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0" windowHeight="1185"/>
  </bookViews>
  <sheets>
    <sheet name="Смета 12 гр. по ФЕР" sheetId="5" r:id="rId1"/>
    <sheet name="RV_DATA" sheetId="7" state="hidden" r:id="rId2"/>
    <sheet name="Расчет стоимости ресурсов" sheetId="6" r:id="rId3"/>
    <sheet name="Акт КС-2 13 гр. по ФЕР" sheetId="8" state="hidden" r:id="rId4"/>
    <sheet name="Ведомость объемов работ" sheetId="9" r:id="rId5"/>
    <sheet name="Source" sheetId="1" r:id="rId6"/>
    <sheet name="SourceObSm" sheetId="2" r:id="rId7"/>
    <sheet name="SmtRes" sheetId="3" r:id="rId8"/>
    <sheet name="EtalonRes" sheetId="4" r:id="rId9"/>
  </sheets>
  <definedNames>
    <definedName name="_xlnm.Print_Titles" localSheetId="3">'Акт КС-2 13 гр. по ФЕР'!$34:$34</definedName>
    <definedName name="_xlnm.Print_Titles" localSheetId="4">'Ведомость объемов работ'!$15:$15</definedName>
    <definedName name="_xlnm.Print_Titles" localSheetId="2">'Расчет стоимости ресурсов'!$4:$7</definedName>
    <definedName name="_xlnm.Print_Titles" localSheetId="0">'Смета 12 гр. по ФЕР'!$44:$44</definedName>
    <definedName name="_xlnm.Print_Area" localSheetId="3">'Акт КС-2 13 гр. по ФЕР'!$A$1:$M$1857</definedName>
    <definedName name="_xlnm.Print_Area" localSheetId="4">'Ведомость объемов работ'!$A$1:$E$399</definedName>
    <definedName name="_xlnm.Print_Area" localSheetId="2">'Расчет стоимости ресурсов'!$A$1:$H$417</definedName>
    <definedName name="_xlnm.Print_Area" localSheetId="0">'Смета 12 гр. по ФЕР'!$A$1:$L$1869</definedName>
  </definedNames>
  <calcPr calcId="124519"/>
</workbook>
</file>

<file path=xl/calcChain.xml><?xml version="1.0" encoding="utf-8"?>
<calcChain xmlns="http://schemas.openxmlformats.org/spreadsheetml/2006/main">
  <c r="D394" i="9"/>
  <c r="C394"/>
  <c r="B394"/>
  <c r="A394"/>
  <c r="D393"/>
  <c r="C393"/>
  <c r="B393"/>
  <c r="A393"/>
  <c r="D392"/>
  <c r="C392"/>
  <c r="B392"/>
  <c r="A392"/>
  <c r="C391"/>
  <c r="B391"/>
  <c r="A391"/>
  <c r="D390"/>
  <c r="C390"/>
  <c r="B390"/>
  <c r="A390"/>
  <c r="C389"/>
  <c r="B389"/>
  <c r="A389"/>
  <c r="C388"/>
  <c r="B388"/>
  <c r="A388"/>
  <c r="C387"/>
  <c r="B387"/>
  <c r="A387"/>
  <c r="D386"/>
  <c r="C386"/>
  <c r="B386"/>
  <c r="A386"/>
  <c r="D385"/>
  <c r="C385"/>
  <c r="B385"/>
  <c r="A385"/>
  <c r="C384"/>
  <c r="B384"/>
  <c r="A384"/>
  <c r="D383"/>
  <c r="C383"/>
  <c r="B383"/>
  <c r="A383"/>
  <c r="A382"/>
  <c r="D381"/>
  <c r="C381"/>
  <c r="B381"/>
  <c r="A381"/>
  <c r="D380"/>
  <c r="C380"/>
  <c r="B380"/>
  <c r="A380"/>
  <c r="D379"/>
  <c r="C379"/>
  <c r="B379"/>
  <c r="A379"/>
  <c r="D378"/>
  <c r="C378"/>
  <c r="B378"/>
  <c r="A378"/>
  <c r="C377"/>
  <c r="B377"/>
  <c r="A377"/>
  <c r="D376"/>
  <c r="C376"/>
  <c r="B376"/>
  <c r="A376"/>
  <c r="C375"/>
  <c r="B375"/>
  <c r="A375"/>
  <c r="C374"/>
  <c r="B374"/>
  <c r="A374"/>
  <c r="C373"/>
  <c r="B373"/>
  <c r="A373"/>
  <c r="D372"/>
  <c r="C372"/>
  <c r="B372"/>
  <c r="A372"/>
  <c r="D371"/>
  <c r="C371"/>
  <c r="B371"/>
  <c r="A371"/>
  <c r="D370"/>
  <c r="C370"/>
  <c r="B370"/>
  <c r="A370"/>
  <c r="C369"/>
  <c r="B369"/>
  <c r="A369"/>
  <c r="D368"/>
  <c r="C368"/>
  <c r="B368"/>
  <c r="A368"/>
  <c r="A367"/>
  <c r="D366"/>
  <c r="C366"/>
  <c r="B366"/>
  <c r="A366"/>
  <c r="D365"/>
  <c r="C365"/>
  <c r="B365"/>
  <c r="A365"/>
  <c r="D364"/>
  <c r="C364"/>
  <c r="B364"/>
  <c r="A364"/>
  <c r="C363"/>
  <c r="B363"/>
  <c r="A363"/>
  <c r="D362"/>
  <c r="C362"/>
  <c r="B362"/>
  <c r="A362"/>
  <c r="C361"/>
  <c r="B361"/>
  <c r="A361"/>
  <c r="C360"/>
  <c r="B360"/>
  <c r="A360"/>
  <c r="C359"/>
  <c r="B359"/>
  <c r="A359"/>
  <c r="D358"/>
  <c r="C358"/>
  <c r="B358"/>
  <c r="A358"/>
  <c r="D357"/>
  <c r="C357"/>
  <c r="B357"/>
  <c r="A357"/>
  <c r="C356"/>
  <c r="B356"/>
  <c r="A356"/>
  <c r="D355"/>
  <c r="C355"/>
  <c r="B355"/>
  <c r="A355"/>
  <c r="A354"/>
  <c r="D353"/>
  <c r="C353"/>
  <c r="B353"/>
  <c r="A353"/>
  <c r="D352"/>
  <c r="C352"/>
  <c r="B352"/>
  <c r="A352"/>
  <c r="C351"/>
  <c r="B351"/>
  <c r="A351"/>
  <c r="D350"/>
  <c r="C350"/>
  <c r="B350"/>
  <c r="A350"/>
  <c r="C349"/>
  <c r="B349"/>
  <c r="A349"/>
  <c r="C348"/>
  <c r="B348"/>
  <c r="A348"/>
  <c r="C347"/>
  <c r="B347"/>
  <c r="A347"/>
  <c r="D346"/>
  <c r="C346"/>
  <c r="B346"/>
  <c r="A346"/>
  <c r="D345"/>
  <c r="C345"/>
  <c r="B345"/>
  <c r="A345"/>
  <c r="C344"/>
  <c r="B344"/>
  <c r="A344"/>
  <c r="D343"/>
  <c r="C343"/>
  <c r="B343"/>
  <c r="A343"/>
  <c r="A342"/>
  <c r="D341"/>
  <c r="C341"/>
  <c r="B341"/>
  <c r="A341"/>
  <c r="D340"/>
  <c r="C340"/>
  <c r="B340"/>
  <c r="A340"/>
  <c r="C339"/>
  <c r="B339"/>
  <c r="A339"/>
  <c r="D338"/>
  <c r="C338"/>
  <c r="B338"/>
  <c r="A338"/>
  <c r="C337"/>
  <c r="B337"/>
  <c r="A337"/>
  <c r="C336"/>
  <c r="B336"/>
  <c r="A336"/>
  <c r="C335"/>
  <c r="B335"/>
  <c r="A335"/>
  <c r="D334"/>
  <c r="C334"/>
  <c r="B334"/>
  <c r="A334"/>
  <c r="D333"/>
  <c r="C333"/>
  <c r="B333"/>
  <c r="A333"/>
  <c r="C332"/>
  <c r="B332"/>
  <c r="A332"/>
  <c r="D331"/>
  <c r="C331"/>
  <c r="B331"/>
  <c r="A331"/>
  <c r="A330"/>
  <c r="D329"/>
  <c r="C329"/>
  <c r="B329"/>
  <c r="A329"/>
  <c r="D328"/>
  <c r="C328"/>
  <c r="B328"/>
  <c r="A328"/>
  <c r="D327"/>
  <c r="C327"/>
  <c r="B327"/>
  <c r="A327"/>
  <c r="D326"/>
  <c r="C326"/>
  <c r="B326"/>
  <c r="A326"/>
  <c r="C325"/>
  <c r="B325"/>
  <c r="A325"/>
  <c r="D324"/>
  <c r="C324"/>
  <c r="B324"/>
  <c r="A324"/>
  <c r="C323"/>
  <c r="B323"/>
  <c r="A323"/>
  <c r="C322"/>
  <c r="B322"/>
  <c r="A322"/>
  <c r="C321"/>
  <c r="B321"/>
  <c r="A321"/>
  <c r="D320"/>
  <c r="C320"/>
  <c r="B320"/>
  <c r="A320"/>
  <c r="D319"/>
  <c r="C319"/>
  <c r="B319"/>
  <c r="A319"/>
  <c r="D318"/>
  <c r="C318"/>
  <c r="B318"/>
  <c r="A318"/>
  <c r="C317"/>
  <c r="B317"/>
  <c r="A317"/>
  <c r="D316"/>
  <c r="C316"/>
  <c r="B316"/>
  <c r="A316"/>
  <c r="A315"/>
  <c r="D314"/>
  <c r="C314"/>
  <c r="B314"/>
  <c r="A314"/>
  <c r="D313"/>
  <c r="C313"/>
  <c r="B313"/>
  <c r="A313"/>
  <c r="D312"/>
  <c r="C312"/>
  <c r="B312"/>
  <c r="A312"/>
  <c r="D311"/>
  <c r="C311"/>
  <c r="B311"/>
  <c r="A311"/>
  <c r="C310"/>
  <c r="B310"/>
  <c r="A310"/>
  <c r="D309"/>
  <c r="C309"/>
  <c r="B309"/>
  <c r="A309"/>
  <c r="C308"/>
  <c r="B308"/>
  <c r="A308"/>
  <c r="C307"/>
  <c r="B307"/>
  <c r="A307"/>
  <c r="C306"/>
  <c r="B306"/>
  <c r="A306"/>
  <c r="D305"/>
  <c r="C305"/>
  <c r="B305"/>
  <c r="A305"/>
  <c r="D304"/>
  <c r="C304"/>
  <c r="B304"/>
  <c r="A304"/>
  <c r="C303"/>
  <c r="B303"/>
  <c r="A303"/>
  <c r="D302"/>
  <c r="C302"/>
  <c r="B302"/>
  <c r="A302"/>
  <c r="A301"/>
  <c r="D300"/>
  <c r="C300"/>
  <c r="B300"/>
  <c r="A300"/>
  <c r="D299"/>
  <c r="C299"/>
  <c r="B299"/>
  <c r="A299"/>
  <c r="D298"/>
  <c r="C298"/>
  <c r="B298"/>
  <c r="A298"/>
  <c r="C297"/>
  <c r="B297"/>
  <c r="A297"/>
  <c r="D296"/>
  <c r="C296"/>
  <c r="B296"/>
  <c r="A296"/>
  <c r="C295"/>
  <c r="B295"/>
  <c r="A295"/>
  <c r="C294"/>
  <c r="B294"/>
  <c r="A294"/>
  <c r="C293"/>
  <c r="B293"/>
  <c r="A293"/>
  <c r="D292"/>
  <c r="C292"/>
  <c r="B292"/>
  <c r="A292"/>
  <c r="D291"/>
  <c r="C291"/>
  <c r="B291"/>
  <c r="A291"/>
  <c r="C290"/>
  <c r="B290"/>
  <c r="A290"/>
  <c r="D289"/>
  <c r="C289"/>
  <c r="B289"/>
  <c r="A289"/>
  <c r="A288"/>
  <c r="D287"/>
  <c r="C287"/>
  <c r="B287"/>
  <c r="A287"/>
  <c r="D286"/>
  <c r="C286"/>
  <c r="B286"/>
  <c r="A286"/>
  <c r="D285"/>
  <c r="C285"/>
  <c r="B285"/>
  <c r="A285"/>
  <c r="D284"/>
  <c r="C284"/>
  <c r="B284"/>
  <c r="A284"/>
  <c r="D283"/>
  <c r="C283"/>
  <c r="B283"/>
  <c r="A283"/>
  <c r="D282"/>
  <c r="C282"/>
  <c r="B282"/>
  <c r="A282"/>
  <c r="C281"/>
  <c r="B281"/>
  <c r="A281"/>
  <c r="D280"/>
  <c r="C280"/>
  <c r="B280"/>
  <c r="A280"/>
  <c r="C279"/>
  <c r="B279"/>
  <c r="A279"/>
  <c r="C278"/>
  <c r="B278"/>
  <c r="A278"/>
  <c r="C277"/>
  <c r="B277"/>
  <c r="A277"/>
  <c r="D276"/>
  <c r="C276"/>
  <c r="B276"/>
  <c r="A276"/>
  <c r="D275"/>
  <c r="C275"/>
  <c r="B275"/>
  <c r="A275"/>
  <c r="C274"/>
  <c r="B274"/>
  <c r="A274"/>
  <c r="C273"/>
  <c r="B273"/>
  <c r="A273"/>
  <c r="D272"/>
  <c r="C272"/>
  <c r="B272"/>
  <c r="A272"/>
  <c r="D271"/>
  <c r="C271"/>
  <c r="B271"/>
  <c r="A271"/>
  <c r="C270"/>
  <c r="B270"/>
  <c r="A270"/>
  <c r="C269"/>
  <c r="B269"/>
  <c r="A269"/>
  <c r="D268"/>
  <c r="C268"/>
  <c r="B268"/>
  <c r="A268"/>
  <c r="A267"/>
  <c r="D266"/>
  <c r="C266"/>
  <c r="B266"/>
  <c r="A266"/>
  <c r="D265"/>
  <c r="C265"/>
  <c r="B265"/>
  <c r="A265"/>
  <c r="C264"/>
  <c r="B264"/>
  <c r="A264"/>
  <c r="D263"/>
  <c r="C263"/>
  <c r="B263"/>
  <c r="A263"/>
  <c r="C262"/>
  <c r="B262"/>
  <c r="A262"/>
  <c r="C261"/>
  <c r="B261"/>
  <c r="A261"/>
  <c r="C260"/>
  <c r="B260"/>
  <c r="A260"/>
  <c r="D259"/>
  <c r="C259"/>
  <c r="B259"/>
  <c r="A259"/>
  <c r="D258"/>
  <c r="C258"/>
  <c r="B258"/>
  <c r="A258"/>
  <c r="C257"/>
  <c r="B257"/>
  <c r="A257"/>
  <c r="D256"/>
  <c r="C256"/>
  <c r="B256"/>
  <c r="A256"/>
  <c r="A255"/>
  <c r="D254"/>
  <c r="C254"/>
  <c r="B254"/>
  <c r="A254"/>
  <c r="D253"/>
  <c r="C253"/>
  <c r="B253"/>
  <c r="A253"/>
  <c r="D252"/>
  <c r="C252"/>
  <c r="B252"/>
  <c r="A252"/>
  <c r="D251"/>
  <c r="C251"/>
  <c r="B251"/>
  <c r="A251"/>
  <c r="C250"/>
  <c r="B250"/>
  <c r="A250"/>
  <c r="D249"/>
  <c r="C249"/>
  <c r="B249"/>
  <c r="A249"/>
  <c r="C248"/>
  <c r="B248"/>
  <c r="A248"/>
  <c r="C247"/>
  <c r="B247"/>
  <c r="A247"/>
  <c r="C246"/>
  <c r="B246"/>
  <c r="A246"/>
  <c r="D245"/>
  <c r="C245"/>
  <c r="B245"/>
  <c r="A245"/>
  <c r="D244"/>
  <c r="C244"/>
  <c r="B244"/>
  <c r="A244"/>
  <c r="C243"/>
  <c r="B243"/>
  <c r="A243"/>
  <c r="D242"/>
  <c r="C242"/>
  <c r="B242"/>
  <c r="A242"/>
  <c r="A241"/>
  <c r="D240"/>
  <c r="C240"/>
  <c r="B240"/>
  <c r="A240"/>
  <c r="D239"/>
  <c r="C239"/>
  <c r="B239"/>
  <c r="A239"/>
  <c r="D238"/>
  <c r="C238"/>
  <c r="B238"/>
  <c r="A238"/>
  <c r="C237"/>
  <c r="B237"/>
  <c r="A237"/>
  <c r="D236"/>
  <c r="C236"/>
  <c r="B236"/>
  <c r="A236"/>
  <c r="C235"/>
  <c r="B235"/>
  <c r="A235"/>
  <c r="C234"/>
  <c r="B234"/>
  <c r="A234"/>
  <c r="C233"/>
  <c r="B233"/>
  <c r="A233"/>
  <c r="D232"/>
  <c r="C232"/>
  <c r="B232"/>
  <c r="A232"/>
  <c r="D231"/>
  <c r="C231"/>
  <c r="B231"/>
  <c r="A231"/>
  <c r="C230"/>
  <c r="B230"/>
  <c r="A230"/>
  <c r="D229"/>
  <c r="C229"/>
  <c r="B229"/>
  <c r="A229"/>
  <c r="A228"/>
  <c r="D227"/>
  <c r="C227"/>
  <c r="B227"/>
  <c r="A227"/>
  <c r="D226"/>
  <c r="C226"/>
  <c r="B226"/>
  <c r="A226"/>
  <c r="D225"/>
  <c r="C225"/>
  <c r="B225"/>
  <c r="A225"/>
  <c r="C224"/>
  <c r="B224"/>
  <c r="A224"/>
  <c r="C223"/>
  <c r="B223"/>
  <c r="A223"/>
  <c r="D222"/>
  <c r="C222"/>
  <c r="B222"/>
  <c r="A222"/>
  <c r="C221"/>
  <c r="B221"/>
  <c r="A221"/>
  <c r="C220"/>
  <c r="B220"/>
  <c r="A220"/>
  <c r="C219"/>
  <c r="B219"/>
  <c r="A219"/>
  <c r="D218"/>
  <c r="C218"/>
  <c r="B218"/>
  <c r="A218"/>
  <c r="D217"/>
  <c r="C217"/>
  <c r="B217"/>
  <c r="A217"/>
  <c r="C216"/>
  <c r="B216"/>
  <c r="A216"/>
  <c r="D215"/>
  <c r="C215"/>
  <c r="B215"/>
  <c r="A215"/>
  <c r="A214"/>
  <c r="D213"/>
  <c r="C213"/>
  <c r="B213"/>
  <c r="A213"/>
  <c r="D212"/>
  <c r="C212"/>
  <c r="B212"/>
  <c r="A212"/>
  <c r="D211"/>
  <c r="C211"/>
  <c r="B211"/>
  <c r="A211"/>
  <c r="D210"/>
  <c r="C210"/>
  <c r="B210"/>
  <c r="A210"/>
  <c r="C209"/>
  <c r="B209"/>
  <c r="A209"/>
  <c r="D208"/>
  <c r="C208"/>
  <c r="B208"/>
  <c r="A208"/>
  <c r="C207"/>
  <c r="B207"/>
  <c r="A207"/>
  <c r="C206"/>
  <c r="B206"/>
  <c r="A206"/>
  <c r="C205"/>
  <c r="B205"/>
  <c r="A205"/>
  <c r="D204"/>
  <c r="C204"/>
  <c r="B204"/>
  <c r="A204"/>
  <c r="D203"/>
  <c r="C203"/>
  <c r="B203"/>
  <c r="A203"/>
  <c r="D202"/>
  <c r="C202"/>
  <c r="B202"/>
  <c r="A202"/>
  <c r="C201"/>
  <c r="B201"/>
  <c r="A201"/>
  <c r="D200"/>
  <c r="C200"/>
  <c r="B200"/>
  <c r="A200"/>
  <c r="A199"/>
  <c r="D198"/>
  <c r="C198"/>
  <c r="B198"/>
  <c r="A198"/>
  <c r="D197"/>
  <c r="C197"/>
  <c r="B197"/>
  <c r="A197"/>
  <c r="C196"/>
  <c r="B196"/>
  <c r="A196"/>
  <c r="D195"/>
  <c r="C195"/>
  <c r="B195"/>
  <c r="A195"/>
  <c r="C194"/>
  <c r="B194"/>
  <c r="A194"/>
  <c r="D193"/>
  <c r="C193"/>
  <c r="B193"/>
  <c r="A193"/>
  <c r="D192"/>
  <c r="C192"/>
  <c r="B192"/>
  <c r="A192"/>
  <c r="C191"/>
  <c r="B191"/>
  <c r="A191"/>
  <c r="D190"/>
  <c r="C190"/>
  <c r="B190"/>
  <c r="A190"/>
  <c r="D189"/>
  <c r="C189"/>
  <c r="B189"/>
  <c r="A189"/>
  <c r="D188"/>
  <c r="C188"/>
  <c r="B188"/>
  <c r="A188"/>
  <c r="A187"/>
  <c r="D186"/>
  <c r="C186"/>
  <c r="B186"/>
  <c r="A186"/>
  <c r="D185"/>
  <c r="C185"/>
  <c r="B185"/>
  <c r="A185"/>
  <c r="C184"/>
  <c r="B184"/>
  <c r="A184"/>
  <c r="D183"/>
  <c r="C183"/>
  <c r="B183"/>
  <c r="A183"/>
  <c r="C182"/>
  <c r="B182"/>
  <c r="A182"/>
  <c r="D181"/>
  <c r="C181"/>
  <c r="B181"/>
  <c r="A181"/>
  <c r="D180"/>
  <c r="C180"/>
  <c r="B180"/>
  <c r="A180"/>
  <c r="C179"/>
  <c r="B179"/>
  <c r="A179"/>
  <c r="D178"/>
  <c r="C178"/>
  <c r="B178"/>
  <c r="A178"/>
  <c r="D177"/>
  <c r="C177"/>
  <c r="B177"/>
  <c r="A177"/>
  <c r="D176"/>
  <c r="C176"/>
  <c r="B176"/>
  <c r="A176"/>
  <c r="A175"/>
  <c r="D174"/>
  <c r="C174"/>
  <c r="B174"/>
  <c r="A174"/>
  <c r="D173"/>
  <c r="C173"/>
  <c r="B173"/>
  <c r="A173"/>
  <c r="C172"/>
  <c r="B172"/>
  <c r="A172"/>
  <c r="C171"/>
  <c r="B171"/>
  <c r="A171"/>
  <c r="D170"/>
  <c r="C170"/>
  <c r="B170"/>
  <c r="A170"/>
  <c r="D169"/>
  <c r="C169"/>
  <c r="B169"/>
  <c r="A169"/>
  <c r="C168"/>
  <c r="B168"/>
  <c r="A168"/>
  <c r="C167"/>
  <c r="B167"/>
  <c r="A167"/>
  <c r="C166"/>
  <c r="B166"/>
  <c r="A166"/>
  <c r="D165"/>
  <c r="C165"/>
  <c r="B165"/>
  <c r="A165"/>
  <c r="A164"/>
  <c r="D163"/>
  <c r="C163"/>
  <c r="B163"/>
  <c r="A163"/>
  <c r="D162"/>
  <c r="C162"/>
  <c r="B162"/>
  <c r="A162"/>
  <c r="C161"/>
  <c r="B161"/>
  <c r="A161"/>
  <c r="D160"/>
  <c r="C160"/>
  <c r="B160"/>
  <c r="A160"/>
  <c r="C159"/>
  <c r="B159"/>
  <c r="A159"/>
  <c r="D158"/>
  <c r="C158"/>
  <c r="B158"/>
  <c r="A158"/>
  <c r="D157"/>
  <c r="C157"/>
  <c r="B157"/>
  <c r="A157"/>
  <c r="C156"/>
  <c r="B156"/>
  <c r="A156"/>
  <c r="D155"/>
  <c r="C155"/>
  <c r="B155"/>
  <c r="A155"/>
  <c r="D154"/>
  <c r="C154"/>
  <c r="B154"/>
  <c r="A154"/>
  <c r="D153"/>
  <c r="C153"/>
  <c r="B153"/>
  <c r="A153"/>
  <c r="A152"/>
  <c r="D151"/>
  <c r="C151"/>
  <c r="B151"/>
  <c r="A151"/>
  <c r="D150"/>
  <c r="C150"/>
  <c r="B150"/>
  <c r="A150"/>
  <c r="C149"/>
  <c r="B149"/>
  <c r="A149"/>
  <c r="D148"/>
  <c r="C148"/>
  <c r="B148"/>
  <c r="A148"/>
  <c r="C147"/>
  <c r="B147"/>
  <c r="A147"/>
  <c r="D146"/>
  <c r="C146"/>
  <c r="B146"/>
  <c r="A146"/>
  <c r="D145"/>
  <c r="C145"/>
  <c r="B145"/>
  <c r="A145"/>
  <c r="C144"/>
  <c r="B144"/>
  <c r="A144"/>
  <c r="D143"/>
  <c r="C143"/>
  <c r="B143"/>
  <c r="A143"/>
  <c r="D142"/>
  <c r="C142"/>
  <c r="B142"/>
  <c r="A142"/>
  <c r="D141"/>
  <c r="C141"/>
  <c r="B141"/>
  <c r="A141"/>
  <c r="A140"/>
  <c r="D139"/>
  <c r="C139"/>
  <c r="B139"/>
  <c r="A139"/>
  <c r="D138"/>
  <c r="C138"/>
  <c r="B138"/>
  <c r="A138"/>
  <c r="C137"/>
  <c r="B137"/>
  <c r="A137"/>
  <c r="D136"/>
  <c r="C136"/>
  <c r="B136"/>
  <c r="A136"/>
  <c r="C135"/>
  <c r="B135"/>
  <c r="A135"/>
  <c r="D134"/>
  <c r="C134"/>
  <c r="B134"/>
  <c r="A134"/>
  <c r="D133"/>
  <c r="C133"/>
  <c r="B133"/>
  <c r="A133"/>
  <c r="C132"/>
  <c r="B132"/>
  <c r="A132"/>
  <c r="D131"/>
  <c r="C131"/>
  <c r="B131"/>
  <c r="A131"/>
  <c r="D130"/>
  <c r="C130"/>
  <c r="B130"/>
  <c r="A130"/>
  <c r="D129"/>
  <c r="C129"/>
  <c r="B129"/>
  <c r="A129"/>
  <c r="A128"/>
  <c r="D127"/>
  <c r="C127"/>
  <c r="B127"/>
  <c r="A127"/>
  <c r="D126"/>
  <c r="C126"/>
  <c r="B126"/>
  <c r="A126"/>
  <c r="C125"/>
  <c r="B125"/>
  <c r="A125"/>
  <c r="D124"/>
  <c r="C124"/>
  <c r="B124"/>
  <c r="A124"/>
  <c r="D123"/>
  <c r="C123"/>
  <c r="B123"/>
  <c r="A123"/>
  <c r="D122"/>
  <c r="C122"/>
  <c r="B122"/>
  <c r="A122"/>
  <c r="C121"/>
  <c r="B121"/>
  <c r="A121"/>
  <c r="D120"/>
  <c r="C120"/>
  <c r="B120"/>
  <c r="A120"/>
  <c r="D119"/>
  <c r="C119"/>
  <c r="B119"/>
  <c r="A119"/>
  <c r="C118"/>
  <c r="B118"/>
  <c r="A118"/>
  <c r="D117"/>
  <c r="C117"/>
  <c r="B117"/>
  <c r="A117"/>
  <c r="D116"/>
  <c r="C116"/>
  <c r="B116"/>
  <c r="A116"/>
  <c r="D115"/>
  <c r="C115"/>
  <c r="B115"/>
  <c r="A115"/>
  <c r="A114"/>
  <c r="D113"/>
  <c r="C113"/>
  <c r="B113"/>
  <c r="A113"/>
  <c r="D112"/>
  <c r="C112"/>
  <c r="B112"/>
  <c r="A112"/>
  <c r="C111"/>
  <c r="B111"/>
  <c r="A111"/>
  <c r="D110"/>
  <c r="C110"/>
  <c r="B110"/>
  <c r="A110"/>
  <c r="C109"/>
  <c r="B109"/>
  <c r="A109"/>
  <c r="D108"/>
  <c r="C108"/>
  <c r="B108"/>
  <c r="A108"/>
  <c r="D107"/>
  <c r="C107"/>
  <c r="B107"/>
  <c r="A107"/>
  <c r="C106"/>
  <c r="B106"/>
  <c r="A106"/>
  <c r="D105"/>
  <c r="C105"/>
  <c r="B105"/>
  <c r="A105"/>
  <c r="D104"/>
  <c r="C104"/>
  <c r="B104"/>
  <c r="A104"/>
  <c r="D103"/>
  <c r="C103"/>
  <c r="B103"/>
  <c r="A103"/>
  <c r="A102"/>
  <c r="D101"/>
  <c r="C101"/>
  <c r="B101"/>
  <c r="A101"/>
  <c r="D100"/>
  <c r="C100"/>
  <c r="B100"/>
  <c r="A100"/>
  <c r="C99"/>
  <c r="B99"/>
  <c r="A99"/>
  <c r="C98"/>
  <c r="B98"/>
  <c r="A98"/>
  <c r="D97"/>
  <c r="C97"/>
  <c r="B97"/>
  <c r="A97"/>
  <c r="D96"/>
  <c r="C96"/>
  <c r="B96"/>
  <c r="A96"/>
  <c r="C95"/>
  <c r="B95"/>
  <c r="A95"/>
  <c r="C94"/>
  <c r="B94"/>
  <c r="A94"/>
  <c r="C93"/>
  <c r="B93"/>
  <c r="A93"/>
  <c r="D92"/>
  <c r="C92"/>
  <c r="B92"/>
  <c r="A92"/>
  <c r="A91"/>
  <c r="D90"/>
  <c r="C90"/>
  <c r="B90"/>
  <c r="A90"/>
  <c r="D89"/>
  <c r="C89"/>
  <c r="B89"/>
  <c r="A89"/>
  <c r="C88"/>
  <c r="B88"/>
  <c r="A88"/>
  <c r="D87"/>
  <c r="C87"/>
  <c r="B87"/>
  <c r="A87"/>
  <c r="C86"/>
  <c r="B86"/>
  <c r="A86"/>
  <c r="D85"/>
  <c r="C85"/>
  <c r="B85"/>
  <c r="A85"/>
  <c r="D84"/>
  <c r="C84"/>
  <c r="B84"/>
  <c r="A84"/>
  <c r="C83"/>
  <c r="B83"/>
  <c r="A83"/>
  <c r="D82"/>
  <c r="C82"/>
  <c r="B82"/>
  <c r="A82"/>
  <c r="D81"/>
  <c r="C81"/>
  <c r="B81"/>
  <c r="A81"/>
  <c r="D80"/>
  <c r="C80"/>
  <c r="B80"/>
  <c r="A80"/>
  <c r="A79"/>
  <c r="D78"/>
  <c r="C78"/>
  <c r="B78"/>
  <c r="A78"/>
  <c r="D77"/>
  <c r="C77"/>
  <c r="B77"/>
  <c r="A77"/>
  <c r="C76"/>
  <c r="B76"/>
  <c r="A76"/>
  <c r="D75"/>
  <c r="C75"/>
  <c r="B75"/>
  <c r="A75"/>
  <c r="C74"/>
  <c r="B74"/>
  <c r="A74"/>
  <c r="D73"/>
  <c r="C73"/>
  <c r="B73"/>
  <c r="A73"/>
  <c r="D72"/>
  <c r="C72"/>
  <c r="B72"/>
  <c r="A72"/>
  <c r="C71"/>
  <c r="B71"/>
  <c r="A71"/>
  <c r="D70"/>
  <c r="C70"/>
  <c r="B70"/>
  <c r="A70"/>
  <c r="D69"/>
  <c r="C69"/>
  <c r="B69"/>
  <c r="A69"/>
  <c r="D68"/>
  <c r="C68"/>
  <c r="B68"/>
  <c r="A68"/>
  <c r="A67"/>
  <c r="D66"/>
  <c r="C66"/>
  <c r="B66"/>
  <c r="A66"/>
  <c r="D65"/>
  <c r="C65"/>
  <c r="B65"/>
  <c r="A65"/>
  <c r="D64"/>
  <c r="C64"/>
  <c r="B64"/>
  <c r="A64"/>
  <c r="D63"/>
  <c r="C63"/>
  <c r="B63"/>
  <c r="A63"/>
  <c r="C62"/>
  <c r="B62"/>
  <c r="A62"/>
  <c r="D61"/>
  <c r="C61"/>
  <c r="B61"/>
  <c r="A61"/>
  <c r="D60"/>
  <c r="C60"/>
  <c r="B60"/>
  <c r="A60"/>
  <c r="D59"/>
  <c r="C59"/>
  <c r="B59"/>
  <c r="A59"/>
  <c r="D58"/>
  <c r="C58"/>
  <c r="B58"/>
  <c r="A58"/>
  <c r="D57"/>
  <c r="C57"/>
  <c r="B57"/>
  <c r="A57"/>
  <c r="A56"/>
  <c r="D55"/>
  <c r="C55"/>
  <c r="B55"/>
  <c r="A55"/>
  <c r="D54"/>
  <c r="C54"/>
  <c r="B54"/>
  <c r="A54"/>
  <c r="D53"/>
  <c r="C53"/>
  <c r="B53"/>
  <c r="A53"/>
  <c r="D52"/>
  <c r="C52"/>
  <c r="B52"/>
  <c r="A52"/>
  <c r="C51"/>
  <c r="B51"/>
  <c r="A51"/>
  <c r="D50"/>
  <c r="C50"/>
  <c r="B50"/>
  <c r="A50"/>
  <c r="D49"/>
  <c r="C49"/>
  <c r="B49"/>
  <c r="A49"/>
  <c r="D48"/>
  <c r="C48"/>
  <c r="B48"/>
  <c r="A48"/>
  <c r="D47"/>
  <c r="C47"/>
  <c r="B47"/>
  <c r="A47"/>
  <c r="D46"/>
  <c r="C46"/>
  <c r="B46"/>
  <c r="A46"/>
  <c r="A45"/>
  <c r="D44"/>
  <c r="C44"/>
  <c r="B44"/>
  <c r="A44"/>
  <c r="D43"/>
  <c r="C43"/>
  <c r="B43"/>
  <c r="A43"/>
  <c r="C42"/>
  <c r="B42"/>
  <c r="A42"/>
  <c r="D41"/>
  <c r="C41"/>
  <c r="B41"/>
  <c r="A41"/>
  <c r="D40"/>
  <c r="C40"/>
  <c r="B40"/>
  <c r="A40"/>
  <c r="D39"/>
  <c r="C39"/>
  <c r="B39"/>
  <c r="A39"/>
  <c r="C38"/>
  <c r="B38"/>
  <c r="A38"/>
  <c r="D37"/>
  <c r="C37"/>
  <c r="B37"/>
  <c r="A37"/>
  <c r="D36"/>
  <c r="C36"/>
  <c r="B36"/>
  <c r="A36"/>
  <c r="C35"/>
  <c r="B35"/>
  <c r="A35"/>
  <c r="D34"/>
  <c r="C34"/>
  <c r="B34"/>
  <c r="A34"/>
  <c r="D33"/>
  <c r="C33"/>
  <c r="B33"/>
  <c r="A33"/>
  <c r="D32"/>
  <c r="C32"/>
  <c r="B32"/>
  <c r="A32"/>
  <c r="A31"/>
  <c r="D30"/>
  <c r="C30"/>
  <c r="B30"/>
  <c r="A30"/>
  <c r="D29"/>
  <c r="C29"/>
  <c r="B29"/>
  <c r="A29"/>
  <c r="C28"/>
  <c r="B28"/>
  <c r="A28"/>
  <c r="D27"/>
  <c r="C27"/>
  <c r="B27"/>
  <c r="A27"/>
  <c r="D26"/>
  <c r="C26"/>
  <c r="B26"/>
  <c r="A26"/>
  <c r="D25"/>
  <c r="C25"/>
  <c r="B25"/>
  <c r="A25"/>
  <c r="C24"/>
  <c r="B24"/>
  <c r="A24"/>
  <c r="D23"/>
  <c r="C23"/>
  <c r="B23"/>
  <c r="A23"/>
  <c r="D22"/>
  <c r="C22"/>
  <c r="B22"/>
  <c r="A22"/>
  <c r="C21"/>
  <c r="B21"/>
  <c r="A21"/>
  <c r="D20"/>
  <c r="C20"/>
  <c r="B20"/>
  <c r="A20"/>
  <c r="D19"/>
  <c r="C19"/>
  <c r="B19"/>
  <c r="A19"/>
  <c r="D18"/>
  <c r="C18"/>
  <c r="B18"/>
  <c r="A18"/>
  <c r="A17"/>
  <c r="A16"/>
  <c r="AD12"/>
  <c r="A12"/>
  <c r="A11"/>
  <c r="A1"/>
  <c r="J1854" i="8"/>
  <c r="J1851"/>
  <c r="E1854"/>
  <c r="E1851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Z1812"/>
  <c r="Y1812"/>
  <c r="X1812"/>
  <c r="K1811"/>
  <c r="H1811"/>
  <c r="G1811"/>
  <c r="F1811"/>
  <c r="E1811"/>
  <c r="J1811"/>
  <c r="C1811"/>
  <c r="B1811"/>
  <c r="Z1810"/>
  <c r="Y1810"/>
  <c r="X1810"/>
  <c r="K1809"/>
  <c r="H1809"/>
  <c r="G1809"/>
  <c r="F1809"/>
  <c r="E1809"/>
  <c r="J1809"/>
  <c r="C1809"/>
  <c r="B1809"/>
  <c r="Z1808"/>
  <c r="Y1808"/>
  <c r="X1808"/>
  <c r="K1807"/>
  <c r="H1807"/>
  <c r="G1807"/>
  <c r="F1807"/>
  <c r="E1807"/>
  <c r="J1807"/>
  <c r="D1807"/>
  <c r="C1807"/>
  <c r="B1807"/>
  <c r="Z1806"/>
  <c r="Y1806"/>
  <c r="X1806"/>
  <c r="H1805"/>
  <c r="F1805"/>
  <c r="K1804"/>
  <c r="G1804"/>
  <c r="F1804"/>
  <c r="K1803"/>
  <c r="G1803"/>
  <c r="F1803"/>
  <c r="K1802"/>
  <c r="H1802"/>
  <c r="G1802"/>
  <c r="K1801"/>
  <c r="H1801"/>
  <c r="G1801"/>
  <c r="K1800"/>
  <c r="H1800"/>
  <c r="G1800"/>
  <c r="K1799"/>
  <c r="H1799"/>
  <c r="G1799"/>
  <c r="G1797"/>
  <c r="E1797"/>
  <c r="J1797"/>
  <c r="D1797"/>
  <c r="C1797"/>
  <c r="B1797"/>
  <c r="Z1796"/>
  <c r="Y1796"/>
  <c r="X1796"/>
  <c r="K1795"/>
  <c r="H1795"/>
  <c r="G1795"/>
  <c r="F1795"/>
  <c r="E1795"/>
  <c r="J1795"/>
  <c r="D1795"/>
  <c r="C1795"/>
  <c r="B1795"/>
  <c r="Z1794"/>
  <c r="Y1794"/>
  <c r="X1794"/>
  <c r="H1793"/>
  <c r="F1793"/>
  <c r="K1792"/>
  <c r="G1792"/>
  <c r="F1792"/>
  <c r="K1791"/>
  <c r="G1791"/>
  <c r="F1791"/>
  <c r="K1790"/>
  <c r="H1790"/>
  <c r="G1790"/>
  <c r="K1789"/>
  <c r="H1789"/>
  <c r="G1789"/>
  <c r="K1788"/>
  <c r="H1788"/>
  <c r="G1788"/>
  <c r="K1787"/>
  <c r="H1787"/>
  <c r="G1787"/>
  <c r="G1785"/>
  <c r="E1785"/>
  <c r="J1785"/>
  <c r="D1785"/>
  <c r="C1785"/>
  <c r="B1785"/>
  <c r="Z1784"/>
  <c r="Y1784"/>
  <c r="X1784"/>
  <c r="K1782"/>
  <c r="H1782"/>
  <c r="G1782"/>
  <c r="E1782"/>
  <c r="J1782"/>
  <c r="D1782"/>
  <c r="C1782"/>
  <c r="B1782"/>
  <c r="Z1781"/>
  <c r="Y1781"/>
  <c r="X1781"/>
  <c r="H1780"/>
  <c r="F1780"/>
  <c r="K1779"/>
  <c r="G1779"/>
  <c r="F1779"/>
  <c r="K1778"/>
  <c r="G1778"/>
  <c r="F1778"/>
  <c r="K1777"/>
  <c r="H1777"/>
  <c r="G1777"/>
  <c r="K1776"/>
  <c r="H1776"/>
  <c r="G1776"/>
  <c r="K1775"/>
  <c r="H1775"/>
  <c r="G1775"/>
  <c r="K1774"/>
  <c r="H1774"/>
  <c r="G1774"/>
  <c r="G1772"/>
  <c r="E1772"/>
  <c r="J1772"/>
  <c r="D1772"/>
  <c r="C1772"/>
  <c r="B1772"/>
  <c r="Z1771"/>
  <c r="Y1771"/>
  <c r="X1771"/>
  <c r="K1770"/>
  <c r="H1770"/>
  <c r="G1770"/>
  <c r="F1770"/>
  <c r="E1770"/>
  <c r="J1770"/>
  <c r="C1770"/>
  <c r="B1770"/>
  <c r="Z1769"/>
  <c r="Y1769"/>
  <c r="W1769"/>
  <c r="K1768"/>
  <c r="H1768"/>
  <c r="G1768"/>
  <c r="F1768"/>
  <c r="E1768"/>
  <c r="J1768"/>
  <c r="D1768"/>
  <c r="C1768"/>
  <c r="B1768"/>
  <c r="Z1767"/>
  <c r="Y1767"/>
  <c r="X1767"/>
  <c r="K1765"/>
  <c r="H1765"/>
  <c r="G1765"/>
  <c r="E1765"/>
  <c r="J1765"/>
  <c r="D1765"/>
  <c r="C1765"/>
  <c r="B1765"/>
  <c r="Z1764"/>
  <c r="Y1764"/>
  <c r="X1764"/>
  <c r="H1763"/>
  <c r="F1763"/>
  <c r="K1762"/>
  <c r="G1762"/>
  <c r="F1762"/>
  <c r="K1761"/>
  <c r="G1761"/>
  <c r="F1761"/>
  <c r="K1760"/>
  <c r="H1760"/>
  <c r="G1760"/>
  <c r="K1759"/>
  <c r="H1759"/>
  <c r="G1759"/>
  <c r="K1758"/>
  <c r="H1758"/>
  <c r="G1758"/>
  <c r="K1757"/>
  <c r="H1757"/>
  <c r="G1757"/>
  <c r="G1756"/>
  <c r="F1756"/>
  <c r="E1756"/>
  <c r="J1756"/>
  <c r="D1756"/>
  <c r="C1756"/>
  <c r="B1756"/>
  <c r="A1755"/>
  <c r="Z1749"/>
  <c r="Y1749"/>
  <c r="X1749"/>
  <c r="K1748"/>
  <c r="H1748"/>
  <c r="G1748"/>
  <c r="F1748"/>
  <c r="E1748"/>
  <c r="J1748"/>
  <c r="D1748"/>
  <c r="C1748"/>
  <c r="B1748"/>
  <c r="Z1747"/>
  <c r="Y1747"/>
  <c r="X1747"/>
  <c r="K1746"/>
  <c r="H1746"/>
  <c r="G1746"/>
  <c r="F1746"/>
  <c r="E1746"/>
  <c r="J1746"/>
  <c r="C1746"/>
  <c r="B1746"/>
  <c r="Z1745"/>
  <c r="Y1745"/>
  <c r="X1745"/>
  <c r="K1744"/>
  <c r="H1744"/>
  <c r="G1744"/>
  <c r="F1744"/>
  <c r="E1744"/>
  <c r="J1744"/>
  <c r="C1744"/>
  <c r="B1744"/>
  <c r="Z1743"/>
  <c r="Y1743"/>
  <c r="X1743"/>
  <c r="K1742"/>
  <c r="H1742"/>
  <c r="G1742"/>
  <c r="F1742"/>
  <c r="E1742"/>
  <c r="J1742"/>
  <c r="C1742"/>
  <c r="B1742"/>
  <c r="Z1741"/>
  <c r="Y1741"/>
  <c r="X1741"/>
  <c r="H1740"/>
  <c r="F1740"/>
  <c r="K1739"/>
  <c r="G1739"/>
  <c r="F1739"/>
  <c r="K1738"/>
  <c r="G1738"/>
  <c r="F1738"/>
  <c r="K1737"/>
  <c r="H1737"/>
  <c r="G1737"/>
  <c r="K1736"/>
  <c r="H1736"/>
  <c r="G1736"/>
  <c r="K1735"/>
  <c r="H1735"/>
  <c r="G1735"/>
  <c r="K1734"/>
  <c r="H1734"/>
  <c r="G1734"/>
  <c r="G1732"/>
  <c r="E1732"/>
  <c r="J1732"/>
  <c r="D1732"/>
  <c r="C1732"/>
  <c r="B1732"/>
  <c r="Z1731"/>
  <c r="Y1731"/>
  <c r="X1731"/>
  <c r="K1730"/>
  <c r="H1730"/>
  <c r="G1730"/>
  <c r="F1730"/>
  <c r="E1730"/>
  <c r="J1730"/>
  <c r="D1730"/>
  <c r="C1730"/>
  <c r="B1730"/>
  <c r="Z1729"/>
  <c r="Y1729"/>
  <c r="X1729"/>
  <c r="H1728"/>
  <c r="F1728"/>
  <c r="K1727"/>
  <c r="G1727"/>
  <c r="F1727"/>
  <c r="K1726"/>
  <c r="G1726"/>
  <c r="F1726"/>
  <c r="K1725"/>
  <c r="H1725"/>
  <c r="G1725"/>
  <c r="K1724"/>
  <c r="H1724"/>
  <c r="G1724"/>
  <c r="K1723"/>
  <c r="H1723"/>
  <c r="G1723"/>
  <c r="K1722"/>
  <c r="H1722"/>
  <c r="G1722"/>
  <c r="G1720"/>
  <c r="E1720"/>
  <c r="J1720"/>
  <c r="D1720"/>
  <c r="C1720"/>
  <c r="B1720"/>
  <c r="Z1719"/>
  <c r="Y1719"/>
  <c r="X1719"/>
  <c r="K1717"/>
  <c r="H1717"/>
  <c r="G1717"/>
  <c r="E1717"/>
  <c r="J1717"/>
  <c r="D1717"/>
  <c r="C1717"/>
  <c r="B1717"/>
  <c r="Z1716"/>
  <c r="Y1716"/>
  <c r="X1716"/>
  <c r="H1715"/>
  <c r="F1715"/>
  <c r="K1714"/>
  <c r="G1714"/>
  <c r="F1714"/>
  <c r="K1713"/>
  <c r="G1713"/>
  <c r="F1713"/>
  <c r="K1712"/>
  <c r="H1712"/>
  <c r="G1712"/>
  <c r="K1711"/>
  <c r="H1711"/>
  <c r="G1711"/>
  <c r="K1710"/>
  <c r="H1710"/>
  <c r="G1710"/>
  <c r="K1709"/>
  <c r="H1709"/>
  <c r="G1709"/>
  <c r="G1707"/>
  <c r="E1707"/>
  <c r="J1707"/>
  <c r="D1707"/>
  <c r="C1707"/>
  <c r="B1707"/>
  <c r="Z1706"/>
  <c r="Y1706"/>
  <c r="X1706"/>
  <c r="K1705"/>
  <c r="H1705"/>
  <c r="G1705"/>
  <c r="F1705"/>
  <c r="E1705"/>
  <c r="J1705"/>
  <c r="C1705"/>
  <c r="B1705"/>
  <c r="Z1704"/>
  <c r="Y1704"/>
  <c r="X1704"/>
  <c r="K1703"/>
  <c r="H1703"/>
  <c r="G1703"/>
  <c r="F1703"/>
  <c r="E1703"/>
  <c r="J1703"/>
  <c r="C1703"/>
  <c r="B1703"/>
  <c r="Z1702"/>
  <c r="Y1702"/>
  <c r="W1702"/>
  <c r="K1701"/>
  <c r="H1701"/>
  <c r="G1701"/>
  <c r="F1701"/>
  <c r="E1701"/>
  <c r="J1701"/>
  <c r="D1701"/>
  <c r="C1701"/>
  <c r="B1701"/>
  <c r="Z1700"/>
  <c r="Y1700"/>
  <c r="X1700"/>
  <c r="K1698"/>
  <c r="H1698"/>
  <c r="G1698"/>
  <c r="E1698"/>
  <c r="J1698"/>
  <c r="D1698"/>
  <c r="C1698"/>
  <c r="B1698"/>
  <c r="Z1697"/>
  <c r="Y1697"/>
  <c r="X1697"/>
  <c r="H1696"/>
  <c r="F1696"/>
  <c r="K1695"/>
  <c r="G1695"/>
  <c r="F1695"/>
  <c r="K1694"/>
  <c r="G1694"/>
  <c r="F1694"/>
  <c r="K1693"/>
  <c r="H1693"/>
  <c r="G1693"/>
  <c r="K1692"/>
  <c r="H1692"/>
  <c r="G1692"/>
  <c r="K1691"/>
  <c r="H1691"/>
  <c r="G1691"/>
  <c r="K1690"/>
  <c r="H1690"/>
  <c r="G1690"/>
  <c r="G1689"/>
  <c r="F1689"/>
  <c r="E1689"/>
  <c r="J1689"/>
  <c r="D1689"/>
  <c r="C1689"/>
  <c r="B1689"/>
  <c r="A1688"/>
  <c r="Z1682"/>
  <c r="Y1682"/>
  <c r="X1682"/>
  <c r="K1681"/>
  <c r="H1681"/>
  <c r="G1681"/>
  <c r="F1681"/>
  <c r="E1681"/>
  <c r="J1681"/>
  <c r="C1681"/>
  <c r="B1681"/>
  <c r="Z1680"/>
  <c r="Y1680"/>
  <c r="X1680"/>
  <c r="K1679"/>
  <c r="H1679"/>
  <c r="G1679"/>
  <c r="F1679"/>
  <c r="E1679"/>
  <c r="J1679"/>
  <c r="C1679"/>
  <c r="B1679"/>
  <c r="Z1678"/>
  <c r="Y1678"/>
  <c r="X1678"/>
  <c r="K1677"/>
  <c r="H1677"/>
  <c r="G1677"/>
  <c r="F1677"/>
  <c r="E1677"/>
  <c r="J1677"/>
  <c r="D1677"/>
  <c r="C1677"/>
  <c r="B1677"/>
  <c r="Z1676"/>
  <c r="Y1676"/>
  <c r="X1676"/>
  <c r="H1675"/>
  <c r="F1675"/>
  <c r="K1674"/>
  <c r="G1674"/>
  <c r="F1674"/>
  <c r="K1673"/>
  <c r="G1673"/>
  <c r="F1673"/>
  <c r="K1672"/>
  <c r="H1672"/>
  <c r="G1672"/>
  <c r="K1671"/>
  <c r="H1671"/>
  <c r="G1671"/>
  <c r="K1670"/>
  <c r="H1670"/>
  <c r="G1670"/>
  <c r="K1669"/>
  <c r="H1669"/>
  <c r="G1669"/>
  <c r="G1667"/>
  <c r="E1667"/>
  <c r="J1667"/>
  <c r="D1667"/>
  <c r="C1667"/>
  <c r="B1667"/>
  <c r="Z1666"/>
  <c r="Y1666"/>
  <c r="X1666"/>
  <c r="K1665"/>
  <c r="H1665"/>
  <c r="G1665"/>
  <c r="F1665"/>
  <c r="E1665"/>
  <c r="J1665"/>
  <c r="D1665"/>
  <c r="C1665"/>
  <c r="B1665"/>
  <c r="Z1664"/>
  <c r="Y1664"/>
  <c r="X1664"/>
  <c r="H1663"/>
  <c r="F1663"/>
  <c r="K1662"/>
  <c r="G1662"/>
  <c r="F1662"/>
  <c r="K1661"/>
  <c r="G1661"/>
  <c r="F1661"/>
  <c r="K1660"/>
  <c r="H1660"/>
  <c r="G1660"/>
  <c r="K1659"/>
  <c r="H1659"/>
  <c r="G1659"/>
  <c r="K1658"/>
  <c r="H1658"/>
  <c r="G1658"/>
  <c r="K1657"/>
  <c r="H1657"/>
  <c r="G1657"/>
  <c r="G1655"/>
  <c r="E1655"/>
  <c r="J1655"/>
  <c r="D1655"/>
  <c r="C1655"/>
  <c r="B1655"/>
  <c r="Z1654"/>
  <c r="Y1654"/>
  <c r="X1654"/>
  <c r="K1652"/>
  <c r="H1652"/>
  <c r="G1652"/>
  <c r="E1652"/>
  <c r="J1652"/>
  <c r="D1652"/>
  <c r="C1652"/>
  <c r="B1652"/>
  <c r="Z1651"/>
  <c r="Y1651"/>
  <c r="X1651"/>
  <c r="H1650"/>
  <c r="F1650"/>
  <c r="K1649"/>
  <c r="G1649"/>
  <c r="F1649"/>
  <c r="K1648"/>
  <c r="G1648"/>
  <c r="F1648"/>
  <c r="K1647"/>
  <c r="H1647"/>
  <c r="G1647"/>
  <c r="K1646"/>
  <c r="H1646"/>
  <c r="G1646"/>
  <c r="K1645"/>
  <c r="H1645"/>
  <c r="G1645"/>
  <c r="K1644"/>
  <c r="H1644"/>
  <c r="G1644"/>
  <c r="G1642"/>
  <c r="E1642"/>
  <c r="J1642"/>
  <c r="D1642"/>
  <c r="C1642"/>
  <c r="B1642"/>
  <c r="Z1641"/>
  <c r="Y1641"/>
  <c r="X1641"/>
  <c r="K1640"/>
  <c r="H1640"/>
  <c r="G1640"/>
  <c r="F1640"/>
  <c r="E1640"/>
  <c r="J1640"/>
  <c r="C1640"/>
  <c r="B1640"/>
  <c r="Z1639"/>
  <c r="Y1639"/>
  <c r="W1639"/>
  <c r="K1638"/>
  <c r="H1638"/>
  <c r="G1638"/>
  <c r="F1638"/>
  <c r="E1638"/>
  <c r="J1638"/>
  <c r="D1638"/>
  <c r="C1638"/>
  <c r="B1638"/>
  <c r="Z1637"/>
  <c r="Y1637"/>
  <c r="X1637"/>
  <c r="K1635"/>
  <c r="H1635"/>
  <c r="G1635"/>
  <c r="E1635"/>
  <c r="J1635"/>
  <c r="D1635"/>
  <c r="C1635"/>
  <c r="B1635"/>
  <c r="Z1634"/>
  <c r="Y1634"/>
  <c r="X1634"/>
  <c r="H1633"/>
  <c r="F1633"/>
  <c r="K1632"/>
  <c r="G1632"/>
  <c r="F1632"/>
  <c r="K1631"/>
  <c r="G1631"/>
  <c r="F1631"/>
  <c r="K1630"/>
  <c r="H1630"/>
  <c r="G1630"/>
  <c r="K1629"/>
  <c r="H1629"/>
  <c r="G1629"/>
  <c r="K1628"/>
  <c r="H1628"/>
  <c r="G1628"/>
  <c r="K1627"/>
  <c r="H1627"/>
  <c r="G1627"/>
  <c r="G1626"/>
  <c r="F1626"/>
  <c r="E1626"/>
  <c r="J1626"/>
  <c r="D1626"/>
  <c r="C1626"/>
  <c r="B1626"/>
  <c r="A1625"/>
  <c r="Z1619"/>
  <c r="Y1619"/>
  <c r="X1619"/>
  <c r="K1618"/>
  <c r="H1618"/>
  <c r="G1618"/>
  <c r="F1618"/>
  <c r="E1618"/>
  <c r="J1618"/>
  <c r="C1618"/>
  <c r="B1618"/>
  <c r="Z1617"/>
  <c r="Y1617"/>
  <c r="X1617"/>
  <c r="K1616"/>
  <c r="H1616"/>
  <c r="G1616"/>
  <c r="F1616"/>
  <c r="E1616"/>
  <c r="J1616"/>
  <c r="D1616"/>
  <c r="C1616"/>
  <c r="B1616"/>
  <c r="Z1615"/>
  <c r="Y1615"/>
  <c r="X1615"/>
  <c r="H1614"/>
  <c r="F1614"/>
  <c r="K1613"/>
  <c r="G1613"/>
  <c r="F1613"/>
  <c r="K1612"/>
  <c r="G1612"/>
  <c r="F1612"/>
  <c r="K1611"/>
  <c r="H1611"/>
  <c r="G1611"/>
  <c r="K1610"/>
  <c r="H1610"/>
  <c r="G1610"/>
  <c r="K1609"/>
  <c r="H1609"/>
  <c r="G1609"/>
  <c r="K1608"/>
  <c r="H1608"/>
  <c r="G1608"/>
  <c r="G1606"/>
  <c r="E1606"/>
  <c r="J1606"/>
  <c r="D1606"/>
  <c r="C1606"/>
  <c r="B1606"/>
  <c r="Z1605"/>
  <c r="Y1605"/>
  <c r="X1605"/>
  <c r="K1604"/>
  <c r="H1604"/>
  <c r="G1604"/>
  <c r="F1604"/>
  <c r="E1604"/>
  <c r="J1604"/>
  <c r="D1604"/>
  <c r="C1604"/>
  <c r="B1604"/>
  <c r="Z1603"/>
  <c r="Y1603"/>
  <c r="X1603"/>
  <c r="H1602"/>
  <c r="F1602"/>
  <c r="K1601"/>
  <c r="G1601"/>
  <c r="F1601"/>
  <c r="K1600"/>
  <c r="G1600"/>
  <c r="F1600"/>
  <c r="K1599"/>
  <c r="H1599"/>
  <c r="G1599"/>
  <c r="K1598"/>
  <c r="H1598"/>
  <c r="G1598"/>
  <c r="K1597"/>
  <c r="H1597"/>
  <c r="G1597"/>
  <c r="K1596"/>
  <c r="H1596"/>
  <c r="G1596"/>
  <c r="G1594"/>
  <c r="E1594"/>
  <c r="J1594"/>
  <c r="D1594"/>
  <c r="C1594"/>
  <c r="B1594"/>
  <c r="Z1593"/>
  <c r="Y1593"/>
  <c r="X1593"/>
  <c r="K1591"/>
  <c r="H1591"/>
  <c r="G1591"/>
  <c r="E1591"/>
  <c r="J1591"/>
  <c r="D1591"/>
  <c r="C1591"/>
  <c r="B1591"/>
  <c r="Z1590"/>
  <c r="Y1590"/>
  <c r="X1590"/>
  <c r="H1589"/>
  <c r="F1589"/>
  <c r="K1588"/>
  <c r="G1588"/>
  <c r="F1588"/>
  <c r="K1587"/>
  <c r="G1587"/>
  <c r="F1587"/>
  <c r="K1586"/>
  <c r="H1586"/>
  <c r="G1586"/>
  <c r="K1585"/>
  <c r="H1585"/>
  <c r="G1585"/>
  <c r="K1584"/>
  <c r="H1584"/>
  <c r="G1584"/>
  <c r="K1583"/>
  <c r="H1583"/>
  <c r="G1583"/>
  <c r="G1581"/>
  <c r="E1581"/>
  <c r="J1581"/>
  <c r="D1581"/>
  <c r="C1581"/>
  <c r="B1581"/>
  <c r="Z1580"/>
  <c r="Y1580"/>
  <c r="X1580"/>
  <c r="K1579"/>
  <c r="H1579"/>
  <c r="G1579"/>
  <c r="F1579"/>
  <c r="E1579"/>
  <c r="J1579"/>
  <c r="C1579"/>
  <c r="B1579"/>
  <c r="Z1578"/>
  <c r="Y1578"/>
  <c r="W1578"/>
  <c r="K1577"/>
  <c r="H1577"/>
  <c r="G1577"/>
  <c r="F1577"/>
  <c r="E1577"/>
  <c r="J1577"/>
  <c r="D1577"/>
  <c r="C1577"/>
  <c r="B1577"/>
  <c r="Z1576"/>
  <c r="Y1576"/>
  <c r="X1576"/>
  <c r="K1574"/>
  <c r="H1574"/>
  <c r="G1574"/>
  <c r="E1574"/>
  <c r="J1574"/>
  <c r="D1574"/>
  <c r="C1574"/>
  <c r="B1574"/>
  <c r="Z1573"/>
  <c r="Y1573"/>
  <c r="X1573"/>
  <c r="H1572"/>
  <c r="F1572"/>
  <c r="K1571"/>
  <c r="G1571"/>
  <c r="F1571"/>
  <c r="K1570"/>
  <c r="G1570"/>
  <c r="F1570"/>
  <c r="K1569"/>
  <c r="H1569"/>
  <c r="G1569"/>
  <c r="K1568"/>
  <c r="H1568"/>
  <c r="G1568"/>
  <c r="K1567"/>
  <c r="H1567"/>
  <c r="G1567"/>
  <c r="K1566"/>
  <c r="H1566"/>
  <c r="G1566"/>
  <c r="G1565"/>
  <c r="F1565"/>
  <c r="E1565"/>
  <c r="J1565"/>
  <c r="D1565"/>
  <c r="C1565"/>
  <c r="B1565"/>
  <c r="A1564"/>
  <c r="Z1558"/>
  <c r="Y1558"/>
  <c r="X1558"/>
  <c r="K1557"/>
  <c r="H1557"/>
  <c r="G1557"/>
  <c r="F1557"/>
  <c r="E1557"/>
  <c r="J1557"/>
  <c r="C1557"/>
  <c r="B1557"/>
  <c r="Z1556"/>
  <c r="Y1556"/>
  <c r="X1556"/>
  <c r="K1555"/>
  <c r="H1555"/>
  <c r="G1555"/>
  <c r="F1555"/>
  <c r="E1555"/>
  <c r="J1555"/>
  <c r="D1555"/>
  <c r="C1555"/>
  <c r="B1555"/>
  <c r="Z1554"/>
  <c r="Y1554"/>
  <c r="X1554"/>
  <c r="H1553"/>
  <c r="F1553"/>
  <c r="K1552"/>
  <c r="G1552"/>
  <c r="F1552"/>
  <c r="K1551"/>
  <c r="G1551"/>
  <c r="F1551"/>
  <c r="K1550"/>
  <c r="H1550"/>
  <c r="G1550"/>
  <c r="K1549"/>
  <c r="H1549"/>
  <c r="G1549"/>
  <c r="K1548"/>
  <c r="H1548"/>
  <c r="G1548"/>
  <c r="K1547"/>
  <c r="H1547"/>
  <c r="G1547"/>
  <c r="G1545"/>
  <c r="E1545"/>
  <c r="J1545"/>
  <c r="D1545"/>
  <c r="C1545"/>
  <c r="B1545"/>
  <c r="Z1544"/>
  <c r="Y1544"/>
  <c r="X1544"/>
  <c r="K1543"/>
  <c r="H1543"/>
  <c r="G1543"/>
  <c r="F1543"/>
  <c r="E1543"/>
  <c r="J1543"/>
  <c r="D1543"/>
  <c r="C1543"/>
  <c r="B1543"/>
  <c r="Z1542"/>
  <c r="Y1542"/>
  <c r="X1542"/>
  <c r="H1541"/>
  <c r="F1541"/>
  <c r="K1540"/>
  <c r="G1540"/>
  <c r="F1540"/>
  <c r="K1539"/>
  <c r="G1539"/>
  <c r="F1539"/>
  <c r="K1538"/>
  <c r="H1538"/>
  <c r="G1538"/>
  <c r="K1537"/>
  <c r="H1537"/>
  <c r="G1537"/>
  <c r="K1536"/>
  <c r="H1536"/>
  <c r="G1536"/>
  <c r="K1535"/>
  <c r="H1535"/>
  <c r="G1535"/>
  <c r="G1533"/>
  <c r="E1533"/>
  <c r="J1533"/>
  <c r="D1533"/>
  <c r="C1533"/>
  <c r="B1533"/>
  <c r="Z1532"/>
  <c r="Y1532"/>
  <c r="X1532"/>
  <c r="K1530"/>
  <c r="H1530"/>
  <c r="G1530"/>
  <c r="E1530"/>
  <c r="J1530"/>
  <c r="D1530"/>
  <c r="C1530"/>
  <c r="B1530"/>
  <c r="Z1529"/>
  <c r="Y1529"/>
  <c r="X1529"/>
  <c r="H1528"/>
  <c r="F1528"/>
  <c r="K1527"/>
  <c r="G1527"/>
  <c r="F1527"/>
  <c r="K1526"/>
  <c r="G1526"/>
  <c r="F1526"/>
  <c r="K1525"/>
  <c r="H1525"/>
  <c r="G1525"/>
  <c r="K1524"/>
  <c r="H1524"/>
  <c r="G1524"/>
  <c r="K1523"/>
  <c r="H1523"/>
  <c r="G1523"/>
  <c r="K1522"/>
  <c r="H1522"/>
  <c r="G1522"/>
  <c r="G1520"/>
  <c r="E1520"/>
  <c r="J1520"/>
  <c r="D1520"/>
  <c r="C1520"/>
  <c r="B1520"/>
  <c r="Z1519"/>
  <c r="Y1519"/>
  <c r="X1519"/>
  <c r="K1518"/>
  <c r="H1518"/>
  <c r="G1518"/>
  <c r="F1518"/>
  <c r="E1518"/>
  <c r="J1518"/>
  <c r="C1518"/>
  <c r="B1518"/>
  <c r="Z1517"/>
  <c r="Y1517"/>
  <c r="W1517"/>
  <c r="K1516"/>
  <c r="H1516"/>
  <c r="G1516"/>
  <c r="F1516"/>
  <c r="E1516"/>
  <c r="J1516"/>
  <c r="D1516"/>
  <c r="C1516"/>
  <c r="B1516"/>
  <c r="Z1515"/>
  <c r="Y1515"/>
  <c r="X1515"/>
  <c r="K1513"/>
  <c r="H1513"/>
  <c r="G1513"/>
  <c r="E1513"/>
  <c r="J1513"/>
  <c r="D1513"/>
  <c r="C1513"/>
  <c r="B1513"/>
  <c r="Z1512"/>
  <c r="Y1512"/>
  <c r="X1512"/>
  <c r="H1511"/>
  <c r="F1511"/>
  <c r="K1510"/>
  <c r="G1510"/>
  <c r="F1510"/>
  <c r="K1509"/>
  <c r="G1509"/>
  <c r="F1509"/>
  <c r="K1508"/>
  <c r="H1508"/>
  <c r="G1508"/>
  <c r="K1507"/>
  <c r="H1507"/>
  <c r="G1507"/>
  <c r="K1506"/>
  <c r="H1506"/>
  <c r="G1506"/>
  <c r="K1505"/>
  <c r="H1505"/>
  <c r="G1505"/>
  <c r="G1504"/>
  <c r="F1504"/>
  <c r="E1504"/>
  <c r="J1504"/>
  <c r="D1504"/>
  <c r="C1504"/>
  <c r="B1504"/>
  <c r="A1503"/>
  <c r="Z1497"/>
  <c r="Y1497"/>
  <c r="X1497"/>
  <c r="K1496"/>
  <c r="H1496"/>
  <c r="G1496"/>
  <c r="F1496"/>
  <c r="E1496"/>
  <c r="J1496"/>
  <c r="D1496"/>
  <c r="C1496"/>
  <c r="B1496"/>
  <c r="Z1495"/>
  <c r="Y1495"/>
  <c r="X1495"/>
  <c r="K1494"/>
  <c r="H1494"/>
  <c r="G1494"/>
  <c r="F1494"/>
  <c r="E1494"/>
  <c r="J1494"/>
  <c r="C1494"/>
  <c r="B1494"/>
  <c r="Z1493"/>
  <c r="Y1493"/>
  <c r="X1493"/>
  <c r="K1492"/>
  <c r="H1492"/>
  <c r="G1492"/>
  <c r="F1492"/>
  <c r="E1492"/>
  <c r="J1492"/>
  <c r="C1492"/>
  <c r="B1492"/>
  <c r="Z1491"/>
  <c r="Y1491"/>
  <c r="X1491"/>
  <c r="K1490"/>
  <c r="H1490"/>
  <c r="G1490"/>
  <c r="F1490"/>
  <c r="E1490"/>
  <c r="J1490"/>
  <c r="D1490"/>
  <c r="C1490"/>
  <c r="B1490"/>
  <c r="Z1489"/>
  <c r="Y1489"/>
  <c r="X1489"/>
  <c r="H1488"/>
  <c r="F1488"/>
  <c r="K1487"/>
  <c r="G1487"/>
  <c r="F1487"/>
  <c r="K1486"/>
  <c r="G1486"/>
  <c r="F1486"/>
  <c r="K1485"/>
  <c r="H1485"/>
  <c r="G1485"/>
  <c r="K1484"/>
  <c r="H1484"/>
  <c r="G1484"/>
  <c r="K1483"/>
  <c r="H1483"/>
  <c r="G1483"/>
  <c r="K1482"/>
  <c r="H1482"/>
  <c r="G1482"/>
  <c r="G1480"/>
  <c r="E1480"/>
  <c r="J1480"/>
  <c r="D1480"/>
  <c r="C1480"/>
  <c r="B1480"/>
  <c r="Z1479"/>
  <c r="Y1479"/>
  <c r="X1479"/>
  <c r="K1478"/>
  <c r="H1478"/>
  <c r="G1478"/>
  <c r="F1478"/>
  <c r="E1478"/>
  <c r="J1478"/>
  <c r="D1478"/>
  <c r="C1478"/>
  <c r="B1478"/>
  <c r="Z1477"/>
  <c r="Y1477"/>
  <c r="X1477"/>
  <c r="H1476"/>
  <c r="F1476"/>
  <c r="K1475"/>
  <c r="G1475"/>
  <c r="F1475"/>
  <c r="K1474"/>
  <c r="G1474"/>
  <c r="F1474"/>
  <c r="K1473"/>
  <c r="H1473"/>
  <c r="G1473"/>
  <c r="K1472"/>
  <c r="H1472"/>
  <c r="G1472"/>
  <c r="K1471"/>
  <c r="H1471"/>
  <c r="G1471"/>
  <c r="K1470"/>
  <c r="H1470"/>
  <c r="G1470"/>
  <c r="G1468"/>
  <c r="E1468"/>
  <c r="J1468"/>
  <c r="D1468"/>
  <c r="C1468"/>
  <c r="B1468"/>
  <c r="Z1467"/>
  <c r="Y1467"/>
  <c r="X1467"/>
  <c r="K1465"/>
  <c r="H1465"/>
  <c r="G1465"/>
  <c r="E1465"/>
  <c r="J1465"/>
  <c r="D1465"/>
  <c r="C1465"/>
  <c r="B1465"/>
  <c r="Z1464"/>
  <c r="Y1464"/>
  <c r="X1464"/>
  <c r="H1463"/>
  <c r="F1463"/>
  <c r="K1462"/>
  <c r="G1462"/>
  <c r="F1462"/>
  <c r="K1461"/>
  <c r="G1461"/>
  <c r="F1461"/>
  <c r="K1460"/>
  <c r="H1460"/>
  <c r="G1460"/>
  <c r="K1459"/>
  <c r="H1459"/>
  <c r="G1459"/>
  <c r="K1458"/>
  <c r="H1458"/>
  <c r="G1458"/>
  <c r="K1457"/>
  <c r="H1457"/>
  <c r="G1457"/>
  <c r="G1455"/>
  <c r="E1455"/>
  <c r="J1455"/>
  <c r="D1455"/>
  <c r="C1455"/>
  <c r="B1455"/>
  <c r="Z1454"/>
  <c r="Y1454"/>
  <c r="X1454"/>
  <c r="K1453"/>
  <c r="H1453"/>
  <c r="G1453"/>
  <c r="F1453"/>
  <c r="E1453"/>
  <c r="J1453"/>
  <c r="C1453"/>
  <c r="B1453"/>
  <c r="Z1452"/>
  <c r="Y1452"/>
  <c r="X1452"/>
  <c r="K1451"/>
  <c r="H1451"/>
  <c r="G1451"/>
  <c r="F1451"/>
  <c r="E1451"/>
  <c r="J1451"/>
  <c r="C1451"/>
  <c r="B1451"/>
  <c r="Z1450"/>
  <c r="Y1450"/>
  <c r="W1450"/>
  <c r="K1449"/>
  <c r="H1449"/>
  <c r="G1449"/>
  <c r="F1449"/>
  <c r="E1449"/>
  <c r="J1449"/>
  <c r="D1449"/>
  <c r="C1449"/>
  <c r="B1449"/>
  <c r="Z1448"/>
  <c r="Y1448"/>
  <c r="X1448"/>
  <c r="K1446"/>
  <c r="H1446"/>
  <c r="G1446"/>
  <c r="E1446"/>
  <c r="J1446"/>
  <c r="D1446"/>
  <c r="C1446"/>
  <c r="B1446"/>
  <c r="Z1445"/>
  <c r="Y1445"/>
  <c r="X1445"/>
  <c r="H1444"/>
  <c r="F1444"/>
  <c r="K1443"/>
  <c r="G1443"/>
  <c r="F1443"/>
  <c r="K1442"/>
  <c r="G1442"/>
  <c r="F1442"/>
  <c r="K1441"/>
  <c r="H1441"/>
  <c r="G1441"/>
  <c r="K1440"/>
  <c r="H1440"/>
  <c r="G1440"/>
  <c r="K1439"/>
  <c r="H1439"/>
  <c r="G1439"/>
  <c r="K1438"/>
  <c r="H1438"/>
  <c r="G1438"/>
  <c r="G1437"/>
  <c r="F1437"/>
  <c r="E1437"/>
  <c r="J1437"/>
  <c r="D1437"/>
  <c r="C1437"/>
  <c r="B1437"/>
  <c r="A1436"/>
  <c r="Z1430"/>
  <c r="Y1430"/>
  <c r="X1430"/>
  <c r="K1429"/>
  <c r="H1429"/>
  <c r="G1429"/>
  <c r="F1429"/>
  <c r="E1429"/>
  <c r="J1429"/>
  <c r="D1429"/>
  <c r="C1429"/>
  <c r="B1429"/>
  <c r="Z1428"/>
  <c r="Y1428"/>
  <c r="X1428"/>
  <c r="K1427"/>
  <c r="H1427"/>
  <c r="G1427"/>
  <c r="F1427"/>
  <c r="E1427"/>
  <c r="J1427"/>
  <c r="C1427"/>
  <c r="B1427"/>
  <c r="Z1426"/>
  <c r="Y1426"/>
  <c r="X1426"/>
  <c r="K1425"/>
  <c r="H1425"/>
  <c r="G1425"/>
  <c r="F1425"/>
  <c r="E1425"/>
  <c r="J1425"/>
  <c r="C1425"/>
  <c r="B1425"/>
  <c r="Z1424"/>
  <c r="Y1424"/>
  <c r="X1424"/>
  <c r="K1423"/>
  <c r="H1423"/>
  <c r="G1423"/>
  <c r="F1423"/>
  <c r="E1423"/>
  <c r="J1423"/>
  <c r="D1423"/>
  <c r="C1423"/>
  <c r="B1423"/>
  <c r="Z1422"/>
  <c r="Y1422"/>
  <c r="X1422"/>
  <c r="H1421"/>
  <c r="F1421"/>
  <c r="K1420"/>
  <c r="G1420"/>
  <c r="F1420"/>
  <c r="K1419"/>
  <c r="G1419"/>
  <c r="F1419"/>
  <c r="K1418"/>
  <c r="H1418"/>
  <c r="G1418"/>
  <c r="K1417"/>
  <c r="H1417"/>
  <c r="G1417"/>
  <c r="K1416"/>
  <c r="H1416"/>
  <c r="G1416"/>
  <c r="K1415"/>
  <c r="H1415"/>
  <c r="G1415"/>
  <c r="G1413"/>
  <c r="E1413"/>
  <c r="J1413"/>
  <c r="D1413"/>
  <c r="C1413"/>
  <c r="B1413"/>
  <c r="Z1412"/>
  <c r="Y1412"/>
  <c r="X1412"/>
  <c r="K1411"/>
  <c r="H1411"/>
  <c r="G1411"/>
  <c r="F1411"/>
  <c r="E1411"/>
  <c r="J1411"/>
  <c r="D1411"/>
  <c r="C1411"/>
  <c r="B1411"/>
  <c r="Z1410"/>
  <c r="Y1410"/>
  <c r="X1410"/>
  <c r="H1409"/>
  <c r="F1409"/>
  <c r="K1408"/>
  <c r="G1408"/>
  <c r="F1408"/>
  <c r="K1407"/>
  <c r="G1407"/>
  <c r="F1407"/>
  <c r="K1406"/>
  <c r="H1406"/>
  <c r="G1406"/>
  <c r="K1405"/>
  <c r="H1405"/>
  <c r="G1405"/>
  <c r="K1404"/>
  <c r="H1404"/>
  <c r="G1404"/>
  <c r="K1403"/>
  <c r="H1403"/>
  <c r="G1403"/>
  <c r="G1401"/>
  <c r="E1401"/>
  <c r="J1401"/>
  <c r="D1401"/>
  <c r="C1401"/>
  <c r="B1401"/>
  <c r="Z1400"/>
  <c r="Y1400"/>
  <c r="X1400"/>
  <c r="K1398"/>
  <c r="H1398"/>
  <c r="G1398"/>
  <c r="E1398"/>
  <c r="J1398"/>
  <c r="D1398"/>
  <c r="C1398"/>
  <c r="B1398"/>
  <c r="Z1397"/>
  <c r="Y1397"/>
  <c r="X1397"/>
  <c r="H1396"/>
  <c r="F1396"/>
  <c r="K1395"/>
  <c r="G1395"/>
  <c r="F1395"/>
  <c r="K1394"/>
  <c r="G1394"/>
  <c r="F1394"/>
  <c r="K1393"/>
  <c r="H1393"/>
  <c r="G1393"/>
  <c r="K1392"/>
  <c r="H1392"/>
  <c r="G1392"/>
  <c r="K1391"/>
  <c r="H1391"/>
  <c r="G1391"/>
  <c r="K1390"/>
  <c r="H1390"/>
  <c r="G1390"/>
  <c r="G1388"/>
  <c r="E1388"/>
  <c r="J1388"/>
  <c r="D1388"/>
  <c r="C1388"/>
  <c r="B1388"/>
  <c r="Z1387"/>
  <c r="Y1387"/>
  <c r="X1387"/>
  <c r="K1386"/>
  <c r="H1386"/>
  <c r="G1386"/>
  <c r="F1386"/>
  <c r="E1386"/>
  <c r="J1386"/>
  <c r="C1386"/>
  <c r="B1386"/>
  <c r="Z1385"/>
  <c r="Y1385"/>
  <c r="W1385"/>
  <c r="K1384"/>
  <c r="H1384"/>
  <c r="G1384"/>
  <c r="F1384"/>
  <c r="E1384"/>
  <c r="J1384"/>
  <c r="D1384"/>
  <c r="C1384"/>
  <c r="B1384"/>
  <c r="Z1383"/>
  <c r="Y1383"/>
  <c r="X1383"/>
  <c r="K1381"/>
  <c r="H1381"/>
  <c r="G1381"/>
  <c r="E1381"/>
  <c r="J1381"/>
  <c r="D1381"/>
  <c r="C1381"/>
  <c r="B1381"/>
  <c r="Z1380"/>
  <c r="Y1380"/>
  <c r="X1380"/>
  <c r="H1379"/>
  <c r="F1379"/>
  <c r="K1378"/>
  <c r="G1378"/>
  <c r="F1378"/>
  <c r="K1377"/>
  <c r="G1377"/>
  <c r="F1377"/>
  <c r="K1376"/>
  <c r="H1376"/>
  <c r="G1376"/>
  <c r="K1375"/>
  <c r="H1375"/>
  <c r="G1375"/>
  <c r="K1374"/>
  <c r="H1374"/>
  <c r="G1374"/>
  <c r="K1373"/>
  <c r="H1373"/>
  <c r="G1373"/>
  <c r="G1372"/>
  <c r="F1372"/>
  <c r="E1372"/>
  <c r="J1372"/>
  <c r="D1372"/>
  <c r="C1372"/>
  <c r="B1372"/>
  <c r="A1371"/>
  <c r="Z1365"/>
  <c r="Y1365"/>
  <c r="X1365"/>
  <c r="K1364"/>
  <c r="H1364"/>
  <c r="G1364"/>
  <c r="F1364"/>
  <c r="E1364"/>
  <c r="J1364"/>
  <c r="C1364"/>
  <c r="B1364"/>
  <c r="Z1363"/>
  <c r="Y1363"/>
  <c r="X1363"/>
  <c r="K1362"/>
  <c r="H1362"/>
  <c r="G1362"/>
  <c r="F1362"/>
  <c r="E1362"/>
  <c r="J1362"/>
  <c r="C1362"/>
  <c r="B1362"/>
  <c r="Z1361"/>
  <c r="Y1361"/>
  <c r="X1361"/>
  <c r="K1360"/>
  <c r="H1360"/>
  <c r="G1360"/>
  <c r="F1360"/>
  <c r="E1360"/>
  <c r="J1360"/>
  <c r="D1360"/>
  <c r="C1360"/>
  <c r="B1360"/>
  <c r="Z1359"/>
  <c r="Y1359"/>
  <c r="X1359"/>
  <c r="H1358"/>
  <c r="F1358"/>
  <c r="K1357"/>
  <c r="G1357"/>
  <c r="F1357"/>
  <c r="K1356"/>
  <c r="G1356"/>
  <c r="F1356"/>
  <c r="K1355"/>
  <c r="H1355"/>
  <c r="G1355"/>
  <c r="K1354"/>
  <c r="H1354"/>
  <c r="G1354"/>
  <c r="K1353"/>
  <c r="H1353"/>
  <c r="G1353"/>
  <c r="K1352"/>
  <c r="H1352"/>
  <c r="G1352"/>
  <c r="G1350"/>
  <c r="E1350"/>
  <c r="J1350"/>
  <c r="D1350"/>
  <c r="C1350"/>
  <c r="B1350"/>
  <c r="Z1349"/>
  <c r="Y1349"/>
  <c r="X1349"/>
  <c r="K1348"/>
  <c r="H1348"/>
  <c r="G1348"/>
  <c r="F1348"/>
  <c r="E1348"/>
  <c r="J1348"/>
  <c r="D1348"/>
  <c r="C1348"/>
  <c r="B1348"/>
  <c r="Z1347"/>
  <c r="Y1347"/>
  <c r="X1347"/>
  <c r="H1346"/>
  <c r="F1346"/>
  <c r="K1345"/>
  <c r="G1345"/>
  <c r="F1345"/>
  <c r="K1344"/>
  <c r="G1344"/>
  <c r="F1344"/>
  <c r="K1343"/>
  <c r="H1343"/>
  <c r="G1343"/>
  <c r="K1342"/>
  <c r="H1342"/>
  <c r="G1342"/>
  <c r="K1341"/>
  <c r="H1341"/>
  <c r="G1341"/>
  <c r="K1340"/>
  <c r="H1340"/>
  <c r="G1340"/>
  <c r="G1338"/>
  <c r="E1338"/>
  <c r="J1338"/>
  <c r="D1338"/>
  <c r="C1338"/>
  <c r="B1338"/>
  <c r="Z1337"/>
  <c r="Y1337"/>
  <c r="X1337"/>
  <c r="K1335"/>
  <c r="H1335"/>
  <c r="G1335"/>
  <c r="E1335"/>
  <c r="J1335"/>
  <c r="D1335"/>
  <c r="C1335"/>
  <c r="B1335"/>
  <c r="Z1334"/>
  <c r="Y1334"/>
  <c r="X1334"/>
  <c r="H1333"/>
  <c r="F1333"/>
  <c r="K1332"/>
  <c r="G1332"/>
  <c r="F1332"/>
  <c r="K1331"/>
  <c r="G1331"/>
  <c r="F1331"/>
  <c r="K1330"/>
  <c r="H1330"/>
  <c r="G1330"/>
  <c r="K1329"/>
  <c r="H1329"/>
  <c r="G1329"/>
  <c r="K1328"/>
  <c r="H1328"/>
  <c r="G1328"/>
  <c r="K1327"/>
  <c r="H1327"/>
  <c r="G1327"/>
  <c r="G1325"/>
  <c r="E1325"/>
  <c r="J1325"/>
  <c r="D1325"/>
  <c r="C1325"/>
  <c r="B1325"/>
  <c r="Z1324"/>
  <c r="Y1324"/>
  <c r="X1324"/>
  <c r="K1323"/>
  <c r="H1323"/>
  <c r="G1323"/>
  <c r="F1323"/>
  <c r="E1323"/>
  <c r="J1323"/>
  <c r="C1323"/>
  <c r="B1323"/>
  <c r="Z1322"/>
  <c r="Y1322"/>
  <c r="W1322"/>
  <c r="K1321"/>
  <c r="H1321"/>
  <c r="G1321"/>
  <c r="F1321"/>
  <c r="E1321"/>
  <c r="J1321"/>
  <c r="D1321"/>
  <c r="C1321"/>
  <c r="B1321"/>
  <c r="Z1320"/>
  <c r="Y1320"/>
  <c r="X1320"/>
  <c r="K1318"/>
  <c r="H1318"/>
  <c r="G1318"/>
  <c r="E1318"/>
  <c r="J1318"/>
  <c r="D1318"/>
  <c r="C1318"/>
  <c r="B1318"/>
  <c r="Z1317"/>
  <c r="Y1317"/>
  <c r="X1317"/>
  <c r="H1316"/>
  <c r="F1316"/>
  <c r="K1315"/>
  <c r="G1315"/>
  <c r="F1315"/>
  <c r="K1314"/>
  <c r="G1314"/>
  <c r="F1314"/>
  <c r="K1313"/>
  <c r="H1313"/>
  <c r="G1313"/>
  <c r="K1312"/>
  <c r="H1312"/>
  <c r="G1312"/>
  <c r="K1311"/>
  <c r="H1311"/>
  <c r="G1311"/>
  <c r="K1310"/>
  <c r="H1310"/>
  <c r="G1310"/>
  <c r="G1309"/>
  <c r="F1309"/>
  <c r="E1309"/>
  <c r="J1309"/>
  <c r="D1309"/>
  <c r="C1309"/>
  <c r="B1309"/>
  <c r="A1308"/>
  <c r="Z1302"/>
  <c r="Y1302"/>
  <c r="X1302"/>
  <c r="K1301"/>
  <c r="H1301"/>
  <c r="G1301"/>
  <c r="F1301"/>
  <c r="E1301"/>
  <c r="J1301"/>
  <c r="D1301"/>
  <c r="C1301"/>
  <c r="B1301"/>
  <c r="Z1300"/>
  <c r="Y1300"/>
  <c r="X1300"/>
  <c r="K1299"/>
  <c r="H1299"/>
  <c r="G1299"/>
  <c r="F1299"/>
  <c r="E1299"/>
  <c r="J1299"/>
  <c r="D1299"/>
  <c r="C1299"/>
  <c r="B1299"/>
  <c r="Z1298"/>
  <c r="Y1298"/>
  <c r="X1298"/>
  <c r="K1297"/>
  <c r="H1297"/>
  <c r="G1297"/>
  <c r="F1297"/>
  <c r="E1297"/>
  <c r="J1297"/>
  <c r="C1297"/>
  <c r="B1297"/>
  <c r="Z1296"/>
  <c r="Y1296"/>
  <c r="X1296"/>
  <c r="K1295"/>
  <c r="H1295"/>
  <c r="G1295"/>
  <c r="F1295"/>
  <c r="E1295"/>
  <c r="J1295"/>
  <c r="C1295"/>
  <c r="B1295"/>
  <c r="Z1294"/>
  <c r="Y1294"/>
  <c r="X1294"/>
  <c r="K1293"/>
  <c r="H1293"/>
  <c r="G1293"/>
  <c r="F1293"/>
  <c r="E1293"/>
  <c r="J1293"/>
  <c r="D1293"/>
  <c r="C1293"/>
  <c r="B1293"/>
  <c r="Z1292"/>
  <c r="Y1292"/>
  <c r="X1292"/>
  <c r="K1291"/>
  <c r="H1291"/>
  <c r="G1291"/>
  <c r="F1291"/>
  <c r="E1291"/>
  <c r="J1291"/>
  <c r="D1291"/>
  <c r="C1291"/>
  <c r="B1291"/>
  <c r="Z1290"/>
  <c r="Y1290"/>
  <c r="X1290"/>
  <c r="H1289"/>
  <c r="F1289"/>
  <c r="K1288"/>
  <c r="G1288"/>
  <c r="F1288"/>
  <c r="K1287"/>
  <c r="G1287"/>
  <c r="F1287"/>
  <c r="K1286"/>
  <c r="H1286"/>
  <c r="G1286"/>
  <c r="K1285"/>
  <c r="H1285"/>
  <c r="G1285"/>
  <c r="K1284"/>
  <c r="H1284"/>
  <c r="G1284"/>
  <c r="K1283"/>
  <c r="H1283"/>
  <c r="G1283"/>
  <c r="G1281"/>
  <c r="E1281"/>
  <c r="J1281"/>
  <c r="D1281"/>
  <c r="C1281"/>
  <c r="B1281"/>
  <c r="Z1280"/>
  <c r="Y1280"/>
  <c r="X1280"/>
  <c r="K1279"/>
  <c r="H1279"/>
  <c r="G1279"/>
  <c r="F1279"/>
  <c r="E1279"/>
  <c r="J1279"/>
  <c r="D1279"/>
  <c r="C1279"/>
  <c r="B1279"/>
  <c r="Z1278"/>
  <c r="Y1278"/>
  <c r="X1278"/>
  <c r="H1277"/>
  <c r="F1277"/>
  <c r="K1276"/>
  <c r="G1276"/>
  <c r="F1276"/>
  <c r="K1275"/>
  <c r="G1275"/>
  <c r="F1275"/>
  <c r="K1274"/>
  <c r="H1274"/>
  <c r="G1274"/>
  <c r="K1273"/>
  <c r="H1273"/>
  <c r="G1273"/>
  <c r="K1272"/>
  <c r="H1272"/>
  <c r="G1272"/>
  <c r="K1271"/>
  <c r="H1271"/>
  <c r="G1271"/>
  <c r="G1269"/>
  <c r="E1269"/>
  <c r="J1269"/>
  <c r="D1269"/>
  <c r="C1269"/>
  <c r="B1269"/>
  <c r="Z1268"/>
  <c r="Y1268"/>
  <c r="X1268"/>
  <c r="K1266"/>
  <c r="H1266"/>
  <c r="G1266"/>
  <c r="E1266"/>
  <c r="J1266"/>
  <c r="D1266"/>
  <c r="C1266"/>
  <c r="B1266"/>
  <c r="Z1265"/>
  <c r="Y1265"/>
  <c r="X1265"/>
  <c r="H1264"/>
  <c r="F1264"/>
  <c r="K1263"/>
  <c r="G1263"/>
  <c r="F1263"/>
  <c r="K1262"/>
  <c r="G1262"/>
  <c r="F1262"/>
  <c r="K1261"/>
  <c r="H1261"/>
  <c r="G1261"/>
  <c r="K1260"/>
  <c r="H1260"/>
  <c r="G1260"/>
  <c r="K1259"/>
  <c r="H1259"/>
  <c r="G1259"/>
  <c r="K1258"/>
  <c r="H1258"/>
  <c r="G1258"/>
  <c r="G1256"/>
  <c r="E1256"/>
  <c r="J1256"/>
  <c r="D1256"/>
  <c r="C1256"/>
  <c r="B1256"/>
  <c r="Z1255"/>
  <c r="Y1255"/>
  <c r="X1255"/>
  <c r="K1254"/>
  <c r="H1254"/>
  <c r="G1254"/>
  <c r="F1254"/>
  <c r="E1254"/>
  <c r="J1254"/>
  <c r="C1254"/>
  <c r="B1254"/>
  <c r="Z1253"/>
  <c r="Y1253"/>
  <c r="X1253"/>
  <c r="K1252"/>
  <c r="H1252"/>
  <c r="G1252"/>
  <c r="F1252"/>
  <c r="E1252"/>
  <c r="J1252"/>
  <c r="C1252"/>
  <c r="B1252"/>
  <c r="Z1251"/>
  <c r="Y1251"/>
  <c r="W1251"/>
  <c r="K1249"/>
  <c r="H1249"/>
  <c r="G1249"/>
  <c r="E1249"/>
  <c r="J1249"/>
  <c r="D1249"/>
  <c r="C1249"/>
  <c r="B1249"/>
  <c r="Z1248"/>
  <c r="Y1248"/>
  <c r="X1248"/>
  <c r="K1246"/>
  <c r="H1246"/>
  <c r="G1246"/>
  <c r="E1246"/>
  <c r="J1246"/>
  <c r="D1246"/>
  <c r="C1246"/>
  <c r="B1246"/>
  <c r="Z1245"/>
  <c r="Y1245"/>
  <c r="X1245"/>
  <c r="H1244"/>
  <c r="F1244"/>
  <c r="K1243"/>
  <c r="G1243"/>
  <c r="F1243"/>
  <c r="K1242"/>
  <c r="G1242"/>
  <c r="F1242"/>
  <c r="K1241"/>
  <c r="H1241"/>
  <c r="G1241"/>
  <c r="K1240"/>
  <c r="H1240"/>
  <c r="G1240"/>
  <c r="K1239"/>
  <c r="H1239"/>
  <c r="G1239"/>
  <c r="K1238"/>
  <c r="H1238"/>
  <c r="G1238"/>
  <c r="G1237"/>
  <c r="F1237"/>
  <c r="E1237"/>
  <c r="J1237"/>
  <c r="D1237"/>
  <c r="C1237"/>
  <c r="B1237"/>
  <c r="Z1236"/>
  <c r="Y1236"/>
  <c r="X1236"/>
  <c r="K1235"/>
  <c r="H1235"/>
  <c r="G1235"/>
  <c r="F1235"/>
  <c r="E1235"/>
  <c r="J1235"/>
  <c r="C1235"/>
  <c r="B1235"/>
  <c r="Z1234"/>
  <c r="Y1234"/>
  <c r="W1234"/>
  <c r="K1232"/>
  <c r="H1232"/>
  <c r="G1232"/>
  <c r="E1232"/>
  <c r="J1232"/>
  <c r="D1232"/>
  <c r="C1232"/>
  <c r="B1232"/>
  <c r="Z1231"/>
  <c r="Y1231"/>
  <c r="X1231"/>
  <c r="K1229"/>
  <c r="H1229"/>
  <c r="G1229"/>
  <c r="E1229"/>
  <c r="J1229"/>
  <c r="D1229"/>
  <c r="C1229"/>
  <c r="B1229"/>
  <c r="Z1228"/>
  <c r="Y1228"/>
  <c r="X1228"/>
  <c r="H1227"/>
  <c r="F1227"/>
  <c r="K1226"/>
  <c r="G1226"/>
  <c r="F1226"/>
  <c r="K1225"/>
  <c r="G1225"/>
  <c r="F1225"/>
  <c r="K1224"/>
  <c r="H1224"/>
  <c r="G1224"/>
  <c r="K1223"/>
  <c r="H1223"/>
  <c r="G1223"/>
  <c r="K1222"/>
  <c r="H1222"/>
  <c r="G1222"/>
  <c r="K1221"/>
  <c r="H1221"/>
  <c r="G1221"/>
  <c r="G1220"/>
  <c r="F1220"/>
  <c r="E1220"/>
  <c r="J1220"/>
  <c r="D1220"/>
  <c r="C1220"/>
  <c r="B1220"/>
  <c r="A1219"/>
  <c r="Z1213"/>
  <c r="Y1213"/>
  <c r="X1213"/>
  <c r="K1212"/>
  <c r="H1212"/>
  <c r="G1212"/>
  <c r="F1212"/>
  <c r="E1212"/>
  <c r="J1212"/>
  <c r="C1212"/>
  <c r="B1212"/>
  <c r="Z1211"/>
  <c r="Y1211"/>
  <c r="X1211"/>
  <c r="K1210"/>
  <c r="H1210"/>
  <c r="G1210"/>
  <c r="F1210"/>
  <c r="E1210"/>
  <c r="J1210"/>
  <c r="D1210"/>
  <c r="C1210"/>
  <c r="B1210"/>
  <c r="Z1209"/>
  <c r="Y1209"/>
  <c r="X1209"/>
  <c r="H1208"/>
  <c r="F1208"/>
  <c r="K1207"/>
  <c r="G1207"/>
  <c r="F1207"/>
  <c r="K1206"/>
  <c r="G1206"/>
  <c r="F1206"/>
  <c r="K1205"/>
  <c r="H1205"/>
  <c r="G1205"/>
  <c r="K1204"/>
  <c r="H1204"/>
  <c r="G1204"/>
  <c r="K1203"/>
  <c r="H1203"/>
  <c r="G1203"/>
  <c r="K1202"/>
  <c r="H1202"/>
  <c r="G1202"/>
  <c r="G1200"/>
  <c r="E1200"/>
  <c r="J1200"/>
  <c r="D1200"/>
  <c r="C1200"/>
  <c r="B1200"/>
  <c r="Z1199"/>
  <c r="Y1199"/>
  <c r="X1199"/>
  <c r="K1198"/>
  <c r="H1198"/>
  <c r="G1198"/>
  <c r="F1198"/>
  <c r="E1198"/>
  <c r="J1198"/>
  <c r="D1198"/>
  <c r="C1198"/>
  <c r="B1198"/>
  <c r="Z1197"/>
  <c r="Y1197"/>
  <c r="X1197"/>
  <c r="H1196"/>
  <c r="F1196"/>
  <c r="K1195"/>
  <c r="G1195"/>
  <c r="F1195"/>
  <c r="K1194"/>
  <c r="G1194"/>
  <c r="F1194"/>
  <c r="K1193"/>
  <c r="H1193"/>
  <c r="G1193"/>
  <c r="K1192"/>
  <c r="H1192"/>
  <c r="G1192"/>
  <c r="K1191"/>
  <c r="H1191"/>
  <c r="G1191"/>
  <c r="K1190"/>
  <c r="H1190"/>
  <c r="G1190"/>
  <c r="G1188"/>
  <c r="E1188"/>
  <c r="J1188"/>
  <c r="D1188"/>
  <c r="C1188"/>
  <c r="B1188"/>
  <c r="Z1187"/>
  <c r="Y1187"/>
  <c r="X1187"/>
  <c r="K1185"/>
  <c r="H1185"/>
  <c r="G1185"/>
  <c r="E1185"/>
  <c r="J1185"/>
  <c r="D1185"/>
  <c r="C1185"/>
  <c r="B1185"/>
  <c r="Z1184"/>
  <c r="Y1184"/>
  <c r="X1184"/>
  <c r="H1183"/>
  <c r="F1183"/>
  <c r="K1182"/>
  <c r="G1182"/>
  <c r="F1182"/>
  <c r="K1181"/>
  <c r="G1181"/>
  <c r="F1181"/>
  <c r="K1180"/>
  <c r="H1180"/>
  <c r="G1180"/>
  <c r="K1179"/>
  <c r="H1179"/>
  <c r="G1179"/>
  <c r="K1178"/>
  <c r="H1178"/>
  <c r="G1178"/>
  <c r="K1177"/>
  <c r="H1177"/>
  <c r="G1177"/>
  <c r="G1175"/>
  <c r="E1175"/>
  <c r="J1175"/>
  <c r="D1175"/>
  <c r="C1175"/>
  <c r="B1175"/>
  <c r="Z1174"/>
  <c r="Y1174"/>
  <c r="X1174"/>
  <c r="K1173"/>
  <c r="H1173"/>
  <c r="G1173"/>
  <c r="F1173"/>
  <c r="E1173"/>
  <c r="J1173"/>
  <c r="C1173"/>
  <c r="B1173"/>
  <c r="Z1172"/>
  <c r="Y1172"/>
  <c r="W1172"/>
  <c r="K1171"/>
  <c r="H1171"/>
  <c r="G1171"/>
  <c r="F1171"/>
  <c r="E1171"/>
  <c r="J1171"/>
  <c r="D1171"/>
  <c r="C1171"/>
  <c r="B1171"/>
  <c r="Z1170"/>
  <c r="Y1170"/>
  <c r="X1170"/>
  <c r="K1168"/>
  <c r="H1168"/>
  <c r="G1168"/>
  <c r="E1168"/>
  <c r="J1168"/>
  <c r="D1168"/>
  <c r="C1168"/>
  <c r="B1168"/>
  <c r="Z1167"/>
  <c r="Y1167"/>
  <c r="X1167"/>
  <c r="H1166"/>
  <c r="F1166"/>
  <c r="K1165"/>
  <c r="G1165"/>
  <c r="F1165"/>
  <c r="K1164"/>
  <c r="G1164"/>
  <c r="F1164"/>
  <c r="K1163"/>
  <c r="H1163"/>
  <c r="G1163"/>
  <c r="K1162"/>
  <c r="H1162"/>
  <c r="G1162"/>
  <c r="K1161"/>
  <c r="H1161"/>
  <c r="G1161"/>
  <c r="K1160"/>
  <c r="H1160"/>
  <c r="G1160"/>
  <c r="G1159"/>
  <c r="F1159"/>
  <c r="E1159"/>
  <c r="J1159"/>
  <c r="D1159"/>
  <c r="C1159"/>
  <c r="B1159"/>
  <c r="A1158"/>
  <c r="Z1152"/>
  <c r="Y1152"/>
  <c r="X1152"/>
  <c r="K1151"/>
  <c r="H1151"/>
  <c r="G1151"/>
  <c r="F1151"/>
  <c r="E1151"/>
  <c r="J1151"/>
  <c r="D1151"/>
  <c r="C1151"/>
  <c r="B1151"/>
  <c r="Z1150"/>
  <c r="Y1150"/>
  <c r="X1150"/>
  <c r="K1149"/>
  <c r="H1149"/>
  <c r="G1149"/>
  <c r="F1149"/>
  <c r="E1149"/>
  <c r="J1149"/>
  <c r="C1149"/>
  <c r="B1149"/>
  <c r="Z1148"/>
  <c r="Y1148"/>
  <c r="X1148"/>
  <c r="K1147"/>
  <c r="H1147"/>
  <c r="G1147"/>
  <c r="F1147"/>
  <c r="E1147"/>
  <c r="J1147"/>
  <c r="C1147"/>
  <c r="B1147"/>
  <c r="Z1146"/>
  <c r="Y1146"/>
  <c r="X1146"/>
  <c r="K1145"/>
  <c r="H1145"/>
  <c r="G1145"/>
  <c r="F1145"/>
  <c r="E1145"/>
  <c r="J1145"/>
  <c r="D1145"/>
  <c r="C1145"/>
  <c r="B1145"/>
  <c r="Z1144"/>
  <c r="Y1144"/>
  <c r="X1144"/>
  <c r="H1143"/>
  <c r="F1143"/>
  <c r="K1142"/>
  <c r="G1142"/>
  <c r="F1142"/>
  <c r="K1141"/>
  <c r="G1141"/>
  <c r="F1141"/>
  <c r="K1140"/>
  <c r="H1140"/>
  <c r="G1140"/>
  <c r="K1139"/>
  <c r="H1139"/>
  <c r="G1139"/>
  <c r="K1138"/>
  <c r="H1138"/>
  <c r="G1138"/>
  <c r="K1137"/>
  <c r="H1137"/>
  <c r="G1137"/>
  <c r="G1135"/>
  <c r="E1135"/>
  <c r="J1135"/>
  <c r="D1135"/>
  <c r="C1135"/>
  <c r="B1135"/>
  <c r="Z1134"/>
  <c r="Y1134"/>
  <c r="X1134"/>
  <c r="K1133"/>
  <c r="H1133"/>
  <c r="G1133"/>
  <c r="F1133"/>
  <c r="E1133"/>
  <c r="J1133"/>
  <c r="D1133"/>
  <c r="C1133"/>
  <c r="B1133"/>
  <c r="Z1132"/>
  <c r="Y1132"/>
  <c r="X1132"/>
  <c r="H1131"/>
  <c r="F1131"/>
  <c r="K1130"/>
  <c r="G1130"/>
  <c r="F1130"/>
  <c r="K1129"/>
  <c r="G1129"/>
  <c r="F1129"/>
  <c r="K1128"/>
  <c r="H1128"/>
  <c r="G1128"/>
  <c r="K1127"/>
  <c r="H1127"/>
  <c r="G1127"/>
  <c r="K1126"/>
  <c r="H1126"/>
  <c r="G1126"/>
  <c r="K1125"/>
  <c r="H1125"/>
  <c r="G1125"/>
  <c r="G1123"/>
  <c r="E1123"/>
  <c r="J1123"/>
  <c r="D1123"/>
  <c r="C1123"/>
  <c r="B1123"/>
  <c r="Z1122"/>
  <c r="Y1122"/>
  <c r="X1122"/>
  <c r="K1120"/>
  <c r="H1120"/>
  <c r="G1120"/>
  <c r="E1120"/>
  <c r="J1120"/>
  <c r="D1120"/>
  <c r="C1120"/>
  <c r="B1120"/>
  <c r="Z1119"/>
  <c r="Y1119"/>
  <c r="X1119"/>
  <c r="H1118"/>
  <c r="F1118"/>
  <c r="K1117"/>
  <c r="G1117"/>
  <c r="F1117"/>
  <c r="K1116"/>
  <c r="G1116"/>
  <c r="F1116"/>
  <c r="K1115"/>
  <c r="H1115"/>
  <c r="G1115"/>
  <c r="K1114"/>
  <c r="H1114"/>
  <c r="G1114"/>
  <c r="K1113"/>
  <c r="H1113"/>
  <c r="G1113"/>
  <c r="K1112"/>
  <c r="H1112"/>
  <c r="G1112"/>
  <c r="G1110"/>
  <c r="E1110"/>
  <c r="J1110"/>
  <c r="D1110"/>
  <c r="C1110"/>
  <c r="B1110"/>
  <c r="Z1109"/>
  <c r="Y1109"/>
  <c r="X1109"/>
  <c r="K1108"/>
  <c r="H1108"/>
  <c r="G1108"/>
  <c r="F1108"/>
  <c r="E1108"/>
  <c r="J1108"/>
  <c r="C1108"/>
  <c r="B1108"/>
  <c r="Z1107"/>
  <c r="Y1107"/>
  <c r="W1107"/>
  <c r="K1106"/>
  <c r="H1106"/>
  <c r="G1106"/>
  <c r="F1106"/>
  <c r="E1106"/>
  <c r="J1106"/>
  <c r="D1106"/>
  <c r="C1106"/>
  <c r="B1106"/>
  <c r="Z1105"/>
  <c r="Y1105"/>
  <c r="X1105"/>
  <c r="K1103"/>
  <c r="H1103"/>
  <c r="G1103"/>
  <c r="E1103"/>
  <c r="J1103"/>
  <c r="D1103"/>
  <c r="C1103"/>
  <c r="B1103"/>
  <c r="Z1102"/>
  <c r="Y1102"/>
  <c r="X1102"/>
  <c r="H1101"/>
  <c r="F1101"/>
  <c r="K1100"/>
  <c r="G1100"/>
  <c r="F1100"/>
  <c r="K1099"/>
  <c r="G1099"/>
  <c r="F1099"/>
  <c r="K1098"/>
  <c r="H1098"/>
  <c r="G1098"/>
  <c r="K1097"/>
  <c r="H1097"/>
  <c r="G1097"/>
  <c r="K1096"/>
  <c r="H1096"/>
  <c r="G1096"/>
  <c r="K1095"/>
  <c r="H1095"/>
  <c r="G1095"/>
  <c r="G1094"/>
  <c r="F1094"/>
  <c r="E1094"/>
  <c r="J1094"/>
  <c r="D1094"/>
  <c r="C1094"/>
  <c r="B1094"/>
  <c r="A1093"/>
  <c r="Z1087"/>
  <c r="Y1087"/>
  <c r="X1087"/>
  <c r="K1086"/>
  <c r="H1086"/>
  <c r="G1086"/>
  <c r="F1086"/>
  <c r="E1086"/>
  <c r="J1086"/>
  <c r="C1086"/>
  <c r="B1086"/>
  <c r="Z1085"/>
  <c r="Y1085"/>
  <c r="X1085"/>
  <c r="K1084"/>
  <c r="H1084"/>
  <c r="G1084"/>
  <c r="F1084"/>
  <c r="E1084"/>
  <c r="J1084"/>
  <c r="C1084"/>
  <c r="B1084"/>
  <c r="Z1083"/>
  <c r="Y1083"/>
  <c r="X1083"/>
  <c r="K1082"/>
  <c r="H1082"/>
  <c r="G1082"/>
  <c r="F1082"/>
  <c r="E1082"/>
  <c r="J1082"/>
  <c r="D1082"/>
  <c r="C1082"/>
  <c r="B1082"/>
  <c r="Z1081"/>
  <c r="Y1081"/>
  <c r="X1081"/>
  <c r="H1080"/>
  <c r="F1080"/>
  <c r="K1079"/>
  <c r="G1079"/>
  <c r="F1079"/>
  <c r="K1078"/>
  <c r="G1078"/>
  <c r="F1078"/>
  <c r="K1077"/>
  <c r="H1077"/>
  <c r="G1077"/>
  <c r="K1076"/>
  <c r="H1076"/>
  <c r="G1076"/>
  <c r="K1075"/>
  <c r="H1075"/>
  <c r="G1075"/>
  <c r="K1074"/>
  <c r="H1074"/>
  <c r="G1074"/>
  <c r="G1072"/>
  <c r="E1072"/>
  <c r="J1072"/>
  <c r="D1072"/>
  <c r="C1072"/>
  <c r="B1072"/>
  <c r="Z1071"/>
  <c r="Y1071"/>
  <c r="X1071"/>
  <c r="K1070"/>
  <c r="H1070"/>
  <c r="G1070"/>
  <c r="F1070"/>
  <c r="E1070"/>
  <c r="J1070"/>
  <c r="D1070"/>
  <c r="C1070"/>
  <c r="B1070"/>
  <c r="Z1069"/>
  <c r="Y1069"/>
  <c r="X1069"/>
  <c r="H1068"/>
  <c r="F1068"/>
  <c r="K1067"/>
  <c r="G1067"/>
  <c r="F1067"/>
  <c r="K1066"/>
  <c r="G1066"/>
  <c r="F1066"/>
  <c r="K1065"/>
  <c r="H1065"/>
  <c r="G1065"/>
  <c r="K1064"/>
  <c r="H1064"/>
  <c r="G1064"/>
  <c r="K1063"/>
  <c r="H1063"/>
  <c r="G1063"/>
  <c r="K1062"/>
  <c r="H1062"/>
  <c r="G1062"/>
  <c r="G1060"/>
  <c r="E1060"/>
  <c r="J1060"/>
  <c r="D1060"/>
  <c r="C1060"/>
  <c r="B1060"/>
  <c r="Z1059"/>
  <c r="Y1059"/>
  <c r="X1059"/>
  <c r="K1057"/>
  <c r="H1057"/>
  <c r="G1057"/>
  <c r="E1057"/>
  <c r="J1057"/>
  <c r="D1057"/>
  <c r="C1057"/>
  <c r="B1057"/>
  <c r="Z1056"/>
  <c r="Y1056"/>
  <c r="X1056"/>
  <c r="H1055"/>
  <c r="F1055"/>
  <c r="K1054"/>
  <c r="G1054"/>
  <c r="F1054"/>
  <c r="K1053"/>
  <c r="G1053"/>
  <c r="F1053"/>
  <c r="K1052"/>
  <c r="H1052"/>
  <c r="G1052"/>
  <c r="K1051"/>
  <c r="H1051"/>
  <c r="G1051"/>
  <c r="K1050"/>
  <c r="H1050"/>
  <c r="G1050"/>
  <c r="K1049"/>
  <c r="H1049"/>
  <c r="G1049"/>
  <c r="G1047"/>
  <c r="E1047"/>
  <c r="J1047"/>
  <c r="D1047"/>
  <c r="C1047"/>
  <c r="B1047"/>
  <c r="Z1046"/>
  <c r="Y1046"/>
  <c r="X1046"/>
  <c r="K1045"/>
  <c r="H1045"/>
  <c r="G1045"/>
  <c r="F1045"/>
  <c r="E1045"/>
  <c r="J1045"/>
  <c r="C1045"/>
  <c r="B1045"/>
  <c r="Z1044"/>
  <c r="Y1044"/>
  <c r="W1044"/>
  <c r="K1043"/>
  <c r="H1043"/>
  <c r="G1043"/>
  <c r="F1043"/>
  <c r="E1043"/>
  <c r="J1043"/>
  <c r="D1043"/>
  <c r="C1043"/>
  <c r="B1043"/>
  <c r="Z1042"/>
  <c r="Y1042"/>
  <c r="X1042"/>
  <c r="K1040"/>
  <c r="H1040"/>
  <c r="G1040"/>
  <c r="E1040"/>
  <c r="J1040"/>
  <c r="D1040"/>
  <c r="C1040"/>
  <c r="B1040"/>
  <c r="Z1039"/>
  <c r="Y1039"/>
  <c r="X1039"/>
  <c r="H1038"/>
  <c r="F1038"/>
  <c r="K1037"/>
  <c r="G1037"/>
  <c r="F1037"/>
  <c r="K1036"/>
  <c r="G1036"/>
  <c r="F1036"/>
  <c r="K1035"/>
  <c r="H1035"/>
  <c r="G1035"/>
  <c r="K1034"/>
  <c r="H1034"/>
  <c r="G1034"/>
  <c r="K1033"/>
  <c r="H1033"/>
  <c r="G1033"/>
  <c r="K1032"/>
  <c r="H1032"/>
  <c r="G1032"/>
  <c r="G1031"/>
  <c r="F1031"/>
  <c r="E1031"/>
  <c r="J1031"/>
  <c r="D1031"/>
  <c r="C1031"/>
  <c r="B1031"/>
  <c r="A1030"/>
  <c r="Z1024"/>
  <c r="Y1024"/>
  <c r="X1024"/>
  <c r="K1023"/>
  <c r="H1023"/>
  <c r="G1023"/>
  <c r="F1023"/>
  <c r="E1023"/>
  <c r="J1023"/>
  <c r="D1023"/>
  <c r="C1023"/>
  <c r="B1023"/>
  <c r="Z1022"/>
  <c r="Y1022"/>
  <c r="X1022"/>
  <c r="K1021"/>
  <c r="H1021"/>
  <c r="G1021"/>
  <c r="F1021"/>
  <c r="E1021"/>
  <c r="J1021"/>
  <c r="C1021"/>
  <c r="B1021"/>
  <c r="Z1020"/>
  <c r="Y1020"/>
  <c r="X1020"/>
  <c r="K1019"/>
  <c r="H1019"/>
  <c r="G1019"/>
  <c r="F1019"/>
  <c r="E1019"/>
  <c r="J1019"/>
  <c r="C1019"/>
  <c r="B1019"/>
  <c r="Z1018"/>
  <c r="Y1018"/>
  <c r="X1018"/>
  <c r="K1017"/>
  <c r="H1017"/>
  <c r="G1017"/>
  <c r="E1017"/>
  <c r="J1017"/>
  <c r="D1017"/>
  <c r="C1017"/>
  <c r="B1017"/>
  <c r="Z1016"/>
  <c r="Y1016"/>
  <c r="X1016"/>
  <c r="H1015"/>
  <c r="F1015"/>
  <c r="K1014"/>
  <c r="G1014"/>
  <c r="F1014"/>
  <c r="K1013"/>
  <c r="G1013"/>
  <c r="F1013"/>
  <c r="K1012"/>
  <c r="H1012"/>
  <c r="G1012"/>
  <c r="K1011"/>
  <c r="H1011"/>
  <c r="G1011"/>
  <c r="K1010"/>
  <c r="H1010"/>
  <c r="G1010"/>
  <c r="K1009"/>
  <c r="H1009"/>
  <c r="G1009"/>
  <c r="G1007"/>
  <c r="E1007"/>
  <c r="J1007"/>
  <c r="D1007"/>
  <c r="C1007"/>
  <c r="B1007"/>
  <c r="Z1006"/>
  <c r="Y1006"/>
  <c r="X1006"/>
  <c r="K1005"/>
  <c r="H1005"/>
  <c r="G1005"/>
  <c r="F1005"/>
  <c r="E1005"/>
  <c r="J1005"/>
  <c r="D1005"/>
  <c r="C1005"/>
  <c r="B1005"/>
  <c r="Z1004"/>
  <c r="Y1004"/>
  <c r="X1004"/>
  <c r="H1003"/>
  <c r="F1003"/>
  <c r="K1002"/>
  <c r="G1002"/>
  <c r="F1002"/>
  <c r="K1001"/>
  <c r="G1001"/>
  <c r="F1001"/>
  <c r="K1000"/>
  <c r="H1000"/>
  <c r="G1000"/>
  <c r="K999"/>
  <c r="H999"/>
  <c r="G999"/>
  <c r="K998"/>
  <c r="H998"/>
  <c r="G998"/>
  <c r="K997"/>
  <c r="H997"/>
  <c r="G997"/>
  <c r="G995"/>
  <c r="E995"/>
  <c r="J995"/>
  <c r="D995"/>
  <c r="C995"/>
  <c r="B995"/>
  <c r="Z994"/>
  <c r="Y994"/>
  <c r="X994"/>
  <c r="K992"/>
  <c r="H992"/>
  <c r="G992"/>
  <c r="E992"/>
  <c r="J992"/>
  <c r="D992"/>
  <c r="C992"/>
  <c r="B992"/>
  <c r="Z991"/>
  <c r="Y991"/>
  <c r="X991"/>
  <c r="H990"/>
  <c r="F990"/>
  <c r="K989"/>
  <c r="G989"/>
  <c r="F989"/>
  <c r="K988"/>
  <c r="G988"/>
  <c r="F988"/>
  <c r="K987"/>
  <c r="H987"/>
  <c r="G987"/>
  <c r="K986"/>
  <c r="H986"/>
  <c r="G986"/>
  <c r="K985"/>
  <c r="H985"/>
  <c r="G985"/>
  <c r="K984"/>
  <c r="H984"/>
  <c r="G984"/>
  <c r="G982"/>
  <c r="E982"/>
  <c r="J982"/>
  <c r="D982"/>
  <c r="C982"/>
  <c r="B982"/>
  <c r="Z981"/>
  <c r="Y981"/>
  <c r="X981"/>
  <c r="K980"/>
  <c r="H980"/>
  <c r="G980"/>
  <c r="F980"/>
  <c r="E980"/>
  <c r="J980"/>
  <c r="C980"/>
  <c r="B980"/>
  <c r="Z979"/>
  <c r="Y979"/>
  <c r="W979"/>
  <c r="K978"/>
  <c r="H978"/>
  <c r="G978"/>
  <c r="F978"/>
  <c r="E978"/>
  <c r="J978"/>
  <c r="D978"/>
  <c r="C978"/>
  <c r="B978"/>
  <c r="Z977"/>
  <c r="Y977"/>
  <c r="X977"/>
  <c r="K975"/>
  <c r="H975"/>
  <c r="G975"/>
  <c r="E975"/>
  <c r="J975"/>
  <c r="D975"/>
  <c r="C975"/>
  <c r="B975"/>
  <c r="Z974"/>
  <c r="Y974"/>
  <c r="X974"/>
  <c r="H973"/>
  <c r="F973"/>
  <c r="K972"/>
  <c r="G972"/>
  <c r="F972"/>
  <c r="K971"/>
  <c r="G971"/>
  <c r="F971"/>
  <c r="K970"/>
  <c r="H970"/>
  <c r="G970"/>
  <c r="K969"/>
  <c r="H969"/>
  <c r="G969"/>
  <c r="K968"/>
  <c r="H968"/>
  <c r="G968"/>
  <c r="K967"/>
  <c r="H967"/>
  <c r="G967"/>
  <c r="G966"/>
  <c r="F966"/>
  <c r="E966"/>
  <c r="J966"/>
  <c r="D966"/>
  <c r="C966"/>
  <c r="B966"/>
  <c r="A965"/>
  <c r="Z959"/>
  <c r="Y959"/>
  <c r="X959"/>
  <c r="K958"/>
  <c r="H958"/>
  <c r="G958"/>
  <c r="F958"/>
  <c r="E958"/>
  <c r="J958"/>
  <c r="D958"/>
  <c r="C958"/>
  <c r="B958"/>
  <c r="Z957"/>
  <c r="Y957"/>
  <c r="X957"/>
  <c r="K956"/>
  <c r="H956"/>
  <c r="G956"/>
  <c r="F956"/>
  <c r="E956"/>
  <c r="J956"/>
  <c r="C956"/>
  <c r="B956"/>
  <c r="Z955"/>
  <c r="Y955"/>
  <c r="X955"/>
  <c r="K954"/>
  <c r="H954"/>
  <c r="G954"/>
  <c r="F954"/>
  <c r="E954"/>
  <c r="J954"/>
  <c r="C954"/>
  <c r="B954"/>
  <c r="Z953"/>
  <c r="Y953"/>
  <c r="X953"/>
  <c r="K952"/>
  <c r="H952"/>
  <c r="G952"/>
  <c r="F952"/>
  <c r="E952"/>
  <c r="J952"/>
  <c r="D952"/>
  <c r="C952"/>
  <c r="B952"/>
  <c r="Z951"/>
  <c r="Y951"/>
  <c r="X951"/>
  <c r="H950"/>
  <c r="F950"/>
  <c r="K949"/>
  <c r="G949"/>
  <c r="F949"/>
  <c r="K948"/>
  <c r="G948"/>
  <c r="F948"/>
  <c r="K947"/>
  <c r="H947"/>
  <c r="G947"/>
  <c r="K946"/>
  <c r="H946"/>
  <c r="G946"/>
  <c r="K945"/>
  <c r="H945"/>
  <c r="G945"/>
  <c r="K944"/>
  <c r="H944"/>
  <c r="G944"/>
  <c r="G942"/>
  <c r="E942"/>
  <c r="J942"/>
  <c r="D942"/>
  <c r="C942"/>
  <c r="B942"/>
  <c r="Z941"/>
  <c r="Y941"/>
  <c r="X941"/>
  <c r="K940"/>
  <c r="H940"/>
  <c r="G940"/>
  <c r="F940"/>
  <c r="E940"/>
  <c r="J940"/>
  <c r="D940"/>
  <c r="C940"/>
  <c r="B940"/>
  <c r="Z939"/>
  <c r="Y939"/>
  <c r="X939"/>
  <c r="H938"/>
  <c r="F938"/>
  <c r="K937"/>
  <c r="G937"/>
  <c r="F937"/>
  <c r="K936"/>
  <c r="G936"/>
  <c r="F936"/>
  <c r="K935"/>
  <c r="H935"/>
  <c r="G935"/>
  <c r="K934"/>
  <c r="H934"/>
  <c r="G934"/>
  <c r="K933"/>
  <c r="H933"/>
  <c r="G933"/>
  <c r="K932"/>
  <c r="H932"/>
  <c r="G932"/>
  <c r="G930"/>
  <c r="E930"/>
  <c r="J930"/>
  <c r="D930"/>
  <c r="C930"/>
  <c r="B930"/>
  <c r="Z929"/>
  <c r="Y929"/>
  <c r="X929"/>
  <c r="K927"/>
  <c r="H927"/>
  <c r="G927"/>
  <c r="E927"/>
  <c r="J927"/>
  <c r="D927"/>
  <c r="C927"/>
  <c r="B927"/>
  <c r="Z926"/>
  <c r="Y926"/>
  <c r="X926"/>
  <c r="H925"/>
  <c r="F925"/>
  <c r="K924"/>
  <c r="G924"/>
  <c r="F924"/>
  <c r="K923"/>
  <c r="G923"/>
  <c r="F923"/>
  <c r="K922"/>
  <c r="H922"/>
  <c r="G922"/>
  <c r="K921"/>
  <c r="H921"/>
  <c r="G921"/>
  <c r="K920"/>
  <c r="H920"/>
  <c r="G920"/>
  <c r="K919"/>
  <c r="H919"/>
  <c r="G919"/>
  <c r="G917"/>
  <c r="E917"/>
  <c r="J917"/>
  <c r="D917"/>
  <c r="C917"/>
  <c r="B917"/>
  <c r="Z916"/>
  <c r="Y916"/>
  <c r="X916"/>
  <c r="K915"/>
  <c r="H915"/>
  <c r="G915"/>
  <c r="F915"/>
  <c r="E915"/>
  <c r="J915"/>
  <c r="C915"/>
  <c r="B915"/>
  <c r="Z914"/>
  <c r="Y914"/>
  <c r="X914"/>
  <c r="K913"/>
  <c r="H913"/>
  <c r="G913"/>
  <c r="F913"/>
  <c r="E913"/>
  <c r="J913"/>
  <c r="C913"/>
  <c r="B913"/>
  <c r="Z912"/>
  <c r="Y912"/>
  <c r="W912"/>
  <c r="K911"/>
  <c r="H911"/>
  <c r="G911"/>
  <c r="F911"/>
  <c r="E911"/>
  <c r="J911"/>
  <c r="D911"/>
  <c r="C911"/>
  <c r="B911"/>
  <c r="Z910"/>
  <c r="Y910"/>
  <c r="X910"/>
  <c r="K908"/>
  <c r="H908"/>
  <c r="G908"/>
  <c r="E908"/>
  <c r="J908"/>
  <c r="D908"/>
  <c r="C908"/>
  <c r="B908"/>
  <c r="Z907"/>
  <c r="Y907"/>
  <c r="X907"/>
  <c r="H906"/>
  <c r="F906"/>
  <c r="K905"/>
  <c r="G905"/>
  <c r="F905"/>
  <c r="K904"/>
  <c r="G904"/>
  <c r="F904"/>
  <c r="K903"/>
  <c r="H903"/>
  <c r="G903"/>
  <c r="K902"/>
  <c r="H902"/>
  <c r="G902"/>
  <c r="K901"/>
  <c r="H901"/>
  <c r="G901"/>
  <c r="K900"/>
  <c r="H900"/>
  <c r="G900"/>
  <c r="G899"/>
  <c r="F899"/>
  <c r="E899"/>
  <c r="J899"/>
  <c r="D899"/>
  <c r="C899"/>
  <c r="B899"/>
  <c r="A898"/>
  <c r="Z892"/>
  <c r="Y892"/>
  <c r="X892"/>
  <c r="K891"/>
  <c r="H891"/>
  <c r="G891"/>
  <c r="F891"/>
  <c r="E891"/>
  <c r="J891"/>
  <c r="C891"/>
  <c r="B891"/>
  <c r="Z890"/>
  <c r="Y890"/>
  <c r="X890"/>
  <c r="K889"/>
  <c r="H889"/>
  <c r="G889"/>
  <c r="F889"/>
  <c r="E889"/>
  <c r="J889"/>
  <c r="D889"/>
  <c r="C889"/>
  <c r="B889"/>
  <c r="Z888"/>
  <c r="Y888"/>
  <c r="X888"/>
  <c r="H887"/>
  <c r="F887"/>
  <c r="K886"/>
  <c r="G886"/>
  <c r="F886"/>
  <c r="K885"/>
  <c r="G885"/>
  <c r="F885"/>
  <c r="K884"/>
  <c r="H884"/>
  <c r="G884"/>
  <c r="K883"/>
  <c r="H883"/>
  <c r="G883"/>
  <c r="K882"/>
  <c r="H882"/>
  <c r="G882"/>
  <c r="K881"/>
  <c r="H881"/>
  <c r="G881"/>
  <c r="G879"/>
  <c r="E879"/>
  <c r="J879"/>
  <c r="D879"/>
  <c r="C879"/>
  <c r="B879"/>
  <c r="Z878"/>
  <c r="Y878"/>
  <c r="W878"/>
  <c r="K877"/>
  <c r="H877"/>
  <c r="G877"/>
  <c r="F877"/>
  <c r="E877"/>
  <c r="J877"/>
  <c r="C877"/>
  <c r="B877"/>
  <c r="Z876"/>
  <c r="Y876"/>
  <c r="X876"/>
  <c r="H875"/>
  <c r="F875"/>
  <c r="K874"/>
  <c r="G874"/>
  <c r="F874"/>
  <c r="K873"/>
  <c r="G873"/>
  <c r="F873"/>
  <c r="K872"/>
  <c r="H872"/>
  <c r="G872"/>
  <c r="K871"/>
  <c r="H871"/>
  <c r="G871"/>
  <c r="K870"/>
  <c r="H870"/>
  <c r="G870"/>
  <c r="K869"/>
  <c r="H869"/>
  <c r="G869"/>
  <c r="G867"/>
  <c r="E867"/>
  <c r="J867"/>
  <c r="D867"/>
  <c r="C867"/>
  <c r="B867"/>
  <c r="Z866"/>
  <c r="Y866"/>
  <c r="W866"/>
  <c r="K865"/>
  <c r="H865"/>
  <c r="G865"/>
  <c r="F865"/>
  <c r="E865"/>
  <c r="J865"/>
  <c r="C865"/>
  <c r="B865"/>
  <c r="Z864"/>
  <c r="Y864"/>
  <c r="W864"/>
  <c r="K863"/>
  <c r="H863"/>
  <c r="G863"/>
  <c r="F863"/>
  <c r="E863"/>
  <c r="J863"/>
  <c r="C863"/>
  <c r="B863"/>
  <c r="Z862"/>
  <c r="Y862"/>
  <c r="X862"/>
  <c r="H861"/>
  <c r="F861"/>
  <c r="K860"/>
  <c r="G860"/>
  <c r="F860"/>
  <c r="K859"/>
  <c r="G859"/>
  <c r="F859"/>
  <c r="K858"/>
  <c r="H858"/>
  <c r="G858"/>
  <c r="K857"/>
  <c r="H857"/>
  <c r="G857"/>
  <c r="K856"/>
  <c r="H856"/>
  <c r="G856"/>
  <c r="K855"/>
  <c r="H855"/>
  <c r="G855"/>
  <c r="G853"/>
  <c r="E853"/>
  <c r="J853"/>
  <c r="D853"/>
  <c r="C853"/>
  <c r="B853"/>
  <c r="Z852"/>
  <c r="X852"/>
  <c r="W852"/>
  <c r="K851"/>
  <c r="H851"/>
  <c r="G851"/>
  <c r="F851"/>
  <c r="E851"/>
  <c r="J851"/>
  <c r="C851"/>
  <c r="B851"/>
  <c r="Z850"/>
  <c r="Y850"/>
  <c r="X850"/>
  <c r="K849"/>
  <c r="H849"/>
  <c r="G849"/>
  <c r="F849"/>
  <c r="E849"/>
  <c r="J849"/>
  <c r="D849"/>
  <c r="C849"/>
  <c r="B849"/>
  <c r="Z848"/>
  <c r="Y848"/>
  <c r="X848"/>
  <c r="H847"/>
  <c r="F847"/>
  <c r="K846"/>
  <c r="G846"/>
  <c r="F846"/>
  <c r="K845"/>
  <c r="G845"/>
  <c r="F845"/>
  <c r="K844"/>
  <c r="H844"/>
  <c r="G844"/>
  <c r="K843"/>
  <c r="H843"/>
  <c r="G843"/>
  <c r="K842"/>
  <c r="H842"/>
  <c r="G842"/>
  <c r="K841"/>
  <c r="H841"/>
  <c r="G841"/>
  <c r="G840"/>
  <c r="F840"/>
  <c r="E840"/>
  <c r="J840"/>
  <c r="D840"/>
  <c r="C840"/>
  <c r="B840"/>
  <c r="A839"/>
  <c r="Z833"/>
  <c r="Y833"/>
  <c r="X833"/>
  <c r="K832"/>
  <c r="H832"/>
  <c r="G832"/>
  <c r="F832"/>
  <c r="E832"/>
  <c r="J832"/>
  <c r="C832"/>
  <c r="B832"/>
  <c r="Z831"/>
  <c r="Y831"/>
  <c r="X831"/>
  <c r="K830"/>
  <c r="H830"/>
  <c r="G830"/>
  <c r="F830"/>
  <c r="E830"/>
  <c r="J830"/>
  <c r="D830"/>
  <c r="C830"/>
  <c r="B830"/>
  <c r="Z829"/>
  <c r="Y829"/>
  <c r="X829"/>
  <c r="H828"/>
  <c r="F828"/>
  <c r="K827"/>
  <c r="G827"/>
  <c r="F827"/>
  <c r="K826"/>
  <c r="G826"/>
  <c r="F826"/>
  <c r="K825"/>
  <c r="H825"/>
  <c r="G825"/>
  <c r="K824"/>
  <c r="H824"/>
  <c r="G824"/>
  <c r="K823"/>
  <c r="H823"/>
  <c r="G823"/>
  <c r="K822"/>
  <c r="H822"/>
  <c r="G822"/>
  <c r="G820"/>
  <c r="E820"/>
  <c r="J820"/>
  <c r="D820"/>
  <c r="C820"/>
  <c r="B820"/>
  <c r="Z819"/>
  <c r="Y819"/>
  <c r="W819"/>
  <c r="K818"/>
  <c r="H818"/>
  <c r="G818"/>
  <c r="F818"/>
  <c r="E818"/>
  <c r="J818"/>
  <c r="C818"/>
  <c r="B818"/>
  <c r="Z817"/>
  <c r="Y817"/>
  <c r="X817"/>
  <c r="H816"/>
  <c r="F816"/>
  <c r="K815"/>
  <c r="G815"/>
  <c r="F815"/>
  <c r="K814"/>
  <c r="G814"/>
  <c r="F814"/>
  <c r="K813"/>
  <c r="H813"/>
  <c r="G813"/>
  <c r="K812"/>
  <c r="H812"/>
  <c r="G812"/>
  <c r="K811"/>
  <c r="H811"/>
  <c r="G811"/>
  <c r="K810"/>
  <c r="H810"/>
  <c r="G810"/>
  <c r="G808"/>
  <c r="E808"/>
  <c r="J808"/>
  <c r="D808"/>
  <c r="C808"/>
  <c r="B808"/>
  <c r="Z807"/>
  <c r="Y807"/>
  <c r="W807"/>
  <c r="K806"/>
  <c r="H806"/>
  <c r="G806"/>
  <c r="F806"/>
  <c r="E806"/>
  <c r="J806"/>
  <c r="C806"/>
  <c r="B806"/>
  <c r="Z805"/>
  <c r="Y805"/>
  <c r="W805"/>
  <c r="K804"/>
  <c r="H804"/>
  <c r="G804"/>
  <c r="F804"/>
  <c r="E804"/>
  <c r="J804"/>
  <c r="C804"/>
  <c r="B804"/>
  <c r="Z803"/>
  <c r="Y803"/>
  <c r="X803"/>
  <c r="H802"/>
  <c r="F802"/>
  <c r="K801"/>
  <c r="G801"/>
  <c r="F801"/>
  <c r="K800"/>
  <c r="G800"/>
  <c r="F800"/>
  <c r="K799"/>
  <c r="H799"/>
  <c r="G799"/>
  <c r="K798"/>
  <c r="H798"/>
  <c r="G798"/>
  <c r="K797"/>
  <c r="H797"/>
  <c r="G797"/>
  <c r="K796"/>
  <c r="H796"/>
  <c r="G796"/>
  <c r="G794"/>
  <c r="E794"/>
  <c r="J794"/>
  <c r="D794"/>
  <c r="C794"/>
  <c r="B794"/>
  <c r="Z793"/>
  <c r="X793"/>
  <c r="W793"/>
  <c r="K792"/>
  <c r="H792"/>
  <c r="G792"/>
  <c r="F792"/>
  <c r="E792"/>
  <c r="J792"/>
  <c r="C792"/>
  <c r="B792"/>
  <c r="Z791"/>
  <c r="Y791"/>
  <c r="X791"/>
  <c r="K790"/>
  <c r="H790"/>
  <c r="G790"/>
  <c r="F790"/>
  <c r="E790"/>
  <c r="J790"/>
  <c r="D790"/>
  <c r="C790"/>
  <c r="B790"/>
  <c r="Z789"/>
  <c r="Y789"/>
  <c r="X789"/>
  <c r="H788"/>
  <c r="F788"/>
  <c r="K787"/>
  <c r="G787"/>
  <c r="F787"/>
  <c r="K786"/>
  <c r="G786"/>
  <c r="F786"/>
  <c r="K785"/>
  <c r="H785"/>
  <c r="G785"/>
  <c r="K784"/>
  <c r="H784"/>
  <c r="G784"/>
  <c r="K783"/>
  <c r="H783"/>
  <c r="G783"/>
  <c r="K782"/>
  <c r="H782"/>
  <c r="G782"/>
  <c r="G781"/>
  <c r="F781"/>
  <c r="E781"/>
  <c r="J781"/>
  <c r="D781"/>
  <c r="C781"/>
  <c r="B781"/>
  <c r="A780"/>
  <c r="Z774"/>
  <c r="Y774"/>
  <c r="X774"/>
  <c r="K773"/>
  <c r="H773"/>
  <c r="G773"/>
  <c r="F773"/>
  <c r="E773"/>
  <c r="J773"/>
  <c r="C773"/>
  <c r="B773"/>
  <c r="Z772"/>
  <c r="Y772"/>
  <c r="X772"/>
  <c r="K771"/>
  <c r="H771"/>
  <c r="G771"/>
  <c r="F771"/>
  <c r="E771"/>
  <c r="J771"/>
  <c r="C771"/>
  <c r="B771"/>
  <c r="Z770"/>
  <c r="Y770"/>
  <c r="X770"/>
  <c r="K769"/>
  <c r="Z769"/>
  <c r="Y769"/>
  <c r="X769"/>
  <c r="G769"/>
  <c r="E769"/>
  <c r="D769"/>
  <c r="C769"/>
  <c r="B769"/>
  <c r="K768"/>
  <c r="Z768"/>
  <c r="Y768"/>
  <c r="X768"/>
  <c r="G768"/>
  <c r="E768"/>
  <c r="D768"/>
  <c r="C768"/>
  <c r="B768"/>
  <c r="H767"/>
  <c r="F767"/>
  <c r="K766"/>
  <c r="G766"/>
  <c r="F766"/>
  <c r="K765"/>
  <c r="G765"/>
  <c r="F765"/>
  <c r="K764"/>
  <c r="H764"/>
  <c r="G764"/>
  <c r="K763"/>
  <c r="H763"/>
  <c r="G763"/>
  <c r="K762"/>
  <c r="H762"/>
  <c r="G762"/>
  <c r="K761"/>
  <c r="H761"/>
  <c r="G761"/>
  <c r="G760"/>
  <c r="F760"/>
  <c r="E760"/>
  <c r="J760"/>
  <c r="D760"/>
  <c r="C760"/>
  <c r="B760"/>
  <c r="Z759"/>
  <c r="X759"/>
  <c r="W759"/>
  <c r="K758"/>
  <c r="H758"/>
  <c r="G758"/>
  <c r="F758"/>
  <c r="E758"/>
  <c r="J758"/>
  <c r="C758"/>
  <c r="B758"/>
  <c r="Z757"/>
  <c r="Y757"/>
  <c r="X757"/>
  <c r="K756"/>
  <c r="Z756"/>
  <c r="Y756"/>
  <c r="X756"/>
  <c r="G756"/>
  <c r="E756"/>
  <c r="D756"/>
  <c r="C756"/>
  <c r="B756"/>
  <c r="K755"/>
  <c r="Z755"/>
  <c r="Y755"/>
  <c r="X755"/>
  <c r="G755"/>
  <c r="E755"/>
  <c r="D755"/>
  <c r="C755"/>
  <c r="B755"/>
  <c r="K754"/>
  <c r="Z754"/>
  <c r="Y754"/>
  <c r="X754"/>
  <c r="G754"/>
  <c r="E754"/>
  <c r="D754"/>
  <c r="C754"/>
  <c r="B754"/>
  <c r="H753"/>
  <c r="F753"/>
  <c r="K752"/>
  <c r="G752"/>
  <c r="F752"/>
  <c r="K751"/>
  <c r="G751"/>
  <c r="F751"/>
  <c r="K750"/>
  <c r="H750"/>
  <c r="G750"/>
  <c r="K749"/>
  <c r="H749"/>
  <c r="G749"/>
  <c r="K748"/>
  <c r="H748"/>
  <c r="G748"/>
  <c r="K747"/>
  <c r="H747"/>
  <c r="G747"/>
  <c r="G746"/>
  <c r="F746"/>
  <c r="E746"/>
  <c r="J746"/>
  <c r="D746"/>
  <c r="C746"/>
  <c r="B746"/>
  <c r="A745"/>
  <c r="Z739"/>
  <c r="Y739"/>
  <c r="X739"/>
  <c r="K738"/>
  <c r="H738"/>
  <c r="G738"/>
  <c r="F738"/>
  <c r="E738"/>
  <c r="J738"/>
  <c r="C738"/>
  <c r="B738"/>
  <c r="Z737"/>
  <c r="Y737"/>
  <c r="X737"/>
  <c r="K736"/>
  <c r="H736"/>
  <c r="G736"/>
  <c r="F736"/>
  <c r="E736"/>
  <c r="J736"/>
  <c r="D736"/>
  <c r="C736"/>
  <c r="B736"/>
  <c r="Z735"/>
  <c r="Y735"/>
  <c r="X735"/>
  <c r="H734"/>
  <c r="F734"/>
  <c r="K733"/>
  <c r="G733"/>
  <c r="F733"/>
  <c r="K732"/>
  <c r="G732"/>
  <c r="F732"/>
  <c r="K731"/>
  <c r="H731"/>
  <c r="G731"/>
  <c r="K730"/>
  <c r="H730"/>
  <c r="G730"/>
  <c r="K729"/>
  <c r="H729"/>
  <c r="G729"/>
  <c r="K728"/>
  <c r="H728"/>
  <c r="G728"/>
  <c r="G726"/>
  <c r="E726"/>
  <c r="J726"/>
  <c r="D726"/>
  <c r="C726"/>
  <c r="B726"/>
  <c r="Z725"/>
  <c r="Y725"/>
  <c r="W725"/>
  <c r="K724"/>
  <c r="H724"/>
  <c r="G724"/>
  <c r="F724"/>
  <c r="E724"/>
  <c r="J724"/>
  <c r="C724"/>
  <c r="B724"/>
  <c r="Z723"/>
  <c r="Y723"/>
  <c r="X723"/>
  <c r="H722"/>
  <c r="F722"/>
  <c r="K721"/>
  <c r="G721"/>
  <c r="F721"/>
  <c r="K720"/>
  <c r="G720"/>
  <c r="F720"/>
  <c r="K719"/>
  <c r="H719"/>
  <c r="G719"/>
  <c r="K718"/>
  <c r="H718"/>
  <c r="G718"/>
  <c r="K717"/>
  <c r="H717"/>
  <c r="G717"/>
  <c r="K716"/>
  <c r="H716"/>
  <c r="G716"/>
  <c r="G714"/>
  <c r="E714"/>
  <c r="J714"/>
  <c r="D714"/>
  <c r="C714"/>
  <c r="B714"/>
  <c r="Z713"/>
  <c r="Y713"/>
  <c r="W713"/>
  <c r="K712"/>
  <c r="H712"/>
  <c r="G712"/>
  <c r="F712"/>
  <c r="E712"/>
  <c r="J712"/>
  <c r="C712"/>
  <c r="B712"/>
  <c r="Z711"/>
  <c r="Y711"/>
  <c r="W711"/>
  <c r="K710"/>
  <c r="H710"/>
  <c r="G710"/>
  <c r="F710"/>
  <c r="E710"/>
  <c r="J710"/>
  <c r="C710"/>
  <c r="B710"/>
  <c r="Z709"/>
  <c r="Y709"/>
  <c r="X709"/>
  <c r="H708"/>
  <c r="F708"/>
  <c r="K707"/>
  <c r="G707"/>
  <c r="F707"/>
  <c r="K706"/>
  <c r="G706"/>
  <c r="F706"/>
  <c r="K705"/>
  <c r="H705"/>
  <c r="G705"/>
  <c r="K704"/>
  <c r="H704"/>
  <c r="G704"/>
  <c r="K703"/>
  <c r="H703"/>
  <c r="G703"/>
  <c r="K702"/>
  <c r="H702"/>
  <c r="G702"/>
  <c r="G700"/>
  <c r="E700"/>
  <c r="J700"/>
  <c r="D700"/>
  <c r="C700"/>
  <c r="B700"/>
  <c r="Z699"/>
  <c r="X699"/>
  <c r="W699"/>
  <c r="K698"/>
  <c r="H698"/>
  <c r="G698"/>
  <c r="F698"/>
  <c r="E698"/>
  <c r="J698"/>
  <c r="C698"/>
  <c r="B698"/>
  <c r="Z697"/>
  <c r="Y697"/>
  <c r="X697"/>
  <c r="K696"/>
  <c r="H696"/>
  <c r="G696"/>
  <c r="F696"/>
  <c r="E696"/>
  <c r="J696"/>
  <c r="D696"/>
  <c r="C696"/>
  <c r="B696"/>
  <c r="Z695"/>
  <c r="Y695"/>
  <c r="X695"/>
  <c r="H694"/>
  <c r="F694"/>
  <c r="K693"/>
  <c r="G693"/>
  <c r="F693"/>
  <c r="K692"/>
  <c r="G692"/>
  <c r="F692"/>
  <c r="K691"/>
  <c r="H691"/>
  <c r="G691"/>
  <c r="K690"/>
  <c r="H690"/>
  <c r="G690"/>
  <c r="K689"/>
  <c r="H689"/>
  <c r="G689"/>
  <c r="K688"/>
  <c r="H688"/>
  <c r="G688"/>
  <c r="G687"/>
  <c r="F687"/>
  <c r="E687"/>
  <c r="J687"/>
  <c r="D687"/>
  <c r="C687"/>
  <c r="B687"/>
  <c r="A686"/>
  <c r="Z680"/>
  <c r="Y680"/>
  <c r="X680"/>
  <c r="K679"/>
  <c r="H679"/>
  <c r="G679"/>
  <c r="F679"/>
  <c r="E679"/>
  <c r="J679"/>
  <c r="C679"/>
  <c r="B679"/>
  <c r="Z678"/>
  <c r="Y678"/>
  <c r="X678"/>
  <c r="K677"/>
  <c r="H677"/>
  <c r="G677"/>
  <c r="F677"/>
  <c r="E677"/>
  <c r="J677"/>
  <c r="D677"/>
  <c r="C677"/>
  <c r="B677"/>
  <c r="Z676"/>
  <c r="Y676"/>
  <c r="X676"/>
  <c r="H675"/>
  <c r="F675"/>
  <c r="K674"/>
  <c r="G674"/>
  <c r="F674"/>
  <c r="K673"/>
  <c r="G673"/>
  <c r="F673"/>
  <c r="K672"/>
  <c r="H672"/>
  <c r="G672"/>
  <c r="K671"/>
  <c r="H671"/>
  <c r="G671"/>
  <c r="K670"/>
  <c r="H670"/>
  <c r="G670"/>
  <c r="K669"/>
  <c r="H669"/>
  <c r="G669"/>
  <c r="G667"/>
  <c r="E667"/>
  <c r="J667"/>
  <c r="D667"/>
  <c r="C667"/>
  <c r="B667"/>
  <c r="Z666"/>
  <c r="Y666"/>
  <c r="W666"/>
  <c r="K665"/>
  <c r="H665"/>
  <c r="G665"/>
  <c r="F665"/>
  <c r="E665"/>
  <c r="J665"/>
  <c r="C665"/>
  <c r="B665"/>
  <c r="Z664"/>
  <c r="Y664"/>
  <c r="X664"/>
  <c r="H663"/>
  <c r="F663"/>
  <c r="K662"/>
  <c r="G662"/>
  <c r="F662"/>
  <c r="K661"/>
  <c r="G661"/>
  <c r="F661"/>
  <c r="K660"/>
  <c r="H660"/>
  <c r="G660"/>
  <c r="K659"/>
  <c r="H659"/>
  <c r="G659"/>
  <c r="K658"/>
  <c r="H658"/>
  <c r="G658"/>
  <c r="K657"/>
  <c r="H657"/>
  <c r="G657"/>
  <c r="G655"/>
  <c r="E655"/>
  <c r="J655"/>
  <c r="D655"/>
  <c r="C655"/>
  <c r="B655"/>
  <c r="Z654"/>
  <c r="Y654"/>
  <c r="W654"/>
  <c r="K653"/>
  <c r="H653"/>
  <c r="G653"/>
  <c r="F653"/>
  <c r="E653"/>
  <c r="J653"/>
  <c r="C653"/>
  <c r="B653"/>
  <c r="Z652"/>
  <c r="Y652"/>
  <c r="W652"/>
  <c r="K651"/>
  <c r="H651"/>
  <c r="G651"/>
  <c r="F651"/>
  <c r="E651"/>
  <c r="J651"/>
  <c r="C651"/>
  <c r="B651"/>
  <c r="Z650"/>
  <c r="Y650"/>
  <c r="X650"/>
  <c r="H649"/>
  <c r="F649"/>
  <c r="K648"/>
  <c r="G648"/>
  <c r="F648"/>
  <c r="K647"/>
  <c r="G647"/>
  <c r="F647"/>
  <c r="K646"/>
  <c r="H646"/>
  <c r="G646"/>
  <c r="K645"/>
  <c r="H645"/>
  <c r="G645"/>
  <c r="K644"/>
  <c r="H644"/>
  <c r="G644"/>
  <c r="K643"/>
  <c r="H643"/>
  <c r="G643"/>
  <c r="G641"/>
  <c r="E641"/>
  <c r="J641"/>
  <c r="D641"/>
  <c r="C641"/>
  <c r="B641"/>
  <c r="Z640"/>
  <c r="X640"/>
  <c r="W640"/>
  <c r="K639"/>
  <c r="H639"/>
  <c r="G639"/>
  <c r="F639"/>
  <c r="E639"/>
  <c r="J639"/>
  <c r="C639"/>
  <c r="B639"/>
  <c r="Z638"/>
  <c r="Y638"/>
  <c r="X638"/>
  <c r="K637"/>
  <c r="H637"/>
  <c r="G637"/>
  <c r="F637"/>
  <c r="E637"/>
  <c r="J637"/>
  <c r="D637"/>
  <c r="C637"/>
  <c r="B637"/>
  <c r="Z636"/>
  <c r="Y636"/>
  <c r="X636"/>
  <c r="H635"/>
  <c r="F635"/>
  <c r="K634"/>
  <c r="G634"/>
  <c r="F634"/>
  <c r="K633"/>
  <c r="G633"/>
  <c r="F633"/>
  <c r="K632"/>
  <c r="H632"/>
  <c r="G632"/>
  <c r="K631"/>
  <c r="H631"/>
  <c r="G631"/>
  <c r="K630"/>
  <c r="H630"/>
  <c r="G630"/>
  <c r="K629"/>
  <c r="H629"/>
  <c r="G629"/>
  <c r="G628"/>
  <c r="F628"/>
  <c r="E628"/>
  <c r="J628"/>
  <c r="D628"/>
  <c r="C628"/>
  <c r="B628"/>
  <c r="A627"/>
  <c r="Z621"/>
  <c r="Y621"/>
  <c r="X621"/>
  <c r="K620"/>
  <c r="H620"/>
  <c r="G620"/>
  <c r="F620"/>
  <c r="E620"/>
  <c r="J620"/>
  <c r="C620"/>
  <c r="B620"/>
  <c r="Z619"/>
  <c r="Y619"/>
  <c r="X619"/>
  <c r="K618"/>
  <c r="H618"/>
  <c r="G618"/>
  <c r="F618"/>
  <c r="E618"/>
  <c r="J618"/>
  <c r="D618"/>
  <c r="C618"/>
  <c r="B618"/>
  <c r="Z617"/>
  <c r="Y617"/>
  <c r="X617"/>
  <c r="H616"/>
  <c r="F616"/>
  <c r="K615"/>
  <c r="G615"/>
  <c r="F615"/>
  <c r="K614"/>
  <c r="G614"/>
  <c r="F614"/>
  <c r="K613"/>
  <c r="H613"/>
  <c r="G613"/>
  <c r="K612"/>
  <c r="H612"/>
  <c r="G612"/>
  <c r="K611"/>
  <c r="H611"/>
  <c r="G611"/>
  <c r="K610"/>
  <c r="H610"/>
  <c r="G610"/>
  <c r="G608"/>
  <c r="E608"/>
  <c r="J608"/>
  <c r="D608"/>
  <c r="C608"/>
  <c r="B608"/>
  <c r="Z607"/>
  <c r="Y607"/>
  <c r="W607"/>
  <c r="K606"/>
  <c r="H606"/>
  <c r="G606"/>
  <c r="F606"/>
  <c r="E606"/>
  <c r="J606"/>
  <c r="C606"/>
  <c r="B606"/>
  <c r="Z605"/>
  <c r="Y605"/>
  <c r="X605"/>
  <c r="H604"/>
  <c r="F604"/>
  <c r="K603"/>
  <c r="G603"/>
  <c r="F603"/>
  <c r="K602"/>
  <c r="G602"/>
  <c r="F602"/>
  <c r="K601"/>
  <c r="H601"/>
  <c r="G601"/>
  <c r="K600"/>
  <c r="H600"/>
  <c r="G600"/>
  <c r="K599"/>
  <c r="H599"/>
  <c r="G599"/>
  <c r="K598"/>
  <c r="H598"/>
  <c r="G598"/>
  <c r="G596"/>
  <c r="E596"/>
  <c r="J596"/>
  <c r="D596"/>
  <c r="C596"/>
  <c r="B596"/>
  <c r="Z595"/>
  <c r="Y595"/>
  <c r="W595"/>
  <c r="K594"/>
  <c r="H594"/>
  <c r="G594"/>
  <c r="F594"/>
  <c r="E594"/>
  <c r="J594"/>
  <c r="C594"/>
  <c r="B594"/>
  <c r="Z593"/>
  <c r="Y593"/>
  <c r="W593"/>
  <c r="K592"/>
  <c r="H592"/>
  <c r="G592"/>
  <c r="F592"/>
  <c r="E592"/>
  <c r="J592"/>
  <c r="C592"/>
  <c r="B592"/>
  <c r="Z591"/>
  <c r="Y591"/>
  <c r="X591"/>
  <c r="H590"/>
  <c r="F590"/>
  <c r="K589"/>
  <c r="G589"/>
  <c r="F589"/>
  <c r="K588"/>
  <c r="G588"/>
  <c r="F588"/>
  <c r="K587"/>
  <c r="H587"/>
  <c r="G587"/>
  <c r="K586"/>
  <c r="H586"/>
  <c r="G586"/>
  <c r="K585"/>
  <c r="H585"/>
  <c r="G585"/>
  <c r="K584"/>
  <c r="H584"/>
  <c r="G584"/>
  <c r="G582"/>
  <c r="E582"/>
  <c r="J582"/>
  <c r="D582"/>
  <c r="C582"/>
  <c r="B582"/>
  <c r="Z581"/>
  <c r="X581"/>
  <c r="W581"/>
  <c r="K580"/>
  <c r="H580"/>
  <c r="G580"/>
  <c r="F580"/>
  <c r="E580"/>
  <c r="J580"/>
  <c r="C580"/>
  <c r="B580"/>
  <c r="Z579"/>
  <c r="Y579"/>
  <c r="X579"/>
  <c r="K578"/>
  <c r="H578"/>
  <c r="G578"/>
  <c r="F578"/>
  <c r="E578"/>
  <c r="J578"/>
  <c r="D578"/>
  <c r="C578"/>
  <c r="B578"/>
  <c r="Z577"/>
  <c r="Y577"/>
  <c r="X577"/>
  <c r="H576"/>
  <c r="F576"/>
  <c r="K575"/>
  <c r="G575"/>
  <c r="F575"/>
  <c r="K574"/>
  <c r="G574"/>
  <c r="F574"/>
  <c r="K573"/>
  <c r="H573"/>
  <c r="G573"/>
  <c r="K572"/>
  <c r="H572"/>
  <c r="G572"/>
  <c r="K571"/>
  <c r="H571"/>
  <c r="G571"/>
  <c r="K570"/>
  <c r="H570"/>
  <c r="G570"/>
  <c r="G569"/>
  <c r="F569"/>
  <c r="E569"/>
  <c r="J569"/>
  <c r="D569"/>
  <c r="C569"/>
  <c r="B569"/>
  <c r="A568"/>
  <c r="Z562"/>
  <c r="Y562"/>
  <c r="X562"/>
  <c r="K561"/>
  <c r="H561"/>
  <c r="G561"/>
  <c r="F561"/>
  <c r="E561"/>
  <c r="J561"/>
  <c r="C561"/>
  <c r="B561"/>
  <c r="Z560"/>
  <c r="Y560"/>
  <c r="X560"/>
  <c r="K559"/>
  <c r="H559"/>
  <c r="G559"/>
  <c r="F559"/>
  <c r="E559"/>
  <c r="J559"/>
  <c r="D559"/>
  <c r="C559"/>
  <c r="B559"/>
  <c r="Z558"/>
  <c r="Y558"/>
  <c r="X558"/>
  <c r="H557"/>
  <c r="F557"/>
  <c r="K556"/>
  <c r="G556"/>
  <c r="F556"/>
  <c r="K555"/>
  <c r="G555"/>
  <c r="F555"/>
  <c r="K554"/>
  <c r="H554"/>
  <c r="G554"/>
  <c r="K553"/>
  <c r="H553"/>
  <c r="G553"/>
  <c r="K552"/>
  <c r="H552"/>
  <c r="G552"/>
  <c r="K551"/>
  <c r="H551"/>
  <c r="G551"/>
  <c r="G549"/>
  <c r="E549"/>
  <c r="J549"/>
  <c r="D549"/>
  <c r="C549"/>
  <c r="B549"/>
  <c r="Z548"/>
  <c r="Y548"/>
  <c r="W548"/>
  <c r="K547"/>
  <c r="H547"/>
  <c r="G547"/>
  <c r="F547"/>
  <c r="E547"/>
  <c r="J547"/>
  <c r="C547"/>
  <c r="B547"/>
  <c r="Z546"/>
  <c r="Y546"/>
  <c r="X546"/>
  <c r="H545"/>
  <c r="F545"/>
  <c r="K544"/>
  <c r="G544"/>
  <c r="F544"/>
  <c r="K543"/>
  <c r="G543"/>
  <c r="F543"/>
  <c r="K542"/>
  <c r="H542"/>
  <c r="G542"/>
  <c r="K541"/>
  <c r="H541"/>
  <c r="G541"/>
  <c r="K540"/>
  <c r="H540"/>
  <c r="G540"/>
  <c r="K539"/>
  <c r="H539"/>
  <c r="G539"/>
  <c r="G538"/>
  <c r="F538"/>
  <c r="E538"/>
  <c r="J538"/>
  <c r="D538"/>
  <c r="C538"/>
  <c r="B538"/>
  <c r="Z537"/>
  <c r="Y537"/>
  <c r="W537"/>
  <c r="K536"/>
  <c r="H536"/>
  <c r="G536"/>
  <c r="F536"/>
  <c r="E536"/>
  <c r="J536"/>
  <c r="C536"/>
  <c r="B536"/>
  <c r="Z535"/>
  <c r="Y535"/>
  <c r="X535"/>
  <c r="H534"/>
  <c r="F534"/>
  <c r="K533"/>
  <c r="G533"/>
  <c r="F533"/>
  <c r="K532"/>
  <c r="G532"/>
  <c r="F532"/>
  <c r="K531"/>
  <c r="H531"/>
  <c r="G531"/>
  <c r="K530"/>
  <c r="H530"/>
  <c r="G530"/>
  <c r="K529"/>
  <c r="H529"/>
  <c r="G529"/>
  <c r="K528"/>
  <c r="H528"/>
  <c r="G528"/>
  <c r="G526"/>
  <c r="E526"/>
  <c r="J526"/>
  <c r="D526"/>
  <c r="C526"/>
  <c r="B526"/>
  <c r="Z525"/>
  <c r="Y525"/>
  <c r="W525"/>
  <c r="K524"/>
  <c r="H524"/>
  <c r="G524"/>
  <c r="F524"/>
  <c r="E524"/>
  <c r="J524"/>
  <c r="C524"/>
  <c r="B524"/>
  <c r="Z523"/>
  <c r="Y523"/>
  <c r="W523"/>
  <c r="K522"/>
  <c r="H522"/>
  <c r="G522"/>
  <c r="F522"/>
  <c r="E522"/>
  <c r="J522"/>
  <c r="C522"/>
  <c r="B522"/>
  <c r="Z521"/>
  <c r="Y521"/>
  <c r="X521"/>
  <c r="H520"/>
  <c r="F520"/>
  <c r="K519"/>
  <c r="G519"/>
  <c r="F519"/>
  <c r="K518"/>
  <c r="G518"/>
  <c r="F518"/>
  <c r="K517"/>
  <c r="H517"/>
  <c r="G517"/>
  <c r="K516"/>
  <c r="H516"/>
  <c r="G516"/>
  <c r="K515"/>
  <c r="H515"/>
  <c r="G515"/>
  <c r="K514"/>
  <c r="H514"/>
  <c r="G514"/>
  <c r="G512"/>
  <c r="E512"/>
  <c r="J512"/>
  <c r="D512"/>
  <c r="C512"/>
  <c r="B512"/>
  <c r="Z511"/>
  <c r="X511"/>
  <c r="W511"/>
  <c r="K510"/>
  <c r="H510"/>
  <c r="G510"/>
  <c r="F510"/>
  <c r="E510"/>
  <c r="J510"/>
  <c r="C510"/>
  <c r="B510"/>
  <c r="Z509"/>
  <c r="Y509"/>
  <c r="X509"/>
  <c r="K508"/>
  <c r="H508"/>
  <c r="G508"/>
  <c r="F508"/>
  <c r="E508"/>
  <c r="J508"/>
  <c r="D508"/>
  <c r="C508"/>
  <c r="B508"/>
  <c r="Z507"/>
  <c r="Y507"/>
  <c r="X507"/>
  <c r="H506"/>
  <c r="F506"/>
  <c r="K505"/>
  <c r="G505"/>
  <c r="F505"/>
  <c r="K504"/>
  <c r="G504"/>
  <c r="F504"/>
  <c r="K503"/>
  <c r="H503"/>
  <c r="G503"/>
  <c r="K502"/>
  <c r="H502"/>
  <c r="G502"/>
  <c r="K501"/>
  <c r="H501"/>
  <c r="G501"/>
  <c r="K500"/>
  <c r="H500"/>
  <c r="G500"/>
  <c r="G499"/>
  <c r="F499"/>
  <c r="E499"/>
  <c r="J499"/>
  <c r="D499"/>
  <c r="C499"/>
  <c r="B499"/>
  <c r="A498"/>
  <c r="Z492"/>
  <c r="Y492"/>
  <c r="X492"/>
  <c r="K491"/>
  <c r="H491"/>
  <c r="G491"/>
  <c r="F491"/>
  <c r="E491"/>
  <c r="J491"/>
  <c r="C491"/>
  <c r="B491"/>
  <c r="Z490"/>
  <c r="Y490"/>
  <c r="X490"/>
  <c r="K489"/>
  <c r="H489"/>
  <c r="G489"/>
  <c r="F489"/>
  <c r="E489"/>
  <c r="J489"/>
  <c r="D489"/>
  <c r="C489"/>
  <c r="B489"/>
  <c r="Z488"/>
  <c r="Y488"/>
  <c r="X488"/>
  <c r="H487"/>
  <c r="F487"/>
  <c r="K486"/>
  <c r="G486"/>
  <c r="F486"/>
  <c r="K485"/>
  <c r="G485"/>
  <c r="F485"/>
  <c r="K484"/>
  <c r="H484"/>
  <c r="G484"/>
  <c r="K483"/>
  <c r="H483"/>
  <c r="G483"/>
  <c r="K482"/>
  <c r="H482"/>
  <c r="G482"/>
  <c r="K481"/>
  <c r="H481"/>
  <c r="G481"/>
  <c r="G479"/>
  <c r="E479"/>
  <c r="J479"/>
  <c r="D479"/>
  <c r="C479"/>
  <c r="B479"/>
  <c r="Z478"/>
  <c r="Y478"/>
  <c r="W478"/>
  <c r="K477"/>
  <c r="H477"/>
  <c r="G477"/>
  <c r="F477"/>
  <c r="E477"/>
  <c r="J477"/>
  <c r="C477"/>
  <c r="B477"/>
  <c r="Z476"/>
  <c r="Y476"/>
  <c r="X476"/>
  <c r="H475"/>
  <c r="F475"/>
  <c r="K474"/>
  <c r="G474"/>
  <c r="F474"/>
  <c r="K473"/>
  <c r="G473"/>
  <c r="F473"/>
  <c r="K472"/>
  <c r="H472"/>
  <c r="G472"/>
  <c r="K471"/>
  <c r="H471"/>
  <c r="G471"/>
  <c r="K470"/>
  <c r="H470"/>
  <c r="G470"/>
  <c r="K469"/>
  <c r="H469"/>
  <c r="G469"/>
  <c r="G467"/>
  <c r="E467"/>
  <c r="J467"/>
  <c r="D467"/>
  <c r="C467"/>
  <c r="B467"/>
  <c r="Z466"/>
  <c r="Y466"/>
  <c r="W466"/>
  <c r="K465"/>
  <c r="H465"/>
  <c r="G465"/>
  <c r="F465"/>
  <c r="E465"/>
  <c r="J465"/>
  <c r="C465"/>
  <c r="B465"/>
  <c r="Z464"/>
  <c r="Y464"/>
  <c r="W464"/>
  <c r="K463"/>
  <c r="H463"/>
  <c r="G463"/>
  <c r="F463"/>
  <c r="E463"/>
  <c r="J463"/>
  <c r="C463"/>
  <c r="B463"/>
  <c r="Z462"/>
  <c r="Y462"/>
  <c r="X462"/>
  <c r="H461"/>
  <c r="F461"/>
  <c r="K460"/>
  <c r="G460"/>
  <c r="F460"/>
  <c r="K459"/>
  <c r="G459"/>
  <c r="F459"/>
  <c r="K458"/>
  <c r="H458"/>
  <c r="G458"/>
  <c r="K457"/>
  <c r="H457"/>
  <c r="G457"/>
  <c r="K456"/>
  <c r="H456"/>
  <c r="G456"/>
  <c r="K455"/>
  <c r="H455"/>
  <c r="G455"/>
  <c r="G453"/>
  <c r="E453"/>
  <c r="J453"/>
  <c r="D453"/>
  <c r="C453"/>
  <c r="B453"/>
  <c r="Z452"/>
  <c r="X452"/>
  <c r="W452"/>
  <c r="K451"/>
  <c r="H451"/>
  <c r="G451"/>
  <c r="F451"/>
  <c r="E451"/>
  <c r="J451"/>
  <c r="C451"/>
  <c r="B451"/>
  <c r="Z450"/>
  <c r="Y450"/>
  <c r="X450"/>
  <c r="K449"/>
  <c r="H449"/>
  <c r="G449"/>
  <c r="F449"/>
  <c r="E449"/>
  <c r="J449"/>
  <c r="D449"/>
  <c r="C449"/>
  <c r="B449"/>
  <c r="Z448"/>
  <c r="Y448"/>
  <c r="X448"/>
  <c r="H447"/>
  <c r="F447"/>
  <c r="K446"/>
  <c r="G446"/>
  <c r="F446"/>
  <c r="K445"/>
  <c r="G445"/>
  <c r="F445"/>
  <c r="K444"/>
  <c r="H444"/>
  <c r="G444"/>
  <c r="K443"/>
  <c r="H443"/>
  <c r="G443"/>
  <c r="K442"/>
  <c r="H442"/>
  <c r="G442"/>
  <c r="K441"/>
  <c r="H441"/>
  <c r="G441"/>
  <c r="G440"/>
  <c r="F440"/>
  <c r="E440"/>
  <c r="J440"/>
  <c r="D440"/>
  <c r="C440"/>
  <c r="B440"/>
  <c r="A439"/>
  <c r="Z433"/>
  <c r="Y433"/>
  <c r="X433"/>
  <c r="K432"/>
  <c r="H432"/>
  <c r="G432"/>
  <c r="F432"/>
  <c r="E432"/>
  <c r="J432"/>
  <c r="C432"/>
  <c r="B432"/>
  <c r="Z431"/>
  <c r="Y431"/>
  <c r="X431"/>
  <c r="K430"/>
  <c r="H430"/>
  <c r="G430"/>
  <c r="F430"/>
  <c r="E430"/>
  <c r="J430"/>
  <c r="C430"/>
  <c r="B430"/>
  <c r="Z429"/>
  <c r="Y429"/>
  <c r="X429"/>
  <c r="K428"/>
  <c r="Z428"/>
  <c r="Y428"/>
  <c r="X428"/>
  <c r="G428"/>
  <c r="E428"/>
  <c r="D428"/>
  <c r="C428"/>
  <c r="B428"/>
  <c r="K427"/>
  <c r="Z427"/>
  <c r="Y427"/>
  <c r="X427"/>
  <c r="G427"/>
  <c r="E427"/>
  <c r="D427"/>
  <c r="C427"/>
  <c r="B427"/>
  <c r="H426"/>
  <c r="F426"/>
  <c r="K425"/>
  <c r="G425"/>
  <c r="F425"/>
  <c r="K424"/>
  <c r="G424"/>
  <c r="F424"/>
  <c r="K423"/>
  <c r="H423"/>
  <c r="G423"/>
  <c r="K422"/>
  <c r="H422"/>
  <c r="G422"/>
  <c r="K421"/>
  <c r="H421"/>
  <c r="G421"/>
  <c r="K420"/>
  <c r="H420"/>
  <c r="G420"/>
  <c r="G419"/>
  <c r="F419"/>
  <c r="E419"/>
  <c r="J419"/>
  <c r="D419"/>
  <c r="C419"/>
  <c r="B419"/>
  <c r="Z418"/>
  <c r="X418"/>
  <c r="W418"/>
  <c r="K417"/>
  <c r="H417"/>
  <c r="G417"/>
  <c r="F417"/>
  <c r="E417"/>
  <c r="J417"/>
  <c r="C417"/>
  <c r="B417"/>
  <c r="Z416"/>
  <c r="Y416"/>
  <c r="X416"/>
  <c r="K415"/>
  <c r="Z415"/>
  <c r="Y415"/>
  <c r="X415"/>
  <c r="G415"/>
  <c r="E415"/>
  <c r="D415"/>
  <c r="C415"/>
  <c r="B415"/>
  <c r="K414"/>
  <c r="Z414"/>
  <c r="Y414"/>
  <c r="X414"/>
  <c r="G414"/>
  <c r="E414"/>
  <c r="D414"/>
  <c r="C414"/>
  <c r="B414"/>
  <c r="K413"/>
  <c r="Z413"/>
  <c r="Y413"/>
  <c r="X413"/>
  <c r="G413"/>
  <c r="E413"/>
  <c r="D413"/>
  <c r="C413"/>
  <c r="B413"/>
  <c r="H412"/>
  <c r="F412"/>
  <c r="K411"/>
  <c r="G411"/>
  <c r="F411"/>
  <c r="K410"/>
  <c r="G410"/>
  <c r="F410"/>
  <c r="K409"/>
  <c r="H409"/>
  <c r="G409"/>
  <c r="K408"/>
  <c r="H408"/>
  <c r="G408"/>
  <c r="K407"/>
  <c r="H407"/>
  <c r="G407"/>
  <c r="K406"/>
  <c r="H406"/>
  <c r="G406"/>
  <c r="G405"/>
  <c r="F405"/>
  <c r="E405"/>
  <c r="J405"/>
  <c r="D405"/>
  <c r="C405"/>
  <c r="B405"/>
  <c r="A404"/>
  <c r="Z398"/>
  <c r="Y398"/>
  <c r="X398"/>
  <c r="K397"/>
  <c r="H397"/>
  <c r="G397"/>
  <c r="F397"/>
  <c r="E397"/>
  <c r="J397"/>
  <c r="C397"/>
  <c r="B397"/>
  <c r="Z396"/>
  <c r="Y396"/>
  <c r="X396"/>
  <c r="K395"/>
  <c r="H395"/>
  <c r="G395"/>
  <c r="F395"/>
  <c r="E395"/>
  <c r="J395"/>
  <c r="D395"/>
  <c r="C395"/>
  <c r="B395"/>
  <c r="Z394"/>
  <c r="Y394"/>
  <c r="X394"/>
  <c r="H393"/>
  <c r="F393"/>
  <c r="K392"/>
  <c r="G392"/>
  <c r="F392"/>
  <c r="K391"/>
  <c r="G391"/>
  <c r="F391"/>
  <c r="K390"/>
  <c r="H390"/>
  <c r="G390"/>
  <c r="K389"/>
  <c r="H389"/>
  <c r="G389"/>
  <c r="K388"/>
  <c r="H388"/>
  <c r="G388"/>
  <c r="K387"/>
  <c r="H387"/>
  <c r="G387"/>
  <c r="G385"/>
  <c r="E385"/>
  <c r="J385"/>
  <c r="D385"/>
  <c r="C385"/>
  <c r="B385"/>
  <c r="Z384"/>
  <c r="Y384"/>
  <c r="W384"/>
  <c r="K383"/>
  <c r="H383"/>
  <c r="G383"/>
  <c r="F383"/>
  <c r="E383"/>
  <c r="J383"/>
  <c r="C383"/>
  <c r="B383"/>
  <c r="Z382"/>
  <c r="Y382"/>
  <c r="X382"/>
  <c r="H381"/>
  <c r="F381"/>
  <c r="K380"/>
  <c r="G380"/>
  <c r="F380"/>
  <c r="K379"/>
  <c r="G379"/>
  <c r="F379"/>
  <c r="K378"/>
  <c r="H378"/>
  <c r="G378"/>
  <c r="K377"/>
  <c r="H377"/>
  <c r="G377"/>
  <c r="K376"/>
  <c r="H376"/>
  <c r="G376"/>
  <c r="K375"/>
  <c r="H375"/>
  <c r="G375"/>
  <c r="G373"/>
  <c r="E373"/>
  <c r="J373"/>
  <c r="D373"/>
  <c r="C373"/>
  <c r="B373"/>
  <c r="Z372"/>
  <c r="Y372"/>
  <c r="W372"/>
  <c r="K371"/>
  <c r="H371"/>
  <c r="G371"/>
  <c r="F371"/>
  <c r="E371"/>
  <c r="J371"/>
  <c r="C371"/>
  <c r="B371"/>
  <c r="Z370"/>
  <c r="Y370"/>
  <c r="W370"/>
  <c r="K369"/>
  <c r="H369"/>
  <c r="G369"/>
  <c r="F369"/>
  <c r="E369"/>
  <c r="J369"/>
  <c r="C369"/>
  <c r="B369"/>
  <c r="Z368"/>
  <c r="Y368"/>
  <c r="X368"/>
  <c r="H367"/>
  <c r="F367"/>
  <c r="K366"/>
  <c r="G366"/>
  <c r="F366"/>
  <c r="K365"/>
  <c r="G365"/>
  <c r="F365"/>
  <c r="K364"/>
  <c r="H364"/>
  <c r="G364"/>
  <c r="K363"/>
  <c r="H363"/>
  <c r="G363"/>
  <c r="K362"/>
  <c r="H362"/>
  <c r="G362"/>
  <c r="K361"/>
  <c r="H361"/>
  <c r="G361"/>
  <c r="G359"/>
  <c r="E359"/>
  <c r="J359"/>
  <c r="D359"/>
  <c r="C359"/>
  <c r="B359"/>
  <c r="Z358"/>
  <c r="X358"/>
  <c r="W358"/>
  <c r="K357"/>
  <c r="H357"/>
  <c r="G357"/>
  <c r="F357"/>
  <c r="E357"/>
  <c r="J357"/>
  <c r="C357"/>
  <c r="B357"/>
  <c r="Z356"/>
  <c r="Y356"/>
  <c r="X356"/>
  <c r="K355"/>
  <c r="H355"/>
  <c r="G355"/>
  <c r="F355"/>
  <c r="E355"/>
  <c r="J355"/>
  <c r="D355"/>
  <c r="C355"/>
  <c r="B355"/>
  <c r="Z354"/>
  <c r="Y354"/>
  <c r="X354"/>
  <c r="H353"/>
  <c r="F353"/>
  <c r="K352"/>
  <c r="G352"/>
  <c r="F352"/>
  <c r="K351"/>
  <c r="G351"/>
  <c r="F351"/>
  <c r="K350"/>
  <c r="H350"/>
  <c r="G350"/>
  <c r="K349"/>
  <c r="H349"/>
  <c r="G349"/>
  <c r="K348"/>
  <c r="H348"/>
  <c r="G348"/>
  <c r="K347"/>
  <c r="H347"/>
  <c r="G347"/>
  <c r="G346"/>
  <c r="F346"/>
  <c r="E346"/>
  <c r="J346"/>
  <c r="D346"/>
  <c r="C346"/>
  <c r="B346"/>
  <c r="A345"/>
  <c r="Z339"/>
  <c r="Y339"/>
  <c r="X339"/>
  <c r="K338"/>
  <c r="H338"/>
  <c r="G338"/>
  <c r="F338"/>
  <c r="E338"/>
  <c r="J338"/>
  <c r="C338"/>
  <c r="B338"/>
  <c r="Z337"/>
  <c r="Y337"/>
  <c r="X337"/>
  <c r="K336"/>
  <c r="H336"/>
  <c r="G336"/>
  <c r="F336"/>
  <c r="E336"/>
  <c r="J336"/>
  <c r="D336"/>
  <c r="C336"/>
  <c r="B336"/>
  <c r="Z335"/>
  <c r="Y335"/>
  <c r="X335"/>
  <c r="H334"/>
  <c r="F334"/>
  <c r="K333"/>
  <c r="G333"/>
  <c r="F333"/>
  <c r="K332"/>
  <c r="G332"/>
  <c r="F332"/>
  <c r="K331"/>
  <c r="H331"/>
  <c r="G331"/>
  <c r="K330"/>
  <c r="H330"/>
  <c r="G330"/>
  <c r="K329"/>
  <c r="H329"/>
  <c r="G329"/>
  <c r="K328"/>
  <c r="H328"/>
  <c r="G328"/>
  <c r="G326"/>
  <c r="E326"/>
  <c r="J326"/>
  <c r="D326"/>
  <c r="C326"/>
  <c r="B326"/>
  <c r="Z325"/>
  <c r="Y325"/>
  <c r="W325"/>
  <c r="K324"/>
  <c r="H324"/>
  <c r="G324"/>
  <c r="F324"/>
  <c r="E324"/>
  <c r="J324"/>
  <c r="C324"/>
  <c r="B324"/>
  <c r="Z323"/>
  <c r="Y323"/>
  <c r="X323"/>
  <c r="H322"/>
  <c r="F322"/>
  <c r="K321"/>
  <c r="G321"/>
  <c r="F321"/>
  <c r="K320"/>
  <c r="G320"/>
  <c r="F320"/>
  <c r="K319"/>
  <c r="H319"/>
  <c r="G319"/>
  <c r="K318"/>
  <c r="H318"/>
  <c r="G318"/>
  <c r="K317"/>
  <c r="H317"/>
  <c r="G317"/>
  <c r="K316"/>
  <c r="H316"/>
  <c r="G316"/>
  <c r="G314"/>
  <c r="E314"/>
  <c r="J314"/>
  <c r="D314"/>
  <c r="C314"/>
  <c r="B314"/>
  <c r="Z313"/>
  <c r="Y313"/>
  <c r="W313"/>
  <c r="K312"/>
  <c r="H312"/>
  <c r="G312"/>
  <c r="F312"/>
  <c r="E312"/>
  <c r="J312"/>
  <c r="C312"/>
  <c r="B312"/>
  <c r="Z311"/>
  <c r="Y311"/>
  <c r="W311"/>
  <c r="K310"/>
  <c r="H310"/>
  <c r="G310"/>
  <c r="F310"/>
  <c r="E310"/>
  <c r="J310"/>
  <c r="C310"/>
  <c r="B310"/>
  <c r="Z309"/>
  <c r="Y309"/>
  <c r="X309"/>
  <c r="H308"/>
  <c r="F308"/>
  <c r="K307"/>
  <c r="G307"/>
  <c r="F307"/>
  <c r="K306"/>
  <c r="G306"/>
  <c r="F306"/>
  <c r="K305"/>
  <c r="H305"/>
  <c r="G305"/>
  <c r="K304"/>
  <c r="H304"/>
  <c r="G304"/>
  <c r="K303"/>
  <c r="H303"/>
  <c r="G303"/>
  <c r="K302"/>
  <c r="H302"/>
  <c r="G302"/>
  <c r="G300"/>
  <c r="E300"/>
  <c r="J300"/>
  <c r="D300"/>
  <c r="C300"/>
  <c r="B300"/>
  <c r="Z299"/>
  <c r="X299"/>
  <c r="W299"/>
  <c r="K298"/>
  <c r="H298"/>
  <c r="G298"/>
  <c r="F298"/>
  <c r="E298"/>
  <c r="J298"/>
  <c r="C298"/>
  <c r="B298"/>
  <c r="Z297"/>
  <c r="Y297"/>
  <c r="X297"/>
  <c r="K296"/>
  <c r="H296"/>
  <c r="G296"/>
  <c r="F296"/>
  <c r="E296"/>
  <c r="J296"/>
  <c r="D296"/>
  <c r="C296"/>
  <c r="B296"/>
  <c r="Z295"/>
  <c r="Y295"/>
  <c r="X295"/>
  <c r="H294"/>
  <c r="F294"/>
  <c r="K293"/>
  <c r="G293"/>
  <c r="F293"/>
  <c r="K292"/>
  <c r="G292"/>
  <c r="F292"/>
  <c r="K291"/>
  <c r="H291"/>
  <c r="G291"/>
  <c r="K290"/>
  <c r="H290"/>
  <c r="G290"/>
  <c r="K289"/>
  <c r="H289"/>
  <c r="G289"/>
  <c r="K288"/>
  <c r="H288"/>
  <c r="G288"/>
  <c r="G287"/>
  <c r="F287"/>
  <c r="E287"/>
  <c r="J287"/>
  <c r="D287"/>
  <c r="C287"/>
  <c r="B287"/>
  <c r="A286"/>
  <c r="Z280"/>
  <c r="Y280"/>
  <c r="W280"/>
  <c r="K279"/>
  <c r="H279"/>
  <c r="G279"/>
  <c r="F279"/>
  <c r="E279"/>
  <c r="J279"/>
  <c r="C279"/>
  <c r="B279"/>
  <c r="Z278"/>
  <c r="Y278"/>
  <c r="W278"/>
  <c r="K277"/>
  <c r="H277"/>
  <c r="G277"/>
  <c r="F277"/>
  <c r="E277"/>
  <c r="J277"/>
  <c r="C277"/>
  <c r="B277"/>
  <c r="Z276"/>
  <c r="Y276"/>
  <c r="X276"/>
  <c r="H275"/>
  <c r="F275"/>
  <c r="K274"/>
  <c r="G274"/>
  <c r="F274"/>
  <c r="K273"/>
  <c r="G273"/>
  <c r="F273"/>
  <c r="K272"/>
  <c r="H272"/>
  <c r="G272"/>
  <c r="K271"/>
  <c r="H271"/>
  <c r="G271"/>
  <c r="K270"/>
  <c r="H270"/>
  <c r="G270"/>
  <c r="K269"/>
  <c r="H269"/>
  <c r="G269"/>
  <c r="G268"/>
  <c r="F268"/>
  <c r="E268"/>
  <c r="J268"/>
  <c r="D268"/>
  <c r="C268"/>
  <c r="B268"/>
  <c r="Z267"/>
  <c r="Y267"/>
  <c r="W267"/>
  <c r="K266"/>
  <c r="H266"/>
  <c r="G266"/>
  <c r="F266"/>
  <c r="E266"/>
  <c r="J266"/>
  <c r="C266"/>
  <c r="B266"/>
  <c r="Z265"/>
  <c r="Y265"/>
  <c r="X265"/>
  <c r="H264"/>
  <c r="F264"/>
  <c r="K263"/>
  <c r="G263"/>
  <c r="F263"/>
  <c r="K262"/>
  <c r="G262"/>
  <c r="F262"/>
  <c r="K261"/>
  <c r="H261"/>
  <c r="G261"/>
  <c r="K260"/>
  <c r="H260"/>
  <c r="G260"/>
  <c r="K259"/>
  <c r="H259"/>
  <c r="G259"/>
  <c r="K258"/>
  <c r="H258"/>
  <c r="G258"/>
  <c r="G256"/>
  <c r="E256"/>
  <c r="J256"/>
  <c r="D256"/>
  <c r="C256"/>
  <c r="B256"/>
  <c r="Z255"/>
  <c r="Y255"/>
  <c r="W255"/>
  <c r="K254"/>
  <c r="H254"/>
  <c r="G254"/>
  <c r="F254"/>
  <c r="E254"/>
  <c r="J254"/>
  <c r="C254"/>
  <c r="B254"/>
  <c r="Z253"/>
  <c r="Y253"/>
  <c r="X253"/>
  <c r="H252"/>
  <c r="F252"/>
  <c r="K251"/>
  <c r="G251"/>
  <c r="F251"/>
  <c r="K250"/>
  <c r="G250"/>
  <c r="F250"/>
  <c r="K249"/>
  <c r="H249"/>
  <c r="G249"/>
  <c r="K248"/>
  <c r="H248"/>
  <c r="G248"/>
  <c r="K247"/>
  <c r="H247"/>
  <c r="G247"/>
  <c r="K246"/>
  <c r="H246"/>
  <c r="G246"/>
  <c r="G245"/>
  <c r="F245"/>
  <c r="E245"/>
  <c r="J245"/>
  <c r="D245"/>
  <c r="C245"/>
  <c r="B245"/>
  <c r="Z244"/>
  <c r="X244"/>
  <c r="W244"/>
  <c r="K243"/>
  <c r="H243"/>
  <c r="G243"/>
  <c r="F243"/>
  <c r="E243"/>
  <c r="J243"/>
  <c r="C243"/>
  <c r="B243"/>
  <c r="Z242"/>
  <c r="Y242"/>
  <c r="X242"/>
  <c r="K241"/>
  <c r="H241"/>
  <c r="G241"/>
  <c r="F241"/>
  <c r="E241"/>
  <c r="J241"/>
  <c r="D241"/>
  <c r="C241"/>
  <c r="B241"/>
  <c r="Z240"/>
  <c r="Y240"/>
  <c r="X240"/>
  <c r="H239"/>
  <c r="F239"/>
  <c r="K238"/>
  <c r="G238"/>
  <c r="F238"/>
  <c r="K237"/>
  <c r="G237"/>
  <c r="F237"/>
  <c r="K236"/>
  <c r="H236"/>
  <c r="G236"/>
  <c r="K235"/>
  <c r="H235"/>
  <c r="G235"/>
  <c r="K234"/>
  <c r="H234"/>
  <c r="G234"/>
  <c r="K233"/>
  <c r="H233"/>
  <c r="G233"/>
  <c r="G232"/>
  <c r="F232"/>
  <c r="E232"/>
  <c r="J232"/>
  <c r="D232"/>
  <c r="C232"/>
  <c r="B232"/>
  <c r="A231"/>
  <c r="Z225"/>
  <c r="Y225"/>
  <c r="W225"/>
  <c r="K224"/>
  <c r="H224"/>
  <c r="G224"/>
  <c r="F224"/>
  <c r="E224"/>
  <c r="J224"/>
  <c r="C224"/>
  <c r="B224"/>
  <c r="Z223"/>
  <c r="Y223"/>
  <c r="W223"/>
  <c r="K222"/>
  <c r="H222"/>
  <c r="G222"/>
  <c r="F222"/>
  <c r="E222"/>
  <c r="J222"/>
  <c r="C222"/>
  <c r="B222"/>
  <c r="Z221"/>
  <c r="Y221"/>
  <c r="X221"/>
  <c r="H220"/>
  <c r="F220"/>
  <c r="K219"/>
  <c r="G219"/>
  <c r="F219"/>
  <c r="K218"/>
  <c r="G218"/>
  <c r="F218"/>
  <c r="K217"/>
  <c r="H217"/>
  <c r="G217"/>
  <c r="K216"/>
  <c r="H216"/>
  <c r="G216"/>
  <c r="K215"/>
  <c r="H215"/>
  <c r="G215"/>
  <c r="K214"/>
  <c r="H214"/>
  <c r="G214"/>
  <c r="G213"/>
  <c r="F213"/>
  <c r="E213"/>
  <c r="J213"/>
  <c r="D213"/>
  <c r="C213"/>
  <c r="B213"/>
  <c r="Z212"/>
  <c r="Y212"/>
  <c r="W212"/>
  <c r="K211"/>
  <c r="H211"/>
  <c r="G211"/>
  <c r="F211"/>
  <c r="E211"/>
  <c r="J211"/>
  <c r="C211"/>
  <c r="B211"/>
  <c r="Z210"/>
  <c r="Y210"/>
  <c r="X210"/>
  <c r="H209"/>
  <c r="F209"/>
  <c r="K208"/>
  <c r="G208"/>
  <c r="F208"/>
  <c r="K207"/>
  <c r="G207"/>
  <c r="F207"/>
  <c r="K206"/>
  <c r="H206"/>
  <c r="G206"/>
  <c r="K205"/>
  <c r="H205"/>
  <c r="G205"/>
  <c r="K204"/>
  <c r="H204"/>
  <c r="G204"/>
  <c r="K203"/>
  <c r="H203"/>
  <c r="G203"/>
  <c r="G201"/>
  <c r="E201"/>
  <c r="J201"/>
  <c r="D201"/>
  <c r="C201"/>
  <c r="B201"/>
  <c r="Z200"/>
  <c r="Y200"/>
  <c r="W200"/>
  <c r="K199"/>
  <c r="H199"/>
  <c r="G199"/>
  <c r="F199"/>
  <c r="E199"/>
  <c r="J199"/>
  <c r="C199"/>
  <c r="B199"/>
  <c r="Z198"/>
  <c r="Y198"/>
  <c r="X198"/>
  <c r="H197"/>
  <c r="F197"/>
  <c r="K196"/>
  <c r="G196"/>
  <c r="F196"/>
  <c r="K195"/>
  <c r="G195"/>
  <c r="F195"/>
  <c r="K194"/>
  <c r="H194"/>
  <c r="G194"/>
  <c r="K193"/>
  <c r="H193"/>
  <c r="G193"/>
  <c r="K192"/>
  <c r="H192"/>
  <c r="G192"/>
  <c r="K191"/>
  <c r="H191"/>
  <c r="G191"/>
  <c r="G190"/>
  <c r="F190"/>
  <c r="E190"/>
  <c r="J190"/>
  <c r="D190"/>
  <c r="C190"/>
  <c r="B190"/>
  <c r="Z189"/>
  <c r="X189"/>
  <c r="W189"/>
  <c r="K188"/>
  <c r="H188"/>
  <c r="G188"/>
  <c r="F188"/>
  <c r="E188"/>
  <c r="J188"/>
  <c r="C188"/>
  <c r="B188"/>
  <c r="Z187"/>
  <c r="Y187"/>
  <c r="X187"/>
  <c r="K186"/>
  <c r="H186"/>
  <c r="G186"/>
  <c r="F186"/>
  <c r="E186"/>
  <c r="J186"/>
  <c r="D186"/>
  <c r="C186"/>
  <c r="B186"/>
  <c r="Z185"/>
  <c r="Y185"/>
  <c r="X185"/>
  <c r="H184"/>
  <c r="F184"/>
  <c r="K183"/>
  <c r="G183"/>
  <c r="F183"/>
  <c r="K182"/>
  <c r="G182"/>
  <c r="F182"/>
  <c r="K181"/>
  <c r="H181"/>
  <c r="G181"/>
  <c r="K180"/>
  <c r="H180"/>
  <c r="G180"/>
  <c r="K179"/>
  <c r="H179"/>
  <c r="G179"/>
  <c r="K178"/>
  <c r="H178"/>
  <c r="G178"/>
  <c r="G177"/>
  <c r="F177"/>
  <c r="E177"/>
  <c r="J177"/>
  <c r="D177"/>
  <c r="C177"/>
  <c r="B177"/>
  <c r="A176"/>
  <c r="Z170"/>
  <c r="Y170"/>
  <c r="X170"/>
  <c r="K169"/>
  <c r="H169"/>
  <c r="G169"/>
  <c r="F169"/>
  <c r="E169"/>
  <c r="J169"/>
  <c r="C169"/>
  <c r="B169"/>
  <c r="Z168"/>
  <c r="Y168"/>
  <c r="X168"/>
  <c r="K167"/>
  <c r="H167"/>
  <c r="G167"/>
  <c r="F167"/>
  <c r="E167"/>
  <c r="J167"/>
  <c r="D167"/>
  <c r="C167"/>
  <c r="B167"/>
  <c r="Z166"/>
  <c r="Y166"/>
  <c r="X166"/>
  <c r="H165"/>
  <c r="F165"/>
  <c r="K164"/>
  <c r="G164"/>
  <c r="F164"/>
  <c r="K163"/>
  <c r="G163"/>
  <c r="F163"/>
  <c r="K162"/>
  <c r="H162"/>
  <c r="G162"/>
  <c r="K161"/>
  <c r="H161"/>
  <c r="G161"/>
  <c r="K160"/>
  <c r="H160"/>
  <c r="G160"/>
  <c r="K159"/>
  <c r="H159"/>
  <c r="G159"/>
  <c r="G157"/>
  <c r="E157"/>
  <c r="J157"/>
  <c r="D157"/>
  <c r="C157"/>
  <c r="B157"/>
  <c r="Z156"/>
  <c r="Y156"/>
  <c r="W156"/>
  <c r="K155"/>
  <c r="H155"/>
  <c r="G155"/>
  <c r="F155"/>
  <c r="E155"/>
  <c r="J155"/>
  <c r="C155"/>
  <c r="B155"/>
  <c r="Z154"/>
  <c r="Y154"/>
  <c r="X154"/>
  <c r="H153"/>
  <c r="F153"/>
  <c r="K152"/>
  <c r="G152"/>
  <c r="F152"/>
  <c r="K151"/>
  <c r="G151"/>
  <c r="F151"/>
  <c r="K150"/>
  <c r="H150"/>
  <c r="G150"/>
  <c r="K149"/>
  <c r="H149"/>
  <c r="G149"/>
  <c r="K148"/>
  <c r="H148"/>
  <c r="G148"/>
  <c r="K147"/>
  <c r="H147"/>
  <c r="G147"/>
  <c r="G146"/>
  <c r="F146"/>
  <c r="E146"/>
  <c r="J146"/>
  <c r="D146"/>
  <c r="C146"/>
  <c r="B146"/>
  <c r="Z145"/>
  <c r="Y145"/>
  <c r="W145"/>
  <c r="K144"/>
  <c r="H144"/>
  <c r="G144"/>
  <c r="F144"/>
  <c r="E144"/>
  <c r="J144"/>
  <c r="C144"/>
  <c r="B144"/>
  <c r="Z143"/>
  <c r="Y143"/>
  <c r="X143"/>
  <c r="H142"/>
  <c r="F142"/>
  <c r="K141"/>
  <c r="G141"/>
  <c r="F141"/>
  <c r="K140"/>
  <c r="G140"/>
  <c r="F140"/>
  <c r="K139"/>
  <c r="H139"/>
  <c r="G139"/>
  <c r="K138"/>
  <c r="H138"/>
  <c r="G138"/>
  <c r="K137"/>
  <c r="H137"/>
  <c r="G137"/>
  <c r="K136"/>
  <c r="H136"/>
  <c r="G136"/>
  <c r="G134"/>
  <c r="E134"/>
  <c r="J134"/>
  <c r="D134"/>
  <c r="C134"/>
  <c r="B134"/>
  <c r="Z133"/>
  <c r="Y133"/>
  <c r="W133"/>
  <c r="K132"/>
  <c r="H132"/>
  <c r="G132"/>
  <c r="F132"/>
  <c r="E132"/>
  <c r="J132"/>
  <c r="C132"/>
  <c r="B132"/>
  <c r="Z131"/>
  <c r="Y131"/>
  <c r="W131"/>
  <c r="K130"/>
  <c r="H130"/>
  <c r="G130"/>
  <c r="F130"/>
  <c r="E130"/>
  <c r="J130"/>
  <c r="C130"/>
  <c r="B130"/>
  <c r="Z129"/>
  <c r="Y129"/>
  <c r="X129"/>
  <c r="H128"/>
  <c r="F128"/>
  <c r="K127"/>
  <c r="G127"/>
  <c r="F127"/>
  <c r="K126"/>
  <c r="G126"/>
  <c r="F126"/>
  <c r="K125"/>
  <c r="H125"/>
  <c r="G125"/>
  <c r="K124"/>
  <c r="H124"/>
  <c r="G124"/>
  <c r="K123"/>
  <c r="H123"/>
  <c r="G123"/>
  <c r="K122"/>
  <c r="H122"/>
  <c r="G122"/>
  <c r="G120"/>
  <c r="E120"/>
  <c r="J120"/>
  <c r="D120"/>
  <c r="C120"/>
  <c r="B120"/>
  <c r="Z119"/>
  <c r="X119"/>
  <c r="W119"/>
  <c r="K118"/>
  <c r="H118"/>
  <c r="G118"/>
  <c r="F118"/>
  <c r="E118"/>
  <c r="J118"/>
  <c r="C118"/>
  <c r="B118"/>
  <c r="Z117"/>
  <c r="Y117"/>
  <c r="X117"/>
  <c r="K116"/>
  <c r="H116"/>
  <c r="G116"/>
  <c r="F116"/>
  <c r="E116"/>
  <c r="J116"/>
  <c r="D116"/>
  <c r="C116"/>
  <c r="B116"/>
  <c r="Z115"/>
  <c r="Y115"/>
  <c r="X115"/>
  <c r="H114"/>
  <c r="F114"/>
  <c r="K113"/>
  <c r="G113"/>
  <c r="F113"/>
  <c r="K112"/>
  <c r="G112"/>
  <c r="F112"/>
  <c r="K111"/>
  <c r="H111"/>
  <c r="G111"/>
  <c r="K110"/>
  <c r="H110"/>
  <c r="G110"/>
  <c r="K109"/>
  <c r="H109"/>
  <c r="G109"/>
  <c r="K108"/>
  <c r="H108"/>
  <c r="G108"/>
  <c r="G107"/>
  <c r="F107"/>
  <c r="E107"/>
  <c r="J107"/>
  <c r="D107"/>
  <c r="C107"/>
  <c r="B107"/>
  <c r="A106"/>
  <c r="Z100"/>
  <c r="Y100"/>
  <c r="X100"/>
  <c r="K99"/>
  <c r="H99"/>
  <c r="G99"/>
  <c r="F99"/>
  <c r="E99"/>
  <c r="J99"/>
  <c r="C99"/>
  <c r="B99"/>
  <c r="Z98"/>
  <c r="Y98"/>
  <c r="X98"/>
  <c r="K97"/>
  <c r="H97"/>
  <c r="G97"/>
  <c r="F97"/>
  <c r="E97"/>
  <c r="J97"/>
  <c r="D97"/>
  <c r="C97"/>
  <c r="B97"/>
  <c r="Z96"/>
  <c r="Y96"/>
  <c r="X96"/>
  <c r="H95"/>
  <c r="F95"/>
  <c r="K94"/>
  <c r="G94"/>
  <c r="F94"/>
  <c r="K93"/>
  <c r="G93"/>
  <c r="F93"/>
  <c r="K92"/>
  <c r="H92"/>
  <c r="G92"/>
  <c r="K91"/>
  <c r="H91"/>
  <c r="G91"/>
  <c r="K90"/>
  <c r="H90"/>
  <c r="G90"/>
  <c r="K89"/>
  <c r="H89"/>
  <c r="G89"/>
  <c r="G87"/>
  <c r="E87"/>
  <c r="J87"/>
  <c r="D87"/>
  <c r="C87"/>
  <c r="B87"/>
  <c r="Z86"/>
  <c r="Y86"/>
  <c r="W86"/>
  <c r="K85"/>
  <c r="H85"/>
  <c r="G85"/>
  <c r="F85"/>
  <c r="E85"/>
  <c r="J85"/>
  <c r="C85"/>
  <c r="B85"/>
  <c r="Z84"/>
  <c r="Y84"/>
  <c r="X84"/>
  <c r="H83"/>
  <c r="F83"/>
  <c r="K82"/>
  <c r="G82"/>
  <c r="F82"/>
  <c r="K81"/>
  <c r="G81"/>
  <c r="F81"/>
  <c r="K80"/>
  <c r="H80"/>
  <c r="G80"/>
  <c r="K79"/>
  <c r="H79"/>
  <c r="G79"/>
  <c r="K78"/>
  <c r="H78"/>
  <c r="G78"/>
  <c r="K77"/>
  <c r="H77"/>
  <c r="G77"/>
  <c r="G76"/>
  <c r="F76"/>
  <c r="E76"/>
  <c r="J76"/>
  <c r="D76"/>
  <c r="C76"/>
  <c r="B76"/>
  <c r="Z75"/>
  <c r="Y75"/>
  <c r="W75"/>
  <c r="K74"/>
  <c r="H74"/>
  <c r="G74"/>
  <c r="F74"/>
  <c r="E74"/>
  <c r="J74"/>
  <c r="C74"/>
  <c r="B74"/>
  <c r="Z73"/>
  <c r="Y73"/>
  <c r="X73"/>
  <c r="H72"/>
  <c r="F72"/>
  <c r="K71"/>
  <c r="G71"/>
  <c r="F71"/>
  <c r="K70"/>
  <c r="G70"/>
  <c r="F70"/>
  <c r="K69"/>
  <c r="H69"/>
  <c r="G69"/>
  <c r="K68"/>
  <c r="H68"/>
  <c r="G68"/>
  <c r="K67"/>
  <c r="H67"/>
  <c r="G67"/>
  <c r="K66"/>
  <c r="H66"/>
  <c r="G66"/>
  <c r="G64"/>
  <c r="E64"/>
  <c r="J64"/>
  <c r="D64"/>
  <c r="C64"/>
  <c r="B64"/>
  <c r="Z63"/>
  <c r="Y63"/>
  <c r="W63"/>
  <c r="K62"/>
  <c r="H62"/>
  <c r="G62"/>
  <c r="F62"/>
  <c r="E62"/>
  <c r="J62"/>
  <c r="C62"/>
  <c r="B62"/>
  <c r="Z61"/>
  <c r="Y61"/>
  <c r="W61"/>
  <c r="K60"/>
  <c r="H60"/>
  <c r="G60"/>
  <c r="F60"/>
  <c r="E60"/>
  <c r="J60"/>
  <c r="C60"/>
  <c r="B60"/>
  <c r="Z59"/>
  <c r="Y59"/>
  <c r="X59"/>
  <c r="H58"/>
  <c r="F58"/>
  <c r="K57"/>
  <c r="G57"/>
  <c r="F57"/>
  <c r="K56"/>
  <c r="G56"/>
  <c r="F56"/>
  <c r="K55"/>
  <c r="H55"/>
  <c r="G55"/>
  <c r="K54"/>
  <c r="H54"/>
  <c r="G54"/>
  <c r="K53"/>
  <c r="H53"/>
  <c r="G53"/>
  <c r="K52"/>
  <c r="H52"/>
  <c r="G52"/>
  <c r="G50"/>
  <c r="E50"/>
  <c r="J50"/>
  <c r="D50"/>
  <c r="C50"/>
  <c r="B50"/>
  <c r="Z49"/>
  <c r="X49"/>
  <c r="W49"/>
  <c r="K48"/>
  <c r="H48"/>
  <c r="G48"/>
  <c r="F48"/>
  <c r="E48"/>
  <c r="J48"/>
  <c r="C48"/>
  <c r="B48"/>
  <c r="Z47"/>
  <c r="Y47"/>
  <c r="X47"/>
  <c r="K46"/>
  <c r="H46"/>
  <c r="G46"/>
  <c r="F46"/>
  <c r="E46"/>
  <c r="J46"/>
  <c r="D46"/>
  <c r="C46"/>
  <c r="B46"/>
  <c r="Z45"/>
  <c r="Y45"/>
  <c r="X45"/>
  <c r="H44"/>
  <c r="F44"/>
  <c r="K43"/>
  <c r="G43"/>
  <c r="F43"/>
  <c r="K42"/>
  <c r="G42"/>
  <c r="F42"/>
  <c r="K41"/>
  <c r="H41"/>
  <c r="G41"/>
  <c r="K40"/>
  <c r="H40"/>
  <c r="G40"/>
  <c r="K39"/>
  <c r="H39"/>
  <c r="G39"/>
  <c r="K38"/>
  <c r="H38"/>
  <c r="G38"/>
  <c r="G37"/>
  <c r="F37"/>
  <c r="E37"/>
  <c r="J37"/>
  <c r="D37"/>
  <c r="C37"/>
  <c r="B37"/>
  <c r="A36"/>
  <c r="J26"/>
  <c r="I26"/>
  <c r="H26"/>
  <c r="G26"/>
  <c r="K22"/>
  <c r="K21"/>
  <c r="K20"/>
  <c r="K19"/>
  <c r="K16"/>
  <c r="C17"/>
  <c r="K14"/>
  <c r="K12"/>
  <c r="C13"/>
  <c r="K10"/>
  <c r="C11"/>
  <c r="K8"/>
  <c r="C9"/>
  <c r="A1"/>
  <c r="G415" i="6"/>
  <c r="E415"/>
  <c r="G414"/>
  <c r="E414"/>
  <c r="G413"/>
  <c r="E413"/>
  <c r="G408"/>
  <c r="E408"/>
  <c r="G407"/>
  <c r="E407"/>
  <c r="G406"/>
  <c r="E406"/>
  <c r="U533" i="7"/>
  <c r="I533"/>
  <c r="D399" i="6" s="1"/>
  <c r="H533" i="7"/>
  <c r="G533"/>
  <c r="F533"/>
  <c r="E533"/>
  <c r="D533"/>
  <c r="A533"/>
  <c r="U532"/>
  <c r="S532"/>
  <c r="P532"/>
  <c r="N532"/>
  <c r="K532"/>
  <c r="J532"/>
  <c r="H532"/>
  <c r="G532"/>
  <c r="F532"/>
  <c r="E532"/>
  <c r="U531"/>
  <c r="S531"/>
  <c r="P531"/>
  <c r="N531"/>
  <c r="K531"/>
  <c r="J531"/>
  <c r="H531"/>
  <c r="G531"/>
  <c r="F531"/>
  <c r="E531"/>
  <c r="U530"/>
  <c r="S530"/>
  <c r="P530"/>
  <c r="N530"/>
  <c r="K530"/>
  <c r="J530"/>
  <c r="H530"/>
  <c r="G530"/>
  <c r="F530"/>
  <c r="E530"/>
  <c r="U529"/>
  <c r="S529"/>
  <c r="P529"/>
  <c r="N529"/>
  <c r="K529"/>
  <c r="J529"/>
  <c r="H529"/>
  <c r="G529"/>
  <c r="F529"/>
  <c r="E529"/>
  <c r="U528"/>
  <c r="I528"/>
  <c r="H528"/>
  <c r="G528"/>
  <c r="F528"/>
  <c r="E528"/>
  <c r="D528"/>
  <c r="A528"/>
  <c r="U527"/>
  <c r="S527"/>
  <c r="P527"/>
  <c r="N527"/>
  <c r="G390" i="6" s="1"/>
  <c r="K527" i="7"/>
  <c r="E390" i="6" s="1"/>
  <c r="J527" i="7"/>
  <c r="H527"/>
  <c r="G527"/>
  <c r="F527"/>
  <c r="E527"/>
  <c r="U526"/>
  <c r="S526"/>
  <c r="P526"/>
  <c r="N526"/>
  <c r="G391" i="6" s="1"/>
  <c r="K526" i="7"/>
  <c r="E391" i="6" s="1"/>
  <c r="J526" i="7"/>
  <c r="H526"/>
  <c r="G526"/>
  <c r="F526"/>
  <c r="E526"/>
  <c r="U525"/>
  <c r="S525"/>
  <c r="P525"/>
  <c r="N525"/>
  <c r="K525"/>
  <c r="J525"/>
  <c r="H525"/>
  <c r="G525"/>
  <c r="F525"/>
  <c r="E525"/>
  <c r="U524"/>
  <c r="S524"/>
  <c r="P524"/>
  <c r="N524"/>
  <c r="K524"/>
  <c r="J524"/>
  <c r="H524"/>
  <c r="G524"/>
  <c r="F524"/>
  <c r="E524"/>
  <c r="U523"/>
  <c r="H523"/>
  <c r="G523"/>
  <c r="F523"/>
  <c r="E523"/>
  <c r="D523"/>
  <c r="A523"/>
  <c r="U522"/>
  <c r="S522"/>
  <c r="P522"/>
  <c r="N522"/>
  <c r="G388" i="6" s="1"/>
  <c r="K522" i="7"/>
  <c r="E388" i="6" s="1"/>
  <c r="J522" i="7"/>
  <c r="H522"/>
  <c r="G522"/>
  <c r="F522"/>
  <c r="E522"/>
  <c r="U521"/>
  <c r="S521"/>
  <c r="P521"/>
  <c r="N521"/>
  <c r="G389" i="6" s="1"/>
  <c r="K521" i="7"/>
  <c r="E389" i="6" s="1"/>
  <c r="J521" i="7"/>
  <c r="H521"/>
  <c r="G521"/>
  <c r="F521"/>
  <c r="E521"/>
  <c r="U520"/>
  <c r="S520"/>
  <c r="P520"/>
  <c r="N520"/>
  <c r="G395" i="6" s="1"/>
  <c r="K520" i="7"/>
  <c r="E395" i="6" s="1"/>
  <c r="J520" i="7"/>
  <c r="H520"/>
  <c r="G520"/>
  <c r="F520"/>
  <c r="E520"/>
  <c r="U519"/>
  <c r="S519"/>
  <c r="P519"/>
  <c r="N519"/>
  <c r="G397" i="6" s="1"/>
  <c r="K519" i="7"/>
  <c r="E397" i="6" s="1"/>
  <c r="J519" i="7"/>
  <c r="H519"/>
  <c r="G519"/>
  <c r="F519"/>
  <c r="E519"/>
  <c r="U518"/>
  <c r="I518"/>
  <c r="H518"/>
  <c r="G518"/>
  <c r="F518"/>
  <c r="E518"/>
  <c r="D518"/>
  <c r="A518"/>
  <c r="U517"/>
  <c r="H517"/>
  <c r="G517"/>
  <c r="F517"/>
  <c r="E517"/>
  <c r="D517"/>
  <c r="A517"/>
  <c r="U516"/>
  <c r="S516"/>
  <c r="P516"/>
  <c r="N516"/>
  <c r="G387" i="6" s="1"/>
  <c r="K516" i="7"/>
  <c r="E387" i="6" s="1"/>
  <c r="J516" i="7"/>
  <c r="I516"/>
  <c r="D387" i="6" s="1"/>
  <c r="H516" i="7"/>
  <c r="G516"/>
  <c r="F516"/>
  <c r="E516"/>
  <c r="U515"/>
  <c r="S515"/>
  <c r="P515"/>
  <c r="N515"/>
  <c r="G392" i="6" s="1"/>
  <c r="K515" i="7"/>
  <c r="E392" i="6" s="1"/>
  <c r="J515" i="7"/>
  <c r="I515"/>
  <c r="H515"/>
  <c r="G515"/>
  <c r="F515"/>
  <c r="E515"/>
  <c r="U514"/>
  <c r="S514"/>
  <c r="P514"/>
  <c r="N514"/>
  <c r="G393" i="6" s="1"/>
  <c r="K514" i="7"/>
  <c r="E393" i="6" s="1"/>
  <c r="J514" i="7"/>
  <c r="I514"/>
  <c r="H514"/>
  <c r="G514"/>
  <c r="F514"/>
  <c r="E514"/>
  <c r="U513"/>
  <c r="S513"/>
  <c r="P513"/>
  <c r="N513"/>
  <c r="G401" i="6" s="1"/>
  <c r="K513" i="7"/>
  <c r="E401" i="6" s="1"/>
  <c r="J513" i="7"/>
  <c r="I513"/>
  <c r="D401" i="6" s="1"/>
  <c r="H513" i="7"/>
  <c r="G513"/>
  <c r="F513"/>
  <c r="E513"/>
  <c r="G512"/>
  <c r="A512"/>
  <c r="U511"/>
  <c r="I511"/>
  <c r="H511"/>
  <c r="G511"/>
  <c r="F511"/>
  <c r="E511"/>
  <c r="D511"/>
  <c r="A511"/>
  <c r="U510"/>
  <c r="I510"/>
  <c r="H510"/>
  <c r="G510"/>
  <c r="F510"/>
  <c r="E510"/>
  <c r="D510"/>
  <c r="A510"/>
  <c r="U509"/>
  <c r="S509"/>
  <c r="P509"/>
  <c r="N509"/>
  <c r="K509"/>
  <c r="J509"/>
  <c r="H509"/>
  <c r="G509"/>
  <c r="F509"/>
  <c r="E509"/>
  <c r="U508"/>
  <c r="S508"/>
  <c r="P508"/>
  <c r="N508"/>
  <c r="K508"/>
  <c r="J508"/>
  <c r="H508"/>
  <c r="G508"/>
  <c r="F508"/>
  <c r="E508"/>
  <c r="U507"/>
  <c r="S507"/>
  <c r="P507"/>
  <c r="N507"/>
  <c r="K507"/>
  <c r="J507"/>
  <c r="H507"/>
  <c r="G507"/>
  <c r="F507"/>
  <c r="E507"/>
  <c r="U506"/>
  <c r="S506"/>
  <c r="P506"/>
  <c r="N506"/>
  <c r="K506"/>
  <c r="J506"/>
  <c r="H506"/>
  <c r="G506"/>
  <c r="F506"/>
  <c r="E506"/>
  <c r="U505"/>
  <c r="I505"/>
  <c r="D379" i="6" s="1"/>
  <c r="H505" i="7"/>
  <c r="G505"/>
  <c r="F505"/>
  <c r="E505"/>
  <c r="D505"/>
  <c r="A505"/>
  <c r="U504"/>
  <c r="S504"/>
  <c r="P504"/>
  <c r="N504"/>
  <c r="G370" i="6" s="1"/>
  <c r="K504" i="7"/>
  <c r="E370" i="6" s="1"/>
  <c r="J504" i="7"/>
  <c r="H504"/>
  <c r="G504"/>
  <c r="F504"/>
  <c r="E504"/>
  <c r="U503"/>
  <c r="S503"/>
  <c r="P503"/>
  <c r="N503"/>
  <c r="G371" i="6" s="1"/>
  <c r="K503" i="7"/>
  <c r="E371" i="6" s="1"/>
  <c r="J503" i="7"/>
  <c r="H503"/>
  <c r="G503"/>
  <c r="F503"/>
  <c r="E503"/>
  <c r="U502"/>
  <c r="S502"/>
  <c r="P502"/>
  <c r="N502"/>
  <c r="G372" i="6" s="1"/>
  <c r="K502" i="7"/>
  <c r="E372" i="6" s="1"/>
  <c r="J502" i="7"/>
  <c r="H502"/>
  <c r="G502"/>
  <c r="F502"/>
  <c r="E502"/>
  <c r="U501"/>
  <c r="S501"/>
  <c r="P501"/>
  <c r="N501"/>
  <c r="K501"/>
  <c r="J501"/>
  <c r="H501"/>
  <c r="G501"/>
  <c r="F501"/>
  <c r="E501"/>
  <c r="U500"/>
  <c r="S500"/>
  <c r="P500"/>
  <c r="N500"/>
  <c r="K500"/>
  <c r="J500"/>
  <c r="H500"/>
  <c r="G500"/>
  <c r="F500"/>
  <c r="E500"/>
  <c r="U499"/>
  <c r="H499"/>
  <c r="G499"/>
  <c r="F499"/>
  <c r="E499"/>
  <c r="D499"/>
  <c r="A499"/>
  <c r="U498"/>
  <c r="S498"/>
  <c r="P498"/>
  <c r="N498"/>
  <c r="G368" i="6" s="1"/>
  <c r="K498" i="7"/>
  <c r="E368" i="6" s="1"/>
  <c r="J498" i="7"/>
  <c r="H498"/>
  <c r="G498"/>
  <c r="F498"/>
  <c r="E498"/>
  <c r="U497"/>
  <c r="S497"/>
  <c r="P497"/>
  <c r="N497"/>
  <c r="G369" i="6" s="1"/>
  <c r="K497" i="7"/>
  <c r="E369" i="6" s="1"/>
  <c r="J497" i="7"/>
  <c r="H497"/>
  <c r="G497"/>
  <c r="F497"/>
  <c r="E497"/>
  <c r="U496"/>
  <c r="S496"/>
  <c r="P496"/>
  <c r="N496"/>
  <c r="G376" i="6" s="1"/>
  <c r="K496" i="7"/>
  <c r="E376" i="6" s="1"/>
  <c r="J496" i="7"/>
  <c r="H496"/>
  <c r="G496"/>
  <c r="F496"/>
  <c r="E496"/>
  <c r="U495"/>
  <c r="S495"/>
  <c r="P495"/>
  <c r="N495"/>
  <c r="G378" i="6" s="1"/>
  <c r="K495" i="7"/>
  <c r="E378" i="6" s="1"/>
  <c r="J495" i="7"/>
  <c r="H495"/>
  <c r="G495"/>
  <c r="F495"/>
  <c r="E495"/>
  <c r="U494"/>
  <c r="I494"/>
  <c r="D382" i="6" s="1"/>
  <c r="H494" i="7"/>
  <c r="G494"/>
  <c r="F494"/>
  <c r="E494"/>
  <c r="D494"/>
  <c r="A494"/>
  <c r="U493"/>
  <c r="H493"/>
  <c r="G493"/>
  <c r="F493"/>
  <c r="E493"/>
  <c r="D493"/>
  <c r="A493"/>
  <c r="U492"/>
  <c r="S492"/>
  <c r="P492"/>
  <c r="N492"/>
  <c r="G367" i="6" s="1"/>
  <c r="K492" i="7"/>
  <c r="E367" i="6" s="1"/>
  <c r="J492" i="7"/>
  <c r="I492"/>
  <c r="D367" i="6" s="1"/>
  <c r="H492" i="7"/>
  <c r="G492"/>
  <c r="F492"/>
  <c r="E492"/>
  <c r="U491"/>
  <c r="S491"/>
  <c r="P491"/>
  <c r="N491"/>
  <c r="G373" i="6" s="1"/>
  <c r="K491" i="7"/>
  <c r="E373" i="6" s="1"/>
  <c r="J491" i="7"/>
  <c r="I491"/>
  <c r="H491"/>
  <c r="G491"/>
  <c r="F491"/>
  <c r="E491"/>
  <c r="U490"/>
  <c r="S490"/>
  <c r="P490"/>
  <c r="N490"/>
  <c r="G374" i="6" s="1"/>
  <c r="K490" i="7"/>
  <c r="E374" i="6" s="1"/>
  <c r="J490" i="7"/>
  <c r="I490"/>
  <c r="H490"/>
  <c r="G490"/>
  <c r="F490"/>
  <c r="E490"/>
  <c r="U489"/>
  <c r="S489"/>
  <c r="P489"/>
  <c r="N489"/>
  <c r="G383" i="6" s="1"/>
  <c r="K489" i="7"/>
  <c r="E383" i="6" s="1"/>
  <c r="J489" i="7"/>
  <c r="I489"/>
  <c r="D383" i="6" s="1"/>
  <c r="H489" i="7"/>
  <c r="G489"/>
  <c r="F489"/>
  <c r="E489"/>
  <c r="G488"/>
  <c r="A488"/>
  <c r="U487"/>
  <c r="I487"/>
  <c r="H487"/>
  <c r="G487"/>
  <c r="F487"/>
  <c r="E487"/>
  <c r="D487"/>
  <c r="A487"/>
  <c r="U486"/>
  <c r="S486"/>
  <c r="P486"/>
  <c r="N486"/>
  <c r="K486"/>
  <c r="J486"/>
  <c r="H486"/>
  <c r="G486"/>
  <c r="F486"/>
  <c r="E486"/>
  <c r="U485"/>
  <c r="S485"/>
  <c r="P485"/>
  <c r="N485"/>
  <c r="K485"/>
  <c r="J485"/>
  <c r="H485"/>
  <c r="G485"/>
  <c r="F485"/>
  <c r="E485"/>
  <c r="U484"/>
  <c r="S484"/>
  <c r="P484"/>
  <c r="N484"/>
  <c r="K484"/>
  <c r="J484"/>
  <c r="H484"/>
  <c r="G484"/>
  <c r="F484"/>
  <c r="E484"/>
  <c r="U483"/>
  <c r="S483"/>
  <c r="P483"/>
  <c r="N483"/>
  <c r="K483"/>
  <c r="J483"/>
  <c r="H483"/>
  <c r="G483"/>
  <c r="F483"/>
  <c r="E483"/>
  <c r="U482"/>
  <c r="I482"/>
  <c r="D360" i="6" s="1"/>
  <c r="H482" i="7"/>
  <c r="G482"/>
  <c r="F482"/>
  <c r="E482"/>
  <c r="D482"/>
  <c r="A482"/>
  <c r="U481"/>
  <c r="S481"/>
  <c r="P481"/>
  <c r="N481"/>
  <c r="G352" i="6" s="1"/>
  <c r="K481" i="7"/>
  <c r="E352" i="6" s="1"/>
  <c r="J481" i="7"/>
  <c r="H481"/>
  <c r="G481"/>
  <c r="F481"/>
  <c r="E481"/>
  <c r="U480"/>
  <c r="S480"/>
  <c r="P480"/>
  <c r="N480"/>
  <c r="G353" i="6" s="1"/>
  <c r="K480" i="7"/>
  <c r="E353" i="6" s="1"/>
  <c r="J480" i="7"/>
  <c r="H480"/>
  <c r="G480"/>
  <c r="F480"/>
  <c r="E480"/>
  <c r="U479"/>
  <c r="S479"/>
  <c r="P479"/>
  <c r="N479"/>
  <c r="K479"/>
  <c r="J479"/>
  <c r="H479"/>
  <c r="G479"/>
  <c r="F479"/>
  <c r="E479"/>
  <c r="U478"/>
  <c r="S478"/>
  <c r="P478"/>
  <c r="N478"/>
  <c r="K478"/>
  <c r="J478"/>
  <c r="H478"/>
  <c r="G478"/>
  <c r="F478"/>
  <c r="E478"/>
  <c r="U477"/>
  <c r="H477"/>
  <c r="G477"/>
  <c r="F477"/>
  <c r="E477"/>
  <c r="D477"/>
  <c r="A477"/>
  <c r="U476"/>
  <c r="S476"/>
  <c r="P476"/>
  <c r="N476"/>
  <c r="G350" i="6" s="1"/>
  <c r="K476" i="7"/>
  <c r="E350" i="6" s="1"/>
  <c r="J476" i="7"/>
  <c r="H476"/>
  <c r="G476"/>
  <c r="F476"/>
  <c r="E476"/>
  <c r="U475"/>
  <c r="S475"/>
  <c r="P475"/>
  <c r="N475"/>
  <c r="G351" i="6" s="1"/>
  <c r="K475" i="7"/>
  <c r="E351" i="6" s="1"/>
  <c r="J475" i="7"/>
  <c r="H475"/>
  <c r="G475"/>
  <c r="F475"/>
  <c r="E475"/>
  <c r="U474"/>
  <c r="S474"/>
  <c r="P474"/>
  <c r="N474"/>
  <c r="G357" i="6" s="1"/>
  <c r="K474" i="7"/>
  <c r="E357" i="6" s="1"/>
  <c r="J474" i="7"/>
  <c r="H474"/>
  <c r="G474"/>
  <c r="F474"/>
  <c r="E474"/>
  <c r="U473"/>
  <c r="S473"/>
  <c r="P473"/>
  <c r="N473"/>
  <c r="G359" i="6" s="1"/>
  <c r="K473" i="7"/>
  <c r="E359" i="6" s="1"/>
  <c r="J473" i="7"/>
  <c r="H473"/>
  <c r="G473"/>
  <c r="F473"/>
  <c r="E473"/>
  <c r="U472"/>
  <c r="I472"/>
  <c r="D362" i="6" s="1"/>
  <c r="H472" i="7"/>
  <c r="G472"/>
  <c r="F472"/>
  <c r="E472"/>
  <c r="D472"/>
  <c r="A472"/>
  <c r="U471"/>
  <c r="H471"/>
  <c r="G471"/>
  <c r="F471"/>
  <c r="E471"/>
  <c r="D471"/>
  <c r="A471"/>
  <c r="U470"/>
  <c r="S470"/>
  <c r="P470"/>
  <c r="N470"/>
  <c r="G349" i="6" s="1"/>
  <c r="K470" i="7"/>
  <c r="E349" i="6" s="1"/>
  <c r="J470" i="7"/>
  <c r="I470"/>
  <c r="D349" i="6" s="1"/>
  <c r="H470" i="7"/>
  <c r="G470"/>
  <c r="F470"/>
  <c r="E470"/>
  <c r="U469"/>
  <c r="S469"/>
  <c r="P469"/>
  <c r="N469"/>
  <c r="G354" i="6" s="1"/>
  <c r="K469" i="7"/>
  <c r="E354" i="6" s="1"/>
  <c r="J469" i="7"/>
  <c r="I469"/>
  <c r="H469"/>
  <c r="G469"/>
  <c r="F469"/>
  <c r="E469"/>
  <c r="U468"/>
  <c r="S468"/>
  <c r="P468"/>
  <c r="N468"/>
  <c r="G355" i="6" s="1"/>
  <c r="K468" i="7"/>
  <c r="E355" i="6" s="1"/>
  <c r="J468" i="7"/>
  <c r="I468"/>
  <c r="H468"/>
  <c r="G468"/>
  <c r="F468"/>
  <c r="E468"/>
  <c r="U467"/>
  <c r="S467"/>
  <c r="P467"/>
  <c r="N467"/>
  <c r="G363" i="6" s="1"/>
  <c r="K467" i="7"/>
  <c r="E363" i="6" s="1"/>
  <c r="J467" i="7"/>
  <c r="I467"/>
  <c r="D363" i="6" s="1"/>
  <c r="H467" i="7"/>
  <c r="G467"/>
  <c r="F467"/>
  <c r="E467"/>
  <c r="G466"/>
  <c r="A466"/>
  <c r="U465"/>
  <c r="I465"/>
  <c r="D343" i="6" s="1"/>
  <c r="H465" i="7"/>
  <c r="G465"/>
  <c r="F465"/>
  <c r="E465"/>
  <c r="D465"/>
  <c r="A465"/>
  <c r="U464"/>
  <c r="S464"/>
  <c r="P464"/>
  <c r="N464"/>
  <c r="K464"/>
  <c r="J464"/>
  <c r="H464"/>
  <c r="G464"/>
  <c r="F464"/>
  <c r="E464"/>
  <c r="U463"/>
  <c r="S463"/>
  <c r="P463"/>
  <c r="N463"/>
  <c r="K463"/>
  <c r="J463"/>
  <c r="H463"/>
  <c r="G463"/>
  <c r="F463"/>
  <c r="E463"/>
  <c r="U462"/>
  <c r="S462"/>
  <c r="P462"/>
  <c r="N462"/>
  <c r="K462"/>
  <c r="J462"/>
  <c r="H462"/>
  <c r="G462"/>
  <c r="F462"/>
  <c r="E462"/>
  <c r="U461"/>
  <c r="S461"/>
  <c r="P461"/>
  <c r="N461"/>
  <c r="K461"/>
  <c r="J461"/>
  <c r="H461"/>
  <c r="G461"/>
  <c r="F461"/>
  <c r="E461"/>
  <c r="U460"/>
  <c r="I460"/>
  <c r="D342" i="6" s="1"/>
  <c r="H460" i="7"/>
  <c r="G460"/>
  <c r="F460"/>
  <c r="E460"/>
  <c r="D460"/>
  <c r="A460"/>
  <c r="U459"/>
  <c r="S459"/>
  <c r="P459"/>
  <c r="N459"/>
  <c r="G334" i="6" s="1"/>
  <c r="K459" i="7"/>
  <c r="E334" i="6" s="1"/>
  <c r="J459" i="7"/>
  <c r="H459"/>
  <c r="G459"/>
  <c r="F459"/>
  <c r="E459"/>
  <c r="U458"/>
  <c r="S458"/>
  <c r="P458"/>
  <c r="N458"/>
  <c r="G335" i="6" s="1"/>
  <c r="K458" i="7"/>
  <c r="E335" i="6" s="1"/>
  <c r="J458" i="7"/>
  <c r="H458"/>
  <c r="G458"/>
  <c r="F458"/>
  <c r="E458"/>
  <c r="U457"/>
  <c r="S457"/>
  <c r="P457"/>
  <c r="N457"/>
  <c r="K457"/>
  <c r="J457"/>
  <c r="H457"/>
  <c r="G457"/>
  <c r="F457"/>
  <c r="E457"/>
  <c r="U456"/>
  <c r="S456"/>
  <c r="P456"/>
  <c r="N456"/>
  <c r="K456"/>
  <c r="J456"/>
  <c r="H456"/>
  <c r="G456"/>
  <c r="F456"/>
  <c r="E456"/>
  <c r="U455"/>
  <c r="H455"/>
  <c r="G455"/>
  <c r="F455"/>
  <c r="E455"/>
  <c r="D455"/>
  <c r="A455"/>
  <c r="U454"/>
  <c r="S454"/>
  <c r="P454"/>
  <c r="N454"/>
  <c r="G332" i="6" s="1"/>
  <c r="K454" i="7"/>
  <c r="E332" i="6" s="1"/>
  <c r="J454" i="7"/>
  <c r="H454"/>
  <c r="G454"/>
  <c r="F454"/>
  <c r="E454"/>
  <c r="U453"/>
  <c r="S453"/>
  <c r="P453"/>
  <c r="N453"/>
  <c r="G333" i="6" s="1"/>
  <c r="K453" i="7"/>
  <c r="E333" i="6" s="1"/>
  <c r="J453" i="7"/>
  <c r="H453"/>
  <c r="G453"/>
  <c r="F453"/>
  <c r="E453"/>
  <c r="U452"/>
  <c r="S452"/>
  <c r="P452"/>
  <c r="N452"/>
  <c r="G339" i="6" s="1"/>
  <c r="K452" i="7"/>
  <c r="E339" i="6" s="1"/>
  <c r="J452" i="7"/>
  <c r="H452"/>
  <c r="G452"/>
  <c r="F452"/>
  <c r="E452"/>
  <c r="U451"/>
  <c r="S451"/>
  <c r="P451"/>
  <c r="N451"/>
  <c r="G341" i="6" s="1"/>
  <c r="K451" i="7"/>
  <c r="E341" i="6" s="1"/>
  <c r="J451" i="7"/>
  <c r="H451"/>
  <c r="G451"/>
  <c r="F451"/>
  <c r="E451"/>
  <c r="U450"/>
  <c r="I450"/>
  <c r="D344" i="6" s="1"/>
  <c r="H450" i="7"/>
  <c r="G450"/>
  <c r="F450"/>
  <c r="E450"/>
  <c r="D450"/>
  <c r="A450"/>
  <c r="U449"/>
  <c r="H449"/>
  <c r="G449"/>
  <c r="F449"/>
  <c r="E449"/>
  <c r="D449"/>
  <c r="A449"/>
  <c r="U448"/>
  <c r="S448"/>
  <c r="P448"/>
  <c r="N448"/>
  <c r="G331" i="6" s="1"/>
  <c r="K448" i="7"/>
  <c r="E331" i="6" s="1"/>
  <c r="J448" i="7"/>
  <c r="I448"/>
  <c r="D331" i="6" s="1"/>
  <c r="H448" i="7"/>
  <c r="G448"/>
  <c r="F448"/>
  <c r="E448"/>
  <c r="U447"/>
  <c r="S447"/>
  <c r="P447"/>
  <c r="N447"/>
  <c r="G336" i="6" s="1"/>
  <c r="K447" i="7"/>
  <c r="E336" i="6" s="1"/>
  <c r="J447" i="7"/>
  <c r="I447"/>
  <c r="H447"/>
  <c r="G447"/>
  <c r="F447"/>
  <c r="E447"/>
  <c r="U446"/>
  <c r="S446"/>
  <c r="P446"/>
  <c r="N446"/>
  <c r="G337" i="6" s="1"/>
  <c r="K446" i="7"/>
  <c r="E337" i="6" s="1"/>
  <c r="J446" i="7"/>
  <c r="I446"/>
  <c r="H446"/>
  <c r="G446"/>
  <c r="F446"/>
  <c r="E446"/>
  <c r="U445"/>
  <c r="S445"/>
  <c r="P445"/>
  <c r="N445"/>
  <c r="G345" i="6" s="1"/>
  <c r="K445" i="7"/>
  <c r="E345" i="6" s="1"/>
  <c r="J445" i="7"/>
  <c r="I445"/>
  <c r="D345" i="6" s="1"/>
  <c r="H445" i="7"/>
  <c r="G445"/>
  <c r="F445"/>
  <c r="E445"/>
  <c r="G444"/>
  <c r="A444"/>
  <c r="U443"/>
  <c r="I443"/>
  <c r="D325" i="6" s="1"/>
  <c r="H443" i="7"/>
  <c r="G443"/>
  <c r="F443"/>
  <c r="E443"/>
  <c r="D443"/>
  <c r="A443"/>
  <c r="U442"/>
  <c r="S442"/>
  <c r="P442"/>
  <c r="N442"/>
  <c r="K442"/>
  <c r="J442"/>
  <c r="H442"/>
  <c r="G442"/>
  <c r="F442"/>
  <c r="E442"/>
  <c r="U441"/>
  <c r="S441"/>
  <c r="P441"/>
  <c r="N441"/>
  <c r="K441"/>
  <c r="J441"/>
  <c r="H441"/>
  <c r="G441"/>
  <c r="F441"/>
  <c r="E441"/>
  <c r="U440"/>
  <c r="S440"/>
  <c r="P440"/>
  <c r="N440"/>
  <c r="K440"/>
  <c r="J440"/>
  <c r="H440"/>
  <c r="G440"/>
  <c r="F440"/>
  <c r="E440"/>
  <c r="U439"/>
  <c r="S439"/>
  <c r="P439"/>
  <c r="N439"/>
  <c r="K439"/>
  <c r="J439"/>
  <c r="H439"/>
  <c r="G439"/>
  <c r="F439"/>
  <c r="E439"/>
  <c r="U438"/>
  <c r="I438"/>
  <c r="D324" i="6" s="1"/>
  <c r="H438" i="7"/>
  <c r="G438"/>
  <c r="F438"/>
  <c r="E438"/>
  <c r="D438"/>
  <c r="A438"/>
  <c r="U437"/>
  <c r="S437"/>
  <c r="P437"/>
  <c r="N437"/>
  <c r="G316" i="6" s="1"/>
  <c r="K437" i="7"/>
  <c r="E316" i="6" s="1"/>
  <c r="J437" i="7"/>
  <c r="H437"/>
  <c r="G437"/>
  <c r="F437"/>
  <c r="E437"/>
  <c r="U436"/>
  <c r="S436"/>
  <c r="P436"/>
  <c r="N436"/>
  <c r="G317" i="6" s="1"/>
  <c r="K436" i="7"/>
  <c r="E317" i="6" s="1"/>
  <c r="J436" i="7"/>
  <c r="H436"/>
  <c r="G436"/>
  <c r="F436"/>
  <c r="E436"/>
  <c r="U435"/>
  <c r="S435"/>
  <c r="P435"/>
  <c r="N435"/>
  <c r="K435"/>
  <c r="J435"/>
  <c r="H435"/>
  <c r="G435"/>
  <c r="F435"/>
  <c r="E435"/>
  <c r="U434"/>
  <c r="S434"/>
  <c r="P434"/>
  <c r="N434"/>
  <c r="K434"/>
  <c r="J434"/>
  <c r="H434"/>
  <c r="G434"/>
  <c r="F434"/>
  <c r="E434"/>
  <c r="U433"/>
  <c r="H433"/>
  <c r="G433"/>
  <c r="F433"/>
  <c r="E433"/>
  <c r="D433"/>
  <c r="A433"/>
  <c r="U432"/>
  <c r="S432"/>
  <c r="P432"/>
  <c r="N432"/>
  <c r="G314" i="6" s="1"/>
  <c r="K432" i="7"/>
  <c r="E314" i="6" s="1"/>
  <c r="J432" i="7"/>
  <c r="H432"/>
  <c r="G432"/>
  <c r="F432"/>
  <c r="E432"/>
  <c r="U431"/>
  <c r="S431"/>
  <c r="P431"/>
  <c r="N431"/>
  <c r="G315" i="6" s="1"/>
  <c r="K431" i="7"/>
  <c r="E315" i="6" s="1"/>
  <c r="J431" i="7"/>
  <c r="H431"/>
  <c r="G431"/>
  <c r="F431"/>
  <c r="E431"/>
  <c r="U430"/>
  <c r="S430"/>
  <c r="P430"/>
  <c r="N430"/>
  <c r="G321" i="6" s="1"/>
  <c r="K430" i="7"/>
  <c r="E321" i="6" s="1"/>
  <c r="J430" i="7"/>
  <c r="H430"/>
  <c r="G430"/>
  <c r="F430"/>
  <c r="E430"/>
  <c r="U429"/>
  <c r="S429"/>
  <c r="P429"/>
  <c r="N429"/>
  <c r="G323" i="6" s="1"/>
  <c r="K429" i="7"/>
  <c r="E323" i="6" s="1"/>
  <c r="J429" i="7"/>
  <c r="H429"/>
  <c r="G429"/>
  <c r="F429"/>
  <c r="E429"/>
  <c r="U428"/>
  <c r="I428"/>
  <c r="D326" i="6" s="1"/>
  <c r="H428" i="7"/>
  <c r="G428"/>
  <c r="F428"/>
  <c r="E428"/>
  <c r="D428"/>
  <c r="A428"/>
  <c r="U427"/>
  <c r="H427"/>
  <c r="G427"/>
  <c r="F427"/>
  <c r="E427"/>
  <c r="D427"/>
  <c r="A427"/>
  <c r="U426"/>
  <c r="S426"/>
  <c r="P426"/>
  <c r="N426"/>
  <c r="G313" i="6" s="1"/>
  <c r="K426" i="7"/>
  <c r="E313" i="6" s="1"/>
  <c r="J426" i="7"/>
  <c r="I426"/>
  <c r="D313" i="6" s="1"/>
  <c r="H426" i="7"/>
  <c r="G426"/>
  <c r="F426"/>
  <c r="E426"/>
  <c r="U425"/>
  <c r="S425"/>
  <c r="P425"/>
  <c r="N425"/>
  <c r="G318" i="6" s="1"/>
  <c r="K425" i="7"/>
  <c r="E318" i="6" s="1"/>
  <c r="J425" i="7"/>
  <c r="I425"/>
  <c r="H425"/>
  <c r="G425"/>
  <c r="F425"/>
  <c r="E425"/>
  <c r="U424"/>
  <c r="S424"/>
  <c r="P424"/>
  <c r="N424"/>
  <c r="G319" i="6" s="1"/>
  <c r="K424" i="7"/>
  <c r="E319" i="6" s="1"/>
  <c r="J424" i="7"/>
  <c r="I424"/>
  <c r="H424"/>
  <c r="G424"/>
  <c r="F424"/>
  <c r="E424"/>
  <c r="U423"/>
  <c r="S423"/>
  <c r="P423"/>
  <c r="N423"/>
  <c r="G327" i="6" s="1"/>
  <c r="K423" i="7"/>
  <c r="E327" i="6" s="1"/>
  <c r="J423" i="7"/>
  <c r="I423"/>
  <c r="D327" i="6" s="1"/>
  <c r="H423" i="7"/>
  <c r="G423"/>
  <c r="F423"/>
  <c r="E423"/>
  <c r="G422"/>
  <c r="A422"/>
  <c r="U421"/>
  <c r="I421"/>
  <c r="D307" i="6" s="1"/>
  <c r="H421" i="7"/>
  <c r="G421"/>
  <c r="F421"/>
  <c r="E421"/>
  <c r="D421"/>
  <c r="A421"/>
  <c r="U420"/>
  <c r="I420"/>
  <c r="D306" i="6" s="1"/>
  <c r="H420" i="7"/>
  <c r="G420"/>
  <c r="F420"/>
  <c r="E420"/>
  <c r="D420"/>
  <c r="A420"/>
  <c r="U419"/>
  <c r="S419"/>
  <c r="P419"/>
  <c r="N419"/>
  <c r="K419"/>
  <c r="J419"/>
  <c r="H419"/>
  <c r="G419"/>
  <c r="F419"/>
  <c r="E419"/>
  <c r="U418"/>
  <c r="S418"/>
  <c r="P418"/>
  <c r="N418"/>
  <c r="K418"/>
  <c r="J418"/>
  <c r="H418"/>
  <c r="G418"/>
  <c r="F418"/>
  <c r="E418"/>
  <c r="U417"/>
  <c r="S417"/>
  <c r="P417"/>
  <c r="N417"/>
  <c r="K417"/>
  <c r="J417"/>
  <c r="H417"/>
  <c r="G417"/>
  <c r="F417"/>
  <c r="E417"/>
  <c r="U416"/>
  <c r="S416"/>
  <c r="P416"/>
  <c r="N416"/>
  <c r="K416"/>
  <c r="J416"/>
  <c r="H416"/>
  <c r="G416"/>
  <c r="F416"/>
  <c r="E416"/>
  <c r="U415"/>
  <c r="I415"/>
  <c r="D305" i="6" s="1"/>
  <c r="H415" i="7"/>
  <c r="G415"/>
  <c r="F415"/>
  <c r="E415"/>
  <c r="D415"/>
  <c r="A415"/>
  <c r="U414"/>
  <c r="S414"/>
  <c r="P414"/>
  <c r="N414"/>
  <c r="G296" i="6" s="1"/>
  <c r="K414" i="7"/>
  <c r="E296" i="6" s="1"/>
  <c r="J414" i="7"/>
  <c r="H414"/>
  <c r="G414"/>
  <c r="F414"/>
  <c r="E414"/>
  <c r="U413"/>
  <c r="S413"/>
  <c r="P413"/>
  <c r="N413"/>
  <c r="G297" i="6" s="1"/>
  <c r="K413" i="7"/>
  <c r="E297" i="6" s="1"/>
  <c r="J413" i="7"/>
  <c r="H413"/>
  <c r="G413"/>
  <c r="F413"/>
  <c r="E413"/>
  <c r="U412"/>
  <c r="S412"/>
  <c r="P412"/>
  <c r="N412"/>
  <c r="G298" i="6" s="1"/>
  <c r="K412" i="7"/>
  <c r="E298" i="6" s="1"/>
  <c r="J412" i="7"/>
  <c r="H412"/>
  <c r="G412"/>
  <c r="F412"/>
  <c r="E412"/>
  <c r="U411"/>
  <c r="S411"/>
  <c r="P411"/>
  <c r="N411"/>
  <c r="K411"/>
  <c r="J411"/>
  <c r="H411"/>
  <c r="G411"/>
  <c r="F411"/>
  <c r="E411"/>
  <c r="U410"/>
  <c r="S410"/>
  <c r="P410"/>
  <c r="N410"/>
  <c r="K410"/>
  <c r="J410"/>
  <c r="H410"/>
  <c r="G410"/>
  <c r="F410"/>
  <c r="E410"/>
  <c r="U409"/>
  <c r="H409"/>
  <c r="G409"/>
  <c r="F409"/>
  <c r="E409"/>
  <c r="D409"/>
  <c r="A409"/>
  <c r="U408"/>
  <c r="S408"/>
  <c r="P408"/>
  <c r="N408"/>
  <c r="G294" i="6" s="1"/>
  <c r="K408" i="7"/>
  <c r="E294" i="6" s="1"/>
  <c r="J408" i="7"/>
  <c r="H408"/>
  <c r="G408"/>
  <c r="F408"/>
  <c r="E408"/>
  <c r="U407"/>
  <c r="S407"/>
  <c r="P407"/>
  <c r="N407"/>
  <c r="G295" i="6" s="1"/>
  <c r="K407" i="7"/>
  <c r="E295" i="6" s="1"/>
  <c r="J407" i="7"/>
  <c r="H407"/>
  <c r="G407"/>
  <c r="F407"/>
  <c r="E407"/>
  <c r="U406"/>
  <c r="S406"/>
  <c r="P406"/>
  <c r="N406"/>
  <c r="G302" i="6" s="1"/>
  <c r="K406" i="7"/>
  <c r="E302" i="6" s="1"/>
  <c r="J406" i="7"/>
  <c r="H406"/>
  <c r="G406"/>
  <c r="F406"/>
  <c r="E406"/>
  <c r="U405"/>
  <c r="S405"/>
  <c r="P405"/>
  <c r="N405"/>
  <c r="G304" i="6" s="1"/>
  <c r="K405" i="7"/>
  <c r="E304" i="6" s="1"/>
  <c r="J405" i="7"/>
  <c r="H405"/>
  <c r="G405"/>
  <c r="F405"/>
  <c r="E405"/>
  <c r="U404"/>
  <c r="I404"/>
  <c r="H404"/>
  <c r="G404"/>
  <c r="F404"/>
  <c r="E404"/>
  <c r="D404"/>
  <c r="A404"/>
  <c r="U403"/>
  <c r="H403"/>
  <c r="G403"/>
  <c r="F403"/>
  <c r="E403"/>
  <c r="D403"/>
  <c r="A403"/>
  <c r="U402"/>
  <c r="S402"/>
  <c r="P402"/>
  <c r="N402"/>
  <c r="G293" i="6" s="1"/>
  <c r="K402" i="7"/>
  <c r="E293" i="6" s="1"/>
  <c r="J402" i="7"/>
  <c r="I402"/>
  <c r="D293" i="6" s="1"/>
  <c r="H402" i="7"/>
  <c r="G402"/>
  <c r="F402"/>
  <c r="E402"/>
  <c r="U401"/>
  <c r="S401"/>
  <c r="P401"/>
  <c r="N401"/>
  <c r="G299" i="6" s="1"/>
  <c r="K401" i="7"/>
  <c r="E299" i="6" s="1"/>
  <c r="J401" i="7"/>
  <c r="I401"/>
  <c r="H401"/>
  <c r="G401"/>
  <c r="F401"/>
  <c r="E401"/>
  <c r="U400"/>
  <c r="S400"/>
  <c r="P400"/>
  <c r="N400"/>
  <c r="G300" i="6" s="1"/>
  <c r="K400" i="7"/>
  <c r="E300" i="6" s="1"/>
  <c r="J400" i="7"/>
  <c r="I400"/>
  <c r="H400"/>
  <c r="G400"/>
  <c r="F400"/>
  <c r="E400"/>
  <c r="U399"/>
  <c r="S399"/>
  <c r="P399"/>
  <c r="N399"/>
  <c r="G309" i="6" s="1"/>
  <c r="K399" i="7"/>
  <c r="E309" i="6" s="1"/>
  <c r="J399" i="7"/>
  <c r="I399"/>
  <c r="D309" i="6" s="1"/>
  <c r="H399" i="7"/>
  <c r="G399"/>
  <c r="F399"/>
  <c r="E399"/>
  <c r="G398"/>
  <c r="A398"/>
  <c r="U397"/>
  <c r="I397"/>
  <c r="H397"/>
  <c r="G397"/>
  <c r="F397"/>
  <c r="E397"/>
  <c r="D397"/>
  <c r="A397"/>
  <c r="U396"/>
  <c r="I396"/>
  <c r="H396"/>
  <c r="G396"/>
  <c r="F396"/>
  <c r="E396"/>
  <c r="D396"/>
  <c r="A396"/>
  <c r="U395"/>
  <c r="S395"/>
  <c r="P395"/>
  <c r="N395"/>
  <c r="K395"/>
  <c r="J395"/>
  <c r="H395"/>
  <c r="G395"/>
  <c r="F395"/>
  <c r="E395"/>
  <c r="U394"/>
  <c r="S394"/>
  <c r="P394"/>
  <c r="N394"/>
  <c r="K394"/>
  <c r="J394"/>
  <c r="H394"/>
  <c r="G394"/>
  <c r="F394"/>
  <c r="E394"/>
  <c r="U393"/>
  <c r="S393"/>
  <c r="P393"/>
  <c r="N393"/>
  <c r="K393"/>
  <c r="J393"/>
  <c r="H393"/>
  <c r="G393"/>
  <c r="F393"/>
  <c r="E393"/>
  <c r="U392"/>
  <c r="S392"/>
  <c r="P392"/>
  <c r="N392"/>
  <c r="K392"/>
  <c r="J392"/>
  <c r="H392"/>
  <c r="G392"/>
  <c r="F392"/>
  <c r="E392"/>
  <c r="U391"/>
  <c r="I391"/>
  <c r="D285" i="6" s="1"/>
  <c r="H391" i="7"/>
  <c r="G391"/>
  <c r="F391"/>
  <c r="E391"/>
  <c r="D391"/>
  <c r="A391"/>
  <c r="U390"/>
  <c r="S390"/>
  <c r="P390"/>
  <c r="N390"/>
  <c r="G277" i="6" s="1"/>
  <c r="K390" i="7"/>
  <c r="E277" i="6" s="1"/>
  <c r="J390" i="7"/>
  <c r="H390"/>
  <c r="G390"/>
  <c r="F390"/>
  <c r="E390"/>
  <c r="U389"/>
  <c r="S389"/>
  <c r="P389"/>
  <c r="N389"/>
  <c r="G278" i="6" s="1"/>
  <c r="K389" i="7"/>
  <c r="E278" i="6" s="1"/>
  <c r="J389" i="7"/>
  <c r="H389"/>
  <c r="G389"/>
  <c r="F389"/>
  <c r="E389"/>
  <c r="U388"/>
  <c r="S388"/>
  <c r="P388"/>
  <c r="N388"/>
  <c r="K388"/>
  <c r="J388"/>
  <c r="H388"/>
  <c r="G388"/>
  <c r="F388"/>
  <c r="E388"/>
  <c r="U387"/>
  <c r="S387"/>
  <c r="P387"/>
  <c r="N387"/>
  <c r="K387"/>
  <c r="J387"/>
  <c r="H387"/>
  <c r="G387"/>
  <c r="F387"/>
  <c r="E387"/>
  <c r="U386"/>
  <c r="H386"/>
  <c r="G386"/>
  <c r="F386"/>
  <c r="E386"/>
  <c r="D386"/>
  <c r="A386"/>
  <c r="U385"/>
  <c r="S385"/>
  <c r="P385"/>
  <c r="N385"/>
  <c r="G275" i="6" s="1"/>
  <c r="K385" i="7"/>
  <c r="E275" i="6" s="1"/>
  <c r="J385" i="7"/>
  <c r="H385"/>
  <c r="G385"/>
  <c r="F385"/>
  <c r="E385"/>
  <c r="U384"/>
  <c r="S384"/>
  <c r="P384"/>
  <c r="N384"/>
  <c r="G276" i="6" s="1"/>
  <c r="K384" i="7"/>
  <c r="E276" i="6" s="1"/>
  <c r="J384" i="7"/>
  <c r="H384"/>
  <c r="G384"/>
  <c r="F384"/>
  <c r="E384"/>
  <c r="U383"/>
  <c r="S383"/>
  <c r="P383"/>
  <c r="N383"/>
  <c r="G282" i="6" s="1"/>
  <c r="K383" i="7"/>
  <c r="E282" i="6" s="1"/>
  <c r="J383" i="7"/>
  <c r="H383"/>
  <c r="G383"/>
  <c r="F383"/>
  <c r="E383"/>
  <c r="U382"/>
  <c r="S382"/>
  <c r="P382"/>
  <c r="N382"/>
  <c r="G284" i="6" s="1"/>
  <c r="K382" i="7"/>
  <c r="E284" i="6" s="1"/>
  <c r="J382" i="7"/>
  <c r="H382"/>
  <c r="G382"/>
  <c r="F382"/>
  <c r="E382"/>
  <c r="U381"/>
  <c r="I381"/>
  <c r="H381"/>
  <c r="G381"/>
  <c r="F381"/>
  <c r="E381"/>
  <c r="D381"/>
  <c r="A381"/>
  <c r="U380"/>
  <c r="H380"/>
  <c r="G380"/>
  <c r="F380"/>
  <c r="E380"/>
  <c r="D380"/>
  <c r="A380"/>
  <c r="U379"/>
  <c r="S379"/>
  <c r="P379"/>
  <c r="N379"/>
  <c r="G274" i="6" s="1"/>
  <c r="K379" i="7"/>
  <c r="E274" i="6" s="1"/>
  <c r="J379" i="7"/>
  <c r="I379"/>
  <c r="D274" i="6" s="1"/>
  <c r="H379" i="7"/>
  <c r="G379"/>
  <c r="F379"/>
  <c r="E379"/>
  <c r="U378"/>
  <c r="S378"/>
  <c r="P378"/>
  <c r="N378"/>
  <c r="G279" i="6" s="1"/>
  <c r="K378" i="7"/>
  <c r="E279" i="6" s="1"/>
  <c r="J378" i="7"/>
  <c r="I378"/>
  <c r="H378"/>
  <c r="G378"/>
  <c r="F378"/>
  <c r="E378"/>
  <c r="U377"/>
  <c r="S377"/>
  <c r="P377"/>
  <c r="N377"/>
  <c r="G280" i="6" s="1"/>
  <c r="K377" i="7"/>
  <c r="E280" i="6" s="1"/>
  <c r="J377" i="7"/>
  <c r="I377"/>
  <c r="H377"/>
  <c r="G377"/>
  <c r="F377"/>
  <c r="E377"/>
  <c r="U376"/>
  <c r="S376"/>
  <c r="P376"/>
  <c r="N376"/>
  <c r="G289" i="6" s="1"/>
  <c r="K376" i="7"/>
  <c r="E289" i="6" s="1"/>
  <c r="J376" i="7"/>
  <c r="I376"/>
  <c r="D289" i="6" s="1"/>
  <c r="H376" i="7"/>
  <c r="G376"/>
  <c r="F376"/>
  <c r="E376"/>
  <c r="G375"/>
  <c r="A375"/>
  <c r="U374"/>
  <c r="I374"/>
  <c r="H374"/>
  <c r="G374"/>
  <c r="F374"/>
  <c r="E374"/>
  <c r="D374"/>
  <c r="A374"/>
  <c r="U373"/>
  <c r="S373"/>
  <c r="P373"/>
  <c r="N373"/>
  <c r="K373"/>
  <c r="J373"/>
  <c r="H373"/>
  <c r="G373"/>
  <c r="F373"/>
  <c r="E373"/>
  <c r="U372"/>
  <c r="S372"/>
  <c r="P372"/>
  <c r="N372"/>
  <c r="K372"/>
  <c r="J372"/>
  <c r="H372"/>
  <c r="G372"/>
  <c r="F372"/>
  <c r="E372"/>
  <c r="U371"/>
  <c r="S371"/>
  <c r="P371"/>
  <c r="N371"/>
  <c r="K371"/>
  <c r="J371"/>
  <c r="H371"/>
  <c r="G371"/>
  <c r="F371"/>
  <c r="E371"/>
  <c r="U370"/>
  <c r="S370"/>
  <c r="P370"/>
  <c r="N370"/>
  <c r="K370"/>
  <c r="J370"/>
  <c r="H370"/>
  <c r="G370"/>
  <c r="F370"/>
  <c r="E370"/>
  <c r="U369"/>
  <c r="I369"/>
  <c r="D267" i="6" s="1"/>
  <c r="H369" i="7"/>
  <c r="G369"/>
  <c r="F369"/>
  <c r="E369"/>
  <c r="D369"/>
  <c r="A369"/>
  <c r="U368"/>
  <c r="S368"/>
  <c r="P368"/>
  <c r="N368"/>
  <c r="G259" i="6" s="1"/>
  <c r="K368" i="7"/>
  <c r="E259" i="6" s="1"/>
  <c r="J368" i="7"/>
  <c r="H368"/>
  <c r="G368"/>
  <c r="F368"/>
  <c r="E368"/>
  <c r="U367"/>
  <c r="S367"/>
  <c r="P367"/>
  <c r="N367"/>
  <c r="G260" i="6" s="1"/>
  <c r="K367" i="7"/>
  <c r="E260" i="6" s="1"/>
  <c r="J367" i="7"/>
  <c r="H367"/>
  <c r="G367"/>
  <c r="F367"/>
  <c r="E367"/>
  <c r="U366"/>
  <c r="S366"/>
  <c r="P366"/>
  <c r="N366"/>
  <c r="K366"/>
  <c r="J366"/>
  <c r="H366"/>
  <c r="G366"/>
  <c r="F366"/>
  <c r="E366"/>
  <c r="U365"/>
  <c r="S365"/>
  <c r="P365"/>
  <c r="N365"/>
  <c r="K365"/>
  <c r="J365"/>
  <c r="H365"/>
  <c r="G365"/>
  <c r="F365"/>
  <c r="E365"/>
  <c r="U364"/>
  <c r="H364"/>
  <c r="G364"/>
  <c r="F364"/>
  <c r="E364"/>
  <c r="D364"/>
  <c r="A364"/>
  <c r="U363"/>
  <c r="S363"/>
  <c r="P363"/>
  <c r="N363"/>
  <c r="G257" i="6" s="1"/>
  <c r="K363" i="7"/>
  <c r="E257" i="6" s="1"/>
  <c r="J363" i="7"/>
  <c r="H363"/>
  <c r="G363"/>
  <c r="F363"/>
  <c r="E363"/>
  <c r="U362"/>
  <c r="S362"/>
  <c r="P362"/>
  <c r="N362"/>
  <c r="G258" i="6" s="1"/>
  <c r="K362" i="7"/>
  <c r="E258" i="6" s="1"/>
  <c r="J362" i="7"/>
  <c r="H362"/>
  <c r="G362"/>
  <c r="F362"/>
  <c r="E362"/>
  <c r="U361"/>
  <c r="S361"/>
  <c r="P361"/>
  <c r="N361"/>
  <c r="G264" i="6" s="1"/>
  <c r="K361" i="7"/>
  <c r="E264" i="6" s="1"/>
  <c r="J361" i="7"/>
  <c r="H361"/>
  <c r="G361"/>
  <c r="F361"/>
  <c r="E361"/>
  <c r="U360"/>
  <c r="S360"/>
  <c r="P360"/>
  <c r="N360"/>
  <c r="G266" i="6" s="1"/>
  <c r="K360" i="7"/>
  <c r="E266" i="6" s="1"/>
  <c r="J360" i="7"/>
  <c r="H360"/>
  <c r="G360"/>
  <c r="F360"/>
  <c r="E360"/>
  <c r="U359"/>
  <c r="I359"/>
  <c r="D269" i="6" s="1"/>
  <c r="H359" i="7"/>
  <c r="G359"/>
  <c r="F359"/>
  <c r="E359"/>
  <c r="D359"/>
  <c r="A359"/>
  <c r="U358"/>
  <c r="H358"/>
  <c r="G358"/>
  <c r="F358"/>
  <c r="E358"/>
  <c r="D358"/>
  <c r="A358"/>
  <c r="U357"/>
  <c r="S357"/>
  <c r="P357"/>
  <c r="N357"/>
  <c r="G256" i="6" s="1"/>
  <c r="K357" i="7"/>
  <c r="E256" i="6" s="1"/>
  <c r="J357" i="7"/>
  <c r="I357"/>
  <c r="D256" i="6" s="1"/>
  <c r="H357" i="7"/>
  <c r="G357"/>
  <c r="F357"/>
  <c r="E357"/>
  <c r="U356"/>
  <c r="S356"/>
  <c r="P356"/>
  <c r="N356"/>
  <c r="G261" i="6" s="1"/>
  <c r="K356" i="7"/>
  <c r="E261" i="6" s="1"/>
  <c r="J356" i="7"/>
  <c r="I356"/>
  <c r="H356"/>
  <c r="G356"/>
  <c r="F356"/>
  <c r="E356"/>
  <c r="U355"/>
  <c r="S355"/>
  <c r="P355"/>
  <c r="N355"/>
  <c r="G262" i="6" s="1"/>
  <c r="K355" i="7"/>
  <c r="E262" i="6" s="1"/>
  <c r="J355" i="7"/>
  <c r="I355"/>
  <c r="H355"/>
  <c r="G355"/>
  <c r="F355"/>
  <c r="E355"/>
  <c r="U354"/>
  <c r="S354"/>
  <c r="P354"/>
  <c r="N354"/>
  <c r="G270" i="6" s="1"/>
  <c r="K354" i="7"/>
  <c r="E270" i="6" s="1"/>
  <c r="J354" i="7"/>
  <c r="I354"/>
  <c r="D270" i="6" s="1"/>
  <c r="H354" i="7"/>
  <c r="G354"/>
  <c r="F354"/>
  <c r="E354"/>
  <c r="G353"/>
  <c r="A353"/>
  <c r="U352"/>
  <c r="I352"/>
  <c r="D250" i="6" s="1"/>
  <c r="H352" i="7"/>
  <c r="G352"/>
  <c r="F352"/>
  <c r="E352"/>
  <c r="D352"/>
  <c r="A352"/>
  <c r="U351"/>
  <c r="I351"/>
  <c r="D249" i="6" s="1"/>
  <c r="H351" i="7"/>
  <c r="G351"/>
  <c r="F351"/>
  <c r="E351"/>
  <c r="D351"/>
  <c r="A351"/>
  <c r="U350"/>
  <c r="I350"/>
  <c r="D248" i="6" s="1"/>
  <c r="H350" i="7"/>
  <c r="G350"/>
  <c r="F350"/>
  <c r="E350"/>
  <c r="D350"/>
  <c r="A350"/>
  <c r="U349"/>
  <c r="I349"/>
  <c r="D247" i="6" s="1"/>
  <c r="H349" i="7"/>
  <c r="G349"/>
  <c r="F349"/>
  <c r="E349"/>
  <c r="D349"/>
  <c r="A349"/>
  <c r="U348"/>
  <c r="S348"/>
  <c r="P348"/>
  <c r="N348"/>
  <c r="K348"/>
  <c r="J348"/>
  <c r="H348"/>
  <c r="G348"/>
  <c r="F348"/>
  <c r="E348"/>
  <c r="U347"/>
  <c r="S347"/>
  <c r="P347"/>
  <c r="N347"/>
  <c r="K347"/>
  <c r="J347"/>
  <c r="H347"/>
  <c r="G347"/>
  <c r="F347"/>
  <c r="E347"/>
  <c r="U346"/>
  <c r="S346"/>
  <c r="P346"/>
  <c r="N346"/>
  <c r="K346"/>
  <c r="J346"/>
  <c r="H346"/>
  <c r="G346"/>
  <c r="F346"/>
  <c r="E346"/>
  <c r="U345"/>
  <c r="S345"/>
  <c r="P345"/>
  <c r="N345"/>
  <c r="K345"/>
  <c r="J345"/>
  <c r="H345"/>
  <c r="G345"/>
  <c r="F345"/>
  <c r="E345"/>
  <c r="U344"/>
  <c r="I344"/>
  <c r="D246" i="6" s="1"/>
  <c r="H344" i="7"/>
  <c r="G344"/>
  <c r="F344"/>
  <c r="E344"/>
  <c r="D344"/>
  <c r="A344"/>
  <c r="U343"/>
  <c r="S343"/>
  <c r="P343"/>
  <c r="N343"/>
  <c r="G238" i="6" s="1"/>
  <c r="K343" i="7"/>
  <c r="E238" i="6" s="1"/>
  <c r="J343" i="7"/>
  <c r="H343"/>
  <c r="G343"/>
  <c r="F343"/>
  <c r="E343"/>
  <c r="U342"/>
  <c r="S342"/>
  <c r="P342"/>
  <c r="N342"/>
  <c r="G239" i="6" s="1"/>
  <c r="K342" i="7"/>
  <c r="E239" i="6" s="1"/>
  <c r="J342" i="7"/>
  <c r="H342"/>
  <c r="G342"/>
  <c r="F342"/>
  <c r="E342"/>
  <c r="U341"/>
  <c r="S341"/>
  <c r="P341"/>
  <c r="N341"/>
  <c r="K341"/>
  <c r="J341"/>
  <c r="H341"/>
  <c r="G341"/>
  <c r="F341"/>
  <c r="E341"/>
  <c r="U340"/>
  <c r="S340"/>
  <c r="P340"/>
  <c r="N340"/>
  <c r="K340"/>
  <c r="J340"/>
  <c r="H340"/>
  <c r="G340"/>
  <c r="F340"/>
  <c r="E340"/>
  <c r="U339"/>
  <c r="H339"/>
  <c r="G339"/>
  <c r="F339"/>
  <c r="E339"/>
  <c r="D339"/>
  <c r="A339"/>
  <c r="U338"/>
  <c r="S338"/>
  <c r="P338"/>
  <c r="N338"/>
  <c r="G236" i="6" s="1"/>
  <c r="K338" i="7"/>
  <c r="E236" i="6" s="1"/>
  <c r="J338" i="7"/>
  <c r="H338"/>
  <c r="G338"/>
  <c r="F338"/>
  <c r="E338"/>
  <c r="U337"/>
  <c r="S337"/>
  <c r="P337"/>
  <c r="N337"/>
  <c r="G237" i="6" s="1"/>
  <c r="K337" i="7"/>
  <c r="E237" i="6" s="1"/>
  <c r="J337" i="7"/>
  <c r="H337"/>
  <c r="G337"/>
  <c r="F337"/>
  <c r="E337"/>
  <c r="U336"/>
  <c r="S336"/>
  <c r="P336"/>
  <c r="N336"/>
  <c r="G243" i="6" s="1"/>
  <c r="K336" i="7"/>
  <c r="E243" i="6" s="1"/>
  <c r="J336" i="7"/>
  <c r="H336"/>
  <c r="G336"/>
  <c r="F336"/>
  <c r="E336"/>
  <c r="U335"/>
  <c r="S335"/>
  <c r="P335"/>
  <c r="N335"/>
  <c r="G245" i="6" s="1"/>
  <c r="K335" i="7"/>
  <c r="E245" i="6" s="1"/>
  <c r="J335" i="7"/>
  <c r="H335"/>
  <c r="G335"/>
  <c r="F335"/>
  <c r="E335"/>
  <c r="U334"/>
  <c r="H334"/>
  <c r="G334"/>
  <c r="F334"/>
  <c r="E334"/>
  <c r="D334"/>
  <c r="A334"/>
  <c r="U333"/>
  <c r="H333"/>
  <c r="G333"/>
  <c r="F333"/>
  <c r="E333"/>
  <c r="D333"/>
  <c r="A333"/>
  <c r="U332"/>
  <c r="S332"/>
  <c r="P332"/>
  <c r="N332"/>
  <c r="K332"/>
  <c r="J332"/>
  <c r="I332"/>
  <c r="H332"/>
  <c r="G332"/>
  <c r="F332"/>
  <c r="E332"/>
  <c r="U331"/>
  <c r="S331"/>
  <c r="P331"/>
  <c r="N331"/>
  <c r="K331"/>
  <c r="J331"/>
  <c r="I331"/>
  <c r="H331"/>
  <c r="G331"/>
  <c r="F331"/>
  <c r="E331"/>
  <c r="U330"/>
  <c r="S330"/>
  <c r="P330"/>
  <c r="N330"/>
  <c r="K330"/>
  <c r="J330"/>
  <c r="I330"/>
  <c r="H330"/>
  <c r="G330"/>
  <c r="F330"/>
  <c r="E330"/>
  <c r="U329"/>
  <c r="S329"/>
  <c r="P329"/>
  <c r="N329"/>
  <c r="K329"/>
  <c r="J329"/>
  <c r="I329"/>
  <c r="H329"/>
  <c r="G329"/>
  <c r="F329"/>
  <c r="E329"/>
  <c r="U328"/>
  <c r="H328"/>
  <c r="G328"/>
  <c r="F328"/>
  <c r="E328"/>
  <c r="D328"/>
  <c r="A328"/>
  <c r="U327"/>
  <c r="H327"/>
  <c r="G327"/>
  <c r="F327"/>
  <c r="E327"/>
  <c r="D327"/>
  <c r="A327"/>
  <c r="U326"/>
  <c r="S326"/>
  <c r="P326"/>
  <c r="N326"/>
  <c r="G235" i="6" s="1"/>
  <c r="K326" i="7"/>
  <c r="E235" i="6" s="1"/>
  <c r="J326" i="7"/>
  <c r="I326"/>
  <c r="D235" i="6" s="1"/>
  <c r="H326" i="7"/>
  <c r="G326"/>
  <c r="F326"/>
  <c r="E326"/>
  <c r="U325"/>
  <c r="S325"/>
  <c r="P325"/>
  <c r="N325"/>
  <c r="G240" i="6" s="1"/>
  <c r="K325" i="7"/>
  <c r="E240" i="6" s="1"/>
  <c r="J325" i="7"/>
  <c r="I325"/>
  <c r="H325"/>
  <c r="G325"/>
  <c r="F325"/>
  <c r="E325"/>
  <c r="U324"/>
  <c r="S324"/>
  <c r="P324"/>
  <c r="N324"/>
  <c r="G241" i="6" s="1"/>
  <c r="K324" i="7"/>
  <c r="E241" i="6" s="1"/>
  <c r="J324" i="7"/>
  <c r="I324"/>
  <c r="H324"/>
  <c r="G324"/>
  <c r="F324"/>
  <c r="E324"/>
  <c r="U323"/>
  <c r="S323"/>
  <c r="P323"/>
  <c r="N323"/>
  <c r="G252" i="6" s="1"/>
  <c r="K323" i="7"/>
  <c r="E252" i="6" s="1"/>
  <c r="J323" i="7"/>
  <c r="I323"/>
  <c r="H323"/>
  <c r="G323"/>
  <c r="F323"/>
  <c r="E323"/>
  <c r="G322"/>
  <c r="A322"/>
  <c r="U321"/>
  <c r="I321"/>
  <c r="H321"/>
  <c r="G321"/>
  <c r="F321"/>
  <c r="E321"/>
  <c r="D321"/>
  <c r="A321"/>
  <c r="U320"/>
  <c r="S320"/>
  <c r="P320"/>
  <c r="N320"/>
  <c r="K320"/>
  <c r="J320"/>
  <c r="H320"/>
  <c r="G320"/>
  <c r="F320"/>
  <c r="E320"/>
  <c r="U319"/>
  <c r="S319"/>
  <c r="P319"/>
  <c r="N319"/>
  <c r="K319"/>
  <c r="J319"/>
  <c r="H319"/>
  <c r="G319"/>
  <c r="F319"/>
  <c r="E319"/>
  <c r="U318"/>
  <c r="S318"/>
  <c r="P318"/>
  <c r="N318"/>
  <c r="K318"/>
  <c r="J318"/>
  <c r="H318"/>
  <c r="G318"/>
  <c r="F318"/>
  <c r="E318"/>
  <c r="U317"/>
  <c r="S317"/>
  <c r="P317"/>
  <c r="N317"/>
  <c r="K317"/>
  <c r="J317"/>
  <c r="H317"/>
  <c r="G317"/>
  <c r="F317"/>
  <c r="E317"/>
  <c r="U316"/>
  <c r="I316"/>
  <c r="D228" i="6" s="1"/>
  <c r="H316" i="7"/>
  <c r="G316"/>
  <c r="F316"/>
  <c r="E316"/>
  <c r="D316"/>
  <c r="A316"/>
  <c r="U315"/>
  <c r="S315"/>
  <c r="P315"/>
  <c r="N315"/>
  <c r="G219" i="6" s="1"/>
  <c r="K315" i="7"/>
  <c r="E219" i="6" s="1"/>
  <c r="J315" i="7"/>
  <c r="H315"/>
  <c r="G315"/>
  <c r="F315"/>
  <c r="E315"/>
  <c r="U314"/>
  <c r="S314"/>
  <c r="P314"/>
  <c r="N314"/>
  <c r="G220" i="6" s="1"/>
  <c r="K314" i="7"/>
  <c r="E220" i="6" s="1"/>
  <c r="J314" i="7"/>
  <c r="H314"/>
  <c r="G314"/>
  <c r="F314"/>
  <c r="E314"/>
  <c r="U313"/>
  <c r="S313"/>
  <c r="P313"/>
  <c r="N313"/>
  <c r="G221" i="6" s="1"/>
  <c r="K313" i="7"/>
  <c r="E221" i="6" s="1"/>
  <c r="J313" i="7"/>
  <c r="H313"/>
  <c r="G313"/>
  <c r="F313"/>
  <c r="E313"/>
  <c r="U312"/>
  <c r="S312"/>
  <c r="P312"/>
  <c r="N312"/>
  <c r="K312"/>
  <c r="J312"/>
  <c r="H312"/>
  <c r="G312"/>
  <c r="F312"/>
  <c r="E312"/>
  <c r="U311"/>
  <c r="S311"/>
  <c r="P311"/>
  <c r="N311"/>
  <c r="K311"/>
  <c r="J311"/>
  <c r="H311"/>
  <c r="G311"/>
  <c r="F311"/>
  <c r="E311"/>
  <c r="U310"/>
  <c r="H310"/>
  <c r="G310"/>
  <c r="F310"/>
  <c r="E310"/>
  <c r="D310"/>
  <c r="A310"/>
  <c r="U309"/>
  <c r="S309"/>
  <c r="P309"/>
  <c r="N309"/>
  <c r="G217" i="6" s="1"/>
  <c r="K309" i="7"/>
  <c r="E217" i="6" s="1"/>
  <c r="J309" i="7"/>
  <c r="H309"/>
  <c r="G309"/>
  <c r="F309"/>
  <c r="E309"/>
  <c r="U308"/>
  <c r="S308"/>
  <c r="P308"/>
  <c r="N308"/>
  <c r="G218" i="6" s="1"/>
  <c r="K308" i="7"/>
  <c r="E218" i="6" s="1"/>
  <c r="J308" i="7"/>
  <c r="H308"/>
  <c r="G308"/>
  <c r="F308"/>
  <c r="E308"/>
  <c r="U307"/>
  <c r="S307"/>
  <c r="P307"/>
  <c r="N307"/>
  <c r="G225" i="6" s="1"/>
  <c r="K307" i="7"/>
  <c r="E225" i="6" s="1"/>
  <c r="J307" i="7"/>
  <c r="H307"/>
  <c r="G307"/>
  <c r="F307"/>
  <c r="E307"/>
  <c r="U306"/>
  <c r="S306"/>
  <c r="P306"/>
  <c r="N306"/>
  <c r="G227" i="6" s="1"/>
  <c r="K306" i="7"/>
  <c r="E227" i="6" s="1"/>
  <c r="J306" i="7"/>
  <c r="H306"/>
  <c r="G306"/>
  <c r="F306"/>
  <c r="E306"/>
  <c r="U305"/>
  <c r="I305"/>
  <c r="H305"/>
  <c r="G305"/>
  <c r="F305"/>
  <c r="E305"/>
  <c r="D305"/>
  <c r="A305"/>
  <c r="U304"/>
  <c r="H304"/>
  <c r="G304"/>
  <c r="F304"/>
  <c r="E304"/>
  <c r="D304"/>
  <c r="A304"/>
  <c r="U303"/>
  <c r="S303"/>
  <c r="P303"/>
  <c r="N303"/>
  <c r="G216" i="6" s="1"/>
  <c r="K303" i="7"/>
  <c r="E216" i="6" s="1"/>
  <c r="J303" i="7"/>
  <c r="I303"/>
  <c r="D216" i="6" s="1"/>
  <c r="H303" i="7"/>
  <c r="G303"/>
  <c r="F303"/>
  <c r="E303"/>
  <c r="U302"/>
  <c r="S302"/>
  <c r="P302"/>
  <c r="N302"/>
  <c r="G222" i="6" s="1"/>
  <c r="K302" i="7"/>
  <c r="E222" i="6" s="1"/>
  <c r="J302" i="7"/>
  <c r="I302"/>
  <c r="H302"/>
  <c r="G302"/>
  <c r="F302"/>
  <c r="E302"/>
  <c r="U301"/>
  <c r="S301"/>
  <c r="P301"/>
  <c r="N301"/>
  <c r="G223" i="6" s="1"/>
  <c r="K301" i="7"/>
  <c r="E223" i="6" s="1"/>
  <c r="J301" i="7"/>
  <c r="I301"/>
  <c r="H301"/>
  <c r="G301"/>
  <c r="F301"/>
  <c r="E301"/>
  <c r="U300"/>
  <c r="S300"/>
  <c r="P300"/>
  <c r="N300"/>
  <c r="G231" i="6" s="1"/>
  <c r="K300" i="7"/>
  <c r="E231" i="6" s="1"/>
  <c r="J300" i="7"/>
  <c r="I300"/>
  <c r="D231" i="6" s="1"/>
  <c r="H300" i="7"/>
  <c r="G300"/>
  <c r="F300"/>
  <c r="E300"/>
  <c r="G299"/>
  <c r="A299"/>
  <c r="U298"/>
  <c r="I298"/>
  <c r="D210" i="6" s="1"/>
  <c r="H298" i="7"/>
  <c r="G298"/>
  <c r="F298"/>
  <c r="E298"/>
  <c r="D298"/>
  <c r="A298"/>
  <c r="U297"/>
  <c r="I297"/>
  <c r="D209" i="6" s="1"/>
  <c r="H297" i="7"/>
  <c r="G297"/>
  <c r="F297"/>
  <c r="E297"/>
  <c r="D297"/>
  <c r="A297"/>
  <c r="U296"/>
  <c r="S296"/>
  <c r="P296"/>
  <c r="N296"/>
  <c r="K296"/>
  <c r="J296"/>
  <c r="H296"/>
  <c r="G296"/>
  <c r="F296"/>
  <c r="E296"/>
  <c r="U295"/>
  <c r="S295"/>
  <c r="P295"/>
  <c r="N295"/>
  <c r="K295"/>
  <c r="J295"/>
  <c r="H295"/>
  <c r="G295"/>
  <c r="F295"/>
  <c r="E295"/>
  <c r="U294"/>
  <c r="S294"/>
  <c r="P294"/>
  <c r="N294"/>
  <c r="K294"/>
  <c r="J294"/>
  <c r="H294"/>
  <c r="G294"/>
  <c r="F294"/>
  <c r="E294"/>
  <c r="U293"/>
  <c r="S293"/>
  <c r="P293"/>
  <c r="N293"/>
  <c r="K293"/>
  <c r="J293"/>
  <c r="H293"/>
  <c r="G293"/>
  <c r="F293"/>
  <c r="E293"/>
  <c r="U292"/>
  <c r="I292"/>
  <c r="D208" i="6" s="1"/>
  <c r="H292" i="7"/>
  <c r="G292"/>
  <c r="F292"/>
  <c r="E292"/>
  <c r="D292"/>
  <c r="A292"/>
  <c r="U291"/>
  <c r="S291"/>
  <c r="P291"/>
  <c r="N291"/>
  <c r="G200" i="6" s="1"/>
  <c r="K291" i="7"/>
  <c r="E200" i="6" s="1"/>
  <c r="J291" i="7"/>
  <c r="H291"/>
  <c r="G291"/>
  <c r="F291"/>
  <c r="E291"/>
  <c r="U290"/>
  <c r="S290"/>
  <c r="P290"/>
  <c r="N290"/>
  <c r="G201" i="6" s="1"/>
  <c r="K290" i="7"/>
  <c r="E201" i="6" s="1"/>
  <c r="J290" i="7"/>
  <c r="H290"/>
  <c r="G290"/>
  <c r="F290"/>
  <c r="E290"/>
  <c r="U289"/>
  <c r="S289"/>
  <c r="P289"/>
  <c r="N289"/>
  <c r="K289"/>
  <c r="J289"/>
  <c r="H289"/>
  <c r="G289"/>
  <c r="F289"/>
  <c r="E289"/>
  <c r="U288"/>
  <c r="S288"/>
  <c r="P288"/>
  <c r="N288"/>
  <c r="K288"/>
  <c r="J288"/>
  <c r="H288"/>
  <c r="G288"/>
  <c r="F288"/>
  <c r="E288"/>
  <c r="U287"/>
  <c r="H287"/>
  <c r="G287"/>
  <c r="F287"/>
  <c r="E287"/>
  <c r="D287"/>
  <c r="A287"/>
  <c r="U286"/>
  <c r="S286"/>
  <c r="P286"/>
  <c r="N286"/>
  <c r="G198" i="6" s="1"/>
  <c r="K286" i="7"/>
  <c r="E198" i="6" s="1"/>
  <c r="J286" i="7"/>
  <c r="H286"/>
  <c r="G286"/>
  <c r="F286"/>
  <c r="E286"/>
  <c r="U285"/>
  <c r="S285"/>
  <c r="P285"/>
  <c r="N285"/>
  <c r="G199" i="6" s="1"/>
  <c r="K285" i="7"/>
  <c r="E199" i="6" s="1"/>
  <c r="J285" i="7"/>
  <c r="H285"/>
  <c r="G285"/>
  <c r="F285"/>
  <c r="E285"/>
  <c r="U284"/>
  <c r="S284"/>
  <c r="P284"/>
  <c r="N284"/>
  <c r="G205" i="6" s="1"/>
  <c r="K284" i="7"/>
  <c r="E205" i="6" s="1"/>
  <c r="J284" i="7"/>
  <c r="H284"/>
  <c r="G284"/>
  <c r="F284"/>
  <c r="E284"/>
  <c r="U283"/>
  <c r="S283"/>
  <c r="P283"/>
  <c r="N283"/>
  <c r="G207" i="6" s="1"/>
  <c r="K283" i="7"/>
  <c r="E207" i="6" s="1"/>
  <c r="J283" i="7"/>
  <c r="H283"/>
  <c r="G283"/>
  <c r="F283"/>
  <c r="E283"/>
  <c r="U282"/>
  <c r="I282"/>
  <c r="D211" i="6" s="1"/>
  <c r="H282" i="7"/>
  <c r="G282"/>
  <c r="F282"/>
  <c r="E282"/>
  <c r="D282"/>
  <c r="A282"/>
  <c r="U281"/>
  <c r="H281"/>
  <c r="G281"/>
  <c r="F281"/>
  <c r="E281"/>
  <c r="D281"/>
  <c r="A281"/>
  <c r="U280"/>
  <c r="S280"/>
  <c r="P280"/>
  <c r="N280"/>
  <c r="G197" i="6" s="1"/>
  <c r="K280" i="7"/>
  <c r="E197" i="6" s="1"/>
  <c r="J280" i="7"/>
  <c r="I280"/>
  <c r="D197" i="6" s="1"/>
  <c r="H280" i="7"/>
  <c r="G280"/>
  <c r="F280"/>
  <c r="E280"/>
  <c r="U279"/>
  <c r="S279"/>
  <c r="P279"/>
  <c r="N279"/>
  <c r="G202" i="6" s="1"/>
  <c r="K279" i="7"/>
  <c r="E202" i="6" s="1"/>
  <c r="J279" i="7"/>
  <c r="I279"/>
  <c r="H279"/>
  <c r="G279"/>
  <c r="F279"/>
  <c r="E279"/>
  <c r="U278"/>
  <c r="S278"/>
  <c r="P278"/>
  <c r="N278"/>
  <c r="G203" i="6" s="1"/>
  <c r="K278" i="7"/>
  <c r="E203" i="6" s="1"/>
  <c r="J278" i="7"/>
  <c r="I278"/>
  <c r="H278"/>
  <c r="G278"/>
  <c r="F278"/>
  <c r="E278"/>
  <c r="U277"/>
  <c r="S277"/>
  <c r="P277"/>
  <c r="N277"/>
  <c r="G212" i="6" s="1"/>
  <c r="K277" i="7"/>
  <c r="E212" i="6" s="1"/>
  <c r="J277" i="7"/>
  <c r="I277"/>
  <c r="D212" i="6" s="1"/>
  <c r="H277" i="7"/>
  <c r="G277"/>
  <c r="F277"/>
  <c r="E277"/>
  <c r="G276"/>
  <c r="A276"/>
  <c r="U275"/>
  <c r="I275"/>
  <c r="H275"/>
  <c r="G275"/>
  <c r="F275"/>
  <c r="E275"/>
  <c r="D275"/>
  <c r="A275"/>
  <c r="U274"/>
  <c r="S274"/>
  <c r="P274"/>
  <c r="N274"/>
  <c r="K274"/>
  <c r="J274"/>
  <c r="H274"/>
  <c r="G274"/>
  <c r="F274"/>
  <c r="E274"/>
  <c r="U273"/>
  <c r="S273"/>
  <c r="P273"/>
  <c r="N273"/>
  <c r="K273"/>
  <c r="J273"/>
  <c r="H273"/>
  <c r="G273"/>
  <c r="F273"/>
  <c r="E273"/>
  <c r="U272"/>
  <c r="S272"/>
  <c r="P272"/>
  <c r="N272"/>
  <c r="K272"/>
  <c r="J272"/>
  <c r="H272"/>
  <c r="G272"/>
  <c r="F272"/>
  <c r="E272"/>
  <c r="U271"/>
  <c r="S271"/>
  <c r="P271"/>
  <c r="N271"/>
  <c r="K271"/>
  <c r="J271"/>
  <c r="H271"/>
  <c r="G271"/>
  <c r="F271"/>
  <c r="E271"/>
  <c r="U270"/>
  <c r="I270"/>
  <c r="D190" i="6" s="1"/>
  <c r="H270" i="7"/>
  <c r="G270"/>
  <c r="F270"/>
  <c r="E270"/>
  <c r="D270"/>
  <c r="A270"/>
  <c r="U269"/>
  <c r="S269"/>
  <c r="P269"/>
  <c r="N269"/>
  <c r="G182" i="6" s="1"/>
  <c r="K269" i="7"/>
  <c r="E182" i="6" s="1"/>
  <c r="J269" i="7"/>
  <c r="H269"/>
  <c r="G269"/>
  <c r="F269"/>
  <c r="E269"/>
  <c r="U268"/>
  <c r="S268"/>
  <c r="P268"/>
  <c r="N268"/>
  <c r="G183" i="6" s="1"/>
  <c r="K268" i="7"/>
  <c r="E183" i="6" s="1"/>
  <c r="J268" i="7"/>
  <c r="H268"/>
  <c r="G268"/>
  <c r="F268"/>
  <c r="E268"/>
  <c r="U267"/>
  <c r="S267"/>
  <c r="P267"/>
  <c r="N267"/>
  <c r="K267"/>
  <c r="J267"/>
  <c r="H267"/>
  <c r="G267"/>
  <c r="F267"/>
  <c r="E267"/>
  <c r="U266"/>
  <c r="S266"/>
  <c r="P266"/>
  <c r="N266"/>
  <c r="K266"/>
  <c r="J266"/>
  <c r="H266"/>
  <c r="G266"/>
  <c r="F266"/>
  <c r="E266"/>
  <c r="U265"/>
  <c r="H265"/>
  <c r="G265"/>
  <c r="F265"/>
  <c r="E265"/>
  <c r="D265"/>
  <c r="A265"/>
  <c r="U264"/>
  <c r="S264"/>
  <c r="P264"/>
  <c r="N264"/>
  <c r="G180" i="6" s="1"/>
  <c r="K264" i="7"/>
  <c r="E180" i="6" s="1"/>
  <c r="J264" i="7"/>
  <c r="H264"/>
  <c r="G264"/>
  <c r="F264"/>
  <c r="E264"/>
  <c r="U263"/>
  <c r="S263"/>
  <c r="P263"/>
  <c r="N263"/>
  <c r="G181" i="6" s="1"/>
  <c r="K263" i="7"/>
  <c r="E181" i="6" s="1"/>
  <c r="J263" i="7"/>
  <c r="H263"/>
  <c r="G263"/>
  <c r="F263"/>
  <c r="E263"/>
  <c r="U262"/>
  <c r="S262"/>
  <c r="P262"/>
  <c r="N262"/>
  <c r="G187" i="6" s="1"/>
  <c r="K262" i="7"/>
  <c r="E187" i="6" s="1"/>
  <c r="J262" i="7"/>
  <c r="H262"/>
  <c r="G262"/>
  <c r="F262"/>
  <c r="E262"/>
  <c r="U261"/>
  <c r="S261"/>
  <c r="P261"/>
  <c r="N261"/>
  <c r="G189" i="6" s="1"/>
  <c r="K261" i="7"/>
  <c r="E189" i="6" s="1"/>
  <c r="J261" i="7"/>
  <c r="H261"/>
  <c r="G261"/>
  <c r="F261"/>
  <c r="E261"/>
  <c r="U260"/>
  <c r="I260"/>
  <c r="D192" i="6" s="1"/>
  <c r="H260" i="7"/>
  <c r="G260"/>
  <c r="F260"/>
  <c r="E260"/>
  <c r="D260"/>
  <c r="A260"/>
  <c r="U259"/>
  <c r="H259"/>
  <c r="G259"/>
  <c r="F259"/>
  <c r="E259"/>
  <c r="D259"/>
  <c r="A259"/>
  <c r="U258"/>
  <c r="S258"/>
  <c r="P258"/>
  <c r="N258"/>
  <c r="G179" i="6" s="1"/>
  <c r="K258" i="7"/>
  <c r="E179" i="6" s="1"/>
  <c r="J258" i="7"/>
  <c r="I258"/>
  <c r="D179" i="6" s="1"/>
  <c r="H258" i="7"/>
  <c r="G258"/>
  <c r="F258"/>
  <c r="E258"/>
  <c r="U257"/>
  <c r="S257"/>
  <c r="P257"/>
  <c r="N257"/>
  <c r="G184" i="6" s="1"/>
  <c r="K257" i="7"/>
  <c r="E184" i="6" s="1"/>
  <c r="J257" i="7"/>
  <c r="I257"/>
  <c r="H257"/>
  <c r="G257"/>
  <c r="F257"/>
  <c r="E257"/>
  <c r="U256"/>
  <c r="S256"/>
  <c r="P256"/>
  <c r="N256"/>
  <c r="G185" i="6" s="1"/>
  <c r="K256" i="7"/>
  <c r="E185" i="6" s="1"/>
  <c r="J256" i="7"/>
  <c r="I256"/>
  <c r="H256"/>
  <c r="G256"/>
  <c r="F256"/>
  <c r="E256"/>
  <c r="U255"/>
  <c r="S255"/>
  <c r="P255"/>
  <c r="N255"/>
  <c r="G193" i="6" s="1"/>
  <c r="K255" i="7"/>
  <c r="E193" i="6" s="1"/>
  <c r="J255" i="7"/>
  <c r="I255"/>
  <c r="D193" i="6" s="1"/>
  <c r="H255" i="7"/>
  <c r="G255"/>
  <c r="F255"/>
  <c r="E255"/>
  <c r="G254"/>
  <c r="A254"/>
  <c r="U253"/>
  <c r="I253"/>
  <c r="D173" i="6" s="1"/>
  <c r="H253" i="7"/>
  <c r="G253"/>
  <c r="F253"/>
  <c r="E253"/>
  <c r="D253"/>
  <c r="A253"/>
  <c r="U252"/>
  <c r="H252"/>
  <c r="G252"/>
  <c r="F252"/>
  <c r="E252"/>
  <c r="D252"/>
  <c r="A252"/>
  <c r="U251"/>
  <c r="S251"/>
  <c r="P251"/>
  <c r="N251"/>
  <c r="K251"/>
  <c r="J251"/>
  <c r="H251"/>
  <c r="G251"/>
  <c r="F251"/>
  <c r="E251"/>
  <c r="U250"/>
  <c r="S250"/>
  <c r="P250"/>
  <c r="N250"/>
  <c r="K250"/>
  <c r="J250"/>
  <c r="H250"/>
  <c r="G250"/>
  <c r="F250"/>
  <c r="E250"/>
  <c r="U249"/>
  <c r="S249"/>
  <c r="P249"/>
  <c r="N249"/>
  <c r="K249"/>
  <c r="J249"/>
  <c r="H249"/>
  <c r="G249"/>
  <c r="F249"/>
  <c r="E249"/>
  <c r="U248"/>
  <c r="S248"/>
  <c r="P248"/>
  <c r="N248"/>
  <c r="K248"/>
  <c r="J248"/>
  <c r="H248"/>
  <c r="G248"/>
  <c r="F248"/>
  <c r="E248"/>
  <c r="U247"/>
  <c r="S247"/>
  <c r="P247"/>
  <c r="N247"/>
  <c r="G170" i="6" s="1"/>
  <c r="K247" i="7"/>
  <c r="E170" i="6" s="1"/>
  <c r="J247" i="7"/>
  <c r="H247"/>
  <c r="G247"/>
  <c r="F247"/>
  <c r="E247"/>
  <c r="U246"/>
  <c r="I246"/>
  <c r="H246"/>
  <c r="G246"/>
  <c r="F246"/>
  <c r="E246"/>
  <c r="D246"/>
  <c r="A246"/>
  <c r="U245"/>
  <c r="S245"/>
  <c r="P245"/>
  <c r="N245"/>
  <c r="G162" i="6" s="1"/>
  <c r="K245" i="7"/>
  <c r="E162" i="6" s="1"/>
  <c r="J245" i="7"/>
  <c r="H245"/>
  <c r="G245"/>
  <c r="F245"/>
  <c r="E245"/>
  <c r="U244"/>
  <c r="S244"/>
  <c r="P244"/>
  <c r="N244"/>
  <c r="G163" i="6" s="1"/>
  <c r="K244" i="7"/>
  <c r="E163" i="6" s="1"/>
  <c r="J244" i="7"/>
  <c r="H244"/>
  <c r="G244"/>
  <c r="F244"/>
  <c r="E244"/>
  <c r="U243"/>
  <c r="S243"/>
  <c r="P243"/>
  <c r="N243"/>
  <c r="K243"/>
  <c r="J243"/>
  <c r="H243"/>
  <c r="G243"/>
  <c r="F243"/>
  <c r="E243"/>
  <c r="U242"/>
  <c r="S242"/>
  <c r="P242"/>
  <c r="N242"/>
  <c r="K242"/>
  <c r="J242"/>
  <c r="H242"/>
  <c r="G242"/>
  <c r="F242"/>
  <c r="E242"/>
  <c r="U241"/>
  <c r="H241"/>
  <c r="G241"/>
  <c r="F241"/>
  <c r="E241"/>
  <c r="D241"/>
  <c r="A241"/>
  <c r="U240"/>
  <c r="S240"/>
  <c r="P240"/>
  <c r="N240"/>
  <c r="G160" i="6" s="1"/>
  <c r="K240" i="7"/>
  <c r="E160" i="6" s="1"/>
  <c r="J240" i="7"/>
  <c r="H240"/>
  <c r="G240"/>
  <c r="F240"/>
  <c r="E240"/>
  <c r="U239"/>
  <c r="S239"/>
  <c r="P239"/>
  <c r="N239"/>
  <c r="G161" i="6" s="1"/>
  <c r="K239" i="7"/>
  <c r="E161" i="6" s="1"/>
  <c r="J239" i="7"/>
  <c r="H239"/>
  <c r="G239"/>
  <c r="F239"/>
  <c r="E239"/>
  <c r="U238"/>
  <c r="S238"/>
  <c r="P238"/>
  <c r="N238"/>
  <c r="G167" i="6" s="1"/>
  <c r="K238" i="7"/>
  <c r="E167" i="6" s="1"/>
  <c r="J238" i="7"/>
  <c r="H238"/>
  <c r="G238"/>
  <c r="F238"/>
  <c r="E238"/>
  <c r="U237"/>
  <c r="S237"/>
  <c r="P237"/>
  <c r="N237"/>
  <c r="G169" i="6" s="1"/>
  <c r="K237" i="7"/>
  <c r="E169" i="6" s="1"/>
  <c r="J237" i="7"/>
  <c r="H237"/>
  <c r="G237"/>
  <c r="F237"/>
  <c r="E237"/>
  <c r="U236"/>
  <c r="I236"/>
  <c r="H236"/>
  <c r="G236"/>
  <c r="F236"/>
  <c r="E236"/>
  <c r="D236"/>
  <c r="A236"/>
  <c r="U235"/>
  <c r="H235"/>
  <c r="G235"/>
  <c r="F235"/>
  <c r="E235"/>
  <c r="D235"/>
  <c r="A235"/>
  <c r="U234"/>
  <c r="S234"/>
  <c r="P234"/>
  <c r="N234"/>
  <c r="G159" i="6" s="1"/>
  <c r="K234" i="7"/>
  <c r="E159" i="6" s="1"/>
  <c r="J234" i="7"/>
  <c r="I234"/>
  <c r="H234"/>
  <c r="G234"/>
  <c r="F234"/>
  <c r="E234"/>
  <c r="U233"/>
  <c r="S233"/>
  <c r="P233"/>
  <c r="N233"/>
  <c r="G164" i="6" s="1"/>
  <c r="K233" i="7"/>
  <c r="E164" i="6" s="1"/>
  <c r="J233" i="7"/>
  <c r="I233"/>
  <c r="H233"/>
  <c r="G233"/>
  <c r="F233"/>
  <c r="E233"/>
  <c r="U232"/>
  <c r="S232"/>
  <c r="P232"/>
  <c r="N232"/>
  <c r="G165" i="6" s="1"/>
  <c r="K232" i="7"/>
  <c r="E165" i="6" s="1"/>
  <c r="J232" i="7"/>
  <c r="I232"/>
  <c r="H232"/>
  <c r="G232"/>
  <c r="F232"/>
  <c r="E232"/>
  <c r="U231"/>
  <c r="S231"/>
  <c r="P231"/>
  <c r="N231"/>
  <c r="G175" i="6" s="1"/>
  <c r="K231" i="7"/>
  <c r="E175" i="6" s="1"/>
  <c r="J231" i="7"/>
  <c r="I231"/>
  <c r="D175" i="6" s="1"/>
  <c r="H231" i="7"/>
  <c r="G231"/>
  <c r="F231"/>
  <c r="E231"/>
  <c r="G230"/>
  <c r="A230"/>
  <c r="U229"/>
  <c r="I229"/>
  <c r="D153" i="6" s="1"/>
  <c r="H229" i="7"/>
  <c r="G229"/>
  <c r="F229"/>
  <c r="E229"/>
  <c r="D229"/>
  <c r="A229"/>
  <c r="U228"/>
  <c r="I228"/>
  <c r="D152" i="6" s="1"/>
  <c r="H228" i="7"/>
  <c r="G228"/>
  <c r="F228"/>
  <c r="E228"/>
  <c r="D228"/>
  <c r="A228"/>
  <c r="U227"/>
  <c r="S227"/>
  <c r="P227"/>
  <c r="N227"/>
  <c r="K227"/>
  <c r="J227"/>
  <c r="H227"/>
  <c r="G227"/>
  <c r="F227"/>
  <c r="E227"/>
  <c r="U226"/>
  <c r="S226"/>
  <c r="P226"/>
  <c r="N226"/>
  <c r="K226"/>
  <c r="J226"/>
  <c r="H226"/>
  <c r="G226"/>
  <c r="F226"/>
  <c r="E226"/>
  <c r="U225"/>
  <c r="S225"/>
  <c r="P225"/>
  <c r="N225"/>
  <c r="K225"/>
  <c r="J225"/>
  <c r="H225"/>
  <c r="G225"/>
  <c r="F225"/>
  <c r="E225"/>
  <c r="U224"/>
  <c r="S224"/>
  <c r="P224"/>
  <c r="N224"/>
  <c r="K224"/>
  <c r="J224"/>
  <c r="H224"/>
  <c r="G224"/>
  <c r="F224"/>
  <c r="E224"/>
  <c r="U223"/>
  <c r="I223"/>
  <c r="D151" i="6" s="1"/>
  <c r="H223" i="7"/>
  <c r="G223"/>
  <c r="F223"/>
  <c r="E223"/>
  <c r="D223"/>
  <c r="A223"/>
  <c r="U222"/>
  <c r="S222"/>
  <c r="P222"/>
  <c r="N222"/>
  <c r="G143" i="6" s="1"/>
  <c r="K222" i="7"/>
  <c r="E143" i="6" s="1"/>
  <c r="J222" i="7"/>
  <c r="H222"/>
  <c r="G222"/>
  <c r="F222"/>
  <c r="E222"/>
  <c r="U221"/>
  <c r="S221"/>
  <c r="P221"/>
  <c r="N221"/>
  <c r="G144" i="6" s="1"/>
  <c r="K221" i="7"/>
  <c r="E144" i="6" s="1"/>
  <c r="J221" i="7"/>
  <c r="H221"/>
  <c r="G221"/>
  <c r="F221"/>
  <c r="E221"/>
  <c r="U220"/>
  <c r="S220"/>
  <c r="P220"/>
  <c r="N220"/>
  <c r="K220"/>
  <c r="J220"/>
  <c r="H220"/>
  <c r="G220"/>
  <c r="F220"/>
  <c r="E220"/>
  <c r="U219"/>
  <c r="S219"/>
  <c r="P219"/>
  <c r="N219"/>
  <c r="K219"/>
  <c r="J219"/>
  <c r="H219"/>
  <c r="G219"/>
  <c r="F219"/>
  <c r="E219"/>
  <c r="U218"/>
  <c r="H218"/>
  <c r="G218"/>
  <c r="F218"/>
  <c r="E218"/>
  <c r="D218"/>
  <c r="A218"/>
  <c r="U217"/>
  <c r="S217"/>
  <c r="P217"/>
  <c r="N217"/>
  <c r="G141" i="6" s="1"/>
  <c r="K217" i="7"/>
  <c r="E141" i="6" s="1"/>
  <c r="J217" i="7"/>
  <c r="H217"/>
  <c r="G217"/>
  <c r="F217"/>
  <c r="E217"/>
  <c r="U216"/>
  <c r="S216"/>
  <c r="P216"/>
  <c r="N216"/>
  <c r="G142" i="6" s="1"/>
  <c r="K216" i="7"/>
  <c r="E142" i="6" s="1"/>
  <c r="J216" i="7"/>
  <c r="H216"/>
  <c r="G216"/>
  <c r="F216"/>
  <c r="E216"/>
  <c r="U215"/>
  <c r="S215"/>
  <c r="P215"/>
  <c r="N215"/>
  <c r="G148" i="6" s="1"/>
  <c r="K215" i="7"/>
  <c r="E148" i="6" s="1"/>
  <c r="J215" i="7"/>
  <c r="H215"/>
  <c r="G215"/>
  <c r="F215"/>
  <c r="E215"/>
  <c r="U214"/>
  <c r="S214"/>
  <c r="P214"/>
  <c r="N214"/>
  <c r="G150" i="6" s="1"/>
  <c r="K214" i="7"/>
  <c r="E150" i="6" s="1"/>
  <c r="J214" i="7"/>
  <c r="H214"/>
  <c r="G214"/>
  <c r="F214"/>
  <c r="E214"/>
  <c r="U213"/>
  <c r="I213"/>
  <c r="H213"/>
  <c r="G213"/>
  <c r="F213"/>
  <c r="E213"/>
  <c r="D213"/>
  <c r="A213"/>
  <c r="U212"/>
  <c r="H212"/>
  <c r="G212"/>
  <c r="F212"/>
  <c r="E212"/>
  <c r="D212"/>
  <c r="A212"/>
  <c r="U211"/>
  <c r="S211"/>
  <c r="P211"/>
  <c r="N211"/>
  <c r="G140" i="6" s="1"/>
  <c r="K211" i="7"/>
  <c r="E140" i="6" s="1"/>
  <c r="J211" i="7"/>
  <c r="I211"/>
  <c r="D140" i="6" s="1"/>
  <c r="H211" i="7"/>
  <c r="G211"/>
  <c r="F211"/>
  <c r="E211"/>
  <c r="U210"/>
  <c r="S210"/>
  <c r="P210"/>
  <c r="N210"/>
  <c r="G145" i="6" s="1"/>
  <c r="K210" i="7"/>
  <c r="E145" i="6" s="1"/>
  <c r="J210" i="7"/>
  <c r="I210"/>
  <c r="H210"/>
  <c r="G210"/>
  <c r="F210"/>
  <c r="E210"/>
  <c r="U209"/>
  <c r="S209"/>
  <c r="P209"/>
  <c r="N209"/>
  <c r="G146" i="6" s="1"/>
  <c r="K209" i="7"/>
  <c r="E146" i="6" s="1"/>
  <c r="J209" i="7"/>
  <c r="I209"/>
  <c r="H209"/>
  <c r="G209"/>
  <c r="F209"/>
  <c r="E209"/>
  <c r="U208"/>
  <c r="S208"/>
  <c r="P208"/>
  <c r="N208"/>
  <c r="G155" i="6" s="1"/>
  <c r="K208" i="7"/>
  <c r="E155" i="6" s="1"/>
  <c r="J208" i="7"/>
  <c r="I208"/>
  <c r="D155" i="6" s="1"/>
  <c r="H208" i="7"/>
  <c r="G208"/>
  <c r="F208"/>
  <c r="E208"/>
  <c r="G207"/>
  <c r="A207"/>
  <c r="U206"/>
  <c r="I206"/>
  <c r="H206"/>
  <c r="G206"/>
  <c r="F206"/>
  <c r="E206"/>
  <c r="D206"/>
  <c r="A206"/>
  <c r="U205"/>
  <c r="S205"/>
  <c r="P205"/>
  <c r="N205"/>
  <c r="G133" i="6" s="1"/>
  <c r="K205" i="7"/>
  <c r="E133" i="6" s="1"/>
  <c r="J205" i="7"/>
  <c r="H205"/>
  <c r="G205"/>
  <c r="F205"/>
  <c r="E205"/>
  <c r="U204"/>
  <c r="S204"/>
  <c r="P204"/>
  <c r="N204"/>
  <c r="K204"/>
  <c r="J204"/>
  <c r="H204"/>
  <c r="G204"/>
  <c r="F204"/>
  <c r="E204"/>
  <c r="U203"/>
  <c r="S203"/>
  <c r="P203"/>
  <c r="N203"/>
  <c r="K203"/>
  <c r="J203"/>
  <c r="H203"/>
  <c r="G203"/>
  <c r="F203"/>
  <c r="E203"/>
  <c r="U202"/>
  <c r="S202"/>
  <c r="P202"/>
  <c r="N202"/>
  <c r="K202"/>
  <c r="J202"/>
  <c r="H202"/>
  <c r="G202"/>
  <c r="F202"/>
  <c r="E202"/>
  <c r="U201"/>
  <c r="S201"/>
  <c r="P201"/>
  <c r="N201"/>
  <c r="K201"/>
  <c r="J201"/>
  <c r="H201"/>
  <c r="G201"/>
  <c r="F201"/>
  <c r="E201"/>
  <c r="U200"/>
  <c r="S200"/>
  <c r="P200"/>
  <c r="N200"/>
  <c r="K200"/>
  <c r="J200"/>
  <c r="H200"/>
  <c r="G200"/>
  <c r="F200"/>
  <c r="E200"/>
  <c r="U199"/>
  <c r="S199"/>
  <c r="P199"/>
  <c r="N199"/>
  <c r="K199"/>
  <c r="J199"/>
  <c r="H199"/>
  <c r="G199"/>
  <c r="F199"/>
  <c r="E199"/>
  <c r="U198"/>
  <c r="I198"/>
  <c r="D134" i="6" s="1"/>
  <c r="H198" i="7"/>
  <c r="G198"/>
  <c r="F198"/>
  <c r="E198"/>
  <c r="D198"/>
  <c r="A198"/>
  <c r="U197"/>
  <c r="S197"/>
  <c r="P197"/>
  <c r="N197"/>
  <c r="G135" i="6" s="1"/>
  <c r="K197" i="7"/>
  <c r="E135" i="6" s="1"/>
  <c r="J197" i="7"/>
  <c r="I197"/>
  <c r="H197"/>
  <c r="G197"/>
  <c r="F197"/>
  <c r="E197"/>
  <c r="U196"/>
  <c r="S196"/>
  <c r="P196"/>
  <c r="N196"/>
  <c r="G136" i="6" s="1"/>
  <c r="K196" i="7"/>
  <c r="E136" i="6" s="1"/>
  <c r="J196" i="7"/>
  <c r="I196"/>
  <c r="H196"/>
  <c r="G196"/>
  <c r="F196"/>
  <c r="E196"/>
  <c r="G195"/>
  <c r="A195"/>
  <c r="U194"/>
  <c r="I194"/>
  <c r="H194"/>
  <c r="G194"/>
  <c r="F194"/>
  <c r="E194"/>
  <c r="D194"/>
  <c r="A194"/>
  <c r="U193"/>
  <c r="S193"/>
  <c r="P193"/>
  <c r="N193"/>
  <c r="G126" i="6" s="1"/>
  <c r="K193" i="7"/>
  <c r="E126" i="6" s="1"/>
  <c r="J193" i="7"/>
  <c r="H193"/>
  <c r="G193"/>
  <c r="F193"/>
  <c r="E193"/>
  <c r="U192"/>
  <c r="S192"/>
  <c r="P192"/>
  <c r="N192"/>
  <c r="K192"/>
  <c r="J192"/>
  <c r="H192"/>
  <c r="G192"/>
  <c r="F192"/>
  <c r="E192"/>
  <c r="U191"/>
  <c r="S191"/>
  <c r="P191"/>
  <c r="N191"/>
  <c r="K191"/>
  <c r="J191"/>
  <c r="H191"/>
  <c r="G191"/>
  <c r="F191"/>
  <c r="E191"/>
  <c r="U190"/>
  <c r="S190"/>
  <c r="P190"/>
  <c r="N190"/>
  <c r="K190"/>
  <c r="J190"/>
  <c r="H190"/>
  <c r="G190"/>
  <c r="F190"/>
  <c r="E190"/>
  <c r="U189"/>
  <c r="S189"/>
  <c r="P189"/>
  <c r="N189"/>
  <c r="K189"/>
  <c r="J189"/>
  <c r="H189"/>
  <c r="G189"/>
  <c r="F189"/>
  <c r="E189"/>
  <c r="U188"/>
  <c r="S188"/>
  <c r="P188"/>
  <c r="N188"/>
  <c r="K188"/>
  <c r="J188"/>
  <c r="H188"/>
  <c r="G188"/>
  <c r="F188"/>
  <c r="E188"/>
  <c r="U187"/>
  <c r="S187"/>
  <c r="P187"/>
  <c r="N187"/>
  <c r="K187"/>
  <c r="J187"/>
  <c r="H187"/>
  <c r="G187"/>
  <c r="F187"/>
  <c r="E187"/>
  <c r="U186"/>
  <c r="I186"/>
  <c r="H186"/>
  <c r="G186"/>
  <c r="F186"/>
  <c r="E186"/>
  <c r="D186"/>
  <c r="A186"/>
  <c r="U185"/>
  <c r="S185"/>
  <c r="P185"/>
  <c r="N185"/>
  <c r="G128" i="6" s="1"/>
  <c r="K185" i="7"/>
  <c r="E128" i="6" s="1"/>
  <c r="J185" i="7"/>
  <c r="I185"/>
  <c r="H185"/>
  <c r="G185"/>
  <c r="F185"/>
  <c r="E185"/>
  <c r="U184"/>
  <c r="S184"/>
  <c r="P184"/>
  <c r="N184"/>
  <c r="G129" i="6" s="1"/>
  <c r="K184" i="7"/>
  <c r="E129" i="6" s="1"/>
  <c r="J184" i="7"/>
  <c r="I184"/>
  <c r="H184"/>
  <c r="G184"/>
  <c r="F184"/>
  <c r="E184"/>
  <c r="G183"/>
  <c r="A183"/>
  <c r="U182"/>
  <c r="H182"/>
  <c r="G182"/>
  <c r="F182"/>
  <c r="E182"/>
  <c r="D182"/>
  <c r="A182"/>
  <c r="U181"/>
  <c r="H181"/>
  <c r="G181"/>
  <c r="F181"/>
  <c r="E181"/>
  <c r="D181"/>
  <c r="A181"/>
  <c r="U180"/>
  <c r="S180"/>
  <c r="P180"/>
  <c r="N180"/>
  <c r="G108" i="6" s="1"/>
  <c r="K180" i="7"/>
  <c r="E108" i="6" s="1"/>
  <c r="J180" i="7"/>
  <c r="I180"/>
  <c r="D108" i="6" s="1"/>
  <c r="H180" i="7"/>
  <c r="G180"/>
  <c r="F180"/>
  <c r="E180"/>
  <c r="U179"/>
  <c r="S179"/>
  <c r="P179"/>
  <c r="N179"/>
  <c r="K179"/>
  <c r="J179"/>
  <c r="I179"/>
  <c r="H179"/>
  <c r="G179"/>
  <c r="F179"/>
  <c r="E179"/>
  <c r="U178"/>
  <c r="S178"/>
  <c r="P178"/>
  <c r="N178"/>
  <c r="K178"/>
  <c r="J178"/>
  <c r="I178"/>
  <c r="H178"/>
  <c r="G178"/>
  <c r="F178"/>
  <c r="E178"/>
  <c r="U177"/>
  <c r="S177"/>
  <c r="P177"/>
  <c r="N177"/>
  <c r="G121" i="6" s="1"/>
  <c r="K177" i="7"/>
  <c r="E121" i="6" s="1"/>
  <c r="J177" i="7"/>
  <c r="I177"/>
  <c r="D121" i="6" s="1"/>
  <c r="H177" i="7"/>
  <c r="G177"/>
  <c r="F177"/>
  <c r="E177"/>
  <c r="U176"/>
  <c r="H176"/>
  <c r="G176"/>
  <c r="F176"/>
  <c r="E176"/>
  <c r="D176"/>
  <c r="A176"/>
  <c r="U175"/>
  <c r="H175"/>
  <c r="G175"/>
  <c r="F175"/>
  <c r="E175"/>
  <c r="D175"/>
  <c r="A175"/>
  <c r="U174"/>
  <c r="H174"/>
  <c r="G174"/>
  <c r="F174"/>
  <c r="E174"/>
  <c r="D174"/>
  <c r="A174"/>
  <c r="U173"/>
  <c r="S173"/>
  <c r="P173"/>
  <c r="N173"/>
  <c r="G109" i="6" s="1"/>
  <c r="K173" i="7"/>
  <c r="E109" i="6" s="1"/>
  <c r="J173" i="7"/>
  <c r="I173"/>
  <c r="D109" i="6" s="1"/>
  <c r="H173" i="7"/>
  <c r="G173"/>
  <c r="F173"/>
  <c r="E173"/>
  <c r="U172"/>
  <c r="S172"/>
  <c r="P172"/>
  <c r="N172"/>
  <c r="G110" i="6" s="1"/>
  <c r="K172" i="7"/>
  <c r="E110" i="6" s="1"/>
  <c r="J172" i="7"/>
  <c r="I172"/>
  <c r="D110" i="6" s="1"/>
  <c r="H172" i="7"/>
  <c r="G172"/>
  <c r="F172"/>
  <c r="E172"/>
  <c r="U171"/>
  <c r="S171"/>
  <c r="P171"/>
  <c r="N171"/>
  <c r="G111" i="6" s="1"/>
  <c r="K171" i="7"/>
  <c r="E111" i="6" s="1"/>
  <c r="J171" i="7"/>
  <c r="I171"/>
  <c r="D111" i="6" s="1"/>
  <c r="H171" i="7"/>
  <c r="G171"/>
  <c r="F171"/>
  <c r="E171"/>
  <c r="U170"/>
  <c r="S170"/>
  <c r="P170"/>
  <c r="N170"/>
  <c r="G113" i="6" s="1"/>
  <c r="K170" i="7"/>
  <c r="E113" i="6" s="1"/>
  <c r="J170" i="7"/>
  <c r="I170"/>
  <c r="H170"/>
  <c r="G170"/>
  <c r="F170"/>
  <c r="E170"/>
  <c r="U169"/>
  <c r="S169"/>
  <c r="P169"/>
  <c r="N169"/>
  <c r="G115" i="6" s="1"/>
  <c r="K169" i="7"/>
  <c r="E115" i="6" s="1"/>
  <c r="J169" i="7"/>
  <c r="I169"/>
  <c r="D115" i="6" s="1"/>
  <c r="H169" i="7"/>
  <c r="G169"/>
  <c r="F169"/>
  <c r="E169"/>
  <c r="U168"/>
  <c r="S168"/>
  <c r="P168"/>
  <c r="N168"/>
  <c r="G118" i="6" s="1"/>
  <c r="K168" i="7"/>
  <c r="E118" i="6" s="1"/>
  <c r="J168" i="7"/>
  <c r="I168"/>
  <c r="D118" i="6" s="1"/>
  <c r="H168" i="7"/>
  <c r="G168"/>
  <c r="F168"/>
  <c r="E168"/>
  <c r="U167"/>
  <c r="S167"/>
  <c r="P167"/>
  <c r="N167"/>
  <c r="G119" i="6" s="1"/>
  <c r="K167" i="7"/>
  <c r="E119" i="6" s="1"/>
  <c r="J167" i="7"/>
  <c r="I167"/>
  <c r="D119" i="6" s="1"/>
  <c r="H167" i="7"/>
  <c r="G167"/>
  <c r="F167"/>
  <c r="E167"/>
  <c r="U166"/>
  <c r="S166"/>
  <c r="P166"/>
  <c r="N166"/>
  <c r="G122" i="6" s="1"/>
  <c r="K166" i="7"/>
  <c r="E122" i="6" s="1"/>
  <c r="J166" i="7"/>
  <c r="I166"/>
  <c r="D122" i="6" s="1"/>
  <c r="H166" i="7"/>
  <c r="G166"/>
  <c r="F166"/>
  <c r="E166"/>
  <c r="G165"/>
  <c r="A165"/>
  <c r="U164"/>
  <c r="I164"/>
  <c r="H164"/>
  <c r="G164"/>
  <c r="F164"/>
  <c r="E164"/>
  <c r="D164"/>
  <c r="A164"/>
  <c r="U163"/>
  <c r="S163"/>
  <c r="P163"/>
  <c r="N163"/>
  <c r="G101" i="6" s="1"/>
  <c r="K163" i="7"/>
  <c r="E101" i="6" s="1"/>
  <c r="J163" i="7"/>
  <c r="H163"/>
  <c r="G163"/>
  <c r="F163"/>
  <c r="E163"/>
  <c r="U162"/>
  <c r="S162"/>
  <c r="P162"/>
  <c r="N162"/>
  <c r="K162"/>
  <c r="J162"/>
  <c r="H162"/>
  <c r="G162"/>
  <c r="F162"/>
  <c r="E162"/>
  <c r="U161"/>
  <c r="S161"/>
  <c r="P161"/>
  <c r="N161"/>
  <c r="K161"/>
  <c r="J161"/>
  <c r="H161"/>
  <c r="G161"/>
  <c r="F161"/>
  <c r="E161"/>
  <c r="U160"/>
  <c r="S160"/>
  <c r="P160"/>
  <c r="N160"/>
  <c r="K160"/>
  <c r="J160"/>
  <c r="H160"/>
  <c r="G160"/>
  <c r="F160"/>
  <c r="E160"/>
  <c r="U159"/>
  <c r="S159"/>
  <c r="P159"/>
  <c r="N159"/>
  <c r="K159"/>
  <c r="J159"/>
  <c r="H159"/>
  <c r="G159"/>
  <c r="F159"/>
  <c r="E159"/>
  <c r="U158"/>
  <c r="S158"/>
  <c r="P158"/>
  <c r="N158"/>
  <c r="K158"/>
  <c r="J158"/>
  <c r="H158"/>
  <c r="G158"/>
  <c r="F158"/>
  <c r="E158"/>
  <c r="U157"/>
  <c r="S157"/>
  <c r="P157"/>
  <c r="N157"/>
  <c r="K157"/>
  <c r="J157"/>
  <c r="H157"/>
  <c r="G157"/>
  <c r="F157"/>
  <c r="E157"/>
  <c r="U156"/>
  <c r="I156"/>
  <c r="H156"/>
  <c r="G156"/>
  <c r="F156"/>
  <c r="E156"/>
  <c r="D156"/>
  <c r="A156"/>
  <c r="U155"/>
  <c r="S155"/>
  <c r="P155"/>
  <c r="N155"/>
  <c r="G103" i="6" s="1"/>
  <c r="K155" i="7"/>
  <c r="E103" i="6" s="1"/>
  <c r="J155" i="7"/>
  <c r="I155"/>
  <c r="H155"/>
  <c r="G155"/>
  <c r="F155"/>
  <c r="E155"/>
  <c r="U154"/>
  <c r="S154"/>
  <c r="P154"/>
  <c r="N154"/>
  <c r="G104" i="6" s="1"/>
  <c r="K154" i="7"/>
  <c r="E104" i="6" s="1"/>
  <c r="J154" i="7"/>
  <c r="I154"/>
  <c r="H154"/>
  <c r="G154"/>
  <c r="F154"/>
  <c r="E154"/>
  <c r="G153"/>
  <c r="A153"/>
  <c r="U152"/>
  <c r="I152"/>
  <c r="H152"/>
  <c r="G152"/>
  <c r="F152"/>
  <c r="E152"/>
  <c r="D152"/>
  <c r="A152"/>
  <c r="U151"/>
  <c r="S151"/>
  <c r="P151"/>
  <c r="N151"/>
  <c r="G94" i="6" s="1"/>
  <c r="K151" i="7"/>
  <c r="E94" i="6" s="1"/>
  <c r="J151" i="7"/>
  <c r="H151"/>
  <c r="G151"/>
  <c r="F151"/>
  <c r="E151"/>
  <c r="U150"/>
  <c r="S150"/>
  <c r="P150"/>
  <c r="N150"/>
  <c r="K150"/>
  <c r="J150"/>
  <c r="H150"/>
  <c r="G150"/>
  <c r="F150"/>
  <c r="E150"/>
  <c r="U149"/>
  <c r="S149"/>
  <c r="P149"/>
  <c r="N149"/>
  <c r="K149"/>
  <c r="J149"/>
  <c r="H149"/>
  <c r="G149"/>
  <c r="F149"/>
  <c r="E149"/>
  <c r="U148"/>
  <c r="S148"/>
  <c r="P148"/>
  <c r="N148"/>
  <c r="K148"/>
  <c r="J148"/>
  <c r="H148"/>
  <c r="G148"/>
  <c r="F148"/>
  <c r="E148"/>
  <c r="U147"/>
  <c r="S147"/>
  <c r="P147"/>
  <c r="N147"/>
  <c r="K147"/>
  <c r="J147"/>
  <c r="H147"/>
  <c r="G147"/>
  <c r="F147"/>
  <c r="E147"/>
  <c r="U146"/>
  <c r="S146"/>
  <c r="P146"/>
  <c r="N146"/>
  <c r="K146"/>
  <c r="J146"/>
  <c r="H146"/>
  <c r="G146"/>
  <c r="F146"/>
  <c r="E146"/>
  <c r="U145"/>
  <c r="S145"/>
  <c r="P145"/>
  <c r="N145"/>
  <c r="K145"/>
  <c r="J145"/>
  <c r="H145"/>
  <c r="G145"/>
  <c r="F145"/>
  <c r="E145"/>
  <c r="U144"/>
  <c r="I144"/>
  <c r="D95" i="6" s="1"/>
  <c r="H144" i="7"/>
  <c r="G144"/>
  <c r="F144"/>
  <c r="E144"/>
  <c r="D144"/>
  <c r="A144"/>
  <c r="U143"/>
  <c r="S143"/>
  <c r="P143"/>
  <c r="N143"/>
  <c r="G96" i="6" s="1"/>
  <c r="K143" i="7"/>
  <c r="E96" i="6" s="1"/>
  <c r="J143" i="7"/>
  <c r="I143"/>
  <c r="H143"/>
  <c r="G143"/>
  <c r="F143"/>
  <c r="E143"/>
  <c r="U142"/>
  <c r="S142"/>
  <c r="P142"/>
  <c r="N142"/>
  <c r="G97" i="6" s="1"/>
  <c r="K142" i="7"/>
  <c r="E97" i="6" s="1"/>
  <c r="J142" i="7"/>
  <c r="I142"/>
  <c r="H142"/>
  <c r="G142"/>
  <c r="F142"/>
  <c r="E142"/>
  <c r="G141"/>
  <c r="A141"/>
  <c r="U140"/>
  <c r="I140"/>
  <c r="H140"/>
  <c r="G140"/>
  <c r="F140"/>
  <c r="E140"/>
  <c r="D140"/>
  <c r="A140"/>
  <c r="U139"/>
  <c r="S139"/>
  <c r="P139"/>
  <c r="N139"/>
  <c r="G87" i="6" s="1"/>
  <c r="K139" i="7"/>
  <c r="E87" i="6" s="1"/>
  <c r="J139" i="7"/>
  <c r="H139"/>
  <c r="G139"/>
  <c r="F139"/>
  <c r="E139"/>
  <c r="U138"/>
  <c r="S138"/>
  <c r="P138"/>
  <c r="N138"/>
  <c r="K138"/>
  <c r="J138"/>
  <c r="H138"/>
  <c r="G138"/>
  <c r="F138"/>
  <c r="E138"/>
  <c r="U137"/>
  <c r="S137"/>
  <c r="P137"/>
  <c r="N137"/>
  <c r="K137"/>
  <c r="J137"/>
  <c r="H137"/>
  <c r="G137"/>
  <c r="F137"/>
  <c r="E137"/>
  <c r="U136"/>
  <c r="S136"/>
  <c r="P136"/>
  <c r="N136"/>
  <c r="K136"/>
  <c r="J136"/>
  <c r="H136"/>
  <c r="G136"/>
  <c r="F136"/>
  <c r="E136"/>
  <c r="U135"/>
  <c r="S135"/>
  <c r="P135"/>
  <c r="N135"/>
  <c r="K135"/>
  <c r="J135"/>
  <c r="H135"/>
  <c r="G135"/>
  <c r="F135"/>
  <c r="E135"/>
  <c r="U134"/>
  <c r="S134"/>
  <c r="P134"/>
  <c r="N134"/>
  <c r="K134"/>
  <c r="J134"/>
  <c r="H134"/>
  <c r="G134"/>
  <c r="F134"/>
  <c r="E134"/>
  <c r="U133"/>
  <c r="S133"/>
  <c r="P133"/>
  <c r="N133"/>
  <c r="K133"/>
  <c r="J133"/>
  <c r="H133"/>
  <c r="G133"/>
  <c r="F133"/>
  <c r="E133"/>
  <c r="U132"/>
  <c r="I132"/>
  <c r="H132"/>
  <c r="G132"/>
  <c r="F132"/>
  <c r="E132"/>
  <c r="D132"/>
  <c r="A132"/>
  <c r="U131"/>
  <c r="S131"/>
  <c r="P131"/>
  <c r="N131"/>
  <c r="G89" i="6" s="1"/>
  <c r="K131" i="7"/>
  <c r="E89" i="6" s="1"/>
  <c r="J131" i="7"/>
  <c r="I131"/>
  <c r="H131"/>
  <c r="G131"/>
  <c r="F131"/>
  <c r="E131"/>
  <c r="U130"/>
  <c r="S130"/>
  <c r="P130"/>
  <c r="N130"/>
  <c r="G90" i="6" s="1"/>
  <c r="K130" i="7"/>
  <c r="E90" i="6" s="1"/>
  <c r="J130" i="7"/>
  <c r="I130"/>
  <c r="H130"/>
  <c r="G130"/>
  <c r="F130"/>
  <c r="E130"/>
  <c r="G129"/>
  <c r="A129"/>
  <c r="U128"/>
  <c r="I128"/>
  <c r="H128"/>
  <c r="G128"/>
  <c r="F128"/>
  <c r="E128"/>
  <c r="D128"/>
  <c r="A128"/>
  <c r="U127"/>
  <c r="S127"/>
  <c r="P127"/>
  <c r="N127"/>
  <c r="G80" i="6" s="1"/>
  <c r="K127" i="7"/>
  <c r="E80" i="6" s="1"/>
  <c r="J127" i="7"/>
  <c r="H127"/>
  <c r="G127"/>
  <c r="F127"/>
  <c r="E127"/>
  <c r="U126"/>
  <c r="S126"/>
  <c r="P126"/>
  <c r="N126"/>
  <c r="K126"/>
  <c r="J126"/>
  <c r="H126"/>
  <c r="G126"/>
  <c r="F126"/>
  <c r="E126"/>
  <c r="U125"/>
  <c r="S125"/>
  <c r="P125"/>
  <c r="N125"/>
  <c r="K125"/>
  <c r="J125"/>
  <c r="H125"/>
  <c r="G125"/>
  <c r="F125"/>
  <c r="E125"/>
  <c r="U124"/>
  <c r="S124"/>
  <c r="P124"/>
  <c r="N124"/>
  <c r="K124"/>
  <c r="J124"/>
  <c r="I124"/>
  <c r="H124"/>
  <c r="G124"/>
  <c r="F124"/>
  <c r="E124"/>
  <c r="U123"/>
  <c r="S123"/>
  <c r="P123"/>
  <c r="N123"/>
  <c r="K123"/>
  <c r="J123"/>
  <c r="I123"/>
  <c r="H123"/>
  <c r="G123"/>
  <c r="F123"/>
  <c r="E123"/>
  <c r="U122"/>
  <c r="S122"/>
  <c r="P122"/>
  <c r="N122"/>
  <c r="K122"/>
  <c r="J122"/>
  <c r="H122"/>
  <c r="G122"/>
  <c r="F122"/>
  <c r="E122"/>
  <c r="U121"/>
  <c r="S121"/>
  <c r="P121"/>
  <c r="N121"/>
  <c r="K121"/>
  <c r="J121"/>
  <c r="H121"/>
  <c r="G121"/>
  <c r="F121"/>
  <c r="E121"/>
  <c r="U120"/>
  <c r="S120"/>
  <c r="P120"/>
  <c r="N120"/>
  <c r="K120"/>
  <c r="J120"/>
  <c r="H120"/>
  <c r="G120"/>
  <c r="F120"/>
  <c r="E120"/>
  <c r="U119"/>
  <c r="S119"/>
  <c r="P119"/>
  <c r="N119"/>
  <c r="K119"/>
  <c r="J119"/>
  <c r="H119"/>
  <c r="G119"/>
  <c r="F119"/>
  <c r="E119"/>
  <c r="U118"/>
  <c r="I118"/>
  <c r="D81" i="6" s="1"/>
  <c r="H118" i="7"/>
  <c r="G118"/>
  <c r="F118"/>
  <c r="E118"/>
  <c r="D118"/>
  <c r="A118"/>
  <c r="U117"/>
  <c r="S117"/>
  <c r="P117"/>
  <c r="N117"/>
  <c r="G82" i="6" s="1"/>
  <c r="K117" i="7"/>
  <c r="E82" i="6" s="1"/>
  <c r="J117" i="7"/>
  <c r="I117"/>
  <c r="H117"/>
  <c r="G117"/>
  <c r="F117"/>
  <c r="E117"/>
  <c r="U116"/>
  <c r="S116"/>
  <c r="P116"/>
  <c r="N116"/>
  <c r="G83" i="6" s="1"/>
  <c r="K116" i="7"/>
  <c r="E83" i="6" s="1"/>
  <c r="J116" i="7"/>
  <c r="I116"/>
  <c r="H116"/>
  <c r="G116"/>
  <c r="F116"/>
  <c r="E116"/>
  <c r="G115"/>
  <c r="A115"/>
  <c r="U114"/>
  <c r="I114"/>
  <c r="H114"/>
  <c r="G114"/>
  <c r="F114"/>
  <c r="E114"/>
  <c r="D114"/>
  <c r="A114"/>
  <c r="U113"/>
  <c r="S113"/>
  <c r="P113"/>
  <c r="N113"/>
  <c r="G73" i="6" s="1"/>
  <c r="K113" i="7"/>
  <c r="E73" i="6" s="1"/>
  <c r="J113" i="7"/>
  <c r="H113"/>
  <c r="G113"/>
  <c r="F113"/>
  <c r="E113"/>
  <c r="U112"/>
  <c r="S112"/>
  <c r="P112"/>
  <c r="N112"/>
  <c r="K112"/>
  <c r="J112"/>
  <c r="H112"/>
  <c r="G112"/>
  <c r="F112"/>
  <c r="E112"/>
  <c r="U111"/>
  <c r="S111"/>
  <c r="P111"/>
  <c r="N111"/>
  <c r="K111"/>
  <c r="J111"/>
  <c r="H111"/>
  <c r="G111"/>
  <c r="F111"/>
  <c r="E111"/>
  <c r="U110"/>
  <c r="S110"/>
  <c r="P110"/>
  <c r="N110"/>
  <c r="K110"/>
  <c r="J110"/>
  <c r="H110"/>
  <c r="G110"/>
  <c r="F110"/>
  <c r="E110"/>
  <c r="U109"/>
  <c r="S109"/>
  <c r="P109"/>
  <c r="N109"/>
  <c r="K109"/>
  <c r="J109"/>
  <c r="H109"/>
  <c r="G109"/>
  <c r="F109"/>
  <c r="E109"/>
  <c r="U108"/>
  <c r="S108"/>
  <c r="P108"/>
  <c r="N108"/>
  <c r="K108"/>
  <c r="J108"/>
  <c r="H108"/>
  <c r="G108"/>
  <c r="F108"/>
  <c r="E108"/>
  <c r="U107"/>
  <c r="S107"/>
  <c r="P107"/>
  <c r="N107"/>
  <c r="K107"/>
  <c r="J107"/>
  <c r="H107"/>
  <c r="G107"/>
  <c r="F107"/>
  <c r="E107"/>
  <c r="U106"/>
  <c r="I106"/>
  <c r="H106"/>
  <c r="G106"/>
  <c r="F106"/>
  <c r="E106"/>
  <c r="D106"/>
  <c r="A106"/>
  <c r="U105"/>
  <c r="S105"/>
  <c r="P105"/>
  <c r="N105"/>
  <c r="G75" i="6" s="1"/>
  <c r="K105" i="7"/>
  <c r="E75" i="6" s="1"/>
  <c r="J105" i="7"/>
  <c r="I105"/>
  <c r="H105"/>
  <c r="G105"/>
  <c r="F105"/>
  <c r="E105"/>
  <c r="U104"/>
  <c r="S104"/>
  <c r="P104"/>
  <c r="N104"/>
  <c r="G76" i="6" s="1"/>
  <c r="K104" i="7"/>
  <c r="E76" i="6" s="1"/>
  <c r="J104" i="7"/>
  <c r="I104"/>
  <c r="H104"/>
  <c r="G104"/>
  <c r="F104"/>
  <c r="E104"/>
  <c r="G103"/>
  <c r="A103"/>
  <c r="U102"/>
  <c r="H102"/>
  <c r="G102"/>
  <c r="F102"/>
  <c r="E102"/>
  <c r="D102"/>
  <c r="A102"/>
  <c r="U101"/>
  <c r="H101"/>
  <c r="G101"/>
  <c r="F101"/>
  <c r="E101"/>
  <c r="D101"/>
  <c r="A101"/>
  <c r="U100"/>
  <c r="S100"/>
  <c r="P100"/>
  <c r="N100"/>
  <c r="G55" i="6" s="1"/>
  <c r="K100" i="7"/>
  <c r="E55" i="6" s="1"/>
  <c r="J100" i="7"/>
  <c r="I100"/>
  <c r="D55" i="6" s="1"/>
  <c r="H100" i="7"/>
  <c r="G100"/>
  <c r="F100"/>
  <c r="E100"/>
  <c r="U99"/>
  <c r="S99"/>
  <c r="P99"/>
  <c r="N99"/>
  <c r="K99"/>
  <c r="J99"/>
  <c r="I99"/>
  <c r="H99"/>
  <c r="G99"/>
  <c r="F99"/>
  <c r="E99"/>
  <c r="U98"/>
  <c r="S98"/>
  <c r="P98"/>
  <c r="N98"/>
  <c r="K98"/>
  <c r="J98"/>
  <c r="I98"/>
  <c r="H98"/>
  <c r="G98"/>
  <c r="F98"/>
  <c r="E98"/>
  <c r="U97"/>
  <c r="S97"/>
  <c r="P97"/>
  <c r="N97"/>
  <c r="G68" i="6" s="1"/>
  <c r="K97" i="7"/>
  <c r="E68" i="6" s="1"/>
  <c r="J97" i="7"/>
  <c r="I97"/>
  <c r="D68" i="6" s="1"/>
  <c r="H97" i="7"/>
  <c r="G97"/>
  <c r="F97"/>
  <c r="E97"/>
  <c r="U96"/>
  <c r="H96"/>
  <c r="G96"/>
  <c r="F96"/>
  <c r="E96"/>
  <c r="D96"/>
  <c r="A96"/>
  <c r="U95"/>
  <c r="H95"/>
  <c r="G95"/>
  <c r="F95"/>
  <c r="E95"/>
  <c r="D95"/>
  <c r="A95"/>
  <c r="U94"/>
  <c r="H94"/>
  <c r="G94"/>
  <c r="F94"/>
  <c r="E94"/>
  <c r="D94"/>
  <c r="A94"/>
  <c r="U93"/>
  <c r="S93"/>
  <c r="P93"/>
  <c r="N93"/>
  <c r="G56" i="6" s="1"/>
  <c r="K93" i="7"/>
  <c r="E56" i="6" s="1"/>
  <c r="J93" i="7"/>
  <c r="I93"/>
  <c r="D56" i="6" s="1"/>
  <c r="H93" i="7"/>
  <c r="G93"/>
  <c r="F93"/>
  <c r="E93"/>
  <c r="U92"/>
  <c r="S92"/>
  <c r="P92"/>
  <c r="N92"/>
  <c r="G57" i="6" s="1"/>
  <c r="K92" i="7"/>
  <c r="E57" i="6" s="1"/>
  <c r="J92" i="7"/>
  <c r="I92"/>
  <c r="D57" i="6" s="1"/>
  <c r="H92" i="7"/>
  <c r="G92"/>
  <c r="F92"/>
  <c r="E92"/>
  <c r="U91"/>
  <c r="S91"/>
  <c r="P91"/>
  <c r="N91"/>
  <c r="G58" i="6" s="1"/>
  <c r="K91" i="7"/>
  <c r="E58" i="6" s="1"/>
  <c r="J91" i="7"/>
  <c r="I91"/>
  <c r="D58" i="6" s="1"/>
  <c r="H91" i="7"/>
  <c r="G91"/>
  <c r="F91"/>
  <c r="E91"/>
  <c r="U90"/>
  <c r="S90"/>
  <c r="P90"/>
  <c r="N90"/>
  <c r="G60" i="6" s="1"/>
  <c r="K90" i="7"/>
  <c r="E60" i="6" s="1"/>
  <c r="J90" i="7"/>
  <c r="I90"/>
  <c r="H90"/>
  <c r="G90"/>
  <c r="F90"/>
  <c r="E90"/>
  <c r="U89"/>
  <c r="S89"/>
  <c r="P89"/>
  <c r="N89"/>
  <c r="G62" i="6" s="1"/>
  <c r="K89" i="7"/>
  <c r="E62" i="6" s="1"/>
  <c r="J89" i="7"/>
  <c r="I89"/>
  <c r="H89"/>
  <c r="G89"/>
  <c r="F89"/>
  <c r="E89"/>
  <c r="U88"/>
  <c r="S88"/>
  <c r="P88"/>
  <c r="N88"/>
  <c r="G65" i="6" s="1"/>
  <c r="K88" i="7"/>
  <c r="E65" i="6" s="1"/>
  <c r="J88" i="7"/>
  <c r="I88"/>
  <c r="D65" i="6" s="1"/>
  <c r="H88" i="7"/>
  <c r="G88"/>
  <c r="F88"/>
  <c r="E88"/>
  <c r="U87"/>
  <c r="S87"/>
  <c r="P87"/>
  <c r="N87"/>
  <c r="G66" i="6" s="1"/>
  <c r="K87" i="7"/>
  <c r="E66" i="6" s="1"/>
  <c r="J87" i="7"/>
  <c r="I87"/>
  <c r="D66" i="6" s="1"/>
  <c r="H87" i="7"/>
  <c r="G87"/>
  <c r="F87"/>
  <c r="E87"/>
  <c r="U86"/>
  <c r="S86"/>
  <c r="P86"/>
  <c r="N86"/>
  <c r="G69" i="6" s="1"/>
  <c r="K86" i="7"/>
  <c r="E69" i="6" s="1"/>
  <c r="J86" i="7"/>
  <c r="I86"/>
  <c r="D69" i="6" s="1"/>
  <c r="H86" i="7"/>
  <c r="G86"/>
  <c r="F86"/>
  <c r="E86"/>
  <c r="G85"/>
  <c r="A85"/>
  <c r="U84"/>
  <c r="I84"/>
  <c r="H84"/>
  <c r="G84"/>
  <c r="F84"/>
  <c r="E84"/>
  <c r="D84"/>
  <c r="A84"/>
  <c r="U83"/>
  <c r="S83"/>
  <c r="P83"/>
  <c r="N83"/>
  <c r="G48" i="6" s="1"/>
  <c r="K83" i="7"/>
  <c r="E48" i="6" s="1"/>
  <c r="J83" i="7"/>
  <c r="H83"/>
  <c r="G83"/>
  <c r="F83"/>
  <c r="E83"/>
  <c r="U82"/>
  <c r="S82"/>
  <c r="P82"/>
  <c r="N82"/>
  <c r="K82"/>
  <c r="J82"/>
  <c r="H82"/>
  <c r="G82"/>
  <c r="F82"/>
  <c r="E82"/>
  <c r="U81"/>
  <c r="S81"/>
  <c r="P81"/>
  <c r="N81"/>
  <c r="K81"/>
  <c r="J81"/>
  <c r="H81"/>
  <c r="G81"/>
  <c r="F81"/>
  <c r="E81"/>
  <c r="U80"/>
  <c r="S80"/>
  <c r="P80"/>
  <c r="N80"/>
  <c r="K80"/>
  <c r="J80"/>
  <c r="H80"/>
  <c r="G80"/>
  <c r="F80"/>
  <c r="E80"/>
  <c r="U79"/>
  <c r="S79"/>
  <c r="P79"/>
  <c r="N79"/>
  <c r="K79"/>
  <c r="J79"/>
  <c r="H79"/>
  <c r="G79"/>
  <c r="F79"/>
  <c r="E79"/>
  <c r="U78"/>
  <c r="S78"/>
  <c r="P78"/>
  <c r="N78"/>
  <c r="K78"/>
  <c r="J78"/>
  <c r="H78"/>
  <c r="G78"/>
  <c r="F78"/>
  <c r="E78"/>
  <c r="U77"/>
  <c r="S77"/>
  <c r="P77"/>
  <c r="N77"/>
  <c r="K77"/>
  <c r="J77"/>
  <c r="H77"/>
  <c r="G77"/>
  <c r="F77"/>
  <c r="E77"/>
  <c r="U76"/>
  <c r="I76"/>
  <c r="D49" i="6" s="1"/>
  <c r="H76" i="7"/>
  <c r="G76"/>
  <c r="F76"/>
  <c r="E76"/>
  <c r="D76"/>
  <c r="A76"/>
  <c r="U75"/>
  <c r="S75"/>
  <c r="P75"/>
  <c r="N75"/>
  <c r="G50" i="6" s="1"/>
  <c r="K75" i="7"/>
  <c r="E50" i="6" s="1"/>
  <c r="J75" i="7"/>
  <c r="I75"/>
  <c r="H75"/>
  <c r="G75"/>
  <c r="F75"/>
  <c r="E75"/>
  <c r="U74"/>
  <c r="S74"/>
  <c r="P74"/>
  <c r="N74"/>
  <c r="G51" i="6" s="1"/>
  <c r="K74" i="7"/>
  <c r="E51" i="6" s="1"/>
  <c r="J74" i="7"/>
  <c r="I74"/>
  <c r="H74"/>
  <c r="G74"/>
  <c r="F74"/>
  <c r="E74"/>
  <c r="G73"/>
  <c r="A73"/>
  <c r="U72"/>
  <c r="I72"/>
  <c r="H72"/>
  <c r="G72"/>
  <c r="F72"/>
  <c r="E72"/>
  <c r="D72"/>
  <c r="A72"/>
  <c r="U71"/>
  <c r="S71"/>
  <c r="P71"/>
  <c r="N71"/>
  <c r="G41" i="6" s="1"/>
  <c r="K71" i="7"/>
  <c r="E41" i="6" s="1"/>
  <c r="J71" i="7"/>
  <c r="H71"/>
  <c r="G71"/>
  <c r="F71"/>
  <c r="E71"/>
  <c r="U70"/>
  <c r="S70"/>
  <c r="P70"/>
  <c r="N70"/>
  <c r="K70"/>
  <c r="J70"/>
  <c r="H70"/>
  <c r="G70"/>
  <c r="F70"/>
  <c r="E70"/>
  <c r="U69"/>
  <c r="S69"/>
  <c r="P69"/>
  <c r="N69"/>
  <c r="K69"/>
  <c r="J69"/>
  <c r="H69"/>
  <c r="G69"/>
  <c r="F69"/>
  <c r="E69"/>
  <c r="U68"/>
  <c r="S68"/>
  <c r="P68"/>
  <c r="N68"/>
  <c r="K68"/>
  <c r="J68"/>
  <c r="H68"/>
  <c r="G68"/>
  <c r="F68"/>
  <c r="E68"/>
  <c r="U67"/>
  <c r="S67"/>
  <c r="P67"/>
  <c r="N67"/>
  <c r="K67"/>
  <c r="J67"/>
  <c r="H67"/>
  <c r="G67"/>
  <c r="F67"/>
  <c r="E67"/>
  <c r="U66"/>
  <c r="S66"/>
  <c r="P66"/>
  <c r="N66"/>
  <c r="K66"/>
  <c r="J66"/>
  <c r="H66"/>
  <c r="G66"/>
  <c r="F66"/>
  <c r="E66"/>
  <c r="U65"/>
  <c r="S65"/>
  <c r="P65"/>
  <c r="N65"/>
  <c r="K65"/>
  <c r="J65"/>
  <c r="H65"/>
  <c r="G65"/>
  <c r="F65"/>
  <c r="E65"/>
  <c r="U64"/>
  <c r="I64"/>
  <c r="D42" i="6" s="1"/>
  <c r="H64" i="7"/>
  <c r="G64"/>
  <c r="F64"/>
  <c r="E64"/>
  <c r="D64"/>
  <c r="A64"/>
  <c r="U63"/>
  <c r="S63"/>
  <c r="P63"/>
  <c r="N63"/>
  <c r="G43" i="6" s="1"/>
  <c r="K63" i="7"/>
  <c r="E43" i="6" s="1"/>
  <c r="J63" i="7"/>
  <c r="I63"/>
  <c r="H63"/>
  <c r="G63"/>
  <c r="F63"/>
  <c r="E63"/>
  <c r="U62"/>
  <c r="S62"/>
  <c r="P62"/>
  <c r="N62"/>
  <c r="G44" i="6" s="1"/>
  <c r="K62" i="7"/>
  <c r="E44" i="6" s="1"/>
  <c r="J62" i="7"/>
  <c r="I62"/>
  <c r="H62"/>
  <c r="G62"/>
  <c r="F62"/>
  <c r="E62"/>
  <c r="G61"/>
  <c r="A61"/>
  <c r="U60"/>
  <c r="S60"/>
  <c r="P60"/>
  <c r="N60"/>
  <c r="K60"/>
  <c r="J60"/>
  <c r="I60"/>
  <c r="H60"/>
  <c r="G60"/>
  <c r="F60"/>
  <c r="E60"/>
  <c r="U59"/>
  <c r="S59"/>
  <c r="P59"/>
  <c r="N59"/>
  <c r="K59"/>
  <c r="J59"/>
  <c r="I59"/>
  <c r="H59"/>
  <c r="G59"/>
  <c r="F59"/>
  <c r="E59"/>
  <c r="U58"/>
  <c r="S58"/>
  <c r="P58"/>
  <c r="N58"/>
  <c r="K58"/>
  <c r="J58"/>
  <c r="H58"/>
  <c r="G58"/>
  <c r="F58"/>
  <c r="E58"/>
  <c r="U57"/>
  <c r="S57"/>
  <c r="P57"/>
  <c r="N57"/>
  <c r="K57"/>
  <c r="J57"/>
  <c r="H57"/>
  <c r="G57"/>
  <c r="F57"/>
  <c r="E57"/>
  <c r="U56"/>
  <c r="S56"/>
  <c r="P56"/>
  <c r="N56"/>
  <c r="K56"/>
  <c r="J56"/>
  <c r="H56"/>
  <c r="G56"/>
  <c r="F56"/>
  <c r="E56"/>
  <c r="U55"/>
  <c r="S55"/>
  <c r="P55"/>
  <c r="N55"/>
  <c r="G36" i="6" s="1"/>
  <c r="K55" i="7"/>
  <c r="E36" i="6" s="1"/>
  <c r="J55" i="7"/>
  <c r="H55"/>
  <c r="G55"/>
  <c r="F55"/>
  <c r="E55"/>
  <c r="U54"/>
  <c r="S54"/>
  <c r="P54"/>
  <c r="N54"/>
  <c r="G37" i="6" s="1"/>
  <c r="K54" i="7"/>
  <c r="E37" i="6" s="1"/>
  <c r="J54" i="7"/>
  <c r="H54"/>
  <c r="G54"/>
  <c r="F54"/>
  <c r="E54"/>
  <c r="U53"/>
  <c r="S53"/>
  <c r="P53"/>
  <c r="N53"/>
  <c r="K53"/>
  <c r="J53"/>
  <c r="I53"/>
  <c r="H53"/>
  <c r="G53"/>
  <c r="F53"/>
  <c r="E53"/>
  <c r="U52"/>
  <c r="S52"/>
  <c r="P52"/>
  <c r="N52"/>
  <c r="K52"/>
  <c r="J52"/>
  <c r="I52"/>
  <c r="H52"/>
  <c r="G52"/>
  <c r="F52"/>
  <c r="E52"/>
  <c r="U51"/>
  <c r="I51"/>
  <c r="D33" i="6" s="1"/>
  <c r="H51" i="7"/>
  <c r="G51"/>
  <c r="F51"/>
  <c r="E51"/>
  <c r="D51"/>
  <c r="A51"/>
  <c r="U50"/>
  <c r="S50"/>
  <c r="P50"/>
  <c r="N50"/>
  <c r="G34" i="6" s="1"/>
  <c r="K50" i="7"/>
  <c r="E34" i="6" s="1"/>
  <c r="J50" i="7"/>
  <c r="I50"/>
  <c r="H50"/>
  <c r="G50"/>
  <c r="F50"/>
  <c r="E50"/>
  <c r="U49"/>
  <c r="S49"/>
  <c r="P49"/>
  <c r="N49"/>
  <c r="G35" i="6" s="1"/>
  <c r="K49" i="7"/>
  <c r="E35" i="6" s="1"/>
  <c r="J49" i="7"/>
  <c r="I49"/>
  <c r="H49"/>
  <c r="G49"/>
  <c r="F49"/>
  <c r="E49"/>
  <c r="G48"/>
  <c r="A48"/>
  <c r="U47"/>
  <c r="S47"/>
  <c r="P47"/>
  <c r="N47"/>
  <c r="K47"/>
  <c r="J47"/>
  <c r="I47"/>
  <c r="H47"/>
  <c r="G47"/>
  <c r="F47"/>
  <c r="E47"/>
  <c r="U46"/>
  <c r="S46"/>
  <c r="P46"/>
  <c r="N46"/>
  <c r="K46"/>
  <c r="J46"/>
  <c r="I46"/>
  <c r="H46"/>
  <c r="G46"/>
  <c r="F46"/>
  <c r="E46"/>
  <c r="U45"/>
  <c r="S45"/>
  <c r="P45"/>
  <c r="N45"/>
  <c r="K45"/>
  <c r="J45"/>
  <c r="H45"/>
  <c r="G45"/>
  <c r="F45"/>
  <c r="E45"/>
  <c r="U44"/>
  <c r="S44"/>
  <c r="P44"/>
  <c r="N44"/>
  <c r="K44"/>
  <c r="J44"/>
  <c r="H44"/>
  <c r="G44"/>
  <c r="F44"/>
  <c r="E44"/>
  <c r="U43"/>
  <c r="S43"/>
  <c r="P43"/>
  <c r="N43"/>
  <c r="K43"/>
  <c r="J43"/>
  <c r="H43"/>
  <c r="G43"/>
  <c r="F43"/>
  <c r="E43"/>
  <c r="U42"/>
  <c r="S42"/>
  <c r="P42"/>
  <c r="N42"/>
  <c r="G28" i="6" s="1"/>
  <c r="K42" i="7"/>
  <c r="E28" i="6" s="1"/>
  <c r="J42" i="7"/>
  <c r="H42"/>
  <c r="G42"/>
  <c r="F42"/>
  <c r="E42"/>
  <c r="U41"/>
  <c r="S41"/>
  <c r="P41"/>
  <c r="N41"/>
  <c r="G29" i="6" s="1"/>
  <c r="K41" i="7"/>
  <c r="E29" i="6" s="1"/>
  <c r="J41" i="7"/>
  <c r="H41"/>
  <c r="G41"/>
  <c r="F41"/>
  <c r="E41"/>
  <c r="U40"/>
  <c r="S40"/>
  <c r="P40"/>
  <c r="N40"/>
  <c r="K40"/>
  <c r="J40"/>
  <c r="I40"/>
  <c r="H40"/>
  <c r="G40"/>
  <c r="F40"/>
  <c r="E40"/>
  <c r="U39"/>
  <c r="S39"/>
  <c r="P39"/>
  <c r="N39"/>
  <c r="K39"/>
  <c r="J39"/>
  <c r="I39"/>
  <c r="H39"/>
  <c r="G39"/>
  <c r="F39"/>
  <c r="E39"/>
  <c r="U38"/>
  <c r="I38"/>
  <c r="D25" i="6" s="1"/>
  <c r="H38" i="7"/>
  <c r="G38"/>
  <c r="F38"/>
  <c r="E38"/>
  <c r="D38"/>
  <c r="A38"/>
  <c r="U37"/>
  <c r="S37"/>
  <c r="P37"/>
  <c r="N37"/>
  <c r="G26" i="6" s="1"/>
  <c r="K37" i="7"/>
  <c r="E26" i="6" s="1"/>
  <c r="J37" i="7"/>
  <c r="I37"/>
  <c r="H37"/>
  <c r="G37"/>
  <c r="F37"/>
  <c r="E37"/>
  <c r="U36"/>
  <c r="S36"/>
  <c r="P36"/>
  <c r="N36"/>
  <c r="G27" i="6" s="1"/>
  <c r="K36" i="7"/>
  <c r="E27" i="6" s="1"/>
  <c r="J36" i="7"/>
  <c r="I36"/>
  <c r="H36"/>
  <c r="G36"/>
  <c r="F36"/>
  <c r="E36"/>
  <c r="G35"/>
  <c r="A35"/>
  <c r="U34"/>
  <c r="I34"/>
  <c r="H34"/>
  <c r="G34"/>
  <c r="F34"/>
  <c r="E34"/>
  <c r="D34"/>
  <c r="A34"/>
  <c r="U33"/>
  <c r="S33"/>
  <c r="P33"/>
  <c r="N33"/>
  <c r="G18" i="6" s="1"/>
  <c r="K33" i="7"/>
  <c r="E18" i="6" s="1"/>
  <c r="J33" i="7"/>
  <c r="H33"/>
  <c r="G33"/>
  <c r="F33"/>
  <c r="E33"/>
  <c r="U32"/>
  <c r="S32"/>
  <c r="P32"/>
  <c r="N32"/>
  <c r="K32"/>
  <c r="J32"/>
  <c r="H32"/>
  <c r="G32"/>
  <c r="F32"/>
  <c r="E32"/>
  <c r="U31"/>
  <c r="S31"/>
  <c r="P31"/>
  <c r="N31"/>
  <c r="K31"/>
  <c r="J31"/>
  <c r="H31"/>
  <c r="G31"/>
  <c r="F31"/>
  <c r="E31"/>
  <c r="U30"/>
  <c r="S30"/>
  <c r="P30"/>
  <c r="N30"/>
  <c r="K30"/>
  <c r="J30"/>
  <c r="I30"/>
  <c r="H30"/>
  <c r="G30"/>
  <c r="F30"/>
  <c r="E30"/>
  <c r="U29"/>
  <c r="S29"/>
  <c r="P29"/>
  <c r="N29"/>
  <c r="K29"/>
  <c r="J29"/>
  <c r="I29"/>
  <c r="H29"/>
  <c r="G29"/>
  <c r="F29"/>
  <c r="E29"/>
  <c r="U28"/>
  <c r="S28"/>
  <c r="P28"/>
  <c r="N28"/>
  <c r="K28"/>
  <c r="J28"/>
  <c r="H28"/>
  <c r="G28"/>
  <c r="F28"/>
  <c r="E28"/>
  <c r="U27"/>
  <c r="S27"/>
  <c r="P27"/>
  <c r="N27"/>
  <c r="K27"/>
  <c r="J27"/>
  <c r="H27"/>
  <c r="G27"/>
  <c r="F27"/>
  <c r="E27"/>
  <c r="U26"/>
  <c r="S26"/>
  <c r="P26"/>
  <c r="N26"/>
  <c r="K26"/>
  <c r="J26"/>
  <c r="H26"/>
  <c r="G26"/>
  <c r="F26"/>
  <c r="E26"/>
  <c r="U25"/>
  <c r="S25"/>
  <c r="P25"/>
  <c r="N25"/>
  <c r="K25"/>
  <c r="J25"/>
  <c r="H25"/>
  <c r="G25"/>
  <c r="F25"/>
  <c r="E25"/>
  <c r="U24"/>
  <c r="I24"/>
  <c r="D19" i="6" s="1"/>
  <c r="H24" i="7"/>
  <c r="G24"/>
  <c r="F24"/>
  <c r="E24"/>
  <c r="D24"/>
  <c r="A24"/>
  <c r="U23"/>
  <c r="S23"/>
  <c r="P23"/>
  <c r="N23"/>
  <c r="G20" i="6" s="1"/>
  <c r="K23" i="7"/>
  <c r="E20" i="6" s="1"/>
  <c r="J23" i="7"/>
  <c r="I23"/>
  <c r="H23"/>
  <c r="G23"/>
  <c r="F23"/>
  <c r="E23"/>
  <c r="U22"/>
  <c r="S22"/>
  <c r="P22"/>
  <c r="N22"/>
  <c r="G21" i="6" s="1"/>
  <c r="K22" i="7"/>
  <c r="E21" i="6" s="1"/>
  <c r="J22" i="7"/>
  <c r="I22"/>
  <c r="H22"/>
  <c r="G22"/>
  <c r="F22"/>
  <c r="E22"/>
  <c r="G21"/>
  <c r="A21"/>
  <c r="U20"/>
  <c r="I20"/>
  <c r="H20"/>
  <c r="G20"/>
  <c r="F20"/>
  <c r="E20"/>
  <c r="D20"/>
  <c r="A20"/>
  <c r="U19"/>
  <c r="S19"/>
  <c r="P19"/>
  <c r="N19"/>
  <c r="G11" i="6" s="1"/>
  <c r="K19" i="7"/>
  <c r="E11" i="6" s="1"/>
  <c r="J19" i="7"/>
  <c r="H19"/>
  <c r="G19"/>
  <c r="F19"/>
  <c r="E19"/>
  <c r="U18"/>
  <c r="S18"/>
  <c r="P18"/>
  <c r="N18"/>
  <c r="K18"/>
  <c r="J18"/>
  <c r="H18"/>
  <c r="G18"/>
  <c r="F18"/>
  <c r="E18"/>
  <c r="U17"/>
  <c r="S17"/>
  <c r="P17"/>
  <c r="N17"/>
  <c r="K17"/>
  <c r="J17"/>
  <c r="H17"/>
  <c r="G17"/>
  <c r="F17"/>
  <c r="E17"/>
  <c r="U16"/>
  <c r="S16"/>
  <c r="P16"/>
  <c r="N16"/>
  <c r="K16"/>
  <c r="J16"/>
  <c r="I16"/>
  <c r="H16"/>
  <c r="G16"/>
  <c r="F16"/>
  <c r="E16"/>
  <c r="U15"/>
  <c r="S15"/>
  <c r="P15"/>
  <c r="N15"/>
  <c r="K15"/>
  <c r="J15"/>
  <c r="I15"/>
  <c r="H15"/>
  <c r="G15"/>
  <c r="F15"/>
  <c r="E15"/>
  <c r="U14"/>
  <c r="S14"/>
  <c r="P14"/>
  <c r="N14"/>
  <c r="K14"/>
  <c r="J14"/>
  <c r="H14"/>
  <c r="G14"/>
  <c r="F14"/>
  <c r="E14"/>
  <c r="U13"/>
  <c r="S13"/>
  <c r="P13"/>
  <c r="N13"/>
  <c r="K13"/>
  <c r="J13"/>
  <c r="H13"/>
  <c r="G13"/>
  <c r="F13"/>
  <c r="E13"/>
  <c r="U12"/>
  <c r="S12"/>
  <c r="P12"/>
  <c r="N12"/>
  <c r="K12"/>
  <c r="J12"/>
  <c r="H12"/>
  <c r="G12"/>
  <c r="F12"/>
  <c r="E12"/>
  <c r="U11"/>
  <c r="S11"/>
  <c r="P11"/>
  <c r="N11"/>
  <c r="K11"/>
  <c r="J11"/>
  <c r="H11"/>
  <c r="G11"/>
  <c r="F11"/>
  <c r="E11"/>
  <c r="U10"/>
  <c r="I10"/>
  <c r="H10"/>
  <c r="G10"/>
  <c r="F10"/>
  <c r="E10"/>
  <c r="D10"/>
  <c r="A10"/>
  <c r="U9"/>
  <c r="S9"/>
  <c r="P9"/>
  <c r="N9"/>
  <c r="G13" i="6" s="1"/>
  <c r="K9" i="7"/>
  <c r="E13" i="6" s="1"/>
  <c r="J9" i="7"/>
  <c r="I9"/>
  <c r="H9"/>
  <c r="G9"/>
  <c r="F9"/>
  <c r="E9"/>
  <c r="U8"/>
  <c r="S8"/>
  <c r="P8"/>
  <c r="N8"/>
  <c r="G14" i="6" s="1"/>
  <c r="K8" i="7"/>
  <c r="E14" i="6" s="1"/>
  <c r="J8" i="7"/>
  <c r="I8"/>
  <c r="H8"/>
  <c r="G8"/>
  <c r="F8"/>
  <c r="E8"/>
  <c r="G7"/>
  <c r="A7"/>
  <c r="G6"/>
  <c r="A6"/>
  <c r="I1866" i="5"/>
  <c r="I1863"/>
  <c r="D1866"/>
  <c r="D1863"/>
  <c r="C1857"/>
  <c r="C1856"/>
  <c r="C1855"/>
  <c r="C1854"/>
  <c r="C1853"/>
  <c r="C1852"/>
  <c r="C1850"/>
  <c r="C1849"/>
  <c r="C1848"/>
  <c r="C1847"/>
  <c r="C1846"/>
  <c r="C1845"/>
  <c r="C1843"/>
  <c r="C1842"/>
  <c r="C1841"/>
  <c r="C1840"/>
  <c r="C1839"/>
  <c r="C1838"/>
  <c r="C1836"/>
  <c r="C1835"/>
  <c r="C1834"/>
  <c r="C1833"/>
  <c r="C1832"/>
  <c r="C1831"/>
  <c r="C1830"/>
  <c r="Z1822"/>
  <c r="Y1822"/>
  <c r="X1822"/>
  <c r="J1821"/>
  <c r="G1821"/>
  <c r="F1821"/>
  <c r="E1821"/>
  <c r="D1821"/>
  <c r="I1821"/>
  <c r="B1821"/>
  <c r="A1821"/>
  <c r="Z1820"/>
  <c r="Y1820"/>
  <c r="X1820"/>
  <c r="J1819"/>
  <c r="G1819"/>
  <c r="F1819"/>
  <c r="E1819"/>
  <c r="D1819"/>
  <c r="I1819"/>
  <c r="B1819"/>
  <c r="A1819"/>
  <c r="Z1818"/>
  <c r="Y1818"/>
  <c r="X1818"/>
  <c r="J1817"/>
  <c r="G1817"/>
  <c r="F1817"/>
  <c r="E1817"/>
  <c r="D1817"/>
  <c r="I1817"/>
  <c r="C1817"/>
  <c r="B1817"/>
  <c r="A1817"/>
  <c r="Z1816"/>
  <c r="Y1816"/>
  <c r="X1816"/>
  <c r="G1815"/>
  <c r="E1815"/>
  <c r="J1814"/>
  <c r="F1814"/>
  <c r="E1814"/>
  <c r="J1813"/>
  <c r="F1813"/>
  <c r="E1813"/>
  <c r="J1812"/>
  <c r="G1812"/>
  <c r="F1812"/>
  <c r="J1811"/>
  <c r="G1811"/>
  <c r="F1811"/>
  <c r="J1810"/>
  <c r="G1810"/>
  <c r="F1810"/>
  <c r="J1809"/>
  <c r="G1809"/>
  <c r="F1809"/>
  <c r="F1807"/>
  <c r="D1807"/>
  <c r="I1807"/>
  <c r="C1807"/>
  <c r="A1807"/>
  <c r="Z1806"/>
  <c r="Y1806"/>
  <c r="X1806"/>
  <c r="J1805"/>
  <c r="G1805"/>
  <c r="F1805"/>
  <c r="E1805"/>
  <c r="D1805"/>
  <c r="I1805"/>
  <c r="C1805"/>
  <c r="B1805"/>
  <c r="A1805"/>
  <c r="Z1804"/>
  <c r="Y1804"/>
  <c r="X1804"/>
  <c r="G1803"/>
  <c r="E1803"/>
  <c r="J1802"/>
  <c r="F1802"/>
  <c r="E1802"/>
  <c r="J1801"/>
  <c r="F1801"/>
  <c r="E1801"/>
  <c r="J1800"/>
  <c r="G1800"/>
  <c r="F1800"/>
  <c r="J1799"/>
  <c r="G1799"/>
  <c r="F1799"/>
  <c r="J1798"/>
  <c r="G1798"/>
  <c r="F1798"/>
  <c r="J1797"/>
  <c r="G1797"/>
  <c r="F1797"/>
  <c r="F1795"/>
  <c r="D1795"/>
  <c r="I1795"/>
  <c r="C1795"/>
  <c r="A1795"/>
  <c r="Z1794"/>
  <c r="Y1794"/>
  <c r="X1794"/>
  <c r="J1792"/>
  <c r="G1792"/>
  <c r="F1792"/>
  <c r="D1792"/>
  <c r="I1792"/>
  <c r="C1792"/>
  <c r="B1792"/>
  <c r="A1792"/>
  <c r="Z1791"/>
  <c r="Y1791"/>
  <c r="X1791"/>
  <c r="G1790"/>
  <c r="E1790"/>
  <c r="J1789"/>
  <c r="F1789"/>
  <c r="E1789"/>
  <c r="J1788"/>
  <c r="F1788"/>
  <c r="E1788"/>
  <c r="J1787"/>
  <c r="G1787"/>
  <c r="F1787"/>
  <c r="J1786"/>
  <c r="G1786"/>
  <c r="F1786"/>
  <c r="J1785"/>
  <c r="G1785"/>
  <c r="F1785"/>
  <c r="J1784"/>
  <c r="G1784"/>
  <c r="F1784"/>
  <c r="F1782"/>
  <c r="D1782"/>
  <c r="I1782"/>
  <c r="C1782"/>
  <c r="A1782"/>
  <c r="Z1781"/>
  <c r="Y1781"/>
  <c r="X1781"/>
  <c r="J1780"/>
  <c r="G1780"/>
  <c r="F1780"/>
  <c r="E1780"/>
  <c r="D1780"/>
  <c r="I1780"/>
  <c r="B1780"/>
  <c r="A1780"/>
  <c r="Z1779"/>
  <c r="Y1779"/>
  <c r="W1779"/>
  <c r="J1778"/>
  <c r="G1778"/>
  <c r="F1778"/>
  <c r="E1778"/>
  <c r="D1778"/>
  <c r="I1778"/>
  <c r="C1778"/>
  <c r="B1778"/>
  <c r="A1778"/>
  <c r="Z1777"/>
  <c r="Y1777"/>
  <c r="X1777"/>
  <c r="J1775"/>
  <c r="G1775"/>
  <c r="F1775"/>
  <c r="D1775"/>
  <c r="I1775"/>
  <c r="C1775"/>
  <c r="B1775"/>
  <c r="A1775"/>
  <c r="Z1774"/>
  <c r="Y1774"/>
  <c r="X1774"/>
  <c r="G1773"/>
  <c r="E1773"/>
  <c r="J1772"/>
  <c r="F1772"/>
  <c r="E1772"/>
  <c r="J1771"/>
  <c r="F1771"/>
  <c r="E1771"/>
  <c r="J1770"/>
  <c r="G1770"/>
  <c r="F1770"/>
  <c r="J1769"/>
  <c r="G1769"/>
  <c r="F1769"/>
  <c r="J1768"/>
  <c r="G1768"/>
  <c r="F1768"/>
  <c r="J1767"/>
  <c r="G1767"/>
  <c r="F1767"/>
  <c r="F1766"/>
  <c r="E1766"/>
  <c r="D1766"/>
  <c r="I1766"/>
  <c r="C1766"/>
  <c r="A1766"/>
  <c r="A1765"/>
  <c r="Z1759"/>
  <c r="Y1759"/>
  <c r="X1759"/>
  <c r="J1758"/>
  <c r="G1758"/>
  <c r="F1758"/>
  <c r="E1758"/>
  <c r="D1758"/>
  <c r="I1758"/>
  <c r="C1758"/>
  <c r="B1758"/>
  <c r="A1758"/>
  <c r="Z1757"/>
  <c r="Y1757"/>
  <c r="X1757"/>
  <c r="J1756"/>
  <c r="G1756"/>
  <c r="F1756"/>
  <c r="E1756"/>
  <c r="D1756"/>
  <c r="I1756"/>
  <c r="B1756"/>
  <c r="A1756"/>
  <c r="Z1755"/>
  <c r="Y1755"/>
  <c r="X1755"/>
  <c r="J1754"/>
  <c r="G1754"/>
  <c r="F1754"/>
  <c r="E1754"/>
  <c r="D1754"/>
  <c r="I1754"/>
  <c r="B1754"/>
  <c r="A1754"/>
  <c r="Z1753"/>
  <c r="Y1753"/>
  <c r="X1753"/>
  <c r="J1752"/>
  <c r="G1752"/>
  <c r="F1752"/>
  <c r="E1752"/>
  <c r="D1752"/>
  <c r="I1752"/>
  <c r="B1752"/>
  <c r="A1752"/>
  <c r="Z1751"/>
  <c r="Y1751"/>
  <c r="X1751"/>
  <c r="G1750"/>
  <c r="E1750"/>
  <c r="J1749"/>
  <c r="F1749"/>
  <c r="E1749"/>
  <c r="J1748"/>
  <c r="F1748"/>
  <c r="E1748"/>
  <c r="J1747"/>
  <c r="G1747"/>
  <c r="F1747"/>
  <c r="J1746"/>
  <c r="G1746"/>
  <c r="F1746"/>
  <c r="J1745"/>
  <c r="G1745"/>
  <c r="F1745"/>
  <c r="J1744"/>
  <c r="G1744"/>
  <c r="F1744"/>
  <c r="F1742"/>
  <c r="D1742"/>
  <c r="I1742"/>
  <c r="C1742"/>
  <c r="A1742"/>
  <c r="Z1741"/>
  <c r="Y1741"/>
  <c r="X1741"/>
  <c r="J1740"/>
  <c r="G1740"/>
  <c r="F1740"/>
  <c r="E1740"/>
  <c r="D1740"/>
  <c r="I1740"/>
  <c r="C1740"/>
  <c r="B1740"/>
  <c r="A1740"/>
  <c r="Z1739"/>
  <c r="Y1739"/>
  <c r="X1739"/>
  <c r="G1738"/>
  <c r="E1738"/>
  <c r="J1737"/>
  <c r="F1737"/>
  <c r="E1737"/>
  <c r="J1736"/>
  <c r="F1736"/>
  <c r="E1736"/>
  <c r="J1735"/>
  <c r="G1735"/>
  <c r="F1735"/>
  <c r="J1734"/>
  <c r="G1734"/>
  <c r="F1734"/>
  <c r="J1733"/>
  <c r="G1733"/>
  <c r="F1733"/>
  <c r="J1732"/>
  <c r="G1732"/>
  <c r="F1732"/>
  <c r="F1730"/>
  <c r="D1730"/>
  <c r="I1730"/>
  <c r="C1730"/>
  <c r="A1730"/>
  <c r="Z1729"/>
  <c r="Y1729"/>
  <c r="X1729"/>
  <c r="J1727"/>
  <c r="G1727"/>
  <c r="F1727"/>
  <c r="D1727"/>
  <c r="I1727"/>
  <c r="C1727"/>
  <c r="B1727"/>
  <c r="A1727"/>
  <c r="Z1726"/>
  <c r="Y1726"/>
  <c r="X1726"/>
  <c r="G1725"/>
  <c r="E1725"/>
  <c r="J1724"/>
  <c r="F1724"/>
  <c r="E1724"/>
  <c r="J1723"/>
  <c r="F1723"/>
  <c r="E1723"/>
  <c r="J1722"/>
  <c r="G1722"/>
  <c r="F1722"/>
  <c r="J1721"/>
  <c r="G1721"/>
  <c r="F1721"/>
  <c r="J1720"/>
  <c r="G1720"/>
  <c r="F1720"/>
  <c r="J1719"/>
  <c r="G1719"/>
  <c r="F1719"/>
  <c r="F1717"/>
  <c r="D1717"/>
  <c r="I1717"/>
  <c r="C1717"/>
  <c r="A1717"/>
  <c r="Z1716"/>
  <c r="Y1716"/>
  <c r="X1716"/>
  <c r="J1715"/>
  <c r="G1715"/>
  <c r="F1715"/>
  <c r="E1715"/>
  <c r="D1715"/>
  <c r="I1715"/>
  <c r="B1715"/>
  <c r="A1715"/>
  <c r="Z1714"/>
  <c r="Y1714"/>
  <c r="X1714"/>
  <c r="J1713"/>
  <c r="G1713"/>
  <c r="F1713"/>
  <c r="E1713"/>
  <c r="D1713"/>
  <c r="I1713"/>
  <c r="B1713"/>
  <c r="A1713"/>
  <c r="Z1712"/>
  <c r="Y1712"/>
  <c r="W1712"/>
  <c r="J1711"/>
  <c r="G1711"/>
  <c r="F1711"/>
  <c r="E1711"/>
  <c r="D1711"/>
  <c r="I1711"/>
  <c r="C1711"/>
  <c r="B1711"/>
  <c r="A1711"/>
  <c r="Z1710"/>
  <c r="Y1710"/>
  <c r="X1710"/>
  <c r="J1708"/>
  <c r="G1708"/>
  <c r="F1708"/>
  <c r="D1708"/>
  <c r="I1708"/>
  <c r="C1708"/>
  <c r="B1708"/>
  <c r="A1708"/>
  <c r="Z1707"/>
  <c r="Y1707"/>
  <c r="X1707"/>
  <c r="G1706"/>
  <c r="E1706"/>
  <c r="J1705"/>
  <c r="F1705"/>
  <c r="E1705"/>
  <c r="J1704"/>
  <c r="F1704"/>
  <c r="E1704"/>
  <c r="J1703"/>
  <c r="G1703"/>
  <c r="F1703"/>
  <c r="J1702"/>
  <c r="G1702"/>
  <c r="F1702"/>
  <c r="J1701"/>
  <c r="G1701"/>
  <c r="F1701"/>
  <c r="J1700"/>
  <c r="G1700"/>
  <c r="F1700"/>
  <c r="F1699"/>
  <c r="E1699"/>
  <c r="D1699"/>
  <c r="I1699"/>
  <c r="C1699"/>
  <c r="A1699"/>
  <c r="A1698"/>
  <c r="Z1692"/>
  <c r="Y1692"/>
  <c r="X1692"/>
  <c r="J1691"/>
  <c r="G1691"/>
  <c r="F1691"/>
  <c r="E1691"/>
  <c r="D1691"/>
  <c r="I1691"/>
  <c r="B1691"/>
  <c r="A1691"/>
  <c r="Z1690"/>
  <c r="Y1690"/>
  <c r="X1690"/>
  <c r="J1689"/>
  <c r="G1689"/>
  <c r="F1689"/>
  <c r="E1689"/>
  <c r="D1689"/>
  <c r="I1689"/>
  <c r="B1689"/>
  <c r="A1689"/>
  <c r="Z1688"/>
  <c r="Y1688"/>
  <c r="X1688"/>
  <c r="J1687"/>
  <c r="G1687"/>
  <c r="F1687"/>
  <c r="E1687"/>
  <c r="D1687"/>
  <c r="I1687"/>
  <c r="C1687"/>
  <c r="B1687"/>
  <c r="A1687"/>
  <c r="Z1686"/>
  <c r="Y1686"/>
  <c r="X1686"/>
  <c r="G1685"/>
  <c r="E1685"/>
  <c r="J1684"/>
  <c r="F1684"/>
  <c r="E1684"/>
  <c r="J1683"/>
  <c r="F1683"/>
  <c r="E1683"/>
  <c r="J1682"/>
  <c r="G1682"/>
  <c r="F1682"/>
  <c r="J1681"/>
  <c r="G1681"/>
  <c r="F1681"/>
  <c r="J1680"/>
  <c r="G1680"/>
  <c r="F1680"/>
  <c r="J1679"/>
  <c r="G1679"/>
  <c r="F1679"/>
  <c r="F1677"/>
  <c r="D1677"/>
  <c r="I1677"/>
  <c r="C1677"/>
  <c r="A1677"/>
  <c r="Z1676"/>
  <c r="Y1676"/>
  <c r="X1676"/>
  <c r="J1675"/>
  <c r="G1675"/>
  <c r="F1675"/>
  <c r="E1675"/>
  <c r="D1675"/>
  <c r="I1675"/>
  <c r="C1675"/>
  <c r="B1675"/>
  <c r="A1675"/>
  <c r="Z1674"/>
  <c r="Y1674"/>
  <c r="X1674"/>
  <c r="G1673"/>
  <c r="E1673"/>
  <c r="J1672"/>
  <c r="F1672"/>
  <c r="E1672"/>
  <c r="J1671"/>
  <c r="F1671"/>
  <c r="E1671"/>
  <c r="J1670"/>
  <c r="G1670"/>
  <c r="F1670"/>
  <c r="J1669"/>
  <c r="G1669"/>
  <c r="F1669"/>
  <c r="J1668"/>
  <c r="G1668"/>
  <c r="F1668"/>
  <c r="J1667"/>
  <c r="G1667"/>
  <c r="F1667"/>
  <c r="F1665"/>
  <c r="D1665"/>
  <c r="I1665"/>
  <c r="C1665"/>
  <c r="A1665"/>
  <c r="Z1664"/>
  <c r="Y1664"/>
  <c r="X1664"/>
  <c r="J1662"/>
  <c r="G1662"/>
  <c r="F1662"/>
  <c r="D1662"/>
  <c r="I1662"/>
  <c r="C1662"/>
  <c r="B1662"/>
  <c r="A1662"/>
  <c r="Z1661"/>
  <c r="Y1661"/>
  <c r="X1661"/>
  <c r="G1660"/>
  <c r="E1660"/>
  <c r="J1659"/>
  <c r="F1659"/>
  <c r="E1659"/>
  <c r="J1658"/>
  <c r="F1658"/>
  <c r="E1658"/>
  <c r="J1657"/>
  <c r="G1657"/>
  <c r="F1657"/>
  <c r="J1656"/>
  <c r="G1656"/>
  <c r="F1656"/>
  <c r="J1655"/>
  <c r="G1655"/>
  <c r="F1655"/>
  <c r="J1654"/>
  <c r="G1654"/>
  <c r="F1654"/>
  <c r="F1652"/>
  <c r="D1652"/>
  <c r="I1652"/>
  <c r="C1652"/>
  <c r="A1652"/>
  <c r="Z1651"/>
  <c r="Y1651"/>
  <c r="X1651"/>
  <c r="J1650"/>
  <c r="G1650"/>
  <c r="F1650"/>
  <c r="E1650"/>
  <c r="D1650"/>
  <c r="I1650"/>
  <c r="B1650"/>
  <c r="A1650"/>
  <c r="Z1649"/>
  <c r="Y1649"/>
  <c r="W1649"/>
  <c r="J1648"/>
  <c r="G1648"/>
  <c r="F1648"/>
  <c r="E1648"/>
  <c r="D1648"/>
  <c r="I1648"/>
  <c r="C1648"/>
  <c r="B1648"/>
  <c r="A1648"/>
  <c r="Z1647"/>
  <c r="Y1647"/>
  <c r="X1647"/>
  <c r="J1645"/>
  <c r="G1645"/>
  <c r="F1645"/>
  <c r="D1645"/>
  <c r="I1645"/>
  <c r="C1645"/>
  <c r="B1645"/>
  <c r="A1645"/>
  <c r="Z1644"/>
  <c r="Y1644"/>
  <c r="X1644"/>
  <c r="G1643"/>
  <c r="E1643"/>
  <c r="J1642"/>
  <c r="F1642"/>
  <c r="E1642"/>
  <c r="J1641"/>
  <c r="F1641"/>
  <c r="E1641"/>
  <c r="J1640"/>
  <c r="G1640"/>
  <c r="F1640"/>
  <c r="J1639"/>
  <c r="G1639"/>
  <c r="F1639"/>
  <c r="J1638"/>
  <c r="G1638"/>
  <c r="F1638"/>
  <c r="J1637"/>
  <c r="G1637"/>
  <c r="F1637"/>
  <c r="F1636"/>
  <c r="E1636"/>
  <c r="D1636"/>
  <c r="I1636"/>
  <c r="C1636"/>
  <c r="A1636"/>
  <c r="A1635"/>
  <c r="Z1629"/>
  <c r="Y1629"/>
  <c r="X1629"/>
  <c r="J1628"/>
  <c r="G1628"/>
  <c r="F1628"/>
  <c r="E1628"/>
  <c r="D1628"/>
  <c r="I1628"/>
  <c r="B1628"/>
  <c r="A1628"/>
  <c r="Z1627"/>
  <c r="Y1627"/>
  <c r="X1627"/>
  <c r="J1626"/>
  <c r="G1626"/>
  <c r="F1626"/>
  <c r="E1626"/>
  <c r="D1626"/>
  <c r="I1626"/>
  <c r="C1626"/>
  <c r="B1626"/>
  <c r="A1626"/>
  <c r="Z1625"/>
  <c r="Y1625"/>
  <c r="X1625"/>
  <c r="G1624"/>
  <c r="E1624"/>
  <c r="J1623"/>
  <c r="F1623"/>
  <c r="E1623"/>
  <c r="J1622"/>
  <c r="F1622"/>
  <c r="E1622"/>
  <c r="J1621"/>
  <c r="G1621"/>
  <c r="F1621"/>
  <c r="J1620"/>
  <c r="G1620"/>
  <c r="F1620"/>
  <c r="J1619"/>
  <c r="G1619"/>
  <c r="F1619"/>
  <c r="J1618"/>
  <c r="G1618"/>
  <c r="F1618"/>
  <c r="F1616"/>
  <c r="D1616"/>
  <c r="I1616"/>
  <c r="C1616"/>
  <c r="A1616"/>
  <c r="Z1615"/>
  <c r="Y1615"/>
  <c r="X1615"/>
  <c r="J1614"/>
  <c r="G1614"/>
  <c r="F1614"/>
  <c r="E1614"/>
  <c r="D1614"/>
  <c r="I1614"/>
  <c r="C1614"/>
  <c r="B1614"/>
  <c r="A1614"/>
  <c r="Z1613"/>
  <c r="Y1613"/>
  <c r="X1613"/>
  <c r="G1612"/>
  <c r="E1612"/>
  <c r="J1611"/>
  <c r="F1611"/>
  <c r="E1611"/>
  <c r="J1610"/>
  <c r="F1610"/>
  <c r="E1610"/>
  <c r="J1609"/>
  <c r="G1609"/>
  <c r="F1609"/>
  <c r="J1608"/>
  <c r="G1608"/>
  <c r="F1608"/>
  <c r="J1607"/>
  <c r="G1607"/>
  <c r="F1607"/>
  <c r="J1606"/>
  <c r="G1606"/>
  <c r="F1606"/>
  <c r="F1604"/>
  <c r="D1604"/>
  <c r="I1604"/>
  <c r="C1604"/>
  <c r="A1604"/>
  <c r="Z1603"/>
  <c r="Y1603"/>
  <c r="X1603"/>
  <c r="J1601"/>
  <c r="G1601"/>
  <c r="F1601"/>
  <c r="D1601"/>
  <c r="I1601"/>
  <c r="C1601"/>
  <c r="B1601"/>
  <c r="A1601"/>
  <c r="Z1600"/>
  <c r="Y1600"/>
  <c r="X1600"/>
  <c r="G1599"/>
  <c r="E1599"/>
  <c r="J1598"/>
  <c r="F1598"/>
  <c r="E1598"/>
  <c r="J1597"/>
  <c r="F1597"/>
  <c r="E1597"/>
  <c r="J1596"/>
  <c r="G1596"/>
  <c r="F1596"/>
  <c r="J1595"/>
  <c r="G1595"/>
  <c r="F1595"/>
  <c r="J1594"/>
  <c r="G1594"/>
  <c r="F1594"/>
  <c r="J1593"/>
  <c r="G1593"/>
  <c r="F1593"/>
  <c r="F1591"/>
  <c r="D1591"/>
  <c r="I1591"/>
  <c r="C1591"/>
  <c r="A1591"/>
  <c r="Z1590"/>
  <c r="Y1590"/>
  <c r="X1590"/>
  <c r="J1589"/>
  <c r="G1589"/>
  <c r="F1589"/>
  <c r="E1589"/>
  <c r="D1589"/>
  <c r="I1589"/>
  <c r="B1589"/>
  <c r="A1589"/>
  <c r="Z1588"/>
  <c r="Y1588"/>
  <c r="W1588"/>
  <c r="J1587"/>
  <c r="G1587"/>
  <c r="F1587"/>
  <c r="E1587"/>
  <c r="D1587"/>
  <c r="I1587"/>
  <c r="C1587"/>
  <c r="B1587"/>
  <c r="A1587"/>
  <c r="Z1586"/>
  <c r="Y1586"/>
  <c r="X1586"/>
  <c r="J1584"/>
  <c r="G1584"/>
  <c r="F1584"/>
  <c r="D1584"/>
  <c r="I1584"/>
  <c r="C1584"/>
  <c r="B1584"/>
  <c r="A1584"/>
  <c r="Z1583"/>
  <c r="Y1583"/>
  <c r="X1583"/>
  <c r="G1582"/>
  <c r="E1582"/>
  <c r="J1581"/>
  <c r="F1581"/>
  <c r="E1581"/>
  <c r="J1580"/>
  <c r="F1580"/>
  <c r="E1580"/>
  <c r="J1579"/>
  <c r="G1579"/>
  <c r="F1579"/>
  <c r="J1578"/>
  <c r="G1578"/>
  <c r="F1578"/>
  <c r="J1577"/>
  <c r="G1577"/>
  <c r="F1577"/>
  <c r="J1576"/>
  <c r="G1576"/>
  <c r="F1576"/>
  <c r="F1575"/>
  <c r="E1575"/>
  <c r="D1575"/>
  <c r="I1575"/>
  <c r="C1575"/>
  <c r="A1575"/>
  <c r="A1574"/>
  <c r="Z1568"/>
  <c r="Y1568"/>
  <c r="X1568"/>
  <c r="J1567"/>
  <c r="G1567"/>
  <c r="F1567"/>
  <c r="E1567"/>
  <c r="D1567"/>
  <c r="I1567"/>
  <c r="B1567"/>
  <c r="A1567"/>
  <c r="Z1566"/>
  <c r="Y1566"/>
  <c r="X1566"/>
  <c r="J1565"/>
  <c r="G1565"/>
  <c r="F1565"/>
  <c r="E1565"/>
  <c r="D1565"/>
  <c r="I1565"/>
  <c r="C1565"/>
  <c r="B1565"/>
  <c r="A1565"/>
  <c r="Z1564"/>
  <c r="Y1564"/>
  <c r="X1564"/>
  <c r="G1563"/>
  <c r="E1563"/>
  <c r="J1562"/>
  <c r="F1562"/>
  <c r="E1562"/>
  <c r="J1561"/>
  <c r="F1561"/>
  <c r="E1561"/>
  <c r="J1560"/>
  <c r="G1560"/>
  <c r="F1560"/>
  <c r="J1559"/>
  <c r="G1559"/>
  <c r="F1559"/>
  <c r="J1558"/>
  <c r="G1558"/>
  <c r="F1558"/>
  <c r="J1557"/>
  <c r="G1557"/>
  <c r="F1557"/>
  <c r="F1555"/>
  <c r="D1555"/>
  <c r="I1555"/>
  <c r="C1555"/>
  <c r="A1555"/>
  <c r="Z1554"/>
  <c r="Y1554"/>
  <c r="X1554"/>
  <c r="J1553"/>
  <c r="G1553"/>
  <c r="F1553"/>
  <c r="E1553"/>
  <c r="D1553"/>
  <c r="I1553"/>
  <c r="C1553"/>
  <c r="B1553"/>
  <c r="A1553"/>
  <c r="Z1552"/>
  <c r="Y1552"/>
  <c r="X1552"/>
  <c r="G1551"/>
  <c r="E1551"/>
  <c r="J1550"/>
  <c r="F1550"/>
  <c r="E1550"/>
  <c r="J1549"/>
  <c r="F1549"/>
  <c r="E1549"/>
  <c r="J1548"/>
  <c r="G1548"/>
  <c r="F1548"/>
  <c r="J1547"/>
  <c r="G1547"/>
  <c r="F1547"/>
  <c r="J1546"/>
  <c r="G1546"/>
  <c r="F1546"/>
  <c r="J1545"/>
  <c r="G1545"/>
  <c r="F1545"/>
  <c r="F1543"/>
  <c r="D1543"/>
  <c r="I1543"/>
  <c r="C1543"/>
  <c r="A1543"/>
  <c r="Z1542"/>
  <c r="Y1542"/>
  <c r="X1542"/>
  <c r="J1540"/>
  <c r="G1540"/>
  <c r="F1540"/>
  <c r="D1540"/>
  <c r="I1540"/>
  <c r="C1540"/>
  <c r="B1540"/>
  <c r="A1540"/>
  <c r="Z1539"/>
  <c r="Y1539"/>
  <c r="X1539"/>
  <c r="G1538"/>
  <c r="E1538"/>
  <c r="J1537"/>
  <c r="F1537"/>
  <c r="E1537"/>
  <c r="J1536"/>
  <c r="F1536"/>
  <c r="E1536"/>
  <c r="J1535"/>
  <c r="G1535"/>
  <c r="F1535"/>
  <c r="J1534"/>
  <c r="G1534"/>
  <c r="F1534"/>
  <c r="J1533"/>
  <c r="G1533"/>
  <c r="F1533"/>
  <c r="J1532"/>
  <c r="G1532"/>
  <c r="F1532"/>
  <c r="F1530"/>
  <c r="D1530"/>
  <c r="I1530"/>
  <c r="C1530"/>
  <c r="A1530"/>
  <c r="Z1529"/>
  <c r="Y1529"/>
  <c r="X1529"/>
  <c r="J1528"/>
  <c r="G1528"/>
  <c r="F1528"/>
  <c r="E1528"/>
  <c r="D1528"/>
  <c r="I1528"/>
  <c r="B1528"/>
  <c r="A1528"/>
  <c r="Z1527"/>
  <c r="Y1527"/>
  <c r="W1527"/>
  <c r="J1526"/>
  <c r="G1526"/>
  <c r="F1526"/>
  <c r="E1526"/>
  <c r="D1526"/>
  <c r="I1526"/>
  <c r="C1526"/>
  <c r="B1526"/>
  <c r="A1526"/>
  <c r="Z1525"/>
  <c r="Y1525"/>
  <c r="X1525"/>
  <c r="J1523"/>
  <c r="G1523"/>
  <c r="F1523"/>
  <c r="D1523"/>
  <c r="I1523"/>
  <c r="C1523"/>
  <c r="B1523"/>
  <c r="A1523"/>
  <c r="Z1522"/>
  <c r="Y1522"/>
  <c r="X1522"/>
  <c r="G1521"/>
  <c r="E1521"/>
  <c r="J1520"/>
  <c r="F1520"/>
  <c r="E1520"/>
  <c r="J1519"/>
  <c r="F1519"/>
  <c r="E1519"/>
  <c r="J1518"/>
  <c r="G1518"/>
  <c r="F1518"/>
  <c r="J1517"/>
  <c r="G1517"/>
  <c r="F1517"/>
  <c r="J1516"/>
  <c r="G1516"/>
  <c r="F1516"/>
  <c r="J1515"/>
  <c r="G1515"/>
  <c r="F1515"/>
  <c r="F1514"/>
  <c r="E1514"/>
  <c r="D1514"/>
  <c r="I1514"/>
  <c r="C1514"/>
  <c r="A1514"/>
  <c r="A1513"/>
  <c r="Z1507"/>
  <c r="Y1507"/>
  <c r="X1507"/>
  <c r="J1506"/>
  <c r="G1506"/>
  <c r="F1506"/>
  <c r="E1506"/>
  <c r="D1506"/>
  <c r="I1506"/>
  <c r="C1506"/>
  <c r="B1506"/>
  <c r="A1506"/>
  <c r="Z1505"/>
  <c r="Y1505"/>
  <c r="X1505"/>
  <c r="J1504"/>
  <c r="G1504"/>
  <c r="F1504"/>
  <c r="E1504"/>
  <c r="D1504"/>
  <c r="I1504"/>
  <c r="B1504"/>
  <c r="A1504"/>
  <c r="Z1503"/>
  <c r="Y1503"/>
  <c r="X1503"/>
  <c r="J1502"/>
  <c r="G1502"/>
  <c r="F1502"/>
  <c r="E1502"/>
  <c r="D1502"/>
  <c r="I1502"/>
  <c r="B1502"/>
  <c r="A1502"/>
  <c r="Z1501"/>
  <c r="Y1501"/>
  <c r="X1501"/>
  <c r="J1500"/>
  <c r="G1500"/>
  <c r="F1500"/>
  <c r="E1500"/>
  <c r="D1500"/>
  <c r="I1500"/>
  <c r="C1500"/>
  <c r="B1500"/>
  <c r="A1500"/>
  <c r="Z1499"/>
  <c r="Y1499"/>
  <c r="X1499"/>
  <c r="G1498"/>
  <c r="E1498"/>
  <c r="J1497"/>
  <c r="F1497"/>
  <c r="E1497"/>
  <c r="J1496"/>
  <c r="F1496"/>
  <c r="E1496"/>
  <c r="J1495"/>
  <c r="G1495"/>
  <c r="F1495"/>
  <c r="J1494"/>
  <c r="G1494"/>
  <c r="F1494"/>
  <c r="J1493"/>
  <c r="G1493"/>
  <c r="F1493"/>
  <c r="J1492"/>
  <c r="G1492"/>
  <c r="F1492"/>
  <c r="F1490"/>
  <c r="D1490"/>
  <c r="I1490"/>
  <c r="C1490"/>
  <c r="A1490"/>
  <c r="Z1489"/>
  <c r="Y1489"/>
  <c r="X1489"/>
  <c r="J1488"/>
  <c r="G1488"/>
  <c r="F1488"/>
  <c r="E1488"/>
  <c r="D1488"/>
  <c r="I1488"/>
  <c r="C1488"/>
  <c r="B1488"/>
  <c r="A1488"/>
  <c r="Z1487"/>
  <c r="Y1487"/>
  <c r="X1487"/>
  <c r="G1486"/>
  <c r="E1486"/>
  <c r="J1485"/>
  <c r="F1485"/>
  <c r="E1485"/>
  <c r="J1484"/>
  <c r="F1484"/>
  <c r="E1484"/>
  <c r="J1483"/>
  <c r="G1483"/>
  <c r="F1483"/>
  <c r="J1482"/>
  <c r="G1482"/>
  <c r="F1482"/>
  <c r="J1481"/>
  <c r="G1481"/>
  <c r="F1481"/>
  <c r="J1480"/>
  <c r="G1480"/>
  <c r="F1480"/>
  <c r="F1478"/>
  <c r="D1478"/>
  <c r="I1478"/>
  <c r="C1478"/>
  <c r="A1478"/>
  <c r="Z1477"/>
  <c r="Y1477"/>
  <c r="X1477"/>
  <c r="J1475"/>
  <c r="G1475"/>
  <c r="F1475"/>
  <c r="D1475"/>
  <c r="I1475"/>
  <c r="C1475"/>
  <c r="B1475"/>
  <c r="A1475"/>
  <c r="Z1474"/>
  <c r="Y1474"/>
  <c r="X1474"/>
  <c r="G1473"/>
  <c r="E1473"/>
  <c r="J1472"/>
  <c r="F1472"/>
  <c r="E1472"/>
  <c r="J1471"/>
  <c r="F1471"/>
  <c r="E1471"/>
  <c r="J1470"/>
  <c r="G1470"/>
  <c r="F1470"/>
  <c r="J1469"/>
  <c r="G1469"/>
  <c r="F1469"/>
  <c r="J1468"/>
  <c r="G1468"/>
  <c r="F1468"/>
  <c r="J1467"/>
  <c r="G1467"/>
  <c r="F1467"/>
  <c r="F1465"/>
  <c r="D1465"/>
  <c r="I1465"/>
  <c r="C1465"/>
  <c r="A1465"/>
  <c r="Z1464"/>
  <c r="Y1464"/>
  <c r="X1464"/>
  <c r="J1463"/>
  <c r="G1463"/>
  <c r="F1463"/>
  <c r="E1463"/>
  <c r="D1463"/>
  <c r="I1463"/>
  <c r="B1463"/>
  <c r="A1463"/>
  <c r="Z1462"/>
  <c r="Y1462"/>
  <c r="X1462"/>
  <c r="J1461"/>
  <c r="G1461"/>
  <c r="F1461"/>
  <c r="E1461"/>
  <c r="D1461"/>
  <c r="I1461"/>
  <c r="B1461"/>
  <c r="A1461"/>
  <c r="Z1460"/>
  <c r="Y1460"/>
  <c r="W1460"/>
  <c r="J1459"/>
  <c r="G1459"/>
  <c r="F1459"/>
  <c r="E1459"/>
  <c r="D1459"/>
  <c r="I1459"/>
  <c r="C1459"/>
  <c r="B1459"/>
  <c r="A1459"/>
  <c r="Z1458"/>
  <c r="Y1458"/>
  <c r="X1458"/>
  <c r="J1456"/>
  <c r="G1456"/>
  <c r="F1456"/>
  <c r="D1456"/>
  <c r="I1456"/>
  <c r="C1456"/>
  <c r="B1456"/>
  <c r="A1456"/>
  <c r="Z1455"/>
  <c r="Y1455"/>
  <c r="X1455"/>
  <c r="G1454"/>
  <c r="E1454"/>
  <c r="J1453"/>
  <c r="F1453"/>
  <c r="E1453"/>
  <c r="J1452"/>
  <c r="F1452"/>
  <c r="E1452"/>
  <c r="J1451"/>
  <c r="G1451"/>
  <c r="F1451"/>
  <c r="J1450"/>
  <c r="G1450"/>
  <c r="F1450"/>
  <c r="J1449"/>
  <c r="G1449"/>
  <c r="F1449"/>
  <c r="J1448"/>
  <c r="G1448"/>
  <c r="F1448"/>
  <c r="F1447"/>
  <c r="E1447"/>
  <c r="D1447"/>
  <c r="I1447"/>
  <c r="C1447"/>
  <c r="A1447"/>
  <c r="A1446"/>
  <c r="Z1440"/>
  <c r="Y1440"/>
  <c r="X1440"/>
  <c r="J1439"/>
  <c r="G1439"/>
  <c r="F1439"/>
  <c r="E1439"/>
  <c r="D1439"/>
  <c r="I1439"/>
  <c r="C1439"/>
  <c r="B1439"/>
  <c r="A1439"/>
  <c r="Z1438"/>
  <c r="Y1438"/>
  <c r="X1438"/>
  <c r="J1437"/>
  <c r="G1437"/>
  <c r="F1437"/>
  <c r="E1437"/>
  <c r="D1437"/>
  <c r="I1437"/>
  <c r="B1437"/>
  <c r="A1437"/>
  <c r="Z1436"/>
  <c r="Y1436"/>
  <c r="X1436"/>
  <c r="J1435"/>
  <c r="G1435"/>
  <c r="F1435"/>
  <c r="E1435"/>
  <c r="D1435"/>
  <c r="I1435"/>
  <c r="B1435"/>
  <c r="A1435"/>
  <c r="Z1434"/>
  <c r="Y1434"/>
  <c r="X1434"/>
  <c r="J1433"/>
  <c r="G1433"/>
  <c r="F1433"/>
  <c r="E1433"/>
  <c r="D1433"/>
  <c r="I1433"/>
  <c r="C1433"/>
  <c r="B1433"/>
  <c r="A1433"/>
  <c r="Z1432"/>
  <c r="Y1432"/>
  <c r="X1432"/>
  <c r="G1431"/>
  <c r="E1431"/>
  <c r="J1430"/>
  <c r="F1430"/>
  <c r="E1430"/>
  <c r="J1429"/>
  <c r="F1429"/>
  <c r="E1429"/>
  <c r="J1428"/>
  <c r="G1428"/>
  <c r="F1428"/>
  <c r="J1427"/>
  <c r="G1427"/>
  <c r="F1427"/>
  <c r="J1426"/>
  <c r="G1426"/>
  <c r="F1426"/>
  <c r="J1425"/>
  <c r="G1425"/>
  <c r="F1425"/>
  <c r="F1423"/>
  <c r="D1423"/>
  <c r="I1423"/>
  <c r="C1423"/>
  <c r="A1423"/>
  <c r="Z1422"/>
  <c r="Y1422"/>
  <c r="X1422"/>
  <c r="J1421"/>
  <c r="G1421"/>
  <c r="F1421"/>
  <c r="E1421"/>
  <c r="D1421"/>
  <c r="I1421"/>
  <c r="C1421"/>
  <c r="B1421"/>
  <c r="A1421"/>
  <c r="Z1420"/>
  <c r="Y1420"/>
  <c r="X1420"/>
  <c r="G1419"/>
  <c r="E1419"/>
  <c r="J1418"/>
  <c r="F1418"/>
  <c r="E1418"/>
  <c r="J1417"/>
  <c r="F1417"/>
  <c r="E1417"/>
  <c r="J1416"/>
  <c r="G1416"/>
  <c r="F1416"/>
  <c r="J1415"/>
  <c r="G1415"/>
  <c r="F1415"/>
  <c r="J1414"/>
  <c r="G1414"/>
  <c r="F1414"/>
  <c r="J1413"/>
  <c r="G1413"/>
  <c r="F1413"/>
  <c r="F1411"/>
  <c r="D1411"/>
  <c r="I1411"/>
  <c r="C1411"/>
  <c r="A1411"/>
  <c r="Z1410"/>
  <c r="Y1410"/>
  <c r="X1410"/>
  <c r="J1408"/>
  <c r="G1408"/>
  <c r="F1408"/>
  <c r="D1408"/>
  <c r="I1408"/>
  <c r="C1408"/>
  <c r="B1408"/>
  <c r="A1408"/>
  <c r="Z1407"/>
  <c r="Y1407"/>
  <c r="X1407"/>
  <c r="G1406"/>
  <c r="E1406"/>
  <c r="J1405"/>
  <c r="F1405"/>
  <c r="E1405"/>
  <c r="J1404"/>
  <c r="F1404"/>
  <c r="E1404"/>
  <c r="J1403"/>
  <c r="G1403"/>
  <c r="F1403"/>
  <c r="J1402"/>
  <c r="G1402"/>
  <c r="F1402"/>
  <c r="J1401"/>
  <c r="G1401"/>
  <c r="F1401"/>
  <c r="J1400"/>
  <c r="G1400"/>
  <c r="F1400"/>
  <c r="F1398"/>
  <c r="D1398"/>
  <c r="I1398"/>
  <c r="C1398"/>
  <c r="A1398"/>
  <c r="Z1397"/>
  <c r="Y1397"/>
  <c r="X1397"/>
  <c r="J1396"/>
  <c r="G1396"/>
  <c r="F1396"/>
  <c r="E1396"/>
  <c r="D1396"/>
  <c r="I1396"/>
  <c r="B1396"/>
  <c r="A1396"/>
  <c r="Z1395"/>
  <c r="Y1395"/>
  <c r="W1395"/>
  <c r="J1394"/>
  <c r="G1394"/>
  <c r="F1394"/>
  <c r="E1394"/>
  <c r="D1394"/>
  <c r="I1394"/>
  <c r="C1394"/>
  <c r="B1394"/>
  <c r="A1394"/>
  <c r="Z1393"/>
  <c r="Y1393"/>
  <c r="X1393"/>
  <c r="J1391"/>
  <c r="G1391"/>
  <c r="F1391"/>
  <c r="D1391"/>
  <c r="I1391"/>
  <c r="C1391"/>
  <c r="B1391"/>
  <c r="A1391"/>
  <c r="Z1390"/>
  <c r="Y1390"/>
  <c r="X1390"/>
  <c r="G1389"/>
  <c r="E1389"/>
  <c r="J1388"/>
  <c r="F1388"/>
  <c r="E1388"/>
  <c r="J1387"/>
  <c r="F1387"/>
  <c r="E1387"/>
  <c r="J1386"/>
  <c r="G1386"/>
  <c r="F1386"/>
  <c r="J1385"/>
  <c r="G1385"/>
  <c r="F1385"/>
  <c r="J1384"/>
  <c r="G1384"/>
  <c r="F1384"/>
  <c r="J1383"/>
  <c r="G1383"/>
  <c r="F1383"/>
  <c r="F1382"/>
  <c r="E1382"/>
  <c r="D1382"/>
  <c r="I1382"/>
  <c r="C1382"/>
  <c r="A1382"/>
  <c r="A1381"/>
  <c r="Z1375"/>
  <c r="Y1375"/>
  <c r="X1375"/>
  <c r="J1374"/>
  <c r="G1374"/>
  <c r="F1374"/>
  <c r="E1374"/>
  <c r="D1374"/>
  <c r="I1374"/>
  <c r="B1374"/>
  <c r="A1374"/>
  <c r="Z1373"/>
  <c r="Y1373"/>
  <c r="X1373"/>
  <c r="J1372"/>
  <c r="G1372"/>
  <c r="F1372"/>
  <c r="E1372"/>
  <c r="D1372"/>
  <c r="I1372"/>
  <c r="B1372"/>
  <c r="A1372"/>
  <c r="Z1371"/>
  <c r="Y1371"/>
  <c r="X1371"/>
  <c r="J1370"/>
  <c r="G1370"/>
  <c r="F1370"/>
  <c r="E1370"/>
  <c r="D1370"/>
  <c r="I1370"/>
  <c r="C1370"/>
  <c r="B1370"/>
  <c r="A1370"/>
  <c r="Z1369"/>
  <c r="Y1369"/>
  <c r="X1369"/>
  <c r="G1368"/>
  <c r="E1368"/>
  <c r="J1367"/>
  <c r="F1367"/>
  <c r="E1367"/>
  <c r="J1366"/>
  <c r="F1366"/>
  <c r="E1366"/>
  <c r="J1365"/>
  <c r="G1365"/>
  <c r="F1365"/>
  <c r="J1364"/>
  <c r="G1364"/>
  <c r="F1364"/>
  <c r="J1363"/>
  <c r="G1363"/>
  <c r="F1363"/>
  <c r="J1362"/>
  <c r="G1362"/>
  <c r="F1362"/>
  <c r="F1360"/>
  <c r="D1360"/>
  <c r="I1360"/>
  <c r="C1360"/>
  <c r="A1360"/>
  <c r="Z1359"/>
  <c r="Y1359"/>
  <c r="X1359"/>
  <c r="J1358"/>
  <c r="G1358"/>
  <c r="F1358"/>
  <c r="E1358"/>
  <c r="D1358"/>
  <c r="I1358"/>
  <c r="C1358"/>
  <c r="B1358"/>
  <c r="A1358"/>
  <c r="Z1357"/>
  <c r="Y1357"/>
  <c r="X1357"/>
  <c r="G1356"/>
  <c r="E1356"/>
  <c r="J1355"/>
  <c r="F1355"/>
  <c r="E1355"/>
  <c r="J1354"/>
  <c r="F1354"/>
  <c r="E1354"/>
  <c r="J1353"/>
  <c r="G1353"/>
  <c r="F1353"/>
  <c r="J1352"/>
  <c r="G1352"/>
  <c r="F1352"/>
  <c r="J1351"/>
  <c r="G1351"/>
  <c r="F1351"/>
  <c r="J1350"/>
  <c r="G1350"/>
  <c r="F1350"/>
  <c r="F1348"/>
  <c r="D1348"/>
  <c r="I1348"/>
  <c r="C1348"/>
  <c r="A1348"/>
  <c r="Z1347"/>
  <c r="Y1347"/>
  <c r="X1347"/>
  <c r="J1345"/>
  <c r="G1345"/>
  <c r="F1345"/>
  <c r="D1345"/>
  <c r="I1345"/>
  <c r="C1345"/>
  <c r="B1345"/>
  <c r="A1345"/>
  <c r="Z1344"/>
  <c r="Y1344"/>
  <c r="X1344"/>
  <c r="G1343"/>
  <c r="E1343"/>
  <c r="J1342"/>
  <c r="F1342"/>
  <c r="E1342"/>
  <c r="J1341"/>
  <c r="F1341"/>
  <c r="E1341"/>
  <c r="J1340"/>
  <c r="G1340"/>
  <c r="F1340"/>
  <c r="J1339"/>
  <c r="G1339"/>
  <c r="F1339"/>
  <c r="J1338"/>
  <c r="G1338"/>
  <c r="F1338"/>
  <c r="J1337"/>
  <c r="G1337"/>
  <c r="F1337"/>
  <c r="F1335"/>
  <c r="D1335"/>
  <c r="I1335"/>
  <c r="C1335"/>
  <c r="A1335"/>
  <c r="Z1334"/>
  <c r="Y1334"/>
  <c r="X1334"/>
  <c r="J1333"/>
  <c r="G1333"/>
  <c r="F1333"/>
  <c r="E1333"/>
  <c r="D1333"/>
  <c r="I1333"/>
  <c r="B1333"/>
  <c r="A1333"/>
  <c r="Z1332"/>
  <c r="Y1332"/>
  <c r="W1332"/>
  <c r="J1331"/>
  <c r="G1331"/>
  <c r="F1331"/>
  <c r="E1331"/>
  <c r="D1331"/>
  <c r="I1331"/>
  <c r="C1331"/>
  <c r="B1331"/>
  <c r="A1331"/>
  <c r="Z1330"/>
  <c r="Y1330"/>
  <c r="X1330"/>
  <c r="J1328"/>
  <c r="G1328"/>
  <c r="F1328"/>
  <c r="D1328"/>
  <c r="I1328"/>
  <c r="C1328"/>
  <c r="B1328"/>
  <c r="A1328"/>
  <c r="Z1327"/>
  <c r="Y1327"/>
  <c r="X1327"/>
  <c r="G1326"/>
  <c r="E1326"/>
  <c r="J1325"/>
  <c r="F1325"/>
  <c r="E1325"/>
  <c r="J1324"/>
  <c r="F1324"/>
  <c r="E1324"/>
  <c r="J1323"/>
  <c r="G1323"/>
  <c r="F1323"/>
  <c r="J1322"/>
  <c r="G1322"/>
  <c r="F1322"/>
  <c r="J1321"/>
  <c r="G1321"/>
  <c r="F1321"/>
  <c r="J1320"/>
  <c r="G1320"/>
  <c r="F1320"/>
  <c r="F1319"/>
  <c r="E1319"/>
  <c r="D1319"/>
  <c r="I1319"/>
  <c r="C1319"/>
  <c r="A1319"/>
  <c r="A1318"/>
  <c r="Z1312"/>
  <c r="Y1312"/>
  <c r="X1312"/>
  <c r="J1311"/>
  <c r="G1311"/>
  <c r="F1311"/>
  <c r="E1311"/>
  <c r="D1311"/>
  <c r="I1311"/>
  <c r="C1311"/>
  <c r="B1311"/>
  <c r="A1311"/>
  <c r="Z1310"/>
  <c r="Y1310"/>
  <c r="X1310"/>
  <c r="J1309"/>
  <c r="G1309"/>
  <c r="F1309"/>
  <c r="E1309"/>
  <c r="D1309"/>
  <c r="I1309"/>
  <c r="C1309"/>
  <c r="B1309"/>
  <c r="A1309"/>
  <c r="Z1308"/>
  <c r="Y1308"/>
  <c r="X1308"/>
  <c r="J1307"/>
  <c r="G1307"/>
  <c r="F1307"/>
  <c r="E1307"/>
  <c r="D1307"/>
  <c r="I1307"/>
  <c r="B1307"/>
  <c r="A1307"/>
  <c r="Z1306"/>
  <c r="Y1306"/>
  <c r="X1306"/>
  <c r="J1305"/>
  <c r="G1305"/>
  <c r="F1305"/>
  <c r="E1305"/>
  <c r="D1305"/>
  <c r="I1305"/>
  <c r="B1305"/>
  <c r="A1305"/>
  <c r="Z1304"/>
  <c r="Y1304"/>
  <c r="X1304"/>
  <c r="J1303"/>
  <c r="G1303"/>
  <c r="F1303"/>
  <c r="E1303"/>
  <c r="D1303"/>
  <c r="I1303"/>
  <c r="C1303"/>
  <c r="B1303"/>
  <c r="A1303"/>
  <c r="Z1302"/>
  <c r="Y1302"/>
  <c r="X1302"/>
  <c r="J1301"/>
  <c r="G1301"/>
  <c r="F1301"/>
  <c r="E1301"/>
  <c r="D1301"/>
  <c r="I1301"/>
  <c r="C1301"/>
  <c r="B1301"/>
  <c r="A1301"/>
  <c r="Z1300"/>
  <c r="Y1300"/>
  <c r="X1300"/>
  <c r="G1299"/>
  <c r="E1299"/>
  <c r="J1298"/>
  <c r="F1298"/>
  <c r="E1298"/>
  <c r="J1297"/>
  <c r="F1297"/>
  <c r="E1297"/>
  <c r="J1296"/>
  <c r="G1296"/>
  <c r="F1296"/>
  <c r="J1295"/>
  <c r="G1295"/>
  <c r="F1295"/>
  <c r="J1294"/>
  <c r="G1294"/>
  <c r="F1294"/>
  <c r="J1293"/>
  <c r="G1293"/>
  <c r="F1293"/>
  <c r="F1291"/>
  <c r="D1291"/>
  <c r="I1291"/>
  <c r="C1291"/>
  <c r="A1291"/>
  <c r="Z1290"/>
  <c r="Y1290"/>
  <c r="X1290"/>
  <c r="J1289"/>
  <c r="G1289"/>
  <c r="F1289"/>
  <c r="E1289"/>
  <c r="D1289"/>
  <c r="I1289"/>
  <c r="C1289"/>
  <c r="B1289"/>
  <c r="A1289"/>
  <c r="Z1288"/>
  <c r="Y1288"/>
  <c r="X1288"/>
  <c r="G1287"/>
  <c r="E1287"/>
  <c r="J1286"/>
  <c r="F1286"/>
  <c r="E1286"/>
  <c r="J1285"/>
  <c r="F1285"/>
  <c r="E1285"/>
  <c r="J1284"/>
  <c r="G1284"/>
  <c r="F1284"/>
  <c r="J1283"/>
  <c r="G1283"/>
  <c r="F1283"/>
  <c r="J1282"/>
  <c r="G1282"/>
  <c r="F1282"/>
  <c r="J1281"/>
  <c r="G1281"/>
  <c r="F1281"/>
  <c r="F1279"/>
  <c r="D1279"/>
  <c r="I1279"/>
  <c r="C1279"/>
  <c r="A1279"/>
  <c r="Z1278"/>
  <c r="Y1278"/>
  <c r="X1278"/>
  <c r="J1276"/>
  <c r="G1276"/>
  <c r="F1276"/>
  <c r="D1276"/>
  <c r="I1276"/>
  <c r="C1276"/>
  <c r="B1276"/>
  <c r="A1276"/>
  <c r="Z1275"/>
  <c r="Y1275"/>
  <c r="X1275"/>
  <c r="G1274"/>
  <c r="E1274"/>
  <c r="J1273"/>
  <c r="F1273"/>
  <c r="E1273"/>
  <c r="J1272"/>
  <c r="F1272"/>
  <c r="E1272"/>
  <c r="J1271"/>
  <c r="G1271"/>
  <c r="F1271"/>
  <c r="J1270"/>
  <c r="G1270"/>
  <c r="F1270"/>
  <c r="J1269"/>
  <c r="G1269"/>
  <c r="F1269"/>
  <c r="J1268"/>
  <c r="G1268"/>
  <c r="F1268"/>
  <c r="F1266"/>
  <c r="D1266"/>
  <c r="I1266"/>
  <c r="C1266"/>
  <c r="A1266"/>
  <c r="Z1265"/>
  <c r="Y1265"/>
  <c r="X1265"/>
  <c r="J1264"/>
  <c r="G1264"/>
  <c r="F1264"/>
  <c r="E1264"/>
  <c r="D1264"/>
  <c r="I1264"/>
  <c r="B1264"/>
  <c r="A1264"/>
  <c r="Z1263"/>
  <c r="Y1263"/>
  <c r="X1263"/>
  <c r="J1262"/>
  <c r="G1262"/>
  <c r="F1262"/>
  <c r="E1262"/>
  <c r="D1262"/>
  <c r="I1262"/>
  <c r="B1262"/>
  <c r="A1262"/>
  <c r="Z1261"/>
  <c r="Y1261"/>
  <c r="W1261"/>
  <c r="J1259"/>
  <c r="G1259"/>
  <c r="F1259"/>
  <c r="D1259"/>
  <c r="I1259"/>
  <c r="C1259"/>
  <c r="B1259"/>
  <c r="A1259"/>
  <c r="Z1258"/>
  <c r="Y1258"/>
  <c r="X1258"/>
  <c r="J1256"/>
  <c r="G1256"/>
  <c r="F1256"/>
  <c r="D1256"/>
  <c r="I1256"/>
  <c r="C1256"/>
  <c r="B1256"/>
  <c r="A1256"/>
  <c r="Z1255"/>
  <c r="Y1255"/>
  <c r="X1255"/>
  <c r="G1254"/>
  <c r="E1254"/>
  <c r="J1253"/>
  <c r="F1253"/>
  <c r="E1253"/>
  <c r="J1252"/>
  <c r="F1252"/>
  <c r="E1252"/>
  <c r="J1251"/>
  <c r="G1251"/>
  <c r="F1251"/>
  <c r="J1250"/>
  <c r="G1250"/>
  <c r="F1250"/>
  <c r="J1249"/>
  <c r="G1249"/>
  <c r="F1249"/>
  <c r="J1248"/>
  <c r="G1248"/>
  <c r="F1248"/>
  <c r="F1247"/>
  <c r="E1247"/>
  <c r="D1247"/>
  <c r="I1247"/>
  <c r="C1247"/>
  <c r="A1247"/>
  <c r="Z1246"/>
  <c r="Y1246"/>
  <c r="X1246"/>
  <c r="J1245"/>
  <c r="G1245"/>
  <c r="F1245"/>
  <c r="E1245"/>
  <c r="D1245"/>
  <c r="I1245"/>
  <c r="B1245"/>
  <c r="A1245"/>
  <c r="Z1244"/>
  <c r="Y1244"/>
  <c r="W1244"/>
  <c r="J1242"/>
  <c r="G1242"/>
  <c r="F1242"/>
  <c r="D1242"/>
  <c r="I1242"/>
  <c r="C1242"/>
  <c r="B1242"/>
  <c r="A1242"/>
  <c r="Z1241"/>
  <c r="Y1241"/>
  <c r="X1241"/>
  <c r="J1239"/>
  <c r="G1239"/>
  <c r="F1239"/>
  <c r="D1239"/>
  <c r="I1239"/>
  <c r="C1239"/>
  <c r="B1239"/>
  <c r="A1239"/>
  <c r="Z1238"/>
  <c r="Y1238"/>
  <c r="X1238"/>
  <c r="G1237"/>
  <c r="E1237"/>
  <c r="J1236"/>
  <c r="F1236"/>
  <c r="E1236"/>
  <c r="J1235"/>
  <c r="F1235"/>
  <c r="E1235"/>
  <c r="J1234"/>
  <c r="G1234"/>
  <c r="F1234"/>
  <c r="J1233"/>
  <c r="G1233"/>
  <c r="F1233"/>
  <c r="J1232"/>
  <c r="G1232"/>
  <c r="F1232"/>
  <c r="J1231"/>
  <c r="G1231"/>
  <c r="F1231"/>
  <c r="F1230"/>
  <c r="E1230"/>
  <c r="D1230"/>
  <c r="I1230"/>
  <c r="C1230"/>
  <c r="A1230"/>
  <c r="A1229"/>
  <c r="Z1223"/>
  <c r="Y1223"/>
  <c r="X1223"/>
  <c r="J1222"/>
  <c r="G1222"/>
  <c r="F1222"/>
  <c r="E1222"/>
  <c r="D1222"/>
  <c r="I1222"/>
  <c r="B1222"/>
  <c r="A1222"/>
  <c r="Z1221"/>
  <c r="Y1221"/>
  <c r="X1221"/>
  <c r="J1220"/>
  <c r="G1220"/>
  <c r="F1220"/>
  <c r="E1220"/>
  <c r="D1220"/>
  <c r="I1220"/>
  <c r="C1220"/>
  <c r="B1220"/>
  <c r="A1220"/>
  <c r="Z1219"/>
  <c r="Y1219"/>
  <c r="X1219"/>
  <c r="G1218"/>
  <c r="E1218"/>
  <c r="J1217"/>
  <c r="F1217"/>
  <c r="E1217"/>
  <c r="J1216"/>
  <c r="F1216"/>
  <c r="E1216"/>
  <c r="J1215"/>
  <c r="G1215"/>
  <c r="F1215"/>
  <c r="J1214"/>
  <c r="G1214"/>
  <c r="F1214"/>
  <c r="J1213"/>
  <c r="G1213"/>
  <c r="F1213"/>
  <c r="J1212"/>
  <c r="G1212"/>
  <c r="F1212"/>
  <c r="F1210"/>
  <c r="D1210"/>
  <c r="I1210"/>
  <c r="C1210"/>
  <c r="A1210"/>
  <c r="Z1209"/>
  <c r="Y1209"/>
  <c r="X1209"/>
  <c r="J1208"/>
  <c r="G1208"/>
  <c r="F1208"/>
  <c r="E1208"/>
  <c r="D1208"/>
  <c r="I1208"/>
  <c r="C1208"/>
  <c r="B1208"/>
  <c r="A1208"/>
  <c r="Z1207"/>
  <c r="Y1207"/>
  <c r="X1207"/>
  <c r="G1206"/>
  <c r="E1206"/>
  <c r="J1205"/>
  <c r="F1205"/>
  <c r="E1205"/>
  <c r="J1204"/>
  <c r="F1204"/>
  <c r="E1204"/>
  <c r="J1203"/>
  <c r="G1203"/>
  <c r="F1203"/>
  <c r="J1202"/>
  <c r="G1202"/>
  <c r="F1202"/>
  <c r="J1201"/>
  <c r="G1201"/>
  <c r="F1201"/>
  <c r="J1200"/>
  <c r="G1200"/>
  <c r="F1200"/>
  <c r="F1198"/>
  <c r="D1198"/>
  <c r="I1198"/>
  <c r="C1198"/>
  <c r="A1198"/>
  <c r="Z1197"/>
  <c r="Y1197"/>
  <c r="X1197"/>
  <c r="J1195"/>
  <c r="G1195"/>
  <c r="F1195"/>
  <c r="D1195"/>
  <c r="I1195"/>
  <c r="C1195"/>
  <c r="B1195"/>
  <c r="A1195"/>
  <c r="Z1194"/>
  <c r="Y1194"/>
  <c r="X1194"/>
  <c r="G1193"/>
  <c r="E1193"/>
  <c r="J1192"/>
  <c r="F1192"/>
  <c r="E1192"/>
  <c r="J1191"/>
  <c r="F1191"/>
  <c r="E1191"/>
  <c r="J1190"/>
  <c r="G1190"/>
  <c r="F1190"/>
  <c r="J1189"/>
  <c r="G1189"/>
  <c r="F1189"/>
  <c r="J1188"/>
  <c r="G1188"/>
  <c r="F1188"/>
  <c r="J1187"/>
  <c r="G1187"/>
  <c r="F1187"/>
  <c r="F1185"/>
  <c r="D1185"/>
  <c r="I1185"/>
  <c r="C1185"/>
  <c r="A1185"/>
  <c r="Z1184"/>
  <c r="Y1184"/>
  <c r="X1184"/>
  <c r="J1183"/>
  <c r="G1183"/>
  <c r="F1183"/>
  <c r="E1183"/>
  <c r="D1183"/>
  <c r="I1183"/>
  <c r="B1183"/>
  <c r="A1183"/>
  <c r="Z1182"/>
  <c r="Y1182"/>
  <c r="W1182"/>
  <c r="J1181"/>
  <c r="G1181"/>
  <c r="F1181"/>
  <c r="E1181"/>
  <c r="D1181"/>
  <c r="I1181"/>
  <c r="C1181"/>
  <c r="B1181"/>
  <c r="A1181"/>
  <c r="Z1180"/>
  <c r="Y1180"/>
  <c r="X1180"/>
  <c r="J1178"/>
  <c r="G1178"/>
  <c r="F1178"/>
  <c r="D1178"/>
  <c r="I1178"/>
  <c r="C1178"/>
  <c r="B1178"/>
  <c r="A1178"/>
  <c r="Z1177"/>
  <c r="Y1177"/>
  <c r="X1177"/>
  <c r="G1176"/>
  <c r="E1176"/>
  <c r="J1175"/>
  <c r="F1175"/>
  <c r="E1175"/>
  <c r="J1174"/>
  <c r="F1174"/>
  <c r="E1174"/>
  <c r="J1173"/>
  <c r="G1173"/>
  <c r="F1173"/>
  <c r="J1172"/>
  <c r="G1172"/>
  <c r="F1172"/>
  <c r="J1171"/>
  <c r="G1171"/>
  <c r="F1171"/>
  <c r="J1170"/>
  <c r="G1170"/>
  <c r="F1170"/>
  <c r="F1169"/>
  <c r="E1169"/>
  <c r="D1169"/>
  <c r="I1169"/>
  <c r="C1169"/>
  <c r="A1169"/>
  <c r="A1168"/>
  <c r="Z1162"/>
  <c r="Y1162"/>
  <c r="X1162"/>
  <c r="J1161"/>
  <c r="G1161"/>
  <c r="F1161"/>
  <c r="E1161"/>
  <c r="D1161"/>
  <c r="I1161"/>
  <c r="C1161"/>
  <c r="B1161"/>
  <c r="A1161"/>
  <c r="Z1160"/>
  <c r="Y1160"/>
  <c r="X1160"/>
  <c r="J1159"/>
  <c r="G1159"/>
  <c r="F1159"/>
  <c r="E1159"/>
  <c r="D1159"/>
  <c r="I1159"/>
  <c r="B1159"/>
  <c r="A1159"/>
  <c r="Z1158"/>
  <c r="Y1158"/>
  <c r="X1158"/>
  <c r="J1157"/>
  <c r="G1157"/>
  <c r="F1157"/>
  <c r="E1157"/>
  <c r="D1157"/>
  <c r="I1157"/>
  <c r="B1157"/>
  <c r="A1157"/>
  <c r="Z1156"/>
  <c r="Y1156"/>
  <c r="X1156"/>
  <c r="J1155"/>
  <c r="G1155"/>
  <c r="F1155"/>
  <c r="E1155"/>
  <c r="D1155"/>
  <c r="I1155"/>
  <c r="C1155"/>
  <c r="B1155"/>
  <c r="A1155"/>
  <c r="Z1154"/>
  <c r="Y1154"/>
  <c r="X1154"/>
  <c r="G1153"/>
  <c r="E1153"/>
  <c r="J1152"/>
  <c r="F1152"/>
  <c r="E1152"/>
  <c r="J1151"/>
  <c r="F1151"/>
  <c r="E1151"/>
  <c r="J1150"/>
  <c r="G1150"/>
  <c r="F1150"/>
  <c r="J1149"/>
  <c r="G1149"/>
  <c r="F1149"/>
  <c r="J1148"/>
  <c r="G1148"/>
  <c r="F1148"/>
  <c r="J1147"/>
  <c r="G1147"/>
  <c r="F1147"/>
  <c r="F1145"/>
  <c r="D1145"/>
  <c r="I1145"/>
  <c r="C1145"/>
  <c r="A1145"/>
  <c r="Z1144"/>
  <c r="Y1144"/>
  <c r="X1144"/>
  <c r="J1143"/>
  <c r="G1143"/>
  <c r="F1143"/>
  <c r="E1143"/>
  <c r="D1143"/>
  <c r="I1143"/>
  <c r="C1143"/>
  <c r="B1143"/>
  <c r="A1143"/>
  <c r="Z1142"/>
  <c r="Y1142"/>
  <c r="X1142"/>
  <c r="G1141"/>
  <c r="E1141"/>
  <c r="J1140"/>
  <c r="F1140"/>
  <c r="E1140"/>
  <c r="J1139"/>
  <c r="F1139"/>
  <c r="E1139"/>
  <c r="J1138"/>
  <c r="G1138"/>
  <c r="F1138"/>
  <c r="J1137"/>
  <c r="G1137"/>
  <c r="F1137"/>
  <c r="J1136"/>
  <c r="G1136"/>
  <c r="F1136"/>
  <c r="J1135"/>
  <c r="G1135"/>
  <c r="F1135"/>
  <c r="F1133"/>
  <c r="D1133"/>
  <c r="I1133"/>
  <c r="C1133"/>
  <c r="A1133"/>
  <c r="Z1132"/>
  <c r="Y1132"/>
  <c r="X1132"/>
  <c r="J1130"/>
  <c r="G1130"/>
  <c r="F1130"/>
  <c r="D1130"/>
  <c r="I1130"/>
  <c r="C1130"/>
  <c r="B1130"/>
  <c r="A1130"/>
  <c r="Z1129"/>
  <c r="Y1129"/>
  <c r="X1129"/>
  <c r="G1128"/>
  <c r="E1128"/>
  <c r="J1127"/>
  <c r="F1127"/>
  <c r="E1127"/>
  <c r="J1126"/>
  <c r="F1126"/>
  <c r="E1126"/>
  <c r="J1125"/>
  <c r="G1125"/>
  <c r="F1125"/>
  <c r="J1124"/>
  <c r="G1124"/>
  <c r="F1124"/>
  <c r="J1123"/>
  <c r="G1123"/>
  <c r="F1123"/>
  <c r="J1122"/>
  <c r="G1122"/>
  <c r="F1122"/>
  <c r="F1120"/>
  <c r="D1120"/>
  <c r="I1120"/>
  <c r="C1120"/>
  <c r="A1120"/>
  <c r="Z1119"/>
  <c r="Y1119"/>
  <c r="X1119"/>
  <c r="J1118"/>
  <c r="G1118"/>
  <c r="F1118"/>
  <c r="E1118"/>
  <c r="D1118"/>
  <c r="I1118"/>
  <c r="B1118"/>
  <c r="A1118"/>
  <c r="Z1117"/>
  <c r="Y1117"/>
  <c r="W1117"/>
  <c r="J1116"/>
  <c r="G1116"/>
  <c r="F1116"/>
  <c r="E1116"/>
  <c r="D1116"/>
  <c r="I1116"/>
  <c r="C1116"/>
  <c r="B1116"/>
  <c r="A1116"/>
  <c r="Z1115"/>
  <c r="Y1115"/>
  <c r="X1115"/>
  <c r="J1113"/>
  <c r="G1113"/>
  <c r="F1113"/>
  <c r="D1113"/>
  <c r="I1113"/>
  <c r="C1113"/>
  <c r="B1113"/>
  <c r="A1113"/>
  <c r="Z1112"/>
  <c r="Y1112"/>
  <c r="X1112"/>
  <c r="G1111"/>
  <c r="E1111"/>
  <c r="J1110"/>
  <c r="F1110"/>
  <c r="E1110"/>
  <c r="J1109"/>
  <c r="F1109"/>
  <c r="E1109"/>
  <c r="J1108"/>
  <c r="G1108"/>
  <c r="F1108"/>
  <c r="J1107"/>
  <c r="G1107"/>
  <c r="F1107"/>
  <c r="J1106"/>
  <c r="G1106"/>
  <c r="F1106"/>
  <c r="J1105"/>
  <c r="G1105"/>
  <c r="F1105"/>
  <c r="F1104"/>
  <c r="E1104"/>
  <c r="D1104"/>
  <c r="I1104"/>
  <c r="C1104"/>
  <c r="A1104"/>
  <c r="A1103"/>
  <c r="Z1097"/>
  <c r="Y1097"/>
  <c r="X1097"/>
  <c r="J1096"/>
  <c r="G1096"/>
  <c r="F1096"/>
  <c r="E1096"/>
  <c r="D1096"/>
  <c r="I1096"/>
  <c r="B1096"/>
  <c r="A1096"/>
  <c r="Z1095"/>
  <c r="Y1095"/>
  <c r="X1095"/>
  <c r="J1094"/>
  <c r="G1094"/>
  <c r="F1094"/>
  <c r="E1094"/>
  <c r="D1094"/>
  <c r="I1094"/>
  <c r="B1094"/>
  <c r="A1094"/>
  <c r="Z1093"/>
  <c r="Y1093"/>
  <c r="X1093"/>
  <c r="J1092"/>
  <c r="G1092"/>
  <c r="F1092"/>
  <c r="E1092"/>
  <c r="D1092"/>
  <c r="I1092"/>
  <c r="C1092"/>
  <c r="B1092"/>
  <c r="A1092"/>
  <c r="Z1091"/>
  <c r="Y1091"/>
  <c r="X1091"/>
  <c r="G1090"/>
  <c r="E1090"/>
  <c r="J1089"/>
  <c r="F1089"/>
  <c r="E1089"/>
  <c r="J1088"/>
  <c r="F1088"/>
  <c r="E1088"/>
  <c r="J1087"/>
  <c r="G1087"/>
  <c r="F1087"/>
  <c r="J1086"/>
  <c r="G1086"/>
  <c r="F1086"/>
  <c r="J1085"/>
  <c r="G1085"/>
  <c r="F1085"/>
  <c r="J1084"/>
  <c r="G1084"/>
  <c r="F1084"/>
  <c r="F1082"/>
  <c r="D1082"/>
  <c r="I1082"/>
  <c r="C1082"/>
  <c r="A1082"/>
  <c r="Z1081"/>
  <c r="Y1081"/>
  <c r="X1081"/>
  <c r="J1080"/>
  <c r="G1080"/>
  <c r="F1080"/>
  <c r="E1080"/>
  <c r="D1080"/>
  <c r="I1080"/>
  <c r="C1080"/>
  <c r="B1080"/>
  <c r="A1080"/>
  <c r="Z1079"/>
  <c r="Y1079"/>
  <c r="X1079"/>
  <c r="G1078"/>
  <c r="E1078"/>
  <c r="J1077"/>
  <c r="F1077"/>
  <c r="E1077"/>
  <c r="J1076"/>
  <c r="F1076"/>
  <c r="E1076"/>
  <c r="J1075"/>
  <c r="G1075"/>
  <c r="F1075"/>
  <c r="J1074"/>
  <c r="G1074"/>
  <c r="F1074"/>
  <c r="J1073"/>
  <c r="G1073"/>
  <c r="F1073"/>
  <c r="J1072"/>
  <c r="G1072"/>
  <c r="F1072"/>
  <c r="F1070"/>
  <c r="D1070"/>
  <c r="I1070"/>
  <c r="C1070"/>
  <c r="A1070"/>
  <c r="Z1069"/>
  <c r="Y1069"/>
  <c r="X1069"/>
  <c r="J1067"/>
  <c r="G1067"/>
  <c r="F1067"/>
  <c r="D1067"/>
  <c r="I1067"/>
  <c r="C1067"/>
  <c r="B1067"/>
  <c r="A1067"/>
  <c r="Z1066"/>
  <c r="Y1066"/>
  <c r="X1066"/>
  <c r="G1065"/>
  <c r="E1065"/>
  <c r="J1064"/>
  <c r="F1064"/>
  <c r="E1064"/>
  <c r="J1063"/>
  <c r="F1063"/>
  <c r="E1063"/>
  <c r="J1062"/>
  <c r="G1062"/>
  <c r="F1062"/>
  <c r="J1061"/>
  <c r="G1061"/>
  <c r="F1061"/>
  <c r="J1060"/>
  <c r="G1060"/>
  <c r="F1060"/>
  <c r="J1059"/>
  <c r="G1059"/>
  <c r="F1059"/>
  <c r="F1057"/>
  <c r="D1057"/>
  <c r="I1057"/>
  <c r="C1057"/>
  <c r="A1057"/>
  <c r="Z1056"/>
  <c r="Y1056"/>
  <c r="X1056"/>
  <c r="J1055"/>
  <c r="G1055"/>
  <c r="F1055"/>
  <c r="E1055"/>
  <c r="D1055"/>
  <c r="I1055"/>
  <c r="B1055"/>
  <c r="A1055"/>
  <c r="Z1054"/>
  <c r="Y1054"/>
  <c r="W1054"/>
  <c r="J1053"/>
  <c r="G1053"/>
  <c r="F1053"/>
  <c r="E1053"/>
  <c r="D1053"/>
  <c r="I1053"/>
  <c r="C1053"/>
  <c r="B1053"/>
  <c r="A1053"/>
  <c r="Z1052"/>
  <c r="Y1052"/>
  <c r="X1052"/>
  <c r="J1050"/>
  <c r="G1050"/>
  <c r="F1050"/>
  <c r="D1050"/>
  <c r="I1050"/>
  <c r="C1050"/>
  <c r="B1050"/>
  <c r="A1050"/>
  <c r="Z1049"/>
  <c r="Y1049"/>
  <c r="X1049"/>
  <c r="G1048"/>
  <c r="E1048"/>
  <c r="J1047"/>
  <c r="F1047"/>
  <c r="E1047"/>
  <c r="J1046"/>
  <c r="F1046"/>
  <c r="E1046"/>
  <c r="J1045"/>
  <c r="G1045"/>
  <c r="F1045"/>
  <c r="J1044"/>
  <c r="G1044"/>
  <c r="F1044"/>
  <c r="J1043"/>
  <c r="G1043"/>
  <c r="F1043"/>
  <c r="J1042"/>
  <c r="G1042"/>
  <c r="F1042"/>
  <c r="F1041"/>
  <c r="E1041"/>
  <c r="D1041"/>
  <c r="I1041"/>
  <c r="C1041"/>
  <c r="A1041"/>
  <c r="A1040"/>
  <c r="Z1034"/>
  <c r="Y1034"/>
  <c r="X1034"/>
  <c r="J1033"/>
  <c r="G1033"/>
  <c r="F1033"/>
  <c r="E1033"/>
  <c r="D1033"/>
  <c r="I1033"/>
  <c r="C1033"/>
  <c r="B1033"/>
  <c r="A1033"/>
  <c r="Z1032"/>
  <c r="Y1032"/>
  <c r="X1032"/>
  <c r="J1031"/>
  <c r="G1031"/>
  <c r="F1031"/>
  <c r="E1031"/>
  <c r="D1031"/>
  <c r="I1031"/>
  <c r="B1031"/>
  <c r="A1031"/>
  <c r="Z1030"/>
  <c r="Y1030"/>
  <c r="X1030"/>
  <c r="J1029"/>
  <c r="G1029"/>
  <c r="F1029"/>
  <c r="E1029"/>
  <c r="D1029"/>
  <c r="I1029"/>
  <c r="B1029"/>
  <c r="A1029"/>
  <c r="Z1028"/>
  <c r="Y1028"/>
  <c r="X1028"/>
  <c r="J1027"/>
  <c r="G1027"/>
  <c r="F1027"/>
  <c r="D1027"/>
  <c r="I1027"/>
  <c r="C1027"/>
  <c r="B1027"/>
  <c r="A1027"/>
  <c r="Z1026"/>
  <c r="Y1026"/>
  <c r="X1026"/>
  <c r="G1025"/>
  <c r="E1025"/>
  <c r="J1024"/>
  <c r="F1024"/>
  <c r="E1024"/>
  <c r="J1023"/>
  <c r="F1023"/>
  <c r="E1023"/>
  <c r="J1022"/>
  <c r="G1022"/>
  <c r="F1022"/>
  <c r="J1021"/>
  <c r="G1021"/>
  <c r="F1021"/>
  <c r="J1020"/>
  <c r="G1020"/>
  <c r="F1020"/>
  <c r="J1019"/>
  <c r="G1019"/>
  <c r="F1019"/>
  <c r="F1017"/>
  <c r="D1017"/>
  <c r="I1017"/>
  <c r="C1017"/>
  <c r="A1017"/>
  <c r="Z1016"/>
  <c r="Y1016"/>
  <c r="X1016"/>
  <c r="J1015"/>
  <c r="G1015"/>
  <c r="F1015"/>
  <c r="E1015"/>
  <c r="D1015"/>
  <c r="I1015"/>
  <c r="C1015"/>
  <c r="B1015"/>
  <c r="A1015"/>
  <c r="Z1014"/>
  <c r="Y1014"/>
  <c r="X1014"/>
  <c r="G1013"/>
  <c r="E1013"/>
  <c r="J1012"/>
  <c r="F1012"/>
  <c r="E1012"/>
  <c r="J1011"/>
  <c r="F1011"/>
  <c r="E1011"/>
  <c r="J1010"/>
  <c r="G1010"/>
  <c r="F1010"/>
  <c r="J1009"/>
  <c r="G1009"/>
  <c r="F1009"/>
  <c r="J1008"/>
  <c r="G1008"/>
  <c r="F1008"/>
  <c r="J1007"/>
  <c r="G1007"/>
  <c r="F1007"/>
  <c r="F1005"/>
  <c r="D1005"/>
  <c r="I1005"/>
  <c r="C1005"/>
  <c r="A1005"/>
  <c r="Z1004"/>
  <c r="Y1004"/>
  <c r="X1004"/>
  <c r="J1002"/>
  <c r="G1002"/>
  <c r="F1002"/>
  <c r="D1002"/>
  <c r="I1002"/>
  <c r="C1002"/>
  <c r="B1002"/>
  <c r="A1002"/>
  <c r="Z1001"/>
  <c r="Y1001"/>
  <c r="X1001"/>
  <c r="G1000"/>
  <c r="E1000"/>
  <c r="J999"/>
  <c r="F999"/>
  <c r="E999"/>
  <c r="J998"/>
  <c r="F998"/>
  <c r="E998"/>
  <c r="J997"/>
  <c r="G997"/>
  <c r="F997"/>
  <c r="J996"/>
  <c r="G996"/>
  <c r="F996"/>
  <c r="J995"/>
  <c r="G995"/>
  <c r="F995"/>
  <c r="J994"/>
  <c r="G994"/>
  <c r="F994"/>
  <c r="F992"/>
  <c r="D992"/>
  <c r="I992"/>
  <c r="C992"/>
  <c r="A992"/>
  <c r="Z991"/>
  <c r="Y991"/>
  <c r="X991"/>
  <c r="J990"/>
  <c r="G990"/>
  <c r="F990"/>
  <c r="E990"/>
  <c r="D990"/>
  <c r="I990"/>
  <c r="B990"/>
  <c r="A990"/>
  <c r="Z989"/>
  <c r="Y989"/>
  <c r="W989"/>
  <c r="J988"/>
  <c r="G988"/>
  <c r="F988"/>
  <c r="E988"/>
  <c r="D988"/>
  <c r="I988"/>
  <c r="C988"/>
  <c r="B988"/>
  <c r="A988"/>
  <c r="Z987"/>
  <c r="Y987"/>
  <c r="X987"/>
  <c r="J985"/>
  <c r="G985"/>
  <c r="F985"/>
  <c r="D985"/>
  <c r="I985"/>
  <c r="C985"/>
  <c r="B985"/>
  <c r="A985"/>
  <c r="Z984"/>
  <c r="Y984"/>
  <c r="X984"/>
  <c r="G983"/>
  <c r="E983"/>
  <c r="J982"/>
  <c r="F982"/>
  <c r="E982"/>
  <c r="J981"/>
  <c r="F981"/>
  <c r="E981"/>
  <c r="J980"/>
  <c r="G980"/>
  <c r="F980"/>
  <c r="J979"/>
  <c r="G979"/>
  <c r="F979"/>
  <c r="J978"/>
  <c r="G978"/>
  <c r="F978"/>
  <c r="J977"/>
  <c r="G977"/>
  <c r="F977"/>
  <c r="F976"/>
  <c r="E976"/>
  <c r="D976"/>
  <c r="I976"/>
  <c r="C976"/>
  <c r="A976"/>
  <c r="A975"/>
  <c r="Z969"/>
  <c r="Y969"/>
  <c r="X969"/>
  <c r="J968"/>
  <c r="G968"/>
  <c r="F968"/>
  <c r="E968"/>
  <c r="D968"/>
  <c r="I968"/>
  <c r="C968"/>
  <c r="B968"/>
  <c r="A968"/>
  <c r="Z967"/>
  <c r="Y967"/>
  <c r="X967"/>
  <c r="J966"/>
  <c r="G966"/>
  <c r="F966"/>
  <c r="E966"/>
  <c r="D966"/>
  <c r="I966"/>
  <c r="B966"/>
  <c r="A966"/>
  <c r="Z965"/>
  <c r="Y965"/>
  <c r="X965"/>
  <c r="J964"/>
  <c r="G964"/>
  <c r="F964"/>
  <c r="E964"/>
  <c r="D964"/>
  <c r="I964"/>
  <c r="B964"/>
  <c r="A964"/>
  <c r="Z963"/>
  <c r="Y963"/>
  <c r="X963"/>
  <c r="J962"/>
  <c r="G962"/>
  <c r="F962"/>
  <c r="E962"/>
  <c r="D962"/>
  <c r="I962"/>
  <c r="C962"/>
  <c r="B962"/>
  <c r="A962"/>
  <c r="Z961"/>
  <c r="Y961"/>
  <c r="X961"/>
  <c r="G960"/>
  <c r="E960"/>
  <c r="J959"/>
  <c r="F959"/>
  <c r="E959"/>
  <c r="J958"/>
  <c r="F958"/>
  <c r="E958"/>
  <c r="J957"/>
  <c r="G957"/>
  <c r="F957"/>
  <c r="J956"/>
  <c r="G956"/>
  <c r="F956"/>
  <c r="J955"/>
  <c r="G955"/>
  <c r="F955"/>
  <c r="J954"/>
  <c r="G954"/>
  <c r="F954"/>
  <c r="F952"/>
  <c r="D952"/>
  <c r="I952"/>
  <c r="C952"/>
  <c r="A952"/>
  <c r="Z951"/>
  <c r="Y951"/>
  <c r="X951"/>
  <c r="J950"/>
  <c r="G950"/>
  <c r="F950"/>
  <c r="E950"/>
  <c r="D950"/>
  <c r="I950"/>
  <c r="C950"/>
  <c r="B950"/>
  <c r="A950"/>
  <c r="Z949"/>
  <c r="Y949"/>
  <c r="X949"/>
  <c r="G948"/>
  <c r="E948"/>
  <c r="J947"/>
  <c r="F947"/>
  <c r="E947"/>
  <c r="J946"/>
  <c r="F946"/>
  <c r="E946"/>
  <c r="J945"/>
  <c r="G945"/>
  <c r="F945"/>
  <c r="J944"/>
  <c r="G944"/>
  <c r="F944"/>
  <c r="J943"/>
  <c r="G943"/>
  <c r="F943"/>
  <c r="J942"/>
  <c r="G942"/>
  <c r="F942"/>
  <c r="F940"/>
  <c r="D940"/>
  <c r="I940"/>
  <c r="C940"/>
  <c r="A940"/>
  <c r="Z939"/>
  <c r="Y939"/>
  <c r="X939"/>
  <c r="J937"/>
  <c r="G937"/>
  <c r="F937"/>
  <c r="D937"/>
  <c r="I937"/>
  <c r="C937"/>
  <c r="B937"/>
  <c r="A937"/>
  <c r="Z936"/>
  <c r="Y936"/>
  <c r="X936"/>
  <c r="G935"/>
  <c r="E935"/>
  <c r="J934"/>
  <c r="F934"/>
  <c r="E934"/>
  <c r="J933"/>
  <c r="F933"/>
  <c r="E933"/>
  <c r="J932"/>
  <c r="G932"/>
  <c r="F932"/>
  <c r="J931"/>
  <c r="G931"/>
  <c r="F931"/>
  <c r="J930"/>
  <c r="G930"/>
  <c r="F930"/>
  <c r="J929"/>
  <c r="G929"/>
  <c r="F929"/>
  <c r="F927"/>
  <c r="D927"/>
  <c r="I927"/>
  <c r="C927"/>
  <c r="A927"/>
  <c r="Z926"/>
  <c r="Y926"/>
  <c r="X926"/>
  <c r="J925"/>
  <c r="G925"/>
  <c r="F925"/>
  <c r="E925"/>
  <c r="D925"/>
  <c r="I925"/>
  <c r="B925"/>
  <c r="A925"/>
  <c r="Z924"/>
  <c r="Y924"/>
  <c r="X924"/>
  <c r="J923"/>
  <c r="G923"/>
  <c r="F923"/>
  <c r="E923"/>
  <c r="D923"/>
  <c r="I923"/>
  <c r="B923"/>
  <c r="A923"/>
  <c r="Z922"/>
  <c r="Y922"/>
  <c r="W922"/>
  <c r="J921"/>
  <c r="G921"/>
  <c r="F921"/>
  <c r="E921"/>
  <c r="D921"/>
  <c r="I921"/>
  <c r="C921"/>
  <c r="B921"/>
  <c r="A921"/>
  <c r="Z920"/>
  <c r="Y920"/>
  <c r="X920"/>
  <c r="J918"/>
  <c r="G918"/>
  <c r="F918"/>
  <c r="D918"/>
  <c r="I918"/>
  <c r="C918"/>
  <c r="B918"/>
  <c r="A918"/>
  <c r="Z917"/>
  <c r="Y917"/>
  <c r="X917"/>
  <c r="G916"/>
  <c r="E916"/>
  <c r="J915"/>
  <c r="F915"/>
  <c r="E915"/>
  <c r="J914"/>
  <c r="F914"/>
  <c r="E914"/>
  <c r="J913"/>
  <c r="G913"/>
  <c r="F913"/>
  <c r="J912"/>
  <c r="G912"/>
  <c r="F912"/>
  <c r="J911"/>
  <c r="G911"/>
  <c r="F911"/>
  <c r="J910"/>
  <c r="G910"/>
  <c r="F910"/>
  <c r="F909"/>
  <c r="E909"/>
  <c r="D909"/>
  <c r="I909"/>
  <c r="C909"/>
  <c r="A909"/>
  <c r="A908"/>
  <c r="Z902"/>
  <c r="Y902"/>
  <c r="X902"/>
  <c r="J901"/>
  <c r="G901"/>
  <c r="F901"/>
  <c r="E901"/>
  <c r="D901"/>
  <c r="I901"/>
  <c r="B901"/>
  <c r="A901"/>
  <c r="Z900"/>
  <c r="Y900"/>
  <c r="X900"/>
  <c r="J899"/>
  <c r="G899"/>
  <c r="F899"/>
  <c r="E899"/>
  <c r="D899"/>
  <c r="I899"/>
  <c r="C899"/>
  <c r="B899"/>
  <c r="A899"/>
  <c r="Z898"/>
  <c r="Y898"/>
  <c r="X898"/>
  <c r="G897"/>
  <c r="E897"/>
  <c r="J896"/>
  <c r="F896"/>
  <c r="E896"/>
  <c r="J895"/>
  <c r="F895"/>
  <c r="E895"/>
  <c r="J894"/>
  <c r="G894"/>
  <c r="F894"/>
  <c r="J893"/>
  <c r="G893"/>
  <c r="F893"/>
  <c r="J892"/>
  <c r="G892"/>
  <c r="F892"/>
  <c r="J891"/>
  <c r="G891"/>
  <c r="F891"/>
  <c r="F889"/>
  <c r="D889"/>
  <c r="I889"/>
  <c r="C889"/>
  <c r="A889"/>
  <c r="Z888"/>
  <c r="Y888"/>
  <c r="W888"/>
  <c r="J887"/>
  <c r="G887"/>
  <c r="F887"/>
  <c r="E887"/>
  <c r="D887"/>
  <c r="I887"/>
  <c r="B887"/>
  <c r="A887"/>
  <c r="Z886"/>
  <c r="Y886"/>
  <c r="X886"/>
  <c r="G885"/>
  <c r="E885"/>
  <c r="J884"/>
  <c r="F884"/>
  <c r="E884"/>
  <c r="J883"/>
  <c r="F883"/>
  <c r="E883"/>
  <c r="J882"/>
  <c r="G882"/>
  <c r="F882"/>
  <c r="J881"/>
  <c r="G881"/>
  <c r="F881"/>
  <c r="J880"/>
  <c r="G880"/>
  <c r="F880"/>
  <c r="J879"/>
  <c r="G879"/>
  <c r="F879"/>
  <c r="F877"/>
  <c r="D877"/>
  <c r="I877"/>
  <c r="C877"/>
  <c r="A877"/>
  <c r="Z876"/>
  <c r="Y876"/>
  <c r="W876"/>
  <c r="J875"/>
  <c r="G875"/>
  <c r="F875"/>
  <c r="E875"/>
  <c r="D875"/>
  <c r="I875"/>
  <c r="B875"/>
  <c r="A875"/>
  <c r="Z874"/>
  <c r="Y874"/>
  <c r="W874"/>
  <c r="J873"/>
  <c r="G873"/>
  <c r="F873"/>
  <c r="E873"/>
  <c r="D873"/>
  <c r="I873"/>
  <c r="B873"/>
  <c r="A873"/>
  <c r="Z872"/>
  <c r="Y872"/>
  <c r="X872"/>
  <c r="G871"/>
  <c r="E871"/>
  <c r="J870"/>
  <c r="F870"/>
  <c r="E870"/>
  <c r="J869"/>
  <c r="F869"/>
  <c r="E869"/>
  <c r="J868"/>
  <c r="G868"/>
  <c r="F868"/>
  <c r="J867"/>
  <c r="G867"/>
  <c r="F867"/>
  <c r="J866"/>
  <c r="G866"/>
  <c r="F866"/>
  <c r="J865"/>
  <c r="G865"/>
  <c r="F865"/>
  <c r="F863"/>
  <c r="D863"/>
  <c r="I863"/>
  <c r="C863"/>
  <c r="A863"/>
  <c r="Z862"/>
  <c r="X862"/>
  <c r="W862"/>
  <c r="J861"/>
  <c r="G861"/>
  <c r="F861"/>
  <c r="E861"/>
  <c r="D861"/>
  <c r="I861"/>
  <c r="B861"/>
  <c r="A861"/>
  <c r="Z860"/>
  <c r="Y860"/>
  <c r="X860"/>
  <c r="J859"/>
  <c r="G859"/>
  <c r="F859"/>
  <c r="E859"/>
  <c r="D859"/>
  <c r="I859"/>
  <c r="C859"/>
  <c r="B859"/>
  <c r="A859"/>
  <c r="Z858"/>
  <c r="Y858"/>
  <c r="X858"/>
  <c r="G857"/>
  <c r="E857"/>
  <c r="J856"/>
  <c r="F856"/>
  <c r="E856"/>
  <c r="J855"/>
  <c r="F855"/>
  <c r="E855"/>
  <c r="J854"/>
  <c r="G854"/>
  <c r="F854"/>
  <c r="J853"/>
  <c r="G853"/>
  <c r="F853"/>
  <c r="J852"/>
  <c r="G852"/>
  <c r="F852"/>
  <c r="J851"/>
  <c r="G851"/>
  <c r="F851"/>
  <c r="F850"/>
  <c r="E850"/>
  <c r="D850"/>
  <c r="I850"/>
  <c r="C850"/>
  <c r="A850"/>
  <c r="A849"/>
  <c r="Z843"/>
  <c r="Y843"/>
  <c r="X843"/>
  <c r="J842"/>
  <c r="G842"/>
  <c r="F842"/>
  <c r="E842"/>
  <c r="D842"/>
  <c r="I842"/>
  <c r="B842"/>
  <c r="A842"/>
  <c r="Z841"/>
  <c r="Y841"/>
  <c r="X841"/>
  <c r="J840"/>
  <c r="G840"/>
  <c r="F840"/>
  <c r="E840"/>
  <c r="D840"/>
  <c r="I840"/>
  <c r="C840"/>
  <c r="B840"/>
  <c r="A840"/>
  <c r="Z839"/>
  <c r="Y839"/>
  <c r="X839"/>
  <c r="G838"/>
  <c r="E838"/>
  <c r="J837"/>
  <c r="F837"/>
  <c r="E837"/>
  <c r="J836"/>
  <c r="F836"/>
  <c r="E836"/>
  <c r="J835"/>
  <c r="G835"/>
  <c r="F835"/>
  <c r="J834"/>
  <c r="G834"/>
  <c r="F834"/>
  <c r="J833"/>
  <c r="G833"/>
  <c r="F833"/>
  <c r="J832"/>
  <c r="G832"/>
  <c r="F832"/>
  <c r="F830"/>
  <c r="D830"/>
  <c r="I830"/>
  <c r="C830"/>
  <c r="A830"/>
  <c r="Z829"/>
  <c r="Y829"/>
  <c r="W829"/>
  <c r="J828"/>
  <c r="G828"/>
  <c r="F828"/>
  <c r="E828"/>
  <c r="D828"/>
  <c r="I828"/>
  <c r="B828"/>
  <c r="A828"/>
  <c r="Z827"/>
  <c r="Y827"/>
  <c r="X827"/>
  <c r="G826"/>
  <c r="E826"/>
  <c r="J825"/>
  <c r="F825"/>
  <c r="E825"/>
  <c r="J824"/>
  <c r="F824"/>
  <c r="E824"/>
  <c r="J823"/>
  <c r="G823"/>
  <c r="F823"/>
  <c r="J822"/>
  <c r="G822"/>
  <c r="F822"/>
  <c r="J821"/>
  <c r="G821"/>
  <c r="F821"/>
  <c r="J820"/>
  <c r="G820"/>
  <c r="F820"/>
  <c r="F818"/>
  <c r="D818"/>
  <c r="I818"/>
  <c r="C818"/>
  <c r="A818"/>
  <c r="Z817"/>
  <c r="Y817"/>
  <c r="W817"/>
  <c r="J816"/>
  <c r="G816"/>
  <c r="F816"/>
  <c r="E816"/>
  <c r="D816"/>
  <c r="I816"/>
  <c r="B816"/>
  <c r="A816"/>
  <c r="Z815"/>
  <c r="Y815"/>
  <c r="W815"/>
  <c r="J814"/>
  <c r="G814"/>
  <c r="F814"/>
  <c r="E814"/>
  <c r="D814"/>
  <c r="I814"/>
  <c r="B814"/>
  <c r="A814"/>
  <c r="Z813"/>
  <c r="Y813"/>
  <c r="X813"/>
  <c r="G812"/>
  <c r="E812"/>
  <c r="J811"/>
  <c r="F811"/>
  <c r="E811"/>
  <c r="J810"/>
  <c r="F810"/>
  <c r="E810"/>
  <c r="J809"/>
  <c r="G809"/>
  <c r="F809"/>
  <c r="J808"/>
  <c r="G808"/>
  <c r="F808"/>
  <c r="J807"/>
  <c r="G807"/>
  <c r="F807"/>
  <c r="J806"/>
  <c r="G806"/>
  <c r="F806"/>
  <c r="F804"/>
  <c r="D804"/>
  <c r="I804"/>
  <c r="C804"/>
  <c r="A804"/>
  <c r="Z803"/>
  <c r="X803"/>
  <c r="W803"/>
  <c r="J802"/>
  <c r="G802"/>
  <c r="F802"/>
  <c r="E802"/>
  <c r="D802"/>
  <c r="I802"/>
  <c r="B802"/>
  <c r="A802"/>
  <c r="Z801"/>
  <c r="Y801"/>
  <c r="X801"/>
  <c r="J800"/>
  <c r="G800"/>
  <c r="F800"/>
  <c r="E800"/>
  <c r="D800"/>
  <c r="I800"/>
  <c r="C800"/>
  <c r="B800"/>
  <c r="A800"/>
  <c r="Z799"/>
  <c r="Y799"/>
  <c r="X799"/>
  <c r="G798"/>
  <c r="E798"/>
  <c r="J797"/>
  <c r="F797"/>
  <c r="E797"/>
  <c r="J796"/>
  <c r="F796"/>
  <c r="E796"/>
  <c r="J795"/>
  <c r="G795"/>
  <c r="F795"/>
  <c r="J794"/>
  <c r="G794"/>
  <c r="F794"/>
  <c r="J793"/>
  <c r="G793"/>
  <c r="F793"/>
  <c r="J792"/>
  <c r="G792"/>
  <c r="F792"/>
  <c r="F791"/>
  <c r="E791"/>
  <c r="D791"/>
  <c r="I791"/>
  <c r="C791"/>
  <c r="A791"/>
  <c r="A790"/>
  <c r="Z784"/>
  <c r="Y784"/>
  <c r="X784"/>
  <c r="J783"/>
  <c r="G783"/>
  <c r="F783"/>
  <c r="E783"/>
  <c r="D783"/>
  <c r="I783"/>
  <c r="B783"/>
  <c r="A783"/>
  <c r="Z782"/>
  <c r="Y782"/>
  <c r="X782"/>
  <c r="J781"/>
  <c r="G781"/>
  <c r="F781"/>
  <c r="E781"/>
  <c r="D781"/>
  <c r="I781"/>
  <c r="B781"/>
  <c r="A781"/>
  <c r="Z780"/>
  <c r="Y780"/>
  <c r="X780"/>
  <c r="J779"/>
  <c r="Z779"/>
  <c r="Y779"/>
  <c r="X779"/>
  <c r="F779"/>
  <c r="D779"/>
  <c r="C779"/>
  <c r="B779"/>
  <c r="A779"/>
  <c r="J778"/>
  <c r="Z778"/>
  <c r="Y778"/>
  <c r="X778"/>
  <c r="F778"/>
  <c r="D778"/>
  <c r="C778"/>
  <c r="B778"/>
  <c r="A778"/>
  <c r="G777"/>
  <c r="E777"/>
  <c r="J776"/>
  <c r="F776"/>
  <c r="E776"/>
  <c r="J775"/>
  <c r="F775"/>
  <c r="E775"/>
  <c r="J774"/>
  <c r="G774"/>
  <c r="F774"/>
  <c r="J773"/>
  <c r="G773"/>
  <c r="F773"/>
  <c r="J772"/>
  <c r="G772"/>
  <c r="F772"/>
  <c r="J771"/>
  <c r="G771"/>
  <c r="F771"/>
  <c r="F770"/>
  <c r="E770"/>
  <c r="D770"/>
  <c r="I770"/>
  <c r="C770"/>
  <c r="A770"/>
  <c r="Z769"/>
  <c r="X769"/>
  <c r="W769"/>
  <c r="J768"/>
  <c r="G768"/>
  <c r="F768"/>
  <c r="E768"/>
  <c r="D768"/>
  <c r="I768"/>
  <c r="B768"/>
  <c r="A768"/>
  <c r="Z767"/>
  <c r="Y767"/>
  <c r="X767"/>
  <c r="J766"/>
  <c r="Z766"/>
  <c r="Y766"/>
  <c r="X766"/>
  <c r="F766"/>
  <c r="D766"/>
  <c r="C766"/>
  <c r="B766"/>
  <c r="A766"/>
  <c r="J765"/>
  <c r="Z765"/>
  <c r="Y765"/>
  <c r="X765"/>
  <c r="F765"/>
  <c r="D765"/>
  <c r="C765"/>
  <c r="B765"/>
  <c r="A765"/>
  <c r="J764"/>
  <c r="Z764"/>
  <c r="Y764"/>
  <c r="X764"/>
  <c r="F764"/>
  <c r="D764"/>
  <c r="C764"/>
  <c r="B764"/>
  <c r="A764"/>
  <c r="G763"/>
  <c r="E763"/>
  <c r="J762"/>
  <c r="F762"/>
  <c r="E762"/>
  <c r="J761"/>
  <c r="F761"/>
  <c r="E761"/>
  <c r="J760"/>
  <c r="G760"/>
  <c r="F760"/>
  <c r="J759"/>
  <c r="G759"/>
  <c r="F759"/>
  <c r="J758"/>
  <c r="G758"/>
  <c r="F758"/>
  <c r="J757"/>
  <c r="G757"/>
  <c r="F757"/>
  <c r="F756"/>
  <c r="E756"/>
  <c r="D756"/>
  <c r="I756"/>
  <c r="C756"/>
  <c r="A756"/>
  <c r="A755"/>
  <c r="Z749"/>
  <c r="Y749"/>
  <c r="X749"/>
  <c r="J748"/>
  <c r="G748"/>
  <c r="F748"/>
  <c r="E748"/>
  <c r="D748"/>
  <c r="I748"/>
  <c r="B748"/>
  <c r="A748"/>
  <c r="Z747"/>
  <c r="Y747"/>
  <c r="X747"/>
  <c r="J746"/>
  <c r="G746"/>
  <c r="F746"/>
  <c r="E746"/>
  <c r="D746"/>
  <c r="I746"/>
  <c r="C746"/>
  <c r="B746"/>
  <c r="A746"/>
  <c r="Z745"/>
  <c r="Y745"/>
  <c r="X745"/>
  <c r="G744"/>
  <c r="E744"/>
  <c r="J743"/>
  <c r="F743"/>
  <c r="E743"/>
  <c r="J742"/>
  <c r="F742"/>
  <c r="E742"/>
  <c r="J741"/>
  <c r="G741"/>
  <c r="F741"/>
  <c r="J740"/>
  <c r="G740"/>
  <c r="F740"/>
  <c r="J739"/>
  <c r="G739"/>
  <c r="F739"/>
  <c r="J738"/>
  <c r="G738"/>
  <c r="F738"/>
  <c r="F736"/>
  <c r="D736"/>
  <c r="I736"/>
  <c r="C736"/>
  <c r="A736"/>
  <c r="Z735"/>
  <c r="Y735"/>
  <c r="W735"/>
  <c r="J734"/>
  <c r="G734"/>
  <c r="F734"/>
  <c r="E734"/>
  <c r="D734"/>
  <c r="I734"/>
  <c r="B734"/>
  <c r="A734"/>
  <c r="Z733"/>
  <c r="Y733"/>
  <c r="X733"/>
  <c r="G732"/>
  <c r="E732"/>
  <c r="J731"/>
  <c r="F731"/>
  <c r="E731"/>
  <c r="J730"/>
  <c r="F730"/>
  <c r="E730"/>
  <c r="J729"/>
  <c r="G729"/>
  <c r="F729"/>
  <c r="J728"/>
  <c r="G728"/>
  <c r="F728"/>
  <c r="J727"/>
  <c r="G727"/>
  <c r="F727"/>
  <c r="J726"/>
  <c r="G726"/>
  <c r="F726"/>
  <c r="F724"/>
  <c r="D724"/>
  <c r="I724"/>
  <c r="C724"/>
  <c r="A724"/>
  <c r="Z723"/>
  <c r="Y723"/>
  <c r="W723"/>
  <c r="J722"/>
  <c r="G722"/>
  <c r="F722"/>
  <c r="E722"/>
  <c r="D722"/>
  <c r="I722"/>
  <c r="B722"/>
  <c r="A722"/>
  <c r="Z721"/>
  <c r="Y721"/>
  <c r="W721"/>
  <c r="J720"/>
  <c r="G720"/>
  <c r="F720"/>
  <c r="E720"/>
  <c r="D720"/>
  <c r="I720"/>
  <c r="B720"/>
  <c r="A720"/>
  <c r="Z719"/>
  <c r="Y719"/>
  <c r="X719"/>
  <c r="G718"/>
  <c r="E718"/>
  <c r="J717"/>
  <c r="F717"/>
  <c r="E717"/>
  <c r="J716"/>
  <c r="F716"/>
  <c r="E716"/>
  <c r="J715"/>
  <c r="G715"/>
  <c r="F715"/>
  <c r="J714"/>
  <c r="G714"/>
  <c r="F714"/>
  <c r="J713"/>
  <c r="G713"/>
  <c r="F713"/>
  <c r="J712"/>
  <c r="G712"/>
  <c r="F712"/>
  <c r="F710"/>
  <c r="D710"/>
  <c r="I710"/>
  <c r="C710"/>
  <c r="A710"/>
  <c r="Z709"/>
  <c r="X709"/>
  <c r="W709"/>
  <c r="J708"/>
  <c r="G708"/>
  <c r="F708"/>
  <c r="E708"/>
  <c r="D708"/>
  <c r="I708"/>
  <c r="B708"/>
  <c r="A708"/>
  <c r="Z707"/>
  <c r="Y707"/>
  <c r="X707"/>
  <c r="J706"/>
  <c r="G706"/>
  <c r="F706"/>
  <c r="E706"/>
  <c r="D706"/>
  <c r="I706"/>
  <c r="C706"/>
  <c r="B706"/>
  <c r="A706"/>
  <c r="Z705"/>
  <c r="Y705"/>
  <c r="X705"/>
  <c r="G704"/>
  <c r="E704"/>
  <c r="J703"/>
  <c r="F703"/>
  <c r="E703"/>
  <c r="J702"/>
  <c r="F702"/>
  <c r="E702"/>
  <c r="J701"/>
  <c r="G701"/>
  <c r="F701"/>
  <c r="J700"/>
  <c r="G700"/>
  <c r="F700"/>
  <c r="J699"/>
  <c r="G699"/>
  <c r="F699"/>
  <c r="J698"/>
  <c r="G698"/>
  <c r="F698"/>
  <c r="F697"/>
  <c r="E697"/>
  <c r="D697"/>
  <c r="I697"/>
  <c r="C697"/>
  <c r="A697"/>
  <c r="A696"/>
  <c r="Z690"/>
  <c r="Y690"/>
  <c r="X690"/>
  <c r="J689"/>
  <c r="G689"/>
  <c r="F689"/>
  <c r="E689"/>
  <c r="D689"/>
  <c r="I689"/>
  <c r="B689"/>
  <c r="A689"/>
  <c r="Z688"/>
  <c r="Y688"/>
  <c r="X688"/>
  <c r="J687"/>
  <c r="G687"/>
  <c r="F687"/>
  <c r="E687"/>
  <c r="D687"/>
  <c r="I687"/>
  <c r="C687"/>
  <c r="B687"/>
  <c r="A687"/>
  <c r="Z686"/>
  <c r="Y686"/>
  <c r="X686"/>
  <c r="G685"/>
  <c r="E685"/>
  <c r="J684"/>
  <c r="F684"/>
  <c r="E684"/>
  <c r="J683"/>
  <c r="F683"/>
  <c r="E683"/>
  <c r="J682"/>
  <c r="G682"/>
  <c r="F682"/>
  <c r="J681"/>
  <c r="G681"/>
  <c r="F681"/>
  <c r="J680"/>
  <c r="G680"/>
  <c r="F680"/>
  <c r="J679"/>
  <c r="G679"/>
  <c r="F679"/>
  <c r="F677"/>
  <c r="D677"/>
  <c r="I677"/>
  <c r="C677"/>
  <c r="A677"/>
  <c r="Z676"/>
  <c r="Y676"/>
  <c r="W676"/>
  <c r="J675"/>
  <c r="G675"/>
  <c r="F675"/>
  <c r="E675"/>
  <c r="D675"/>
  <c r="I675"/>
  <c r="B675"/>
  <c r="A675"/>
  <c r="Z674"/>
  <c r="Y674"/>
  <c r="X674"/>
  <c r="G673"/>
  <c r="E673"/>
  <c r="J672"/>
  <c r="F672"/>
  <c r="E672"/>
  <c r="J671"/>
  <c r="F671"/>
  <c r="E671"/>
  <c r="J670"/>
  <c r="G670"/>
  <c r="F670"/>
  <c r="J669"/>
  <c r="G669"/>
  <c r="F669"/>
  <c r="J668"/>
  <c r="G668"/>
  <c r="F668"/>
  <c r="J667"/>
  <c r="G667"/>
  <c r="F667"/>
  <c r="F665"/>
  <c r="D665"/>
  <c r="I665"/>
  <c r="C665"/>
  <c r="A665"/>
  <c r="Z664"/>
  <c r="Y664"/>
  <c r="W664"/>
  <c r="J663"/>
  <c r="G663"/>
  <c r="F663"/>
  <c r="E663"/>
  <c r="D663"/>
  <c r="I663"/>
  <c r="B663"/>
  <c r="A663"/>
  <c r="Z662"/>
  <c r="Y662"/>
  <c r="W662"/>
  <c r="J661"/>
  <c r="G661"/>
  <c r="F661"/>
  <c r="E661"/>
  <c r="D661"/>
  <c r="I661"/>
  <c r="B661"/>
  <c r="A661"/>
  <c r="Z660"/>
  <c r="Y660"/>
  <c r="X660"/>
  <c r="G659"/>
  <c r="E659"/>
  <c r="J658"/>
  <c r="F658"/>
  <c r="E658"/>
  <c r="J657"/>
  <c r="F657"/>
  <c r="E657"/>
  <c r="J656"/>
  <c r="G656"/>
  <c r="F656"/>
  <c r="J655"/>
  <c r="G655"/>
  <c r="F655"/>
  <c r="J654"/>
  <c r="G654"/>
  <c r="F654"/>
  <c r="J653"/>
  <c r="G653"/>
  <c r="F653"/>
  <c r="F651"/>
  <c r="D651"/>
  <c r="I651"/>
  <c r="C651"/>
  <c r="A651"/>
  <c r="Z650"/>
  <c r="X650"/>
  <c r="W650"/>
  <c r="J649"/>
  <c r="G649"/>
  <c r="F649"/>
  <c r="E649"/>
  <c r="D649"/>
  <c r="I649"/>
  <c r="B649"/>
  <c r="A649"/>
  <c r="Z648"/>
  <c r="Y648"/>
  <c r="X648"/>
  <c r="J647"/>
  <c r="G647"/>
  <c r="F647"/>
  <c r="E647"/>
  <c r="D647"/>
  <c r="I647"/>
  <c r="C647"/>
  <c r="B647"/>
  <c r="A647"/>
  <c r="Z646"/>
  <c r="Y646"/>
  <c r="X646"/>
  <c r="G645"/>
  <c r="E645"/>
  <c r="J644"/>
  <c r="F644"/>
  <c r="E644"/>
  <c r="J643"/>
  <c r="F643"/>
  <c r="E643"/>
  <c r="J642"/>
  <c r="G642"/>
  <c r="F642"/>
  <c r="J641"/>
  <c r="G641"/>
  <c r="F641"/>
  <c r="J640"/>
  <c r="G640"/>
  <c r="F640"/>
  <c r="J639"/>
  <c r="G639"/>
  <c r="F639"/>
  <c r="F638"/>
  <c r="E638"/>
  <c r="D638"/>
  <c r="I638"/>
  <c r="C638"/>
  <c r="A638"/>
  <c r="A637"/>
  <c r="Z631"/>
  <c r="Y631"/>
  <c r="X631"/>
  <c r="J630"/>
  <c r="G630"/>
  <c r="F630"/>
  <c r="E630"/>
  <c r="D630"/>
  <c r="I630"/>
  <c r="B630"/>
  <c r="A630"/>
  <c r="Z629"/>
  <c r="Y629"/>
  <c r="X629"/>
  <c r="J628"/>
  <c r="G628"/>
  <c r="F628"/>
  <c r="E628"/>
  <c r="D628"/>
  <c r="I628"/>
  <c r="C628"/>
  <c r="B628"/>
  <c r="A628"/>
  <c r="Z627"/>
  <c r="Y627"/>
  <c r="X627"/>
  <c r="G626"/>
  <c r="E626"/>
  <c r="J625"/>
  <c r="F625"/>
  <c r="E625"/>
  <c r="J624"/>
  <c r="F624"/>
  <c r="E624"/>
  <c r="J623"/>
  <c r="G623"/>
  <c r="F623"/>
  <c r="J622"/>
  <c r="G622"/>
  <c r="F622"/>
  <c r="J621"/>
  <c r="G621"/>
  <c r="F621"/>
  <c r="J620"/>
  <c r="G620"/>
  <c r="F620"/>
  <c r="F618"/>
  <c r="D618"/>
  <c r="I618"/>
  <c r="C618"/>
  <c r="A618"/>
  <c r="Z617"/>
  <c r="Y617"/>
  <c r="W617"/>
  <c r="J616"/>
  <c r="G616"/>
  <c r="F616"/>
  <c r="E616"/>
  <c r="D616"/>
  <c r="I616"/>
  <c r="B616"/>
  <c r="A616"/>
  <c r="Z615"/>
  <c r="Y615"/>
  <c r="X615"/>
  <c r="G614"/>
  <c r="E614"/>
  <c r="J613"/>
  <c r="F613"/>
  <c r="E613"/>
  <c r="J612"/>
  <c r="F612"/>
  <c r="E612"/>
  <c r="J611"/>
  <c r="G611"/>
  <c r="F611"/>
  <c r="J610"/>
  <c r="G610"/>
  <c r="F610"/>
  <c r="J609"/>
  <c r="G609"/>
  <c r="F609"/>
  <c r="J608"/>
  <c r="G608"/>
  <c r="F608"/>
  <c r="F606"/>
  <c r="D606"/>
  <c r="I606"/>
  <c r="C606"/>
  <c r="A606"/>
  <c r="Z605"/>
  <c r="Y605"/>
  <c r="W605"/>
  <c r="J604"/>
  <c r="G604"/>
  <c r="F604"/>
  <c r="E604"/>
  <c r="D604"/>
  <c r="I604"/>
  <c r="B604"/>
  <c r="A604"/>
  <c r="Z603"/>
  <c r="Y603"/>
  <c r="W603"/>
  <c r="J602"/>
  <c r="G602"/>
  <c r="F602"/>
  <c r="E602"/>
  <c r="D602"/>
  <c r="I602"/>
  <c r="B602"/>
  <c r="A602"/>
  <c r="Z601"/>
  <c r="Y601"/>
  <c r="X601"/>
  <c r="G600"/>
  <c r="E600"/>
  <c r="J599"/>
  <c r="F599"/>
  <c r="E599"/>
  <c r="J598"/>
  <c r="F598"/>
  <c r="E598"/>
  <c r="J597"/>
  <c r="G597"/>
  <c r="F597"/>
  <c r="J596"/>
  <c r="G596"/>
  <c r="F596"/>
  <c r="J595"/>
  <c r="G595"/>
  <c r="F595"/>
  <c r="J594"/>
  <c r="G594"/>
  <c r="F594"/>
  <c r="F592"/>
  <c r="D592"/>
  <c r="I592"/>
  <c r="C592"/>
  <c r="A592"/>
  <c r="Z591"/>
  <c r="X591"/>
  <c r="W591"/>
  <c r="J590"/>
  <c r="G590"/>
  <c r="F590"/>
  <c r="E590"/>
  <c r="D590"/>
  <c r="I590"/>
  <c r="B590"/>
  <c r="A590"/>
  <c r="Z589"/>
  <c r="Y589"/>
  <c r="X589"/>
  <c r="J588"/>
  <c r="G588"/>
  <c r="F588"/>
  <c r="E588"/>
  <c r="D588"/>
  <c r="I588"/>
  <c r="C588"/>
  <c r="B588"/>
  <c r="A588"/>
  <c r="Z587"/>
  <c r="Y587"/>
  <c r="X587"/>
  <c r="G586"/>
  <c r="E586"/>
  <c r="J585"/>
  <c r="F585"/>
  <c r="E585"/>
  <c r="J584"/>
  <c r="F584"/>
  <c r="E584"/>
  <c r="J583"/>
  <c r="G583"/>
  <c r="F583"/>
  <c r="J582"/>
  <c r="G582"/>
  <c r="F582"/>
  <c r="J581"/>
  <c r="G581"/>
  <c r="F581"/>
  <c r="J580"/>
  <c r="G580"/>
  <c r="F580"/>
  <c r="F579"/>
  <c r="E579"/>
  <c r="D579"/>
  <c r="I579"/>
  <c r="C579"/>
  <c r="A579"/>
  <c r="A578"/>
  <c r="Z572"/>
  <c r="Y572"/>
  <c r="X572"/>
  <c r="J571"/>
  <c r="G571"/>
  <c r="F571"/>
  <c r="E571"/>
  <c r="D571"/>
  <c r="I571"/>
  <c r="B571"/>
  <c r="A571"/>
  <c r="Z570"/>
  <c r="Y570"/>
  <c r="X570"/>
  <c r="J569"/>
  <c r="G569"/>
  <c r="F569"/>
  <c r="E569"/>
  <c r="D569"/>
  <c r="I569"/>
  <c r="C569"/>
  <c r="B569"/>
  <c r="A569"/>
  <c r="Z568"/>
  <c r="Y568"/>
  <c r="X568"/>
  <c r="G567"/>
  <c r="E567"/>
  <c r="J566"/>
  <c r="F566"/>
  <c r="E566"/>
  <c r="J565"/>
  <c r="F565"/>
  <c r="E565"/>
  <c r="J564"/>
  <c r="G564"/>
  <c r="F564"/>
  <c r="J563"/>
  <c r="G563"/>
  <c r="F563"/>
  <c r="J562"/>
  <c r="G562"/>
  <c r="F562"/>
  <c r="J561"/>
  <c r="G561"/>
  <c r="F561"/>
  <c r="F559"/>
  <c r="D559"/>
  <c r="I559"/>
  <c r="C559"/>
  <c r="A559"/>
  <c r="Z558"/>
  <c r="Y558"/>
  <c r="W558"/>
  <c r="J557"/>
  <c r="G557"/>
  <c r="F557"/>
  <c r="E557"/>
  <c r="D557"/>
  <c r="I557"/>
  <c r="B557"/>
  <c r="A557"/>
  <c r="Z556"/>
  <c r="Y556"/>
  <c r="X556"/>
  <c r="G555"/>
  <c r="E555"/>
  <c r="J554"/>
  <c r="F554"/>
  <c r="E554"/>
  <c r="J553"/>
  <c r="F553"/>
  <c r="E553"/>
  <c r="J552"/>
  <c r="G552"/>
  <c r="F552"/>
  <c r="J551"/>
  <c r="G551"/>
  <c r="F551"/>
  <c r="J550"/>
  <c r="G550"/>
  <c r="F550"/>
  <c r="J549"/>
  <c r="G549"/>
  <c r="F549"/>
  <c r="F548"/>
  <c r="E548"/>
  <c r="D548"/>
  <c r="I548"/>
  <c r="C548"/>
  <c r="A548"/>
  <c r="Z547"/>
  <c r="Y547"/>
  <c r="W547"/>
  <c r="J546"/>
  <c r="G546"/>
  <c r="F546"/>
  <c r="E546"/>
  <c r="D546"/>
  <c r="I546"/>
  <c r="B546"/>
  <c r="A546"/>
  <c r="Z545"/>
  <c r="Y545"/>
  <c r="X545"/>
  <c r="G544"/>
  <c r="E544"/>
  <c r="J543"/>
  <c r="F543"/>
  <c r="E543"/>
  <c r="J542"/>
  <c r="F542"/>
  <c r="E542"/>
  <c r="J541"/>
  <c r="G541"/>
  <c r="F541"/>
  <c r="J540"/>
  <c r="G540"/>
  <c r="F540"/>
  <c r="J539"/>
  <c r="G539"/>
  <c r="F539"/>
  <c r="J538"/>
  <c r="G538"/>
  <c r="F538"/>
  <c r="F536"/>
  <c r="D536"/>
  <c r="I536"/>
  <c r="C536"/>
  <c r="A536"/>
  <c r="Z535"/>
  <c r="Y535"/>
  <c r="W535"/>
  <c r="J534"/>
  <c r="G534"/>
  <c r="F534"/>
  <c r="E534"/>
  <c r="D534"/>
  <c r="I534"/>
  <c r="B534"/>
  <c r="A534"/>
  <c r="Z533"/>
  <c r="Y533"/>
  <c r="W533"/>
  <c r="J532"/>
  <c r="G532"/>
  <c r="F532"/>
  <c r="E532"/>
  <c r="D532"/>
  <c r="I532"/>
  <c r="B532"/>
  <c r="A532"/>
  <c r="Z531"/>
  <c r="Y531"/>
  <c r="X531"/>
  <c r="G530"/>
  <c r="E530"/>
  <c r="J529"/>
  <c r="F529"/>
  <c r="E529"/>
  <c r="J528"/>
  <c r="F528"/>
  <c r="E528"/>
  <c r="J527"/>
  <c r="G527"/>
  <c r="F527"/>
  <c r="J526"/>
  <c r="G526"/>
  <c r="F526"/>
  <c r="J525"/>
  <c r="G525"/>
  <c r="F525"/>
  <c r="J524"/>
  <c r="G524"/>
  <c r="F524"/>
  <c r="F522"/>
  <c r="D522"/>
  <c r="I522"/>
  <c r="C522"/>
  <c r="A522"/>
  <c r="Z521"/>
  <c r="X521"/>
  <c r="W521"/>
  <c r="J520"/>
  <c r="G520"/>
  <c r="F520"/>
  <c r="E520"/>
  <c r="D520"/>
  <c r="I520"/>
  <c r="B520"/>
  <c r="A520"/>
  <c r="Z519"/>
  <c r="Y519"/>
  <c r="X519"/>
  <c r="J518"/>
  <c r="G518"/>
  <c r="F518"/>
  <c r="E518"/>
  <c r="D518"/>
  <c r="I518"/>
  <c r="C518"/>
  <c r="B518"/>
  <c r="A518"/>
  <c r="Z517"/>
  <c r="Y517"/>
  <c r="X517"/>
  <c r="G516"/>
  <c r="E516"/>
  <c r="J515"/>
  <c r="F515"/>
  <c r="E515"/>
  <c r="J514"/>
  <c r="F514"/>
  <c r="E514"/>
  <c r="J513"/>
  <c r="G513"/>
  <c r="F513"/>
  <c r="J512"/>
  <c r="G512"/>
  <c r="F512"/>
  <c r="J511"/>
  <c r="G511"/>
  <c r="F511"/>
  <c r="J510"/>
  <c r="G510"/>
  <c r="F510"/>
  <c r="F509"/>
  <c r="E509"/>
  <c r="D509"/>
  <c r="I509"/>
  <c r="C509"/>
  <c r="A509"/>
  <c r="A508"/>
  <c r="Z502"/>
  <c r="Y502"/>
  <c r="X502"/>
  <c r="J501"/>
  <c r="G501"/>
  <c r="F501"/>
  <c r="E501"/>
  <c r="D501"/>
  <c r="I501"/>
  <c r="B501"/>
  <c r="A501"/>
  <c r="Z500"/>
  <c r="Y500"/>
  <c r="X500"/>
  <c r="J499"/>
  <c r="G499"/>
  <c r="F499"/>
  <c r="E499"/>
  <c r="D499"/>
  <c r="I499"/>
  <c r="C499"/>
  <c r="B499"/>
  <c r="A499"/>
  <c r="Z498"/>
  <c r="Y498"/>
  <c r="X498"/>
  <c r="G497"/>
  <c r="E497"/>
  <c r="J496"/>
  <c r="F496"/>
  <c r="E496"/>
  <c r="J495"/>
  <c r="F495"/>
  <c r="E495"/>
  <c r="J494"/>
  <c r="G494"/>
  <c r="F494"/>
  <c r="J493"/>
  <c r="G493"/>
  <c r="F493"/>
  <c r="J492"/>
  <c r="G492"/>
  <c r="F492"/>
  <c r="J491"/>
  <c r="G491"/>
  <c r="F491"/>
  <c r="F489"/>
  <c r="D489"/>
  <c r="I489"/>
  <c r="C489"/>
  <c r="A489"/>
  <c r="Z488"/>
  <c r="Y488"/>
  <c r="W488"/>
  <c r="J487"/>
  <c r="G487"/>
  <c r="F487"/>
  <c r="E487"/>
  <c r="D487"/>
  <c r="I487"/>
  <c r="B487"/>
  <c r="A487"/>
  <c r="Z486"/>
  <c r="Y486"/>
  <c r="X486"/>
  <c r="G485"/>
  <c r="E485"/>
  <c r="J484"/>
  <c r="F484"/>
  <c r="E484"/>
  <c r="J483"/>
  <c r="F483"/>
  <c r="E483"/>
  <c r="J482"/>
  <c r="G482"/>
  <c r="F482"/>
  <c r="J481"/>
  <c r="G481"/>
  <c r="F481"/>
  <c r="J480"/>
  <c r="G480"/>
  <c r="F480"/>
  <c r="J479"/>
  <c r="G479"/>
  <c r="F479"/>
  <c r="F477"/>
  <c r="D477"/>
  <c r="I477"/>
  <c r="C477"/>
  <c r="A477"/>
  <c r="Z476"/>
  <c r="Y476"/>
  <c r="W476"/>
  <c r="J475"/>
  <c r="G475"/>
  <c r="F475"/>
  <c r="E475"/>
  <c r="D475"/>
  <c r="I475"/>
  <c r="B475"/>
  <c r="A475"/>
  <c r="Z474"/>
  <c r="Y474"/>
  <c r="W474"/>
  <c r="J473"/>
  <c r="G473"/>
  <c r="F473"/>
  <c r="E473"/>
  <c r="D473"/>
  <c r="I473"/>
  <c r="B473"/>
  <c r="A473"/>
  <c r="Z472"/>
  <c r="Y472"/>
  <c r="X472"/>
  <c r="G471"/>
  <c r="E471"/>
  <c r="J470"/>
  <c r="F470"/>
  <c r="E470"/>
  <c r="J469"/>
  <c r="F469"/>
  <c r="E469"/>
  <c r="J468"/>
  <c r="G468"/>
  <c r="F468"/>
  <c r="J467"/>
  <c r="G467"/>
  <c r="F467"/>
  <c r="J466"/>
  <c r="G466"/>
  <c r="F466"/>
  <c r="J465"/>
  <c r="G465"/>
  <c r="F465"/>
  <c r="F463"/>
  <c r="D463"/>
  <c r="I463"/>
  <c r="C463"/>
  <c r="A463"/>
  <c r="Z462"/>
  <c r="X462"/>
  <c r="W462"/>
  <c r="J461"/>
  <c r="G461"/>
  <c r="F461"/>
  <c r="E461"/>
  <c r="D461"/>
  <c r="I461"/>
  <c r="B461"/>
  <c r="A461"/>
  <c r="Z460"/>
  <c r="Y460"/>
  <c r="X460"/>
  <c r="J459"/>
  <c r="G459"/>
  <c r="F459"/>
  <c r="E459"/>
  <c r="D459"/>
  <c r="I459"/>
  <c r="C459"/>
  <c r="B459"/>
  <c r="A459"/>
  <c r="Z458"/>
  <c r="Y458"/>
  <c r="X458"/>
  <c r="G457"/>
  <c r="E457"/>
  <c r="J456"/>
  <c r="F456"/>
  <c r="E456"/>
  <c r="J455"/>
  <c r="F455"/>
  <c r="E455"/>
  <c r="J454"/>
  <c r="G454"/>
  <c r="F454"/>
  <c r="J453"/>
  <c r="G453"/>
  <c r="F453"/>
  <c r="J452"/>
  <c r="G452"/>
  <c r="F452"/>
  <c r="J451"/>
  <c r="G451"/>
  <c r="F451"/>
  <c r="F450"/>
  <c r="E450"/>
  <c r="D450"/>
  <c r="I450"/>
  <c r="C450"/>
  <c r="A450"/>
  <c r="A449"/>
  <c r="Z443"/>
  <c r="Y443"/>
  <c r="X443"/>
  <c r="J442"/>
  <c r="G442"/>
  <c r="F442"/>
  <c r="E442"/>
  <c r="D442"/>
  <c r="I442"/>
  <c r="B442"/>
  <c r="A442"/>
  <c r="Z441"/>
  <c r="Y441"/>
  <c r="X441"/>
  <c r="J440"/>
  <c r="G440"/>
  <c r="F440"/>
  <c r="E440"/>
  <c r="D440"/>
  <c r="I440"/>
  <c r="B440"/>
  <c r="A440"/>
  <c r="Z439"/>
  <c r="Y439"/>
  <c r="X439"/>
  <c r="J438"/>
  <c r="Z438"/>
  <c r="Y438"/>
  <c r="X438"/>
  <c r="F438"/>
  <c r="D438"/>
  <c r="C438"/>
  <c r="B438"/>
  <c r="A438"/>
  <c r="J437"/>
  <c r="Z437"/>
  <c r="Y437"/>
  <c r="X437"/>
  <c r="F437"/>
  <c r="D437"/>
  <c r="C437"/>
  <c r="B437"/>
  <c r="A437"/>
  <c r="G436"/>
  <c r="E436"/>
  <c r="J435"/>
  <c r="F435"/>
  <c r="E435"/>
  <c r="J434"/>
  <c r="F434"/>
  <c r="E434"/>
  <c r="J433"/>
  <c r="G433"/>
  <c r="F433"/>
  <c r="J432"/>
  <c r="G432"/>
  <c r="F432"/>
  <c r="J431"/>
  <c r="G431"/>
  <c r="F431"/>
  <c r="J430"/>
  <c r="G430"/>
  <c r="F430"/>
  <c r="F429"/>
  <c r="E429"/>
  <c r="D429"/>
  <c r="I429"/>
  <c r="C429"/>
  <c r="A429"/>
  <c r="Z428"/>
  <c r="X428"/>
  <c r="W428"/>
  <c r="J427"/>
  <c r="G427"/>
  <c r="F427"/>
  <c r="E427"/>
  <c r="D427"/>
  <c r="I427"/>
  <c r="B427"/>
  <c r="A427"/>
  <c r="Z426"/>
  <c r="Y426"/>
  <c r="X426"/>
  <c r="J425"/>
  <c r="Z425"/>
  <c r="Y425"/>
  <c r="X425"/>
  <c r="F425"/>
  <c r="D425"/>
  <c r="C425"/>
  <c r="B425"/>
  <c r="A425"/>
  <c r="J424"/>
  <c r="Z424"/>
  <c r="Y424"/>
  <c r="X424"/>
  <c r="F424"/>
  <c r="D424"/>
  <c r="C424"/>
  <c r="B424"/>
  <c r="A424"/>
  <c r="J423"/>
  <c r="Z423"/>
  <c r="Y423"/>
  <c r="X423"/>
  <c r="F423"/>
  <c r="D423"/>
  <c r="C423"/>
  <c r="B423"/>
  <c r="A423"/>
  <c r="G422"/>
  <c r="E422"/>
  <c r="J421"/>
  <c r="F421"/>
  <c r="E421"/>
  <c r="J420"/>
  <c r="F420"/>
  <c r="E420"/>
  <c r="J419"/>
  <c r="G419"/>
  <c r="F419"/>
  <c r="J418"/>
  <c r="G418"/>
  <c r="F418"/>
  <c r="J417"/>
  <c r="G417"/>
  <c r="F417"/>
  <c r="J416"/>
  <c r="G416"/>
  <c r="F416"/>
  <c r="F415"/>
  <c r="E415"/>
  <c r="D415"/>
  <c r="I415"/>
  <c r="C415"/>
  <c r="A415"/>
  <c r="A414"/>
  <c r="Z408"/>
  <c r="Y408"/>
  <c r="X408"/>
  <c r="J407"/>
  <c r="G407"/>
  <c r="F407"/>
  <c r="E407"/>
  <c r="D407"/>
  <c r="I407"/>
  <c r="B407"/>
  <c r="A407"/>
  <c r="Z406"/>
  <c r="Y406"/>
  <c r="X406"/>
  <c r="J405"/>
  <c r="G405"/>
  <c r="F405"/>
  <c r="E405"/>
  <c r="D405"/>
  <c r="I405"/>
  <c r="C405"/>
  <c r="B405"/>
  <c r="A405"/>
  <c r="Z404"/>
  <c r="Y404"/>
  <c r="X404"/>
  <c r="G403"/>
  <c r="E403"/>
  <c r="J402"/>
  <c r="F402"/>
  <c r="E402"/>
  <c r="J401"/>
  <c r="F401"/>
  <c r="E401"/>
  <c r="J400"/>
  <c r="G400"/>
  <c r="F400"/>
  <c r="J399"/>
  <c r="G399"/>
  <c r="F399"/>
  <c r="J398"/>
  <c r="G398"/>
  <c r="F398"/>
  <c r="J397"/>
  <c r="G397"/>
  <c r="F397"/>
  <c r="F395"/>
  <c r="D395"/>
  <c r="I395"/>
  <c r="C395"/>
  <c r="A395"/>
  <c r="Z394"/>
  <c r="Y394"/>
  <c r="W394"/>
  <c r="J393"/>
  <c r="G393"/>
  <c r="F393"/>
  <c r="E393"/>
  <c r="D393"/>
  <c r="I393"/>
  <c r="B393"/>
  <c r="A393"/>
  <c r="Z392"/>
  <c r="Y392"/>
  <c r="X392"/>
  <c r="G391"/>
  <c r="E391"/>
  <c r="J390"/>
  <c r="F390"/>
  <c r="E390"/>
  <c r="J389"/>
  <c r="F389"/>
  <c r="E389"/>
  <c r="J388"/>
  <c r="G388"/>
  <c r="F388"/>
  <c r="J387"/>
  <c r="G387"/>
  <c r="F387"/>
  <c r="J386"/>
  <c r="G386"/>
  <c r="F386"/>
  <c r="J385"/>
  <c r="G385"/>
  <c r="F385"/>
  <c r="F383"/>
  <c r="D383"/>
  <c r="I383"/>
  <c r="C383"/>
  <c r="A383"/>
  <c r="Z382"/>
  <c r="Y382"/>
  <c r="W382"/>
  <c r="J381"/>
  <c r="G381"/>
  <c r="F381"/>
  <c r="E381"/>
  <c r="D381"/>
  <c r="I381"/>
  <c r="B381"/>
  <c r="A381"/>
  <c r="Z380"/>
  <c r="Y380"/>
  <c r="W380"/>
  <c r="J379"/>
  <c r="G379"/>
  <c r="F379"/>
  <c r="E379"/>
  <c r="D379"/>
  <c r="I379"/>
  <c r="B379"/>
  <c r="A379"/>
  <c r="Z378"/>
  <c r="Y378"/>
  <c r="X378"/>
  <c r="G377"/>
  <c r="E377"/>
  <c r="J376"/>
  <c r="F376"/>
  <c r="E376"/>
  <c r="J375"/>
  <c r="F375"/>
  <c r="E375"/>
  <c r="J374"/>
  <c r="G374"/>
  <c r="F374"/>
  <c r="J373"/>
  <c r="G373"/>
  <c r="F373"/>
  <c r="J372"/>
  <c r="G372"/>
  <c r="F372"/>
  <c r="J371"/>
  <c r="G371"/>
  <c r="F371"/>
  <c r="F369"/>
  <c r="D369"/>
  <c r="I369"/>
  <c r="C369"/>
  <c r="A369"/>
  <c r="Z368"/>
  <c r="X368"/>
  <c r="W368"/>
  <c r="J367"/>
  <c r="G367"/>
  <c r="F367"/>
  <c r="E367"/>
  <c r="D367"/>
  <c r="I367"/>
  <c r="B367"/>
  <c r="A367"/>
  <c r="Z366"/>
  <c r="Y366"/>
  <c r="X366"/>
  <c r="J365"/>
  <c r="G365"/>
  <c r="F365"/>
  <c r="E365"/>
  <c r="D365"/>
  <c r="I365"/>
  <c r="C365"/>
  <c r="B365"/>
  <c r="A365"/>
  <c r="Z364"/>
  <c r="Y364"/>
  <c r="X364"/>
  <c r="G363"/>
  <c r="E363"/>
  <c r="J362"/>
  <c r="F362"/>
  <c r="E362"/>
  <c r="J361"/>
  <c r="F361"/>
  <c r="E361"/>
  <c r="J360"/>
  <c r="G360"/>
  <c r="F360"/>
  <c r="J359"/>
  <c r="G359"/>
  <c r="F359"/>
  <c r="J358"/>
  <c r="G358"/>
  <c r="F358"/>
  <c r="J357"/>
  <c r="G357"/>
  <c r="F357"/>
  <c r="F356"/>
  <c r="E356"/>
  <c r="D356"/>
  <c r="I356"/>
  <c r="C356"/>
  <c r="A356"/>
  <c r="A355"/>
  <c r="Z349"/>
  <c r="Y349"/>
  <c r="X349"/>
  <c r="J348"/>
  <c r="G348"/>
  <c r="F348"/>
  <c r="E348"/>
  <c r="D348"/>
  <c r="I348"/>
  <c r="B348"/>
  <c r="A348"/>
  <c r="Z347"/>
  <c r="Y347"/>
  <c r="X347"/>
  <c r="J346"/>
  <c r="G346"/>
  <c r="F346"/>
  <c r="E346"/>
  <c r="D346"/>
  <c r="I346"/>
  <c r="C346"/>
  <c r="B346"/>
  <c r="A346"/>
  <c r="Z345"/>
  <c r="Y345"/>
  <c r="X345"/>
  <c r="G344"/>
  <c r="E344"/>
  <c r="J343"/>
  <c r="F343"/>
  <c r="E343"/>
  <c r="J342"/>
  <c r="F342"/>
  <c r="E342"/>
  <c r="J341"/>
  <c r="G341"/>
  <c r="F341"/>
  <c r="J340"/>
  <c r="G340"/>
  <c r="F340"/>
  <c r="J339"/>
  <c r="G339"/>
  <c r="F339"/>
  <c r="J338"/>
  <c r="G338"/>
  <c r="F338"/>
  <c r="F336"/>
  <c r="D336"/>
  <c r="I336"/>
  <c r="C336"/>
  <c r="A336"/>
  <c r="Z335"/>
  <c r="Y335"/>
  <c r="W335"/>
  <c r="J334"/>
  <c r="G334"/>
  <c r="F334"/>
  <c r="E334"/>
  <c r="D334"/>
  <c r="I334"/>
  <c r="B334"/>
  <c r="A334"/>
  <c r="Z333"/>
  <c r="Y333"/>
  <c r="X333"/>
  <c r="G332"/>
  <c r="E332"/>
  <c r="J331"/>
  <c r="F331"/>
  <c r="E331"/>
  <c r="J330"/>
  <c r="F330"/>
  <c r="E330"/>
  <c r="J329"/>
  <c r="G329"/>
  <c r="F329"/>
  <c r="J328"/>
  <c r="G328"/>
  <c r="F328"/>
  <c r="J327"/>
  <c r="G327"/>
  <c r="F327"/>
  <c r="J326"/>
  <c r="G326"/>
  <c r="F326"/>
  <c r="F324"/>
  <c r="D324"/>
  <c r="I324"/>
  <c r="C324"/>
  <c r="A324"/>
  <c r="Z323"/>
  <c r="Y323"/>
  <c r="W323"/>
  <c r="J322"/>
  <c r="G322"/>
  <c r="F322"/>
  <c r="E322"/>
  <c r="D322"/>
  <c r="I322"/>
  <c r="B322"/>
  <c r="A322"/>
  <c r="Z321"/>
  <c r="Y321"/>
  <c r="W321"/>
  <c r="J320"/>
  <c r="G320"/>
  <c r="F320"/>
  <c r="E320"/>
  <c r="D320"/>
  <c r="I320"/>
  <c r="B320"/>
  <c r="A320"/>
  <c r="Z319"/>
  <c r="Y319"/>
  <c r="X319"/>
  <c r="G318"/>
  <c r="E318"/>
  <c r="J317"/>
  <c r="F317"/>
  <c r="E317"/>
  <c r="J316"/>
  <c r="F316"/>
  <c r="E316"/>
  <c r="J315"/>
  <c r="G315"/>
  <c r="F315"/>
  <c r="J314"/>
  <c r="G314"/>
  <c r="F314"/>
  <c r="J313"/>
  <c r="G313"/>
  <c r="F313"/>
  <c r="J312"/>
  <c r="G312"/>
  <c r="F312"/>
  <c r="F310"/>
  <c r="D310"/>
  <c r="I310"/>
  <c r="C310"/>
  <c r="A310"/>
  <c r="Z309"/>
  <c r="X309"/>
  <c r="W309"/>
  <c r="J308"/>
  <c r="G308"/>
  <c r="F308"/>
  <c r="E308"/>
  <c r="D308"/>
  <c r="I308"/>
  <c r="B308"/>
  <c r="A308"/>
  <c r="Z307"/>
  <c r="Y307"/>
  <c r="X307"/>
  <c r="J306"/>
  <c r="G306"/>
  <c r="F306"/>
  <c r="E306"/>
  <c r="D306"/>
  <c r="I306"/>
  <c r="C306"/>
  <c r="B306"/>
  <c r="A306"/>
  <c r="Z305"/>
  <c r="Y305"/>
  <c r="X305"/>
  <c r="G304"/>
  <c r="E304"/>
  <c r="J303"/>
  <c r="F303"/>
  <c r="E303"/>
  <c r="J302"/>
  <c r="F302"/>
  <c r="E302"/>
  <c r="J301"/>
  <c r="G301"/>
  <c r="F301"/>
  <c r="J300"/>
  <c r="G300"/>
  <c r="F300"/>
  <c r="J299"/>
  <c r="G299"/>
  <c r="F299"/>
  <c r="J298"/>
  <c r="G298"/>
  <c r="F298"/>
  <c r="F297"/>
  <c r="E297"/>
  <c r="D297"/>
  <c r="I297"/>
  <c r="C297"/>
  <c r="A297"/>
  <c r="A296"/>
  <c r="Z290"/>
  <c r="Y290"/>
  <c r="W290"/>
  <c r="J289"/>
  <c r="G289"/>
  <c r="F289"/>
  <c r="E289"/>
  <c r="D289"/>
  <c r="I289"/>
  <c r="B289"/>
  <c r="A289"/>
  <c r="Z288"/>
  <c r="Y288"/>
  <c r="W288"/>
  <c r="J287"/>
  <c r="G287"/>
  <c r="F287"/>
  <c r="E287"/>
  <c r="D287"/>
  <c r="I287"/>
  <c r="B287"/>
  <c r="A287"/>
  <c r="Z286"/>
  <c r="Y286"/>
  <c r="X286"/>
  <c r="G285"/>
  <c r="E285"/>
  <c r="J284"/>
  <c r="F284"/>
  <c r="E284"/>
  <c r="J283"/>
  <c r="F283"/>
  <c r="E283"/>
  <c r="J282"/>
  <c r="G282"/>
  <c r="F282"/>
  <c r="J281"/>
  <c r="G281"/>
  <c r="F281"/>
  <c r="J280"/>
  <c r="G280"/>
  <c r="F280"/>
  <c r="J279"/>
  <c r="G279"/>
  <c r="F279"/>
  <c r="F278"/>
  <c r="E278"/>
  <c r="D278"/>
  <c r="I278"/>
  <c r="C278"/>
  <c r="A278"/>
  <c r="Z277"/>
  <c r="Y277"/>
  <c r="W277"/>
  <c r="J276"/>
  <c r="G276"/>
  <c r="F276"/>
  <c r="E276"/>
  <c r="D276"/>
  <c r="I276"/>
  <c r="B276"/>
  <c r="A276"/>
  <c r="Z275"/>
  <c r="Y275"/>
  <c r="X275"/>
  <c r="G274"/>
  <c r="E274"/>
  <c r="J273"/>
  <c r="F273"/>
  <c r="E273"/>
  <c r="J272"/>
  <c r="F272"/>
  <c r="E272"/>
  <c r="J271"/>
  <c r="G271"/>
  <c r="F271"/>
  <c r="J270"/>
  <c r="G270"/>
  <c r="F270"/>
  <c r="J269"/>
  <c r="G269"/>
  <c r="F269"/>
  <c r="J268"/>
  <c r="G268"/>
  <c r="F268"/>
  <c r="F266"/>
  <c r="D266"/>
  <c r="I266"/>
  <c r="C266"/>
  <c r="A266"/>
  <c r="Z265"/>
  <c r="Y265"/>
  <c r="W265"/>
  <c r="J264"/>
  <c r="G264"/>
  <c r="F264"/>
  <c r="E264"/>
  <c r="D264"/>
  <c r="I264"/>
  <c r="B264"/>
  <c r="A264"/>
  <c r="Z263"/>
  <c r="Y263"/>
  <c r="X263"/>
  <c r="G262"/>
  <c r="E262"/>
  <c r="J261"/>
  <c r="F261"/>
  <c r="E261"/>
  <c r="J260"/>
  <c r="F260"/>
  <c r="E260"/>
  <c r="J259"/>
  <c r="G259"/>
  <c r="F259"/>
  <c r="J258"/>
  <c r="G258"/>
  <c r="F258"/>
  <c r="J257"/>
  <c r="G257"/>
  <c r="F257"/>
  <c r="J256"/>
  <c r="G256"/>
  <c r="F256"/>
  <c r="F255"/>
  <c r="E255"/>
  <c r="D255"/>
  <c r="I255"/>
  <c r="C255"/>
  <c r="A255"/>
  <c r="Z254"/>
  <c r="X254"/>
  <c r="W254"/>
  <c r="J253"/>
  <c r="G253"/>
  <c r="F253"/>
  <c r="E253"/>
  <c r="D253"/>
  <c r="I253"/>
  <c r="B253"/>
  <c r="A253"/>
  <c r="Z252"/>
  <c r="Y252"/>
  <c r="X252"/>
  <c r="J251"/>
  <c r="G251"/>
  <c r="F251"/>
  <c r="E251"/>
  <c r="D251"/>
  <c r="I251"/>
  <c r="C251"/>
  <c r="B251"/>
  <c r="A251"/>
  <c r="Z250"/>
  <c r="Y250"/>
  <c r="X250"/>
  <c r="G249"/>
  <c r="E249"/>
  <c r="J248"/>
  <c r="F248"/>
  <c r="E248"/>
  <c r="J247"/>
  <c r="F247"/>
  <c r="E247"/>
  <c r="J246"/>
  <c r="G246"/>
  <c r="F246"/>
  <c r="J245"/>
  <c r="G245"/>
  <c r="F245"/>
  <c r="J244"/>
  <c r="G244"/>
  <c r="F244"/>
  <c r="J243"/>
  <c r="G243"/>
  <c r="F243"/>
  <c r="F242"/>
  <c r="E242"/>
  <c r="D242"/>
  <c r="I242"/>
  <c r="C242"/>
  <c r="A242"/>
  <c r="A241"/>
  <c r="Z235"/>
  <c r="Y235"/>
  <c r="W235"/>
  <c r="J234"/>
  <c r="G234"/>
  <c r="F234"/>
  <c r="E234"/>
  <c r="D234"/>
  <c r="I234"/>
  <c r="B234"/>
  <c r="A234"/>
  <c r="Z233"/>
  <c r="Y233"/>
  <c r="W233"/>
  <c r="J232"/>
  <c r="G232"/>
  <c r="F232"/>
  <c r="E232"/>
  <c r="D232"/>
  <c r="I232"/>
  <c r="B232"/>
  <c r="A232"/>
  <c r="Z231"/>
  <c r="Y231"/>
  <c r="X231"/>
  <c r="G230"/>
  <c r="E230"/>
  <c r="J229"/>
  <c r="F229"/>
  <c r="E229"/>
  <c r="J228"/>
  <c r="F228"/>
  <c r="E228"/>
  <c r="J227"/>
  <c r="G227"/>
  <c r="F227"/>
  <c r="J226"/>
  <c r="G226"/>
  <c r="F226"/>
  <c r="J225"/>
  <c r="G225"/>
  <c r="F225"/>
  <c r="J224"/>
  <c r="G224"/>
  <c r="F224"/>
  <c r="F223"/>
  <c r="E223"/>
  <c r="D223"/>
  <c r="I223"/>
  <c r="C223"/>
  <c r="A223"/>
  <c r="Z222"/>
  <c r="Y222"/>
  <c r="W222"/>
  <c r="J221"/>
  <c r="G221"/>
  <c r="F221"/>
  <c r="E221"/>
  <c r="D221"/>
  <c r="I221"/>
  <c r="B221"/>
  <c r="A221"/>
  <c r="Z220"/>
  <c r="Y220"/>
  <c r="X220"/>
  <c r="G219"/>
  <c r="E219"/>
  <c r="J218"/>
  <c r="F218"/>
  <c r="E218"/>
  <c r="J217"/>
  <c r="F217"/>
  <c r="E217"/>
  <c r="J216"/>
  <c r="G216"/>
  <c r="F216"/>
  <c r="J215"/>
  <c r="G215"/>
  <c r="F215"/>
  <c r="J214"/>
  <c r="G214"/>
  <c r="F214"/>
  <c r="J213"/>
  <c r="G213"/>
  <c r="F213"/>
  <c r="F211"/>
  <c r="D211"/>
  <c r="I211"/>
  <c r="C211"/>
  <c r="A211"/>
  <c r="Z210"/>
  <c r="Y210"/>
  <c r="W210"/>
  <c r="J209"/>
  <c r="G209"/>
  <c r="F209"/>
  <c r="E209"/>
  <c r="D209"/>
  <c r="I209"/>
  <c r="B209"/>
  <c r="A209"/>
  <c r="Z208"/>
  <c r="Y208"/>
  <c r="X208"/>
  <c r="G207"/>
  <c r="E207"/>
  <c r="J206"/>
  <c r="F206"/>
  <c r="E206"/>
  <c r="J205"/>
  <c r="F205"/>
  <c r="E205"/>
  <c r="J204"/>
  <c r="G204"/>
  <c r="F204"/>
  <c r="J203"/>
  <c r="G203"/>
  <c r="F203"/>
  <c r="J202"/>
  <c r="G202"/>
  <c r="F202"/>
  <c r="J201"/>
  <c r="G201"/>
  <c r="F201"/>
  <c r="F200"/>
  <c r="E200"/>
  <c r="D200"/>
  <c r="I200"/>
  <c r="C200"/>
  <c r="A200"/>
  <c r="Z199"/>
  <c r="X199"/>
  <c r="W199"/>
  <c r="J198"/>
  <c r="G198"/>
  <c r="F198"/>
  <c r="E198"/>
  <c r="D198"/>
  <c r="I198"/>
  <c r="B198"/>
  <c r="A198"/>
  <c r="Z197"/>
  <c r="Y197"/>
  <c r="X197"/>
  <c r="J196"/>
  <c r="G196"/>
  <c r="F196"/>
  <c r="E196"/>
  <c r="D196"/>
  <c r="I196"/>
  <c r="C196"/>
  <c r="B196"/>
  <c r="A196"/>
  <c r="Z195"/>
  <c r="Y195"/>
  <c r="X195"/>
  <c r="G194"/>
  <c r="E194"/>
  <c r="J193"/>
  <c r="F193"/>
  <c r="E193"/>
  <c r="J192"/>
  <c r="F192"/>
  <c r="E192"/>
  <c r="J191"/>
  <c r="G191"/>
  <c r="F191"/>
  <c r="J190"/>
  <c r="G190"/>
  <c r="F190"/>
  <c r="J189"/>
  <c r="G189"/>
  <c r="F189"/>
  <c r="J188"/>
  <c r="G188"/>
  <c r="F188"/>
  <c r="F187"/>
  <c r="E187"/>
  <c r="D187"/>
  <c r="I187"/>
  <c r="C187"/>
  <c r="A187"/>
  <c r="A186"/>
  <c r="Z180"/>
  <c r="Y180"/>
  <c r="X180"/>
  <c r="J179"/>
  <c r="G179"/>
  <c r="F179"/>
  <c r="E179"/>
  <c r="D179"/>
  <c r="I179"/>
  <c r="B179"/>
  <c r="A179"/>
  <c r="Z178"/>
  <c r="Y178"/>
  <c r="X178"/>
  <c r="J177"/>
  <c r="G177"/>
  <c r="F177"/>
  <c r="E177"/>
  <c r="D177"/>
  <c r="I177"/>
  <c r="C177"/>
  <c r="B177"/>
  <c r="A177"/>
  <c r="Z176"/>
  <c r="Y176"/>
  <c r="X176"/>
  <c r="G175"/>
  <c r="E175"/>
  <c r="J174"/>
  <c r="F174"/>
  <c r="E174"/>
  <c r="J173"/>
  <c r="F173"/>
  <c r="E173"/>
  <c r="J172"/>
  <c r="G172"/>
  <c r="F172"/>
  <c r="J171"/>
  <c r="G171"/>
  <c r="F171"/>
  <c r="J170"/>
  <c r="G170"/>
  <c r="F170"/>
  <c r="J169"/>
  <c r="G169"/>
  <c r="F169"/>
  <c r="F167"/>
  <c r="D167"/>
  <c r="I167"/>
  <c r="C167"/>
  <c r="A167"/>
  <c r="Z166"/>
  <c r="Y166"/>
  <c r="W166"/>
  <c r="J165"/>
  <c r="G165"/>
  <c r="F165"/>
  <c r="E165"/>
  <c r="D165"/>
  <c r="I165"/>
  <c r="B165"/>
  <c r="A165"/>
  <c r="Z164"/>
  <c r="Y164"/>
  <c r="X164"/>
  <c r="G163"/>
  <c r="E163"/>
  <c r="J162"/>
  <c r="F162"/>
  <c r="E162"/>
  <c r="J161"/>
  <c r="F161"/>
  <c r="E161"/>
  <c r="J160"/>
  <c r="G160"/>
  <c r="F160"/>
  <c r="J159"/>
  <c r="G159"/>
  <c r="F159"/>
  <c r="J158"/>
  <c r="G158"/>
  <c r="F158"/>
  <c r="J157"/>
  <c r="G157"/>
  <c r="F157"/>
  <c r="F156"/>
  <c r="E156"/>
  <c r="D156"/>
  <c r="I156"/>
  <c r="C156"/>
  <c r="A156"/>
  <c r="Z155"/>
  <c r="Y155"/>
  <c r="W155"/>
  <c r="J154"/>
  <c r="G154"/>
  <c r="F154"/>
  <c r="E154"/>
  <c r="D154"/>
  <c r="I154"/>
  <c r="B154"/>
  <c r="A154"/>
  <c r="Z153"/>
  <c r="Y153"/>
  <c r="X153"/>
  <c r="G152"/>
  <c r="E152"/>
  <c r="J151"/>
  <c r="F151"/>
  <c r="E151"/>
  <c r="J150"/>
  <c r="F150"/>
  <c r="E150"/>
  <c r="J149"/>
  <c r="G149"/>
  <c r="F149"/>
  <c r="J148"/>
  <c r="G148"/>
  <c r="F148"/>
  <c r="J147"/>
  <c r="G147"/>
  <c r="F147"/>
  <c r="J146"/>
  <c r="G146"/>
  <c r="F146"/>
  <c r="F144"/>
  <c r="D144"/>
  <c r="I144"/>
  <c r="C144"/>
  <c r="A144"/>
  <c r="Z143"/>
  <c r="Y143"/>
  <c r="W143"/>
  <c r="J142"/>
  <c r="G142"/>
  <c r="F142"/>
  <c r="E142"/>
  <c r="D142"/>
  <c r="I142"/>
  <c r="B142"/>
  <c r="A142"/>
  <c r="Z141"/>
  <c r="Y141"/>
  <c r="W141"/>
  <c r="J140"/>
  <c r="G140"/>
  <c r="F140"/>
  <c r="E140"/>
  <c r="D140"/>
  <c r="I140"/>
  <c r="B140"/>
  <c r="A140"/>
  <c r="Z139"/>
  <c r="Y139"/>
  <c r="X139"/>
  <c r="G138"/>
  <c r="E138"/>
  <c r="J137"/>
  <c r="F137"/>
  <c r="E137"/>
  <c r="J136"/>
  <c r="F136"/>
  <c r="E136"/>
  <c r="J135"/>
  <c r="G135"/>
  <c r="F135"/>
  <c r="J134"/>
  <c r="G134"/>
  <c r="F134"/>
  <c r="J133"/>
  <c r="G133"/>
  <c r="F133"/>
  <c r="J132"/>
  <c r="G132"/>
  <c r="F132"/>
  <c r="F130"/>
  <c r="D130"/>
  <c r="I130"/>
  <c r="C130"/>
  <c r="A130"/>
  <c r="Z129"/>
  <c r="X129"/>
  <c r="W129"/>
  <c r="J128"/>
  <c r="G128"/>
  <c r="F128"/>
  <c r="E128"/>
  <c r="D128"/>
  <c r="I128"/>
  <c r="B128"/>
  <c r="A128"/>
  <c r="Z127"/>
  <c r="Y127"/>
  <c r="X127"/>
  <c r="J126"/>
  <c r="G126"/>
  <c r="F126"/>
  <c r="E126"/>
  <c r="D126"/>
  <c r="I126"/>
  <c r="C126"/>
  <c r="B126"/>
  <c r="A126"/>
  <c r="Z125"/>
  <c r="Y125"/>
  <c r="X125"/>
  <c r="G124"/>
  <c r="E124"/>
  <c r="J123"/>
  <c r="F123"/>
  <c r="E123"/>
  <c r="J122"/>
  <c r="F122"/>
  <c r="E122"/>
  <c r="J121"/>
  <c r="G121"/>
  <c r="F121"/>
  <c r="J120"/>
  <c r="G120"/>
  <c r="F120"/>
  <c r="J119"/>
  <c r="G119"/>
  <c r="F119"/>
  <c r="J118"/>
  <c r="G118"/>
  <c r="F118"/>
  <c r="F117"/>
  <c r="E117"/>
  <c r="D117"/>
  <c r="I117"/>
  <c r="C117"/>
  <c r="A117"/>
  <c r="A116"/>
  <c r="Z110"/>
  <c r="Y110"/>
  <c r="X110"/>
  <c r="J109"/>
  <c r="G109"/>
  <c r="F109"/>
  <c r="E109"/>
  <c r="D109"/>
  <c r="I109"/>
  <c r="B109"/>
  <c r="A109"/>
  <c r="Z108"/>
  <c r="Y108"/>
  <c r="X108"/>
  <c r="J107"/>
  <c r="G107"/>
  <c r="F107"/>
  <c r="E107"/>
  <c r="D107"/>
  <c r="I107"/>
  <c r="C107"/>
  <c r="B107"/>
  <c r="A107"/>
  <c r="Z106"/>
  <c r="Y106"/>
  <c r="X106"/>
  <c r="G105"/>
  <c r="E105"/>
  <c r="J104"/>
  <c r="F104"/>
  <c r="E104"/>
  <c r="J103"/>
  <c r="F103"/>
  <c r="E103"/>
  <c r="J102"/>
  <c r="G102"/>
  <c r="F102"/>
  <c r="J101"/>
  <c r="G101"/>
  <c r="F101"/>
  <c r="J100"/>
  <c r="G100"/>
  <c r="F100"/>
  <c r="J99"/>
  <c r="G99"/>
  <c r="F99"/>
  <c r="F97"/>
  <c r="D97"/>
  <c r="I97"/>
  <c r="C97"/>
  <c r="A97"/>
  <c r="Z96"/>
  <c r="Y96"/>
  <c r="W96"/>
  <c r="J95"/>
  <c r="G95"/>
  <c r="F95"/>
  <c r="E95"/>
  <c r="D95"/>
  <c r="I95"/>
  <c r="B95"/>
  <c r="A95"/>
  <c r="Z94"/>
  <c r="Y94"/>
  <c r="X94"/>
  <c r="G93"/>
  <c r="E93"/>
  <c r="J92"/>
  <c r="F92"/>
  <c r="E92"/>
  <c r="J91"/>
  <c r="F91"/>
  <c r="E91"/>
  <c r="J90"/>
  <c r="G90"/>
  <c r="F90"/>
  <c r="J89"/>
  <c r="G89"/>
  <c r="F89"/>
  <c r="J88"/>
  <c r="G88"/>
  <c r="F88"/>
  <c r="J87"/>
  <c r="G87"/>
  <c r="F87"/>
  <c r="F86"/>
  <c r="E86"/>
  <c r="D86"/>
  <c r="I86"/>
  <c r="C86"/>
  <c r="A86"/>
  <c r="Z85"/>
  <c r="Y85"/>
  <c r="W85"/>
  <c r="J84"/>
  <c r="G84"/>
  <c r="F84"/>
  <c r="E84"/>
  <c r="D84"/>
  <c r="I84"/>
  <c r="B84"/>
  <c r="A84"/>
  <c r="Z83"/>
  <c r="Y83"/>
  <c r="X83"/>
  <c r="G82"/>
  <c r="E82"/>
  <c r="J81"/>
  <c r="F81"/>
  <c r="E81"/>
  <c r="J80"/>
  <c r="F80"/>
  <c r="E80"/>
  <c r="J79"/>
  <c r="G79"/>
  <c r="F79"/>
  <c r="J78"/>
  <c r="G78"/>
  <c r="F78"/>
  <c r="J77"/>
  <c r="G77"/>
  <c r="F77"/>
  <c r="J76"/>
  <c r="G76"/>
  <c r="F76"/>
  <c r="F74"/>
  <c r="D74"/>
  <c r="I74"/>
  <c r="C74"/>
  <c r="A74"/>
  <c r="Z73"/>
  <c r="Y73"/>
  <c r="W73"/>
  <c r="J72"/>
  <c r="G72"/>
  <c r="F72"/>
  <c r="E72"/>
  <c r="D72"/>
  <c r="I72"/>
  <c r="B72"/>
  <c r="A72"/>
  <c r="Z71"/>
  <c r="Y71"/>
  <c r="W71"/>
  <c r="J70"/>
  <c r="G70"/>
  <c r="F70"/>
  <c r="E70"/>
  <c r="D70"/>
  <c r="I70"/>
  <c r="B70"/>
  <c r="A70"/>
  <c r="Z69"/>
  <c r="Y69"/>
  <c r="X69"/>
  <c r="G68"/>
  <c r="E68"/>
  <c r="J67"/>
  <c r="F67"/>
  <c r="E67"/>
  <c r="J66"/>
  <c r="F66"/>
  <c r="E66"/>
  <c r="J65"/>
  <c r="G65"/>
  <c r="F65"/>
  <c r="J64"/>
  <c r="G64"/>
  <c r="F64"/>
  <c r="J63"/>
  <c r="G63"/>
  <c r="F63"/>
  <c r="J62"/>
  <c r="G62"/>
  <c r="F62"/>
  <c r="F60"/>
  <c r="D60"/>
  <c r="I60"/>
  <c r="C60"/>
  <c r="A60"/>
  <c r="Z59"/>
  <c r="X59"/>
  <c r="W59"/>
  <c r="J58"/>
  <c r="G58"/>
  <c r="F58"/>
  <c r="E58"/>
  <c r="D58"/>
  <c r="I58"/>
  <c r="B58"/>
  <c r="A58"/>
  <c r="Z57"/>
  <c r="Y57"/>
  <c r="X57"/>
  <c r="J56"/>
  <c r="G56"/>
  <c r="F56"/>
  <c r="E56"/>
  <c r="D56"/>
  <c r="I56"/>
  <c r="C56"/>
  <c r="B56"/>
  <c r="A56"/>
  <c r="Z55"/>
  <c r="Y55"/>
  <c r="X55"/>
  <c r="G54"/>
  <c r="E54"/>
  <c r="J53"/>
  <c r="F53"/>
  <c r="E53"/>
  <c r="J52"/>
  <c r="F52"/>
  <c r="E52"/>
  <c r="J51"/>
  <c r="G51"/>
  <c r="F51"/>
  <c r="J50"/>
  <c r="G50"/>
  <c r="F50"/>
  <c r="J49"/>
  <c r="G49"/>
  <c r="F49"/>
  <c r="J48"/>
  <c r="G48"/>
  <c r="F48"/>
  <c r="F47"/>
  <c r="E47"/>
  <c r="D47"/>
  <c r="I47"/>
  <c r="C47"/>
  <c r="A47"/>
  <c r="A46"/>
  <c r="D252" i="6" l="1"/>
  <c r="D74"/>
  <c r="D127"/>
  <c r="D12"/>
  <c r="D154"/>
  <c r="D174"/>
  <c r="D102"/>
  <c r="D88"/>
  <c r="D191"/>
  <c r="D229"/>
  <c r="D62"/>
  <c r="D113"/>
  <c r="D171"/>
  <c r="D60"/>
  <c r="D381"/>
  <c r="D230"/>
  <c r="D398"/>
  <c r="D308"/>
  <c r="D287"/>
  <c r="D361"/>
  <c r="D268"/>
  <c r="D286"/>
  <c r="D400"/>
  <c r="D288"/>
  <c r="D380"/>
  <c r="A1" i="4"/>
  <c r="A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1" i="3"/>
  <c r="CX1"/>
  <c r="CY1"/>
  <c r="CZ1"/>
  <c r="DB1" s="1"/>
  <c r="DA1"/>
  <c r="DC1"/>
  <c r="A2"/>
  <c r="CX2"/>
  <c r="CY2"/>
  <c r="CZ2"/>
  <c r="DB2" s="1"/>
  <c r="DA2"/>
  <c r="DC2"/>
  <c r="A3"/>
  <c r="CX3"/>
  <c r="CY3"/>
  <c r="CZ3"/>
  <c r="DA3"/>
  <c r="DB3"/>
  <c r="DC3"/>
  <c r="A4"/>
  <c r="CX4"/>
  <c r="CY4"/>
  <c r="CZ4"/>
  <c r="DB4" s="1"/>
  <c r="DA4"/>
  <c r="DC4"/>
  <c r="A5"/>
  <c r="CX5"/>
  <c r="CY5"/>
  <c r="CZ5"/>
  <c r="DB5" s="1"/>
  <c r="DA5"/>
  <c r="DC5"/>
  <c r="A6"/>
  <c r="CX6"/>
  <c r="CY6"/>
  <c r="CZ6"/>
  <c r="DA6"/>
  <c r="DB6"/>
  <c r="L9" i="7" s="1"/>
  <c r="DC6" i="3"/>
  <c r="Q9" i="7" s="1"/>
  <c r="A7" i="3"/>
  <c r="CX7"/>
  <c r="CY7"/>
  <c r="CZ7"/>
  <c r="DB7" s="1"/>
  <c r="L8" i="7" s="1"/>
  <c r="DA7" i="3"/>
  <c r="DC7"/>
  <c r="Q8" i="7" s="1"/>
  <c r="A8" i="3"/>
  <c r="CX8"/>
  <c r="CY8"/>
  <c r="CZ8"/>
  <c r="DA8"/>
  <c r="DB8"/>
  <c r="DC8"/>
  <c r="A9"/>
  <c r="CX9"/>
  <c r="CY9"/>
  <c r="CZ9"/>
  <c r="DA9"/>
  <c r="DB9"/>
  <c r="DC9"/>
  <c r="A10"/>
  <c r="CX10"/>
  <c r="CY10"/>
  <c r="CZ10"/>
  <c r="DB10" s="1"/>
  <c r="DA10"/>
  <c r="DC10"/>
  <c r="A11"/>
  <c r="CX11"/>
  <c r="CY11"/>
  <c r="CZ11"/>
  <c r="DA11"/>
  <c r="DB11"/>
  <c r="DC11"/>
  <c r="A12"/>
  <c r="CX12"/>
  <c r="CY12"/>
  <c r="CZ12"/>
  <c r="DB12" s="1"/>
  <c r="DA12"/>
  <c r="DC12"/>
  <c r="A13"/>
  <c r="CX13"/>
  <c r="CY13"/>
  <c r="CZ13"/>
  <c r="DB13" s="1"/>
  <c r="DA13"/>
  <c r="DC13"/>
  <c r="A14"/>
  <c r="CX14"/>
  <c r="CY14"/>
  <c r="CZ14"/>
  <c r="DA14"/>
  <c r="DB14"/>
  <c r="DC14"/>
  <c r="A15"/>
  <c r="CY15"/>
  <c r="CZ15"/>
  <c r="DB15" s="1"/>
  <c r="DA15"/>
  <c r="DC15"/>
  <c r="A16"/>
  <c r="CY16"/>
  <c r="CZ16"/>
  <c r="DA16"/>
  <c r="DB16"/>
  <c r="DC16"/>
  <c r="A17"/>
  <c r="CY17"/>
  <c r="CZ17"/>
  <c r="DB17" s="1"/>
  <c r="DA17"/>
  <c r="DC17"/>
  <c r="A18"/>
  <c r="CY18"/>
  <c r="CZ18"/>
  <c r="DB18" s="1"/>
  <c r="L12" i="7" s="1"/>
  <c r="DA18" i="3"/>
  <c r="DC18"/>
  <c r="Q12" i="7" s="1"/>
  <c r="A19" i="3"/>
  <c r="CY19"/>
  <c r="CZ19"/>
  <c r="DA19"/>
  <c r="DB19"/>
  <c r="L11" i="7" s="1"/>
  <c r="DC19" i="3"/>
  <c r="Q11" i="7" s="1"/>
  <c r="A20" i="3"/>
  <c r="CY20"/>
  <c r="CZ20"/>
  <c r="DB20" s="1"/>
  <c r="DA20"/>
  <c r="DC20"/>
  <c r="A21"/>
  <c r="CY21"/>
  <c r="CZ21"/>
  <c r="DA21"/>
  <c r="DB21"/>
  <c r="DC21"/>
  <c r="A22"/>
  <c r="CY22"/>
  <c r="CZ22"/>
  <c r="DB22" s="1"/>
  <c r="DA22"/>
  <c r="DC22"/>
  <c r="A23"/>
  <c r="CY23"/>
  <c r="CZ23"/>
  <c r="DB23" s="1"/>
  <c r="DA23"/>
  <c r="DC23"/>
  <c r="A24"/>
  <c r="CY24"/>
  <c r="CZ24"/>
  <c r="DA24"/>
  <c r="DB24"/>
  <c r="DC24"/>
  <c r="A25"/>
  <c r="CY25"/>
  <c r="CZ25"/>
  <c r="DB25" s="1"/>
  <c r="DA25"/>
  <c r="DC25"/>
  <c r="A26"/>
  <c r="CY26"/>
  <c r="CZ26"/>
  <c r="DB26" s="1"/>
  <c r="DA26"/>
  <c r="DC26"/>
  <c r="A27"/>
  <c r="CY27"/>
  <c r="CZ27"/>
  <c r="DB27" s="1"/>
  <c r="DA27"/>
  <c r="DC27"/>
  <c r="A28"/>
  <c r="CY28"/>
  <c r="CZ28"/>
  <c r="DB28" s="1"/>
  <c r="L14" i="7" s="1"/>
  <c r="DA28" i="3"/>
  <c r="DC28"/>
  <c r="Q14" i="7" s="1"/>
  <c r="A29" i="3"/>
  <c r="CY29"/>
  <c r="CZ29"/>
  <c r="DA29"/>
  <c r="DB29"/>
  <c r="L13" i="7" s="1"/>
  <c r="DC29" i="3"/>
  <c r="Q13" i="7" s="1"/>
  <c r="A30" i="3"/>
  <c r="CY30"/>
  <c r="CZ30"/>
  <c r="DB30" s="1"/>
  <c r="DA30"/>
  <c r="DC30"/>
  <c r="A31"/>
  <c r="CY31"/>
  <c r="CZ31"/>
  <c r="DB31" s="1"/>
  <c r="DA31"/>
  <c r="DC31"/>
  <c r="A32"/>
  <c r="CY32"/>
  <c r="CZ32"/>
  <c r="DA32"/>
  <c r="DB32"/>
  <c r="DC32"/>
  <c r="A33"/>
  <c r="CY33"/>
  <c r="CZ33"/>
  <c r="DB33" s="1"/>
  <c r="DA33"/>
  <c r="DC33"/>
  <c r="A34"/>
  <c r="CY34"/>
  <c r="CZ34"/>
  <c r="DB34" s="1"/>
  <c r="DA34"/>
  <c r="DC34"/>
  <c r="A35"/>
  <c r="CX35"/>
  <c r="CY35"/>
  <c r="CZ35"/>
  <c r="DB35" s="1"/>
  <c r="DA35"/>
  <c r="DC35"/>
  <c r="A36"/>
  <c r="CX36"/>
  <c r="CY36"/>
  <c r="CZ36"/>
  <c r="DB36" s="1"/>
  <c r="DA36"/>
  <c r="DC36"/>
  <c r="A37"/>
  <c r="CX37"/>
  <c r="CY37"/>
  <c r="CZ37"/>
  <c r="DB37" s="1"/>
  <c r="DA37"/>
  <c r="DC37"/>
  <c r="A38"/>
  <c r="CX38"/>
  <c r="CY38"/>
  <c r="CZ38"/>
  <c r="DA38"/>
  <c r="DB38"/>
  <c r="DC38"/>
  <c r="A39"/>
  <c r="CX39"/>
  <c r="CY39"/>
  <c r="CZ39"/>
  <c r="DB39" s="1"/>
  <c r="DA39"/>
  <c r="DC39"/>
  <c r="A40"/>
  <c r="CX40"/>
  <c r="CY40"/>
  <c r="CZ40"/>
  <c r="DB40" s="1"/>
  <c r="L16" i="7" s="1"/>
  <c r="DA40" i="3"/>
  <c r="DC40"/>
  <c r="Q16" i="7" s="1"/>
  <c r="T16" s="1"/>
  <c r="A41" i="3"/>
  <c r="CX41"/>
  <c r="CY41"/>
  <c r="CZ41"/>
  <c r="DB41" s="1"/>
  <c r="L15" i="7" s="1"/>
  <c r="M15" s="1"/>
  <c r="DA41" i="3"/>
  <c r="DC41"/>
  <c r="Q15" i="7" s="1"/>
  <c r="A42" i="3"/>
  <c r="CX42"/>
  <c r="CY42"/>
  <c r="CZ42"/>
  <c r="DB42" s="1"/>
  <c r="DA42"/>
  <c r="DC42"/>
  <c r="A43"/>
  <c r="CX43"/>
  <c r="CY43"/>
  <c r="CZ43"/>
  <c r="DA43"/>
  <c r="DB43"/>
  <c r="DC43"/>
  <c r="A44"/>
  <c r="CX44"/>
  <c r="CY44"/>
  <c r="CZ44"/>
  <c r="DB44" s="1"/>
  <c r="DA44"/>
  <c r="DC44"/>
  <c r="A45"/>
  <c r="CX45"/>
  <c r="CY45"/>
  <c r="CZ45"/>
  <c r="DB45" s="1"/>
  <c r="DA45"/>
  <c r="DC45"/>
  <c r="A46"/>
  <c r="CX46"/>
  <c r="CY46"/>
  <c r="CZ46"/>
  <c r="DA46"/>
  <c r="DB46"/>
  <c r="DC46"/>
  <c r="A47"/>
  <c r="CX47"/>
  <c r="CY47"/>
  <c r="CZ47"/>
  <c r="DB47" s="1"/>
  <c r="DA47"/>
  <c r="DC47"/>
  <c r="A48"/>
  <c r="CX48"/>
  <c r="CY48"/>
  <c r="CZ48"/>
  <c r="DB48" s="1"/>
  <c r="DA48"/>
  <c r="DC48"/>
  <c r="A49"/>
  <c r="CY49"/>
  <c r="CZ49"/>
  <c r="DA49"/>
  <c r="DB49"/>
  <c r="DC49"/>
  <c r="A50"/>
  <c r="CY50"/>
  <c r="CZ50"/>
  <c r="DB50" s="1"/>
  <c r="DA50"/>
  <c r="DC50"/>
  <c r="A51"/>
  <c r="CY51"/>
  <c r="CZ51"/>
  <c r="DA51"/>
  <c r="DB51"/>
  <c r="DC51"/>
  <c r="A52"/>
  <c r="CY52"/>
  <c r="CZ52"/>
  <c r="DB52" s="1"/>
  <c r="DA52"/>
  <c r="DC52"/>
  <c r="A53"/>
  <c r="CY53"/>
  <c r="CZ53"/>
  <c r="DB53" s="1"/>
  <c r="L19" i="7" s="1"/>
  <c r="DA53" i="3"/>
  <c r="DC53"/>
  <c r="Q19" i="7" s="1"/>
  <c r="A54" i="3"/>
  <c r="CY54"/>
  <c r="CZ54"/>
  <c r="DA54"/>
  <c r="DB54"/>
  <c r="L18" i="7" s="1"/>
  <c r="DC54" i="3"/>
  <c r="Q18" i="7" s="1"/>
  <c r="A55" i="3"/>
  <c r="CY55"/>
  <c r="CZ55"/>
  <c r="DB55" s="1"/>
  <c r="L17" i="7" s="1"/>
  <c r="DA55" i="3"/>
  <c r="DC55"/>
  <c r="Q17" i="7" s="1"/>
  <c r="A56" i="3"/>
  <c r="CY56"/>
  <c r="CZ56"/>
  <c r="DA56"/>
  <c r="DB56"/>
  <c r="DC56"/>
  <c r="A57"/>
  <c r="CY57"/>
  <c r="CZ57"/>
  <c r="DB57" s="1"/>
  <c r="DA57"/>
  <c r="DC57"/>
  <c r="A58"/>
  <c r="CY58"/>
  <c r="CZ58"/>
  <c r="DB58" s="1"/>
  <c r="DA58"/>
  <c r="DC58"/>
  <c r="A59"/>
  <c r="CY59"/>
  <c r="CZ59"/>
  <c r="DA59"/>
  <c r="DB59"/>
  <c r="DC59"/>
  <c r="A60"/>
  <c r="CY60"/>
  <c r="CZ60"/>
  <c r="DB60" s="1"/>
  <c r="DA60"/>
  <c r="DC60"/>
  <c r="A61"/>
  <c r="CY61"/>
  <c r="CZ61"/>
  <c r="DA61"/>
  <c r="DB61"/>
  <c r="DC61"/>
  <c r="A62"/>
  <c r="CY62"/>
  <c r="CZ62"/>
  <c r="DB62" s="1"/>
  <c r="DA62"/>
  <c r="DC62"/>
  <c r="A63"/>
  <c r="CX63"/>
  <c r="CY63"/>
  <c r="CZ63"/>
  <c r="DB63" s="1"/>
  <c r="DA63"/>
  <c r="DC63"/>
  <c r="A64"/>
  <c r="CX64"/>
  <c r="CY64"/>
  <c r="CZ64"/>
  <c r="DB64" s="1"/>
  <c r="DA64"/>
  <c r="DC64"/>
  <c r="A65"/>
  <c r="CX65"/>
  <c r="CY65"/>
  <c r="CZ65"/>
  <c r="DB65" s="1"/>
  <c r="DA65"/>
  <c r="DC65"/>
  <c r="A66"/>
  <c r="CX66"/>
  <c r="CY66"/>
  <c r="CZ66"/>
  <c r="DB66" s="1"/>
  <c r="DA66"/>
  <c r="DC66"/>
  <c r="A67"/>
  <c r="CX67"/>
  <c r="CY67"/>
  <c r="CZ67"/>
  <c r="DB67" s="1"/>
  <c r="DA67"/>
  <c r="DC67"/>
  <c r="A68"/>
  <c r="CX68"/>
  <c r="CY68"/>
  <c r="CZ68"/>
  <c r="DB68" s="1"/>
  <c r="L23" i="7" s="1"/>
  <c r="DA68" i="3"/>
  <c r="DC68"/>
  <c r="Q23" i="7" s="1"/>
  <c r="R23" s="1"/>
  <c r="A69" i="3"/>
  <c r="CX69"/>
  <c r="CY69"/>
  <c r="CZ69"/>
  <c r="DB69" s="1"/>
  <c r="L22" i="7" s="1"/>
  <c r="DA69" i="3"/>
  <c r="DC69"/>
  <c r="Q22" i="7" s="1"/>
  <c r="T22" s="1"/>
  <c r="A70" i="3"/>
  <c r="CX70"/>
  <c r="CY70"/>
  <c r="CZ70"/>
  <c r="DB70" s="1"/>
  <c r="DA70"/>
  <c r="DC70"/>
  <c r="A71"/>
  <c r="CX71"/>
  <c r="CY71"/>
  <c r="CZ71"/>
  <c r="DB71" s="1"/>
  <c r="DA71"/>
  <c r="DC71"/>
  <c r="A72"/>
  <c r="CX72"/>
  <c r="CY72"/>
  <c r="CZ72"/>
  <c r="DB72" s="1"/>
  <c r="DA72"/>
  <c r="DC72"/>
  <c r="A73"/>
  <c r="CX73"/>
  <c r="CY73"/>
  <c r="CZ73"/>
  <c r="DB73" s="1"/>
  <c r="DA73"/>
  <c r="DC73"/>
  <c r="A74"/>
  <c r="CX74"/>
  <c r="CY74"/>
  <c r="CZ74"/>
  <c r="DB74" s="1"/>
  <c r="DA74"/>
  <c r="DC74"/>
  <c r="A75"/>
  <c r="CX75"/>
  <c r="CY75"/>
  <c r="CZ75"/>
  <c r="DB75" s="1"/>
  <c r="DA75"/>
  <c r="DC75"/>
  <c r="A76"/>
  <c r="CX76"/>
  <c r="CY76"/>
  <c r="CZ76"/>
  <c r="DB76" s="1"/>
  <c r="DA76"/>
  <c r="DC76"/>
  <c r="A77"/>
  <c r="CY77"/>
  <c r="CZ77"/>
  <c r="DB77" s="1"/>
  <c r="DA77"/>
  <c r="DC77"/>
  <c r="A78"/>
  <c r="CY78"/>
  <c r="CZ78"/>
  <c r="DA78"/>
  <c r="DB78"/>
  <c r="DC78"/>
  <c r="A79"/>
  <c r="CY79"/>
  <c r="CZ79"/>
  <c r="DB79" s="1"/>
  <c r="DA79"/>
  <c r="DC79"/>
  <c r="A80"/>
  <c r="CY80"/>
  <c r="CZ80"/>
  <c r="DA80"/>
  <c r="DB80"/>
  <c r="L26" i="7" s="1"/>
  <c r="DC80" i="3"/>
  <c r="Q26" i="7" s="1"/>
  <c r="A81" i="3"/>
  <c r="CY81"/>
  <c r="CZ81"/>
  <c r="DB81" s="1"/>
  <c r="L25" i="7" s="1"/>
  <c r="DA81" i="3"/>
  <c r="DC81"/>
  <c r="Q25" i="7" s="1"/>
  <c r="A82" i="3"/>
  <c r="CY82"/>
  <c r="CZ82"/>
  <c r="DB82" s="1"/>
  <c r="DA82"/>
  <c r="DC82"/>
  <c r="A83"/>
  <c r="CY83"/>
  <c r="CZ83"/>
  <c r="DB83" s="1"/>
  <c r="DA83"/>
  <c r="DC83"/>
  <c r="A84"/>
  <c r="CY84"/>
  <c r="CZ84"/>
  <c r="DB84" s="1"/>
  <c r="DA84"/>
  <c r="DC84"/>
  <c r="A85"/>
  <c r="CY85"/>
  <c r="CZ85"/>
  <c r="DB85" s="1"/>
  <c r="DA85"/>
  <c r="DC85"/>
  <c r="A86"/>
  <c r="CY86"/>
  <c r="CZ86"/>
  <c r="DA86"/>
  <c r="DB86"/>
  <c r="DC86"/>
  <c r="A87"/>
  <c r="CY87"/>
  <c r="CZ87"/>
  <c r="DB87" s="1"/>
  <c r="DA87"/>
  <c r="DC87"/>
  <c r="A88"/>
  <c r="CY88"/>
  <c r="CZ88"/>
  <c r="DB88" s="1"/>
  <c r="DA88"/>
  <c r="DC88"/>
  <c r="A89"/>
  <c r="CY89"/>
  <c r="CZ89"/>
  <c r="DA89"/>
  <c r="DB89"/>
  <c r="DC89"/>
  <c r="A90"/>
  <c r="CY90"/>
  <c r="CZ90"/>
  <c r="DB90" s="1"/>
  <c r="L28" i="7" s="1"/>
  <c r="DA90" i="3"/>
  <c r="DC90"/>
  <c r="Q28" i="7" s="1"/>
  <c r="A91" i="3"/>
  <c r="CY91"/>
  <c r="CZ91"/>
  <c r="DA91"/>
  <c r="DB91"/>
  <c r="L27" i="7" s="1"/>
  <c r="DC91" i="3"/>
  <c r="Q27" i="7" s="1"/>
  <c r="A92" i="3"/>
  <c r="CY92"/>
  <c r="CZ92"/>
  <c r="DB92" s="1"/>
  <c r="DA92"/>
  <c r="DC92"/>
  <c r="A93"/>
  <c r="CY93"/>
  <c r="CZ93"/>
  <c r="DB93" s="1"/>
  <c r="DA93"/>
  <c r="DC93"/>
  <c r="A94"/>
  <c r="CY94"/>
  <c r="CZ94"/>
  <c r="DA94"/>
  <c r="DB94"/>
  <c r="DC94"/>
  <c r="A95"/>
  <c r="CY95"/>
  <c r="CZ95"/>
  <c r="DB95" s="1"/>
  <c r="DA95"/>
  <c r="DC95"/>
  <c r="A96"/>
  <c r="CY96"/>
  <c r="CZ96"/>
  <c r="DA96"/>
  <c r="DB96"/>
  <c r="DC96"/>
  <c r="A97"/>
  <c r="CX97"/>
  <c r="CY97"/>
  <c r="CZ97"/>
  <c r="DB97" s="1"/>
  <c r="DA97"/>
  <c r="DC97"/>
  <c r="A98"/>
  <c r="CX98"/>
  <c r="CY98"/>
  <c r="CZ98"/>
  <c r="DB98" s="1"/>
  <c r="DA98"/>
  <c r="DC98"/>
  <c r="A99"/>
  <c r="CX99"/>
  <c r="CY99"/>
  <c r="CZ99"/>
  <c r="DB99" s="1"/>
  <c r="DA99"/>
  <c r="DC99"/>
  <c r="A100"/>
  <c r="CX100"/>
  <c r="CY100"/>
  <c r="CZ100"/>
  <c r="DB100" s="1"/>
  <c r="DA100"/>
  <c r="DC100"/>
  <c r="A101"/>
  <c r="CX101"/>
  <c r="CY101"/>
  <c r="CZ101"/>
  <c r="DA101"/>
  <c r="DB101"/>
  <c r="DC101"/>
  <c r="A102"/>
  <c r="CX102"/>
  <c r="CY102"/>
  <c r="CZ102"/>
  <c r="DB102" s="1"/>
  <c r="L30" i="7" s="1"/>
  <c r="DA102" i="3"/>
  <c r="DC102"/>
  <c r="Q30" i="7" s="1"/>
  <c r="T30" s="1"/>
  <c r="A103" i="3"/>
  <c r="CX103"/>
  <c r="CY103"/>
  <c r="CZ103"/>
  <c r="DB103" s="1"/>
  <c r="L29" i="7" s="1"/>
  <c r="M29" s="1"/>
  <c r="DA103" i="3"/>
  <c r="DC103"/>
  <c r="Q29" i="7" s="1"/>
  <c r="R29" s="1"/>
  <c r="A104" i="3"/>
  <c r="CX104"/>
  <c r="CY104"/>
  <c r="CZ104"/>
  <c r="DA104"/>
  <c r="DB104"/>
  <c r="DC104"/>
  <c r="A105"/>
  <c r="CX105"/>
  <c r="CY105"/>
  <c r="CZ105"/>
  <c r="DB105" s="1"/>
  <c r="DA105"/>
  <c r="DC105"/>
  <c r="A106"/>
  <c r="CX106"/>
  <c r="CY106"/>
  <c r="CZ106"/>
  <c r="DB106" s="1"/>
  <c r="DA106"/>
  <c r="DC106"/>
  <c r="A107"/>
  <c r="CX107"/>
  <c r="CY107"/>
  <c r="CZ107"/>
  <c r="DB107" s="1"/>
  <c r="DA107"/>
  <c r="DC107"/>
  <c r="A108"/>
  <c r="CX108"/>
  <c r="CY108"/>
  <c r="CZ108"/>
  <c r="DB108" s="1"/>
  <c r="DA108"/>
  <c r="DC108"/>
  <c r="A109"/>
  <c r="CX109"/>
  <c r="CY109"/>
  <c r="CZ109"/>
  <c r="DB109" s="1"/>
  <c r="DA109"/>
  <c r="DC109"/>
  <c r="A110"/>
  <c r="CX110"/>
  <c r="CY110"/>
  <c r="CZ110"/>
  <c r="DB110" s="1"/>
  <c r="DA110"/>
  <c r="DC110"/>
  <c r="A111"/>
  <c r="CY111"/>
  <c r="CZ111"/>
  <c r="DB111" s="1"/>
  <c r="DA111"/>
  <c r="DC111"/>
  <c r="A112"/>
  <c r="CY112"/>
  <c r="CZ112"/>
  <c r="DA112"/>
  <c r="DB112"/>
  <c r="DC112"/>
  <c r="A113"/>
  <c r="CY113"/>
  <c r="CZ113"/>
  <c r="DB113" s="1"/>
  <c r="DA113"/>
  <c r="DC113"/>
  <c r="A114"/>
  <c r="CY114"/>
  <c r="CZ114"/>
  <c r="DB114" s="1"/>
  <c r="DA114"/>
  <c r="DC114"/>
  <c r="A115"/>
  <c r="CY115"/>
  <c r="CZ115"/>
  <c r="DB115" s="1"/>
  <c r="L33" i="7" s="1"/>
  <c r="DA115" i="3"/>
  <c r="DC115"/>
  <c r="Q33" i="7" s="1"/>
  <c r="A116" i="3"/>
  <c r="CY116"/>
  <c r="CZ116"/>
  <c r="DB116" s="1"/>
  <c r="L32" i="7" s="1"/>
  <c r="DA116" i="3"/>
  <c r="DC116"/>
  <c r="Q32" i="7" s="1"/>
  <c r="A117" i="3"/>
  <c r="CY117"/>
  <c r="CZ117"/>
  <c r="DB117" s="1"/>
  <c r="L31" i="7" s="1"/>
  <c r="DA117" i="3"/>
  <c r="DC117"/>
  <c r="Q31" i="7" s="1"/>
  <c r="A118" i="3"/>
  <c r="CY118"/>
  <c r="CZ118"/>
  <c r="DA118"/>
  <c r="DB118"/>
  <c r="DC118"/>
  <c r="A119"/>
  <c r="CY119"/>
  <c r="CZ119"/>
  <c r="DB119" s="1"/>
  <c r="DA119"/>
  <c r="DC119"/>
  <c r="A120"/>
  <c r="CY120"/>
  <c r="CZ120"/>
  <c r="DA120"/>
  <c r="DB120"/>
  <c r="DC120"/>
  <c r="A121"/>
  <c r="CY121"/>
  <c r="CZ121"/>
  <c r="DB121" s="1"/>
  <c r="DA121"/>
  <c r="DC121"/>
  <c r="A122"/>
  <c r="CY122"/>
  <c r="CZ122"/>
  <c r="DB122" s="1"/>
  <c r="DA122"/>
  <c r="DC122"/>
  <c r="A123"/>
  <c r="CY123"/>
  <c r="CZ123"/>
  <c r="DB123" s="1"/>
  <c r="DA123"/>
  <c r="DC123"/>
  <c r="A124"/>
  <c r="CY124"/>
  <c r="CZ124"/>
  <c r="DB124" s="1"/>
  <c r="DA124"/>
  <c r="DC124"/>
  <c r="A125"/>
  <c r="CX125"/>
  <c r="CY125"/>
  <c r="CZ125"/>
  <c r="DB125" s="1"/>
  <c r="DA125"/>
  <c r="DC125"/>
  <c r="A126"/>
  <c r="CX126"/>
  <c r="CY126"/>
  <c r="CZ126"/>
  <c r="DB126" s="1"/>
  <c r="DA126"/>
  <c r="DC126"/>
  <c r="A127"/>
  <c r="CX127"/>
  <c r="CY127"/>
  <c r="CZ127"/>
  <c r="DB127" s="1"/>
  <c r="DA127"/>
  <c r="DC127"/>
  <c r="A128"/>
  <c r="CX128"/>
  <c r="CY128"/>
  <c r="CZ128"/>
  <c r="DB128" s="1"/>
  <c r="DA128"/>
  <c r="DC128"/>
  <c r="A129"/>
  <c r="CX129"/>
  <c r="CY129"/>
  <c r="CZ129"/>
  <c r="DB129" s="1"/>
  <c r="DA129"/>
  <c r="DC129"/>
  <c r="A130"/>
  <c r="CX130"/>
  <c r="CY130"/>
  <c r="CZ130"/>
  <c r="DB130" s="1"/>
  <c r="L37" i="7" s="1"/>
  <c r="DA130" i="3"/>
  <c r="DC130"/>
  <c r="Q37" i="7" s="1"/>
  <c r="A131" i="3"/>
  <c r="CX131"/>
  <c r="CY131"/>
  <c r="CZ131"/>
  <c r="DB131" s="1"/>
  <c r="L36" i="7" s="1"/>
  <c r="O36" s="1"/>
  <c r="DA131" i="3"/>
  <c r="DC131"/>
  <c r="Q36" i="7" s="1"/>
  <c r="T36" s="1"/>
  <c r="A132" i="3"/>
  <c r="CX132"/>
  <c r="CY132"/>
  <c r="CZ132"/>
  <c r="DB132" s="1"/>
  <c r="DA132"/>
  <c r="DC132"/>
  <c r="A133"/>
  <c r="CX133"/>
  <c r="CY133"/>
  <c r="CZ133"/>
  <c r="DB133" s="1"/>
  <c r="DA133"/>
  <c r="DC133"/>
  <c r="A134"/>
  <c r="CX134"/>
  <c r="CY134"/>
  <c r="CZ134"/>
  <c r="DA134"/>
  <c r="DB134"/>
  <c r="DC134"/>
  <c r="A135"/>
  <c r="CX135"/>
  <c r="CY135"/>
  <c r="CZ135"/>
  <c r="DB135" s="1"/>
  <c r="DA135"/>
  <c r="DC135"/>
  <c r="A136"/>
  <c r="CX136"/>
  <c r="CY136"/>
  <c r="CZ136"/>
  <c r="DB136" s="1"/>
  <c r="DA136"/>
  <c r="DC136"/>
  <c r="A137"/>
  <c r="CX137"/>
  <c r="CY137"/>
  <c r="CZ137"/>
  <c r="DB137" s="1"/>
  <c r="DA137"/>
  <c r="DC137"/>
  <c r="A138"/>
  <c r="CX138"/>
  <c r="CY138"/>
  <c r="CZ138"/>
  <c r="DB138" s="1"/>
  <c r="DA138"/>
  <c r="DC138"/>
  <c r="A139"/>
  <c r="CX139"/>
  <c r="CY139"/>
  <c r="CZ139"/>
  <c r="DA139"/>
  <c r="DB139"/>
  <c r="DC139"/>
  <c r="A140"/>
  <c r="CX140"/>
  <c r="CY140"/>
  <c r="CZ140"/>
  <c r="DB140" s="1"/>
  <c r="DA140"/>
  <c r="DC140"/>
  <c r="A141"/>
  <c r="CX141"/>
  <c r="CY141"/>
  <c r="CZ141"/>
  <c r="DB141" s="1"/>
  <c r="DA141"/>
  <c r="DC141"/>
  <c r="A142"/>
  <c r="CX142"/>
  <c r="CY142"/>
  <c r="CZ142"/>
  <c r="DA142"/>
  <c r="DB142"/>
  <c r="DC142"/>
  <c r="A143"/>
  <c r="CX143"/>
  <c r="CY143"/>
  <c r="CZ143"/>
  <c r="DB143" s="1"/>
  <c r="DA143"/>
  <c r="DC143"/>
  <c r="A144"/>
  <c r="CX144"/>
  <c r="CY144"/>
  <c r="CZ144"/>
  <c r="DB144" s="1"/>
  <c r="L40" i="7" s="1"/>
  <c r="DA144" i="3"/>
  <c r="DC144"/>
  <c r="Q40" i="7" s="1"/>
  <c r="A145" i="3"/>
  <c r="CX145"/>
  <c r="CY145"/>
  <c r="CZ145"/>
  <c r="DA145"/>
  <c r="DB145"/>
  <c r="L39" i="7" s="1"/>
  <c r="DC145" i="3"/>
  <c r="Q39" i="7" s="1"/>
  <c r="A146" i="3"/>
  <c r="CX146"/>
  <c r="CY146"/>
  <c r="CZ146"/>
  <c r="DB146" s="1"/>
  <c r="DA146"/>
  <c r="DC146"/>
  <c r="A147"/>
  <c r="CX147"/>
  <c r="CY147"/>
  <c r="CZ147"/>
  <c r="DB147" s="1"/>
  <c r="DA147"/>
  <c r="DC147"/>
  <c r="A148"/>
  <c r="CX148"/>
  <c r="CY148"/>
  <c r="CZ148"/>
  <c r="DB148" s="1"/>
  <c r="DA148"/>
  <c r="DC148"/>
  <c r="A149"/>
  <c r="CX149"/>
  <c r="CY149"/>
  <c r="CZ149"/>
  <c r="DB149" s="1"/>
  <c r="DA149"/>
  <c r="DC149"/>
  <c r="A150"/>
  <c r="CX150"/>
  <c r="CY150"/>
  <c r="CZ150"/>
  <c r="DB150" s="1"/>
  <c r="DA150"/>
  <c r="DC150"/>
  <c r="A151"/>
  <c r="CX151"/>
  <c r="CY151"/>
  <c r="CZ151"/>
  <c r="DB151" s="1"/>
  <c r="DA151"/>
  <c r="DC151"/>
  <c r="A152"/>
  <c r="CX152"/>
  <c r="CY152"/>
  <c r="CZ152"/>
  <c r="DB152" s="1"/>
  <c r="DA152"/>
  <c r="DC152"/>
  <c r="A153"/>
  <c r="CY153"/>
  <c r="CZ153"/>
  <c r="DA153"/>
  <c r="DB153"/>
  <c r="DC153"/>
  <c r="A154"/>
  <c r="CY154"/>
  <c r="CZ154"/>
  <c r="DB154" s="1"/>
  <c r="DA154"/>
  <c r="DC154"/>
  <c r="A155"/>
  <c r="CY155"/>
  <c r="CZ155"/>
  <c r="DA155"/>
  <c r="DB155"/>
  <c r="DC155"/>
  <c r="A156"/>
  <c r="CY156"/>
  <c r="CZ156"/>
  <c r="DB156" s="1"/>
  <c r="DA156"/>
  <c r="DC156"/>
  <c r="A157"/>
  <c r="CY157"/>
  <c r="CZ157"/>
  <c r="DB157" s="1"/>
  <c r="DA157"/>
  <c r="DC157"/>
  <c r="A158"/>
  <c r="CY158"/>
  <c r="CZ158"/>
  <c r="DA158"/>
  <c r="DB158"/>
  <c r="L45" i="7" s="1"/>
  <c r="DC158" i="3"/>
  <c r="Q45" i="7" s="1"/>
  <c r="A159" i="3"/>
  <c r="CY159"/>
  <c r="CZ159"/>
  <c r="DB159" s="1"/>
  <c r="L44" i="7" s="1"/>
  <c r="DA159" i="3"/>
  <c r="DC159"/>
  <c r="Q44" i="7" s="1"/>
  <c r="A160" i="3"/>
  <c r="CY160"/>
  <c r="CZ160"/>
  <c r="DA160"/>
  <c r="DB160"/>
  <c r="L43" i="7" s="1"/>
  <c r="DC160" i="3"/>
  <c r="Q43" i="7" s="1"/>
  <c r="A161" i="3"/>
  <c r="CY161"/>
  <c r="CZ161"/>
  <c r="DB161" s="1"/>
  <c r="L42" i="7" s="1"/>
  <c r="DA161" i="3"/>
  <c r="DC161"/>
  <c r="Q42" i="7" s="1"/>
  <c r="A162" i="3"/>
  <c r="CY162"/>
  <c r="CZ162"/>
  <c r="DB162" s="1"/>
  <c r="L41" i="7" s="1"/>
  <c r="DA162" i="3"/>
  <c r="DC162"/>
  <c r="Q41" i="7" s="1"/>
  <c r="A163" i="3"/>
  <c r="CY163"/>
  <c r="CZ163"/>
  <c r="DB163" s="1"/>
  <c r="DA163"/>
  <c r="DC163"/>
  <c r="A164"/>
  <c r="CY164"/>
  <c r="CZ164"/>
  <c r="DB164" s="1"/>
  <c r="DA164"/>
  <c r="DC164"/>
  <c r="A165"/>
  <c r="CY165"/>
  <c r="CZ165"/>
  <c r="DB165" s="1"/>
  <c r="DA165"/>
  <c r="DC165"/>
  <c r="A166"/>
  <c r="CY166"/>
  <c r="CZ166"/>
  <c r="DA166"/>
  <c r="DB166"/>
  <c r="DC166"/>
  <c r="A167"/>
  <c r="CY167"/>
  <c r="CZ167"/>
  <c r="DB167" s="1"/>
  <c r="DA167"/>
  <c r="DC167"/>
  <c r="A168"/>
  <c r="CY168"/>
  <c r="CZ168"/>
  <c r="DB168" s="1"/>
  <c r="DA168"/>
  <c r="DC168"/>
  <c r="A169"/>
  <c r="CY169"/>
  <c r="CZ169"/>
  <c r="DB169" s="1"/>
  <c r="DA169"/>
  <c r="DC169"/>
  <c r="A170"/>
  <c r="CY170"/>
  <c r="CZ170"/>
  <c r="DB170" s="1"/>
  <c r="DA170"/>
  <c r="DC170"/>
  <c r="A171"/>
  <c r="CY171"/>
  <c r="CZ171"/>
  <c r="DB171" s="1"/>
  <c r="DA171"/>
  <c r="DC171"/>
  <c r="A172"/>
  <c r="CY172"/>
  <c r="CZ172"/>
  <c r="DB172" s="1"/>
  <c r="DA172"/>
  <c r="DC172"/>
  <c r="A173"/>
  <c r="CX173"/>
  <c r="CY173"/>
  <c r="CZ173"/>
  <c r="DB173" s="1"/>
  <c r="DA173"/>
  <c r="DC173"/>
  <c r="A174"/>
  <c r="CX174"/>
  <c r="CY174"/>
  <c r="CZ174"/>
  <c r="DA174"/>
  <c r="DB174"/>
  <c r="DC174"/>
  <c r="A175"/>
  <c r="CX175"/>
  <c r="CY175"/>
  <c r="CZ175"/>
  <c r="DB175" s="1"/>
  <c r="DA175"/>
  <c r="DC175"/>
  <c r="A176"/>
  <c r="CX176"/>
  <c r="CY176"/>
  <c r="CZ176"/>
  <c r="DB176" s="1"/>
  <c r="L47" i="7" s="1"/>
  <c r="DA176" i="3"/>
  <c r="DC176"/>
  <c r="Q47" i="7" s="1"/>
  <c r="A177" i="3"/>
  <c r="CX177"/>
  <c r="CY177"/>
  <c r="CZ177"/>
  <c r="DB177" s="1"/>
  <c r="L46" i="7" s="1"/>
  <c r="M46" s="1"/>
  <c r="DA177" i="3"/>
  <c r="DC177"/>
  <c r="Q46" i="7" s="1"/>
  <c r="R46" s="1"/>
  <c r="A178" i="3"/>
  <c r="CX178"/>
  <c r="CY178"/>
  <c r="CZ178"/>
  <c r="DB178" s="1"/>
  <c r="DA178"/>
  <c r="DC178"/>
  <c r="A179"/>
  <c r="CX179"/>
  <c r="CY179"/>
  <c r="CZ179"/>
  <c r="DB179" s="1"/>
  <c r="DA179"/>
  <c r="DC179"/>
  <c r="A180"/>
  <c r="CX180"/>
  <c r="CY180"/>
  <c r="CZ180"/>
  <c r="DB180" s="1"/>
  <c r="DA180"/>
  <c r="DC180"/>
  <c r="A181"/>
  <c r="CX181"/>
  <c r="CY181"/>
  <c r="CZ181"/>
  <c r="DA181"/>
  <c r="DB181"/>
  <c r="DC181"/>
  <c r="A182"/>
  <c r="CX182"/>
  <c r="CY182"/>
  <c r="CZ182"/>
  <c r="DA182"/>
  <c r="DB182"/>
  <c r="DC182"/>
  <c r="A183"/>
  <c r="CX183"/>
  <c r="CY183"/>
  <c r="CZ183"/>
  <c r="DB183" s="1"/>
  <c r="DA183"/>
  <c r="DC183"/>
  <c r="A184"/>
  <c r="CX184"/>
  <c r="CY184"/>
  <c r="CZ184"/>
  <c r="DA184"/>
  <c r="DB184"/>
  <c r="DC184"/>
  <c r="A185"/>
  <c r="CX185"/>
  <c r="CY185"/>
  <c r="CZ185"/>
  <c r="DB185" s="1"/>
  <c r="DA185"/>
  <c r="DC185"/>
  <c r="A186"/>
  <c r="CX186"/>
  <c r="CY186"/>
  <c r="CZ186"/>
  <c r="DB186" s="1"/>
  <c r="DA186"/>
  <c r="DC186"/>
  <c r="A187"/>
  <c r="CX187"/>
  <c r="CY187"/>
  <c r="CZ187"/>
  <c r="DA187"/>
  <c r="DB187"/>
  <c r="DC187"/>
  <c r="A188"/>
  <c r="CX188"/>
  <c r="CY188"/>
  <c r="CZ188"/>
  <c r="DB188" s="1"/>
  <c r="L50" i="7" s="1"/>
  <c r="DA188" i="3"/>
  <c r="DC188"/>
  <c r="Q50" i="7" s="1"/>
  <c r="A189" i="3"/>
  <c r="CX189"/>
  <c r="CY189"/>
  <c r="CZ189"/>
  <c r="DA189"/>
  <c r="DB189"/>
  <c r="L49" i="7" s="1"/>
  <c r="DC189" i="3"/>
  <c r="Q49" i="7" s="1"/>
  <c r="A190" i="3"/>
  <c r="CX190"/>
  <c r="CY190"/>
  <c r="CZ190"/>
  <c r="DA190"/>
  <c r="DB190"/>
  <c r="DC190"/>
  <c r="A191"/>
  <c r="CX191"/>
  <c r="CY191"/>
  <c r="CZ191"/>
  <c r="DB191" s="1"/>
  <c r="DA191"/>
  <c r="DC191"/>
  <c r="A192"/>
  <c r="CX192"/>
  <c r="CY192"/>
  <c r="CZ192"/>
  <c r="DA192"/>
  <c r="DB192"/>
  <c r="DC192"/>
  <c r="A193"/>
  <c r="CX193"/>
  <c r="CY193"/>
  <c r="CZ193"/>
  <c r="DA193"/>
  <c r="DB193"/>
  <c r="DC193"/>
  <c r="A194"/>
  <c r="CX194"/>
  <c r="CY194"/>
  <c r="CZ194"/>
  <c r="DB194" s="1"/>
  <c r="DA194"/>
  <c r="DC194"/>
  <c r="A195"/>
  <c r="CX195"/>
  <c r="CY195"/>
  <c r="CZ195"/>
  <c r="DA195"/>
  <c r="DB195"/>
  <c r="DC195"/>
  <c r="A196"/>
  <c r="CX196"/>
  <c r="CY196"/>
  <c r="CZ196"/>
  <c r="DB196" s="1"/>
  <c r="DA196"/>
  <c r="DC196"/>
  <c r="A197"/>
  <c r="CX197"/>
  <c r="CY197"/>
  <c r="CZ197"/>
  <c r="DB197" s="1"/>
  <c r="DA197"/>
  <c r="DC197"/>
  <c r="A198"/>
  <c r="CX198"/>
  <c r="CY198"/>
  <c r="CZ198"/>
  <c r="DA198"/>
  <c r="DB198"/>
  <c r="DC198"/>
  <c r="A199"/>
  <c r="CX199"/>
  <c r="CY199"/>
  <c r="CZ199"/>
  <c r="DB199" s="1"/>
  <c r="DA199"/>
  <c r="DC199"/>
  <c r="A200"/>
  <c r="CX200"/>
  <c r="CY200"/>
  <c r="CZ200"/>
  <c r="DB200" s="1"/>
  <c r="DA200"/>
  <c r="DC200"/>
  <c r="A201"/>
  <c r="CX201"/>
  <c r="CY201"/>
  <c r="CZ201"/>
  <c r="DA201"/>
  <c r="DB201"/>
  <c r="DC201"/>
  <c r="A202"/>
  <c r="CX202"/>
  <c r="CY202"/>
  <c r="CZ202"/>
  <c r="DB202" s="1"/>
  <c r="L53" i="7" s="1"/>
  <c r="O53" s="1"/>
  <c r="DA202" i="3"/>
  <c r="DC202"/>
  <c r="Q53" i="7" s="1"/>
  <c r="T53" s="1"/>
  <c r="A203" i="3"/>
  <c r="CX203"/>
  <c r="CY203"/>
  <c r="CZ203"/>
  <c r="DB203" s="1"/>
  <c r="L52" i="7" s="1"/>
  <c r="DA203" i="3"/>
  <c r="DC203"/>
  <c r="Q52" i="7" s="1"/>
  <c r="T52" s="1"/>
  <c r="A204" i="3"/>
  <c r="CX204"/>
  <c r="CY204"/>
  <c r="CZ204"/>
  <c r="DB204" s="1"/>
  <c r="DA204"/>
  <c r="DC204"/>
  <c r="A205"/>
  <c r="CX205"/>
  <c r="CY205"/>
  <c r="CZ205"/>
  <c r="DB205" s="1"/>
  <c r="DA205"/>
  <c r="DC205"/>
  <c r="A206"/>
  <c r="CX206"/>
  <c r="CY206"/>
  <c r="CZ206"/>
  <c r="DA206"/>
  <c r="DB206"/>
  <c r="DC206"/>
  <c r="A207"/>
  <c r="CX207"/>
  <c r="CY207"/>
  <c r="CZ207"/>
  <c r="DB207" s="1"/>
  <c r="DA207"/>
  <c r="DC207"/>
  <c r="A208"/>
  <c r="CX208"/>
  <c r="CY208"/>
  <c r="CZ208"/>
  <c r="DB208" s="1"/>
  <c r="DA208"/>
  <c r="DC208"/>
  <c r="A209"/>
  <c r="CX209"/>
  <c r="CY209"/>
  <c r="CZ209"/>
  <c r="DB209" s="1"/>
  <c r="DA209"/>
  <c r="DC209"/>
  <c r="A210"/>
  <c r="CX210"/>
  <c r="CY210"/>
  <c r="CZ210"/>
  <c r="DB210" s="1"/>
  <c r="DA210"/>
  <c r="DC210"/>
  <c r="A211"/>
  <c r="CY211"/>
  <c r="CZ211"/>
  <c r="DB211" s="1"/>
  <c r="DA211"/>
  <c r="DC211"/>
  <c r="A212"/>
  <c r="CY212"/>
  <c r="CZ212"/>
  <c r="DB212" s="1"/>
  <c r="DA212"/>
  <c r="DC212"/>
  <c r="A213"/>
  <c r="CY213"/>
  <c r="CZ213"/>
  <c r="DB213" s="1"/>
  <c r="DA213"/>
  <c r="DC213"/>
  <c r="A214"/>
  <c r="CY214"/>
  <c r="CZ214"/>
  <c r="DB214" s="1"/>
  <c r="DA214"/>
  <c r="DC214"/>
  <c r="A215"/>
  <c r="CY215"/>
  <c r="CZ215"/>
  <c r="DB215" s="1"/>
  <c r="DA215"/>
  <c r="DC215"/>
  <c r="A216"/>
  <c r="CY216"/>
  <c r="CZ216"/>
  <c r="DB216" s="1"/>
  <c r="L58" i="7" s="1"/>
  <c r="DA216" i="3"/>
  <c r="DC216"/>
  <c r="Q58" i="7" s="1"/>
  <c r="A217" i="3"/>
  <c r="CY217"/>
  <c r="CZ217"/>
  <c r="DB217" s="1"/>
  <c r="L57" i="7" s="1"/>
  <c r="DA217" i="3"/>
  <c r="DC217"/>
  <c r="Q57" i="7" s="1"/>
  <c r="A218" i="3"/>
  <c r="CY218"/>
  <c r="CZ218"/>
  <c r="DB218" s="1"/>
  <c r="L56" i="7" s="1"/>
  <c r="DA218" i="3"/>
  <c r="DC218"/>
  <c r="Q56" i="7" s="1"/>
  <c r="A219" i="3"/>
  <c r="CY219"/>
  <c r="CZ219"/>
  <c r="DB219" s="1"/>
  <c r="L55" i="7" s="1"/>
  <c r="DA219" i="3"/>
  <c r="DC219"/>
  <c r="Q55" i="7" s="1"/>
  <c r="A220" i="3"/>
  <c r="CY220"/>
  <c r="CZ220"/>
  <c r="DB220" s="1"/>
  <c r="L54" i="7" s="1"/>
  <c r="DA220" i="3"/>
  <c r="DC220"/>
  <c r="Q54" i="7" s="1"/>
  <c r="A221" i="3"/>
  <c r="CY221"/>
  <c r="CZ221"/>
  <c r="DA221"/>
  <c r="DB221"/>
  <c r="DC221"/>
  <c r="A222"/>
  <c r="CY222"/>
  <c r="CZ222"/>
  <c r="DB222" s="1"/>
  <c r="DA222"/>
  <c r="DC222"/>
  <c r="A223"/>
  <c r="CY223"/>
  <c r="CZ223"/>
  <c r="DB223" s="1"/>
  <c r="DA223"/>
  <c r="DC223"/>
  <c r="A224"/>
  <c r="CY224"/>
  <c r="CZ224"/>
  <c r="DB224" s="1"/>
  <c r="DA224"/>
  <c r="DC224"/>
  <c r="A225"/>
  <c r="CY225"/>
  <c r="CZ225"/>
  <c r="DA225"/>
  <c r="DB225"/>
  <c r="DC225"/>
  <c r="A226"/>
  <c r="CY226"/>
  <c r="CZ226"/>
  <c r="DB226" s="1"/>
  <c r="DA226"/>
  <c r="DC226"/>
  <c r="A227"/>
  <c r="CY227"/>
  <c r="CZ227"/>
  <c r="DA227"/>
  <c r="DB227"/>
  <c r="DC227"/>
  <c r="A228"/>
  <c r="CY228"/>
  <c r="CZ228"/>
  <c r="DB228" s="1"/>
  <c r="DA228"/>
  <c r="DC228"/>
  <c r="A229"/>
  <c r="CY229"/>
  <c r="CZ229"/>
  <c r="DB229" s="1"/>
  <c r="DA229"/>
  <c r="DC229"/>
  <c r="A230"/>
  <c r="CY230"/>
  <c r="CZ230"/>
  <c r="DA230"/>
  <c r="DB230"/>
  <c r="DC230"/>
  <c r="A231"/>
  <c r="CX231"/>
  <c r="CY231"/>
  <c r="CZ231"/>
  <c r="DB231" s="1"/>
  <c r="DA231"/>
  <c r="DC231"/>
  <c r="A232"/>
  <c r="CX232"/>
  <c r="CY232"/>
  <c r="CZ232"/>
  <c r="DB232" s="1"/>
  <c r="DA232"/>
  <c r="DC232"/>
  <c r="A233"/>
  <c r="CX233"/>
  <c r="CY233"/>
  <c r="CZ233"/>
  <c r="DB233" s="1"/>
  <c r="DA233"/>
  <c r="DC233"/>
  <c r="A234"/>
  <c r="CX234"/>
  <c r="CY234"/>
  <c r="CZ234"/>
  <c r="DB234" s="1"/>
  <c r="L60" i="7" s="1"/>
  <c r="DA234" i="3"/>
  <c r="DC234"/>
  <c r="Q60" i="7" s="1"/>
  <c r="A235" i="3"/>
  <c r="CX235"/>
  <c r="CY235"/>
  <c r="CZ235"/>
  <c r="DB235" s="1"/>
  <c r="L59" i="7" s="1"/>
  <c r="DA235" i="3"/>
  <c r="DC235"/>
  <c r="Q59" i="7" s="1"/>
  <c r="A236" i="3"/>
  <c r="CX236"/>
  <c r="CY236"/>
  <c r="CZ236"/>
  <c r="DB236" s="1"/>
  <c r="DA236"/>
  <c r="DC236"/>
  <c r="A237"/>
  <c r="CX237"/>
  <c r="CY237"/>
  <c r="CZ237"/>
  <c r="DA237"/>
  <c r="DB237"/>
  <c r="DC237"/>
  <c r="A238"/>
  <c r="CX238"/>
  <c r="CY238"/>
  <c r="CZ238"/>
  <c r="DA238"/>
  <c r="DB238"/>
  <c r="DC238"/>
  <c r="A239"/>
  <c r="CX239"/>
  <c r="CY239"/>
  <c r="CZ239"/>
  <c r="DB239" s="1"/>
  <c r="DA239"/>
  <c r="DC239"/>
  <c r="A240"/>
  <c r="CX240"/>
  <c r="CY240"/>
  <c r="CZ240"/>
  <c r="DA240"/>
  <c r="DB240"/>
  <c r="DC240"/>
  <c r="A241"/>
  <c r="CX241"/>
  <c r="CY241"/>
  <c r="CZ241"/>
  <c r="DB241" s="1"/>
  <c r="DA241"/>
  <c r="DC241"/>
  <c r="A242"/>
  <c r="CX242"/>
  <c r="CY242"/>
  <c r="CZ242"/>
  <c r="DB242" s="1"/>
  <c r="DA242"/>
  <c r="DC242"/>
  <c r="A243"/>
  <c r="CX243"/>
  <c r="CY243"/>
  <c r="CZ243"/>
  <c r="DA243"/>
  <c r="DB243"/>
  <c r="DC243"/>
  <c r="A244"/>
  <c r="CX244"/>
  <c r="CY244"/>
  <c r="CZ244"/>
  <c r="DB244" s="1"/>
  <c r="DA244"/>
  <c r="DC244"/>
  <c r="A245"/>
  <c r="CX245"/>
  <c r="CY245"/>
  <c r="CZ245"/>
  <c r="DA245"/>
  <c r="DB245"/>
  <c r="DC245"/>
  <c r="A246"/>
  <c r="CX246"/>
  <c r="CY246"/>
  <c r="CZ246"/>
  <c r="DA246"/>
  <c r="DB246"/>
  <c r="L63" i="7" s="1"/>
  <c r="DC246" i="3"/>
  <c r="Q63" i="7" s="1"/>
  <c r="A247" i="3"/>
  <c r="CX247"/>
  <c r="CY247"/>
  <c r="CZ247"/>
  <c r="DB247" s="1"/>
  <c r="L62" i="7" s="1"/>
  <c r="DA247" i="3"/>
  <c r="DC247"/>
  <c r="Q62" i="7" s="1"/>
  <c r="A248" i="3"/>
  <c r="CX248"/>
  <c r="CY248"/>
  <c r="CZ248"/>
  <c r="DA248"/>
  <c r="DB248"/>
  <c r="DC248"/>
  <c r="A249"/>
  <c r="CX249"/>
  <c r="CY249"/>
  <c r="CZ249"/>
  <c r="DA249"/>
  <c r="DB249"/>
  <c r="DC249"/>
  <c r="A250"/>
  <c r="CX250"/>
  <c r="CY250"/>
  <c r="CZ250"/>
  <c r="DB250" s="1"/>
  <c r="DA250"/>
  <c r="DC250"/>
  <c r="A251"/>
  <c r="CX251"/>
  <c r="CY251"/>
  <c r="CZ251"/>
  <c r="DA251"/>
  <c r="DB251"/>
  <c r="DC251"/>
  <c r="A252"/>
  <c r="CX252"/>
  <c r="CY252"/>
  <c r="CZ252"/>
  <c r="DB252" s="1"/>
  <c r="DA252"/>
  <c r="DC252"/>
  <c r="A253"/>
  <c r="CX253"/>
  <c r="CY253"/>
  <c r="CZ253"/>
  <c r="DB253" s="1"/>
  <c r="DA253"/>
  <c r="DC253"/>
  <c r="A254"/>
  <c r="CX254"/>
  <c r="CY254"/>
  <c r="CZ254"/>
  <c r="DA254"/>
  <c r="DB254"/>
  <c r="DC254"/>
  <c r="A255"/>
  <c r="CY255"/>
  <c r="CZ255"/>
  <c r="DB255" s="1"/>
  <c r="DA255"/>
  <c r="DC255"/>
  <c r="A256"/>
  <c r="CY256"/>
  <c r="CZ256"/>
  <c r="DA256"/>
  <c r="DB256"/>
  <c r="DC256"/>
  <c r="A257"/>
  <c r="CY257"/>
  <c r="CZ257"/>
  <c r="DB257" s="1"/>
  <c r="DA257"/>
  <c r="DC257"/>
  <c r="A258"/>
  <c r="CY258"/>
  <c r="CZ258"/>
  <c r="DB258" s="1"/>
  <c r="L66" i="7" s="1"/>
  <c r="DA258" i="3"/>
  <c r="DC258"/>
  <c r="Q66" i="7" s="1"/>
  <c r="A259" i="3"/>
  <c r="CY259"/>
  <c r="CZ259"/>
  <c r="DA259"/>
  <c r="DB259"/>
  <c r="L65" i="7" s="1"/>
  <c r="DC259" i="3"/>
  <c r="Q65" i="7" s="1"/>
  <c r="A260" i="3"/>
  <c r="CY260"/>
  <c r="CZ260"/>
  <c r="DB260" s="1"/>
  <c r="DA260"/>
  <c r="DC260"/>
  <c r="A261"/>
  <c r="CY261"/>
  <c r="CZ261"/>
  <c r="DA261"/>
  <c r="DB261"/>
  <c r="DC261"/>
  <c r="A262"/>
  <c r="CY262"/>
  <c r="CZ262"/>
  <c r="DB262" s="1"/>
  <c r="DA262"/>
  <c r="DC262"/>
  <c r="A263"/>
  <c r="CY263"/>
  <c r="CZ263"/>
  <c r="DB263" s="1"/>
  <c r="DA263"/>
  <c r="DC263"/>
  <c r="A264"/>
  <c r="CY264"/>
  <c r="CZ264"/>
  <c r="DA264"/>
  <c r="DB264"/>
  <c r="DC264"/>
  <c r="A265"/>
  <c r="CY265"/>
  <c r="CZ265"/>
  <c r="DB265" s="1"/>
  <c r="DA265"/>
  <c r="DC265"/>
  <c r="A266"/>
  <c r="CY266"/>
  <c r="CZ266"/>
  <c r="DB266" s="1"/>
  <c r="DA266"/>
  <c r="DC266"/>
  <c r="A267"/>
  <c r="CY267"/>
  <c r="CZ267"/>
  <c r="DB267" s="1"/>
  <c r="DA267"/>
  <c r="DC267"/>
  <c r="A268"/>
  <c r="CY268"/>
  <c r="CZ268"/>
  <c r="DB268" s="1"/>
  <c r="L68" i="7" s="1"/>
  <c r="DA268" i="3"/>
  <c r="DC268"/>
  <c r="Q68" i="7" s="1"/>
  <c r="A269" i="3"/>
  <c r="CY269"/>
  <c r="CZ269"/>
  <c r="DA269"/>
  <c r="DB269"/>
  <c r="L67" i="7" s="1"/>
  <c r="DC269" i="3"/>
  <c r="Q67" i="7" s="1"/>
  <c r="A270" i="3"/>
  <c r="CY270"/>
  <c r="CZ270"/>
  <c r="DB270" s="1"/>
  <c r="DA270"/>
  <c r="DC270"/>
  <c r="A271"/>
  <c r="CY271"/>
  <c r="CZ271"/>
  <c r="DB271" s="1"/>
  <c r="DA271"/>
  <c r="DC271"/>
  <c r="A272"/>
  <c r="CY272"/>
  <c r="CZ272"/>
  <c r="DB272" s="1"/>
  <c r="DA272"/>
  <c r="DC272"/>
  <c r="A273"/>
  <c r="CY273"/>
  <c r="CZ273"/>
  <c r="DB273" s="1"/>
  <c r="DA273"/>
  <c r="DC273"/>
  <c r="A274"/>
  <c r="CY274"/>
  <c r="CZ274"/>
  <c r="DB274" s="1"/>
  <c r="DA274"/>
  <c r="DC274"/>
  <c r="A275"/>
  <c r="CY275"/>
  <c r="CZ275"/>
  <c r="DB275" s="1"/>
  <c r="DA275"/>
  <c r="DC275"/>
  <c r="A276"/>
  <c r="CY276"/>
  <c r="CZ276"/>
  <c r="DB276" s="1"/>
  <c r="DA276"/>
  <c r="DC276"/>
  <c r="A277"/>
  <c r="CY277"/>
  <c r="CZ277"/>
  <c r="DA277"/>
  <c r="DB277"/>
  <c r="DC277"/>
  <c r="A278"/>
  <c r="CY278"/>
  <c r="CZ278"/>
  <c r="DB278" s="1"/>
  <c r="DA278"/>
  <c r="DC278"/>
  <c r="A279"/>
  <c r="CY279"/>
  <c r="CZ279"/>
  <c r="DB279" s="1"/>
  <c r="L71" i="7" s="1"/>
  <c r="DA279" i="3"/>
  <c r="DC279"/>
  <c r="Q71" i="7" s="1"/>
  <c r="A280" i="3"/>
  <c r="CY280"/>
  <c r="CZ280"/>
  <c r="DA280"/>
  <c r="DB280"/>
  <c r="L70" i="7" s="1"/>
  <c r="DC280" i="3"/>
  <c r="Q70" i="7" s="1"/>
  <c r="A281" i="3"/>
  <c r="CY281"/>
  <c r="CZ281"/>
  <c r="DB281" s="1"/>
  <c r="L69" i="7" s="1"/>
  <c r="DA281" i="3"/>
  <c r="DC281"/>
  <c r="Q69" i="7" s="1"/>
  <c r="A282" i="3"/>
  <c r="CY282"/>
  <c r="CZ282"/>
  <c r="DB282" s="1"/>
  <c r="DA282"/>
  <c r="DC282"/>
  <c r="A283"/>
  <c r="CY283"/>
  <c r="CZ283"/>
  <c r="DB283" s="1"/>
  <c r="DA283"/>
  <c r="DC283"/>
  <c r="A284"/>
  <c r="CY284"/>
  <c r="CZ284"/>
  <c r="DB284" s="1"/>
  <c r="DA284"/>
  <c r="DC284"/>
  <c r="A285"/>
  <c r="CY285"/>
  <c r="CZ285"/>
  <c r="DB285" s="1"/>
  <c r="DA285"/>
  <c r="DC285"/>
  <c r="A286"/>
  <c r="CY286"/>
  <c r="CZ286"/>
  <c r="DA286"/>
  <c r="DB286"/>
  <c r="DC286"/>
  <c r="A287"/>
  <c r="CY287"/>
  <c r="CZ287"/>
  <c r="DB287" s="1"/>
  <c r="DA287"/>
  <c r="DC287"/>
  <c r="A288"/>
  <c r="CY288"/>
  <c r="CZ288"/>
  <c r="DB288" s="1"/>
  <c r="DA288"/>
  <c r="DC288"/>
  <c r="A289"/>
  <c r="CX289"/>
  <c r="CY289"/>
  <c r="CZ289"/>
  <c r="DB289" s="1"/>
  <c r="DA289"/>
  <c r="DC289"/>
  <c r="A290"/>
  <c r="CX290"/>
  <c r="CY290"/>
  <c r="CZ290"/>
  <c r="DB290" s="1"/>
  <c r="DA290"/>
  <c r="DC290"/>
  <c r="A291"/>
  <c r="CX291"/>
  <c r="CY291"/>
  <c r="CZ291"/>
  <c r="DB291" s="1"/>
  <c r="DA291"/>
  <c r="DC291"/>
  <c r="A292"/>
  <c r="CX292"/>
  <c r="CY292"/>
  <c r="CZ292"/>
  <c r="DB292" s="1"/>
  <c r="DA292"/>
  <c r="DC292"/>
  <c r="A293"/>
  <c r="CX293"/>
  <c r="CY293"/>
  <c r="CZ293"/>
  <c r="DA293"/>
  <c r="DB293"/>
  <c r="DC293"/>
  <c r="A294"/>
  <c r="CX294"/>
  <c r="CY294"/>
  <c r="CZ294"/>
  <c r="DB294" s="1"/>
  <c r="L75" i="7" s="1"/>
  <c r="DA294" i="3"/>
  <c r="DC294"/>
  <c r="Q75" i="7" s="1"/>
  <c r="A295" i="3"/>
  <c r="CX295"/>
  <c r="CY295"/>
  <c r="CZ295"/>
  <c r="DB295" s="1"/>
  <c r="L74" i="7" s="1"/>
  <c r="DA295" i="3"/>
  <c r="DC295"/>
  <c r="Q74" i="7" s="1"/>
  <c r="A296" i="3"/>
  <c r="CX296"/>
  <c r="CY296"/>
  <c r="CZ296"/>
  <c r="DA296"/>
  <c r="DB296"/>
  <c r="DC296"/>
  <c r="A297"/>
  <c r="CX297"/>
  <c r="CY297"/>
  <c r="CZ297"/>
  <c r="DB297" s="1"/>
  <c r="DA297"/>
  <c r="DC297"/>
  <c r="A298"/>
  <c r="CX298"/>
  <c r="CY298"/>
  <c r="CZ298"/>
  <c r="DB298" s="1"/>
  <c r="DA298"/>
  <c r="DC298"/>
  <c r="A299"/>
  <c r="CX299"/>
  <c r="CY299"/>
  <c r="CZ299"/>
  <c r="DB299" s="1"/>
  <c r="DA299"/>
  <c r="DC299"/>
  <c r="A300"/>
  <c r="CX300"/>
  <c r="CY300"/>
  <c r="CZ300"/>
  <c r="DB300" s="1"/>
  <c r="DA300"/>
  <c r="DC300"/>
  <c r="A301"/>
  <c r="CX301"/>
  <c r="CY301"/>
  <c r="CZ301"/>
  <c r="DA301"/>
  <c r="DB301"/>
  <c r="DC301"/>
  <c r="A302"/>
  <c r="CX302"/>
  <c r="CY302"/>
  <c r="CZ302"/>
  <c r="DB302" s="1"/>
  <c r="DA302"/>
  <c r="DC302"/>
  <c r="A303"/>
  <c r="CY303"/>
  <c r="CZ303"/>
  <c r="DB303" s="1"/>
  <c r="DA303"/>
  <c r="DC303"/>
  <c r="A304"/>
  <c r="CY304"/>
  <c r="CZ304"/>
  <c r="DB304" s="1"/>
  <c r="DA304"/>
  <c r="DC304"/>
  <c r="A305"/>
  <c r="CY305"/>
  <c r="CZ305"/>
  <c r="DA305"/>
  <c r="DB305"/>
  <c r="DC305"/>
  <c r="A306"/>
  <c r="CY306"/>
  <c r="CZ306"/>
  <c r="DB306" s="1"/>
  <c r="L78" i="7" s="1"/>
  <c r="DA306" i="3"/>
  <c r="DC306"/>
  <c r="Q78" i="7" s="1"/>
  <c r="A307" i="3"/>
  <c r="CY307"/>
  <c r="CZ307"/>
  <c r="DB307" s="1"/>
  <c r="L77" i="7" s="1"/>
  <c r="DA307" i="3"/>
  <c r="DC307"/>
  <c r="Q77" i="7" s="1"/>
  <c r="A308" i="3"/>
  <c r="CY308"/>
  <c r="CZ308"/>
  <c r="DB308" s="1"/>
  <c r="DA308"/>
  <c r="DC308"/>
  <c r="A309"/>
  <c r="CY309"/>
  <c r="CZ309"/>
  <c r="DB309" s="1"/>
  <c r="DA309"/>
  <c r="DC309"/>
  <c r="A310"/>
  <c r="CY310"/>
  <c r="CZ310"/>
  <c r="DA310"/>
  <c r="DB310"/>
  <c r="DC310"/>
  <c r="A311"/>
  <c r="CY311"/>
  <c r="CZ311"/>
  <c r="DB311" s="1"/>
  <c r="DA311"/>
  <c r="DC311"/>
  <c r="A312"/>
  <c r="CY312"/>
  <c r="CZ312"/>
  <c r="DB312" s="1"/>
  <c r="DA312"/>
  <c r="DC312"/>
  <c r="A313"/>
  <c r="CY313"/>
  <c r="CZ313"/>
  <c r="DB313" s="1"/>
  <c r="DA313"/>
  <c r="DC313"/>
  <c r="A314"/>
  <c r="CY314"/>
  <c r="CZ314"/>
  <c r="DB314" s="1"/>
  <c r="DA314"/>
  <c r="DC314"/>
  <c r="A315"/>
  <c r="CY315"/>
  <c r="CZ315"/>
  <c r="DB315" s="1"/>
  <c r="DA315"/>
  <c r="DC315"/>
  <c r="A316"/>
  <c r="CY316"/>
  <c r="CZ316"/>
  <c r="DA316"/>
  <c r="DB316"/>
  <c r="L80" i="7" s="1"/>
  <c r="DC316" i="3"/>
  <c r="Q80" i="7" s="1"/>
  <c r="A317" i="3"/>
  <c r="CY317"/>
  <c r="CZ317"/>
  <c r="DB317" s="1"/>
  <c r="L79" i="7" s="1"/>
  <c r="DA317" i="3"/>
  <c r="DC317"/>
  <c r="Q79" i="7" s="1"/>
  <c r="A318" i="3"/>
  <c r="CY318"/>
  <c r="CZ318"/>
  <c r="DB318" s="1"/>
  <c r="DA318"/>
  <c r="DC318"/>
  <c r="A319"/>
  <c r="CY319"/>
  <c r="CZ319"/>
  <c r="DB319" s="1"/>
  <c r="DA319"/>
  <c r="DC319"/>
  <c r="A320"/>
  <c r="CY320"/>
  <c r="CZ320"/>
  <c r="DB320" s="1"/>
  <c r="DA320"/>
  <c r="DC320"/>
  <c r="A321"/>
  <c r="CY321"/>
  <c r="CZ321"/>
  <c r="DB321" s="1"/>
  <c r="DA321"/>
  <c r="DC321"/>
  <c r="A322"/>
  <c r="CY322"/>
  <c r="CZ322"/>
  <c r="DB322" s="1"/>
  <c r="DA322"/>
  <c r="DC322"/>
  <c r="A323"/>
  <c r="CY323"/>
  <c r="CZ323"/>
  <c r="DB323" s="1"/>
  <c r="DA323"/>
  <c r="DC323"/>
  <c r="A324"/>
  <c r="CY324"/>
  <c r="CZ324"/>
  <c r="DA324"/>
  <c r="DB324"/>
  <c r="DC324"/>
  <c r="A325"/>
  <c r="CY325"/>
  <c r="CZ325"/>
  <c r="DB325" s="1"/>
  <c r="DA325"/>
  <c r="DC325"/>
  <c r="A326"/>
  <c r="CY326"/>
  <c r="CZ326"/>
  <c r="DB326" s="1"/>
  <c r="DA326"/>
  <c r="DC326"/>
  <c r="A327"/>
  <c r="CY327"/>
  <c r="CZ327"/>
  <c r="DB327" s="1"/>
  <c r="L83" i="7" s="1"/>
  <c r="DA327" i="3"/>
  <c r="DC327"/>
  <c r="Q83" i="7" s="1"/>
  <c r="A328" i="3"/>
  <c r="CY328"/>
  <c r="CZ328"/>
  <c r="DB328" s="1"/>
  <c r="L82" i="7" s="1"/>
  <c r="DA328" i="3"/>
  <c r="DC328"/>
  <c r="Q82" i="7" s="1"/>
  <c r="A329" i="3"/>
  <c r="CY329"/>
  <c r="CZ329"/>
  <c r="DB329" s="1"/>
  <c r="L81" i="7" s="1"/>
  <c r="DA329" i="3"/>
  <c r="DC329"/>
  <c r="Q81" i="7" s="1"/>
  <c r="A330" i="3"/>
  <c r="CY330"/>
  <c r="CZ330"/>
  <c r="DB330" s="1"/>
  <c r="DA330"/>
  <c r="DC330"/>
  <c r="A331"/>
  <c r="CY331"/>
  <c r="CZ331"/>
  <c r="DB331" s="1"/>
  <c r="DA331"/>
  <c r="DC331"/>
  <c r="A332"/>
  <c r="CY332"/>
  <c r="CZ332"/>
  <c r="DB332" s="1"/>
  <c r="DA332"/>
  <c r="DC332"/>
  <c r="A333"/>
  <c r="CY333"/>
  <c r="CZ333"/>
  <c r="DA333"/>
  <c r="DB333"/>
  <c r="DC333"/>
  <c r="A334"/>
  <c r="CY334"/>
  <c r="CZ334"/>
  <c r="DB334" s="1"/>
  <c r="DA334"/>
  <c r="DC334"/>
  <c r="A335"/>
  <c r="CY335"/>
  <c r="CZ335"/>
  <c r="DB335" s="1"/>
  <c r="DA335"/>
  <c r="DC335"/>
  <c r="A336"/>
  <c r="CY336"/>
  <c r="CZ336"/>
  <c r="DA336"/>
  <c r="DB336"/>
  <c r="DC336"/>
  <c r="A337"/>
  <c r="CX337"/>
  <c r="CY337"/>
  <c r="CZ337"/>
  <c r="DB337" s="1"/>
  <c r="DA337"/>
  <c r="DC337"/>
  <c r="A338"/>
  <c r="CX338"/>
  <c r="CY338"/>
  <c r="CZ338"/>
  <c r="DB338" s="1"/>
  <c r="DA338"/>
  <c r="DC338"/>
  <c r="A339"/>
  <c r="CX339"/>
  <c r="CY339"/>
  <c r="CZ339"/>
  <c r="DB339" s="1"/>
  <c r="DA339"/>
  <c r="DC339"/>
  <c r="A340"/>
  <c r="CX340"/>
  <c r="CY340"/>
  <c r="CZ340"/>
  <c r="DB340" s="1"/>
  <c r="DA340"/>
  <c r="DC340"/>
  <c r="A341"/>
  <c r="CX341"/>
  <c r="CY341"/>
  <c r="CZ341"/>
  <c r="DB341" s="1"/>
  <c r="DA341"/>
  <c r="DC341"/>
  <c r="A342"/>
  <c r="CX342"/>
  <c r="CY342"/>
  <c r="CZ342"/>
  <c r="DB342" s="1"/>
  <c r="DA342"/>
  <c r="DC342"/>
  <c r="A343"/>
  <c r="CX343"/>
  <c r="CY343"/>
  <c r="CZ343"/>
  <c r="DB343" s="1"/>
  <c r="L93" i="7" s="1"/>
  <c r="DA343" i="3"/>
  <c r="DC343"/>
  <c r="Q93" i="7" s="1"/>
  <c r="A344" i="3"/>
  <c r="CX344"/>
  <c r="CY344"/>
  <c r="CZ344"/>
  <c r="DA344"/>
  <c r="DB344"/>
  <c r="L92" i="7" s="1"/>
  <c r="DC344" i="3"/>
  <c r="Q92" i="7" s="1"/>
  <c r="A345" i="3"/>
  <c r="CX345"/>
  <c r="CY345"/>
  <c r="CZ345"/>
  <c r="DB345" s="1"/>
  <c r="L91" i="7" s="1"/>
  <c r="DA345" i="3"/>
  <c r="DC345"/>
  <c r="Q91" i="7" s="1"/>
  <c r="A346" i="3"/>
  <c r="CX346"/>
  <c r="CY346"/>
  <c r="CZ346"/>
  <c r="DB346" s="1"/>
  <c r="DA346"/>
  <c r="DC346"/>
  <c r="A347"/>
  <c r="CX347"/>
  <c r="CY347"/>
  <c r="CZ347"/>
  <c r="DA347"/>
  <c r="DB347"/>
  <c r="L90" i="7" s="1"/>
  <c r="DC347" i="3"/>
  <c r="Q90" i="7" s="1"/>
  <c r="A348" i="3"/>
  <c r="CX348"/>
  <c r="CY348"/>
  <c r="CZ348"/>
  <c r="DB348" s="1"/>
  <c r="DA348"/>
  <c r="DC348"/>
  <c r="A349"/>
  <c r="CX349"/>
  <c r="CY349"/>
  <c r="CZ349"/>
  <c r="DB349" s="1"/>
  <c r="L89" i="7" s="1"/>
  <c r="DA349" i="3"/>
  <c r="DC349"/>
  <c r="Q89" i="7" s="1"/>
  <c r="A350" i="3"/>
  <c r="CX350"/>
  <c r="CY350"/>
  <c r="CZ350"/>
  <c r="DB350" s="1"/>
  <c r="DA350"/>
  <c r="DC350"/>
  <c r="A351"/>
  <c r="CX351"/>
  <c r="CY351"/>
  <c r="CZ351"/>
  <c r="DB351" s="1"/>
  <c r="L88" i="7" s="1"/>
  <c r="DA351" i="3"/>
  <c r="DC351"/>
  <c r="Q88" i="7" s="1"/>
  <c r="A352" i="3"/>
  <c r="CX352"/>
  <c r="CY352"/>
  <c r="CZ352"/>
  <c r="DA352"/>
  <c r="DB352"/>
  <c r="L87" i="7" s="1"/>
  <c r="DC352" i="3"/>
  <c r="Q87" i="7" s="1"/>
  <c r="A353" i="3"/>
  <c r="CX353"/>
  <c r="CY353"/>
  <c r="CZ353"/>
  <c r="DB353" s="1"/>
  <c r="L86" i="7" s="1"/>
  <c r="DA353" i="3"/>
  <c r="DC353"/>
  <c r="Q86" i="7" s="1"/>
  <c r="A354" i="3"/>
  <c r="CX354"/>
  <c r="CY354"/>
  <c r="CZ354"/>
  <c r="DB354" s="1"/>
  <c r="DA354"/>
  <c r="DC354"/>
  <c r="A355"/>
  <c r="CX355"/>
  <c r="CY355"/>
  <c r="CZ355"/>
  <c r="DB355" s="1"/>
  <c r="DA355"/>
  <c r="DC355"/>
  <c r="A356"/>
  <c r="CX356"/>
  <c r="CY356"/>
  <c r="CZ356"/>
  <c r="DB356" s="1"/>
  <c r="DA356"/>
  <c r="DC356"/>
  <c r="A357"/>
  <c r="CX357"/>
  <c r="CY357"/>
  <c r="CZ357"/>
  <c r="DA357"/>
  <c r="DB357"/>
  <c r="DC357"/>
  <c r="A358"/>
  <c r="CX358"/>
  <c r="CY358"/>
  <c r="CZ358"/>
  <c r="DB358" s="1"/>
  <c r="DA358"/>
  <c r="DC358"/>
  <c r="A359"/>
  <c r="CX359"/>
  <c r="CY359"/>
  <c r="CZ359"/>
  <c r="DB359" s="1"/>
  <c r="DA359"/>
  <c r="DC359"/>
  <c r="A360"/>
  <c r="CX360"/>
  <c r="CY360"/>
  <c r="CZ360"/>
  <c r="DA360"/>
  <c r="DB360"/>
  <c r="DC360"/>
  <c r="A361"/>
  <c r="CX361"/>
  <c r="CY361"/>
  <c r="CZ361"/>
  <c r="DB361" s="1"/>
  <c r="DA361"/>
  <c r="DC361"/>
  <c r="A362"/>
  <c r="CX362"/>
  <c r="CY362"/>
  <c r="CZ362"/>
  <c r="DB362" s="1"/>
  <c r="DA362"/>
  <c r="DC362"/>
  <c r="A363"/>
  <c r="CX363"/>
  <c r="CY363"/>
  <c r="CZ363"/>
  <c r="DA363"/>
  <c r="DB363"/>
  <c r="DC363"/>
  <c r="A364"/>
  <c r="CX364"/>
  <c r="CY364"/>
  <c r="CZ364"/>
  <c r="DB364" s="1"/>
  <c r="DA364"/>
  <c r="DC364"/>
  <c r="A365"/>
  <c r="CX365"/>
  <c r="CY365"/>
  <c r="CZ365"/>
  <c r="DB365" s="1"/>
  <c r="DA365"/>
  <c r="DC365"/>
  <c r="A366"/>
  <c r="CX366"/>
  <c r="CY366"/>
  <c r="CZ366"/>
  <c r="DB366" s="1"/>
  <c r="DA366"/>
  <c r="DC366"/>
  <c r="A367"/>
  <c r="CX367"/>
  <c r="CY367"/>
  <c r="CZ367"/>
  <c r="DB367" s="1"/>
  <c r="DA367"/>
  <c r="DC367"/>
  <c r="A368"/>
  <c r="CX368"/>
  <c r="CY368"/>
  <c r="CZ368"/>
  <c r="DA368"/>
  <c r="DB368"/>
  <c r="DC368"/>
  <c r="A369"/>
  <c r="CX369"/>
  <c r="CY369"/>
  <c r="CZ369"/>
  <c r="DB369" s="1"/>
  <c r="DA369"/>
  <c r="DC369"/>
  <c r="A370"/>
  <c r="CX370"/>
  <c r="CY370"/>
  <c r="CZ370"/>
  <c r="DB370" s="1"/>
  <c r="DA370"/>
  <c r="DC370"/>
  <c r="A371"/>
  <c r="CX371"/>
  <c r="CY371"/>
  <c r="CZ371"/>
  <c r="DB371" s="1"/>
  <c r="DA371"/>
  <c r="DC371"/>
  <c r="A372"/>
  <c r="CX372"/>
  <c r="CY372"/>
  <c r="CZ372"/>
  <c r="DB372" s="1"/>
  <c r="DA372"/>
  <c r="DC372"/>
  <c r="A373"/>
  <c r="CX373"/>
  <c r="CY373"/>
  <c r="CZ373"/>
  <c r="DA373"/>
  <c r="DB373"/>
  <c r="DC373"/>
  <c r="A374"/>
  <c r="CX374"/>
  <c r="CY374"/>
  <c r="CZ374"/>
  <c r="DB374" s="1"/>
  <c r="DA374"/>
  <c r="DC374"/>
  <c r="A375"/>
  <c r="CX375"/>
  <c r="CY375"/>
  <c r="CZ375"/>
  <c r="DB375" s="1"/>
  <c r="L100" i="7" s="1"/>
  <c r="DA375" i="3"/>
  <c r="DC375"/>
  <c r="Q100" i="7" s="1"/>
  <c r="A376" i="3"/>
  <c r="CX376"/>
  <c r="CY376"/>
  <c r="CZ376"/>
  <c r="DA376"/>
  <c r="DB376"/>
  <c r="L99" i="7" s="1"/>
  <c r="DC376" i="3"/>
  <c r="Q99" i="7" s="1"/>
  <c r="A377" i="3"/>
  <c r="CX377"/>
  <c r="CY377"/>
  <c r="CZ377"/>
  <c r="DB377" s="1"/>
  <c r="L98" i="7" s="1"/>
  <c r="DA377" i="3"/>
  <c r="DC377"/>
  <c r="Q98" i="7" s="1"/>
  <c r="A378" i="3"/>
  <c r="CX378"/>
  <c r="CY378"/>
  <c r="CZ378"/>
  <c r="DB378" s="1"/>
  <c r="DA378"/>
  <c r="DC378"/>
  <c r="A379"/>
  <c r="CX379"/>
  <c r="CY379"/>
  <c r="CZ379"/>
  <c r="DA379"/>
  <c r="DB379"/>
  <c r="DC379"/>
  <c r="A380"/>
  <c r="CX380"/>
  <c r="CY380"/>
  <c r="CZ380"/>
  <c r="DB380" s="1"/>
  <c r="L97" i="7" s="1"/>
  <c r="DA380" i="3"/>
  <c r="DC380"/>
  <c r="Q97" i="7" s="1"/>
  <c r="A381" i="3"/>
  <c r="CX381"/>
  <c r="CY381"/>
  <c r="CZ381"/>
  <c r="DB381" s="1"/>
  <c r="DA381"/>
  <c r="DC381"/>
  <c r="A382"/>
  <c r="CX382"/>
  <c r="CY382"/>
  <c r="CZ382"/>
  <c r="DB382" s="1"/>
  <c r="DA382"/>
  <c r="DC382"/>
  <c r="A383"/>
  <c r="CX383"/>
  <c r="CY383"/>
  <c r="CZ383"/>
  <c r="DB383" s="1"/>
  <c r="DA383"/>
  <c r="DC383"/>
  <c r="A384"/>
  <c r="CX384"/>
  <c r="CY384"/>
  <c r="CZ384"/>
  <c r="DA384"/>
  <c r="DB384"/>
  <c r="DC384"/>
  <c r="A385"/>
  <c r="CX385"/>
  <c r="CY385"/>
  <c r="CZ385"/>
  <c r="DB385" s="1"/>
  <c r="DA385"/>
  <c r="DC385"/>
  <c r="A386"/>
  <c r="CX386"/>
  <c r="CY386"/>
  <c r="CZ386"/>
  <c r="DB386" s="1"/>
  <c r="DA386"/>
  <c r="DC386"/>
  <c r="A387"/>
  <c r="CX387"/>
  <c r="CY387"/>
  <c r="CZ387"/>
  <c r="DB387" s="1"/>
  <c r="DA387"/>
  <c r="DC387"/>
  <c r="A388"/>
  <c r="CX388"/>
  <c r="CY388"/>
  <c r="CZ388"/>
  <c r="DB388" s="1"/>
  <c r="DA388"/>
  <c r="DC388"/>
  <c r="A389"/>
  <c r="CX389"/>
  <c r="CY389"/>
  <c r="CZ389"/>
  <c r="DA389"/>
  <c r="DB389"/>
  <c r="DC389"/>
  <c r="A390"/>
  <c r="CX390"/>
  <c r="CY390"/>
  <c r="CZ390"/>
  <c r="DB390" s="1"/>
  <c r="DA390"/>
  <c r="DC390"/>
  <c r="A391"/>
  <c r="CX391"/>
  <c r="CY391"/>
  <c r="CZ391"/>
  <c r="DB391" s="1"/>
  <c r="DA391"/>
  <c r="DC391"/>
  <c r="A392"/>
  <c r="CX392"/>
  <c r="CY392"/>
  <c r="CZ392"/>
  <c r="DA392"/>
  <c r="DB392"/>
  <c r="DC392"/>
  <c r="A393"/>
  <c r="CX393"/>
  <c r="CY393"/>
  <c r="CZ393"/>
  <c r="DB393" s="1"/>
  <c r="DA393"/>
  <c r="DC393"/>
  <c r="A394"/>
  <c r="CX394"/>
  <c r="CY394"/>
  <c r="CZ394"/>
  <c r="DB394" s="1"/>
  <c r="DA394"/>
  <c r="DC394"/>
  <c r="A395"/>
  <c r="CX395"/>
  <c r="CY395"/>
  <c r="CZ395"/>
  <c r="DB395" s="1"/>
  <c r="DA395"/>
  <c r="DC395"/>
  <c r="A396"/>
  <c r="CX396"/>
  <c r="CY396"/>
  <c r="CZ396"/>
  <c r="DB396" s="1"/>
  <c r="L105" i="7" s="1"/>
  <c r="DA396" i="3"/>
  <c r="DC396"/>
  <c r="Q105" i="7" s="1"/>
  <c r="A397" i="3"/>
  <c r="CX397"/>
  <c r="CY397"/>
  <c r="CZ397"/>
  <c r="DA397"/>
  <c r="DB397"/>
  <c r="L104" i="7" s="1"/>
  <c r="DC397" i="3"/>
  <c r="Q104" i="7" s="1"/>
  <c r="A398" i="3"/>
  <c r="CX398"/>
  <c r="CY398"/>
  <c r="CZ398"/>
  <c r="DB398" s="1"/>
  <c r="DA398"/>
  <c r="DC398"/>
  <c r="A399"/>
  <c r="CX399"/>
  <c r="CY399"/>
  <c r="CZ399"/>
  <c r="DB399" s="1"/>
  <c r="DA399"/>
  <c r="DC399"/>
  <c r="A400"/>
  <c r="CX400"/>
  <c r="CY400"/>
  <c r="CZ400"/>
  <c r="DA400"/>
  <c r="DB400"/>
  <c r="DC400"/>
  <c r="A401"/>
  <c r="CX401"/>
  <c r="CY401"/>
  <c r="CZ401"/>
  <c r="DB401" s="1"/>
  <c r="DA401"/>
  <c r="DC401"/>
  <c r="A402"/>
  <c r="CX402"/>
  <c r="CY402"/>
  <c r="CZ402"/>
  <c r="DB402" s="1"/>
  <c r="DA402"/>
  <c r="DC402"/>
  <c r="A403"/>
  <c r="CX403"/>
  <c r="CY403"/>
  <c r="CZ403"/>
  <c r="DA403"/>
  <c r="DB403"/>
  <c r="DC403"/>
  <c r="A404"/>
  <c r="CX404"/>
  <c r="CY404"/>
  <c r="CZ404"/>
  <c r="DB404" s="1"/>
  <c r="DA404"/>
  <c r="DC404"/>
  <c r="A405"/>
  <c r="CY405"/>
  <c r="CZ405"/>
  <c r="DB405" s="1"/>
  <c r="DA405"/>
  <c r="DC405"/>
  <c r="A406"/>
  <c r="CY406"/>
  <c r="CZ406"/>
  <c r="DB406" s="1"/>
  <c r="DA406"/>
  <c r="DC406"/>
  <c r="A407"/>
  <c r="CY407"/>
  <c r="CZ407"/>
  <c r="DA407"/>
  <c r="DB407"/>
  <c r="DC407"/>
  <c r="A408"/>
  <c r="CY408"/>
  <c r="CZ408"/>
  <c r="DB408" s="1"/>
  <c r="L108" i="7" s="1"/>
  <c r="DA408" i="3"/>
  <c r="DC408"/>
  <c r="Q108" i="7" s="1"/>
  <c r="A409" i="3"/>
  <c r="CY409"/>
  <c r="CZ409"/>
  <c r="DB409" s="1"/>
  <c r="L107" i="7" s="1"/>
  <c r="DA409" i="3"/>
  <c r="DC409"/>
  <c r="Q107" i="7" s="1"/>
  <c r="A410" i="3"/>
  <c r="CY410"/>
  <c r="CZ410"/>
  <c r="DB410" s="1"/>
  <c r="DA410"/>
  <c r="DC410"/>
  <c r="A411"/>
  <c r="CY411"/>
  <c r="CZ411"/>
  <c r="DB411" s="1"/>
  <c r="DA411"/>
  <c r="DC411"/>
  <c r="A412"/>
  <c r="CY412"/>
  <c r="CZ412"/>
  <c r="DB412" s="1"/>
  <c r="DA412"/>
  <c r="DC412"/>
  <c r="A413"/>
  <c r="CY413"/>
  <c r="CZ413"/>
  <c r="DA413"/>
  <c r="DB413"/>
  <c r="DC413"/>
  <c r="A414"/>
  <c r="CY414"/>
  <c r="CZ414"/>
  <c r="DB414" s="1"/>
  <c r="DA414"/>
  <c r="DC414"/>
  <c r="A415"/>
  <c r="CY415"/>
  <c r="CZ415"/>
  <c r="DB415" s="1"/>
  <c r="DA415"/>
  <c r="DC415"/>
  <c r="A416"/>
  <c r="CY416"/>
  <c r="CZ416"/>
  <c r="DA416"/>
  <c r="DB416"/>
  <c r="DC416"/>
  <c r="A417"/>
  <c r="CY417"/>
  <c r="CZ417"/>
  <c r="DB417" s="1"/>
  <c r="DA417"/>
  <c r="DC417"/>
  <c r="A418"/>
  <c r="CY418"/>
  <c r="CZ418"/>
  <c r="DB418" s="1"/>
  <c r="L110" i="7" s="1"/>
  <c r="DA418" i="3"/>
  <c r="DC418"/>
  <c r="Q110" i="7" s="1"/>
  <c r="A419" i="3"/>
  <c r="CY419"/>
  <c r="CZ419"/>
  <c r="DA419"/>
  <c r="DB419"/>
  <c r="L109" i="7" s="1"/>
  <c r="DC419" i="3"/>
  <c r="Q109" i="7" s="1"/>
  <c r="A420" i="3"/>
  <c r="CY420"/>
  <c r="CZ420"/>
  <c r="DB420" s="1"/>
  <c r="DA420"/>
  <c r="DC420"/>
  <c r="A421"/>
  <c r="CY421"/>
  <c r="CZ421"/>
  <c r="DB421" s="1"/>
  <c r="DA421"/>
  <c r="DC421"/>
  <c r="A422"/>
  <c r="CY422"/>
  <c r="CZ422"/>
  <c r="DB422" s="1"/>
  <c r="DA422"/>
  <c r="DC422"/>
  <c r="A423"/>
  <c r="CY423"/>
  <c r="CZ423"/>
  <c r="DA423"/>
  <c r="DB423"/>
  <c r="DC423"/>
  <c r="A424"/>
  <c r="CY424"/>
  <c r="CZ424"/>
  <c r="DB424" s="1"/>
  <c r="DA424"/>
  <c r="DC424"/>
  <c r="A425"/>
  <c r="CY425"/>
  <c r="CZ425"/>
  <c r="DB425" s="1"/>
  <c r="DA425"/>
  <c r="DC425"/>
  <c r="A426"/>
  <c r="CY426"/>
  <c r="CZ426"/>
  <c r="DB426" s="1"/>
  <c r="DA426"/>
  <c r="DC426"/>
  <c r="A427"/>
  <c r="CY427"/>
  <c r="CZ427"/>
  <c r="DB427" s="1"/>
  <c r="DA427"/>
  <c r="DC427"/>
  <c r="A428"/>
  <c r="CY428"/>
  <c r="CZ428"/>
  <c r="DB428" s="1"/>
  <c r="DA428"/>
  <c r="DC428"/>
  <c r="A429"/>
  <c r="CY429"/>
  <c r="CZ429"/>
  <c r="DA429"/>
  <c r="DB429"/>
  <c r="L113" i="7" s="1"/>
  <c r="DC429" i="3"/>
  <c r="Q113" i="7" s="1"/>
  <c r="A430" i="3"/>
  <c r="CY430"/>
  <c r="CZ430"/>
  <c r="DB430" s="1"/>
  <c r="L112" i="7" s="1"/>
  <c r="DA430" i="3"/>
  <c r="DC430"/>
  <c r="Q112" i="7" s="1"/>
  <c r="A431" i="3"/>
  <c r="CY431"/>
  <c r="CZ431"/>
  <c r="DB431" s="1"/>
  <c r="L111" i="7" s="1"/>
  <c r="DA431" i="3"/>
  <c r="DC431"/>
  <c r="Q111" i="7" s="1"/>
  <c r="A432" i="3"/>
  <c r="CY432"/>
  <c r="CZ432"/>
  <c r="DA432"/>
  <c r="DB432"/>
  <c r="DC432"/>
  <c r="A433"/>
  <c r="CY433"/>
  <c r="CZ433"/>
  <c r="DB433" s="1"/>
  <c r="DA433"/>
  <c r="DC433"/>
  <c r="A434"/>
  <c r="CY434"/>
  <c r="CZ434"/>
  <c r="DB434" s="1"/>
  <c r="DA434"/>
  <c r="DC434"/>
  <c r="A435"/>
  <c r="CY435"/>
  <c r="CZ435"/>
  <c r="DA435"/>
  <c r="DB435"/>
  <c r="DC435"/>
  <c r="A436"/>
  <c r="CY436"/>
  <c r="CZ436"/>
  <c r="DB436" s="1"/>
  <c r="DA436"/>
  <c r="DC436"/>
  <c r="A437"/>
  <c r="CY437"/>
  <c r="CZ437"/>
  <c r="DB437" s="1"/>
  <c r="DA437"/>
  <c r="DC437"/>
  <c r="A438"/>
  <c r="CY438"/>
  <c r="CZ438"/>
  <c r="DB438" s="1"/>
  <c r="DA438"/>
  <c r="DC438"/>
  <c r="A439"/>
  <c r="CX439"/>
  <c r="CY439"/>
  <c r="CZ439"/>
  <c r="DA439"/>
  <c r="DB439"/>
  <c r="DC439"/>
  <c r="A440"/>
  <c r="CX440"/>
  <c r="CY440"/>
  <c r="CZ440"/>
  <c r="DA440"/>
  <c r="DB440"/>
  <c r="DC440"/>
  <c r="A441"/>
  <c r="CX441"/>
  <c r="CY441"/>
  <c r="CZ441"/>
  <c r="DB441" s="1"/>
  <c r="DA441"/>
  <c r="DC441"/>
  <c r="A442"/>
  <c r="CX442"/>
  <c r="CY442"/>
  <c r="CZ442"/>
  <c r="DB442" s="1"/>
  <c r="DA442"/>
  <c r="DC442"/>
  <c r="A443"/>
  <c r="CX443"/>
  <c r="CY443"/>
  <c r="CZ443"/>
  <c r="DB443" s="1"/>
  <c r="DA443"/>
  <c r="DC443"/>
  <c r="A444"/>
  <c r="CX444"/>
  <c r="CY444"/>
  <c r="CZ444"/>
  <c r="DB444" s="1"/>
  <c r="L117" i="7" s="1"/>
  <c r="DA444" i="3"/>
  <c r="DC444"/>
  <c r="Q117" i="7" s="1"/>
  <c r="A445" i="3"/>
  <c r="CX445"/>
  <c r="CY445"/>
  <c r="CZ445"/>
  <c r="DB445" s="1"/>
  <c r="L116" i="7" s="1"/>
  <c r="DA445" i="3"/>
  <c r="DC445"/>
  <c r="Q116" i="7" s="1"/>
  <c r="A446" i="3"/>
  <c r="CX446"/>
  <c r="CY446"/>
  <c r="CZ446"/>
  <c r="DB446" s="1"/>
  <c r="DA446"/>
  <c r="DC446"/>
  <c r="A447"/>
  <c r="CX447"/>
  <c r="CY447"/>
  <c r="CZ447"/>
  <c r="DB447" s="1"/>
  <c r="DA447"/>
  <c r="DC447"/>
  <c r="A448"/>
  <c r="CX448"/>
  <c r="CY448"/>
  <c r="CZ448"/>
  <c r="DB448" s="1"/>
  <c r="DA448"/>
  <c r="DC448"/>
  <c r="A449"/>
  <c r="CX449"/>
  <c r="CY449"/>
  <c r="CZ449"/>
  <c r="DB449" s="1"/>
  <c r="DA449"/>
  <c r="DC449"/>
  <c r="A450"/>
  <c r="CX450"/>
  <c r="CY450"/>
  <c r="CZ450"/>
  <c r="DB450" s="1"/>
  <c r="DA450"/>
  <c r="DC450"/>
  <c r="A451"/>
  <c r="CX451"/>
  <c r="CY451"/>
  <c r="CZ451"/>
  <c r="DB451" s="1"/>
  <c r="DA451"/>
  <c r="DC451"/>
  <c r="A452"/>
  <c r="CX452"/>
  <c r="CY452"/>
  <c r="CZ452"/>
  <c r="DA452"/>
  <c r="DB452"/>
  <c r="DC452"/>
  <c r="A453"/>
  <c r="CY453"/>
  <c r="CZ453"/>
  <c r="DB453" s="1"/>
  <c r="DA453"/>
  <c r="DC453"/>
  <c r="A454"/>
  <c r="CY454"/>
  <c r="CZ454"/>
  <c r="DB454" s="1"/>
  <c r="DA454"/>
  <c r="DC454"/>
  <c r="A455"/>
  <c r="CY455"/>
  <c r="CZ455"/>
  <c r="DB455" s="1"/>
  <c r="DA455"/>
  <c r="DC455"/>
  <c r="A456"/>
  <c r="CY456"/>
  <c r="CZ456"/>
  <c r="DA456"/>
  <c r="DB456"/>
  <c r="L120" i="7" s="1"/>
  <c r="DC456" i="3"/>
  <c r="Q120" i="7" s="1"/>
  <c r="A457" i="3"/>
  <c r="CY457"/>
  <c r="CZ457"/>
  <c r="DB457" s="1"/>
  <c r="L119" i="7" s="1"/>
  <c r="DA457" i="3"/>
  <c r="DC457"/>
  <c r="Q119" i="7" s="1"/>
  <c r="A458" i="3"/>
  <c r="CY458"/>
  <c r="CZ458"/>
  <c r="DB458" s="1"/>
  <c r="DA458"/>
  <c r="DC458"/>
  <c r="A459"/>
  <c r="CY459"/>
  <c r="CZ459"/>
  <c r="DA459"/>
  <c r="DB459"/>
  <c r="DC459"/>
  <c r="A460"/>
  <c r="CY460"/>
  <c r="CZ460"/>
  <c r="DB460" s="1"/>
  <c r="DA460"/>
  <c r="DC460"/>
  <c r="A461"/>
  <c r="CY461"/>
  <c r="CZ461"/>
  <c r="DB461" s="1"/>
  <c r="DA461"/>
  <c r="DC461"/>
  <c r="A462"/>
  <c r="CY462"/>
  <c r="CZ462"/>
  <c r="DA462"/>
  <c r="DB462"/>
  <c r="DC462"/>
  <c r="A463"/>
  <c r="CY463"/>
  <c r="CZ463"/>
  <c r="DB463" s="1"/>
  <c r="DA463"/>
  <c r="DC463"/>
  <c r="A464"/>
  <c r="CY464"/>
  <c r="CZ464"/>
  <c r="DB464" s="1"/>
  <c r="DA464"/>
  <c r="DC464"/>
  <c r="A465"/>
  <c r="CY465"/>
  <c r="CZ465"/>
  <c r="DB465" s="1"/>
  <c r="DA465"/>
  <c r="DC465"/>
  <c r="A466"/>
  <c r="CY466"/>
  <c r="CZ466"/>
  <c r="DB466" s="1"/>
  <c r="L122" i="7" s="1"/>
  <c r="DA466" i="3"/>
  <c r="DC466"/>
  <c r="Q122" i="7" s="1"/>
  <c r="A467" i="3"/>
  <c r="CY467"/>
  <c r="CZ467"/>
  <c r="DA467"/>
  <c r="DB467"/>
  <c r="L121" i="7" s="1"/>
  <c r="DC467" i="3"/>
  <c r="Q121" i="7" s="1"/>
  <c r="A468" i="3"/>
  <c r="CY468"/>
  <c r="CZ468"/>
  <c r="DB468" s="1"/>
  <c r="DA468"/>
  <c r="DC468"/>
  <c r="A469"/>
  <c r="CY469"/>
  <c r="CZ469"/>
  <c r="DB469" s="1"/>
  <c r="DA469"/>
  <c r="DC469"/>
  <c r="A470"/>
  <c r="CY470"/>
  <c r="CZ470"/>
  <c r="DA470"/>
  <c r="DB470"/>
  <c r="DC470"/>
  <c r="A471"/>
  <c r="CY471"/>
  <c r="CZ471"/>
  <c r="DB471" s="1"/>
  <c r="DA471"/>
  <c r="DC471"/>
  <c r="A472"/>
  <c r="CY472"/>
  <c r="CZ472"/>
  <c r="DB472" s="1"/>
  <c r="DA472"/>
  <c r="DC472"/>
  <c r="A473"/>
  <c r="CX473"/>
  <c r="CY473"/>
  <c r="CZ473"/>
  <c r="DB473" s="1"/>
  <c r="DA473"/>
  <c r="DC473"/>
  <c r="A474"/>
  <c r="CX474"/>
  <c r="CY474"/>
  <c r="CZ474"/>
  <c r="DA474"/>
  <c r="DB474"/>
  <c r="DC474"/>
  <c r="A475"/>
  <c r="CX475"/>
  <c r="CY475"/>
  <c r="CZ475"/>
  <c r="DB475" s="1"/>
  <c r="DA475"/>
  <c r="DC475"/>
  <c r="A476"/>
  <c r="CX476"/>
  <c r="CY476"/>
  <c r="CZ476"/>
  <c r="DB476" s="1"/>
  <c r="DA476"/>
  <c r="DC476"/>
  <c r="A477"/>
  <c r="CX477"/>
  <c r="CY477"/>
  <c r="CZ477"/>
  <c r="DB477" s="1"/>
  <c r="DA477"/>
  <c r="DC477"/>
  <c r="A478"/>
  <c r="CX478"/>
  <c r="CY478"/>
  <c r="CZ478"/>
  <c r="DB478" s="1"/>
  <c r="L124" i="7" s="1"/>
  <c r="DA478" i="3"/>
  <c r="DC478"/>
  <c r="Q124" i="7" s="1"/>
  <c r="A479" i="3"/>
  <c r="CX479"/>
  <c r="CY479"/>
  <c r="CZ479"/>
  <c r="DA479"/>
  <c r="DB479"/>
  <c r="L123" i="7" s="1"/>
  <c r="DC479" i="3"/>
  <c r="Q123" i="7" s="1"/>
  <c r="A480" i="3"/>
  <c r="CX480"/>
  <c r="CY480"/>
  <c r="CZ480"/>
  <c r="DB480" s="1"/>
  <c r="DA480"/>
  <c r="DC480"/>
  <c r="A481"/>
  <c r="CX481"/>
  <c r="CY481"/>
  <c r="CZ481"/>
  <c r="DB481" s="1"/>
  <c r="DA481"/>
  <c r="DC481"/>
  <c r="A482"/>
  <c r="CX482"/>
  <c r="CY482"/>
  <c r="CZ482"/>
  <c r="DA482"/>
  <c r="DB482"/>
  <c r="DC482"/>
  <c r="A483"/>
  <c r="CX483"/>
  <c r="CY483"/>
  <c r="CZ483"/>
  <c r="DB483" s="1"/>
  <c r="DA483"/>
  <c r="DC483"/>
  <c r="A484"/>
  <c r="CX484"/>
  <c r="CY484"/>
  <c r="CZ484"/>
  <c r="DB484" s="1"/>
  <c r="DA484"/>
  <c r="DC484"/>
  <c r="A485"/>
  <c r="CX485"/>
  <c r="CY485"/>
  <c r="CZ485"/>
  <c r="DB485" s="1"/>
  <c r="DA485"/>
  <c r="DC485"/>
  <c r="A486"/>
  <c r="CX486"/>
  <c r="CY486"/>
  <c r="CZ486"/>
  <c r="DB486" s="1"/>
  <c r="DA486"/>
  <c r="DC486"/>
  <c r="A487"/>
  <c r="CY487"/>
  <c r="CZ487"/>
  <c r="DA487"/>
  <c r="DB487"/>
  <c r="DC487"/>
  <c r="A488"/>
  <c r="CY488"/>
  <c r="CZ488"/>
  <c r="DB488" s="1"/>
  <c r="DA488"/>
  <c r="DC488"/>
  <c r="A489"/>
  <c r="CY489"/>
  <c r="CZ489"/>
  <c r="DB489" s="1"/>
  <c r="DA489"/>
  <c r="DC489"/>
  <c r="A490"/>
  <c r="CY490"/>
  <c r="CZ490"/>
  <c r="DA490"/>
  <c r="DB490"/>
  <c r="DC490"/>
  <c r="A491"/>
  <c r="CY491"/>
  <c r="CZ491"/>
  <c r="DB491" s="1"/>
  <c r="L127" i="7" s="1"/>
  <c r="DA491" i="3"/>
  <c r="DC491"/>
  <c r="Q127" i="7" s="1"/>
  <c r="A492" i="3"/>
  <c r="CY492"/>
  <c r="CZ492"/>
  <c r="DB492" s="1"/>
  <c r="L126" i="7" s="1"/>
  <c r="DA492" i="3"/>
  <c r="DC492"/>
  <c r="Q126" i="7" s="1"/>
  <c r="A493" i="3"/>
  <c r="CY493"/>
  <c r="CZ493"/>
  <c r="DB493" s="1"/>
  <c r="L125" i="7" s="1"/>
  <c r="DA493" i="3"/>
  <c r="DC493"/>
  <c r="Q125" i="7" s="1"/>
  <c r="A494" i="3"/>
  <c r="CY494"/>
  <c r="CZ494"/>
  <c r="DB494" s="1"/>
  <c r="DA494"/>
  <c r="DC494"/>
  <c r="A495"/>
  <c r="CY495"/>
  <c r="CZ495"/>
  <c r="DA495"/>
  <c r="DB495"/>
  <c r="DC495"/>
  <c r="A496"/>
  <c r="CY496"/>
  <c r="CZ496"/>
  <c r="DB496" s="1"/>
  <c r="DA496"/>
  <c r="DC496"/>
  <c r="A497"/>
  <c r="CY497"/>
  <c r="CZ497"/>
  <c r="DB497" s="1"/>
  <c r="DA497"/>
  <c r="DC497"/>
  <c r="A498"/>
  <c r="CY498"/>
  <c r="CZ498"/>
  <c r="DA498"/>
  <c r="DB498"/>
  <c r="DC498"/>
  <c r="A499"/>
  <c r="CY499"/>
  <c r="CZ499"/>
  <c r="DB499" s="1"/>
  <c r="DA499"/>
  <c r="DC499"/>
  <c r="A500"/>
  <c r="CY500"/>
  <c r="CZ500"/>
  <c r="DB500" s="1"/>
  <c r="DA500"/>
  <c r="DC500"/>
  <c r="A501"/>
  <c r="CX501"/>
  <c r="CY501"/>
  <c r="CZ501"/>
  <c r="DB501" s="1"/>
  <c r="DA501"/>
  <c r="DC501"/>
  <c r="A502"/>
  <c r="CX502"/>
  <c r="CY502"/>
  <c r="CZ502"/>
  <c r="DA502"/>
  <c r="DB502"/>
  <c r="DC502"/>
  <c r="A503"/>
  <c r="CX503"/>
  <c r="CY503"/>
  <c r="CZ503"/>
  <c r="DB503" s="1"/>
  <c r="DA503"/>
  <c r="DC503"/>
  <c r="A504"/>
  <c r="CX504"/>
  <c r="CY504"/>
  <c r="CZ504"/>
  <c r="DB504" s="1"/>
  <c r="DA504"/>
  <c r="DC504"/>
  <c r="A505"/>
  <c r="CX505"/>
  <c r="CY505"/>
  <c r="CZ505"/>
  <c r="DB505" s="1"/>
  <c r="DA505"/>
  <c r="DC505"/>
  <c r="A506"/>
  <c r="CX506"/>
  <c r="CY506"/>
  <c r="CZ506"/>
  <c r="DB506" s="1"/>
  <c r="L131" i="7" s="1"/>
  <c r="DA506" i="3"/>
  <c r="DC506"/>
  <c r="Q131" i="7" s="1"/>
  <c r="A507" i="3"/>
  <c r="CX507"/>
  <c r="CY507"/>
  <c r="CZ507"/>
  <c r="DA507"/>
  <c r="DB507"/>
  <c r="L130" i="7" s="1"/>
  <c r="DC507" i="3"/>
  <c r="Q130" i="7" s="1"/>
  <c r="A508" i="3"/>
  <c r="CX508"/>
  <c r="CY508"/>
  <c r="CZ508"/>
  <c r="DB508" s="1"/>
  <c r="DA508"/>
  <c r="DC508"/>
  <c r="A509"/>
  <c r="CX509"/>
  <c r="CY509"/>
  <c r="CZ509"/>
  <c r="DB509" s="1"/>
  <c r="DA509"/>
  <c r="DC509"/>
  <c r="A510"/>
  <c r="CX510"/>
  <c r="CY510"/>
  <c r="CZ510"/>
  <c r="DA510"/>
  <c r="DB510"/>
  <c r="DC510"/>
  <c r="A511"/>
  <c r="CX511"/>
  <c r="CY511"/>
  <c r="CZ511"/>
  <c r="DB511" s="1"/>
  <c r="DA511"/>
  <c r="DC511"/>
  <c r="A512"/>
  <c r="CX512"/>
  <c r="CY512"/>
  <c r="CZ512"/>
  <c r="DB512" s="1"/>
  <c r="DA512"/>
  <c r="DC512"/>
  <c r="A513"/>
  <c r="CX513"/>
  <c r="CY513"/>
  <c r="CZ513"/>
  <c r="DB513" s="1"/>
  <c r="DA513"/>
  <c r="DC513"/>
  <c r="A514"/>
  <c r="CX514"/>
  <c r="CY514"/>
  <c r="CZ514"/>
  <c r="DB514" s="1"/>
  <c r="DA514"/>
  <c r="DC514"/>
  <c r="A515"/>
  <c r="CY515"/>
  <c r="CZ515"/>
  <c r="DA515"/>
  <c r="DB515"/>
  <c r="DC515"/>
  <c r="A516"/>
  <c r="CY516"/>
  <c r="CZ516"/>
  <c r="DB516" s="1"/>
  <c r="DA516"/>
  <c r="DC516"/>
  <c r="A517"/>
  <c r="CY517"/>
  <c r="CZ517"/>
  <c r="DB517" s="1"/>
  <c r="DA517"/>
  <c r="DC517"/>
  <c r="A518"/>
  <c r="CY518"/>
  <c r="CZ518"/>
  <c r="DA518"/>
  <c r="DB518"/>
  <c r="L134" i="7" s="1"/>
  <c r="DC518" i="3"/>
  <c r="Q134" i="7" s="1"/>
  <c r="A519" i="3"/>
  <c r="CY519"/>
  <c r="CZ519"/>
  <c r="DB519" s="1"/>
  <c r="L133" i="7" s="1"/>
  <c r="DA519" i="3"/>
  <c r="DC519"/>
  <c r="Q133" i="7" s="1"/>
  <c r="A520" i="3"/>
  <c r="CY520"/>
  <c r="CZ520"/>
  <c r="DB520" s="1"/>
  <c r="DA520"/>
  <c r="DC520"/>
  <c r="A521"/>
  <c r="CY521"/>
  <c r="CZ521"/>
  <c r="DB521" s="1"/>
  <c r="DA521"/>
  <c r="DC521"/>
  <c r="A522"/>
  <c r="CY522"/>
  <c r="CZ522"/>
  <c r="DB522" s="1"/>
  <c r="DA522"/>
  <c r="DC522"/>
  <c r="A523"/>
  <c r="CY523"/>
  <c r="CZ523"/>
  <c r="DA523"/>
  <c r="DB523"/>
  <c r="DC523"/>
  <c r="A524"/>
  <c r="CY524"/>
  <c r="CZ524"/>
  <c r="DB524" s="1"/>
  <c r="DA524"/>
  <c r="DC524"/>
  <c r="A525"/>
  <c r="CY525"/>
  <c r="CZ525"/>
  <c r="DB525" s="1"/>
  <c r="DA525"/>
  <c r="DC525"/>
  <c r="A526"/>
  <c r="CY526"/>
  <c r="CZ526"/>
  <c r="DA526"/>
  <c r="DB526"/>
  <c r="DC526"/>
  <c r="A527"/>
  <c r="CY527"/>
  <c r="CZ527"/>
  <c r="DB527" s="1"/>
  <c r="DA527"/>
  <c r="DC527"/>
  <c r="A528"/>
  <c r="CY528"/>
  <c r="CZ528"/>
  <c r="DB528" s="1"/>
  <c r="L136" i="7" s="1"/>
  <c r="DA528" i="3"/>
  <c r="DC528"/>
  <c r="Q136" i="7" s="1"/>
  <c r="A529" i="3"/>
  <c r="CY529"/>
  <c r="CZ529"/>
  <c r="DB529" s="1"/>
  <c r="L135" i="7" s="1"/>
  <c r="DA529" i="3"/>
  <c r="DC529"/>
  <c r="Q135" i="7" s="1"/>
  <c r="A530" i="3"/>
  <c r="CY530"/>
  <c r="CZ530"/>
  <c r="DB530" s="1"/>
  <c r="DA530"/>
  <c r="DC530"/>
  <c r="A531"/>
  <c r="CY531"/>
  <c r="CZ531"/>
  <c r="DA531"/>
  <c r="DB531"/>
  <c r="DC531"/>
  <c r="A532"/>
  <c r="CY532"/>
  <c r="CZ532"/>
  <c r="DB532" s="1"/>
  <c r="DA532"/>
  <c r="DC532"/>
  <c r="A533"/>
  <c r="CY533"/>
  <c r="CZ533"/>
  <c r="DB533" s="1"/>
  <c r="DA533"/>
  <c r="DC533"/>
  <c r="A534"/>
  <c r="CY534"/>
  <c r="CZ534"/>
  <c r="DA534"/>
  <c r="DB534"/>
  <c r="DC534"/>
  <c r="A535"/>
  <c r="CY535"/>
  <c r="CZ535"/>
  <c r="DB535" s="1"/>
  <c r="DA535"/>
  <c r="DC535"/>
  <c r="A536"/>
  <c r="CY536"/>
  <c r="CZ536"/>
  <c r="DB536" s="1"/>
  <c r="DA536"/>
  <c r="DC536"/>
  <c r="A537"/>
  <c r="CY537"/>
  <c r="CZ537"/>
  <c r="DB537" s="1"/>
  <c r="DA537"/>
  <c r="DC537"/>
  <c r="A538"/>
  <c r="CY538"/>
  <c r="CZ538"/>
  <c r="DB538" s="1"/>
  <c r="DA538"/>
  <c r="DC538"/>
  <c r="A539"/>
  <c r="CY539"/>
  <c r="CZ539"/>
  <c r="DA539"/>
  <c r="DB539"/>
  <c r="L139" i="7" s="1"/>
  <c r="DC539" i="3"/>
  <c r="Q139" i="7" s="1"/>
  <c r="A540" i="3"/>
  <c r="CY540"/>
  <c r="CZ540"/>
  <c r="DB540" s="1"/>
  <c r="L138" i="7" s="1"/>
  <c r="DA540" i="3"/>
  <c r="DC540"/>
  <c r="Q138" i="7" s="1"/>
  <c r="A541" i="3"/>
  <c r="CY541"/>
  <c r="CZ541"/>
  <c r="DB541" s="1"/>
  <c r="L137" i="7" s="1"/>
  <c r="DA541" i="3"/>
  <c r="DC541"/>
  <c r="Q137" i="7" s="1"/>
  <c r="A542" i="3"/>
  <c r="CY542"/>
  <c r="CZ542"/>
  <c r="DA542"/>
  <c r="DB542"/>
  <c r="DC542"/>
  <c r="A543"/>
  <c r="CY543"/>
  <c r="CZ543"/>
  <c r="DB543" s="1"/>
  <c r="DA543"/>
  <c r="DC543"/>
  <c r="A544"/>
  <c r="CY544"/>
  <c r="CZ544"/>
  <c r="DB544" s="1"/>
  <c r="DA544"/>
  <c r="DC544"/>
  <c r="A545"/>
  <c r="CY545"/>
  <c r="CZ545"/>
  <c r="DB545" s="1"/>
  <c r="DA545"/>
  <c r="DC545"/>
  <c r="A546"/>
  <c r="CY546"/>
  <c r="CZ546"/>
  <c r="DB546" s="1"/>
  <c r="DA546"/>
  <c r="DC546"/>
  <c r="A547"/>
  <c r="CY547"/>
  <c r="CZ547"/>
  <c r="DA547"/>
  <c r="DB547"/>
  <c r="DC547"/>
  <c r="A548"/>
  <c r="CY548"/>
  <c r="CZ548"/>
  <c r="DB548" s="1"/>
  <c r="DA548"/>
  <c r="DC548"/>
  <c r="A549"/>
  <c r="CX549"/>
  <c r="CY549"/>
  <c r="CZ549"/>
  <c r="DB549" s="1"/>
  <c r="DA549"/>
  <c r="DC549"/>
  <c r="A550"/>
  <c r="CX550"/>
  <c r="CY550"/>
  <c r="CZ550"/>
  <c r="DB550" s="1"/>
  <c r="DA550"/>
  <c r="DC550"/>
  <c r="A551"/>
  <c r="CX551"/>
  <c r="CY551"/>
  <c r="CZ551"/>
  <c r="DA551"/>
  <c r="DB551"/>
  <c r="DC551"/>
  <c r="A552"/>
  <c r="CX552"/>
  <c r="CY552"/>
  <c r="CZ552"/>
  <c r="DB552" s="1"/>
  <c r="DA552"/>
  <c r="DC552"/>
  <c r="A553"/>
  <c r="CX553"/>
  <c r="CY553"/>
  <c r="CZ553"/>
  <c r="DB553" s="1"/>
  <c r="DA553"/>
  <c r="DC553"/>
  <c r="A554"/>
  <c r="CX554"/>
  <c r="CY554"/>
  <c r="CZ554"/>
  <c r="DA554"/>
  <c r="DB554"/>
  <c r="L143" i="7" s="1"/>
  <c r="DC554" i="3"/>
  <c r="Q143" i="7" s="1"/>
  <c r="A555" i="3"/>
  <c r="CX555"/>
  <c r="CY555"/>
  <c r="CZ555"/>
  <c r="DB555" s="1"/>
  <c r="L142" i="7" s="1"/>
  <c r="DA555" i="3"/>
  <c r="DC555"/>
  <c r="Q142" i="7" s="1"/>
  <c r="A556" i="3"/>
  <c r="CX556"/>
  <c r="CY556"/>
  <c r="CZ556"/>
  <c r="DB556" s="1"/>
  <c r="DA556"/>
  <c r="DC556"/>
  <c r="A557"/>
  <c r="CX557"/>
  <c r="CY557"/>
  <c r="CZ557"/>
  <c r="DB557" s="1"/>
  <c r="DA557"/>
  <c r="DC557"/>
  <c r="A558"/>
  <c r="CX558"/>
  <c r="CY558"/>
  <c r="CZ558"/>
  <c r="DB558" s="1"/>
  <c r="DA558"/>
  <c r="DC558"/>
  <c r="A559"/>
  <c r="CX559"/>
  <c r="CY559"/>
  <c r="CZ559"/>
  <c r="DA559"/>
  <c r="DB559"/>
  <c r="DC559"/>
  <c r="A560"/>
  <c r="CX560"/>
  <c r="CY560"/>
  <c r="CZ560"/>
  <c r="DB560" s="1"/>
  <c r="DA560"/>
  <c r="DC560"/>
  <c r="A561"/>
  <c r="CX561"/>
  <c r="CY561"/>
  <c r="CZ561"/>
  <c r="DB561" s="1"/>
  <c r="DA561"/>
  <c r="DC561"/>
  <c r="A562"/>
  <c r="CX562"/>
  <c r="CY562"/>
  <c r="CZ562"/>
  <c r="DB562" s="1"/>
  <c r="DA562"/>
  <c r="DC562"/>
  <c r="A563"/>
  <c r="CY563"/>
  <c r="CZ563"/>
  <c r="DA563"/>
  <c r="DB563"/>
  <c r="DC563"/>
  <c r="A564"/>
  <c r="CY564"/>
  <c r="CZ564"/>
  <c r="DB564" s="1"/>
  <c r="DA564"/>
  <c r="DC564"/>
  <c r="A565"/>
  <c r="CY565"/>
  <c r="CZ565"/>
  <c r="DB565" s="1"/>
  <c r="DA565"/>
  <c r="DC565"/>
  <c r="A566"/>
  <c r="CY566"/>
  <c r="CZ566"/>
  <c r="DB566" s="1"/>
  <c r="L146" i="7" s="1"/>
  <c r="DA566" i="3"/>
  <c r="DC566"/>
  <c r="Q146" i="7" s="1"/>
  <c r="A567" i="3"/>
  <c r="CY567"/>
  <c r="CZ567"/>
  <c r="DA567"/>
  <c r="DB567"/>
  <c r="L145" i="7" s="1"/>
  <c r="DC567" i="3"/>
  <c r="Q145" i="7" s="1"/>
  <c r="A568" i="3"/>
  <c r="CY568"/>
  <c r="CZ568"/>
  <c r="DB568" s="1"/>
  <c r="DA568"/>
  <c r="DC568"/>
  <c r="A569"/>
  <c r="CY569"/>
  <c r="CZ569"/>
  <c r="DB569" s="1"/>
  <c r="DA569"/>
  <c r="DC569"/>
  <c r="A570"/>
  <c r="CY570"/>
  <c r="CZ570"/>
  <c r="DA570"/>
  <c r="DB570"/>
  <c r="DC570"/>
  <c r="A571"/>
  <c r="CY571"/>
  <c r="CZ571"/>
  <c r="DB571" s="1"/>
  <c r="DA571"/>
  <c r="DC571"/>
  <c r="A572"/>
  <c r="CY572"/>
  <c r="CZ572"/>
  <c r="DA572"/>
  <c r="DB572"/>
  <c r="DC572"/>
  <c r="A573"/>
  <c r="CY573"/>
  <c r="CZ573"/>
  <c r="DB573" s="1"/>
  <c r="DA573"/>
  <c r="DC573"/>
  <c r="A574"/>
  <c r="CY574"/>
  <c r="CZ574"/>
  <c r="DB574" s="1"/>
  <c r="DA574"/>
  <c r="DC574"/>
  <c r="A575"/>
  <c r="CY575"/>
  <c r="CZ575"/>
  <c r="DA575"/>
  <c r="DB575"/>
  <c r="DC575"/>
  <c r="A576"/>
  <c r="CY576"/>
  <c r="CZ576"/>
  <c r="DB576" s="1"/>
  <c r="L148" i="7" s="1"/>
  <c r="DA576" i="3"/>
  <c r="DC576"/>
  <c r="Q148" i="7" s="1"/>
  <c r="A577" i="3"/>
  <c r="CY577"/>
  <c r="CZ577"/>
  <c r="DB577" s="1"/>
  <c r="L147" i="7" s="1"/>
  <c r="DA577" i="3"/>
  <c r="DC577"/>
  <c r="Q147" i="7" s="1"/>
  <c r="A578" i="3"/>
  <c r="CY578"/>
  <c r="CZ578"/>
  <c r="DB578" s="1"/>
  <c r="DA578"/>
  <c r="DC578"/>
  <c r="A579"/>
  <c r="CY579"/>
  <c r="CZ579"/>
  <c r="DB579" s="1"/>
  <c r="DA579"/>
  <c r="DC579"/>
  <c r="A580"/>
  <c r="CY580"/>
  <c r="CZ580"/>
  <c r="DB580" s="1"/>
  <c r="DA580"/>
  <c r="DC580"/>
  <c r="A581"/>
  <c r="CY581"/>
  <c r="CZ581"/>
  <c r="DB581" s="1"/>
  <c r="DA581"/>
  <c r="DC581"/>
  <c r="A582"/>
  <c r="CY582"/>
  <c r="CZ582"/>
  <c r="DB582" s="1"/>
  <c r="DA582"/>
  <c r="DC582"/>
  <c r="A583"/>
  <c r="CY583"/>
  <c r="CZ583"/>
  <c r="DA583"/>
  <c r="DB583"/>
  <c r="DC583"/>
  <c r="A584"/>
  <c r="CY584"/>
  <c r="CZ584"/>
  <c r="DB584" s="1"/>
  <c r="DA584"/>
  <c r="DC584"/>
  <c r="A585"/>
  <c r="CY585"/>
  <c r="CZ585"/>
  <c r="DB585" s="1"/>
  <c r="DA585"/>
  <c r="DC585"/>
  <c r="A586"/>
  <c r="CY586"/>
  <c r="CZ586"/>
  <c r="DA586"/>
  <c r="DB586"/>
  <c r="DC586"/>
  <c r="A587"/>
  <c r="CY587"/>
  <c r="CZ587"/>
  <c r="DB587" s="1"/>
  <c r="L151" i="7" s="1"/>
  <c r="DA587" i="3"/>
  <c r="DC587"/>
  <c r="Q151" i="7" s="1"/>
  <c r="A588" i="3"/>
  <c r="CY588"/>
  <c r="CZ588"/>
  <c r="DA588"/>
  <c r="DB588"/>
  <c r="L150" i="7" s="1"/>
  <c r="DC588" i="3"/>
  <c r="Q150" i="7" s="1"/>
  <c r="A589" i="3"/>
  <c r="CY589"/>
  <c r="CZ589"/>
  <c r="DB589" s="1"/>
  <c r="L149" i="7" s="1"/>
  <c r="DA589" i="3"/>
  <c r="DC589"/>
  <c r="Q149" i="7" s="1"/>
  <c r="A590" i="3"/>
  <c r="CY590"/>
  <c r="CZ590"/>
  <c r="DB590" s="1"/>
  <c r="DA590"/>
  <c r="DC590"/>
  <c r="A591"/>
  <c r="CY591"/>
  <c r="CZ591"/>
  <c r="DA591"/>
  <c r="DB591"/>
  <c r="DC591"/>
  <c r="A592"/>
  <c r="CY592"/>
  <c r="CZ592"/>
  <c r="DB592" s="1"/>
  <c r="DA592"/>
  <c r="DC592"/>
  <c r="A593"/>
  <c r="CY593"/>
  <c r="CZ593"/>
  <c r="DB593" s="1"/>
  <c r="DA593"/>
  <c r="DC593"/>
  <c r="A594"/>
  <c r="CY594"/>
  <c r="CZ594"/>
  <c r="DB594" s="1"/>
  <c r="DA594"/>
  <c r="DC594"/>
  <c r="A595"/>
  <c r="CY595"/>
  <c r="CZ595"/>
  <c r="DB595" s="1"/>
  <c r="DA595"/>
  <c r="DC595"/>
  <c r="A596"/>
  <c r="CY596"/>
  <c r="CZ596"/>
  <c r="DA596"/>
  <c r="DB596"/>
  <c r="DC596"/>
  <c r="A597"/>
  <c r="CX597"/>
  <c r="CY597"/>
  <c r="CZ597"/>
  <c r="DB597" s="1"/>
  <c r="DA597"/>
  <c r="DC597"/>
  <c r="A598"/>
  <c r="CX598"/>
  <c r="CY598"/>
  <c r="CZ598"/>
  <c r="DA598"/>
  <c r="DB598"/>
  <c r="DC598"/>
  <c r="A599"/>
  <c r="CX599"/>
  <c r="CY599"/>
  <c r="CZ599"/>
  <c r="DA599"/>
  <c r="DB599"/>
  <c r="DC599"/>
  <c r="A600"/>
  <c r="CX600"/>
  <c r="CY600"/>
  <c r="CZ600"/>
  <c r="DB600" s="1"/>
  <c r="DA600"/>
  <c r="DC600"/>
  <c r="A601"/>
  <c r="CX601"/>
  <c r="CY601"/>
  <c r="CZ601"/>
  <c r="DB601" s="1"/>
  <c r="DA601"/>
  <c r="DC601"/>
  <c r="A602"/>
  <c r="CX602"/>
  <c r="CY602"/>
  <c r="CZ602"/>
  <c r="DB602" s="1"/>
  <c r="L155" i="7" s="1"/>
  <c r="DA602" i="3"/>
  <c r="DC602"/>
  <c r="Q155" i="7" s="1"/>
  <c r="A603" i="3"/>
  <c r="CX603"/>
  <c r="CY603"/>
  <c r="CZ603"/>
  <c r="DA603"/>
  <c r="DB603"/>
  <c r="L154" i="7" s="1"/>
  <c r="DC603" i="3"/>
  <c r="Q154" i="7" s="1"/>
  <c r="A604" i="3"/>
  <c r="CX604"/>
  <c r="CY604"/>
  <c r="CZ604"/>
  <c r="DA604"/>
  <c r="DB604"/>
  <c r="DC604"/>
  <c r="A605"/>
  <c r="CX605"/>
  <c r="CY605"/>
  <c r="CZ605"/>
  <c r="DB605" s="1"/>
  <c r="DA605"/>
  <c r="DC605"/>
  <c r="A606"/>
  <c r="CX606"/>
  <c r="CY606"/>
  <c r="CZ606"/>
  <c r="DA606"/>
  <c r="DB606"/>
  <c r="DC606"/>
  <c r="A607"/>
  <c r="CX607"/>
  <c r="CY607"/>
  <c r="CZ607"/>
  <c r="DA607"/>
  <c r="DB607"/>
  <c r="DC607"/>
  <c r="A608"/>
  <c r="CX608"/>
  <c r="CY608"/>
  <c r="CZ608"/>
  <c r="DB608" s="1"/>
  <c r="DA608"/>
  <c r="DC608"/>
  <c r="A609"/>
  <c r="CX609"/>
  <c r="CY609"/>
  <c r="CZ609"/>
  <c r="DB609" s="1"/>
  <c r="DA609"/>
  <c r="DC609"/>
  <c r="A610"/>
  <c r="CX610"/>
  <c r="CY610"/>
  <c r="CZ610"/>
  <c r="DB610" s="1"/>
  <c r="DA610"/>
  <c r="DC610"/>
  <c r="A611"/>
  <c r="CY611"/>
  <c r="CZ611"/>
  <c r="DA611"/>
  <c r="DB611"/>
  <c r="DC611"/>
  <c r="A612"/>
  <c r="CY612"/>
  <c r="CZ612"/>
  <c r="DB612" s="1"/>
  <c r="DA612"/>
  <c r="DC612"/>
  <c r="A613"/>
  <c r="CY613"/>
  <c r="CZ613"/>
  <c r="DB613" s="1"/>
  <c r="DA613"/>
  <c r="DC613"/>
  <c r="A614"/>
  <c r="CY614"/>
  <c r="CZ614"/>
  <c r="DA614"/>
  <c r="DB614"/>
  <c r="L158" i="7" s="1"/>
  <c r="DC614" i="3"/>
  <c r="Q158" i="7" s="1"/>
  <c r="A615" i="3"/>
  <c r="CY615"/>
  <c r="CZ615"/>
  <c r="DB615" s="1"/>
  <c r="L157" i="7" s="1"/>
  <c r="DA615" i="3"/>
  <c r="DC615"/>
  <c r="Q157" i="7" s="1"/>
  <c r="A616" i="3"/>
  <c r="CY616"/>
  <c r="CZ616"/>
  <c r="DB616" s="1"/>
  <c r="DA616"/>
  <c r="DC616"/>
  <c r="A617"/>
  <c r="CY617"/>
  <c r="CZ617"/>
  <c r="DB617" s="1"/>
  <c r="DA617"/>
  <c r="DC617"/>
  <c r="A618"/>
  <c r="CY618"/>
  <c r="CZ618"/>
  <c r="DB618" s="1"/>
  <c r="DA618"/>
  <c r="DC618"/>
  <c r="A619"/>
  <c r="CY619"/>
  <c r="CZ619"/>
  <c r="DA619"/>
  <c r="DB619"/>
  <c r="DC619"/>
  <c r="A620"/>
  <c r="CY620"/>
  <c r="CZ620"/>
  <c r="DB620" s="1"/>
  <c r="DA620"/>
  <c r="DC620"/>
  <c r="A621"/>
  <c r="CY621"/>
  <c r="CZ621"/>
  <c r="DB621" s="1"/>
  <c r="DA621"/>
  <c r="DC621"/>
  <c r="A622"/>
  <c r="CY622"/>
  <c r="CZ622"/>
  <c r="DA622"/>
  <c r="DB622"/>
  <c r="DC622"/>
  <c r="A623"/>
  <c r="CY623"/>
  <c r="CZ623"/>
  <c r="DB623" s="1"/>
  <c r="DA623"/>
  <c r="DC623"/>
  <c r="A624"/>
  <c r="CY624"/>
  <c r="CZ624"/>
  <c r="DB624" s="1"/>
  <c r="L160" i="7" s="1"/>
  <c r="DA624" i="3"/>
  <c r="DC624"/>
  <c r="Q160" i="7" s="1"/>
  <c r="A625" i="3"/>
  <c r="CY625"/>
  <c r="CZ625"/>
  <c r="DB625" s="1"/>
  <c r="L159" i="7" s="1"/>
  <c r="DA625" i="3"/>
  <c r="DC625"/>
  <c r="Q159" i="7" s="1"/>
  <c r="A626" i="3"/>
  <c r="CY626"/>
  <c r="CZ626"/>
  <c r="DB626" s="1"/>
  <c r="DA626"/>
  <c r="DC626"/>
  <c r="A627"/>
  <c r="CY627"/>
  <c r="CZ627"/>
  <c r="DA627"/>
  <c r="DB627"/>
  <c r="DC627"/>
  <c r="A628"/>
  <c r="CY628"/>
  <c r="CZ628"/>
  <c r="DB628" s="1"/>
  <c r="DA628"/>
  <c r="DC628"/>
  <c r="A629"/>
  <c r="CY629"/>
  <c r="CZ629"/>
  <c r="DB629" s="1"/>
  <c r="DA629"/>
  <c r="DC629"/>
  <c r="A630"/>
  <c r="CY630"/>
  <c r="CZ630"/>
  <c r="DB630" s="1"/>
  <c r="DA630"/>
  <c r="DC630"/>
  <c r="A631"/>
  <c r="CY631"/>
  <c r="CZ631"/>
  <c r="DA631"/>
  <c r="DB631"/>
  <c r="DC631"/>
  <c r="A632"/>
  <c r="CY632"/>
  <c r="CZ632"/>
  <c r="DB632" s="1"/>
  <c r="DA632"/>
  <c r="DC632"/>
  <c r="A633"/>
  <c r="CY633"/>
  <c r="CZ633"/>
  <c r="DB633" s="1"/>
  <c r="DA633"/>
  <c r="DC633"/>
  <c r="A634"/>
  <c r="CY634"/>
  <c r="CZ634"/>
  <c r="DA634"/>
  <c r="DB634"/>
  <c r="DC634"/>
  <c r="A635"/>
  <c r="CY635"/>
  <c r="CZ635"/>
  <c r="DB635" s="1"/>
  <c r="L163" i="7" s="1"/>
  <c r="DA635" i="3"/>
  <c r="DC635"/>
  <c r="Q163" i="7" s="1"/>
  <c r="A636" i="3"/>
  <c r="CY636"/>
  <c r="CZ636"/>
  <c r="DB636" s="1"/>
  <c r="L162" i="7" s="1"/>
  <c r="DA636" i="3"/>
  <c r="DC636"/>
  <c r="Q162" i="7" s="1"/>
  <c r="A637" i="3"/>
  <c r="CY637"/>
  <c r="CZ637"/>
  <c r="DB637" s="1"/>
  <c r="L161" i="7" s="1"/>
  <c r="DA637" i="3"/>
  <c r="DC637"/>
  <c r="Q161" i="7" s="1"/>
  <c r="A638" i="3"/>
  <c r="CY638"/>
  <c r="CZ638"/>
  <c r="DB638" s="1"/>
  <c r="DA638"/>
  <c r="DC638"/>
  <c r="A639"/>
  <c r="CY639"/>
  <c r="CZ639"/>
  <c r="DA639"/>
  <c r="DB639"/>
  <c r="DC639"/>
  <c r="A640"/>
  <c r="CY640"/>
  <c r="CZ640"/>
  <c r="DB640" s="1"/>
  <c r="DA640"/>
  <c r="DC640"/>
  <c r="A641"/>
  <c r="CY641"/>
  <c r="CZ641"/>
  <c r="DB641" s="1"/>
  <c r="DA641"/>
  <c r="DC641"/>
  <c r="A642"/>
  <c r="CY642"/>
  <c r="CZ642"/>
  <c r="DB642" s="1"/>
  <c r="DA642"/>
  <c r="DC642"/>
  <c r="A643"/>
  <c r="CY643"/>
  <c r="CZ643"/>
  <c r="DA643"/>
  <c r="DB643"/>
  <c r="DC643"/>
  <c r="A644"/>
  <c r="CY644"/>
  <c r="CZ644"/>
  <c r="DB644" s="1"/>
  <c r="DA644"/>
  <c r="DC644"/>
  <c r="A645"/>
  <c r="CX645"/>
  <c r="CY645"/>
  <c r="CZ645"/>
  <c r="DB645" s="1"/>
  <c r="DA645"/>
  <c r="DC645"/>
  <c r="A646"/>
  <c r="CX646"/>
  <c r="CY646"/>
  <c r="CZ646"/>
  <c r="DA646"/>
  <c r="DB646"/>
  <c r="DC646"/>
  <c r="A647"/>
  <c r="CX647"/>
  <c r="CY647"/>
  <c r="CZ647"/>
  <c r="DB647" s="1"/>
  <c r="DA647"/>
  <c r="DC647"/>
  <c r="A648"/>
  <c r="CX648"/>
  <c r="CY648"/>
  <c r="CZ648"/>
  <c r="DB648" s="1"/>
  <c r="DA648"/>
  <c r="DC648"/>
  <c r="A649"/>
  <c r="CX649"/>
  <c r="CY649"/>
  <c r="CZ649"/>
  <c r="DB649" s="1"/>
  <c r="DA649"/>
  <c r="DC649"/>
  <c r="A650"/>
  <c r="CX650"/>
  <c r="CY650"/>
  <c r="CZ650"/>
  <c r="DB650" s="1"/>
  <c r="DA650"/>
  <c r="DC650"/>
  <c r="A651"/>
  <c r="CX651"/>
  <c r="CY651"/>
  <c r="CZ651"/>
  <c r="DA651"/>
  <c r="DB651"/>
  <c r="L173" i="7" s="1"/>
  <c r="DC651" i="3"/>
  <c r="Q173" i="7" s="1"/>
  <c r="A652" i="3"/>
  <c r="CX652"/>
  <c r="CY652"/>
  <c r="CZ652"/>
  <c r="DA652"/>
  <c r="DB652"/>
  <c r="L172" i="7" s="1"/>
  <c r="DC652" i="3"/>
  <c r="Q172" i="7" s="1"/>
  <c r="A653" i="3"/>
  <c r="CX653"/>
  <c r="CY653"/>
  <c r="CZ653"/>
  <c r="DB653" s="1"/>
  <c r="L171" i="7" s="1"/>
  <c r="DA653" i="3"/>
  <c r="DC653"/>
  <c r="Q171" i="7" s="1"/>
  <c r="A654" i="3"/>
  <c r="CX654"/>
  <c r="CY654"/>
  <c r="CZ654"/>
  <c r="DA654"/>
  <c r="DB654"/>
  <c r="DC654"/>
  <c r="A655"/>
  <c r="CX655"/>
  <c r="CY655"/>
  <c r="CZ655"/>
  <c r="DA655"/>
  <c r="DB655"/>
  <c r="L170" i="7" s="1"/>
  <c r="DC655" i="3"/>
  <c r="Q170" i="7" s="1"/>
  <c r="A656" i="3"/>
  <c r="CX656"/>
  <c r="CY656"/>
  <c r="CZ656"/>
  <c r="DB656" s="1"/>
  <c r="DA656"/>
  <c r="DC656"/>
  <c r="A657"/>
  <c r="CX657"/>
  <c r="CY657"/>
  <c r="CZ657"/>
  <c r="DB657" s="1"/>
  <c r="L169" i="7" s="1"/>
  <c r="DA657" i="3"/>
  <c r="DC657"/>
  <c r="Q169" i="7" s="1"/>
  <c r="A658" i="3"/>
  <c r="CX658"/>
  <c r="CY658"/>
  <c r="CZ658"/>
  <c r="DB658" s="1"/>
  <c r="DA658"/>
  <c r="DC658"/>
  <c r="A659"/>
  <c r="CX659"/>
  <c r="CY659"/>
  <c r="CZ659"/>
  <c r="DB659" s="1"/>
  <c r="L168" i="7" s="1"/>
  <c r="DA659" i="3"/>
  <c r="DC659"/>
  <c r="Q168" i="7" s="1"/>
  <c r="A660" i="3"/>
  <c r="CX660"/>
  <c r="CY660"/>
  <c r="CZ660"/>
  <c r="DB660" s="1"/>
  <c r="L167" i="7" s="1"/>
  <c r="DA660" i="3"/>
  <c r="DC660"/>
  <c r="Q167" i="7" s="1"/>
  <c r="A661" i="3"/>
  <c r="CX661"/>
  <c r="CY661"/>
  <c r="CZ661"/>
  <c r="DB661" s="1"/>
  <c r="L166" i="7" s="1"/>
  <c r="DA661" i="3"/>
  <c r="DC661"/>
  <c r="Q166" i="7" s="1"/>
  <c r="A662" i="3"/>
  <c r="CX662"/>
  <c r="CY662"/>
  <c r="CZ662"/>
  <c r="DA662"/>
  <c r="DB662"/>
  <c r="DC662"/>
  <c r="A663"/>
  <c r="CX663"/>
  <c r="CY663"/>
  <c r="CZ663"/>
  <c r="DA663"/>
  <c r="DB663"/>
  <c r="DC663"/>
  <c r="A664"/>
  <c r="CX664"/>
  <c r="CY664"/>
  <c r="CZ664"/>
  <c r="DB664" s="1"/>
  <c r="DA664"/>
  <c r="DC664"/>
  <c r="A665"/>
  <c r="CX665"/>
  <c r="CY665"/>
  <c r="CZ665"/>
  <c r="DB665" s="1"/>
  <c r="DA665"/>
  <c r="DC665"/>
  <c r="A666"/>
  <c r="CX666"/>
  <c r="CY666"/>
  <c r="CZ666"/>
  <c r="DB666" s="1"/>
  <c r="DA666"/>
  <c r="DC666"/>
  <c r="A667"/>
  <c r="CX667"/>
  <c r="CY667"/>
  <c r="CZ667"/>
  <c r="DB667" s="1"/>
  <c r="DA667"/>
  <c r="DC667"/>
  <c r="A668"/>
  <c r="CX668"/>
  <c r="CY668"/>
  <c r="CZ668"/>
  <c r="DA668"/>
  <c r="DB668"/>
  <c r="DC668"/>
  <c r="A669"/>
  <c r="CX669"/>
  <c r="CY669"/>
  <c r="CZ669"/>
  <c r="DB669" s="1"/>
  <c r="DA669"/>
  <c r="DC669"/>
  <c r="A670"/>
  <c r="CX670"/>
  <c r="CY670"/>
  <c r="CZ670"/>
  <c r="DB670" s="1"/>
  <c r="DA670"/>
  <c r="DC670"/>
  <c r="A671"/>
  <c r="CX671"/>
  <c r="CY671"/>
  <c r="CZ671"/>
  <c r="DA671"/>
  <c r="DB671"/>
  <c r="DC671"/>
  <c r="A672"/>
  <c r="CX672"/>
  <c r="CY672"/>
  <c r="CZ672"/>
  <c r="DB672" s="1"/>
  <c r="DA672"/>
  <c r="DC672"/>
  <c r="A673"/>
  <c r="CX673"/>
  <c r="CY673"/>
  <c r="CZ673"/>
  <c r="DB673" s="1"/>
  <c r="DA673"/>
  <c r="DC673"/>
  <c r="A674"/>
  <c r="CX674"/>
  <c r="CY674"/>
  <c r="CZ674"/>
  <c r="DB674" s="1"/>
  <c r="DA674"/>
  <c r="DC674"/>
  <c r="A675"/>
  <c r="CX675"/>
  <c r="CY675"/>
  <c r="CZ675"/>
  <c r="DB675" s="1"/>
  <c r="DA675"/>
  <c r="DC675"/>
  <c r="A676"/>
  <c r="CX676"/>
  <c r="CY676"/>
  <c r="CZ676"/>
  <c r="DA676"/>
  <c r="DB676"/>
  <c r="DC676"/>
  <c r="A677"/>
  <c r="CX677"/>
  <c r="CY677"/>
  <c r="CZ677"/>
  <c r="DB677" s="1"/>
  <c r="DA677"/>
  <c r="DC677"/>
  <c r="A678"/>
  <c r="CX678"/>
  <c r="CY678"/>
  <c r="CZ678"/>
  <c r="DB678" s="1"/>
  <c r="DA678"/>
  <c r="DC678"/>
  <c r="A679"/>
  <c r="CX679"/>
  <c r="CY679"/>
  <c r="CZ679"/>
  <c r="DA679"/>
  <c r="DB679"/>
  <c r="DC679"/>
  <c r="A680"/>
  <c r="CX680"/>
  <c r="CY680"/>
  <c r="CZ680"/>
  <c r="DB680" s="1"/>
  <c r="DA680"/>
  <c r="DC680"/>
  <c r="A681"/>
  <c r="CX681"/>
  <c r="CY681"/>
  <c r="CZ681"/>
  <c r="DB681" s="1"/>
  <c r="DA681"/>
  <c r="DC681"/>
  <c r="A682"/>
  <c r="CX682"/>
  <c r="CY682"/>
  <c r="CZ682"/>
  <c r="DB682" s="1"/>
  <c r="DA682"/>
  <c r="DC682"/>
  <c r="A683"/>
  <c r="CX683"/>
  <c r="CY683"/>
  <c r="CZ683"/>
  <c r="DB683" s="1"/>
  <c r="L180" i="7" s="1"/>
  <c r="DA683" i="3"/>
  <c r="DC683"/>
  <c r="Q180" i="7" s="1"/>
  <c r="A684" i="3"/>
  <c r="CX684"/>
  <c r="CY684"/>
  <c r="CZ684"/>
  <c r="DA684"/>
  <c r="DB684"/>
  <c r="L179" i="7" s="1"/>
  <c r="DC684" i="3"/>
  <c r="Q179" i="7" s="1"/>
  <c r="A685" i="3"/>
  <c r="CX685"/>
  <c r="CY685"/>
  <c r="CZ685"/>
  <c r="DB685" s="1"/>
  <c r="L178" i="7" s="1"/>
  <c r="DA685" i="3"/>
  <c r="DC685"/>
  <c r="Q178" i="7" s="1"/>
  <c r="A686" i="3"/>
  <c r="CX686"/>
  <c r="CY686"/>
  <c r="CZ686"/>
  <c r="DB686" s="1"/>
  <c r="DA686"/>
  <c r="DC686"/>
  <c r="A687"/>
  <c r="CX687"/>
  <c r="CY687"/>
  <c r="CZ687"/>
  <c r="DA687"/>
  <c r="DB687"/>
  <c r="DC687"/>
  <c r="A688"/>
  <c r="CX688"/>
  <c r="CY688"/>
  <c r="CZ688"/>
  <c r="DB688" s="1"/>
  <c r="L177" i="7" s="1"/>
  <c r="DA688" i="3"/>
  <c r="DC688"/>
  <c r="Q177" i="7" s="1"/>
  <c r="A689" i="3"/>
  <c r="CX689"/>
  <c r="CY689"/>
  <c r="CZ689"/>
  <c r="DB689" s="1"/>
  <c r="DA689"/>
  <c r="DC689"/>
  <c r="A690"/>
  <c r="CX690"/>
  <c r="CY690"/>
  <c r="CZ690"/>
  <c r="DA690"/>
  <c r="DB690"/>
  <c r="DC690"/>
  <c r="A691"/>
  <c r="CX691"/>
  <c r="CY691"/>
  <c r="CZ691"/>
  <c r="DB691" s="1"/>
  <c r="DA691"/>
  <c r="DC691"/>
  <c r="A692"/>
  <c r="CX692"/>
  <c r="CY692"/>
  <c r="CZ692"/>
  <c r="DB692" s="1"/>
  <c r="DA692"/>
  <c r="DC692"/>
  <c r="A693"/>
  <c r="CX693"/>
  <c r="CY693"/>
  <c r="CZ693"/>
  <c r="DA693"/>
  <c r="DB693"/>
  <c r="DC693"/>
  <c r="A694"/>
  <c r="CX694"/>
  <c r="CY694"/>
  <c r="CZ694"/>
  <c r="DB694" s="1"/>
  <c r="DA694"/>
  <c r="DC694"/>
  <c r="A695"/>
  <c r="CX695"/>
  <c r="CY695"/>
  <c r="CZ695"/>
  <c r="DB695" s="1"/>
  <c r="DA695"/>
  <c r="DC695"/>
  <c r="A696"/>
  <c r="CX696"/>
  <c r="CY696"/>
  <c r="CZ696"/>
  <c r="DB696" s="1"/>
  <c r="DA696"/>
  <c r="DC696"/>
  <c r="A697"/>
  <c r="CX697"/>
  <c r="CY697"/>
  <c r="CZ697"/>
  <c r="DB697" s="1"/>
  <c r="DA697"/>
  <c r="DC697"/>
  <c r="A698"/>
  <c r="CX698"/>
  <c r="CY698"/>
  <c r="CZ698"/>
  <c r="DB698" s="1"/>
  <c r="DA698"/>
  <c r="DC698"/>
  <c r="A699"/>
  <c r="CX699"/>
  <c r="CY699"/>
  <c r="CZ699"/>
  <c r="DB699" s="1"/>
  <c r="DA699"/>
  <c r="DC699"/>
  <c r="A700"/>
  <c r="CX700"/>
  <c r="CY700"/>
  <c r="CZ700"/>
  <c r="DB700" s="1"/>
  <c r="DA700"/>
  <c r="DC700"/>
  <c r="A701"/>
  <c r="CX701"/>
  <c r="CY701"/>
  <c r="CZ701"/>
  <c r="DB701" s="1"/>
  <c r="DA701"/>
  <c r="DC701"/>
  <c r="A702"/>
  <c r="CX702"/>
  <c r="CY702"/>
  <c r="CZ702"/>
  <c r="DB702" s="1"/>
  <c r="DA702"/>
  <c r="DC702"/>
  <c r="A703"/>
  <c r="CX703"/>
  <c r="CY703"/>
  <c r="CZ703"/>
  <c r="DA703"/>
  <c r="DB703"/>
  <c r="DC703"/>
  <c r="A704"/>
  <c r="CX704"/>
  <c r="CY704"/>
  <c r="CZ704"/>
  <c r="DA704"/>
  <c r="DB704"/>
  <c r="L185" i="7" s="1"/>
  <c r="DC704" i="3"/>
  <c r="Q185" i="7" s="1"/>
  <c r="A705" i="3"/>
  <c r="CX705"/>
  <c r="CY705"/>
  <c r="CZ705"/>
  <c r="DB705" s="1"/>
  <c r="L184" i="7" s="1"/>
  <c r="DA705" i="3"/>
  <c r="DC705"/>
  <c r="Q184" i="7" s="1"/>
  <c r="A706" i="3"/>
  <c r="CX706"/>
  <c r="CY706"/>
  <c r="CZ706"/>
  <c r="DA706"/>
  <c r="DB706"/>
  <c r="DC706"/>
  <c r="A707"/>
  <c r="CX707"/>
  <c r="CY707"/>
  <c r="CZ707"/>
  <c r="DA707"/>
  <c r="DB707"/>
  <c r="DC707"/>
  <c r="A708"/>
  <c r="CX708"/>
  <c r="CY708"/>
  <c r="CZ708"/>
  <c r="DB708" s="1"/>
  <c r="DA708"/>
  <c r="DC708"/>
  <c r="A709"/>
  <c r="CX709"/>
  <c r="CY709"/>
  <c r="CZ709"/>
  <c r="DB709" s="1"/>
  <c r="DA709"/>
  <c r="DC709"/>
  <c r="A710"/>
  <c r="CX710"/>
  <c r="CY710"/>
  <c r="CZ710"/>
  <c r="DB710" s="1"/>
  <c r="DA710"/>
  <c r="DC710"/>
  <c r="A711"/>
  <c r="CX711"/>
  <c r="CY711"/>
  <c r="CZ711"/>
  <c r="DB711" s="1"/>
  <c r="DA711"/>
  <c r="DC711"/>
  <c r="A712"/>
  <c r="CX712"/>
  <c r="CY712"/>
  <c r="CZ712"/>
  <c r="DA712"/>
  <c r="DB712"/>
  <c r="DC712"/>
  <c r="A713"/>
  <c r="CY713"/>
  <c r="CZ713"/>
  <c r="DB713" s="1"/>
  <c r="DA713"/>
  <c r="DC713"/>
  <c r="A714"/>
  <c r="CY714"/>
  <c r="CZ714"/>
  <c r="DA714"/>
  <c r="DB714"/>
  <c r="DC714"/>
  <c r="A715"/>
  <c r="CY715"/>
  <c r="CZ715"/>
  <c r="DB715" s="1"/>
  <c r="DA715"/>
  <c r="DC715"/>
  <c r="A716"/>
  <c r="CY716"/>
  <c r="CZ716"/>
  <c r="DB716" s="1"/>
  <c r="L188" i="7" s="1"/>
  <c r="DA716" i="3"/>
  <c r="DC716"/>
  <c r="Q188" i="7" s="1"/>
  <c r="A717" i="3"/>
  <c r="CY717"/>
  <c r="CZ717"/>
  <c r="DA717"/>
  <c r="DB717"/>
  <c r="L187" i="7" s="1"/>
  <c r="DC717" i="3"/>
  <c r="Q187" i="7" s="1"/>
  <c r="A718" i="3"/>
  <c r="CY718"/>
  <c r="CZ718"/>
  <c r="DB718" s="1"/>
  <c r="DA718"/>
  <c r="DC718"/>
  <c r="A719"/>
  <c r="CY719"/>
  <c r="CZ719"/>
  <c r="DA719"/>
  <c r="DB719"/>
  <c r="DC719"/>
  <c r="A720"/>
  <c r="CY720"/>
  <c r="CZ720"/>
  <c r="DB720" s="1"/>
  <c r="DA720"/>
  <c r="DC720"/>
  <c r="A721"/>
  <c r="CY721"/>
  <c r="CZ721"/>
  <c r="DB721" s="1"/>
  <c r="DA721"/>
  <c r="DC721"/>
  <c r="A722"/>
  <c r="CY722"/>
  <c r="CZ722"/>
  <c r="DB722" s="1"/>
  <c r="DA722"/>
  <c r="DC722"/>
  <c r="A723"/>
  <c r="CY723"/>
  <c r="CZ723"/>
  <c r="DB723" s="1"/>
  <c r="DA723"/>
  <c r="DC723"/>
  <c r="A724"/>
  <c r="CY724"/>
  <c r="CZ724"/>
  <c r="DB724" s="1"/>
  <c r="DA724"/>
  <c r="DC724"/>
  <c r="A725"/>
  <c r="CY725"/>
  <c r="CZ725"/>
  <c r="DB725" s="1"/>
  <c r="DA725"/>
  <c r="DC725"/>
  <c r="A726"/>
  <c r="CY726"/>
  <c r="CZ726"/>
  <c r="DB726" s="1"/>
  <c r="L190" i="7" s="1"/>
  <c r="DA726" i="3"/>
  <c r="DC726"/>
  <c r="Q190" i="7" s="1"/>
  <c r="A727" i="3"/>
  <c r="CY727"/>
  <c r="CZ727"/>
  <c r="DA727"/>
  <c r="DB727"/>
  <c r="L189" i="7" s="1"/>
  <c r="DC727" i="3"/>
  <c r="Q189" i="7" s="1"/>
  <c r="A728" i="3"/>
  <c r="CY728"/>
  <c r="CZ728"/>
  <c r="DB728" s="1"/>
  <c r="DA728"/>
  <c r="DC728"/>
  <c r="A729"/>
  <c r="CY729"/>
  <c r="CZ729"/>
  <c r="DB729" s="1"/>
  <c r="DA729"/>
  <c r="DC729"/>
  <c r="A730"/>
  <c r="CY730"/>
  <c r="CZ730"/>
  <c r="DA730"/>
  <c r="DB730"/>
  <c r="DC730"/>
  <c r="A731"/>
  <c r="CY731"/>
  <c r="CZ731"/>
  <c r="DB731" s="1"/>
  <c r="DA731"/>
  <c r="DC731"/>
  <c r="A732"/>
  <c r="CY732"/>
  <c r="CZ732"/>
  <c r="DB732" s="1"/>
  <c r="DA732"/>
  <c r="DC732"/>
  <c r="A733"/>
  <c r="CY733"/>
  <c r="CZ733"/>
  <c r="DA733"/>
  <c r="DB733"/>
  <c r="DC733"/>
  <c r="A734"/>
  <c r="CY734"/>
  <c r="CZ734"/>
  <c r="DB734" s="1"/>
  <c r="DA734"/>
  <c r="DC734"/>
  <c r="A735"/>
  <c r="CY735"/>
  <c r="CZ735"/>
  <c r="DA735"/>
  <c r="DB735"/>
  <c r="DC735"/>
  <c r="A736"/>
  <c r="CY736"/>
  <c r="CZ736"/>
  <c r="DB736" s="1"/>
  <c r="DA736"/>
  <c r="DC736"/>
  <c r="A737"/>
  <c r="CY737"/>
  <c r="CZ737"/>
  <c r="DB737" s="1"/>
  <c r="L193" i="7" s="1"/>
  <c r="DA737" i="3"/>
  <c r="DC737"/>
  <c r="Q193" i="7" s="1"/>
  <c r="A738" i="3"/>
  <c r="CY738"/>
  <c r="CZ738"/>
  <c r="DB738" s="1"/>
  <c r="L192" i="7" s="1"/>
  <c r="DA738" i="3"/>
  <c r="DC738"/>
  <c r="Q192" i="7" s="1"/>
  <c r="A739" i="3"/>
  <c r="CY739"/>
  <c r="CZ739"/>
  <c r="DB739" s="1"/>
  <c r="L191" i="7" s="1"/>
  <c r="DA739" i="3"/>
  <c r="DC739"/>
  <c r="Q191" i="7" s="1"/>
  <c r="A740" i="3"/>
  <c r="CY740"/>
  <c r="CZ740"/>
  <c r="DA740"/>
  <c r="DB740"/>
  <c r="DC740"/>
  <c r="A741"/>
  <c r="CY741"/>
  <c r="CZ741"/>
  <c r="DB741" s="1"/>
  <c r="DA741"/>
  <c r="DC741"/>
  <c r="A742"/>
  <c r="CY742"/>
  <c r="CZ742"/>
  <c r="DB742" s="1"/>
  <c r="DA742"/>
  <c r="DC742"/>
  <c r="A743"/>
  <c r="CY743"/>
  <c r="CZ743"/>
  <c r="DA743"/>
  <c r="DB743"/>
  <c r="DC743"/>
  <c r="A744"/>
  <c r="CY744"/>
  <c r="CZ744"/>
  <c r="DB744" s="1"/>
  <c r="DA744"/>
  <c r="DC744"/>
  <c r="A745"/>
  <c r="CY745"/>
  <c r="CZ745"/>
  <c r="DB745" s="1"/>
  <c r="DA745"/>
  <c r="DC745"/>
  <c r="A746"/>
  <c r="CY746"/>
  <c r="CZ746"/>
  <c r="DA746"/>
  <c r="DB746"/>
  <c r="DC746"/>
  <c r="A747"/>
  <c r="CX747"/>
  <c r="CY747"/>
  <c r="CZ747"/>
  <c r="DB747" s="1"/>
  <c r="DA747"/>
  <c r="DC747"/>
  <c r="A748"/>
  <c r="CX748"/>
  <c r="CY748"/>
  <c r="CZ748"/>
  <c r="DB748" s="1"/>
  <c r="DA748"/>
  <c r="DC748"/>
  <c r="A749"/>
  <c r="CX749"/>
  <c r="CY749"/>
  <c r="CZ749"/>
  <c r="DA749"/>
  <c r="DB749"/>
  <c r="DC749"/>
  <c r="A750"/>
  <c r="CX750"/>
  <c r="CY750"/>
  <c r="CZ750"/>
  <c r="DB750" s="1"/>
  <c r="DA750"/>
  <c r="DC750"/>
  <c r="A751"/>
  <c r="CX751"/>
  <c r="CY751"/>
  <c r="CZ751"/>
  <c r="DB751" s="1"/>
  <c r="DA751"/>
  <c r="DC751"/>
  <c r="A752"/>
  <c r="CX752"/>
  <c r="CY752"/>
  <c r="CZ752"/>
  <c r="DB752" s="1"/>
  <c r="L197" i="7" s="1"/>
  <c r="DA752" i="3"/>
  <c r="DC752"/>
  <c r="Q197" i="7" s="1"/>
  <c r="A753" i="3"/>
  <c r="CX753"/>
  <c r="CY753"/>
  <c r="CZ753"/>
  <c r="DB753" s="1"/>
  <c r="L196" i="7" s="1"/>
  <c r="DA753" i="3"/>
  <c r="DC753"/>
  <c r="Q196" i="7" s="1"/>
  <c r="A754" i="3"/>
  <c r="CX754"/>
  <c r="CY754"/>
  <c r="CZ754"/>
  <c r="DB754" s="1"/>
  <c r="DA754"/>
  <c r="DC754"/>
  <c r="A755"/>
  <c r="CX755"/>
  <c r="CY755"/>
  <c r="CZ755"/>
  <c r="DB755" s="1"/>
  <c r="DA755"/>
  <c r="DC755"/>
  <c r="A756"/>
  <c r="CX756"/>
  <c r="CY756"/>
  <c r="CZ756"/>
  <c r="DA756"/>
  <c r="DB756"/>
  <c r="DC756"/>
  <c r="A757"/>
  <c r="CX757"/>
  <c r="CY757"/>
  <c r="CZ757"/>
  <c r="DA757"/>
  <c r="DB757"/>
  <c r="DC757"/>
  <c r="A758"/>
  <c r="CX758"/>
  <c r="CY758"/>
  <c r="CZ758"/>
  <c r="DB758" s="1"/>
  <c r="DA758"/>
  <c r="DC758"/>
  <c r="A759"/>
  <c r="CX759"/>
  <c r="CY759"/>
  <c r="CZ759"/>
  <c r="DB759" s="1"/>
  <c r="DA759"/>
  <c r="DC759"/>
  <c r="A760"/>
  <c r="CX760"/>
  <c r="CY760"/>
  <c r="CZ760"/>
  <c r="DA760"/>
  <c r="DB760"/>
  <c r="DC760"/>
  <c r="A761"/>
  <c r="CY761"/>
  <c r="CZ761"/>
  <c r="DB761" s="1"/>
  <c r="DA761"/>
  <c r="DC761"/>
  <c r="A762"/>
  <c r="CY762"/>
  <c r="CZ762"/>
  <c r="DB762" s="1"/>
  <c r="DA762"/>
  <c r="DC762"/>
  <c r="A763"/>
  <c r="CY763"/>
  <c r="CZ763"/>
  <c r="DA763"/>
  <c r="DB763"/>
  <c r="DC763"/>
  <c r="A764"/>
  <c r="CY764"/>
  <c r="CZ764"/>
  <c r="DB764" s="1"/>
  <c r="L200" i="7" s="1"/>
  <c r="DA764" i="3"/>
  <c r="DC764"/>
  <c r="Q200" i="7" s="1"/>
  <c r="A765" i="3"/>
  <c r="CY765"/>
  <c r="CZ765"/>
  <c r="DB765" s="1"/>
  <c r="L199" i="7" s="1"/>
  <c r="DA765" i="3"/>
  <c r="DC765"/>
  <c r="Q199" i="7" s="1"/>
  <c r="A766" i="3"/>
  <c r="CY766"/>
  <c r="CZ766"/>
  <c r="DB766" s="1"/>
  <c r="DA766"/>
  <c r="DC766"/>
  <c r="A767"/>
  <c r="CY767"/>
  <c r="CZ767"/>
  <c r="DA767"/>
  <c r="DB767"/>
  <c r="DC767"/>
  <c r="A768"/>
  <c r="CY768"/>
  <c r="CZ768"/>
  <c r="DB768" s="1"/>
  <c r="DA768"/>
  <c r="DC768"/>
  <c r="A769"/>
  <c r="CY769"/>
  <c r="CZ769"/>
  <c r="DB769" s="1"/>
  <c r="DA769"/>
  <c r="DC769"/>
  <c r="A770"/>
  <c r="CY770"/>
  <c r="CZ770"/>
  <c r="DB770" s="1"/>
  <c r="DA770"/>
  <c r="DC770"/>
  <c r="A771"/>
  <c r="CY771"/>
  <c r="CZ771"/>
  <c r="DA771"/>
  <c r="DB771"/>
  <c r="DC771"/>
  <c r="A772"/>
  <c r="CY772"/>
  <c r="CZ772"/>
  <c r="DB772" s="1"/>
  <c r="DA772"/>
  <c r="DC772"/>
  <c r="A773"/>
  <c r="CY773"/>
  <c r="CZ773"/>
  <c r="DA773"/>
  <c r="DB773"/>
  <c r="DC773"/>
  <c r="A774"/>
  <c r="CY774"/>
  <c r="CZ774"/>
  <c r="DB774" s="1"/>
  <c r="L202" i="7" s="1"/>
  <c r="DA774" i="3"/>
  <c r="DC774"/>
  <c r="Q202" i="7" s="1"/>
  <c r="A775" i="3"/>
  <c r="CY775"/>
  <c r="CZ775"/>
  <c r="DB775" s="1"/>
  <c r="L201" i="7" s="1"/>
  <c r="DA775" i="3"/>
  <c r="DC775"/>
  <c r="Q201" i="7" s="1"/>
  <c r="A776" i="3"/>
  <c r="CY776"/>
  <c r="CZ776"/>
  <c r="DB776" s="1"/>
  <c r="DA776"/>
  <c r="DC776"/>
  <c r="A777"/>
  <c r="CY777"/>
  <c r="CZ777"/>
  <c r="DB777" s="1"/>
  <c r="DA777"/>
  <c r="DC777"/>
  <c r="A778"/>
  <c r="CY778"/>
  <c r="CZ778"/>
  <c r="DB778" s="1"/>
  <c r="DA778"/>
  <c r="DC778"/>
  <c r="A779"/>
  <c r="CY779"/>
  <c r="CZ779"/>
  <c r="DA779"/>
  <c r="DB779"/>
  <c r="DC779"/>
  <c r="A780"/>
  <c r="CY780"/>
  <c r="CZ780"/>
  <c r="DB780" s="1"/>
  <c r="DA780"/>
  <c r="DC780"/>
  <c r="A781"/>
  <c r="CY781"/>
  <c r="CZ781"/>
  <c r="DB781" s="1"/>
  <c r="DA781"/>
  <c r="DC781"/>
  <c r="A782"/>
  <c r="CY782"/>
  <c r="CZ782"/>
  <c r="DB782" s="1"/>
  <c r="DA782"/>
  <c r="DC782"/>
  <c r="A783"/>
  <c r="CY783"/>
  <c r="CZ783"/>
  <c r="DA783"/>
  <c r="DB783"/>
  <c r="DC783"/>
  <c r="A784"/>
  <c r="CY784"/>
  <c r="CZ784"/>
  <c r="DB784" s="1"/>
  <c r="DA784"/>
  <c r="DC784"/>
  <c r="A785"/>
  <c r="CY785"/>
  <c r="CZ785"/>
  <c r="DB785" s="1"/>
  <c r="L205" i="7" s="1"/>
  <c r="DA785" i="3"/>
  <c r="DC785"/>
  <c r="Q205" i="7" s="1"/>
  <c r="A786" i="3"/>
  <c r="CY786"/>
  <c r="CZ786"/>
  <c r="DA786"/>
  <c r="DB786"/>
  <c r="L204" i="7" s="1"/>
  <c r="DC786" i="3"/>
  <c r="Q204" i="7" s="1"/>
  <c r="A787" i="3"/>
  <c r="CY787"/>
  <c r="CZ787"/>
  <c r="DB787" s="1"/>
  <c r="L203" i="7" s="1"/>
  <c r="DA787" i="3"/>
  <c r="DC787"/>
  <c r="Q203" i="7" s="1"/>
  <c r="A788" i="3"/>
  <c r="CY788"/>
  <c r="CZ788"/>
  <c r="DB788" s="1"/>
  <c r="DA788"/>
  <c r="DC788"/>
  <c r="A789"/>
  <c r="CY789"/>
  <c r="CZ789"/>
  <c r="DB789" s="1"/>
  <c r="DA789"/>
  <c r="DC789"/>
  <c r="A790"/>
  <c r="CY790"/>
  <c r="CZ790"/>
  <c r="DB790" s="1"/>
  <c r="DA790"/>
  <c r="DC790"/>
  <c r="A791"/>
  <c r="CY791"/>
  <c r="CZ791"/>
  <c r="DA791"/>
  <c r="DB791"/>
  <c r="DC791"/>
  <c r="A792"/>
  <c r="CY792"/>
  <c r="CZ792"/>
  <c r="DB792" s="1"/>
  <c r="DA792"/>
  <c r="DC792"/>
  <c r="A793"/>
  <c r="CY793"/>
  <c r="CZ793"/>
  <c r="DB793" s="1"/>
  <c r="DA793"/>
  <c r="DC793"/>
  <c r="A794"/>
  <c r="CY794"/>
  <c r="CZ794"/>
  <c r="DB794" s="1"/>
  <c r="DA794"/>
  <c r="DC794"/>
  <c r="A795"/>
  <c r="CX795"/>
  <c r="CY795"/>
  <c r="CZ795"/>
  <c r="DB795" s="1"/>
  <c r="DA795"/>
  <c r="DC795"/>
  <c r="A796"/>
  <c r="CX796"/>
  <c r="CY796"/>
  <c r="CZ796"/>
  <c r="DB796" s="1"/>
  <c r="DA796"/>
  <c r="DC796"/>
  <c r="A797"/>
  <c r="CX797"/>
  <c r="CY797"/>
  <c r="CZ797"/>
  <c r="DA797"/>
  <c r="DB797"/>
  <c r="DC797"/>
  <c r="A798"/>
  <c r="CX798"/>
  <c r="CY798"/>
  <c r="CZ798"/>
  <c r="DB798" s="1"/>
  <c r="DA798"/>
  <c r="DC798"/>
  <c r="A799"/>
  <c r="CX799"/>
  <c r="CY799"/>
  <c r="CZ799"/>
  <c r="DB799" s="1"/>
  <c r="DA799"/>
  <c r="DC799"/>
  <c r="A800"/>
  <c r="CX800"/>
  <c r="CY800"/>
  <c r="CZ800"/>
  <c r="DA800"/>
  <c r="DB800"/>
  <c r="L211" i="7" s="1"/>
  <c r="DC800" i="3"/>
  <c r="Q211" i="7" s="1"/>
  <c r="A801" i="3"/>
  <c r="CX801"/>
  <c r="CY801"/>
  <c r="CZ801"/>
  <c r="DB801" s="1"/>
  <c r="L210" i="7" s="1"/>
  <c r="DA801" i="3"/>
  <c r="DC801"/>
  <c r="Q210" i="7" s="1"/>
  <c r="A802" i="3"/>
  <c r="CX802"/>
  <c r="CY802"/>
  <c r="CZ802"/>
  <c r="DB802" s="1"/>
  <c r="L209" i="7" s="1"/>
  <c r="DA802" i="3"/>
  <c r="DC802"/>
  <c r="Q209" i="7" s="1"/>
  <c r="A803" i="3"/>
  <c r="CX803"/>
  <c r="CY803"/>
  <c r="CZ803"/>
  <c r="DB803" s="1"/>
  <c r="L208" i="7" s="1"/>
  <c r="DA803" i="3"/>
  <c r="DC803"/>
  <c r="Q208" i="7" s="1"/>
  <c r="A804" i="3"/>
  <c r="CX804"/>
  <c r="CY804"/>
  <c r="CZ804"/>
  <c r="DB804" s="1"/>
  <c r="DA804"/>
  <c r="DC804"/>
  <c r="A805"/>
  <c r="CX805"/>
  <c r="CY805"/>
  <c r="CZ805"/>
  <c r="DB805" s="1"/>
  <c r="DA805"/>
  <c r="DC805"/>
  <c r="A806"/>
  <c r="CX806"/>
  <c r="CY806"/>
  <c r="CZ806"/>
  <c r="DA806"/>
  <c r="DB806"/>
  <c r="DC806"/>
  <c r="A807"/>
  <c r="CX807"/>
  <c r="CY807"/>
  <c r="CZ807"/>
  <c r="DA807"/>
  <c r="DB807"/>
  <c r="DC807"/>
  <c r="A808"/>
  <c r="CX808"/>
  <c r="CY808"/>
  <c r="CZ808"/>
  <c r="DB808" s="1"/>
  <c r="DA808"/>
  <c r="DC808"/>
  <c r="A809"/>
  <c r="CX809"/>
  <c r="CY809"/>
  <c r="CZ809"/>
  <c r="DB809" s="1"/>
  <c r="DA809"/>
  <c r="DC809"/>
  <c r="A810"/>
  <c r="CX810"/>
  <c r="CY810"/>
  <c r="CZ810"/>
  <c r="DB810" s="1"/>
  <c r="DA810"/>
  <c r="DC810"/>
  <c r="A811"/>
  <c r="CX811"/>
  <c r="CY811"/>
  <c r="CZ811"/>
  <c r="DB811" s="1"/>
  <c r="DA811"/>
  <c r="DC811"/>
  <c r="A812"/>
  <c r="CX812"/>
  <c r="CY812"/>
  <c r="CZ812"/>
  <c r="DA812"/>
  <c r="DB812"/>
  <c r="DC812"/>
  <c r="A813"/>
  <c r="CY813"/>
  <c r="CZ813"/>
  <c r="DB813" s="1"/>
  <c r="DA813"/>
  <c r="DC813"/>
  <c r="A814"/>
  <c r="CY814"/>
  <c r="CZ814"/>
  <c r="DB814" s="1"/>
  <c r="DA814"/>
  <c r="DC814"/>
  <c r="A815"/>
  <c r="CY815"/>
  <c r="CZ815"/>
  <c r="DB815" s="1"/>
  <c r="DA815"/>
  <c r="DC815"/>
  <c r="A816"/>
  <c r="CY816"/>
  <c r="CZ816"/>
  <c r="DA816"/>
  <c r="DB816"/>
  <c r="DC816"/>
  <c r="A817"/>
  <c r="CY817"/>
  <c r="CZ817"/>
  <c r="DB817" s="1"/>
  <c r="DA817"/>
  <c r="DC817"/>
  <c r="A818"/>
  <c r="CY818"/>
  <c r="CZ818"/>
  <c r="DB818" s="1"/>
  <c r="L217" i="7" s="1"/>
  <c r="DA818" i="3"/>
  <c r="DC818"/>
  <c r="Q217" i="7" s="1"/>
  <c r="A819" i="3"/>
  <c r="CY819"/>
  <c r="CZ819"/>
  <c r="DA819"/>
  <c r="DB819"/>
  <c r="L216" i="7" s="1"/>
  <c r="DC819" i="3"/>
  <c r="Q216" i="7" s="1"/>
  <c r="A820" i="3"/>
  <c r="CY820"/>
  <c r="CZ820"/>
  <c r="DB820" s="1"/>
  <c r="L215" i="7" s="1"/>
  <c r="DA820" i="3"/>
  <c r="DC820"/>
  <c r="Q215" i="7" s="1"/>
  <c r="A821" i="3"/>
  <c r="CY821"/>
  <c r="CZ821"/>
  <c r="DB821" s="1"/>
  <c r="L214" i="7" s="1"/>
  <c r="DA821" i="3"/>
  <c r="DC821"/>
  <c r="Q214" i="7" s="1"/>
  <c r="A822" i="3"/>
  <c r="CY822"/>
  <c r="CZ822"/>
  <c r="DB822" s="1"/>
  <c r="DA822"/>
  <c r="DC822"/>
  <c r="A823"/>
  <c r="CY823"/>
  <c r="CZ823"/>
  <c r="DB823" s="1"/>
  <c r="DA823"/>
  <c r="DC823"/>
  <c r="A824"/>
  <c r="CY824"/>
  <c r="CZ824"/>
  <c r="DA824"/>
  <c r="DB824"/>
  <c r="DC824"/>
  <c r="A825"/>
  <c r="CY825"/>
  <c r="CZ825"/>
  <c r="DB825" s="1"/>
  <c r="DA825"/>
  <c r="DC825"/>
  <c r="A826"/>
  <c r="CY826"/>
  <c r="CZ826"/>
  <c r="DB826" s="1"/>
  <c r="DA826"/>
  <c r="DC826"/>
  <c r="A827"/>
  <c r="CY827"/>
  <c r="CZ827"/>
  <c r="DB827" s="1"/>
  <c r="DA827"/>
  <c r="DC827"/>
  <c r="A828"/>
  <c r="CY828"/>
  <c r="CZ828"/>
  <c r="DB828" s="1"/>
  <c r="DA828"/>
  <c r="DC828"/>
  <c r="A829"/>
  <c r="CY829"/>
  <c r="CZ829"/>
  <c r="DB829" s="1"/>
  <c r="DA829"/>
  <c r="DC829"/>
  <c r="A830"/>
  <c r="CY830"/>
  <c r="CZ830"/>
  <c r="DA830"/>
  <c r="DB830"/>
  <c r="DC830"/>
  <c r="A831"/>
  <c r="CY831"/>
  <c r="CZ831"/>
  <c r="DB831" s="1"/>
  <c r="DA831"/>
  <c r="DC831"/>
  <c r="A832"/>
  <c r="CY832"/>
  <c r="CZ832"/>
  <c r="DA832"/>
  <c r="DB832"/>
  <c r="DC832"/>
  <c r="A833"/>
  <c r="CY833"/>
  <c r="CZ833"/>
  <c r="DB833" s="1"/>
  <c r="DA833"/>
  <c r="DC833"/>
  <c r="A834"/>
  <c r="CY834"/>
  <c r="CZ834"/>
  <c r="DB834" s="1"/>
  <c r="DA834"/>
  <c r="DC834"/>
  <c r="A835"/>
  <c r="CY835"/>
  <c r="CZ835"/>
  <c r="DB835" s="1"/>
  <c r="DA835"/>
  <c r="DC835"/>
  <c r="A836"/>
  <c r="CY836"/>
  <c r="CZ836"/>
  <c r="DB836" s="1"/>
  <c r="DA836"/>
  <c r="DC836"/>
  <c r="A837"/>
  <c r="CY837"/>
  <c r="CZ837"/>
  <c r="DB837" s="1"/>
  <c r="DA837"/>
  <c r="DC837"/>
  <c r="A838"/>
  <c r="CY838"/>
  <c r="CZ838"/>
  <c r="DA838"/>
  <c r="DB838"/>
  <c r="L222" i="7" s="1"/>
  <c r="DC838" i="3"/>
  <c r="Q222" i="7" s="1"/>
  <c r="A839" i="3"/>
  <c r="CY839"/>
  <c r="CZ839"/>
  <c r="DB839" s="1"/>
  <c r="L221" i="7" s="1"/>
  <c r="DA839" i="3"/>
  <c r="DC839"/>
  <c r="Q221" i="7" s="1"/>
  <c r="A840" i="3"/>
  <c r="CY840"/>
  <c r="CZ840"/>
  <c r="DB840" s="1"/>
  <c r="L220" i="7" s="1"/>
  <c r="DA840" i="3"/>
  <c r="DC840"/>
  <c r="Q220" i="7" s="1"/>
  <c r="A841" i="3"/>
  <c r="CY841"/>
  <c r="CZ841"/>
  <c r="DB841" s="1"/>
  <c r="L219" i="7" s="1"/>
  <c r="DA841" i="3"/>
  <c r="DC841"/>
  <c r="Q219" i="7" s="1"/>
  <c r="A842" i="3"/>
  <c r="CY842"/>
  <c r="CZ842"/>
  <c r="DB842" s="1"/>
  <c r="DA842"/>
  <c r="DC842"/>
  <c r="A843"/>
  <c r="CY843"/>
  <c r="CZ843"/>
  <c r="DA843"/>
  <c r="DB843"/>
  <c r="DC843"/>
  <c r="A844"/>
  <c r="CY844"/>
  <c r="CZ844"/>
  <c r="DB844" s="1"/>
  <c r="DA844"/>
  <c r="DC844"/>
  <c r="A845"/>
  <c r="CY845"/>
  <c r="CZ845"/>
  <c r="DA845"/>
  <c r="DB845"/>
  <c r="DC845"/>
  <c r="A846"/>
  <c r="CY846"/>
  <c r="CZ846"/>
  <c r="DB846" s="1"/>
  <c r="DA846"/>
  <c r="DC846"/>
  <c r="A847"/>
  <c r="CY847"/>
  <c r="CZ847"/>
  <c r="DB847" s="1"/>
  <c r="DA847"/>
  <c r="DC847"/>
  <c r="A848"/>
  <c r="CY848"/>
  <c r="CZ848"/>
  <c r="DB848" s="1"/>
  <c r="DA848"/>
  <c r="DC848"/>
  <c r="A849"/>
  <c r="CY849"/>
  <c r="CZ849"/>
  <c r="DB849" s="1"/>
  <c r="DA849"/>
  <c r="DC849"/>
  <c r="A850"/>
  <c r="CY850"/>
  <c r="CZ850"/>
  <c r="DB850" s="1"/>
  <c r="DA850"/>
  <c r="DC850"/>
  <c r="A851"/>
  <c r="CY851"/>
  <c r="CZ851"/>
  <c r="DA851"/>
  <c r="DB851"/>
  <c r="DC851"/>
  <c r="A852"/>
  <c r="CY852"/>
  <c r="CZ852"/>
  <c r="DB852" s="1"/>
  <c r="DA852"/>
  <c r="DC852"/>
  <c r="A853"/>
  <c r="CY853"/>
  <c r="CZ853"/>
  <c r="DB853" s="1"/>
  <c r="DA853"/>
  <c r="DC853"/>
  <c r="A854"/>
  <c r="CY854"/>
  <c r="CZ854"/>
  <c r="DA854"/>
  <c r="DB854"/>
  <c r="DC854"/>
  <c r="A855"/>
  <c r="CY855"/>
  <c r="CZ855"/>
  <c r="DB855" s="1"/>
  <c r="DA855"/>
  <c r="DC855"/>
  <c r="A856"/>
  <c r="CY856"/>
  <c r="CZ856"/>
  <c r="DA856"/>
  <c r="DB856"/>
  <c r="DC856"/>
  <c r="A857"/>
  <c r="CY857"/>
  <c r="CZ857"/>
  <c r="DB857" s="1"/>
  <c r="DA857"/>
  <c r="DC857"/>
  <c r="A858"/>
  <c r="CY858"/>
  <c r="CZ858"/>
  <c r="DA858"/>
  <c r="DB858"/>
  <c r="DC858"/>
  <c r="A859"/>
  <c r="CY859"/>
  <c r="CZ859"/>
  <c r="DB859" s="1"/>
  <c r="DA859"/>
  <c r="DC859"/>
  <c r="A860"/>
  <c r="CY860"/>
  <c r="CZ860"/>
  <c r="DB860" s="1"/>
  <c r="L227" i="7" s="1"/>
  <c r="DA860" i="3"/>
  <c r="DC860"/>
  <c r="Q227" i="7" s="1"/>
  <c r="A861" i="3"/>
  <c r="CY861"/>
  <c r="CZ861"/>
  <c r="DB861" s="1"/>
  <c r="L226" i="7" s="1"/>
  <c r="DA861" i="3"/>
  <c r="DC861"/>
  <c r="Q226" i="7" s="1"/>
  <c r="A862" i="3"/>
  <c r="CY862"/>
  <c r="CZ862"/>
  <c r="DB862" s="1"/>
  <c r="L225" i="7" s="1"/>
  <c r="DA862" i="3"/>
  <c r="DC862"/>
  <c r="Q225" i="7" s="1"/>
  <c r="A863" i="3"/>
  <c r="CY863"/>
  <c r="CZ863"/>
  <c r="DA863"/>
  <c r="DB863"/>
  <c r="L224" i="7" s="1"/>
  <c r="DC863" i="3"/>
  <c r="Q224" i="7" s="1"/>
  <c r="A864" i="3"/>
  <c r="CY864"/>
  <c r="CZ864"/>
  <c r="DB864" s="1"/>
  <c r="DA864"/>
  <c r="DC864"/>
  <c r="A865"/>
  <c r="CY865"/>
  <c r="CZ865"/>
  <c r="DB865" s="1"/>
  <c r="DA865"/>
  <c r="DC865"/>
  <c r="A866"/>
  <c r="CY866"/>
  <c r="CZ866"/>
  <c r="DA866"/>
  <c r="DB866"/>
  <c r="DC866"/>
  <c r="A867"/>
  <c r="CY867"/>
  <c r="CZ867"/>
  <c r="DB867" s="1"/>
  <c r="DA867"/>
  <c r="DC867"/>
  <c r="A868"/>
  <c r="CY868"/>
  <c r="CZ868"/>
  <c r="DB868" s="1"/>
  <c r="DA868"/>
  <c r="DC868"/>
  <c r="A869"/>
  <c r="CY869"/>
  <c r="CZ869"/>
  <c r="DB869" s="1"/>
  <c r="DA869"/>
  <c r="DC869"/>
  <c r="A870"/>
  <c r="CY870"/>
  <c r="CZ870"/>
  <c r="DB870" s="1"/>
  <c r="DA870"/>
  <c r="DC870"/>
  <c r="A871"/>
  <c r="CY871"/>
  <c r="CZ871"/>
  <c r="DB871" s="1"/>
  <c r="DA871"/>
  <c r="DC871"/>
  <c r="A872"/>
  <c r="CY872"/>
  <c r="CZ872"/>
  <c r="DB872" s="1"/>
  <c r="DA872"/>
  <c r="DC872"/>
  <c r="A873"/>
  <c r="CY873"/>
  <c r="CZ873"/>
  <c r="DA873"/>
  <c r="DB873"/>
  <c r="DC873"/>
  <c r="A874"/>
  <c r="CY874"/>
  <c r="CZ874"/>
  <c r="DB874" s="1"/>
  <c r="DA874"/>
  <c r="DC874"/>
  <c r="A875"/>
  <c r="CX875"/>
  <c r="CY875"/>
  <c r="CZ875"/>
  <c r="DA875"/>
  <c r="DB875"/>
  <c r="DC875"/>
  <c r="A876"/>
  <c r="CX876"/>
  <c r="CY876"/>
  <c r="CZ876"/>
  <c r="DB876" s="1"/>
  <c r="DA876"/>
  <c r="DC876"/>
  <c r="A877"/>
  <c r="CX877"/>
  <c r="CY877"/>
  <c r="CZ877"/>
  <c r="DB877" s="1"/>
  <c r="DA877"/>
  <c r="DC877"/>
  <c r="A878"/>
  <c r="CX878"/>
  <c r="CY878"/>
  <c r="CZ878"/>
  <c r="DA878"/>
  <c r="DB878"/>
  <c r="DC878"/>
  <c r="A879"/>
  <c r="CX879"/>
  <c r="CY879"/>
  <c r="CZ879"/>
  <c r="DB879" s="1"/>
  <c r="DA879"/>
  <c r="DC879"/>
  <c r="A880"/>
  <c r="CX880"/>
  <c r="CY880"/>
  <c r="CZ880"/>
  <c r="DB880" s="1"/>
  <c r="L234" i="7" s="1"/>
  <c r="DA880" i="3"/>
  <c r="DC880"/>
  <c r="Q234" i="7" s="1"/>
  <c r="A881" i="3"/>
  <c r="CX881"/>
  <c r="CY881"/>
  <c r="CZ881"/>
  <c r="DA881"/>
  <c r="DB881"/>
  <c r="L233" i="7" s="1"/>
  <c r="DC881" i="3"/>
  <c r="Q233" i="7" s="1"/>
  <c r="A882" i="3"/>
  <c r="CX882"/>
  <c r="CY882"/>
  <c r="CZ882"/>
  <c r="DB882" s="1"/>
  <c r="L232" i="7" s="1"/>
  <c r="DA882" i="3"/>
  <c r="DC882"/>
  <c r="Q232" i="7" s="1"/>
  <c r="A883" i="3"/>
  <c r="CX883"/>
  <c r="CY883"/>
  <c r="CZ883"/>
  <c r="DB883" s="1"/>
  <c r="L231" i="7" s="1"/>
  <c r="DA883" i="3"/>
  <c r="DC883"/>
  <c r="Q231" i="7" s="1"/>
  <c r="A884" i="3"/>
  <c r="CX884"/>
  <c r="CY884"/>
  <c r="CZ884"/>
  <c r="DB884" s="1"/>
  <c r="DA884"/>
  <c r="DC884"/>
  <c r="A885"/>
  <c r="CX885"/>
  <c r="CY885"/>
  <c r="CZ885"/>
  <c r="DB885" s="1"/>
  <c r="DA885"/>
  <c r="DC885"/>
  <c r="A886"/>
  <c r="CX886"/>
  <c r="CY886"/>
  <c r="CZ886"/>
  <c r="DB886" s="1"/>
  <c r="DA886"/>
  <c r="DC886"/>
  <c r="A887"/>
  <c r="CX887"/>
  <c r="CY887"/>
  <c r="CZ887"/>
  <c r="DB887" s="1"/>
  <c r="DA887"/>
  <c r="DC887"/>
  <c r="A888"/>
  <c r="CX888"/>
  <c r="CY888"/>
  <c r="CZ888"/>
  <c r="DB888" s="1"/>
  <c r="DA888"/>
  <c r="DC888"/>
  <c r="A889"/>
  <c r="CX889"/>
  <c r="CY889"/>
  <c r="CZ889"/>
  <c r="DB889" s="1"/>
  <c r="DA889"/>
  <c r="DC889"/>
  <c r="A890"/>
  <c r="CX890"/>
  <c r="CY890"/>
  <c r="CZ890"/>
  <c r="DB890" s="1"/>
  <c r="DA890"/>
  <c r="DC890"/>
  <c r="A891"/>
  <c r="CX891"/>
  <c r="CY891"/>
  <c r="CZ891"/>
  <c r="DB891" s="1"/>
  <c r="DA891"/>
  <c r="DC891"/>
  <c r="A892"/>
  <c r="CX892"/>
  <c r="CY892"/>
  <c r="CZ892"/>
  <c r="DB892" s="1"/>
  <c r="DA892"/>
  <c r="DC892"/>
  <c r="A893"/>
  <c r="CY893"/>
  <c r="CZ893"/>
  <c r="DB893" s="1"/>
  <c r="DA893"/>
  <c r="DC893"/>
  <c r="A894"/>
  <c r="CY894"/>
  <c r="CZ894"/>
  <c r="DB894" s="1"/>
  <c r="DA894"/>
  <c r="DC894"/>
  <c r="A895"/>
  <c r="CY895"/>
  <c r="CZ895"/>
  <c r="DB895" s="1"/>
  <c r="DA895"/>
  <c r="DC895"/>
  <c r="A896"/>
  <c r="CY896"/>
  <c r="CZ896"/>
  <c r="DB896" s="1"/>
  <c r="DA896"/>
  <c r="DC896"/>
  <c r="A897"/>
  <c r="CY897"/>
  <c r="CZ897"/>
  <c r="DA897"/>
  <c r="DB897"/>
  <c r="DC897"/>
  <c r="A898"/>
  <c r="CY898"/>
  <c r="CZ898"/>
  <c r="DB898" s="1"/>
  <c r="L240" i="7" s="1"/>
  <c r="DA898" i="3"/>
  <c r="DC898"/>
  <c r="Q240" i="7" s="1"/>
  <c r="A899" i="3"/>
  <c r="CY899"/>
  <c r="CZ899"/>
  <c r="DA899"/>
  <c r="DB899"/>
  <c r="L239" i="7" s="1"/>
  <c r="DC899" i="3"/>
  <c r="Q239" i="7" s="1"/>
  <c r="A900" i="3"/>
  <c r="CY900"/>
  <c r="CZ900"/>
  <c r="DB900" s="1"/>
  <c r="L238" i="7" s="1"/>
  <c r="DA900" i="3"/>
  <c r="DC900"/>
  <c r="Q238" i="7" s="1"/>
  <c r="A901" i="3"/>
  <c r="CY901"/>
  <c r="CZ901"/>
  <c r="DB901" s="1"/>
  <c r="L237" i="7" s="1"/>
  <c r="DA901" i="3"/>
  <c r="DC901"/>
  <c r="Q237" i="7" s="1"/>
  <c r="A902" i="3"/>
  <c r="CY902"/>
  <c r="CZ902"/>
  <c r="DB902" s="1"/>
  <c r="DA902"/>
  <c r="DC902"/>
  <c r="A903"/>
  <c r="CY903"/>
  <c r="CZ903"/>
  <c r="DA903"/>
  <c r="DB903"/>
  <c r="DC903"/>
  <c r="A904"/>
  <c r="CY904"/>
  <c r="CZ904"/>
  <c r="DB904" s="1"/>
  <c r="DA904"/>
  <c r="DC904"/>
  <c r="A905"/>
  <c r="CY905"/>
  <c r="CZ905"/>
  <c r="DB905" s="1"/>
  <c r="DA905"/>
  <c r="DC905"/>
  <c r="A906"/>
  <c r="CY906"/>
  <c r="CZ906"/>
  <c r="DB906" s="1"/>
  <c r="DA906"/>
  <c r="DC906"/>
  <c r="A907"/>
  <c r="CY907"/>
  <c r="CZ907"/>
  <c r="DA907"/>
  <c r="DB907"/>
  <c r="DC907"/>
  <c r="A908"/>
  <c r="CY908"/>
  <c r="CZ908"/>
  <c r="DB908" s="1"/>
  <c r="DA908"/>
  <c r="DC908"/>
  <c r="A909"/>
  <c r="CY909"/>
  <c r="CZ909"/>
  <c r="DB909" s="1"/>
  <c r="DA909"/>
  <c r="DC909"/>
  <c r="A910"/>
  <c r="CY910"/>
  <c r="CZ910"/>
  <c r="DA910"/>
  <c r="DB910"/>
  <c r="DC910"/>
  <c r="A911"/>
  <c r="CY911"/>
  <c r="CZ911"/>
  <c r="DB911" s="1"/>
  <c r="DA911"/>
  <c r="DC911"/>
  <c r="A912"/>
  <c r="CY912"/>
  <c r="CZ912"/>
  <c r="DB912" s="1"/>
  <c r="DA912"/>
  <c r="DC912"/>
  <c r="A913"/>
  <c r="CY913"/>
  <c r="CZ913"/>
  <c r="DA913"/>
  <c r="DB913"/>
  <c r="DC913"/>
  <c r="A914"/>
  <c r="CY914"/>
  <c r="CZ914"/>
  <c r="DB914" s="1"/>
  <c r="DA914"/>
  <c r="DC914"/>
  <c r="A915"/>
  <c r="CY915"/>
  <c r="CZ915"/>
  <c r="DA915"/>
  <c r="DB915"/>
  <c r="DC915"/>
  <c r="A916"/>
  <c r="CY916"/>
  <c r="CZ916"/>
  <c r="DB916" s="1"/>
  <c r="DA916"/>
  <c r="DC916"/>
  <c r="A917"/>
  <c r="CY917"/>
  <c r="CZ917"/>
  <c r="DB917" s="1"/>
  <c r="DA917"/>
  <c r="DC917"/>
  <c r="A918"/>
  <c r="CY918"/>
  <c r="CZ918"/>
  <c r="DB918" s="1"/>
  <c r="L245" i="7" s="1"/>
  <c r="DA918" i="3"/>
  <c r="DC918"/>
  <c r="Q245" i="7" s="1"/>
  <c r="A919" i="3"/>
  <c r="CY919"/>
  <c r="CZ919"/>
  <c r="DB919" s="1"/>
  <c r="L244" i="7" s="1"/>
  <c r="DA919" i="3"/>
  <c r="DC919"/>
  <c r="Q244" i="7" s="1"/>
  <c r="A920" i="3"/>
  <c r="CY920"/>
  <c r="CZ920"/>
  <c r="DA920"/>
  <c r="DB920"/>
  <c r="L243" i="7" s="1"/>
  <c r="DC920" i="3"/>
  <c r="Q243" i="7" s="1"/>
  <c r="A921" i="3"/>
  <c r="CY921"/>
  <c r="CZ921"/>
  <c r="DB921" s="1"/>
  <c r="L242" i="7" s="1"/>
  <c r="DA921" i="3"/>
  <c r="DC921"/>
  <c r="Q242" i="7" s="1"/>
  <c r="A922" i="3"/>
  <c r="CY922"/>
  <c r="CZ922"/>
  <c r="DB922" s="1"/>
  <c r="DA922"/>
  <c r="DC922"/>
  <c r="A923"/>
  <c r="CY923"/>
  <c r="CZ923"/>
  <c r="DA923"/>
  <c r="DB923"/>
  <c r="DC923"/>
  <c r="A924"/>
  <c r="CY924"/>
  <c r="CZ924"/>
  <c r="DB924" s="1"/>
  <c r="DA924"/>
  <c r="DC924"/>
  <c r="A925"/>
  <c r="CY925"/>
  <c r="CZ925"/>
  <c r="DB925" s="1"/>
  <c r="DA925"/>
  <c r="DC925"/>
  <c r="A926"/>
  <c r="CY926"/>
  <c r="CZ926"/>
  <c r="DA926"/>
  <c r="DB926"/>
  <c r="DC926"/>
  <c r="A927"/>
  <c r="CY927"/>
  <c r="CZ927"/>
  <c r="DB927" s="1"/>
  <c r="DA927"/>
  <c r="DC927"/>
  <c r="A928"/>
  <c r="CY928"/>
  <c r="CZ928"/>
  <c r="DA928"/>
  <c r="DB928"/>
  <c r="DC928"/>
  <c r="A929"/>
  <c r="CY929"/>
  <c r="CZ929"/>
  <c r="DB929" s="1"/>
  <c r="DA929"/>
  <c r="DC929"/>
  <c r="A930"/>
  <c r="CY930"/>
  <c r="CZ930"/>
  <c r="DA930"/>
  <c r="DB930"/>
  <c r="DC930"/>
  <c r="A931"/>
  <c r="CY931"/>
  <c r="CZ931"/>
  <c r="DB931" s="1"/>
  <c r="DA931"/>
  <c r="DC931"/>
  <c r="A932"/>
  <c r="CY932"/>
  <c r="CZ932"/>
  <c r="DB932" s="1"/>
  <c r="DA932"/>
  <c r="DC932"/>
  <c r="A933"/>
  <c r="CY933"/>
  <c r="CZ933"/>
  <c r="DB933" s="1"/>
  <c r="DA933"/>
  <c r="DC933"/>
  <c r="A934"/>
  <c r="CY934"/>
  <c r="CZ934"/>
  <c r="DB934" s="1"/>
  <c r="DA934"/>
  <c r="DC934"/>
  <c r="A935"/>
  <c r="CY935"/>
  <c r="CZ935"/>
  <c r="DB935" s="1"/>
  <c r="DA935"/>
  <c r="DC935"/>
  <c r="A936"/>
  <c r="CY936"/>
  <c r="CZ936"/>
  <c r="DA936"/>
  <c r="DB936"/>
  <c r="DC936"/>
  <c r="A937"/>
  <c r="CY937"/>
  <c r="CZ937"/>
  <c r="DB937" s="1"/>
  <c r="DA937"/>
  <c r="DC937"/>
  <c r="A938"/>
  <c r="CY938"/>
  <c r="CZ938"/>
  <c r="DA938"/>
  <c r="DB938"/>
  <c r="DC938"/>
  <c r="A939"/>
  <c r="CY939"/>
  <c r="CZ939"/>
  <c r="DB939" s="1"/>
  <c r="DA939"/>
  <c r="DC939"/>
  <c r="A940"/>
  <c r="CY940"/>
  <c r="CZ940"/>
  <c r="DB940" s="1"/>
  <c r="L251" i="7" s="1"/>
  <c r="DA940" i="3"/>
  <c r="DC940"/>
  <c r="Q251" i="7" s="1"/>
  <c r="A941" i="3"/>
  <c r="CY941"/>
  <c r="CZ941"/>
  <c r="DB941" s="1"/>
  <c r="L250" i="7" s="1"/>
  <c r="DA941" i="3"/>
  <c r="DC941"/>
  <c r="Q250" i="7" s="1"/>
  <c r="A942" i="3"/>
  <c r="CY942"/>
  <c r="CZ942"/>
  <c r="DB942" s="1"/>
  <c r="L249" i="7" s="1"/>
  <c r="DA942" i="3"/>
  <c r="DC942"/>
  <c r="Q249" i="7" s="1"/>
  <c r="A943" i="3"/>
  <c r="CY943"/>
  <c r="CZ943"/>
  <c r="DB943" s="1"/>
  <c r="L248" i="7" s="1"/>
  <c r="DA943" i="3"/>
  <c r="DC943"/>
  <c r="Q248" i="7" s="1"/>
  <c r="A944" i="3"/>
  <c r="CY944"/>
  <c r="CZ944"/>
  <c r="DA944"/>
  <c r="DB944"/>
  <c r="L247" i="7" s="1"/>
  <c r="DC944" i="3"/>
  <c r="Q247" i="7" s="1"/>
  <c r="A945" i="3"/>
  <c r="CY945"/>
  <c r="CZ945"/>
  <c r="DB945" s="1"/>
  <c r="DA945"/>
  <c r="DC945"/>
  <c r="A946"/>
  <c r="CY946"/>
  <c r="CZ946"/>
  <c r="DA946"/>
  <c r="DB946"/>
  <c r="DC946"/>
  <c r="A947"/>
  <c r="CY947"/>
  <c r="CZ947"/>
  <c r="DB947" s="1"/>
  <c r="DA947"/>
  <c r="DC947"/>
  <c r="A948"/>
  <c r="CY948"/>
  <c r="CZ948"/>
  <c r="DB948" s="1"/>
  <c r="DA948"/>
  <c r="DC948"/>
  <c r="A949"/>
  <c r="CY949"/>
  <c r="CZ949"/>
  <c r="DB949" s="1"/>
  <c r="DA949"/>
  <c r="DC949"/>
  <c r="A950"/>
  <c r="CY950"/>
  <c r="CZ950"/>
  <c r="DB950" s="1"/>
  <c r="DA950"/>
  <c r="DC950"/>
  <c r="A951"/>
  <c r="CY951"/>
  <c r="CZ951"/>
  <c r="DA951"/>
  <c r="DB951"/>
  <c r="DC951"/>
  <c r="A952"/>
  <c r="CY952"/>
  <c r="CZ952"/>
  <c r="DB952" s="1"/>
  <c r="DA952"/>
  <c r="DC952"/>
  <c r="A953"/>
  <c r="CY953"/>
  <c r="CZ953"/>
  <c r="DB953" s="1"/>
  <c r="DA953"/>
  <c r="DC953"/>
  <c r="A954"/>
  <c r="CY954"/>
  <c r="CZ954"/>
  <c r="DB954" s="1"/>
  <c r="DA954"/>
  <c r="DC954"/>
  <c r="A955"/>
  <c r="CY955"/>
  <c r="CZ955"/>
  <c r="DA955"/>
  <c r="DB955"/>
  <c r="DC955"/>
  <c r="A956"/>
  <c r="CY956"/>
  <c r="CZ956"/>
  <c r="DB956" s="1"/>
  <c r="DA956"/>
  <c r="DC956"/>
  <c r="A957"/>
  <c r="CX957"/>
  <c r="CY957"/>
  <c r="CZ957"/>
  <c r="DB957" s="1"/>
  <c r="DA957"/>
  <c r="DC957"/>
  <c r="A958"/>
  <c r="CX958"/>
  <c r="CY958"/>
  <c r="CZ958"/>
  <c r="DB958" s="1"/>
  <c r="DA958"/>
  <c r="DC958"/>
  <c r="A959"/>
  <c r="CX959"/>
  <c r="CY959"/>
  <c r="CZ959"/>
  <c r="DB959" s="1"/>
  <c r="DA959"/>
  <c r="DC959"/>
  <c r="A960"/>
  <c r="CX960"/>
  <c r="CY960"/>
  <c r="CZ960"/>
  <c r="DB960" s="1"/>
  <c r="DA960"/>
  <c r="DC960"/>
  <c r="A961"/>
  <c r="CX961"/>
  <c r="CY961"/>
  <c r="CZ961"/>
  <c r="DB961" s="1"/>
  <c r="DA961"/>
  <c r="DC961"/>
  <c r="A962"/>
  <c r="CX962"/>
  <c r="CY962"/>
  <c r="CZ962"/>
  <c r="DB962" s="1"/>
  <c r="L258" i="7" s="1"/>
  <c r="DA962" i="3"/>
  <c r="DC962"/>
  <c r="Q258" i="7" s="1"/>
  <c r="A963" i="3"/>
  <c r="CX963"/>
  <c r="CY963"/>
  <c r="CZ963"/>
  <c r="DB963" s="1"/>
  <c r="L257" i="7" s="1"/>
  <c r="DA963" i="3"/>
  <c r="DC963"/>
  <c r="Q257" i="7" s="1"/>
  <c r="A964" i="3"/>
  <c r="CX964"/>
  <c r="CY964"/>
  <c r="CZ964"/>
  <c r="DB964" s="1"/>
  <c r="L256" i="7" s="1"/>
  <c r="DA964" i="3"/>
  <c r="DC964"/>
  <c r="Q256" i="7" s="1"/>
  <c r="A965" i="3"/>
  <c r="CX965"/>
  <c r="CY965"/>
  <c r="CZ965"/>
  <c r="DB965" s="1"/>
  <c r="L255" i="7" s="1"/>
  <c r="DA965" i="3"/>
  <c r="DC965"/>
  <c r="Q255" i="7" s="1"/>
  <c r="A966" i="3"/>
  <c r="CX966"/>
  <c r="CY966"/>
  <c r="CZ966"/>
  <c r="DB966" s="1"/>
  <c r="DA966"/>
  <c r="DC966"/>
  <c r="A967"/>
  <c r="CX967"/>
  <c r="CY967"/>
  <c r="CZ967"/>
  <c r="DB967" s="1"/>
  <c r="DA967"/>
  <c r="DC967"/>
  <c r="A968"/>
  <c r="CX968"/>
  <c r="CY968"/>
  <c r="CZ968"/>
  <c r="DA968"/>
  <c r="DB968"/>
  <c r="DC968"/>
  <c r="A969"/>
  <c r="CX969"/>
  <c r="CY969"/>
  <c r="CZ969"/>
  <c r="DA969"/>
  <c r="DB969"/>
  <c r="DC969"/>
  <c r="A970"/>
  <c r="CX970"/>
  <c r="CY970"/>
  <c r="CZ970"/>
  <c r="DB970" s="1"/>
  <c r="DA970"/>
  <c r="DC970"/>
  <c r="A971"/>
  <c r="CX971"/>
  <c r="CY971"/>
  <c r="CZ971"/>
  <c r="DB971" s="1"/>
  <c r="DA971"/>
  <c r="DC971"/>
  <c r="A972"/>
  <c r="CX972"/>
  <c r="CY972"/>
  <c r="CZ972"/>
  <c r="DB972" s="1"/>
  <c r="DA972"/>
  <c r="DC972"/>
  <c r="A973"/>
  <c r="CX973"/>
  <c r="CY973"/>
  <c r="CZ973"/>
  <c r="DB973" s="1"/>
  <c r="DA973"/>
  <c r="DC973"/>
  <c r="A974"/>
  <c r="CX974"/>
  <c r="CY974"/>
  <c r="CZ974"/>
  <c r="DA974"/>
  <c r="DB974"/>
  <c r="DC974"/>
  <c r="A975"/>
  <c r="CY975"/>
  <c r="CZ975"/>
  <c r="DB975" s="1"/>
  <c r="DA975"/>
  <c r="DC975"/>
  <c r="A976"/>
  <c r="CY976"/>
  <c r="CZ976"/>
  <c r="DA976"/>
  <c r="DB976"/>
  <c r="DC976"/>
  <c r="A977"/>
  <c r="CY977"/>
  <c r="CZ977"/>
  <c r="DB977" s="1"/>
  <c r="DA977"/>
  <c r="DC977"/>
  <c r="A978"/>
  <c r="CY978"/>
  <c r="CZ978"/>
  <c r="DA978"/>
  <c r="DB978"/>
  <c r="DC978"/>
  <c r="A979"/>
  <c r="CY979"/>
  <c r="CZ979"/>
  <c r="DB979" s="1"/>
  <c r="DA979"/>
  <c r="DC979"/>
  <c r="A980"/>
  <c r="CY980"/>
  <c r="CZ980"/>
  <c r="DB980" s="1"/>
  <c r="L264" i="7" s="1"/>
  <c r="DA980" i="3"/>
  <c r="DC980"/>
  <c r="Q264" i="7" s="1"/>
  <c r="A981" i="3"/>
  <c r="CY981"/>
  <c r="CZ981"/>
  <c r="DB981" s="1"/>
  <c r="L263" i="7" s="1"/>
  <c r="DA981" i="3"/>
  <c r="DC981"/>
  <c r="Q263" i="7" s="1"/>
  <c r="A982" i="3"/>
  <c r="CY982"/>
  <c r="CZ982"/>
  <c r="DB982" s="1"/>
  <c r="L262" i="7" s="1"/>
  <c r="DA982" i="3"/>
  <c r="DC982"/>
  <c r="Q262" i="7" s="1"/>
  <c r="A983" i="3"/>
  <c r="CY983"/>
  <c r="CZ983"/>
  <c r="DB983" s="1"/>
  <c r="L261" i="7" s="1"/>
  <c r="DA983" i="3"/>
  <c r="DC983"/>
  <c r="Q261" i="7" s="1"/>
  <c r="A984" i="3"/>
  <c r="CY984"/>
  <c r="CZ984"/>
  <c r="DB984" s="1"/>
  <c r="DA984"/>
  <c r="DC984"/>
  <c r="A985"/>
  <c r="CY985"/>
  <c r="CZ985"/>
  <c r="DB985" s="1"/>
  <c r="DA985"/>
  <c r="DC985"/>
  <c r="A986"/>
  <c r="CY986"/>
  <c r="CZ986"/>
  <c r="DA986"/>
  <c r="DB986"/>
  <c r="DC986"/>
  <c r="A987"/>
  <c r="CY987"/>
  <c r="CZ987"/>
  <c r="DB987" s="1"/>
  <c r="DA987"/>
  <c r="DC987"/>
  <c r="A988"/>
  <c r="CY988"/>
  <c r="CZ988"/>
  <c r="DB988" s="1"/>
  <c r="DA988"/>
  <c r="DC988"/>
  <c r="A989"/>
  <c r="CY989"/>
  <c r="CZ989"/>
  <c r="DB989" s="1"/>
  <c r="DA989"/>
  <c r="DC989"/>
  <c r="A990"/>
  <c r="CY990"/>
  <c r="CZ990"/>
  <c r="DB990" s="1"/>
  <c r="DA990"/>
  <c r="DC990"/>
  <c r="A991"/>
  <c r="CY991"/>
  <c r="CZ991"/>
  <c r="DB991" s="1"/>
  <c r="DA991"/>
  <c r="DC991"/>
  <c r="A992"/>
  <c r="CY992"/>
  <c r="CZ992"/>
  <c r="DA992"/>
  <c r="DB992"/>
  <c r="DC992"/>
  <c r="A993"/>
  <c r="CY993"/>
  <c r="CZ993"/>
  <c r="DB993" s="1"/>
  <c r="DA993"/>
  <c r="DC993"/>
  <c r="A994"/>
  <c r="CY994"/>
  <c r="CZ994"/>
  <c r="DA994"/>
  <c r="DB994"/>
  <c r="DC994"/>
  <c r="A995"/>
  <c r="CY995"/>
  <c r="CZ995"/>
  <c r="DB995" s="1"/>
  <c r="DA995"/>
  <c r="DC995"/>
  <c r="A996"/>
  <c r="CY996"/>
  <c r="CZ996"/>
  <c r="DB996" s="1"/>
  <c r="DA996"/>
  <c r="DC996"/>
  <c r="A997"/>
  <c r="CY997"/>
  <c r="CZ997"/>
  <c r="DB997" s="1"/>
  <c r="DA997"/>
  <c r="DC997"/>
  <c r="A998"/>
  <c r="CY998"/>
  <c r="CZ998"/>
  <c r="DB998" s="1"/>
  <c r="DA998"/>
  <c r="DC998"/>
  <c r="A999"/>
  <c r="CY999"/>
  <c r="CZ999"/>
  <c r="DB999" s="1"/>
  <c r="DA999"/>
  <c r="DC999"/>
  <c r="A1000"/>
  <c r="CY1000"/>
  <c r="CZ1000"/>
  <c r="DA1000"/>
  <c r="DB1000"/>
  <c r="L269" i="7" s="1"/>
  <c r="DC1000" i="3"/>
  <c r="Q269" i="7" s="1"/>
  <c r="A1001" i="3"/>
  <c r="CY1001"/>
  <c r="CZ1001"/>
  <c r="DB1001" s="1"/>
  <c r="L268" i="7" s="1"/>
  <c r="DA1001" i="3"/>
  <c r="DC1001"/>
  <c r="Q268" i="7" s="1"/>
  <c r="A1002" i="3"/>
  <c r="CY1002"/>
  <c r="CZ1002"/>
  <c r="DB1002" s="1"/>
  <c r="L267" i="7" s="1"/>
  <c r="DA1002" i="3"/>
  <c r="DC1002"/>
  <c r="Q267" i="7" s="1"/>
  <c r="A1003" i="3"/>
  <c r="CY1003"/>
  <c r="CZ1003"/>
  <c r="DB1003" s="1"/>
  <c r="L266" i="7" s="1"/>
  <c r="DA1003" i="3"/>
  <c r="DC1003"/>
  <c r="Q266" i="7" s="1"/>
  <c r="A1004" i="3"/>
  <c r="CY1004"/>
  <c r="CZ1004"/>
  <c r="DA1004"/>
  <c r="DB1004"/>
  <c r="DC1004"/>
  <c r="A1005"/>
  <c r="CY1005"/>
  <c r="CZ1005"/>
  <c r="DB1005" s="1"/>
  <c r="DA1005"/>
  <c r="DC1005"/>
  <c r="A1006"/>
  <c r="CY1006"/>
  <c r="CZ1006"/>
  <c r="DB1006" s="1"/>
  <c r="DA1006"/>
  <c r="DC1006"/>
  <c r="A1007"/>
  <c r="CY1007"/>
  <c r="CZ1007"/>
  <c r="DB1007" s="1"/>
  <c r="DA1007"/>
  <c r="DC1007"/>
  <c r="A1008"/>
  <c r="CY1008"/>
  <c r="CZ1008"/>
  <c r="DA1008"/>
  <c r="DB1008"/>
  <c r="DC1008"/>
  <c r="A1009"/>
  <c r="CY1009"/>
  <c r="CZ1009"/>
  <c r="DB1009" s="1"/>
  <c r="DA1009"/>
  <c r="DC1009"/>
  <c r="A1010"/>
  <c r="CY1010"/>
  <c r="CZ1010"/>
  <c r="DA1010"/>
  <c r="DB1010"/>
  <c r="DC1010"/>
  <c r="A1011"/>
  <c r="CY1011"/>
  <c r="CZ1011"/>
  <c r="DB1011" s="1"/>
  <c r="DA1011"/>
  <c r="DC1011"/>
  <c r="A1012"/>
  <c r="CY1012"/>
  <c r="CZ1012"/>
  <c r="DB1012" s="1"/>
  <c r="DA1012"/>
  <c r="DC1012"/>
  <c r="A1013"/>
  <c r="CY1013"/>
  <c r="CZ1013"/>
  <c r="DB1013" s="1"/>
  <c r="DA1013"/>
  <c r="DC1013"/>
  <c r="A1014"/>
  <c r="CY1014"/>
  <c r="CZ1014"/>
  <c r="DB1014" s="1"/>
  <c r="DA1014"/>
  <c r="DC1014"/>
  <c r="A1015"/>
  <c r="CY1015"/>
  <c r="CZ1015"/>
  <c r="DB1015" s="1"/>
  <c r="DA1015"/>
  <c r="DC1015"/>
  <c r="A1016"/>
  <c r="CY1016"/>
  <c r="CZ1016"/>
  <c r="DB1016" s="1"/>
  <c r="DA1016"/>
  <c r="DC1016"/>
  <c r="A1017"/>
  <c r="CY1017"/>
  <c r="CZ1017"/>
  <c r="DB1017" s="1"/>
  <c r="DA1017"/>
  <c r="DC1017"/>
  <c r="A1018"/>
  <c r="CY1018"/>
  <c r="CZ1018"/>
  <c r="DB1018" s="1"/>
  <c r="DA1018"/>
  <c r="DC1018"/>
  <c r="A1019"/>
  <c r="CY1019"/>
  <c r="CZ1019"/>
  <c r="DB1019" s="1"/>
  <c r="DA1019"/>
  <c r="DC1019"/>
  <c r="A1020"/>
  <c r="CY1020"/>
  <c r="CZ1020"/>
  <c r="DB1020" s="1"/>
  <c r="DA1020"/>
  <c r="DC1020"/>
  <c r="A1021"/>
  <c r="CY1021"/>
  <c r="CZ1021"/>
  <c r="DB1021" s="1"/>
  <c r="DA1021"/>
  <c r="DC1021"/>
  <c r="A1022"/>
  <c r="CY1022"/>
  <c r="CZ1022"/>
  <c r="DB1022" s="1"/>
  <c r="L274" i="7" s="1"/>
  <c r="DA1022" i="3"/>
  <c r="DC1022"/>
  <c r="Q274" i="7" s="1"/>
  <c r="A1023" i="3"/>
  <c r="CY1023"/>
  <c r="CZ1023"/>
  <c r="DA1023"/>
  <c r="DB1023"/>
  <c r="L273" i="7" s="1"/>
  <c r="DC1023" i="3"/>
  <c r="Q273" i="7" s="1"/>
  <c r="A1024" i="3"/>
  <c r="CY1024"/>
  <c r="CZ1024"/>
  <c r="DB1024" s="1"/>
  <c r="L272" i="7" s="1"/>
  <c r="DA1024" i="3"/>
  <c r="DC1024"/>
  <c r="Q272" i="7" s="1"/>
  <c r="A1025" i="3"/>
  <c r="CY1025"/>
  <c r="CZ1025"/>
  <c r="DB1025" s="1"/>
  <c r="L271" i="7" s="1"/>
  <c r="DA1025" i="3"/>
  <c r="DC1025"/>
  <c r="Q271" i="7" s="1"/>
  <c r="A1026" i="3"/>
  <c r="CY1026"/>
  <c r="CZ1026"/>
  <c r="DB1026" s="1"/>
  <c r="DA1026"/>
  <c r="DC1026"/>
  <c r="A1027"/>
  <c r="CY1027"/>
  <c r="CZ1027"/>
  <c r="DA1027"/>
  <c r="DB1027"/>
  <c r="DC1027"/>
  <c r="A1028"/>
  <c r="CY1028"/>
  <c r="CZ1028"/>
  <c r="DB1028" s="1"/>
  <c r="DA1028"/>
  <c r="DC1028"/>
  <c r="A1029"/>
  <c r="CY1029"/>
  <c r="CZ1029"/>
  <c r="DB1029" s="1"/>
  <c r="DA1029"/>
  <c r="DC1029"/>
  <c r="A1030"/>
  <c r="CY1030"/>
  <c r="CZ1030"/>
  <c r="DB1030" s="1"/>
  <c r="DA1030"/>
  <c r="DC1030"/>
  <c r="A1031"/>
  <c r="CY1031"/>
  <c r="CZ1031"/>
  <c r="DB1031" s="1"/>
  <c r="DA1031"/>
  <c r="DC1031"/>
  <c r="A1032"/>
  <c r="CY1032"/>
  <c r="CZ1032"/>
  <c r="DA1032"/>
  <c r="DB1032"/>
  <c r="DC1032"/>
  <c r="A1033"/>
  <c r="CY1033"/>
  <c r="CZ1033"/>
  <c r="DB1033" s="1"/>
  <c r="DA1033"/>
  <c r="DC1033"/>
  <c r="A1034"/>
  <c r="CY1034"/>
  <c r="CZ1034"/>
  <c r="DB1034" s="1"/>
  <c r="DA1034"/>
  <c r="DC1034"/>
  <c r="A1035"/>
  <c r="CY1035"/>
  <c r="CZ1035"/>
  <c r="DA1035"/>
  <c r="DB1035"/>
  <c r="DC1035"/>
  <c r="A1036"/>
  <c r="CY1036"/>
  <c r="CZ1036"/>
  <c r="DB1036" s="1"/>
  <c r="DA1036"/>
  <c r="DC1036"/>
  <c r="A1037"/>
  <c r="CX1037"/>
  <c r="CY1037"/>
  <c r="CZ1037"/>
  <c r="DB1037" s="1"/>
  <c r="DA1037"/>
  <c r="DC1037"/>
  <c r="A1038"/>
  <c r="CX1038"/>
  <c r="CY1038"/>
  <c r="CZ1038"/>
  <c r="DB1038" s="1"/>
  <c r="DA1038"/>
  <c r="DC1038"/>
  <c r="A1039"/>
  <c r="CX1039"/>
  <c r="CY1039"/>
  <c r="CZ1039"/>
  <c r="DB1039" s="1"/>
  <c r="DA1039"/>
  <c r="DC1039"/>
  <c r="A1040"/>
  <c r="CX1040"/>
  <c r="CY1040"/>
  <c r="CZ1040"/>
  <c r="DA1040"/>
  <c r="DB1040"/>
  <c r="DC1040"/>
  <c r="A1041"/>
  <c r="CX1041"/>
  <c r="CY1041"/>
  <c r="CZ1041"/>
  <c r="DB1041" s="1"/>
  <c r="DA1041"/>
  <c r="DC1041"/>
  <c r="A1042"/>
  <c r="CX1042"/>
  <c r="CY1042"/>
  <c r="CZ1042"/>
  <c r="DA1042"/>
  <c r="DB1042"/>
  <c r="L280" i="7" s="1"/>
  <c r="DC1042" i="3"/>
  <c r="Q280" i="7" s="1"/>
  <c r="A1043" i="3"/>
  <c r="CX1043"/>
  <c r="CY1043"/>
  <c r="CZ1043"/>
  <c r="DA1043"/>
  <c r="DB1043"/>
  <c r="L279" i="7" s="1"/>
  <c r="DC1043" i="3"/>
  <c r="Q279" i="7" s="1"/>
  <c r="A1044" i="3"/>
  <c r="CX1044"/>
  <c r="CY1044"/>
  <c r="CZ1044"/>
  <c r="DB1044" s="1"/>
  <c r="L278" i="7" s="1"/>
  <c r="DA1044" i="3"/>
  <c r="DC1044"/>
  <c r="Q278" i="7" s="1"/>
  <c r="A1045" i="3"/>
  <c r="CX1045"/>
  <c r="CY1045"/>
  <c r="CZ1045"/>
  <c r="DB1045" s="1"/>
  <c r="L277" i="7" s="1"/>
  <c r="DA1045" i="3"/>
  <c r="DC1045"/>
  <c r="Q277" i="7" s="1"/>
  <c r="A1046" i="3"/>
  <c r="CX1046"/>
  <c r="CY1046"/>
  <c r="CZ1046"/>
  <c r="DB1046" s="1"/>
  <c r="DA1046"/>
  <c r="DC1046"/>
  <c r="A1047"/>
  <c r="CX1047"/>
  <c r="CY1047"/>
  <c r="CZ1047"/>
  <c r="DA1047"/>
  <c r="DB1047"/>
  <c r="DC1047"/>
  <c r="A1048"/>
  <c r="CX1048"/>
  <c r="CY1048"/>
  <c r="CZ1048"/>
  <c r="DA1048"/>
  <c r="DB1048"/>
  <c r="DC1048"/>
  <c r="A1049"/>
  <c r="CX1049"/>
  <c r="CY1049"/>
  <c r="CZ1049"/>
  <c r="DB1049" s="1"/>
  <c r="DA1049"/>
  <c r="DC1049"/>
  <c r="A1050"/>
  <c r="CX1050"/>
  <c r="CY1050"/>
  <c r="CZ1050"/>
  <c r="DB1050" s="1"/>
  <c r="DA1050"/>
  <c r="DC1050"/>
  <c r="A1051"/>
  <c r="CX1051"/>
  <c r="CY1051"/>
  <c r="CZ1051"/>
  <c r="DB1051" s="1"/>
  <c r="DA1051"/>
  <c r="DC1051"/>
  <c r="A1052"/>
  <c r="CX1052"/>
  <c r="CY1052"/>
  <c r="CZ1052"/>
  <c r="DB1052" s="1"/>
  <c r="DA1052"/>
  <c r="DC1052"/>
  <c r="A1053"/>
  <c r="CX1053"/>
  <c r="CY1053"/>
  <c r="CZ1053"/>
  <c r="DB1053" s="1"/>
  <c r="DA1053"/>
  <c r="DC1053"/>
  <c r="A1054"/>
  <c r="CX1054"/>
  <c r="CY1054"/>
  <c r="CZ1054"/>
  <c r="DB1054" s="1"/>
  <c r="DA1054"/>
  <c r="DC1054"/>
  <c r="A1055"/>
  <c r="CY1055"/>
  <c r="CZ1055"/>
  <c r="DA1055"/>
  <c r="DB1055"/>
  <c r="DC1055"/>
  <c r="A1056"/>
  <c r="CY1056"/>
  <c r="CZ1056"/>
  <c r="DB1056" s="1"/>
  <c r="DA1056"/>
  <c r="DC1056"/>
  <c r="A1057"/>
  <c r="CY1057"/>
  <c r="CZ1057"/>
  <c r="DA1057"/>
  <c r="DB1057"/>
  <c r="DC1057"/>
  <c r="A1058"/>
  <c r="CY1058"/>
  <c r="CZ1058"/>
  <c r="DB1058" s="1"/>
  <c r="DA1058"/>
  <c r="DC1058"/>
  <c r="A1059"/>
  <c r="CY1059"/>
  <c r="CZ1059"/>
  <c r="DB1059" s="1"/>
  <c r="DA1059"/>
  <c r="DC1059"/>
  <c r="A1060"/>
  <c r="CY1060"/>
  <c r="CZ1060"/>
  <c r="DB1060" s="1"/>
  <c r="L286" i="7" s="1"/>
  <c r="DA1060" i="3"/>
  <c r="DC1060"/>
  <c r="Q286" i="7" s="1"/>
  <c r="A1061" i="3"/>
  <c r="CY1061"/>
  <c r="CZ1061"/>
  <c r="DB1061" s="1"/>
  <c r="L285" i="7" s="1"/>
  <c r="DA1061" i="3"/>
  <c r="DC1061"/>
  <c r="Q285" i="7" s="1"/>
  <c r="A1062" i="3"/>
  <c r="CY1062"/>
  <c r="CZ1062"/>
  <c r="DB1062" s="1"/>
  <c r="L284" i="7" s="1"/>
  <c r="DA1062" i="3"/>
  <c r="DC1062"/>
  <c r="Q284" i="7" s="1"/>
  <c r="A1063" i="3"/>
  <c r="CY1063"/>
  <c r="CZ1063"/>
  <c r="DA1063"/>
  <c r="DB1063"/>
  <c r="L283" i="7" s="1"/>
  <c r="DC1063" i="3"/>
  <c r="Q283" i="7" s="1"/>
  <c r="A1064" i="3"/>
  <c r="CY1064"/>
  <c r="CZ1064"/>
  <c r="DB1064" s="1"/>
  <c r="DA1064"/>
  <c r="DC1064"/>
  <c r="A1065"/>
  <c r="CY1065"/>
  <c r="CZ1065"/>
  <c r="DA1065"/>
  <c r="DB1065"/>
  <c r="DC1065"/>
  <c r="A1066"/>
  <c r="CY1066"/>
  <c r="CZ1066"/>
  <c r="DB1066" s="1"/>
  <c r="DA1066"/>
  <c r="DC1066"/>
  <c r="A1067"/>
  <c r="CY1067"/>
  <c r="CZ1067"/>
  <c r="DB1067" s="1"/>
  <c r="DA1067"/>
  <c r="DC1067"/>
  <c r="A1068"/>
  <c r="CY1068"/>
  <c r="CZ1068"/>
  <c r="DB1068" s="1"/>
  <c r="DA1068"/>
  <c r="DC1068"/>
  <c r="A1069"/>
  <c r="CY1069"/>
  <c r="CZ1069"/>
  <c r="DB1069" s="1"/>
  <c r="DA1069"/>
  <c r="DC1069"/>
  <c r="A1070"/>
  <c r="CY1070"/>
  <c r="CZ1070"/>
  <c r="DB1070" s="1"/>
  <c r="DA1070"/>
  <c r="DC1070"/>
  <c r="A1071"/>
  <c r="CY1071"/>
  <c r="CZ1071"/>
  <c r="DA1071"/>
  <c r="DB1071"/>
  <c r="DC1071"/>
  <c r="A1072"/>
  <c r="CY1072"/>
  <c r="CZ1072"/>
  <c r="DB1072" s="1"/>
  <c r="DA1072"/>
  <c r="DC1072"/>
  <c r="A1073"/>
  <c r="CY1073"/>
  <c r="CZ1073"/>
  <c r="DA1073"/>
  <c r="DB1073"/>
  <c r="DC1073"/>
  <c r="A1074"/>
  <c r="CY1074"/>
  <c r="CZ1074"/>
  <c r="DB1074" s="1"/>
  <c r="DA1074"/>
  <c r="DC1074"/>
  <c r="A1075"/>
  <c r="CY1075"/>
  <c r="CZ1075"/>
  <c r="DB1075" s="1"/>
  <c r="DA1075"/>
  <c r="DC1075"/>
  <c r="A1076"/>
  <c r="CY1076"/>
  <c r="CZ1076"/>
  <c r="DB1076" s="1"/>
  <c r="DA1076"/>
  <c r="DC1076"/>
  <c r="A1077"/>
  <c r="CY1077"/>
  <c r="CZ1077"/>
  <c r="DA1077"/>
  <c r="DB1077"/>
  <c r="DC1077"/>
  <c r="A1078"/>
  <c r="CY1078"/>
  <c r="CZ1078"/>
  <c r="DB1078" s="1"/>
  <c r="DA1078"/>
  <c r="DC1078"/>
  <c r="A1079"/>
  <c r="CY1079"/>
  <c r="CZ1079"/>
  <c r="DA1079"/>
  <c r="DB1079"/>
  <c r="DC1079"/>
  <c r="A1080"/>
  <c r="CY1080"/>
  <c r="CZ1080"/>
  <c r="DB1080" s="1"/>
  <c r="L291" i="7" s="1"/>
  <c r="DA1080" i="3"/>
  <c r="DC1080"/>
  <c r="Q291" i="7" s="1"/>
  <c r="A1081" i="3"/>
  <c r="CY1081"/>
  <c r="CZ1081"/>
  <c r="DA1081"/>
  <c r="DB1081"/>
  <c r="L290" i="7" s="1"/>
  <c r="DC1081" i="3"/>
  <c r="Q290" i="7" s="1"/>
  <c r="A1082" i="3"/>
  <c r="CY1082"/>
  <c r="CZ1082"/>
  <c r="DB1082" s="1"/>
  <c r="L289" i="7" s="1"/>
  <c r="DA1082" i="3"/>
  <c r="DC1082"/>
  <c r="Q289" i="7" s="1"/>
  <c r="A1083" i="3"/>
  <c r="CY1083"/>
  <c r="CZ1083"/>
  <c r="DB1083" s="1"/>
  <c r="L288" i="7" s="1"/>
  <c r="DA1083" i="3"/>
  <c r="DC1083"/>
  <c r="Q288" i="7" s="1"/>
  <c r="A1084" i="3"/>
  <c r="CY1084"/>
  <c r="CZ1084"/>
  <c r="DA1084"/>
  <c r="DB1084"/>
  <c r="DC1084"/>
  <c r="A1085"/>
  <c r="CY1085"/>
  <c r="CZ1085"/>
  <c r="DB1085" s="1"/>
  <c r="DA1085"/>
  <c r="DC1085"/>
  <c r="A1086"/>
  <c r="CY1086"/>
  <c r="CZ1086"/>
  <c r="DB1086" s="1"/>
  <c r="DA1086"/>
  <c r="DC1086"/>
  <c r="A1087"/>
  <c r="CY1087"/>
  <c r="CZ1087"/>
  <c r="DA1087"/>
  <c r="DB1087"/>
  <c r="DC1087"/>
  <c r="A1088"/>
  <c r="CY1088"/>
  <c r="CZ1088"/>
  <c r="DB1088" s="1"/>
  <c r="DA1088"/>
  <c r="DC1088"/>
  <c r="A1089"/>
  <c r="CY1089"/>
  <c r="CZ1089"/>
  <c r="DB1089" s="1"/>
  <c r="DA1089"/>
  <c r="DC1089"/>
  <c r="A1090"/>
  <c r="CY1090"/>
  <c r="CZ1090"/>
  <c r="DA1090"/>
  <c r="DB1090"/>
  <c r="DC1090"/>
  <c r="A1091"/>
  <c r="CY1091"/>
  <c r="CZ1091"/>
  <c r="DB1091" s="1"/>
  <c r="DA1091"/>
  <c r="DC1091"/>
  <c r="A1092"/>
  <c r="CY1092"/>
  <c r="CZ1092"/>
  <c r="DB1092" s="1"/>
  <c r="DA1092"/>
  <c r="DC1092"/>
  <c r="A1093"/>
  <c r="CY1093"/>
  <c r="CZ1093"/>
  <c r="DB1093" s="1"/>
  <c r="DA1093"/>
  <c r="DC1093"/>
  <c r="A1094"/>
  <c r="CY1094"/>
  <c r="CZ1094"/>
  <c r="DB1094" s="1"/>
  <c r="DA1094"/>
  <c r="DC1094"/>
  <c r="A1095"/>
  <c r="CY1095"/>
  <c r="CZ1095"/>
  <c r="DB1095" s="1"/>
  <c r="DA1095"/>
  <c r="DC1095"/>
  <c r="A1096"/>
  <c r="CY1096"/>
  <c r="CZ1096"/>
  <c r="DA1096"/>
  <c r="DB1096"/>
  <c r="DC1096"/>
  <c r="A1097"/>
  <c r="CY1097"/>
  <c r="CZ1097"/>
  <c r="DB1097" s="1"/>
  <c r="DA1097"/>
  <c r="DC1097"/>
  <c r="A1098"/>
  <c r="CY1098"/>
  <c r="CZ1098"/>
  <c r="DB1098" s="1"/>
  <c r="DA1098"/>
  <c r="DC1098"/>
  <c r="A1099"/>
  <c r="CY1099"/>
  <c r="CZ1099"/>
  <c r="DB1099" s="1"/>
  <c r="DA1099"/>
  <c r="DC1099"/>
  <c r="A1100"/>
  <c r="CY1100"/>
  <c r="CZ1100"/>
  <c r="DB1100" s="1"/>
  <c r="DA1100"/>
  <c r="DC1100"/>
  <c r="A1101"/>
  <c r="CY1101"/>
  <c r="CZ1101"/>
  <c r="DB1101" s="1"/>
  <c r="DA1101"/>
  <c r="DC1101"/>
  <c r="A1102"/>
  <c r="CY1102"/>
  <c r="CZ1102"/>
  <c r="DB1102" s="1"/>
  <c r="L296" i="7" s="1"/>
  <c r="DA1102" i="3"/>
  <c r="DC1102"/>
  <c r="Q296" i="7" s="1"/>
  <c r="A1103" i="3"/>
  <c r="CY1103"/>
  <c r="CZ1103"/>
  <c r="DA1103"/>
  <c r="DB1103"/>
  <c r="L295" i="7" s="1"/>
  <c r="DC1103" i="3"/>
  <c r="Q295" i="7" s="1"/>
  <c r="A1104" i="3"/>
  <c r="CY1104"/>
  <c r="CZ1104"/>
  <c r="DB1104" s="1"/>
  <c r="L294" i="7" s="1"/>
  <c r="DA1104" i="3"/>
  <c r="DC1104"/>
  <c r="Q294" i="7" s="1"/>
  <c r="A1105" i="3"/>
  <c r="CY1105"/>
  <c r="CZ1105"/>
  <c r="DA1105"/>
  <c r="DB1105"/>
  <c r="L293" i="7" s="1"/>
  <c r="DC1105" i="3"/>
  <c r="Q293" i="7" s="1"/>
  <c r="A1106" i="3"/>
  <c r="CY1106"/>
  <c r="CZ1106"/>
  <c r="DB1106" s="1"/>
  <c r="DA1106"/>
  <c r="DC1106"/>
  <c r="A1107"/>
  <c r="CY1107"/>
  <c r="CZ1107"/>
  <c r="DB1107" s="1"/>
  <c r="DA1107"/>
  <c r="DC1107"/>
  <c r="A1108"/>
  <c r="CY1108"/>
  <c r="CZ1108"/>
  <c r="DA1108"/>
  <c r="DB1108"/>
  <c r="DC1108"/>
  <c r="A1109"/>
  <c r="CY1109"/>
  <c r="CZ1109"/>
  <c r="DB1109" s="1"/>
  <c r="DA1109"/>
  <c r="DC1109"/>
  <c r="A1110"/>
  <c r="CY1110"/>
  <c r="CZ1110"/>
  <c r="DA1110"/>
  <c r="DB1110"/>
  <c r="DC1110"/>
  <c r="A1111"/>
  <c r="CY1111"/>
  <c r="CZ1111"/>
  <c r="DB1111" s="1"/>
  <c r="DA1111"/>
  <c r="DC1111"/>
  <c r="A1112"/>
  <c r="CY1112"/>
  <c r="CZ1112"/>
  <c r="DB1112" s="1"/>
  <c r="DA1112"/>
  <c r="DC1112"/>
  <c r="A1113"/>
  <c r="CY1113"/>
  <c r="CZ1113"/>
  <c r="DA1113"/>
  <c r="DB1113"/>
  <c r="DC1113"/>
  <c r="A1114"/>
  <c r="CY1114"/>
  <c r="CZ1114"/>
  <c r="DB1114" s="1"/>
  <c r="DA1114"/>
  <c r="DC1114"/>
  <c r="A1115"/>
  <c r="CY1115"/>
  <c r="CZ1115"/>
  <c r="DB1115" s="1"/>
  <c r="DA1115"/>
  <c r="DC1115"/>
  <c r="A1116"/>
  <c r="CY1116"/>
  <c r="CZ1116"/>
  <c r="DA1116"/>
  <c r="DB1116"/>
  <c r="DC1116"/>
  <c r="A1117"/>
  <c r="CX1117"/>
  <c r="CY1117"/>
  <c r="CZ1117"/>
  <c r="DB1117" s="1"/>
  <c r="DA1117"/>
  <c r="DC1117"/>
  <c r="A1118"/>
  <c r="CX1118"/>
  <c r="CY1118"/>
  <c r="CZ1118"/>
  <c r="DB1118" s="1"/>
  <c r="DA1118"/>
  <c r="DC1118"/>
  <c r="A1119"/>
  <c r="CX1119"/>
  <c r="CY1119"/>
  <c r="CZ1119"/>
  <c r="DB1119" s="1"/>
  <c r="DA1119"/>
  <c r="DC1119"/>
  <c r="A1120"/>
  <c r="CX1120"/>
  <c r="CY1120"/>
  <c r="CZ1120"/>
  <c r="DB1120" s="1"/>
  <c r="DA1120"/>
  <c r="DC1120"/>
  <c r="A1121"/>
  <c r="CX1121"/>
  <c r="CY1121"/>
  <c r="CZ1121"/>
  <c r="DA1121"/>
  <c r="DB1121"/>
  <c r="L303" i="7" s="1"/>
  <c r="DC1121" i="3"/>
  <c r="Q303" i="7" s="1"/>
  <c r="A1122" i="3"/>
  <c r="CX1122"/>
  <c r="CY1122"/>
  <c r="CZ1122"/>
  <c r="DB1122" s="1"/>
  <c r="L302" i="7" s="1"/>
  <c r="DA1122" i="3"/>
  <c r="DC1122"/>
  <c r="Q302" i="7" s="1"/>
  <c r="A1123" i="3"/>
  <c r="CX1123"/>
  <c r="CY1123"/>
  <c r="CZ1123"/>
  <c r="DB1123" s="1"/>
  <c r="L301" i="7" s="1"/>
  <c r="DA1123" i="3"/>
  <c r="DC1123"/>
  <c r="Q301" i="7" s="1"/>
  <c r="A1124" i="3"/>
  <c r="CX1124"/>
  <c r="CY1124"/>
  <c r="CZ1124"/>
  <c r="DB1124" s="1"/>
  <c r="L300" i="7" s="1"/>
  <c r="DA1124" i="3"/>
  <c r="DC1124"/>
  <c r="Q300" i="7" s="1"/>
  <c r="A1125" i="3"/>
  <c r="CX1125"/>
  <c r="CY1125"/>
  <c r="CZ1125"/>
  <c r="DB1125" s="1"/>
  <c r="DA1125"/>
  <c r="DC1125"/>
  <c r="A1126"/>
  <c r="CX1126"/>
  <c r="CY1126"/>
  <c r="CZ1126"/>
  <c r="DB1126" s="1"/>
  <c r="DA1126"/>
  <c r="DC1126"/>
  <c r="A1127"/>
  <c r="CX1127"/>
  <c r="CY1127"/>
  <c r="CZ1127"/>
  <c r="DB1127" s="1"/>
  <c r="DA1127"/>
  <c r="DC1127"/>
  <c r="A1128"/>
  <c r="CX1128"/>
  <c r="CY1128"/>
  <c r="CZ1128"/>
  <c r="DB1128" s="1"/>
  <c r="DA1128"/>
  <c r="DC1128"/>
  <c r="A1129"/>
  <c r="CX1129"/>
  <c r="CY1129"/>
  <c r="CZ1129"/>
  <c r="DA1129"/>
  <c r="DB1129"/>
  <c r="DC1129"/>
  <c r="A1130"/>
  <c r="CX1130"/>
  <c r="CY1130"/>
  <c r="CZ1130"/>
  <c r="DA1130"/>
  <c r="DB1130"/>
  <c r="DC1130"/>
  <c r="A1131"/>
  <c r="CX1131"/>
  <c r="CY1131"/>
  <c r="CZ1131"/>
  <c r="DB1131" s="1"/>
  <c r="DA1131"/>
  <c r="DC1131"/>
  <c r="A1132"/>
  <c r="CX1132"/>
  <c r="CY1132"/>
  <c r="CZ1132"/>
  <c r="DB1132" s="1"/>
  <c r="DA1132"/>
  <c r="DC1132"/>
  <c r="A1133"/>
  <c r="CY1133"/>
  <c r="CZ1133"/>
  <c r="DB1133" s="1"/>
  <c r="DA1133"/>
  <c r="DC1133"/>
  <c r="A1134"/>
  <c r="CY1134"/>
  <c r="CZ1134"/>
  <c r="DB1134" s="1"/>
  <c r="DA1134"/>
  <c r="DC1134"/>
  <c r="A1135"/>
  <c r="CY1135"/>
  <c r="CZ1135"/>
  <c r="DA1135"/>
  <c r="DB1135"/>
  <c r="DC1135"/>
  <c r="A1136"/>
  <c r="CY1136"/>
  <c r="CZ1136"/>
  <c r="DB1136" s="1"/>
  <c r="DA1136"/>
  <c r="DC1136"/>
  <c r="A1137"/>
  <c r="CY1137"/>
  <c r="CZ1137"/>
  <c r="DA1137"/>
  <c r="DB1137"/>
  <c r="DC1137"/>
  <c r="A1138"/>
  <c r="CY1138"/>
  <c r="CZ1138"/>
  <c r="DB1138" s="1"/>
  <c r="L309" i="7" s="1"/>
  <c r="DA1138" i="3"/>
  <c r="DC1138"/>
  <c r="Q309" i="7" s="1"/>
  <c r="A1139" i="3"/>
  <c r="CY1139"/>
  <c r="CZ1139"/>
  <c r="DB1139" s="1"/>
  <c r="L308" i="7" s="1"/>
  <c r="DA1139" i="3"/>
  <c r="DC1139"/>
  <c r="Q308" i="7" s="1"/>
  <c r="A1140" i="3"/>
  <c r="CY1140"/>
  <c r="CZ1140"/>
  <c r="DB1140" s="1"/>
  <c r="L307" i="7" s="1"/>
  <c r="DA1140" i="3"/>
  <c r="DC1140"/>
  <c r="Q307" i="7" s="1"/>
  <c r="A1141" i="3"/>
  <c r="CY1141"/>
  <c r="CZ1141"/>
  <c r="DB1141" s="1"/>
  <c r="L306" i="7" s="1"/>
  <c r="DA1141" i="3"/>
  <c r="DC1141"/>
  <c r="Q306" i="7" s="1"/>
  <c r="A1142" i="3"/>
  <c r="CY1142"/>
  <c r="CZ1142"/>
  <c r="DB1142" s="1"/>
  <c r="DA1142"/>
  <c r="DC1142"/>
  <c r="A1143"/>
  <c r="CY1143"/>
  <c r="CZ1143"/>
  <c r="DB1143" s="1"/>
  <c r="DA1143"/>
  <c r="DC1143"/>
  <c r="A1144"/>
  <c r="CY1144"/>
  <c r="CZ1144"/>
  <c r="DB1144" s="1"/>
  <c r="DA1144"/>
  <c r="DC1144"/>
  <c r="A1145"/>
  <c r="CY1145"/>
  <c r="CZ1145"/>
  <c r="DB1145" s="1"/>
  <c r="DA1145"/>
  <c r="DC1145"/>
  <c r="A1146"/>
  <c r="CY1146"/>
  <c r="CZ1146"/>
  <c r="DB1146" s="1"/>
  <c r="DA1146"/>
  <c r="DC1146"/>
  <c r="A1147"/>
  <c r="CY1147"/>
  <c r="CZ1147"/>
  <c r="DB1147" s="1"/>
  <c r="DA1147"/>
  <c r="DC1147"/>
  <c r="A1148"/>
  <c r="CY1148"/>
  <c r="CZ1148"/>
  <c r="DB1148" s="1"/>
  <c r="DA1148"/>
  <c r="DC1148"/>
  <c r="A1149"/>
  <c r="CY1149"/>
  <c r="CZ1149"/>
  <c r="DB1149" s="1"/>
  <c r="DA1149"/>
  <c r="DC1149"/>
  <c r="A1150"/>
  <c r="CY1150"/>
  <c r="CZ1150"/>
  <c r="DA1150"/>
  <c r="DB1150"/>
  <c r="DC1150"/>
  <c r="A1151"/>
  <c r="CY1151"/>
  <c r="CZ1151"/>
  <c r="DB1151" s="1"/>
  <c r="DA1151"/>
  <c r="DC1151"/>
  <c r="A1152"/>
  <c r="CY1152"/>
  <c r="CZ1152"/>
  <c r="DB1152" s="1"/>
  <c r="DA1152"/>
  <c r="DC1152"/>
  <c r="A1153"/>
  <c r="CY1153"/>
  <c r="CZ1153"/>
  <c r="DA1153"/>
  <c r="DB1153"/>
  <c r="DC1153"/>
  <c r="A1154"/>
  <c r="CY1154"/>
  <c r="CZ1154"/>
  <c r="DB1154" s="1"/>
  <c r="DA1154"/>
  <c r="DC1154"/>
  <c r="A1155"/>
  <c r="CY1155"/>
  <c r="CZ1155"/>
  <c r="DB1155" s="1"/>
  <c r="DA1155"/>
  <c r="DC1155"/>
  <c r="A1156"/>
  <c r="CY1156"/>
  <c r="CZ1156"/>
  <c r="DA1156"/>
  <c r="DB1156"/>
  <c r="DC1156"/>
  <c r="A1157"/>
  <c r="CY1157"/>
  <c r="CZ1157"/>
  <c r="DB1157" s="1"/>
  <c r="L315" i="7" s="1"/>
  <c r="DA1157" i="3"/>
  <c r="DC1157"/>
  <c r="Q315" i="7" s="1"/>
  <c r="A1158" i="3"/>
  <c r="CY1158"/>
  <c r="CZ1158"/>
  <c r="DB1158" s="1"/>
  <c r="L314" i="7" s="1"/>
  <c r="DA1158" i="3"/>
  <c r="DC1158"/>
  <c r="Q314" i="7" s="1"/>
  <c r="A1159" i="3"/>
  <c r="CY1159"/>
  <c r="CZ1159"/>
  <c r="DB1159" s="1"/>
  <c r="L313" i="7" s="1"/>
  <c r="DA1159" i="3"/>
  <c r="DC1159"/>
  <c r="Q313" i="7" s="1"/>
  <c r="A1160" i="3"/>
  <c r="CY1160"/>
  <c r="CZ1160"/>
  <c r="DB1160" s="1"/>
  <c r="L312" i="7" s="1"/>
  <c r="DA1160" i="3"/>
  <c r="DC1160"/>
  <c r="Q312" i="7" s="1"/>
  <c r="A1161" i="3"/>
  <c r="CY1161"/>
  <c r="CZ1161"/>
  <c r="DB1161" s="1"/>
  <c r="L311" i="7" s="1"/>
  <c r="DA1161" i="3"/>
  <c r="DC1161"/>
  <c r="Q311" i="7" s="1"/>
  <c r="A1162" i="3"/>
  <c r="CY1162"/>
  <c r="CZ1162"/>
  <c r="DA1162"/>
  <c r="DB1162"/>
  <c r="DC1162"/>
  <c r="A1163"/>
  <c r="CY1163"/>
  <c r="CZ1163"/>
  <c r="DB1163" s="1"/>
  <c r="DA1163"/>
  <c r="DC1163"/>
  <c r="A1164"/>
  <c r="CY1164"/>
  <c r="CZ1164"/>
  <c r="DB1164" s="1"/>
  <c r="DA1164"/>
  <c r="DC1164"/>
  <c r="A1165"/>
  <c r="CY1165"/>
  <c r="CZ1165"/>
  <c r="DB1165" s="1"/>
  <c r="DA1165"/>
  <c r="DC1165"/>
  <c r="A1166"/>
  <c r="CY1166"/>
  <c r="CZ1166"/>
  <c r="DB1166" s="1"/>
  <c r="DA1166"/>
  <c r="DC1166"/>
  <c r="A1167"/>
  <c r="CY1167"/>
  <c r="CZ1167"/>
  <c r="DB1167" s="1"/>
  <c r="DA1167"/>
  <c r="DC1167"/>
  <c r="A1168"/>
  <c r="CY1168"/>
  <c r="CZ1168"/>
  <c r="DA1168"/>
  <c r="DB1168"/>
  <c r="DC1168"/>
  <c r="A1169"/>
  <c r="CY1169"/>
  <c r="CZ1169"/>
  <c r="DB1169" s="1"/>
  <c r="DA1169"/>
  <c r="DC1169"/>
  <c r="A1170"/>
  <c r="CY1170"/>
  <c r="CZ1170"/>
  <c r="DB1170" s="1"/>
  <c r="DA1170"/>
  <c r="DC1170"/>
  <c r="A1171"/>
  <c r="CY1171"/>
  <c r="CZ1171"/>
  <c r="DB1171" s="1"/>
  <c r="DA1171"/>
  <c r="DC1171"/>
  <c r="A1172"/>
  <c r="CY1172"/>
  <c r="CZ1172"/>
  <c r="DB1172" s="1"/>
  <c r="DA1172"/>
  <c r="DC1172"/>
  <c r="A1173"/>
  <c r="CY1173"/>
  <c r="CZ1173"/>
  <c r="DA1173"/>
  <c r="DB1173"/>
  <c r="DC1173"/>
  <c r="A1174"/>
  <c r="CY1174"/>
  <c r="CZ1174"/>
  <c r="DB1174" s="1"/>
  <c r="DA1174"/>
  <c r="DC1174"/>
  <c r="A1175"/>
  <c r="CY1175"/>
  <c r="CZ1175"/>
  <c r="DB1175" s="1"/>
  <c r="DA1175"/>
  <c r="DC1175"/>
  <c r="A1176"/>
  <c r="CY1176"/>
  <c r="CZ1176"/>
  <c r="DA1176"/>
  <c r="DB1176"/>
  <c r="DC1176"/>
  <c r="A1177"/>
  <c r="CY1177"/>
  <c r="CZ1177"/>
  <c r="DB1177" s="1"/>
  <c r="DA1177"/>
  <c r="DC1177"/>
  <c r="A1178"/>
  <c r="CY1178"/>
  <c r="CZ1178"/>
  <c r="DB1178" s="1"/>
  <c r="DA1178"/>
  <c r="DC1178"/>
  <c r="A1179"/>
  <c r="CY1179"/>
  <c r="CZ1179"/>
  <c r="DB1179" s="1"/>
  <c r="DA1179"/>
  <c r="DC1179"/>
  <c r="A1180"/>
  <c r="CY1180"/>
  <c r="CZ1180"/>
  <c r="DB1180" s="1"/>
  <c r="L320" i="7" s="1"/>
  <c r="DA1180" i="3"/>
  <c r="DC1180"/>
  <c r="Q320" i="7" s="1"/>
  <c r="A1181" i="3"/>
  <c r="CY1181"/>
  <c r="CZ1181"/>
  <c r="DB1181" s="1"/>
  <c r="L319" i="7" s="1"/>
  <c r="DA1181" i="3"/>
  <c r="DC1181"/>
  <c r="Q319" i="7" s="1"/>
  <c r="A1182" i="3"/>
  <c r="CY1182"/>
  <c r="CZ1182"/>
  <c r="DA1182"/>
  <c r="DB1182"/>
  <c r="L318" i="7" s="1"/>
  <c r="DC1182" i="3"/>
  <c r="Q318" i="7" s="1"/>
  <c r="A1183" i="3"/>
  <c r="CY1183"/>
  <c r="CZ1183"/>
  <c r="DB1183" s="1"/>
  <c r="L317" i="7" s="1"/>
  <c r="DA1183" i="3"/>
  <c r="DC1183"/>
  <c r="Q317" i="7" s="1"/>
  <c r="A1184" i="3"/>
  <c r="CY1184"/>
  <c r="CZ1184"/>
  <c r="DA1184"/>
  <c r="DB1184"/>
  <c r="DC1184"/>
  <c r="A1185"/>
  <c r="CY1185"/>
  <c r="CZ1185"/>
  <c r="DB1185" s="1"/>
  <c r="DA1185"/>
  <c r="DC1185"/>
  <c r="A1186"/>
  <c r="CY1186"/>
  <c r="CZ1186"/>
  <c r="DB1186" s="1"/>
  <c r="DA1186"/>
  <c r="DC1186"/>
  <c r="A1187"/>
  <c r="CY1187"/>
  <c r="CZ1187"/>
  <c r="DB1187" s="1"/>
  <c r="DA1187"/>
  <c r="DC1187"/>
  <c r="A1188"/>
  <c r="CY1188"/>
  <c r="CZ1188"/>
  <c r="DB1188" s="1"/>
  <c r="DA1188"/>
  <c r="DC1188"/>
  <c r="A1189"/>
  <c r="CY1189"/>
  <c r="CZ1189"/>
  <c r="DB1189" s="1"/>
  <c r="DA1189"/>
  <c r="DC1189"/>
  <c r="A1190"/>
  <c r="CY1190"/>
  <c r="CZ1190"/>
  <c r="DB1190" s="1"/>
  <c r="DA1190"/>
  <c r="DC1190"/>
  <c r="A1191"/>
  <c r="CY1191"/>
  <c r="CZ1191"/>
  <c r="DA1191"/>
  <c r="DB1191"/>
  <c r="DC1191"/>
  <c r="A1192"/>
  <c r="CY1192"/>
  <c r="CZ1192"/>
  <c r="DB1192" s="1"/>
  <c r="DA1192"/>
  <c r="DC1192"/>
  <c r="A1193"/>
  <c r="CY1193"/>
  <c r="CZ1193"/>
  <c r="DB1193" s="1"/>
  <c r="DA1193"/>
  <c r="DC1193"/>
  <c r="A1194"/>
  <c r="CY1194"/>
  <c r="CZ1194"/>
  <c r="DB1194" s="1"/>
  <c r="DA1194"/>
  <c r="DC1194"/>
  <c r="A1195"/>
  <c r="CX1195"/>
  <c r="CY1195"/>
  <c r="CZ1195"/>
  <c r="DB1195" s="1"/>
  <c r="DA1195"/>
  <c r="DC1195"/>
  <c r="A1196"/>
  <c r="CX1196"/>
  <c r="CY1196"/>
  <c r="CZ1196"/>
  <c r="DB1196" s="1"/>
  <c r="DA1196"/>
  <c r="DC1196"/>
  <c r="A1197"/>
  <c r="CX1197"/>
  <c r="CY1197"/>
  <c r="CZ1197"/>
  <c r="DA1197"/>
  <c r="DB1197"/>
  <c r="DC1197"/>
  <c r="A1198"/>
  <c r="CX1198"/>
  <c r="CY1198"/>
  <c r="CZ1198"/>
  <c r="DB1198" s="1"/>
  <c r="DA1198"/>
  <c r="DC1198"/>
  <c r="A1199"/>
  <c r="CX1199"/>
  <c r="CY1199"/>
  <c r="CZ1199"/>
  <c r="DA1199"/>
  <c r="DB1199"/>
  <c r="DC1199"/>
  <c r="A1200"/>
  <c r="CX1200"/>
  <c r="CY1200"/>
  <c r="CZ1200"/>
  <c r="DA1200"/>
  <c r="DB1200"/>
  <c r="L326" i="7" s="1"/>
  <c r="DC1200" i="3"/>
  <c r="Q326" i="7" s="1"/>
  <c r="A1201" i="3"/>
  <c r="CX1201"/>
  <c r="CY1201"/>
  <c r="CZ1201"/>
  <c r="DB1201" s="1"/>
  <c r="L325" i="7" s="1"/>
  <c r="DA1201" i="3"/>
  <c r="DC1201"/>
  <c r="Q325" i="7" s="1"/>
  <c r="A1202" i="3"/>
  <c r="CX1202"/>
  <c r="CY1202"/>
  <c r="CZ1202"/>
  <c r="DB1202" s="1"/>
  <c r="L324" i="7" s="1"/>
  <c r="DA1202" i="3"/>
  <c r="DC1202"/>
  <c r="Q324" i="7" s="1"/>
  <c r="A1203" i="3"/>
  <c r="CX1203"/>
  <c r="CY1203"/>
  <c r="CZ1203"/>
  <c r="DB1203" s="1"/>
  <c r="L323" i="7" s="1"/>
  <c r="DA1203" i="3"/>
  <c r="DC1203"/>
  <c r="Q323" i="7" s="1"/>
  <c r="A1204" i="3"/>
  <c r="CX1204"/>
  <c r="CY1204"/>
  <c r="CZ1204"/>
  <c r="DB1204" s="1"/>
  <c r="DA1204"/>
  <c r="DC1204"/>
  <c r="A1205"/>
  <c r="CX1205"/>
  <c r="CY1205"/>
  <c r="CZ1205"/>
  <c r="DB1205" s="1"/>
  <c r="DA1205"/>
  <c r="DC1205"/>
  <c r="A1206"/>
  <c r="CX1206"/>
  <c r="CY1206"/>
  <c r="CZ1206"/>
  <c r="DA1206"/>
  <c r="DB1206"/>
  <c r="DC1206"/>
  <c r="A1207"/>
  <c r="CX1207"/>
  <c r="CY1207"/>
  <c r="CZ1207"/>
  <c r="DA1207"/>
  <c r="DB1207"/>
  <c r="DC1207"/>
  <c r="A1208"/>
  <c r="CX1208"/>
  <c r="CY1208"/>
  <c r="CZ1208"/>
  <c r="DB1208" s="1"/>
  <c r="DA1208"/>
  <c r="DC1208"/>
  <c r="A1209"/>
  <c r="CX1209"/>
  <c r="CY1209"/>
  <c r="CZ1209"/>
  <c r="DB1209" s="1"/>
  <c r="DA1209"/>
  <c r="DC1209"/>
  <c r="A1210"/>
  <c r="CX1210"/>
  <c r="CY1210"/>
  <c r="CZ1210"/>
  <c r="DB1210" s="1"/>
  <c r="DA1210"/>
  <c r="DC1210"/>
  <c r="A1211"/>
  <c r="CX1211"/>
  <c r="CY1211"/>
  <c r="CZ1211"/>
  <c r="DB1211" s="1"/>
  <c r="DA1211"/>
  <c r="DC1211"/>
  <c r="A1212"/>
  <c r="CX1212"/>
  <c r="CY1212"/>
  <c r="CZ1212"/>
  <c r="DB1212" s="1"/>
  <c r="DA1212"/>
  <c r="DC1212"/>
  <c r="A1213"/>
  <c r="CX1213"/>
  <c r="CY1213"/>
  <c r="CZ1213"/>
  <c r="DB1213" s="1"/>
  <c r="DA1213"/>
  <c r="DC1213"/>
  <c r="A1214"/>
  <c r="CX1214"/>
  <c r="CY1214"/>
  <c r="CZ1214"/>
  <c r="DB1214" s="1"/>
  <c r="DA1214"/>
  <c r="DC1214"/>
  <c r="A1215"/>
  <c r="CX1215"/>
  <c r="CY1215"/>
  <c r="CZ1215"/>
  <c r="DB1215" s="1"/>
  <c r="DA1215"/>
  <c r="DC1215"/>
  <c r="A1216"/>
  <c r="CX1216"/>
  <c r="CY1216"/>
  <c r="CZ1216"/>
  <c r="DA1216"/>
  <c r="DB1216"/>
  <c r="DC1216"/>
  <c r="A1217"/>
  <c r="CX1217"/>
  <c r="CY1217"/>
  <c r="CZ1217"/>
  <c r="DB1217" s="1"/>
  <c r="L332" i="7" s="1"/>
  <c r="DA1217" i="3"/>
  <c r="DC1217"/>
  <c r="Q332" i="7" s="1"/>
  <c r="A1218" i="3"/>
  <c r="CX1218"/>
  <c r="CY1218"/>
  <c r="CZ1218"/>
  <c r="DB1218" s="1"/>
  <c r="L331" i="7" s="1"/>
  <c r="DA1218" i="3"/>
  <c r="DC1218"/>
  <c r="Q331" i="7" s="1"/>
  <c r="A1219" i="3"/>
  <c r="CX1219"/>
  <c r="CY1219"/>
  <c r="CZ1219"/>
  <c r="DB1219" s="1"/>
  <c r="L330" i="7" s="1"/>
  <c r="DA1219" i="3"/>
  <c r="DC1219"/>
  <c r="Q330" i="7" s="1"/>
  <c r="A1220" i="3"/>
  <c r="CX1220"/>
  <c r="CY1220"/>
  <c r="CZ1220"/>
  <c r="DB1220" s="1"/>
  <c r="L329" i="7" s="1"/>
  <c r="DA1220" i="3"/>
  <c r="DC1220"/>
  <c r="Q329" i="7" s="1"/>
  <c r="A1221" i="3"/>
  <c r="CX1221"/>
  <c r="CY1221"/>
  <c r="CZ1221"/>
  <c r="DB1221" s="1"/>
  <c r="DA1221"/>
  <c r="DC1221"/>
  <c r="A1222"/>
  <c r="CX1222"/>
  <c r="CY1222"/>
  <c r="CZ1222"/>
  <c r="DB1222" s="1"/>
  <c r="DA1222"/>
  <c r="DC1222"/>
  <c r="A1223"/>
  <c r="CX1223"/>
  <c r="CY1223"/>
  <c r="CZ1223"/>
  <c r="DA1223"/>
  <c r="DB1223"/>
  <c r="DC1223"/>
  <c r="A1224"/>
  <c r="CX1224"/>
  <c r="CY1224"/>
  <c r="CZ1224"/>
  <c r="DA1224"/>
  <c r="DB1224"/>
  <c r="DC1224"/>
  <c r="A1225"/>
  <c r="CX1225"/>
  <c r="CY1225"/>
  <c r="CZ1225"/>
  <c r="DB1225" s="1"/>
  <c r="DA1225"/>
  <c r="DC1225"/>
  <c r="A1226"/>
  <c r="CX1226"/>
  <c r="CY1226"/>
  <c r="CZ1226"/>
  <c r="DB1226" s="1"/>
  <c r="DA1226"/>
  <c r="DC1226"/>
  <c r="A1227"/>
  <c r="CX1227"/>
  <c r="CY1227"/>
  <c r="CZ1227"/>
  <c r="DB1227" s="1"/>
  <c r="DA1227"/>
  <c r="DC1227"/>
  <c r="A1228"/>
  <c r="CX1228"/>
  <c r="CY1228"/>
  <c r="CZ1228"/>
  <c r="DB1228" s="1"/>
  <c r="DA1228"/>
  <c r="DC1228"/>
  <c r="A1229"/>
  <c r="CY1229"/>
  <c r="CZ1229"/>
  <c r="DB1229" s="1"/>
  <c r="DA1229"/>
  <c r="DC1229"/>
  <c r="A1230"/>
  <c r="CY1230"/>
  <c r="CZ1230"/>
  <c r="DB1230" s="1"/>
  <c r="DA1230"/>
  <c r="DC1230"/>
  <c r="A1231"/>
  <c r="CY1231"/>
  <c r="CZ1231"/>
  <c r="DA1231"/>
  <c r="DB1231"/>
  <c r="DC1231"/>
  <c r="A1232"/>
  <c r="CY1232"/>
  <c r="CZ1232"/>
  <c r="DB1232" s="1"/>
  <c r="DA1232"/>
  <c r="DC1232"/>
  <c r="A1233"/>
  <c r="CY1233"/>
  <c r="CZ1233"/>
  <c r="DB1233" s="1"/>
  <c r="DA1233"/>
  <c r="DC1233"/>
  <c r="A1234"/>
  <c r="CY1234"/>
  <c r="CZ1234"/>
  <c r="DB1234" s="1"/>
  <c r="L338" i="7" s="1"/>
  <c r="DA1234" i="3"/>
  <c r="DC1234"/>
  <c r="Q338" i="7" s="1"/>
  <c r="A1235" i="3"/>
  <c r="CY1235"/>
  <c r="CZ1235"/>
  <c r="DB1235" s="1"/>
  <c r="L337" i="7" s="1"/>
  <c r="DA1235" i="3"/>
  <c r="DC1235"/>
  <c r="Q337" i="7" s="1"/>
  <c r="A1236" i="3"/>
  <c r="CY1236"/>
  <c r="CZ1236"/>
  <c r="DB1236" s="1"/>
  <c r="L336" i="7" s="1"/>
  <c r="DA1236" i="3"/>
  <c r="DC1236"/>
  <c r="Q336" i="7" s="1"/>
  <c r="A1237" i="3"/>
  <c r="CY1237"/>
  <c r="CZ1237"/>
  <c r="DB1237" s="1"/>
  <c r="L335" i="7" s="1"/>
  <c r="DA1237" i="3"/>
  <c r="DC1237"/>
  <c r="Q335" i="7" s="1"/>
  <c r="A1238" i="3"/>
  <c r="CY1238"/>
  <c r="CZ1238"/>
  <c r="DB1238" s="1"/>
  <c r="DA1238"/>
  <c r="DC1238"/>
  <c r="A1239"/>
  <c r="CY1239"/>
  <c r="CZ1239"/>
  <c r="DA1239"/>
  <c r="DB1239"/>
  <c r="DC1239"/>
  <c r="A1240"/>
  <c r="CY1240"/>
  <c r="CZ1240"/>
  <c r="DB1240" s="1"/>
  <c r="DA1240"/>
  <c r="DC1240"/>
  <c r="A1241"/>
  <c r="CY1241"/>
  <c r="CZ1241"/>
  <c r="DB1241" s="1"/>
  <c r="DA1241"/>
  <c r="DC1241"/>
  <c r="A1242"/>
  <c r="CY1242"/>
  <c r="CZ1242"/>
  <c r="DB1242" s="1"/>
  <c r="DA1242"/>
  <c r="DC1242"/>
  <c r="A1243"/>
  <c r="CY1243"/>
  <c r="CZ1243"/>
  <c r="DB1243" s="1"/>
  <c r="DA1243"/>
  <c r="DC1243"/>
  <c r="A1244"/>
  <c r="CY1244"/>
  <c r="CZ1244"/>
  <c r="DB1244" s="1"/>
  <c r="DA1244"/>
  <c r="DC1244"/>
  <c r="A1245"/>
  <c r="CY1245"/>
  <c r="CZ1245"/>
  <c r="DA1245"/>
  <c r="DB1245"/>
  <c r="DC1245"/>
  <c r="A1246"/>
  <c r="CY1246"/>
  <c r="CZ1246"/>
  <c r="DB1246" s="1"/>
  <c r="DA1246"/>
  <c r="DC1246"/>
  <c r="A1247"/>
  <c r="CY1247"/>
  <c r="CZ1247"/>
  <c r="DB1247" s="1"/>
  <c r="DA1247"/>
  <c r="DC1247"/>
  <c r="A1248"/>
  <c r="CY1248"/>
  <c r="CZ1248"/>
  <c r="DA1248"/>
  <c r="DB1248"/>
  <c r="DC1248"/>
  <c r="A1249"/>
  <c r="CY1249"/>
  <c r="CZ1249"/>
  <c r="DB1249" s="1"/>
  <c r="DA1249"/>
  <c r="DC1249"/>
  <c r="A1250"/>
  <c r="CY1250"/>
  <c r="CZ1250"/>
  <c r="DB1250" s="1"/>
  <c r="DA1250"/>
  <c r="DC1250"/>
  <c r="A1251"/>
  <c r="CY1251"/>
  <c r="CZ1251"/>
  <c r="DB1251" s="1"/>
  <c r="DA1251"/>
  <c r="DC1251"/>
  <c r="A1252"/>
  <c r="CY1252"/>
  <c r="CZ1252"/>
  <c r="DB1252" s="1"/>
  <c r="DA1252"/>
  <c r="DC1252"/>
  <c r="A1253"/>
  <c r="CY1253"/>
  <c r="CZ1253"/>
  <c r="DB1253" s="1"/>
  <c r="DA1253"/>
  <c r="DC1253"/>
  <c r="A1254"/>
  <c r="CY1254"/>
  <c r="CZ1254"/>
  <c r="DA1254"/>
  <c r="DB1254"/>
  <c r="L343" i="7" s="1"/>
  <c r="DC1254" i="3"/>
  <c r="Q343" i="7" s="1"/>
  <c r="A1255" i="3"/>
  <c r="CY1255"/>
  <c r="CZ1255"/>
  <c r="DB1255" s="1"/>
  <c r="L342" i="7" s="1"/>
  <c r="DA1255" i="3"/>
  <c r="DC1255"/>
  <c r="Q342" i="7" s="1"/>
  <c r="A1256" i="3"/>
  <c r="CY1256"/>
  <c r="CZ1256"/>
  <c r="DA1256"/>
  <c r="DB1256"/>
  <c r="L341" i="7" s="1"/>
  <c r="DC1256" i="3"/>
  <c r="Q341" i="7" s="1"/>
  <c r="A1257" i="3"/>
  <c r="CY1257"/>
  <c r="CZ1257"/>
  <c r="DB1257" s="1"/>
  <c r="L340" i="7" s="1"/>
  <c r="DA1257" i="3"/>
  <c r="DC1257"/>
  <c r="Q340" i="7" s="1"/>
  <c r="A1258" i="3"/>
  <c r="CY1258"/>
  <c r="CZ1258"/>
  <c r="DB1258" s="1"/>
  <c r="DA1258"/>
  <c r="DC1258"/>
  <c r="A1259"/>
  <c r="CY1259"/>
  <c r="CZ1259"/>
  <c r="DB1259" s="1"/>
  <c r="DA1259"/>
  <c r="DC1259"/>
  <c r="A1260"/>
  <c r="CY1260"/>
  <c r="CZ1260"/>
  <c r="DB1260" s="1"/>
  <c r="DA1260"/>
  <c r="DC1260"/>
  <c r="A1261"/>
  <c r="CY1261"/>
  <c r="CZ1261"/>
  <c r="DB1261" s="1"/>
  <c r="DA1261"/>
  <c r="DC1261"/>
  <c r="A1262"/>
  <c r="CY1262"/>
  <c r="CZ1262"/>
  <c r="DB1262" s="1"/>
  <c r="DA1262"/>
  <c r="DC1262"/>
  <c r="A1263"/>
  <c r="CY1263"/>
  <c r="CZ1263"/>
  <c r="DA1263"/>
  <c r="DB1263"/>
  <c r="DC1263"/>
  <c r="A1264"/>
  <c r="CY1264"/>
  <c r="CZ1264"/>
  <c r="DB1264" s="1"/>
  <c r="DA1264"/>
  <c r="DC1264"/>
  <c r="A1265"/>
  <c r="CY1265"/>
  <c r="CZ1265"/>
  <c r="DB1265" s="1"/>
  <c r="DA1265"/>
  <c r="DC1265"/>
  <c r="A1266"/>
  <c r="CY1266"/>
  <c r="CZ1266"/>
  <c r="DB1266" s="1"/>
  <c r="DA1266"/>
  <c r="DC1266"/>
  <c r="A1267"/>
  <c r="CY1267"/>
  <c r="CZ1267"/>
  <c r="DB1267" s="1"/>
  <c r="DA1267"/>
  <c r="DC1267"/>
  <c r="A1268"/>
  <c r="CY1268"/>
  <c r="CZ1268"/>
  <c r="DB1268" s="1"/>
  <c r="DA1268"/>
  <c r="DC1268"/>
  <c r="A1269"/>
  <c r="CY1269"/>
  <c r="CZ1269"/>
  <c r="DB1269" s="1"/>
  <c r="DA1269"/>
  <c r="DC1269"/>
  <c r="A1270"/>
  <c r="CY1270"/>
  <c r="CZ1270"/>
  <c r="DB1270" s="1"/>
  <c r="DA1270"/>
  <c r="DC1270"/>
  <c r="A1271"/>
  <c r="CY1271"/>
  <c r="CZ1271"/>
  <c r="DA1271"/>
  <c r="DB1271"/>
  <c r="DC1271"/>
  <c r="A1272"/>
  <c r="CY1272"/>
  <c r="CZ1272"/>
  <c r="DB1272" s="1"/>
  <c r="DA1272"/>
  <c r="DC1272"/>
  <c r="A1273"/>
  <c r="CY1273"/>
  <c r="CZ1273"/>
  <c r="DB1273" s="1"/>
  <c r="DA1273"/>
  <c r="DC1273"/>
  <c r="A1274"/>
  <c r="CY1274"/>
  <c r="CZ1274"/>
  <c r="DB1274" s="1"/>
  <c r="DA1274"/>
  <c r="DC1274"/>
  <c r="A1275"/>
  <c r="CY1275"/>
  <c r="CZ1275"/>
  <c r="DB1275" s="1"/>
  <c r="DA1275"/>
  <c r="DC1275"/>
  <c r="A1276"/>
  <c r="CY1276"/>
  <c r="CZ1276"/>
  <c r="DB1276" s="1"/>
  <c r="L348" i="7" s="1"/>
  <c r="DA1276" i="3"/>
  <c r="DC1276"/>
  <c r="Q348" i="7" s="1"/>
  <c r="A1277" i="3"/>
  <c r="CY1277"/>
  <c r="CZ1277"/>
  <c r="DA1277"/>
  <c r="DB1277"/>
  <c r="L347" i="7" s="1"/>
  <c r="DC1277" i="3"/>
  <c r="Q347" i="7" s="1"/>
  <c r="A1278" i="3"/>
  <c r="CY1278"/>
  <c r="CZ1278"/>
  <c r="DB1278" s="1"/>
  <c r="L346" i="7" s="1"/>
  <c r="DA1278" i="3"/>
  <c r="DC1278"/>
  <c r="Q346" i="7" s="1"/>
  <c r="A1279" i="3"/>
  <c r="CY1279"/>
  <c r="CZ1279"/>
  <c r="DA1279"/>
  <c r="DB1279"/>
  <c r="L345" i="7" s="1"/>
  <c r="DC1279" i="3"/>
  <c r="Q345" i="7" s="1"/>
  <c r="A1280" i="3"/>
  <c r="CY1280"/>
  <c r="CZ1280"/>
  <c r="DB1280" s="1"/>
  <c r="DA1280"/>
  <c r="DC1280"/>
  <c r="A1281"/>
  <c r="CY1281"/>
  <c r="CZ1281"/>
  <c r="DB1281" s="1"/>
  <c r="DA1281"/>
  <c r="DC1281"/>
  <c r="A1282"/>
  <c r="CY1282"/>
  <c r="CZ1282"/>
  <c r="DB1282" s="1"/>
  <c r="DA1282"/>
  <c r="DC1282"/>
  <c r="A1283"/>
  <c r="CY1283"/>
  <c r="CZ1283"/>
  <c r="DB1283" s="1"/>
  <c r="DA1283"/>
  <c r="DC1283"/>
  <c r="A1284"/>
  <c r="CY1284"/>
  <c r="CZ1284"/>
  <c r="DB1284" s="1"/>
  <c r="DA1284"/>
  <c r="DC1284"/>
  <c r="A1285"/>
  <c r="CY1285"/>
  <c r="CZ1285"/>
  <c r="DB1285" s="1"/>
  <c r="DA1285"/>
  <c r="DC1285"/>
  <c r="A1286"/>
  <c r="CY1286"/>
  <c r="CZ1286"/>
  <c r="DB1286" s="1"/>
  <c r="DA1286"/>
  <c r="DC1286"/>
  <c r="A1287"/>
  <c r="CY1287"/>
  <c r="CZ1287"/>
  <c r="DA1287"/>
  <c r="DB1287"/>
  <c r="DC1287"/>
  <c r="A1288"/>
  <c r="CY1288"/>
  <c r="CZ1288"/>
  <c r="DB1288" s="1"/>
  <c r="DA1288"/>
  <c r="DC1288"/>
  <c r="A1289"/>
  <c r="CY1289"/>
  <c r="CZ1289"/>
  <c r="DB1289" s="1"/>
  <c r="DA1289"/>
  <c r="DC1289"/>
  <c r="A1290"/>
  <c r="CY1290"/>
  <c r="CZ1290"/>
  <c r="DB1290" s="1"/>
  <c r="DA1290"/>
  <c r="DC1290"/>
  <c r="A1291"/>
  <c r="CX1291"/>
  <c r="CY1291"/>
  <c r="CZ1291"/>
  <c r="DB1291" s="1"/>
  <c r="DA1291"/>
  <c r="DC1291"/>
  <c r="A1292"/>
  <c r="CX1292"/>
  <c r="CY1292"/>
  <c r="CZ1292"/>
  <c r="DB1292" s="1"/>
  <c r="DA1292"/>
  <c r="DC1292"/>
  <c r="A1293"/>
  <c r="CX1293"/>
  <c r="CY1293"/>
  <c r="CZ1293"/>
  <c r="DB1293" s="1"/>
  <c r="DA1293"/>
  <c r="DC1293"/>
  <c r="A1294"/>
  <c r="CX1294"/>
  <c r="CY1294"/>
  <c r="CZ1294"/>
  <c r="DB1294" s="1"/>
  <c r="DA1294"/>
  <c r="DC1294"/>
  <c r="A1295"/>
  <c r="CX1295"/>
  <c r="CY1295"/>
  <c r="CZ1295"/>
  <c r="DA1295"/>
  <c r="DB1295"/>
  <c r="DC1295"/>
  <c r="A1296"/>
  <c r="CX1296"/>
  <c r="CY1296"/>
  <c r="CZ1296"/>
  <c r="DB1296" s="1"/>
  <c r="L357" i="7" s="1"/>
  <c r="DA1296" i="3"/>
  <c r="DC1296"/>
  <c r="Q357" i="7" s="1"/>
  <c r="A1297" i="3"/>
  <c r="CX1297"/>
  <c r="CY1297"/>
  <c r="CZ1297"/>
  <c r="DB1297" s="1"/>
  <c r="L356" i="7" s="1"/>
  <c r="DA1297" i="3"/>
  <c r="DC1297"/>
  <c r="Q356" i="7" s="1"/>
  <c r="A1298" i="3"/>
  <c r="CX1298"/>
  <c r="CY1298"/>
  <c r="CZ1298"/>
  <c r="DB1298" s="1"/>
  <c r="L355" i="7" s="1"/>
  <c r="DA1298" i="3"/>
  <c r="DC1298"/>
  <c r="Q355" i="7" s="1"/>
  <c r="A1299" i="3"/>
  <c r="CX1299"/>
  <c r="CY1299"/>
  <c r="CZ1299"/>
  <c r="DB1299" s="1"/>
  <c r="L354" i="7" s="1"/>
  <c r="DA1299" i="3"/>
  <c r="DC1299"/>
  <c r="Q354" i="7" s="1"/>
  <c r="A1300" i="3"/>
  <c r="CX1300"/>
  <c r="CY1300"/>
  <c r="CZ1300"/>
  <c r="DB1300" s="1"/>
  <c r="DA1300"/>
  <c r="DC1300"/>
  <c r="A1301"/>
  <c r="CX1301"/>
  <c r="CY1301"/>
  <c r="CZ1301"/>
  <c r="DB1301" s="1"/>
  <c r="DA1301"/>
  <c r="DC1301"/>
  <c r="A1302"/>
  <c r="CX1302"/>
  <c r="CY1302"/>
  <c r="CZ1302"/>
  <c r="DB1302" s="1"/>
  <c r="DA1302"/>
  <c r="DC1302"/>
  <c r="A1303"/>
  <c r="CX1303"/>
  <c r="CY1303"/>
  <c r="CZ1303"/>
  <c r="DB1303" s="1"/>
  <c r="DA1303"/>
  <c r="DC1303"/>
  <c r="A1304"/>
  <c r="CX1304"/>
  <c r="CY1304"/>
  <c r="CZ1304"/>
  <c r="DB1304" s="1"/>
  <c r="DA1304"/>
  <c r="DC1304"/>
  <c r="A1305"/>
  <c r="CX1305"/>
  <c r="CY1305"/>
  <c r="CZ1305"/>
  <c r="DB1305" s="1"/>
  <c r="DA1305"/>
  <c r="DC1305"/>
  <c r="A1306"/>
  <c r="CX1306"/>
  <c r="CY1306"/>
  <c r="CZ1306"/>
  <c r="DB1306" s="1"/>
  <c r="DA1306"/>
  <c r="DC1306"/>
  <c r="A1307"/>
  <c r="CX1307"/>
  <c r="CY1307"/>
  <c r="CZ1307"/>
  <c r="DB1307" s="1"/>
  <c r="DA1307"/>
  <c r="DC1307"/>
  <c r="A1308"/>
  <c r="CX1308"/>
  <c r="CY1308"/>
  <c r="CZ1308"/>
  <c r="DB1308" s="1"/>
  <c r="DA1308"/>
  <c r="DC1308"/>
  <c r="A1309"/>
  <c r="CY1309"/>
  <c r="CZ1309"/>
  <c r="DA1309"/>
  <c r="DB1309"/>
  <c r="DC1309"/>
  <c r="A1310"/>
  <c r="CY1310"/>
  <c r="CZ1310"/>
  <c r="DB1310" s="1"/>
  <c r="DA1310"/>
  <c r="DC1310"/>
  <c r="A1311"/>
  <c r="CY1311"/>
  <c r="CZ1311"/>
  <c r="DB1311" s="1"/>
  <c r="DA1311"/>
  <c r="DC1311"/>
  <c r="A1312"/>
  <c r="CY1312"/>
  <c r="CZ1312"/>
  <c r="DA1312"/>
  <c r="DB1312"/>
  <c r="DC1312"/>
  <c r="A1313"/>
  <c r="CY1313"/>
  <c r="CZ1313"/>
  <c r="DB1313" s="1"/>
  <c r="DA1313"/>
  <c r="DC1313"/>
  <c r="A1314"/>
  <c r="CY1314"/>
  <c r="CZ1314"/>
  <c r="DB1314" s="1"/>
  <c r="L363" i="7" s="1"/>
  <c r="DA1314" i="3"/>
  <c r="DC1314"/>
  <c r="Q363" i="7" s="1"/>
  <c r="A1315" i="3"/>
  <c r="CY1315"/>
  <c r="CZ1315"/>
  <c r="DB1315" s="1"/>
  <c r="L362" i="7" s="1"/>
  <c r="DA1315" i="3"/>
  <c r="DC1315"/>
  <c r="Q362" i="7" s="1"/>
  <c r="A1316" i="3"/>
  <c r="CY1316"/>
  <c r="CZ1316"/>
  <c r="DB1316" s="1"/>
  <c r="L361" i="7" s="1"/>
  <c r="DA1316" i="3"/>
  <c r="DC1316"/>
  <c r="Q361" i="7" s="1"/>
  <c r="A1317" i="3"/>
  <c r="CY1317"/>
  <c r="CZ1317"/>
  <c r="DB1317" s="1"/>
  <c r="L360" i="7" s="1"/>
  <c r="DA1317" i="3"/>
  <c r="DC1317"/>
  <c r="Q360" i="7" s="1"/>
  <c r="A1318" i="3"/>
  <c r="CY1318"/>
  <c r="CZ1318"/>
  <c r="DA1318"/>
  <c r="DB1318"/>
  <c r="DC1318"/>
  <c r="A1319"/>
  <c r="CY1319"/>
  <c r="CZ1319"/>
  <c r="DB1319" s="1"/>
  <c r="DA1319"/>
  <c r="DC1319"/>
  <c r="A1320"/>
  <c r="CY1320"/>
  <c r="CZ1320"/>
  <c r="DA1320"/>
  <c r="DB1320"/>
  <c r="DC1320"/>
  <c r="A1321"/>
  <c r="CY1321"/>
  <c r="CZ1321"/>
  <c r="DB1321" s="1"/>
  <c r="DA1321"/>
  <c r="DC1321"/>
  <c r="A1322"/>
  <c r="CY1322"/>
  <c r="CZ1322"/>
  <c r="DB1322" s="1"/>
  <c r="DA1322"/>
  <c r="DC1322"/>
  <c r="A1323"/>
  <c r="CY1323"/>
  <c r="CZ1323"/>
  <c r="DA1323"/>
  <c r="DB1323"/>
  <c r="DC1323"/>
  <c r="A1324"/>
  <c r="CY1324"/>
  <c r="CZ1324"/>
  <c r="DB1324" s="1"/>
  <c r="DA1324"/>
  <c r="DC1324"/>
  <c r="A1325"/>
  <c r="CY1325"/>
  <c r="CZ1325"/>
  <c r="DB1325" s="1"/>
  <c r="DA1325"/>
  <c r="DC1325"/>
  <c r="A1326"/>
  <c r="CY1326"/>
  <c r="CZ1326"/>
  <c r="DB1326" s="1"/>
  <c r="DA1326"/>
  <c r="DC1326"/>
  <c r="A1327"/>
  <c r="CY1327"/>
  <c r="CZ1327"/>
  <c r="DB1327" s="1"/>
  <c r="DA1327"/>
  <c r="DC1327"/>
  <c r="A1328"/>
  <c r="CY1328"/>
  <c r="CZ1328"/>
  <c r="DA1328"/>
  <c r="DB1328"/>
  <c r="DC1328"/>
  <c r="A1329"/>
  <c r="CY1329"/>
  <c r="CZ1329"/>
  <c r="DB1329" s="1"/>
  <c r="DA1329"/>
  <c r="DC1329"/>
  <c r="A1330"/>
  <c r="CY1330"/>
  <c r="CZ1330"/>
  <c r="DB1330" s="1"/>
  <c r="DA1330"/>
  <c r="DC1330"/>
  <c r="A1331"/>
  <c r="CY1331"/>
  <c r="CZ1331"/>
  <c r="DB1331" s="1"/>
  <c r="DA1331"/>
  <c r="DC1331"/>
  <c r="A1332"/>
  <c r="CY1332"/>
  <c r="CZ1332"/>
  <c r="DB1332" s="1"/>
  <c r="DA1332"/>
  <c r="DC1332"/>
  <c r="A1333"/>
  <c r="CY1333"/>
  <c r="CZ1333"/>
  <c r="DB1333" s="1"/>
  <c r="DA1333"/>
  <c r="DC1333"/>
  <c r="A1334"/>
  <c r="CY1334"/>
  <c r="CZ1334"/>
  <c r="DB1334" s="1"/>
  <c r="L368" i="7" s="1"/>
  <c r="DA1334" i="3"/>
  <c r="DC1334"/>
  <c r="Q368" i="7" s="1"/>
  <c r="A1335" i="3"/>
  <c r="CY1335"/>
  <c r="CZ1335"/>
  <c r="DA1335"/>
  <c r="DB1335"/>
  <c r="L367" i="7" s="1"/>
  <c r="DC1335" i="3"/>
  <c r="Q367" i="7" s="1"/>
  <c r="A1336" i="3"/>
  <c r="CY1336"/>
  <c r="CZ1336"/>
  <c r="DB1336" s="1"/>
  <c r="L366" i="7" s="1"/>
  <c r="DA1336" i="3"/>
  <c r="DC1336"/>
  <c r="Q366" i="7" s="1"/>
  <c r="A1337" i="3"/>
  <c r="CY1337"/>
  <c r="CZ1337"/>
  <c r="DB1337" s="1"/>
  <c r="L365" i="7" s="1"/>
  <c r="DA1337" i="3"/>
  <c r="DC1337"/>
  <c r="Q365" i="7" s="1"/>
  <c r="A1338" i="3"/>
  <c r="CY1338"/>
  <c r="CZ1338"/>
  <c r="DB1338" s="1"/>
  <c r="DA1338"/>
  <c r="DC1338"/>
  <c r="A1339"/>
  <c r="CY1339"/>
  <c r="CZ1339"/>
  <c r="DB1339" s="1"/>
  <c r="DA1339"/>
  <c r="DC1339"/>
  <c r="A1340"/>
  <c r="CY1340"/>
  <c r="CZ1340"/>
  <c r="DB1340" s="1"/>
  <c r="DA1340"/>
  <c r="DC1340"/>
  <c r="A1341"/>
  <c r="CY1341"/>
  <c r="CZ1341"/>
  <c r="DA1341"/>
  <c r="DB1341"/>
  <c r="DC1341"/>
  <c r="A1342"/>
  <c r="CY1342"/>
  <c r="CZ1342"/>
  <c r="DB1342" s="1"/>
  <c r="DA1342"/>
  <c r="DC1342"/>
  <c r="A1343"/>
  <c r="CY1343"/>
  <c r="CZ1343"/>
  <c r="DB1343" s="1"/>
  <c r="DA1343"/>
  <c r="DC1343"/>
  <c r="A1344"/>
  <c r="CY1344"/>
  <c r="CZ1344"/>
  <c r="DA1344"/>
  <c r="DB1344"/>
  <c r="DC1344"/>
  <c r="A1345"/>
  <c r="CY1345"/>
  <c r="CZ1345"/>
  <c r="DB1345" s="1"/>
  <c r="DA1345"/>
  <c r="DC1345"/>
  <c r="A1346"/>
  <c r="CY1346"/>
  <c r="CZ1346"/>
  <c r="DB1346" s="1"/>
  <c r="DA1346"/>
  <c r="DC1346"/>
  <c r="A1347"/>
  <c r="CY1347"/>
  <c r="CZ1347"/>
  <c r="DB1347" s="1"/>
  <c r="DA1347"/>
  <c r="DC1347"/>
  <c r="A1348"/>
  <c r="CY1348"/>
  <c r="CZ1348"/>
  <c r="DB1348" s="1"/>
  <c r="DA1348"/>
  <c r="DC1348"/>
  <c r="A1349"/>
  <c r="CY1349"/>
  <c r="CZ1349"/>
  <c r="DB1349" s="1"/>
  <c r="DA1349"/>
  <c r="DC1349"/>
  <c r="A1350"/>
  <c r="CY1350"/>
  <c r="CZ1350"/>
  <c r="DA1350"/>
  <c r="DB1350"/>
  <c r="DC1350"/>
  <c r="A1351"/>
  <c r="CY1351"/>
  <c r="CZ1351"/>
  <c r="DB1351" s="1"/>
  <c r="DA1351"/>
  <c r="DC1351"/>
  <c r="A1352"/>
  <c r="CY1352"/>
  <c r="CZ1352"/>
  <c r="DA1352"/>
  <c r="DB1352"/>
  <c r="DC1352"/>
  <c r="A1353"/>
  <c r="CY1353"/>
  <c r="CZ1353"/>
  <c r="DB1353" s="1"/>
  <c r="DA1353"/>
  <c r="DC1353"/>
  <c r="A1354"/>
  <c r="CY1354"/>
  <c r="CZ1354"/>
  <c r="DB1354" s="1"/>
  <c r="DA1354"/>
  <c r="DC1354"/>
  <c r="A1355"/>
  <c r="CY1355"/>
  <c r="CZ1355"/>
  <c r="DA1355"/>
  <c r="DB1355"/>
  <c r="DC1355"/>
  <c r="A1356"/>
  <c r="CY1356"/>
  <c r="CZ1356"/>
  <c r="DB1356" s="1"/>
  <c r="L373" i="7" s="1"/>
  <c r="DA1356" i="3"/>
  <c r="DC1356"/>
  <c r="Q373" i="7" s="1"/>
  <c r="A1357" i="3"/>
  <c r="CY1357"/>
  <c r="CZ1357"/>
  <c r="DB1357" s="1"/>
  <c r="L372" i="7" s="1"/>
  <c r="DA1357" i="3"/>
  <c r="DC1357"/>
  <c r="Q372" i="7" s="1"/>
  <c r="A1358" i="3"/>
  <c r="CY1358"/>
  <c r="CZ1358"/>
  <c r="DB1358" s="1"/>
  <c r="L371" i="7" s="1"/>
  <c r="DA1358" i="3"/>
  <c r="DC1358"/>
  <c r="Q371" i="7" s="1"/>
  <c r="A1359" i="3"/>
  <c r="CY1359"/>
  <c r="CZ1359"/>
  <c r="DB1359" s="1"/>
  <c r="L370" i="7" s="1"/>
  <c r="DA1359" i="3"/>
  <c r="DC1359"/>
  <c r="Q370" i="7" s="1"/>
  <c r="A1360" i="3"/>
  <c r="CY1360"/>
  <c r="CZ1360"/>
  <c r="DA1360"/>
  <c r="DB1360"/>
  <c r="DC1360"/>
  <c r="A1361"/>
  <c r="CY1361"/>
  <c r="CZ1361"/>
  <c r="DB1361" s="1"/>
  <c r="DA1361"/>
  <c r="DC1361"/>
  <c r="A1362"/>
  <c r="CY1362"/>
  <c r="CZ1362"/>
  <c r="DB1362" s="1"/>
  <c r="DA1362"/>
  <c r="DC1362"/>
  <c r="A1363"/>
  <c r="CY1363"/>
  <c r="CZ1363"/>
  <c r="DB1363" s="1"/>
  <c r="DA1363"/>
  <c r="DC1363"/>
  <c r="A1364"/>
  <c r="CY1364"/>
  <c r="CZ1364"/>
  <c r="DB1364" s="1"/>
  <c r="DA1364"/>
  <c r="DC1364"/>
  <c r="A1365"/>
  <c r="CY1365"/>
  <c r="CZ1365"/>
  <c r="DB1365" s="1"/>
  <c r="DA1365"/>
  <c r="DC1365"/>
  <c r="A1366"/>
  <c r="CY1366"/>
  <c r="CZ1366"/>
  <c r="DA1366"/>
  <c r="DB1366"/>
  <c r="DC1366"/>
  <c r="A1367"/>
  <c r="CY1367"/>
  <c r="CZ1367"/>
  <c r="DB1367" s="1"/>
  <c r="DA1367"/>
  <c r="DC1367"/>
  <c r="A1368"/>
  <c r="CY1368"/>
  <c r="CZ1368"/>
  <c r="DA1368"/>
  <c r="DB1368"/>
  <c r="DC1368"/>
  <c r="A1369"/>
  <c r="CY1369"/>
  <c r="CZ1369"/>
  <c r="DB1369" s="1"/>
  <c r="DA1369"/>
  <c r="DC1369"/>
  <c r="A1370"/>
  <c r="CY1370"/>
  <c r="CZ1370"/>
  <c r="DB1370" s="1"/>
  <c r="DA1370"/>
  <c r="DC1370"/>
  <c r="A1371"/>
  <c r="CX1371"/>
  <c r="CY1371"/>
  <c r="CZ1371"/>
  <c r="DB1371" s="1"/>
  <c r="DA1371"/>
  <c r="DC1371"/>
  <c r="A1372"/>
  <c r="CX1372"/>
  <c r="CY1372"/>
  <c r="CZ1372"/>
  <c r="DA1372"/>
  <c r="DB1372"/>
  <c r="DC1372"/>
  <c r="A1373"/>
  <c r="CX1373"/>
  <c r="CY1373"/>
  <c r="CZ1373"/>
  <c r="DB1373" s="1"/>
  <c r="DA1373"/>
  <c r="DC1373"/>
  <c r="A1374"/>
  <c r="CX1374"/>
  <c r="CY1374"/>
  <c r="CZ1374"/>
  <c r="DB1374" s="1"/>
  <c r="DA1374"/>
  <c r="DC1374"/>
  <c r="A1375"/>
  <c r="CX1375"/>
  <c r="CY1375"/>
  <c r="CZ1375"/>
  <c r="DB1375" s="1"/>
  <c r="DA1375"/>
  <c r="DC1375"/>
  <c r="A1376"/>
  <c r="CX1376"/>
  <c r="CY1376"/>
  <c r="CZ1376"/>
  <c r="DB1376" s="1"/>
  <c r="L379" i="7" s="1"/>
  <c r="DA1376" i="3"/>
  <c r="DC1376"/>
  <c r="Q379" i="7" s="1"/>
  <c r="A1377" i="3"/>
  <c r="CX1377"/>
  <c r="CY1377"/>
  <c r="CZ1377"/>
  <c r="DB1377" s="1"/>
  <c r="L378" i="7" s="1"/>
  <c r="DA1377" i="3"/>
  <c r="DC1377"/>
  <c r="Q378" i="7" s="1"/>
  <c r="A1378" i="3"/>
  <c r="CX1378"/>
  <c r="CY1378"/>
  <c r="CZ1378"/>
  <c r="DB1378" s="1"/>
  <c r="L377" i="7" s="1"/>
  <c r="DA1378" i="3"/>
  <c r="DC1378"/>
  <c r="Q377" i="7" s="1"/>
  <c r="A1379" i="3"/>
  <c r="CX1379"/>
  <c r="CY1379"/>
  <c r="CZ1379"/>
  <c r="DB1379" s="1"/>
  <c r="L376" i="7" s="1"/>
  <c r="DA1379" i="3"/>
  <c r="DC1379"/>
  <c r="Q376" i="7" s="1"/>
  <c r="A1380" i="3"/>
  <c r="CX1380"/>
  <c r="CY1380"/>
  <c r="CZ1380"/>
  <c r="DB1380" s="1"/>
  <c r="DA1380"/>
  <c r="DC1380"/>
  <c r="A1381"/>
  <c r="CX1381"/>
  <c r="CY1381"/>
  <c r="CZ1381"/>
  <c r="DB1381" s="1"/>
  <c r="DA1381"/>
  <c r="DC1381"/>
  <c r="A1382"/>
  <c r="CX1382"/>
  <c r="CY1382"/>
  <c r="CZ1382"/>
  <c r="DB1382" s="1"/>
  <c r="DA1382"/>
  <c r="DC1382"/>
  <c r="A1383"/>
  <c r="CX1383"/>
  <c r="CY1383"/>
  <c r="CZ1383"/>
  <c r="DB1383" s="1"/>
  <c r="DA1383"/>
  <c r="DC1383"/>
  <c r="A1384"/>
  <c r="CX1384"/>
  <c r="CY1384"/>
  <c r="CZ1384"/>
  <c r="DB1384" s="1"/>
  <c r="DA1384"/>
  <c r="DC1384"/>
  <c r="A1385"/>
  <c r="CX1385"/>
  <c r="CY1385"/>
  <c r="CZ1385"/>
  <c r="DB1385" s="1"/>
  <c r="DA1385"/>
  <c r="DC1385"/>
  <c r="A1386"/>
  <c r="CX1386"/>
  <c r="CY1386"/>
  <c r="CZ1386"/>
  <c r="DB1386" s="1"/>
  <c r="DA1386"/>
  <c r="DC1386"/>
  <c r="A1387"/>
  <c r="CX1387"/>
  <c r="CY1387"/>
  <c r="CZ1387"/>
  <c r="DB1387" s="1"/>
  <c r="DA1387"/>
  <c r="DC1387"/>
  <c r="A1388"/>
  <c r="CX1388"/>
  <c r="CY1388"/>
  <c r="CZ1388"/>
  <c r="DB1388" s="1"/>
  <c r="DA1388"/>
  <c r="DC1388"/>
  <c r="A1389"/>
  <c r="CY1389"/>
  <c r="CZ1389"/>
  <c r="DB1389" s="1"/>
  <c r="DA1389"/>
  <c r="DC1389"/>
  <c r="A1390"/>
  <c r="CY1390"/>
  <c r="CZ1390"/>
  <c r="DA1390"/>
  <c r="DB1390"/>
  <c r="DC1390"/>
  <c r="A1391"/>
  <c r="CY1391"/>
  <c r="CZ1391"/>
  <c r="DB1391" s="1"/>
  <c r="DA1391"/>
  <c r="DC1391"/>
  <c r="A1392"/>
  <c r="CY1392"/>
  <c r="CZ1392"/>
  <c r="DB1392" s="1"/>
  <c r="DA1392"/>
  <c r="DC1392"/>
  <c r="A1393"/>
  <c r="CY1393"/>
  <c r="CZ1393"/>
  <c r="DB1393" s="1"/>
  <c r="DA1393"/>
  <c r="DC1393"/>
  <c r="A1394"/>
  <c r="CY1394"/>
  <c r="CZ1394"/>
  <c r="DB1394" s="1"/>
  <c r="L385" i="7" s="1"/>
  <c r="DA1394" i="3"/>
  <c r="DC1394"/>
  <c r="Q385" i="7" s="1"/>
  <c r="A1395" i="3"/>
  <c r="CY1395"/>
  <c r="CZ1395"/>
  <c r="DB1395" s="1"/>
  <c r="L384" i="7" s="1"/>
  <c r="DA1395" i="3"/>
  <c r="DC1395"/>
  <c r="Q384" i="7" s="1"/>
  <c r="A1396" i="3"/>
  <c r="CY1396"/>
  <c r="CZ1396"/>
  <c r="DB1396" s="1"/>
  <c r="L383" i="7" s="1"/>
  <c r="DA1396" i="3"/>
  <c r="DC1396"/>
  <c r="Q383" i="7" s="1"/>
  <c r="A1397" i="3"/>
  <c r="CY1397"/>
  <c r="CZ1397"/>
  <c r="DA1397"/>
  <c r="DB1397"/>
  <c r="L382" i="7" s="1"/>
  <c r="DC1397" i="3"/>
  <c r="Q382" i="7" s="1"/>
  <c r="A1398" i="3"/>
  <c r="CY1398"/>
  <c r="CZ1398"/>
  <c r="DB1398" s="1"/>
  <c r="DA1398"/>
  <c r="DC1398"/>
  <c r="A1399"/>
  <c r="CY1399"/>
  <c r="CZ1399"/>
  <c r="DB1399" s="1"/>
  <c r="DA1399"/>
  <c r="DC1399"/>
  <c r="A1400"/>
  <c r="CY1400"/>
  <c r="CZ1400"/>
  <c r="DA1400"/>
  <c r="DB1400"/>
  <c r="DC1400"/>
  <c r="A1401"/>
  <c r="CY1401"/>
  <c r="CZ1401"/>
  <c r="DB1401" s="1"/>
  <c r="DA1401"/>
  <c r="DC1401"/>
  <c r="A1402"/>
  <c r="CY1402"/>
  <c r="CZ1402"/>
  <c r="DB1402" s="1"/>
  <c r="DA1402"/>
  <c r="DC1402"/>
  <c r="A1403"/>
  <c r="CY1403"/>
  <c r="CZ1403"/>
  <c r="DA1403"/>
  <c r="DB1403"/>
  <c r="DC1403"/>
  <c r="A1404"/>
  <c r="CY1404"/>
  <c r="CZ1404"/>
  <c r="DB1404" s="1"/>
  <c r="DA1404"/>
  <c r="DC1404"/>
  <c r="A1405"/>
  <c r="CY1405"/>
  <c r="CZ1405"/>
  <c r="DA1405"/>
  <c r="DB1405"/>
  <c r="DC1405"/>
  <c r="A1406"/>
  <c r="CY1406"/>
  <c r="CZ1406"/>
  <c r="DB1406" s="1"/>
  <c r="DA1406"/>
  <c r="DC1406"/>
  <c r="A1407"/>
  <c r="CY1407"/>
  <c r="CZ1407"/>
  <c r="DB1407" s="1"/>
  <c r="DA1407"/>
  <c r="DC1407"/>
  <c r="A1408"/>
  <c r="CY1408"/>
  <c r="CZ1408"/>
  <c r="DB1408" s="1"/>
  <c r="DA1408"/>
  <c r="DC1408"/>
  <c r="A1409"/>
  <c r="CY1409"/>
  <c r="CZ1409"/>
  <c r="DB1409" s="1"/>
  <c r="DA1409"/>
  <c r="DC1409"/>
  <c r="A1410"/>
  <c r="CY1410"/>
  <c r="CZ1410"/>
  <c r="DB1410" s="1"/>
  <c r="DA1410"/>
  <c r="DC1410"/>
  <c r="A1411"/>
  <c r="CY1411"/>
  <c r="CZ1411"/>
  <c r="DB1411" s="1"/>
  <c r="DA1411"/>
  <c r="DC1411"/>
  <c r="A1412"/>
  <c r="CY1412"/>
  <c r="CZ1412"/>
  <c r="DB1412" s="1"/>
  <c r="DA1412"/>
  <c r="DC1412"/>
  <c r="A1413"/>
  <c r="CY1413"/>
  <c r="CZ1413"/>
  <c r="DA1413"/>
  <c r="DB1413"/>
  <c r="DC1413"/>
  <c r="A1414"/>
  <c r="CY1414"/>
  <c r="CZ1414"/>
  <c r="DB1414" s="1"/>
  <c r="L390" i="7" s="1"/>
  <c r="DA1414" i="3"/>
  <c r="DC1414"/>
  <c r="Q390" i="7" s="1"/>
  <c r="A1415" i="3"/>
  <c r="CY1415"/>
  <c r="CZ1415"/>
  <c r="DB1415" s="1"/>
  <c r="L389" i="7" s="1"/>
  <c r="DA1415" i="3"/>
  <c r="DC1415"/>
  <c r="Q389" i="7" s="1"/>
  <c r="A1416" i="3"/>
  <c r="CY1416"/>
  <c r="CZ1416"/>
  <c r="DA1416"/>
  <c r="DB1416"/>
  <c r="L388" i="7" s="1"/>
  <c r="DC1416" i="3"/>
  <c r="Q388" i="7" s="1"/>
  <c r="A1417" i="3"/>
  <c r="CY1417"/>
  <c r="CZ1417"/>
  <c r="DB1417" s="1"/>
  <c r="L387" i="7" s="1"/>
  <c r="DA1417" i="3"/>
  <c r="DC1417"/>
  <c r="Q387" i="7" s="1"/>
  <c r="A1418" i="3"/>
  <c r="CY1418"/>
  <c r="CZ1418"/>
  <c r="DB1418" s="1"/>
  <c r="DA1418"/>
  <c r="DC1418"/>
  <c r="A1419"/>
  <c r="CY1419"/>
  <c r="CZ1419"/>
  <c r="DA1419"/>
  <c r="DB1419"/>
  <c r="DC1419"/>
  <c r="A1420"/>
  <c r="CY1420"/>
  <c r="CZ1420"/>
  <c r="DB1420" s="1"/>
  <c r="DA1420"/>
  <c r="DC1420"/>
  <c r="A1421"/>
  <c r="CY1421"/>
  <c r="CZ1421"/>
  <c r="DA1421"/>
  <c r="DB1421"/>
  <c r="DC1421"/>
  <c r="A1422"/>
  <c r="CY1422"/>
  <c r="CZ1422"/>
  <c r="DB1422" s="1"/>
  <c r="DA1422"/>
  <c r="DC1422"/>
  <c r="A1423"/>
  <c r="CY1423"/>
  <c r="CZ1423"/>
  <c r="DB1423" s="1"/>
  <c r="DA1423"/>
  <c r="DC1423"/>
  <c r="A1424"/>
  <c r="CY1424"/>
  <c r="CZ1424"/>
  <c r="DA1424"/>
  <c r="DB1424"/>
  <c r="DC1424"/>
  <c r="A1425"/>
  <c r="CY1425"/>
  <c r="CZ1425"/>
  <c r="DB1425" s="1"/>
  <c r="DA1425"/>
  <c r="DC1425"/>
  <c r="A1426"/>
  <c r="CY1426"/>
  <c r="CZ1426"/>
  <c r="DB1426" s="1"/>
  <c r="DA1426"/>
  <c r="DC1426"/>
  <c r="A1427"/>
  <c r="CY1427"/>
  <c r="CZ1427"/>
  <c r="DB1427" s="1"/>
  <c r="DA1427"/>
  <c r="DC1427"/>
  <c r="A1428"/>
  <c r="CY1428"/>
  <c r="CZ1428"/>
  <c r="DB1428" s="1"/>
  <c r="DA1428"/>
  <c r="DC1428"/>
  <c r="A1429"/>
  <c r="CY1429"/>
  <c r="CZ1429"/>
  <c r="DB1429" s="1"/>
  <c r="DA1429"/>
  <c r="DC1429"/>
  <c r="A1430"/>
  <c r="CY1430"/>
  <c r="CZ1430"/>
  <c r="DA1430"/>
  <c r="DB1430"/>
  <c r="DC1430"/>
  <c r="A1431"/>
  <c r="CY1431"/>
  <c r="CZ1431"/>
  <c r="DB1431" s="1"/>
  <c r="DA1431"/>
  <c r="DC1431"/>
  <c r="A1432"/>
  <c r="CY1432"/>
  <c r="CZ1432"/>
  <c r="DA1432"/>
  <c r="DB1432"/>
  <c r="DC1432"/>
  <c r="A1433"/>
  <c r="CY1433"/>
  <c r="CZ1433"/>
  <c r="DB1433" s="1"/>
  <c r="DA1433"/>
  <c r="DC1433"/>
  <c r="A1434"/>
  <c r="CY1434"/>
  <c r="CZ1434"/>
  <c r="DB1434" s="1"/>
  <c r="DA1434"/>
  <c r="DC1434"/>
  <c r="A1435"/>
  <c r="CY1435"/>
  <c r="CZ1435"/>
  <c r="DA1435"/>
  <c r="DB1435"/>
  <c r="DC1435"/>
  <c r="A1436"/>
  <c r="CY1436"/>
  <c r="CZ1436"/>
  <c r="DB1436" s="1"/>
  <c r="L395" i="7" s="1"/>
  <c r="DA1436" i="3"/>
  <c r="DC1436"/>
  <c r="Q395" i="7" s="1"/>
  <c r="A1437" i="3"/>
  <c r="CY1437"/>
  <c r="CZ1437"/>
  <c r="DA1437"/>
  <c r="DB1437"/>
  <c r="L394" i="7" s="1"/>
  <c r="DC1437" i="3"/>
  <c r="Q394" i="7" s="1"/>
  <c r="A1438" i="3"/>
  <c r="CY1438"/>
  <c r="CZ1438"/>
  <c r="DB1438" s="1"/>
  <c r="L393" i="7" s="1"/>
  <c r="DA1438" i="3"/>
  <c r="DC1438"/>
  <c r="Q393" i="7" s="1"/>
  <c r="A1439" i="3"/>
  <c r="CY1439"/>
  <c r="CZ1439"/>
  <c r="DB1439" s="1"/>
  <c r="L392" i="7" s="1"/>
  <c r="DA1439" i="3"/>
  <c r="DC1439"/>
  <c r="Q392" i="7" s="1"/>
  <c r="A1440" i="3"/>
  <c r="CY1440"/>
  <c r="CZ1440"/>
  <c r="DA1440"/>
  <c r="DB1440"/>
  <c r="DC1440"/>
  <c r="A1441"/>
  <c r="CY1441"/>
  <c r="CZ1441"/>
  <c r="DB1441" s="1"/>
  <c r="DA1441"/>
  <c r="DC1441"/>
  <c r="A1442"/>
  <c r="CY1442"/>
  <c r="CZ1442"/>
  <c r="DB1442" s="1"/>
  <c r="DA1442"/>
  <c r="DC1442"/>
  <c r="A1443"/>
  <c r="CY1443"/>
  <c r="CZ1443"/>
  <c r="DB1443" s="1"/>
  <c r="DA1443"/>
  <c r="DC1443"/>
  <c r="A1444"/>
  <c r="CY1444"/>
  <c r="CZ1444"/>
  <c r="DB1444" s="1"/>
  <c r="DA1444"/>
  <c r="DC1444"/>
  <c r="A1445"/>
  <c r="CY1445"/>
  <c r="CZ1445"/>
  <c r="DB1445" s="1"/>
  <c r="DA1445"/>
  <c r="DC1445"/>
  <c r="A1446"/>
  <c r="CY1446"/>
  <c r="CZ1446"/>
  <c r="DB1446" s="1"/>
  <c r="DA1446"/>
  <c r="DC1446"/>
  <c r="A1447"/>
  <c r="CY1447"/>
  <c r="CZ1447"/>
  <c r="DB1447" s="1"/>
  <c r="DA1447"/>
  <c r="DC1447"/>
  <c r="A1448"/>
  <c r="CY1448"/>
  <c r="CZ1448"/>
  <c r="DB1448" s="1"/>
  <c r="DA1448"/>
  <c r="DC1448"/>
  <c r="A1449"/>
  <c r="CY1449"/>
  <c r="CZ1449"/>
  <c r="DB1449" s="1"/>
  <c r="DA1449"/>
  <c r="DC1449"/>
  <c r="A1450"/>
  <c r="CY1450"/>
  <c r="CZ1450"/>
  <c r="DB1450" s="1"/>
  <c r="DA1450"/>
  <c r="DC1450"/>
  <c r="A1451"/>
  <c r="CX1451"/>
  <c r="CY1451"/>
  <c r="CZ1451"/>
  <c r="DB1451" s="1"/>
  <c r="DA1451"/>
  <c r="DC1451"/>
  <c r="A1452"/>
  <c r="CX1452"/>
  <c r="CY1452"/>
  <c r="CZ1452"/>
  <c r="DA1452"/>
  <c r="DB1452"/>
  <c r="DC1452"/>
  <c r="A1453"/>
  <c r="CX1453"/>
  <c r="CY1453"/>
  <c r="CZ1453"/>
  <c r="DA1453"/>
  <c r="DB1453"/>
  <c r="DC1453"/>
  <c r="A1454"/>
  <c r="CX1454"/>
  <c r="CY1454"/>
  <c r="CZ1454"/>
  <c r="DB1454" s="1"/>
  <c r="DA1454"/>
  <c r="DC1454"/>
  <c r="A1455"/>
  <c r="CX1455"/>
  <c r="CY1455"/>
  <c r="CZ1455"/>
  <c r="DB1455" s="1"/>
  <c r="L402" i="7" s="1"/>
  <c r="DA1455" i="3"/>
  <c r="DC1455"/>
  <c r="Q402" i="7" s="1"/>
  <c r="A1456" i="3"/>
  <c r="CX1456"/>
  <c r="CY1456"/>
  <c r="CZ1456"/>
  <c r="DB1456" s="1"/>
  <c r="L401" i="7" s="1"/>
  <c r="DA1456" i="3"/>
  <c r="DC1456"/>
  <c r="Q401" i="7" s="1"/>
  <c r="A1457" i="3"/>
  <c r="CX1457"/>
  <c r="CY1457"/>
  <c r="CZ1457"/>
  <c r="DB1457" s="1"/>
  <c r="L400" i="7" s="1"/>
  <c r="DA1457" i="3"/>
  <c r="DC1457"/>
  <c r="Q400" i="7" s="1"/>
  <c r="A1458" i="3"/>
  <c r="CX1458"/>
  <c r="CY1458"/>
  <c r="CZ1458"/>
  <c r="DB1458" s="1"/>
  <c r="L399" i="7" s="1"/>
  <c r="DA1458" i="3"/>
  <c r="DC1458"/>
  <c r="Q399" i="7" s="1"/>
  <c r="A1459" i="3"/>
  <c r="CX1459"/>
  <c r="CY1459"/>
  <c r="CZ1459"/>
  <c r="DB1459" s="1"/>
  <c r="DA1459"/>
  <c r="DC1459"/>
  <c r="A1460"/>
  <c r="CX1460"/>
  <c r="CY1460"/>
  <c r="CZ1460"/>
  <c r="DB1460" s="1"/>
  <c r="DA1460"/>
  <c r="DC1460"/>
  <c r="A1461"/>
  <c r="CX1461"/>
  <c r="CY1461"/>
  <c r="CZ1461"/>
  <c r="DB1461" s="1"/>
  <c r="DA1461"/>
  <c r="DC1461"/>
  <c r="A1462"/>
  <c r="CX1462"/>
  <c r="CY1462"/>
  <c r="CZ1462"/>
  <c r="DA1462"/>
  <c r="DB1462"/>
  <c r="DC1462"/>
  <c r="A1463"/>
  <c r="CX1463"/>
  <c r="CY1463"/>
  <c r="CZ1463"/>
  <c r="DB1463" s="1"/>
  <c r="DA1463"/>
  <c r="DC1463"/>
  <c r="A1464"/>
  <c r="CX1464"/>
  <c r="CY1464"/>
  <c r="CZ1464"/>
  <c r="DB1464" s="1"/>
  <c r="DA1464"/>
  <c r="DC1464"/>
  <c r="A1465"/>
  <c r="CX1465"/>
  <c r="CY1465"/>
  <c r="CZ1465"/>
  <c r="DB1465" s="1"/>
  <c r="DA1465"/>
  <c r="DC1465"/>
  <c r="A1466"/>
  <c r="CX1466"/>
  <c r="CY1466"/>
  <c r="CZ1466"/>
  <c r="DB1466" s="1"/>
  <c r="DA1466"/>
  <c r="DC1466"/>
  <c r="A1467"/>
  <c r="CY1467"/>
  <c r="CZ1467"/>
  <c r="DB1467" s="1"/>
  <c r="DA1467"/>
  <c r="DC1467"/>
  <c r="A1468"/>
  <c r="CY1468"/>
  <c r="CZ1468"/>
  <c r="DB1468" s="1"/>
  <c r="DA1468"/>
  <c r="DC1468"/>
  <c r="A1469"/>
  <c r="CY1469"/>
  <c r="CZ1469"/>
  <c r="DB1469" s="1"/>
  <c r="DA1469"/>
  <c r="DC1469"/>
  <c r="A1470"/>
  <c r="CY1470"/>
  <c r="CZ1470"/>
  <c r="DA1470"/>
  <c r="DB1470"/>
  <c r="DC1470"/>
  <c r="A1471"/>
  <c r="CY1471"/>
  <c r="CZ1471"/>
  <c r="DB1471" s="1"/>
  <c r="DA1471"/>
  <c r="DC1471"/>
  <c r="A1472"/>
  <c r="CY1472"/>
  <c r="CZ1472"/>
  <c r="DB1472" s="1"/>
  <c r="L408" i="7" s="1"/>
  <c r="DA1472" i="3"/>
  <c r="DC1472"/>
  <c r="Q408" i="7" s="1"/>
  <c r="A1473" i="3"/>
  <c r="CY1473"/>
  <c r="CZ1473"/>
  <c r="DB1473" s="1"/>
  <c r="L407" i="7" s="1"/>
  <c r="DA1473" i="3"/>
  <c r="DC1473"/>
  <c r="Q407" i="7" s="1"/>
  <c r="A1474" i="3"/>
  <c r="CY1474"/>
  <c r="CZ1474"/>
  <c r="DB1474" s="1"/>
  <c r="L406" i="7" s="1"/>
  <c r="DA1474" i="3"/>
  <c r="DC1474"/>
  <c r="Q406" i="7" s="1"/>
  <c r="A1475" i="3"/>
  <c r="CY1475"/>
  <c r="CZ1475"/>
  <c r="DB1475" s="1"/>
  <c r="L405" i="7" s="1"/>
  <c r="DA1475" i="3"/>
  <c r="DC1475"/>
  <c r="Q405" i="7" s="1"/>
  <c r="A1476" i="3"/>
  <c r="CY1476"/>
  <c r="CZ1476"/>
  <c r="DA1476"/>
  <c r="DB1476"/>
  <c r="DC1476"/>
  <c r="A1477"/>
  <c r="CY1477"/>
  <c r="CZ1477"/>
  <c r="DB1477" s="1"/>
  <c r="DA1477"/>
  <c r="DC1477"/>
  <c r="A1478"/>
  <c r="CY1478"/>
  <c r="CZ1478"/>
  <c r="DB1478" s="1"/>
  <c r="DA1478"/>
  <c r="DC1478"/>
  <c r="A1479"/>
  <c r="CY1479"/>
  <c r="CZ1479"/>
  <c r="DB1479" s="1"/>
  <c r="DA1479"/>
  <c r="DC1479"/>
  <c r="A1480"/>
  <c r="CY1480"/>
  <c r="CZ1480"/>
  <c r="DB1480" s="1"/>
  <c r="DA1480"/>
  <c r="DC1480"/>
  <c r="A1481"/>
  <c r="CY1481"/>
  <c r="CZ1481"/>
  <c r="DB1481" s="1"/>
  <c r="DA1481"/>
  <c r="DC1481"/>
  <c r="A1482"/>
  <c r="CY1482"/>
  <c r="CZ1482"/>
  <c r="DB1482" s="1"/>
  <c r="DA1482"/>
  <c r="DC1482"/>
  <c r="A1483"/>
  <c r="CY1483"/>
  <c r="CZ1483"/>
  <c r="DB1483" s="1"/>
  <c r="DA1483"/>
  <c r="DC1483"/>
  <c r="A1484"/>
  <c r="CY1484"/>
  <c r="CZ1484"/>
  <c r="DB1484" s="1"/>
  <c r="DA1484"/>
  <c r="DC1484"/>
  <c r="A1485"/>
  <c r="CY1485"/>
  <c r="CZ1485"/>
  <c r="DA1485"/>
  <c r="DB1485"/>
  <c r="DC1485"/>
  <c r="A1486"/>
  <c r="CY1486"/>
  <c r="CZ1486"/>
  <c r="DB1486" s="1"/>
  <c r="DA1486"/>
  <c r="DC1486"/>
  <c r="A1487"/>
  <c r="CY1487"/>
  <c r="CZ1487"/>
  <c r="DB1487" s="1"/>
  <c r="DA1487"/>
  <c r="DC1487"/>
  <c r="A1488"/>
  <c r="CY1488"/>
  <c r="CZ1488"/>
  <c r="DA1488"/>
  <c r="DB1488"/>
  <c r="DC1488"/>
  <c r="A1489"/>
  <c r="CY1489"/>
  <c r="CZ1489"/>
  <c r="DB1489" s="1"/>
  <c r="DA1489"/>
  <c r="DC1489"/>
  <c r="A1490"/>
  <c r="CY1490"/>
  <c r="CZ1490"/>
  <c r="DB1490" s="1"/>
  <c r="DA1490"/>
  <c r="DC1490"/>
  <c r="A1491"/>
  <c r="CY1491"/>
  <c r="CZ1491"/>
  <c r="DA1491"/>
  <c r="DB1491"/>
  <c r="L414" i="7" s="1"/>
  <c r="DC1491" i="3"/>
  <c r="Q414" i="7" s="1"/>
  <c r="A1492" i="3"/>
  <c r="CY1492"/>
  <c r="CZ1492"/>
  <c r="DB1492" s="1"/>
  <c r="L413" i="7" s="1"/>
  <c r="DA1492" i="3"/>
  <c r="DC1492"/>
  <c r="Q413" i="7" s="1"/>
  <c r="A1493" i="3"/>
  <c r="CY1493"/>
  <c r="CZ1493"/>
  <c r="DA1493"/>
  <c r="DB1493"/>
  <c r="L412" i="7" s="1"/>
  <c r="DC1493" i="3"/>
  <c r="Q412" i="7" s="1"/>
  <c r="A1494" i="3"/>
  <c r="CY1494"/>
  <c r="CZ1494"/>
  <c r="DB1494" s="1"/>
  <c r="L411" i="7" s="1"/>
  <c r="DA1494" i="3"/>
  <c r="DC1494"/>
  <c r="Q411" i="7" s="1"/>
  <c r="A1495" i="3"/>
  <c r="CY1495"/>
  <c r="CZ1495"/>
  <c r="DB1495" s="1"/>
  <c r="L410" i="7" s="1"/>
  <c r="DA1495" i="3"/>
  <c r="DC1495"/>
  <c r="Q410" i="7" s="1"/>
  <c r="A1496" i="3"/>
  <c r="CY1496"/>
  <c r="CZ1496"/>
  <c r="DA1496"/>
  <c r="DB1496"/>
  <c r="DC1496"/>
  <c r="A1497"/>
  <c r="CY1497"/>
  <c r="CZ1497"/>
  <c r="DB1497" s="1"/>
  <c r="DA1497"/>
  <c r="DC1497"/>
  <c r="A1498"/>
  <c r="CY1498"/>
  <c r="CZ1498"/>
  <c r="DB1498" s="1"/>
  <c r="DA1498"/>
  <c r="DC1498"/>
  <c r="A1499"/>
  <c r="CY1499"/>
  <c r="CZ1499"/>
  <c r="DB1499" s="1"/>
  <c r="DA1499"/>
  <c r="DC1499"/>
  <c r="A1500"/>
  <c r="CY1500"/>
  <c r="CZ1500"/>
  <c r="DB1500" s="1"/>
  <c r="DA1500"/>
  <c r="DC1500"/>
  <c r="A1501"/>
  <c r="CY1501"/>
  <c r="CZ1501"/>
  <c r="DB1501" s="1"/>
  <c r="DA1501"/>
  <c r="DC1501"/>
  <c r="A1502"/>
  <c r="CY1502"/>
  <c r="CZ1502"/>
  <c r="DA1502"/>
  <c r="DB1502"/>
  <c r="DC1502"/>
  <c r="A1503"/>
  <c r="CY1503"/>
  <c r="CZ1503"/>
  <c r="DB1503" s="1"/>
  <c r="DA1503"/>
  <c r="DC1503"/>
  <c r="A1504"/>
  <c r="CY1504"/>
  <c r="CZ1504"/>
  <c r="DA1504"/>
  <c r="DB1504"/>
  <c r="DC1504"/>
  <c r="A1505"/>
  <c r="CY1505"/>
  <c r="CZ1505"/>
  <c r="DB1505" s="1"/>
  <c r="DA1505"/>
  <c r="DC1505"/>
  <c r="A1506"/>
  <c r="CY1506"/>
  <c r="CZ1506"/>
  <c r="DB1506" s="1"/>
  <c r="DA1506"/>
  <c r="DC1506"/>
  <c r="A1507"/>
  <c r="CY1507"/>
  <c r="CZ1507"/>
  <c r="DA1507"/>
  <c r="DB1507"/>
  <c r="DC1507"/>
  <c r="A1508"/>
  <c r="CY1508"/>
  <c r="CZ1508"/>
  <c r="DB1508" s="1"/>
  <c r="DA1508"/>
  <c r="DC1508"/>
  <c r="A1509"/>
  <c r="CY1509"/>
  <c r="CZ1509"/>
  <c r="DA1509"/>
  <c r="DB1509"/>
  <c r="DC1509"/>
  <c r="A1510"/>
  <c r="CY1510"/>
  <c r="CZ1510"/>
  <c r="DB1510" s="1"/>
  <c r="DA1510"/>
  <c r="DC1510"/>
  <c r="A1511"/>
  <c r="CY1511"/>
  <c r="CZ1511"/>
  <c r="DB1511" s="1"/>
  <c r="DA1511"/>
  <c r="DC1511"/>
  <c r="A1512"/>
  <c r="CY1512"/>
  <c r="CZ1512"/>
  <c r="DA1512"/>
  <c r="DB1512"/>
  <c r="DC1512"/>
  <c r="A1513"/>
  <c r="CY1513"/>
  <c r="CZ1513"/>
  <c r="DB1513" s="1"/>
  <c r="DA1513"/>
  <c r="DC1513"/>
  <c r="A1514"/>
  <c r="CY1514"/>
  <c r="CZ1514"/>
  <c r="DB1514" s="1"/>
  <c r="L419" i="7" s="1"/>
  <c r="DA1514" i="3"/>
  <c r="DC1514"/>
  <c r="Q419" i="7" s="1"/>
  <c r="A1515" i="3"/>
  <c r="CY1515"/>
  <c r="CZ1515"/>
  <c r="DB1515" s="1"/>
  <c r="L418" i="7" s="1"/>
  <c r="DA1515" i="3"/>
  <c r="DC1515"/>
  <c r="Q418" i="7" s="1"/>
  <c r="A1516" i="3"/>
  <c r="CY1516"/>
  <c r="CZ1516"/>
  <c r="DB1516" s="1"/>
  <c r="L417" i="7" s="1"/>
  <c r="DA1516" i="3"/>
  <c r="DC1516"/>
  <c r="Q417" i="7" s="1"/>
  <c r="A1517" i="3"/>
  <c r="CY1517"/>
  <c r="CZ1517"/>
  <c r="DA1517"/>
  <c r="DB1517"/>
  <c r="L416" i="7" s="1"/>
  <c r="DC1517" i="3"/>
  <c r="Q416" i="7" s="1"/>
  <c r="A1518" i="3"/>
  <c r="CY1518"/>
  <c r="CZ1518"/>
  <c r="DB1518" s="1"/>
  <c r="DA1518"/>
  <c r="DC1518"/>
  <c r="A1519"/>
  <c r="CY1519"/>
  <c r="CZ1519"/>
  <c r="DB1519" s="1"/>
  <c r="DA1519"/>
  <c r="DC1519"/>
  <c r="A1520"/>
  <c r="CY1520"/>
  <c r="CZ1520"/>
  <c r="DB1520" s="1"/>
  <c r="DA1520"/>
  <c r="DC1520"/>
  <c r="A1521"/>
  <c r="CY1521"/>
  <c r="CZ1521"/>
  <c r="DA1521"/>
  <c r="DB1521"/>
  <c r="DC1521"/>
  <c r="A1522"/>
  <c r="CY1522"/>
  <c r="CZ1522"/>
  <c r="DB1522" s="1"/>
  <c r="DA1522"/>
  <c r="DC1522"/>
  <c r="A1523"/>
  <c r="CY1523"/>
  <c r="CZ1523"/>
  <c r="DB1523" s="1"/>
  <c r="DA1523"/>
  <c r="DC1523"/>
  <c r="A1524"/>
  <c r="CY1524"/>
  <c r="CZ1524"/>
  <c r="DA1524"/>
  <c r="DB1524"/>
  <c r="DC1524"/>
  <c r="A1525"/>
  <c r="CY1525"/>
  <c r="CZ1525"/>
  <c r="DB1525" s="1"/>
  <c r="DA1525"/>
  <c r="DC1525"/>
  <c r="A1526"/>
  <c r="CY1526"/>
  <c r="CZ1526"/>
  <c r="DA1526"/>
  <c r="DB1526"/>
  <c r="DC1526"/>
  <c r="A1527"/>
  <c r="CY1527"/>
  <c r="CZ1527"/>
  <c r="DB1527" s="1"/>
  <c r="DA1527"/>
  <c r="DC1527"/>
  <c r="A1528"/>
  <c r="CY1528"/>
  <c r="CZ1528"/>
  <c r="DA1528"/>
  <c r="DB1528"/>
  <c r="DC1528"/>
  <c r="A1529"/>
  <c r="CX1529"/>
  <c r="CY1529"/>
  <c r="CZ1529"/>
  <c r="DB1529" s="1"/>
  <c r="DA1529"/>
  <c r="DC1529"/>
  <c r="A1530"/>
  <c r="CX1530"/>
  <c r="CY1530"/>
  <c r="CZ1530"/>
  <c r="DB1530" s="1"/>
  <c r="DA1530"/>
  <c r="DC1530"/>
  <c r="A1531"/>
  <c r="CX1531"/>
  <c r="CY1531"/>
  <c r="CZ1531"/>
  <c r="DB1531" s="1"/>
  <c r="DA1531"/>
  <c r="DC1531"/>
  <c r="A1532"/>
  <c r="CX1532"/>
  <c r="CY1532"/>
  <c r="CZ1532"/>
  <c r="DB1532" s="1"/>
  <c r="DA1532"/>
  <c r="DC1532"/>
  <c r="A1533"/>
  <c r="CX1533"/>
  <c r="CY1533"/>
  <c r="CZ1533"/>
  <c r="DA1533"/>
  <c r="DB1533"/>
  <c r="DC1533"/>
  <c r="A1534"/>
  <c r="CX1534"/>
  <c r="CY1534"/>
  <c r="CZ1534"/>
  <c r="DB1534" s="1"/>
  <c r="L426" i="7" s="1"/>
  <c r="DA1534" i="3"/>
  <c r="DC1534"/>
  <c r="Q426" i="7" s="1"/>
  <c r="A1535" i="3"/>
  <c r="CX1535"/>
  <c r="CY1535"/>
  <c r="CZ1535"/>
  <c r="DB1535" s="1"/>
  <c r="L425" i="7" s="1"/>
  <c r="DA1535" i="3"/>
  <c r="DC1535"/>
  <c r="Q425" i="7" s="1"/>
  <c r="A1536" i="3"/>
  <c r="CX1536"/>
  <c r="CY1536"/>
  <c r="CZ1536"/>
  <c r="DA1536"/>
  <c r="DB1536"/>
  <c r="L424" i="7" s="1"/>
  <c r="DC1536" i="3"/>
  <c r="Q424" i="7" s="1"/>
  <c r="A1537" i="3"/>
  <c r="CX1537"/>
  <c r="CY1537"/>
  <c r="CZ1537"/>
  <c r="DB1537" s="1"/>
  <c r="L423" i="7" s="1"/>
  <c r="DA1537" i="3"/>
  <c r="DC1537"/>
  <c r="Q423" i="7" s="1"/>
  <c r="A1538" i="3"/>
  <c r="CX1538"/>
  <c r="CY1538"/>
  <c r="CZ1538"/>
  <c r="DB1538" s="1"/>
  <c r="DA1538"/>
  <c r="DC1538"/>
  <c r="A1539"/>
  <c r="CX1539"/>
  <c r="CY1539"/>
  <c r="CZ1539"/>
  <c r="DB1539" s="1"/>
  <c r="DA1539"/>
  <c r="DC1539"/>
  <c r="A1540"/>
  <c r="CX1540"/>
  <c r="CY1540"/>
  <c r="CZ1540"/>
  <c r="DB1540" s="1"/>
  <c r="DA1540"/>
  <c r="DC1540"/>
  <c r="A1541"/>
  <c r="CX1541"/>
  <c r="CY1541"/>
  <c r="CZ1541"/>
  <c r="DA1541"/>
  <c r="DB1541"/>
  <c r="DC1541"/>
  <c r="A1542"/>
  <c r="CX1542"/>
  <c r="CY1542"/>
  <c r="CZ1542"/>
  <c r="DB1542" s="1"/>
  <c r="DA1542"/>
  <c r="DC1542"/>
  <c r="A1543"/>
  <c r="CX1543"/>
  <c r="CY1543"/>
  <c r="CZ1543"/>
  <c r="DB1543" s="1"/>
  <c r="DA1543"/>
  <c r="DC1543"/>
  <c r="A1544"/>
  <c r="CX1544"/>
  <c r="CY1544"/>
  <c r="CZ1544"/>
  <c r="DA1544"/>
  <c r="DB1544"/>
  <c r="DC1544"/>
  <c r="A1545"/>
  <c r="CX1545"/>
  <c r="CY1545"/>
  <c r="CZ1545"/>
  <c r="DB1545" s="1"/>
  <c r="DA1545"/>
  <c r="DC1545"/>
  <c r="A1546"/>
  <c r="CX1546"/>
  <c r="CY1546"/>
  <c r="CZ1546"/>
  <c r="DB1546" s="1"/>
  <c r="DA1546"/>
  <c r="DC1546"/>
  <c r="A1547"/>
  <c r="CY1547"/>
  <c r="CZ1547"/>
  <c r="DB1547" s="1"/>
  <c r="DA1547"/>
  <c r="DC1547"/>
  <c r="A1548"/>
  <c r="CY1548"/>
  <c r="CZ1548"/>
  <c r="DA1548"/>
  <c r="DB1548"/>
  <c r="DC1548"/>
  <c r="A1549"/>
  <c r="CY1549"/>
  <c r="CZ1549"/>
  <c r="DB1549" s="1"/>
  <c r="DA1549"/>
  <c r="DC1549"/>
  <c r="A1550"/>
  <c r="CY1550"/>
  <c r="CZ1550"/>
  <c r="DA1550"/>
  <c r="DB1550"/>
  <c r="DC1550"/>
  <c r="A1551"/>
  <c r="CY1551"/>
  <c r="CZ1551"/>
  <c r="DB1551" s="1"/>
  <c r="DA1551"/>
  <c r="DC1551"/>
  <c r="A1552"/>
  <c r="CY1552"/>
  <c r="CZ1552"/>
  <c r="DA1552"/>
  <c r="DB1552"/>
  <c r="L432" i="7" s="1"/>
  <c r="DC1552" i="3"/>
  <c r="Q432" i="7" s="1"/>
  <c r="A1553" i="3"/>
  <c r="CY1553"/>
  <c r="CZ1553"/>
  <c r="DB1553" s="1"/>
  <c r="L431" i="7" s="1"/>
  <c r="DA1553" i="3"/>
  <c r="DC1553"/>
  <c r="Q431" i="7" s="1"/>
  <c r="A1554" i="3"/>
  <c r="CY1554"/>
  <c r="CZ1554"/>
  <c r="DB1554" s="1"/>
  <c r="L430" i="7" s="1"/>
  <c r="DA1554" i="3"/>
  <c r="DC1554"/>
  <c r="Q430" i="7" s="1"/>
  <c r="A1555" i="3"/>
  <c r="CY1555"/>
  <c r="CZ1555"/>
  <c r="DA1555"/>
  <c r="DB1555"/>
  <c r="L429" i="7" s="1"/>
  <c r="DC1555" i="3"/>
  <c r="Q429" i="7" s="1"/>
  <c r="A1556" i="3"/>
  <c r="CY1556"/>
  <c r="CZ1556"/>
  <c r="DB1556" s="1"/>
  <c r="DA1556"/>
  <c r="DC1556"/>
  <c r="A1557"/>
  <c r="CY1557"/>
  <c r="CZ1557"/>
  <c r="DA1557"/>
  <c r="DB1557"/>
  <c r="DC1557"/>
  <c r="A1558"/>
  <c r="CY1558"/>
  <c r="CZ1558"/>
  <c r="DB1558" s="1"/>
  <c r="DA1558"/>
  <c r="DC1558"/>
  <c r="A1559"/>
  <c r="CY1559"/>
  <c r="CZ1559"/>
  <c r="DB1559" s="1"/>
  <c r="DA1559"/>
  <c r="DC1559"/>
  <c r="A1560"/>
  <c r="CY1560"/>
  <c r="CZ1560"/>
  <c r="DB1560" s="1"/>
  <c r="DA1560"/>
  <c r="DC1560"/>
  <c r="A1561"/>
  <c r="CY1561"/>
  <c r="CZ1561"/>
  <c r="DA1561"/>
  <c r="DB1561"/>
  <c r="DC1561"/>
  <c r="A1562"/>
  <c r="CY1562"/>
  <c r="CZ1562"/>
  <c r="DB1562" s="1"/>
  <c r="DA1562"/>
  <c r="DC1562"/>
  <c r="A1563"/>
  <c r="CY1563"/>
  <c r="CZ1563"/>
  <c r="DB1563" s="1"/>
  <c r="DA1563"/>
  <c r="DC1563"/>
  <c r="A1564"/>
  <c r="CY1564"/>
  <c r="CZ1564"/>
  <c r="DA1564"/>
  <c r="DB1564"/>
  <c r="DC1564"/>
  <c r="A1565"/>
  <c r="CY1565"/>
  <c r="CZ1565"/>
  <c r="DB1565" s="1"/>
  <c r="DA1565"/>
  <c r="DC1565"/>
  <c r="A1566"/>
  <c r="CY1566"/>
  <c r="CZ1566"/>
  <c r="DA1566"/>
  <c r="DB1566"/>
  <c r="DC1566"/>
  <c r="A1567"/>
  <c r="CY1567"/>
  <c r="CZ1567"/>
  <c r="DB1567" s="1"/>
  <c r="DA1567"/>
  <c r="DC1567"/>
  <c r="A1568"/>
  <c r="CY1568"/>
  <c r="CZ1568"/>
  <c r="DB1568" s="1"/>
  <c r="DA1568"/>
  <c r="DC1568"/>
  <c r="A1569"/>
  <c r="CY1569"/>
  <c r="CZ1569"/>
  <c r="DA1569"/>
  <c r="DB1569"/>
  <c r="DC1569"/>
  <c r="A1570"/>
  <c r="CY1570"/>
  <c r="CZ1570"/>
  <c r="DB1570" s="1"/>
  <c r="DA1570"/>
  <c r="DC1570"/>
  <c r="A1571"/>
  <c r="CY1571"/>
  <c r="CZ1571"/>
  <c r="DB1571" s="1"/>
  <c r="DA1571"/>
  <c r="DC1571"/>
  <c r="A1572"/>
  <c r="CY1572"/>
  <c r="CZ1572"/>
  <c r="DB1572" s="1"/>
  <c r="L437" i="7" s="1"/>
  <c r="DA1572" i="3"/>
  <c r="DC1572"/>
  <c r="Q437" i="7" s="1"/>
  <c r="A1573" i="3"/>
  <c r="CY1573"/>
  <c r="CZ1573"/>
  <c r="DB1573" s="1"/>
  <c r="L436" i="7" s="1"/>
  <c r="DA1573" i="3"/>
  <c r="DC1573"/>
  <c r="Q436" i="7" s="1"/>
  <c r="A1574" i="3"/>
  <c r="CY1574"/>
  <c r="CZ1574"/>
  <c r="DB1574" s="1"/>
  <c r="L435" i="7" s="1"/>
  <c r="DA1574" i="3"/>
  <c r="DC1574"/>
  <c r="Q435" i="7" s="1"/>
  <c r="A1575" i="3"/>
  <c r="CY1575"/>
  <c r="CZ1575"/>
  <c r="DB1575" s="1"/>
  <c r="L434" i="7" s="1"/>
  <c r="DA1575" i="3"/>
  <c r="DC1575"/>
  <c r="Q434" i="7" s="1"/>
  <c r="A1576" i="3"/>
  <c r="CY1576"/>
  <c r="CZ1576"/>
  <c r="DB1576" s="1"/>
  <c r="DA1576"/>
  <c r="DC1576"/>
  <c r="A1577"/>
  <c r="CY1577"/>
  <c r="CZ1577"/>
  <c r="DA1577"/>
  <c r="DB1577"/>
  <c r="DC1577"/>
  <c r="A1578"/>
  <c r="CY1578"/>
  <c r="CZ1578"/>
  <c r="DB1578" s="1"/>
  <c r="DA1578"/>
  <c r="DC1578"/>
  <c r="A1579"/>
  <c r="CY1579"/>
  <c r="CZ1579"/>
  <c r="DB1579" s="1"/>
  <c r="DA1579"/>
  <c r="DC1579"/>
  <c r="A1580"/>
  <c r="CY1580"/>
  <c r="CZ1580"/>
  <c r="DB1580" s="1"/>
  <c r="DA1580"/>
  <c r="DC1580"/>
  <c r="A1581"/>
  <c r="CY1581"/>
  <c r="CZ1581"/>
  <c r="DB1581" s="1"/>
  <c r="DA1581"/>
  <c r="DC1581"/>
  <c r="A1582"/>
  <c r="CY1582"/>
  <c r="CZ1582"/>
  <c r="DB1582" s="1"/>
  <c r="DA1582"/>
  <c r="DC1582"/>
  <c r="A1583"/>
  <c r="CY1583"/>
  <c r="CZ1583"/>
  <c r="DA1583"/>
  <c r="DB1583"/>
  <c r="DC1583"/>
  <c r="A1584"/>
  <c r="CY1584"/>
  <c r="CZ1584"/>
  <c r="DB1584" s="1"/>
  <c r="DA1584"/>
  <c r="DC1584"/>
  <c r="A1585"/>
  <c r="CY1585"/>
  <c r="CZ1585"/>
  <c r="DB1585" s="1"/>
  <c r="DA1585"/>
  <c r="DC1585"/>
  <c r="A1586"/>
  <c r="CY1586"/>
  <c r="CZ1586"/>
  <c r="DB1586" s="1"/>
  <c r="DA1586"/>
  <c r="DC1586"/>
  <c r="A1587"/>
  <c r="CY1587"/>
  <c r="CZ1587"/>
  <c r="DB1587" s="1"/>
  <c r="DA1587"/>
  <c r="DC1587"/>
  <c r="A1588"/>
  <c r="CY1588"/>
  <c r="CZ1588"/>
  <c r="DA1588"/>
  <c r="DB1588"/>
  <c r="DC1588"/>
  <c r="A1589"/>
  <c r="CY1589"/>
  <c r="CZ1589"/>
  <c r="DB1589" s="1"/>
  <c r="DA1589"/>
  <c r="DC1589"/>
  <c r="A1590"/>
  <c r="CY1590"/>
  <c r="CZ1590"/>
  <c r="DB1590" s="1"/>
  <c r="DA1590"/>
  <c r="DC1590"/>
  <c r="A1591"/>
  <c r="CY1591"/>
  <c r="CZ1591"/>
  <c r="DB1591" s="1"/>
  <c r="DA1591"/>
  <c r="DC1591"/>
  <c r="A1592"/>
  <c r="CY1592"/>
  <c r="CZ1592"/>
  <c r="DB1592" s="1"/>
  <c r="DA1592"/>
  <c r="DC1592"/>
  <c r="A1593"/>
  <c r="CY1593"/>
  <c r="CZ1593"/>
  <c r="DB1593" s="1"/>
  <c r="DA1593"/>
  <c r="DC1593"/>
  <c r="A1594"/>
  <c r="CY1594"/>
  <c r="CZ1594"/>
  <c r="DB1594" s="1"/>
  <c r="L442" i="7" s="1"/>
  <c r="DA1594" i="3"/>
  <c r="DC1594"/>
  <c r="Q442" i="7" s="1"/>
  <c r="A1595" i="3"/>
  <c r="CY1595"/>
  <c r="CZ1595"/>
  <c r="DB1595" s="1"/>
  <c r="L441" i="7" s="1"/>
  <c r="DA1595" i="3"/>
  <c r="DC1595"/>
  <c r="Q441" i="7" s="1"/>
  <c r="A1596" i="3"/>
  <c r="CY1596"/>
  <c r="CZ1596"/>
  <c r="DB1596" s="1"/>
  <c r="L440" i="7" s="1"/>
  <c r="DA1596" i="3"/>
  <c r="DC1596"/>
  <c r="Q440" i="7" s="1"/>
  <c r="A1597" i="3"/>
  <c r="CY1597"/>
  <c r="CZ1597"/>
  <c r="DA1597"/>
  <c r="DB1597"/>
  <c r="L439" i="7" s="1"/>
  <c r="DC1597" i="3"/>
  <c r="Q439" i="7" s="1"/>
  <c r="A1598" i="3"/>
  <c r="CY1598"/>
  <c r="CZ1598"/>
  <c r="DB1598" s="1"/>
  <c r="DA1598"/>
  <c r="DC1598"/>
  <c r="A1599"/>
  <c r="CY1599"/>
  <c r="CZ1599"/>
  <c r="DB1599" s="1"/>
  <c r="DA1599"/>
  <c r="DC1599"/>
  <c r="A1600"/>
  <c r="CY1600"/>
  <c r="CZ1600"/>
  <c r="DA1600"/>
  <c r="DB1600"/>
  <c r="DC1600"/>
  <c r="A1601"/>
  <c r="CY1601"/>
  <c r="CZ1601"/>
  <c r="DB1601" s="1"/>
  <c r="DA1601"/>
  <c r="DC1601"/>
  <c r="A1602"/>
  <c r="CY1602"/>
  <c r="CZ1602"/>
  <c r="DB1602" s="1"/>
  <c r="DA1602"/>
  <c r="DC1602"/>
  <c r="A1603"/>
  <c r="CY1603"/>
  <c r="CZ1603"/>
  <c r="DB1603" s="1"/>
  <c r="DA1603"/>
  <c r="DC1603"/>
  <c r="A1604"/>
  <c r="CY1604"/>
  <c r="CZ1604"/>
  <c r="DA1604"/>
  <c r="DB1604"/>
  <c r="DC1604"/>
  <c r="A1605"/>
  <c r="CY1605"/>
  <c r="CZ1605"/>
  <c r="DB1605" s="1"/>
  <c r="DA1605"/>
  <c r="DC1605"/>
  <c r="A1606"/>
  <c r="CY1606"/>
  <c r="CZ1606"/>
  <c r="DB1606" s="1"/>
  <c r="DA1606"/>
  <c r="DC1606"/>
  <c r="A1607"/>
  <c r="CY1607"/>
  <c r="CZ1607"/>
  <c r="DB1607" s="1"/>
  <c r="DA1607"/>
  <c r="DC1607"/>
  <c r="A1608"/>
  <c r="CY1608"/>
  <c r="CZ1608"/>
  <c r="DB1608" s="1"/>
  <c r="DA1608"/>
  <c r="DC1608"/>
  <c r="A1609"/>
  <c r="CX1609"/>
  <c r="CY1609"/>
  <c r="CZ1609"/>
  <c r="DB1609" s="1"/>
  <c r="DA1609"/>
  <c r="DC1609"/>
  <c r="A1610"/>
  <c r="CX1610"/>
  <c r="CY1610"/>
  <c r="CZ1610"/>
  <c r="DB1610" s="1"/>
  <c r="DA1610"/>
  <c r="DC1610"/>
  <c r="A1611"/>
  <c r="CX1611"/>
  <c r="CY1611"/>
  <c r="CZ1611"/>
  <c r="DB1611" s="1"/>
  <c r="DA1611"/>
  <c r="DC1611"/>
  <c r="A1612"/>
  <c r="CX1612"/>
  <c r="CY1612"/>
  <c r="CZ1612"/>
  <c r="DB1612" s="1"/>
  <c r="DA1612"/>
  <c r="DC1612"/>
  <c r="A1613"/>
  <c r="CX1613"/>
  <c r="CY1613"/>
  <c r="CZ1613"/>
  <c r="DB1613" s="1"/>
  <c r="DA1613"/>
  <c r="DC1613"/>
  <c r="A1614"/>
  <c r="CX1614"/>
  <c r="CY1614"/>
  <c r="CZ1614"/>
  <c r="DB1614" s="1"/>
  <c r="L448" i="7" s="1"/>
  <c r="DA1614" i="3"/>
  <c r="DC1614"/>
  <c r="Q448" i="7" s="1"/>
  <c r="A1615" i="3"/>
  <c r="CX1615"/>
  <c r="CY1615"/>
  <c r="CZ1615"/>
  <c r="DB1615" s="1"/>
  <c r="L447" i="7" s="1"/>
  <c r="DA1615" i="3"/>
  <c r="DC1615"/>
  <c r="Q447" i="7" s="1"/>
  <c r="A1616" i="3"/>
  <c r="CX1616"/>
  <c r="CY1616"/>
  <c r="CZ1616"/>
  <c r="DA1616"/>
  <c r="DB1616"/>
  <c r="L446" i="7" s="1"/>
  <c r="DC1616" i="3"/>
  <c r="Q446" i="7" s="1"/>
  <c r="A1617" i="3"/>
  <c r="CX1617"/>
  <c r="CY1617"/>
  <c r="CZ1617"/>
  <c r="DB1617" s="1"/>
  <c r="L445" i="7" s="1"/>
  <c r="DA1617" i="3"/>
  <c r="DC1617"/>
  <c r="Q445" i="7" s="1"/>
  <c r="A1618" i="3"/>
  <c r="CX1618"/>
  <c r="CY1618"/>
  <c r="CZ1618"/>
  <c r="DB1618" s="1"/>
  <c r="DA1618"/>
  <c r="DC1618"/>
  <c r="A1619"/>
  <c r="CX1619"/>
  <c r="CY1619"/>
  <c r="CZ1619"/>
  <c r="DA1619"/>
  <c r="DB1619"/>
  <c r="DC1619"/>
  <c r="A1620"/>
  <c r="CX1620"/>
  <c r="CY1620"/>
  <c r="CZ1620"/>
  <c r="DB1620" s="1"/>
  <c r="DA1620"/>
  <c r="DC1620"/>
  <c r="A1621"/>
  <c r="CX1621"/>
  <c r="CY1621"/>
  <c r="CZ1621"/>
  <c r="DB1621" s="1"/>
  <c r="DA1621"/>
  <c r="DC1621"/>
  <c r="A1622"/>
  <c r="CX1622"/>
  <c r="CY1622"/>
  <c r="CZ1622"/>
  <c r="DB1622" s="1"/>
  <c r="DA1622"/>
  <c r="DC1622"/>
  <c r="A1623"/>
  <c r="CX1623"/>
  <c r="CY1623"/>
  <c r="CZ1623"/>
  <c r="DB1623" s="1"/>
  <c r="DA1623"/>
  <c r="DC1623"/>
  <c r="A1624"/>
  <c r="CX1624"/>
  <c r="CY1624"/>
  <c r="CZ1624"/>
  <c r="DA1624"/>
  <c r="DB1624"/>
  <c r="DC1624"/>
  <c r="A1625"/>
  <c r="CX1625"/>
  <c r="CY1625"/>
  <c r="CZ1625"/>
  <c r="DA1625"/>
  <c r="DB1625"/>
  <c r="DC1625"/>
  <c r="A1626"/>
  <c r="CX1626"/>
  <c r="CY1626"/>
  <c r="CZ1626"/>
  <c r="DB1626" s="1"/>
  <c r="DA1626"/>
  <c r="DC1626"/>
  <c r="A1627"/>
  <c r="CY1627"/>
  <c r="CZ1627"/>
  <c r="DB1627" s="1"/>
  <c r="DA1627"/>
  <c r="DC1627"/>
  <c r="A1628"/>
  <c r="CY1628"/>
  <c r="CZ1628"/>
  <c r="DA1628"/>
  <c r="DB1628"/>
  <c r="DC1628"/>
  <c r="A1629"/>
  <c r="CY1629"/>
  <c r="CZ1629"/>
  <c r="DB1629" s="1"/>
  <c r="DA1629"/>
  <c r="DC1629"/>
  <c r="A1630"/>
  <c r="CY1630"/>
  <c r="CZ1630"/>
  <c r="DB1630" s="1"/>
  <c r="DA1630"/>
  <c r="DC1630"/>
  <c r="A1631"/>
  <c r="CY1631"/>
  <c r="CZ1631"/>
  <c r="DB1631" s="1"/>
  <c r="DA1631"/>
  <c r="DC1631"/>
  <c r="A1632"/>
  <c r="CY1632"/>
  <c r="CZ1632"/>
  <c r="DB1632" s="1"/>
  <c r="L454" i="7" s="1"/>
  <c r="DA1632" i="3"/>
  <c r="DC1632"/>
  <c r="Q454" i="7" s="1"/>
  <c r="A1633" i="3"/>
  <c r="CY1633"/>
  <c r="CZ1633"/>
  <c r="DA1633"/>
  <c r="DB1633"/>
  <c r="L453" i="7" s="1"/>
  <c r="DC1633" i="3"/>
  <c r="Q453" i="7" s="1"/>
  <c r="A1634" i="3"/>
  <c r="CY1634"/>
  <c r="CZ1634"/>
  <c r="DB1634" s="1"/>
  <c r="L452" i="7" s="1"/>
  <c r="DA1634" i="3"/>
  <c r="DC1634"/>
  <c r="Q452" i="7" s="1"/>
  <c r="A1635" i="3"/>
  <c r="CY1635"/>
  <c r="CZ1635"/>
  <c r="DA1635"/>
  <c r="DB1635"/>
  <c r="L451" i="7" s="1"/>
  <c r="DC1635" i="3"/>
  <c r="Q451" i="7" s="1"/>
  <c r="A1636" i="3"/>
  <c r="CY1636"/>
  <c r="CZ1636"/>
  <c r="DB1636" s="1"/>
  <c r="DA1636"/>
  <c r="DC1636"/>
  <c r="A1637"/>
  <c r="CY1637"/>
  <c r="CZ1637"/>
  <c r="DA1637"/>
  <c r="DB1637"/>
  <c r="DC1637"/>
  <c r="A1638"/>
  <c r="CY1638"/>
  <c r="CZ1638"/>
  <c r="DB1638" s="1"/>
  <c r="DA1638"/>
  <c r="DC1638"/>
  <c r="A1639"/>
  <c r="CY1639"/>
  <c r="CZ1639"/>
  <c r="DB1639" s="1"/>
  <c r="DA1639"/>
  <c r="DC1639"/>
  <c r="A1640"/>
  <c r="CY1640"/>
  <c r="CZ1640"/>
  <c r="DA1640"/>
  <c r="DB1640"/>
  <c r="DC1640"/>
  <c r="A1641"/>
  <c r="CY1641"/>
  <c r="CZ1641"/>
  <c r="DB1641" s="1"/>
  <c r="DA1641"/>
  <c r="DC1641"/>
  <c r="A1642"/>
  <c r="CY1642"/>
  <c r="CZ1642"/>
  <c r="DB1642" s="1"/>
  <c r="DA1642"/>
  <c r="DC1642"/>
  <c r="A1643"/>
  <c r="CY1643"/>
  <c r="CZ1643"/>
  <c r="DB1643" s="1"/>
  <c r="DA1643"/>
  <c r="DC1643"/>
  <c r="A1644"/>
  <c r="CY1644"/>
  <c r="CZ1644"/>
  <c r="DA1644"/>
  <c r="DB1644"/>
  <c r="DC1644"/>
  <c r="A1645"/>
  <c r="CY1645"/>
  <c r="CZ1645"/>
  <c r="DB1645" s="1"/>
  <c r="DA1645"/>
  <c r="DC1645"/>
  <c r="A1646"/>
  <c r="CY1646"/>
  <c r="CZ1646"/>
  <c r="DB1646" s="1"/>
  <c r="DA1646"/>
  <c r="DC1646"/>
  <c r="A1647"/>
  <c r="CY1647"/>
  <c r="CZ1647"/>
  <c r="DB1647" s="1"/>
  <c r="DA1647"/>
  <c r="DC1647"/>
  <c r="A1648"/>
  <c r="CY1648"/>
  <c r="CZ1648"/>
  <c r="DB1648" s="1"/>
  <c r="DA1648"/>
  <c r="DC1648"/>
  <c r="A1649"/>
  <c r="CY1649"/>
  <c r="CZ1649"/>
  <c r="DB1649" s="1"/>
  <c r="DA1649"/>
  <c r="DC1649"/>
  <c r="A1650"/>
  <c r="CY1650"/>
  <c r="CZ1650"/>
  <c r="DB1650" s="1"/>
  <c r="DA1650"/>
  <c r="DC1650"/>
  <c r="A1651"/>
  <c r="CY1651"/>
  <c r="CZ1651"/>
  <c r="DB1651" s="1"/>
  <c r="DA1651"/>
  <c r="DC1651"/>
  <c r="A1652"/>
  <c r="CY1652"/>
  <c r="CZ1652"/>
  <c r="DA1652"/>
  <c r="DB1652"/>
  <c r="L459" i="7" s="1"/>
  <c r="DC1652" i="3"/>
  <c r="Q459" i="7" s="1"/>
  <c r="A1653" i="3"/>
  <c r="CY1653"/>
  <c r="CZ1653"/>
  <c r="DB1653" s="1"/>
  <c r="L458" i="7" s="1"/>
  <c r="DA1653" i="3"/>
  <c r="DC1653"/>
  <c r="Q458" i="7" s="1"/>
  <c r="A1654" i="3"/>
  <c r="CY1654"/>
  <c r="CZ1654"/>
  <c r="DB1654" s="1"/>
  <c r="L457" i="7" s="1"/>
  <c r="DA1654" i="3"/>
  <c r="DC1654"/>
  <c r="Q457" i="7" s="1"/>
  <c r="A1655" i="3"/>
  <c r="CY1655"/>
  <c r="CZ1655"/>
  <c r="DB1655" s="1"/>
  <c r="L456" i="7" s="1"/>
  <c r="DA1655" i="3"/>
  <c r="DC1655"/>
  <c r="Q456" i="7" s="1"/>
  <c r="A1656" i="3"/>
  <c r="CY1656"/>
  <c r="CZ1656"/>
  <c r="DB1656" s="1"/>
  <c r="DA1656"/>
  <c r="DC1656"/>
  <c r="A1657"/>
  <c r="CY1657"/>
  <c r="CZ1657"/>
  <c r="DA1657"/>
  <c r="DB1657"/>
  <c r="DC1657"/>
  <c r="A1658"/>
  <c r="CY1658"/>
  <c r="CZ1658"/>
  <c r="DB1658" s="1"/>
  <c r="DA1658"/>
  <c r="DC1658"/>
  <c r="A1659"/>
  <c r="CY1659"/>
  <c r="CZ1659"/>
  <c r="DA1659"/>
  <c r="DB1659"/>
  <c r="DC1659"/>
  <c r="A1660"/>
  <c r="CY1660"/>
  <c r="CZ1660"/>
  <c r="DB1660" s="1"/>
  <c r="DA1660"/>
  <c r="DC1660"/>
  <c r="A1661"/>
  <c r="CY1661"/>
  <c r="CZ1661"/>
  <c r="DA1661"/>
  <c r="DB1661"/>
  <c r="DC1661"/>
  <c r="A1662"/>
  <c r="CY1662"/>
  <c r="CZ1662"/>
  <c r="DB1662" s="1"/>
  <c r="DA1662"/>
  <c r="DC1662"/>
  <c r="A1663"/>
  <c r="CY1663"/>
  <c r="CZ1663"/>
  <c r="DB1663" s="1"/>
  <c r="DA1663"/>
  <c r="DC1663"/>
  <c r="A1664"/>
  <c r="CY1664"/>
  <c r="CZ1664"/>
  <c r="DA1664"/>
  <c r="DB1664"/>
  <c r="DC1664"/>
  <c r="A1665"/>
  <c r="CY1665"/>
  <c r="CZ1665"/>
  <c r="DB1665" s="1"/>
  <c r="DA1665"/>
  <c r="DC1665"/>
  <c r="A1666"/>
  <c r="CY1666"/>
  <c r="CZ1666"/>
  <c r="DB1666" s="1"/>
  <c r="DA1666"/>
  <c r="DC1666"/>
  <c r="A1667"/>
  <c r="CY1667"/>
  <c r="CZ1667"/>
  <c r="DB1667" s="1"/>
  <c r="DA1667"/>
  <c r="DC1667"/>
  <c r="A1668"/>
  <c r="CY1668"/>
  <c r="CZ1668"/>
  <c r="DA1668"/>
  <c r="DB1668"/>
  <c r="DC1668"/>
  <c r="A1669"/>
  <c r="CY1669"/>
  <c r="CZ1669"/>
  <c r="DB1669" s="1"/>
  <c r="DA1669"/>
  <c r="DC1669"/>
  <c r="A1670"/>
  <c r="CY1670"/>
  <c r="CZ1670"/>
  <c r="DB1670" s="1"/>
  <c r="DA1670"/>
  <c r="DC1670"/>
  <c r="A1671"/>
  <c r="CY1671"/>
  <c r="CZ1671"/>
  <c r="DB1671" s="1"/>
  <c r="DA1671"/>
  <c r="DC1671"/>
  <c r="A1672"/>
  <c r="CY1672"/>
  <c r="CZ1672"/>
  <c r="DB1672" s="1"/>
  <c r="DA1672"/>
  <c r="DC1672"/>
  <c r="A1673"/>
  <c r="CY1673"/>
  <c r="CZ1673"/>
  <c r="DB1673" s="1"/>
  <c r="DA1673"/>
  <c r="DC1673"/>
  <c r="A1674"/>
  <c r="CY1674"/>
  <c r="CZ1674"/>
  <c r="DB1674" s="1"/>
  <c r="L464" i="7" s="1"/>
  <c r="DA1674" i="3"/>
  <c r="DC1674"/>
  <c r="Q464" i="7" s="1"/>
  <c r="A1675" i="3"/>
  <c r="CY1675"/>
  <c r="CZ1675"/>
  <c r="DB1675" s="1"/>
  <c r="L463" i="7" s="1"/>
  <c r="DA1675" i="3"/>
  <c r="DC1675"/>
  <c r="Q463" i="7" s="1"/>
  <c r="A1676" i="3"/>
  <c r="CY1676"/>
  <c r="CZ1676"/>
  <c r="DA1676"/>
  <c r="DB1676"/>
  <c r="L462" i="7" s="1"/>
  <c r="DC1676" i="3"/>
  <c r="Q462" i="7" s="1"/>
  <c r="A1677" i="3"/>
  <c r="CY1677"/>
  <c r="CZ1677"/>
  <c r="DB1677" s="1"/>
  <c r="L461" i="7" s="1"/>
  <c r="DA1677" i="3"/>
  <c r="DC1677"/>
  <c r="Q461" i="7" s="1"/>
  <c r="A1678" i="3"/>
  <c r="CY1678"/>
  <c r="CZ1678"/>
  <c r="DB1678" s="1"/>
  <c r="DA1678"/>
  <c r="DC1678"/>
  <c r="A1679"/>
  <c r="CY1679"/>
  <c r="CZ1679"/>
  <c r="DB1679" s="1"/>
  <c r="DA1679"/>
  <c r="DC1679"/>
  <c r="A1680"/>
  <c r="CY1680"/>
  <c r="CZ1680"/>
  <c r="DB1680" s="1"/>
  <c r="DA1680"/>
  <c r="DC1680"/>
  <c r="A1681"/>
  <c r="CY1681"/>
  <c r="CZ1681"/>
  <c r="DA1681"/>
  <c r="DB1681"/>
  <c r="DC1681"/>
  <c r="A1682"/>
  <c r="CY1682"/>
  <c r="CZ1682"/>
  <c r="DB1682" s="1"/>
  <c r="DA1682"/>
  <c r="DC1682"/>
  <c r="A1683"/>
  <c r="CY1683"/>
  <c r="CZ1683"/>
  <c r="DB1683" s="1"/>
  <c r="DA1683"/>
  <c r="DC1683"/>
  <c r="A1684"/>
  <c r="CY1684"/>
  <c r="CZ1684"/>
  <c r="DA1684"/>
  <c r="DB1684"/>
  <c r="DC1684"/>
  <c r="A1685"/>
  <c r="CY1685"/>
  <c r="CZ1685"/>
  <c r="DB1685" s="1"/>
  <c r="DA1685"/>
  <c r="DC1685"/>
  <c r="A1686"/>
  <c r="CY1686"/>
  <c r="CZ1686"/>
  <c r="DB1686" s="1"/>
  <c r="DA1686"/>
  <c r="DC1686"/>
  <c r="A1687"/>
  <c r="CY1687"/>
  <c r="CZ1687"/>
  <c r="DB1687" s="1"/>
  <c r="DA1687"/>
  <c r="DC1687"/>
  <c r="A1688"/>
  <c r="CY1688"/>
  <c r="CZ1688"/>
  <c r="DB1688" s="1"/>
  <c r="DA1688"/>
  <c r="DC1688"/>
  <c r="A1689"/>
  <c r="CX1689"/>
  <c r="CY1689"/>
  <c r="CZ1689"/>
  <c r="DB1689" s="1"/>
  <c r="DA1689"/>
  <c r="DC1689"/>
  <c r="A1690"/>
  <c r="CX1690"/>
  <c r="CY1690"/>
  <c r="CZ1690"/>
  <c r="DB1690" s="1"/>
  <c r="DA1690"/>
  <c r="DC1690"/>
  <c r="A1691"/>
  <c r="CX1691"/>
  <c r="CY1691"/>
  <c r="CZ1691"/>
  <c r="DB1691" s="1"/>
  <c r="DA1691"/>
  <c r="DC1691"/>
  <c r="A1692"/>
  <c r="CX1692"/>
  <c r="CY1692"/>
  <c r="CZ1692"/>
  <c r="DA1692"/>
  <c r="DB1692"/>
  <c r="DC1692"/>
  <c r="A1693"/>
  <c r="CX1693"/>
  <c r="CY1693"/>
  <c r="CZ1693"/>
  <c r="DB1693" s="1"/>
  <c r="L470" i="7" s="1"/>
  <c r="DA1693" i="3"/>
  <c r="DC1693"/>
  <c r="Q470" i="7" s="1"/>
  <c r="A1694" i="3"/>
  <c r="CX1694"/>
  <c r="CY1694"/>
  <c r="CZ1694"/>
  <c r="DB1694" s="1"/>
  <c r="L469" i="7" s="1"/>
  <c r="DA1694" i="3"/>
  <c r="DC1694"/>
  <c r="Q469" i="7" s="1"/>
  <c r="A1695" i="3"/>
  <c r="CX1695"/>
  <c r="CY1695"/>
  <c r="CZ1695"/>
  <c r="DB1695" s="1"/>
  <c r="L468" i="7" s="1"/>
  <c r="DA1695" i="3"/>
  <c r="DC1695"/>
  <c r="Q468" i="7" s="1"/>
  <c r="A1696" i="3"/>
  <c r="CX1696"/>
  <c r="CY1696"/>
  <c r="CZ1696"/>
  <c r="DB1696" s="1"/>
  <c r="L467" i="7" s="1"/>
  <c r="DA1696" i="3"/>
  <c r="DC1696"/>
  <c r="Q467" i="7" s="1"/>
  <c r="A1697" i="3"/>
  <c r="CX1697"/>
  <c r="CY1697"/>
  <c r="CZ1697"/>
  <c r="DB1697" s="1"/>
  <c r="DA1697"/>
  <c r="DC1697"/>
  <c r="A1698"/>
  <c r="CX1698"/>
  <c r="CY1698"/>
  <c r="CZ1698"/>
  <c r="DB1698" s="1"/>
  <c r="DA1698"/>
  <c r="DC1698"/>
  <c r="A1699"/>
  <c r="CX1699"/>
  <c r="CY1699"/>
  <c r="CZ1699"/>
  <c r="DB1699" s="1"/>
  <c r="DA1699"/>
  <c r="DC1699"/>
  <c r="A1700"/>
  <c r="CX1700"/>
  <c r="CY1700"/>
  <c r="CZ1700"/>
  <c r="DB1700" s="1"/>
  <c r="DA1700"/>
  <c r="DC1700"/>
  <c r="A1701"/>
  <c r="CX1701"/>
  <c r="CY1701"/>
  <c r="CZ1701"/>
  <c r="DB1701" s="1"/>
  <c r="DA1701"/>
  <c r="DC1701"/>
  <c r="A1702"/>
  <c r="CX1702"/>
  <c r="CY1702"/>
  <c r="CZ1702"/>
  <c r="DB1702" s="1"/>
  <c r="DA1702"/>
  <c r="DC1702"/>
  <c r="A1703"/>
  <c r="CX1703"/>
  <c r="CY1703"/>
  <c r="CZ1703"/>
  <c r="DB1703" s="1"/>
  <c r="DA1703"/>
  <c r="DC1703"/>
  <c r="A1704"/>
  <c r="CX1704"/>
  <c r="CY1704"/>
  <c r="CZ1704"/>
  <c r="DA1704"/>
  <c r="DB1704"/>
  <c r="DC1704"/>
  <c r="A1705"/>
  <c r="CY1705"/>
  <c r="CZ1705"/>
  <c r="DB1705" s="1"/>
  <c r="DA1705"/>
  <c r="DC1705"/>
  <c r="A1706"/>
  <c r="CY1706"/>
  <c r="CZ1706"/>
  <c r="DB1706" s="1"/>
  <c r="DA1706"/>
  <c r="DC1706"/>
  <c r="A1707"/>
  <c r="CY1707"/>
  <c r="CZ1707"/>
  <c r="DB1707" s="1"/>
  <c r="DA1707"/>
  <c r="DC1707"/>
  <c r="A1708"/>
  <c r="CY1708"/>
  <c r="CZ1708"/>
  <c r="DB1708" s="1"/>
  <c r="DA1708"/>
  <c r="DC1708"/>
  <c r="A1709"/>
  <c r="CY1709"/>
  <c r="CZ1709"/>
  <c r="DA1709"/>
  <c r="DB1709"/>
  <c r="DC1709"/>
  <c r="A1710"/>
  <c r="CY1710"/>
  <c r="CZ1710"/>
  <c r="DB1710" s="1"/>
  <c r="L476" i="7" s="1"/>
  <c r="DA1710" i="3"/>
  <c r="DC1710"/>
  <c r="Q476" i="7" s="1"/>
  <c r="A1711" i="3"/>
  <c r="CY1711"/>
  <c r="CZ1711"/>
  <c r="DB1711" s="1"/>
  <c r="L475" i="7" s="1"/>
  <c r="DA1711" i="3"/>
  <c r="DC1711"/>
  <c r="Q475" i="7" s="1"/>
  <c r="A1712" i="3"/>
  <c r="CY1712"/>
  <c r="CZ1712"/>
  <c r="DA1712"/>
  <c r="DB1712"/>
  <c r="L474" i="7" s="1"/>
  <c r="DC1712" i="3"/>
  <c r="Q474" i="7" s="1"/>
  <c r="A1713" i="3"/>
  <c r="CY1713"/>
  <c r="CZ1713"/>
  <c r="DB1713" s="1"/>
  <c r="L473" i="7" s="1"/>
  <c r="DA1713" i="3"/>
  <c r="DC1713"/>
  <c r="Q473" i="7" s="1"/>
  <c r="A1714" i="3"/>
  <c r="CY1714"/>
  <c r="CZ1714"/>
  <c r="DB1714" s="1"/>
  <c r="DA1714"/>
  <c r="DC1714"/>
  <c r="A1715"/>
  <c r="CY1715"/>
  <c r="CZ1715"/>
  <c r="DB1715" s="1"/>
  <c r="DA1715"/>
  <c r="DC1715"/>
  <c r="A1716"/>
  <c r="CY1716"/>
  <c r="CZ1716"/>
  <c r="DA1716"/>
  <c r="DB1716"/>
  <c r="DC1716"/>
  <c r="A1717"/>
  <c r="CY1717"/>
  <c r="CZ1717"/>
  <c r="DB1717" s="1"/>
  <c r="DA1717"/>
  <c r="DC1717"/>
  <c r="A1718"/>
  <c r="CY1718"/>
  <c r="CZ1718"/>
  <c r="DB1718" s="1"/>
  <c r="DA1718"/>
  <c r="DC1718"/>
  <c r="A1719"/>
  <c r="CY1719"/>
  <c r="CZ1719"/>
  <c r="DB1719" s="1"/>
  <c r="DA1719"/>
  <c r="DC1719"/>
  <c r="A1720"/>
  <c r="CY1720"/>
  <c r="CZ1720"/>
  <c r="DB1720" s="1"/>
  <c r="DA1720"/>
  <c r="DC1720"/>
  <c r="A1721"/>
  <c r="CY1721"/>
  <c r="CZ1721"/>
  <c r="DA1721"/>
  <c r="DB1721"/>
  <c r="DC1721"/>
  <c r="A1722"/>
  <c r="CY1722"/>
  <c r="CZ1722"/>
  <c r="DB1722" s="1"/>
  <c r="DA1722"/>
  <c r="DC1722"/>
  <c r="A1723"/>
  <c r="CY1723"/>
  <c r="CZ1723"/>
  <c r="DA1723"/>
  <c r="DB1723"/>
  <c r="DC1723"/>
  <c r="A1724"/>
  <c r="CY1724"/>
  <c r="CZ1724"/>
  <c r="DB1724" s="1"/>
  <c r="DA1724"/>
  <c r="DC1724"/>
  <c r="A1725"/>
  <c r="CY1725"/>
  <c r="CZ1725"/>
  <c r="DA1725"/>
  <c r="DB1725"/>
  <c r="DC1725"/>
  <c r="A1726"/>
  <c r="CY1726"/>
  <c r="CZ1726"/>
  <c r="DB1726" s="1"/>
  <c r="DA1726"/>
  <c r="DC1726"/>
  <c r="A1727"/>
  <c r="CY1727"/>
  <c r="CZ1727"/>
  <c r="DB1727" s="1"/>
  <c r="DA1727"/>
  <c r="DC1727"/>
  <c r="A1728"/>
  <c r="CY1728"/>
  <c r="CZ1728"/>
  <c r="DA1728"/>
  <c r="DB1728"/>
  <c r="DC1728"/>
  <c r="A1729"/>
  <c r="CY1729"/>
  <c r="CZ1729"/>
  <c r="DB1729" s="1"/>
  <c r="DA1729"/>
  <c r="DC1729"/>
  <c r="A1730"/>
  <c r="CY1730"/>
  <c r="CZ1730"/>
  <c r="DB1730" s="1"/>
  <c r="L481" i="7" s="1"/>
  <c r="DA1730" i="3"/>
  <c r="DC1730"/>
  <c r="Q481" i="7" s="1"/>
  <c r="A1731" i="3"/>
  <c r="CY1731"/>
  <c r="CZ1731"/>
  <c r="DB1731" s="1"/>
  <c r="L480" i="7" s="1"/>
  <c r="DA1731" i="3"/>
  <c r="DC1731"/>
  <c r="Q480" i="7" s="1"/>
  <c r="A1732" i="3"/>
  <c r="CY1732"/>
  <c r="CZ1732"/>
  <c r="DA1732"/>
  <c r="DB1732"/>
  <c r="L479" i="7" s="1"/>
  <c r="DC1732" i="3"/>
  <c r="Q479" i="7" s="1"/>
  <c r="A1733" i="3"/>
  <c r="CY1733"/>
  <c r="CZ1733"/>
  <c r="DB1733" s="1"/>
  <c r="L478" i="7" s="1"/>
  <c r="DA1733" i="3"/>
  <c r="DC1733"/>
  <c r="Q478" i="7" s="1"/>
  <c r="A1734" i="3"/>
  <c r="CY1734"/>
  <c r="CZ1734"/>
  <c r="DB1734" s="1"/>
  <c r="DA1734"/>
  <c r="DC1734"/>
  <c r="A1735"/>
  <c r="CY1735"/>
  <c r="CZ1735"/>
  <c r="DB1735" s="1"/>
  <c r="DA1735"/>
  <c r="DC1735"/>
  <c r="A1736"/>
  <c r="CY1736"/>
  <c r="CZ1736"/>
  <c r="DB1736" s="1"/>
  <c r="DA1736"/>
  <c r="DC1736"/>
  <c r="A1737"/>
  <c r="CY1737"/>
  <c r="CZ1737"/>
  <c r="DB1737" s="1"/>
  <c r="DA1737"/>
  <c r="DC1737"/>
  <c r="A1738"/>
  <c r="CY1738"/>
  <c r="CZ1738"/>
  <c r="DB1738" s="1"/>
  <c r="DA1738"/>
  <c r="DC1738"/>
  <c r="A1739"/>
  <c r="CY1739"/>
  <c r="CZ1739"/>
  <c r="DB1739" s="1"/>
  <c r="DA1739"/>
  <c r="DC1739"/>
  <c r="A1740"/>
  <c r="CY1740"/>
  <c r="CZ1740"/>
  <c r="DA1740"/>
  <c r="DB1740"/>
  <c r="DC1740"/>
  <c r="A1741"/>
  <c r="CY1741"/>
  <c r="CZ1741"/>
  <c r="DB1741" s="1"/>
  <c r="DA1741"/>
  <c r="DC1741"/>
  <c r="A1742"/>
  <c r="CY1742"/>
  <c r="CZ1742"/>
  <c r="DB1742" s="1"/>
  <c r="DA1742"/>
  <c r="DC1742"/>
  <c r="A1743"/>
  <c r="CY1743"/>
  <c r="CZ1743"/>
  <c r="DB1743" s="1"/>
  <c r="DA1743"/>
  <c r="DC1743"/>
  <c r="A1744"/>
  <c r="CY1744"/>
  <c r="CZ1744"/>
  <c r="DB1744" s="1"/>
  <c r="DA1744"/>
  <c r="DC1744"/>
  <c r="A1745"/>
  <c r="CY1745"/>
  <c r="CZ1745"/>
  <c r="DA1745"/>
  <c r="DB1745"/>
  <c r="DC1745"/>
  <c r="A1746"/>
  <c r="CY1746"/>
  <c r="CZ1746"/>
  <c r="DB1746" s="1"/>
  <c r="DA1746"/>
  <c r="DC1746"/>
  <c r="A1747"/>
  <c r="CY1747"/>
  <c r="CZ1747"/>
  <c r="DB1747" s="1"/>
  <c r="DA1747"/>
  <c r="DC1747"/>
  <c r="A1748"/>
  <c r="CY1748"/>
  <c r="CZ1748"/>
  <c r="DA1748"/>
  <c r="DB1748"/>
  <c r="DC1748"/>
  <c r="A1749"/>
  <c r="CY1749"/>
  <c r="CZ1749"/>
  <c r="DB1749" s="1"/>
  <c r="DA1749"/>
  <c r="DC1749"/>
  <c r="A1750"/>
  <c r="CY1750"/>
  <c r="CZ1750"/>
  <c r="DB1750" s="1"/>
  <c r="DA1750"/>
  <c r="DC1750"/>
  <c r="A1751"/>
  <c r="CY1751"/>
  <c r="CZ1751"/>
  <c r="DB1751" s="1"/>
  <c r="DA1751"/>
  <c r="DC1751"/>
  <c r="A1752"/>
  <c r="CY1752"/>
  <c r="CZ1752"/>
  <c r="DB1752" s="1"/>
  <c r="L486" i="7" s="1"/>
  <c r="DA1752" i="3"/>
  <c r="DC1752"/>
  <c r="Q486" i="7" s="1"/>
  <c r="A1753" i="3"/>
  <c r="CY1753"/>
  <c r="CZ1753"/>
  <c r="DB1753" s="1"/>
  <c r="L485" i="7" s="1"/>
  <c r="DA1753" i="3"/>
  <c r="DC1753"/>
  <c r="Q485" i="7" s="1"/>
  <c r="A1754" i="3"/>
  <c r="CY1754"/>
  <c r="CZ1754"/>
  <c r="DB1754" s="1"/>
  <c r="L484" i="7" s="1"/>
  <c r="DA1754" i="3"/>
  <c r="DC1754"/>
  <c r="Q484" i="7" s="1"/>
  <c r="A1755" i="3"/>
  <c r="CY1755"/>
  <c r="CZ1755"/>
  <c r="DB1755" s="1"/>
  <c r="L483" i="7" s="1"/>
  <c r="DA1755" i="3"/>
  <c r="DC1755"/>
  <c r="Q483" i="7" s="1"/>
  <c r="A1756" i="3"/>
  <c r="CY1756"/>
  <c r="CZ1756"/>
  <c r="DA1756"/>
  <c r="DB1756"/>
  <c r="DC1756"/>
  <c r="A1757"/>
  <c r="CY1757"/>
  <c r="CZ1757"/>
  <c r="DB1757" s="1"/>
  <c r="DA1757"/>
  <c r="DC1757"/>
  <c r="A1758"/>
  <c r="CY1758"/>
  <c r="CZ1758"/>
  <c r="DB1758" s="1"/>
  <c r="DA1758"/>
  <c r="DC1758"/>
  <c r="A1759"/>
  <c r="CY1759"/>
  <c r="CZ1759"/>
  <c r="DB1759" s="1"/>
  <c r="DA1759"/>
  <c r="DC1759"/>
  <c r="A1760"/>
  <c r="CY1760"/>
  <c r="CZ1760"/>
  <c r="DB1760" s="1"/>
  <c r="DA1760"/>
  <c r="DC1760"/>
  <c r="A1761"/>
  <c r="CY1761"/>
  <c r="CZ1761"/>
  <c r="DA1761"/>
  <c r="DB1761"/>
  <c r="DC1761"/>
  <c r="A1762"/>
  <c r="CY1762"/>
  <c r="CZ1762"/>
  <c r="DB1762" s="1"/>
  <c r="DA1762"/>
  <c r="DC1762"/>
  <c r="A1763"/>
  <c r="CY1763"/>
  <c r="CZ1763"/>
  <c r="DB1763" s="1"/>
  <c r="DA1763"/>
  <c r="DC1763"/>
  <c r="A1764"/>
  <c r="CY1764"/>
  <c r="CZ1764"/>
  <c r="DA1764"/>
  <c r="DB1764"/>
  <c r="DC1764"/>
  <c r="A1765"/>
  <c r="CY1765"/>
  <c r="CZ1765"/>
  <c r="DB1765" s="1"/>
  <c r="DA1765"/>
  <c r="DC1765"/>
  <c r="A1766"/>
  <c r="CY1766"/>
  <c r="CZ1766"/>
  <c r="DB1766" s="1"/>
  <c r="DA1766"/>
  <c r="DC1766"/>
  <c r="A1767"/>
  <c r="CX1767"/>
  <c r="CY1767"/>
  <c r="CZ1767"/>
  <c r="DB1767" s="1"/>
  <c r="DA1767"/>
  <c r="DC1767"/>
  <c r="A1768"/>
  <c r="CX1768"/>
  <c r="CY1768"/>
  <c r="CZ1768"/>
  <c r="DA1768"/>
  <c r="DB1768"/>
  <c r="DC1768"/>
  <c r="A1769"/>
  <c r="CX1769"/>
  <c r="CY1769"/>
  <c r="CZ1769"/>
  <c r="DB1769" s="1"/>
  <c r="DA1769"/>
  <c r="DC1769"/>
  <c r="A1770"/>
  <c r="CX1770"/>
  <c r="CY1770"/>
  <c r="CZ1770"/>
  <c r="DB1770" s="1"/>
  <c r="DA1770"/>
  <c r="DC1770"/>
  <c r="A1771"/>
  <c r="CX1771"/>
  <c r="CY1771"/>
  <c r="CZ1771"/>
  <c r="DB1771" s="1"/>
  <c r="L492" i="7" s="1"/>
  <c r="DA1771" i="3"/>
  <c r="DC1771"/>
  <c r="Q492" i="7" s="1"/>
  <c r="A1772" i="3"/>
  <c r="CX1772"/>
  <c r="CY1772"/>
  <c r="CZ1772"/>
  <c r="DB1772" s="1"/>
  <c r="L491" i="7" s="1"/>
  <c r="DA1772" i="3"/>
  <c r="DC1772"/>
  <c r="Q491" i="7" s="1"/>
  <c r="A1773" i="3"/>
  <c r="CX1773"/>
  <c r="CY1773"/>
  <c r="CZ1773"/>
  <c r="DA1773"/>
  <c r="DB1773"/>
  <c r="L490" i="7" s="1"/>
  <c r="DC1773" i="3"/>
  <c r="Q490" i="7" s="1"/>
  <c r="A1774" i="3"/>
  <c r="CX1774"/>
  <c r="CY1774"/>
  <c r="CZ1774"/>
  <c r="DB1774" s="1"/>
  <c r="L489" i="7" s="1"/>
  <c r="DA1774" i="3"/>
  <c r="DC1774"/>
  <c r="Q489" i="7" s="1"/>
  <c r="A1775" i="3"/>
  <c r="CX1775"/>
  <c r="CY1775"/>
  <c r="CZ1775"/>
  <c r="DB1775" s="1"/>
  <c r="DA1775"/>
  <c r="DC1775"/>
  <c r="A1776"/>
  <c r="CX1776"/>
  <c r="CY1776"/>
  <c r="CZ1776"/>
  <c r="DA1776"/>
  <c r="DB1776"/>
  <c r="DC1776"/>
  <c r="A1777"/>
  <c r="CX1777"/>
  <c r="CY1777"/>
  <c r="CZ1777"/>
  <c r="DB1777" s="1"/>
  <c r="DA1777"/>
  <c r="DC1777"/>
  <c r="A1778"/>
  <c r="CX1778"/>
  <c r="CY1778"/>
  <c r="CZ1778"/>
  <c r="DB1778" s="1"/>
  <c r="DA1778"/>
  <c r="DC1778"/>
  <c r="A1779"/>
  <c r="CX1779"/>
  <c r="CY1779"/>
  <c r="CZ1779"/>
  <c r="DB1779" s="1"/>
  <c r="DA1779"/>
  <c r="DC1779"/>
  <c r="A1780"/>
  <c r="CX1780"/>
  <c r="CY1780"/>
  <c r="CZ1780"/>
  <c r="DA1780"/>
  <c r="DB1780"/>
  <c r="DC1780"/>
  <c r="A1781"/>
  <c r="CX1781"/>
  <c r="CY1781"/>
  <c r="CZ1781"/>
  <c r="DA1781"/>
  <c r="DB1781"/>
  <c r="DC1781"/>
  <c r="A1782"/>
  <c r="CX1782"/>
  <c r="CY1782"/>
  <c r="CZ1782"/>
  <c r="DB1782" s="1"/>
  <c r="DA1782"/>
  <c r="DC1782"/>
  <c r="A1783"/>
  <c r="CY1783"/>
  <c r="CZ1783"/>
  <c r="DB1783" s="1"/>
  <c r="DA1783"/>
  <c r="DC1783"/>
  <c r="A1784"/>
  <c r="CY1784"/>
  <c r="CZ1784"/>
  <c r="DA1784"/>
  <c r="DB1784"/>
  <c r="DC1784"/>
  <c r="A1785"/>
  <c r="CY1785"/>
  <c r="CZ1785"/>
  <c r="DB1785" s="1"/>
  <c r="DA1785"/>
  <c r="DC1785"/>
  <c r="A1786"/>
  <c r="CY1786"/>
  <c r="CZ1786"/>
  <c r="DB1786" s="1"/>
  <c r="DA1786"/>
  <c r="DC1786"/>
  <c r="A1787"/>
  <c r="CY1787"/>
  <c r="CZ1787"/>
  <c r="DB1787" s="1"/>
  <c r="DA1787"/>
  <c r="DC1787"/>
  <c r="A1788"/>
  <c r="CY1788"/>
  <c r="CZ1788"/>
  <c r="DA1788"/>
  <c r="DB1788"/>
  <c r="L498" i="7" s="1"/>
  <c r="DC1788" i="3"/>
  <c r="Q498" i="7" s="1"/>
  <c r="A1789" i="3"/>
  <c r="CY1789"/>
  <c r="CZ1789"/>
  <c r="DB1789" s="1"/>
  <c r="L497" i="7" s="1"/>
  <c r="DA1789" i="3"/>
  <c r="DC1789"/>
  <c r="Q497" i="7" s="1"/>
  <c r="A1790" i="3"/>
  <c r="CY1790"/>
  <c r="CZ1790"/>
  <c r="DB1790" s="1"/>
  <c r="L496" i="7" s="1"/>
  <c r="DA1790" i="3"/>
  <c r="DC1790"/>
  <c r="Q496" i="7" s="1"/>
  <c r="A1791" i="3"/>
  <c r="CY1791"/>
  <c r="CZ1791"/>
  <c r="DB1791" s="1"/>
  <c r="L495" i="7" s="1"/>
  <c r="DA1791" i="3"/>
  <c r="DC1791"/>
  <c r="Q495" i="7" s="1"/>
  <c r="A1792" i="3"/>
  <c r="CY1792"/>
  <c r="CZ1792"/>
  <c r="DB1792" s="1"/>
  <c r="DA1792"/>
  <c r="DC1792"/>
  <c r="A1793"/>
  <c r="CY1793"/>
  <c r="CZ1793"/>
  <c r="DB1793" s="1"/>
  <c r="DA1793"/>
  <c r="DC1793"/>
  <c r="A1794"/>
  <c r="CY1794"/>
  <c r="CZ1794"/>
  <c r="DB1794" s="1"/>
  <c r="DA1794"/>
  <c r="DC1794"/>
  <c r="A1795"/>
  <c r="CY1795"/>
  <c r="CZ1795"/>
  <c r="DB1795" s="1"/>
  <c r="DA1795"/>
  <c r="DC1795"/>
  <c r="A1796"/>
  <c r="CY1796"/>
  <c r="CZ1796"/>
  <c r="DB1796" s="1"/>
  <c r="DA1796"/>
  <c r="DC1796"/>
  <c r="A1797"/>
  <c r="CY1797"/>
  <c r="CZ1797"/>
  <c r="DA1797"/>
  <c r="DB1797"/>
  <c r="DC1797"/>
  <c r="A1798"/>
  <c r="CY1798"/>
  <c r="CZ1798"/>
  <c r="DB1798" s="1"/>
  <c r="DA1798"/>
  <c r="DC1798"/>
  <c r="A1799"/>
  <c r="CY1799"/>
  <c r="CZ1799"/>
  <c r="DB1799" s="1"/>
  <c r="DA1799"/>
  <c r="DC1799"/>
  <c r="A1800"/>
  <c r="CY1800"/>
  <c r="CZ1800"/>
  <c r="DA1800"/>
  <c r="DB1800"/>
  <c r="DC1800"/>
  <c r="A1801"/>
  <c r="CY1801"/>
  <c r="CZ1801"/>
  <c r="DB1801" s="1"/>
  <c r="DA1801"/>
  <c r="DC1801"/>
  <c r="A1802"/>
  <c r="CY1802"/>
  <c r="CZ1802"/>
  <c r="DB1802" s="1"/>
  <c r="DA1802"/>
  <c r="DC1802"/>
  <c r="A1803"/>
  <c r="CY1803"/>
  <c r="CZ1803"/>
  <c r="DA1803"/>
  <c r="DB1803"/>
  <c r="DC1803"/>
  <c r="A1804"/>
  <c r="CY1804"/>
  <c r="CZ1804"/>
  <c r="DB1804" s="1"/>
  <c r="DA1804"/>
  <c r="DC1804"/>
  <c r="A1805"/>
  <c r="CY1805"/>
  <c r="CZ1805"/>
  <c r="DA1805"/>
  <c r="DB1805"/>
  <c r="DC1805"/>
  <c r="A1806"/>
  <c r="CY1806"/>
  <c r="CZ1806"/>
  <c r="DB1806" s="1"/>
  <c r="DA1806"/>
  <c r="DC1806"/>
  <c r="A1807"/>
  <c r="CY1807"/>
  <c r="CZ1807"/>
  <c r="DB1807" s="1"/>
  <c r="L504" i="7" s="1"/>
  <c r="DA1807" i="3"/>
  <c r="DC1807"/>
  <c r="Q504" i="7" s="1"/>
  <c r="A1808" i="3"/>
  <c r="CY1808"/>
  <c r="CZ1808"/>
  <c r="DA1808"/>
  <c r="DB1808"/>
  <c r="L503" i="7" s="1"/>
  <c r="DC1808" i="3"/>
  <c r="Q503" i="7" s="1"/>
  <c r="A1809" i="3"/>
  <c r="CY1809"/>
  <c r="CZ1809"/>
  <c r="DB1809" s="1"/>
  <c r="L502" i="7" s="1"/>
  <c r="DA1809" i="3"/>
  <c r="DC1809"/>
  <c r="Q502" i="7" s="1"/>
  <c r="A1810" i="3"/>
  <c r="CY1810"/>
  <c r="CZ1810"/>
  <c r="DB1810" s="1"/>
  <c r="L501" i="7" s="1"/>
  <c r="DA1810" i="3"/>
  <c r="DC1810"/>
  <c r="Q501" i="7" s="1"/>
  <c r="A1811" i="3"/>
  <c r="CY1811"/>
  <c r="CZ1811"/>
  <c r="DB1811" s="1"/>
  <c r="L500" i="7" s="1"/>
  <c r="DA1811" i="3"/>
  <c r="DC1811"/>
  <c r="Q500" i="7" s="1"/>
  <c r="A1812" i="3"/>
  <c r="CY1812"/>
  <c r="CZ1812"/>
  <c r="DB1812" s="1"/>
  <c r="DA1812"/>
  <c r="DC1812"/>
  <c r="A1813"/>
  <c r="CY1813"/>
  <c r="CZ1813"/>
  <c r="DA1813"/>
  <c r="DB1813"/>
  <c r="DC1813"/>
  <c r="A1814"/>
  <c r="CY1814"/>
  <c r="CZ1814"/>
  <c r="DB1814" s="1"/>
  <c r="DA1814"/>
  <c r="DC1814"/>
  <c r="A1815"/>
  <c r="CY1815"/>
  <c r="CZ1815"/>
  <c r="DB1815" s="1"/>
  <c r="DA1815"/>
  <c r="DC1815"/>
  <c r="A1816"/>
  <c r="CY1816"/>
  <c r="CZ1816"/>
  <c r="DA1816"/>
  <c r="DB1816"/>
  <c r="DC1816"/>
  <c r="A1817"/>
  <c r="CY1817"/>
  <c r="CZ1817"/>
  <c r="DB1817" s="1"/>
  <c r="DA1817"/>
  <c r="DC1817"/>
  <c r="A1818"/>
  <c r="CY1818"/>
  <c r="CZ1818"/>
  <c r="DB1818" s="1"/>
  <c r="DA1818"/>
  <c r="DC1818"/>
  <c r="A1819"/>
  <c r="CY1819"/>
  <c r="CZ1819"/>
  <c r="DB1819" s="1"/>
  <c r="DA1819"/>
  <c r="DC1819"/>
  <c r="A1820"/>
  <c r="CY1820"/>
  <c r="CZ1820"/>
  <c r="DB1820" s="1"/>
  <c r="DA1820"/>
  <c r="DC1820"/>
  <c r="A1821"/>
  <c r="CY1821"/>
  <c r="CZ1821"/>
  <c r="DA1821"/>
  <c r="DB1821"/>
  <c r="DC1821"/>
  <c r="A1822"/>
  <c r="CY1822"/>
  <c r="CZ1822"/>
  <c r="DB1822" s="1"/>
  <c r="DA1822"/>
  <c r="DC1822"/>
  <c r="A1823"/>
  <c r="CY1823"/>
  <c r="CZ1823"/>
  <c r="DB1823" s="1"/>
  <c r="DA1823"/>
  <c r="DC1823"/>
  <c r="A1824"/>
  <c r="CY1824"/>
  <c r="CZ1824"/>
  <c r="DA1824"/>
  <c r="DB1824"/>
  <c r="DC1824"/>
  <c r="A1825"/>
  <c r="CY1825"/>
  <c r="CZ1825"/>
  <c r="DB1825" s="1"/>
  <c r="DA1825"/>
  <c r="DC1825"/>
  <c r="A1826"/>
  <c r="CY1826"/>
  <c r="CZ1826"/>
  <c r="DB1826" s="1"/>
  <c r="DA1826"/>
  <c r="DC1826"/>
  <c r="A1827"/>
  <c r="CY1827"/>
  <c r="CZ1827"/>
  <c r="DA1827"/>
  <c r="DB1827"/>
  <c r="DC1827"/>
  <c r="A1828"/>
  <c r="CY1828"/>
  <c r="CZ1828"/>
  <c r="DB1828" s="1"/>
  <c r="DA1828"/>
  <c r="DC1828"/>
  <c r="A1829"/>
  <c r="CY1829"/>
  <c r="CZ1829"/>
  <c r="DA1829"/>
  <c r="DB1829"/>
  <c r="DC1829"/>
  <c r="A1830"/>
  <c r="CY1830"/>
  <c r="CZ1830"/>
  <c r="DB1830" s="1"/>
  <c r="L509" i="7" s="1"/>
  <c r="DA1830" i="3"/>
  <c r="DC1830"/>
  <c r="Q509" i="7" s="1"/>
  <c r="A1831" i="3"/>
  <c r="CY1831"/>
  <c r="CZ1831"/>
  <c r="DB1831" s="1"/>
  <c r="L508" i="7" s="1"/>
  <c r="DA1831" i="3"/>
  <c r="DC1831"/>
  <c r="Q508" i="7" s="1"/>
  <c r="A1832" i="3"/>
  <c r="CY1832"/>
  <c r="CZ1832"/>
  <c r="DA1832"/>
  <c r="DB1832"/>
  <c r="L507" i="7" s="1"/>
  <c r="DC1832" i="3"/>
  <c r="Q507" i="7" s="1"/>
  <c r="A1833" i="3"/>
  <c r="CY1833"/>
  <c r="CZ1833"/>
  <c r="DB1833" s="1"/>
  <c r="L506" i="7" s="1"/>
  <c r="DA1833" i="3"/>
  <c r="DC1833"/>
  <c r="Q506" i="7" s="1"/>
  <c r="A1834" i="3"/>
  <c r="CY1834"/>
  <c r="CZ1834"/>
  <c r="DB1834" s="1"/>
  <c r="DA1834"/>
  <c r="DC1834"/>
  <c r="A1835"/>
  <c r="CY1835"/>
  <c r="CZ1835"/>
  <c r="DB1835" s="1"/>
  <c r="DA1835"/>
  <c r="DC1835"/>
  <c r="A1836"/>
  <c r="CY1836"/>
  <c r="CZ1836"/>
  <c r="DB1836" s="1"/>
  <c r="DA1836"/>
  <c r="DC1836"/>
  <c r="A1837"/>
  <c r="CY1837"/>
  <c r="CZ1837"/>
  <c r="DA1837"/>
  <c r="DB1837"/>
  <c r="DC1837"/>
  <c r="A1838"/>
  <c r="CY1838"/>
  <c r="CZ1838"/>
  <c r="DB1838" s="1"/>
  <c r="DA1838"/>
  <c r="DC1838"/>
  <c r="A1839"/>
  <c r="CY1839"/>
  <c r="CZ1839"/>
  <c r="DB1839" s="1"/>
  <c r="DA1839"/>
  <c r="DC1839"/>
  <c r="A1840"/>
  <c r="CY1840"/>
  <c r="CZ1840"/>
  <c r="DA1840"/>
  <c r="DB1840"/>
  <c r="DC1840"/>
  <c r="A1841"/>
  <c r="CY1841"/>
  <c r="CZ1841"/>
  <c r="DB1841" s="1"/>
  <c r="DA1841"/>
  <c r="DC1841"/>
  <c r="A1842"/>
  <c r="CY1842"/>
  <c r="CZ1842"/>
  <c r="DB1842" s="1"/>
  <c r="DA1842"/>
  <c r="DC1842"/>
  <c r="A1843"/>
  <c r="CY1843"/>
  <c r="CZ1843"/>
  <c r="DB1843" s="1"/>
  <c r="DA1843"/>
  <c r="DC1843"/>
  <c r="A1844"/>
  <c r="CY1844"/>
  <c r="CZ1844"/>
  <c r="DA1844"/>
  <c r="DB1844"/>
  <c r="DC1844"/>
  <c r="A1845"/>
  <c r="CX1845"/>
  <c r="CY1845"/>
  <c r="CZ1845"/>
  <c r="DA1845"/>
  <c r="DB1845"/>
  <c r="DC1845"/>
  <c r="A1846"/>
  <c r="CX1846"/>
  <c r="CY1846"/>
  <c r="CZ1846"/>
  <c r="DB1846" s="1"/>
  <c r="DA1846"/>
  <c r="DC1846"/>
  <c r="A1847"/>
  <c r="CX1847"/>
  <c r="CY1847"/>
  <c r="CZ1847"/>
  <c r="DB1847" s="1"/>
  <c r="DA1847"/>
  <c r="DC1847"/>
  <c r="A1848"/>
  <c r="CX1848"/>
  <c r="CY1848"/>
  <c r="CZ1848"/>
  <c r="DB1848" s="1"/>
  <c r="DA1848"/>
  <c r="DC1848"/>
  <c r="A1849"/>
  <c r="CX1849"/>
  <c r="CY1849"/>
  <c r="CZ1849"/>
  <c r="DB1849" s="1"/>
  <c r="DA1849"/>
  <c r="DC1849"/>
  <c r="A1850"/>
  <c r="CX1850"/>
  <c r="CY1850"/>
  <c r="CZ1850"/>
  <c r="DB1850" s="1"/>
  <c r="L516" i="7" s="1"/>
  <c r="DA1850" i="3"/>
  <c r="DC1850"/>
  <c r="Q516" i="7" s="1"/>
  <c r="A1851" i="3"/>
  <c r="CX1851"/>
  <c r="CY1851"/>
  <c r="CZ1851"/>
  <c r="DB1851" s="1"/>
  <c r="L515" i="7" s="1"/>
  <c r="DA1851" i="3"/>
  <c r="DC1851"/>
  <c r="Q515" i="7" s="1"/>
  <c r="A1852" i="3"/>
  <c r="CX1852"/>
  <c r="CY1852"/>
  <c r="CZ1852"/>
  <c r="DA1852"/>
  <c r="DB1852"/>
  <c r="L514" i="7" s="1"/>
  <c r="DC1852" i="3"/>
  <c r="Q514" i="7" s="1"/>
  <c r="A1853" i="3"/>
  <c r="CX1853"/>
  <c r="CY1853"/>
  <c r="CZ1853"/>
  <c r="DB1853" s="1"/>
  <c r="L513" i="7" s="1"/>
  <c r="DA1853" i="3"/>
  <c r="DC1853"/>
  <c r="Q513" i="7" s="1"/>
  <c r="A1854" i="3"/>
  <c r="CX1854"/>
  <c r="CY1854"/>
  <c r="CZ1854"/>
  <c r="DB1854" s="1"/>
  <c r="DA1854"/>
  <c r="DC1854"/>
  <c r="A1855"/>
  <c r="CX1855"/>
  <c r="CY1855"/>
  <c r="CZ1855"/>
  <c r="DB1855" s="1"/>
  <c r="DA1855"/>
  <c r="DC1855"/>
  <c r="A1856"/>
  <c r="CX1856"/>
  <c r="CY1856"/>
  <c r="CZ1856"/>
  <c r="DB1856" s="1"/>
  <c r="DA1856"/>
  <c r="DC1856"/>
  <c r="A1857"/>
  <c r="CX1857"/>
  <c r="CY1857"/>
  <c r="CZ1857"/>
  <c r="DB1857" s="1"/>
  <c r="DA1857"/>
  <c r="DC1857"/>
  <c r="A1858"/>
  <c r="CX1858"/>
  <c r="CY1858"/>
  <c r="CZ1858"/>
  <c r="DB1858" s="1"/>
  <c r="DA1858"/>
  <c r="DC1858"/>
  <c r="A1859"/>
  <c r="CX1859"/>
  <c r="CY1859"/>
  <c r="CZ1859"/>
  <c r="DB1859" s="1"/>
  <c r="DA1859"/>
  <c r="DC1859"/>
  <c r="A1860"/>
  <c r="CX1860"/>
  <c r="CY1860"/>
  <c r="CZ1860"/>
  <c r="DB1860" s="1"/>
  <c r="DA1860"/>
  <c r="DC1860"/>
  <c r="A1861"/>
  <c r="CX1861"/>
  <c r="CY1861"/>
  <c r="CZ1861"/>
  <c r="DB1861" s="1"/>
  <c r="DA1861"/>
  <c r="DC1861"/>
  <c r="A1862"/>
  <c r="CX1862"/>
  <c r="CY1862"/>
  <c r="CZ1862"/>
  <c r="DB1862" s="1"/>
  <c r="DA1862"/>
  <c r="DC1862"/>
  <c r="A1863"/>
  <c r="CY1863"/>
  <c r="CZ1863"/>
  <c r="DB1863" s="1"/>
  <c r="DA1863"/>
  <c r="DC1863"/>
  <c r="A1864"/>
  <c r="CY1864"/>
  <c r="CZ1864"/>
  <c r="DB1864" s="1"/>
  <c r="DA1864"/>
  <c r="DC1864"/>
  <c r="A1865"/>
  <c r="CY1865"/>
  <c r="CZ1865"/>
  <c r="DB1865" s="1"/>
  <c r="DA1865"/>
  <c r="DC1865"/>
  <c r="A1866"/>
  <c r="CY1866"/>
  <c r="CZ1866"/>
  <c r="DB1866" s="1"/>
  <c r="DA1866"/>
  <c r="DC1866"/>
  <c r="A1867"/>
  <c r="CY1867"/>
  <c r="CZ1867"/>
  <c r="DB1867" s="1"/>
  <c r="DA1867"/>
  <c r="DC1867"/>
  <c r="A1868"/>
  <c r="CY1868"/>
  <c r="CZ1868"/>
  <c r="DA1868"/>
  <c r="DB1868"/>
  <c r="L522" i="7" s="1"/>
  <c r="DC1868" i="3"/>
  <c r="Q522" i="7" s="1"/>
  <c r="A1869" i="3"/>
  <c r="CY1869"/>
  <c r="CZ1869"/>
  <c r="DB1869" s="1"/>
  <c r="L521" i="7" s="1"/>
  <c r="DA1869" i="3"/>
  <c r="DC1869"/>
  <c r="Q521" i="7" s="1"/>
  <c r="A1870" i="3"/>
  <c r="CY1870"/>
  <c r="CZ1870"/>
  <c r="DB1870" s="1"/>
  <c r="L520" i="7" s="1"/>
  <c r="DA1870" i="3"/>
  <c r="DC1870"/>
  <c r="Q520" i="7" s="1"/>
  <c r="A1871" i="3"/>
  <c r="CY1871"/>
  <c r="CZ1871"/>
  <c r="DB1871" s="1"/>
  <c r="L519" i="7" s="1"/>
  <c r="DA1871" i="3"/>
  <c r="DC1871"/>
  <c r="Q519" i="7" s="1"/>
  <c r="A1872" i="3"/>
  <c r="CY1872"/>
  <c r="CZ1872"/>
  <c r="DB1872" s="1"/>
  <c r="DA1872"/>
  <c r="DC1872"/>
  <c r="A1873"/>
  <c r="CY1873"/>
  <c r="CZ1873"/>
  <c r="DB1873" s="1"/>
  <c r="DA1873"/>
  <c r="DC1873"/>
  <c r="A1874"/>
  <c r="CY1874"/>
  <c r="CZ1874"/>
  <c r="DB1874" s="1"/>
  <c r="DA1874"/>
  <c r="DC1874"/>
  <c r="A1875"/>
  <c r="CY1875"/>
  <c r="CZ1875"/>
  <c r="DB1875" s="1"/>
  <c r="DA1875"/>
  <c r="DC1875"/>
  <c r="A1876"/>
  <c r="CY1876"/>
  <c r="CZ1876"/>
  <c r="DB1876" s="1"/>
  <c r="DA1876"/>
  <c r="DC1876"/>
  <c r="A1877"/>
  <c r="CY1877"/>
  <c r="CZ1877"/>
  <c r="DA1877"/>
  <c r="DB1877"/>
  <c r="DC1877"/>
  <c r="A1878"/>
  <c r="CY1878"/>
  <c r="CZ1878"/>
  <c r="DB1878" s="1"/>
  <c r="DA1878"/>
  <c r="DC1878"/>
  <c r="A1879"/>
  <c r="CY1879"/>
  <c r="CZ1879"/>
  <c r="DB1879" s="1"/>
  <c r="DA1879"/>
  <c r="DC1879"/>
  <c r="A1880"/>
  <c r="CY1880"/>
  <c r="CZ1880"/>
  <c r="DA1880"/>
  <c r="DB1880"/>
  <c r="DC1880"/>
  <c r="A1881"/>
  <c r="CY1881"/>
  <c r="CZ1881"/>
  <c r="DB1881" s="1"/>
  <c r="DA1881"/>
  <c r="DC1881"/>
  <c r="A1882"/>
  <c r="CY1882"/>
  <c r="CZ1882"/>
  <c r="DB1882" s="1"/>
  <c r="DA1882"/>
  <c r="DC1882"/>
  <c r="A1883"/>
  <c r="CY1883"/>
  <c r="CZ1883"/>
  <c r="DB1883" s="1"/>
  <c r="DA1883"/>
  <c r="DC1883"/>
  <c r="A1884"/>
  <c r="CY1884"/>
  <c r="CZ1884"/>
  <c r="DA1884"/>
  <c r="DB1884"/>
  <c r="DC1884"/>
  <c r="A1885"/>
  <c r="CY1885"/>
  <c r="CZ1885"/>
  <c r="DB1885" s="1"/>
  <c r="DA1885"/>
  <c r="DC1885"/>
  <c r="A1886"/>
  <c r="CY1886"/>
  <c r="CZ1886"/>
  <c r="DB1886" s="1"/>
  <c r="DA1886"/>
  <c r="DC1886"/>
  <c r="A1887"/>
  <c r="CY1887"/>
  <c r="CZ1887"/>
  <c r="DB1887" s="1"/>
  <c r="DA1887"/>
  <c r="DC1887"/>
  <c r="A1888"/>
  <c r="CY1888"/>
  <c r="CZ1888"/>
  <c r="DB1888" s="1"/>
  <c r="L527" i="7" s="1"/>
  <c r="DA1888" i="3"/>
  <c r="DC1888"/>
  <c r="Q527" i="7" s="1"/>
  <c r="A1889" i="3"/>
  <c r="CY1889"/>
  <c r="CZ1889"/>
  <c r="DB1889" s="1"/>
  <c r="L526" i="7" s="1"/>
  <c r="DA1889" i="3"/>
  <c r="DC1889"/>
  <c r="Q526" i="7" s="1"/>
  <c r="A1890" i="3"/>
  <c r="CY1890"/>
  <c r="CZ1890"/>
  <c r="DB1890" s="1"/>
  <c r="L525" i="7" s="1"/>
  <c r="DA1890" i="3"/>
  <c r="DC1890"/>
  <c r="Q525" i="7" s="1"/>
  <c r="A1891" i="3"/>
  <c r="CY1891"/>
  <c r="CZ1891"/>
  <c r="DB1891" s="1"/>
  <c r="L524" i="7" s="1"/>
  <c r="DA1891" i="3"/>
  <c r="DC1891"/>
  <c r="Q524" i="7" s="1"/>
  <c r="A1892" i="3"/>
  <c r="CY1892"/>
  <c r="CZ1892"/>
  <c r="DA1892"/>
  <c r="DB1892"/>
  <c r="DC1892"/>
  <c r="A1893"/>
  <c r="CY1893"/>
  <c r="CZ1893"/>
  <c r="DB1893" s="1"/>
  <c r="DA1893"/>
  <c r="DC1893"/>
  <c r="A1894"/>
  <c r="CY1894"/>
  <c r="CZ1894"/>
  <c r="DB1894" s="1"/>
  <c r="DA1894"/>
  <c r="DC1894"/>
  <c r="A1895"/>
  <c r="CY1895"/>
  <c r="CZ1895"/>
  <c r="DB1895" s="1"/>
  <c r="DA1895"/>
  <c r="DC1895"/>
  <c r="A1896"/>
  <c r="CY1896"/>
  <c r="CZ1896"/>
  <c r="DB1896" s="1"/>
  <c r="DA1896"/>
  <c r="DC1896"/>
  <c r="A1897"/>
  <c r="CY1897"/>
  <c r="CZ1897"/>
  <c r="DB1897" s="1"/>
  <c r="DA1897"/>
  <c r="DC1897"/>
  <c r="A1898"/>
  <c r="CY1898"/>
  <c r="CZ1898"/>
  <c r="DB1898" s="1"/>
  <c r="DA1898"/>
  <c r="DC1898"/>
  <c r="A1899"/>
  <c r="CY1899"/>
  <c r="CZ1899"/>
  <c r="DB1899" s="1"/>
  <c r="DA1899"/>
  <c r="DC1899"/>
  <c r="A1900"/>
  <c r="CY1900"/>
  <c r="CZ1900"/>
  <c r="DB1900" s="1"/>
  <c r="DA1900"/>
  <c r="DC1900"/>
  <c r="A1901"/>
  <c r="CY1901"/>
  <c r="CZ1901"/>
  <c r="DA1901"/>
  <c r="DB1901"/>
  <c r="DC1901"/>
  <c r="A1902"/>
  <c r="CY1902"/>
  <c r="CZ1902"/>
  <c r="DB1902" s="1"/>
  <c r="DA1902"/>
  <c r="DC1902"/>
  <c r="A1903"/>
  <c r="CY1903"/>
  <c r="CZ1903"/>
  <c r="DB1903" s="1"/>
  <c r="DA1903"/>
  <c r="DC1903"/>
  <c r="A1904"/>
  <c r="CY1904"/>
  <c r="CZ1904"/>
  <c r="DA1904"/>
  <c r="DB1904"/>
  <c r="DC1904"/>
  <c r="A1905"/>
  <c r="CY1905"/>
  <c r="CZ1905"/>
  <c r="DB1905" s="1"/>
  <c r="DA1905"/>
  <c r="DC1905"/>
  <c r="A1906"/>
  <c r="CY1906"/>
  <c r="CZ1906"/>
  <c r="DB1906" s="1"/>
  <c r="DA1906"/>
  <c r="DC1906"/>
  <c r="A1907"/>
  <c r="CY1907"/>
  <c r="CZ1907"/>
  <c r="DB1907" s="1"/>
  <c r="DA1907"/>
  <c r="DC1907"/>
  <c r="A1908"/>
  <c r="CY1908"/>
  <c r="CZ1908"/>
  <c r="DB1908" s="1"/>
  <c r="DA1908"/>
  <c r="DC1908"/>
  <c r="A1909"/>
  <c r="CY1909"/>
  <c r="CZ1909"/>
  <c r="DA1909"/>
  <c r="DB1909"/>
  <c r="DC1909"/>
  <c r="A1910"/>
  <c r="CY1910"/>
  <c r="CZ1910"/>
  <c r="DB1910" s="1"/>
  <c r="L532" i="7" s="1"/>
  <c r="DA1910" i="3"/>
  <c r="DC1910"/>
  <c r="Q532" i="7" s="1"/>
  <c r="A1911" i="3"/>
  <c r="CY1911"/>
  <c r="CZ1911"/>
  <c r="DB1911" s="1"/>
  <c r="L531" i="7" s="1"/>
  <c r="DA1911" i="3"/>
  <c r="DC1911"/>
  <c r="Q531" i="7" s="1"/>
  <c r="A1912" i="3"/>
  <c r="CY1912"/>
  <c r="CZ1912"/>
  <c r="DA1912"/>
  <c r="DB1912"/>
  <c r="L530" i="7" s="1"/>
  <c r="DC1912" i="3"/>
  <c r="Q530" i="7" s="1"/>
  <c r="A1913" i="3"/>
  <c r="CY1913"/>
  <c r="CZ1913"/>
  <c r="DB1913" s="1"/>
  <c r="L529" i="7" s="1"/>
  <c r="DA1913" i="3"/>
  <c r="DC1913"/>
  <c r="Q529" i="7" s="1"/>
  <c r="A1914" i="3"/>
  <c r="CY1914"/>
  <c r="CZ1914"/>
  <c r="DB1914" s="1"/>
  <c r="DA1914"/>
  <c r="DC1914"/>
  <c r="A1915"/>
  <c r="CY1915"/>
  <c r="CZ1915"/>
  <c r="DA1915"/>
  <c r="DB1915"/>
  <c r="DC1915"/>
  <c r="A1916"/>
  <c r="CY1916"/>
  <c r="CZ1916"/>
  <c r="DB1916" s="1"/>
  <c r="DA1916"/>
  <c r="DC1916"/>
  <c r="A1917"/>
  <c r="CY1917"/>
  <c r="CZ1917"/>
  <c r="DA1917"/>
  <c r="DB1917"/>
  <c r="DC1917"/>
  <c r="A1918"/>
  <c r="CY1918"/>
  <c r="CZ1918"/>
  <c r="DB1918" s="1"/>
  <c r="DA1918"/>
  <c r="DC1918"/>
  <c r="A1919"/>
  <c r="CY1919"/>
  <c r="CZ1919"/>
  <c r="DB1919" s="1"/>
  <c r="DA1919"/>
  <c r="DC1919"/>
  <c r="A1920"/>
  <c r="CY1920"/>
  <c r="CZ1920"/>
  <c r="DA1920"/>
  <c r="DB1920"/>
  <c r="DC1920"/>
  <c r="A1921"/>
  <c r="CY1921"/>
  <c r="CZ1921"/>
  <c r="DB1921" s="1"/>
  <c r="DA1921"/>
  <c r="DC1921"/>
  <c r="A1922"/>
  <c r="CY1922"/>
  <c r="CZ1922"/>
  <c r="DB1922" s="1"/>
  <c r="DA1922"/>
  <c r="DC1922"/>
  <c r="A1923"/>
  <c r="CY1923"/>
  <c r="CZ1923"/>
  <c r="DA1923"/>
  <c r="DB1923"/>
  <c r="DC1923"/>
  <c r="A1924"/>
  <c r="CY1924"/>
  <c r="CZ1924"/>
  <c r="DB1924" s="1"/>
  <c r="DA1924"/>
  <c r="DC1924"/>
  <c r="D12" i="1"/>
  <c r="E18"/>
  <c r="Z18"/>
  <c r="AA18"/>
  <c r="AB18"/>
  <c r="AC18"/>
  <c r="AD18"/>
  <c r="AE18"/>
  <c r="AF18"/>
  <c r="AG18"/>
  <c r="AH18"/>
  <c r="AI18"/>
  <c r="AJ18"/>
  <c r="AK18"/>
  <c r="AL18"/>
  <c r="AM18"/>
  <c r="AN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R18"/>
  <c r="DS18"/>
  <c r="DT18"/>
  <c r="DU18"/>
  <c r="DV18"/>
  <c r="DW18"/>
  <c r="DX18"/>
  <c r="DY18"/>
  <c r="DZ18"/>
  <c r="EA18"/>
  <c r="EB18"/>
  <c r="EC18"/>
  <c r="ED18"/>
  <c r="EE18"/>
  <c r="EF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D20"/>
  <c r="E22"/>
  <c r="Z22"/>
  <c r="AA22"/>
  <c r="AB22"/>
  <c r="AC22"/>
  <c r="AD22"/>
  <c r="AE22"/>
  <c r="AF22"/>
  <c r="AG22"/>
  <c r="AH22"/>
  <c r="AI22"/>
  <c r="AJ22"/>
  <c r="AK22"/>
  <c r="AL22"/>
  <c r="AM22"/>
  <c r="AN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R22"/>
  <c r="DS22"/>
  <c r="DT22"/>
  <c r="DU22"/>
  <c r="DV22"/>
  <c r="DW22"/>
  <c r="DX22"/>
  <c r="DY22"/>
  <c r="DZ22"/>
  <c r="EA22"/>
  <c r="EB22"/>
  <c r="EC22"/>
  <c r="ED22"/>
  <c r="EE22"/>
  <c r="EF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D24"/>
  <c r="E26"/>
  <c r="Z26"/>
  <c r="AA26"/>
  <c r="AM26"/>
  <c r="AN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R26"/>
  <c r="DS26"/>
  <c r="EE26"/>
  <c r="EF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C28"/>
  <c r="D28"/>
  <c r="AC28"/>
  <c r="AE28"/>
  <c r="AF28"/>
  <c r="CT28" s="1"/>
  <c r="S28" s="1"/>
  <c r="AG28"/>
  <c r="CU28" s="1"/>
  <c r="T28" s="1"/>
  <c r="AH28"/>
  <c r="AI28"/>
  <c r="CW28" s="1"/>
  <c r="V28" s="1"/>
  <c r="AJ28"/>
  <c r="CX28" s="1"/>
  <c r="W28" s="1"/>
  <c r="CQ28"/>
  <c r="P28" s="1"/>
  <c r="CV28"/>
  <c r="U28" s="1"/>
  <c r="FR28"/>
  <c r="GL28"/>
  <c r="GO28"/>
  <c r="GP28"/>
  <c r="GV28"/>
  <c r="HC28"/>
  <c r="GX28" s="1"/>
  <c r="C29"/>
  <c r="D29"/>
  <c r="AC29"/>
  <c r="AE29"/>
  <c r="AF29"/>
  <c r="AG29"/>
  <c r="CU29" s="1"/>
  <c r="T29" s="1"/>
  <c r="AH29"/>
  <c r="CV29" s="1"/>
  <c r="U29" s="1"/>
  <c r="AI29"/>
  <c r="CW29" s="1"/>
  <c r="V29" s="1"/>
  <c r="AJ29"/>
  <c r="CQ29"/>
  <c r="P29" s="1"/>
  <c r="CX29"/>
  <c r="W29" s="1"/>
  <c r="FR29"/>
  <c r="GL29"/>
  <c r="GO29"/>
  <c r="GP29"/>
  <c r="GV29"/>
  <c r="HC29" s="1"/>
  <c r="GX29" s="1"/>
  <c r="AC30"/>
  <c r="AD30"/>
  <c r="CR30" s="1"/>
  <c r="Q30" s="1"/>
  <c r="AE30"/>
  <c r="AF30"/>
  <c r="AG30"/>
  <c r="CU30" s="1"/>
  <c r="T30" s="1"/>
  <c r="AH30"/>
  <c r="CV30" s="1"/>
  <c r="U30" s="1"/>
  <c r="AI30"/>
  <c r="CW30" s="1"/>
  <c r="V30" s="1"/>
  <c r="AJ30"/>
  <c r="CQ30"/>
  <c r="P30" s="1"/>
  <c r="CT30"/>
  <c r="S30" s="1"/>
  <c r="CX30"/>
  <c r="W30" s="1"/>
  <c r="FR30"/>
  <c r="GL30"/>
  <c r="GO30"/>
  <c r="GP30"/>
  <c r="GV30"/>
  <c r="HC30" s="1"/>
  <c r="GX30"/>
  <c r="AC31"/>
  <c r="AE31"/>
  <c r="CS31" s="1"/>
  <c r="R31" s="1"/>
  <c r="AF31"/>
  <c r="CT31" s="1"/>
  <c r="S31" s="1"/>
  <c r="AG31"/>
  <c r="CU31" s="1"/>
  <c r="T31" s="1"/>
  <c r="AH31"/>
  <c r="AI31"/>
  <c r="CW31" s="1"/>
  <c r="V31" s="1"/>
  <c r="AJ31"/>
  <c r="CQ31"/>
  <c r="P31" s="1"/>
  <c r="CV31"/>
  <c r="U31" s="1"/>
  <c r="CX31"/>
  <c r="W31" s="1"/>
  <c r="FR31"/>
  <c r="GL31"/>
  <c r="GO31"/>
  <c r="GP31"/>
  <c r="GV31"/>
  <c r="HC31" s="1"/>
  <c r="GX31" s="1"/>
  <c r="AC32"/>
  <c r="AE32"/>
  <c r="AF32"/>
  <c r="CT32" s="1"/>
  <c r="S32" s="1"/>
  <c r="AG32"/>
  <c r="CU32" s="1"/>
  <c r="T32" s="1"/>
  <c r="AH32"/>
  <c r="AI32"/>
  <c r="CW32" s="1"/>
  <c r="V32" s="1"/>
  <c r="AJ32"/>
  <c r="CX32" s="1"/>
  <c r="W32" s="1"/>
  <c r="CQ32"/>
  <c r="P32" s="1"/>
  <c r="CV32"/>
  <c r="U32" s="1"/>
  <c r="GL32"/>
  <c r="GN32"/>
  <c r="GO32"/>
  <c r="GP32"/>
  <c r="GV32"/>
  <c r="HC32" s="1"/>
  <c r="GX32" s="1"/>
  <c r="W33"/>
  <c r="AC33"/>
  <c r="AE33"/>
  <c r="AD33" s="1"/>
  <c r="CR33" s="1"/>
  <c r="Q33" s="1"/>
  <c r="AF33"/>
  <c r="AG33"/>
  <c r="CU33" s="1"/>
  <c r="T33" s="1"/>
  <c r="AH33"/>
  <c r="CV33" s="1"/>
  <c r="U33" s="1"/>
  <c r="AI33"/>
  <c r="CW33" s="1"/>
  <c r="V33" s="1"/>
  <c r="AJ33"/>
  <c r="CS33"/>
  <c r="R33" s="1"/>
  <c r="CX33"/>
  <c r="GL33"/>
  <c r="GN33"/>
  <c r="GO33"/>
  <c r="GP33"/>
  <c r="GV33"/>
  <c r="HC33" s="1"/>
  <c r="GX33" s="1"/>
  <c r="C34"/>
  <c r="D34"/>
  <c r="I34"/>
  <c r="AC34"/>
  <c r="AE34"/>
  <c r="AD34" s="1"/>
  <c r="CR34" s="1"/>
  <c r="Q34" s="1"/>
  <c r="AF34"/>
  <c r="CT34" s="1"/>
  <c r="S34" s="1"/>
  <c r="AG34"/>
  <c r="CU34" s="1"/>
  <c r="T34" s="1"/>
  <c r="AH34"/>
  <c r="CV34" s="1"/>
  <c r="U34" s="1"/>
  <c r="AI34"/>
  <c r="CW34" s="1"/>
  <c r="V34" s="1"/>
  <c r="AJ34"/>
  <c r="CS34"/>
  <c r="R34" s="1"/>
  <c r="CX34"/>
  <c r="FR34"/>
  <c r="GL34"/>
  <c r="GO34"/>
  <c r="GP34"/>
  <c r="GV34"/>
  <c r="HC34" s="1"/>
  <c r="GX34" s="1"/>
  <c r="C35"/>
  <c r="D35"/>
  <c r="I35"/>
  <c r="AC35"/>
  <c r="AE35"/>
  <c r="AF35"/>
  <c r="AG35"/>
  <c r="CU35" s="1"/>
  <c r="AH35"/>
  <c r="AI35"/>
  <c r="CW35" s="1"/>
  <c r="V35" s="1"/>
  <c r="AJ35"/>
  <c r="CV35"/>
  <c r="U35" s="1"/>
  <c r="CX35"/>
  <c r="W35" s="1"/>
  <c r="FR35"/>
  <c r="GL35"/>
  <c r="GO35"/>
  <c r="GP35"/>
  <c r="GV35"/>
  <c r="HC35"/>
  <c r="GX35" s="1"/>
  <c r="P36"/>
  <c r="AC36"/>
  <c r="AD36"/>
  <c r="CR36" s="1"/>
  <c r="Q36" s="1"/>
  <c r="AE36"/>
  <c r="AF36"/>
  <c r="CT36" s="1"/>
  <c r="S36" s="1"/>
  <c r="AG36"/>
  <c r="AH36"/>
  <c r="CV36" s="1"/>
  <c r="U36" s="1"/>
  <c r="AI36"/>
  <c r="CW36" s="1"/>
  <c r="V36" s="1"/>
  <c r="AJ36"/>
  <c r="CX36" s="1"/>
  <c r="W36" s="1"/>
  <c r="CQ36"/>
  <c r="CS36"/>
  <c r="R36" s="1"/>
  <c r="CU36"/>
  <c r="T36" s="1"/>
  <c r="FR36"/>
  <c r="GL36"/>
  <c r="GN36"/>
  <c r="GP36"/>
  <c r="GV36"/>
  <c r="HC36" s="1"/>
  <c r="GX36" s="1"/>
  <c r="AC37"/>
  <c r="AD37"/>
  <c r="CR37" s="1"/>
  <c r="Q37" s="1"/>
  <c r="AE37"/>
  <c r="AF37"/>
  <c r="AG37"/>
  <c r="CU37" s="1"/>
  <c r="T37" s="1"/>
  <c r="AH37"/>
  <c r="CV37" s="1"/>
  <c r="U37" s="1"/>
  <c r="AI37"/>
  <c r="CW37" s="1"/>
  <c r="V37" s="1"/>
  <c r="AJ37"/>
  <c r="CQ37"/>
  <c r="P37" s="1"/>
  <c r="CS37"/>
  <c r="R37" s="1"/>
  <c r="CX37"/>
  <c r="W37" s="1"/>
  <c r="FR37"/>
  <c r="GL37"/>
  <c r="GN37"/>
  <c r="GP37"/>
  <c r="FV55" s="1"/>
  <c r="GV37"/>
  <c r="HC37" s="1"/>
  <c r="GX37" s="1"/>
  <c r="AC38"/>
  <c r="AE38"/>
  <c r="AD38" s="1"/>
  <c r="CR38" s="1"/>
  <c r="Q38" s="1"/>
  <c r="AF38"/>
  <c r="CT38" s="1"/>
  <c r="S38" s="1"/>
  <c r="AG38"/>
  <c r="AH38"/>
  <c r="AI38"/>
  <c r="CW38" s="1"/>
  <c r="V38" s="1"/>
  <c r="AJ38"/>
  <c r="CX38" s="1"/>
  <c r="W38" s="1"/>
  <c r="CQ38"/>
  <c r="P38" s="1"/>
  <c r="CU38"/>
  <c r="T38" s="1"/>
  <c r="CV38"/>
  <c r="U38" s="1"/>
  <c r="FR38"/>
  <c r="GL38"/>
  <c r="GN38"/>
  <c r="GP38"/>
  <c r="GV38"/>
  <c r="HC38" s="1"/>
  <c r="GX38" s="1"/>
  <c r="AC39"/>
  <c r="AE39"/>
  <c r="AD39" s="1"/>
  <c r="CR39" s="1"/>
  <c r="Q39" s="1"/>
  <c r="AF39"/>
  <c r="AG39"/>
  <c r="AH39"/>
  <c r="AI39"/>
  <c r="CW39" s="1"/>
  <c r="V39" s="1"/>
  <c r="AJ39"/>
  <c r="CX39" s="1"/>
  <c r="W39" s="1"/>
  <c r="CQ39"/>
  <c r="P39" s="1"/>
  <c r="CU39"/>
  <c r="T39" s="1"/>
  <c r="CV39"/>
  <c r="U39" s="1"/>
  <c r="FR39"/>
  <c r="GL39"/>
  <c r="GN39"/>
  <c r="GP39"/>
  <c r="GV39"/>
  <c r="HC39" s="1"/>
  <c r="GX39" s="1"/>
  <c r="C40"/>
  <c r="D40"/>
  <c r="I40"/>
  <c r="AC40"/>
  <c r="AE40"/>
  <c r="AD40" s="1"/>
  <c r="CR40" s="1"/>
  <c r="Q40" s="1"/>
  <c r="AF40"/>
  <c r="CT40" s="1"/>
  <c r="S40" s="1"/>
  <c r="AG40"/>
  <c r="AH40"/>
  <c r="CV40" s="1"/>
  <c r="U40" s="1"/>
  <c r="AI40"/>
  <c r="CW40" s="1"/>
  <c r="V40" s="1"/>
  <c r="AJ40"/>
  <c r="CU40"/>
  <c r="CX40"/>
  <c r="FR40"/>
  <c r="GL40"/>
  <c r="GO40"/>
  <c r="GP40"/>
  <c r="GV40"/>
  <c r="HC40"/>
  <c r="GX40" s="1"/>
  <c r="C41"/>
  <c r="D41"/>
  <c r="I41"/>
  <c r="AC41"/>
  <c r="AE41"/>
  <c r="AF41"/>
  <c r="AG41"/>
  <c r="AH41"/>
  <c r="CV41" s="1"/>
  <c r="U41" s="1"/>
  <c r="AI41"/>
  <c r="CW41" s="1"/>
  <c r="V41" s="1"/>
  <c r="AJ41"/>
  <c r="CX41" s="1"/>
  <c r="W41" s="1"/>
  <c r="CS41"/>
  <c r="R41" s="1"/>
  <c r="CU41"/>
  <c r="T41" s="1"/>
  <c r="FR41"/>
  <c r="GL41"/>
  <c r="GO41"/>
  <c r="GP41"/>
  <c r="GV41"/>
  <c r="HC41" s="1"/>
  <c r="GX41" s="1"/>
  <c r="AC42"/>
  <c r="CQ42" s="1"/>
  <c r="P42" s="1"/>
  <c r="CP42" s="1"/>
  <c r="O42" s="1"/>
  <c r="AE42"/>
  <c r="AD42" s="1"/>
  <c r="CR42" s="1"/>
  <c r="Q42" s="1"/>
  <c r="AF42"/>
  <c r="CT42" s="1"/>
  <c r="S42" s="1"/>
  <c r="AG42"/>
  <c r="AH42"/>
  <c r="CV42" s="1"/>
  <c r="U42" s="1"/>
  <c r="AI42"/>
  <c r="AJ42"/>
  <c r="CX42" s="1"/>
  <c r="W42" s="1"/>
  <c r="CU42"/>
  <c r="T42" s="1"/>
  <c r="CW42"/>
  <c r="V42" s="1"/>
  <c r="FR42"/>
  <c r="GL42"/>
  <c r="GN42"/>
  <c r="GP42"/>
  <c r="GV42"/>
  <c r="HC42" s="1"/>
  <c r="GX42" s="1"/>
  <c r="AC43"/>
  <c r="AE43"/>
  <c r="AD43" s="1"/>
  <c r="CR43" s="1"/>
  <c r="Q43" s="1"/>
  <c r="AF43"/>
  <c r="AG43"/>
  <c r="CU43" s="1"/>
  <c r="T43" s="1"/>
  <c r="AH43"/>
  <c r="CV43" s="1"/>
  <c r="U43" s="1"/>
  <c r="AI43"/>
  <c r="AJ43"/>
  <c r="CS43"/>
  <c r="R43" s="1"/>
  <c r="CW43"/>
  <c r="V43" s="1"/>
  <c r="CX43"/>
  <c r="W43" s="1"/>
  <c r="FR43"/>
  <c r="GL43"/>
  <c r="GN43"/>
  <c r="GP43"/>
  <c r="GV43"/>
  <c r="HC43" s="1"/>
  <c r="GX43" s="1"/>
  <c r="C44"/>
  <c r="D44"/>
  <c r="AC44"/>
  <c r="AD44"/>
  <c r="CR44" s="1"/>
  <c r="Q44" s="1"/>
  <c r="AE44"/>
  <c r="AF44"/>
  <c r="CT44" s="1"/>
  <c r="S44" s="1"/>
  <c r="AG44"/>
  <c r="CU44" s="1"/>
  <c r="T44" s="1"/>
  <c r="AH44"/>
  <c r="CV44" s="1"/>
  <c r="U44" s="1"/>
  <c r="AI44"/>
  <c r="CW44" s="1"/>
  <c r="V44" s="1"/>
  <c r="AJ44"/>
  <c r="CQ44"/>
  <c r="P44" s="1"/>
  <c r="CS44"/>
  <c r="R44" s="1"/>
  <c r="CX44"/>
  <c r="W44" s="1"/>
  <c r="FR44"/>
  <c r="GL44"/>
  <c r="GO44"/>
  <c r="GP44"/>
  <c r="GV44"/>
  <c r="HC44" s="1"/>
  <c r="GX44" s="1"/>
  <c r="C45"/>
  <c r="D45"/>
  <c r="R45"/>
  <c r="AC45"/>
  <c r="AD45"/>
  <c r="AE45"/>
  <c r="AF45"/>
  <c r="AG45"/>
  <c r="CU45" s="1"/>
  <c r="T45" s="1"/>
  <c r="AH45"/>
  <c r="CV45" s="1"/>
  <c r="U45" s="1"/>
  <c r="AI45"/>
  <c r="CW45" s="1"/>
  <c r="V45" s="1"/>
  <c r="AJ45"/>
  <c r="CX45" s="1"/>
  <c r="W45" s="1"/>
  <c r="CQ45"/>
  <c r="P45" s="1"/>
  <c r="CS45"/>
  <c r="FR45"/>
  <c r="GL45"/>
  <c r="GO45"/>
  <c r="GP45"/>
  <c r="GV45"/>
  <c r="HC45" s="1"/>
  <c r="GX45" s="1"/>
  <c r="V46"/>
  <c r="AC46"/>
  <c r="AD46"/>
  <c r="AE46"/>
  <c r="AF46"/>
  <c r="CT46" s="1"/>
  <c r="S46" s="1"/>
  <c r="AG46"/>
  <c r="CU46" s="1"/>
  <c r="T46" s="1"/>
  <c r="AH46"/>
  <c r="AI46"/>
  <c r="AJ46"/>
  <c r="CX46" s="1"/>
  <c r="W46" s="1"/>
  <c r="CQ46"/>
  <c r="P46" s="1"/>
  <c r="CS46"/>
  <c r="R46" s="1"/>
  <c r="CV46"/>
  <c r="U46" s="1"/>
  <c r="CW46"/>
  <c r="FR46"/>
  <c r="GL46"/>
  <c r="GN46"/>
  <c r="GP46"/>
  <c r="GV46"/>
  <c r="HC46" s="1"/>
  <c r="GX46" s="1"/>
  <c r="AC47"/>
  <c r="AD47"/>
  <c r="AE47"/>
  <c r="AF47"/>
  <c r="AG47"/>
  <c r="CU47" s="1"/>
  <c r="T47" s="1"/>
  <c r="AH47"/>
  <c r="CV47" s="1"/>
  <c r="U47" s="1"/>
  <c r="AI47"/>
  <c r="CW47" s="1"/>
  <c r="V47" s="1"/>
  <c r="AJ47"/>
  <c r="CX47" s="1"/>
  <c r="W47" s="1"/>
  <c r="CQ47"/>
  <c r="P47" s="1"/>
  <c r="CS47"/>
  <c r="R47" s="1"/>
  <c r="FR47"/>
  <c r="GL47"/>
  <c r="GN47"/>
  <c r="GP47"/>
  <c r="GV47"/>
  <c r="HC47"/>
  <c r="GX47" s="1"/>
  <c r="C48"/>
  <c r="D48"/>
  <c r="I48"/>
  <c r="AC48"/>
  <c r="AE48"/>
  <c r="AD48" s="1"/>
  <c r="CR48" s="1"/>
  <c r="Q48" s="1"/>
  <c r="AF48"/>
  <c r="AG48"/>
  <c r="CU48" s="1"/>
  <c r="T48" s="1"/>
  <c r="AH48"/>
  <c r="AI48"/>
  <c r="CW48" s="1"/>
  <c r="V48" s="1"/>
  <c r="AJ48"/>
  <c r="CX48" s="1"/>
  <c r="W48" s="1"/>
  <c r="CQ48"/>
  <c r="P48" s="1"/>
  <c r="CT48"/>
  <c r="S48" s="1"/>
  <c r="CV48"/>
  <c r="U48" s="1"/>
  <c r="FR48"/>
  <c r="GL48"/>
  <c r="GO48"/>
  <c r="GP48"/>
  <c r="GV48"/>
  <c r="HC48" s="1"/>
  <c r="GX48" s="1"/>
  <c r="C49"/>
  <c r="D49"/>
  <c r="I49"/>
  <c r="AC49"/>
  <c r="AD49"/>
  <c r="AE49"/>
  <c r="AF49"/>
  <c r="AG49"/>
  <c r="CU49" s="1"/>
  <c r="T49" s="1"/>
  <c r="AH49"/>
  <c r="AI49"/>
  <c r="CW49" s="1"/>
  <c r="V49" s="1"/>
  <c r="AJ49"/>
  <c r="CX49" s="1"/>
  <c r="CQ49"/>
  <c r="CS49"/>
  <c r="R49" s="1"/>
  <c r="CV49"/>
  <c r="U49" s="1"/>
  <c r="FR49"/>
  <c r="GL49"/>
  <c r="GO49"/>
  <c r="GP49"/>
  <c r="GV49"/>
  <c r="HC49" s="1"/>
  <c r="GX49" s="1"/>
  <c r="AC50"/>
  <c r="AD50"/>
  <c r="CR50" s="1"/>
  <c r="Q50" s="1"/>
  <c r="AE50"/>
  <c r="AF50"/>
  <c r="CT50" s="1"/>
  <c r="S50" s="1"/>
  <c r="AG50"/>
  <c r="AH50"/>
  <c r="CV50" s="1"/>
  <c r="U50" s="1"/>
  <c r="AI50"/>
  <c r="CW50" s="1"/>
  <c r="V50" s="1"/>
  <c r="AJ50"/>
  <c r="CX50" s="1"/>
  <c r="W50" s="1"/>
  <c r="CQ50"/>
  <c r="P50" s="1"/>
  <c r="CS50"/>
  <c r="R50" s="1"/>
  <c r="CU50"/>
  <c r="T50" s="1"/>
  <c r="FR50"/>
  <c r="GL50"/>
  <c r="GO50"/>
  <c r="GP50"/>
  <c r="GV50"/>
  <c r="HC50" s="1"/>
  <c r="GX50" s="1"/>
  <c r="P51"/>
  <c r="AC51"/>
  <c r="AD51"/>
  <c r="CR51" s="1"/>
  <c r="Q51" s="1"/>
  <c r="AE51"/>
  <c r="AF51"/>
  <c r="AG51"/>
  <c r="AH51"/>
  <c r="CV51" s="1"/>
  <c r="U51" s="1"/>
  <c r="AI51"/>
  <c r="CW51" s="1"/>
  <c r="V51" s="1"/>
  <c r="AJ51"/>
  <c r="CQ51"/>
  <c r="CS51"/>
  <c r="R51" s="1"/>
  <c r="CU51"/>
  <c r="T51" s="1"/>
  <c r="CX51"/>
  <c r="W51" s="1"/>
  <c r="FR51"/>
  <c r="GL51"/>
  <c r="GO51"/>
  <c r="GP51"/>
  <c r="GV51"/>
  <c r="HC51"/>
  <c r="GX51" s="1"/>
  <c r="AC52"/>
  <c r="AD52"/>
  <c r="CR52" s="1"/>
  <c r="Q52" s="1"/>
  <c r="AE52"/>
  <c r="AF52"/>
  <c r="CT52" s="1"/>
  <c r="S52" s="1"/>
  <c r="AG52"/>
  <c r="CU52" s="1"/>
  <c r="T52" s="1"/>
  <c r="AH52"/>
  <c r="CV52" s="1"/>
  <c r="U52" s="1"/>
  <c r="AI52"/>
  <c r="CW52" s="1"/>
  <c r="V52" s="1"/>
  <c r="AJ52"/>
  <c r="CQ52"/>
  <c r="P52" s="1"/>
  <c r="CS52"/>
  <c r="R52" s="1"/>
  <c r="CX52"/>
  <c r="W52" s="1"/>
  <c r="FR52"/>
  <c r="GL52"/>
  <c r="GO52"/>
  <c r="GP52"/>
  <c r="GV52"/>
  <c r="HC52" s="1"/>
  <c r="GX52" s="1"/>
  <c r="V53"/>
  <c r="W53"/>
  <c r="AC53"/>
  <c r="AD53"/>
  <c r="CR53" s="1"/>
  <c r="Q53" s="1"/>
  <c r="AE53"/>
  <c r="AF53"/>
  <c r="AG53"/>
  <c r="AH53"/>
  <c r="CV53" s="1"/>
  <c r="U53" s="1"/>
  <c r="AI53"/>
  <c r="CW53" s="1"/>
  <c r="AJ53"/>
  <c r="CQ53"/>
  <c r="P53" s="1"/>
  <c r="CS53"/>
  <c r="R53" s="1"/>
  <c r="CU53"/>
  <c r="T53" s="1"/>
  <c r="CX53"/>
  <c r="FR53"/>
  <c r="GL53"/>
  <c r="GO53"/>
  <c r="GP53"/>
  <c r="GV53"/>
  <c r="HC53" s="1"/>
  <c r="GX53" s="1"/>
  <c r="B55"/>
  <c r="B26" s="1"/>
  <c r="C55"/>
  <c r="C26" s="1"/>
  <c r="D55"/>
  <c r="D26" s="1"/>
  <c r="F55"/>
  <c r="F26" s="1"/>
  <c r="G55"/>
  <c r="BX55"/>
  <c r="AO55" s="1"/>
  <c r="CK55"/>
  <c r="CK26" s="1"/>
  <c r="CL55"/>
  <c r="CL26" s="1"/>
  <c r="CM55"/>
  <c r="FP55"/>
  <c r="EG55" s="1"/>
  <c r="GC55"/>
  <c r="GC26" s="1"/>
  <c r="GD55"/>
  <c r="GE55"/>
  <c r="D85"/>
  <c r="E87"/>
  <c r="Z87"/>
  <c r="AA87"/>
  <c r="AM87"/>
  <c r="AN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CN87"/>
  <c r="CO87"/>
  <c r="CP87"/>
  <c r="CQ87"/>
  <c r="CR87"/>
  <c r="CS87"/>
  <c r="CT87"/>
  <c r="CU87"/>
  <c r="CV87"/>
  <c r="CW87"/>
  <c r="CX87"/>
  <c r="CY87"/>
  <c r="CZ87"/>
  <c r="DA87"/>
  <c r="DB87"/>
  <c r="DC87"/>
  <c r="DD87"/>
  <c r="DE87"/>
  <c r="DF87"/>
  <c r="DR87"/>
  <c r="DS87"/>
  <c r="EE87"/>
  <c r="EF87"/>
  <c r="EW87"/>
  <c r="EX87"/>
  <c r="EY87"/>
  <c r="EZ87"/>
  <c r="FA87"/>
  <c r="FB87"/>
  <c r="FC87"/>
  <c r="FD87"/>
  <c r="FE87"/>
  <c r="FF87"/>
  <c r="FG87"/>
  <c r="FH87"/>
  <c r="FI87"/>
  <c r="FJ87"/>
  <c r="FK87"/>
  <c r="FL87"/>
  <c r="FM87"/>
  <c r="FN87"/>
  <c r="FO87"/>
  <c r="GF87"/>
  <c r="GG87"/>
  <c r="GH87"/>
  <c r="GI87"/>
  <c r="GJ87"/>
  <c r="GK87"/>
  <c r="GL87"/>
  <c r="GM87"/>
  <c r="GN87"/>
  <c r="GO87"/>
  <c r="GP87"/>
  <c r="GQ87"/>
  <c r="GR87"/>
  <c r="GS87"/>
  <c r="GT87"/>
  <c r="GU87"/>
  <c r="GV87"/>
  <c r="GW87"/>
  <c r="GX87"/>
  <c r="C89"/>
  <c r="D89"/>
  <c r="AC89"/>
  <c r="CQ89" s="1"/>
  <c r="P89" s="1"/>
  <c r="AE89"/>
  <c r="AD89" s="1"/>
  <c r="AF89"/>
  <c r="AG89"/>
  <c r="CU89" s="1"/>
  <c r="T89" s="1"/>
  <c r="AH89"/>
  <c r="CV89" s="1"/>
  <c r="U89" s="1"/>
  <c r="AI89"/>
  <c r="CW89" s="1"/>
  <c r="V89" s="1"/>
  <c r="AJ89"/>
  <c r="CX89" s="1"/>
  <c r="W89" s="1"/>
  <c r="CS89"/>
  <c r="R89" s="1"/>
  <c r="CT89"/>
  <c r="S89" s="1"/>
  <c r="FR89"/>
  <c r="GL89"/>
  <c r="GO89"/>
  <c r="GP89"/>
  <c r="GV89"/>
  <c r="HC89"/>
  <c r="GX89" s="1"/>
  <c r="C90"/>
  <c r="D90"/>
  <c r="AC90"/>
  <c r="AE90"/>
  <c r="AF90"/>
  <c r="AG90"/>
  <c r="AH90"/>
  <c r="CV90" s="1"/>
  <c r="U90" s="1"/>
  <c r="AI90"/>
  <c r="CW90" s="1"/>
  <c r="V90" s="1"/>
  <c r="AJ90"/>
  <c r="CX90" s="1"/>
  <c r="W90" s="1"/>
  <c r="CQ90"/>
  <c r="P90" s="1"/>
  <c r="CT90"/>
  <c r="S90" s="1"/>
  <c r="CU90"/>
  <c r="T90" s="1"/>
  <c r="FR90"/>
  <c r="GL90"/>
  <c r="GO90"/>
  <c r="GP90"/>
  <c r="GV90"/>
  <c r="HC90" s="1"/>
  <c r="GX90" s="1"/>
  <c r="AC91"/>
  <c r="AE91"/>
  <c r="AF91"/>
  <c r="CT91" s="1"/>
  <c r="S91" s="1"/>
  <c r="AG91"/>
  <c r="CU91" s="1"/>
  <c r="T91" s="1"/>
  <c r="AH91"/>
  <c r="CV91" s="1"/>
  <c r="U91" s="1"/>
  <c r="AI91"/>
  <c r="AJ91"/>
  <c r="CX91" s="1"/>
  <c r="W91" s="1"/>
  <c r="CQ91"/>
  <c r="P91" s="1"/>
  <c r="CW91"/>
  <c r="V91" s="1"/>
  <c r="FR91"/>
  <c r="GL91"/>
  <c r="GO91"/>
  <c r="GP91"/>
  <c r="GV91"/>
  <c r="HC91" s="1"/>
  <c r="GX91" s="1"/>
  <c r="AC92"/>
  <c r="AD92"/>
  <c r="AE92"/>
  <c r="CS92" s="1"/>
  <c r="R92" s="1"/>
  <c r="AF92"/>
  <c r="AG92"/>
  <c r="CU92" s="1"/>
  <c r="T92" s="1"/>
  <c r="AH92"/>
  <c r="CV92" s="1"/>
  <c r="U92" s="1"/>
  <c r="AI92"/>
  <c r="CW92" s="1"/>
  <c r="V92" s="1"/>
  <c r="AJ92"/>
  <c r="CX92" s="1"/>
  <c r="W92" s="1"/>
  <c r="CQ92"/>
  <c r="P92" s="1"/>
  <c r="CR92"/>
  <c r="Q92" s="1"/>
  <c r="CT92"/>
  <c r="S92" s="1"/>
  <c r="CY92" s="1"/>
  <c r="X92" s="1"/>
  <c r="CZ92"/>
  <c r="Y92" s="1"/>
  <c r="FR92"/>
  <c r="GL92"/>
  <c r="GO92"/>
  <c r="GP92"/>
  <c r="GV92"/>
  <c r="HC92" s="1"/>
  <c r="GX92" s="1"/>
  <c r="AC93"/>
  <c r="AE93"/>
  <c r="AF93"/>
  <c r="CT93" s="1"/>
  <c r="S93" s="1"/>
  <c r="AG93"/>
  <c r="CU93" s="1"/>
  <c r="T93" s="1"/>
  <c r="AH93"/>
  <c r="CV93" s="1"/>
  <c r="U93" s="1"/>
  <c r="AI93"/>
  <c r="AJ93"/>
  <c r="CX93" s="1"/>
  <c r="W93" s="1"/>
  <c r="CQ93"/>
  <c r="P93" s="1"/>
  <c r="CW93"/>
  <c r="V93" s="1"/>
  <c r="GL93"/>
  <c r="GN93"/>
  <c r="GO93"/>
  <c r="GP93"/>
  <c r="GV93"/>
  <c r="HC93" s="1"/>
  <c r="GX93" s="1"/>
  <c r="AC94"/>
  <c r="AD94"/>
  <c r="AE94"/>
  <c r="CS94" s="1"/>
  <c r="R94" s="1"/>
  <c r="AF94"/>
  <c r="AG94"/>
  <c r="AH94"/>
  <c r="CV94" s="1"/>
  <c r="U94" s="1"/>
  <c r="AI94"/>
  <c r="CW94" s="1"/>
  <c r="V94" s="1"/>
  <c r="AJ94"/>
  <c r="CQ94"/>
  <c r="P94" s="1"/>
  <c r="CR94"/>
  <c r="Q94" s="1"/>
  <c r="CT94"/>
  <c r="S94" s="1"/>
  <c r="CZ94" s="1"/>
  <c r="Y94" s="1"/>
  <c r="CU94"/>
  <c r="T94" s="1"/>
  <c r="CX94"/>
  <c r="W94" s="1"/>
  <c r="CY94"/>
  <c r="X94" s="1"/>
  <c r="GL94"/>
  <c r="GN94"/>
  <c r="GO94"/>
  <c r="GP94"/>
  <c r="GV94"/>
  <c r="HC94" s="1"/>
  <c r="GX94" s="1"/>
  <c r="C95"/>
  <c r="D95"/>
  <c r="I95"/>
  <c r="AC95"/>
  <c r="AE95"/>
  <c r="AF95"/>
  <c r="AG95"/>
  <c r="CU95" s="1"/>
  <c r="T95" s="1"/>
  <c r="AH95"/>
  <c r="CV95" s="1"/>
  <c r="U95" s="1"/>
  <c r="AI95"/>
  <c r="CW95" s="1"/>
  <c r="V95" s="1"/>
  <c r="AJ95"/>
  <c r="CX95" s="1"/>
  <c r="CQ95"/>
  <c r="P95" s="1"/>
  <c r="CT95"/>
  <c r="S95" s="1"/>
  <c r="FR95"/>
  <c r="GL95"/>
  <c r="GO95"/>
  <c r="GP95"/>
  <c r="GV95"/>
  <c r="HC95" s="1"/>
  <c r="GX95" s="1"/>
  <c r="C96"/>
  <c r="D96"/>
  <c r="I96"/>
  <c r="AC96"/>
  <c r="AE96"/>
  <c r="AF96"/>
  <c r="AG96"/>
  <c r="CU96" s="1"/>
  <c r="AH96"/>
  <c r="AI96"/>
  <c r="CW96" s="1"/>
  <c r="V96" s="1"/>
  <c r="AJ96"/>
  <c r="CX96" s="1"/>
  <c r="CQ96"/>
  <c r="CT96"/>
  <c r="S96" s="1"/>
  <c r="CV96"/>
  <c r="FR96"/>
  <c r="GL96"/>
  <c r="GO96"/>
  <c r="GP96"/>
  <c r="GV96"/>
  <c r="HC96"/>
  <c r="GX96" s="1"/>
  <c r="Q97"/>
  <c r="AC97"/>
  <c r="AE97"/>
  <c r="AD97" s="1"/>
  <c r="CR97" s="1"/>
  <c r="AF97"/>
  <c r="CT97" s="1"/>
  <c r="S97" s="1"/>
  <c r="AG97"/>
  <c r="CU97" s="1"/>
  <c r="T97" s="1"/>
  <c r="AH97"/>
  <c r="CV97" s="1"/>
  <c r="U97" s="1"/>
  <c r="AI97"/>
  <c r="AJ97"/>
  <c r="CX97" s="1"/>
  <c r="W97" s="1"/>
  <c r="CQ97"/>
  <c r="P97" s="1"/>
  <c r="CS97"/>
  <c r="R97" s="1"/>
  <c r="CW97"/>
  <c r="V97" s="1"/>
  <c r="FR97"/>
  <c r="GL97"/>
  <c r="GN97"/>
  <c r="GP97"/>
  <c r="GV97"/>
  <c r="HC97" s="1"/>
  <c r="GX97" s="1"/>
  <c r="AC98"/>
  <c r="AE98"/>
  <c r="AD98" s="1"/>
  <c r="AF98"/>
  <c r="AG98"/>
  <c r="CU98" s="1"/>
  <c r="T98" s="1"/>
  <c r="AH98"/>
  <c r="AI98"/>
  <c r="CW98" s="1"/>
  <c r="V98" s="1"/>
  <c r="AJ98"/>
  <c r="CX98" s="1"/>
  <c r="W98" s="1"/>
  <c r="CQ98"/>
  <c r="P98" s="1"/>
  <c r="CT98"/>
  <c r="S98" s="1"/>
  <c r="CV98"/>
  <c r="U98" s="1"/>
  <c r="FR98"/>
  <c r="GL98"/>
  <c r="GN98"/>
  <c r="GP98"/>
  <c r="GV98"/>
  <c r="HC98" s="1"/>
  <c r="GX98" s="1"/>
  <c r="AC99"/>
  <c r="AE99"/>
  <c r="AD99" s="1"/>
  <c r="AF99"/>
  <c r="AG99"/>
  <c r="CU99" s="1"/>
  <c r="T99" s="1"/>
  <c r="AH99"/>
  <c r="CV99" s="1"/>
  <c r="U99" s="1"/>
  <c r="AI99"/>
  <c r="CW99" s="1"/>
  <c r="V99" s="1"/>
  <c r="AJ99"/>
  <c r="CX99" s="1"/>
  <c r="W99" s="1"/>
  <c r="CQ99"/>
  <c r="P99" s="1"/>
  <c r="CS99"/>
  <c r="R99" s="1"/>
  <c r="CT99"/>
  <c r="S99" s="1"/>
  <c r="FR99"/>
  <c r="GL99"/>
  <c r="GN99"/>
  <c r="GP99"/>
  <c r="GV99"/>
  <c r="HC99" s="1"/>
  <c r="GX99" s="1"/>
  <c r="AC100"/>
  <c r="AE100"/>
  <c r="AD100" s="1"/>
  <c r="AF100"/>
  <c r="AG100"/>
  <c r="AH100"/>
  <c r="CV100" s="1"/>
  <c r="U100" s="1"/>
  <c r="AI100"/>
  <c r="CW100" s="1"/>
  <c r="V100" s="1"/>
  <c r="AJ100"/>
  <c r="CX100" s="1"/>
  <c r="W100" s="1"/>
  <c r="CS100"/>
  <c r="R100" s="1"/>
  <c r="CT100"/>
  <c r="S100" s="1"/>
  <c r="CU100"/>
  <c r="T100" s="1"/>
  <c r="FR100"/>
  <c r="GL100"/>
  <c r="GN100"/>
  <c r="GP100"/>
  <c r="GV100"/>
  <c r="HC100"/>
  <c r="GX100" s="1"/>
  <c r="C101"/>
  <c r="D101"/>
  <c r="I101"/>
  <c r="S101"/>
  <c r="T101"/>
  <c r="AC101"/>
  <c r="AE101"/>
  <c r="AD101" s="1"/>
  <c r="CR101" s="1"/>
  <c r="Q101" s="1"/>
  <c r="AF101"/>
  <c r="CT101" s="1"/>
  <c r="AG101"/>
  <c r="CU101" s="1"/>
  <c r="AH101"/>
  <c r="AI101"/>
  <c r="AJ101"/>
  <c r="CV101"/>
  <c r="CW101"/>
  <c r="V101" s="1"/>
  <c r="CX101"/>
  <c r="W101" s="1"/>
  <c r="FR101"/>
  <c r="GL101"/>
  <c r="GO101"/>
  <c r="GP101"/>
  <c r="GV101"/>
  <c r="HC101"/>
  <c r="GX101" s="1"/>
  <c r="C102"/>
  <c r="D102"/>
  <c r="I102"/>
  <c r="AC102"/>
  <c r="AD102"/>
  <c r="AE102"/>
  <c r="CS102" s="1"/>
  <c r="R102" s="1"/>
  <c r="AF102"/>
  <c r="AG102"/>
  <c r="AH102"/>
  <c r="CV102" s="1"/>
  <c r="U102" s="1"/>
  <c r="AI102"/>
  <c r="CW102" s="1"/>
  <c r="V102" s="1"/>
  <c r="AJ102"/>
  <c r="CX102" s="1"/>
  <c r="W102" s="1"/>
  <c r="CT102"/>
  <c r="S102" s="1"/>
  <c r="CU102"/>
  <c r="T102" s="1"/>
  <c r="FR102"/>
  <c r="GL102"/>
  <c r="GO102"/>
  <c r="GP102"/>
  <c r="GV102"/>
  <c r="HC102" s="1"/>
  <c r="GX102" s="1"/>
  <c r="AC103"/>
  <c r="CQ103" s="1"/>
  <c r="P103" s="1"/>
  <c r="AD103"/>
  <c r="CR103" s="1"/>
  <c r="Q103" s="1"/>
  <c r="AE103"/>
  <c r="AF103"/>
  <c r="CT103" s="1"/>
  <c r="S103" s="1"/>
  <c r="AG103"/>
  <c r="CU103" s="1"/>
  <c r="T103" s="1"/>
  <c r="AH103"/>
  <c r="AI103"/>
  <c r="AJ103"/>
  <c r="CX103" s="1"/>
  <c r="W103" s="1"/>
  <c r="CS103"/>
  <c r="R103" s="1"/>
  <c r="CV103"/>
  <c r="U103" s="1"/>
  <c r="CW103"/>
  <c r="V103" s="1"/>
  <c r="FR103"/>
  <c r="GL103"/>
  <c r="GN103"/>
  <c r="GP103"/>
  <c r="CD116" s="1"/>
  <c r="GV103"/>
  <c r="HC103" s="1"/>
  <c r="GX103" s="1"/>
  <c r="AC104"/>
  <c r="AE104"/>
  <c r="AD104" s="1"/>
  <c r="CR104" s="1"/>
  <c r="Q104" s="1"/>
  <c r="AF104"/>
  <c r="AG104"/>
  <c r="CU104" s="1"/>
  <c r="T104" s="1"/>
  <c r="AH104"/>
  <c r="AI104"/>
  <c r="CW104" s="1"/>
  <c r="V104" s="1"/>
  <c r="AJ104"/>
  <c r="CX104" s="1"/>
  <c r="W104" s="1"/>
  <c r="CQ104"/>
  <c r="P104" s="1"/>
  <c r="CT104"/>
  <c r="S104" s="1"/>
  <c r="CV104"/>
  <c r="U104" s="1"/>
  <c r="FR104"/>
  <c r="GL104"/>
  <c r="GN104"/>
  <c r="GP104"/>
  <c r="GV104"/>
  <c r="HC104" s="1"/>
  <c r="GX104" s="1"/>
  <c r="C105"/>
  <c r="D105"/>
  <c r="U105"/>
  <c r="AC105"/>
  <c r="AE105"/>
  <c r="AD105" s="1"/>
  <c r="AF105"/>
  <c r="AG105"/>
  <c r="AH105"/>
  <c r="AI105"/>
  <c r="AJ105"/>
  <c r="CX105" s="1"/>
  <c r="W105" s="1"/>
  <c r="CQ105"/>
  <c r="P105" s="1"/>
  <c r="CR105"/>
  <c r="Q105" s="1"/>
  <c r="CS105"/>
  <c r="R105" s="1"/>
  <c r="CY105" s="1"/>
  <c r="X105" s="1"/>
  <c r="CT105"/>
  <c r="S105" s="1"/>
  <c r="CU105"/>
  <c r="T105" s="1"/>
  <c r="CV105"/>
  <c r="CW105"/>
  <c r="V105" s="1"/>
  <c r="FR105"/>
  <c r="GL105"/>
  <c r="GO105"/>
  <c r="GP105"/>
  <c r="GV105"/>
  <c r="HC105" s="1"/>
  <c r="GX105" s="1"/>
  <c r="C106"/>
  <c r="D106"/>
  <c r="AC106"/>
  <c r="AE106"/>
  <c r="AF106"/>
  <c r="AG106"/>
  <c r="AH106"/>
  <c r="CV106" s="1"/>
  <c r="U106" s="1"/>
  <c r="AI106"/>
  <c r="CW106" s="1"/>
  <c r="V106" s="1"/>
  <c r="AJ106"/>
  <c r="CX106" s="1"/>
  <c r="W106" s="1"/>
  <c r="CQ106"/>
  <c r="P106" s="1"/>
  <c r="CU106"/>
  <c r="T106" s="1"/>
  <c r="FR106"/>
  <c r="GL106"/>
  <c r="GO106"/>
  <c r="GP106"/>
  <c r="GV106"/>
  <c r="HC106"/>
  <c r="GX106" s="1"/>
  <c r="P107"/>
  <c r="AC107"/>
  <c r="AE107"/>
  <c r="AD107" s="1"/>
  <c r="AF107"/>
  <c r="AG107"/>
  <c r="AH107"/>
  <c r="CV107" s="1"/>
  <c r="U107" s="1"/>
  <c r="AI107"/>
  <c r="CW107" s="1"/>
  <c r="V107" s="1"/>
  <c r="AJ107"/>
  <c r="CX107" s="1"/>
  <c r="W107" s="1"/>
  <c r="CQ107"/>
  <c r="CT107"/>
  <c r="S107" s="1"/>
  <c r="CU107"/>
  <c r="T107" s="1"/>
  <c r="FR107"/>
  <c r="GL107"/>
  <c r="GN107"/>
  <c r="GP107"/>
  <c r="GV107"/>
  <c r="HC107" s="1"/>
  <c r="GX107" s="1"/>
  <c r="V108"/>
  <c r="AC108"/>
  <c r="AE108"/>
  <c r="AF108"/>
  <c r="AG108"/>
  <c r="CU108" s="1"/>
  <c r="T108" s="1"/>
  <c r="AH108"/>
  <c r="CV108" s="1"/>
  <c r="U108" s="1"/>
  <c r="AI108"/>
  <c r="AJ108"/>
  <c r="CX108" s="1"/>
  <c r="W108" s="1"/>
  <c r="CT108"/>
  <c r="S108" s="1"/>
  <c r="CW108"/>
  <c r="FR108"/>
  <c r="GL108"/>
  <c r="GN108"/>
  <c r="GP108"/>
  <c r="GV108"/>
  <c r="HC108" s="1"/>
  <c r="GX108" s="1"/>
  <c r="C109"/>
  <c r="D109"/>
  <c r="I109"/>
  <c r="AC109"/>
  <c r="AE109"/>
  <c r="AF109"/>
  <c r="AG109"/>
  <c r="CU109" s="1"/>
  <c r="T109" s="1"/>
  <c r="AH109"/>
  <c r="CV109" s="1"/>
  <c r="U109" s="1"/>
  <c r="AI109"/>
  <c r="AJ109"/>
  <c r="CQ109"/>
  <c r="P109" s="1"/>
  <c r="CT109"/>
  <c r="S109" s="1"/>
  <c r="CW109"/>
  <c r="V109" s="1"/>
  <c r="CX109"/>
  <c r="W109" s="1"/>
  <c r="FR109"/>
  <c r="GL109"/>
  <c r="GO109"/>
  <c r="GP109"/>
  <c r="GV109"/>
  <c r="HC109" s="1"/>
  <c r="GX109" s="1"/>
  <c r="C110"/>
  <c r="D110"/>
  <c r="I110"/>
  <c r="AC110"/>
  <c r="AE110"/>
  <c r="AF110"/>
  <c r="CT110" s="1"/>
  <c r="S110" s="1"/>
  <c r="AG110"/>
  <c r="AH110"/>
  <c r="AI110"/>
  <c r="CW110" s="1"/>
  <c r="V110" s="1"/>
  <c r="AJ110"/>
  <c r="CX110" s="1"/>
  <c r="W110" s="1"/>
  <c r="CQ110"/>
  <c r="P110" s="1"/>
  <c r="CU110"/>
  <c r="T110" s="1"/>
  <c r="CV110"/>
  <c r="U110" s="1"/>
  <c r="FR110"/>
  <c r="GL110"/>
  <c r="GO110"/>
  <c r="GP110"/>
  <c r="GV110"/>
  <c r="HC110" s="1"/>
  <c r="GX110" s="1"/>
  <c r="U111"/>
  <c r="AC111"/>
  <c r="AE111"/>
  <c r="AF111"/>
  <c r="AG111"/>
  <c r="AH111"/>
  <c r="AI111"/>
  <c r="AJ111"/>
  <c r="CX111" s="1"/>
  <c r="W111" s="1"/>
  <c r="CQ111"/>
  <c r="P111" s="1"/>
  <c r="CS111"/>
  <c r="R111" s="1"/>
  <c r="CT111"/>
  <c r="S111" s="1"/>
  <c r="CU111"/>
  <c r="T111" s="1"/>
  <c r="CV111"/>
  <c r="CW111"/>
  <c r="V111" s="1"/>
  <c r="FR111"/>
  <c r="GL111"/>
  <c r="GO111"/>
  <c r="GP111"/>
  <c r="GV111"/>
  <c r="HC111" s="1"/>
  <c r="GX111" s="1"/>
  <c r="R112"/>
  <c r="CY112" s="1"/>
  <c r="X112" s="1"/>
  <c r="AC112"/>
  <c r="AD112"/>
  <c r="AE112"/>
  <c r="AF112"/>
  <c r="AG112"/>
  <c r="AH112"/>
  <c r="AI112"/>
  <c r="AJ112"/>
  <c r="CX112" s="1"/>
  <c r="W112" s="1"/>
  <c r="CQ112"/>
  <c r="P112" s="1"/>
  <c r="CR112"/>
  <c r="Q112" s="1"/>
  <c r="CS112"/>
  <c r="CT112"/>
  <c r="S112" s="1"/>
  <c r="CU112"/>
  <c r="T112" s="1"/>
  <c r="CV112"/>
  <c r="U112" s="1"/>
  <c r="CW112"/>
  <c r="V112" s="1"/>
  <c r="FR112"/>
  <c r="GL112"/>
  <c r="GO112"/>
  <c r="GP112"/>
  <c r="GV112"/>
  <c r="HC112" s="1"/>
  <c r="GX112" s="1"/>
  <c r="AC113"/>
  <c r="CQ113" s="1"/>
  <c r="P113" s="1"/>
  <c r="AE113"/>
  <c r="AF113"/>
  <c r="AG113"/>
  <c r="CU113" s="1"/>
  <c r="T113" s="1"/>
  <c r="AH113"/>
  <c r="CV113" s="1"/>
  <c r="U113" s="1"/>
  <c r="AI113"/>
  <c r="CW113" s="1"/>
  <c r="V113" s="1"/>
  <c r="AJ113"/>
  <c r="CX113" s="1"/>
  <c r="W113" s="1"/>
  <c r="CT113"/>
  <c r="S113" s="1"/>
  <c r="FR113"/>
  <c r="GL113"/>
  <c r="GO113"/>
  <c r="GP113"/>
  <c r="GV113"/>
  <c r="HC113" s="1"/>
  <c r="GX113" s="1"/>
  <c r="P114"/>
  <c r="AC114"/>
  <c r="AE114"/>
  <c r="AF114"/>
  <c r="CT114" s="1"/>
  <c r="S114" s="1"/>
  <c r="AG114"/>
  <c r="AH114"/>
  <c r="CV114" s="1"/>
  <c r="U114" s="1"/>
  <c r="AI114"/>
  <c r="CW114" s="1"/>
  <c r="V114" s="1"/>
  <c r="AJ114"/>
  <c r="CX114" s="1"/>
  <c r="W114" s="1"/>
  <c r="CQ114"/>
  <c r="CU114"/>
  <c r="T114" s="1"/>
  <c r="FR114"/>
  <c r="GL114"/>
  <c r="GO114"/>
  <c r="GP114"/>
  <c r="GV114"/>
  <c r="HC114" s="1"/>
  <c r="GX114" s="1"/>
  <c r="B116"/>
  <c r="B87" s="1"/>
  <c r="C116"/>
  <c r="C87" s="1"/>
  <c r="D116"/>
  <c r="D87" s="1"/>
  <c r="F116"/>
  <c r="F87" s="1"/>
  <c r="G116"/>
  <c r="AO116"/>
  <c r="AO87" s="1"/>
  <c r="BX116"/>
  <c r="BX87" s="1"/>
  <c r="CK116"/>
  <c r="CK87" s="1"/>
  <c r="CL116"/>
  <c r="CL87" s="1"/>
  <c r="CM116"/>
  <c r="BD116" s="1"/>
  <c r="BD87" s="1"/>
  <c r="FP116"/>
  <c r="FV116"/>
  <c r="FV87" s="1"/>
  <c r="GC116"/>
  <c r="ET116" s="1"/>
  <c r="ET87" s="1"/>
  <c r="GD116"/>
  <c r="GE116"/>
  <c r="GE87" s="1"/>
  <c r="F141"/>
  <c r="D146"/>
  <c r="E148"/>
  <c r="Z148"/>
  <c r="AA148"/>
  <c r="AM148"/>
  <c r="AN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CN148"/>
  <c r="CO148"/>
  <c r="CP148"/>
  <c r="CQ148"/>
  <c r="CR148"/>
  <c r="CS148"/>
  <c r="CT148"/>
  <c r="CU148"/>
  <c r="CV148"/>
  <c r="CW148"/>
  <c r="CX148"/>
  <c r="CY148"/>
  <c r="CZ148"/>
  <c r="DA148"/>
  <c r="DB148"/>
  <c r="DC148"/>
  <c r="DD148"/>
  <c r="DE148"/>
  <c r="DF148"/>
  <c r="DR148"/>
  <c r="DS148"/>
  <c r="EE148"/>
  <c r="EF148"/>
  <c r="EW148"/>
  <c r="EX148"/>
  <c r="EY148"/>
  <c r="EZ148"/>
  <c r="FA148"/>
  <c r="FB148"/>
  <c r="FC148"/>
  <c r="FD148"/>
  <c r="FE148"/>
  <c r="FF148"/>
  <c r="FG148"/>
  <c r="FH148"/>
  <c r="FI148"/>
  <c r="FJ148"/>
  <c r="FK148"/>
  <c r="FL148"/>
  <c r="FM148"/>
  <c r="FN148"/>
  <c r="FO148"/>
  <c r="GF148"/>
  <c r="GG148"/>
  <c r="GH148"/>
  <c r="GI148"/>
  <c r="GJ148"/>
  <c r="GK148"/>
  <c r="GL148"/>
  <c r="GM148"/>
  <c r="GN148"/>
  <c r="GO148"/>
  <c r="GP148"/>
  <c r="GQ148"/>
  <c r="GR148"/>
  <c r="GS148"/>
  <c r="GT148"/>
  <c r="GU148"/>
  <c r="GV148"/>
  <c r="GW148"/>
  <c r="GX148"/>
  <c r="C150"/>
  <c r="D150"/>
  <c r="V150"/>
  <c r="AC150"/>
  <c r="AD150"/>
  <c r="CR150" s="1"/>
  <c r="Q150" s="1"/>
  <c r="AE150"/>
  <c r="AF150"/>
  <c r="CT150" s="1"/>
  <c r="S150" s="1"/>
  <c r="AG150"/>
  <c r="CU150" s="1"/>
  <c r="T150" s="1"/>
  <c r="AH150"/>
  <c r="CV150" s="1"/>
  <c r="U150" s="1"/>
  <c r="AI150"/>
  <c r="AJ150"/>
  <c r="CS150"/>
  <c r="R150" s="1"/>
  <c r="CW150"/>
  <c r="CX150"/>
  <c r="W150" s="1"/>
  <c r="FR150"/>
  <c r="GL150"/>
  <c r="GO150"/>
  <c r="GP150"/>
  <c r="GV150"/>
  <c r="HC150" s="1"/>
  <c r="GX150" s="1"/>
  <c r="C151"/>
  <c r="D151"/>
  <c r="AC151"/>
  <c r="AE151"/>
  <c r="AF151"/>
  <c r="AG151"/>
  <c r="AH151"/>
  <c r="CV151" s="1"/>
  <c r="U151" s="1"/>
  <c r="AI151"/>
  <c r="CW151" s="1"/>
  <c r="V151" s="1"/>
  <c r="AJ151"/>
  <c r="CX151" s="1"/>
  <c r="W151" s="1"/>
  <c r="CU151"/>
  <c r="T151" s="1"/>
  <c r="FR151"/>
  <c r="GL151"/>
  <c r="GO151"/>
  <c r="GP151"/>
  <c r="GV151"/>
  <c r="HC151"/>
  <c r="GX151" s="1"/>
  <c r="AC152"/>
  <c r="AE152"/>
  <c r="AF152"/>
  <c r="CT152" s="1"/>
  <c r="S152" s="1"/>
  <c r="AG152"/>
  <c r="AH152"/>
  <c r="AI152"/>
  <c r="CW152" s="1"/>
  <c r="V152" s="1"/>
  <c r="AJ152"/>
  <c r="CX152" s="1"/>
  <c r="W152" s="1"/>
  <c r="CQ152"/>
  <c r="P152" s="1"/>
  <c r="CS152"/>
  <c r="R152" s="1"/>
  <c r="CU152"/>
  <c r="T152" s="1"/>
  <c r="CV152"/>
  <c r="U152" s="1"/>
  <c r="FR152"/>
  <c r="GL152"/>
  <c r="GO152"/>
  <c r="GP152"/>
  <c r="GV152"/>
  <c r="HC152" s="1"/>
  <c r="GX152" s="1"/>
  <c r="Q153"/>
  <c r="R153"/>
  <c r="AC153"/>
  <c r="AD153"/>
  <c r="AE153"/>
  <c r="AF153"/>
  <c r="AG153"/>
  <c r="CU153" s="1"/>
  <c r="T153" s="1"/>
  <c r="AH153"/>
  <c r="CV153" s="1"/>
  <c r="U153" s="1"/>
  <c r="AI153"/>
  <c r="CW153" s="1"/>
  <c r="V153" s="1"/>
  <c r="AJ153"/>
  <c r="CX153" s="1"/>
  <c r="W153" s="1"/>
  <c r="CQ153"/>
  <c r="P153" s="1"/>
  <c r="CR153"/>
  <c r="CS153"/>
  <c r="FR153"/>
  <c r="GL153"/>
  <c r="GO153"/>
  <c r="GP153"/>
  <c r="GV153"/>
  <c r="HC153" s="1"/>
  <c r="GX153" s="1"/>
  <c r="AC154"/>
  <c r="AE154"/>
  <c r="AD154" s="1"/>
  <c r="AF154"/>
  <c r="CT154" s="1"/>
  <c r="S154" s="1"/>
  <c r="AG154"/>
  <c r="AH154"/>
  <c r="AI154"/>
  <c r="CW154" s="1"/>
  <c r="V154" s="1"/>
  <c r="AJ154"/>
  <c r="CX154" s="1"/>
  <c r="W154" s="1"/>
  <c r="CQ154"/>
  <c r="P154" s="1"/>
  <c r="CS154"/>
  <c r="R154" s="1"/>
  <c r="CZ154" s="1"/>
  <c r="Y154" s="1"/>
  <c r="CU154"/>
  <c r="T154" s="1"/>
  <c r="CV154"/>
  <c r="U154" s="1"/>
  <c r="GL154"/>
  <c r="GN154"/>
  <c r="GO154"/>
  <c r="GP154"/>
  <c r="GV154"/>
  <c r="HC154" s="1"/>
  <c r="GX154" s="1"/>
  <c r="U155"/>
  <c r="AC155"/>
  <c r="AE155"/>
  <c r="AD155" s="1"/>
  <c r="AF155"/>
  <c r="AG155"/>
  <c r="AH155"/>
  <c r="AI155"/>
  <c r="CW155" s="1"/>
  <c r="V155" s="1"/>
  <c r="AJ155"/>
  <c r="CX155" s="1"/>
  <c r="W155" s="1"/>
  <c r="CQ155"/>
  <c r="P155" s="1"/>
  <c r="CS155"/>
  <c r="R155" s="1"/>
  <c r="CU155"/>
  <c r="T155" s="1"/>
  <c r="CV155"/>
  <c r="GL155"/>
  <c r="GN155"/>
  <c r="GO155"/>
  <c r="GP155"/>
  <c r="GV155"/>
  <c r="HC155" s="1"/>
  <c r="GX155" s="1"/>
  <c r="C156"/>
  <c r="D156"/>
  <c r="AC156"/>
  <c r="AD156"/>
  <c r="CR156" s="1"/>
  <c r="Q156" s="1"/>
  <c r="AE156"/>
  <c r="AF156"/>
  <c r="AG156"/>
  <c r="AH156"/>
  <c r="CV156" s="1"/>
  <c r="U156" s="1"/>
  <c r="AI156"/>
  <c r="CW156" s="1"/>
  <c r="V156" s="1"/>
  <c r="AJ156"/>
  <c r="CX156" s="1"/>
  <c r="W156" s="1"/>
  <c r="CQ156"/>
  <c r="P156" s="1"/>
  <c r="CS156"/>
  <c r="R156" s="1"/>
  <c r="CT156"/>
  <c r="S156" s="1"/>
  <c r="CU156"/>
  <c r="T156" s="1"/>
  <c r="FR156"/>
  <c r="GL156"/>
  <c r="GO156"/>
  <c r="GP156"/>
  <c r="GV156"/>
  <c r="HC156" s="1"/>
  <c r="GX156" s="1"/>
  <c r="C157"/>
  <c r="D157"/>
  <c r="AC157"/>
  <c r="AE157"/>
  <c r="AF157"/>
  <c r="AG157"/>
  <c r="AH157"/>
  <c r="AI157"/>
  <c r="CW157" s="1"/>
  <c r="V157" s="1"/>
  <c r="AJ157"/>
  <c r="CX157" s="1"/>
  <c r="W157" s="1"/>
  <c r="CQ157"/>
  <c r="P157" s="1"/>
  <c r="CS157"/>
  <c r="R157" s="1"/>
  <c r="CU157"/>
  <c r="T157" s="1"/>
  <c r="CV157"/>
  <c r="U157" s="1"/>
  <c r="FR157"/>
  <c r="GL157"/>
  <c r="GO157"/>
  <c r="GP157"/>
  <c r="GV157"/>
  <c r="HC157" s="1"/>
  <c r="GX157" s="1"/>
  <c r="AC158"/>
  <c r="AE158"/>
  <c r="AD158" s="1"/>
  <c r="AF158"/>
  <c r="CT158" s="1"/>
  <c r="S158" s="1"/>
  <c r="AG158"/>
  <c r="CU158" s="1"/>
  <c r="T158" s="1"/>
  <c r="AH158"/>
  <c r="AI158"/>
  <c r="AJ158"/>
  <c r="CX158" s="1"/>
  <c r="W158" s="1"/>
  <c r="CQ158"/>
  <c r="P158" s="1"/>
  <c r="CS158"/>
  <c r="R158" s="1"/>
  <c r="CV158"/>
  <c r="U158" s="1"/>
  <c r="CW158"/>
  <c r="V158" s="1"/>
  <c r="FR158"/>
  <c r="GL158"/>
  <c r="GN158"/>
  <c r="GP158"/>
  <c r="GV158"/>
  <c r="HC158"/>
  <c r="GX158" s="1"/>
  <c r="R159"/>
  <c r="AC159"/>
  <c r="AE159"/>
  <c r="AD159" s="1"/>
  <c r="AF159"/>
  <c r="AG159"/>
  <c r="CU159" s="1"/>
  <c r="T159" s="1"/>
  <c r="AH159"/>
  <c r="CV159" s="1"/>
  <c r="U159" s="1"/>
  <c r="AI159"/>
  <c r="AJ159"/>
  <c r="CX159" s="1"/>
  <c r="W159" s="1"/>
  <c r="CQ159"/>
  <c r="P159" s="1"/>
  <c r="CS159"/>
  <c r="CW159"/>
  <c r="V159" s="1"/>
  <c r="FR159"/>
  <c r="GL159"/>
  <c r="GN159"/>
  <c r="GP159"/>
  <c r="GV159"/>
  <c r="HC159" s="1"/>
  <c r="GX159" s="1"/>
  <c r="C160"/>
  <c r="D160"/>
  <c r="I160"/>
  <c r="AC160"/>
  <c r="AE160"/>
  <c r="AD160" s="1"/>
  <c r="CR160" s="1"/>
  <c r="Q160" s="1"/>
  <c r="AF160"/>
  <c r="CT160" s="1"/>
  <c r="S160" s="1"/>
  <c r="AG160"/>
  <c r="CU160" s="1"/>
  <c r="AH160"/>
  <c r="AI160"/>
  <c r="CW160" s="1"/>
  <c r="V160" s="1"/>
  <c r="AJ160"/>
  <c r="CX160" s="1"/>
  <c r="W160" s="1"/>
  <c r="CV160"/>
  <c r="U160" s="1"/>
  <c r="FR160"/>
  <c r="GL160"/>
  <c r="GO160"/>
  <c r="GP160"/>
  <c r="GV160"/>
  <c r="HC160"/>
  <c r="GX160" s="1"/>
  <c r="C161"/>
  <c r="D161"/>
  <c r="I161"/>
  <c r="AC161"/>
  <c r="AE161"/>
  <c r="AF161"/>
  <c r="AG161"/>
  <c r="AH161"/>
  <c r="CV161" s="1"/>
  <c r="U161" s="1"/>
  <c r="AI161"/>
  <c r="CW161" s="1"/>
  <c r="AJ161"/>
  <c r="CS161"/>
  <c r="CT161"/>
  <c r="CU161"/>
  <c r="CX161"/>
  <c r="FR161"/>
  <c r="GL161"/>
  <c r="GO161"/>
  <c r="GP161"/>
  <c r="GV161"/>
  <c r="HC161" s="1"/>
  <c r="AC162"/>
  <c r="AD162"/>
  <c r="CR162" s="1"/>
  <c r="Q162" s="1"/>
  <c r="AE162"/>
  <c r="CS162" s="1"/>
  <c r="R162" s="1"/>
  <c r="AF162"/>
  <c r="CT162" s="1"/>
  <c r="S162" s="1"/>
  <c r="AG162"/>
  <c r="CU162" s="1"/>
  <c r="T162" s="1"/>
  <c r="AH162"/>
  <c r="CV162" s="1"/>
  <c r="U162" s="1"/>
  <c r="AI162"/>
  <c r="AJ162"/>
  <c r="CX162" s="1"/>
  <c r="W162" s="1"/>
  <c r="CW162"/>
  <c r="V162" s="1"/>
  <c r="FR162"/>
  <c r="GL162"/>
  <c r="GN162"/>
  <c r="GP162"/>
  <c r="GV162"/>
  <c r="HC162" s="1"/>
  <c r="GX162" s="1"/>
  <c r="AC163"/>
  <c r="AD163"/>
  <c r="AE163"/>
  <c r="AF163"/>
  <c r="AG163"/>
  <c r="AH163"/>
  <c r="CV163" s="1"/>
  <c r="U163" s="1"/>
  <c r="AI163"/>
  <c r="AJ163"/>
  <c r="CX163" s="1"/>
  <c r="W163" s="1"/>
  <c r="CQ163"/>
  <c r="P163" s="1"/>
  <c r="CR163"/>
  <c r="Q163" s="1"/>
  <c r="CS163"/>
  <c r="R163" s="1"/>
  <c r="CT163"/>
  <c r="S163" s="1"/>
  <c r="CU163"/>
  <c r="T163" s="1"/>
  <c r="CW163"/>
  <c r="V163" s="1"/>
  <c r="CY163"/>
  <c r="X163" s="1"/>
  <c r="FR163"/>
  <c r="GL163"/>
  <c r="GN163"/>
  <c r="GP163"/>
  <c r="GV163"/>
  <c r="HC163" s="1"/>
  <c r="GX163" s="1"/>
  <c r="C164"/>
  <c r="D164"/>
  <c r="AC164"/>
  <c r="AD164"/>
  <c r="CR164" s="1"/>
  <c r="Q164" s="1"/>
  <c r="AE164"/>
  <c r="AF164"/>
  <c r="CT164" s="1"/>
  <c r="S164" s="1"/>
  <c r="AG164"/>
  <c r="CU164" s="1"/>
  <c r="T164" s="1"/>
  <c r="AH164"/>
  <c r="CV164" s="1"/>
  <c r="U164" s="1"/>
  <c r="AI164"/>
  <c r="AJ164"/>
  <c r="CX164" s="1"/>
  <c r="W164" s="1"/>
  <c r="CQ164"/>
  <c r="P164" s="1"/>
  <c r="CS164"/>
  <c r="R164" s="1"/>
  <c r="CW164"/>
  <c r="V164" s="1"/>
  <c r="FR164"/>
  <c r="GL164"/>
  <c r="GO164"/>
  <c r="GP164"/>
  <c r="GV164"/>
  <c r="HC164" s="1"/>
  <c r="GX164" s="1"/>
  <c r="C165"/>
  <c r="D165"/>
  <c r="P165"/>
  <c r="AC165"/>
  <c r="AD165"/>
  <c r="AE165"/>
  <c r="AF165"/>
  <c r="AG165"/>
  <c r="AH165"/>
  <c r="CV165" s="1"/>
  <c r="U165" s="1"/>
  <c r="AI165"/>
  <c r="CW165" s="1"/>
  <c r="V165" s="1"/>
  <c r="AJ165"/>
  <c r="CX165" s="1"/>
  <c r="W165" s="1"/>
  <c r="CQ165"/>
  <c r="CS165"/>
  <c r="R165" s="1"/>
  <c r="CU165"/>
  <c r="T165" s="1"/>
  <c r="FR165"/>
  <c r="GL165"/>
  <c r="GO165"/>
  <c r="GP165"/>
  <c r="GV165"/>
  <c r="HC165"/>
  <c r="GX165" s="1"/>
  <c r="AC166"/>
  <c r="AD166"/>
  <c r="CR166" s="1"/>
  <c r="Q166" s="1"/>
  <c r="AE166"/>
  <c r="AF166"/>
  <c r="CT166" s="1"/>
  <c r="S166" s="1"/>
  <c r="AG166"/>
  <c r="AH166"/>
  <c r="CV166" s="1"/>
  <c r="U166" s="1"/>
  <c r="AI166"/>
  <c r="CW166" s="1"/>
  <c r="V166" s="1"/>
  <c r="AJ166"/>
  <c r="CX166" s="1"/>
  <c r="W166" s="1"/>
  <c r="CQ166"/>
  <c r="P166" s="1"/>
  <c r="CS166"/>
  <c r="R166" s="1"/>
  <c r="CU166"/>
  <c r="T166" s="1"/>
  <c r="FR166"/>
  <c r="GL166"/>
  <c r="GN166"/>
  <c r="GP166"/>
  <c r="GV166"/>
  <c r="HC166" s="1"/>
  <c r="GX166" s="1"/>
  <c r="AC167"/>
  <c r="AE167"/>
  <c r="CS167" s="1"/>
  <c r="R167" s="1"/>
  <c r="AF167"/>
  <c r="AG167"/>
  <c r="CU167" s="1"/>
  <c r="T167" s="1"/>
  <c r="AH167"/>
  <c r="CV167" s="1"/>
  <c r="U167" s="1"/>
  <c r="AI167"/>
  <c r="AJ167"/>
  <c r="CX167" s="1"/>
  <c r="W167" s="1"/>
  <c r="CW167"/>
  <c r="V167" s="1"/>
  <c r="FR167"/>
  <c r="GL167"/>
  <c r="GN167"/>
  <c r="GP167"/>
  <c r="GV167"/>
  <c r="HC167" s="1"/>
  <c r="GX167" s="1"/>
  <c r="AC168"/>
  <c r="AD168"/>
  <c r="CR168" s="1"/>
  <c r="Q168" s="1"/>
  <c r="AE168"/>
  <c r="AF168"/>
  <c r="CT168" s="1"/>
  <c r="S168" s="1"/>
  <c r="AG168"/>
  <c r="AH168"/>
  <c r="AI168"/>
  <c r="AJ168"/>
  <c r="CX168" s="1"/>
  <c r="W168" s="1"/>
  <c r="CQ168"/>
  <c r="P168" s="1"/>
  <c r="CS168"/>
  <c r="R168" s="1"/>
  <c r="CU168"/>
  <c r="T168" s="1"/>
  <c r="CV168"/>
  <c r="U168" s="1"/>
  <c r="CW168"/>
  <c r="V168" s="1"/>
  <c r="FR168"/>
  <c r="GL168"/>
  <c r="GN168"/>
  <c r="GP168"/>
  <c r="GV168"/>
  <c r="HC168" s="1"/>
  <c r="GX168" s="1"/>
  <c r="T169"/>
  <c r="AC169"/>
  <c r="AE169"/>
  <c r="AD169" s="1"/>
  <c r="AF169"/>
  <c r="AG169"/>
  <c r="AH169"/>
  <c r="CV169" s="1"/>
  <c r="U169" s="1"/>
  <c r="AI169"/>
  <c r="CW169" s="1"/>
  <c r="V169" s="1"/>
  <c r="AJ169"/>
  <c r="CX169" s="1"/>
  <c r="W169" s="1"/>
  <c r="CQ169"/>
  <c r="P169" s="1"/>
  <c r="CT169"/>
  <c r="S169" s="1"/>
  <c r="CU169"/>
  <c r="FR169"/>
  <c r="GL169"/>
  <c r="GN169"/>
  <c r="GP169"/>
  <c r="GV169"/>
  <c r="HC169" s="1"/>
  <c r="GX169" s="1"/>
  <c r="B171"/>
  <c r="B148" s="1"/>
  <c r="C171"/>
  <c r="C148" s="1"/>
  <c r="D171"/>
  <c r="D148" s="1"/>
  <c r="F171"/>
  <c r="F148" s="1"/>
  <c r="G171"/>
  <c r="BC171"/>
  <c r="BX171"/>
  <c r="AO171" s="1"/>
  <c r="BZ171"/>
  <c r="CK171"/>
  <c r="BB171" s="1"/>
  <c r="CL171"/>
  <c r="CL148" s="1"/>
  <c r="CM171"/>
  <c r="CM148" s="1"/>
  <c r="FP171"/>
  <c r="FP148" s="1"/>
  <c r="GC171"/>
  <c r="ET171" s="1"/>
  <c r="ET148" s="1"/>
  <c r="GD171"/>
  <c r="GD148" s="1"/>
  <c r="GE171"/>
  <c r="GE148" s="1"/>
  <c r="P184"/>
  <c r="D201"/>
  <c r="E203"/>
  <c r="Z203"/>
  <c r="AA203"/>
  <c r="AM203"/>
  <c r="AN203"/>
  <c r="BE203"/>
  <c r="BF203"/>
  <c r="BG203"/>
  <c r="BH203"/>
  <c r="BI203"/>
  <c r="BJ203"/>
  <c r="BK203"/>
  <c r="BL203"/>
  <c r="BM203"/>
  <c r="BN203"/>
  <c r="BO203"/>
  <c r="BP203"/>
  <c r="BQ203"/>
  <c r="BR203"/>
  <c r="BS203"/>
  <c r="BT203"/>
  <c r="BU203"/>
  <c r="BV203"/>
  <c r="BW203"/>
  <c r="CN203"/>
  <c r="CO203"/>
  <c r="CP203"/>
  <c r="CQ203"/>
  <c r="CR203"/>
  <c r="CS203"/>
  <c r="CT203"/>
  <c r="CU203"/>
  <c r="CV203"/>
  <c r="CW203"/>
  <c r="CX203"/>
  <c r="CY203"/>
  <c r="CZ203"/>
  <c r="DA203"/>
  <c r="DB203"/>
  <c r="DC203"/>
  <c r="DD203"/>
  <c r="DE203"/>
  <c r="DF203"/>
  <c r="DR203"/>
  <c r="DS203"/>
  <c r="EE203"/>
  <c r="EF203"/>
  <c r="EW203"/>
  <c r="EX203"/>
  <c r="EY203"/>
  <c r="EZ203"/>
  <c r="FA203"/>
  <c r="FB203"/>
  <c r="FC203"/>
  <c r="FD203"/>
  <c r="FE203"/>
  <c r="FF203"/>
  <c r="FG203"/>
  <c r="FH203"/>
  <c r="FI203"/>
  <c r="FJ203"/>
  <c r="FK203"/>
  <c r="FL203"/>
  <c r="FM203"/>
  <c r="FN203"/>
  <c r="FO203"/>
  <c r="GF203"/>
  <c r="GG203"/>
  <c r="GH203"/>
  <c r="GI203"/>
  <c r="GJ203"/>
  <c r="GK203"/>
  <c r="GL203"/>
  <c r="GM203"/>
  <c r="GN203"/>
  <c r="GO203"/>
  <c r="GP203"/>
  <c r="GQ203"/>
  <c r="GR203"/>
  <c r="GS203"/>
  <c r="GT203"/>
  <c r="GU203"/>
  <c r="GV203"/>
  <c r="GW203"/>
  <c r="GX203"/>
  <c r="C205"/>
  <c r="D205"/>
  <c r="AC205"/>
  <c r="CQ205" s="1"/>
  <c r="P205" s="1"/>
  <c r="AD205"/>
  <c r="CR205" s="1"/>
  <c r="Q205" s="1"/>
  <c r="AE205"/>
  <c r="AF205"/>
  <c r="CT205" s="1"/>
  <c r="S205" s="1"/>
  <c r="AG205"/>
  <c r="CU205" s="1"/>
  <c r="T205" s="1"/>
  <c r="AH205"/>
  <c r="CV205" s="1"/>
  <c r="U205" s="1"/>
  <c r="AI205"/>
  <c r="CW205" s="1"/>
  <c r="V205" s="1"/>
  <c r="AJ205"/>
  <c r="CS205"/>
  <c r="R205" s="1"/>
  <c r="CX205"/>
  <c r="W205" s="1"/>
  <c r="FR205"/>
  <c r="GL205"/>
  <c r="GO205"/>
  <c r="GP205"/>
  <c r="GV205"/>
  <c r="HC205" s="1"/>
  <c r="GX205" s="1"/>
  <c r="C206"/>
  <c r="D206"/>
  <c r="AC206"/>
  <c r="AD206"/>
  <c r="AE206"/>
  <c r="AF206"/>
  <c r="AG206"/>
  <c r="AH206"/>
  <c r="AI206"/>
  <c r="AJ206"/>
  <c r="CX206" s="1"/>
  <c r="W206" s="1"/>
  <c r="CQ206"/>
  <c r="P206" s="1"/>
  <c r="CR206"/>
  <c r="Q206" s="1"/>
  <c r="CS206"/>
  <c r="R206" s="1"/>
  <c r="CY206" s="1"/>
  <c r="X206" s="1"/>
  <c r="CT206"/>
  <c r="S206" s="1"/>
  <c r="CU206"/>
  <c r="T206" s="1"/>
  <c r="CV206"/>
  <c r="U206" s="1"/>
  <c r="CW206"/>
  <c r="V206" s="1"/>
  <c r="FR206"/>
  <c r="GL206"/>
  <c r="GO206"/>
  <c r="GP206"/>
  <c r="GV206"/>
  <c r="HC206" s="1"/>
  <c r="GX206" s="1"/>
  <c r="AC207"/>
  <c r="AE207"/>
  <c r="AF207"/>
  <c r="AG207"/>
  <c r="CU207" s="1"/>
  <c r="T207" s="1"/>
  <c r="AH207"/>
  <c r="CV207" s="1"/>
  <c r="U207" s="1"/>
  <c r="AI207"/>
  <c r="CW207" s="1"/>
  <c r="V207" s="1"/>
  <c r="AJ207"/>
  <c r="CX207" s="1"/>
  <c r="W207" s="1"/>
  <c r="CS207"/>
  <c r="R207" s="1"/>
  <c r="CZ207" s="1"/>
  <c r="Y207" s="1"/>
  <c r="CT207"/>
  <c r="S207" s="1"/>
  <c r="FR207"/>
  <c r="GL207"/>
  <c r="GO207"/>
  <c r="GP207"/>
  <c r="GV207"/>
  <c r="HC207" s="1"/>
  <c r="GX207" s="1"/>
  <c r="AC208"/>
  <c r="AE208"/>
  <c r="AD208" s="1"/>
  <c r="CR208" s="1"/>
  <c r="Q208" s="1"/>
  <c r="AF208"/>
  <c r="AG208"/>
  <c r="AH208"/>
  <c r="CV208" s="1"/>
  <c r="U208" s="1"/>
  <c r="AI208"/>
  <c r="CW208" s="1"/>
  <c r="V208" s="1"/>
  <c r="AJ208"/>
  <c r="CX208" s="1"/>
  <c r="W208" s="1"/>
  <c r="CQ208"/>
  <c r="P208" s="1"/>
  <c r="CT208"/>
  <c r="S208" s="1"/>
  <c r="CU208"/>
  <c r="T208" s="1"/>
  <c r="FR208"/>
  <c r="GL208"/>
  <c r="GO208"/>
  <c r="GP208"/>
  <c r="FV226" s="1"/>
  <c r="FV203" s="1"/>
  <c r="GV208"/>
  <c r="HC208" s="1"/>
  <c r="GX208" s="1"/>
  <c r="R209"/>
  <c r="AC209"/>
  <c r="AD209"/>
  <c r="AE209"/>
  <c r="CS209" s="1"/>
  <c r="AF209"/>
  <c r="CT209" s="1"/>
  <c r="S209" s="1"/>
  <c r="AG209"/>
  <c r="AH209"/>
  <c r="CV209" s="1"/>
  <c r="U209" s="1"/>
  <c r="AI209"/>
  <c r="AJ209"/>
  <c r="CX209" s="1"/>
  <c r="W209" s="1"/>
  <c r="CQ209"/>
  <c r="P209" s="1"/>
  <c r="CR209"/>
  <c r="Q209" s="1"/>
  <c r="CU209"/>
  <c r="T209" s="1"/>
  <c r="CW209"/>
  <c r="V209" s="1"/>
  <c r="GL209"/>
  <c r="GN209"/>
  <c r="GO209"/>
  <c r="GP209"/>
  <c r="GV209"/>
  <c r="HC209" s="1"/>
  <c r="GX209" s="1"/>
  <c r="U210"/>
  <c r="AC210"/>
  <c r="AE210"/>
  <c r="AF210"/>
  <c r="AG210"/>
  <c r="CU210" s="1"/>
  <c r="T210" s="1"/>
  <c r="AH210"/>
  <c r="CV210" s="1"/>
  <c r="AI210"/>
  <c r="AJ210"/>
  <c r="CX210" s="1"/>
  <c r="W210" s="1"/>
  <c r="CQ210"/>
  <c r="P210" s="1"/>
  <c r="CW210"/>
  <c r="V210" s="1"/>
  <c r="GL210"/>
  <c r="GN210"/>
  <c r="GO210"/>
  <c r="GP210"/>
  <c r="GV210"/>
  <c r="HC210" s="1"/>
  <c r="GX210" s="1"/>
  <c r="C211"/>
  <c r="D211"/>
  <c r="P211"/>
  <c r="V211"/>
  <c r="AC211"/>
  <c r="CQ211" s="1"/>
  <c r="AE211"/>
  <c r="AD211" s="1"/>
  <c r="CR211" s="1"/>
  <c r="Q211" s="1"/>
  <c r="AF211"/>
  <c r="CT211" s="1"/>
  <c r="S211" s="1"/>
  <c r="AG211"/>
  <c r="CU211" s="1"/>
  <c r="T211" s="1"/>
  <c r="AH211"/>
  <c r="CV211" s="1"/>
  <c r="U211" s="1"/>
  <c r="AI211"/>
  <c r="AJ211"/>
  <c r="CX211" s="1"/>
  <c r="W211" s="1"/>
  <c r="CS211"/>
  <c r="R211" s="1"/>
  <c r="CW211"/>
  <c r="FR211"/>
  <c r="GL211"/>
  <c r="GO211"/>
  <c r="GP211"/>
  <c r="GV211"/>
  <c r="HC211" s="1"/>
  <c r="GX211" s="1"/>
  <c r="C212"/>
  <c r="D212"/>
  <c r="AC212"/>
  <c r="AE212"/>
  <c r="AF212"/>
  <c r="AG212"/>
  <c r="AH212"/>
  <c r="AI212"/>
  <c r="CW212" s="1"/>
  <c r="V212" s="1"/>
  <c r="AJ212"/>
  <c r="CX212" s="1"/>
  <c r="W212" s="1"/>
  <c r="CQ212"/>
  <c r="P212" s="1"/>
  <c r="CU212"/>
  <c r="T212" s="1"/>
  <c r="CV212"/>
  <c r="U212" s="1"/>
  <c r="FR212"/>
  <c r="GL212"/>
  <c r="GO212"/>
  <c r="GP212"/>
  <c r="GV212"/>
  <c r="HC212"/>
  <c r="GX212" s="1"/>
  <c r="AC213"/>
  <c r="AD213"/>
  <c r="CR213" s="1"/>
  <c r="Q213" s="1"/>
  <c r="AE213"/>
  <c r="AF213"/>
  <c r="CT213" s="1"/>
  <c r="S213" s="1"/>
  <c r="AG213"/>
  <c r="AH213"/>
  <c r="CV213" s="1"/>
  <c r="U213" s="1"/>
  <c r="AI213"/>
  <c r="CW213" s="1"/>
  <c r="V213" s="1"/>
  <c r="AJ213"/>
  <c r="CX213" s="1"/>
  <c r="W213" s="1"/>
  <c r="CQ213"/>
  <c r="P213" s="1"/>
  <c r="CS213"/>
  <c r="R213" s="1"/>
  <c r="CU213"/>
  <c r="T213" s="1"/>
  <c r="FR213"/>
  <c r="GL213"/>
  <c r="GN213"/>
  <c r="GP213"/>
  <c r="GV213"/>
  <c r="HC213" s="1"/>
  <c r="GX213" s="1"/>
  <c r="AC214"/>
  <c r="AD214"/>
  <c r="CR214" s="1"/>
  <c r="Q214" s="1"/>
  <c r="AE214"/>
  <c r="AF214"/>
  <c r="AG214"/>
  <c r="CU214" s="1"/>
  <c r="T214" s="1"/>
  <c r="AH214"/>
  <c r="CV214" s="1"/>
  <c r="U214" s="1"/>
  <c r="AI214"/>
  <c r="CW214" s="1"/>
  <c r="V214" s="1"/>
  <c r="AJ214"/>
  <c r="CQ214"/>
  <c r="P214" s="1"/>
  <c r="CS214"/>
  <c r="R214" s="1"/>
  <c r="CX214"/>
  <c r="W214" s="1"/>
  <c r="FR214"/>
  <c r="GL214"/>
  <c r="GN214"/>
  <c r="GP214"/>
  <c r="GV214"/>
  <c r="HC214" s="1"/>
  <c r="GX214" s="1"/>
  <c r="C215"/>
  <c r="D215"/>
  <c r="I215"/>
  <c r="AC215"/>
  <c r="AE215"/>
  <c r="AD215" s="1"/>
  <c r="AF215"/>
  <c r="CT215" s="1"/>
  <c r="S215" s="1"/>
  <c r="AG215"/>
  <c r="CU215" s="1"/>
  <c r="AH215"/>
  <c r="AI215"/>
  <c r="CW215" s="1"/>
  <c r="AJ215"/>
  <c r="CX215" s="1"/>
  <c r="CR215"/>
  <c r="Q215" s="1"/>
  <c r="CS215"/>
  <c r="CV215"/>
  <c r="U215" s="1"/>
  <c r="FR215"/>
  <c r="GL215"/>
  <c r="GO215"/>
  <c r="GP215"/>
  <c r="GV215"/>
  <c r="HC215"/>
  <c r="GX215" s="1"/>
  <c r="C216"/>
  <c r="D216"/>
  <c r="I216"/>
  <c r="AC216"/>
  <c r="AE216"/>
  <c r="AF216"/>
  <c r="AG216"/>
  <c r="CU216" s="1"/>
  <c r="T216" s="1"/>
  <c r="AH216"/>
  <c r="CV216" s="1"/>
  <c r="U216" s="1"/>
  <c r="AI216"/>
  <c r="AJ216"/>
  <c r="CW216"/>
  <c r="V216" s="1"/>
  <c r="CX216"/>
  <c r="W216" s="1"/>
  <c r="FR216"/>
  <c r="GL216"/>
  <c r="GO216"/>
  <c r="GP216"/>
  <c r="GV216"/>
  <c r="HC216" s="1"/>
  <c r="P217"/>
  <c r="AC217"/>
  <c r="CQ217" s="1"/>
  <c r="AE217"/>
  <c r="AD217" s="1"/>
  <c r="CR217" s="1"/>
  <c r="Q217" s="1"/>
  <c r="AF217"/>
  <c r="AG217"/>
  <c r="CU217" s="1"/>
  <c r="T217" s="1"/>
  <c r="AH217"/>
  <c r="CV217" s="1"/>
  <c r="U217" s="1"/>
  <c r="AI217"/>
  <c r="AJ217"/>
  <c r="CS217"/>
  <c r="R217" s="1"/>
  <c r="CW217"/>
  <c r="V217" s="1"/>
  <c r="CX217"/>
  <c r="W217" s="1"/>
  <c r="FR217"/>
  <c r="GL217"/>
  <c r="GN217"/>
  <c r="GP217"/>
  <c r="GV217"/>
  <c r="HC217" s="1"/>
  <c r="GX217" s="1"/>
  <c r="AC218"/>
  <c r="AE218"/>
  <c r="AD218" s="1"/>
  <c r="CR218" s="1"/>
  <c r="Q218" s="1"/>
  <c r="AF218"/>
  <c r="AG218"/>
  <c r="CU218" s="1"/>
  <c r="T218" s="1"/>
  <c r="AH218"/>
  <c r="CV218" s="1"/>
  <c r="U218" s="1"/>
  <c r="AI218"/>
  <c r="AJ218"/>
  <c r="CW218"/>
  <c r="V218" s="1"/>
  <c r="CX218"/>
  <c r="W218" s="1"/>
  <c r="FR218"/>
  <c r="GL218"/>
  <c r="GN218"/>
  <c r="GP218"/>
  <c r="GV218"/>
  <c r="HC218" s="1"/>
  <c r="GX218" s="1"/>
  <c r="C219"/>
  <c r="D219"/>
  <c r="AC219"/>
  <c r="AD219"/>
  <c r="CR219" s="1"/>
  <c r="Q219" s="1"/>
  <c r="AE219"/>
  <c r="AF219"/>
  <c r="CT219" s="1"/>
  <c r="S219" s="1"/>
  <c r="AG219"/>
  <c r="CU219" s="1"/>
  <c r="T219" s="1"/>
  <c r="AH219"/>
  <c r="CV219" s="1"/>
  <c r="U219" s="1"/>
  <c r="AI219"/>
  <c r="CW219" s="1"/>
  <c r="V219" s="1"/>
  <c r="AJ219"/>
  <c r="CQ219"/>
  <c r="P219" s="1"/>
  <c r="CS219"/>
  <c r="R219" s="1"/>
  <c r="CX219"/>
  <c r="W219" s="1"/>
  <c r="CY219"/>
  <c r="X219" s="1"/>
  <c r="FR219"/>
  <c r="GL219"/>
  <c r="GO219"/>
  <c r="GP219"/>
  <c r="GV219"/>
  <c r="HC219" s="1"/>
  <c r="GX219" s="1"/>
  <c r="C220"/>
  <c r="D220"/>
  <c r="U220"/>
  <c r="AC220"/>
  <c r="AE220"/>
  <c r="AF220"/>
  <c r="AG220"/>
  <c r="CU220" s="1"/>
  <c r="T220" s="1"/>
  <c r="AH220"/>
  <c r="AI220"/>
  <c r="CW220" s="1"/>
  <c r="V220" s="1"/>
  <c r="AJ220"/>
  <c r="CX220" s="1"/>
  <c r="W220" s="1"/>
  <c r="CQ220"/>
  <c r="P220" s="1"/>
  <c r="CT220"/>
  <c r="S220" s="1"/>
  <c r="CV220"/>
  <c r="FR220"/>
  <c r="GL220"/>
  <c r="GO220"/>
  <c r="GP220"/>
  <c r="GV220"/>
  <c r="HC220" s="1"/>
  <c r="GX220" s="1"/>
  <c r="AC221"/>
  <c r="AD221"/>
  <c r="AE221"/>
  <c r="AF221"/>
  <c r="CT221" s="1"/>
  <c r="S221" s="1"/>
  <c r="AG221"/>
  <c r="CU221" s="1"/>
  <c r="T221" s="1"/>
  <c r="AH221"/>
  <c r="CV221" s="1"/>
  <c r="U221" s="1"/>
  <c r="AI221"/>
  <c r="CW221" s="1"/>
  <c r="V221" s="1"/>
  <c r="AJ221"/>
  <c r="CX221" s="1"/>
  <c r="W221" s="1"/>
  <c r="CQ221"/>
  <c r="P221" s="1"/>
  <c r="CS221"/>
  <c r="R221" s="1"/>
  <c r="FR221"/>
  <c r="GL221"/>
  <c r="BZ226" s="1"/>
  <c r="GN221"/>
  <c r="GP221"/>
  <c r="GV221"/>
  <c r="HC221" s="1"/>
  <c r="GX221" s="1"/>
  <c r="T222"/>
  <c r="W222"/>
  <c r="AC222"/>
  <c r="AE222"/>
  <c r="AD222" s="1"/>
  <c r="AF222"/>
  <c r="AG222"/>
  <c r="CU222" s="1"/>
  <c r="AH222"/>
  <c r="AI222"/>
  <c r="CW222" s="1"/>
  <c r="V222" s="1"/>
  <c r="AJ222"/>
  <c r="CX222" s="1"/>
  <c r="CQ222"/>
  <c r="P222" s="1"/>
  <c r="CT222"/>
  <c r="S222" s="1"/>
  <c r="CV222"/>
  <c r="U222" s="1"/>
  <c r="FR222"/>
  <c r="GL222"/>
  <c r="GN222"/>
  <c r="GP222"/>
  <c r="GV222"/>
  <c r="HC222" s="1"/>
  <c r="GX222" s="1"/>
  <c r="AC223"/>
  <c r="AD223"/>
  <c r="AE223"/>
  <c r="AF223"/>
  <c r="AG223"/>
  <c r="CU223" s="1"/>
  <c r="T223" s="1"/>
  <c r="AH223"/>
  <c r="CV223" s="1"/>
  <c r="U223" s="1"/>
  <c r="AI223"/>
  <c r="AJ223"/>
  <c r="CX223" s="1"/>
  <c r="W223" s="1"/>
  <c r="CQ223"/>
  <c r="P223" s="1"/>
  <c r="CS223"/>
  <c r="R223" s="1"/>
  <c r="CT223"/>
  <c r="S223" s="1"/>
  <c r="CW223"/>
  <c r="V223" s="1"/>
  <c r="FR223"/>
  <c r="GL223"/>
  <c r="GN223"/>
  <c r="GP223"/>
  <c r="GV223"/>
  <c r="HC223" s="1"/>
  <c r="GX223" s="1"/>
  <c r="AC224"/>
  <c r="AD224"/>
  <c r="CR224" s="1"/>
  <c r="Q224" s="1"/>
  <c r="AE224"/>
  <c r="AF224"/>
  <c r="AG224"/>
  <c r="CU224" s="1"/>
  <c r="T224" s="1"/>
  <c r="AH224"/>
  <c r="CV224" s="1"/>
  <c r="U224" s="1"/>
  <c r="AI224"/>
  <c r="CW224" s="1"/>
  <c r="V224" s="1"/>
  <c r="AJ224"/>
  <c r="CX224" s="1"/>
  <c r="W224" s="1"/>
  <c r="CQ224"/>
  <c r="P224" s="1"/>
  <c r="CS224"/>
  <c r="R224" s="1"/>
  <c r="CY224" s="1"/>
  <c r="X224" s="1"/>
  <c r="CT224"/>
  <c r="S224" s="1"/>
  <c r="FR224"/>
  <c r="GL224"/>
  <c r="GN224"/>
  <c r="GP224"/>
  <c r="GV224"/>
  <c r="HC224" s="1"/>
  <c r="GX224" s="1"/>
  <c r="B226"/>
  <c r="B203" s="1"/>
  <c r="C226"/>
  <c r="C203" s="1"/>
  <c r="D226"/>
  <c r="D203" s="1"/>
  <c r="F226"/>
  <c r="F203" s="1"/>
  <c r="G226"/>
  <c r="G203" s="1"/>
  <c r="A31" i="6" s="1"/>
  <c r="BX226" i="1"/>
  <c r="CK226"/>
  <c r="CK203" s="1"/>
  <c r="CL226"/>
  <c r="BC226" s="1"/>
  <c r="CM226"/>
  <c r="BD226" s="1"/>
  <c r="EV226"/>
  <c r="EV203" s="1"/>
  <c r="FP226"/>
  <c r="EG226" s="1"/>
  <c r="GC226"/>
  <c r="ET226" s="1"/>
  <c r="ET203" s="1"/>
  <c r="GD226"/>
  <c r="GD203" s="1"/>
  <c r="GE226"/>
  <c r="GE203" s="1"/>
  <c r="D256"/>
  <c r="E258"/>
  <c r="Z258"/>
  <c r="AA258"/>
  <c r="AM258"/>
  <c r="AN258"/>
  <c r="BE258"/>
  <c r="BF258"/>
  <c r="BG258"/>
  <c r="BH258"/>
  <c r="BI258"/>
  <c r="BJ258"/>
  <c r="BK258"/>
  <c r="BL258"/>
  <c r="BM258"/>
  <c r="BN258"/>
  <c r="BO258"/>
  <c r="BP258"/>
  <c r="BQ258"/>
  <c r="BR258"/>
  <c r="BS258"/>
  <c r="BT258"/>
  <c r="BU258"/>
  <c r="BV258"/>
  <c r="BW258"/>
  <c r="CN258"/>
  <c r="CO258"/>
  <c r="CP258"/>
  <c r="CQ258"/>
  <c r="CR258"/>
  <c r="CS258"/>
  <c r="CT258"/>
  <c r="CU258"/>
  <c r="CV258"/>
  <c r="CW258"/>
  <c r="CX258"/>
  <c r="CY258"/>
  <c r="CZ258"/>
  <c r="DA258"/>
  <c r="DB258"/>
  <c r="DC258"/>
  <c r="DD258"/>
  <c r="DE258"/>
  <c r="DF258"/>
  <c r="DR258"/>
  <c r="DS258"/>
  <c r="EE258"/>
  <c r="EF258"/>
  <c r="EW258"/>
  <c r="EX258"/>
  <c r="EY258"/>
  <c r="EZ258"/>
  <c r="FA258"/>
  <c r="FB258"/>
  <c r="FC258"/>
  <c r="FD258"/>
  <c r="FE258"/>
  <c r="FF258"/>
  <c r="FG258"/>
  <c r="FH258"/>
  <c r="FI258"/>
  <c r="FJ258"/>
  <c r="FK258"/>
  <c r="FL258"/>
  <c r="FM258"/>
  <c r="FN258"/>
  <c r="FO258"/>
  <c r="GF258"/>
  <c r="GG258"/>
  <c r="GH258"/>
  <c r="GI258"/>
  <c r="GJ258"/>
  <c r="GK258"/>
  <c r="GL258"/>
  <c r="GM258"/>
  <c r="GN258"/>
  <c r="GO258"/>
  <c r="GP258"/>
  <c r="GQ258"/>
  <c r="GR258"/>
  <c r="GS258"/>
  <c r="GT258"/>
  <c r="GU258"/>
  <c r="GV258"/>
  <c r="GW258"/>
  <c r="GX258"/>
  <c r="C260"/>
  <c r="D260"/>
  <c r="R260"/>
  <c r="AC260"/>
  <c r="AD260"/>
  <c r="CR260" s="1"/>
  <c r="Q260" s="1"/>
  <c r="AE260"/>
  <c r="AF260"/>
  <c r="CT260" s="1"/>
  <c r="S260" s="1"/>
  <c r="AG260"/>
  <c r="CU260" s="1"/>
  <c r="T260" s="1"/>
  <c r="AH260"/>
  <c r="AI260"/>
  <c r="AJ260"/>
  <c r="CX260" s="1"/>
  <c r="W260" s="1"/>
  <c r="CQ260"/>
  <c r="P260" s="1"/>
  <c r="CS260"/>
  <c r="CV260"/>
  <c r="U260" s="1"/>
  <c r="CW260"/>
  <c r="V260" s="1"/>
  <c r="FR260"/>
  <c r="GL260"/>
  <c r="GO260"/>
  <c r="GP260"/>
  <c r="GV260"/>
  <c r="HC260" s="1"/>
  <c r="GX260" s="1"/>
  <c r="C261"/>
  <c r="D261"/>
  <c r="AC261"/>
  <c r="AE261"/>
  <c r="AF261"/>
  <c r="CT261" s="1"/>
  <c r="S261" s="1"/>
  <c r="AG261"/>
  <c r="AH261"/>
  <c r="CV261" s="1"/>
  <c r="U261" s="1"/>
  <c r="AI261"/>
  <c r="CW261" s="1"/>
  <c r="V261" s="1"/>
  <c r="AJ261"/>
  <c r="CX261" s="1"/>
  <c r="W261" s="1"/>
  <c r="CQ261"/>
  <c r="P261" s="1"/>
  <c r="CU261"/>
  <c r="T261" s="1"/>
  <c r="FR261"/>
  <c r="GL261"/>
  <c r="GO261"/>
  <c r="GP261"/>
  <c r="GV261"/>
  <c r="HC261" s="1"/>
  <c r="GX261" s="1"/>
  <c r="U262"/>
  <c r="AC262"/>
  <c r="AE262"/>
  <c r="AF262"/>
  <c r="AG262"/>
  <c r="AH262"/>
  <c r="CV262" s="1"/>
  <c r="AI262"/>
  <c r="CW262" s="1"/>
  <c r="V262" s="1"/>
  <c r="AJ262"/>
  <c r="CX262" s="1"/>
  <c r="W262" s="1"/>
  <c r="CQ262"/>
  <c r="P262" s="1"/>
  <c r="CT262"/>
  <c r="S262" s="1"/>
  <c r="CU262"/>
  <c r="T262" s="1"/>
  <c r="FR262"/>
  <c r="GL262"/>
  <c r="GO262"/>
  <c r="GP262"/>
  <c r="GV262"/>
  <c r="HC262" s="1"/>
  <c r="GX262" s="1"/>
  <c r="AC263"/>
  <c r="AD263"/>
  <c r="AE263"/>
  <c r="CS263" s="1"/>
  <c r="R263" s="1"/>
  <c r="AF263"/>
  <c r="AG263"/>
  <c r="AH263"/>
  <c r="CV263" s="1"/>
  <c r="U263" s="1"/>
  <c r="AI263"/>
  <c r="AJ263"/>
  <c r="CX263" s="1"/>
  <c r="W263" s="1"/>
  <c r="CQ263"/>
  <c r="P263" s="1"/>
  <c r="CR263"/>
  <c r="Q263" s="1"/>
  <c r="CU263"/>
  <c r="T263" s="1"/>
  <c r="CW263"/>
  <c r="V263" s="1"/>
  <c r="FR263"/>
  <c r="GL263"/>
  <c r="GO263"/>
  <c r="GP263"/>
  <c r="GV263"/>
  <c r="HC263" s="1"/>
  <c r="GX263" s="1"/>
  <c r="S264"/>
  <c r="AC264"/>
  <c r="AE264"/>
  <c r="AF264"/>
  <c r="AG264"/>
  <c r="CU264" s="1"/>
  <c r="T264" s="1"/>
  <c r="AH264"/>
  <c r="CV264" s="1"/>
  <c r="U264" s="1"/>
  <c r="AI264"/>
  <c r="CW264" s="1"/>
  <c r="V264" s="1"/>
  <c r="AJ264"/>
  <c r="CX264" s="1"/>
  <c r="W264" s="1"/>
  <c r="CQ264"/>
  <c r="P264" s="1"/>
  <c r="CT264"/>
  <c r="GL264"/>
  <c r="GN264"/>
  <c r="GO264"/>
  <c r="GP264"/>
  <c r="GV264"/>
  <c r="HC264" s="1"/>
  <c r="GX264" s="1"/>
  <c r="AC265"/>
  <c r="AD265"/>
  <c r="AE265"/>
  <c r="CS265" s="1"/>
  <c r="R265" s="1"/>
  <c r="AF265"/>
  <c r="AG265"/>
  <c r="AH265"/>
  <c r="CV265" s="1"/>
  <c r="U265" s="1"/>
  <c r="AI265"/>
  <c r="AJ265"/>
  <c r="CX265" s="1"/>
  <c r="W265" s="1"/>
  <c r="CQ265"/>
  <c r="P265" s="1"/>
  <c r="CR265"/>
  <c r="Q265" s="1"/>
  <c r="CU265"/>
  <c r="T265" s="1"/>
  <c r="CW265"/>
  <c r="V265" s="1"/>
  <c r="GL265"/>
  <c r="GN265"/>
  <c r="GO265"/>
  <c r="GP265"/>
  <c r="GV265"/>
  <c r="HC265" s="1"/>
  <c r="GX265" s="1"/>
  <c r="C266"/>
  <c r="D266"/>
  <c r="I266"/>
  <c r="W266"/>
  <c r="AC266"/>
  <c r="AE266"/>
  <c r="AF266"/>
  <c r="AG266"/>
  <c r="CU266" s="1"/>
  <c r="T266" s="1"/>
  <c r="AH266"/>
  <c r="CV266" s="1"/>
  <c r="U266" s="1"/>
  <c r="AI266"/>
  <c r="CW266" s="1"/>
  <c r="AJ266"/>
  <c r="CX266" s="1"/>
  <c r="CQ266"/>
  <c r="P266" s="1"/>
  <c r="CT266"/>
  <c r="S266" s="1"/>
  <c r="FR266"/>
  <c r="GL266"/>
  <c r="GO266"/>
  <c r="GP266"/>
  <c r="GV266"/>
  <c r="GX266"/>
  <c r="HC266"/>
  <c r="C267"/>
  <c r="D267"/>
  <c r="I267"/>
  <c r="AC267"/>
  <c r="AD267"/>
  <c r="AE267"/>
  <c r="AF267"/>
  <c r="AG267"/>
  <c r="CU267" s="1"/>
  <c r="T267" s="1"/>
  <c r="AH267"/>
  <c r="CV267" s="1"/>
  <c r="AI267"/>
  <c r="AJ267"/>
  <c r="CX267" s="1"/>
  <c r="CQ267"/>
  <c r="P267" s="1"/>
  <c r="CS267"/>
  <c r="R267" s="1"/>
  <c r="CT267"/>
  <c r="CW267"/>
  <c r="V267" s="1"/>
  <c r="FR267"/>
  <c r="GL267"/>
  <c r="GO267"/>
  <c r="GP267"/>
  <c r="GV267"/>
  <c r="HC267" s="1"/>
  <c r="AC268"/>
  <c r="AD268"/>
  <c r="CR268" s="1"/>
  <c r="Q268" s="1"/>
  <c r="AE268"/>
  <c r="AF268"/>
  <c r="AG268"/>
  <c r="CU268" s="1"/>
  <c r="T268" s="1"/>
  <c r="AH268"/>
  <c r="CV268" s="1"/>
  <c r="U268" s="1"/>
  <c r="AI268"/>
  <c r="AJ268"/>
  <c r="CX268" s="1"/>
  <c r="W268" s="1"/>
  <c r="CQ268"/>
  <c r="P268" s="1"/>
  <c r="CS268"/>
  <c r="R268" s="1"/>
  <c r="CW268"/>
  <c r="V268" s="1"/>
  <c r="FR268"/>
  <c r="GL268"/>
  <c r="GN268"/>
  <c r="GP268"/>
  <c r="CD283" s="1"/>
  <c r="CD258" s="1"/>
  <c r="GV268"/>
  <c r="HC268" s="1"/>
  <c r="GX268" s="1"/>
  <c r="AC269"/>
  <c r="AE269"/>
  <c r="AD269" s="1"/>
  <c r="AF269"/>
  <c r="AG269"/>
  <c r="CU269" s="1"/>
  <c r="T269" s="1"/>
  <c r="AH269"/>
  <c r="AI269"/>
  <c r="CW269" s="1"/>
  <c r="V269" s="1"/>
  <c r="AJ269"/>
  <c r="CX269" s="1"/>
  <c r="W269" s="1"/>
  <c r="CQ269"/>
  <c r="P269" s="1"/>
  <c r="CV269"/>
  <c r="U269" s="1"/>
  <c r="FR269"/>
  <c r="GL269"/>
  <c r="GN269"/>
  <c r="GP269"/>
  <c r="GV269"/>
  <c r="HC269" s="1"/>
  <c r="GX269" s="1"/>
  <c r="AC270"/>
  <c r="AD270"/>
  <c r="CR270" s="1"/>
  <c r="Q270" s="1"/>
  <c r="AE270"/>
  <c r="AF270"/>
  <c r="AB270" s="1"/>
  <c r="AG270"/>
  <c r="CU270" s="1"/>
  <c r="T270" s="1"/>
  <c r="AH270"/>
  <c r="AI270"/>
  <c r="AJ270"/>
  <c r="CX270" s="1"/>
  <c r="W270" s="1"/>
  <c r="CQ270"/>
  <c r="P270" s="1"/>
  <c r="CS270"/>
  <c r="R270" s="1"/>
  <c r="CV270"/>
  <c r="U270" s="1"/>
  <c r="CW270"/>
  <c r="V270" s="1"/>
  <c r="FR270"/>
  <c r="GL270"/>
  <c r="GN270"/>
  <c r="GP270"/>
  <c r="GV270"/>
  <c r="HC270" s="1"/>
  <c r="GX270" s="1"/>
  <c r="T271"/>
  <c r="AC271"/>
  <c r="AD271"/>
  <c r="CR271" s="1"/>
  <c r="Q271" s="1"/>
  <c r="AE271"/>
  <c r="AF271"/>
  <c r="AG271"/>
  <c r="CU271" s="1"/>
  <c r="AH271"/>
  <c r="CV271" s="1"/>
  <c r="U271" s="1"/>
  <c r="AI271"/>
  <c r="CW271" s="1"/>
  <c r="V271" s="1"/>
  <c r="AJ271"/>
  <c r="CX271" s="1"/>
  <c r="W271" s="1"/>
  <c r="CQ271"/>
  <c r="P271" s="1"/>
  <c r="CS271"/>
  <c r="R271" s="1"/>
  <c r="FR271"/>
  <c r="GL271"/>
  <c r="GN271"/>
  <c r="GP271"/>
  <c r="GV271"/>
  <c r="HC271" s="1"/>
  <c r="GX271" s="1"/>
  <c r="C272"/>
  <c r="D272"/>
  <c r="I272"/>
  <c r="AC272"/>
  <c r="AE272"/>
  <c r="AD272" s="1"/>
  <c r="CR272" s="1"/>
  <c r="Q272" s="1"/>
  <c r="AF272"/>
  <c r="AG272"/>
  <c r="CU272" s="1"/>
  <c r="T272" s="1"/>
  <c r="AH272"/>
  <c r="AI272"/>
  <c r="CW272" s="1"/>
  <c r="V272" s="1"/>
  <c r="AJ272"/>
  <c r="CX272" s="1"/>
  <c r="W272" s="1"/>
  <c r="CQ272"/>
  <c r="P272" s="1"/>
  <c r="CT272"/>
  <c r="S272" s="1"/>
  <c r="CV272"/>
  <c r="U272" s="1"/>
  <c r="FR272"/>
  <c r="GL272"/>
  <c r="GO272"/>
  <c r="GP272"/>
  <c r="GV272"/>
  <c r="HC272" s="1"/>
  <c r="C273"/>
  <c r="D273"/>
  <c r="I273"/>
  <c r="AC273"/>
  <c r="AD273"/>
  <c r="AE273"/>
  <c r="AF273"/>
  <c r="AG273"/>
  <c r="CU273" s="1"/>
  <c r="T273" s="1"/>
  <c r="AH273"/>
  <c r="CV273" s="1"/>
  <c r="AI273"/>
  <c r="CW273" s="1"/>
  <c r="AJ273"/>
  <c r="CQ273"/>
  <c r="CS273"/>
  <c r="R273" s="1"/>
  <c r="CX273"/>
  <c r="FR273"/>
  <c r="GL273"/>
  <c r="GO273"/>
  <c r="GP273"/>
  <c r="FV283" s="1"/>
  <c r="GV273"/>
  <c r="HC273" s="1"/>
  <c r="AC274"/>
  <c r="AD274"/>
  <c r="CR274" s="1"/>
  <c r="Q274" s="1"/>
  <c r="AE274"/>
  <c r="AF274"/>
  <c r="CT274" s="1"/>
  <c r="S274" s="1"/>
  <c r="CY274" s="1"/>
  <c r="X274" s="1"/>
  <c r="AG274"/>
  <c r="CU274" s="1"/>
  <c r="T274" s="1"/>
  <c r="AH274"/>
  <c r="CV274" s="1"/>
  <c r="U274" s="1"/>
  <c r="AI274"/>
  <c r="CW274" s="1"/>
  <c r="V274" s="1"/>
  <c r="AJ274"/>
  <c r="CQ274"/>
  <c r="P274" s="1"/>
  <c r="CS274"/>
  <c r="R274" s="1"/>
  <c r="CX274"/>
  <c r="W274" s="1"/>
  <c r="FR274"/>
  <c r="GL274"/>
  <c r="GN274"/>
  <c r="GP274"/>
  <c r="GV274"/>
  <c r="HC274" s="1"/>
  <c r="GX274" s="1"/>
  <c r="AC275"/>
  <c r="AE275"/>
  <c r="AD275" s="1"/>
  <c r="CR275" s="1"/>
  <c r="Q275" s="1"/>
  <c r="AF275"/>
  <c r="AG275"/>
  <c r="AH275"/>
  <c r="AI275"/>
  <c r="CW275" s="1"/>
  <c r="V275" s="1"/>
  <c r="AJ275"/>
  <c r="CQ275"/>
  <c r="P275" s="1"/>
  <c r="CU275"/>
  <c r="T275" s="1"/>
  <c r="CV275"/>
  <c r="U275" s="1"/>
  <c r="CX275"/>
  <c r="W275" s="1"/>
  <c r="FR275"/>
  <c r="GL275"/>
  <c r="GN275"/>
  <c r="GP275"/>
  <c r="GV275"/>
  <c r="HC275" s="1"/>
  <c r="GX275" s="1"/>
  <c r="C276"/>
  <c r="D276"/>
  <c r="I276"/>
  <c r="S276"/>
  <c r="AC276"/>
  <c r="AE276"/>
  <c r="AD276" s="1"/>
  <c r="CR276" s="1"/>
  <c r="Q276" s="1"/>
  <c r="AF276"/>
  <c r="CT276" s="1"/>
  <c r="AG276"/>
  <c r="AH276"/>
  <c r="AI276"/>
  <c r="CW276" s="1"/>
  <c r="V276" s="1"/>
  <c r="AJ276"/>
  <c r="CX276" s="1"/>
  <c r="W276" s="1"/>
  <c r="CU276"/>
  <c r="CV276"/>
  <c r="U276" s="1"/>
  <c r="FR276"/>
  <c r="GL276"/>
  <c r="GO276"/>
  <c r="GP276"/>
  <c r="GV276"/>
  <c r="HC276" s="1"/>
  <c r="GX276" s="1"/>
  <c r="C277"/>
  <c r="D277"/>
  <c r="I277"/>
  <c r="AC277"/>
  <c r="AE277"/>
  <c r="CS277" s="1"/>
  <c r="AF277"/>
  <c r="AG277"/>
  <c r="AH277"/>
  <c r="CV277" s="1"/>
  <c r="U277" s="1"/>
  <c r="AI277"/>
  <c r="AJ277"/>
  <c r="CX277" s="1"/>
  <c r="CU277"/>
  <c r="T277" s="1"/>
  <c r="CW277"/>
  <c r="V277" s="1"/>
  <c r="FR277"/>
  <c r="GL277"/>
  <c r="GO277"/>
  <c r="GP277"/>
  <c r="GV277"/>
  <c r="HC277" s="1"/>
  <c r="AC278"/>
  <c r="AE278"/>
  <c r="AF278"/>
  <c r="CT278" s="1"/>
  <c r="S278" s="1"/>
  <c r="AG278"/>
  <c r="CU278" s="1"/>
  <c r="T278" s="1"/>
  <c r="AH278"/>
  <c r="CV278" s="1"/>
  <c r="U278" s="1"/>
  <c r="AI278"/>
  <c r="AJ278"/>
  <c r="CX278" s="1"/>
  <c r="W278" s="1"/>
  <c r="CW278"/>
  <c r="V278" s="1"/>
  <c r="FR278"/>
  <c r="GL278"/>
  <c r="GO278"/>
  <c r="GP278"/>
  <c r="GV278"/>
  <c r="HC278" s="1"/>
  <c r="GX278" s="1"/>
  <c r="R279"/>
  <c r="V279"/>
  <c r="AC279"/>
  <c r="AE279"/>
  <c r="AD279" s="1"/>
  <c r="CR279" s="1"/>
  <c r="Q279" s="1"/>
  <c r="AF279"/>
  <c r="AG279"/>
  <c r="AH279"/>
  <c r="CV279" s="1"/>
  <c r="U279" s="1"/>
  <c r="AI279"/>
  <c r="AJ279"/>
  <c r="CS279"/>
  <c r="CU279"/>
  <c r="T279" s="1"/>
  <c r="CW279"/>
  <c r="CX279"/>
  <c r="W279" s="1"/>
  <c r="FR279"/>
  <c r="GL279"/>
  <c r="GO279"/>
  <c r="GP279"/>
  <c r="GV279"/>
  <c r="HC279"/>
  <c r="GX279" s="1"/>
  <c r="R280"/>
  <c r="AC280"/>
  <c r="CQ280" s="1"/>
  <c r="P280" s="1"/>
  <c r="AE280"/>
  <c r="AD280" s="1"/>
  <c r="AF280"/>
  <c r="CT280" s="1"/>
  <c r="S280" s="1"/>
  <c r="AG280"/>
  <c r="AH280"/>
  <c r="CV280" s="1"/>
  <c r="U280" s="1"/>
  <c r="AI280"/>
  <c r="AJ280"/>
  <c r="CS280"/>
  <c r="CU280"/>
  <c r="T280" s="1"/>
  <c r="CW280"/>
  <c r="V280" s="1"/>
  <c r="CX280"/>
  <c r="W280" s="1"/>
  <c r="FR280"/>
  <c r="GL280"/>
  <c r="GO280"/>
  <c r="GP280"/>
  <c r="GV280"/>
  <c r="HC280"/>
  <c r="GX280" s="1"/>
  <c r="AC281"/>
  <c r="AE281"/>
  <c r="AD281" s="1"/>
  <c r="CR281" s="1"/>
  <c r="Q281" s="1"/>
  <c r="AF281"/>
  <c r="AG281"/>
  <c r="CU281" s="1"/>
  <c r="T281" s="1"/>
  <c r="AH281"/>
  <c r="CV281" s="1"/>
  <c r="U281" s="1"/>
  <c r="AI281"/>
  <c r="AJ281"/>
  <c r="CW281"/>
  <c r="V281" s="1"/>
  <c r="CX281"/>
  <c r="W281" s="1"/>
  <c r="FR281"/>
  <c r="GL281"/>
  <c r="GO281"/>
  <c r="GP281"/>
  <c r="GV281"/>
  <c r="HC281" s="1"/>
  <c r="GX281" s="1"/>
  <c r="B283"/>
  <c r="B258" s="1"/>
  <c r="C283"/>
  <c r="C258" s="1"/>
  <c r="D283"/>
  <c r="D258" s="1"/>
  <c r="F283"/>
  <c r="F258" s="1"/>
  <c r="G283"/>
  <c r="BX283"/>
  <c r="AO283" s="1"/>
  <c r="F287" s="1"/>
  <c r="CK283"/>
  <c r="BB283" s="1"/>
  <c r="BB258" s="1"/>
  <c r="CL283"/>
  <c r="CM283"/>
  <c r="FP283"/>
  <c r="FP258" s="1"/>
  <c r="GC283"/>
  <c r="GD283"/>
  <c r="GE283"/>
  <c r="D313"/>
  <c r="E315"/>
  <c r="Z315"/>
  <c r="AA315"/>
  <c r="AM315"/>
  <c r="AN315"/>
  <c r="BE315"/>
  <c r="BF315"/>
  <c r="BG315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CN315"/>
  <c r="CO315"/>
  <c r="CP315"/>
  <c r="CQ315"/>
  <c r="CR315"/>
  <c r="CS315"/>
  <c r="CT315"/>
  <c r="CU315"/>
  <c r="CV315"/>
  <c r="CW315"/>
  <c r="CX315"/>
  <c r="CY315"/>
  <c r="CZ315"/>
  <c r="DA315"/>
  <c r="DB315"/>
  <c r="DC315"/>
  <c r="DD315"/>
  <c r="DE315"/>
  <c r="DF315"/>
  <c r="DR315"/>
  <c r="DS315"/>
  <c r="EE315"/>
  <c r="EF315"/>
  <c r="EW315"/>
  <c r="EX315"/>
  <c r="EY315"/>
  <c r="EZ315"/>
  <c r="FA315"/>
  <c r="FB315"/>
  <c r="FC315"/>
  <c r="FD315"/>
  <c r="FE315"/>
  <c r="FF315"/>
  <c r="FG315"/>
  <c r="FH315"/>
  <c r="FI315"/>
  <c r="FJ315"/>
  <c r="FK315"/>
  <c r="FL315"/>
  <c r="FM315"/>
  <c r="FN315"/>
  <c r="FO315"/>
  <c r="GF315"/>
  <c r="GG315"/>
  <c r="GH315"/>
  <c r="GI315"/>
  <c r="GJ315"/>
  <c r="GK315"/>
  <c r="GL315"/>
  <c r="GM315"/>
  <c r="GN315"/>
  <c r="GO315"/>
  <c r="GP315"/>
  <c r="GQ315"/>
  <c r="GR315"/>
  <c r="GS315"/>
  <c r="GT315"/>
  <c r="GU315"/>
  <c r="GV315"/>
  <c r="GW315"/>
  <c r="GX315"/>
  <c r="C317"/>
  <c r="D317"/>
  <c r="P317"/>
  <c r="W317"/>
  <c r="AC317"/>
  <c r="CQ317" s="1"/>
  <c r="AE317"/>
  <c r="AD317" s="1"/>
  <c r="AF317"/>
  <c r="CT317" s="1"/>
  <c r="S317" s="1"/>
  <c r="AG317"/>
  <c r="CU317" s="1"/>
  <c r="T317" s="1"/>
  <c r="AH317"/>
  <c r="AI317"/>
  <c r="CW317" s="1"/>
  <c r="V317" s="1"/>
  <c r="AJ317"/>
  <c r="CX317" s="1"/>
  <c r="CS317"/>
  <c r="R317" s="1"/>
  <c r="CV317"/>
  <c r="U317" s="1"/>
  <c r="FR317"/>
  <c r="GL317"/>
  <c r="GO317"/>
  <c r="GP317"/>
  <c r="GV317"/>
  <c r="HC317" s="1"/>
  <c r="GX317" s="1"/>
  <c r="C318"/>
  <c r="D318"/>
  <c r="AC318"/>
  <c r="AE318"/>
  <c r="AF318"/>
  <c r="CT318" s="1"/>
  <c r="S318" s="1"/>
  <c r="AG318"/>
  <c r="AH318"/>
  <c r="AI318"/>
  <c r="CW318" s="1"/>
  <c r="V318" s="1"/>
  <c r="AJ318"/>
  <c r="CQ318"/>
  <c r="P318" s="1"/>
  <c r="CU318"/>
  <c r="T318" s="1"/>
  <c r="CV318"/>
  <c r="U318" s="1"/>
  <c r="CX318"/>
  <c r="W318" s="1"/>
  <c r="FR318"/>
  <c r="GL318"/>
  <c r="FR340" s="1"/>
  <c r="GO318"/>
  <c r="GP318"/>
  <c r="GV318"/>
  <c r="GX318"/>
  <c r="HC318"/>
  <c r="T319"/>
  <c r="AC319"/>
  <c r="AE319"/>
  <c r="AF319"/>
  <c r="AG319"/>
  <c r="CU319" s="1"/>
  <c r="AH319"/>
  <c r="CV319" s="1"/>
  <c r="U319" s="1"/>
  <c r="AI319"/>
  <c r="CW319" s="1"/>
  <c r="V319" s="1"/>
  <c r="AJ319"/>
  <c r="CQ319"/>
  <c r="P319" s="1"/>
  <c r="CT319"/>
  <c r="S319" s="1"/>
  <c r="CX319"/>
  <c r="W319" s="1"/>
  <c r="FR319"/>
  <c r="GL319"/>
  <c r="GO319"/>
  <c r="GP319"/>
  <c r="GV319"/>
  <c r="HC319" s="1"/>
  <c r="GX319" s="1"/>
  <c r="V320"/>
  <c r="AC320"/>
  <c r="AE320"/>
  <c r="AF320"/>
  <c r="AG320"/>
  <c r="AH320"/>
  <c r="CV320" s="1"/>
  <c r="U320" s="1"/>
  <c r="AI320"/>
  <c r="CW320" s="1"/>
  <c r="AJ320"/>
  <c r="CX320" s="1"/>
  <c r="W320" s="1"/>
  <c r="CU320"/>
  <c r="T320" s="1"/>
  <c r="FR320"/>
  <c r="GL320"/>
  <c r="GO320"/>
  <c r="GP320"/>
  <c r="GV320"/>
  <c r="HC320" s="1"/>
  <c r="GX320" s="1"/>
  <c r="AC321"/>
  <c r="AE321"/>
  <c r="AF321"/>
  <c r="CT321" s="1"/>
  <c r="S321" s="1"/>
  <c r="AG321"/>
  <c r="AH321"/>
  <c r="AI321"/>
  <c r="CW321" s="1"/>
  <c r="V321" s="1"/>
  <c r="AJ321"/>
  <c r="CX321" s="1"/>
  <c r="W321" s="1"/>
  <c r="CU321"/>
  <c r="T321" s="1"/>
  <c r="CV321"/>
  <c r="U321" s="1"/>
  <c r="GL321"/>
  <c r="GN321"/>
  <c r="GO321"/>
  <c r="GP321"/>
  <c r="GV321"/>
  <c r="HC321" s="1"/>
  <c r="GX321" s="1"/>
  <c r="W322"/>
  <c r="AC322"/>
  <c r="AE322"/>
  <c r="AF322"/>
  <c r="AG322"/>
  <c r="AH322"/>
  <c r="CV322" s="1"/>
  <c r="U322" s="1"/>
  <c r="AI322"/>
  <c r="CW322" s="1"/>
  <c r="V322" s="1"/>
  <c r="AJ322"/>
  <c r="CU322"/>
  <c r="T322" s="1"/>
  <c r="CX322"/>
  <c r="GL322"/>
  <c r="GN322"/>
  <c r="GO322"/>
  <c r="GP322"/>
  <c r="GV322"/>
  <c r="HC322" s="1"/>
  <c r="GX322" s="1"/>
  <c r="C323"/>
  <c r="D323"/>
  <c r="I323"/>
  <c r="AC323"/>
  <c r="CQ323" s="1"/>
  <c r="AE323"/>
  <c r="CS323" s="1"/>
  <c r="R323" s="1"/>
  <c r="AF323"/>
  <c r="AG323"/>
  <c r="CU323" s="1"/>
  <c r="T323" s="1"/>
  <c r="AH323"/>
  <c r="AI323"/>
  <c r="CW323" s="1"/>
  <c r="V323" s="1"/>
  <c r="AJ323"/>
  <c r="CX323" s="1"/>
  <c r="CV323"/>
  <c r="FR323"/>
  <c r="GL323"/>
  <c r="GO323"/>
  <c r="GP323"/>
  <c r="GV323"/>
  <c r="HC323" s="1"/>
  <c r="C324"/>
  <c r="D324"/>
  <c r="I324"/>
  <c r="AC324"/>
  <c r="AD324"/>
  <c r="AE324"/>
  <c r="AF324"/>
  <c r="AG324"/>
  <c r="CU324" s="1"/>
  <c r="AH324"/>
  <c r="CV324" s="1"/>
  <c r="U324" s="1"/>
  <c r="AI324"/>
  <c r="CW324" s="1"/>
  <c r="V324" s="1"/>
  <c r="AJ324"/>
  <c r="CS324"/>
  <c r="CX324"/>
  <c r="W324" s="1"/>
  <c r="FR324"/>
  <c r="GL324"/>
  <c r="GO324"/>
  <c r="GP324"/>
  <c r="GV324"/>
  <c r="HC324"/>
  <c r="AC325"/>
  <c r="AE325"/>
  <c r="AD325" s="1"/>
  <c r="CR325" s="1"/>
  <c r="Q325" s="1"/>
  <c r="AF325"/>
  <c r="CT325" s="1"/>
  <c r="S325" s="1"/>
  <c r="AG325"/>
  <c r="CU325" s="1"/>
  <c r="T325" s="1"/>
  <c r="AH325"/>
  <c r="AI325"/>
  <c r="CW325" s="1"/>
  <c r="V325" s="1"/>
  <c r="AJ325"/>
  <c r="CS325"/>
  <c r="R325" s="1"/>
  <c r="CV325"/>
  <c r="U325" s="1"/>
  <c r="CX325"/>
  <c r="W325" s="1"/>
  <c r="FR325"/>
  <c r="GL325"/>
  <c r="GN325"/>
  <c r="GP325"/>
  <c r="GV325"/>
  <c r="HC325"/>
  <c r="GX325" s="1"/>
  <c r="V326"/>
  <c r="AC326"/>
  <c r="AD326"/>
  <c r="CR326" s="1"/>
  <c r="Q326" s="1"/>
  <c r="AE326"/>
  <c r="CS326" s="1"/>
  <c r="R326" s="1"/>
  <c r="AF326"/>
  <c r="AG326"/>
  <c r="CU326" s="1"/>
  <c r="T326" s="1"/>
  <c r="AH326"/>
  <c r="CV326" s="1"/>
  <c r="U326" s="1"/>
  <c r="AI326"/>
  <c r="CW326" s="1"/>
  <c r="AJ326"/>
  <c r="CT326"/>
  <c r="S326" s="1"/>
  <c r="CX326"/>
  <c r="W326" s="1"/>
  <c r="FR326"/>
  <c r="GL326"/>
  <c r="GN326"/>
  <c r="GP326"/>
  <c r="GV326"/>
  <c r="HC326"/>
  <c r="GX326" s="1"/>
  <c r="AC327"/>
  <c r="AD327"/>
  <c r="CR327" s="1"/>
  <c r="Q327" s="1"/>
  <c r="AE327"/>
  <c r="CS327" s="1"/>
  <c r="R327" s="1"/>
  <c r="AF327"/>
  <c r="AG327"/>
  <c r="AH327"/>
  <c r="CV327" s="1"/>
  <c r="U327" s="1"/>
  <c r="AI327"/>
  <c r="CW327" s="1"/>
  <c r="V327" s="1"/>
  <c r="AJ327"/>
  <c r="CT327"/>
  <c r="S327" s="1"/>
  <c r="CU327"/>
  <c r="T327" s="1"/>
  <c r="CX327"/>
  <c r="W327" s="1"/>
  <c r="FR327"/>
  <c r="GL327"/>
  <c r="GN327"/>
  <c r="GP327"/>
  <c r="GV327"/>
  <c r="HC327"/>
  <c r="GX327" s="1"/>
  <c r="AC328"/>
  <c r="AE328"/>
  <c r="CS328" s="1"/>
  <c r="R328" s="1"/>
  <c r="AF328"/>
  <c r="CT328" s="1"/>
  <c r="S328" s="1"/>
  <c r="AG328"/>
  <c r="CU328" s="1"/>
  <c r="T328" s="1"/>
  <c r="AH328"/>
  <c r="CV328" s="1"/>
  <c r="U328" s="1"/>
  <c r="AI328"/>
  <c r="CW328" s="1"/>
  <c r="V328" s="1"/>
  <c r="AJ328"/>
  <c r="CX328"/>
  <c r="W328" s="1"/>
  <c r="FR328"/>
  <c r="GL328"/>
  <c r="GN328"/>
  <c r="GP328"/>
  <c r="GV328"/>
  <c r="HC328"/>
  <c r="GX328" s="1"/>
  <c r="C329"/>
  <c r="D329"/>
  <c r="I329"/>
  <c r="AC329"/>
  <c r="AD329"/>
  <c r="CR329" s="1"/>
  <c r="Q329" s="1"/>
  <c r="AE329"/>
  <c r="AF329"/>
  <c r="CT329" s="1"/>
  <c r="S329" s="1"/>
  <c r="AG329"/>
  <c r="AH329"/>
  <c r="CV329" s="1"/>
  <c r="U329" s="1"/>
  <c r="AI329"/>
  <c r="CW329" s="1"/>
  <c r="AJ329"/>
  <c r="CX329" s="1"/>
  <c r="CQ329"/>
  <c r="CS329"/>
  <c r="CU329"/>
  <c r="T329" s="1"/>
  <c r="FR329"/>
  <c r="GL329"/>
  <c r="GO329"/>
  <c r="GP329"/>
  <c r="GV329"/>
  <c r="HC329" s="1"/>
  <c r="GX329" s="1"/>
  <c r="C330"/>
  <c r="D330"/>
  <c r="I330"/>
  <c r="AC330"/>
  <c r="AE330"/>
  <c r="AF330"/>
  <c r="AG330"/>
  <c r="AH330"/>
  <c r="CV330" s="1"/>
  <c r="U330" s="1"/>
  <c r="AI330"/>
  <c r="CW330" s="1"/>
  <c r="AJ330"/>
  <c r="CX330" s="1"/>
  <c r="W330" s="1"/>
  <c r="CS330"/>
  <c r="CU330"/>
  <c r="FR330"/>
  <c r="GL330"/>
  <c r="GO330"/>
  <c r="GP330"/>
  <c r="GV330"/>
  <c r="HC330" s="1"/>
  <c r="GX330" s="1"/>
  <c r="AC331"/>
  <c r="AE331"/>
  <c r="AF331"/>
  <c r="CT331" s="1"/>
  <c r="S331" s="1"/>
  <c r="AG331"/>
  <c r="AH331"/>
  <c r="CV331" s="1"/>
  <c r="U331" s="1"/>
  <c r="AI331"/>
  <c r="CW331" s="1"/>
  <c r="V331" s="1"/>
  <c r="AJ331"/>
  <c r="CX331" s="1"/>
  <c r="W331" s="1"/>
  <c r="CU331"/>
  <c r="T331" s="1"/>
  <c r="FR331"/>
  <c r="GL331"/>
  <c r="GN331"/>
  <c r="GP331"/>
  <c r="GV331"/>
  <c r="HC331" s="1"/>
  <c r="GX331" s="1"/>
  <c r="AC332"/>
  <c r="AE332"/>
  <c r="AD332" s="1"/>
  <c r="CR332" s="1"/>
  <c r="Q332" s="1"/>
  <c r="AF332"/>
  <c r="AG332"/>
  <c r="AH332"/>
  <c r="CV332" s="1"/>
  <c r="U332" s="1"/>
  <c r="AI332"/>
  <c r="AJ332"/>
  <c r="CU332"/>
  <c r="T332" s="1"/>
  <c r="CW332"/>
  <c r="V332" s="1"/>
  <c r="CX332"/>
  <c r="W332" s="1"/>
  <c r="FR332"/>
  <c r="GL332"/>
  <c r="GN332"/>
  <c r="GP332"/>
  <c r="GV332"/>
  <c r="HC332"/>
  <c r="GX332" s="1"/>
  <c r="C333"/>
  <c r="D333"/>
  <c r="I333"/>
  <c r="AC333"/>
  <c r="AE333"/>
  <c r="AD333" s="1"/>
  <c r="AF333"/>
  <c r="AG333"/>
  <c r="CU333" s="1"/>
  <c r="T333" s="1"/>
  <c r="AH333"/>
  <c r="CV333" s="1"/>
  <c r="U333" s="1"/>
  <c r="AI333"/>
  <c r="AJ333"/>
  <c r="CR333"/>
  <c r="Q333" s="1"/>
  <c r="CT333"/>
  <c r="S333" s="1"/>
  <c r="CW333"/>
  <c r="V333" s="1"/>
  <c r="CX333"/>
  <c r="W333" s="1"/>
  <c r="FR333"/>
  <c r="GL333"/>
  <c r="GO333"/>
  <c r="GP333"/>
  <c r="GV333"/>
  <c r="HC333"/>
  <c r="GX333" s="1"/>
  <c r="C334"/>
  <c r="D334"/>
  <c r="I334"/>
  <c r="P334"/>
  <c r="AC334"/>
  <c r="AD334"/>
  <c r="AE334"/>
  <c r="AF334"/>
  <c r="AG334"/>
  <c r="AH334"/>
  <c r="CV334" s="1"/>
  <c r="U334" s="1"/>
  <c r="AI334"/>
  <c r="AJ334"/>
  <c r="CX334" s="1"/>
  <c r="W334" s="1"/>
  <c r="CQ334"/>
  <c r="CT334"/>
  <c r="S334" s="1"/>
  <c r="CU334"/>
  <c r="T334" s="1"/>
  <c r="CW334"/>
  <c r="V334" s="1"/>
  <c r="FR334"/>
  <c r="GL334"/>
  <c r="GO334"/>
  <c r="GP334"/>
  <c r="GV334"/>
  <c r="HC334" s="1"/>
  <c r="GX334" s="1"/>
  <c r="AC335"/>
  <c r="AD335"/>
  <c r="AE335"/>
  <c r="AF335"/>
  <c r="AG335"/>
  <c r="AH335"/>
  <c r="CV335" s="1"/>
  <c r="U335" s="1"/>
  <c r="AI335"/>
  <c r="AJ335"/>
  <c r="CX335" s="1"/>
  <c r="W335" s="1"/>
  <c r="CQ335"/>
  <c r="P335" s="1"/>
  <c r="CT335"/>
  <c r="S335" s="1"/>
  <c r="CU335"/>
  <c r="T335" s="1"/>
  <c r="CW335"/>
  <c r="V335" s="1"/>
  <c r="FR335"/>
  <c r="GL335"/>
  <c r="GO335"/>
  <c r="GP335"/>
  <c r="GV335"/>
  <c r="HC335" s="1"/>
  <c r="GX335"/>
  <c r="AC336"/>
  <c r="AE336"/>
  <c r="CS336" s="1"/>
  <c r="R336" s="1"/>
  <c r="AF336"/>
  <c r="CT336" s="1"/>
  <c r="S336" s="1"/>
  <c r="AG336"/>
  <c r="AH336"/>
  <c r="CV336" s="1"/>
  <c r="U336" s="1"/>
  <c r="AI336"/>
  <c r="AJ336"/>
  <c r="CX336" s="1"/>
  <c r="W336" s="1"/>
  <c r="CU336"/>
  <c r="T336" s="1"/>
  <c r="CW336"/>
  <c r="V336" s="1"/>
  <c r="FR336"/>
  <c r="GL336"/>
  <c r="GO336"/>
  <c r="GP336"/>
  <c r="GV336"/>
  <c r="HC336" s="1"/>
  <c r="GX336" s="1"/>
  <c r="AC337"/>
  <c r="CQ337" s="1"/>
  <c r="P337" s="1"/>
  <c r="AE337"/>
  <c r="AF337"/>
  <c r="AG337"/>
  <c r="AH337"/>
  <c r="CV337" s="1"/>
  <c r="U337" s="1"/>
  <c r="AI337"/>
  <c r="AJ337"/>
  <c r="CX337" s="1"/>
  <c r="W337" s="1"/>
  <c r="CT337"/>
  <c r="S337" s="1"/>
  <c r="CU337"/>
  <c r="T337" s="1"/>
  <c r="CW337"/>
  <c r="V337" s="1"/>
  <c r="FR337"/>
  <c r="GL337"/>
  <c r="GO337"/>
  <c r="GP337"/>
  <c r="GV337"/>
  <c r="HC337" s="1"/>
  <c r="GX337" s="1"/>
  <c r="R338"/>
  <c r="AC338"/>
  <c r="AD338"/>
  <c r="CR338" s="1"/>
  <c r="Q338" s="1"/>
  <c r="AE338"/>
  <c r="CS338" s="1"/>
  <c r="AF338"/>
  <c r="AG338"/>
  <c r="CU338" s="1"/>
  <c r="T338" s="1"/>
  <c r="AH338"/>
  <c r="CV338" s="1"/>
  <c r="U338" s="1"/>
  <c r="AI338"/>
  <c r="AJ338"/>
  <c r="CX338" s="1"/>
  <c r="W338" s="1"/>
  <c r="CQ338"/>
  <c r="P338" s="1"/>
  <c r="CW338"/>
  <c r="V338" s="1"/>
  <c r="FR338"/>
  <c r="GL338"/>
  <c r="GO338"/>
  <c r="GP338"/>
  <c r="GV338"/>
  <c r="HC338" s="1"/>
  <c r="GX338" s="1"/>
  <c r="B340"/>
  <c r="B315" s="1"/>
  <c r="C340"/>
  <c r="C315" s="1"/>
  <c r="D340"/>
  <c r="D315" s="1"/>
  <c r="F340"/>
  <c r="F315" s="1"/>
  <c r="G340"/>
  <c r="BX340"/>
  <c r="CK340"/>
  <c r="BB340" s="1"/>
  <c r="CL340"/>
  <c r="CL315" s="1"/>
  <c r="CM340"/>
  <c r="BD340" s="1"/>
  <c r="FP340"/>
  <c r="GC340"/>
  <c r="GC315" s="1"/>
  <c r="GD340"/>
  <c r="EU340" s="1"/>
  <c r="EU315" s="1"/>
  <c r="GE340"/>
  <c r="GE315" s="1"/>
  <c r="D370"/>
  <c r="E372"/>
  <c r="Z372"/>
  <c r="AA372"/>
  <c r="AM372"/>
  <c r="AN372"/>
  <c r="BE372"/>
  <c r="BF372"/>
  <c r="BG372"/>
  <c r="BH372"/>
  <c r="BI372"/>
  <c r="BJ372"/>
  <c r="BK372"/>
  <c r="BL372"/>
  <c r="BM372"/>
  <c r="BN372"/>
  <c r="BO372"/>
  <c r="BP372"/>
  <c r="BQ372"/>
  <c r="BR372"/>
  <c r="BS372"/>
  <c r="BT372"/>
  <c r="BU372"/>
  <c r="BV372"/>
  <c r="BW372"/>
  <c r="CN372"/>
  <c r="CO372"/>
  <c r="CP372"/>
  <c r="CQ372"/>
  <c r="CR372"/>
  <c r="CS372"/>
  <c r="CT372"/>
  <c r="CU372"/>
  <c r="CV372"/>
  <c r="CW372"/>
  <c r="CX372"/>
  <c r="CY372"/>
  <c r="CZ372"/>
  <c r="DA372"/>
  <c r="DB372"/>
  <c r="DC372"/>
  <c r="DD372"/>
  <c r="DE372"/>
  <c r="DF372"/>
  <c r="DR372"/>
  <c r="DS372"/>
  <c r="EE372"/>
  <c r="EF372"/>
  <c r="EW372"/>
  <c r="EX372"/>
  <c r="EY372"/>
  <c r="EZ372"/>
  <c r="FA372"/>
  <c r="FB372"/>
  <c r="FC372"/>
  <c r="FD372"/>
  <c r="FE372"/>
  <c r="FF372"/>
  <c r="FG372"/>
  <c r="FH372"/>
  <c r="FI372"/>
  <c r="FJ372"/>
  <c r="FK372"/>
  <c r="FL372"/>
  <c r="FM372"/>
  <c r="FN372"/>
  <c r="FO372"/>
  <c r="GF372"/>
  <c r="GG372"/>
  <c r="GH372"/>
  <c r="GI372"/>
  <c r="GJ372"/>
  <c r="GK372"/>
  <c r="GL372"/>
  <c r="GM372"/>
  <c r="GN372"/>
  <c r="GO372"/>
  <c r="GP372"/>
  <c r="GQ372"/>
  <c r="GR372"/>
  <c r="GS372"/>
  <c r="GT372"/>
  <c r="GU372"/>
  <c r="GV372"/>
  <c r="GW372"/>
  <c r="GX372"/>
  <c r="C374"/>
  <c r="D374"/>
  <c r="AC374"/>
  <c r="AD374"/>
  <c r="CR374" s="1"/>
  <c r="Q374" s="1"/>
  <c r="AE374"/>
  <c r="CS374" s="1"/>
  <c r="R374" s="1"/>
  <c r="AF374"/>
  <c r="CT374" s="1"/>
  <c r="S374" s="1"/>
  <c r="CY374" s="1"/>
  <c r="X374" s="1"/>
  <c r="AG374"/>
  <c r="AH374"/>
  <c r="CV374" s="1"/>
  <c r="U374" s="1"/>
  <c r="AI374"/>
  <c r="AJ374"/>
  <c r="CX374" s="1"/>
  <c r="W374" s="1"/>
  <c r="CU374"/>
  <c r="T374" s="1"/>
  <c r="CW374"/>
  <c r="V374" s="1"/>
  <c r="FR374"/>
  <c r="GL374"/>
  <c r="GO374"/>
  <c r="GP374"/>
  <c r="GV374"/>
  <c r="HC374" s="1"/>
  <c r="GX374" s="1"/>
  <c r="C375"/>
  <c r="D375"/>
  <c r="AC375"/>
  <c r="AE375"/>
  <c r="AF375"/>
  <c r="AG375"/>
  <c r="AH375"/>
  <c r="CV375" s="1"/>
  <c r="U375" s="1"/>
  <c r="AI375"/>
  <c r="AJ375"/>
  <c r="CX375" s="1"/>
  <c r="W375" s="1"/>
  <c r="CS375"/>
  <c r="R375" s="1"/>
  <c r="CU375"/>
  <c r="T375" s="1"/>
  <c r="CW375"/>
  <c r="V375" s="1"/>
  <c r="FR375"/>
  <c r="GL375"/>
  <c r="GO375"/>
  <c r="GP375"/>
  <c r="GV375"/>
  <c r="HC375" s="1"/>
  <c r="GX375" s="1"/>
  <c r="I376"/>
  <c r="AC376"/>
  <c r="AE376"/>
  <c r="AF376"/>
  <c r="AG376"/>
  <c r="CU376" s="1"/>
  <c r="AH376"/>
  <c r="CV376" s="1"/>
  <c r="AI376"/>
  <c r="AJ376"/>
  <c r="CX376" s="1"/>
  <c r="CQ376"/>
  <c r="CT376"/>
  <c r="CW376"/>
  <c r="FR376"/>
  <c r="GL376"/>
  <c r="GO376"/>
  <c r="GP376"/>
  <c r="GV376"/>
  <c r="HC376"/>
  <c r="I377"/>
  <c r="P377"/>
  <c r="AC377"/>
  <c r="AE377"/>
  <c r="AD377" s="1"/>
  <c r="CR377" s="1"/>
  <c r="Q377" s="1"/>
  <c r="AF377"/>
  <c r="AG377"/>
  <c r="CU377" s="1"/>
  <c r="AH377"/>
  <c r="CV377" s="1"/>
  <c r="U377" s="1"/>
  <c r="AI377"/>
  <c r="CW377" s="1"/>
  <c r="V377" s="1"/>
  <c r="AJ377"/>
  <c r="CQ377"/>
  <c r="CT377"/>
  <c r="S377" s="1"/>
  <c r="CX377"/>
  <c r="W377" s="1"/>
  <c r="FR377"/>
  <c r="GL377"/>
  <c r="GO377"/>
  <c r="GP377"/>
  <c r="GV377"/>
  <c r="HC377" s="1"/>
  <c r="GX377"/>
  <c r="I378"/>
  <c r="AC378"/>
  <c r="AE378"/>
  <c r="AF378"/>
  <c r="CT378" s="1"/>
  <c r="AG378"/>
  <c r="CU378" s="1"/>
  <c r="T378" s="1"/>
  <c r="AH378"/>
  <c r="CV378" s="1"/>
  <c r="U378" s="1"/>
  <c r="AI378"/>
  <c r="AJ378"/>
  <c r="CQ378"/>
  <c r="P378" s="1"/>
  <c r="CS378"/>
  <c r="CW378"/>
  <c r="V378" s="1"/>
  <c r="CX378"/>
  <c r="W378" s="1"/>
  <c r="FR378"/>
  <c r="GL378"/>
  <c r="GO378"/>
  <c r="GP378"/>
  <c r="GV378"/>
  <c r="HC378" s="1"/>
  <c r="GX378" s="1"/>
  <c r="I379"/>
  <c r="AC379"/>
  <c r="AD379"/>
  <c r="CR379" s="1"/>
  <c r="Q379" s="1"/>
  <c r="AE379"/>
  <c r="CS379" s="1"/>
  <c r="AF379"/>
  <c r="AG379"/>
  <c r="CU379" s="1"/>
  <c r="AH379"/>
  <c r="CV379" s="1"/>
  <c r="U379" s="1"/>
  <c r="AI379"/>
  <c r="AJ379"/>
  <c r="CX379" s="1"/>
  <c r="CQ379"/>
  <c r="CT379"/>
  <c r="S379" s="1"/>
  <c r="CW379"/>
  <c r="FR379"/>
  <c r="GL379"/>
  <c r="GO379"/>
  <c r="GP379"/>
  <c r="GV379"/>
  <c r="HC379" s="1"/>
  <c r="GX379" s="1"/>
  <c r="I380"/>
  <c r="AC380"/>
  <c r="AD380"/>
  <c r="CR380" s="1"/>
  <c r="Q380" s="1"/>
  <c r="AE380"/>
  <c r="CS380" s="1"/>
  <c r="R380" s="1"/>
  <c r="AF380"/>
  <c r="CT380" s="1"/>
  <c r="S380" s="1"/>
  <c r="AG380"/>
  <c r="AH380"/>
  <c r="CV380" s="1"/>
  <c r="U380" s="1"/>
  <c r="AI380"/>
  <c r="AJ380"/>
  <c r="CX380" s="1"/>
  <c r="W380" s="1"/>
  <c r="CU380"/>
  <c r="T380" s="1"/>
  <c r="CW380"/>
  <c r="FR380"/>
  <c r="GL380"/>
  <c r="GO380"/>
  <c r="GP380"/>
  <c r="GV380"/>
  <c r="HC380" s="1"/>
  <c r="GX380" s="1"/>
  <c r="I381"/>
  <c r="AC381"/>
  <c r="AD381"/>
  <c r="CR381" s="1"/>
  <c r="Q381" s="1"/>
  <c r="AE381"/>
  <c r="CS381" s="1"/>
  <c r="AF381"/>
  <c r="AG381"/>
  <c r="CU381" s="1"/>
  <c r="AH381"/>
  <c r="CV381" s="1"/>
  <c r="U381" s="1"/>
  <c r="AI381"/>
  <c r="CW381" s="1"/>
  <c r="AJ381"/>
  <c r="CQ381"/>
  <c r="CX381"/>
  <c r="W381" s="1"/>
  <c r="FR381"/>
  <c r="GL381"/>
  <c r="GO381"/>
  <c r="GP381"/>
  <c r="GV381"/>
  <c r="HC381" s="1"/>
  <c r="R382"/>
  <c r="AC382"/>
  <c r="CQ382" s="1"/>
  <c r="P382" s="1"/>
  <c r="AD382"/>
  <c r="CR382" s="1"/>
  <c r="Q382" s="1"/>
  <c r="AE382"/>
  <c r="CS382" s="1"/>
  <c r="AF382"/>
  <c r="CT382" s="1"/>
  <c r="S382" s="1"/>
  <c r="AG382"/>
  <c r="CU382" s="1"/>
  <c r="T382" s="1"/>
  <c r="AH382"/>
  <c r="AI382"/>
  <c r="AJ382"/>
  <c r="CX382" s="1"/>
  <c r="W382" s="1"/>
  <c r="CV382"/>
  <c r="U382" s="1"/>
  <c r="CW382"/>
  <c r="V382" s="1"/>
  <c r="GL382"/>
  <c r="GN382"/>
  <c r="GO382"/>
  <c r="GP382"/>
  <c r="GV382"/>
  <c r="HC382" s="1"/>
  <c r="GX382" s="1"/>
  <c r="U383"/>
  <c r="AC383"/>
  <c r="AE383"/>
  <c r="CS383" s="1"/>
  <c r="R383" s="1"/>
  <c r="AF383"/>
  <c r="AG383"/>
  <c r="CU383" s="1"/>
  <c r="T383" s="1"/>
  <c r="AH383"/>
  <c r="AI383"/>
  <c r="AJ383"/>
  <c r="CX383" s="1"/>
  <c r="W383" s="1"/>
  <c r="CT383"/>
  <c r="S383" s="1"/>
  <c r="CV383"/>
  <c r="CW383"/>
  <c r="V383" s="1"/>
  <c r="GL383"/>
  <c r="GN383"/>
  <c r="GO383"/>
  <c r="GP383"/>
  <c r="GV383"/>
  <c r="HC383" s="1"/>
  <c r="GX383" s="1"/>
  <c r="C384"/>
  <c r="D384"/>
  <c r="AC384"/>
  <c r="CQ384" s="1"/>
  <c r="P384" s="1"/>
  <c r="AE384"/>
  <c r="AF384"/>
  <c r="CT384" s="1"/>
  <c r="S384" s="1"/>
  <c r="AG384"/>
  <c r="CU384" s="1"/>
  <c r="T384" s="1"/>
  <c r="AH384"/>
  <c r="AI384"/>
  <c r="AJ384"/>
  <c r="CV384"/>
  <c r="U384" s="1"/>
  <c r="CW384"/>
  <c r="V384" s="1"/>
  <c r="CX384"/>
  <c r="W384" s="1"/>
  <c r="FR384"/>
  <c r="GL384"/>
  <c r="BZ395" s="1"/>
  <c r="GO384"/>
  <c r="GP384"/>
  <c r="GV384"/>
  <c r="HC384"/>
  <c r="GX384" s="1"/>
  <c r="C385"/>
  <c r="D385"/>
  <c r="V385"/>
  <c r="AC385"/>
  <c r="AE385"/>
  <c r="AF385"/>
  <c r="AG385"/>
  <c r="AH385"/>
  <c r="CV385" s="1"/>
  <c r="U385" s="1"/>
  <c r="AI385"/>
  <c r="CW385" s="1"/>
  <c r="AJ385"/>
  <c r="CX385" s="1"/>
  <c r="W385" s="1"/>
  <c r="CU385"/>
  <c r="T385" s="1"/>
  <c r="FR385"/>
  <c r="GL385"/>
  <c r="GO385"/>
  <c r="GP385"/>
  <c r="GV385"/>
  <c r="HC385" s="1"/>
  <c r="GX385" s="1"/>
  <c r="I386"/>
  <c r="AC386"/>
  <c r="AE386"/>
  <c r="AF386"/>
  <c r="CT386" s="1"/>
  <c r="S386" s="1"/>
  <c r="AG386"/>
  <c r="AH386"/>
  <c r="CV386" s="1"/>
  <c r="U386" s="1"/>
  <c r="AI386"/>
  <c r="AJ386"/>
  <c r="CX386" s="1"/>
  <c r="W386" s="1"/>
  <c r="CS386"/>
  <c r="R386" s="1"/>
  <c r="CU386"/>
  <c r="T386" s="1"/>
  <c r="CW386"/>
  <c r="V386" s="1"/>
  <c r="FR386"/>
  <c r="GL386"/>
  <c r="GO386"/>
  <c r="GP386"/>
  <c r="GV386"/>
  <c r="HC386" s="1"/>
  <c r="GX386" s="1"/>
  <c r="I387"/>
  <c r="T387"/>
  <c r="AC387"/>
  <c r="AE387"/>
  <c r="AF387"/>
  <c r="AG387"/>
  <c r="CU387" s="1"/>
  <c r="AH387"/>
  <c r="CV387" s="1"/>
  <c r="U387" s="1"/>
  <c r="AI387"/>
  <c r="AJ387"/>
  <c r="CX387" s="1"/>
  <c r="W387" s="1"/>
  <c r="CW387"/>
  <c r="V387" s="1"/>
  <c r="FR387"/>
  <c r="GL387"/>
  <c r="GO387"/>
  <c r="GP387"/>
  <c r="GV387"/>
  <c r="HC387" s="1"/>
  <c r="GX387" s="1"/>
  <c r="I388"/>
  <c r="AC388"/>
  <c r="AD388"/>
  <c r="CR388" s="1"/>
  <c r="Q388" s="1"/>
  <c r="AE388"/>
  <c r="AF388"/>
  <c r="CT388" s="1"/>
  <c r="S388" s="1"/>
  <c r="AG388"/>
  <c r="AH388"/>
  <c r="CV388" s="1"/>
  <c r="AI388"/>
  <c r="AJ388"/>
  <c r="CQ388"/>
  <c r="P388" s="1"/>
  <c r="CS388"/>
  <c r="R388" s="1"/>
  <c r="CU388"/>
  <c r="T388" s="1"/>
  <c r="CW388"/>
  <c r="CX388"/>
  <c r="FR388"/>
  <c r="GL388"/>
  <c r="GO388"/>
  <c r="GP388"/>
  <c r="GV388"/>
  <c r="HC388" s="1"/>
  <c r="GX388"/>
  <c r="I389"/>
  <c r="P389"/>
  <c r="AC389"/>
  <c r="AD389"/>
  <c r="AB389" s="1"/>
  <c r="AE389"/>
  <c r="CS389" s="1"/>
  <c r="R389" s="1"/>
  <c r="AF389"/>
  <c r="AG389"/>
  <c r="AH389"/>
  <c r="CV389" s="1"/>
  <c r="U389" s="1"/>
  <c r="AI389"/>
  <c r="AJ389"/>
  <c r="CQ389"/>
  <c r="CR389"/>
  <c r="Q389" s="1"/>
  <c r="CU389"/>
  <c r="T389" s="1"/>
  <c r="CW389"/>
  <c r="V389" s="1"/>
  <c r="CX389"/>
  <c r="W389" s="1"/>
  <c r="FR389"/>
  <c r="GL389"/>
  <c r="GO389"/>
  <c r="GP389"/>
  <c r="FV395" s="1"/>
  <c r="FV372" s="1"/>
  <c r="GV389"/>
  <c r="HC389" s="1"/>
  <c r="GX389"/>
  <c r="AC390"/>
  <c r="AD390"/>
  <c r="CR390" s="1"/>
  <c r="Q390" s="1"/>
  <c r="AE390"/>
  <c r="CS390" s="1"/>
  <c r="R390" s="1"/>
  <c r="AF390"/>
  <c r="CT390" s="1"/>
  <c r="S390" s="1"/>
  <c r="AG390"/>
  <c r="AH390"/>
  <c r="AI390"/>
  <c r="AJ390"/>
  <c r="CX390" s="1"/>
  <c r="W390" s="1"/>
  <c r="CQ390"/>
  <c r="P390" s="1"/>
  <c r="CU390"/>
  <c r="T390" s="1"/>
  <c r="CV390"/>
  <c r="U390" s="1"/>
  <c r="CW390"/>
  <c r="V390" s="1"/>
  <c r="FR390"/>
  <c r="GL390"/>
  <c r="GO390"/>
  <c r="GP390"/>
  <c r="GV390"/>
  <c r="HC390" s="1"/>
  <c r="GX390"/>
  <c r="W391"/>
  <c r="AC391"/>
  <c r="AE391"/>
  <c r="AF391"/>
  <c r="AG391"/>
  <c r="CU391" s="1"/>
  <c r="T391" s="1"/>
  <c r="AH391"/>
  <c r="AI391"/>
  <c r="AJ391"/>
  <c r="CT391"/>
  <c r="S391" s="1"/>
  <c r="CV391"/>
  <c r="U391" s="1"/>
  <c r="CW391"/>
  <c r="V391" s="1"/>
  <c r="CX391"/>
  <c r="FR391"/>
  <c r="GL391"/>
  <c r="GO391"/>
  <c r="GP391"/>
  <c r="GV391"/>
  <c r="HC391" s="1"/>
  <c r="GX391" s="1"/>
  <c r="AC392"/>
  <c r="AE392"/>
  <c r="AF392"/>
  <c r="AG392"/>
  <c r="CU392" s="1"/>
  <c r="T392" s="1"/>
  <c r="AH392"/>
  <c r="AI392"/>
  <c r="AJ392"/>
  <c r="CQ392"/>
  <c r="P392" s="1"/>
  <c r="CT392"/>
  <c r="S392" s="1"/>
  <c r="CV392"/>
  <c r="U392" s="1"/>
  <c r="CW392"/>
  <c r="V392" s="1"/>
  <c r="CX392"/>
  <c r="W392" s="1"/>
  <c r="FR392"/>
  <c r="GL392"/>
  <c r="GO392"/>
  <c r="GP392"/>
  <c r="GV392"/>
  <c r="HC392" s="1"/>
  <c r="GX392" s="1"/>
  <c r="AC393"/>
  <c r="AE393"/>
  <c r="AF393"/>
  <c r="AG393"/>
  <c r="AH393"/>
  <c r="CV393" s="1"/>
  <c r="U393" s="1"/>
  <c r="AI393"/>
  <c r="AJ393"/>
  <c r="CU393"/>
  <c r="T393" s="1"/>
  <c r="CW393"/>
  <c r="V393" s="1"/>
  <c r="CX393"/>
  <c r="W393" s="1"/>
  <c r="FR393"/>
  <c r="GL393"/>
  <c r="GO393"/>
  <c r="GP393"/>
  <c r="GV393"/>
  <c r="HC393" s="1"/>
  <c r="GX393" s="1"/>
  <c r="B395"/>
  <c r="B372" s="1"/>
  <c r="C395"/>
  <c r="C372" s="1"/>
  <c r="D395"/>
  <c r="D372" s="1"/>
  <c r="F395"/>
  <c r="F372" s="1"/>
  <c r="G395"/>
  <c r="BX395"/>
  <c r="BX372" s="1"/>
  <c r="CK395"/>
  <c r="CK372" s="1"/>
  <c r="CL395"/>
  <c r="CM395"/>
  <c r="FP395"/>
  <c r="FP372" s="1"/>
  <c r="GC395"/>
  <c r="GC372" s="1"/>
  <c r="GD395"/>
  <c r="GD372" s="1"/>
  <c r="GE395"/>
  <c r="GE372" s="1"/>
  <c r="D425"/>
  <c r="B427"/>
  <c r="E427"/>
  <c r="G427"/>
  <c r="A71" i="6" s="1"/>
  <c r="Z427" i="1"/>
  <c r="AA427"/>
  <c r="AM427"/>
  <c r="AN427"/>
  <c r="BE427"/>
  <c r="BF427"/>
  <c r="BG427"/>
  <c r="BH427"/>
  <c r="BI427"/>
  <c r="BJ427"/>
  <c r="BK427"/>
  <c r="BL427"/>
  <c r="BM427"/>
  <c r="BN427"/>
  <c r="BO427"/>
  <c r="BP427"/>
  <c r="BQ427"/>
  <c r="BR427"/>
  <c r="BS427"/>
  <c r="BT427"/>
  <c r="BU427"/>
  <c r="BV427"/>
  <c r="BW427"/>
  <c r="CN427"/>
  <c r="CO427"/>
  <c r="CP427"/>
  <c r="CQ427"/>
  <c r="CR427"/>
  <c r="CS427"/>
  <c r="CT427"/>
  <c r="CU427"/>
  <c r="CV427"/>
  <c r="CW427"/>
  <c r="CX427"/>
  <c r="CY427"/>
  <c r="CZ427"/>
  <c r="DA427"/>
  <c r="DB427"/>
  <c r="DC427"/>
  <c r="DD427"/>
  <c r="DE427"/>
  <c r="DF427"/>
  <c r="DR427"/>
  <c r="DS427"/>
  <c r="EE427"/>
  <c r="EF427"/>
  <c r="EW427"/>
  <c r="EX427"/>
  <c r="EY427"/>
  <c r="EZ427"/>
  <c r="FA427"/>
  <c r="FB427"/>
  <c r="FC427"/>
  <c r="FD427"/>
  <c r="FE427"/>
  <c r="FF427"/>
  <c r="FG427"/>
  <c r="FH427"/>
  <c r="FI427"/>
  <c r="FJ427"/>
  <c r="FK427"/>
  <c r="FL427"/>
  <c r="FM427"/>
  <c r="FN427"/>
  <c r="FO427"/>
  <c r="GF427"/>
  <c r="GG427"/>
  <c r="GH427"/>
  <c r="GI427"/>
  <c r="GJ427"/>
  <c r="GK427"/>
  <c r="GL427"/>
  <c r="GM427"/>
  <c r="GN427"/>
  <c r="GO427"/>
  <c r="GP427"/>
  <c r="GQ427"/>
  <c r="GR427"/>
  <c r="GS427"/>
  <c r="GT427"/>
  <c r="GU427"/>
  <c r="GV427"/>
  <c r="GW427"/>
  <c r="GX427"/>
  <c r="C429"/>
  <c r="D429"/>
  <c r="AC429"/>
  <c r="AE429"/>
  <c r="AD429" s="1"/>
  <c r="AF429"/>
  <c r="CT429" s="1"/>
  <c r="S429" s="1"/>
  <c r="AG429"/>
  <c r="CU429" s="1"/>
  <c r="T429" s="1"/>
  <c r="AH429"/>
  <c r="AI429"/>
  <c r="CW429" s="1"/>
  <c r="V429" s="1"/>
  <c r="AJ429"/>
  <c r="CX429" s="1"/>
  <c r="W429" s="1"/>
  <c r="CQ429"/>
  <c r="P429" s="1"/>
  <c r="CV429"/>
  <c r="U429" s="1"/>
  <c r="FR429"/>
  <c r="GL429"/>
  <c r="GO429"/>
  <c r="GP429"/>
  <c r="GV429"/>
  <c r="HC429" s="1"/>
  <c r="GX429" s="1"/>
  <c r="C430"/>
  <c r="D430"/>
  <c r="AC430"/>
  <c r="AD430"/>
  <c r="AE430"/>
  <c r="AF430"/>
  <c r="AG430"/>
  <c r="CU430" s="1"/>
  <c r="T430" s="1"/>
  <c r="AH430"/>
  <c r="CV430" s="1"/>
  <c r="U430" s="1"/>
  <c r="AI430"/>
  <c r="AJ430"/>
  <c r="CX430" s="1"/>
  <c r="W430" s="1"/>
  <c r="CQ430"/>
  <c r="P430" s="1"/>
  <c r="CS430"/>
  <c r="R430" s="1"/>
  <c r="CW430"/>
  <c r="V430" s="1"/>
  <c r="FR430"/>
  <c r="GL430"/>
  <c r="GO430"/>
  <c r="GP430"/>
  <c r="GV430"/>
  <c r="HC430"/>
  <c r="GX430" s="1"/>
  <c r="AC431"/>
  <c r="AD431"/>
  <c r="CR431" s="1"/>
  <c r="Q431" s="1"/>
  <c r="AE431"/>
  <c r="AF431"/>
  <c r="CT431" s="1"/>
  <c r="S431" s="1"/>
  <c r="AG431"/>
  <c r="CU431" s="1"/>
  <c r="T431" s="1"/>
  <c r="AH431"/>
  <c r="CV431" s="1"/>
  <c r="U431" s="1"/>
  <c r="AI431"/>
  <c r="AJ431"/>
  <c r="CX431" s="1"/>
  <c r="W431" s="1"/>
  <c r="CQ431"/>
  <c r="P431" s="1"/>
  <c r="CS431"/>
  <c r="R431" s="1"/>
  <c r="CW431"/>
  <c r="V431" s="1"/>
  <c r="FR431"/>
  <c r="GL431"/>
  <c r="GO431"/>
  <c r="GP431"/>
  <c r="GV431"/>
  <c r="HC431" s="1"/>
  <c r="GX431" s="1"/>
  <c r="T432"/>
  <c r="AC432"/>
  <c r="AD432"/>
  <c r="AE432"/>
  <c r="AF432"/>
  <c r="AG432"/>
  <c r="CU432" s="1"/>
  <c r="AH432"/>
  <c r="CV432" s="1"/>
  <c r="U432" s="1"/>
  <c r="AI432"/>
  <c r="AJ432"/>
  <c r="CX432" s="1"/>
  <c r="W432" s="1"/>
  <c r="CQ432"/>
  <c r="P432" s="1"/>
  <c r="CS432"/>
  <c r="R432" s="1"/>
  <c r="CW432"/>
  <c r="V432" s="1"/>
  <c r="FR432"/>
  <c r="GL432"/>
  <c r="GO432"/>
  <c r="GP432"/>
  <c r="GV432"/>
  <c r="HC432" s="1"/>
  <c r="GX432" s="1"/>
  <c r="AC433"/>
  <c r="AE433"/>
  <c r="AD433" s="1"/>
  <c r="CR433" s="1"/>
  <c r="Q433" s="1"/>
  <c r="AF433"/>
  <c r="CT433" s="1"/>
  <c r="S433" s="1"/>
  <c r="AG433"/>
  <c r="CU433" s="1"/>
  <c r="T433" s="1"/>
  <c r="AH433"/>
  <c r="CV433" s="1"/>
  <c r="U433" s="1"/>
  <c r="AI433"/>
  <c r="AJ433"/>
  <c r="CX433" s="1"/>
  <c r="W433" s="1"/>
  <c r="CQ433"/>
  <c r="P433" s="1"/>
  <c r="CW433"/>
  <c r="V433" s="1"/>
  <c r="GL433"/>
  <c r="GN433"/>
  <c r="GO433"/>
  <c r="GP433"/>
  <c r="GV433"/>
  <c r="HC433"/>
  <c r="GX433" s="1"/>
  <c r="AC434"/>
  <c r="AE434"/>
  <c r="AD434" s="1"/>
  <c r="AF434"/>
  <c r="AG434"/>
  <c r="CU434" s="1"/>
  <c r="T434" s="1"/>
  <c r="AH434"/>
  <c r="CV434" s="1"/>
  <c r="U434" s="1"/>
  <c r="AI434"/>
  <c r="AJ434"/>
  <c r="CX434" s="1"/>
  <c r="W434" s="1"/>
  <c r="CQ434"/>
  <c r="P434" s="1"/>
  <c r="CW434"/>
  <c r="V434" s="1"/>
  <c r="GL434"/>
  <c r="GN434"/>
  <c r="GO434"/>
  <c r="GP434"/>
  <c r="GV434"/>
  <c r="HC434" s="1"/>
  <c r="GX434" s="1"/>
  <c r="C435"/>
  <c r="D435"/>
  <c r="I435"/>
  <c r="AC435"/>
  <c r="AE435"/>
  <c r="CS435" s="1"/>
  <c r="R435" s="1"/>
  <c r="AF435"/>
  <c r="AG435"/>
  <c r="CU435" s="1"/>
  <c r="T435" s="1"/>
  <c r="AH435"/>
  <c r="AI435"/>
  <c r="CW435" s="1"/>
  <c r="V435" s="1"/>
  <c r="AJ435"/>
  <c r="CQ435"/>
  <c r="P435" s="1"/>
  <c r="CT435"/>
  <c r="S435" s="1"/>
  <c r="CV435"/>
  <c r="U435" s="1"/>
  <c r="CX435"/>
  <c r="FR435"/>
  <c r="GL435"/>
  <c r="GO435"/>
  <c r="GP435"/>
  <c r="GV435"/>
  <c r="HC435" s="1"/>
  <c r="GX435" s="1"/>
  <c r="C436"/>
  <c r="D436"/>
  <c r="I436"/>
  <c r="AC436"/>
  <c r="AE436"/>
  <c r="AF436"/>
  <c r="AG436"/>
  <c r="CU436" s="1"/>
  <c r="AH436"/>
  <c r="CV436" s="1"/>
  <c r="AI436"/>
  <c r="CW436" s="1"/>
  <c r="AJ436"/>
  <c r="CX436" s="1"/>
  <c r="W436" s="1"/>
  <c r="CQ436"/>
  <c r="P436" s="1"/>
  <c r="FR436"/>
  <c r="GL436"/>
  <c r="GO436"/>
  <c r="GP436"/>
  <c r="GV436"/>
  <c r="HC436" s="1"/>
  <c r="GX436" s="1"/>
  <c r="AC437"/>
  <c r="AE437"/>
  <c r="AD437" s="1"/>
  <c r="AF437"/>
  <c r="CT437" s="1"/>
  <c r="S437" s="1"/>
  <c r="AG437"/>
  <c r="AH437"/>
  <c r="CV437" s="1"/>
  <c r="U437" s="1"/>
  <c r="AI437"/>
  <c r="CW437" s="1"/>
  <c r="V437" s="1"/>
  <c r="AJ437"/>
  <c r="CX437" s="1"/>
  <c r="W437" s="1"/>
  <c r="CQ437"/>
  <c r="P437" s="1"/>
  <c r="CU437"/>
  <c r="T437" s="1"/>
  <c r="FR437"/>
  <c r="GL437"/>
  <c r="GN437"/>
  <c r="GP437"/>
  <c r="GV437"/>
  <c r="HC437" s="1"/>
  <c r="GX437" s="1"/>
  <c r="AC438"/>
  <c r="AE438"/>
  <c r="AD438" s="1"/>
  <c r="AF438"/>
  <c r="AG438"/>
  <c r="CU438" s="1"/>
  <c r="T438" s="1"/>
  <c r="AH438"/>
  <c r="AI438"/>
  <c r="CW438" s="1"/>
  <c r="V438" s="1"/>
  <c r="AJ438"/>
  <c r="CX438" s="1"/>
  <c r="W438" s="1"/>
  <c r="CQ438"/>
  <c r="P438" s="1"/>
  <c r="CV438"/>
  <c r="U438" s="1"/>
  <c r="FR438"/>
  <c r="GL438"/>
  <c r="GN438"/>
  <c r="GP438"/>
  <c r="GV438"/>
  <c r="HC438" s="1"/>
  <c r="GX438" s="1"/>
  <c r="AC439"/>
  <c r="AE439"/>
  <c r="AD439" s="1"/>
  <c r="AF439"/>
  <c r="CT439" s="1"/>
  <c r="S439" s="1"/>
  <c r="AG439"/>
  <c r="CU439" s="1"/>
  <c r="T439" s="1"/>
  <c r="AH439"/>
  <c r="CV439" s="1"/>
  <c r="U439" s="1"/>
  <c r="AI439"/>
  <c r="CW439" s="1"/>
  <c r="V439" s="1"/>
  <c r="AJ439"/>
  <c r="CX439" s="1"/>
  <c r="W439" s="1"/>
  <c r="CQ439"/>
  <c r="P439" s="1"/>
  <c r="FR439"/>
  <c r="GL439"/>
  <c r="GN439"/>
  <c r="GP439"/>
  <c r="GV439"/>
  <c r="HC439" s="1"/>
  <c r="GX439" s="1"/>
  <c r="AC440"/>
  <c r="AE440"/>
  <c r="AD440" s="1"/>
  <c r="AF440"/>
  <c r="AG440"/>
  <c r="AH440"/>
  <c r="AI440"/>
  <c r="CW440" s="1"/>
  <c r="V440" s="1"/>
  <c r="AJ440"/>
  <c r="CX440" s="1"/>
  <c r="W440" s="1"/>
  <c r="CQ440"/>
  <c r="P440" s="1"/>
  <c r="CU440"/>
  <c r="T440" s="1"/>
  <c r="CV440"/>
  <c r="U440" s="1"/>
  <c r="FR440"/>
  <c r="GL440"/>
  <c r="GN440"/>
  <c r="GP440"/>
  <c r="GV440"/>
  <c r="HC440" s="1"/>
  <c r="GX440" s="1"/>
  <c r="C441"/>
  <c r="D441"/>
  <c r="I441"/>
  <c r="AC441"/>
  <c r="AE441"/>
  <c r="AD441" s="1"/>
  <c r="CR441" s="1"/>
  <c r="Q441" s="1"/>
  <c r="AF441"/>
  <c r="CT441" s="1"/>
  <c r="AG441"/>
  <c r="CU441" s="1"/>
  <c r="AH441"/>
  <c r="AI441"/>
  <c r="CW441" s="1"/>
  <c r="AJ441"/>
  <c r="CV441"/>
  <c r="CX441"/>
  <c r="FR441"/>
  <c r="GL441"/>
  <c r="GO441"/>
  <c r="GP441"/>
  <c r="GV441"/>
  <c r="HC441"/>
  <c r="GX441" s="1"/>
  <c r="C442"/>
  <c r="D442"/>
  <c r="I442"/>
  <c r="AC442"/>
  <c r="AD442"/>
  <c r="AE442"/>
  <c r="CS442" s="1"/>
  <c r="R442" s="1"/>
  <c r="AF442"/>
  <c r="AG442"/>
  <c r="AH442"/>
  <c r="CV442" s="1"/>
  <c r="AI442"/>
  <c r="AJ442"/>
  <c r="CU442"/>
  <c r="CW442"/>
  <c r="CX442"/>
  <c r="W442" s="1"/>
  <c r="FR442"/>
  <c r="GL442"/>
  <c r="GO442"/>
  <c r="GP442"/>
  <c r="GV442"/>
  <c r="HC442"/>
  <c r="R443"/>
  <c r="AC443"/>
  <c r="CQ443" s="1"/>
  <c r="P443" s="1"/>
  <c r="CP443" s="1"/>
  <c r="O443" s="1"/>
  <c r="AD443"/>
  <c r="CR443" s="1"/>
  <c r="Q443" s="1"/>
  <c r="AE443"/>
  <c r="AF443"/>
  <c r="CT443" s="1"/>
  <c r="S443" s="1"/>
  <c r="AG443"/>
  <c r="AH443"/>
  <c r="CV443" s="1"/>
  <c r="U443" s="1"/>
  <c r="AI443"/>
  <c r="AJ443"/>
  <c r="CS443"/>
  <c r="CU443"/>
  <c r="T443" s="1"/>
  <c r="CW443"/>
  <c r="V443" s="1"/>
  <c r="CX443"/>
  <c r="W443" s="1"/>
  <c r="FR443"/>
  <c r="GL443"/>
  <c r="GN443"/>
  <c r="GP443"/>
  <c r="GV443"/>
  <c r="HC443"/>
  <c r="GX443" s="1"/>
  <c r="AC444"/>
  <c r="AE444"/>
  <c r="AD444" s="1"/>
  <c r="CR444" s="1"/>
  <c r="Q444" s="1"/>
  <c r="AF444"/>
  <c r="AG444"/>
  <c r="CU444" s="1"/>
  <c r="T444" s="1"/>
  <c r="AH444"/>
  <c r="CV444" s="1"/>
  <c r="U444" s="1"/>
  <c r="AI444"/>
  <c r="AJ444"/>
  <c r="CS444"/>
  <c r="R444" s="1"/>
  <c r="CW444"/>
  <c r="V444" s="1"/>
  <c r="CX444"/>
  <c r="W444" s="1"/>
  <c r="FR444"/>
  <c r="GL444"/>
  <c r="GN444"/>
  <c r="GP444"/>
  <c r="GV444"/>
  <c r="HC444" s="1"/>
  <c r="GX444" s="1"/>
  <c r="C445"/>
  <c r="D445"/>
  <c r="I445"/>
  <c r="AC445"/>
  <c r="AE445"/>
  <c r="AF445"/>
  <c r="AG445"/>
  <c r="CU445" s="1"/>
  <c r="AH445"/>
  <c r="CV445" s="1"/>
  <c r="U445" s="1"/>
  <c r="AI445"/>
  <c r="CW445" s="1"/>
  <c r="V445" s="1"/>
  <c r="AJ445"/>
  <c r="CX445" s="1"/>
  <c r="W445" s="1"/>
  <c r="CT445"/>
  <c r="FR445"/>
  <c r="GL445"/>
  <c r="GO445"/>
  <c r="GP445"/>
  <c r="GV445"/>
  <c r="HC445" s="1"/>
  <c r="GX445" s="1"/>
  <c r="C446"/>
  <c r="D446"/>
  <c r="I446"/>
  <c r="AC446"/>
  <c r="AD446"/>
  <c r="AE446"/>
  <c r="AF446"/>
  <c r="AG446"/>
  <c r="CU446" s="1"/>
  <c r="T446" s="1"/>
  <c r="AH446"/>
  <c r="CV446" s="1"/>
  <c r="U446" s="1"/>
  <c r="AI446"/>
  <c r="AJ446"/>
  <c r="CX446" s="1"/>
  <c r="CQ446"/>
  <c r="CR446"/>
  <c r="Q446" s="1"/>
  <c r="CW446"/>
  <c r="FR446"/>
  <c r="GL446"/>
  <c r="GO446"/>
  <c r="GP446"/>
  <c r="GV446"/>
  <c r="HC446" s="1"/>
  <c r="AC447"/>
  <c r="AE447"/>
  <c r="AF447"/>
  <c r="CT447" s="1"/>
  <c r="S447" s="1"/>
  <c r="AG447"/>
  <c r="AH447"/>
  <c r="CV447" s="1"/>
  <c r="U447" s="1"/>
  <c r="AI447"/>
  <c r="CW447" s="1"/>
  <c r="V447" s="1"/>
  <c r="AJ447"/>
  <c r="CX447" s="1"/>
  <c r="W447" s="1"/>
  <c r="CQ447"/>
  <c r="P447" s="1"/>
  <c r="CU447"/>
  <c r="T447" s="1"/>
  <c r="FR447"/>
  <c r="GL447"/>
  <c r="GO447"/>
  <c r="GP447"/>
  <c r="GV447"/>
  <c r="HC447" s="1"/>
  <c r="GX447" s="1"/>
  <c r="AC448"/>
  <c r="AE448"/>
  <c r="AF448"/>
  <c r="AG448"/>
  <c r="CU448" s="1"/>
  <c r="T448" s="1"/>
  <c r="AH448"/>
  <c r="CV448" s="1"/>
  <c r="U448" s="1"/>
  <c r="AI448"/>
  <c r="AJ448"/>
  <c r="CX448" s="1"/>
  <c r="W448" s="1"/>
  <c r="CQ448"/>
  <c r="P448" s="1"/>
  <c r="CW448"/>
  <c r="V448" s="1"/>
  <c r="FR448"/>
  <c r="GL448"/>
  <c r="GO448"/>
  <c r="GP448"/>
  <c r="GV448"/>
  <c r="HC448" s="1"/>
  <c r="GX448" s="1"/>
  <c r="R449"/>
  <c r="AC449"/>
  <c r="CQ449" s="1"/>
  <c r="P449" s="1"/>
  <c r="AE449"/>
  <c r="CS449" s="1"/>
  <c r="AF449"/>
  <c r="CT449" s="1"/>
  <c r="S449" s="1"/>
  <c r="AG449"/>
  <c r="AH449"/>
  <c r="CV449" s="1"/>
  <c r="U449" s="1"/>
  <c r="AI449"/>
  <c r="AJ449"/>
  <c r="CX449" s="1"/>
  <c r="W449" s="1"/>
  <c r="CU449"/>
  <c r="T449" s="1"/>
  <c r="CW449"/>
  <c r="V449" s="1"/>
  <c r="FR449"/>
  <c r="GL449"/>
  <c r="GO449"/>
  <c r="GP449"/>
  <c r="GV449"/>
  <c r="HC449" s="1"/>
  <c r="GX449" s="1"/>
  <c r="U450"/>
  <c r="AC450"/>
  <c r="AE450"/>
  <c r="AF450"/>
  <c r="AG450"/>
  <c r="CU450" s="1"/>
  <c r="T450" s="1"/>
  <c r="AH450"/>
  <c r="CV450" s="1"/>
  <c r="AI450"/>
  <c r="AJ450"/>
  <c r="CX450" s="1"/>
  <c r="W450" s="1"/>
  <c r="CQ450"/>
  <c r="P450" s="1"/>
  <c r="CW450"/>
  <c r="V450" s="1"/>
  <c r="FR450"/>
  <c r="GL450"/>
  <c r="GO450"/>
  <c r="GP450"/>
  <c r="GV450"/>
  <c r="HC450" s="1"/>
  <c r="GX450"/>
  <c r="B452"/>
  <c r="C452"/>
  <c r="C427" s="1"/>
  <c r="D452"/>
  <c r="D427" s="1"/>
  <c r="F452"/>
  <c r="F427" s="1"/>
  <c r="G452"/>
  <c r="BX452"/>
  <c r="AO452" s="1"/>
  <c r="CK452"/>
  <c r="BB452" s="1"/>
  <c r="F465" s="1"/>
  <c r="CL452"/>
  <c r="CM452"/>
  <c r="BD452" s="1"/>
  <c r="F477" s="1"/>
  <c r="EG452"/>
  <c r="FP452"/>
  <c r="GC452"/>
  <c r="GC427" s="1"/>
  <c r="GD452"/>
  <c r="EU452" s="1"/>
  <c r="EU427" s="1"/>
  <c r="GE452"/>
  <c r="P468"/>
  <c r="D482"/>
  <c r="E484"/>
  <c r="Z484"/>
  <c r="AA484"/>
  <c r="AM484"/>
  <c r="AN484"/>
  <c r="BE484"/>
  <c r="BF484"/>
  <c r="BG484"/>
  <c r="BH484"/>
  <c r="BI484"/>
  <c r="BJ484"/>
  <c r="BK484"/>
  <c r="BL484"/>
  <c r="BM484"/>
  <c r="BN484"/>
  <c r="BO484"/>
  <c r="BP484"/>
  <c r="BQ484"/>
  <c r="BR484"/>
  <c r="BS484"/>
  <c r="BT484"/>
  <c r="BU484"/>
  <c r="BV484"/>
  <c r="BW484"/>
  <c r="CN484"/>
  <c r="CO484"/>
  <c r="CP484"/>
  <c r="CQ484"/>
  <c r="CR484"/>
  <c r="CS484"/>
  <c r="CT484"/>
  <c r="CU484"/>
  <c r="CV484"/>
  <c r="CW484"/>
  <c r="CX484"/>
  <c r="CY484"/>
  <c r="CZ484"/>
  <c r="DA484"/>
  <c r="DB484"/>
  <c r="DC484"/>
  <c r="DD484"/>
  <c r="DE484"/>
  <c r="DF484"/>
  <c r="DR484"/>
  <c r="DS484"/>
  <c r="EE484"/>
  <c r="EF484"/>
  <c r="EW484"/>
  <c r="EX484"/>
  <c r="EY484"/>
  <c r="EZ484"/>
  <c r="FA484"/>
  <c r="FB484"/>
  <c r="FC484"/>
  <c r="FD484"/>
  <c r="FE484"/>
  <c r="FF484"/>
  <c r="FG484"/>
  <c r="FH484"/>
  <c r="FI484"/>
  <c r="FJ484"/>
  <c r="FK484"/>
  <c r="FL484"/>
  <c r="FM484"/>
  <c r="FN484"/>
  <c r="FO484"/>
  <c r="GF484"/>
  <c r="GG484"/>
  <c r="GH484"/>
  <c r="GI484"/>
  <c r="GJ484"/>
  <c r="GK484"/>
  <c r="GL484"/>
  <c r="GM484"/>
  <c r="GN484"/>
  <c r="GO484"/>
  <c r="GP484"/>
  <c r="GQ484"/>
  <c r="GR484"/>
  <c r="GS484"/>
  <c r="GT484"/>
  <c r="GU484"/>
  <c r="GV484"/>
  <c r="GW484"/>
  <c r="GX484"/>
  <c r="C486"/>
  <c r="D486"/>
  <c r="AC486"/>
  <c r="CQ486" s="1"/>
  <c r="P486" s="1"/>
  <c r="AE486"/>
  <c r="AF486"/>
  <c r="CT486" s="1"/>
  <c r="S486" s="1"/>
  <c r="AG486"/>
  <c r="AH486"/>
  <c r="CV486" s="1"/>
  <c r="U486" s="1"/>
  <c r="AI486"/>
  <c r="CW486" s="1"/>
  <c r="V486" s="1"/>
  <c r="AJ486"/>
  <c r="CX486" s="1"/>
  <c r="W486" s="1"/>
  <c r="CU486"/>
  <c r="T486" s="1"/>
  <c r="FR486"/>
  <c r="GL486"/>
  <c r="GO486"/>
  <c r="GP486"/>
  <c r="GV486"/>
  <c r="HC486" s="1"/>
  <c r="GX486" s="1"/>
  <c r="C487"/>
  <c r="D487"/>
  <c r="AC487"/>
  <c r="AD487"/>
  <c r="AE487"/>
  <c r="AF487"/>
  <c r="AG487"/>
  <c r="CU487" s="1"/>
  <c r="T487" s="1"/>
  <c r="AH487"/>
  <c r="CV487" s="1"/>
  <c r="U487" s="1"/>
  <c r="AI487"/>
  <c r="AJ487"/>
  <c r="CS487"/>
  <c r="R487" s="1"/>
  <c r="CW487"/>
  <c r="V487" s="1"/>
  <c r="CX487"/>
  <c r="W487" s="1"/>
  <c r="FR487"/>
  <c r="GL487"/>
  <c r="GO487"/>
  <c r="GP487"/>
  <c r="GV487"/>
  <c r="HC487"/>
  <c r="GX487" s="1"/>
  <c r="AC488"/>
  <c r="AE488"/>
  <c r="AF488"/>
  <c r="AG488"/>
  <c r="CU488" s="1"/>
  <c r="T488" s="1"/>
  <c r="AH488"/>
  <c r="CV488" s="1"/>
  <c r="U488" s="1"/>
  <c r="AI488"/>
  <c r="AJ488"/>
  <c r="CT488"/>
  <c r="S488" s="1"/>
  <c r="CW488"/>
  <c r="V488" s="1"/>
  <c r="CX488"/>
  <c r="W488" s="1"/>
  <c r="FR488"/>
  <c r="GL488"/>
  <c r="GO488"/>
  <c r="GP488"/>
  <c r="GV488"/>
  <c r="HC488" s="1"/>
  <c r="GX488" s="1"/>
  <c r="AC489"/>
  <c r="AD489"/>
  <c r="CR489" s="1"/>
  <c r="Q489" s="1"/>
  <c r="AE489"/>
  <c r="CS489" s="1"/>
  <c r="R489" s="1"/>
  <c r="AF489"/>
  <c r="AG489"/>
  <c r="AH489"/>
  <c r="CV489" s="1"/>
  <c r="U489" s="1"/>
  <c r="AI489"/>
  <c r="AJ489"/>
  <c r="CU489"/>
  <c r="T489" s="1"/>
  <c r="CW489"/>
  <c r="V489" s="1"/>
  <c r="CX489"/>
  <c r="W489" s="1"/>
  <c r="FR489"/>
  <c r="GL489"/>
  <c r="GO489"/>
  <c r="GP489"/>
  <c r="GV489"/>
  <c r="HC489"/>
  <c r="GX489" s="1"/>
  <c r="AC490"/>
  <c r="AD490"/>
  <c r="CR490" s="1"/>
  <c r="Q490" s="1"/>
  <c r="AE490"/>
  <c r="AF490"/>
  <c r="CT490" s="1"/>
  <c r="S490" s="1"/>
  <c r="AG490"/>
  <c r="AH490"/>
  <c r="CV490" s="1"/>
  <c r="U490" s="1"/>
  <c r="AI490"/>
  <c r="AJ490"/>
  <c r="CX490" s="1"/>
  <c r="W490" s="1"/>
  <c r="CS490"/>
  <c r="R490" s="1"/>
  <c r="CU490"/>
  <c r="T490" s="1"/>
  <c r="CW490"/>
  <c r="V490" s="1"/>
  <c r="GL490"/>
  <c r="GN490"/>
  <c r="GO490"/>
  <c r="GP490"/>
  <c r="GV490"/>
  <c r="HC490" s="1"/>
  <c r="GX490" s="1"/>
  <c r="R491"/>
  <c r="AC491"/>
  <c r="AD491"/>
  <c r="CR491" s="1"/>
  <c r="Q491" s="1"/>
  <c r="AE491"/>
  <c r="AF491"/>
  <c r="AG491"/>
  <c r="CU491" s="1"/>
  <c r="T491" s="1"/>
  <c r="AH491"/>
  <c r="CV491" s="1"/>
  <c r="U491" s="1"/>
  <c r="AI491"/>
  <c r="AJ491"/>
  <c r="CS491"/>
  <c r="CT491"/>
  <c r="S491" s="1"/>
  <c r="CW491"/>
  <c r="V491" s="1"/>
  <c r="CX491"/>
  <c r="W491" s="1"/>
  <c r="GL491"/>
  <c r="GN491"/>
  <c r="GO491"/>
  <c r="GP491"/>
  <c r="GV491"/>
  <c r="HC491"/>
  <c r="GX491" s="1"/>
  <c r="C492"/>
  <c r="D492"/>
  <c r="I492"/>
  <c r="AC492"/>
  <c r="AE492"/>
  <c r="AF492"/>
  <c r="CT492" s="1"/>
  <c r="S492" s="1"/>
  <c r="AG492"/>
  <c r="AH492"/>
  <c r="CV492" s="1"/>
  <c r="U492" s="1"/>
  <c r="AI492"/>
  <c r="CW492" s="1"/>
  <c r="AJ492"/>
  <c r="CX492" s="1"/>
  <c r="W492" s="1"/>
  <c r="CU492"/>
  <c r="T492" s="1"/>
  <c r="FR492"/>
  <c r="GL492"/>
  <c r="GO492"/>
  <c r="GP492"/>
  <c r="GV492"/>
  <c r="HC492" s="1"/>
  <c r="GX492" s="1"/>
  <c r="C493"/>
  <c r="D493"/>
  <c r="I493"/>
  <c r="AC493"/>
  <c r="AE493"/>
  <c r="AF493"/>
  <c r="AG493"/>
  <c r="AH493"/>
  <c r="CV493" s="1"/>
  <c r="U493" s="1"/>
  <c r="AI493"/>
  <c r="CW493" s="1"/>
  <c r="AJ493"/>
  <c r="CX493" s="1"/>
  <c r="W493" s="1"/>
  <c r="CU493"/>
  <c r="T493" s="1"/>
  <c r="FR493"/>
  <c r="GL493"/>
  <c r="GO493"/>
  <c r="GP493"/>
  <c r="GV493"/>
  <c r="HC493" s="1"/>
  <c r="GX493" s="1"/>
  <c r="AC494"/>
  <c r="AE494"/>
  <c r="CS494" s="1"/>
  <c r="R494" s="1"/>
  <c r="AF494"/>
  <c r="CT494" s="1"/>
  <c r="S494" s="1"/>
  <c r="AG494"/>
  <c r="CU494" s="1"/>
  <c r="T494" s="1"/>
  <c r="AH494"/>
  <c r="AI494"/>
  <c r="CW494" s="1"/>
  <c r="V494" s="1"/>
  <c r="AJ494"/>
  <c r="CX494" s="1"/>
  <c r="W494" s="1"/>
  <c r="CQ494"/>
  <c r="P494" s="1"/>
  <c r="CV494"/>
  <c r="U494" s="1"/>
  <c r="FR494"/>
  <c r="GL494"/>
  <c r="GN494"/>
  <c r="GP494"/>
  <c r="GV494"/>
  <c r="HC494" s="1"/>
  <c r="GX494"/>
  <c r="AC495"/>
  <c r="AE495"/>
  <c r="AF495"/>
  <c r="AG495"/>
  <c r="AH495"/>
  <c r="AI495"/>
  <c r="AJ495"/>
  <c r="CX495" s="1"/>
  <c r="W495" s="1"/>
  <c r="CU495"/>
  <c r="T495" s="1"/>
  <c r="CV495"/>
  <c r="U495" s="1"/>
  <c r="CW495"/>
  <c r="V495" s="1"/>
  <c r="FR495"/>
  <c r="GL495"/>
  <c r="GN495"/>
  <c r="GP495"/>
  <c r="GV495"/>
  <c r="HC495" s="1"/>
  <c r="GX495"/>
  <c r="AC496"/>
  <c r="AE496"/>
  <c r="AF496"/>
  <c r="CT496" s="1"/>
  <c r="S496" s="1"/>
  <c r="AG496"/>
  <c r="AH496"/>
  <c r="CV496" s="1"/>
  <c r="U496" s="1"/>
  <c r="AI496"/>
  <c r="CW496" s="1"/>
  <c r="V496" s="1"/>
  <c r="AJ496"/>
  <c r="CX496" s="1"/>
  <c r="W496" s="1"/>
  <c r="CU496"/>
  <c r="T496" s="1"/>
  <c r="FR496"/>
  <c r="GL496"/>
  <c r="GN496"/>
  <c r="GP496"/>
  <c r="GV496"/>
  <c r="HC496" s="1"/>
  <c r="GX496" s="1"/>
  <c r="AC497"/>
  <c r="AE497"/>
  <c r="AF497"/>
  <c r="AG497"/>
  <c r="CU497" s="1"/>
  <c r="T497" s="1"/>
  <c r="AH497"/>
  <c r="AI497"/>
  <c r="CW497" s="1"/>
  <c r="V497" s="1"/>
  <c r="AJ497"/>
  <c r="CV497"/>
  <c r="U497" s="1"/>
  <c r="CX497"/>
  <c r="W497" s="1"/>
  <c r="FR497"/>
  <c r="GL497"/>
  <c r="GN497"/>
  <c r="GP497"/>
  <c r="GV497"/>
  <c r="HC497" s="1"/>
  <c r="GX497" s="1"/>
  <c r="C498"/>
  <c r="D498"/>
  <c r="I498"/>
  <c r="U498"/>
  <c r="AC498"/>
  <c r="CQ498" s="1"/>
  <c r="AE498"/>
  <c r="AF498"/>
  <c r="AG498"/>
  <c r="CU498" s="1"/>
  <c r="T498" s="1"/>
  <c r="AH498"/>
  <c r="AI498"/>
  <c r="CW498" s="1"/>
  <c r="V498" s="1"/>
  <c r="AJ498"/>
  <c r="CX498" s="1"/>
  <c r="CV498"/>
  <c r="FR498"/>
  <c r="GL498"/>
  <c r="GO498"/>
  <c r="GP498"/>
  <c r="GV498"/>
  <c r="HC498"/>
  <c r="GX498" s="1"/>
  <c r="C499"/>
  <c r="D499"/>
  <c r="I499"/>
  <c r="AC499"/>
  <c r="AD499"/>
  <c r="AE499"/>
  <c r="AF499"/>
  <c r="AG499"/>
  <c r="CU499" s="1"/>
  <c r="T499" s="1"/>
  <c r="AH499"/>
  <c r="CV499" s="1"/>
  <c r="U499" s="1"/>
  <c r="AI499"/>
  <c r="AJ499"/>
  <c r="CX499" s="1"/>
  <c r="W499" s="1"/>
  <c r="CQ499"/>
  <c r="P499" s="1"/>
  <c r="CS499"/>
  <c r="R499" s="1"/>
  <c r="CW499"/>
  <c r="V499" s="1"/>
  <c r="FR499"/>
  <c r="GL499"/>
  <c r="GO499"/>
  <c r="GP499"/>
  <c r="GV499"/>
  <c r="HC499" s="1"/>
  <c r="GX499"/>
  <c r="U500"/>
  <c r="AC500"/>
  <c r="AD500"/>
  <c r="CR500" s="1"/>
  <c r="Q500" s="1"/>
  <c r="AE500"/>
  <c r="AF500"/>
  <c r="CT500" s="1"/>
  <c r="S500" s="1"/>
  <c r="AG500"/>
  <c r="CU500" s="1"/>
  <c r="T500" s="1"/>
  <c r="AH500"/>
  <c r="CV500" s="1"/>
  <c r="AI500"/>
  <c r="AJ500"/>
  <c r="CX500" s="1"/>
  <c r="W500" s="1"/>
  <c r="CQ500"/>
  <c r="P500" s="1"/>
  <c r="CS500"/>
  <c r="R500" s="1"/>
  <c r="CW500"/>
  <c r="V500" s="1"/>
  <c r="FR500"/>
  <c r="GL500"/>
  <c r="GN500"/>
  <c r="GP500"/>
  <c r="GV500"/>
  <c r="HC500" s="1"/>
  <c r="GX500" s="1"/>
  <c r="AC501"/>
  <c r="AE501"/>
  <c r="AD501" s="1"/>
  <c r="AF501"/>
  <c r="AG501"/>
  <c r="CU501" s="1"/>
  <c r="T501" s="1"/>
  <c r="AH501"/>
  <c r="CV501" s="1"/>
  <c r="U501" s="1"/>
  <c r="AI501"/>
  <c r="AJ501"/>
  <c r="CX501" s="1"/>
  <c r="W501" s="1"/>
  <c r="CS501"/>
  <c r="R501" s="1"/>
  <c r="CW501"/>
  <c r="V501" s="1"/>
  <c r="FR501"/>
  <c r="GL501"/>
  <c r="GN501"/>
  <c r="GP501"/>
  <c r="GV501"/>
  <c r="HC501"/>
  <c r="GX501" s="1"/>
  <c r="C502"/>
  <c r="D502"/>
  <c r="AC502"/>
  <c r="AE502"/>
  <c r="AF502"/>
  <c r="CT502" s="1"/>
  <c r="S502" s="1"/>
  <c r="AG502"/>
  <c r="CU502" s="1"/>
  <c r="T502" s="1"/>
  <c r="AH502"/>
  <c r="AI502"/>
  <c r="CW502" s="1"/>
  <c r="V502" s="1"/>
  <c r="AJ502"/>
  <c r="CX502" s="1"/>
  <c r="W502" s="1"/>
  <c r="CQ502"/>
  <c r="P502" s="1"/>
  <c r="CV502"/>
  <c r="U502" s="1"/>
  <c r="FR502"/>
  <c r="GL502"/>
  <c r="GO502"/>
  <c r="GP502"/>
  <c r="GV502"/>
  <c r="HC502" s="1"/>
  <c r="GX502" s="1"/>
  <c r="C503"/>
  <c r="D503"/>
  <c r="W503"/>
  <c r="AC503"/>
  <c r="AE503"/>
  <c r="AF503"/>
  <c r="AG503"/>
  <c r="CU503" s="1"/>
  <c r="T503" s="1"/>
  <c r="AH503"/>
  <c r="AI503"/>
  <c r="CW503" s="1"/>
  <c r="V503" s="1"/>
  <c r="AJ503"/>
  <c r="CX503" s="1"/>
  <c r="CS503"/>
  <c r="R503" s="1"/>
  <c r="CT503"/>
  <c r="S503" s="1"/>
  <c r="CV503"/>
  <c r="U503" s="1"/>
  <c r="FR503"/>
  <c r="GL503"/>
  <c r="GO503"/>
  <c r="GP503"/>
  <c r="GV503"/>
  <c r="HC503"/>
  <c r="GX503" s="1"/>
  <c r="AC504"/>
  <c r="CQ504" s="1"/>
  <c r="P504" s="1"/>
  <c r="AE504"/>
  <c r="AD504" s="1"/>
  <c r="CR504" s="1"/>
  <c r="Q504" s="1"/>
  <c r="AF504"/>
  <c r="CT504" s="1"/>
  <c r="S504" s="1"/>
  <c r="AG504"/>
  <c r="CU504" s="1"/>
  <c r="T504" s="1"/>
  <c r="AH504"/>
  <c r="CV504" s="1"/>
  <c r="U504" s="1"/>
  <c r="AI504"/>
  <c r="CW504" s="1"/>
  <c r="V504" s="1"/>
  <c r="AJ504"/>
  <c r="CS504"/>
  <c r="R504" s="1"/>
  <c r="CX504"/>
  <c r="W504" s="1"/>
  <c r="FR504"/>
  <c r="GL504"/>
  <c r="GN504"/>
  <c r="GP504"/>
  <c r="GV504"/>
  <c r="HC504"/>
  <c r="GX504" s="1"/>
  <c r="S505"/>
  <c r="AC505"/>
  <c r="AE505"/>
  <c r="AD505" s="1"/>
  <c r="CR505" s="1"/>
  <c r="Q505" s="1"/>
  <c r="AF505"/>
  <c r="CT505" s="1"/>
  <c r="AG505"/>
  <c r="CU505" s="1"/>
  <c r="T505" s="1"/>
  <c r="AH505"/>
  <c r="CV505" s="1"/>
  <c r="U505" s="1"/>
  <c r="AI505"/>
  <c r="CW505" s="1"/>
  <c r="V505" s="1"/>
  <c r="AJ505"/>
  <c r="CX505" s="1"/>
  <c r="W505" s="1"/>
  <c r="CS505"/>
  <c r="R505" s="1"/>
  <c r="FR505"/>
  <c r="GL505"/>
  <c r="GN505"/>
  <c r="GP505"/>
  <c r="GV505"/>
  <c r="HC505"/>
  <c r="GX505" s="1"/>
  <c r="C506"/>
  <c r="D506"/>
  <c r="I506"/>
  <c r="AC506"/>
  <c r="AE506"/>
  <c r="AD506" s="1"/>
  <c r="CR506" s="1"/>
  <c r="Q506" s="1"/>
  <c r="AF506"/>
  <c r="CT506" s="1"/>
  <c r="S506" s="1"/>
  <c r="CY506" s="1"/>
  <c r="X506" s="1"/>
  <c r="AG506"/>
  <c r="AH506"/>
  <c r="CV506" s="1"/>
  <c r="U506" s="1"/>
  <c r="AI506"/>
  <c r="CW506" s="1"/>
  <c r="V506" s="1"/>
  <c r="AJ506"/>
  <c r="CX506" s="1"/>
  <c r="W506" s="1"/>
  <c r="CS506"/>
  <c r="R506" s="1"/>
  <c r="CU506"/>
  <c r="T506" s="1"/>
  <c r="FR506"/>
  <c r="GL506"/>
  <c r="GO506"/>
  <c r="GP506"/>
  <c r="GV506"/>
  <c r="HC506"/>
  <c r="GX506" s="1"/>
  <c r="C507"/>
  <c r="D507"/>
  <c r="I507"/>
  <c r="AC507"/>
  <c r="AD507"/>
  <c r="AE507"/>
  <c r="AF507"/>
  <c r="AG507"/>
  <c r="AH507"/>
  <c r="CV507" s="1"/>
  <c r="U507" s="1"/>
  <c r="AI507"/>
  <c r="AJ507"/>
  <c r="CQ507"/>
  <c r="P507" s="1"/>
  <c r="CU507"/>
  <c r="T507" s="1"/>
  <c r="CW507"/>
  <c r="V507" s="1"/>
  <c r="CX507"/>
  <c r="W507" s="1"/>
  <c r="FR507"/>
  <c r="GL507"/>
  <c r="GO507"/>
  <c r="GP507"/>
  <c r="GV507"/>
  <c r="HC507" s="1"/>
  <c r="GX507"/>
  <c r="AC508"/>
  <c r="AD508"/>
  <c r="CR508" s="1"/>
  <c r="Q508" s="1"/>
  <c r="AE508"/>
  <c r="AF508"/>
  <c r="CT508" s="1"/>
  <c r="S508" s="1"/>
  <c r="AG508"/>
  <c r="AH508"/>
  <c r="CV508" s="1"/>
  <c r="U508" s="1"/>
  <c r="AI508"/>
  <c r="CW508" s="1"/>
  <c r="V508" s="1"/>
  <c r="AJ508"/>
  <c r="CX508" s="1"/>
  <c r="W508" s="1"/>
  <c r="CQ508"/>
  <c r="P508" s="1"/>
  <c r="CU508"/>
  <c r="T508" s="1"/>
  <c r="FR508"/>
  <c r="GL508"/>
  <c r="GO508"/>
  <c r="GP508"/>
  <c r="GV508"/>
  <c r="HC508" s="1"/>
  <c r="GX508" s="1"/>
  <c r="AC509"/>
  <c r="AE509"/>
  <c r="AD509" s="1"/>
  <c r="CR509" s="1"/>
  <c r="Q509" s="1"/>
  <c r="AF509"/>
  <c r="AG509"/>
  <c r="AH509"/>
  <c r="AI509"/>
  <c r="CW509" s="1"/>
  <c r="V509" s="1"/>
  <c r="AJ509"/>
  <c r="CX509" s="1"/>
  <c r="W509" s="1"/>
  <c r="CS509"/>
  <c r="R509" s="1"/>
  <c r="CU509"/>
  <c r="T509" s="1"/>
  <c r="CV509"/>
  <c r="U509" s="1"/>
  <c r="FR509"/>
  <c r="GL509"/>
  <c r="GO509"/>
  <c r="GP509"/>
  <c r="GV509"/>
  <c r="HC509" s="1"/>
  <c r="GX509" s="1"/>
  <c r="AC510"/>
  <c r="AE510"/>
  <c r="AD510" s="1"/>
  <c r="CR510" s="1"/>
  <c r="Q510" s="1"/>
  <c r="AF510"/>
  <c r="CT510" s="1"/>
  <c r="S510" s="1"/>
  <c r="AG510"/>
  <c r="AH510"/>
  <c r="CV510" s="1"/>
  <c r="U510" s="1"/>
  <c r="AI510"/>
  <c r="AJ510"/>
  <c r="CX510" s="1"/>
  <c r="W510" s="1"/>
  <c r="CU510"/>
  <c r="T510" s="1"/>
  <c r="CW510"/>
  <c r="V510" s="1"/>
  <c r="FR510"/>
  <c r="GL510"/>
  <c r="GO510"/>
  <c r="GP510"/>
  <c r="GV510"/>
  <c r="HC510" s="1"/>
  <c r="GX510" s="1"/>
  <c r="P511"/>
  <c r="AC511"/>
  <c r="AD511"/>
  <c r="AE511"/>
  <c r="AF511"/>
  <c r="AG511"/>
  <c r="CU511" s="1"/>
  <c r="T511" s="1"/>
  <c r="AH511"/>
  <c r="CV511" s="1"/>
  <c r="U511" s="1"/>
  <c r="AI511"/>
  <c r="CW511" s="1"/>
  <c r="V511" s="1"/>
  <c r="AJ511"/>
  <c r="CQ511"/>
  <c r="CR511"/>
  <c r="Q511" s="1"/>
  <c r="CS511"/>
  <c r="R511" s="1"/>
  <c r="CX511"/>
  <c r="W511" s="1"/>
  <c r="FR511"/>
  <c r="GL511"/>
  <c r="GO511"/>
  <c r="GP511"/>
  <c r="GV511"/>
  <c r="HC511" s="1"/>
  <c r="GX511" s="1"/>
  <c r="B513"/>
  <c r="B484" s="1"/>
  <c r="C513"/>
  <c r="C484" s="1"/>
  <c r="D513"/>
  <c r="D484" s="1"/>
  <c r="F513"/>
  <c r="F484" s="1"/>
  <c r="G513"/>
  <c r="BX513"/>
  <c r="AO513" s="1"/>
  <c r="CK513"/>
  <c r="CK484" s="1"/>
  <c r="CL513"/>
  <c r="CM513"/>
  <c r="CM484" s="1"/>
  <c r="FP513"/>
  <c r="GC513"/>
  <c r="GD513"/>
  <c r="GD484" s="1"/>
  <c r="GE513"/>
  <c r="D543"/>
  <c r="E545"/>
  <c r="Z545"/>
  <c r="AA545"/>
  <c r="AM545"/>
  <c r="AN545"/>
  <c r="BE545"/>
  <c r="BF545"/>
  <c r="BG545"/>
  <c r="BH545"/>
  <c r="BI545"/>
  <c r="BJ545"/>
  <c r="BK545"/>
  <c r="BL545"/>
  <c r="BM545"/>
  <c r="BN545"/>
  <c r="BO545"/>
  <c r="BP545"/>
  <c r="BQ545"/>
  <c r="BR545"/>
  <c r="BS545"/>
  <c r="BT545"/>
  <c r="BU545"/>
  <c r="BV545"/>
  <c r="BW545"/>
  <c r="CN545"/>
  <c r="CO545"/>
  <c r="CP545"/>
  <c r="CQ545"/>
  <c r="CR545"/>
  <c r="CS545"/>
  <c r="CT545"/>
  <c r="CU545"/>
  <c r="CV545"/>
  <c r="CW545"/>
  <c r="CX545"/>
  <c r="CY545"/>
  <c r="CZ545"/>
  <c r="DA545"/>
  <c r="DB545"/>
  <c r="DC545"/>
  <c r="DD545"/>
  <c r="DE545"/>
  <c r="DF545"/>
  <c r="DR545"/>
  <c r="DS545"/>
  <c r="EE545"/>
  <c r="EF545"/>
  <c r="EW545"/>
  <c r="EX545"/>
  <c r="EY545"/>
  <c r="EZ545"/>
  <c r="FA545"/>
  <c r="FB545"/>
  <c r="FC545"/>
  <c r="FD545"/>
  <c r="FE545"/>
  <c r="FF545"/>
  <c r="FG545"/>
  <c r="FH545"/>
  <c r="FI545"/>
  <c r="FJ545"/>
  <c r="FK545"/>
  <c r="FL545"/>
  <c r="FM545"/>
  <c r="FN545"/>
  <c r="FO545"/>
  <c r="GF545"/>
  <c r="GG545"/>
  <c r="GH545"/>
  <c r="GI545"/>
  <c r="GJ545"/>
  <c r="GK545"/>
  <c r="GL545"/>
  <c r="GM545"/>
  <c r="GN545"/>
  <c r="GO545"/>
  <c r="GP545"/>
  <c r="GQ545"/>
  <c r="GR545"/>
  <c r="GS545"/>
  <c r="GT545"/>
  <c r="GU545"/>
  <c r="GV545"/>
  <c r="GW545"/>
  <c r="GX545"/>
  <c r="C547"/>
  <c r="D547"/>
  <c r="AC547"/>
  <c r="AE547"/>
  <c r="AD547" s="1"/>
  <c r="CR547" s="1"/>
  <c r="Q547" s="1"/>
  <c r="AF547"/>
  <c r="CT547" s="1"/>
  <c r="S547" s="1"/>
  <c r="AG547"/>
  <c r="AH547"/>
  <c r="CV547" s="1"/>
  <c r="U547" s="1"/>
  <c r="AI547"/>
  <c r="CW547" s="1"/>
  <c r="V547" s="1"/>
  <c r="AJ547"/>
  <c r="CQ547"/>
  <c r="P547" s="1"/>
  <c r="CU547"/>
  <c r="T547" s="1"/>
  <c r="CX547"/>
  <c r="W547" s="1"/>
  <c r="FR547"/>
  <c r="GL547"/>
  <c r="GO547"/>
  <c r="GP547"/>
  <c r="GV547"/>
  <c r="HC547" s="1"/>
  <c r="GX547"/>
  <c r="C548"/>
  <c r="D548"/>
  <c r="AC548"/>
  <c r="AD548"/>
  <c r="AE548"/>
  <c r="AF548"/>
  <c r="AG548"/>
  <c r="CU548" s="1"/>
  <c r="T548" s="1"/>
  <c r="AH548"/>
  <c r="CV548" s="1"/>
  <c r="U548" s="1"/>
  <c r="AI548"/>
  <c r="AJ548"/>
  <c r="CX548" s="1"/>
  <c r="W548" s="1"/>
  <c r="CS548"/>
  <c r="R548" s="1"/>
  <c r="CT548"/>
  <c r="S548" s="1"/>
  <c r="CW548"/>
  <c r="V548" s="1"/>
  <c r="FR548"/>
  <c r="GL548"/>
  <c r="GO548"/>
  <c r="GP548"/>
  <c r="GV548"/>
  <c r="HC548" s="1"/>
  <c r="GX548" s="1"/>
  <c r="AC549"/>
  <c r="AD549"/>
  <c r="CR549" s="1"/>
  <c r="Q549" s="1"/>
  <c r="AE549"/>
  <c r="AF549"/>
  <c r="AG549"/>
  <c r="CU549" s="1"/>
  <c r="T549" s="1"/>
  <c r="AH549"/>
  <c r="CV549" s="1"/>
  <c r="U549" s="1"/>
  <c r="AI549"/>
  <c r="AJ549"/>
  <c r="CX549" s="1"/>
  <c r="W549" s="1"/>
  <c r="CS549"/>
  <c r="R549" s="1"/>
  <c r="CT549"/>
  <c r="S549" s="1"/>
  <c r="CW549"/>
  <c r="V549" s="1"/>
  <c r="FR549"/>
  <c r="GL549"/>
  <c r="GO549"/>
  <c r="GP549"/>
  <c r="GV549"/>
  <c r="HC549"/>
  <c r="GX549" s="1"/>
  <c r="AC550"/>
  <c r="AE550"/>
  <c r="AD550" s="1"/>
  <c r="CR550" s="1"/>
  <c r="Q550" s="1"/>
  <c r="AF550"/>
  <c r="AG550"/>
  <c r="CU550" s="1"/>
  <c r="T550" s="1"/>
  <c r="AH550"/>
  <c r="CV550" s="1"/>
  <c r="U550" s="1"/>
  <c r="AI550"/>
  <c r="CW550" s="1"/>
  <c r="V550" s="1"/>
  <c r="AJ550"/>
  <c r="CQ550"/>
  <c r="P550" s="1"/>
  <c r="CT550"/>
  <c r="S550" s="1"/>
  <c r="CX550"/>
  <c r="W550" s="1"/>
  <c r="FR550"/>
  <c r="GL550"/>
  <c r="GO550"/>
  <c r="GP550"/>
  <c r="GV550"/>
  <c r="HC550" s="1"/>
  <c r="GX550" s="1"/>
  <c r="AC551"/>
  <c r="AE551"/>
  <c r="AD551" s="1"/>
  <c r="CR551" s="1"/>
  <c r="Q551" s="1"/>
  <c r="AF551"/>
  <c r="AG551"/>
  <c r="CU551" s="1"/>
  <c r="T551" s="1"/>
  <c r="AH551"/>
  <c r="AI551"/>
  <c r="AJ551"/>
  <c r="CX551" s="1"/>
  <c r="W551" s="1"/>
  <c r="CQ551"/>
  <c r="P551" s="1"/>
  <c r="CT551"/>
  <c r="S551" s="1"/>
  <c r="CV551"/>
  <c r="U551" s="1"/>
  <c r="CW551"/>
  <c r="V551" s="1"/>
  <c r="GL551"/>
  <c r="GN551"/>
  <c r="GO551"/>
  <c r="GP551"/>
  <c r="GV551"/>
  <c r="HC551" s="1"/>
  <c r="GX551" s="1"/>
  <c r="AC552"/>
  <c r="AD552"/>
  <c r="CR552" s="1"/>
  <c r="Q552" s="1"/>
  <c r="AE552"/>
  <c r="AF552"/>
  <c r="AG552"/>
  <c r="CU552" s="1"/>
  <c r="T552" s="1"/>
  <c r="AH552"/>
  <c r="CV552" s="1"/>
  <c r="U552" s="1"/>
  <c r="AI552"/>
  <c r="AJ552"/>
  <c r="CX552" s="1"/>
  <c r="W552" s="1"/>
  <c r="CS552"/>
  <c r="R552" s="1"/>
  <c r="CT552"/>
  <c r="S552" s="1"/>
  <c r="CW552"/>
  <c r="V552" s="1"/>
  <c r="GL552"/>
  <c r="GN552"/>
  <c r="GO552"/>
  <c r="GP552"/>
  <c r="GV552"/>
  <c r="HC552" s="1"/>
  <c r="GX552" s="1"/>
  <c r="C553"/>
  <c r="D553"/>
  <c r="I553"/>
  <c r="AC553"/>
  <c r="CQ553" s="1"/>
  <c r="P553" s="1"/>
  <c r="AE553"/>
  <c r="AD553" s="1"/>
  <c r="CR553" s="1"/>
  <c r="Q553" s="1"/>
  <c r="AF553"/>
  <c r="CT553" s="1"/>
  <c r="AG553"/>
  <c r="CU553" s="1"/>
  <c r="T553" s="1"/>
  <c r="AH553"/>
  <c r="CV553" s="1"/>
  <c r="AI553"/>
  <c r="CW553" s="1"/>
  <c r="V553" s="1"/>
  <c r="AJ553"/>
  <c r="CX553"/>
  <c r="W553" s="1"/>
  <c r="FR553"/>
  <c r="GL553"/>
  <c r="GO553"/>
  <c r="GP553"/>
  <c r="GV553"/>
  <c r="HC553" s="1"/>
  <c r="C554"/>
  <c r="D554"/>
  <c r="I554"/>
  <c r="AC554"/>
  <c r="AE554"/>
  <c r="AF554"/>
  <c r="AG554"/>
  <c r="AH554"/>
  <c r="AI554"/>
  <c r="CW554" s="1"/>
  <c r="AJ554"/>
  <c r="CU554"/>
  <c r="CV554"/>
  <c r="CX554"/>
  <c r="FR554"/>
  <c r="GL554"/>
  <c r="GO554"/>
  <c r="GP554"/>
  <c r="GV554"/>
  <c r="HC554" s="1"/>
  <c r="AC555"/>
  <c r="AD555"/>
  <c r="CR555" s="1"/>
  <c r="Q555" s="1"/>
  <c r="AE555"/>
  <c r="CS555" s="1"/>
  <c r="R555" s="1"/>
  <c r="AF555"/>
  <c r="CT555" s="1"/>
  <c r="S555" s="1"/>
  <c r="CZ555" s="1"/>
  <c r="Y555" s="1"/>
  <c r="AG555"/>
  <c r="AH555"/>
  <c r="CV555" s="1"/>
  <c r="U555" s="1"/>
  <c r="AI555"/>
  <c r="CW555" s="1"/>
  <c r="V555" s="1"/>
  <c r="AJ555"/>
  <c r="CU555"/>
  <c r="T555" s="1"/>
  <c r="CX555"/>
  <c r="W555" s="1"/>
  <c r="FR555"/>
  <c r="GL555"/>
  <c r="GN555"/>
  <c r="GP555"/>
  <c r="GV555"/>
  <c r="HC555" s="1"/>
  <c r="GX555" s="1"/>
  <c r="AC556"/>
  <c r="AE556"/>
  <c r="AD556" s="1"/>
  <c r="CR556" s="1"/>
  <c r="Q556" s="1"/>
  <c r="AF556"/>
  <c r="AG556"/>
  <c r="AH556"/>
  <c r="CV556" s="1"/>
  <c r="U556" s="1"/>
  <c r="AI556"/>
  <c r="CW556" s="1"/>
  <c r="V556" s="1"/>
  <c r="AJ556"/>
  <c r="CX556" s="1"/>
  <c r="W556" s="1"/>
  <c r="CU556"/>
  <c r="T556" s="1"/>
  <c r="FR556"/>
  <c r="GL556"/>
  <c r="GN556"/>
  <c r="GP556"/>
  <c r="GV556"/>
  <c r="HC556" s="1"/>
  <c r="GX556" s="1"/>
  <c r="T557"/>
  <c r="AC557"/>
  <c r="AD557"/>
  <c r="CR557" s="1"/>
  <c r="Q557" s="1"/>
  <c r="AE557"/>
  <c r="AF557"/>
  <c r="CT557" s="1"/>
  <c r="S557" s="1"/>
  <c r="AG557"/>
  <c r="AH557"/>
  <c r="AI557"/>
  <c r="CW557" s="1"/>
  <c r="V557" s="1"/>
  <c r="AJ557"/>
  <c r="CX557" s="1"/>
  <c r="W557" s="1"/>
  <c r="CQ557"/>
  <c r="P557" s="1"/>
  <c r="CS557"/>
  <c r="R557" s="1"/>
  <c r="CU557"/>
  <c r="CV557"/>
  <c r="U557" s="1"/>
  <c r="FR557"/>
  <c r="GL557"/>
  <c r="GN557"/>
  <c r="GP557"/>
  <c r="GV557"/>
  <c r="HC557" s="1"/>
  <c r="GX557" s="1"/>
  <c r="T558"/>
  <c r="AC558"/>
  <c r="AE558"/>
  <c r="AD558" s="1"/>
  <c r="CR558" s="1"/>
  <c r="Q558" s="1"/>
  <c r="AF558"/>
  <c r="AG558"/>
  <c r="AH558"/>
  <c r="CV558" s="1"/>
  <c r="U558" s="1"/>
  <c r="AI558"/>
  <c r="CW558" s="1"/>
  <c r="V558" s="1"/>
  <c r="AJ558"/>
  <c r="CS558"/>
  <c r="R558" s="1"/>
  <c r="CU558"/>
  <c r="CX558"/>
  <c r="W558" s="1"/>
  <c r="FR558"/>
  <c r="GL558"/>
  <c r="GN558"/>
  <c r="GP558"/>
  <c r="GV558"/>
  <c r="HC558"/>
  <c r="GX558" s="1"/>
  <c r="C559"/>
  <c r="D559"/>
  <c r="I559"/>
  <c r="AC559"/>
  <c r="CQ559" s="1"/>
  <c r="P559" s="1"/>
  <c r="AE559"/>
  <c r="AD559" s="1"/>
  <c r="CR559" s="1"/>
  <c r="Q559" s="1"/>
  <c r="AF559"/>
  <c r="CT559" s="1"/>
  <c r="AG559"/>
  <c r="AH559"/>
  <c r="CV559" s="1"/>
  <c r="AI559"/>
  <c r="CW559" s="1"/>
  <c r="V559" s="1"/>
  <c r="AJ559"/>
  <c r="CX559" s="1"/>
  <c r="W559" s="1"/>
  <c r="CU559"/>
  <c r="FR559"/>
  <c r="GL559"/>
  <c r="GO559"/>
  <c r="GP559"/>
  <c r="GV559"/>
  <c r="HC559" s="1"/>
  <c r="C560"/>
  <c r="D560"/>
  <c r="I560"/>
  <c r="AC560"/>
  <c r="AE560"/>
  <c r="AF560"/>
  <c r="AG560"/>
  <c r="AH560"/>
  <c r="CV560" s="1"/>
  <c r="U560" s="1"/>
  <c r="AI560"/>
  <c r="AJ560"/>
  <c r="CU560"/>
  <c r="T560" s="1"/>
  <c r="CW560"/>
  <c r="CX560"/>
  <c r="W560" s="1"/>
  <c r="FR560"/>
  <c r="GL560"/>
  <c r="GO560"/>
  <c r="GP560"/>
  <c r="GV560"/>
  <c r="HC560" s="1"/>
  <c r="GX560" s="1"/>
  <c r="U561"/>
  <c r="AC561"/>
  <c r="CQ561" s="1"/>
  <c r="P561" s="1"/>
  <c r="AE561"/>
  <c r="AF561"/>
  <c r="CT561" s="1"/>
  <c r="S561" s="1"/>
  <c r="AG561"/>
  <c r="AH561"/>
  <c r="CV561" s="1"/>
  <c r="AI561"/>
  <c r="CW561" s="1"/>
  <c r="V561" s="1"/>
  <c r="AJ561"/>
  <c r="CU561"/>
  <c r="T561" s="1"/>
  <c r="CX561"/>
  <c r="W561" s="1"/>
  <c r="FR561"/>
  <c r="GL561"/>
  <c r="GN561"/>
  <c r="GP561"/>
  <c r="GV561"/>
  <c r="HC561"/>
  <c r="GX561" s="1"/>
  <c r="U562"/>
  <c r="AC562"/>
  <c r="AE562"/>
  <c r="AD562" s="1"/>
  <c r="CR562" s="1"/>
  <c r="Q562" s="1"/>
  <c r="AF562"/>
  <c r="CT562" s="1"/>
  <c r="S562" s="1"/>
  <c r="AG562"/>
  <c r="AH562"/>
  <c r="CV562" s="1"/>
  <c r="AI562"/>
  <c r="CW562" s="1"/>
  <c r="V562" s="1"/>
  <c r="AJ562"/>
  <c r="CX562" s="1"/>
  <c r="W562" s="1"/>
  <c r="CS562"/>
  <c r="R562" s="1"/>
  <c r="CU562"/>
  <c r="T562" s="1"/>
  <c r="FR562"/>
  <c r="GL562"/>
  <c r="GN562"/>
  <c r="GP562"/>
  <c r="GV562"/>
  <c r="HC562"/>
  <c r="GX562" s="1"/>
  <c r="C563"/>
  <c r="D563"/>
  <c r="I563"/>
  <c r="AC563"/>
  <c r="CQ563" s="1"/>
  <c r="P563" s="1"/>
  <c r="AE563"/>
  <c r="CS563" s="1"/>
  <c r="R563" s="1"/>
  <c r="AF563"/>
  <c r="AG563"/>
  <c r="CU563" s="1"/>
  <c r="T563" s="1"/>
  <c r="AH563"/>
  <c r="CV563" s="1"/>
  <c r="U563" s="1"/>
  <c r="AI563"/>
  <c r="CW563" s="1"/>
  <c r="V563" s="1"/>
  <c r="AJ563"/>
  <c r="CT563"/>
  <c r="S563" s="1"/>
  <c r="CX563"/>
  <c r="W563" s="1"/>
  <c r="FR563"/>
  <c r="GL563"/>
  <c r="GO563"/>
  <c r="GP563"/>
  <c r="GV563"/>
  <c r="HC563" s="1"/>
  <c r="GX563" s="1"/>
  <c r="C564"/>
  <c r="D564"/>
  <c r="I564"/>
  <c r="AC564"/>
  <c r="AD564"/>
  <c r="AE564"/>
  <c r="AF564"/>
  <c r="AG564"/>
  <c r="AH564"/>
  <c r="CV564" s="1"/>
  <c r="U564" s="1"/>
  <c r="AI564"/>
  <c r="AJ564"/>
  <c r="CX564" s="1"/>
  <c r="W564" s="1"/>
  <c r="CQ564"/>
  <c r="P564" s="1"/>
  <c r="CR564"/>
  <c r="Q564" s="1"/>
  <c r="CU564"/>
  <c r="T564" s="1"/>
  <c r="CW564"/>
  <c r="V564" s="1"/>
  <c r="FR564"/>
  <c r="GL564"/>
  <c r="GO564"/>
  <c r="GP564"/>
  <c r="GV564"/>
  <c r="HC564" s="1"/>
  <c r="GX564" s="1"/>
  <c r="AC565"/>
  <c r="AE565"/>
  <c r="AF565"/>
  <c r="AG565"/>
  <c r="CU565" s="1"/>
  <c r="T565" s="1"/>
  <c r="AH565"/>
  <c r="CV565" s="1"/>
  <c r="U565" s="1"/>
  <c r="AI565"/>
  <c r="CW565" s="1"/>
  <c r="V565" s="1"/>
  <c r="AJ565"/>
  <c r="CX565" s="1"/>
  <c r="W565" s="1"/>
  <c r="CQ565"/>
  <c r="P565" s="1"/>
  <c r="CT565"/>
  <c r="S565" s="1"/>
  <c r="FR565"/>
  <c r="GL565"/>
  <c r="GO565"/>
  <c r="GP565"/>
  <c r="GV565"/>
  <c r="HC565" s="1"/>
  <c r="GX565"/>
  <c r="AC566"/>
  <c r="AE566"/>
  <c r="CS566" s="1"/>
  <c r="R566" s="1"/>
  <c r="CZ566" s="1"/>
  <c r="Y566" s="1"/>
  <c r="AF566"/>
  <c r="AG566"/>
  <c r="CU566" s="1"/>
  <c r="T566" s="1"/>
  <c r="AH566"/>
  <c r="CV566" s="1"/>
  <c r="U566" s="1"/>
  <c r="AI566"/>
  <c r="CW566" s="1"/>
  <c r="V566" s="1"/>
  <c r="AJ566"/>
  <c r="CX566" s="1"/>
  <c r="W566" s="1"/>
  <c r="CQ566"/>
  <c r="P566" s="1"/>
  <c r="CT566"/>
  <c r="S566" s="1"/>
  <c r="CY566" s="1"/>
  <c r="X566" s="1"/>
  <c r="FR566"/>
  <c r="GL566"/>
  <c r="GO566"/>
  <c r="GP566"/>
  <c r="GV566"/>
  <c r="HC566" s="1"/>
  <c r="GX566" s="1"/>
  <c r="AC567"/>
  <c r="CQ567" s="1"/>
  <c r="P567" s="1"/>
  <c r="AE567"/>
  <c r="CS567" s="1"/>
  <c r="R567" s="1"/>
  <c r="AF567"/>
  <c r="AG567"/>
  <c r="CU567" s="1"/>
  <c r="T567" s="1"/>
  <c r="AH567"/>
  <c r="CV567" s="1"/>
  <c r="U567" s="1"/>
  <c r="AI567"/>
  <c r="AJ567"/>
  <c r="CX567" s="1"/>
  <c r="W567" s="1"/>
  <c r="CT567"/>
  <c r="S567" s="1"/>
  <c r="CW567"/>
  <c r="V567" s="1"/>
  <c r="FR567"/>
  <c r="GL567"/>
  <c r="GO567"/>
  <c r="GP567"/>
  <c r="GV567"/>
  <c r="HC567" s="1"/>
  <c r="GX567"/>
  <c r="AC568"/>
  <c r="AD568"/>
  <c r="AE568"/>
  <c r="CS568" s="1"/>
  <c r="R568" s="1"/>
  <c r="AF568"/>
  <c r="AG568"/>
  <c r="AH568"/>
  <c r="CV568" s="1"/>
  <c r="U568" s="1"/>
  <c r="AI568"/>
  <c r="CW568" s="1"/>
  <c r="V568" s="1"/>
  <c r="AJ568"/>
  <c r="CX568" s="1"/>
  <c r="W568" s="1"/>
  <c r="CQ568"/>
  <c r="P568" s="1"/>
  <c r="CR568"/>
  <c r="Q568" s="1"/>
  <c r="CU568"/>
  <c r="T568" s="1"/>
  <c r="FR568"/>
  <c r="GL568"/>
  <c r="GO568"/>
  <c r="GP568"/>
  <c r="GV568"/>
  <c r="HC568" s="1"/>
  <c r="GX568" s="1"/>
  <c r="B570"/>
  <c r="B545" s="1"/>
  <c r="C570"/>
  <c r="C545" s="1"/>
  <c r="D570"/>
  <c r="D545" s="1"/>
  <c r="F570"/>
  <c r="F545" s="1"/>
  <c r="G570"/>
  <c r="BX570"/>
  <c r="CK570"/>
  <c r="CK545" s="1"/>
  <c r="CL570"/>
  <c r="CL545" s="1"/>
  <c r="CM570"/>
  <c r="CM545" s="1"/>
  <c r="ET570"/>
  <c r="FP570"/>
  <c r="GC570"/>
  <c r="GC545" s="1"/>
  <c r="GD570"/>
  <c r="EU570" s="1"/>
  <c r="EU545" s="1"/>
  <c r="GE570"/>
  <c r="GE545" s="1"/>
  <c r="D600"/>
  <c r="E602"/>
  <c r="Z602"/>
  <c r="AA602"/>
  <c r="AM602"/>
  <c r="AN602"/>
  <c r="BE602"/>
  <c r="BF602"/>
  <c r="BG602"/>
  <c r="BH602"/>
  <c r="BI602"/>
  <c r="BJ602"/>
  <c r="BK602"/>
  <c r="BL602"/>
  <c r="BM602"/>
  <c r="BN602"/>
  <c r="BO602"/>
  <c r="BP602"/>
  <c r="BQ602"/>
  <c r="BR602"/>
  <c r="BS602"/>
  <c r="BT602"/>
  <c r="BU602"/>
  <c r="BV602"/>
  <c r="BW602"/>
  <c r="CN602"/>
  <c r="CO602"/>
  <c r="CP602"/>
  <c r="CQ602"/>
  <c r="CR602"/>
  <c r="CS602"/>
  <c r="CT602"/>
  <c r="CU602"/>
  <c r="CV602"/>
  <c r="CW602"/>
  <c r="CX602"/>
  <c r="CY602"/>
  <c r="CZ602"/>
  <c r="DA602"/>
  <c r="DB602"/>
  <c r="DC602"/>
  <c r="DD602"/>
  <c r="DE602"/>
  <c r="DF602"/>
  <c r="DR602"/>
  <c r="DS602"/>
  <c r="EE602"/>
  <c r="EF602"/>
  <c r="EW602"/>
  <c r="EX602"/>
  <c r="EY602"/>
  <c r="EZ602"/>
  <c r="FA602"/>
  <c r="FB602"/>
  <c r="FC602"/>
  <c r="FD602"/>
  <c r="FE602"/>
  <c r="FF602"/>
  <c r="FG602"/>
  <c r="FH602"/>
  <c r="FI602"/>
  <c r="FJ602"/>
  <c r="FK602"/>
  <c r="FL602"/>
  <c r="FM602"/>
  <c r="FN602"/>
  <c r="FO602"/>
  <c r="GF602"/>
  <c r="GG602"/>
  <c r="GH602"/>
  <c r="GI602"/>
  <c r="GJ602"/>
  <c r="GK602"/>
  <c r="GL602"/>
  <c r="GM602"/>
  <c r="GN602"/>
  <c r="GO602"/>
  <c r="GP602"/>
  <c r="GQ602"/>
  <c r="GR602"/>
  <c r="GS602"/>
  <c r="GT602"/>
  <c r="GU602"/>
  <c r="GV602"/>
  <c r="GW602"/>
  <c r="GX602"/>
  <c r="C604"/>
  <c r="D604"/>
  <c r="AC604"/>
  <c r="AE604"/>
  <c r="CS604" s="1"/>
  <c r="R604" s="1"/>
  <c r="CZ604" s="1"/>
  <c r="Y604" s="1"/>
  <c r="AF604"/>
  <c r="AG604"/>
  <c r="CU604" s="1"/>
  <c r="T604" s="1"/>
  <c r="AH604"/>
  <c r="AI604"/>
  <c r="CW604" s="1"/>
  <c r="V604" s="1"/>
  <c r="AJ604"/>
  <c r="CX604" s="1"/>
  <c r="W604" s="1"/>
  <c r="CQ604"/>
  <c r="P604" s="1"/>
  <c r="CT604"/>
  <c r="S604" s="1"/>
  <c r="CV604"/>
  <c r="U604" s="1"/>
  <c r="FR604"/>
  <c r="GL604"/>
  <c r="GO604"/>
  <c r="GP604"/>
  <c r="GV604"/>
  <c r="HC604" s="1"/>
  <c r="GX604"/>
  <c r="C605"/>
  <c r="D605"/>
  <c r="AC605"/>
  <c r="AE605"/>
  <c r="AF605"/>
  <c r="AG605"/>
  <c r="AH605"/>
  <c r="CV605" s="1"/>
  <c r="U605" s="1"/>
  <c r="AI605"/>
  <c r="AJ605"/>
  <c r="CX605" s="1"/>
  <c r="W605" s="1"/>
  <c r="CS605"/>
  <c r="R605" s="1"/>
  <c r="CU605"/>
  <c r="T605" s="1"/>
  <c r="CW605"/>
  <c r="V605" s="1"/>
  <c r="FR605"/>
  <c r="GL605"/>
  <c r="GO605"/>
  <c r="GP605"/>
  <c r="GV605"/>
  <c r="HC605" s="1"/>
  <c r="GX605" s="1"/>
  <c r="V606"/>
  <c r="AC606"/>
  <c r="AE606"/>
  <c r="AF606"/>
  <c r="CT606" s="1"/>
  <c r="S606" s="1"/>
  <c r="AG606"/>
  <c r="AH606"/>
  <c r="CV606" s="1"/>
  <c r="U606" s="1"/>
  <c r="AI606"/>
  <c r="AJ606"/>
  <c r="CX606" s="1"/>
  <c r="W606" s="1"/>
  <c r="CU606"/>
  <c r="T606" s="1"/>
  <c r="CW606"/>
  <c r="FR606"/>
  <c r="GL606"/>
  <c r="GO606"/>
  <c r="GP606"/>
  <c r="GV606"/>
  <c r="HC606" s="1"/>
  <c r="GX606" s="1"/>
  <c r="V607"/>
  <c r="AC607"/>
  <c r="AE607"/>
  <c r="AF607"/>
  <c r="AG607"/>
  <c r="CU607" s="1"/>
  <c r="T607" s="1"/>
  <c r="AH607"/>
  <c r="CV607" s="1"/>
  <c r="U607" s="1"/>
  <c r="AI607"/>
  <c r="AJ607"/>
  <c r="CX607" s="1"/>
  <c r="W607" s="1"/>
  <c r="CQ607"/>
  <c r="P607" s="1"/>
  <c r="CW607"/>
  <c r="FR607"/>
  <c r="GL607"/>
  <c r="GO607"/>
  <c r="GP607"/>
  <c r="GV607"/>
  <c r="HC607" s="1"/>
  <c r="GX607" s="1"/>
  <c r="AC608"/>
  <c r="AD608"/>
  <c r="AE608"/>
  <c r="AF608"/>
  <c r="CT608" s="1"/>
  <c r="S608" s="1"/>
  <c r="AG608"/>
  <c r="CU608" s="1"/>
  <c r="T608" s="1"/>
  <c r="AH608"/>
  <c r="CV608" s="1"/>
  <c r="U608" s="1"/>
  <c r="AI608"/>
  <c r="AJ608"/>
  <c r="CX608" s="1"/>
  <c r="W608" s="1"/>
  <c r="CQ608"/>
  <c r="P608" s="1"/>
  <c r="CS608"/>
  <c r="R608" s="1"/>
  <c r="CW608"/>
  <c r="V608" s="1"/>
  <c r="GL608"/>
  <c r="GN608"/>
  <c r="GO608"/>
  <c r="GP608"/>
  <c r="GV608"/>
  <c r="HC608" s="1"/>
  <c r="GX608" s="1"/>
  <c r="AC609"/>
  <c r="AE609"/>
  <c r="AF609"/>
  <c r="CT609" s="1"/>
  <c r="S609" s="1"/>
  <c r="AG609"/>
  <c r="CU609" s="1"/>
  <c r="T609" s="1"/>
  <c r="AH609"/>
  <c r="AI609"/>
  <c r="AJ609"/>
  <c r="CX609" s="1"/>
  <c r="W609" s="1"/>
  <c r="CV609"/>
  <c r="U609" s="1"/>
  <c r="CW609"/>
  <c r="V609" s="1"/>
  <c r="GL609"/>
  <c r="GN609"/>
  <c r="GO609"/>
  <c r="GP609"/>
  <c r="GV609"/>
  <c r="HC609" s="1"/>
  <c r="GX609" s="1"/>
  <c r="C610"/>
  <c r="D610"/>
  <c r="I610"/>
  <c r="AC610"/>
  <c r="AD610"/>
  <c r="AE610"/>
  <c r="AF610"/>
  <c r="AG610"/>
  <c r="CU610" s="1"/>
  <c r="AH610"/>
  <c r="CV610" s="1"/>
  <c r="AI610"/>
  <c r="CW610" s="1"/>
  <c r="AJ610"/>
  <c r="CX610" s="1"/>
  <c r="CQ610"/>
  <c r="CR610"/>
  <c r="CS610"/>
  <c r="CT610"/>
  <c r="FR610"/>
  <c r="GL610"/>
  <c r="GO610"/>
  <c r="GP610"/>
  <c r="GV610"/>
  <c r="HC610" s="1"/>
  <c r="C611"/>
  <c r="D611"/>
  <c r="I611"/>
  <c r="AC611"/>
  <c r="AD611"/>
  <c r="AE611"/>
  <c r="AF611"/>
  <c r="AG611"/>
  <c r="CU611" s="1"/>
  <c r="AH611"/>
  <c r="AI611"/>
  <c r="CW611" s="1"/>
  <c r="AJ611"/>
  <c r="CX611" s="1"/>
  <c r="W611" s="1"/>
  <c r="CV611"/>
  <c r="U611" s="1"/>
  <c r="FR611"/>
  <c r="GL611"/>
  <c r="GO611"/>
  <c r="GP611"/>
  <c r="GV611"/>
  <c r="HC611" s="1"/>
  <c r="AC612"/>
  <c r="AE612"/>
  <c r="CS612" s="1"/>
  <c r="R612" s="1"/>
  <c r="AF612"/>
  <c r="AG612"/>
  <c r="CU612" s="1"/>
  <c r="T612" s="1"/>
  <c r="AH612"/>
  <c r="AI612"/>
  <c r="CW612" s="1"/>
  <c r="V612" s="1"/>
  <c r="AJ612"/>
  <c r="CX612" s="1"/>
  <c r="W612" s="1"/>
  <c r="CQ612"/>
  <c r="P612" s="1"/>
  <c r="CT612"/>
  <c r="S612" s="1"/>
  <c r="CV612"/>
  <c r="U612" s="1"/>
  <c r="FR612"/>
  <c r="GL612"/>
  <c r="GN612"/>
  <c r="GP612"/>
  <c r="GV612"/>
  <c r="HC612" s="1"/>
  <c r="GX612" s="1"/>
  <c r="AC613"/>
  <c r="AD613"/>
  <c r="CR613" s="1"/>
  <c r="Q613" s="1"/>
  <c r="AE613"/>
  <c r="CS613" s="1"/>
  <c r="R613" s="1"/>
  <c r="AF613"/>
  <c r="AG613"/>
  <c r="CU613" s="1"/>
  <c r="T613" s="1"/>
  <c r="AH613"/>
  <c r="AI613"/>
  <c r="AJ613"/>
  <c r="CV613"/>
  <c r="U613" s="1"/>
  <c r="CW613"/>
  <c r="V613" s="1"/>
  <c r="CX613"/>
  <c r="W613" s="1"/>
  <c r="FR613"/>
  <c r="GL613"/>
  <c r="GN613"/>
  <c r="GP613"/>
  <c r="GV613"/>
  <c r="HC613" s="1"/>
  <c r="GX613" s="1"/>
  <c r="AC614"/>
  <c r="AE614"/>
  <c r="CS614" s="1"/>
  <c r="R614" s="1"/>
  <c r="AF614"/>
  <c r="AG614"/>
  <c r="CU614" s="1"/>
  <c r="T614" s="1"/>
  <c r="AH614"/>
  <c r="AI614"/>
  <c r="AJ614"/>
  <c r="CT614"/>
  <c r="S614" s="1"/>
  <c r="CY614" s="1"/>
  <c r="X614" s="1"/>
  <c r="CV614"/>
  <c r="U614" s="1"/>
  <c r="CW614"/>
  <c r="V614" s="1"/>
  <c r="CX614"/>
  <c r="W614" s="1"/>
  <c r="FR614"/>
  <c r="GL614"/>
  <c r="GN614"/>
  <c r="GP614"/>
  <c r="GV614"/>
  <c r="HC614" s="1"/>
  <c r="GX614" s="1"/>
  <c r="AC615"/>
  <c r="AD615"/>
  <c r="CR615" s="1"/>
  <c r="Q615" s="1"/>
  <c r="AE615"/>
  <c r="CS615" s="1"/>
  <c r="R615" s="1"/>
  <c r="AF615"/>
  <c r="CT615" s="1"/>
  <c r="S615" s="1"/>
  <c r="AG615"/>
  <c r="CU615" s="1"/>
  <c r="T615" s="1"/>
  <c r="AH615"/>
  <c r="AI615"/>
  <c r="AJ615"/>
  <c r="CV615"/>
  <c r="U615" s="1"/>
  <c r="CW615"/>
  <c r="V615" s="1"/>
  <c r="CX615"/>
  <c r="W615" s="1"/>
  <c r="FR615"/>
  <c r="GL615"/>
  <c r="GN615"/>
  <c r="GP615"/>
  <c r="GV615"/>
  <c r="HC615" s="1"/>
  <c r="GX615" s="1"/>
  <c r="C616"/>
  <c r="D616"/>
  <c r="I616"/>
  <c r="AC616"/>
  <c r="AE616"/>
  <c r="AD616" s="1"/>
  <c r="AF616"/>
  <c r="CT616" s="1"/>
  <c r="AG616"/>
  <c r="AH616"/>
  <c r="CV616" s="1"/>
  <c r="U616" s="1"/>
  <c r="AI616"/>
  <c r="CW616" s="1"/>
  <c r="V616" s="1"/>
  <c r="AJ616"/>
  <c r="CX616" s="1"/>
  <c r="CQ616"/>
  <c r="CU616"/>
  <c r="T616" s="1"/>
  <c r="FR616"/>
  <c r="GL616"/>
  <c r="GO616"/>
  <c r="GP616"/>
  <c r="GV616"/>
  <c r="HC616" s="1"/>
  <c r="C617"/>
  <c r="D617"/>
  <c r="I617"/>
  <c r="T617"/>
  <c r="AC617"/>
  <c r="AD617"/>
  <c r="AE617"/>
  <c r="AF617"/>
  <c r="AG617"/>
  <c r="CU617" s="1"/>
  <c r="AH617"/>
  <c r="CV617" s="1"/>
  <c r="U617" s="1"/>
  <c r="AI617"/>
  <c r="CW617" s="1"/>
  <c r="V617" s="1"/>
  <c r="AJ617"/>
  <c r="CQ617"/>
  <c r="P617" s="1"/>
  <c r="CS617"/>
  <c r="R617" s="1"/>
  <c r="CX617"/>
  <c r="W617" s="1"/>
  <c r="FR617"/>
  <c r="GL617"/>
  <c r="GO617"/>
  <c r="GP617"/>
  <c r="GV617"/>
  <c r="HC617" s="1"/>
  <c r="GX617" s="1"/>
  <c r="AC618"/>
  <c r="AE618"/>
  <c r="AD618" s="1"/>
  <c r="CR618" s="1"/>
  <c r="Q618" s="1"/>
  <c r="AF618"/>
  <c r="CT618" s="1"/>
  <c r="S618" s="1"/>
  <c r="AG618"/>
  <c r="CU618" s="1"/>
  <c r="T618" s="1"/>
  <c r="AH618"/>
  <c r="AI618"/>
  <c r="CW618" s="1"/>
  <c r="V618" s="1"/>
  <c r="AJ618"/>
  <c r="CQ618"/>
  <c r="P618" s="1"/>
  <c r="CV618"/>
  <c r="U618" s="1"/>
  <c r="CX618"/>
  <c r="W618" s="1"/>
  <c r="FR618"/>
  <c r="GL618"/>
  <c r="GN618"/>
  <c r="GP618"/>
  <c r="GV618"/>
  <c r="HC618"/>
  <c r="GX618" s="1"/>
  <c r="AC619"/>
  <c r="AE619"/>
  <c r="CS619" s="1"/>
  <c r="R619" s="1"/>
  <c r="AF619"/>
  <c r="AG619"/>
  <c r="CU619" s="1"/>
  <c r="T619" s="1"/>
  <c r="AH619"/>
  <c r="AI619"/>
  <c r="CW619" s="1"/>
  <c r="V619" s="1"/>
  <c r="AJ619"/>
  <c r="CX619" s="1"/>
  <c r="W619" s="1"/>
  <c r="CV619"/>
  <c r="U619" s="1"/>
  <c r="FR619"/>
  <c r="GL619"/>
  <c r="GN619"/>
  <c r="GP619"/>
  <c r="GV619"/>
  <c r="HC619"/>
  <c r="GX619" s="1"/>
  <c r="C620"/>
  <c r="D620"/>
  <c r="I620"/>
  <c r="AC620"/>
  <c r="CQ620" s="1"/>
  <c r="AD620"/>
  <c r="CR620" s="1"/>
  <c r="Q620" s="1"/>
  <c r="AE620"/>
  <c r="CS620" s="1"/>
  <c r="AF620"/>
  <c r="CT620" s="1"/>
  <c r="AG620"/>
  <c r="AH620"/>
  <c r="CV620" s="1"/>
  <c r="AI620"/>
  <c r="AJ620"/>
  <c r="CX620" s="1"/>
  <c r="CU620"/>
  <c r="CW620"/>
  <c r="FR620"/>
  <c r="GL620"/>
  <c r="GO620"/>
  <c r="GP620"/>
  <c r="GV620"/>
  <c r="HC620"/>
  <c r="C621"/>
  <c r="D621"/>
  <c r="I621"/>
  <c r="AC621"/>
  <c r="AE621"/>
  <c r="AF621"/>
  <c r="AG621"/>
  <c r="AH621"/>
  <c r="CV621" s="1"/>
  <c r="U621" s="1"/>
  <c r="AI621"/>
  <c r="CW621" s="1"/>
  <c r="V621" s="1"/>
  <c r="AJ621"/>
  <c r="CX621" s="1"/>
  <c r="W621" s="1"/>
  <c r="CS621"/>
  <c r="CU621"/>
  <c r="FR621"/>
  <c r="GL621"/>
  <c r="GO621"/>
  <c r="GP621"/>
  <c r="GV621"/>
  <c r="HC621" s="1"/>
  <c r="GX621" s="1"/>
  <c r="AC622"/>
  <c r="AE622"/>
  <c r="AF622"/>
  <c r="AG622"/>
  <c r="AH622"/>
  <c r="CV622" s="1"/>
  <c r="U622" s="1"/>
  <c r="AI622"/>
  <c r="CW622" s="1"/>
  <c r="V622" s="1"/>
  <c r="AJ622"/>
  <c r="CS622"/>
  <c r="R622" s="1"/>
  <c r="CT622"/>
  <c r="S622" s="1"/>
  <c r="CU622"/>
  <c r="T622" s="1"/>
  <c r="CX622"/>
  <c r="W622" s="1"/>
  <c r="FR622"/>
  <c r="GL622"/>
  <c r="GO622"/>
  <c r="GP622"/>
  <c r="GV622"/>
  <c r="HC622"/>
  <c r="GX622" s="1"/>
  <c r="AC623"/>
  <c r="AE623"/>
  <c r="AD623" s="1"/>
  <c r="CR623" s="1"/>
  <c r="Q623" s="1"/>
  <c r="AF623"/>
  <c r="AG623"/>
  <c r="AH623"/>
  <c r="CV623" s="1"/>
  <c r="U623" s="1"/>
  <c r="AI623"/>
  <c r="CW623" s="1"/>
  <c r="V623" s="1"/>
  <c r="AJ623"/>
  <c r="CX623" s="1"/>
  <c r="W623" s="1"/>
  <c r="CS623"/>
  <c r="R623" s="1"/>
  <c r="CU623"/>
  <c r="T623" s="1"/>
  <c r="FR623"/>
  <c r="GL623"/>
  <c r="GO623"/>
  <c r="GP623"/>
  <c r="GV623"/>
  <c r="HC623"/>
  <c r="GX623" s="1"/>
  <c r="AC624"/>
  <c r="AE624"/>
  <c r="AD624" s="1"/>
  <c r="CR624" s="1"/>
  <c r="Q624" s="1"/>
  <c r="AF624"/>
  <c r="AG624"/>
  <c r="AH624"/>
  <c r="CV624" s="1"/>
  <c r="U624" s="1"/>
  <c r="AI624"/>
  <c r="CW624" s="1"/>
  <c r="V624" s="1"/>
  <c r="AJ624"/>
  <c r="CT624"/>
  <c r="S624" s="1"/>
  <c r="CU624"/>
  <c r="T624" s="1"/>
  <c r="CX624"/>
  <c r="W624" s="1"/>
  <c r="FR624"/>
  <c r="GL624"/>
  <c r="GO624"/>
  <c r="GP624"/>
  <c r="GV624"/>
  <c r="HC624" s="1"/>
  <c r="GX624" s="1"/>
  <c r="U625"/>
  <c r="AC625"/>
  <c r="AE625"/>
  <c r="AD625" s="1"/>
  <c r="AF625"/>
  <c r="AG625"/>
  <c r="CU625" s="1"/>
  <c r="T625" s="1"/>
  <c r="AH625"/>
  <c r="CV625" s="1"/>
  <c r="AI625"/>
  <c r="CW625" s="1"/>
  <c r="V625" s="1"/>
  <c r="AJ625"/>
  <c r="CR625"/>
  <c r="Q625" s="1"/>
  <c r="CX625"/>
  <c r="W625" s="1"/>
  <c r="FR625"/>
  <c r="GL625"/>
  <c r="GO625"/>
  <c r="GP625"/>
  <c r="GV625"/>
  <c r="HC625" s="1"/>
  <c r="GX625" s="1"/>
  <c r="B627"/>
  <c r="B602" s="1"/>
  <c r="C627"/>
  <c r="C602" s="1"/>
  <c r="D627"/>
  <c r="D602" s="1"/>
  <c r="F627"/>
  <c r="F602" s="1"/>
  <c r="G627"/>
  <c r="BC627"/>
  <c r="BX627"/>
  <c r="AO627" s="1"/>
  <c r="F631" s="1"/>
  <c r="CK627"/>
  <c r="BB627" s="1"/>
  <c r="CL627"/>
  <c r="CL602" s="1"/>
  <c r="CM627"/>
  <c r="BD627" s="1"/>
  <c r="BD602" s="1"/>
  <c r="FP627"/>
  <c r="FV627"/>
  <c r="GC627"/>
  <c r="GC602" s="1"/>
  <c r="GD627"/>
  <c r="EU627" s="1"/>
  <c r="EU602" s="1"/>
  <c r="GE627"/>
  <c r="P643"/>
  <c r="D657"/>
  <c r="E659"/>
  <c r="Z659"/>
  <c r="AA659"/>
  <c r="AM659"/>
  <c r="AN659"/>
  <c r="BE659"/>
  <c r="BF659"/>
  <c r="BG659"/>
  <c r="BH659"/>
  <c r="BI659"/>
  <c r="BJ659"/>
  <c r="BK659"/>
  <c r="BL659"/>
  <c r="BM659"/>
  <c r="BN659"/>
  <c r="BO659"/>
  <c r="BP659"/>
  <c r="BQ659"/>
  <c r="BR659"/>
  <c r="BS659"/>
  <c r="BT659"/>
  <c r="BU659"/>
  <c r="BV659"/>
  <c r="BW659"/>
  <c r="CN659"/>
  <c r="CO659"/>
  <c r="CP659"/>
  <c r="CQ659"/>
  <c r="CR659"/>
  <c r="CS659"/>
  <c r="CT659"/>
  <c r="CU659"/>
  <c r="CV659"/>
  <c r="CW659"/>
  <c r="CX659"/>
  <c r="CY659"/>
  <c r="CZ659"/>
  <c r="DA659"/>
  <c r="DB659"/>
  <c r="DC659"/>
  <c r="DD659"/>
  <c r="DE659"/>
  <c r="DF659"/>
  <c r="DR659"/>
  <c r="DS659"/>
  <c r="EE659"/>
  <c r="EF659"/>
  <c r="EW659"/>
  <c r="EX659"/>
  <c r="EY659"/>
  <c r="EZ659"/>
  <c r="FA659"/>
  <c r="FB659"/>
  <c r="FC659"/>
  <c r="FD659"/>
  <c r="FE659"/>
  <c r="FF659"/>
  <c r="FG659"/>
  <c r="FH659"/>
  <c r="FI659"/>
  <c r="FJ659"/>
  <c r="FK659"/>
  <c r="FL659"/>
  <c r="FM659"/>
  <c r="FN659"/>
  <c r="FO659"/>
  <c r="GF659"/>
  <c r="GG659"/>
  <c r="GH659"/>
  <c r="GI659"/>
  <c r="GJ659"/>
  <c r="GK659"/>
  <c r="GL659"/>
  <c r="GM659"/>
  <c r="GN659"/>
  <c r="GO659"/>
  <c r="GP659"/>
  <c r="GQ659"/>
  <c r="GR659"/>
  <c r="GS659"/>
  <c r="GT659"/>
  <c r="GU659"/>
  <c r="GV659"/>
  <c r="GW659"/>
  <c r="GX659"/>
  <c r="C661"/>
  <c r="D661"/>
  <c r="P661"/>
  <c r="W661"/>
  <c r="AC661"/>
  <c r="CQ661" s="1"/>
  <c r="AE661"/>
  <c r="AD661" s="1"/>
  <c r="CR661" s="1"/>
  <c r="Q661" s="1"/>
  <c r="AF661"/>
  <c r="AG661"/>
  <c r="CU661" s="1"/>
  <c r="T661" s="1"/>
  <c r="AH661"/>
  <c r="AI661"/>
  <c r="CW661" s="1"/>
  <c r="V661" s="1"/>
  <c r="AJ661"/>
  <c r="CT661"/>
  <c r="S661" s="1"/>
  <c r="CV661"/>
  <c r="U661" s="1"/>
  <c r="CX661"/>
  <c r="FR661"/>
  <c r="GL661"/>
  <c r="GO661"/>
  <c r="GP661"/>
  <c r="GV661"/>
  <c r="HC661" s="1"/>
  <c r="GX661" s="1"/>
  <c r="C662"/>
  <c r="D662"/>
  <c r="AC662"/>
  <c r="AD662"/>
  <c r="AE662"/>
  <c r="AF662"/>
  <c r="AG662"/>
  <c r="AH662"/>
  <c r="CV662" s="1"/>
  <c r="U662" s="1"/>
  <c r="AI662"/>
  <c r="CW662" s="1"/>
  <c r="V662" s="1"/>
  <c r="AJ662"/>
  <c r="CQ662"/>
  <c r="P662" s="1"/>
  <c r="CS662"/>
  <c r="R662" s="1"/>
  <c r="CU662"/>
  <c r="T662" s="1"/>
  <c r="CX662"/>
  <c r="W662" s="1"/>
  <c r="FR662"/>
  <c r="GL662"/>
  <c r="GO662"/>
  <c r="GP662"/>
  <c r="GV662"/>
  <c r="HC662" s="1"/>
  <c r="GX662" s="1"/>
  <c r="T663"/>
  <c r="AC663"/>
  <c r="AE663"/>
  <c r="AF663"/>
  <c r="AG663"/>
  <c r="CU663" s="1"/>
  <c r="AH663"/>
  <c r="AI663"/>
  <c r="CW663" s="1"/>
  <c r="V663" s="1"/>
  <c r="AJ663"/>
  <c r="CT663"/>
  <c r="S663" s="1"/>
  <c r="CV663"/>
  <c r="U663" s="1"/>
  <c r="CX663"/>
  <c r="W663" s="1"/>
  <c r="FR663"/>
  <c r="GL663"/>
  <c r="GO663"/>
  <c r="GP663"/>
  <c r="GV663"/>
  <c r="HC663" s="1"/>
  <c r="GX663" s="1"/>
  <c r="P664"/>
  <c r="AC664"/>
  <c r="AE664"/>
  <c r="AD664" s="1"/>
  <c r="CR664" s="1"/>
  <c r="Q664" s="1"/>
  <c r="AF664"/>
  <c r="AG664"/>
  <c r="AH664"/>
  <c r="CV664" s="1"/>
  <c r="U664" s="1"/>
  <c r="AI664"/>
  <c r="CW664" s="1"/>
  <c r="V664" s="1"/>
  <c r="AJ664"/>
  <c r="CQ664"/>
  <c r="CU664"/>
  <c r="T664" s="1"/>
  <c r="CX664"/>
  <c r="W664" s="1"/>
  <c r="FR664"/>
  <c r="GL664"/>
  <c r="GO664"/>
  <c r="GP664"/>
  <c r="GV664"/>
  <c r="HC664"/>
  <c r="GX664" s="1"/>
  <c r="AC665"/>
  <c r="AE665"/>
  <c r="CS665" s="1"/>
  <c r="R665" s="1"/>
  <c r="AF665"/>
  <c r="AG665"/>
  <c r="CU665" s="1"/>
  <c r="T665" s="1"/>
  <c r="AH665"/>
  <c r="AI665"/>
  <c r="CW665" s="1"/>
  <c r="V665" s="1"/>
  <c r="AJ665"/>
  <c r="CT665"/>
  <c r="S665" s="1"/>
  <c r="CV665"/>
  <c r="U665" s="1"/>
  <c r="CX665"/>
  <c r="W665" s="1"/>
  <c r="GL665"/>
  <c r="GN665"/>
  <c r="GO665"/>
  <c r="GP665"/>
  <c r="GV665"/>
  <c r="HC665" s="1"/>
  <c r="GX665" s="1"/>
  <c r="AC666"/>
  <c r="AD666"/>
  <c r="CR666" s="1"/>
  <c r="Q666" s="1"/>
  <c r="AE666"/>
  <c r="AF666"/>
  <c r="AG666"/>
  <c r="CU666" s="1"/>
  <c r="T666" s="1"/>
  <c r="AH666"/>
  <c r="CV666" s="1"/>
  <c r="U666" s="1"/>
  <c r="AI666"/>
  <c r="CW666" s="1"/>
  <c r="V666" s="1"/>
  <c r="AJ666"/>
  <c r="CQ666"/>
  <c r="P666" s="1"/>
  <c r="CS666"/>
  <c r="R666" s="1"/>
  <c r="CX666"/>
  <c r="W666" s="1"/>
  <c r="GL666"/>
  <c r="GN666"/>
  <c r="GO666"/>
  <c r="GP666"/>
  <c r="GV666"/>
  <c r="HC666" s="1"/>
  <c r="GX666" s="1"/>
  <c r="C667"/>
  <c r="D667"/>
  <c r="I667"/>
  <c r="AC667"/>
  <c r="AD667"/>
  <c r="AE667"/>
  <c r="AF667"/>
  <c r="CT667" s="1"/>
  <c r="AG667"/>
  <c r="AH667"/>
  <c r="CV667" s="1"/>
  <c r="AI667"/>
  <c r="CW667" s="1"/>
  <c r="AJ667"/>
  <c r="CQ667"/>
  <c r="CS667"/>
  <c r="CU667"/>
  <c r="CX667"/>
  <c r="FR667"/>
  <c r="GL667"/>
  <c r="GO667"/>
  <c r="GP667"/>
  <c r="GV667"/>
  <c r="HC667" s="1"/>
  <c r="C668"/>
  <c r="D668"/>
  <c r="I668"/>
  <c r="AC668"/>
  <c r="AE668"/>
  <c r="AF668"/>
  <c r="AG668"/>
  <c r="CU668" s="1"/>
  <c r="AH668"/>
  <c r="CV668" s="1"/>
  <c r="AI668"/>
  <c r="AJ668"/>
  <c r="CW668"/>
  <c r="CX668"/>
  <c r="FR668"/>
  <c r="GL668"/>
  <c r="GO668"/>
  <c r="GP668"/>
  <c r="GV668"/>
  <c r="HC668" s="1"/>
  <c r="AC669"/>
  <c r="CQ669" s="1"/>
  <c r="P669" s="1"/>
  <c r="AE669"/>
  <c r="AD669" s="1"/>
  <c r="CR669" s="1"/>
  <c r="Q669" s="1"/>
  <c r="AF669"/>
  <c r="AG669"/>
  <c r="CU669" s="1"/>
  <c r="T669" s="1"/>
  <c r="AH669"/>
  <c r="AI669"/>
  <c r="CW669" s="1"/>
  <c r="V669" s="1"/>
  <c r="AJ669"/>
  <c r="CX669" s="1"/>
  <c r="W669" s="1"/>
  <c r="CT669"/>
  <c r="S669" s="1"/>
  <c r="CV669"/>
  <c r="U669" s="1"/>
  <c r="FR669"/>
  <c r="GL669"/>
  <c r="GN669"/>
  <c r="GP669"/>
  <c r="GV669"/>
  <c r="HC669"/>
  <c r="GX669" s="1"/>
  <c r="AC670"/>
  <c r="AE670"/>
  <c r="AD670" s="1"/>
  <c r="CR670" s="1"/>
  <c r="Q670" s="1"/>
  <c r="AF670"/>
  <c r="AG670"/>
  <c r="AH670"/>
  <c r="AI670"/>
  <c r="CW670" s="1"/>
  <c r="V670" s="1"/>
  <c r="AJ670"/>
  <c r="CX670" s="1"/>
  <c r="W670" s="1"/>
  <c r="CS670"/>
  <c r="R670" s="1"/>
  <c r="CU670"/>
  <c r="T670" s="1"/>
  <c r="CV670"/>
  <c r="U670" s="1"/>
  <c r="FR670"/>
  <c r="GL670"/>
  <c r="GN670"/>
  <c r="GP670"/>
  <c r="GV670"/>
  <c r="HC670"/>
  <c r="GX670" s="1"/>
  <c r="R671"/>
  <c r="AC671"/>
  <c r="CQ671" s="1"/>
  <c r="P671" s="1"/>
  <c r="CP671" s="1"/>
  <c r="O671" s="1"/>
  <c r="AE671"/>
  <c r="AD671" s="1"/>
  <c r="AF671"/>
  <c r="AG671"/>
  <c r="AH671"/>
  <c r="AI671"/>
  <c r="AJ671"/>
  <c r="CR671"/>
  <c r="Q671" s="1"/>
  <c r="CS671"/>
  <c r="CT671"/>
  <c r="S671" s="1"/>
  <c r="CY671" s="1"/>
  <c r="X671" s="1"/>
  <c r="CU671"/>
  <c r="T671" s="1"/>
  <c r="CV671"/>
  <c r="U671" s="1"/>
  <c r="CW671"/>
  <c r="V671" s="1"/>
  <c r="CX671"/>
  <c r="W671" s="1"/>
  <c r="FR671"/>
  <c r="GL671"/>
  <c r="GN671"/>
  <c r="GP671"/>
  <c r="GV671"/>
  <c r="HC671"/>
  <c r="GX671" s="1"/>
  <c r="V672"/>
  <c r="AC672"/>
  <c r="AE672"/>
  <c r="AD672" s="1"/>
  <c r="AF672"/>
  <c r="AG672"/>
  <c r="CU672" s="1"/>
  <c r="T672" s="1"/>
  <c r="AH672"/>
  <c r="CV672" s="1"/>
  <c r="U672" s="1"/>
  <c r="AI672"/>
  <c r="AJ672"/>
  <c r="CR672"/>
  <c r="Q672" s="1"/>
  <c r="CS672"/>
  <c r="R672" s="1"/>
  <c r="CW672"/>
  <c r="CX672"/>
  <c r="W672" s="1"/>
  <c r="FR672"/>
  <c r="GL672"/>
  <c r="GN672"/>
  <c r="GP672"/>
  <c r="FV684" s="1"/>
  <c r="GV672"/>
  <c r="HC672"/>
  <c r="GX672" s="1"/>
  <c r="C673"/>
  <c r="D673"/>
  <c r="I673"/>
  <c r="AC673"/>
  <c r="AE673"/>
  <c r="AF673"/>
  <c r="AG673"/>
  <c r="CU673" s="1"/>
  <c r="T673" s="1"/>
  <c r="AH673"/>
  <c r="CV673" s="1"/>
  <c r="U673" s="1"/>
  <c r="AI673"/>
  <c r="CW673" s="1"/>
  <c r="V673" s="1"/>
  <c r="AJ673"/>
  <c r="CT673"/>
  <c r="CX673"/>
  <c r="FR673"/>
  <c r="GL673"/>
  <c r="GO673"/>
  <c r="GP673"/>
  <c r="GV673"/>
  <c r="HC673"/>
  <c r="C674"/>
  <c r="D674"/>
  <c r="I674"/>
  <c r="AC674"/>
  <c r="AE674"/>
  <c r="AF674"/>
  <c r="CT674" s="1"/>
  <c r="S674" s="1"/>
  <c r="AG674"/>
  <c r="CU674" s="1"/>
  <c r="T674" s="1"/>
  <c r="AH674"/>
  <c r="CV674" s="1"/>
  <c r="U674" s="1"/>
  <c r="AI674"/>
  <c r="CW674" s="1"/>
  <c r="V674" s="1"/>
  <c r="AJ674"/>
  <c r="CX674"/>
  <c r="W674" s="1"/>
  <c r="FR674"/>
  <c r="GL674"/>
  <c r="GO674"/>
  <c r="GP674"/>
  <c r="GV674"/>
  <c r="HC674"/>
  <c r="GX674" s="1"/>
  <c r="AC675"/>
  <c r="AE675"/>
  <c r="AD675" s="1"/>
  <c r="CR675" s="1"/>
  <c r="Q675" s="1"/>
  <c r="AF675"/>
  <c r="AG675"/>
  <c r="CU675" s="1"/>
  <c r="T675" s="1"/>
  <c r="AH675"/>
  <c r="AI675"/>
  <c r="AJ675"/>
  <c r="CX675" s="1"/>
  <c r="W675" s="1"/>
  <c r="CQ675"/>
  <c r="P675" s="1"/>
  <c r="CV675"/>
  <c r="U675" s="1"/>
  <c r="CW675"/>
  <c r="V675" s="1"/>
  <c r="FR675"/>
  <c r="GL675"/>
  <c r="GN675"/>
  <c r="GP675"/>
  <c r="GV675"/>
  <c r="HC675"/>
  <c r="GX675" s="1"/>
  <c r="AC676"/>
  <c r="AE676"/>
  <c r="AD676" s="1"/>
  <c r="CR676" s="1"/>
  <c r="Q676" s="1"/>
  <c r="AF676"/>
  <c r="AG676"/>
  <c r="AH676"/>
  <c r="CV676" s="1"/>
  <c r="U676" s="1"/>
  <c r="AI676"/>
  <c r="CW676" s="1"/>
  <c r="V676" s="1"/>
  <c r="AJ676"/>
  <c r="CX676" s="1"/>
  <c r="W676" s="1"/>
  <c r="CQ676"/>
  <c r="P676" s="1"/>
  <c r="CU676"/>
  <c r="T676" s="1"/>
  <c r="FR676"/>
  <c r="GL676"/>
  <c r="GN676"/>
  <c r="GP676"/>
  <c r="GV676"/>
  <c r="HC676"/>
  <c r="GX676" s="1"/>
  <c r="C677"/>
  <c r="D677"/>
  <c r="I677"/>
  <c r="AC677"/>
  <c r="AE677"/>
  <c r="AD677" s="1"/>
  <c r="AF677"/>
  <c r="CT677" s="1"/>
  <c r="AG677"/>
  <c r="CU677" s="1"/>
  <c r="T677" s="1"/>
  <c r="AH677"/>
  <c r="CV677" s="1"/>
  <c r="AI677"/>
  <c r="CW677" s="1"/>
  <c r="AJ677"/>
  <c r="CR677"/>
  <c r="Q677" s="1"/>
  <c r="CX677"/>
  <c r="FR677"/>
  <c r="GL677"/>
  <c r="GO677"/>
  <c r="GP677"/>
  <c r="GV677"/>
  <c r="HC677"/>
  <c r="C678"/>
  <c r="D678"/>
  <c r="I678"/>
  <c r="R678"/>
  <c r="AC678"/>
  <c r="AD678"/>
  <c r="AE678"/>
  <c r="AF678"/>
  <c r="AG678"/>
  <c r="AH678"/>
  <c r="CV678" s="1"/>
  <c r="U678" s="1"/>
  <c r="AI678"/>
  <c r="AJ678"/>
  <c r="CS678"/>
  <c r="CU678"/>
  <c r="T678" s="1"/>
  <c r="CW678"/>
  <c r="V678" s="1"/>
  <c r="CX678"/>
  <c r="W678" s="1"/>
  <c r="FR678"/>
  <c r="GL678"/>
  <c r="GO678"/>
  <c r="GP678"/>
  <c r="GV678"/>
  <c r="HC678" s="1"/>
  <c r="GX678" s="1"/>
  <c r="AC679"/>
  <c r="AE679"/>
  <c r="CS679" s="1"/>
  <c r="R679" s="1"/>
  <c r="AF679"/>
  <c r="CT679" s="1"/>
  <c r="S679" s="1"/>
  <c r="AG679"/>
  <c r="CU679" s="1"/>
  <c r="T679" s="1"/>
  <c r="AH679"/>
  <c r="CV679" s="1"/>
  <c r="U679" s="1"/>
  <c r="AI679"/>
  <c r="AJ679"/>
  <c r="CX679" s="1"/>
  <c r="W679" s="1"/>
  <c r="CW679"/>
  <c r="V679" s="1"/>
  <c r="FR679"/>
  <c r="GL679"/>
  <c r="GO679"/>
  <c r="GP679"/>
  <c r="GV679"/>
  <c r="HC679" s="1"/>
  <c r="GX679" s="1"/>
  <c r="AC680"/>
  <c r="AE680"/>
  <c r="AD680" s="1"/>
  <c r="CR680" s="1"/>
  <c r="Q680" s="1"/>
  <c r="AF680"/>
  <c r="AG680"/>
  <c r="CU680" s="1"/>
  <c r="T680" s="1"/>
  <c r="AH680"/>
  <c r="CV680" s="1"/>
  <c r="U680" s="1"/>
  <c r="AI680"/>
  <c r="AJ680"/>
  <c r="CX680" s="1"/>
  <c r="W680" s="1"/>
  <c r="CW680"/>
  <c r="V680" s="1"/>
  <c r="FR680"/>
  <c r="GL680"/>
  <c r="GO680"/>
  <c r="GP680"/>
  <c r="GV680"/>
  <c r="HC680" s="1"/>
  <c r="GX680" s="1"/>
  <c r="AC681"/>
  <c r="AE681"/>
  <c r="AD681" s="1"/>
  <c r="AF681"/>
  <c r="CT681" s="1"/>
  <c r="S681" s="1"/>
  <c r="AG681"/>
  <c r="CU681" s="1"/>
  <c r="T681" s="1"/>
  <c r="AH681"/>
  <c r="CV681" s="1"/>
  <c r="U681" s="1"/>
  <c r="AI681"/>
  <c r="CW681" s="1"/>
  <c r="V681" s="1"/>
  <c r="AJ681"/>
  <c r="CX681" s="1"/>
  <c r="W681" s="1"/>
  <c r="CQ681"/>
  <c r="P681" s="1"/>
  <c r="FR681"/>
  <c r="GL681"/>
  <c r="GO681"/>
  <c r="GP681"/>
  <c r="GV681"/>
  <c r="HC681" s="1"/>
  <c r="GX681" s="1"/>
  <c r="AC682"/>
  <c r="AD682"/>
  <c r="CR682" s="1"/>
  <c r="Q682" s="1"/>
  <c r="AE682"/>
  <c r="AF682"/>
  <c r="AG682"/>
  <c r="AH682"/>
  <c r="CV682" s="1"/>
  <c r="U682" s="1"/>
  <c r="AI682"/>
  <c r="AJ682"/>
  <c r="CX682" s="1"/>
  <c r="W682" s="1"/>
  <c r="CS682"/>
  <c r="R682" s="1"/>
  <c r="CU682"/>
  <c r="T682" s="1"/>
  <c r="CW682"/>
  <c r="V682" s="1"/>
  <c r="FR682"/>
  <c r="GL682"/>
  <c r="GO682"/>
  <c r="GP682"/>
  <c r="GV682"/>
  <c r="HC682" s="1"/>
  <c r="GX682" s="1"/>
  <c r="B684"/>
  <c r="B659" s="1"/>
  <c r="C684"/>
  <c r="C659" s="1"/>
  <c r="D684"/>
  <c r="D659" s="1"/>
  <c r="F684"/>
  <c r="F659" s="1"/>
  <c r="G684"/>
  <c r="BX684"/>
  <c r="BX659" s="1"/>
  <c r="BZ684"/>
  <c r="CK684"/>
  <c r="CK659" s="1"/>
  <c r="CL684"/>
  <c r="CL659" s="1"/>
  <c r="CM684"/>
  <c r="CM659" s="1"/>
  <c r="FP684"/>
  <c r="GC684"/>
  <c r="ET684" s="1"/>
  <c r="GD684"/>
  <c r="GE684"/>
  <c r="GE659" s="1"/>
  <c r="D714"/>
  <c r="E716"/>
  <c r="Z716"/>
  <c r="AA716"/>
  <c r="AM716"/>
  <c r="AN716"/>
  <c r="BE716"/>
  <c r="BF716"/>
  <c r="BG716"/>
  <c r="BH716"/>
  <c r="BI716"/>
  <c r="BJ716"/>
  <c r="BK716"/>
  <c r="BL716"/>
  <c r="BM716"/>
  <c r="BN716"/>
  <c r="BO716"/>
  <c r="BP716"/>
  <c r="BQ716"/>
  <c r="BR716"/>
  <c r="BS716"/>
  <c r="BT716"/>
  <c r="BU716"/>
  <c r="BV716"/>
  <c r="BW716"/>
  <c r="CL716"/>
  <c r="CN716"/>
  <c r="CO716"/>
  <c r="CP716"/>
  <c r="CQ716"/>
  <c r="CR716"/>
  <c r="CS716"/>
  <c r="CT716"/>
  <c r="CU716"/>
  <c r="CV716"/>
  <c r="CW716"/>
  <c r="CX716"/>
  <c r="CY716"/>
  <c r="CZ716"/>
  <c r="DA716"/>
  <c r="DB716"/>
  <c r="DC716"/>
  <c r="DD716"/>
  <c r="DE716"/>
  <c r="DF716"/>
  <c r="DR716"/>
  <c r="DS716"/>
  <c r="EE716"/>
  <c r="EF716"/>
  <c r="EW716"/>
  <c r="EX716"/>
  <c r="EY716"/>
  <c r="EZ716"/>
  <c r="FA716"/>
  <c r="FB716"/>
  <c r="FC716"/>
  <c r="FD716"/>
  <c r="FE716"/>
  <c r="FF716"/>
  <c r="FG716"/>
  <c r="FH716"/>
  <c r="FI716"/>
  <c r="FJ716"/>
  <c r="FK716"/>
  <c r="FL716"/>
  <c r="FM716"/>
  <c r="FN716"/>
  <c r="FO716"/>
  <c r="GF716"/>
  <c r="GG716"/>
  <c r="GH716"/>
  <c r="GI716"/>
  <c r="GJ716"/>
  <c r="GK716"/>
  <c r="GL716"/>
  <c r="GM716"/>
  <c r="GN716"/>
  <c r="GO716"/>
  <c r="GP716"/>
  <c r="GQ716"/>
  <c r="GR716"/>
  <c r="GS716"/>
  <c r="GT716"/>
  <c r="GU716"/>
  <c r="GV716"/>
  <c r="GW716"/>
  <c r="GX716"/>
  <c r="C718"/>
  <c r="D718"/>
  <c r="AC718"/>
  <c r="AE718"/>
  <c r="AD718" s="1"/>
  <c r="CR718" s="1"/>
  <c r="Q718" s="1"/>
  <c r="AF718"/>
  <c r="CT718" s="1"/>
  <c r="S718" s="1"/>
  <c r="AG718"/>
  <c r="CU718" s="1"/>
  <c r="T718" s="1"/>
  <c r="AH718"/>
  <c r="CV718" s="1"/>
  <c r="U718" s="1"/>
  <c r="AI718"/>
  <c r="AJ718"/>
  <c r="CX718" s="1"/>
  <c r="W718" s="1"/>
  <c r="CW718"/>
  <c r="V718" s="1"/>
  <c r="FR718"/>
  <c r="GL718"/>
  <c r="GO718"/>
  <c r="GP718"/>
  <c r="GV718"/>
  <c r="HC718" s="1"/>
  <c r="GX718" s="1"/>
  <c r="C719"/>
  <c r="D719"/>
  <c r="AC719"/>
  <c r="AD719"/>
  <c r="AB719" s="1"/>
  <c r="AE719"/>
  <c r="AF719"/>
  <c r="AG719"/>
  <c r="AH719"/>
  <c r="CV719" s="1"/>
  <c r="U719" s="1"/>
  <c r="AI719"/>
  <c r="CW719" s="1"/>
  <c r="V719" s="1"/>
  <c r="AJ719"/>
  <c r="CX719" s="1"/>
  <c r="W719" s="1"/>
  <c r="CQ719"/>
  <c r="P719" s="1"/>
  <c r="CS719"/>
  <c r="R719" s="1"/>
  <c r="CU719"/>
  <c r="T719" s="1"/>
  <c r="FR719"/>
  <c r="GL719"/>
  <c r="GO719"/>
  <c r="GP719"/>
  <c r="GV719"/>
  <c r="HC719" s="1"/>
  <c r="GX719" s="1"/>
  <c r="I720"/>
  <c r="W720"/>
  <c r="AC720"/>
  <c r="AE720"/>
  <c r="AF720"/>
  <c r="AG720"/>
  <c r="CU720" s="1"/>
  <c r="T720" s="1"/>
  <c r="AH720"/>
  <c r="AI720"/>
  <c r="CW720" s="1"/>
  <c r="V720" s="1"/>
  <c r="AJ720"/>
  <c r="CT720"/>
  <c r="S720" s="1"/>
  <c r="CV720"/>
  <c r="U720" s="1"/>
  <c r="CX720"/>
  <c r="FR720"/>
  <c r="GL720"/>
  <c r="GO720"/>
  <c r="GP720"/>
  <c r="GV720"/>
  <c r="HC720" s="1"/>
  <c r="GX720" s="1"/>
  <c r="I721"/>
  <c r="AC721"/>
  <c r="AD721"/>
  <c r="AE721"/>
  <c r="AF721"/>
  <c r="AG721"/>
  <c r="AH721"/>
  <c r="CV721" s="1"/>
  <c r="AI721"/>
  <c r="AJ721"/>
  <c r="CX721" s="1"/>
  <c r="W721" s="1"/>
  <c r="CQ721"/>
  <c r="CS721"/>
  <c r="R721" s="1"/>
  <c r="CU721"/>
  <c r="T721" s="1"/>
  <c r="CW721"/>
  <c r="FR721"/>
  <c r="GL721"/>
  <c r="GO721"/>
  <c r="GP721"/>
  <c r="GV721"/>
  <c r="HC721" s="1"/>
  <c r="GX721" s="1"/>
  <c r="I722"/>
  <c r="AC722"/>
  <c r="AE722"/>
  <c r="AF722"/>
  <c r="CT722" s="1"/>
  <c r="S722" s="1"/>
  <c r="CY722" s="1"/>
  <c r="X722" s="1"/>
  <c r="AG722"/>
  <c r="CU722" s="1"/>
  <c r="T722" s="1"/>
  <c r="AH722"/>
  <c r="CV722" s="1"/>
  <c r="U722" s="1"/>
  <c r="AI722"/>
  <c r="CW722" s="1"/>
  <c r="V722" s="1"/>
  <c r="AJ722"/>
  <c r="CS722"/>
  <c r="R722" s="1"/>
  <c r="CX722"/>
  <c r="W722" s="1"/>
  <c r="FR722"/>
  <c r="GL722"/>
  <c r="GO722"/>
  <c r="GP722"/>
  <c r="GV722"/>
  <c r="HC722"/>
  <c r="GX722" s="1"/>
  <c r="I723"/>
  <c r="AC723"/>
  <c r="AE723"/>
  <c r="AD723" s="1"/>
  <c r="CR723" s="1"/>
  <c r="AF723"/>
  <c r="AG723"/>
  <c r="CU723" s="1"/>
  <c r="T723" s="1"/>
  <c r="AH723"/>
  <c r="CV723" s="1"/>
  <c r="U723" s="1"/>
  <c r="AI723"/>
  <c r="CW723" s="1"/>
  <c r="V723" s="1"/>
  <c r="AJ723"/>
  <c r="CX723" s="1"/>
  <c r="W723" s="1"/>
  <c r="CQ723"/>
  <c r="P723" s="1"/>
  <c r="CS723"/>
  <c r="R723" s="1"/>
  <c r="FR723"/>
  <c r="GL723"/>
  <c r="GO723"/>
  <c r="GP723"/>
  <c r="GV723"/>
  <c r="HC723"/>
  <c r="GX723" s="1"/>
  <c r="I724"/>
  <c r="AC724"/>
  <c r="AE724"/>
  <c r="AF724"/>
  <c r="AG724"/>
  <c r="CU724" s="1"/>
  <c r="T724" s="1"/>
  <c r="AH724"/>
  <c r="AI724"/>
  <c r="CW724" s="1"/>
  <c r="V724" s="1"/>
  <c r="AJ724"/>
  <c r="CT724"/>
  <c r="S724" s="1"/>
  <c r="CV724"/>
  <c r="U724" s="1"/>
  <c r="CX724"/>
  <c r="W724" s="1"/>
  <c r="FR724"/>
  <c r="GL724"/>
  <c r="GO724"/>
  <c r="GP724"/>
  <c r="GV724"/>
  <c r="HC724" s="1"/>
  <c r="GX724"/>
  <c r="I725"/>
  <c r="AC725"/>
  <c r="AE725"/>
  <c r="AD725" s="1"/>
  <c r="CR725" s="1"/>
  <c r="AF725"/>
  <c r="AG725"/>
  <c r="CU725" s="1"/>
  <c r="AH725"/>
  <c r="CV725" s="1"/>
  <c r="AI725"/>
  <c r="AJ725"/>
  <c r="CX725" s="1"/>
  <c r="W725" s="1"/>
  <c r="CW725"/>
  <c r="FR725"/>
  <c r="GL725"/>
  <c r="GO725"/>
  <c r="GP725"/>
  <c r="GV725"/>
  <c r="HC725"/>
  <c r="V726"/>
  <c r="AC726"/>
  <c r="AD726"/>
  <c r="CR726" s="1"/>
  <c r="Q726" s="1"/>
  <c r="AE726"/>
  <c r="AF726"/>
  <c r="CT726" s="1"/>
  <c r="S726" s="1"/>
  <c r="AG726"/>
  <c r="AH726"/>
  <c r="CV726" s="1"/>
  <c r="U726" s="1"/>
  <c r="AI726"/>
  <c r="AJ726"/>
  <c r="CS726"/>
  <c r="R726" s="1"/>
  <c r="CU726"/>
  <c r="T726" s="1"/>
  <c r="CW726"/>
  <c r="CX726"/>
  <c r="W726" s="1"/>
  <c r="GL726"/>
  <c r="GN726"/>
  <c r="GO726"/>
  <c r="GP726"/>
  <c r="GV726"/>
  <c r="HC726" s="1"/>
  <c r="GX726" s="1"/>
  <c r="AC727"/>
  <c r="AD727"/>
  <c r="CR727" s="1"/>
  <c r="Q727" s="1"/>
  <c r="AE727"/>
  <c r="CS727" s="1"/>
  <c r="R727" s="1"/>
  <c r="AF727"/>
  <c r="AG727"/>
  <c r="AH727"/>
  <c r="CV727" s="1"/>
  <c r="U727" s="1"/>
  <c r="AI727"/>
  <c r="AJ727"/>
  <c r="CX727" s="1"/>
  <c r="W727" s="1"/>
  <c r="CT727"/>
  <c r="S727" s="1"/>
  <c r="CU727"/>
  <c r="T727" s="1"/>
  <c r="CW727"/>
  <c r="V727" s="1"/>
  <c r="GL727"/>
  <c r="GN727"/>
  <c r="GO727"/>
  <c r="GP727"/>
  <c r="GV727"/>
  <c r="HC727" s="1"/>
  <c r="GX727" s="1"/>
  <c r="C728"/>
  <c r="D728"/>
  <c r="AC728"/>
  <c r="AE728"/>
  <c r="AD728" s="1"/>
  <c r="AF728"/>
  <c r="CT728" s="1"/>
  <c r="S728" s="1"/>
  <c r="AG728"/>
  <c r="CU728" s="1"/>
  <c r="T728" s="1"/>
  <c r="AH728"/>
  <c r="AI728"/>
  <c r="AJ728"/>
  <c r="CX728" s="1"/>
  <c r="W728" s="1"/>
  <c r="CQ728"/>
  <c r="P728" s="1"/>
  <c r="CV728"/>
  <c r="U728" s="1"/>
  <c r="CW728"/>
  <c r="V728" s="1"/>
  <c r="FR728"/>
  <c r="GL728"/>
  <c r="GO728"/>
  <c r="GP728"/>
  <c r="GV728"/>
  <c r="GX728"/>
  <c r="HC728"/>
  <c r="C729"/>
  <c r="D729"/>
  <c r="AC729"/>
  <c r="AE729"/>
  <c r="AF729"/>
  <c r="CT729" s="1"/>
  <c r="S729" s="1"/>
  <c r="AG729"/>
  <c r="CU729" s="1"/>
  <c r="T729" s="1"/>
  <c r="AH729"/>
  <c r="CV729" s="1"/>
  <c r="U729" s="1"/>
  <c r="AI729"/>
  <c r="CW729" s="1"/>
  <c r="V729" s="1"/>
  <c r="AJ729"/>
  <c r="CX729" s="1"/>
  <c r="W729" s="1"/>
  <c r="CS729"/>
  <c r="R729" s="1"/>
  <c r="FR729"/>
  <c r="GL729"/>
  <c r="GO729"/>
  <c r="GP729"/>
  <c r="GV729"/>
  <c r="HC729"/>
  <c r="GX729" s="1"/>
  <c r="I730"/>
  <c r="AC730"/>
  <c r="AE730"/>
  <c r="AF730"/>
  <c r="AG730"/>
  <c r="CU730" s="1"/>
  <c r="AH730"/>
  <c r="AI730"/>
  <c r="AJ730"/>
  <c r="CX730" s="1"/>
  <c r="W730" s="1"/>
  <c r="CT730"/>
  <c r="S730" s="1"/>
  <c r="CV730"/>
  <c r="U730" s="1"/>
  <c r="CW730"/>
  <c r="V730" s="1"/>
  <c r="FR730"/>
  <c r="GL730"/>
  <c r="GO730"/>
  <c r="GP730"/>
  <c r="GV730"/>
  <c r="HC730" s="1"/>
  <c r="GX730" s="1"/>
  <c r="I731"/>
  <c r="AC731"/>
  <c r="AD731"/>
  <c r="AE731"/>
  <c r="AF731"/>
  <c r="AG731"/>
  <c r="AH731"/>
  <c r="CV731" s="1"/>
  <c r="U731" s="1"/>
  <c r="AI731"/>
  <c r="CW731" s="1"/>
  <c r="AJ731"/>
  <c r="CX731" s="1"/>
  <c r="CQ731"/>
  <c r="CR731"/>
  <c r="CS731"/>
  <c r="CU731"/>
  <c r="T731" s="1"/>
  <c r="FR731"/>
  <c r="GL731"/>
  <c r="GO731"/>
  <c r="GP731"/>
  <c r="GV731"/>
  <c r="HC731" s="1"/>
  <c r="I732"/>
  <c r="P732"/>
  <c r="AC732"/>
  <c r="AD732"/>
  <c r="CR732" s="1"/>
  <c r="Q732" s="1"/>
  <c r="AE732"/>
  <c r="AF732"/>
  <c r="CT732" s="1"/>
  <c r="S732" s="1"/>
  <c r="AG732"/>
  <c r="AH732"/>
  <c r="CV732" s="1"/>
  <c r="U732" s="1"/>
  <c r="AI732"/>
  <c r="CW732" s="1"/>
  <c r="AJ732"/>
  <c r="CX732" s="1"/>
  <c r="W732" s="1"/>
  <c r="CQ732"/>
  <c r="CU732"/>
  <c r="T732" s="1"/>
  <c r="FR732"/>
  <c r="GL732"/>
  <c r="GO732"/>
  <c r="GP732"/>
  <c r="GV732"/>
  <c r="HC732" s="1"/>
  <c r="GX732" s="1"/>
  <c r="I733"/>
  <c r="U733"/>
  <c r="AC733"/>
  <c r="AE733"/>
  <c r="AF733"/>
  <c r="AG733"/>
  <c r="CU733" s="1"/>
  <c r="T733" s="1"/>
  <c r="AH733"/>
  <c r="CV733" s="1"/>
  <c r="AI733"/>
  <c r="AJ733"/>
  <c r="CX733" s="1"/>
  <c r="W733" s="1"/>
  <c r="CW733"/>
  <c r="V733" s="1"/>
  <c r="FR733"/>
  <c r="GL733"/>
  <c r="GO733"/>
  <c r="GP733"/>
  <c r="GV733"/>
  <c r="HC733" s="1"/>
  <c r="GX733" s="1"/>
  <c r="AC734"/>
  <c r="AD734"/>
  <c r="CR734" s="1"/>
  <c r="Q734" s="1"/>
  <c r="AE734"/>
  <c r="CS734" s="1"/>
  <c r="R734" s="1"/>
  <c r="AF734"/>
  <c r="CT734" s="1"/>
  <c r="S734" s="1"/>
  <c r="AG734"/>
  <c r="AH734"/>
  <c r="CV734" s="1"/>
  <c r="U734" s="1"/>
  <c r="AI734"/>
  <c r="AJ734"/>
  <c r="CU734"/>
  <c r="T734" s="1"/>
  <c r="CW734"/>
  <c r="V734" s="1"/>
  <c r="CX734"/>
  <c r="W734" s="1"/>
  <c r="FR734"/>
  <c r="GL734"/>
  <c r="GO734"/>
  <c r="GP734"/>
  <c r="GV734"/>
  <c r="HC734" s="1"/>
  <c r="GX734" s="1"/>
  <c r="U735"/>
  <c r="AC735"/>
  <c r="AE735"/>
  <c r="AD735" s="1"/>
  <c r="AF735"/>
  <c r="AG735"/>
  <c r="CU735" s="1"/>
  <c r="T735" s="1"/>
  <c r="AH735"/>
  <c r="CV735" s="1"/>
  <c r="AI735"/>
  <c r="CW735" s="1"/>
  <c r="V735" s="1"/>
  <c r="AJ735"/>
  <c r="CQ735"/>
  <c r="P735" s="1"/>
  <c r="CT735"/>
  <c r="S735" s="1"/>
  <c r="CX735"/>
  <c r="W735" s="1"/>
  <c r="FR735"/>
  <c r="GL735"/>
  <c r="GO735"/>
  <c r="GP735"/>
  <c r="GV735"/>
  <c r="HC735" s="1"/>
  <c r="GX735" s="1"/>
  <c r="AC736"/>
  <c r="AD736"/>
  <c r="CR736" s="1"/>
  <c r="Q736" s="1"/>
  <c r="AE736"/>
  <c r="CS736" s="1"/>
  <c r="R736" s="1"/>
  <c r="AF736"/>
  <c r="CT736" s="1"/>
  <c r="S736" s="1"/>
  <c r="AG736"/>
  <c r="AH736"/>
  <c r="CV736" s="1"/>
  <c r="U736" s="1"/>
  <c r="AI736"/>
  <c r="AJ736"/>
  <c r="CU736"/>
  <c r="T736" s="1"/>
  <c r="CW736"/>
  <c r="V736" s="1"/>
  <c r="CX736"/>
  <c r="W736" s="1"/>
  <c r="FR736"/>
  <c r="GL736"/>
  <c r="GO736"/>
  <c r="GP736"/>
  <c r="GV736"/>
  <c r="HC736" s="1"/>
  <c r="GX736"/>
  <c r="U737"/>
  <c r="AC737"/>
  <c r="AE737"/>
  <c r="AD737" s="1"/>
  <c r="AF737"/>
  <c r="AG737"/>
  <c r="CU737" s="1"/>
  <c r="T737" s="1"/>
  <c r="AH737"/>
  <c r="CV737" s="1"/>
  <c r="AI737"/>
  <c r="CW737" s="1"/>
  <c r="V737" s="1"/>
  <c r="AJ737"/>
  <c r="CQ737"/>
  <c r="P737" s="1"/>
  <c r="CT737"/>
  <c r="S737" s="1"/>
  <c r="CX737"/>
  <c r="W737" s="1"/>
  <c r="FR737"/>
  <c r="GL737"/>
  <c r="GO737"/>
  <c r="GP737"/>
  <c r="GV737"/>
  <c r="HC737"/>
  <c r="GX737" s="1"/>
  <c r="B739"/>
  <c r="B716" s="1"/>
  <c r="C739"/>
  <c r="C716" s="1"/>
  <c r="D739"/>
  <c r="D716" s="1"/>
  <c r="F739"/>
  <c r="F716" s="1"/>
  <c r="G739"/>
  <c r="BX739"/>
  <c r="BX716" s="1"/>
  <c r="CK739"/>
  <c r="CL739"/>
  <c r="BC739" s="1"/>
  <c r="CM739"/>
  <c r="CM716" s="1"/>
  <c r="FP739"/>
  <c r="GC739"/>
  <c r="GD739"/>
  <c r="GD716" s="1"/>
  <c r="GE739"/>
  <c r="GE716" s="1"/>
  <c r="D769"/>
  <c r="E771"/>
  <c r="F771"/>
  <c r="Z771"/>
  <c r="AA771"/>
  <c r="AM771"/>
  <c r="AN771"/>
  <c r="BE771"/>
  <c r="BF771"/>
  <c r="BG771"/>
  <c r="BH771"/>
  <c r="BI771"/>
  <c r="BJ771"/>
  <c r="BK771"/>
  <c r="BL771"/>
  <c r="BM771"/>
  <c r="BN771"/>
  <c r="BO771"/>
  <c r="BP771"/>
  <c r="BQ771"/>
  <c r="BR771"/>
  <c r="BS771"/>
  <c r="BT771"/>
  <c r="BU771"/>
  <c r="BV771"/>
  <c r="BW771"/>
  <c r="BX771"/>
  <c r="CM771"/>
  <c r="CN771"/>
  <c r="CO771"/>
  <c r="CP771"/>
  <c r="CQ771"/>
  <c r="CR771"/>
  <c r="CS771"/>
  <c r="CT771"/>
  <c r="CU771"/>
  <c r="CV771"/>
  <c r="CW771"/>
  <c r="CX771"/>
  <c r="CY771"/>
  <c r="CZ771"/>
  <c r="DA771"/>
  <c r="DB771"/>
  <c r="DC771"/>
  <c r="DD771"/>
  <c r="DE771"/>
  <c r="DF771"/>
  <c r="DR771"/>
  <c r="DS771"/>
  <c r="EE771"/>
  <c r="EF771"/>
  <c r="EW771"/>
  <c r="EX771"/>
  <c r="EY771"/>
  <c r="EZ771"/>
  <c r="FA771"/>
  <c r="FB771"/>
  <c r="FC771"/>
  <c r="FD771"/>
  <c r="FE771"/>
  <c r="FF771"/>
  <c r="FG771"/>
  <c r="FH771"/>
  <c r="FI771"/>
  <c r="FJ771"/>
  <c r="FK771"/>
  <c r="FL771"/>
  <c r="FM771"/>
  <c r="FN771"/>
  <c r="FO771"/>
  <c r="GF771"/>
  <c r="GG771"/>
  <c r="GH771"/>
  <c r="GI771"/>
  <c r="GJ771"/>
  <c r="GK771"/>
  <c r="GL771"/>
  <c r="GM771"/>
  <c r="GN771"/>
  <c r="GO771"/>
  <c r="GP771"/>
  <c r="GQ771"/>
  <c r="GR771"/>
  <c r="GS771"/>
  <c r="GT771"/>
  <c r="GU771"/>
  <c r="GV771"/>
  <c r="GW771"/>
  <c r="GX771"/>
  <c r="C773"/>
  <c r="D773"/>
  <c r="AC773"/>
  <c r="CQ773" s="1"/>
  <c r="P773" s="1"/>
  <c r="AE773"/>
  <c r="AD773" s="1"/>
  <c r="CR773" s="1"/>
  <c r="Q773" s="1"/>
  <c r="AF773"/>
  <c r="CT773" s="1"/>
  <c r="S773" s="1"/>
  <c r="AG773"/>
  <c r="CU773" s="1"/>
  <c r="T773" s="1"/>
  <c r="AH773"/>
  <c r="CV773" s="1"/>
  <c r="U773" s="1"/>
  <c r="AI773"/>
  <c r="AJ773"/>
  <c r="CW773"/>
  <c r="V773" s="1"/>
  <c r="CX773"/>
  <c r="W773" s="1"/>
  <c r="FR773"/>
  <c r="GL773"/>
  <c r="GO773"/>
  <c r="GP773"/>
  <c r="GV773"/>
  <c r="HC773" s="1"/>
  <c r="GX773" s="1"/>
  <c r="C774"/>
  <c r="D774"/>
  <c r="AC774"/>
  <c r="AE774"/>
  <c r="AF774"/>
  <c r="AG774"/>
  <c r="CU774" s="1"/>
  <c r="T774" s="1"/>
  <c r="AH774"/>
  <c r="CV774" s="1"/>
  <c r="U774" s="1"/>
  <c r="AI774"/>
  <c r="CW774" s="1"/>
  <c r="V774" s="1"/>
  <c r="AJ774"/>
  <c r="CX774" s="1"/>
  <c r="W774" s="1"/>
  <c r="CQ774"/>
  <c r="P774" s="1"/>
  <c r="CT774"/>
  <c r="S774" s="1"/>
  <c r="FR774"/>
  <c r="GL774"/>
  <c r="GO774"/>
  <c r="GP774"/>
  <c r="GV774"/>
  <c r="HC774" s="1"/>
  <c r="GX774" s="1"/>
  <c r="P775"/>
  <c r="AC775"/>
  <c r="AD775"/>
  <c r="AE775"/>
  <c r="AF775"/>
  <c r="CT775" s="1"/>
  <c r="S775" s="1"/>
  <c r="AG775"/>
  <c r="CU775" s="1"/>
  <c r="T775" s="1"/>
  <c r="AH775"/>
  <c r="AI775"/>
  <c r="CW775" s="1"/>
  <c r="V775" s="1"/>
  <c r="AJ775"/>
  <c r="CX775" s="1"/>
  <c r="W775" s="1"/>
  <c r="CQ775"/>
  <c r="CS775"/>
  <c r="R775" s="1"/>
  <c r="CV775"/>
  <c r="U775" s="1"/>
  <c r="FR775"/>
  <c r="GL775"/>
  <c r="GO775"/>
  <c r="GP775"/>
  <c r="GV775"/>
  <c r="HC775"/>
  <c r="GX775" s="1"/>
  <c r="AC776"/>
  <c r="AD776"/>
  <c r="AE776"/>
  <c r="AF776"/>
  <c r="AG776"/>
  <c r="CU776" s="1"/>
  <c r="T776" s="1"/>
  <c r="AH776"/>
  <c r="AI776"/>
  <c r="CW776" s="1"/>
  <c r="V776" s="1"/>
  <c r="AJ776"/>
  <c r="CX776" s="1"/>
  <c r="W776" s="1"/>
  <c r="CQ776"/>
  <c r="P776" s="1"/>
  <c r="CS776"/>
  <c r="R776" s="1"/>
  <c r="CV776"/>
  <c r="U776" s="1"/>
  <c r="FR776"/>
  <c r="GL776"/>
  <c r="GO776"/>
  <c r="GP776"/>
  <c r="GV776"/>
  <c r="HC776"/>
  <c r="GX776" s="1"/>
  <c r="AC777"/>
  <c r="AD777"/>
  <c r="AE777"/>
  <c r="AF777"/>
  <c r="CT777" s="1"/>
  <c r="S777" s="1"/>
  <c r="AG777"/>
  <c r="CU777" s="1"/>
  <c r="T777" s="1"/>
  <c r="AH777"/>
  <c r="AI777"/>
  <c r="CW777" s="1"/>
  <c r="V777" s="1"/>
  <c r="AJ777"/>
  <c r="CX777" s="1"/>
  <c r="W777" s="1"/>
  <c r="CQ777"/>
  <c r="P777" s="1"/>
  <c r="FR777" s="1"/>
  <c r="CS777"/>
  <c r="R777" s="1"/>
  <c r="CV777"/>
  <c r="U777" s="1"/>
  <c r="GL777"/>
  <c r="GN777"/>
  <c r="GO777"/>
  <c r="GP777"/>
  <c r="GV777"/>
  <c r="HC777" s="1"/>
  <c r="GX777" s="1"/>
  <c r="P778"/>
  <c r="AC778"/>
  <c r="AE778"/>
  <c r="AD778" s="1"/>
  <c r="AB778" s="1"/>
  <c r="AF778"/>
  <c r="AG778"/>
  <c r="CU778" s="1"/>
  <c r="T778" s="1"/>
  <c r="AH778"/>
  <c r="AI778"/>
  <c r="CW778" s="1"/>
  <c r="V778" s="1"/>
  <c r="AJ778"/>
  <c r="CX778" s="1"/>
  <c r="W778" s="1"/>
  <c r="CQ778"/>
  <c r="CT778"/>
  <c r="S778" s="1"/>
  <c r="CV778"/>
  <c r="U778" s="1"/>
  <c r="GL778"/>
  <c r="GN778"/>
  <c r="GO778"/>
  <c r="GP778"/>
  <c r="GV778"/>
  <c r="HC778" s="1"/>
  <c r="GX778" s="1"/>
  <c r="C779"/>
  <c r="D779"/>
  <c r="I779"/>
  <c r="AC779"/>
  <c r="CQ779" s="1"/>
  <c r="AE779"/>
  <c r="AF779"/>
  <c r="CT779" s="1"/>
  <c r="S779" s="1"/>
  <c r="AG779"/>
  <c r="CU779" s="1"/>
  <c r="T779" s="1"/>
  <c r="AH779"/>
  <c r="AI779"/>
  <c r="CW779" s="1"/>
  <c r="V779" s="1"/>
  <c r="AJ779"/>
  <c r="CV779"/>
  <c r="U779" s="1"/>
  <c r="CX779"/>
  <c r="FR779"/>
  <c r="GL779"/>
  <c r="GO779"/>
  <c r="GP779"/>
  <c r="GV779"/>
  <c r="HC779" s="1"/>
  <c r="GX779" s="1"/>
  <c r="C780"/>
  <c r="D780"/>
  <c r="I780"/>
  <c r="AC780"/>
  <c r="AE780"/>
  <c r="CS780" s="1"/>
  <c r="R780" s="1"/>
  <c r="AF780"/>
  <c r="AG780"/>
  <c r="CU780" s="1"/>
  <c r="T780" s="1"/>
  <c r="AH780"/>
  <c r="CV780" s="1"/>
  <c r="U780" s="1"/>
  <c r="AI780"/>
  <c r="AJ780"/>
  <c r="CW780"/>
  <c r="V780" s="1"/>
  <c r="CX780"/>
  <c r="W780" s="1"/>
  <c r="FR780"/>
  <c r="GL780"/>
  <c r="GO780"/>
  <c r="GP780"/>
  <c r="GV780"/>
  <c r="HC780" s="1"/>
  <c r="GX780" s="1"/>
  <c r="AC781"/>
  <c r="AD781"/>
  <c r="CR781" s="1"/>
  <c r="Q781" s="1"/>
  <c r="AE781"/>
  <c r="AF781"/>
  <c r="CT781" s="1"/>
  <c r="S781" s="1"/>
  <c r="AG781"/>
  <c r="AH781"/>
  <c r="CV781" s="1"/>
  <c r="U781" s="1"/>
  <c r="AI781"/>
  <c r="AJ781"/>
  <c r="CX781" s="1"/>
  <c r="W781" s="1"/>
  <c r="CS781"/>
  <c r="R781" s="1"/>
  <c r="CU781"/>
  <c r="T781" s="1"/>
  <c r="CW781"/>
  <c r="V781" s="1"/>
  <c r="FR781"/>
  <c r="GL781"/>
  <c r="GN781"/>
  <c r="GP781"/>
  <c r="GV781"/>
  <c r="HC781"/>
  <c r="GX781" s="1"/>
  <c r="AC782"/>
  <c r="AE782"/>
  <c r="AD782" s="1"/>
  <c r="CR782" s="1"/>
  <c r="Q782" s="1"/>
  <c r="AF782"/>
  <c r="AG782"/>
  <c r="CU782" s="1"/>
  <c r="T782" s="1"/>
  <c r="AH782"/>
  <c r="AI782"/>
  <c r="CW782" s="1"/>
  <c r="V782" s="1"/>
  <c r="AJ782"/>
  <c r="CX782" s="1"/>
  <c r="W782" s="1"/>
  <c r="CS782"/>
  <c r="R782" s="1"/>
  <c r="CV782"/>
  <c r="U782" s="1"/>
  <c r="FR782"/>
  <c r="GL782"/>
  <c r="GN782"/>
  <c r="GP782"/>
  <c r="GV782"/>
  <c r="HC782"/>
  <c r="GX782" s="1"/>
  <c r="AC783"/>
  <c r="CQ783" s="1"/>
  <c r="P783" s="1"/>
  <c r="AE783"/>
  <c r="AD783" s="1"/>
  <c r="CR783" s="1"/>
  <c r="Q783" s="1"/>
  <c r="AF783"/>
  <c r="CT783" s="1"/>
  <c r="S783" s="1"/>
  <c r="AG783"/>
  <c r="CU783" s="1"/>
  <c r="T783" s="1"/>
  <c r="AH783"/>
  <c r="CV783" s="1"/>
  <c r="U783" s="1"/>
  <c r="AI783"/>
  <c r="CW783" s="1"/>
  <c r="V783" s="1"/>
  <c r="AJ783"/>
  <c r="CS783"/>
  <c r="R783" s="1"/>
  <c r="CX783"/>
  <c r="W783" s="1"/>
  <c r="FR783"/>
  <c r="GL783"/>
  <c r="GN783"/>
  <c r="GP783"/>
  <c r="GV783"/>
  <c r="HC783"/>
  <c r="GX783" s="1"/>
  <c r="AC784"/>
  <c r="AD784"/>
  <c r="CR784" s="1"/>
  <c r="Q784" s="1"/>
  <c r="AE784"/>
  <c r="AF784"/>
  <c r="AG784"/>
  <c r="AH784"/>
  <c r="CV784" s="1"/>
  <c r="U784" s="1"/>
  <c r="AI784"/>
  <c r="AJ784"/>
  <c r="CX784" s="1"/>
  <c r="W784" s="1"/>
  <c r="CS784"/>
  <c r="R784" s="1"/>
  <c r="CU784"/>
  <c r="T784" s="1"/>
  <c r="CW784"/>
  <c r="V784" s="1"/>
  <c r="FR784"/>
  <c r="GL784"/>
  <c r="GN784"/>
  <c r="GP784"/>
  <c r="GV784"/>
  <c r="HC784" s="1"/>
  <c r="GX784" s="1"/>
  <c r="C785"/>
  <c r="D785"/>
  <c r="I785"/>
  <c r="AC785"/>
  <c r="AE785"/>
  <c r="AF785"/>
  <c r="CT785" s="1"/>
  <c r="AG785"/>
  <c r="AH785"/>
  <c r="CV785" s="1"/>
  <c r="AI785"/>
  <c r="CW785" s="1"/>
  <c r="V785" s="1"/>
  <c r="AJ785"/>
  <c r="CU785"/>
  <c r="T785" s="1"/>
  <c r="CX785"/>
  <c r="FR785"/>
  <c r="GL785"/>
  <c r="GO785"/>
  <c r="GP785"/>
  <c r="GV785"/>
  <c r="HC785" s="1"/>
  <c r="C786"/>
  <c r="D786"/>
  <c r="I786"/>
  <c r="AC786"/>
  <c r="AE786"/>
  <c r="AF786"/>
  <c r="AG786"/>
  <c r="CU786" s="1"/>
  <c r="T786" s="1"/>
  <c r="AH786"/>
  <c r="CV786" s="1"/>
  <c r="AI786"/>
  <c r="AJ786"/>
  <c r="CQ786"/>
  <c r="P786" s="1"/>
  <c r="CW786"/>
  <c r="CX786"/>
  <c r="FR786"/>
  <c r="GL786"/>
  <c r="GO786"/>
  <c r="GP786"/>
  <c r="GV786"/>
  <c r="HC786" s="1"/>
  <c r="GX786" s="1"/>
  <c r="AC787"/>
  <c r="CQ787" s="1"/>
  <c r="P787" s="1"/>
  <c r="AE787"/>
  <c r="AF787"/>
  <c r="CT787" s="1"/>
  <c r="S787" s="1"/>
  <c r="AG787"/>
  <c r="AH787"/>
  <c r="CV787" s="1"/>
  <c r="U787" s="1"/>
  <c r="AI787"/>
  <c r="AJ787"/>
  <c r="CU787"/>
  <c r="T787" s="1"/>
  <c r="CW787"/>
  <c r="V787" s="1"/>
  <c r="CX787"/>
  <c r="W787" s="1"/>
  <c r="FR787"/>
  <c r="GL787"/>
  <c r="GN787"/>
  <c r="GP787"/>
  <c r="GV787"/>
  <c r="HC787" s="1"/>
  <c r="GX787"/>
  <c r="T788"/>
  <c r="AC788"/>
  <c r="AE788"/>
  <c r="AF788"/>
  <c r="AG788"/>
  <c r="AH788"/>
  <c r="CV788" s="1"/>
  <c r="U788" s="1"/>
  <c r="AI788"/>
  <c r="AJ788"/>
  <c r="CX788" s="1"/>
  <c r="W788" s="1"/>
  <c r="CU788"/>
  <c r="CW788"/>
  <c r="V788" s="1"/>
  <c r="FR788"/>
  <c r="GL788"/>
  <c r="GN788"/>
  <c r="GP788"/>
  <c r="GV788"/>
  <c r="HC788" s="1"/>
  <c r="GX788" s="1"/>
  <c r="C789"/>
  <c r="D789"/>
  <c r="I789"/>
  <c r="AC789"/>
  <c r="CQ789" s="1"/>
  <c r="P789" s="1"/>
  <c r="AE789"/>
  <c r="AD789" s="1"/>
  <c r="CR789" s="1"/>
  <c r="Q789" s="1"/>
  <c r="AF789"/>
  <c r="CT789" s="1"/>
  <c r="S789" s="1"/>
  <c r="AG789"/>
  <c r="CU789" s="1"/>
  <c r="AH789"/>
  <c r="CV789" s="1"/>
  <c r="U789" s="1"/>
  <c r="AI789"/>
  <c r="AJ789"/>
  <c r="CX789" s="1"/>
  <c r="W789" s="1"/>
  <c r="CW789"/>
  <c r="V789" s="1"/>
  <c r="FR789"/>
  <c r="GL789"/>
  <c r="GO789"/>
  <c r="GP789"/>
  <c r="GV789"/>
  <c r="GX789"/>
  <c r="HC789"/>
  <c r="C790"/>
  <c r="D790"/>
  <c r="I790"/>
  <c r="AC790"/>
  <c r="AE790"/>
  <c r="AF790"/>
  <c r="AG790"/>
  <c r="CU790" s="1"/>
  <c r="T790" s="1"/>
  <c r="AH790"/>
  <c r="CV790" s="1"/>
  <c r="U790" s="1"/>
  <c r="AI790"/>
  <c r="AJ790"/>
  <c r="CX790" s="1"/>
  <c r="W790" s="1"/>
  <c r="CS790"/>
  <c r="R790" s="1"/>
  <c r="CW790"/>
  <c r="V790" s="1"/>
  <c r="FR790"/>
  <c r="GL790"/>
  <c r="GO790"/>
  <c r="GP790"/>
  <c r="GV790"/>
  <c r="HC790" s="1"/>
  <c r="U791"/>
  <c r="AC791"/>
  <c r="AE791"/>
  <c r="AF791"/>
  <c r="AG791"/>
  <c r="CU791" s="1"/>
  <c r="T791" s="1"/>
  <c r="AH791"/>
  <c r="AI791"/>
  <c r="CW791" s="1"/>
  <c r="V791" s="1"/>
  <c r="AJ791"/>
  <c r="CX791" s="1"/>
  <c r="W791" s="1"/>
  <c r="CQ791"/>
  <c r="P791" s="1"/>
  <c r="CS791"/>
  <c r="R791" s="1"/>
  <c r="CT791"/>
  <c r="S791" s="1"/>
  <c r="CV791"/>
  <c r="FR791"/>
  <c r="GL791"/>
  <c r="GO791"/>
  <c r="GP791"/>
  <c r="GV791"/>
  <c r="HC791" s="1"/>
  <c r="GX791" s="1"/>
  <c r="AC792"/>
  <c r="AD792"/>
  <c r="AB792" s="1"/>
  <c r="AE792"/>
  <c r="AF792"/>
  <c r="AG792"/>
  <c r="CU792" s="1"/>
  <c r="T792" s="1"/>
  <c r="AH792"/>
  <c r="CV792" s="1"/>
  <c r="U792" s="1"/>
  <c r="AI792"/>
  <c r="AJ792"/>
  <c r="CX792" s="1"/>
  <c r="W792" s="1"/>
  <c r="CQ792"/>
  <c r="P792" s="1"/>
  <c r="CR792"/>
  <c r="Q792" s="1"/>
  <c r="CS792"/>
  <c r="R792" s="1"/>
  <c r="CT792"/>
  <c r="S792" s="1"/>
  <c r="CY792" s="1"/>
  <c r="X792" s="1"/>
  <c r="CW792"/>
  <c r="V792" s="1"/>
  <c r="FR792"/>
  <c r="GL792"/>
  <c r="GO792"/>
  <c r="GP792"/>
  <c r="GV792"/>
  <c r="HC792" s="1"/>
  <c r="GX792" s="1"/>
  <c r="U793"/>
  <c r="AC793"/>
  <c r="AE793"/>
  <c r="AD793" s="1"/>
  <c r="CR793" s="1"/>
  <c r="Q793" s="1"/>
  <c r="AF793"/>
  <c r="AG793"/>
  <c r="CU793" s="1"/>
  <c r="T793" s="1"/>
  <c r="AH793"/>
  <c r="AI793"/>
  <c r="CW793" s="1"/>
  <c r="V793" s="1"/>
  <c r="AJ793"/>
  <c r="CX793" s="1"/>
  <c r="W793" s="1"/>
  <c r="CQ793"/>
  <c r="P793" s="1"/>
  <c r="CS793"/>
  <c r="R793" s="1"/>
  <c r="CT793"/>
  <c r="S793" s="1"/>
  <c r="CV793"/>
  <c r="FR793"/>
  <c r="GL793"/>
  <c r="GO793"/>
  <c r="GP793"/>
  <c r="GV793"/>
  <c r="HC793" s="1"/>
  <c r="GX793" s="1"/>
  <c r="AC794"/>
  <c r="AE794"/>
  <c r="AD794" s="1"/>
  <c r="AF794"/>
  <c r="AG794"/>
  <c r="CU794" s="1"/>
  <c r="T794" s="1"/>
  <c r="AH794"/>
  <c r="AI794"/>
  <c r="CW794" s="1"/>
  <c r="V794" s="1"/>
  <c r="AJ794"/>
  <c r="CX794" s="1"/>
  <c r="W794" s="1"/>
  <c r="CQ794"/>
  <c r="P794" s="1"/>
  <c r="CS794"/>
  <c r="R794" s="1"/>
  <c r="CT794"/>
  <c r="S794" s="1"/>
  <c r="CV794"/>
  <c r="U794" s="1"/>
  <c r="CZ794"/>
  <c r="Y794" s="1"/>
  <c r="FR794"/>
  <c r="GL794"/>
  <c r="GO794"/>
  <c r="GP794"/>
  <c r="GV794"/>
  <c r="HC794" s="1"/>
  <c r="GX794" s="1"/>
  <c r="B796"/>
  <c r="B771" s="1"/>
  <c r="C796"/>
  <c r="C771" s="1"/>
  <c r="D796"/>
  <c r="D771" s="1"/>
  <c r="F796"/>
  <c r="G796"/>
  <c r="BX796"/>
  <c r="AO796" s="1"/>
  <c r="CK796"/>
  <c r="CK771" s="1"/>
  <c r="CL796"/>
  <c r="BC796" s="1"/>
  <c r="CM796"/>
  <c r="BD796" s="1"/>
  <c r="BD771" s="1"/>
  <c r="EU796"/>
  <c r="EU771" s="1"/>
  <c r="FP796"/>
  <c r="EG796" s="1"/>
  <c r="EG771" s="1"/>
  <c r="GC796"/>
  <c r="GD796"/>
  <c r="GD771" s="1"/>
  <c r="GE796"/>
  <c r="P800"/>
  <c r="P812"/>
  <c r="F821"/>
  <c r="D826"/>
  <c r="E828"/>
  <c r="Z828"/>
  <c r="AA828"/>
  <c r="AM828"/>
  <c r="AN828"/>
  <c r="BB828"/>
  <c r="BE828"/>
  <c r="BF828"/>
  <c r="BG828"/>
  <c r="BH828"/>
  <c r="BI828"/>
  <c r="BJ828"/>
  <c r="BK828"/>
  <c r="BL828"/>
  <c r="BM828"/>
  <c r="BN828"/>
  <c r="BO828"/>
  <c r="BP828"/>
  <c r="BQ828"/>
  <c r="BR828"/>
  <c r="BS828"/>
  <c r="BT828"/>
  <c r="BU828"/>
  <c r="BV828"/>
  <c r="BW828"/>
  <c r="CN828"/>
  <c r="CO828"/>
  <c r="CP828"/>
  <c r="CQ828"/>
  <c r="CR828"/>
  <c r="CS828"/>
  <c r="CT828"/>
  <c r="CU828"/>
  <c r="CV828"/>
  <c r="CW828"/>
  <c r="CX828"/>
  <c r="CY828"/>
  <c r="CZ828"/>
  <c r="DA828"/>
  <c r="DB828"/>
  <c r="DC828"/>
  <c r="DD828"/>
  <c r="DE828"/>
  <c r="DF828"/>
  <c r="DR828"/>
  <c r="DS828"/>
  <c r="EE828"/>
  <c r="EF828"/>
  <c r="EW828"/>
  <c r="EX828"/>
  <c r="EY828"/>
  <c r="EZ828"/>
  <c r="FA828"/>
  <c r="FB828"/>
  <c r="FC828"/>
  <c r="FD828"/>
  <c r="FE828"/>
  <c r="FF828"/>
  <c r="FG828"/>
  <c r="FH828"/>
  <c r="FI828"/>
  <c r="FJ828"/>
  <c r="FK828"/>
  <c r="FL828"/>
  <c r="FM828"/>
  <c r="FN828"/>
  <c r="FO828"/>
  <c r="GC828"/>
  <c r="GF828"/>
  <c r="GG828"/>
  <c r="GH828"/>
  <c r="GI828"/>
  <c r="GJ828"/>
  <c r="GK828"/>
  <c r="GL828"/>
  <c r="GM828"/>
  <c r="GN828"/>
  <c r="GO828"/>
  <c r="GP828"/>
  <c r="GQ828"/>
  <c r="GR828"/>
  <c r="GS828"/>
  <c r="GT828"/>
  <c r="GU828"/>
  <c r="GV828"/>
  <c r="GW828"/>
  <c r="GX828"/>
  <c r="C830"/>
  <c r="D830"/>
  <c r="T830"/>
  <c r="AC830"/>
  <c r="CQ830" s="1"/>
  <c r="P830" s="1"/>
  <c r="AE830"/>
  <c r="AD830" s="1"/>
  <c r="AF830"/>
  <c r="CT830" s="1"/>
  <c r="S830" s="1"/>
  <c r="AG830"/>
  <c r="CU830" s="1"/>
  <c r="AH830"/>
  <c r="CV830" s="1"/>
  <c r="U830" s="1"/>
  <c r="AI830"/>
  <c r="AJ830"/>
  <c r="CX830" s="1"/>
  <c r="W830" s="1"/>
  <c r="CS830"/>
  <c r="R830" s="1"/>
  <c r="CW830"/>
  <c r="V830" s="1"/>
  <c r="FR830"/>
  <c r="BY853" s="1"/>
  <c r="GL830"/>
  <c r="GO830"/>
  <c r="GP830"/>
  <c r="GV830"/>
  <c r="HC830" s="1"/>
  <c r="GX830" s="1"/>
  <c r="C831"/>
  <c r="D831"/>
  <c r="AC831"/>
  <c r="AE831"/>
  <c r="AF831"/>
  <c r="AG831"/>
  <c r="CU831" s="1"/>
  <c r="T831" s="1"/>
  <c r="AH831"/>
  <c r="CV831" s="1"/>
  <c r="U831" s="1"/>
  <c r="AI831"/>
  <c r="AJ831"/>
  <c r="CX831" s="1"/>
  <c r="W831" s="1"/>
  <c r="CQ831"/>
  <c r="P831" s="1"/>
  <c r="CW831"/>
  <c r="V831" s="1"/>
  <c r="FR831"/>
  <c r="GL831"/>
  <c r="GO831"/>
  <c r="GP831"/>
  <c r="GV831"/>
  <c r="HC831" s="1"/>
  <c r="GX831"/>
  <c r="T832"/>
  <c r="AC832"/>
  <c r="AE832"/>
  <c r="AF832"/>
  <c r="CT832" s="1"/>
  <c r="S832" s="1"/>
  <c r="AG832"/>
  <c r="AH832"/>
  <c r="CV832" s="1"/>
  <c r="U832" s="1"/>
  <c r="AI832"/>
  <c r="AJ832"/>
  <c r="CU832"/>
  <c r="CW832"/>
  <c r="V832" s="1"/>
  <c r="CX832"/>
  <c r="W832" s="1"/>
  <c r="FR832"/>
  <c r="GL832"/>
  <c r="GO832"/>
  <c r="GP832"/>
  <c r="GV832"/>
  <c r="HC832" s="1"/>
  <c r="GX832" s="1"/>
  <c r="S833"/>
  <c r="U833"/>
  <c r="AC833"/>
  <c r="AE833"/>
  <c r="AF833"/>
  <c r="AG833"/>
  <c r="CU833" s="1"/>
  <c r="T833" s="1"/>
  <c r="AH833"/>
  <c r="CV833" s="1"/>
  <c r="AI833"/>
  <c r="AJ833"/>
  <c r="CT833"/>
  <c r="CW833"/>
  <c r="V833" s="1"/>
  <c r="CX833"/>
  <c r="W833" s="1"/>
  <c r="FR833"/>
  <c r="GL833"/>
  <c r="GO833"/>
  <c r="GP833"/>
  <c r="GV833"/>
  <c r="HC833" s="1"/>
  <c r="GX833" s="1"/>
  <c r="S834"/>
  <c r="CY834" s="1"/>
  <c r="X834" s="1"/>
  <c r="U834"/>
  <c r="AC834"/>
  <c r="CQ834" s="1"/>
  <c r="P834" s="1"/>
  <c r="FR834" s="1"/>
  <c r="AE834"/>
  <c r="CS834" s="1"/>
  <c r="R834" s="1"/>
  <c r="AF834"/>
  <c r="AG834"/>
  <c r="CU834" s="1"/>
  <c r="T834" s="1"/>
  <c r="AH834"/>
  <c r="CV834" s="1"/>
  <c r="AI834"/>
  <c r="AJ834"/>
  <c r="CT834"/>
  <c r="CW834"/>
  <c r="V834" s="1"/>
  <c r="CX834"/>
  <c r="W834" s="1"/>
  <c r="GL834"/>
  <c r="GN834"/>
  <c r="GO834"/>
  <c r="GP834"/>
  <c r="GV834"/>
  <c r="HC834" s="1"/>
  <c r="GX834"/>
  <c r="AC835"/>
  <c r="AE835"/>
  <c r="AF835"/>
  <c r="AG835"/>
  <c r="AH835"/>
  <c r="CV835" s="1"/>
  <c r="U835" s="1"/>
  <c r="AI835"/>
  <c r="AJ835"/>
  <c r="CU835"/>
  <c r="T835" s="1"/>
  <c r="CW835"/>
  <c r="V835" s="1"/>
  <c r="CX835"/>
  <c r="W835" s="1"/>
  <c r="GL835"/>
  <c r="GN835"/>
  <c r="GO835"/>
  <c r="GP835"/>
  <c r="GV835"/>
  <c r="HC835" s="1"/>
  <c r="GX835"/>
  <c r="C836"/>
  <c r="D836"/>
  <c r="I836"/>
  <c r="AC836"/>
  <c r="AE836"/>
  <c r="AD836" s="1"/>
  <c r="AF836"/>
  <c r="CT836" s="1"/>
  <c r="S836" s="1"/>
  <c r="AG836"/>
  <c r="CU836" s="1"/>
  <c r="T836" s="1"/>
  <c r="AH836"/>
  <c r="AI836"/>
  <c r="CW836" s="1"/>
  <c r="V836" s="1"/>
  <c r="AJ836"/>
  <c r="CX836" s="1"/>
  <c r="W836" s="1"/>
  <c r="CQ836"/>
  <c r="P836" s="1"/>
  <c r="CV836"/>
  <c r="U836" s="1"/>
  <c r="FR836"/>
  <c r="GL836"/>
  <c r="GO836"/>
  <c r="GP836"/>
  <c r="GV836"/>
  <c r="HC836" s="1"/>
  <c r="GX836" s="1"/>
  <c r="C837"/>
  <c r="D837"/>
  <c r="I837"/>
  <c r="U837"/>
  <c r="AC837"/>
  <c r="AE837"/>
  <c r="AF837"/>
  <c r="AG837"/>
  <c r="CU837" s="1"/>
  <c r="T837" s="1"/>
  <c r="AH837"/>
  <c r="AI837"/>
  <c r="CW837" s="1"/>
  <c r="V837" s="1"/>
  <c r="AJ837"/>
  <c r="CX837" s="1"/>
  <c r="CQ837"/>
  <c r="CS837"/>
  <c r="R837" s="1"/>
  <c r="CT837"/>
  <c r="CV837"/>
  <c r="FR837"/>
  <c r="GL837"/>
  <c r="GO837"/>
  <c r="GP837"/>
  <c r="GV837"/>
  <c r="HC837" s="1"/>
  <c r="GX837" s="1"/>
  <c r="V838"/>
  <c r="AC838"/>
  <c r="AD838"/>
  <c r="AE838"/>
  <c r="AF838"/>
  <c r="CT838" s="1"/>
  <c r="S838" s="1"/>
  <c r="AG838"/>
  <c r="CU838" s="1"/>
  <c r="T838" s="1"/>
  <c r="AH838"/>
  <c r="AI838"/>
  <c r="AJ838"/>
  <c r="CX838" s="1"/>
  <c r="W838" s="1"/>
  <c r="CQ838"/>
  <c r="P838" s="1"/>
  <c r="CS838"/>
  <c r="R838" s="1"/>
  <c r="CV838"/>
  <c r="U838" s="1"/>
  <c r="CW838"/>
  <c r="FR838"/>
  <c r="GL838"/>
  <c r="GN838"/>
  <c r="GP838"/>
  <c r="GV838"/>
  <c r="HC838"/>
  <c r="GX838" s="1"/>
  <c r="AC839"/>
  <c r="AD839"/>
  <c r="AE839"/>
  <c r="AF839"/>
  <c r="AG839"/>
  <c r="CU839" s="1"/>
  <c r="T839" s="1"/>
  <c r="AH839"/>
  <c r="CV839" s="1"/>
  <c r="U839" s="1"/>
  <c r="AI839"/>
  <c r="AJ839"/>
  <c r="CX839" s="1"/>
  <c r="W839" s="1"/>
  <c r="CQ839"/>
  <c r="P839" s="1"/>
  <c r="CR839"/>
  <c r="Q839" s="1"/>
  <c r="CS839"/>
  <c r="R839" s="1"/>
  <c r="CT839"/>
  <c r="S839" s="1"/>
  <c r="CY839" s="1"/>
  <c r="X839" s="1"/>
  <c r="CW839"/>
  <c r="V839" s="1"/>
  <c r="FR839"/>
  <c r="GL839"/>
  <c r="GN839"/>
  <c r="GP839"/>
  <c r="GV839"/>
  <c r="HC839" s="1"/>
  <c r="GX839" s="1"/>
  <c r="U840"/>
  <c r="AC840"/>
  <c r="AE840"/>
  <c r="AD840" s="1"/>
  <c r="AF840"/>
  <c r="AG840"/>
  <c r="CU840" s="1"/>
  <c r="T840" s="1"/>
  <c r="AH840"/>
  <c r="AI840"/>
  <c r="CW840" s="1"/>
  <c r="V840" s="1"/>
  <c r="AJ840"/>
  <c r="CX840" s="1"/>
  <c r="W840" s="1"/>
  <c r="CQ840"/>
  <c r="P840" s="1"/>
  <c r="CS840"/>
  <c r="R840" s="1"/>
  <c r="CT840"/>
  <c r="S840" s="1"/>
  <c r="CV840"/>
  <c r="FR840"/>
  <c r="GL840"/>
  <c r="GN840"/>
  <c r="GP840"/>
  <c r="GV840"/>
  <c r="HC840" s="1"/>
  <c r="GX840" s="1"/>
  <c r="V841"/>
  <c r="AC841"/>
  <c r="AD841"/>
  <c r="AE841"/>
  <c r="AF841"/>
  <c r="AG841"/>
  <c r="CU841" s="1"/>
  <c r="T841" s="1"/>
  <c r="AH841"/>
  <c r="CV841" s="1"/>
  <c r="U841" s="1"/>
  <c r="AI841"/>
  <c r="AJ841"/>
  <c r="CX841" s="1"/>
  <c r="W841" s="1"/>
  <c r="CQ841"/>
  <c r="P841" s="1"/>
  <c r="CR841"/>
  <c r="Q841" s="1"/>
  <c r="CS841"/>
  <c r="R841" s="1"/>
  <c r="CT841"/>
  <c r="S841" s="1"/>
  <c r="CY841" s="1"/>
  <c r="X841" s="1"/>
  <c r="CW841"/>
  <c r="CZ841"/>
  <c r="Y841" s="1"/>
  <c r="FR841"/>
  <c r="GL841"/>
  <c r="GN841"/>
  <c r="GP841"/>
  <c r="GV841"/>
  <c r="HC841"/>
  <c r="GX841" s="1"/>
  <c r="C842"/>
  <c r="D842"/>
  <c r="I842"/>
  <c r="T842"/>
  <c r="AC842"/>
  <c r="AE842"/>
  <c r="AD842" s="1"/>
  <c r="CR842" s="1"/>
  <c r="Q842" s="1"/>
  <c r="AF842"/>
  <c r="AG842"/>
  <c r="CU842" s="1"/>
  <c r="AH842"/>
  <c r="AI842"/>
  <c r="CW842" s="1"/>
  <c r="V842" s="1"/>
  <c r="AJ842"/>
  <c r="CX842" s="1"/>
  <c r="W842" s="1"/>
  <c r="CQ842"/>
  <c r="P842" s="1"/>
  <c r="CT842"/>
  <c r="S842" s="1"/>
  <c r="CV842"/>
  <c r="U842" s="1"/>
  <c r="FR842"/>
  <c r="GL842"/>
  <c r="GO842"/>
  <c r="GP842"/>
  <c r="GV842"/>
  <c r="HC842" s="1"/>
  <c r="GX842" s="1"/>
  <c r="C843"/>
  <c r="D843"/>
  <c r="I843"/>
  <c r="AC843"/>
  <c r="AE843"/>
  <c r="AF843"/>
  <c r="AG843"/>
  <c r="AH843"/>
  <c r="CV843" s="1"/>
  <c r="AI843"/>
  <c r="CW843" s="1"/>
  <c r="V843" s="1"/>
  <c r="AJ843"/>
  <c r="CQ843"/>
  <c r="P843" s="1"/>
  <c r="CU843"/>
  <c r="T843" s="1"/>
  <c r="CX843"/>
  <c r="W843" s="1"/>
  <c r="FR843"/>
  <c r="GL843"/>
  <c r="GO843"/>
  <c r="GP843"/>
  <c r="GV843"/>
  <c r="HC843" s="1"/>
  <c r="GX843" s="1"/>
  <c r="P844"/>
  <c r="AC844"/>
  <c r="AE844"/>
  <c r="AD844" s="1"/>
  <c r="CR844" s="1"/>
  <c r="Q844" s="1"/>
  <c r="AF844"/>
  <c r="AG844"/>
  <c r="CU844" s="1"/>
  <c r="T844" s="1"/>
  <c r="AH844"/>
  <c r="CV844" s="1"/>
  <c r="U844" s="1"/>
  <c r="AI844"/>
  <c r="CW844" s="1"/>
  <c r="V844" s="1"/>
  <c r="AJ844"/>
  <c r="CQ844"/>
  <c r="CT844"/>
  <c r="S844" s="1"/>
  <c r="CX844"/>
  <c r="W844" s="1"/>
  <c r="FR844"/>
  <c r="GL844"/>
  <c r="GN844"/>
  <c r="GP844"/>
  <c r="GV844"/>
  <c r="HC844"/>
  <c r="GX844" s="1"/>
  <c r="AC845"/>
  <c r="AD845"/>
  <c r="CR845" s="1"/>
  <c r="Q845" s="1"/>
  <c r="AE845"/>
  <c r="AF845"/>
  <c r="AG845"/>
  <c r="CU845" s="1"/>
  <c r="T845" s="1"/>
  <c r="AH845"/>
  <c r="CV845" s="1"/>
  <c r="U845" s="1"/>
  <c r="AI845"/>
  <c r="CW845" s="1"/>
  <c r="V845" s="1"/>
  <c r="AJ845"/>
  <c r="CQ845"/>
  <c r="P845" s="1"/>
  <c r="CS845"/>
  <c r="R845" s="1"/>
  <c r="CX845"/>
  <c r="W845" s="1"/>
  <c r="FR845"/>
  <c r="GL845"/>
  <c r="GN845"/>
  <c r="GP845"/>
  <c r="GV845"/>
  <c r="HC845"/>
  <c r="GX845" s="1"/>
  <c r="C846"/>
  <c r="D846"/>
  <c r="I846"/>
  <c r="S846"/>
  <c r="AC846"/>
  <c r="AE846"/>
  <c r="CS846" s="1"/>
  <c r="R846" s="1"/>
  <c r="CY846" s="1"/>
  <c r="X846" s="1"/>
  <c r="AF846"/>
  <c r="CT846" s="1"/>
  <c r="AG846"/>
  <c r="CU846" s="1"/>
  <c r="T846" s="1"/>
  <c r="AH846"/>
  <c r="AI846"/>
  <c r="CW846" s="1"/>
  <c r="V846" s="1"/>
  <c r="AJ846"/>
  <c r="CQ846"/>
  <c r="P846" s="1"/>
  <c r="CV846"/>
  <c r="U846" s="1"/>
  <c r="CX846"/>
  <c r="W846" s="1"/>
  <c r="FR846"/>
  <c r="GL846"/>
  <c r="GO846"/>
  <c r="GP846"/>
  <c r="GV846"/>
  <c r="HC846" s="1"/>
  <c r="GX846" s="1"/>
  <c r="C847"/>
  <c r="D847"/>
  <c r="I847"/>
  <c r="AC847"/>
  <c r="AD847"/>
  <c r="AE847"/>
  <c r="CS847" s="1"/>
  <c r="R847" s="1"/>
  <c r="AF847"/>
  <c r="AG847"/>
  <c r="AH847"/>
  <c r="CV847" s="1"/>
  <c r="U847" s="1"/>
  <c r="AI847"/>
  <c r="AJ847"/>
  <c r="CX847" s="1"/>
  <c r="W847" s="1"/>
  <c r="CU847"/>
  <c r="T847" s="1"/>
  <c r="CW847"/>
  <c r="FR847"/>
  <c r="GL847"/>
  <c r="GO847"/>
  <c r="GP847"/>
  <c r="GV847"/>
  <c r="HC847" s="1"/>
  <c r="GX847" s="1"/>
  <c r="AC848"/>
  <c r="AE848"/>
  <c r="AF848"/>
  <c r="CT848" s="1"/>
  <c r="S848" s="1"/>
  <c r="AG848"/>
  <c r="CU848" s="1"/>
  <c r="T848" s="1"/>
  <c r="AH848"/>
  <c r="AI848"/>
  <c r="CW848" s="1"/>
  <c r="V848" s="1"/>
  <c r="AJ848"/>
  <c r="CX848" s="1"/>
  <c r="W848" s="1"/>
  <c r="CS848"/>
  <c r="R848" s="1"/>
  <c r="CV848"/>
  <c r="U848" s="1"/>
  <c r="FR848"/>
  <c r="GL848"/>
  <c r="GO848"/>
  <c r="GP848"/>
  <c r="GV848"/>
  <c r="HC848" s="1"/>
  <c r="GX848" s="1"/>
  <c r="AB849"/>
  <c r="AC849"/>
  <c r="AE849"/>
  <c r="AD849" s="1"/>
  <c r="CR849" s="1"/>
  <c r="Q849" s="1"/>
  <c r="AF849"/>
  <c r="AG849"/>
  <c r="CU849" s="1"/>
  <c r="T849" s="1"/>
  <c r="AH849"/>
  <c r="AI849"/>
  <c r="CW849" s="1"/>
  <c r="V849" s="1"/>
  <c r="AJ849"/>
  <c r="CX849" s="1"/>
  <c r="W849" s="1"/>
  <c r="CS849"/>
  <c r="R849" s="1"/>
  <c r="CV849"/>
  <c r="U849" s="1"/>
  <c r="FR849"/>
  <c r="GL849"/>
  <c r="GO849"/>
  <c r="GP849"/>
  <c r="GV849"/>
  <c r="HC849"/>
  <c r="GX849" s="1"/>
  <c r="AB850"/>
  <c r="AC850"/>
  <c r="CQ850" s="1"/>
  <c r="P850" s="1"/>
  <c r="CP850" s="1"/>
  <c r="O850" s="1"/>
  <c r="AE850"/>
  <c r="AD850" s="1"/>
  <c r="CR850" s="1"/>
  <c r="Q850" s="1"/>
  <c r="AF850"/>
  <c r="CT850" s="1"/>
  <c r="S850" s="1"/>
  <c r="AG850"/>
  <c r="CU850" s="1"/>
  <c r="T850" s="1"/>
  <c r="AH850"/>
  <c r="AI850"/>
  <c r="AJ850"/>
  <c r="CX850" s="1"/>
  <c r="W850" s="1"/>
  <c r="CV850"/>
  <c r="U850" s="1"/>
  <c r="CW850"/>
  <c r="V850" s="1"/>
  <c r="FR850"/>
  <c r="GL850"/>
  <c r="GO850"/>
  <c r="GP850"/>
  <c r="GV850"/>
  <c r="HC850"/>
  <c r="GX850" s="1"/>
  <c r="R851"/>
  <c r="AC851"/>
  <c r="AE851"/>
  <c r="AD851" s="1"/>
  <c r="CR851" s="1"/>
  <c r="Q851" s="1"/>
  <c r="AF851"/>
  <c r="AG851"/>
  <c r="AH851"/>
  <c r="AI851"/>
  <c r="CW851" s="1"/>
  <c r="V851" s="1"/>
  <c r="AJ851"/>
  <c r="CX851" s="1"/>
  <c r="W851" s="1"/>
  <c r="CS851"/>
  <c r="CU851"/>
  <c r="T851" s="1"/>
  <c r="CV851"/>
  <c r="U851" s="1"/>
  <c r="FR851"/>
  <c r="GL851"/>
  <c r="GO851"/>
  <c r="GP851"/>
  <c r="GV851"/>
  <c r="HC851" s="1"/>
  <c r="GX851" s="1"/>
  <c r="B853"/>
  <c r="B828" s="1"/>
  <c r="C853"/>
  <c r="C828" s="1"/>
  <c r="D853"/>
  <c r="D828" s="1"/>
  <c r="F853"/>
  <c r="F828" s="1"/>
  <c r="G853"/>
  <c r="G828" s="1"/>
  <c r="A131" i="6" s="1"/>
  <c r="BX853" i="1"/>
  <c r="BX828" s="1"/>
  <c r="CD853"/>
  <c r="CK853"/>
  <c r="BB853" s="1"/>
  <c r="F866" s="1"/>
  <c r="CL853"/>
  <c r="CM853"/>
  <c r="CM828" s="1"/>
  <c r="FP853"/>
  <c r="GC853"/>
  <c r="ET853" s="1"/>
  <c r="GD853"/>
  <c r="GD828" s="1"/>
  <c r="GE853"/>
  <c r="GE828" s="1"/>
  <c r="D883"/>
  <c r="E885"/>
  <c r="Z885"/>
  <c r="AA885"/>
  <c r="AM885"/>
  <c r="AN885"/>
  <c r="BE885"/>
  <c r="BF885"/>
  <c r="BG885"/>
  <c r="BH885"/>
  <c r="BI885"/>
  <c r="BJ885"/>
  <c r="BK885"/>
  <c r="BL885"/>
  <c r="BM885"/>
  <c r="BN885"/>
  <c r="BO885"/>
  <c r="BP885"/>
  <c r="BQ885"/>
  <c r="BR885"/>
  <c r="BS885"/>
  <c r="BT885"/>
  <c r="BU885"/>
  <c r="BV885"/>
  <c r="BW885"/>
  <c r="CM885"/>
  <c r="CN885"/>
  <c r="CO885"/>
  <c r="CP885"/>
  <c r="CQ885"/>
  <c r="CR885"/>
  <c r="CS885"/>
  <c r="CT885"/>
  <c r="CU885"/>
  <c r="CV885"/>
  <c r="CW885"/>
  <c r="CX885"/>
  <c r="CY885"/>
  <c r="CZ885"/>
  <c r="DA885"/>
  <c r="DB885"/>
  <c r="DC885"/>
  <c r="DD885"/>
  <c r="DE885"/>
  <c r="DF885"/>
  <c r="DR885"/>
  <c r="DS885"/>
  <c r="EE885"/>
  <c r="EF885"/>
  <c r="EW885"/>
  <c r="EX885"/>
  <c r="EY885"/>
  <c r="EZ885"/>
  <c r="FA885"/>
  <c r="FB885"/>
  <c r="FC885"/>
  <c r="FD885"/>
  <c r="FE885"/>
  <c r="FF885"/>
  <c r="FG885"/>
  <c r="FH885"/>
  <c r="FI885"/>
  <c r="FJ885"/>
  <c r="FK885"/>
  <c r="FL885"/>
  <c r="FM885"/>
  <c r="FN885"/>
  <c r="FO885"/>
  <c r="GE885"/>
  <c r="GF885"/>
  <c r="GG885"/>
  <c r="GH885"/>
  <c r="GI885"/>
  <c r="GJ885"/>
  <c r="GK885"/>
  <c r="GL885"/>
  <c r="GM885"/>
  <c r="GN885"/>
  <c r="GO885"/>
  <c r="GP885"/>
  <c r="GQ885"/>
  <c r="GR885"/>
  <c r="GS885"/>
  <c r="GT885"/>
  <c r="GU885"/>
  <c r="GV885"/>
  <c r="GW885"/>
  <c r="GX885"/>
  <c r="C887"/>
  <c r="D887"/>
  <c r="P887"/>
  <c r="AC887"/>
  <c r="CQ887" s="1"/>
  <c r="AE887"/>
  <c r="AD887" s="1"/>
  <c r="AF887"/>
  <c r="CT887" s="1"/>
  <c r="S887" s="1"/>
  <c r="AG887"/>
  <c r="AH887"/>
  <c r="CV887" s="1"/>
  <c r="U887" s="1"/>
  <c r="AI887"/>
  <c r="AJ887"/>
  <c r="CX887" s="1"/>
  <c r="W887" s="1"/>
  <c r="CS887"/>
  <c r="R887" s="1"/>
  <c r="CU887"/>
  <c r="T887" s="1"/>
  <c r="CW887"/>
  <c r="V887" s="1"/>
  <c r="FR887"/>
  <c r="GL887"/>
  <c r="GO887"/>
  <c r="GP887"/>
  <c r="GV887"/>
  <c r="HC887"/>
  <c r="GX887" s="1"/>
  <c r="C888"/>
  <c r="D888"/>
  <c r="AC888"/>
  <c r="AD888"/>
  <c r="AE888"/>
  <c r="AF888"/>
  <c r="AG888"/>
  <c r="CU888" s="1"/>
  <c r="T888" s="1"/>
  <c r="AH888"/>
  <c r="AI888"/>
  <c r="CW888" s="1"/>
  <c r="V888" s="1"/>
  <c r="AJ888"/>
  <c r="CX888" s="1"/>
  <c r="W888" s="1"/>
  <c r="CQ888"/>
  <c r="P888" s="1"/>
  <c r="CS888"/>
  <c r="R888" s="1"/>
  <c r="CV888"/>
  <c r="U888" s="1"/>
  <c r="FR888"/>
  <c r="GL888"/>
  <c r="GO888"/>
  <c r="GP888"/>
  <c r="GV888"/>
  <c r="HC888" s="1"/>
  <c r="GX888" s="1"/>
  <c r="I889"/>
  <c r="AC889"/>
  <c r="AE889"/>
  <c r="AF889"/>
  <c r="CT889" s="1"/>
  <c r="AG889"/>
  <c r="AH889"/>
  <c r="CV889" s="1"/>
  <c r="AI889"/>
  <c r="CW889" s="1"/>
  <c r="V889" s="1"/>
  <c r="AJ889"/>
  <c r="CU889"/>
  <c r="T889" s="1"/>
  <c r="CX889"/>
  <c r="W889" s="1"/>
  <c r="FR889"/>
  <c r="GL889"/>
  <c r="GO889"/>
  <c r="GP889"/>
  <c r="GV889"/>
  <c r="GX889"/>
  <c r="HC889"/>
  <c r="I890"/>
  <c r="AC890"/>
  <c r="AE890"/>
  <c r="AD890" s="1"/>
  <c r="AF890"/>
  <c r="AG890"/>
  <c r="CU890" s="1"/>
  <c r="T890" s="1"/>
  <c r="AH890"/>
  <c r="AI890"/>
  <c r="CW890" s="1"/>
  <c r="AJ890"/>
  <c r="CX890" s="1"/>
  <c r="CQ890"/>
  <c r="P890" s="1"/>
  <c r="CV890"/>
  <c r="FR890"/>
  <c r="GL890"/>
  <c r="GO890"/>
  <c r="GP890"/>
  <c r="GV890"/>
  <c r="HC890" s="1"/>
  <c r="AC891"/>
  <c r="AE891"/>
  <c r="AF891"/>
  <c r="AG891"/>
  <c r="CU891" s="1"/>
  <c r="T891" s="1"/>
  <c r="AH891"/>
  <c r="CV891" s="1"/>
  <c r="U891" s="1"/>
  <c r="AI891"/>
  <c r="AJ891"/>
  <c r="CX891" s="1"/>
  <c r="W891" s="1"/>
  <c r="CQ891"/>
  <c r="P891" s="1"/>
  <c r="CT891"/>
  <c r="S891" s="1"/>
  <c r="CW891"/>
  <c r="V891" s="1"/>
  <c r="FR891"/>
  <c r="GL891"/>
  <c r="GN891"/>
  <c r="GP891"/>
  <c r="GV891"/>
  <c r="HC891" s="1"/>
  <c r="GX891" s="1"/>
  <c r="T892"/>
  <c r="U892"/>
  <c r="AC892"/>
  <c r="AE892"/>
  <c r="AF892"/>
  <c r="AG892"/>
  <c r="CU892" s="1"/>
  <c r="AH892"/>
  <c r="AI892"/>
  <c r="AJ892"/>
  <c r="CX892" s="1"/>
  <c r="W892" s="1"/>
  <c r="CQ892"/>
  <c r="P892" s="1"/>
  <c r="CV892"/>
  <c r="CW892"/>
  <c r="V892" s="1"/>
  <c r="FR892"/>
  <c r="GL892"/>
  <c r="GN892"/>
  <c r="GP892"/>
  <c r="GV892"/>
  <c r="HC892" s="1"/>
  <c r="GX892" s="1"/>
  <c r="AC893"/>
  <c r="AE893"/>
  <c r="AD893" s="1"/>
  <c r="AF893"/>
  <c r="AG893"/>
  <c r="CU893" s="1"/>
  <c r="T893" s="1"/>
  <c r="AH893"/>
  <c r="CV893" s="1"/>
  <c r="U893" s="1"/>
  <c r="AI893"/>
  <c r="AJ893"/>
  <c r="CX893" s="1"/>
  <c r="W893" s="1"/>
  <c r="CQ893"/>
  <c r="P893" s="1"/>
  <c r="CT893"/>
  <c r="S893" s="1"/>
  <c r="CW893"/>
  <c r="V893" s="1"/>
  <c r="FR893"/>
  <c r="GL893"/>
  <c r="GO893"/>
  <c r="GP893"/>
  <c r="GV893"/>
  <c r="HC893"/>
  <c r="GX893" s="1"/>
  <c r="T894"/>
  <c r="AC894"/>
  <c r="AE894"/>
  <c r="AD894" s="1"/>
  <c r="AF894"/>
  <c r="AG894"/>
  <c r="CU894" s="1"/>
  <c r="AH894"/>
  <c r="CV894" s="1"/>
  <c r="U894" s="1"/>
  <c r="AI894"/>
  <c r="CW894" s="1"/>
  <c r="V894" s="1"/>
  <c r="AJ894"/>
  <c r="CX894" s="1"/>
  <c r="W894" s="1"/>
  <c r="CS894"/>
  <c r="R894" s="1"/>
  <c r="FR894"/>
  <c r="GL894"/>
  <c r="GO894"/>
  <c r="GP894"/>
  <c r="GV894"/>
  <c r="HC894" s="1"/>
  <c r="GX894" s="1"/>
  <c r="AC895"/>
  <c r="CQ895" s="1"/>
  <c r="P895" s="1"/>
  <c r="AE895"/>
  <c r="AD895" s="1"/>
  <c r="AF895"/>
  <c r="CT895" s="1"/>
  <c r="S895" s="1"/>
  <c r="AG895"/>
  <c r="CU895" s="1"/>
  <c r="T895" s="1"/>
  <c r="AH895"/>
  <c r="CV895" s="1"/>
  <c r="U895" s="1"/>
  <c r="AI895"/>
  <c r="CW895" s="1"/>
  <c r="V895" s="1"/>
  <c r="AJ895"/>
  <c r="CX895" s="1"/>
  <c r="W895" s="1"/>
  <c r="CS895"/>
  <c r="R895" s="1"/>
  <c r="FR895"/>
  <c r="GL895"/>
  <c r="GO895"/>
  <c r="GP895"/>
  <c r="GV895"/>
  <c r="HC895"/>
  <c r="GX895" s="1"/>
  <c r="AC896"/>
  <c r="AE896"/>
  <c r="AD896" s="1"/>
  <c r="AF896"/>
  <c r="AG896"/>
  <c r="CU896" s="1"/>
  <c r="T896" s="1"/>
  <c r="AH896"/>
  <c r="CV896" s="1"/>
  <c r="U896" s="1"/>
  <c r="AI896"/>
  <c r="CW896" s="1"/>
  <c r="V896" s="1"/>
  <c r="AJ896"/>
  <c r="CX896" s="1"/>
  <c r="W896" s="1"/>
  <c r="CS896"/>
  <c r="R896" s="1"/>
  <c r="FR896"/>
  <c r="GL896"/>
  <c r="GO896"/>
  <c r="GP896"/>
  <c r="GV896"/>
  <c r="HC896" s="1"/>
  <c r="GX896" s="1"/>
  <c r="C897"/>
  <c r="D897"/>
  <c r="I897"/>
  <c r="T897"/>
  <c r="AC897"/>
  <c r="AD897"/>
  <c r="CR897" s="1"/>
  <c r="Q897" s="1"/>
  <c r="AE897"/>
  <c r="CS897" s="1"/>
  <c r="R897" s="1"/>
  <c r="AF897"/>
  <c r="AG897"/>
  <c r="CU897" s="1"/>
  <c r="AH897"/>
  <c r="CV897" s="1"/>
  <c r="U897" s="1"/>
  <c r="AI897"/>
  <c r="CW897" s="1"/>
  <c r="V897" s="1"/>
  <c r="AJ897"/>
  <c r="CT897"/>
  <c r="S897" s="1"/>
  <c r="CX897"/>
  <c r="W897" s="1"/>
  <c r="FR897"/>
  <c r="GL897"/>
  <c r="GO897"/>
  <c r="GP897"/>
  <c r="GV897"/>
  <c r="HC897" s="1"/>
  <c r="GX897" s="1"/>
  <c r="C898"/>
  <c r="D898"/>
  <c r="I898"/>
  <c r="AC898"/>
  <c r="AE898"/>
  <c r="AF898"/>
  <c r="AG898"/>
  <c r="CU898" s="1"/>
  <c r="T898" s="1"/>
  <c r="AH898"/>
  <c r="AI898"/>
  <c r="CW898" s="1"/>
  <c r="V898" s="1"/>
  <c r="AJ898"/>
  <c r="CQ898"/>
  <c r="P898" s="1"/>
  <c r="CV898"/>
  <c r="U898" s="1"/>
  <c r="CX898"/>
  <c r="W898" s="1"/>
  <c r="FR898"/>
  <c r="GL898"/>
  <c r="GO898"/>
  <c r="GP898"/>
  <c r="GV898"/>
  <c r="HC898" s="1"/>
  <c r="GX898" s="1"/>
  <c r="I899"/>
  <c r="AC899"/>
  <c r="AE899"/>
  <c r="AF899"/>
  <c r="CT899" s="1"/>
  <c r="S899" s="1"/>
  <c r="AG899"/>
  <c r="CU899" s="1"/>
  <c r="AH899"/>
  <c r="CV899" s="1"/>
  <c r="U899" s="1"/>
  <c r="AI899"/>
  <c r="CW899" s="1"/>
  <c r="V899" s="1"/>
  <c r="AJ899"/>
  <c r="CX899"/>
  <c r="W899" s="1"/>
  <c r="FR899"/>
  <c r="GL899"/>
  <c r="GO899"/>
  <c r="GP899"/>
  <c r="GV899"/>
  <c r="HC899"/>
  <c r="GX899" s="1"/>
  <c r="I900"/>
  <c r="T900"/>
  <c r="AC900"/>
  <c r="AD900"/>
  <c r="AB900" s="1"/>
  <c r="AE900"/>
  <c r="AF900"/>
  <c r="AG900"/>
  <c r="CU900" s="1"/>
  <c r="AH900"/>
  <c r="CV900" s="1"/>
  <c r="U900" s="1"/>
  <c r="AI900"/>
  <c r="AJ900"/>
  <c r="CX900" s="1"/>
  <c r="W900" s="1"/>
  <c r="CQ900"/>
  <c r="P900" s="1"/>
  <c r="CR900"/>
  <c r="Q900" s="1"/>
  <c r="CS900"/>
  <c r="R900" s="1"/>
  <c r="CT900"/>
  <c r="S900" s="1"/>
  <c r="CZ900" s="1"/>
  <c r="Y900" s="1"/>
  <c r="CW900"/>
  <c r="V900" s="1"/>
  <c r="FR900"/>
  <c r="GL900"/>
  <c r="GO900"/>
  <c r="GP900"/>
  <c r="GV900"/>
  <c r="HC900"/>
  <c r="GX900" s="1"/>
  <c r="C901"/>
  <c r="D901"/>
  <c r="I901"/>
  <c r="T901"/>
  <c r="AC901"/>
  <c r="AD901"/>
  <c r="AE901"/>
  <c r="AF901"/>
  <c r="CT901" s="1"/>
  <c r="S901" s="1"/>
  <c r="AG901"/>
  <c r="CU901" s="1"/>
  <c r="AH901"/>
  <c r="CV901" s="1"/>
  <c r="U901" s="1"/>
  <c r="AI901"/>
  <c r="CW901" s="1"/>
  <c r="V901" s="1"/>
  <c r="AJ901"/>
  <c r="CX901" s="1"/>
  <c r="W901" s="1"/>
  <c r="CQ901"/>
  <c r="P901" s="1"/>
  <c r="CS901"/>
  <c r="R901" s="1"/>
  <c r="FR901"/>
  <c r="GL901"/>
  <c r="GO901"/>
  <c r="GP901"/>
  <c r="GV901"/>
  <c r="HC901" s="1"/>
  <c r="GX901" s="1"/>
  <c r="C902"/>
  <c r="D902"/>
  <c r="I902"/>
  <c r="AC902"/>
  <c r="AE902"/>
  <c r="AF902"/>
  <c r="AG902"/>
  <c r="CU902" s="1"/>
  <c r="T902" s="1"/>
  <c r="AH902"/>
  <c r="AI902"/>
  <c r="CW902" s="1"/>
  <c r="V902" s="1"/>
  <c r="AJ902"/>
  <c r="CQ902"/>
  <c r="P902" s="1"/>
  <c r="CT902"/>
  <c r="S902" s="1"/>
  <c r="CV902"/>
  <c r="U902" s="1"/>
  <c r="CX902"/>
  <c r="FR902"/>
  <c r="GL902"/>
  <c r="GO902"/>
  <c r="GP902"/>
  <c r="GV902"/>
  <c r="HC902"/>
  <c r="GX902" s="1"/>
  <c r="AC903"/>
  <c r="AE903"/>
  <c r="AF903"/>
  <c r="CT903" s="1"/>
  <c r="S903" s="1"/>
  <c r="AG903"/>
  <c r="CU903" s="1"/>
  <c r="T903" s="1"/>
  <c r="AH903"/>
  <c r="AI903"/>
  <c r="CW903" s="1"/>
  <c r="V903" s="1"/>
  <c r="AJ903"/>
  <c r="CQ903"/>
  <c r="P903" s="1"/>
  <c r="CV903"/>
  <c r="U903" s="1"/>
  <c r="CX903"/>
  <c r="W903" s="1"/>
  <c r="FR903"/>
  <c r="GL903"/>
  <c r="GO903"/>
  <c r="GP903"/>
  <c r="GV903"/>
  <c r="HC903" s="1"/>
  <c r="GX903" s="1"/>
  <c r="AC904"/>
  <c r="AE904"/>
  <c r="AD904" s="1"/>
  <c r="CR904" s="1"/>
  <c r="Q904" s="1"/>
  <c r="AF904"/>
  <c r="AG904"/>
  <c r="CU904" s="1"/>
  <c r="T904" s="1"/>
  <c r="AH904"/>
  <c r="CV904" s="1"/>
  <c r="U904" s="1"/>
  <c r="AI904"/>
  <c r="CW904" s="1"/>
  <c r="V904" s="1"/>
  <c r="AJ904"/>
  <c r="CQ904"/>
  <c r="P904" s="1"/>
  <c r="CT904"/>
  <c r="S904" s="1"/>
  <c r="CX904"/>
  <c r="W904" s="1"/>
  <c r="FR904"/>
  <c r="GL904"/>
  <c r="GO904"/>
  <c r="GP904"/>
  <c r="GV904"/>
  <c r="HC904"/>
  <c r="GX904" s="1"/>
  <c r="C905"/>
  <c r="D905"/>
  <c r="I905"/>
  <c r="AC905"/>
  <c r="CQ905" s="1"/>
  <c r="AE905"/>
  <c r="AF905"/>
  <c r="CT905" s="1"/>
  <c r="S905" s="1"/>
  <c r="AG905"/>
  <c r="AH905"/>
  <c r="AI905"/>
  <c r="CW905" s="1"/>
  <c r="V905" s="1"/>
  <c r="AJ905"/>
  <c r="CU905"/>
  <c r="T905" s="1"/>
  <c r="CV905"/>
  <c r="CX905"/>
  <c r="W905" s="1"/>
  <c r="FR905"/>
  <c r="GL905"/>
  <c r="GO905"/>
  <c r="GP905"/>
  <c r="GV905"/>
  <c r="HC905" s="1"/>
  <c r="GX905" s="1"/>
  <c r="C906"/>
  <c r="D906"/>
  <c r="I906"/>
  <c r="AC906"/>
  <c r="AE906"/>
  <c r="CS906" s="1"/>
  <c r="R906" s="1"/>
  <c r="AF906"/>
  <c r="AG906"/>
  <c r="CU906" s="1"/>
  <c r="T906" s="1"/>
  <c r="AH906"/>
  <c r="AI906"/>
  <c r="CW906" s="1"/>
  <c r="V906" s="1"/>
  <c r="AJ906"/>
  <c r="CX906" s="1"/>
  <c r="CV906"/>
  <c r="U906" s="1"/>
  <c r="FR906"/>
  <c r="GL906"/>
  <c r="GO906"/>
  <c r="GP906"/>
  <c r="FV916" s="1"/>
  <c r="GV906"/>
  <c r="HC906"/>
  <c r="AC907"/>
  <c r="AE907"/>
  <c r="AF907"/>
  <c r="CT907" s="1"/>
  <c r="S907" s="1"/>
  <c r="AG907"/>
  <c r="AH907"/>
  <c r="CV907" s="1"/>
  <c r="U907" s="1"/>
  <c r="AI907"/>
  <c r="CW907" s="1"/>
  <c r="V907" s="1"/>
  <c r="AJ907"/>
  <c r="CX907" s="1"/>
  <c r="W907" s="1"/>
  <c r="CU907"/>
  <c r="T907" s="1"/>
  <c r="FR907"/>
  <c r="GL907"/>
  <c r="GO907"/>
  <c r="GP907"/>
  <c r="GV907"/>
  <c r="HC907" s="1"/>
  <c r="GX907" s="1"/>
  <c r="V908"/>
  <c r="AC908"/>
  <c r="AE908"/>
  <c r="AD908" s="1"/>
  <c r="CR908" s="1"/>
  <c r="Q908" s="1"/>
  <c r="AF908"/>
  <c r="AG908"/>
  <c r="CU908" s="1"/>
  <c r="T908" s="1"/>
  <c r="AH908"/>
  <c r="CV908" s="1"/>
  <c r="U908" s="1"/>
  <c r="AI908"/>
  <c r="AJ908"/>
  <c r="CS908"/>
  <c r="R908" s="1"/>
  <c r="CW908"/>
  <c r="CX908"/>
  <c r="W908" s="1"/>
  <c r="FR908"/>
  <c r="GL908"/>
  <c r="GO908"/>
  <c r="GP908"/>
  <c r="GV908"/>
  <c r="HC908" s="1"/>
  <c r="GX908" s="1"/>
  <c r="AB909"/>
  <c r="AC909"/>
  <c r="CQ909" s="1"/>
  <c r="P909" s="1"/>
  <c r="AE909"/>
  <c r="AD909" s="1"/>
  <c r="CR909" s="1"/>
  <c r="Q909" s="1"/>
  <c r="AF909"/>
  <c r="CT909" s="1"/>
  <c r="S909" s="1"/>
  <c r="AG909"/>
  <c r="CU909" s="1"/>
  <c r="T909" s="1"/>
  <c r="AH909"/>
  <c r="AI909"/>
  <c r="CW909" s="1"/>
  <c r="V909" s="1"/>
  <c r="AJ909"/>
  <c r="CX909" s="1"/>
  <c r="W909" s="1"/>
  <c r="CS909"/>
  <c r="R909" s="1"/>
  <c r="CV909"/>
  <c r="U909" s="1"/>
  <c r="FR909"/>
  <c r="GL909"/>
  <c r="GO909"/>
  <c r="GP909"/>
  <c r="GV909"/>
  <c r="HC909" s="1"/>
  <c r="GX909" s="1"/>
  <c r="AC910"/>
  <c r="AE910"/>
  <c r="AD910" s="1"/>
  <c r="CR910" s="1"/>
  <c r="Q910" s="1"/>
  <c r="AF910"/>
  <c r="AG910"/>
  <c r="CU910" s="1"/>
  <c r="T910" s="1"/>
  <c r="AH910"/>
  <c r="CV910" s="1"/>
  <c r="U910" s="1"/>
  <c r="AI910"/>
  <c r="CW910" s="1"/>
  <c r="V910" s="1"/>
  <c r="AJ910"/>
  <c r="CX910" s="1"/>
  <c r="W910" s="1"/>
  <c r="FR910"/>
  <c r="GL910"/>
  <c r="GO910"/>
  <c r="GP910"/>
  <c r="GV910"/>
  <c r="HC910" s="1"/>
  <c r="GX910" s="1"/>
  <c r="AC911"/>
  <c r="CQ911" s="1"/>
  <c r="P911" s="1"/>
  <c r="AE911"/>
  <c r="AD911" s="1"/>
  <c r="CR911" s="1"/>
  <c r="Q911" s="1"/>
  <c r="AF911"/>
  <c r="CT911" s="1"/>
  <c r="S911" s="1"/>
  <c r="AG911"/>
  <c r="CU911" s="1"/>
  <c r="T911" s="1"/>
  <c r="AH911"/>
  <c r="CV911" s="1"/>
  <c r="U911" s="1"/>
  <c r="AI911"/>
  <c r="CW911" s="1"/>
  <c r="V911" s="1"/>
  <c r="AJ911"/>
  <c r="CS911"/>
  <c r="R911" s="1"/>
  <c r="CX911"/>
  <c r="W911" s="1"/>
  <c r="FR911"/>
  <c r="GL911"/>
  <c r="GO911"/>
  <c r="GP911"/>
  <c r="GV911"/>
  <c r="HC911"/>
  <c r="GX911" s="1"/>
  <c r="V912"/>
  <c r="AC912"/>
  <c r="AE912"/>
  <c r="AD912" s="1"/>
  <c r="CR912" s="1"/>
  <c r="Q912" s="1"/>
  <c r="AF912"/>
  <c r="AG912"/>
  <c r="CU912" s="1"/>
  <c r="T912" s="1"/>
  <c r="AH912"/>
  <c r="CV912" s="1"/>
  <c r="U912" s="1"/>
  <c r="AI912"/>
  <c r="AJ912"/>
  <c r="CS912"/>
  <c r="R912" s="1"/>
  <c r="CW912"/>
  <c r="CX912"/>
  <c r="W912" s="1"/>
  <c r="FR912"/>
  <c r="GL912"/>
  <c r="GO912"/>
  <c r="GP912"/>
  <c r="GV912"/>
  <c r="HC912" s="1"/>
  <c r="GX912" s="1"/>
  <c r="AC913"/>
  <c r="AE913"/>
  <c r="AF913"/>
  <c r="CT913" s="1"/>
  <c r="S913" s="1"/>
  <c r="AG913"/>
  <c r="CU913" s="1"/>
  <c r="T913" s="1"/>
  <c r="AH913"/>
  <c r="AI913"/>
  <c r="CW913" s="1"/>
  <c r="V913" s="1"/>
  <c r="AJ913"/>
  <c r="CX913" s="1"/>
  <c r="W913" s="1"/>
  <c r="CS913"/>
  <c r="R913" s="1"/>
  <c r="CV913"/>
  <c r="U913" s="1"/>
  <c r="FR913"/>
  <c r="GL913"/>
  <c r="GO913"/>
  <c r="GP913"/>
  <c r="GV913"/>
  <c r="HC913" s="1"/>
  <c r="GX913" s="1"/>
  <c r="AC914"/>
  <c r="AE914"/>
  <c r="AD914" s="1"/>
  <c r="CR914" s="1"/>
  <c r="Q914" s="1"/>
  <c r="AF914"/>
  <c r="AG914"/>
  <c r="AH914"/>
  <c r="CV914" s="1"/>
  <c r="U914" s="1"/>
  <c r="AI914"/>
  <c r="CW914" s="1"/>
  <c r="V914" s="1"/>
  <c r="AJ914"/>
  <c r="CX914" s="1"/>
  <c r="W914" s="1"/>
  <c r="CS914"/>
  <c r="R914" s="1"/>
  <c r="CU914"/>
  <c r="T914" s="1"/>
  <c r="FR914"/>
  <c r="GL914"/>
  <c r="GO914"/>
  <c r="GP914"/>
  <c r="GV914"/>
  <c r="HC914" s="1"/>
  <c r="GX914" s="1"/>
  <c r="B916"/>
  <c r="B885" s="1"/>
  <c r="C916"/>
  <c r="C885" s="1"/>
  <c r="D916"/>
  <c r="D885" s="1"/>
  <c r="F916"/>
  <c r="F885" s="1"/>
  <c r="G916"/>
  <c r="BX916"/>
  <c r="CK916"/>
  <c r="CK885" s="1"/>
  <c r="CL916"/>
  <c r="CM916"/>
  <c r="BD916" s="1"/>
  <c r="EG916"/>
  <c r="FP916"/>
  <c r="FP885" s="1"/>
  <c r="GC916"/>
  <c r="ET916" s="1"/>
  <c r="GD916"/>
  <c r="GD885" s="1"/>
  <c r="GE916"/>
  <c r="EV916" s="1"/>
  <c r="D946"/>
  <c r="E948"/>
  <c r="Z948"/>
  <c r="AA948"/>
  <c r="AM948"/>
  <c r="AN948"/>
  <c r="BE948"/>
  <c r="BF948"/>
  <c r="BG948"/>
  <c r="BH948"/>
  <c r="BI948"/>
  <c r="BJ948"/>
  <c r="BK948"/>
  <c r="BL948"/>
  <c r="BM948"/>
  <c r="BN948"/>
  <c r="BO948"/>
  <c r="BP948"/>
  <c r="BQ948"/>
  <c r="BR948"/>
  <c r="BS948"/>
  <c r="BT948"/>
  <c r="BU948"/>
  <c r="BV948"/>
  <c r="BW948"/>
  <c r="BX948"/>
  <c r="CN948"/>
  <c r="CO948"/>
  <c r="CP948"/>
  <c r="CQ948"/>
  <c r="CR948"/>
  <c r="CS948"/>
  <c r="CT948"/>
  <c r="CU948"/>
  <c r="CV948"/>
  <c r="CW948"/>
  <c r="CX948"/>
  <c r="CY948"/>
  <c r="CZ948"/>
  <c r="DA948"/>
  <c r="DB948"/>
  <c r="DC948"/>
  <c r="DD948"/>
  <c r="DE948"/>
  <c r="DF948"/>
  <c r="DR948"/>
  <c r="DS948"/>
  <c r="EE948"/>
  <c r="EF948"/>
  <c r="EW948"/>
  <c r="EX948"/>
  <c r="EY948"/>
  <c r="EZ948"/>
  <c r="FA948"/>
  <c r="FB948"/>
  <c r="FC948"/>
  <c r="FD948"/>
  <c r="FE948"/>
  <c r="FF948"/>
  <c r="FG948"/>
  <c r="FH948"/>
  <c r="FI948"/>
  <c r="FJ948"/>
  <c r="FK948"/>
  <c r="FL948"/>
  <c r="FM948"/>
  <c r="FN948"/>
  <c r="FO948"/>
  <c r="GE948"/>
  <c r="GF948"/>
  <c r="GG948"/>
  <c r="GH948"/>
  <c r="GI948"/>
  <c r="GJ948"/>
  <c r="GK948"/>
  <c r="GL948"/>
  <c r="GM948"/>
  <c r="GN948"/>
  <c r="GO948"/>
  <c r="GP948"/>
  <c r="GQ948"/>
  <c r="GR948"/>
  <c r="GS948"/>
  <c r="GT948"/>
  <c r="GU948"/>
  <c r="GV948"/>
  <c r="GW948"/>
  <c r="GX948"/>
  <c r="C950"/>
  <c r="D950"/>
  <c r="AC950"/>
  <c r="AE950"/>
  <c r="AD950" s="1"/>
  <c r="CR950" s="1"/>
  <c r="Q950" s="1"/>
  <c r="AF950"/>
  <c r="CT950" s="1"/>
  <c r="S950" s="1"/>
  <c r="AG950"/>
  <c r="CU950" s="1"/>
  <c r="T950" s="1"/>
  <c r="AH950"/>
  <c r="CV950" s="1"/>
  <c r="U950" s="1"/>
  <c r="AI950"/>
  <c r="AJ950"/>
  <c r="CW950"/>
  <c r="V950" s="1"/>
  <c r="CX950"/>
  <c r="W950" s="1"/>
  <c r="FR950"/>
  <c r="BY977" s="1"/>
  <c r="GL950"/>
  <c r="GO950"/>
  <c r="GP950"/>
  <c r="GV950"/>
  <c r="HC950" s="1"/>
  <c r="GX950" s="1"/>
  <c r="C951"/>
  <c r="D951"/>
  <c r="P951"/>
  <c r="AC951"/>
  <c r="AD951"/>
  <c r="AE951"/>
  <c r="AF951"/>
  <c r="AG951"/>
  <c r="CU951" s="1"/>
  <c r="T951" s="1"/>
  <c r="AH951"/>
  <c r="AI951"/>
  <c r="CW951" s="1"/>
  <c r="V951" s="1"/>
  <c r="AJ951"/>
  <c r="CX951" s="1"/>
  <c r="W951" s="1"/>
  <c r="CQ951"/>
  <c r="CS951"/>
  <c r="R951" s="1"/>
  <c r="CV951"/>
  <c r="U951" s="1"/>
  <c r="FR951"/>
  <c r="GL951"/>
  <c r="GO951"/>
  <c r="GP951"/>
  <c r="GV951"/>
  <c r="HC951" s="1"/>
  <c r="GX951" s="1"/>
  <c r="I952"/>
  <c r="AC952"/>
  <c r="AE952"/>
  <c r="AF952"/>
  <c r="CT952" s="1"/>
  <c r="S952" s="1"/>
  <c r="AG952"/>
  <c r="CU952" s="1"/>
  <c r="AH952"/>
  <c r="CV952" s="1"/>
  <c r="U952" s="1"/>
  <c r="AI952"/>
  <c r="AJ952"/>
  <c r="CX952" s="1"/>
  <c r="W952" s="1"/>
  <c r="CS952"/>
  <c r="CW952"/>
  <c r="V952" s="1"/>
  <c r="FR952"/>
  <c r="GL952"/>
  <c r="GO952"/>
  <c r="GP952"/>
  <c r="GV952"/>
  <c r="HC952"/>
  <c r="GX952" s="1"/>
  <c r="I953"/>
  <c r="AC953"/>
  <c r="AE953"/>
  <c r="AD953" s="1"/>
  <c r="CR953" s="1"/>
  <c r="Q953" s="1"/>
  <c r="AF953"/>
  <c r="AG953"/>
  <c r="CU953" s="1"/>
  <c r="T953" s="1"/>
  <c r="AH953"/>
  <c r="AI953"/>
  <c r="CW953" s="1"/>
  <c r="V953" s="1"/>
  <c r="AJ953"/>
  <c r="CX953" s="1"/>
  <c r="CQ953"/>
  <c r="P953" s="1"/>
  <c r="CS953"/>
  <c r="R953" s="1"/>
  <c r="CT953"/>
  <c r="CV953"/>
  <c r="U953" s="1"/>
  <c r="FR953"/>
  <c r="GL953"/>
  <c r="GO953"/>
  <c r="GP953"/>
  <c r="GV953"/>
  <c r="HC953"/>
  <c r="GX953" s="1"/>
  <c r="T954"/>
  <c r="AC954"/>
  <c r="AD954"/>
  <c r="AE954"/>
  <c r="AF954"/>
  <c r="AB954" s="1"/>
  <c r="AG954"/>
  <c r="CU954" s="1"/>
  <c r="AH954"/>
  <c r="CV954" s="1"/>
  <c r="U954" s="1"/>
  <c r="AI954"/>
  <c r="AJ954"/>
  <c r="CX954" s="1"/>
  <c r="W954" s="1"/>
  <c r="CQ954"/>
  <c r="P954" s="1"/>
  <c r="CR954"/>
  <c r="Q954" s="1"/>
  <c r="CS954"/>
  <c r="R954" s="1"/>
  <c r="CT954"/>
  <c r="S954" s="1"/>
  <c r="CY954" s="1"/>
  <c r="X954" s="1"/>
  <c r="CW954"/>
  <c r="V954" s="1"/>
  <c r="FR954"/>
  <c r="GL954"/>
  <c r="GN954"/>
  <c r="GP954"/>
  <c r="GV954"/>
  <c r="HC954"/>
  <c r="GX954" s="1"/>
  <c r="W955"/>
  <c r="AC955"/>
  <c r="AE955"/>
  <c r="AD955" s="1"/>
  <c r="AF955"/>
  <c r="AG955"/>
  <c r="CU955" s="1"/>
  <c r="T955" s="1"/>
  <c r="AH955"/>
  <c r="AI955"/>
  <c r="CW955" s="1"/>
  <c r="V955" s="1"/>
  <c r="AJ955"/>
  <c r="CX955" s="1"/>
  <c r="CQ955"/>
  <c r="P955" s="1"/>
  <c r="CT955"/>
  <c r="S955" s="1"/>
  <c r="CV955"/>
  <c r="U955" s="1"/>
  <c r="FR955"/>
  <c r="GL955"/>
  <c r="GN955"/>
  <c r="GP955"/>
  <c r="GV955"/>
  <c r="HC955" s="1"/>
  <c r="GX955" s="1"/>
  <c r="AC956"/>
  <c r="AE956"/>
  <c r="AD956" s="1"/>
  <c r="AB956" s="1"/>
  <c r="AF956"/>
  <c r="AG956"/>
  <c r="CU956" s="1"/>
  <c r="T956" s="1"/>
  <c r="AH956"/>
  <c r="CV956" s="1"/>
  <c r="U956" s="1"/>
  <c r="AI956"/>
  <c r="AJ956"/>
  <c r="CX956" s="1"/>
  <c r="W956" s="1"/>
  <c r="CQ956"/>
  <c r="P956" s="1"/>
  <c r="CT956"/>
  <c r="S956" s="1"/>
  <c r="CW956"/>
  <c r="V956" s="1"/>
  <c r="FR956"/>
  <c r="GL956"/>
  <c r="GO956"/>
  <c r="GP956"/>
  <c r="GV956"/>
  <c r="HC956" s="1"/>
  <c r="GX956" s="1"/>
  <c r="T957"/>
  <c r="AC957"/>
  <c r="AD957"/>
  <c r="AE957"/>
  <c r="AF957"/>
  <c r="AG957"/>
  <c r="CU957" s="1"/>
  <c r="AH957"/>
  <c r="CV957" s="1"/>
  <c r="U957" s="1"/>
  <c r="AI957"/>
  <c r="AJ957"/>
  <c r="CX957" s="1"/>
  <c r="W957" s="1"/>
  <c r="CQ957"/>
  <c r="P957" s="1"/>
  <c r="CR957"/>
  <c r="Q957" s="1"/>
  <c r="CS957"/>
  <c r="R957" s="1"/>
  <c r="CT957"/>
  <c r="S957" s="1"/>
  <c r="CW957"/>
  <c r="V957" s="1"/>
  <c r="FR957"/>
  <c r="GL957"/>
  <c r="GO957"/>
  <c r="GP957"/>
  <c r="GV957"/>
  <c r="HC957" s="1"/>
  <c r="GX957" s="1"/>
  <c r="C958"/>
  <c r="D958"/>
  <c r="I958"/>
  <c r="AC958"/>
  <c r="AB958" s="1"/>
  <c r="AE958"/>
  <c r="AD958" s="1"/>
  <c r="CR958" s="1"/>
  <c r="Q958" s="1"/>
  <c r="AF958"/>
  <c r="AG958"/>
  <c r="CU958" s="1"/>
  <c r="T958" s="1"/>
  <c r="AH958"/>
  <c r="CV958" s="1"/>
  <c r="U958" s="1"/>
  <c r="AI958"/>
  <c r="AJ958"/>
  <c r="CX958" s="1"/>
  <c r="CQ958"/>
  <c r="P958" s="1"/>
  <c r="CT958"/>
  <c r="CW958"/>
  <c r="V958" s="1"/>
  <c r="FR958"/>
  <c r="GL958"/>
  <c r="GO958"/>
  <c r="GP958"/>
  <c r="GV958"/>
  <c r="HC958" s="1"/>
  <c r="C959"/>
  <c r="D959"/>
  <c r="I959"/>
  <c r="P959" s="1"/>
  <c r="AC959"/>
  <c r="AD959"/>
  <c r="AE959"/>
  <c r="AF959"/>
  <c r="AG959"/>
  <c r="CU959" s="1"/>
  <c r="AH959"/>
  <c r="CV959" s="1"/>
  <c r="U959" s="1"/>
  <c r="AI959"/>
  <c r="CW959" s="1"/>
  <c r="AJ959"/>
  <c r="CX959" s="1"/>
  <c r="W959" s="1"/>
  <c r="CQ959"/>
  <c r="CS959"/>
  <c r="R959" s="1"/>
  <c r="FR959"/>
  <c r="GL959"/>
  <c r="GO959"/>
  <c r="GP959"/>
  <c r="GV959"/>
  <c r="HC959" s="1"/>
  <c r="GX959" s="1"/>
  <c r="I960"/>
  <c r="U960"/>
  <c r="AC960"/>
  <c r="AE960"/>
  <c r="CS960" s="1"/>
  <c r="R960" s="1"/>
  <c r="AF960"/>
  <c r="CT960" s="1"/>
  <c r="S960" s="1"/>
  <c r="AG960"/>
  <c r="AH960"/>
  <c r="CV960" s="1"/>
  <c r="AI960"/>
  <c r="CW960" s="1"/>
  <c r="V960" s="1"/>
  <c r="AJ960"/>
  <c r="CU960"/>
  <c r="T960" s="1"/>
  <c r="CX960"/>
  <c r="W960" s="1"/>
  <c r="FR960"/>
  <c r="GL960"/>
  <c r="GO960"/>
  <c r="GP960"/>
  <c r="GV960"/>
  <c r="GX960"/>
  <c r="HC960"/>
  <c r="I961"/>
  <c r="AC961"/>
  <c r="AE961"/>
  <c r="AD961" s="1"/>
  <c r="CR961" s="1"/>
  <c r="AF961"/>
  <c r="AG961"/>
  <c r="CU961" s="1"/>
  <c r="AH961"/>
  <c r="CV961" s="1"/>
  <c r="U961" s="1"/>
  <c r="AI961"/>
  <c r="CW961" s="1"/>
  <c r="AJ961"/>
  <c r="CX961" s="1"/>
  <c r="W961" s="1"/>
  <c r="CS961"/>
  <c r="FR961"/>
  <c r="GL961"/>
  <c r="GO961"/>
  <c r="GP961"/>
  <c r="GV961"/>
  <c r="HC961" s="1"/>
  <c r="GX961" s="1"/>
  <c r="C962"/>
  <c r="D962"/>
  <c r="I962"/>
  <c r="S962" s="1"/>
  <c r="AC962"/>
  <c r="AE962"/>
  <c r="AD962" s="1"/>
  <c r="CR962" s="1"/>
  <c r="Q962" s="1"/>
  <c r="AF962"/>
  <c r="AG962"/>
  <c r="CU962" s="1"/>
  <c r="T962" s="1"/>
  <c r="AH962"/>
  <c r="CV962" s="1"/>
  <c r="U962" s="1"/>
  <c r="AI962"/>
  <c r="AJ962"/>
  <c r="CS962"/>
  <c r="R962" s="1"/>
  <c r="CT962"/>
  <c r="CW962"/>
  <c r="V962" s="1"/>
  <c r="CX962"/>
  <c r="FR962"/>
  <c r="GL962"/>
  <c r="GO962"/>
  <c r="GP962"/>
  <c r="GV962"/>
  <c r="HC962" s="1"/>
  <c r="GX962" s="1"/>
  <c r="C963"/>
  <c r="D963"/>
  <c r="I963"/>
  <c r="AC963"/>
  <c r="AD963"/>
  <c r="AE963"/>
  <c r="AF963"/>
  <c r="AG963"/>
  <c r="AH963"/>
  <c r="CV963" s="1"/>
  <c r="U963" s="1"/>
  <c r="AI963"/>
  <c r="CW963" s="1"/>
  <c r="AJ963"/>
  <c r="CX963" s="1"/>
  <c r="W963" s="1"/>
  <c r="CQ963"/>
  <c r="CR963"/>
  <c r="Q963" s="1"/>
  <c r="CS963"/>
  <c r="CU963"/>
  <c r="T963" s="1"/>
  <c r="FR963"/>
  <c r="GL963"/>
  <c r="GO963"/>
  <c r="GP963"/>
  <c r="GV963"/>
  <c r="HC963" s="1"/>
  <c r="GX963" s="1"/>
  <c r="W964"/>
  <c r="AC964"/>
  <c r="AE964"/>
  <c r="AF964"/>
  <c r="AG964"/>
  <c r="CU964" s="1"/>
  <c r="T964" s="1"/>
  <c r="AH964"/>
  <c r="AI964"/>
  <c r="CW964" s="1"/>
  <c r="V964" s="1"/>
  <c r="AJ964"/>
  <c r="CT964"/>
  <c r="S964" s="1"/>
  <c r="CV964"/>
  <c r="U964" s="1"/>
  <c r="CX964"/>
  <c r="FR964"/>
  <c r="GL964"/>
  <c r="GO964"/>
  <c r="GP964"/>
  <c r="GV964"/>
  <c r="HC964"/>
  <c r="GX964" s="1"/>
  <c r="V965"/>
  <c r="AC965"/>
  <c r="AD965"/>
  <c r="CR965" s="1"/>
  <c r="Q965" s="1"/>
  <c r="AE965"/>
  <c r="AF965"/>
  <c r="AG965"/>
  <c r="AH965"/>
  <c r="CV965" s="1"/>
  <c r="U965" s="1"/>
  <c r="AI965"/>
  <c r="CW965" s="1"/>
  <c r="AJ965"/>
  <c r="CQ965"/>
  <c r="P965" s="1"/>
  <c r="CS965"/>
  <c r="R965" s="1"/>
  <c r="CU965"/>
  <c r="T965" s="1"/>
  <c r="CX965"/>
  <c r="W965" s="1"/>
  <c r="FR965"/>
  <c r="GL965"/>
  <c r="GO965"/>
  <c r="GP965"/>
  <c r="GV965"/>
  <c r="HC965" s="1"/>
  <c r="GX965" s="1"/>
  <c r="C966"/>
  <c r="D966"/>
  <c r="I966"/>
  <c r="AC966"/>
  <c r="CQ966" s="1"/>
  <c r="P966" s="1"/>
  <c r="AD966"/>
  <c r="CR966" s="1"/>
  <c r="AE966"/>
  <c r="AF966"/>
  <c r="CT966" s="1"/>
  <c r="AG966"/>
  <c r="AH966"/>
  <c r="CV966" s="1"/>
  <c r="AI966"/>
  <c r="AJ966"/>
  <c r="CX966" s="1"/>
  <c r="W966" s="1"/>
  <c r="CS966"/>
  <c r="CU966"/>
  <c r="T966" s="1"/>
  <c r="CW966"/>
  <c r="FR966"/>
  <c r="GL966"/>
  <c r="GO966"/>
  <c r="GP966"/>
  <c r="GV966"/>
  <c r="HC966" s="1"/>
  <c r="GX966" s="1"/>
  <c r="C967"/>
  <c r="D967"/>
  <c r="I967"/>
  <c r="AC967"/>
  <c r="AE967"/>
  <c r="AF967"/>
  <c r="AG967"/>
  <c r="CU967" s="1"/>
  <c r="AH967"/>
  <c r="AI967"/>
  <c r="CW967" s="1"/>
  <c r="AJ967"/>
  <c r="CT967"/>
  <c r="CV967"/>
  <c r="CX967"/>
  <c r="W967" s="1"/>
  <c r="FR967"/>
  <c r="GL967"/>
  <c r="GO967"/>
  <c r="GP967"/>
  <c r="GV967"/>
  <c r="HC967"/>
  <c r="GX967" s="1"/>
  <c r="I968"/>
  <c r="AC968"/>
  <c r="AD968"/>
  <c r="AE968"/>
  <c r="AF968"/>
  <c r="CT968" s="1"/>
  <c r="S968" s="1"/>
  <c r="CY968" s="1"/>
  <c r="X968" s="1"/>
  <c r="AG968"/>
  <c r="AH968"/>
  <c r="CV968" s="1"/>
  <c r="U968" s="1"/>
  <c r="AI968"/>
  <c r="AJ968"/>
  <c r="CX968" s="1"/>
  <c r="W968" s="1"/>
  <c r="CQ968"/>
  <c r="P968" s="1"/>
  <c r="CR968"/>
  <c r="Q968" s="1"/>
  <c r="CS968"/>
  <c r="R968" s="1"/>
  <c r="CU968"/>
  <c r="T968" s="1"/>
  <c r="CW968"/>
  <c r="V968" s="1"/>
  <c r="FR968"/>
  <c r="GL968"/>
  <c r="GO968"/>
  <c r="GP968"/>
  <c r="GV968"/>
  <c r="HC968"/>
  <c r="GX968" s="1"/>
  <c r="I969"/>
  <c r="AC969"/>
  <c r="AD969"/>
  <c r="CR969" s="1"/>
  <c r="Q969" s="1"/>
  <c r="AE969"/>
  <c r="CS969" s="1"/>
  <c r="R969" s="1"/>
  <c r="AF969"/>
  <c r="AG969"/>
  <c r="CU969" s="1"/>
  <c r="AH969"/>
  <c r="CV969" s="1"/>
  <c r="U969" s="1"/>
  <c r="AI969"/>
  <c r="CW969" s="1"/>
  <c r="V969" s="1"/>
  <c r="AJ969"/>
  <c r="CQ969"/>
  <c r="CT969"/>
  <c r="S969" s="1"/>
  <c r="CX969"/>
  <c r="W969" s="1"/>
  <c r="FR969"/>
  <c r="GL969"/>
  <c r="GO969"/>
  <c r="GP969"/>
  <c r="GV969"/>
  <c r="HC969" s="1"/>
  <c r="S970"/>
  <c r="AC970"/>
  <c r="AE970"/>
  <c r="CS970" s="1"/>
  <c r="R970" s="1"/>
  <c r="AF970"/>
  <c r="AG970"/>
  <c r="CU970" s="1"/>
  <c r="T970" s="1"/>
  <c r="AH970"/>
  <c r="AI970"/>
  <c r="CW970" s="1"/>
  <c r="V970" s="1"/>
  <c r="AJ970"/>
  <c r="CT970"/>
  <c r="CV970"/>
  <c r="U970" s="1"/>
  <c r="CX970"/>
  <c r="W970" s="1"/>
  <c r="FR970"/>
  <c r="GL970"/>
  <c r="GO970"/>
  <c r="GP970"/>
  <c r="GV970"/>
  <c r="HC970" s="1"/>
  <c r="GX970" s="1"/>
  <c r="AC971"/>
  <c r="AD971"/>
  <c r="CR971" s="1"/>
  <c r="Q971" s="1"/>
  <c r="AE971"/>
  <c r="CS971" s="1"/>
  <c r="R971" s="1"/>
  <c r="AF971"/>
  <c r="AG971"/>
  <c r="CU971" s="1"/>
  <c r="T971" s="1"/>
  <c r="AH971"/>
  <c r="CV971" s="1"/>
  <c r="U971" s="1"/>
  <c r="AI971"/>
  <c r="CW971" s="1"/>
  <c r="V971" s="1"/>
  <c r="AJ971"/>
  <c r="CQ971"/>
  <c r="P971" s="1"/>
  <c r="CT971"/>
  <c r="S971" s="1"/>
  <c r="CX971"/>
  <c r="W971" s="1"/>
  <c r="FR971"/>
  <c r="GL971"/>
  <c r="GO971"/>
  <c r="GP971"/>
  <c r="GV971"/>
  <c r="HC971" s="1"/>
  <c r="GX971" s="1"/>
  <c r="AC972"/>
  <c r="AE972"/>
  <c r="CS972" s="1"/>
  <c r="R972" s="1"/>
  <c r="AF972"/>
  <c r="CT972" s="1"/>
  <c r="S972" s="1"/>
  <c r="AG972"/>
  <c r="CU972" s="1"/>
  <c r="T972" s="1"/>
  <c r="AH972"/>
  <c r="AI972"/>
  <c r="CW972" s="1"/>
  <c r="V972" s="1"/>
  <c r="AJ972"/>
  <c r="CQ972"/>
  <c r="P972" s="1"/>
  <c r="CV972"/>
  <c r="U972" s="1"/>
  <c r="CX972"/>
  <c r="W972" s="1"/>
  <c r="FR972"/>
  <c r="GL972"/>
  <c r="GO972"/>
  <c r="GP972"/>
  <c r="GV972"/>
  <c r="HC972" s="1"/>
  <c r="GX972" s="1"/>
  <c r="AC973"/>
  <c r="AE973"/>
  <c r="CS973" s="1"/>
  <c r="R973" s="1"/>
  <c r="AF973"/>
  <c r="AG973"/>
  <c r="CU973" s="1"/>
  <c r="T973" s="1"/>
  <c r="AH973"/>
  <c r="AI973"/>
  <c r="CW973" s="1"/>
  <c r="V973" s="1"/>
  <c r="AJ973"/>
  <c r="CQ973"/>
  <c r="P973" s="1"/>
  <c r="CT973"/>
  <c r="S973" s="1"/>
  <c r="CV973"/>
  <c r="U973" s="1"/>
  <c r="CX973"/>
  <c r="W973" s="1"/>
  <c r="FR973"/>
  <c r="GL973"/>
  <c r="GO973"/>
  <c r="GP973"/>
  <c r="GV973"/>
  <c r="HC973" s="1"/>
  <c r="GX973" s="1"/>
  <c r="T974"/>
  <c r="AC974"/>
  <c r="AD974"/>
  <c r="CR974" s="1"/>
  <c r="Q974" s="1"/>
  <c r="AE974"/>
  <c r="AF974"/>
  <c r="CT974" s="1"/>
  <c r="S974" s="1"/>
  <c r="AG974"/>
  <c r="CU974" s="1"/>
  <c r="AH974"/>
  <c r="AI974"/>
  <c r="CW974" s="1"/>
  <c r="V974" s="1"/>
  <c r="AJ974"/>
  <c r="CX974" s="1"/>
  <c r="W974" s="1"/>
  <c r="CV974"/>
  <c r="U974" s="1"/>
  <c r="FR974"/>
  <c r="GL974"/>
  <c r="GO974"/>
  <c r="GP974"/>
  <c r="GV974"/>
  <c r="HC974" s="1"/>
  <c r="GX974" s="1"/>
  <c r="AC975"/>
  <c r="AE975"/>
  <c r="CS975" s="1"/>
  <c r="R975" s="1"/>
  <c r="AF975"/>
  <c r="AG975"/>
  <c r="CU975" s="1"/>
  <c r="T975" s="1"/>
  <c r="AH975"/>
  <c r="AI975"/>
  <c r="CW975" s="1"/>
  <c r="V975" s="1"/>
  <c r="AJ975"/>
  <c r="CQ975"/>
  <c r="P975" s="1"/>
  <c r="CT975"/>
  <c r="S975" s="1"/>
  <c r="CV975"/>
  <c r="U975" s="1"/>
  <c r="CX975"/>
  <c r="W975" s="1"/>
  <c r="FR975"/>
  <c r="GL975"/>
  <c r="GO975"/>
  <c r="GP975"/>
  <c r="GV975"/>
  <c r="HC975" s="1"/>
  <c r="GX975" s="1"/>
  <c r="B977"/>
  <c r="B948" s="1"/>
  <c r="C977"/>
  <c r="C948" s="1"/>
  <c r="D977"/>
  <c r="D948" s="1"/>
  <c r="F977"/>
  <c r="F948" s="1"/>
  <c r="G977"/>
  <c r="BX977"/>
  <c r="AO977" s="1"/>
  <c r="AO948" s="1"/>
  <c r="BZ977"/>
  <c r="BZ948" s="1"/>
  <c r="CK977"/>
  <c r="CK948" s="1"/>
  <c r="CL977"/>
  <c r="BC977" s="1"/>
  <c r="CM977"/>
  <c r="FP977"/>
  <c r="EG977" s="1"/>
  <c r="GC977"/>
  <c r="GD977"/>
  <c r="EU977" s="1"/>
  <c r="EU948" s="1"/>
  <c r="GE977"/>
  <c r="EV977" s="1"/>
  <c r="F981"/>
  <c r="D1007"/>
  <c r="E1009"/>
  <c r="Z1009"/>
  <c r="AA1009"/>
  <c r="AM1009"/>
  <c r="AN1009"/>
  <c r="BE1009"/>
  <c r="BF1009"/>
  <c r="BG1009"/>
  <c r="BH1009"/>
  <c r="BI1009"/>
  <c r="BJ1009"/>
  <c r="BK1009"/>
  <c r="BL1009"/>
  <c r="BM1009"/>
  <c r="BN1009"/>
  <c r="BO1009"/>
  <c r="BP1009"/>
  <c r="BQ1009"/>
  <c r="BR1009"/>
  <c r="BS1009"/>
  <c r="BT1009"/>
  <c r="BU1009"/>
  <c r="BV1009"/>
  <c r="BW1009"/>
  <c r="CN1009"/>
  <c r="CO1009"/>
  <c r="CP1009"/>
  <c r="CQ1009"/>
  <c r="CR1009"/>
  <c r="CS1009"/>
  <c r="CT1009"/>
  <c r="CU1009"/>
  <c r="CV1009"/>
  <c r="CW1009"/>
  <c r="CX1009"/>
  <c r="CY1009"/>
  <c r="CZ1009"/>
  <c r="DA1009"/>
  <c r="DB1009"/>
  <c r="DC1009"/>
  <c r="DD1009"/>
  <c r="DE1009"/>
  <c r="DF1009"/>
  <c r="DR1009"/>
  <c r="DS1009"/>
  <c r="EE1009"/>
  <c r="EF1009"/>
  <c r="EW1009"/>
  <c r="EX1009"/>
  <c r="EY1009"/>
  <c r="EZ1009"/>
  <c r="FA1009"/>
  <c r="FB1009"/>
  <c r="FC1009"/>
  <c r="FD1009"/>
  <c r="FE1009"/>
  <c r="FF1009"/>
  <c r="FG1009"/>
  <c r="FH1009"/>
  <c r="FI1009"/>
  <c r="FJ1009"/>
  <c r="FK1009"/>
  <c r="FL1009"/>
  <c r="FM1009"/>
  <c r="FN1009"/>
  <c r="FO1009"/>
  <c r="GF1009"/>
  <c r="GG1009"/>
  <c r="GH1009"/>
  <c r="GI1009"/>
  <c r="GJ1009"/>
  <c r="GK1009"/>
  <c r="GL1009"/>
  <c r="GM1009"/>
  <c r="GN1009"/>
  <c r="GO1009"/>
  <c r="GP1009"/>
  <c r="GQ1009"/>
  <c r="GR1009"/>
  <c r="GS1009"/>
  <c r="GT1009"/>
  <c r="GU1009"/>
  <c r="GV1009"/>
  <c r="GW1009"/>
  <c r="GX1009"/>
  <c r="C1011"/>
  <c r="D1011"/>
  <c r="AC1011"/>
  <c r="CQ1011" s="1"/>
  <c r="P1011" s="1"/>
  <c r="AE1011"/>
  <c r="AF1011"/>
  <c r="CT1011" s="1"/>
  <c r="S1011" s="1"/>
  <c r="AG1011"/>
  <c r="CU1011" s="1"/>
  <c r="T1011" s="1"/>
  <c r="AH1011"/>
  <c r="CV1011" s="1"/>
  <c r="U1011" s="1"/>
  <c r="AI1011"/>
  <c r="CW1011" s="1"/>
  <c r="V1011" s="1"/>
  <c r="AJ1011"/>
  <c r="CX1011"/>
  <c r="W1011" s="1"/>
  <c r="FR1011"/>
  <c r="GL1011"/>
  <c r="GO1011"/>
  <c r="GP1011"/>
  <c r="GV1011"/>
  <c r="HC1011" s="1"/>
  <c r="GX1011"/>
  <c r="C1012"/>
  <c r="D1012"/>
  <c r="AC1012"/>
  <c r="AE1012"/>
  <c r="AF1012"/>
  <c r="AG1012"/>
  <c r="CU1012" s="1"/>
  <c r="T1012" s="1"/>
  <c r="AH1012"/>
  <c r="AI1012"/>
  <c r="AJ1012"/>
  <c r="CX1012" s="1"/>
  <c r="W1012" s="1"/>
  <c r="CV1012"/>
  <c r="U1012" s="1"/>
  <c r="CW1012"/>
  <c r="V1012" s="1"/>
  <c r="FR1012"/>
  <c r="FQ1036" s="1"/>
  <c r="GL1012"/>
  <c r="GO1012"/>
  <c r="GP1012"/>
  <c r="GV1012"/>
  <c r="HC1012"/>
  <c r="GX1012" s="1"/>
  <c r="I1013"/>
  <c r="AC1013"/>
  <c r="AE1013"/>
  <c r="AF1013"/>
  <c r="AG1013"/>
  <c r="CU1013" s="1"/>
  <c r="T1013" s="1"/>
  <c r="AH1013"/>
  <c r="CV1013" s="1"/>
  <c r="U1013" s="1"/>
  <c r="AI1013"/>
  <c r="CW1013" s="1"/>
  <c r="V1013" s="1"/>
  <c r="AJ1013"/>
  <c r="CX1013" s="1"/>
  <c r="CQ1013"/>
  <c r="FR1013"/>
  <c r="BY1036" s="1"/>
  <c r="GL1013"/>
  <c r="GO1013"/>
  <c r="GP1013"/>
  <c r="GV1013"/>
  <c r="HC1013" s="1"/>
  <c r="I1014"/>
  <c r="AC1014"/>
  <c r="AE1014"/>
  <c r="AF1014"/>
  <c r="AG1014"/>
  <c r="AH1014"/>
  <c r="CV1014" s="1"/>
  <c r="U1014" s="1"/>
  <c r="AI1014"/>
  <c r="CW1014" s="1"/>
  <c r="AJ1014"/>
  <c r="CU1014"/>
  <c r="T1014" s="1"/>
  <c r="CX1014"/>
  <c r="W1014" s="1"/>
  <c r="FR1014"/>
  <c r="GL1014"/>
  <c r="GO1014"/>
  <c r="GP1014"/>
  <c r="GV1014"/>
  <c r="HC1014" s="1"/>
  <c r="W1015"/>
  <c r="AC1015"/>
  <c r="AE1015"/>
  <c r="AF1015"/>
  <c r="AG1015"/>
  <c r="CU1015" s="1"/>
  <c r="T1015" s="1"/>
  <c r="AH1015"/>
  <c r="AI1015"/>
  <c r="CW1015" s="1"/>
  <c r="V1015" s="1"/>
  <c r="AJ1015"/>
  <c r="CT1015"/>
  <c r="S1015" s="1"/>
  <c r="CV1015"/>
  <c r="U1015" s="1"/>
  <c r="CX1015"/>
  <c r="FR1015"/>
  <c r="GL1015"/>
  <c r="GN1015"/>
  <c r="GP1015"/>
  <c r="GV1015"/>
  <c r="HC1015" s="1"/>
  <c r="GX1015" s="1"/>
  <c r="AC1016"/>
  <c r="AE1016"/>
  <c r="AF1016"/>
  <c r="CT1016" s="1"/>
  <c r="S1016" s="1"/>
  <c r="AG1016"/>
  <c r="CU1016" s="1"/>
  <c r="T1016" s="1"/>
  <c r="AH1016"/>
  <c r="AI1016"/>
  <c r="CW1016" s="1"/>
  <c r="V1016" s="1"/>
  <c r="AJ1016"/>
  <c r="CX1016" s="1"/>
  <c r="W1016" s="1"/>
  <c r="CV1016"/>
  <c r="U1016" s="1"/>
  <c r="FR1016"/>
  <c r="GL1016"/>
  <c r="GN1016"/>
  <c r="GP1016"/>
  <c r="GV1016"/>
  <c r="HC1016" s="1"/>
  <c r="GX1016" s="1"/>
  <c r="AC1017"/>
  <c r="AE1017"/>
  <c r="AF1017"/>
  <c r="AG1017"/>
  <c r="CU1017" s="1"/>
  <c r="T1017" s="1"/>
  <c r="AH1017"/>
  <c r="CV1017" s="1"/>
  <c r="U1017" s="1"/>
  <c r="AI1017"/>
  <c r="CW1017" s="1"/>
  <c r="V1017" s="1"/>
  <c r="AJ1017"/>
  <c r="CX1017" s="1"/>
  <c r="W1017" s="1"/>
  <c r="CT1017"/>
  <c r="S1017" s="1"/>
  <c r="FR1017"/>
  <c r="GL1017"/>
  <c r="GO1017"/>
  <c r="GP1017"/>
  <c r="GV1017"/>
  <c r="HC1017" s="1"/>
  <c r="GX1017" s="1"/>
  <c r="AC1018"/>
  <c r="AE1018"/>
  <c r="AF1018"/>
  <c r="CT1018" s="1"/>
  <c r="S1018" s="1"/>
  <c r="AG1018"/>
  <c r="CU1018" s="1"/>
  <c r="T1018" s="1"/>
  <c r="AH1018"/>
  <c r="CV1018" s="1"/>
  <c r="U1018" s="1"/>
  <c r="AI1018"/>
  <c r="CW1018" s="1"/>
  <c r="V1018" s="1"/>
  <c r="AJ1018"/>
  <c r="CX1018" s="1"/>
  <c r="W1018" s="1"/>
  <c r="FR1018"/>
  <c r="GL1018"/>
  <c r="GO1018"/>
  <c r="GP1018"/>
  <c r="GV1018"/>
  <c r="HC1018" s="1"/>
  <c r="GX1018"/>
  <c r="C1019"/>
  <c r="D1019"/>
  <c r="I1019"/>
  <c r="AC1019"/>
  <c r="CQ1019" s="1"/>
  <c r="AE1019"/>
  <c r="AD1019" s="1"/>
  <c r="CR1019" s="1"/>
  <c r="AF1019"/>
  <c r="CT1019" s="1"/>
  <c r="AG1019"/>
  <c r="AH1019"/>
  <c r="CV1019" s="1"/>
  <c r="AI1019"/>
  <c r="AJ1019"/>
  <c r="CX1019" s="1"/>
  <c r="W1019" s="1"/>
  <c r="CU1019"/>
  <c r="CW1019"/>
  <c r="FR1019"/>
  <c r="GL1019"/>
  <c r="GO1019"/>
  <c r="GP1019"/>
  <c r="GV1019"/>
  <c r="HC1019" s="1"/>
  <c r="C1020"/>
  <c r="D1020"/>
  <c r="I1020"/>
  <c r="AC1020"/>
  <c r="AE1020"/>
  <c r="AF1020"/>
  <c r="AG1020"/>
  <c r="CU1020" s="1"/>
  <c r="AH1020"/>
  <c r="AI1020"/>
  <c r="AJ1020"/>
  <c r="CX1020" s="1"/>
  <c r="W1020" s="1"/>
  <c r="CV1020"/>
  <c r="U1020" s="1"/>
  <c r="CW1020"/>
  <c r="V1020" s="1"/>
  <c r="FR1020"/>
  <c r="GL1020"/>
  <c r="GO1020"/>
  <c r="GP1020"/>
  <c r="GV1020"/>
  <c r="HC1020"/>
  <c r="GX1020" s="1"/>
  <c r="I1021"/>
  <c r="P1021"/>
  <c r="R1021"/>
  <c r="AC1021"/>
  <c r="AD1021"/>
  <c r="CR1021" s="1"/>
  <c r="Q1021" s="1"/>
  <c r="AE1021"/>
  <c r="AF1021"/>
  <c r="AG1021"/>
  <c r="CU1021" s="1"/>
  <c r="T1021" s="1"/>
  <c r="AH1021"/>
  <c r="AI1021"/>
  <c r="CW1021" s="1"/>
  <c r="AJ1021"/>
  <c r="CX1021" s="1"/>
  <c r="W1021" s="1"/>
  <c r="CQ1021"/>
  <c r="CS1021"/>
  <c r="CV1021"/>
  <c r="U1021" s="1"/>
  <c r="FR1021"/>
  <c r="GL1021"/>
  <c r="GO1021"/>
  <c r="GP1021"/>
  <c r="GV1021"/>
  <c r="HC1021"/>
  <c r="GX1021" s="1"/>
  <c r="I1022"/>
  <c r="W1022"/>
  <c r="AC1022"/>
  <c r="AE1022"/>
  <c r="AF1022"/>
  <c r="AG1022"/>
  <c r="CU1022" s="1"/>
  <c r="T1022" s="1"/>
  <c r="AH1022"/>
  <c r="AI1022"/>
  <c r="CW1022" s="1"/>
  <c r="V1022" s="1"/>
  <c r="AJ1022"/>
  <c r="CT1022"/>
  <c r="S1022" s="1"/>
  <c r="CV1022"/>
  <c r="U1022" s="1"/>
  <c r="CX1022"/>
  <c r="FR1022"/>
  <c r="GL1022"/>
  <c r="GO1022"/>
  <c r="GP1022"/>
  <c r="GV1022"/>
  <c r="HC1022" s="1"/>
  <c r="GX1022" s="1"/>
  <c r="C1023"/>
  <c r="D1023"/>
  <c r="I1023"/>
  <c r="AC1023"/>
  <c r="AE1023"/>
  <c r="AD1023" s="1"/>
  <c r="AF1023"/>
  <c r="CT1023" s="1"/>
  <c r="AG1023"/>
  <c r="CU1023" s="1"/>
  <c r="T1023" s="1"/>
  <c r="AH1023"/>
  <c r="CV1023" s="1"/>
  <c r="AI1023"/>
  <c r="CW1023" s="1"/>
  <c r="V1023" s="1"/>
  <c r="AJ1023"/>
  <c r="CX1023" s="1"/>
  <c r="CQ1023"/>
  <c r="CS1023"/>
  <c r="R1023" s="1"/>
  <c r="FR1023"/>
  <c r="GL1023"/>
  <c r="GO1023"/>
  <c r="GP1023"/>
  <c r="GV1023"/>
  <c r="HC1023"/>
  <c r="GX1023" s="1"/>
  <c r="C1024"/>
  <c r="D1024"/>
  <c r="I1024"/>
  <c r="AC1024"/>
  <c r="AE1024"/>
  <c r="AF1024"/>
  <c r="AG1024"/>
  <c r="CU1024" s="1"/>
  <c r="T1024" s="1"/>
  <c r="AH1024"/>
  <c r="AI1024"/>
  <c r="CW1024" s="1"/>
  <c r="V1024" s="1"/>
  <c r="AJ1024"/>
  <c r="CX1024" s="1"/>
  <c r="W1024" s="1"/>
  <c r="CT1024"/>
  <c r="S1024" s="1"/>
  <c r="CV1024"/>
  <c r="U1024" s="1"/>
  <c r="FR1024"/>
  <c r="GL1024"/>
  <c r="GO1024"/>
  <c r="GP1024"/>
  <c r="GV1024"/>
  <c r="HC1024"/>
  <c r="GX1024" s="1"/>
  <c r="W1025"/>
  <c r="AC1025"/>
  <c r="AE1025"/>
  <c r="AF1025"/>
  <c r="AG1025"/>
  <c r="CU1025" s="1"/>
  <c r="T1025" s="1"/>
  <c r="AH1025"/>
  <c r="AI1025"/>
  <c r="CW1025" s="1"/>
  <c r="V1025" s="1"/>
  <c r="AJ1025"/>
  <c r="CX1025" s="1"/>
  <c r="CT1025"/>
  <c r="S1025" s="1"/>
  <c r="CV1025"/>
  <c r="U1025" s="1"/>
  <c r="FR1025"/>
  <c r="GL1025"/>
  <c r="GO1025"/>
  <c r="GP1025"/>
  <c r="GV1025"/>
  <c r="HC1025" s="1"/>
  <c r="GX1025" s="1"/>
  <c r="AC1026"/>
  <c r="AE1026"/>
  <c r="AD1026" s="1"/>
  <c r="CR1026" s="1"/>
  <c r="Q1026" s="1"/>
  <c r="AF1026"/>
  <c r="CT1026" s="1"/>
  <c r="S1026" s="1"/>
  <c r="AG1026"/>
  <c r="CU1026" s="1"/>
  <c r="T1026" s="1"/>
  <c r="AH1026"/>
  <c r="CV1026" s="1"/>
  <c r="U1026" s="1"/>
  <c r="AI1026"/>
  <c r="AJ1026"/>
  <c r="CX1026" s="1"/>
  <c r="W1026" s="1"/>
  <c r="CW1026"/>
  <c r="V1026" s="1"/>
  <c r="FR1026"/>
  <c r="GL1026"/>
  <c r="GO1026"/>
  <c r="GP1026"/>
  <c r="GV1026"/>
  <c r="HC1026" s="1"/>
  <c r="GX1026" s="1"/>
  <c r="C1027"/>
  <c r="D1027"/>
  <c r="I1027"/>
  <c r="AC1027"/>
  <c r="AD1027"/>
  <c r="AE1027"/>
  <c r="AF1027"/>
  <c r="CT1027" s="1"/>
  <c r="AG1027"/>
  <c r="CU1027" s="1"/>
  <c r="AH1027"/>
  <c r="CV1027" s="1"/>
  <c r="AI1027"/>
  <c r="AJ1027"/>
  <c r="CX1027" s="1"/>
  <c r="CQ1027"/>
  <c r="CS1027"/>
  <c r="CW1027"/>
  <c r="FR1027"/>
  <c r="GL1027"/>
  <c r="GO1027"/>
  <c r="GP1027"/>
  <c r="GV1027"/>
  <c r="HC1027"/>
  <c r="C1028"/>
  <c r="D1028"/>
  <c r="I1028"/>
  <c r="AC1028"/>
  <c r="AD1028"/>
  <c r="AE1028"/>
  <c r="AF1028"/>
  <c r="CT1028" s="1"/>
  <c r="S1028" s="1"/>
  <c r="AG1028"/>
  <c r="CU1028" s="1"/>
  <c r="T1028" s="1"/>
  <c r="AH1028"/>
  <c r="AI1028"/>
  <c r="CW1028" s="1"/>
  <c r="V1028" s="1"/>
  <c r="AJ1028"/>
  <c r="CX1028" s="1"/>
  <c r="W1028" s="1"/>
  <c r="CV1028"/>
  <c r="U1028" s="1"/>
  <c r="FR1028"/>
  <c r="GL1028"/>
  <c r="GO1028"/>
  <c r="GP1028"/>
  <c r="GV1028"/>
  <c r="HC1028" s="1"/>
  <c r="GX1028" s="1"/>
  <c r="T1029"/>
  <c r="AC1029"/>
  <c r="AD1029"/>
  <c r="CR1029" s="1"/>
  <c r="Q1029" s="1"/>
  <c r="AE1029"/>
  <c r="AF1029"/>
  <c r="AG1029"/>
  <c r="CU1029" s="1"/>
  <c r="AH1029"/>
  <c r="CV1029" s="1"/>
  <c r="U1029" s="1"/>
  <c r="AI1029"/>
  <c r="CW1029" s="1"/>
  <c r="V1029" s="1"/>
  <c r="AJ1029"/>
  <c r="CQ1029"/>
  <c r="P1029" s="1"/>
  <c r="CT1029"/>
  <c r="S1029" s="1"/>
  <c r="CX1029"/>
  <c r="W1029" s="1"/>
  <c r="FR1029"/>
  <c r="GL1029"/>
  <c r="GO1029"/>
  <c r="GP1029"/>
  <c r="GV1029"/>
  <c r="HC1029" s="1"/>
  <c r="GX1029" s="1"/>
  <c r="AC1030"/>
  <c r="AD1030"/>
  <c r="CR1030" s="1"/>
  <c r="Q1030" s="1"/>
  <c r="AE1030"/>
  <c r="CS1030" s="1"/>
  <c r="R1030" s="1"/>
  <c r="AF1030"/>
  <c r="CT1030" s="1"/>
  <c r="S1030" s="1"/>
  <c r="AG1030"/>
  <c r="CU1030" s="1"/>
  <c r="T1030" s="1"/>
  <c r="AH1030"/>
  <c r="AI1030"/>
  <c r="CW1030" s="1"/>
  <c r="V1030" s="1"/>
  <c r="AJ1030"/>
  <c r="CX1030" s="1"/>
  <c r="W1030" s="1"/>
  <c r="CV1030"/>
  <c r="U1030" s="1"/>
  <c r="FR1030"/>
  <c r="GL1030"/>
  <c r="GO1030"/>
  <c r="GP1030"/>
  <c r="GV1030"/>
  <c r="HC1030" s="1"/>
  <c r="GX1030" s="1"/>
  <c r="T1031"/>
  <c r="AC1031"/>
  <c r="AD1031"/>
  <c r="CR1031" s="1"/>
  <c r="Q1031" s="1"/>
  <c r="AE1031"/>
  <c r="CS1031" s="1"/>
  <c r="R1031" s="1"/>
  <c r="AF1031"/>
  <c r="AG1031"/>
  <c r="CU1031" s="1"/>
  <c r="AH1031"/>
  <c r="CV1031" s="1"/>
  <c r="U1031" s="1"/>
  <c r="AI1031"/>
  <c r="CW1031" s="1"/>
  <c r="V1031" s="1"/>
  <c r="AJ1031"/>
  <c r="CQ1031"/>
  <c r="P1031" s="1"/>
  <c r="CT1031"/>
  <c r="S1031" s="1"/>
  <c r="CX1031"/>
  <c r="W1031" s="1"/>
  <c r="FR1031"/>
  <c r="GL1031"/>
  <c r="GO1031"/>
  <c r="GP1031"/>
  <c r="GV1031"/>
  <c r="HC1031" s="1"/>
  <c r="GX1031" s="1"/>
  <c r="AC1032"/>
  <c r="AD1032"/>
  <c r="CR1032" s="1"/>
  <c r="Q1032" s="1"/>
  <c r="AE1032"/>
  <c r="CS1032" s="1"/>
  <c r="R1032" s="1"/>
  <c r="AF1032"/>
  <c r="CT1032" s="1"/>
  <c r="S1032" s="1"/>
  <c r="AG1032"/>
  <c r="CU1032" s="1"/>
  <c r="T1032" s="1"/>
  <c r="AH1032"/>
  <c r="AI1032"/>
  <c r="CW1032" s="1"/>
  <c r="V1032" s="1"/>
  <c r="AJ1032"/>
  <c r="CX1032" s="1"/>
  <c r="W1032" s="1"/>
  <c r="CV1032"/>
  <c r="U1032" s="1"/>
  <c r="FR1032"/>
  <c r="GL1032"/>
  <c r="GO1032"/>
  <c r="GP1032"/>
  <c r="GV1032"/>
  <c r="HC1032" s="1"/>
  <c r="GX1032" s="1"/>
  <c r="T1033"/>
  <c r="AC1033"/>
  <c r="AD1033"/>
  <c r="CR1033" s="1"/>
  <c r="Q1033" s="1"/>
  <c r="AE1033"/>
  <c r="CS1033" s="1"/>
  <c r="R1033" s="1"/>
  <c r="AF1033"/>
  <c r="CT1033" s="1"/>
  <c r="S1033" s="1"/>
  <c r="AG1033"/>
  <c r="CU1033" s="1"/>
  <c r="AH1033"/>
  <c r="AI1033"/>
  <c r="CW1033" s="1"/>
  <c r="V1033" s="1"/>
  <c r="AJ1033"/>
  <c r="CX1033" s="1"/>
  <c r="W1033" s="1"/>
  <c r="CV1033"/>
  <c r="U1033" s="1"/>
  <c r="FR1033"/>
  <c r="GL1033"/>
  <c r="GO1033"/>
  <c r="GP1033"/>
  <c r="GV1033"/>
  <c r="HC1033" s="1"/>
  <c r="GX1033" s="1"/>
  <c r="AC1034"/>
  <c r="AE1034"/>
  <c r="CS1034" s="1"/>
  <c r="R1034" s="1"/>
  <c r="AF1034"/>
  <c r="AG1034"/>
  <c r="CU1034" s="1"/>
  <c r="T1034" s="1"/>
  <c r="AH1034"/>
  <c r="AI1034"/>
  <c r="CW1034" s="1"/>
  <c r="V1034" s="1"/>
  <c r="AJ1034"/>
  <c r="CT1034"/>
  <c r="S1034" s="1"/>
  <c r="CV1034"/>
  <c r="U1034" s="1"/>
  <c r="CX1034"/>
  <c r="W1034" s="1"/>
  <c r="FR1034"/>
  <c r="GL1034"/>
  <c r="GO1034"/>
  <c r="GP1034"/>
  <c r="GV1034"/>
  <c r="HC1034" s="1"/>
  <c r="GX1034" s="1"/>
  <c r="B1036"/>
  <c r="B1009" s="1"/>
  <c r="C1036"/>
  <c r="C1009" s="1"/>
  <c r="D1036"/>
  <c r="D1009" s="1"/>
  <c r="F1036"/>
  <c r="F1009" s="1"/>
  <c r="G1036"/>
  <c r="G1009" s="1"/>
  <c r="A177" i="6" s="1"/>
  <c r="BX1036" i="1"/>
  <c r="BX1009" s="1"/>
  <c r="CK1036"/>
  <c r="CK1009" s="1"/>
  <c r="CL1036"/>
  <c r="CL1009" s="1"/>
  <c r="CM1036"/>
  <c r="FP1036"/>
  <c r="EG1036" s="1"/>
  <c r="GC1036"/>
  <c r="GC1009" s="1"/>
  <c r="GD1036"/>
  <c r="EU1036" s="1"/>
  <c r="EU1009" s="1"/>
  <c r="GE1036"/>
  <c r="EV1036" s="1"/>
  <c r="D1066"/>
  <c r="E1068"/>
  <c r="Z1068"/>
  <c r="AA1068"/>
  <c r="AM1068"/>
  <c r="AN1068"/>
  <c r="BE1068"/>
  <c r="BF1068"/>
  <c r="BG1068"/>
  <c r="BH1068"/>
  <c r="BI1068"/>
  <c r="BJ1068"/>
  <c r="BK1068"/>
  <c r="BL1068"/>
  <c r="BM1068"/>
  <c r="BN1068"/>
  <c r="BO1068"/>
  <c r="BP1068"/>
  <c r="BQ1068"/>
  <c r="BR1068"/>
  <c r="BS1068"/>
  <c r="BT1068"/>
  <c r="BU1068"/>
  <c r="BV1068"/>
  <c r="BW1068"/>
  <c r="CN1068"/>
  <c r="CO1068"/>
  <c r="CP1068"/>
  <c r="CQ1068"/>
  <c r="CR1068"/>
  <c r="CS1068"/>
  <c r="CT1068"/>
  <c r="CU1068"/>
  <c r="CV1068"/>
  <c r="CW1068"/>
  <c r="CX1068"/>
  <c r="CY1068"/>
  <c r="CZ1068"/>
  <c r="DA1068"/>
  <c r="DB1068"/>
  <c r="DC1068"/>
  <c r="DD1068"/>
  <c r="DE1068"/>
  <c r="DF1068"/>
  <c r="DR1068"/>
  <c r="DS1068"/>
  <c r="EE1068"/>
  <c r="EF1068"/>
  <c r="EW1068"/>
  <c r="EX1068"/>
  <c r="EY1068"/>
  <c r="EZ1068"/>
  <c r="FA1068"/>
  <c r="FB1068"/>
  <c r="FC1068"/>
  <c r="FD1068"/>
  <c r="FE1068"/>
  <c r="FF1068"/>
  <c r="FG1068"/>
  <c r="FH1068"/>
  <c r="FI1068"/>
  <c r="FJ1068"/>
  <c r="FK1068"/>
  <c r="FL1068"/>
  <c r="FM1068"/>
  <c r="FN1068"/>
  <c r="FO1068"/>
  <c r="GF1068"/>
  <c r="GG1068"/>
  <c r="GH1068"/>
  <c r="GI1068"/>
  <c r="GJ1068"/>
  <c r="GK1068"/>
  <c r="GL1068"/>
  <c r="GM1068"/>
  <c r="GN1068"/>
  <c r="GO1068"/>
  <c r="GP1068"/>
  <c r="GQ1068"/>
  <c r="GR1068"/>
  <c r="GS1068"/>
  <c r="GT1068"/>
  <c r="GU1068"/>
  <c r="GV1068"/>
  <c r="GW1068"/>
  <c r="GX1068"/>
  <c r="C1070"/>
  <c r="D1070"/>
  <c r="T1070"/>
  <c r="AC1070"/>
  <c r="CQ1070" s="1"/>
  <c r="P1070" s="1"/>
  <c r="AE1070"/>
  <c r="AF1070"/>
  <c r="CT1070" s="1"/>
  <c r="S1070" s="1"/>
  <c r="AG1070"/>
  <c r="CU1070" s="1"/>
  <c r="AH1070"/>
  <c r="AI1070"/>
  <c r="CW1070" s="1"/>
  <c r="V1070" s="1"/>
  <c r="AJ1070"/>
  <c r="CX1070" s="1"/>
  <c r="W1070" s="1"/>
  <c r="CV1070"/>
  <c r="U1070" s="1"/>
  <c r="FR1070"/>
  <c r="GL1070"/>
  <c r="GO1070"/>
  <c r="GP1070"/>
  <c r="GV1070"/>
  <c r="HC1070" s="1"/>
  <c r="GX1070" s="1"/>
  <c r="C1071"/>
  <c r="D1071"/>
  <c r="AC1071"/>
  <c r="AE1071"/>
  <c r="AF1071"/>
  <c r="CT1071" s="1"/>
  <c r="S1071" s="1"/>
  <c r="AG1071"/>
  <c r="CU1071" s="1"/>
  <c r="T1071" s="1"/>
  <c r="AH1071"/>
  <c r="AI1071"/>
  <c r="AJ1071"/>
  <c r="CX1071" s="1"/>
  <c r="W1071" s="1"/>
  <c r="CV1071"/>
  <c r="U1071" s="1"/>
  <c r="CW1071"/>
  <c r="V1071" s="1"/>
  <c r="FR1071"/>
  <c r="FQ1097" s="1"/>
  <c r="GL1071"/>
  <c r="GO1071"/>
  <c r="GP1071"/>
  <c r="GV1071"/>
  <c r="HC1071" s="1"/>
  <c r="GX1071" s="1"/>
  <c r="I1072"/>
  <c r="P1072"/>
  <c r="AC1072"/>
  <c r="AD1072"/>
  <c r="CR1072" s="1"/>
  <c r="Q1072" s="1"/>
  <c r="AE1072"/>
  <c r="AF1072"/>
  <c r="AG1072"/>
  <c r="CU1072" s="1"/>
  <c r="T1072" s="1"/>
  <c r="AH1072"/>
  <c r="CV1072" s="1"/>
  <c r="U1072" s="1"/>
  <c r="AI1072"/>
  <c r="CW1072" s="1"/>
  <c r="AJ1072"/>
  <c r="CX1072" s="1"/>
  <c r="W1072" s="1"/>
  <c r="CQ1072"/>
  <c r="CS1072"/>
  <c r="R1072" s="1"/>
  <c r="FR1072"/>
  <c r="GL1072"/>
  <c r="GO1072"/>
  <c r="GP1072"/>
  <c r="GV1072"/>
  <c r="HC1072"/>
  <c r="GX1072" s="1"/>
  <c r="I1073"/>
  <c r="W1073"/>
  <c r="AC1073"/>
  <c r="AE1073"/>
  <c r="AF1073"/>
  <c r="AG1073"/>
  <c r="CU1073" s="1"/>
  <c r="T1073" s="1"/>
  <c r="AH1073"/>
  <c r="AI1073"/>
  <c r="CW1073" s="1"/>
  <c r="V1073" s="1"/>
  <c r="AJ1073"/>
  <c r="CT1073"/>
  <c r="S1073" s="1"/>
  <c r="CV1073"/>
  <c r="U1073" s="1"/>
  <c r="CX1073"/>
  <c r="FR1073"/>
  <c r="GL1073"/>
  <c r="GO1073"/>
  <c r="GP1073"/>
  <c r="GV1073"/>
  <c r="HC1073" s="1"/>
  <c r="GX1073" s="1"/>
  <c r="W1074"/>
  <c r="AC1074"/>
  <c r="AE1074"/>
  <c r="AF1074"/>
  <c r="AG1074"/>
  <c r="CU1074" s="1"/>
  <c r="T1074" s="1"/>
  <c r="AH1074"/>
  <c r="AI1074"/>
  <c r="CW1074" s="1"/>
  <c r="V1074" s="1"/>
  <c r="AJ1074"/>
  <c r="CT1074"/>
  <c r="S1074" s="1"/>
  <c r="CV1074"/>
  <c r="U1074" s="1"/>
  <c r="CX1074"/>
  <c r="FR1074"/>
  <c r="GL1074"/>
  <c r="GN1074"/>
  <c r="GP1074"/>
  <c r="GV1074"/>
  <c r="HC1074" s="1"/>
  <c r="GX1074" s="1"/>
  <c r="AC1075"/>
  <c r="AE1075"/>
  <c r="AF1075"/>
  <c r="CT1075" s="1"/>
  <c r="S1075" s="1"/>
  <c r="AG1075"/>
  <c r="CU1075" s="1"/>
  <c r="T1075" s="1"/>
  <c r="AH1075"/>
  <c r="AI1075"/>
  <c r="CW1075" s="1"/>
  <c r="V1075" s="1"/>
  <c r="AJ1075"/>
  <c r="CX1075" s="1"/>
  <c r="W1075" s="1"/>
  <c r="CV1075"/>
  <c r="U1075" s="1"/>
  <c r="FR1075"/>
  <c r="GL1075"/>
  <c r="GN1075"/>
  <c r="GP1075"/>
  <c r="GV1075"/>
  <c r="HC1075" s="1"/>
  <c r="GX1075" s="1"/>
  <c r="W1076"/>
  <c r="AC1076"/>
  <c r="AE1076"/>
  <c r="AF1076"/>
  <c r="AG1076"/>
  <c r="CU1076" s="1"/>
  <c r="T1076" s="1"/>
  <c r="AH1076"/>
  <c r="CV1076" s="1"/>
  <c r="U1076" s="1"/>
  <c r="AI1076"/>
  <c r="CW1076" s="1"/>
  <c r="V1076" s="1"/>
  <c r="AJ1076"/>
  <c r="CT1076"/>
  <c r="S1076" s="1"/>
  <c r="CX1076"/>
  <c r="FR1076"/>
  <c r="GL1076"/>
  <c r="GO1076"/>
  <c r="GP1076"/>
  <c r="GV1076"/>
  <c r="HC1076" s="1"/>
  <c r="GX1076" s="1"/>
  <c r="AC1077"/>
  <c r="AE1077"/>
  <c r="AF1077"/>
  <c r="AG1077"/>
  <c r="CU1077" s="1"/>
  <c r="T1077" s="1"/>
  <c r="AH1077"/>
  <c r="CV1077" s="1"/>
  <c r="U1077" s="1"/>
  <c r="AI1077"/>
  <c r="CW1077" s="1"/>
  <c r="V1077" s="1"/>
  <c r="AJ1077"/>
  <c r="CX1077"/>
  <c r="W1077" s="1"/>
  <c r="FR1077"/>
  <c r="GL1077"/>
  <c r="GO1077"/>
  <c r="GP1077"/>
  <c r="GV1077"/>
  <c r="HC1077" s="1"/>
  <c r="GX1077"/>
  <c r="C1078"/>
  <c r="D1078"/>
  <c r="I1078"/>
  <c r="AC1078"/>
  <c r="CQ1078" s="1"/>
  <c r="AE1078"/>
  <c r="AF1078"/>
  <c r="CT1078" s="1"/>
  <c r="S1078" s="1"/>
  <c r="AG1078"/>
  <c r="AH1078"/>
  <c r="CV1078" s="1"/>
  <c r="U1078" s="1"/>
  <c r="AI1078"/>
  <c r="AJ1078"/>
  <c r="CX1078" s="1"/>
  <c r="CU1078"/>
  <c r="CW1078"/>
  <c r="FR1078"/>
  <c r="GL1078"/>
  <c r="GO1078"/>
  <c r="GP1078"/>
  <c r="GV1078"/>
  <c r="HC1078" s="1"/>
  <c r="C1079"/>
  <c r="D1079"/>
  <c r="I1079"/>
  <c r="AC1079"/>
  <c r="AE1079"/>
  <c r="AF1079"/>
  <c r="AG1079"/>
  <c r="CU1079" s="1"/>
  <c r="T1079" s="1"/>
  <c r="AH1079"/>
  <c r="AI1079"/>
  <c r="AJ1079"/>
  <c r="CT1079"/>
  <c r="S1079" s="1"/>
  <c r="CV1079"/>
  <c r="U1079" s="1"/>
  <c r="CW1079"/>
  <c r="V1079" s="1"/>
  <c r="CX1079"/>
  <c r="FR1079"/>
  <c r="GL1079"/>
  <c r="GO1079"/>
  <c r="GP1079"/>
  <c r="GV1079"/>
  <c r="HC1079"/>
  <c r="GX1079" s="1"/>
  <c r="I1080"/>
  <c r="AC1080"/>
  <c r="AD1080"/>
  <c r="CR1080" s="1"/>
  <c r="Q1080" s="1"/>
  <c r="AE1080"/>
  <c r="AF1080"/>
  <c r="CT1080" s="1"/>
  <c r="S1080" s="1"/>
  <c r="AG1080"/>
  <c r="AH1080"/>
  <c r="AI1080"/>
  <c r="CW1080" s="1"/>
  <c r="V1080" s="1"/>
  <c r="AJ1080"/>
  <c r="CX1080" s="1"/>
  <c r="W1080" s="1"/>
  <c r="CQ1080"/>
  <c r="CS1080"/>
  <c r="R1080" s="1"/>
  <c r="CU1080"/>
  <c r="T1080" s="1"/>
  <c r="CV1080"/>
  <c r="U1080" s="1"/>
  <c r="FR1080"/>
  <c r="GL1080"/>
  <c r="GO1080"/>
  <c r="GP1080"/>
  <c r="GV1080"/>
  <c r="HC1080"/>
  <c r="I1081"/>
  <c r="W1081"/>
  <c r="AC1081"/>
  <c r="AE1081"/>
  <c r="AF1081"/>
  <c r="AG1081"/>
  <c r="CU1081" s="1"/>
  <c r="T1081" s="1"/>
  <c r="AH1081"/>
  <c r="AI1081"/>
  <c r="CW1081" s="1"/>
  <c r="V1081" s="1"/>
  <c r="AJ1081"/>
  <c r="CT1081"/>
  <c r="S1081" s="1"/>
  <c r="CV1081"/>
  <c r="U1081" s="1"/>
  <c r="CX1081"/>
  <c r="FR1081"/>
  <c r="GL1081"/>
  <c r="GO1081"/>
  <c r="GP1081"/>
  <c r="GV1081"/>
  <c r="HC1081" s="1"/>
  <c r="GX1081" s="1"/>
  <c r="C1082"/>
  <c r="D1082"/>
  <c r="I1082"/>
  <c r="AC1082"/>
  <c r="CQ1082" s="1"/>
  <c r="P1082" s="1"/>
  <c r="AE1082"/>
  <c r="AD1082" s="1"/>
  <c r="AF1082"/>
  <c r="CT1082" s="1"/>
  <c r="AG1082"/>
  <c r="CU1082" s="1"/>
  <c r="T1082" s="1"/>
  <c r="AH1082"/>
  <c r="CV1082" s="1"/>
  <c r="U1082" s="1"/>
  <c r="AI1082"/>
  <c r="AJ1082"/>
  <c r="CX1082" s="1"/>
  <c r="CS1082"/>
  <c r="R1082" s="1"/>
  <c r="CW1082"/>
  <c r="V1082" s="1"/>
  <c r="FR1082"/>
  <c r="GL1082"/>
  <c r="GO1082"/>
  <c r="GP1082"/>
  <c r="GV1082"/>
  <c r="HC1082"/>
  <c r="GX1082" s="1"/>
  <c r="C1083"/>
  <c r="D1083"/>
  <c r="I1083"/>
  <c r="AC1083"/>
  <c r="AE1083"/>
  <c r="AF1083"/>
  <c r="CT1083" s="1"/>
  <c r="S1083" s="1"/>
  <c r="AG1083"/>
  <c r="CU1083" s="1"/>
  <c r="AH1083"/>
  <c r="AI1083"/>
  <c r="AJ1083"/>
  <c r="CV1083"/>
  <c r="U1083" s="1"/>
  <c r="CW1083"/>
  <c r="V1083" s="1"/>
  <c r="CX1083"/>
  <c r="W1083" s="1"/>
  <c r="FR1083"/>
  <c r="GL1083"/>
  <c r="GO1083"/>
  <c r="GP1083"/>
  <c r="GV1083"/>
  <c r="GX1083"/>
  <c r="HC1083"/>
  <c r="AC1084"/>
  <c r="AE1084"/>
  <c r="AF1084"/>
  <c r="CT1084" s="1"/>
  <c r="S1084" s="1"/>
  <c r="AG1084"/>
  <c r="CU1084" s="1"/>
  <c r="T1084" s="1"/>
  <c r="AH1084"/>
  <c r="AI1084"/>
  <c r="CW1084" s="1"/>
  <c r="V1084" s="1"/>
  <c r="AJ1084"/>
  <c r="CX1084" s="1"/>
  <c r="W1084" s="1"/>
  <c r="CV1084"/>
  <c r="U1084" s="1"/>
  <c r="FR1084"/>
  <c r="GL1084"/>
  <c r="GO1084"/>
  <c r="GP1084"/>
  <c r="GV1084"/>
  <c r="GX1084"/>
  <c r="HC1084"/>
  <c r="AC1085"/>
  <c r="AE1085"/>
  <c r="AF1085"/>
  <c r="CT1085" s="1"/>
  <c r="S1085" s="1"/>
  <c r="AG1085"/>
  <c r="CU1085" s="1"/>
  <c r="T1085" s="1"/>
  <c r="AH1085"/>
  <c r="AI1085"/>
  <c r="AJ1085"/>
  <c r="CV1085"/>
  <c r="U1085" s="1"/>
  <c r="CW1085"/>
  <c r="V1085" s="1"/>
  <c r="CX1085"/>
  <c r="W1085" s="1"/>
  <c r="FR1085"/>
  <c r="GL1085"/>
  <c r="GO1085"/>
  <c r="GP1085"/>
  <c r="GV1085"/>
  <c r="GX1085"/>
  <c r="HC1085"/>
  <c r="C1086"/>
  <c r="D1086"/>
  <c r="I1086"/>
  <c r="AC1086"/>
  <c r="AD1086"/>
  <c r="CR1086" s="1"/>
  <c r="AE1086"/>
  <c r="AF1086"/>
  <c r="CT1086" s="1"/>
  <c r="S1086" s="1"/>
  <c r="AG1086"/>
  <c r="AH1086"/>
  <c r="CV1086" s="1"/>
  <c r="AI1086"/>
  <c r="AJ1086"/>
  <c r="CX1086" s="1"/>
  <c r="W1086" s="1"/>
  <c r="CQ1086"/>
  <c r="CS1086"/>
  <c r="CU1086"/>
  <c r="T1086" s="1"/>
  <c r="CW1086"/>
  <c r="FR1086"/>
  <c r="GL1086"/>
  <c r="GO1086"/>
  <c r="GP1086"/>
  <c r="GV1086"/>
  <c r="HC1086" s="1"/>
  <c r="C1087"/>
  <c r="D1087"/>
  <c r="I1087"/>
  <c r="AC1087"/>
  <c r="AE1087"/>
  <c r="AF1087"/>
  <c r="CT1087" s="1"/>
  <c r="S1087" s="1"/>
  <c r="AG1087"/>
  <c r="CU1087" s="1"/>
  <c r="T1087" s="1"/>
  <c r="AH1087"/>
  <c r="AI1087"/>
  <c r="CW1087" s="1"/>
  <c r="AJ1087"/>
  <c r="CX1087" s="1"/>
  <c r="W1087" s="1"/>
  <c r="CV1087"/>
  <c r="FR1087"/>
  <c r="GL1087"/>
  <c r="GO1087"/>
  <c r="GP1087"/>
  <c r="GV1087"/>
  <c r="HC1087" s="1"/>
  <c r="GX1087" s="1"/>
  <c r="AC1088"/>
  <c r="AE1088"/>
  <c r="AF1088"/>
  <c r="CT1088" s="1"/>
  <c r="S1088" s="1"/>
  <c r="AG1088"/>
  <c r="CU1088" s="1"/>
  <c r="T1088" s="1"/>
  <c r="AH1088"/>
  <c r="CV1088" s="1"/>
  <c r="U1088" s="1"/>
  <c r="AI1088"/>
  <c r="CW1088" s="1"/>
  <c r="V1088" s="1"/>
  <c r="AJ1088"/>
  <c r="CX1088"/>
  <c r="W1088" s="1"/>
  <c r="FR1088"/>
  <c r="GL1088"/>
  <c r="GO1088"/>
  <c r="GP1088"/>
  <c r="GV1088"/>
  <c r="HC1088" s="1"/>
  <c r="GX1088" s="1"/>
  <c r="AC1089"/>
  <c r="AE1089"/>
  <c r="CS1089" s="1"/>
  <c r="R1089" s="1"/>
  <c r="AF1089"/>
  <c r="AG1089"/>
  <c r="CU1089" s="1"/>
  <c r="T1089" s="1"/>
  <c r="AH1089"/>
  <c r="AI1089"/>
  <c r="CW1089" s="1"/>
  <c r="V1089" s="1"/>
  <c r="AJ1089"/>
  <c r="CT1089"/>
  <c r="S1089" s="1"/>
  <c r="CV1089"/>
  <c r="U1089" s="1"/>
  <c r="CX1089"/>
  <c r="W1089" s="1"/>
  <c r="FR1089"/>
  <c r="GL1089"/>
  <c r="GO1089"/>
  <c r="GP1089"/>
  <c r="GV1089"/>
  <c r="HC1089" s="1"/>
  <c r="GX1089"/>
  <c r="AC1090"/>
  <c r="CQ1090" s="1"/>
  <c r="P1090" s="1"/>
  <c r="AE1090"/>
  <c r="AF1090"/>
  <c r="CT1090" s="1"/>
  <c r="S1090" s="1"/>
  <c r="AG1090"/>
  <c r="CU1090" s="1"/>
  <c r="T1090" s="1"/>
  <c r="AH1090"/>
  <c r="CV1090" s="1"/>
  <c r="U1090" s="1"/>
  <c r="AI1090"/>
  <c r="CW1090" s="1"/>
  <c r="V1090" s="1"/>
  <c r="AJ1090"/>
  <c r="CX1090"/>
  <c r="W1090" s="1"/>
  <c r="FR1090"/>
  <c r="GL1090"/>
  <c r="GO1090"/>
  <c r="GP1090"/>
  <c r="GV1090"/>
  <c r="HC1090" s="1"/>
  <c r="GX1090" s="1"/>
  <c r="AC1091"/>
  <c r="AE1091"/>
  <c r="CS1091" s="1"/>
  <c r="R1091" s="1"/>
  <c r="AF1091"/>
  <c r="CT1091" s="1"/>
  <c r="S1091" s="1"/>
  <c r="AG1091"/>
  <c r="CU1091" s="1"/>
  <c r="T1091" s="1"/>
  <c r="AH1091"/>
  <c r="AI1091"/>
  <c r="CW1091" s="1"/>
  <c r="V1091" s="1"/>
  <c r="AJ1091"/>
  <c r="CX1091" s="1"/>
  <c r="W1091" s="1"/>
  <c r="CV1091"/>
  <c r="U1091" s="1"/>
  <c r="FR1091"/>
  <c r="GL1091"/>
  <c r="GO1091"/>
  <c r="GP1091"/>
  <c r="GV1091"/>
  <c r="HC1091" s="1"/>
  <c r="GX1091" s="1"/>
  <c r="AC1092"/>
  <c r="AD1092"/>
  <c r="AE1092"/>
  <c r="CS1092" s="1"/>
  <c r="R1092" s="1"/>
  <c r="AF1092"/>
  <c r="CT1092" s="1"/>
  <c r="S1092" s="1"/>
  <c r="AG1092"/>
  <c r="CU1092" s="1"/>
  <c r="T1092" s="1"/>
  <c r="AH1092"/>
  <c r="CV1092" s="1"/>
  <c r="U1092" s="1"/>
  <c r="AI1092"/>
  <c r="CW1092" s="1"/>
  <c r="V1092" s="1"/>
  <c r="AJ1092"/>
  <c r="CX1092" s="1"/>
  <c r="W1092" s="1"/>
  <c r="CQ1092"/>
  <c r="P1092" s="1"/>
  <c r="CR1092"/>
  <c r="Q1092" s="1"/>
  <c r="FR1092"/>
  <c r="GL1092"/>
  <c r="GO1092"/>
  <c r="GP1092"/>
  <c r="GV1092"/>
  <c r="HC1092" s="1"/>
  <c r="GX1092"/>
  <c r="T1093"/>
  <c r="AC1093"/>
  <c r="AE1093"/>
  <c r="CS1093" s="1"/>
  <c r="R1093" s="1"/>
  <c r="AF1093"/>
  <c r="AG1093"/>
  <c r="CU1093" s="1"/>
  <c r="AH1093"/>
  <c r="AI1093"/>
  <c r="CW1093" s="1"/>
  <c r="V1093" s="1"/>
  <c r="AJ1093"/>
  <c r="CT1093"/>
  <c r="S1093" s="1"/>
  <c r="CV1093"/>
  <c r="U1093" s="1"/>
  <c r="CX1093"/>
  <c r="W1093" s="1"/>
  <c r="FR1093"/>
  <c r="GL1093"/>
  <c r="GO1093"/>
  <c r="GP1093"/>
  <c r="GV1093"/>
  <c r="HC1093" s="1"/>
  <c r="GX1093"/>
  <c r="AC1094"/>
  <c r="AD1094"/>
  <c r="AE1094"/>
  <c r="AF1094"/>
  <c r="CT1094" s="1"/>
  <c r="S1094" s="1"/>
  <c r="AG1094"/>
  <c r="CU1094" s="1"/>
  <c r="T1094" s="1"/>
  <c r="AH1094"/>
  <c r="AI1094"/>
  <c r="CW1094" s="1"/>
  <c r="V1094" s="1"/>
  <c r="AJ1094"/>
  <c r="CX1094" s="1"/>
  <c r="W1094" s="1"/>
  <c r="CQ1094"/>
  <c r="P1094" s="1"/>
  <c r="CR1094"/>
  <c r="Q1094" s="1"/>
  <c r="CV1094"/>
  <c r="U1094" s="1"/>
  <c r="FR1094"/>
  <c r="GL1094"/>
  <c r="GO1094"/>
  <c r="GP1094"/>
  <c r="GV1094"/>
  <c r="HC1094" s="1"/>
  <c r="GX1094"/>
  <c r="AC1095"/>
  <c r="AE1095"/>
  <c r="CS1095" s="1"/>
  <c r="R1095" s="1"/>
  <c r="AF1095"/>
  <c r="AG1095"/>
  <c r="CU1095" s="1"/>
  <c r="T1095" s="1"/>
  <c r="AH1095"/>
  <c r="AI1095"/>
  <c r="CW1095" s="1"/>
  <c r="V1095" s="1"/>
  <c r="AJ1095"/>
  <c r="CT1095"/>
  <c r="S1095" s="1"/>
  <c r="CY1095" s="1"/>
  <c r="X1095" s="1"/>
  <c r="CV1095"/>
  <c r="U1095" s="1"/>
  <c r="CX1095"/>
  <c r="W1095" s="1"/>
  <c r="FR1095"/>
  <c r="GL1095"/>
  <c r="GO1095"/>
  <c r="GP1095"/>
  <c r="GV1095"/>
  <c r="HC1095" s="1"/>
  <c r="GX1095" s="1"/>
  <c r="B1097"/>
  <c r="B1068" s="1"/>
  <c r="C1097"/>
  <c r="C1068" s="1"/>
  <c r="D1097"/>
  <c r="D1068" s="1"/>
  <c r="F1097"/>
  <c r="F1068" s="1"/>
  <c r="G1097"/>
  <c r="BX1097"/>
  <c r="BX1068" s="1"/>
  <c r="CK1097"/>
  <c r="CK1068" s="1"/>
  <c r="CL1097"/>
  <c r="CL1068" s="1"/>
  <c r="CM1097"/>
  <c r="CM1068" s="1"/>
  <c r="EV1097"/>
  <c r="FP1097"/>
  <c r="EG1097" s="1"/>
  <c r="EG1068" s="1"/>
  <c r="GC1097"/>
  <c r="GC1068" s="1"/>
  <c r="GD1097"/>
  <c r="EU1097" s="1"/>
  <c r="P1113" s="1"/>
  <c r="GE1097"/>
  <c r="GE1068" s="1"/>
  <c r="P1101"/>
  <c r="D1127"/>
  <c r="E1129"/>
  <c r="F1129"/>
  <c r="Z1129"/>
  <c r="AA1129"/>
  <c r="AM1129"/>
  <c r="AN1129"/>
  <c r="BE1129"/>
  <c r="BF1129"/>
  <c r="BG1129"/>
  <c r="BH1129"/>
  <c r="BI1129"/>
  <c r="BJ1129"/>
  <c r="BK1129"/>
  <c r="BL1129"/>
  <c r="BM1129"/>
  <c r="BN1129"/>
  <c r="BO1129"/>
  <c r="BP1129"/>
  <c r="BQ1129"/>
  <c r="BR1129"/>
  <c r="BS1129"/>
  <c r="BT1129"/>
  <c r="BU1129"/>
  <c r="BV1129"/>
  <c r="BW1129"/>
  <c r="CM1129"/>
  <c r="CN1129"/>
  <c r="CO1129"/>
  <c r="CP1129"/>
  <c r="CQ1129"/>
  <c r="CR1129"/>
  <c r="CS1129"/>
  <c r="CT1129"/>
  <c r="CU1129"/>
  <c r="CV1129"/>
  <c r="CW1129"/>
  <c r="CX1129"/>
  <c r="CY1129"/>
  <c r="CZ1129"/>
  <c r="DA1129"/>
  <c r="DB1129"/>
  <c r="DC1129"/>
  <c r="DD1129"/>
  <c r="DE1129"/>
  <c r="DF1129"/>
  <c r="DR1129"/>
  <c r="DS1129"/>
  <c r="EE1129"/>
  <c r="EF1129"/>
  <c r="EW1129"/>
  <c r="EX1129"/>
  <c r="EY1129"/>
  <c r="EZ1129"/>
  <c r="FA1129"/>
  <c r="FB1129"/>
  <c r="FC1129"/>
  <c r="FD1129"/>
  <c r="FE1129"/>
  <c r="FF1129"/>
  <c r="FG1129"/>
  <c r="FH1129"/>
  <c r="FI1129"/>
  <c r="FJ1129"/>
  <c r="FK1129"/>
  <c r="FL1129"/>
  <c r="FM1129"/>
  <c r="FN1129"/>
  <c r="FO1129"/>
  <c r="GE1129"/>
  <c r="GF1129"/>
  <c r="GG1129"/>
  <c r="GH1129"/>
  <c r="GI1129"/>
  <c r="GJ1129"/>
  <c r="GK1129"/>
  <c r="GL1129"/>
  <c r="GM1129"/>
  <c r="GN1129"/>
  <c r="GO1129"/>
  <c r="GP1129"/>
  <c r="GQ1129"/>
  <c r="GR1129"/>
  <c r="GS1129"/>
  <c r="GT1129"/>
  <c r="GU1129"/>
  <c r="GV1129"/>
  <c r="GW1129"/>
  <c r="GX1129"/>
  <c r="C1131"/>
  <c r="D1131"/>
  <c r="AC1131"/>
  <c r="CQ1131" s="1"/>
  <c r="P1131" s="1"/>
  <c r="AE1131"/>
  <c r="AF1131"/>
  <c r="CT1131" s="1"/>
  <c r="S1131" s="1"/>
  <c r="AG1131"/>
  <c r="CU1131" s="1"/>
  <c r="T1131" s="1"/>
  <c r="AH1131"/>
  <c r="AI1131"/>
  <c r="CW1131" s="1"/>
  <c r="V1131" s="1"/>
  <c r="AJ1131"/>
  <c r="CX1131" s="1"/>
  <c r="W1131" s="1"/>
  <c r="CV1131"/>
  <c r="U1131" s="1"/>
  <c r="FR1131"/>
  <c r="GL1131"/>
  <c r="GO1131"/>
  <c r="GP1131"/>
  <c r="GV1131"/>
  <c r="HC1131" s="1"/>
  <c r="GX1131" s="1"/>
  <c r="C1132"/>
  <c r="D1132"/>
  <c r="AC1132"/>
  <c r="AE1132"/>
  <c r="AF1132"/>
  <c r="CT1132" s="1"/>
  <c r="S1132" s="1"/>
  <c r="AG1132"/>
  <c r="CU1132" s="1"/>
  <c r="T1132" s="1"/>
  <c r="AH1132"/>
  <c r="AI1132"/>
  <c r="CW1132" s="1"/>
  <c r="V1132" s="1"/>
  <c r="AJ1132"/>
  <c r="CX1132" s="1"/>
  <c r="W1132" s="1"/>
  <c r="CV1132"/>
  <c r="U1132" s="1"/>
  <c r="FR1132"/>
  <c r="GL1132"/>
  <c r="GO1132"/>
  <c r="GP1132"/>
  <c r="GV1132"/>
  <c r="HC1132" s="1"/>
  <c r="GX1132" s="1"/>
  <c r="I1133"/>
  <c r="AC1133"/>
  <c r="AE1133"/>
  <c r="AF1133"/>
  <c r="CT1133" s="1"/>
  <c r="AG1133"/>
  <c r="CU1133" s="1"/>
  <c r="T1133" s="1"/>
  <c r="AH1133"/>
  <c r="AI1133"/>
  <c r="CW1133" s="1"/>
  <c r="AJ1133"/>
  <c r="CX1133" s="1"/>
  <c r="CQ1133"/>
  <c r="P1133" s="1"/>
  <c r="CV1133"/>
  <c r="FR1133"/>
  <c r="GL1133"/>
  <c r="GO1133"/>
  <c r="GP1133"/>
  <c r="GV1133"/>
  <c r="HC1133" s="1"/>
  <c r="I1134"/>
  <c r="AC1134"/>
  <c r="AE1134"/>
  <c r="AF1134"/>
  <c r="AG1134"/>
  <c r="CU1134" s="1"/>
  <c r="AH1134"/>
  <c r="AI1134"/>
  <c r="CW1134" s="1"/>
  <c r="AJ1134"/>
  <c r="CX1134" s="1"/>
  <c r="W1134" s="1"/>
  <c r="CV1134"/>
  <c r="U1134" s="1"/>
  <c r="FR1134"/>
  <c r="FQ1156" s="1"/>
  <c r="GL1134"/>
  <c r="GO1134"/>
  <c r="GP1134"/>
  <c r="GV1134"/>
  <c r="HC1134" s="1"/>
  <c r="GX1134" s="1"/>
  <c r="AC1135"/>
  <c r="AE1135"/>
  <c r="AF1135"/>
  <c r="CT1135" s="1"/>
  <c r="S1135" s="1"/>
  <c r="AG1135"/>
  <c r="AH1135"/>
  <c r="CV1135" s="1"/>
  <c r="U1135" s="1"/>
  <c r="AI1135"/>
  <c r="CW1135" s="1"/>
  <c r="V1135" s="1"/>
  <c r="AJ1135"/>
  <c r="CU1135"/>
  <c r="T1135" s="1"/>
  <c r="CX1135"/>
  <c r="W1135" s="1"/>
  <c r="FR1135"/>
  <c r="GL1135"/>
  <c r="GN1135"/>
  <c r="GP1135"/>
  <c r="GV1135"/>
  <c r="HC1135" s="1"/>
  <c r="GX1135" s="1"/>
  <c r="U1136"/>
  <c r="AC1136"/>
  <c r="AE1136"/>
  <c r="AF1136"/>
  <c r="CT1136" s="1"/>
  <c r="S1136" s="1"/>
  <c r="AG1136"/>
  <c r="CU1136" s="1"/>
  <c r="T1136" s="1"/>
  <c r="AH1136"/>
  <c r="CV1136" s="1"/>
  <c r="AI1136"/>
  <c r="CW1136" s="1"/>
  <c r="V1136" s="1"/>
  <c r="AJ1136"/>
  <c r="CX1136" s="1"/>
  <c r="W1136" s="1"/>
  <c r="FR1136"/>
  <c r="GL1136"/>
  <c r="GN1136"/>
  <c r="GP1136"/>
  <c r="GV1136"/>
  <c r="HC1136" s="1"/>
  <c r="GX1136" s="1"/>
  <c r="AC1137"/>
  <c r="AE1137"/>
  <c r="AF1137"/>
  <c r="CT1137" s="1"/>
  <c r="S1137" s="1"/>
  <c r="AG1137"/>
  <c r="CU1137" s="1"/>
  <c r="T1137" s="1"/>
  <c r="AH1137"/>
  <c r="AI1137"/>
  <c r="CW1137" s="1"/>
  <c r="V1137" s="1"/>
  <c r="AJ1137"/>
  <c r="CX1137" s="1"/>
  <c r="W1137" s="1"/>
  <c r="CV1137"/>
  <c r="U1137" s="1"/>
  <c r="FR1137"/>
  <c r="GL1137"/>
  <c r="GO1137"/>
  <c r="GP1137"/>
  <c r="GV1137"/>
  <c r="HC1137"/>
  <c r="GX1137" s="1"/>
  <c r="AC1138"/>
  <c r="AE1138"/>
  <c r="AF1138"/>
  <c r="CT1138" s="1"/>
  <c r="S1138" s="1"/>
  <c r="AG1138"/>
  <c r="CU1138" s="1"/>
  <c r="T1138" s="1"/>
  <c r="AH1138"/>
  <c r="CV1138" s="1"/>
  <c r="U1138" s="1"/>
  <c r="AI1138"/>
  <c r="CW1138" s="1"/>
  <c r="V1138" s="1"/>
  <c r="AJ1138"/>
  <c r="CX1138" s="1"/>
  <c r="W1138" s="1"/>
  <c r="FR1138"/>
  <c r="GL1138"/>
  <c r="GO1138"/>
  <c r="GP1138"/>
  <c r="GV1138"/>
  <c r="HC1138" s="1"/>
  <c r="GX1138" s="1"/>
  <c r="C1139"/>
  <c r="D1139"/>
  <c r="I1139"/>
  <c r="AC1139"/>
  <c r="CQ1139" s="1"/>
  <c r="P1139" s="1"/>
  <c r="AE1139"/>
  <c r="AD1139" s="1"/>
  <c r="CR1139" s="1"/>
  <c r="AF1139"/>
  <c r="AG1139"/>
  <c r="CU1139" s="1"/>
  <c r="T1139" s="1"/>
  <c r="AH1139"/>
  <c r="CV1139" s="1"/>
  <c r="U1139" s="1"/>
  <c r="AI1139"/>
  <c r="AJ1139"/>
  <c r="CX1139" s="1"/>
  <c r="CS1139"/>
  <c r="R1139" s="1"/>
  <c r="CW1139"/>
  <c r="V1139" s="1"/>
  <c r="FR1139"/>
  <c r="GL1139"/>
  <c r="GO1139"/>
  <c r="GP1139"/>
  <c r="GV1139"/>
  <c r="HC1139"/>
  <c r="GX1139" s="1"/>
  <c r="C1140"/>
  <c r="D1140"/>
  <c r="I1140"/>
  <c r="U1140"/>
  <c r="AC1140"/>
  <c r="AE1140"/>
  <c r="AF1140"/>
  <c r="AG1140"/>
  <c r="CU1140" s="1"/>
  <c r="T1140" s="1"/>
  <c r="AH1140"/>
  <c r="AI1140"/>
  <c r="CW1140" s="1"/>
  <c r="V1140" s="1"/>
  <c r="AJ1140"/>
  <c r="CT1140"/>
  <c r="S1140" s="1"/>
  <c r="CV1140"/>
  <c r="CX1140"/>
  <c r="W1140" s="1"/>
  <c r="FR1140"/>
  <c r="GL1140"/>
  <c r="GO1140"/>
  <c r="GP1140"/>
  <c r="GV1140"/>
  <c r="HC1140" s="1"/>
  <c r="GX1140" s="1"/>
  <c r="I1141"/>
  <c r="AC1141"/>
  <c r="AD1141"/>
  <c r="AE1141"/>
  <c r="AF1141"/>
  <c r="CT1141" s="1"/>
  <c r="AG1141"/>
  <c r="CU1141" s="1"/>
  <c r="T1141" s="1"/>
  <c r="AH1141"/>
  <c r="CV1141" s="1"/>
  <c r="U1141" s="1"/>
  <c r="AI1141"/>
  <c r="CW1141" s="1"/>
  <c r="AJ1141"/>
  <c r="CX1141" s="1"/>
  <c r="W1141" s="1"/>
  <c r="CQ1141"/>
  <c r="CS1141"/>
  <c r="R1141" s="1"/>
  <c r="FR1141"/>
  <c r="GL1141"/>
  <c r="GO1141"/>
  <c r="GP1141"/>
  <c r="GV1141"/>
  <c r="HC1141" s="1"/>
  <c r="GX1141" s="1"/>
  <c r="I1142"/>
  <c r="W1142" s="1"/>
  <c r="AC1142"/>
  <c r="AE1142"/>
  <c r="AF1142"/>
  <c r="AG1142"/>
  <c r="CU1142" s="1"/>
  <c r="T1142" s="1"/>
  <c r="AH1142"/>
  <c r="AI1142"/>
  <c r="CW1142" s="1"/>
  <c r="V1142" s="1"/>
  <c r="AJ1142"/>
  <c r="CT1142"/>
  <c r="S1142" s="1"/>
  <c r="CV1142"/>
  <c r="U1142" s="1"/>
  <c r="CX1142"/>
  <c r="FR1142"/>
  <c r="GL1142"/>
  <c r="GO1142"/>
  <c r="GP1142"/>
  <c r="GV1142"/>
  <c r="HC1142"/>
  <c r="GX1142" s="1"/>
  <c r="C1143"/>
  <c r="D1143"/>
  <c r="I1143"/>
  <c r="P1143"/>
  <c r="AC1143"/>
  <c r="AE1143"/>
  <c r="AD1143" s="1"/>
  <c r="AF1143"/>
  <c r="CT1143" s="1"/>
  <c r="AG1143"/>
  <c r="AH1143"/>
  <c r="CV1143" s="1"/>
  <c r="U1143" s="1"/>
  <c r="AI1143"/>
  <c r="CW1143" s="1"/>
  <c r="V1143" s="1"/>
  <c r="AJ1143"/>
  <c r="CX1143" s="1"/>
  <c r="CQ1143"/>
  <c r="CU1143"/>
  <c r="T1143" s="1"/>
  <c r="FR1143"/>
  <c r="GL1143"/>
  <c r="GO1143"/>
  <c r="GP1143"/>
  <c r="GV1143"/>
  <c r="HC1143"/>
  <c r="GX1143" s="1"/>
  <c r="C1144"/>
  <c r="D1144"/>
  <c r="I1144"/>
  <c r="AC1144"/>
  <c r="AE1144"/>
  <c r="AF1144"/>
  <c r="CT1144" s="1"/>
  <c r="S1144" s="1"/>
  <c r="AG1144"/>
  <c r="CU1144" s="1"/>
  <c r="AH1144"/>
  <c r="AI1144"/>
  <c r="AJ1144"/>
  <c r="CV1144"/>
  <c r="U1144" s="1"/>
  <c r="CW1144"/>
  <c r="V1144" s="1"/>
  <c r="CX1144"/>
  <c r="W1144" s="1"/>
  <c r="FR1144"/>
  <c r="GL1144"/>
  <c r="GO1144"/>
  <c r="GP1144"/>
  <c r="GV1144"/>
  <c r="GX1144"/>
  <c r="HC1144"/>
  <c r="AC1145"/>
  <c r="AE1145"/>
  <c r="AF1145"/>
  <c r="CT1145" s="1"/>
  <c r="S1145" s="1"/>
  <c r="AG1145"/>
  <c r="CU1145" s="1"/>
  <c r="T1145" s="1"/>
  <c r="AH1145"/>
  <c r="AI1145"/>
  <c r="CW1145" s="1"/>
  <c r="V1145" s="1"/>
  <c r="AJ1145"/>
  <c r="CX1145" s="1"/>
  <c r="W1145" s="1"/>
  <c r="CV1145"/>
  <c r="U1145" s="1"/>
  <c r="FR1145"/>
  <c r="GL1145"/>
  <c r="GO1145"/>
  <c r="GP1145"/>
  <c r="GV1145"/>
  <c r="GX1145"/>
  <c r="HC1145"/>
  <c r="AC1146"/>
  <c r="AE1146"/>
  <c r="AF1146"/>
  <c r="CT1146" s="1"/>
  <c r="S1146" s="1"/>
  <c r="AG1146"/>
  <c r="CU1146" s="1"/>
  <c r="T1146" s="1"/>
  <c r="AH1146"/>
  <c r="AI1146"/>
  <c r="AJ1146"/>
  <c r="CV1146"/>
  <c r="U1146" s="1"/>
  <c r="CW1146"/>
  <c r="V1146" s="1"/>
  <c r="CX1146"/>
  <c r="W1146" s="1"/>
  <c r="FR1146"/>
  <c r="GL1146"/>
  <c r="GO1146"/>
  <c r="GP1146"/>
  <c r="GV1146"/>
  <c r="GX1146"/>
  <c r="HC1146"/>
  <c r="C1147"/>
  <c r="D1147"/>
  <c r="I1147"/>
  <c r="AC1147"/>
  <c r="AD1147"/>
  <c r="CR1147" s="1"/>
  <c r="AE1147"/>
  <c r="AF1147"/>
  <c r="CT1147" s="1"/>
  <c r="S1147" s="1"/>
  <c r="AG1147"/>
  <c r="AH1147"/>
  <c r="CV1147" s="1"/>
  <c r="AI1147"/>
  <c r="AJ1147"/>
  <c r="CX1147" s="1"/>
  <c r="W1147" s="1"/>
  <c r="CQ1147"/>
  <c r="CS1147"/>
  <c r="CU1147"/>
  <c r="T1147" s="1"/>
  <c r="CW1147"/>
  <c r="FR1147"/>
  <c r="GL1147"/>
  <c r="GO1147"/>
  <c r="GP1147"/>
  <c r="GV1147"/>
  <c r="HC1147" s="1"/>
  <c r="C1148"/>
  <c r="D1148"/>
  <c r="I1148"/>
  <c r="AC1148"/>
  <c r="AD1148"/>
  <c r="AE1148"/>
  <c r="AF1148"/>
  <c r="AG1148"/>
  <c r="CU1148" s="1"/>
  <c r="AH1148"/>
  <c r="AI1148"/>
  <c r="CW1148" s="1"/>
  <c r="AJ1148"/>
  <c r="CX1148" s="1"/>
  <c r="W1148" s="1"/>
  <c r="CV1148"/>
  <c r="U1148" s="1"/>
  <c r="FR1148"/>
  <c r="GL1148"/>
  <c r="GO1148"/>
  <c r="GP1148"/>
  <c r="GV1148"/>
  <c r="HC1148" s="1"/>
  <c r="AC1149"/>
  <c r="AE1149"/>
  <c r="AF1149"/>
  <c r="CT1149" s="1"/>
  <c r="S1149" s="1"/>
  <c r="AG1149"/>
  <c r="CU1149" s="1"/>
  <c r="T1149" s="1"/>
  <c r="AH1149"/>
  <c r="CV1149" s="1"/>
  <c r="U1149" s="1"/>
  <c r="AI1149"/>
  <c r="CW1149" s="1"/>
  <c r="V1149" s="1"/>
  <c r="AJ1149"/>
  <c r="CX1149" s="1"/>
  <c r="W1149" s="1"/>
  <c r="FR1149"/>
  <c r="GL1149"/>
  <c r="GO1149"/>
  <c r="GP1149"/>
  <c r="GV1149"/>
  <c r="HC1149" s="1"/>
  <c r="GX1149" s="1"/>
  <c r="AC1150"/>
  <c r="AE1150"/>
  <c r="CS1150" s="1"/>
  <c r="R1150" s="1"/>
  <c r="AF1150"/>
  <c r="AG1150"/>
  <c r="CU1150" s="1"/>
  <c r="T1150" s="1"/>
  <c r="AH1150"/>
  <c r="AI1150"/>
  <c r="CW1150" s="1"/>
  <c r="V1150" s="1"/>
  <c r="AJ1150"/>
  <c r="CT1150"/>
  <c r="S1150" s="1"/>
  <c r="CV1150"/>
  <c r="U1150" s="1"/>
  <c r="CX1150"/>
  <c r="W1150" s="1"/>
  <c r="FR1150"/>
  <c r="GL1150"/>
  <c r="GO1150"/>
  <c r="GP1150"/>
  <c r="GV1150"/>
  <c r="HC1150" s="1"/>
  <c r="GX1150" s="1"/>
  <c r="U1151"/>
  <c r="AC1151"/>
  <c r="AE1151"/>
  <c r="AF1151"/>
  <c r="CT1151" s="1"/>
  <c r="S1151" s="1"/>
  <c r="AG1151"/>
  <c r="CU1151" s="1"/>
  <c r="T1151" s="1"/>
  <c r="AH1151"/>
  <c r="AI1151"/>
  <c r="CW1151" s="1"/>
  <c r="V1151" s="1"/>
  <c r="AJ1151"/>
  <c r="CQ1151"/>
  <c r="P1151" s="1"/>
  <c r="CV1151"/>
  <c r="CX1151"/>
  <c r="W1151" s="1"/>
  <c r="FR1151"/>
  <c r="GL1151"/>
  <c r="GO1151"/>
  <c r="GP1151"/>
  <c r="GV1151"/>
  <c r="HC1151" s="1"/>
  <c r="GX1151" s="1"/>
  <c r="AC1152"/>
  <c r="AD1152"/>
  <c r="CR1152" s="1"/>
  <c r="Q1152" s="1"/>
  <c r="AE1152"/>
  <c r="CS1152" s="1"/>
  <c r="R1152" s="1"/>
  <c r="AF1152"/>
  <c r="AG1152"/>
  <c r="CU1152" s="1"/>
  <c r="T1152" s="1"/>
  <c r="AH1152"/>
  <c r="AI1152"/>
  <c r="CW1152" s="1"/>
  <c r="V1152" s="1"/>
  <c r="AJ1152"/>
  <c r="CX1152" s="1"/>
  <c r="W1152" s="1"/>
  <c r="CV1152"/>
  <c r="U1152" s="1"/>
  <c r="FR1152"/>
  <c r="GL1152"/>
  <c r="GO1152"/>
  <c r="GP1152"/>
  <c r="GV1152"/>
  <c r="HC1152" s="1"/>
  <c r="GX1152" s="1"/>
  <c r="AC1153"/>
  <c r="AD1153"/>
  <c r="CR1153" s="1"/>
  <c r="Q1153" s="1"/>
  <c r="AE1153"/>
  <c r="CS1153" s="1"/>
  <c r="R1153" s="1"/>
  <c r="AF1153"/>
  <c r="CT1153" s="1"/>
  <c r="S1153" s="1"/>
  <c r="AG1153"/>
  <c r="CU1153" s="1"/>
  <c r="T1153" s="1"/>
  <c r="AH1153"/>
  <c r="CV1153" s="1"/>
  <c r="U1153" s="1"/>
  <c r="AI1153"/>
  <c r="CW1153" s="1"/>
  <c r="V1153" s="1"/>
  <c r="AJ1153"/>
  <c r="CQ1153"/>
  <c r="P1153" s="1"/>
  <c r="CX1153"/>
  <c r="W1153" s="1"/>
  <c r="FR1153"/>
  <c r="GL1153"/>
  <c r="GO1153"/>
  <c r="GP1153"/>
  <c r="GV1153"/>
  <c r="HC1153" s="1"/>
  <c r="GX1153" s="1"/>
  <c r="AC1154"/>
  <c r="AE1154"/>
  <c r="CS1154" s="1"/>
  <c r="R1154" s="1"/>
  <c r="AF1154"/>
  <c r="CT1154" s="1"/>
  <c r="S1154" s="1"/>
  <c r="CY1154" s="1"/>
  <c r="X1154" s="1"/>
  <c r="AG1154"/>
  <c r="CU1154" s="1"/>
  <c r="T1154" s="1"/>
  <c r="AH1154"/>
  <c r="AI1154"/>
  <c r="CW1154" s="1"/>
  <c r="V1154" s="1"/>
  <c r="AJ1154"/>
  <c r="CX1154" s="1"/>
  <c r="W1154" s="1"/>
  <c r="CV1154"/>
  <c r="U1154" s="1"/>
  <c r="FR1154"/>
  <c r="GL1154"/>
  <c r="GO1154"/>
  <c r="GP1154"/>
  <c r="GV1154"/>
  <c r="HC1154" s="1"/>
  <c r="GX1154" s="1"/>
  <c r="B1156"/>
  <c r="B1129" s="1"/>
  <c r="C1156"/>
  <c r="C1129" s="1"/>
  <c r="D1156"/>
  <c r="D1129" s="1"/>
  <c r="F1156"/>
  <c r="G1156"/>
  <c r="BB1156"/>
  <c r="BB1129" s="1"/>
  <c r="BX1156"/>
  <c r="BX1129" s="1"/>
  <c r="CK1156"/>
  <c r="CK1129" s="1"/>
  <c r="CL1156"/>
  <c r="CL1129" s="1"/>
  <c r="CM1156"/>
  <c r="BD1156" s="1"/>
  <c r="FP1156"/>
  <c r="GC1156"/>
  <c r="GC1129" s="1"/>
  <c r="GD1156"/>
  <c r="GE1156"/>
  <c r="EV1156" s="1"/>
  <c r="EV1129" s="1"/>
  <c r="F1169"/>
  <c r="D1186"/>
  <c r="E1188"/>
  <c r="Z1188"/>
  <c r="AA1188"/>
  <c r="AM1188"/>
  <c r="AN1188"/>
  <c r="BE1188"/>
  <c r="BF1188"/>
  <c r="BG1188"/>
  <c r="BH1188"/>
  <c r="BI1188"/>
  <c r="BJ1188"/>
  <c r="BK1188"/>
  <c r="BL1188"/>
  <c r="BM1188"/>
  <c r="BN1188"/>
  <c r="BO1188"/>
  <c r="BP1188"/>
  <c r="BQ1188"/>
  <c r="BR1188"/>
  <c r="BS1188"/>
  <c r="BT1188"/>
  <c r="BU1188"/>
  <c r="BV1188"/>
  <c r="BW1188"/>
  <c r="CN1188"/>
  <c r="CO1188"/>
  <c r="CP1188"/>
  <c r="CQ1188"/>
  <c r="CR1188"/>
  <c r="CS1188"/>
  <c r="CT1188"/>
  <c r="CU1188"/>
  <c r="CV1188"/>
  <c r="CW1188"/>
  <c r="CX1188"/>
  <c r="CY1188"/>
  <c r="CZ1188"/>
  <c r="DA1188"/>
  <c r="DB1188"/>
  <c r="DC1188"/>
  <c r="DD1188"/>
  <c r="DE1188"/>
  <c r="DF1188"/>
  <c r="DR1188"/>
  <c r="DS1188"/>
  <c r="EE1188"/>
  <c r="EF1188"/>
  <c r="EW1188"/>
  <c r="EX1188"/>
  <c r="EY1188"/>
  <c r="EZ1188"/>
  <c r="FA1188"/>
  <c r="FB1188"/>
  <c r="FC1188"/>
  <c r="FD1188"/>
  <c r="FE1188"/>
  <c r="FF1188"/>
  <c r="FG1188"/>
  <c r="FH1188"/>
  <c r="FI1188"/>
  <c r="FJ1188"/>
  <c r="FK1188"/>
  <c r="FL1188"/>
  <c r="FM1188"/>
  <c r="FN1188"/>
  <c r="FO1188"/>
  <c r="GE1188"/>
  <c r="GF1188"/>
  <c r="GG1188"/>
  <c r="GH1188"/>
  <c r="GI1188"/>
  <c r="GJ1188"/>
  <c r="GK1188"/>
  <c r="GL1188"/>
  <c r="GM1188"/>
  <c r="GN1188"/>
  <c r="GO1188"/>
  <c r="GP1188"/>
  <c r="GQ1188"/>
  <c r="GR1188"/>
  <c r="GS1188"/>
  <c r="GT1188"/>
  <c r="GU1188"/>
  <c r="GV1188"/>
  <c r="GW1188"/>
  <c r="GX1188"/>
  <c r="C1190"/>
  <c r="D1190"/>
  <c r="U1190"/>
  <c r="AC1190"/>
  <c r="CQ1190" s="1"/>
  <c r="P1190" s="1"/>
  <c r="AE1190"/>
  <c r="AD1190" s="1"/>
  <c r="AF1190"/>
  <c r="CT1190" s="1"/>
  <c r="S1190" s="1"/>
  <c r="AG1190"/>
  <c r="CU1190" s="1"/>
  <c r="T1190" s="1"/>
  <c r="AH1190"/>
  <c r="AI1190"/>
  <c r="CW1190" s="1"/>
  <c r="V1190" s="1"/>
  <c r="AJ1190"/>
  <c r="CX1190" s="1"/>
  <c r="W1190" s="1"/>
  <c r="CS1190"/>
  <c r="R1190" s="1"/>
  <c r="CV1190"/>
  <c r="FR1190"/>
  <c r="GL1190"/>
  <c r="GO1190"/>
  <c r="GP1190"/>
  <c r="GV1190"/>
  <c r="HC1190" s="1"/>
  <c r="GX1190" s="1"/>
  <c r="C1191"/>
  <c r="D1191"/>
  <c r="AC1191"/>
  <c r="AD1191"/>
  <c r="AE1191"/>
  <c r="AF1191"/>
  <c r="AG1191"/>
  <c r="CU1191" s="1"/>
  <c r="T1191" s="1"/>
  <c r="AH1191"/>
  <c r="CV1191" s="1"/>
  <c r="U1191" s="1"/>
  <c r="AI1191"/>
  <c r="CW1191" s="1"/>
  <c r="V1191" s="1"/>
  <c r="AJ1191"/>
  <c r="CX1191" s="1"/>
  <c r="W1191" s="1"/>
  <c r="CQ1191"/>
  <c r="P1191" s="1"/>
  <c r="CS1191"/>
  <c r="R1191" s="1"/>
  <c r="FR1191"/>
  <c r="GL1191"/>
  <c r="GO1191"/>
  <c r="GP1191"/>
  <c r="GV1191"/>
  <c r="HC1191" s="1"/>
  <c r="GX1191" s="1"/>
  <c r="I1192"/>
  <c r="AC1192"/>
  <c r="AE1192"/>
  <c r="AF1192"/>
  <c r="CT1192" s="1"/>
  <c r="S1192" s="1"/>
  <c r="AG1192"/>
  <c r="CU1192" s="1"/>
  <c r="AH1192"/>
  <c r="CV1192" s="1"/>
  <c r="U1192" s="1"/>
  <c r="AI1192"/>
  <c r="AJ1192"/>
  <c r="CX1192" s="1"/>
  <c r="W1192" s="1"/>
  <c r="CS1192"/>
  <c r="CW1192"/>
  <c r="V1192" s="1"/>
  <c r="FR1192"/>
  <c r="GL1192"/>
  <c r="GO1192"/>
  <c r="GP1192"/>
  <c r="GV1192"/>
  <c r="HC1192"/>
  <c r="GX1192" s="1"/>
  <c r="I1193"/>
  <c r="U1193"/>
  <c r="AC1193"/>
  <c r="AE1193"/>
  <c r="AD1193" s="1"/>
  <c r="CR1193" s="1"/>
  <c r="Q1193" s="1"/>
  <c r="AF1193"/>
  <c r="AG1193"/>
  <c r="CU1193" s="1"/>
  <c r="AH1193"/>
  <c r="CV1193" s="1"/>
  <c r="AI1193"/>
  <c r="CW1193" s="1"/>
  <c r="V1193" s="1"/>
  <c r="AJ1193"/>
  <c r="CX1193" s="1"/>
  <c r="W1193" s="1"/>
  <c r="CS1193"/>
  <c r="R1193" s="1"/>
  <c r="FR1193"/>
  <c r="GL1193"/>
  <c r="GO1193"/>
  <c r="GP1193"/>
  <c r="GV1193"/>
  <c r="HC1193" s="1"/>
  <c r="GX1193" s="1"/>
  <c r="I1194"/>
  <c r="AC1194"/>
  <c r="AE1194"/>
  <c r="AF1194"/>
  <c r="CT1194" s="1"/>
  <c r="S1194" s="1"/>
  <c r="AG1194"/>
  <c r="AH1194"/>
  <c r="CV1194" s="1"/>
  <c r="U1194" s="1"/>
  <c r="AI1194"/>
  <c r="CW1194" s="1"/>
  <c r="AJ1194"/>
  <c r="CU1194"/>
  <c r="T1194" s="1"/>
  <c r="CX1194"/>
  <c r="W1194" s="1"/>
  <c r="FR1194"/>
  <c r="GL1194"/>
  <c r="GN1194"/>
  <c r="GP1194"/>
  <c r="GV1194"/>
  <c r="HC1194" s="1"/>
  <c r="GX1194"/>
  <c r="I1195"/>
  <c r="T1195"/>
  <c r="AC1195"/>
  <c r="AE1195"/>
  <c r="AF1195"/>
  <c r="AG1195"/>
  <c r="AH1195"/>
  <c r="CV1195" s="1"/>
  <c r="U1195" s="1"/>
  <c r="AI1195"/>
  <c r="CW1195" s="1"/>
  <c r="V1195" s="1"/>
  <c r="AJ1195"/>
  <c r="CQ1195"/>
  <c r="P1195" s="1"/>
  <c r="CT1195"/>
  <c r="S1195" s="1"/>
  <c r="CU1195"/>
  <c r="CX1195"/>
  <c r="W1195" s="1"/>
  <c r="FR1195"/>
  <c r="GL1195"/>
  <c r="GN1195"/>
  <c r="GP1195"/>
  <c r="GV1195"/>
  <c r="HC1195" s="1"/>
  <c r="GX1195" s="1"/>
  <c r="AC1196"/>
  <c r="AE1196"/>
  <c r="AF1196"/>
  <c r="AG1196"/>
  <c r="CU1196" s="1"/>
  <c r="T1196" s="1"/>
  <c r="AH1196"/>
  <c r="CV1196" s="1"/>
  <c r="U1196" s="1"/>
  <c r="AI1196"/>
  <c r="AJ1196"/>
  <c r="CT1196"/>
  <c r="S1196" s="1"/>
  <c r="CW1196"/>
  <c r="V1196" s="1"/>
  <c r="CX1196"/>
  <c r="W1196" s="1"/>
  <c r="FR1196"/>
  <c r="GL1196"/>
  <c r="GO1196"/>
  <c r="GP1196"/>
  <c r="GV1196"/>
  <c r="HC1196" s="1"/>
  <c r="GX1196" s="1"/>
  <c r="AC1197"/>
  <c r="AE1197"/>
  <c r="CS1197" s="1"/>
  <c r="R1197" s="1"/>
  <c r="AF1197"/>
  <c r="AG1197"/>
  <c r="CU1197" s="1"/>
  <c r="T1197" s="1"/>
  <c r="AH1197"/>
  <c r="CV1197" s="1"/>
  <c r="U1197" s="1"/>
  <c r="AI1197"/>
  <c r="AJ1197"/>
  <c r="CT1197"/>
  <c r="S1197" s="1"/>
  <c r="CW1197"/>
  <c r="V1197" s="1"/>
  <c r="CX1197"/>
  <c r="W1197" s="1"/>
  <c r="FR1197"/>
  <c r="GL1197"/>
  <c r="GO1197"/>
  <c r="GP1197"/>
  <c r="GV1197"/>
  <c r="HC1197" s="1"/>
  <c r="GX1197" s="1"/>
  <c r="C1198"/>
  <c r="D1198"/>
  <c r="AC1198"/>
  <c r="CQ1198" s="1"/>
  <c r="P1198" s="1"/>
  <c r="AE1198"/>
  <c r="AF1198"/>
  <c r="CT1198" s="1"/>
  <c r="S1198" s="1"/>
  <c r="AG1198"/>
  <c r="AH1198"/>
  <c r="AI1198"/>
  <c r="AJ1198"/>
  <c r="CX1198" s="1"/>
  <c r="W1198" s="1"/>
  <c r="CU1198"/>
  <c r="T1198" s="1"/>
  <c r="CV1198"/>
  <c r="U1198" s="1"/>
  <c r="CW1198"/>
  <c r="V1198" s="1"/>
  <c r="FR1198"/>
  <c r="GL1198"/>
  <c r="GO1198"/>
  <c r="GP1198"/>
  <c r="GV1198"/>
  <c r="GX1198"/>
  <c r="HC1198"/>
  <c r="C1199"/>
  <c r="D1199"/>
  <c r="P1199"/>
  <c r="T1199"/>
  <c r="AC1199"/>
  <c r="AD1199"/>
  <c r="AE1199"/>
  <c r="AF1199"/>
  <c r="AG1199"/>
  <c r="AH1199"/>
  <c r="CV1199" s="1"/>
  <c r="U1199" s="1"/>
  <c r="AI1199"/>
  <c r="CW1199" s="1"/>
  <c r="V1199" s="1"/>
  <c r="AJ1199"/>
  <c r="CX1199" s="1"/>
  <c r="W1199" s="1"/>
  <c r="CQ1199"/>
  <c r="CS1199"/>
  <c r="R1199" s="1"/>
  <c r="CU1199"/>
  <c r="FR1199"/>
  <c r="GL1199"/>
  <c r="GO1199"/>
  <c r="GP1199"/>
  <c r="GV1199"/>
  <c r="HC1199" s="1"/>
  <c r="GX1199" s="1"/>
  <c r="I1200"/>
  <c r="AC1200"/>
  <c r="AE1200"/>
  <c r="AF1200"/>
  <c r="CT1200" s="1"/>
  <c r="AG1200"/>
  <c r="CU1200" s="1"/>
  <c r="AH1200"/>
  <c r="CV1200" s="1"/>
  <c r="AI1200"/>
  <c r="CW1200" s="1"/>
  <c r="AJ1200"/>
  <c r="CX1200" s="1"/>
  <c r="CS1200"/>
  <c r="R1200" s="1"/>
  <c r="FR1200"/>
  <c r="GL1200"/>
  <c r="GO1200"/>
  <c r="GP1200"/>
  <c r="GV1200"/>
  <c r="HC1200" s="1"/>
  <c r="I1201"/>
  <c r="AC1201"/>
  <c r="AE1201"/>
  <c r="AD1201" s="1"/>
  <c r="AF1201"/>
  <c r="AG1201"/>
  <c r="CU1201" s="1"/>
  <c r="AH1201"/>
  <c r="AI1201"/>
  <c r="CW1201" s="1"/>
  <c r="V1201" s="1"/>
  <c r="AJ1201"/>
  <c r="CX1201" s="1"/>
  <c r="CR1201"/>
  <c r="CS1201"/>
  <c r="CV1201"/>
  <c r="FR1201"/>
  <c r="GL1201"/>
  <c r="GO1201"/>
  <c r="GP1201"/>
  <c r="GV1201"/>
  <c r="HC1201" s="1"/>
  <c r="I1202"/>
  <c r="AC1202"/>
  <c r="AE1202"/>
  <c r="AF1202"/>
  <c r="CT1202" s="1"/>
  <c r="AG1202"/>
  <c r="AH1202"/>
  <c r="CV1202" s="1"/>
  <c r="AI1202"/>
  <c r="CW1202" s="1"/>
  <c r="AJ1202"/>
  <c r="CX1202" s="1"/>
  <c r="CU1202"/>
  <c r="FR1202"/>
  <c r="GL1202"/>
  <c r="GN1202"/>
  <c r="GP1202"/>
  <c r="GV1202"/>
  <c r="HC1202" s="1"/>
  <c r="GX1202" s="1"/>
  <c r="I1203"/>
  <c r="AC1203"/>
  <c r="AE1203"/>
  <c r="CS1203" s="1"/>
  <c r="R1203" s="1"/>
  <c r="AF1203"/>
  <c r="AG1203"/>
  <c r="CU1203" s="1"/>
  <c r="T1203" s="1"/>
  <c r="AH1203"/>
  <c r="CV1203" s="1"/>
  <c r="U1203" s="1"/>
  <c r="AI1203"/>
  <c r="AJ1203"/>
  <c r="CT1203"/>
  <c r="S1203" s="1"/>
  <c r="CZ1203" s="1"/>
  <c r="Y1203" s="1"/>
  <c r="CW1203"/>
  <c r="V1203" s="1"/>
  <c r="CX1203"/>
  <c r="W1203" s="1"/>
  <c r="CY1203"/>
  <c r="X1203" s="1"/>
  <c r="FR1203"/>
  <c r="GL1203"/>
  <c r="GN1203"/>
  <c r="GP1203"/>
  <c r="GV1203"/>
  <c r="HC1203" s="1"/>
  <c r="GX1203" s="1"/>
  <c r="AC1204"/>
  <c r="AD1204"/>
  <c r="CR1204" s="1"/>
  <c r="Q1204" s="1"/>
  <c r="AE1204"/>
  <c r="CS1204" s="1"/>
  <c r="R1204" s="1"/>
  <c r="AF1204"/>
  <c r="CT1204" s="1"/>
  <c r="S1204" s="1"/>
  <c r="AG1204"/>
  <c r="CU1204" s="1"/>
  <c r="T1204" s="1"/>
  <c r="AH1204"/>
  <c r="CV1204" s="1"/>
  <c r="U1204" s="1"/>
  <c r="AI1204"/>
  <c r="AJ1204"/>
  <c r="CX1204" s="1"/>
  <c r="W1204" s="1"/>
  <c r="CW1204"/>
  <c r="V1204" s="1"/>
  <c r="FR1204"/>
  <c r="GL1204"/>
  <c r="GO1204"/>
  <c r="GP1204"/>
  <c r="GV1204"/>
  <c r="HC1204" s="1"/>
  <c r="GX1204" s="1"/>
  <c r="AC1205"/>
  <c r="AD1205"/>
  <c r="CR1205" s="1"/>
  <c r="Q1205" s="1"/>
  <c r="AE1205"/>
  <c r="CS1205" s="1"/>
  <c r="R1205" s="1"/>
  <c r="AF1205"/>
  <c r="AG1205"/>
  <c r="CU1205" s="1"/>
  <c r="T1205" s="1"/>
  <c r="AH1205"/>
  <c r="CV1205" s="1"/>
  <c r="U1205" s="1"/>
  <c r="AI1205"/>
  <c r="AJ1205"/>
  <c r="CX1205" s="1"/>
  <c r="W1205" s="1"/>
  <c r="CW1205"/>
  <c r="V1205" s="1"/>
  <c r="FR1205"/>
  <c r="GL1205"/>
  <c r="GO1205"/>
  <c r="GP1205"/>
  <c r="GV1205"/>
  <c r="HC1205" s="1"/>
  <c r="GX1205" s="1"/>
  <c r="AC1206"/>
  <c r="AE1206"/>
  <c r="CS1206" s="1"/>
  <c r="R1206" s="1"/>
  <c r="AF1206"/>
  <c r="CT1206" s="1"/>
  <c r="S1206" s="1"/>
  <c r="CZ1206" s="1"/>
  <c r="Y1206" s="1"/>
  <c r="AG1206"/>
  <c r="CU1206" s="1"/>
  <c r="T1206" s="1"/>
  <c r="AH1206"/>
  <c r="CV1206" s="1"/>
  <c r="U1206" s="1"/>
  <c r="AI1206"/>
  <c r="AJ1206"/>
  <c r="CQ1206"/>
  <c r="P1206" s="1"/>
  <c r="CW1206"/>
  <c r="V1206" s="1"/>
  <c r="CX1206"/>
  <c r="W1206" s="1"/>
  <c r="CY1206"/>
  <c r="X1206" s="1"/>
  <c r="FR1206"/>
  <c r="GL1206"/>
  <c r="GO1206"/>
  <c r="GP1206"/>
  <c r="GV1206"/>
  <c r="HC1206" s="1"/>
  <c r="GX1206" s="1"/>
  <c r="P1207"/>
  <c r="AC1207"/>
  <c r="AD1207"/>
  <c r="CR1207" s="1"/>
  <c r="Q1207" s="1"/>
  <c r="AE1207"/>
  <c r="CS1207" s="1"/>
  <c r="R1207" s="1"/>
  <c r="AF1207"/>
  <c r="AG1207"/>
  <c r="AH1207"/>
  <c r="CV1207" s="1"/>
  <c r="U1207" s="1"/>
  <c r="AI1207"/>
  <c r="AJ1207"/>
  <c r="CX1207" s="1"/>
  <c r="W1207" s="1"/>
  <c r="CQ1207"/>
  <c r="CU1207"/>
  <c r="T1207" s="1"/>
  <c r="CW1207"/>
  <c r="V1207" s="1"/>
  <c r="FR1207"/>
  <c r="GL1207"/>
  <c r="GO1207"/>
  <c r="GP1207"/>
  <c r="GV1207"/>
  <c r="HC1207" s="1"/>
  <c r="GX1207" s="1"/>
  <c r="C1208"/>
  <c r="D1208"/>
  <c r="I1208"/>
  <c r="AC1208"/>
  <c r="CQ1208" s="1"/>
  <c r="P1208" s="1"/>
  <c r="AE1208"/>
  <c r="CS1208" s="1"/>
  <c r="R1208" s="1"/>
  <c r="AF1208"/>
  <c r="AG1208"/>
  <c r="CU1208" s="1"/>
  <c r="T1208" s="1"/>
  <c r="AH1208"/>
  <c r="CV1208" s="1"/>
  <c r="U1208" s="1"/>
  <c r="AI1208"/>
  <c r="CW1208" s="1"/>
  <c r="V1208" s="1"/>
  <c r="AJ1208"/>
  <c r="CX1208" s="1"/>
  <c r="W1208" s="1"/>
  <c r="CT1208"/>
  <c r="S1208" s="1"/>
  <c r="CZ1208" s="1"/>
  <c r="Y1208" s="1"/>
  <c r="CY1208"/>
  <c r="X1208" s="1"/>
  <c r="FR1208"/>
  <c r="GL1208"/>
  <c r="GO1208"/>
  <c r="GP1208"/>
  <c r="GV1208"/>
  <c r="HC1208" s="1"/>
  <c r="GX1208" s="1"/>
  <c r="C1209"/>
  <c r="D1209"/>
  <c r="I1209"/>
  <c r="U1209"/>
  <c r="AC1209"/>
  <c r="AE1209"/>
  <c r="AF1209"/>
  <c r="AG1209"/>
  <c r="CU1209" s="1"/>
  <c r="T1209" s="1"/>
  <c r="AH1209"/>
  <c r="AI1209"/>
  <c r="CW1209" s="1"/>
  <c r="V1209" s="1"/>
  <c r="AJ1209"/>
  <c r="CX1209" s="1"/>
  <c r="CQ1209"/>
  <c r="CV1209"/>
  <c r="FR1209"/>
  <c r="GL1209"/>
  <c r="GO1209"/>
  <c r="GP1209"/>
  <c r="GV1209"/>
  <c r="HC1209" s="1"/>
  <c r="GX1209"/>
  <c r="I1210"/>
  <c r="AC1210"/>
  <c r="AE1210"/>
  <c r="AF1210"/>
  <c r="CT1210" s="1"/>
  <c r="S1210" s="1"/>
  <c r="AG1210"/>
  <c r="AH1210"/>
  <c r="CV1210" s="1"/>
  <c r="U1210" s="1"/>
  <c r="AI1210"/>
  <c r="CW1210" s="1"/>
  <c r="AJ1210"/>
  <c r="CX1210" s="1"/>
  <c r="W1210" s="1"/>
  <c r="CU1210"/>
  <c r="T1210" s="1"/>
  <c r="FR1210"/>
  <c r="GL1210"/>
  <c r="GO1210"/>
  <c r="GP1210"/>
  <c r="GV1210"/>
  <c r="HC1210" s="1"/>
  <c r="GX1210" s="1"/>
  <c r="I1211"/>
  <c r="S1211"/>
  <c r="AC1211"/>
  <c r="AE1211"/>
  <c r="AF1211"/>
  <c r="AG1211"/>
  <c r="AH1211"/>
  <c r="CV1211" s="1"/>
  <c r="U1211" s="1"/>
  <c r="AI1211"/>
  <c r="CW1211" s="1"/>
  <c r="V1211" s="1"/>
  <c r="AJ1211"/>
  <c r="CQ1211"/>
  <c r="P1211" s="1"/>
  <c r="CT1211"/>
  <c r="CU1211"/>
  <c r="T1211" s="1"/>
  <c r="CX1211"/>
  <c r="W1211" s="1"/>
  <c r="FR1211"/>
  <c r="GL1211"/>
  <c r="GO1211"/>
  <c r="GP1211"/>
  <c r="GV1211"/>
  <c r="HC1211" s="1"/>
  <c r="GX1211" s="1"/>
  <c r="C1212"/>
  <c r="D1212"/>
  <c r="I1212"/>
  <c r="T1212"/>
  <c r="AC1212"/>
  <c r="AD1212"/>
  <c r="AE1212"/>
  <c r="CS1212" s="1"/>
  <c r="AF1212"/>
  <c r="CT1212" s="1"/>
  <c r="S1212" s="1"/>
  <c r="AG1212"/>
  <c r="AH1212"/>
  <c r="CV1212" s="1"/>
  <c r="U1212" s="1"/>
  <c r="AI1212"/>
  <c r="CW1212" s="1"/>
  <c r="AJ1212"/>
  <c r="CX1212" s="1"/>
  <c r="W1212" s="1"/>
  <c r="CQ1212"/>
  <c r="CR1212"/>
  <c r="Q1212" s="1"/>
  <c r="CU1212"/>
  <c r="FR1212"/>
  <c r="GL1212"/>
  <c r="GO1212"/>
  <c r="GP1212"/>
  <c r="GV1212"/>
  <c r="HC1212" s="1"/>
  <c r="GX1212"/>
  <c r="C1213"/>
  <c r="D1213"/>
  <c r="I1213"/>
  <c r="R1213"/>
  <c r="AC1213"/>
  <c r="AE1213"/>
  <c r="AF1213"/>
  <c r="AG1213"/>
  <c r="CU1213" s="1"/>
  <c r="AH1213"/>
  <c r="CV1213" s="1"/>
  <c r="U1213" s="1"/>
  <c r="AI1213"/>
  <c r="CW1213" s="1"/>
  <c r="V1213" s="1"/>
  <c r="AJ1213"/>
  <c r="CX1213" s="1"/>
  <c r="W1213" s="1"/>
  <c r="CS1213"/>
  <c r="FR1213"/>
  <c r="GL1213"/>
  <c r="GO1213"/>
  <c r="GP1213"/>
  <c r="GV1213"/>
  <c r="HC1213" s="1"/>
  <c r="GX1213" s="1"/>
  <c r="R1214"/>
  <c r="AC1214"/>
  <c r="AE1214"/>
  <c r="AF1214"/>
  <c r="CT1214" s="1"/>
  <c r="S1214" s="1"/>
  <c r="AG1214"/>
  <c r="CU1214" s="1"/>
  <c r="T1214" s="1"/>
  <c r="AH1214"/>
  <c r="CV1214" s="1"/>
  <c r="U1214" s="1"/>
  <c r="AI1214"/>
  <c r="AJ1214"/>
  <c r="CX1214" s="1"/>
  <c r="W1214" s="1"/>
  <c r="CS1214"/>
  <c r="CW1214"/>
  <c r="V1214" s="1"/>
  <c r="FR1214"/>
  <c r="GL1214"/>
  <c r="GO1214"/>
  <c r="GP1214"/>
  <c r="GV1214"/>
  <c r="HC1214" s="1"/>
  <c r="GX1214" s="1"/>
  <c r="AC1215"/>
  <c r="AE1215"/>
  <c r="AD1215" s="1"/>
  <c r="AF1215"/>
  <c r="AG1215"/>
  <c r="CU1215" s="1"/>
  <c r="T1215" s="1"/>
  <c r="AH1215"/>
  <c r="AI1215"/>
  <c r="CW1215" s="1"/>
  <c r="V1215" s="1"/>
  <c r="AJ1215"/>
  <c r="CX1215" s="1"/>
  <c r="W1215" s="1"/>
  <c r="CR1215"/>
  <c r="Q1215" s="1"/>
  <c r="CS1215"/>
  <c r="R1215" s="1"/>
  <c r="CV1215"/>
  <c r="U1215" s="1"/>
  <c r="FR1215"/>
  <c r="GL1215"/>
  <c r="GO1215"/>
  <c r="GP1215"/>
  <c r="GV1215"/>
  <c r="GX1215"/>
  <c r="HC1215"/>
  <c r="C1216"/>
  <c r="D1216"/>
  <c r="I1216"/>
  <c r="AC1216"/>
  <c r="CQ1216" s="1"/>
  <c r="AD1216"/>
  <c r="CR1216" s="1"/>
  <c r="AE1216"/>
  <c r="AF1216"/>
  <c r="AG1216"/>
  <c r="CU1216" s="1"/>
  <c r="AH1216"/>
  <c r="CV1216" s="1"/>
  <c r="AI1216"/>
  <c r="AJ1216"/>
  <c r="CX1216" s="1"/>
  <c r="W1216" s="1"/>
  <c r="CS1216"/>
  <c r="CT1216"/>
  <c r="CW1216"/>
  <c r="FR1216"/>
  <c r="GL1216"/>
  <c r="GO1216"/>
  <c r="GP1216"/>
  <c r="GV1216"/>
  <c r="HC1216"/>
  <c r="C1217"/>
  <c r="D1217"/>
  <c r="I1217"/>
  <c r="AC1217"/>
  <c r="AE1217"/>
  <c r="AF1217"/>
  <c r="CT1217" s="1"/>
  <c r="S1217" s="1"/>
  <c r="AG1217"/>
  <c r="CU1217" s="1"/>
  <c r="T1217" s="1"/>
  <c r="AH1217"/>
  <c r="CV1217" s="1"/>
  <c r="AI1217"/>
  <c r="CW1217" s="1"/>
  <c r="V1217" s="1"/>
  <c r="AJ1217"/>
  <c r="CS1217"/>
  <c r="R1217" s="1"/>
  <c r="CX1217"/>
  <c r="W1217" s="1"/>
  <c r="FR1217"/>
  <c r="GL1217"/>
  <c r="GO1217"/>
  <c r="GP1217"/>
  <c r="GV1217"/>
  <c r="HC1217" s="1"/>
  <c r="GX1217" s="1"/>
  <c r="AC1218"/>
  <c r="AE1218"/>
  <c r="AF1218"/>
  <c r="AG1218"/>
  <c r="CU1218" s="1"/>
  <c r="T1218" s="1"/>
  <c r="AH1218"/>
  <c r="CV1218" s="1"/>
  <c r="U1218" s="1"/>
  <c r="AI1218"/>
  <c r="CW1218" s="1"/>
  <c r="V1218" s="1"/>
  <c r="AJ1218"/>
  <c r="CQ1218"/>
  <c r="P1218" s="1"/>
  <c r="CT1218"/>
  <c r="S1218" s="1"/>
  <c r="CX1218"/>
  <c r="W1218" s="1"/>
  <c r="FR1218"/>
  <c r="GL1218"/>
  <c r="GO1218"/>
  <c r="GP1218"/>
  <c r="GV1218"/>
  <c r="HC1218" s="1"/>
  <c r="GX1218" s="1"/>
  <c r="AC1219"/>
  <c r="AD1219"/>
  <c r="CR1219" s="1"/>
  <c r="Q1219" s="1"/>
  <c r="AE1219"/>
  <c r="AF1219"/>
  <c r="AG1219"/>
  <c r="CU1219" s="1"/>
  <c r="T1219" s="1"/>
  <c r="AH1219"/>
  <c r="CV1219" s="1"/>
  <c r="U1219" s="1"/>
  <c r="AI1219"/>
  <c r="CW1219" s="1"/>
  <c r="V1219" s="1"/>
  <c r="AJ1219"/>
  <c r="CQ1219"/>
  <c r="P1219" s="1"/>
  <c r="CS1219"/>
  <c r="R1219" s="1"/>
  <c r="CX1219"/>
  <c r="W1219" s="1"/>
  <c r="FR1219"/>
  <c r="GL1219"/>
  <c r="GO1219"/>
  <c r="GP1219"/>
  <c r="GV1219"/>
  <c r="HC1219" s="1"/>
  <c r="GX1219" s="1"/>
  <c r="P1220"/>
  <c r="AC1220"/>
  <c r="AD1220"/>
  <c r="CR1220" s="1"/>
  <c r="Q1220" s="1"/>
  <c r="AE1220"/>
  <c r="AF1220"/>
  <c r="CT1220" s="1"/>
  <c r="S1220" s="1"/>
  <c r="AG1220"/>
  <c r="CU1220" s="1"/>
  <c r="T1220" s="1"/>
  <c r="AH1220"/>
  <c r="CV1220" s="1"/>
  <c r="U1220" s="1"/>
  <c r="AI1220"/>
  <c r="CW1220" s="1"/>
  <c r="V1220" s="1"/>
  <c r="AJ1220"/>
  <c r="CQ1220"/>
  <c r="CS1220"/>
  <c r="R1220" s="1"/>
  <c r="CX1220"/>
  <c r="W1220" s="1"/>
  <c r="FR1220"/>
  <c r="GL1220"/>
  <c r="GO1220"/>
  <c r="GP1220"/>
  <c r="GV1220"/>
  <c r="HC1220" s="1"/>
  <c r="GX1220" s="1"/>
  <c r="AC1221"/>
  <c r="AD1221"/>
  <c r="CR1221" s="1"/>
  <c r="Q1221" s="1"/>
  <c r="AE1221"/>
  <c r="AF1221"/>
  <c r="AG1221"/>
  <c r="CU1221" s="1"/>
  <c r="T1221" s="1"/>
  <c r="AH1221"/>
  <c r="CV1221" s="1"/>
  <c r="U1221" s="1"/>
  <c r="AI1221"/>
  <c r="CW1221" s="1"/>
  <c r="V1221" s="1"/>
  <c r="AJ1221"/>
  <c r="CS1221"/>
  <c r="R1221" s="1"/>
  <c r="CT1221"/>
  <c r="S1221" s="1"/>
  <c r="CX1221"/>
  <c r="W1221" s="1"/>
  <c r="FR1221"/>
  <c r="GL1221"/>
  <c r="GO1221"/>
  <c r="GP1221"/>
  <c r="GV1221"/>
  <c r="HC1221" s="1"/>
  <c r="GX1221" s="1"/>
  <c r="AC1222"/>
  <c r="AD1222"/>
  <c r="CR1222" s="1"/>
  <c r="Q1222" s="1"/>
  <c r="AE1222"/>
  <c r="AF1222"/>
  <c r="CT1222" s="1"/>
  <c r="S1222" s="1"/>
  <c r="AG1222"/>
  <c r="AH1222"/>
  <c r="CV1222" s="1"/>
  <c r="U1222" s="1"/>
  <c r="AI1222"/>
  <c r="CW1222" s="1"/>
  <c r="V1222" s="1"/>
  <c r="AJ1222"/>
  <c r="CX1222" s="1"/>
  <c r="W1222" s="1"/>
  <c r="CQ1222"/>
  <c r="P1222" s="1"/>
  <c r="CS1222"/>
  <c r="R1222" s="1"/>
  <c r="CU1222"/>
  <c r="T1222" s="1"/>
  <c r="FR1222"/>
  <c r="GL1222"/>
  <c r="GO1222"/>
  <c r="GP1222"/>
  <c r="GV1222"/>
  <c r="HC1222" s="1"/>
  <c r="GX1222" s="1"/>
  <c r="AC1223"/>
  <c r="AD1223"/>
  <c r="CR1223" s="1"/>
  <c r="Q1223" s="1"/>
  <c r="AE1223"/>
  <c r="AF1223"/>
  <c r="AG1223"/>
  <c r="CU1223" s="1"/>
  <c r="T1223" s="1"/>
  <c r="AH1223"/>
  <c r="CV1223" s="1"/>
  <c r="U1223" s="1"/>
  <c r="AI1223"/>
  <c r="CW1223" s="1"/>
  <c r="V1223" s="1"/>
  <c r="AJ1223"/>
  <c r="CS1223"/>
  <c r="R1223" s="1"/>
  <c r="CT1223"/>
  <c r="S1223" s="1"/>
  <c r="CX1223"/>
  <c r="W1223" s="1"/>
  <c r="FR1223"/>
  <c r="GL1223"/>
  <c r="GO1223"/>
  <c r="GP1223"/>
  <c r="GV1223"/>
  <c r="HC1223" s="1"/>
  <c r="GX1223" s="1"/>
  <c r="T1224"/>
  <c r="AC1224"/>
  <c r="AD1224"/>
  <c r="CR1224" s="1"/>
  <c r="Q1224" s="1"/>
  <c r="AE1224"/>
  <c r="CS1224" s="1"/>
  <c r="R1224" s="1"/>
  <c r="AF1224"/>
  <c r="CT1224" s="1"/>
  <c r="S1224" s="1"/>
  <c r="AG1224"/>
  <c r="AH1224"/>
  <c r="CV1224" s="1"/>
  <c r="U1224" s="1"/>
  <c r="AI1224"/>
  <c r="CW1224" s="1"/>
  <c r="V1224" s="1"/>
  <c r="AJ1224"/>
  <c r="CU1224"/>
  <c r="CX1224"/>
  <c r="W1224" s="1"/>
  <c r="FR1224"/>
  <c r="GL1224"/>
  <c r="GO1224"/>
  <c r="GP1224"/>
  <c r="GV1224"/>
  <c r="HC1224" s="1"/>
  <c r="GX1224" s="1"/>
  <c r="AC1225"/>
  <c r="AD1225"/>
  <c r="CR1225" s="1"/>
  <c r="Q1225" s="1"/>
  <c r="AE1225"/>
  <c r="AF1225"/>
  <c r="AG1225"/>
  <c r="CU1225" s="1"/>
  <c r="T1225" s="1"/>
  <c r="AH1225"/>
  <c r="CV1225" s="1"/>
  <c r="U1225" s="1"/>
  <c r="AI1225"/>
  <c r="CW1225" s="1"/>
  <c r="V1225" s="1"/>
  <c r="AJ1225"/>
  <c r="CS1225"/>
  <c r="R1225" s="1"/>
  <c r="CT1225"/>
  <c r="S1225" s="1"/>
  <c r="CX1225"/>
  <c r="W1225" s="1"/>
  <c r="FR1225"/>
  <c r="GL1225"/>
  <c r="GO1225"/>
  <c r="GP1225"/>
  <c r="GV1225"/>
  <c r="HC1225" s="1"/>
  <c r="GX1225" s="1"/>
  <c r="AC1226"/>
  <c r="AD1226"/>
  <c r="CR1226" s="1"/>
  <c r="Q1226" s="1"/>
  <c r="AE1226"/>
  <c r="AF1226"/>
  <c r="CT1226" s="1"/>
  <c r="S1226" s="1"/>
  <c r="AG1226"/>
  <c r="AH1226"/>
  <c r="CV1226" s="1"/>
  <c r="U1226" s="1"/>
  <c r="AI1226"/>
  <c r="CW1226" s="1"/>
  <c r="V1226" s="1"/>
  <c r="AJ1226"/>
  <c r="CX1226" s="1"/>
  <c r="W1226" s="1"/>
  <c r="CQ1226"/>
  <c r="P1226" s="1"/>
  <c r="CS1226"/>
  <c r="R1226" s="1"/>
  <c r="CU1226"/>
  <c r="T1226" s="1"/>
  <c r="FR1226"/>
  <c r="GL1226"/>
  <c r="GO1226"/>
  <c r="GP1226"/>
  <c r="GV1226"/>
  <c r="HC1226" s="1"/>
  <c r="GX1226" s="1"/>
  <c r="AC1227"/>
  <c r="AE1227"/>
  <c r="AF1227"/>
  <c r="AG1227"/>
  <c r="CU1227" s="1"/>
  <c r="T1227" s="1"/>
  <c r="AH1227"/>
  <c r="CV1227" s="1"/>
  <c r="U1227" s="1"/>
  <c r="AI1227"/>
  <c r="CW1227" s="1"/>
  <c r="V1227" s="1"/>
  <c r="AJ1227"/>
  <c r="CQ1227"/>
  <c r="P1227" s="1"/>
  <c r="CT1227"/>
  <c r="S1227" s="1"/>
  <c r="CX1227"/>
  <c r="W1227" s="1"/>
  <c r="FR1227"/>
  <c r="GL1227"/>
  <c r="GO1227"/>
  <c r="GP1227"/>
  <c r="GV1227"/>
  <c r="HC1227" s="1"/>
  <c r="GX1227" s="1"/>
  <c r="AC1228"/>
  <c r="AE1228"/>
  <c r="AF1228"/>
  <c r="AG1228"/>
  <c r="CU1228" s="1"/>
  <c r="T1228" s="1"/>
  <c r="AH1228"/>
  <c r="CV1228" s="1"/>
  <c r="U1228" s="1"/>
  <c r="AI1228"/>
  <c r="CW1228" s="1"/>
  <c r="V1228" s="1"/>
  <c r="AJ1228"/>
  <c r="CQ1228"/>
  <c r="P1228" s="1"/>
  <c r="CT1228"/>
  <c r="S1228" s="1"/>
  <c r="CX1228"/>
  <c r="W1228" s="1"/>
  <c r="FR1228"/>
  <c r="GL1228"/>
  <c r="GO1228"/>
  <c r="GP1228"/>
  <c r="GV1228"/>
  <c r="HC1228" s="1"/>
  <c r="GX1228" s="1"/>
  <c r="W1229"/>
  <c r="AC1229"/>
  <c r="AE1229"/>
  <c r="AF1229"/>
  <c r="AG1229"/>
  <c r="AH1229"/>
  <c r="CV1229" s="1"/>
  <c r="U1229" s="1"/>
  <c r="AI1229"/>
  <c r="CW1229" s="1"/>
  <c r="V1229" s="1"/>
  <c r="AJ1229"/>
  <c r="CT1229"/>
  <c r="S1229" s="1"/>
  <c r="CU1229"/>
  <c r="T1229" s="1"/>
  <c r="CX1229"/>
  <c r="FR1229"/>
  <c r="GL1229"/>
  <c r="GO1229"/>
  <c r="GP1229"/>
  <c r="GV1229"/>
  <c r="HC1229" s="1"/>
  <c r="GX1229" s="1"/>
  <c r="B1231"/>
  <c r="B1188" s="1"/>
  <c r="C1231"/>
  <c r="C1188" s="1"/>
  <c r="D1231"/>
  <c r="D1188" s="1"/>
  <c r="F1231"/>
  <c r="F1188" s="1"/>
  <c r="G1231"/>
  <c r="BX1231"/>
  <c r="AO1231" s="1"/>
  <c r="AO1188" s="1"/>
  <c r="CK1231"/>
  <c r="CK1188" s="1"/>
  <c r="CL1231"/>
  <c r="CL1188" s="1"/>
  <c r="CM1231"/>
  <c r="BD1231" s="1"/>
  <c r="FP1231"/>
  <c r="FP1188" s="1"/>
  <c r="GC1231"/>
  <c r="GC1188" s="1"/>
  <c r="GD1231"/>
  <c r="GD1188" s="1"/>
  <c r="GE1231"/>
  <c r="EV1231" s="1"/>
  <c r="P1256" s="1"/>
  <c r="F1235"/>
  <c r="D1261"/>
  <c r="E1263"/>
  <c r="Z1263"/>
  <c r="AA1263"/>
  <c r="AM1263"/>
  <c r="AN1263"/>
  <c r="BE1263"/>
  <c r="BF1263"/>
  <c r="BG1263"/>
  <c r="BH1263"/>
  <c r="BI1263"/>
  <c r="BJ1263"/>
  <c r="BK1263"/>
  <c r="BL1263"/>
  <c r="BM1263"/>
  <c r="BN1263"/>
  <c r="BO1263"/>
  <c r="BP1263"/>
  <c r="BQ1263"/>
  <c r="BR1263"/>
  <c r="BS1263"/>
  <c r="BT1263"/>
  <c r="BU1263"/>
  <c r="BV1263"/>
  <c r="BW1263"/>
  <c r="CN1263"/>
  <c r="CO1263"/>
  <c r="CP1263"/>
  <c r="CQ1263"/>
  <c r="CR1263"/>
  <c r="CS1263"/>
  <c r="CT1263"/>
  <c r="CU1263"/>
  <c r="CV1263"/>
  <c r="CW1263"/>
  <c r="CX1263"/>
  <c r="CY1263"/>
  <c r="CZ1263"/>
  <c r="DA1263"/>
  <c r="DB1263"/>
  <c r="DC1263"/>
  <c r="DD1263"/>
  <c r="DE1263"/>
  <c r="DF1263"/>
  <c r="DR1263"/>
  <c r="DS1263"/>
  <c r="EE1263"/>
  <c r="EF1263"/>
  <c r="ET1263"/>
  <c r="EW1263"/>
  <c r="EX1263"/>
  <c r="EY1263"/>
  <c r="EZ1263"/>
  <c r="FA1263"/>
  <c r="FB1263"/>
  <c r="FC1263"/>
  <c r="FD1263"/>
  <c r="FE1263"/>
  <c r="FF1263"/>
  <c r="FG1263"/>
  <c r="FH1263"/>
  <c r="FI1263"/>
  <c r="FJ1263"/>
  <c r="FK1263"/>
  <c r="FL1263"/>
  <c r="FM1263"/>
  <c r="FN1263"/>
  <c r="FO1263"/>
  <c r="GC1263"/>
  <c r="GF1263"/>
  <c r="GG1263"/>
  <c r="GH1263"/>
  <c r="GI1263"/>
  <c r="GJ1263"/>
  <c r="GK1263"/>
  <c r="GL1263"/>
  <c r="GM1263"/>
  <c r="GN1263"/>
  <c r="GO1263"/>
  <c r="GP1263"/>
  <c r="GQ1263"/>
  <c r="GR1263"/>
  <c r="GS1263"/>
  <c r="GT1263"/>
  <c r="GU1263"/>
  <c r="GV1263"/>
  <c r="GW1263"/>
  <c r="GX1263"/>
  <c r="C1265"/>
  <c r="D1265"/>
  <c r="AC1265"/>
  <c r="CQ1265" s="1"/>
  <c r="P1265" s="1"/>
  <c r="CP1265" s="1"/>
  <c r="O1265" s="1"/>
  <c r="AE1265"/>
  <c r="AD1265" s="1"/>
  <c r="CR1265" s="1"/>
  <c r="Q1265" s="1"/>
  <c r="AF1265"/>
  <c r="AG1265"/>
  <c r="CU1265" s="1"/>
  <c r="T1265" s="1"/>
  <c r="AH1265"/>
  <c r="CV1265" s="1"/>
  <c r="U1265" s="1"/>
  <c r="AI1265"/>
  <c r="CW1265" s="1"/>
  <c r="V1265" s="1"/>
  <c r="AJ1265"/>
  <c r="CT1265"/>
  <c r="S1265" s="1"/>
  <c r="CX1265"/>
  <c r="W1265" s="1"/>
  <c r="FR1265"/>
  <c r="GL1265"/>
  <c r="GO1265"/>
  <c r="GP1265"/>
  <c r="GV1265"/>
  <c r="HC1265" s="1"/>
  <c r="GX1265" s="1"/>
  <c r="C1266"/>
  <c r="D1266"/>
  <c r="AC1266"/>
  <c r="AE1266"/>
  <c r="AF1266"/>
  <c r="AG1266"/>
  <c r="CU1266" s="1"/>
  <c r="T1266" s="1"/>
  <c r="AH1266"/>
  <c r="AI1266"/>
  <c r="CW1266" s="1"/>
  <c r="V1266" s="1"/>
  <c r="AJ1266"/>
  <c r="CX1266" s="1"/>
  <c r="W1266" s="1"/>
  <c r="CS1266"/>
  <c r="R1266" s="1"/>
  <c r="CV1266"/>
  <c r="U1266" s="1"/>
  <c r="FR1266"/>
  <c r="GL1266"/>
  <c r="GO1266"/>
  <c r="GP1266"/>
  <c r="GV1266"/>
  <c r="GX1266"/>
  <c r="HC1266"/>
  <c r="I1267"/>
  <c r="AC1267"/>
  <c r="AE1267"/>
  <c r="AF1267"/>
  <c r="CT1267" s="1"/>
  <c r="AG1267"/>
  <c r="AH1267"/>
  <c r="CV1267" s="1"/>
  <c r="AI1267"/>
  <c r="CW1267" s="1"/>
  <c r="AJ1267"/>
  <c r="CQ1267"/>
  <c r="CU1267"/>
  <c r="CX1267"/>
  <c r="FR1267"/>
  <c r="GL1267"/>
  <c r="GO1267"/>
  <c r="GP1267"/>
  <c r="GV1267"/>
  <c r="HC1267" s="1"/>
  <c r="GX1267" s="1"/>
  <c r="I1268"/>
  <c r="AC1268"/>
  <c r="AE1268"/>
  <c r="CS1268" s="1"/>
  <c r="R1268" s="1"/>
  <c r="AF1268"/>
  <c r="AG1268"/>
  <c r="CU1268" s="1"/>
  <c r="T1268" s="1"/>
  <c r="AH1268"/>
  <c r="CV1268" s="1"/>
  <c r="AI1268"/>
  <c r="AJ1268"/>
  <c r="CT1268"/>
  <c r="S1268" s="1"/>
  <c r="CW1268"/>
  <c r="V1268" s="1"/>
  <c r="CX1268"/>
  <c r="W1268" s="1"/>
  <c r="FR1268"/>
  <c r="GL1268"/>
  <c r="GO1268"/>
  <c r="GP1268"/>
  <c r="GV1268"/>
  <c r="HC1268" s="1"/>
  <c r="GX1268" s="1"/>
  <c r="AC1269"/>
  <c r="AE1269"/>
  <c r="AF1269"/>
  <c r="AG1269"/>
  <c r="CU1269" s="1"/>
  <c r="T1269" s="1"/>
  <c r="AH1269"/>
  <c r="CV1269" s="1"/>
  <c r="U1269" s="1"/>
  <c r="AI1269"/>
  <c r="AJ1269"/>
  <c r="CT1269"/>
  <c r="S1269" s="1"/>
  <c r="CW1269"/>
  <c r="V1269" s="1"/>
  <c r="CX1269"/>
  <c r="W1269" s="1"/>
  <c r="FR1269"/>
  <c r="GL1269"/>
  <c r="GN1269"/>
  <c r="GP1269"/>
  <c r="GV1269"/>
  <c r="HC1269" s="1"/>
  <c r="GX1269" s="1"/>
  <c r="AC1270"/>
  <c r="AE1270"/>
  <c r="CS1270" s="1"/>
  <c r="R1270" s="1"/>
  <c r="AF1270"/>
  <c r="AG1270"/>
  <c r="CU1270" s="1"/>
  <c r="T1270" s="1"/>
  <c r="AH1270"/>
  <c r="CV1270" s="1"/>
  <c r="U1270" s="1"/>
  <c r="AI1270"/>
  <c r="AJ1270"/>
  <c r="CT1270"/>
  <c r="S1270" s="1"/>
  <c r="CW1270"/>
  <c r="V1270" s="1"/>
  <c r="CX1270"/>
  <c r="W1270" s="1"/>
  <c r="FR1270"/>
  <c r="GL1270"/>
  <c r="GN1270"/>
  <c r="GP1270"/>
  <c r="GV1270"/>
  <c r="HC1270" s="1"/>
  <c r="GX1270" s="1"/>
  <c r="AC1271"/>
  <c r="AD1271"/>
  <c r="CR1271" s="1"/>
  <c r="Q1271" s="1"/>
  <c r="AE1271"/>
  <c r="CS1271" s="1"/>
  <c r="R1271" s="1"/>
  <c r="AF1271"/>
  <c r="CT1271" s="1"/>
  <c r="S1271" s="1"/>
  <c r="AG1271"/>
  <c r="CU1271" s="1"/>
  <c r="T1271" s="1"/>
  <c r="AH1271"/>
  <c r="CV1271" s="1"/>
  <c r="U1271" s="1"/>
  <c r="AI1271"/>
  <c r="AJ1271"/>
  <c r="CX1271" s="1"/>
  <c r="W1271" s="1"/>
  <c r="CW1271"/>
  <c r="V1271" s="1"/>
  <c r="FR1271"/>
  <c r="GL1271"/>
  <c r="GO1271"/>
  <c r="GP1271"/>
  <c r="GV1271"/>
  <c r="HC1271" s="1"/>
  <c r="GX1271" s="1"/>
  <c r="AC1272"/>
  <c r="AE1272"/>
  <c r="AF1272"/>
  <c r="AG1272"/>
  <c r="CU1272" s="1"/>
  <c r="T1272" s="1"/>
  <c r="AH1272"/>
  <c r="CV1272" s="1"/>
  <c r="U1272" s="1"/>
  <c r="AI1272"/>
  <c r="AJ1272"/>
  <c r="CQ1272"/>
  <c r="P1272" s="1"/>
  <c r="CT1272"/>
  <c r="S1272" s="1"/>
  <c r="CW1272"/>
  <c r="V1272" s="1"/>
  <c r="CX1272"/>
  <c r="W1272" s="1"/>
  <c r="FR1272"/>
  <c r="GL1272"/>
  <c r="GO1272"/>
  <c r="GP1272"/>
  <c r="GV1272"/>
  <c r="HC1272" s="1"/>
  <c r="GX1272" s="1"/>
  <c r="C1273"/>
  <c r="D1273"/>
  <c r="I1273"/>
  <c r="AC1273"/>
  <c r="AD1273"/>
  <c r="AE1273"/>
  <c r="CS1273" s="1"/>
  <c r="R1273" s="1"/>
  <c r="AF1273"/>
  <c r="CT1273" s="1"/>
  <c r="S1273" s="1"/>
  <c r="AG1273"/>
  <c r="AH1273"/>
  <c r="CV1273" s="1"/>
  <c r="U1273" s="1"/>
  <c r="AI1273"/>
  <c r="CW1273" s="1"/>
  <c r="V1273" s="1"/>
  <c r="AJ1273"/>
  <c r="CX1273" s="1"/>
  <c r="W1273" s="1"/>
  <c r="CQ1273"/>
  <c r="P1273" s="1"/>
  <c r="CR1273"/>
  <c r="Q1273" s="1"/>
  <c r="CU1273"/>
  <c r="T1273" s="1"/>
  <c r="FR1273"/>
  <c r="GL1273"/>
  <c r="GO1273"/>
  <c r="GP1273"/>
  <c r="GV1273"/>
  <c r="HC1273" s="1"/>
  <c r="GX1273" s="1"/>
  <c r="C1274"/>
  <c r="D1274"/>
  <c r="I1274"/>
  <c r="AC1274"/>
  <c r="AE1274"/>
  <c r="AF1274"/>
  <c r="AG1274"/>
  <c r="CU1274" s="1"/>
  <c r="AH1274"/>
  <c r="CV1274" s="1"/>
  <c r="AI1274"/>
  <c r="CW1274" s="1"/>
  <c r="AJ1274"/>
  <c r="CX1274" s="1"/>
  <c r="CS1274"/>
  <c r="FR1274"/>
  <c r="GL1274"/>
  <c r="GO1274"/>
  <c r="GP1274"/>
  <c r="GV1274"/>
  <c r="HC1274" s="1"/>
  <c r="GX1274" s="1"/>
  <c r="I1275"/>
  <c r="AC1275"/>
  <c r="AE1275"/>
  <c r="AF1275"/>
  <c r="CT1275" s="1"/>
  <c r="AG1275"/>
  <c r="AH1275"/>
  <c r="AI1275"/>
  <c r="CW1275" s="1"/>
  <c r="V1275" s="1"/>
  <c r="AJ1275"/>
  <c r="CU1275"/>
  <c r="T1275" s="1"/>
  <c r="CV1275"/>
  <c r="CX1275"/>
  <c r="W1275" s="1"/>
  <c r="FR1275"/>
  <c r="GL1275"/>
  <c r="GO1275"/>
  <c r="GP1275"/>
  <c r="GV1275"/>
  <c r="HC1275" s="1"/>
  <c r="I1276"/>
  <c r="AC1276"/>
  <c r="AE1276"/>
  <c r="AF1276"/>
  <c r="AG1276"/>
  <c r="CU1276" s="1"/>
  <c r="T1276" s="1"/>
  <c r="AH1276"/>
  <c r="CV1276" s="1"/>
  <c r="AI1276"/>
  <c r="CW1276" s="1"/>
  <c r="V1276" s="1"/>
  <c r="AJ1276"/>
  <c r="CT1276"/>
  <c r="S1276" s="1"/>
  <c r="CX1276"/>
  <c r="FR1276"/>
  <c r="GL1276"/>
  <c r="GO1276"/>
  <c r="GP1276"/>
  <c r="GV1276"/>
  <c r="HC1276" s="1"/>
  <c r="C1277"/>
  <c r="D1277"/>
  <c r="I1277"/>
  <c r="AC1277"/>
  <c r="AE1277"/>
  <c r="CS1277" s="1"/>
  <c r="R1277" s="1"/>
  <c r="AF1277"/>
  <c r="AG1277"/>
  <c r="AH1277"/>
  <c r="CV1277" s="1"/>
  <c r="AI1277"/>
  <c r="CW1277" s="1"/>
  <c r="V1277" s="1"/>
  <c r="AJ1277"/>
  <c r="CX1277" s="1"/>
  <c r="CQ1277"/>
  <c r="P1277" s="1"/>
  <c r="CT1277"/>
  <c r="CU1277"/>
  <c r="T1277" s="1"/>
  <c r="FR1277"/>
  <c r="GL1277"/>
  <c r="GO1277"/>
  <c r="GP1277"/>
  <c r="GV1277"/>
  <c r="HC1277" s="1"/>
  <c r="C1278"/>
  <c r="D1278"/>
  <c r="I1278"/>
  <c r="AC1278"/>
  <c r="AE1278"/>
  <c r="AF1278"/>
  <c r="AG1278"/>
  <c r="CU1278" s="1"/>
  <c r="AH1278"/>
  <c r="CV1278" s="1"/>
  <c r="U1278" s="1"/>
  <c r="AI1278"/>
  <c r="AJ1278"/>
  <c r="CX1278" s="1"/>
  <c r="W1278" s="1"/>
  <c r="CS1278"/>
  <c r="R1278" s="1"/>
  <c r="CW1278"/>
  <c r="V1278" s="1"/>
  <c r="FR1278"/>
  <c r="GL1278"/>
  <c r="GO1278"/>
  <c r="GP1278"/>
  <c r="GV1278"/>
  <c r="HC1278" s="1"/>
  <c r="AC1279"/>
  <c r="AE1279"/>
  <c r="AF1279"/>
  <c r="CT1279" s="1"/>
  <c r="S1279" s="1"/>
  <c r="AG1279"/>
  <c r="CU1279" s="1"/>
  <c r="T1279" s="1"/>
  <c r="AH1279"/>
  <c r="AI1279"/>
  <c r="CW1279" s="1"/>
  <c r="V1279" s="1"/>
  <c r="AJ1279"/>
  <c r="CX1279" s="1"/>
  <c r="W1279" s="1"/>
  <c r="CQ1279"/>
  <c r="P1279" s="1"/>
  <c r="CV1279"/>
  <c r="U1279" s="1"/>
  <c r="FR1279"/>
  <c r="GL1279"/>
  <c r="GO1279"/>
  <c r="GP1279"/>
  <c r="GV1279"/>
  <c r="HC1279"/>
  <c r="GX1279" s="1"/>
  <c r="AC1280"/>
  <c r="AE1280"/>
  <c r="AD1280" s="1"/>
  <c r="AF1280"/>
  <c r="AG1280"/>
  <c r="CU1280" s="1"/>
  <c r="T1280" s="1"/>
  <c r="AH1280"/>
  <c r="CV1280" s="1"/>
  <c r="U1280" s="1"/>
  <c r="AI1280"/>
  <c r="CW1280" s="1"/>
  <c r="V1280" s="1"/>
  <c r="AJ1280"/>
  <c r="CX1280" s="1"/>
  <c r="W1280" s="1"/>
  <c r="CS1280"/>
  <c r="R1280" s="1"/>
  <c r="FR1280"/>
  <c r="GL1280"/>
  <c r="GO1280"/>
  <c r="GP1280"/>
  <c r="GV1280"/>
  <c r="HC1280" s="1"/>
  <c r="GX1280" s="1"/>
  <c r="C1281"/>
  <c r="D1281"/>
  <c r="I1281"/>
  <c r="AC1281"/>
  <c r="AE1281"/>
  <c r="AD1281" s="1"/>
  <c r="CR1281" s="1"/>
  <c r="Q1281" s="1"/>
  <c r="AF1281"/>
  <c r="AG1281"/>
  <c r="CU1281" s="1"/>
  <c r="AH1281"/>
  <c r="AI1281"/>
  <c r="CW1281" s="1"/>
  <c r="V1281" s="1"/>
  <c r="AJ1281"/>
  <c r="CT1281"/>
  <c r="S1281" s="1"/>
  <c r="CV1281"/>
  <c r="CX1281"/>
  <c r="W1281" s="1"/>
  <c r="FR1281"/>
  <c r="GL1281"/>
  <c r="GO1281"/>
  <c r="GP1281"/>
  <c r="GV1281"/>
  <c r="HC1281"/>
  <c r="GX1281" s="1"/>
  <c r="C1282"/>
  <c r="D1282"/>
  <c r="I1282"/>
  <c r="AC1282"/>
  <c r="AE1282"/>
  <c r="AF1282"/>
  <c r="AG1282"/>
  <c r="CU1282" s="1"/>
  <c r="T1282" s="1"/>
  <c r="AH1282"/>
  <c r="CV1282" s="1"/>
  <c r="U1282" s="1"/>
  <c r="AI1282"/>
  <c r="CW1282" s="1"/>
  <c r="V1282" s="1"/>
  <c r="AJ1282"/>
  <c r="CT1282"/>
  <c r="S1282" s="1"/>
  <c r="CX1282"/>
  <c r="W1282" s="1"/>
  <c r="FR1282"/>
  <c r="GL1282"/>
  <c r="GO1282"/>
  <c r="GP1282"/>
  <c r="GV1282"/>
  <c r="HC1282" s="1"/>
  <c r="GX1282" s="1"/>
  <c r="AC1283"/>
  <c r="AE1283"/>
  <c r="AF1283"/>
  <c r="CT1283" s="1"/>
  <c r="S1283" s="1"/>
  <c r="AG1283"/>
  <c r="CU1283" s="1"/>
  <c r="T1283" s="1"/>
  <c r="AH1283"/>
  <c r="CV1283" s="1"/>
  <c r="U1283" s="1"/>
  <c r="AI1283"/>
  <c r="CW1283" s="1"/>
  <c r="V1283" s="1"/>
  <c r="AJ1283"/>
  <c r="CS1283"/>
  <c r="R1283" s="1"/>
  <c r="CX1283"/>
  <c r="W1283" s="1"/>
  <c r="FR1283"/>
  <c r="GL1283"/>
  <c r="GO1283"/>
  <c r="GP1283"/>
  <c r="GV1283"/>
  <c r="HC1283"/>
  <c r="GX1283" s="1"/>
  <c r="V1284"/>
  <c r="AC1284"/>
  <c r="AD1284"/>
  <c r="CR1284" s="1"/>
  <c r="Q1284" s="1"/>
  <c r="AE1284"/>
  <c r="AF1284"/>
  <c r="AG1284"/>
  <c r="CU1284" s="1"/>
  <c r="T1284" s="1"/>
  <c r="AH1284"/>
  <c r="CV1284" s="1"/>
  <c r="U1284" s="1"/>
  <c r="AI1284"/>
  <c r="CW1284" s="1"/>
  <c r="AJ1284"/>
  <c r="CX1284" s="1"/>
  <c r="W1284" s="1"/>
  <c r="CQ1284"/>
  <c r="P1284" s="1"/>
  <c r="CS1284"/>
  <c r="R1284" s="1"/>
  <c r="FR1284"/>
  <c r="GL1284"/>
  <c r="GO1284"/>
  <c r="GP1284"/>
  <c r="GV1284"/>
  <c r="HC1284" s="1"/>
  <c r="GX1284" s="1"/>
  <c r="AC1285"/>
  <c r="AD1285"/>
  <c r="CR1285" s="1"/>
  <c r="Q1285" s="1"/>
  <c r="AE1285"/>
  <c r="AF1285"/>
  <c r="CT1285" s="1"/>
  <c r="S1285" s="1"/>
  <c r="AG1285"/>
  <c r="AH1285"/>
  <c r="CV1285" s="1"/>
  <c r="U1285" s="1"/>
  <c r="AI1285"/>
  <c r="CW1285" s="1"/>
  <c r="V1285" s="1"/>
  <c r="AJ1285"/>
  <c r="CX1285" s="1"/>
  <c r="W1285" s="1"/>
  <c r="CQ1285"/>
  <c r="P1285" s="1"/>
  <c r="CS1285"/>
  <c r="R1285" s="1"/>
  <c r="CU1285"/>
  <c r="T1285" s="1"/>
  <c r="FR1285"/>
  <c r="GL1285"/>
  <c r="GO1285"/>
  <c r="GP1285"/>
  <c r="GV1285"/>
  <c r="HC1285" s="1"/>
  <c r="GX1285" s="1"/>
  <c r="AC1286"/>
  <c r="AD1286"/>
  <c r="CR1286" s="1"/>
  <c r="Q1286" s="1"/>
  <c r="AE1286"/>
  <c r="AF1286"/>
  <c r="AG1286"/>
  <c r="AH1286"/>
  <c r="CV1286" s="1"/>
  <c r="U1286" s="1"/>
  <c r="AI1286"/>
  <c r="CW1286" s="1"/>
  <c r="V1286" s="1"/>
  <c r="AJ1286"/>
  <c r="CQ1286"/>
  <c r="P1286" s="1"/>
  <c r="CS1286"/>
  <c r="R1286" s="1"/>
  <c r="CU1286"/>
  <c r="T1286" s="1"/>
  <c r="CX1286"/>
  <c r="W1286" s="1"/>
  <c r="FR1286"/>
  <c r="GL1286"/>
  <c r="GO1286"/>
  <c r="GP1286"/>
  <c r="GV1286"/>
  <c r="HC1286"/>
  <c r="GX1286" s="1"/>
  <c r="AC1287"/>
  <c r="AD1287"/>
  <c r="CR1287" s="1"/>
  <c r="Q1287" s="1"/>
  <c r="AE1287"/>
  <c r="AF1287"/>
  <c r="CT1287" s="1"/>
  <c r="S1287" s="1"/>
  <c r="AG1287"/>
  <c r="AH1287"/>
  <c r="CV1287" s="1"/>
  <c r="U1287" s="1"/>
  <c r="AI1287"/>
  <c r="CW1287" s="1"/>
  <c r="V1287" s="1"/>
  <c r="AJ1287"/>
  <c r="CX1287" s="1"/>
  <c r="W1287" s="1"/>
  <c r="CQ1287"/>
  <c r="P1287" s="1"/>
  <c r="CS1287"/>
  <c r="R1287" s="1"/>
  <c r="CU1287"/>
  <c r="T1287" s="1"/>
  <c r="FR1287"/>
  <c r="GL1287"/>
  <c r="GO1287"/>
  <c r="GP1287"/>
  <c r="GV1287"/>
  <c r="HC1287" s="1"/>
  <c r="GX1287" s="1"/>
  <c r="AC1288"/>
  <c r="AD1288"/>
  <c r="CR1288" s="1"/>
  <c r="Q1288" s="1"/>
  <c r="AE1288"/>
  <c r="AF1288"/>
  <c r="AG1288"/>
  <c r="CU1288" s="1"/>
  <c r="T1288" s="1"/>
  <c r="AH1288"/>
  <c r="CV1288" s="1"/>
  <c r="U1288" s="1"/>
  <c r="AI1288"/>
  <c r="CW1288" s="1"/>
  <c r="V1288" s="1"/>
  <c r="AJ1288"/>
  <c r="CS1288"/>
  <c r="R1288" s="1"/>
  <c r="CT1288"/>
  <c r="S1288" s="1"/>
  <c r="CZ1288" s="1"/>
  <c r="Y1288" s="1"/>
  <c r="CX1288"/>
  <c r="W1288" s="1"/>
  <c r="FR1288"/>
  <c r="GL1288"/>
  <c r="GO1288"/>
  <c r="GP1288"/>
  <c r="GV1288"/>
  <c r="HC1288"/>
  <c r="GX1288" s="1"/>
  <c r="AC1289"/>
  <c r="AE1289"/>
  <c r="AF1289"/>
  <c r="AG1289"/>
  <c r="CU1289" s="1"/>
  <c r="T1289" s="1"/>
  <c r="AH1289"/>
  <c r="CV1289" s="1"/>
  <c r="U1289" s="1"/>
  <c r="AI1289"/>
  <c r="CW1289" s="1"/>
  <c r="V1289" s="1"/>
  <c r="AJ1289"/>
  <c r="CQ1289"/>
  <c r="P1289" s="1"/>
  <c r="CT1289"/>
  <c r="S1289" s="1"/>
  <c r="CX1289"/>
  <c r="W1289" s="1"/>
  <c r="FR1289"/>
  <c r="GL1289"/>
  <c r="GO1289"/>
  <c r="GP1289"/>
  <c r="GV1289"/>
  <c r="HC1289"/>
  <c r="GX1289" s="1"/>
  <c r="AC1290"/>
  <c r="AE1290"/>
  <c r="AF1290"/>
  <c r="CT1290" s="1"/>
  <c r="S1290" s="1"/>
  <c r="AG1290"/>
  <c r="CU1290" s="1"/>
  <c r="T1290" s="1"/>
  <c r="AH1290"/>
  <c r="CV1290" s="1"/>
  <c r="U1290" s="1"/>
  <c r="AI1290"/>
  <c r="CW1290" s="1"/>
  <c r="V1290" s="1"/>
  <c r="AJ1290"/>
  <c r="CQ1290"/>
  <c r="P1290" s="1"/>
  <c r="CX1290"/>
  <c r="W1290" s="1"/>
  <c r="FR1290"/>
  <c r="GL1290"/>
  <c r="GO1290"/>
  <c r="GP1290"/>
  <c r="GV1290"/>
  <c r="HC1290" s="1"/>
  <c r="GX1290" s="1"/>
  <c r="B1292"/>
  <c r="B1263" s="1"/>
  <c r="C1292"/>
  <c r="C1263" s="1"/>
  <c r="D1292"/>
  <c r="D1263" s="1"/>
  <c r="F1292"/>
  <c r="F1263" s="1"/>
  <c r="G1292"/>
  <c r="BX1292"/>
  <c r="BX1263" s="1"/>
  <c r="CK1292"/>
  <c r="CL1292"/>
  <c r="BC1292" s="1"/>
  <c r="BC1263" s="1"/>
  <c r="CM1292"/>
  <c r="FP1292"/>
  <c r="GC1292"/>
  <c r="ET1292" s="1"/>
  <c r="P1305" s="1"/>
  <c r="GD1292"/>
  <c r="GE1292"/>
  <c r="GE1263" s="1"/>
  <c r="F1308"/>
  <c r="D1322"/>
  <c r="E1324"/>
  <c r="Z1324"/>
  <c r="AA1324"/>
  <c r="AM1324"/>
  <c r="AN1324"/>
  <c r="BE1324"/>
  <c r="BF1324"/>
  <c r="BG1324"/>
  <c r="BH1324"/>
  <c r="BI1324"/>
  <c r="BJ1324"/>
  <c r="BK1324"/>
  <c r="BL1324"/>
  <c r="BM1324"/>
  <c r="BN1324"/>
  <c r="BO1324"/>
  <c r="BP1324"/>
  <c r="BQ1324"/>
  <c r="BR1324"/>
  <c r="BS1324"/>
  <c r="BT1324"/>
  <c r="BU1324"/>
  <c r="BV1324"/>
  <c r="BW1324"/>
  <c r="CN1324"/>
  <c r="CO1324"/>
  <c r="CP1324"/>
  <c r="CQ1324"/>
  <c r="CR1324"/>
  <c r="CS1324"/>
  <c r="CT1324"/>
  <c r="CU1324"/>
  <c r="CV1324"/>
  <c r="CW1324"/>
  <c r="CX1324"/>
  <c r="CY1324"/>
  <c r="CZ1324"/>
  <c r="DA1324"/>
  <c r="DB1324"/>
  <c r="DC1324"/>
  <c r="DD1324"/>
  <c r="DE1324"/>
  <c r="DF1324"/>
  <c r="DR1324"/>
  <c r="DS1324"/>
  <c r="EE1324"/>
  <c r="EF1324"/>
  <c r="EW1324"/>
  <c r="EX1324"/>
  <c r="EY1324"/>
  <c r="EZ1324"/>
  <c r="FA1324"/>
  <c r="FB1324"/>
  <c r="FC1324"/>
  <c r="FD1324"/>
  <c r="FE1324"/>
  <c r="FF1324"/>
  <c r="FG1324"/>
  <c r="FH1324"/>
  <c r="FI1324"/>
  <c r="FJ1324"/>
  <c r="FK1324"/>
  <c r="FL1324"/>
  <c r="FM1324"/>
  <c r="FN1324"/>
  <c r="FO1324"/>
  <c r="GD1324"/>
  <c r="GF1324"/>
  <c r="GG1324"/>
  <c r="GH1324"/>
  <c r="GI1324"/>
  <c r="GJ1324"/>
  <c r="GK1324"/>
  <c r="GL1324"/>
  <c r="GM1324"/>
  <c r="GN1324"/>
  <c r="GO1324"/>
  <c r="GP1324"/>
  <c r="GQ1324"/>
  <c r="GR1324"/>
  <c r="GS1324"/>
  <c r="GT1324"/>
  <c r="GU1324"/>
  <c r="GV1324"/>
  <c r="GW1324"/>
  <c r="GX1324"/>
  <c r="C1326"/>
  <c r="D1326"/>
  <c r="AC1326"/>
  <c r="CQ1326" s="1"/>
  <c r="P1326" s="1"/>
  <c r="AE1326"/>
  <c r="AD1326" s="1"/>
  <c r="CR1326" s="1"/>
  <c r="Q1326" s="1"/>
  <c r="AF1326"/>
  <c r="AG1326"/>
  <c r="CU1326" s="1"/>
  <c r="T1326" s="1"/>
  <c r="AH1326"/>
  <c r="CV1326" s="1"/>
  <c r="U1326" s="1"/>
  <c r="AI1326"/>
  <c r="CW1326" s="1"/>
  <c r="V1326" s="1"/>
  <c r="AJ1326"/>
  <c r="CX1326" s="1"/>
  <c r="W1326" s="1"/>
  <c r="CT1326"/>
  <c r="S1326" s="1"/>
  <c r="FR1326"/>
  <c r="GL1326"/>
  <c r="GO1326"/>
  <c r="GP1326"/>
  <c r="GV1326"/>
  <c r="HC1326" s="1"/>
  <c r="GX1326" s="1"/>
  <c r="C1327"/>
  <c r="D1327"/>
  <c r="AC1327"/>
  <c r="AE1327"/>
  <c r="AF1327"/>
  <c r="AG1327"/>
  <c r="CU1327" s="1"/>
  <c r="T1327" s="1"/>
  <c r="AH1327"/>
  <c r="AI1327"/>
  <c r="CW1327" s="1"/>
  <c r="V1327" s="1"/>
  <c r="AJ1327"/>
  <c r="CV1327"/>
  <c r="U1327" s="1"/>
  <c r="CX1327"/>
  <c r="W1327" s="1"/>
  <c r="FR1327"/>
  <c r="GL1327"/>
  <c r="GO1327"/>
  <c r="GP1327"/>
  <c r="GV1327"/>
  <c r="HC1327" s="1"/>
  <c r="GX1327" s="1"/>
  <c r="I1328"/>
  <c r="AC1328"/>
  <c r="AE1328"/>
  <c r="AF1328"/>
  <c r="CT1328" s="1"/>
  <c r="S1328" s="1"/>
  <c r="AG1328"/>
  <c r="CU1328" s="1"/>
  <c r="T1328" s="1"/>
  <c r="AH1328"/>
  <c r="AI1328"/>
  <c r="CW1328" s="1"/>
  <c r="V1328" s="1"/>
  <c r="AJ1328"/>
  <c r="CQ1328"/>
  <c r="P1328" s="1"/>
  <c r="CV1328"/>
  <c r="U1328" s="1"/>
  <c r="CX1328"/>
  <c r="FR1328"/>
  <c r="GL1328"/>
  <c r="GO1328"/>
  <c r="GP1328"/>
  <c r="GV1328"/>
  <c r="HC1328"/>
  <c r="GX1328" s="1"/>
  <c r="I1329"/>
  <c r="T1329"/>
  <c r="AC1329"/>
  <c r="AE1329"/>
  <c r="AD1329" s="1"/>
  <c r="CR1329" s="1"/>
  <c r="Q1329" s="1"/>
  <c r="AF1329"/>
  <c r="AG1329"/>
  <c r="AH1329"/>
  <c r="CV1329" s="1"/>
  <c r="U1329" s="1"/>
  <c r="AI1329"/>
  <c r="CW1329" s="1"/>
  <c r="V1329" s="1"/>
  <c r="AJ1329"/>
  <c r="CX1329" s="1"/>
  <c r="W1329" s="1"/>
  <c r="CS1329"/>
  <c r="R1329" s="1"/>
  <c r="CU1329"/>
  <c r="FR1329"/>
  <c r="GL1329"/>
  <c r="GO1329"/>
  <c r="GP1329"/>
  <c r="GV1329"/>
  <c r="HC1329"/>
  <c r="GX1329" s="1"/>
  <c r="U1330"/>
  <c r="AC1330"/>
  <c r="AE1330"/>
  <c r="AF1330"/>
  <c r="CT1330" s="1"/>
  <c r="S1330" s="1"/>
  <c r="AG1330"/>
  <c r="AH1330"/>
  <c r="AI1330"/>
  <c r="CW1330" s="1"/>
  <c r="V1330" s="1"/>
  <c r="AJ1330"/>
  <c r="CU1330"/>
  <c r="T1330" s="1"/>
  <c r="CV1330"/>
  <c r="CX1330"/>
  <c r="W1330" s="1"/>
  <c r="FR1330"/>
  <c r="GL1330"/>
  <c r="GN1330"/>
  <c r="GP1330"/>
  <c r="GV1330"/>
  <c r="GX1330"/>
  <c r="HC1330"/>
  <c r="T1331"/>
  <c r="AC1331"/>
  <c r="AE1331"/>
  <c r="AD1331" s="1"/>
  <c r="CR1331" s="1"/>
  <c r="Q1331" s="1"/>
  <c r="AF1331"/>
  <c r="AG1331"/>
  <c r="AH1331"/>
  <c r="AI1331"/>
  <c r="CW1331" s="1"/>
  <c r="V1331" s="1"/>
  <c r="AJ1331"/>
  <c r="CX1331" s="1"/>
  <c r="W1331" s="1"/>
  <c r="CS1331"/>
  <c r="R1331" s="1"/>
  <c r="CU1331"/>
  <c r="CV1331"/>
  <c r="U1331" s="1"/>
  <c r="FR1331"/>
  <c r="GL1331"/>
  <c r="GN1331"/>
  <c r="GP1331"/>
  <c r="GV1331"/>
  <c r="HC1331"/>
  <c r="GX1331" s="1"/>
  <c r="U1332"/>
  <c r="AC1332"/>
  <c r="CQ1332" s="1"/>
  <c r="P1332" s="1"/>
  <c r="AE1332"/>
  <c r="AD1332" s="1"/>
  <c r="CR1332" s="1"/>
  <c r="Q1332" s="1"/>
  <c r="AF1332"/>
  <c r="CT1332" s="1"/>
  <c r="S1332" s="1"/>
  <c r="AG1332"/>
  <c r="AH1332"/>
  <c r="AI1332"/>
  <c r="CW1332" s="1"/>
  <c r="V1332" s="1"/>
  <c r="AJ1332"/>
  <c r="CU1332"/>
  <c r="T1332" s="1"/>
  <c r="CV1332"/>
  <c r="CX1332"/>
  <c r="W1332" s="1"/>
  <c r="FR1332"/>
  <c r="GL1332"/>
  <c r="GO1332"/>
  <c r="GP1332"/>
  <c r="GV1332"/>
  <c r="HC1332"/>
  <c r="GX1332" s="1"/>
  <c r="AC1333"/>
  <c r="AE1333"/>
  <c r="AD1333" s="1"/>
  <c r="CR1333" s="1"/>
  <c r="Q1333" s="1"/>
  <c r="AF1333"/>
  <c r="AG1333"/>
  <c r="AH1333"/>
  <c r="CV1333" s="1"/>
  <c r="U1333" s="1"/>
  <c r="AI1333"/>
  <c r="CW1333" s="1"/>
  <c r="V1333" s="1"/>
  <c r="AJ1333"/>
  <c r="CX1333" s="1"/>
  <c r="W1333" s="1"/>
  <c r="CS1333"/>
  <c r="R1333" s="1"/>
  <c r="CU1333"/>
  <c r="T1333" s="1"/>
  <c r="FR1333"/>
  <c r="GL1333"/>
  <c r="GO1333"/>
  <c r="GP1333"/>
  <c r="GV1333"/>
  <c r="HC1333" s="1"/>
  <c r="GX1333" s="1"/>
  <c r="C1334"/>
  <c r="D1334"/>
  <c r="I1334"/>
  <c r="S1334"/>
  <c r="AC1334"/>
  <c r="AE1334"/>
  <c r="AD1334" s="1"/>
  <c r="CR1334" s="1"/>
  <c r="Q1334" s="1"/>
  <c r="AF1334"/>
  <c r="CT1334" s="1"/>
  <c r="AG1334"/>
  <c r="CU1334" s="1"/>
  <c r="T1334" s="1"/>
  <c r="AH1334"/>
  <c r="CV1334" s="1"/>
  <c r="AI1334"/>
  <c r="CW1334" s="1"/>
  <c r="V1334" s="1"/>
  <c r="AJ1334"/>
  <c r="CS1334"/>
  <c r="R1334" s="1"/>
  <c r="CX1334"/>
  <c r="W1334" s="1"/>
  <c r="FR1334"/>
  <c r="GL1334"/>
  <c r="GO1334"/>
  <c r="GP1334"/>
  <c r="GV1334"/>
  <c r="HC1334"/>
  <c r="GX1334" s="1"/>
  <c r="C1335"/>
  <c r="D1335"/>
  <c r="I1335"/>
  <c r="V1335"/>
  <c r="AC1335"/>
  <c r="AE1335"/>
  <c r="AF1335"/>
  <c r="AG1335"/>
  <c r="AH1335"/>
  <c r="CV1335" s="1"/>
  <c r="U1335" s="1"/>
  <c r="AI1335"/>
  <c r="AJ1335"/>
  <c r="CU1335"/>
  <c r="T1335" s="1"/>
  <c r="CW1335"/>
  <c r="CX1335"/>
  <c r="W1335" s="1"/>
  <c r="FR1335"/>
  <c r="GL1335"/>
  <c r="GO1335"/>
  <c r="GP1335"/>
  <c r="GV1335"/>
  <c r="GX1335"/>
  <c r="HC1335"/>
  <c r="I1336"/>
  <c r="AC1336"/>
  <c r="AE1336"/>
  <c r="AF1336"/>
  <c r="CT1336" s="1"/>
  <c r="S1336" s="1"/>
  <c r="AG1336"/>
  <c r="CU1336" s="1"/>
  <c r="AH1336"/>
  <c r="AI1336"/>
  <c r="CW1336" s="1"/>
  <c r="AJ1336"/>
  <c r="CX1336" s="1"/>
  <c r="CQ1336"/>
  <c r="CV1336"/>
  <c r="FR1336"/>
  <c r="GL1336"/>
  <c r="GO1336"/>
  <c r="GP1336"/>
  <c r="GV1336"/>
  <c r="HC1336" s="1"/>
  <c r="I1337"/>
  <c r="AC1337"/>
  <c r="AE1337"/>
  <c r="AF1337"/>
  <c r="AG1337"/>
  <c r="CU1337" s="1"/>
  <c r="AH1337"/>
  <c r="CV1337" s="1"/>
  <c r="AI1337"/>
  <c r="CW1337" s="1"/>
  <c r="AJ1337"/>
  <c r="CQ1337"/>
  <c r="CX1337"/>
  <c r="FR1337"/>
  <c r="GL1337"/>
  <c r="GO1337"/>
  <c r="GP1337"/>
  <c r="GV1337"/>
  <c r="HC1337"/>
  <c r="C1338"/>
  <c r="D1338"/>
  <c r="I1338"/>
  <c r="AC1338"/>
  <c r="AE1338"/>
  <c r="AD1338" s="1"/>
  <c r="CR1338" s="1"/>
  <c r="Q1338" s="1"/>
  <c r="AF1338"/>
  <c r="CT1338" s="1"/>
  <c r="S1338" s="1"/>
  <c r="AG1338"/>
  <c r="AH1338"/>
  <c r="CV1338" s="1"/>
  <c r="U1338" s="1"/>
  <c r="AI1338"/>
  <c r="CW1338" s="1"/>
  <c r="V1338" s="1"/>
  <c r="AJ1338"/>
  <c r="CX1338" s="1"/>
  <c r="W1338" s="1"/>
  <c r="CU1338"/>
  <c r="T1338" s="1"/>
  <c r="FR1338"/>
  <c r="GL1338"/>
  <c r="GO1338"/>
  <c r="GP1338"/>
  <c r="GV1338"/>
  <c r="HC1338" s="1"/>
  <c r="GX1338" s="1"/>
  <c r="C1339"/>
  <c r="D1339"/>
  <c r="I1339"/>
  <c r="W1339" s="1"/>
  <c r="AC1339"/>
  <c r="AE1339"/>
  <c r="AF1339"/>
  <c r="AG1339"/>
  <c r="CU1339" s="1"/>
  <c r="AH1339"/>
  <c r="CV1339" s="1"/>
  <c r="AI1339"/>
  <c r="CW1339" s="1"/>
  <c r="V1339" s="1"/>
  <c r="AJ1339"/>
  <c r="CX1339"/>
  <c r="FR1339"/>
  <c r="GL1339"/>
  <c r="GO1339"/>
  <c r="GP1339"/>
  <c r="GV1339"/>
  <c r="HC1339" s="1"/>
  <c r="GX1339" s="1"/>
  <c r="AC1340"/>
  <c r="AE1340"/>
  <c r="AF1340"/>
  <c r="CT1340" s="1"/>
  <c r="S1340" s="1"/>
  <c r="AG1340"/>
  <c r="AH1340"/>
  <c r="CV1340" s="1"/>
  <c r="U1340" s="1"/>
  <c r="AI1340"/>
  <c r="CW1340" s="1"/>
  <c r="V1340" s="1"/>
  <c r="AJ1340"/>
  <c r="CU1340"/>
  <c r="T1340" s="1"/>
  <c r="CX1340"/>
  <c r="W1340" s="1"/>
  <c r="FR1340"/>
  <c r="GL1340"/>
  <c r="GO1340"/>
  <c r="GP1340"/>
  <c r="GV1340"/>
  <c r="HC1340"/>
  <c r="GX1340" s="1"/>
  <c r="W1341"/>
  <c r="AC1341"/>
  <c r="AE1341"/>
  <c r="AD1341" s="1"/>
  <c r="CR1341" s="1"/>
  <c r="Q1341" s="1"/>
  <c r="AF1341"/>
  <c r="AG1341"/>
  <c r="CU1341" s="1"/>
  <c r="T1341" s="1"/>
  <c r="AH1341"/>
  <c r="CV1341" s="1"/>
  <c r="U1341" s="1"/>
  <c r="AI1341"/>
  <c r="AJ1341"/>
  <c r="CW1341"/>
  <c r="V1341" s="1"/>
  <c r="CX1341"/>
  <c r="FR1341"/>
  <c r="GL1341"/>
  <c r="GO1341"/>
  <c r="GP1341"/>
  <c r="GV1341"/>
  <c r="HC1341"/>
  <c r="GX1341" s="1"/>
  <c r="C1342"/>
  <c r="D1342"/>
  <c r="I1342"/>
  <c r="R1342"/>
  <c r="T1342"/>
  <c r="AC1342"/>
  <c r="AD1342"/>
  <c r="CR1342" s="1"/>
  <c r="Q1342" s="1"/>
  <c r="AE1342"/>
  <c r="CS1342" s="1"/>
  <c r="AF1342"/>
  <c r="CT1342" s="1"/>
  <c r="S1342" s="1"/>
  <c r="AG1342"/>
  <c r="AH1342"/>
  <c r="CV1342" s="1"/>
  <c r="U1342" s="1"/>
  <c r="AI1342"/>
  <c r="AJ1342"/>
  <c r="CX1342" s="1"/>
  <c r="W1342" s="1"/>
  <c r="CU1342"/>
  <c r="CW1342"/>
  <c r="FR1342"/>
  <c r="GL1342"/>
  <c r="GO1342"/>
  <c r="GP1342"/>
  <c r="GV1342"/>
  <c r="HC1342" s="1"/>
  <c r="GX1342" s="1"/>
  <c r="C1343"/>
  <c r="D1343"/>
  <c r="I1343"/>
  <c r="P1343"/>
  <c r="AC1343"/>
  <c r="AE1343"/>
  <c r="AF1343"/>
  <c r="AG1343"/>
  <c r="CU1343" s="1"/>
  <c r="T1343" s="1"/>
  <c r="AH1343"/>
  <c r="AI1343"/>
  <c r="CW1343" s="1"/>
  <c r="V1343" s="1"/>
  <c r="AJ1343"/>
  <c r="CX1343" s="1"/>
  <c r="CQ1343"/>
  <c r="CT1343"/>
  <c r="S1343" s="1"/>
  <c r="CV1343"/>
  <c r="U1343" s="1"/>
  <c r="FR1343"/>
  <c r="GL1343"/>
  <c r="GO1343"/>
  <c r="GP1343"/>
  <c r="GV1343"/>
  <c r="HC1343" s="1"/>
  <c r="GX1343" s="1"/>
  <c r="AC1344"/>
  <c r="AE1344"/>
  <c r="AF1344"/>
  <c r="CT1344" s="1"/>
  <c r="S1344" s="1"/>
  <c r="AG1344"/>
  <c r="CU1344" s="1"/>
  <c r="T1344" s="1"/>
  <c r="AH1344"/>
  <c r="CV1344" s="1"/>
  <c r="U1344" s="1"/>
  <c r="AI1344"/>
  <c r="AJ1344"/>
  <c r="CX1344" s="1"/>
  <c r="W1344" s="1"/>
  <c r="CW1344"/>
  <c r="V1344" s="1"/>
  <c r="FR1344"/>
  <c r="GL1344"/>
  <c r="GO1344"/>
  <c r="GP1344"/>
  <c r="GV1344"/>
  <c r="HC1344" s="1"/>
  <c r="GX1344" s="1"/>
  <c r="W1345"/>
  <c r="AC1345"/>
  <c r="AE1345"/>
  <c r="AD1345" s="1"/>
  <c r="AF1345"/>
  <c r="AG1345"/>
  <c r="CU1345" s="1"/>
  <c r="T1345" s="1"/>
  <c r="AH1345"/>
  <c r="CV1345" s="1"/>
  <c r="U1345" s="1"/>
  <c r="AI1345"/>
  <c r="CW1345" s="1"/>
  <c r="V1345" s="1"/>
  <c r="AJ1345"/>
  <c r="CX1345" s="1"/>
  <c r="CQ1345"/>
  <c r="P1345" s="1"/>
  <c r="CT1345"/>
  <c r="S1345" s="1"/>
  <c r="FR1345"/>
  <c r="GL1345"/>
  <c r="GO1345"/>
  <c r="GP1345"/>
  <c r="GV1345"/>
  <c r="HC1345" s="1"/>
  <c r="GX1345" s="1"/>
  <c r="AC1346"/>
  <c r="AE1346"/>
  <c r="AD1346" s="1"/>
  <c r="AF1346"/>
  <c r="AG1346"/>
  <c r="CU1346" s="1"/>
  <c r="T1346" s="1"/>
  <c r="AH1346"/>
  <c r="CV1346" s="1"/>
  <c r="U1346" s="1"/>
  <c r="AI1346"/>
  <c r="CW1346" s="1"/>
  <c r="V1346" s="1"/>
  <c r="AJ1346"/>
  <c r="CX1346" s="1"/>
  <c r="W1346" s="1"/>
  <c r="CQ1346"/>
  <c r="P1346" s="1"/>
  <c r="CT1346"/>
  <c r="S1346" s="1"/>
  <c r="FR1346"/>
  <c r="GL1346"/>
  <c r="GO1346"/>
  <c r="GP1346"/>
  <c r="GV1346"/>
  <c r="HC1346" s="1"/>
  <c r="GX1346" s="1"/>
  <c r="Q1347"/>
  <c r="AC1347"/>
  <c r="AE1347"/>
  <c r="AD1347" s="1"/>
  <c r="CR1347" s="1"/>
  <c r="AF1347"/>
  <c r="AG1347"/>
  <c r="CU1347" s="1"/>
  <c r="T1347" s="1"/>
  <c r="AH1347"/>
  <c r="CV1347" s="1"/>
  <c r="U1347" s="1"/>
  <c r="AI1347"/>
  <c r="AJ1347"/>
  <c r="CX1347" s="1"/>
  <c r="W1347" s="1"/>
  <c r="CT1347"/>
  <c r="S1347" s="1"/>
  <c r="CW1347"/>
  <c r="V1347" s="1"/>
  <c r="FR1347"/>
  <c r="GL1347"/>
  <c r="GO1347"/>
  <c r="GP1347"/>
  <c r="GV1347"/>
  <c r="HC1347" s="1"/>
  <c r="GX1347" s="1"/>
  <c r="W1348"/>
  <c r="AC1348"/>
  <c r="AE1348"/>
  <c r="AD1348" s="1"/>
  <c r="CR1348" s="1"/>
  <c r="Q1348" s="1"/>
  <c r="AF1348"/>
  <c r="AG1348"/>
  <c r="CU1348" s="1"/>
  <c r="T1348" s="1"/>
  <c r="AH1348"/>
  <c r="CV1348" s="1"/>
  <c r="U1348" s="1"/>
  <c r="AI1348"/>
  <c r="AJ1348"/>
  <c r="CX1348" s="1"/>
  <c r="CT1348"/>
  <c r="S1348" s="1"/>
  <c r="CW1348"/>
  <c r="V1348" s="1"/>
  <c r="FR1348"/>
  <c r="GL1348"/>
  <c r="GO1348"/>
  <c r="GP1348"/>
  <c r="GV1348"/>
  <c r="HC1348" s="1"/>
  <c r="GX1348" s="1"/>
  <c r="W1349"/>
  <c r="AC1349"/>
  <c r="AE1349"/>
  <c r="AD1349" s="1"/>
  <c r="AF1349"/>
  <c r="AG1349"/>
  <c r="AH1349"/>
  <c r="CV1349" s="1"/>
  <c r="U1349" s="1"/>
  <c r="AI1349"/>
  <c r="CW1349" s="1"/>
  <c r="V1349" s="1"/>
  <c r="AJ1349"/>
  <c r="CX1349" s="1"/>
  <c r="CQ1349"/>
  <c r="P1349" s="1"/>
  <c r="CT1349"/>
  <c r="S1349" s="1"/>
  <c r="CU1349"/>
  <c r="T1349" s="1"/>
  <c r="FR1349"/>
  <c r="GL1349"/>
  <c r="GO1349"/>
  <c r="GP1349"/>
  <c r="GV1349"/>
  <c r="HC1349" s="1"/>
  <c r="GX1349" s="1"/>
  <c r="AC1350"/>
  <c r="AE1350"/>
  <c r="AF1350"/>
  <c r="AG1350"/>
  <c r="AH1350"/>
  <c r="CV1350" s="1"/>
  <c r="U1350" s="1"/>
  <c r="AI1350"/>
  <c r="CW1350" s="1"/>
  <c r="V1350" s="1"/>
  <c r="AJ1350"/>
  <c r="CX1350" s="1"/>
  <c r="W1350" s="1"/>
  <c r="CQ1350"/>
  <c r="P1350" s="1"/>
  <c r="CT1350"/>
  <c r="S1350" s="1"/>
  <c r="CU1350"/>
  <c r="T1350" s="1"/>
  <c r="FR1350"/>
  <c r="GL1350"/>
  <c r="GO1350"/>
  <c r="GP1350"/>
  <c r="GV1350"/>
  <c r="HC1350" s="1"/>
  <c r="GX1350" s="1"/>
  <c r="Q1351"/>
  <c r="AC1351"/>
  <c r="AE1351"/>
  <c r="AD1351" s="1"/>
  <c r="CR1351" s="1"/>
  <c r="AF1351"/>
  <c r="AG1351"/>
  <c r="CU1351" s="1"/>
  <c r="T1351" s="1"/>
  <c r="AH1351"/>
  <c r="CV1351" s="1"/>
  <c r="U1351" s="1"/>
  <c r="AI1351"/>
  <c r="AJ1351"/>
  <c r="CX1351" s="1"/>
  <c r="W1351" s="1"/>
  <c r="CT1351"/>
  <c r="S1351" s="1"/>
  <c r="CW1351"/>
  <c r="V1351" s="1"/>
  <c r="FR1351"/>
  <c r="GL1351"/>
  <c r="GO1351"/>
  <c r="GP1351"/>
  <c r="GV1351"/>
  <c r="HC1351" s="1"/>
  <c r="GX1351" s="1"/>
  <c r="B1353"/>
  <c r="B1324" s="1"/>
  <c r="C1353"/>
  <c r="C1324" s="1"/>
  <c r="D1353"/>
  <c r="D1324" s="1"/>
  <c r="F1353"/>
  <c r="F1324" s="1"/>
  <c r="G1353"/>
  <c r="BX1353"/>
  <c r="CK1353"/>
  <c r="CK1324" s="1"/>
  <c r="CL1353"/>
  <c r="CL1324" s="1"/>
  <c r="CM1353"/>
  <c r="CM1324" s="1"/>
  <c r="FP1353"/>
  <c r="FP1324" s="1"/>
  <c r="FQ1353"/>
  <c r="FQ1324" s="1"/>
  <c r="GC1353"/>
  <c r="GD1353"/>
  <c r="EU1353" s="1"/>
  <c r="GE1353"/>
  <c r="D1383"/>
  <c r="E1385"/>
  <c r="Z1385"/>
  <c r="AA1385"/>
  <c r="AM1385"/>
  <c r="AN1385"/>
  <c r="BE1385"/>
  <c r="BF1385"/>
  <c r="BG1385"/>
  <c r="BH1385"/>
  <c r="BI1385"/>
  <c r="BJ1385"/>
  <c r="BK1385"/>
  <c r="BL1385"/>
  <c r="BM1385"/>
  <c r="BN1385"/>
  <c r="BO1385"/>
  <c r="BP1385"/>
  <c r="BQ1385"/>
  <c r="BR1385"/>
  <c r="BS1385"/>
  <c r="BT1385"/>
  <c r="BU1385"/>
  <c r="BV1385"/>
  <c r="BW1385"/>
  <c r="CN1385"/>
  <c r="CO1385"/>
  <c r="CP1385"/>
  <c r="CQ1385"/>
  <c r="CR1385"/>
  <c r="CS1385"/>
  <c r="CT1385"/>
  <c r="CU1385"/>
  <c r="CV1385"/>
  <c r="CW1385"/>
  <c r="CX1385"/>
  <c r="CY1385"/>
  <c r="CZ1385"/>
  <c r="DA1385"/>
  <c r="DB1385"/>
  <c r="DC1385"/>
  <c r="DD1385"/>
  <c r="DE1385"/>
  <c r="DF1385"/>
  <c r="DR1385"/>
  <c r="DS1385"/>
  <c r="EE1385"/>
  <c r="EF1385"/>
  <c r="EW1385"/>
  <c r="EX1385"/>
  <c r="EY1385"/>
  <c r="EZ1385"/>
  <c r="FA1385"/>
  <c r="FB1385"/>
  <c r="FC1385"/>
  <c r="FD1385"/>
  <c r="FE1385"/>
  <c r="FF1385"/>
  <c r="FG1385"/>
  <c r="FH1385"/>
  <c r="FI1385"/>
  <c r="FJ1385"/>
  <c r="FK1385"/>
  <c r="FL1385"/>
  <c r="FM1385"/>
  <c r="FN1385"/>
  <c r="FO1385"/>
  <c r="GF1385"/>
  <c r="GG1385"/>
  <c r="GH1385"/>
  <c r="GI1385"/>
  <c r="GJ1385"/>
  <c r="GK1385"/>
  <c r="GL1385"/>
  <c r="GM1385"/>
  <c r="GN1385"/>
  <c r="GO1385"/>
  <c r="GP1385"/>
  <c r="GQ1385"/>
  <c r="GR1385"/>
  <c r="GS1385"/>
  <c r="GT1385"/>
  <c r="GU1385"/>
  <c r="GV1385"/>
  <c r="GW1385"/>
  <c r="GX1385"/>
  <c r="C1387"/>
  <c r="D1387"/>
  <c r="AC1387"/>
  <c r="AE1387"/>
  <c r="AD1387" s="1"/>
  <c r="AF1387"/>
  <c r="AG1387"/>
  <c r="AH1387"/>
  <c r="CV1387" s="1"/>
  <c r="U1387" s="1"/>
  <c r="AI1387"/>
  <c r="CW1387" s="1"/>
  <c r="V1387" s="1"/>
  <c r="AJ1387"/>
  <c r="CX1387" s="1"/>
  <c r="W1387" s="1"/>
  <c r="CQ1387"/>
  <c r="P1387" s="1"/>
  <c r="CT1387"/>
  <c r="S1387" s="1"/>
  <c r="CU1387"/>
  <c r="T1387" s="1"/>
  <c r="FR1387"/>
  <c r="GL1387"/>
  <c r="GO1387"/>
  <c r="GP1387"/>
  <c r="GV1387"/>
  <c r="HC1387" s="1"/>
  <c r="GX1387" s="1"/>
  <c r="C1388"/>
  <c r="D1388"/>
  <c r="AC1388"/>
  <c r="AE1388"/>
  <c r="AF1388"/>
  <c r="AG1388"/>
  <c r="CU1388" s="1"/>
  <c r="T1388" s="1"/>
  <c r="AH1388"/>
  <c r="CV1388" s="1"/>
  <c r="U1388" s="1"/>
  <c r="AI1388"/>
  <c r="CW1388" s="1"/>
  <c r="V1388" s="1"/>
  <c r="AJ1388"/>
  <c r="CX1388" s="1"/>
  <c r="W1388" s="1"/>
  <c r="CS1388"/>
  <c r="R1388" s="1"/>
  <c r="CT1388"/>
  <c r="S1388" s="1"/>
  <c r="FR1388"/>
  <c r="GL1388"/>
  <c r="GO1388"/>
  <c r="GP1388"/>
  <c r="GV1388"/>
  <c r="HC1388" s="1"/>
  <c r="GX1388" s="1"/>
  <c r="I1389"/>
  <c r="V1389"/>
  <c r="AC1389"/>
  <c r="AD1389"/>
  <c r="AE1389"/>
  <c r="AF1389"/>
  <c r="CT1389" s="1"/>
  <c r="AG1389"/>
  <c r="CU1389" s="1"/>
  <c r="AH1389"/>
  <c r="CV1389" s="1"/>
  <c r="AI1389"/>
  <c r="AJ1389"/>
  <c r="CX1389" s="1"/>
  <c r="W1389" s="1"/>
  <c r="CQ1389"/>
  <c r="CS1389"/>
  <c r="CW1389"/>
  <c r="FR1389"/>
  <c r="GL1389"/>
  <c r="GO1389"/>
  <c r="GP1389"/>
  <c r="GV1389"/>
  <c r="HC1389"/>
  <c r="GX1389" s="1"/>
  <c r="I1390"/>
  <c r="V1390"/>
  <c r="AC1390"/>
  <c r="AE1390"/>
  <c r="AD1390" s="1"/>
  <c r="CR1390" s="1"/>
  <c r="Q1390" s="1"/>
  <c r="AF1390"/>
  <c r="AG1390"/>
  <c r="AH1390"/>
  <c r="CV1390" s="1"/>
  <c r="U1390" s="1"/>
  <c r="AI1390"/>
  <c r="CW1390" s="1"/>
  <c r="AJ1390"/>
  <c r="CX1390" s="1"/>
  <c r="CS1390"/>
  <c r="R1390" s="1"/>
  <c r="CU1390"/>
  <c r="FR1390"/>
  <c r="GL1390"/>
  <c r="GO1390"/>
  <c r="GP1390"/>
  <c r="GV1390"/>
  <c r="HC1390" s="1"/>
  <c r="GX1390"/>
  <c r="V1391"/>
  <c r="AC1391"/>
  <c r="AE1391"/>
  <c r="AF1391"/>
  <c r="CT1391" s="1"/>
  <c r="S1391" s="1"/>
  <c r="AG1391"/>
  <c r="CU1391" s="1"/>
  <c r="T1391" s="1"/>
  <c r="AH1391"/>
  <c r="CV1391" s="1"/>
  <c r="U1391" s="1"/>
  <c r="AI1391"/>
  <c r="CW1391" s="1"/>
  <c r="AJ1391"/>
  <c r="CX1391" s="1"/>
  <c r="W1391" s="1"/>
  <c r="CS1391"/>
  <c r="R1391" s="1"/>
  <c r="FR1391"/>
  <c r="GL1391"/>
  <c r="GN1391"/>
  <c r="GP1391"/>
  <c r="GV1391"/>
  <c r="HC1391"/>
  <c r="GX1391" s="1"/>
  <c r="V1392"/>
  <c r="AC1392"/>
  <c r="AD1392"/>
  <c r="CR1392" s="1"/>
  <c r="Q1392" s="1"/>
  <c r="AE1392"/>
  <c r="AF1392"/>
  <c r="AG1392"/>
  <c r="CU1392" s="1"/>
  <c r="T1392" s="1"/>
  <c r="AH1392"/>
  <c r="AI1392"/>
  <c r="CW1392" s="1"/>
  <c r="AJ1392"/>
  <c r="CX1392" s="1"/>
  <c r="W1392" s="1"/>
  <c r="CS1392"/>
  <c r="R1392" s="1"/>
  <c r="CV1392"/>
  <c r="U1392" s="1"/>
  <c r="FR1392"/>
  <c r="GL1392"/>
  <c r="GN1392"/>
  <c r="GP1392"/>
  <c r="GV1392"/>
  <c r="HC1392" s="1"/>
  <c r="GX1392" s="1"/>
  <c r="U1393"/>
  <c r="AC1393"/>
  <c r="AD1393"/>
  <c r="CR1393" s="1"/>
  <c r="Q1393" s="1"/>
  <c r="AE1393"/>
  <c r="AF1393"/>
  <c r="CT1393" s="1"/>
  <c r="S1393" s="1"/>
  <c r="AG1393"/>
  <c r="CU1393" s="1"/>
  <c r="T1393" s="1"/>
  <c r="AH1393"/>
  <c r="AI1393"/>
  <c r="CW1393" s="1"/>
  <c r="V1393" s="1"/>
  <c r="AJ1393"/>
  <c r="CX1393" s="1"/>
  <c r="W1393" s="1"/>
  <c r="CS1393"/>
  <c r="R1393" s="1"/>
  <c r="CV1393"/>
  <c r="FR1393"/>
  <c r="GL1393"/>
  <c r="GO1393"/>
  <c r="GP1393"/>
  <c r="GV1393"/>
  <c r="HC1393" s="1"/>
  <c r="GX1393" s="1"/>
  <c r="AC1394"/>
  <c r="AE1394"/>
  <c r="AF1394"/>
  <c r="AG1394"/>
  <c r="CU1394" s="1"/>
  <c r="T1394" s="1"/>
  <c r="AH1394"/>
  <c r="AI1394"/>
  <c r="CW1394" s="1"/>
  <c r="V1394" s="1"/>
  <c r="AJ1394"/>
  <c r="CQ1394"/>
  <c r="P1394" s="1"/>
  <c r="CV1394"/>
  <c r="U1394" s="1"/>
  <c r="CX1394"/>
  <c r="W1394" s="1"/>
  <c r="FR1394"/>
  <c r="GL1394"/>
  <c r="GO1394"/>
  <c r="GP1394"/>
  <c r="GV1394"/>
  <c r="HC1394"/>
  <c r="GX1394" s="1"/>
  <c r="V1395"/>
  <c r="AC1395"/>
  <c r="CQ1395" s="1"/>
  <c r="P1395" s="1"/>
  <c r="AE1395"/>
  <c r="AD1395" s="1"/>
  <c r="CR1395" s="1"/>
  <c r="Q1395" s="1"/>
  <c r="AF1395"/>
  <c r="CT1395" s="1"/>
  <c r="S1395" s="1"/>
  <c r="AG1395"/>
  <c r="CU1395" s="1"/>
  <c r="T1395" s="1"/>
  <c r="AH1395"/>
  <c r="CV1395" s="1"/>
  <c r="U1395" s="1"/>
  <c r="AI1395"/>
  <c r="CW1395" s="1"/>
  <c r="AJ1395"/>
  <c r="CX1395" s="1"/>
  <c r="W1395" s="1"/>
  <c r="FR1395"/>
  <c r="GL1395"/>
  <c r="GO1395"/>
  <c r="GP1395"/>
  <c r="GV1395"/>
  <c r="HC1395"/>
  <c r="GX1395" s="1"/>
  <c r="AC1396"/>
  <c r="AE1396"/>
  <c r="AD1396" s="1"/>
  <c r="CR1396" s="1"/>
  <c r="Q1396" s="1"/>
  <c r="AF1396"/>
  <c r="AG1396"/>
  <c r="CU1396" s="1"/>
  <c r="T1396" s="1"/>
  <c r="AH1396"/>
  <c r="AI1396"/>
  <c r="CW1396" s="1"/>
  <c r="V1396" s="1"/>
  <c r="AJ1396"/>
  <c r="CX1396" s="1"/>
  <c r="W1396" s="1"/>
  <c r="CV1396"/>
  <c r="U1396" s="1"/>
  <c r="FR1396"/>
  <c r="GL1396"/>
  <c r="GO1396"/>
  <c r="GP1396"/>
  <c r="GV1396"/>
  <c r="HC1396" s="1"/>
  <c r="GX1396" s="1"/>
  <c r="C1397"/>
  <c r="D1397"/>
  <c r="I1397"/>
  <c r="AC1397"/>
  <c r="AE1397"/>
  <c r="AD1397" s="1"/>
  <c r="CR1397" s="1"/>
  <c r="Q1397" s="1"/>
  <c r="AF1397"/>
  <c r="CT1397" s="1"/>
  <c r="S1397" s="1"/>
  <c r="AG1397"/>
  <c r="CU1397" s="1"/>
  <c r="T1397" s="1"/>
  <c r="AH1397"/>
  <c r="AI1397"/>
  <c r="CW1397" s="1"/>
  <c r="V1397" s="1"/>
  <c r="AJ1397"/>
  <c r="CX1397" s="1"/>
  <c r="W1397" s="1"/>
  <c r="CV1397"/>
  <c r="U1397" s="1"/>
  <c r="FR1397"/>
  <c r="GL1397"/>
  <c r="GO1397"/>
  <c r="GP1397"/>
  <c r="GV1397"/>
  <c r="HC1397"/>
  <c r="GX1397" s="1"/>
  <c r="C1398"/>
  <c r="D1398"/>
  <c r="I1398"/>
  <c r="AC1398"/>
  <c r="AE1398"/>
  <c r="AF1398"/>
  <c r="AG1398"/>
  <c r="CU1398" s="1"/>
  <c r="AH1398"/>
  <c r="CV1398" s="1"/>
  <c r="U1398" s="1"/>
  <c r="AI1398"/>
  <c r="CW1398" s="1"/>
  <c r="V1398" s="1"/>
  <c r="AJ1398"/>
  <c r="CX1398" s="1"/>
  <c r="W1398" s="1"/>
  <c r="FR1398"/>
  <c r="GL1398"/>
  <c r="GO1398"/>
  <c r="GP1398"/>
  <c r="GV1398"/>
  <c r="HC1398" s="1"/>
  <c r="GX1398" s="1"/>
  <c r="I1399"/>
  <c r="AC1399"/>
  <c r="AE1399"/>
  <c r="AF1399"/>
  <c r="AG1399"/>
  <c r="CU1399" s="1"/>
  <c r="T1399" s="1"/>
  <c r="AH1399"/>
  <c r="CV1399" s="1"/>
  <c r="AI1399"/>
  <c r="CW1399" s="1"/>
  <c r="AJ1399"/>
  <c r="CX1399" s="1"/>
  <c r="W1399" s="1"/>
  <c r="CT1399"/>
  <c r="FR1399"/>
  <c r="GL1399"/>
  <c r="GO1399"/>
  <c r="GP1399"/>
  <c r="GV1399"/>
  <c r="HC1399"/>
  <c r="I1400"/>
  <c r="AC1400"/>
  <c r="AE1400"/>
  <c r="CS1400" s="1"/>
  <c r="R1400" s="1"/>
  <c r="AF1400"/>
  <c r="AG1400"/>
  <c r="CU1400" s="1"/>
  <c r="AH1400"/>
  <c r="AI1400"/>
  <c r="CW1400" s="1"/>
  <c r="V1400" s="1"/>
  <c r="AJ1400"/>
  <c r="CV1400"/>
  <c r="U1400" s="1"/>
  <c r="CX1400"/>
  <c r="W1400" s="1"/>
  <c r="FR1400"/>
  <c r="GL1400"/>
  <c r="GO1400"/>
  <c r="GP1400"/>
  <c r="GV1400"/>
  <c r="HC1400" s="1"/>
  <c r="GX1400" s="1"/>
  <c r="C1401"/>
  <c r="D1401"/>
  <c r="I1401"/>
  <c r="AC1401"/>
  <c r="AD1401"/>
  <c r="CR1401" s="1"/>
  <c r="Q1401" s="1"/>
  <c r="AE1401"/>
  <c r="CS1401" s="1"/>
  <c r="R1401" s="1"/>
  <c r="AF1401"/>
  <c r="CT1401" s="1"/>
  <c r="S1401" s="1"/>
  <c r="AG1401"/>
  <c r="AH1401"/>
  <c r="CV1401" s="1"/>
  <c r="U1401" s="1"/>
  <c r="AI1401"/>
  <c r="AJ1401"/>
  <c r="CX1401" s="1"/>
  <c r="W1401" s="1"/>
  <c r="CU1401"/>
  <c r="T1401" s="1"/>
  <c r="CW1401"/>
  <c r="V1401" s="1"/>
  <c r="FR1401"/>
  <c r="GL1401"/>
  <c r="GO1401"/>
  <c r="GP1401"/>
  <c r="GV1401"/>
  <c r="HC1401"/>
  <c r="GX1401" s="1"/>
  <c r="C1402"/>
  <c r="D1402"/>
  <c r="I1402"/>
  <c r="V1402"/>
  <c r="AC1402"/>
  <c r="AE1402"/>
  <c r="AF1402"/>
  <c r="AG1402"/>
  <c r="CU1402" s="1"/>
  <c r="AH1402"/>
  <c r="CV1402" s="1"/>
  <c r="U1402" s="1"/>
  <c r="AI1402"/>
  <c r="CW1402" s="1"/>
  <c r="AJ1402"/>
  <c r="CX1402" s="1"/>
  <c r="W1402" s="1"/>
  <c r="CS1402"/>
  <c r="R1402" s="1"/>
  <c r="FR1402"/>
  <c r="GL1402"/>
  <c r="GO1402"/>
  <c r="GP1402"/>
  <c r="GV1402"/>
  <c r="HC1402"/>
  <c r="GX1402" s="1"/>
  <c r="AC1403"/>
  <c r="AE1403"/>
  <c r="AF1403"/>
  <c r="AG1403"/>
  <c r="CU1403" s="1"/>
  <c r="T1403" s="1"/>
  <c r="AH1403"/>
  <c r="CV1403" s="1"/>
  <c r="U1403" s="1"/>
  <c r="AI1403"/>
  <c r="CW1403" s="1"/>
  <c r="V1403" s="1"/>
  <c r="AJ1403"/>
  <c r="CX1403" s="1"/>
  <c r="W1403" s="1"/>
  <c r="CT1403"/>
  <c r="S1403" s="1"/>
  <c r="FR1403"/>
  <c r="GL1403"/>
  <c r="GO1403"/>
  <c r="GP1403"/>
  <c r="GV1403"/>
  <c r="HC1403"/>
  <c r="GX1403" s="1"/>
  <c r="AC1404"/>
  <c r="AE1404"/>
  <c r="AD1404" s="1"/>
  <c r="CR1404" s="1"/>
  <c r="Q1404" s="1"/>
  <c r="AF1404"/>
  <c r="AG1404"/>
  <c r="AH1404"/>
  <c r="CV1404" s="1"/>
  <c r="U1404" s="1"/>
  <c r="AI1404"/>
  <c r="CW1404" s="1"/>
  <c r="V1404" s="1"/>
  <c r="AJ1404"/>
  <c r="CX1404" s="1"/>
  <c r="W1404" s="1"/>
  <c r="CS1404"/>
  <c r="R1404" s="1"/>
  <c r="CT1404"/>
  <c r="S1404" s="1"/>
  <c r="CU1404"/>
  <c r="T1404" s="1"/>
  <c r="FR1404"/>
  <c r="GL1404"/>
  <c r="GO1404"/>
  <c r="GP1404"/>
  <c r="GV1404"/>
  <c r="GX1404"/>
  <c r="HC1404"/>
  <c r="C1405"/>
  <c r="D1405"/>
  <c r="I1405"/>
  <c r="AC1405"/>
  <c r="CQ1405" s="1"/>
  <c r="AE1405"/>
  <c r="CS1405" s="1"/>
  <c r="AF1405"/>
  <c r="CT1405" s="1"/>
  <c r="S1405" s="1"/>
  <c r="AG1405"/>
  <c r="AH1405"/>
  <c r="CV1405" s="1"/>
  <c r="AI1405"/>
  <c r="CW1405" s="1"/>
  <c r="AJ1405"/>
  <c r="CX1405" s="1"/>
  <c r="W1405" s="1"/>
  <c r="CU1405"/>
  <c r="T1405" s="1"/>
  <c r="FR1405"/>
  <c r="GL1405"/>
  <c r="GO1405"/>
  <c r="GP1405"/>
  <c r="GV1405"/>
  <c r="HC1405" s="1"/>
  <c r="C1406"/>
  <c r="D1406"/>
  <c r="I1406"/>
  <c r="W1406"/>
  <c r="AC1406"/>
  <c r="AE1406"/>
  <c r="AF1406"/>
  <c r="AG1406"/>
  <c r="AH1406"/>
  <c r="CV1406" s="1"/>
  <c r="U1406" s="1"/>
  <c r="AI1406"/>
  <c r="CW1406" s="1"/>
  <c r="V1406" s="1"/>
  <c r="AJ1406"/>
  <c r="CX1406" s="1"/>
  <c r="CT1406"/>
  <c r="S1406" s="1"/>
  <c r="CU1406"/>
  <c r="T1406" s="1"/>
  <c r="FR1406"/>
  <c r="GL1406"/>
  <c r="GO1406"/>
  <c r="GP1406"/>
  <c r="GV1406"/>
  <c r="HC1406" s="1"/>
  <c r="GX1406" s="1"/>
  <c r="AC1407"/>
  <c r="AE1407"/>
  <c r="AF1407"/>
  <c r="AG1407"/>
  <c r="CU1407" s="1"/>
  <c r="T1407" s="1"/>
  <c r="AH1407"/>
  <c r="AI1407"/>
  <c r="CW1407" s="1"/>
  <c r="V1407" s="1"/>
  <c r="AJ1407"/>
  <c r="CX1407" s="1"/>
  <c r="W1407" s="1"/>
  <c r="CT1407"/>
  <c r="S1407" s="1"/>
  <c r="CV1407"/>
  <c r="U1407" s="1"/>
  <c r="FR1407"/>
  <c r="GL1407"/>
  <c r="GO1407"/>
  <c r="GP1407"/>
  <c r="GV1407"/>
  <c r="GX1407"/>
  <c r="HC1407"/>
  <c r="U1408"/>
  <c r="AC1408"/>
  <c r="AE1408"/>
  <c r="AF1408"/>
  <c r="AG1408"/>
  <c r="CU1408" s="1"/>
  <c r="T1408" s="1"/>
  <c r="AH1408"/>
  <c r="AI1408"/>
  <c r="AJ1408"/>
  <c r="CX1408" s="1"/>
  <c r="W1408" s="1"/>
  <c r="CT1408"/>
  <c r="S1408" s="1"/>
  <c r="CV1408"/>
  <c r="CW1408"/>
  <c r="V1408" s="1"/>
  <c r="FR1408"/>
  <c r="GL1408"/>
  <c r="GO1408"/>
  <c r="GP1408"/>
  <c r="GV1408"/>
  <c r="HC1408" s="1"/>
  <c r="GX1408"/>
  <c r="P1409"/>
  <c r="AC1409"/>
  <c r="CQ1409" s="1"/>
  <c r="AE1409"/>
  <c r="AF1409"/>
  <c r="CT1409" s="1"/>
  <c r="S1409" s="1"/>
  <c r="AG1409"/>
  <c r="CU1409" s="1"/>
  <c r="T1409" s="1"/>
  <c r="AH1409"/>
  <c r="CV1409" s="1"/>
  <c r="U1409" s="1"/>
  <c r="AI1409"/>
  <c r="AJ1409"/>
  <c r="CX1409" s="1"/>
  <c r="W1409" s="1"/>
  <c r="CW1409"/>
  <c r="V1409" s="1"/>
  <c r="FR1409"/>
  <c r="GL1409"/>
  <c r="GO1409"/>
  <c r="GP1409"/>
  <c r="GV1409"/>
  <c r="GX1409"/>
  <c r="HC1409"/>
  <c r="AC1410"/>
  <c r="AE1410"/>
  <c r="AF1410"/>
  <c r="AG1410"/>
  <c r="AH1410"/>
  <c r="CV1410" s="1"/>
  <c r="U1410" s="1"/>
  <c r="AI1410"/>
  <c r="CW1410" s="1"/>
  <c r="V1410" s="1"/>
  <c r="AJ1410"/>
  <c r="CX1410" s="1"/>
  <c r="W1410" s="1"/>
  <c r="CU1410"/>
  <c r="T1410" s="1"/>
  <c r="FR1410"/>
  <c r="GL1410"/>
  <c r="GO1410"/>
  <c r="GP1410"/>
  <c r="GV1410"/>
  <c r="HC1410" s="1"/>
  <c r="GX1410"/>
  <c r="AC1411"/>
  <c r="CQ1411" s="1"/>
  <c r="P1411" s="1"/>
  <c r="AE1411"/>
  <c r="AF1411"/>
  <c r="CT1411" s="1"/>
  <c r="S1411" s="1"/>
  <c r="AG1411"/>
  <c r="AH1411"/>
  <c r="AI1411"/>
  <c r="CW1411" s="1"/>
  <c r="V1411" s="1"/>
  <c r="AJ1411"/>
  <c r="CX1411" s="1"/>
  <c r="W1411" s="1"/>
  <c r="CU1411"/>
  <c r="T1411" s="1"/>
  <c r="CV1411"/>
  <c r="U1411" s="1"/>
  <c r="FR1411"/>
  <c r="GL1411"/>
  <c r="GO1411"/>
  <c r="GP1411"/>
  <c r="GV1411"/>
  <c r="HC1411"/>
  <c r="GX1411" s="1"/>
  <c r="AC1412"/>
  <c r="AE1412"/>
  <c r="AF1412"/>
  <c r="AG1412"/>
  <c r="CU1412" s="1"/>
  <c r="T1412" s="1"/>
  <c r="AH1412"/>
  <c r="AI1412"/>
  <c r="AJ1412"/>
  <c r="CX1412" s="1"/>
  <c r="W1412" s="1"/>
  <c r="CT1412"/>
  <c r="S1412" s="1"/>
  <c r="CV1412"/>
  <c r="U1412" s="1"/>
  <c r="CW1412"/>
  <c r="V1412" s="1"/>
  <c r="FR1412"/>
  <c r="GL1412"/>
  <c r="GO1412"/>
  <c r="GP1412"/>
  <c r="GV1412"/>
  <c r="HC1412"/>
  <c r="GX1412" s="1"/>
  <c r="AC1413"/>
  <c r="AE1413"/>
  <c r="AF1413"/>
  <c r="CT1413" s="1"/>
  <c r="S1413" s="1"/>
  <c r="AG1413"/>
  <c r="CU1413" s="1"/>
  <c r="T1413" s="1"/>
  <c r="AH1413"/>
  <c r="CV1413" s="1"/>
  <c r="U1413" s="1"/>
  <c r="AI1413"/>
  <c r="CW1413" s="1"/>
  <c r="V1413" s="1"/>
  <c r="AJ1413"/>
  <c r="CX1413" s="1"/>
  <c r="W1413" s="1"/>
  <c r="FR1413"/>
  <c r="GL1413"/>
  <c r="GO1413"/>
  <c r="GP1413"/>
  <c r="GV1413"/>
  <c r="HC1413"/>
  <c r="GX1413" s="1"/>
  <c r="AC1414"/>
  <c r="AE1414"/>
  <c r="AF1414"/>
  <c r="AG1414"/>
  <c r="AH1414"/>
  <c r="CV1414" s="1"/>
  <c r="U1414" s="1"/>
  <c r="AI1414"/>
  <c r="CW1414" s="1"/>
  <c r="V1414" s="1"/>
  <c r="AJ1414"/>
  <c r="CX1414" s="1"/>
  <c r="W1414" s="1"/>
  <c r="CU1414"/>
  <c r="T1414" s="1"/>
  <c r="FR1414"/>
  <c r="GL1414"/>
  <c r="GO1414"/>
  <c r="GP1414"/>
  <c r="GV1414"/>
  <c r="HC1414" s="1"/>
  <c r="GX1414" s="1"/>
  <c r="B1416"/>
  <c r="B1385" s="1"/>
  <c r="C1416"/>
  <c r="C1385" s="1"/>
  <c r="D1416"/>
  <c r="D1385" s="1"/>
  <c r="F1416"/>
  <c r="F1385" s="1"/>
  <c r="G1416"/>
  <c r="AO1416"/>
  <c r="BX1416"/>
  <c r="BX1385" s="1"/>
  <c r="CK1416"/>
  <c r="CK1385" s="1"/>
  <c r="CL1416"/>
  <c r="BC1416" s="1"/>
  <c r="CM1416"/>
  <c r="BD1416" s="1"/>
  <c r="FP1416"/>
  <c r="FQ1416"/>
  <c r="GC1416"/>
  <c r="GD1416"/>
  <c r="GE1416"/>
  <c r="EV1416" s="1"/>
  <c r="D1446"/>
  <c r="E1448"/>
  <c r="Z1448"/>
  <c r="AA1448"/>
  <c r="AM1448"/>
  <c r="AN1448"/>
  <c r="BE1448"/>
  <c r="BF1448"/>
  <c r="BG1448"/>
  <c r="BH1448"/>
  <c r="BI1448"/>
  <c r="BJ1448"/>
  <c r="BK1448"/>
  <c r="BL1448"/>
  <c r="BM1448"/>
  <c r="BN1448"/>
  <c r="BO1448"/>
  <c r="BP1448"/>
  <c r="BQ1448"/>
  <c r="BR1448"/>
  <c r="BS1448"/>
  <c r="BT1448"/>
  <c r="BU1448"/>
  <c r="BV1448"/>
  <c r="BW1448"/>
  <c r="CN1448"/>
  <c r="CO1448"/>
  <c r="CP1448"/>
  <c r="CQ1448"/>
  <c r="CR1448"/>
  <c r="CS1448"/>
  <c r="CT1448"/>
  <c r="CU1448"/>
  <c r="CV1448"/>
  <c r="CW1448"/>
  <c r="CX1448"/>
  <c r="CY1448"/>
  <c r="CZ1448"/>
  <c r="DA1448"/>
  <c r="DB1448"/>
  <c r="DC1448"/>
  <c r="DD1448"/>
  <c r="DE1448"/>
  <c r="DF1448"/>
  <c r="DR1448"/>
  <c r="DS1448"/>
  <c r="EE1448"/>
  <c r="EF1448"/>
  <c r="EW1448"/>
  <c r="EX1448"/>
  <c r="EY1448"/>
  <c r="EZ1448"/>
  <c r="FA1448"/>
  <c r="FB1448"/>
  <c r="FC1448"/>
  <c r="FD1448"/>
  <c r="FE1448"/>
  <c r="FF1448"/>
  <c r="FG1448"/>
  <c r="FH1448"/>
  <c r="FI1448"/>
  <c r="FJ1448"/>
  <c r="FK1448"/>
  <c r="FL1448"/>
  <c r="FM1448"/>
  <c r="FN1448"/>
  <c r="FO1448"/>
  <c r="GF1448"/>
  <c r="GG1448"/>
  <c r="GH1448"/>
  <c r="GI1448"/>
  <c r="GJ1448"/>
  <c r="GK1448"/>
  <c r="GL1448"/>
  <c r="GM1448"/>
  <c r="GN1448"/>
  <c r="GO1448"/>
  <c r="GP1448"/>
  <c r="GQ1448"/>
  <c r="GR1448"/>
  <c r="GS1448"/>
  <c r="GT1448"/>
  <c r="GU1448"/>
  <c r="GV1448"/>
  <c r="GW1448"/>
  <c r="GX1448"/>
  <c r="C1450"/>
  <c r="D1450"/>
  <c r="AC1450"/>
  <c r="CQ1450" s="1"/>
  <c r="P1450" s="1"/>
  <c r="AE1450"/>
  <c r="AF1450"/>
  <c r="AG1450"/>
  <c r="AH1450"/>
  <c r="AI1450"/>
  <c r="CW1450" s="1"/>
  <c r="V1450" s="1"/>
  <c r="AJ1450"/>
  <c r="CX1450" s="1"/>
  <c r="W1450" s="1"/>
  <c r="CT1450"/>
  <c r="S1450" s="1"/>
  <c r="CU1450"/>
  <c r="T1450" s="1"/>
  <c r="CV1450"/>
  <c r="U1450" s="1"/>
  <c r="FR1450"/>
  <c r="GL1450"/>
  <c r="GO1450"/>
  <c r="GP1450"/>
  <c r="GV1450"/>
  <c r="HC1450"/>
  <c r="GX1450" s="1"/>
  <c r="C1451"/>
  <c r="D1451"/>
  <c r="AC1451"/>
  <c r="AE1451"/>
  <c r="AF1451"/>
  <c r="AG1451"/>
  <c r="CU1451" s="1"/>
  <c r="T1451" s="1"/>
  <c r="AH1451"/>
  <c r="CV1451" s="1"/>
  <c r="U1451" s="1"/>
  <c r="AI1451"/>
  <c r="CW1451" s="1"/>
  <c r="V1451" s="1"/>
  <c r="AJ1451"/>
  <c r="CX1451"/>
  <c r="W1451" s="1"/>
  <c r="FR1451"/>
  <c r="GL1451"/>
  <c r="GO1451"/>
  <c r="GP1451"/>
  <c r="GV1451"/>
  <c r="HC1451" s="1"/>
  <c r="GX1451" s="1"/>
  <c r="I1452"/>
  <c r="U1452"/>
  <c r="AC1452"/>
  <c r="AE1452"/>
  <c r="AD1452" s="1"/>
  <c r="AF1452"/>
  <c r="AG1452"/>
  <c r="CU1452" s="1"/>
  <c r="AH1452"/>
  <c r="CV1452" s="1"/>
  <c r="AI1452"/>
  <c r="CW1452" s="1"/>
  <c r="V1452" s="1"/>
  <c r="AJ1452"/>
  <c r="CX1452" s="1"/>
  <c r="CQ1452"/>
  <c r="CS1452"/>
  <c r="CT1452"/>
  <c r="FR1452"/>
  <c r="GL1452"/>
  <c r="GO1452"/>
  <c r="GP1452"/>
  <c r="GV1452"/>
  <c r="HC1452" s="1"/>
  <c r="GX1452" s="1"/>
  <c r="I1453"/>
  <c r="AC1453"/>
  <c r="AE1453"/>
  <c r="AD1453" s="1"/>
  <c r="CR1453" s="1"/>
  <c r="AF1453"/>
  <c r="AG1453"/>
  <c r="AH1453"/>
  <c r="CV1453" s="1"/>
  <c r="U1453" s="1"/>
  <c r="AI1453"/>
  <c r="CW1453" s="1"/>
  <c r="AJ1453"/>
  <c r="CS1453"/>
  <c r="R1453" s="1"/>
  <c r="CU1453"/>
  <c r="T1453" s="1"/>
  <c r="CX1453"/>
  <c r="FR1453"/>
  <c r="GL1453"/>
  <c r="GO1453"/>
  <c r="GP1453"/>
  <c r="GV1453"/>
  <c r="HC1453" s="1"/>
  <c r="GX1453" s="1"/>
  <c r="AC1454"/>
  <c r="AE1454"/>
  <c r="AF1454"/>
  <c r="CT1454" s="1"/>
  <c r="S1454" s="1"/>
  <c r="AG1454"/>
  <c r="CU1454" s="1"/>
  <c r="T1454" s="1"/>
  <c r="AH1454"/>
  <c r="CV1454" s="1"/>
  <c r="U1454" s="1"/>
  <c r="AI1454"/>
  <c r="CW1454" s="1"/>
  <c r="V1454" s="1"/>
  <c r="AJ1454"/>
  <c r="CX1454"/>
  <c r="W1454" s="1"/>
  <c r="FR1454"/>
  <c r="GL1454"/>
  <c r="GN1454"/>
  <c r="GP1454"/>
  <c r="GV1454"/>
  <c r="HC1454" s="1"/>
  <c r="GX1454" s="1"/>
  <c r="AC1455"/>
  <c r="AE1455"/>
  <c r="AD1455" s="1"/>
  <c r="CR1455" s="1"/>
  <c r="Q1455" s="1"/>
  <c r="AF1455"/>
  <c r="AG1455"/>
  <c r="CU1455" s="1"/>
  <c r="T1455" s="1"/>
  <c r="AH1455"/>
  <c r="AI1455"/>
  <c r="CW1455" s="1"/>
  <c r="V1455" s="1"/>
  <c r="AJ1455"/>
  <c r="CX1455" s="1"/>
  <c r="W1455" s="1"/>
  <c r="CS1455"/>
  <c r="R1455" s="1"/>
  <c r="CV1455"/>
  <c r="U1455" s="1"/>
  <c r="FR1455"/>
  <c r="GL1455"/>
  <c r="GN1455"/>
  <c r="GP1455"/>
  <c r="GV1455"/>
  <c r="HC1455" s="1"/>
  <c r="GX1455" s="1"/>
  <c r="AC1456"/>
  <c r="CQ1456" s="1"/>
  <c r="P1456" s="1"/>
  <c r="AE1456"/>
  <c r="AF1456"/>
  <c r="CT1456" s="1"/>
  <c r="S1456" s="1"/>
  <c r="AG1456"/>
  <c r="CU1456" s="1"/>
  <c r="T1456" s="1"/>
  <c r="AH1456"/>
  <c r="AI1456"/>
  <c r="CW1456" s="1"/>
  <c r="V1456" s="1"/>
  <c r="AJ1456"/>
  <c r="CX1456" s="1"/>
  <c r="W1456" s="1"/>
  <c r="CV1456"/>
  <c r="U1456" s="1"/>
  <c r="FR1456"/>
  <c r="GL1456"/>
  <c r="GO1456"/>
  <c r="GP1456"/>
  <c r="GV1456"/>
  <c r="HC1456"/>
  <c r="GX1456" s="1"/>
  <c r="AC1457"/>
  <c r="AE1457"/>
  <c r="CS1457" s="1"/>
  <c r="R1457" s="1"/>
  <c r="AF1457"/>
  <c r="AG1457"/>
  <c r="CU1457" s="1"/>
  <c r="T1457" s="1"/>
  <c r="AH1457"/>
  <c r="AI1457"/>
  <c r="CW1457" s="1"/>
  <c r="V1457" s="1"/>
  <c r="AJ1457"/>
  <c r="CQ1457"/>
  <c r="P1457" s="1"/>
  <c r="CV1457"/>
  <c r="U1457" s="1"/>
  <c r="CX1457"/>
  <c r="W1457" s="1"/>
  <c r="FR1457"/>
  <c r="GL1457"/>
  <c r="GO1457"/>
  <c r="GP1457"/>
  <c r="GV1457"/>
  <c r="HC1457" s="1"/>
  <c r="GX1457" s="1"/>
  <c r="C1458"/>
  <c r="D1458"/>
  <c r="I1458"/>
  <c r="AC1458"/>
  <c r="AD1458"/>
  <c r="CR1458" s="1"/>
  <c r="Q1458" s="1"/>
  <c r="AE1458"/>
  <c r="AF1458"/>
  <c r="CT1458" s="1"/>
  <c r="AG1458"/>
  <c r="AH1458"/>
  <c r="CV1458" s="1"/>
  <c r="U1458" s="1"/>
  <c r="AI1458"/>
  <c r="CW1458" s="1"/>
  <c r="AJ1458"/>
  <c r="CS1458"/>
  <c r="R1458" s="1"/>
  <c r="CU1458"/>
  <c r="T1458" s="1"/>
  <c r="CX1458"/>
  <c r="FR1458"/>
  <c r="GL1458"/>
  <c r="GO1458"/>
  <c r="GP1458"/>
  <c r="GV1458"/>
  <c r="HC1458"/>
  <c r="GX1458" s="1"/>
  <c r="C1459"/>
  <c r="D1459"/>
  <c r="I1459"/>
  <c r="W1459"/>
  <c r="AC1459"/>
  <c r="AE1459"/>
  <c r="AF1459"/>
  <c r="AG1459"/>
  <c r="AH1459"/>
  <c r="CV1459" s="1"/>
  <c r="U1459" s="1"/>
  <c r="AI1459"/>
  <c r="CW1459" s="1"/>
  <c r="V1459" s="1"/>
  <c r="AJ1459"/>
  <c r="CT1459"/>
  <c r="S1459" s="1"/>
  <c r="CU1459"/>
  <c r="CX1459"/>
  <c r="FR1459"/>
  <c r="GL1459"/>
  <c r="GO1459"/>
  <c r="GP1459"/>
  <c r="GV1459"/>
  <c r="HC1459"/>
  <c r="GX1459" s="1"/>
  <c r="I1460"/>
  <c r="AC1460"/>
  <c r="AE1460"/>
  <c r="AF1460"/>
  <c r="AG1460"/>
  <c r="CU1460" s="1"/>
  <c r="AH1460"/>
  <c r="CV1460" s="1"/>
  <c r="U1460" s="1"/>
  <c r="AI1460"/>
  <c r="CW1460" s="1"/>
  <c r="V1460" s="1"/>
  <c r="AJ1460"/>
  <c r="CX1460" s="1"/>
  <c r="CQ1460"/>
  <c r="CS1460"/>
  <c r="R1460" s="1"/>
  <c r="CT1460"/>
  <c r="FR1460"/>
  <c r="GL1460"/>
  <c r="GO1460"/>
  <c r="GP1460"/>
  <c r="GV1460"/>
  <c r="HC1460" s="1"/>
  <c r="I1461"/>
  <c r="AC1461"/>
  <c r="AE1461"/>
  <c r="AD1461" s="1"/>
  <c r="CR1461" s="1"/>
  <c r="AF1461"/>
  <c r="AG1461"/>
  <c r="CU1461" s="1"/>
  <c r="AH1461"/>
  <c r="AI1461"/>
  <c r="CW1461" s="1"/>
  <c r="AJ1461"/>
  <c r="CX1461" s="1"/>
  <c r="W1461" s="1"/>
  <c r="CV1461"/>
  <c r="U1461" s="1"/>
  <c r="FR1461"/>
  <c r="GL1461"/>
  <c r="GO1461"/>
  <c r="GP1461"/>
  <c r="GV1461"/>
  <c r="HC1461"/>
  <c r="C1462"/>
  <c r="D1462"/>
  <c r="I1462"/>
  <c r="S1462"/>
  <c r="AC1462"/>
  <c r="AE1462"/>
  <c r="CS1462" s="1"/>
  <c r="R1462" s="1"/>
  <c r="AF1462"/>
  <c r="CT1462" s="1"/>
  <c r="AG1462"/>
  <c r="AH1462"/>
  <c r="AI1462"/>
  <c r="CW1462" s="1"/>
  <c r="V1462" s="1"/>
  <c r="AJ1462"/>
  <c r="CX1462" s="1"/>
  <c r="W1462" s="1"/>
  <c r="CU1462"/>
  <c r="CV1462"/>
  <c r="U1462" s="1"/>
  <c r="FR1462"/>
  <c r="GL1462"/>
  <c r="GO1462"/>
  <c r="GP1462"/>
  <c r="GV1462"/>
  <c r="HC1462"/>
  <c r="C1463"/>
  <c r="D1463"/>
  <c r="I1463"/>
  <c r="AC1463"/>
  <c r="AE1463"/>
  <c r="AF1463"/>
  <c r="AG1463"/>
  <c r="CU1463" s="1"/>
  <c r="T1463" s="1"/>
  <c r="AH1463"/>
  <c r="CV1463" s="1"/>
  <c r="AI1463"/>
  <c r="CW1463" s="1"/>
  <c r="AJ1463"/>
  <c r="CT1463"/>
  <c r="CX1463"/>
  <c r="FR1463"/>
  <c r="GL1463"/>
  <c r="GO1463"/>
  <c r="GP1463"/>
  <c r="GV1463"/>
  <c r="HC1463"/>
  <c r="AC1464"/>
  <c r="AE1464"/>
  <c r="AF1464"/>
  <c r="CT1464" s="1"/>
  <c r="S1464" s="1"/>
  <c r="AG1464"/>
  <c r="CU1464" s="1"/>
  <c r="T1464" s="1"/>
  <c r="AH1464"/>
  <c r="CV1464" s="1"/>
  <c r="U1464" s="1"/>
  <c r="AI1464"/>
  <c r="CW1464" s="1"/>
  <c r="V1464" s="1"/>
  <c r="AJ1464"/>
  <c r="CX1464" s="1"/>
  <c r="W1464" s="1"/>
  <c r="CS1464"/>
  <c r="R1464" s="1"/>
  <c r="FR1464"/>
  <c r="GL1464"/>
  <c r="GO1464"/>
  <c r="GP1464"/>
  <c r="GV1464"/>
  <c r="HC1464"/>
  <c r="GX1464" s="1"/>
  <c r="AC1465"/>
  <c r="AE1465"/>
  <c r="AD1465" s="1"/>
  <c r="CR1465" s="1"/>
  <c r="Q1465" s="1"/>
  <c r="AF1465"/>
  <c r="AG1465"/>
  <c r="AH1465"/>
  <c r="CV1465" s="1"/>
  <c r="U1465" s="1"/>
  <c r="AI1465"/>
  <c r="CW1465" s="1"/>
  <c r="V1465" s="1"/>
  <c r="AJ1465"/>
  <c r="CX1465" s="1"/>
  <c r="W1465" s="1"/>
  <c r="CU1465"/>
  <c r="T1465" s="1"/>
  <c r="FR1465"/>
  <c r="GL1465"/>
  <c r="GO1465"/>
  <c r="GP1465"/>
  <c r="GV1465"/>
  <c r="HC1465"/>
  <c r="GX1465" s="1"/>
  <c r="C1466"/>
  <c r="D1466"/>
  <c r="I1466"/>
  <c r="AC1466"/>
  <c r="CQ1466" s="1"/>
  <c r="P1466" s="1"/>
  <c r="AE1466"/>
  <c r="CS1466" s="1"/>
  <c r="R1466" s="1"/>
  <c r="CY1466" s="1"/>
  <c r="X1466" s="1"/>
  <c r="AF1466"/>
  <c r="CT1466" s="1"/>
  <c r="S1466" s="1"/>
  <c r="AG1466"/>
  <c r="AH1466"/>
  <c r="CV1466" s="1"/>
  <c r="U1466" s="1"/>
  <c r="AI1466"/>
  <c r="AJ1466"/>
  <c r="CU1466"/>
  <c r="T1466" s="1"/>
  <c r="CW1466"/>
  <c r="V1466" s="1"/>
  <c r="CX1466"/>
  <c r="W1466" s="1"/>
  <c r="FR1466"/>
  <c r="GL1466"/>
  <c r="GO1466"/>
  <c r="GP1466"/>
  <c r="GV1466"/>
  <c r="HC1466" s="1"/>
  <c r="GX1466" s="1"/>
  <c r="C1467"/>
  <c r="D1467"/>
  <c r="I1467"/>
  <c r="AC1467"/>
  <c r="AE1467"/>
  <c r="AF1467"/>
  <c r="AG1467"/>
  <c r="CU1467" s="1"/>
  <c r="T1467" s="1"/>
  <c r="AH1467"/>
  <c r="AI1467"/>
  <c r="AJ1467"/>
  <c r="CX1467" s="1"/>
  <c r="W1467" s="1"/>
  <c r="CT1467"/>
  <c r="S1467" s="1"/>
  <c r="CV1467"/>
  <c r="U1467" s="1"/>
  <c r="CW1467"/>
  <c r="V1467" s="1"/>
  <c r="FR1467"/>
  <c r="GL1467"/>
  <c r="GO1467"/>
  <c r="GP1467"/>
  <c r="GV1467"/>
  <c r="HC1467"/>
  <c r="GX1467" s="1"/>
  <c r="AC1468"/>
  <c r="AE1468"/>
  <c r="AF1468"/>
  <c r="CT1468" s="1"/>
  <c r="S1468" s="1"/>
  <c r="AG1468"/>
  <c r="CU1468" s="1"/>
  <c r="T1468" s="1"/>
  <c r="AH1468"/>
  <c r="CV1468" s="1"/>
  <c r="U1468" s="1"/>
  <c r="AI1468"/>
  <c r="CW1468" s="1"/>
  <c r="V1468" s="1"/>
  <c r="AJ1468"/>
  <c r="CX1468" s="1"/>
  <c r="W1468" s="1"/>
  <c r="FR1468"/>
  <c r="GL1468"/>
  <c r="GO1468"/>
  <c r="GP1468"/>
  <c r="GV1468"/>
  <c r="HC1468" s="1"/>
  <c r="GX1468" s="1"/>
  <c r="W1469"/>
  <c r="AC1469"/>
  <c r="AE1469"/>
  <c r="AF1469"/>
  <c r="AG1469"/>
  <c r="AH1469"/>
  <c r="CV1469" s="1"/>
  <c r="U1469" s="1"/>
  <c r="AI1469"/>
  <c r="CW1469" s="1"/>
  <c r="V1469" s="1"/>
  <c r="AJ1469"/>
  <c r="CX1469" s="1"/>
  <c r="CT1469"/>
  <c r="S1469" s="1"/>
  <c r="CU1469"/>
  <c r="T1469" s="1"/>
  <c r="FR1469"/>
  <c r="GL1469"/>
  <c r="GO1469"/>
  <c r="GP1469"/>
  <c r="GV1469"/>
  <c r="HC1469"/>
  <c r="GX1469" s="1"/>
  <c r="AC1470"/>
  <c r="CQ1470" s="1"/>
  <c r="P1470" s="1"/>
  <c r="AE1470"/>
  <c r="AF1470"/>
  <c r="AG1470"/>
  <c r="AH1470"/>
  <c r="CV1470" s="1"/>
  <c r="U1470" s="1"/>
  <c r="AI1470"/>
  <c r="CW1470" s="1"/>
  <c r="V1470" s="1"/>
  <c r="AJ1470"/>
  <c r="CX1470" s="1"/>
  <c r="W1470" s="1"/>
  <c r="CT1470"/>
  <c r="S1470" s="1"/>
  <c r="CU1470"/>
  <c r="T1470" s="1"/>
  <c r="FR1470"/>
  <c r="GL1470"/>
  <c r="GO1470"/>
  <c r="GP1470"/>
  <c r="GV1470"/>
  <c r="HC1470"/>
  <c r="GX1470" s="1"/>
  <c r="AC1471"/>
  <c r="AE1471"/>
  <c r="AF1471"/>
  <c r="AG1471"/>
  <c r="CU1471" s="1"/>
  <c r="T1471" s="1"/>
  <c r="AH1471"/>
  <c r="AI1471"/>
  <c r="AJ1471"/>
  <c r="CX1471" s="1"/>
  <c r="W1471" s="1"/>
  <c r="CT1471"/>
  <c r="S1471" s="1"/>
  <c r="CV1471"/>
  <c r="U1471" s="1"/>
  <c r="CW1471"/>
  <c r="V1471" s="1"/>
  <c r="FR1471"/>
  <c r="GL1471"/>
  <c r="GO1471"/>
  <c r="GP1471"/>
  <c r="GV1471"/>
  <c r="HC1471" s="1"/>
  <c r="GX1471" s="1"/>
  <c r="B1473"/>
  <c r="B1448" s="1"/>
  <c r="C1473"/>
  <c r="C1448" s="1"/>
  <c r="D1473"/>
  <c r="D1448" s="1"/>
  <c r="F1473"/>
  <c r="F1448" s="1"/>
  <c r="G1473"/>
  <c r="BX1473"/>
  <c r="BX1448" s="1"/>
  <c r="CK1473"/>
  <c r="CL1473"/>
  <c r="CM1473"/>
  <c r="CM1448" s="1"/>
  <c r="EG1473"/>
  <c r="FP1473"/>
  <c r="FP1448" s="1"/>
  <c r="GC1473"/>
  <c r="GC1448" s="1"/>
  <c r="GD1473"/>
  <c r="GE1473"/>
  <c r="GE1448" s="1"/>
  <c r="D1503"/>
  <c r="E1505"/>
  <c r="Z1505"/>
  <c r="AA1505"/>
  <c r="AM1505"/>
  <c r="AN1505"/>
  <c r="BE1505"/>
  <c r="BF1505"/>
  <c r="BG1505"/>
  <c r="BH1505"/>
  <c r="BI1505"/>
  <c r="BJ1505"/>
  <c r="BK1505"/>
  <c r="BL1505"/>
  <c r="BM1505"/>
  <c r="BN1505"/>
  <c r="BO1505"/>
  <c r="BP1505"/>
  <c r="BQ1505"/>
  <c r="BR1505"/>
  <c r="BS1505"/>
  <c r="BT1505"/>
  <c r="BU1505"/>
  <c r="BV1505"/>
  <c r="BW1505"/>
  <c r="CN1505"/>
  <c r="CO1505"/>
  <c r="CP1505"/>
  <c r="CQ1505"/>
  <c r="CR1505"/>
  <c r="CS1505"/>
  <c r="CT1505"/>
  <c r="CU1505"/>
  <c r="CV1505"/>
  <c r="CW1505"/>
  <c r="CX1505"/>
  <c r="CY1505"/>
  <c r="CZ1505"/>
  <c r="DA1505"/>
  <c r="DB1505"/>
  <c r="DC1505"/>
  <c r="DD1505"/>
  <c r="DE1505"/>
  <c r="DF1505"/>
  <c r="DR1505"/>
  <c r="DS1505"/>
  <c r="EE1505"/>
  <c r="EF1505"/>
  <c r="EW1505"/>
  <c r="EX1505"/>
  <c r="EY1505"/>
  <c r="EZ1505"/>
  <c r="FA1505"/>
  <c r="FB1505"/>
  <c r="FC1505"/>
  <c r="FD1505"/>
  <c r="FE1505"/>
  <c r="FF1505"/>
  <c r="FG1505"/>
  <c r="FH1505"/>
  <c r="FI1505"/>
  <c r="FJ1505"/>
  <c r="FK1505"/>
  <c r="FL1505"/>
  <c r="FM1505"/>
  <c r="FN1505"/>
  <c r="FO1505"/>
  <c r="GF1505"/>
  <c r="GG1505"/>
  <c r="GH1505"/>
  <c r="GI1505"/>
  <c r="GJ1505"/>
  <c r="GK1505"/>
  <c r="GL1505"/>
  <c r="GM1505"/>
  <c r="GN1505"/>
  <c r="GO1505"/>
  <c r="GP1505"/>
  <c r="GQ1505"/>
  <c r="GR1505"/>
  <c r="GS1505"/>
  <c r="GT1505"/>
  <c r="GU1505"/>
  <c r="GV1505"/>
  <c r="GW1505"/>
  <c r="GX1505"/>
  <c r="C1507"/>
  <c r="D1507"/>
  <c r="U1507"/>
  <c r="AC1507"/>
  <c r="CQ1507" s="1"/>
  <c r="P1507" s="1"/>
  <c r="AE1507"/>
  <c r="AF1507"/>
  <c r="CT1507" s="1"/>
  <c r="S1507" s="1"/>
  <c r="AG1507"/>
  <c r="CU1507" s="1"/>
  <c r="T1507" s="1"/>
  <c r="AH1507"/>
  <c r="CV1507" s="1"/>
  <c r="AI1507"/>
  <c r="AJ1507"/>
  <c r="CX1507" s="1"/>
  <c r="W1507" s="1"/>
  <c r="CW1507"/>
  <c r="V1507" s="1"/>
  <c r="FR1507"/>
  <c r="GL1507"/>
  <c r="GO1507"/>
  <c r="GP1507"/>
  <c r="GV1507"/>
  <c r="GX1507"/>
  <c r="HC1507"/>
  <c r="C1508"/>
  <c r="D1508"/>
  <c r="U1508"/>
  <c r="AC1508"/>
  <c r="AE1508"/>
  <c r="AF1508"/>
  <c r="AG1508"/>
  <c r="CU1508" s="1"/>
  <c r="T1508" s="1"/>
  <c r="AH1508"/>
  <c r="CV1508" s="1"/>
  <c r="AI1508"/>
  <c r="CW1508" s="1"/>
  <c r="V1508" s="1"/>
  <c r="AJ1508"/>
  <c r="CT1508"/>
  <c r="S1508" s="1"/>
  <c r="CX1508"/>
  <c r="W1508" s="1"/>
  <c r="FR1508"/>
  <c r="GL1508"/>
  <c r="GO1508"/>
  <c r="GP1508"/>
  <c r="GV1508"/>
  <c r="HC1508"/>
  <c r="GX1508" s="1"/>
  <c r="I1509"/>
  <c r="AC1509"/>
  <c r="AE1509"/>
  <c r="AF1509"/>
  <c r="CT1509" s="1"/>
  <c r="S1509" s="1"/>
  <c r="AG1509"/>
  <c r="CU1509" s="1"/>
  <c r="T1509" s="1"/>
  <c r="AH1509"/>
  <c r="CV1509" s="1"/>
  <c r="AI1509"/>
  <c r="CW1509" s="1"/>
  <c r="V1509" s="1"/>
  <c r="AJ1509"/>
  <c r="CQ1509"/>
  <c r="P1509" s="1"/>
  <c r="CX1509"/>
  <c r="W1509" s="1"/>
  <c r="FR1509"/>
  <c r="GL1509"/>
  <c r="GO1509"/>
  <c r="GP1509"/>
  <c r="GV1509"/>
  <c r="HC1509" s="1"/>
  <c r="GX1509"/>
  <c r="I1510"/>
  <c r="AC1510"/>
  <c r="AE1510"/>
  <c r="CS1510" s="1"/>
  <c r="R1510" s="1"/>
  <c r="AF1510"/>
  <c r="AG1510"/>
  <c r="CU1510" s="1"/>
  <c r="T1510" s="1"/>
  <c r="AH1510"/>
  <c r="AI1510"/>
  <c r="AJ1510"/>
  <c r="CX1510" s="1"/>
  <c r="W1510" s="1"/>
  <c r="CQ1510"/>
  <c r="P1510" s="1"/>
  <c r="CV1510"/>
  <c r="U1510" s="1"/>
  <c r="CW1510"/>
  <c r="V1510" s="1"/>
  <c r="FR1510"/>
  <c r="GL1510"/>
  <c r="GO1510"/>
  <c r="GP1510"/>
  <c r="GV1510"/>
  <c r="HC1510"/>
  <c r="GX1510" s="1"/>
  <c r="AC1511"/>
  <c r="AD1511"/>
  <c r="CR1511" s="1"/>
  <c r="Q1511" s="1"/>
  <c r="AE1511"/>
  <c r="AF1511"/>
  <c r="CT1511" s="1"/>
  <c r="S1511" s="1"/>
  <c r="AG1511"/>
  <c r="AH1511"/>
  <c r="CV1511" s="1"/>
  <c r="U1511" s="1"/>
  <c r="AI1511"/>
  <c r="AJ1511"/>
  <c r="CX1511" s="1"/>
  <c r="W1511" s="1"/>
  <c r="CQ1511"/>
  <c r="P1511" s="1"/>
  <c r="CS1511"/>
  <c r="R1511" s="1"/>
  <c r="CU1511"/>
  <c r="T1511" s="1"/>
  <c r="CW1511"/>
  <c r="V1511" s="1"/>
  <c r="FR1511"/>
  <c r="GL1511"/>
  <c r="GN1511"/>
  <c r="GP1511"/>
  <c r="GV1511"/>
  <c r="HC1511" s="1"/>
  <c r="GX1511" s="1"/>
  <c r="AC1512"/>
  <c r="AE1512"/>
  <c r="CS1512" s="1"/>
  <c r="R1512" s="1"/>
  <c r="AF1512"/>
  <c r="AG1512"/>
  <c r="AH1512"/>
  <c r="CV1512" s="1"/>
  <c r="U1512" s="1"/>
  <c r="AI1512"/>
  <c r="CW1512" s="1"/>
  <c r="V1512" s="1"/>
  <c r="AJ1512"/>
  <c r="CU1512"/>
  <c r="T1512" s="1"/>
  <c r="CX1512"/>
  <c r="W1512" s="1"/>
  <c r="FR1512"/>
  <c r="GL1512"/>
  <c r="GN1512"/>
  <c r="GP1512"/>
  <c r="GV1512"/>
  <c r="HC1512" s="1"/>
  <c r="GX1512" s="1"/>
  <c r="R1513"/>
  <c r="AC1513"/>
  <c r="AD1513"/>
  <c r="CR1513" s="1"/>
  <c r="Q1513" s="1"/>
  <c r="AE1513"/>
  <c r="AF1513"/>
  <c r="CT1513" s="1"/>
  <c r="S1513" s="1"/>
  <c r="CZ1513" s="1"/>
  <c r="Y1513" s="1"/>
  <c r="AG1513"/>
  <c r="CU1513" s="1"/>
  <c r="T1513" s="1"/>
  <c r="AH1513"/>
  <c r="CV1513" s="1"/>
  <c r="U1513" s="1"/>
  <c r="AI1513"/>
  <c r="AJ1513"/>
  <c r="CX1513" s="1"/>
  <c r="W1513" s="1"/>
  <c r="CS1513"/>
  <c r="CW1513"/>
  <c r="V1513" s="1"/>
  <c r="FR1513"/>
  <c r="GL1513"/>
  <c r="GO1513"/>
  <c r="GP1513"/>
  <c r="GV1513"/>
  <c r="HC1513" s="1"/>
  <c r="GX1513" s="1"/>
  <c r="AC1514"/>
  <c r="AD1514"/>
  <c r="CR1514" s="1"/>
  <c r="Q1514" s="1"/>
  <c r="AE1514"/>
  <c r="AF1514"/>
  <c r="AG1514"/>
  <c r="AH1514"/>
  <c r="CV1514" s="1"/>
  <c r="U1514" s="1"/>
  <c r="AI1514"/>
  <c r="AJ1514"/>
  <c r="CX1514" s="1"/>
  <c r="W1514" s="1"/>
  <c r="CQ1514"/>
  <c r="P1514" s="1"/>
  <c r="CS1514"/>
  <c r="R1514" s="1"/>
  <c r="CU1514"/>
  <c r="T1514" s="1"/>
  <c r="CW1514"/>
  <c r="V1514" s="1"/>
  <c r="FR1514"/>
  <c r="GL1514"/>
  <c r="GO1514"/>
  <c r="GP1514"/>
  <c r="GV1514"/>
  <c r="HC1514" s="1"/>
  <c r="GX1514" s="1"/>
  <c r="C1515"/>
  <c r="D1515"/>
  <c r="I1515"/>
  <c r="AC1515"/>
  <c r="AE1515"/>
  <c r="AF1515"/>
  <c r="AG1515"/>
  <c r="AH1515"/>
  <c r="CV1515" s="1"/>
  <c r="U1515" s="1"/>
  <c r="AI1515"/>
  <c r="CW1515" s="1"/>
  <c r="V1515" s="1"/>
  <c r="AJ1515"/>
  <c r="CQ1515"/>
  <c r="P1515" s="1"/>
  <c r="CT1515"/>
  <c r="CU1515"/>
  <c r="T1515" s="1"/>
  <c r="CX1515"/>
  <c r="W1515" s="1"/>
  <c r="FR1515"/>
  <c r="GL1515"/>
  <c r="GO1515"/>
  <c r="GP1515"/>
  <c r="GV1515"/>
  <c r="HC1515" s="1"/>
  <c r="C1516"/>
  <c r="D1516"/>
  <c r="I1516"/>
  <c r="AC1516"/>
  <c r="AE1516"/>
  <c r="AF1516"/>
  <c r="AG1516"/>
  <c r="CU1516" s="1"/>
  <c r="AH1516"/>
  <c r="AI1516"/>
  <c r="CW1516" s="1"/>
  <c r="AJ1516"/>
  <c r="CX1516" s="1"/>
  <c r="CQ1516"/>
  <c r="CV1516"/>
  <c r="U1516" s="1"/>
  <c r="FR1516"/>
  <c r="GL1516"/>
  <c r="GO1516"/>
  <c r="GP1516"/>
  <c r="GV1516"/>
  <c r="HC1516"/>
  <c r="I1517"/>
  <c r="AC1517"/>
  <c r="AE1517"/>
  <c r="AF1517"/>
  <c r="CT1517" s="1"/>
  <c r="S1517" s="1"/>
  <c r="AG1517"/>
  <c r="CU1517" s="1"/>
  <c r="T1517" s="1"/>
  <c r="AH1517"/>
  <c r="AI1517"/>
  <c r="CW1517" s="1"/>
  <c r="V1517" s="1"/>
  <c r="AJ1517"/>
  <c r="CQ1517"/>
  <c r="P1517" s="1"/>
  <c r="CV1517"/>
  <c r="U1517" s="1"/>
  <c r="CX1517"/>
  <c r="W1517" s="1"/>
  <c r="FR1517"/>
  <c r="GL1517"/>
  <c r="GO1517"/>
  <c r="GP1517"/>
  <c r="GV1517"/>
  <c r="HC1517" s="1"/>
  <c r="GX1517" s="1"/>
  <c r="I1518"/>
  <c r="AC1518"/>
  <c r="AD1518"/>
  <c r="CR1518" s="1"/>
  <c r="Q1518" s="1"/>
  <c r="AE1518"/>
  <c r="AF1518"/>
  <c r="AG1518"/>
  <c r="CU1518" s="1"/>
  <c r="AH1518"/>
  <c r="CV1518" s="1"/>
  <c r="U1518" s="1"/>
  <c r="AI1518"/>
  <c r="AJ1518"/>
  <c r="CS1518"/>
  <c r="R1518" s="1"/>
  <c r="CT1518"/>
  <c r="S1518" s="1"/>
  <c r="CW1518"/>
  <c r="CX1518"/>
  <c r="FR1518"/>
  <c r="GL1518"/>
  <c r="GO1518"/>
  <c r="GP1518"/>
  <c r="GV1518"/>
  <c r="HC1518" s="1"/>
  <c r="C1519"/>
  <c r="D1519"/>
  <c r="I1519"/>
  <c r="AC1519"/>
  <c r="AE1519"/>
  <c r="CS1519" s="1"/>
  <c r="R1519" s="1"/>
  <c r="AF1519"/>
  <c r="CT1519" s="1"/>
  <c r="S1519" s="1"/>
  <c r="AG1519"/>
  <c r="AH1519"/>
  <c r="AI1519"/>
  <c r="CW1519" s="1"/>
  <c r="V1519" s="1"/>
  <c r="AJ1519"/>
  <c r="CQ1519"/>
  <c r="P1519" s="1"/>
  <c r="CU1519"/>
  <c r="T1519" s="1"/>
  <c r="CV1519"/>
  <c r="U1519" s="1"/>
  <c r="CX1519"/>
  <c r="W1519" s="1"/>
  <c r="FR1519"/>
  <c r="GL1519"/>
  <c r="GO1519"/>
  <c r="GP1519"/>
  <c r="GV1519"/>
  <c r="HC1519" s="1"/>
  <c r="GX1519" s="1"/>
  <c r="C1520"/>
  <c r="D1520"/>
  <c r="I1520"/>
  <c r="AC1520"/>
  <c r="AE1520"/>
  <c r="AF1520"/>
  <c r="AG1520"/>
  <c r="CU1520" s="1"/>
  <c r="AH1520"/>
  <c r="AI1520"/>
  <c r="CW1520" s="1"/>
  <c r="V1520" s="1"/>
  <c r="AJ1520"/>
  <c r="CX1520" s="1"/>
  <c r="CQ1520"/>
  <c r="CV1520"/>
  <c r="U1520" s="1"/>
  <c r="FR1520"/>
  <c r="GL1520"/>
  <c r="GO1520"/>
  <c r="GP1520"/>
  <c r="GV1520"/>
  <c r="HC1520" s="1"/>
  <c r="AC1521"/>
  <c r="AE1521"/>
  <c r="AF1521"/>
  <c r="CT1521" s="1"/>
  <c r="S1521" s="1"/>
  <c r="AG1521"/>
  <c r="CU1521" s="1"/>
  <c r="T1521" s="1"/>
  <c r="AH1521"/>
  <c r="AI1521"/>
  <c r="CW1521" s="1"/>
  <c r="V1521" s="1"/>
  <c r="AJ1521"/>
  <c r="CX1521" s="1"/>
  <c r="W1521" s="1"/>
  <c r="CQ1521"/>
  <c r="P1521" s="1"/>
  <c r="CV1521"/>
  <c r="U1521" s="1"/>
  <c r="FR1521"/>
  <c r="GL1521"/>
  <c r="GO1521"/>
  <c r="GP1521"/>
  <c r="GV1521"/>
  <c r="HC1521"/>
  <c r="GX1521" s="1"/>
  <c r="U1522"/>
  <c r="AC1522"/>
  <c r="AE1522"/>
  <c r="AD1522" s="1"/>
  <c r="AB1522" s="1"/>
  <c r="AF1522"/>
  <c r="AG1522"/>
  <c r="AH1522"/>
  <c r="AI1522"/>
  <c r="CW1522" s="1"/>
  <c r="V1522" s="1"/>
  <c r="AJ1522"/>
  <c r="CX1522" s="1"/>
  <c r="W1522" s="1"/>
  <c r="CQ1522"/>
  <c r="P1522" s="1"/>
  <c r="CU1522"/>
  <c r="T1522" s="1"/>
  <c r="CV1522"/>
  <c r="FR1522"/>
  <c r="GL1522"/>
  <c r="GO1522"/>
  <c r="GP1522"/>
  <c r="GV1522"/>
  <c r="HC1522" s="1"/>
  <c r="GX1522" s="1"/>
  <c r="C1523"/>
  <c r="D1523"/>
  <c r="I1523"/>
  <c r="AC1523"/>
  <c r="CQ1523" s="1"/>
  <c r="AE1523"/>
  <c r="AD1523" s="1"/>
  <c r="CR1523" s="1"/>
  <c r="AF1523"/>
  <c r="AG1523"/>
  <c r="CU1523" s="1"/>
  <c r="AH1523"/>
  <c r="AI1523"/>
  <c r="CW1523" s="1"/>
  <c r="AJ1523"/>
  <c r="CX1523" s="1"/>
  <c r="CS1523"/>
  <c r="CT1523"/>
  <c r="CV1523"/>
  <c r="FR1523"/>
  <c r="GL1523"/>
  <c r="GO1523"/>
  <c r="GP1523"/>
  <c r="GV1523"/>
  <c r="HC1523" s="1"/>
  <c r="GX1523" s="1"/>
  <c r="C1524"/>
  <c r="D1524"/>
  <c r="I1524"/>
  <c r="AC1524"/>
  <c r="AD1524"/>
  <c r="AE1524"/>
  <c r="AF1524"/>
  <c r="AG1524"/>
  <c r="CU1524" s="1"/>
  <c r="T1524" s="1"/>
  <c r="AH1524"/>
  <c r="CV1524" s="1"/>
  <c r="U1524" s="1"/>
  <c r="AI1524"/>
  <c r="AJ1524"/>
  <c r="CX1524" s="1"/>
  <c r="W1524" s="1"/>
  <c r="CS1524"/>
  <c r="CT1524"/>
  <c r="S1524" s="1"/>
  <c r="CW1524"/>
  <c r="V1524" s="1"/>
  <c r="FR1524"/>
  <c r="GL1524"/>
  <c r="GO1524"/>
  <c r="GP1524"/>
  <c r="GV1524"/>
  <c r="HC1524" s="1"/>
  <c r="GX1524" s="1"/>
  <c r="AC1525"/>
  <c r="AE1525"/>
  <c r="AF1525"/>
  <c r="AG1525"/>
  <c r="AH1525"/>
  <c r="CV1525" s="1"/>
  <c r="U1525" s="1"/>
  <c r="AI1525"/>
  <c r="CW1525" s="1"/>
  <c r="V1525" s="1"/>
  <c r="AJ1525"/>
  <c r="CT1525"/>
  <c r="S1525" s="1"/>
  <c r="CU1525"/>
  <c r="T1525" s="1"/>
  <c r="CX1525"/>
  <c r="W1525" s="1"/>
  <c r="FR1525"/>
  <c r="GL1525"/>
  <c r="GO1525"/>
  <c r="GP1525"/>
  <c r="GV1525"/>
  <c r="HC1525" s="1"/>
  <c r="GX1525" s="1"/>
  <c r="P1526"/>
  <c r="AC1526"/>
  <c r="AE1526"/>
  <c r="AD1526" s="1"/>
  <c r="CR1526" s="1"/>
  <c r="Q1526" s="1"/>
  <c r="AF1526"/>
  <c r="AG1526"/>
  <c r="CU1526" s="1"/>
  <c r="T1526" s="1"/>
  <c r="AH1526"/>
  <c r="CV1526" s="1"/>
  <c r="U1526" s="1"/>
  <c r="AI1526"/>
  <c r="CW1526" s="1"/>
  <c r="V1526" s="1"/>
  <c r="AJ1526"/>
  <c r="CQ1526"/>
  <c r="CT1526"/>
  <c r="S1526" s="1"/>
  <c r="CX1526"/>
  <c r="W1526" s="1"/>
  <c r="FR1526"/>
  <c r="GL1526"/>
  <c r="GO1526"/>
  <c r="GP1526"/>
  <c r="GV1526"/>
  <c r="HC1526" s="1"/>
  <c r="GX1526" s="1"/>
  <c r="AC1527"/>
  <c r="AE1527"/>
  <c r="AD1527" s="1"/>
  <c r="CR1527" s="1"/>
  <c r="Q1527" s="1"/>
  <c r="AF1527"/>
  <c r="AG1527"/>
  <c r="CU1527" s="1"/>
  <c r="T1527" s="1"/>
  <c r="AH1527"/>
  <c r="CV1527" s="1"/>
  <c r="U1527" s="1"/>
  <c r="AI1527"/>
  <c r="CW1527" s="1"/>
  <c r="V1527" s="1"/>
  <c r="AJ1527"/>
  <c r="CQ1527"/>
  <c r="P1527" s="1"/>
  <c r="CT1527"/>
  <c r="S1527" s="1"/>
  <c r="CX1527"/>
  <c r="W1527" s="1"/>
  <c r="FR1527"/>
  <c r="GL1527"/>
  <c r="GO1527"/>
  <c r="GP1527"/>
  <c r="GV1527"/>
  <c r="HC1527" s="1"/>
  <c r="GX1527" s="1"/>
  <c r="AC1528"/>
  <c r="AE1528"/>
  <c r="CS1528" s="1"/>
  <c r="R1528" s="1"/>
  <c r="AF1528"/>
  <c r="AG1528"/>
  <c r="CU1528" s="1"/>
  <c r="T1528" s="1"/>
  <c r="AH1528"/>
  <c r="CV1528" s="1"/>
  <c r="U1528" s="1"/>
  <c r="AI1528"/>
  <c r="AJ1528"/>
  <c r="CT1528"/>
  <c r="S1528" s="1"/>
  <c r="CW1528"/>
  <c r="V1528" s="1"/>
  <c r="CX1528"/>
  <c r="W1528" s="1"/>
  <c r="FR1528"/>
  <c r="GL1528"/>
  <c r="GO1528"/>
  <c r="GP1528"/>
  <c r="GV1528"/>
  <c r="HC1528" s="1"/>
  <c r="GX1528" s="1"/>
  <c r="B1530"/>
  <c r="B1505" s="1"/>
  <c r="C1530"/>
  <c r="C1505" s="1"/>
  <c r="D1530"/>
  <c r="D1505" s="1"/>
  <c r="F1530"/>
  <c r="F1505" s="1"/>
  <c r="G1530"/>
  <c r="BX1530"/>
  <c r="BX1505" s="1"/>
  <c r="BZ1530"/>
  <c r="CK1530"/>
  <c r="CK1505" s="1"/>
  <c r="CL1530"/>
  <c r="CL1505" s="1"/>
  <c r="CM1530"/>
  <c r="BD1530" s="1"/>
  <c r="FP1530"/>
  <c r="GC1530"/>
  <c r="ET1530" s="1"/>
  <c r="ET1505" s="1"/>
  <c r="GD1530"/>
  <c r="EU1530" s="1"/>
  <c r="P1546" s="1"/>
  <c r="GE1530"/>
  <c r="GE1505" s="1"/>
  <c r="D1560"/>
  <c r="E1562"/>
  <c r="Z1562"/>
  <c r="AA1562"/>
  <c r="AM1562"/>
  <c r="AN1562"/>
  <c r="BE1562"/>
  <c r="BF1562"/>
  <c r="BG1562"/>
  <c r="BH1562"/>
  <c r="BI1562"/>
  <c r="BJ1562"/>
  <c r="BK1562"/>
  <c r="BL1562"/>
  <c r="BM1562"/>
  <c r="BN1562"/>
  <c r="BO1562"/>
  <c r="BP1562"/>
  <c r="BQ1562"/>
  <c r="BR1562"/>
  <c r="BS1562"/>
  <c r="BT1562"/>
  <c r="BU1562"/>
  <c r="BV1562"/>
  <c r="BW1562"/>
  <c r="CN1562"/>
  <c r="CO1562"/>
  <c r="CP1562"/>
  <c r="CQ1562"/>
  <c r="CR1562"/>
  <c r="CS1562"/>
  <c r="CT1562"/>
  <c r="CU1562"/>
  <c r="CV1562"/>
  <c r="CW1562"/>
  <c r="CX1562"/>
  <c r="CY1562"/>
  <c r="CZ1562"/>
  <c r="DA1562"/>
  <c r="DB1562"/>
  <c r="DC1562"/>
  <c r="DD1562"/>
  <c r="DE1562"/>
  <c r="DF1562"/>
  <c r="DR1562"/>
  <c r="DS1562"/>
  <c r="EE1562"/>
  <c r="EF1562"/>
  <c r="EW1562"/>
  <c r="EX1562"/>
  <c r="EY1562"/>
  <c r="EZ1562"/>
  <c r="FA1562"/>
  <c r="FB1562"/>
  <c r="FC1562"/>
  <c r="FD1562"/>
  <c r="FE1562"/>
  <c r="FF1562"/>
  <c r="FG1562"/>
  <c r="FH1562"/>
  <c r="FI1562"/>
  <c r="FJ1562"/>
  <c r="FK1562"/>
  <c r="FL1562"/>
  <c r="FM1562"/>
  <c r="FN1562"/>
  <c r="FO1562"/>
  <c r="GF1562"/>
  <c r="GG1562"/>
  <c r="GH1562"/>
  <c r="GI1562"/>
  <c r="GJ1562"/>
  <c r="GK1562"/>
  <c r="GL1562"/>
  <c r="GM1562"/>
  <c r="GN1562"/>
  <c r="GO1562"/>
  <c r="GP1562"/>
  <c r="GQ1562"/>
  <c r="GR1562"/>
  <c r="GS1562"/>
  <c r="GT1562"/>
  <c r="GU1562"/>
  <c r="GV1562"/>
  <c r="GW1562"/>
  <c r="GX1562"/>
  <c r="C1564"/>
  <c r="D1564"/>
  <c r="AC1564"/>
  <c r="AD1564"/>
  <c r="CR1564" s="1"/>
  <c r="Q1564" s="1"/>
  <c r="AE1564"/>
  <c r="AF1564"/>
  <c r="AG1564"/>
  <c r="AH1564"/>
  <c r="CV1564" s="1"/>
  <c r="U1564" s="1"/>
  <c r="AI1564"/>
  <c r="AJ1564"/>
  <c r="CX1564" s="1"/>
  <c r="W1564" s="1"/>
  <c r="CS1564"/>
  <c r="R1564" s="1"/>
  <c r="CT1564"/>
  <c r="S1564" s="1"/>
  <c r="CZ1564" s="1"/>
  <c r="Y1564" s="1"/>
  <c r="CU1564"/>
  <c r="T1564" s="1"/>
  <c r="CW1564"/>
  <c r="V1564" s="1"/>
  <c r="CY1564"/>
  <c r="X1564" s="1"/>
  <c r="FR1564"/>
  <c r="GL1564"/>
  <c r="GO1564"/>
  <c r="GP1564"/>
  <c r="GV1564"/>
  <c r="HC1564" s="1"/>
  <c r="GX1564" s="1"/>
  <c r="C1565"/>
  <c r="D1565"/>
  <c r="AC1565"/>
  <c r="AE1565"/>
  <c r="AF1565"/>
  <c r="AG1565"/>
  <c r="CU1565" s="1"/>
  <c r="T1565" s="1"/>
  <c r="AH1565"/>
  <c r="AI1565"/>
  <c r="CW1565" s="1"/>
  <c r="V1565" s="1"/>
  <c r="AJ1565"/>
  <c r="CX1565" s="1"/>
  <c r="W1565" s="1"/>
  <c r="CQ1565"/>
  <c r="P1565" s="1"/>
  <c r="CS1565"/>
  <c r="R1565" s="1"/>
  <c r="CV1565"/>
  <c r="U1565" s="1"/>
  <c r="FR1565"/>
  <c r="GL1565"/>
  <c r="GO1565"/>
  <c r="GP1565"/>
  <c r="GV1565"/>
  <c r="HC1565" s="1"/>
  <c r="GX1565" s="1"/>
  <c r="I1566"/>
  <c r="AC1566"/>
  <c r="CQ1566" s="1"/>
  <c r="P1566" s="1"/>
  <c r="AE1566"/>
  <c r="AF1566"/>
  <c r="CT1566" s="1"/>
  <c r="S1566" s="1"/>
  <c r="AG1566"/>
  <c r="CU1566" s="1"/>
  <c r="T1566" s="1"/>
  <c r="AH1566"/>
  <c r="AI1566"/>
  <c r="CW1566" s="1"/>
  <c r="V1566" s="1"/>
  <c r="AJ1566"/>
  <c r="CX1566" s="1"/>
  <c r="W1566" s="1"/>
  <c r="CV1566"/>
  <c r="U1566" s="1"/>
  <c r="FR1566"/>
  <c r="GL1566"/>
  <c r="GO1566"/>
  <c r="GP1566"/>
  <c r="GV1566"/>
  <c r="HC1566" s="1"/>
  <c r="GX1566" s="1"/>
  <c r="I1567"/>
  <c r="P1567"/>
  <c r="AC1567"/>
  <c r="AE1567"/>
  <c r="AD1567" s="1"/>
  <c r="CR1567" s="1"/>
  <c r="Q1567" s="1"/>
  <c r="AF1567"/>
  <c r="AG1567"/>
  <c r="CU1567" s="1"/>
  <c r="T1567" s="1"/>
  <c r="AH1567"/>
  <c r="CV1567" s="1"/>
  <c r="U1567" s="1"/>
  <c r="AI1567"/>
  <c r="CW1567" s="1"/>
  <c r="V1567" s="1"/>
  <c r="AJ1567"/>
  <c r="CQ1567"/>
  <c r="CT1567"/>
  <c r="S1567" s="1"/>
  <c r="CX1567"/>
  <c r="W1567" s="1"/>
  <c r="FR1567"/>
  <c r="GL1567"/>
  <c r="GO1567"/>
  <c r="GP1567"/>
  <c r="GV1567"/>
  <c r="HC1567" s="1"/>
  <c r="GX1567" s="1"/>
  <c r="AC1568"/>
  <c r="AD1568"/>
  <c r="CR1568" s="1"/>
  <c r="Q1568" s="1"/>
  <c r="AE1568"/>
  <c r="AF1568"/>
  <c r="CT1568" s="1"/>
  <c r="S1568" s="1"/>
  <c r="CZ1568" s="1"/>
  <c r="Y1568" s="1"/>
  <c r="AG1568"/>
  <c r="AH1568"/>
  <c r="CV1568" s="1"/>
  <c r="U1568" s="1"/>
  <c r="AI1568"/>
  <c r="AJ1568"/>
  <c r="CX1568" s="1"/>
  <c r="W1568" s="1"/>
  <c r="CQ1568"/>
  <c r="P1568" s="1"/>
  <c r="CS1568"/>
  <c r="R1568" s="1"/>
  <c r="CU1568"/>
  <c r="T1568" s="1"/>
  <c r="CW1568"/>
  <c r="V1568" s="1"/>
  <c r="FR1568"/>
  <c r="GL1568"/>
  <c r="GN1568"/>
  <c r="GP1568"/>
  <c r="GV1568"/>
  <c r="HC1568" s="1"/>
  <c r="GX1568" s="1"/>
  <c r="AC1569"/>
  <c r="AE1569"/>
  <c r="AD1569" s="1"/>
  <c r="CR1569" s="1"/>
  <c r="Q1569" s="1"/>
  <c r="AF1569"/>
  <c r="AG1569"/>
  <c r="CU1569" s="1"/>
  <c r="T1569" s="1"/>
  <c r="AH1569"/>
  <c r="CV1569" s="1"/>
  <c r="U1569" s="1"/>
  <c r="AI1569"/>
  <c r="CW1569" s="1"/>
  <c r="V1569" s="1"/>
  <c r="AJ1569"/>
  <c r="CX1569" s="1"/>
  <c r="W1569" s="1"/>
  <c r="CQ1569"/>
  <c r="P1569" s="1"/>
  <c r="CT1569"/>
  <c r="S1569" s="1"/>
  <c r="FR1569"/>
  <c r="GL1569"/>
  <c r="GN1569"/>
  <c r="GP1569"/>
  <c r="GV1569"/>
  <c r="HC1569" s="1"/>
  <c r="GX1569" s="1"/>
  <c r="AC1570"/>
  <c r="AD1570"/>
  <c r="CR1570" s="1"/>
  <c r="Q1570" s="1"/>
  <c r="AE1570"/>
  <c r="AF1570"/>
  <c r="CT1570" s="1"/>
  <c r="S1570" s="1"/>
  <c r="AG1570"/>
  <c r="CU1570" s="1"/>
  <c r="T1570" s="1"/>
  <c r="AH1570"/>
  <c r="CV1570" s="1"/>
  <c r="U1570" s="1"/>
  <c r="AI1570"/>
  <c r="AJ1570"/>
  <c r="CX1570" s="1"/>
  <c r="W1570" s="1"/>
  <c r="CQ1570"/>
  <c r="P1570" s="1"/>
  <c r="CS1570"/>
  <c r="R1570" s="1"/>
  <c r="CW1570"/>
  <c r="V1570" s="1"/>
  <c r="FR1570"/>
  <c r="GL1570"/>
  <c r="GO1570"/>
  <c r="GP1570"/>
  <c r="GV1570"/>
  <c r="HC1570" s="1"/>
  <c r="GX1570" s="1"/>
  <c r="S1571"/>
  <c r="W1571"/>
  <c r="AC1571"/>
  <c r="AE1571"/>
  <c r="CS1571" s="1"/>
  <c r="R1571" s="1"/>
  <c r="AF1571"/>
  <c r="AG1571"/>
  <c r="AH1571"/>
  <c r="CV1571" s="1"/>
  <c r="U1571" s="1"/>
  <c r="AI1571"/>
  <c r="CW1571" s="1"/>
  <c r="V1571" s="1"/>
  <c r="AJ1571"/>
  <c r="CT1571"/>
  <c r="CU1571"/>
  <c r="T1571" s="1"/>
  <c r="CX1571"/>
  <c r="FR1571"/>
  <c r="GL1571"/>
  <c r="GO1571"/>
  <c r="GP1571"/>
  <c r="GV1571"/>
  <c r="HC1571" s="1"/>
  <c r="GX1571" s="1"/>
  <c r="C1572"/>
  <c r="D1572"/>
  <c r="I1572"/>
  <c r="AC1572"/>
  <c r="CQ1572" s="1"/>
  <c r="P1572" s="1"/>
  <c r="AE1572"/>
  <c r="CS1572" s="1"/>
  <c r="R1572" s="1"/>
  <c r="AF1572"/>
  <c r="CT1572" s="1"/>
  <c r="S1572" s="1"/>
  <c r="AG1572"/>
  <c r="AH1572"/>
  <c r="CV1572" s="1"/>
  <c r="U1572" s="1"/>
  <c r="AI1572"/>
  <c r="CW1572" s="1"/>
  <c r="V1572" s="1"/>
  <c r="AJ1572"/>
  <c r="CU1572"/>
  <c r="T1572" s="1"/>
  <c r="CX1572"/>
  <c r="W1572" s="1"/>
  <c r="FR1572"/>
  <c r="GL1572"/>
  <c r="GO1572"/>
  <c r="GP1572"/>
  <c r="GV1572"/>
  <c r="HC1572" s="1"/>
  <c r="GX1572" s="1"/>
  <c r="C1573"/>
  <c r="D1573"/>
  <c r="I1573"/>
  <c r="V1573" s="1"/>
  <c r="AC1573"/>
  <c r="AE1573"/>
  <c r="AF1573"/>
  <c r="AG1573"/>
  <c r="AH1573"/>
  <c r="CV1573" s="1"/>
  <c r="AI1573"/>
  <c r="CW1573" s="1"/>
  <c r="AJ1573"/>
  <c r="CX1573" s="1"/>
  <c r="W1573" s="1"/>
  <c r="CU1573"/>
  <c r="FR1573"/>
  <c r="GL1573"/>
  <c r="GO1573"/>
  <c r="GP1573"/>
  <c r="GV1573"/>
  <c r="HC1573" s="1"/>
  <c r="GX1573" s="1"/>
  <c r="I1574"/>
  <c r="AC1574"/>
  <c r="AD1574"/>
  <c r="AE1574"/>
  <c r="AF1574"/>
  <c r="CT1574" s="1"/>
  <c r="S1574" s="1"/>
  <c r="AG1574"/>
  <c r="AH1574"/>
  <c r="CV1574" s="1"/>
  <c r="U1574" s="1"/>
  <c r="AI1574"/>
  <c r="CW1574" s="1"/>
  <c r="AJ1574"/>
  <c r="CX1574" s="1"/>
  <c r="W1574" s="1"/>
  <c r="CQ1574"/>
  <c r="CR1574"/>
  <c r="Q1574" s="1"/>
  <c r="CU1574"/>
  <c r="FR1574"/>
  <c r="GL1574"/>
  <c r="GO1574"/>
  <c r="GP1574"/>
  <c r="GV1574"/>
  <c r="HC1574" s="1"/>
  <c r="GX1574" s="1"/>
  <c r="I1575"/>
  <c r="AC1575"/>
  <c r="AD1575"/>
  <c r="CR1575" s="1"/>
  <c r="Q1575" s="1"/>
  <c r="AE1575"/>
  <c r="AF1575"/>
  <c r="AG1575"/>
  <c r="CU1575" s="1"/>
  <c r="T1575" s="1"/>
  <c r="AH1575"/>
  <c r="CV1575" s="1"/>
  <c r="U1575" s="1"/>
  <c r="AI1575"/>
  <c r="AJ1575"/>
  <c r="CX1575" s="1"/>
  <c r="W1575" s="1"/>
  <c r="CS1575"/>
  <c r="R1575" s="1"/>
  <c r="CY1575" s="1"/>
  <c r="X1575" s="1"/>
  <c r="CT1575"/>
  <c r="S1575" s="1"/>
  <c r="CW1575"/>
  <c r="FR1575"/>
  <c r="GL1575"/>
  <c r="GO1575"/>
  <c r="GP1575"/>
  <c r="GV1575"/>
  <c r="HC1575" s="1"/>
  <c r="C1576"/>
  <c r="D1576"/>
  <c r="I1576"/>
  <c r="AC1576"/>
  <c r="AD1576"/>
  <c r="AE1576"/>
  <c r="CS1576" s="1"/>
  <c r="AF1576"/>
  <c r="CT1576" s="1"/>
  <c r="S1576" s="1"/>
  <c r="AG1576"/>
  <c r="AH1576"/>
  <c r="CV1576" s="1"/>
  <c r="U1576" s="1"/>
  <c r="AI1576"/>
  <c r="CW1576" s="1"/>
  <c r="AJ1576"/>
  <c r="CX1576" s="1"/>
  <c r="W1576" s="1"/>
  <c r="CQ1576"/>
  <c r="CR1576"/>
  <c r="Q1576" s="1"/>
  <c r="CU1576"/>
  <c r="FR1576"/>
  <c r="GL1576"/>
  <c r="GO1576"/>
  <c r="GP1576"/>
  <c r="GV1576"/>
  <c r="HC1576" s="1"/>
  <c r="GX1576" s="1"/>
  <c r="C1577"/>
  <c r="D1577"/>
  <c r="I1577"/>
  <c r="AC1577"/>
  <c r="AE1577"/>
  <c r="AF1577"/>
  <c r="AG1577"/>
  <c r="AH1577"/>
  <c r="CV1577" s="1"/>
  <c r="U1577" s="1"/>
  <c r="AI1577"/>
  <c r="CW1577" s="1"/>
  <c r="AJ1577"/>
  <c r="CX1577" s="1"/>
  <c r="W1577" s="1"/>
  <c r="CS1577"/>
  <c r="CU1577"/>
  <c r="FR1577"/>
  <c r="GL1577"/>
  <c r="GO1577"/>
  <c r="GP1577"/>
  <c r="GV1577"/>
  <c r="HC1577" s="1"/>
  <c r="GX1577" s="1"/>
  <c r="AC1578"/>
  <c r="AE1578"/>
  <c r="AF1578"/>
  <c r="CT1578" s="1"/>
  <c r="S1578" s="1"/>
  <c r="AG1578"/>
  <c r="CU1578" s="1"/>
  <c r="T1578" s="1"/>
  <c r="AH1578"/>
  <c r="AI1578"/>
  <c r="CW1578" s="1"/>
  <c r="V1578" s="1"/>
  <c r="AJ1578"/>
  <c r="CX1578" s="1"/>
  <c r="W1578" s="1"/>
  <c r="CQ1578"/>
  <c r="P1578" s="1"/>
  <c r="CV1578"/>
  <c r="U1578" s="1"/>
  <c r="FR1578"/>
  <c r="GL1578"/>
  <c r="GO1578"/>
  <c r="GP1578"/>
  <c r="GV1578"/>
  <c r="HC1578"/>
  <c r="GX1578" s="1"/>
  <c r="AC1579"/>
  <c r="AE1579"/>
  <c r="AD1579" s="1"/>
  <c r="AF1579"/>
  <c r="AG1579"/>
  <c r="AH1579"/>
  <c r="CV1579" s="1"/>
  <c r="U1579" s="1"/>
  <c r="AI1579"/>
  <c r="CW1579" s="1"/>
  <c r="V1579" s="1"/>
  <c r="AJ1579"/>
  <c r="CX1579" s="1"/>
  <c r="W1579" s="1"/>
  <c r="CR1579"/>
  <c r="Q1579" s="1"/>
  <c r="CS1579"/>
  <c r="R1579" s="1"/>
  <c r="CU1579"/>
  <c r="T1579" s="1"/>
  <c r="FR1579"/>
  <c r="GL1579"/>
  <c r="GO1579"/>
  <c r="GP1579"/>
  <c r="GV1579"/>
  <c r="HC1579"/>
  <c r="GX1579" s="1"/>
  <c r="C1580"/>
  <c r="D1580"/>
  <c r="I1580"/>
  <c r="AC1580"/>
  <c r="CQ1580" s="1"/>
  <c r="AE1580"/>
  <c r="AD1580" s="1"/>
  <c r="CR1580" s="1"/>
  <c r="Q1580" s="1"/>
  <c r="AF1580"/>
  <c r="AG1580"/>
  <c r="CU1580" s="1"/>
  <c r="AH1580"/>
  <c r="CV1580" s="1"/>
  <c r="AI1580"/>
  <c r="AJ1580"/>
  <c r="CX1580" s="1"/>
  <c r="W1580" s="1"/>
  <c r="CT1580"/>
  <c r="S1580" s="1"/>
  <c r="CW1580"/>
  <c r="V1580" s="1"/>
  <c r="FR1580"/>
  <c r="GL1580"/>
  <c r="GO1580"/>
  <c r="GP1580"/>
  <c r="GV1580"/>
  <c r="HC1580"/>
  <c r="C1581"/>
  <c r="D1581"/>
  <c r="I1581"/>
  <c r="V1581"/>
  <c r="AC1581"/>
  <c r="AD1581"/>
  <c r="AE1581"/>
  <c r="AF1581"/>
  <c r="AG1581"/>
  <c r="AH1581"/>
  <c r="CV1581" s="1"/>
  <c r="U1581" s="1"/>
  <c r="AI1581"/>
  <c r="AJ1581"/>
  <c r="CX1581" s="1"/>
  <c r="W1581" s="1"/>
  <c r="CQ1581"/>
  <c r="P1581" s="1"/>
  <c r="CS1581"/>
  <c r="R1581" s="1"/>
  <c r="CU1581"/>
  <c r="T1581" s="1"/>
  <c r="CW1581"/>
  <c r="FR1581"/>
  <c r="GL1581"/>
  <c r="GO1581"/>
  <c r="GP1581"/>
  <c r="GV1581"/>
  <c r="HC1581" s="1"/>
  <c r="GX1581" s="1"/>
  <c r="P1582"/>
  <c r="AC1582"/>
  <c r="AD1582"/>
  <c r="CR1582" s="1"/>
  <c r="Q1582" s="1"/>
  <c r="AE1582"/>
  <c r="AF1582"/>
  <c r="CT1582" s="1"/>
  <c r="S1582" s="1"/>
  <c r="AG1582"/>
  <c r="CU1582" s="1"/>
  <c r="T1582" s="1"/>
  <c r="AH1582"/>
  <c r="CV1582" s="1"/>
  <c r="U1582" s="1"/>
  <c r="AI1582"/>
  <c r="AJ1582"/>
  <c r="CX1582" s="1"/>
  <c r="W1582" s="1"/>
  <c r="CQ1582"/>
  <c r="CS1582"/>
  <c r="R1582" s="1"/>
  <c r="CW1582"/>
  <c r="V1582" s="1"/>
  <c r="FR1582"/>
  <c r="GL1582"/>
  <c r="GO1582"/>
  <c r="GP1582"/>
  <c r="GV1582"/>
  <c r="HC1582" s="1"/>
  <c r="GX1582" s="1"/>
  <c r="AC1583"/>
  <c r="AE1583"/>
  <c r="CS1583" s="1"/>
  <c r="R1583" s="1"/>
  <c r="AF1583"/>
  <c r="AG1583"/>
  <c r="AH1583"/>
  <c r="CV1583" s="1"/>
  <c r="U1583" s="1"/>
  <c r="AI1583"/>
  <c r="CW1583" s="1"/>
  <c r="V1583" s="1"/>
  <c r="AJ1583"/>
  <c r="CT1583"/>
  <c r="S1583" s="1"/>
  <c r="CU1583"/>
  <c r="T1583" s="1"/>
  <c r="CX1583"/>
  <c r="W1583" s="1"/>
  <c r="FR1583"/>
  <c r="GL1583"/>
  <c r="GO1583"/>
  <c r="GP1583"/>
  <c r="GV1583"/>
  <c r="HC1583" s="1"/>
  <c r="GX1583" s="1"/>
  <c r="P1584"/>
  <c r="AC1584"/>
  <c r="AE1584"/>
  <c r="AD1584" s="1"/>
  <c r="CR1584" s="1"/>
  <c r="Q1584" s="1"/>
  <c r="AF1584"/>
  <c r="AG1584"/>
  <c r="CU1584" s="1"/>
  <c r="T1584" s="1"/>
  <c r="AH1584"/>
  <c r="CV1584" s="1"/>
  <c r="U1584" s="1"/>
  <c r="AI1584"/>
  <c r="CW1584" s="1"/>
  <c r="V1584" s="1"/>
  <c r="AJ1584"/>
  <c r="CQ1584"/>
  <c r="CT1584"/>
  <c r="S1584" s="1"/>
  <c r="CX1584"/>
  <c r="W1584" s="1"/>
  <c r="FR1584"/>
  <c r="GL1584"/>
  <c r="GO1584"/>
  <c r="GP1584"/>
  <c r="GV1584"/>
  <c r="HC1584" s="1"/>
  <c r="GX1584" s="1"/>
  <c r="AC1585"/>
  <c r="AE1585"/>
  <c r="CS1585" s="1"/>
  <c r="R1585" s="1"/>
  <c r="AF1585"/>
  <c r="AG1585"/>
  <c r="AH1585"/>
  <c r="CV1585" s="1"/>
  <c r="U1585" s="1"/>
  <c r="AI1585"/>
  <c r="CW1585" s="1"/>
  <c r="V1585" s="1"/>
  <c r="AJ1585"/>
  <c r="CT1585"/>
  <c r="S1585" s="1"/>
  <c r="CU1585"/>
  <c r="T1585" s="1"/>
  <c r="CX1585"/>
  <c r="W1585" s="1"/>
  <c r="FR1585"/>
  <c r="GL1585"/>
  <c r="GO1585"/>
  <c r="GP1585"/>
  <c r="GV1585"/>
  <c r="HC1585" s="1"/>
  <c r="GX1585" s="1"/>
  <c r="AC1586"/>
  <c r="AE1586"/>
  <c r="CS1586" s="1"/>
  <c r="R1586" s="1"/>
  <c r="CY1586" s="1"/>
  <c r="X1586" s="1"/>
  <c r="AF1586"/>
  <c r="AG1586"/>
  <c r="AH1586"/>
  <c r="CV1586" s="1"/>
  <c r="U1586" s="1"/>
  <c r="AI1586"/>
  <c r="CW1586" s="1"/>
  <c r="V1586" s="1"/>
  <c r="AJ1586"/>
  <c r="CT1586"/>
  <c r="S1586" s="1"/>
  <c r="CU1586"/>
  <c r="T1586" s="1"/>
  <c r="CX1586"/>
  <c r="W1586" s="1"/>
  <c r="FR1586"/>
  <c r="GL1586"/>
  <c r="GO1586"/>
  <c r="GP1586"/>
  <c r="GV1586"/>
  <c r="HC1586" s="1"/>
  <c r="GX1586" s="1"/>
  <c r="AC1587"/>
  <c r="AD1587"/>
  <c r="CR1587" s="1"/>
  <c r="Q1587" s="1"/>
  <c r="AE1587"/>
  <c r="AF1587"/>
  <c r="CT1587" s="1"/>
  <c r="S1587" s="1"/>
  <c r="AG1587"/>
  <c r="CU1587" s="1"/>
  <c r="T1587" s="1"/>
  <c r="AH1587"/>
  <c r="CV1587" s="1"/>
  <c r="U1587" s="1"/>
  <c r="AI1587"/>
  <c r="AJ1587"/>
  <c r="CQ1587"/>
  <c r="P1587" s="1"/>
  <c r="CS1587"/>
  <c r="R1587" s="1"/>
  <c r="CW1587"/>
  <c r="V1587" s="1"/>
  <c r="CX1587"/>
  <c r="W1587" s="1"/>
  <c r="FR1587"/>
  <c r="GL1587"/>
  <c r="GO1587"/>
  <c r="GP1587"/>
  <c r="GV1587"/>
  <c r="HC1587" s="1"/>
  <c r="GX1587" s="1"/>
  <c r="B1589"/>
  <c r="B1562" s="1"/>
  <c r="C1589"/>
  <c r="C1562" s="1"/>
  <c r="D1589"/>
  <c r="D1562" s="1"/>
  <c r="F1589"/>
  <c r="F1562" s="1"/>
  <c r="G1589"/>
  <c r="BX1589"/>
  <c r="BX1562" s="1"/>
  <c r="CD1589"/>
  <c r="CK1589"/>
  <c r="CK1562" s="1"/>
  <c r="CL1589"/>
  <c r="BC1589" s="1"/>
  <c r="BC1562" s="1"/>
  <c r="CM1589"/>
  <c r="CM1562" s="1"/>
  <c r="FP1589"/>
  <c r="EG1589" s="1"/>
  <c r="GC1589"/>
  <c r="ET1589" s="1"/>
  <c r="P1602" s="1"/>
  <c r="GD1589"/>
  <c r="EU1589" s="1"/>
  <c r="GE1589"/>
  <c r="GE1562" s="1"/>
  <c r="D1619"/>
  <c r="E1621"/>
  <c r="Z1621"/>
  <c r="AA1621"/>
  <c r="AM1621"/>
  <c r="AN1621"/>
  <c r="BE1621"/>
  <c r="BF1621"/>
  <c r="BG1621"/>
  <c r="BH1621"/>
  <c r="BI1621"/>
  <c r="BJ1621"/>
  <c r="BK1621"/>
  <c r="BL1621"/>
  <c r="BM1621"/>
  <c r="BN1621"/>
  <c r="BO1621"/>
  <c r="BP1621"/>
  <c r="BQ1621"/>
  <c r="BR1621"/>
  <c r="BS1621"/>
  <c r="BT1621"/>
  <c r="BU1621"/>
  <c r="BV1621"/>
  <c r="BW1621"/>
  <c r="CN1621"/>
  <c r="CO1621"/>
  <c r="CP1621"/>
  <c r="CQ1621"/>
  <c r="CR1621"/>
  <c r="CS1621"/>
  <c r="CT1621"/>
  <c r="CU1621"/>
  <c r="CV1621"/>
  <c r="CW1621"/>
  <c r="CX1621"/>
  <c r="CY1621"/>
  <c r="CZ1621"/>
  <c r="DA1621"/>
  <c r="DB1621"/>
  <c r="DC1621"/>
  <c r="DD1621"/>
  <c r="DE1621"/>
  <c r="DF1621"/>
  <c r="DR1621"/>
  <c r="DS1621"/>
  <c r="EE1621"/>
  <c r="EF1621"/>
  <c r="EW1621"/>
  <c r="EX1621"/>
  <c r="EY1621"/>
  <c r="EZ1621"/>
  <c r="FA1621"/>
  <c r="FB1621"/>
  <c r="FC1621"/>
  <c r="FD1621"/>
  <c r="FE1621"/>
  <c r="FF1621"/>
  <c r="FG1621"/>
  <c r="FH1621"/>
  <c r="FI1621"/>
  <c r="FJ1621"/>
  <c r="FK1621"/>
  <c r="FL1621"/>
  <c r="FM1621"/>
  <c r="FN1621"/>
  <c r="FO1621"/>
  <c r="GF1621"/>
  <c r="GG1621"/>
  <c r="GH1621"/>
  <c r="GI1621"/>
  <c r="GJ1621"/>
  <c r="GK1621"/>
  <c r="GL1621"/>
  <c r="GM1621"/>
  <c r="GN1621"/>
  <c r="GO1621"/>
  <c r="GP1621"/>
  <c r="GQ1621"/>
  <c r="GR1621"/>
  <c r="GS1621"/>
  <c r="GT1621"/>
  <c r="GU1621"/>
  <c r="GV1621"/>
  <c r="GW1621"/>
  <c r="GX1621"/>
  <c r="C1623"/>
  <c r="D1623"/>
  <c r="AC1623"/>
  <c r="AE1623"/>
  <c r="AD1623" s="1"/>
  <c r="CR1623" s="1"/>
  <c r="Q1623" s="1"/>
  <c r="AF1623"/>
  <c r="AG1623"/>
  <c r="CU1623" s="1"/>
  <c r="T1623" s="1"/>
  <c r="AH1623"/>
  <c r="CV1623" s="1"/>
  <c r="U1623" s="1"/>
  <c r="AI1623"/>
  <c r="AJ1623"/>
  <c r="CQ1623"/>
  <c r="P1623" s="1"/>
  <c r="CS1623"/>
  <c r="R1623" s="1"/>
  <c r="CT1623"/>
  <c r="S1623" s="1"/>
  <c r="CW1623"/>
  <c r="V1623" s="1"/>
  <c r="CX1623"/>
  <c r="W1623" s="1"/>
  <c r="FR1623"/>
  <c r="GL1623"/>
  <c r="GO1623"/>
  <c r="GP1623"/>
  <c r="GV1623"/>
  <c r="HC1623" s="1"/>
  <c r="GX1623" s="1"/>
  <c r="C1624"/>
  <c r="D1624"/>
  <c r="AC1624"/>
  <c r="CQ1624" s="1"/>
  <c r="P1624" s="1"/>
  <c r="AE1624"/>
  <c r="AF1624"/>
  <c r="AG1624"/>
  <c r="AH1624"/>
  <c r="CV1624" s="1"/>
  <c r="U1624" s="1"/>
  <c r="AI1624"/>
  <c r="AJ1624"/>
  <c r="CX1624" s="1"/>
  <c r="W1624" s="1"/>
  <c r="CU1624"/>
  <c r="T1624" s="1"/>
  <c r="CW1624"/>
  <c r="V1624" s="1"/>
  <c r="FR1624"/>
  <c r="GL1624"/>
  <c r="GO1624"/>
  <c r="GP1624"/>
  <c r="GV1624"/>
  <c r="HC1624" s="1"/>
  <c r="GX1624" s="1"/>
  <c r="I1625"/>
  <c r="AC1625"/>
  <c r="AD1625"/>
  <c r="AE1625"/>
  <c r="AF1625"/>
  <c r="CT1625" s="1"/>
  <c r="AG1625"/>
  <c r="AH1625"/>
  <c r="CV1625" s="1"/>
  <c r="U1625" s="1"/>
  <c r="AI1625"/>
  <c r="CW1625" s="1"/>
  <c r="AJ1625"/>
  <c r="CQ1625"/>
  <c r="CR1625"/>
  <c r="Q1625" s="1"/>
  <c r="CU1625"/>
  <c r="T1625" s="1"/>
  <c r="CX1625"/>
  <c r="FR1625"/>
  <c r="GL1625"/>
  <c r="GO1625"/>
  <c r="GP1625"/>
  <c r="GV1625"/>
  <c r="HC1625" s="1"/>
  <c r="I1626"/>
  <c r="AC1626"/>
  <c r="AE1626"/>
  <c r="AD1626" s="1"/>
  <c r="CR1626" s="1"/>
  <c r="Q1626" s="1"/>
  <c r="AF1626"/>
  <c r="AG1626"/>
  <c r="CU1626" s="1"/>
  <c r="T1626" s="1"/>
  <c r="AH1626"/>
  <c r="CV1626" s="1"/>
  <c r="U1626" s="1"/>
  <c r="AI1626"/>
  <c r="CW1626" s="1"/>
  <c r="V1626" s="1"/>
  <c r="AJ1626"/>
  <c r="CS1626"/>
  <c r="R1626" s="1"/>
  <c r="CT1626"/>
  <c r="S1626" s="1"/>
  <c r="CX1626"/>
  <c r="W1626" s="1"/>
  <c r="FR1626"/>
  <c r="GL1626"/>
  <c r="GO1626"/>
  <c r="GP1626"/>
  <c r="GV1626"/>
  <c r="HC1626" s="1"/>
  <c r="GX1626" s="1"/>
  <c r="AC1627"/>
  <c r="AD1627"/>
  <c r="CR1627" s="1"/>
  <c r="Q1627" s="1"/>
  <c r="AE1627"/>
  <c r="AF1627"/>
  <c r="CT1627" s="1"/>
  <c r="S1627" s="1"/>
  <c r="AG1627"/>
  <c r="AH1627"/>
  <c r="CV1627" s="1"/>
  <c r="U1627" s="1"/>
  <c r="AI1627"/>
  <c r="AJ1627"/>
  <c r="CX1627" s="1"/>
  <c r="W1627" s="1"/>
  <c r="CQ1627"/>
  <c r="P1627" s="1"/>
  <c r="CS1627"/>
  <c r="R1627" s="1"/>
  <c r="CU1627"/>
  <c r="T1627" s="1"/>
  <c r="CW1627"/>
  <c r="V1627" s="1"/>
  <c r="FR1627"/>
  <c r="GL1627"/>
  <c r="GN1627"/>
  <c r="GP1627"/>
  <c r="GV1627"/>
  <c r="HC1627" s="1"/>
  <c r="GX1627" s="1"/>
  <c r="AC1628"/>
  <c r="AE1628"/>
  <c r="CS1628" s="1"/>
  <c r="R1628" s="1"/>
  <c r="AF1628"/>
  <c r="AG1628"/>
  <c r="CU1628" s="1"/>
  <c r="T1628" s="1"/>
  <c r="AH1628"/>
  <c r="CV1628" s="1"/>
  <c r="U1628" s="1"/>
  <c r="AI1628"/>
  <c r="AJ1628"/>
  <c r="CW1628"/>
  <c r="V1628" s="1"/>
  <c r="CX1628"/>
  <c r="W1628" s="1"/>
  <c r="FR1628"/>
  <c r="GL1628"/>
  <c r="GN1628"/>
  <c r="GP1628"/>
  <c r="GV1628"/>
  <c r="HC1628" s="1"/>
  <c r="GX1628" s="1"/>
  <c r="AC1629"/>
  <c r="AD1629"/>
  <c r="CR1629" s="1"/>
  <c r="Q1629" s="1"/>
  <c r="AE1629"/>
  <c r="AF1629"/>
  <c r="CT1629" s="1"/>
  <c r="S1629" s="1"/>
  <c r="AG1629"/>
  <c r="CU1629" s="1"/>
  <c r="T1629" s="1"/>
  <c r="AH1629"/>
  <c r="CV1629" s="1"/>
  <c r="U1629" s="1"/>
  <c r="AI1629"/>
  <c r="AJ1629"/>
  <c r="CX1629" s="1"/>
  <c r="W1629" s="1"/>
  <c r="CS1629"/>
  <c r="R1629" s="1"/>
  <c r="CW1629"/>
  <c r="V1629" s="1"/>
  <c r="FR1629"/>
  <c r="GL1629"/>
  <c r="GO1629"/>
  <c r="GP1629"/>
  <c r="GV1629"/>
  <c r="HC1629" s="1"/>
  <c r="GX1629" s="1"/>
  <c r="P1630"/>
  <c r="AC1630"/>
  <c r="AE1630"/>
  <c r="AD1630" s="1"/>
  <c r="CR1630" s="1"/>
  <c r="Q1630" s="1"/>
  <c r="AF1630"/>
  <c r="AG1630"/>
  <c r="CU1630" s="1"/>
  <c r="T1630" s="1"/>
  <c r="AH1630"/>
  <c r="CV1630" s="1"/>
  <c r="U1630" s="1"/>
  <c r="AI1630"/>
  <c r="CW1630" s="1"/>
  <c r="V1630" s="1"/>
  <c r="AJ1630"/>
  <c r="CQ1630"/>
  <c r="CT1630"/>
  <c r="S1630" s="1"/>
  <c r="CX1630"/>
  <c r="W1630" s="1"/>
  <c r="FR1630"/>
  <c r="GL1630"/>
  <c r="GO1630"/>
  <c r="GP1630"/>
  <c r="GV1630"/>
  <c r="HC1630" s="1"/>
  <c r="GX1630" s="1"/>
  <c r="AC1631"/>
  <c r="AE1631"/>
  <c r="AD1631" s="1"/>
  <c r="CR1631" s="1"/>
  <c r="Q1631" s="1"/>
  <c r="AF1631"/>
  <c r="AG1631"/>
  <c r="CU1631" s="1"/>
  <c r="T1631" s="1"/>
  <c r="AH1631"/>
  <c r="CV1631" s="1"/>
  <c r="U1631" s="1"/>
  <c r="AI1631"/>
  <c r="AJ1631"/>
  <c r="CQ1631"/>
  <c r="P1631" s="1"/>
  <c r="CT1631"/>
  <c r="S1631" s="1"/>
  <c r="CW1631"/>
  <c r="V1631" s="1"/>
  <c r="CX1631"/>
  <c r="W1631" s="1"/>
  <c r="FR1631"/>
  <c r="GL1631"/>
  <c r="GO1631"/>
  <c r="GP1631"/>
  <c r="GV1631"/>
  <c r="HC1631" s="1"/>
  <c r="GX1631" s="1"/>
  <c r="AC1632"/>
  <c r="AD1632"/>
  <c r="CR1632" s="1"/>
  <c r="Q1632" s="1"/>
  <c r="AE1632"/>
  <c r="AF1632"/>
  <c r="AG1632"/>
  <c r="CU1632" s="1"/>
  <c r="T1632" s="1"/>
  <c r="AH1632"/>
  <c r="CV1632" s="1"/>
  <c r="U1632" s="1"/>
  <c r="AI1632"/>
  <c r="AJ1632"/>
  <c r="CX1632" s="1"/>
  <c r="W1632" s="1"/>
  <c r="CS1632"/>
  <c r="R1632" s="1"/>
  <c r="CW1632"/>
  <c r="V1632" s="1"/>
  <c r="FR1632"/>
  <c r="GL1632"/>
  <c r="GO1632"/>
  <c r="GP1632"/>
  <c r="GV1632"/>
  <c r="HC1632" s="1"/>
  <c r="GX1632" s="1"/>
  <c r="C1633"/>
  <c r="D1633"/>
  <c r="I1633"/>
  <c r="AC1633"/>
  <c r="AE1633"/>
  <c r="CS1633" s="1"/>
  <c r="R1633" s="1"/>
  <c r="AF1633"/>
  <c r="AG1633"/>
  <c r="CU1633" s="1"/>
  <c r="T1633" s="1"/>
  <c r="AH1633"/>
  <c r="AI1633"/>
  <c r="CW1633" s="1"/>
  <c r="V1633" s="1"/>
  <c r="AJ1633"/>
  <c r="CQ1633"/>
  <c r="P1633" s="1"/>
  <c r="CT1633"/>
  <c r="S1633" s="1"/>
  <c r="CY1633" s="1"/>
  <c r="X1633" s="1"/>
  <c r="CV1633"/>
  <c r="U1633" s="1"/>
  <c r="CX1633"/>
  <c r="W1633" s="1"/>
  <c r="CZ1633"/>
  <c r="Y1633" s="1"/>
  <c r="FR1633"/>
  <c r="GL1633"/>
  <c r="GO1633"/>
  <c r="GP1633"/>
  <c r="GV1633"/>
  <c r="HC1633" s="1"/>
  <c r="GX1633"/>
  <c r="C1634"/>
  <c r="D1634"/>
  <c r="I1634"/>
  <c r="R1634"/>
  <c r="AC1634"/>
  <c r="AE1634"/>
  <c r="AF1634"/>
  <c r="AG1634"/>
  <c r="AH1634"/>
  <c r="CV1634" s="1"/>
  <c r="U1634" s="1"/>
  <c r="AI1634"/>
  <c r="CW1634" s="1"/>
  <c r="V1634" s="1"/>
  <c r="AJ1634"/>
  <c r="CX1634" s="1"/>
  <c r="W1634" s="1"/>
  <c r="CS1634"/>
  <c r="CU1634"/>
  <c r="FR1634"/>
  <c r="GL1634"/>
  <c r="GO1634"/>
  <c r="GP1634"/>
  <c r="GV1634"/>
  <c r="HC1634" s="1"/>
  <c r="GX1634" s="1"/>
  <c r="I1635"/>
  <c r="AC1635"/>
  <c r="AE1635"/>
  <c r="AF1635"/>
  <c r="AG1635"/>
  <c r="AH1635"/>
  <c r="CV1635" s="1"/>
  <c r="AI1635"/>
  <c r="CW1635" s="1"/>
  <c r="V1635" s="1"/>
  <c r="AJ1635"/>
  <c r="CQ1635"/>
  <c r="P1635" s="1"/>
  <c r="CT1635"/>
  <c r="CU1635"/>
  <c r="T1635" s="1"/>
  <c r="CX1635"/>
  <c r="FR1635"/>
  <c r="GL1635"/>
  <c r="GO1635"/>
  <c r="GP1635"/>
  <c r="GV1635"/>
  <c r="HC1635" s="1"/>
  <c r="GX1635" s="1"/>
  <c r="I1636"/>
  <c r="AC1636"/>
  <c r="AE1636"/>
  <c r="AD1636" s="1"/>
  <c r="CR1636" s="1"/>
  <c r="Q1636" s="1"/>
  <c r="AF1636"/>
  <c r="AG1636"/>
  <c r="CU1636" s="1"/>
  <c r="T1636" s="1"/>
  <c r="AH1636"/>
  <c r="CV1636" s="1"/>
  <c r="AI1636"/>
  <c r="AJ1636"/>
  <c r="CX1636" s="1"/>
  <c r="W1636" s="1"/>
  <c r="CQ1636"/>
  <c r="P1636" s="1"/>
  <c r="CT1636"/>
  <c r="S1636" s="1"/>
  <c r="CW1636"/>
  <c r="V1636" s="1"/>
  <c r="FR1636"/>
  <c r="GL1636"/>
  <c r="GO1636"/>
  <c r="GP1636"/>
  <c r="GV1636"/>
  <c r="HC1636" s="1"/>
  <c r="GX1636" s="1"/>
  <c r="C1637"/>
  <c r="D1637"/>
  <c r="I1637"/>
  <c r="AC1637"/>
  <c r="CQ1637" s="1"/>
  <c r="P1637" s="1"/>
  <c r="AE1637"/>
  <c r="CS1637" s="1"/>
  <c r="R1637" s="1"/>
  <c r="AF1637"/>
  <c r="AG1637"/>
  <c r="AH1637"/>
  <c r="CV1637" s="1"/>
  <c r="U1637" s="1"/>
  <c r="AI1637"/>
  <c r="CW1637" s="1"/>
  <c r="V1637" s="1"/>
  <c r="AJ1637"/>
  <c r="CT1637"/>
  <c r="S1637" s="1"/>
  <c r="CU1637"/>
  <c r="T1637" s="1"/>
  <c r="CX1637"/>
  <c r="W1637" s="1"/>
  <c r="FR1637"/>
  <c r="GL1637"/>
  <c r="GO1637"/>
  <c r="GP1637"/>
  <c r="GV1637"/>
  <c r="HC1637" s="1"/>
  <c r="GX1637"/>
  <c r="C1638"/>
  <c r="D1638"/>
  <c r="I1638"/>
  <c r="AC1638"/>
  <c r="AE1638"/>
  <c r="AF1638"/>
  <c r="AG1638"/>
  <c r="AH1638"/>
  <c r="CV1638" s="1"/>
  <c r="AI1638"/>
  <c r="AJ1638"/>
  <c r="CX1638" s="1"/>
  <c r="CU1638"/>
  <c r="CW1638"/>
  <c r="V1638" s="1"/>
  <c r="FR1638"/>
  <c r="GL1638"/>
  <c r="GO1638"/>
  <c r="GP1638"/>
  <c r="GV1638"/>
  <c r="HC1638"/>
  <c r="AC1639"/>
  <c r="AE1639"/>
  <c r="CS1639" s="1"/>
  <c r="R1639" s="1"/>
  <c r="AF1639"/>
  <c r="CT1639" s="1"/>
  <c r="S1639" s="1"/>
  <c r="AG1639"/>
  <c r="CU1639" s="1"/>
  <c r="T1639" s="1"/>
  <c r="AH1639"/>
  <c r="AI1639"/>
  <c r="AJ1639"/>
  <c r="CX1639" s="1"/>
  <c r="W1639" s="1"/>
  <c r="CQ1639"/>
  <c r="P1639" s="1"/>
  <c r="CV1639"/>
  <c r="U1639" s="1"/>
  <c r="CW1639"/>
  <c r="V1639" s="1"/>
  <c r="FR1639"/>
  <c r="GL1639"/>
  <c r="GO1639"/>
  <c r="GP1639"/>
  <c r="GV1639"/>
  <c r="HC1639" s="1"/>
  <c r="GX1639" s="1"/>
  <c r="R1640"/>
  <c r="AC1640"/>
  <c r="AE1640"/>
  <c r="AD1640" s="1"/>
  <c r="AF1640"/>
  <c r="AG1640"/>
  <c r="AH1640"/>
  <c r="CV1640" s="1"/>
  <c r="U1640" s="1"/>
  <c r="AI1640"/>
  <c r="CW1640" s="1"/>
  <c r="V1640" s="1"/>
  <c r="AJ1640"/>
  <c r="CX1640" s="1"/>
  <c r="W1640" s="1"/>
  <c r="CR1640"/>
  <c r="Q1640" s="1"/>
  <c r="CS1640"/>
  <c r="CU1640"/>
  <c r="T1640" s="1"/>
  <c r="FR1640"/>
  <c r="GL1640"/>
  <c r="GO1640"/>
  <c r="GP1640"/>
  <c r="GV1640"/>
  <c r="HC1640" s="1"/>
  <c r="GX1640" s="1"/>
  <c r="C1641"/>
  <c r="D1641"/>
  <c r="I1641"/>
  <c r="AC1641"/>
  <c r="CQ1641" s="1"/>
  <c r="AD1641"/>
  <c r="CR1641" s="1"/>
  <c r="Q1641" s="1"/>
  <c r="AE1641"/>
  <c r="AF1641"/>
  <c r="CT1641" s="1"/>
  <c r="AG1641"/>
  <c r="CU1641" s="1"/>
  <c r="AH1641"/>
  <c r="CV1641" s="1"/>
  <c r="U1641" s="1"/>
  <c r="AI1641"/>
  <c r="AJ1641"/>
  <c r="CX1641" s="1"/>
  <c r="CS1641"/>
  <c r="R1641" s="1"/>
  <c r="CW1641"/>
  <c r="FR1641"/>
  <c r="GL1641"/>
  <c r="GO1641"/>
  <c r="GP1641"/>
  <c r="GV1641"/>
  <c r="HC1641"/>
  <c r="GX1641" s="1"/>
  <c r="C1642"/>
  <c r="D1642"/>
  <c r="I1642"/>
  <c r="P1642"/>
  <c r="AC1642"/>
  <c r="AE1642"/>
  <c r="AF1642"/>
  <c r="AG1642"/>
  <c r="CU1642" s="1"/>
  <c r="T1642" s="1"/>
  <c r="AH1642"/>
  <c r="CV1642" s="1"/>
  <c r="U1642" s="1"/>
  <c r="AI1642"/>
  <c r="CW1642" s="1"/>
  <c r="V1642" s="1"/>
  <c r="AJ1642"/>
  <c r="CQ1642"/>
  <c r="CT1642"/>
  <c r="S1642" s="1"/>
  <c r="CX1642"/>
  <c r="W1642" s="1"/>
  <c r="FR1642"/>
  <c r="GL1642"/>
  <c r="GO1642"/>
  <c r="GP1642"/>
  <c r="GV1642"/>
  <c r="HC1642" s="1"/>
  <c r="GX1642" s="1"/>
  <c r="AC1643"/>
  <c r="AE1643"/>
  <c r="AF1643"/>
  <c r="AG1643"/>
  <c r="AH1643"/>
  <c r="CV1643" s="1"/>
  <c r="U1643" s="1"/>
  <c r="AI1643"/>
  <c r="CW1643" s="1"/>
  <c r="V1643" s="1"/>
  <c r="AJ1643"/>
  <c r="CT1643"/>
  <c r="S1643" s="1"/>
  <c r="CU1643"/>
  <c r="T1643" s="1"/>
  <c r="CX1643"/>
  <c r="W1643" s="1"/>
  <c r="FR1643"/>
  <c r="GL1643"/>
  <c r="GO1643"/>
  <c r="GP1643"/>
  <c r="GV1643"/>
  <c r="HC1643" s="1"/>
  <c r="GX1643" s="1"/>
  <c r="AC1644"/>
  <c r="AE1644"/>
  <c r="AD1644" s="1"/>
  <c r="CR1644" s="1"/>
  <c r="Q1644" s="1"/>
  <c r="AF1644"/>
  <c r="CT1644" s="1"/>
  <c r="S1644" s="1"/>
  <c r="AG1644"/>
  <c r="CU1644" s="1"/>
  <c r="T1644" s="1"/>
  <c r="AH1644"/>
  <c r="CV1644" s="1"/>
  <c r="U1644" s="1"/>
  <c r="AI1644"/>
  <c r="CW1644" s="1"/>
  <c r="V1644" s="1"/>
  <c r="AJ1644"/>
  <c r="CS1644"/>
  <c r="R1644" s="1"/>
  <c r="CX1644"/>
  <c r="W1644" s="1"/>
  <c r="FR1644"/>
  <c r="GL1644"/>
  <c r="GO1644"/>
  <c r="GP1644"/>
  <c r="GV1644"/>
  <c r="HC1644" s="1"/>
  <c r="GX1644" s="1"/>
  <c r="AC1645"/>
  <c r="AD1645"/>
  <c r="CR1645" s="1"/>
  <c r="Q1645" s="1"/>
  <c r="AE1645"/>
  <c r="AF1645"/>
  <c r="CT1645" s="1"/>
  <c r="S1645" s="1"/>
  <c r="AG1645"/>
  <c r="AH1645"/>
  <c r="CV1645" s="1"/>
  <c r="U1645" s="1"/>
  <c r="AI1645"/>
  <c r="CW1645" s="1"/>
  <c r="V1645" s="1"/>
  <c r="AJ1645"/>
  <c r="CX1645" s="1"/>
  <c r="W1645" s="1"/>
  <c r="CQ1645"/>
  <c r="P1645" s="1"/>
  <c r="CS1645"/>
  <c r="R1645" s="1"/>
  <c r="CU1645"/>
  <c r="T1645" s="1"/>
  <c r="FR1645"/>
  <c r="GL1645"/>
  <c r="GO1645"/>
  <c r="GP1645"/>
  <c r="GV1645"/>
  <c r="HC1645" s="1"/>
  <c r="GX1645" s="1"/>
  <c r="AC1646"/>
  <c r="AD1646"/>
  <c r="CR1646" s="1"/>
  <c r="Q1646" s="1"/>
  <c r="AE1646"/>
  <c r="AF1646"/>
  <c r="AG1646"/>
  <c r="CU1646" s="1"/>
  <c r="T1646" s="1"/>
  <c r="AH1646"/>
  <c r="CV1646" s="1"/>
  <c r="U1646" s="1"/>
  <c r="AI1646"/>
  <c r="CW1646" s="1"/>
  <c r="V1646" s="1"/>
  <c r="AJ1646"/>
  <c r="CS1646"/>
  <c r="R1646" s="1"/>
  <c r="CT1646"/>
  <c r="S1646" s="1"/>
  <c r="CY1646" s="1"/>
  <c r="X1646" s="1"/>
  <c r="CX1646"/>
  <c r="W1646" s="1"/>
  <c r="FR1646"/>
  <c r="GL1646"/>
  <c r="GO1646"/>
  <c r="GP1646"/>
  <c r="GV1646"/>
  <c r="HC1646" s="1"/>
  <c r="GX1646" s="1"/>
  <c r="AC1647"/>
  <c r="AE1647"/>
  <c r="AD1647" s="1"/>
  <c r="CR1647" s="1"/>
  <c r="Q1647" s="1"/>
  <c r="AF1647"/>
  <c r="AG1647"/>
  <c r="CU1647" s="1"/>
  <c r="T1647" s="1"/>
  <c r="AH1647"/>
  <c r="CV1647" s="1"/>
  <c r="U1647" s="1"/>
  <c r="AI1647"/>
  <c r="CW1647" s="1"/>
  <c r="V1647" s="1"/>
  <c r="AJ1647"/>
  <c r="CQ1647"/>
  <c r="P1647" s="1"/>
  <c r="CT1647"/>
  <c r="S1647" s="1"/>
  <c r="CX1647"/>
  <c r="W1647" s="1"/>
  <c r="FR1647"/>
  <c r="GL1647"/>
  <c r="GO1647"/>
  <c r="GP1647"/>
  <c r="GV1647"/>
  <c r="HC1647" s="1"/>
  <c r="GX1647" s="1"/>
  <c r="AC1648"/>
  <c r="AE1648"/>
  <c r="AD1648" s="1"/>
  <c r="CR1648" s="1"/>
  <c r="Q1648" s="1"/>
  <c r="AF1648"/>
  <c r="AG1648"/>
  <c r="CU1648" s="1"/>
  <c r="T1648" s="1"/>
  <c r="AH1648"/>
  <c r="CV1648" s="1"/>
  <c r="U1648" s="1"/>
  <c r="AI1648"/>
  <c r="CW1648" s="1"/>
  <c r="V1648" s="1"/>
  <c r="AJ1648"/>
  <c r="CQ1648"/>
  <c r="P1648" s="1"/>
  <c r="CT1648"/>
  <c r="S1648" s="1"/>
  <c r="CX1648"/>
  <c r="W1648" s="1"/>
  <c r="FR1648"/>
  <c r="GL1648"/>
  <c r="GO1648"/>
  <c r="GP1648"/>
  <c r="GV1648"/>
  <c r="HC1648" s="1"/>
  <c r="GX1648" s="1"/>
  <c r="AC1649"/>
  <c r="AD1649"/>
  <c r="CR1649" s="1"/>
  <c r="Q1649" s="1"/>
  <c r="AE1649"/>
  <c r="AF1649"/>
  <c r="CT1649" s="1"/>
  <c r="S1649" s="1"/>
  <c r="AG1649"/>
  <c r="AH1649"/>
  <c r="CV1649" s="1"/>
  <c r="U1649" s="1"/>
  <c r="AI1649"/>
  <c r="CW1649" s="1"/>
  <c r="V1649" s="1"/>
  <c r="AJ1649"/>
  <c r="CX1649" s="1"/>
  <c r="W1649" s="1"/>
  <c r="CQ1649"/>
  <c r="P1649" s="1"/>
  <c r="CS1649"/>
  <c r="R1649" s="1"/>
  <c r="CU1649"/>
  <c r="T1649" s="1"/>
  <c r="FR1649"/>
  <c r="GL1649"/>
  <c r="GO1649"/>
  <c r="GP1649"/>
  <c r="GV1649"/>
  <c r="HC1649" s="1"/>
  <c r="GX1649" s="1"/>
  <c r="AC1650"/>
  <c r="AE1650"/>
  <c r="AD1650" s="1"/>
  <c r="CR1650" s="1"/>
  <c r="Q1650" s="1"/>
  <c r="AF1650"/>
  <c r="AG1650"/>
  <c r="CU1650" s="1"/>
  <c r="T1650" s="1"/>
  <c r="AH1650"/>
  <c r="CV1650" s="1"/>
  <c r="U1650" s="1"/>
  <c r="AI1650"/>
  <c r="CW1650" s="1"/>
  <c r="V1650" s="1"/>
  <c r="AJ1650"/>
  <c r="CQ1650"/>
  <c r="P1650" s="1"/>
  <c r="CT1650"/>
  <c r="S1650" s="1"/>
  <c r="CX1650"/>
  <c r="W1650" s="1"/>
  <c r="FR1650"/>
  <c r="GL1650"/>
  <c r="GO1650"/>
  <c r="GP1650"/>
  <c r="GV1650"/>
  <c r="HC1650" s="1"/>
  <c r="GX1650" s="1"/>
  <c r="B1652"/>
  <c r="B1621" s="1"/>
  <c r="C1652"/>
  <c r="C1621" s="1"/>
  <c r="D1652"/>
  <c r="D1621" s="1"/>
  <c r="F1652"/>
  <c r="F1621" s="1"/>
  <c r="G1652"/>
  <c r="BX1652"/>
  <c r="BX1621" s="1"/>
  <c r="BY1652"/>
  <c r="BY1621" s="1"/>
  <c r="CK1652"/>
  <c r="BB1652" s="1"/>
  <c r="CL1652"/>
  <c r="CL1621" s="1"/>
  <c r="CM1652"/>
  <c r="CM1621" s="1"/>
  <c r="FP1652"/>
  <c r="GC1652"/>
  <c r="ET1652" s="1"/>
  <c r="P1665" s="1"/>
  <c r="GD1652"/>
  <c r="EU1652" s="1"/>
  <c r="GE1652"/>
  <c r="D1682"/>
  <c r="E1684"/>
  <c r="Z1684"/>
  <c r="AA1684"/>
  <c r="AM1684"/>
  <c r="AN1684"/>
  <c r="BE1684"/>
  <c r="BF1684"/>
  <c r="BG1684"/>
  <c r="BH1684"/>
  <c r="BI1684"/>
  <c r="BJ1684"/>
  <c r="BK1684"/>
  <c r="BL1684"/>
  <c r="BM1684"/>
  <c r="BN1684"/>
  <c r="BO1684"/>
  <c r="BP1684"/>
  <c r="BQ1684"/>
  <c r="BR1684"/>
  <c r="BS1684"/>
  <c r="BT1684"/>
  <c r="BU1684"/>
  <c r="BV1684"/>
  <c r="BW1684"/>
  <c r="CN1684"/>
  <c r="CO1684"/>
  <c r="CP1684"/>
  <c r="CQ1684"/>
  <c r="CR1684"/>
  <c r="CS1684"/>
  <c r="CT1684"/>
  <c r="CU1684"/>
  <c r="CV1684"/>
  <c r="CW1684"/>
  <c r="CX1684"/>
  <c r="CY1684"/>
  <c r="CZ1684"/>
  <c r="DA1684"/>
  <c r="DB1684"/>
  <c r="DC1684"/>
  <c r="DD1684"/>
  <c r="DE1684"/>
  <c r="DF1684"/>
  <c r="DR1684"/>
  <c r="DS1684"/>
  <c r="EE1684"/>
  <c r="EF1684"/>
  <c r="EW1684"/>
  <c r="EX1684"/>
  <c r="EY1684"/>
  <c r="EZ1684"/>
  <c r="FA1684"/>
  <c r="FB1684"/>
  <c r="FC1684"/>
  <c r="FD1684"/>
  <c r="FE1684"/>
  <c r="FF1684"/>
  <c r="FG1684"/>
  <c r="FH1684"/>
  <c r="FI1684"/>
  <c r="FJ1684"/>
  <c r="FK1684"/>
  <c r="FL1684"/>
  <c r="FM1684"/>
  <c r="FN1684"/>
  <c r="FO1684"/>
  <c r="GF1684"/>
  <c r="GG1684"/>
  <c r="GH1684"/>
  <c r="GI1684"/>
  <c r="GJ1684"/>
  <c r="GK1684"/>
  <c r="GL1684"/>
  <c r="GM1684"/>
  <c r="GN1684"/>
  <c r="GO1684"/>
  <c r="GP1684"/>
  <c r="GQ1684"/>
  <c r="GR1684"/>
  <c r="GS1684"/>
  <c r="GT1684"/>
  <c r="GU1684"/>
  <c r="GV1684"/>
  <c r="GW1684"/>
  <c r="GX1684"/>
  <c r="C1686"/>
  <c r="D1686"/>
  <c r="AC1686"/>
  <c r="AE1686"/>
  <c r="AD1686" s="1"/>
  <c r="CR1686" s="1"/>
  <c r="Q1686" s="1"/>
  <c r="AF1686"/>
  <c r="AG1686"/>
  <c r="CU1686" s="1"/>
  <c r="T1686" s="1"/>
  <c r="AH1686"/>
  <c r="CV1686" s="1"/>
  <c r="U1686" s="1"/>
  <c r="AI1686"/>
  <c r="CW1686" s="1"/>
  <c r="V1686" s="1"/>
  <c r="AJ1686"/>
  <c r="CQ1686"/>
  <c r="P1686" s="1"/>
  <c r="CT1686"/>
  <c r="S1686" s="1"/>
  <c r="CX1686"/>
  <c r="W1686" s="1"/>
  <c r="FR1686"/>
  <c r="GL1686"/>
  <c r="GO1686"/>
  <c r="GP1686"/>
  <c r="GV1686"/>
  <c r="HC1686" s="1"/>
  <c r="GX1686" s="1"/>
  <c r="C1687"/>
  <c r="D1687"/>
  <c r="AC1687"/>
  <c r="AE1687"/>
  <c r="AF1687"/>
  <c r="AG1687"/>
  <c r="CU1687" s="1"/>
  <c r="T1687" s="1"/>
  <c r="AH1687"/>
  <c r="CV1687" s="1"/>
  <c r="U1687" s="1"/>
  <c r="AI1687"/>
  <c r="CW1687" s="1"/>
  <c r="V1687" s="1"/>
  <c r="AJ1687"/>
  <c r="CX1687" s="1"/>
  <c r="W1687" s="1"/>
  <c r="CQ1687"/>
  <c r="P1687" s="1"/>
  <c r="CS1687"/>
  <c r="R1687" s="1"/>
  <c r="FR1687"/>
  <c r="GL1687"/>
  <c r="GO1687"/>
  <c r="GP1687"/>
  <c r="GV1687"/>
  <c r="HC1687" s="1"/>
  <c r="GX1687" s="1"/>
  <c r="I1688"/>
  <c r="AC1688"/>
  <c r="AE1688"/>
  <c r="AF1688"/>
  <c r="CT1688" s="1"/>
  <c r="S1688" s="1"/>
  <c r="AG1688"/>
  <c r="AH1688"/>
  <c r="CV1688" s="1"/>
  <c r="U1688" s="1"/>
  <c r="AI1688"/>
  <c r="CW1688" s="1"/>
  <c r="AJ1688"/>
  <c r="CU1688"/>
  <c r="CX1688"/>
  <c r="W1688" s="1"/>
  <c r="FR1688"/>
  <c r="GL1688"/>
  <c r="GO1688"/>
  <c r="GP1688"/>
  <c r="GV1688"/>
  <c r="HC1688" s="1"/>
  <c r="GX1688"/>
  <c r="I1689"/>
  <c r="AC1689"/>
  <c r="AD1689"/>
  <c r="CR1689" s="1"/>
  <c r="Q1689" s="1"/>
  <c r="AE1689"/>
  <c r="CS1689" s="1"/>
  <c r="R1689" s="1"/>
  <c r="AF1689"/>
  <c r="CT1689" s="1"/>
  <c r="S1689" s="1"/>
  <c r="AG1689"/>
  <c r="CU1689" s="1"/>
  <c r="AH1689"/>
  <c r="CV1689" s="1"/>
  <c r="U1689" s="1"/>
  <c r="AI1689"/>
  <c r="AJ1689"/>
  <c r="CX1689" s="1"/>
  <c r="W1689" s="1"/>
  <c r="CW1689"/>
  <c r="V1689" s="1"/>
  <c r="FR1689"/>
  <c r="GL1689"/>
  <c r="GO1689"/>
  <c r="GP1689"/>
  <c r="GV1689"/>
  <c r="HC1689" s="1"/>
  <c r="GX1689" s="1"/>
  <c r="AC1690"/>
  <c r="AE1690"/>
  <c r="AD1690" s="1"/>
  <c r="CR1690" s="1"/>
  <c r="Q1690" s="1"/>
  <c r="AF1690"/>
  <c r="AG1690"/>
  <c r="AH1690"/>
  <c r="CV1690" s="1"/>
  <c r="U1690" s="1"/>
  <c r="AI1690"/>
  <c r="CW1690" s="1"/>
  <c r="V1690" s="1"/>
  <c r="AJ1690"/>
  <c r="CQ1690"/>
  <c r="P1690" s="1"/>
  <c r="CT1690"/>
  <c r="S1690" s="1"/>
  <c r="CU1690"/>
  <c r="T1690" s="1"/>
  <c r="CX1690"/>
  <c r="W1690" s="1"/>
  <c r="FR1690"/>
  <c r="GL1690"/>
  <c r="GN1690"/>
  <c r="GP1690"/>
  <c r="GV1690"/>
  <c r="HC1690" s="1"/>
  <c r="GX1690" s="1"/>
  <c r="AC1691"/>
  <c r="AD1691"/>
  <c r="CR1691" s="1"/>
  <c r="Q1691" s="1"/>
  <c r="AE1691"/>
  <c r="AF1691"/>
  <c r="AG1691"/>
  <c r="AH1691"/>
  <c r="CV1691" s="1"/>
  <c r="U1691" s="1"/>
  <c r="AI1691"/>
  <c r="AJ1691"/>
  <c r="CQ1691"/>
  <c r="P1691" s="1"/>
  <c r="CS1691"/>
  <c r="R1691" s="1"/>
  <c r="CU1691"/>
  <c r="T1691" s="1"/>
  <c r="CW1691"/>
  <c r="V1691" s="1"/>
  <c r="CX1691"/>
  <c r="W1691" s="1"/>
  <c r="FR1691"/>
  <c r="GL1691"/>
  <c r="GN1691"/>
  <c r="GP1691"/>
  <c r="GV1691"/>
  <c r="HC1691" s="1"/>
  <c r="GX1691" s="1"/>
  <c r="AC1692"/>
  <c r="AE1692"/>
  <c r="AD1692" s="1"/>
  <c r="CR1692" s="1"/>
  <c r="Q1692" s="1"/>
  <c r="AF1692"/>
  <c r="AG1692"/>
  <c r="CU1692" s="1"/>
  <c r="T1692" s="1"/>
  <c r="AH1692"/>
  <c r="CV1692" s="1"/>
  <c r="U1692" s="1"/>
  <c r="AI1692"/>
  <c r="AJ1692"/>
  <c r="CX1692" s="1"/>
  <c r="W1692" s="1"/>
  <c r="CQ1692"/>
  <c r="P1692" s="1"/>
  <c r="CT1692"/>
  <c r="S1692" s="1"/>
  <c r="CW1692"/>
  <c r="V1692" s="1"/>
  <c r="FR1692"/>
  <c r="GL1692"/>
  <c r="GO1692"/>
  <c r="GP1692"/>
  <c r="GV1692"/>
  <c r="HC1692" s="1"/>
  <c r="GX1692" s="1"/>
  <c r="AC1693"/>
  <c r="AE1693"/>
  <c r="AD1693" s="1"/>
  <c r="CR1693" s="1"/>
  <c r="Q1693" s="1"/>
  <c r="AF1693"/>
  <c r="AG1693"/>
  <c r="CU1693" s="1"/>
  <c r="T1693" s="1"/>
  <c r="AH1693"/>
  <c r="CV1693" s="1"/>
  <c r="U1693" s="1"/>
  <c r="AI1693"/>
  <c r="CW1693" s="1"/>
  <c r="V1693" s="1"/>
  <c r="AJ1693"/>
  <c r="CQ1693"/>
  <c r="P1693" s="1"/>
  <c r="CT1693"/>
  <c r="S1693" s="1"/>
  <c r="CX1693"/>
  <c r="W1693" s="1"/>
  <c r="FR1693"/>
  <c r="GL1693"/>
  <c r="GO1693"/>
  <c r="GP1693"/>
  <c r="GV1693"/>
  <c r="HC1693" s="1"/>
  <c r="GX1693" s="1"/>
  <c r="C1694"/>
  <c r="D1694"/>
  <c r="I1694"/>
  <c r="AC1694"/>
  <c r="AE1694"/>
  <c r="CS1694" s="1"/>
  <c r="R1694" s="1"/>
  <c r="AF1694"/>
  <c r="AG1694"/>
  <c r="AH1694"/>
  <c r="CV1694" s="1"/>
  <c r="U1694" s="1"/>
  <c r="AI1694"/>
  <c r="CW1694" s="1"/>
  <c r="V1694" s="1"/>
  <c r="AJ1694"/>
  <c r="CQ1694"/>
  <c r="P1694" s="1"/>
  <c r="CT1694"/>
  <c r="CU1694"/>
  <c r="T1694" s="1"/>
  <c r="CX1694"/>
  <c r="W1694" s="1"/>
  <c r="FR1694"/>
  <c r="GL1694"/>
  <c r="GO1694"/>
  <c r="GP1694"/>
  <c r="GV1694"/>
  <c r="HC1694" s="1"/>
  <c r="GX1694" s="1"/>
  <c r="C1695"/>
  <c r="D1695"/>
  <c r="I1695"/>
  <c r="AC1695"/>
  <c r="AE1695"/>
  <c r="AF1695"/>
  <c r="AG1695"/>
  <c r="CU1695" s="1"/>
  <c r="AH1695"/>
  <c r="AI1695"/>
  <c r="CW1695" s="1"/>
  <c r="V1695" s="1"/>
  <c r="AJ1695"/>
  <c r="CX1695" s="1"/>
  <c r="CQ1695"/>
  <c r="CV1695"/>
  <c r="FR1695"/>
  <c r="GL1695"/>
  <c r="GO1695"/>
  <c r="GP1695"/>
  <c r="GV1695"/>
  <c r="HC1695" s="1"/>
  <c r="I1696"/>
  <c r="AC1696"/>
  <c r="AE1696"/>
  <c r="AF1696"/>
  <c r="CT1696" s="1"/>
  <c r="S1696" s="1"/>
  <c r="AG1696"/>
  <c r="AH1696"/>
  <c r="CV1696" s="1"/>
  <c r="U1696" s="1"/>
  <c r="AI1696"/>
  <c r="CW1696" s="1"/>
  <c r="AJ1696"/>
  <c r="CX1696" s="1"/>
  <c r="W1696" s="1"/>
  <c r="CU1696"/>
  <c r="T1696" s="1"/>
  <c r="FR1696"/>
  <c r="GL1696"/>
  <c r="GO1696"/>
  <c r="GP1696"/>
  <c r="GV1696"/>
  <c r="HC1696" s="1"/>
  <c r="GX1696"/>
  <c r="I1697"/>
  <c r="AC1697"/>
  <c r="AD1697"/>
  <c r="CR1697" s="1"/>
  <c r="Q1697" s="1"/>
  <c r="AE1697"/>
  <c r="AF1697"/>
  <c r="AG1697"/>
  <c r="AH1697"/>
  <c r="CV1697" s="1"/>
  <c r="U1697" s="1"/>
  <c r="AI1697"/>
  <c r="AJ1697"/>
  <c r="CQ1697"/>
  <c r="P1697" s="1"/>
  <c r="CS1697"/>
  <c r="R1697" s="1"/>
  <c r="CU1697"/>
  <c r="T1697" s="1"/>
  <c r="CW1697"/>
  <c r="V1697" s="1"/>
  <c r="CX1697"/>
  <c r="W1697" s="1"/>
  <c r="FR1697"/>
  <c r="GL1697"/>
  <c r="GO1697"/>
  <c r="GP1697"/>
  <c r="GV1697"/>
  <c r="HC1697" s="1"/>
  <c r="GX1697" s="1"/>
  <c r="C1698"/>
  <c r="D1698"/>
  <c r="I1698"/>
  <c r="W1698" s="1"/>
  <c r="AC1698"/>
  <c r="AE1698"/>
  <c r="CS1698" s="1"/>
  <c r="R1698" s="1"/>
  <c r="AF1698"/>
  <c r="AG1698"/>
  <c r="AH1698"/>
  <c r="CV1698" s="1"/>
  <c r="AI1698"/>
  <c r="CW1698" s="1"/>
  <c r="V1698" s="1"/>
  <c r="AJ1698"/>
  <c r="CQ1698"/>
  <c r="P1698" s="1"/>
  <c r="CT1698"/>
  <c r="CU1698"/>
  <c r="T1698" s="1"/>
  <c r="CX1698"/>
  <c r="FR1698"/>
  <c r="GL1698"/>
  <c r="GO1698"/>
  <c r="GP1698"/>
  <c r="GV1698"/>
  <c r="HC1698" s="1"/>
  <c r="GX1698" s="1"/>
  <c r="C1699"/>
  <c r="D1699"/>
  <c r="I1699"/>
  <c r="AC1699"/>
  <c r="AE1699"/>
  <c r="AF1699"/>
  <c r="AG1699"/>
  <c r="CU1699" s="1"/>
  <c r="AH1699"/>
  <c r="AI1699"/>
  <c r="CW1699" s="1"/>
  <c r="V1699" s="1"/>
  <c r="AJ1699"/>
  <c r="CX1699" s="1"/>
  <c r="CQ1699"/>
  <c r="P1699" s="1"/>
  <c r="CS1699"/>
  <c r="R1699" s="1"/>
  <c r="CV1699"/>
  <c r="U1699" s="1"/>
  <c r="FR1699"/>
  <c r="GL1699"/>
  <c r="GO1699"/>
  <c r="GP1699"/>
  <c r="GV1699"/>
  <c r="HC1699"/>
  <c r="GX1699" s="1"/>
  <c r="AC1700"/>
  <c r="AE1700"/>
  <c r="AF1700"/>
  <c r="CT1700" s="1"/>
  <c r="S1700" s="1"/>
  <c r="AG1700"/>
  <c r="CU1700" s="1"/>
  <c r="T1700" s="1"/>
  <c r="AH1700"/>
  <c r="AI1700"/>
  <c r="CW1700" s="1"/>
  <c r="V1700" s="1"/>
  <c r="AJ1700"/>
  <c r="CX1700" s="1"/>
  <c r="W1700" s="1"/>
  <c r="CQ1700"/>
  <c r="P1700" s="1"/>
  <c r="CS1700"/>
  <c r="R1700" s="1"/>
  <c r="CV1700"/>
  <c r="U1700" s="1"/>
  <c r="FR1700"/>
  <c r="GL1700"/>
  <c r="GO1700"/>
  <c r="GP1700"/>
  <c r="GV1700"/>
  <c r="HC1700"/>
  <c r="GX1700" s="1"/>
  <c r="AC1701"/>
  <c r="AE1701"/>
  <c r="AD1701" s="1"/>
  <c r="AF1701"/>
  <c r="AG1701"/>
  <c r="CU1701" s="1"/>
  <c r="T1701" s="1"/>
  <c r="AH1701"/>
  <c r="AI1701"/>
  <c r="CW1701" s="1"/>
  <c r="V1701" s="1"/>
  <c r="AJ1701"/>
  <c r="CX1701" s="1"/>
  <c r="W1701" s="1"/>
  <c r="CQ1701"/>
  <c r="P1701" s="1"/>
  <c r="CV1701"/>
  <c r="U1701" s="1"/>
  <c r="FR1701"/>
  <c r="GL1701"/>
  <c r="GO1701"/>
  <c r="GP1701"/>
  <c r="GV1701"/>
  <c r="HC1701" s="1"/>
  <c r="GX1701" s="1"/>
  <c r="C1702"/>
  <c r="D1702"/>
  <c r="I1702"/>
  <c r="AC1702"/>
  <c r="CQ1702" s="1"/>
  <c r="P1702" s="1"/>
  <c r="AE1702"/>
  <c r="AD1702" s="1"/>
  <c r="CR1702" s="1"/>
  <c r="AF1702"/>
  <c r="CT1702" s="1"/>
  <c r="S1702" s="1"/>
  <c r="AG1702"/>
  <c r="CU1702" s="1"/>
  <c r="AH1702"/>
  <c r="AI1702"/>
  <c r="CW1702" s="1"/>
  <c r="AJ1702"/>
  <c r="CX1702" s="1"/>
  <c r="W1702" s="1"/>
  <c r="CS1702"/>
  <c r="CV1702"/>
  <c r="FR1702"/>
  <c r="GL1702"/>
  <c r="GO1702"/>
  <c r="GP1702"/>
  <c r="GV1702"/>
  <c r="HC1702" s="1"/>
  <c r="C1703"/>
  <c r="D1703"/>
  <c r="I1703"/>
  <c r="AC1703"/>
  <c r="AD1703"/>
  <c r="AE1703"/>
  <c r="AF1703"/>
  <c r="AG1703"/>
  <c r="AH1703"/>
  <c r="CV1703" s="1"/>
  <c r="AI1703"/>
  <c r="CW1703" s="1"/>
  <c r="AJ1703"/>
  <c r="CX1703" s="1"/>
  <c r="CQ1703"/>
  <c r="CS1703"/>
  <c r="CU1703"/>
  <c r="T1703" s="1"/>
  <c r="FR1703"/>
  <c r="GL1703"/>
  <c r="GO1703"/>
  <c r="GP1703"/>
  <c r="GV1703"/>
  <c r="HC1703" s="1"/>
  <c r="GX1703" s="1"/>
  <c r="AC1704"/>
  <c r="AE1704"/>
  <c r="AF1704"/>
  <c r="AG1704"/>
  <c r="CU1704" s="1"/>
  <c r="T1704" s="1"/>
  <c r="AH1704"/>
  <c r="CV1704" s="1"/>
  <c r="U1704" s="1"/>
  <c r="AI1704"/>
  <c r="CW1704" s="1"/>
  <c r="V1704" s="1"/>
  <c r="AJ1704"/>
  <c r="CQ1704"/>
  <c r="P1704" s="1"/>
  <c r="CT1704"/>
  <c r="S1704" s="1"/>
  <c r="CX1704"/>
  <c r="W1704" s="1"/>
  <c r="FR1704"/>
  <c r="GL1704"/>
  <c r="GO1704"/>
  <c r="GP1704"/>
  <c r="GV1704"/>
  <c r="HC1704" s="1"/>
  <c r="GX1704" s="1"/>
  <c r="AC1705"/>
  <c r="AE1705"/>
  <c r="CS1705" s="1"/>
  <c r="R1705" s="1"/>
  <c r="AF1705"/>
  <c r="AG1705"/>
  <c r="AH1705"/>
  <c r="CV1705" s="1"/>
  <c r="U1705" s="1"/>
  <c r="AI1705"/>
  <c r="CW1705" s="1"/>
  <c r="V1705" s="1"/>
  <c r="AJ1705"/>
  <c r="CT1705"/>
  <c r="S1705" s="1"/>
  <c r="CU1705"/>
  <c r="T1705" s="1"/>
  <c r="CX1705"/>
  <c r="W1705" s="1"/>
  <c r="FR1705"/>
  <c r="GL1705"/>
  <c r="GO1705"/>
  <c r="GP1705"/>
  <c r="GV1705"/>
  <c r="HC1705" s="1"/>
  <c r="GX1705" s="1"/>
  <c r="V1706"/>
  <c r="AC1706"/>
  <c r="AD1706"/>
  <c r="CR1706" s="1"/>
  <c r="Q1706" s="1"/>
  <c r="AE1706"/>
  <c r="AF1706"/>
  <c r="CT1706" s="1"/>
  <c r="S1706" s="1"/>
  <c r="AG1706"/>
  <c r="AH1706"/>
  <c r="CV1706" s="1"/>
  <c r="U1706" s="1"/>
  <c r="AI1706"/>
  <c r="CW1706" s="1"/>
  <c r="AJ1706"/>
  <c r="CX1706" s="1"/>
  <c r="W1706" s="1"/>
  <c r="CQ1706"/>
  <c r="P1706" s="1"/>
  <c r="CS1706"/>
  <c r="R1706" s="1"/>
  <c r="CU1706"/>
  <c r="T1706" s="1"/>
  <c r="FR1706"/>
  <c r="GL1706"/>
  <c r="GO1706"/>
  <c r="GP1706"/>
  <c r="GV1706"/>
  <c r="HC1706" s="1"/>
  <c r="GX1706" s="1"/>
  <c r="V1707"/>
  <c r="AC1707"/>
  <c r="AD1707"/>
  <c r="CR1707" s="1"/>
  <c r="Q1707" s="1"/>
  <c r="AE1707"/>
  <c r="CS1707" s="1"/>
  <c r="R1707" s="1"/>
  <c r="AF1707"/>
  <c r="CT1707" s="1"/>
  <c r="S1707" s="1"/>
  <c r="AG1707"/>
  <c r="AH1707"/>
  <c r="CV1707" s="1"/>
  <c r="U1707" s="1"/>
  <c r="AI1707"/>
  <c r="CW1707" s="1"/>
  <c r="AJ1707"/>
  <c r="CU1707"/>
  <c r="T1707" s="1"/>
  <c r="CX1707"/>
  <c r="W1707" s="1"/>
  <c r="FR1707"/>
  <c r="GL1707"/>
  <c r="GO1707"/>
  <c r="GP1707"/>
  <c r="FV1711" s="1"/>
  <c r="GV1707"/>
  <c r="HC1707"/>
  <c r="GX1707" s="1"/>
  <c r="AC1708"/>
  <c r="AE1708"/>
  <c r="AD1708" s="1"/>
  <c r="CR1708" s="1"/>
  <c r="Q1708" s="1"/>
  <c r="AF1708"/>
  <c r="CT1708" s="1"/>
  <c r="S1708" s="1"/>
  <c r="AG1708"/>
  <c r="CU1708" s="1"/>
  <c r="T1708" s="1"/>
  <c r="AH1708"/>
  <c r="CV1708" s="1"/>
  <c r="U1708" s="1"/>
  <c r="AI1708"/>
  <c r="CW1708" s="1"/>
  <c r="V1708" s="1"/>
  <c r="AJ1708"/>
  <c r="CS1708"/>
  <c r="R1708" s="1"/>
  <c r="CX1708"/>
  <c r="W1708" s="1"/>
  <c r="FR1708"/>
  <c r="GL1708"/>
  <c r="GO1708"/>
  <c r="GP1708"/>
  <c r="GV1708"/>
  <c r="HC1708"/>
  <c r="GX1708" s="1"/>
  <c r="AC1709"/>
  <c r="AD1709"/>
  <c r="CR1709" s="1"/>
  <c r="Q1709" s="1"/>
  <c r="AE1709"/>
  <c r="AF1709"/>
  <c r="AG1709"/>
  <c r="CU1709" s="1"/>
  <c r="T1709" s="1"/>
  <c r="AH1709"/>
  <c r="CV1709" s="1"/>
  <c r="U1709" s="1"/>
  <c r="AI1709"/>
  <c r="CW1709" s="1"/>
  <c r="V1709" s="1"/>
  <c r="AJ1709"/>
  <c r="CQ1709"/>
  <c r="P1709" s="1"/>
  <c r="CS1709"/>
  <c r="R1709" s="1"/>
  <c r="CX1709"/>
  <c r="W1709" s="1"/>
  <c r="FR1709"/>
  <c r="GL1709"/>
  <c r="GO1709"/>
  <c r="GP1709"/>
  <c r="GV1709"/>
  <c r="HC1709" s="1"/>
  <c r="GX1709" s="1"/>
  <c r="B1711"/>
  <c r="B1684" s="1"/>
  <c r="C1711"/>
  <c r="C1684" s="1"/>
  <c r="D1711"/>
  <c r="D1684" s="1"/>
  <c r="F1711"/>
  <c r="F1684" s="1"/>
  <c r="G1711"/>
  <c r="BC1711"/>
  <c r="BX1711"/>
  <c r="BX1684" s="1"/>
  <c r="CK1711"/>
  <c r="CK1684" s="1"/>
  <c r="CL1711"/>
  <c r="CL1684" s="1"/>
  <c r="CM1711"/>
  <c r="CM1684" s="1"/>
  <c r="FP1711"/>
  <c r="FP1684" s="1"/>
  <c r="GC1711"/>
  <c r="ET1711" s="1"/>
  <c r="ET1684" s="1"/>
  <c r="GD1711"/>
  <c r="EU1711" s="1"/>
  <c r="GE1711"/>
  <c r="B1741"/>
  <c r="B22" s="1"/>
  <c r="C1741"/>
  <c r="C22" s="1"/>
  <c r="D1741"/>
  <c r="D22" s="1"/>
  <c r="F1741"/>
  <c r="F22" s="1"/>
  <c r="G1741"/>
  <c r="B1772"/>
  <c r="B18" s="1"/>
  <c r="C1772"/>
  <c r="C18" s="1"/>
  <c r="D1772"/>
  <c r="D18" s="1"/>
  <c r="F1772"/>
  <c r="F18" s="1"/>
  <c r="G1772"/>
  <c r="F1802"/>
  <c r="P1802"/>
  <c r="F1808"/>
  <c r="P1808"/>
  <c r="F1809"/>
  <c r="P1809"/>
  <c r="F1815"/>
  <c r="P1815"/>
  <c r="CY1519" l="1"/>
  <c r="X1519" s="1"/>
  <c r="CZ1519"/>
  <c r="Y1519" s="1"/>
  <c r="M1467" i="8"/>
  <c r="Q1467" s="1"/>
  <c r="L1477" i="5"/>
  <c r="Q1477" s="1"/>
  <c r="M1448" i="8"/>
  <c r="Q1448" s="1"/>
  <c r="L1458" i="5"/>
  <c r="Q1458" s="1"/>
  <c r="M1731" i="8"/>
  <c r="Q1731" s="1"/>
  <c r="L1741" i="5"/>
  <c r="Q1741" s="1"/>
  <c r="M1716" i="8"/>
  <c r="Q1716" s="1"/>
  <c r="M1715"/>
  <c r="L1726" i="5"/>
  <c r="Q1726" s="1"/>
  <c r="L1725"/>
  <c r="CZ1629" i="1"/>
  <c r="Y1629" s="1"/>
  <c r="CY1629"/>
  <c r="X1629" s="1"/>
  <c r="L1681" i="8"/>
  <c r="K1682" s="1"/>
  <c r="P1682" s="1"/>
  <c r="K1691" i="5"/>
  <c r="J1692" s="1"/>
  <c r="P1692" s="1"/>
  <c r="T1652" i="8"/>
  <c r="T1662" i="5"/>
  <c r="CY1571" i="1"/>
  <c r="X1571" s="1"/>
  <c r="M1633" i="8"/>
  <c r="M1634"/>
  <c r="Q1634" s="1"/>
  <c r="L1644" i="5"/>
  <c r="Q1644" s="1"/>
  <c r="L1643"/>
  <c r="L1579" i="8"/>
  <c r="K1580" s="1"/>
  <c r="P1580" s="1"/>
  <c r="K1589" i="5"/>
  <c r="J1590" s="1"/>
  <c r="P1590" s="1"/>
  <c r="EV1385" i="1"/>
  <c r="P1441"/>
  <c r="M1454" i="8"/>
  <c r="Q1454" s="1"/>
  <c r="L1464" i="5"/>
  <c r="Q1464" s="1"/>
  <c r="M1280" i="8"/>
  <c r="Q1280" s="1"/>
  <c r="L1290" i="5"/>
  <c r="Q1290" s="1"/>
  <c r="L1811" i="8"/>
  <c r="K1812" s="1"/>
  <c r="P1812" s="1"/>
  <c r="K1821" i="5"/>
  <c r="J1822" s="1"/>
  <c r="P1822" s="1"/>
  <c r="CP1693" i="1"/>
  <c r="O1693" s="1"/>
  <c r="L1770" i="8"/>
  <c r="K1771" s="1"/>
  <c r="P1771" s="1"/>
  <c r="K1780" i="5"/>
  <c r="J1781" s="1"/>
  <c r="P1781" s="1"/>
  <c r="L1748" i="8"/>
  <c r="K1749" s="1"/>
  <c r="P1749" s="1"/>
  <c r="K1758" i="5"/>
  <c r="J1759" s="1"/>
  <c r="P1759" s="1"/>
  <c r="CZ1649" i="1"/>
  <c r="Y1649" s="1"/>
  <c r="CY1649"/>
  <c r="X1649" s="1"/>
  <c r="T1744" i="8"/>
  <c r="T1754" i="5"/>
  <c r="CP1636" i="1"/>
  <c r="O1636" s="1"/>
  <c r="L1717" i="8"/>
  <c r="K1719" s="1"/>
  <c r="P1719" s="1"/>
  <c r="K1727" i="5"/>
  <c r="J1729" s="1"/>
  <c r="P1729" s="1"/>
  <c r="CZ1626" i="1"/>
  <c r="Y1626" s="1"/>
  <c r="CY1626"/>
  <c r="X1626" s="1"/>
  <c r="M1666" i="8"/>
  <c r="Q1666" s="1"/>
  <c r="L1676" i="5"/>
  <c r="Q1676" s="1"/>
  <c r="AB1452" i="1"/>
  <c r="CR1452"/>
  <c r="Q1452" s="1"/>
  <c r="M1383" i="8"/>
  <c r="Q1383" s="1"/>
  <c r="L1393" i="5"/>
  <c r="Q1393" s="1"/>
  <c r="M1764" i="8"/>
  <c r="Q1764" s="1"/>
  <c r="M1763"/>
  <c r="L1774" i="5"/>
  <c r="Q1774" s="1"/>
  <c r="L1773"/>
  <c r="M1697" i="8"/>
  <c r="Q1697" s="1"/>
  <c r="M1696"/>
  <c r="L1707" i="5"/>
  <c r="Q1707" s="1"/>
  <c r="L1706"/>
  <c r="L1693" i="8"/>
  <c r="K1703" i="5"/>
  <c r="M1664" i="8"/>
  <c r="Q1664" s="1"/>
  <c r="M1663"/>
  <c r="L1674" i="5"/>
  <c r="Q1674" s="1"/>
  <c r="L1673"/>
  <c r="CZ1572" i="1"/>
  <c r="Y1572" s="1"/>
  <c r="CY1572"/>
  <c r="X1572" s="1"/>
  <c r="M1554" i="8"/>
  <c r="Q1554" s="1"/>
  <c r="M1553"/>
  <c r="L1564" i="5"/>
  <c r="Q1564" s="1"/>
  <c r="L1563"/>
  <c r="M1515" i="8"/>
  <c r="Q1515" s="1"/>
  <c r="L1525" i="5"/>
  <c r="Q1525" s="1"/>
  <c r="M1387" i="8"/>
  <c r="Q1387" s="1"/>
  <c r="L1397" i="5"/>
  <c r="Q1397" s="1"/>
  <c r="CZ1221" i="1"/>
  <c r="Y1221" s="1"/>
  <c r="CY1221"/>
  <c r="X1221" s="1"/>
  <c r="M1812" i="8"/>
  <c r="Q1812" s="1"/>
  <c r="L1822" i="5"/>
  <c r="Q1822" s="1"/>
  <c r="K1837" i="8"/>
  <c r="J1845" i="5"/>
  <c r="G18" i="1"/>
  <c r="A1822" i="8"/>
  <c r="A3" i="6"/>
  <c r="A411"/>
  <c r="A1828" i="5"/>
  <c r="EG1711" i="1"/>
  <c r="I1811" i="8"/>
  <c r="H1821" i="5"/>
  <c r="CZ1705" i="1"/>
  <c r="Y1705" s="1"/>
  <c r="M1808" i="8"/>
  <c r="Q1808" s="1"/>
  <c r="L1818" i="5"/>
  <c r="Q1818" s="1"/>
  <c r="AD1705" i="1"/>
  <c r="CR1705" s="1"/>
  <c r="Q1705" s="1"/>
  <c r="P1703"/>
  <c r="I1802" i="8"/>
  <c r="H1812" i="5"/>
  <c r="D391" i="9"/>
  <c r="I529" i="7"/>
  <c r="I532"/>
  <c r="I530"/>
  <c r="I531"/>
  <c r="CT1701" i="1"/>
  <c r="S1701" s="1"/>
  <c r="U1795" i="8"/>
  <c r="S1795"/>
  <c r="U1805" i="5"/>
  <c r="S1805"/>
  <c r="W1699" i="1"/>
  <c r="CT1699"/>
  <c r="I1787" i="8"/>
  <c r="U1785"/>
  <c r="I1792" s="1"/>
  <c r="S1785"/>
  <c r="I1791" s="1"/>
  <c r="H1797" i="5"/>
  <c r="U1795"/>
  <c r="H1802" s="1"/>
  <c r="S1795"/>
  <c r="H1801" s="1"/>
  <c r="S1698" i="1"/>
  <c r="U1698"/>
  <c r="L1782" i="8"/>
  <c r="K1784" s="1"/>
  <c r="P1784" s="1"/>
  <c r="K1792" i="5"/>
  <c r="J1794" s="1"/>
  <c r="P1794" s="1"/>
  <c r="AB1697" i="1"/>
  <c r="I1782" i="8"/>
  <c r="H1792" i="5"/>
  <c r="W1695" i="1"/>
  <c r="CT1695"/>
  <c r="S1695" s="1"/>
  <c r="U1772" i="8"/>
  <c r="I1779" s="1"/>
  <c r="S1772"/>
  <c r="I1778" s="1"/>
  <c r="I1774"/>
  <c r="H1784" i="5"/>
  <c r="U1782"/>
  <c r="H1789" s="1"/>
  <c r="S1782"/>
  <c r="H1788" s="1"/>
  <c r="S1694" i="1"/>
  <c r="CS1693"/>
  <c r="R1693" s="1"/>
  <c r="M1771" i="8"/>
  <c r="Q1771" s="1"/>
  <c r="L1781" i="5"/>
  <c r="Q1781" s="1"/>
  <c r="L1768" i="8"/>
  <c r="K1769" s="1"/>
  <c r="P1769" s="1"/>
  <c r="K1778" i="5"/>
  <c r="J1779" s="1"/>
  <c r="P1779" s="1"/>
  <c r="I1768" i="8"/>
  <c r="H1778" i="5"/>
  <c r="F1765" i="8"/>
  <c r="D1766"/>
  <c r="C1776" i="5"/>
  <c r="E1775"/>
  <c r="V1688" i="1"/>
  <c r="S517" i="7"/>
  <c r="P517"/>
  <c r="I1760" i="8"/>
  <c r="H1770" i="5"/>
  <c r="CS1686" i="1"/>
  <c r="R1686" s="1"/>
  <c r="CS1650"/>
  <c r="R1650" s="1"/>
  <c r="M1749" i="8"/>
  <c r="Q1749" s="1"/>
  <c r="L1759" i="5"/>
  <c r="Q1759" s="1"/>
  <c r="S511" i="7"/>
  <c r="T511" s="1"/>
  <c r="P511"/>
  <c r="R511" s="1"/>
  <c r="S1746" i="8"/>
  <c r="U1746"/>
  <c r="S1756" i="5"/>
  <c r="U1756"/>
  <c r="M1743" i="8"/>
  <c r="Q1743" s="1"/>
  <c r="L1753" i="5"/>
  <c r="Q1753" s="1"/>
  <c r="I1734" i="8"/>
  <c r="S1732"/>
  <c r="I1738" s="1"/>
  <c r="U1732"/>
  <c r="I1739" s="1"/>
  <c r="H1744" i="5"/>
  <c r="U1742"/>
  <c r="H1749" s="1"/>
  <c r="S1742"/>
  <c r="H1748" s="1"/>
  <c r="K505" i="7"/>
  <c r="N505"/>
  <c r="AD1638" i="1"/>
  <c r="I1724" i="8"/>
  <c r="R1724" s="1"/>
  <c r="H1734" i="5"/>
  <c r="R1734" s="1"/>
  <c r="D375" i="9"/>
  <c r="I504" i="7"/>
  <c r="I502"/>
  <c r="I503"/>
  <c r="D371" i="6" s="1"/>
  <c r="I501" i="7"/>
  <c r="I500"/>
  <c r="CS1636" i="1"/>
  <c r="R1636" s="1"/>
  <c r="U1636"/>
  <c r="W1635"/>
  <c r="CQ1634"/>
  <c r="P1634" s="1"/>
  <c r="AD1633"/>
  <c r="CR1633" s="1"/>
  <c r="Q1633" s="1"/>
  <c r="CP1633" s="1"/>
  <c r="O1633" s="1"/>
  <c r="D373" i="9"/>
  <c r="I497" i="7"/>
  <c r="D369" i="6" s="1"/>
  <c r="I496" i="7"/>
  <c r="D376" i="6" s="1"/>
  <c r="I498" i="7"/>
  <c r="D368" i="6" s="1"/>
  <c r="I495" i="7"/>
  <c r="D378" i="6" s="1"/>
  <c r="AB1632" i="1"/>
  <c r="I1705" i="8"/>
  <c r="H1715" i="5"/>
  <c r="CS1631" i="1"/>
  <c r="R1631" s="1"/>
  <c r="CZ1631" s="1"/>
  <c r="Y1631" s="1"/>
  <c r="S1703" i="8"/>
  <c r="U1703"/>
  <c r="S1713" i="5"/>
  <c r="U1713"/>
  <c r="U1701" i="8"/>
  <c r="S1701"/>
  <c r="U1711" i="5"/>
  <c r="S1711"/>
  <c r="CP1627" i="1"/>
  <c r="O1627" s="1"/>
  <c r="K494" i="7"/>
  <c r="N494"/>
  <c r="M1700" i="8"/>
  <c r="Q1700" s="1"/>
  <c r="L1710" i="5"/>
  <c r="Q1710" s="1"/>
  <c r="V1625" i="1"/>
  <c r="CS1625"/>
  <c r="R1625" s="1"/>
  <c r="S493" i="7"/>
  <c r="P493"/>
  <c r="U1679" i="8"/>
  <c r="S1679"/>
  <c r="S1689" i="5"/>
  <c r="U1689"/>
  <c r="U1677" i="8"/>
  <c r="S1677"/>
  <c r="U1687" i="5"/>
  <c r="S1687"/>
  <c r="P487" i="7"/>
  <c r="R487" s="1"/>
  <c r="S487"/>
  <c r="T487" s="1"/>
  <c r="L1672" i="8"/>
  <c r="K1682" i="5"/>
  <c r="I1672" i="8"/>
  <c r="H1682" i="5"/>
  <c r="D363" i="9"/>
  <c r="I485" i="7"/>
  <c r="I483"/>
  <c r="I484"/>
  <c r="I486"/>
  <c r="N482"/>
  <c r="K482"/>
  <c r="CQ1577" i="1"/>
  <c r="P1577" s="1"/>
  <c r="V1576"/>
  <c r="R1576"/>
  <c r="CY1576" s="1"/>
  <c r="X1576" s="1"/>
  <c r="GX1575"/>
  <c r="V1574"/>
  <c r="CS1574"/>
  <c r="R1574" s="1"/>
  <c r="CY1574" s="1"/>
  <c r="X1574" s="1"/>
  <c r="S477" i="7"/>
  <c r="P477"/>
  <c r="AD1573" i="1"/>
  <c r="I1646" i="8"/>
  <c r="R1646" s="1"/>
  <c r="H1656" i="5"/>
  <c r="R1656" s="1"/>
  <c r="U1640" i="8"/>
  <c r="S1640"/>
  <c r="U1650" i="5"/>
  <c r="S1650"/>
  <c r="U1638" i="8"/>
  <c r="S1638"/>
  <c r="U1648" i="5"/>
  <c r="S1648"/>
  <c r="CP1568" i="1"/>
  <c r="O1568" s="1"/>
  <c r="K472" i="7"/>
  <c r="N472"/>
  <c r="S1635" i="8"/>
  <c r="U1635"/>
  <c r="U1645" i="5"/>
  <c r="S1645"/>
  <c r="CT1565" i="1"/>
  <c r="S1565" s="1"/>
  <c r="S1626" i="8"/>
  <c r="I1631" s="1"/>
  <c r="I1627"/>
  <c r="U1626"/>
  <c r="I1632" s="1"/>
  <c r="H1637" i="5"/>
  <c r="U1636"/>
  <c r="H1642" s="1"/>
  <c r="S1636"/>
  <c r="H1641" s="1"/>
  <c r="BC1530" i="1"/>
  <c r="BC1505" s="1"/>
  <c r="U1618" i="8"/>
  <c r="S1618"/>
  <c r="U1628" i="5"/>
  <c r="S1628"/>
  <c r="U1616" i="8"/>
  <c r="S1616"/>
  <c r="U1626" i="5"/>
  <c r="S1626"/>
  <c r="I1610" i="8"/>
  <c r="R1610" s="1"/>
  <c r="H1620" i="5"/>
  <c r="R1620" s="1"/>
  <c r="S1523" i="1"/>
  <c r="CT1522"/>
  <c r="S1522" s="1"/>
  <c r="S1604" i="8"/>
  <c r="U1604"/>
  <c r="U1614" i="5"/>
  <c r="S1614"/>
  <c r="N460" i="7"/>
  <c r="K460"/>
  <c r="I1599" i="8"/>
  <c r="H1609" i="5"/>
  <c r="GX1518" i="1"/>
  <c r="T1518"/>
  <c r="AB1518"/>
  <c r="I1591" i="8"/>
  <c r="H1601" i="5"/>
  <c r="D348" i="9"/>
  <c r="I455" i="7"/>
  <c r="D340" i="6" s="1"/>
  <c r="I1586" i="8"/>
  <c r="H1596" i="5"/>
  <c r="GX1515" i="1"/>
  <c r="S1515"/>
  <c r="I1579" i="8"/>
  <c r="H1589" i="5"/>
  <c r="U1577" i="8"/>
  <c r="S1577"/>
  <c r="U1587" i="5"/>
  <c r="S1587"/>
  <c r="K450" i="7"/>
  <c r="N450"/>
  <c r="CT1510" i="1"/>
  <c r="S1510" s="1"/>
  <c r="U1574" i="8"/>
  <c r="S1574"/>
  <c r="U1584" i="5"/>
  <c r="S1584"/>
  <c r="D344" i="9"/>
  <c r="I449" i="7"/>
  <c r="D338" i="6" s="1"/>
  <c r="I1569" i="8"/>
  <c r="H1579" i="5"/>
  <c r="GC1505" i="1"/>
  <c r="EU1505"/>
  <c r="EU1473"/>
  <c r="GD1448"/>
  <c r="ET1473"/>
  <c r="M1558" i="8"/>
  <c r="Q1558" s="1"/>
  <c r="L1568" i="5"/>
  <c r="Q1568" s="1"/>
  <c r="CQ1471" i="1"/>
  <c r="P1471" s="1"/>
  <c r="I1557" i="8"/>
  <c r="H1567" i="5"/>
  <c r="I1547" i="8"/>
  <c r="U1545"/>
  <c r="I1552" s="1"/>
  <c r="S1545"/>
  <c r="I1551" s="1"/>
  <c r="S1555" i="5"/>
  <c r="H1561" s="1"/>
  <c r="H1557"/>
  <c r="U1555"/>
  <c r="H1562" s="1"/>
  <c r="F1545" i="8"/>
  <c r="D1546"/>
  <c r="C1556" i="5"/>
  <c r="E1555"/>
  <c r="D339" i="9"/>
  <c r="I440" i="7"/>
  <c r="I442"/>
  <c r="I441"/>
  <c r="I439"/>
  <c r="CS1465" i="1"/>
  <c r="R1465" s="1"/>
  <c r="N438" i="7"/>
  <c r="K438"/>
  <c r="I1535" i="8"/>
  <c r="U1533"/>
  <c r="I1540" s="1"/>
  <c r="S1533"/>
  <c r="I1539" s="1"/>
  <c r="H1545" i="5"/>
  <c r="U1543"/>
  <c r="H1550" s="1"/>
  <c r="S1543"/>
  <c r="H1549" s="1"/>
  <c r="CD1473" i="1"/>
  <c r="I1530" i="8"/>
  <c r="H1540" i="5"/>
  <c r="CQ1461" i="1"/>
  <c r="P1461" s="1"/>
  <c r="S1460"/>
  <c r="I1524" i="8"/>
  <c r="R1524" s="1"/>
  <c r="H1534" i="5"/>
  <c r="R1534" s="1"/>
  <c r="W1458" i="1"/>
  <c r="V1458"/>
  <c r="M1519" i="8"/>
  <c r="Q1519" s="1"/>
  <c r="L1529" i="5"/>
  <c r="Q1529" s="1"/>
  <c r="AD1457" i="1"/>
  <c r="CR1457" s="1"/>
  <c r="Q1457" s="1"/>
  <c r="V1453"/>
  <c r="Q1453"/>
  <c r="BB1416"/>
  <c r="M1497" i="8"/>
  <c r="Q1497" s="1"/>
  <c r="L1507" i="5"/>
  <c r="Q1507" s="1"/>
  <c r="CQ1414" i="1"/>
  <c r="P1414" s="1"/>
  <c r="I1496" i="8"/>
  <c r="H1506" i="5"/>
  <c r="U1492" i="8"/>
  <c r="S1492"/>
  <c r="U1502" i="5"/>
  <c r="S1502"/>
  <c r="CT1410" i="1"/>
  <c r="S1410" s="1"/>
  <c r="M1479" i="8"/>
  <c r="Q1479" s="1"/>
  <c r="L1489" i="5"/>
  <c r="Q1489" s="1"/>
  <c r="I1478" i="8"/>
  <c r="H1488" i="5"/>
  <c r="N415" i="7"/>
  <c r="K415"/>
  <c r="L1472" i="8"/>
  <c r="K1482" i="5"/>
  <c r="D323" i="9"/>
  <c r="I413" i="7"/>
  <c r="D297" i="6" s="1"/>
  <c r="I411" i="7"/>
  <c r="I410"/>
  <c r="I414"/>
  <c r="I412"/>
  <c r="V1399" i="1"/>
  <c r="D322" i="9"/>
  <c r="I409" i="7"/>
  <c r="D303" i="6" s="1"/>
  <c r="CT1398" i="1"/>
  <c r="S1398" s="1"/>
  <c r="S1455" i="8"/>
  <c r="I1461" s="1"/>
  <c r="I1457"/>
  <c r="U1455"/>
  <c r="I1462" s="1"/>
  <c r="U1465" i="5"/>
  <c r="H1472" s="1"/>
  <c r="S1465"/>
  <c r="H1471" s="1"/>
  <c r="H1467"/>
  <c r="M1452" i="8"/>
  <c r="Q1452" s="1"/>
  <c r="L1462" i="5"/>
  <c r="Q1462" s="1"/>
  <c r="I1451" i="8"/>
  <c r="H1461" i="5"/>
  <c r="CQ1390" i="1"/>
  <c r="P1390" s="1"/>
  <c r="I1446" i="8"/>
  <c r="H1456" i="5"/>
  <c r="CZ1388" i="1"/>
  <c r="Y1388" s="1"/>
  <c r="L1438" i="8"/>
  <c r="K1448" i="5"/>
  <c r="DZ1416" i="1"/>
  <c r="M1445" i="8"/>
  <c r="Q1445" s="1"/>
  <c r="M1444"/>
  <c r="L1455" i="5"/>
  <c r="Q1455" s="1"/>
  <c r="L1454"/>
  <c r="I1441" i="8"/>
  <c r="H1451" i="5"/>
  <c r="CL1385" i="1"/>
  <c r="ET1353"/>
  <c r="GC1324"/>
  <c r="AD1350"/>
  <c r="S397" i="7"/>
  <c r="T397" s="1"/>
  <c r="P397"/>
  <c r="R397" s="1"/>
  <c r="AB1348" i="1"/>
  <c r="CQ1348"/>
  <c r="P1348" s="1"/>
  <c r="M1426" i="8"/>
  <c r="Q1426" s="1"/>
  <c r="L1436" i="5"/>
  <c r="Q1436" s="1"/>
  <c r="I1425" i="8"/>
  <c r="H1435" i="5"/>
  <c r="AB1347" i="1"/>
  <c r="CQ1347"/>
  <c r="P1347" s="1"/>
  <c r="T1339"/>
  <c r="U1336"/>
  <c r="D307" i="9"/>
  <c r="I386" i="7"/>
  <c r="D283" i="6" s="1"/>
  <c r="M1385" i="8"/>
  <c r="Q1385" s="1"/>
  <c r="L1395" i="5"/>
  <c r="Q1395" s="1"/>
  <c r="I1381" i="8"/>
  <c r="H1391" i="5"/>
  <c r="CQ1329" i="1"/>
  <c r="P1329" s="1"/>
  <c r="AD1290"/>
  <c r="CR1290" s="1"/>
  <c r="Q1290" s="1"/>
  <c r="CS1290"/>
  <c r="R1290" s="1"/>
  <c r="AD1289"/>
  <c r="CR1289" s="1"/>
  <c r="Q1289" s="1"/>
  <c r="CS1289"/>
  <c r="R1289" s="1"/>
  <c r="M1363" i="8"/>
  <c r="Q1363" s="1"/>
  <c r="L1373" i="5"/>
  <c r="Q1373" s="1"/>
  <c r="L1342" i="8"/>
  <c r="K1352" i="5"/>
  <c r="F1335" i="8"/>
  <c r="D1336"/>
  <c r="E1345" i="5"/>
  <c r="C1346"/>
  <c r="D290" i="9"/>
  <c r="I358" i="7"/>
  <c r="D263" i="6" s="1"/>
  <c r="M1317" i="8"/>
  <c r="Q1317" s="1"/>
  <c r="M1316"/>
  <c r="L1327" i="5"/>
  <c r="Q1327" s="1"/>
  <c r="L1326"/>
  <c r="AD1229" i="1"/>
  <c r="CR1229" s="1"/>
  <c r="Q1229" s="1"/>
  <c r="CS1229"/>
  <c r="R1229" s="1"/>
  <c r="P352" i="7"/>
  <c r="R352" s="1"/>
  <c r="S352"/>
  <c r="T352" s="1"/>
  <c r="AD1228" i="1"/>
  <c r="CR1228" s="1"/>
  <c r="Q1228" s="1"/>
  <c r="CS1228"/>
  <c r="R1228" s="1"/>
  <c r="AD1227"/>
  <c r="CR1227" s="1"/>
  <c r="Q1227" s="1"/>
  <c r="CS1227"/>
  <c r="R1227" s="1"/>
  <c r="CY1226"/>
  <c r="X1226" s="1"/>
  <c r="L1273" i="8"/>
  <c r="K1283" i="5"/>
  <c r="M1265" i="8"/>
  <c r="Q1265" s="1"/>
  <c r="M1264"/>
  <c r="L1275" i="5"/>
  <c r="Q1275" s="1"/>
  <c r="L1274"/>
  <c r="M1253" i="8"/>
  <c r="Q1253" s="1"/>
  <c r="L1263" i="5"/>
  <c r="Q1263" s="1"/>
  <c r="V1249" i="8"/>
  <c r="V1259" i="5"/>
  <c r="D273" i="9"/>
  <c r="I333" i="7"/>
  <c r="CS1196" i="1"/>
  <c r="R1196" s="1"/>
  <c r="AD1196"/>
  <c r="CR1196" s="1"/>
  <c r="Q1196" s="1"/>
  <c r="CS1195"/>
  <c r="R1195" s="1"/>
  <c r="AD1195"/>
  <c r="CR1195" s="1"/>
  <c r="Q1195" s="1"/>
  <c r="GX1148"/>
  <c r="CR1148"/>
  <c r="Q1148" s="1"/>
  <c r="I1203" i="8"/>
  <c r="H1213" i="5"/>
  <c r="L1190" i="8"/>
  <c r="K1200" i="5"/>
  <c r="EH1156" i="1"/>
  <c r="FQ1129"/>
  <c r="CZ1092"/>
  <c r="Y1092" s="1"/>
  <c r="CY1092"/>
  <c r="X1092" s="1"/>
  <c r="M1134" i="8"/>
  <c r="Q1134" s="1"/>
  <c r="L1144" i="5"/>
  <c r="Q1144" s="1"/>
  <c r="M1132" i="8"/>
  <c r="Q1132" s="1"/>
  <c r="M1131"/>
  <c r="L1142" i="5"/>
  <c r="Q1142" s="1"/>
  <c r="L1141"/>
  <c r="L1074" i="8"/>
  <c r="K1084" i="5"/>
  <c r="EH1036" i="1"/>
  <c r="FQ1009"/>
  <c r="M994" i="8"/>
  <c r="Q994" s="1"/>
  <c r="L1004" i="5"/>
  <c r="Q1004" s="1"/>
  <c r="M981" i="8"/>
  <c r="Q981" s="1"/>
  <c r="L991" i="5"/>
  <c r="Q991" s="1"/>
  <c r="M977" i="8"/>
  <c r="Q977" s="1"/>
  <c r="L987" i="5"/>
  <c r="Q987" s="1"/>
  <c r="L946" i="8"/>
  <c r="K956" i="5"/>
  <c r="V927" i="8"/>
  <c r="V937" i="5"/>
  <c r="L922" i="8"/>
  <c r="K932" i="5"/>
  <c r="L883" i="8"/>
  <c r="K893" i="5"/>
  <c r="T865" i="8"/>
  <c r="T875" i="5"/>
  <c r="M833" i="8"/>
  <c r="Q833" s="1"/>
  <c r="L843" i="5"/>
  <c r="Q843" s="1"/>
  <c r="M831" i="8"/>
  <c r="Q831" s="1"/>
  <c r="L841" i="5"/>
  <c r="Q841" s="1"/>
  <c r="L763" i="8"/>
  <c r="K773" i="5"/>
  <c r="L716" i="8"/>
  <c r="K726" i="5"/>
  <c r="M713" i="8"/>
  <c r="Q713" s="1"/>
  <c r="L723" i="5"/>
  <c r="Q723" s="1"/>
  <c r="L618" i="8"/>
  <c r="K619" s="1"/>
  <c r="P619" s="1"/>
  <c r="K628" i="5"/>
  <c r="J629" s="1"/>
  <c r="P629" s="1"/>
  <c r="G22" i="1"/>
  <c r="A8" i="6" s="1"/>
  <c r="A1818" i="8"/>
  <c r="A404" i="6"/>
  <c r="A1826" i="5"/>
  <c r="M1810" i="8"/>
  <c r="Q1810" s="1"/>
  <c r="L1820" i="5"/>
  <c r="Q1820" s="1"/>
  <c r="AB1705" i="1"/>
  <c r="I1807" i="8"/>
  <c r="H1817" i="5"/>
  <c r="S533" i="7"/>
  <c r="T533" s="1"/>
  <c r="P533"/>
  <c r="R533" s="1"/>
  <c r="I1799" i="8"/>
  <c r="U1797"/>
  <c r="I1804" s="1"/>
  <c r="S1797"/>
  <c r="I1803" s="1"/>
  <c r="H1809" i="5"/>
  <c r="U1807"/>
  <c r="H1814" s="1"/>
  <c r="S1807"/>
  <c r="H1813" s="1"/>
  <c r="F1797" i="8"/>
  <c r="D1798"/>
  <c r="C1808" i="5"/>
  <c r="E1807"/>
  <c r="M1796" i="8"/>
  <c r="Q1796" s="1"/>
  <c r="L1806" i="5"/>
  <c r="Q1806" s="1"/>
  <c r="S528" i="7"/>
  <c r="T528" s="1"/>
  <c r="P528"/>
  <c r="R528" s="1"/>
  <c r="L1789" i="8"/>
  <c r="K1799" i="5"/>
  <c r="I1789" i="8"/>
  <c r="R1789" s="1"/>
  <c r="H1799" i="5"/>
  <c r="R1799" s="1"/>
  <c r="F1785" i="8"/>
  <c r="D1786"/>
  <c r="C1796" i="5"/>
  <c r="E1795"/>
  <c r="U1782" i="8"/>
  <c r="S1782"/>
  <c r="U1792" i="5"/>
  <c r="S1792"/>
  <c r="D388" i="9"/>
  <c r="I523" i="7"/>
  <c r="D396" i="6" s="1"/>
  <c r="U1695" i="1"/>
  <c r="AD1695"/>
  <c r="I1776" i="8"/>
  <c r="R1776" s="1"/>
  <c r="H1786" i="5"/>
  <c r="R1786" s="1"/>
  <c r="D387" i="9"/>
  <c r="I521" i="7"/>
  <c r="D389" i="6" s="1"/>
  <c r="I522" i="7"/>
  <c r="D388" i="6" s="1"/>
  <c r="I520" i="7"/>
  <c r="D395" i="6" s="1"/>
  <c r="I519" i="7"/>
  <c r="D397" i="6" s="1"/>
  <c r="I1770" i="8"/>
  <c r="H1780" i="5"/>
  <c r="U1768" i="8"/>
  <c r="S1768"/>
  <c r="S1778" i="5"/>
  <c r="U1778"/>
  <c r="K518" i="7"/>
  <c r="N518"/>
  <c r="M1767" i="8"/>
  <c r="Q1767" s="1"/>
  <c r="L1777" i="5"/>
  <c r="Q1777" s="1"/>
  <c r="T1688" i="1"/>
  <c r="K517" i="7"/>
  <c r="N517"/>
  <c r="L1760" i="8"/>
  <c r="K1770" i="5"/>
  <c r="GD1684" i="1"/>
  <c r="BC1652"/>
  <c r="I1748" i="8"/>
  <c r="H1758" i="5"/>
  <c r="M1745" i="8"/>
  <c r="Q1745" s="1"/>
  <c r="L1755" i="5"/>
  <c r="Q1755" s="1"/>
  <c r="AB1644" i="1"/>
  <c r="I1742" i="8"/>
  <c r="H1752" i="5"/>
  <c r="S510" i="7"/>
  <c r="T510" s="1"/>
  <c r="P510"/>
  <c r="R510" s="1"/>
  <c r="L1734" i="8"/>
  <c r="K1744" i="5"/>
  <c r="I1736" i="8"/>
  <c r="R1736" s="1"/>
  <c r="H1746" i="5"/>
  <c r="R1746" s="1"/>
  <c r="L1737" i="8"/>
  <c r="K1747" i="5"/>
  <c r="V1641" i="1"/>
  <c r="D377" i="9"/>
  <c r="I509" i="7"/>
  <c r="I508"/>
  <c r="I507"/>
  <c r="I506"/>
  <c r="I1730" i="8"/>
  <c r="H1740" i="5"/>
  <c r="I1725" i="8"/>
  <c r="H1735" i="5"/>
  <c r="I1717" i="8"/>
  <c r="H1727" i="5"/>
  <c r="D1718" i="8"/>
  <c r="F1717"/>
  <c r="E1727" i="5"/>
  <c r="C1728"/>
  <c r="CS1635" i="1"/>
  <c r="R1635" s="1"/>
  <c r="S499" i="7"/>
  <c r="P499"/>
  <c r="D374" i="9"/>
  <c r="I499" i="7"/>
  <c r="D377" i="6" s="1"/>
  <c r="CT1634" i="1"/>
  <c r="S1707" i="8"/>
  <c r="I1713" s="1"/>
  <c r="I1709"/>
  <c r="U1707"/>
  <c r="I1714" s="1"/>
  <c r="H1719" i="5"/>
  <c r="U1717"/>
  <c r="H1724" s="1"/>
  <c r="S1717"/>
  <c r="H1723" s="1"/>
  <c r="L1711" i="8"/>
  <c r="K1721" i="5"/>
  <c r="U1705" i="8"/>
  <c r="S1705"/>
  <c r="U1715" i="5"/>
  <c r="S1715"/>
  <c r="CP1631" i="1"/>
  <c r="O1631" s="1"/>
  <c r="CP1630"/>
  <c r="O1630" s="1"/>
  <c r="L1703" i="8"/>
  <c r="K1704" s="1"/>
  <c r="P1704" s="1"/>
  <c r="K1713" i="5"/>
  <c r="J1714" s="1"/>
  <c r="P1714" s="1"/>
  <c r="AB1626" i="1"/>
  <c r="I1698" i="8"/>
  <c r="H1708" i="5"/>
  <c r="D369" i="9"/>
  <c r="I493" i="7"/>
  <c r="D375" i="6" s="1"/>
  <c r="CT1624" i="1"/>
  <c r="S1624" s="1"/>
  <c r="I1690" i="8"/>
  <c r="U1689"/>
  <c r="I1695" s="1"/>
  <c r="S1689"/>
  <c r="I1694" s="1"/>
  <c r="U1699" i="5"/>
  <c r="H1705" s="1"/>
  <c r="S1699"/>
  <c r="H1704" s="1"/>
  <c r="H1700"/>
  <c r="GD1621" i="1"/>
  <c r="CK1621"/>
  <c r="M1682" i="8"/>
  <c r="Q1682" s="1"/>
  <c r="L1692" i="5"/>
  <c r="Q1692" s="1"/>
  <c r="U1667" i="8"/>
  <c r="I1674" s="1"/>
  <c r="S1667"/>
  <c r="I1673" s="1"/>
  <c r="I1669"/>
  <c r="U1677" i="5"/>
  <c r="H1684" s="1"/>
  <c r="S1677"/>
  <c r="H1683" s="1"/>
  <c r="H1679"/>
  <c r="I1665" i="8"/>
  <c r="H1675" i="5"/>
  <c r="CT1577" i="1"/>
  <c r="S1577" s="1"/>
  <c r="I1657" i="8"/>
  <c r="U1655"/>
  <c r="I1662" s="1"/>
  <c r="S1655"/>
  <c r="I1661" s="1"/>
  <c r="U1665" i="5"/>
  <c r="H1672" s="1"/>
  <c r="S1665"/>
  <c r="H1671" s="1"/>
  <c r="H1667"/>
  <c r="D361" i="9"/>
  <c r="I479" i="7"/>
  <c r="I481"/>
  <c r="D352" i="6" s="1"/>
  <c r="I478" i="7"/>
  <c r="D355" i="6" s="1"/>
  <c r="I480" i="7"/>
  <c r="D353" i="6" s="1"/>
  <c r="CZ1575" i="1"/>
  <c r="Y1575" s="1"/>
  <c r="M1654" i="8"/>
  <c r="Q1654" s="1"/>
  <c r="L1664" i="5"/>
  <c r="Q1664" s="1"/>
  <c r="D1653" i="8"/>
  <c r="F1652"/>
  <c r="C1663" i="5"/>
  <c r="E1662"/>
  <c r="D360" i="9"/>
  <c r="I477" i="7"/>
  <c r="D358" i="6" s="1"/>
  <c r="I1647" i="8"/>
  <c r="H1657" i="5"/>
  <c r="BZ1589" i="1"/>
  <c r="AQ1589" s="1"/>
  <c r="CP1567"/>
  <c r="O1567" s="1"/>
  <c r="L1635" i="8"/>
  <c r="K1637" s="1"/>
  <c r="P1637" s="1"/>
  <c r="K1645" i="5"/>
  <c r="J1647" s="1"/>
  <c r="P1647" s="1"/>
  <c r="L1629" i="8"/>
  <c r="K1639" i="5"/>
  <c r="AD1565" i="1"/>
  <c r="I1629" i="8"/>
  <c r="R1629" s="1"/>
  <c r="H1639" i="5"/>
  <c r="R1639" s="1"/>
  <c r="BB1530" i="1"/>
  <c r="L1616" i="8"/>
  <c r="K1617" s="1"/>
  <c r="P1617" s="1"/>
  <c r="K1626" i="5"/>
  <c r="J1627" s="1"/>
  <c r="P1627" s="1"/>
  <c r="S465" i="7"/>
  <c r="T465" s="1"/>
  <c r="P465"/>
  <c r="R465" s="1"/>
  <c r="L1608" i="8"/>
  <c r="K1618" i="5"/>
  <c r="M1615" i="8"/>
  <c r="Q1615" s="1"/>
  <c r="M1614"/>
  <c r="L1625" i="5"/>
  <c r="Q1625" s="1"/>
  <c r="L1624"/>
  <c r="CR1524" i="1"/>
  <c r="Q1524" s="1"/>
  <c r="I1609" i="8"/>
  <c r="H1619" i="5"/>
  <c r="D1607" i="8"/>
  <c r="F1606"/>
  <c r="C1617" i="5"/>
  <c r="E1616"/>
  <c r="D351" i="9"/>
  <c r="I463" i="7"/>
  <c r="I462"/>
  <c r="I461"/>
  <c r="I464"/>
  <c r="D1595" i="8"/>
  <c r="F1594"/>
  <c r="C1605" i="5"/>
  <c r="E1604"/>
  <c r="D349" i="9"/>
  <c r="I458" i="7"/>
  <c r="D335" i="6" s="1"/>
  <c r="I457" i="7"/>
  <c r="I459"/>
  <c r="D334" i="6" s="1"/>
  <c r="I456" i="7"/>
  <c r="D337" i="6" s="1"/>
  <c r="CX1652" i="3"/>
  <c r="W1518" i="1"/>
  <c r="S1591" i="8"/>
  <c r="U1591"/>
  <c r="U1601" i="5"/>
  <c r="S1601"/>
  <c r="CS1517" i="1"/>
  <c r="R1517" s="1"/>
  <c r="CY1517" s="1"/>
  <c r="X1517" s="1"/>
  <c r="S455" i="7"/>
  <c r="P455"/>
  <c r="F1581" i="8"/>
  <c r="D1582"/>
  <c r="C1592" i="5"/>
  <c r="E1591"/>
  <c r="U1579" i="8"/>
  <c r="S1579"/>
  <c r="S1589" i="5"/>
  <c r="U1589"/>
  <c r="CZ1510" i="1"/>
  <c r="Y1510" s="1"/>
  <c r="S449" i="7"/>
  <c r="T449" s="1"/>
  <c r="P449"/>
  <c r="R449" s="1"/>
  <c r="L1566" i="8"/>
  <c r="K1576" i="5"/>
  <c r="DZ1530" i="1"/>
  <c r="M1573" i="8"/>
  <c r="Q1573" s="1"/>
  <c r="M1572"/>
  <c r="L1583" i="5"/>
  <c r="Q1583" s="1"/>
  <c r="L1582"/>
  <c r="M1556" i="8"/>
  <c r="Q1556" s="1"/>
  <c r="L1566" i="5"/>
  <c r="Q1566" s="1"/>
  <c r="CQ1469" i="1"/>
  <c r="P1469" s="1"/>
  <c r="I1555" i="8"/>
  <c r="H1565" i="5"/>
  <c r="I1549" i="8"/>
  <c r="R1549" s="1"/>
  <c r="H1559" i="5"/>
  <c r="R1559" s="1"/>
  <c r="CT1465" i="1"/>
  <c r="S1465" s="1"/>
  <c r="U1543" i="8"/>
  <c r="S1543"/>
  <c r="U1553" i="5"/>
  <c r="S1553"/>
  <c r="AD1463" i="1"/>
  <c r="I1537" i="8"/>
  <c r="R1537" s="1"/>
  <c r="H1547" i="5"/>
  <c r="R1547" s="1"/>
  <c r="M1532" i="8"/>
  <c r="Q1532" s="1"/>
  <c r="L1542" i="5"/>
  <c r="Q1542" s="1"/>
  <c r="D1531" i="8"/>
  <c r="F1530"/>
  <c r="E1540" i="5"/>
  <c r="C1541"/>
  <c r="P433" i="7"/>
  <c r="S433"/>
  <c r="D336" i="9"/>
  <c r="I433" i="7"/>
  <c r="D322" i="6" s="1"/>
  <c r="M1529" i="8"/>
  <c r="Q1529" s="1"/>
  <c r="M1528"/>
  <c r="L1539" i="5"/>
  <c r="Q1539" s="1"/>
  <c r="L1538"/>
  <c r="I1525" i="8"/>
  <c r="H1535" i="5"/>
  <c r="L1518" i="8"/>
  <c r="K1519" s="1"/>
  <c r="P1519" s="1"/>
  <c r="K1528" i="5"/>
  <c r="J1529" s="1"/>
  <c r="P1529" s="1"/>
  <c r="I1518" i="8"/>
  <c r="H1528" i="5"/>
  <c r="CS1454" i="1"/>
  <c r="R1454" s="1"/>
  <c r="P428" i="7"/>
  <c r="R428" s="1"/>
  <c r="S428"/>
  <c r="T428" s="1"/>
  <c r="I1513" i="8"/>
  <c r="H1523" i="5"/>
  <c r="FQ1473" i="1"/>
  <c r="AD1451"/>
  <c r="I1507" i="8"/>
  <c r="R1507" s="1"/>
  <c r="H1517" i="5"/>
  <c r="R1517" s="1"/>
  <c r="M1495" i="8"/>
  <c r="Q1495" s="1"/>
  <c r="L1505" i="5"/>
  <c r="Q1505" s="1"/>
  <c r="CQ1412" i="1"/>
  <c r="P1412" s="1"/>
  <c r="I1494" i="8"/>
  <c r="H1504" i="5"/>
  <c r="I1484" i="8"/>
  <c r="R1484" s="1"/>
  <c r="H1494" i="5"/>
  <c r="R1494" s="1"/>
  <c r="D325" i="9"/>
  <c r="I417" i="7"/>
  <c r="I419"/>
  <c r="I416"/>
  <c r="I418"/>
  <c r="CT1402" i="1"/>
  <c r="S1402" s="1"/>
  <c r="U1468" i="8"/>
  <c r="I1475" s="1"/>
  <c r="I1470"/>
  <c r="S1468"/>
  <c r="I1474" s="1"/>
  <c r="U1478" i="5"/>
  <c r="H1485" s="1"/>
  <c r="S1478"/>
  <c r="H1484" s="1"/>
  <c r="H1480"/>
  <c r="F1465" i="8"/>
  <c r="D1466"/>
  <c r="C1476" i="5"/>
  <c r="E1475"/>
  <c r="P409" i="7"/>
  <c r="R409" s="1"/>
  <c r="S409"/>
  <c r="T409" s="1"/>
  <c r="AD1399" i="1"/>
  <c r="AD1398"/>
  <c r="I1459" i="8"/>
  <c r="R1459" s="1"/>
  <c r="H1469" i="5"/>
  <c r="R1469" s="1"/>
  <c r="CQ1397" i="1"/>
  <c r="P1397" s="1"/>
  <c r="CP1397" s="1"/>
  <c r="O1397" s="1"/>
  <c r="AB1397"/>
  <c r="CT1396"/>
  <c r="S1396" s="1"/>
  <c r="S1453" i="8"/>
  <c r="U1453"/>
  <c r="U1463" i="5"/>
  <c r="S1463"/>
  <c r="L1451" i="8"/>
  <c r="K1452" s="1"/>
  <c r="P1452" s="1"/>
  <c r="K1461" i="5"/>
  <c r="J1462" s="1"/>
  <c r="P1462" s="1"/>
  <c r="M1450" i="8"/>
  <c r="Q1450" s="1"/>
  <c r="L1460" i="5"/>
  <c r="Q1460" s="1"/>
  <c r="GE1385" i="1"/>
  <c r="M1430" i="8"/>
  <c r="Q1430" s="1"/>
  <c r="L1440" i="5"/>
  <c r="Q1440" s="1"/>
  <c r="I1429" i="8"/>
  <c r="H1439" i="5"/>
  <c r="AB1351" i="1"/>
  <c r="CQ1351"/>
  <c r="P1351" s="1"/>
  <c r="L1423" i="8"/>
  <c r="K1424" s="1"/>
  <c r="P1424" s="1"/>
  <c r="K1433" i="5"/>
  <c r="J1434" s="1"/>
  <c r="P1434" s="1"/>
  <c r="L1418" i="8"/>
  <c r="K1428" i="5"/>
  <c r="CY1342" i="1"/>
  <c r="X1342" s="1"/>
  <c r="CZ1342"/>
  <c r="Y1342" s="1"/>
  <c r="AD1340"/>
  <c r="CR1340" s="1"/>
  <c r="Q1340" s="1"/>
  <c r="S391" i="7"/>
  <c r="T391" s="1"/>
  <c r="P391"/>
  <c r="R391" s="1"/>
  <c r="CS1340" i="1"/>
  <c r="R1340" s="1"/>
  <c r="D1402" i="8"/>
  <c r="F1401"/>
  <c r="E1411" i="5"/>
  <c r="C1412"/>
  <c r="T1337" i="1"/>
  <c r="DY1353" s="1"/>
  <c r="F1398" i="8"/>
  <c r="D1399"/>
  <c r="E1408" i="5"/>
  <c r="C1409"/>
  <c r="M1397" i="8"/>
  <c r="Q1397" s="1"/>
  <c r="M1396"/>
  <c r="L1407" i="5"/>
  <c r="Q1407" s="1"/>
  <c r="L1406"/>
  <c r="I1393" i="8"/>
  <c r="H1403" i="5"/>
  <c r="CT1333" i="1"/>
  <c r="S1333" s="1"/>
  <c r="CZ1333" s="1"/>
  <c r="Y1333" s="1"/>
  <c r="U1386" i="8"/>
  <c r="S1386"/>
  <c r="U1396" i="5"/>
  <c r="S1396"/>
  <c r="I1384" i="8"/>
  <c r="H1394" i="5"/>
  <c r="CQ1331" i="1"/>
  <c r="P1331" s="1"/>
  <c r="CS1328"/>
  <c r="R1328" s="1"/>
  <c r="CZ1328" s="1"/>
  <c r="Y1328" s="1"/>
  <c r="S380" i="7"/>
  <c r="P380"/>
  <c r="AD1328" i="1"/>
  <c r="CR1328" s="1"/>
  <c r="Q1328" s="1"/>
  <c r="CY1289"/>
  <c r="X1289" s="1"/>
  <c r="V1364" i="8"/>
  <c r="V1374" i="5"/>
  <c r="M1365" i="8"/>
  <c r="Q1365" s="1"/>
  <c r="L1375" i="5"/>
  <c r="Q1375" s="1"/>
  <c r="M1361" i="8"/>
  <c r="Q1361" s="1"/>
  <c r="L1371" i="5"/>
  <c r="Q1371" s="1"/>
  <c r="I1355" i="8"/>
  <c r="H1365" i="5"/>
  <c r="AB1281" i="1"/>
  <c r="M1349" i="8"/>
  <c r="Q1349" s="1"/>
  <c r="L1359" i="5"/>
  <c r="Q1359" s="1"/>
  <c r="I1348" i="8"/>
  <c r="H1358" i="5"/>
  <c r="CQ1280" i="1"/>
  <c r="P1280" s="1"/>
  <c r="CZ1273"/>
  <c r="Y1273" s="1"/>
  <c r="CY1273"/>
  <c r="X1273" s="1"/>
  <c r="I1321" i="8"/>
  <c r="H1331" i="5"/>
  <c r="L1312" i="8"/>
  <c r="K1322" i="5"/>
  <c r="CZ1227" i="1"/>
  <c r="Y1227" s="1"/>
  <c r="M1298" i="8"/>
  <c r="Q1298" s="1"/>
  <c r="L1308" i="5"/>
  <c r="Q1308" s="1"/>
  <c r="M1296" i="8"/>
  <c r="Q1296" s="1"/>
  <c r="L1306" i="5"/>
  <c r="Q1306" s="1"/>
  <c r="M1294" i="8"/>
  <c r="Q1294" s="1"/>
  <c r="L1304" i="5"/>
  <c r="Q1304" s="1"/>
  <c r="I1286" i="8"/>
  <c r="H1296" i="5"/>
  <c r="N344" i="7"/>
  <c r="K344"/>
  <c r="CQ1214" i="1"/>
  <c r="P1214" s="1"/>
  <c r="CT1213"/>
  <c r="S1269" i="8"/>
  <c r="I1275" s="1"/>
  <c r="I1271"/>
  <c r="U1269"/>
  <c r="I1276" s="1"/>
  <c r="U1279" i="5"/>
  <c r="H1286" s="1"/>
  <c r="S1279"/>
  <c r="H1285" s="1"/>
  <c r="H1281"/>
  <c r="T1249" i="8"/>
  <c r="T1259" i="5"/>
  <c r="U1237" i="8"/>
  <c r="I1243" s="1"/>
  <c r="S1237"/>
  <c r="I1242" s="1"/>
  <c r="I1238"/>
  <c r="H1248" i="5"/>
  <c r="U1247"/>
  <c r="H1253" s="1"/>
  <c r="S1247"/>
  <c r="H1252" s="1"/>
  <c r="CT1199" i="1"/>
  <c r="S1199" s="1"/>
  <c r="CZ1195"/>
  <c r="Y1195" s="1"/>
  <c r="CY1195"/>
  <c r="X1195" s="1"/>
  <c r="M1231" i="8"/>
  <c r="Q1231" s="1"/>
  <c r="L1241" i="5"/>
  <c r="Q1241" s="1"/>
  <c r="CD1231" i="1"/>
  <c r="N327" i="7"/>
  <c r="K327"/>
  <c r="M1213" i="8"/>
  <c r="Q1213" s="1"/>
  <c r="L1223" i="5"/>
  <c r="Q1223" s="1"/>
  <c r="M1209" i="8"/>
  <c r="Q1209" s="1"/>
  <c r="M1208"/>
  <c r="L1219" i="5"/>
  <c r="Q1219" s="1"/>
  <c r="L1218"/>
  <c r="L1137" i="8"/>
  <c r="K1147" i="5"/>
  <c r="L1125" i="8"/>
  <c r="K1135" i="5"/>
  <c r="M1020" i="8"/>
  <c r="Q1020" s="1"/>
  <c r="L1030" i="5"/>
  <c r="Q1030" s="1"/>
  <c r="M1018" i="8"/>
  <c r="Q1018" s="1"/>
  <c r="L1028" i="5"/>
  <c r="Q1028" s="1"/>
  <c r="CY962" i="1"/>
  <c r="X962" s="1"/>
  <c r="M991" i="8"/>
  <c r="Q991" s="1"/>
  <c r="M990"/>
  <c r="L1001" i="5"/>
  <c r="Q1001" s="1"/>
  <c r="L1000"/>
  <c r="M914" i="8"/>
  <c r="Q914" s="1"/>
  <c r="L924" i="5"/>
  <c r="Q924" s="1"/>
  <c r="L877" i="8"/>
  <c r="K878" s="1"/>
  <c r="P878" s="1"/>
  <c r="K887" i="5"/>
  <c r="J888" s="1"/>
  <c r="P888" s="1"/>
  <c r="AB794" i="1"/>
  <c r="CR794"/>
  <c r="Q794" s="1"/>
  <c r="L790" i="8"/>
  <c r="K791" s="1"/>
  <c r="P791" s="1"/>
  <c r="K800" i="5"/>
  <c r="J801" s="1"/>
  <c r="P801" s="1"/>
  <c r="M789" i="8"/>
  <c r="Q789" s="1"/>
  <c r="M788"/>
  <c r="L799" i="5"/>
  <c r="Q799" s="1"/>
  <c r="L798"/>
  <c r="CZ729" i="1"/>
  <c r="Y729" s="1"/>
  <c r="L761" i="8"/>
  <c r="K771" i="5"/>
  <c r="CY729" i="1"/>
  <c r="X729" s="1"/>
  <c r="L750" i="8"/>
  <c r="K760" i="5"/>
  <c r="L724" i="8"/>
  <c r="K725" s="1"/>
  <c r="P725" s="1"/>
  <c r="K734" i="5"/>
  <c r="J735" s="1"/>
  <c r="P735" s="1"/>
  <c r="M697" i="8"/>
  <c r="Q697" s="1"/>
  <c r="L707" i="5"/>
  <c r="Q707" s="1"/>
  <c r="M664" i="8"/>
  <c r="Q664" s="1"/>
  <c r="M663"/>
  <c r="L674" i="5"/>
  <c r="Q674" s="1"/>
  <c r="L673"/>
  <c r="CZ563" i="1"/>
  <c r="Y563" s="1"/>
  <c r="CY563"/>
  <c r="X563" s="1"/>
  <c r="M593" i="8"/>
  <c r="Q593" s="1"/>
  <c r="L603" i="5"/>
  <c r="Q603" s="1"/>
  <c r="M581" i="8"/>
  <c r="Q581" s="1"/>
  <c r="L591" i="5"/>
  <c r="Q591" s="1"/>
  <c r="M579" i="8"/>
  <c r="Q579" s="1"/>
  <c r="L589" i="5"/>
  <c r="Q589" s="1"/>
  <c r="L570" i="8"/>
  <c r="K580" i="5"/>
  <c r="M577" i="8"/>
  <c r="Q577" s="1"/>
  <c r="M576"/>
  <c r="L587" i="5"/>
  <c r="Q587" s="1"/>
  <c r="L586"/>
  <c r="M562" i="8"/>
  <c r="Q562" s="1"/>
  <c r="L572" i="5"/>
  <c r="Q572" s="1"/>
  <c r="CT1709" i="1"/>
  <c r="S1709" s="1"/>
  <c r="S1811" i="8"/>
  <c r="U1811"/>
  <c r="U1821" i="5"/>
  <c r="S1821"/>
  <c r="K1831" i="8"/>
  <c r="J1838" i="5"/>
  <c r="K1825" i="8"/>
  <c r="J1831" i="5"/>
  <c r="P1724" i="1"/>
  <c r="BB1711"/>
  <c r="AB1707"/>
  <c r="I1809" i="8"/>
  <c r="H1819" i="5"/>
  <c r="CP1706" i="1"/>
  <c r="O1706" s="1"/>
  <c r="U1807" i="8"/>
  <c r="S1807"/>
  <c r="U1817" i="5"/>
  <c r="S1817"/>
  <c r="CS1704" i="1"/>
  <c r="R1704" s="1"/>
  <c r="AD1704"/>
  <c r="CR1704" s="1"/>
  <c r="Q1704" s="1"/>
  <c r="CT1703"/>
  <c r="S1703" s="1"/>
  <c r="V1703"/>
  <c r="I1801" i="8"/>
  <c r="R1801" s="1"/>
  <c r="H1811" i="5"/>
  <c r="R1811" s="1"/>
  <c r="CS1701" i="1"/>
  <c r="R1701" s="1"/>
  <c r="CY1701" s="1"/>
  <c r="X1701" s="1"/>
  <c r="I1795" i="8"/>
  <c r="H1805" i="5"/>
  <c r="AD1700" i="1"/>
  <c r="AD1699"/>
  <c r="AB1699" s="1"/>
  <c r="CT1697"/>
  <c r="S1697" s="1"/>
  <c r="D1783" i="8"/>
  <c r="F1782"/>
  <c r="E1792" i="5"/>
  <c r="C1793"/>
  <c r="V1696" i="1"/>
  <c r="CS1696"/>
  <c r="R1696" s="1"/>
  <c r="CY1696" s="1"/>
  <c r="X1696" s="1"/>
  <c r="P523" i="7"/>
  <c r="R523" s="1"/>
  <c r="S523"/>
  <c r="T523" s="1"/>
  <c r="I1777" i="8"/>
  <c r="H1787" i="5"/>
  <c r="U1770" i="8"/>
  <c r="S1770"/>
  <c r="S1780" i="5"/>
  <c r="U1780"/>
  <c r="CS1692" i="1"/>
  <c r="R1692" s="1"/>
  <c r="CZ1692" s="1"/>
  <c r="Y1692" s="1"/>
  <c r="CT1691"/>
  <c r="S1691" s="1"/>
  <c r="CZ1691" s="1"/>
  <c r="Y1691" s="1"/>
  <c r="T1689"/>
  <c r="AB1689"/>
  <c r="I1765" i="8"/>
  <c r="H1775" i="5"/>
  <c r="CQ1688" i="1"/>
  <c r="P1688" s="1"/>
  <c r="CT1687"/>
  <c r="S1687" s="1"/>
  <c r="I1757" i="8"/>
  <c r="U1756"/>
  <c r="I1762" s="1"/>
  <c r="S1756"/>
  <c r="I1761" s="1"/>
  <c r="S1766" i="5"/>
  <c r="H1771" s="1"/>
  <c r="H1767"/>
  <c r="U1766"/>
  <c r="H1772" s="1"/>
  <c r="GC1684" i="1"/>
  <c r="U1748" i="8"/>
  <c r="S1748"/>
  <c r="U1758" i="5"/>
  <c r="S1758"/>
  <c r="CP1649" i="1"/>
  <c r="O1649" s="1"/>
  <c r="K511" i="7"/>
  <c r="N511"/>
  <c r="CS1648" i="1"/>
  <c r="R1648" s="1"/>
  <c r="CZ1648" s="1"/>
  <c r="Y1648" s="1"/>
  <c r="M1747" i="8"/>
  <c r="Q1747" s="1"/>
  <c r="L1757" i="5"/>
  <c r="Q1757" s="1"/>
  <c r="CS1647" i="1"/>
  <c r="R1647" s="1"/>
  <c r="AB1646"/>
  <c r="I1744" i="8"/>
  <c r="H1754" i="5"/>
  <c r="S1742" i="8"/>
  <c r="U1742"/>
  <c r="S1752" i="5"/>
  <c r="U1752"/>
  <c r="AD1643" i="1"/>
  <c r="CR1643" s="1"/>
  <c r="Q1643" s="1"/>
  <c r="CS1642"/>
  <c r="R1642" s="1"/>
  <c r="M1741" i="8"/>
  <c r="Q1741" s="1"/>
  <c r="M1740"/>
  <c r="L1751" i="5"/>
  <c r="Q1751" s="1"/>
  <c r="L1750"/>
  <c r="AD1642" i="1"/>
  <c r="D1733" i="8"/>
  <c r="F1732"/>
  <c r="E1742" i="5"/>
  <c r="C1743"/>
  <c r="P1641" i="1"/>
  <c r="CQ1640"/>
  <c r="P1640" s="1"/>
  <c r="AB1640"/>
  <c r="CY1639"/>
  <c r="X1639" s="1"/>
  <c r="CQ1638"/>
  <c r="D1721" i="8"/>
  <c r="F1720"/>
  <c r="E1730" i="5"/>
  <c r="C1731"/>
  <c r="U1717" i="8"/>
  <c r="S1717"/>
  <c r="U1727" i="5"/>
  <c r="S1727"/>
  <c r="U1635" i="1"/>
  <c r="N499" i="7"/>
  <c r="K499"/>
  <c r="AD1634" i="1"/>
  <c r="AB1634" s="1"/>
  <c r="I1711" i="8"/>
  <c r="R1711" s="1"/>
  <c r="H1721" i="5"/>
  <c r="R1721" s="1"/>
  <c r="D1708" i="8"/>
  <c r="F1707"/>
  <c r="E1717" i="5"/>
  <c r="C1718"/>
  <c r="CS1630" i="1"/>
  <c r="R1630" s="1"/>
  <c r="M1704" i="8"/>
  <c r="Q1704" s="1"/>
  <c r="L1714" i="5"/>
  <c r="Q1714" s="1"/>
  <c r="CT1628" i="1"/>
  <c r="S1628" s="1"/>
  <c r="M1702" i="8"/>
  <c r="Q1702" s="1"/>
  <c r="L1712" i="5"/>
  <c r="Q1712" s="1"/>
  <c r="AD1628" i="1"/>
  <c r="CR1628" s="1"/>
  <c r="Q1628" s="1"/>
  <c r="S494" i="7"/>
  <c r="T494" s="1"/>
  <c r="P494"/>
  <c r="R494" s="1"/>
  <c r="U1698" i="8"/>
  <c r="S1698"/>
  <c r="U1708" i="5"/>
  <c r="S1708"/>
  <c r="F1698" i="8"/>
  <c r="D1699"/>
  <c r="C1709" i="5"/>
  <c r="E1708"/>
  <c r="P1625" i="1"/>
  <c r="K493" i="7"/>
  <c r="N493"/>
  <c r="AD1624" i="1"/>
  <c r="I1692" i="8"/>
  <c r="R1692" s="1"/>
  <c r="H1702" i="5"/>
  <c r="R1702" s="1"/>
  <c r="GC1621" i="1"/>
  <c r="BB1589"/>
  <c r="I1681" i="8"/>
  <c r="H1691" i="5"/>
  <c r="CZ1586" i="1"/>
  <c r="Y1586" s="1"/>
  <c r="AD1586"/>
  <c r="CR1586" s="1"/>
  <c r="Q1586" s="1"/>
  <c r="M1680" i="8"/>
  <c r="Q1680" s="1"/>
  <c r="L1690" i="5"/>
  <c r="Q1690" s="1"/>
  <c r="AD1585" i="1"/>
  <c r="CR1585" s="1"/>
  <c r="Q1585" s="1"/>
  <c r="CS1584"/>
  <c r="R1584" s="1"/>
  <c r="CZ1583"/>
  <c r="Y1583" s="1"/>
  <c r="M1678" i="8"/>
  <c r="Q1678" s="1"/>
  <c r="L1688" i="5"/>
  <c r="Q1688" s="1"/>
  <c r="AD1583" i="1"/>
  <c r="CR1583" s="1"/>
  <c r="Q1583" s="1"/>
  <c r="N487" i="7"/>
  <c r="K487"/>
  <c r="CT1581" i="1"/>
  <c r="S1581" s="1"/>
  <c r="I1671" i="8"/>
  <c r="R1671" s="1"/>
  <c r="H1681" i="5"/>
  <c r="R1681" s="1"/>
  <c r="F1667" i="8"/>
  <c r="D1668"/>
  <c r="E1677" i="5"/>
  <c r="C1678"/>
  <c r="BY1589" i="1"/>
  <c r="CS1580"/>
  <c r="R1580" s="1"/>
  <c r="CQ1579"/>
  <c r="P1579" s="1"/>
  <c r="R1577"/>
  <c r="V1577"/>
  <c r="AD1577"/>
  <c r="I1659" i="8"/>
  <c r="R1659" s="1"/>
  <c r="H1669" i="5"/>
  <c r="R1669" s="1"/>
  <c r="P1576" i="1"/>
  <c r="CP1576" s="1"/>
  <c r="O1576" s="1"/>
  <c r="AB1576"/>
  <c r="I1652" i="8"/>
  <c r="H1662" i="5"/>
  <c r="P1574" i="1"/>
  <c r="AB1574"/>
  <c r="N477" i="7"/>
  <c r="K477"/>
  <c r="CQ1573" i="1"/>
  <c r="D359" i="9"/>
  <c r="I475" i="7"/>
  <c r="D351" i="6" s="1"/>
  <c r="I476" i="7"/>
  <c r="D350" i="6" s="1"/>
  <c r="I474" i="7"/>
  <c r="D357" i="6" s="1"/>
  <c r="I473" i="7"/>
  <c r="D359" i="6" s="1"/>
  <c r="M1641" i="8"/>
  <c r="Q1641" s="1"/>
  <c r="L1651" i="5"/>
  <c r="Q1651" s="1"/>
  <c r="AD1571" i="1"/>
  <c r="CR1571" s="1"/>
  <c r="Q1571" s="1"/>
  <c r="CS1569"/>
  <c r="R1569" s="1"/>
  <c r="CZ1569" s="1"/>
  <c r="Y1569" s="1"/>
  <c r="M1639" i="8"/>
  <c r="Q1639" s="1"/>
  <c r="L1649" i="5"/>
  <c r="Q1649" s="1"/>
  <c r="S472" i="7"/>
  <c r="T472" s="1"/>
  <c r="P472"/>
  <c r="R472" s="1"/>
  <c r="CS1567" i="1"/>
  <c r="R1567" s="1"/>
  <c r="M1637" i="8"/>
  <c r="Q1637" s="1"/>
  <c r="L1647" i="5"/>
  <c r="Q1647" s="1"/>
  <c r="F1635" i="8"/>
  <c r="D1636"/>
  <c r="E1645" i="5"/>
  <c r="C1646"/>
  <c r="S471" i="7"/>
  <c r="P471"/>
  <c r="D356" i="9"/>
  <c r="I471" i="7"/>
  <c r="D356" i="6" s="1"/>
  <c r="I1630" i="8"/>
  <c r="H1640" i="5"/>
  <c r="GD1562" i="1"/>
  <c r="P1543"/>
  <c r="G1505"/>
  <c r="A329" i="6" s="1"/>
  <c r="AF1621" i="8"/>
  <c r="A1621"/>
  <c r="AF1631" i="5"/>
  <c r="A1631"/>
  <c r="M1619" i="8"/>
  <c r="Q1619" s="1"/>
  <c r="L1629" i="5"/>
  <c r="Q1629" s="1"/>
  <c r="AD1528" i="1"/>
  <c r="CR1528" s="1"/>
  <c r="Q1528" s="1"/>
  <c r="CS1527"/>
  <c r="R1527" s="1"/>
  <c r="CS1526"/>
  <c r="R1526" s="1"/>
  <c r="M1617" i="8"/>
  <c r="Q1617" s="1"/>
  <c r="L1627" i="5"/>
  <c r="Q1627" s="1"/>
  <c r="AD1525" i="1"/>
  <c r="CR1525" s="1"/>
  <c r="Q1525" s="1"/>
  <c r="R1524"/>
  <c r="AB1524"/>
  <c r="I1611" i="8"/>
  <c r="H1621" i="5"/>
  <c r="CD1530" i="1"/>
  <c r="CD1505" s="1"/>
  <c r="W1523"/>
  <c r="CS1522"/>
  <c r="R1522" s="1"/>
  <c r="I1604" i="8"/>
  <c r="H1614" i="5"/>
  <c r="BY1530" i="1"/>
  <c r="W1520"/>
  <c r="CT1520"/>
  <c r="S1520" s="1"/>
  <c r="U1594" i="8"/>
  <c r="I1601" s="1"/>
  <c r="S1594"/>
  <c r="I1600" s="1"/>
  <c r="I1596"/>
  <c r="U1604" i="5"/>
  <c r="H1611" s="1"/>
  <c r="S1604"/>
  <c r="H1610" s="1"/>
  <c r="H1606"/>
  <c r="V1518" i="1"/>
  <c r="K455" i="7"/>
  <c r="N455"/>
  <c r="CT1516" i="1"/>
  <c r="S1516" s="1"/>
  <c r="I1583" i="8"/>
  <c r="U1581"/>
  <c r="I1588" s="1"/>
  <c r="S1581"/>
  <c r="I1587" s="1"/>
  <c r="U1591" i="5"/>
  <c r="H1598" s="1"/>
  <c r="S1591"/>
  <c r="H1597" s="1"/>
  <c r="H1593"/>
  <c r="CT1514" i="1"/>
  <c r="S1514" s="1"/>
  <c r="CP1514" s="1"/>
  <c r="O1514" s="1"/>
  <c r="CT1512"/>
  <c r="S1512" s="1"/>
  <c r="M1578" i="8"/>
  <c r="Q1578" s="1"/>
  <c r="L1588" i="5"/>
  <c r="Q1588" s="1"/>
  <c r="AD1512" i="1"/>
  <c r="CR1512" s="1"/>
  <c r="Q1512" s="1"/>
  <c r="S450" i="7"/>
  <c r="T450" s="1"/>
  <c r="P450"/>
  <c r="R450" s="1"/>
  <c r="M1576" i="8"/>
  <c r="Q1576" s="1"/>
  <c r="L1586" i="5"/>
  <c r="Q1586" s="1"/>
  <c r="AD1510" i="1"/>
  <c r="CR1510" s="1"/>
  <c r="Q1510" s="1"/>
  <c r="F1574" i="8"/>
  <c r="D1575"/>
  <c r="C1585" i="5"/>
  <c r="E1584"/>
  <c r="U1509" i="1"/>
  <c r="N449" i="7"/>
  <c r="K449"/>
  <c r="I1566" i="8"/>
  <c r="U1565"/>
  <c r="I1571" s="1"/>
  <c r="S1565"/>
  <c r="I1570" s="1"/>
  <c r="U1575" i="5"/>
  <c r="H1581" s="1"/>
  <c r="S1575"/>
  <c r="H1580" s="1"/>
  <c r="H1576"/>
  <c r="BD1473" i="1"/>
  <c r="S1557" i="8"/>
  <c r="U1557"/>
  <c r="U1567" i="5"/>
  <c r="S1567"/>
  <c r="S443" i="7"/>
  <c r="T443" s="1"/>
  <c r="P443"/>
  <c r="R443" s="1"/>
  <c r="CQ1467" i="1"/>
  <c r="P1467" s="1"/>
  <c r="I1550" i="8"/>
  <c r="H1560" i="5"/>
  <c r="CS1463" i="1"/>
  <c r="I1538" i="8"/>
  <c r="H1548" i="5"/>
  <c r="AD1462" i="1"/>
  <c r="CR1462" s="1"/>
  <c r="Q1462" s="1"/>
  <c r="GX1461"/>
  <c r="CT1461"/>
  <c r="S1461" s="1"/>
  <c r="U1530" i="8"/>
  <c r="S1530"/>
  <c r="U1540" i="5"/>
  <c r="S1540"/>
  <c r="GX1460" i="1"/>
  <c r="AD1460"/>
  <c r="CR1460" s="1"/>
  <c r="L1522" i="8"/>
  <c r="K1532" i="5"/>
  <c r="CQ1458" i="1"/>
  <c r="P1458" s="1"/>
  <c r="AB1458"/>
  <c r="CT1455"/>
  <c r="S1455" s="1"/>
  <c r="U1516" i="8"/>
  <c r="S1516"/>
  <c r="S1526" i="5"/>
  <c r="U1526"/>
  <c r="AD1454" i="1"/>
  <c r="CR1454" s="1"/>
  <c r="Q1454" s="1"/>
  <c r="M1512" i="8"/>
  <c r="Q1512" s="1"/>
  <c r="M1511"/>
  <c r="L1522" i="5"/>
  <c r="Q1522" s="1"/>
  <c r="L1521"/>
  <c r="I1508" i="8"/>
  <c r="H1518" i="5"/>
  <c r="G1385" i="1"/>
  <c r="A291" i="6" s="1"/>
  <c r="AF1499" i="8"/>
  <c r="A1499"/>
  <c r="AF1509" i="5"/>
  <c r="A1509"/>
  <c r="U1496" i="8"/>
  <c r="S1496"/>
  <c r="S1506" i="5"/>
  <c r="U1506"/>
  <c r="CT1414" i="1"/>
  <c r="S1414" s="1"/>
  <c r="S421" i="7"/>
  <c r="T421" s="1"/>
  <c r="P421"/>
  <c r="R421" s="1"/>
  <c r="M1493" i="8"/>
  <c r="Q1493" s="1"/>
  <c r="L1503" i="5"/>
  <c r="Q1503" s="1"/>
  <c r="CQ1410" i="1"/>
  <c r="P1410" s="1"/>
  <c r="I1492" i="8"/>
  <c r="H1502" i="5"/>
  <c r="M1491" i="8"/>
  <c r="Q1491" s="1"/>
  <c r="L1501" i="5"/>
  <c r="Q1501" s="1"/>
  <c r="S420" i="7"/>
  <c r="T420" s="1"/>
  <c r="P420"/>
  <c r="R420" s="1"/>
  <c r="M1489" i="8"/>
  <c r="Q1489" s="1"/>
  <c r="M1488"/>
  <c r="L1499" i="5"/>
  <c r="Q1499" s="1"/>
  <c r="L1498"/>
  <c r="CQ1406" i="1"/>
  <c r="P1406" s="1"/>
  <c r="I1485" i="8"/>
  <c r="H1495" i="5"/>
  <c r="V1405" i="1"/>
  <c r="R1405"/>
  <c r="S1478" i="8"/>
  <c r="U1478"/>
  <c r="U1488" i="5"/>
  <c r="S1488"/>
  <c r="I1465" i="8"/>
  <c r="H1475" i="5"/>
  <c r="GX1399" i="1"/>
  <c r="CS1399"/>
  <c r="R1399" s="1"/>
  <c r="N409" i="7"/>
  <c r="K409"/>
  <c r="M1464" i="8"/>
  <c r="Q1464" s="1"/>
  <c r="M1463"/>
  <c r="L1474" i="5"/>
  <c r="Q1474" s="1"/>
  <c r="L1473"/>
  <c r="AB1398" i="1"/>
  <c r="I1460" i="8"/>
  <c r="H1470" i="5"/>
  <c r="CS1397" i="1"/>
  <c r="R1397" s="1"/>
  <c r="N404" i="7"/>
  <c r="K404"/>
  <c r="CQ1391" i="1"/>
  <c r="P1391" s="1"/>
  <c r="CT1390"/>
  <c r="S1390" s="1"/>
  <c r="U1446" i="8"/>
  <c r="S1446"/>
  <c r="U1456" i="5"/>
  <c r="S1456"/>
  <c r="D317" i="9"/>
  <c r="I403" i="7"/>
  <c r="D301" i="6" s="1"/>
  <c r="S1437" i="8"/>
  <c r="I1442" s="1"/>
  <c r="I1438"/>
  <c r="U1437"/>
  <c r="I1443" s="1"/>
  <c r="S1447" i="5"/>
  <c r="H1452" s="1"/>
  <c r="H1448"/>
  <c r="U1447"/>
  <c r="H1453" s="1"/>
  <c r="FR1353" i="1"/>
  <c r="L1427" i="8"/>
  <c r="K1428" s="1"/>
  <c r="P1428" s="1"/>
  <c r="K1437" i="5"/>
  <c r="J1438" s="1"/>
  <c r="P1438" s="1"/>
  <c r="S1425" i="8"/>
  <c r="U1425"/>
  <c r="U1435" i="5"/>
  <c r="S1435"/>
  <c r="M1422" i="8"/>
  <c r="Q1422" s="1"/>
  <c r="M1421"/>
  <c r="L1432" i="5"/>
  <c r="Q1432" s="1"/>
  <c r="L1431"/>
  <c r="AD1343" i="1"/>
  <c r="I1417" i="8"/>
  <c r="R1417" s="1"/>
  <c r="H1427" i="5"/>
  <c r="R1427" s="1"/>
  <c r="AD1339" i="1"/>
  <c r="I1405" i="8"/>
  <c r="R1405" s="1"/>
  <c r="H1415" i="5"/>
  <c r="R1415" s="1"/>
  <c r="S386" i="7"/>
  <c r="T386" s="1"/>
  <c r="P386"/>
  <c r="R386" s="1"/>
  <c r="D306" i="9"/>
  <c r="I384" i="7"/>
  <c r="D276" i="6" s="1"/>
  <c r="I383" i="7"/>
  <c r="D282" i="6" s="1"/>
  <c r="I382" i="7"/>
  <c r="D284" i="6" s="1"/>
  <c r="I385" i="7"/>
  <c r="D275" i="6" s="1"/>
  <c r="AD1330" i="1"/>
  <c r="CR1330" s="1"/>
  <c r="Q1330" s="1"/>
  <c r="S381" i="7"/>
  <c r="T381" s="1"/>
  <c r="P381"/>
  <c r="R381" s="1"/>
  <c r="CT1329" i="1"/>
  <c r="S1329" s="1"/>
  <c r="U1381" i="8"/>
  <c r="S1381"/>
  <c r="S1391" i="5"/>
  <c r="U1391"/>
  <c r="N380" i="7"/>
  <c r="K380"/>
  <c r="AD1327" i="1"/>
  <c r="I1375" i="8"/>
  <c r="R1375" s="1"/>
  <c r="H1385" i="5"/>
  <c r="R1385" s="1"/>
  <c r="CS1327" i="1"/>
  <c r="R1327" s="1"/>
  <c r="CQ1283"/>
  <c r="P1283" s="1"/>
  <c r="N374" i="7"/>
  <c r="K374"/>
  <c r="CQ1282" i="1"/>
  <c r="P1282" s="1"/>
  <c r="CQ1281"/>
  <c r="P1281" s="1"/>
  <c r="CS1276"/>
  <c r="R1276" s="1"/>
  <c r="CY1276" s="1"/>
  <c r="X1276" s="1"/>
  <c r="AD1276"/>
  <c r="CR1276" s="1"/>
  <c r="Q1276" s="1"/>
  <c r="D1326" i="8"/>
  <c r="F1325"/>
  <c r="C1336" i="5"/>
  <c r="E1335"/>
  <c r="V1267" i="1"/>
  <c r="CS1267"/>
  <c r="R1267" s="1"/>
  <c r="S358" i="7"/>
  <c r="T358" s="1"/>
  <c r="P358"/>
  <c r="R358" s="1"/>
  <c r="AD1267" i="1"/>
  <c r="CR1267" s="1"/>
  <c r="Q1267" s="1"/>
  <c r="I1310" i="8"/>
  <c r="U1309"/>
  <c r="I1315" s="1"/>
  <c r="S1309"/>
  <c r="I1314" s="1"/>
  <c r="H1320" i="5"/>
  <c r="U1319"/>
  <c r="H1325" s="1"/>
  <c r="S1319"/>
  <c r="H1324" s="1"/>
  <c r="G1188" i="1"/>
  <c r="A233" i="6" s="1"/>
  <c r="AF1304" i="8"/>
  <c r="A1304"/>
  <c r="AF1314" i="5"/>
  <c r="A1314"/>
  <c r="CZ1229" i="1"/>
  <c r="Y1229" s="1"/>
  <c r="CY1229"/>
  <c r="X1229" s="1"/>
  <c r="CZ1224"/>
  <c r="Y1224" s="1"/>
  <c r="CY1224"/>
  <c r="X1224" s="1"/>
  <c r="L1285" i="8"/>
  <c r="K1295" i="5"/>
  <c r="U1254" i="8"/>
  <c r="S1254"/>
  <c r="U1264" i="5"/>
  <c r="S1264"/>
  <c r="CT1207" i="1"/>
  <c r="S1207" s="1"/>
  <c r="D274" i="9"/>
  <c r="I334" i="7"/>
  <c r="U1201" i="1"/>
  <c r="D1247" i="8"/>
  <c r="F1246"/>
  <c r="E1256" i="5"/>
  <c r="C1257"/>
  <c r="I1235" i="8"/>
  <c r="H1245" i="5"/>
  <c r="L1232" i="8"/>
  <c r="K1234" s="1"/>
  <c r="P1234" s="1"/>
  <c r="K1242" i="5"/>
  <c r="J1244" s="1"/>
  <c r="P1244" s="1"/>
  <c r="N328" i="7"/>
  <c r="K328"/>
  <c r="CQ1194" i="1"/>
  <c r="P1194" s="1"/>
  <c r="CT1193"/>
  <c r="S1193" s="1"/>
  <c r="U1229" i="8"/>
  <c r="S1229"/>
  <c r="S1239" i="5"/>
  <c r="U1239"/>
  <c r="BY1231" i="1"/>
  <c r="D1201" i="8"/>
  <c r="F1200"/>
  <c r="E1210" i="5"/>
  <c r="C1211"/>
  <c r="AB1147" i="1"/>
  <c r="T1151" i="8"/>
  <c r="T1161" i="5"/>
  <c r="L1112" i="8"/>
  <c r="K1122" i="5"/>
  <c r="L1095" i="8"/>
  <c r="K1105" i="5"/>
  <c r="L1062" i="8"/>
  <c r="K1072" i="5"/>
  <c r="AB1023" i="1"/>
  <c r="CR1023"/>
  <c r="Q1023" s="1"/>
  <c r="M959" i="8"/>
  <c r="Q959" s="1"/>
  <c r="L969" i="5"/>
  <c r="Q969" s="1"/>
  <c r="M929" i="8"/>
  <c r="Q929" s="1"/>
  <c r="L939" i="5"/>
  <c r="Q939" s="1"/>
  <c r="M916" i="8"/>
  <c r="Q916" s="1"/>
  <c r="L926" i="5"/>
  <c r="Q926" s="1"/>
  <c r="CY895" i="1"/>
  <c r="X895" s="1"/>
  <c r="L903" i="8"/>
  <c r="K913" i="5"/>
  <c r="DY916" i="1"/>
  <c r="L872" i="8"/>
  <c r="K882" i="5"/>
  <c r="M866" i="8"/>
  <c r="Q866" s="1"/>
  <c r="L876" i="5"/>
  <c r="Q876" s="1"/>
  <c r="M864" i="8"/>
  <c r="Q864" s="1"/>
  <c r="L874" i="5"/>
  <c r="Q874" s="1"/>
  <c r="L785" i="8"/>
  <c r="K795" i="5"/>
  <c r="BC716" i="1"/>
  <c r="F755"/>
  <c r="M676" i="8"/>
  <c r="Q676" s="1"/>
  <c r="M675"/>
  <c r="L686" i="5"/>
  <c r="Q686" s="1"/>
  <c r="L685"/>
  <c r="M640" i="8"/>
  <c r="Q640" s="1"/>
  <c r="L650" i="5"/>
  <c r="Q650" s="1"/>
  <c r="L620" i="8"/>
  <c r="K621" s="1"/>
  <c r="P621" s="1"/>
  <c r="K630" i="5"/>
  <c r="J631" s="1"/>
  <c r="P631" s="1"/>
  <c r="V618" i="8"/>
  <c r="V628" i="5"/>
  <c r="M604" i="8"/>
  <c r="M605"/>
  <c r="Q605" s="1"/>
  <c r="L615" i="5"/>
  <c r="Q615" s="1"/>
  <c r="L614"/>
  <c r="G1684" i="1"/>
  <c r="A385" i="6" s="1"/>
  <c r="AF1814" i="8"/>
  <c r="A1814"/>
  <c r="AF1824" i="5"/>
  <c r="A1824"/>
  <c r="U1809" i="8"/>
  <c r="S1809"/>
  <c r="U1819" i="5"/>
  <c r="S1819"/>
  <c r="N533" i="7"/>
  <c r="K533"/>
  <c r="CR1703" i="1"/>
  <c r="Q1703" s="1"/>
  <c r="I1800" i="8"/>
  <c r="H1810" i="5"/>
  <c r="L1795" i="8"/>
  <c r="K1796" s="1"/>
  <c r="P1796" s="1"/>
  <c r="K1805" i="5"/>
  <c r="J1806" s="1"/>
  <c r="P1806" s="1"/>
  <c r="N528" i="7"/>
  <c r="K528"/>
  <c r="M1794" i="8"/>
  <c r="Q1794" s="1"/>
  <c r="M1793"/>
  <c r="L1804" i="5"/>
  <c r="Q1804" s="1"/>
  <c r="L1803"/>
  <c r="L1790" i="8"/>
  <c r="K1800" i="5"/>
  <c r="I1790" i="8"/>
  <c r="H1800" i="5"/>
  <c r="D389" i="9"/>
  <c r="I525" i="7"/>
  <c r="I527"/>
  <c r="D390" i="6" s="1"/>
  <c r="I524" i="7"/>
  <c r="D393" i="6" s="1"/>
  <c r="I526" i="7"/>
  <c r="M1784" i="8"/>
  <c r="Q1784" s="1"/>
  <c r="L1794" i="5"/>
  <c r="Q1794" s="1"/>
  <c r="CQ1696" i="1"/>
  <c r="P1696" s="1"/>
  <c r="N523" i="7"/>
  <c r="K523"/>
  <c r="D1773" i="8"/>
  <c r="F1772"/>
  <c r="C1783" i="5"/>
  <c r="E1782"/>
  <c r="CP1692" i="1"/>
  <c r="O1692" s="1"/>
  <c r="M1769" i="8"/>
  <c r="Q1769" s="1"/>
  <c r="L1779" i="5"/>
  <c r="Q1779" s="1"/>
  <c r="CS1690" i="1"/>
  <c r="R1690" s="1"/>
  <c r="S518" i="7"/>
  <c r="T518" s="1"/>
  <c r="P518"/>
  <c r="R518" s="1"/>
  <c r="U1765" i="8"/>
  <c r="S1765"/>
  <c r="U1775" i="5"/>
  <c r="S1775"/>
  <c r="D384" i="9"/>
  <c r="I517" i="7"/>
  <c r="D394" i="6" s="1"/>
  <c r="L1759" i="8"/>
  <c r="K1769" i="5"/>
  <c r="EA1711" i="1"/>
  <c r="AD1687"/>
  <c r="I1759" i="8"/>
  <c r="R1759" s="1"/>
  <c r="H1769" i="5"/>
  <c r="R1769" s="1"/>
  <c r="G1621" i="1"/>
  <c r="A365" i="6" s="1"/>
  <c r="A1751" i="8"/>
  <c r="AF1751"/>
  <c r="A1761" i="5"/>
  <c r="AF1761"/>
  <c r="CP1648" i="1"/>
  <c r="O1648" s="1"/>
  <c r="L1746" i="8"/>
  <c r="K1747" s="1"/>
  <c r="P1747" s="1"/>
  <c r="K1756" i="5"/>
  <c r="J1757" s="1"/>
  <c r="P1757" s="1"/>
  <c r="I1746" i="8"/>
  <c r="H1756" i="5"/>
  <c r="CD1652" i="1"/>
  <c r="U1744" i="8"/>
  <c r="S1744"/>
  <c r="S1754" i="5"/>
  <c r="U1754"/>
  <c r="CS1643" i="1"/>
  <c r="R1643" s="1"/>
  <c r="K510" i="7"/>
  <c r="N510"/>
  <c r="I1737" i="8"/>
  <c r="H1747" i="5"/>
  <c r="W1641" i="1"/>
  <c r="S1641"/>
  <c r="AB1641"/>
  <c r="CT1640"/>
  <c r="S1640" s="1"/>
  <c r="CY1640" s="1"/>
  <c r="X1640" s="1"/>
  <c r="S1730" i="8"/>
  <c r="U1730"/>
  <c r="U1740" i="5"/>
  <c r="S1740"/>
  <c r="AD1639" i="1"/>
  <c r="S505" i="7"/>
  <c r="T505" s="1"/>
  <c r="P505"/>
  <c r="R505" s="1"/>
  <c r="CT1638" i="1"/>
  <c r="S1720" i="8"/>
  <c r="I1726" s="1"/>
  <c r="I1722"/>
  <c r="U1720"/>
  <c r="I1727" s="1"/>
  <c r="H1732" i="5"/>
  <c r="U1730"/>
  <c r="H1737" s="1"/>
  <c r="S1730"/>
  <c r="H1736" s="1"/>
  <c r="S1635" i="1"/>
  <c r="I1712" i="8"/>
  <c r="H1722" i="5"/>
  <c r="CT1632" i="1"/>
  <c r="S1632" s="1"/>
  <c r="CZ1632" s="1"/>
  <c r="Y1632" s="1"/>
  <c r="M1706" i="8"/>
  <c r="Q1706" s="1"/>
  <c r="L1716" i="5"/>
  <c r="Q1716" s="1"/>
  <c r="I1703" i="8"/>
  <c r="H1713" i="5"/>
  <c r="AB1628" i="1"/>
  <c r="I1701" i="8"/>
  <c r="H1711" i="5"/>
  <c r="GX1625" i="1"/>
  <c r="W1625"/>
  <c r="AJ1652" s="1"/>
  <c r="S1625"/>
  <c r="I1693" i="8"/>
  <c r="H1703" i="5"/>
  <c r="EV1589" i="1"/>
  <c r="G1562"/>
  <c r="A347" i="6" s="1"/>
  <c r="AF1684" i="8"/>
  <c r="A1684"/>
  <c r="AF1694" i="5"/>
  <c r="A1694"/>
  <c r="U1681" i="8"/>
  <c r="S1681"/>
  <c r="U1691" i="5"/>
  <c r="S1691"/>
  <c r="AB1585" i="1"/>
  <c r="I1679" i="8"/>
  <c r="H1689" i="5"/>
  <c r="AB1583" i="1"/>
  <c r="I1677" i="8"/>
  <c r="H1687" i="5"/>
  <c r="L1671" i="8"/>
  <c r="K1681" i="5"/>
  <c r="M1676" i="8"/>
  <c r="Q1676" s="1"/>
  <c r="M1675"/>
  <c r="L1686" i="5"/>
  <c r="Q1686" s="1"/>
  <c r="L1685"/>
  <c r="CR1581" i="1"/>
  <c r="Q1581" s="1"/>
  <c r="I1670" i="8"/>
  <c r="H1680" i="5"/>
  <c r="CT1579" i="1"/>
  <c r="S1579" s="1"/>
  <c r="U1665" i="8"/>
  <c r="S1665"/>
  <c r="U1675" i="5"/>
  <c r="S1675"/>
  <c r="AD1578" i="1"/>
  <c r="P482" i="7"/>
  <c r="R482" s="1"/>
  <c r="S482"/>
  <c r="T482" s="1"/>
  <c r="I1660" i="8"/>
  <c r="H1670" i="5"/>
  <c r="F1655" i="8"/>
  <c r="D1656"/>
  <c r="C1666" i="5"/>
  <c r="E1665"/>
  <c r="T1576" i="1"/>
  <c r="V1575"/>
  <c r="U1652" i="8"/>
  <c r="S1652"/>
  <c r="U1662" i="5"/>
  <c r="S1662"/>
  <c r="T1574" i="1"/>
  <c r="CT1573"/>
  <c r="U1642" i="8"/>
  <c r="I1649" s="1"/>
  <c r="S1642"/>
  <c r="I1648" s="1"/>
  <c r="I1644"/>
  <c r="U1652" i="5"/>
  <c r="H1659" s="1"/>
  <c r="S1652"/>
  <c r="H1658" s="1"/>
  <c r="H1654"/>
  <c r="U1573" i="1"/>
  <c r="F1642" i="8"/>
  <c r="D1643"/>
  <c r="C1653" i="5"/>
  <c r="E1652"/>
  <c r="AB1571" i="1"/>
  <c r="I1640" i="8"/>
  <c r="H1650" i="5"/>
  <c r="CZ1571" i="1"/>
  <c r="Y1571" s="1"/>
  <c r="CP1569"/>
  <c r="O1569" s="1"/>
  <c r="L1638" i="8"/>
  <c r="K1639" s="1"/>
  <c r="P1639" s="1"/>
  <c r="K1648" i="5"/>
  <c r="J1649" s="1"/>
  <c r="P1649" s="1"/>
  <c r="I1638" i="8"/>
  <c r="H1648" i="5"/>
  <c r="I1635" i="8"/>
  <c r="H1645" i="5"/>
  <c r="K471" i="7"/>
  <c r="N471"/>
  <c r="L1630" i="8"/>
  <c r="K1640" i="5"/>
  <c r="GC1562" i="1"/>
  <c r="AB1528"/>
  <c r="I1618" i="8"/>
  <c r="H1628" i="5"/>
  <c r="I1616" i="8"/>
  <c r="H1626" i="5"/>
  <c r="CS1525" i="1"/>
  <c r="R1525" s="1"/>
  <c r="CZ1525" s="1"/>
  <c r="Y1525" s="1"/>
  <c r="N465" i="7"/>
  <c r="K465"/>
  <c r="U1606" i="8"/>
  <c r="I1613" s="1"/>
  <c r="S1606"/>
  <c r="I1612" s="1"/>
  <c r="I1608"/>
  <c r="U1616" i="5"/>
  <c r="H1623" s="1"/>
  <c r="S1616"/>
  <c r="H1622" s="1"/>
  <c r="H1618"/>
  <c r="U1523" i="1"/>
  <c r="Q1523"/>
  <c r="L1604" i="8"/>
  <c r="K1605" s="1"/>
  <c r="P1605" s="1"/>
  <c r="K1614" i="5"/>
  <c r="J1615" s="1"/>
  <c r="P1615" s="1"/>
  <c r="M1605" i="8"/>
  <c r="Q1605" s="1"/>
  <c r="L1615" i="5"/>
  <c r="Q1615" s="1"/>
  <c r="AD1521" i="1"/>
  <c r="AB1521" s="1"/>
  <c r="S460" i="7"/>
  <c r="T460" s="1"/>
  <c r="P460"/>
  <c r="R460" s="1"/>
  <c r="M1603" i="8"/>
  <c r="Q1603" s="1"/>
  <c r="M1602"/>
  <c r="L1613" i="5"/>
  <c r="Q1613" s="1"/>
  <c r="L1612"/>
  <c r="AD1520" i="1"/>
  <c r="I1598" i="8"/>
  <c r="R1598" s="1"/>
  <c r="H1608" i="5"/>
  <c r="R1608" s="1"/>
  <c r="M1593" i="8"/>
  <c r="Q1593" s="1"/>
  <c r="L1603" i="5"/>
  <c r="Q1603" s="1"/>
  <c r="F1591" i="8"/>
  <c r="D1592"/>
  <c r="C1602" i="5"/>
  <c r="E1601"/>
  <c r="M1590" i="8"/>
  <c r="Q1590" s="1"/>
  <c r="M1589"/>
  <c r="L1600" i="5"/>
  <c r="Q1600" s="1"/>
  <c r="L1599"/>
  <c r="AD1516" i="1"/>
  <c r="I1585" i="8"/>
  <c r="R1585" s="1"/>
  <c r="H1595" i="5"/>
  <c r="R1595" s="1"/>
  <c r="D347" i="9"/>
  <c r="I454" i="7"/>
  <c r="D332" i="6" s="1"/>
  <c r="I453" i="7"/>
  <c r="D333" i="6" s="1"/>
  <c r="I452" i="7"/>
  <c r="D339" i="6" s="1"/>
  <c r="I451" i="7"/>
  <c r="D341" i="6" s="1"/>
  <c r="M1580" i="8"/>
  <c r="Q1580" s="1"/>
  <c r="L1590" i="5"/>
  <c r="Q1590" s="1"/>
  <c r="AB1512" i="1"/>
  <c r="I1577" i="8"/>
  <c r="H1587" i="5"/>
  <c r="L1574" i="8"/>
  <c r="K1576" s="1"/>
  <c r="P1576" s="1"/>
  <c r="K1584" i="5"/>
  <c r="J1586" s="1"/>
  <c r="P1586" s="1"/>
  <c r="I1574" i="8"/>
  <c r="H1584" i="5"/>
  <c r="AD1508" i="1"/>
  <c r="I1568" i="8"/>
  <c r="R1568" s="1"/>
  <c r="H1578" i="5"/>
  <c r="R1578" s="1"/>
  <c r="GD1505" i="1"/>
  <c r="BC1473"/>
  <c r="CL1448"/>
  <c r="G1448"/>
  <c r="A311" i="6" s="1"/>
  <c r="AF1560" i="8"/>
  <c r="A1560"/>
  <c r="AF1570" i="5"/>
  <c r="A1570"/>
  <c r="U1555" i="8"/>
  <c r="S1555"/>
  <c r="S1565" i="5"/>
  <c r="U1565"/>
  <c r="CQ1468" i="1"/>
  <c r="P1468" s="1"/>
  <c r="N443" i="7"/>
  <c r="K443"/>
  <c r="L1547" i="8"/>
  <c r="K1557" i="5"/>
  <c r="M1544" i="8"/>
  <c r="Q1544" s="1"/>
  <c r="L1554" i="5"/>
  <c r="Q1554" s="1"/>
  <c r="I1543" i="8"/>
  <c r="H1553" i="5"/>
  <c r="AD1464" i="1"/>
  <c r="CR1464" s="1"/>
  <c r="Q1464" s="1"/>
  <c r="S438" i="7"/>
  <c r="T438" s="1"/>
  <c r="P438"/>
  <c r="R438" s="1"/>
  <c r="F1533" i="8"/>
  <c r="D1534"/>
  <c r="E1543" i="5"/>
  <c r="C1544"/>
  <c r="CQ1462" i="1"/>
  <c r="P1462" s="1"/>
  <c r="CP1462" s="1"/>
  <c r="O1462" s="1"/>
  <c r="AB1462"/>
  <c r="V1461"/>
  <c r="Q1461"/>
  <c r="D335" i="9"/>
  <c r="I429" i="7"/>
  <c r="D323" i="6" s="1"/>
  <c r="I430" i="7"/>
  <c r="D321" i="6" s="1"/>
  <c r="I432" i="7"/>
  <c r="D314" i="6" s="1"/>
  <c r="I431" i="7"/>
  <c r="D315" i="6" s="1"/>
  <c r="AB1454" i="1"/>
  <c r="N428" i="7"/>
  <c r="K428"/>
  <c r="F1513" i="8"/>
  <c r="D1514"/>
  <c r="E1523" i="5"/>
  <c r="C1524"/>
  <c r="P427" i="7"/>
  <c r="S427"/>
  <c r="T427" s="1"/>
  <c r="W1452" i="1"/>
  <c r="D332" i="9"/>
  <c r="I427" i="7"/>
  <c r="D320" i="6" s="1"/>
  <c r="CS1451" i="1"/>
  <c r="R1451" s="1"/>
  <c r="BZ1473"/>
  <c r="EU1416"/>
  <c r="GD1385"/>
  <c r="U1490" i="8"/>
  <c r="S1490"/>
  <c r="U1500" i="5"/>
  <c r="S1500"/>
  <c r="CQ1407" i="1"/>
  <c r="P1407" s="1"/>
  <c r="K420" i="7"/>
  <c r="N420"/>
  <c r="L1482" i="8"/>
  <c r="K1492" i="5"/>
  <c r="GX1405" i="1"/>
  <c r="M1477" i="8"/>
  <c r="Q1477" s="1"/>
  <c r="M1476"/>
  <c r="L1487" i="5"/>
  <c r="Q1487" s="1"/>
  <c r="L1486"/>
  <c r="I1473" i="8"/>
  <c r="H1483" i="5"/>
  <c r="CQ1400" i="1"/>
  <c r="P1400" s="1"/>
  <c r="T1400"/>
  <c r="CQ1399"/>
  <c r="P1399" s="1"/>
  <c r="CS1398"/>
  <c r="R1398" s="1"/>
  <c r="I1453" i="8"/>
  <c r="H1463" i="5"/>
  <c r="CS1394" i="1"/>
  <c r="R1394" s="1"/>
  <c r="AD1394"/>
  <c r="CR1394" s="1"/>
  <c r="Q1394" s="1"/>
  <c r="CT1392"/>
  <c r="S1392" s="1"/>
  <c r="U1449" i="8"/>
  <c r="S1449"/>
  <c r="U1459" i="5"/>
  <c r="S1459"/>
  <c r="R1389" i="1"/>
  <c r="U1389"/>
  <c r="AB1389"/>
  <c r="AF1432" i="8"/>
  <c r="A1432"/>
  <c r="AF1442" i="5"/>
  <c r="A1442"/>
  <c r="U1429" i="8"/>
  <c r="S1429"/>
  <c r="U1439" i="5"/>
  <c r="S1439"/>
  <c r="N396" i="7"/>
  <c r="K396"/>
  <c r="CQ1344" i="1"/>
  <c r="P1344" s="1"/>
  <c r="V1337"/>
  <c r="AD1337"/>
  <c r="CR1337" s="1"/>
  <c r="Q1337" s="1"/>
  <c r="CS1337"/>
  <c r="R1337" s="1"/>
  <c r="CT1335"/>
  <c r="S1335" s="1"/>
  <c r="U1388" i="8"/>
  <c r="I1395" s="1"/>
  <c r="S1388"/>
  <c r="I1394" s="1"/>
  <c r="I1390"/>
  <c r="H1400" i="5"/>
  <c r="U1398"/>
  <c r="H1405" s="1"/>
  <c r="S1398"/>
  <c r="H1404" s="1"/>
  <c r="I1386" i="8"/>
  <c r="H1396" i="5"/>
  <c r="CQ1333" i="1"/>
  <c r="P1333" s="1"/>
  <c r="CT1331"/>
  <c r="S1331" s="1"/>
  <c r="CZ1331" s="1"/>
  <c r="Y1331" s="1"/>
  <c r="U1384" i="8"/>
  <c r="S1384"/>
  <c r="S1394" i="5"/>
  <c r="U1394"/>
  <c r="G1324" i="1"/>
  <c r="A272" i="6" s="1"/>
  <c r="CZ1287" i="1"/>
  <c r="Y1287" s="1"/>
  <c r="CY1287"/>
  <c r="X1287" s="1"/>
  <c r="P369" i="7"/>
  <c r="R369" s="1"/>
  <c r="S369"/>
  <c r="T369" s="1"/>
  <c r="AD1279" i="1"/>
  <c r="AB1279" s="1"/>
  <c r="CS1279"/>
  <c r="R1279" s="1"/>
  <c r="CZ1279" s="1"/>
  <c r="Y1279" s="1"/>
  <c r="M1347" i="8"/>
  <c r="Q1347" s="1"/>
  <c r="M1346"/>
  <c r="L1357" i="5"/>
  <c r="Q1357" s="1"/>
  <c r="L1356"/>
  <c r="I1343" i="8"/>
  <c r="H1353" i="5"/>
  <c r="CQ1278" i="1"/>
  <c r="P1278" s="1"/>
  <c r="N364" i="7"/>
  <c r="K364"/>
  <c r="CT1274" i="1"/>
  <c r="S1325" i="8"/>
  <c r="I1331" s="1"/>
  <c r="I1327"/>
  <c r="U1325"/>
  <c r="I1332" s="1"/>
  <c r="S1335" i="5"/>
  <c r="H1341" s="1"/>
  <c r="H1337"/>
  <c r="U1335"/>
  <c r="H1342" s="1"/>
  <c r="CS1272" i="1"/>
  <c r="R1272" s="1"/>
  <c r="AD1272"/>
  <c r="CR1272" s="1"/>
  <c r="Q1272" s="1"/>
  <c r="CS1269"/>
  <c r="R1269" s="1"/>
  <c r="S359" i="7"/>
  <c r="T359" s="1"/>
  <c r="P359"/>
  <c r="R359" s="1"/>
  <c r="AD1269" i="1"/>
  <c r="CR1269" s="1"/>
  <c r="Q1269" s="1"/>
  <c r="I1318" i="8"/>
  <c r="H1328" i="5"/>
  <c r="T1267" i="1"/>
  <c r="U1267"/>
  <c r="M1292" i="8"/>
  <c r="Q1292" s="1"/>
  <c r="L1302" i="5"/>
  <c r="Q1302" s="1"/>
  <c r="N349" i="7"/>
  <c r="K349"/>
  <c r="L1283" i="8"/>
  <c r="K1293" i="5"/>
  <c r="CT1215" i="1"/>
  <c r="S1215" s="1"/>
  <c r="CZ1215" s="1"/>
  <c r="Y1215" s="1"/>
  <c r="U1279" i="8"/>
  <c r="S1279"/>
  <c r="U1289" i="5"/>
  <c r="S1289"/>
  <c r="M1278" i="8"/>
  <c r="Q1278" s="1"/>
  <c r="M1277"/>
  <c r="L1288" i="5"/>
  <c r="Q1288" s="1"/>
  <c r="L1287"/>
  <c r="CS1211" i="1"/>
  <c r="R1211" s="1"/>
  <c r="AD1211"/>
  <c r="CR1211" s="1"/>
  <c r="Q1211" s="1"/>
  <c r="N339" i="7"/>
  <c r="K339"/>
  <c r="CQ1210" i="1"/>
  <c r="P1210" s="1"/>
  <c r="EA1231"/>
  <c r="I1249" i="8"/>
  <c r="H1259" i="5"/>
  <c r="W1202" i="1"/>
  <c r="S1202"/>
  <c r="GX1201"/>
  <c r="W1201"/>
  <c r="CT1201"/>
  <c r="U1246" i="8"/>
  <c r="S1246"/>
  <c r="U1256" i="5"/>
  <c r="S1256"/>
  <c r="GX1200" i="1"/>
  <c r="I1221" i="8"/>
  <c r="U1220"/>
  <c r="I1226" s="1"/>
  <c r="S1220"/>
  <c r="I1225" s="1"/>
  <c r="H1231" i="5"/>
  <c r="U1230"/>
  <c r="H1236" s="1"/>
  <c r="S1230"/>
  <c r="H1235" s="1"/>
  <c r="CT1191" i="1"/>
  <c r="S1191" s="1"/>
  <c r="CZ1154"/>
  <c r="Y1154" s="1"/>
  <c r="M1199" i="8"/>
  <c r="Q1199" s="1"/>
  <c r="L1209" i="5"/>
  <c r="Q1209" s="1"/>
  <c r="M1197" i="8"/>
  <c r="Q1197" s="1"/>
  <c r="M1196"/>
  <c r="L1207" i="5"/>
  <c r="Q1207" s="1"/>
  <c r="L1206"/>
  <c r="L1160" i="8"/>
  <c r="K1170" i="5"/>
  <c r="M1109" i="8"/>
  <c r="Q1109" s="1"/>
  <c r="L1119" i="5"/>
  <c r="Q1119" s="1"/>
  <c r="EH1097" i="1"/>
  <c r="FQ1068"/>
  <c r="M1071" i="8"/>
  <c r="Q1071" s="1"/>
  <c r="L1081" i="5"/>
  <c r="Q1081" s="1"/>
  <c r="M1042" i="8"/>
  <c r="Q1042" s="1"/>
  <c r="L1052" i="5"/>
  <c r="Q1052" s="1"/>
  <c r="L987" i="8"/>
  <c r="K997" i="5"/>
  <c r="M979" i="8"/>
  <c r="Q979" s="1"/>
  <c r="L989" i="5"/>
  <c r="Q989" s="1"/>
  <c r="CP911" i="1"/>
  <c r="O911" s="1"/>
  <c r="AB842"/>
  <c r="AB840"/>
  <c r="CR840"/>
  <c r="Q840" s="1"/>
  <c r="M852" i="8"/>
  <c r="Q852" s="1"/>
  <c r="L862" i="5"/>
  <c r="Q862" s="1"/>
  <c r="CY830" i="1"/>
  <c r="X830" s="1"/>
  <c r="CZ830"/>
  <c r="Y830" s="1"/>
  <c r="M819" i="8"/>
  <c r="Q819" s="1"/>
  <c r="L829" i="5"/>
  <c r="Q829" s="1"/>
  <c r="L798" i="8"/>
  <c r="K808" i="5"/>
  <c r="L631" i="8"/>
  <c r="K641" i="5"/>
  <c r="T618" i="8"/>
  <c r="T628" i="5"/>
  <c r="M619" i="8"/>
  <c r="Q619" s="1"/>
  <c r="L629" i="5"/>
  <c r="Q629" s="1"/>
  <c r="M535" i="8"/>
  <c r="Q535" s="1"/>
  <c r="M534"/>
  <c r="L545" i="5"/>
  <c r="Q545" s="1"/>
  <c r="L544"/>
  <c r="G1263" i="1"/>
  <c r="A254" i="6" s="1"/>
  <c r="AF1367" i="8"/>
  <c r="A1367"/>
  <c r="AF1377" i="5"/>
  <c r="A1377"/>
  <c r="CP1290" i="1"/>
  <c r="O1290" s="1"/>
  <c r="S1364" i="8"/>
  <c r="U1364"/>
  <c r="S1374" i="5"/>
  <c r="U1374"/>
  <c r="U1362" i="8"/>
  <c r="S1362"/>
  <c r="U1372" i="5"/>
  <c r="S1372"/>
  <c r="CT1284" i="1"/>
  <c r="S1284" s="1"/>
  <c r="S1360" i="8"/>
  <c r="U1360"/>
  <c r="S1370" i="5"/>
  <c r="U1370"/>
  <c r="P374" i="7"/>
  <c r="R374" s="1"/>
  <c r="S374"/>
  <c r="T374" s="1"/>
  <c r="L1352" i="8"/>
  <c r="K1362" i="5"/>
  <c r="I1354" i="8"/>
  <c r="R1354" s="1"/>
  <c r="H1364" i="5"/>
  <c r="R1364" s="1"/>
  <c r="D297" i="9"/>
  <c r="I371" i="7"/>
  <c r="I370"/>
  <c r="I373"/>
  <c r="I372"/>
  <c r="CT1280" i="1"/>
  <c r="S1280" s="1"/>
  <c r="S1348" i="8"/>
  <c r="U1348"/>
  <c r="U1358" i="5"/>
  <c r="S1358"/>
  <c r="N369" i="7"/>
  <c r="K369"/>
  <c r="CT1278" i="1"/>
  <c r="S1278" s="1"/>
  <c r="S1338" i="8"/>
  <c r="I1344" s="1"/>
  <c r="I1340"/>
  <c r="U1338"/>
  <c r="I1345" s="1"/>
  <c r="S1348" i="5"/>
  <c r="H1354" s="1"/>
  <c r="H1350"/>
  <c r="U1348"/>
  <c r="H1355" s="1"/>
  <c r="D1339" i="8"/>
  <c r="F1338"/>
  <c r="C1349" i="5"/>
  <c r="E1348"/>
  <c r="D295" i="9"/>
  <c r="I368" i="7"/>
  <c r="I367"/>
  <c r="I365"/>
  <c r="D262" i="6" s="1"/>
  <c r="I366" i="7"/>
  <c r="D261" i="6" s="1"/>
  <c r="I1335" i="8"/>
  <c r="H1345" i="5"/>
  <c r="CS1275" i="1"/>
  <c r="R1275" s="1"/>
  <c r="S364" i="7"/>
  <c r="P364"/>
  <c r="D294" i="9"/>
  <c r="I364" i="7"/>
  <c r="D265" i="6" s="1"/>
  <c r="R1274" i="1"/>
  <c r="I1330" i="8"/>
  <c r="H1340" i="5"/>
  <c r="AB1273" i="1"/>
  <c r="L1323" i="8"/>
  <c r="K1324" s="1"/>
  <c r="P1324" s="1"/>
  <c r="K1333" i="5"/>
  <c r="J1334" s="1"/>
  <c r="P1334" s="1"/>
  <c r="I1323" i="8"/>
  <c r="H1333" i="5"/>
  <c r="N359" i="7"/>
  <c r="K359"/>
  <c r="D1319" i="8"/>
  <c r="F1318"/>
  <c r="E1328" i="5"/>
  <c r="C1329"/>
  <c r="W1267" i="1"/>
  <c r="P1267"/>
  <c r="AB1267"/>
  <c r="N358" i="7"/>
  <c r="K358"/>
  <c r="I1313" i="8"/>
  <c r="H1323" i="5"/>
  <c r="BZ1292" i="1"/>
  <c r="I1301" i="8"/>
  <c r="H1311" i="5"/>
  <c r="N352" i="7"/>
  <c r="K352"/>
  <c r="L1299" i="8"/>
  <c r="K1300" s="1"/>
  <c r="P1300" s="1"/>
  <c r="K1309" i="5"/>
  <c r="J1310" s="1"/>
  <c r="P1310" s="1"/>
  <c r="I1299" i="8"/>
  <c r="H1309" i="5"/>
  <c r="S1297" i="8"/>
  <c r="U1297"/>
  <c r="U1307" i="5"/>
  <c r="S1307"/>
  <c r="U1295" i="8"/>
  <c r="S1295"/>
  <c r="U1305" i="5"/>
  <c r="S1305"/>
  <c r="U1293" i="8"/>
  <c r="S1293"/>
  <c r="U1303" i="5"/>
  <c r="S1303"/>
  <c r="S1291" i="8"/>
  <c r="U1291"/>
  <c r="U1301" i="5"/>
  <c r="S1301"/>
  <c r="S349" i="7"/>
  <c r="T349" s="1"/>
  <c r="P349"/>
  <c r="R349" s="1"/>
  <c r="I1285" i="8"/>
  <c r="R1285" s="1"/>
  <c r="H1295" i="5"/>
  <c r="R1295" s="1"/>
  <c r="D281" i="9"/>
  <c r="I348" i="7"/>
  <c r="I347"/>
  <c r="I345"/>
  <c r="I346"/>
  <c r="I1279" i="8"/>
  <c r="H1289" i="5"/>
  <c r="I1274" i="8"/>
  <c r="H1284" i="5"/>
  <c r="AB1212" i="1"/>
  <c r="D279" i="9"/>
  <c r="I341" i="7"/>
  <c r="D240" i="6" s="1"/>
  <c r="I342" i="7"/>
  <c r="I340"/>
  <c r="D241" i="6" s="1"/>
  <c r="I343" i="7"/>
  <c r="D238" i="6" s="1"/>
  <c r="L1266" i="8"/>
  <c r="K1268" s="1"/>
  <c r="P1268" s="1"/>
  <c r="K1276" i="5"/>
  <c r="J1278" s="1"/>
  <c r="P1278" s="1"/>
  <c r="I1266" i="8"/>
  <c r="H1276" i="5"/>
  <c r="D278" i="9"/>
  <c r="I339" i="7"/>
  <c r="D244" i="6" s="1"/>
  <c r="AD1209" i="1"/>
  <c r="I1260" i="8"/>
  <c r="R1260" s="1"/>
  <c r="H1270" i="5"/>
  <c r="R1270" s="1"/>
  <c r="F1256" i="8"/>
  <c r="D1257"/>
  <c r="E1266" i="5"/>
  <c r="C1267"/>
  <c r="M1255" i="8"/>
  <c r="Q1255" s="1"/>
  <c r="L1265" i="5"/>
  <c r="Q1265" s="1"/>
  <c r="L1254" i="8"/>
  <c r="K1255" s="1"/>
  <c r="P1255" s="1"/>
  <c r="K1264" i="5"/>
  <c r="J1265" s="1"/>
  <c r="P1265" s="1"/>
  <c r="U1252" i="8"/>
  <c r="S1252"/>
  <c r="S1262" i="5"/>
  <c r="U1262"/>
  <c r="T1202" i="1"/>
  <c r="U1202"/>
  <c r="N334" i="7"/>
  <c r="K334"/>
  <c r="Q1201" i="1"/>
  <c r="I1246" i="8"/>
  <c r="H1256" i="5"/>
  <c r="AD1200" i="1"/>
  <c r="CR1200" s="1"/>
  <c r="S333" i="7"/>
  <c r="T333" s="1"/>
  <c r="P333"/>
  <c r="R333" s="1"/>
  <c r="L1240" i="8"/>
  <c r="K1250" i="5"/>
  <c r="M1245" i="8"/>
  <c r="Q1245" s="1"/>
  <c r="M1244"/>
  <c r="L1255" i="5"/>
  <c r="Q1255" s="1"/>
  <c r="L1254"/>
  <c r="CR1199" i="1"/>
  <c r="Q1199" s="1"/>
  <c r="I1239" i="8"/>
  <c r="H1249" i="5"/>
  <c r="L1241" i="8"/>
  <c r="K1251" i="5"/>
  <c r="I1232" i="8"/>
  <c r="H1242" i="5"/>
  <c r="D270" i="9"/>
  <c r="I328" i="7"/>
  <c r="I1229" i="8"/>
  <c r="H1239" i="5"/>
  <c r="D269" i="9"/>
  <c r="I327" i="7"/>
  <c r="D242" i="6" s="1"/>
  <c r="L1223" i="8"/>
  <c r="K1233" i="5"/>
  <c r="M1228" i="8"/>
  <c r="Q1228" s="1"/>
  <c r="M1227"/>
  <c r="L1238" i="5"/>
  <c r="Q1238" s="1"/>
  <c r="L1237"/>
  <c r="CR1191" i="1"/>
  <c r="Q1191" s="1"/>
  <c r="I1222" i="8"/>
  <c r="H1232" i="5"/>
  <c r="BX1188" i="1"/>
  <c r="AF1215" i="8"/>
  <c r="A1215"/>
  <c r="AF1225" i="5"/>
  <c r="A1225"/>
  <c r="S1212" i="8"/>
  <c r="U1212"/>
  <c r="S1222" i="5"/>
  <c r="U1222"/>
  <c r="N321" i="7"/>
  <c r="K321"/>
  <c r="S1200" i="8"/>
  <c r="I1206" s="1"/>
  <c r="I1202"/>
  <c r="U1200"/>
  <c r="I1207" s="1"/>
  <c r="U1210" i="5"/>
  <c r="H1217" s="1"/>
  <c r="S1210"/>
  <c r="H1216" s="1"/>
  <c r="H1212"/>
  <c r="R1147" i="1"/>
  <c r="D264" i="9"/>
  <c r="I317" i="7"/>
  <c r="I320"/>
  <c r="I319"/>
  <c r="I318"/>
  <c r="CQ1146" i="1"/>
  <c r="P1146" s="1"/>
  <c r="I1198" i="8"/>
  <c r="H1208" i="5"/>
  <c r="CQ1144" i="1"/>
  <c r="P1144" s="1"/>
  <c r="I1193" i="8"/>
  <c r="H1203" i="5"/>
  <c r="D261" i="9"/>
  <c r="I310" i="7"/>
  <c r="D226" i="6" s="1"/>
  <c r="I1179" i="8"/>
  <c r="R1179" s="1"/>
  <c r="H1189" i="5"/>
  <c r="R1189" s="1"/>
  <c r="W1139" i="1"/>
  <c r="M1174" i="8"/>
  <c r="Q1174" s="1"/>
  <c r="L1184" i="5"/>
  <c r="Q1184" s="1"/>
  <c r="I1173" i="8"/>
  <c r="H1183" i="5"/>
  <c r="I1171" i="8"/>
  <c r="H1181" i="5"/>
  <c r="U1168" i="8"/>
  <c r="S1168"/>
  <c r="U1178" i="5"/>
  <c r="S1178"/>
  <c r="D1169" i="8"/>
  <c r="F1168"/>
  <c r="C1179" i="5"/>
  <c r="E1178"/>
  <c r="P304" i="7"/>
  <c r="S304"/>
  <c r="D257" i="9"/>
  <c r="I304" i="7"/>
  <c r="D224" i="6" s="1"/>
  <c r="DZ1156" i="1"/>
  <c r="M1167" i="8"/>
  <c r="Q1167" s="1"/>
  <c r="M1166"/>
  <c r="L1177" i="5"/>
  <c r="Q1177" s="1"/>
  <c r="L1176"/>
  <c r="CQ1132" i="1"/>
  <c r="P1132" s="1"/>
  <c r="I1163" i="8"/>
  <c r="H1173" i="5"/>
  <c r="AF1154" i="8"/>
  <c r="A1154"/>
  <c r="AF1164" i="5"/>
  <c r="A1164"/>
  <c r="I1149" i="8"/>
  <c r="H1159" i="5"/>
  <c r="M1148" i="8"/>
  <c r="Q1148" s="1"/>
  <c r="L1158" i="5"/>
  <c r="Q1158" s="1"/>
  <c r="I1147" i="8"/>
  <c r="H1157" i="5"/>
  <c r="N297" i="7"/>
  <c r="K297"/>
  <c r="U1087" i="1"/>
  <c r="I1140" i="8"/>
  <c r="H1150" i="5"/>
  <c r="R1086" i="1"/>
  <c r="D250" i="9"/>
  <c r="I296" i="7"/>
  <c r="I294"/>
  <c r="I293"/>
  <c r="I295"/>
  <c r="CQ1085" i="1"/>
  <c r="P1085" s="1"/>
  <c r="I1133" i="8"/>
  <c r="H1143" i="5"/>
  <c r="CQ1083" i="1"/>
  <c r="P1083" s="1"/>
  <c r="I1128" i="8"/>
  <c r="H1138" i="5"/>
  <c r="M1122" i="8"/>
  <c r="Q1122" s="1"/>
  <c r="L1132" i="5"/>
  <c r="Q1132" s="1"/>
  <c r="U1108" i="8"/>
  <c r="S1108"/>
  <c r="U1118" i="5"/>
  <c r="S1118"/>
  <c r="M1107" i="8"/>
  <c r="Q1107" s="1"/>
  <c r="L1117" i="5"/>
  <c r="Q1117" s="1"/>
  <c r="I1106" i="8"/>
  <c r="H1116" i="5"/>
  <c r="S282" i="7"/>
  <c r="T282" s="1"/>
  <c r="P282"/>
  <c r="R282" s="1"/>
  <c r="M1102" i="8"/>
  <c r="Q1102" s="1"/>
  <c r="M1101"/>
  <c r="L1112" i="5"/>
  <c r="Q1112" s="1"/>
  <c r="L1111"/>
  <c r="CQ1071" i="1"/>
  <c r="P1071" s="1"/>
  <c r="I1098" i="8"/>
  <c r="H1108" i="5"/>
  <c r="G1068" i="1"/>
  <c r="A195" i="6" s="1"/>
  <c r="M1085" i="8"/>
  <c r="Q1085" s="1"/>
  <c r="L1095" i="5"/>
  <c r="Q1095" s="1"/>
  <c r="M1083" i="8"/>
  <c r="Q1083" s="1"/>
  <c r="L1093" i="5"/>
  <c r="Q1093" s="1"/>
  <c r="M1081" i="8"/>
  <c r="Q1081" s="1"/>
  <c r="M1080"/>
  <c r="L1091" i="5"/>
  <c r="Q1091" s="1"/>
  <c r="L1090"/>
  <c r="CR1028" i="1"/>
  <c r="Q1028" s="1"/>
  <c r="I1075" i="8"/>
  <c r="H1085" i="5"/>
  <c r="D237" i="9"/>
  <c r="I272" i="7"/>
  <c r="I274"/>
  <c r="I271"/>
  <c r="I273"/>
  <c r="CQ1026" i="1"/>
  <c r="P1026" s="1"/>
  <c r="I1070" i="8"/>
  <c r="H1080" i="5"/>
  <c r="AD1024" i="1"/>
  <c r="I1064" i="8"/>
  <c r="R1064" s="1"/>
  <c r="H1074" i="5"/>
  <c r="R1074" s="1"/>
  <c r="P1023" i="1"/>
  <c r="M1059" i="8"/>
  <c r="Q1059" s="1"/>
  <c r="L1069" i="5"/>
  <c r="Q1069" s="1"/>
  <c r="I1049" i="8"/>
  <c r="U1047"/>
  <c r="I1054" s="1"/>
  <c r="S1047"/>
  <c r="I1053" s="1"/>
  <c r="H1059" i="5"/>
  <c r="U1057"/>
  <c r="H1064" s="1"/>
  <c r="S1057"/>
  <c r="H1063" s="1"/>
  <c r="M1046" i="8"/>
  <c r="Q1046" s="1"/>
  <c r="L1056" i="5"/>
  <c r="Q1056" s="1"/>
  <c r="I1045" i="8"/>
  <c r="H1055" i="5"/>
  <c r="M1044" i="8"/>
  <c r="Q1044" s="1"/>
  <c r="L1054" i="5"/>
  <c r="Q1054" s="1"/>
  <c r="I1043" i="8"/>
  <c r="H1053" i="5"/>
  <c r="P260" i="7"/>
  <c r="R260" s="1"/>
  <c r="S260"/>
  <c r="T260" s="1"/>
  <c r="U1040" i="8"/>
  <c r="S1040"/>
  <c r="S1050" i="5"/>
  <c r="U1050"/>
  <c r="F1040" i="8"/>
  <c r="D1041"/>
  <c r="E1050" i="5"/>
  <c r="C1051"/>
  <c r="P259" i="7"/>
  <c r="S259"/>
  <c r="I1032" i="8"/>
  <c r="U1031"/>
  <c r="I1037" s="1"/>
  <c r="S1031"/>
  <c r="I1036" s="1"/>
  <c r="H1042" i="5"/>
  <c r="U1041"/>
  <c r="H1047" s="1"/>
  <c r="S1041"/>
  <c r="H1046" s="1"/>
  <c r="GE1009" i="1"/>
  <c r="M1024" i="8"/>
  <c r="Q1024" s="1"/>
  <c r="L1034" i="5"/>
  <c r="Q1034" s="1"/>
  <c r="M1022" i="8"/>
  <c r="Q1022" s="1"/>
  <c r="L1032" i="5"/>
  <c r="Q1032" s="1"/>
  <c r="U1019" i="8"/>
  <c r="S1019"/>
  <c r="U1029" i="5"/>
  <c r="S1029"/>
  <c r="S1017" i="8"/>
  <c r="U1017"/>
  <c r="U1027" i="5"/>
  <c r="S1027"/>
  <c r="AB968" i="1"/>
  <c r="CT965"/>
  <c r="S965" s="1"/>
  <c r="U1005" i="8"/>
  <c r="S1005"/>
  <c r="U1015" i="5"/>
  <c r="S1015"/>
  <c r="S246" i="7"/>
  <c r="T246" s="1"/>
  <c r="P246"/>
  <c r="R246" s="1"/>
  <c r="L998" i="8"/>
  <c r="K1008" i="5"/>
  <c r="M1004" i="8"/>
  <c r="Q1004" s="1"/>
  <c r="M1003"/>
  <c r="L1014" i="5"/>
  <c r="Q1014" s="1"/>
  <c r="L1013"/>
  <c r="I998" i="8"/>
  <c r="H1008" i="5"/>
  <c r="F995" i="8"/>
  <c r="D996"/>
  <c r="E1005" i="5"/>
  <c r="C1006"/>
  <c r="U992" i="8"/>
  <c r="S992"/>
  <c r="U1002" i="5"/>
  <c r="S1002"/>
  <c r="Q961" i="1"/>
  <c r="D993" i="8"/>
  <c r="F992"/>
  <c r="C1003" i="5"/>
  <c r="E1002"/>
  <c r="D220" i="9"/>
  <c r="I241" i="7"/>
  <c r="D168" i="6" s="1"/>
  <c r="U982" i="8"/>
  <c r="I989" s="1"/>
  <c r="S982"/>
  <c r="I988" s="1"/>
  <c r="I984"/>
  <c r="U992" i="5"/>
  <c r="H999" s="1"/>
  <c r="S992"/>
  <c r="H998" s="1"/>
  <c r="H994"/>
  <c r="S958" i="1"/>
  <c r="U980" i="8"/>
  <c r="S980"/>
  <c r="U990" i="5"/>
  <c r="S990"/>
  <c r="L978" i="8"/>
  <c r="K979" s="1"/>
  <c r="P979" s="1"/>
  <c r="K988" i="5"/>
  <c r="J989" s="1"/>
  <c r="P989" s="1"/>
  <c r="K235" i="7"/>
  <c r="N235"/>
  <c r="L969" i="8"/>
  <c r="K979" i="5"/>
  <c r="CR951" i="1"/>
  <c r="Q951" s="1"/>
  <c r="I968" i="8"/>
  <c r="H978" i="5"/>
  <c r="L970" i="8"/>
  <c r="K980" i="5"/>
  <c r="CS950" i="1"/>
  <c r="R950" s="1"/>
  <c r="G885"/>
  <c r="A138" i="6" s="1"/>
  <c r="AF961" i="8"/>
  <c r="A961"/>
  <c r="AF971" i="5"/>
  <c r="A971"/>
  <c r="I958" i="8"/>
  <c r="H968" i="5"/>
  <c r="AD913" i="1"/>
  <c r="S229" i="7"/>
  <c r="T229" s="1"/>
  <c r="P229"/>
  <c r="R229" s="1"/>
  <c r="CS910" i="1"/>
  <c r="R910" s="1"/>
  <c r="GX906"/>
  <c r="P223" i="7"/>
  <c r="R223" s="1"/>
  <c r="S223"/>
  <c r="T223" s="1"/>
  <c r="L935" i="8"/>
  <c r="K945" i="5"/>
  <c r="I935" i="8"/>
  <c r="H945" i="5"/>
  <c r="S927" i="8"/>
  <c r="U927"/>
  <c r="U937" i="5"/>
  <c r="S937"/>
  <c r="AD899" i="1"/>
  <c r="CR899" s="1"/>
  <c r="Q899" s="1"/>
  <c r="S218" i="7"/>
  <c r="P218"/>
  <c r="I922" i="8"/>
  <c r="H932" i="5"/>
  <c r="D918" i="8"/>
  <c r="F917"/>
  <c r="C928" i="5"/>
  <c r="E927"/>
  <c r="U915" i="8"/>
  <c r="S915"/>
  <c r="S925" i="5"/>
  <c r="U925"/>
  <c r="S913" i="8"/>
  <c r="U913"/>
  <c r="U923" i="5"/>
  <c r="S923"/>
  <c r="L911" i="8"/>
  <c r="K912" s="1"/>
  <c r="P912" s="1"/>
  <c r="K921" i="5"/>
  <c r="J922" s="1"/>
  <c r="P922" s="1"/>
  <c r="AD891" i="1"/>
  <c r="S213" i="7"/>
  <c r="T213" s="1"/>
  <c r="P213"/>
  <c r="R213" s="1"/>
  <c r="L908" i="8"/>
  <c r="K910" s="1"/>
  <c r="P910" s="1"/>
  <c r="K918" i="5"/>
  <c r="J920" s="1"/>
  <c r="P920" s="1"/>
  <c r="F908" i="8"/>
  <c r="D909"/>
  <c r="E918" i="5"/>
  <c r="C919"/>
  <c r="L902" i="8"/>
  <c r="K912" i="5"/>
  <c r="CR888" i="1"/>
  <c r="Q888" s="1"/>
  <c r="I901" i="8"/>
  <c r="H911" i="5"/>
  <c r="CQ851" i="1"/>
  <c r="P851" s="1"/>
  <c r="I891" i="8"/>
  <c r="H901" i="5"/>
  <c r="M890" i="8"/>
  <c r="Q890" s="1"/>
  <c r="L900" i="5"/>
  <c r="Q900" s="1"/>
  <c r="P206" i="7"/>
  <c r="R206" s="1"/>
  <c r="S206"/>
  <c r="T206" s="1"/>
  <c r="M888" i="8"/>
  <c r="Q888" s="1"/>
  <c r="M887"/>
  <c r="L898" i="5"/>
  <c r="Q898" s="1"/>
  <c r="L897"/>
  <c r="CR847" i="1"/>
  <c r="Q847" s="1"/>
  <c r="I882" i="8"/>
  <c r="H892" i="5"/>
  <c r="D880" i="8"/>
  <c r="F879"/>
  <c r="E889" i="5"/>
  <c r="C890"/>
  <c r="U877" i="8"/>
  <c r="S877"/>
  <c r="U887" i="5"/>
  <c r="S887"/>
  <c r="AB844" i="1"/>
  <c r="I872" i="8"/>
  <c r="H882" i="5"/>
  <c r="F867" i="8"/>
  <c r="D868"/>
  <c r="C878" i="5"/>
  <c r="E877"/>
  <c r="CP842" i="1"/>
  <c r="O842" s="1"/>
  <c r="T863" i="8"/>
  <c r="T873" i="5"/>
  <c r="S863" i="8"/>
  <c r="U863"/>
  <c r="U873" i="5"/>
  <c r="S873"/>
  <c r="CZ838" i="1"/>
  <c r="Y838" s="1"/>
  <c r="AB838"/>
  <c r="DY853"/>
  <c r="I858" i="8"/>
  <c r="H868" i="5"/>
  <c r="U851" i="8"/>
  <c r="S851"/>
  <c r="S861" i="5"/>
  <c r="U861"/>
  <c r="M850" i="8"/>
  <c r="Q850" s="1"/>
  <c r="L860" i="5"/>
  <c r="Q860" s="1"/>
  <c r="CQ832" i="1"/>
  <c r="P832" s="1"/>
  <c r="N198" i="7"/>
  <c r="K198"/>
  <c r="L844" i="8"/>
  <c r="K854" i="5"/>
  <c r="V832" i="8"/>
  <c r="V842" i="5"/>
  <c r="T830" i="8"/>
  <c r="T840" i="5"/>
  <c r="U830" i="8"/>
  <c r="S830"/>
  <c r="S840" i="5"/>
  <c r="U840"/>
  <c r="N194" i="7"/>
  <c r="O194" s="1"/>
  <c r="K194"/>
  <c r="M194" s="1"/>
  <c r="U820" i="8"/>
  <c r="I827" s="1"/>
  <c r="I822"/>
  <c r="S820"/>
  <c r="I826" s="1"/>
  <c r="S830" i="5"/>
  <c r="H836" s="1"/>
  <c r="H832"/>
  <c r="U830"/>
  <c r="H837" s="1"/>
  <c r="D184" i="9"/>
  <c r="I192" i="7"/>
  <c r="I191"/>
  <c r="I193"/>
  <c r="D126" i="6" s="1"/>
  <c r="CT788" i="1"/>
  <c r="S788" s="1"/>
  <c r="U818" i="8"/>
  <c r="S818"/>
  <c r="U828" i="5"/>
  <c r="S828"/>
  <c r="V786" i="1"/>
  <c r="CS786"/>
  <c r="R786" s="1"/>
  <c r="I812" i="8"/>
  <c r="R812" s="1"/>
  <c r="H822" i="5"/>
  <c r="R822" s="1"/>
  <c r="D182" i="9"/>
  <c r="I190" i="7"/>
  <c r="I189"/>
  <c r="CT784" i="1"/>
  <c r="S784" s="1"/>
  <c r="U806" i="8"/>
  <c r="S806"/>
  <c r="U816" i="5"/>
  <c r="S816"/>
  <c r="AB784" i="1"/>
  <c r="M805" i="8"/>
  <c r="Q805" s="1"/>
  <c r="L815" i="5"/>
  <c r="Q815" s="1"/>
  <c r="CQ780" i="1"/>
  <c r="P780" s="1"/>
  <c r="I799" i="8"/>
  <c r="H809" i="5"/>
  <c r="D179" i="9"/>
  <c r="I187" i="7"/>
  <c r="I188"/>
  <c r="I792" i="8"/>
  <c r="H802" i="5"/>
  <c r="AB777" i="1"/>
  <c r="AB776"/>
  <c r="AB775"/>
  <c r="L782" i="8"/>
  <c r="K792" i="5"/>
  <c r="EA796" i="1"/>
  <c r="I784" i="8"/>
  <c r="R784" s="1"/>
  <c r="H794" i="5"/>
  <c r="R794" s="1"/>
  <c r="CS773" i="1"/>
  <c r="R773" s="1"/>
  <c r="AO739"/>
  <c r="L773" i="8"/>
  <c r="K774" s="1"/>
  <c r="P774" s="1"/>
  <c r="K783" i="5"/>
  <c r="J784" s="1"/>
  <c r="P784" s="1"/>
  <c r="L771" i="8"/>
  <c r="K772" s="1"/>
  <c r="P772" s="1"/>
  <c r="K781" i="5"/>
  <c r="J782" s="1"/>
  <c r="P782" s="1"/>
  <c r="GX731" i="1"/>
  <c r="Q731"/>
  <c r="AB731"/>
  <c r="AD730"/>
  <c r="S181" i="7"/>
  <c r="P181"/>
  <c r="I763" i="8"/>
  <c r="R763" s="1"/>
  <c r="H773" i="5"/>
  <c r="R773" s="1"/>
  <c r="FV739" i="1"/>
  <c r="U758" i="8"/>
  <c r="S758"/>
  <c r="U768" i="5"/>
  <c r="S768"/>
  <c r="AB727" i="1"/>
  <c r="CS725"/>
  <c r="R725" s="1"/>
  <c r="CQ725"/>
  <c r="I756" i="8"/>
  <c r="W756" s="1"/>
  <c r="H766" i="5"/>
  <c r="W766" s="1"/>
  <c r="BZ739" i="1"/>
  <c r="CS724"/>
  <c r="R724" s="1"/>
  <c r="CZ724" s="1"/>
  <c r="Y724" s="1"/>
  <c r="S176" i="7"/>
  <c r="P176"/>
  <c r="I755" i="8"/>
  <c r="W755" s="1"/>
  <c r="H765" i="5"/>
  <c r="W765" s="1"/>
  <c r="K175" i="7"/>
  <c r="N175"/>
  <c r="F754" i="8"/>
  <c r="E764" i="5"/>
  <c r="S174" i="7"/>
  <c r="P174"/>
  <c r="CT719" i="1"/>
  <c r="S719" s="1"/>
  <c r="S746" i="8"/>
  <c r="I747"/>
  <c r="R747" s="1"/>
  <c r="U746"/>
  <c r="U756" i="5"/>
  <c r="S756"/>
  <c r="H757"/>
  <c r="R757" s="1"/>
  <c r="CS718" i="1"/>
  <c r="R718" s="1"/>
  <c r="CY718" s="1"/>
  <c r="X718" s="1"/>
  <c r="AB718"/>
  <c r="G659"/>
  <c r="A99" i="6" s="1"/>
  <c r="A741" i="8"/>
  <c r="AF751" i="5"/>
  <c r="A751"/>
  <c r="M739" i="8"/>
  <c r="Q739" s="1"/>
  <c r="L749" i="5"/>
  <c r="Q749" s="1"/>
  <c r="CS680" i="1"/>
  <c r="R680" s="1"/>
  <c r="CQ680"/>
  <c r="P680" s="1"/>
  <c r="I736" i="8"/>
  <c r="H746" i="5"/>
  <c r="K164" i="7"/>
  <c r="M164" s="1"/>
  <c r="N164"/>
  <c r="O164" s="1"/>
  <c r="CT678" i="1"/>
  <c r="S678" s="1"/>
  <c r="S726" i="8"/>
  <c r="I732" s="1"/>
  <c r="I728"/>
  <c r="U726"/>
  <c r="I733" s="1"/>
  <c r="S736" i="5"/>
  <c r="H742" s="1"/>
  <c r="H738"/>
  <c r="U736"/>
  <c r="H743" s="1"/>
  <c r="L730" i="8"/>
  <c r="K740" i="5"/>
  <c r="I724" i="8"/>
  <c r="H734" i="5"/>
  <c r="M723" i="8"/>
  <c r="Q723" s="1"/>
  <c r="M722"/>
  <c r="L733" i="5"/>
  <c r="Q733" s="1"/>
  <c r="L732"/>
  <c r="I719" i="8"/>
  <c r="H729" i="5"/>
  <c r="I712" i="8"/>
  <c r="H722" i="5"/>
  <c r="M711" i="8"/>
  <c r="Q711" s="1"/>
  <c r="L721" i="5"/>
  <c r="Q721" s="1"/>
  <c r="CT670" i="1"/>
  <c r="S670" s="1"/>
  <c r="U710" i="8"/>
  <c r="S710"/>
  <c r="S720" i="5"/>
  <c r="U720"/>
  <c r="F700" i="8"/>
  <c r="D701"/>
  <c r="E710" i="5"/>
  <c r="C711"/>
  <c r="U698" i="8"/>
  <c r="S698"/>
  <c r="U708" i="5"/>
  <c r="S708"/>
  <c r="L696" i="8"/>
  <c r="K697" s="1"/>
  <c r="P697" s="1"/>
  <c r="K706" i="5"/>
  <c r="J707" s="1"/>
  <c r="P707" s="1"/>
  <c r="AD663" i="1"/>
  <c r="CR663" s="1"/>
  <c r="Q663" s="1"/>
  <c r="S156" i="7"/>
  <c r="T156" s="1"/>
  <c r="P156"/>
  <c r="R156" s="1"/>
  <c r="L690" i="8"/>
  <c r="K700" i="5"/>
  <c r="M695" i="8"/>
  <c r="Q695" s="1"/>
  <c r="M694"/>
  <c r="L705" i="5"/>
  <c r="Q705" s="1"/>
  <c r="L704"/>
  <c r="CR662" i="1"/>
  <c r="Q662" s="1"/>
  <c r="I689" i="8"/>
  <c r="H699" i="5"/>
  <c r="CS624" i="1"/>
  <c r="R624" s="1"/>
  <c r="CZ624" s="1"/>
  <c r="Y624" s="1"/>
  <c r="M678" i="8"/>
  <c r="Q678" s="1"/>
  <c r="L688" i="5"/>
  <c r="Q688" s="1"/>
  <c r="I677" i="8"/>
  <c r="H687" i="5"/>
  <c r="U667" i="8"/>
  <c r="I674" s="1"/>
  <c r="S667"/>
  <c r="I673" s="1"/>
  <c r="I669"/>
  <c r="H679" i="5"/>
  <c r="U677"/>
  <c r="H684" s="1"/>
  <c r="S677"/>
  <c r="H683" s="1"/>
  <c r="CT617" i="1"/>
  <c r="S617" s="1"/>
  <c r="I657" i="8"/>
  <c r="U655"/>
  <c r="I662" s="1"/>
  <c r="S655"/>
  <c r="I661" s="1"/>
  <c r="U665" i="5"/>
  <c r="H672" s="1"/>
  <c r="S665"/>
  <c r="H671" s="1"/>
  <c r="H667"/>
  <c r="GX616" i="1"/>
  <c r="P616"/>
  <c r="M654" i="8"/>
  <c r="Q654" s="1"/>
  <c r="L664" i="5"/>
  <c r="Q664" s="1"/>
  <c r="U651" i="8"/>
  <c r="S651"/>
  <c r="U661" i="5"/>
  <c r="S661"/>
  <c r="S641" i="8"/>
  <c r="I647" s="1"/>
  <c r="I643"/>
  <c r="U641"/>
  <c r="I648" s="1"/>
  <c r="U651" i="5"/>
  <c r="H658" s="1"/>
  <c r="S651"/>
  <c r="H657" s="1"/>
  <c r="H653"/>
  <c r="D642" i="8"/>
  <c r="F641"/>
  <c r="E651" i="5"/>
  <c r="C652"/>
  <c r="AB610" i="1"/>
  <c r="CQ609"/>
  <c r="P609" s="1"/>
  <c r="I639" i="8"/>
  <c r="H649" i="5"/>
  <c r="I629" i="8"/>
  <c r="U628"/>
  <c r="I634" s="1"/>
  <c r="S628"/>
  <c r="I633" s="1"/>
  <c r="H639" i="5"/>
  <c r="U638"/>
  <c r="H644" s="1"/>
  <c r="S638"/>
  <c r="H643" s="1"/>
  <c r="AO602" i="1"/>
  <c r="P586"/>
  <c r="BC570"/>
  <c r="M621" i="8"/>
  <c r="Q621" s="1"/>
  <c r="L631" i="5"/>
  <c r="Q631" s="1"/>
  <c r="AB568" i="1"/>
  <c r="I618" i="8"/>
  <c r="H628" i="5"/>
  <c r="K140" i="7"/>
  <c r="M140" s="1"/>
  <c r="N140"/>
  <c r="O140" s="1"/>
  <c r="U608" i="8"/>
  <c r="I615" s="1"/>
  <c r="S608"/>
  <c r="I614" s="1"/>
  <c r="I610"/>
  <c r="U618" i="5"/>
  <c r="H625" s="1"/>
  <c r="S618"/>
  <c r="H624" s="1"/>
  <c r="H620"/>
  <c r="U596" i="8"/>
  <c r="I603" s="1"/>
  <c r="S596"/>
  <c r="I602" s="1"/>
  <c r="I598"/>
  <c r="S606" i="5"/>
  <c r="H612" s="1"/>
  <c r="H608"/>
  <c r="U606"/>
  <c r="H613" s="1"/>
  <c r="F596" i="8"/>
  <c r="D597"/>
  <c r="C607" i="5"/>
  <c r="E606"/>
  <c r="M595" i="8"/>
  <c r="Q595" s="1"/>
  <c r="L605" i="5"/>
  <c r="Q605" s="1"/>
  <c r="CQ558" i="1"/>
  <c r="P558" s="1"/>
  <c r="I594" i="8"/>
  <c r="H604" i="5"/>
  <c r="CQ556" i="1"/>
  <c r="P556" s="1"/>
  <c r="I592" i="8"/>
  <c r="H602" i="5"/>
  <c r="I586" i="8"/>
  <c r="R586" s="1"/>
  <c r="H596" i="5"/>
  <c r="R596" s="1"/>
  <c r="CS553" i="1"/>
  <c r="R553" s="1"/>
  <c r="D132" i="9"/>
  <c r="I134" i="7"/>
  <c r="I133"/>
  <c r="S580" i="8"/>
  <c r="U580"/>
  <c r="U590" i="5"/>
  <c r="S590"/>
  <c r="CP550" i="1"/>
  <c r="O550" s="1"/>
  <c r="L578" i="8"/>
  <c r="K579" s="1"/>
  <c r="P579" s="1"/>
  <c r="K588" i="5"/>
  <c r="J589" s="1"/>
  <c r="P589" s="1"/>
  <c r="I578" i="8"/>
  <c r="H588" i="5"/>
  <c r="AB549" i="1"/>
  <c r="U569" i="8"/>
  <c r="I575" s="1"/>
  <c r="S569"/>
  <c r="I574" s="1"/>
  <c r="I570"/>
  <c r="S579" i="5"/>
  <c r="H584" s="1"/>
  <c r="H580"/>
  <c r="U579"/>
  <c r="H585" s="1"/>
  <c r="FP484" i="1"/>
  <c r="EG513"/>
  <c r="M560" i="8"/>
  <c r="Q560" s="1"/>
  <c r="L570" i="5"/>
  <c r="Q570" s="1"/>
  <c r="L541" i="8"/>
  <c r="K551" i="5"/>
  <c r="CS502" i="1"/>
  <c r="R502" s="1"/>
  <c r="CY502" s="1"/>
  <c r="X502" s="1"/>
  <c r="AD502"/>
  <c r="CT501"/>
  <c r="S501" s="1"/>
  <c r="S536" i="8"/>
  <c r="U536"/>
  <c r="U546" i="5"/>
  <c r="S546"/>
  <c r="L530" i="8"/>
  <c r="K540" i="5"/>
  <c r="CR499" i="1"/>
  <c r="Q499" s="1"/>
  <c r="I529" i="8"/>
  <c r="H539" i="5"/>
  <c r="AD498" i="1"/>
  <c r="CR498" s="1"/>
  <c r="Q498" s="1"/>
  <c r="CS498"/>
  <c r="R498" s="1"/>
  <c r="M525" i="8"/>
  <c r="Q525" s="1"/>
  <c r="L535" i="5"/>
  <c r="Q535" s="1"/>
  <c r="I524" i="8"/>
  <c r="H534" i="5"/>
  <c r="M521" i="8"/>
  <c r="Q521" s="1"/>
  <c r="M520"/>
  <c r="L531" i="5"/>
  <c r="Q531" s="1"/>
  <c r="L530"/>
  <c r="M511" i="8"/>
  <c r="Q511" s="1"/>
  <c r="L521" i="5"/>
  <c r="Q521" s="1"/>
  <c r="EV452" i="1"/>
  <c r="P477" s="1"/>
  <c r="GE427"/>
  <c r="AO427"/>
  <c r="F456"/>
  <c r="L471" i="8"/>
  <c r="K481" i="5"/>
  <c r="L443" i="8"/>
  <c r="K453" i="5"/>
  <c r="M431" i="8"/>
  <c r="Q431" s="1"/>
  <c r="L441" i="5"/>
  <c r="Q441" s="1"/>
  <c r="BZ372" i="1"/>
  <c r="AQ395"/>
  <c r="CG395"/>
  <c r="M396" i="8"/>
  <c r="Q396" s="1"/>
  <c r="L406" i="5"/>
  <c r="Q406" s="1"/>
  <c r="AO148" i="1"/>
  <c r="F175"/>
  <c r="CR169"/>
  <c r="Q169" s="1"/>
  <c r="AB169"/>
  <c r="L188" i="8"/>
  <c r="K189" s="1"/>
  <c r="P189" s="1"/>
  <c r="K198" i="5"/>
  <c r="J199" s="1"/>
  <c r="P199" s="1"/>
  <c r="M185" i="8"/>
  <c r="Q185" s="1"/>
  <c r="M184"/>
  <c r="L195" i="5"/>
  <c r="Q195" s="1"/>
  <c r="L194"/>
  <c r="T167" i="8"/>
  <c r="T177" i="5"/>
  <c r="L159" i="8"/>
  <c r="K169" i="5"/>
  <c r="L136" i="8"/>
  <c r="K146" i="5"/>
  <c r="T118" i="8"/>
  <c r="T128" i="5"/>
  <c r="L68" i="8"/>
  <c r="K78" i="5"/>
  <c r="M49" i="8"/>
  <c r="Q49" s="1"/>
  <c r="L59" i="5"/>
  <c r="Q59" s="1"/>
  <c r="O529" i="7"/>
  <c r="M529"/>
  <c r="M521"/>
  <c r="F389" i="6" s="1"/>
  <c r="O521" i="7"/>
  <c r="H389" i="6" s="1"/>
  <c r="M497" i="7"/>
  <c r="F369" i="6" s="1"/>
  <c r="O497" i="7"/>
  <c r="H369" i="6" s="1"/>
  <c r="M463" i="7"/>
  <c r="O463"/>
  <c r="M440"/>
  <c r="O440"/>
  <c r="O431"/>
  <c r="H315" i="6" s="1"/>
  <c r="M431" i="7"/>
  <c r="F315" i="6" s="1"/>
  <c r="M418" i="7"/>
  <c r="O418"/>
  <c r="M395"/>
  <c r="O395"/>
  <c r="O370"/>
  <c r="M370"/>
  <c r="M366"/>
  <c r="O366"/>
  <c r="M360"/>
  <c r="F266" i="6" s="1"/>
  <c r="O360" i="7"/>
  <c r="H266" i="6" s="1"/>
  <c r="M266" i="7"/>
  <c r="O266"/>
  <c r="M257"/>
  <c r="O257"/>
  <c r="M249"/>
  <c r="O249"/>
  <c r="O232"/>
  <c r="H165" i="6" s="1"/>
  <c r="M232" i="7"/>
  <c r="M201"/>
  <c r="O201"/>
  <c r="M168"/>
  <c r="F118" i="6" s="1"/>
  <c r="O168" i="7"/>
  <c r="H118" i="6" s="1"/>
  <c r="O151" i="7"/>
  <c r="H94" i="6" s="1"/>
  <c r="M151" i="7"/>
  <c r="F94" i="6" s="1"/>
  <c r="O131" i="7"/>
  <c r="M131"/>
  <c r="O127"/>
  <c r="H80" i="6" s="1"/>
  <c r="M127" i="7"/>
  <c r="F80" i="6" s="1"/>
  <c r="O89" i="7"/>
  <c r="M89"/>
  <c r="D337" i="9"/>
  <c r="I437" i="7"/>
  <c r="I434"/>
  <c r="D319" i="6" s="1"/>
  <c r="I436" i="7"/>
  <c r="D317" i="6" s="1"/>
  <c r="I435" i="7"/>
  <c r="D318" i="6" s="1"/>
  <c r="T1461" i="1"/>
  <c r="T1460"/>
  <c r="N433" i="7"/>
  <c r="K433"/>
  <c r="U1520" i="8"/>
  <c r="I1527" s="1"/>
  <c r="S1520"/>
  <c r="I1526" s="1"/>
  <c r="I1522"/>
  <c r="H1532" i="5"/>
  <c r="U1530"/>
  <c r="H1537" s="1"/>
  <c r="S1530"/>
  <c r="H1536" s="1"/>
  <c r="F1520" i="8"/>
  <c r="D1521"/>
  <c r="E1530" i="5"/>
  <c r="C1531"/>
  <c r="S1458" i="1"/>
  <c r="CT1457"/>
  <c r="S1457" s="1"/>
  <c r="U1518" i="8"/>
  <c r="S1518"/>
  <c r="U1528" i="5"/>
  <c r="S1528"/>
  <c r="M1517" i="8"/>
  <c r="Q1517" s="1"/>
  <c r="L1527" i="5"/>
  <c r="Q1527" s="1"/>
  <c r="I1516" i="8"/>
  <c r="H1526" i="5"/>
  <c r="CT1453" i="1"/>
  <c r="S1453" s="1"/>
  <c r="U1513" i="8"/>
  <c r="S1513"/>
  <c r="S1523" i="5"/>
  <c r="U1523"/>
  <c r="T1452" i="1"/>
  <c r="N427" i="7"/>
  <c r="K427"/>
  <c r="FR1473" i="1"/>
  <c r="FY1473" s="1"/>
  <c r="CT1451"/>
  <c r="S1451" s="1"/>
  <c r="I1505" i="8"/>
  <c r="U1504"/>
  <c r="I1510" s="1"/>
  <c r="S1504"/>
  <c r="I1509" s="1"/>
  <c r="H1515" i="5"/>
  <c r="U1514"/>
  <c r="H1520" s="1"/>
  <c r="S1514"/>
  <c r="H1519" s="1"/>
  <c r="CQ1413" i="1"/>
  <c r="P1413" s="1"/>
  <c r="K421" i="7"/>
  <c r="N421"/>
  <c r="U1494" i="8"/>
  <c r="S1494"/>
  <c r="U1504" i="5"/>
  <c r="S1504"/>
  <c r="CQ1408" i="1"/>
  <c r="P1408" s="1"/>
  <c r="I1490" i="8"/>
  <c r="H1500" i="5"/>
  <c r="S1480" i="8"/>
  <c r="I1486" s="1"/>
  <c r="I1482"/>
  <c r="U1480"/>
  <c r="I1487" s="1"/>
  <c r="H1492" i="5"/>
  <c r="U1490"/>
  <c r="H1497" s="1"/>
  <c r="S1490"/>
  <c r="H1496" s="1"/>
  <c r="D1481" i="8"/>
  <c r="F1480"/>
  <c r="E1490" i="5"/>
  <c r="C1491"/>
  <c r="U1405" i="1"/>
  <c r="P1405"/>
  <c r="S415" i="7"/>
  <c r="T415" s="1"/>
  <c r="P415"/>
  <c r="R415" s="1"/>
  <c r="AD1402" i="1"/>
  <c r="I1472" i="8"/>
  <c r="R1472" s="1"/>
  <c r="H1482" i="5"/>
  <c r="R1482" s="1"/>
  <c r="D1469" i="8"/>
  <c r="F1468"/>
  <c r="E1478" i="5"/>
  <c r="C1479"/>
  <c r="CT1400" i="1"/>
  <c r="S1400" s="1"/>
  <c r="CY1400" s="1"/>
  <c r="X1400" s="1"/>
  <c r="U1465" i="8"/>
  <c r="S1465"/>
  <c r="U1475" i="5"/>
  <c r="S1475"/>
  <c r="U1399" i="1"/>
  <c r="T1398"/>
  <c r="CS1396"/>
  <c r="R1396" s="1"/>
  <c r="CT1394"/>
  <c r="S1394" s="1"/>
  <c r="CY1394" s="1"/>
  <c r="X1394" s="1"/>
  <c r="U1451" i="8"/>
  <c r="S1451"/>
  <c r="U1461" i="5"/>
  <c r="S1461"/>
  <c r="AD1391" i="1"/>
  <c r="CR1391" s="1"/>
  <c r="Q1391" s="1"/>
  <c r="P404" i="7"/>
  <c r="R404" s="1"/>
  <c r="S404"/>
  <c r="T404" s="1"/>
  <c r="T1390" i="1"/>
  <c r="D1447" i="8"/>
  <c r="F1446"/>
  <c r="C1457" i="5"/>
  <c r="E1456"/>
  <c r="P403" i="7"/>
  <c r="S403"/>
  <c r="T403" s="1"/>
  <c r="EA1416" i="1"/>
  <c r="AD1388"/>
  <c r="I1440" i="8"/>
  <c r="R1440" s="1"/>
  <c r="H1450" i="5"/>
  <c r="R1450" s="1"/>
  <c r="FY1353" i="1"/>
  <c r="U1427" i="8"/>
  <c r="S1427"/>
  <c r="S1437" i="5"/>
  <c r="U1437"/>
  <c r="U1423" i="8"/>
  <c r="S1423"/>
  <c r="S1433" i="5"/>
  <c r="U1433"/>
  <c r="W1343" i="1"/>
  <c r="I1415" i="8"/>
  <c r="U1413"/>
  <c r="I1420" s="1"/>
  <c r="S1413"/>
  <c r="I1419" s="1"/>
  <c r="S1423" i="5"/>
  <c r="H1429" s="1"/>
  <c r="H1425"/>
  <c r="U1423"/>
  <c r="H1430" s="1"/>
  <c r="V1342" i="1"/>
  <c r="CT1341"/>
  <c r="S1341" s="1"/>
  <c r="U1411" i="8"/>
  <c r="S1411"/>
  <c r="U1421" i="5"/>
  <c r="S1421"/>
  <c r="CT1339" i="1"/>
  <c r="S1339" s="1"/>
  <c r="U1401" i="8"/>
  <c r="I1408" s="1"/>
  <c r="S1401"/>
  <c r="I1407" s="1"/>
  <c r="I1403"/>
  <c r="H1413" i="5"/>
  <c r="U1411"/>
  <c r="H1418" s="1"/>
  <c r="S1411"/>
  <c r="H1417" s="1"/>
  <c r="CS1338" i="1"/>
  <c r="R1338" s="1"/>
  <c r="CT1337"/>
  <c r="S1337" s="1"/>
  <c r="S1398" i="8"/>
  <c r="U1398"/>
  <c r="U1408" i="5"/>
  <c r="S1408"/>
  <c r="N386" i="7"/>
  <c r="K386"/>
  <c r="U1334" i="1"/>
  <c r="FV1353"/>
  <c r="CT1327"/>
  <c r="S1327" s="1"/>
  <c r="U1372" i="8"/>
  <c r="I1378" s="1"/>
  <c r="I1373"/>
  <c r="S1372"/>
  <c r="I1377" s="1"/>
  <c r="H1383" i="5"/>
  <c r="U1382"/>
  <c r="H1388" s="1"/>
  <c r="S1382"/>
  <c r="H1387" s="1"/>
  <c r="CT1286" i="1"/>
  <c r="S1286" s="1"/>
  <c r="AD1283"/>
  <c r="CR1283" s="1"/>
  <c r="Q1283" s="1"/>
  <c r="CS1282"/>
  <c r="M1359" i="8"/>
  <c r="Q1359" s="1"/>
  <c r="M1358"/>
  <c r="L1369" i="5"/>
  <c r="Q1369" s="1"/>
  <c r="L1368"/>
  <c r="AD1282" i="1"/>
  <c r="F1350" i="8"/>
  <c r="D1351"/>
  <c r="C1361" i="5"/>
  <c r="E1360"/>
  <c r="CS1281" i="1"/>
  <c r="BY1292"/>
  <c r="AD1278"/>
  <c r="I1342" i="8"/>
  <c r="R1342" s="1"/>
  <c r="H1352" i="5"/>
  <c r="R1352" s="1"/>
  <c r="W1277" i="1"/>
  <c r="W1276"/>
  <c r="S1335" i="8"/>
  <c r="U1335"/>
  <c r="S1345" i="5"/>
  <c r="U1345"/>
  <c r="U1275" i="1"/>
  <c r="AD1275"/>
  <c r="CR1275" s="1"/>
  <c r="Q1275" s="1"/>
  <c r="CQ1274"/>
  <c r="P1274" s="1"/>
  <c r="CP1273"/>
  <c r="O1273" s="1"/>
  <c r="D293" i="9"/>
  <c r="I360" i="7"/>
  <c r="D266" i="6" s="1"/>
  <c r="I363" i="7"/>
  <c r="D257" i="6" s="1"/>
  <c r="I362" i="7"/>
  <c r="D258" i="6" s="1"/>
  <c r="I361" i="7"/>
  <c r="D264" i="6" s="1"/>
  <c r="U1323" i="8"/>
  <c r="S1323"/>
  <c r="S1333" i="5"/>
  <c r="U1333"/>
  <c r="AB1271" i="1"/>
  <c r="M1322" i="8"/>
  <c r="Q1322" s="1"/>
  <c r="L1332" i="5"/>
  <c r="Q1332" s="1"/>
  <c r="AD1270" i="1"/>
  <c r="CR1270" s="1"/>
  <c r="Q1270" s="1"/>
  <c r="CD1292"/>
  <c r="U1268"/>
  <c r="AD1268"/>
  <c r="CR1268" s="1"/>
  <c r="Q1268" s="1"/>
  <c r="S1267"/>
  <c r="CQ1266"/>
  <c r="P1266" s="1"/>
  <c r="CS1265"/>
  <c r="R1265" s="1"/>
  <c r="BC1231"/>
  <c r="F1247" s="1"/>
  <c r="U1301" i="8"/>
  <c r="S1301"/>
  <c r="U1311" i="5"/>
  <c r="S1311"/>
  <c r="U1299" i="8"/>
  <c r="S1299"/>
  <c r="U1309" i="5"/>
  <c r="S1309"/>
  <c r="P351" i="7"/>
  <c r="R351" s="1"/>
  <c r="S351"/>
  <c r="T351" s="1"/>
  <c r="S350"/>
  <c r="T350" s="1"/>
  <c r="P350"/>
  <c r="R350" s="1"/>
  <c r="CT1219" i="1"/>
  <c r="S1219" s="1"/>
  <c r="CZ1219" s="1"/>
  <c r="Y1219" s="1"/>
  <c r="CS1218"/>
  <c r="R1218" s="1"/>
  <c r="CY1218" s="1"/>
  <c r="X1218" s="1"/>
  <c r="AD1218"/>
  <c r="CR1218" s="1"/>
  <c r="Q1218" s="1"/>
  <c r="U1217"/>
  <c r="AD1217"/>
  <c r="CQ1215"/>
  <c r="P1215" s="1"/>
  <c r="AB1215"/>
  <c r="AD1214"/>
  <c r="CR1214" s="1"/>
  <c r="Q1214" s="1"/>
  <c r="S344" i="7"/>
  <c r="T344" s="1"/>
  <c r="P344"/>
  <c r="R344" s="1"/>
  <c r="CQ1213" i="1"/>
  <c r="T1213"/>
  <c r="P1212"/>
  <c r="U1266" i="8"/>
  <c r="S1266"/>
  <c r="U1276" i="5"/>
  <c r="S1276"/>
  <c r="V1210" i="1"/>
  <c r="S339" i="7"/>
  <c r="T339" s="1"/>
  <c r="P339"/>
  <c r="R339" s="1"/>
  <c r="CS1209" i="1"/>
  <c r="R1209" s="1"/>
  <c r="I1261" i="8"/>
  <c r="H1271" i="5"/>
  <c r="AD1208" i="1"/>
  <c r="D277" i="9"/>
  <c r="I338" i="7"/>
  <c r="D236" i="6" s="1"/>
  <c r="I335" i="7"/>
  <c r="D245" i="6" s="1"/>
  <c r="I337" i="7"/>
  <c r="D237" i="6" s="1"/>
  <c r="I336" i="7"/>
  <c r="D243" i="6" s="1"/>
  <c r="I1254" i="8"/>
  <c r="H1264" i="5"/>
  <c r="AD1206" i="1"/>
  <c r="CR1206" s="1"/>
  <c r="Q1206" s="1"/>
  <c r="CP1206" s="1"/>
  <c r="O1206" s="1"/>
  <c r="M1251" i="8"/>
  <c r="Q1251" s="1"/>
  <c r="L1261" i="5"/>
  <c r="Q1261" s="1"/>
  <c r="AD1203" i="1"/>
  <c r="CR1203" s="1"/>
  <c r="Q1203" s="1"/>
  <c r="D1250" i="8"/>
  <c r="F1249"/>
  <c r="E1259" i="5"/>
  <c r="C1260"/>
  <c r="CQ1202" i="1"/>
  <c r="P1202" s="1"/>
  <c r="CQ1201"/>
  <c r="P1201" s="1"/>
  <c r="AB1201"/>
  <c r="N333" i="7"/>
  <c r="O333" s="1"/>
  <c r="K333"/>
  <c r="M333" s="1"/>
  <c r="I1241" i="8"/>
  <c r="H1251" i="5"/>
  <c r="M1236" i="8"/>
  <c r="Q1236" s="1"/>
  <c r="L1246" i="5"/>
  <c r="Q1246" s="1"/>
  <c r="AD1197" i="1"/>
  <c r="CR1197" s="1"/>
  <c r="Q1197" s="1"/>
  <c r="U1232" i="8"/>
  <c r="S1232"/>
  <c r="S1242" i="5"/>
  <c r="U1242"/>
  <c r="D1233" i="8"/>
  <c r="F1232"/>
  <c r="E1242" i="5"/>
  <c r="C1243"/>
  <c r="V1194" i="1"/>
  <c r="P328" i="7"/>
  <c r="R328" s="1"/>
  <c r="S328"/>
  <c r="T328" s="1"/>
  <c r="CQ1193" i="1"/>
  <c r="P1193" s="1"/>
  <c r="AB1193"/>
  <c r="AD1192"/>
  <c r="CR1192" s="1"/>
  <c r="Q1192" s="1"/>
  <c r="P327" i="7"/>
  <c r="R327" s="1"/>
  <c r="S327"/>
  <c r="T327" s="1"/>
  <c r="L1224" i="8"/>
  <c r="K1234" i="5"/>
  <c r="I1224" i="8"/>
  <c r="H1234" i="5"/>
  <c r="M1211" i="8"/>
  <c r="Q1211" s="1"/>
  <c r="L1221" i="5"/>
  <c r="Q1221" s="1"/>
  <c r="I1210" i="8"/>
  <c r="H1220" i="5"/>
  <c r="CQ1149" i="1"/>
  <c r="P1149" s="1"/>
  <c r="V1148"/>
  <c r="CS1148"/>
  <c r="R1148" s="1"/>
  <c r="I1204" i="8"/>
  <c r="R1204" s="1"/>
  <c r="H1214" i="5"/>
  <c r="R1214" s="1"/>
  <c r="P1147" i="1"/>
  <c r="S316" i="7"/>
  <c r="T316" s="1"/>
  <c r="P316"/>
  <c r="R316" s="1"/>
  <c r="T1144" i="1"/>
  <c r="W1143"/>
  <c r="S1143"/>
  <c r="U1185" i="8"/>
  <c r="S1185"/>
  <c r="U1195" i="5"/>
  <c r="S1195"/>
  <c r="V1141" i="1"/>
  <c r="S310" i="7"/>
  <c r="T310" s="1"/>
  <c r="P310"/>
  <c r="R310" s="1"/>
  <c r="I1180" i="8"/>
  <c r="H1190" i="5"/>
  <c r="Q1139" i="1"/>
  <c r="P305" i="7"/>
  <c r="R305" s="1"/>
  <c r="S305"/>
  <c r="T305" s="1"/>
  <c r="V1134" i="1"/>
  <c r="EA1156" s="1"/>
  <c r="CS1133"/>
  <c r="R1133" s="1"/>
  <c r="AD1133"/>
  <c r="CR1133" s="1"/>
  <c r="Q1133" s="1"/>
  <c r="S1151" i="8"/>
  <c r="U1151"/>
  <c r="U1161" i="5"/>
  <c r="S1161"/>
  <c r="N298" i="7"/>
  <c r="K298"/>
  <c r="U1149" i="8"/>
  <c r="S1149"/>
  <c r="U1159" i="5"/>
  <c r="S1159"/>
  <c r="M1146" i="8"/>
  <c r="Q1146" s="1"/>
  <c r="L1156" i="5"/>
  <c r="Q1156" s="1"/>
  <c r="AD1089" i="1"/>
  <c r="CR1089" s="1"/>
  <c r="Q1089" s="1"/>
  <c r="CQ1088"/>
  <c r="P1088" s="1"/>
  <c r="S292" i="7"/>
  <c r="T292" s="1"/>
  <c r="P292"/>
  <c r="R292" s="1"/>
  <c r="T1083" i="1"/>
  <c r="I1120" i="8"/>
  <c r="H1130" i="5"/>
  <c r="K287" i="7"/>
  <c r="N287"/>
  <c r="P1080" i="1"/>
  <c r="D247" i="9"/>
  <c r="I287" i="7"/>
  <c r="D206" i="6" s="1"/>
  <c r="W1079" i="1"/>
  <c r="U1110" i="8"/>
  <c r="I1117" s="1"/>
  <c r="S1110"/>
  <c r="I1116" s="1"/>
  <c r="I1112"/>
  <c r="H1122" i="5"/>
  <c r="U1120"/>
  <c r="H1127" s="1"/>
  <c r="S1120"/>
  <c r="H1126" s="1"/>
  <c r="D246" i="9"/>
  <c r="I286" i="7"/>
  <c r="D198" i="6" s="1"/>
  <c r="I283" i="7"/>
  <c r="D207" i="6" s="1"/>
  <c r="I285" i="7"/>
  <c r="D199" i="6" s="1"/>
  <c r="I284" i="7"/>
  <c r="D205" i="6" s="1"/>
  <c r="BZ1097" i="1"/>
  <c r="N282" i="7"/>
  <c r="K282"/>
  <c r="U1103" i="8"/>
  <c r="S1103"/>
  <c r="S1113" i="5"/>
  <c r="U1113"/>
  <c r="D1104" i="8"/>
  <c r="F1103"/>
  <c r="E1113" i="5"/>
  <c r="C1114"/>
  <c r="V1072" i="1"/>
  <c r="P281" i="7"/>
  <c r="S281"/>
  <c r="EU1068" i="1"/>
  <c r="P1052"/>
  <c r="M1087" i="8"/>
  <c r="Q1087" s="1"/>
  <c r="L1097" i="5"/>
  <c r="Q1097" s="1"/>
  <c r="AD1034" i="1"/>
  <c r="CR1034" s="1"/>
  <c r="Q1034" s="1"/>
  <c r="AB1032"/>
  <c r="I1084" i="8"/>
  <c r="H1094" i="5"/>
  <c r="AB1030" i="1"/>
  <c r="I1082" i="8"/>
  <c r="H1092" i="5"/>
  <c r="CS1029" i="1"/>
  <c r="R1029" s="1"/>
  <c r="P275" i="7"/>
  <c r="R275" s="1"/>
  <c r="S275"/>
  <c r="T275" s="1"/>
  <c r="AB1028" i="1"/>
  <c r="I1077" i="8"/>
  <c r="H1087" i="5"/>
  <c r="AB1026" i="1"/>
  <c r="BZ1036"/>
  <c r="M1069" i="8"/>
  <c r="Q1069" s="1"/>
  <c r="M1068"/>
  <c r="L1079" i="5"/>
  <c r="Q1079" s="1"/>
  <c r="L1078"/>
  <c r="I1065" i="8"/>
  <c r="H1075" i="5"/>
  <c r="W1023" i="1"/>
  <c r="I1057" i="8"/>
  <c r="H1067" i="5"/>
  <c r="N265" i="7"/>
  <c r="K265"/>
  <c r="D234" i="9"/>
  <c r="I265" i="7"/>
  <c r="D188" i="6" s="1"/>
  <c r="AD1020" i="1"/>
  <c r="I1051" i="8"/>
  <c r="R1051" s="1"/>
  <c r="H1061" i="5"/>
  <c r="R1061" s="1"/>
  <c r="F1047" i="8"/>
  <c r="D1048"/>
  <c r="E1057" i="5"/>
  <c r="C1058"/>
  <c r="N260" i="7"/>
  <c r="K260"/>
  <c r="V1014" i="1"/>
  <c r="CS1013"/>
  <c r="R1013" s="1"/>
  <c r="AD1013"/>
  <c r="CR1013" s="1"/>
  <c r="Q1013" s="1"/>
  <c r="P1013"/>
  <c r="D230" i="9"/>
  <c r="I259" i="7"/>
  <c r="D186" i="6" s="1"/>
  <c r="AD1012" i="1"/>
  <c r="I1034" i="8"/>
  <c r="R1034" s="1"/>
  <c r="H1044" i="5"/>
  <c r="R1044" s="1"/>
  <c r="CG977" i="1"/>
  <c r="G948"/>
  <c r="A157" i="6" s="1"/>
  <c r="AF1026" i="8"/>
  <c r="A1026"/>
  <c r="AF1036" i="5"/>
  <c r="A1036"/>
  <c r="AD975" i="1"/>
  <c r="CR975" s="1"/>
  <c r="Q975" s="1"/>
  <c r="CS974"/>
  <c r="R974" s="1"/>
  <c r="P253" i="7"/>
  <c r="R253" s="1"/>
  <c r="S253"/>
  <c r="T253" s="1"/>
  <c r="AD973" i="1"/>
  <c r="CR973" s="1"/>
  <c r="Q973" s="1"/>
  <c r="F1017" i="8"/>
  <c r="E1027" i="5"/>
  <c r="K252" i="7"/>
  <c r="N252"/>
  <c r="U1007" i="8"/>
  <c r="I1014" s="1"/>
  <c r="S1007"/>
  <c r="I1013" s="1"/>
  <c r="I1009"/>
  <c r="H1019" i="5"/>
  <c r="U1017"/>
  <c r="H1024" s="1"/>
  <c r="S1017"/>
  <c r="H1023" s="1"/>
  <c r="CQ964" i="1"/>
  <c r="P964" s="1"/>
  <c r="N246" i="7"/>
  <c r="K246"/>
  <c r="P963" i="1"/>
  <c r="I1000" i="8"/>
  <c r="H1010" i="5"/>
  <c r="W962" i="1"/>
  <c r="CT961"/>
  <c r="CT959"/>
  <c r="S959" s="1"/>
  <c r="V959"/>
  <c r="I986" i="8"/>
  <c r="R986" s="1"/>
  <c r="H996" i="5"/>
  <c r="R996" s="1"/>
  <c r="GX958" i="1"/>
  <c r="CS958"/>
  <c r="R958" s="1"/>
  <c r="CS956"/>
  <c r="R956" s="1"/>
  <c r="CZ956" s="1"/>
  <c r="Y956" s="1"/>
  <c r="U978" i="8"/>
  <c r="S978"/>
  <c r="U988" i="5"/>
  <c r="S988"/>
  <c r="CP954" i="1"/>
  <c r="O954" s="1"/>
  <c r="K236" i="7"/>
  <c r="N236"/>
  <c r="F975" i="8"/>
  <c r="D976"/>
  <c r="E985" i="5"/>
  <c r="C986"/>
  <c r="I970" i="8"/>
  <c r="H980" i="5"/>
  <c r="CL948" i="1"/>
  <c r="EU916"/>
  <c r="CQ913"/>
  <c r="P913" s="1"/>
  <c r="K229" i="7"/>
  <c r="N229"/>
  <c r="M957" i="8"/>
  <c r="Q957" s="1"/>
  <c r="L967" i="5"/>
  <c r="Q967" s="1"/>
  <c r="I956" i="8"/>
  <c r="H966" i="5"/>
  <c r="AB911" i="1"/>
  <c r="CT910"/>
  <c r="S910" s="1"/>
  <c r="U954" i="8"/>
  <c r="S954"/>
  <c r="S964" i="5"/>
  <c r="U964"/>
  <c r="CP909" i="1"/>
  <c r="O909" s="1"/>
  <c r="M953" i="8"/>
  <c r="Q953" s="1"/>
  <c r="L963" i="5"/>
  <c r="Q963" s="1"/>
  <c r="CQ908" i="1"/>
  <c r="P908" s="1"/>
  <c r="I952" i="8"/>
  <c r="H962" i="5"/>
  <c r="AD907" i="1"/>
  <c r="S228" i="7"/>
  <c r="T228" s="1"/>
  <c r="P228"/>
  <c r="R228" s="1"/>
  <c r="W906" i="1"/>
  <c r="CT906"/>
  <c r="S906" s="1"/>
  <c r="S942" i="8"/>
  <c r="I948" s="1"/>
  <c r="I944"/>
  <c r="U942"/>
  <c r="I949" s="1"/>
  <c r="U952" i="5"/>
  <c r="H959" s="1"/>
  <c r="S952"/>
  <c r="H958" s="1"/>
  <c r="H954"/>
  <c r="D209" i="9"/>
  <c r="I224" i="7"/>
  <c r="I225"/>
  <c r="I227"/>
  <c r="I226"/>
  <c r="CS904" i="1"/>
  <c r="R904" s="1"/>
  <c r="CY904" s="1"/>
  <c r="X904" s="1"/>
  <c r="M941" i="8"/>
  <c r="Q941" s="1"/>
  <c r="L951" i="5"/>
  <c r="Q951" s="1"/>
  <c r="CS903" i="1"/>
  <c r="R903" s="1"/>
  <c r="AD903"/>
  <c r="CR903" s="1"/>
  <c r="Q903" s="1"/>
  <c r="CP903" s="1"/>
  <c r="O903" s="1"/>
  <c r="M939" i="8"/>
  <c r="Q939" s="1"/>
  <c r="M938"/>
  <c r="L949" i="5"/>
  <c r="Q949" s="1"/>
  <c r="L948"/>
  <c r="U930" i="8"/>
  <c r="I937" s="1"/>
  <c r="S930"/>
  <c r="I936" s="1"/>
  <c r="I932"/>
  <c r="U940" i="5"/>
  <c r="H947" s="1"/>
  <c r="S940"/>
  <c r="H946" s="1"/>
  <c r="H942"/>
  <c r="CY900" i="1"/>
  <c r="X900" s="1"/>
  <c r="CS899"/>
  <c r="N218" i="7"/>
  <c r="K218"/>
  <c r="CT898" i="1"/>
  <c r="S898" s="1"/>
  <c r="U917" i="8"/>
  <c r="I924" s="1"/>
  <c r="S917"/>
  <c r="I923" s="1"/>
  <c r="I919"/>
  <c r="U927" i="5"/>
  <c r="H934" s="1"/>
  <c r="S927"/>
  <c r="H933" s="1"/>
  <c r="H929"/>
  <c r="CT896" i="1"/>
  <c r="S896" s="1"/>
  <c r="CT894"/>
  <c r="S894" s="1"/>
  <c r="CS893"/>
  <c r="R893" s="1"/>
  <c r="CZ893" s="1"/>
  <c r="Y893" s="1"/>
  <c r="CT892"/>
  <c r="S892" s="1"/>
  <c r="S911" i="8"/>
  <c r="U911"/>
  <c r="S921" i="5"/>
  <c r="U921"/>
  <c r="M912" i="8"/>
  <c r="Q912" s="1"/>
  <c r="L922" i="5"/>
  <c r="Q922" s="1"/>
  <c r="CS891" i="1"/>
  <c r="R891" s="1"/>
  <c r="CZ891" s="1"/>
  <c r="Y891" s="1"/>
  <c r="K213" i="7"/>
  <c r="N213"/>
  <c r="W890" i="1"/>
  <c r="CT890"/>
  <c r="S890" s="1"/>
  <c r="S908" i="8"/>
  <c r="U908"/>
  <c r="S918" i="5"/>
  <c r="U918"/>
  <c r="S889" i="1"/>
  <c r="I903" i="8"/>
  <c r="H913" i="5"/>
  <c r="BD853" i="1"/>
  <c r="AB851"/>
  <c r="CS850"/>
  <c r="R850" s="1"/>
  <c r="CQ849"/>
  <c r="P849" s="1"/>
  <c r="I889" i="8"/>
  <c r="H899" i="5"/>
  <c r="AD848" i="1"/>
  <c r="CR848" s="1"/>
  <c r="Q848" s="1"/>
  <c r="CQ847"/>
  <c r="P847" s="1"/>
  <c r="I884" i="8"/>
  <c r="H894" i="5"/>
  <c r="CT845" i="1"/>
  <c r="S845" s="1"/>
  <c r="CT843"/>
  <c r="S843" s="1"/>
  <c r="I869" i="8"/>
  <c r="U867"/>
  <c r="I874" s="1"/>
  <c r="S867"/>
  <c r="I873" s="1"/>
  <c r="U877" i="5"/>
  <c r="H884" s="1"/>
  <c r="S877"/>
  <c r="H883" s="1"/>
  <c r="H879"/>
  <c r="D194" i="9"/>
  <c r="I202" i="7"/>
  <c r="I201"/>
  <c r="L865" i="8"/>
  <c r="K866" s="1"/>
  <c r="P866" s="1"/>
  <c r="K875" i="5"/>
  <c r="J876" s="1"/>
  <c r="P876" s="1"/>
  <c r="I865" i="8"/>
  <c r="H875" i="5"/>
  <c r="CY840" i="1"/>
  <c r="X840" s="1"/>
  <c r="CZ839"/>
  <c r="Y839" s="1"/>
  <c r="S837"/>
  <c r="W837"/>
  <c r="U853" i="8"/>
  <c r="I860" s="1"/>
  <c r="S853"/>
  <c r="I859" s="1"/>
  <c r="I855"/>
  <c r="U863" i="5"/>
  <c r="H870" s="1"/>
  <c r="S863"/>
  <c r="H869" s="1"/>
  <c r="H865"/>
  <c r="S849" i="8"/>
  <c r="U849"/>
  <c r="U859" i="5"/>
  <c r="S859"/>
  <c r="CT831" i="1"/>
  <c r="S831" s="1"/>
  <c r="S840" i="8"/>
  <c r="I845" s="1"/>
  <c r="I841"/>
  <c r="U840"/>
  <c r="I846" s="1"/>
  <c r="U850" i="5"/>
  <c r="H856" s="1"/>
  <c r="S850"/>
  <c r="H855" s="1"/>
  <c r="H851"/>
  <c r="BB796" i="1"/>
  <c r="CZ792"/>
  <c r="Y792" s="1"/>
  <c r="CT790"/>
  <c r="AD790"/>
  <c r="I824" i="8"/>
  <c r="R824" s="1"/>
  <c r="H834" i="5"/>
  <c r="R834" s="1"/>
  <c r="T789" i="1"/>
  <c r="AB789"/>
  <c r="U786"/>
  <c r="AD786"/>
  <c r="S785"/>
  <c r="CT780"/>
  <c r="S780" s="1"/>
  <c r="U794" i="8"/>
  <c r="I801" s="1"/>
  <c r="I796"/>
  <c r="S794"/>
  <c r="I800" s="1"/>
  <c r="H806" i="5"/>
  <c r="U804"/>
  <c r="H811" s="1"/>
  <c r="S804"/>
  <c r="H810" s="1"/>
  <c r="F794" i="8"/>
  <c r="D795"/>
  <c r="E804" i="5"/>
  <c r="C805"/>
  <c r="W779" i="1"/>
  <c r="P779"/>
  <c r="M793" i="8"/>
  <c r="Q793" s="1"/>
  <c r="L803" i="5"/>
  <c r="Q803" s="1"/>
  <c r="S792" i="8"/>
  <c r="U792"/>
  <c r="U802" i="5"/>
  <c r="S802"/>
  <c r="I790" i="8"/>
  <c r="H800" i="5"/>
  <c r="N186" i="7"/>
  <c r="K186"/>
  <c r="CS774" i="1"/>
  <c r="R774" s="1"/>
  <c r="AD774"/>
  <c r="AB773"/>
  <c r="FP771"/>
  <c r="CL771"/>
  <c r="EV739"/>
  <c r="AF776" i="8"/>
  <c r="A776"/>
  <c r="AF786" i="5"/>
  <c r="A786"/>
  <c r="U773" i="8"/>
  <c r="S773"/>
  <c r="S783" i="5"/>
  <c r="U783"/>
  <c r="M774" i="8"/>
  <c r="Q774" s="1"/>
  <c r="L784" i="5"/>
  <c r="Q784" s="1"/>
  <c r="U771" i="8"/>
  <c r="S771"/>
  <c r="U781" i="5"/>
  <c r="S781"/>
  <c r="M772" i="8"/>
  <c r="Q772" s="1"/>
  <c r="L782" i="5"/>
  <c r="Q782" s="1"/>
  <c r="FR739" i="1"/>
  <c r="FR716" s="1"/>
  <c r="CQ733"/>
  <c r="P733" s="1"/>
  <c r="V732"/>
  <c r="CS732"/>
  <c r="R732" s="1"/>
  <c r="S182" i="7"/>
  <c r="P182"/>
  <c r="I768" i="8"/>
  <c r="W768" s="1"/>
  <c r="H778" i="5"/>
  <c r="W778" s="1"/>
  <c r="CS730" i="1"/>
  <c r="R730" s="1"/>
  <c r="CQ730"/>
  <c r="N181" i="7"/>
  <c r="K181"/>
  <c r="M767" i="8"/>
  <c r="M770"/>
  <c r="Q770" s="1"/>
  <c r="L780" i="5"/>
  <c r="Q780" s="1"/>
  <c r="L777"/>
  <c r="AD729" i="1"/>
  <c r="CS728"/>
  <c r="R728" s="1"/>
  <c r="AB726"/>
  <c r="CT725"/>
  <c r="U756" i="8"/>
  <c r="S756"/>
  <c r="U766" i="5"/>
  <c r="S766"/>
  <c r="AB725" i="1"/>
  <c r="AD724"/>
  <c r="CR724" s="1"/>
  <c r="Q724" s="1"/>
  <c r="D168" i="9"/>
  <c r="I176" i="7"/>
  <c r="D116" i="6" s="1"/>
  <c r="CT723" i="1"/>
  <c r="S755" i="8"/>
  <c r="U755"/>
  <c r="U765" i="5"/>
  <c r="S765"/>
  <c r="AB723" i="1"/>
  <c r="V721"/>
  <c r="P721"/>
  <c r="I754" i="8"/>
  <c r="W754" s="1"/>
  <c r="H764" i="5"/>
  <c r="W764" s="1"/>
  <c r="K174" i="7"/>
  <c r="N174"/>
  <c r="I749" i="8"/>
  <c r="R749" s="1"/>
  <c r="H759" i="5"/>
  <c r="R759" s="1"/>
  <c r="I738" i="8"/>
  <c r="H748" i="5"/>
  <c r="CS681" i="1"/>
  <c r="R681" s="1"/>
  <c r="CT680"/>
  <c r="S680" s="1"/>
  <c r="CZ680" s="1"/>
  <c r="Y680" s="1"/>
  <c r="U736" i="8"/>
  <c r="S736"/>
  <c r="S746" i="5"/>
  <c r="U746"/>
  <c r="AB680" i="1"/>
  <c r="I730" i="8"/>
  <c r="R730" s="1"/>
  <c r="H740" i="5"/>
  <c r="R740" s="1"/>
  <c r="D727" i="8"/>
  <c r="F726"/>
  <c r="C737" i="5"/>
  <c r="E736"/>
  <c r="D161" i="9"/>
  <c r="I163" i="7"/>
  <c r="D101" i="6" s="1"/>
  <c r="I162" i="7"/>
  <c r="I161"/>
  <c r="CT676" i="1"/>
  <c r="S676" s="1"/>
  <c r="U724" i="8"/>
  <c r="S724"/>
  <c r="S734" i="5"/>
  <c r="U734"/>
  <c r="AB676" i="1"/>
  <c r="CS675"/>
  <c r="R675" s="1"/>
  <c r="CS669"/>
  <c r="R669" s="1"/>
  <c r="CZ669" s="1"/>
  <c r="Y669" s="1"/>
  <c r="CP669"/>
  <c r="O669" s="1"/>
  <c r="CT668"/>
  <c r="U700" i="8"/>
  <c r="I707" s="1"/>
  <c r="S700"/>
  <c r="I706" s="1"/>
  <c r="I702"/>
  <c r="H712" i="5"/>
  <c r="U710"/>
  <c r="H717" s="1"/>
  <c r="S710"/>
  <c r="H716" s="1"/>
  <c r="CT666" i="1"/>
  <c r="S666" s="1"/>
  <c r="CS664"/>
  <c r="R664" s="1"/>
  <c r="N156" i="7"/>
  <c r="K156"/>
  <c r="L691" i="8"/>
  <c r="K701" i="5"/>
  <c r="I691" i="8"/>
  <c r="H701" i="5"/>
  <c r="CS661" i="1"/>
  <c r="R661" s="1"/>
  <c r="ET627"/>
  <c r="CS625"/>
  <c r="R625" s="1"/>
  <c r="I679" i="8"/>
  <c r="H689" i="5"/>
  <c r="AD622" i="1"/>
  <c r="CR622" s="1"/>
  <c r="Q622" s="1"/>
  <c r="S152" i="7"/>
  <c r="T152" s="1"/>
  <c r="P152"/>
  <c r="R152" s="1"/>
  <c r="CT621" i="1"/>
  <c r="S621" s="1"/>
  <c r="AD621"/>
  <c r="I671" i="8"/>
  <c r="R671" s="1"/>
  <c r="H681" i="5"/>
  <c r="R681" s="1"/>
  <c r="F667" i="8"/>
  <c r="D668"/>
  <c r="E677" i="5"/>
  <c r="C678"/>
  <c r="CQ619" i="1"/>
  <c r="P619" s="1"/>
  <c r="I665" i="8"/>
  <c r="H675" i="5"/>
  <c r="I659" i="8"/>
  <c r="R659" s="1"/>
  <c r="H669" i="5"/>
  <c r="R669" s="1"/>
  <c r="F655" i="8"/>
  <c r="D656"/>
  <c r="E665" i="5"/>
  <c r="C666"/>
  <c r="W616" i="1"/>
  <c r="S616"/>
  <c r="I653" i="8"/>
  <c r="H663" i="5"/>
  <c r="CD627" i="1"/>
  <c r="AU627" s="1"/>
  <c r="GX611"/>
  <c r="V611"/>
  <c r="CS611"/>
  <c r="R611" s="1"/>
  <c r="I645" i="8"/>
  <c r="R645" s="1"/>
  <c r="H655" i="5"/>
  <c r="R655" s="1"/>
  <c r="M638" i="8"/>
  <c r="Q638" s="1"/>
  <c r="L648" i="5"/>
  <c r="Q648" s="1"/>
  <c r="I637" i="8"/>
  <c r="H647" i="5"/>
  <c r="P144" i="7"/>
  <c r="R144" s="1"/>
  <c r="S144"/>
  <c r="T144" s="1"/>
  <c r="CT605" i="1"/>
  <c r="S605" s="1"/>
  <c r="AD605"/>
  <c r="I631" i="8"/>
  <c r="R631" s="1"/>
  <c r="H641" i="5"/>
  <c r="R641" s="1"/>
  <c r="AD604" i="1"/>
  <c r="CR604" s="1"/>
  <c r="Q604" s="1"/>
  <c r="EV570"/>
  <c r="BB570"/>
  <c r="I620" i="8"/>
  <c r="H630" i="5"/>
  <c r="S618" i="8"/>
  <c r="U618"/>
  <c r="U628" i="5"/>
  <c r="S628"/>
  <c r="CT564" i="1"/>
  <c r="S564" s="1"/>
  <c r="CS564"/>
  <c r="R564" s="1"/>
  <c r="I612" i="8"/>
  <c r="R612" s="1"/>
  <c r="H622" i="5"/>
  <c r="R622" s="1"/>
  <c r="D609" i="8"/>
  <c r="F608"/>
  <c r="C619" i="5"/>
  <c r="E618"/>
  <c r="D137" i="9"/>
  <c r="I137" i="7"/>
  <c r="I139"/>
  <c r="D87" i="6" s="1"/>
  <c r="I138" i="7"/>
  <c r="I606" i="8"/>
  <c r="H616" i="5"/>
  <c r="V560" i="1"/>
  <c r="I600" i="8"/>
  <c r="R600" s="1"/>
  <c r="H610" i="5"/>
  <c r="R610" s="1"/>
  <c r="D135" i="9"/>
  <c r="I136" i="7"/>
  <c r="I135"/>
  <c r="CP557" i="1"/>
  <c r="O557" s="1"/>
  <c r="I587" i="8"/>
  <c r="H597" i="5"/>
  <c r="GX553" i="1"/>
  <c r="S553"/>
  <c r="CS551"/>
  <c r="R551" s="1"/>
  <c r="U578" i="8"/>
  <c r="S578"/>
  <c r="U588" i="5"/>
  <c r="S588"/>
  <c r="S132" i="7"/>
  <c r="T132" s="1"/>
  <c r="P132"/>
  <c r="R132" s="1"/>
  <c r="I572" i="8"/>
  <c r="R572" s="1"/>
  <c r="H582" i="5"/>
  <c r="R582" s="1"/>
  <c r="EV513" i="1"/>
  <c r="GE484"/>
  <c r="EU513"/>
  <c r="I561" i="8"/>
  <c r="H571" i="5"/>
  <c r="CQ509" i="1"/>
  <c r="P509" s="1"/>
  <c r="I559" i="8"/>
  <c r="H569" i="5"/>
  <c r="AB509" i="1"/>
  <c r="CT507"/>
  <c r="S507" s="1"/>
  <c r="S549" i="8"/>
  <c r="I555" s="1"/>
  <c r="I551"/>
  <c r="U549"/>
  <c r="I556" s="1"/>
  <c r="H561" i="5"/>
  <c r="U559"/>
  <c r="H566" s="1"/>
  <c r="S559"/>
  <c r="H565" s="1"/>
  <c r="CZ500" i="1"/>
  <c r="Y500" s="1"/>
  <c r="CQ497"/>
  <c r="P497" s="1"/>
  <c r="CT489"/>
  <c r="S489" s="1"/>
  <c r="S508" i="8"/>
  <c r="U508"/>
  <c r="U518" i="5"/>
  <c r="S518"/>
  <c r="L491" i="8"/>
  <c r="K492" s="1"/>
  <c r="P492" s="1"/>
  <c r="K501" i="5"/>
  <c r="J502" s="1"/>
  <c r="P502" s="1"/>
  <c r="M492" i="8"/>
  <c r="Q492" s="1"/>
  <c r="L502" i="5"/>
  <c r="Q502" s="1"/>
  <c r="CY390" i="1"/>
  <c r="X390" s="1"/>
  <c r="CY383"/>
  <c r="X383" s="1"/>
  <c r="M416" i="8"/>
  <c r="Q416" s="1"/>
  <c r="M412"/>
  <c r="L426" i="5"/>
  <c r="Q426" s="1"/>
  <c r="L422"/>
  <c r="M313" i="8"/>
  <c r="Q313" s="1"/>
  <c r="L323" i="5"/>
  <c r="Q323" s="1"/>
  <c r="CR269" i="1"/>
  <c r="Q269" s="1"/>
  <c r="AB269"/>
  <c r="CZ260"/>
  <c r="Y260" s="1"/>
  <c r="CY260"/>
  <c r="X260" s="1"/>
  <c r="BZ203"/>
  <c r="AQ226"/>
  <c r="M166" i="8"/>
  <c r="Q166" s="1"/>
  <c r="M165"/>
  <c r="L176" i="5"/>
  <c r="Q176" s="1"/>
  <c r="L175"/>
  <c r="CR107" i="1"/>
  <c r="Q107" s="1"/>
  <c r="AB107"/>
  <c r="M86" i="8"/>
  <c r="Q86" s="1"/>
  <c r="L96" i="5"/>
  <c r="Q96" s="1"/>
  <c r="M61" i="8"/>
  <c r="Q61" s="1"/>
  <c r="L71" i="5"/>
  <c r="Q71" s="1"/>
  <c r="M491" i="7"/>
  <c r="O491"/>
  <c r="M478"/>
  <c r="O478"/>
  <c r="M470"/>
  <c r="F349" i="6" s="1"/>
  <c r="O470" i="7"/>
  <c r="H349" i="6" s="1"/>
  <c r="O461" i="7"/>
  <c r="M461"/>
  <c r="F337" i="6" s="1"/>
  <c r="M379" i="7"/>
  <c r="F274" i="6" s="1"/>
  <c r="O379" i="7"/>
  <c r="H274" i="6" s="1"/>
  <c r="O354" i="7"/>
  <c r="H270" i="6" s="1"/>
  <c r="M354" i="7"/>
  <c r="F270" i="6" s="1"/>
  <c r="O342" i="7"/>
  <c r="M342"/>
  <c r="O311"/>
  <c r="M311"/>
  <c r="O262"/>
  <c r="H187" i="6" s="1"/>
  <c r="M262" i="7"/>
  <c r="F187" i="6" s="1"/>
  <c r="O240" i="7"/>
  <c r="H160" i="6" s="1"/>
  <c r="M240" i="7"/>
  <c r="F160" i="6" s="1"/>
  <c r="O191" i="7"/>
  <c r="M191"/>
  <c r="O124"/>
  <c r="M124"/>
  <c r="M98"/>
  <c r="O98"/>
  <c r="O91"/>
  <c r="H58" i="6" s="1"/>
  <c r="M91" i="7"/>
  <c r="F58" i="6" s="1"/>
  <c r="U1198" i="8"/>
  <c r="S1198"/>
  <c r="U1208" i="5"/>
  <c r="S1208"/>
  <c r="CQ1145" i="1"/>
  <c r="P1145" s="1"/>
  <c r="N316" i="7"/>
  <c r="K316"/>
  <c r="U1188" i="8"/>
  <c r="I1195" s="1"/>
  <c r="S1188"/>
  <c r="I1194" s="1"/>
  <c r="I1190"/>
  <c r="U1198" i="5"/>
  <c r="H1205" s="1"/>
  <c r="S1198"/>
  <c r="H1204" s="1"/>
  <c r="H1200"/>
  <c r="M1187" i="8"/>
  <c r="Q1187" s="1"/>
  <c r="L1197" i="5"/>
  <c r="Q1197" s="1"/>
  <c r="D1186" i="8"/>
  <c r="F1185"/>
  <c r="C1196" i="5"/>
  <c r="E1195"/>
  <c r="L1177" i="8"/>
  <c r="K1187" i="5"/>
  <c r="M1184" i="8"/>
  <c r="Q1184" s="1"/>
  <c r="M1183"/>
  <c r="L1194" i="5"/>
  <c r="Q1194" s="1"/>
  <c r="L1193"/>
  <c r="D260" i="9"/>
  <c r="I307" i="7"/>
  <c r="D225" i="6" s="1"/>
  <c r="I309" i="7"/>
  <c r="D217" i="6" s="1"/>
  <c r="I306" i="7"/>
  <c r="D227" i="6" s="1"/>
  <c r="I308" i="7"/>
  <c r="D218" i="6" s="1"/>
  <c r="U1173" i="8"/>
  <c r="S1173"/>
  <c r="S1183" i="5"/>
  <c r="U1183"/>
  <c r="U1171" i="8"/>
  <c r="S1171"/>
  <c r="U1181" i="5"/>
  <c r="S1181"/>
  <c r="M1172" i="8"/>
  <c r="Q1172" s="1"/>
  <c r="L1182" i="5"/>
  <c r="Q1182" s="1"/>
  <c r="N305" i="7"/>
  <c r="K305"/>
  <c r="M1170" i="8"/>
  <c r="Q1170" s="1"/>
  <c r="L1180" i="5"/>
  <c r="Q1180" s="1"/>
  <c r="I1168" i="8"/>
  <c r="H1178" i="5"/>
  <c r="N304" i="7"/>
  <c r="K304"/>
  <c r="U1159" i="8"/>
  <c r="I1165" s="1"/>
  <c r="S1159"/>
  <c r="I1164" s="1"/>
  <c r="I1160"/>
  <c r="U1169" i="5"/>
  <c r="H1175" s="1"/>
  <c r="H1170"/>
  <c r="S1169"/>
  <c r="H1174" s="1"/>
  <c r="U1147" i="8"/>
  <c r="S1147"/>
  <c r="S1157" i="5"/>
  <c r="U1157"/>
  <c r="I1145" i="8"/>
  <c r="H1155" i="5"/>
  <c r="U1135" i="8"/>
  <c r="I1142" s="1"/>
  <c r="S1135"/>
  <c r="I1141" s="1"/>
  <c r="I1137"/>
  <c r="U1145" i="5"/>
  <c r="H1152" s="1"/>
  <c r="H1147"/>
  <c r="S1145"/>
  <c r="H1151" s="1"/>
  <c r="F1135" i="8"/>
  <c r="D1136"/>
  <c r="E1145" i="5"/>
  <c r="C1146"/>
  <c r="AB1086" i="1"/>
  <c r="U1133" i="8"/>
  <c r="S1133"/>
  <c r="S1143" i="5"/>
  <c r="U1143"/>
  <c r="CQ1084" i="1"/>
  <c r="P1084" s="1"/>
  <c r="K292" i="7"/>
  <c r="N292"/>
  <c r="U1123" i="8"/>
  <c r="I1130" s="1"/>
  <c r="S1123"/>
  <c r="I1129" s="1"/>
  <c r="I1125"/>
  <c r="U1133" i="5"/>
  <c r="H1140" s="1"/>
  <c r="H1135"/>
  <c r="S1133"/>
  <c r="H1139" s="1"/>
  <c r="D248" i="9"/>
  <c r="I290" i="7"/>
  <c r="I288"/>
  <c r="D203" i="6" s="1"/>
  <c r="I291" i="7"/>
  <c r="D200" i="6" s="1"/>
  <c r="I289" i="7"/>
  <c r="D202" i="6" s="1"/>
  <c r="AB1080" i="1"/>
  <c r="AD1079"/>
  <c r="I1114" i="8"/>
  <c r="R1114" s="1"/>
  <c r="H1124" i="5"/>
  <c r="R1124" s="1"/>
  <c r="I1108" i="8"/>
  <c r="H1118" i="5"/>
  <c r="S1106" i="8"/>
  <c r="U1106"/>
  <c r="S1116" i="5"/>
  <c r="U1116"/>
  <c r="M1105" i="8"/>
  <c r="Q1105" s="1"/>
  <c r="L1115" i="5"/>
  <c r="Q1115" s="1"/>
  <c r="EB1097" i="1"/>
  <c r="U1094" i="8"/>
  <c r="I1100" s="1"/>
  <c r="S1094"/>
  <c r="I1099" s="1"/>
  <c r="I1095"/>
  <c r="H1105" i="5"/>
  <c r="S1104"/>
  <c r="H1109" s="1"/>
  <c r="U1104"/>
  <c r="H1110" s="1"/>
  <c r="AF1089" i="8"/>
  <c r="A1089"/>
  <c r="AF1099" i="5"/>
  <c r="A1099"/>
  <c r="AB1034" i="1"/>
  <c r="I1086" i="8"/>
  <c r="H1096" i="5"/>
  <c r="U1084" i="8"/>
  <c r="S1084"/>
  <c r="U1094" i="5"/>
  <c r="S1094"/>
  <c r="U1082" i="8"/>
  <c r="S1082"/>
  <c r="S1092" i="5"/>
  <c r="U1092"/>
  <c r="I1074" i="8"/>
  <c r="U1072"/>
  <c r="I1079" s="1"/>
  <c r="S1072"/>
  <c r="I1078" s="1"/>
  <c r="H1084" i="5"/>
  <c r="S1082"/>
  <c r="H1088" s="1"/>
  <c r="U1082"/>
  <c r="H1089" s="1"/>
  <c r="S1070" i="8"/>
  <c r="U1070"/>
  <c r="U1080" i="5"/>
  <c r="S1080"/>
  <c r="AD1025" i="1"/>
  <c r="S270" i="7"/>
  <c r="T270" s="1"/>
  <c r="P270"/>
  <c r="R270" s="1"/>
  <c r="D235" i="9"/>
  <c r="I269" i="7"/>
  <c r="I267"/>
  <c r="D184" i="6" s="1"/>
  <c r="I266" i="7"/>
  <c r="D185" i="6" s="1"/>
  <c r="I268" i="7"/>
  <c r="D183" i="6" s="1"/>
  <c r="M1056" i="8"/>
  <c r="Q1056" s="1"/>
  <c r="M1055"/>
  <c r="L1066" i="5"/>
  <c r="Q1066" s="1"/>
  <c r="L1065"/>
  <c r="CQ1020" i="1"/>
  <c r="P1020" s="1"/>
  <c r="I1052" i="8"/>
  <c r="H1062" i="5"/>
  <c r="S1045" i="8"/>
  <c r="U1045"/>
  <c r="U1055" i="5"/>
  <c r="S1055"/>
  <c r="U1043" i="8"/>
  <c r="S1043"/>
  <c r="S1053" i="5"/>
  <c r="U1053"/>
  <c r="I1040" i="8"/>
  <c r="H1050" i="5"/>
  <c r="N259" i="7"/>
  <c r="K259"/>
  <c r="M1039" i="8"/>
  <c r="Q1039" s="1"/>
  <c r="M1038"/>
  <c r="L1049" i="5"/>
  <c r="Q1049" s="1"/>
  <c r="L1048"/>
  <c r="CQ1012" i="1"/>
  <c r="P1012" s="1"/>
  <c r="I1035" i="8"/>
  <c r="H1045" i="5"/>
  <c r="CP975" i="1"/>
  <c r="O975" s="1"/>
  <c r="L1023" i="8"/>
  <c r="K1024" s="1"/>
  <c r="P1024" s="1"/>
  <c r="K1033" i="5"/>
  <c r="J1034" s="1"/>
  <c r="P1034" s="1"/>
  <c r="I1023" i="8"/>
  <c r="H1033" i="5"/>
  <c r="L1021" i="8"/>
  <c r="K1022" s="1"/>
  <c r="P1022" s="1"/>
  <c r="K1031" i="5"/>
  <c r="J1032" s="1"/>
  <c r="P1032" s="1"/>
  <c r="I1021" i="8"/>
  <c r="H1031" i="5"/>
  <c r="AD967" i="1"/>
  <c r="I1011" i="8"/>
  <c r="R1011" s="1"/>
  <c r="H1021" i="5"/>
  <c r="R1021" s="1"/>
  <c r="AB966" i="1"/>
  <c r="M1006" i="8"/>
  <c r="Q1006" s="1"/>
  <c r="L1016" i="5"/>
  <c r="Q1016" s="1"/>
  <c r="CT963" i="1"/>
  <c r="S963" s="1"/>
  <c r="U995" i="8"/>
  <c r="I1002" s="1"/>
  <c r="S995"/>
  <c r="I1001" s="1"/>
  <c r="I997"/>
  <c r="U1005" i="5"/>
  <c r="H1012" s="1"/>
  <c r="S1005"/>
  <c r="H1011" s="1"/>
  <c r="H1007"/>
  <c r="D221" i="9"/>
  <c r="I243" i="7"/>
  <c r="I245"/>
  <c r="D162" i="6" s="1"/>
  <c r="I242" i="7"/>
  <c r="I244"/>
  <c r="I992" i="8"/>
  <c r="H1002" i="5"/>
  <c r="AD960" i="1"/>
  <c r="P241" i="7"/>
  <c r="R241" s="1"/>
  <c r="S241"/>
  <c r="T241" s="1"/>
  <c r="CY959" i="1"/>
  <c r="X959" s="1"/>
  <c r="L986" i="8"/>
  <c r="K996" i="5"/>
  <c r="CR959" i="1"/>
  <c r="Q959" s="1"/>
  <c r="CP959" s="1"/>
  <c r="O959" s="1"/>
  <c r="I985" i="8"/>
  <c r="H995" i="5"/>
  <c r="D983" i="8"/>
  <c r="F982"/>
  <c r="E992" i="5"/>
  <c r="C993"/>
  <c r="CP958" i="1"/>
  <c r="O958" s="1"/>
  <c r="D219" i="9"/>
  <c r="I239" i="7"/>
  <c r="D161" i="6" s="1"/>
  <c r="I240" i="7"/>
  <c r="D160" i="6" s="1"/>
  <c r="I238" i="7"/>
  <c r="D167" i="6" s="1"/>
  <c r="I237" i="7"/>
  <c r="D169" i="6" s="1"/>
  <c r="FQ977" i="1"/>
  <c r="EH977" s="1"/>
  <c r="L975" i="8"/>
  <c r="K977" s="1"/>
  <c r="P977" s="1"/>
  <c r="K985" i="5"/>
  <c r="J987" s="1"/>
  <c r="P987" s="1"/>
  <c r="I975" i="8"/>
  <c r="H985" i="5"/>
  <c r="M973" i="8"/>
  <c r="M974"/>
  <c r="Q974" s="1"/>
  <c r="L984" i="5"/>
  <c r="Q984" s="1"/>
  <c r="L983"/>
  <c r="CT951" i="1"/>
  <c r="S951" s="1"/>
  <c r="S966" i="8"/>
  <c r="I971" s="1"/>
  <c r="I967"/>
  <c r="U966"/>
  <c r="I972" s="1"/>
  <c r="H977" i="5"/>
  <c r="U976"/>
  <c r="H982" s="1"/>
  <c r="S976"/>
  <c r="H981" s="1"/>
  <c r="CT914" i="1"/>
  <c r="S914" s="1"/>
  <c r="U958" i="8"/>
  <c r="S958"/>
  <c r="U968" i="5"/>
  <c r="S968"/>
  <c r="CQ907" i="1"/>
  <c r="P907" s="1"/>
  <c r="K228" i="7"/>
  <c r="N228"/>
  <c r="M951" i="8"/>
  <c r="Q951" s="1"/>
  <c r="M950"/>
  <c r="L961" i="5"/>
  <c r="Q961" s="1"/>
  <c r="L960"/>
  <c r="AD906" i="1"/>
  <c r="I946" i="8"/>
  <c r="R946" s="1"/>
  <c r="H956" i="5"/>
  <c r="R956" s="1"/>
  <c r="D943" i="8"/>
  <c r="F942"/>
  <c r="E952" i="5"/>
  <c r="C953"/>
  <c r="L940" i="8"/>
  <c r="K941" s="1"/>
  <c r="P941" s="1"/>
  <c r="K950" i="5"/>
  <c r="J951" s="1"/>
  <c r="P951" s="1"/>
  <c r="AB904" i="1"/>
  <c r="I940" i="8"/>
  <c r="H950" i="5"/>
  <c r="N223" i="7"/>
  <c r="K223"/>
  <c r="L932" i="8"/>
  <c r="K942" i="5"/>
  <c r="I934" i="8"/>
  <c r="R934" s="1"/>
  <c r="H944" i="5"/>
  <c r="R944" s="1"/>
  <c r="M926" i="8"/>
  <c r="Q926" s="1"/>
  <c r="M925"/>
  <c r="L936" i="5"/>
  <c r="Q936" s="1"/>
  <c r="L935"/>
  <c r="I921" i="8"/>
  <c r="R921" s="1"/>
  <c r="H931" i="5"/>
  <c r="R931" s="1"/>
  <c r="I915" i="8"/>
  <c r="H925" i="5"/>
  <c r="I913" i="8"/>
  <c r="H923" i="5"/>
  <c r="CJ916" i="1"/>
  <c r="AD889"/>
  <c r="CR889" s="1"/>
  <c r="Q889" s="1"/>
  <c r="S212" i="7"/>
  <c r="P212"/>
  <c r="D201" i="9"/>
  <c r="I212" i="7"/>
  <c r="D147" i="6" s="1"/>
  <c r="M907" i="8"/>
  <c r="Q907" s="1"/>
  <c r="M906"/>
  <c r="L917" i="5"/>
  <c r="Q917" s="1"/>
  <c r="L916"/>
  <c r="CT888" i="1"/>
  <c r="S888" s="1"/>
  <c r="I900" i="8"/>
  <c r="U899"/>
  <c r="I905" s="1"/>
  <c r="S899"/>
  <c r="I904" s="1"/>
  <c r="H910" i="5"/>
  <c r="U909"/>
  <c r="H915" s="1"/>
  <c r="S909"/>
  <c r="H914" s="1"/>
  <c r="A894" i="8"/>
  <c r="AF904" i="5"/>
  <c r="A904"/>
  <c r="M892" i="8"/>
  <c r="Q892" s="1"/>
  <c r="L902" i="5"/>
  <c r="Q902" s="1"/>
  <c r="CT851" i="1"/>
  <c r="S851" s="1"/>
  <c r="U891" i="8"/>
  <c r="S891"/>
  <c r="S901" i="5"/>
  <c r="U901"/>
  <c r="N206" i="7"/>
  <c r="O206" s="1"/>
  <c r="K206"/>
  <c r="M206" s="1"/>
  <c r="CT847" i="1"/>
  <c r="S847" s="1"/>
  <c r="U879" i="8"/>
  <c r="I886" s="1"/>
  <c r="S879"/>
  <c r="I885" s="1"/>
  <c r="I881"/>
  <c r="U889" i="5"/>
  <c r="H896" s="1"/>
  <c r="S889"/>
  <c r="H895" s="1"/>
  <c r="H891"/>
  <c r="AB847" i="1"/>
  <c r="M878" i="8"/>
  <c r="Q878" s="1"/>
  <c r="L888" i="5"/>
  <c r="Q888" s="1"/>
  <c r="CP844" i="1"/>
  <c r="O844" s="1"/>
  <c r="I871" i="8"/>
  <c r="R871" s="1"/>
  <c r="H881" i="5"/>
  <c r="R881" s="1"/>
  <c r="V865" i="8"/>
  <c r="V875" i="5"/>
  <c r="U865" i="8"/>
  <c r="S865"/>
  <c r="S875" i="5"/>
  <c r="U875"/>
  <c r="L857" i="8"/>
  <c r="K867" i="5"/>
  <c r="I857" i="8"/>
  <c r="R857" s="1"/>
  <c r="H867" i="5"/>
  <c r="R867" s="1"/>
  <c r="M861" i="8"/>
  <c r="M862"/>
  <c r="Q862" s="1"/>
  <c r="L872" i="5"/>
  <c r="Q872" s="1"/>
  <c r="L871"/>
  <c r="I851" i="8"/>
  <c r="H861" i="5"/>
  <c r="CZ834" i="1"/>
  <c r="Y834" s="1"/>
  <c r="I843" i="8"/>
  <c r="R843" s="1"/>
  <c r="H853" i="5"/>
  <c r="R853" s="1"/>
  <c r="G771" i="1"/>
  <c r="A124" i="6" s="1"/>
  <c r="A835" i="8"/>
  <c r="AF845" i="5"/>
  <c r="A845"/>
  <c r="CP794" i="1"/>
  <c r="O794" s="1"/>
  <c r="L832" i="8"/>
  <c r="K833" s="1"/>
  <c r="P833" s="1"/>
  <c r="K842" i="5"/>
  <c r="J843" s="1"/>
  <c r="P843" s="1"/>
  <c r="I832" i="8"/>
  <c r="H842" i="5"/>
  <c r="S194" i="7"/>
  <c r="T194" s="1"/>
  <c r="P194"/>
  <c r="R194" s="1"/>
  <c r="L824" i="8"/>
  <c r="K834" i="5"/>
  <c r="M829" i="8"/>
  <c r="Q829" s="1"/>
  <c r="M828"/>
  <c r="L839" i="5"/>
  <c r="Q839" s="1"/>
  <c r="L838"/>
  <c r="I825" i="8"/>
  <c r="H835" i="5"/>
  <c r="F820" i="8"/>
  <c r="D821"/>
  <c r="C831" i="5"/>
  <c r="E830"/>
  <c r="I818" i="8"/>
  <c r="H828" i="5"/>
  <c r="L813" i="8"/>
  <c r="K823" i="5"/>
  <c r="I813" i="8"/>
  <c r="H823" i="5"/>
  <c r="F808" i="8"/>
  <c r="D809"/>
  <c r="E818" i="5"/>
  <c r="C819"/>
  <c r="M807" i="8"/>
  <c r="Q807" s="1"/>
  <c r="L817" i="5"/>
  <c r="Q817" s="1"/>
  <c r="CQ782" i="1"/>
  <c r="P782" s="1"/>
  <c r="I804" i="8"/>
  <c r="H814" i="5"/>
  <c r="I798" i="8"/>
  <c r="R798" s="1"/>
  <c r="H808" i="5"/>
  <c r="R808" s="1"/>
  <c r="L792" i="8"/>
  <c r="K793" s="1"/>
  <c r="P793" s="1"/>
  <c r="K802" i="5"/>
  <c r="J803" s="1"/>
  <c r="P803" s="1"/>
  <c r="M791" i="8"/>
  <c r="Q791" s="1"/>
  <c r="L801" i="5"/>
  <c r="Q801" s="1"/>
  <c r="U790" i="8"/>
  <c r="S790"/>
  <c r="S800" i="5"/>
  <c r="U800"/>
  <c r="I785" i="8"/>
  <c r="H795" i="5"/>
  <c r="EU739" i="1"/>
  <c r="EU716" s="1"/>
  <c r="CT733"/>
  <c r="S733" s="1"/>
  <c r="U769" i="8"/>
  <c r="S769"/>
  <c r="U779" i="5"/>
  <c r="S779"/>
  <c r="CP732" i="1"/>
  <c r="O732" s="1"/>
  <c r="CT731"/>
  <c r="S731" s="1"/>
  <c r="U768" i="8"/>
  <c r="S768"/>
  <c r="U778" i="5"/>
  <c r="S778"/>
  <c r="F768" i="8"/>
  <c r="E778" i="5"/>
  <c r="I764" i="8"/>
  <c r="H774" i="5"/>
  <c r="M759" i="8"/>
  <c r="Q759" s="1"/>
  <c r="L769" i="5"/>
  <c r="Q769" s="1"/>
  <c r="AB724" i="1"/>
  <c r="K176" i="7"/>
  <c r="N176"/>
  <c r="S754" i="8"/>
  <c r="U754"/>
  <c r="U764" i="5"/>
  <c r="S764"/>
  <c r="CY719" i="1"/>
  <c r="X719" s="1"/>
  <c r="L749" i="8"/>
  <c r="K759" i="5"/>
  <c r="M757" i="8"/>
  <c r="Q757" s="1"/>
  <c r="M776" s="1"/>
  <c r="M753"/>
  <c r="L767" i="5"/>
  <c r="Q767" s="1"/>
  <c r="L763"/>
  <c r="CR719" i="1"/>
  <c r="Q719" s="1"/>
  <c r="I748" i="8"/>
  <c r="H758" i="5"/>
  <c r="CT682" i="1"/>
  <c r="S682" s="1"/>
  <c r="U738" i="8"/>
  <c r="S738"/>
  <c r="U748" i="5"/>
  <c r="S748"/>
  <c r="S164" i="7"/>
  <c r="T164" s="1"/>
  <c r="P164"/>
  <c r="R164" s="1"/>
  <c r="M735" i="8"/>
  <c r="Q735" s="1"/>
  <c r="M734"/>
  <c r="L745" i="5"/>
  <c r="Q745" s="1"/>
  <c r="L744"/>
  <c r="CR678" i="1"/>
  <c r="Q678" s="1"/>
  <c r="I729" i="8"/>
  <c r="H739" i="5"/>
  <c r="CD684" i="1"/>
  <c r="I716" i="8"/>
  <c r="U714"/>
  <c r="I721" s="1"/>
  <c r="S714"/>
  <c r="I720" s="1"/>
  <c r="H726" i="5"/>
  <c r="U724"/>
  <c r="H731" s="1"/>
  <c r="S724"/>
  <c r="H730" s="1"/>
  <c r="U712" i="8"/>
  <c r="S712"/>
  <c r="U722" i="5"/>
  <c r="S722"/>
  <c r="I710" i="8"/>
  <c r="H720" i="5"/>
  <c r="AD668" i="1"/>
  <c r="I704" i="8"/>
  <c r="R704" s="1"/>
  <c r="H714" i="5"/>
  <c r="R714" s="1"/>
  <c r="D156" i="9"/>
  <c r="I158" i="7"/>
  <c r="I157"/>
  <c r="M699" i="8"/>
  <c r="Q699" s="1"/>
  <c r="L709" i="5"/>
  <c r="Q709" s="1"/>
  <c r="I696" i="8"/>
  <c r="H706" i="5"/>
  <c r="CS663" i="1"/>
  <c r="R663" s="1"/>
  <c r="CT662"/>
  <c r="S662" s="1"/>
  <c r="I688" i="8"/>
  <c r="U687"/>
  <c r="I693" s="1"/>
  <c r="S687"/>
  <c r="I692" s="1"/>
  <c r="S697" i="5"/>
  <c r="H702" s="1"/>
  <c r="H698"/>
  <c r="U697"/>
  <c r="H703" s="1"/>
  <c r="GC659" i="1"/>
  <c r="M680" i="8"/>
  <c r="Q680" s="1"/>
  <c r="L690" i="5"/>
  <c r="Q690" s="1"/>
  <c r="U677" i="8"/>
  <c r="S677"/>
  <c r="U687" i="5"/>
  <c r="S687"/>
  <c r="K152" i="7"/>
  <c r="M152" s="1"/>
  <c r="N152"/>
  <c r="O152" s="1"/>
  <c r="I672" i="8"/>
  <c r="H682" i="5"/>
  <c r="AB620" i="1"/>
  <c r="M666" i="8"/>
  <c r="Q666" s="1"/>
  <c r="L676" i="5"/>
  <c r="Q676" s="1"/>
  <c r="L659" i="8"/>
  <c r="K669" i="5"/>
  <c r="CR617" i="1"/>
  <c r="Q617" s="1"/>
  <c r="I658" i="8"/>
  <c r="H668" i="5"/>
  <c r="D147" i="9"/>
  <c r="I147" i="7"/>
  <c r="I148"/>
  <c r="U653" i="8"/>
  <c r="S653"/>
  <c r="U663" i="5"/>
  <c r="S663"/>
  <c r="M652" i="8"/>
  <c r="Q652" s="1"/>
  <c r="L662" i="5"/>
  <c r="Q662" s="1"/>
  <c r="M650" i="8"/>
  <c r="Q650" s="1"/>
  <c r="M649"/>
  <c r="L660" i="5"/>
  <c r="Q660" s="1"/>
  <c r="L659"/>
  <c r="CR611" i="1"/>
  <c r="Q611" s="1"/>
  <c r="I644" i="8"/>
  <c r="H654" i="5"/>
  <c r="D144" i="9"/>
  <c r="I145" i="7"/>
  <c r="D97" i="6" s="1"/>
  <c r="I146" i="7"/>
  <c r="S639" i="8"/>
  <c r="U639"/>
  <c r="U649" i="5"/>
  <c r="S649"/>
  <c r="L637" i="8"/>
  <c r="K638" s="1"/>
  <c r="P638" s="1"/>
  <c r="K647" i="5"/>
  <c r="J648" s="1"/>
  <c r="P648" s="1"/>
  <c r="CQ606" i="1"/>
  <c r="P606" s="1"/>
  <c r="N144" i="7"/>
  <c r="K144"/>
  <c r="M636" i="8"/>
  <c r="Q636" s="1"/>
  <c r="M635"/>
  <c r="L646" i="5"/>
  <c r="Q646" s="1"/>
  <c r="L645"/>
  <c r="CQ605" i="1"/>
  <c r="P605" s="1"/>
  <c r="I632" i="8"/>
  <c r="H642" i="5"/>
  <c r="A623" i="8"/>
  <c r="AF633" i="5"/>
  <c r="A633"/>
  <c r="U620" i="8"/>
  <c r="S620"/>
  <c r="U630" i="5"/>
  <c r="S630"/>
  <c r="CS565" i="1"/>
  <c r="R565" s="1"/>
  <c r="CZ565" s="1"/>
  <c r="Y565" s="1"/>
  <c r="S140" i="7"/>
  <c r="T140" s="1"/>
  <c r="P140"/>
  <c r="R140" s="1"/>
  <c r="L611" i="8"/>
  <c r="K621" i="5"/>
  <c r="M616" i="8"/>
  <c r="M617"/>
  <c r="Q617" s="1"/>
  <c r="L627" i="5"/>
  <c r="Q627" s="1"/>
  <c r="L626"/>
  <c r="AB564" i="1"/>
  <c r="I611" i="8"/>
  <c r="H621" i="5"/>
  <c r="M607" i="8"/>
  <c r="Q607" s="1"/>
  <c r="L617" i="5"/>
  <c r="Q617" s="1"/>
  <c r="CQ560" i="1"/>
  <c r="P560" s="1"/>
  <c r="I601" i="8"/>
  <c r="H611" i="5"/>
  <c r="CT558" i="1"/>
  <c r="S558" s="1"/>
  <c r="S594" i="8"/>
  <c r="U594"/>
  <c r="U604" i="5"/>
  <c r="S604"/>
  <c r="CT556" i="1"/>
  <c r="S556" s="1"/>
  <c r="U592" i="8"/>
  <c r="S592"/>
  <c r="U602" i="5"/>
  <c r="S602"/>
  <c r="CY555" i="1"/>
  <c r="X555" s="1"/>
  <c r="F582" i="8"/>
  <c r="D583"/>
  <c r="C593" i="5"/>
  <c r="E592"/>
  <c r="CR548" i="1"/>
  <c r="Q548" s="1"/>
  <c r="I571" i="8"/>
  <c r="H581" i="5"/>
  <c r="BD513" i="1"/>
  <c r="L561" i="8"/>
  <c r="K562" s="1"/>
  <c r="P562" s="1"/>
  <c r="K571" i="5"/>
  <c r="J572" s="1"/>
  <c r="P572" s="1"/>
  <c r="AB508" i="1"/>
  <c r="M546" i="8"/>
  <c r="Q546" s="1"/>
  <c r="M545"/>
  <c r="L556" i="5"/>
  <c r="Q556" s="1"/>
  <c r="L555"/>
  <c r="I541" i="8"/>
  <c r="R541" s="1"/>
  <c r="H551" i="5"/>
  <c r="R551" s="1"/>
  <c r="AD503" i="1"/>
  <c r="M537" i="8"/>
  <c r="Q537" s="1"/>
  <c r="L547" i="5"/>
  <c r="Q547" s="1"/>
  <c r="CQ501" i="1"/>
  <c r="P501" s="1"/>
  <c r="I536" i="8"/>
  <c r="H546" i="5"/>
  <c r="S526" i="8"/>
  <c r="I532" s="1"/>
  <c r="I528"/>
  <c r="U526"/>
  <c r="I533" s="1"/>
  <c r="U536" i="5"/>
  <c r="H543" s="1"/>
  <c r="S536"/>
  <c r="H542" s="1"/>
  <c r="H538"/>
  <c r="CT499" i="1"/>
  <c r="S499" s="1"/>
  <c r="CT493"/>
  <c r="S493" s="1"/>
  <c r="S512" i="8"/>
  <c r="I518" s="1"/>
  <c r="I514"/>
  <c r="U512"/>
  <c r="I519" s="1"/>
  <c r="U522" i="5"/>
  <c r="H529" s="1"/>
  <c r="S522"/>
  <c r="H528" s="1"/>
  <c r="H524"/>
  <c r="L502" i="8"/>
  <c r="K512" i="5"/>
  <c r="L463" i="8"/>
  <c r="K464" s="1"/>
  <c r="P464" s="1"/>
  <c r="K473" i="5"/>
  <c r="J474" s="1"/>
  <c r="P474" s="1"/>
  <c r="CY336" i="1"/>
  <c r="X336" s="1"/>
  <c r="CZ336"/>
  <c r="Y336" s="1"/>
  <c r="L387" i="8"/>
  <c r="K397" i="5"/>
  <c r="M382" i="8"/>
  <c r="Q382" s="1"/>
  <c r="M381"/>
  <c r="L392" i="5"/>
  <c r="Q392" s="1"/>
  <c r="L391"/>
  <c r="M370" i="8"/>
  <c r="Q370" s="1"/>
  <c r="L380" i="5"/>
  <c r="Q380" s="1"/>
  <c r="L347" i="8"/>
  <c r="K357" i="5"/>
  <c r="M311" i="8"/>
  <c r="Q311" s="1"/>
  <c r="L321" i="5"/>
  <c r="Q321" s="1"/>
  <c r="L304" i="8"/>
  <c r="K314" i="5"/>
  <c r="T279" i="8"/>
  <c r="T289" i="5"/>
  <c r="M280" i="8"/>
  <c r="Q280" s="1"/>
  <c r="L290" i="5"/>
  <c r="Q290" s="1"/>
  <c r="M278" i="8"/>
  <c r="Q278" s="1"/>
  <c r="L288" i="5"/>
  <c r="Q288" s="1"/>
  <c r="CR222" i="1"/>
  <c r="Q222" s="1"/>
  <c r="AB222"/>
  <c r="EA226"/>
  <c r="M212" i="8"/>
  <c r="Q212" s="1"/>
  <c r="L222" i="5"/>
  <c r="Q222" s="1"/>
  <c r="CZ162" i="1"/>
  <c r="Y162" s="1"/>
  <c r="CY162"/>
  <c r="X162" s="1"/>
  <c r="L193" i="8"/>
  <c r="K203" i="5"/>
  <c r="AB155" i="1"/>
  <c r="CR155"/>
  <c r="Q155" s="1"/>
  <c r="CY154"/>
  <c r="X154" s="1"/>
  <c r="M156" i="8"/>
  <c r="Q156" s="1"/>
  <c r="L166" i="5"/>
  <c r="Q166" s="1"/>
  <c r="CY102" i="1"/>
  <c r="X102" s="1"/>
  <c r="L138" i="8"/>
  <c r="K148" i="5"/>
  <c r="T116" i="8"/>
  <c r="T126" i="5"/>
  <c r="M84" i="8"/>
  <c r="Q84" s="1"/>
  <c r="M83"/>
  <c r="L94" i="5"/>
  <c r="Q94" s="1"/>
  <c r="L93"/>
  <c r="M47" i="8"/>
  <c r="Q47" s="1"/>
  <c r="L57" i="5"/>
  <c r="Q57" s="1"/>
  <c r="L41" i="8"/>
  <c r="K51" i="5"/>
  <c r="O527" i="7"/>
  <c r="M527"/>
  <c r="M513"/>
  <c r="F401" i="6" s="1"/>
  <c r="O513" i="7"/>
  <c r="H401" i="6" s="1"/>
  <c r="O454" i="7"/>
  <c r="H332" i="6" s="1"/>
  <c r="M454" i="7"/>
  <c r="F332" i="6" s="1"/>
  <c r="O436" i="7"/>
  <c r="M436"/>
  <c r="M408"/>
  <c r="F294" i="6" s="1"/>
  <c r="O408" i="7"/>
  <c r="H294" i="6" s="1"/>
  <c r="O401" i="7"/>
  <c r="M401"/>
  <c r="M372"/>
  <c r="O372"/>
  <c r="O346"/>
  <c r="M346"/>
  <c r="O317"/>
  <c r="M317"/>
  <c r="O285"/>
  <c r="H199" i="6" s="1"/>
  <c r="M285" i="7"/>
  <c r="F199" i="6" s="1"/>
  <c r="M274" i="7"/>
  <c r="O274"/>
  <c r="O268"/>
  <c r="M268"/>
  <c r="M258"/>
  <c r="F179" i="6" s="1"/>
  <c r="O258" i="7"/>
  <c r="H179" i="6" s="1"/>
  <c r="M244" i="7"/>
  <c r="O244"/>
  <c r="O231"/>
  <c r="H175" i="6" s="1"/>
  <c r="M231" i="7"/>
  <c r="F175" i="6" s="1"/>
  <c r="O225" i="7"/>
  <c r="M225"/>
  <c r="O215"/>
  <c r="H148" i="6" s="1"/>
  <c r="M215" i="7"/>
  <c r="F148" i="6" s="1"/>
  <c r="M200" i="7"/>
  <c r="F135" i="6" s="1"/>
  <c r="O200" i="7"/>
  <c r="M190"/>
  <c r="O190"/>
  <c r="M180"/>
  <c r="F108" i="6" s="1"/>
  <c r="O180" i="7"/>
  <c r="H108" i="6" s="1"/>
  <c r="O163" i="7"/>
  <c r="H101" i="6" s="1"/>
  <c r="M163" i="7"/>
  <c r="F101" i="6" s="1"/>
  <c r="O122" i="7"/>
  <c r="M122"/>
  <c r="O116"/>
  <c r="M116"/>
  <c r="M97"/>
  <c r="F68" i="6" s="1"/>
  <c r="O97" i="7"/>
  <c r="H68" i="6" s="1"/>
  <c r="O82" i="7"/>
  <c r="M82"/>
  <c r="M79"/>
  <c r="O79"/>
  <c r="M77"/>
  <c r="O77"/>
  <c r="O75"/>
  <c r="M75"/>
  <c r="D1456" i="8"/>
  <c r="F1455"/>
  <c r="E1465" i="5"/>
  <c r="C1466"/>
  <c r="D321" i="9"/>
  <c r="I406" i="7"/>
  <c r="D302" i="6" s="1"/>
  <c r="I405" i="7"/>
  <c r="D304" i="6" s="1"/>
  <c r="I408" i="7"/>
  <c r="D294" i="6" s="1"/>
  <c r="I407" i="7"/>
  <c r="D295" i="6" s="1"/>
  <c r="AB1393" i="1"/>
  <c r="I1449" i="8"/>
  <c r="H1459" i="5"/>
  <c r="CY1390" i="1"/>
  <c r="X1390" s="1"/>
  <c r="T1389"/>
  <c r="N403" i="7"/>
  <c r="K403"/>
  <c r="FR1416" i="1"/>
  <c r="L1440" i="8"/>
  <c r="K1450" i="5"/>
  <c r="BZ1416" i="1"/>
  <c r="N397" i="7"/>
  <c r="K397"/>
  <c r="M1428" i="8"/>
  <c r="Q1428" s="1"/>
  <c r="L1438" i="5"/>
  <c r="Q1438" s="1"/>
  <c r="I1427" i="8"/>
  <c r="H1437" i="5"/>
  <c r="M1424" i="8"/>
  <c r="Q1424" s="1"/>
  <c r="L1434" i="5"/>
  <c r="Q1434" s="1"/>
  <c r="I1423" i="8"/>
  <c r="H1433" i="5"/>
  <c r="AD1344" i="1"/>
  <c r="CR1344" s="1"/>
  <c r="Q1344" s="1"/>
  <c r="S396" i="7"/>
  <c r="T396" s="1"/>
  <c r="P396"/>
  <c r="R396" s="1"/>
  <c r="L1415" i="8"/>
  <c r="K1425" i="5"/>
  <c r="I1418" i="8"/>
  <c r="H1428" i="5"/>
  <c r="F1413" i="8"/>
  <c r="D1414"/>
  <c r="C1424" i="5"/>
  <c r="E1423"/>
  <c r="AB1342" i="1"/>
  <c r="D310" i="9"/>
  <c r="I393" i="7"/>
  <c r="I395"/>
  <c r="I394"/>
  <c r="I392"/>
  <c r="M1412" i="8"/>
  <c r="Q1412" s="1"/>
  <c r="L1422" i="5"/>
  <c r="Q1422" s="1"/>
  <c r="I1411" i="8"/>
  <c r="H1421" i="5"/>
  <c r="N391" i="7"/>
  <c r="K391"/>
  <c r="U1339" i="1"/>
  <c r="I1406" i="8"/>
  <c r="H1416" i="5"/>
  <c r="D308" i="9"/>
  <c r="I389" i="7"/>
  <c r="D278" i="6" s="1"/>
  <c r="I388" i="7"/>
  <c r="D279" i="6" s="1"/>
  <c r="I387" i="7"/>
  <c r="I390"/>
  <c r="D277" i="6" s="1"/>
  <c r="I1398" i="8"/>
  <c r="H1408" i="5"/>
  <c r="AD1335" i="1"/>
  <c r="I1392" i="8"/>
  <c r="R1392" s="1"/>
  <c r="H1402" i="5"/>
  <c r="R1402" s="1"/>
  <c r="D1389" i="8"/>
  <c r="F1388"/>
  <c r="E1398" i="5"/>
  <c r="C1399"/>
  <c r="CQ1330" i="1"/>
  <c r="P1330" s="1"/>
  <c r="N381" i="7"/>
  <c r="K381"/>
  <c r="D1382" i="8"/>
  <c r="F1381"/>
  <c r="E1391" i="5"/>
  <c r="C1392"/>
  <c r="D303" i="9"/>
  <c r="I380" i="7"/>
  <c r="D281" i="6" s="1"/>
  <c r="M1380" i="8"/>
  <c r="Q1380" s="1"/>
  <c r="M1379"/>
  <c r="L1390" i="5"/>
  <c r="Q1390" s="1"/>
  <c r="L1389"/>
  <c r="I1376" i="8"/>
  <c r="H1386" i="5"/>
  <c r="EV1292" i="1"/>
  <c r="I1364" i="8"/>
  <c r="H1374" i="5"/>
  <c r="CP1286" i="1"/>
  <c r="O1286" s="1"/>
  <c r="L1362" i="8"/>
  <c r="K1363" s="1"/>
  <c r="P1363" s="1"/>
  <c r="K1372" i="5"/>
  <c r="J1373" s="1"/>
  <c r="P1373" s="1"/>
  <c r="I1362" i="8"/>
  <c r="H1372" i="5"/>
  <c r="L1360" i="8"/>
  <c r="K1361" s="1"/>
  <c r="P1361" s="1"/>
  <c r="K1370" i="5"/>
  <c r="J1371" s="1"/>
  <c r="P1371" s="1"/>
  <c r="I1360" i="8"/>
  <c r="H1370" i="5"/>
  <c r="S1350" i="8"/>
  <c r="I1356" s="1"/>
  <c r="I1352"/>
  <c r="U1350"/>
  <c r="I1357" s="1"/>
  <c r="S1360" i="5"/>
  <c r="H1366" s="1"/>
  <c r="H1362"/>
  <c r="U1360"/>
  <c r="H1367" s="1"/>
  <c r="GX1278" i="1"/>
  <c r="T1278"/>
  <c r="GX1277"/>
  <c r="S1277"/>
  <c r="U1277"/>
  <c r="GX1276"/>
  <c r="GB1292" s="1"/>
  <c r="U1276"/>
  <c r="GX1275"/>
  <c r="S1275"/>
  <c r="V1274"/>
  <c r="EA1292" s="1"/>
  <c r="AD1274"/>
  <c r="AB1274" s="1"/>
  <c r="I1329" i="8"/>
  <c r="R1329" s="1"/>
  <c r="H1339" i="5"/>
  <c r="R1339" s="1"/>
  <c r="M1324" i="8"/>
  <c r="Q1324" s="1"/>
  <c r="L1334" i="5"/>
  <c r="Q1334" s="1"/>
  <c r="U1321" i="8"/>
  <c r="S1321"/>
  <c r="U1331" i="5"/>
  <c r="S1331"/>
  <c r="U1318" i="8"/>
  <c r="S1318"/>
  <c r="U1328" i="5"/>
  <c r="S1328"/>
  <c r="AD1266" i="1"/>
  <c r="I1312" i="8"/>
  <c r="R1312" s="1"/>
  <c r="H1322" i="5"/>
  <c r="R1322" s="1"/>
  <c r="M1302" i="8"/>
  <c r="Q1302" s="1"/>
  <c r="L1312" i="5"/>
  <c r="Q1312" s="1"/>
  <c r="M1300" i="8"/>
  <c r="Q1300" s="1"/>
  <c r="L1310" i="5"/>
  <c r="Q1310" s="1"/>
  <c r="N351" i="7"/>
  <c r="K351"/>
  <c r="AB1225" i="1"/>
  <c r="I1297" i="8"/>
  <c r="H1307" i="5"/>
  <c r="I1295" i="8"/>
  <c r="H1305" i="5"/>
  <c r="I1293" i="8"/>
  <c r="H1303" i="5"/>
  <c r="N350" i="7"/>
  <c r="K350"/>
  <c r="L1291" i="8"/>
  <c r="K1292" s="1"/>
  <c r="P1292" s="1"/>
  <c r="K1301" i="5"/>
  <c r="J1302" s="1"/>
  <c r="P1302" s="1"/>
  <c r="I1291" i="8"/>
  <c r="H1301" i="5"/>
  <c r="U1281" i="8"/>
  <c r="I1288" s="1"/>
  <c r="S1281"/>
  <c r="I1287" s="1"/>
  <c r="I1283"/>
  <c r="U1291" i="5"/>
  <c r="H1298" s="1"/>
  <c r="S1291"/>
  <c r="H1297" s="1"/>
  <c r="H1293"/>
  <c r="F1281" i="8"/>
  <c r="D1282"/>
  <c r="E1291" i="5"/>
  <c r="C1292"/>
  <c r="P1216" i="1"/>
  <c r="AD1213"/>
  <c r="I1273" i="8"/>
  <c r="R1273" s="1"/>
  <c r="H1283" i="5"/>
  <c r="R1283" s="1"/>
  <c r="D1270" i="8"/>
  <c r="F1269"/>
  <c r="E1279" i="5"/>
  <c r="C1280"/>
  <c r="V1212" i="1"/>
  <c r="R1212"/>
  <c r="CZ1212" s="1"/>
  <c r="Y1212" s="1"/>
  <c r="M1268" i="8"/>
  <c r="Q1268" s="1"/>
  <c r="L1278" i="5"/>
  <c r="Q1278" s="1"/>
  <c r="D1267" i="8"/>
  <c r="F1266"/>
  <c r="C1277" i="5"/>
  <c r="E1276"/>
  <c r="W1209" i="1"/>
  <c r="CT1209"/>
  <c r="I1258" i="8"/>
  <c r="U1256"/>
  <c r="I1263" s="1"/>
  <c r="S1256"/>
  <c r="I1262" s="1"/>
  <c r="H1268" i="5"/>
  <c r="U1266"/>
  <c r="H1273" s="1"/>
  <c r="S1266"/>
  <c r="H1272" s="1"/>
  <c r="CT1205" i="1"/>
  <c r="S1205" s="1"/>
  <c r="I1252" i="8"/>
  <c r="H1262" i="5"/>
  <c r="AB1204" i="1"/>
  <c r="U1249" i="8"/>
  <c r="S1249"/>
  <c r="U1259" i="5"/>
  <c r="S1259"/>
  <c r="V1202" i="1"/>
  <c r="S334" i="7"/>
  <c r="P334"/>
  <c r="R1201" i="1"/>
  <c r="S1200"/>
  <c r="I1240" i="8"/>
  <c r="R1240" s="1"/>
  <c r="H1250" i="5"/>
  <c r="R1250" s="1"/>
  <c r="U1235" i="8"/>
  <c r="S1235"/>
  <c r="U1245" i="5"/>
  <c r="S1245"/>
  <c r="BZ1231" i="1"/>
  <c r="M1234" i="8"/>
  <c r="Q1234" s="1"/>
  <c r="L1244" i="5"/>
  <c r="Q1244" s="1"/>
  <c r="D1230" i="8"/>
  <c r="F1229"/>
  <c r="E1239" i="5"/>
  <c r="C1240"/>
  <c r="R1192" i="1"/>
  <c r="T1192"/>
  <c r="I1223" i="8"/>
  <c r="R1223" s="1"/>
  <c r="H1233" i="5"/>
  <c r="R1233" s="1"/>
  <c r="CM1188" i="1"/>
  <c r="CT1152"/>
  <c r="S1152" s="1"/>
  <c r="I1212" i="8"/>
  <c r="H1222" i="5"/>
  <c r="U1210" i="8"/>
  <c r="S1210"/>
  <c r="U1220" i="5"/>
  <c r="S1220"/>
  <c r="CS1149" i="1"/>
  <c r="R1149" s="1"/>
  <c r="CZ1149" s="1"/>
  <c r="Y1149" s="1"/>
  <c r="P321" i="7"/>
  <c r="R321" s="1"/>
  <c r="S321"/>
  <c r="T321" s="1"/>
  <c r="CT1148" i="1"/>
  <c r="S1148" s="1"/>
  <c r="T1148"/>
  <c r="I1205" i="8"/>
  <c r="H1215" i="5"/>
  <c r="I1192" i="8"/>
  <c r="R1192" s="1"/>
  <c r="H1202" i="5"/>
  <c r="R1202" s="1"/>
  <c r="D1189" i="8"/>
  <c r="F1188"/>
  <c r="C1199" i="5"/>
  <c r="E1198"/>
  <c r="CS1143" i="1"/>
  <c r="R1143" s="1"/>
  <c r="D262" i="9"/>
  <c r="I311" i="7"/>
  <c r="D223" i="6" s="1"/>
  <c r="I313" i="7"/>
  <c r="D221" i="6" s="1"/>
  <c r="I315" i="7"/>
  <c r="I314"/>
  <c r="D220" i="6" s="1"/>
  <c r="I312" i="7"/>
  <c r="D222" i="6" s="1"/>
  <c r="I1185" i="8"/>
  <c r="H1195" i="5"/>
  <c r="P1141" i="1"/>
  <c r="N310" i="7"/>
  <c r="K310"/>
  <c r="I1177" i="8"/>
  <c r="U1175"/>
  <c r="I1182" s="1"/>
  <c r="S1175"/>
  <c r="I1181" s="1"/>
  <c r="U1185" i="5"/>
  <c r="H1192" s="1"/>
  <c r="S1185"/>
  <c r="H1191" s="1"/>
  <c r="H1187"/>
  <c r="F1175" i="8"/>
  <c r="D1176"/>
  <c r="C1186" i="5"/>
  <c r="E1185"/>
  <c r="CT1134" i="1"/>
  <c r="S1134" s="1"/>
  <c r="T1134"/>
  <c r="U1133"/>
  <c r="W1133"/>
  <c r="S1133"/>
  <c r="AB1133"/>
  <c r="I1162" i="8"/>
  <c r="R1162" s="1"/>
  <c r="H1172" i="5"/>
  <c r="R1172" s="1"/>
  <c r="G1129" i="1"/>
  <c r="A214" i="6" s="1"/>
  <c r="BB1097" i="1"/>
  <c r="F1110" s="1"/>
  <c r="M1152" i="8"/>
  <c r="Q1152" s="1"/>
  <c r="L1162" i="5"/>
  <c r="Q1162" s="1"/>
  <c r="I1151" i="8"/>
  <c r="H1161" i="5"/>
  <c r="CS1094" i="1"/>
  <c r="R1094" s="1"/>
  <c r="CY1094" s="1"/>
  <c r="X1094" s="1"/>
  <c r="S298" i="7"/>
  <c r="T298" s="1"/>
  <c r="P298"/>
  <c r="R298" s="1"/>
  <c r="M1150" i="8"/>
  <c r="Q1150" s="1"/>
  <c r="L1160" i="5"/>
  <c r="Q1160" s="1"/>
  <c r="AD1093" i="1"/>
  <c r="CR1093" s="1"/>
  <c r="Q1093" s="1"/>
  <c r="U1145" i="8"/>
  <c r="S1145"/>
  <c r="U1155" i="5"/>
  <c r="S1155"/>
  <c r="CS1088" i="1"/>
  <c r="R1088" s="1"/>
  <c r="P297" i="7"/>
  <c r="R297" s="1"/>
  <c r="S297"/>
  <c r="T297" s="1"/>
  <c r="V1087" i="1"/>
  <c r="CS1087"/>
  <c r="R1087" s="1"/>
  <c r="I1139" i="8"/>
  <c r="R1139" s="1"/>
  <c r="H1149" i="5"/>
  <c r="R1149" s="1"/>
  <c r="I1127" i="8"/>
  <c r="R1127" s="1"/>
  <c r="H1137" i="5"/>
  <c r="R1137" s="1"/>
  <c r="D1124" i="8"/>
  <c r="F1123"/>
  <c r="E1133" i="5"/>
  <c r="C1134"/>
  <c r="U1120" i="8"/>
  <c r="S1120"/>
  <c r="U1130" i="5"/>
  <c r="S1130"/>
  <c r="F1120" i="8"/>
  <c r="D1121"/>
  <c r="E1130" i="5"/>
  <c r="C1131"/>
  <c r="P287" i="7"/>
  <c r="S287"/>
  <c r="M1118" i="8"/>
  <c r="M1119"/>
  <c r="Q1119" s="1"/>
  <c r="L1129" i="5"/>
  <c r="Q1129" s="1"/>
  <c r="L1128"/>
  <c r="CQ1079" i="1"/>
  <c r="P1079" s="1"/>
  <c r="I1115" i="8"/>
  <c r="H1125" i="5"/>
  <c r="D1111" i="8"/>
  <c r="F1110"/>
  <c r="E1120" i="5"/>
  <c r="C1121"/>
  <c r="CT1077" i="1"/>
  <c r="S1077" s="1"/>
  <c r="I1103" i="8"/>
  <c r="H1113" i="5"/>
  <c r="N281" i="7"/>
  <c r="K281"/>
  <c r="D243" i="9"/>
  <c r="I281" i="7"/>
  <c r="D204" i="6" s="1"/>
  <c r="AD1071" i="1"/>
  <c r="I1097" i="8"/>
  <c r="R1097" s="1"/>
  <c r="H1107" i="5"/>
  <c r="R1107" s="1"/>
  <c r="S1086" i="8"/>
  <c r="U1086"/>
  <c r="S1096" i="5"/>
  <c r="U1096"/>
  <c r="CP1029" i="1"/>
  <c r="O1029" s="1"/>
  <c r="N275" i="7"/>
  <c r="K275"/>
  <c r="CS1028" i="1"/>
  <c r="R1028" s="1"/>
  <c r="I1076" i="8"/>
  <c r="R1076" s="1"/>
  <c r="H1086" i="5"/>
  <c r="R1086" s="1"/>
  <c r="F1072" i="8"/>
  <c r="D1073"/>
  <c r="C1083" i="5"/>
  <c r="E1082"/>
  <c r="T1027" i="1"/>
  <c r="CQ1025"/>
  <c r="P1025" s="1"/>
  <c r="N270" i="7"/>
  <c r="K270"/>
  <c r="S1060" i="8"/>
  <c r="I1066" s="1"/>
  <c r="I1062"/>
  <c r="U1060"/>
  <c r="I1067" s="1"/>
  <c r="U1070" i="5"/>
  <c r="H1077" s="1"/>
  <c r="S1070"/>
  <c r="H1076" s="1"/>
  <c r="H1072"/>
  <c r="D1061" i="8"/>
  <c r="F1060"/>
  <c r="E1070" i="5"/>
  <c r="C1071"/>
  <c r="U1023" i="1"/>
  <c r="U1057" i="8"/>
  <c r="S1057"/>
  <c r="U1067" i="5"/>
  <c r="S1067"/>
  <c r="D1058" i="8"/>
  <c r="F1057"/>
  <c r="E1067" i="5"/>
  <c r="C1068"/>
  <c r="V1021" i="1"/>
  <c r="S265" i="7"/>
  <c r="T265" s="1"/>
  <c r="P265"/>
  <c r="R265" s="1"/>
  <c r="CT1020" i="1"/>
  <c r="S1020" s="1"/>
  <c r="T1020"/>
  <c r="AB1020"/>
  <c r="D233" i="9"/>
  <c r="I263" i="7"/>
  <c r="D181" i="6" s="1"/>
  <c r="I261" i="7"/>
  <c r="D189" i="6" s="1"/>
  <c r="I264" i="7"/>
  <c r="D180" i="6" s="1"/>
  <c r="I262" i="7"/>
  <c r="D187" i="6" s="1"/>
  <c r="GX1014" i="1"/>
  <c r="GB1036" s="1"/>
  <c r="CT1014"/>
  <c r="S1014" s="1"/>
  <c r="W1013"/>
  <c r="CT1012"/>
  <c r="S1012" s="1"/>
  <c r="AB1012"/>
  <c r="U1023" i="8"/>
  <c r="S1023"/>
  <c r="S1033" i="5"/>
  <c r="U1033"/>
  <c r="N253" i="7"/>
  <c r="K253"/>
  <c r="U1021" i="8"/>
  <c r="S1021"/>
  <c r="U1031" i="5"/>
  <c r="S1031"/>
  <c r="AD972" i="1"/>
  <c r="CR972" s="1"/>
  <c r="Q972" s="1"/>
  <c r="CP971"/>
  <c r="O971" s="1"/>
  <c r="L1019" i="8"/>
  <c r="K1020" s="1"/>
  <c r="P1020" s="1"/>
  <c r="K1029" i="5"/>
  <c r="J1030" s="1"/>
  <c r="P1030" s="1"/>
  <c r="I1019" i="8"/>
  <c r="H1029" i="5"/>
  <c r="AD970" i="1"/>
  <c r="CR970" s="1"/>
  <c r="Q970" s="1"/>
  <c r="GX969"/>
  <c r="GB977" s="1"/>
  <c r="P969"/>
  <c r="T969"/>
  <c r="I1017" i="8"/>
  <c r="H1027" i="5"/>
  <c r="CZ968" i="1"/>
  <c r="Y968" s="1"/>
  <c r="P252" i="7"/>
  <c r="S252"/>
  <c r="D224" i="9"/>
  <c r="I252" i="7"/>
  <c r="D172" i="6" s="1"/>
  <c r="CS967" i="1"/>
  <c r="CQ967"/>
  <c r="P967" s="1"/>
  <c r="I1012" i="8"/>
  <c r="H1022" i="5"/>
  <c r="F1007" i="8"/>
  <c r="D1008"/>
  <c r="E1017" i="5"/>
  <c r="C1018"/>
  <c r="Q966" i="1"/>
  <c r="D223" i="9"/>
  <c r="I251" i="7"/>
  <c r="D159" i="6" s="1"/>
  <c r="I248" i="7"/>
  <c r="I247"/>
  <c r="D170" i="6" s="1"/>
  <c r="I250" i="7"/>
  <c r="I249"/>
  <c r="L1005" i="8"/>
  <c r="K1006" s="1"/>
  <c r="P1006" s="1"/>
  <c r="K1015" i="5"/>
  <c r="J1016" s="1"/>
  <c r="P1016" s="1"/>
  <c r="I1005" i="8"/>
  <c r="H1015" i="5"/>
  <c r="R963" i="1"/>
  <c r="V963"/>
  <c r="I999" i="8"/>
  <c r="R999" s="1"/>
  <c r="H1009" i="5"/>
  <c r="R1009" s="1"/>
  <c r="CQ961" i="1"/>
  <c r="T961"/>
  <c r="AB961"/>
  <c r="CQ960"/>
  <c r="P960" s="1"/>
  <c r="N241" i="7"/>
  <c r="K241"/>
  <c r="T959" i="1"/>
  <c r="AB959"/>
  <c r="I987" i="8"/>
  <c r="H997" i="5"/>
  <c r="W958" i="1"/>
  <c r="L980" i="8"/>
  <c r="K981" s="1"/>
  <c r="P981" s="1"/>
  <c r="K990" i="5"/>
  <c r="J991" s="1"/>
  <c r="P991" s="1"/>
  <c r="I980" i="8"/>
  <c r="H990" i="5"/>
  <c r="CS955" i="1"/>
  <c r="R955" s="1"/>
  <c r="CZ955" s="1"/>
  <c r="Y955" s="1"/>
  <c r="I978" i="8"/>
  <c r="H988" i="5"/>
  <c r="CZ954" i="1"/>
  <c r="Y954" s="1"/>
  <c r="S236" i="7"/>
  <c r="T236" s="1"/>
  <c r="P236"/>
  <c r="R236" s="1"/>
  <c r="S953" i="1"/>
  <c r="W953"/>
  <c r="EB977" s="1"/>
  <c r="AB953"/>
  <c r="S975" i="8"/>
  <c r="U975"/>
  <c r="U985" i="5"/>
  <c r="S985"/>
  <c r="AD952" i="1"/>
  <c r="CR952" s="1"/>
  <c r="Q952" s="1"/>
  <c r="S235" i="7"/>
  <c r="P235"/>
  <c r="D216" i="9"/>
  <c r="I235" i="7"/>
  <c r="D166" i="6" s="1"/>
  <c r="I969" i="8"/>
  <c r="R969" s="1"/>
  <c r="H979" i="5"/>
  <c r="R979" s="1"/>
  <c r="CT912" i="1"/>
  <c r="S912" s="1"/>
  <c r="U956" i="8"/>
  <c r="S956"/>
  <c r="U966" i="5"/>
  <c r="S966"/>
  <c r="M955" i="8"/>
  <c r="Q955" s="1"/>
  <c r="L965" i="5"/>
  <c r="Q965" s="1"/>
  <c r="CQ910" i="1"/>
  <c r="P910" s="1"/>
  <c r="I954" i="8"/>
  <c r="H964" i="5"/>
  <c r="CT908" i="1"/>
  <c r="S908" s="1"/>
  <c r="U952" i="8"/>
  <c r="S952"/>
  <c r="U962" i="5"/>
  <c r="S962"/>
  <c r="CS907" i="1"/>
  <c r="R907" s="1"/>
  <c r="I947" i="8"/>
  <c r="H957" i="5"/>
  <c r="U905" i="1"/>
  <c r="P905"/>
  <c r="U940" i="8"/>
  <c r="S940"/>
  <c r="U950" i="5"/>
  <c r="S950"/>
  <c r="CS902" i="1"/>
  <c r="AD902"/>
  <c r="AB902" s="1"/>
  <c r="F930" i="8"/>
  <c r="D931"/>
  <c r="C941" i="5"/>
  <c r="E940"/>
  <c r="D207" i="9"/>
  <c r="I221" i="7"/>
  <c r="D144" i="6" s="1"/>
  <c r="I219" i="7"/>
  <c r="D146" i="6" s="1"/>
  <c r="I222" i="7"/>
  <c r="D143" i="6" s="1"/>
  <c r="I220" i="7"/>
  <c r="L927" i="8"/>
  <c r="K929" s="1"/>
  <c r="P929" s="1"/>
  <c r="K937" i="5"/>
  <c r="J939" s="1"/>
  <c r="P939" s="1"/>
  <c r="I927" i="8"/>
  <c r="H937" i="5"/>
  <c r="F927" i="8"/>
  <c r="D928"/>
  <c r="C938" i="5"/>
  <c r="E937"/>
  <c r="D206" i="9"/>
  <c r="I218" i="7"/>
  <c r="CS898" i="1"/>
  <c r="R898" s="1"/>
  <c r="AD898"/>
  <c r="AB897"/>
  <c r="D205" i="9"/>
  <c r="I216" i="7"/>
  <c r="D142" i="6" s="1"/>
  <c r="I215" i="7"/>
  <c r="D148" i="6" s="1"/>
  <c r="I217" i="7"/>
  <c r="D141" i="6" s="1"/>
  <c r="I214" i="7"/>
  <c r="D150" i="6" s="1"/>
  <c r="CQ896" i="1"/>
  <c r="P896" s="1"/>
  <c r="CQ894"/>
  <c r="P894" s="1"/>
  <c r="I911" i="8"/>
  <c r="H921" i="5"/>
  <c r="CS890" i="1"/>
  <c r="I908" i="8"/>
  <c r="H918" i="5"/>
  <c r="CS889" i="1"/>
  <c r="R889" s="1"/>
  <c r="U889"/>
  <c r="AB889"/>
  <c r="N212" i="7"/>
  <c r="K212"/>
  <c r="FR916" i="1"/>
  <c r="I902" i="8"/>
  <c r="R902" s="1"/>
  <c r="H912" i="5"/>
  <c r="R912" s="1"/>
  <c r="CT849" i="1"/>
  <c r="S849" s="1"/>
  <c r="U889" i="8"/>
  <c r="S889"/>
  <c r="U899" i="5"/>
  <c r="S899"/>
  <c r="V847" i="1"/>
  <c r="I883" i="8"/>
  <c r="R883" s="1"/>
  <c r="H893" i="5"/>
  <c r="R893" s="1"/>
  <c r="AD846" i="1"/>
  <c r="CR846" s="1"/>
  <c r="Q846" s="1"/>
  <c r="CP846" s="1"/>
  <c r="O846" s="1"/>
  <c r="GN846" s="1"/>
  <c r="D196" i="9"/>
  <c r="I204" i="7"/>
  <c r="I203"/>
  <c r="I205"/>
  <c r="D133" i="6" s="1"/>
  <c r="AB845" i="1"/>
  <c r="I877" i="8"/>
  <c r="H887" i="5"/>
  <c r="CS844" i="1"/>
  <c r="R844" s="1"/>
  <c r="FR853"/>
  <c r="EI853" s="1"/>
  <c r="CS843"/>
  <c r="R843" s="1"/>
  <c r="U843"/>
  <c r="AD843"/>
  <c r="CS842"/>
  <c r="R842" s="1"/>
  <c r="CY842" s="1"/>
  <c r="X842" s="1"/>
  <c r="L863" i="8"/>
  <c r="K864" s="1"/>
  <c r="P864" s="1"/>
  <c r="K873" i="5"/>
  <c r="J874" s="1"/>
  <c r="P874" s="1"/>
  <c r="I863" i="8"/>
  <c r="H873" i="5"/>
  <c r="AD837" i="1"/>
  <c r="D854" i="8"/>
  <c r="F853"/>
  <c r="C864" i="5"/>
  <c r="E863"/>
  <c r="D191" i="9"/>
  <c r="I199" i="7"/>
  <c r="D136" i="6" s="1"/>
  <c r="I200" i="7"/>
  <c r="D135" i="6" s="1"/>
  <c r="CT835" i="1"/>
  <c r="S835" s="1"/>
  <c r="I849" i="8"/>
  <c r="H859" i="5"/>
  <c r="CS832" i="1"/>
  <c r="R832" s="1"/>
  <c r="CY832" s="1"/>
  <c r="X832" s="1"/>
  <c r="S198" i="7"/>
  <c r="T198" s="1"/>
  <c r="P198"/>
  <c r="R198" s="1"/>
  <c r="M847" i="8"/>
  <c r="M848"/>
  <c r="Q848" s="1"/>
  <c r="L858" i="5"/>
  <c r="Q858" s="1"/>
  <c r="L857"/>
  <c r="I844" i="8"/>
  <c r="H854" i="5"/>
  <c r="CK828" i="1"/>
  <c r="CY794"/>
  <c r="X794" s="1"/>
  <c r="S832" i="8"/>
  <c r="U832"/>
  <c r="U842" i="5"/>
  <c r="S842"/>
  <c r="CP792" i="1"/>
  <c r="O792" s="1"/>
  <c r="L830" i="8"/>
  <c r="K831" s="1"/>
  <c r="P831" s="1"/>
  <c r="K840" i="5"/>
  <c r="J841" s="1"/>
  <c r="P841" s="1"/>
  <c r="I830" i="8"/>
  <c r="H840" i="5"/>
  <c r="AD791" i="1"/>
  <c r="CR791" s="1"/>
  <c r="Q791" s="1"/>
  <c r="GX790"/>
  <c r="CQ790"/>
  <c r="P790" s="1"/>
  <c r="W786"/>
  <c r="CT786"/>
  <c r="S786" s="1"/>
  <c r="U808" i="8"/>
  <c r="I815" s="1"/>
  <c r="I810"/>
  <c r="S808"/>
  <c r="I814" s="1"/>
  <c r="H820" i="5"/>
  <c r="U818"/>
  <c r="H825" s="1"/>
  <c r="S818"/>
  <c r="H824" s="1"/>
  <c r="CQ784" i="1"/>
  <c r="P784" s="1"/>
  <c r="I806" i="8"/>
  <c r="H816" i="5"/>
  <c r="CT782" i="1"/>
  <c r="S782" s="1"/>
  <c r="U804" i="8"/>
  <c r="S804"/>
  <c r="S814" i="5"/>
  <c r="U814"/>
  <c r="AB782" i="1"/>
  <c r="M803" i="8"/>
  <c r="Q803" s="1"/>
  <c r="M802"/>
  <c r="L813" i="5"/>
  <c r="Q813" s="1"/>
  <c r="L812"/>
  <c r="AD780" i="1"/>
  <c r="CS778"/>
  <c r="R778" s="1"/>
  <c r="CT776"/>
  <c r="S776" s="1"/>
  <c r="S186" i="7"/>
  <c r="T186" s="1"/>
  <c r="P186"/>
  <c r="R186" s="1"/>
  <c r="U781" i="8"/>
  <c r="I787" s="1"/>
  <c r="S781"/>
  <c r="I786" s="1"/>
  <c r="I782"/>
  <c r="H792" i="5"/>
  <c r="U791"/>
  <c r="H797" s="1"/>
  <c r="S791"/>
  <c r="H796" s="1"/>
  <c r="CS737" i="1"/>
  <c r="R737" s="1"/>
  <c r="I773" i="8"/>
  <c r="H783" i="5"/>
  <c r="CS735" i="1"/>
  <c r="R735" s="1"/>
  <c r="CY735" s="1"/>
  <c r="X735" s="1"/>
  <c r="I771" i="8"/>
  <c r="H781" i="5"/>
  <c r="F769" i="8"/>
  <c r="E779" i="5"/>
  <c r="N182" i="7"/>
  <c r="K182"/>
  <c r="D172" i="9"/>
  <c r="I182" i="7"/>
  <c r="D120" i="6" s="1"/>
  <c r="V731" i="1"/>
  <c r="D171" i="9"/>
  <c r="I181" i="7"/>
  <c r="D117" i="6" s="1"/>
  <c r="U760" i="8"/>
  <c r="I766" s="1"/>
  <c r="S760"/>
  <c r="I761"/>
  <c r="S770" i="5"/>
  <c r="H771"/>
  <c r="R771" s="1"/>
  <c r="U770"/>
  <c r="H776" s="1"/>
  <c r="CQ727" i="1"/>
  <c r="P727" s="1"/>
  <c r="I758" i="8"/>
  <c r="H768" i="5"/>
  <c r="V725" i="1"/>
  <c r="F756" i="8"/>
  <c r="E766" i="5"/>
  <c r="F755" i="8"/>
  <c r="E765" i="5"/>
  <c r="AD722" i="1"/>
  <c r="CR722" s="1"/>
  <c r="Q722" s="1"/>
  <c r="S175" i="7"/>
  <c r="P175"/>
  <c r="D167" i="9"/>
  <c r="I175" i="7"/>
  <c r="D114" i="6" s="1"/>
  <c r="CT721" i="1"/>
  <c r="S721" s="1"/>
  <c r="D166" i="9"/>
  <c r="I174" i="7"/>
  <c r="D112" i="6" s="1"/>
  <c r="I750" i="8"/>
  <c r="H760" i="5"/>
  <c r="G716" i="1"/>
  <c r="A106" i="6" s="1"/>
  <c r="M737" i="8"/>
  <c r="Q737" s="1"/>
  <c r="L747" i="5"/>
  <c r="Q747" s="1"/>
  <c r="AD679" i="1"/>
  <c r="CR679" s="1"/>
  <c r="Q679" s="1"/>
  <c r="AB678"/>
  <c r="I731" i="8"/>
  <c r="H741" i="5"/>
  <c r="CS676" i="1"/>
  <c r="R676" s="1"/>
  <c r="M725" i="8"/>
  <c r="Q725" s="1"/>
  <c r="L735" i="5"/>
  <c r="Q735" s="1"/>
  <c r="I718" i="8"/>
  <c r="R718" s="1"/>
  <c r="H728" i="5"/>
  <c r="R728" s="1"/>
  <c r="F714" i="8"/>
  <c r="D715"/>
  <c r="E724" i="5"/>
  <c r="C725"/>
  <c r="D159" i="9"/>
  <c r="I159" i="7"/>
  <c r="I160"/>
  <c r="CT672" i="1"/>
  <c r="S672" s="1"/>
  <c r="CZ671"/>
  <c r="Y671" s="1"/>
  <c r="AB671"/>
  <c r="CS668"/>
  <c r="I705" i="8"/>
  <c r="H715" i="5"/>
  <c r="L698" i="8"/>
  <c r="K699" s="1"/>
  <c r="P699" s="1"/>
  <c r="K708" i="5"/>
  <c r="J709" s="1"/>
  <c r="P709" s="1"/>
  <c r="I698" i="8"/>
  <c r="H708" i="5"/>
  <c r="AD665" i="1"/>
  <c r="CR665" s="1"/>
  <c r="Q665" s="1"/>
  <c r="CT664"/>
  <c r="S664" s="1"/>
  <c r="S696" i="8"/>
  <c r="U696"/>
  <c r="U706" i="5"/>
  <c r="S706"/>
  <c r="I690" i="8"/>
  <c r="R690" s="1"/>
  <c r="H700" i="5"/>
  <c r="R700" s="1"/>
  <c r="G602" i="1"/>
  <c r="A92" i="6" s="1"/>
  <c r="A682" i="8"/>
  <c r="AF692" i="5"/>
  <c r="A692"/>
  <c r="CT625" i="1"/>
  <c r="S625" s="1"/>
  <c r="U679" i="8"/>
  <c r="S679"/>
  <c r="U689" i="5"/>
  <c r="S689"/>
  <c r="CT623" i="1"/>
  <c r="S623" s="1"/>
  <c r="D149" i="9"/>
  <c r="I151" i="7"/>
  <c r="D94" i="6" s="1"/>
  <c r="I149" i="7"/>
  <c r="I150"/>
  <c r="CT619" i="1"/>
  <c r="S619" s="1"/>
  <c r="CY619" s="1"/>
  <c r="X619" s="1"/>
  <c r="U665" i="8"/>
  <c r="S665"/>
  <c r="U675" i="5"/>
  <c r="S675"/>
  <c r="CS618" i="1"/>
  <c r="R618" s="1"/>
  <c r="L660" i="8"/>
  <c r="K670" i="5"/>
  <c r="I660" i="8"/>
  <c r="H670" i="5"/>
  <c r="CS616" i="1"/>
  <c r="AD614"/>
  <c r="CR614" s="1"/>
  <c r="Q614" s="1"/>
  <c r="CT613"/>
  <c r="S613" s="1"/>
  <c r="CY613" s="1"/>
  <c r="X613" s="1"/>
  <c r="AB613"/>
  <c r="I651" i="8"/>
  <c r="H661" i="5"/>
  <c r="AD612" i="1"/>
  <c r="CT611"/>
  <c r="S611" s="1"/>
  <c r="T611"/>
  <c r="I646" i="8"/>
  <c r="W650" s="1"/>
  <c r="H656" i="5"/>
  <c r="CT607" i="1"/>
  <c r="S607" s="1"/>
  <c r="U637" i="8"/>
  <c r="S637"/>
  <c r="U647" i="5"/>
  <c r="S647"/>
  <c r="BX602" i="1"/>
  <c r="BD570"/>
  <c r="CT568"/>
  <c r="S568" s="1"/>
  <c r="CZ568" s="1"/>
  <c r="Y568" s="1"/>
  <c r="AD566"/>
  <c r="AD565"/>
  <c r="CR565" s="1"/>
  <c r="Q565" s="1"/>
  <c r="CP565" s="1"/>
  <c r="O565" s="1"/>
  <c r="CP564"/>
  <c r="O564" s="1"/>
  <c r="L613" i="8"/>
  <c r="K623" i="5"/>
  <c r="I613" i="8"/>
  <c r="H623" i="5"/>
  <c r="U606" i="8"/>
  <c r="S606"/>
  <c r="U616" i="5"/>
  <c r="S616"/>
  <c r="CT560" i="1"/>
  <c r="S560" s="1"/>
  <c r="CS559"/>
  <c r="CT554"/>
  <c r="I584" i="8"/>
  <c r="U582"/>
  <c r="I589" s="1"/>
  <c r="S582"/>
  <c r="I588" s="1"/>
  <c r="S592" i="5"/>
  <c r="H598" s="1"/>
  <c r="H594"/>
  <c r="U592"/>
  <c r="H599" s="1"/>
  <c r="U553" i="1"/>
  <c r="I580" i="8"/>
  <c r="H590" i="5"/>
  <c r="CS550" i="1"/>
  <c r="R550" s="1"/>
  <c r="CQ549"/>
  <c r="P549" s="1"/>
  <c r="K132" i="7"/>
  <c r="N132"/>
  <c r="L572" i="8"/>
  <c r="K582" i="5"/>
  <c r="AB548" i="1"/>
  <c r="I573" i="8"/>
  <c r="H583" i="5"/>
  <c r="CS547" i="1"/>
  <c r="R547" s="1"/>
  <c r="GD545"/>
  <c r="G545"/>
  <c r="A85" i="6" s="1"/>
  <c r="A564" i="8"/>
  <c r="AF574" i="5"/>
  <c r="A574"/>
  <c r="G484" i="1"/>
  <c r="A78" i="6" s="1"/>
  <c r="CT509" i="1"/>
  <c r="S509" s="1"/>
  <c r="CY509" s="1"/>
  <c r="X509" s="1"/>
  <c r="S559" i="8"/>
  <c r="U559"/>
  <c r="U569" i="5"/>
  <c r="S569"/>
  <c r="M558" i="8"/>
  <c r="Q558" s="1"/>
  <c r="M557"/>
  <c r="L568" i="5"/>
  <c r="Q568" s="1"/>
  <c r="L567"/>
  <c r="CR507" i="1"/>
  <c r="Q507" s="1"/>
  <c r="I552" i="8"/>
  <c r="H562" i="5"/>
  <c r="I547" i="8"/>
  <c r="H557" i="5"/>
  <c r="L539" i="8"/>
  <c r="K549" i="5"/>
  <c r="CQ503" i="1"/>
  <c r="P503" s="1"/>
  <c r="I542" i="8"/>
  <c r="H552" i="5"/>
  <c r="AB503" i="1"/>
  <c r="D121" i="9"/>
  <c r="I122" i="7"/>
  <c r="I121"/>
  <c r="CS497" i="1"/>
  <c r="R497" s="1"/>
  <c r="AD497"/>
  <c r="CR497" s="1"/>
  <c r="Q497" s="1"/>
  <c r="BZ513"/>
  <c r="S118" i="7"/>
  <c r="T118" s="1"/>
  <c r="P118"/>
  <c r="R118" s="1"/>
  <c r="CS488" i="1"/>
  <c r="R488" s="1"/>
  <c r="AD488"/>
  <c r="CR488" s="1"/>
  <c r="Q488" s="1"/>
  <c r="U499" i="8"/>
  <c r="I505" s="1"/>
  <c r="S499"/>
  <c r="I504" s="1"/>
  <c r="I500"/>
  <c r="H510" i="5"/>
  <c r="U509"/>
  <c r="H515" s="1"/>
  <c r="S509"/>
  <c r="H514" s="1"/>
  <c r="CT487" i="1"/>
  <c r="S487" s="1"/>
  <c r="AB487"/>
  <c r="AG513"/>
  <c r="FP427"/>
  <c r="L465" i="8"/>
  <c r="K466" s="1"/>
  <c r="P466" s="1"/>
  <c r="K475" i="5"/>
  <c r="J476" s="1"/>
  <c r="P476" s="1"/>
  <c r="AB433" i="1"/>
  <c r="L298" i="8"/>
  <c r="K299" s="1"/>
  <c r="P299" s="1"/>
  <c r="K308" i="5"/>
  <c r="J309" s="1"/>
  <c r="P309" s="1"/>
  <c r="L288" i="8"/>
  <c r="K298" i="5"/>
  <c r="L254" i="8"/>
  <c r="K255" s="1"/>
  <c r="P255" s="1"/>
  <c r="K264" i="5"/>
  <c r="J265" s="1"/>
  <c r="P265" s="1"/>
  <c r="DY226" i="1"/>
  <c r="T232" i="8"/>
  <c r="L237" s="1"/>
  <c r="T242" i="5"/>
  <c r="K247" s="1"/>
  <c r="L194" i="8"/>
  <c r="K204" i="5"/>
  <c r="AB154" i="1"/>
  <c r="CR154"/>
  <c r="Q154" s="1"/>
  <c r="M187" i="8"/>
  <c r="Q187" s="1"/>
  <c r="L197" i="5"/>
  <c r="Q197" s="1"/>
  <c r="CJ171" i="1"/>
  <c r="L162" i="8"/>
  <c r="K172" i="5"/>
  <c r="L130" i="8"/>
  <c r="K131" s="1"/>
  <c r="P131" s="1"/>
  <c r="K140" i="5"/>
  <c r="J141" s="1"/>
  <c r="P141" s="1"/>
  <c r="V118" i="8"/>
  <c r="V128" i="5"/>
  <c r="M117" i="8"/>
  <c r="Q117" s="1"/>
  <c r="L127" i="5"/>
  <c r="Q127" s="1"/>
  <c r="M59" i="8"/>
  <c r="Q59" s="1"/>
  <c r="M58"/>
  <c r="L69" i="5"/>
  <c r="Q69" s="1"/>
  <c r="L68"/>
  <c r="O524" i="7"/>
  <c r="M524"/>
  <c r="O502"/>
  <c r="M502"/>
  <c r="M486"/>
  <c r="O486"/>
  <c r="M467"/>
  <c r="F363" i="6" s="1"/>
  <c r="O467" i="7"/>
  <c r="H363" i="6" s="1"/>
  <c r="O458" i="7"/>
  <c r="M458"/>
  <c r="F335" i="6" s="1"/>
  <c r="M411" i="7"/>
  <c r="O411"/>
  <c r="O405"/>
  <c r="H304" i="6" s="1"/>
  <c r="M405" i="7"/>
  <c r="F304" i="6" s="1"/>
  <c r="M376" i="7"/>
  <c r="F289" i="6" s="1"/>
  <c r="O376" i="7"/>
  <c r="H289" i="6" s="1"/>
  <c r="O357" i="7"/>
  <c r="H256" i="6" s="1"/>
  <c r="M357" i="7"/>
  <c r="F256" i="6" s="1"/>
  <c r="M221" i="7"/>
  <c r="O221"/>
  <c r="M209"/>
  <c r="O209"/>
  <c r="O157"/>
  <c r="M157"/>
  <c r="O146"/>
  <c r="M146"/>
  <c r="M142"/>
  <c r="O142"/>
  <c r="O133"/>
  <c r="M133"/>
  <c r="M108"/>
  <c r="O108"/>
  <c r="M105"/>
  <c r="O105"/>
  <c r="CS447" i="1"/>
  <c r="R447" s="1"/>
  <c r="P114" i="7"/>
  <c r="R114" s="1"/>
  <c r="S114"/>
  <c r="T114" s="1"/>
  <c r="L482" i="8"/>
  <c r="K492" i="5"/>
  <c r="M488" i="8"/>
  <c r="Q488" s="1"/>
  <c r="M487"/>
  <c r="L498" i="5"/>
  <c r="Q498" s="1"/>
  <c r="L497"/>
  <c r="AB446" i="1"/>
  <c r="I482" i="8"/>
  <c r="H492" i="5"/>
  <c r="F479" i="8"/>
  <c r="D480"/>
  <c r="C490" i="5"/>
  <c r="E489"/>
  <c r="D111" i="9"/>
  <c r="I113" i="7"/>
  <c r="D73" i="6" s="1"/>
  <c r="I111" i="7"/>
  <c r="I112"/>
  <c r="CQ444" i="1"/>
  <c r="P444" s="1"/>
  <c r="I477" i="8"/>
  <c r="H487" i="5"/>
  <c r="AB443" i="1"/>
  <c r="CR442"/>
  <c r="Q442" s="1"/>
  <c r="I470" i="8"/>
  <c r="H480" i="5"/>
  <c r="I463" i="8"/>
  <c r="H473" i="5"/>
  <c r="L458" i="8"/>
  <c r="K468" i="5"/>
  <c r="I458" i="8"/>
  <c r="H468" i="5"/>
  <c r="CP433" i="1"/>
  <c r="O433" s="1"/>
  <c r="CT432"/>
  <c r="S432" s="1"/>
  <c r="U449" i="8"/>
  <c r="S449"/>
  <c r="U459" i="5"/>
  <c r="S459"/>
  <c r="AB431" i="1"/>
  <c r="FV452"/>
  <c r="AB430"/>
  <c r="I441" i="8"/>
  <c r="U440"/>
  <c r="I446" s="1"/>
  <c r="S440"/>
  <c r="I445" s="1"/>
  <c r="H451" i="5"/>
  <c r="U450"/>
  <c r="H456" s="1"/>
  <c r="S450"/>
  <c r="H455" s="1"/>
  <c r="EU395" i="1"/>
  <c r="U432" i="8"/>
  <c r="S432"/>
  <c r="U442" i="5"/>
  <c r="S442"/>
  <c r="CT387" i="1"/>
  <c r="S387" s="1"/>
  <c r="U427" i="8"/>
  <c r="S427"/>
  <c r="S437" i="5"/>
  <c r="U437"/>
  <c r="K101" i="7"/>
  <c r="N101"/>
  <c r="CT385" i="1"/>
  <c r="S385" s="1"/>
  <c r="I420" i="8"/>
  <c r="U419"/>
  <c r="S419"/>
  <c r="H430" i="5"/>
  <c r="R430" s="1"/>
  <c r="U429"/>
  <c r="S429"/>
  <c r="M418" i="8"/>
  <c r="Q418" s="1"/>
  <c r="L428" i="5"/>
  <c r="Q428" s="1"/>
  <c r="CC395" i="1"/>
  <c r="S415" i="8"/>
  <c r="U415"/>
  <c r="U425" i="5"/>
  <c r="S425"/>
  <c r="V380" i="1"/>
  <c r="D95" i="9"/>
  <c r="I96" i="7"/>
  <c r="W379" i="1"/>
  <c r="F414" i="8"/>
  <c r="E424" i="5"/>
  <c r="N95" i="7"/>
  <c r="K95"/>
  <c r="D93" i="9"/>
  <c r="I94" i="7"/>
  <c r="D59" i="6" s="1"/>
  <c r="I406" i="8"/>
  <c r="U405"/>
  <c r="S405"/>
  <c r="S415" i="5"/>
  <c r="H416"/>
  <c r="U415"/>
  <c r="ET340" i="1"/>
  <c r="U397" i="8"/>
  <c r="S397"/>
  <c r="U407" i="5"/>
  <c r="S407"/>
  <c r="CQ336" i="1"/>
  <c r="P336" s="1"/>
  <c r="I395" i="8"/>
  <c r="H405" i="5"/>
  <c r="M394" i="8"/>
  <c r="Q394" s="1"/>
  <c r="M393"/>
  <c r="L404" i="5"/>
  <c r="Q404" s="1"/>
  <c r="L403"/>
  <c r="CR334" i="1"/>
  <c r="Q334" s="1"/>
  <c r="I388" i="8"/>
  <c r="H398" i="5"/>
  <c r="L390" i="8"/>
  <c r="K400" i="5"/>
  <c r="M384" i="8"/>
  <c r="Q384" s="1"/>
  <c r="L394" i="5"/>
  <c r="Q394" s="1"/>
  <c r="CQ332" i="1"/>
  <c r="P332" s="1"/>
  <c r="I383" i="8"/>
  <c r="H393" i="5"/>
  <c r="CT330" i="1"/>
  <c r="S330" s="1"/>
  <c r="S373" i="8"/>
  <c r="I379" s="1"/>
  <c r="I375"/>
  <c r="U373"/>
  <c r="I380" s="1"/>
  <c r="U383" i="5"/>
  <c r="H390" s="1"/>
  <c r="S383"/>
  <c r="H389" s="1"/>
  <c r="H385"/>
  <c r="D374" i="8"/>
  <c r="F373"/>
  <c r="E383" i="5"/>
  <c r="C384"/>
  <c r="U359" i="8"/>
  <c r="I366" s="1"/>
  <c r="S359"/>
  <c r="I365" s="1"/>
  <c r="I361"/>
  <c r="U369" i="5"/>
  <c r="H376" s="1"/>
  <c r="S369"/>
  <c r="H375" s="1"/>
  <c r="H371"/>
  <c r="U355" i="8"/>
  <c r="S355"/>
  <c r="S365" i="5"/>
  <c r="U365"/>
  <c r="CY319" i="1"/>
  <c r="X319" s="1"/>
  <c r="CS319"/>
  <c r="R319" s="1"/>
  <c r="S76" i="7"/>
  <c r="T76" s="1"/>
  <c r="P76"/>
  <c r="R76" s="1"/>
  <c r="CS318" i="1"/>
  <c r="R318" s="1"/>
  <c r="I349" i="8"/>
  <c r="R349" s="1"/>
  <c r="H359" i="5"/>
  <c r="R359" s="1"/>
  <c r="GD315" i="1"/>
  <c r="A341" i="8"/>
  <c r="AF351" i="5"/>
  <c r="A351"/>
  <c r="U336" i="8"/>
  <c r="S336"/>
  <c r="U346" i="5"/>
  <c r="S346"/>
  <c r="AD278" i="1"/>
  <c r="CR278" s="1"/>
  <c r="Q278" s="1"/>
  <c r="S72" i="7"/>
  <c r="T72" s="1"/>
  <c r="P72"/>
  <c r="R72" s="1"/>
  <c r="M335" i="8"/>
  <c r="Q335" s="1"/>
  <c r="M334"/>
  <c r="L345" i="5"/>
  <c r="Q345" s="1"/>
  <c r="L344"/>
  <c r="CQ277" i="1"/>
  <c r="P277" s="1"/>
  <c r="I331" i="8"/>
  <c r="H341" i="5"/>
  <c r="F326" i="8"/>
  <c r="D327"/>
  <c r="E336" i="5"/>
  <c r="C337"/>
  <c r="I319" i="8"/>
  <c r="H329" i="5"/>
  <c r="L305" i="8"/>
  <c r="K315" i="5"/>
  <c r="I305" i="8"/>
  <c r="H315" i="5"/>
  <c r="F300" i="8"/>
  <c r="D301"/>
  <c r="C311" i="5"/>
  <c r="E310"/>
  <c r="U298" i="8"/>
  <c r="S298"/>
  <c r="U308" i="5"/>
  <c r="S308"/>
  <c r="AB265" i="1"/>
  <c r="U296" i="8"/>
  <c r="S296"/>
  <c r="U306" i="5"/>
  <c r="S306"/>
  <c r="CS262" i="1"/>
  <c r="R262" s="1"/>
  <c r="S64" i="7"/>
  <c r="T64" s="1"/>
  <c r="P64"/>
  <c r="R64" s="1"/>
  <c r="I290" i="8"/>
  <c r="R290" s="1"/>
  <c r="H300" i="5"/>
  <c r="R300" s="1"/>
  <c r="BZ283" i="1"/>
  <c r="AJ283"/>
  <c r="AB260"/>
  <c r="CK258"/>
  <c r="L269" i="8"/>
  <c r="K279" i="5"/>
  <c r="I271" i="8"/>
  <c r="R271" s="1"/>
  <c r="H281" i="5"/>
  <c r="R281" s="1"/>
  <c r="M276" i="8"/>
  <c r="Q276" s="1"/>
  <c r="M275"/>
  <c r="L286" i="5"/>
  <c r="Q286" s="1"/>
  <c r="L285"/>
  <c r="AD216" i="1"/>
  <c r="I260" i="8"/>
  <c r="R260" s="1"/>
  <c r="H270" i="5"/>
  <c r="R270" s="1"/>
  <c r="D62" i="9"/>
  <c r="I57" i="7"/>
  <c r="D34" i="6" s="1"/>
  <c r="I55" i="7"/>
  <c r="D36" i="6" s="1"/>
  <c r="I56" i="7"/>
  <c r="D35" i="6" s="1"/>
  <c r="I54" i="7"/>
  <c r="D37" i="6" s="1"/>
  <c r="I58" i="7"/>
  <c r="I254" i="8"/>
  <c r="H264" i="5"/>
  <c r="I248" i="8"/>
  <c r="R248" s="1"/>
  <c r="H258" i="5"/>
  <c r="R258" s="1"/>
  <c r="U243" i="8"/>
  <c r="S243"/>
  <c r="U253" i="5"/>
  <c r="S253"/>
  <c r="N51" i="7"/>
  <c r="K51"/>
  <c r="L236" i="8"/>
  <c r="K246" i="5"/>
  <c r="I236" i="8"/>
  <c r="H246" i="5"/>
  <c r="G148" i="1"/>
  <c r="A23" i="6" s="1"/>
  <c r="A227" i="8"/>
  <c r="AF237" i="5"/>
  <c r="A237"/>
  <c r="L216" i="8"/>
  <c r="K226" i="5"/>
  <c r="M221" i="8"/>
  <c r="Q221" s="1"/>
  <c r="M220"/>
  <c r="L231" i="5"/>
  <c r="Q231" s="1"/>
  <c r="L230"/>
  <c r="I215" i="8"/>
  <c r="H225" i="5"/>
  <c r="L211" i="8"/>
  <c r="K212" s="1"/>
  <c r="P212" s="1"/>
  <c r="K221" i="5"/>
  <c r="J222" s="1"/>
  <c r="P222" s="1"/>
  <c r="I211" i="8"/>
  <c r="H221" i="5"/>
  <c r="FV171" i="1"/>
  <c r="EM171" s="1"/>
  <c r="M210" i="8"/>
  <c r="Q210" s="1"/>
  <c r="M209"/>
  <c r="L220" i="5"/>
  <c r="Q220" s="1"/>
  <c r="L219"/>
  <c r="I206" i="8"/>
  <c r="H216" i="5"/>
  <c r="CT159" i="1"/>
  <c r="S159" s="1"/>
  <c r="CY159" s="1"/>
  <c r="X159" s="1"/>
  <c r="U199" i="8"/>
  <c r="S199"/>
  <c r="S209" i="5"/>
  <c r="U209"/>
  <c r="I193" i="8"/>
  <c r="R193" s="1"/>
  <c r="H203" i="5"/>
  <c r="R203" s="1"/>
  <c r="M189" i="8"/>
  <c r="Q189" s="1"/>
  <c r="L199" i="5"/>
  <c r="Q199" s="1"/>
  <c r="L186" i="8"/>
  <c r="K187" s="1"/>
  <c r="P187" s="1"/>
  <c r="K196" i="5"/>
  <c r="J197" s="1"/>
  <c r="P197" s="1"/>
  <c r="I186" i="8"/>
  <c r="H196" i="5"/>
  <c r="S38" i="7"/>
  <c r="T38" s="1"/>
  <c r="P38"/>
  <c r="R38" s="1"/>
  <c r="I181" i="8"/>
  <c r="H191" i="5"/>
  <c r="L169" i="8"/>
  <c r="K170" s="1"/>
  <c r="P170" s="1"/>
  <c r="K179" i="5"/>
  <c r="J180" s="1"/>
  <c r="P180" s="1"/>
  <c r="L167" i="8"/>
  <c r="K168" s="1"/>
  <c r="P168" s="1"/>
  <c r="K177" i="5"/>
  <c r="J178" s="1"/>
  <c r="P178" s="1"/>
  <c r="I167" i="8"/>
  <c r="H177" i="5"/>
  <c r="S34" i="7"/>
  <c r="T34" s="1"/>
  <c r="P34"/>
  <c r="R34" s="1"/>
  <c r="I161" i="8"/>
  <c r="R161" s="1"/>
  <c r="H171" i="5"/>
  <c r="R171" s="1"/>
  <c r="I149" i="8"/>
  <c r="R149" s="1"/>
  <c r="H159" i="5"/>
  <c r="R159" s="1"/>
  <c r="AB103" i="1"/>
  <c r="M143" i="8"/>
  <c r="Q143" s="1"/>
  <c r="M142"/>
  <c r="L153" i="5"/>
  <c r="Q153" s="1"/>
  <c r="L152"/>
  <c r="CR102" i="1"/>
  <c r="Q102" s="1"/>
  <c r="I137" i="8"/>
  <c r="H147" i="5"/>
  <c r="M133" i="8"/>
  <c r="Q133" s="1"/>
  <c r="L143" i="5"/>
  <c r="Q143" s="1"/>
  <c r="I132" i="8"/>
  <c r="H142" i="5"/>
  <c r="L122" i="8"/>
  <c r="K132" i="5"/>
  <c r="AD96" i="1"/>
  <c r="I124" i="8"/>
  <c r="R124" s="1"/>
  <c r="H134" i="5"/>
  <c r="R134" s="1"/>
  <c r="D121" i="8"/>
  <c r="F120"/>
  <c r="C131" i="5"/>
  <c r="E130"/>
  <c r="M119" i="8"/>
  <c r="Q119" s="1"/>
  <c r="L129" i="5"/>
  <c r="Q129" s="1"/>
  <c r="V116" i="8"/>
  <c r="V126" i="5"/>
  <c r="L108" i="8"/>
  <c r="K118" i="5"/>
  <c r="CS90" i="1"/>
  <c r="R90" s="1"/>
  <c r="I110" i="8"/>
  <c r="R110" s="1"/>
  <c r="H120" i="5"/>
  <c r="R120" s="1"/>
  <c r="GC87" i="1"/>
  <c r="M100" i="8"/>
  <c r="Q100" s="1"/>
  <c r="L110" i="5"/>
  <c r="Q110" s="1"/>
  <c r="M98" i="8"/>
  <c r="Q98" s="1"/>
  <c r="L108" i="5"/>
  <c r="Q108" s="1"/>
  <c r="M96" i="8"/>
  <c r="Q96" s="1"/>
  <c r="M95"/>
  <c r="L106" i="5"/>
  <c r="Q106" s="1"/>
  <c r="L105"/>
  <c r="CT49" i="1"/>
  <c r="S49" s="1"/>
  <c r="I89" i="8"/>
  <c r="U87"/>
  <c r="I94" s="1"/>
  <c r="S87"/>
  <c r="I93" s="1"/>
  <c r="S97" i="5"/>
  <c r="H103" s="1"/>
  <c r="H99"/>
  <c r="U97"/>
  <c r="H104" s="1"/>
  <c r="L80" i="8"/>
  <c r="K90" i="5"/>
  <c r="I80" i="8"/>
  <c r="H90" i="5"/>
  <c r="L79" i="8"/>
  <c r="K89" i="5"/>
  <c r="M73" i="8"/>
  <c r="Q73" s="1"/>
  <c r="M72"/>
  <c r="L83" i="5"/>
  <c r="Q83" s="1"/>
  <c r="L82"/>
  <c r="CQ41" i="1"/>
  <c r="P41" s="1"/>
  <c r="I69" i="8"/>
  <c r="H79" i="5"/>
  <c r="L60" i="8"/>
  <c r="K61" s="1"/>
  <c r="P61" s="1"/>
  <c r="K70" i="5"/>
  <c r="J71" s="1"/>
  <c r="P71" s="1"/>
  <c r="AB37" i="1"/>
  <c r="I60" i="8"/>
  <c r="H70" i="5"/>
  <c r="EA55" i="1"/>
  <c r="AD35"/>
  <c r="I54" i="8"/>
  <c r="R54" s="1"/>
  <c r="H64" i="5"/>
  <c r="R64" s="1"/>
  <c r="F50" i="8"/>
  <c r="D51"/>
  <c r="E60" i="5"/>
  <c r="C61"/>
  <c r="FR55" i="1"/>
  <c r="BZ55"/>
  <c r="N10" i="7"/>
  <c r="K10"/>
  <c r="U37" i="8"/>
  <c r="I43" s="1"/>
  <c r="S37"/>
  <c r="I42" s="1"/>
  <c r="I38"/>
  <c r="H48" i="5"/>
  <c r="U47"/>
  <c r="H53" s="1"/>
  <c r="S47"/>
  <c r="H52" s="1"/>
  <c r="M530" i="7"/>
  <c r="O530"/>
  <c r="O532"/>
  <c r="M532"/>
  <c r="R526"/>
  <c r="T526"/>
  <c r="R520"/>
  <c r="T520"/>
  <c r="M522"/>
  <c r="F388" i="6" s="1"/>
  <c r="O522" i="7"/>
  <c r="H388" i="6" s="1"/>
  <c r="R513" i="7"/>
  <c r="T513"/>
  <c r="O514"/>
  <c r="M514"/>
  <c r="M515"/>
  <c r="O515"/>
  <c r="T516"/>
  <c r="R516"/>
  <c r="T508"/>
  <c r="R508"/>
  <c r="O500"/>
  <c r="M500"/>
  <c r="T502"/>
  <c r="R502"/>
  <c r="R504"/>
  <c r="T504"/>
  <c r="T496"/>
  <c r="R496"/>
  <c r="M498"/>
  <c r="F368" i="6" s="1"/>
  <c r="O498" i="7"/>
  <c r="H368" i="6" s="1"/>
  <c r="T489" i="7"/>
  <c r="R489"/>
  <c r="T492"/>
  <c r="R492"/>
  <c r="M484"/>
  <c r="O484"/>
  <c r="R486"/>
  <c r="T486"/>
  <c r="T478"/>
  <c r="R478"/>
  <c r="T480"/>
  <c r="R480"/>
  <c r="O473"/>
  <c r="H359" i="6" s="1"/>
  <c r="M473" i="7"/>
  <c r="F359" i="6" s="1"/>
  <c r="M474" i="7"/>
  <c r="F357" i="6" s="1"/>
  <c r="O474" i="7"/>
  <c r="H357" i="6" s="1"/>
  <c r="M476" i="7"/>
  <c r="F350" i="6" s="1"/>
  <c r="O476" i="7"/>
  <c r="H350" i="6" s="1"/>
  <c r="T468" i="7"/>
  <c r="R468"/>
  <c r="O469"/>
  <c r="M469"/>
  <c r="T470"/>
  <c r="R470"/>
  <c r="T461"/>
  <c r="R461"/>
  <c r="T463"/>
  <c r="R463"/>
  <c r="O464"/>
  <c r="M464"/>
  <c r="O456"/>
  <c r="M456"/>
  <c r="T458"/>
  <c r="R458"/>
  <c r="O451"/>
  <c r="H341" i="6" s="1"/>
  <c r="M451" i="7"/>
  <c r="F341" i="6" s="1"/>
  <c r="T454" i="7"/>
  <c r="R454"/>
  <c r="T445"/>
  <c r="R445"/>
  <c r="T440"/>
  <c r="R440"/>
  <c r="O441"/>
  <c r="M441"/>
  <c r="T435"/>
  <c r="R435"/>
  <c r="T430"/>
  <c r="R430"/>
  <c r="O432"/>
  <c r="H314" i="6" s="1"/>
  <c r="M432" i="7"/>
  <c r="F314" i="6" s="1"/>
  <c r="M424" i="7"/>
  <c r="O424"/>
  <c r="O425"/>
  <c r="M425"/>
  <c r="F318" i="6" s="1"/>
  <c r="T426" i="7"/>
  <c r="R426"/>
  <c r="T417"/>
  <c r="R417"/>
  <c r="R410"/>
  <c r="T410"/>
  <c r="O412"/>
  <c r="H298" i="6" s="1"/>
  <c r="M412" i="7"/>
  <c r="F298" i="6" s="1"/>
  <c r="T405" i="7"/>
  <c r="R405"/>
  <c r="O406"/>
  <c r="H302" i="6" s="1"/>
  <c r="M406" i="7"/>
  <c r="F302" i="6" s="1"/>
  <c r="T408" i="7"/>
  <c r="R408"/>
  <c r="T399"/>
  <c r="R399"/>
  <c r="O400"/>
  <c r="M400"/>
  <c r="R401"/>
  <c r="T401"/>
  <c r="O393"/>
  <c r="M393"/>
  <c r="M394"/>
  <c r="O394"/>
  <c r="M387"/>
  <c r="O387"/>
  <c r="O388"/>
  <c r="M388"/>
  <c r="O390"/>
  <c r="H277" i="6" s="1"/>
  <c r="M390" i="7"/>
  <c r="F277" i="6" s="1"/>
  <c r="T383" i="7"/>
  <c r="R383"/>
  <c r="M385"/>
  <c r="F275" i="6" s="1"/>
  <c r="O385" i="7"/>
  <c r="H275" i="6" s="1"/>
  <c r="T377" i="7"/>
  <c r="R377"/>
  <c r="O378"/>
  <c r="H279" i="6" s="1"/>
  <c r="M378" i="7"/>
  <c r="R379"/>
  <c r="T379"/>
  <c r="T372"/>
  <c r="R372"/>
  <c r="M373"/>
  <c r="O373"/>
  <c r="R365"/>
  <c r="T365"/>
  <c r="M367"/>
  <c r="F260" i="6" s="1"/>
  <c r="O367" i="7"/>
  <c r="R360"/>
  <c r="T360"/>
  <c r="O361"/>
  <c r="H264" i="6" s="1"/>
  <c r="M361" i="7"/>
  <c r="F264" i="6" s="1"/>
  <c r="R363" i="7"/>
  <c r="T363"/>
  <c r="T355"/>
  <c r="R355"/>
  <c r="M356"/>
  <c r="O356"/>
  <c r="T357"/>
  <c r="R357"/>
  <c r="M345"/>
  <c r="O345"/>
  <c r="M347"/>
  <c r="O347"/>
  <c r="H239" i="6" s="1"/>
  <c r="M340" i="7"/>
  <c r="O340"/>
  <c r="O341"/>
  <c r="M341"/>
  <c r="O343"/>
  <c r="M343"/>
  <c r="T336"/>
  <c r="R336"/>
  <c r="M338"/>
  <c r="F236" i="6" s="1"/>
  <c r="O338" i="7"/>
  <c r="H236" i="6" s="1"/>
  <c r="O329" i="7"/>
  <c r="M329"/>
  <c r="R330"/>
  <c r="T330"/>
  <c r="O331"/>
  <c r="M331"/>
  <c r="T332"/>
  <c r="R332"/>
  <c r="O326"/>
  <c r="M326"/>
  <c r="O318"/>
  <c r="M318"/>
  <c r="O320"/>
  <c r="M320"/>
  <c r="T311"/>
  <c r="R311"/>
  <c r="O312"/>
  <c r="M312"/>
  <c r="T314"/>
  <c r="R314"/>
  <c r="T307"/>
  <c r="R307"/>
  <c r="O309"/>
  <c r="H217" i="6" s="1"/>
  <c r="M309" i="7"/>
  <c r="F217" i="6" s="1"/>
  <c r="M303" i="7"/>
  <c r="F216" i="6" s="1"/>
  <c r="O303" i="7"/>
  <c r="H216" i="6" s="1"/>
  <c r="M293" i="7"/>
  <c r="O293"/>
  <c r="R296"/>
  <c r="T296"/>
  <c r="O289"/>
  <c r="M289"/>
  <c r="M290"/>
  <c r="O290"/>
  <c r="T284"/>
  <c r="R284"/>
  <c r="O279"/>
  <c r="M279"/>
  <c r="O272"/>
  <c r="M272"/>
  <c r="O273"/>
  <c r="M273"/>
  <c r="R268"/>
  <c r="T268"/>
  <c r="R261"/>
  <c r="T261"/>
  <c r="R264"/>
  <c r="T264"/>
  <c r="T258"/>
  <c r="R258"/>
  <c r="R248"/>
  <c r="T248"/>
  <c r="T251"/>
  <c r="R251"/>
  <c r="M242"/>
  <c r="O242"/>
  <c r="O243"/>
  <c r="M243"/>
  <c r="M238"/>
  <c r="F167" i="6" s="1"/>
  <c r="O238" i="7"/>
  <c r="H167" i="6" s="1"/>
  <c r="M239" i="7"/>
  <c r="F161" i="6" s="1"/>
  <c r="O239" i="7"/>
  <c r="H161" i="6" s="1"/>
  <c r="T232" i="7"/>
  <c r="R232"/>
  <c r="M233"/>
  <c r="O233"/>
  <c r="H164" i="6" s="1"/>
  <c r="M234" i="7"/>
  <c r="O234"/>
  <c r="M224"/>
  <c r="O224"/>
  <c r="R227"/>
  <c r="T227"/>
  <c r="T220"/>
  <c r="R220"/>
  <c r="O222"/>
  <c r="M222"/>
  <c r="T214"/>
  <c r="R214"/>
  <c r="O216"/>
  <c r="H142" i="6" s="1"/>
  <c r="M216" i="7"/>
  <c r="F142" i="6" s="1"/>
  <c r="R210" i="7"/>
  <c r="T210"/>
  <c r="T205"/>
  <c r="R205"/>
  <c r="R201"/>
  <c r="T201"/>
  <c r="O202"/>
  <c r="M202"/>
  <c r="T200"/>
  <c r="R200"/>
  <c r="T193"/>
  <c r="R193"/>
  <c r="M189"/>
  <c r="O189"/>
  <c r="O187"/>
  <c r="M187"/>
  <c r="O185"/>
  <c r="M185"/>
  <c r="R177"/>
  <c r="T177"/>
  <c r="T178"/>
  <c r="R178"/>
  <c r="M170"/>
  <c r="O170"/>
  <c r="O172"/>
  <c r="H110" i="6" s="1"/>
  <c r="M172" i="7"/>
  <c r="F110" i="6" s="1"/>
  <c r="R162" i="7"/>
  <c r="T162"/>
  <c r="O159"/>
  <c r="M159"/>
  <c r="R157"/>
  <c r="T157"/>
  <c r="O149"/>
  <c r="M149"/>
  <c r="O150"/>
  <c r="M150"/>
  <c r="T147"/>
  <c r="R147"/>
  <c r="O145"/>
  <c r="M145"/>
  <c r="R142"/>
  <c r="T142"/>
  <c r="O143"/>
  <c r="M143"/>
  <c r="O138"/>
  <c r="M138"/>
  <c r="O139"/>
  <c r="H87" i="6" s="1"/>
  <c r="M139" i="7"/>
  <c r="F87" i="6" s="1"/>
  <c r="R136" i="7"/>
  <c r="T136"/>
  <c r="M134"/>
  <c r="O134"/>
  <c r="T126"/>
  <c r="R126"/>
  <c r="O121"/>
  <c r="M121"/>
  <c r="O119"/>
  <c r="M119"/>
  <c r="O120"/>
  <c r="M120"/>
  <c r="T116"/>
  <c r="R116"/>
  <c r="M112"/>
  <c r="O112"/>
  <c r="O113"/>
  <c r="H73" i="6" s="1"/>
  <c r="M113" i="7"/>
  <c r="F73" i="6" s="1"/>
  <c r="T110" i="7"/>
  <c r="R110"/>
  <c r="R107"/>
  <c r="T107"/>
  <c r="R97"/>
  <c r="T97"/>
  <c r="T98"/>
  <c r="R98"/>
  <c r="O99"/>
  <c r="M99"/>
  <c r="O100"/>
  <c r="H55" i="6" s="1"/>
  <c r="M100" i="7"/>
  <c r="F55" i="6" s="1"/>
  <c r="T86" i="7"/>
  <c r="R86"/>
  <c r="O90"/>
  <c r="H60" i="6" s="1"/>
  <c r="M90" i="7"/>
  <c r="F60" i="6" s="1"/>
  <c r="T91" i="7"/>
  <c r="R91"/>
  <c r="M92"/>
  <c r="F57" i="6" s="1"/>
  <c r="O92" i="7"/>
  <c r="H57" i="6" s="1"/>
  <c r="O93" i="7"/>
  <c r="H56" i="6" s="1"/>
  <c r="M93" i="7"/>
  <c r="F56" i="6" s="1"/>
  <c r="T81" i="7"/>
  <c r="R81"/>
  <c r="T79"/>
  <c r="R79"/>
  <c r="R71"/>
  <c r="T71"/>
  <c r="T68"/>
  <c r="R68"/>
  <c r="R66"/>
  <c r="T66"/>
  <c r="O63"/>
  <c r="M63"/>
  <c r="M54"/>
  <c r="F37" i="6" s="1"/>
  <c r="O54" i="7"/>
  <c r="H37" i="6" s="1"/>
  <c r="T56" i="7"/>
  <c r="R56"/>
  <c r="O58"/>
  <c r="M58"/>
  <c r="M25"/>
  <c r="O26"/>
  <c r="O19"/>
  <c r="H11" i="6" s="1"/>
  <c r="M19" i="7"/>
  <c r="F11" i="6" s="1"/>
  <c r="CT511" i="1"/>
  <c r="S511" s="1"/>
  <c r="CP511" s="1"/>
  <c r="O511" s="1"/>
  <c r="U561" i="8"/>
  <c r="S561"/>
  <c r="U571" i="5"/>
  <c r="S571"/>
  <c r="CS510" i="1"/>
  <c r="R510" s="1"/>
  <c r="CY510" s="1"/>
  <c r="X510" s="1"/>
  <c r="CS508"/>
  <c r="R508" s="1"/>
  <c r="CY508" s="1"/>
  <c r="X508" s="1"/>
  <c r="P128" i="7"/>
  <c r="R128" s="1"/>
  <c r="S128"/>
  <c r="T128" s="1"/>
  <c r="CS507" i="1"/>
  <c r="R507" s="1"/>
  <c r="I553" i="8"/>
  <c r="R553" s="1"/>
  <c r="H563" i="5"/>
  <c r="R563" s="1"/>
  <c r="D550" i="8"/>
  <c r="F549"/>
  <c r="E559" i="5"/>
  <c r="C560"/>
  <c r="M548" i="8"/>
  <c r="Q548" s="1"/>
  <c r="L558" i="5"/>
  <c r="Q558" s="1"/>
  <c r="I539" i="8"/>
  <c r="U538"/>
  <c r="I544" s="1"/>
  <c r="S538"/>
  <c r="I543" s="1"/>
  <c r="S548" i="5"/>
  <c r="H553" s="1"/>
  <c r="H549"/>
  <c r="U548"/>
  <c r="H554" s="1"/>
  <c r="I530" i="8"/>
  <c r="R530" s="1"/>
  <c r="H540" i="5"/>
  <c r="R540" s="1"/>
  <c r="P498" i="1"/>
  <c r="CT497"/>
  <c r="S497" s="1"/>
  <c r="U524" i="8"/>
  <c r="S524"/>
  <c r="U534" i="5"/>
  <c r="S534"/>
  <c r="M523" i="8"/>
  <c r="Q523" s="1"/>
  <c r="L533" i="5"/>
  <c r="Q533" s="1"/>
  <c r="I522" i="8"/>
  <c r="H532" i="5"/>
  <c r="V493" i="1"/>
  <c r="I516" i="8"/>
  <c r="R516" s="1"/>
  <c r="H526" i="5"/>
  <c r="R526" s="1"/>
  <c r="D118" i="9"/>
  <c r="I120" i="7"/>
  <c r="I119"/>
  <c r="D83" i="6" s="1"/>
  <c r="I510" i="8"/>
  <c r="H520" i="5"/>
  <c r="I502" i="8"/>
  <c r="R502" s="1"/>
  <c r="H512" i="5"/>
  <c r="R512" s="1"/>
  <c r="ET452" i="1"/>
  <c r="P465" s="1"/>
  <c r="CT450"/>
  <c r="S450" s="1"/>
  <c r="U491" i="8"/>
  <c r="S491"/>
  <c r="U501" i="5"/>
  <c r="S501"/>
  <c r="M490" i="8"/>
  <c r="Q490" s="1"/>
  <c r="L500" i="5"/>
  <c r="Q500" s="1"/>
  <c r="I489" i="8"/>
  <c r="H499" i="5"/>
  <c r="AD447" i="1"/>
  <c r="P446"/>
  <c r="I484" i="8"/>
  <c r="H494" i="5"/>
  <c r="CD452" i="1"/>
  <c r="U477" i="8"/>
  <c r="S477"/>
  <c r="U487" i="5"/>
  <c r="S487"/>
  <c r="I472" i="8"/>
  <c r="H482" i="5"/>
  <c r="U441" i="1"/>
  <c r="CS440"/>
  <c r="R440" s="1"/>
  <c r="M464" i="8"/>
  <c r="Q464" s="1"/>
  <c r="L474" i="5"/>
  <c r="Q474" s="1"/>
  <c r="CT438" i="1"/>
  <c r="S438" s="1"/>
  <c r="U463" i="8"/>
  <c r="S463"/>
  <c r="U473" i="5"/>
  <c r="S473"/>
  <c r="CS437" i="1"/>
  <c r="R437" s="1"/>
  <c r="CY437" s="1"/>
  <c r="X437" s="1"/>
  <c r="CT436"/>
  <c r="U453" i="8"/>
  <c r="I460" s="1"/>
  <c r="S453"/>
  <c r="I459" s="1"/>
  <c r="I455"/>
  <c r="U463" i="5"/>
  <c r="H470" s="1"/>
  <c r="S463"/>
  <c r="H469" s="1"/>
  <c r="H465"/>
  <c r="T436" i="1"/>
  <c r="F453" i="8"/>
  <c r="D454"/>
  <c r="C464" i="5"/>
  <c r="E463"/>
  <c r="W435" i="1"/>
  <c r="CS434"/>
  <c r="R434" s="1"/>
  <c r="M452" i="8"/>
  <c r="Q452" s="1"/>
  <c r="L462" i="5"/>
  <c r="Q462" s="1"/>
  <c r="P106" i="7"/>
  <c r="R106" s="1"/>
  <c r="S106"/>
  <c r="T106" s="1"/>
  <c r="CT430" i="1"/>
  <c r="S430" s="1"/>
  <c r="I443" i="8"/>
  <c r="R443" s="1"/>
  <c r="H453" i="5"/>
  <c r="R453" s="1"/>
  <c r="GD427" i="1"/>
  <c r="CM427"/>
  <c r="AO395"/>
  <c r="CQ391"/>
  <c r="P391" s="1"/>
  <c r="I430" i="8"/>
  <c r="H440" i="5"/>
  <c r="I428" i="8"/>
  <c r="W428" s="1"/>
  <c r="H438" i="5"/>
  <c r="W438" s="1"/>
  <c r="F428" i="8"/>
  <c r="E438" i="5"/>
  <c r="CP388" i="1"/>
  <c r="O388" s="1"/>
  <c r="N102" i="7"/>
  <c r="K102"/>
  <c r="I422" i="8"/>
  <c r="R422" s="1"/>
  <c r="H432" i="5"/>
  <c r="R432" s="1"/>
  <c r="AD383" i="1"/>
  <c r="CR383" s="1"/>
  <c r="Q383" s="1"/>
  <c r="GX381"/>
  <c r="V381"/>
  <c r="R381"/>
  <c r="N96" i="7"/>
  <c r="K96"/>
  <c r="P379" i="1"/>
  <c r="CP379" s="1"/>
  <c r="O379" s="1"/>
  <c r="T379"/>
  <c r="I414" i="8"/>
  <c r="W414" s="1"/>
  <c r="H424" i="5"/>
  <c r="W424" s="1"/>
  <c r="CS377" i="1"/>
  <c r="R377" s="1"/>
  <c r="F413" i="8"/>
  <c r="E423" i="5"/>
  <c r="AD375" i="1"/>
  <c r="I408" i="8"/>
  <c r="R408" s="1"/>
  <c r="H418" i="5"/>
  <c r="R418" s="1"/>
  <c r="P356" i="1"/>
  <c r="G315"/>
  <c r="A46" i="6" s="1"/>
  <c r="A400" i="8"/>
  <c r="AF410" i="5"/>
  <c r="A410"/>
  <c r="N84" i="7"/>
  <c r="O84" s="1"/>
  <c r="K84"/>
  <c r="M84" s="1"/>
  <c r="I390" i="8"/>
  <c r="H400" i="5"/>
  <c r="D386" i="8"/>
  <c r="F385"/>
  <c r="E395" i="5"/>
  <c r="C396"/>
  <c r="D88" i="9"/>
  <c r="I81" i="7"/>
  <c r="I82"/>
  <c r="I83"/>
  <c r="D48" i="6" s="1"/>
  <c r="CS332" i="1"/>
  <c r="R332" s="1"/>
  <c r="V330"/>
  <c r="AD330"/>
  <c r="I377" i="8"/>
  <c r="R377" s="1"/>
  <c r="H387" i="5"/>
  <c r="R387" s="1"/>
  <c r="P329" i="1"/>
  <c r="CP329" s="1"/>
  <c r="O329" s="1"/>
  <c r="M372" i="8"/>
  <c r="Q372" s="1"/>
  <c r="L382" i="5"/>
  <c r="Q382" s="1"/>
  <c r="AD328" i="1"/>
  <c r="CR328" s="1"/>
  <c r="Q328" s="1"/>
  <c r="I369" i="8"/>
  <c r="H379" i="5"/>
  <c r="I363" i="8"/>
  <c r="R363" s="1"/>
  <c r="H373" i="5"/>
  <c r="R373" s="1"/>
  <c r="F359" i="8"/>
  <c r="D360"/>
  <c r="E369" i="5"/>
  <c r="C370"/>
  <c r="U323" i="1"/>
  <c r="AD323"/>
  <c r="CR323" s="1"/>
  <c r="Q323" s="1"/>
  <c r="CT322"/>
  <c r="S322" s="1"/>
  <c r="U357" i="8"/>
  <c r="S357"/>
  <c r="U367" i="5"/>
  <c r="S367"/>
  <c r="AD319" i="1"/>
  <c r="CR319" s="1"/>
  <c r="Q319" s="1"/>
  <c r="AD318"/>
  <c r="EG283"/>
  <c r="M339" i="8"/>
  <c r="Q339" s="1"/>
  <c r="L349" i="5"/>
  <c r="Q349" s="1"/>
  <c r="I338" i="8"/>
  <c r="H348" i="5"/>
  <c r="CQ278" i="1"/>
  <c r="P278" s="1"/>
  <c r="N72" i="7"/>
  <c r="O72" s="1"/>
  <c r="K72"/>
  <c r="M72" s="1"/>
  <c r="CZ276" i="1"/>
  <c r="Y276" s="1"/>
  <c r="CS276"/>
  <c r="R276" s="1"/>
  <c r="CY276" s="1"/>
  <c r="X276" s="1"/>
  <c r="CS275"/>
  <c r="R275" s="1"/>
  <c r="CT273"/>
  <c r="I316" i="8"/>
  <c r="U314"/>
  <c r="I321" s="1"/>
  <c r="S314"/>
  <c r="I320" s="1"/>
  <c r="S324" i="5"/>
  <c r="H330" s="1"/>
  <c r="H326"/>
  <c r="U324"/>
  <c r="H331" s="1"/>
  <c r="GX272" i="1"/>
  <c r="CS272"/>
  <c r="R272" s="1"/>
  <c r="CZ272" s="1"/>
  <c r="Y272" s="1"/>
  <c r="L312" i="8"/>
  <c r="K313" s="1"/>
  <c r="P313" s="1"/>
  <c r="K322" i="5"/>
  <c r="J323" s="1"/>
  <c r="P323" s="1"/>
  <c r="I312" i="8"/>
  <c r="H322" i="5"/>
  <c r="CT270" i="1"/>
  <c r="S270" s="1"/>
  <c r="CY270" s="1"/>
  <c r="X270" s="1"/>
  <c r="CS269"/>
  <c r="R269" s="1"/>
  <c r="W267"/>
  <c r="I302" i="8"/>
  <c r="U300"/>
  <c r="I307" s="1"/>
  <c r="S300"/>
  <c r="I306" s="1"/>
  <c r="S310" i="5"/>
  <c r="H316" s="1"/>
  <c r="H312"/>
  <c r="U310"/>
  <c r="H317" s="1"/>
  <c r="AB267" i="1"/>
  <c r="CT265"/>
  <c r="S265" s="1"/>
  <c r="CY265"/>
  <c r="X265" s="1"/>
  <c r="CT263"/>
  <c r="S263" s="1"/>
  <c r="AD262"/>
  <c r="M295" i="8"/>
  <c r="Q295" s="1"/>
  <c r="M294"/>
  <c r="L305" i="5"/>
  <c r="Q305" s="1"/>
  <c r="L304"/>
  <c r="I291" i="8"/>
  <c r="H301" i="5"/>
  <c r="BX258" i="1"/>
  <c r="G258"/>
  <c r="A39" i="6" s="1"/>
  <c r="P239" i="1"/>
  <c r="CP224"/>
  <c r="O224" s="1"/>
  <c r="L279" i="8"/>
  <c r="K280" s="1"/>
  <c r="P280" s="1"/>
  <c r="K289" i="5"/>
  <c r="J290" s="1"/>
  <c r="P290" s="1"/>
  <c r="I279" i="8"/>
  <c r="H289" i="5"/>
  <c r="CY222" i="1"/>
  <c r="X222" s="1"/>
  <c r="CS222"/>
  <c r="R222" s="1"/>
  <c r="CZ222" s="1"/>
  <c r="Y222" s="1"/>
  <c r="CS220"/>
  <c r="R220" s="1"/>
  <c r="AD220"/>
  <c r="CZ219"/>
  <c r="Y219" s="1"/>
  <c r="M267" i="8"/>
  <c r="Q267" s="1"/>
  <c r="L277" i="5"/>
  <c r="Q277" s="1"/>
  <c r="I266" i="8"/>
  <c r="H276" i="5"/>
  <c r="M265" i="8"/>
  <c r="Q265" s="1"/>
  <c r="M264"/>
  <c r="L275" i="5"/>
  <c r="Q275" s="1"/>
  <c r="L274"/>
  <c r="CQ216" i="1"/>
  <c r="P216" s="1"/>
  <c r="I261" i="8"/>
  <c r="H271" i="5"/>
  <c r="F256" i="8"/>
  <c r="D257"/>
  <c r="C267" i="5"/>
  <c r="E266"/>
  <c r="V215" i="1"/>
  <c r="CT214"/>
  <c r="S214" s="1"/>
  <c r="U254" i="8"/>
  <c r="S254"/>
  <c r="U264" i="5"/>
  <c r="S264"/>
  <c r="CS212" i="1"/>
  <c r="R212" s="1"/>
  <c r="AD212"/>
  <c r="CS208"/>
  <c r="R208" s="1"/>
  <c r="CZ208" s="1"/>
  <c r="Y208" s="1"/>
  <c r="M242" i="8"/>
  <c r="Q242" s="1"/>
  <c r="L252" i="5"/>
  <c r="Q252" s="1"/>
  <c r="I241" i="8"/>
  <c r="H251" i="5"/>
  <c r="CQ207" i="1"/>
  <c r="P207" s="1"/>
  <c r="L233" i="8"/>
  <c r="K243" i="5"/>
  <c r="U232" i="8"/>
  <c r="I238" s="1"/>
  <c r="S232"/>
  <c r="I237" s="1"/>
  <c r="I233"/>
  <c r="H243" i="5"/>
  <c r="U242"/>
  <c r="H248" s="1"/>
  <c r="S242"/>
  <c r="H247" s="1"/>
  <c r="AB206" i="1"/>
  <c r="CL203"/>
  <c r="EV171"/>
  <c r="BD171"/>
  <c r="CS169"/>
  <c r="R169" s="1"/>
  <c r="M225" i="8"/>
  <c r="Q225" s="1"/>
  <c r="L235" i="5"/>
  <c r="Q235" s="1"/>
  <c r="M223" i="8"/>
  <c r="Q223" s="1"/>
  <c r="L233" i="5"/>
  <c r="Q233" s="1"/>
  <c r="AD167" i="1"/>
  <c r="CR167" s="1"/>
  <c r="Q167" s="1"/>
  <c r="CP166"/>
  <c r="O166" s="1"/>
  <c r="I217" i="8"/>
  <c r="H227" i="5"/>
  <c r="CZ163" i="1"/>
  <c r="Y163" s="1"/>
  <c r="U211" i="8"/>
  <c r="S211"/>
  <c r="U221" i="5"/>
  <c r="S221"/>
  <c r="CD171" i="1"/>
  <c r="T161"/>
  <c r="F201" i="8"/>
  <c r="D202"/>
  <c r="C212" i="5"/>
  <c r="E211"/>
  <c r="CS160" i="1"/>
  <c r="R160" s="1"/>
  <c r="AD157"/>
  <c r="CT153"/>
  <c r="S153" s="1"/>
  <c r="U186" i="8"/>
  <c r="S186"/>
  <c r="U196" i="5"/>
  <c r="S196"/>
  <c r="AB153" i="1"/>
  <c r="AD152"/>
  <c r="CQ151"/>
  <c r="P151" s="1"/>
  <c r="EV116"/>
  <c r="G87"/>
  <c r="A16" i="6" s="1"/>
  <c r="A172" i="8"/>
  <c r="AF182" i="5"/>
  <c r="A182"/>
  <c r="M170" i="8"/>
  <c r="Q170" s="1"/>
  <c r="L180" i="5"/>
  <c r="Q180" s="1"/>
  <c r="I169" i="8"/>
  <c r="H179" i="5"/>
  <c r="CZ112" i="1"/>
  <c r="Y112" s="1"/>
  <c r="U167" i="8"/>
  <c r="S167"/>
  <c r="U177" i="5"/>
  <c r="S177"/>
  <c r="AD111" i="1"/>
  <c r="I162" i="8"/>
  <c r="H172" i="5"/>
  <c r="S155" i="8"/>
  <c r="U155"/>
  <c r="U165" i="5"/>
  <c r="S165"/>
  <c r="CS107" i="1"/>
  <c r="R107" s="1"/>
  <c r="CZ107" s="1"/>
  <c r="Y107" s="1"/>
  <c r="CS106"/>
  <c r="R106" s="1"/>
  <c r="M154" i="8"/>
  <c r="Q154" s="1"/>
  <c r="M153"/>
  <c r="L164" i="5"/>
  <c r="Q164" s="1"/>
  <c r="L163"/>
  <c r="AD106" i="1"/>
  <c r="CS104"/>
  <c r="R104" s="1"/>
  <c r="I139" i="8"/>
  <c r="H149" i="5"/>
  <c r="D135" i="8"/>
  <c r="F134"/>
  <c r="C145" i="5"/>
  <c r="E144"/>
  <c r="D38" i="9"/>
  <c r="I27" i="7"/>
  <c r="I28"/>
  <c r="CQ100" i="1"/>
  <c r="P100" s="1"/>
  <c r="CS98"/>
  <c r="R98" s="1"/>
  <c r="I130" i="8"/>
  <c r="H140" i="5"/>
  <c r="CS96" i="1"/>
  <c r="R96" s="1"/>
  <c r="I125" i="8"/>
  <c r="H135" i="5"/>
  <c r="W95" i="1"/>
  <c r="L118" i="8"/>
  <c r="K119" s="1"/>
  <c r="P119" s="1"/>
  <c r="K128" i="5"/>
  <c r="J129" s="1"/>
  <c r="P129" s="1"/>
  <c r="AB94" i="1"/>
  <c r="I118" i="8"/>
  <c r="H128" i="5"/>
  <c r="L116" i="8"/>
  <c r="K117" s="1"/>
  <c r="P117" s="1"/>
  <c r="K126" i="5"/>
  <c r="J127" s="1"/>
  <c r="P127" s="1"/>
  <c r="I116" i="8"/>
  <c r="H126" i="5"/>
  <c r="P24" i="7"/>
  <c r="R24" s="1"/>
  <c r="S24"/>
  <c r="T24" s="1"/>
  <c r="M115" i="8"/>
  <c r="Q115" s="1"/>
  <c r="M114"/>
  <c r="L125" i="5"/>
  <c r="Q125" s="1"/>
  <c r="L124"/>
  <c r="AD90" i="1"/>
  <c r="L99" i="8"/>
  <c r="K100" s="1"/>
  <c r="P100" s="1"/>
  <c r="K109" i="5"/>
  <c r="J110" s="1"/>
  <c r="P110" s="1"/>
  <c r="AB53" i="1"/>
  <c r="I99" i="8"/>
  <c r="H109" i="5"/>
  <c r="I97" i="8"/>
  <c r="H107" i="5"/>
  <c r="K20" i="7"/>
  <c r="M20" s="1"/>
  <c r="N20"/>
  <c r="O20" s="1"/>
  <c r="I91" i="8"/>
  <c r="R91" s="1"/>
  <c r="H101" i="5"/>
  <c r="R101" s="1"/>
  <c r="F87" i="8"/>
  <c r="D88"/>
  <c r="C98" i="5"/>
  <c r="E97"/>
  <c r="CS48" i="1"/>
  <c r="R48" s="1"/>
  <c r="CZ48" s="1"/>
  <c r="Y48" s="1"/>
  <c r="D28" i="9"/>
  <c r="I19" i="7"/>
  <c r="D11" i="6" s="1"/>
  <c r="I18" i="7"/>
  <c r="I17"/>
  <c r="CX49" i="3"/>
  <c r="L85" i="8"/>
  <c r="K86" s="1"/>
  <c r="P86" s="1"/>
  <c r="K95" i="5"/>
  <c r="J96" s="1"/>
  <c r="P96" s="1"/>
  <c r="I85" i="8"/>
  <c r="H95" i="5"/>
  <c r="CT45" i="1"/>
  <c r="S45" s="1"/>
  <c r="I77" i="8"/>
  <c r="U76"/>
  <c r="I82" s="1"/>
  <c r="S76"/>
  <c r="I81" s="1"/>
  <c r="U86" i="5"/>
  <c r="H92" s="1"/>
  <c r="S86"/>
  <c r="H91" s="1"/>
  <c r="H87"/>
  <c r="AB45" i="1"/>
  <c r="CT43"/>
  <c r="S43" s="1"/>
  <c r="U74" i="8"/>
  <c r="S74"/>
  <c r="S84" i="5"/>
  <c r="U84"/>
  <c r="CS42" i="1"/>
  <c r="R42" s="1"/>
  <c r="F64" i="8"/>
  <c r="D65"/>
  <c r="E74" i="5"/>
  <c r="C75"/>
  <c r="CS40" i="1"/>
  <c r="CS39"/>
  <c r="R39" s="1"/>
  <c r="CJ55"/>
  <c r="CS38"/>
  <c r="R38" s="1"/>
  <c r="CT37"/>
  <c r="S37" s="1"/>
  <c r="CP37" s="1"/>
  <c r="O37" s="1"/>
  <c r="U60" i="8"/>
  <c r="S60"/>
  <c r="S70" i="5"/>
  <c r="U70"/>
  <c r="CQ35" i="1"/>
  <c r="P35" s="1"/>
  <c r="I55" i="8"/>
  <c r="H65" i="5"/>
  <c r="D21" i="9"/>
  <c r="I12" i="7"/>
  <c r="I11"/>
  <c r="CT33" i="1"/>
  <c r="S33" s="1"/>
  <c r="U48" i="8"/>
  <c r="S48"/>
  <c r="U58" i="5"/>
  <c r="S58"/>
  <c r="AD31" i="1"/>
  <c r="CR31" s="1"/>
  <c r="Q31" s="1"/>
  <c r="I40" i="8"/>
  <c r="R40" s="1"/>
  <c r="H50" i="5"/>
  <c r="R50" s="1"/>
  <c r="T529" i="7"/>
  <c r="R529"/>
  <c r="T531"/>
  <c r="R531"/>
  <c r="R524"/>
  <c r="T524"/>
  <c r="O525"/>
  <c r="M525"/>
  <c r="R527"/>
  <c r="T527"/>
  <c r="O519"/>
  <c r="H397" i="6" s="1"/>
  <c r="M519" i="7"/>
  <c r="F397" i="6" s="1"/>
  <c r="T521" i="7"/>
  <c r="R521"/>
  <c r="T506"/>
  <c r="R506"/>
  <c r="T509"/>
  <c r="R509"/>
  <c r="M501"/>
  <c r="O501"/>
  <c r="O495"/>
  <c r="H378" i="6" s="1"/>
  <c r="M495" i="7"/>
  <c r="F378" i="6" s="1"/>
  <c r="T497" i="7"/>
  <c r="R497"/>
  <c r="T491"/>
  <c r="R491"/>
  <c r="T483"/>
  <c r="R483"/>
  <c r="O485"/>
  <c r="M485"/>
  <c r="T481"/>
  <c r="R481"/>
  <c r="R475"/>
  <c r="T475"/>
  <c r="T467"/>
  <c r="R467"/>
  <c r="O457"/>
  <c r="M457"/>
  <c r="T452"/>
  <c r="R452"/>
  <c r="T447"/>
  <c r="R447"/>
  <c r="O448"/>
  <c r="H331" i="6" s="1"/>
  <c r="M448" i="7"/>
  <c r="F331" i="6" s="1"/>
  <c r="M442" i="7"/>
  <c r="O442"/>
  <c r="O434"/>
  <c r="M434"/>
  <c r="T436"/>
  <c r="R436"/>
  <c r="O437"/>
  <c r="M437"/>
  <c r="F316" i="6" s="1"/>
  <c r="T431" i="7"/>
  <c r="R431"/>
  <c r="R423"/>
  <c r="T423"/>
  <c r="T418"/>
  <c r="R418"/>
  <c r="O419"/>
  <c r="M419"/>
  <c r="T411"/>
  <c r="R411"/>
  <c r="R413"/>
  <c r="T413"/>
  <c r="O407"/>
  <c r="H295" i="6" s="1"/>
  <c r="M407" i="7"/>
  <c r="F295" i="6" s="1"/>
  <c r="M402" i="7"/>
  <c r="F293" i="6" s="1"/>
  <c r="O402" i="7"/>
  <c r="H293" i="6" s="1"/>
  <c r="R392" i="7"/>
  <c r="T392"/>
  <c r="R395"/>
  <c r="T395"/>
  <c r="T389"/>
  <c r="R389"/>
  <c r="T384"/>
  <c r="R384"/>
  <c r="T376"/>
  <c r="R376"/>
  <c r="R370"/>
  <c r="T370"/>
  <c r="M371"/>
  <c r="O371"/>
  <c r="T366"/>
  <c r="R366"/>
  <c r="T368"/>
  <c r="R368"/>
  <c r="O362"/>
  <c r="H258" i="6" s="1"/>
  <c r="M362" i="7"/>
  <c r="F258" i="6" s="1"/>
  <c r="T354" i="7"/>
  <c r="R354"/>
  <c r="T346"/>
  <c r="R346"/>
  <c r="R348"/>
  <c r="T348"/>
  <c r="T342"/>
  <c r="R342"/>
  <c r="M335"/>
  <c r="F245" i="6" s="1"/>
  <c r="O335" i="7"/>
  <c r="H245" i="6" s="1"/>
  <c r="R337" i="7"/>
  <c r="T337"/>
  <c r="R323"/>
  <c r="T323"/>
  <c r="M324"/>
  <c r="O324"/>
  <c r="R325"/>
  <c r="T325"/>
  <c r="T317"/>
  <c r="R317"/>
  <c r="T319"/>
  <c r="R319"/>
  <c r="O313"/>
  <c r="M313"/>
  <c r="T315"/>
  <c r="R315"/>
  <c r="M306"/>
  <c r="F227" i="6" s="1"/>
  <c r="O306" i="7"/>
  <c r="H227" i="6" s="1"/>
  <c r="R308" i="7"/>
  <c r="T308"/>
  <c r="T300"/>
  <c r="R300"/>
  <c r="O301"/>
  <c r="H223" i="6" s="1"/>
  <c r="M301" i="7"/>
  <c r="R302"/>
  <c r="T302"/>
  <c r="T294"/>
  <c r="R294"/>
  <c r="T288"/>
  <c r="R288"/>
  <c r="R291"/>
  <c r="T291"/>
  <c r="T285"/>
  <c r="R285"/>
  <c r="O286"/>
  <c r="H198" i="6" s="1"/>
  <c r="M286" i="7"/>
  <c r="F198" i="6" s="1"/>
  <c r="M277" i="7"/>
  <c r="F212" i="6" s="1"/>
  <c r="O277" i="7"/>
  <c r="H212" i="6" s="1"/>
  <c r="T278" i="7"/>
  <c r="R278"/>
  <c r="T271"/>
  <c r="R271"/>
  <c r="T274"/>
  <c r="R274"/>
  <c r="T266"/>
  <c r="R266"/>
  <c r="O267"/>
  <c r="M267"/>
  <c r="T262"/>
  <c r="R262"/>
  <c r="O263"/>
  <c r="H181" i="6" s="1"/>
  <c r="M263" i="7"/>
  <c r="F181" i="6" s="1"/>
  <c r="R255" i="7"/>
  <c r="T255"/>
  <c r="M256"/>
  <c r="O256"/>
  <c r="R257"/>
  <c r="T257"/>
  <c r="T249"/>
  <c r="R249"/>
  <c r="O250"/>
  <c r="M250"/>
  <c r="R244"/>
  <c r="T244"/>
  <c r="M245"/>
  <c r="F162" i="6" s="1"/>
  <c r="O245" i="7"/>
  <c r="H162" i="6" s="1"/>
  <c r="T237" i="7"/>
  <c r="R237"/>
  <c r="T240"/>
  <c r="R240"/>
  <c r="T231"/>
  <c r="R231"/>
  <c r="T225"/>
  <c r="R225"/>
  <c r="O226"/>
  <c r="M226"/>
  <c r="O219"/>
  <c r="M219"/>
  <c r="T221"/>
  <c r="R221"/>
  <c r="T215"/>
  <c r="R215"/>
  <c r="R217"/>
  <c r="T217"/>
  <c r="M208"/>
  <c r="F155" i="6" s="1"/>
  <c r="O208" i="7"/>
  <c r="H155" i="6" s="1"/>
  <c r="R209" i="7"/>
  <c r="T209"/>
  <c r="T203"/>
  <c r="R203"/>
  <c r="M199"/>
  <c r="O199"/>
  <c r="T196"/>
  <c r="R196"/>
  <c r="M197"/>
  <c r="O197"/>
  <c r="T191"/>
  <c r="R191"/>
  <c r="O192"/>
  <c r="M192"/>
  <c r="R190"/>
  <c r="T190"/>
  <c r="T188"/>
  <c r="R188"/>
  <c r="R184"/>
  <c r="T184"/>
  <c r="T180"/>
  <c r="R180"/>
  <c r="R166"/>
  <c r="T166"/>
  <c r="O167"/>
  <c r="H119" i="6" s="1"/>
  <c r="M167" i="7"/>
  <c r="F119" i="6" s="1"/>
  <c r="T168" i="7"/>
  <c r="R168"/>
  <c r="O169"/>
  <c r="M169"/>
  <c r="T171"/>
  <c r="R171"/>
  <c r="M161"/>
  <c r="O161"/>
  <c r="R163"/>
  <c r="T163"/>
  <c r="M160"/>
  <c r="O160"/>
  <c r="T155"/>
  <c r="R155"/>
  <c r="T151"/>
  <c r="R151"/>
  <c r="T148"/>
  <c r="R148"/>
  <c r="R146"/>
  <c r="T146"/>
  <c r="R137"/>
  <c r="T137"/>
  <c r="O135"/>
  <c r="M135"/>
  <c r="T133"/>
  <c r="R133"/>
  <c r="T131"/>
  <c r="R131"/>
  <c r="M125"/>
  <c r="O125"/>
  <c r="T127"/>
  <c r="R127"/>
  <c r="T124"/>
  <c r="R124"/>
  <c r="R122"/>
  <c r="T122"/>
  <c r="O117"/>
  <c r="M117"/>
  <c r="R111"/>
  <c r="T111"/>
  <c r="T108"/>
  <c r="R108"/>
  <c r="R105"/>
  <c r="T105"/>
  <c r="T88"/>
  <c r="R88"/>
  <c r="T89"/>
  <c r="R89"/>
  <c r="R82"/>
  <c r="T82"/>
  <c r="O83"/>
  <c r="H48" i="6" s="1"/>
  <c r="M83" i="7"/>
  <c r="F48" i="6" s="1"/>
  <c r="T78" i="7"/>
  <c r="R78"/>
  <c r="T74"/>
  <c r="R74"/>
  <c r="T69"/>
  <c r="R69"/>
  <c r="T62"/>
  <c r="R62"/>
  <c r="M59"/>
  <c r="O59"/>
  <c r="T60"/>
  <c r="R60"/>
  <c r="M55"/>
  <c r="F36" i="6" s="1"/>
  <c r="O55" i="7"/>
  <c r="H36" i="6" s="1"/>
  <c r="R57" i="7"/>
  <c r="T57"/>
  <c r="M22"/>
  <c r="O22"/>
  <c r="O16"/>
  <c r="M16"/>
  <c r="I517" i="8"/>
  <c r="H527" i="5"/>
  <c r="U510" i="8"/>
  <c r="S510"/>
  <c r="U520" i="5"/>
  <c r="S520"/>
  <c r="M509" i="8"/>
  <c r="Q509" s="1"/>
  <c r="L519" i="5"/>
  <c r="Q519" s="1"/>
  <c r="K118" i="7"/>
  <c r="N118"/>
  <c r="FR513" i="1"/>
  <c r="DZ513"/>
  <c r="M506" i="8"/>
  <c r="M507"/>
  <c r="Q507" s="1"/>
  <c r="M564" s="1"/>
  <c r="L517" i="5"/>
  <c r="Q517" s="1"/>
  <c r="L516"/>
  <c r="CR487" i="1"/>
  <c r="Q487" s="1"/>
  <c r="I501" i="8"/>
  <c r="H511" i="5"/>
  <c r="CZ449" i="1"/>
  <c r="Y449" s="1"/>
  <c r="L489" i="8"/>
  <c r="K490" s="1"/>
  <c r="P490" s="1"/>
  <c r="K499" i="5"/>
  <c r="J500" s="1"/>
  <c r="P500" s="1"/>
  <c r="N114" i="7"/>
  <c r="O114" s="1"/>
  <c r="K114"/>
  <c r="M114" s="1"/>
  <c r="GX446" i="1"/>
  <c r="V446"/>
  <c r="W446"/>
  <c r="CT446"/>
  <c r="S446" s="1"/>
  <c r="U479" i="8"/>
  <c r="I486" s="1"/>
  <c r="I481"/>
  <c r="S479"/>
  <c r="I485" s="1"/>
  <c r="U489" i="5"/>
  <c r="H496" s="1"/>
  <c r="S489"/>
  <c r="H495" s="1"/>
  <c r="H491"/>
  <c r="S445" i="1"/>
  <c r="T445"/>
  <c r="CT442"/>
  <c r="S442" s="1"/>
  <c r="I469" i="8"/>
  <c r="U467"/>
  <c r="I474" s="1"/>
  <c r="S467"/>
  <c r="I473" s="1"/>
  <c r="S477" i="5"/>
  <c r="H483" s="1"/>
  <c r="H479"/>
  <c r="U477"/>
  <c r="H484" s="1"/>
  <c r="CS441" i="1"/>
  <c r="D109" i="9"/>
  <c r="I110" i="7"/>
  <c r="I109"/>
  <c r="I465" i="8"/>
  <c r="H475" i="5"/>
  <c r="I457" i="8"/>
  <c r="R457" s="1"/>
  <c r="H467" i="5"/>
  <c r="R467" s="1"/>
  <c r="D106" i="9"/>
  <c r="I108" i="7"/>
  <c r="I107"/>
  <c r="L451" i="8"/>
  <c r="K452" s="1"/>
  <c r="P452" s="1"/>
  <c r="K461" i="5"/>
  <c r="J462" s="1"/>
  <c r="P462" s="1"/>
  <c r="I451" i="8"/>
  <c r="H461" i="5"/>
  <c r="CY432" i="1"/>
  <c r="X432" s="1"/>
  <c r="M450" i="8"/>
  <c r="Q450" s="1"/>
  <c r="L460" i="5"/>
  <c r="Q460" s="1"/>
  <c r="BZ452" i="1"/>
  <c r="FR452"/>
  <c r="EI452" s="1"/>
  <c r="P462" s="1"/>
  <c r="M448" i="8"/>
  <c r="Q448" s="1"/>
  <c r="M447"/>
  <c r="L458" i="5"/>
  <c r="Q458" s="1"/>
  <c r="L457"/>
  <c r="CR430" i="1"/>
  <c r="Q430" s="1"/>
  <c r="I442" i="8"/>
  <c r="H452" i="5"/>
  <c r="CK427" i="1"/>
  <c r="BD427"/>
  <c r="G372"/>
  <c r="A53" i="6" s="1"/>
  <c r="A435" i="8"/>
  <c r="AF445" i="5"/>
  <c r="A445"/>
  <c r="M433" i="8"/>
  <c r="Q433" s="1"/>
  <c r="L443" i="5"/>
  <c r="Q443" s="1"/>
  <c r="I432" i="8"/>
  <c r="H442" i="5"/>
  <c r="U428" i="8"/>
  <c r="S428"/>
  <c r="S438" i="5"/>
  <c r="U438"/>
  <c r="F427" i="8"/>
  <c r="E437" i="5"/>
  <c r="D98" i="9"/>
  <c r="I101" i="7"/>
  <c r="D64" i="6" s="1"/>
  <c r="M429" i="8"/>
  <c r="Q429" s="1"/>
  <c r="M426"/>
  <c r="L439" i="5"/>
  <c r="Q439" s="1"/>
  <c r="L436"/>
  <c r="I423" i="8"/>
  <c r="H433" i="5"/>
  <c r="CQ383" i="1"/>
  <c r="P383" s="1"/>
  <c r="I417" i="8"/>
  <c r="H427" i="5"/>
  <c r="AB382" i="1"/>
  <c r="CT381"/>
  <c r="S381" s="1"/>
  <c r="F415" i="8"/>
  <c r="E425" i="5"/>
  <c r="V379" i="1"/>
  <c r="S414" i="8"/>
  <c r="U414"/>
  <c r="U424" i="5"/>
  <c r="S424"/>
  <c r="P95" i="7"/>
  <c r="S95"/>
  <c r="I413" i="8"/>
  <c r="W413" s="1"/>
  <c r="H423" i="5"/>
  <c r="W423" s="1"/>
  <c r="AD376" i="1"/>
  <c r="P94" i="7"/>
  <c r="R94" s="1"/>
  <c r="S94"/>
  <c r="T94" s="1"/>
  <c r="CQ375" i="1"/>
  <c r="P375" s="1"/>
  <c r="I409" i="8"/>
  <c r="H419" i="5"/>
  <c r="CT338" i="1"/>
  <c r="S338" s="1"/>
  <c r="M398" i="8"/>
  <c r="Q398" s="1"/>
  <c r="L408" i="5"/>
  <c r="Q408" s="1"/>
  <c r="CZ338" i="1"/>
  <c r="Y338" s="1"/>
  <c r="U395" i="8"/>
  <c r="S395"/>
  <c r="U405" i="5"/>
  <c r="S405"/>
  <c r="S385" i="8"/>
  <c r="I391" s="1"/>
  <c r="I387"/>
  <c r="U385"/>
  <c r="I392" s="1"/>
  <c r="H397" i="5"/>
  <c r="U395"/>
  <c r="H402" s="1"/>
  <c r="S395"/>
  <c r="H401" s="1"/>
  <c r="CT332" i="1"/>
  <c r="S332" s="1"/>
  <c r="U383" i="8"/>
  <c r="S383"/>
  <c r="U393" i="5"/>
  <c r="S393"/>
  <c r="T330" i="1"/>
  <c r="CQ330"/>
  <c r="I378" i="8"/>
  <c r="H388" i="5"/>
  <c r="I371" i="8"/>
  <c r="H381" i="5"/>
  <c r="U369" i="8"/>
  <c r="S369"/>
  <c r="U379" i="5"/>
  <c r="S379"/>
  <c r="CT324" i="1"/>
  <c r="M368" i="8"/>
  <c r="Q368" s="1"/>
  <c r="M367"/>
  <c r="L378" i="5"/>
  <c r="Q378" s="1"/>
  <c r="L377"/>
  <c r="CR324" i="1"/>
  <c r="I362" i="8"/>
  <c r="H372" i="5"/>
  <c r="M356" i="8"/>
  <c r="Q356" s="1"/>
  <c r="L366" i="5"/>
  <c r="Q366" s="1"/>
  <c r="CQ320" i="1"/>
  <c r="P320" s="1"/>
  <c r="I355" i="8"/>
  <c r="H365" i="5"/>
  <c r="N76" i="7"/>
  <c r="K76"/>
  <c r="L350" i="8"/>
  <c r="K360" i="5"/>
  <c r="I350" i="8"/>
  <c r="H360" i="5"/>
  <c r="CS281" i="1"/>
  <c r="R281" s="1"/>
  <c r="M337" i="8"/>
  <c r="Q337" s="1"/>
  <c r="L347" i="5"/>
  <c r="Q347" s="1"/>
  <c r="CQ279" i="1"/>
  <c r="P279" s="1"/>
  <c r="I336" i="8"/>
  <c r="H346" i="5"/>
  <c r="CS278" i="1"/>
  <c r="R278" s="1"/>
  <c r="W277"/>
  <c r="CT277"/>
  <c r="S277" s="1"/>
  <c r="U326" i="8"/>
  <c r="I333" s="1"/>
  <c r="S326"/>
  <c r="I332" s="1"/>
  <c r="I328"/>
  <c r="U336" i="5"/>
  <c r="H343" s="1"/>
  <c r="S336"/>
  <c r="H342" s="1"/>
  <c r="H338"/>
  <c r="D76" i="9"/>
  <c r="I71" i="7"/>
  <c r="D41" i="6" s="1"/>
  <c r="I69" i="7"/>
  <c r="I70"/>
  <c r="L324" i="8"/>
  <c r="K325" s="1"/>
  <c r="P325" s="1"/>
  <c r="K334" i="5"/>
  <c r="J335" s="1"/>
  <c r="P335" s="1"/>
  <c r="AB275" i="1"/>
  <c r="I324" i="8"/>
  <c r="H334" i="5"/>
  <c r="I318" i="8"/>
  <c r="R318" s="1"/>
  <c r="H328" i="5"/>
  <c r="R328" s="1"/>
  <c r="F314" i="8"/>
  <c r="D315"/>
  <c r="C325" i="5"/>
  <c r="E324"/>
  <c r="D74" i="9"/>
  <c r="I67" i="7"/>
  <c r="I68"/>
  <c r="CT271" i="1"/>
  <c r="S271" s="1"/>
  <c r="CP271" s="1"/>
  <c r="O271" s="1"/>
  <c r="S312" i="8"/>
  <c r="U312"/>
  <c r="U322" i="5"/>
  <c r="S322"/>
  <c r="AB271" i="1"/>
  <c r="L310" i="8"/>
  <c r="K311" s="1"/>
  <c r="P311" s="1"/>
  <c r="K320" i="5"/>
  <c r="J321" s="1"/>
  <c r="P321" s="1"/>
  <c r="I310" i="8"/>
  <c r="H320" i="5"/>
  <c r="GX267" i="1"/>
  <c r="S267"/>
  <c r="I304" i="8"/>
  <c r="R304" s="1"/>
  <c r="H314" i="5"/>
  <c r="R314" s="1"/>
  <c r="V266" i="1"/>
  <c r="M299" i="8"/>
  <c r="Q299" s="1"/>
  <c r="L309" i="5"/>
  <c r="Q309" s="1"/>
  <c r="M297" i="8"/>
  <c r="Q297" s="1"/>
  <c r="L307" i="5"/>
  <c r="Q307" s="1"/>
  <c r="AB263" i="1"/>
  <c r="N64" i="7"/>
  <c r="K64"/>
  <c r="L291" i="8"/>
  <c r="K301" i="5"/>
  <c r="A282" i="8"/>
  <c r="AF292" i="5"/>
  <c r="A292"/>
  <c r="U279" i="8"/>
  <c r="S279"/>
  <c r="U289" i="5"/>
  <c r="S289"/>
  <c r="AB224" i="1"/>
  <c r="CP222"/>
  <c r="O222" s="1"/>
  <c r="L277" i="8"/>
  <c r="K278" s="1"/>
  <c r="P278" s="1"/>
  <c r="K287" i="5"/>
  <c r="J288" s="1"/>
  <c r="P288" s="1"/>
  <c r="I277" i="8"/>
  <c r="H287" i="5"/>
  <c r="L272" i="8"/>
  <c r="K282" i="5"/>
  <c r="I272" i="8"/>
  <c r="H282" i="5"/>
  <c r="CS218" i="1"/>
  <c r="R218" s="1"/>
  <c r="CS216"/>
  <c r="R216" s="1"/>
  <c r="L249" i="8"/>
  <c r="K259" i="5"/>
  <c r="AB212" i="1"/>
  <c r="I249" i="8"/>
  <c r="H259" i="5"/>
  <c r="CT210" i="1"/>
  <c r="S210" s="1"/>
  <c r="I243" i="8"/>
  <c r="H253" i="5"/>
  <c r="AB209" i="1"/>
  <c r="L241" i="8"/>
  <c r="K242" s="1"/>
  <c r="P242" s="1"/>
  <c r="K251" i="5"/>
  <c r="J252" s="1"/>
  <c r="P252" s="1"/>
  <c r="AB208" i="1"/>
  <c r="L235" i="8"/>
  <c r="K245" i="5"/>
  <c r="I235" i="8"/>
  <c r="R235" s="1"/>
  <c r="H245" i="5"/>
  <c r="R245" s="1"/>
  <c r="GC203" i="1"/>
  <c r="EU171"/>
  <c r="L224" i="8"/>
  <c r="K225" s="1"/>
  <c r="P225" s="1"/>
  <c r="K234" i="5"/>
  <c r="J235" s="1"/>
  <c r="P235" s="1"/>
  <c r="I224" i="8"/>
  <c r="H234" i="5"/>
  <c r="I222" i="8"/>
  <c r="H232" i="5"/>
  <c r="CT165" i="1"/>
  <c r="S165" s="1"/>
  <c r="I214" i="8"/>
  <c r="U213"/>
  <c r="I219" s="1"/>
  <c r="S213"/>
  <c r="I218" s="1"/>
  <c r="H224" i="5"/>
  <c r="U223"/>
  <c r="H229" s="1"/>
  <c r="S223"/>
  <c r="H228" s="1"/>
  <c r="T211" i="8"/>
  <c r="T221" i="5"/>
  <c r="U201" i="8"/>
  <c r="I208" s="1"/>
  <c r="S201"/>
  <c r="I207" s="1"/>
  <c r="I203"/>
  <c r="U211" i="5"/>
  <c r="H218" s="1"/>
  <c r="S211"/>
  <c r="H217" s="1"/>
  <c r="H213"/>
  <c r="T160" i="1"/>
  <c r="M200" i="8"/>
  <c r="Q200" s="1"/>
  <c r="L210" i="5"/>
  <c r="Q210" s="1"/>
  <c r="I199" i="8"/>
  <c r="H209" i="5"/>
  <c r="CZ158" i="1"/>
  <c r="Y158" s="1"/>
  <c r="M198" i="8"/>
  <c r="Q198" s="1"/>
  <c r="M197"/>
  <c r="L208" i="5"/>
  <c r="Q208" s="1"/>
  <c r="L207"/>
  <c r="I194" i="8"/>
  <c r="H204" i="5"/>
  <c r="AB156" i="1"/>
  <c r="I188" i="8"/>
  <c r="H198" i="5"/>
  <c r="N38" i="7"/>
  <c r="K38"/>
  <c r="CT151" i="1"/>
  <c r="S151" s="1"/>
  <c r="U177" i="8"/>
  <c r="I183" s="1"/>
  <c r="S177"/>
  <c r="I182" s="1"/>
  <c r="I178"/>
  <c r="H188" i="5"/>
  <c r="U187"/>
  <c r="H193" s="1"/>
  <c r="S187"/>
  <c r="H192" s="1"/>
  <c r="N34" i="7"/>
  <c r="O34" s="1"/>
  <c r="K34"/>
  <c r="M34" s="1"/>
  <c r="D158" i="8"/>
  <c r="F157"/>
  <c r="C168" i="5"/>
  <c r="E167"/>
  <c r="D42" i="9"/>
  <c r="I33" i="7"/>
  <c r="D18" i="6" s="1"/>
  <c r="I31" i="7"/>
  <c r="I32"/>
  <c r="L150" i="8"/>
  <c r="K160" i="5"/>
  <c r="I150" i="8"/>
  <c r="H160" i="5"/>
  <c r="AB105" i="1"/>
  <c r="L144" i="8"/>
  <c r="K145" s="1"/>
  <c r="P145" s="1"/>
  <c r="K154" i="5"/>
  <c r="J155" s="1"/>
  <c r="P155" s="1"/>
  <c r="I144" i="8"/>
  <c r="H154" i="5"/>
  <c r="U134" i="8"/>
  <c r="I141" s="1"/>
  <c r="S134"/>
  <c r="I140" s="1"/>
  <c r="I136"/>
  <c r="U144" i="5"/>
  <c r="H151" s="1"/>
  <c r="S144"/>
  <c r="H150" s="1"/>
  <c r="H146"/>
  <c r="CS101" i="1"/>
  <c r="R101" s="1"/>
  <c r="CZ101" s="1"/>
  <c r="Y101" s="1"/>
  <c r="U132" i="8"/>
  <c r="S132"/>
  <c r="S142" i="5"/>
  <c r="U142"/>
  <c r="T96" i="1"/>
  <c r="D35" i="9"/>
  <c r="I26" i="7"/>
  <c r="I25"/>
  <c r="D21" i="6" s="1"/>
  <c r="U118" i="8"/>
  <c r="S118"/>
  <c r="U128" i="5"/>
  <c r="S128"/>
  <c r="U116" i="8"/>
  <c r="S116"/>
  <c r="U126" i="5"/>
  <c r="S126"/>
  <c r="CJ116" i="1"/>
  <c r="N24" i="7"/>
  <c r="K24"/>
  <c r="L111" i="8"/>
  <c r="K121" i="5"/>
  <c r="I111" i="8"/>
  <c r="H121" i="5"/>
  <c r="G26" i="1"/>
  <c r="A9" i="6" s="1"/>
  <c r="A102" i="8"/>
  <c r="AF112" i="5"/>
  <c r="A112"/>
  <c r="CT53" i="1"/>
  <c r="S53" s="1"/>
  <c r="S99" i="8"/>
  <c r="U99"/>
  <c r="U109" i="5"/>
  <c r="S109"/>
  <c r="CY52" i="1"/>
  <c r="X52" s="1"/>
  <c r="CT51"/>
  <c r="S51" s="1"/>
  <c r="CY51" s="1"/>
  <c r="X51" s="1"/>
  <c r="U97" i="8"/>
  <c r="S97"/>
  <c r="S107" i="5"/>
  <c r="U107"/>
  <c r="L91" i="8"/>
  <c r="K101" i="5"/>
  <c r="CR49" i="1"/>
  <c r="Q49" s="1"/>
  <c r="I90" i="8"/>
  <c r="H100" i="5"/>
  <c r="CT47" i="1"/>
  <c r="S47" s="1"/>
  <c r="CY47" s="1"/>
  <c r="X47" s="1"/>
  <c r="U85" i="8"/>
  <c r="S85"/>
  <c r="U95" i="5"/>
  <c r="S95"/>
  <c r="I79" i="8"/>
  <c r="R79" s="1"/>
  <c r="H89" i="5"/>
  <c r="R89" s="1"/>
  <c r="CT41" i="1"/>
  <c r="S41" s="1"/>
  <c r="U64" i="8"/>
  <c r="I71" s="1"/>
  <c r="S64"/>
  <c r="I70" s="1"/>
  <c r="I66"/>
  <c r="H76" i="5"/>
  <c r="U74"/>
  <c r="H81" s="1"/>
  <c r="S74"/>
  <c r="H80" s="1"/>
  <c r="D24" i="9"/>
  <c r="I14" i="7"/>
  <c r="I13"/>
  <c r="L62" i="8"/>
  <c r="K63" s="1"/>
  <c r="P63" s="1"/>
  <c r="K72" i="5"/>
  <c r="J73" s="1"/>
  <c r="P73" s="1"/>
  <c r="I62" i="8"/>
  <c r="H72" i="5"/>
  <c r="CS35" i="1"/>
  <c r="R35" s="1"/>
  <c r="L46" i="8"/>
  <c r="K47" s="1"/>
  <c r="P47" s="1"/>
  <c r="K56" i="5"/>
  <c r="J57" s="1"/>
  <c r="P57" s="1"/>
  <c r="I46" i="8"/>
  <c r="H56" i="5"/>
  <c r="CD55" i="1"/>
  <c r="CS30"/>
  <c r="R30" s="1"/>
  <c r="S10" i="7"/>
  <c r="T10" s="1"/>
  <c r="P10"/>
  <c r="R10" s="1"/>
  <c r="CT29" i="1"/>
  <c r="S29" s="1"/>
  <c r="M45" i="8"/>
  <c r="Q45" s="1"/>
  <c r="M44"/>
  <c r="L55" i="5"/>
  <c r="Q55" s="1"/>
  <c r="L54"/>
  <c r="I41" i="8"/>
  <c r="H51" i="5"/>
  <c r="R532" i="7"/>
  <c r="T532"/>
  <c r="O526"/>
  <c r="M526"/>
  <c r="M520"/>
  <c r="F395" i="6" s="1"/>
  <c r="O520" i="7"/>
  <c r="H395" i="6" s="1"/>
  <c r="T515" i="7"/>
  <c r="R515"/>
  <c r="O516"/>
  <c r="H387" i="6" s="1"/>
  <c r="M516" i="7"/>
  <c r="F387" i="6" s="1"/>
  <c r="T507" i="7"/>
  <c r="R507"/>
  <c r="M508"/>
  <c r="O508"/>
  <c r="T500"/>
  <c r="R500"/>
  <c r="T503"/>
  <c r="R503"/>
  <c r="M504"/>
  <c r="O504"/>
  <c r="M496"/>
  <c r="F376" i="6" s="1"/>
  <c r="O496" i="7"/>
  <c r="H376" i="6" s="1"/>
  <c r="O489" i="7"/>
  <c r="H383" i="6" s="1"/>
  <c r="M489" i="7"/>
  <c r="F383" i="6" s="1"/>
  <c r="R490" i="7"/>
  <c r="T490"/>
  <c r="O492"/>
  <c r="H367" i="6" s="1"/>
  <c r="M492" i="7"/>
  <c r="F367" i="6" s="1"/>
  <c r="T484" i="7"/>
  <c r="R484"/>
  <c r="T479"/>
  <c r="R479"/>
  <c r="O480"/>
  <c r="H353" i="6" s="1"/>
  <c r="M480" i="7"/>
  <c r="T473"/>
  <c r="R473"/>
  <c r="T476"/>
  <c r="R476"/>
  <c r="O468"/>
  <c r="M468"/>
  <c r="T469"/>
  <c r="R469"/>
  <c r="R462"/>
  <c r="T462"/>
  <c r="T464"/>
  <c r="R464"/>
  <c r="R456"/>
  <c r="T456"/>
  <c r="T459"/>
  <c r="R459"/>
  <c r="R453"/>
  <c r="T453"/>
  <c r="O445"/>
  <c r="H345" i="6" s="1"/>
  <c r="M445" i="7"/>
  <c r="F345" i="6" s="1"/>
  <c r="T446" i="7"/>
  <c r="R446"/>
  <c r="T439"/>
  <c r="R439"/>
  <c r="T441"/>
  <c r="R441"/>
  <c r="O435"/>
  <c r="M435"/>
  <c r="R429"/>
  <c r="T429"/>
  <c r="M430"/>
  <c r="F321" i="6" s="1"/>
  <c r="O430" i="7"/>
  <c r="H321" i="6" s="1"/>
  <c r="R425" i="7"/>
  <c r="T425"/>
  <c r="O426"/>
  <c r="H313" i="6" s="1"/>
  <c r="M426" i="7"/>
  <c r="F313" i="6" s="1"/>
  <c r="R416" i="7"/>
  <c r="T416"/>
  <c r="O417"/>
  <c r="M417"/>
  <c r="F299" i="6" s="1"/>
  <c r="O410" i="7"/>
  <c r="M410"/>
  <c r="T414"/>
  <c r="R414"/>
  <c r="T406"/>
  <c r="R406"/>
  <c r="M399"/>
  <c r="F309" i="6" s="1"/>
  <c r="O399" i="7"/>
  <c r="H309" i="6" s="1"/>
  <c r="R400" i="7"/>
  <c r="T400"/>
  <c r="R393"/>
  <c r="T393"/>
  <c r="T387"/>
  <c r="R387"/>
  <c r="R390"/>
  <c r="T390"/>
  <c r="R382"/>
  <c r="T382"/>
  <c r="M383"/>
  <c r="F282" i="6" s="1"/>
  <c r="O383" i="7"/>
  <c r="H282" i="6" s="1"/>
  <c r="T385" i="7"/>
  <c r="R385"/>
  <c r="O377"/>
  <c r="M377"/>
  <c r="T378"/>
  <c r="R378"/>
  <c r="T373"/>
  <c r="R373"/>
  <c r="O365"/>
  <c r="M365"/>
  <c r="R361"/>
  <c r="T361"/>
  <c r="O363"/>
  <c r="H257" i="6" s="1"/>
  <c r="M363" i="7"/>
  <c r="F257" i="6" s="1"/>
  <c r="M355" i="7"/>
  <c r="F262" i="6" s="1"/>
  <c r="O355" i="7"/>
  <c r="T356"/>
  <c r="R356"/>
  <c r="T340"/>
  <c r="R340"/>
  <c r="O336"/>
  <c r="H243" i="6" s="1"/>
  <c r="M336" i="7"/>
  <c r="F243" i="6" s="1"/>
  <c r="R338" i="7"/>
  <c r="T338"/>
  <c r="T329"/>
  <c r="R329"/>
  <c r="O330"/>
  <c r="M330"/>
  <c r="R331"/>
  <c r="T331"/>
  <c r="O332"/>
  <c r="M332"/>
  <c r="T320"/>
  <c r="R320"/>
  <c r="R312"/>
  <c r="T312"/>
  <c r="M314"/>
  <c r="F220" i="6" s="1"/>
  <c r="O314" i="7"/>
  <c r="H220" i="6" s="1"/>
  <c r="O307" i="7"/>
  <c r="H225" i="6" s="1"/>
  <c r="M307" i="7"/>
  <c r="F225" i="6" s="1"/>
  <c r="T309" i="7"/>
  <c r="R309"/>
  <c r="R295"/>
  <c r="T295"/>
  <c r="O296"/>
  <c r="M296"/>
  <c r="R289"/>
  <c r="T289"/>
  <c r="T283"/>
  <c r="R283"/>
  <c r="M284"/>
  <c r="F205" i="6" s="1"/>
  <c r="O284" i="7"/>
  <c r="H205" i="6" s="1"/>
  <c r="T280" i="7"/>
  <c r="R280"/>
  <c r="R272"/>
  <c r="T272"/>
  <c r="T269"/>
  <c r="R269"/>
  <c r="O261"/>
  <c r="H189" i="6" s="1"/>
  <c r="M261" i="7"/>
  <c r="F189" i="6" s="1"/>
  <c r="M264" i="7"/>
  <c r="F180" i="6" s="1"/>
  <c r="O264" i="7"/>
  <c r="H180" i="6" s="1"/>
  <c r="T247" i="7"/>
  <c r="R247"/>
  <c r="M248"/>
  <c r="O248"/>
  <c r="O251"/>
  <c r="H159" i="6" s="1"/>
  <c r="M251" i="7"/>
  <c r="T242"/>
  <c r="R242"/>
  <c r="R238"/>
  <c r="T238"/>
  <c r="T234"/>
  <c r="R234"/>
  <c r="O227"/>
  <c r="M227"/>
  <c r="O220"/>
  <c r="M220"/>
  <c r="M214"/>
  <c r="F150" i="6" s="1"/>
  <c r="O214" i="7"/>
  <c r="H150" i="6" s="1"/>
  <c r="O210" i="7"/>
  <c r="M210"/>
  <c r="F145" i="6" s="1"/>
  <c r="T211" i="7"/>
  <c r="R211"/>
  <c r="T204"/>
  <c r="R204"/>
  <c r="O205"/>
  <c r="H133" i="6" s="1"/>
  <c r="M205" i="7"/>
  <c r="F133" i="6" s="1"/>
  <c r="T202" i="7"/>
  <c r="R202"/>
  <c r="O193"/>
  <c r="H126" i="6" s="1"/>
  <c r="M193" i="7"/>
  <c r="F126" i="6" s="1"/>
  <c r="M177" i="7"/>
  <c r="F121" i="6" s="1"/>
  <c r="O177" i="7"/>
  <c r="H121" i="6" s="1"/>
  <c r="M178" i="7"/>
  <c r="O178"/>
  <c r="T179"/>
  <c r="R179"/>
  <c r="T173"/>
  <c r="R173"/>
  <c r="O162"/>
  <c r="M162"/>
  <c r="T159"/>
  <c r="R159"/>
  <c r="R158"/>
  <c r="T158"/>
  <c r="R154"/>
  <c r="T154"/>
  <c r="T149"/>
  <c r="R149"/>
  <c r="O147"/>
  <c r="M147"/>
  <c r="R138"/>
  <c r="T138"/>
  <c r="M136"/>
  <c r="O136"/>
  <c r="T130"/>
  <c r="R130"/>
  <c r="M126"/>
  <c r="O126"/>
  <c r="T123"/>
  <c r="R123"/>
  <c r="T119"/>
  <c r="R119"/>
  <c r="T112"/>
  <c r="R112"/>
  <c r="T109"/>
  <c r="R109"/>
  <c r="O110"/>
  <c r="M110"/>
  <c r="O107"/>
  <c r="M107"/>
  <c r="R104"/>
  <c r="T104"/>
  <c r="T100"/>
  <c r="R100"/>
  <c r="O86"/>
  <c r="H69" i="6" s="1"/>
  <c r="M86" i="7"/>
  <c r="F69" i="6" s="1"/>
  <c r="T87" i="7"/>
  <c r="R87"/>
  <c r="R93"/>
  <c r="T93"/>
  <c r="M81"/>
  <c r="O81"/>
  <c r="R80"/>
  <c r="T80"/>
  <c r="R70"/>
  <c r="T70"/>
  <c r="O71"/>
  <c r="H41" i="6" s="1"/>
  <c r="M71" i="7"/>
  <c r="F41" i="6" s="1"/>
  <c r="R67" i="7"/>
  <c r="T67"/>
  <c r="O68"/>
  <c r="M68"/>
  <c r="F43" i="6" s="1"/>
  <c r="R65" i="7"/>
  <c r="T65"/>
  <c r="M66"/>
  <c r="O66"/>
  <c r="R54"/>
  <c r="T54"/>
  <c r="O56"/>
  <c r="M56"/>
  <c r="T58"/>
  <c r="R58"/>
  <c r="M40"/>
  <c r="O40"/>
  <c r="O31"/>
  <c r="M31"/>
  <c r="R19"/>
  <c r="CP508" i="1"/>
  <c r="O508" s="1"/>
  <c r="N128" i="7"/>
  <c r="O128" s="1"/>
  <c r="K128"/>
  <c r="M128" s="1"/>
  <c r="CP507" i="1"/>
  <c r="O507" s="1"/>
  <c r="L554" i="8"/>
  <c r="K564" i="5"/>
  <c r="AB507" i="1"/>
  <c r="I554" i="8"/>
  <c r="H564" i="5"/>
  <c r="D125" i="9"/>
  <c r="I127" i="7"/>
  <c r="D80" i="6" s="1"/>
  <c r="I126" i="7"/>
  <c r="I125"/>
  <c r="U547" i="8"/>
  <c r="S547"/>
  <c r="U557" i="5"/>
  <c r="S557"/>
  <c r="CP499" i="1"/>
  <c r="O499" s="1"/>
  <c r="L531" i="8"/>
  <c r="K541" i="5"/>
  <c r="I531" i="8"/>
  <c r="H541" i="5"/>
  <c r="D527" i="8"/>
  <c r="F526"/>
  <c r="E536" i="5"/>
  <c r="C537"/>
  <c r="W498" i="1"/>
  <c r="CT495"/>
  <c r="S495" s="1"/>
  <c r="S522" i="8"/>
  <c r="U522"/>
  <c r="U532" i="5"/>
  <c r="S532"/>
  <c r="AD494" i="1"/>
  <c r="CQ493"/>
  <c r="P493" s="1"/>
  <c r="D513" i="8"/>
  <c r="F512"/>
  <c r="E522" i="5"/>
  <c r="C523"/>
  <c r="CD513" i="1"/>
  <c r="V492"/>
  <c r="CQ489"/>
  <c r="P489" s="1"/>
  <c r="I508" i="8"/>
  <c r="H518" i="5"/>
  <c r="CQ487" i="1"/>
  <c r="P487" s="1"/>
  <c r="I503" i="8"/>
  <c r="H513" i="5"/>
  <c r="A494" i="8"/>
  <c r="AF504" i="5"/>
  <c r="A504"/>
  <c r="I491" i="8"/>
  <c r="H501" i="5"/>
  <c r="CT448" i="1"/>
  <c r="S448" s="1"/>
  <c r="U489" i="8"/>
  <c r="S489"/>
  <c r="U499" i="5"/>
  <c r="S499"/>
  <c r="CS446" i="1"/>
  <c r="R446" s="1"/>
  <c r="I483" i="8"/>
  <c r="R483" s="1"/>
  <c r="H493" i="5"/>
  <c r="R493" s="1"/>
  <c r="M478" i="8"/>
  <c r="Q478" s="1"/>
  <c r="L488" i="5"/>
  <c r="Q488" s="1"/>
  <c r="I471" i="8"/>
  <c r="R471" s="1"/>
  <c r="H481" i="5"/>
  <c r="R481" s="1"/>
  <c r="F467" i="8"/>
  <c r="D468"/>
  <c r="C478" i="5"/>
  <c r="E477"/>
  <c r="S441" i="1"/>
  <c r="M466" i="8"/>
  <c r="Q466" s="1"/>
  <c r="L476" i="5"/>
  <c r="Q476" s="1"/>
  <c r="CT440" i="1"/>
  <c r="S440" s="1"/>
  <c r="U465" i="8"/>
  <c r="S465"/>
  <c r="U475" i="5"/>
  <c r="S475"/>
  <c r="CS439" i="1"/>
  <c r="R439" s="1"/>
  <c r="CY439" s="1"/>
  <c r="X439" s="1"/>
  <c r="CS438"/>
  <c r="R438" s="1"/>
  <c r="CS436"/>
  <c r="R436" s="1"/>
  <c r="AD436"/>
  <c r="AD435"/>
  <c r="CR435" s="1"/>
  <c r="Q435" s="1"/>
  <c r="FR434"/>
  <c r="FQ452" s="1"/>
  <c r="EH452" s="1"/>
  <c r="CT434"/>
  <c r="S434" s="1"/>
  <c r="U451" i="8"/>
  <c r="S451"/>
  <c r="U461" i="5"/>
  <c r="S461"/>
  <c r="CS433" i="1"/>
  <c r="R433" s="1"/>
  <c r="L449" i="8"/>
  <c r="K450" s="1"/>
  <c r="P450" s="1"/>
  <c r="K459" i="5"/>
  <c r="J460" s="1"/>
  <c r="P460" s="1"/>
  <c r="I449" i="8"/>
  <c r="H459" i="5"/>
  <c r="N106" i="7"/>
  <c r="K106"/>
  <c r="L444" i="8"/>
  <c r="K454" i="5"/>
  <c r="I444" i="8"/>
  <c r="H454" i="5"/>
  <c r="CS429" i="1"/>
  <c r="R429" s="1"/>
  <c r="BB427"/>
  <c r="BB395"/>
  <c r="CT393"/>
  <c r="S393" s="1"/>
  <c r="U430" i="8"/>
  <c r="S430"/>
  <c r="U440" i="5"/>
  <c r="S440"/>
  <c r="CP390" i="1"/>
  <c r="O390" s="1"/>
  <c r="CT389"/>
  <c r="S389" s="1"/>
  <c r="S102" i="7"/>
  <c r="P102"/>
  <c r="R102" s="1"/>
  <c r="V388" i="1"/>
  <c r="D99" i="9"/>
  <c r="I102" i="7"/>
  <c r="D67" i="6" s="1"/>
  <c r="AD386" i="1"/>
  <c r="CR386" s="1"/>
  <c r="Q386" s="1"/>
  <c r="S101" i="7"/>
  <c r="T101" s="1"/>
  <c r="P101"/>
  <c r="R101" s="1"/>
  <c r="CQ385" i="1"/>
  <c r="P385" s="1"/>
  <c r="S417" i="8"/>
  <c r="U417"/>
  <c r="U427" i="5"/>
  <c r="S427"/>
  <c r="AB383" i="1"/>
  <c r="P381"/>
  <c r="CP381" s="1"/>
  <c r="O381" s="1"/>
  <c r="T381"/>
  <c r="I415" i="8"/>
  <c r="W415" s="1"/>
  <c r="H425" i="5"/>
  <c r="W425" s="1"/>
  <c r="P96" i="7"/>
  <c r="R96" s="1"/>
  <c r="S96"/>
  <c r="R379" i="1"/>
  <c r="CZ379" s="1"/>
  <c r="Y379" s="1"/>
  <c r="AD378"/>
  <c r="S378"/>
  <c r="D94" i="9"/>
  <c r="I95" i="7"/>
  <c r="D61" i="6" s="1"/>
  <c r="U413" i="8"/>
  <c r="S413"/>
  <c r="U423" i="5"/>
  <c r="S423"/>
  <c r="CS376" i="1"/>
  <c r="U376"/>
  <c r="N94" i="7"/>
  <c r="K94"/>
  <c r="L408" i="8"/>
  <c r="K418" i="5"/>
  <c r="EV340" i="1"/>
  <c r="EV315" s="1"/>
  <c r="CP338"/>
  <c r="O338" s="1"/>
  <c r="L397" i="8"/>
  <c r="K398" s="1"/>
  <c r="P398" s="1"/>
  <c r="K407" i="5"/>
  <c r="J408" s="1"/>
  <c r="P408" s="1"/>
  <c r="AB338" i="1"/>
  <c r="I397" i="8"/>
  <c r="H407" i="5"/>
  <c r="CS335" i="1"/>
  <c r="R335" s="1"/>
  <c r="S84" i="7"/>
  <c r="T84" s="1"/>
  <c r="P84"/>
  <c r="R84" s="1"/>
  <c r="CS334" i="1"/>
  <c r="R334" s="1"/>
  <c r="I389" i="8"/>
  <c r="R389" s="1"/>
  <c r="H399" i="5"/>
  <c r="R399" s="1"/>
  <c r="CS333" i="1"/>
  <c r="R333" s="1"/>
  <c r="R330"/>
  <c r="D86" i="9"/>
  <c r="I80" i="7"/>
  <c r="I79"/>
  <c r="S371" i="8"/>
  <c r="U371"/>
  <c r="U381" i="5"/>
  <c r="S381"/>
  <c r="I364" i="8"/>
  <c r="H374" i="5"/>
  <c r="D83" i="9"/>
  <c r="I77" i="7"/>
  <c r="D51" i="6" s="1"/>
  <c r="I78" i="7"/>
  <c r="M358" i="8"/>
  <c r="Q358" s="1"/>
  <c r="L368" i="5"/>
  <c r="Q368" s="1"/>
  <c r="CQ322" i="1"/>
  <c r="P322" s="1"/>
  <c r="I357" i="8"/>
  <c r="H367" i="5"/>
  <c r="AG340" i="1"/>
  <c r="CT320"/>
  <c r="S320" s="1"/>
  <c r="M354" i="8"/>
  <c r="Q354" s="1"/>
  <c r="M353"/>
  <c r="L364" i="5"/>
  <c r="Q364" s="1"/>
  <c r="L363"/>
  <c r="S346" i="8"/>
  <c r="I351" s="1"/>
  <c r="I347"/>
  <c r="U346"/>
  <c r="I352" s="1"/>
  <c r="H357" i="5"/>
  <c r="U356"/>
  <c r="H362" s="1"/>
  <c r="S356"/>
  <c r="H361" s="1"/>
  <c r="CM315" i="1"/>
  <c r="F296"/>
  <c r="CT281"/>
  <c r="S281" s="1"/>
  <c r="U338" i="8"/>
  <c r="S338"/>
  <c r="S348" i="5"/>
  <c r="U348"/>
  <c r="AD277" i="1"/>
  <c r="AB277" s="1"/>
  <c r="I330" i="8"/>
  <c r="R330" s="1"/>
  <c r="H340" i="5"/>
  <c r="R340" s="1"/>
  <c r="M325" i="8"/>
  <c r="Q325" s="1"/>
  <c r="L335" i="5"/>
  <c r="Q335" s="1"/>
  <c r="CT275" i="1"/>
  <c r="S275" s="1"/>
  <c r="CP275" s="1"/>
  <c r="O275" s="1"/>
  <c r="GO275" s="1"/>
  <c r="U324" i="8"/>
  <c r="S324"/>
  <c r="U334" i="5"/>
  <c r="S334"/>
  <c r="L318" i="8"/>
  <c r="K328" i="5"/>
  <c r="CR273" i="1"/>
  <c r="Q273" s="1"/>
  <c r="I317" i="8"/>
  <c r="H327" i="5"/>
  <c r="CT269" i="1"/>
  <c r="S269" s="1"/>
  <c r="U310" i="8"/>
  <c r="S310"/>
  <c r="U320" i="5"/>
  <c r="S320"/>
  <c r="CR267" i="1"/>
  <c r="Q267" s="1"/>
  <c r="CP267" s="1"/>
  <c r="O267" s="1"/>
  <c r="I303" i="8"/>
  <c r="H313" i="5"/>
  <c r="D71" i="9"/>
  <c r="I65" i="7"/>
  <c r="D44" i="6" s="1"/>
  <c r="I66" i="7"/>
  <c r="D43" i="6" s="1"/>
  <c r="I298" i="8"/>
  <c r="H308" i="5"/>
  <c r="CP263" i="1"/>
  <c r="O263" s="1"/>
  <c r="L296" i="8"/>
  <c r="K297" s="1"/>
  <c r="P297" s="1"/>
  <c r="K306" i="5"/>
  <c r="J307" s="1"/>
  <c r="P307" s="1"/>
  <c r="I296" i="8"/>
  <c r="H306" i="5"/>
  <c r="S287" i="8"/>
  <c r="I292" s="1"/>
  <c r="I288"/>
  <c r="U287"/>
  <c r="I293" s="1"/>
  <c r="S297" i="5"/>
  <c r="H302" s="1"/>
  <c r="H298"/>
  <c r="U297"/>
  <c r="H303" s="1"/>
  <c r="CZ224" i="1"/>
  <c r="Y224" s="1"/>
  <c r="U277" i="8"/>
  <c r="S277"/>
  <c r="U287" i="5"/>
  <c r="S287"/>
  <c r="I269" i="8"/>
  <c r="U268"/>
  <c r="I274" s="1"/>
  <c r="S268"/>
  <c r="I273" s="1"/>
  <c r="U278" i="5"/>
  <c r="H284" s="1"/>
  <c r="S278"/>
  <c r="H283" s="1"/>
  <c r="H279"/>
  <c r="CT218" i="1"/>
  <c r="S218" s="1"/>
  <c r="U266" i="8"/>
  <c r="S266"/>
  <c r="S276" i="5"/>
  <c r="U276"/>
  <c r="CT216" i="1"/>
  <c r="S216" s="1"/>
  <c r="I258" i="8"/>
  <c r="U256"/>
  <c r="I263" s="1"/>
  <c r="S256"/>
  <c r="I262" s="1"/>
  <c r="S266" i="5"/>
  <c r="H272" s="1"/>
  <c r="H268"/>
  <c r="U266"/>
  <c r="H273" s="1"/>
  <c r="CY214" i="1"/>
  <c r="X214" s="1"/>
  <c r="M255" i="8"/>
  <c r="Q255" s="1"/>
  <c r="L265" i="5"/>
  <c r="Q265" s="1"/>
  <c r="M253" i="8"/>
  <c r="Q253" s="1"/>
  <c r="M252"/>
  <c r="L263" i="5"/>
  <c r="Q263" s="1"/>
  <c r="L262"/>
  <c r="CT212" i="1"/>
  <c r="S212" s="1"/>
  <c r="U245" i="8"/>
  <c r="I251" s="1"/>
  <c r="S245"/>
  <c r="I250" s="1"/>
  <c r="I246"/>
  <c r="U255" i="5"/>
  <c r="H261" s="1"/>
  <c r="S255"/>
  <c r="H260" s="1"/>
  <c r="H256"/>
  <c r="AB211" i="1"/>
  <c r="L243" i="8"/>
  <c r="K244" s="1"/>
  <c r="P244" s="1"/>
  <c r="K253" i="5"/>
  <c r="J254" s="1"/>
  <c r="P254" s="1"/>
  <c r="M244" i="8"/>
  <c r="Q244" s="1"/>
  <c r="L254" i="5"/>
  <c r="Q254" s="1"/>
  <c r="U241" i="8"/>
  <c r="S241"/>
  <c r="U251" i="5"/>
  <c r="S251"/>
  <c r="AD207" i="1"/>
  <c r="S51" i="7"/>
  <c r="T51" s="1"/>
  <c r="P51"/>
  <c r="R51" s="1"/>
  <c r="DZ226" i="1"/>
  <c r="M240" i="8"/>
  <c r="Q240" s="1"/>
  <c r="M239"/>
  <c r="L250" i="5"/>
  <c r="Q250" s="1"/>
  <c r="L249"/>
  <c r="L234" i="8"/>
  <c r="K244" i="5"/>
  <c r="I234" i="8"/>
  <c r="H244" i="5"/>
  <c r="EG171" i="1"/>
  <c r="U224" i="8"/>
  <c r="S224"/>
  <c r="U234" i="5"/>
  <c r="S234"/>
  <c r="CP168" i="1"/>
  <c r="O168" s="1"/>
  <c r="AB168"/>
  <c r="CT167"/>
  <c r="S167" s="1"/>
  <c r="U222" i="8"/>
  <c r="S222"/>
  <c r="U232" i="5"/>
  <c r="S232"/>
  <c r="I216" i="8"/>
  <c r="R216" s="1"/>
  <c r="H226" i="5"/>
  <c r="R226" s="1"/>
  <c r="L217" i="8"/>
  <c r="K227" i="5"/>
  <c r="AB163" i="1"/>
  <c r="AB162"/>
  <c r="AD161"/>
  <c r="I205" i="8"/>
  <c r="R205" s="1"/>
  <c r="H215" i="5"/>
  <c r="R215" s="1"/>
  <c r="D51" i="9"/>
  <c r="I44" i="7"/>
  <c r="D26" i="6" s="1"/>
  <c r="I43" i="7"/>
  <c r="D27" i="6" s="1"/>
  <c r="I45" i="7"/>
  <c r="I41"/>
  <c r="D29" i="6" s="1"/>
  <c r="I42" i="7"/>
  <c r="D28" i="6" s="1"/>
  <c r="L199" i="8"/>
  <c r="K200" s="1"/>
  <c r="P200" s="1"/>
  <c r="K209" i="5"/>
  <c r="J210" s="1"/>
  <c r="P210" s="1"/>
  <c r="CT157" i="1"/>
  <c r="S157" s="1"/>
  <c r="S190" i="8"/>
  <c r="I195" s="1"/>
  <c r="I191"/>
  <c r="U190"/>
  <c r="I196" s="1"/>
  <c r="H201" i="5"/>
  <c r="U200"/>
  <c r="H206" s="1"/>
  <c r="S200"/>
  <c r="H205" s="1"/>
  <c r="CT155" i="1"/>
  <c r="S155" s="1"/>
  <c r="S188" i="8"/>
  <c r="U188"/>
  <c r="U198" i="5"/>
  <c r="S198"/>
  <c r="CY152" i="1"/>
  <c r="X152" s="1"/>
  <c r="AD151"/>
  <c r="AB151" s="1"/>
  <c r="I180" i="8"/>
  <c r="R180" s="1"/>
  <c r="H190" i="5"/>
  <c r="R190" s="1"/>
  <c r="GC148" i="1"/>
  <c r="F120"/>
  <c r="BC116"/>
  <c r="BC87" s="1"/>
  <c r="S169" i="8"/>
  <c r="U169"/>
  <c r="U179" i="5"/>
  <c r="S179"/>
  <c r="M168" i="8"/>
  <c r="Q168" s="1"/>
  <c r="L178" i="5"/>
  <c r="Q178" s="1"/>
  <c r="AB112" i="1"/>
  <c r="S157" i="8"/>
  <c r="I163" s="1"/>
  <c r="I159"/>
  <c r="U157"/>
  <c r="I164" s="1"/>
  <c r="U167" i="5"/>
  <c r="H174" s="1"/>
  <c r="S167"/>
  <c r="H173" s="1"/>
  <c r="H169"/>
  <c r="CQ108" i="1"/>
  <c r="P108" s="1"/>
  <c r="I155" i="8"/>
  <c r="H165" i="5"/>
  <c r="CP107" i="1"/>
  <c r="O107" s="1"/>
  <c r="CT106"/>
  <c r="S106" s="1"/>
  <c r="S146" i="8"/>
  <c r="I151" s="1"/>
  <c r="I147"/>
  <c r="U146"/>
  <c r="I152" s="1"/>
  <c r="H157" i="5"/>
  <c r="U156"/>
  <c r="H162" s="1"/>
  <c r="S156"/>
  <c r="H161" s="1"/>
  <c r="M145" i="8"/>
  <c r="Q145" s="1"/>
  <c r="L155" i="5"/>
  <c r="Q155" s="1"/>
  <c r="S144" i="8"/>
  <c r="U144"/>
  <c r="U154" i="5"/>
  <c r="S154"/>
  <c r="CP103" i="1"/>
  <c r="O103" s="1"/>
  <c r="I138" i="8"/>
  <c r="R138" s="1"/>
  <c r="H148" i="5"/>
  <c r="R148" s="1"/>
  <c r="M131" i="8"/>
  <c r="Q131" s="1"/>
  <c r="L141" i="5"/>
  <c r="Q141" s="1"/>
  <c r="U130" i="8"/>
  <c r="S130"/>
  <c r="U140" i="5"/>
  <c r="S140"/>
  <c r="AB97" i="1"/>
  <c r="U96"/>
  <c r="DZ116" s="1"/>
  <c r="W96"/>
  <c r="U120" i="8"/>
  <c r="I127" s="1"/>
  <c r="S120"/>
  <c r="I126" s="1"/>
  <c r="I122"/>
  <c r="U130" i="5"/>
  <c r="H137" s="1"/>
  <c r="S130"/>
  <c r="H136" s="1"/>
  <c r="H132"/>
  <c r="CZ90" i="1"/>
  <c r="Y90" s="1"/>
  <c r="I108" i="8"/>
  <c r="U107"/>
  <c r="I113" s="1"/>
  <c r="S107"/>
  <c r="I112" s="1"/>
  <c r="U117" i="5"/>
  <c r="H123" s="1"/>
  <c r="S117"/>
  <c r="H122" s="1"/>
  <c r="H118"/>
  <c r="CM87" i="1"/>
  <c r="L97" i="8"/>
  <c r="K98" s="1"/>
  <c r="P98" s="1"/>
  <c r="K107" i="5"/>
  <c r="J108" s="1"/>
  <c r="P108" s="1"/>
  <c r="S20" i="7"/>
  <c r="T20" s="1"/>
  <c r="P20"/>
  <c r="R20" s="1"/>
  <c r="I92" i="8"/>
  <c r="H102" i="5"/>
  <c r="CR45" i="1"/>
  <c r="Q45" s="1"/>
  <c r="I78" i="8"/>
  <c r="H88" i="5"/>
  <c r="M75" i="8"/>
  <c r="Q75" s="1"/>
  <c r="L85" i="5"/>
  <c r="Q85" s="1"/>
  <c r="I74" i="8"/>
  <c r="H84" i="5"/>
  <c r="AD41" i="1"/>
  <c r="I68" i="8"/>
  <c r="R68" s="1"/>
  <c r="H78" i="5"/>
  <c r="R78" s="1"/>
  <c r="M63" i="8"/>
  <c r="Q63" s="1"/>
  <c r="L73" i="5"/>
  <c r="Q73" s="1"/>
  <c r="CT39" i="1"/>
  <c r="S39" s="1"/>
  <c r="S62" i="8"/>
  <c r="U62"/>
  <c r="U72" i="5"/>
  <c r="S72"/>
  <c r="I52" i="8"/>
  <c r="U50"/>
  <c r="I57" s="1"/>
  <c r="S50"/>
  <c r="I56" s="1"/>
  <c r="H62" i="5"/>
  <c r="U60"/>
  <c r="H67" s="1"/>
  <c r="S60"/>
  <c r="H66" s="1"/>
  <c r="CQ33" i="1"/>
  <c r="P33" s="1"/>
  <c r="I48" i="8"/>
  <c r="H58" i="5"/>
  <c r="U46" i="8"/>
  <c r="S46"/>
  <c r="S56" i="5"/>
  <c r="U56"/>
  <c r="T530" i="7"/>
  <c r="R530"/>
  <c r="O531"/>
  <c r="M531"/>
  <c r="R525"/>
  <c r="T525"/>
  <c r="T519"/>
  <c r="R519"/>
  <c r="T522"/>
  <c r="R522"/>
  <c r="R514"/>
  <c r="T514"/>
  <c r="M506"/>
  <c r="O506"/>
  <c r="O507"/>
  <c r="M507"/>
  <c r="O509"/>
  <c r="M509"/>
  <c r="T501"/>
  <c r="R501"/>
  <c r="O503"/>
  <c r="H371" i="6" s="1"/>
  <c r="M503" i="7"/>
  <c r="F371" i="6" s="1"/>
  <c r="R495" i="7"/>
  <c r="T495"/>
  <c r="R498"/>
  <c r="T498"/>
  <c r="O490"/>
  <c r="H374" i="6" s="1"/>
  <c r="M490" i="7"/>
  <c r="M483"/>
  <c r="O483"/>
  <c r="R485"/>
  <c r="T485"/>
  <c r="O479"/>
  <c r="M479"/>
  <c r="M481"/>
  <c r="O481"/>
  <c r="H352" i="6" s="1"/>
  <c r="T474" i="7"/>
  <c r="R474"/>
  <c r="M475"/>
  <c r="F351" i="6" s="1"/>
  <c r="O475" i="7"/>
  <c r="H351" i="6" s="1"/>
  <c r="M462" i="7"/>
  <c r="O462"/>
  <c r="T457"/>
  <c r="R457"/>
  <c r="M459"/>
  <c r="O459"/>
  <c r="T451"/>
  <c r="R451"/>
  <c r="M452"/>
  <c r="F339" i="6" s="1"/>
  <c r="O452" i="7"/>
  <c r="H339" i="6" s="1"/>
  <c r="O453" i="7"/>
  <c r="H333" i="6" s="1"/>
  <c r="M453" i="7"/>
  <c r="F333" i="6" s="1"/>
  <c r="O446" i="7"/>
  <c r="H337" i="6" s="1"/>
  <c r="M446" i="7"/>
  <c r="M447"/>
  <c r="O447"/>
  <c r="T448"/>
  <c r="R448"/>
  <c r="O439"/>
  <c r="M439"/>
  <c r="R442"/>
  <c r="T442"/>
  <c r="R434"/>
  <c r="T434"/>
  <c r="T437"/>
  <c r="R437"/>
  <c r="O429"/>
  <c r="H323" i="6" s="1"/>
  <c r="M429" i="7"/>
  <c r="F323" i="6" s="1"/>
  <c r="T432" i="7"/>
  <c r="R432"/>
  <c r="O423"/>
  <c r="H327" i="6" s="1"/>
  <c r="M423" i="7"/>
  <c r="F327" i="6" s="1"/>
  <c r="T424" i="7"/>
  <c r="R424"/>
  <c r="O416"/>
  <c r="M416"/>
  <c r="T419"/>
  <c r="R419"/>
  <c r="R412"/>
  <c r="T412"/>
  <c r="O413"/>
  <c r="H297" i="6" s="1"/>
  <c r="M413" i="7"/>
  <c r="F297" i="6" s="1"/>
  <c r="O414" i="7"/>
  <c r="H296" i="6" s="1"/>
  <c r="M414" i="7"/>
  <c r="F296" i="6" s="1"/>
  <c r="R407" i="7"/>
  <c r="T407"/>
  <c r="R402"/>
  <c r="T402"/>
  <c r="O392"/>
  <c r="M392"/>
  <c r="T394"/>
  <c r="R394"/>
  <c r="T388"/>
  <c r="R388"/>
  <c r="M389"/>
  <c r="F278" i="6" s="1"/>
  <c r="O389" i="7"/>
  <c r="O382"/>
  <c r="H284" i="6" s="1"/>
  <c r="M382" i="7"/>
  <c r="F284" i="6" s="1"/>
  <c r="O384" i="7"/>
  <c r="H276" i="6" s="1"/>
  <c r="M384" i="7"/>
  <c r="F276" i="6" s="1"/>
  <c r="R371" i="7"/>
  <c r="T371"/>
  <c r="T367"/>
  <c r="R367"/>
  <c r="O368"/>
  <c r="M368"/>
  <c r="F259" i="6" s="1"/>
  <c r="T362" i="7"/>
  <c r="R362"/>
  <c r="T345"/>
  <c r="R345"/>
  <c r="T347"/>
  <c r="R347"/>
  <c r="M348"/>
  <c r="O348"/>
  <c r="T341"/>
  <c r="R341"/>
  <c r="T343"/>
  <c r="R343"/>
  <c r="T335"/>
  <c r="R335"/>
  <c r="M337"/>
  <c r="F237" i="6" s="1"/>
  <c r="O337" i="7"/>
  <c r="H237" i="6" s="1"/>
  <c r="M323" i="7"/>
  <c r="O323"/>
  <c r="H252" i="6" s="1"/>
  <c r="T324" i="7"/>
  <c r="R324"/>
  <c r="O325"/>
  <c r="M325"/>
  <c r="F240" i="6" s="1"/>
  <c r="R326" i="7"/>
  <c r="T326"/>
  <c r="R318"/>
  <c r="T318"/>
  <c r="O319"/>
  <c r="M319"/>
  <c r="T313"/>
  <c r="R313"/>
  <c r="O315"/>
  <c r="H219" i="6" s="1"/>
  <c r="M315" i="7"/>
  <c r="T306"/>
  <c r="R306"/>
  <c r="O308"/>
  <c r="H218" i="6" s="1"/>
  <c r="M308" i="7"/>
  <c r="F218" i="6" s="1"/>
  <c r="M300" i="7"/>
  <c r="F231" i="6" s="1"/>
  <c r="O300" i="7"/>
  <c r="H231" i="6" s="1"/>
  <c r="T301" i="7"/>
  <c r="R301"/>
  <c r="O302"/>
  <c r="M302"/>
  <c r="F222" i="6" s="1"/>
  <c r="R303" i="7"/>
  <c r="T303"/>
  <c r="T293"/>
  <c r="R293"/>
  <c r="M294"/>
  <c r="O294"/>
  <c r="O295"/>
  <c r="M295"/>
  <c r="M288"/>
  <c r="O288"/>
  <c r="T290"/>
  <c r="R290"/>
  <c r="M291"/>
  <c r="F200" i="6" s="1"/>
  <c r="O291" i="7"/>
  <c r="H200" i="6" s="1"/>
  <c r="O283" i="7"/>
  <c r="H207" i="6" s="1"/>
  <c r="M283" i="7"/>
  <c r="F207" i="6" s="1"/>
  <c r="T286" i="7"/>
  <c r="R286"/>
  <c r="R277"/>
  <c r="T277"/>
  <c r="M278"/>
  <c r="O278"/>
  <c r="T279"/>
  <c r="R279"/>
  <c r="O280"/>
  <c r="H197" i="6" s="1"/>
  <c r="M280" i="7"/>
  <c r="F197" i="6" s="1"/>
  <c r="M271" i="7"/>
  <c r="O271"/>
  <c r="T273"/>
  <c r="R273"/>
  <c r="T267"/>
  <c r="R267"/>
  <c r="O269"/>
  <c r="M269"/>
  <c r="T263"/>
  <c r="R263"/>
  <c r="O255"/>
  <c r="H193" i="6" s="1"/>
  <c r="M255" i="7"/>
  <c r="F193" i="6" s="1"/>
  <c r="T256" i="7"/>
  <c r="R256"/>
  <c r="M247"/>
  <c r="F170" i="6" s="1"/>
  <c r="O247" i="7"/>
  <c r="H170" i="6" s="1"/>
  <c r="T250" i="7"/>
  <c r="R250"/>
  <c r="T243"/>
  <c r="R243"/>
  <c r="T245"/>
  <c r="R245"/>
  <c r="O237"/>
  <c r="H169" i="6" s="1"/>
  <c r="M237" i="7"/>
  <c r="F169" i="6" s="1"/>
  <c r="R239" i="7"/>
  <c r="T239"/>
  <c r="R233"/>
  <c r="T233"/>
  <c r="T224"/>
  <c r="R224"/>
  <c r="T226"/>
  <c r="R226"/>
  <c r="T219"/>
  <c r="R219"/>
  <c r="T222"/>
  <c r="R222"/>
  <c r="T216"/>
  <c r="R216"/>
  <c r="M217"/>
  <c r="F141" i="6" s="1"/>
  <c r="O217" i="7"/>
  <c r="H141" i="6" s="1"/>
  <c r="T208" i="7"/>
  <c r="R208"/>
  <c r="M211"/>
  <c r="F140" i="6" s="1"/>
  <c r="O211" i="7"/>
  <c r="H140" i="6" s="1"/>
  <c r="O203" i="7"/>
  <c r="M203"/>
  <c r="O204"/>
  <c r="M204"/>
  <c r="T199"/>
  <c r="R199"/>
  <c r="O196"/>
  <c r="M196"/>
  <c r="F136" i="6" s="1"/>
  <c r="R197" i="7"/>
  <c r="T197"/>
  <c r="R192"/>
  <c r="T192"/>
  <c r="R189"/>
  <c r="T189"/>
  <c r="R187"/>
  <c r="T187"/>
  <c r="O188"/>
  <c r="M188"/>
  <c r="O184"/>
  <c r="M184"/>
  <c r="F129" i="6" s="1"/>
  <c r="T185" i="7"/>
  <c r="R185"/>
  <c r="M179"/>
  <c r="O179"/>
  <c r="O166"/>
  <c r="H122" i="6" s="1"/>
  <c r="M166" i="7"/>
  <c r="F122" i="6" s="1"/>
  <c r="T167" i="7"/>
  <c r="R167"/>
  <c r="R169"/>
  <c r="T169"/>
  <c r="T170"/>
  <c r="R170"/>
  <c r="M171"/>
  <c r="F111" i="6" s="1"/>
  <c r="O171" i="7"/>
  <c r="H111" i="6" s="1"/>
  <c r="T172" i="7"/>
  <c r="R172"/>
  <c r="O173"/>
  <c r="H109" i="6" s="1"/>
  <c r="M173" i="7"/>
  <c r="F109" i="6" s="1"/>
  <c r="T161" i="7"/>
  <c r="R161"/>
  <c r="T160"/>
  <c r="R160"/>
  <c r="O158"/>
  <c r="M158"/>
  <c r="O154"/>
  <c r="M154"/>
  <c r="O155"/>
  <c r="H103" i="6" s="1"/>
  <c r="M155" i="7"/>
  <c r="T150"/>
  <c r="R150"/>
  <c r="M148"/>
  <c r="F96" i="6" s="1"/>
  <c r="O148" i="7"/>
  <c r="T145"/>
  <c r="R145"/>
  <c r="T143"/>
  <c r="R143"/>
  <c r="O137"/>
  <c r="M137"/>
  <c r="T139"/>
  <c r="R139"/>
  <c r="T135"/>
  <c r="R135"/>
  <c r="T134"/>
  <c r="R134"/>
  <c r="M130"/>
  <c r="F90" i="6" s="1"/>
  <c r="O130" i="7"/>
  <c r="H90" i="6" s="1"/>
  <c r="T125" i="7"/>
  <c r="R125"/>
  <c r="O123"/>
  <c r="M123"/>
  <c r="T121"/>
  <c r="R121"/>
  <c r="R120"/>
  <c r="T120"/>
  <c r="T117"/>
  <c r="R117"/>
  <c r="O111"/>
  <c r="M111"/>
  <c r="T113"/>
  <c r="R113"/>
  <c r="O109"/>
  <c r="M109"/>
  <c r="O104"/>
  <c r="M104"/>
  <c r="T99"/>
  <c r="R99"/>
  <c r="M87"/>
  <c r="F66" i="6" s="1"/>
  <c r="O87" i="7"/>
  <c r="H66" i="6" s="1"/>
  <c r="M88" i="7"/>
  <c r="F65" i="6" s="1"/>
  <c r="O88" i="7"/>
  <c r="H65" i="6" s="1"/>
  <c r="T90" i="7"/>
  <c r="R90"/>
  <c r="T92"/>
  <c r="R92"/>
  <c r="T83"/>
  <c r="R83"/>
  <c r="M80"/>
  <c r="O80"/>
  <c r="T77"/>
  <c r="R77"/>
  <c r="O78"/>
  <c r="M78"/>
  <c r="F50" i="6" s="1"/>
  <c r="O74" i="7"/>
  <c r="H51" i="6" s="1"/>
  <c r="M74" i="7"/>
  <c r="T75"/>
  <c r="R75"/>
  <c r="O69"/>
  <c r="M69"/>
  <c r="M70"/>
  <c r="O70"/>
  <c r="O67"/>
  <c r="M67"/>
  <c r="M65"/>
  <c r="F44" i="6" s="1"/>
  <c r="O65" i="7"/>
  <c r="M62"/>
  <c r="O62"/>
  <c r="T63"/>
  <c r="R63"/>
  <c r="T59"/>
  <c r="R59"/>
  <c r="O60"/>
  <c r="M60"/>
  <c r="R55"/>
  <c r="M57"/>
  <c r="M47"/>
  <c r="O47"/>
  <c r="T43"/>
  <c r="O30"/>
  <c r="M30"/>
  <c r="R28"/>
  <c r="R17"/>
  <c r="O12"/>
  <c r="T49"/>
  <c r="R49"/>
  <c r="R42"/>
  <c r="T42"/>
  <c r="T45"/>
  <c r="R45"/>
  <c r="R39"/>
  <c r="T39"/>
  <c r="M37"/>
  <c r="O37"/>
  <c r="R32"/>
  <c r="T32"/>
  <c r="T25"/>
  <c r="T18"/>
  <c r="R18"/>
  <c r="T8"/>
  <c r="R8"/>
  <c r="M53"/>
  <c r="O29"/>
  <c r="R36"/>
  <c r="R30"/>
  <c r="O49"/>
  <c r="M49"/>
  <c r="M50"/>
  <c r="O50"/>
  <c r="H34" i="6" s="1"/>
  <c r="M41" i="7"/>
  <c r="F29" i="6" s="1"/>
  <c r="O41" i="7"/>
  <c r="H29" i="6" s="1"/>
  <c r="O44" i="7"/>
  <c r="O45"/>
  <c r="M45"/>
  <c r="O39"/>
  <c r="M39"/>
  <c r="T33"/>
  <c r="R33"/>
  <c r="T27"/>
  <c r="O28"/>
  <c r="R26"/>
  <c r="T26"/>
  <c r="M17"/>
  <c r="O18"/>
  <c r="R15"/>
  <c r="T15"/>
  <c r="T13"/>
  <c r="O14"/>
  <c r="T11"/>
  <c r="R11"/>
  <c r="M12"/>
  <c r="T46"/>
  <c r="R43"/>
  <c r="R53"/>
  <c r="O46"/>
  <c r="T29"/>
  <c r="O17"/>
  <c r="M14"/>
  <c r="O52"/>
  <c r="M52"/>
  <c r="O42"/>
  <c r="H28" i="6" s="1"/>
  <c r="M43" i="7"/>
  <c r="R37"/>
  <c r="T37"/>
  <c r="T31"/>
  <c r="R31"/>
  <c r="M32"/>
  <c r="M27"/>
  <c r="O27"/>
  <c r="O25"/>
  <c r="M26"/>
  <c r="T19"/>
  <c r="O13"/>
  <c r="M13"/>
  <c r="O11"/>
  <c r="M8"/>
  <c r="O8"/>
  <c r="R9"/>
  <c r="T9"/>
  <c r="T23"/>
  <c r="M11"/>
  <c r="M36"/>
  <c r="O32"/>
  <c r="O43"/>
  <c r="R52"/>
  <c r="M44"/>
  <c r="F26" i="6" s="1"/>
  <c r="R27" i="7"/>
  <c r="R16"/>
  <c r="R13"/>
  <c r="T55"/>
  <c r="O57"/>
  <c r="T50"/>
  <c r="R50"/>
  <c r="T47"/>
  <c r="R47"/>
  <c r="R41"/>
  <c r="T41"/>
  <c r="T44"/>
  <c r="R44"/>
  <c r="T40"/>
  <c r="R40"/>
  <c r="O33"/>
  <c r="H18" i="6" s="1"/>
  <c r="T28" i="7"/>
  <c r="O23"/>
  <c r="M23"/>
  <c r="T17"/>
  <c r="O15"/>
  <c r="T14"/>
  <c r="R14"/>
  <c r="R12"/>
  <c r="M9"/>
  <c r="O9"/>
  <c r="H13" i="6" s="1"/>
  <c r="R22" i="7"/>
  <c r="M33"/>
  <c r="F18" i="6" s="1"/>
  <c r="M28" i="7"/>
  <c r="M42"/>
  <c r="F28" i="6" s="1"/>
  <c r="R25" i="7"/>
  <c r="M18"/>
  <c r="T12"/>
  <c r="H222" i="6"/>
  <c r="H44"/>
  <c r="H43"/>
  <c r="H221"/>
  <c r="F164"/>
  <c r="F353"/>
  <c r="F128"/>
  <c r="EA1684" i="1"/>
  <c r="DN1711"/>
  <c r="CZ1587"/>
  <c r="Y1587" s="1"/>
  <c r="CY1587"/>
  <c r="X1587" s="1"/>
  <c r="CZ1570"/>
  <c r="Y1570" s="1"/>
  <c r="CY1570"/>
  <c r="X1570" s="1"/>
  <c r="AF1589"/>
  <c r="CY1451"/>
  <c r="X1451" s="1"/>
  <c r="CZ1451"/>
  <c r="Y1451" s="1"/>
  <c r="CZ1647"/>
  <c r="Y1647" s="1"/>
  <c r="CY1647"/>
  <c r="X1647" s="1"/>
  <c r="DZ1385"/>
  <c r="DM1416"/>
  <c r="CZ1697"/>
  <c r="Y1697" s="1"/>
  <c r="CY1697"/>
  <c r="X1697" s="1"/>
  <c r="AB1701"/>
  <c r="CR1701"/>
  <c r="Q1701" s="1"/>
  <c r="CP1701" s="1"/>
  <c r="O1701" s="1"/>
  <c r="CZ1709"/>
  <c r="Y1709" s="1"/>
  <c r="CY1709"/>
  <c r="X1709" s="1"/>
  <c r="CZ1526"/>
  <c r="Y1526" s="1"/>
  <c r="CY1526"/>
  <c r="X1526" s="1"/>
  <c r="DZ1505"/>
  <c r="DM1530"/>
  <c r="CZ1704"/>
  <c r="Y1704" s="1"/>
  <c r="CY1704"/>
  <c r="X1704" s="1"/>
  <c r="CZ1689"/>
  <c r="Y1689" s="1"/>
  <c r="CY1689"/>
  <c r="X1689" s="1"/>
  <c r="CD1562"/>
  <c r="AU1589"/>
  <c r="CX1582" i="3"/>
  <c r="CX1581"/>
  <c r="CX1579"/>
  <c r="CX1586"/>
  <c r="CX1578"/>
  <c r="CX1584"/>
  <c r="CX1580"/>
  <c r="CX1583"/>
  <c r="CX1577"/>
  <c r="CX1576"/>
  <c r="CX1585"/>
  <c r="S1463" i="1"/>
  <c r="DX1473" s="1"/>
  <c r="CY1405"/>
  <c r="X1405" s="1"/>
  <c r="CZ1405"/>
  <c r="Y1405" s="1"/>
  <c r="CZ1329"/>
  <c r="Y1329" s="1"/>
  <c r="CY1329"/>
  <c r="X1329" s="1"/>
  <c r="DX1353"/>
  <c r="CZ1283"/>
  <c r="Y1283" s="1"/>
  <c r="CY1283"/>
  <c r="X1283" s="1"/>
  <c r="CI1292"/>
  <c r="BY1263"/>
  <c r="AP1292"/>
  <c r="EG1156"/>
  <c r="FP1129"/>
  <c r="CS1151"/>
  <c r="R1151" s="1"/>
  <c r="CZ1151" s="1"/>
  <c r="Y1151" s="1"/>
  <c r="AD1151"/>
  <c r="CR1151" s="1"/>
  <c r="Q1151" s="1"/>
  <c r="EB1068"/>
  <c r="DO1097"/>
  <c r="AB1033"/>
  <c r="CQ1033"/>
  <c r="P1033" s="1"/>
  <c r="CP1033" s="1"/>
  <c r="O1033" s="1"/>
  <c r="AX977"/>
  <c r="CG948"/>
  <c r="DY885"/>
  <c r="DL916"/>
  <c r="CR681"/>
  <c r="Q681" s="1"/>
  <c r="AB681"/>
  <c r="CQ679"/>
  <c r="P679" s="1"/>
  <c r="CP679" s="1"/>
  <c r="O679" s="1"/>
  <c r="AB679"/>
  <c r="AD108"/>
  <c r="CS108"/>
  <c r="R108" s="1"/>
  <c r="CY108" s="1"/>
  <c r="X108" s="1"/>
  <c r="AB1708"/>
  <c r="CQ1708"/>
  <c r="P1708" s="1"/>
  <c r="CP1708" s="1"/>
  <c r="O1708" s="1"/>
  <c r="CZ1706"/>
  <c r="Y1706" s="1"/>
  <c r="CY1706"/>
  <c r="X1706" s="1"/>
  <c r="CP1704"/>
  <c r="O1704" s="1"/>
  <c r="CZ1693"/>
  <c r="Y1693" s="1"/>
  <c r="CY1693"/>
  <c r="X1693" s="1"/>
  <c r="CP1686"/>
  <c r="O1686" s="1"/>
  <c r="EU1621"/>
  <c r="P1668"/>
  <c r="F1665"/>
  <c r="BB1621"/>
  <c r="CP1645"/>
  <c r="O1645" s="1"/>
  <c r="CY1637"/>
  <c r="X1637" s="1"/>
  <c r="CZ1637"/>
  <c r="Y1637" s="1"/>
  <c r="CP1625"/>
  <c r="O1625" s="1"/>
  <c r="CP1623"/>
  <c r="O1623" s="1"/>
  <c r="CP1582"/>
  <c r="O1582" s="1"/>
  <c r="CR1578"/>
  <c r="Q1578" s="1"/>
  <c r="AB1578"/>
  <c r="GB1589"/>
  <c r="AB1569"/>
  <c r="BZ1505"/>
  <c r="CG1530"/>
  <c r="AQ1530"/>
  <c r="CR1516"/>
  <c r="Q1516" s="1"/>
  <c r="AB1516"/>
  <c r="CP1510"/>
  <c r="O1510" s="1"/>
  <c r="CY1464"/>
  <c r="X1464" s="1"/>
  <c r="CZ1464"/>
  <c r="Y1464" s="1"/>
  <c r="CY1457"/>
  <c r="X1457" s="1"/>
  <c r="CZ1457"/>
  <c r="Y1457" s="1"/>
  <c r="CY1391"/>
  <c r="X1391" s="1"/>
  <c r="CZ1391"/>
  <c r="Y1391" s="1"/>
  <c r="FR1324"/>
  <c r="EI1353"/>
  <c r="AD1336"/>
  <c r="CS1336"/>
  <c r="R1336" s="1"/>
  <c r="CY1336" s="1"/>
  <c r="X1336" s="1"/>
  <c r="CZ1269"/>
  <c r="Y1269" s="1"/>
  <c r="AF1292"/>
  <c r="CY1269"/>
  <c r="X1269" s="1"/>
  <c r="CP1218"/>
  <c r="O1218" s="1"/>
  <c r="CY1151"/>
  <c r="X1151" s="1"/>
  <c r="R1702"/>
  <c r="Q1702"/>
  <c r="CP1702" s="1"/>
  <c r="O1702" s="1"/>
  <c r="CX1899" i="3"/>
  <c r="CX1898"/>
  <c r="CX1894"/>
  <c r="CX1902"/>
  <c r="CX1893"/>
  <c r="CX1896"/>
  <c r="CX1901"/>
  <c r="CX1900"/>
  <c r="CX1895"/>
  <c r="CX1892"/>
  <c r="CX1897"/>
  <c r="T1699" i="1"/>
  <c r="CP1697"/>
  <c r="O1697" s="1"/>
  <c r="CS1688"/>
  <c r="R1688" s="1"/>
  <c r="CZ1688" s="1"/>
  <c r="Y1688" s="1"/>
  <c r="AD1688"/>
  <c r="CR1688" s="1"/>
  <c r="Q1688" s="1"/>
  <c r="AB1648"/>
  <c r="CY1641"/>
  <c r="X1641" s="1"/>
  <c r="CZ1641"/>
  <c r="Y1641" s="1"/>
  <c r="AD1637"/>
  <c r="CR1637" s="1"/>
  <c r="Q1637" s="1"/>
  <c r="CP1637" s="1"/>
  <c r="O1637" s="1"/>
  <c r="CZ1585"/>
  <c r="Y1585" s="1"/>
  <c r="CY1585"/>
  <c r="X1585" s="1"/>
  <c r="CY1583"/>
  <c r="X1583" s="1"/>
  <c r="CZ1581"/>
  <c r="Y1581" s="1"/>
  <c r="CY1581"/>
  <c r="X1581" s="1"/>
  <c r="CS1578"/>
  <c r="R1578" s="1"/>
  <c r="EA1589"/>
  <c r="AJ1589"/>
  <c r="AB1525"/>
  <c r="CQ1525"/>
  <c r="P1525" s="1"/>
  <c r="CP1525" s="1"/>
  <c r="O1525" s="1"/>
  <c r="GX1516"/>
  <c r="CS1516"/>
  <c r="R1516" s="1"/>
  <c r="CZ1514"/>
  <c r="Y1514" s="1"/>
  <c r="CY1514"/>
  <c r="X1514" s="1"/>
  <c r="AB1513"/>
  <c r="CQ1513"/>
  <c r="P1513" s="1"/>
  <c r="AF1530"/>
  <c r="AD1466"/>
  <c r="AD1459"/>
  <c r="CS1459"/>
  <c r="R1459" s="1"/>
  <c r="CY1402"/>
  <c r="X1402" s="1"/>
  <c r="CZ1402"/>
  <c r="Y1402" s="1"/>
  <c r="AI1416"/>
  <c r="CY1338"/>
  <c r="X1338" s="1"/>
  <c r="CZ1338"/>
  <c r="Y1338" s="1"/>
  <c r="AH1353"/>
  <c r="CD1263"/>
  <c r="AU1292"/>
  <c r="CZ1211"/>
  <c r="Y1211" s="1"/>
  <c r="CY1211"/>
  <c r="X1211" s="1"/>
  <c r="DN1231"/>
  <c r="EA1188"/>
  <c r="CZ1197"/>
  <c r="Y1197" s="1"/>
  <c r="CY1197"/>
  <c r="X1197" s="1"/>
  <c r="CZ1190"/>
  <c r="Y1190" s="1"/>
  <c r="CY1087"/>
  <c r="X1087" s="1"/>
  <c r="CZ1087"/>
  <c r="Y1087" s="1"/>
  <c r="P986"/>
  <c r="EH948"/>
  <c r="CY1702"/>
  <c r="X1702" s="1"/>
  <c r="CZ1702"/>
  <c r="Y1702" s="1"/>
  <c r="CZ1701"/>
  <c r="Y1701" s="1"/>
  <c r="CY1700"/>
  <c r="X1700" s="1"/>
  <c r="CZ1700"/>
  <c r="Y1700" s="1"/>
  <c r="AB1643"/>
  <c r="CQ1643"/>
  <c r="P1643" s="1"/>
  <c r="CP1643" s="1"/>
  <c r="O1643" s="1"/>
  <c r="CY1578"/>
  <c r="X1578" s="1"/>
  <c r="CZ1578"/>
  <c r="Y1578" s="1"/>
  <c r="AQ1562"/>
  <c r="F1599"/>
  <c r="CZ1518"/>
  <c r="Y1518" s="1"/>
  <c r="CY1518"/>
  <c r="X1518" s="1"/>
  <c r="EA1263"/>
  <c r="DN1292"/>
  <c r="GN1693"/>
  <c r="GM1693"/>
  <c r="CZ1690"/>
  <c r="Y1690" s="1"/>
  <c r="CY1690"/>
  <c r="X1690" s="1"/>
  <c r="CZ1650"/>
  <c r="Y1650" s="1"/>
  <c r="CY1650"/>
  <c r="X1650" s="1"/>
  <c r="CZ1642"/>
  <c r="Y1642" s="1"/>
  <c r="CY1642"/>
  <c r="X1642" s="1"/>
  <c r="CS1638"/>
  <c r="R1638" s="1"/>
  <c r="CP1587"/>
  <c r="O1587" s="1"/>
  <c r="CS1509"/>
  <c r="R1509" s="1"/>
  <c r="CY1509" s="1"/>
  <c r="X1509" s="1"/>
  <c r="AD1509"/>
  <c r="CR1509" s="1"/>
  <c r="Q1509" s="1"/>
  <c r="AD1403"/>
  <c r="CR1403" s="1"/>
  <c r="Q1403" s="1"/>
  <c r="CS1403"/>
  <c r="R1403" s="1"/>
  <c r="CY1403" s="1"/>
  <c r="X1403" s="1"/>
  <c r="CY1396"/>
  <c r="X1396" s="1"/>
  <c r="CZ1396"/>
  <c r="Y1396" s="1"/>
  <c r="FY1324"/>
  <c r="EP1353"/>
  <c r="CQ1334"/>
  <c r="P1334" s="1"/>
  <c r="CP1334" s="1"/>
  <c r="O1334" s="1"/>
  <c r="AB1334"/>
  <c r="CZ1284"/>
  <c r="Y1284" s="1"/>
  <c r="CY1284"/>
  <c r="X1284" s="1"/>
  <c r="GE1684"/>
  <c r="EV1711"/>
  <c r="CZ1707"/>
  <c r="Y1707" s="1"/>
  <c r="CY1707"/>
  <c r="X1707" s="1"/>
  <c r="AI1711"/>
  <c r="AB1695"/>
  <c r="CR1638"/>
  <c r="Q1638" s="1"/>
  <c r="CS1566"/>
  <c r="R1566" s="1"/>
  <c r="AD1566"/>
  <c r="CR1566" s="1"/>
  <c r="Q1566" s="1"/>
  <c r="CX1643" i="3"/>
  <c r="CX1642"/>
  <c r="CX1640"/>
  <c r="CX1638"/>
  <c r="CX1639"/>
  <c r="CX1637"/>
  <c r="CX1641"/>
  <c r="CX1636"/>
  <c r="CX1644"/>
  <c r="T1516" i="1"/>
  <c r="FQ1448"/>
  <c r="GA1473"/>
  <c r="CR1389"/>
  <c r="Q1389" s="1"/>
  <c r="CZ1220"/>
  <c r="Y1220" s="1"/>
  <c r="CY1220"/>
  <c r="X1220" s="1"/>
  <c r="EU1684"/>
  <c r="P1727"/>
  <c r="CY1705"/>
  <c r="X1705" s="1"/>
  <c r="AB1703"/>
  <c r="V1702"/>
  <c r="BY1711"/>
  <c r="CP1688"/>
  <c r="O1688" s="1"/>
  <c r="CP1640"/>
  <c r="O1640" s="1"/>
  <c r="CX1819" i="3"/>
  <c r="CX1818"/>
  <c r="CX1816"/>
  <c r="CX1814"/>
  <c r="CX1822"/>
  <c r="CX1813"/>
  <c r="CX1817"/>
  <c r="CX1812"/>
  <c r="CX1821"/>
  <c r="CX1820"/>
  <c r="CX1815"/>
  <c r="T1638" i="1"/>
  <c r="GX1638"/>
  <c r="GB1652" s="1"/>
  <c r="U1638"/>
  <c r="AD1635"/>
  <c r="CR1635" s="1"/>
  <c r="Q1635" s="1"/>
  <c r="CP1635" s="1"/>
  <c r="O1635" s="1"/>
  <c r="EA1652"/>
  <c r="CZ1623"/>
  <c r="Y1623" s="1"/>
  <c r="CY1623"/>
  <c r="X1623" s="1"/>
  <c r="AF1652"/>
  <c r="AB1581"/>
  <c r="CZ1577"/>
  <c r="Y1577" s="1"/>
  <c r="CP1574"/>
  <c r="O1574" s="1"/>
  <c r="CP1570"/>
  <c r="O1570" s="1"/>
  <c r="CZ1567"/>
  <c r="Y1567" s="1"/>
  <c r="CY1567"/>
  <c r="X1567" s="1"/>
  <c r="AU1530"/>
  <c r="CZ1528"/>
  <c r="Y1528" s="1"/>
  <c r="CY1528"/>
  <c r="X1528" s="1"/>
  <c r="CP1527"/>
  <c r="O1527" s="1"/>
  <c r="CZ1524"/>
  <c r="Y1524" s="1"/>
  <c r="CY1524"/>
  <c r="X1524" s="1"/>
  <c r="R1523"/>
  <c r="CY1523" s="1"/>
  <c r="X1523" s="1"/>
  <c r="CR1522"/>
  <c r="Q1522" s="1"/>
  <c r="AB1520"/>
  <c r="V1516"/>
  <c r="EA1530" s="1"/>
  <c r="CP1511"/>
  <c r="O1511" s="1"/>
  <c r="AU1473"/>
  <c r="CD1448"/>
  <c r="AD1407"/>
  <c r="CS1407"/>
  <c r="R1407" s="1"/>
  <c r="CZ1407" s="1"/>
  <c r="Y1407" s="1"/>
  <c r="AH1416"/>
  <c r="FR1385"/>
  <c r="EI1416"/>
  <c r="CP1281"/>
  <c r="O1281" s="1"/>
  <c r="AQ1292"/>
  <c r="CG1292"/>
  <c r="BZ1263"/>
  <c r="CQ1200"/>
  <c r="P1200" s="1"/>
  <c r="AB1200"/>
  <c r="DZ1129"/>
  <c r="DM1156"/>
  <c r="FV1684"/>
  <c r="EM1711"/>
  <c r="CZ1686"/>
  <c r="Y1686" s="1"/>
  <c r="AF1711"/>
  <c r="CY1686"/>
  <c r="X1686" s="1"/>
  <c r="CP1647"/>
  <c r="O1647" s="1"/>
  <c r="CI1589"/>
  <c r="AP1589"/>
  <c r="CZ1516"/>
  <c r="Y1516" s="1"/>
  <c r="AJ1711"/>
  <c r="GN1649"/>
  <c r="GM1649"/>
  <c r="AI1652"/>
  <c r="CZ1511"/>
  <c r="Y1511" s="1"/>
  <c r="CY1511"/>
  <c r="X1511" s="1"/>
  <c r="U1463"/>
  <c r="FQ1385"/>
  <c r="GA1416"/>
  <c r="EH1416"/>
  <c r="BZ1385"/>
  <c r="AQ1416"/>
  <c r="AB1275"/>
  <c r="CQ1275"/>
  <c r="P1275" s="1"/>
  <c r="CP1275" s="1"/>
  <c r="O1275" s="1"/>
  <c r="CZ1191"/>
  <c r="Y1191" s="1"/>
  <c r="CY1191"/>
  <c r="X1191" s="1"/>
  <c r="CJ885"/>
  <c r="BA916"/>
  <c r="AB1702"/>
  <c r="CP1690"/>
  <c r="O1690" s="1"/>
  <c r="AB1629"/>
  <c r="CQ1629"/>
  <c r="P1629" s="1"/>
  <c r="CP1629" s="1"/>
  <c r="O1629" s="1"/>
  <c r="CY1513"/>
  <c r="X1513" s="1"/>
  <c r="W1463"/>
  <c r="CY1455"/>
  <c r="X1455" s="1"/>
  <c r="CZ1455"/>
  <c r="Y1455" s="1"/>
  <c r="FP1385"/>
  <c r="EG1416"/>
  <c r="FY1416"/>
  <c r="AD1140"/>
  <c r="CS1140"/>
  <c r="R1140" s="1"/>
  <c r="CZ1708"/>
  <c r="Y1708" s="1"/>
  <c r="CY1708"/>
  <c r="X1708" s="1"/>
  <c r="CY1698"/>
  <c r="X1698" s="1"/>
  <c r="CZ1698"/>
  <c r="Y1698" s="1"/>
  <c r="CZ1644"/>
  <c r="Y1644" s="1"/>
  <c r="CY1644"/>
  <c r="X1644" s="1"/>
  <c r="CZ1643"/>
  <c r="Y1643" s="1"/>
  <c r="CY1643"/>
  <c r="X1643" s="1"/>
  <c r="CZ1627"/>
  <c r="Y1627" s="1"/>
  <c r="GM1627" s="1"/>
  <c r="CY1627"/>
  <c r="X1627" s="1"/>
  <c r="AE1652"/>
  <c r="FP1562"/>
  <c r="ET1562"/>
  <c r="CP1526"/>
  <c r="O1526" s="1"/>
  <c r="CX1667" i="3"/>
  <c r="CX1675"/>
  <c r="CX1674"/>
  <c r="CX1672"/>
  <c r="CX1670"/>
  <c r="CX1669"/>
  <c r="CX1673"/>
  <c r="CX1668"/>
  <c r="CX1677"/>
  <c r="CX1676"/>
  <c r="CX1671"/>
  <c r="V1523" i="1"/>
  <c r="BY1505"/>
  <c r="CI1530"/>
  <c r="AP1530"/>
  <c r="GX1463"/>
  <c r="CY1460"/>
  <c r="X1460" s="1"/>
  <c r="CZ1460"/>
  <c r="Y1460" s="1"/>
  <c r="AB1455"/>
  <c r="CQ1455"/>
  <c r="P1455" s="1"/>
  <c r="CZ1337"/>
  <c r="Y1337" s="1"/>
  <c r="CY1337"/>
  <c r="X1337" s="1"/>
  <c r="CZ1272"/>
  <c r="Y1272" s="1"/>
  <c r="CY1272"/>
  <c r="X1272" s="1"/>
  <c r="CJ1292"/>
  <c r="CD1188"/>
  <c r="AU1231"/>
  <c r="AB1143"/>
  <c r="CR1143"/>
  <c r="Q1143" s="1"/>
  <c r="EB1156"/>
  <c r="GE1621"/>
  <c r="EV1652"/>
  <c r="BZ1652"/>
  <c r="CI1652" s="1"/>
  <c r="P1593"/>
  <c r="EG1562"/>
  <c r="CZ1582"/>
  <c r="Y1582" s="1"/>
  <c r="CY1582"/>
  <c r="X1582" s="1"/>
  <c r="BY1562"/>
  <c r="CS1515"/>
  <c r="R1515" s="1"/>
  <c r="CZ1515" s="1"/>
  <c r="Y1515" s="1"/>
  <c r="AD1515"/>
  <c r="CR1515" s="1"/>
  <c r="Q1515" s="1"/>
  <c r="CZ1512"/>
  <c r="Y1512" s="1"/>
  <c r="CY1512"/>
  <c r="X1512" s="1"/>
  <c r="EG1448"/>
  <c r="P1477"/>
  <c r="BZ1448"/>
  <c r="AQ1473"/>
  <c r="CZ1636"/>
  <c r="Y1636" s="1"/>
  <c r="CY1636"/>
  <c r="X1636" s="1"/>
  <c r="CZ1628"/>
  <c r="Y1628" s="1"/>
  <c r="CY1628"/>
  <c r="X1628" s="1"/>
  <c r="CP1584"/>
  <c r="O1584" s="1"/>
  <c r="CZ1527"/>
  <c r="Y1527" s="1"/>
  <c r="CY1527"/>
  <c r="X1527" s="1"/>
  <c r="FR1448"/>
  <c r="EI1473"/>
  <c r="EA1385"/>
  <c r="DN1416"/>
  <c r="CR1279"/>
  <c r="Q1279" s="1"/>
  <c r="FP1621"/>
  <c r="CY1635"/>
  <c r="X1635" s="1"/>
  <c r="CZ1635"/>
  <c r="Y1635" s="1"/>
  <c r="CZ1630"/>
  <c r="Y1630" s="1"/>
  <c r="CY1630"/>
  <c r="X1630" s="1"/>
  <c r="EU1562"/>
  <c r="P1605"/>
  <c r="AB1575"/>
  <c r="CQ1575"/>
  <c r="P1575" s="1"/>
  <c r="CY1525"/>
  <c r="X1525" s="1"/>
  <c r="CY1459"/>
  <c r="X1459" s="1"/>
  <c r="CZ1459"/>
  <c r="Y1459" s="1"/>
  <c r="CP1457"/>
  <c r="O1457" s="1"/>
  <c r="AD1456"/>
  <c r="CR1456" s="1"/>
  <c r="Q1456" s="1"/>
  <c r="CP1456" s="1"/>
  <c r="O1456" s="1"/>
  <c r="CS1456"/>
  <c r="R1456" s="1"/>
  <c r="CZ1456" s="1"/>
  <c r="Y1456" s="1"/>
  <c r="CP1287"/>
  <c r="O1287" s="1"/>
  <c r="CP1226"/>
  <c r="O1226" s="1"/>
  <c r="CZ1217"/>
  <c r="Y1217" s="1"/>
  <c r="CY1217"/>
  <c r="X1217" s="1"/>
  <c r="CX1907" i="3"/>
  <c r="CX1906"/>
  <c r="CX1910"/>
  <c r="CX1911"/>
  <c r="CX1905"/>
  <c r="CX1904"/>
  <c r="CX1909"/>
  <c r="CX1908"/>
  <c r="CX1913"/>
  <c r="CX1912"/>
  <c r="CX1903"/>
  <c r="BZ1711" i="1"/>
  <c r="EG1652"/>
  <c r="BC1684"/>
  <c r="F1727"/>
  <c r="CP1709"/>
  <c r="O1709" s="1"/>
  <c r="CX1915" i="3"/>
  <c r="CX1923"/>
  <c r="CX1914"/>
  <c r="CX1922"/>
  <c r="CX1918"/>
  <c r="CX1916"/>
  <c r="CX1921"/>
  <c r="CX1920"/>
  <c r="CX1919"/>
  <c r="CX1924"/>
  <c r="CX1917"/>
  <c r="W1703" i="1"/>
  <c r="EB1711" s="1"/>
  <c r="AD1698"/>
  <c r="CR1698" s="1"/>
  <c r="Q1698" s="1"/>
  <c r="CP1698" s="1"/>
  <c r="O1698" s="1"/>
  <c r="AB1692"/>
  <c r="CD1711"/>
  <c r="CP1650"/>
  <c r="O1650" s="1"/>
  <c r="CZ1645"/>
  <c r="Y1645" s="1"/>
  <c r="CY1645"/>
  <c r="X1645" s="1"/>
  <c r="AB1633"/>
  <c r="CQ1632"/>
  <c r="P1632" s="1"/>
  <c r="F1605"/>
  <c r="EV1562"/>
  <c r="P1614"/>
  <c r="CG1589"/>
  <c r="AB1586"/>
  <c r="CQ1586"/>
  <c r="P1586" s="1"/>
  <c r="CP1586" s="1"/>
  <c r="O1586" s="1"/>
  <c r="CZ1584"/>
  <c r="Y1584" s="1"/>
  <c r="CY1584"/>
  <c r="X1584" s="1"/>
  <c r="DZ1589"/>
  <c r="AB1564"/>
  <c r="CQ1564"/>
  <c r="P1564" s="1"/>
  <c r="BZ1562"/>
  <c r="CQ1528"/>
  <c r="P1528" s="1"/>
  <c r="AJ1530"/>
  <c r="EH1473"/>
  <c r="CY1462"/>
  <c r="X1462" s="1"/>
  <c r="CZ1462"/>
  <c r="Y1462" s="1"/>
  <c r="CY1397"/>
  <c r="X1397" s="1"/>
  <c r="GM1397" s="1"/>
  <c r="CZ1397"/>
  <c r="Y1397" s="1"/>
  <c r="CP1390"/>
  <c r="O1390" s="1"/>
  <c r="CZ1228"/>
  <c r="Y1228" s="1"/>
  <c r="CY1228"/>
  <c r="X1228" s="1"/>
  <c r="CZ1225"/>
  <c r="Y1225" s="1"/>
  <c r="CY1225"/>
  <c r="X1225" s="1"/>
  <c r="BX885"/>
  <c r="AO916"/>
  <c r="FP1263"/>
  <c r="EG1292"/>
  <c r="AB1269"/>
  <c r="CQ1269"/>
  <c r="P1269" s="1"/>
  <c r="CP1269" s="1"/>
  <c r="O1269" s="1"/>
  <c r="AB1218"/>
  <c r="CS1210"/>
  <c r="R1210" s="1"/>
  <c r="AD1210"/>
  <c r="CR1210" s="1"/>
  <c r="Q1210" s="1"/>
  <c r="AB1205"/>
  <c r="CQ1205"/>
  <c r="P1205" s="1"/>
  <c r="CY973"/>
  <c r="X973" s="1"/>
  <c r="CZ973"/>
  <c r="Y973" s="1"/>
  <c r="GM954"/>
  <c r="GO954"/>
  <c r="CC977" s="1"/>
  <c r="AB1706"/>
  <c r="CS1695"/>
  <c r="R1695" s="1"/>
  <c r="CX1875" i="3"/>
  <c r="CX1874"/>
  <c r="CX1878"/>
  <c r="CX1879"/>
  <c r="CX1873"/>
  <c r="CX1872"/>
  <c r="CX1877"/>
  <c r="CX1876"/>
  <c r="CX1880"/>
  <c r="T1695" i="1"/>
  <c r="DY1711" s="1"/>
  <c r="FQ1711"/>
  <c r="AB1645"/>
  <c r="P1638"/>
  <c r="AB1636"/>
  <c r="AB1635"/>
  <c r="CY1632"/>
  <c r="X1632" s="1"/>
  <c r="AB1627"/>
  <c r="AB1584"/>
  <c r="FR1589"/>
  <c r="FY1589" s="1"/>
  <c r="CL1562"/>
  <c r="P1523"/>
  <c r="CP1523" s="1"/>
  <c r="O1523" s="1"/>
  <c r="AH1530"/>
  <c r="CS1461"/>
  <c r="R1461" s="1"/>
  <c r="CQ1403"/>
  <c r="P1403" s="1"/>
  <c r="CQ1401"/>
  <c r="P1401" s="1"/>
  <c r="CP1401" s="1"/>
  <c r="O1401" s="1"/>
  <c r="AB1401"/>
  <c r="CZ1398"/>
  <c r="Y1398" s="1"/>
  <c r="CD1416"/>
  <c r="GA1353"/>
  <c r="W1336"/>
  <c r="CP1330"/>
  <c r="O1330" s="1"/>
  <c r="CD1353"/>
  <c r="CZ1290"/>
  <c r="Y1290" s="1"/>
  <c r="CY1290"/>
  <c r="X1290" s="1"/>
  <c r="GN1290" s="1"/>
  <c r="AB1287"/>
  <c r="CZ1222"/>
  <c r="Y1222" s="1"/>
  <c r="CY1222"/>
  <c r="X1222" s="1"/>
  <c r="CZ1207"/>
  <c r="Y1207" s="1"/>
  <c r="CY1207"/>
  <c r="X1207" s="1"/>
  <c r="AD1198"/>
  <c r="CS1198"/>
  <c r="R1198" s="1"/>
  <c r="CZ1198" s="1"/>
  <c r="Y1198" s="1"/>
  <c r="CP1153"/>
  <c r="O1153" s="1"/>
  <c r="CQ1087"/>
  <c r="P1087" s="1"/>
  <c r="CY913"/>
  <c r="X913" s="1"/>
  <c r="CZ913"/>
  <c r="Y913" s="1"/>
  <c r="AB1709"/>
  <c r="CR1695"/>
  <c r="Q1695" s="1"/>
  <c r="AD1694"/>
  <c r="CR1694" s="1"/>
  <c r="Q1694" s="1"/>
  <c r="CP1694"/>
  <c r="O1694" s="1"/>
  <c r="AB1688"/>
  <c r="AB1650"/>
  <c r="CY1648"/>
  <c r="X1648" s="1"/>
  <c r="CZ1646"/>
  <c r="Y1646" s="1"/>
  <c r="AB1642"/>
  <c r="W1638"/>
  <c r="AB1630"/>
  <c r="FV1652"/>
  <c r="CR1624"/>
  <c r="Q1624" s="1"/>
  <c r="AB1587"/>
  <c r="T1580"/>
  <c r="AG1589" s="1"/>
  <c r="CP1578"/>
  <c r="O1578" s="1"/>
  <c r="AB1567"/>
  <c r="AB1566"/>
  <c r="FQ1589"/>
  <c r="EB1589"/>
  <c r="AB1526"/>
  <c r="AB1523"/>
  <c r="CR1520"/>
  <c r="Q1520" s="1"/>
  <c r="AD1519"/>
  <c r="CR1519" s="1"/>
  <c r="Q1519" s="1"/>
  <c r="CP1519" s="1"/>
  <c r="O1519" s="1"/>
  <c r="CQ1518"/>
  <c r="P1518" s="1"/>
  <c r="AD1517"/>
  <c r="CR1517" s="1"/>
  <c r="Q1517" s="1"/>
  <c r="CP1517" s="1"/>
  <c r="O1517" s="1"/>
  <c r="P1516"/>
  <c r="AB1515"/>
  <c r="AB1514"/>
  <c r="FV1530"/>
  <c r="AB1510"/>
  <c r="CP1509"/>
  <c r="O1509" s="1"/>
  <c r="AB1509"/>
  <c r="CX1566" i="3"/>
  <c r="CX1574"/>
  <c r="CX1569"/>
  <c r="CX1575"/>
  <c r="CX1568"/>
  <c r="CX1573"/>
  <c r="CX1565"/>
  <c r="CX1571"/>
  <c r="CX1572"/>
  <c r="CX1567"/>
  <c r="CX1570"/>
  <c r="P1460" i="1"/>
  <c r="AB1457"/>
  <c r="AH1473"/>
  <c r="AD1450"/>
  <c r="CS1450"/>
  <c r="R1450" s="1"/>
  <c r="AD1410"/>
  <c r="CS1410"/>
  <c r="R1410" s="1"/>
  <c r="CZ1410" s="1"/>
  <c r="Y1410" s="1"/>
  <c r="CX1502" i="3"/>
  <c r="CX1501"/>
  <c r="CX1499"/>
  <c r="CX1498"/>
  <c r="CX1496"/>
  <c r="CX1504"/>
  <c r="CX1503"/>
  <c r="CX1506"/>
  <c r="CX1505"/>
  <c r="CX1497"/>
  <c r="CX1500"/>
  <c r="CS1395" i="1"/>
  <c r="R1395" s="1"/>
  <c r="CY1395" s="1"/>
  <c r="X1395" s="1"/>
  <c r="CP1395"/>
  <c r="O1395" s="1"/>
  <c r="BD1353"/>
  <c r="V1336"/>
  <c r="CS1332"/>
  <c r="R1332" s="1"/>
  <c r="CP1332"/>
  <c r="O1332" s="1"/>
  <c r="CP1329"/>
  <c r="O1329" s="1"/>
  <c r="FV1324"/>
  <c r="EM1353"/>
  <c r="BB1292"/>
  <c r="CK1263"/>
  <c r="AB1286"/>
  <c r="CP1284"/>
  <c r="O1284" s="1"/>
  <c r="CY1280"/>
  <c r="X1280" s="1"/>
  <c r="CZ1280"/>
  <c r="Y1280" s="1"/>
  <c r="CR1278"/>
  <c r="Q1278" s="1"/>
  <c r="AB1278"/>
  <c r="CQ1276"/>
  <c r="P1276" s="1"/>
  <c r="AB1276"/>
  <c r="CP1227"/>
  <c r="O1227" s="1"/>
  <c r="AB1224"/>
  <c r="CQ1224"/>
  <c r="P1224" s="1"/>
  <c r="CP1224" s="1"/>
  <c r="O1224" s="1"/>
  <c r="CP1219"/>
  <c r="O1219" s="1"/>
  <c r="CZ1193"/>
  <c r="Y1193" s="1"/>
  <c r="DW1231"/>
  <c r="EA1129"/>
  <c r="DN1156"/>
  <c r="AD1145"/>
  <c r="CS1145"/>
  <c r="R1145" s="1"/>
  <c r="CZ1145" s="1"/>
  <c r="Y1145" s="1"/>
  <c r="CY1143"/>
  <c r="X1143" s="1"/>
  <c r="CZ1143"/>
  <c r="Y1143" s="1"/>
  <c r="CT1013"/>
  <c r="S1013" s="1"/>
  <c r="AB1013"/>
  <c r="CY969"/>
  <c r="X969" s="1"/>
  <c r="CZ969"/>
  <c r="Y969" s="1"/>
  <c r="CP965"/>
  <c r="O965" s="1"/>
  <c r="CD828"/>
  <c r="AU853"/>
  <c r="CY848"/>
  <c r="X848" s="1"/>
  <c r="CZ848"/>
  <c r="Y848" s="1"/>
  <c r="CS787"/>
  <c r="R787" s="1"/>
  <c r="CY787" s="1"/>
  <c r="X787" s="1"/>
  <c r="AD787"/>
  <c r="CR787" s="1"/>
  <c r="Q787" s="1"/>
  <c r="CJ739"/>
  <c r="AH739"/>
  <c r="CZ612"/>
  <c r="Y612" s="1"/>
  <c r="CY612"/>
  <c r="X612" s="1"/>
  <c r="CR612"/>
  <c r="Q612" s="1"/>
  <c r="AB612"/>
  <c r="CZ611"/>
  <c r="Y611" s="1"/>
  <c r="CY611"/>
  <c r="X611" s="1"/>
  <c r="CZ1332"/>
  <c r="Y1332" s="1"/>
  <c r="CZ1271"/>
  <c r="Y1271" s="1"/>
  <c r="CY1271"/>
  <c r="X1271" s="1"/>
  <c r="CP1228"/>
  <c r="O1228" s="1"/>
  <c r="AB1197"/>
  <c r="CQ1197"/>
  <c r="P1197" s="1"/>
  <c r="CR838"/>
  <c r="Q838" s="1"/>
  <c r="CP838" s="1"/>
  <c r="O838" s="1"/>
  <c r="CY1692"/>
  <c r="X1692" s="1"/>
  <c r="GN1692" s="1"/>
  <c r="AB1690"/>
  <c r="AE1711"/>
  <c r="CZ1640"/>
  <c r="Y1640" s="1"/>
  <c r="AB1637"/>
  <c r="CS1624"/>
  <c r="R1624" s="1"/>
  <c r="AB1623"/>
  <c r="ET1621"/>
  <c r="CY1569"/>
  <c r="X1569" s="1"/>
  <c r="CP1566"/>
  <c r="O1566" s="1"/>
  <c r="BD1505"/>
  <c r="F1555"/>
  <c r="CP1522"/>
  <c r="O1522" s="1"/>
  <c r="CS1520"/>
  <c r="R1520" s="1"/>
  <c r="CX1659" i="3"/>
  <c r="CX1658"/>
  <c r="CX1666"/>
  <c r="CX1656"/>
  <c r="CX1664"/>
  <c r="CX1662"/>
  <c r="CX1660"/>
  <c r="CX1663"/>
  <c r="CX1657"/>
  <c r="CX1661"/>
  <c r="CX1665"/>
  <c r="T1520" i="1"/>
  <c r="CP1515"/>
  <c r="O1515" s="1"/>
  <c r="AB1511"/>
  <c r="BB1473"/>
  <c r="CK1448"/>
  <c r="CP1458"/>
  <c r="O1458" s="1"/>
  <c r="CY1454"/>
  <c r="X1454" s="1"/>
  <c r="CZ1454"/>
  <c r="Y1454" s="1"/>
  <c r="F1420"/>
  <c r="AO1385"/>
  <c r="AB1404"/>
  <c r="CQ1404"/>
  <c r="P1404" s="1"/>
  <c r="CP1394"/>
  <c r="O1394" s="1"/>
  <c r="CY1393"/>
  <c r="X1393" s="1"/>
  <c r="CZ1393"/>
  <c r="Y1393" s="1"/>
  <c r="BX1324"/>
  <c r="CR1349"/>
  <c r="Q1349" s="1"/>
  <c r="CP1349" s="1"/>
  <c r="O1349" s="1"/>
  <c r="AB1349"/>
  <c r="CY1334"/>
  <c r="X1334" s="1"/>
  <c r="CZ1334"/>
  <c r="Y1334" s="1"/>
  <c r="CS1330"/>
  <c r="R1330" s="1"/>
  <c r="CZ1330" s="1"/>
  <c r="Y1330" s="1"/>
  <c r="AB1288"/>
  <c r="CQ1288"/>
  <c r="P1288" s="1"/>
  <c r="AB1229"/>
  <c r="CQ1229"/>
  <c r="P1229" s="1"/>
  <c r="AB1221"/>
  <c r="CQ1221"/>
  <c r="P1221" s="1"/>
  <c r="CP1191"/>
  <c r="O1191" s="1"/>
  <c r="DY1097"/>
  <c r="CY1029"/>
  <c r="X1029" s="1"/>
  <c r="GM1029" s="1"/>
  <c r="CZ1029"/>
  <c r="Y1029" s="1"/>
  <c r="GN1029" s="1"/>
  <c r="CP972"/>
  <c r="O972" s="1"/>
  <c r="FQ948"/>
  <c r="CY786"/>
  <c r="X786" s="1"/>
  <c r="CZ786"/>
  <c r="Y786" s="1"/>
  <c r="CQ1707"/>
  <c r="P1707" s="1"/>
  <c r="AB1704"/>
  <c r="U1703"/>
  <c r="GX1702"/>
  <c r="CJ1711" s="1"/>
  <c r="T1702"/>
  <c r="AG1711" s="1"/>
  <c r="AD1696"/>
  <c r="CR1696" s="1"/>
  <c r="Q1696" s="1"/>
  <c r="CP1696" s="1"/>
  <c r="O1696" s="1"/>
  <c r="P1695"/>
  <c r="AB1694"/>
  <c r="AB1693"/>
  <c r="CQ1689"/>
  <c r="P1689" s="1"/>
  <c r="AB1686"/>
  <c r="AB1647"/>
  <c r="CQ1644"/>
  <c r="P1644" s="1"/>
  <c r="T1641"/>
  <c r="AG1652" s="1"/>
  <c r="CQ1628"/>
  <c r="P1628" s="1"/>
  <c r="CP1624"/>
  <c r="O1624" s="1"/>
  <c r="CQ1585"/>
  <c r="P1585" s="1"/>
  <c r="AB1582"/>
  <c r="GX1580"/>
  <c r="CJ1589" s="1"/>
  <c r="U1580"/>
  <c r="AH1589" s="1"/>
  <c r="S1573"/>
  <c r="AB1570"/>
  <c r="CQ1524"/>
  <c r="P1524" s="1"/>
  <c r="P1520"/>
  <c r="AB1519"/>
  <c r="AB1517"/>
  <c r="W1516"/>
  <c r="EB1530" s="1"/>
  <c r="FR1530"/>
  <c r="CQ1512"/>
  <c r="P1512" s="1"/>
  <c r="EV1473"/>
  <c r="AD1469"/>
  <c r="CS1469"/>
  <c r="R1469" s="1"/>
  <c r="CY1469" s="1"/>
  <c r="X1469" s="1"/>
  <c r="AB1463"/>
  <c r="CQ1463"/>
  <c r="P1463" s="1"/>
  <c r="CP1461"/>
  <c r="O1461" s="1"/>
  <c r="W1460"/>
  <c r="AJ1473" s="1"/>
  <c r="CQ1454"/>
  <c r="P1454" s="1"/>
  <c r="CP1454" s="1"/>
  <c r="O1454" s="1"/>
  <c r="R1452"/>
  <c r="CY1401"/>
  <c r="X1401" s="1"/>
  <c r="CZ1401"/>
  <c r="Y1401" s="1"/>
  <c r="AD1400"/>
  <c r="CR1400" s="1"/>
  <c r="Q1400" s="1"/>
  <c r="AB1392"/>
  <c r="CQ1392"/>
  <c r="P1392" s="1"/>
  <c r="CP1391"/>
  <c r="O1391" s="1"/>
  <c r="AG1416"/>
  <c r="CR1387"/>
  <c r="Q1387" s="1"/>
  <c r="AB1387"/>
  <c r="GE1324"/>
  <c r="EV1353"/>
  <c r="CR1346"/>
  <c r="Q1346" s="1"/>
  <c r="CP1346" s="1"/>
  <c r="O1346" s="1"/>
  <c r="AB1346"/>
  <c r="CY1340"/>
  <c r="X1340" s="1"/>
  <c r="CZ1340"/>
  <c r="Y1340" s="1"/>
  <c r="U1337"/>
  <c r="CP1331"/>
  <c r="O1331" s="1"/>
  <c r="CP1328"/>
  <c r="O1328" s="1"/>
  <c r="AB1328"/>
  <c r="EA1353"/>
  <c r="CP1285"/>
  <c r="O1285" s="1"/>
  <c r="AB1280"/>
  <c r="CR1280"/>
  <c r="Q1280" s="1"/>
  <c r="CP1267"/>
  <c r="O1267" s="1"/>
  <c r="BY1188"/>
  <c r="CI1231"/>
  <c r="AP1231"/>
  <c r="CP1210"/>
  <c r="O1210" s="1"/>
  <c r="CZ1204"/>
  <c r="Y1204" s="1"/>
  <c r="CY1204"/>
  <c r="X1204" s="1"/>
  <c r="BD1129"/>
  <c r="F1181"/>
  <c r="FV1156"/>
  <c r="CQ1091"/>
  <c r="P1091" s="1"/>
  <c r="CS1090"/>
  <c r="R1090" s="1"/>
  <c r="AD1090"/>
  <c r="CR1090" s="1"/>
  <c r="Q1090" s="1"/>
  <c r="AD1081"/>
  <c r="CR1081" s="1"/>
  <c r="Q1081" s="1"/>
  <c r="CS1081"/>
  <c r="R1081" s="1"/>
  <c r="CZ1081" s="1"/>
  <c r="Y1081" s="1"/>
  <c r="AD1078"/>
  <c r="CS1078"/>
  <c r="R1078" s="1"/>
  <c r="CZ1078" s="1"/>
  <c r="Y1078" s="1"/>
  <c r="CT1072"/>
  <c r="S1072" s="1"/>
  <c r="AB1072"/>
  <c r="EG1009"/>
  <c r="P1040"/>
  <c r="CP1031"/>
  <c r="O1031" s="1"/>
  <c r="CY963"/>
  <c r="X963" s="1"/>
  <c r="CZ963"/>
  <c r="Y963" s="1"/>
  <c r="CQ962"/>
  <c r="P962" s="1"/>
  <c r="CP962" s="1"/>
  <c r="O962" s="1"/>
  <c r="AB962"/>
  <c r="CZ897"/>
  <c r="Y897" s="1"/>
  <c r="CY897"/>
  <c r="X897" s="1"/>
  <c r="CY896"/>
  <c r="X896" s="1"/>
  <c r="CZ896"/>
  <c r="Y896" s="1"/>
  <c r="CY888"/>
  <c r="X888" s="1"/>
  <c r="CZ888"/>
  <c r="Y888" s="1"/>
  <c r="DX916"/>
  <c r="BY828"/>
  <c r="AP853"/>
  <c r="FV796"/>
  <c r="CY663"/>
  <c r="X663" s="1"/>
  <c r="CY662"/>
  <c r="X662" s="1"/>
  <c r="CZ662"/>
  <c r="Y662" s="1"/>
  <c r="CY618"/>
  <c r="X618" s="1"/>
  <c r="CZ618"/>
  <c r="Y618" s="1"/>
  <c r="FQ1231"/>
  <c r="CR956"/>
  <c r="Q956" s="1"/>
  <c r="CY489"/>
  <c r="X489" s="1"/>
  <c r="CZ489"/>
  <c r="Y489" s="1"/>
  <c r="CP489"/>
  <c r="O489" s="1"/>
  <c r="DX513"/>
  <c r="S1699"/>
  <c r="EB1652"/>
  <c r="CJ1652"/>
  <c r="CX1747" i="3"/>
  <c r="CX1755"/>
  <c r="CX1746"/>
  <c r="CX1754"/>
  <c r="CX1752"/>
  <c r="CX1750"/>
  <c r="CX1745"/>
  <c r="CX1749"/>
  <c r="CX1753"/>
  <c r="CX1748"/>
  <c r="CX1751"/>
  <c r="CY1577" i="1"/>
  <c r="X1577" s="1"/>
  <c r="CX1715" i="3"/>
  <c r="CX1714"/>
  <c r="CX1722"/>
  <c r="CX1720"/>
  <c r="CX1718"/>
  <c r="CX1719"/>
  <c r="CX1717"/>
  <c r="CX1721"/>
  <c r="CX1716"/>
  <c r="T1573" i="1"/>
  <c r="CS1521"/>
  <c r="R1521" s="1"/>
  <c r="CZ1521" s="1"/>
  <c r="Y1521" s="1"/>
  <c r="DX1530"/>
  <c r="ET1448"/>
  <c r="P1486"/>
  <c r="ET1416"/>
  <c r="GC1385"/>
  <c r="AD1411"/>
  <c r="CS1411"/>
  <c r="R1411" s="1"/>
  <c r="CY1411" s="1"/>
  <c r="X1411" s="1"/>
  <c r="CY1404"/>
  <c r="X1404" s="1"/>
  <c r="CZ1404"/>
  <c r="Y1404" s="1"/>
  <c r="AB1396"/>
  <c r="CQ1396"/>
  <c r="P1396" s="1"/>
  <c r="CY1388"/>
  <c r="X1388" s="1"/>
  <c r="DX1416"/>
  <c r="CP1333"/>
  <c r="O1333" s="1"/>
  <c r="GD1263"/>
  <c r="EU1292"/>
  <c r="CY1275"/>
  <c r="X1275" s="1"/>
  <c r="CZ1275"/>
  <c r="Y1275" s="1"/>
  <c r="CZ1270"/>
  <c r="Y1270" s="1"/>
  <c r="CY1270"/>
  <c r="X1270" s="1"/>
  <c r="FQ1292"/>
  <c r="CZ1223"/>
  <c r="Y1223" s="1"/>
  <c r="CY1223"/>
  <c r="X1223" s="1"/>
  <c r="GD1129"/>
  <c r="EU1156"/>
  <c r="AB1152"/>
  <c r="CQ1152"/>
  <c r="P1152" s="1"/>
  <c r="AB1082"/>
  <c r="CR1082"/>
  <c r="Q1082" s="1"/>
  <c r="CI1036"/>
  <c r="BY1009"/>
  <c r="AP1036"/>
  <c r="EB1036"/>
  <c r="AB974"/>
  <c r="CQ974"/>
  <c r="P974" s="1"/>
  <c r="CP974" s="1"/>
  <c r="O974" s="1"/>
  <c r="CR836"/>
  <c r="Q836" s="1"/>
  <c r="CP836" s="1"/>
  <c r="O836" s="1"/>
  <c r="AB836"/>
  <c r="CQ734"/>
  <c r="P734" s="1"/>
  <c r="CP734" s="1"/>
  <c r="O734" s="1"/>
  <c r="AB734"/>
  <c r="AD733"/>
  <c r="I769" i="8" s="1"/>
  <c r="W769" s="1"/>
  <c r="CS733" i="1"/>
  <c r="R733" s="1"/>
  <c r="CY733" s="1"/>
  <c r="X733" s="1"/>
  <c r="CQ1705"/>
  <c r="P1705" s="1"/>
  <c r="AB1691"/>
  <c r="AP1652"/>
  <c r="AB1649"/>
  <c r="CQ1646"/>
  <c r="P1646" s="1"/>
  <c r="S1634"/>
  <c r="AB1631"/>
  <c r="FR1652"/>
  <c r="FY1652" s="1"/>
  <c r="CQ1626"/>
  <c r="P1626" s="1"/>
  <c r="AB1625"/>
  <c r="CQ1583"/>
  <c r="P1583" s="1"/>
  <c r="P1580"/>
  <c r="CP1580" s="1"/>
  <c r="O1580" s="1"/>
  <c r="CP1579"/>
  <c r="O1579" s="1"/>
  <c r="AB1579"/>
  <c r="CX1739" i="3"/>
  <c r="CX1738"/>
  <c r="CX1736"/>
  <c r="CX1744"/>
  <c r="CX1734"/>
  <c r="CX1742"/>
  <c r="CX1737"/>
  <c r="CX1741"/>
  <c r="CX1740"/>
  <c r="CX1735"/>
  <c r="CX1743"/>
  <c r="T1577" i="1"/>
  <c r="DY1589" s="1"/>
  <c r="CR1573"/>
  <c r="Q1573" s="1"/>
  <c r="AD1572"/>
  <c r="CR1572" s="1"/>
  <c r="Q1572" s="1"/>
  <c r="AD1589" s="1"/>
  <c r="CQ1571"/>
  <c r="P1571" s="1"/>
  <c r="AB1568"/>
  <c r="F1546"/>
  <c r="FY1530"/>
  <c r="EG1530"/>
  <c r="AB1527"/>
  <c r="CR1521"/>
  <c r="Q1521" s="1"/>
  <c r="FQ1530"/>
  <c r="CY1510"/>
  <c r="X1510" s="1"/>
  <c r="CS1508"/>
  <c r="R1508" s="1"/>
  <c r="AB1508"/>
  <c r="CQ1508"/>
  <c r="P1508" s="1"/>
  <c r="AI1530"/>
  <c r="FP1505"/>
  <c r="BD1448"/>
  <c r="F1498"/>
  <c r="AD1470"/>
  <c r="CS1470"/>
  <c r="R1470" s="1"/>
  <c r="CZ1470" s="1"/>
  <c r="Y1470" s="1"/>
  <c r="P1452"/>
  <c r="FV1473"/>
  <c r="BD1385"/>
  <c r="F1441"/>
  <c r="F1432"/>
  <c r="BC1385"/>
  <c r="CQ1393"/>
  <c r="P1393" s="1"/>
  <c r="CP1393" s="1"/>
  <c r="O1393" s="1"/>
  <c r="W1390"/>
  <c r="EB1416" s="1"/>
  <c r="AO1353"/>
  <c r="CQ1342"/>
  <c r="P1342" s="1"/>
  <c r="CP1342" s="1"/>
  <c r="O1342" s="1"/>
  <c r="CQ1338"/>
  <c r="P1338" s="1"/>
  <c r="CP1338" s="1"/>
  <c r="O1338" s="1"/>
  <c r="AB1338"/>
  <c r="W1337"/>
  <c r="EB1353" s="1"/>
  <c r="GX1336"/>
  <c r="CJ1353" s="1"/>
  <c r="T1336"/>
  <c r="AG1353" s="1"/>
  <c r="CY1331"/>
  <c r="X1331" s="1"/>
  <c r="CZ1286"/>
  <c r="Y1286" s="1"/>
  <c r="CY1286"/>
  <c r="X1286" s="1"/>
  <c r="CZ1285"/>
  <c r="Y1285" s="1"/>
  <c r="CY1285"/>
  <c r="X1285" s="1"/>
  <c r="GN1273"/>
  <c r="GM1273"/>
  <c r="CP1272"/>
  <c r="O1272" s="1"/>
  <c r="CP1212"/>
  <c r="O1212" s="1"/>
  <c r="CP1211"/>
  <c r="O1211" s="1"/>
  <c r="CY1200"/>
  <c r="X1200" s="1"/>
  <c r="CZ1200"/>
  <c r="Y1200" s="1"/>
  <c r="AB1190"/>
  <c r="CR1190"/>
  <c r="Q1190" s="1"/>
  <c r="CR1141"/>
  <c r="Q1141" s="1"/>
  <c r="AB1141"/>
  <c r="CQ1136"/>
  <c r="P1136" s="1"/>
  <c r="CY1093"/>
  <c r="X1093" s="1"/>
  <c r="CZ1093"/>
  <c r="Y1093" s="1"/>
  <c r="CY1031"/>
  <c r="X1031" s="1"/>
  <c r="CZ1031"/>
  <c r="Y1031" s="1"/>
  <c r="CT1021"/>
  <c r="S1021" s="1"/>
  <c r="AB1021"/>
  <c r="CZ951"/>
  <c r="Y951" s="1"/>
  <c r="CY951"/>
  <c r="X951" s="1"/>
  <c r="CY783"/>
  <c r="X783" s="1"/>
  <c r="CZ783"/>
  <c r="Y783" s="1"/>
  <c r="CY737"/>
  <c r="X737" s="1"/>
  <c r="CZ737"/>
  <c r="Y737" s="1"/>
  <c r="EM739"/>
  <c r="FV716"/>
  <c r="BZ484"/>
  <c r="AQ513"/>
  <c r="DZ1353"/>
  <c r="CQ1327"/>
  <c r="P1327" s="1"/>
  <c r="AB1327"/>
  <c r="AB1226"/>
  <c r="CP1220"/>
  <c r="O1220" s="1"/>
  <c r="CY1198"/>
  <c r="X1198" s="1"/>
  <c r="BZ1009"/>
  <c r="AQ1036"/>
  <c r="CG1036"/>
  <c r="CD977"/>
  <c r="AG484"/>
  <c r="T513"/>
  <c r="U1702"/>
  <c r="FR1711"/>
  <c r="CY1687"/>
  <c r="X1687" s="1"/>
  <c r="DX1711"/>
  <c r="FQ1652"/>
  <c r="AH1652"/>
  <c r="CS1573"/>
  <c r="R1573" s="1"/>
  <c r="AI1589"/>
  <c r="BB1505"/>
  <c r="F1543"/>
  <c r="CJ1530"/>
  <c r="CG1473"/>
  <c r="AO1473"/>
  <c r="AB1453"/>
  <c r="CQ1453"/>
  <c r="P1453" s="1"/>
  <c r="CY1410"/>
  <c r="X1410" s="1"/>
  <c r="CP1400"/>
  <c r="O1400" s="1"/>
  <c r="GB1416"/>
  <c r="AI1353"/>
  <c r="GM1290"/>
  <c r="AJ1292"/>
  <c r="AB1268"/>
  <c r="CQ1268"/>
  <c r="P1268" s="1"/>
  <c r="AB1196"/>
  <c r="CQ1196"/>
  <c r="P1196" s="1"/>
  <c r="CP1196" s="1"/>
  <c r="O1196" s="1"/>
  <c r="CQ1192"/>
  <c r="P1192" s="1"/>
  <c r="AB1192"/>
  <c r="CY1148"/>
  <c r="X1148" s="1"/>
  <c r="CZ1148"/>
  <c r="Y1148" s="1"/>
  <c r="CY1091"/>
  <c r="X1091" s="1"/>
  <c r="CZ1091"/>
  <c r="Y1091" s="1"/>
  <c r="CZ1090"/>
  <c r="Y1090" s="1"/>
  <c r="CY1090"/>
  <c r="X1090" s="1"/>
  <c r="CZ1086"/>
  <c r="Y1086" s="1"/>
  <c r="CY1086"/>
  <c r="X1086" s="1"/>
  <c r="GB1097"/>
  <c r="AQ977"/>
  <c r="P866"/>
  <c r="ET828"/>
  <c r="CQ835"/>
  <c r="P835" s="1"/>
  <c r="EU684"/>
  <c r="GD659"/>
  <c r="R1703"/>
  <c r="GX1695"/>
  <c r="GB1711" s="1"/>
  <c r="CY1691"/>
  <c r="X1691" s="1"/>
  <c r="AH1711"/>
  <c r="CX1827" i="3"/>
  <c r="CX1826"/>
  <c r="CX1824"/>
  <c r="CX1832"/>
  <c r="CX1830"/>
  <c r="CX1831"/>
  <c r="CX1825"/>
  <c r="CX1829"/>
  <c r="CX1833"/>
  <c r="CX1828"/>
  <c r="CX1823"/>
  <c r="CZ1639" i="1"/>
  <c r="Y1639" s="1"/>
  <c r="S1638"/>
  <c r="CX1795" i="3"/>
  <c r="CX1794"/>
  <c r="CX1792"/>
  <c r="CX1800"/>
  <c r="CX1798"/>
  <c r="CX1797"/>
  <c r="CX1796"/>
  <c r="CX1799"/>
  <c r="CX1793"/>
  <c r="T1634" i="1"/>
  <c r="DY1652" s="1"/>
  <c r="CY1631"/>
  <c r="X1631" s="1"/>
  <c r="GM1631" s="1"/>
  <c r="AB1580"/>
  <c r="P1573"/>
  <c r="CY1568"/>
  <c r="X1568" s="1"/>
  <c r="GO1568" s="1"/>
  <c r="CC1589" s="1"/>
  <c r="FV1589"/>
  <c r="CY1565"/>
  <c r="X1565" s="1"/>
  <c r="DX1589"/>
  <c r="EV1530"/>
  <c r="T1523"/>
  <c r="AG1530" s="1"/>
  <c r="CY1522"/>
  <c r="X1522" s="1"/>
  <c r="CP1521"/>
  <c r="O1521" s="1"/>
  <c r="GX1520"/>
  <c r="DY1530"/>
  <c r="CZ1466"/>
  <c r="Y1466" s="1"/>
  <c r="V1463"/>
  <c r="EA1473" s="1"/>
  <c r="CY1458"/>
  <c r="X1458" s="1"/>
  <c r="CZ1458"/>
  <c r="Y1458" s="1"/>
  <c r="AI1473"/>
  <c r="BB1385"/>
  <c r="F1429"/>
  <c r="AD1414"/>
  <c r="CS1414"/>
  <c r="R1414" s="1"/>
  <c r="CY1414" s="1"/>
  <c r="X1414" s="1"/>
  <c r="CZ1411"/>
  <c r="Y1411" s="1"/>
  <c r="AD1406"/>
  <c r="CS1406"/>
  <c r="R1406" s="1"/>
  <c r="CZ1394"/>
  <c r="Y1394" s="1"/>
  <c r="CZ1390"/>
  <c r="Y1390" s="1"/>
  <c r="FV1416"/>
  <c r="AJ1416"/>
  <c r="CM1385"/>
  <c r="EH1353"/>
  <c r="CR1350"/>
  <c r="Q1350" s="1"/>
  <c r="CP1350" s="1"/>
  <c r="O1350" s="1"/>
  <c r="AB1350"/>
  <c r="CR1345"/>
  <c r="Q1345" s="1"/>
  <c r="AB1345"/>
  <c r="GX1337"/>
  <c r="GB1353" s="1"/>
  <c r="CY1333"/>
  <c r="X1333" s="1"/>
  <c r="CY1332"/>
  <c r="X1332" s="1"/>
  <c r="CP1283"/>
  <c r="O1283" s="1"/>
  <c r="CX1320" i="3"/>
  <c r="CX1318"/>
  <c r="CX1326"/>
  <c r="CX1325"/>
  <c r="CX1319"/>
  <c r="CX1324"/>
  <c r="CX1323"/>
  <c r="CX1322"/>
  <c r="CX1321"/>
  <c r="T1274" i="1"/>
  <c r="FR1292"/>
  <c r="CY1227"/>
  <c r="X1227" s="1"/>
  <c r="AB1223"/>
  <c r="CQ1223"/>
  <c r="P1223" s="1"/>
  <c r="CY1219"/>
  <c r="X1219" s="1"/>
  <c r="AB1216"/>
  <c r="BZ1188"/>
  <c r="CG1231"/>
  <c r="AQ1231"/>
  <c r="GB1231"/>
  <c r="CS1194"/>
  <c r="R1194" s="1"/>
  <c r="AD1194"/>
  <c r="CR1194" s="1"/>
  <c r="Q1194" s="1"/>
  <c r="CP1194" s="1"/>
  <c r="O1194" s="1"/>
  <c r="CP1190"/>
  <c r="O1190" s="1"/>
  <c r="EH1129"/>
  <c r="P1165"/>
  <c r="CQ1138"/>
  <c r="P1138" s="1"/>
  <c r="AJ1156"/>
  <c r="CZ1095"/>
  <c r="Y1095" s="1"/>
  <c r="CY1089"/>
  <c r="X1089" s="1"/>
  <c r="CZ1089"/>
  <c r="Y1089" s="1"/>
  <c r="CQ1024"/>
  <c r="P1024" s="1"/>
  <c r="AB1024"/>
  <c r="CX977" i="3"/>
  <c r="CX976"/>
  <c r="CX981"/>
  <c r="CX975"/>
  <c r="CX979"/>
  <c r="CX980"/>
  <c r="CX983"/>
  <c r="CX978"/>
  <c r="CX982"/>
  <c r="T1019" i="1"/>
  <c r="AG1036" s="1"/>
  <c r="V1019"/>
  <c r="AB970"/>
  <c r="CQ970"/>
  <c r="P970" s="1"/>
  <c r="CP970" s="1"/>
  <c r="O970" s="1"/>
  <c r="FV885"/>
  <c r="EM916"/>
  <c r="AD905"/>
  <c r="CR905" s="1"/>
  <c r="Q905" s="1"/>
  <c r="CP905" s="1"/>
  <c r="O905" s="1"/>
  <c r="CS905"/>
  <c r="R905" s="1"/>
  <c r="CY905" s="1"/>
  <c r="X905" s="1"/>
  <c r="CQ833"/>
  <c r="P833" s="1"/>
  <c r="DX853"/>
  <c r="AI853"/>
  <c r="CS788"/>
  <c r="R788" s="1"/>
  <c r="AD788"/>
  <c r="CR788" s="1"/>
  <c r="Q788" s="1"/>
  <c r="AO1711"/>
  <c r="AO1652"/>
  <c r="AO1589"/>
  <c r="AO1530"/>
  <c r="CM1505"/>
  <c r="AD1467"/>
  <c r="CS1467"/>
  <c r="R1467" s="1"/>
  <c r="W1453"/>
  <c r="EB1473" s="1"/>
  <c r="S1452"/>
  <c r="AF1473"/>
  <c r="AD1408"/>
  <c r="CS1408"/>
  <c r="R1408" s="1"/>
  <c r="CZ1408" s="1"/>
  <c r="Y1408" s="1"/>
  <c r="CY1407"/>
  <c r="X1407" s="1"/>
  <c r="AB1394"/>
  <c r="P1389"/>
  <c r="BC1353"/>
  <c r="CP1351"/>
  <c r="O1351" s="1"/>
  <c r="CX1422" i="3"/>
  <c r="CX1421"/>
  <c r="CX1419"/>
  <c r="CX1427"/>
  <c r="CX1426"/>
  <c r="CX1424"/>
  <c r="CX1423"/>
  <c r="CX1425"/>
  <c r="CX1428"/>
  <c r="CX1420"/>
  <c r="CX1418"/>
  <c r="P1337" i="1"/>
  <c r="CX1398" i="3"/>
  <c r="CX1406"/>
  <c r="CX1405"/>
  <c r="CX1403"/>
  <c r="CX1400"/>
  <c r="CX1402"/>
  <c r="CX1401"/>
  <c r="CX1404"/>
  <c r="CX1399"/>
  <c r="BY1353" i="1"/>
  <c r="CX1352" i="3"/>
  <c r="CX1350"/>
  <c r="CX1358"/>
  <c r="CX1349"/>
  <c r="CX1357"/>
  <c r="CX1351"/>
  <c r="CX1356"/>
  <c r="CX1355"/>
  <c r="CX1354"/>
  <c r="CX1359"/>
  <c r="CX1353"/>
  <c r="CZ1278" i="1"/>
  <c r="Y1278" s="1"/>
  <c r="S1216"/>
  <c r="CY1214"/>
  <c r="X1214" s="1"/>
  <c r="CZ1214"/>
  <c r="Y1214" s="1"/>
  <c r="AB1203"/>
  <c r="CQ1203"/>
  <c r="P1203" s="1"/>
  <c r="V1200"/>
  <c r="CP1195"/>
  <c r="O1195" s="1"/>
  <c r="EV1188"/>
  <c r="CP1151"/>
  <c r="O1151" s="1"/>
  <c r="CZ1147"/>
  <c r="Y1147" s="1"/>
  <c r="CY1147"/>
  <c r="X1147" s="1"/>
  <c r="CY1145"/>
  <c r="X1145" s="1"/>
  <c r="CT1139"/>
  <c r="S1139" s="1"/>
  <c r="AF1156" s="1"/>
  <c r="AB1139"/>
  <c r="AB1089"/>
  <c r="CQ1089"/>
  <c r="P1089" s="1"/>
  <c r="S1027"/>
  <c r="AD1022"/>
  <c r="CR1022" s="1"/>
  <c r="Q1022" s="1"/>
  <c r="CS1022"/>
  <c r="R1022" s="1"/>
  <c r="CZ1022" s="1"/>
  <c r="Y1022" s="1"/>
  <c r="U1019"/>
  <c r="AH1036" s="1"/>
  <c r="CP1013"/>
  <c r="O1013" s="1"/>
  <c r="DY1036"/>
  <c r="CY971"/>
  <c r="X971" s="1"/>
  <c r="CZ971"/>
  <c r="Y971" s="1"/>
  <c r="CX945" i="3"/>
  <c r="CX953"/>
  <c r="CX952"/>
  <c r="CX946"/>
  <c r="CX951"/>
  <c r="CX955"/>
  <c r="CX950"/>
  <c r="CX954"/>
  <c r="CX949"/>
  <c r="CX948"/>
  <c r="CX947"/>
  <c r="CX956"/>
  <c r="V967" i="1"/>
  <c r="R967"/>
  <c r="BD885"/>
  <c r="F941"/>
  <c r="CZ901"/>
  <c r="Y901" s="1"/>
  <c r="CY901"/>
  <c r="X901" s="1"/>
  <c r="AB893"/>
  <c r="CR893"/>
  <c r="Q893" s="1"/>
  <c r="CP893" s="1"/>
  <c r="O893" s="1"/>
  <c r="AB891"/>
  <c r="CR891"/>
  <c r="Q891" s="1"/>
  <c r="CP891" s="1"/>
  <c r="O891" s="1"/>
  <c r="DN796"/>
  <c r="EA771"/>
  <c r="CY670"/>
  <c r="X670" s="1"/>
  <c r="CZ670"/>
  <c r="Y670" s="1"/>
  <c r="CX617" i="3"/>
  <c r="CX620"/>
  <c r="CX616"/>
  <c r="CX619"/>
  <c r="CX618"/>
  <c r="V668" i="1"/>
  <c r="W668"/>
  <c r="R668"/>
  <c r="BD1711"/>
  <c r="BD1652"/>
  <c r="BD1589"/>
  <c r="AD1468"/>
  <c r="CS1468"/>
  <c r="R1468" s="1"/>
  <c r="CZ1468" s="1"/>
  <c r="Y1468" s="1"/>
  <c r="CY1467"/>
  <c r="X1467" s="1"/>
  <c r="AB1464"/>
  <c r="CQ1464"/>
  <c r="P1464" s="1"/>
  <c r="CP1464" s="1"/>
  <c r="O1464" s="1"/>
  <c r="GX1462"/>
  <c r="CJ1473" s="1"/>
  <c r="AB1461"/>
  <c r="T1459"/>
  <c r="DY1473" s="1"/>
  <c r="AB1451"/>
  <c r="CQ1451"/>
  <c r="P1451" s="1"/>
  <c r="AD1409"/>
  <c r="CS1409"/>
  <c r="R1409" s="1"/>
  <c r="CZ1409" s="1"/>
  <c r="Y1409" s="1"/>
  <c r="CY1408"/>
  <c r="X1408" s="1"/>
  <c r="AD1405"/>
  <c r="T1402"/>
  <c r="DY1416" s="1"/>
  <c r="CX1478" i="3"/>
  <c r="CX1477"/>
  <c r="CX1483"/>
  <c r="CX1484"/>
  <c r="CX1479"/>
  <c r="CX1482"/>
  <c r="CX1481"/>
  <c r="CX1476"/>
  <c r="CX1480"/>
  <c r="AB1391" i="1"/>
  <c r="BY1416"/>
  <c r="BB1353"/>
  <c r="CP1348"/>
  <c r="O1348" s="1"/>
  <c r="CS1341"/>
  <c r="R1341" s="1"/>
  <c r="CZ1341" s="1"/>
  <c r="Y1341" s="1"/>
  <c r="AB1341"/>
  <c r="CS1339"/>
  <c r="R1339" s="1"/>
  <c r="AB1339"/>
  <c r="AB1337"/>
  <c r="CS1335"/>
  <c r="R1335" s="1"/>
  <c r="AB1335"/>
  <c r="AB1333"/>
  <c r="AB1331"/>
  <c r="AB1329"/>
  <c r="CP1326"/>
  <c r="O1326" s="1"/>
  <c r="CY1288"/>
  <c r="X1288" s="1"/>
  <c r="R1281"/>
  <c r="CY1281" s="1"/>
  <c r="X1281" s="1"/>
  <c r="CY1279"/>
  <c r="X1279" s="1"/>
  <c r="U1274"/>
  <c r="AI1292"/>
  <c r="AB1265"/>
  <c r="CL1263"/>
  <c r="CP1222"/>
  <c r="O1222" s="1"/>
  <c r="R1216"/>
  <c r="Q1216"/>
  <c r="AB1214"/>
  <c r="Q1200"/>
  <c r="CY1152"/>
  <c r="X1152" s="1"/>
  <c r="CZ1152"/>
  <c r="Y1152" s="1"/>
  <c r="CQ1150"/>
  <c r="P1150" s="1"/>
  <c r="CP1133"/>
  <c r="O1133" s="1"/>
  <c r="CS1131"/>
  <c r="R1131" s="1"/>
  <c r="AD1131"/>
  <c r="CR1131" s="1"/>
  <c r="Q1131" s="1"/>
  <c r="CP1131" s="1"/>
  <c r="O1131" s="1"/>
  <c r="AD1084"/>
  <c r="CR1084" s="1"/>
  <c r="Q1084" s="1"/>
  <c r="CP1084" s="1"/>
  <c r="O1084" s="1"/>
  <c r="CS1084"/>
  <c r="R1084" s="1"/>
  <c r="CY1084" s="1"/>
  <c r="X1084" s="1"/>
  <c r="BY1097"/>
  <c r="CY1033"/>
  <c r="X1033" s="1"/>
  <c r="CZ1033"/>
  <c r="Y1033" s="1"/>
  <c r="AB1029"/>
  <c r="GC948"/>
  <c r="ET977"/>
  <c r="CP973"/>
  <c r="O973" s="1"/>
  <c r="CR896"/>
  <c r="Q896" s="1"/>
  <c r="AB896"/>
  <c r="CY894"/>
  <c r="X894" s="1"/>
  <c r="CZ894"/>
  <c r="Y894" s="1"/>
  <c r="AB894"/>
  <c r="CR894"/>
  <c r="Q894" s="1"/>
  <c r="CP894" s="1"/>
  <c r="O894" s="1"/>
  <c r="FP828"/>
  <c r="FY853"/>
  <c r="EG853"/>
  <c r="CJ853"/>
  <c r="AB830"/>
  <c r="CR830"/>
  <c r="Q830" s="1"/>
  <c r="CY791"/>
  <c r="X791" s="1"/>
  <c r="CZ791"/>
  <c r="Y791" s="1"/>
  <c r="CP787"/>
  <c r="O787" s="1"/>
  <c r="AD785"/>
  <c r="CR785" s="1"/>
  <c r="Q785" s="1"/>
  <c r="CS785"/>
  <c r="R785" s="1"/>
  <c r="CP782"/>
  <c r="O782" s="1"/>
  <c r="BZ796"/>
  <c r="CY776"/>
  <c r="X776" s="1"/>
  <c r="CZ776"/>
  <c r="Y776" s="1"/>
  <c r="CX1835" i="3"/>
  <c r="CX1843"/>
  <c r="CX1834"/>
  <c r="CX1842"/>
  <c r="CX1840"/>
  <c r="CX1838"/>
  <c r="CX1839"/>
  <c r="CX1837"/>
  <c r="CX1841"/>
  <c r="CX1836"/>
  <c r="CX1844"/>
  <c r="CX1763"/>
  <c r="CX1762"/>
  <c r="CX1760"/>
  <c r="CX1758"/>
  <c r="CX1766"/>
  <c r="CX1757"/>
  <c r="CX1761"/>
  <c r="CX1756"/>
  <c r="CX1765"/>
  <c r="CX1764"/>
  <c r="CX1759"/>
  <c r="CX1683"/>
  <c r="CX1682"/>
  <c r="CX1680"/>
  <c r="CX1688"/>
  <c r="CX1678"/>
  <c r="CX1686"/>
  <c r="CX1681"/>
  <c r="CX1685"/>
  <c r="CX1684"/>
  <c r="CX1679"/>
  <c r="CX1687"/>
  <c r="AD1471" i="1"/>
  <c r="CS1471"/>
  <c r="R1471" s="1"/>
  <c r="CY1471" s="1"/>
  <c r="X1471" s="1"/>
  <c r="CY1470"/>
  <c r="X1470" s="1"/>
  <c r="AB1465"/>
  <c r="CQ1465"/>
  <c r="P1465" s="1"/>
  <c r="T1462"/>
  <c r="AG1473" s="1"/>
  <c r="CQ1459"/>
  <c r="P1459" s="1"/>
  <c r="CX1558" i="3"/>
  <c r="CX1563"/>
  <c r="CX1557"/>
  <c r="CX1561"/>
  <c r="CX1564"/>
  <c r="CX1559"/>
  <c r="CX1562"/>
  <c r="CX1556"/>
  <c r="CX1560"/>
  <c r="BY1473" i="1"/>
  <c r="CG1416"/>
  <c r="AD1412"/>
  <c r="CS1412"/>
  <c r="R1412" s="1"/>
  <c r="CZ1412" s="1"/>
  <c r="Y1412" s="1"/>
  <c r="AB1402"/>
  <c r="AB1400"/>
  <c r="S1399"/>
  <c r="EU1324"/>
  <c r="P1369"/>
  <c r="EG1353"/>
  <c r="CP1347"/>
  <c r="O1347" s="1"/>
  <c r="BZ1353"/>
  <c r="CG1353" s="1"/>
  <c r="AF1353"/>
  <c r="CM1263"/>
  <c r="BD1292"/>
  <c r="CP1289"/>
  <c r="O1289" s="1"/>
  <c r="AB1285"/>
  <c r="CX1366" i="3"/>
  <c r="CX1367"/>
  <c r="CX1361"/>
  <c r="CX1365"/>
  <c r="CX1362"/>
  <c r="CX1370"/>
  <c r="CX1360"/>
  <c r="CX1364"/>
  <c r="CX1368"/>
  <c r="CX1363"/>
  <c r="CX1369"/>
  <c r="CP1279" i="1"/>
  <c r="O1279" s="1"/>
  <c r="W1274"/>
  <c r="CQ1271"/>
  <c r="P1271" s="1"/>
  <c r="CP1271" s="1"/>
  <c r="O1271" s="1"/>
  <c r="FV1292"/>
  <c r="CZ1268"/>
  <c r="Y1268" s="1"/>
  <c r="CY1268"/>
  <c r="X1268" s="1"/>
  <c r="DY1292"/>
  <c r="CY1265"/>
  <c r="X1265" s="1"/>
  <c r="GN1265" s="1"/>
  <c r="F1256"/>
  <c r="BD1188"/>
  <c r="CP1207"/>
  <c r="O1207" s="1"/>
  <c r="CZ1205"/>
  <c r="Y1205" s="1"/>
  <c r="CY1205"/>
  <c r="X1205" s="1"/>
  <c r="W1200"/>
  <c r="AJ1231" s="1"/>
  <c r="CP1199"/>
  <c r="O1199" s="1"/>
  <c r="CZ1196"/>
  <c r="Y1196" s="1"/>
  <c r="CY1196"/>
  <c r="X1196" s="1"/>
  <c r="CQ1154"/>
  <c r="P1154" s="1"/>
  <c r="CY1150"/>
  <c r="X1150" s="1"/>
  <c r="CZ1150"/>
  <c r="Y1150" s="1"/>
  <c r="DX1156"/>
  <c r="EV1068"/>
  <c r="P1122"/>
  <c r="CZ1088"/>
  <c r="Y1088" s="1"/>
  <c r="CY1088"/>
  <c r="X1088" s="1"/>
  <c r="CY1081"/>
  <c r="X1081" s="1"/>
  <c r="CG1097"/>
  <c r="BZ1068"/>
  <c r="DZ1097"/>
  <c r="AD1073"/>
  <c r="CR1073" s="1"/>
  <c r="Q1073" s="1"/>
  <c r="CS1073"/>
  <c r="R1073" s="1"/>
  <c r="CZ1073" s="1"/>
  <c r="Y1073" s="1"/>
  <c r="AB1031"/>
  <c r="CX1017" i="3"/>
  <c r="CX1025"/>
  <c r="CX1015"/>
  <c r="CX1021"/>
  <c r="CX1019"/>
  <c r="CX1024"/>
  <c r="CX1023"/>
  <c r="CX1018"/>
  <c r="CX1022"/>
  <c r="CX1016"/>
  <c r="CX1020"/>
  <c r="P1027" i="1"/>
  <c r="V1027"/>
  <c r="W1027"/>
  <c r="AJ1036" s="1"/>
  <c r="AD1015"/>
  <c r="CR1015" s="1"/>
  <c r="Q1015" s="1"/>
  <c r="CS1015"/>
  <c r="R1015" s="1"/>
  <c r="CZ1015" s="1"/>
  <c r="Y1015" s="1"/>
  <c r="CS1011"/>
  <c r="R1011" s="1"/>
  <c r="AD1011"/>
  <c r="CR1011" s="1"/>
  <c r="Q1011" s="1"/>
  <c r="CY975"/>
  <c r="X975" s="1"/>
  <c r="GM975" s="1"/>
  <c r="CZ975"/>
  <c r="Y975" s="1"/>
  <c r="AB972"/>
  <c r="CY960"/>
  <c r="X960" s="1"/>
  <c r="CZ960"/>
  <c r="Y960" s="1"/>
  <c r="CQ950"/>
  <c r="P950" s="1"/>
  <c r="AB950"/>
  <c r="CY909"/>
  <c r="X909" s="1"/>
  <c r="CZ909"/>
  <c r="Y909" s="1"/>
  <c r="CR887"/>
  <c r="Q887" s="1"/>
  <c r="AB887"/>
  <c r="CL828"/>
  <c r="BC853"/>
  <c r="CY845"/>
  <c r="X845" s="1"/>
  <c r="CZ845"/>
  <c r="Y845" s="1"/>
  <c r="CY843"/>
  <c r="X843" s="1"/>
  <c r="CZ843"/>
  <c r="Y843" s="1"/>
  <c r="CS831"/>
  <c r="R831" s="1"/>
  <c r="AD831"/>
  <c r="AJ853"/>
  <c r="AG853"/>
  <c r="BB771"/>
  <c r="F809"/>
  <c r="CY793"/>
  <c r="X793" s="1"/>
  <c r="CZ793"/>
  <c r="Y793" s="1"/>
  <c r="CQ781"/>
  <c r="P781" s="1"/>
  <c r="CP781" s="1"/>
  <c r="O781" s="1"/>
  <c r="AB781"/>
  <c r="CQ729"/>
  <c r="P729" s="1"/>
  <c r="AB729"/>
  <c r="CP719"/>
  <c r="O719" s="1"/>
  <c r="CZ681"/>
  <c r="Y681" s="1"/>
  <c r="CY681"/>
  <c r="X681" s="1"/>
  <c r="CX1883" i="3"/>
  <c r="CX1891"/>
  <c r="CX1882"/>
  <c r="CX1890"/>
  <c r="CX1886"/>
  <c r="CX1884"/>
  <c r="CX1889"/>
  <c r="CX1888"/>
  <c r="CX1887"/>
  <c r="CX1881"/>
  <c r="CX1885"/>
  <c r="CX1867"/>
  <c r="CX1866"/>
  <c r="CX1870"/>
  <c r="CX1865"/>
  <c r="CX1864"/>
  <c r="CX1869"/>
  <c r="CX1868"/>
  <c r="CX1863"/>
  <c r="CX1871"/>
  <c r="CX1803"/>
  <c r="CX1811"/>
  <c r="CX1802"/>
  <c r="CX1810"/>
  <c r="CX1808"/>
  <c r="CX1806"/>
  <c r="CX1801"/>
  <c r="CX1805"/>
  <c r="CX1809"/>
  <c r="CX1804"/>
  <c r="CX1807"/>
  <c r="CX1787"/>
  <c r="CX1786"/>
  <c r="CX1784"/>
  <c r="CX1790"/>
  <c r="CX1788"/>
  <c r="CX1783"/>
  <c r="CX1791"/>
  <c r="CX1785"/>
  <c r="CX1789"/>
  <c r="CX1723"/>
  <c r="CX1731"/>
  <c r="CX1730"/>
  <c r="CX1728"/>
  <c r="CX1726"/>
  <c r="CX1724"/>
  <c r="CX1733"/>
  <c r="CX1732"/>
  <c r="CX1727"/>
  <c r="CX1725"/>
  <c r="CX1729"/>
  <c r="CX1707"/>
  <c r="CX1706"/>
  <c r="CX1712"/>
  <c r="CX1710"/>
  <c r="CX1711"/>
  <c r="CX1705"/>
  <c r="CX1709"/>
  <c r="CX1713"/>
  <c r="CX1708"/>
  <c r="CX1651"/>
  <c r="CX1650"/>
  <c r="CX1648"/>
  <c r="CX1646"/>
  <c r="CX1654"/>
  <c r="CX1647"/>
  <c r="CX1655"/>
  <c r="CX1645"/>
  <c r="CX1649"/>
  <c r="CX1653"/>
  <c r="CX1627"/>
  <c r="CX1635"/>
  <c r="CX1634"/>
  <c r="CX1632"/>
  <c r="CX1630"/>
  <c r="CX1629"/>
  <c r="CX1633"/>
  <c r="CX1628"/>
  <c r="CX1631"/>
  <c r="AD1507" i="1"/>
  <c r="CS1507"/>
  <c r="R1507" s="1"/>
  <c r="CY1507" s="1"/>
  <c r="X1507" s="1"/>
  <c r="R1463"/>
  <c r="Q1460"/>
  <c r="CX1550" i="3"/>
  <c r="CX1547"/>
  <c r="CX1555"/>
  <c r="CX1552"/>
  <c r="CX1549"/>
  <c r="CX1554"/>
  <c r="CX1553"/>
  <c r="CX1548"/>
  <c r="CX1551"/>
  <c r="GB1473" i="1"/>
  <c r="AD1413"/>
  <c r="CS1413"/>
  <c r="R1413" s="1"/>
  <c r="CY1413" s="1"/>
  <c r="X1413" s="1"/>
  <c r="AB1395"/>
  <c r="AB1390"/>
  <c r="S1389"/>
  <c r="CJ1416"/>
  <c r="CP1344"/>
  <c r="O1344" s="1"/>
  <c r="AB1340"/>
  <c r="P1336"/>
  <c r="AB1332"/>
  <c r="AB1330"/>
  <c r="CP1280"/>
  <c r="O1280" s="1"/>
  <c r="CT1266"/>
  <c r="S1266" s="1"/>
  <c r="AB1266"/>
  <c r="CX1272" i="3"/>
  <c r="CX1271"/>
  <c r="CX1270"/>
  <c r="CX1278"/>
  <c r="CX1269"/>
  <c r="CX1277"/>
  <c r="CX1279"/>
  <c r="CX1274"/>
  <c r="CX1273"/>
  <c r="CX1275"/>
  <c r="CX1276"/>
  <c r="V1216" i="1"/>
  <c r="AI1231" s="1"/>
  <c r="AB1210"/>
  <c r="CS1202"/>
  <c r="R1202" s="1"/>
  <c r="CY1202" s="1"/>
  <c r="X1202" s="1"/>
  <c r="AD1202"/>
  <c r="CR1202" s="1"/>
  <c r="Q1202" s="1"/>
  <c r="CP1202" s="1"/>
  <c r="O1202" s="1"/>
  <c r="AB1194"/>
  <c r="CY1192"/>
  <c r="X1192" s="1"/>
  <c r="CZ1192"/>
  <c r="Y1192" s="1"/>
  <c r="FV1231"/>
  <c r="CZ1153"/>
  <c r="Y1153" s="1"/>
  <c r="CY1153"/>
  <c r="X1153" s="1"/>
  <c r="BZ1156"/>
  <c r="CQ1134"/>
  <c r="P1134" s="1"/>
  <c r="GB1156"/>
  <c r="AQ1097"/>
  <c r="CP1090"/>
  <c r="O1090" s="1"/>
  <c r="AD1088"/>
  <c r="CR1088" s="1"/>
  <c r="Q1088" s="1"/>
  <c r="CP1088" s="1"/>
  <c r="O1088" s="1"/>
  <c r="EA1097"/>
  <c r="CX1056" i="3"/>
  <c r="CX1055"/>
  <c r="CX1063"/>
  <c r="CX1061"/>
  <c r="CX1060"/>
  <c r="CX1059"/>
  <c r="CX1058"/>
  <c r="CX1062"/>
  <c r="CX1057"/>
  <c r="T1078" i="1"/>
  <c r="AG1097" s="1"/>
  <c r="V1078"/>
  <c r="AI1097" s="1"/>
  <c r="U1027"/>
  <c r="CP969"/>
  <c r="O969" s="1"/>
  <c r="CP963"/>
  <c r="O963" s="1"/>
  <c r="AB908"/>
  <c r="CY889"/>
  <c r="X889" s="1"/>
  <c r="CZ889"/>
  <c r="Y889" s="1"/>
  <c r="CY849"/>
  <c r="X849" s="1"/>
  <c r="CZ849"/>
  <c r="Y849" s="1"/>
  <c r="AF853"/>
  <c r="CZ832"/>
  <c r="Y832" s="1"/>
  <c r="AO716"/>
  <c r="F743"/>
  <c r="AF739"/>
  <c r="CY732"/>
  <c r="X732" s="1"/>
  <c r="CZ732"/>
  <c r="Y732" s="1"/>
  <c r="AI739"/>
  <c r="CX565" i="3"/>
  <c r="CX564"/>
  <c r="CX563"/>
  <c r="CX567"/>
  <c r="CX566"/>
  <c r="T610" i="1"/>
  <c r="V610"/>
  <c r="CX521" i="3"/>
  <c r="CX520"/>
  <c r="CX524"/>
  <c r="CX523"/>
  <c r="CX522"/>
  <c r="T554" i="1"/>
  <c r="DY570" s="1"/>
  <c r="V554"/>
  <c r="S554"/>
  <c r="CX1603" i="3"/>
  <c r="CX1602"/>
  <c r="CX1600"/>
  <c r="CX1608"/>
  <c r="CX1598"/>
  <c r="CX1606"/>
  <c r="CX1604"/>
  <c r="CX1599"/>
  <c r="CX1607"/>
  <c r="CX1601"/>
  <c r="CX1605"/>
  <c r="CX1518"/>
  <c r="CX1526"/>
  <c r="CX1523"/>
  <c r="CX1528"/>
  <c r="CX1521"/>
  <c r="CX1525"/>
  <c r="CX1520"/>
  <c r="CX1524"/>
  <c r="CX1519"/>
  <c r="CX1527"/>
  <c r="CX1522"/>
  <c r="CQ1402" i="1"/>
  <c r="P1402" s="1"/>
  <c r="CQ1398"/>
  <c r="P1398" s="1"/>
  <c r="CQ1388"/>
  <c r="P1388" s="1"/>
  <c r="CS1387"/>
  <c r="R1387" s="1"/>
  <c r="CY1387" s="1"/>
  <c r="X1387" s="1"/>
  <c r="CS1351"/>
  <c r="R1351" s="1"/>
  <c r="CY1351" s="1"/>
  <c r="X1351" s="1"/>
  <c r="CS1350"/>
  <c r="R1350" s="1"/>
  <c r="CZ1350" s="1"/>
  <c r="Y1350" s="1"/>
  <c r="CS1349"/>
  <c r="R1349" s="1"/>
  <c r="CY1349" s="1"/>
  <c r="X1349" s="1"/>
  <c r="CS1348"/>
  <c r="R1348" s="1"/>
  <c r="CY1348" s="1"/>
  <c r="X1348" s="1"/>
  <c r="CS1347"/>
  <c r="R1347" s="1"/>
  <c r="CY1347" s="1"/>
  <c r="X1347" s="1"/>
  <c r="CS1346"/>
  <c r="R1346" s="1"/>
  <c r="CY1346" s="1"/>
  <c r="X1346" s="1"/>
  <c r="CS1345"/>
  <c r="R1345" s="1"/>
  <c r="CZ1345" s="1"/>
  <c r="Y1345" s="1"/>
  <c r="CS1344"/>
  <c r="R1344" s="1"/>
  <c r="CY1344" s="1"/>
  <c r="X1344" s="1"/>
  <c r="CS1343"/>
  <c r="R1343" s="1"/>
  <c r="CZ1343" s="1"/>
  <c r="Y1343" s="1"/>
  <c r="CX1446" i="3"/>
  <c r="CX1445"/>
  <c r="CX1443"/>
  <c r="CX1444"/>
  <c r="CX1449"/>
  <c r="CX1448"/>
  <c r="CX1447"/>
  <c r="CX1440"/>
  <c r="CX1450"/>
  <c r="CX1442"/>
  <c r="CX1441"/>
  <c r="CQ1341" i="1"/>
  <c r="P1341" s="1"/>
  <c r="CQ1340"/>
  <c r="P1340" s="1"/>
  <c r="CP1340" s="1"/>
  <c r="O1340" s="1"/>
  <c r="CQ1339"/>
  <c r="P1339" s="1"/>
  <c r="CQ1335"/>
  <c r="P1335" s="1"/>
  <c r="W1328"/>
  <c r="AJ1353" s="1"/>
  <c r="CS1326"/>
  <c r="R1326" s="1"/>
  <c r="CY1326" s="1"/>
  <c r="X1326" s="1"/>
  <c r="AB1284"/>
  <c r="R1282"/>
  <c r="DW1292" s="1"/>
  <c r="CQ1270"/>
  <c r="P1270" s="1"/>
  <c r="AB1228"/>
  <c r="CQ1225"/>
  <c r="P1225" s="1"/>
  <c r="AB1220"/>
  <c r="CQ1217"/>
  <c r="P1217" s="1"/>
  <c r="CP1214"/>
  <c r="O1214" s="1"/>
  <c r="S1213"/>
  <c r="AB1211"/>
  <c r="S1209"/>
  <c r="AB1207"/>
  <c r="CQ1204"/>
  <c r="P1204" s="1"/>
  <c r="CP1204" s="1"/>
  <c r="O1204" s="1"/>
  <c r="T1193"/>
  <c r="DY1231" s="1"/>
  <c r="FR1231"/>
  <c r="AB1191"/>
  <c r="ET1156"/>
  <c r="V1147"/>
  <c r="CP1143"/>
  <c r="O1143" s="1"/>
  <c r="CY1140"/>
  <c r="X1140" s="1"/>
  <c r="CQ1140"/>
  <c r="P1140" s="1"/>
  <c r="AD1135"/>
  <c r="CR1135" s="1"/>
  <c r="Q1135" s="1"/>
  <c r="CS1135"/>
  <c r="R1135" s="1"/>
  <c r="CZ1135" s="1"/>
  <c r="Y1135" s="1"/>
  <c r="V1133"/>
  <c r="AI1156" s="1"/>
  <c r="BD1097"/>
  <c r="V1086"/>
  <c r="GX1078"/>
  <c r="ET1036"/>
  <c r="CQ1034"/>
  <c r="P1034" s="1"/>
  <c r="CQ1032"/>
  <c r="P1032" s="1"/>
  <c r="CQ1030"/>
  <c r="P1030" s="1"/>
  <c r="CQ1028"/>
  <c r="P1028" s="1"/>
  <c r="R1027"/>
  <c r="AB1027"/>
  <c r="CR1027"/>
  <c r="Q1027" s="1"/>
  <c r="S1019"/>
  <c r="DZ1036"/>
  <c r="AD1014"/>
  <c r="CR1014" s="1"/>
  <c r="Q1014" s="1"/>
  <c r="CS1014"/>
  <c r="R1014" s="1"/>
  <c r="EA1036"/>
  <c r="EG948"/>
  <c r="P981"/>
  <c r="BY948"/>
  <c r="CI977"/>
  <c r="AP977"/>
  <c r="CY974"/>
  <c r="X974" s="1"/>
  <c r="CZ974"/>
  <c r="Y974" s="1"/>
  <c r="CY972"/>
  <c r="X972" s="1"/>
  <c r="CZ972"/>
  <c r="Y972" s="1"/>
  <c r="CY970"/>
  <c r="X970" s="1"/>
  <c r="CZ970"/>
  <c r="Y970" s="1"/>
  <c r="U966"/>
  <c r="AH977" s="1"/>
  <c r="AB965"/>
  <c r="CR907"/>
  <c r="Q907" s="1"/>
  <c r="AB907"/>
  <c r="CP904"/>
  <c r="O904" s="1"/>
  <c r="AD892"/>
  <c r="CS892"/>
  <c r="R892" s="1"/>
  <c r="CY892" s="1"/>
  <c r="X892" s="1"/>
  <c r="CP849"/>
  <c r="O849" s="1"/>
  <c r="BZ853"/>
  <c r="CI853" s="1"/>
  <c r="GC771"/>
  <c r="ET796"/>
  <c r="GM792"/>
  <c r="GN792"/>
  <c r="CY781"/>
  <c r="X781" s="1"/>
  <c r="CZ781"/>
  <c r="Y781" s="1"/>
  <c r="CY780"/>
  <c r="X780" s="1"/>
  <c r="CZ780"/>
  <c r="Y780" s="1"/>
  <c r="CK716"/>
  <c r="BB739"/>
  <c r="BZ659"/>
  <c r="AQ684"/>
  <c r="CG684"/>
  <c r="CQ665"/>
  <c r="P665" s="1"/>
  <c r="AB624"/>
  <c r="CQ624"/>
  <c r="P624" s="1"/>
  <c r="CP624" s="1"/>
  <c r="O624" s="1"/>
  <c r="CY622"/>
  <c r="X622" s="1"/>
  <c r="CZ622"/>
  <c r="Y622" s="1"/>
  <c r="CP612"/>
  <c r="O612" s="1"/>
  <c r="CQ611"/>
  <c r="P611" s="1"/>
  <c r="AB611"/>
  <c r="CZ549"/>
  <c r="Y549" s="1"/>
  <c r="CY549"/>
  <c r="X549" s="1"/>
  <c r="CP549"/>
  <c r="O549" s="1"/>
  <c r="AI570"/>
  <c r="EG484"/>
  <c r="P517"/>
  <c r="CX1486" i="3"/>
  <c r="CX1494"/>
  <c r="CX1485"/>
  <c r="CX1493"/>
  <c r="CX1491"/>
  <c r="CX1489"/>
  <c r="CX1488"/>
  <c r="CX1487"/>
  <c r="CX1495"/>
  <c r="CX1492"/>
  <c r="CX1490"/>
  <c r="CX1470"/>
  <c r="CX1469"/>
  <c r="CX1467"/>
  <c r="CX1475"/>
  <c r="CX1472"/>
  <c r="CX1473"/>
  <c r="CX1468"/>
  <c r="CX1471"/>
  <c r="CX1474"/>
  <c r="CX1414"/>
  <c r="CX1413"/>
  <c r="CX1411"/>
  <c r="CX1412"/>
  <c r="CX1417"/>
  <c r="CX1407"/>
  <c r="CX1416"/>
  <c r="CX1415"/>
  <c r="CX1410"/>
  <c r="CX1409"/>
  <c r="CX1408"/>
  <c r="CX1390"/>
  <c r="CX1389"/>
  <c r="CX1397"/>
  <c r="CX1395"/>
  <c r="CX1394"/>
  <c r="CX1392"/>
  <c r="CX1391"/>
  <c r="CX1393"/>
  <c r="CX1396"/>
  <c r="CZ1289" i="1"/>
  <c r="Y1289" s="1"/>
  <c r="AB1283"/>
  <c r="U1281"/>
  <c r="T1281"/>
  <c r="AG1292" s="1"/>
  <c r="CZ1276"/>
  <c r="Y1276" s="1"/>
  <c r="S1274"/>
  <c r="AH1292"/>
  <c r="CX1264" i="3"/>
  <c r="CX1263"/>
  <c r="CX1262"/>
  <c r="CX1261"/>
  <c r="CX1258"/>
  <c r="CX1266"/>
  <c r="CX1265"/>
  <c r="CX1259"/>
  <c r="CX1268"/>
  <c r="CX1267"/>
  <c r="CX1260"/>
  <c r="CX1240"/>
  <c r="CX1239"/>
  <c r="CX1238"/>
  <c r="CX1246"/>
  <c r="CX1245"/>
  <c r="CX1242"/>
  <c r="CX1241"/>
  <c r="CX1244"/>
  <c r="CX1243"/>
  <c r="AB1202" i="1"/>
  <c r="CY1193"/>
  <c r="X1193" s="1"/>
  <c r="CX1176" i="3"/>
  <c r="CX1175"/>
  <c r="CX1183"/>
  <c r="CX1174"/>
  <c r="CX1182"/>
  <c r="CX1173"/>
  <c r="CX1181"/>
  <c r="CX1178"/>
  <c r="CX1177"/>
  <c r="CX1179"/>
  <c r="CX1180"/>
  <c r="AB1093" i="1"/>
  <c r="CQ1093"/>
  <c r="P1093" s="1"/>
  <c r="CX1095" i="3"/>
  <c r="CX1103"/>
  <c r="CX1097"/>
  <c r="CX1096"/>
  <c r="CX1102"/>
  <c r="CX1101"/>
  <c r="CX1105"/>
  <c r="CX1104"/>
  <c r="CX1100"/>
  <c r="CX1099"/>
  <c r="CX1098"/>
  <c r="P1086" i="1"/>
  <c r="CM1009"/>
  <c r="BD1036"/>
  <c r="CR1025"/>
  <c r="Q1025" s="1"/>
  <c r="CP1025" s="1"/>
  <c r="O1025" s="1"/>
  <c r="AB1025"/>
  <c r="Q1019"/>
  <c r="AI1036"/>
  <c r="S967"/>
  <c r="CX937" i="3"/>
  <c r="CX936"/>
  <c r="CX944"/>
  <c r="CX941"/>
  <c r="CX935"/>
  <c r="CX939"/>
  <c r="CX933"/>
  <c r="CX943"/>
  <c r="CX934"/>
  <c r="CX940"/>
  <c r="CX942"/>
  <c r="CX938"/>
  <c r="V966" i="1"/>
  <c r="AI977" s="1"/>
  <c r="R966"/>
  <c r="S966"/>
  <c r="P961"/>
  <c r="CQ914"/>
  <c r="P914" s="1"/>
  <c r="AB914"/>
  <c r="CQ912"/>
  <c r="P912" s="1"/>
  <c r="AB912"/>
  <c r="CP907"/>
  <c r="O907" s="1"/>
  <c r="CY906"/>
  <c r="X906" s="1"/>
  <c r="CZ906"/>
  <c r="Y906" s="1"/>
  <c r="BY916"/>
  <c r="FR885"/>
  <c r="EI916"/>
  <c r="FY916"/>
  <c r="CD916"/>
  <c r="CZ846"/>
  <c r="Y846" s="1"/>
  <c r="DZ853"/>
  <c r="EB853"/>
  <c r="AB790"/>
  <c r="CR790"/>
  <c r="Q790" s="1"/>
  <c r="CP789"/>
  <c r="O789" s="1"/>
  <c r="CY777"/>
  <c r="X777" s="1"/>
  <c r="CZ777"/>
  <c r="Y777" s="1"/>
  <c r="AG796"/>
  <c r="AB1290"/>
  <c r="AB1282"/>
  <c r="CZ1265"/>
  <c r="Y1265" s="1"/>
  <c r="BB1231"/>
  <c r="CZ1226"/>
  <c r="Y1226" s="1"/>
  <c r="AB1222"/>
  <c r="CZ1218"/>
  <c r="Y1218" s="1"/>
  <c r="T1216"/>
  <c r="CY1215"/>
  <c r="X1215" s="1"/>
  <c r="CR1213"/>
  <c r="Q1213" s="1"/>
  <c r="CR1209"/>
  <c r="Q1209" s="1"/>
  <c r="T1201"/>
  <c r="U1200"/>
  <c r="AB1199"/>
  <c r="AB1195"/>
  <c r="EB1231"/>
  <c r="BC1188"/>
  <c r="CP1139"/>
  <c r="O1139" s="1"/>
  <c r="BY1156"/>
  <c r="EH1068"/>
  <c r="P1106"/>
  <c r="CQ1095"/>
  <c r="P1095" s="1"/>
  <c r="CP1094"/>
  <c r="O1094" s="1"/>
  <c r="CP1092"/>
  <c r="O1092" s="1"/>
  <c r="W1078"/>
  <c r="AD1074"/>
  <c r="CR1074" s="1"/>
  <c r="Q1074" s="1"/>
  <c r="CS1074"/>
  <c r="R1074" s="1"/>
  <c r="DX1097"/>
  <c r="GX1019"/>
  <c r="CS1019"/>
  <c r="R1019" s="1"/>
  <c r="CM948"/>
  <c r="BD977"/>
  <c r="AB975"/>
  <c r="AB973"/>
  <c r="AB971"/>
  <c r="AB969"/>
  <c r="CP968"/>
  <c r="O968" s="1"/>
  <c r="CZ962"/>
  <c r="Y962" s="1"/>
  <c r="CZ958"/>
  <c r="Y958" s="1"/>
  <c r="CY958"/>
  <c r="X958" s="1"/>
  <c r="GN958" s="1"/>
  <c r="AB955"/>
  <c r="CR955"/>
  <c r="Q955" s="1"/>
  <c r="CY907"/>
  <c r="X907" s="1"/>
  <c r="CZ907"/>
  <c r="Y907" s="1"/>
  <c r="CZ903"/>
  <c r="Y903" s="1"/>
  <c r="CY903"/>
  <c r="X903" s="1"/>
  <c r="CP887"/>
  <c r="O887" s="1"/>
  <c r="CY850"/>
  <c r="X850" s="1"/>
  <c r="GN850" s="1"/>
  <c r="CZ850"/>
  <c r="Y850" s="1"/>
  <c r="CY844"/>
  <c r="X844" s="1"/>
  <c r="GM844" s="1"/>
  <c r="CZ844"/>
  <c r="Y844" s="1"/>
  <c r="GM794"/>
  <c r="GN794"/>
  <c r="CZ787"/>
  <c r="Y787" s="1"/>
  <c r="CX725" i="3"/>
  <c r="CX723"/>
  <c r="CX724"/>
  <c r="CX726"/>
  <c r="CX727"/>
  <c r="W785" i="1"/>
  <c r="AJ796" s="1"/>
  <c r="GB796"/>
  <c r="CY774"/>
  <c r="X774" s="1"/>
  <c r="CZ774"/>
  <c r="Y774" s="1"/>
  <c r="EI739"/>
  <c r="FU739"/>
  <c r="AB682"/>
  <c r="CQ682"/>
  <c r="P682" s="1"/>
  <c r="CX1590" i="3"/>
  <c r="CX1588"/>
  <c r="CX1595"/>
  <c r="CX1587"/>
  <c r="CX1594"/>
  <c r="CX1592"/>
  <c r="CX1591"/>
  <c r="CX1589"/>
  <c r="CX1593"/>
  <c r="CX1597"/>
  <c r="CX1596"/>
  <c r="CX1510"/>
  <c r="CX1507"/>
  <c r="CX1515"/>
  <c r="CX1512"/>
  <c r="CX1517"/>
  <c r="CX1509"/>
  <c r="CX1516"/>
  <c r="CX1511"/>
  <c r="CX1514"/>
  <c r="CX1513"/>
  <c r="CX1508"/>
  <c r="CX1430"/>
  <c r="CX1438"/>
  <c r="CX1429"/>
  <c r="CX1437"/>
  <c r="CX1435"/>
  <c r="CX1439"/>
  <c r="CX1432"/>
  <c r="CX1436"/>
  <c r="CX1431"/>
  <c r="CX1434"/>
  <c r="CX1433"/>
  <c r="AB1326" i="1"/>
  <c r="AB1289"/>
  <c r="CX1344" i="3"/>
  <c r="CX1342"/>
  <c r="CX1341"/>
  <c r="CX1346"/>
  <c r="CX1345"/>
  <c r="CX1340"/>
  <c r="CX1347"/>
  <c r="CX1339"/>
  <c r="CX1338"/>
  <c r="CX1343"/>
  <c r="CX1348"/>
  <c r="AD1277" i="1"/>
  <c r="AB1272"/>
  <c r="EB1292"/>
  <c r="FY1231"/>
  <c r="EG1231"/>
  <c r="AB1227"/>
  <c r="AB1219"/>
  <c r="GX1216"/>
  <c r="CJ1231" s="1"/>
  <c r="U1216"/>
  <c r="AH1231" s="1"/>
  <c r="P1213"/>
  <c r="P1209"/>
  <c r="AB1206"/>
  <c r="S1201"/>
  <c r="CP1201" s="1"/>
  <c r="O1201" s="1"/>
  <c r="T1200"/>
  <c r="AG1231" s="1"/>
  <c r="CY1190"/>
  <c r="X1190" s="1"/>
  <c r="AD1149"/>
  <c r="CR1149" s="1"/>
  <c r="Q1149" s="1"/>
  <c r="CP1149" s="1"/>
  <c r="O1149" s="1"/>
  <c r="AB1148"/>
  <c r="CQ1148"/>
  <c r="P1148" s="1"/>
  <c r="GX1147"/>
  <c r="AD1136"/>
  <c r="CR1136" s="1"/>
  <c r="Q1136" s="1"/>
  <c r="CS1136"/>
  <c r="R1136" s="1"/>
  <c r="CY1136" s="1"/>
  <c r="X1136" s="1"/>
  <c r="AD1132"/>
  <c r="CS1132"/>
  <c r="R1132" s="1"/>
  <c r="AG1156"/>
  <c r="GX1086"/>
  <c r="CY1080"/>
  <c r="X1080" s="1"/>
  <c r="CZ1080"/>
  <c r="Y1080" s="1"/>
  <c r="CP1080"/>
  <c r="O1080" s="1"/>
  <c r="CS1070"/>
  <c r="R1070" s="1"/>
  <c r="AD1070"/>
  <c r="CR1070" s="1"/>
  <c r="Q1070" s="1"/>
  <c r="CP1070" s="1"/>
  <c r="O1070" s="1"/>
  <c r="P1045"/>
  <c r="EH1009"/>
  <c r="CY1034"/>
  <c r="X1034" s="1"/>
  <c r="CZ1034"/>
  <c r="Y1034" s="1"/>
  <c r="CY1032"/>
  <c r="X1032" s="1"/>
  <c r="CZ1032"/>
  <c r="Y1032" s="1"/>
  <c r="CY1030"/>
  <c r="X1030" s="1"/>
  <c r="CZ1030"/>
  <c r="Y1030" s="1"/>
  <c r="CY1028"/>
  <c r="X1028" s="1"/>
  <c r="CZ1028"/>
  <c r="Y1028" s="1"/>
  <c r="AB1019"/>
  <c r="BC948"/>
  <c r="F993"/>
  <c r="FV977"/>
  <c r="V961"/>
  <c r="EA977" s="1"/>
  <c r="CY957"/>
  <c r="X957" s="1"/>
  <c r="CZ957"/>
  <c r="Y957" s="1"/>
  <c r="AJ977"/>
  <c r="CY950"/>
  <c r="X950" s="1"/>
  <c r="CZ950"/>
  <c r="Y950" s="1"/>
  <c r="AF977"/>
  <c r="CR901"/>
  <c r="Q901" s="1"/>
  <c r="CP901" s="1"/>
  <c r="O901" s="1"/>
  <c r="AB901"/>
  <c r="CZ898"/>
  <c r="Y898" s="1"/>
  <c r="CY898"/>
  <c r="X898" s="1"/>
  <c r="BZ916"/>
  <c r="CG916" s="1"/>
  <c r="CY851"/>
  <c r="X851" s="1"/>
  <c r="CZ851"/>
  <c r="Y851" s="1"/>
  <c r="CY847"/>
  <c r="X847" s="1"/>
  <c r="CZ847"/>
  <c r="Y847" s="1"/>
  <c r="DL853"/>
  <c r="DY828"/>
  <c r="AO771"/>
  <c r="F800"/>
  <c r="CZ788"/>
  <c r="Y788" s="1"/>
  <c r="CY788"/>
  <c r="X788" s="1"/>
  <c r="CY784"/>
  <c r="X784" s="1"/>
  <c r="CZ784"/>
  <c r="Y784" s="1"/>
  <c r="AU684"/>
  <c r="CD659"/>
  <c r="GX668"/>
  <c r="GB684" s="1"/>
  <c r="U668"/>
  <c r="S668"/>
  <c r="FV602"/>
  <c r="EM627"/>
  <c r="AB621"/>
  <c r="CQ621"/>
  <c r="P621" s="1"/>
  <c r="CY505"/>
  <c r="X505" s="1"/>
  <c r="CZ505"/>
  <c r="Y505" s="1"/>
  <c r="EU1231"/>
  <c r="CX1280" i="3"/>
  <c r="CX1288"/>
  <c r="CX1286"/>
  <c r="CX1285"/>
  <c r="CX1284"/>
  <c r="CX1283"/>
  <c r="CX1282"/>
  <c r="CX1281"/>
  <c r="CX1287"/>
  <c r="CX1289"/>
  <c r="CX1290"/>
  <c r="AB1153" i="1"/>
  <c r="U1147"/>
  <c r="AH1156" s="1"/>
  <c r="CQ1135"/>
  <c r="P1135" s="1"/>
  <c r="AC1156" s="1"/>
  <c r="GX1133"/>
  <c r="CJ1156" s="1"/>
  <c r="AB1094"/>
  <c r="AB1090"/>
  <c r="Q1086"/>
  <c r="CX1079" i="3"/>
  <c r="CX1077"/>
  <c r="CX1073"/>
  <c r="CX1078"/>
  <c r="CX1083"/>
  <c r="CX1074"/>
  <c r="CX1082"/>
  <c r="CX1075"/>
  <c r="CX1081"/>
  <c r="CX1076"/>
  <c r="CX1080"/>
  <c r="AB1081" i="1"/>
  <c r="CY1074"/>
  <c r="X1074" s="1"/>
  <c r="AB1074"/>
  <c r="CP1072"/>
  <c r="O1072" s="1"/>
  <c r="FR1097"/>
  <c r="EV1009"/>
  <c r="P1061"/>
  <c r="GX1027"/>
  <c r="CP1021"/>
  <c r="O1021" s="1"/>
  <c r="AD1016"/>
  <c r="CR1016" s="1"/>
  <c r="Q1016" s="1"/>
  <c r="CS1016"/>
  <c r="R1016" s="1"/>
  <c r="CZ1016" s="1"/>
  <c r="Y1016" s="1"/>
  <c r="CY1014"/>
  <c r="X1014" s="1"/>
  <c r="AB1014"/>
  <c r="U967"/>
  <c r="CJ977"/>
  <c r="CY912"/>
  <c r="X912" s="1"/>
  <c r="CZ912"/>
  <c r="Y912" s="1"/>
  <c r="CY908"/>
  <c r="X908" s="1"/>
  <c r="CZ908"/>
  <c r="Y908" s="1"/>
  <c r="CP896"/>
  <c r="O896" s="1"/>
  <c r="U890"/>
  <c r="V890"/>
  <c r="EA916" s="1"/>
  <c r="AB846"/>
  <c r="AH853"/>
  <c r="AB793"/>
  <c r="AB791"/>
  <c r="AB788"/>
  <c r="U785"/>
  <c r="AH796" s="1"/>
  <c r="CY782"/>
  <c r="X782" s="1"/>
  <c r="CZ782"/>
  <c r="Y782" s="1"/>
  <c r="EB796"/>
  <c r="CY775"/>
  <c r="X775" s="1"/>
  <c r="CZ775"/>
  <c r="Y775" s="1"/>
  <c r="DW796"/>
  <c r="FV659"/>
  <c r="EM684"/>
  <c r="CX633" i="3"/>
  <c r="CX637"/>
  <c r="CX636"/>
  <c r="CX632"/>
  <c r="CX631"/>
  <c r="CX634"/>
  <c r="CX635"/>
  <c r="U677" i="1"/>
  <c r="V677"/>
  <c r="W677"/>
  <c r="GX677"/>
  <c r="AB663"/>
  <c r="CQ663"/>
  <c r="P663" s="1"/>
  <c r="EB627"/>
  <c r="AD606"/>
  <c r="CS606"/>
  <c r="R606" s="1"/>
  <c r="CZ606" s="1"/>
  <c r="Y606" s="1"/>
  <c r="CD602"/>
  <c r="GX554"/>
  <c r="CQ554"/>
  <c r="P554" s="1"/>
  <c r="AO484"/>
  <c r="F517"/>
  <c r="CX1328" i="3"/>
  <c r="CX1336"/>
  <c r="CX1334"/>
  <c r="CX1333"/>
  <c r="CX1337"/>
  <c r="CX1331"/>
  <c r="CX1329"/>
  <c r="CX1332"/>
  <c r="CX1335"/>
  <c r="CX1327"/>
  <c r="CX1330"/>
  <c r="CX1312"/>
  <c r="CX1310"/>
  <c r="CX1309"/>
  <c r="CX1317"/>
  <c r="CX1314"/>
  <c r="CX1313"/>
  <c r="CX1311"/>
  <c r="CX1316"/>
  <c r="CX1315"/>
  <c r="ET1231" i="1"/>
  <c r="CX1248" i="3"/>
  <c r="CX1256"/>
  <c r="CX1247"/>
  <c r="CX1255"/>
  <c r="CX1254"/>
  <c r="CX1253"/>
  <c r="CX1250"/>
  <c r="CX1249"/>
  <c r="CX1257"/>
  <c r="CX1252"/>
  <c r="CX1251"/>
  <c r="CX1232"/>
  <c r="CX1231"/>
  <c r="CX1230"/>
  <c r="CX1229"/>
  <c r="CX1237"/>
  <c r="CX1234"/>
  <c r="CX1233"/>
  <c r="CX1236"/>
  <c r="CX1235"/>
  <c r="P1181" i="1"/>
  <c r="AD1154"/>
  <c r="CR1154" s="1"/>
  <c r="Q1154" s="1"/>
  <c r="AD1150"/>
  <c r="CR1150" s="1"/>
  <c r="Q1150" s="1"/>
  <c r="AD1144"/>
  <c r="CS1144"/>
  <c r="R1144" s="1"/>
  <c r="S1141"/>
  <c r="DY1156"/>
  <c r="CD1156"/>
  <c r="AD1095"/>
  <c r="CR1095" s="1"/>
  <c r="Q1095" s="1"/>
  <c r="AD1091"/>
  <c r="CR1091" s="1"/>
  <c r="Q1091" s="1"/>
  <c r="AD1087"/>
  <c r="AD1085"/>
  <c r="CS1085"/>
  <c r="R1085" s="1"/>
  <c r="CY1085" s="1"/>
  <c r="X1085" s="1"/>
  <c r="W1082"/>
  <c r="GX1080"/>
  <c r="CJ1097" s="1"/>
  <c r="P1078"/>
  <c r="AD1076"/>
  <c r="CR1076" s="1"/>
  <c r="Q1076" s="1"/>
  <c r="CS1076"/>
  <c r="R1076" s="1"/>
  <c r="CZ1076" s="1"/>
  <c r="Y1076" s="1"/>
  <c r="CD1097"/>
  <c r="BB1068"/>
  <c r="AD1018"/>
  <c r="CR1018" s="1"/>
  <c r="Q1018" s="1"/>
  <c r="CS1018"/>
  <c r="R1018" s="1"/>
  <c r="CZ1018" s="1"/>
  <c r="Y1018" s="1"/>
  <c r="CY1016"/>
  <c r="X1016" s="1"/>
  <c r="GX1013"/>
  <c r="CJ1036" s="1"/>
  <c r="FV1036"/>
  <c r="CP1011"/>
  <c r="O1011" s="1"/>
  <c r="AB1011"/>
  <c r="CP955"/>
  <c r="O955" s="1"/>
  <c r="P920"/>
  <c r="EG885"/>
  <c r="CL885"/>
  <c r="BC916"/>
  <c r="CY910"/>
  <c r="X910" s="1"/>
  <c r="CZ910"/>
  <c r="Y910" s="1"/>
  <c r="FQ916"/>
  <c r="AJ916"/>
  <c r="FR828"/>
  <c r="GE771"/>
  <c r="EV796"/>
  <c r="BC771"/>
  <c r="F812"/>
  <c r="FR778"/>
  <c r="CY773"/>
  <c r="X773" s="1"/>
  <c r="CZ773"/>
  <c r="Y773" s="1"/>
  <c r="AF796"/>
  <c r="GC716"/>
  <c r="ET739"/>
  <c r="CZ736"/>
  <c r="Y736" s="1"/>
  <c r="CY736"/>
  <c r="X736" s="1"/>
  <c r="AB735"/>
  <c r="CR735"/>
  <c r="Q735" s="1"/>
  <c r="CP735" s="1"/>
  <c r="O735" s="1"/>
  <c r="CC739"/>
  <c r="CY680"/>
  <c r="X680" s="1"/>
  <c r="ET602"/>
  <c r="P640"/>
  <c r="CY625"/>
  <c r="X625" s="1"/>
  <c r="CZ625"/>
  <c r="Y625" s="1"/>
  <c r="CP617"/>
  <c r="O617" s="1"/>
  <c r="AB605"/>
  <c r="AD560"/>
  <c r="CS560"/>
  <c r="R560" s="1"/>
  <c r="EI513"/>
  <c r="FY513"/>
  <c r="FR484"/>
  <c r="DZ484"/>
  <c r="DM513"/>
  <c r="CP487"/>
  <c r="O487" s="1"/>
  <c r="CR432"/>
  <c r="Q432" s="1"/>
  <c r="CP432" s="1"/>
  <c r="O432" s="1"/>
  <c r="AB432"/>
  <c r="AQ452"/>
  <c r="BZ427"/>
  <c r="CZ430"/>
  <c r="Y430" s="1"/>
  <c r="CY430"/>
  <c r="X430" s="1"/>
  <c r="CY326"/>
  <c r="X326" s="1"/>
  <c r="CZ326"/>
  <c r="Y326" s="1"/>
  <c r="AO1292"/>
  <c r="AB1151"/>
  <c r="Q1147"/>
  <c r="CP1147" s="1"/>
  <c r="O1147" s="1"/>
  <c r="CX1151" i="3"/>
  <c r="CX1159"/>
  <c r="CX1156"/>
  <c r="CX1155"/>
  <c r="CX1161"/>
  <c r="CX1154"/>
  <c r="CX1160"/>
  <c r="CX1158"/>
  <c r="CX1153"/>
  <c r="CX1157"/>
  <c r="CX1152"/>
  <c r="AD1142" i="1"/>
  <c r="CR1142" s="1"/>
  <c r="Q1142" s="1"/>
  <c r="CS1142"/>
  <c r="R1142" s="1"/>
  <c r="CY1142" s="1"/>
  <c r="X1142" s="1"/>
  <c r="AD1137"/>
  <c r="CR1137" s="1"/>
  <c r="Q1137" s="1"/>
  <c r="CS1137"/>
  <c r="R1137" s="1"/>
  <c r="CY1137" s="1"/>
  <c r="X1137" s="1"/>
  <c r="ET1097"/>
  <c r="AB1092"/>
  <c r="AB1088"/>
  <c r="U1086"/>
  <c r="AH1097" s="1"/>
  <c r="AD1075"/>
  <c r="CR1075" s="1"/>
  <c r="Q1075" s="1"/>
  <c r="CS1075"/>
  <c r="R1075" s="1"/>
  <c r="CY1075" s="1"/>
  <c r="X1075" s="1"/>
  <c r="CZ1074"/>
  <c r="Y1074" s="1"/>
  <c r="CY1073"/>
  <c r="X1073" s="1"/>
  <c r="AB1073"/>
  <c r="S1023"/>
  <c r="CP1023" s="1"/>
  <c r="O1023" s="1"/>
  <c r="CY1015"/>
  <c r="X1015" s="1"/>
  <c r="CZ1014"/>
  <c r="Y1014" s="1"/>
  <c r="FR1036"/>
  <c r="GA1036" s="1"/>
  <c r="P993"/>
  <c r="EV948"/>
  <c r="P1002"/>
  <c r="AD964"/>
  <c r="CR964" s="1"/>
  <c r="Q964" s="1"/>
  <c r="CP964" s="1"/>
  <c r="O964" s="1"/>
  <c r="CS964"/>
  <c r="R964" s="1"/>
  <c r="CY964" s="1"/>
  <c r="X964" s="1"/>
  <c r="CZ959"/>
  <c r="Y959" s="1"/>
  <c r="AB957"/>
  <c r="CY956"/>
  <c r="X956" s="1"/>
  <c r="EV885"/>
  <c r="P941"/>
  <c r="EU885"/>
  <c r="P932"/>
  <c r="CQ906"/>
  <c r="P906" s="1"/>
  <c r="AB906"/>
  <c r="AB890"/>
  <c r="CR890"/>
  <c r="Q890" s="1"/>
  <c r="CP890" s="1"/>
  <c r="O890" s="1"/>
  <c r="AI916"/>
  <c r="CP845"/>
  <c r="O845" s="1"/>
  <c r="CZ837"/>
  <c r="Y837" s="1"/>
  <c r="AB786"/>
  <c r="CR786"/>
  <c r="Q786" s="1"/>
  <c r="GX785"/>
  <c r="CJ796" s="1"/>
  <c r="CP783"/>
  <c r="O783" s="1"/>
  <c r="CY778"/>
  <c r="X778" s="1"/>
  <c r="CZ778"/>
  <c r="Y778" s="1"/>
  <c r="FR796"/>
  <c r="CP773"/>
  <c r="O773" s="1"/>
  <c r="CQ736"/>
  <c r="P736" s="1"/>
  <c r="CP736" s="1"/>
  <c r="O736" s="1"/>
  <c r="AB736"/>
  <c r="CY734"/>
  <c r="X734" s="1"/>
  <c r="AB728"/>
  <c r="CR728"/>
  <c r="Q728" s="1"/>
  <c r="CZ727"/>
  <c r="Y727" s="1"/>
  <c r="CY727"/>
  <c r="X727" s="1"/>
  <c r="CZ726"/>
  <c r="Y726" s="1"/>
  <c r="CY726"/>
  <c r="X726" s="1"/>
  <c r="CQ724"/>
  <c r="P724" s="1"/>
  <c r="CP724" s="1"/>
  <c r="O724" s="1"/>
  <c r="CZ721"/>
  <c r="Y721" s="1"/>
  <c r="CY721"/>
  <c r="X721" s="1"/>
  <c r="CQ720"/>
  <c r="P720" s="1"/>
  <c r="CP680"/>
  <c r="O680" s="1"/>
  <c r="P667"/>
  <c r="CY608"/>
  <c r="X608" s="1"/>
  <c r="CZ608"/>
  <c r="Y608" s="1"/>
  <c r="CR434"/>
  <c r="Q434" s="1"/>
  <c r="AB434"/>
  <c r="AD1146"/>
  <c r="CS1146"/>
  <c r="R1146" s="1"/>
  <c r="CZ1146" s="1"/>
  <c r="Y1146" s="1"/>
  <c r="AB1142"/>
  <c r="CQ1142"/>
  <c r="P1142" s="1"/>
  <c r="CX1135" i="3"/>
  <c r="CX1137"/>
  <c r="CX1136"/>
  <c r="CX1141"/>
  <c r="CX1139"/>
  <c r="CX1134"/>
  <c r="CX1138"/>
  <c r="CX1133"/>
  <c r="CX1140"/>
  <c r="AD1138" i="1"/>
  <c r="CR1138" s="1"/>
  <c r="Q1138" s="1"/>
  <c r="CS1138"/>
  <c r="R1138" s="1"/>
  <c r="CY1138" s="1"/>
  <c r="X1138" s="1"/>
  <c r="CQ1137"/>
  <c r="P1137" s="1"/>
  <c r="AD1134"/>
  <c r="CR1134" s="1"/>
  <c r="Q1134" s="1"/>
  <c r="CS1134"/>
  <c r="R1134" s="1"/>
  <c r="CY1134" s="1"/>
  <c r="X1134" s="1"/>
  <c r="FR1156"/>
  <c r="AD1083"/>
  <c r="CS1083"/>
  <c r="R1083" s="1"/>
  <c r="CY1083" s="1"/>
  <c r="X1083" s="1"/>
  <c r="S1082"/>
  <c r="CP1082" s="1"/>
  <c r="O1082" s="1"/>
  <c r="AD1077"/>
  <c r="CR1077" s="1"/>
  <c r="Q1077" s="1"/>
  <c r="CS1077"/>
  <c r="R1077" s="1"/>
  <c r="CZ1077" s="1"/>
  <c r="Y1077" s="1"/>
  <c r="AB1075"/>
  <c r="FV1097"/>
  <c r="CX993" i="3"/>
  <c r="CX1001"/>
  <c r="CX1000"/>
  <c r="CX997"/>
  <c r="CX1002"/>
  <c r="CX995"/>
  <c r="CX996"/>
  <c r="CX1003"/>
  <c r="CX999"/>
  <c r="CX994"/>
  <c r="CX998"/>
  <c r="P1019" i="1"/>
  <c r="AD1017"/>
  <c r="CR1017" s="1"/>
  <c r="Q1017" s="1"/>
  <c r="CS1017"/>
  <c r="R1017" s="1"/>
  <c r="CZ1017" s="1"/>
  <c r="Y1017" s="1"/>
  <c r="CD1036"/>
  <c r="R961"/>
  <c r="FR977"/>
  <c r="GA977" s="1"/>
  <c r="CP951"/>
  <c r="O951" s="1"/>
  <c r="DU977"/>
  <c r="CY914"/>
  <c r="X914" s="1"/>
  <c r="CZ914"/>
  <c r="Y914" s="1"/>
  <c r="CZ895"/>
  <c r="Y895" s="1"/>
  <c r="AB895"/>
  <c r="CR895"/>
  <c r="Q895" s="1"/>
  <c r="CP895" s="1"/>
  <c r="O895" s="1"/>
  <c r="GX890"/>
  <c r="GB916" s="1"/>
  <c r="R890"/>
  <c r="CZ890" s="1"/>
  <c r="Y890" s="1"/>
  <c r="AH916"/>
  <c r="CY887"/>
  <c r="X887" s="1"/>
  <c r="CZ887"/>
  <c r="Y887" s="1"/>
  <c r="AF916"/>
  <c r="CQ848"/>
  <c r="P848" s="1"/>
  <c r="CP848" s="1"/>
  <c r="O848" s="1"/>
  <c r="AB848"/>
  <c r="CZ840"/>
  <c r="Y840" s="1"/>
  <c r="CY838"/>
  <c r="X838" s="1"/>
  <c r="CS835"/>
  <c r="R835" s="1"/>
  <c r="CZ835" s="1"/>
  <c r="Y835" s="1"/>
  <c r="AD835"/>
  <c r="CR835" s="1"/>
  <c r="Q835" s="1"/>
  <c r="CS833"/>
  <c r="R833" s="1"/>
  <c r="CZ833" s="1"/>
  <c r="Y833" s="1"/>
  <c r="AD833"/>
  <c r="CR833" s="1"/>
  <c r="Q833" s="1"/>
  <c r="FV853"/>
  <c r="CP830"/>
  <c r="O830" s="1"/>
  <c r="CP786"/>
  <c r="O786" s="1"/>
  <c r="AD779"/>
  <c r="CR779" s="1"/>
  <c r="Q779" s="1"/>
  <c r="CP779" s="1"/>
  <c r="O779" s="1"/>
  <c r="CS779"/>
  <c r="R779" s="1"/>
  <c r="CZ779" s="1"/>
  <c r="Y779" s="1"/>
  <c r="AI796"/>
  <c r="DY796"/>
  <c r="AB737"/>
  <c r="CR737"/>
  <c r="Q737" s="1"/>
  <c r="CP737" s="1"/>
  <c r="O737" s="1"/>
  <c r="P725"/>
  <c r="CG739"/>
  <c r="AQ739"/>
  <c r="BZ716"/>
  <c r="CR721"/>
  <c r="Q721" s="1"/>
  <c r="CP721" s="1"/>
  <c r="O721" s="1"/>
  <c r="AB721"/>
  <c r="CZ678"/>
  <c r="Y678" s="1"/>
  <c r="CY678"/>
  <c r="X678" s="1"/>
  <c r="GM671"/>
  <c r="GO671"/>
  <c r="CX613" i="3"/>
  <c r="CX612"/>
  <c r="CX611"/>
  <c r="CX615"/>
  <c r="CX614"/>
  <c r="V667" i="1"/>
  <c r="AI684" s="1"/>
  <c r="GX667"/>
  <c r="EA684"/>
  <c r="CP662"/>
  <c r="O662" s="1"/>
  <c r="CX585" i="3"/>
  <c r="CX589"/>
  <c r="CX588"/>
  <c r="CX583"/>
  <c r="CX587"/>
  <c r="CX586"/>
  <c r="CX584"/>
  <c r="R620" i="1"/>
  <c r="P620"/>
  <c r="Q610"/>
  <c r="AO1156"/>
  <c r="AO1097"/>
  <c r="FP1068"/>
  <c r="AO1036"/>
  <c r="FP1009"/>
  <c r="AB963"/>
  <c r="CX905" i="3"/>
  <c r="CX904"/>
  <c r="CX909"/>
  <c r="CX903"/>
  <c r="CX907"/>
  <c r="CX908"/>
  <c r="CX902"/>
  <c r="CX910"/>
  <c r="CX906"/>
  <c r="CP956" i="1"/>
  <c r="O956" s="1"/>
  <c r="T952"/>
  <c r="AG977" s="1"/>
  <c r="GD948"/>
  <c r="FP948"/>
  <c r="CX865" i="3"/>
  <c r="CX873"/>
  <c r="CX864"/>
  <c r="CX872"/>
  <c r="CX869"/>
  <c r="CX874"/>
  <c r="CX867"/>
  <c r="CX871"/>
  <c r="CX866"/>
  <c r="CX870"/>
  <c r="CX868"/>
  <c r="R902" i="1"/>
  <c r="T899"/>
  <c r="AG916" s="1"/>
  <c r="CP888"/>
  <c r="O888" s="1"/>
  <c r="AO853"/>
  <c r="CZ842"/>
  <c r="Y842" s="1"/>
  <c r="GM842" s="1"/>
  <c r="CP840"/>
  <c r="O840" s="1"/>
  <c r="CX717" i="3"/>
  <c r="CX713"/>
  <c r="CX716"/>
  <c r="CX714"/>
  <c r="CX715"/>
  <c r="BY796" i="1"/>
  <c r="FY739"/>
  <c r="FP716"/>
  <c r="EG739"/>
  <c r="CY730"/>
  <c r="X730" s="1"/>
  <c r="CP727"/>
  <c r="O727" s="1"/>
  <c r="GM727" s="1"/>
  <c r="FR727"/>
  <c r="FQ739" s="1"/>
  <c r="AD720"/>
  <c r="CR720" s="1"/>
  <c r="Q720" s="1"/>
  <c r="CS720"/>
  <c r="R720" s="1"/>
  <c r="AE739" s="1"/>
  <c r="CZ718"/>
  <c r="Y718" s="1"/>
  <c r="CT675"/>
  <c r="S675" s="1"/>
  <c r="CP675" s="1"/>
  <c r="O675" s="1"/>
  <c r="AB675"/>
  <c r="FR684"/>
  <c r="FY684" s="1"/>
  <c r="BB602"/>
  <c r="F640"/>
  <c r="FR627"/>
  <c r="FY627" s="1"/>
  <c r="CK602"/>
  <c r="CQ562"/>
  <c r="P562" s="1"/>
  <c r="AB562"/>
  <c r="CY490"/>
  <c r="X490" s="1"/>
  <c r="CZ490"/>
  <c r="Y490" s="1"/>
  <c r="CS448"/>
  <c r="R448" s="1"/>
  <c r="AD448"/>
  <c r="CY447"/>
  <c r="X447" s="1"/>
  <c r="CZ447"/>
  <c r="Y447" s="1"/>
  <c r="BC1156"/>
  <c r="CX1167" i="3"/>
  <c r="CX1163"/>
  <c r="CX1169"/>
  <c r="CX1162"/>
  <c r="CX1168"/>
  <c r="CX1166"/>
  <c r="CX1170"/>
  <c r="CX1165"/>
  <c r="CX1171"/>
  <c r="CX1164"/>
  <c r="CX1172"/>
  <c r="CX1143"/>
  <c r="CX1150"/>
  <c r="CX1149"/>
  <c r="CX1142"/>
  <c r="CX1148"/>
  <c r="CX1147"/>
  <c r="CX1146"/>
  <c r="CX1144"/>
  <c r="CX1145"/>
  <c r="BC1097" i="1"/>
  <c r="CX1087" i="3"/>
  <c r="CX1085"/>
  <c r="CX1091"/>
  <c r="CX1084"/>
  <c r="CX1090"/>
  <c r="CX1089"/>
  <c r="CX1088"/>
  <c r="CX1093"/>
  <c r="CX1086"/>
  <c r="CX1092"/>
  <c r="CX1094"/>
  <c r="CQ1081" i="1"/>
  <c r="P1081" s="1"/>
  <c r="CS1079"/>
  <c r="R1079" s="1"/>
  <c r="CZ1079" s="1"/>
  <c r="Y1079" s="1"/>
  <c r="CX1071" i="3"/>
  <c r="CX1069"/>
  <c r="CX1067"/>
  <c r="CX1072"/>
  <c r="CX1066"/>
  <c r="CX1065"/>
  <c r="CX1070"/>
  <c r="CX1064"/>
  <c r="CX1068"/>
  <c r="CQ1077" i="1"/>
  <c r="P1077" s="1"/>
  <c r="CQ1076"/>
  <c r="P1076" s="1"/>
  <c r="CQ1075"/>
  <c r="P1075" s="1"/>
  <c r="CQ1074"/>
  <c r="P1074" s="1"/>
  <c r="CP1074" s="1"/>
  <c r="O1074" s="1"/>
  <c r="CQ1073"/>
  <c r="P1073" s="1"/>
  <c r="CS1071"/>
  <c r="R1071" s="1"/>
  <c r="GD1068"/>
  <c r="BC1036"/>
  <c r="CS1026"/>
  <c r="R1026" s="1"/>
  <c r="CZ1026" s="1"/>
  <c r="Y1026" s="1"/>
  <c r="CS1025"/>
  <c r="R1025" s="1"/>
  <c r="CY1025" s="1"/>
  <c r="X1025" s="1"/>
  <c r="CS1024"/>
  <c r="R1024" s="1"/>
  <c r="CX1009" i="3"/>
  <c r="CX1008"/>
  <c r="CX1014"/>
  <c r="CX1006"/>
  <c r="CX1013"/>
  <c r="CX1011"/>
  <c r="CX1010"/>
  <c r="CX1005"/>
  <c r="CX1004"/>
  <c r="CX1012"/>
  <c r="CX1007"/>
  <c r="CQ1022" i="1"/>
  <c r="P1022" s="1"/>
  <c r="CS1020"/>
  <c r="R1020" s="1"/>
  <c r="CY1020" s="1"/>
  <c r="X1020" s="1"/>
  <c r="CX985" i="3"/>
  <c r="CX984"/>
  <c r="CX992"/>
  <c r="CX986"/>
  <c r="CX991"/>
  <c r="CX988"/>
  <c r="CX987"/>
  <c r="CX990"/>
  <c r="CX989"/>
  <c r="CQ1018" i="1"/>
  <c r="P1018" s="1"/>
  <c r="CQ1017"/>
  <c r="P1017" s="1"/>
  <c r="CP1017" s="1"/>
  <c r="O1017" s="1"/>
  <c r="CQ1016"/>
  <c r="P1016" s="1"/>
  <c r="CQ1015"/>
  <c r="P1015" s="1"/>
  <c r="CP1015" s="1"/>
  <c r="O1015" s="1"/>
  <c r="CQ1014"/>
  <c r="P1014" s="1"/>
  <c r="CS1012"/>
  <c r="R1012" s="1"/>
  <c r="CY1012" s="1"/>
  <c r="X1012" s="1"/>
  <c r="GD1009"/>
  <c r="T967"/>
  <c r="DY977" s="1"/>
  <c r="CX913" i="3"/>
  <c r="CX921"/>
  <c r="CX912"/>
  <c r="CX920"/>
  <c r="CX914"/>
  <c r="CX919"/>
  <c r="CX911"/>
  <c r="CX916"/>
  <c r="CX915"/>
  <c r="CX918"/>
  <c r="CX917"/>
  <c r="S961" i="1"/>
  <c r="CP957"/>
  <c r="O957" s="1"/>
  <c r="R952"/>
  <c r="CY952" s="1"/>
  <c r="X952" s="1"/>
  <c r="AB951"/>
  <c r="CX853" i="3"/>
  <c r="CX857"/>
  <c r="CX856"/>
  <c r="CX858"/>
  <c r="CX863"/>
  <c r="CX855"/>
  <c r="CX862"/>
  <c r="CX861"/>
  <c r="CX860"/>
  <c r="CX859"/>
  <c r="CX854"/>
  <c r="AB903" i="1"/>
  <c r="CX845" i="3"/>
  <c r="CX844"/>
  <c r="CX850"/>
  <c r="CX843"/>
  <c r="CX848"/>
  <c r="CX842"/>
  <c r="CX851"/>
  <c r="CX849"/>
  <c r="CX852"/>
  <c r="CX847"/>
  <c r="CX846"/>
  <c r="R899" i="1"/>
  <c r="CY899" s="1"/>
  <c r="X899" s="1"/>
  <c r="AB898"/>
  <c r="CQ897"/>
  <c r="P897" s="1"/>
  <c r="CP897" s="1"/>
  <c r="O897" s="1"/>
  <c r="AB888"/>
  <c r="CX770" i="3"/>
  <c r="CX767"/>
  <c r="CX766"/>
  <c r="CX769"/>
  <c r="CX768"/>
  <c r="CP793" i="1"/>
  <c r="O793" s="1"/>
  <c r="CP791"/>
  <c r="O791" s="1"/>
  <c r="S790"/>
  <c r="CQ788"/>
  <c r="P788" s="1"/>
  <c r="FQ796"/>
  <c r="CZ734"/>
  <c r="Y734" s="1"/>
  <c r="CY728"/>
  <c r="X728" s="1"/>
  <c r="CZ728"/>
  <c r="Y728" s="1"/>
  <c r="T725"/>
  <c r="DY739" s="1"/>
  <c r="S725"/>
  <c r="CQ718"/>
  <c r="P718" s="1"/>
  <c r="CZ679"/>
  <c r="Y679" s="1"/>
  <c r="CY679"/>
  <c r="X679" s="1"/>
  <c r="T668"/>
  <c r="DY684" s="1"/>
  <c r="U667"/>
  <c r="AH684" s="1"/>
  <c r="S667"/>
  <c r="CP664"/>
  <c r="O664" s="1"/>
  <c r="CY562"/>
  <c r="X562" s="1"/>
  <c r="CZ562"/>
  <c r="Y562" s="1"/>
  <c r="FV570"/>
  <c r="CT444"/>
  <c r="S444" s="1"/>
  <c r="AB444"/>
  <c r="CY380"/>
  <c r="X380" s="1"/>
  <c r="CZ380"/>
  <c r="Y380" s="1"/>
  <c r="CP377"/>
  <c r="O377" s="1"/>
  <c r="FR315"/>
  <c r="EI340"/>
  <c r="AD331"/>
  <c r="CR331" s="1"/>
  <c r="Q331" s="1"/>
  <c r="CS331"/>
  <c r="R331" s="1"/>
  <c r="CY331" s="1"/>
  <c r="X331" s="1"/>
  <c r="BB1036"/>
  <c r="BB977"/>
  <c r="CX929" i="3"/>
  <c r="CX928"/>
  <c r="CX925"/>
  <c r="CX930"/>
  <c r="CX923"/>
  <c r="CX924"/>
  <c r="CX932"/>
  <c r="CX926"/>
  <c r="CX922"/>
  <c r="CX927"/>
  <c r="CX931"/>
  <c r="AB952" i="1"/>
  <c r="CQ952"/>
  <c r="P952" s="1"/>
  <c r="CP952" s="1"/>
  <c r="O952" s="1"/>
  <c r="ET885"/>
  <c r="P929"/>
  <c r="CY911"/>
  <c r="X911" s="1"/>
  <c r="CZ911"/>
  <c r="Y911" s="1"/>
  <c r="AB905"/>
  <c r="AB899"/>
  <c r="CQ899"/>
  <c r="P899" s="1"/>
  <c r="CP899" s="1"/>
  <c r="O899" s="1"/>
  <c r="CX829" i="3"/>
  <c r="CX825"/>
  <c r="CX824"/>
  <c r="CX830"/>
  <c r="CX822"/>
  <c r="CX828"/>
  <c r="CX827"/>
  <c r="CX823"/>
  <c r="CX826"/>
  <c r="AB841" i="1"/>
  <c r="AB839"/>
  <c r="AB837"/>
  <c r="GB853"/>
  <c r="CX741" i="3"/>
  <c r="CX745"/>
  <c r="CX744"/>
  <c r="CX742"/>
  <c r="CX740"/>
  <c r="CX743"/>
  <c r="CX746"/>
  <c r="AB779" i="1"/>
  <c r="DZ796"/>
  <c r="CD796"/>
  <c r="EA739"/>
  <c r="CP681"/>
  <c r="O681" s="1"/>
  <c r="S677"/>
  <c r="CY672"/>
  <c r="X672" s="1"/>
  <c r="CZ672"/>
  <c r="Y672" s="1"/>
  <c r="T667"/>
  <c r="AG684" s="1"/>
  <c r="CY664"/>
  <c r="X664" s="1"/>
  <c r="CZ664"/>
  <c r="Y664" s="1"/>
  <c r="GE602"/>
  <c r="EV627"/>
  <c r="AB625"/>
  <c r="CQ625"/>
  <c r="P625" s="1"/>
  <c r="CY623"/>
  <c r="X623" s="1"/>
  <c r="CZ623"/>
  <c r="Y623" s="1"/>
  <c r="V620"/>
  <c r="S620"/>
  <c r="CY617"/>
  <c r="X617" s="1"/>
  <c r="CZ617"/>
  <c r="Y617" s="1"/>
  <c r="CZ615"/>
  <c r="Y615" s="1"/>
  <c r="CY615"/>
  <c r="X615" s="1"/>
  <c r="CZ551"/>
  <c r="Y551" s="1"/>
  <c r="CY551"/>
  <c r="X551" s="1"/>
  <c r="EA570"/>
  <c r="CP547"/>
  <c r="O547" s="1"/>
  <c r="AU513"/>
  <c r="CD484"/>
  <c r="CX1184" i="3"/>
  <c r="CX1192"/>
  <c r="CX1191"/>
  <c r="CX1190"/>
  <c r="CX1189"/>
  <c r="CX1186"/>
  <c r="CX1194"/>
  <c r="CX1185"/>
  <c r="CX1193"/>
  <c r="CX1188"/>
  <c r="CX1187"/>
  <c r="CX1111"/>
  <c r="CX1110"/>
  <c r="CX1116"/>
  <c r="CX1109"/>
  <c r="CX1108"/>
  <c r="CX1115"/>
  <c r="CX1114"/>
  <c r="CX1113"/>
  <c r="CX1112"/>
  <c r="CX1107"/>
  <c r="CX1106"/>
  <c r="CX1033"/>
  <c r="CX1028"/>
  <c r="CX1034"/>
  <c r="CX1027"/>
  <c r="CX1032"/>
  <c r="CX1036"/>
  <c r="CX1031"/>
  <c r="CX1035"/>
  <c r="CX1026"/>
  <c r="CX1030"/>
  <c r="CX1029"/>
  <c r="CP953" i="1"/>
  <c r="O953" s="1"/>
  <c r="AB910"/>
  <c r="W902"/>
  <c r="EB916" s="1"/>
  <c r="CP900"/>
  <c r="O900" s="1"/>
  <c r="CX781" i="3"/>
  <c r="CX785"/>
  <c r="CX784"/>
  <c r="CX782"/>
  <c r="CX783"/>
  <c r="CX786"/>
  <c r="CX787"/>
  <c r="AB843" i="1"/>
  <c r="CX778" i="3"/>
  <c r="CX776"/>
  <c r="CX779"/>
  <c r="CX777"/>
  <c r="CX780"/>
  <c r="CP841" i="1"/>
  <c r="O841" s="1"/>
  <c r="CP839"/>
  <c r="O839" s="1"/>
  <c r="P837"/>
  <c r="AD834"/>
  <c r="CR834" s="1"/>
  <c r="Q834" s="1"/>
  <c r="CP834" s="1"/>
  <c r="O834" s="1"/>
  <c r="GM834" s="1"/>
  <c r="AD832"/>
  <c r="EA853"/>
  <c r="AB783"/>
  <c r="AB732"/>
  <c r="P731"/>
  <c r="CP731" s="1"/>
  <c r="O731" s="1"/>
  <c r="R731"/>
  <c r="CY731" s="1"/>
  <c r="X731" s="1"/>
  <c r="CZ730"/>
  <c r="Y730" s="1"/>
  <c r="Q725"/>
  <c r="CD739"/>
  <c r="CZ722"/>
  <c r="Y722" s="1"/>
  <c r="AJ739"/>
  <c r="CS677"/>
  <c r="R677" s="1"/>
  <c r="AB677"/>
  <c r="CQ677"/>
  <c r="P677" s="1"/>
  <c r="CX625" i="3"/>
  <c r="CX621"/>
  <c r="CX622"/>
  <c r="CX624"/>
  <c r="CX623"/>
  <c r="GX673" i="1"/>
  <c r="W673"/>
  <c r="CQ672"/>
  <c r="P672" s="1"/>
  <c r="AB672"/>
  <c r="AB669"/>
  <c r="R667"/>
  <c r="AB667"/>
  <c r="CR667"/>
  <c r="Q667" s="1"/>
  <c r="AD684" s="1"/>
  <c r="CY665"/>
  <c r="X665" s="1"/>
  <c r="CZ665"/>
  <c r="Y665" s="1"/>
  <c r="AB662"/>
  <c r="GX610"/>
  <c r="R610"/>
  <c r="AD607"/>
  <c r="CR607" s="1"/>
  <c r="Q607" s="1"/>
  <c r="CS607"/>
  <c r="R607" s="1"/>
  <c r="CZ607" s="1"/>
  <c r="Y607" s="1"/>
  <c r="CS554"/>
  <c r="R554" s="1"/>
  <c r="AD554"/>
  <c r="CZ550"/>
  <c r="Y550" s="1"/>
  <c r="CY550"/>
  <c r="X550" s="1"/>
  <c r="GN550" s="1"/>
  <c r="CZ548"/>
  <c r="Y548" s="1"/>
  <c r="CY548"/>
  <c r="X548" s="1"/>
  <c r="DX570"/>
  <c r="GB513"/>
  <c r="CY491"/>
  <c r="X491" s="1"/>
  <c r="CZ491"/>
  <c r="Y491" s="1"/>
  <c r="CL427"/>
  <c r="BC452"/>
  <c r="BB916"/>
  <c r="CQ889"/>
  <c r="P889" s="1"/>
  <c r="GC885"/>
  <c r="EV853"/>
  <c r="CS836"/>
  <c r="R836" s="1"/>
  <c r="AE853" s="1"/>
  <c r="CX765" i="3"/>
  <c r="CX763"/>
  <c r="CX762"/>
  <c r="CX761"/>
  <c r="CX764"/>
  <c r="CG796" i="1"/>
  <c r="CS789"/>
  <c r="R789" s="1"/>
  <c r="CY789" s="1"/>
  <c r="X789" s="1"/>
  <c r="CX733" i="3"/>
  <c r="CX738"/>
  <c r="CX736"/>
  <c r="CX735"/>
  <c r="CX737"/>
  <c r="CX739"/>
  <c r="CX734"/>
  <c r="CQ785" i="1"/>
  <c r="P785" s="1"/>
  <c r="CR778"/>
  <c r="Q778" s="1"/>
  <c r="CP778" s="1"/>
  <c r="O778" s="1"/>
  <c r="GM778" s="1"/>
  <c r="CR777"/>
  <c r="Q777" s="1"/>
  <c r="CP777" s="1"/>
  <c r="O777" s="1"/>
  <c r="GM777" s="1"/>
  <c r="CR776"/>
  <c r="Q776" s="1"/>
  <c r="CP776" s="1"/>
  <c r="O776" s="1"/>
  <c r="CR775"/>
  <c r="Q775" s="1"/>
  <c r="AD796" s="1"/>
  <c r="CR774"/>
  <c r="Q774" s="1"/>
  <c r="P755"/>
  <c r="T730"/>
  <c r="AG739" s="1"/>
  <c r="CQ726"/>
  <c r="P726" s="1"/>
  <c r="ET659"/>
  <c r="P697"/>
  <c r="CQ678"/>
  <c r="P678" s="1"/>
  <c r="AD673"/>
  <c r="CR673" s="1"/>
  <c r="Q673" s="1"/>
  <c r="CS673"/>
  <c r="R673" s="1"/>
  <c r="CQ670"/>
  <c r="P670" s="1"/>
  <c r="AB670"/>
  <c r="CZ619"/>
  <c r="Y619" s="1"/>
  <c r="CQ614"/>
  <c r="P614" s="1"/>
  <c r="CP614" s="1"/>
  <c r="O614" s="1"/>
  <c r="P610"/>
  <c r="FR609"/>
  <c r="FQ627" s="1"/>
  <c r="EA627"/>
  <c r="DZ627"/>
  <c r="FP545"/>
  <c r="EG570"/>
  <c r="CP568"/>
  <c r="O568" s="1"/>
  <c r="AD561"/>
  <c r="CS561"/>
  <c r="R561" s="1"/>
  <c r="CY561" s="1"/>
  <c r="X561" s="1"/>
  <c r="CX529" i="3"/>
  <c r="CX528"/>
  <c r="CX525"/>
  <c r="CX527"/>
  <c r="CX526"/>
  <c r="CZ553" i="1"/>
  <c r="Y553" s="1"/>
  <c r="CY553"/>
  <c r="X553" s="1"/>
  <c r="GC484"/>
  <c r="ET513"/>
  <c r="CS493"/>
  <c r="R493" s="1"/>
  <c r="AD493"/>
  <c r="P411"/>
  <c r="EU372"/>
  <c r="EU853"/>
  <c r="CX789" i="3"/>
  <c r="CX791"/>
  <c r="CX790"/>
  <c r="CX788"/>
  <c r="CX792"/>
  <c r="CX794"/>
  <c r="CX793"/>
  <c r="CX719"/>
  <c r="CX718"/>
  <c r="CX722"/>
  <c r="CX721"/>
  <c r="CX720"/>
  <c r="CP728" i="1"/>
  <c r="O728" s="1"/>
  <c r="GX725"/>
  <c r="GB739" s="1"/>
  <c r="U725"/>
  <c r="S723"/>
  <c r="FP659"/>
  <c r="AO684"/>
  <c r="CY676"/>
  <c r="X676" s="1"/>
  <c r="CZ676"/>
  <c r="Y676" s="1"/>
  <c r="S673"/>
  <c r="AB673"/>
  <c r="CQ668"/>
  <c r="P668" s="1"/>
  <c r="AB668"/>
  <c r="EB684"/>
  <c r="W620"/>
  <c r="CZ613"/>
  <c r="Y613" s="1"/>
  <c r="W610"/>
  <c r="CP607"/>
  <c r="O607" s="1"/>
  <c r="GB627"/>
  <c r="BX545"/>
  <c r="AO570"/>
  <c r="AB555"/>
  <c r="CQ555"/>
  <c r="P555" s="1"/>
  <c r="CP555" s="1"/>
  <c r="O555" s="1"/>
  <c r="CZ552"/>
  <c r="Y552" s="1"/>
  <c r="CY552"/>
  <c r="X552" s="1"/>
  <c r="CD570"/>
  <c r="AJ570"/>
  <c r="CY511"/>
  <c r="X511" s="1"/>
  <c r="CZ511"/>
  <c r="Y511" s="1"/>
  <c r="CR502"/>
  <c r="Q502" s="1"/>
  <c r="AB502"/>
  <c r="CY500"/>
  <c r="X500" s="1"/>
  <c r="CS496"/>
  <c r="R496" s="1"/>
  <c r="CZ496" s="1"/>
  <c r="Y496" s="1"/>
  <c r="AD496"/>
  <c r="CR496" s="1"/>
  <c r="Q496" s="1"/>
  <c r="AD445"/>
  <c r="CR445" s="1"/>
  <c r="Q445" s="1"/>
  <c r="CS445"/>
  <c r="R445" s="1"/>
  <c r="CY445" s="1"/>
  <c r="X445" s="1"/>
  <c r="T376"/>
  <c r="AG395" s="1"/>
  <c r="P376"/>
  <c r="W376"/>
  <c r="R376"/>
  <c r="CX897" i="3"/>
  <c r="CX896"/>
  <c r="CX893"/>
  <c r="CX898"/>
  <c r="CX895"/>
  <c r="CX900"/>
  <c r="CX899"/>
  <c r="CX894"/>
  <c r="CX901"/>
  <c r="CX837"/>
  <c r="CX831"/>
  <c r="CX835"/>
  <c r="CX834"/>
  <c r="CX839"/>
  <c r="CX838"/>
  <c r="CX832"/>
  <c r="CX841"/>
  <c r="CX833"/>
  <c r="CX836"/>
  <c r="CX840"/>
  <c r="CX813"/>
  <c r="CX821"/>
  <c r="CX818"/>
  <c r="CX816"/>
  <c r="CX819"/>
  <c r="CX820"/>
  <c r="CX815"/>
  <c r="CX817"/>
  <c r="CX814"/>
  <c r="CX773"/>
  <c r="CX772"/>
  <c r="CX771"/>
  <c r="CX774"/>
  <c r="CX775"/>
  <c r="FY796" i="1"/>
  <c r="AB722"/>
  <c r="CQ722"/>
  <c r="P722" s="1"/>
  <c r="CP722" s="1"/>
  <c r="O722" s="1"/>
  <c r="U721"/>
  <c r="DZ739" s="1"/>
  <c r="CZ719"/>
  <c r="Y719" s="1"/>
  <c r="DX739"/>
  <c r="BC684"/>
  <c r="CY669"/>
  <c r="X669" s="1"/>
  <c r="GM669" s="1"/>
  <c r="CP661"/>
  <c r="O661" s="1"/>
  <c r="CX593" i="3"/>
  <c r="CX596"/>
  <c r="CX592"/>
  <c r="CX590"/>
  <c r="CX595"/>
  <c r="CX594"/>
  <c r="CX591"/>
  <c r="AD619" i="1"/>
  <c r="CR619" s="1"/>
  <c r="Q619" s="1"/>
  <c r="CP619" s="1"/>
  <c r="O619" s="1"/>
  <c r="CP618"/>
  <c r="O618" s="1"/>
  <c r="AB615"/>
  <c r="CQ615"/>
  <c r="P615" s="1"/>
  <c r="CZ605"/>
  <c r="Y605" s="1"/>
  <c r="ET545"/>
  <c r="P583"/>
  <c r="GX559"/>
  <c r="CJ570" s="1"/>
  <c r="S559"/>
  <c r="BC513"/>
  <c r="CL484"/>
  <c r="CP502"/>
  <c r="O502" s="1"/>
  <c r="CQ496"/>
  <c r="P496" s="1"/>
  <c r="CP496" s="1"/>
  <c r="O496" s="1"/>
  <c r="CS495"/>
  <c r="R495" s="1"/>
  <c r="AD495"/>
  <c r="CR495" s="1"/>
  <c r="Q495" s="1"/>
  <c r="CY449"/>
  <c r="X449" s="1"/>
  <c r="CZ440"/>
  <c r="Y440" s="1"/>
  <c r="CY440"/>
  <c r="X440" s="1"/>
  <c r="CP435"/>
  <c r="O435" s="1"/>
  <c r="CZ335"/>
  <c r="Y335" s="1"/>
  <c r="CY335"/>
  <c r="X335" s="1"/>
  <c r="CR335"/>
  <c r="Q335" s="1"/>
  <c r="AB335"/>
  <c r="BA171"/>
  <c r="CJ148"/>
  <c r="CX732" i="3"/>
  <c r="CX731"/>
  <c r="CX729"/>
  <c r="CX728"/>
  <c r="CX730"/>
  <c r="W731" i="1"/>
  <c r="EB739" s="1"/>
  <c r="P730"/>
  <c r="Q723"/>
  <c r="CP723" s="1"/>
  <c r="O723" s="1"/>
  <c r="EG684"/>
  <c r="CP676"/>
  <c r="O676" s="1"/>
  <c r="CS674"/>
  <c r="R674" s="1"/>
  <c r="AD674"/>
  <c r="CP666"/>
  <c r="O666" s="1"/>
  <c r="FR666"/>
  <c r="FQ684" s="1"/>
  <c r="CZ663"/>
  <c r="Y663" s="1"/>
  <c r="CY661"/>
  <c r="X661" s="1"/>
  <c r="CZ661"/>
  <c r="Y661" s="1"/>
  <c r="F643"/>
  <c r="BC602"/>
  <c r="CX581" i="3"/>
  <c r="CX580"/>
  <c r="CX578"/>
  <c r="CX582"/>
  <c r="CX579"/>
  <c r="U610" i="1"/>
  <c r="AH627" s="1"/>
  <c r="CY564"/>
  <c r="X564" s="1"/>
  <c r="CZ564"/>
  <c r="Y564" s="1"/>
  <c r="CP558"/>
  <c r="O558" s="1"/>
  <c r="U554"/>
  <c r="CQ552"/>
  <c r="P552" s="1"/>
  <c r="AB552"/>
  <c r="GB570"/>
  <c r="CZ506"/>
  <c r="Y506" s="1"/>
  <c r="CY494"/>
  <c r="X494" s="1"/>
  <c r="CZ494"/>
  <c r="Y494" s="1"/>
  <c r="P461"/>
  <c r="EH427"/>
  <c r="CJ452"/>
  <c r="DM226"/>
  <c r="DZ203"/>
  <c r="CZ167"/>
  <c r="Y167" s="1"/>
  <c r="CY167"/>
  <c r="X167" s="1"/>
  <c r="BD739"/>
  <c r="BD684"/>
  <c r="AB622"/>
  <c r="CQ622"/>
  <c r="P622" s="1"/>
  <c r="CP622" s="1"/>
  <c r="O622" s="1"/>
  <c r="GX620"/>
  <c r="R616"/>
  <c r="CZ616" s="1"/>
  <c r="Y616" s="1"/>
  <c r="AB616"/>
  <c r="CR616"/>
  <c r="Q616" s="1"/>
  <c r="CP616" s="1"/>
  <c r="O616" s="1"/>
  <c r="GD602"/>
  <c r="CY568"/>
  <c r="X568" s="1"/>
  <c r="U559"/>
  <c r="AH570" s="1"/>
  <c r="CP551"/>
  <c r="O551" s="1"/>
  <c r="GM551" s="1"/>
  <c r="FR570"/>
  <c r="AB550"/>
  <c r="CY497"/>
  <c r="X497" s="1"/>
  <c r="CZ497"/>
  <c r="Y497" s="1"/>
  <c r="CQ495"/>
  <c r="P495" s="1"/>
  <c r="AI513"/>
  <c r="CX418" i="3"/>
  <c r="CX415"/>
  <c r="CX416"/>
  <c r="CX417"/>
  <c r="CX419"/>
  <c r="V441" i="1"/>
  <c r="AI452" s="1"/>
  <c r="AB437"/>
  <c r="CR437"/>
  <c r="Q437" s="1"/>
  <c r="EI427"/>
  <c r="F408"/>
  <c r="BB372"/>
  <c r="CZ382"/>
  <c r="Y382" s="1"/>
  <c r="CY382"/>
  <c r="X382" s="1"/>
  <c r="FR382"/>
  <c r="BY395" s="1"/>
  <c r="CP382"/>
  <c r="O382" s="1"/>
  <c r="CT323"/>
  <c r="S323" s="1"/>
  <c r="AB323"/>
  <c r="T340"/>
  <c r="AG315"/>
  <c r="EA340"/>
  <c r="CS109"/>
  <c r="R109" s="1"/>
  <c r="AD109"/>
  <c r="FV26"/>
  <c r="EM55"/>
  <c r="EV684"/>
  <c r="BB684"/>
  <c r="CQ674"/>
  <c r="P674" s="1"/>
  <c r="CQ673"/>
  <c r="P673" s="1"/>
  <c r="AB666"/>
  <c r="FP602"/>
  <c r="T621"/>
  <c r="DY627" s="1"/>
  <c r="U620"/>
  <c r="AB617"/>
  <c r="CX577" i="3"/>
  <c r="CX573"/>
  <c r="CX576"/>
  <c r="CX574"/>
  <c r="CX575"/>
  <c r="CQ613" i="1"/>
  <c r="P613" s="1"/>
  <c r="AB608"/>
  <c r="CR608"/>
  <c r="Q608" s="1"/>
  <c r="CP608" s="1"/>
  <c r="O608" s="1"/>
  <c r="GM608" s="1"/>
  <c r="CY604"/>
  <c r="X604" s="1"/>
  <c r="CP604"/>
  <c r="O604" s="1"/>
  <c r="F595"/>
  <c r="BD545"/>
  <c r="R559"/>
  <c r="AE570" s="1"/>
  <c r="CY558"/>
  <c r="X558" s="1"/>
  <c r="CZ558"/>
  <c r="Y558" s="1"/>
  <c r="CY557"/>
  <c r="X557" s="1"/>
  <c r="CZ557"/>
  <c r="Y557" s="1"/>
  <c r="CP556"/>
  <c r="O556" s="1"/>
  <c r="BZ570"/>
  <c r="CS492"/>
  <c r="R492" s="1"/>
  <c r="CY492" s="1"/>
  <c r="X492" s="1"/>
  <c r="AD492"/>
  <c r="CR492" s="1"/>
  <c r="Q492" s="1"/>
  <c r="DY513"/>
  <c r="EG427"/>
  <c r="P456"/>
  <c r="AB435"/>
  <c r="AH452"/>
  <c r="CZ429"/>
  <c r="Y429" s="1"/>
  <c r="AF452"/>
  <c r="CY429"/>
  <c r="X429" s="1"/>
  <c r="FR427"/>
  <c r="CS392"/>
  <c r="R392" s="1"/>
  <c r="CY392" s="1"/>
  <c r="X392" s="1"/>
  <c r="AD392"/>
  <c r="CQ386"/>
  <c r="P386" s="1"/>
  <c r="CP386" s="1"/>
  <c r="O386" s="1"/>
  <c r="AB386"/>
  <c r="CY330"/>
  <c r="X330" s="1"/>
  <c r="CZ330"/>
  <c r="Y330" s="1"/>
  <c r="AB329"/>
  <c r="AB328"/>
  <c r="CQ328"/>
  <c r="P328" s="1"/>
  <c r="CY325"/>
  <c r="X325" s="1"/>
  <c r="CZ325"/>
  <c r="Y325" s="1"/>
  <c r="CY211"/>
  <c r="X211" s="1"/>
  <c r="CZ211"/>
  <c r="Y211" s="1"/>
  <c r="CP211"/>
  <c r="O211" s="1"/>
  <c r="CX641" i="3"/>
  <c r="CX644"/>
  <c r="CX639"/>
  <c r="CX638"/>
  <c r="CX643"/>
  <c r="CX642"/>
  <c r="CX640"/>
  <c r="W667" i="1"/>
  <c r="CY624"/>
  <c r="X624" s="1"/>
  <c r="AB623"/>
  <c r="CQ623"/>
  <c r="P623" s="1"/>
  <c r="T620"/>
  <c r="CZ614"/>
  <c r="Y614" s="1"/>
  <c r="S610"/>
  <c r="AD609"/>
  <c r="CS609"/>
  <c r="R609" s="1"/>
  <c r="CZ609" s="1"/>
  <c r="Y609" s="1"/>
  <c r="FR608"/>
  <c r="BY627" s="1"/>
  <c r="CY605"/>
  <c r="X605" s="1"/>
  <c r="DX627"/>
  <c r="F586"/>
  <c r="BC545"/>
  <c r="CY567"/>
  <c r="X567" s="1"/>
  <c r="CZ567"/>
  <c r="Y567" s="1"/>
  <c r="BX484"/>
  <c r="CG513"/>
  <c r="CY503"/>
  <c r="X503" s="1"/>
  <c r="CZ503"/>
  <c r="Y503" s="1"/>
  <c r="CP500"/>
  <c r="O500" s="1"/>
  <c r="CP497"/>
  <c r="O497" s="1"/>
  <c r="CQ492"/>
  <c r="P492" s="1"/>
  <c r="EB513"/>
  <c r="CS450"/>
  <c r="R450" s="1"/>
  <c r="AD450"/>
  <c r="AB436"/>
  <c r="CR436"/>
  <c r="Q436" s="1"/>
  <c r="CZ432"/>
  <c r="Y432" s="1"/>
  <c r="AD387"/>
  <c r="CR387" s="1"/>
  <c r="Q387" s="1"/>
  <c r="CS387"/>
  <c r="R387" s="1"/>
  <c r="CZ387" s="1"/>
  <c r="Y387" s="1"/>
  <c r="CC372"/>
  <c r="AT395"/>
  <c r="EM148"/>
  <c r="P190"/>
  <c r="AB161"/>
  <c r="CQ161"/>
  <c r="P161" s="1"/>
  <c r="FV148"/>
  <c r="AB664"/>
  <c r="AB661"/>
  <c r="F652"/>
  <c r="EG627"/>
  <c r="R621"/>
  <c r="AB618"/>
  <c r="CY609"/>
  <c r="X609" s="1"/>
  <c r="BZ627"/>
  <c r="F583"/>
  <c r="BB545"/>
  <c r="AD567"/>
  <c r="AB559"/>
  <c r="CP553"/>
  <c r="O553" s="1"/>
  <c r="DZ570"/>
  <c r="CR501"/>
  <c r="Q501" s="1"/>
  <c r="CP501" s="1"/>
  <c r="O501" s="1"/>
  <c r="AB501"/>
  <c r="FV513"/>
  <c r="CY496"/>
  <c r="X496" s="1"/>
  <c r="EA513"/>
  <c r="CS393"/>
  <c r="R393" s="1"/>
  <c r="AD393"/>
  <c r="CR393" s="1"/>
  <c r="Q393" s="1"/>
  <c r="CX629" i="3"/>
  <c r="CX628"/>
  <c r="CX627"/>
  <c r="CX626"/>
  <c r="CX630"/>
  <c r="CS556" i="1"/>
  <c r="R556" s="1"/>
  <c r="CY556" s="1"/>
  <c r="X556" s="1"/>
  <c r="W554"/>
  <c r="EB570" s="1"/>
  <c r="CQ548"/>
  <c r="P548" s="1"/>
  <c r="AB511"/>
  <c r="CY504"/>
  <c r="X504" s="1"/>
  <c r="CZ504"/>
  <c r="Y504" s="1"/>
  <c r="CY499"/>
  <c r="X499" s="1"/>
  <c r="AB497"/>
  <c r="CY487"/>
  <c r="X487" s="1"/>
  <c r="CZ487"/>
  <c r="Y487" s="1"/>
  <c r="CJ513"/>
  <c r="AH513"/>
  <c r="CS486"/>
  <c r="R486" s="1"/>
  <c r="CY486" s="1"/>
  <c r="X486" s="1"/>
  <c r="AD486"/>
  <c r="CQ442"/>
  <c r="P442" s="1"/>
  <c r="AB442"/>
  <c r="CP437"/>
  <c r="O437" s="1"/>
  <c r="V436"/>
  <c r="FR433"/>
  <c r="BY452" s="1"/>
  <c r="CZ433"/>
  <c r="Y433" s="1"/>
  <c r="CY433"/>
  <c r="X433" s="1"/>
  <c r="GM433" s="1"/>
  <c r="EM395"/>
  <c r="BC395"/>
  <c r="CL372"/>
  <c r="CS385"/>
  <c r="R385" s="1"/>
  <c r="AD385"/>
  <c r="AD384"/>
  <c r="CS384"/>
  <c r="R384" s="1"/>
  <c r="CZ383"/>
  <c r="Y383" s="1"/>
  <c r="FR383"/>
  <c r="FQ395" s="1"/>
  <c r="CP383"/>
  <c r="O383" s="1"/>
  <c r="GB395"/>
  <c r="CP334"/>
  <c r="O334" s="1"/>
  <c r="EB340"/>
  <c r="CJ283"/>
  <c r="AB558"/>
  <c r="AB553"/>
  <c r="CZ510"/>
  <c r="Y510" s="1"/>
  <c r="AB506"/>
  <c r="CQ506"/>
  <c r="P506" s="1"/>
  <c r="CP506" s="1"/>
  <c r="O506" s="1"/>
  <c r="CQ491"/>
  <c r="P491" s="1"/>
  <c r="AB491"/>
  <c r="CY488"/>
  <c r="X488" s="1"/>
  <c r="CZ488"/>
  <c r="Y488" s="1"/>
  <c r="CZ445"/>
  <c r="Y445" s="1"/>
  <c r="CZ435"/>
  <c r="Y435" s="1"/>
  <c r="CY435"/>
  <c r="X435" s="1"/>
  <c r="DU452"/>
  <c r="CP430"/>
  <c r="O430" s="1"/>
  <c r="AQ372"/>
  <c r="F405"/>
  <c r="CD395"/>
  <c r="EA395"/>
  <c r="AB376"/>
  <c r="CR376"/>
  <c r="Q376" s="1"/>
  <c r="DZ395"/>
  <c r="ET315"/>
  <c r="P353"/>
  <c r="CS322"/>
  <c r="R322" s="1"/>
  <c r="AD322"/>
  <c r="CR322" s="1"/>
  <c r="Q322" s="1"/>
  <c r="CR223"/>
  <c r="Q223" s="1"/>
  <c r="AB223"/>
  <c r="DY203"/>
  <c r="DL226"/>
  <c r="CZ205"/>
  <c r="Y205" s="1"/>
  <c r="CY205"/>
  <c r="X205" s="1"/>
  <c r="CX569" i="3"/>
  <c r="CX572"/>
  <c r="CX568"/>
  <c r="CX571"/>
  <c r="CX570"/>
  <c r="CM602" i="1"/>
  <c r="AD563"/>
  <c r="CX533" i="3"/>
  <c r="CX532"/>
  <c r="CX531"/>
  <c r="CX530"/>
  <c r="CX534"/>
  <c r="T559" i="1"/>
  <c r="AG570" s="1"/>
  <c r="AB557"/>
  <c r="FR551"/>
  <c r="BY570" s="1"/>
  <c r="EV484"/>
  <c r="P538"/>
  <c r="CZ509"/>
  <c r="Y509" s="1"/>
  <c r="AB500"/>
  <c r="AB498"/>
  <c r="CT498"/>
  <c r="S498" s="1"/>
  <c r="CP498" s="1"/>
  <c r="O498" s="1"/>
  <c r="CQ490"/>
  <c r="P490" s="1"/>
  <c r="AB490"/>
  <c r="CP444"/>
  <c r="O444" s="1"/>
  <c r="CY442"/>
  <c r="X442" s="1"/>
  <c r="CZ442"/>
  <c r="Y442" s="1"/>
  <c r="CX414" i="3"/>
  <c r="CX412"/>
  <c r="CX411"/>
  <c r="CX410"/>
  <c r="CX413"/>
  <c r="CZ431" i="1"/>
  <c r="Y431" s="1"/>
  <c r="CY431"/>
  <c r="X431" s="1"/>
  <c r="EB452"/>
  <c r="AJ452"/>
  <c r="CG372"/>
  <c r="AX395"/>
  <c r="CZ386"/>
  <c r="Y386" s="1"/>
  <c r="CY386"/>
  <c r="X386" s="1"/>
  <c r="CY384"/>
  <c r="X384" s="1"/>
  <c r="CZ384"/>
  <c r="Y384" s="1"/>
  <c r="EB395"/>
  <c r="CY281"/>
  <c r="X281" s="1"/>
  <c r="CZ281"/>
  <c r="Y281" s="1"/>
  <c r="BX203"/>
  <c r="CG226"/>
  <c r="AO226"/>
  <c r="CZ212"/>
  <c r="Y212" s="1"/>
  <c r="CY212"/>
  <c r="X212" s="1"/>
  <c r="FR226"/>
  <c r="CJ226"/>
  <c r="AH226"/>
  <c r="AB556"/>
  <c r="AB551"/>
  <c r="AB547"/>
  <c r="AB510"/>
  <c r="CQ510"/>
  <c r="P510" s="1"/>
  <c r="CP510" s="1"/>
  <c r="O510" s="1"/>
  <c r="CZ508"/>
  <c r="Y508" s="1"/>
  <c r="GM508" s="1"/>
  <c r="CY507"/>
  <c r="X507" s="1"/>
  <c r="CZ507"/>
  <c r="Y507" s="1"/>
  <c r="CQ505"/>
  <c r="P505" s="1"/>
  <c r="AB505"/>
  <c r="CP504"/>
  <c r="O504" s="1"/>
  <c r="CZ502"/>
  <c r="Y502" s="1"/>
  <c r="AB499"/>
  <c r="AB489"/>
  <c r="CQ488"/>
  <c r="P488" s="1"/>
  <c r="CP488" s="1"/>
  <c r="O488" s="1"/>
  <c r="AB488"/>
  <c r="BX427"/>
  <c r="CG452"/>
  <c r="CY448"/>
  <c r="X448" s="1"/>
  <c r="CZ448"/>
  <c r="Y448" s="1"/>
  <c r="CP446"/>
  <c r="O446" s="1"/>
  <c r="CY443"/>
  <c r="X443" s="1"/>
  <c r="GO443" s="1"/>
  <c r="CZ443"/>
  <c r="Y443" s="1"/>
  <c r="CX422" i="3"/>
  <c r="CX424"/>
  <c r="CX421"/>
  <c r="CX420"/>
  <c r="CX423"/>
  <c r="V442" i="1"/>
  <c r="CP440"/>
  <c r="O440" s="1"/>
  <c r="U436"/>
  <c r="S436"/>
  <c r="FQ427"/>
  <c r="GA452"/>
  <c r="CZ434"/>
  <c r="Y434" s="1"/>
  <c r="CY434"/>
  <c r="X434" s="1"/>
  <c r="DW452"/>
  <c r="ET427"/>
  <c r="AB381"/>
  <c r="CY332"/>
  <c r="X332" s="1"/>
  <c r="CZ332"/>
  <c r="Y332" s="1"/>
  <c r="DY283"/>
  <c r="CS261"/>
  <c r="R261" s="1"/>
  <c r="AD261"/>
  <c r="AQ283"/>
  <c r="CG283"/>
  <c r="BZ258"/>
  <c r="W283"/>
  <c r="AJ258"/>
  <c r="CX537" i="3"/>
  <c r="CX536"/>
  <c r="CX541"/>
  <c r="CX540"/>
  <c r="CX535"/>
  <c r="CX539"/>
  <c r="CX538"/>
  <c r="CX472"/>
  <c r="CX469"/>
  <c r="CX468"/>
  <c r="CX471"/>
  <c r="CX470"/>
  <c r="AB440" i="1"/>
  <c r="CR440"/>
  <c r="Q440" s="1"/>
  <c r="CZ439"/>
  <c r="Y439" s="1"/>
  <c r="CP431"/>
  <c r="O431" s="1"/>
  <c r="AB393"/>
  <c r="CQ393"/>
  <c r="P393" s="1"/>
  <c r="CY388"/>
  <c r="X388" s="1"/>
  <c r="GN388" s="1"/>
  <c r="CY377"/>
  <c r="X377" s="1"/>
  <c r="GX376"/>
  <c r="CJ395" s="1"/>
  <c r="BX315"/>
  <c r="AO340"/>
  <c r="GX324"/>
  <c r="GB340" s="1"/>
  <c r="S324"/>
  <c r="BZ340"/>
  <c r="CY263"/>
  <c r="X263" s="1"/>
  <c r="CZ263"/>
  <c r="Y263" s="1"/>
  <c r="CY216"/>
  <c r="X216" s="1"/>
  <c r="CZ216"/>
  <c r="Y216" s="1"/>
  <c r="FR93"/>
  <c r="BY116" s="1"/>
  <c r="CJ87"/>
  <c r="BA116"/>
  <c r="CX489" i="3"/>
  <c r="CX488"/>
  <c r="CX493"/>
  <c r="CX492"/>
  <c r="CX487"/>
  <c r="CX491"/>
  <c r="CX490"/>
  <c r="AJ513" i="1"/>
  <c r="U442"/>
  <c r="W441"/>
  <c r="T441"/>
  <c r="AG452" s="1"/>
  <c r="AB439"/>
  <c r="CR439"/>
  <c r="Q439" s="1"/>
  <c r="CP439" s="1"/>
  <c r="O439" s="1"/>
  <c r="EG395"/>
  <c r="CY389"/>
  <c r="X389" s="1"/>
  <c r="CZ389"/>
  <c r="Y389" s="1"/>
  <c r="CQ387"/>
  <c r="P387" s="1"/>
  <c r="DU395" s="1"/>
  <c r="FR395"/>
  <c r="AB374"/>
  <c r="CQ374"/>
  <c r="P374" s="1"/>
  <c r="BD315"/>
  <c r="F365"/>
  <c r="CS337"/>
  <c r="R337" s="1"/>
  <c r="CZ337" s="1"/>
  <c r="Y337" s="1"/>
  <c r="AD337"/>
  <c r="CP335"/>
  <c r="O335" s="1"/>
  <c r="CY327"/>
  <c r="X327" s="1"/>
  <c r="CZ327"/>
  <c r="Y327" s="1"/>
  <c r="CP322"/>
  <c r="O322" s="1"/>
  <c r="FR322"/>
  <c r="FQ340" s="1"/>
  <c r="CY317"/>
  <c r="X317" s="1"/>
  <c r="CZ317"/>
  <c r="Y317" s="1"/>
  <c r="CL258"/>
  <c r="BC283"/>
  <c r="AI283"/>
  <c r="GM224"/>
  <c r="GO224"/>
  <c r="CP208"/>
  <c r="O208" s="1"/>
  <c r="CX517" i="3"/>
  <c r="CX516"/>
  <c r="CX515"/>
  <c r="CX519"/>
  <c r="CX518"/>
  <c r="CX465"/>
  <c r="CX464"/>
  <c r="CX463"/>
  <c r="CX467"/>
  <c r="CX466"/>
  <c r="CQ445" i="1"/>
  <c r="P445" s="1"/>
  <c r="GX442"/>
  <c r="GB452" s="1"/>
  <c r="R441"/>
  <c r="CZ441" s="1"/>
  <c r="Y441" s="1"/>
  <c r="AB438"/>
  <c r="CR438"/>
  <c r="Q438" s="1"/>
  <c r="CP438" s="1"/>
  <c r="O438" s="1"/>
  <c r="CZ437"/>
  <c r="Y437" s="1"/>
  <c r="AB390"/>
  <c r="AB380"/>
  <c r="CQ380"/>
  <c r="P380" s="1"/>
  <c r="CP380" s="1"/>
  <c r="O380" s="1"/>
  <c r="AB332"/>
  <c r="AB330"/>
  <c r="CR330"/>
  <c r="Q330" s="1"/>
  <c r="AB325"/>
  <c r="CQ325"/>
  <c r="P325" s="1"/>
  <c r="CP325" s="1"/>
  <c r="O325" s="1"/>
  <c r="CX312" i="3"/>
  <c r="CX310"/>
  <c r="CX308"/>
  <c r="CX311"/>
  <c r="CX309"/>
  <c r="Q324" i="1"/>
  <c r="AD321"/>
  <c r="CR321" s="1"/>
  <c r="Q321" s="1"/>
  <c r="CS321"/>
  <c r="R321" s="1"/>
  <c r="CY321" s="1"/>
  <c r="X321" s="1"/>
  <c r="CZ269"/>
  <c r="Y269" s="1"/>
  <c r="CY269"/>
  <c r="X269" s="1"/>
  <c r="CZ221"/>
  <c r="Y221" s="1"/>
  <c r="CY221"/>
  <c r="X221" s="1"/>
  <c r="DN226"/>
  <c r="EA203"/>
  <c r="AE171"/>
  <c r="CY156"/>
  <c r="X156" s="1"/>
  <c r="CX545" i="3"/>
  <c r="CX544"/>
  <c r="CX548"/>
  <c r="CX543"/>
  <c r="CX547"/>
  <c r="CX542"/>
  <c r="CX546"/>
  <c r="AB504" i="1"/>
  <c r="AD449"/>
  <c r="T442"/>
  <c r="DY452" s="1"/>
  <c r="AB441"/>
  <c r="CQ441"/>
  <c r="P441" s="1"/>
  <c r="CP441" s="1"/>
  <c r="O441" s="1"/>
  <c r="AB429"/>
  <c r="CR429"/>
  <c r="Q429" s="1"/>
  <c r="CP429" s="1"/>
  <c r="O429" s="1"/>
  <c r="EV427"/>
  <c r="CM372"/>
  <c r="BD395"/>
  <c r="CS391"/>
  <c r="R391" s="1"/>
  <c r="CY391" s="1"/>
  <c r="X391" s="1"/>
  <c r="AD391"/>
  <c r="CZ390"/>
  <c r="Y390" s="1"/>
  <c r="GN390" s="1"/>
  <c r="CZ388"/>
  <c r="Y388" s="1"/>
  <c r="GM388" s="1"/>
  <c r="U388"/>
  <c r="AH395" s="1"/>
  <c r="FU395"/>
  <c r="CZ377"/>
  <c r="Y377" s="1"/>
  <c r="AB375"/>
  <c r="CT375"/>
  <c r="S375" s="1"/>
  <c r="CZ374"/>
  <c r="Y374" s="1"/>
  <c r="CZ328"/>
  <c r="Y328" s="1"/>
  <c r="CY328"/>
  <c r="X328" s="1"/>
  <c r="CD340"/>
  <c r="GE258"/>
  <c r="EV283"/>
  <c r="CS264"/>
  <c r="R264" s="1"/>
  <c r="AD264"/>
  <c r="CY164"/>
  <c r="X164" s="1"/>
  <c r="CZ164"/>
  <c r="Y164" s="1"/>
  <c r="CX454" i="3"/>
  <c r="CX457"/>
  <c r="CX453"/>
  <c r="CX456"/>
  <c r="CX455"/>
  <c r="CX430"/>
  <c r="CX425"/>
  <c r="CX431"/>
  <c r="CX428"/>
  <c r="CX427"/>
  <c r="CX426"/>
  <c r="CX429"/>
  <c r="EV395" i="1"/>
  <c r="AB377"/>
  <c r="CQ331"/>
  <c r="P331" s="1"/>
  <c r="CP331" s="1"/>
  <c r="O331" s="1"/>
  <c r="CX304" i="3"/>
  <c r="CX307"/>
  <c r="CX305"/>
  <c r="CX303"/>
  <c r="CX306"/>
  <c r="CY322" i="1"/>
  <c r="X322" s="1"/>
  <c r="CZ319"/>
  <c r="Y319" s="1"/>
  <c r="CP319"/>
  <c r="O319" s="1"/>
  <c r="CY318"/>
  <c r="X318" s="1"/>
  <c r="CZ318"/>
  <c r="Y318" s="1"/>
  <c r="FV258"/>
  <c r="EM283"/>
  <c r="CP272"/>
  <c r="O272" s="1"/>
  <c r="AB268"/>
  <c r="CT268"/>
  <c r="S268" s="1"/>
  <c r="CY262"/>
  <c r="X262" s="1"/>
  <c r="CZ262"/>
  <c r="Y262" s="1"/>
  <c r="CZ166"/>
  <c r="Y166" s="1"/>
  <c r="CY166"/>
  <c r="X166" s="1"/>
  <c r="GO166" s="1"/>
  <c r="CR159"/>
  <c r="Q159" s="1"/>
  <c r="AB159"/>
  <c r="GB116"/>
  <c r="ET395"/>
  <c r="AB388"/>
  <c r="AB379"/>
  <c r="V376"/>
  <c r="AI395" s="1"/>
  <c r="AB334"/>
  <c r="DZ340"/>
  <c r="CM258"/>
  <c r="BD283"/>
  <c r="CY278"/>
  <c r="X278" s="1"/>
  <c r="CZ278"/>
  <c r="Y278" s="1"/>
  <c r="FR283"/>
  <c r="FR209"/>
  <c r="BY226" s="1"/>
  <c r="CP209"/>
  <c r="O209" s="1"/>
  <c r="AI226"/>
  <c r="BB513"/>
  <c r="CX406" i="3"/>
  <c r="CX405"/>
  <c r="CX409"/>
  <c r="CX408"/>
  <c r="CX407"/>
  <c r="T377" i="1"/>
  <c r="DY395" s="1"/>
  <c r="BC340"/>
  <c r="CY334"/>
  <c r="X334" s="1"/>
  <c r="CY333"/>
  <c r="X333" s="1"/>
  <c r="CZ333"/>
  <c r="Y333" s="1"/>
  <c r="CX315" i="3"/>
  <c r="CX313"/>
  <c r="CX314"/>
  <c r="CX317"/>
  <c r="CX316"/>
  <c r="V329" i="1"/>
  <c r="AI340" s="1"/>
  <c r="GX323"/>
  <c r="CJ340" s="1"/>
  <c r="P323"/>
  <c r="AD320"/>
  <c r="CR320" s="1"/>
  <c r="Q320" s="1"/>
  <c r="CS320"/>
  <c r="R320" s="1"/>
  <c r="CY320" s="1"/>
  <c r="X320" s="1"/>
  <c r="FV340"/>
  <c r="AH340"/>
  <c r="CX272" i="3"/>
  <c r="CX270"/>
  <c r="CX271"/>
  <c r="CX273"/>
  <c r="CX274"/>
  <c r="W273" i="1"/>
  <c r="P273"/>
  <c r="F251"/>
  <c r="BD203"/>
  <c r="CP214"/>
  <c r="O214" s="1"/>
  <c r="CZ213"/>
  <c r="Y213" s="1"/>
  <c r="CY213"/>
  <c r="X213" s="1"/>
  <c r="CZ169"/>
  <c r="Y169" s="1"/>
  <c r="CY169"/>
  <c r="X169" s="1"/>
  <c r="CQ160"/>
  <c r="P160" s="1"/>
  <c r="CP160" s="1"/>
  <c r="O160" s="1"/>
  <c r="AB160"/>
  <c r="CR158"/>
  <c r="Q158" s="1"/>
  <c r="CP158" s="1"/>
  <c r="O158" s="1"/>
  <c r="AB158"/>
  <c r="AG171"/>
  <c r="CX497" i="3"/>
  <c r="CX496"/>
  <c r="CX500"/>
  <c r="CX495"/>
  <c r="CX499"/>
  <c r="CX498"/>
  <c r="CX494"/>
  <c r="CX458"/>
  <c r="CX461"/>
  <c r="CX460"/>
  <c r="CX459"/>
  <c r="CX462"/>
  <c r="CX438"/>
  <c r="CX437"/>
  <c r="CX434"/>
  <c r="CX433"/>
  <c r="CX436"/>
  <c r="CX432"/>
  <c r="CX435"/>
  <c r="CP389" i="1"/>
  <c r="O389" s="1"/>
  <c r="R378"/>
  <c r="CZ378" s="1"/>
  <c r="Y378" s="1"/>
  <c r="BB315"/>
  <c r="F353"/>
  <c r="CY338"/>
  <c r="X338" s="1"/>
  <c r="CQ333"/>
  <c r="P333" s="1"/>
  <c r="CP333" s="1"/>
  <c r="O333" s="1"/>
  <c r="AB333"/>
  <c r="CX318" i="3"/>
  <c r="CX321"/>
  <c r="CX320"/>
  <c r="CX319"/>
  <c r="CX322"/>
  <c r="P330" i="1"/>
  <c r="W323"/>
  <c r="AB322"/>
  <c r="CP320"/>
  <c r="O320" s="1"/>
  <c r="EG258"/>
  <c r="P287"/>
  <c r="CQ281"/>
  <c r="P281" s="1"/>
  <c r="AB281"/>
  <c r="CZ271"/>
  <c r="Y271" s="1"/>
  <c r="CY271"/>
  <c r="X271" s="1"/>
  <c r="CZ265"/>
  <c r="Y265" s="1"/>
  <c r="GN263"/>
  <c r="CZ223"/>
  <c r="Y223" s="1"/>
  <c r="CY223"/>
  <c r="X223" s="1"/>
  <c r="FR210"/>
  <c r="CY209"/>
  <c r="X209" s="1"/>
  <c r="CZ209"/>
  <c r="Y209" s="1"/>
  <c r="S376"/>
  <c r="P365"/>
  <c r="FY340"/>
  <c r="W329"/>
  <c r="CZ322"/>
  <c r="Y322" s="1"/>
  <c r="AB321"/>
  <c r="CQ321"/>
  <c r="P321" s="1"/>
  <c r="AB319"/>
  <c r="FP315"/>
  <c r="AU283"/>
  <c r="V273"/>
  <c r="AB272"/>
  <c r="EM226"/>
  <c r="BC203"/>
  <c r="F242"/>
  <c r="F236"/>
  <c r="AQ203"/>
  <c r="CR221"/>
  <c r="Q221" s="1"/>
  <c r="AB221"/>
  <c r="AB214"/>
  <c r="EB226"/>
  <c r="CZ168"/>
  <c r="Y168" s="1"/>
  <c r="GM168" s="1"/>
  <c r="CY168"/>
  <c r="X168" s="1"/>
  <c r="CQ167"/>
  <c r="P167" s="1"/>
  <c r="AB167"/>
  <c r="CQ162"/>
  <c r="P162" s="1"/>
  <c r="CP162" s="1"/>
  <c r="O162" s="1"/>
  <c r="FR171"/>
  <c r="CZ159"/>
  <c r="Y159" s="1"/>
  <c r="AB150"/>
  <c r="CQ150"/>
  <c r="P150" s="1"/>
  <c r="EA26"/>
  <c r="DN55"/>
  <c r="AB326"/>
  <c r="CQ326"/>
  <c r="P326" s="1"/>
  <c r="T324"/>
  <c r="DY340" s="1"/>
  <c r="CR280"/>
  <c r="Q280" s="1"/>
  <c r="CP280" s="1"/>
  <c r="O280" s="1"/>
  <c r="AB280"/>
  <c r="CZ270"/>
  <c r="Y270" s="1"/>
  <c r="CP269"/>
  <c r="O269" s="1"/>
  <c r="CP260"/>
  <c r="O260" s="1"/>
  <c r="CY218"/>
  <c r="X218" s="1"/>
  <c r="CZ218"/>
  <c r="Y218" s="1"/>
  <c r="CP213"/>
  <c r="O213" s="1"/>
  <c r="CR165"/>
  <c r="Q165" s="1"/>
  <c r="AB165"/>
  <c r="CZ156"/>
  <c r="Y156" s="1"/>
  <c r="DZ171"/>
  <c r="AI171"/>
  <c r="AD114"/>
  <c r="CS114"/>
  <c r="R114" s="1"/>
  <c r="CZ114" s="1"/>
  <c r="Y114" s="1"/>
  <c r="CZ106"/>
  <c r="Y106" s="1"/>
  <c r="FR94"/>
  <c r="FQ116" s="1"/>
  <c r="CP94"/>
  <c r="O94" s="1"/>
  <c r="GM94" s="1"/>
  <c r="AG116"/>
  <c r="FR116"/>
  <c r="R329"/>
  <c r="R324"/>
  <c r="AB317"/>
  <c r="CR317"/>
  <c r="Q317" s="1"/>
  <c r="CP317" s="1"/>
  <c r="O317" s="1"/>
  <c r="CK315"/>
  <c r="GD258"/>
  <c r="EU283"/>
  <c r="CY280"/>
  <c r="X280" s="1"/>
  <c r="CZ280"/>
  <c r="Y280" s="1"/>
  <c r="U273"/>
  <c r="S273"/>
  <c r="AH283"/>
  <c r="CP219"/>
  <c r="O219" s="1"/>
  <c r="CQ218"/>
  <c r="P218" s="1"/>
  <c r="AB218"/>
  <c r="CX216" i="3"/>
  <c r="CX214"/>
  <c r="CX212"/>
  <c r="CX220"/>
  <c r="CX211"/>
  <c r="CX219"/>
  <c r="CX213"/>
  <c r="CX218"/>
  <c r="CX217"/>
  <c r="CX215"/>
  <c r="T215" i="1"/>
  <c r="AG226" s="1"/>
  <c r="CS210"/>
  <c r="R210" s="1"/>
  <c r="DW226" s="1"/>
  <c r="AD210"/>
  <c r="AQ171"/>
  <c r="BZ148"/>
  <c r="CP163"/>
  <c r="O163" s="1"/>
  <c r="CY160"/>
  <c r="X160" s="1"/>
  <c r="CZ160"/>
  <c r="Y160" s="1"/>
  <c r="AH171"/>
  <c r="EA116"/>
  <c r="AI116"/>
  <c r="W388"/>
  <c r="AJ395" s="1"/>
  <c r="EG340"/>
  <c r="AD336"/>
  <c r="CX326" i="3"/>
  <c r="CX323"/>
  <c r="CX329"/>
  <c r="CX328"/>
  <c r="CX327"/>
  <c r="CX325"/>
  <c r="CX324"/>
  <c r="AB327" i="1"/>
  <c r="CQ327"/>
  <c r="P327" s="1"/>
  <c r="CP327" s="1"/>
  <c r="O327" s="1"/>
  <c r="AB324"/>
  <c r="CQ324"/>
  <c r="P324" s="1"/>
  <c r="ET283"/>
  <c r="GC258"/>
  <c r="CT279"/>
  <c r="S279" s="1"/>
  <c r="AB279"/>
  <c r="CP278"/>
  <c r="O278" s="1"/>
  <c r="CZ275"/>
  <c r="Y275" s="1"/>
  <c r="CY275"/>
  <c r="X275" s="1"/>
  <c r="GX273"/>
  <c r="GB283" s="1"/>
  <c r="FR264"/>
  <c r="BY283" s="1"/>
  <c r="CT217"/>
  <c r="S217" s="1"/>
  <c r="AB217"/>
  <c r="W215"/>
  <c r="CY207"/>
  <c r="X207" s="1"/>
  <c r="AB207"/>
  <c r="CR207"/>
  <c r="Q207" s="1"/>
  <c r="AJ226"/>
  <c r="AD226"/>
  <c r="CP205"/>
  <c r="O205" s="1"/>
  <c r="BX148"/>
  <c r="CG171"/>
  <c r="AD110"/>
  <c r="CS110"/>
  <c r="R110" s="1"/>
  <c r="R277"/>
  <c r="CX280" i="3"/>
  <c r="CX278"/>
  <c r="CX276"/>
  <c r="CX275"/>
  <c r="CX279"/>
  <c r="CX277"/>
  <c r="CX281"/>
  <c r="T276" i="1"/>
  <c r="AG283" s="1"/>
  <c r="CZ274"/>
  <c r="Y274" s="1"/>
  <c r="AB273"/>
  <c r="CY272"/>
  <c r="X272" s="1"/>
  <c r="EB283"/>
  <c r="P251"/>
  <c r="BB226"/>
  <c r="CP223"/>
  <c r="O223" s="1"/>
  <c r="CP221"/>
  <c r="O221" s="1"/>
  <c r="GX216"/>
  <c r="GB226" s="1"/>
  <c r="R215"/>
  <c r="CZ215" s="1"/>
  <c r="Y215" s="1"/>
  <c r="CP207"/>
  <c r="O207" s="1"/>
  <c r="BB148"/>
  <c r="F184"/>
  <c r="BC148"/>
  <c r="F187"/>
  <c r="AB166"/>
  <c r="V161"/>
  <c r="EA171" s="1"/>
  <c r="CP155"/>
  <c r="O155" s="1"/>
  <c r="FR155"/>
  <c r="FQ171" s="1"/>
  <c r="CP154"/>
  <c r="O154" s="1"/>
  <c r="GM154" s="1"/>
  <c r="FR154"/>
  <c r="BY171" s="1"/>
  <c r="CZ152"/>
  <c r="Y152" s="1"/>
  <c r="AJ171"/>
  <c r="EV87"/>
  <c r="P141"/>
  <c r="BB116"/>
  <c r="CZ103"/>
  <c r="Y103" s="1"/>
  <c r="CY103"/>
  <c r="X103" s="1"/>
  <c r="GB55"/>
  <c r="CP36"/>
  <c r="O36" s="1"/>
  <c r="AB35"/>
  <c r="CT35"/>
  <c r="S35" s="1"/>
  <c r="CD26"/>
  <c r="AU55"/>
  <c r="AB320"/>
  <c r="GX277"/>
  <c r="CP270"/>
  <c r="O270" s="1"/>
  <c r="CP268"/>
  <c r="O268" s="1"/>
  <c r="AD266"/>
  <c r="CS266"/>
  <c r="R266" s="1"/>
  <c r="CZ266" s="1"/>
  <c r="Y266" s="1"/>
  <c r="AO258"/>
  <c r="EG203"/>
  <c r="P230"/>
  <c r="CZ220"/>
  <c r="Y220" s="1"/>
  <c r="CX224" i="3"/>
  <c r="CX222"/>
  <c r="CX230"/>
  <c r="CX228"/>
  <c r="CX227"/>
  <c r="CX221"/>
  <c r="CX226"/>
  <c r="CX229"/>
  <c r="CX225"/>
  <c r="CX223"/>
  <c r="AB215" i="1"/>
  <c r="CQ215"/>
  <c r="P215" s="1"/>
  <c r="CP215" s="1"/>
  <c r="O215" s="1"/>
  <c r="CZ206"/>
  <c r="Y206" s="1"/>
  <c r="CP169"/>
  <c r="O169" s="1"/>
  <c r="CP159"/>
  <c r="O159" s="1"/>
  <c r="CP156"/>
  <c r="O156" s="1"/>
  <c r="CY155"/>
  <c r="X155" s="1"/>
  <c r="CZ155"/>
  <c r="Y155" s="1"/>
  <c r="GD87"/>
  <c r="EU116"/>
  <c r="AB102"/>
  <c r="CQ102"/>
  <c r="P102" s="1"/>
  <c r="CS95"/>
  <c r="R95" s="1"/>
  <c r="AD95"/>
  <c r="CX288" i="3"/>
  <c r="CX286"/>
  <c r="CX284"/>
  <c r="CX283"/>
  <c r="CX282"/>
  <c r="CX285"/>
  <c r="CX287"/>
  <c r="AB276" i="1"/>
  <c r="CQ276"/>
  <c r="P276" s="1"/>
  <c r="CP276" s="1"/>
  <c r="O276" s="1"/>
  <c r="CP274"/>
  <c r="O274" s="1"/>
  <c r="FR265"/>
  <c r="FQ283" s="1"/>
  <c r="CP265"/>
  <c r="O265" s="1"/>
  <c r="GM265" s="1"/>
  <c r="AB219"/>
  <c r="AB213"/>
  <c r="DX226"/>
  <c r="CP164"/>
  <c r="O164" s="1"/>
  <c r="AB164"/>
  <c r="CX168" i="3"/>
  <c r="CX166"/>
  <c r="CX164"/>
  <c r="CX172"/>
  <c r="CX163"/>
  <c r="CX171"/>
  <c r="CX165"/>
  <c r="CX170"/>
  <c r="CX169"/>
  <c r="CX167"/>
  <c r="R161" i="1"/>
  <c r="W161"/>
  <c r="EB171" s="1"/>
  <c r="DY171"/>
  <c r="CZ150"/>
  <c r="Y150" s="1"/>
  <c r="CY150"/>
  <c r="X150" s="1"/>
  <c r="AF171"/>
  <c r="CY100"/>
  <c r="X100" s="1"/>
  <c r="CZ100"/>
  <c r="Y100" s="1"/>
  <c r="CR100"/>
  <c r="Q100" s="1"/>
  <c r="CP100" s="1"/>
  <c r="O100" s="1"/>
  <c r="AB100"/>
  <c r="CZ49"/>
  <c r="Y49" s="1"/>
  <c r="CY49"/>
  <c r="X49" s="1"/>
  <c r="CX334" i="3"/>
  <c r="CX331"/>
  <c r="CX336"/>
  <c r="CX330"/>
  <c r="CX333"/>
  <c r="CX332"/>
  <c r="CX335"/>
  <c r="AB318" i="1"/>
  <c r="AB278"/>
  <c r="AB274"/>
  <c r="CX264" i="3"/>
  <c r="CX262"/>
  <c r="CX260"/>
  <c r="CX263"/>
  <c r="CX261"/>
  <c r="U267" i="1"/>
  <c r="EA283"/>
  <c r="EU226"/>
  <c r="AB216"/>
  <c r="CZ214"/>
  <c r="Y214" s="1"/>
  <c r="CD226"/>
  <c r="FQ226"/>
  <c r="CP206"/>
  <c r="O206" s="1"/>
  <c r="AB205"/>
  <c r="P196"/>
  <c r="EV148"/>
  <c r="CZ165"/>
  <c r="Y165" s="1"/>
  <c r="GX161"/>
  <c r="GB171" s="1"/>
  <c r="CX160" i="3"/>
  <c r="CX158"/>
  <c r="CX156"/>
  <c r="CX155"/>
  <c r="CX161"/>
  <c r="CX159"/>
  <c r="CX162"/>
  <c r="CX154"/>
  <c r="CX157"/>
  <c r="CX153"/>
  <c r="CK148" i="1"/>
  <c r="DY116"/>
  <c r="CM203"/>
  <c r="FY116"/>
  <c r="FP87"/>
  <c r="EG116"/>
  <c r="AD113"/>
  <c r="CS113"/>
  <c r="R113" s="1"/>
  <c r="CY113" s="1"/>
  <c r="X113" s="1"/>
  <c r="BZ116"/>
  <c r="CX256" i="3"/>
  <c r="CX259"/>
  <c r="CX258"/>
  <c r="CX255"/>
  <c r="CX257"/>
  <c r="CY158" i="1"/>
  <c r="X158" s="1"/>
  <c r="CY109"/>
  <c r="X109" s="1"/>
  <c r="AB106"/>
  <c r="CZ104"/>
  <c r="Y104" s="1"/>
  <c r="CY104"/>
  <c r="X104" s="1"/>
  <c r="CS93"/>
  <c r="R93" s="1"/>
  <c r="CY93" s="1"/>
  <c r="X93" s="1"/>
  <c r="AD93"/>
  <c r="CR93" s="1"/>
  <c r="Q93" s="1"/>
  <c r="CP93" s="1"/>
  <c r="O93" s="1"/>
  <c r="AF116"/>
  <c r="CY89"/>
  <c r="X89" s="1"/>
  <c r="CZ89"/>
  <c r="Y89" s="1"/>
  <c r="CR89"/>
  <c r="Q89" s="1"/>
  <c r="AB89"/>
  <c r="CM26"/>
  <c r="BD55"/>
  <c r="AO26"/>
  <c r="F59"/>
  <c r="AI55"/>
  <c r="CX268" i="3"/>
  <c r="CX267"/>
  <c r="CX266"/>
  <c r="CX265"/>
  <c r="CX269"/>
  <c r="FP203" i="1"/>
  <c r="EU148"/>
  <c r="P187"/>
  <c r="S161"/>
  <c r="CZ157"/>
  <c r="Y157" s="1"/>
  <c r="EB116"/>
  <c r="AB90"/>
  <c r="CR47"/>
  <c r="Q47" s="1"/>
  <c r="AB47"/>
  <c r="CZ37"/>
  <c r="Y37" s="1"/>
  <c r="CY37"/>
  <c r="X37" s="1"/>
  <c r="AB36"/>
  <c r="CP153"/>
  <c r="O153" s="1"/>
  <c r="CS151"/>
  <c r="R151" s="1"/>
  <c r="P129"/>
  <c r="EM116"/>
  <c r="CD87"/>
  <c r="AU116"/>
  <c r="CP112"/>
  <c r="O112" s="1"/>
  <c r="CZ109"/>
  <c r="Y109" s="1"/>
  <c r="CP47"/>
  <c r="O47" s="1"/>
  <c r="CZ102"/>
  <c r="Y102" s="1"/>
  <c r="CY97"/>
  <c r="X97" s="1"/>
  <c r="CZ97"/>
  <c r="Y97" s="1"/>
  <c r="EG26"/>
  <c r="P59"/>
  <c r="AJ116"/>
  <c r="GE26"/>
  <c r="EV55"/>
  <c r="CP48"/>
  <c r="O48" s="1"/>
  <c r="CQ43"/>
  <c r="P43" s="1"/>
  <c r="AB43"/>
  <c r="F132"/>
  <c r="CZ105"/>
  <c r="Y105" s="1"/>
  <c r="CP104"/>
  <c r="O104" s="1"/>
  <c r="AB104"/>
  <c r="CY98"/>
  <c r="X98" s="1"/>
  <c r="CZ98"/>
  <c r="Y98" s="1"/>
  <c r="CR98"/>
  <c r="Q98" s="1"/>
  <c r="AB98"/>
  <c r="CP92"/>
  <c r="O92" s="1"/>
  <c r="AB92"/>
  <c r="GD26"/>
  <c r="EU55"/>
  <c r="BX26"/>
  <c r="CG55"/>
  <c r="CZ46"/>
  <c r="Y46" s="1"/>
  <c r="CY46"/>
  <c r="X46" s="1"/>
  <c r="CY31"/>
  <c r="X31" s="1"/>
  <c r="CZ31"/>
  <c r="Y31" s="1"/>
  <c r="CY111"/>
  <c r="X111" s="1"/>
  <c r="CZ111"/>
  <c r="Y111" s="1"/>
  <c r="AB101"/>
  <c r="CQ101"/>
  <c r="P101" s="1"/>
  <c r="CP101" s="1"/>
  <c r="O101" s="1"/>
  <c r="CY99"/>
  <c r="X99" s="1"/>
  <c r="CZ99"/>
  <c r="Y99" s="1"/>
  <c r="CR99"/>
  <c r="Q99" s="1"/>
  <c r="CP99" s="1"/>
  <c r="O99" s="1"/>
  <c r="AB99"/>
  <c r="CY96"/>
  <c r="X96" s="1"/>
  <c r="CZ96"/>
  <c r="Y96" s="1"/>
  <c r="DX116"/>
  <c r="CS91"/>
  <c r="R91" s="1"/>
  <c r="CY91" s="1"/>
  <c r="X91" s="1"/>
  <c r="AD91"/>
  <c r="CR91" s="1"/>
  <c r="Q91" s="1"/>
  <c r="CP91" s="1"/>
  <c r="O91" s="1"/>
  <c r="CZ50"/>
  <c r="Y50" s="1"/>
  <c r="CY50"/>
  <c r="X50" s="1"/>
  <c r="CR46"/>
  <c r="Q46" s="1"/>
  <c r="CP46" s="1"/>
  <c r="O46" s="1"/>
  <c r="AB46"/>
  <c r="CP31"/>
  <c r="O31" s="1"/>
  <c r="CP52"/>
  <c r="O52" s="1"/>
  <c r="CP51"/>
  <c r="O51" s="1"/>
  <c r="CX56" i="3"/>
  <c r="CX62"/>
  <c r="CX60"/>
  <c r="CX59"/>
  <c r="CX58"/>
  <c r="CX57"/>
  <c r="CX61"/>
  <c r="W49" i="1"/>
  <c r="EB55" s="1"/>
  <c r="CY43"/>
  <c r="X43" s="1"/>
  <c r="CZ43"/>
  <c r="Y43" s="1"/>
  <c r="CX28" i="3"/>
  <c r="CX27"/>
  <c r="CX26"/>
  <c r="CX25"/>
  <c r="CX29"/>
  <c r="T40" i="1"/>
  <c r="AG55" s="1"/>
  <c r="CX120" i="3"/>
  <c r="CX118"/>
  <c r="CX124"/>
  <c r="CX123"/>
  <c r="CX119"/>
  <c r="CX122"/>
  <c r="CX121"/>
  <c r="CX88"/>
  <c r="CX91"/>
  <c r="CX90"/>
  <c r="CX87"/>
  <c r="CX89"/>
  <c r="CP97" i="1"/>
  <c r="O97" s="1"/>
  <c r="CZ47"/>
  <c r="Y47" s="1"/>
  <c r="CZ44"/>
  <c r="Y44" s="1"/>
  <c r="CY44"/>
  <c r="X44" s="1"/>
  <c r="CY42"/>
  <c r="X42" s="1"/>
  <c r="CZ42"/>
  <c r="Y42" s="1"/>
  <c r="GO42" s="1"/>
  <c r="CZ38"/>
  <c r="Y38" s="1"/>
  <c r="CY38"/>
  <c r="X38" s="1"/>
  <c r="CZ36"/>
  <c r="Y36" s="1"/>
  <c r="CY36"/>
  <c r="X36" s="1"/>
  <c r="CS32"/>
  <c r="R32" s="1"/>
  <c r="CY32" s="1"/>
  <c r="X32" s="1"/>
  <c r="AD32"/>
  <c r="CR32" s="1"/>
  <c r="Q32" s="1"/>
  <c r="CP32" s="1"/>
  <c r="O32" s="1"/>
  <c r="CP30"/>
  <c r="O30" s="1"/>
  <c r="CZ39"/>
  <c r="Y39" s="1"/>
  <c r="CY39"/>
  <c r="X39" s="1"/>
  <c r="DZ55"/>
  <c r="AH55"/>
  <c r="AD28"/>
  <c r="CS28"/>
  <c r="R28" s="1"/>
  <c r="CP105"/>
  <c r="O105" s="1"/>
  <c r="U101"/>
  <c r="AH116" s="1"/>
  <c r="CX86" i="3"/>
  <c r="CX84"/>
  <c r="CX83"/>
  <c r="CX82"/>
  <c r="CX85"/>
  <c r="P96" i="1"/>
  <c r="BB55"/>
  <c r="P49"/>
  <c r="AB49"/>
  <c r="CY41"/>
  <c r="X41" s="1"/>
  <c r="CZ41"/>
  <c r="Y41" s="1"/>
  <c r="CP39"/>
  <c r="O39" s="1"/>
  <c r="AB39"/>
  <c r="CY34"/>
  <c r="X34" s="1"/>
  <c r="CZ34"/>
  <c r="Y34" s="1"/>
  <c r="CP33"/>
  <c r="O33" s="1"/>
  <c r="FR33"/>
  <c r="FQ55" s="1"/>
  <c r="BZ26"/>
  <c r="AQ55"/>
  <c r="ET55"/>
  <c r="AB52"/>
  <c r="R40"/>
  <c r="CY40" s="1"/>
  <c r="X40" s="1"/>
  <c r="AB34"/>
  <c r="FR32"/>
  <c r="BY55" s="1"/>
  <c r="CX96" i="3"/>
  <c r="CX94"/>
  <c r="CX92"/>
  <c r="CX93"/>
  <c r="CX95"/>
  <c r="CP50" i="1"/>
  <c r="O50" s="1"/>
  <c r="CP44"/>
  <c r="O44" s="1"/>
  <c r="CX32" i="3"/>
  <c r="CX30"/>
  <c r="CX31"/>
  <c r="CX33"/>
  <c r="CX34"/>
  <c r="AB40" i="1"/>
  <c r="CQ40"/>
  <c r="P40" s="1"/>
  <c r="CP40" s="1"/>
  <c r="O40" s="1"/>
  <c r="CP38"/>
  <c r="O38" s="1"/>
  <c r="CS29"/>
  <c r="R29" s="1"/>
  <c r="AD29"/>
  <c r="CX112" i="3"/>
  <c r="CX116"/>
  <c r="CX115"/>
  <c r="CX111"/>
  <c r="CX113"/>
  <c r="CX117"/>
  <c r="CX114"/>
  <c r="CX80"/>
  <c r="CX78"/>
  <c r="CX77"/>
  <c r="CX81"/>
  <c r="CX79"/>
  <c r="CZ51" i="1"/>
  <c r="Y51" s="1"/>
  <c r="AB50"/>
  <c r="AB44"/>
  <c r="AB42"/>
  <c r="AB38"/>
  <c r="CZ32"/>
  <c r="Y32" s="1"/>
  <c r="AF55"/>
  <c r="CY30"/>
  <c r="X30" s="1"/>
  <c r="CZ30"/>
  <c r="Y30" s="1"/>
  <c r="FP26"/>
  <c r="BC55"/>
  <c r="CZ52"/>
  <c r="Y52" s="1"/>
  <c r="AB51"/>
  <c r="AB48"/>
  <c r="W40"/>
  <c r="CY33"/>
  <c r="X33" s="1"/>
  <c r="CZ33"/>
  <c r="Y33" s="1"/>
  <c r="AB31"/>
  <c r="AB30"/>
  <c r="CQ34"/>
  <c r="P34" s="1"/>
  <c r="CP34" s="1"/>
  <c r="O34" s="1"/>
  <c r="AB33"/>
  <c r="W34"/>
  <c r="AJ55" s="1"/>
  <c r="CX54" i="3"/>
  <c r="CX52"/>
  <c r="CX51"/>
  <c r="CX50"/>
  <c r="CX55"/>
  <c r="CX53"/>
  <c r="CX24"/>
  <c r="CX22"/>
  <c r="CX20"/>
  <c r="CX21"/>
  <c r="CX23"/>
  <c r="CX16"/>
  <c r="CX19"/>
  <c r="CX18"/>
  <c r="CX17"/>
  <c r="CX15"/>
  <c r="T35" i="1"/>
  <c r="DY55" s="1"/>
  <c r="AB29"/>
  <c r="H240" i="6" l="1"/>
  <c r="F252"/>
  <c r="F352"/>
  <c r="D75"/>
  <c r="H183"/>
  <c r="I765" i="8"/>
  <c r="T287" i="7"/>
  <c r="D219" i="6"/>
  <c r="R403" i="7"/>
  <c r="D316" i="6"/>
  <c r="D128"/>
  <c r="D392"/>
  <c r="H27"/>
  <c r="H259"/>
  <c r="M282" i="8"/>
  <c r="F235" i="6"/>
  <c r="H262"/>
  <c r="H393"/>
  <c r="D145"/>
  <c r="T334" i="7"/>
  <c r="T304"/>
  <c r="M334"/>
  <c r="D259" i="6"/>
  <c r="T455" i="7"/>
  <c r="H129" i="6"/>
  <c r="F51"/>
  <c r="F76"/>
  <c r="H96"/>
  <c r="F219"/>
  <c r="H145"/>
  <c r="D20"/>
  <c r="R287" i="7"/>
  <c r="R334"/>
  <c r="M682" i="8"/>
  <c r="T212" i="7"/>
  <c r="D182" i="6"/>
  <c r="D201"/>
  <c r="H62"/>
  <c r="D129"/>
  <c r="D251"/>
  <c r="D239"/>
  <c r="D260"/>
  <c r="R433" i="7"/>
  <c r="R455"/>
  <c r="D354" i="6"/>
  <c r="L410" i="5"/>
  <c r="H775"/>
  <c r="L292"/>
  <c r="L574"/>
  <c r="L692"/>
  <c r="T355" i="8"/>
  <c r="T365" i="5"/>
  <c r="V639" i="8"/>
  <c r="V649" i="5"/>
  <c r="T1031" i="8"/>
  <c r="L1036" s="1"/>
  <c r="T1041" i="5"/>
  <c r="K1046" s="1"/>
  <c r="V1110" i="8"/>
  <c r="L1117" s="1"/>
  <c r="V1120" i="5"/>
  <c r="K1127" s="1"/>
  <c r="V414" i="8"/>
  <c r="V424" i="5"/>
  <c r="V277" i="8"/>
  <c r="V287" i="5"/>
  <c r="GM222" i="1"/>
  <c r="GO222"/>
  <c r="T771" i="8"/>
  <c r="T781" i="5"/>
  <c r="EB948" i="1"/>
  <c r="DO977"/>
  <c r="GB1263"/>
  <c r="ES1292"/>
  <c r="T1335" i="8"/>
  <c r="T1345" i="5"/>
  <c r="DL1353" i="1"/>
  <c r="DY1324"/>
  <c r="L755" i="8"/>
  <c r="K765" i="5"/>
  <c r="L754" i="8"/>
  <c r="K764" i="5"/>
  <c r="V1413" i="8"/>
  <c r="L1420" s="1"/>
  <c r="V1423" i="5"/>
  <c r="K1430" s="1"/>
  <c r="T1425" i="8"/>
  <c r="T1435" i="5"/>
  <c r="DZ87" i="1"/>
  <c r="DM116"/>
  <c r="T97" i="8"/>
  <c r="T107" i="5"/>
  <c r="L331" i="8"/>
  <c r="K341" i="5"/>
  <c r="T559" i="8"/>
  <c r="T569" i="5"/>
  <c r="V620" i="8"/>
  <c r="V630" i="5"/>
  <c r="T651" i="8"/>
  <c r="T661" i="5"/>
  <c r="ES1036" i="1"/>
  <c r="GB1009"/>
  <c r="GN1206"/>
  <c r="GM1206"/>
  <c r="V1638" i="8"/>
  <c r="V1648" i="5"/>
  <c r="CY1580" i="1"/>
  <c r="X1580" s="1"/>
  <c r="CZ1580"/>
  <c r="Y1580" s="1"/>
  <c r="AE1589"/>
  <c r="V1746" i="8"/>
  <c r="V1756" i="5"/>
  <c r="T430" i="8"/>
  <c r="T440" i="5"/>
  <c r="V1070" i="8"/>
  <c r="V1080" i="5"/>
  <c r="T1123" i="8"/>
  <c r="L1129" s="1"/>
  <c r="T1133" i="5"/>
  <c r="K1139" s="1"/>
  <c r="T1133" i="8"/>
  <c r="T1143" i="5"/>
  <c r="AJ1621" i="1"/>
  <c r="W1652"/>
  <c r="GM1633"/>
  <c r="GN1633"/>
  <c r="T1047" i="8"/>
  <c r="L1053" s="1"/>
  <c r="T1057" i="5"/>
  <c r="K1063" s="1"/>
  <c r="T769" i="8"/>
  <c r="T779" i="5"/>
  <c r="T85" i="8"/>
  <c r="T95" i="5"/>
  <c r="GB948" i="1"/>
  <c r="ES977"/>
  <c r="CZ1133"/>
  <c r="Y1133" s="1"/>
  <c r="CY1133"/>
  <c r="X1133" s="1"/>
  <c r="FY1448"/>
  <c r="EP1473"/>
  <c r="V1279" i="8"/>
  <c r="V1289" i="5"/>
  <c r="L125" i="8"/>
  <c r="K135" i="5"/>
  <c r="V48" i="8"/>
  <c r="V58" i="5"/>
  <c r="CY29" i="1"/>
  <c r="X29" s="1"/>
  <c r="L40" i="8"/>
  <c r="K50" i="5"/>
  <c r="V64" i="8"/>
  <c r="L71" s="1"/>
  <c r="V74" i="5"/>
  <c r="K81" s="1"/>
  <c r="GM32" i="1"/>
  <c r="T74" i="8"/>
  <c r="T84" i="5"/>
  <c r="V120" i="8"/>
  <c r="L127" s="1"/>
  <c r="V130" i="5"/>
  <c r="K137" s="1"/>
  <c r="T46" i="8"/>
  <c r="T56" i="5"/>
  <c r="V130" i="8"/>
  <c r="V140" i="5"/>
  <c r="V134" i="8"/>
  <c r="L141" s="1"/>
  <c r="K143" s="1"/>
  <c r="P143" s="1"/>
  <c r="V144" i="5"/>
  <c r="K151" s="1"/>
  <c r="GO37" i="1"/>
  <c r="T60" i="8"/>
  <c r="T70" i="5"/>
  <c r="L203" i="8"/>
  <c r="K213" i="5"/>
  <c r="V87" i="8"/>
  <c r="L94" s="1"/>
  <c r="V97" i="5"/>
  <c r="K104" s="1"/>
  <c r="T132" i="8"/>
  <c r="T142" i="5"/>
  <c r="L52" i="8"/>
  <c r="K62" i="5"/>
  <c r="GO103" i="1"/>
  <c r="CY277"/>
  <c r="X277" s="1"/>
  <c r="L330" i="8"/>
  <c r="K340" i="5"/>
  <c r="L215" i="8"/>
  <c r="K225" i="5"/>
  <c r="AC283" i="1"/>
  <c r="V199" i="8"/>
  <c r="V209" i="5"/>
  <c r="V312" i="8"/>
  <c r="V322" i="5"/>
  <c r="AJ340" i="1"/>
  <c r="CY215"/>
  <c r="X215" s="1"/>
  <c r="V371" i="8"/>
  <c r="V381" i="5"/>
  <c r="V413" i="8"/>
  <c r="V423" i="5"/>
  <c r="M476" i="8"/>
  <c r="Q476" s="1"/>
  <c r="M475"/>
  <c r="L486" i="5"/>
  <c r="Q486" s="1"/>
  <c r="L504" s="1"/>
  <c r="L485"/>
  <c r="GM263" i="1"/>
  <c r="T296" i="8"/>
  <c r="T306" i="5"/>
  <c r="V451" i="8"/>
  <c r="V461" i="5"/>
  <c r="DZ452" i="1"/>
  <c r="M461" i="8"/>
  <c r="M462"/>
  <c r="Q462" s="1"/>
  <c r="L472" i="5"/>
  <c r="Q472" s="1"/>
  <c r="L471"/>
  <c r="T489" i="8"/>
  <c r="T499" i="5"/>
  <c r="GN507" i="1"/>
  <c r="T549" i="8"/>
  <c r="L555" s="1"/>
  <c r="T559" i="5"/>
  <c r="K565" s="1"/>
  <c r="V245" i="8"/>
  <c r="L251" s="1"/>
  <c r="V255" i="5"/>
  <c r="K261" s="1"/>
  <c r="V338" i="8"/>
  <c r="V348" i="5"/>
  <c r="V467" i="8"/>
  <c r="L474" s="1"/>
  <c r="V477" i="5"/>
  <c r="K484" s="1"/>
  <c r="V559" i="8"/>
  <c r="V569" i="5"/>
  <c r="L510" i="8"/>
  <c r="K511" s="1"/>
  <c r="P511" s="1"/>
  <c r="K520" i="5"/>
  <c r="J521" s="1"/>
  <c r="P521" s="1"/>
  <c r="GM383" i="1"/>
  <c r="CP442"/>
  <c r="O442" s="1"/>
  <c r="L472" i="8"/>
  <c r="K482" i="5"/>
  <c r="T592" i="8"/>
  <c r="T602" i="5"/>
  <c r="V449" i="8"/>
  <c r="V459" i="5"/>
  <c r="T594" i="8"/>
  <c r="T604" i="5"/>
  <c r="CP613" i="1"/>
  <c r="O613" s="1"/>
  <c r="L651" i="8"/>
  <c r="K652" s="1"/>
  <c r="P652" s="1"/>
  <c r="K661" i="5"/>
  <c r="J662" s="1"/>
  <c r="P662" s="1"/>
  <c r="L719" i="8"/>
  <c r="K729" i="5"/>
  <c r="L522" i="8"/>
  <c r="K523" s="1"/>
  <c r="P523" s="1"/>
  <c r="K532" i="5"/>
  <c r="J533" s="1"/>
  <c r="P533" s="1"/>
  <c r="V608" i="8"/>
  <c r="L615" s="1"/>
  <c r="V618" i="5"/>
  <c r="K625" s="1"/>
  <c r="DW684" i="1"/>
  <c r="L718" i="8"/>
  <c r="K728" i="5"/>
  <c r="V651" i="8"/>
  <c r="V661" i="5"/>
  <c r="L705" i="8"/>
  <c r="K715" i="5"/>
  <c r="T724" i="8"/>
  <c r="T734" i="5"/>
  <c r="CZ391" i="1"/>
  <c r="Y391" s="1"/>
  <c r="CP670"/>
  <c r="O670" s="1"/>
  <c r="L710" i="8"/>
  <c r="K711" s="1"/>
  <c r="P711" s="1"/>
  <c r="K720" i="5"/>
  <c r="J721" s="1"/>
  <c r="P721" s="1"/>
  <c r="V510" i="8"/>
  <c r="V520" i="5"/>
  <c r="T569" i="8"/>
  <c r="L574" s="1"/>
  <c r="T579" i="5"/>
  <c r="K584" s="1"/>
  <c r="CR554" i="1"/>
  <c r="Q554" s="1"/>
  <c r="I585" i="8"/>
  <c r="H591" s="1"/>
  <c r="O591" s="1"/>
  <c r="H595" i="5"/>
  <c r="AE684" i="1"/>
  <c r="AJ684"/>
  <c r="L768" i="8"/>
  <c r="K778" i="5"/>
  <c r="CY607" i="1"/>
  <c r="X607" s="1"/>
  <c r="T655" i="8"/>
  <c r="L661" s="1"/>
  <c r="T665" i="5"/>
  <c r="K671" s="1"/>
  <c r="T677" i="8"/>
  <c r="T687" i="5"/>
  <c r="V712" i="8"/>
  <c r="V722" i="5"/>
  <c r="GN911" i="1"/>
  <c r="T606" i="8"/>
  <c r="T616" i="5"/>
  <c r="CZ789" i="1"/>
  <c r="Y789" s="1"/>
  <c r="CP1014"/>
  <c r="O1014" s="1"/>
  <c r="L1040" i="8"/>
  <c r="K1042" s="1"/>
  <c r="P1042" s="1"/>
  <c r="K1050" i="5"/>
  <c r="J1052" s="1"/>
  <c r="P1052" s="1"/>
  <c r="CP1018" i="1"/>
  <c r="O1018" s="1"/>
  <c r="L1045" i="8"/>
  <c r="K1046" s="1"/>
  <c r="P1046" s="1"/>
  <c r="K1055" i="5"/>
  <c r="J1056" s="1"/>
  <c r="P1056" s="1"/>
  <c r="CY1071" i="1"/>
  <c r="X1071" s="1"/>
  <c r="L1097" i="8"/>
  <c r="K1107" i="5"/>
  <c r="CP1081" i="1"/>
  <c r="O1081" s="1"/>
  <c r="L1120" i="8"/>
  <c r="K1122" s="1"/>
  <c r="P1122" s="1"/>
  <c r="K1130" i="5"/>
  <c r="J1132" s="1"/>
  <c r="P1132" s="1"/>
  <c r="V849" i="8"/>
  <c r="V859" i="5"/>
  <c r="V958" i="8"/>
  <c r="V968" i="5"/>
  <c r="CY1026" i="1"/>
  <c r="X1026" s="1"/>
  <c r="I1126" i="8"/>
  <c r="H1136" i="5"/>
  <c r="CP1142" i="1"/>
  <c r="O1142" s="1"/>
  <c r="L1185" i="8"/>
  <c r="K1187" s="1"/>
  <c r="P1187" s="1"/>
  <c r="K1195" i="5"/>
  <c r="J1197" s="1"/>
  <c r="P1197" s="1"/>
  <c r="CZ331" i="1"/>
  <c r="Y331" s="1"/>
  <c r="T754" i="8"/>
  <c r="T764" i="5"/>
  <c r="CY779" i="1"/>
  <c r="X779" s="1"/>
  <c r="T369" i="8"/>
  <c r="T379" i="5"/>
  <c r="CR1144" i="1"/>
  <c r="Q1144" s="1"/>
  <c r="I1191" i="8"/>
  <c r="H1201" i="5"/>
  <c r="AB554" i="1"/>
  <c r="V952" i="8"/>
  <c r="V962" i="5"/>
  <c r="T1040" i="8"/>
  <c r="T1050" i="5"/>
  <c r="CZ1025" i="1"/>
  <c r="Y1025" s="1"/>
  <c r="T547" i="8"/>
  <c r="T557" i="5"/>
  <c r="T806" i="8"/>
  <c r="T816" i="5"/>
  <c r="T879" i="8"/>
  <c r="L885" s="1"/>
  <c r="T889" i="5"/>
  <c r="K895" s="1"/>
  <c r="T917" i="8"/>
  <c r="L923" s="1"/>
  <c r="T927" i="5"/>
  <c r="K933" s="1"/>
  <c r="V980" i="8"/>
  <c r="V990" i="5"/>
  <c r="T1082" i="8"/>
  <c r="T1092" i="5"/>
  <c r="T1086" i="8"/>
  <c r="T1096" i="5"/>
  <c r="CZ1085" i="1"/>
  <c r="Y1085" s="1"/>
  <c r="CZ1132"/>
  <c r="Y1132" s="1"/>
  <c r="L1162" i="8"/>
  <c r="K1172" i="5"/>
  <c r="T1171" i="8"/>
  <c r="T1181" i="5"/>
  <c r="CP682" i="1"/>
  <c r="O682" s="1"/>
  <c r="L738" i="8"/>
  <c r="K739" s="1"/>
  <c r="P739" s="1"/>
  <c r="K748" i="5"/>
  <c r="J749" s="1"/>
  <c r="P749" s="1"/>
  <c r="V781" i="8"/>
  <c r="L787" s="1"/>
  <c r="V791" i="5"/>
  <c r="K797" s="1"/>
  <c r="CZ1020" i="1"/>
  <c r="Y1020" s="1"/>
  <c r="CZ1071"/>
  <c r="Y1071" s="1"/>
  <c r="L1259" i="8"/>
  <c r="K1269" i="5"/>
  <c r="L992" i="8"/>
  <c r="K994" s="1"/>
  <c r="P994" s="1"/>
  <c r="K1002" i="5"/>
  <c r="J1004" s="1"/>
  <c r="P1004" s="1"/>
  <c r="L1009" i="8"/>
  <c r="K1019" i="5"/>
  <c r="T794" i="8"/>
  <c r="L800" s="1"/>
  <c r="T804" i="5"/>
  <c r="K810" s="1"/>
  <c r="CP1028" i="1"/>
  <c r="O1028" s="1"/>
  <c r="L1077" i="8"/>
  <c r="K1087" i="5"/>
  <c r="T1175" i="8"/>
  <c r="L1181" s="1"/>
  <c r="T1185" i="5"/>
  <c r="K1191" s="1"/>
  <c r="L1460" i="8"/>
  <c r="K1470" i="5"/>
  <c r="L584" i="8"/>
  <c r="K594" i="5"/>
  <c r="AI627" i="1"/>
  <c r="CZ1282"/>
  <c r="Y1282" s="1"/>
  <c r="L764" i="8"/>
  <c r="K774" i="5"/>
  <c r="T867" i="8"/>
  <c r="L873" s="1"/>
  <c r="T877" i="5"/>
  <c r="K883" s="1"/>
  <c r="GN909" i="1"/>
  <c r="V1210" i="8"/>
  <c r="V1220" i="5"/>
  <c r="V1252" i="8"/>
  <c r="V1262" i="5"/>
  <c r="T1557" i="8"/>
  <c r="T1567" i="5"/>
  <c r="T790" i="8"/>
  <c r="T800" i="5"/>
  <c r="V913" i="8"/>
  <c r="V923" i="5"/>
  <c r="T1364" i="8"/>
  <c r="T1374" i="5"/>
  <c r="T1490" i="8"/>
  <c r="T1500" i="5"/>
  <c r="L704" i="8"/>
  <c r="K714" i="5"/>
  <c r="V710" i="8"/>
  <c r="V720" i="5"/>
  <c r="V1490" i="8"/>
  <c r="V1500" i="5"/>
  <c r="CP833" i="1"/>
  <c r="O833" s="1"/>
  <c r="L849" i="8"/>
  <c r="K850" s="1"/>
  <c r="P850" s="1"/>
  <c r="K859" i="5"/>
  <c r="J860" s="1"/>
  <c r="P860" s="1"/>
  <c r="V1151" i="8"/>
  <c r="V1161" i="5"/>
  <c r="AE1231" i="1"/>
  <c r="CP1223"/>
  <c r="O1223" s="1"/>
  <c r="L1295" i="8"/>
  <c r="K1296" s="1"/>
  <c r="P1296" s="1"/>
  <c r="K1305" i="5"/>
  <c r="J1306" s="1"/>
  <c r="P1306" s="1"/>
  <c r="V1451" i="8"/>
  <c r="V1461" i="5"/>
  <c r="T1496" i="8"/>
  <c r="T1506" i="5"/>
  <c r="T1604" i="8"/>
  <c r="T1614" i="5"/>
  <c r="T1626" i="8"/>
  <c r="L1631" s="1"/>
  <c r="T1636" i="5"/>
  <c r="K1641" s="1"/>
  <c r="L1722" i="8"/>
  <c r="K1732" i="5"/>
  <c r="CZ1703" i="1"/>
  <c r="Y1703" s="1"/>
  <c r="L1801" i="8"/>
  <c r="K1811" i="5"/>
  <c r="AB835" i="1"/>
  <c r="CZ1075"/>
  <c r="Y1075" s="1"/>
  <c r="V1200" i="8"/>
  <c r="L1207" s="1"/>
  <c r="V1210" i="5"/>
  <c r="K1217" s="1"/>
  <c r="L1318" i="8"/>
  <c r="K1320" s="1"/>
  <c r="P1320" s="1"/>
  <c r="K1328" i="5"/>
  <c r="J1330" s="1"/>
  <c r="P1330" s="1"/>
  <c r="CP1453" i="1"/>
  <c r="O1453" s="1"/>
  <c r="L1513" i="8"/>
  <c r="K1515" s="1"/>
  <c r="P1515" s="1"/>
  <c r="K1523" i="5"/>
  <c r="J1525" s="1"/>
  <c r="P1525" s="1"/>
  <c r="L1646" i="8"/>
  <c r="K1656" i="5"/>
  <c r="V773" i="8"/>
  <c r="V783" i="5"/>
  <c r="CZ836" i="1"/>
  <c r="Y836" s="1"/>
  <c r="V1149" i="8"/>
  <c r="V1159" i="5"/>
  <c r="CZ1136" i="1"/>
  <c r="Y1136" s="1"/>
  <c r="L1568" i="8"/>
  <c r="K1578" i="5"/>
  <c r="L1645" i="8"/>
  <c r="K1655" i="5"/>
  <c r="CP1583" i="1"/>
  <c r="O1583" s="1"/>
  <c r="L1677" i="8"/>
  <c r="K1678" s="1"/>
  <c r="P1678" s="1"/>
  <c r="K1687" i="5"/>
  <c r="J1688" s="1"/>
  <c r="P1688" s="1"/>
  <c r="V1478" i="8"/>
  <c r="V1488" i="5"/>
  <c r="V687" i="8"/>
  <c r="L693" s="1"/>
  <c r="V697" i="5"/>
  <c r="K703" s="1"/>
  <c r="CZ733" i="1"/>
  <c r="Y733" s="1"/>
  <c r="V915" i="8"/>
  <c r="V925" i="5"/>
  <c r="L1538" i="8"/>
  <c r="K1548" i="5"/>
  <c r="CP1524" i="1"/>
  <c r="O1524" s="1"/>
  <c r="L1611" i="8"/>
  <c r="K1621" i="5"/>
  <c r="CP1628" i="1"/>
  <c r="O1628" s="1"/>
  <c r="L1701" i="8"/>
  <c r="K1702" s="1"/>
  <c r="P1702" s="1"/>
  <c r="K1711" i="5"/>
  <c r="J1712" s="1"/>
  <c r="P1712" s="1"/>
  <c r="CP1695" i="1"/>
  <c r="O1695" s="1"/>
  <c r="L1777" i="8"/>
  <c r="K1787" i="5"/>
  <c r="DZ1711" i="1"/>
  <c r="M1806" i="8"/>
  <c r="Q1806" s="1"/>
  <c r="M1805"/>
  <c r="L1816" i="5"/>
  <c r="Q1816" s="1"/>
  <c r="L1815"/>
  <c r="T808" i="8"/>
  <c r="L814" s="1"/>
  <c r="T818" i="5"/>
  <c r="K824" s="1"/>
  <c r="CP1229" i="1"/>
  <c r="O1229" s="1"/>
  <c r="L1301" i="8"/>
  <c r="K1302" s="1"/>
  <c r="P1302" s="1"/>
  <c r="K1311" i="5"/>
  <c r="J1312" s="1"/>
  <c r="P1312" s="1"/>
  <c r="T641" i="8"/>
  <c r="L647" s="1"/>
  <c r="T651" i="5"/>
  <c r="K657" s="1"/>
  <c r="T1017" i="8"/>
  <c r="T1027" i="5"/>
  <c r="CP1276" i="1"/>
  <c r="O1276" s="1"/>
  <c r="L1335" i="8"/>
  <c r="K1337" s="1"/>
  <c r="P1337" s="1"/>
  <c r="K1345" i="5"/>
  <c r="J1347" s="1"/>
  <c r="P1347" s="1"/>
  <c r="T1348" i="8"/>
  <c r="T1358" i="5"/>
  <c r="CP1345" i="1"/>
  <c r="O1345" s="1"/>
  <c r="L1775" i="8"/>
  <c r="K1785" i="5"/>
  <c r="CZ952" i="1"/>
  <c r="Y952" s="1"/>
  <c r="V1021" i="8"/>
  <c r="V1031" i="5"/>
  <c r="V1297" i="8"/>
  <c r="V1307" i="5"/>
  <c r="GM1462" i="1"/>
  <c r="CP1632"/>
  <c r="O1632" s="1"/>
  <c r="L1705" i="8"/>
  <c r="K1706" s="1"/>
  <c r="P1706" s="1"/>
  <c r="K1715" i="5"/>
  <c r="J1716" s="1"/>
  <c r="P1716" s="1"/>
  <c r="V1520" i="8"/>
  <c r="L1527" s="1"/>
  <c r="V1530" i="5"/>
  <c r="K1537" s="1"/>
  <c r="V1703" i="8"/>
  <c r="V1713" i="5"/>
  <c r="T1701" i="8"/>
  <c r="T1711" i="5"/>
  <c r="T1577" i="8"/>
  <c r="T1587" i="5"/>
  <c r="T1398" i="8"/>
  <c r="T1408" i="5"/>
  <c r="V1742" i="8"/>
  <c r="V1752" i="5"/>
  <c r="CR1140" i="1"/>
  <c r="Q1140" s="1"/>
  <c r="I1178" i="8"/>
  <c r="H1188" i="5"/>
  <c r="M1542" i="8"/>
  <c r="Q1542" s="1"/>
  <c r="M1541"/>
  <c r="L1552" i="5"/>
  <c r="Q1552" s="1"/>
  <c r="L1551"/>
  <c r="GN1462" i="1"/>
  <c r="T1618" i="8"/>
  <c r="T1628" i="5"/>
  <c r="GM1567" i="1"/>
  <c r="T1635" i="8"/>
  <c r="T1645" i="5"/>
  <c r="V1655" i="8"/>
  <c r="L1662" s="1"/>
  <c r="V1665" i="5"/>
  <c r="K1672" s="1"/>
  <c r="T1360" i="8"/>
  <c r="T1370" i="5"/>
  <c r="V1732" i="8"/>
  <c r="L1739" s="1"/>
  <c r="V1742" i="5"/>
  <c r="K1749" s="1"/>
  <c r="V1135" i="8"/>
  <c r="L1142" s="1"/>
  <c r="V1145" i="5"/>
  <c r="K1152" s="1"/>
  <c r="V1235" i="8"/>
  <c r="V1245" i="5"/>
  <c r="V1266" i="8"/>
  <c r="V1276" i="5"/>
  <c r="V1468" i="8"/>
  <c r="L1475" s="1"/>
  <c r="V1478" i="5"/>
  <c r="K1485" s="1"/>
  <c r="GM1514" i="1"/>
  <c r="T1579" i="8"/>
  <c r="T1589" i="5"/>
  <c r="T1679" i="8"/>
  <c r="T1689" i="5"/>
  <c r="CZ1395" i="1"/>
  <c r="Y1395" s="1"/>
  <c r="CY1515"/>
  <c r="X1515" s="1"/>
  <c r="AC1652"/>
  <c r="V1770" i="8"/>
  <c r="V1780" i="5"/>
  <c r="T1616" i="8"/>
  <c r="T1626" i="5"/>
  <c r="T1811" i="8"/>
  <c r="T1821" i="5"/>
  <c r="GM1692" i="1"/>
  <c r="T1782" i="8"/>
  <c r="T1792" i="5"/>
  <c r="F35" i="6"/>
  <c r="H21"/>
  <c r="H336"/>
  <c r="L48" i="8"/>
  <c r="K49" s="1"/>
  <c r="P49" s="1"/>
  <c r="K58" i="5"/>
  <c r="J59" s="1"/>
  <c r="P59" s="1"/>
  <c r="CR41" i="1"/>
  <c r="Q41" s="1"/>
  <c r="I67" i="8"/>
  <c r="H77" i="5"/>
  <c r="W83" s="1"/>
  <c r="R108" i="8"/>
  <c r="R157" i="5"/>
  <c r="CY106" i="1"/>
  <c r="X106" s="1"/>
  <c r="L147" i="8"/>
  <c r="K157" i="5"/>
  <c r="L155" i="8"/>
  <c r="K156" s="1"/>
  <c r="P156" s="1"/>
  <c r="K165" i="5"/>
  <c r="J166" s="1"/>
  <c r="P166" s="1"/>
  <c r="R201"/>
  <c r="CY157" i="1"/>
  <c r="X157" s="1"/>
  <c r="L191" i="8"/>
  <c r="K201" i="5"/>
  <c r="T254" i="8"/>
  <c r="T264" i="5"/>
  <c r="R288" i="8"/>
  <c r="Y299"/>
  <c r="H299"/>
  <c r="O299" s="1"/>
  <c r="R357" i="5"/>
  <c r="L357" i="8"/>
  <c r="K358" s="1"/>
  <c r="P358" s="1"/>
  <c r="K367" i="5"/>
  <c r="J368" s="1"/>
  <c r="P368" s="1"/>
  <c r="H398" i="8"/>
  <c r="O398" s="1"/>
  <c r="W398"/>
  <c r="E59" i="6"/>
  <c r="M94" i="7"/>
  <c r="F59" i="6" s="1"/>
  <c r="L423" i="8"/>
  <c r="K433" i="5"/>
  <c r="T102" i="7"/>
  <c r="G74" i="6"/>
  <c r="O106" i="7"/>
  <c r="H74" i="6" s="1"/>
  <c r="L503" i="8"/>
  <c r="K513" i="5"/>
  <c r="F370" i="6"/>
  <c r="H391"/>
  <c r="M102" i="8"/>
  <c r="X63"/>
  <c r="H63"/>
  <c r="O63" s="1"/>
  <c r="R76" i="5"/>
  <c r="G83"/>
  <c r="O83" s="1"/>
  <c r="L66" i="8"/>
  <c r="K76" i="5"/>
  <c r="E19" i="6"/>
  <c r="M24" i="7"/>
  <c r="F19" i="6" s="1"/>
  <c r="CY101" i="1"/>
  <c r="X101" s="1"/>
  <c r="H143" i="8"/>
  <c r="O143" s="1"/>
  <c r="R136"/>
  <c r="W143"/>
  <c r="X145"/>
  <c r="H145"/>
  <c r="O145" s="1"/>
  <c r="R188" i="5"/>
  <c r="L178" i="8"/>
  <c r="K188" i="5"/>
  <c r="Y189" i="8"/>
  <c r="H189"/>
  <c r="O189" s="1"/>
  <c r="G231" i="5"/>
  <c r="O231" s="1"/>
  <c r="R224"/>
  <c r="W231"/>
  <c r="L214" i="8"/>
  <c r="K224" i="5"/>
  <c r="X225" i="8"/>
  <c r="H225"/>
  <c r="O225" s="1"/>
  <c r="G288" i="5"/>
  <c r="O288" s="1"/>
  <c r="X288"/>
  <c r="G42" i="6"/>
  <c r="O64" i="7"/>
  <c r="H42" i="6" s="1"/>
  <c r="G45" s="1"/>
  <c r="G321" i="5"/>
  <c r="O321" s="1"/>
  <c r="X321"/>
  <c r="X325" i="8"/>
  <c r="H325"/>
  <c r="O325" s="1"/>
  <c r="R328"/>
  <c r="L336"/>
  <c r="K337" s="1"/>
  <c r="P337" s="1"/>
  <c r="K346" i="5"/>
  <c r="J347" s="1"/>
  <c r="P347" s="1"/>
  <c r="E49" i="6"/>
  <c r="M76" i="7"/>
  <c r="F49" i="6" s="1"/>
  <c r="L355" i="8"/>
  <c r="K356" s="1"/>
  <c r="P356" s="1"/>
  <c r="K365" i="5"/>
  <c r="J366" s="1"/>
  <c r="P366" s="1"/>
  <c r="X372" i="8"/>
  <c r="H372"/>
  <c r="O372" s="1"/>
  <c r="R397" i="5"/>
  <c r="W404"/>
  <c r="G404"/>
  <c r="O404" s="1"/>
  <c r="V397" i="8"/>
  <c r="V407" i="5"/>
  <c r="T95" i="7"/>
  <c r="Y418" i="8"/>
  <c r="H418"/>
  <c r="O418" s="1"/>
  <c r="H437" i="5"/>
  <c r="W437" s="1"/>
  <c r="Y462"/>
  <c r="G462"/>
  <c r="O462" s="1"/>
  <c r="D76" i="6"/>
  <c r="G486" i="5"/>
  <c r="O486" s="1"/>
  <c r="W486"/>
  <c r="R479"/>
  <c r="W476" i="8"/>
  <c r="R469"/>
  <c r="H476"/>
  <c r="O476" s="1"/>
  <c r="R491" i="5"/>
  <c r="G498"/>
  <c r="O498" s="1"/>
  <c r="W498"/>
  <c r="W488" i="8"/>
  <c r="R481"/>
  <c r="H488"/>
  <c r="O488" s="1"/>
  <c r="G81" i="6"/>
  <c r="O118" i="7"/>
  <c r="H81" i="6" s="1"/>
  <c r="F82"/>
  <c r="F221"/>
  <c r="H241"/>
  <c r="D14"/>
  <c r="CJ26" i="1"/>
  <c r="BA55"/>
  <c r="R77" i="8"/>
  <c r="H84"/>
  <c r="O84" s="1"/>
  <c r="G108" i="5"/>
  <c r="O108" s="1"/>
  <c r="W108"/>
  <c r="I109" i="8"/>
  <c r="H115" s="1"/>
  <c r="O115" s="1"/>
  <c r="H119" i="5"/>
  <c r="CR90" i="1"/>
  <c r="Q90" s="1"/>
  <c r="H117" i="8"/>
  <c r="O117" s="1"/>
  <c r="W117"/>
  <c r="H119"/>
  <c r="O119" s="1"/>
  <c r="Y119"/>
  <c r="X141" i="5"/>
  <c r="G141"/>
  <c r="O141" s="1"/>
  <c r="V167" i="8"/>
  <c r="V177" i="5"/>
  <c r="AB152" i="1"/>
  <c r="CR152"/>
  <c r="Q152" s="1"/>
  <c r="CP152" s="1"/>
  <c r="O152" s="1"/>
  <c r="R233" i="8"/>
  <c r="W240"/>
  <c r="H240"/>
  <c r="O240" s="1"/>
  <c r="L248"/>
  <c r="K258" i="5"/>
  <c r="CY220" i="1"/>
  <c r="X220" s="1"/>
  <c r="L271" i="8"/>
  <c r="K281" i="5"/>
  <c r="X280" i="8"/>
  <c r="H280"/>
  <c r="O280" s="1"/>
  <c r="X313"/>
  <c r="H313"/>
  <c r="O313" s="1"/>
  <c r="W349" i="5"/>
  <c r="G349"/>
  <c r="O349" s="1"/>
  <c r="X380"/>
  <c r="G380"/>
  <c r="O380" s="1"/>
  <c r="I376" i="8"/>
  <c r="H386" i="5"/>
  <c r="AO372" i="1"/>
  <c r="F399"/>
  <c r="R455" i="8"/>
  <c r="CD427" i="1"/>
  <c r="AU452"/>
  <c r="AB447"/>
  <c r="CR447"/>
  <c r="Q447" s="1"/>
  <c r="CP447" s="1"/>
  <c r="O447" s="1"/>
  <c r="D82" i="6"/>
  <c r="H113"/>
  <c r="F143"/>
  <c r="H203"/>
  <c r="F238"/>
  <c r="F279"/>
  <c r="F300"/>
  <c r="H319"/>
  <c r="R48" i="5"/>
  <c r="E12" i="6"/>
  <c r="M10" i="7"/>
  <c r="F12" i="6" s="1"/>
  <c r="G71" i="5"/>
  <c r="O71" s="1"/>
  <c r="X71"/>
  <c r="L69" i="8"/>
  <c r="K79" i="5"/>
  <c r="CP41" i="1"/>
  <c r="O41" s="1"/>
  <c r="GN41" s="1"/>
  <c r="L110" i="8"/>
  <c r="K120" i="5"/>
  <c r="CY90" i="1"/>
  <c r="X90" s="1"/>
  <c r="X143" i="5"/>
  <c r="G143"/>
  <c r="O143" s="1"/>
  <c r="L137" i="8"/>
  <c r="K147" i="5"/>
  <c r="W178"/>
  <c r="G178"/>
  <c r="O178" s="1"/>
  <c r="G33" i="6"/>
  <c r="O51" i="7"/>
  <c r="H33" i="6" s="1"/>
  <c r="X255" i="8"/>
  <c r="H255"/>
  <c r="O255" s="1"/>
  <c r="X394" i="5"/>
  <c r="G394"/>
  <c r="O394" s="1"/>
  <c r="L395" i="8"/>
  <c r="K396" s="1"/>
  <c r="P396" s="1"/>
  <c r="K405" i="5"/>
  <c r="J406" s="1"/>
  <c r="P406" s="1"/>
  <c r="H420"/>
  <c r="I424" i="8"/>
  <c r="W429" s="1"/>
  <c r="G64" i="6"/>
  <c r="O101" i="7"/>
  <c r="H64" i="6" s="1"/>
  <c r="H464" i="8"/>
  <c r="O464" s="1"/>
  <c r="X464"/>
  <c r="H146" i="6"/>
  <c r="F393"/>
  <c r="R510" i="5"/>
  <c r="G517"/>
  <c r="O517" s="1"/>
  <c r="W517"/>
  <c r="G558"/>
  <c r="O558" s="1"/>
  <c r="X558"/>
  <c r="L552" i="8"/>
  <c r="K562" i="5"/>
  <c r="CY547" i="1"/>
  <c r="X547" s="1"/>
  <c r="CZ547"/>
  <c r="Y547" s="1"/>
  <c r="AB566"/>
  <c r="CR566"/>
  <c r="Q566" s="1"/>
  <c r="CP566" s="1"/>
  <c r="O566" s="1"/>
  <c r="L643" i="8"/>
  <c r="K653" i="5"/>
  <c r="Y709"/>
  <c r="G709"/>
  <c r="O709" s="1"/>
  <c r="R175" i="7"/>
  <c r="G769" i="5"/>
  <c r="O769" s="1"/>
  <c r="Y769"/>
  <c r="R810" i="8"/>
  <c r="L825"/>
  <c r="K835" i="5"/>
  <c r="W831" i="8"/>
  <c r="H831"/>
  <c r="O831" s="1"/>
  <c r="T832"/>
  <c r="T842" i="5"/>
  <c r="H850" i="8"/>
  <c r="O850" s="1"/>
  <c r="W850"/>
  <c r="M876"/>
  <c r="Q876" s="1"/>
  <c r="M875"/>
  <c r="L885" i="5"/>
  <c r="L886"/>
  <c r="Q886" s="1"/>
  <c r="X888"/>
  <c r="G888"/>
  <c r="O888" s="1"/>
  <c r="G147" i="6"/>
  <c r="O212" i="7"/>
  <c r="H147" i="6" s="1"/>
  <c r="G920" i="5"/>
  <c r="O920" s="1"/>
  <c r="W920"/>
  <c r="X912" i="8"/>
  <c r="H912"/>
  <c r="O912" s="1"/>
  <c r="CP910" i="1"/>
  <c r="O910" s="1"/>
  <c r="L954" i="8"/>
  <c r="K955" s="1"/>
  <c r="P955" s="1"/>
  <c r="K964" i="5"/>
  <c r="J965" s="1"/>
  <c r="P965" s="1"/>
  <c r="R235" i="7"/>
  <c r="G991" i="5"/>
  <c r="O991" s="1"/>
  <c r="W991"/>
  <c r="W1006" i="8"/>
  <c r="H1006"/>
  <c r="O1006" s="1"/>
  <c r="L1012"/>
  <c r="K1022" i="5"/>
  <c r="T252" i="7"/>
  <c r="W1018" i="8"/>
  <c r="H1018"/>
  <c r="O1018" s="1"/>
  <c r="G173" i="6"/>
  <c r="O253" i="7"/>
  <c r="H173" i="6" s="1"/>
  <c r="E190"/>
  <c r="M270" i="7"/>
  <c r="F190" i="6" s="1"/>
  <c r="O275" i="7"/>
  <c r="H191" i="6" s="1"/>
  <c r="G191"/>
  <c r="CR1071" i="1"/>
  <c r="Q1071" s="1"/>
  <c r="I1096" i="8"/>
  <c r="H1106" i="5"/>
  <c r="W1112" s="1"/>
  <c r="O281" i="7"/>
  <c r="H204" i="6" s="1"/>
  <c r="G204"/>
  <c r="G1162" i="5"/>
  <c r="O1162" s="1"/>
  <c r="W1162"/>
  <c r="E226" i="6"/>
  <c r="M310" i="7"/>
  <c r="F226" i="6" s="1"/>
  <c r="W1187" i="8"/>
  <c r="H1187"/>
  <c r="O1187" s="1"/>
  <c r="G1263" i="5"/>
  <c r="O1263" s="1"/>
  <c r="W1263"/>
  <c r="R1258" i="8"/>
  <c r="H1294"/>
  <c r="O1294" s="1"/>
  <c r="W1294"/>
  <c r="H1298"/>
  <c r="O1298" s="1"/>
  <c r="W1298"/>
  <c r="G1371" i="5"/>
  <c r="O1371" s="1"/>
  <c r="W1371"/>
  <c r="G1373"/>
  <c r="O1373" s="1"/>
  <c r="W1373"/>
  <c r="E288" i="6"/>
  <c r="M381" i="7"/>
  <c r="F288" i="6" s="1"/>
  <c r="E285"/>
  <c r="M391" i="7"/>
  <c r="F285" i="6" s="1"/>
  <c r="H1424" i="8"/>
  <c r="O1424" s="1"/>
  <c r="W1424"/>
  <c r="H1428"/>
  <c r="O1428" s="1"/>
  <c r="W1428"/>
  <c r="G287" i="6"/>
  <c r="O397" i="7"/>
  <c r="H287" i="6" s="1"/>
  <c r="T1446" i="8"/>
  <c r="T1456" i="5"/>
  <c r="H83" i="6"/>
  <c r="F182"/>
  <c r="H390"/>
  <c r="R524" i="5"/>
  <c r="R514" i="8"/>
  <c r="G545" i="5"/>
  <c r="O545" s="1"/>
  <c r="R538"/>
  <c r="W545"/>
  <c r="R528" i="8"/>
  <c r="W535"/>
  <c r="H535"/>
  <c r="O535" s="1"/>
  <c r="L536"/>
  <c r="K537" s="1"/>
  <c r="P537" s="1"/>
  <c r="K546" i="5"/>
  <c r="J547" s="1"/>
  <c r="P547" s="1"/>
  <c r="L601" i="8"/>
  <c r="K611" i="5"/>
  <c r="L632" i="8"/>
  <c r="K642" i="5"/>
  <c r="G707"/>
  <c r="O707" s="1"/>
  <c r="W707"/>
  <c r="D104" i="6"/>
  <c r="CZ682" i="1"/>
  <c r="Y682" s="1"/>
  <c r="CY682"/>
  <c r="X682" s="1"/>
  <c r="E116" i="6"/>
  <c r="M176" i="7"/>
  <c r="F116" i="6" s="1"/>
  <c r="X815" i="5"/>
  <c r="G815"/>
  <c r="O815" s="1"/>
  <c r="R910"/>
  <c r="G917"/>
  <c r="O917" s="1"/>
  <c r="W917"/>
  <c r="L900" i="8"/>
  <c r="K910" i="5"/>
  <c r="H914" i="8"/>
  <c r="O914" s="1"/>
  <c r="W914"/>
  <c r="H941"/>
  <c r="O941" s="1"/>
  <c r="W941"/>
  <c r="E152" i="6"/>
  <c r="M228" i="7"/>
  <c r="F152" i="6" s="1"/>
  <c r="D163"/>
  <c r="R997" i="8"/>
  <c r="H1004"/>
  <c r="O1004" s="1"/>
  <c r="W1004"/>
  <c r="G1052" i="5"/>
  <c r="O1052" s="1"/>
  <c r="W1052"/>
  <c r="L1052" i="8"/>
  <c r="K1062" i="5"/>
  <c r="W1087" i="8"/>
  <c r="H1087"/>
  <c r="O1087" s="1"/>
  <c r="R1105" i="5"/>
  <c r="W1109" i="8"/>
  <c r="H1109"/>
  <c r="O1109" s="1"/>
  <c r="G208" i="6"/>
  <c r="O292" i="7"/>
  <c r="H208" i="6" s="1"/>
  <c r="G1180" i="5"/>
  <c r="O1180" s="1"/>
  <c r="W1180"/>
  <c r="E230" i="6"/>
  <c r="M305" i="7"/>
  <c r="F230" i="6" s="1"/>
  <c r="H1197" i="8"/>
  <c r="O1197" s="1"/>
  <c r="R1190"/>
  <c r="G228" i="6"/>
  <c r="O316" i="7"/>
  <c r="H228" i="6" s="1"/>
  <c r="F239"/>
  <c r="H373"/>
  <c r="T417" i="8"/>
  <c r="T427" i="5"/>
  <c r="W558" i="8"/>
  <c r="G572" i="5"/>
  <c r="O572" s="1"/>
  <c r="W572"/>
  <c r="G631"/>
  <c r="O631" s="1"/>
  <c r="W631"/>
  <c r="L629" i="8"/>
  <c r="K639" i="5"/>
  <c r="H638" i="8"/>
  <c r="O638" s="1"/>
  <c r="W638"/>
  <c r="F646" i="1"/>
  <c r="AU602"/>
  <c r="G676" i="5"/>
  <c r="O676" s="1"/>
  <c r="X676"/>
  <c r="G102" i="6"/>
  <c r="O156" i="7"/>
  <c r="H102" i="6" s="1"/>
  <c r="G749" i="5"/>
  <c r="O749" s="1"/>
  <c r="W749"/>
  <c r="G112" i="6"/>
  <c r="O174" i="7"/>
  <c r="H112" i="6" s="1"/>
  <c r="M181" i="7"/>
  <c r="F117" i="6" s="1"/>
  <c r="E117"/>
  <c r="P764" i="1"/>
  <c r="EV716"/>
  <c r="AB774"/>
  <c r="I783" i="8"/>
  <c r="H789" s="1"/>
  <c r="O789" s="1"/>
  <c r="H793" i="5"/>
  <c r="G799" s="1"/>
  <c r="O799" s="1"/>
  <c r="W801"/>
  <c r="G801"/>
  <c r="O801" s="1"/>
  <c r="M817" i="8"/>
  <c r="Q817" s="1"/>
  <c r="M816"/>
  <c r="L827" i="5"/>
  <c r="Q827" s="1"/>
  <c r="L826"/>
  <c r="R865"/>
  <c r="V863" i="8"/>
  <c r="V873" i="5"/>
  <c r="G154" i="6"/>
  <c r="O213" i="7"/>
  <c r="H154" i="6" s="1"/>
  <c r="R919" i="8"/>
  <c r="E149" i="6"/>
  <c r="M218" i="7"/>
  <c r="F149" i="6" s="1"/>
  <c r="R942" i="5"/>
  <c r="R954"/>
  <c r="R944" i="8"/>
  <c r="H953"/>
  <c r="O953" s="1"/>
  <c r="W953"/>
  <c r="W957"/>
  <c r="H957"/>
  <c r="O957" s="1"/>
  <c r="E153" i="6"/>
  <c r="M229" i="7"/>
  <c r="F153" i="6" s="1"/>
  <c r="L1000" i="8"/>
  <c r="K1010" i="5"/>
  <c r="H1059" i="8"/>
  <c r="O1059" s="1"/>
  <c r="W1059"/>
  <c r="W1093" i="5"/>
  <c r="G1093"/>
  <c r="O1093" s="1"/>
  <c r="W1085" i="8"/>
  <c r="H1085"/>
  <c r="O1085" s="1"/>
  <c r="T281" i="7"/>
  <c r="O282"/>
  <c r="H211" i="6" s="1"/>
  <c r="G211"/>
  <c r="H1122" i="8"/>
  <c r="O1122" s="1"/>
  <c r="W1122"/>
  <c r="E210" i="6"/>
  <c r="M298" i="7"/>
  <c r="F210" i="6" s="1"/>
  <c r="W1221" i="5"/>
  <c r="G1221"/>
  <c r="O1221" s="1"/>
  <c r="CP1193" i="1"/>
  <c r="O1193" s="1"/>
  <c r="L1229" i="8"/>
  <c r="K1231" s="1"/>
  <c r="P1231" s="1"/>
  <c r="K1239" i="5"/>
  <c r="J1241" s="1"/>
  <c r="P1241" s="1"/>
  <c r="L1246" i="8"/>
  <c r="K1248" s="1"/>
  <c r="P1248" s="1"/>
  <c r="K1256" i="5"/>
  <c r="J1258" s="1"/>
  <c r="P1258" s="1"/>
  <c r="L1260" i="8"/>
  <c r="K1270" i="5"/>
  <c r="CR1217" i="1"/>
  <c r="Q1217" s="1"/>
  <c r="I1284" i="8"/>
  <c r="H1294" i="5"/>
  <c r="V1291" i="8"/>
  <c r="V1301" i="5"/>
  <c r="CY1267" i="1"/>
  <c r="X1267" s="1"/>
  <c r="CZ1267"/>
  <c r="Y1267" s="1"/>
  <c r="R1413" i="5"/>
  <c r="L1403" i="8"/>
  <c r="K1413" i="5"/>
  <c r="R1425"/>
  <c r="R1415" i="8"/>
  <c r="CR1402" i="1"/>
  <c r="Q1402" s="1"/>
  <c r="I1471" i="8"/>
  <c r="H1481" i="5"/>
  <c r="H1491" i="8"/>
  <c r="O1491" s="1"/>
  <c r="W1491"/>
  <c r="CZ1453" i="1"/>
  <c r="Y1453" s="1"/>
  <c r="CY1453"/>
  <c r="X1453" s="1"/>
  <c r="H136" i="6"/>
  <c r="H261"/>
  <c r="H335"/>
  <c r="X603" i="5"/>
  <c r="G603"/>
  <c r="O603" s="1"/>
  <c r="X595" i="8"/>
  <c r="H595"/>
  <c r="O595" s="1"/>
  <c r="R639" i="5"/>
  <c r="G650"/>
  <c r="O650" s="1"/>
  <c r="Y650"/>
  <c r="G660"/>
  <c r="O660" s="1"/>
  <c r="W660"/>
  <c r="R653"/>
  <c r="R643" i="8"/>
  <c r="H650"/>
  <c r="O650" s="1"/>
  <c r="W664"/>
  <c r="R657"/>
  <c r="H664"/>
  <c r="O664" s="1"/>
  <c r="R679" i="5"/>
  <c r="G688"/>
  <c r="O688" s="1"/>
  <c r="W688"/>
  <c r="X713" i="8"/>
  <c r="H713"/>
  <c r="O713" s="1"/>
  <c r="X725"/>
  <c r="H725"/>
  <c r="O725" s="1"/>
  <c r="W745" i="5"/>
  <c r="R738"/>
  <c r="G747"/>
  <c r="O747" s="1"/>
  <c r="W747"/>
  <c r="T174" i="7"/>
  <c r="E114" i="6"/>
  <c r="M175" i="7"/>
  <c r="F114" i="6" s="1"/>
  <c r="T176" i="7"/>
  <c r="T181"/>
  <c r="L799" i="8"/>
  <c r="K809" i="5"/>
  <c r="G134" i="6"/>
  <c r="O198" i="7"/>
  <c r="H134" i="6" s="1"/>
  <c r="W892" i="8"/>
  <c r="H892"/>
  <c r="O892" s="1"/>
  <c r="L901"/>
  <c r="K911" i="5"/>
  <c r="R218" i="7"/>
  <c r="CR913" i="1"/>
  <c r="Q913" s="1"/>
  <c r="AB913"/>
  <c r="G166" i="6"/>
  <c r="O235" i="7"/>
  <c r="H166" i="6" s="1"/>
  <c r="W991" i="8"/>
  <c r="R984"/>
  <c r="CZ965" i="1"/>
  <c r="Y965" s="1"/>
  <c r="CY965"/>
  <c r="X965" s="1"/>
  <c r="R1032" i="8"/>
  <c r="CR1024" i="1"/>
  <c r="Q1024" s="1"/>
  <c r="I1063" i="8"/>
  <c r="H1069" s="1"/>
  <c r="O1069" s="1"/>
  <c r="H1073" i="5"/>
  <c r="H1134" i="8"/>
  <c r="O1134" s="1"/>
  <c r="W1134"/>
  <c r="G209" i="6"/>
  <c r="O297" i="7"/>
  <c r="H209" i="6" s="1"/>
  <c r="X1182" i="5"/>
  <c r="G1182"/>
  <c r="O1182" s="1"/>
  <c r="L1198" i="8"/>
  <c r="K1199" s="1"/>
  <c r="P1199" s="1"/>
  <c r="K1208" i="5"/>
  <c r="J1209" s="1"/>
  <c r="P1209" s="1"/>
  <c r="W1231" i="8"/>
  <c r="H1231"/>
  <c r="O1231" s="1"/>
  <c r="H1234"/>
  <c r="O1234" s="1"/>
  <c r="X1234"/>
  <c r="W1258" i="5"/>
  <c r="G1258"/>
  <c r="O1258" s="1"/>
  <c r="G1278"/>
  <c r="O1278" s="1"/>
  <c r="W1278"/>
  <c r="G1290"/>
  <c r="O1290" s="1"/>
  <c r="W1290"/>
  <c r="W1300" i="8"/>
  <c r="H1300"/>
  <c r="O1300" s="1"/>
  <c r="G250" i="6"/>
  <c r="O352" i="7"/>
  <c r="H250" i="6" s="1"/>
  <c r="G263"/>
  <c r="O358" i="7"/>
  <c r="H263" i="6" s="1"/>
  <c r="E269"/>
  <c r="M359" i="7"/>
  <c r="F269" i="6" s="1"/>
  <c r="R364" i="7"/>
  <c r="W1337" i="8"/>
  <c r="H1337"/>
  <c r="O1337" s="1"/>
  <c r="L1340"/>
  <c r="K1350" i="5"/>
  <c r="CZ1094" i="1"/>
  <c r="Y1094" s="1"/>
  <c r="R1221" i="8"/>
  <c r="H1228"/>
  <c r="O1228" s="1"/>
  <c r="W1228"/>
  <c r="H1251"/>
  <c r="O1251" s="1"/>
  <c r="X1251"/>
  <c r="G244" i="6"/>
  <c r="O339" i="7"/>
  <c r="H244" i="6" s="1"/>
  <c r="G1330" i="5"/>
  <c r="O1330" s="1"/>
  <c r="W1330"/>
  <c r="R1327" i="8"/>
  <c r="G265" i="6"/>
  <c r="O364" i="7"/>
  <c r="H265" i="6" s="1"/>
  <c r="L1386" i="8"/>
  <c r="K1387" s="1"/>
  <c r="P1387" s="1"/>
  <c r="K1396" i="5"/>
  <c r="J1397" s="1"/>
  <c r="P1397" s="1"/>
  <c r="G286" i="6"/>
  <c r="O396" i="7"/>
  <c r="H286" i="6" s="1"/>
  <c r="CY1392" i="1"/>
  <c r="X1392" s="1"/>
  <c r="CZ1392"/>
  <c r="Y1392" s="1"/>
  <c r="H1454" i="8"/>
  <c r="O1454" s="1"/>
  <c r="W1454"/>
  <c r="L1465"/>
  <c r="K1467" s="1"/>
  <c r="P1467" s="1"/>
  <c r="K1475" i="5"/>
  <c r="J1477" s="1"/>
  <c r="P1477" s="1"/>
  <c r="L1507" i="8"/>
  <c r="K1517" i="5"/>
  <c r="G325" i="6"/>
  <c r="O443" i="7"/>
  <c r="H325" i="6" s="1"/>
  <c r="F1489" i="1"/>
  <c r="BC1448"/>
  <c r="CR1508"/>
  <c r="Q1508" s="1"/>
  <c r="I1567" i="8"/>
  <c r="H1577" i="5"/>
  <c r="G1583" s="1"/>
  <c r="O1583" s="1"/>
  <c r="R1618"/>
  <c r="W1625"/>
  <c r="G1625"/>
  <c r="O1625" s="1"/>
  <c r="H1619" i="8"/>
  <c r="O1619" s="1"/>
  <c r="W1619"/>
  <c r="W1637"/>
  <c r="H1637"/>
  <c r="O1637" s="1"/>
  <c r="H1641"/>
  <c r="O1641" s="1"/>
  <c r="W1641"/>
  <c r="G1688" i="5"/>
  <c r="O1688" s="1"/>
  <c r="W1688"/>
  <c r="W1680" i="8"/>
  <c r="H1680"/>
  <c r="O1680" s="1"/>
  <c r="W1714" i="5"/>
  <c r="G1714"/>
  <c r="O1714" s="1"/>
  <c r="V1705" i="8"/>
  <c r="V1715" i="5"/>
  <c r="R1722" i="8"/>
  <c r="G380" i="6"/>
  <c r="O510" i="7"/>
  <c r="H380" i="6" s="1"/>
  <c r="G1757" i="5"/>
  <c r="O1757" s="1"/>
  <c r="W1757"/>
  <c r="I1758" i="8"/>
  <c r="H1768" i="5"/>
  <c r="W1774" s="1"/>
  <c r="AB1687" i="1"/>
  <c r="CR1687"/>
  <c r="Q1687" s="1"/>
  <c r="E396" i="6"/>
  <c r="M523" i="7"/>
  <c r="F396" i="6" s="1"/>
  <c r="L1800" i="8"/>
  <c r="K1810" i="5"/>
  <c r="CY565" i="1"/>
  <c r="X565" s="1"/>
  <c r="GM565" s="1"/>
  <c r="CZ735"/>
  <c r="Y735" s="1"/>
  <c r="CY893"/>
  <c r="X893" s="1"/>
  <c r="O334" i="7"/>
  <c r="V1301" i="8"/>
  <c r="V1311" i="5"/>
  <c r="R1320"/>
  <c r="L1355" i="8"/>
  <c r="K1365" i="5"/>
  <c r="L1375" i="8"/>
  <c r="K1385" i="5"/>
  <c r="E281" i="6"/>
  <c r="M380" i="7"/>
  <c r="F281" i="6" s="1"/>
  <c r="E308"/>
  <c r="M404" i="7"/>
  <c r="F308" i="6" s="1"/>
  <c r="L1485" i="8"/>
  <c r="K1495" i="5"/>
  <c r="L1550" i="8"/>
  <c r="K1560" i="5"/>
  <c r="G338" i="6"/>
  <c r="O449" i="7"/>
  <c r="H338" i="6" s="1"/>
  <c r="R1593" i="5"/>
  <c r="E340" i="6"/>
  <c r="M455" i="7"/>
  <c r="F340" i="6" s="1"/>
  <c r="L1596" i="8"/>
  <c r="K1606" i="5"/>
  <c r="H1605" i="8"/>
  <c r="O1605" s="1"/>
  <c r="W1605"/>
  <c r="R471" i="7"/>
  <c r="G358" i="6"/>
  <c r="O477" i="7"/>
  <c r="H358" i="6" s="1"/>
  <c r="H1654" i="8"/>
  <c r="O1654" s="1"/>
  <c r="W1654"/>
  <c r="L1665"/>
  <c r="K1666" s="1"/>
  <c r="P1666" s="1"/>
  <c r="K1675" i="5"/>
  <c r="J1676" s="1"/>
  <c r="P1676" s="1"/>
  <c r="F1602" i="1"/>
  <c r="BB1562"/>
  <c r="AB1624"/>
  <c r="I1691" i="8"/>
  <c r="H1701" i="5"/>
  <c r="E377" i="6"/>
  <c r="M499" i="7"/>
  <c r="F377" i="6" s="1"/>
  <c r="CR1642" i="1"/>
  <c r="Q1642" s="1"/>
  <c r="I1735" i="8"/>
  <c r="H1745" i="5"/>
  <c r="W1745" i="8"/>
  <c r="H1745"/>
  <c r="O1745" s="1"/>
  <c r="CZ1687" i="1"/>
  <c r="Y1687" s="1"/>
  <c r="L1757" i="8"/>
  <c r="K1767" i="5"/>
  <c r="AB1700" i="1"/>
  <c r="CR1700"/>
  <c r="Q1700" s="1"/>
  <c r="CP1700" s="1"/>
  <c r="O1700" s="1"/>
  <c r="H1810" i="8"/>
  <c r="O1810" s="1"/>
  <c r="W1810"/>
  <c r="L845" i="5"/>
  <c r="G242" i="6"/>
  <c r="O327" i="7"/>
  <c r="H242" i="6" s="1"/>
  <c r="T1232" i="8"/>
  <c r="T1242" i="5"/>
  <c r="CY1212" i="1"/>
  <c r="X1212" s="1"/>
  <c r="X1332" i="5"/>
  <c r="G1332"/>
  <c r="O1332" s="1"/>
  <c r="L1384" i="8"/>
  <c r="K1385" s="1"/>
  <c r="P1385" s="1"/>
  <c r="K1394" i="5"/>
  <c r="J1395" s="1"/>
  <c r="P1395" s="1"/>
  <c r="H1430" i="8"/>
  <c r="O1430" s="1"/>
  <c r="W1430"/>
  <c r="L1470"/>
  <c r="K1480" i="5"/>
  <c r="G1505"/>
  <c r="O1505" s="1"/>
  <c r="W1505"/>
  <c r="I1536" i="8"/>
  <c r="H1546" i="5"/>
  <c r="CR1463" i="1"/>
  <c r="Q1463" s="1"/>
  <c r="W1566" i="5"/>
  <c r="G1566"/>
  <c r="O1566" s="1"/>
  <c r="M1621" i="8"/>
  <c r="L1609"/>
  <c r="K1619" i="5"/>
  <c r="W1676"/>
  <c r="G1676"/>
  <c r="O1676" s="1"/>
  <c r="G1707"/>
  <c r="O1707" s="1"/>
  <c r="W1707"/>
  <c r="R1700"/>
  <c r="R1719"/>
  <c r="T499" i="7"/>
  <c r="W1749" i="8"/>
  <c r="H1749"/>
  <c r="O1749" s="1"/>
  <c r="W1781" i="5"/>
  <c r="G1781"/>
  <c r="O1781" s="1"/>
  <c r="L1203" i="8"/>
  <c r="K1213" i="5"/>
  <c r="G1393"/>
  <c r="O1393" s="1"/>
  <c r="W1393"/>
  <c r="H1426" i="8"/>
  <c r="O1426" s="1"/>
  <c r="W1426"/>
  <c r="L1446"/>
  <c r="K1448" s="1"/>
  <c r="P1448" s="1"/>
  <c r="K1456" i="5"/>
  <c r="J1458" s="1"/>
  <c r="P1458" s="1"/>
  <c r="D296" i="6"/>
  <c r="G305"/>
  <c r="O415" i="7"/>
  <c r="H305" i="6" s="1"/>
  <c r="L1496" i="8"/>
  <c r="K1497" s="1"/>
  <c r="P1497" s="1"/>
  <c r="K1506" i="5"/>
  <c r="J1507" s="1"/>
  <c r="P1507" s="1"/>
  <c r="G1542"/>
  <c r="O1542" s="1"/>
  <c r="W1542"/>
  <c r="H1542" i="8"/>
  <c r="O1542" s="1"/>
  <c r="W1542"/>
  <c r="R1535"/>
  <c r="H1558"/>
  <c r="O1558" s="1"/>
  <c r="W1558"/>
  <c r="W1590" i="5"/>
  <c r="G1590"/>
  <c r="O1590" s="1"/>
  <c r="W1603"/>
  <c r="G1603"/>
  <c r="O1603" s="1"/>
  <c r="G342" i="6"/>
  <c r="O460" i="7"/>
  <c r="H342" i="6" s="1"/>
  <c r="R1637" i="5"/>
  <c r="CZ1565" i="1"/>
  <c r="Y1565" s="1"/>
  <c r="L1627" i="8"/>
  <c r="K1637" i="5"/>
  <c r="T477" i="7"/>
  <c r="G360" i="6"/>
  <c r="O482" i="7"/>
  <c r="H360" i="6" s="1"/>
  <c r="G382"/>
  <c r="O494" i="7"/>
  <c r="H382" i="6" s="1"/>
  <c r="M1719" i="8"/>
  <c r="Q1719" s="1"/>
  <c r="L1729" i="5"/>
  <c r="Q1729" s="1"/>
  <c r="L1761" s="1"/>
  <c r="E379" i="6"/>
  <c r="M505" i="7"/>
  <c r="F379" i="6" s="1"/>
  <c r="X1779" i="5"/>
  <c r="G1779"/>
  <c r="O1779" s="1"/>
  <c r="CP1691" i="1"/>
  <c r="O1691" s="1"/>
  <c r="GM1691" s="1"/>
  <c r="CY1694"/>
  <c r="X1694" s="1"/>
  <c r="CZ1694"/>
  <c r="Y1694" s="1"/>
  <c r="R1774" i="8"/>
  <c r="CP1703" i="1"/>
  <c r="O1703" s="1"/>
  <c r="L1802" i="8"/>
  <c r="K1812" i="5"/>
  <c r="V1807" i="8"/>
  <c r="V1817" i="5"/>
  <c r="CZ1576" i="1"/>
  <c r="Y1576" s="1"/>
  <c r="GM1576" s="1"/>
  <c r="T1698" i="8"/>
  <c r="T1708" i="5"/>
  <c r="T120" i="8"/>
  <c r="L126" s="1"/>
  <c r="T130" i="5"/>
  <c r="K136" s="1"/>
  <c r="T130" i="8"/>
  <c r="T140" i="5"/>
  <c r="L180" i="8"/>
  <c r="K190" i="5"/>
  <c r="GM37" i="1"/>
  <c r="V60" i="8"/>
  <c r="V70" i="5"/>
  <c r="T144" i="8"/>
  <c r="T154" i="5"/>
  <c r="CP102" i="1"/>
  <c r="O102" s="1"/>
  <c r="L139" i="8"/>
  <c r="K149" i="5"/>
  <c r="V188" i="8"/>
  <c r="V198" i="5"/>
  <c r="CY110" i="1"/>
  <c r="X110" s="1"/>
  <c r="L161" i="8"/>
  <c r="K171" i="5"/>
  <c r="CP324" i="1"/>
  <c r="O324" s="1"/>
  <c r="L364" i="8"/>
  <c r="K374" i="5"/>
  <c r="L316" i="8"/>
  <c r="K326" i="5"/>
  <c r="V146" i="8"/>
  <c r="L152" s="1"/>
  <c r="V156" i="5"/>
  <c r="K162" s="1"/>
  <c r="V357" i="8"/>
  <c r="V367" i="5"/>
  <c r="CP330" i="1"/>
  <c r="O330" s="1"/>
  <c r="L378" i="8"/>
  <c r="K388" i="5"/>
  <c r="GN338" i="1"/>
  <c r="T397" i="8"/>
  <c r="T407" i="5"/>
  <c r="L428" i="8"/>
  <c r="K438" i="5"/>
  <c r="L319" i="8"/>
  <c r="K329" i="5"/>
  <c r="V346" i="8"/>
  <c r="L352" s="1"/>
  <c r="V356" i="5"/>
  <c r="K362" s="1"/>
  <c r="T357" i="8"/>
  <c r="T367" i="5"/>
  <c r="V428" i="8"/>
  <c r="V438" i="5"/>
  <c r="V256" i="8"/>
  <c r="L263" s="1"/>
  <c r="V266" i="5"/>
  <c r="K273" s="1"/>
  <c r="T413" i="8"/>
  <c r="T423" i="5"/>
  <c r="CZ321" i="1"/>
  <c r="Y321" s="1"/>
  <c r="T338" i="8"/>
  <c r="T348" i="5"/>
  <c r="T467" i="8"/>
  <c r="L473" s="1"/>
  <c r="T477" i="5"/>
  <c r="K483" s="1"/>
  <c r="CR385" i="1"/>
  <c r="Q385" s="1"/>
  <c r="I421" i="8"/>
  <c r="H431" i="5"/>
  <c r="EA452" i="1"/>
  <c r="V499" i="8"/>
  <c r="L505" s="1"/>
  <c r="V509" i="5"/>
  <c r="K515" s="1"/>
  <c r="T526" i="8"/>
  <c r="L532" s="1"/>
  <c r="T536" i="5"/>
  <c r="K542" s="1"/>
  <c r="T639" i="8"/>
  <c r="T649" i="5"/>
  <c r="L206" i="8"/>
  <c r="K216" i="5"/>
  <c r="V427" i="8"/>
  <c r="V437" i="5"/>
  <c r="CP436" i="1"/>
  <c r="O436" s="1"/>
  <c r="L456" i="8"/>
  <c r="K466" i="5"/>
  <c r="AF513" i="1"/>
  <c r="V373" i="8"/>
  <c r="L380" s="1"/>
  <c r="V383" i="5"/>
  <c r="K390" s="1"/>
  <c r="V524" i="8"/>
  <c r="V534" i="5"/>
  <c r="T222" i="8"/>
  <c r="T232" i="5"/>
  <c r="L580" i="8"/>
  <c r="K581" s="1"/>
  <c r="P581" s="1"/>
  <c r="K590" i="5"/>
  <c r="J591" s="1"/>
  <c r="P591" s="1"/>
  <c r="GN564" i="1"/>
  <c r="T608" i="8"/>
  <c r="L614" s="1"/>
  <c r="T618" i="5"/>
  <c r="K624" s="1"/>
  <c r="V628" i="8"/>
  <c r="L634" s="1"/>
  <c r="V638" i="5"/>
  <c r="K644" s="1"/>
  <c r="V561" i="8"/>
  <c r="V571" i="5"/>
  <c r="T580" i="8"/>
  <c r="T590" i="5"/>
  <c r="I515" i="8"/>
  <c r="H521" s="1"/>
  <c r="O521" s="1"/>
  <c r="H525" i="5"/>
  <c r="W531" s="1"/>
  <c r="L783" i="8"/>
  <c r="K793" i="5"/>
  <c r="T510" i="8"/>
  <c r="T520" i="5"/>
  <c r="V569" i="8"/>
  <c r="L575" s="1"/>
  <c r="V579" i="5"/>
  <c r="K585" s="1"/>
  <c r="DW570" i="1"/>
  <c r="L586" i="8"/>
  <c r="K596" i="5"/>
  <c r="T653" i="8"/>
  <c r="T663" i="5"/>
  <c r="CP625" i="1"/>
  <c r="O625" s="1"/>
  <c r="L679" i="8"/>
  <c r="K680" s="1"/>
  <c r="P680" s="1"/>
  <c r="K689" i="5"/>
  <c r="J690" s="1"/>
  <c r="P690" s="1"/>
  <c r="V696" i="8"/>
  <c r="V706" i="5"/>
  <c r="T712" i="8"/>
  <c r="T722" i="5"/>
  <c r="CP1073" i="1"/>
  <c r="O1073" s="1"/>
  <c r="L1103" i="8"/>
  <c r="K1105" s="1"/>
  <c r="P1105" s="1"/>
  <c r="K1113" i="5"/>
  <c r="J1115" s="1"/>
  <c r="P1115" s="1"/>
  <c r="L1108" i="8"/>
  <c r="K1109" s="1"/>
  <c r="P1109" s="1"/>
  <c r="K1118" i="5"/>
  <c r="J1119" s="1"/>
  <c r="P1119" s="1"/>
  <c r="GO669" i="1"/>
  <c r="T726" i="8"/>
  <c r="L732" s="1"/>
  <c r="T736" i="5"/>
  <c r="K742" s="1"/>
  <c r="DU739" i="1"/>
  <c r="T958" i="8"/>
  <c r="T968" i="5"/>
  <c r="T1173" i="8"/>
  <c r="T1183" i="5"/>
  <c r="V754" i="8"/>
  <c r="V764" i="5"/>
  <c r="T758" i="8"/>
  <c r="T768" i="5"/>
  <c r="V853" i="8"/>
  <c r="L860" s="1"/>
  <c r="V863" i="5"/>
  <c r="K870" s="1"/>
  <c r="V1040" i="8"/>
  <c r="V1050" i="5"/>
  <c r="T1103" i="8"/>
  <c r="T1113" i="5"/>
  <c r="T440" i="8"/>
  <c r="L445" s="1"/>
  <c r="T450" i="5"/>
  <c r="K455" s="1"/>
  <c r="L600" i="8"/>
  <c r="K610" i="5"/>
  <c r="V954" i="8"/>
  <c r="V964" i="5"/>
  <c r="T1043" i="8"/>
  <c r="T1053" i="5"/>
  <c r="CR1087" i="1"/>
  <c r="Q1087" s="1"/>
  <c r="I1138" i="8"/>
  <c r="H1148" i="5"/>
  <c r="V804" i="8"/>
  <c r="V814" i="5"/>
  <c r="T952" i="8"/>
  <c r="T962" i="5"/>
  <c r="V1043" i="8"/>
  <c r="V1053" i="5"/>
  <c r="L672" i="8"/>
  <c r="K682" i="5"/>
  <c r="L702" i="8"/>
  <c r="K712" i="5"/>
  <c r="T818" i="8"/>
  <c r="T828" i="5"/>
  <c r="V891" i="8"/>
  <c r="V901" i="5"/>
  <c r="V917" i="8"/>
  <c r="L924" s="1"/>
  <c r="V927" i="5"/>
  <c r="K934" s="1"/>
  <c r="T980" i="8"/>
  <c r="T990" i="5"/>
  <c r="V1072" i="8"/>
  <c r="L1079" s="1"/>
  <c r="V1082" i="5"/>
  <c r="K1089" s="1"/>
  <c r="V1084" i="8"/>
  <c r="V1094" i="5"/>
  <c r="I1161" i="8"/>
  <c r="H1171" i="5"/>
  <c r="T781" i="8"/>
  <c r="L786" s="1"/>
  <c r="T791" i="5"/>
  <c r="K796" s="1"/>
  <c r="GO844" i="1"/>
  <c r="CZ1142"/>
  <c r="Y1142" s="1"/>
  <c r="L1272" i="8"/>
  <c r="K1282" i="5"/>
  <c r="CZ560" i="1"/>
  <c r="Y560" s="1"/>
  <c r="V942" i="8"/>
  <c r="L949" s="1"/>
  <c r="V952" i="5"/>
  <c r="K959" s="1"/>
  <c r="CP912" i="1"/>
  <c r="O912" s="1"/>
  <c r="L956" i="8"/>
  <c r="K957" s="1"/>
  <c r="P957" s="1"/>
  <c r="K966" i="5"/>
  <c r="J967" s="1"/>
  <c r="P967" s="1"/>
  <c r="CP1093" i="1"/>
  <c r="O1093" s="1"/>
  <c r="L1149" i="8"/>
  <c r="K1150" s="1"/>
  <c r="P1150" s="1"/>
  <c r="K1159" i="5"/>
  <c r="J1160" s="1"/>
  <c r="P1160" s="1"/>
  <c r="CP1030" i="1"/>
  <c r="O1030" s="1"/>
  <c r="L1082" i="8"/>
  <c r="K1083" s="1"/>
  <c r="P1083" s="1"/>
  <c r="K1092" i="5"/>
  <c r="J1093" s="1"/>
  <c r="P1093" s="1"/>
  <c r="L1258" i="8"/>
  <c r="K1268" i="5"/>
  <c r="CP1217" i="1"/>
  <c r="O1217" s="1"/>
  <c r="L1286" i="8"/>
  <c r="K1296" i="5"/>
  <c r="CP1270" i="1"/>
  <c r="O1270" s="1"/>
  <c r="L1321" i="8"/>
  <c r="K1322" s="1"/>
  <c r="P1322" s="1"/>
  <c r="K1331" i="5"/>
  <c r="J1332" s="1"/>
  <c r="P1332" s="1"/>
  <c r="CP1341" i="1"/>
  <c r="O1341" s="1"/>
  <c r="L1411" i="8"/>
  <c r="K1412" s="1"/>
  <c r="P1412" s="1"/>
  <c r="K1421" i="5"/>
  <c r="J1422" s="1"/>
  <c r="P1422" s="1"/>
  <c r="CY1343" i="1"/>
  <c r="X1343" s="1"/>
  <c r="L1417" i="8"/>
  <c r="K1427" i="5"/>
  <c r="T1429" i="8"/>
  <c r="T1439" i="5"/>
  <c r="CP1402" i="1"/>
  <c r="O1402" s="1"/>
  <c r="L1473" i="8"/>
  <c r="K1483" i="5"/>
  <c r="AG627" i="1"/>
  <c r="GN732"/>
  <c r="V889" i="8"/>
  <c r="V899" i="5"/>
  <c r="L1310" i="8"/>
  <c r="K1320" i="5"/>
  <c r="L1537" i="8"/>
  <c r="K1547" i="5"/>
  <c r="I842" i="8"/>
  <c r="H848" s="1"/>
  <c r="O848" s="1"/>
  <c r="H852" i="5"/>
  <c r="V877" i="8"/>
  <c r="V887" i="5"/>
  <c r="V1103" i="8"/>
  <c r="V1113" i="5"/>
  <c r="T1210" i="8"/>
  <c r="T1220" i="5"/>
  <c r="CP1465" i="1"/>
  <c r="O1465" s="1"/>
  <c r="L1543" i="8"/>
  <c r="K1544" s="1"/>
  <c r="P1544" s="1"/>
  <c r="K1553" i="5"/>
  <c r="J1554" s="1"/>
  <c r="P1554" s="1"/>
  <c r="T913" i="8"/>
  <c r="T923" i="5"/>
  <c r="GM911" i="1"/>
  <c r="L1210" i="8"/>
  <c r="K1211" s="1"/>
  <c r="P1211" s="1"/>
  <c r="K1220" i="5"/>
  <c r="J1221" s="1"/>
  <c r="P1221" s="1"/>
  <c r="DZ1292" i="1"/>
  <c r="M1334" i="8"/>
  <c r="Q1334" s="1"/>
  <c r="M1333"/>
  <c r="L1344" i="5"/>
  <c r="Q1344" s="1"/>
  <c r="L1343"/>
  <c r="CZ1339" i="1"/>
  <c r="Y1339" s="1"/>
  <c r="L1405" i="8"/>
  <c r="K1415" i="5"/>
  <c r="T710" i="8"/>
  <c r="T720" i="5"/>
  <c r="GM971" i="1"/>
  <c r="V1019" i="8"/>
  <c r="V1029" i="5"/>
  <c r="CP1203" i="1"/>
  <c r="O1203" s="1"/>
  <c r="L1249" i="8"/>
  <c r="K1251" s="1"/>
  <c r="P1251" s="1"/>
  <c r="K1259" i="5"/>
  <c r="J1261" s="1"/>
  <c r="P1261" s="1"/>
  <c r="CP1337" i="1"/>
  <c r="O1337" s="1"/>
  <c r="L1398" i="8"/>
  <c r="K1400" s="1"/>
  <c r="P1400" s="1"/>
  <c r="K1408" i="5"/>
  <c r="J1410" s="1"/>
  <c r="P1410" s="1"/>
  <c r="CP1389" i="1"/>
  <c r="O1389" s="1"/>
  <c r="CZ1467"/>
  <c r="Y1467" s="1"/>
  <c r="L1549" i="8"/>
  <c r="K1559" i="5"/>
  <c r="CP1024" i="1"/>
  <c r="O1024" s="1"/>
  <c r="L1065" i="8"/>
  <c r="K1075" i="5"/>
  <c r="T1386" i="8"/>
  <c r="T1396" i="5"/>
  <c r="DW1416" i="1"/>
  <c r="L1484" i="8"/>
  <c r="K1494" i="5"/>
  <c r="GN1631" i="1"/>
  <c r="T1200" i="8"/>
  <c r="L1206" s="1"/>
  <c r="T1210" i="5"/>
  <c r="K1216" s="1"/>
  <c r="T1756" i="8"/>
  <c r="L1761" s="1"/>
  <c r="T1766" i="5"/>
  <c r="K1771" s="1"/>
  <c r="T773" i="8"/>
  <c r="T783" i="5"/>
  <c r="T966" i="8"/>
  <c r="L971" s="1"/>
  <c r="T976" i="5"/>
  <c r="K981" s="1"/>
  <c r="T1149" i="8"/>
  <c r="T1159" i="5"/>
  <c r="CZ1194" i="1"/>
  <c r="Y1194" s="1"/>
  <c r="GM1286"/>
  <c r="T1362" i="8"/>
  <c r="T1372" i="5"/>
  <c r="T1574" i="8"/>
  <c r="T1584" i="5"/>
  <c r="DX1652" i="1"/>
  <c r="L1709" i="8"/>
  <c r="K1719" i="5"/>
  <c r="GM850" i="1"/>
  <c r="T1321" i="8"/>
  <c r="T1331" i="5"/>
  <c r="T1437" i="8"/>
  <c r="L1442" s="1"/>
  <c r="T1447" i="5"/>
  <c r="K1452" s="1"/>
  <c r="T1478" i="8"/>
  <c r="T1488" i="5"/>
  <c r="CY1508" i="1"/>
  <c r="X1508" s="1"/>
  <c r="T1655" i="8"/>
  <c r="L1661" s="1"/>
  <c r="T1665" i="5"/>
  <c r="K1671" s="1"/>
  <c r="T687" i="8"/>
  <c r="L692" s="1"/>
  <c r="T697" i="5"/>
  <c r="K702" s="1"/>
  <c r="T915" i="8"/>
  <c r="T925" i="5"/>
  <c r="CP1689" i="1"/>
  <c r="O1689" s="1"/>
  <c r="L1765" i="8"/>
  <c r="K1767" s="1"/>
  <c r="P1767" s="1"/>
  <c r="K1775" i="5"/>
  <c r="J1777" s="1"/>
  <c r="P1777" s="1"/>
  <c r="CY1520" i="1"/>
  <c r="X1520" s="1"/>
  <c r="L1598" i="8"/>
  <c r="K1608" i="5"/>
  <c r="L1692" i="8"/>
  <c r="K1702" i="5"/>
  <c r="CZ899" i="1"/>
  <c r="Y899" s="1"/>
  <c r="V641" i="8"/>
  <c r="L648" s="1"/>
  <c r="V651" i="5"/>
  <c r="K658" s="1"/>
  <c r="GN975" i="1"/>
  <c r="V1229" i="8"/>
  <c r="V1239" i="5"/>
  <c r="CP1460" i="1"/>
  <c r="O1460" s="1"/>
  <c r="CP1518"/>
  <c r="O1518" s="1"/>
  <c r="L1591" i="8"/>
  <c r="K1593" s="1"/>
  <c r="P1593" s="1"/>
  <c r="K1601" i="5"/>
  <c r="J1603" s="1"/>
  <c r="P1603" s="1"/>
  <c r="L1691" i="8"/>
  <c r="K1701" i="5"/>
  <c r="CP1087" i="1"/>
  <c r="O1087" s="1"/>
  <c r="L1140" i="8"/>
  <c r="K1150" i="5"/>
  <c r="T1254" i="8"/>
  <c r="T1264" i="5"/>
  <c r="T1021" i="8"/>
  <c r="T1031" i="5"/>
  <c r="T1281" i="8"/>
  <c r="L1287" s="1"/>
  <c r="T1291" i="5"/>
  <c r="K1297" s="1"/>
  <c r="T1520" i="8"/>
  <c r="L1526" s="1"/>
  <c r="T1530" i="5"/>
  <c r="K1536" s="1"/>
  <c r="V1701" i="8"/>
  <c r="V1711" i="5"/>
  <c r="V1577" i="8"/>
  <c r="V1587" i="5"/>
  <c r="V1398" i="8"/>
  <c r="V1408" i="5"/>
  <c r="T1220" i="8"/>
  <c r="L1225" s="1"/>
  <c r="T1230" i="5"/>
  <c r="K1235" s="1"/>
  <c r="CY1330" i="1"/>
  <c r="X1330" s="1"/>
  <c r="V1581" i="8"/>
  <c r="L1588" s="1"/>
  <c r="V1591" i="5"/>
  <c r="K1598" s="1"/>
  <c r="T1606" i="8"/>
  <c r="L1612" s="1"/>
  <c r="T1616" i="5"/>
  <c r="K1622" s="1"/>
  <c r="V1618" i="8"/>
  <c r="V1628" i="5"/>
  <c r="V1635" i="8"/>
  <c r="V1645" i="5"/>
  <c r="CZ1624" i="1"/>
  <c r="Y1624" s="1"/>
  <c r="DZ1652"/>
  <c r="M1729" i="8"/>
  <c r="Q1729" s="1"/>
  <c r="M1728"/>
  <c r="L1739" i="5"/>
  <c r="Q1739" s="1"/>
  <c r="L1738"/>
  <c r="AC853" i="1"/>
  <c r="V1360" i="8"/>
  <c r="V1370" i="5"/>
  <c r="T1748" i="8"/>
  <c r="T1758" i="5"/>
  <c r="T1591" i="8"/>
  <c r="T1601" i="5"/>
  <c r="T1135" i="8"/>
  <c r="L1141" s="1"/>
  <c r="T1145" i="5"/>
  <c r="K1151" s="1"/>
  <c r="T1468" i="8"/>
  <c r="L1474" s="1"/>
  <c r="T1478" i="5"/>
  <c r="K1484" s="1"/>
  <c r="V1579" i="8"/>
  <c r="V1589" i="5"/>
  <c r="T1667" i="8"/>
  <c r="L1673" s="1"/>
  <c r="T1677" i="5"/>
  <c r="K1683" s="1"/>
  <c r="V1679" i="8"/>
  <c r="V1689" i="5"/>
  <c r="DZ1473" i="1"/>
  <c r="CY1688"/>
  <c r="X1688" s="1"/>
  <c r="V1616" i="8"/>
  <c r="V1626" i="5"/>
  <c r="V1811" i="8"/>
  <c r="V1821" i="5"/>
  <c r="V1782" i="8"/>
  <c r="V1792" i="5"/>
  <c r="V1504" i="8"/>
  <c r="L1510" s="1"/>
  <c r="V1514" i="5"/>
  <c r="K1520" s="1"/>
  <c r="F27" i="6"/>
  <c r="F13"/>
  <c r="H35"/>
  <c r="F34"/>
  <c r="H26"/>
  <c r="H76"/>
  <c r="G85" i="5"/>
  <c r="O85" s="1"/>
  <c r="X85"/>
  <c r="V107" i="8"/>
  <c r="L113" s="1"/>
  <c r="V117" i="5"/>
  <c r="K123" s="1"/>
  <c r="R122" i="8"/>
  <c r="M129"/>
  <c r="Q129" s="1"/>
  <c r="M172" s="1"/>
  <c r="M128"/>
  <c r="L139" i="5"/>
  <c r="Q139" s="1"/>
  <c r="L138"/>
  <c r="R169"/>
  <c r="R159" i="8"/>
  <c r="P175" i="1"/>
  <c r="EG148"/>
  <c r="L246" i="8"/>
  <c r="K256" i="5"/>
  <c r="R279"/>
  <c r="R298"/>
  <c r="O94" i="7"/>
  <c r="H59" i="6" s="1"/>
  <c r="G59"/>
  <c r="W460" i="5"/>
  <c r="G460"/>
  <c r="O460" s="1"/>
  <c r="I456" i="8"/>
  <c r="H462" s="1"/>
  <c r="O462" s="1"/>
  <c r="H466" i="5"/>
  <c r="G472" s="1"/>
  <c r="O472" s="1"/>
  <c r="W502"/>
  <c r="G502"/>
  <c r="O502" s="1"/>
  <c r="G519"/>
  <c r="O519" s="1"/>
  <c r="W519"/>
  <c r="F280" i="6"/>
  <c r="L38" i="8"/>
  <c r="K48" i="5"/>
  <c r="W73" i="8"/>
  <c r="R66"/>
  <c r="H73"/>
  <c r="O73" s="1"/>
  <c r="G19" i="6"/>
  <c r="O24" i="7"/>
  <c r="H19" i="6" s="1"/>
  <c r="R146" i="5"/>
  <c r="W153"/>
  <c r="G153"/>
  <c r="O153" s="1"/>
  <c r="R178" i="8"/>
  <c r="E25" i="6"/>
  <c r="M38" i="7"/>
  <c r="F25" i="6" s="1"/>
  <c r="E30" s="1"/>
  <c r="G210" i="5"/>
  <c r="O210" s="1"/>
  <c r="X210"/>
  <c r="R203" i="8"/>
  <c r="G233" i="5"/>
  <c r="O233" s="1"/>
  <c r="X233"/>
  <c r="Y254"/>
  <c r="G254"/>
  <c r="O254" s="1"/>
  <c r="X278" i="8"/>
  <c r="H278"/>
  <c r="O278" s="1"/>
  <c r="X311"/>
  <c r="H311"/>
  <c r="O311" s="1"/>
  <c r="R338" i="5"/>
  <c r="G49" i="6"/>
  <c r="O76" i="7"/>
  <c r="H49" i="6" s="1"/>
  <c r="R95" i="7"/>
  <c r="CY381" i="1"/>
  <c r="X381" s="1"/>
  <c r="CZ381"/>
  <c r="Y381" s="1"/>
  <c r="L417" i="8"/>
  <c r="K418" s="1"/>
  <c r="P418" s="1"/>
  <c r="K427" i="5"/>
  <c r="J428" s="1"/>
  <c r="P428" s="1"/>
  <c r="I427" i="8"/>
  <c r="W427" s="1"/>
  <c r="Y452"/>
  <c r="H452"/>
  <c r="O452" s="1"/>
  <c r="X476" i="5"/>
  <c r="G476"/>
  <c r="O476" s="1"/>
  <c r="L469" i="8"/>
  <c r="K479" i="5"/>
  <c r="L501" i="8"/>
  <c r="K511" i="5"/>
  <c r="E81" i="6"/>
  <c r="M118" i="7"/>
  <c r="F81" i="6" s="1"/>
  <c r="F21"/>
  <c r="F241"/>
  <c r="D13"/>
  <c r="L55" i="8"/>
  <c r="K65" i="5"/>
  <c r="CZ45" i="1"/>
  <c r="Y45" s="1"/>
  <c r="L77" i="8"/>
  <c r="K87" i="5"/>
  <c r="CY45" i="1"/>
  <c r="X45" s="1"/>
  <c r="H98" i="8"/>
  <c r="O98" s="1"/>
  <c r="W98"/>
  <c r="X131"/>
  <c r="H131"/>
  <c r="O131" s="1"/>
  <c r="W180" i="5"/>
  <c r="G180"/>
  <c r="O180" s="1"/>
  <c r="BD148" i="1"/>
  <c r="F196"/>
  <c r="L261" i="8"/>
  <c r="K271" i="5"/>
  <c r="AB262" i="1"/>
  <c r="CR262"/>
  <c r="Q262" s="1"/>
  <c r="CP262" s="1"/>
  <c r="O262" s="1"/>
  <c r="GM262" s="1"/>
  <c r="W339" i="8"/>
  <c r="H339"/>
  <c r="O339" s="1"/>
  <c r="CR318" i="1"/>
  <c r="Q318" s="1"/>
  <c r="I348" i="8"/>
  <c r="H358" i="5"/>
  <c r="G364" s="1"/>
  <c r="O364" s="1"/>
  <c r="X370" i="8"/>
  <c r="H370"/>
  <c r="O370" s="1"/>
  <c r="L414"/>
  <c r="K424" i="5"/>
  <c r="G441"/>
  <c r="O441" s="1"/>
  <c r="W441"/>
  <c r="L441" i="8"/>
  <c r="K451" i="5"/>
  <c r="W472"/>
  <c r="R465"/>
  <c r="CZ438" i="1"/>
  <c r="Y438" s="1"/>
  <c r="CY438"/>
  <c r="X438" s="1"/>
  <c r="W500" i="5"/>
  <c r="G500"/>
  <c r="O500" s="1"/>
  <c r="G521"/>
  <c r="O521" s="1"/>
  <c r="Y521"/>
  <c r="G533"/>
  <c r="O533" s="1"/>
  <c r="X533"/>
  <c r="F113" i="6"/>
  <c r="H143"/>
  <c r="F159"/>
  <c r="F203"/>
  <c r="H238"/>
  <c r="H300"/>
  <c r="F319"/>
  <c r="R38" i="8"/>
  <c r="G12" i="6"/>
  <c r="O10" i="7"/>
  <c r="H12" i="6" s="1"/>
  <c r="H61" i="8"/>
  <c r="O61" s="1"/>
  <c r="X61"/>
  <c r="CR96" i="1"/>
  <c r="Q96" s="1"/>
  <c r="I123" i="8"/>
  <c r="H129" s="1"/>
  <c r="O129" s="1"/>
  <c r="H133" i="5"/>
  <c r="AB96" i="1"/>
  <c r="H133" i="8"/>
  <c r="O133" s="1"/>
  <c r="X133"/>
  <c r="W168"/>
  <c r="H168"/>
  <c r="O168" s="1"/>
  <c r="CR216" i="1"/>
  <c r="Q216" s="1"/>
  <c r="I259" i="8"/>
  <c r="H265" s="1"/>
  <c r="O265" s="1"/>
  <c r="H269" i="5"/>
  <c r="R385"/>
  <c r="G392"/>
  <c r="O392" s="1"/>
  <c r="W392"/>
  <c r="H382" i="8"/>
  <c r="O382" s="1"/>
  <c r="W382"/>
  <c r="R375"/>
  <c r="H384"/>
  <c r="O384" s="1"/>
  <c r="X384"/>
  <c r="L388"/>
  <c r="K398" i="5"/>
  <c r="I410" i="8"/>
  <c r="W416" s="1"/>
  <c r="H434" i="5"/>
  <c r="I425" i="8"/>
  <c r="E64" i="6"/>
  <c r="M101" i="7"/>
  <c r="F64" i="6" s="1"/>
  <c r="R441" i="8"/>
  <c r="H448"/>
  <c r="O448" s="1"/>
  <c r="W448"/>
  <c r="X488" i="5"/>
  <c r="G488"/>
  <c r="O488" s="1"/>
  <c r="F75" i="6"/>
  <c r="F146"/>
  <c r="CY208" i="1"/>
  <c r="X208" s="1"/>
  <c r="FY452"/>
  <c r="L500" i="8"/>
  <c r="K510" i="5"/>
  <c r="R500" i="8"/>
  <c r="W507"/>
  <c r="H507"/>
  <c r="O507" s="1"/>
  <c r="L542"/>
  <c r="K552" i="5"/>
  <c r="H548" i="8"/>
  <c r="O548" s="1"/>
  <c r="X548"/>
  <c r="L598"/>
  <c r="K608" i="5"/>
  <c r="T665" i="8"/>
  <c r="T675" i="5"/>
  <c r="Y699" i="8"/>
  <c r="H699"/>
  <c r="O699" s="1"/>
  <c r="T175" i="7"/>
  <c r="H759" i="8"/>
  <c r="O759" s="1"/>
  <c r="Y759"/>
  <c r="G784" i="5"/>
  <c r="O784" s="1"/>
  <c r="W784"/>
  <c r="X817"/>
  <c r="G817"/>
  <c r="O817" s="1"/>
  <c r="L904"/>
  <c r="I856" i="8"/>
  <c r="H866" i="5"/>
  <c r="W872" s="1"/>
  <c r="CR837" i="1"/>
  <c r="Q837" s="1"/>
  <c r="L871" i="8"/>
  <c r="K881" i="5"/>
  <c r="X878" i="8"/>
  <c r="H878"/>
  <c r="O878" s="1"/>
  <c r="W910"/>
  <c r="H910"/>
  <c r="O910" s="1"/>
  <c r="L913"/>
  <c r="K914" s="1"/>
  <c r="P914" s="1"/>
  <c r="K923" i="5"/>
  <c r="J924" s="1"/>
  <c r="P924" s="1"/>
  <c r="CR898" i="1"/>
  <c r="Q898" s="1"/>
  <c r="I920" i="8"/>
  <c r="W926" s="1"/>
  <c r="H930" i="5"/>
  <c r="W939"/>
  <c r="G939"/>
  <c r="O939" s="1"/>
  <c r="T235" i="7"/>
  <c r="CY953" i="1"/>
  <c r="X953" s="1"/>
  <c r="CZ953"/>
  <c r="Y953" s="1"/>
  <c r="G989" i="5"/>
  <c r="O989" s="1"/>
  <c r="X989"/>
  <c r="W981" i="8"/>
  <c r="H981"/>
  <c r="O981" s="1"/>
  <c r="E168" i="6"/>
  <c r="M241" i="7"/>
  <c r="F168" i="6" s="1"/>
  <c r="R252" i="7"/>
  <c r="G1030" i="5"/>
  <c r="O1030" s="1"/>
  <c r="W1030"/>
  <c r="L1049" i="8"/>
  <c r="K1059" i="5"/>
  <c r="G190" i="6"/>
  <c r="O270" i="7"/>
  <c r="H190" i="6" s="1"/>
  <c r="W1115" i="5"/>
  <c r="G1115"/>
  <c r="O1115" s="1"/>
  <c r="L1139" i="8"/>
  <c r="K1149" i="5"/>
  <c r="W1152" i="8"/>
  <c r="H1152"/>
  <c r="O1152" s="1"/>
  <c r="G226" i="6"/>
  <c r="O310" i="7"/>
  <c r="H226" i="6" s="1"/>
  <c r="L1202" i="8"/>
  <c r="K1212" i="5"/>
  <c r="W1223"/>
  <c r="G1223"/>
  <c r="O1223" s="1"/>
  <c r="H1253" i="8"/>
  <c r="O1253" s="1"/>
  <c r="W1253"/>
  <c r="R1268" i="5"/>
  <c r="AB1213" i="1"/>
  <c r="I1272" i="8"/>
  <c r="H1282" i="5"/>
  <c r="W1302"/>
  <c r="G1302"/>
  <c r="O1302" s="1"/>
  <c r="E248" i="6"/>
  <c r="M350" i="7"/>
  <c r="F248" i="6" s="1"/>
  <c r="G1306" i="5"/>
  <c r="O1306" s="1"/>
  <c r="W1306"/>
  <c r="H1361" i="8"/>
  <c r="O1361" s="1"/>
  <c r="W1361"/>
  <c r="W1363"/>
  <c r="H1363"/>
  <c r="O1363" s="1"/>
  <c r="W1375" i="5"/>
  <c r="G1375"/>
  <c r="O1375" s="1"/>
  <c r="G288" i="6"/>
  <c r="O381" i="7"/>
  <c r="H288" i="6" s="1"/>
  <c r="I1391" i="8"/>
  <c r="H1401" i="5"/>
  <c r="CR1335" i="1"/>
  <c r="Q1335" s="1"/>
  <c r="D280" i="6"/>
  <c r="G285"/>
  <c r="O391" i="7"/>
  <c r="H285" i="6" s="1"/>
  <c r="E301"/>
  <c r="M403" i="7"/>
  <c r="F301" i="6" s="1"/>
  <c r="G1460" i="5"/>
  <c r="O1460" s="1"/>
  <c r="X1460"/>
  <c r="H163" i="6"/>
  <c r="F183"/>
  <c r="F317"/>
  <c r="T134" i="8"/>
  <c r="L140" s="1"/>
  <c r="T144" i="5"/>
  <c r="K150" s="1"/>
  <c r="E95" i="6"/>
  <c r="M144" i="7"/>
  <c r="F95" i="6" s="1"/>
  <c r="R698" i="5"/>
  <c r="W705"/>
  <c r="G705"/>
  <c r="O705" s="1"/>
  <c r="R688" i="8"/>
  <c r="H695"/>
  <c r="O695" s="1"/>
  <c r="W695"/>
  <c r="W697"/>
  <c r="H697"/>
  <c r="O697" s="1"/>
  <c r="D103" i="6"/>
  <c r="I703" i="8"/>
  <c r="H713" i="5"/>
  <c r="W719" s="1"/>
  <c r="CR668" i="1"/>
  <c r="Q668" s="1"/>
  <c r="R716" i="8"/>
  <c r="L729"/>
  <c r="K739" i="5"/>
  <c r="L786"/>
  <c r="X805" i="8"/>
  <c r="H805"/>
  <c r="O805" s="1"/>
  <c r="X829" i="5"/>
  <c r="G829"/>
  <c r="O829" s="1"/>
  <c r="W843"/>
  <c r="G843"/>
  <c r="O843" s="1"/>
  <c r="Y862"/>
  <c r="G862"/>
  <c r="O862" s="1"/>
  <c r="L881" i="8"/>
  <c r="K891" i="5"/>
  <c r="G926"/>
  <c r="O926" s="1"/>
  <c r="W926"/>
  <c r="E151" i="6"/>
  <c r="M223" i="7"/>
  <c r="F151" i="6" s="1"/>
  <c r="W984" i="5"/>
  <c r="G984"/>
  <c r="O984" s="1"/>
  <c r="R977"/>
  <c r="L967" i="8"/>
  <c r="K977" i="5"/>
  <c r="CR960" i="1"/>
  <c r="Q960" s="1"/>
  <c r="CP960" s="1"/>
  <c r="O960" s="1"/>
  <c r="AB960"/>
  <c r="D165" i="6"/>
  <c r="R1007" i="5"/>
  <c r="W1014"/>
  <c r="G1014"/>
  <c r="O1014" s="1"/>
  <c r="I1010" i="8"/>
  <c r="H1020" i="5"/>
  <c r="W1026" s="1"/>
  <c r="AB967" i="1"/>
  <c r="CR967"/>
  <c r="Q967" s="1"/>
  <c r="L1035" i="8"/>
  <c r="K1045" i="5"/>
  <c r="M1089" i="8"/>
  <c r="W1042"/>
  <c r="H1042"/>
  <c r="O1042" s="1"/>
  <c r="R1095"/>
  <c r="H1102"/>
  <c r="O1102" s="1"/>
  <c r="W1102"/>
  <c r="R1125"/>
  <c r="W1132"/>
  <c r="H1132"/>
  <c r="O1132" s="1"/>
  <c r="E208" i="6"/>
  <c r="M292" i="7"/>
  <c r="F208" i="6" s="1"/>
  <c r="R1147" i="5"/>
  <c r="W1154"/>
  <c r="G1154"/>
  <c r="O1154" s="1"/>
  <c r="R1170"/>
  <c r="W1177"/>
  <c r="G1177"/>
  <c r="O1177" s="1"/>
  <c r="W1170" i="8"/>
  <c r="H1170"/>
  <c r="O1170" s="1"/>
  <c r="G230" i="6"/>
  <c r="O305" i="7"/>
  <c r="H230" i="6" s="1"/>
  <c r="G1207" i="5"/>
  <c r="O1207" s="1"/>
  <c r="R1200"/>
  <c r="W1207"/>
  <c r="F373" i="6"/>
  <c r="L445" i="5"/>
  <c r="R551" i="8"/>
  <c r="H558"/>
  <c r="O558" s="1"/>
  <c r="G570" i="5"/>
  <c r="O570" s="1"/>
  <c r="W570"/>
  <c r="H562" i="8"/>
  <c r="O562" s="1"/>
  <c r="W562"/>
  <c r="X617" i="5"/>
  <c r="G617"/>
  <c r="O617" s="1"/>
  <c r="L612" i="8"/>
  <c r="K622" i="5"/>
  <c r="W621" i="8"/>
  <c r="H621"/>
  <c r="O621" s="1"/>
  <c r="L645"/>
  <c r="K655" i="5"/>
  <c r="X666" i="8"/>
  <c r="H666"/>
  <c r="O666" s="1"/>
  <c r="I670"/>
  <c r="W676" s="1"/>
  <c r="H680" i="5"/>
  <c r="W686" s="1"/>
  <c r="CR621" i="1"/>
  <c r="Q621" s="1"/>
  <c r="CP621" s="1"/>
  <c r="O621" s="1"/>
  <c r="R712" i="5"/>
  <c r="H739" i="8"/>
  <c r="O739" s="1"/>
  <c r="W739"/>
  <c r="M174" i="7"/>
  <c r="F112" i="6" s="1"/>
  <c r="E112"/>
  <c r="G117"/>
  <c r="O181" i="7"/>
  <c r="H117" i="6" s="1"/>
  <c r="L784" i="8"/>
  <c r="K794" i="5"/>
  <c r="H791" i="8"/>
  <c r="O791" s="1"/>
  <c r="W791"/>
  <c r="R806" i="5"/>
  <c r="L796" i="8"/>
  <c r="K806" i="5"/>
  <c r="I823" i="8"/>
  <c r="H833" i="5"/>
  <c r="W839" s="1"/>
  <c r="R851"/>
  <c r="G858"/>
  <c r="O858" s="1"/>
  <c r="W858"/>
  <c r="R841" i="8"/>
  <c r="R879" i="5"/>
  <c r="W900"/>
  <c r="G900"/>
  <c r="O900" s="1"/>
  <c r="M213" i="7"/>
  <c r="F154" i="6" s="1"/>
  <c r="E154"/>
  <c r="G936" i="5"/>
  <c r="O936" s="1"/>
  <c r="W936"/>
  <c r="R929"/>
  <c r="G149" i="6"/>
  <c r="O218" i="7"/>
  <c r="H149" i="6" s="1"/>
  <c r="CP908" i="1"/>
  <c r="O908" s="1"/>
  <c r="GM908" s="1"/>
  <c r="L952" i="8"/>
  <c r="K953" s="1"/>
  <c r="P953" s="1"/>
  <c r="K962" i="5"/>
  <c r="J963" s="1"/>
  <c r="P963" s="1"/>
  <c r="CP913" i="1"/>
  <c r="O913" s="1"/>
  <c r="E171" i="6"/>
  <c r="M246" i="7"/>
  <c r="F171" i="6" s="1"/>
  <c r="M265" i="7"/>
  <c r="F188" i="6" s="1"/>
  <c r="E188"/>
  <c r="W1083" i="8"/>
  <c r="H1083"/>
  <c r="O1083" s="1"/>
  <c r="R281" i="7"/>
  <c r="R1122" i="5"/>
  <c r="G206" i="6"/>
  <c r="O287" i="7"/>
  <c r="H206" i="6" s="1"/>
  <c r="G210"/>
  <c r="O298" i="7"/>
  <c r="H210" i="6" s="1"/>
  <c r="L1204" i="8"/>
  <c r="K1214" i="5"/>
  <c r="W1211" i="8"/>
  <c r="H1211"/>
  <c r="O1211" s="1"/>
  <c r="AB1208" i="1"/>
  <c r="CR1208"/>
  <c r="Q1208" s="1"/>
  <c r="CP1208" s="1"/>
  <c r="O1208" s="1"/>
  <c r="M1290" i="8"/>
  <c r="Q1290" s="1"/>
  <c r="M1289"/>
  <c r="L1300" i="5"/>
  <c r="Q1300" s="1"/>
  <c r="L1299"/>
  <c r="CR1282" i="1"/>
  <c r="Q1282" s="1"/>
  <c r="I1353" i="8"/>
  <c r="H1363" i="5"/>
  <c r="R1373" i="8"/>
  <c r="R1403"/>
  <c r="CR1388" i="1"/>
  <c r="Q1388" s="1"/>
  <c r="I1439" i="8"/>
  <c r="H1449" i="5"/>
  <c r="W1455" s="1"/>
  <c r="T1451" i="8"/>
  <c r="T1461" i="5"/>
  <c r="T1465" i="8"/>
  <c r="T1475" i="5"/>
  <c r="R1482" i="8"/>
  <c r="L1490"/>
  <c r="K1491" s="1"/>
  <c r="P1491" s="1"/>
  <c r="K1500" i="5"/>
  <c r="J1501" s="1"/>
  <c r="P1501" s="1"/>
  <c r="E320" i="6"/>
  <c r="M427" i="7"/>
  <c r="F320" i="6" s="1"/>
  <c r="G1527" i="5"/>
  <c r="O1527" s="1"/>
  <c r="X1527"/>
  <c r="R1532"/>
  <c r="E322" i="6"/>
  <c r="M433" i="7"/>
  <c r="F322" i="6" s="1"/>
  <c r="F261"/>
  <c r="L237" i="5"/>
  <c r="CY379" i="1"/>
  <c r="X379" s="1"/>
  <c r="CY501"/>
  <c r="X501" s="1"/>
  <c r="CZ501"/>
  <c r="Y501" s="1"/>
  <c r="W577" i="8"/>
  <c r="H577"/>
  <c r="O577" s="1"/>
  <c r="R570"/>
  <c r="W589" i="5"/>
  <c r="G589"/>
  <c r="O589" s="1"/>
  <c r="H593" i="8"/>
  <c r="O593" s="1"/>
  <c r="X593"/>
  <c r="L594"/>
  <c r="K595" s="1"/>
  <c r="P595" s="1"/>
  <c r="K604" i="5"/>
  <c r="J605" s="1"/>
  <c r="P605" s="1"/>
  <c r="R608"/>
  <c r="H617" i="8"/>
  <c r="O617" s="1"/>
  <c r="W617"/>
  <c r="R610"/>
  <c r="Y640"/>
  <c r="H640"/>
  <c r="O640" s="1"/>
  <c r="L657"/>
  <c r="K667" i="5"/>
  <c r="R669" i="8"/>
  <c r="H676"/>
  <c r="O676" s="1"/>
  <c r="W678"/>
  <c r="H678"/>
  <c r="O678" s="1"/>
  <c r="G745" i="5"/>
  <c r="O745" s="1"/>
  <c r="L728" i="8"/>
  <c r="K738" i="5"/>
  <c r="H737" i="8"/>
  <c r="O737" s="1"/>
  <c r="W737"/>
  <c r="H761" i="5"/>
  <c r="I751" i="8"/>
  <c r="AB730" i="1"/>
  <c r="CR730"/>
  <c r="Q730" s="1"/>
  <c r="AD739" s="1"/>
  <c r="H779" i="5"/>
  <c r="W779" s="1"/>
  <c r="K789" i="8"/>
  <c r="P789" s="1"/>
  <c r="Y803" i="5"/>
  <c r="G803"/>
  <c r="O803" s="1"/>
  <c r="H829" i="8"/>
  <c r="O829" s="1"/>
  <c r="R822"/>
  <c r="W829"/>
  <c r="L891"/>
  <c r="K892" s="1"/>
  <c r="P892" s="1"/>
  <c r="K901" i="5"/>
  <c r="J902" s="1"/>
  <c r="P902" s="1"/>
  <c r="CP851" i="1"/>
  <c r="O851" s="1"/>
  <c r="G969" i="5"/>
  <c r="O969" s="1"/>
  <c r="W969"/>
  <c r="L968" i="8"/>
  <c r="K978" i="5"/>
  <c r="E166" i="6"/>
  <c r="M235" i="7"/>
  <c r="F166" i="6" s="1"/>
  <c r="G1001" i="5"/>
  <c r="O1001" s="1"/>
  <c r="W1001"/>
  <c r="R994"/>
  <c r="R1042"/>
  <c r="T259" i="7"/>
  <c r="G1054" i="5"/>
  <c r="O1054" s="1"/>
  <c r="X1054"/>
  <c r="G1056"/>
  <c r="O1056" s="1"/>
  <c r="W1056"/>
  <c r="W1081"/>
  <c r="G1081"/>
  <c r="O1081" s="1"/>
  <c r="L1133" i="8"/>
  <c r="K1134" s="1"/>
  <c r="P1134" s="1"/>
  <c r="K1143" i="5"/>
  <c r="J1144" s="1"/>
  <c r="P1144" s="1"/>
  <c r="G1158"/>
  <c r="O1158" s="1"/>
  <c r="W1158"/>
  <c r="G1160"/>
  <c r="O1160" s="1"/>
  <c r="W1160"/>
  <c r="L1163" i="8"/>
  <c r="K1173" i="5"/>
  <c r="M1215" i="8"/>
  <c r="X1172"/>
  <c r="H1172"/>
  <c r="O1172" s="1"/>
  <c r="L1193"/>
  <c r="K1203" i="5"/>
  <c r="E229" i="6"/>
  <c r="M321" i="7"/>
  <c r="F229" i="6" s="1"/>
  <c r="L1239" i="8"/>
  <c r="K1249" i="5"/>
  <c r="W1248" i="8"/>
  <c r="H1248"/>
  <c r="O1248" s="1"/>
  <c r="AB1209" i="1"/>
  <c r="I1259" i="8"/>
  <c r="H1265" s="1"/>
  <c r="O1265" s="1"/>
  <c r="H1269" i="5"/>
  <c r="W1275" s="1"/>
  <c r="W1268" i="8"/>
  <c r="H1268"/>
  <c r="O1268" s="1"/>
  <c r="H1280"/>
  <c r="O1280" s="1"/>
  <c r="W1280"/>
  <c r="W1312" i="5"/>
  <c r="G1312"/>
  <c r="O1312" s="1"/>
  <c r="G269" i="6"/>
  <c r="O359" i="7"/>
  <c r="H269" i="6" s="1"/>
  <c r="L1329" i="8"/>
  <c r="K1339" i="5"/>
  <c r="T364" i="7"/>
  <c r="E267" i="6"/>
  <c r="M369" i="7"/>
  <c r="F267" i="6" s="1"/>
  <c r="G1238" i="5"/>
  <c r="O1238" s="1"/>
  <c r="W1238"/>
  <c r="R1231"/>
  <c r="H1320" i="8"/>
  <c r="O1320" s="1"/>
  <c r="W1320"/>
  <c r="R1337" i="5"/>
  <c r="L1343" i="8"/>
  <c r="K1353" i="5"/>
  <c r="G1397"/>
  <c r="O1397" s="1"/>
  <c r="W1397"/>
  <c r="R1400"/>
  <c r="G1407"/>
  <c r="O1407" s="1"/>
  <c r="W1407"/>
  <c r="L1390" i="8"/>
  <c r="K1400" i="5"/>
  <c r="L1459" i="8"/>
  <c r="K1469" i="5"/>
  <c r="R427" i="7"/>
  <c r="W1554" i="5"/>
  <c r="G1554"/>
  <c r="O1554" s="1"/>
  <c r="G1586"/>
  <c r="O1586" s="1"/>
  <c r="W1586"/>
  <c r="X1588"/>
  <c r="G1588"/>
  <c r="O1588" s="1"/>
  <c r="I1584" i="8"/>
  <c r="W1590" s="1"/>
  <c r="H1594" i="5"/>
  <c r="W1600" s="1"/>
  <c r="G1627"/>
  <c r="O1627" s="1"/>
  <c r="W1627"/>
  <c r="G356" i="6"/>
  <c r="O471" i="7"/>
  <c r="H356" i="6" s="1"/>
  <c r="G1649" i="5"/>
  <c r="O1649" s="1"/>
  <c r="X1649"/>
  <c r="L1670" i="8"/>
  <c r="K1680" i="5"/>
  <c r="W1678" i="8"/>
  <c r="H1678"/>
  <c r="O1678" s="1"/>
  <c r="G1712" i="5"/>
  <c r="O1712" s="1"/>
  <c r="X1712"/>
  <c r="H1704" i="8"/>
  <c r="O1704" s="1"/>
  <c r="W1704"/>
  <c r="CR1639" i="1"/>
  <c r="Q1639" s="1"/>
  <c r="CP1639" s="1"/>
  <c r="O1639" s="1"/>
  <c r="AB1639"/>
  <c r="E380" i="6"/>
  <c r="M510" i="7"/>
  <c r="F380" i="6" s="1"/>
  <c r="W1747" i="8"/>
  <c r="H1747"/>
  <c r="O1747" s="1"/>
  <c r="G396" i="6"/>
  <c r="O523" i="7"/>
  <c r="H396" i="6" s="1"/>
  <c r="M533" i="7"/>
  <c r="F399" i="6" s="1"/>
  <c r="E399"/>
  <c r="E251"/>
  <c r="M328" i="7"/>
  <c r="F251" i="6" s="1"/>
  <c r="W1246" i="5"/>
  <c r="G1246"/>
  <c r="O1246" s="1"/>
  <c r="E268" i="6"/>
  <c r="M374" i="7"/>
  <c r="F268" i="6" s="1"/>
  <c r="G281"/>
  <c r="O380" i="7"/>
  <c r="H281" i="6" s="1"/>
  <c r="O404" i="7"/>
  <c r="H308" i="6" s="1"/>
  <c r="G308"/>
  <c r="G1503" i="5"/>
  <c r="O1503" s="1"/>
  <c r="W1503"/>
  <c r="L1570"/>
  <c r="R1576"/>
  <c r="H1590" i="8"/>
  <c r="O1590" s="1"/>
  <c r="R1583"/>
  <c r="R1596"/>
  <c r="T471" i="7"/>
  <c r="I1658" i="8"/>
  <c r="H1668" i="5"/>
  <c r="G1674" s="1"/>
  <c r="O1674" s="1"/>
  <c r="CR1577" i="1"/>
  <c r="Q1577" s="1"/>
  <c r="L1669" i="8"/>
  <c r="K1679" i="5"/>
  <c r="G375" i="6"/>
  <c r="O493" i="7"/>
  <c r="H375" i="6" s="1"/>
  <c r="G377"/>
  <c r="O499" i="7"/>
  <c r="H377" i="6" s="1"/>
  <c r="L1736" i="8"/>
  <c r="K1746" i="5"/>
  <c r="W1806"/>
  <c r="G1806"/>
  <c r="O1806" s="1"/>
  <c r="V1232" i="8"/>
  <c r="V1242" i="5"/>
  <c r="G1255"/>
  <c r="O1255" s="1"/>
  <c r="R1248"/>
  <c r="W1255"/>
  <c r="G1288"/>
  <c r="O1288" s="1"/>
  <c r="W1288"/>
  <c r="R1281"/>
  <c r="H1278" i="8"/>
  <c r="O1278" s="1"/>
  <c r="W1278"/>
  <c r="R1271"/>
  <c r="M344" i="7"/>
  <c r="F246" i="6" s="1"/>
  <c r="E246"/>
  <c r="V1299" i="8"/>
  <c r="V1309" i="5"/>
  <c r="X1322" i="8"/>
  <c r="H1322"/>
  <c r="O1322" s="1"/>
  <c r="L1348"/>
  <c r="K1349" s="1"/>
  <c r="P1349" s="1"/>
  <c r="K1358" i="5"/>
  <c r="J1359" s="1"/>
  <c r="P1359" s="1"/>
  <c r="R380" i="7"/>
  <c r="G1395" i="5"/>
  <c r="O1395" s="1"/>
  <c r="X1395"/>
  <c r="L1429" i="8"/>
  <c r="K1430" s="1"/>
  <c r="P1430" s="1"/>
  <c r="K1439" i="5"/>
  <c r="J1440" s="1"/>
  <c r="P1440" s="1"/>
  <c r="I1458" i="8"/>
  <c r="W1464" s="1"/>
  <c r="H1468" i="5"/>
  <c r="W1474" s="1"/>
  <c r="CR1398" i="1"/>
  <c r="Q1398" s="1"/>
  <c r="CZ1400"/>
  <c r="Y1400" s="1"/>
  <c r="H1495" i="8"/>
  <c r="O1495" s="1"/>
  <c r="W1495"/>
  <c r="G1525" i="5"/>
  <c r="O1525" s="1"/>
  <c r="W1525"/>
  <c r="CY1465" i="1"/>
  <c r="X1465" s="1"/>
  <c r="CZ1465"/>
  <c r="Y1465" s="1"/>
  <c r="H1556" i="8"/>
  <c r="O1556" s="1"/>
  <c r="W1556"/>
  <c r="W1674" i="5"/>
  <c r="R1667"/>
  <c r="W1666" i="8"/>
  <c r="H1666"/>
  <c r="O1666" s="1"/>
  <c r="H1676"/>
  <c r="O1676" s="1"/>
  <c r="W1676"/>
  <c r="R1669"/>
  <c r="H1697"/>
  <c r="O1697" s="1"/>
  <c r="W1697"/>
  <c r="R1690"/>
  <c r="G1710" i="5"/>
  <c r="O1710" s="1"/>
  <c r="W1710"/>
  <c r="BC1621" i="1"/>
  <c r="F1668"/>
  <c r="G394" i="6"/>
  <c r="O517" i="7"/>
  <c r="H394" i="6" s="1"/>
  <c r="H1771" i="8"/>
  <c r="O1771" s="1"/>
  <c r="W1771"/>
  <c r="I1775"/>
  <c r="H1781" s="1"/>
  <c r="O1781" s="1"/>
  <c r="H1785" i="5"/>
  <c r="G1791" s="1"/>
  <c r="O1791" s="1"/>
  <c r="G1818"/>
  <c r="O1818" s="1"/>
  <c r="W1818"/>
  <c r="AB604" i="1"/>
  <c r="CY955"/>
  <c r="X955" s="1"/>
  <c r="H1383" i="8"/>
  <c r="O1383" s="1"/>
  <c r="W1383"/>
  <c r="L1425"/>
  <c r="K1426" s="1"/>
  <c r="P1426" s="1"/>
  <c r="K1435" i="5"/>
  <c r="J1436" s="1"/>
  <c r="P1436" s="1"/>
  <c r="ET1324" i="1"/>
  <c r="P1366"/>
  <c r="AB1388"/>
  <c r="M1499" i="8"/>
  <c r="V1437"/>
  <c r="L1443" s="1"/>
  <c r="V1447" i="5"/>
  <c r="K1453" s="1"/>
  <c r="W1462"/>
  <c r="G1462"/>
  <c r="O1462" s="1"/>
  <c r="R1467"/>
  <c r="R1457" i="8"/>
  <c r="D300" i="6"/>
  <c r="G1489" i="5"/>
  <c r="O1489" s="1"/>
  <c r="W1489"/>
  <c r="AB1460" i="1"/>
  <c r="W1532" i="8"/>
  <c r="H1532"/>
  <c r="O1532" s="1"/>
  <c r="G1552" i="5"/>
  <c r="O1552" s="1"/>
  <c r="R1545"/>
  <c r="W1552"/>
  <c r="E324" i="6"/>
  <c r="M438" i="7"/>
  <c r="F324" i="6" s="1"/>
  <c r="L1557" i="8"/>
  <c r="K1558" s="1"/>
  <c r="P1558" s="1"/>
  <c r="K1567" i="5"/>
  <c r="J1568" s="1"/>
  <c r="P1568" s="1"/>
  <c r="H1580" i="8"/>
  <c r="O1580" s="1"/>
  <c r="W1580"/>
  <c r="H1593"/>
  <c r="O1593" s="1"/>
  <c r="W1593"/>
  <c r="CZ1522" i="1"/>
  <c r="Y1522" s="1"/>
  <c r="G362" i="6"/>
  <c r="O472" i="7"/>
  <c r="H362" i="6" s="1"/>
  <c r="E382"/>
  <c r="M494" i="7"/>
  <c r="F382" i="6" s="1"/>
  <c r="G1716" i="5"/>
  <c r="O1716" s="1"/>
  <c r="W1716"/>
  <c r="D372" i="6"/>
  <c r="R517" i="7"/>
  <c r="X1769" i="8"/>
  <c r="H1769"/>
  <c r="O1769" s="1"/>
  <c r="W1794" i="5"/>
  <c r="G1794"/>
  <c r="O1794" s="1"/>
  <c r="R1787" i="8"/>
  <c r="D391" i="6"/>
  <c r="G1822" i="5"/>
  <c r="O1822" s="1"/>
  <c r="W1822"/>
  <c r="T1293" i="8"/>
  <c r="T1303" i="5"/>
  <c r="CZ1696" i="1"/>
  <c r="Y1696" s="1"/>
  <c r="V1698" i="8"/>
  <c r="V1708" i="5"/>
  <c r="T62" i="8"/>
  <c r="T72" i="5"/>
  <c r="V144" i="8"/>
  <c r="V154" i="5"/>
  <c r="V254" i="8"/>
  <c r="V264" i="5"/>
  <c r="T188" i="8"/>
  <c r="T198" i="5"/>
  <c r="V232" i="8"/>
  <c r="L238" s="1"/>
  <c r="K240" s="1"/>
  <c r="P240" s="1"/>
  <c r="V242" i="5"/>
  <c r="K248" s="1"/>
  <c r="J250" s="1"/>
  <c r="P250" s="1"/>
  <c r="I160" i="8"/>
  <c r="W166" s="1"/>
  <c r="H170" i="5"/>
  <c r="W176" s="1"/>
  <c r="GM275" i="1"/>
  <c r="T324" i="8"/>
  <c r="T334" i="5"/>
  <c r="CP218" i="1"/>
  <c r="O218" s="1"/>
  <c r="L266" i="8"/>
  <c r="K267" s="1"/>
  <c r="P267" s="1"/>
  <c r="K276" i="5"/>
  <c r="J277" s="1"/>
  <c r="P277" s="1"/>
  <c r="M323" i="8"/>
  <c r="Q323" s="1"/>
  <c r="M322"/>
  <c r="L333" i="5"/>
  <c r="Q333" s="1"/>
  <c r="L332"/>
  <c r="L363" i="8"/>
  <c r="K373" i="5"/>
  <c r="DU116" i="1"/>
  <c r="V169" i="8"/>
  <c r="V179" i="5"/>
  <c r="V266" i="8"/>
  <c r="V276" i="5"/>
  <c r="CP326" i="1"/>
  <c r="O326" s="1"/>
  <c r="L369" i="8"/>
  <c r="K370" s="1"/>
  <c r="P370" s="1"/>
  <c r="K379" i="5"/>
  <c r="J380" s="1"/>
  <c r="P380" s="1"/>
  <c r="CP167" i="1"/>
  <c r="O167" s="1"/>
  <c r="L222" i="8"/>
  <c r="K223" s="1"/>
  <c r="P223" s="1"/>
  <c r="K232" i="5"/>
  <c r="J233" s="1"/>
  <c r="P233" s="1"/>
  <c r="V298" i="8"/>
  <c r="V308" i="5"/>
  <c r="CP281" i="1"/>
  <c r="O281" s="1"/>
  <c r="L338" i="8"/>
  <c r="K339" s="1"/>
  <c r="P339" s="1"/>
  <c r="K348" i="5"/>
  <c r="J349" s="1"/>
  <c r="P349" s="1"/>
  <c r="T224" i="8"/>
  <c r="T234" i="5"/>
  <c r="T385" i="8"/>
  <c r="L391" s="1"/>
  <c r="T395" i="5"/>
  <c r="K401" s="1"/>
  <c r="GN262" i="1"/>
  <c r="T346" i="8"/>
  <c r="L351" s="1"/>
  <c r="T356" i="5"/>
  <c r="K361" s="1"/>
  <c r="L406" i="8"/>
  <c r="K416" i="5"/>
  <c r="T310" i="8"/>
  <c r="T320" i="5"/>
  <c r="T428" i="8"/>
  <c r="T438" i="5"/>
  <c r="T256" i="8"/>
  <c r="L262" s="1"/>
  <c r="T266" i="5"/>
  <c r="K272" s="1"/>
  <c r="I289" i="8"/>
  <c r="W295" s="1"/>
  <c r="H299" i="5"/>
  <c r="G305" s="1"/>
  <c r="O305" s="1"/>
  <c r="V383" i="8"/>
  <c r="V393" i="5"/>
  <c r="CP505" i="1"/>
  <c r="O505" s="1"/>
  <c r="L547" i="8"/>
  <c r="K548" s="1"/>
  <c r="P548" s="1"/>
  <c r="K557" i="5"/>
  <c r="J558" s="1"/>
  <c r="P558" s="1"/>
  <c r="V417" i="8"/>
  <c r="V427" i="5"/>
  <c r="CZ385" i="1"/>
  <c r="Y385" s="1"/>
  <c r="L422" i="8"/>
  <c r="K432" i="5"/>
  <c r="T499" i="8"/>
  <c r="L504" s="1"/>
  <c r="T509" i="5"/>
  <c r="K514" s="1"/>
  <c r="L573" i="8"/>
  <c r="K583" i="5"/>
  <c r="V538" i="8"/>
  <c r="L544" s="1"/>
  <c r="V548" i="5"/>
  <c r="K554" s="1"/>
  <c r="CP623" i="1"/>
  <c r="O623" s="1"/>
  <c r="L677" i="8"/>
  <c r="K678" s="1"/>
  <c r="P678" s="1"/>
  <c r="K687" i="5"/>
  <c r="J688" s="1"/>
  <c r="P688" s="1"/>
  <c r="CP328" i="1"/>
  <c r="O328" s="1"/>
  <c r="L371" i="8"/>
  <c r="K372" s="1"/>
  <c r="P372" s="1"/>
  <c r="K381" i="5"/>
  <c r="J382" s="1"/>
  <c r="P382" s="1"/>
  <c r="T373" i="8"/>
  <c r="L379" s="1"/>
  <c r="T383" i="5"/>
  <c r="K389" s="1"/>
  <c r="GM557" i="1"/>
  <c r="T524" i="8"/>
  <c r="T534" i="5"/>
  <c r="V222" i="8"/>
  <c r="V232" i="5"/>
  <c r="M591" i="8"/>
  <c r="Q591" s="1"/>
  <c r="M590"/>
  <c r="L601" i="5"/>
  <c r="Q601" s="1"/>
  <c r="L633" s="1"/>
  <c r="L600"/>
  <c r="T465" i="8"/>
  <c r="T475" i="5"/>
  <c r="CP615" i="1"/>
  <c r="O615" s="1"/>
  <c r="L653" i="8"/>
  <c r="K654" s="1"/>
  <c r="P654" s="1"/>
  <c r="K663" i="5"/>
  <c r="J664" s="1"/>
  <c r="P664" s="1"/>
  <c r="V746" i="8"/>
  <c r="V756" i="5"/>
  <c r="GN511" i="1"/>
  <c r="T561" i="8"/>
  <c r="T571" i="5"/>
  <c r="V580" i="8"/>
  <c r="V590" i="5"/>
  <c r="CZ493" i="1"/>
  <c r="Y493" s="1"/>
  <c r="L516" i="8"/>
  <c r="K526" i="5"/>
  <c r="V665" i="8"/>
  <c r="V675" i="5"/>
  <c r="GM550" i="1"/>
  <c r="T578" i="8"/>
  <c r="T588" i="5"/>
  <c r="GM564" i="1"/>
  <c r="CJ627"/>
  <c r="CP837"/>
  <c r="O837" s="1"/>
  <c r="L858" i="8"/>
  <c r="K868" i="5"/>
  <c r="V653" i="8"/>
  <c r="V663" i="5"/>
  <c r="T696" i="8"/>
  <c r="T706" i="5"/>
  <c r="L413" i="8"/>
  <c r="K423" i="5"/>
  <c r="L822" i="8"/>
  <c r="K832" i="5"/>
  <c r="L1043" i="8"/>
  <c r="K1044" s="1"/>
  <c r="P1044" s="1"/>
  <c r="K1053" i="5"/>
  <c r="J1054" s="1"/>
  <c r="P1054" s="1"/>
  <c r="L1051" i="8"/>
  <c r="K1061" i="5"/>
  <c r="CP562" i="1"/>
  <c r="O562" s="1"/>
  <c r="L606" i="8"/>
  <c r="K607" s="1"/>
  <c r="P607" s="1"/>
  <c r="K616" i="5"/>
  <c r="J617" s="1"/>
  <c r="P617" s="1"/>
  <c r="CJ684" i="1"/>
  <c r="V726" i="8"/>
  <c r="L733" s="1"/>
  <c r="V736" i="5"/>
  <c r="K743" s="1"/>
  <c r="V851" i="8"/>
  <c r="V861" i="5"/>
  <c r="T1168" i="8"/>
  <c r="T1178" i="5"/>
  <c r="V1198" i="8"/>
  <c r="V1208" i="5"/>
  <c r="V758" i="8"/>
  <c r="V768" i="5"/>
  <c r="V792" i="8"/>
  <c r="V802" i="5"/>
  <c r="GN959" i="1"/>
  <c r="V982" i="8"/>
  <c r="L989" s="1"/>
  <c r="V992" i="5"/>
  <c r="K999" s="1"/>
  <c r="V440" i="8"/>
  <c r="L446" s="1"/>
  <c r="V450" i="5"/>
  <c r="K456" s="1"/>
  <c r="I599" i="8"/>
  <c r="H609" i="5"/>
  <c r="G615" s="1"/>
  <c r="O615" s="1"/>
  <c r="V679" i="8"/>
  <c r="V689" i="5"/>
  <c r="CY835" i="1"/>
  <c r="X835" s="1"/>
  <c r="GM910"/>
  <c r="T954" i="8"/>
  <c r="T964" i="5"/>
  <c r="DU1036" i="1"/>
  <c r="V1045" i="8"/>
  <c r="V1055" i="5"/>
  <c r="T804" i="8"/>
  <c r="T814" i="5"/>
  <c r="DZ916" i="1"/>
  <c r="M910" i="8"/>
  <c r="Q910" s="1"/>
  <c r="M961" s="1"/>
  <c r="L920" i="5"/>
  <c r="Q920" s="1"/>
  <c r="V956" i="8"/>
  <c r="V966" i="5"/>
  <c r="DZ977" i="1"/>
  <c r="M1015" i="8"/>
  <c r="M1016"/>
  <c r="Q1016" s="1"/>
  <c r="M1026" s="1"/>
  <c r="L1026" i="5"/>
  <c r="Q1026" s="1"/>
  <c r="L1036" s="1"/>
  <c r="L1025"/>
  <c r="M708" i="8"/>
  <c r="M709"/>
  <c r="Q709" s="1"/>
  <c r="L719" i="5"/>
  <c r="Q719" s="1"/>
  <c r="L751" s="1"/>
  <c r="L718"/>
  <c r="V818" i="8"/>
  <c r="V828" i="5"/>
  <c r="GN851" i="1"/>
  <c r="T891" i="8"/>
  <c r="T901" i="5"/>
  <c r="AB1018" i="1"/>
  <c r="T1072" i="8"/>
  <c r="L1078" s="1"/>
  <c r="T1082" i="5"/>
  <c r="K1088" s="1"/>
  <c r="T1084" i="8"/>
  <c r="T1094" i="5"/>
  <c r="L1261" i="8"/>
  <c r="K1271" i="5"/>
  <c r="L1151" i="8"/>
  <c r="K1152" s="1"/>
  <c r="P1152" s="1"/>
  <c r="K1161" i="5"/>
  <c r="J1162" s="1"/>
  <c r="P1162" s="1"/>
  <c r="T1279" i="8"/>
  <c r="T1289" i="5"/>
  <c r="CY560" i="1"/>
  <c r="X560" s="1"/>
  <c r="CP790"/>
  <c r="O790" s="1"/>
  <c r="L823" i="8"/>
  <c r="K833" i="5"/>
  <c r="GN842" i="1"/>
  <c r="T942" i="8"/>
  <c r="L948" s="1"/>
  <c r="T952" i="5"/>
  <c r="K958" s="1"/>
  <c r="L1327" i="8"/>
  <c r="K1337" i="5"/>
  <c r="T911" i="8"/>
  <c r="T921" i="5"/>
  <c r="CP1032" i="1"/>
  <c r="O1032" s="1"/>
  <c r="L1084" i="8"/>
  <c r="K1085" s="1"/>
  <c r="P1085" s="1"/>
  <c r="K1094" i="5"/>
  <c r="J1095" s="1"/>
  <c r="P1095" s="1"/>
  <c r="L1354" i="8"/>
  <c r="K1364" i="5"/>
  <c r="CP1335" i="1"/>
  <c r="O1335" s="1"/>
  <c r="L1393" i="8"/>
  <c r="K1403" i="5"/>
  <c r="T889" i="8"/>
  <c r="T899" i="5"/>
  <c r="CZ1347" i="1"/>
  <c r="Y1347" s="1"/>
  <c r="DW853"/>
  <c r="L843" i="8"/>
  <c r="K853" i="5"/>
  <c r="T877" i="8"/>
  <c r="T887" i="5"/>
  <c r="V1023" i="8"/>
  <c r="V1033" i="5"/>
  <c r="T1120" i="8"/>
  <c r="T1130" i="5"/>
  <c r="T1318" i="8"/>
  <c r="T1328" i="5"/>
  <c r="V1494" i="8"/>
  <c r="V1504" i="5"/>
  <c r="AE916" i="1"/>
  <c r="V1212" i="8"/>
  <c r="V1222" i="5"/>
  <c r="DW1353" i="1"/>
  <c r="L1392" i="8"/>
  <c r="K1402" i="5"/>
  <c r="T1545" i="8"/>
  <c r="L1551" s="1"/>
  <c r="T1555" i="5"/>
  <c r="K1561" s="1"/>
  <c r="DW977" i="1"/>
  <c r="L1011" i="8"/>
  <c r="K1021" i="5"/>
  <c r="GN971" i="1"/>
  <c r="T1019" i="8"/>
  <c r="T1029" i="5"/>
  <c r="CP1089" i="1"/>
  <c r="O1089" s="1"/>
  <c r="L1145" i="8"/>
  <c r="K1146" s="1"/>
  <c r="P1146" s="1"/>
  <c r="K1155" i="5"/>
  <c r="J1156" s="1"/>
  <c r="P1156" s="1"/>
  <c r="V1338" i="8"/>
  <c r="L1345" s="1"/>
  <c r="V1348" i="5"/>
  <c r="K1355" s="1"/>
  <c r="CZ1281" i="1"/>
  <c r="Y1281" s="1"/>
  <c r="I1548" i="8"/>
  <c r="W1554" s="1"/>
  <c r="H1558" i="5"/>
  <c r="G1564" s="1"/>
  <c r="O1564" s="1"/>
  <c r="V1145" i="8"/>
  <c r="V1155" i="5"/>
  <c r="L1173" i="8"/>
  <c r="K1174" s="1"/>
  <c r="P1174" s="1"/>
  <c r="K1183" i="5"/>
  <c r="J1184" s="1"/>
  <c r="P1184" s="1"/>
  <c r="T1299" i="8"/>
  <c r="T1309" i="5"/>
  <c r="I1483" i="8"/>
  <c r="H1489" s="1"/>
  <c r="O1489" s="1"/>
  <c r="H1493" i="5"/>
  <c r="W1499" s="1"/>
  <c r="GO1691" i="1"/>
  <c r="FU1711" s="1"/>
  <c r="T1768" i="8"/>
  <c r="T1778" i="5"/>
  <c r="V1147" i="8"/>
  <c r="V1157" i="5"/>
  <c r="L1376" i="8"/>
  <c r="K1386" i="5"/>
  <c r="V966" i="8"/>
  <c r="L972" s="1"/>
  <c r="V976" i="5"/>
  <c r="K982" s="1"/>
  <c r="L1171" i="8"/>
  <c r="K1172" s="1"/>
  <c r="P1172" s="1"/>
  <c r="K1181" i="5"/>
  <c r="J1182" s="1"/>
  <c r="P1182" s="1"/>
  <c r="CP1141" i="1"/>
  <c r="O1141" s="1"/>
  <c r="CY1194"/>
  <c r="X1194" s="1"/>
  <c r="V1362" i="8"/>
  <c r="V1372" i="5"/>
  <c r="L1569" i="8"/>
  <c r="K1579" i="5"/>
  <c r="CP1571" i="1"/>
  <c r="O1571" s="1"/>
  <c r="L1640" i="8"/>
  <c r="K1641" s="1"/>
  <c r="P1641" s="1"/>
  <c r="K1650" i="5"/>
  <c r="J1651" s="1"/>
  <c r="P1651" s="1"/>
  <c r="CP1626" i="1"/>
  <c r="O1626" s="1"/>
  <c r="L1698" i="8"/>
  <c r="K1700" s="1"/>
  <c r="P1700" s="1"/>
  <c r="K1708" i="5"/>
  <c r="J1710" s="1"/>
  <c r="P1710" s="1"/>
  <c r="CP1646" i="1"/>
  <c r="O1646" s="1"/>
  <c r="L1744" i="8"/>
  <c r="K1745" s="1"/>
  <c r="P1745" s="1"/>
  <c r="K1754" i="5"/>
  <c r="J1755" s="1"/>
  <c r="P1755" s="1"/>
  <c r="CP1705" i="1"/>
  <c r="O1705" s="1"/>
  <c r="L1807" i="8"/>
  <c r="K1808" s="1"/>
  <c r="P1808" s="1"/>
  <c r="K1817" i="5"/>
  <c r="J1818" s="1"/>
  <c r="P1818" s="1"/>
  <c r="CP1152" i="1"/>
  <c r="O1152" s="1"/>
  <c r="L1212" i="8"/>
  <c r="K1213" s="1"/>
  <c r="P1213" s="1"/>
  <c r="K1222" i="5"/>
  <c r="J1223" s="1"/>
  <c r="P1223" s="1"/>
  <c r="T1295" i="8"/>
  <c r="T1305" i="5"/>
  <c r="V1321" i="8"/>
  <c r="V1331" i="5"/>
  <c r="CP1396" i="1"/>
  <c r="O1396" s="1"/>
  <c r="L1453" i="8"/>
  <c r="K1454" s="1"/>
  <c r="P1454" s="1"/>
  <c r="K1463" i="5"/>
  <c r="J1464" s="1"/>
  <c r="P1464" s="1"/>
  <c r="V508" i="8"/>
  <c r="V518" i="5"/>
  <c r="V899" i="8"/>
  <c r="L905" s="1"/>
  <c r="V909" i="5"/>
  <c r="K915" s="1"/>
  <c r="V995" i="8"/>
  <c r="L1002" s="1"/>
  <c r="V1005" i="5"/>
  <c r="K1012" s="1"/>
  <c r="AC1292" i="1"/>
  <c r="CP1392"/>
  <c r="O1392" s="1"/>
  <c r="L1449" i="8"/>
  <c r="K1450" s="1"/>
  <c r="P1450" s="1"/>
  <c r="K1459" i="5"/>
  <c r="J1460" s="1"/>
  <c r="P1460" s="1"/>
  <c r="CP1512" i="1"/>
  <c r="O1512" s="1"/>
  <c r="L1577" i="8"/>
  <c r="K1578" s="1"/>
  <c r="P1578" s="1"/>
  <c r="K1587" i="5"/>
  <c r="J1588" s="1"/>
  <c r="P1588" s="1"/>
  <c r="L1644" i="8"/>
  <c r="K1654" i="5"/>
  <c r="CP1585" i="1"/>
  <c r="O1585" s="1"/>
  <c r="L1679" i="8"/>
  <c r="K1680" s="1"/>
  <c r="P1680" s="1"/>
  <c r="K1689" i="5"/>
  <c r="J1690" s="1"/>
  <c r="P1690" s="1"/>
  <c r="CP1644" i="1"/>
  <c r="O1644" s="1"/>
  <c r="L1742" i="8"/>
  <c r="K1743" s="1"/>
  <c r="P1743" s="1"/>
  <c r="K1752" i="5"/>
  <c r="J1753" s="1"/>
  <c r="P1753" s="1"/>
  <c r="CP1707" i="1"/>
  <c r="O1707" s="1"/>
  <c r="L1809" i="8"/>
  <c r="K1810" s="1"/>
  <c r="P1810" s="1"/>
  <c r="K1819" i="5"/>
  <c r="J1820" s="1"/>
  <c r="P1820" s="1"/>
  <c r="CP1221" i="1"/>
  <c r="O1221" s="1"/>
  <c r="L1293" i="8"/>
  <c r="K1294" s="1"/>
  <c r="P1294" s="1"/>
  <c r="K1303" i="5"/>
  <c r="J1304" s="1"/>
  <c r="P1304" s="1"/>
  <c r="CP1288" i="1"/>
  <c r="O1288" s="1"/>
  <c r="L1364" i="8"/>
  <c r="K1365" s="1"/>
  <c r="P1365" s="1"/>
  <c r="K1374" i="5"/>
  <c r="J1375" s="1"/>
  <c r="P1375" s="1"/>
  <c r="CP1404" i="1"/>
  <c r="O1404" s="1"/>
  <c r="L1478" i="8"/>
  <c r="K1479" s="1"/>
  <c r="P1479" s="1"/>
  <c r="K1488" i="5"/>
  <c r="J1489" s="1"/>
  <c r="P1489" s="1"/>
  <c r="GO1569" i="1"/>
  <c r="FU1589" s="1"/>
  <c r="T1638" i="8"/>
  <c r="T1648" i="5"/>
  <c r="CP1197" i="1"/>
  <c r="O1197" s="1"/>
  <c r="L1235" i="8"/>
  <c r="K1236" s="1"/>
  <c r="P1236" s="1"/>
  <c r="K1245" i="5"/>
  <c r="J1246" s="1"/>
  <c r="P1246" s="1"/>
  <c r="CP1278" i="1"/>
  <c r="O1278" s="1"/>
  <c r="L1341" i="8"/>
  <c r="K1351" i="5"/>
  <c r="V1744" i="8"/>
  <c r="V1754" i="5"/>
  <c r="V1254" i="8"/>
  <c r="V1264" i="5"/>
  <c r="V1455" i="8"/>
  <c r="L1462" s="1"/>
  <c r="V1465" i="5"/>
  <c r="K1472" s="1"/>
  <c r="DW1473" i="1"/>
  <c r="L1725" i="8"/>
  <c r="K1735" i="5"/>
  <c r="CP1205" i="1"/>
  <c r="O1205" s="1"/>
  <c r="L1252" i="8"/>
  <c r="K1253" s="1"/>
  <c r="P1253" s="1"/>
  <c r="K1262" i="5"/>
  <c r="J1263" s="1"/>
  <c r="P1263" s="1"/>
  <c r="CY1406" i="1"/>
  <c r="X1406" s="1"/>
  <c r="V1281" i="8"/>
  <c r="L1288" s="1"/>
  <c r="V1291" i="5"/>
  <c r="K1298" s="1"/>
  <c r="GN1636" i="1"/>
  <c r="T1717" i="8"/>
  <c r="T1727" i="5"/>
  <c r="T1323" i="8"/>
  <c r="T1333" i="5"/>
  <c r="CP1455" i="1"/>
  <c r="O1455" s="1"/>
  <c r="L1516" i="8"/>
  <c r="K1517" s="1"/>
  <c r="P1517" s="1"/>
  <c r="K1526" i="5"/>
  <c r="J1527" s="1"/>
  <c r="P1527" s="1"/>
  <c r="V1516" i="8"/>
  <c r="V1526" i="5"/>
  <c r="CZ1520" i="1"/>
  <c r="Y1520" s="1"/>
  <c r="V1220" i="8"/>
  <c r="L1226" s="1"/>
  <c r="V1230" i="5"/>
  <c r="K1236" s="1"/>
  <c r="V1606" i="8"/>
  <c r="L1613" s="1"/>
  <c r="K1615" s="1"/>
  <c r="P1615" s="1"/>
  <c r="V1616" i="5"/>
  <c r="K1623" s="1"/>
  <c r="CY1624" i="1"/>
  <c r="X1624" s="1"/>
  <c r="T1807" i="8"/>
  <c r="T1817" i="5"/>
  <c r="T1809" i="8"/>
  <c r="T1819" i="5"/>
  <c r="V1453" i="8"/>
  <c r="V1463" i="5"/>
  <c r="CZ1413" i="1"/>
  <c r="Y1413" s="1"/>
  <c r="L1724" i="8"/>
  <c r="K1734" i="5"/>
  <c r="V1748" i="8"/>
  <c r="V1758" i="5"/>
  <c r="V1591" i="8"/>
  <c r="V1601" i="5"/>
  <c r="L1524" i="8"/>
  <c r="K1534" i="5"/>
  <c r="CY1516" i="1"/>
  <c r="X1516" s="1"/>
  <c r="L1585" i="8"/>
  <c r="K1595" i="5"/>
  <c r="V1667" i="8"/>
  <c r="L1674" s="1"/>
  <c r="V1677" i="5"/>
  <c r="K1684" s="1"/>
  <c r="V1518" i="8"/>
  <c r="V1528" i="5"/>
  <c r="L1584" i="8"/>
  <c r="K1594" i="5"/>
  <c r="GM1706" i="1"/>
  <c r="T155" i="8"/>
  <c r="T165" i="5"/>
  <c r="T1381" i="8"/>
  <c r="T1391" i="5"/>
  <c r="L1535" i="8"/>
  <c r="K1545" i="5"/>
  <c r="T1765" i="8"/>
  <c r="T1775" i="5"/>
  <c r="T1504" i="8"/>
  <c r="L1509" s="1"/>
  <c r="T1514" i="5"/>
  <c r="K1519" s="1"/>
  <c r="T1681" i="8"/>
  <c r="T1691" i="5"/>
  <c r="F20" i="6"/>
  <c r="F14"/>
  <c r="H14"/>
  <c r="F374"/>
  <c r="G59" i="5"/>
  <c r="O59" s="1"/>
  <c r="Y59"/>
  <c r="R52" i="8"/>
  <c r="X75"/>
  <c r="H75"/>
  <c r="O75" s="1"/>
  <c r="R132" i="5"/>
  <c r="G139"/>
  <c r="O139" s="1"/>
  <c r="W139"/>
  <c r="R147" i="8"/>
  <c r="X166" i="5"/>
  <c r="G166"/>
  <c r="O166" s="1"/>
  <c r="R191" i="8"/>
  <c r="R246"/>
  <c r="W275" i="5"/>
  <c r="G275"/>
  <c r="O275" s="1"/>
  <c r="R268"/>
  <c r="R258" i="8"/>
  <c r="R269"/>
  <c r="G307" i="5"/>
  <c r="O307" s="1"/>
  <c r="W307"/>
  <c r="L303" i="8"/>
  <c r="K313" i="5"/>
  <c r="L317" i="8"/>
  <c r="K327" i="5"/>
  <c r="CR277" i="1"/>
  <c r="Q277" s="1"/>
  <c r="I329" i="8"/>
  <c r="W335" s="1"/>
  <c r="H339" i="5"/>
  <c r="G345" s="1"/>
  <c r="O345" s="1"/>
  <c r="W354" i="8"/>
  <c r="R347"/>
  <c r="H354"/>
  <c r="O354" s="1"/>
  <c r="G368" i="5"/>
  <c r="O368" s="1"/>
  <c r="Y368"/>
  <c r="L415" i="8"/>
  <c r="K425" i="5"/>
  <c r="H450" i="8"/>
  <c r="O450" s="1"/>
  <c r="W450"/>
  <c r="L457"/>
  <c r="K467" i="5"/>
  <c r="H492" i="8"/>
  <c r="O492" s="1"/>
  <c r="W492"/>
  <c r="W509"/>
  <c r="H509"/>
  <c r="O509" s="1"/>
  <c r="L517"/>
  <c r="K527" i="5"/>
  <c r="H280" i="6"/>
  <c r="L112" i="5"/>
  <c r="G57"/>
  <c r="O57" s="1"/>
  <c r="W57"/>
  <c r="L54" i="8"/>
  <c r="K64" i="5"/>
  <c r="L90" i="8"/>
  <c r="K100" i="5"/>
  <c r="G25" i="6"/>
  <c r="O38" i="7"/>
  <c r="H25" i="6" s="1"/>
  <c r="G30" s="1"/>
  <c r="X200" i="8"/>
  <c r="H200"/>
  <c r="O200" s="1"/>
  <c r="R213" i="5"/>
  <c r="X223" i="8"/>
  <c r="H223"/>
  <c r="O223" s="1"/>
  <c r="Y244"/>
  <c r="H244"/>
  <c r="O244" s="1"/>
  <c r="L260"/>
  <c r="K270" i="5"/>
  <c r="CZ267" i="1"/>
  <c r="Y267" s="1"/>
  <c r="L302" i="8"/>
  <c r="K312" i="5"/>
  <c r="CY267" i="1"/>
  <c r="X267" s="1"/>
  <c r="GN267" s="1"/>
  <c r="G347" i="5"/>
  <c r="O347" s="1"/>
  <c r="W347"/>
  <c r="W366"/>
  <c r="G366"/>
  <c r="O366" s="1"/>
  <c r="R387" i="8"/>
  <c r="W394"/>
  <c r="H394"/>
  <c r="O394" s="1"/>
  <c r="L409"/>
  <c r="K419" i="5"/>
  <c r="W443"/>
  <c r="G443"/>
  <c r="O443" s="1"/>
  <c r="L442" i="8"/>
  <c r="K452" i="5"/>
  <c r="M494" i="8"/>
  <c r="H466"/>
  <c r="O466" s="1"/>
  <c r="X466"/>
  <c r="L481"/>
  <c r="K491" i="5"/>
  <c r="CY446" i="1"/>
  <c r="X446" s="1"/>
  <c r="CZ446"/>
  <c r="Y446" s="1"/>
  <c r="F115" i="6"/>
  <c r="H135"/>
  <c r="H185"/>
  <c r="H316"/>
  <c r="F336"/>
  <c r="X96" i="5"/>
  <c r="G96"/>
  <c r="O96" s="1"/>
  <c r="G110"/>
  <c r="O110" s="1"/>
  <c r="W110"/>
  <c r="L182"/>
  <c r="CR106" i="1"/>
  <c r="Q106" s="1"/>
  <c r="I148" i="8"/>
  <c r="W154" s="1"/>
  <c r="H158" i="5"/>
  <c r="G164" s="1"/>
  <c r="O164" s="1"/>
  <c r="W170" i="8"/>
  <c r="H170"/>
  <c r="O170" s="1"/>
  <c r="CZ153" i="1"/>
  <c r="Y153" s="1"/>
  <c r="CY153"/>
  <c r="X153" s="1"/>
  <c r="AU171"/>
  <c r="CD148"/>
  <c r="W252" i="5"/>
  <c r="G252"/>
  <c r="O252" s="1"/>
  <c r="V241" i="8"/>
  <c r="V251" i="5"/>
  <c r="X277"/>
  <c r="G277"/>
  <c r="O277" s="1"/>
  <c r="T277" i="8"/>
  <c r="T287" i="5"/>
  <c r="CR375" i="1"/>
  <c r="Q375" s="1"/>
  <c r="I407" i="8"/>
  <c r="H417" i="5"/>
  <c r="E63" i="6"/>
  <c r="M96" i="7"/>
  <c r="F63" i="6" s="1"/>
  <c r="E67"/>
  <c r="M102" i="7"/>
  <c r="F67" i="6" s="1"/>
  <c r="H431" i="8"/>
  <c r="O431" s="1"/>
  <c r="W431"/>
  <c r="H490"/>
  <c r="O490" s="1"/>
  <c r="W490"/>
  <c r="H511"/>
  <c r="O511" s="1"/>
  <c r="Y511"/>
  <c r="X523"/>
  <c r="H523"/>
  <c r="O523" s="1"/>
  <c r="R549" i="5"/>
  <c r="R539" i="8"/>
  <c r="F202" i="6"/>
  <c r="H201"/>
  <c r="H278"/>
  <c r="F334"/>
  <c r="F354"/>
  <c r="H392"/>
  <c r="CR35" i="1"/>
  <c r="Q35" s="1"/>
  <c r="I53" i="8"/>
  <c r="W59" s="1"/>
  <c r="H63" i="5"/>
  <c r="R99"/>
  <c r="G106"/>
  <c r="O106" s="1"/>
  <c r="W106"/>
  <c r="W96" i="8"/>
  <c r="R89"/>
  <c r="H96"/>
  <c r="O96" s="1"/>
  <c r="G197" i="5"/>
  <c r="O197" s="1"/>
  <c r="W197"/>
  <c r="T199" i="8"/>
  <c r="T209" i="5"/>
  <c r="G222"/>
  <c r="O222" s="1"/>
  <c r="X222"/>
  <c r="CY165" i="1"/>
  <c r="X165" s="1"/>
  <c r="L349" i="8"/>
  <c r="K359" i="5"/>
  <c r="W368" i="8"/>
  <c r="R361"/>
  <c r="H368"/>
  <c r="O368" s="1"/>
  <c r="CP332" i="1"/>
  <c r="O332" s="1"/>
  <c r="GM332" s="1"/>
  <c r="L383" i="8"/>
  <c r="K384" s="1"/>
  <c r="P384" s="1"/>
  <c r="K393" i="5"/>
  <c r="J394" s="1"/>
  <c r="P394" s="1"/>
  <c r="G406"/>
  <c r="O406" s="1"/>
  <c r="W406"/>
  <c r="H421"/>
  <c r="I411" i="8"/>
  <c r="E61" i="6"/>
  <c r="M95" i="7"/>
  <c r="F61" i="6" s="1"/>
  <c r="H435" i="5"/>
  <c r="R420" i="8"/>
  <c r="H429"/>
  <c r="O429" s="1"/>
  <c r="W458" i="5"/>
  <c r="R451"/>
  <c r="G458"/>
  <c r="O458" s="1"/>
  <c r="X478" i="8"/>
  <c r="H478"/>
  <c r="O478" s="1"/>
  <c r="H75" i="6"/>
  <c r="H97"/>
  <c r="F104"/>
  <c r="H144"/>
  <c r="F372"/>
  <c r="CY48" i="1"/>
  <c r="X48" s="1"/>
  <c r="G88" i="6"/>
  <c r="O132" i="7"/>
  <c r="H88" i="6" s="1"/>
  <c r="G591" i="5"/>
  <c r="O591" s="1"/>
  <c r="Y591"/>
  <c r="R594"/>
  <c r="W601"/>
  <c r="G601"/>
  <c r="O601" s="1"/>
  <c r="R584" i="8"/>
  <c r="W591"/>
  <c r="G662" i="5"/>
  <c r="O662" s="1"/>
  <c r="X662"/>
  <c r="L758" i="8"/>
  <c r="K759" s="1"/>
  <c r="P759" s="1"/>
  <c r="K768" i="5"/>
  <c r="J769" s="1"/>
  <c r="P769" s="1"/>
  <c r="R761" i="8"/>
  <c r="E120" i="6"/>
  <c r="M182" i="7"/>
  <c r="F120" i="6" s="1"/>
  <c r="G782" i="5"/>
  <c r="O782" s="1"/>
  <c r="W782"/>
  <c r="H774" i="8"/>
  <c r="O774" s="1"/>
  <c r="W774"/>
  <c r="R792" i="5"/>
  <c r="CR780" i="1"/>
  <c r="Q780" s="1"/>
  <c r="I797" i="8"/>
  <c r="H807" i="5"/>
  <c r="W813" s="1"/>
  <c r="H807" i="8"/>
  <c r="O807" s="1"/>
  <c r="X807"/>
  <c r="R820" i="5"/>
  <c r="L810" i="8"/>
  <c r="K820" i="5"/>
  <c r="M894" i="8"/>
  <c r="G874" i="5"/>
  <c r="O874" s="1"/>
  <c r="X874"/>
  <c r="EI828" i="1"/>
  <c r="P863"/>
  <c r="L915" i="8"/>
  <c r="K916" s="1"/>
  <c r="P916" s="1"/>
  <c r="K925" i="5"/>
  <c r="J926" s="1"/>
  <c r="P926" s="1"/>
  <c r="L921" i="8"/>
  <c r="K931" i="5"/>
  <c r="H929" i="8"/>
  <c r="O929" s="1"/>
  <c r="W929"/>
  <c r="CR902" i="1"/>
  <c r="Q902" s="1"/>
  <c r="I933" i="8"/>
  <c r="W939" s="1"/>
  <c r="H943" i="5"/>
  <c r="G949" s="1"/>
  <c r="O949" s="1"/>
  <c r="G965"/>
  <c r="O965" s="1"/>
  <c r="W965"/>
  <c r="X979" i="8"/>
  <c r="H979"/>
  <c r="O979" s="1"/>
  <c r="G168" i="6"/>
  <c r="O241" i="7"/>
  <c r="H168" i="6" s="1"/>
  <c r="L999" i="8"/>
  <c r="K1009" i="5"/>
  <c r="L1017" i="8"/>
  <c r="K1018" s="1"/>
  <c r="P1018" s="1"/>
  <c r="K1027" i="5"/>
  <c r="J1028" s="1"/>
  <c r="P1028" s="1"/>
  <c r="H1020" i="8"/>
  <c r="O1020" s="1"/>
  <c r="W1020"/>
  <c r="L1032"/>
  <c r="K1042" i="5"/>
  <c r="DX1036" i="1"/>
  <c r="R1072" i="5"/>
  <c r="G1079"/>
  <c r="O1079" s="1"/>
  <c r="W1079"/>
  <c r="W1069" i="8"/>
  <c r="R1062"/>
  <c r="L1076"/>
  <c r="K1086" i="5"/>
  <c r="W1105" i="8"/>
  <c r="H1105"/>
  <c r="O1105" s="1"/>
  <c r="L1115"/>
  <c r="K1125" i="5"/>
  <c r="R1187"/>
  <c r="W1194"/>
  <c r="G1194"/>
  <c r="O1194" s="1"/>
  <c r="H1213" i="8"/>
  <c r="O1213" s="1"/>
  <c r="W1213"/>
  <c r="R1283"/>
  <c r="H1290"/>
  <c r="O1290" s="1"/>
  <c r="W1290"/>
  <c r="H1292"/>
  <c r="O1292" s="1"/>
  <c r="W1292"/>
  <c r="G248" i="6"/>
  <c r="O350" i="7"/>
  <c r="H248" i="6" s="1"/>
  <c r="H1296" i="8"/>
  <c r="O1296" s="1"/>
  <c r="W1296"/>
  <c r="E249" i="6"/>
  <c r="M351" i="7"/>
  <c r="F249" i="6" s="1"/>
  <c r="I1311" i="8"/>
  <c r="H1321" i="5"/>
  <c r="G1327" s="1"/>
  <c r="O1327" s="1"/>
  <c r="CR1266" i="1"/>
  <c r="Q1266" s="1"/>
  <c r="CY1277"/>
  <c r="X1277" s="1"/>
  <c r="CZ1277"/>
  <c r="Y1277" s="1"/>
  <c r="R1352" i="8"/>
  <c r="W1359"/>
  <c r="H1359"/>
  <c r="O1359" s="1"/>
  <c r="W1365"/>
  <c r="H1365"/>
  <c r="O1365" s="1"/>
  <c r="G1410" i="5"/>
  <c r="O1410" s="1"/>
  <c r="W1410"/>
  <c r="G1422"/>
  <c r="O1422" s="1"/>
  <c r="W1422"/>
  <c r="G301" i="6"/>
  <c r="O403" i="7"/>
  <c r="H301" i="6" s="1"/>
  <c r="H1450" i="8"/>
  <c r="O1450" s="1"/>
  <c r="X1450"/>
  <c r="H50" i="6"/>
  <c r="H82"/>
  <c r="F163"/>
  <c r="H299"/>
  <c r="H317"/>
  <c r="CY107" i="1"/>
  <c r="X107" s="1"/>
  <c r="V395" i="8"/>
  <c r="V405" i="5"/>
  <c r="L514" i="8"/>
  <c r="K524" i="5"/>
  <c r="G547"/>
  <c r="O547" s="1"/>
  <c r="X547"/>
  <c r="L571" i="8"/>
  <c r="K581" i="5"/>
  <c r="J587" s="1"/>
  <c r="P587" s="1"/>
  <c r="G95" i="6"/>
  <c r="O144" i="7"/>
  <c r="H95" i="6" s="1"/>
  <c r="D96"/>
  <c r="L688" i="8"/>
  <c r="K698" i="5"/>
  <c r="G721"/>
  <c r="O721" s="1"/>
  <c r="X721"/>
  <c r="R726"/>
  <c r="T746" i="8"/>
  <c r="T756" i="5"/>
  <c r="L804" i="8"/>
  <c r="K805" s="1"/>
  <c r="P805" s="1"/>
  <c r="K814" i="5"/>
  <c r="J815" s="1"/>
  <c r="P815" s="1"/>
  <c r="H819" i="8"/>
  <c r="O819" s="1"/>
  <c r="X819"/>
  <c r="W833"/>
  <c r="H833"/>
  <c r="O833" s="1"/>
  <c r="H852"/>
  <c r="O852" s="1"/>
  <c r="Y852"/>
  <c r="R881"/>
  <c r="W888"/>
  <c r="H888"/>
  <c r="O888" s="1"/>
  <c r="L971" i="5"/>
  <c r="W916" i="8"/>
  <c r="H916"/>
  <c r="O916" s="1"/>
  <c r="G151" i="6"/>
  <c r="O223" i="7"/>
  <c r="H151" i="6" s="1"/>
  <c r="CR906" i="1"/>
  <c r="Q906" s="1"/>
  <c r="I945" i="8"/>
  <c r="H951" s="1"/>
  <c r="O951" s="1"/>
  <c r="H955" i="5"/>
  <c r="W961" s="1"/>
  <c r="W987"/>
  <c r="G987"/>
  <c r="O987" s="1"/>
  <c r="T982" i="8"/>
  <c r="L988" s="1"/>
  <c r="T992" i="5"/>
  <c r="K998" s="1"/>
  <c r="W1004"/>
  <c r="G1004"/>
  <c r="O1004" s="1"/>
  <c r="G1032"/>
  <c r="O1032" s="1"/>
  <c r="W1032"/>
  <c r="W1034"/>
  <c r="G1034"/>
  <c r="O1034" s="1"/>
  <c r="E186" i="6"/>
  <c r="M259" i="7"/>
  <c r="F186" i="6" s="1"/>
  <c r="R1074" i="8"/>
  <c r="H1081"/>
  <c r="O1081" s="1"/>
  <c r="W1081"/>
  <c r="G1156" i="5"/>
  <c r="O1156" s="1"/>
  <c r="W1156"/>
  <c r="E224" i="6"/>
  <c r="M304" i="7"/>
  <c r="F224" i="6" s="1"/>
  <c r="W1197" i="8"/>
  <c r="F223" i="6"/>
  <c r="H355"/>
  <c r="H560" i="8"/>
  <c r="O560" s="1"/>
  <c r="W560"/>
  <c r="EU484" i="1"/>
  <c r="P529"/>
  <c r="H607" i="8"/>
  <c r="O607" s="1"/>
  <c r="X607"/>
  <c r="L610"/>
  <c r="K620" i="5"/>
  <c r="J627" s="1"/>
  <c r="P627" s="1"/>
  <c r="G664"/>
  <c r="O664" s="1"/>
  <c r="X664"/>
  <c r="L665" i="8"/>
  <c r="K666" s="1"/>
  <c r="P666" s="1"/>
  <c r="K675" i="5"/>
  <c r="J676" s="1"/>
  <c r="P676" s="1"/>
  <c r="L669" i="8"/>
  <c r="K679" i="5"/>
  <c r="G690"/>
  <c r="O690" s="1"/>
  <c r="W690"/>
  <c r="CY666" i="1"/>
  <c r="X666" s="1"/>
  <c r="GM666" s="1"/>
  <c r="CZ666"/>
  <c r="Y666" s="1"/>
  <c r="R702" i="8"/>
  <c r="W709"/>
  <c r="H709"/>
  <c r="O709" s="1"/>
  <c r="V736"/>
  <c r="V746" i="5"/>
  <c r="R182" i="7"/>
  <c r="M186"/>
  <c r="F127" i="6" s="1"/>
  <c r="E130" s="1"/>
  <c r="E127"/>
  <c r="AB780" i="1"/>
  <c r="X876" i="5"/>
  <c r="G876"/>
  <c r="O876" s="1"/>
  <c r="R869" i="8"/>
  <c r="W890"/>
  <c r="H890"/>
  <c r="O890" s="1"/>
  <c r="F878" i="1"/>
  <c r="BD828"/>
  <c r="T940" i="8"/>
  <c r="T950" i="5"/>
  <c r="L944" i="8"/>
  <c r="K954" i="5"/>
  <c r="G174" i="6"/>
  <c r="O236" i="7"/>
  <c r="H174" i="6" s="1"/>
  <c r="G171"/>
  <c r="O246" i="7"/>
  <c r="H171" i="6" s="1"/>
  <c r="R1019" i="5"/>
  <c r="G1026"/>
  <c r="O1026" s="1"/>
  <c r="G172" i="6"/>
  <c r="O252" i="7"/>
  <c r="H172" i="6" s="1"/>
  <c r="E192"/>
  <c r="M260" i="7"/>
  <c r="F192" i="6" s="1"/>
  <c r="CR1020" i="1"/>
  <c r="Q1020" s="1"/>
  <c r="I1050" i="8"/>
  <c r="H1056" s="1"/>
  <c r="O1056" s="1"/>
  <c r="H1060" i="5"/>
  <c r="G188" i="6"/>
  <c r="O265" i="7"/>
  <c r="H188" i="6" s="1"/>
  <c r="R1112" i="8"/>
  <c r="E206" i="6"/>
  <c r="M287" i="7"/>
  <c r="F206" i="6" s="1"/>
  <c r="G1265" i="5"/>
  <c r="O1265" s="1"/>
  <c r="W1265"/>
  <c r="M1320" i="8"/>
  <c r="Q1320" s="1"/>
  <c r="L1330" i="5"/>
  <c r="Q1330" s="1"/>
  <c r="I1341" i="8"/>
  <c r="W1347" s="1"/>
  <c r="H1351" i="5"/>
  <c r="W1357" s="1"/>
  <c r="E283" i="6"/>
  <c r="M386" i="7"/>
  <c r="F283" i="6" s="1"/>
  <c r="G307"/>
  <c r="O421" i="7"/>
  <c r="H307" i="6" s="1"/>
  <c r="R1505" i="8"/>
  <c r="G320" i="6"/>
  <c r="O427" i="7"/>
  <c r="H320" i="6" s="1"/>
  <c r="X1517" i="8"/>
  <c r="H1517"/>
  <c r="O1517" s="1"/>
  <c r="R1522"/>
  <c r="O433" i="7"/>
  <c r="H322" i="6" s="1"/>
  <c r="G322"/>
  <c r="F62"/>
  <c r="F89"/>
  <c r="F165"/>
  <c r="H184"/>
  <c r="G535" i="5"/>
  <c r="O535" s="1"/>
  <c r="X535"/>
  <c r="L529" i="8"/>
  <c r="K539" i="5"/>
  <c r="H579" i="8"/>
  <c r="O579" s="1"/>
  <c r="W579"/>
  <c r="D90" i="6"/>
  <c r="L592" i="8"/>
  <c r="K593" s="1"/>
  <c r="P593" s="1"/>
  <c r="K602" i="5"/>
  <c r="J603" s="1"/>
  <c r="P603" s="1"/>
  <c r="R620"/>
  <c r="W627"/>
  <c r="G627"/>
  <c r="O627" s="1"/>
  <c r="G629"/>
  <c r="O629" s="1"/>
  <c r="W629"/>
  <c r="L639" i="8"/>
  <c r="K640" s="1"/>
  <c r="P640" s="1"/>
  <c r="K649" i="5"/>
  <c r="J650" s="1"/>
  <c r="P650" s="1"/>
  <c r="AB614" i="1"/>
  <c r="L736" i="8"/>
  <c r="K737" s="1"/>
  <c r="P737" s="1"/>
  <c r="K746" i="5"/>
  <c r="J747" s="1"/>
  <c r="P747" s="1"/>
  <c r="H762"/>
  <c r="G767" s="1"/>
  <c r="O767" s="1"/>
  <c r="L747" i="8"/>
  <c r="K757" i="5"/>
  <c r="H793" i="8"/>
  <c r="O793" s="1"/>
  <c r="Y793"/>
  <c r="L812"/>
  <c r="K822" i="5"/>
  <c r="R832"/>
  <c r="L882" i="8"/>
  <c r="K892" i="5"/>
  <c r="W959" i="8"/>
  <c r="H959"/>
  <c r="O959" s="1"/>
  <c r="H991"/>
  <c r="O991" s="1"/>
  <c r="R259" i="7"/>
  <c r="X1044" i="8"/>
  <c r="H1044"/>
  <c r="O1044" s="1"/>
  <c r="W1046"/>
  <c r="H1046"/>
  <c r="O1046" s="1"/>
  <c r="W1056"/>
  <c r="R1049"/>
  <c r="H1071"/>
  <c r="O1071" s="1"/>
  <c r="W1071"/>
  <c r="X1117" i="5"/>
  <c r="G1117"/>
  <c r="O1117" s="1"/>
  <c r="L1128" i="8"/>
  <c r="K1138" i="5"/>
  <c r="M1144" i="8"/>
  <c r="Q1144" s="1"/>
  <c r="M1154" s="1"/>
  <c r="M1143"/>
  <c r="L1154" i="5"/>
  <c r="Q1154" s="1"/>
  <c r="L1164" s="1"/>
  <c r="L1153"/>
  <c r="W1148" i="8"/>
  <c r="H1148"/>
  <c r="O1148" s="1"/>
  <c r="W1150"/>
  <c r="H1150"/>
  <c r="O1150" s="1"/>
  <c r="G1184" i="5"/>
  <c r="O1184" s="1"/>
  <c r="W1184"/>
  <c r="W1209"/>
  <c r="G1209"/>
  <c r="O1209" s="1"/>
  <c r="O321" i="7"/>
  <c r="H229" i="6" s="1"/>
  <c r="G229"/>
  <c r="L1222" i="8"/>
  <c r="K1232" i="5"/>
  <c r="DZ1231" i="1"/>
  <c r="W1302" i="8"/>
  <c r="H1302"/>
  <c r="O1302" s="1"/>
  <c r="W1334" i="5"/>
  <c r="G1334"/>
  <c r="O1334" s="1"/>
  <c r="R1340" i="8"/>
  <c r="H1347"/>
  <c r="O1347" s="1"/>
  <c r="G267" i="6"/>
  <c r="O369" i="7"/>
  <c r="H267" i="6" s="1"/>
  <c r="L1221" i="8"/>
  <c r="K1228" s="1"/>
  <c r="P1228" s="1"/>
  <c r="K1231" i="5"/>
  <c r="J1238" s="1"/>
  <c r="P1238" s="1"/>
  <c r="E247" i="6"/>
  <c r="M349" i="7"/>
  <c r="F247" i="6" s="1"/>
  <c r="H1387" i="8"/>
  <c r="O1387" s="1"/>
  <c r="W1387"/>
  <c r="R1390"/>
  <c r="H1397"/>
  <c r="O1397" s="1"/>
  <c r="W1397"/>
  <c r="AB1344" i="1"/>
  <c r="G306" i="6"/>
  <c r="O420" i="7"/>
  <c r="H306" i="6" s="1"/>
  <c r="EU1385" i="1"/>
  <c r="P1432"/>
  <c r="E326" i="6"/>
  <c r="M428" i="7"/>
  <c r="F326" i="6" s="1"/>
  <c r="W1544" i="8"/>
  <c r="H1544"/>
  <c r="O1544" s="1"/>
  <c r="W1576"/>
  <c r="H1576"/>
  <c r="O1576" s="1"/>
  <c r="H1578"/>
  <c r="O1578" s="1"/>
  <c r="X1578"/>
  <c r="I1597"/>
  <c r="W1603" s="1"/>
  <c r="H1607" i="5"/>
  <c r="G1613" s="1"/>
  <c r="O1613" s="1"/>
  <c r="M465" i="7"/>
  <c r="F343" i="6" s="1"/>
  <c r="E343"/>
  <c r="H1617" i="8"/>
  <c r="O1617" s="1"/>
  <c r="W1617"/>
  <c r="M471" i="7"/>
  <c r="F356" i="6" s="1"/>
  <c r="E356"/>
  <c r="H1639" i="8"/>
  <c r="O1639" s="1"/>
  <c r="X1639"/>
  <c r="V1640"/>
  <c r="V1650" i="5"/>
  <c r="M1651" i="8"/>
  <c r="Q1651" s="1"/>
  <c r="M1684" s="1"/>
  <c r="M1650"/>
  <c r="L1661" i="5"/>
  <c r="Q1661" s="1"/>
  <c r="L1660"/>
  <c r="R1644" i="8"/>
  <c r="CY1579" i="1"/>
  <c r="X1579" s="1"/>
  <c r="CZ1579"/>
  <c r="Y1579" s="1"/>
  <c r="CY1625"/>
  <c r="X1625" s="1"/>
  <c r="CZ1625"/>
  <c r="Y1625" s="1"/>
  <c r="X1702" i="8"/>
  <c r="H1702"/>
  <c r="O1702" s="1"/>
  <c r="R1732" i="5"/>
  <c r="T1730" i="8"/>
  <c r="T1740" i="5"/>
  <c r="E398" i="6"/>
  <c r="M528" i="7"/>
  <c r="F398" i="6" s="1"/>
  <c r="G399"/>
  <c r="O533" i="7"/>
  <c r="H399" i="6" s="1"/>
  <c r="G251"/>
  <c r="O328" i="7"/>
  <c r="H251" i="6" s="1"/>
  <c r="W1236" i="8"/>
  <c r="H1236"/>
  <c r="O1236" s="1"/>
  <c r="G268" i="6"/>
  <c r="O374" i="7"/>
  <c r="H268" i="6" s="1"/>
  <c r="CR1343" i="1"/>
  <c r="Q1343" s="1"/>
  <c r="I1416" i="8"/>
  <c r="W1422" s="1"/>
  <c r="H1426" i="5"/>
  <c r="W1432" s="1"/>
  <c r="AB1343" i="1"/>
  <c r="R1438" i="8"/>
  <c r="H1445"/>
  <c r="O1445" s="1"/>
  <c r="W1445"/>
  <c r="E303" i="6"/>
  <c r="M409" i="7"/>
  <c r="F303" i="6" s="1"/>
  <c r="W1477" i="5"/>
  <c r="G1477"/>
  <c r="O1477" s="1"/>
  <c r="H1493" i="8"/>
  <c r="O1493" s="1"/>
  <c r="W1493"/>
  <c r="H1573"/>
  <c r="O1573" s="1"/>
  <c r="W1573"/>
  <c r="R1566"/>
  <c r="L1583"/>
  <c r="K1593" i="5"/>
  <c r="R1606"/>
  <c r="W1613"/>
  <c r="E361" i="6"/>
  <c r="M487" i="7"/>
  <c r="F361" i="6" s="1"/>
  <c r="G1692" i="5"/>
  <c r="O1692" s="1"/>
  <c r="W1692"/>
  <c r="E375" i="6"/>
  <c r="M493" i="7"/>
  <c r="F375" i="6" s="1"/>
  <c r="L1730" i="8"/>
  <c r="K1731" s="1"/>
  <c r="P1731" s="1"/>
  <c r="K1740" i="5"/>
  <c r="J1741" s="1"/>
  <c r="P1741" s="1"/>
  <c r="G381" i="6"/>
  <c r="O511" i="7"/>
  <c r="H381" i="6" s="1"/>
  <c r="G1777" i="5"/>
  <c r="O1777" s="1"/>
  <c r="W1777"/>
  <c r="V1768" i="8"/>
  <c r="V1778" i="5"/>
  <c r="H1796" i="8"/>
  <c r="O1796" s="1"/>
  <c r="W1796"/>
  <c r="F1724" i="1"/>
  <c r="BB1684"/>
  <c r="M623" i="8"/>
  <c r="V760"/>
  <c r="V770" i="5"/>
  <c r="M835" i="8"/>
  <c r="CZ1199" i="1"/>
  <c r="Y1199" s="1"/>
  <c r="L1238" i="8"/>
  <c r="K1248" i="5"/>
  <c r="CY1199" i="1"/>
  <c r="X1199" s="1"/>
  <c r="W1245" i="8"/>
  <c r="R1238"/>
  <c r="G246" i="6"/>
  <c r="O344" i="7"/>
  <c r="H246" i="6" s="1"/>
  <c r="AB1217" i="1"/>
  <c r="AB1270"/>
  <c r="W1359" i="5"/>
  <c r="G1359"/>
  <c r="O1359" s="1"/>
  <c r="T380" i="7"/>
  <c r="X1385" i="8"/>
  <c r="H1385"/>
  <c r="O1385" s="1"/>
  <c r="AB1399" i="1"/>
  <c r="CR1399"/>
  <c r="Q1399" s="1"/>
  <c r="R1480" i="5"/>
  <c r="G1487"/>
  <c r="O1487" s="1"/>
  <c r="W1487"/>
  <c r="W1477" i="8"/>
  <c r="R1470"/>
  <c r="H1477"/>
  <c r="O1477" s="1"/>
  <c r="L1494"/>
  <c r="K1495" s="1"/>
  <c r="P1495" s="1"/>
  <c r="K1504" i="5"/>
  <c r="J1505" s="1"/>
  <c r="P1505" s="1"/>
  <c r="W1515" i="8"/>
  <c r="H1515"/>
  <c r="O1515" s="1"/>
  <c r="G1529" i="5"/>
  <c r="O1529" s="1"/>
  <c r="W1529"/>
  <c r="T433" i="7"/>
  <c r="L1555" i="8"/>
  <c r="K1556" s="1"/>
  <c r="P1556" s="1"/>
  <c r="K1565" i="5"/>
  <c r="J1566" s="1"/>
  <c r="P1566" s="1"/>
  <c r="L1631"/>
  <c r="V1574" i="8"/>
  <c r="V1584" i="5"/>
  <c r="D336" i="6"/>
  <c r="AB1565" i="1"/>
  <c r="I1628" i="8"/>
  <c r="H1634" s="1"/>
  <c r="O1634" s="1"/>
  <c r="H1638" i="5"/>
  <c r="G1644" s="1"/>
  <c r="O1644" s="1"/>
  <c r="CR1565" i="1"/>
  <c r="Q1565" s="1"/>
  <c r="R1657" i="8"/>
  <c r="H1664"/>
  <c r="O1664" s="1"/>
  <c r="W1664"/>
  <c r="R1679" i="5"/>
  <c r="G1686"/>
  <c r="O1686" s="1"/>
  <c r="W1686"/>
  <c r="L1690" i="8"/>
  <c r="K1700" i="5"/>
  <c r="W1700" i="8"/>
  <c r="H1700"/>
  <c r="O1700" s="1"/>
  <c r="R1709"/>
  <c r="G1729" i="5"/>
  <c r="O1729" s="1"/>
  <c r="W1729"/>
  <c r="G1741"/>
  <c r="O1741" s="1"/>
  <c r="W1741"/>
  <c r="G1753"/>
  <c r="O1753" s="1"/>
  <c r="W1753"/>
  <c r="E394" i="6"/>
  <c r="M517" i="7"/>
  <c r="F394" i="6" s="1"/>
  <c r="G400"/>
  <c r="O518" i="7"/>
  <c r="H400" i="6" s="1"/>
  <c r="M1781" i="8"/>
  <c r="Q1781" s="1"/>
  <c r="M1814" s="1"/>
  <c r="M1780"/>
  <c r="L1791" i="5"/>
  <c r="Q1791" s="1"/>
  <c r="L1824" s="1"/>
  <c r="L1790"/>
  <c r="R1799" i="8"/>
  <c r="W1806"/>
  <c r="H1806"/>
  <c r="O1806" s="1"/>
  <c r="H1808"/>
  <c r="O1808" s="1"/>
  <c r="W1808"/>
  <c r="CY1149" i="1"/>
  <c r="X1149" s="1"/>
  <c r="CY1328"/>
  <c r="X1328" s="1"/>
  <c r="W1458" i="5"/>
  <c r="G1458"/>
  <c r="O1458" s="1"/>
  <c r="H1452" i="8"/>
  <c r="O1452" s="1"/>
  <c r="W1452"/>
  <c r="D299" i="6"/>
  <c r="W1479" i="8"/>
  <c r="H1479"/>
  <c r="O1479" s="1"/>
  <c r="G1507" i="5"/>
  <c r="O1507" s="1"/>
  <c r="W1507"/>
  <c r="G324" i="6"/>
  <c r="O438" i="7"/>
  <c r="H324" i="6" s="1"/>
  <c r="W1564" i="5"/>
  <c r="R1557"/>
  <c r="R1547" i="8"/>
  <c r="H1554"/>
  <c r="O1554" s="1"/>
  <c r="EU1448" i="1"/>
  <c r="P1489"/>
  <c r="G344" i="6"/>
  <c r="O450" i="7"/>
  <c r="H344" i="6" s="1"/>
  <c r="W1634" i="8"/>
  <c r="R1627"/>
  <c r="E362" i="6"/>
  <c r="M472" i="7"/>
  <c r="F362" i="6" s="1"/>
  <c r="AB1573" i="1"/>
  <c r="I1645" i="8"/>
  <c r="H1651" s="1"/>
  <c r="O1651" s="1"/>
  <c r="H1655" i="5"/>
  <c r="G1661" s="1"/>
  <c r="O1661" s="1"/>
  <c r="CP1577" i="1"/>
  <c r="O1577" s="1"/>
  <c r="GN1577" s="1"/>
  <c r="L1660" i="8"/>
  <c r="K1670" i="5"/>
  <c r="R493" i="7"/>
  <c r="W1706" i="8"/>
  <c r="H1706"/>
  <c r="O1706" s="1"/>
  <c r="L1712"/>
  <c r="K1722" i="5"/>
  <c r="D374" i="6"/>
  <c r="D370"/>
  <c r="AB1638" i="1"/>
  <c r="I1723" i="8"/>
  <c r="W1729" s="1"/>
  <c r="H1733" i="5"/>
  <c r="W1739" s="1"/>
  <c r="H1741" i="8"/>
  <c r="O1741" s="1"/>
  <c r="W1741"/>
  <c r="R1734"/>
  <c r="T517" i="7"/>
  <c r="H1784" i="8"/>
  <c r="O1784" s="1"/>
  <c r="W1784"/>
  <c r="R1797" i="5"/>
  <c r="H1812" i="8"/>
  <c r="O1812" s="1"/>
  <c r="W1812"/>
  <c r="V1293"/>
  <c r="V1303" i="5"/>
  <c r="CZ1574" i="1"/>
  <c r="Y1574" s="1"/>
  <c r="AB1577"/>
  <c r="T1640" i="8"/>
  <c r="T1650" i="5"/>
  <c r="CZ1517" i="1"/>
  <c r="Y1517" s="1"/>
  <c r="GM41"/>
  <c r="T64" i="8"/>
  <c r="L70" s="1"/>
  <c r="T74" i="5"/>
  <c r="K80" s="1"/>
  <c r="V97" i="8"/>
  <c r="V107" i="5"/>
  <c r="V62" i="8"/>
  <c r="V72" i="5"/>
  <c r="V85" i="8"/>
  <c r="V95" i="5"/>
  <c r="T48" i="8"/>
  <c r="T58" i="5"/>
  <c r="CR29" i="1"/>
  <c r="Q29" s="1"/>
  <c r="I39" i="8"/>
  <c r="H45" s="1"/>
  <c r="O45" s="1"/>
  <c r="H49" i="5"/>
  <c r="W55" s="1"/>
  <c r="GM33" i="1"/>
  <c r="CP49"/>
  <c r="O49" s="1"/>
  <c r="L92" i="8"/>
  <c r="K102" i="5"/>
  <c r="GM42" i="1"/>
  <c r="AB91"/>
  <c r="V74" i="8"/>
  <c r="V84" i="5"/>
  <c r="V46" i="8"/>
  <c r="V56" i="5"/>
  <c r="CP43" i="1"/>
  <c r="O43" s="1"/>
  <c r="L74" i="8"/>
  <c r="K75" s="1"/>
  <c r="P75" s="1"/>
  <c r="K84" i="5"/>
  <c r="J85" s="1"/>
  <c r="P85" s="1"/>
  <c r="V190" i="8"/>
  <c r="L196" s="1"/>
  <c r="V200" i="5"/>
  <c r="K206" s="1"/>
  <c r="V213" i="8"/>
  <c r="L219" s="1"/>
  <c r="V223" i="5"/>
  <c r="K229" s="1"/>
  <c r="M309" i="8"/>
  <c r="Q309" s="1"/>
  <c r="M341" s="1"/>
  <c r="M308"/>
  <c r="L319" i="5"/>
  <c r="Q319" s="1"/>
  <c r="L351" s="1"/>
  <c r="L318"/>
  <c r="T87" i="8"/>
  <c r="L93" s="1"/>
  <c r="T97" i="5"/>
  <c r="K103" s="1"/>
  <c r="V132" i="8"/>
  <c r="V142" i="5"/>
  <c r="L205" i="8"/>
  <c r="K215" i="5"/>
  <c r="V268" i="8"/>
  <c r="L274" s="1"/>
  <c r="V278" i="5"/>
  <c r="K284" s="1"/>
  <c r="DZ283" i="1"/>
  <c r="V324" i="8"/>
  <c r="V334" i="5"/>
  <c r="AE226" i="1"/>
  <c r="T266" i="8"/>
  <c r="T276" i="5"/>
  <c r="GM271" i="1"/>
  <c r="T312" i="8"/>
  <c r="T322" i="5"/>
  <c r="V224" i="8"/>
  <c r="V234" i="5"/>
  <c r="CP165" i="1"/>
  <c r="O165" s="1"/>
  <c r="T371" i="8"/>
  <c r="T381" i="5"/>
  <c r="V310" i="8"/>
  <c r="V320" i="5"/>
  <c r="L362" i="8"/>
  <c r="K372" i="5"/>
  <c r="L376" i="8"/>
  <c r="K386" i="5"/>
  <c r="DU226" i="1"/>
  <c r="V296" i="8"/>
  <c r="V306" i="5"/>
  <c r="DX340" i="1"/>
  <c r="L361" i="8"/>
  <c r="K371" i="5"/>
  <c r="AE395" i="1"/>
  <c r="CP393"/>
  <c r="O393" s="1"/>
  <c r="L432" i="8"/>
  <c r="K433" s="1"/>
  <c r="P433" s="1"/>
  <c r="K442" i="5"/>
  <c r="J443" s="1"/>
  <c r="P443" s="1"/>
  <c r="L290" i="8"/>
  <c r="K300" i="5"/>
  <c r="GO332" i="1"/>
  <c r="T383" i="8"/>
  <c r="T393" i="5"/>
  <c r="T451" i="8"/>
  <c r="T461" i="5"/>
  <c r="L455" i="8"/>
  <c r="K465" i="5"/>
  <c r="V489" i="8"/>
  <c r="V499" i="5"/>
  <c r="V549" i="8"/>
  <c r="L556" s="1"/>
  <c r="V559" i="5"/>
  <c r="K566" s="1"/>
  <c r="T245" i="8"/>
  <c r="L250" s="1"/>
  <c r="T255" i="5"/>
  <c r="K260" s="1"/>
  <c r="CY621" i="1"/>
  <c r="X621" s="1"/>
  <c r="L671" i="8"/>
  <c r="K681" i="5"/>
  <c r="T538" i="8"/>
  <c r="L543" s="1"/>
  <c r="T548" i="5"/>
  <c r="K553" s="1"/>
  <c r="T628" i="8"/>
  <c r="L633" s="1"/>
  <c r="T638" i="5"/>
  <c r="K643" s="1"/>
  <c r="V594" i="8"/>
  <c r="V604" i="5"/>
  <c r="T620" i="8"/>
  <c r="T630" i="5"/>
  <c r="CR674" i="1"/>
  <c r="Q674" s="1"/>
  <c r="CP674" s="1"/>
  <c r="O674" s="1"/>
  <c r="I717" i="8"/>
  <c r="W723" s="1"/>
  <c r="H727" i="5"/>
  <c r="G733" s="1"/>
  <c r="O733" s="1"/>
  <c r="V465" i="8"/>
  <c r="V475" i="5"/>
  <c r="AJ627" i="1"/>
  <c r="V724" i="8"/>
  <c r="V734" i="5"/>
  <c r="AC627" i="1"/>
  <c r="CP678"/>
  <c r="O678" s="1"/>
  <c r="L731" i="8"/>
  <c r="K741" i="5"/>
  <c r="V578" i="8"/>
  <c r="V588" i="5"/>
  <c r="V637" i="8"/>
  <c r="V647" i="5"/>
  <c r="CP672" i="1"/>
  <c r="O672" s="1"/>
  <c r="L712" i="8"/>
  <c r="K713" s="1"/>
  <c r="P713" s="1"/>
  <c r="K722" i="5"/>
  <c r="J723" s="1"/>
  <c r="P723" s="1"/>
  <c r="CP677" i="1"/>
  <c r="O677" s="1"/>
  <c r="T768" i="8"/>
  <c r="T778" i="5"/>
  <c r="V655" i="8"/>
  <c r="L662" s="1"/>
  <c r="V665" i="5"/>
  <c r="K672" s="1"/>
  <c r="V677" i="8"/>
  <c r="V687" i="5"/>
  <c r="V606" i="8"/>
  <c r="V616" i="5"/>
  <c r="L818" i="8"/>
  <c r="K819" s="1"/>
  <c r="P819" s="1"/>
  <c r="K828" i="5"/>
  <c r="J829" s="1"/>
  <c r="P829" s="1"/>
  <c r="L1034" i="8"/>
  <c r="K1044" i="5"/>
  <c r="L1057" i="8"/>
  <c r="K1059" s="1"/>
  <c r="P1059" s="1"/>
  <c r="K1067" i="5"/>
  <c r="J1069" s="1"/>
  <c r="P1069" s="1"/>
  <c r="CY1024" i="1"/>
  <c r="X1024" s="1"/>
  <c r="L1064" i="8"/>
  <c r="K1074" i="5"/>
  <c r="CP1075" i="1"/>
  <c r="O1075" s="1"/>
  <c r="L1106" i="8"/>
  <c r="K1107" s="1"/>
  <c r="P1107" s="1"/>
  <c r="K1116" i="5"/>
  <c r="J1117" s="1"/>
  <c r="P1117" s="1"/>
  <c r="CY1079" i="1"/>
  <c r="X1079" s="1"/>
  <c r="L1114" i="8"/>
  <c r="K1124" i="5"/>
  <c r="CZ902" i="1"/>
  <c r="Y902" s="1"/>
  <c r="L934" i="8"/>
  <c r="K944" i="5"/>
  <c r="V908" i="8"/>
  <c r="V918" i="5"/>
  <c r="CZ1012" i="1"/>
  <c r="Y1012" s="1"/>
  <c r="V1108" i="8"/>
  <c r="V1118" i="5"/>
  <c r="CZ1083" i="1"/>
  <c r="Y1083" s="1"/>
  <c r="L1127" i="8"/>
  <c r="K1137" i="5"/>
  <c r="T792" i="8"/>
  <c r="T802" i="5"/>
  <c r="L811" i="8"/>
  <c r="K821" i="5"/>
  <c r="CP906" i="1"/>
  <c r="O906" s="1"/>
  <c r="L947" i="8"/>
  <c r="K957" i="5"/>
  <c r="T1106" i="8"/>
  <c r="T1116" i="5"/>
  <c r="T1185" i="8"/>
  <c r="T1195" i="5"/>
  <c r="V369" i="8"/>
  <c r="V379" i="5"/>
  <c r="T679" i="8"/>
  <c r="T689" i="5"/>
  <c r="T736" i="8"/>
  <c r="T746" i="5"/>
  <c r="CY1144" i="1"/>
  <c r="X1144" s="1"/>
  <c r="L1192" i="8"/>
  <c r="K1202" i="5"/>
  <c r="CP554" i="1"/>
  <c r="O554" s="1"/>
  <c r="L587" i="8"/>
  <c r="K597" i="5"/>
  <c r="T956" i="8"/>
  <c r="T966" i="5"/>
  <c r="V547" i="8"/>
  <c r="V557" i="5"/>
  <c r="V806" i="8"/>
  <c r="V816" i="5"/>
  <c r="V879" i="8"/>
  <c r="L886" s="1"/>
  <c r="V889" i="5"/>
  <c r="K896" s="1"/>
  <c r="CY1018" i="1"/>
  <c r="X1018" s="1"/>
  <c r="V1082" i="8"/>
  <c r="V1092" i="5"/>
  <c r="V1086" i="8"/>
  <c r="V1096" i="5"/>
  <c r="CP1148" i="1"/>
  <c r="O1148" s="1"/>
  <c r="L1205" i="8"/>
  <c r="K1215" i="5"/>
  <c r="CP1213" i="1"/>
  <c r="O1213" s="1"/>
  <c r="L1274" i="8"/>
  <c r="K1284" i="5"/>
  <c r="GN903" i="1"/>
  <c r="AJ1097"/>
  <c r="AB1095"/>
  <c r="CZ1134"/>
  <c r="Y1134" s="1"/>
  <c r="DZ684"/>
  <c r="GM846"/>
  <c r="CP914"/>
  <c r="O914" s="1"/>
  <c r="L958" i="8"/>
  <c r="K959" s="1"/>
  <c r="P959" s="1"/>
  <c r="K968" i="5"/>
  <c r="J969" s="1"/>
  <c r="P969" s="1"/>
  <c r="CZ1144" i="1"/>
  <c r="Y1144" s="1"/>
  <c r="T1229" i="8"/>
  <c r="T1239" i="5"/>
  <c r="V1335" i="8"/>
  <c r="V1345" i="5"/>
  <c r="CP611" i="1"/>
  <c r="O611" s="1"/>
  <c r="L646" i="8"/>
  <c r="K656" i="5"/>
  <c r="V794" i="8"/>
  <c r="L801" s="1"/>
  <c r="V804" i="5"/>
  <c r="K811" s="1"/>
  <c r="CP1034" i="1"/>
  <c r="O1034" s="1"/>
  <c r="L1086" i="8"/>
  <c r="K1087" s="1"/>
  <c r="P1087" s="1"/>
  <c r="K1096" i="5"/>
  <c r="J1097" s="1"/>
  <c r="P1097" s="1"/>
  <c r="CP1140" i="1"/>
  <c r="O1140" s="1"/>
  <c r="L1180" i="8"/>
  <c r="K1190" i="5"/>
  <c r="L1271" i="8"/>
  <c r="K1281" i="5"/>
  <c r="CP1225" i="1"/>
  <c r="O1225" s="1"/>
  <c r="L1297" i="8"/>
  <c r="K1298" s="1"/>
  <c r="P1298" s="1"/>
  <c r="K1307" i="5"/>
  <c r="J1308" s="1"/>
  <c r="P1308" s="1"/>
  <c r="L1406" i="8"/>
  <c r="K1416" i="5"/>
  <c r="V1423" i="8"/>
  <c r="V1433" i="5"/>
  <c r="T1427" i="8"/>
  <c r="T1437" i="5"/>
  <c r="L1441" i="8"/>
  <c r="K1451" i="5"/>
  <c r="AB834" i="1"/>
  <c r="L1168" i="8"/>
  <c r="K1170" s="1"/>
  <c r="P1170" s="1"/>
  <c r="K1178" i="5"/>
  <c r="J1180" s="1"/>
  <c r="P1180" s="1"/>
  <c r="CY1282" i="1"/>
  <c r="X1282" s="1"/>
  <c r="V867" i="8"/>
  <c r="L874" s="1"/>
  <c r="V877" i="5"/>
  <c r="K884" s="1"/>
  <c r="T1023" i="8"/>
  <c r="T1033" i="5"/>
  <c r="T1252" i="8"/>
  <c r="T1262" i="5"/>
  <c r="V1318" i="8"/>
  <c r="V1328" i="5"/>
  <c r="CY1350" i="1"/>
  <c r="X1350" s="1"/>
  <c r="CP1399"/>
  <c r="O1399" s="1"/>
  <c r="L1525" i="8"/>
  <c r="K1535" i="5"/>
  <c r="V790" i="8"/>
  <c r="V800" i="5"/>
  <c r="AE796" i="1"/>
  <c r="T1212" i="8"/>
  <c r="T1222" i="5"/>
  <c r="V1411" i="8"/>
  <c r="V1421" i="5"/>
  <c r="L1508" i="8"/>
  <c r="K1518" i="5"/>
  <c r="V1057" i="8"/>
  <c r="V1067" i="5"/>
  <c r="T1145" i="8"/>
  <c r="T1155" i="5"/>
  <c r="T1291" i="8"/>
  <c r="T1301" i="5"/>
  <c r="V1446" i="8"/>
  <c r="V1456" i="5"/>
  <c r="L1647" i="8"/>
  <c r="K1657" i="5"/>
  <c r="L851" i="8"/>
  <c r="K852" s="1"/>
  <c r="P852" s="1"/>
  <c r="K861" i="5"/>
  <c r="J862" s="1"/>
  <c r="P862" s="1"/>
  <c r="T1147" i="8"/>
  <c r="T1157" i="5"/>
  <c r="T1492" i="8"/>
  <c r="T1502" i="5"/>
  <c r="AB1136" i="1"/>
  <c r="T1384" i="8"/>
  <c r="T1394" i="5"/>
  <c r="V1295" i="8"/>
  <c r="V1305" i="5"/>
  <c r="L1787" i="8"/>
  <c r="K1797" i="5"/>
  <c r="T508" i="8"/>
  <c r="T518" i="5"/>
  <c r="GM732" i="1"/>
  <c r="T899" i="8"/>
  <c r="L904" s="1"/>
  <c r="T909" i="5"/>
  <c r="K914" s="1"/>
  <c r="T995" i="8"/>
  <c r="L1001" s="1"/>
  <c r="T1005" i="5"/>
  <c r="K1011" s="1"/>
  <c r="V1120" i="8"/>
  <c r="V1130" i="5"/>
  <c r="L1147" i="8"/>
  <c r="K1148" s="1"/>
  <c r="P1148" s="1"/>
  <c r="K1157" i="5"/>
  <c r="J1158" s="1"/>
  <c r="P1158" s="1"/>
  <c r="M1400" i="8"/>
  <c r="Q1400" s="1"/>
  <c r="L1410" i="5"/>
  <c r="Q1410" s="1"/>
  <c r="T1555" i="8"/>
  <c r="T1565" i="5"/>
  <c r="CP1520" i="1"/>
  <c r="O1520" s="1"/>
  <c r="L1599" i="8"/>
  <c r="K1609" i="5"/>
  <c r="V808" i="8"/>
  <c r="L815" s="1"/>
  <c r="V818" i="5"/>
  <c r="K825" s="1"/>
  <c r="V1730" i="8"/>
  <c r="V1740" i="5"/>
  <c r="V1017" i="8"/>
  <c r="V1027" i="5"/>
  <c r="V1348" i="8"/>
  <c r="V1358" i="5"/>
  <c r="CY1339" i="1"/>
  <c r="X1339" s="1"/>
  <c r="V1492" i="8"/>
  <c r="V1502" i="5"/>
  <c r="CP1516" i="1"/>
  <c r="O1516" s="1"/>
  <c r="L1586" i="8"/>
  <c r="K1596" i="5"/>
  <c r="DV1530" i="1"/>
  <c r="L1597" i="8"/>
  <c r="K1607" i="5"/>
  <c r="GM1648" i="1"/>
  <c r="T1746" i="8"/>
  <c r="T1756" i="5"/>
  <c r="AD1711" i="1"/>
  <c r="T1705" i="8"/>
  <c r="T1715" i="5"/>
  <c r="DW1711" i="1"/>
  <c r="L1776" i="8"/>
  <c r="K1786" i="5"/>
  <c r="T1297" i="8"/>
  <c r="T1307" i="5"/>
  <c r="CP1528" i="1"/>
  <c r="O1528" s="1"/>
  <c r="L1618" i="8"/>
  <c r="K1619" s="1"/>
  <c r="P1619" s="1"/>
  <c r="K1628" i="5"/>
  <c r="J1629" s="1"/>
  <c r="P1629" s="1"/>
  <c r="CP1575" i="1"/>
  <c r="O1575" s="1"/>
  <c r="L1652" i="8"/>
  <c r="K1654" s="1"/>
  <c r="P1654" s="1"/>
  <c r="K1662" i="5"/>
  <c r="J1664" s="1"/>
  <c r="P1664" s="1"/>
  <c r="GM1630" i="1"/>
  <c r="T1703" i="8"/>
  <c r="T1713" i="5"/>
  <c r="V1717" i="8"/>
  <c r="V1727" i="5"/>
  <c r="V1323" i="8"/>
  <c r="V1333" i="5"/>
  <c r="T1742" i="8"/>
  <c r="T1752" i="5"/>
  <c r="CZ1140" i="1"/>
  <c r="Y1140" s="1"/>
  <c r="L1179" i="8"/>
  <c r="K1189" i="5"/>
  <c r="T1516" i="8"/>
  <c r="T1526" i="5"/>
  <c r="CZ1695" i="1"/>
  <c r="Y1695" s="1"/>
  <c r="DW1589"/>
  <c r="AK1652"/>
  <c r="L1723" i="8"/>
  <c r="K1733" i="5"/>
  <c r="V1809" i="8"/>
  <c r="V1819" i="5"/>
  <c r="T1453" i="8"/>
  <c r="T1463" i="5"/>
  <c r="T1732" i="8"/>
  <c r="L1738" s="1"/>
  <c r="T1742" i="5"/>
  <c r="K1748" s="1"/>
  <c r="V1795" i="8"/>
  <c r="V1805" i="5"/>
  <c r="T1235" i="8"/>
  <c r="T1245" i="5"/>
  <c r="T1266" i="8"/>
  <c r="T1276" i="5"/>
  <c r="GN1286" i="1"/>
  <c r="CR1459"/>
  <c r="Q1459" s="1"/>
  <c r="I1523" i="8"/>
  <c r="W1529" s="1"/>
  <c r="H1533" i="5"/>
  <c r="W1539" s="1"/>
  <c r="GB1530" i="1"/>
  <c r="T1677" i="8"/>
  <c r="T1687" i="5"/>
  <c r="T1518" i="8"/>
  <c r="T1528" i="5"/>
  <c r="T1770" i="8"/>
  <c r="T1780" i="5"/>
  <c r="V1381" i="8"/>
  <c r="V1391" i="5"/>
  <c r="V1765" i="8"/>
  <c r="V1775" i="5"/>
  <c r="GN1706" i="1"/>
  <c r="V1681" i="8"/>
  <c r="V1691" i="5"/>
  <c r="H49" i="8"/>
  <c r="O49" s="1"/>
  <c r="Y49"/>
  <c r="R62" i="5"/>
  <c r="G69"/>
  <c r="O69" s="1"/>
  <c r="W69"/>
  <c r="L78" i="8"/>
  <c r="K88" i="5"/>
  <c r="W125"/>
  <c r="R118"/>
  <c r="G125"/>
  <c r="O125" s="1"/>
  <c r="X156" i="8"/>
  <c r="H156"/>
  <c r="O156" s="1"/>
  <c r="CR151" i="1"/>
  <c r="Q151" s="1"/>
  <c r="I179" i="8"/>
  <c r="H185" s="1"/>
  <c r="O185" s="1"/>
  <c r="H189" i="5"/>
  <c r="W195" s="1"/>
  <c r="I204" i="8"/>
  <c r="W210" s="1"/>
  <c r="H214" i="5"/>
  <c r="W220" s="1"/>
  <c r="CR161" i="1"/>
  <c r="Q161" s="1"/>
  <c r="R256" i="5"/>
  <c r="L258" i="8"/>
  <c r="K268" i="5"/>
  <c r="V279" i="8"/>
  <c r="V289" i="5"/>
  <c r="H297" i="8"/>
  <c r="O297" s="1"/>
  <c r="W297"/>
  <c r="G309" i="5"/>
  <c r="O309" s="1"/>
  <c r="Y309"/>
  <c r="M400" i="8"/>
  <c r="Y358"/>
  <c r="H358"/>
  <c r="O358" s="1"/>
  <c r="D50" i="6"/>
  <c r="L377" i="8"/>
  <c r="K387" i="5"/>
  <c r="CZ334" i="1"/>
  <c r="Y334" s="1"/>
  <c r="L389" i="8"/>
  <c r="K399" i="5"/>
  <c r="G408"/>
  <c r="O408" s="1"/>
  <c r="W408"/>
  <c r="AB378" i="1"/>
  <c r="CR378"/>
  <c r="Q378" s="1"/>
  <c r="CP378" s="1"/>
  <c r="O378" s="1"/>
  <c r="E74" i="6"/>
  <c r="M106" i="7"/>
  <c r="F74" i="6" s="1"/>
  <c r="E77" s="1"/>
  <c r="L483" i="8"/>
  <c r="K493" i="5"/>
  <c r="L508" i="8"/>
  <c r="K509" s="1"/>
  <c r="P509" s="1"/>
  <c r="K518" i="5"/>
  <c r="J519" s="1"/>
  <c r="P519" s="1"/>
  <c r="AB494" i="1"/>
  <c r="CR494"/>
  <c r="Q494" s="1"/>
  <c r="CP494" s="1"/>
  <c r="O494" s="1"/>
  <c r="F103" i="6"/>
  <c r="F355"/>
  <c r="H370"/>
  <c r="F391"/>
  <c r="H47" i="8"/>
  <c r="O47" s="1"/>
  <c r="W47"/>
  <c r="X73" i="5"/>
  <c r="G73"/>
  <c r="O73" s="1"/>
  <c r="CZ53" i="1"/>
  <c r="Y53" s="1"/>
  <c r="CY53"/>
  <c r="X53" s="1"/>
  <c r="X155" i="5"/>
  <c r="G155"/>
  <c r="O155" s="1"/>
  <c r="G199"/>
  <c r="O199" s="1"/>
  <c r="Y199"/>
  <c r="W221" i="8"/>
  <c r="R214"/>
  <c r="H221"/>
  <c r="O221" s="1"/>
  <c r="X235" i="5"/>
  <c r="G235"/>
  <c r="O235" s="1"/>
  <c r="E42" i="6"/>
  <c r="M64" i="7"/>
  <c r="F42" i="6" s="1"/>
  <c r="E45" s="1"/>
  <c r="G335" i="5"/>
  <c r="O335" s="1"/>
  <c r="X335"/>
  <c r="L328" i="8"/>
  <c r="K338" i="5"/>
  <c r="W337" i="8"/>
  <c r="H337"/>
  <c r="O337" s="1"/>
  <c r="H356"/>
  <c r="O356" s="1"/>
  <c r="W356"/>
  <c r="X382" i="5"/>
  <c r="G382"/>
  <c r="O382" s="1"/>
  <c r="Y428"/>
  <c r="G428"/>
  <c r="O428" s="1"/>
  <c r="H433" i="8"/>
  <c r="O433" s="1"/>
  <c r="W433"/>
  <c r="T449"/>
  <c r="T459" i="5"/>
  <c r="H115" i="6"/>
  <c r="F185"/>
  <c r="AB41" i="1"/>
  <c r="R87" i="5"/>
  <c r="G94"/>
  <c r="O94" s="1"/>
  <c r="W94"/>
  <c r="W84" i="8"/>
  <c r="X86"/>
  <c r="H86"/>
  <c r="O86" s="1"/>
  <c r="W100"/>
  <c r="H100"/>
  <c r="O100" s="1"/>
  <c r="CP53" i="1"/>
  <c r="O53" s="1"/>
  <c r="W127" i="5"/>
  <c r="G127"/>
  <c r="O127" s="1"/>
  <c r="Y129"/>
  <c r="G129"/>
  <c r="O129" s="1"/>
  <c r="L124" i="8"/>
  <c r="K134" i="5"/>
  <c r="L132" i="8"/>
  <c r="K133" s="1"/>
  <c r="P133" s="1"/>
  <c r="K142" i="5"/>
  <c r="J143" s="1"/>
  <c r="P143" s="1"/>
  <c r="L149" i="8"/>
  <c r="K159" i="5"/>
  <c r="AB111" i="1"/>
  <c r="CR111"/>
  <c r="Q111" s="1"/>
  <c r="CP111" s="1"/>
  <c r="O111" s="1"/>
  <c r="CP151"/>
  <c r="O151" s="1"/>
  <c r="L181" i="8"/>
  <c r="K191" i="5"/>
  <c r="AB157" i="1"/>
  <c r="I192" i="8"/>
  <c r="H198" s="1"/>
  <c r="O198" s="1"/>
  <c r="H202" i="5"/>
  <c r="W208" s="1"/>
  <c r="CR157" i="1"/>
  <c r="Q157" s="1"/>
  <c r="V211" i="8"/>
  <c r="V221" i="5"/>
  <c r="G250"/>
  <c r="O250" s="1"/>
  <c r="R243"/>
  <c r="W250"/>
  <c r="H242" i="8"/>
  <c r="O242" s="1"/>
  <c r="W242"/>
  <c r="CR212" i="1"/>
  <c r="Q212" s="1"/>
  <c r="I247" i="8"/>
  <c r="W253" s="1"/>
  <c r="H257" i="5"/>
  <c r="W263" s="1"/>
  <c r="X267" i="8"/>
  <c r="H267"/>
  <c r="O267" s="1"/>
  <c r="CR220" i="1"/>
  <c r="Q220" s="1"/>
  <c r="I270" i="8"/>
  <c r="H276" s="1"/>
  <c r="O276" s="1"/>
  <c r="H280" i="5"/>
  <c r="W286" s="1"/>
  <c r="AB220" i="1"/>
  <c r="G290" i="5"/>
  <c r="O290" s="1"/>
  <c r="X290"/>
  <c r="T298" i="8"/>
  <c r="T308" i="5"/>
  <c r="G319"/>
  <c r="O319" s="1"/>
  <c r="W319"/>
  <c r="R312"/>
  <c r="W309" i="8"/>
  <c r="R302"/>
  <c r="H309"/>
  <c r="O309" s="1"/>
  <c r="G323" i="5"/>
  <c r="O323" s="1"/>
  <c r="X323"/>
  <c r="R326"/>
  <c r="W333"/>
  <c r="G333"/>
  <c r="O333" s="1"/>
  <c r="R316" i="8"/>
  <c r="W323"/>
  <c r="H323"/>
  <c r="O323" s="1"/>
  <c r="G63" i="6"/>
  <c r="O96" i="7"/>
  <c r="H63" i="6" s="1"/>
  <c r="G67"/>
  <c r="O102" i="7"/>
  <c r="H67" i="6" s="1"/>
  <c r="L430" i="8"/>
  <c r="K431" s="1"/>
  <c r="P431" s="1"/>
  <c r="K440" i="5"/>
  <c r="J441" s="1"/>
  <c r="P441" s="1"/>
  <c r="L484" i="8"/>
  <c r="K494" i="5"/>
  <c r="L553" i="8"/>
  <c r="K563" i="5"/>
  <c r="H20" i="6"/>
  <c r="H128"/>
  <c r="H202"/>
  <c r="F201"/>
  <c r="H235"/>
  <c r="H318"/>
  <c r="H334"/>
  <c r="H354"/>
  <c r="F392"/>
  <c r="FR26" i="1"/>
  <c r="EI55"/>
  <c r="FY55"/>
  <c r="CP45"/>
  <c r="O45" s="1"/>
  <c r="L89" i="8"/>
  <c r="K99" i="5"/>
  <c r="H187" i="8"/>
  <c r="O187" s="1"/>
  <c r="W187"/>
  <c r="X212"/>
  <c r="H212"/>
  <c r="O212" s="1"/>
  <c r="E33" i="6"/>
  <c r="M51" i="7"/>
  <c r="F33" i="6" s="1"/>
  <c r="X265" i="5"/>
  <c r="G265"/>
  <c r="O265" s="1"/>
  <c r="R371"/>
  <c r="W378"/>
  <c r="G378"/>
  <c r="O378" s="1"/>
  <c r="L375" i="8"/>
  <c r="K385" i="5"/>
  <c r="J392" s="1"/>
  <c r="P392" s="1"/>
  <c r="H396" i="8"/>
  <c r="O396" s="1"/>
  <c r="W396"/>
  <c r="R416" i="5"/>
  <c r="R406" i="8"/>
  <c r="G61" i="6"/>
  <c r="O95" i="7"/>
  <c r="H61" i="6" s="1"/>
  <c r="T96" i="7"/>
  <c r="D63" i="6"/>
  <c r="L420" i="8"/>
  <c r="K430" i="5"/>
  <c r="EM452" i="1"/>
  <c r="FV427"/>
  <c r="X474" i="5"/>
  <c r="G474"/>
  <c r="O474" s="1"/>
  <c r="L470" i="8"/>
  <c r="K480" i="5"/>
  <c r="L477" i="8"/>
  <c r="K478" s="1"/>
  <c r="P478" s="1"/>
  <c r="K487" i="5"/>
  <c r="J488" s="1"/>
  <c r="P488" s="1"/>
  <c r="F97" i="6"/>
  <c r="H104"/>
  <c r="F144"/>
  <c r="H372"/>
  <c r="E88"/>
  <c r="M132" i="7"/>
  <c r="F88" i="6" s="1"/>
  <c r="H581" i="8"/>
  <c r="O581" s="1"/>
  <c r="Y581"/>
  <c r="X652"/>
  <c r="H652"/>
  <c r="O652" s="1"/>
  <c r="G120" i="6"/>
  <c r="O182" i="7"/>
  <c r="H120" i="6" s="1"/>
  <c r="H772" i="8"/>
  <c r="O772" s="1"/>
  <c r="W772"/>
  <c r="R782"/>
  <c r="W789"/>
  <c r="CP784" i="1"/>
  <c r="O784" s="1"/>
  <c r="GO784" s="1"/>
  <c r="L806" i="8"/>
  <c r="K807" s="1"/>
  <c r="P807" s="1"/>
  <c r="K816" i="5"/>
  <c r="J817" s="1"/>
  <c r="P817" s="1"/>
  <c r="W841"/>
  <c r="G841"/>
  <c r="O841" s="1"/>
  <c r="G860"/>
  <c r="O860" s="1"/>
  <c r="W860"/>
  <c r="X864" i="8"/>
  <c r="H864"/>
  <c r="O864" s="1"/>
  <c r="CR843" i="1"/>
  <c r="Q843" s="1"/>
  <c r="I870" i="8"/>
  <c r="H876" s="1"/>
  <c r="O876" s="1"/>
  <c r="H880" i="5"/>
  <c r="W886" s="1"/>
  <c r="E147" i="6"/>
  <c r="M212" i="7"/>
  <c r="F147" i="6" s="1"/>
  <c r="G922" i="5"/>
  <c r="O922" s="1"/>
  <c r="X922"/>
  <c r="T218" i="7"/>
  <c r="D149" i="6"/>
  <c r="H955" i="8"/>
  <c r="O955" s="1"/>
  <c r="W955"/>
  <c r="V978"/>
  <c r="V988" i="5"/>
  <c r="G1016"/>
  <c r="O1016" s="1"/>
  <c r="W1016"/>
  <c r="G1028"/>
  <c r="O1028" s="1"/>
  <c r="W1028"/>
  <c r="E173" i="6"/>
  <c r="M253" i="7"/>
  <c r="F173" i="6" s="1"/>
  <c r="E191"/>
  <c r="M275" i="7"/>
  <c r="F191" i="6" s="1"/>
  <c r="E204"/>
  <c r="M281" i="7"/>
  <c r="F204" i="6" s="1"/>
  <c r="H1184" i="8"/>
  <c r="O1184" s="1"/>
  <c r="R1177"/>
  <c r="W1184"/>
  <c r="W1197" i="5"/>
  <c r="G1197"/>
  <c r="O1197" s="1"/>
  <c r="G1300"/>
  <c r="O1300" s="1"/>
  <c r="R1293"/>
  <c r="W1300"/>
  <c r="W1304"/>
  <c r="G1304"/>
  <c r="O1304" s="1"/>
  <c r="G1308"/>
  <c r="O1308" s="1"/>
  <c r="W1308"/>
  <c r="G249" i="6"/>
  <c r="O351" i="7"/>
  <c r="H249" i="6" s="1"/>
  <c r="CR1274" i="1"/>
  <c r="Q1274" s="1"/>
  <c r="I1328" i="8"/>
  <c r="W1334" s="1"/>
  <c r="H1338" i="5"/>
  <c r="W1344" s="1"/>
  <c r="M1337" i="8"/>
  <c r="Q1337" s="1"/>
  <c r="L1347" i="5"/>
  <c r="Q1347" s="1"/>
  <c r="G1369"/>
  <c r="O1369" s="1"/>
  <c r="R1362"/>
  <c r="W1369"/>
  <c r="EV1263" i="1"/>
  <c r="P1317"/>
  <c r="W1400" i="8"/>
  <c r="H1400"/>
  <c r="O1400" s="1"/>
  <c r="M1410"/>
  <c r="Q1410" s="1"/>
  <c r="M1409"/>
  <c r="L1420" i="5"/>
  <c r="Q1420" s="1"/>
  <c r="L1442" s="1"/>
  <c r="L1419"/>
  <c r="H1412" i="8"/>
  <c r="O1412" s="1"/>
  <c r="W1412"/>
  <c r="W1434" i="5"/>
  <c r="G1434"/>
  <c r="O1434" s="1"/>
  <c r="W1438"/>
  <c r="G1438"/>
  <c r="O1438" s="1"/>
  <c r="E287" i="6"/>
  <c r="M397" i="7"/>
  <c r="F287" i="6" s="1"/>
  <c r="F83"/>
  <c r="H182"/>
  <c r="H260"/>
  <c r="F390"/>
  <c r="T395" i="8"/>
  <c r="T405" i="5"/>
  <c r="L528" i="8"/>
  <c r="K538" i="5"/>
  <c r="CZ499" i="1"/>
  <c r="Y499" s="1"/>
  <c r="H537" i="8"/>
  <c r="O537" s="1"/>
  <c r="X537"/>
  <c r="CR503" i="1"/>
  <c r="Q503" s="1"/>
  <c r="I540" i="8"/>
  <c r="H546" s="1"/>
  <c r="O546" s="1"/>
  <c r="H550" i="5"/>
  <c r="W556" s="1"/>
  <c r="BD484" i="1"/>
  <c r="F538"/>
  <c r="L644" i="8"/>
  <c r="K654" i="5"/>
  <c r="L658" i="8"/>
  <c r="K668" i="5"/>
  <c r="X711" i="8"/>
  <c r="H711"/>
  <c r="O711" s="1"/>
  <c r="L748"/>
  <c r="K758" i="5"/>
  <c r="G116" i="6"/>
  <c r="O176" i="7"/>
  <c r="H116" i="6" s="1"/>
  <c r="W898" i="5"/>
  <c r="R891"/>
  <c r="G898"/>
  <c r="O898" s="1"/>
  <c r="H907" i="8"/>
  <c r="O907" s="1"/>
  <c r="R900"/>
  <c r="W907"/>
  <c r="R212" i="7"/>
  <c r="G924" i="5"/>
  <c r="O924" s="1"/>
  <c r="W924"/>
  <c r="W951"/>
  <c r="G951"/>
  <c r="O951" s="1"/>
  <c r="G152" i="6"/>
  <c r="O228" i="7"/>
  <c r="H152" i="6" s="1"/>
  <c r="W974" i="8"/>
  <c r="R967"/>
  <c r="H974"/>
  <c r="O974" s="1"/>
  <c r="H977"/>
  <c r="O977" s="1"/>
  <c r="W977"/>
  <c r="L985"/>
  <c r="K995" i="5"/>
  <c r="H994" i="8"/>
  <c r="O994" s="1"/>
  <c r="W994"/>
  <c r="D164" i="6"/>
  <c r="L997" i="8"/>
  <c r="K1007" i="5"/>
  <c r="J1014" s="1"/>
  <c r="P1014" s="1"/>
  <c r="H1022" i="8"/>
  <c r="O1022" s="1"/>
  <c r="W1022"/>
  <c r="W1024"/>
  <c r="H1024"/>
  <c r="O1024" s="1"/>
  <c r="L1099" i="5"/>
  <c r="G186" i="6"/>
  <c r="O259" i="7"/>
  <c r="H186" i="6" s="1"/>
  <c r="R1084" i="5"/>
  <c r="W1091"/>
  <c r="G1091"/>
  <c r="O1091" s="1"/>
  <c r="G1097"/>
  <c r="O1097" s="1"/>
  <c r="W1097"/>
  <c r="W1119"/>
  <c r="G1119"/>
  <c r="O1119" s="1"/>
  <c r="CR1079" i="1"/>
  <c r="Q1079" s="1"/>
  <c r="I1113" i="8"/>
  <c r="W1119" s="1"/>
  <c r="H1123" i="5"/>
  <c r="W1129" s="1"/>
  <c r="AB1079" i="1"/>
  <c r="R1135" i="5"/>
  <c r="G1142"/>
  <c r="O1142" s="1"/>
  <c r="W1142"/>
  <c r="R1137" i="8"/>
  <c r="W1144"/>
  <c r="H1144"/>
  <c r="O1144" s="1"/>
  <c r="W1146"/>
  <c r="H1146"/>
  <c r="O1146" s="1"/>
  <c r="R1160"/>
  <c r="H1167"/>
  <c r="O1167" s="1"/>
  <c r="W1167"/>
  <c r="G224" i="6"/>
  <c r="O304" i="7"/>
  <c r="H224" i="6" s="1"/>
  <c r="E228"/>
  <c r="M316" i="7"/>
  <c r="F228" i="6" s="1"/>
  <c r="M435" i="8"/>
  <c r="L524"/>
  <c r="K525" s="1"/>
  <c r="P525" s="1"/>
  <c r="K534" i="5"/>
  <c r="J535" s="1"/>
  <c r="P535" s="1"/>
  <c r="R561"/>
  <c r="G568"/>
  <c r="O568" s="1"/>
  <c r="W568"/>
  <c r="L551" i="8"/>
  <c r="K561" i="5"/>
  <c r="L559" i="8"/>
  <c r="K560" s="1"/>
  <c r="P560" s="1"/>
  <c r="K569" i="5"/>
  <c r="J570" s="1"/>
  <c r="P570" s="1"/>
  <c r="CP509" i="1"/>
  <c r="O509" s="1"/>
  <c r="GM509" s="1"/>
  <c r="AB565"/>
  <c r="EV545"/>
  <c r="P595"/>
  <c r="I630" i="8"/>
  <c r="W636" s="1"/>
  <c r="H640" i="5"/>
  <c r="W646" s="1"/>
  <c r="CR605" i="1"/>
  <c r="Q605" s="1"/>
  <c r="G648" i="5"/>
  <c r="O648" s="1"/>
  <c r="W648"/>
  <c r="X654" i="8"/>
  <c r="H654"/>
  <c r="O654" s="1"/>
  <c r="W680"/>
  <c r="H680"/>
  <c r="O680" s="1"/>
  <c r="E102" i="6"/>
  <c r="M156" i="7"/>
  <c r="F102" i="6" s="1"/>
  <c r="E105" s="1"/>
  <c r="CR729" i="1"/>
  <c r="Q729" s="1"/>
  <c r="I762" i="8"/>
  <c r="H772" i="5"/>
  <c r="T182" i="7"/>
  <c r="G127" i="6"/>
  <c r="O186" i="7"/>
  <c r="H127" i="6" s="1"/>
  <c r="G130" s="1"/>
  <c r="W803" i="8"/>
  <c r="R796"/>
  <c r="H803"/>
  <c r="O803" s="1"/>
  <c r="I811"/>
  <c r="H817" s="1"/>
  <c r="O817" s="1"/>
  <c r="H821" i="5"/>
  <c r="W827" s="1"/>
  <c r="V830" i="8"/>
  <c r="V840" i="5"/>
  <c r="L841" i="8"/>
  <c r="K851" i="5"/>
  <c r="R855" i="8"/>
  <c r="H862"/>
  <c r="O862" s="1"/>
  <c r="W862"/>
  <c r="CY837" i="1"/>
  <c r="X837" s="1"/>
  <c r="L855" i="8"/>
  <c r="K865" i="5"/>
  <c r="H866" i="8"/>
  <c r="O866" s="1"/>
  <c r="X866"/>
  <c r="L869"/>
  <c r="K879" i="5"/>
  <c r="CP847" i="1"/>
  <c r="O847" s="1"/>
  <c r="GN847" s="1"/>
  <c r="L884" i="8"/>
  <c r="K894" i="5"/>
  <c r="L889" i="8"/>
  <c r="K890" s="1"/>
  <c r="P890" s="1"/>
  <c r="K899" i="5"/>
  <c r="J900" s="1"/>
  <c r="P900" s="1"/>
  <c r="L919" i="8"/>
  <c r="K929" i="5"/>
  <c r="T927" i="8"/>
  <c r="T937" i="5"/>
  <c r="H939" i="8"/>
  <c r="O939" s="1"/>
  <c r="R932"/>
  <c r="G963" i="5"/>
  <c r="O963" s="1"/>
  <c r="W963"/>
  <c r="W967"/>
  <c r="G967"/>
  <c r="O967" s="1"/>
  <c r="G153" i="6"/>
  <c r="O229" i="7"/>
  <c r="H153" i="6" s="1"/>
  <c r="E174"/>
  <c r="M236" i="7"/>
  <c r="F174" i="6" s="1"/>
  <c r="L984" i="8"/>
  <c r="K994" i="5"/>
  <c r="J1001" s="1"/>
  <c r="P1001" s="1"/>
  <c r="W1016" i="8"/>
  <c r="H1016"/>
  <c r="O1016" s="1"/>
  <c r="R1009"/>
  <c r="E172" i="6"/>
  <c r="M252" i="7"/>
  <c r="F172" i="6" s="1"/>
  <c r="CR1012" i="1"/>
  <c r="Q1012" s="1"/>
  <c r="I1033" i="8"/>
  <c r="H1039" s="1"/>
  <c r="O1039" s="1"/>
  <c r="H1043" i="5"/>
  <c r="W1049" s="1"/>
  <c r="G192" i="6"/>
  <c r="O260" i="7"/>
  <c r="H192" i="6" s="1"/>
  <c r="W1069" i="5"/>
  <c r="G1069"/>
  <c r="O1069" s="1"/>
  <c r="G1095"/>
  <c r="O1095" s="1"/>
  <c r="W1095"/>
  <c r="AB1071" i="1"/>
  <c r="E211" i="6"/>
  <c r="M282" i="7"/>
  <c r="F211" i="6" s="1"/>
  <c r="G1132" i="5"/>
  <c r="O1132" s="1"/>
  <c r="W1132"/>
  <c r="H1255" i="8"/>
  <c r="O1255" s="1"/>
  <c r="W1255"/>
  <c r="CP1215" i="1"/>
  <c r="O1215" s="1"/>
  <c r="GM1215" s="1"/>
  <c r="L1279" i="8"/>
  <c r="K1280" s="1"/>
  <c r="P1280" s="1"/>
  <c r="K1289" i="5"/>
  <c r="J1290" s="1"/>
  <c r="P1290" s="1"/>
  <c r="L1313" i="8"/>
  <c r="K1323" i="5"/>
  <c r="L1330" i="8"/>
  <c r="K1340" i="5"/>
  <c r="R1383"/>
  <c r="CZ1327" i="1"/>
  <c r="Y1327" s="1"/>
  <c r="L1373" i="8"/>
  <c r="K1383" i="5"/>
  <c r="CY1327" i="1"/>
  <c r="X1327" s="1"/>
  <c r="G283" i="6"/>
  <c r="O386" i="7"/>
  <c r="H283" i="6" s="1"/>
  <c r="R1492" i="5"/>
  <c r="G1499"/>
  <c r="O1499" s="1"/>
  <c r="G1501"/>
  <c r="O1501" s="1"/>
  <c r="W1501"/>
  <c r="E307" i="6"/>
  <c r="M421" i="7"/>
  <c r="F307" i="6" s="1"/>
  <c r="R1515" i="5"/>
  <c r="L1505" i="8"/>
  <c r="K1515" i="5"/>
  <c r="H89" i="6"/>
  <c r="F184"/>
  <c r="M227" i="8"/>
  <c r="H525"/>
  <c r="O525" s="1"/>
  <c r="X525"/>
  <c r="R580" i="5"/>
  <c r="G587"/>
  <c r="O587" s="1"/>
  <c r="W587"/>
  <c r="D89" i="6"/>
  <c r="G605" i="5"/>
  <c r="O605" s="1"/>
  <c r="X605"/>
  <c r="R598" i="8"/>
  <c r="H605"/>
  <c r="O605" s="1"/>
  <c r="W605"/>
  <c r="W619"/>
  <c r="H619"/>
  <c r="O619" s="1"/>
  <c r="R629"/>
  <c r="H636"/>
  <c r="O636" s="1"/>
  <c r="G674" i="5"/>
  <c r="O674" s="1"/>
  <c r="R667"/>
  <c r="W674"/>
  <c r="L689" i="8"/>
  <c r="K699" i="5"/>
  <c r="M741" i="8"/>
  <c r="AB665" i="1"/>
  <c r="G723" i="5"/>
  <c r="O723" s="1"/>
  <c r="X723"/>
  <c r="X735"/>
  <c r="G735"/>
  <c r="O735" s="1"/>
  <c r="W735" i="8"/>
  <c r="R728"/>
  <c r="H735"/>
  <c r="O735" s="1"/>
  <c r="I752"/>
  <c r="R174" i="7"/>
  <c r="G114" i="6"/>
  <c r="O175" i="7"/>
  <c r="H114" i="6" s="1"/>
  <c r="R176" i="7"/>
  <c r="R181"/>
  <c r="E134" i="6"/>
  <c r="M198" i="7"/>
  <c r="F134" i="6" s="1"/>
  <c r="E137" s="1"/>
  <c r="W902" i="5"/>
  <c r="G902"/>
  <c r="O902" s="1"/>
  <c r="CZ904" i="1"/>
  <c r="Y904" s="1"/>
  <c r="R1059" i="5"/>
  <c r="W1066"/>
  <c r="G1066"/>
  <c r="O1066" s="1"/>
  <c r="L1070" i="8"/>
  <c r="K1071" s="1"/>
  <c r="P1071" s="1"/>
  <c r="K1080" i="5"/>
  <c r="J1081" s="1"/>
  <c r="P1081" s="1"/>
  <c r="CP1026" i="1"/>
  <c r="O1026" s="1"/>
  <c r="L1075" i="8"/>
  <c r="K1085" i="5"/>
  <c r="J1091" s="1"/>
  <c r="P1091" s="1"/>
  <c r="L1098" i="8"/>
  <c r="K1108" i="5"/>
  <c r="X1107" i="8"/>
  <c r="H1107"/>
  <c r="O1107" s="1"/>
  <c r="G1144" i="5"/>
  <c r="O1144" s="1"/>
  <c r="W1144"/>
  <c r="E209" i="6"/>
  <c r="M297" i="7"/>
  <c r="F209" i="6" s="1"/>
  <c r="L1225" i="5"/>
  <c r="R304" i="7"/>
  <c r="W1174" i="8"/>
  <c r="H1174"/>
  <c r="O1174" s="1"/>
  <c r="W1199"/>
  <c r="H1199"/>
  <c r="O1199" s="1"/>
  <c r="R1212" i="5"/>
  <c r="G1219"/>
  <c r="O1219" s="1"/>
  <c r="W1219"/>
  <c r="W1209" i="8"/>
  <c r="R1202"/>
  <c r="H1209"/>
  <c r="O1209" s="1"/>
  <c r="W1241" i="5"/>
  <c r="G1241"/>
  <c r="O1241" s="1"/>
  <c r="X1244"/>
  <c r="G1244"/>
  <c r="O1244" s="1"/>
  <c r="W1310"/>
  <c r="G1310"/>
  <c r="O1310" s="1"/>
  <c r="E250" i="6"/>
  <c r="M352" i="7"/>
  <c r="F250" i="6" s="1"/>
  <c r="E263"/>
  <c r="M358" i="7"/>
  <c r="F263" i="6" s="1"/>
  <c r="W1324" i="8"/>
  <c r="H1324"/>
  <c r="O1324" s="1"/>
  <c r="G1347" i="5"/>
  <c r="O1347" s="1"/>
  <c r="W1347"/>
  <c r="R1350"/>
  <c r="X1261"/>
  <c r="G1261"/>
  <c r="O1261" s="1"/>
  <c r="E244" i="6"/>
  <c r="M339" i="7"/>
  <c r="F244" i="6" s="1"/>
  <c r="G247"/>
  <c r="O349" i="7"/>
  <c r="H247" i="6" s="1"/>
  <c r="E265"/>
  <c r="M364" i="7"/>
  <c r="F265" i="6" s="1"/>
  <c r="V1384" i="8"/>
  <c r="V1394" i="5"/>
  <c r="M396" i="7"/>
  <c r="F286" i="6" s="1"/>
  <c r="E286"/>
  <c r="W1464" i="5"/>
  <c r="G1464"/>
  <c r="O1464" s="1"/>
  <c r="E306" i="6"/>
  <c r="M420" i="7"/>
  <c r="F306" i="6" s="1"/>
  <c r="G326"/>
  <c r="O428" i="7"/>
  <c r="H326" i="6" s="1"/>
  <c r="E325"/>
  <c r="M443" i="7"/>
  <c r="F325" i="6" s="1"/>
  <c r="H1615" i="8"/>
  <c r="O1615" s="1"/>
  <c r="W1615"/>
  <c r="R1608"/>
  <c r="G343" i="6"/>
  <c r="O465" i="7"/>
  <c r="H343" i="6" s="1"/>
  <c r="G1629" i="5"/>
  <c r="O1629" s="1"/>
  <c r="W1629"/>
  <c r="W1647"/>
  <c r="G1647"/>
  <c r="O1647" s="1"/>
  <c r="W1651"/>
  <c r="G1651"/>
  <c r="O1651" s="1"/>
  <c r="R1654"/>
  <c r="G1690"/>
  <c r="O1690" s="1"/>
  <c r="W1690"/>
  <c r="AU1652" i="1"/>
  <c r="CD1621"/>
  <c r="G398" i="6"/>
  <c r="O528" i="7"/>
  <c r="H398" i="6" s="1"/>
  <c r="CY724" i="1"/>
  <c r="X724" s="1"/>
  <c r="CY891"/>
  <c r="X891" s="1"/>
  <c r="M1248" i="8"/>
  <c r="Q1248" s="1"/>
  <c r="M1304" s="1"/>
  <c r="L1258" i="5"/>
  <c r="Q1258" s="1"/>
  <c r="L1314" s="1"/>
  <c r="T1301" i="8"/>
  <c r="T1311" i="5"/>
  <c r="H1317" i="8"/>
  <c r="O1317" s="1"/>
  <c r="W1317"/>
  <c r="R1310"/>
  <c r="CR1327" i="1"/>
  <c r="Q1327" s="1"/>
  <c r="DV1353" s="1"/>
  <c r="I1374" i="8"/>
  <c r="W1380" s="1"/>
  <c r="H1384" i="5"/>
  <c r="W1390" s="1"/>
  <c r="I1404" i="8"/>
  <c r="H1410" s="1"/>
  <c r="O1410" s="1"/>
  <c r="H1414" i="5"/>
  <c r="W1420" s="1"/>
  <c r="CR1339" i="1"/>
  <c r="Q1339" s="1"/>
  <c r="R1448" i="5"/>
  <c r="G1455"/>
  <c r="O1455" s="1"/>
  <c r="G303" i="6"/>
  <c r="O409" i="7"/>
  <c r="H303" i="6" s="1"/>
  <c r="H1467" i="8"/>
  <c r="O1467" s="1"/>
  <c r="W1467"/>
  <c r="L1492"/>
  <c r="K1493" s="1"/>
  <c r="P1493" s="1"/>
  <c r="K1502" i="5"/>
  <c r="J1503" s="1"/>
  <c r="P1503" s="1"/>
  <c r="M1560" i="8"/>
  <c r="E338" i="6"/>
  <c r="M449" i="7"/>
  <c r="F338" i="6" s="1"/>
  <c r="G340"/>
  <c r="O455" i="7"/>
  <c r="H340" i="6" s="1"/>
  <c r="W1615" i="5"/>
  <c r="G1615"/>
  <c r="O1615" s="1"/>
  <c r="L1610" i="8"/>
  <c r="K1620" i="5"/>
  <c r="E358" i="6"/>
  <c r="M477" i="7"/>
  <c r="F358" i="6" s="1"/>
  <c r="G1664" i="5"/>
  <c r="O1664" s="1"/>
  <c r="W1664"/>
  <c r="L1659" i="8"/>
  <c r="K1669" i="5"/>
  <c r="G361" i="6"/>
  <c r="O487" i="7"/>
  <c r="H361" i="6" s="1"/>
  <c r="V1677" i="8"/>
  <c r="V1687" i="5"/>
  <c r="W1682" i="8"/>
  <c r="H1682"/>
  <c r="O1682" s="1"/>
  <c r="I1710"/>
  <c r="W1716" s="1"/>
  <c r="H1720" i="5"/>
  <c r="G1726" s="1"/>
  <c r="O1726" s="1"/>
  <c r="CR1634" i="1"/>
  <c r="Q1634" s="1"/>
  <c r="CP1641"/>
  <c r="O1641" s="1"/>
  <c r="GM1641" s="1"/>
  <c r="G1755" i="5"/>
  <c r="O1755" s="1"/>
  <c r="W1755"/>
  <c r="E381" i="6"/>
  <c r="M511" i="7"/>
  <c r="F381" i="6" s="1"/>
  <c r="R1767" i="5"/>
  <c r="R1757" i="8"/>
  <c r="H1764"/>
  <c r="O1764" s="1"/>
  <c r="W1764"/>
  <c r="W1767"/>
  <c r="H1767"/>
  <c r="O1767" s="1"/>
  <c r="I1788"/>
  <c r="W1794" s="1"/>
  <c r="H1798" i="5"/>
  <c r="W1804" s="1"/>
  <c r="CR1699" i="1"/>
  <c r="Q1699" s="1"/>
  <c r="T1795" i="8"/>
  <c r="T1805" i="5"/>
  <c r="L1799" i="8"/>
  <c r="K1809" i="5"/>
  <c r="G1820"/>
  <c r="O1820" s="1"/>
  <c r="W1820"/>
  <c r="T760" i="8"/>
  <c r="L765" s="1"/>
  <c r="T770" i="5"/>
  <c r="K775" s="1"/>
  <c r="E242" i="6"/>
  <c r="M327" i="7"/>
  <c r="F242" i="6" s="1"/>
  <c r="H1245" i="8"/>
  <c r="O1245" s="1"/>
  <c r="H1349"/>
  <c r="O1349" s="1"/>
  <c r="W1349"/>
  <c r="V1386"/>
  <c r="V1396" i="5"/>
  <c r="G1440"/>
  <c r="O1440" s="1"/>
  <c r="W1440"/>
  <c r="CR1451" i="1"/>
  <c r="Q1451" s="1"/>
  <c r="I1506" i="8"/>
  <c r="W1512" s="1"/>
  <c r="H1516" i="5"/>
  <c r="G1522" s="1"/>
  <c r="O1522" s="1"/>
  <c r="H1519" i="8"/>
  <c r="O1519" s="1"/>
  <c r="W1519"/>
  <c r="V1652"/>
  <c r="V1662" i="5"/>
  <c r="L1657" i="8"/>
  <c r="K1667" i="5"/>
  <c r="R499" i="7"/>
  <c r="H1719" i="8"/>
  <c r="O1719" s="1"/>
  <c r="W1719"/>
  <c r="H1731"/>
  <c r="O1731" s="1"/>
  <c r="W1731"/>
  <c r="W1743"/>
  <c r="H1743"/>
  <c r="O1743" s="1"/>
  <c r="G1759" i="5"/>
  <c r="O1759" s="1"/>
  <c r="W1759"/>
  <c r="E400" i="6"/>
  <c r="M518" i="7"/>
  <c r="F400" i="6" s="1"/>
  <c r="R1809" i="5"/>
  <c r="G1816"/>
  <c r="O1816" s="1"/>
  <c r="W1816"/>
  <c r="L1377"/>
  <c r="CY1278" i="1"/>
  <c r="X1278" s="1"/>
  <c r="L1381" i="8"/>
  <c r="K1383" s="1"/>
  <c r="P1383" s="1"/>
  <c r="K1391" i="5"/>
  <c r="J1393" s="1"/>
  <c r="P1393" s="1"/>
  <c r="W1436"/>
  <c r="G1436"/>
  <c r="O1436" s="1"/>
  <c r="L1509"/>
  <c r="W1448" i="8"/>
  <c r="H1448"/>
  <c r="O1448" s="1"/>
  <c r="CY1398" i="1"/>
  <c r="X1398" s="1"/>
  <c r="L1457" i="8"/>
  <c r="K1467" i="5"/>
  <c r="D298" i="6"/>
  <c r="E305"/>
  <c r="M415" i="7"/>
  <c r="F305" i="6" s="1"/>
  <c r="H1497" i="8"/>
  <c r="O1497" s="1"/>
  <c r="W1497"/>
  <c r="L1530"/>
  <c r="K1532" s="1"/>
  <c r="P1532" s="1"/>
  <c r="K1540" i="5"/>
  <c r="J1542" s="1"/>
  <c r="P1542" s="1"/>
  <c r="W1568"/>
  <c r="G1568"/>
  <c r="O1568" s="1"/>
  <c r="E344" i="6"/>
  <c r="M450" i="7"/>
  <c r="F344" i="6" s="1"/>
  <c r="E342"/>
  <c r="M460" i="7"/>
  <c r="F342" i="6" s="1"/>
  <c r="R477" i="7"/>
  <c r="E360" i="6"/>
  <c r="M482" i="7"/>
  <c r="F360" i="6" s="1"/>
  <c r="CP1581" i="1"/>
  <c r="O1581" s="1"/>
  <c r="GN1581" s="1"/>
  <c r="T493" i="7"/>
  <c r="D373" i="6"/>
  <c r="G379"/>
  <c r="O505" i="7"/>
  <c r="H379" i="6" s="1"/>
  <c r="R1744" i="5"/>
  <c r="G1751"/>
  <c r="O1751" s="1"/>
  <c r="W1751"/>
  <c r="R1784"/>
  <c r="L1774" i="8"/>
  <c r="K1784" i="5"/>
  <c r="P1715" i="1"/>
  <c r="EG1684"/>
  <c r="L1694" i="5"/>
  <c r="G176" i="6"/>
  <c r="GM158" i="1"/>
  <c r="GO158"/>
  <c r="AG716"/>
  <c r="T739"/>
  <c r="GB659"/>
  <c r="ES684"/>
  <c r="AZ853"/>
  <c r="CI828"/>
  <c r="GM1088"/>
  <c r="GN1088"/>
  <c r="EB148"/>
  <c r="DO171"/>
  <c r="AD771"/>
  <c r="Q796"/>
  <c r="DY716"/>
  <c r="DL739"/>
  <c r="EA948"/>
  <c r="DN977"/>
  <c r="DW1324"/>
  <c r="DJ1353"/>
  <c r="AH659"/>
  <c r="U684"/>
  <c r="AE771"/>
  <c r="R796"/>
  <c r="Q1711"/>
  <c r="AD1684"/>
  <c r="AG258"/>
  <c r="T283"/>
  <c r="W340"/>
  <c r="AJ315"/>
  <c r="FZ395"/>
  <c r="DH395"/>
  <c r="FW395"/>
  <c r="DU372"/>
  <c r="FX395"/>
  <c r="AJ659"/>
  <c r="W684"/>
  <c r="FY602"/>
  <c r="EP627"/>
  <c r="ES916"/>
  <c r="GB885"/>
  <c r="CJ1009"/>
  <c r="BA1036"/>
  <c r="U1231"/>
  <c r="AH1188"/>
  <c r="AI1129"/>
  <c r="V1156"/>
  <c r="EB1448"/>
  <c r="DO1473"/>
  <c r="AG1324"/>
  <c r="T1353"/>
  <c r="DO1530"/>
  <c r="EB1505"/>
  <c r="CJ1562"/>
  <c r="BA1589"/>
  <c r="DZ1684"/>
  <c r="DM1711"/>
  <c r="GM1517"/>
  <c r="GN1517"/>
  <c r="GN1698"/>
  <c r="GM1698"/>
  <c r="BY545"/>
  <c r="AP570"/>
  <c r="CI570"/>
  <c r="EP684"/>
  <c r="FY659"/>
  <c r="CJ1448"/>
  <c r="BA1473"/>
  <c r="T226"/>
  <c r="AG203"/>
  <c r="CJ659"/>
  <c r="BA684"/>
  <c r="DZ948"/>
  <c r="DM977"/>
  <c r="AJ1188"/>
  <c r="W1231"/>
  <c r="CC1562"/>
  <c r="AT1589"/>
  <c r="GB1621"/>
  <c r="ES1652"/>
  <c r="GN1637"/>
  <c r="GM1637"/>
  <c r="DK340"/>
  <c r="DX315"/>
  <c r="AJ602"/>
  <c r="W627"/>
  <c r="AE716"/>
  <c r="R739"/>
  <c r="GM779"/>
  <c r="GN779"/>
  <c r="AJ1068"/>
  <c r="W1097"/>
  <c r="U1589"/>
  <c r="AH1562"/>
  <c r="EP1589"/>
  <c r="FY1562"/>
  <c r="DY315"/>
  <c r="DL340"/>
  <c r="BA340"/>
  <c r="CJ315"/>
  <c r="DO739"/>
  <c r="EB716"/>
  <c r="GM619"/>
  <c r="GO619"/>
  <c r="R853"/>
  <c r="AE828"/>
  <c r="DW545"/>
  <c r="DJ570"/>
  <c r="DY948"/>
  <c r="DL977"/>
  <c r="DU716"/>
  <c r="FW739"/>
  <c r="DH739"/>
  <c r="FX739"/>
  <c r="FZ739"/>
  <c r="GM895"/>
  <c r="GN895"/>
  <c r="AH1068"/>
  <c r="U1097"/>
  <c r="GM1149"/>
  <c r="GN1149"/>
  <c r="AJ1324"/>
  <c r="W1353"/>
  <c r="DY1448"/>
  <c r="DL1473"/>
  <c r="GM891"/>
  <c r="GO891"/>
  <c r="CC916" s="1"/>
  <c r="DW1385"/>
  <c r="DJ1416"/>
  <c r="AG1505"/>
  <c r="T1530"/>
  <c r="CJ1324"/>
  <c r="BA1353"/>
  <c r="DX1621"/>
  <c r="DK1652"/>
  <c r="DL1711"/>
  <c r="DY1684"/>
  <c r="CI1621"/>
  <c r="AZ1652"/>
  <c r="CJ1129"/>
  <c r="BA1156"/>
  <c r="V977"/>
  <c r="AI948"/>
  <c r="GM893"/>
  <c r="GN893"/>
  <c r="GB148"/>
  <c r="ES171"/>
  <c r="AH602"/>
  <c r="U627"/>
  <c r="CJ602"/>
  <c r="BA627"/>
  <c r="DM916"/>
  <c r="DZ885"/>
  <c r="ES1353"/>
  <c r="GB1324"/>
  <c r="GM1701"/>
  <c r="GN1701"/>
  <c r="GB203"/>
  <c r="ES226"/>
  <c r="DM739"/>
  <c r="DZ716"/>
  <c r="AC602"/>
  <c r="CE627"/>
  <c r="CF627"/>
  <c r="CH627"/>
  <c r="P627"/>
  <c r="GM901"/>
  <c r="GN901"/>
  <c r="AJ372"/>
  <c r="W395"/>
  <c r="AI315"/>
  <c r="V340"/>
  <c r="AH372"/>
  <c r="U395"/>
  <c r="GM429"/>
  <c r="GN429"/>
  <c r="BA570"/>
  <c r="CJ545"/>
  <c r="AG885"/>
  <c r="T916"/>
  <c r="GN737"/>
  <c r="GM737"/>
  <c r="CJ771"/>
  <c r="BA796"/>
  <c r="GM894"/>
  <c r="GN894"/>
  <c r="DL1416"/>
  <c r="DY1385"/>
  <c r="DW948"/>
  <c r="DJ977"/>
  <c r="GN1350"/>
  <c r="GM1350"/>
  <c r="EL1711"/>
  <c r="FU1684"/>
  <c r="EL1589"/>
  <c r="FU1562"/>
  <c r="GM1278"/>
  <c r="GN1278"/>
  <c r="DW1448"/>
  <c r="DJ1473"/>
  <c r="EB1684"/>
  <c r="DO1711"/>
  <c r="AH87"/>
  <c r="U116"/>
  <c r="T684"/>
  <c r="AG659"/>
  <c r="DN1473"/>
  <c r="EA1448"/>
  <c r="GB1684"/>
  <c r="ES1711"/>
  <c r="Q1589"/>
  <c r="AD1562"/>
  <c r="DV1505"/>
  <c r="DI1530"/>
  <c r="T1589"/>
  <c r="AG1562"/>
  <c r="DW1684"/>
  <c r="DJ1711"/>
  <c r="GB1505"/>
  <c r="ES1530"/>
  <c r="DZ427"/>
  <c r="DM452"/>
  <c r="BY427"/>
  <c r="AP452"/>
  <c r="CI452"/>
  <c r="DL627"/>
  <c r="DY602"/>
  <c r="DJ684"/>
  <c r="DW659"/>
  <c r="R684"/>
  <c r="AE659"/>
  <c r="GN1147"/>
  <c r="GM1147"/>
  <c r="T1292"/>
  <c r="AG1263"/>
  <c r="V627"/>
  <c r="AI602"/>
  <c r="V1231"/>
  <c r="AI1188"/>
  <c r="AJ1009"/>
  <c r="W1036"/>
  <c r="R1231"/>
  <c r="AE1188"/>
  <c r="GM838"/>
  <c r="GO838"/>
  <c r="GN1635"/>
  <c r="GM1635"/>
  <c r="AJ26"/>
  <c r="W55"/>
  <c r="FQ148"/>
  <c r="GA171"/>
  <c r="EH171"/>
  <c r="ES283"/>
  <c r="GB258"/>
  <c r="DW203"/>
  <c r="DJ226"/>
  <c r="GB427"/>
  <c r="ES452"/>
  <c r="AG545"/>
  <c r="T570"/>
  <c r="EA427"/>
  <c r="DN452"/>
  <c r="V452"/>
  <c r="AI427"/>
  <c r="GB716"/>
  <c r="ES739"/>
  <c r="FQ602"/>
  <c r="EH627"/>
  <c r="GA627"/>
  <c r="EA885"/>
  <c r="DN916"/>
  <c r="AH1129"/>
  <c r="U1156"/>
  <c r="AG602"/>
  <c r="T627"/>
  <c r="AX1353"/>
  <c r="CG1324"/>
  <c r="DY1562"/>
  <c r="DL1589"/>
  <c r="GM1696"/>
  <c r="GN1696"/>
  <c r="DN1530"/>
  <c r="EA1505"/>
  <c r="DZ1621"/>
  <c r="DM1652"/>
  <c r="GM100"/>
  <c r="GO100"/>
  <c r="EV26"/>
  <c r="P80"/>
  <c r="EV1741"/>
  <c r="CZ151"/>
  <c r="Y151" s="1"/>
  <c r="CY151"/>
  <c r="X151" s="1"/>
  <c r="DW171"/>
  <c r="CR95"/>
  <c r="Q95" s="1"/>
  <c r="CP95" s="1"/>
  <c r="O95" s="1"/>
  <c r="AB95"/>
  <c r="AU26"/>
  <c r="F74"/>
  <c r="AD203"/>
  <c r="Q226"/>
  <c r="EU258"/>
  <c r="P299"/>
  <c r="GM269"/>
  <c r="GO269"/>
  <c r="AG148"/>
  <c r="T171"/>
  <c r="ET372"/>
  <c r="P408"/>
  <c r="GO331"/>
  <c r="GM331"/>
  <c r="GN280"/>
  <c r="GM280"/>
  <c r="GN380"/>
  <c r="GM380"/>
  <c r="GO440"/>
  <c r="GM440"/>
  <c r="EB427"/>
  <c r="DO452"/>
  <c r="CP490"/>
  <c r="O490" s="1"/>
  <c r="GM490" s="1"/>
  <c r="FR490"/>
  <c r="BY513" s="1"/>
  <c r="AF484"/>
  <c r="S513"/>
  <c r="CZ610"/>
  <c r="Y610" s="1"/>
  <c r="CY610"/>
  <c r="X610" s="1"/>
  <c r="AI484"/>
  <c r="V513"/>
  <c r="CY559"/>
  <c r="X559" s="1"/>
  <c r="AK570" s="1"/>
  <c r="CZ559"/>
  <c r="Y559" s="1"/>
  <c r="GB602"/>
  <c r="ES627"/>
  <c r="EG545"/>
  <c r="P574"/>
  <c r="GM672"/>
  <c r="GO672"/>
  <c r="AU796"/>
  <c r="CD771"/>
  <c r="CY667"/>
  <c r="X667" s="1"/>
  <c r="CZ667"/>
  <c r="Y667" s="1"/>
  <c r="AF684"/>
  <c r="GM1073"/>
  <c r="GN1073"/>
  <c r="F1172"/>
  <c r="BC1129"/>
  <c r="F857"/>
  <c r="AO828"/>
  <c r="DU684"/>
  <c r="FW1036"/>
  <c r="FX1036"/>
  <c r="FZ1036"/>
  <c r="DH1036"/>
  <c r="DU1009"/>
  <c r="DW771"/>
  <c r="DJ796"/>
  <c r="AI1009"/>
  <c r="V1036"/>
  <c r="GN849"/>
  <c r="GM849"/>
  <c r="GM1140"/>
  <c r="GN1140"/>
  <c r="AI716"/>
  <c r="V739"/>
  <c r="AB1507"/>
  <c r="CR1507"/>
  <c r="Q1507" s="1"/>
  <c r="AG1068"/>
  <c r="T1097"/>
  <c r="AK1353"/>
  <c r="BY1385"/>
  <c r="AP1416"/>
  <c r="CI1416"/>
  <c r="GN960"/>
  <c r="GM960"/>
  <c r="DK853"/>
  <c r="DX828"/>
  <c r="AB1406"/>
  <c r="CR1406"/>
  <c r="Q1406" s="1"/>
  <c r="ES1416"/>
  <c r="GB1385"/>
  <c r="CG1448"/>
  <c r="AX1473"/>
  <c r="CG1009"/>
  <c r="AX1036"/>
  <c r="F1357"/>
  <c r="AO1324"/>
  <c r="GM1333"/>
  <c r="GN1333"/>
  <c r="CF1292"/>
  <c r="P1292"/>
  <c r="CE1292"/>
  <c r="AC1263"/>
  <c r="CH1292"/>
  <c r="EM1324"/>
  <c r="P1372"/>
  <c r="AP1505"/>
  <c r="F1539"/>
  <c r="DW1562"/>
  <c r="DJ1589"/>
  <c r="ER1473"/>
  <c r="GA1448"/>
  <c r="AC1530"/>
  <c r="CP1513"/>
  <c r="O1513" s="1"/>
  <c r="CY1703"/>
  <c r="X1703" s="1"/>
  <c r="CG1505"/>
  <c r="AX1530"/>
  <c r="DU55"/>
  <c r="GN92"/>
  <c r="GM92"/>
  <c r="FQ258"/>
  <c r="GA283"/>
  <c r="EH283"/>
  <c r="GM207"/>
  <c r="GN207"/>
  <c r="CY279"/>
  <c r="X279" s="1"/>
  <c r="CZ279"/>
  <c r="Y279" s="1"/>
  <c r="AQ148"/>
  <c r="F181"/>
  <c r="FR148"/>
  <c r="FY171"/>
  <c r="EI171"/>
  <c r="EM203"/>
  <c r="P245"/>
  <c r="BB484"/>
  <c r="F526"/>
  <c r="W513"/>
  <c r="AJ484"/>
  <c r="GN446"/>
  <c r="GM446"/>
  <c r="GN607"/>
  <c r="GM607"/>
  <c r="BB885"/>
  <c r="F929"/>
  <c r="CY790"/>
  <c r="X790" s="1"/>
  <c r="CZ790"/>
  <c r="Y790" s="1"/>
  <c r="AG948"/>
  <c r="T977"/>
  <c r="AO1129"/>
  <c r="F1160"/>
  <c r="GM906"/>
  <c r="GN906"/>
  <c r="EM1036"/>
  <c r="FV1009"/>
  <c r="AB1277"/>
  <c r="CR1277"/>
  <c r="Q1277" s="1"/>
  <c r="DU916"/>
  <c r="F1002"/>
  <c r="BD948"/>
  <c r="GN721"/>
  <c r="GM721"/>
  <c r="CY1019"/>
  <c r="X1019" s="1"/>
  <c r="CZ1019"/>
  <c r="Y1019" s="1"/>
  <c r="BA1231"/>
  <c r="CJ1188"/>
  <c r="GO781"/>
  <c r="GM781"/>
  <c r="AF1416"/>
  <c r="GM1190"/>
  <c r="GN1190"/>
  <c r="EH1324"/>
  <c r="P1362"/>
  <c r="AB1572"/>
  <c r="CJ1505"/>
  <c r="BA1530"/>
  <c r="F1046"/>
  <c r="AQ1009"/>
  <c r="EC1530"/>
  <c r="GM1392"/>
  <c r="GO1392"/>
  <c r="FU1416" s="1"/>
  <c r="GA948"/>
  <c r="ER977"/>
  <c r="EP1652"/>
  <c r="FY1621"/>
  <c r="AJ1684"/>
  <c r="W1711"/>
  <c r="AL1652"/>
  <c r="CZ1461"/>
  <c r="Y1461" s="1"/>
  <c r="CJ1684"/>
  <c r="BA1711"/>
  <c r="GM46"/>
  <c r="GO46"/>
  <c r="CZ40"/>
  <c r="Y40" s="1"/>
  <c r="DO116"/>
  <c r="EB87"/>
  <c r="P120"/>
  <c r="EG87"/>
  <c r="EG1741"/>
  <c r="GN164"/>
  <c r="GM164"/>
  <c r="DY26"/>
  <c r="DL55"/>
  <c r="CR110"/>
  <c r="Q110" s="1"/>
  <c r="AB110"/>
  <c r="GM162"/>
  <c r="GO162"/>
  <c r="AD171"/>
  <c r="GN317"/>
  <c r="GM317"/>
  <c r="DL452"/>
  <c r="DY427"/>
  <c r="AL452"/>
  <c r="F361"/>
  <c r="T315"/>
  <c r="FR552"/>
  <c r="FQ570" s="1"/>
  <c r="CP552"/>
  <c r="O552" s="1"/>
  <c r="GM552" s="1"/>
  <c r="GM435"/>
  <c r="GN435"/>
  <c r="GM562"/>
  <c r="GO562"/>
  <c r="CY441"/>
  <c r="X441" s="1"/>
  <c r="AK452" s="1"/>
  <c r="GM724"/>
  <c r="GN724"/>
  <c r="GM896"/>
  <c r="GN896"/>
  <c r="CY668"/>
  <c r="X668" s="1"/>
  <c r="CZ668"/>
  <c r="Y668" s="1"/>
  <c r="GM912"/>
  <c r="GN912"/>
  <c r="CZ1024"/>
  <c r="Y1024" s="1"/>
  <c r="CY1077"/>
  <c r="X1077" s="1"/>
  <c r="CY1274"/>
  <c r="X1274" s="1"/>
  <c r="CZ1274"/>
  <c r="Y1274" s="1"/>
  <c r="V570"/>
  <c r="AI545"/>
  <c r="GM612"/>
  <c r="GO612"/>
  <c r="AQ659"/>
  <c r="F694"/>
  <c r="AB1076"/>
  <c r="GN1143"/>
  <c r="GM1143"/>
  <c r="CY1209"/>
  <c r="X1209" s="1"/>
  <c r="CZ1209"/>
  <c r="Y1209" s="1"/>
  <c r="GO1270"/>
  <c r="FU1292" s="1"/>
  <c r="GM1270"/>
  <c r="GN1402"/>
  <c r="GM1402"/>
  <c r="GB1129"/>
  <c r="ES1156"/>
  <c r="CJ1385"/>
  <c r="BA1416"/>
  <c r="AB1456"/>
  <c r="AD916"/>
  <c r="CP1154"/>
  <c r="O1154" s="1"/>
  <c r="GM1347"/>
  <c r="GN1347"/>
  <c r="CP1459"/>
  <c r="O1459" s="1"/>
  <c r="GM787"/>
  <c r="GO787"/>
  <c r="FY828"/>
  <c r="EP853"/>
  <c r="ET948"/>
  <c r="P990"/>
  <c r="AE1156"/>
  <c r="DZ1263"/>
  <c r="DM1292"/>
  <c r="BD1562"/>
  <c r="F1614"/>
  <c r="DN771"/>
  <c r="P819"/>
  <c r="CZ1027"/>
  <c r="Y1027" s="1"/>
  <c r="CY1027"/>
  <c r="X1027" s="1"/>
  <c r="P1056"/>
  <c r="ES1009"/>
  <c r="T1231"/>
  <c r="AG1188"/>
  <c r="CP1573"/>
  <c r="O1573" s="1"/>
  <c r="EU659"/>
  <c r="P700"/>
  <c r="GB1068"/>
  <c r="ES1097"/>
  <c r="AQ484"/>
  <c r="F523"/>
  <c r="CY1021"/>
  <c r="X1021" s="1"/>
  <c r="GN1021" s="1"/>
  <c r="CZ1021"/>
  <c r="Y1021" s="1"/>
  <c r="CP1274"/>
  <c r="O1274" s="1"/>
  <c r="GM1393"/>
  <c r="GN1393"/>
  <c r="EM1473"/>
  <c r="FV1448"/>
  <c r="AI1505"/>
  <c r="V1530"/>
  <c r="P1534"/>
  <c r="EG1505"/>
  <c r="CY1341"/>
  <c r="X1341" s="1"/>
  <c r="AB1411"/>
  <c r="CR1411"/>
  <c r="Q1411" s="1"/>
  <c r="CP1411" s="1"/>
  <c r="O1411" s="1"/>
  <c r="EB1621"/>
  <c r="DO1652"/>
  <c r="CZ1131"/>
  <c r="Y1131" s="1"/>
  <c r="GM1331"/>
  <c r="GO1331"/>
  <c r="FU1353" s="1"/>
  <c r="GO1194"/>
  <c r="GM1194"/>
  <c r="EB1324"/>
  <c r="DO1353"/>
  <c r="GM1515"/>
  <c r="GN1515"/>
  <c r="AH716"/>
  <c r="U739"/>
  <c r="GN1224"/>
  <c r="GM1224"/>
  <c r="AC1353"/>
  <c r="CZ1349"/>
  <c r="Y1349" s="1"/>
  <c r="GM1349" s="1"/>
  <c r="GM1153"/>
  <c r="GN1153"/>
  <c r="DW1263"/>
  <c r="DJ1292"/>
  <c r="CD1385"/>
  <c r="AU1416"/>
  <c r="U1530"/>
  <c r="AH1505"/>
  <c r="GO1269"/>
  <c r="CC1292" s="1"/>
  <c r="GM1269"/>
  <c r="F920"/>
  <c r="AO885"/>
  <c r="P1656"/>
  <c r="EG1621"/>
  <c r="DO948"/>
  <c r="P1001"/>
  <c r="GM1457"/>
  <c r="GN1457"/>
  <c r="P1483"/>
  <c r="EI1448"/>
  <c r="GN1026"/>
  <c r="F1426"/>
  <c r="AQ1385"/>
  <c r="AH1385"/>
  <c r="U1416"/>
  <c r="AU1448"/>
  <c r="F1492"/>
  <c r="CH853"/>
  <c r="P853"/>
  <c r="AC828"/>
  <c r="CF853"/>
  <c r="CE853"/>
  <c r="CZ1469"/>
  <c r="Y1469" s="1"/>
  <c r="V1416"/>
  <c r="AI1385"/>
  <c r="CY1461"/>
  <c r="X1461" s="1"/>
  <c r="CP1572"/>
  <c r="O1572" s="1"/>
  <c r="AB1336"/>
  <c r="CR1336"/>
  <c r="Q1336" s="1"/>
  <c r="AD1353" s="1"/>
  <c r="CZ1414"/>
  <c r="Y1414" s="1"/>
  <c r="GM1510"/>
  <c r="GN1510"/>
  <c r="P1652"/>
  <c r="CE1652"/>
  <c r="CF1652"/>
  <c r="AC1621"/>
  <c r="CH1652"/>
  <c r="CI1263"/>
  <c r="AZ1292"/>
  <c r="GO1627"/>
  <c r="CC1652" s="1"/>
  <c r="DX1448"/>
  <c r="DK1473"/>
  <c r="GM1569"/>
  <c r="AB93"/>
  <c r="GN105"/>
  <c r="GM105"/>
  <c r="GN30"/>
  <c r="GM30"/>
  <c r="GM111"/>
  <c r="GN111"/>
  <c r="GM99"/>
  <c r="GO99"/>
  <c r="GM112"/>
  <c r="GN112"/>
  <c r="AC226"/>
  <c r="GM276"/>
  <c r="GN276"/>
  <c r="GM169"/>
  <c r="GO169"/>
  <c r="CY266"/>
  <c r="X266" s="1"/>
  <c r="CY35"/>
  <c r="X35" s="1"/>
  <c r="CZ35"/>
  <c r="Y35" s="1"/>
  <c r="DX55"/>
  <c r="EA148"/>
  <c r="DN171"/>
  <c r="CI283"/>
  <c r="BY258"/>
  <c r="AP283"/>
  <c r="P296"/>
  <c r="ET258"/>
  <c r="DN116"/>
  <c r="EA87"/>
  <c r="AB210"/>
  <c r="CR210"/>
  <c r="Q210" s="1"/>
  <c r="AH258"/>
  <c r="U283"/>
  <c r="FQ87"/>
  <c r="EH116"/>
  <c r="GA116"/>
  <c r="GM103"/>
  <c r="AH315"/>
  <c r="U340"/>
  <c r="AI203"/>
  <c r="V226"/>
  <c r="DM340"/>
  <c r="DZ315"/>
  <c r="AB385"/>
  <c r="AB264"/>
  <c r="CR264"/>
  <c r="Q264" s="1"/>
  <c r="AE340"/>
  <c r="CY378"/>
  <c r="X378" s="1"/>
  <c r="P249"/>
  <c r="DN203"/>
  <c r="AB445"/>
  <c r="GM322"/>
  <c r="AC395"/>
  <c r="CP374"/>
  <c r="O374" s="1"/>
  <c r="CZ91"/>
  <c r="Y91" s="1"/>
  <c r="BZ315"/>
  <c r="AQ340"/>
  <c r="CG340"/>
  <c r="AQ258"/>
  <c r="F293"/>
  <c r="CZ277"/>
  <c r="Y277" s="1"/>
  <c r="GB372"/>
  <c r="ES395"/>
  <c r="CY387"/>
  <c r="X387" s="1"/>
  <c r="AQ627"/>
  <c r="CG627"/>
  <c r="BZ602"/>
  <c r="GM338"/>
  <c r="CP492"/>
  <c r="O492" s="1"/>
  <c r="CG484"/>
  <c r="AX513"/>
  <c r="EC627"/>
  <c r="GN623"/>
  <c r="GM623"/>
  <c r="GO328"/>
  <c r="GM328"/>
  <c r="U452"/>
  <c r="AH427"/>
  <c r="CP495"/>
  <c r="O495" s="1"/>
  <c r="GN622"/>
  <c r="GM622"/>
  <c r="AB496"/>
  <c r="GM722"/>
  <c r="GN722"/>
  <c r="CD545"/>
  <c r="AU570"/>
  <c r="DZ602"/>
  <c r="DM627"/>
  <c r="GM614"/>
  <c r="GO614"/>
  <c r="GN678"/>
  <c r="GM678"/>
  <c r="W739"/>
  <c r="AJ716"/>
  <c r="CZ731"/>
  <c r="Y731" s="1"/>
  <c r="GM839"/>
  <c r="GO839"/>
  <c r="GN499"/>
  <c r="P350"/>
  <c r="EI315"/>
  <c r="GM793"/>
  <c r="GN793"/>
  <c r="GM897"/>
  <c r="GN897"/>
  <c r="GM1018"/>
  <c r="GN1018"/>
  <c r="CP1076"/>
  <c r="O1076" s="1"/>
  <c r="F1113"/>
  <c r="BC1068"/>
  <c r="CZ561"/>
  <c r="Y561" s="1"/>
  <c r="AL570" s="1"/>
  <c r="DY771"/>
  <c r="DL796"/>
  <c r="FV828"/>
  <c r="EM853"/>
  <c r="GN848"/>
  <c r="GM848"/>
  <c r="FR948"/>
  <c r="EI977"/>
  <c r="FY977"/>
  <c r="AB1070"/>
  <c r="CP1137"/>
  <c r="O1137" s="1"/>
  <c r="AB1146"/>
  <c r="CR1146"/>
  <c r="Q1146" s="1"/>
  <c r="CP1146" s="1"/>
  <c r="O1146" s="1"/>
  <c r="GN736"/>
  <c r="GM736"/>
  <c r="AB785"/>
  <c r="DW916"/>
  <c r="AQ427"/>
  <c r="F462"/>
  <c r="FY484"/>
  <c r="EP513"/>
  <c r="GM617"/>
  <c r="GN617"/>
  <c r="CC716"/>
  <c r="AT739"/>
  <c r="AB1016"/>
  <c r="DO627"/>
  <c r="EB602"/>
  <c r="DO796"/>
  <c r="EB771"/>
  <c r="CP1135"/>
  <c r="O1135" s="1"/>
  <c r="P1247"/>
  <c r="EU1188"/>
  <c r="GN910"/>
  <c r="AJ771"/>
  <c r="W796"/>
  <c r="GM903"/>
  <c r="DX1068"/>
  <c r="DK1097"/>
  <c r="CP1095"/>
  <c r="O1095" s="1"/>
  <c r="BB1188"/>
  <c r="F1244"/>
  <c r="CP775"/>
  <c r="O775" s="1"/>
  <c r="DZ828"/>
  <c r="DM853"/>
  <c r="AB892"/>
  <c r="CR892"/>
  <c r="Q892" s="1"/>
  <c r="CP892" s="1"/>
  <c r="O892" s="1"/>
  <c r="CY1076"/>
  <c r="X1076" s="1"/>
  <c r="CZ1137"/>
  <c r="Y1137" s="1"/>
  <c r="DY545"/>
  <c r="DL570"/>
  <c r="AF716"/>
  <c r="S739"/>
  <c r="CP1134"/>
  <c r="O1134" s="1"/>
  <c r="FV1188"/>
  <c r="EM1231"/>
  <c r="CY1389"/>
  <c r="X1389" s="1"/>
  <c r="GN1389" s="1"/>
  <c r="CZ1389"/>
  <c r="Y1389" s="1"/>
  <c r="GM1389" s="1"/>
  <c r="CP1027"/>
  <c r="O1027" s="1"/>
  <c r="AB1154"/>
  <c r="EM1292"/>
  <c r="FV1263"/>
  <c r="GM1289"/>
  <c r="GN1289"/>
  <c r="AB1459"/>
  <c r="AC1097"/>
  <c r="GM1133"/>
  <c r="GN1133"/>
  <c r="CP1216"/>
  <c r="O1216" s="1"/>
  <c r="BD1621"/>
  <c r="F1677"/>
  <c r="CZ785"/>
  <c r="Y785" s="1"/>
  <c r="AL796" s="1"/>
  <c r="GM1089"/>
  <c r="GN1089"/>
  <c r="GM1151"/>
  <c r="GN1151"/>
  <c r="AP1353"/>
  <c r="CI1353"/>
  <c r="BY1324"/>
  <c r="CZ1346"/>
  <c r="Y1346" s="1"/>
  <c r="GN1346" s="1"/>
  <c r="DW627"/>
  <c r="AB833"/>
  <c r="W1416"/>
  <c r="AJ1385"/>
  <c r="AB1414"/>
  <c r="CR1414"/>
  <c r="Q1414" s="1"/>
  <c r="CP1414" s="1"/>
  <c r="O1414" s="1"/>
  <c r="EV1505"/>
  <c r="P1555"/>
  <c r="FR835"/>
  <c r="FQ853" s="1"/>
  <c r="CP835"/>
  <c r="O835" s="1"/>
  <c r="GM835" s="1"/>
  <c r="AJ1263"/>
  <c r="W1292"/>
  <c r="GM1453"/>
  <c r="GN1453"/>
  <c r="EI1711"/>
  <c r="FR1684"/>
  <c r="FY1711"/>
  <c r="CY836"/>
  <c r="X836" s="1"/>
  <c r="AK853" s="1"/>
  <c r="CP1452"/>
  <c r="O1452" s="1"/>
  <c r="AC1473"/>
  <c r="DU1530"/>
  <c r="CP1508"/>
  <c r="O1508" s="1"/>
  <c r="FY1505"/>
  <c r="EP1530"/>
  <c r="GN1626"/>
  <c r="GM1626"/>
  <c r="GN1705"/>
  <c r="GM1705"/>
  <c r="EB1009"/>
  <c r="DO1036"/>
  <c r="EU1129"/>
  <c r="P1172"/>
  <c r="DX1385"/>
  <c r="DK1416"/>
  <c r="AD977"/>
  <c r="FV771"/>
  <c r="EM796"/>
  <c r="GM1031"/>
  <c r="GN1031"/>
  <c r="CY1131"/>
  <c r="X1131" s="1"/>
  <c r="EV1324"/>
  <c r="P1378"/>
  <c r="AB1469"/>
  <c r="CR1469"/>
  <c r="Q1469" s="1"/>
  <c r="CP1469" s="1"/>
  <c r="O1469" s="1"/>
  <c r="GM1520"/>
  <c r="GN1520"/>
  <c r="GN1585"/>
  <c r="GM1585"/>
  <c r="GM972"/>
  <c r="GN972"/>
  <c r="GN1221"/>
  <c r="GM1221"/>
  <c r="AE1684"/>
  <c r="R1711"/>
  <c r="BA739"/>
  <c r="CJ716"/>
  <c r="GM959"/>
  <c r="CY1013"/>
  <c r="X1013" s="1"/>
  <c r="CZ1013"/>
  <c r="Y1013" s="1"/>
  <c r="AB1145"/>
  <c r="CR1145"/>
  <c r="Q1145" s="1"/>
  <c r="CP1145" s="1"/>
  <c r="O1145" s="1"/>
  <c r="GM1329"/>
  <c r="GN1329"/>
  <c r="AB1410"/>
  <c r="CR1410"/>
  <c r="Q1410" s="1"/>
  <c r="CP1410" s="1"/>
  <c r="O1410" s="1"/>
  <c r="GM1516"/>
  <c r="GN1516"/>
  <c r="CZ1406"/>
  <c r="Y1406" s="1"/>
  <c r="DZ1562"/>
  <c r="DM1589"/>
  <c r="CG1562"/>
  <c r="AX1589"/>
  <c r="CJ1263"/>
  <c r="BA1292"/>
  <c r="GN1397"/>
  <c r="CP1634"/>
  <c r="O1634" s="1"/>
  <c r="FY1385"/>
  <c r="EP1416"/>
  <c r="CY1695"/>
  <c r="X1695" s="1"/>
  <c r="EM1684"/>
  <c r="P1730"/>
  <c r="CG1263"/>
  <c r="AX1292"/>
  <c r="CZ1403"/>
  <c r="Y1403" s="1"/>
  <c r="GN1527"/>
  <c r="GM1527"/>
  <c r="GN1570"/>
  <c r="GM1570"/>
  <c r="GM1334"/>
  <c r="GN1334"/>
  <c r="P1315"/>
  <c r="DN1263"/>
  <c r="AB1466"/>
  <c r="CR1466"/>
  <c r="Q1466" s="1"/>
  <c r="CP1466" s="1"/>
  <c r="O1466" s="1"/>
  <c r="EI1324"/>
  <c r="P1363"/>
  <c r="GN1567"/>
  <c r="GM1625"/>
  <c r="GN1625"/>
  <c r="AB108"/>
  <c r="CR108"/>
  <c r="Q108" s="1"/>
  <c r="CP108" s="1"/>
  <c r="O108" s="1"/>
  <c r="AX948"/>
  <c r="F984"/>
  <c r="DM1505"/>
  <c r="P1552"/>
  <c r="W1621"/>
  <c r="F1676"/>
  <c r="AG87"/>
  <c r="T116"/>
  <c r="DN26"/>
  <c r="P78"/>
  <c r="FR321"/>
  <c r="BY340" s="1"/>
  <c r="CP321"/>
  <c r="O321" s="1"/>
  <c r="GM321" s="1"/>
  <c r="GN330"/>
  <c r="GM330"/>
  <c r="CY375"/>
  <c r="X375" s="1"/>
  <c r="DX395"/>
  <c r="CZ375"/>
  <c r="Y375" s="1"/>
  <c r="R395"/>
  <c r="AE372"/>
  <c r="F307"/>
  <c r="W258"/>
  <c r="GN488"/>
  <c r="GM488"/>
  <c r="F230"/>
  <c r="AO203"/>
  <c r="AO1741"/>
  <c r="CR384"/>
  <c r="Q384" s="1"/>
  <c r="CP384" s="1"/>
  <c r="O384" s="1"/>
  <c r="AB384"/>
  <c r="EA484"/>
  <c r="DN513"/>
  <c r="DN340"/>
  <c r="EA315"/>
  <c r="GB545"/>
  <c r="ES570"/>
  <c r="EH340"/>
  <c r="GA340"/>
  <c r="FQ315"/>
  <c r="GM670"/>
  <c r="GO670"/>
  <c r="CP889"/>
  <c r="O889" s="1"/>
  <c r="AC916"/>
  <c r="GM511"/>
  <c r="CR832"/>
  <c r="Q832" s="1"/>
  <c r="CP832" s="1"/>
  <c r="O832" s="1"/>
  <c r="AB853" s="1"/>
  <c r="AB832"/>
  <c r="EM570"/>
  <c r="FV545"/>
  <c r="GO1015"/>
  <c r="CC1036" s="1"/>
  <c r="GM1015"/>
  <c r="CZ556"/>
  <c r="Y556" s="1"/>
  <c r="GM830"/>
  <c r="GN830"/>
  <c r="EI1156"/>
  <c r="FR1129"/>
  <c r="AB560"/>
  <c r="CR560"/>
  <c r="Q560" s="1"/>
  <c r="ET716"/>
  <c r="P752"/>
  <c r="AB1085"/>
  <c r="CR1085"/>
  <c r="Q1085" s="1"/>
  <c r="CP1085" s="1"/>
  <c r="O1085" s="1"/>
  <c r="AJ948"/>
  <c r="W977"/>
  <c r="GN887"/>
  <c r="GM887"/>
  <c r="DZ1009"/>
  <c r="DM1036"/>
  <c r="GN1225"/>
  <c r="GM1225"/>
  <c r="GA1009"/>
  <c r="ER1036"/>
  <c r="DL684"/>
  <c r="DY659"/>
  <c r="BA853"/>
  <c r="CJ828"/>
  <c r="DU1473"/>
  <c r="CP1451"/>
  <c r="O1451" s="1"/>
  <c r="GO1203"/>
  <c r="GM1203"/>
  <c r="F1656"/>
  <c r="AO1621"/>
  <c r="GM970"/>
  <c r="GN970"/>
  <c r="F987"/>
  <c r="AQ948"/>
  <c r="GM1639"/>
  <c r="GN1639"/>
  <c r="GM1580"/>
  <c r="GN1580"/>
  <c r="GN1644"/>
  <c r="GM1644"/>
  <c r="GN1191"/>
  <c r="GM1191"/>
  <c r="F872"/>
  <c r="AU828"/>
  <c r="EM1530"/>
  <c r="FV1505"/>
  <c r="GM1087"/>
  <c r="GN1087"/>
  <c r="AF1684"/>
  <c r="S1711"/>
  <c r="P1426"/>
  <c r="EI1385"/>
  <c r="T1711"/>
  <c r="AG1684"/>
  <c r="BD26"/>
  <c r="F80"/>
  <c r="BD1741"/>
  <c r="CR113"/>
  <c r="Q113" s="1"/>
  <c r="CP113" s="1"/>
  <c r="O113" s="1"/>
  <c r="AB113"/>
  <c r="AJ203"/>
  <c r="W226"/>
  <c r="EB203"/>
  <c r="DO226"/>
  <c r="GB87"/>
  <c r="ES116"/>
  <c r="EM258"/>
  <c r="P302"/>
  <c r="AB391"/>
  <c r="CR391"/>
  <c r="Q391" s="1"/>
  <c r="CP391" s="1"/>
  <c r="O391" s="1"/>
  <c r="AC340"/>
  <c r="AH203"/>
  <c r="U226"/>
  <c r="U513"/>
  <c r="AH484"/>
  <c r="GM390"/>
  <c r="AJ545"/>
  <c r="W570"/>
  <c r="DV796"/>
  <c r="CP1016"/>
  <c r="O1016" s="1"/>
  <c r="EA659"/>
  <c r="DN684"/>
  <c r="AD659"/>
  <c r="Q684"/>
  <c r="EP916"/>
  <c r="FY885"/>
  <c r="GM1093"/>
  <c r="GN1093"/>
  <c r="AX684"/>
  <c r="CG659"/>
  <c r="CY554"/>
  <c r="X554" s="1"/>
  <c r="CZ554"/>
  <c r="Y554" s="1"/>
  <c r="ES1473"/>
  <c r="GB1448"/>
  <c r="AD1156"/>
  <c r="AB1468"/>
  <c r="CR1468"/>
  <c r="Q1468" s="1"/>
  <c r="CP1468" s="1"/>
  <c r="O1468" s="1"/>
  <c r="EI1292"/>
  <c r="FR1263"/>
  <c r="DX1684"/>
  <c r="DK1711"/>
  <c r="EH1292"/>
  <c r="FQ1263"/>
  <c r="GA1292"/>
  <c r="CR1078"/>
  <c r="Q1078" s="1"/>
  <c r="CP1078" s="1"/>
  <c r="O1078" s="1"/>
  <c r="AB1078"/>
  <c r="GN1267"/>
  <c r="GM1267"/>
  <c r="GN1219"/>
  <c r="GM1219"/>
  <c r="AC1589"/>
  <c r="CP1564"/>
  <c r="O1564" s="1"/>
  <c r="CY1345"/>
  <c r="X1345" s="1"/>
  <c r="CZ1471"/>
  <c r="Y1471" s="1"/>
  <c r="AI1684"/>
  <c r="V1711"/>
  <c r="GN1587"/>
  <c r="GM1587"/>
  <c r="GN1645"/>
  <c r="GM1645"/>
  <c r="AC55"/>
  <c r="GM31"/>
  <c r="GN31"/>
  <c r="AL171"/>
  <c r="GM102"/>
  <c r="GN102"/>
  <c r="AB266"/>
  <c r="CR266"/>
  <c r="Q266" s="1"/>
  <c r="CP266" s="1"/>
  <c r="O266" s="1"/>
  <c r="BB87"/>
  <c r="F129"/>
  <c r="BC315"/>
  <c r="F356"/>
  <c r="CG258"/>
  <c r="AX283"/>
  <c r="GM510"/>
  <c r="GN510"/>
  <c r="DZ372"/>
  <c r="DM395"/>
  <c r="FV484"/>
  <c r="EM513"/>
  <c r="DX602"/>
  <c r="DK627"/>
  <c r="CY385"/>
  <c r="X385" s="1"/>
  <c r="EM26"/>
  <c r="P74"/>
  <c r="GM618"/>
  <c r="GO618"/>
  <c r="ET484"/>
  <c r="P526"/>
  <c r="ES853"/>
  <c r="GB828"/>
  <c r="GO439"/>
  <c r="GM439"/>
  <c r="GM791"/>
  <c r="GN791"/>
  <c r="GM956"/>
  <c r="GN956"/>
  <c r="GM783"/>
  <c r="GO783"/>
  <c r="GA916"/>
  <c r="FQ885"/>
  <c r="EH916"/>
  <c r="GB771"/>
  <c r="ES796"/>
  <c r="EB828"/>
  <c r="DO853"/>
  <c r="BC26"/>
  <c r="F71"/>
  <c r="BC1741"/>
  <c r="AE55"/>
  <c r="CZ28"/>
  <c r="Y28" s="1"/>
  <c r="EB26"/>
  <c r="DO55"/>
  <c r="AU87"/>
  <c r="F135"/>
  <c r="DK226"/>
  <c r="DX203"/>
  <c r="U171"/>
  <c r="AH148"/>
  <c r="CZ273"/>
  <c r="Y273" s="1"/>
  <c r="CY273"/>
  <c r="X273" s="1"/>
  <c r="DX283"/>
  <c r="EP340"/>
  <c r="FY315"/>
  <c r="GM389"/>
  <c r="GN389"/>
  <c r="CP273"/>
  <c r="O273" s="1"/>
  <c r="DU283"/>
  <c r="EV372"/>
  <c r="P420"/>
  <c r="CY264"/>
  <c r="X264" s="1"/>
  <c r="CZ264"/>
  <c r="Y264" s="1"/>
  <c r="BD372"/>
  <c r="F420"/>
  <c r="AB261"/>
  <c r="CR261"/>
  <c r="Q261" s="1"/>
  <c r="GA427"/>
  <c r="ER452"/>
  <c r="GO504"/>
  <c r="GM504"/>
  <c r="CZ393"/>
  <c r="Y393" s="1"/>
  <c r="CY393"/>
  <c r="X393" s="1"/>
  <c r="EB545"/>
  <c r="DO570"/>
  <c r="GN508"/>
  <c r="GN661"/>
  <c r="GM661"/>
  <c r="GO438"/>
  <c r="GM438"/>
  <c r="CY677"/>
  <c r="X677" s="1"/>
  <c r="CZ677"/>
  <c r="Y677" s="1"/>
  <c r="CY444"/>
  <c r="X444" s="1"/>
  <c r="CZ444"/>
  <c r="Y444" s="1"/>
  <c r="AB448"/>
  <c r="CR448"/>
  <c r="Q448" s="1"/>
  <c r="CP448" s="1"/>
  <c r="O448" s="1"/>
  <c r="EG716"/>
  <c r="P743"/>
  <c r="V796"/>
  <c r="AI771"/>
  <c r="AB1137"/>
  <c r="CP667"/>
  <c r="O667" s="1"/>
  <c r="EI484"/>
  <c r="P523"/>
  <c r="CD1129"/>
  <c r="AU1156"/>
  <c r="AH828"/>
  <c r="U853"/>
  <c r="AB1135"/>
  <c r="AD1097"/>
  <c r="FU716"/>
  <c r="EL739"/>
  <c r="ED1097"/>
  <c r="DZ659"/>
  <c r="DM684"/>
  <c r="GM914"/>
  <c r="GN914"/>
  <c r="AE977"/>
  <c r="GN1207"/>
  <c r="GM1207"/>
  <c r="BD1263"/>
  <c r="F1317"/>
  <c r="BY1068"/>
  <c r="AP1097"/>
  <c r="CI1097"/>
  <c r="CY785"/>
  <c r="X785" s="1"/>
  <c r="AK796" s="1"/>
  <c r="AB1467"/>
  <c r="CR1467"/>
  <c r="Q1467" s="1"/>
  <c r="DV1473" s="1"/>
  <c r="GN1223"/>
  <c r="GM1223"/>
  <c r="AI1562"/>
  <c r="V1589"/>
  <c r="GN1211"/>
  <c r="GM1211"/>
  <c r="AF1129"/>
  <c r="S1156"/>
  <c r="GM1454"/>
  <c r="GO1454"/>
  <c r="CC1473" s="1"/>
  <c r="EV1448"/>
  <c r="P1498"/>
  <c r="CY1521"/>
  <c r="X1521" s="1"/>
  <c r="AK1530" s="1"/>
  <c r="AH1009"/>
  <c r="U1036"/>
  <c r="P1179"/>
  <c r="DN1129"/>
  <c r="GM1332"/>
  <c r="GN1332"/>
  <c r="F1378"/>
  <c r="BD1324"/>
  <c r="EB1562"/>
  <c r="DO1589"/>
  <c r="FY1292"/>
  <c r="EB1129"/>
  <c r="DO1156"/>
  <c r="AQ1263"/>
  <c r="F1302"/>
  <c r="GO1511"/>
  <c r="CC1530" s="1"/>
  <c r="GM1511"/>
  <c r="DM1473"/>
  <c r="DZ1448"/>
  <c r="AU1562"/>
  <c r="F1608"/>
  <c r="BY26"/>
  <c r="AP55"/>
  <c r="CI55"/>
  <c r="AG26"/>
  <c r="T55"/>
  <c r="GO39"/>
  <c r="GM39"/>
  <c r="AB28"/>
  <c r="CR28"/>
  <c r="Q28" s="1"/>
  <c r="CZ108"/>
  <c r="Y108" s="1"/>
  <c r="CZ161"/>
  <c r="Y161" s="1"/>
  <c r="CY161"/>
  <c r="X161" s="1"/>
  <c r="DX171"/>
  <c r="EU203"/>
  <c r="P242"/>
  <c r="EU87"/>
  <c r="P132"/>
  <c r="GM270"/>
  <c r="GO270"/>
  <c r="GO36"/>
  <c r="GM36"/>
  <c r="AJ148"/>
  <c r="W171"/>
  <c r="GM223"/>
  <c r="GO223"/>
  <c r="CG148"/>
  <c r="AX171"/>
  <c r="GO213"/>
  <c r="GM213"/>
  <c r="GO326"/>
  <c r="GM326"/>
  <c r="AC171"/>
  <c r="CP150"/>
  <c r="O150" s="1"/>
  <c r="DW340"/>
  <c r="BY203"/>
  <c r="AP226"/>
  <c r="CI226"/>
  <c r="CZ268"/>
  <c r="Y268" s="1"/>
  <c r="AF283"/>
  <c r="CY268"/>
  <c r="X268" s="1"/>
  <c r="GO271"/>
  <c r="CR449"/>
  <c r="Q449" s="1"/>
  <c r="CP449" s="1"/>
  <c r="O449" s="1"/>
  <c r="AB449"/>
  <c r="F299"/>
  <c r="BC258"/>
  <c r="EI395"/>
  <c r="FR372"/>
  <c r="BA87"/>
  <c r="F136"/>
  <c r="GB315"/>
  <c r="ES340"/>
  <c r="DW283"/>
  <c r="CY261"/>
  <c r="X261" s="1"/>
  <c r="CZ261"/>
  <c r="Y261" s="1"/>
  <c r="AX372"/>
  <c r="F402"/>
  <c r="EA372"/>
  <c r="DN395"/>
  <c r="DU427"/>
  <c r="FW452"/>
  <c r="DH452"/>
  <c r="FX452"/>
  <c r="FZ452"/>
  <c r="FR491"/>
  <c r="FQ513" s="1"/>
  <c r="CP491"/>
  <c r="O491" s="1"/>
  <c r="GM491" s="1"/>
  <c r="BA283"/>
  <c r="CJ258"/>
  <c r="FQ372"/>
  <c r="GA395"/>
  <c r="EH395"/>
  <c r="BC372"/>
  <c r="F411"/>
  <c r="AF570"/>
  <c r="DZ545"/>
  <c r="DM570"/>
  <c r="DW395"/>
  <c r="CZ492"/>
  <c r="Y492" s="1"/>
  <c r="CR392"/>
  <c r="Q392" s="1"/>
  <c r="CP392" s="1"/>
  <c r="O392" s="1"/>
  <c r="AB392"/>
  <c r="BZ545"/>
  <c r="AQ570"/>
  <c r="CR109"/>
  <c r="Q109" s="1"/>
  <c r="CP109" s="1"/>
  <c r="O109" s="1"/>
  <c r="AB109"/>
  <c r="BD659"/>
  <c r="F709"/>
  <c r="BA452"/>
  <c r="CJ427"/>
  <c r="EH684"/>
  <c r="GA684"/>
  <c r="FQ659"/>
  <c r="AE627"/>
  <c r="EP796"/>
  <c r="FY771"/>
  <c r="CG570"/>
  <c r="EB659"/>
  <c r="DO684"/>
  <c r="AC513"/>
  <c r="AB561"/>
  <c r="CR561"/>
  <c r="Q561" s="1"/>
  <c r="CZ621"/>
  <c r="Y621" s="1"/>
  <c r="GM953"/>
  <c r="GN953"/>
  <c r="GN681"/>
  <c r="GM681"/>
  <c r="BB948"/>
  <c r="F990"/>
  <c r="AD716"/>
  <c r="Q739"/>
  <c r="EH796"/>
  <c r="GA796"/>
  <c r="FQ771"/>
  <c r="BC1009"/>
  <c r="F1052"/>
  <c r="AQ716"/>
  <c r="F749"/>
  <c r="CY902"/>
  <c r="X902" s="1"/>
  <c r="CP1019"/>
  <c r="O1019" s="1"/>
  <c r="EM1097"/>
  <c r="FV1068"/>
  <c r="GN680"/>
  <c r="GM680"/>
  <c r="CP774"/>
  <c r="O774" s="1"/>
  <c r="CY1022"/>
  <c r="X1022" s="1"/>
  <c r="GM507"/>
  <c r="CZ905"/>
  <c r="Y905" s="1"/>
  <c r="GM905" s="1"/>
  <c r="GM955"/>
  <c r="GO955"/>
  <c r="FU977" s="1"/>
  <c r="DL1156"/>
  <c r="DY1129"/>
  <c r="CZ392"/>
  <c r="Y392" s="1"/>
  <c r="GN908"/>
  <c r="S977"/>
  <c r="AF948"/>
  <c r="AE1097"/>
  <c r="CY1070"/>
  <c r="X1070" s="1"/>
  <c r="CZ1070"/>
  <c r="Y1070" s="1"/>
  <c r="CY1146"/>
  <c r="X1146" s="1"/>
  <c r="CY1201"/>
  <c r="X1201" s="1"/>
  <c r="CZ1201"/>
  <c r="Y1201" s="1"/>
  <c r="EG1188"/>
  <c r="P1235"/>
  <c r="EI716"/>
  <c r="P749"/>
  <c r="CY1017"/>
  <c r="X1017" s="1"/>
  <c r="AB674"/>
  <c r="GM1025"/>
  <c r="GN1025"/>
  <c r="CP1086"/>
  <c r="O1086" s="1"/>
  <c r="GN624"/>
  <c r="GM624"/>
  <c r="BB716"/>
  <c r="F752"/>
  <c r="ET771"/>
  <c r="P809"/>
  <c r="GM904"/>
  <c r="GN904"/>
  <c r="EA1009"/>
  <c r="DN1036"/>
  <c r="GM1028"/>
  <c r="GN1028"/>
  <c r="CZ1138"/>
  <c r="Y1138" s="1"/>
  <c r="GM1214"/>
  <c r="GN1214"/>
  <c r="AE1353"/>
  <c r="GM963"/>
  <c r="GN963"/>
  <c r="CG1156"/>
  <c r="AQ1156"/>
  <c r="BZ1129"/>
  <c r="CP1336"/>
  <c r="O1336" s="1"/>
  <c r="AB1353" s="1"/>
  <c r="AD1036"/>
  <c r="P1357"/>
  <c r="EG1324"/>
  <c r="AB1412"/>
  <c r="CR1412"/>
  <c r="Q1412" s="1"/>
  <c r="CP1412" s="1"/>
  <c r="O1412" s="1"/>
  <c r="GN1465"/>
  <c r="GM1465"/>
  <c r="BZ771"/>
  <c r="AQ796"/>
  <c r="AD853"/>
  <c r="CY890"/>
  <c r="X890" s="1"/>
  <c r="AB1150"/>
  <c r="GN1222"/>
  <c r="GM1222"/>
  <c r="CZ1351"/>
  <c r="Y1351" s="1"/>
  <c r="GN1464"/>
  <c r="GM1464"/>
  <c r="GN1013"/>
  <c r="GO1195"/>
  <c r="GM1195"/>
  <c r="GN1351"/>
  <c r="AG1009"/>
  <c r="T1036"/>
  <c r="CP1138"/>
  <c r="O1138" s="1"/>
  <c r="GB1188"/>
  <c r="ES1231"/>
  <c r="CZ1348"/>
  <c r="Y1348" s="1"/>
  <c r="DX1562"/>
  <c r="DK1589"/>
  <c r="GN1196"/>
  <c r="GM1196"/>
  <c r="V1353"/>
  <c r="AI1324"/>
  <c r="T484"/>
  <c r="F534"/>
  <c r="GN1220"/>
  <c r="GM1220"/>
  <c r="EM716"/>
  <c r="P758"/>
  <c r="GM1212"/>
  <c r="GN1212"/>
  <c r="GM1338"/>
  <c r="GN1338"/>
  <c r="DW1530"/>
  <c r="AE1562"/>
  <c r="R1589"/>
  <c r="AB733"/>
  <c r="CR733"/>
  <c r="Q733" s="1"/>
  <c r="GM909"/>
  <c r="GN1215"/>
  <c r="GM1396"/>
  <c r="GN1396"/>
  <c r="CY1468"/>
  <c r="X1468" s="1"/>
  <c r="CY1699"/>
  <c r="X1699" s="1"/>
  <c r="CZ1699"/>
  <c r="Y1699" s="1"/>
  <c r="ED1711" s="1"/>
  <c r="FQ1188"/>
  <c r="EH1231"/>
  <c r="GA1231"/>
  <c r="FV1129"/>
  <c r="EM1156"/>
  <c r="AP1188"/>
  <c r="F1240"/>
  <c r="GM1285"/>
  <c r="GN1285"/>
  <c r="GN1524"/>
  <c r="GM1524"/>
  <c r="GM1624"/>
  <c r="GN1624"/>
  <c r="GN1707"/>
  <c r="GM1707"/>
  <c r="GN1229"/>
  <c r="GM1229"/>
  <c r="GM965"/>
  <c r="GN965"/>
  <c r="CY1078"/>
  <c r="X1078" s="1"/>
  <c r="GM1395"/>
  <c r="GN1395"/>
  <c r="AB1450"/>
  <c r="CR1450"/>
  <c r="Q1450" s="1"/>
  <c r="GN1518"/>
  <c r="GM1518"/>
  <c r="EH1589"/>
  <c r="FQ1562"/>
  <c r="GA1589"/>
  <c r="GM1694"/>
  <c r="GN1694"/>
  <c r="AB1198"/>
  <c r="CR1198"/>
  <c r="Q1198" s="1"/>
  <c r="CP1198" s="1"/>
  <c r="O1198" s="1"/>
  <c r="GN1401"/>
  <c r="GM1401"/>
  <c r="DU1589"/>
  <c r="GN1205"/>
  <c r="GM1205"/>
  <c r="P1296"/>
  <c r="EG1263"/>
  <c r="AJ1505"/>
  <c r="W1530"/>
  <c r="GM1568"/>
  <c r="AU1711"/>
  <c r="CD1684"/>
  <c r="GN1226"/>
  <c r="GM1226"/>
  <c r="CZ1523"/>
  <c r="Y1523" s="1"/>
  <c r="GN1523" s="1"/>
  <c r="GN1630"/>
  <c r="AE1621"/>
  <c r="R1652"/>
  <c r="GN1629"/>
  <c r="GM1629"/>
  <c r="DX1231"/>
  <c r="ER1416"/>
  <c r="GA1385"/>
  <c r="CI1562"/>
  <c r="AZ1589"/>
  <c r="P1178"/>
  <c r="DM1129"/>
  <c r="P1312"/>
  <c r="ES1263"/>
  <c r="EA1621"/>
  <c r="DN1652"/>
  <c r="CY1456"/>
  <c r="X1456" s="1"/>
  <c r="GM1456" s="1"/>
  <c r="GN1643"/>
  <c r="GM1643"/>
  <c r="AH1324"/>
  <c r="U1353"/>
  <c r="AF1505"/>
  <c r="S1530"/>
  <c r="GM1700"/>
  <c r="GN1700"/>
  <c r="GN1218"/>
  <c r="GM1218"/>
  <c r="AC1416"/>
  <c r="GB1562"/>
  <c r="ES1589"/>
  <c r="GN1704"/>
  <c r="GM1704"/>
  <c r="GN679"/>
  <c r="GM679"/>
  <c r="FY1156"/>
  <c r="DK1353"/>
  <c r="DX1324"/>
  <c r="GM1636"/>
  <c r="DM1385"/>
  <c r="P1438"/>
  <c r="AF1562"/>
  <c r="S1589"/>
  <c r="GN1648"/>
  <c r="FQ26"/>
  <c r="GA55"/>
  <c r="EH55"/>
  <c r="EH226"/>
  <c r="GA226"/>
  <c r="FQ203"/>
  <c r="CY217"/>
  <c r="X217" s="1"/>
  <c r="AK226" s="1"/>
  <c r="CZ217"/>
  <c r="Y217" s="1"/>
  <c r="AL226" s="1"/>
  <c r="DM171"/>
  <c r="DZ148"/>
  <c r="GN447"/>
  <c r="GM447"/>
  <c r="GM566"/>
  <c r="GN566"/>
  <c r="AF226"/>
  <c r="CJ372"/>
  <c r="BA395"/>
  <c r="GM500"/>
  <c r="GO500"/>
  <c r="CY337"/>
  <c r="X337" s="1"/>
  <c r="BY372"/>
  <c r="AP395"/>
  <c r="CI395"/>
  <c r="CY674"/>
  <c r="X674" s="1"/>
  <c r="CZ674"/>
  <c r="Y674" s="1"/>
  <c r="DK739"/>
  <c r="DX716"/>
  <c r="DN570"/>
  <c r="EA545"/>
  <c r="CY961"/>
  <c r="X961" s="1"/>
  <c r="CZ961"/>
  <c r="Y961" s="1"/>
  <c r="EH739"/>
  <c r="FQ716"/>
  <c r="GA739"/>
  <c r="GM1142"/>
  <c r="GN1142"/>
  <c r="DU1156"/>
  <c r="DM484"/>
  <c r="P535"/>
  <c r="CD1068"/>
  <c r="AU1097"/>
  <c r="CJ948"/>
  <c r="BA977"/>
  <c r="GM776"/>
  <c r="GN776"/>
  <c r="GM432"/>
  <c r="GN432"/>
  <c r="GM907"/>
  <c r="GN907"/>
  <c r="U1292"/>
  <c r="AH1263"/>
  <c r="GM1034"/>
  <c r="GN1034"/>
  <c r="GN1204"/>
  <c r="GM1204"/>
  <c r="CP1388"/>
  <c r="O1388" s="1"/>
  <c r="DU1416"/>
  <c r="GM1090"/>
  <c r="GN1090"/>
  <c r="GM1280"/>
  <c r="GN1280"/>
  <c r="CR831"/>
  <c r="Q831" s="1"/>
  <c r="AB831"/>
  <c r="DY1263"/>
  <c r="DL1292"/>
  <c r="CZ1399"/>
  <c r="Y1399" s="1"/>
  <c r="CY1399"/>
  <c r="X1399" s="1"/>
  <c r="U796"/>
  <c r="AH771"/>
  <c r="AF1448"/>
  <c r="S1473"/>
  <c r="U977"/>
  <c r="AH948"/>
  <c r="GM962"/>
  <c r="GN962"/>
  <c r="GM1522"/>
  <c r="GN1522"/>
  <c r="GM1578"/>
  <c r="GN1578"/>
  <c r="CY1210"/>
  <c r="X1210" s="1"/>
  <c r="CZ1210"/>
  <c r="Y1210" s="1"/>
  <c r="GN1575"/>
  <c r="GM1575"/>
  <c r="W1473"/>
  <c r="AJ1448"/>
  <c r="AJ1562"/>
  <c r="W1589"/>
  <c r="GN1582"/>
  <c r="GM1582"/>
  <c r="GN1708"/>
  <c r="GM1708"/>
  <c r="DO1068"/>
  <c r="P1121"/>
  <c r="GM1519"/>
  <c r="GN1519"/>
  <c r="GM97"/>
  <c r="GO97"/>
  <c r="GM101"/>
  <c r="GN101"/>
  <c r="GM47"/>
  <c r="GO47"/>
  <c r="DY87"/>
  <c r="DL116"/>
  <c r="AK171"/>
  <c r="CY95"/>
  <c r="X95" s="1"/>
  <c r="CZ95"/>
  <c r="Y95" s="1"/>
  <c r="DU87"/>
  <c r="FZ116"/>
  <c r="FW116"/>
  <c r="FX116"/>
  <c r="DH116"/>
  <c r="GM260"/>
  <c r="GN260"/>
  <c r="AI372"/>
  <c r="V395"/>
  <c r="AE148"/>
  <c r="R171"/>
  <c r="GN208"/>
  <c r="GM208"/>
  <c r="CG203"/>
  <c r="AX226"/>
  <c r="CY498"/>
  <c r="X498" s="1"/>
  <c r="AK513" s="1"/>
  <c r="CZ498"/>
  <c r="Y498" s="1"/>
  <c r="EV659"/>
  <c r="P709"/>
  <c r="DK570"/>
  <c r="DX545"/>
  <c r="T452"/>
  <c r="AG427"/>
  <c r="GO845"/>
  <c r="GM845"/>
  <c r="W916"/>
  <c r="AJ885"/>
  <c r="F932"/>
  <c r="BC885"/>
  <c r="AB606"/>
  <c r="CR606"/>
  <c r="Q606" s="1"/>
  <c r="DL828"/>
  <c r="P874"/>
  <c r="EB885"/>
  <c r="DO916"/>
  <c r="CI948"/>
  <c r="AZ977"/>
  <c r="P1049"/>
  <c r="ET1009"/>
  <c r="GN1340"/>
  <c r="GM1340"/>
  <c r="DJ853"/>
  <c r="DW828"/>
  <c r="AQ1353"/>
  <c r="BZ1324"/>
  <c r="P857"/>
  <c r="EG828"/>
  <c r="AO1684"/>
  <c r="F1715"/>
  <c r="GM1400"/>
  <c r="GN1400"/>
  <c r="DO1416"/>
  <c r="EB1385"/>
  <c r="GN1583"/>
  <c r="GM1583"/>
  <c r="F1661"/>
  <c r="AP1621"/>
  <c r="GM1152"/>
  <c r="GN1152"/>
  <c r="CF1156"/>
  <c r="AC1129"/>
  <c r="P1156"/>
  <c r="CE1156"/>
  <c r="CH1156"/>
  <c r="GM1328"/>
  <c r="GN1328"/>
  <c r="DU1231"/>
  <c r="AB1087"/>
  <c r="GA1324"/>
  <c r="ER1353"/>
  <c r="CG885"/>
  <c r="AX916"/>
  <c r="AL1711"/>
  <c r="GM1688"/>
  <c r="GN1688"/>
  <c r="F1311"/>
  <c r="AU1263"/>
  <c r="T1652"/>
  <c r="AG1621"/>
  <c r="DX87"/>
  <c r="DK116"/>
  <c r="GO274"/>
  <c r="GM274"/>
  <c r="GO159"/>
  <c r="GM159"/>
  <c r="GM155"/>
  <c r="V116"/>
  <c r="AI87"/>
  <c r="AE116"/>
  <c r="DU340"/>
  <c r="CP445"/>
  <c r="O445" s="1"/>
  <c r="BA226"/>
  <c r="BA1741" s="1"/>
  <c r="CJ203"/>
  <c r="CJ484"/>
  <c r="BA513"/>
  <c r="GO168"/>
  <c r="GO496"/>
  <c r="GM496"/>
  <c r="BC427"/>
  <c r="F468"/>
  <c r="GM900"/>
  <c r="GN900"/>
  <c r="AH545"/>
  <c r="U570"/>
  <c r="GM1017"/>
  <c r="GN1017"/>
  <c r="AI885"/>
  <c r="V916"/>
  <c r="AB1015"/>
  <c r="S796"/>
  <c r="AF771"/>
  <c r="GM890"/>
  <c r="GN890"/>
  <c r="GM1094"/>
  <c r="GN1094"/>
  <c r="P926"/>
  <c r="EI885"/>
  <c r="ET26"/>
  <c r="P68"/>
  <c r="ET1741"/>
  <c r="GM43"/>
  <c r="GO43"/>
  <c r="FY87"/>
  <c r="EP116"/>
  <c r="DY148"/>
  <c r="DL171"/>
  <c r="GM221"/>
  <c r="GO221"/>
  <c r="CZ210"/>
  <c r="Y210" s="1"/>
  <c r="CY210"/>
  <c r="X210" s="1"/>
  <c r="GN160"/>
  <c r="GM160"/>
  <c r="AU340"/>
  <c r="CD315"/>
  <c r="CP434"/>
  <c r="O434" s="1"/>
  <c r="GM434" s="1"/>
  <c r="CY324"/>
  <c r="X324" s="1"/>
  <c r="CZ324"/>
  <c r="Y324" s="1"/>
  <c r="CG427"/>
  <c r="AX452"/>
  <c r="BY602"/>
  <c r="AP627"/>
  <c r="CI627"/>
  <c r="GN386"/>
  <c r="GM386"/>
  <c r="CZ323"/>
  <c r="Y323" s="1"/>
  <c r="CY323"/>
  <c r="X323" s="1"/>
  <c r="GO558"/>
  <c r="GM558"/>
  <c r="GM502"/>
  <c r="GN502"/>
  <c r="AO545"/>
  <c r="F574"/>
  <c r="AE545"/>
  <c r="R570"/>
  <c r="GM841"/>
  <c r="GO841"/>
  <c r="FR602"/>
  <c r="EI627"/>
  <c r="CY1082"/>
  <c r="X1082" s="1"/>
  <c r="GN1082" s="1"/>
  <c r="CZ1082"/>
  <c r="Y1082" s="1"/>
  <c r="EV771"/>
  <c r="P821"/>
  <c r="EM977"/>
  <c r="FV948"/>
  <c r="AB1017"/>
  <c r="AL1292"/>
  <c r="CI916"/>
  <c r="BY885"/>
  <c r="AP916"/>
  <c r="CY1213"/>
  <c r="X1213" s="1"/>
  <c r="CZ1213"/>
  <c r="Y1213" s="1"/>
  <c r="AE885"/>
  <c r="R916"/>
  <c r="CP1150"/>
  <c r="O1150" s="1"/>
  <c r="GM1348"/>
  <c r="GN1348"/>
  <c r="DY1009"/>
  <c r="DL1036"/>
  <c r="CY1216"/>
  <c r="X1216" s="1"/>
  <c r="CZ1216"/>
  <c r="Y1216" s="1"/>
  <c r="AJ1129"/>
  <c r="W1156"/>
  <c r="GM1283"/>
  <c r="GN1283"/>
  <c r="U1711"/>
  <c r="AH1684"/>
  <c r="DX977"/>
  <c r="AB1696"/>
  <c r="GM958"/>
  <c r="AP828"/>
  <c r="F862"/>
  <c r="GN1689"/>
  <c r="GM1689"/>
  <c r="GN1284"/>
  <c r="GM1284"/>
  <c r="CZ1450"/>
  <c r="Y1450" s="1"/>
  <c r="AE1473"/>
  <c r="CG1711"/>
  <c r="BZ1684"/>
  <c r="AQ1711"/>
  <c r="AQ1652"/>
  <c r="BZ1621"/>
  <c r="CG1652"/>
  <c r="AD1652"/>
  <c r="P1420"/>
  <c r="EG1385"/>
  <c r="AC1711"/>
  <c r="CI1711"/>
  <c r="BY1684"/>
  <c r="AP1711"/>
  <c r="EV1684"/>
  <c r="P1736"/>
  <c r="P1360"/>
  <c r="EP1324"/>
  <c r="DY1188"/>
  <c r="DL1231"/>
  <c r="CY1463"/>
  <c r="X1463" s="1"/>
  <c r="CZ1463"/>
  <c r="Y1463" s="1"/>
  <c r="GM1702"/>
  <c r="GN1702"/>
  <c r="AB32"/>
  <c r="CP29"/>
  <c r="O29" s="1"/>
  <c r="GO38"/>
  <c r="GM38"/>
  <c r="GM44"/>
  <c r="GN44"/>
  <c r="F65"/>
  <c r="AQ26"/>
  <c r="AH26"/>
  <c r="U55"/>
  <c r="GM51"/>
  <c r="GN51"/>
  <c r="EU26"/>
  <c r="P71"/>
  <c r="EU1741"/>
  <c r="CZ110"/>
  <c r="Y110" s="1"/>
  <c r="EM87"/>
  <c r="P135"/>
  <c r="V55"/>
  <c r="AI26"/>
  <c r="AK116"/>
  <c r="EA258"/>
  <c r="DN283"/>
  <c r="CZ113"/>
  <c r="Y113" s="1"/>
  <c r="CZ93"/>
  <c r="Y93" s="1"/>
  <c r="GM93" s="1"/>
  <c r="GB26"/>
  <c r="ES55"/>
  <c r="BB203"/>
  <c r="F239"/>
  <c r="GO327"/>
  <c r="GM327"/>
  <c r="CZ329"/>
  <c r="Y329" s="1"/>
  <c r="CY329"/>
  <c r="X329" s="1"/>
  <c r="CR114"/>
  <c r="Q114" s="1"/>
  <c r="CP114" s="1"/>
  <c r="O114" s="1"/>
  <c r="AB114"/>
  <c r="GM167"/>
  <c r="GO167"/>
  <c r="CY376"/>
  <c r="X376" s="1"/>
  <c r="AK395" s="1"/>
  <c r="AF395"/>
  <c r="CZ376"/>
  <c r="Y376" s="1"/>
  <c r="AL395" s="1"/>
  <c r="GN281"/>
  <c r="GM281"/>
  <c r="EI283"/>
  <c r="FR258"/>
  <c r="FY283"/>
  <c r="FY395"/>
  <c r="CY114"/>
  <c r="X114" s="1"/>
  <c r="DM87"/>
  <c r="P138"/>
  <c r="GN335"/>
  <c r="GM335"/>
  <c r="CP387"/>
  <c r="O387" s="1"/>
  <c r="AO315"/>
  <c r="F344"/>
  <c r="DY258"/>
  <c r="DL283"/>
  <c r="CZ436"/>
  <c r="Y436" s="1"/>
  <c r="CY436"/>
  <c r="X436" s="1"/>
  <c r="GM505"/>
  <c r="GO505"/>
  <c r="AC452"/>
  <c r="AU395"/>
  <c r="CD372"/>
  <c r="GN506"/>
  <c r="GM506"/>
  <c r="EB315"/>
  <c r="DO340"/>
  <c r="P414"/>
  <c r="EM372"/>
  <c r="GN442"/>
  <c r="GM442"/>
  <c r="GM494"/>
  <c r="GO494"/>
  <c r="DU570"/>
  <c r="CP548"/>
  <c r="O548" s="1"/>
  <c r="GN553"/>
  <c r="GM553"/>
  <c r="AT372"/>
  <c r="F413"/>
  <c r="AB450"/>
  <c r="CR450"/>
  <c r="Q450" s="1"/>
  <c r="CP450" s="1"/>
  <c r="O450" s="1"/>
  <c r="GN211"/>
  <c r="GM211"/>
  <c r="GO556"/>
  <c r="FU570" s="1"/>
  <c r="GM556"/>
  <c r="GM604"/>
  <c r="GN604"/>
  <c r="CP673"/>
  <c r="O673" s="1"/>
  <c r="GM443"/>
  <c r="CY606"/>
  <c r="X606" s="1"/>
  <c r="BD716"/>
  <c r="F764"/>
  <c r="AB619"/>
  <c r="F529"/>
  <c r="BC484"/>
  <c r="ED627"/>
  <c r="CP376"/>
  <c r="O376" s="1"/>
  <c r="GO555"/>
  <c r="GM555"/>
  <c r="GN568"/>
  <c r="GM568"/>
  <c r="AB607"/>
  <c r="FR726"/>
  <c r="BY739" s="1"/>
  <c r="CP726"/>
  <c r="O726" s="1"/>
  <c r="GM726" s="1"/>
  <c r="CP785"/>
  <c r="O785" s="1"/>
  <c r="P878"/>
  <c r="EV828"/>
  <c r="GB484"/>
  <c r="ES513"/>
  <c r="CD716"/>
  <c r="AU739"/>
  <c r="AC570"/>
  <c r="CP559"/>
  <c r="O559" s="1"/>
  <c r="CY620"/>
  <c r="X620" s="1"/>
  <c r="CZ620"/>
  <c r="Y620" s="1"/>
  <c r="EA716"/>
  <c r="DN739"/>
  <c r="F1049"/>
  <c r="BB1009"/>
  <c r="GN377"/>
  <c r="GM377"/>
  <c r="GM664"/>
  <c r="GN664"/>
  <c r="CP718"/>
  <c r="O718" s="1"/>
  <c r="AC739"/>
  <c r="CP788"/>
  <c r="O788" s="1"/>
  <c r="DW1036"/>
  <c r="CP1022"/>
  <c r="O1022" s="1"/>
  <c r="CZ720"/>
  <c r="Y720" s="1"/>
  <c r="AL739" s="1"/>
  <c r="EP739"/>
  <c r="FY716"/>
  <c r="GM840"/>
  <c r="GO840"/>
  <c r="AO1009"/>
  <c r="F1040"/>
  <c r="CP620"/>
  <c r="O620" s="1"/>
  <c r="CG716"/>
  <c r="AX739"/>
  <c r="AK916"/>
  <c r="CZ964"/>
  <c r="Y964" s="1"/>
  <c r="GM964" s="1"/>
  <c r="CR1083"/>
  <c r="Q1083" s="1"/>
  <c r="AB1083"/>
  <c r="CP720"/>
  <c r="O720" s="1"/>
  <c r="FR771"/>
  <c r="EI796"/>
  <c r="CZ1023"/>
  <c r="Y1023" s="1"/>
  <c r="CY1023"/>
  <c r="X1023" s="1"/>
  <c r="GM1023" s="1"/>
  <c r="DU513"/>
  <c r="AB1084"/>
  <c r="CZ1141"/>
  <c r="Y1141" s="1"/>
  <c r="CY1141"/>
  <c r="X1141" s="1"/>
  <c r="GN1141" s="1"/>
  <c r="DU627"/>
  <c r="CP663"/>
  <c r="O663" s="1"/>
  <c r="AC684"/>
  <c r="DW739"/>
  <c r="AB1149"/>
  <c r="F703"/>
  <c r="AU659"/>
  <c r="BZ885"/>
  <c r="AQ916"/>
  <c r="GN1080"/>
  <c r="GM1080"/>
  <c r="DW1156"/>
  <c r="FY1188"/>
  <c r="EP1231"/>
  <c r="CP961"/>
  <c r="O961" s="1"/>
  <c r="CY967"/>
  <c r="X967" s="1"/>
  <c r="CZ967"/>
  <c r="Y967" s="1"/>
  <c r="BD1009"/>
  <c r="F1061"/>
  <c r="GM1030"/>
  <c r="GN1030"/>
  <c r="FR1188"/>
  <c r="EI1231"/>
  <c r="GN1217"/>
  <c r="GM1217"/>
  <c r="AL853"/>
  <c r="GM851"/>
  <c r="GM969"/>
  <c r="GN969"/>
  <c r="EA1068"/>
  <c r="DN1097"/>
  <c r="CY1412"/>
  <c r="X1412" s="1"/>
  <c r="AG828"/>
  <c r="T853"/>
  <c r="CP950"/>
  <c r="O950" s="1"/>
  <c r="AC977"/>
  <c r="AE1036"/>
  <c r="CY1011"/>
  <c r="X1011" s="1"/>
  <c r="GM1011" s="1"/>
  <c r="CZ1011"/>
  <c r="Y1011" s="1"/>
  <c r="AL1036" s="1"/>
  <c r="CG1068"/>
  <c r="AX1097"/>
  <c r="DX1129"/>
  <c r="DK1156"/>
  <c r="GM1279"/>
  <c r="GN1279"/>
  <c r="CZ1326"/>
  <c r="Y1326" s="1"/>
  <c r="CG1385"/>
  <c r="AX1416"/>
  <c r="CZ892"/>
  <c r="Y892" s="1"/>
  <c r="GM847"/>
  <c r="CY1139"/>
  <c r="X1139" s="1"/>
  <c r="GN1139" s="1"/>
  <c r="CZ1139"/>
  <c r="Y1139" s="1"/>
  <c r="GM1337"/>
  <c r="GN1337"/>
  <c r="BC1324"/>
  <c r="F1369"/>
  <c r="AB1408"/>
  <c r="CR1408"/>
  <c r="Q1408" s="1"/>
  <c r="CP1408" s="1"/>
  <c r="O1408" s="1"/>
  <c r="AO1505"/>
  <c r="F1534"/>
  <c r="AI828"/>
  <c r="V853"/>
  <c r="EM885"/>
  <c r="P935"/>
  <c r="AB1138"/>
  <c r="F1241"/>
  <c r="AQ1188"/>
  <c r="V1473"/>
  <c r="AI1448"/>
  <c r="DY1505"/>
  <c r="DL1530"/>
  <c r="CZ1335"/>
  <c r="Y1335" s="1"/>
  <c r="U1652"/>
  <c r="AH1621"/>
  <c r="ED977"/>
  <c r="AE1292"/>
  <c r="GM1342"/>
  <c r="GN1342"/>
  <c r="AB1470"/>
  <c r="CR1470"/>
  <c r="Q1470" s="1"/>
  <c r="CP1470" s="1"/>
  <c r="O1470" s="1"/>
  <c r="CY1634"/>
  <c r="X1634" s="1"/>
  <c r="CZ1634"/>
  <c r="Y1634" s="1"/>
  <c r="AZ1036"/>
  <c r="CI1009"/>
  <c r="EU1263"/>
  <c r="P1308"/>
  <c r="DX484"/>
  <c r="DK513"/>
  <c r="CY616"/>
  <c r="X616" s="1"/>
  <c r="GN616" s="1"/>
  <c r="CP1091"/>
  <c r="O1091" s="1"/>
  <c r="AZ1231"/>
  <c r="CI1188"/>
  <c r="CZ1344"/>
  <c r="Y1344" s="1"/>
  <c r="GN1344" s="1"/>
  <c r="GO1512"/>
  <c r="FU1530" s="1"/>
  <c r="GM1512"/>
  <c r="GO1628"/>
  <c r="FU1652" s="1"/>
  <c r="GM1628"/>
  <c r="DY1068"/>
  <c r="DL1097"/>
  <c r="GM1394"/>
  <c r="GN1394"/>
  <c r="GM1458"/>
  <c r="GN1458"/>
  <c r="GN1228"/>
  <c r="GM1228"/>
  <c r="DJ1231"/>
  <c r="DW1188"/>
  <c r="AH1448"/>
  <c r="U1473"/>
  <c r="CZ1084"/>
  <c r="Y1084" s="1"/>
  <c r="GM1084" s="1"/>
  <c r="AU1353"/>
  <c r="CD1324"/>
  <c r="CP1403"/>
  <c r="O1403" s="1"/>
  <c r="CP1638"/>
  <c r="O1638" s="1"/>
  <c r="CC948"/>
  <c r="AT977"/>
  <c r="GM1287"/>
  <c r="GN1287"/>
  <c r="EV1621"/>
  <c r="P1677"/>
  <c r="GM1275"/>
  <c r="GN1275"/>
  <c r="AI1621"/>
  <c r="V1652"/>
  <c r="GN1647"/>
  <c r="GM1647"/>
  <c r="AB1407"/>
  <c r="CR1407"/>
  <c r="Q1407" s="1"/>
  <c r="CP1407" s="1"/>
  <c r="O1407" s="1"/>
  <c r="F1549"/>
  <c r="AU1505"/>
  <c r="GM1640"/>
  <c r="GN1640"/>
  <c r="CY1566"/>
  <c r="X1566" s="1"/>
  <c r="AK1589" s="1"/>
  <c r="CZ1566"/>
  <c r="Y1566" s="1"/>
  <c r="AL1589" s="1"/>
  <c r="ES948"/>
  <c r="P997"/>
  <c r="CZ1508"/>
  <c r="Y1508" s="1"/>
  <c r="DN1188"/>
  <c r="P1254"/>
  <c r="CZ1336"/>
  <c r="Y1336" s="1"/>
  <c r="CZ1509"/>
  <c r="Y1509" s="1"/>
  <c r="GM1509" s="1"/>
  <c r="GN1525"/>
  <c r="GM1525"/>
  <c r="CP1387"/>
  <c r="O1387" s="1"/>
  <c r="GN1686"/>
  <c r="GM1686"/>
  <c r="AB1711"/>
  <c r="GM1033"/>
  <c r="GN1033"/>
  <c r="DN1684"/>
  <c r="P1734"/>
  <c r="AF26"/>
  <c r="S55"/>
  <c r="AF148"/>
  <c r="S171"/>
  <c r="EB258"/>
  <c r="DO283"/>
  <c r="P344"/>
  <c r="EG315"/>
  <c r="CH283"/>
  <c r="P283"/>
  <c r="AC258"/>
  <c r="CF283"/>
  <c r="CE283"/>
  <c r="FX226"/>
  <c r="DH226"/>
  <c r="DU203"/>
  <c r="FW226"/>
  <c r="FZ226"/>
  <c r="AE452"/>
  <c r="EB372"/>
  <c r="DO395"/>
  <c r="AE513"/>
  <c r="CZ486"/>
  <c r="Y486" s="1"/>
  <c r="AB567"/>
  <c r="CR567"/>
  <c r="Q567" s="1"/>
  <c r="CP567" s="1"/>
  <c r="O567" s="1"/>
  <c r="BB659"/>
  <c r="F697"/>
  <c r="FR545"/>
  <c r="EI570"/>
  <c r="GM615"/>
  <c r="GO615"/>
  <c r="GO557"/>
  <c r="GM677"/>
  <c r="GN677"/>
  <c r="GN899"/>
  <c r="GM899"/>
  <c r="CZ725"/>
  <c r="Y725" s="1"/>
  <c r="CY725"/>
  <c r="X725" s="1"/>
  <c r="FR659"/>
  <c r="EI684"/>
  <c r="AO1068"/>
  <c r="F1101"/>
  <c r="CD1009"/>
  <c r="AU1036"/>
  <c r="AI659"/>
  <c r="V684"/>
  <c r="ET1188"/>
  <c r="P1244"/>
  <c r="EM602"/>
  <c r="P646"/>
  <c r="EC796"/>
  <c r="CJ1068"/>
  <c r="BA1097"/>
  <c r="FR665"/>
  <c r="BY684" s="1"/>
  <c r="CP665"/>
  <c r="O665" s="1"/>
  <c r="GM665" s="1"/>
  <c r="F986"/>
  <c r="AP948"/>
  <c r="GA1156"/>
  <c r="AB1413"/>
  <c r="CR1413"/>
  <c r="Q1413" s="1"/>
  <c r="CP1413" s="1"/>
  <c r="O1413" s="1"/>
  <c r="BY1448"/>
  <c r="AP1473"/>
  <c r="CI1473"/>
  <c r="AI1263"/>
  <c r="V1292"/>
  <c r="GM1521"/>
  <c r="GN1521"/>
  <c r="DU1353"/>
  <c r="CP1327"/>
  <c r="O1327" s="1"/>
  <c r="DX1505"/>
  <c r="DK1530"/>
  <c r="GM1391"/>
  <c r="GO1391"/>
  <c r="CC1416" s="1"/>
  <c r="GM1288"/>
  <c r="GN1288"/>
  <c r="BB1448"/>
  <c r="F1486"/>
  <c r="GM1460"/>
  <c r="GN1460"/>
  <c r="EH1711"/>
  <c r="FQ1684"/>
  <c r="GA1711"/>
  <c r="GM1390"/>
  <c r="GN1390"/>
  <c r="GN1584"/>
  <c r="GM1584"/>
  <c r="P1480"/>
  <c r="EP1448"/>
  <c r="X1652"/>
  <c r="AK1621"/>
  <c r="GN1697"/>
  <c r="GM1697"/>
  <c r="P937"/>
  <c r="DL885"/>
  <c r="AP1263"/>
  <c r="F1301"/>
  <c r="GN49"/>
  <c r="GM49"/>
  <c r="GM153"/>
  <c r="GN153"/>
  <c r="AU226"/>
  <c r="CD203"/>
  <c r="GN156"/>
  <c r="GM156"/>
  <c r="DZ258"/>
  <c r="DM283"/>
  <c r="GM218"/>
  <c r="GO218"/>
  <c r="GO214"/>
  <c r="GM214"/>
  <c r="BD258"/>
  <c r="F308"/>
  <c r="P308"/>
  <c r="EV258"/>
  <c r="GO325"/>
  <c r="GM325"/>
  <c r="BY87"/>
  <c r="AP116"/>
  <c r="CI116"/>
  <c r="GN334"/>
  <c r="GM334"/>
  <c r="AF427"/>
  <c r="S452"/>
  <c r="DW513"/>
  <c r="GO676"/>
  <c r="GM676"/>
  <c r="CY495"/>
  <c r="X495" s="1"/>
  <c r="CZ495"/>
  <c r="Y495" s="1"/>
  <c r="ED513" s="1"/>
  <c r="CY673"/>
  <c r="X673" s="1"/>
  <c r="CZ673"/>
  <c r="Y673" s="1"/>
  <c r="DM796"/>
  <c r="DZ771"/>
  <c r="GO1074"/>
  <c r="CC1097" s="1"/>
  <c r="GM1074"/>
  <c r="GM888"/>
  <c r="GN888"/>
  <c r="FW977"/>
  <c r="FX977"/>
  <c r="FZ977"/>
  <c r="DU948"/>
  <c r="DH977"/>
  <c r="DX796"/>
  <c r="GM1092"/>
  <c r="GN1092"/>
  <c r="AB1077"/>
  <c r="GM611"/>
  <c r="GN611"/>
  <c r="F1107"/>
  <c r="AQ1068"/>
  <c r="AI1068"/>
  <c r="V1097"/>
  <c r="CZ1202"/>
  <c r="Y1202" s="1"/>
  <c r="AL1231" s="1"/>
  <c r="CR1471"/>
  <c r="Q1471" s="1"/>
  <c r="CP1471" s="1"/>
  <c r="O1471" s="1"/>
  <c r="AB1471"/>
  <c r="GM973"/>
  <c r="GN973"/>
  <c r="CZ1452"/>
  <c r="Y1452" s="1"/>
  <c r="CY1452"/>
  <c r="X1452" s="1"/>
  <c r="CY831"/>
  <c r="X831" s="1"/>
  <c r="DU1292"/>
  <c r="CP1268"/>
  <c r="O1268" s="1"/>
  <c r="DZ1324"/>
  <c r="DM1353"/>
  <c r="GM974"/>
  <c r="GN974"/>
  <c r="CJ1621"/>
  <c r="BA1652"/>
  <c r="T1473"/>
  <c r="AG1448"/>
  <c r="DY1621"/>
  <c r="DL1652"/>
  <c r="GN1586"/>
  <c r="GM1586"/>
  <c r="AZ1530"/>
  <c r="CI1505"/>
  <c r="F936"/>
  <c r="BA885"/>
  <c r="CP1200"/>
  <c r="O1200" s="1"/>
  <c r="EA1562"/>
  <c r="DN1589"/>
  <c r="GN1623"/>
  <c r="AB1652"/>
  <c r="GM1623"/>
  <c r="GM34"/>
  <c r="GN34"/>
  <c r="BB26"/>
  <c r="F68"/>
  <c r="BB1741"/>
  <c r="AJ87"/>
  <c r="W116"/>
  <c r="AE203"/>
  <c r="R226"/>
  <c r="GM219"/>
  <c r="GN219"/>
  <c r="GN165"/>
  <c r="GM165"/>
  <c r="EG372"/>
  <c r="P399"/>
  <c r="DL203"/>
  <c r="P247"/>
  <c r="DL395"/>
  <c r="DY372"/>
  <c r="DO513"/>
  <c r="EB484"/>
  <c r="GM613"/>
  <c r="GO613"/>
  <c r="FU627" s="1"/>
  <c r="EG659"/>
  <c r="P688"/>
  <c r="GN728"/>
  <c r="GM728"/>
  <c r="CP610"/>
  <c r="O610" s="1"/>
  <c r="GM837"/>
  <c r="GN837"/>
  <c r="F532"/>
  <c r="AU484"/>
  <c r="GN625"/>
  <c r="GM625"/>
  <c r="GO1075"/>
  <c r="FU1097" s="1"/>
  <c r="GM1075"/>
  <c r="CY675"/>
  <c r="X675" s="1"/>
  <c r="GO675" s="1"/>
  <c r="CC684" s="1"/>
  <c r="CZ675"/>
  <c r="Y675" s="1"/>
  <c r="DU853"/>
  <c r="GN951"/>
  <c r="GM951"/>
  <c r="AF627"/>
  <c r="AO1263"/>
  <c r="F1296"/>
  <c r="GN682"/>
  <c r="GM682"/>
  <c r="CY1135"/>
  <c r="X1135" s="1"/>
  <c r="GN735"/>
  <c r="GM735"/>
  <c r="DW55"/>
  <c r="CZ29"/>
  <c r="Y29" s="1"/>
  <c r="CG26"/>
  <c r="AX55"/>
  <c r="AU258"/>
  <c r="F302"/>
  <c r="CP279"/>
  <c r="O279" s="1"/>
  <c r="EM340"/>
  <c r="FV315"/>
  <c r="GM209"/>
  <c r="FU372"/>
  <c r="EL395"/>
  <c r="AI258"/>
  <c r="V283"/>
  <c r="FY226"/>
  <c r="FR203"/>
  <c r="EI226"/>
  <c r="GM444"/>
  <c r="GM430"/>
  <c r="GN430"/>
  <c r="GO437"/>
  <c r="CC452" s="1"/>
  <c r="GM437"/>
  <c r="GM501"/>
  <c r="GO501"/>
  <c r="DU171"/>
  <c r="CP161"/>
  <c r="O161" s="1"/>
  <c r="AB492"/>
  <c r="DW116"/>
  <c r="AB495"/>
  <c r="P248"/>
  <c r="DM203"/>
  <c r="BA148"/>
  <c r="F191"/>
  <c r="AO659"/>
  <c r="F688"/>
  <c r="DN627"/>
  <c r="EA602"/>
  <c r="EV602"/>
  <c r="P652"/>
  <c r="AB964"/>
  <c r="CP1077"/>
  <c r="O1077" s="1"/>
  <c r="AF885"/>
  <c r="S916"/>
  <c r="DU1097"/>
  <c r="AB796"/>
  <c r="GM773"/>
  <c r="GN773"/>
  <c r="AB1022"/>
  <c r="EM659"/>
  <c r="P703"/>
  <c r="AC1036"/>
  <c r="T1156"/>
  <c r="AG1129"/>
  <c r="GM968"/>
  <c r="GN968"/>
  <c r="T796"/>
  <c r="AG771"/>
  <c r="GM549"/>
  <c r="GN549"/>
  <c r="P1169"/>
  <c r="ET1129"/>
  <c r="AB1134"/>
  <c r="GM719"/>
  <c r="GN719"/>
  <c r="DZ1068"/>
  <c r="DM1097"/>
  <c r="GN1271"/>
  <c r="GM1271"/>
  <c r="CR1405"/>
  <c r="Q1405" s="1"/>
  <c r="CP1405" s="1"/>
  <c r="O1405" s="1"/>
  <c r="AB1405"/>
  <c r="BD1684"/>
  <c r="F1736"/>
  <c r="EM1416"/>
  <c r="FV1385"/>
  <c r="CP1192"/>
  <c r="O1192" s="1"/>
  <c r="AC1231"/>
  <c r="EI1652"/>
  <c r="FR1621"/>
  <c r="F1045"/>
  <c r="AP1009"/>
  <c r="ET1385"/>
  <c r="P1429"/>
  <c r="DX684"/>
  <c r="DU1652"/>
  <c r="GN1197"/>
  <c r="GM1197"/>
  <c r="GN1227"/>
  <c r="GM1227"/>
  <c r="EM1652"/>
  <c r="FV1621"/>
  <c r="AB1698"/>
  <c r="P1482"/>
  <c r="EH1448"/>
  <c r="GN1650"/>
  <c r="GM1650"/>
  <c r="ED1231"/>
  <c r="P1425"/>
  <c r="EH1385"/>
  <c r="F1598"/>
  <c r="AP1562"/>
  <c r="GN1574"/>
  <c r="GM1574"/>
  <c r="CY28"/>
  <c r="X28" s="1"/>
  <c r="AK55" s="1"/>
  <c r="GM40"/>
  <c r="GN40"/>
  <c r="GM50"/>
  <c r="GN50"/>
  <c r="DZ26"/>
  <c r="DM55"/>
  <c r="GM52"/>
  <c r="GN52"/>
  <c r="CP89"/>
  <c r="O89" s="1"/>
  <c r="GM104"/>
  <c r="GO104"/>
  <c r="GM48"/>
  <c r="GN48"/>
  <c r="AF87"/>
  <c r="S116"/>
  <c r="GM152"/>
  <c r="GN152"/>
  <c r="BZ87"/>
  <c r="AQ116"/>
  <c r="CG116"/>
  <c r="GM206"/>
  <c r="GN206"/>
  <c r="GM215"/>
  <c r="GN215"/>
  <c r="CP98"/>
  <c r="O98" s="1"/>
  <c r="CI171"/>
  <c r="AP171"/>
  <c r="BY148"/>
  <c r="GN205"/>
  <c r="CB226" s="1"/>
  <c r="GM205"/>
  <c r="AB226"/>
  <c r="GN278"/>
  <c r="GM278"/>
  <c r="CR336"/>
  <c r="Q336" s="1"/>
  <c r="CP336" s="1"/>
  <c r="O336" s="1"/>
  <c r="AB336"/>
  <c r="GM163"/>
  <c r="GO163"/>
  <c r="FR87"/>
  <c r="EI116"/>
  <c r="AI148"/>
  <c r="V171"/>
  <c r="AE283"/>
  <c r="GN333"/>
  <c r="GM333"/>
  <c r="CP323"/>
  <c r="O323" s="1"/>
  <c r="GM272"/>
  <c r="GN272"/>
  <c r="GN319"/>
  <c r="GM319"/>
  <c r="AB331"/>
  <c r="AF340"/>
  <c r="CR337"/>
  <c r="Q337" s="1"/>
  <c r="CP337" s="1"/>
  <c r="O337" s="1"/>
  <c r="AB337"/>
  <c r="AB387"/>
  <c r="AC116"/>
  <c r="GM431"/>
  <c r="GN431"/>
  <c r="DW427"/>
  <c r="DJ452"/>
  <c r="CP217"/>
  <c r="O217" s="1"/>
  <c r="CP375"/>
  <c r="O375" s="1"/>
  <c r="AJ427"/>
  <c r="W452"/>
  <c r="CR563"/>
  <c r="Q563" s="1"/>
  <c r="CP563" s="1"/>
  <c r="O563" s="1"/>
  <c r="AB563"/>
  <c r="CZ320"/>
  <c r="Y320" s="1"/>
  <c r="GM320" s="1"/>
  <c r="AB486"/>
  <c r="CR486"/>
  <c r="Q486" s="1"/>
  <c r="EG602"/>
  <c r="P631"/>
  <c r="CY450"/>
  <c r="X450" s="1"/>
  <c r="CZ450"/>
  <c r="Y450" s="1"/>
  <c r="GM497"/>
  <c r="GO497"/>
  <c r="AB609"/>
  <c r="CR609"/>
  <c r="Q609" s="1"/>
  <c r="CP609" s="1"/>
  <c r="O609" s="1"/>
  <c r="GM609" s="1"/>
  <c r="DY484"/>
  <c r="DL513"/>
  <c r="GM166"/>
  <c r="GM382"/>
  <c r="BC659"/>
  <c r="F700"/>
  <c r="T395"/>
  <c r="AG372"/>
  <c r="CP668"/>
  <c r="O668" s="1"/>
  <c r="CY723"/>
  <c r="X723" s="1"/>
  <c r="CZ723"/>
  <c r="Y723" s="1"/>
  <c r="P869"/>
  <c r="EU828"/>
  <c r="AB493"/>
  <c r="CR493"/>
  <c r="Q493" s="1"/>
  <c r="FY570"/>
  <c r="AX796"/>
  <c r="CG771"/>
  <c r="CY493"/>
  <c r="X493" s="1"/>
  <c r="EC513" s="1"/>
  <c r="EA828"/>
  <c r="DN853"/>
  <c r="GM547"/>
  <c r="GN547"/>
  <c r="GN952"/>
  <c r="GM952"/>
  <c r="GM957"/>
  <c r="GN957"/>
  <c r="GM1014"/>
  <c r="GN1014"/>
  <c r="DW1097"/>
  <c r="GM1081"/>
  <c r="GN1081"/>
  <c r="CY720"/>
  <c r="X720" s="1"/>
  <c r="AK739" s="1"/>
  <c r="AP796"/>
  <c r="CI796"/>
  <c r="BY771"/>
  <c r="GM662"/>
  <c r="GN662"/>
  <c r="CP725"/>
  <c r="O725" s="1"/>
  <c r="GM786"/>
  <c r="GN786"/>
  <c r="U916"/>
  <c r="AH885"/>
  <c r="AB1131"/>
  <c r="AB720"/>
  <c r="EI1036"/>
  <c r="FY1036"/>
  <c r="FR1009"/>
  <c r="ET1068"/>
  <c r="P1110"/>
  <c r="DX452"/>
  <c r="GN487"/>
  <c r="GM487"/>
  <c r="CY833"/>
  <c r="X833" s="1"/>
  <c r="AC796"/>
  <c r="AB787"/>
  <c r="EI1097"/>
  <c r="FY1097"/>
  <c r="FR1068"/>
  <c r="GA1097"/>
  <c r="DU796"/>
  <c r="AB1132"/>
  <c r="CR1132"/>
  <c r="Q1132" s="1"/>
  <c r="GM1148"/>
  <c r="GN1148"/>
  <c r="CP1209"/>
  <c r="O1209" s="1"/>
  <c r="EB1263"/>
  <c r="DO1292"/>
  <c r="ED796"/>
  <c r="AP1156"/>
  <c r="BY1129"/>
  <c r="CI1156"/>
  <c r="DO1231"/>
  <c r="EB1188"/>
  <c r="GM789"/>
  <c r="GN789"/>
  <c r="CD885"/>
  <c r="AU916"/>
  <c r="CZ966"/>
  <c r="Y966" s="1"/>
  <c r="AL977" s="1"/>
  <c r="CY966"/>
  <c r="X966" s="1"/>
  <c r="AK977" s="1"/>
  <c r="AF1036"/>
  <c r="AQ853"/>
  <c r="CG853"/>
  <c r="BZ828"/>
  <c r="GM1032"/>
  <c r="GN1032"/>
  <c r="BD1068"/>
  <c r="F1122"/>
  <c r="AB1140"/>
  <c r="AE1416"/>
  <c r="S853"/>
  <c r="AF828"/>
  <c r="CY1266"/>
  <c r="X1266" s="1"/>
  <c r="DX1292"/>
  <c r="CZ1266"/>
  <c r="Y1266" s="1"/>
  <c r="GM1344"/>
  <c r="AE1530"/>
  <c r="CZ1507"/>
  <c r="Y1507" s="1"/>
  <c r="AL1530" s="1"/>
  <c r="W853"/>
  <c r="AJ828"/>
  <c r="F869"/>
  <c r="BC828"/>
  <c r="CY1132"/>
  <c r="X1132" s="1"/>
  <c r="GN1199"/>
  <c r="GM1199"/>
  <c r="AK1292"/>
  <c r="S1353"/>
  <c r="AF1324"/>
  <c r="GM782"/>
  <c r="GO782"/>
  <c r="F1366"/>
  <c r="BB1324"/>
  <c r="AB1409"/>
  <c r="CR1409"/>
  <c r="Q1409" s="1"/>
  <c r="CP1409" s="1"/>
  <c r="O1409" s="1"/>
  <c r="CZ1387"/>
  <c r="Y1387" s="1"/>
  <c r="AL1416" s="1"/>
  <c r="CY1450"/>
  <c r="X1450" s="1"/>
  <c r="AK1473" s="1"/>
  <c r="AO1562"/>
  <c r="F1593"/>
  <c r="CZ831"/>
  <c r="Y831" s="1"/>
  <c r="CG1188"/>
  <c r="AX1231"/>
  <c r="GM1265"/>
  <c r="EM1589"/>
  <c r="FV1562"/>
  <c r="CY1638"/>
  <c r="X1638" s="1"/>
  <c r="CZ1638"/>
  <c r="Y1638" s="1"/>
  <c r="CP966"/>
  <c r="O966" s="1"/>
  <c r="CY1335"/>
  <c r="X1335" s="1"/>
  <c r="GN1335" s="1"/>
  <c r="F1477"/>
  <c r="AO1448"/>
  <c r="EH1652"/>
  <c r="FQ1621"/>
  <c r="GA1652"/>
  <c r="AU977"/>
  <c r="CD948"/>
  <c r="CP1136"/>
  <c r="O1136" s="1"/>
  <c r="AF1231"/>
  <c r="GN1272"/>
  <c r="GM1272"/>
  <c r="FQ1505"/>
  <c r="EH1530"/>
  <c r="GA1530"/>
  <c r="GN1571"/>
  <c r="GM1571"/>
  <c r="GM1579"/>
  <c r="GN1579"/>
  <c r="GN1646"/>
  <c r="GM1646"/>
  <c r="GN734"/>
  <c r="GM734"/>
  <c r="GN489"/>
  <c r="GM489"/>
  <c r="DX885"/>
  <c r="DK916"/>
  <c r="CY1072"/>
  <c r="X1072" s="1"/>
  <c r="GN1072" s="1"/>
  <c r="CZ1072"/>
  <c r="Y1072" s="1"/>
  <c r="AF1097"/>
  <c r="AB1091"/>
  <c r="EA1324"/>
  <c r="DN1353"/>
  <c r="T1416"/>
  <c r="AG1385"/>
  <c r="CY1409"/>
  <c r="X1409" s="1"/>
  <c r="CP1463"/>
  <c r="O1463" s="1"/>
  <c r="FR1505"/>
  <c r="EI1530"/>
  <c r="CY1573"/>
  <c r="X1573" s="1"/>
  <c r="CZ1573"/>
  <c r="Y1573" s="1"/>
  <c r="ED1589" s="1"/>
  <c r="GM1695"/>
  <c r="GN1695"/>
  <c r="AB1144"/>
  <c r="GN1404"/>
  <c r="GM1404"/>
  <c r="DW1652"/>
  <c r="GN1276"/>
  <c r="GM1276"/>
  <c r="BB1263"/>
  <c r="F1305"/>
  <c r="GM1330"/>
  <c r="GO1330"/>
  <c r="CC1353" s="1"/>
  <c r="AB1403"/>
  <c r="EI1589"/>
  <c r="FR1562"/>
  <c r="GN1528"/>
  <c r="GM1528"/>
  <c r="GN1632"/>
  <c r="GM1632"/>
  <c r="GN1709"/>
  <c r="GM1709"/>
  <c r="P1439"/>
  <c r="DN1385"/>
  <c r="F1483"/>
  <c r="AQ1448"/>
  <c r="F1250"/>
  <c r="AU1188"/>
  <c r="GM1455"/>
  <c r="GO1455"/>
  <c r="FU1473" s="1"/>
  <c r="GN1514"/>
  <c r="GN1526"/>
  <c r="GM1526"/>
  <c r="GO1690"/>
  <c r="CC1711" s="1"/>
  <c r="GM1690"/>
  <c r="AK1711"/>
  <c r="GM1281"/>
  <c r="GN1281"/>
  <c r="AF1621"/>
  <c r="S1652"/>
  <c r="AF1263"/>
  <c r="S1292"/>
  <c r="AQ1505"/>
  <c r="F1540"/>
  <c r="DU1711"/>
  <c r="EG1129"/>
  <c r="P1160"/>
  <c r="DL1324"/>
  <c r="P1374"/>
  <c r="K1081" i="8" l="1"/>
  <c r="P1081" s="1"/>
  <c r="H682"/>
  <c r="H1089"/>
  <c r="K991"/>
  <c r="P991" s="1"/>
  <c r="J568" i="5"/>
  <c r="P568" s="1"/>
  <c r="K382" i="8"/>
  <c r="P382" s="1"/>
  <c r="M1367"/>
  <c r="K577"/>
  <c r="P577" s="1"/>
  <c r="W799" i="5"/>
  <c r="W848" i="8"/>
  <c r="G719" i="5"/>
  <c r="O719" s="1"/>
  <c r="J153"/>
  <c r="P153" s="1"/>
  <c r="M1751" i="8"/>
  <c r="E52" i="6"/>
  <c r="W1791" i="5"/>
  <c r="G1774"/>
  <c r="O1774" s="1"/>
  <c r="K1004" i="8"/>
  <c r="P1004" s="1"/>
  <c r="H416"/>
  <c r="O416" s="1"/>
  <c r="H435" s="1"/>
  <c r="W265"/>
  <c r="J1625" i="5"/>
  <c r="P1625" s="1"/>
  <c r="W1583"/>
  <c r="W951" i="8"/>
  <c r="H770"/>
  <c r="O770" s="1"/>
  <c r="K558"/>
  <c r="P558" s="1"/>
  <c r="K96"/>
  <c r="P96" s="1"/>
  <c r="M1432"/>
  <c r="K617"/>
  <c r="P617" s="1"/>
  <c r="G426" i="5"/>
  <c r="O426" s="1"/>
  <c r="H1464" i="8"/>
  <c r="O1464" s="1"/>
  <c r="E412" i="6"/>
  <c r="E91"/>
  <c r="G232"/>
  <c r="G271"/>
  <c r="E38"/>
  <c r="W1661" i="5"/>
  <c r="G1357"/>
  <c r="O1357" s="1"/>
  <c r="W426"/>
  <c r="G839"/>
  <c r="O839" s="1"/>
  <c r="J106"/>
  <c r="P106" s="1"/>
  <c r="G412" i="6"/>
  <c r="E405"/>
  <c r="G1112" i="5"/>
  <c r="O1112" s="1"/>
  <c r="G1474"/>
  <c r="O1474" s="1"/>
  <c r="G1509" s="1"/>
  <c r="G98" i="6"/>
  <c r="E346"/>
  <c r="E98"/>
  <c r="E176"/>
  <c r="E232"/>
  <c r="E364"/>
  <c r="G1694" i="5"/>
  <c r="G410"/>
  <c r="J799"/>
  <c r="P799" s="1"/>
  <c r="DT684" i="1"/>
  <c r="GN674"/>
  <c r="H835" i="8"/>
  <c r="DV1324" i="1"/>
  <c r="DI1353"/>
  <c r="G351" i="5"/>
  <c r="GN621" i="1"/>
  <c r="GM621"/>
  <c r="EC1156"/>
  <c r="T1159" i="8"/>
  <c r="L1164" s="1"/>
  <c r="T1169" i="5"/>
  <c r="K1174" s="1"/>
  <c r="GN723" i="1"/>
  <c r="T755" i="8"/>
  <c r="T765" i="5"/>
  <c r="K761" s="1"/>
  <c r="T491" i="8"/>
  <c r="T501" i="5"/>
  <c r="T522" i="8"/>
  <c r="T532" i="5"/>
  <c r="T756" i="8"/>
  <c r="T766" i="5"/>
  <c r="ED1530" i="1"/>
  <c r="V1565" i="8"/>
  <c r="L1571" s="1"/>
  <c r="V1575" i="5"/>
  <c r="K1581" s="1"/>
  <c r="EC1652" i="1"/>
  <c r="T1707" i="8"/>
  <c r="L1713" s="1"/>
  <c r="T1717" i="5"/>
  <c r="K1723" s="1"/>
  <c r="V911" i="8"/>
  <c r="V921" i="5"/>
  <c r="L427" i="8"/>
  <c r="K437" i="5"/>
  <c r="ED1473" i="1"/>
  <c r="V1533" i="8"/>
  <c r="L1540" s="1"/>
  <c r="V1543" i="5"/>
  <c r="K1550" s="1"/>
  <c r="GM1213" i="1"/>
  <c r="T1269" i="8"/>
  <c r="L1275" s="1"/>
  <c r="T1279" i="5"/>
  <c r="K1285" s="1"/>
  <c r="AK340" i="1"/>
  <c r="EC226"/>
  <c r="T243" i="8"/>
  <c r="T253" i="5"/>
  <c r="GM1210" i="1"/>
  <c r="GO1202"/>
  <c r="L842" i="8"/>
  <c r="K852" i="5"/>
  <c r="T992" i="8"/>
  <c r="T1002" i="5"/>
  <c r="EC1711" i="1"/>
  <c r="T1785" i="8"/>
  <c r="L1791" s="1"/>
  <c r="T1795" i="5"/>
  <c r="K1801" s="1"/>
  <c r="GM1351" i="1"/>
  <c r="V1429" i="8"/>
  <c r="V1439" i="5"/>
  <c r="T908" i="8"/>
  <c r="T918" i="5"/>
  <c r="ED1156" i="1"/>
  <c r="V1173" i="8"/>
  <c r="V1183" i="5"/>
  <c r="T1198" i="8"/>
  <c r="T1208" i="5"/>
  <c r="V287" i="8"/>
  <c r="L293" s="1"/>
  <c r="V297" i="5"/>
  <c r="K303" s="1"/>
  <c r="T432" i="8"/>
  <c r="T442" i="5"/>
  <c r="T314" i="8"/>
  <c r="L320" s="1"/>
  <c r="T324" i="5"/>
  <c r="K330" s="1"/>
  <c r="GN1345" i="1"/>
  <c r="T1423" i="8"/>
  <c r="T1433" i="5"/>
  <c r="DV395" i="1"/>
  <c r="V592" i="8"/>
  <c r="V602" i="5"/>
  <c r="V405" i="8"/>
  <c r="V415" i="5"/>
  <c r="GM1523" i="1"/>
  <c r="GM1013"/>
  <c r="GM731"/>
  <c r="V768" i="8"/>
  <c r="V778" i="5"/>
  <c r="AL116" i="1"/>
  <c r="V1496" i="8"/>
  <c r="V1506" i="5"/>
  <c r="EC1473" i="1"/>
  <c r="T1530" i="8"/>
  <c r="T1540" i="5"/>
  <c r="GM1341" i="1"/>
  <c r="T1411" i="8"/>
  <c r="T1421" i="5"/>
  <c r="GM1024" i="1"/>
  <c r="V1060" i="8"/>
  <c r="L1067" s="1"/>
  <c r="V1070" i="5"/>
  <c r="K1077" s="1"/>
  <c r="EC684" i="1"/>
  <c r="T700" i="8"/>
  <c r="L706" s="1"/>
  <c r="T710" i="5"/>
  <c r="K716" s="1"/>
  <c r="CP110" i="1"/>
  <c r="O110" s="1"/>
  <c r="L160" i="8"/>
  <c r="K170" i="5"/>
  <c r="EC916" i="1"/>
  <c r="GN790"/>
  <c r="V820" i="8"/>
  <c r="L827" s="1"/>
  <c r="V830" i="5"/>
  <c r="K837" s="1"/>
  <c r="T336" i="8"/>
  <c r="T346" i="5"/>
  <c r="AK684" i="1"/>
  <c r="T177" i="8"/>
  <c r="L182" s="1"/>
  <c r="T187" i="5"/>
  <c r="K192" s="1"/>
  <c r="GM675" i="1"/>
  <c r="L1506" i="8"/>
  <c r="K1516" i="5"/>
  <c r="J1522" s="1"/>
  <c r="P1522" s="1"/>
  <c r="CP1699" i="1"/>
  <c r="O1699" s="1"/>
  <c r="L1788" i="8"/>
  <c r="K1798" i="5"/>
  <c r="L1710" i="8"/>
  <c r="K1720" i="5"/>
  <c r="AU1621" i="1"/>
  <c r="F1671"/>
  <c r="V940" i="8"/>
  <c r="V950" i="5"/>
  <c r="G633"/>
  <c r="G1390"/>
  <c r="O1390" s="1"/>
  <c r="L762" i="8"/>
  <c r="K772" i="5"/>
  <c r="CP1079" i="1"/>
  <c r="O1079" s="1"/>
  <c r="L1113" i="8"/>
  <c r="K1123" i="5"/>
  <c r="L540" i="8"/>
  <c r="K546" s="1"/>
  <c r="P546" s="1"/>
  <c r="K550" i="5"/>
  <c r="J556" s="1"/>
  <c r="P556" s="1"/>
  <c r="CP503" i="1"/>
  <c r="O503" s="1"/>
  <c r="E402" i="6"/>
  <c r="P471" i="1"/>
  <c r="EM427"/>
  <c r="FY26"/>
  <c r="EP55"/>
  <c r="G364" i="6"/>
  <c r="E213"/>
  <c r="L247" i="8"/>
  <c r="K257" i="5"/>
  <c r="J263" s="1"/>
  <c r="P263" s="1"/>
  <c r="CP212" i="1"/>
  <c r="O212" s="1"/>
  <c r="GN53"/>
  <c r="GM53"/>
  <c r="V99" i="8"/>
  <c r="V109" i="5"/>
  <c r="G263"/>
  <c r="O263" s="1"/>
  <c r="L1523" i="8"/>
  <c r="K1529" s="1"/>
  <c r="P1529" s="1"/>
  <c r="K1533" i="5"/>
  <c r="J1539" s="1"/>
  <c r="P1539" s="1"/>
  <c r="V1168" i="8"/>
  <c r="V1178" i="5"/>
  <c r="T1188" i="8"/>
  <c r="L1194" s="1"/>
  <c r="T1198" i="5"/>
  <c r="K1204" s="1"/>
  <c r="V1123" i="8"/>
  <c r="L1130" s="1"/>
  <c r="V1133" i="5"/>
  <c r="K1140" s="1"/>
  <c r="V930" i="8"/>
  <c r="L937" s="1"/>
  <c r="V940" i="5"/>
  <c r="K947" s="1"/>
  <c r="G1804"/>
  <c r="O1804" s="1"/>
  <c r="G1824" s="1"/>
  <c r="V1237" i="8"/>
  <c r="L1243" s="1"/>
  <c r="K1245" s="1"/>
  <c r="P1245" s="1"/>
  <c r="V1247" i="5"/>
  <c r="K1253" s="1"/>
  <c r="L1416" i="8"/>
  <c r="K1426" i="5"/>
  <c r="CP1343" i="1"/>
  <c r="O1343" s="1"/>
  <c r="G1739" i="5"/>
  <c r="O1739" s="1"/>
  <c r="W1651" i="8"/>
  <c r="DZ1188" i="1"/>
  <c r="DM1231"/>
  <c r="H1529" i="8"/>
  <c r="O1529" s="1"/>
  <c r="H1119"/>
  <c r="O1119" s="1"/>
  <c r="G310" i="6"/>
  <c r="L1311" i="8"/>
  <c r="K1321" i="5"/>
  <c r="CP1266" i="1"/>
  <c r="O1266" s="1"/>
  <c r="L933" i="8"/>
  <c r="K943" i="5"/>
  <c r="CP902" i="1"/>
  <c r="O902" s="1"/>
  <c r="J827" i="5"/>
  <c r="P827" s="1"/>
  <c r="G827"/>
  <c r="O827" s="1"/>
  <c r="G213" i="6"/>
  <c r="L148" i="8"/>
  <c r="K158" i="5"/>
  <c r="CP106" i="1"/>
  <c r="O106" s="1"/>
  <c r="T479" i="8"/>
  <c r="L485" s="1"/>
  <c r="T489" i="5"/>
  <c r="K495" s="1"/>
  <c r="L1826"/>
  <c r="H400" i="8"/>
  <c r="W276"/>
  <c r="W198"/>
  <c r="V1425"/>
  <c r="V1435" i="5"/>
  <c r="V512" i="8"/>
  <c r="L519" s="1"/>
  <c r="V522" i="5"/>
  <c r="K529" s="1"/>
  <c r="V1604" i="8"/>
  <c r="V1614" i="5"/>
  <c r="V1543" i="8"/>
  <c r="V1553" i="5"/>
  <c r="J1686"/>
  <c r="P1686" s="1"/>
  <c r="H1603" i="8"/>
  <c r="O1603" s="1"/>
  <c r="W767" i="5"/>
  <c r="K735" i="8"/>
  <c r="P735" s="1"/>
  <c r="J674" i="5"/>
  <c r="P674" s="1"/>
  <c r="W615"/>
  <c r="V536" i="8"/>
  <c r="V546" i="5"/>
  <c r="G1539"/>
  <c r="O1539" s="1"/>
  <c r="G1570" s="1"/>
  <c r="W1410" i="8"/>
  <c r="H1380"/>
  <c r="O1380" s="1"/>
  <c r="H1432" s="1"/>
  <c r="GN1208" i="1"/>
  <c r="GM1208"/>
  <c r="GN913"/>
  <c r="GM913"/>
  <c r="E123" i="6"/>
  <c r="J984" i="5"/>
  <c r="P984" s="1"/>
  <c r="H723" i="8"/>
  <c r="O723" s="1"/>
  <c r="H741"/>
  <c r="V975"/>
  <c r="V985" i="5"/>
  <c r="L856" i="8"/>
  <c r="K866" i="5"/>
  <c r="J517"/>
  <c r="P517" s="1"/>
  <c r="T241" i="8"/>
  <c r="T251" i="5"/>
  <c r="W45" i="8"/>
  <c r="G156" i="6"/>
  <c r="T463" i="8"/>
  <c r="T473" i="5"/>
  <c r="K476" i="8"/>
  <c r="P476" s="1"/>
  <c r="V415"/>
  <c r="V425" i="5"/>
  <c r="W185" i="8"/>
  <c r="W305" i="5"/>
  <c r="DV1652" i="1"/>
  <c r="V1545" i="8"/>
  <c r="L1552" s="1"/>
  <c r="V1555" i="5"/>
  <c r="K1562" s="1"/>
  <c r="T1413" i="8"/>
  <c r="L1419" s="1"/>
  <c r="T1423" i="5"/>
  <c r="K1429" s="1"/>
  <c r="V1626" i="8"/>
  <c r="L1632" s="1"/>
  <c r="V1636" i="5"/>
  <c r="K1642" s="1"/>
  <c r="W1726"/>
  <c r="G1761"/>
  <c r="L1536" i="8"/>
  <c r="K1546" i="5"/>
  <c r="V1756" i="8"/>
  <c r="L1762" s="1"/>
  <c r="V1766" i="5"/>
  <c r="K1772" s="1"/>
  <c r="G1600"/>
  <c r="O1600" s="1"/>
  <c r="G1631" s="1"/>
  <c r="H1729" i="8"/>
  <c r="O1729" s="1"/>
  <c r="H1304"/>
  <c r="V1005"/>
  <c r="V1015" i="5"/>
  <c r="G686"/>
  <c r="O686" s="1"/>
  <c r="T1513" i="8"/>
  <c r="T1523" i="5"/>
  <c r="H1422" i="8"/>
  <c r="O1422" s="1"/>
  <c r="G1432" i="5"/>
  <c r="O1432" s="1"/>
  <c r="G1420"/>
  <c r="O1420" s="1"/>
  <c r="L1284" i="8"/>
  <c r="K1290" s="1"/>
  <c r="P1290" s="1"/>
  <c r="K1294" i="5"/>
  <c r="J1300" s="1"/>
  <c r="P1300" s="1"/>
  <c r="W949"/>
  <c r="G123" i="6"/>
  <c r="G105"/>
  <c r="W521" i="8"/>
  <c r="E194" i="6"/>
  <c r="K650" i="8"/>
  <c r="P650" s="1"/>
  <c r="L109"/>
  <c r="K119" i="5"/>
  <c r="CP90" i="1"/>
  <c r="O90" s="1"/>
  <c r="H335" i="8"/>
  <c r="O335" s="1"/>
  <c r="M1822"/>
  <c r="E384" i="6"/>
  <c r="E70"/>
  <c r="H295" i="8"/>
  <c r="O295" s="1"/>
  <c r="H341" s="1"/>
  <c r="G208" i="5"/>
  <c r="O208" s="1"/>
  <c r="W115" i="8"/>
  <c r="V1350"/>
  <c r="L1357" s="1"/>
  <c r="V1360" i="5"/>
  <c r="K1367" s="1"/>
  <c r="V1159" i="8"/>
  <c r="L1165" s="1"/>
  <c r="V1169" i="5"/>
  <c r="K1175" s="1"/>
  <c r="K888" i="8"/>
  <c r="P888" s="1"/>
  <c r="GM784" i="1"/>
  <c r="CP730"/>
  <c r="O730" s="1"/>
  <c r="GN509"/>
  <c r="GN565"/>
  <c r="GM267"/>
  <c r="ED853"/>
  <c r="V840" i="8"/>
  <c r="L846" s="1"/>
  <c r="V850" i="5"/>
  <c r="K856" s="1"/>
  <c r="V1720" i="8"/>
  <c r="L1727" s="1"/>
  <c r="V1730" i="5"/>
  <c r="K1737" s="1"/>
  <c r="L1161" i="8"/>
  <c r="K1171" i="5"/>
  <c r="GN320" i="1"/>
  <c r="V355" i="8"/>
  <c r="V365" i="5"/>
  <c r="V37" i="8"/>
  <c r="L43" s="1"/>
  <c r="V47" i="5"/>
  <c r="K53" s="1"/>
  <c r="T840" i="8"/>
  <c r="L845" s="1"/>
  <c r="T850" i="5"/>
  <c r="K855" s="1"/>
  <c r="J858" s="1"/>
  <c r="P858" s="1"/>
  <c r="V756" i="8"/>
  <c r="V766" i="5"/>
  <c r="ED1353" i="1"/>
  <c r="V1388" i="8"/>
  <c r="L1395" s="1"/>
  <c r="V1398" i="5"/>
  <c r="K1405" s="1"/>
  <c r="EC116" i="1"/>
  <c r="T169" i="8"/>
  <c r="T179" i="5"/>
  <c r="T1533" i="8"/>
  <c r="L1539" s="1"/>
  <c r="T1543" i="5"/>
  <c r="K1549" s="1"/>
  <c r="J1552" s="1"/>
  <c r="P1552" s="1"/>
  <c r="AL340" i="1"/>
  <c r="ED340"/>
  <c r="V359" i="8"/>
  <c r="L366" s="1"/>
  <c r="V369" i="5"/>
  <c r="K376" s="1"/>
  <c r="ED226" i="1"/>
  <c r="V243" i="8"/>
  <c r="V253" i="5"/>
  <c r="GM498" i="1"/>
  <c r="ED684"/>
  <c r="V714" i="8"/>
  <c r="L721" s="1"/>
  <c r="V724" i="5"/>
  <c r="K731" s="1"/>
  <c r="T930" i="8"/>
  <c r="L936" s="1"/>
  <c r="T940" i="5"/>
  <c r="K946" s="1"/>
  <c r="V667" i="8"/>
  <c r="L674" s="1"/>
  <c r="V677" i="5"/>
  <c r="K684" s="1"/>
  <c r="T287" i="8"/>
  <c r="L292" s="1"/>
  <c r="T297" i="5"/>
  <c r="K302" s="1"/>
  <c r="T201" i="8"/>
  <c r="L207" s="1"/>
  <c r="T211" i="5"/>
  <c r="K217" s="1"/>
  <c r="GO444" i="1"/>
  <c r="V477" i="8"/>
  <c r="V487" i="5"/>
  <c r="GN393" i="1"/>
  <c r="V432" i="8"/>
  <c r="V442" i="5"/>
  <c r="GM393" i="1"/>
  <c r="AK283"/>
  <c r="V314" i="8"/>
  <c r="L321" s="1"/>
  <c r="V324" i="5"/>
  <c r="K331" s="1"/>
  <c r="J333" s="1"/>
  <c r="P333" s="1"/>
  <c r="ED570" i="1"/>
  <c r="V582" i="8"/>
  <c r="L589" s="1"/>
  <c r="V592" i="5"/>
  <c r="K599" s="1"/>
  <c r="L599" i="8"/>
  <c r="K609" i="5"/>
  <c r="V1427" i="8"/>
  <c r="V1437" i="5"/>
  <c r="V1325" i="8"/>
  <c r="L1332" s="1"/>
  <c r="V1335" i="5"/>
  <c r="K1342" s="1"/>
  <c r="AB340" i="1"/>
  <c r="GM790"/>
  <c r="T820" i="8"/>
  <c r="L826" s="1"/>
  <c r="T830" i="5"/>
  <c r="K836" s="1"/>
  <c r="J839" s="1"/>
  <c r="P839" s="1"/>
  <c r="L1483" i="8"/>
  <c r="K1493" i="5"/>
  <c r="V177" i="8"/>
  <c r="L183" s="1"/>
  <c r="V187" i="5"/>
  <c r="K193" s="1"/>
  <c r="CC853" i="1"/>
  <c r="EC1353"/>
  <c r="DV916"/>
  <c r="T1455" i="8"/>
  <c r="L1461" s="1"/>
  <c r="T1465" i="5"/>
  <c r="K1471" s="1"/>
  <c r="L1404" i="8"/>
  <c r="K1414" i="5"/>
  <c r="K1512" i="8"/>
  <c r="P1512" s="1"/>
  <c r="V1372"/>
  <c r="L1378" s="1"/>
  <c r="V1382" i="5"/>
  <c r="K1388" s="1"/>
  <c r="L630" i="8"/>
  <c r="K640" i="5"/>
  <c r="J646" s="1"/>
  <c r="P646" s="1"/>
  <c r="CP605" i="1"/>
  <c r="O605" s="1"/>
  <c r="H1026" i="8"/>
  <c r="DV1292" i="1"/>
  <c r="L1328" i="8"/>
  <c r="K1338" i="5"/>
  <c r="P65" i="1"/>
  <c r="EI26"/>
  <c r="G346" i="6"/>
  <c r="L192" i="8"/>
  <c r="K202" i="5"/>
  <c r="CP157" i="1"/>
  <c r="O157" s="1"/>
  <c r="L204" i="8"/>
  <c r="K214" i="5"/>
  <c r="T1350" i="8"/>
  <c r="L1356" s="1"/>
  <c r="T1360" i="5"/>
  <c r="K1366" s="1"/>
  <c r="CP1339" i="1"/>
  <c r="O1339" s="1"/>
  <c r="T1060" i="8"/>
  <c r="L1066" s="1"/>
  <c r="T1070" i="5"/>
  <c r="K1076" s="1"/>
  <c r="T1237" i="8"/>
  <c r="L1242" s="1"/>
  <c r="T1247" i="5"/>
  <c r="K1252" s="1"/>
  <c r="H1512" i="8"/>
  <c r="O1512" s="1"/>
  <c r="CP1020" i="1"/>
  <c r="O1020" s="1"/>
  <c r="L1050" i="8"/>
  <c r="K1060" i="5"/>
  <c r="W876" i="8"/>
  <c r="L945"/>
  <c r="K951" s="1"/>
  <c r="P951" s="1"/>
  <c r="K955" i="5"/>
  <c r="J961" s="1"/>
  <c r="P961" s="1"/>
  <c r="W733"/>
  <c r="J705"/>
  <c r="P705" s="1"/>
  <c r="K817" i="8"/>
  <c r="P817" s="1"/>
  <c r="L797"/>
  <c r="K807" i="5"/>
  <c r="J813" s="1"/>
  <c r="P813" s="1"/>
  <c r="CP780" i="1"/>
  <c r="O780" s="1"/>
  <c r="G91" i="6"/>
  <c r="G504" i="5"/>
  <c r="G556"/>
  <c r="O556" s="1"/>
  <c r="F190" i="1"/>
  <c r="AU148"/>
  <c r="L329" i="8"/>
  <c r="K339" i="5"/>
  <c r="H253" i="8"/>
  <c r="O253" s="1"/>
  <c r="H154"/>
  <c r="O154" s="1"/>
  <c r="H59"/>
  <c r="O59" s="1"/>
  <c r="T1581"/>
  <c r="L1587" s="1"/>
  <c r="K1590" s="1"/>
  <c r="P1590" s="1"/>
  <c r="T1591" i="5"/>
  <c r="K1597" s="1"/>
  <c r="T1689" i="8"/>
  <c r="L1694" s="1"/>
  <c r="K1697" s="1"/>
  <c r="P1697" s="1"/>
  <c r="T1699" i="5"/>
  <c r="K1704" s="1"/>
  <c r="H1794" i="8"/>
  <c r="O1794" s="1"/>
  <c r="T1543"/>
  <c r="T1553" i="5"/>
  <c r="K1676" i="8"/>
  <c r="P1676" s="1"/>
  <c r="G1344" i="5"/>
  <c r="O1344" s="1"/>
  <c r="G1377" s="1"/>
  <c r="K664" i="8"/>
  <c r="P664" s="1"/>
  <c r="T536"/>
  <c r="T546" i="5"/>
  <c r="E271" i="6"/>
  <c r="W1489" i="8"/>
  <c r="G886" i="5"/>
  <c r="O886" s="1"/>
  <c r="K803" i="8"/>
  <c r="P803" s="1"/>
  <c r="K974"/>
  <c r="P974" s="1"/>
  <c r="J898" i="5"/>
  <c r="P898" s="1"/>
  <c r="DV684" i="1"/>
  <c r="L703" i="8"/>
  <c r="K713" i="5"/>
  <c r="L1391" i="8"/>
  <c r="K1401" i="5"/>
  <c r="J1219"/>
  <c r="P1219" s="1"/>
  <c r="T975" i="8"/>
  <c r="T985" i="5"/>
  <c r="H564" i="8"/>
  <c r="K507"/>
  <c r="P507" s="1"/>
  <c r="V463"/>
  <c r="V473" i="5"/>
  <c r="J458"/>
  <c r="P458" s="1"/>
  <c r="V76" i="8"/>
  <c r="L82" s="1"/>
  <c r="V86" i="5"/>
  <c r="K92" s="1"/>
  <c r="T415" i="8"/>
  <c r="T425" i="5"/>
  <c r="GM381" i="1"/>
  <c r="GN381"/>
  <c r="W345" i="5"/>
  <c r="H210" i="8"/>
  <c r="O210" s="1"/>
  <c r="H227" s="1"/>
  <c r="G22" i="6"/>
  <c r="G176" i="5"/>
  <c r="O176" s="1"/>
  <c r="G182" s="1"/>
  <c r="W129" i="8"/>
  <c r="V1689"/>
  <c r="L1695" s="1"/>
  <c r="V1699" i="5"/>
  <c r="K1705" s="1"/>
  <c r="GM1577" i="1"/>
  <c r="CP385"/>
  <c r="O385" s="1"/>
  <c r="GM385" s="1"/>
  <c r="L421" i="8"/>
  <c r="K431" i="5"/>
  <c r="W1781" i="8"/>
  <c r="L1735"/>
  <c r="K1741" s="1"/>
  <c r="P1741" s="1"/>
  <c r="K1745" i="5"/>
  <c r="J1751" s="1"/>
  <c r="P1751" s="1"/>
  <c r="CP1642" i="1"/>
  <c r="O1642" s="1"/>
  <c r="W1327" i="5"/>
  <c r="V771" i="8"/>
  <c r="V781" i="5"/>
  <c r="L1567" i="8"/>
  <c r="K1577" i="5"/>
  <c r="V1449" i="8"/>
  <c r="V1459" i="5"/>
  <c r="H1334" i="8"/>
  <c r="O1334" s="1"/>
  <c r="H1367" s="1"/>
  <c r="W1039"/>
  <c r="V1513"/>
  <c r="V1523" i="5"/>
  <c r="G961"/>
  <c r="O961" s="1"/>
  <c r="G971" s="1"/>
  <c r="H926" i="8"/>
  <c r="O926" s="1"/>
  <c r="G872" i="5"/>
  <c r="O872" s="1"/>
  <c r="K636" i="8"/>
  <c r="P636" s="1"/>
  <c r="J917" i="5"/>
  <c r="P917" s="1"/>
  <c r="L1096" i="8"/>
  <c r="K1106" i="5"/>
  <c r="CP1071" i="1"/>
  <c r="O1071" s="1"/>
  <c r="W817" i="8"/>
  <c r="W770"/>
  <c r="G55" i="5"/>
  <c r="O55" s="1"/>
  <c r="E310" i="6"/>
  <c r="E156"/>
  <c r="W462" i="8"/>
  <c r="G84" i="6"/>
  <c r="M1818" i="8"/>
  <c r="W164" i="5"/>
  <c r="V769" i="8"/>
  <c r="L766" s="1"/>
  <c r="V779" i="5"/>
  <c r="V1106" i="8"/>
  <c r="V1116" i="5"/>
  <c r="V1797" i="8"/>
  <c r="L1804" s="1"/>
  <c r="V1807" i="5"/>
  <c r="K1814" s="1"/>
  <c r="DV1231" i="1"/>
  <c r="V1094" i="8"/>
  <c r="L1100" s="1"/>
  <c r="V1104" i="5"/>
  <c r="K1110" s="1"/>
  <c r="V1133" i="8"/>
  <c r="V1143" i="5"/>
  <c r="T1094" i="8"/>
  <c r="L1099" s="1"/>
  <c r="T1104" i="5"/>
  <c r="K1109" s="1"/>
  <c r="L585" i="8"/>
  <c r="K595" i="5"/>
  <c r="V430" i="8"/>
  <c r="V440" i="5"/>
  <c r="EC1589" i="1"/>
  <c r="T1642" i="8"/>
  <c r="L1648" s="1"/>
  <c r="T1652" i="5"/>
  <c r="K1658" s="1"/>
  <c r="T1720" i="8"/>
  <c r="L1726" s="1"/>
  <c r="T1730" i="5"/>
  <c r="K1736" s="1"/>
  <c r="EC1292" i="1"/>
  <c r="T1309" i="8"/>
  <c r="L1314" s="1"/>
  <c r="T1319" i="5"/>
  <c r="K1324" s="1"/>
  <c r="L756" i="8"/>
  <c r="K766" i="5"/>
  <c r="AQ1741" i="1"/>
  <c r="GN1509"/>
  <c r="V1007" i="8"/>
  <c r="L1014" s="1"/>
  <c r="V1017" i="5"/>
  <c r="K1024" s="1"/>
  <c r="AK627" i="1"/>
  <c r="EC452"/>
  <c r="T453" i="8"/>
  <c r="L459" s="1"/>
  <c r="T463" i="5"/>
  <c r="K469" s="1"/>
  <c r="V157" i="8"/>
  <c r="L164" s="1"/>
  <c r="V167" i="5"/>
  <c r="K174" s="1"/>
  <c r="EC340" i="1"/>
  <c r="T359" i="8"/>
  <c r="L365" s="1"/>
  <c r="K368" s="1"/>
  <c r="P368" s="1"/>
  <c r="T369" i="5"/>
  <c r="K375" s="1"/>
  <c r="T714" i="8"/>
  <c r="L720" s="1"/>
  <c r="T724" i="5"/>
  <c r="K730" s="1"/>
  <c r="V1246" i="8"/>
  <c r="V1256" i="5"/>
  <c r="EC1036" i="1"/>
  <c r="T1057" i="8"/>
  <c r="T1067" i="5"/>
  <c r="V201" i="8"/>
  <c r="L208" s="1"/>
  <c r="V211" i="5"/>
  <c r="K218" s="1"/>
  <c r="T477" i="8"/>
  <c r="T487" i="5"/>
  <c r="T419" i="8"/>
  <c r="T429" i="5"/>
  <c r="EC570" i="1"/>
  <c r="T582" i="8"/>
  <c r="L588" s="1"/>
  <c r="T592" i="5"/>
  <c r="K598" s="1"/>
  <c r="ED916" i="1"/>
  <c r="T405" i="8"/>
  <c r="T415" i="5"/>
  <c r="ED1416" i="1"/>
  <c r="V1480" i="8"/>
  <c r="L1487" s="1"/>
  <c r="V1490" i="5"/>
  <c r="K1497" s="1"/>
  <c r="V326" i="8"/>
  <c r="L333" s="1"/>
  <c r="V336" i="5"/>
  <c r="K343" s="1"/>
  <c r="V50" i="8"/>
  <c r="L57" s="1"/>
  <c r="V60" i="5"/>
  <c r="K67" s="1"/>
  <c r="V1256" i="8"/>
  <c r="L1263" s="1"/>
  <c r="K1265" s="1"/>
  <c r="P1265" s="1"/>
  <c r="V1266" i="5"/>
  <c r="K1273" s="1"/>
  <c r="T1325" i="8"/>
  <c r="L1331" s="1"/>
  <c r="T1335" i="5"/>
  <c r="K1341" s="1"/>
  <c r="GN554" i="1"/>
  <c r="EC739"/>
  <c r="AL627"/>
  <c r="GN964"/>
  <c r="DV627"/>
  <c r="H1499" i="8"/>
  <c r="T1338"/>
  <c r="L1344" s="1"/>
  <c r="K1347" s="1"/>
  <c r="P1347" s="1"/>
  <c r="T1348" i="5"/>
  <c r="K1354" s="1"/>
  <c r="J1357" s="1"/>
  <c r="P1357" s="1"/>
  <c r="H1814" i="8"/>
  <c r="L1374"/>
  <c r="K1384" i="5"/>
  <c r="W1522"/>
  <c r="T1372" i="8"/>
  <c r="L1377" s="1"/>
  <c r="T1382" i="5"/>
  <c r="K1387" s="1"/>
  <c r="T853" i="8"/>
  <c r="L859" s="1"/>
  <c r="K862" s="1"/>
  <c r="P862" s="1"/>
  <c r="T863" i="5"/>
  <c r="K869" s="1"/>
  <c r="W780"/>
  <c r="G780"/>
  <c r="O780" s="1"/>
  <c r="G786" s="1"/>
  <c r="H961" i="8"/>
  <c r="G194" i="6"/>
  <c r="L870" i="8"/>
  <c r="K876" s="1"/>
  <c r="P876" s="1"/>
  <c r="K880" i="5"/>
  <c r="J886" s="1"/>
  <c r="P886" s="1"/>
  <c r="CP843" i="1"/>
  <c r="O843" s="1"/>
  <c r="G384" i="6"/>
  <c r="L179" i="8"/>
  <c r="K185" s="1"/>
  <c r="P185" s="1"/>
  <c r="K189" i="5"/>
  <c r="GN1641" i="1"/>
  <c r="V1772" i="8"/>
  <c r="L1779" s="1"/>
  <c r="V1782" i="5"/>
  <c r="K1789" s="1"/>
  <c r="T1401" i="8"/>
  <c r="L1407" s="1"/>
  <c r="T1411" i="5"/>
  <c r="K1417" s="1"/>
  <c r="V1188" i="8"/>
  <c r="L1195" s="1"/>
  <c r="V1198" i="5"/>
  <c r="K1205" s="1"/>
  <c r="T1045" i="8"/>
  <c r="T1055" i="5"/>
  <c r="T667" i="8"/>
  <c r="L673" s="1"/>
  <c r="T677" i="5"/>
  <c r="K683" s="1"/>
  <c r="H1716" i="8"/>
  <c r="O1716" s="1"/>
  <c r="H1751" s="1"/>
  <c r="H1560"/>
  <c r="V1665"/>
  <c r="V1675" i="5"/>
  <c r="V698" i="8"/>
  <c r="V708" i="5"/>
  <c r="K695" i="8"/>
  <c r="P695" s="1"/>
  <c r="GM107" i="1"/>
  <c r="GO107"/>
  <c r="T213" i="8"/>
  <c r="L218" s="1"/>
  <c r="T223" i="5"/>
  <c r="K228" s="1"/>
  <c r="J231" s="1"/>
  <c r="P231" s="1"/>
  <c r="W546" i="8"/>
  <c r="L407"/>
  <c r="K417" i="5"/>
  <c r="T186" i="8"/>
  <c r="T196" i="5"/>
  <c r="V300" i="8"/>
  <c r="L307" s="1"/>
  <c r="V310" i="5"/>
  <c r="K317" s="1"/>
  <c r="G220"/>
  <c r="O220" s="1"/>
  <c r="L1828"/>
  <c r="V1594" i="8"/>
  <c r="L1601" s="1"/>
  <c r="V1604" i="5"/>
  <c r="K1611" s="1"/>
  <c r="T596" i="8"/>
  <c r="L602" s="1"/>
  <c r="T606" i="5"/>
  <c r="K612" s="1"/>
  <c r="T851" i="8"/>
  <c r="T861" i="5"/>
  <c r="V1465" i="8"/>
  <c r="V1475" i="5"/>
  <c r="L1658" i="8"/>
  <c r="K1664" s="1"/>
  <c r="P1664" s="1"/>
  <c r="K1668" i="5"/>
  <c r="J1674" s="1"/>
  <c r="P1674" s="1"/>
  <c r="G1049"/>
  <c r="O1049" s="1"/>
  <c r="G1099" s="1"/>
  <c r="H623" i="8"/>
  <c r="GN379" i="1"/>
  <c r="T414" i="8"/>
  <c r="T424" i="5"/>
  <c r="GM379" i="1"/>
  <c r="L1439" i="8"/>
  <c r="K1445" s="1"/>
  <c r="P1445" s="1"/>
  <c r="K1449" i="5"/>
  <c r="J1455" s="1"/>
  <c r="P1455" s="1"/>
  <c r="G1129"/>
  <c r="O1129" s="1"/>
  <c r="H894" i="8"/>
  <c r="G813" i="5"/>
  <c r="O813" s="1"/>
  <c r="L670" i="8"/>
  <c r="K676" s="1"/>
  <c r="P676" s="1"/>
  <c r="K680" i="5"/>
  <c r="L1010" i="8"/>
  <c r="K1020" i="5"/>
  <c r="CP967" i="1"/>
  <c r="O967" s="1"/>
  <c r="DT977" s="1"/>
  <c r="DV977"/>
  <c r="G751" i="5"/>
  <c r="G1275"/>
  <c r="O1275" s="1"/>
  <c r="G1314" s="1"/>
  <c r="K1209" i="8"/>
  <c r="P1209" s="1"/>
  <c r="FY427" i="1"/>
  <c r="EP452"/>
  <c r="H494" i="8"/>
  <c r="L259"/>
  <c r="K265" s="1"/>
  <c r="P265" s="1"/>
  <c r="K269" i="5"/>
  <c r="J275" s="1"/>
  <c r="P275" s="1"/>
  <c r="CP216" i="1"/>
  <c r="O216" s="1"/>
  <c r="L123" i="8"/>
  <c r="K129" s="1"/>
  <c r="P129" s="1"/>
  <c r="K133" i="5"/>
  <c r="J139" s="1"/>
  <c r="P139" s="1"/>
  <c r="G15" i="6"/>
  <c r="K448" i="8"/>
  <c r="P448" s="1"/>
  <c r="T76"/>
  <c r="L81" s="1"/>
  <c r="K84" s="1"/>
  <c r="P84" s="1"/>
  <c r="T86" i="5"/>
  <c r="K91" s="1"/>
  <c r="J94" s="1"/>
  <c r="P94" s="1"/>
  <c r="G70" i="6"/>
  <c r="G286" i="5"/>
  <c r="O286" s="1"/>
  <c r="K253" i="8"/>
  <c r="P253" s="1"/>
  <c r="H166"/>
  <c r="O166" s="1"/>
  <c r="GM1581" i="1"/>
  <c r="T1565" i="8"/>
  <c r="L1570" s="1"/>
  <c r="T1575" i="5"/>
  <c r="K1580" s="1"/>
  <c r="V1185" i="8"/>
  <c r="V1195" i="5"/>
  <c r="L1138" i="8"/>
  <c r="K1144" s="1"/>
  <c r="P1144" s="1"/>
  <c r="K1148" i="5"/>
  <c r="J1154" s="1"/>
  <c r="P1154" s="1"/>
  <c r="T157" i="8"/>
  <c r="L163" s="1"/>
  <c r="T167" i="5"/>
  <c r="K173" s="1"/>
  <c r="W1644"/>
  <c r="T1449" i="8"/>
  <c r="T1459" i="5"/>
  <c r="L1063" i="8"/>
  <c r="K1069" s="1"/>
  <c r="P1069" s="1"/>
  <c r="K1073" i="5"/>
  <c r="G646"/>
  <c r="O646" s="1"/>
  <c r="G692" s="1"/>
  <c r="L1471" i="8"/>
  <c r="K1477" s="1"/>
  <c r="P1477" s="1"/>
  <c r="K1481" i="5"/>
  <c r="J1487" s="1"/>
  <c r="P1487" s="1"/>
  <c r="K907" i="8"/>
  <c r="P907" s="1"/>
  <c r="T738"/>
  <c r="T748" i="5"/>
  <c r="G531"/>
  <c r="O531" s="1"/>
  <c r="G574" s="1"/>
  <c r="W1265" i="8"/>
  <c r="E290" i="6"/>
  <c r="AU427" i="1"/>
  <c r="F471"/>
  <c r="T268" i="8"/>
  <c r="L273" s="1"/>
  <c r="T278" i="5"/>
  <c r="K283" s="1"/>
  <c r="H282" i="8"/>
  <c r="K221"/>
  <c r="P221" s="1"/>
  <c r="G195" i="5"/>
  <c r="O195" s="1"/>
  <c r="W364"/>
  <c r="T190" i="8"/>
  <c r="L195" s="1"/>
  <c r="K198" s="1"/>
  <c r="P198" s="1"/>
  <c r="T200" i="5"/>
  <c r="K205" s="1"/>
  <c r="T146" i="8"/>
  <c r="L151" s="1"/>
  <c r="K154" s="1"/>
  <c r="P154" s="1"/>
  <c r="T156" i="5"/>
  <c r="K161" s="1"/>
  <c r="J164" s="1"/>
  <c r="P164" s="1"/>
  <c r="G405" i="6"/>
  <c r="V1171" i="8"/>
  <c r="V1181" i="5"/>
  <c r="V1047" i="8"/>
  <c r="L1054" s="1"/>
  <c r="K1056" s="1"/>
  <c r="P1056" s="1"/>
  <c r="V1057" i="5"/>
  <c r="K1064" s="1"/>
  <c r="T637" i="8"/>
  <c r="T647" i="5"/>
  <c r="T326" i="8"/>
  <c r="L332" s="1"/>
  <c r="T336" i="5"/>
  <c r="K342" s="1"/>
  <c r="J220"/>
  <c r="P220" s="1"/>
  <c r="T37" i="8"/>
  <c r="L42" s="1"/>
  <c r="T47" i="5"/>
  <c r="K52" s="1"/>
  <c r="GN1576" i="1"/>
  <c r="ED1292"/>
  <c r="V1309" i="8"/>
  <c r="L1315" s="1"/>
  <c r="V1319" i="5"/>
  <c r="K1325" s="1"/>
  <c r="V1642" i="8"/>
  <c r="L1649" s="1"/>
  <c r="V1652" i="5"/>
  <c r="K1659" s="1"/>
  <c r="GM1335" i="1"/>
  <c r="T1388" i="8"/>
  <c r="L1394" s="1"/>
  <c r="T1398" i="5"/>
  <c r="K1404" s="1"/>
  <c r="GM833" i="1"/>
  <c r="T849" i="8"/>
  <c r="T859" i="5"/>
  <c r="T512" i="8"/>
  <c r="L518" s="1"/>
  <c r="K521" s="1"/>
  <c r="P521" s="1"/>
  <c r="T522" i="5"/>
  <c r="K528" s="1"/>
  <c r="L515" i="8"/>
  <c r="K525" i="5"/>
  <c r="GM723" i="1"/>
  <c r="V755" i="8"/>
  <c r="V765" i="5"/>
  <c r="ED452" i="1"/>
  <c r="V491" i="8"/>
  <c r="V501" i="5"/>
  <c r="V522" i="8"/>
  <c r="V532" i="5"/>
  <c r="ED1652" i="1"/>
  <c r="V1707" i="8"/>
  <c r="L1714" s="1"/>
  <c r="V1717" i="5"/>
  <c r="K1724" s="1"/>
  <c r="AL1353" i="1"/>
  <c r="EC1416"/>
  <c r="T1494" i="8"/>
  <c r="T1504" i="5"/>
  <c r="GN967" i="1"/>
  <c r="T1007" i="8"/>
  <c r="L1013" s="1"/>
  <c r="T1017" i="5"/>
  <c r="K1023" s="1"/>
  <c r="CP1083" i="1"/>
  <c r="O1083" s="1"/>
  <c r="L1126" i="8"/>
  <c r="K1132" s="1"/>
  <c r="P1132" s="1"/>
  <c r="K1136" i="5"/>
  <c r="J1142" s="1"/>
  <c r="P1142" s="1"/>
  <c r="V453" i="8"/>
  <c r="L460" s="1"/>
  <c r="V463" i="5"/>
  <c r="K470" s="1"/>
  <c r="V1269" i="8"/>
  <c r="L1276" s="1"/>
  <c r="K1278" s="1"/>
  <c r="P1278" s="1"/>
  <c r="V1279" i="5"/>
  <c r="K1286" s="1"/>
  <c r="J1288" s="1"/>
  <c r="P1288" s="1"/>
  <c r="CC116" i="1"/>
  <c r="GM1202"/>
  <c r="AK1416"/>
  <c r="V992" i="8"/>
  <c r="V1002" i="5"/>
  <c r="V1785" i="8"/>
  <c r="L1792" s="1"/>
  <c r="V1795" i="5"/>
  <c r="K1802" s="1"/>
  <c r="J1804" s="1"/>
  <c r="P1804" s="1"/>
  <c r="EC977" i="1"/>
  <c r="GM1201"/>
  <c r="T1246" i="8"/>
  <c r="T1256" i="5"/>
  <c r="GM268" i="1"/>
  <c r="V155" i="8"/>
  <c r="V165" i="5"/>
  <c r="FU55" i="1"/>
  <c r="CP1467"/>
  <c r="O1467" s="1"/>
  <c r="L1548" i="8"/>
  <c r="K1554" s="1"/>
  <c r="P1554" s="1"/>
  <c r="K1558" i="5"/>
  <c r="J1564" s="1"/>
  <c r="P1564" s="1"/>
  <c r="L289" i="8"/>
  <c r="K299" i="5"/>
  <c r="V1557" i="8"/>
  <c r="V1567" i="5"/>
  <c r="T1772" i="8"/>
  <c r="L1778" s="1"/>
  <c r="T1782" i="5"/>
  <c r="K1788" s="1"/>
  <c r="T427" i="8"/>
  <c r="T437" i="5"/>
  <c r="EC55" i="1"/>
  <c r="T50" i="8"/>
  <c r="L56" s="1"/>
  <c r="T60" i="5"/>
  <c r="K66" s="1"/>
  <c r="V1555" i="8"/>
  <c r="V1565" i="5"/>
  <c r="GM1021" i="1"/>
  <c r="GN1341"/>
  <c r="T1256" i="8"/>
  <c r="L1262" s="1"/>
  <c r="T1266" i="5"/>
  <c r="K1272" s="1"/>
  <c r="EC1097" i="1"/>
  <c r="T1108" i="8"/>
  <c r="T1118" i="5"/>
  <c r="V700" i="8"/>
  <c r="L707" s="1"/>
  <c r="V710" i="5"/>
  <c r="K717" s="1"/>
  <c r="V1530" i="8"/>
  <c r="V1540" i="5"/>
  <c r="GM1345" i="1"/>
  <c r="GM554"/>
  <c r="V336" i="8"/>
  <c r="V346" i="5"/>
  <c r="T1797" i="8"/>
  <c r="L1803" s="1"/>
  <c r="K1806" s="1"/>
  <c r="P1806" s="1"/>
  <c r="T1807" i="5"/>
  <c r="K1813" s="1"/>
  <c r="J1816" s="1"/>
  <c r="P1816" s="1"/>
  <c r="AL684" i="1"/>
  <c r="GN836"/>
  <c r="GN1349"/>
  <c r="K1781" i="8"/>
  <c r="P1781" s="1"/>
  <c r="L1033"/>
  <c r="K1043" i="5"/>
  <c r="CP1012" i="1"/>
  <c r="O1012" s="1"/>
  <c r="K848" i="8"/>
  <c r="P848" s="1"/>
  <c r="H1215"/>
  <c r="V526"/>
  <c r="L533" s="1"/>
  <c r="K535" s="1"/>
  <c r="P535" s="1"/>
  <c r="V536" i="5"/>
  <c r="K543" s="1"/>
  <c r="J545" s="1"/>
  <c r="P545" s="1"/>
  <c r="GM45" i="1"/>
  <c r="GN45"/>
  <c r="G253" i="6"/>
  <c r="L270" i="8"/>
  <c r="K276" s="1"/>
  <c r="P276" s="1"/>
  <c r="K280" i="5"/>
  <c r="CP220" i="1"/>
  <c r="O220" s="1"/>
  <c r="T99" i="8"/>
  <c r="T109" i="5"/>
  <c r="V385" i="8"/>
  <c r="L392" s="1"/>
  <c r="K394" s="1"/>
  <c r="P394" s="1"/>
  <c r="V395" i="5"/>
  <c r="K402" s="1"/>
  <c r="J404" s="1"/>
  <c r="P404" s="1"/>
  <c r="V1175" i="8"/>
  <c r="L1182" s="1"/>
  <c r="V1185" i="5"/>
  <c r="K1192" s="1"/>
  <c r="V1031" i="8"/>
  <c r="L1037" s="1"/>
  <c r="V1041" i="5"/>
  <c r="K1047" s="1"/>
  <c r="T1110" i="8"/>
  <c r="L1116" s="1"/>
  <c r="T1120" i="5"/>
  <c r="K1126" s="1"/>
  <c r="L717" i="8"/>
  <c r="K723" s="1"/>
  <c r="P723" s="1"/>
  <c r="K727" i="5"/>
  <c r="J733" s="1"/>
  <c r="P733" s="1"/>
  <c r="DV55" i="1"/>
  <c r="L39" i="8"/>
  <c r="K49" i="5"/>
  <c r="H1684" i="8"/>
  <c r="L1628"/>
  <c r="K1638" i="5"/>
  <c r="J1644" s="1"/>
  <c r="P1644" s="1"/>
  <c r="CP1565" i="1"/>
  <c r="O1565" s="1"/>
  <c r="K776" i="5"/>
  <c r="J1600"/>
  <c r="P1600" s="1"/>
  <c r="H1621" i="8"/>
  <c r="T1665"/>
  <c r="T1675" i="5"/>
  <c r="T698" i="8"/>
  <c r="T708" i="5"/>
  <c r="L751" i="8"/>
  <c r="DX1009" i="1"/>
  <c r="DK1036"/>
  <c r="L53" i="8"/>
  <c r="K59" s="1"/>
  <c r="P59" s="1"/>
  <c r="K102" s="1"/>
  <c r="K63" i="5"/>
  <c r="CP35" i="1"/>
  <c r="O35" s="1"/>
  <c r="GN35" s="1"/>
  <c r="G290" i="6"/>
  <c r="V186" i="8"/>
  <c r="V196" i="5"/>
  <c r="G328" i="6"/>
  <c r="V479" i="8"/>
  <c r="L486" s="1"/>
  <c r="V489" i="5"/>
  <c r="K496" s="1"/>
  <c r="T300" i="8"/>
  <c r="L306" s="1"/>
  <c r="K309" s="1"/>
  <c r="P309" s="1"/>
  <c r="T310" i="5"/>
  <c r="K316" s="1"/>
  <c r="K1542" i="8"/>
  <c r="P1542" s="1"/>
  <c r="T1480"/>
  <c r="L1486" s="1"/>
  <c r="T1490" i="5"/>
  <c r="K1496" s="1"/>
  <c r="DV1036" i="1"/>
  <c r="K1334" i="8"/>
  <c r="P1334" s="1"/>
  <c r="L752"/>
  <c r="K757" s="1"/>
  <c r="P757" s="1"/>
  <c r="V419"/>
  <c r="L425" s="1"/>
  <c r="V429" i="5"/>
  <c r="K435" s="1"/>
  <c r="T978" i="8"/>
  <c r="T988" i="5"/>
  <c r="L1458" i="8"/>
  <c r="K1464" s="1"/>
  <c r="P1464" s="1"/>
  <c r="K1468" i="5"/>
  <c r="J1474" s="1"/>
  <c r="P1474" s="1"/>
  <c r="W757" i="8"/>
  <c r="H757"/>
  <c r="O757" s="1"/>
  <c r="H776" s="1"/>
  <c r="J745" i="5"/>
  <c r="P745" s="1"/>
  <c r="L1353" i="8"/>
  <c r="K1363" i="5"/>
  <c r="CP1282" i="1"/>
  <c r="O1282" s="1"/>
  <c r="G1225" i="5"/>
  <c r="H1154" i="8"/>
  <c r="G1036" i="5"/>
  <c r="E328" i="6"/>
  <c r="L920" i="8"/>
  <c r="K926" s="1"/>
  <c r="P926" s="1"/>
  <c r="K930" i="5"/>
  <c r="J936" s="1"/>
  <c r="P936" s="1"/>
  <c r="CP898" i="1"/>
  <c r="O898" s="1"/>
  <c r="W439" i="5"/>
  <c r="L348" i="8"/>
  <c r="K354" s="1"/>
  <c r="P354" s="1"/>
  <c r="K358" i="5"/>
  <c r="J364" s="1"/>
  <c r="P364" s="1"/>
  <c r="CP318" i="1"/>
  <c r="O318" s="1"/>
  <c r="E84" i="6"/>
  <c r="J486" i="5"/>
  <c r="P486" s="1"/>
  <c r="G52" i="6"/>
  <c r="K45" i="8"/>
  <c r="P45" s="1"/>
  <c r="T1594"/>
  <c r="L1600" s="1"/>
  <c r="K1603" s="1"/>
  <c r="P1603" s="1"/>
  <c r="T1604" i="5"/>
  <c r="K1610" s="1"/>
  <c r="K1716" i="8"/>
  <c r="P1716" s="1"/>
  <c r="V1401"/>
  <c r="L1408" s="1"/>
  <c r="V1411" i="5"/>
  <c r="K1418" s="1"/>
  <c r="V596" i="8"/>
  <c r="L603" s="1"/>
  <c r="V606" i="5"/>
  <c r="K613" s="1"/>
  <c r="GM499" i="1"/>
  <c r="G439" i="5"/>
  <c r="O439" s="1"/>
  <c r="G445" s="1"/>
  <c r="K1634" i="8"/>
  <c r="P1634" s="1"/>
  <c r="L1758"/>
  <c r="K1768" i="5"/>
  <c r="J1774" s="1"/>
  <c r="P1774" s="1"/>
  <c r="CP1687" i="1"/>
  <c r="O1687" s="1"/>
  <c r="T1005" i="8"/>
  <c r="T1015" i="5"/>
  <c r="G137" i="6"/>
  <c r="GM1193" i="1"/>
  <c r="GN1193"/>
  <c r="V738" i="8"/>
  <c r="V748" i="5"/>
  <c r="G402" i="6"/>
  <c r="J660" i="5"/>
  <c r="P660" s="1"/>
  <c r="G38" i="6"/>
  <c r="T107" i="8"/>
  <c r="L112" s="1"/>
  <c r="T117" i="5"/>
  <c r="K122" s="1"/>
  <c r="E15" i="6"/>
  <c r="E253"/>
  <c r="BA26" i="1"/>
  <c r="F75"/>
  <c r="E22" i="6"/>
  <c r="G77"/>
  <c r="L67" i="8"/>
  <c r="K73" s="1"/>
  <c r="P73" s="1"/>
  <c r="K77" i="5"/>
  <c r="J83" s="1"/>
  <c r="P83" s="1"/>
  <c r="L1178" i="8"/>
  <c r="K1184" s="1"/>
  <c r="P1184" s="1"/>
  <c r="K1188" i="5"/>
  <c r="DV1711" i="1"/>
  <c r="DV1589"/>
  <c r="K1729" i="8"/>
  <c r="P1729" s="1"/>
  <c r="CP729" i="1"/>
  <c r="O729" s="1"/>
  <c r="CP1398"/>
  <c r="O1398" s="1"/>
  <c r="CP1144"/>
  <c r="O1144" s="1"/>
  <c r="L1191" i="8"/>
  <c r="K1197" s="1"/>
  <c r="P1197" s="1"/>
  <c r="K1201" i="5"/>
  <c r="GM1026" i="1"/>
  <c r="T1070" i="8"/>
  <c r="T1080" i="5"/>
  <c r="DV171" i="1"/>
  <c r="K210" i="8"/>
  <c r="P210" s="1"/>
  <c r="CP96" i="1"/>
  <c r="O96" s="1"/>
  <c r="CP277"/>
  <c r="O277" s="1"/>
  <c r="L411" i="8"/>
  <c r="DQ1652" i="1"/>
  <c r="ED1621"/>
  <c r="AK203"/>
  <c r="X226"/>
  <c r="AL659"/>
  <c r="Y684"/>
  <c r="EC1621"/>
  <c r="DP1652"/>
  <c r="ED1448"/>
  <c r="DQ1473"/>
  <c r="AK315"/>
  <c r="X340"/>
  <c r="EC1448"/>
  <c r="DP1473"/>
  <c r="DP684"/>
  <c r="EC659"/>
  <c r="X684"/>
  <c r="AK659"/>
  <c r="AL315"/>
  <c r="Y340"/>
  <c r="ED315"/>
  <c r="DQ340"/>
  <c r="ED203"/>
  <c r="DQ226"/>
  <c r="ED545"/>
  <c r="DQ570"/>
  <c r="AL1188"/>
  <c r="Y1231"/>
  <c r="AQ22"/>
  <c r="F1751"/>
  <c r="AQ1772"/>
  <c r="AK602"/>
  <c r="X627"/>
  <c r="EC427"/>
  <c r="DP452"/>
  <c r="EC315"/>
  <c r="DP340"/>
  <c r="AK484"/>
  <c r="X513"/>
  <c r="DP1036"/>
  <c r="EC1009"/>
  <c r="EC545"/>
  <c r="DP570"/>
  <c r="AK1385"/>
  <c r="X1416"/>
  <c r="DP1097"/>
  <c r="EC1068"/>
  <c r="DP1589"/>
  <c r="EC1562"/>
  <c r="Y395"/>
  <c r="AL372"/>
  <c r="DP1711"/>
  <c r="EC1684"/>
  <c r="DQ1156"/>
  <c r="ED1129"/>
  <c r="AL771"/>
  <c r="Y796"/>
  <c r="AL87"/>
  <c r="Y116"/>
  <c r="Y739"/>
  <c r="AL716"/>
  <c r="ED659"/>
  <c r="DQ684"/>
  <c r="AK771"/>
  <c r="X796"/>
  <c r="X283"/>
  <c r="AK258"/>
  <c r="Y570"/>
  <c r="AL545"/>
  <c r="AK427"/>
  <c r="X452"/>
  <c r="DQ452"/>
  <c r="ED427"/>
  <c r="EC1385"/>
  <c r="DP1416"/>
  <c r="AB1324"/>
  <c r="O1353"/>
  <c r="FU26"/>
  <c r="EL55"/>
  <c r="EC26"/>
  <c r="DP55"/>
  <c r="AT684"/>
  <c r="CC659"/>
  <c r="AL948"/>
  <c r="Y977"/>
  <c r="AL203"/>
  <c r="Y226"/>
  <c r="AK1505"/>
  <c r="X1530"/>
  <c r="AL602"/>
  <c r="Y627"/>
  <c r="EC1263"/>
  <c r="DP1292"/>
  <c r="AF602"/>
  <c r="S627"/>
  <c r="EL1652"/>
  <c r="FU1621"/>
  <c r="AV1156"/>
  <c r="CE1129"/>
  <c r="S226"/>
  <c r="AF203"/>
  <c r="EH26"/>
  <c r="P64"/>
  <c r="P1609"/>
  <c r="ES1562"/>
  <c r="DK1231"/>
  <c r="DX1188"/>
  <c r="R1562"/>
  <c r="F1603"/>
  <c r="EC948"/>
  <c r="DP977"/>
  <c r="F1376"/>
  <c r="V1324"/>
  <c r="GN1138"/>
  <c r="GM1138"/>
  <c r="Q853"/>
  <c r="AD828"/>
  <c r="AE1324"/>
  <c r="R1353"/>
  <c r="GN1086"/>
  <c r="GM1086"/>
  <c r="AK1097"/>
  <c r="FU948"/>
  <c r="EL977"/>
  <c r="P708"/>
  <c r="DO659"/>
  <c r="EH659"/>
  <c r="P693"/>
  <c r="EC484"/>
  <c r="DP513"/>
  <c r="BA22"/>
  <c r="BA1772"/>
  <c r="F1761"/>
  <c r="GN449"/>
  <c r="GM449"/>
  <c r="DW315"/>
  <c r="DJ340"/>
  <c r="DX148"/>
  <c r="DK171"/>
  <c r="T26"/>
  <c r="F76"/>
  <c r="T1741"/>
  <c r="ED1068"/>
  <c r="DQ1097"/>
  <c r="FU452"/>
  <c r="EP315"/>
  <c r="P347"/>
  <c r="BC22"/>
  <c r="F1757"/>
  <c r="BC1772"/>
  <c r="P1589"/>
  <c r="CE1589"/>
  <c r="CF1589"/>
  <c r="CH1589"/>
  <c r="AC1562"/>
  <c r="GA1263"/>
  <c r="ER1292"/>
  <c r="EI1129"/>
  <c r="P1166"/>
  <c r="P589"/>
  <c r="EM545"/>
  <c r="P536"/>
  <c r="DN484"/>
  <c r="F1299"/>
  <c r="AX1263"/>
  <c r="GM1634"/>
  <c r="GN1634"/>
  <c r="ED1385"/>
  <c r="DQ1416"/>
  <c r="AD948"/>
  <c r="Q977"/>
  <c r="GM1452"/>
  <c r="GN1452"/>
  <c r="F1362"/>
  <c r="AP1324"/>
  <c r="GM1216"/>
  <c r="GN1216"/>
  <c r="EM1263"/>
  <c r="P1311"/>
  <c r="S716"/>
  <c r="F754"/>
  <c r="DM828"/>
  <c r="P875"/>
  <c r="DK1068"/>
  <c r="P1112"/>
  <c r="GO1135"/>
  <c r="CC1156" s="1"/>
  <c r="GM1135"/>
  <c r="AT716"/>
  <c r="F757"/>
  <c r="DW885"/>
  <c r="DJ916"/>
  <c r="FY948"/>
  <c r="EP977"/>
  <c r="AQ602"/>
  <c r="F637"/>
  <c r="F350"/>
  <c r="AQ315"/>
  <c r="F249"/>
  <c r="V203"/>
  <c r="GA87"/>
  <c r="ER116"/>
  <c r="CF1621"/>
  <c r="AW1652"/>
  <c r="GM1572"/>
  <c r="GN1572"/>
  <c r="F856"/>
  <c r="P828"/>
  <c r="U1505"/>
  <c r="F1552"/>
  <c r="CH1353"/>
  <c r="AC1324"/>
  <c r="P1353"/>
  <c r="CE1353"/>
  <c r="CF1353"/>
  <c r="F1252"/>
  <c r="T1188"/>
  <c r="ES1129"/>
  <c r="P1176"/>
  <c r="DL427"/>
  <c r="P473"/>
  <c r="GN110"/>
  <c r="GM110"/>
  <c r="Y1652"/>
  <c r="AL1621"/>
  <c r="P1484"/>
  <c r="ER1448"/>
  <c r="GM967"/>
  <c r="CI1385"/>
  <c r="AZ1416"/>
  <c r="V716"/>
  <c r="F762"/>
  <c r="P810"/>
  <c r="DJ771"/>
  <c r="DP739"/>
  <c r="EC716"/>
  <c r="AF659"/>
  <c r="S684"/>
  <c r="ED171"/>
  <c r="ES258"/>
  <c r="P303"/>
  <c r="P1542"/>
  <c r="DI1505"/>
  <c r="DJ948"/>
  <c r="P991"/>
  <c r="BA771"/>
  <c r="F816"/>
  <c r="ED1684"/>
  <c r="DQ1711"/>
  <c r="P1373"/>
  <c r="ES1324"/>
  <c r="P191"/>
  <c r="ES148"/>
  <c r="BA1129"/>
  <c r="F1176"/>
  <c r="DJ1385"/>
  <c r="P1430"/>
  <c r="DH716"/>
  <c r="P742"/>
  <c r="R828"/>
  <c r="F867"/>
  <c r="BA315"/>
  <c r="F360"/>
  <c r="DK315"/>
  <c r="P355"/>
  <c r="BA1448"/>
  <c r="F1493"/>
  <c r="P1365"/>
  <c r="DI1324"/>
  <c r="F1056"/>
  <c r="BA1009"/>
  <c r="F708"/>
  <c r="W659"/>
  <c r="F810"/>
  <c r="R771"/>
  <c r="GM1141"/>
  <c r="AZ828"/>
  <c r="F864"/>
  <c r="DP1353"/>
  <c r="EC1324"/>
  <c r="FW716"/>
  <c r="EN739"/>
  <c r="DL315"/>
  <c r="P361"/>
  <c r="DM948"/>
  <c r="P999"/>
  <c r="BA1562"/>
  <c r="F1609"/>
  <c r="DO1448"/>
  <c r="P1497"/>
  <c r="W315"/>
  <c r="F364"/>
  <c r="P1367"/>
  <c r="DJ1324"/>
  <c r="Q771"/>
  <c r="F808"/>
  <c r="P704"/>
  <c r="ES659"/>
  <c r="AT1353"/>
  <c r="CC1324"/>
  <c r="P126"/>
  <c r="EI87"/>
  <c r="EI1741"/>
  <c r="AQ87"/>
  <c r="F126"/>
  <c r="BB22"/>
  <c r="BB1772"/>
  <c r="F1754"/>
  <c r="DN1562"/>
  <c r="P1612"/>
  <c r="FZ948"/>
  <c r="EQ977"/>
  <c r="CI1448"/>
  <c r="AZ1473"/>
  <c r="CF258"/>
  <c r="AW283"/>
  <c r="Y1036"/>
  <c r="AL1009"/>
  <c r="DW716"/>
  <c r="DJ739"/>
  <c r="FY258"/>
  <c r="EP283"/>
  <c r="F811"/>
  <c r="S771"/>
  <c r="DU1129"/>
  <c r="FW1156"/>
  <c r="FX1156"/>
  <c r="FZ1156"/>
  <c r="DH1156"/>
  <c r="AL1385"/>
  <c r="Y1416"/>
  <c r="CE796"/>
  <c r="CF796"/>
  <c r="AC771"/>
  <c r="CH796"/>
  <c r="P796"/>
  <c r="DT395"/>
  <c r="GM375"/>
  <c r="GN375"/>
  <c r="CF1036"/>
  <c r="CE1036"/>
  <c r="P1036"/>
  <c r="AC1009"/>
  <c r="CH1036"/>
  <c r="EM315"/>
  <c r="P359"/>
  <c r="DL372"/>
  <c r="P416"/>
  <c r="F1482"/>
  <c r="AP1448"/>
  <c r="GM1072"/>
  <c r="GM1091"/>
  <c r="GN1091"/>
  <c r="AQ885"/>
  <c r="F926"/>
  <c r="EP716"/>
  <c r="P746"/>
  <c r="EU22"/>
  <c r="P1757"/>
  <c r="EU1772"/>
  <c r="DP226"/>
  <c r="EC203"/>
  <c r="U1263"/>
  <c r="F1314"/>
  <c r="AE1068"/>
  <c r="R1097"/>
  <c r="P1116"/>
  <c r="EM1068"/>
  <c r="DM1448"/>
  <c r="P1495"/>
  <c r="S1129"/>
  <c r="F1171"/>
  <c r="GN448"/>
  <c r="GM448"/>
  <c r="DK283"/>
  <c r="DX258"/>
  <c r="AX258"/>
  <c r="F290"/>
  <c r="EM1505"/>
  <c r="P1549"/>
  <c r="GM1085"/>
  <c r="GN1085"/>
  <c r="ER340"/>
  <c r="GA315"/>
  <c r="P1431"/>
  <c r="DK1385"/>
  <c r="W1263"/>
  <c r="F1316"/>
  <c r="DM602"/>
  <c r="P649"/>
  <c r="GN378"/>
  <c r="GM378"/>
  <c r="DN87"/>
  <c r="P139"/>
  <c r="CE1621"/>
  <c r="AV1652"/>
  <c r="AY853"/>
  <c r="CH828"/>
  <c r="AU1385"/>
  <c r="F1435"/>
  <c r="GM1411"/>
  <c r="GN1411"/>
  <c r="P1492"/>
  <c r="EM1448"/>
  <c r="DL26"/>
  <c r="P76"/>
  <c r="DL1741"/>
  <c r="DO87"/>
  <c r="P140"/>
  <c r="BA1505"/>
  <c r="F1550"/>
  <c r="F998"/>
  <c r="T948"/>
  <c r="P1603"/>
  <c r="DJ1562"/>
  <c r="ES1385"/>
  <c r="P1436"/>
  <c r="F1425"/>
  <c r="AP1385"/>
  <c r="ES602"/>
  <c r="P647"/>
  <c r="F528"/>
  <c r="S484"/>
  <c r="T148"/>
  <c r="F192"/>
  <c r="AX1324"/>
  <c r="F1360"/>
  <c r="P180"/>
  <c r="EH148"/>
  <c r="AK545"/>
  <c r="X570"/>
  <c r="DK885"/>
  <c r="P931"/>
  <c r="X1292"/>
  <c r="AK1263"/>
  <c r="GN1011"/>
  <c r="CI771"/>
  <c r="AZ796"/>
  <c r="GN337"/>
  <c r="GM337"/>
  <c r="ED1188"/>
  <c r="DQ1231"/>
  <c r="FY203"/>
  <c r="EP226"/>
  <c r="DW484"/>
  <c r="DJ513"/>
  <c r="GA1684"/>
  <c r="ER1711"/>
  <c r="FW203"/>
  <c r="EN226"/>
  <c r="P258"/>
  <c r="F286"/>
  <c r="S26"/>
  <c r="F70"/>
  <c r="EL1530"/>
  <c r="FU1505"/>
  <c r="U1621"/>
  <c r="F1674"/>
  <c r="GN663"/>
  <c r="GM663"/>
  <c r="DU545"/>
  <c r="DH570"/>
  <c r="FX570"/>
  <c r="FZ570"/>
  <c r="FW570"/>
  <c r="EI258"/>
  <c r="P293"/>
  <c r="Y1292"/>
  <c r="AL1263"/>
  <c r="BA203"/>
  <c r="F246"/>
  <c r="ED1036"/>
  <c r="F999"/>
  <c r="U948"/>
  <c r="BA948"/>
  <c r="F997"/>
  <c r="P1368"/>
  <c r="DK1324"/>
  <c r="AU1684"/>
  <c r="F1730"/>
  <c r="P1175"/>
  <c r="EM1129"/>
  <c r="GM392"/>
  <c r="GN392"/>
  <c r="FZ427"/>
  <c r="EQ452"/>
  <c r="GM273"/>
  <c r="GN273"/>
  <c r="P1058"/>
  <c r="DM1009"/>
  <c r="BA1263"/>
  <c r="F1312"/>
  <c r="AK1156"/>
  <c r="F1440"/>
  <c r="W1385"/>
  <c r="GM775"/>
  <c r="GN775"/>
  <c r="DO771"/>
  <c r="P820"/>
  <c r="F520"/>
  <c r="AX484"/>
  <c r="P415"/>
  <c r="ES372"/>
  <c r="CC1231"/>
  <c r="AD885"/>
  <c r="Q916"/>
  <c r="CC627"/>
  <c r="CP1406"/>
  <c r="O1406" s="1"/>
  <c r="DV1416"/>
  <c r="AT853"/>
  <c r="CC828"/>
  <c r="CI427"/>
  <c r="AZ452"/>
  <c r="U87"/>
  <c r="F138"/>
  <c r="DK1621"/>
  <c r="P1667"/>
  <c r="F1119"/>
  <c r="U1068"/>
  <c r="DV1448"/>
  <c r="DI1473"/>
  <c r="F1601"/>
  <c r="Q1562"/>
  <c r="P1607"/>
  <c r="EL1562"/>
  <c r="P1437"/>
  <c r="DL1385"/>
  <c r="GM1082"/>
  <c r="ES203"/>
  <c r="P246"/>
  <c r="DM885"/>
  <c r="P938"/>
  <c r="DL948"/>
  <c r="P998"/>
  <c r="F753"/>
  <c r="R716"/>
  <c r="P1672"/>
  <c r="ES1621"/>
  <c r="BA659"/>
  <c r="F704"/>
  <c r="EP659"/>
  <c r="P691"/>
  <c r="V1129"/>
  <c r="F1179"/>
  <c r="DV1097"/>
  <c r="FX372"/>
  <c r="EO395"/>
  <c r="U659"/>
  <c r="F706"/>
  <c r="DO148"/>
  <c r="P195"/>
  <c r="F760"/>
  <c r="T716"/>
  <c r="FZ1711"/>
  <c r="FX1711"/>
  <c r="DH1711"/>
  <c r="DU1684"/>
  <c r="FW1711"/>
  <c r="CP1132"/>
  <c r="O1132" s="1"/>
  <c r="DV1156"/>
  <c r="FU1068"/>
  <c r="EL1097"/>
  <c r="F1541"/>
  <c r="AZ1505"/>
  <c r="AB1684"/>
  <c r="O1711"/>
  <c r="F1242"/>
  <c r="AZ1188"/>
  <c r="FU545"/>
  <c r="EL570"/>
  <c r="R1473"/>
  <c r="AE1448"/>
  <c r="F1673"/>
  <c r="T1621"/>
  <c r="FW87"/>
  <c r="EN116"/>
  <c r="CI372"/>
  <c r="AZ395"/>
  <c r="P1661"/>
  <c r="EH1621"/>
  <c r="S1324"/>
  <c r="F1368"/>
  <c r="F877"/>
  <c r="W828"/>
  <c r="AU885"/>
  <c r="F935"/>
  <c r="AP1129"/>
  <c r="F1165"/>
  <c r="P876"/>
  <c r="DN828"/>
  <c r="AD513"/>
  <c r="CP486"/>
  <c r="O486" s="1"/>
  <c r="FX1097"/>
  <c r="FZ1097"/>
  <c r="FW1097"/>
  <c r="DU1068"/>
  <c r="DH1097"/>
  <c r="CA1711"/>
  <c r="GM1638"/>
  <c r="GN1638"/>
  <c r="P684"/>
  <c r="AC659"/>
  <c r="CE684"/>
  <c r="CH684"/>
  <c r="CF684"/>
  <c r="F746"/>
  <c r="AX716"/>
  <c r="P364"/>
  <c r="DO315"/>
  <c r="Q1652"/>
  <c r="AD1621"/>
  <c r="ER1324"/>
  <c r="P1364"/>
  <c r="V372"/>
  <c r="F418"/>
  <c r="F1497"/>
  <c r="W1448"/>
  <c r="F404"/>
  <c r="AP372"/>
  <c r="Q1036"/>
  <c r="AD1009"/>
  <c r="FY1263"/>
  <c r="EP1292"/>
  <c r="ED484"/>
  <c r="DQ513"/>
  <c r="P241"/>
  <c r="DK203"/>
  <c r="Q1156"/>
  <c r="AD1129"/>
  <c r="O853"/>
  <c r="AB828"/>
  <c r="EI948"/>
  <c r="P987"/>
  <c r="CE226"/>
  <c r="P226"/>
  <c r="CF226"/>
  <c r="CH226"/>
  <c r="AC203"/>
  <c r="AB315"/>
  <c r="O340"/>
  <c r="ER948"/>
  <c r="P988"/>
  <c r="ED739"/>
  <c r="DU659"/>
  <c r="FW684"/>
  <c r="FZ684"/>
  <c r="FX684"/>
  <c r="DH684"/>
  <c r="R1188"/>
  <c r="F1245"/>
  <c r="AB452"/>
  <c r="AL1505"/>
  <c r="Y1530"/>
  <c r="S828"/>
  <c r="F868"/>
  <c r="U885"/>
  <c r="F938"/>
  <c r="FW948"/>
  <c r="EN977"/>
  <c r="CI87"/>
  <c r="AZ116"/>
  <c r="CB1711"/>
  <c r="R1036"/>
  <c r="AE1009"/>
  <c r="P1241"/>
  <c r="EI1188"/>
  <c r="P806"/>
  <c r="EI771"/>
  <c r="GN785"/>
  <c r="GM785"/>
  <c r="GM1150"/>
  <c r="GN1150"/>
  <c r="AD627"/>
  <c r="CP606"/>
  <c r="O606" s="1"/>
  <c r="DL1263"/>
  <c r="P1313"/>
  <c r="FZ1589"/>
  <c r="DU1562"/>
  <c r="FW1589"/>
  <c r="FX1589"/>
  <c r="DH1589"/>
  <c r="GM1019"/>
  <c r="CA1036" s="1"/>
  <c r="GN1019"/>
  <c r="GA771"/>
  <c r="ER796"/>
  <c r="CG545"/>
  <c r="AX570"/>
  <c r="EH1263"/>
  <c r="P1301"/>
  <c r="GN113"/>
  <c r="GM113"/>
  <c r="GM832"/>
  <c r="GN832"/>
  <c r="R1684"/>
  <c r="F1725"/>
  <c r="GN1027"/>
  <c r="GM1027"/>
  <c r="AE315"/>
  <c r="R340"/>
  <c r="U315"/>
  <c r="F362"/>
  <c r="P1621"/>
  <c r="F1655"/>
  <c r="ES1068"/>
  <c r="P1117"/>
  <c r="P1314"/>
  <c r="DM1263"/>
  <c r="EP828"/>
  <c r="P860"/>
  <c r="DT1097"/>
  <c r="GN498"/>
  <c r="CC885"/>
  <c r="AT916"/>
  <c r="F304"/>
  <c r="T258"/>
  <c r="S1263"/>
  <c r="F1307"/>
  <c r="AT1711"/>
  <c r="CC1684"/>
  <c r="F1437"/>
  <c r="T1385"/>
  <c r="S1231"/>
  <c r="AF1188"/>
  <c r="F1238"/>
  <c r="AX1188"/>
  <c r="AE1505"/>
  <c r="R1530"/>
  <c r="AE1385"/>
  <c r="R1416"/>
  <c r="DO1263"/>
  <c r="P1316"/>
  <c r="FX796"/>
  <c r="FZ796"/>
  <c r="DH796"/>
  <c r="DU771"/>
  <c r="FW796"/>
  <c r="F805"/>
  <c r="AP771"/>
  <c r="P466"/>
  <c r="DJ427"/>
  <c r="AF315"/>
  <c r="S340"/>
  <c r="AK26"/>
  <c r="X55"/>
  <c r="DW87"/>
  <c r="DJ116"/>
  <c r="DT452"/>
  <c r="V258"/>
  <c r="F306"/>
  <c r="DL1621"/>
  <c r="P1673"/>
  <c r="P1375"/>
  <c r="DM1324"/>
  <c r="P818"/>
  <c r="DM771"/>
  <c r="S427"/>
  <c r="F467"/>
  <c r="AP87"/>
  <c r="F125"/>
  <c r="X1621"/>
  <c r="F1678"/>
  <c r="AT1416"/>
  <c r="CC1385"/>
  <c r="GN1024"/>
  <c r="GN1413"/>
  <c r="GM1413"/>
  <c r="CI684"/>
  <c r="BY659"/>
  <c r="AP684"/>
  <c r="EI659"/>
  <c r="P694"/>
  <c r="AY283"/>
  <c r="CH258"/>
  <c r="GN1387"/>
  <c r="AB1416"/>
  <c r="GM1387"/>
  <c r="GM1407"/>
  <c r="GN1407"/>
  <c r="U1448"/>
  <c r="F1495"/>
  <c r="GN1461"/>
  <c r="DK484"/>
  <c r="P528"/>
  <c r="GM1470"/>
  <c r="GN1470"/>
  <c r="DQ1353"/>
  <c r="ED1324"/>
  <c r="GM1326"/>
  <c r="AC948"/>
  <c r="CF977"/>
  <c r="CE977"/>
  <c r="P977"/>
  <c r="CH977"/>
  <c r="EP1188"/>
  <c r="P1238"/>
  <c r="DU602"/>
  <c r="FZ627"/>
  <c r="DH627"/>
  <c r="FW627"/>
  <c r="FX627"/>
  <c r="GN620"/>
  <c r="GM620"/>
  <c r="GM1022"/>
  <c r="GN1022"/>
  <c r="AC545"/>
  <c r="P570"/>
  <c r="CE570"/>
  <c r="CF570"/>
  <c r="CH570"/>
  <c r="DQ627"/>
  <c r="ED602"/>
  <c r="GN673"/>
  <c r="GM673"/>
  <c r="GN450"/>
  <c r="GM450"/>
  <c r="CC513"/>
  <c r="DV340"/>
  <c r="AK87"/>
  <c r="X116"/>
  <c r="AP1684"/>
  <c r="F1720"/>
  <c r="F930"/>
  <c r="R885"/>
  <c r="GN324"/>
  <c r="AD116"/>
  <c r="GN445"/>
  <c r="GM445"/>
  <c r="CF1129"/>
  <c r="AW1156"/>
  <c r="DO1385"/>
  <c r="P1440"/>
  <c r="F233"/>
  <c r="AX203"/>
  <c r="GN1388"/>
  <c r="GM1388"/>
  <c r="GA716"/>
  <c r="ER739"/>
  <c r="P593"/>
  <c r="DN545"/>
  <c r="GA203"/>
  <c r="ER226"/>
  <c r="EP1156"/>
  <c r="FY1129"/>
  <c r="R1621"/>
  <c r="F1666"/>
  <c r="P1598"/>
  <c r="EH1562"/>
  <c r="DT1652"/>
  <c r="DK1562"/>
  <c r="P1604"/>
  <c r="F992"/>
  <c r="S948"/>
  <c r="GM902"/>
  <c r="GN902"/>
  <c r="P805"/>
  <c r="EH771"/>
  <c r="P404"/>
  <c r="EH372"/>
  <c r="FX427"/>
  <c r="EO452"/>
  <c r="ED283"/>
  <c r="AF258"/>
  <c r="S283"/>
  <c r="W148"/>
  <c r="F195"/>
  <c r="ED116"/>
  <c r="AP26"/>
  <c r="F64"/>
  <c r="AE948"/>
  <c r="R977"/>
  <c r="Q1097"/>
  <c r="AD1068"/>
  <c r="GN667"/>
  <c r="CB684" s="1"/>
  <c r="GM667"/>
  <c r="AB684"/>
  <c r="P877"/>
  <c r="DO828"/>
  <c r="P532"/>
  <c r="EM484"/>
  <c r="Y171"/>
  <c r="AL148"/>
  <c r="F1734"/>
  <c r="V1684"/>
  <c r="DK1684"/>
  <c r="P1726"/>
  <c r="ES1448"/>
  <c r="P1493"/>
  <c r="EP885"/>
  <c r="P923"/>
  <c r="GO1016"/>
  <c r="FU1036" s="1"/>
  <c r="GM1016"/>
  <c r="F248"/>
  <c r="U203"/>
  <c r="ES87"/>
  <c r="P136"/>
  <c r="BD22"/>
  <c r="BD1772"/>
  <c r="F1766"/>
  <c r="F873"/>
  <c r="BA828"/>
  <c r="ES545"/>
  <c r="P590"/>
  <c r="GN384"/>
  <c r="GM384"/>
  <c r="GM1145"/>
  <c r="GN1145"/>
  <c r="EP1505"/>
  <c r="P1537"/>
  <c r="X853"/>
  <c r="AK828"/>
  <c r="CF1097"/>
  <c r="P1097"/>
  <c r="CE1097"/>
  <c r="AC1068"/>
  <c r="CH1097"/>
  <c r="W771"/>
  <c r="F820"/>
  <c r="W716"/>
  <c r="F763"/>
  <c r="AU545"/>
  <c r="F589"/>
  <c r="GM374"/>
  <c r="GN374"/>
  <c r="AB395"/>
  <c r="AD283"/>
  <c r="CP264"/>
  <c r="O264" s="1"/>
  <c r="AD340"/>
  <c r="AT1652"/>
  <c r="CC1621"/>
  <c r="V1385"/>
  <c r="F1439"/>
  <c r="DQ1589"/>
  <c r="ED1562"/>
  <c r="DJ1263"/>
  <c r="P1306"/>
  <c r="U716"/>
  <c r="F761"/>
  <c r="FU1324"/>
  <c r="EL1353"/>
  <c r="GN833"/>
  <c r="DT1036"/>
  <c r="FQ545"/>
  <c r="GA570"/>
  <c r="EH570"/>
  <c r="FU1385"/>
  <c r="EL1416"/>
  <c r="CC796"/>
  <c r="EI148"/>
  <c r="P181"/>
  <c r="CH1263"/>
  <c r="AY1292"/>
  <c r="AK1324"/>
  <c r="X1353"/>
  <c r="DH1009"/>
  <c r="P1039"/>
  <c r="BY484"/>
  <c r="AP513"/>
  <c r="CI513"/>
  <c r="FU283"/>
  <c r="GA602"/>
  <c r="ER627"/>
  <c r="ES427"/>
  <c r="P472"/>
  <c r="T1263"/>
  <c r="F1313"/>
  <c r="F461"/>
  <c r="AP427"/>
  <c r="P1376"/>
  <c r="DN1324"/>
  <c r="GO1136"/>
  <c r="FU1156" s="1"/>
  <c r="GM1136"/>
  <c r="CG828"/>
  <c r="AX853"/>
  <c r="GA1068"/>
  <c r="ER1097"/>
  <c r="AB1036"/>
  <c r="X739"/>
  <c r="AK716"/>
  <c r="GM674"/>
  <c r="F180"/>
  <c r="AP148"/>
  <c r="S87"/>
  <c r="F131"/>
  <c r="F817"/>
  <c r="T771"/>
  <c r="GN1077"/>
  <c r="GM1077"/>
  <c r="ED55"/>
  <c r="DT627"/>
  <c r="DU828"/>
  <c r="FW853"/>
  <c r="DH853"/>
  <c r="FZ853"/>
  <c r="FX853"/>
  <c r="FU602"/>
  <c r="EL627"/>
  <c r="F240"/>
  <c r="R203"/>
  <c r="FU226"/>
  <c r="AU203"/>
  <c r="F245"/>
  <c r="P1720"/>
  <c r="EH1684"/>
  <c r="F1117"/>
  <c r="BA1068"/>
  <c r="AL513"/>
  <c r="DH203"/>
  <c r="P229"/>
  <c r="GM1461"/>
  <c r="P1171"/>
  <c r="DK1129"/>
  <c r="AB977"/>
  <c r="GM950"/>
  <c r="GN950"/>
  <c r="GM720"/>
  <c r="GN720"/>
  <c r="DW1009"/>
  <c r="DJ1036"/>
  <c r="AU716"/>
  <c r="F758"/>
  <c r="AP739"/>
  <c r="BY716"/>
  <c r="CI739"/>
  <c r="DL258"/>
  <c r="P304"/>
  <c r="GN114"/>
  <c r="GM114"/>
  <c r="AQ1621"/>
  <c r="F1662"/>
  <c r="CI602"/>
  <c r="AZ627"/>
  <c r="GM324"/>
  <c r="DU315"/>
  <c r="DH340"/>
  <c r="FZ340"/>
  <c r="FX340"/>
  <c r="FW340"/>
  <c r="DU1188"/>
  <c r="FZ1231"/>
  <c r="FW1231"/>
  <c r="DH1231"/>
  <c r="FX1231"/>
  <c r="F988"/>
  <c r="AZ948"/>
  <c r="T427"/>
  <c r="F473"/>
  <c r="AT116"/>
  <c r="CC87"/>
  <c r="AB1156"/>
  <c r="F1488"/>
  <c r="S1448"/>
  <c r="F1116"/>
  <c r="AU1068"/>
  <c r="EH203"/>
  <c r="P235"/>
  <c r="S1562"/>
  <c r="F1604"/>
  <c r="AZ1562"/>
  <c r="F1600"/>
  <c r="F1554"/>
  <c r="W1505"/>
  <c r="GA1188"/>
  <c r="ER1231"/>
  <c r="F1166"/>
  <c r="AQ1129"/>
  <c r="GN1266"/>
  <c r="AL916"/>
  <c r="Q716"/>
  <c r="F751"/>
  <c r="P803"/>
  <c r="EP771"/>
  <c r="DW372"/>
  <c r="DJ395"/>
  <c r="ER395"/>
  <c r="GA372"/>
  <c r="P455"/>
  <c r="DH427"/>
  <c r="EC283"/>
  <c r="EI372"/>
  <c r="P405"/>
  <c r="FU340"/>
  <c r="AD55"/>
  <c r="CP28"/>
  <c r="O28" s="1"/>
  <c r="CC1505"/>
  <c r="AT1530"/>
  <c r="AZ1097"/>
  <c r="CI1068"/>
  <c r="ER427"/>
  <c r="P463"/>
  <c r="AL283"/>
  <c r="DO26"/>
  <c r="P79"/>
  <c r="DO1741"/>
  <c r="P873"/>
  <c r="ES828"/>
  <c r="DV771"/>
  <c r="DI796"/>
  <c r="GN905"/>
  <c r="CH916"/>
  <c r="P916"/>
  <c r="AC885"/>
  <c r="CE916"/>
  <c r="CF916"/>
  <c r="AO22"/>
  <c r="F1745"/>
  <c r="AO1772"/>
  <c r="F409"/>
  <c r="R372"/>
  <c r="F1596"/>
  <c r="AX1562"/>
  <c r="GN1566"/>
  <c r="EP1711"/>
  <c r="FY1684"/>
  <c r="FQ828"/>
  <c r="EH853"/>
  <c r="GA853"/>
  <c r="DW602"/>
  <c r="DJ627"/>
  <c r="DO602"/>
  <c r="P651"/>
  <c r="P520"/>
  <c r="EP484"/>
  <c r="GM1146"/>
  <c r="GN1146"/>
  <c r="U427"/>
  <c r="F474"/>
  <c r="GN492"/>
  <c r="GM492"/>
  <c r="AC372"/>
  <c r="CE395"/>
  <c r="CF395"/>
  <c r="CH395"/>
  <c r="P395"/>
  <c r="U258"/>
  <c r="F305"/>
  <c r="AP258"/>
  <c r="F292"/>
  <c r="AZ1263"/>
  <c r="F1303"/>
  <c r="GM1274"/>
  <c r="GN1274"/>
  <c r="R1156"/>
  <c r="AE1129"/>
  <c r="BA1385"/>
  <c r="F1436"/>
  <c r="GN1023"/>
  <c r="AD148"/>
  <c r="Q171"/>
  <c r="EP1621"/>
  <c r="P1659"/>
  <c r="FW916"/>
  <c r="DH916"/>
  <c r="FX916"/>
  <c r="DU885"/>
  <c r="FZ916"/>
  <c r="EM1009"/>
  <c r="P1055"/>
  <c r="FY148"/>
  <c r="EP171"/>
  <c r="EH258"/>
  <c r="P292"/>
  <c r="GN1703"/>
  <c r="GM1703"/>
  <c r="AX1009"/>
  <c r="F1043"/>
  <c r="F1118"/>
  <c r="T1068"/>
  <c r="EQ1036"/>
  <c r="FZ1009"/>
  <c r="AU771"/>
  <c r="F815"/>
  <c r="DL1562"/>
  <c r="P1610"/>
  <c r="F1178"/>
  <c r="U1129"/>
  <c r="P636"/>
  <c r="EH602"/>
  <c r="GN385"/>
  <c r="GM91"/>
  <c r="GM836"/>
  <c r="CA853" s="1"/>
  <c r="F1060"/>
  <c r="W1009"/>
  <c r="R659"/>
  <c r="F698"/>
  <c r="P1725"/>
  <c r="DJ1684"/>
  <c r="ES1684"/>
  <c r="P1731"/>
  <c r="DO1684"/>
  <c r="P1735"/>
  <c r="V315"/>
  <c r="F363"/>
  <c r="P602"/>
  <c r="F630"/>
  <c r="BA602"/>
  <c r="F647"/>
  <c r="GN1399"/>
  <c r="GN1699"/>
  <c r="F1373"/>
  <c r="BA1324"/>
  <c r="P1494"/>
  <c r="DL1448"/>
  <c r="DO716"/>
  <c r="P763"/>
  <c r="EP1562"/>
  <c r="P1596"/>
  <c r="P1554"/>
  <c r="DO1505"/>
  <c r="DV602"/>
  <c r="DI627"/>
  <c r="DM427"/>
  <c r="P474"/>
  <c r="EL1684"/>
  <c r="P1729"/>
  <c r="BA545"/>
  <c r="F590"/>
  <c r="AY627"/>
  <c r="CH602"/>
  <c r="GM1399"/>
  <c r="GM1699"/>
  <c r="DJ545"/>
  <c r="P584"/>
  <c r="GM436"/>
  <c r="FS452" s="1"/>
  <c r="W602"/>
  <c r="F651"/>
  <c r="F1607"/>
  <c r="AT1562"/>
  <c r="T1324"/>
  <c r="F1374"/>
  <c r="P936"/>
  <c r="ES885"/>
  <c r="EN395"/>
  <c r="FW372"/>
  <c r="GN1456"/>
  <c r="DN948"/>
  <c r="P1000"/>
  <c r="GN1463"/>
  <c r="GM1463"/>
  <c r="DT659"/>
  <c r="DG684"/>
  <c r="T1129"/>
  <c r="F1177"/>
  <c r="R452"/>
  <c r="AE427"/>
  <c r="AZ1009"/>
  <c r="F1047"/>
  <c r="V1448"/>
  <c r="F1496"/>
  <c r="GM387"/>
  <c r="GN387"/>
  <c r="P1435"/>
  <c r="EM1385"/>
  <c r="DN602"/>
  <c r="P650"/>
  <c r="AL1324"/>
  <c r="Y1353"/>
  <c r="FQ484"/>
  <c r="GA513"/>
  <c r="EH513"/>
  <c r="EH1741" s="1"/>
  <c r="DK602"/>
  <c r="P642"/>
  <c r="DN659"/>
  <c r="P707"/>
  <c r="T87"/>
  <c r="F137"/>
  <c r="EC602"/>
  <c r="DP627"/>
  <c r="EH87"/>
  <c r="P125"/>
  <c r="AF1385"/>
  <c r="S1416"/>
  <c r="EV22"/>
  <c r="EV1772"/>
  <c r="P1766"/>
  <c r="V602"/>
  <c r="F650"/>
  <c r="AK948"/>
  <c r="X977"/>
  <c r="CB203"/>
  <c r="AS226"/>
  <c r="S885"/>
  <c r="F931"/>
  <c r="GN279"/>
  <c r="GM279"/>
  <c r="GM1200"/>
  <c r="GN1200"/>
  <c r="GN567"/>
  <c r="GM567"/>
  <c r="GM961"/>
  <c r="FS977" s="1"/>
  <c r="GN961"/>
  <c r="FT977" s="1"/>
  <c r="GM559"/>
  <c r="GN559"/>
  <c r="CG1621"/>
  <c r="AX1652"/>
  <c r="F1180"/>
  <c r="W1129"/>
  <c r="V885"/>
  <c r="F939"/>
  <c r="AC1385"/>
  <c r="CH1416"/>
  <c r="P1416"/>
  <c r="CE1416"/>
  <c r="CF1416"/>
  <c r="GM1336"/>
  <c r="GN1336"/>
  <c r="P171"/>
  <c r="AC148"/>
  <c r="CF171"/>
  <c r="CH171"/>
  <c r="CE171"/>
  <c r="DO1562"/>
  <c r="P1613"/>
  <c r="AD395"/>
  <c r="W26"/>
  <c r="F79"/>
  <c r="W1741"/>
  <c r="DJ1448"/>
  <c r="P1487"/>
  <c r="W372"/>
  <c r="F419"/>
  <c r="AW627"/>
  <c r="CF602"/>
  <c r="U602"/>
  <c r="F649"/>
  <c r="F1551"/>
  <c r="T1505"/>
  <c r="W1324"/>
  <c r="F1377"/>
  <c r="EQ739"/>
  <c r="FZ716"/>
  <c r="GN436"/>
  <c r="FT452" s="1"/>
  <c r="F1611"/>
  <c r="U1562"/>
  <c r="T203"/>
  <c r="F247"/>
  <c r="AZ570"/>
  <c r="CI545"/>
  <c r="U1188"/>
  <c r="F1253"/>
  <c r="EP602"/>
  <c r="P634"/>
  <c r="DH372"/>
  <c r="P398"/>
  <c r="CC171"/>
  <c r="AK1448"/>
  <c r="X1473"/>
  <c r="AB203"/>
  <c r="O226"/>
  <c r="O796"/>
  <c r="AB771"/>
  <c r="P236"/>
  <c r="EI203"/>
  <c r="AX26"/>
  <c r="F62"/>
  <c r="DH1353"/>
  <c r="DU1324"/>
  <c r="FW1353"/>
  <c r="FX1353"/>
  <c r="FZ1353"/>
  <c r="S148"/>
  <c r="F186"/>
  <c r="ED948"/>
  <c r="DQ977"/>
  <c r="X916"/>
  <c r="AK885"/>
  <c r="AK372"/>
  <c r="X395"/>
  <c r="R545"/>
  <c r="F584"/>
  <c r="X1711"/>
  <c r="AK1684"/>
  <c r="EM1562"/>
  <c r="P1608"/>
  <c r="DK452"/>
  <c r="DX427"/>
  <c r="EM1621"/>
  <c r="P1671"/>
  <c r="P1119"/>
  <c r="DM1068"/>
  <c r="DG977"/>
  <c r="DT948"/>
  <c r="FX948"/>
  <c r="EO977"/>
  <c r="FZ203"/>
  <c r="EQ226"/>
  <c r="AK1036"/>
  <c r="GM548"/>
  <c r="GN548"/>
  <c r="DN258"/>
  <c r="P306"/>
  <c r="AL1473"/>
  <c r="CI885"/>
  <c r="AZ916"/>
  <c r="EP87"/>
  <c r="P123"/>
  <c r="P1129"/>
  <c r="F1159"/>
  <c r="FZ87"/>
  <c r="EQ116"/>
  <c r="GA26"/>
  <c r="ER55"/>
  <c r="U1324"/>
  <c r="F1375"/>
  <c r="GA1562"/>
  <c r="ER1589"/>
  <c r="F1057"/>
  <c r="T1009"/>
  <c r="F806"/>
  <c r="AQ771"/>
  <c r="GN150"/>
  <c r="CB171" s="1"/>
  <c r="GM150"/>
  <c r="CA171" s="1"/>
  <c r="AB171"/>
  <c r="GN1467"/>
  <c r="GM1467"/>
  <c r="P757"/>
  <c r="EL716"/>
  <c r="DU258"/>
  <c r="FX283"/>
  <c r="FZ283"/>
  <c r="DH283"/>
  <c r="FW283"/>
  <c r="GA885"/>
  <c r="ER916"/>
  <c r="ED885"/>
  <c r="DQ916"/>
  <c r="F759"/>
  <c r="BA716"/>
  <c r="DK55"/>
  <c r="DX26"/>
  <c r="P1488"/>
  <c r="DK1448"/>
  <c r="GM1154"/>
  <c r="GN1154"/>
  <c r="W1684"/>
  <c r="F1735"/>
  <c r="DU26"/>
  <c r="FX55"/>
  <c r="DH55"/>
  <c r="FZ55"/>
  <c r="FW55"/>
  <c r="AU1741"/>
  <c r="DN1505"/>
  <c r="P1553"/>
  <c r="V427"/>
  <c r="F475"/>
  <c r="DL602"/>
  <c r="P648"/>
  <c r="ES1505"/>
  <c r="P1550"/>
  <c r="T659"/>
  <c r="F705"/>
  <c r="GM1409"/>
  <c r="GN1409"/>
  <c r="ED771"/>
  <c r="DQ796"/>
  <c r="GM217"/>
  <c r="CA226" s="1"/>
  <c r="GO217"/>
  <c r="GM323"/>
  <c r="CA340" s="1"/>
  <c r="GN323"/>
  <c r="GM89"/>
  <c r="GN89"/>
  <c r="AB116"/>
  <c r="AT452"/>
  <c r="CC427"/>
  <c r="DX771"/>
  <c r="DK796"/>
  <c r="ED1505"/>
  <c r="DQ1530"/>
  <c r="GN1408"/>
  <c r="GM1408"/>
  <c r="P1120"/>
  <c r="DN1068"/>
  <c r="GM376"/>
  <c r="GN376"/>
  <c r="P637"/>
  <c r="EI602"/>
  <c r="FU171"/>
  <c r="DU1385"/>
  <c r="DH1416"/>
  <c r="FZ1416"/>
  <c r="FW1416"/>
  <c r="FX1416"/>
  <c r="DJ1530"/>
  <c r="DW1505"/>
  <c r="BA427"/>
  <c r="F472"/>
  <c r="CI26"/>
  <c r="AZ55"/>
  <c r="F1058"/>
  <c r="U1009"/>
  <c r="U484"/>
  <c r="F535"/>
  <c r="S1684"/>
  <c r="F1726"/>
  <c r="CB853"/>
  <c r="EH315"/>
  <c r="P349"/>
  <c r="DL545"/>
  <c r="P591"/>
  <c r="GM495"/>
  <c r="GO495"/>
  <c r="FU513" s="1"/>
  <c r="EL1292"/>
  <c r="FU1263"/>
  <c r="AX1505"/>
  <c r="F1537"/>
  <c r="T602"/>
  <c r="F648"/>
  <c r="P475"/>
  <c r="DN427"/>
  <c r="GA148"/>
  <c r="ER171"/>
  <c r="DV452"/>
  <c r="U372"/>
  <c r="F417"/>
  <c r="P761"/>
  <c r="DM716"/>
  <c r="AZ1621"/>
  <c r="F1663"/>
  <c r="DV885"/>
  <c r="DI916"/>
  <c r="S1621"/>
  <c r="F1667"/>
  <c r="GM966"/>
  <c r="GN966"/>
  <c r="DQ853"/>
  <c r="ED828"/>
  <c r="DP1156"/>
  <c r="EC1129"/>
  <c r="AQ828"/>
  <c r="F863"/>
  <c r="GM1209"/>
  <c r="FS1231" s="1"/>
  <c r="GN1209"/>
  <c r="FY1009"/>
  <c r="EP1036"/>
  <c r="GN725"/>
  <c r="GM725"/>
  <c r="F803"/>
  <c r="AX771"/>
  <c r="GM668"/>
  <c r="GN668"/>
  <c r="R283"/>
  <c r="AE258"/>
  <c r="GN336"/>
  <c r="GM336"/>
  <c r="CI148"/>
  <c r="AZ171"/>
  <c r="DM26"/>
  <c r="P77"/>
  <c r="DM1741"/>
  <c r="EI1621"/>
  <c r="P1662"/>
  <c r="GN1405"/>
  <c r="GM1405"/>
  <c r="GN161"/>
  <c r="GM161"/>
  <c r="EL372"/>
  <c r="P413"/>
  <c r="DW26"/>
  <c r="DJ55"/>
  <c r="CA1652"/>
  <c r="GN1268"/>
  <c r="GM1268"/>
  <c r="GN1471"/>
  <c r="GM1471"/>
  <c r="DK1505"/>
  <c r="P1545"/>
  <c r="GA1129"/>
  <c r="ER1156"/>
  <c r="V659"/>
  <c r="F707"/>
  <c r="R513"/>
  <c r="AE484"/>
  <c r="FX203"/>
  <c r="EO226"/>
  <c r="Y1589"/>
  <c r="AL1562"/>
  <c r="GN1403"/>
  <c r="GM1403"/>
  <c r="DL1068"/>
  <c r="P1118"/>
  <c r="AD1416"/>
  <c r="DL1505"/>
  <c r="P1551"/>
  <c r="GN1326"/>
  <c r="CB1353" s="1"/>
  <c r="T828"/>
  <c r="F874"/>
  <c r="DJ1156"/>
  <c r="DW1129"/>
  <c r="GM788"/>
  <c r="GO788"/>
  <c r="EC87"/>
  <c r="DP116"/>
  <c r="GN329"/>
  <c r="GM329"/>
  <c r="ES26"/>
  <c r="P75"/>
  <c r="ES1741"/>
  <c r="V26"/>
  <c r="F78"/>
  <c r="V1741"/>
  <c r="DL1188"/>
  <c r="P1252"/>
  <c r="CI1684"/>
  <c r="AZ1711"/>
  <c r="AQ1684"/>
  <c r="F1721"/>
  <c r="DX948"/>
  <c r="DK977"/>
  <c r="EM948"/>
  <c r="P996"/>
  <c r="AP602"/>
  <c r="F636"/>
  <c r="AU315"/>
  <c r="F359"/>
  <c r="AE87"/>
  <c r="R116"/>
  <c r="DK87"/>
  <c r="P131"/>
  <c r="F1363"/>
  <c r="AQ1324"/>
  <c r="X171"/>
  <c r="AK148"/>
  <c r="GN1131"/>
  <c r="DV853"/>
  <c r="CP831"/>
  <c r="O831" s="1"/>
  <c r="EH716"/>
  <c r="P748"/>
  <c r="DK716"/>
  <c r="P754"/>
  <c r="DT116"/>
  <c r="GM1198"/>
  <c r="GN1198"/>
  <c r="EH1188"/>
  <c r="P1240"/>
  <c r="GN1412"/>
  <c r="GM1412"/>
  <c r="AX1156"/>
  <c r="CG1129"/>
  <c r="DT1292"/>
  <c r="GM774"/>
  <c r="DT796"/>
  <c r="GN774"/>
  <c r="CP561"/>
  <c r="O561" s="1"/>
  <c r="AD570"/>
  <c r="R627"/>
  <c r="AE602"/>
  <c r="DM545"/>
  <c r="P592"/>
  <c r="EN452"/>
  <c r="FW427"/>
  <c r="DJ283"/>
  <c r="DW258"/>
  <c r="CI203"/>
  <c r="AZ226"/>
  <c r="F1612"/>
  <c r="V1562"/>
  <c r="F1106"/>
  <c r="AP1068"/>
  <c r="U828"/>
  <c r="F875"/>
  <c r="DO545"/>
  <c r="P594"/>
  <c r="F193"/>
  <c r="U148"/>
  <c r="ES771"/>
  <c r="P816"/>
  <c r="GN731"/>
  <c r="EM1741"/>
  <c r="DM372"/>
  <c r="P417"/>
  <c r="Q659"/>
  <c r="F696"/>
  <c r="W545"/>
  <c r="F594"/>
  <c r="CE340"/>
  <c r="CF340"/>
  <c r="CH340"/>
  <c r="AC315"/>
  <c r="P340"/>
  <c r="DO203"/>
  <c r="P250"/>
  <c r="DT1231"/>
  <c r="DL659"/>
  <c r="P705"/>
  <c r="CP560"/>
  <c r="O560" s="1"/>
  <c r="DT570" s="1"/>
  <c r="DV570"/>
  <c r="GN889"/>
  <c r="CB916" s="1"/>
  <c r="GM889"/>
  <c r="CA916" s="1"/>
  <c r="ED395"/>
  <c r="CI340"/>
  <c r="BY315"/>
  <c r="AP340"/>
  <c r="GM35"/>
  <c r="GN1466"/>
  <c r="GM1466"/>
  <c r="EC1231"/>
  <c r="GM1566"/>
  <c r="EM771"/>
  <c r="P815"/>
  <c r="DO1009"/>
  <c r="P1060"/>
  <c r="GN1508"/>
  <c r="FT1530" s="1"/>
  <c r="DT1530"/>
  <c r="GM1508"/>
  <c r="FS1530" s="1"/>
  <c r="EM1188"/>
  <c r="P1250"/>
  <c r="GM1139"/>
  <c r="GM1078"/>
  <c r="GN1078"/>
  <c r="EM828"/>
  <c r="P872"/>
  <c r="GM1076"/>
  <c r="GN1076"/>
  <c r="DT340"/>
  <c r="CE828"/>
  <c r="AV853"/>
  <c r="AL1156"/>
  <c r="GN1070"/>
  <c r="V545"/>
  <c r="F593"/>
  <c r="EG22"/>
  <c r="EG1772"/>
  <c r="P1745"/>
  <c r="F1731"/>
  <c r="BA1684"/>
  <c r="EC885"/>
  <c r="DP916"/>
  <c r="BA1188"/>
  <c r="F1251"/>
  <c r="AD1292"/>
  <c r="CP1277"/>
  <c r="O1277" s="1"/>
  <c r="GA258"/>
  <c r="ER283"/>
  <c r="GN1513"/>
  <c r="GM1513"/>
  <c r="GM1346"/>
  <c r="CE1263"/>
  <c r="AV1292"/>
  <c r="DK828"/>
  <c r="P868"/>
  <c r="EO1036"/>
  <c r="FX1009"/>
  <c r="V484"/>
  <c r="F536"/>
  <c r="DO427"/>
  <c r="P476"/>
  <c r="GM95"/>
  <c r="GN95"/>
  <c r="P240"/>
  <c r="DJ203"/>
  <c r="GN91"/>
  <c r="EI1562"/>
  <c r="P1599"/>
  <c r="DW1621"/>
  <c r="DJ1652"/>
  <c r="EI1505"/>
  <c r="P1540"/>
  <c r="GA1505"/>
  <c r="ER1530"/>
  <c r="AU948"/>
  <c r="F996"/>
  <c r="FU796"/>
  <c r="ED1263"/>
  <c r="DQ1292"/>
  <c r="AF1009"/>
  <c r="S1036"/>
  <c r="P1255"/>
  <c r="DO1188"/>
  <c r="FY1068"/>
  <c r="EP1097"/>
  <c r="EI1009"/>
  <c r="P1046"/>
  <c r="FT684"/>
  <c r="FY545"/>
  <c r="EP570"/>
  <c r="GN563"/>
  <c r="GM563"/>
  <c r="V148"/>
  <c r="F194"/>
  <c r="GM98"/>
  <c r="GO98"/>
  <c r="FZ1652"/>
  <c r="FX1652"/>
  <c r="FW1652"/>
  <c r="DH1652"/>
  <c r="DU1621"/>
  <c r="AC1188"/>
  <c r="CE1231"/>
  <c r="CF1231"/>
  <c r="P1231"/>
  <c r="CH1231"/>
  <c r="CB796"/>
  <c r="FW171"/>
  <c r="DH171"/>
  <c r="DU148"/>
  <c r="FX171"/>
  <c r="FZ171"/>
  <c r="GN441"/>
  <c r="W87"/>
  <c r="F140"/>
  <c r="AB1621"/>
  <c r="O1652"/>
  <c r="F1494"/>
  <c r="T1448"/>
  <c r="FZ1292"/>
  <c r="DH1292"/>
  <c r="FW1292"/>
  <c r="FX1292"/>
  <c r="DU1263"/>
  <c r="DH948"/>
  <c r="P980"/>
  <c r="CC340"/>
  <c r="F1315"/>
  <c r="V1263"/>
  <c r="DP796"/>
  <c r="EC771"/>
  <c r="P580"/>
  <c r="EI545"/>
  <c r="P419"/>
  <c r="DO372"/>
  <c r="AD452"/>
  <c r="DO258"/>
  <c r="P307"/>
  <c r="X1589"/>
  <c r="AK1562"/>
  <c r="P1245"/>
  <c r="DJ1188"/>
  <c r="F876"/>
  <c r="V828"/>
  <c r="AX1068"/>
  <c r="F1104"/>
  <c r="GM1083"/>
  <c r="GN1083"/>
  <c r="CE739"/>
  <c r="CF739"/>
  <c r="P739"/>
  <c r="CH739"/>
  <c r="AC716"/>
  <c r="DN716"/>
  <c r="P762"/>
  <c r="ES484"/>
  <c r="P533"/>
  <c r="F414"/>
  <c r="AU372"/>
  <c r="FY372"/>
  <c r="EP395"/>
  <c r="U26"/>
  <c r="F77"/>
  <c r="U1741"/>
  <c r="P1711"/>
  <c r="CE1711"/>
  <c r="CF1711"/>
  <c r="AC1684"/>
  <c r="CH1711"/>
  <c r="GN1210"/>
  <c r="P1057"/>
  <c r="DL1009"/>
  <c r="GM616"/>
  <c r="ET22"/>
  <c r="ET1772"/>
  <c r="P1754"/>
  <c r="U545"/>
  <c r="F592"/>
  <c r="AL1684"/>
  <c r="Y1711"/>
  <c r="GN1201"/>
  <c r="DO885"/>
  <c r="P940"/>
  <c r="P585"/>
  <c r="DK545"/>
  <c r="P119"/>
  <c r="DH87"/>
  <c r="P137"/>
  <c r="DL87"/>
  <c r="W1562"/>
  <c r="F1613"/>
  <c r="GM1131"/>
  <c r="GN1213"/>
  <c r="BA372"/>
  <c r="F415"/>
  <c r="DN1621"/>
  <c r="P1675"/>
  <c r="AD1473"/>
  <c r="CP1450"/>
  <c r="O1450" s="1"/>
  <c r="CP733"/>
  <c r="O733" s="1"/>
  <c r="DV739"/>
  <c r="ES1188"/>
  <c r="P1251"/>
  <c r="FU1231"/>
  <c r="DN1009"/>
  <c r="P1059"/>
  <c r="GM1266"/>
  <c r="GM109"/>
  <c r="GN109"/>
  <c r="P360"/>
  <c r="ES315"/>
  <c r="AP203"/>
  <c r="F235"/>
  <c r="CC226"/>
  <c r="CC55"/>
  <c r="DM659"/>
  <c r="P706"/>
  <c r="V771"/>
  <c r="F819"/>
  <c r="DV283"/>
  <c r="CP261"/>
  <c r="O261" s="1"/>
  <c r="GO268"/>
  <c r="CC283" s="1"/>
  <c r="AL55"/>
  <c r="AC26"/>
  <c r="P55"/>
  <c r="CH55"/>
  <c r="CE55"/>
  <c r="CF55"/>
  <c r="EI1263"/>
  <c r="P1302"/>
  <c r="GN1451"/>
  <c r="GM1451"/>
  <c r="DT1473"/>
  <c r="ER1009"/>
  <c r="P1047"/>
  <c r="AB916"/>
  <c r="CC1009"/>
  <c r="AT1036"/>
  <c r="FU684"/>
  <c r="DN315"/>
  <c r="P363"/>
  <c r="DX372"/>
  <c r="DK395"/>
  <c r="DN1741"/>
  <c r="GO108"/>
  <c r="GM108"/>
  <c r="P1423"/>
  <c r="EP1385"/>
  <c r="P1611"/>
  <c r="DM1562"/>
  <c r="GM1469"/>
  <c r="GN1469"/>
  <c r="DU1505"/>
  <c r="FZ1530"/>
  <c r="FX1530"/>
  <c r="FW1530"/>
  <c r="DH1530"/>
  <c r="EI1684"/>
  <c r="P1721"/>
  <c r="GM892"/>
  <c r="GO892"/>
  <c r="FU916" s="1"/>
  <c r="GM1137"/>
  <c r="GN1137"/>
  <c r="DV226"/>
  <c r="CP210"/>
  <c r="O210" s="1"/>
  <c r="AZ283"/>
  <c r="CI258"/>
  <c r="DV116"/>
  <c r="CH1621"/>
  <c r="AY1652"/>
  <c r="AD1324"/>
  <c r="Q1353"/>
  <c r="CF828"/>
  <c r="AW853"/>
  <c r="U1385"/>
  <c r="F1438"/>
  <c r="AT1292"/>
  <c r="CC1263"/>
  <c r="V1505"/>
  <c r="F1553"/>
  <c r="GM1573"/>
  <c r="GN1573"/>
  <c r="AB1097"/>
  <c r="GN1459"/>
  <c r="GM1459"/>
  <c r="AK1231"/>
  <c r="Y452"/>
  <c r="AL427"/>
  <c r="EC1505"/>
  <c r="DP1530"/>
  <c r="AB1231"/>
  <c r="W484"/>
  <c r="F537"/>
  <c r="AC1505"/>
  <c r="P1530"/>
  <c r="CE1530"/>
  <c r="CF1530"/>
  <c r="CH1530"/>
  <c r="F1295"/>
  <c r="P1263"/>
  <c r="F1480"/>
  <c r="AX1448"/>
  <c r="AD1530"/>
  <c r="CP1507"/>
  <c r="O1507" s="1"/>
  <c r="F1059"/>
  <c r="V1009"/>
  <c r="EN1036"/>
  <c r="FW1009"/>
  <c r="DW148"/>
  <c r="DJ171"/>
  <c r="P1674"/>
  <c r="DM1621"/>
  <c r="GN1084"/>
  <c r="DN885"/>
  <c r="P939"/>
  <c r="ES716"/>
  <c r="P759"/>
  <c r="EL1473"/>
  <c r="FU1448"/>
  <c r="AF1068"/>
  <c r="S1097"/>
  <c r="P1539"/>
  <c r="EH1505"/>
  <c r="GA1621"/>
  <c r="ER1652"/>
  <c r="DX1263"/>
  <c r="DK1292"/>
  <c r="AZ1156"/>
  <c r="CI1129"/>
  <c r="P1107"/>
  <c r="EI1068"/>
  <c r="FS684"/>
  <c r="DW1068"/>
  <c r="DJ1097"/>
  <c r="AB570"/>
  <c r="DV513"/>
  <c r="CP493"/>
  <c r="O493" s="1"/>
  <c r="T372"/>
  <c r="F416"/>
  <c r="P534"/>
  <c r="DL484"/>
  <c r="W427"/>
  <c r="F476"/>
  <c r="AC87"/>
  <c r="P116"/>
  <c r="CE116"/>
  <c r="CF116"/>
  <c r="CH116"/>
  <c r="CG87"/>
  <c r="AX116"/>
  <c r="DK684"/>
  <c r="DX659"/>
  <c r="GM1192"/>
  <c r="GN1192"/>
  <c r="CA796"/>
  <c r="GM610"/>
  <c r="GN610"/>
  <c r="DO484"/>
  <c r="P537"/>
  <c r="GM441"/>
  <c r="CA452" s="1"/>
  <c r="CB1652"/>
  <c r="F1672"/>
  <c r="BA1621"/>
  <c r="EC853"/>
  <c r="F1120"/>
  <c r="V1068"/>
  <c r="CC1068"/>
  <c r="AT1097"/>
  <c r="DM258"/>
  <c r="P305"/>
  <c r="GM1327"/>
  <c r="DT1353"/>
  <c r="GN1327"/>
  <c r="F1055"/>
  <c r="AU1009"/>
  <c r="CE258"/>
  <c r="AV283"/>
  <c r="F1675"/>
  <c r="V1621"/>
  <c r="AT948"/>
  <c r="F995"/>
  <c r="AU1324"/>
  <c r="F1372"/>
  <c r="AE1263"/>
  <c r="R1292"/>
  <c r="F1423"/>
  <c r="AX1385"/>
  <c r="Y853"/>
  <c r="AL828"/>
  <c r="DU484"/>
  <c r="FZ513"/>
  <c r="FW513"/>
  <c r="DH513"/>
  <c r="FX513"/>
  <c r="GN718"/>
  <c r="GM718"/>
  <c r="AB739"/>
  <c r="AC427"/>
  <c r="CE452"/>
  <c r="CF452"/>
  <c r="P452"/>
  <c r="CH452"/>
  <c r="AF372"/>
  <c r="S395"/>
  <c r="GN29"/>
  <c r="DT55"/>
  <c r="GM29"/>
  <c r="AX1711"/>
  <c r="CG1684"/>
  <c r="U1684"/>
  <c r="F1733"/>
  <c r="AP885"/>
  <c r="F925"/>
  <c r="AX427"/>
  <c r="F459"/>
  <c r="DL148"/>
  <c r="P192"/>
  <c r="BA484"/>
  <c r="F533"/>
  <c r="V87"/>
  <c r="F139"/>
  <c r="AX885"/>
  <c r="F923"/>
  <c r="CH1129"/>
  <c r="AY1156"/>
  <c r="DJ828"/>
  <c r="P867"/>
  <c r="F940"/>
  <c r="W885"/>
  <c r="R148"/>
  <c r="F185"/>
  <c r="FX87"/>
  <c r="EO116"/>
  <c r="F818"/>
  <c r="U771"/>
  <c r="DM148"/>
  <c r="P193"/>
  <c r="S1505"/>
  <c r="F1545"/>
  <c r="P1427"/>
  <c r="ER1385"/>
  <c r="AD1231"/>
  <c r="AL1097"/>
  <c r="DL1129"/>
  <c r="P1177"/>
  <c r="AC484"/>
  <c r="CE513"/>
  <c r="CF513"/>
  <c r="P513"/>
  <c r="CH513"/>
  <c r="GA659"/>
  <c r="ER684"/>
  <c r="F580"/>
  <c r="AQ545"/>
  <c r="S570"/>
  <c r="AF545"/>
  <c r="F303"/>
  <c r="BA258"/>
  <c r="DN372"/>
  <c r="P418"/>
  <c r="F178"/>
  <c r="AX148"/>
  <c r="DO1129"/>
  <c r="P1180"/>
  <c r="CC1448"/>
  <c r="AT1473"/>
  <c r="AU1129"/>
  <c r="F1175"/>
  <c r="R55"/>
  <c r="AE26"/>
  <c r="P925"/>
  <c r="EH885"/>
  <c r="GM266"/>
  <c r="GN266"/>
  <c r="CB283" s="1"/>
  <c r="GN1564"/>
  <c r="CB1589" s="1"/>
  <c r="GM1564"/>
  <c r="AB1589"/>
  <c r="GN1468"/>
  <c r="GM1468"/>
  <c r="AX659"/>
  <c r="F691"/>
  <c r="DV372"/>
  <c r="DI395"/>
  <c r="GN391"/>
  <c r="GM391"/>
  <c r="W203"/>
  <c r="F250"/>
  <c r="T1684"/>
  <c r="F1732"/>
  <c r="DU1448"/>
  <c r="DH1473"/>
  <c r="FW1473"/>
  <c r="FX1473"/>
  <c r="FZ1473"/>
  <c r="W948"/>
  <c r="F1001"/>
  <c r="EC395"/>
  <c r="GM1410"/>
  <c r="GN1410"/>
  <c r="AC1448"/>
  <c r="CH1473"/>
  <c r="CF1473"/>
  <c r="CE1473"/>
  <c r="P1473"/>
  <c r="GM1414"/>
  <c r="GN1414"/>
  <c r="CI1324"/>
  <c r="AZ1353"/>
  <c r="GN1134"/>
  <c r="GM1134"/>
  <c r="GM1095"/>
  <c r="GN1095"/>
  <c r="P817"/>
  <c r="DL771"/>
  <c r="FU853"/>
  <c r="CG602"/>
  <c r="AX627"/>
  <c r="CG315"/>
  <c r="AX340"/>
  <c r="DM315"/>
  <c r="P362"/>
  <c r="P194"/>
  <c r="DN148"/>
  <c r="DO1324"/>
  <c r="P1377"/>
  <c r="DO1621"/>
  <c r="P1676"/>
  <c r="GM1070"/>
  <c r="CF1263"/>
  <c r="AW1292"/>
  <c r="Q203"/>
  <c r="F238"/>
  <c r="EC171"/>
  <c r="GM151"/>
  <c r="GN151"/>
  <c r="T545"/>
  <c r="F591"/>
  <c r="V1188"/>
  <c r="F1254"/>
  <c r="DJ659"/>
  <c r="P698"/>
  <c r="F1610"/>
  <c r="T1562"/>
  <c r="P1496"/>
  <c r="DN1448"/>
  <c r="F937"/>
  <c r="T885"/>
  <c r="CB452"/>
  <c r="AV627"/>
  <c r="CE602"/>
  <c r="V948"/>
  <c r="F1000"/>
  <c r="DL1684"/>
  <c r="P1732"/>
  <c r="FX716"/>
  <c r="EO739"/>
  <c r="W1068"/>
  <c r="F1121"/>
  <c r="W1188"/>
  <c r="F1255"/>
  <c r="DT171"/>
  <c r="F579"/>
  <c r="AP545"/>
  <c r="DM1684"/>
  <c r="P1733"/>
  <c r="FZ372"/>
  <c r="EQ395"/>
  <c r="Q1684"/>
  <c r="F1723"/>
  <c r="DL716"/>
  <c r="P760"/>
  <c r="K1751" i="8" l="1"/>
  <c r="K1359"/>
  <c r="P1359" s="1"/>
  <c r="K488"/>
  <c r="P488" s="1"/>
  <c r="K295"/>
  <c r="P295" s="1"/>
  <c r="K335"/>
  <c r="P335" s="1"/>
  <c r="G845" i="5"/>
  <c r="L410" i="8"/>
  <c r="K462"/>
  <c r="P462" s="1"/>
  <c r="K591"/>
  <c r="P591" s="1"/>
  <c r="K1397"/>
  <c r="P1397" s="1"/>
  <c r="K1764"/>
  <c r="P1764" s="1"/>
  <c r="K1410"/>
  <c r="P1410" s="1"/>
  <c r="G1164" i="5"/>
  <c r="K1380" i="8"/>
  <c r="P1380" s="1"/>
  <c r="K1317"/>
  <c r="P1317" s="1"/>
  <c r="H1822"/>
  <c r="K605"/>
  <c r="P605" s="1"/>
  <c r="K1651"/>
  <c r="P1651" s="1"/>
  <c r="K1684" s="1"/>
  <c r="H172"/>
  <c r="K1039"/>
  <c r="P1039" s="1"/>
  <c r="K1089" s="1"/>
  <c r="K1794"/>
  <c r="P1794" s="1"/>
  <c r="J1726" i="5"/>
  <c r="P1726" s="1"/>
  <c r="K762"/>
  <c r="J1079"/>
  <c r="P1079" s="1"/>
  <c r="K1016" i="8"/>
  <c r="P1016" s="1"/>
  <c r="J1066" i="5"/>
  <c r="P1066" s="1"/>
  <c r="J378"/>
  <c r="P378" s="1"/>
  <c r="J1613"/>
  <c r="P1613" s="1"/>
  <c r="J1207"/>
  <c r="P1207" s="1"/>
  <c r="J615"/>
  <c r="P615" s="1"/>
  <c r="J686"/>
  <c r="P686" s="1"/>
  <c r="J692" s="1"/>
  <c r="G904"/>
  <c r="J1026"/>
  <c r="P1026" s="1"/>
  <c r="J1036" s="1"/>
  <c r="J1739"/>
  <c r="P1739" s="1"/>
  <c r="J1761" s="1"/>
  <c r="J1369"/>
  <c r="P1369" s="1"/>
  <c r="J498"/>
  <c r="P498" s="1"/>
  <c r="J305"/>
  <c r="P305" s="1"/>
  <c r="J1255"/>
  <c r="P1255" s="1"/>
  <c r="J1314" s="1"/>
  <c r="J1327"/>
  <c r="P1327" s="1"/>
  <c r="J1707"/>
  <c r="P1707" s="1"/>
  <c r="G237"/>
  <c r="J1661"/>
  <c r="P1661" s="1"/>
  <c r="J1694" s="1"/>
  <c r="J601"/>
  <c r="P601" s="1"/>
  <c r="J1275"/>
  <c r="P1275" s="1"/>
  <c r="J1390"/>
  <c r="P1390" s="1"/>
  <c r="J69"/>
  <c r="P69" s="1"/>
  <c r="J1791"/>
  <c r="P1791" s="1"/>
  <c r="J1824" s="1"/>
  <c r="J1194"/>
  <c r="P1194" s="1"/>
  <c r="J286"/>
  <c r="P286" s="1"/>
  <c r="J531"/>
  <c r="P531" s="1"/>
  <c r="J574" s="1"/>
  <c r="J1344"/>
  <c r="P1344" s="1"/>
  <c r="J1112"/>
  <c r="P1112" s="1"/>
  <c r="J1420"/>
  <c r="P1420" s="1"/>
  <c r="J1407"/>
  <c r="P1407" s="1"/>
  <c r="J319"/>
  <c r="P319" s="1"/>
  <c r="J767"/>
  <c r="P767" s="1"/>
  <c r="J292"/>
  <c r="J195"/>
  <c r="P195" s="1"/>
  <c r="J208"/>
  <c r="P208" s="1"/>
  <c r="J719"/>
  <c r="P719" s="1"/>
  <c r="J345"/>
  <c r="P345" s="1"/>
  <c r="J351" s="1"/>
  <c r="J845"/>
  <c r="J872"/>
  <c r="P872" s="1"/>
  <c r="J904" s="1"/>
  <c r="J55"/>
  <c r="P55" s="1"/>
  <c r="J1049"/>
  <c r="P1049" s="1"/>
  <c r="J472"/>
  <c r="P472" s="1"/>
  <c r="J504" s="1"/>
  <c r="K1304" i="8"/>
  <c r="K227"/>
  <c r="K1026"/>
  <c r="K494"/>
  <c r="AX1741" i="1"/>
  <c r="CA977"/>
  <c r="CA395"/>
  <c r="GN96"/>
  <c r="GM96"/>
  <c r="GM1144"/>
  <c r="GN1144"/>
  <c r="GN729"/>
  <c r="GM729"/>
  <c r="K400" i="8"/>
  <c r="DV26" i="1"/>
  <c r="DI55"/>
  <c r="GM216"/>
  <c r="GN216"/>
  <c r="P459"/>
  <c r="EP427"/>
  <c r="GM843"/>
  <c r="GN843"/>
  <c r="K416" i="8"/>
  <c r="P416" s="1"/>
  <c r="GM780" i="1"/>
  <c r="GN780"/>
  <c r="J1499" i="5"/>
  <c r="P1499" s="1"/>
  <c r="GM90" i="1"/>
  <c r="FS116" s="1"/>
  <c r="GN90"/>
  <c r="GN106"/>
  <c r="GM106"/>
  <c r="K939" i="8"/>
  <c r="P939" s="1"/>
  <c r="K961" s="1"/>
  <c r="P1253" i="1"/>
  <c r="DM1188"/>
  <c r="G292" i="5"/>
  <c r="P62" i="1"/>
  <c r="EP26"/>
  <c r="GM1079"/>
  <c r="GN1079"/>
  <c r="K421" i="5"/>
  <c r="H102" i="8"/>
  <c r="FT1231" i="1"/>
  <c r="FS796"/>
  <c r="CB1231"/>
  <c r="CA116"/>
  <c r="FT395"/>
  <c r="GM1565"/>
  <c r="GN1565"/>
  <c r="FT1589" s="1"/>
  <c r="K282" i="8"/>
  <c r="K894"/>
  <c r="K434" i="5"/>
  <c r="J439" s="1"/>
  <c r="P439" s="1"/>
  <c r="DI1231" i="1"/>
  <c r="DV1188"/>
  <c r="GN1071"/>
  <c r="FT1097" s="1"/>
  <c r="GM1071"/>
  <c r="FS1097" s="1"/>
  <c r="K682" i="8"/>
  <c r="J1583" i="5"/>
  <c r="P1583" s="1"/>
  <c r="J1631" s="1"/>
  <c r="K564" i="8"/>
  <c r="J751" i="5"/>
  <c r="GN1020" i="1"/>
  <c r="GM1020"/>
  <c r="GM157"/>
  <c r="FS171" s="1"/>
  <c r="GN157"/>
  <c r="GN605"/>
  <c r="FT627" s="1"/>
  <c r="GM605"/>
  <c r="FS627" s="1"/>
  <c r="K1489" i="8"/>
  <c r="P1489" s="1"/>
  <c r="K1499" s="1"/>
  <c r="GM730" i="1"/>
  <c r="CA739" s="1"/>
  <c r="GN730"/>
  <c r="J125" i="5"/>
  <c r="P125" s="1"/>
  <c r="GN1343" i="1"/>
  <c r="GM1343"/>
  <c r="G1442" i="5"/>
  <c r="J176"/>
  <c r="P176" s="1"/>
  <c r="K709" i="8"/>
  <c r="P709" s="1"/>
  <c r="K323"/>
  <c r="P323" s="1"/>
  <c r="K341" s="1"/>
  <c r="FS916" i="1"/>
  <c r="FS885" s="1"/>
  <c r="DT739"/>
  <c r="L769" i="8"/>
  <c r="K779" i="5"/>
  <c r="J780" s="1"/>
  <c r="P780" s="1"/>
  <c r="J786" s="1"/>
  <c r="CB1097" i="1"/>
  <c r="CB1068" s="1"/>
  <c r="CB1156"/>
  <c r="CB340"/>
  <c r="CB570"/>
  <c r="CA1231"/>
  <c r="AR1231" s="1"/>
  <c r="CA684"/>
  <c r="DV148"/>
  <c r="DI171"/>
  <c r="GN1398"/>
  <c r="GM1398"/>
  <c r="DV1562"/>
  <c r="DI1589"/>
  <c r="GN318"/>
  <c r="FT340" s="1"/>
  <c r="GM318"/>
  <c r="FS340" s="1"/>
  <c r="GM1282"/>
  <c r="GN1282"/>
  <c r="DI1036"/>
  <c r="DV1009"/>
  <c r="GM1012"/>
  <c r="GN1012"/>
  <c r="FT1036" s="1"/>
  <c r="DV948"/>
  <c r="DI977"/>
  <c r="DT1589"/>
  <c r="L424" i="8"/>
  <c r="G112" i="5"/>
  <c r="G1826"/>
  <c r="G1828"/>
  <c r="K1573" i="8"/>
  <c r="P1573" s="1"/>
  <c r="K1621" s="1"/>
  <c r="GN1642" i="1"/>
  <c r="FT1652" s="1"/>
  <c r="GM1642"/>
  <c r="FS1652" s="1"/>
  <c r="GM1339"/>
  <c r="FS1353" s="1"/>
  <c r="GN1339"/>
  <c r="DV1263"/>
  <c r="DI1292"/>
  <c r="J1177" i="5"/>
  <c r="P1177" s="1"/>
  <c r="K115" i="8"/>
  <c r="P115" s="1"/>
  <c r="J1432" i="5"/>
  <c r="P1432" s="1"/>
  <c r="GM503" i="1"/>
  <c r="GN503"/>
  <c r="J1129" i="5"/>
  <c r="P1129" s="1"/>
  <c r="K770" i="8"/>
  <c r="P770" s="1"/>
  <c r="K776" s="1"/>
  <c r="K829"/>
  <c r="P829" s="1"/>
  <c r="K835" s="1"/>
  <c r="K166"/>
  <c r="P166" s="1"/>
  <c r="H1818"/>
  <c r="FT171" i="1"/>
  <c r="FT55"/>
  <c r="FT1353"/>
  <c r="FS1589"/>
  <c r="FS1292"/>
  <c r="FT796"/>
  <c r="S1741"/>
  <c r="S1772" s="1"/>
  <c r="GM277"/>
  <c r="GN277"/>
  <c r="DV1684"/>
  <c r="DI1711"/>
  <c r="DT1711"/>
  <c r="GM1687"/>
  <c r="FS1711" s="1"/>
  <c r="GN1687"/>
  <c r="FT1711" s="1"/>
  <c r="J410" i="5"/>
  <c r="GN898" i="1"/>
  <c r="FT916" s="1"/>
  <c r="EK916" s="1"/>
  <c r="DT916"/>
  <c r="GM898"/>
  <c r="K429" i="8"/>
  <c r="P429" s="1"/>
  <c r="DK1009" i="1"/>
  <c r="P1051"/>
  <c r="GN220"/>
  <c r="GM220"/>
  <c r="K1560" i="8"/>
  <c r="J1509" i="5"/>
  <c r="K741" i="8"/>
  <c r="K420" i="5"/>
  <c r="J426" s="1"/>
  <c r="P426" s="1"/>
  <c r="J445" s="1"/>
  <c r="K1102" i="8"/>
  <c r="P1102" s="1"/>
  <c r="K1154" s="1"/>
  <c r="DV659" i="1"/>
  <c r="DI684"/>
  <c r="K1167" i="8"/>
  <c r="P1167" s="1"/>
  <c r="K1215" s="1"/>
  <c r="DI1652" i="1"/>
  <c r="DV1621"/>
  <c r="J949" i="5"/>
  <c r="P949" s="1"/>
  <c r="J971" s="1"/>
  <c r="K1422" i="8"/>
  <c r="P1422" s="1"/>
  <c r="K1432" s="1"/>
  <c r="GM212" i="1"/>
  <c r="GN212"/>
  <c r="FT226" s="1"/>
  <c r="K1119" i="8"/>
  <c r="P1119" s="1"/>
  <c r="J1570" i="5"/>
  <c r="AS684" i="1"/>
  <c r="CB659"/>
  <c r="FS1562"/>
  <c r="EJ1589"/>
  <c r="AX22"/>
  <c r="F1748"/>
  <c r="AX1772"/>
  <c r="FS427"/>
  <c r="EJ452"/>
  <c r="CA427"/>
  <c r="AR452"/>
  <c r="AS340"/>
  <c r="CB315"/>
  <c r="EK452"/>
  <c r="FT427"/>
  <c r="AS283"/>
  <c r="CB258"/>
  <c r="AS1231"/>
  <c r="CB1188"/>
  <c r="CA203"/>
  <c r="AR226"/>
  <c r="DT716"/>
  <c r="DG739"/>
  <c r="EJ1231"/>
  <c r="FS1188"/>
  <c r="AR684"/>
  <c r="CA659"/>
  <c r="AS570"/>
  <c r="CB545"/>
  <c r="EK977"/>
  <c r="FT948"/>
  <c r="EH22"/>
  <c r="EH1772"/>
  <c r="P1750"/>
  <c r="CB885"/>
  <c r="AS916"/>
  <c r="S22"/>
  <c r="F1756"/>
  <c r="Y16" i="2" s="1"/>
  <c r="Y18" s="1"/>
  <c r="EK1231" i="1"/>
  <c r="FT1188"/>
  <c r="FS948"/>
  <c r="EJ977"/>
  <c r="EC828"/>
  <c r="DP853"/>
  <c r="ER1621"/>
  <c r="P1663"/>
  <c r="F294"/>
  <c r="AZ258"/>
  <c r="CF26"/>
  <c r="AW55"/>
  <c r="X372"/>
  <c r="F421"/>
  <c r="AZ545"/>
  <c r="F581"/>
  <c r="FX885"/>
  <c r="EO916"/>
  <c r="AD87"/>
  <c r="Q116"/>
  <c r="CH948"/>
  <c r="AY977"/>
  <c r="FW1562"/>
  <c r="EN1589"/>
  <c r="GM1406"/>
  <c r="GN1406"/>
  <c r="ER87"/>
  <c r="P127"/>
  <c r="DJ315"/>
  <c r="P354"/>
  <c r="DQ203"/>
  <c r="P253"/>
  <c r="CE716"/>
  <c r="AV739"/>
  <c r="DV545"/>
  <c r="DI570"/>
  <c r="R87"/>
  <c r="F130"/>
  <c r="P142"/>
  <c r="DP87"/>
  <c r="AB148"/>
  <c r="O171"/>
  <c r="P467"/>
  <c r="DK427"/>
  <c r="DH885"/>
  <c r="P919"/>
  <c r="EH828"/>
  <c r="P862"/>
  <c r="P1242"/>
  <c r="ER1188"/>
  <c r="EN1231"/>
  <c r="FW1188"/>
  <c r="DT1009"/>
  <c r="DG1036"/>
  <c r="CC484"/>
  <c r="AT513"/>
  <c r="FX602"/>
  <c r="EO627"/>
  <c r="AP659"/>
  <c r="F693"/>
  <c r="CB1684"/>
  <c r="AS1711"/>
  <c r="EL1068"/>
  <c r="P1115"/>
  <c r="EO372"/>
  <c r="P401"/>
  <c r="F807"/>
  <c r="AZ771"/>
  <c r="DQ1068"/>
  <c r="P1124"/>
  <c r="DP1385"/>
  <c r="P1442"/>
  <c r="F143"/>
  <c r="Y87"/>
  <c r="DP659"/>
  <c r="P710"/>
  <c r="F634"/>
  <c r="AX602"/>
  <c r="CH1448"/>
  <c r="AY1473"/>
  <c r="CE484"/>
  <c r="AV513"/>
  <c r="F1718"/>
  <c r="AX1684"/>
  <c r="AV116"/>
  <c r="CE87"/>
  <c r="EN1009"/>
  <c r="P1041"/>
  <c r="DT1448"/>
  <c r="DG1473"/>
  <c r="O1621"/>
  <c r="F1654"/>
  <c r="DQ1263"/>
  <c r="P1319"/>
  <c r="DG116"/>
  <c r="DT87"/>
  <c r="DV427"/>
  <c r="DI452"/>
  <c r="CA148"/>
  <c r="AR171"/>
  <c r="DG948"/>
  <c r="P979"/>
  <c r="P148"/>
  <c r="F174"/>
  <c r="DP602"/>
  <c r="P653"/>
  <c r="EP148"/>
  <c r="P178"/>
  <c r="EN916"/>
  <c r="FW885"/>
  <c r="CE372"/>
  <c r="AV395"/>
  <c r="P885"/>
  <c r="F919"/>
  <c r="AZ1068"/>
  <c r="F1108"/>
  <c r="EC258"/>
  <c r="DP283"/>
  <c r="FZ1188"/>
  <c r="EQ1231"/>
  <c r="AZ602"/>
  <c r="F638"/>
  <c r="CI716"/>
  <c r="AZ739"/>
  <c r="FU203"/>
  <c r="EL226"/>
  <c r="DH828"/>
  <c r="P856"/>
  <c r="FU1129"/>
  <c r="EL1156"/>
  <c r="EL1385"/>
  <c r="P1434"/>
  <c r="P1616"/>
  <c r="DQ1562"/>
  <c r="O395"/>
  <c r="AB372"/>
  <c r="AR853"/>
  <c r="CA828"/>
  <c r="AV570"/>
  <c r="CE545"/>
  <c r="FW602"/>
  <c r="EN627"/>
  <c r="CE948"/>
  <c r="AV977"/>
  <c r="CA1416"/>
  <c r="DT427"/>
  <c r="DG452"/>
  <c r="EO796"/>
  <c r="FX771"/>
  <c r="P807"/>
  <c r="ER771"/>
  <c r="EQ1589"/>
  <c r="FZ1562"/>
  <c r="F127"/>
  <c r="AZ87"/>
  <c r="P687"/>
  <c r="DH659"/>
  <c r="F342"/>
  <c r="O315"/>
  <c r="P659"/>
  <c r="F687"/>
  <c r="EO1097"/>
  <c r="FX1068"/>
  <c r="EQ1711"/>
  <c r="FZ1684"/>
  <c r="F928"/>
  <c r="Q885"/>
  <c r="F1319"/>
  <c r="Y1263"/>
  <c r="F861"/>
  <c r="AY828"/>
  <c r="CE1009"/>
  <c r="AV1036"/>
  <c r="AW796"/>
  <c r="CF771"/>
  <c r="Y1009"/>
  <c r="F1063"/>
  <c r="ED148"/>
  <c r="DQ171"/>
  <c r="F1679"/>
  <c r="Y1621"/>
  <c r="P930"/>
  <c r="DJ885"/>
  <c r="P1562"/>
  <c r="F1592"/>
  <c r="R1324"/>
  <c r="F1367"/>
  <c r="DP948"/>
  <c r="P1003"/>
  <c r="P1670"/>
  <c r="EL1621"/>
  <c r="AT659"/>
  <c r="F702"/>
  <c r="F309"/>
  <c r="X258"/>
  <c r="F422"/>
  <c r="Y372"/>
  <c r="DQ315"/>
  <c r="P367"/>
  <c r="DP1448"/>
  <c r="P1499"/>
  <c r="Y659"/>
  <c r="F711"/>
  <c r="P484"/>
  <c r="F516"/>
  <c r="CH427"/>
  <c r="AY452"/>
  <c r="CH87"/>
  <c r="AY116"/>
  <c r="FU1188"/>
  <c r="EL1231"/>
  <c r="CC315"/>
  <c r="AT340"/>
  <c r="AV1231"/>
  <c r="CE1188"/>
  <c r="F1051"/>
  <c r="S1009"/>
  <c r="CA87"/>
  <c r="AR116"/>
  <c r="EO55"/>
  <c r="FX26"/>
  <c r="CF148"/>
  <c r="AW171"/>
  <c r="CH372"/>
  <c r="AY395"/>
  <c r="AV916"/>
  <c r="CE885"/>
  <c r="GM264"/>
  <c r="CA283" s="1"/>
  <c r="AB283"/>
  <c r="Q1068"/>
  <c r="F1109"/>
  <c r="AY570"/>
  <c r="CH545"/>
  <c r="S315"/>
  <c r="F355"/>
  <c r="AT1684"/>
  <c r="F1729"/>
  <c r="F577"/>
  <c r="AX545"/>
  <c r="FW1068"/>
  <c r="EN1097"/>
  <c r="DL22"/>
  <c r="DL1772"/>
  <c r="P1762"/>
  <c r="DK258"/>
  <c r="P298"/>
  <c r="EO1156"/>
  <c r="FX1129"/>
  <c r="AV1129"/>
  <c r="F1161"/>
  <c r="Y545"/>
  <c r="F597"/>
  <c r="Y716"/>
  <c r="F766"/>
  <c r="DP1684"/>
  <c r="P1737"/>
  <c r="CA771"/>
  <c r="AR796"/>
  <c r="CE26"/>
  <c r="AV55"/>
  <c r="FT1505"/>
  <c r="EK1530"/>
  <c r="F343"/>
  <c r="P315"/>
  <c r="V22"/>
  <c r="F1764"/>
  <c r="V1772"/>
  <c r="DP1129"/>
  <c r="P1182"/>
  <c r="P1544"/>
  <c r="DJ1505"/>
  <c r="DK26"/>
  <c r="P70"/>
  <c r="DK1741"/>
  <c r="DH258"/>
  <c r="P286"/>
  <c r="DT545"/>
  <c r="DG570"/>
  <c r="FX1324"/>
  <c r="EO1353"/>
  <c r="P1044"/>
  <c r="EQ1009"/>
  <c r="AW395"/>
  <c r="CF372"/>
  <c r="AT87"/>
  <c r="F134"/>
  <c r="FZ828"/>
  <c r="EQ853"/>
  <c r="CC771"/>
  <c r="AT796"/>
  <c r="AD258"/>
  <c r="Q283"/>
  <c r="X828"/>
  <c r="F879"/>
  <c r="F991"/>
  <c r="R948"/>
  <c r="S258"/>
  <c r="F298"/>
  <c r="CF545"/>
  <c r="AW570"/>
  <c r="F980"/>
  <c r="P948"/>
  <c r="FT885"/>
  <c r="FZ771"/>
  <c r="EQ796"/>
  <c r="DT1068"/>
  <c r="DG1097"/>
  <c r="DQ484"/>
  <c r="P540"/>
  <c r="Q1621"/>
  <c r="F1664"/>
  <c r="EQ1097"/>
  <c r="FZ1068"/>
  <c r="F406"/>
  <c r="AZ372"/>
  <c r="EL545"/>
  <c r="P588"/>
  <c r="FX1684"/>
  <c r="EO1711"/>
  <c r="CC602"/>
  <c r="AT627"/>
  <c r="DJ484"/>
  <c r="P527"/>
  <c r="R1068"/>
  <c r="F1111"/>
  <c r="P1009"/>
  <c r="F1039"/>
  <c r="EN1156"/>
  <c r="FW1129"/>
  <c r="DP1324"/>
  <c r="P1379"/>
  <c r="CE1562"/>
  <c r="AV1589"/>
  <c r="X1505"/>
  <c r="F1556"/>
  <c r="AR1036"/>
  <c r="CA1009"/>
  <c r="X484"/>
  <c r="F539"/>
  <c r="AQ18"/>
  <c r="F1782"/>
  <c r="EO1473"/>
  <c r="FX1448"/>
  <c r="F585"/>
  <c r="S545"/>
  <c r="CF427"/>
  <c r="AW452"/>
  <c r="FW484"/>
  <c r="EN513"/>
  <c r="O1231"/>
  <c r="AB1188"/>
  <c r="F1310"/>
  <c r="AT1263"/>
  <c r="DV203"/>
  <c r="DI226"/>
  <c r="DH1505"/>
  <c r="P1533"/>
  <c r="CH26"/>
  <c r="AY55"/>
  <c r="DH148"/>
  <c r="P174"/>
  <c r="Y1156"/>
  <c r="AL1129"/>
  <c r="GN560"/>
  <c r="GM560"/>
  <c r="FS570" s="1"/>
  <c r="AZ203"/>
  <c r="F237"/>
  <c r="AS1353"/>
  <c r="CB1324"/>
  <c r="ER1129"/>
  <c r="P1167"/>
  <c r="EP1009"/>
  <c r="P1043"/>
  <c r="FX1385"/>
  <c r="EO1416"/>
  <c r="P811"/>
  <c r="DK771"/>
  <c r="FZ258"/>
  <c r="EQ283"/>
  <c r="FT570"/>
  <c r="FW1324"/>
  <c r="EN1353"/>
  <c r="DT148"/>
  <c r="DG171"/>
  <c r="AZ1324"/>
  <c r="F1364"/>
  <c r="FW1448"/>
  <c r="EN1473"/>
  <c r="FS55"/>
  <c r="AV452"/>
  <c r="CE427"/>
  <c r="EQ513"/>
  <c r="FZ484"/>
  <c r="CB1621"/>
  <c r="AS1652"/>
  <c r="F119"/>
  <c r="P87"/>
  <c r="GM493"/>
  <c r="FS513" s="1"/>
  <c r="GN493"/>
  <c r="FT513" s="1"/>
  <c r="CH1505"/>
  <c r="AY1530"/>
  <c r="DP1505"/>
  <c r="P1556"/>
  <c r="FW1505"/>
  <c r="EN1530"/>
  <c r="FS1473"/>
  <c r="P26"/>
  <c r="F58"/>
  <c r="P1741"/>
  <c r="DV716"/>
  <c r="DI739"/>
  <c r="X1562"/>
  <c r="F1615"/>
  <c r="FW148"/>
  <c r="EN171"/>
  <c r="DH1621"/>
  <c r="P1655"/>
  <c r="DT513"/>
  <c r="P1666"/>
  <c r="DJ1621"/>
  <c r="GM1277"/>
  <c r="CA1292" s="1"/>
  <c r="GN1277"/>
  <c r="CB1292" s="1"/>
  <c r="AB1292"/>
  <c r="F858"/>
  <c r="AV828"/>
  <c r="F349"/>
  <c r="AP315"/>
  <c r="CH315"/>
  <c r="AY340"/>
  <c r="R602"/>
  <c r="F641"/>
  <c r="AX1129"/>
  <c r="F1163"/>
  <c r="F197"/>
  <c r="X148"/>
  <c r="F1616"/>
  <c r="Y1562"/>
  <c r="DM22"/>
  <c r="P1763"/>
  <c r="DM1772"/>
  <c r="R258"/>
  <c r="F297"/>
  <c r="DQ828"/>
  <c r="P880"/>
  <c r="EN1416"/>
  <c r="FW1385"/>
  <c r="EO283"/>
  <c r="FX258"/>
  <c r="AS171"/>
  <c r="CB148"/>
  <c r="X885"/>
  <c r="F942"/>
  <c r="F798"/>
  <c r="O771"/>
  <c r="Q395"/>
  <c r="AD372"/>
  <c r="EH484"/>
  <c r="P522"/>
  <c r="CH885"/>
  <c r="AY916"/>
  <c r="DO22"/>
  <c r="P1765"/>
  <c r="DO1772"/>
  <c r="AT1505"/>
  <c r="F1548"/>
  <c r="CB977"/>
  <c r="Y513"/>
  <c r="AL484"/>
  <c r="FW828"/>
  <c r="EN853"/>
  <c r="X716"/>
  <c r="F765"/>
  <c r="ER602"/>
  <c r="P638"/>
  <c r="F1379"/>
  <c r="X1324"/>
  <c r="EL1324"/>
  <c r="P1371"/>
  <c r="CB395"/>
  <c r="AY1097"/>
  <c r="CH1068"/>
  <c r="AP1741"/>
  <c r="DQ283"/>
  <c r="ED258"/>
  <c r="ER716"/>
  <c r="P750"/>
  <c r="P545"/>
  <c r="F573"/>
  <c r="DH602"/>
  <c r="P630"/>
  <c r="AW977"/>
  <c r="CF948"/>
  <c r="O1416"/>
  <c r="AB1385"/>
  <c r="AZ684"/>
  <c r="CI659"/>
  <c r="DJ87"/>
  <c r="P130"/>
  <c r="FX659"/>
  <c r="EO684"/>
  <c r="P1299"/>
  <c r="EP1263"/>
  <c r="AB513"/>
  <c r="GM486"/>
  <c r="CA513" s="1"/>
  <c r="GN486"/>
  <c r="CB513" s="1"/>
  <c r="EN87"/>
  <c r="P121"/>
  <c r="DV1068"/>
  <c r="DI1097"/>
  <c r="DI1448"/>
  <c r="P1485"/>
  <c r="AZ427"/>
  <c r="F463"/>
  <c r="EP203"/>
  <c r="P233"/>
  <c r="CB1036"/>
  <c r="AV1621"/>
  <c r="F1657"/>
  <c r="CF1009"/>
  <c r="AW1036"/>
  <c r="AV796"/>
  <c r="CE771"/>
  <c r="AW258"/>
  <c r="F289"/>
  <c r="S659"/>
  <c r="F699"/>
  <c r="AZ1385"/>
  <c r="F1427"/>
  <c r="CF1324"/>
  <c r="AW1353"/>
  <c r="BC18"/>
  <c r="F1788"/>
  <c r="T22"/>
  <c r="F1762"/>
  <c r="T1772"/>
  <c r="F642"/>
  <c r="S602"/>
  <c r="Y203"/>
  <c r="F253"/>
  <c r="DP26"/>
  <c r="P81"/>
  <c r="F822"/>
  <c r="X771"/>
  <c r="F823"/>
  <c r="Y771"/>
  <c r="P366"/>
  <c r="DP315"/>
  <c r="AS452"/>
  <c r="CB427"/>
  <c r="AV1473"/>
  <c r="CE1448"/>
  <c r="EO513"/>
  <c r="FX484"/>
  <c r="DI283"/>
  <c r="DV258"/>
  <c r="P1684"/>
  <c r="F1714"/>
  <c r="CF716"/>
  <c r="AW739"/>
  <c r="FX148"/>
  <c r="EO171"/>
  <c r="DG1530"/>
  <c r="DT1505"/>
  <c r="ER1562"/>
  <c r="P1600"/>
  <c r="W22"/>
  <c r="W1772"/>
  <c r="F1765"/>
  <c r="CH1385"/>
  <c r="AY1416"/>
  <c r="DH1188"/>
  <c r="P1234"/>
  <c r="FT1068"/>
  <c r="EK1097"/>
  <c r="AR340"/>
  <c r="CA315"/>
  <c r="P573"/>
  <c r="DH545"/>
  <c r="F596"/>
  <c r="X545"/>
  <c r="P351"/>
  <c r="ER315"/>
  <c r="CH771"/>
  <c r="AY796"/>
  <c r="FU427"/>
  <c r="EL452"/>
  <c r="DP1621"/>
  <c r="P1678"/>
  <c r="CF1448"/>
  <c r="AW1473"/>
  <c r="AW513"/>
  <c r="CF484"/>
  <c r="F1164"/>
  <c r="AY1129"/>
  <c r="P427"/>
  <c r="F455"/>
  <c r="AV258"/>
  <c r="F288"/>
  <c r="AY1621"/>
  <c r="F1660"/>
  <c r="F1738"/>
  <c r="Y1684"/>
  <c r="EO1009"/>
  <c r="P1042"/>
  <c r="DT1263"/>
  <c r="DG1292"/>
  <c r="EL853"/>
  <c r="FU828"/>
  <c r="P1476"/>
  <c r="DH1448"/>
  <c r="DV484"/>
  <c r="DI513"/>
  <c r="FT1473"/>
  <c r="CB771"/>
  <c r="AS796"/>
  <c r="FW1621"/>
  <c r="EN1652"/>
  <c r="EP1068"/>
  <c r="P1104"/>
  <c r="EG18"/>
  <c r="P1776"/>
  <c r="Q570"/>
  <c r="AD545"/>
  <c r="AU22"/>
  <c r="F1760"/>
  <c r="W16" i="2" s="1"/>
  <c r="W18" s="1"/>
  <c r="AU1772" i="1"/>
  <c r="DQ885"/>
  <c r="P943"/>
  <c r="F927"/>
  <c r="AZ885"/>
  <c r="DQ948"/>
  <c r="P1004"/>
  <c r="P1356"/>
  <c r="DH1324"/>
  <c r="EV18"/>
  <c r="P1797"/>
  <c r="F466"/>
  <c r="R427"/>
  <c r="AO18"/>
  <c r="F1776"/>
  <c r="CA948"/>
  <c r="AR977"/>
  <c r="AR395"/>
  <c r="CA372"/>
  <c r="AB659"/>
  <c r="O684"/>
  <c r="EO427"/>
  <c r="P458"/>
  <c r="F1162"/>
  <c r="AW1129"/>
  <c r="EQ627"/>
  <c r="FZ602"/>
  <c r="CB1416"/>
  <c r="R315"/>
  <c r="F354"/>
  <c r="P982"/>
  <c r="EN948"/>
  <c r="FZ659"/>
  <c r="EQ684"/>
  <c r="F855"/>
  <c r="O828"/>
  <c r="AD484"/>
  <c r="Q513"/>
  <c r="DI1156"/>
  <c r="DV1129"/>
  <c r="CC1188"/>
  <c r="AT1231"/>
  <c r="FT372"/>
  <c r="EK395"/>
  <c r="F1443"/>
  <c r="Y1385"/>
  <c r="BB18"/>
  <c r="F1785"/>
  <c r="CE1324"/>
  <c r="AV1353"/>
  <c r="ER1263"/>
  <c r="P1303"/>
  <c r="DQ427"/>
  <c r="P479"/>
  <c r="DP1562"/>
  <c r="P1615"/>
  <c r="P596"/>
  <c r="DP545"/>
  <c r="F1258"/>
  <c r="Y1188"/>
  <c r="Y315"/>
  <c r="F367"/>
  <c r="X315"/>
  <c r="F366"/>
  <c r="F252"/>
  <c r="X203"/>
  <c r="EQ372"/>
  <c r="P403"/>
  <c r="CA1589"/>
  <c r="ER659"/>
  <c r="P695"/>
  <c r="FT26"/>
  <c r="EK55"/>
  <c r="O739"/>
  <c r="AB716"/>
  <c r="EK1353"/>
  <c r="FT1324"/>
  <c r="DK659"/>
  <c r="P699"/>
  <c r="AB545"/>
  <c r="O570"/>
  <c r="AZ1129"/>
  <c r="F1167"/>
  <c r="GM1507"/>
  <c r="CA1530" s="1"/>
  <c r="AB1530"/>
  <c r="GN1507"/>
  <c r="CB1530" s="1"/>
  <c r="CE1505"/>
  <c r="AV1530"/>
  <c r="AW828"/>
  <c r="F859"/>
  <c r="FZ1505"/>
  <c r="EQ1530"/>
  <c r="F1054"/>
  <c r="AT1009"/>
  <c r="AL26"/>
  <c r="Y55"/>
  <c r="CC26"/>
  <c r="AT55"/>
  <c r="FS1263"/>
  <c r="EJ1292"/>
  <c r="AB1473"/>
  <c r="GM1450"/>
  <c r="CA1473" s="1"/>
  <c r="GN1450"/>
  <c r="CB1473" s="1"/>
  <c r="CA1156"/>
  <c r="FW1263"/>
  <c r="EN1292"/>
  <c r="CH1188"/>
  <c r="AY1231"/>
  <c r="FX1621"/>
  <c r="EO1652"/>
  <c r="P577"/>
  <c r="EP545"/>
  <c r="DG340"/>
  <c r="DT315"/>
  <c r="AZ340"/>
  <c r="CI315"/>
  <c r="CE315"/>
  <c r="AV340"/>
  <c r="DJ258"/>
  <c r="P297"/>
  <c r="GO561"/>
  <c r="CC570" s="1"/>
  <c r="GM561"/>
  <c r="CA570" s="1"/>
  <c r="AZ1684"/>
  <c r="F1722"/>
  <c r="AD1385"/>
  <c r="Q1416"/>
  <c r="CA1621"/>
  <c r="AR1652"/>
  <c r="ER148"/>
  <c r="P182"/>
  <c r="AS853"/>
  <c r="CB828"/>
  <c r="P1419"/>
  <c r="DH1385"/>
  <c r="F470"/>
  <c r="AT427"/>
  <c r="DQ771"/>
  <c r="P823"/>
  <c r="FW26"/>
  <c r="EN55"/>
  <c r="EQ203"/>
  <c r="P234"/>
  <c r="X1684"/>
  <c r="F1737"/>
  <c r="CF1385"/>
  <c r="AW1416"/>
  <c r="AS203"/>
  <c r="F243"/>
  <c r="DI602"/>
  <c r="P639"/>
  <c r="Q148"/>
  <c r="F183"/>
  <c r="FT1009"/>
  <c r="EK1036"/>
  <c r="GM28"/>
  <c r="CA55" s="1"/>
  <c r="GN28"/>
  <c r="CB55" s="1"/>
  <c r="AB55"/>
  <c r="AL885"/>
  <c r="Y916"/>
  <c r="FX315"/>
  <c r="EO340"/>
  <c r="AB948"/>
  <c r="O977"/>
  <c r="DG627"/>
  <c r="DT602"/>
  <c r="ER1068"/>
  <c r="P1108"/>
  <c r="EL283"/>
  <c r="FU258"/>
  <c r="AY1263"/>
  <c r="F1300"/>
  <c r="EH545"/>
  <c r="P579"/>
  <c r="AV1097"/>
  <c r="CE1068"/>
  <c r="FU1009"/>
  <c r="EL1036"/>
  <c r="DT1416"/>
  <c r="CA1353"/>
  <c r="X26"/>
  <c r="F81"/>
  <c r="R1385"/>
  <c r="F1430"/>
  <c r="AT885"/>
  <c r="F934"/>
  <c r="GN606"/>
  <c r="CB627" s="1"/>
  <c r="GM606"/>
  <c r="CA627" s="1"/>
  <c r="AB627"/>
  <c r="Y1505"/>
  <c r="F1557"/>
  <c r="FW659"/>
  <c r="EN684"/>
  <c r="CH203"/>
  <c r="AY226"/>
  <c r="CA1684"/>
  <c r="AR1711"/>
  <c r="O1684"/>
  <c r="F1713"/>
  <c r="GM1132"/>
  <c r="FS1156" s="1"/>
  <c r="GN1132"/>
  <c r="FT1156" s="1"/>
  <c r="DT1156"/>
  <c r="EN570"/>
  <c r="FW545"/>
  <c r="EN203"/>
  <c r="P231"/>
  <c r="DQ1188"/>
  <c r="P1258"/>
  <c r="X1263"/>
  <c r="F1318"/>
  <c r="FS395"/>
  <c r="EP258"/>
  <c r="P290"/>
  <c r="AZ1448"/>
  <c r="F1484"/>
  <c r="AT1324"/>
  <c r="F1371"/>
  <c r="P1324"/>
  <c r="F1356"/>
  <c r="BA18"/>
  <c r="F1792"/>
  <c r="EL948"/>
  <c r="P995"/>
  <c r="F865"/>
  <c r="Q828"/>
  <c r="DP1263"/>
  <c r="P1318"/>
  <c r="EP1741"/>
  <c r="EL26"/>
  <c r="P73"/>
  <c r="F478"/>
  <c r="X427"/>
  <c r="P711"/>
  <c r="DQ659"/>
  <c r="P478"/>
  <c r="DP427"/>
  <c r="EO716"/>
  <c r="P745"/>
  <c r="AX315"/>
  <c r="F347"/>
  <c r="DI853"/>
  <c r="DV828"/>
  <c r="FW258"/>
  <c r="EN283"/>
  <c r="FZ1324"/>
  <c r="EQ1353"/>
  <c r="FX828"/>
  <c r="EO853"/>
  <c r="DV315"/>
  <c r="DI340"/>
  <c r="AT1385"/>
  <c r="F1434"/>
  <c r="EI22"/>
  <c r="P1751"/>
  <c r="EI1772"/>
  <c r="DP1009"/>
  <c r="P1062"/>
  <c r="EC148"/>
  <c r="DP171"/>
  <c r="P122"/>
  <c r="EO87"/>
  <c r="GM210"/>
  <c r="FS226" s="1"/>
  <c r="DT226"/>
  <c r="AB1562"/>
  <c r="O1589"/>
  <c r="AB1068"/>
  <c r="O1097"/>
  <c r="FX1505"/>
  <c r="EO1530"/>
  <c r="AD1263"/>
  <c r="Q1292"/>
  <c r="CF315"/>
  <c r="AW340"/>
  <c r="P232"/>
  <c r="EO203"/>
  <c r="AK1009"/>
  <c r="X1036"/>
  <c r="O203"/>
  <c r="F228"/>
  <c r="ER513"/>
  <c r="GA484"/>
  <c r="R1129"/>
  <c r="F1170"/>
  <c r="EP1684"/>
  <c r="P1718"/>
  <c r="AB1009"/>
  <c r="O1036"/>
  <c r="Y1097"/>
  <c r="AL1068"/>
  <c r="DT1324"/>
  <c r="DG1353"/>
  <c r="AX87"/>
  <c r="F123"/>
  <c r="DJ1068"/>
  <c r="P1111"/>
  <c r="DK1263"/>
  <c r="P1307"/>
  <c r="P1505"/>
  <c r="F1533"/>
  <c r="DV87"/>
  <c r="DI116"/>
  <c r="AD1448"/>
  <c r="Q1473"/>
  <c r="ET18"/>
  <c r="P1785"/>
  <c r="CF1684"/>
  <c r="AW1711"/>
  <c r="CH716"/>
  <c r="AY739"/>
  <c r="F1234"/>
  <c r="P1188"/>
  <c r="DG1231"/>
  <c r="DT1188"/>
  <c r="FT771"/>
  <c r="EK796"/>
  <c r="FT1684"/>
  <c r="EK1711"/>
  <c r="FT602"/>
  <c r="EK627"/>
  <c r="AZ148"/>
  <c r="F182"/>
  <c r="EL1263"/>
  <c r="P1310"/>
  <c r="O116"/>
  <c r="AB87"/>
  <c r="FZ26"/>
  <c r="EQ55"/>
  <c r="P927"/>
  <c r="ER885"/>
  <c r="P124"/>
  <c r="EQ87"/>
  <c r="AL1448"/>
  <c r="Y1473"/>
  <c r="X1448"/>
  <c r="F1499"/>
  <c r="CE148"/>
  <c r="AV171"/>
  <c r="AV1416"/>
  <c r="CE1385"/>
  <c r="F1659"/>
  <c r="AX1621"/>
  <c r="S1385"/>
  <c r="F1431"/>
  <c r="F635"/>
  <c r="AY602"/>
  <c r="FZ885"/>
  <c r="EQ916"/>
  <c r="P641"/>
  <c r="DJ602"/>
  <c r="Y283"/>
  <c r="AL258"/>
  <c r="AD26"/>
  <c r="Q55"/>
  <c r="ER372"/>
  <c r="P406"/>
  <c r="FT1292"/>
  <c r="FZ315"/>
  <c r="EQ340"/>
  <c r="P645"/>
  <c r="EL602"/>
  <c r="ED26"/>
  <c r="DQ55"/>
  <c r="CI484"/>
  <c r="AZ513"/>
  <c r="ER570"/>
  <c r="GA545"/>
  <c r="F1670"/>
  <c r="AT1621"/>
  <c r="P1068"/>
  <c r="F1100"/>
  <c r="BD18"/>
  <c r="F1797"/>
  <c r="ED87"/>
  <c r="DQ116"/>
  <c r="EP1129"/>
  <c r="P1163"/>
  <c r="FS1416"/>
  <c r="X87"/>
  <c r="F142"/>
  <c r="F291"/>
  <c r="AY258"/>
  <c r="EN796"/>
  <c r="FW771"/>
  <c r="DH1562"/>
  <c r="P1592"/>
  <c r="Q627"/>
  <c r="AD602"/>
  <c r="AW226"/>
  <c r="CF203"/>
  <c r="Q1129"/>
  <c r="F1168"/>
  <c r="Q1009"/>
  <c r="F1048"/>
  <c r="CF659"/>
  <c r="AW684"/>
  <c r="DH1068"/>
  <c r="P1100"/>
  <c r="FW1684"/>
  <c r="EN1711"/>
  <c r="F871"/>
  <c r="AT828"/>
  <c r="ED1009"/>
  <c r="DQ1036"/>
  <c r="EQ570"/>
  <c r="FZ545"/>
  <c r="DP203"/>
  <c r="P252"/>
  <c r="DG395"/>
  <c r="DT372"/>
  <c r="DH1129"/>
  <c r="P1159"/>
  <c r="P744"/>
  <c r="EN716"/>
  <c r="P765"/>
  <c r="DP716"/>
  <c r="AW1621"/>
  <c r="F1658"/>
  <c r="Q948"/>
  <c r="F989"/>
  <c r="DK148"/>
  <c r="P186"/>
  <c r="S203"/>
  <c r="F241"/>
  <c r="P1183"/>
  <c r="DQ1129"/>
  <c r="DP1068"/>
  <c r="P1123"/>
  <c r="DQ545"/>
  <c r="P597"/>
  <c r="P1500"/>
  <c r="DQ1448"/>
  <c r="EJ684"/>
  <c r="FS659"/>
  <c r="DK372"/>
  <c r="P410"/>
  <c r="EK684"/>
  <c r="FT659"/>
  <c r="FS771"/>
  <c r="EJ796"/>
  <c r="P928"/>
  <c r="DI885"/>
  <c r="P1557"/>
  <c r="DQ1505"/>
  <c r="CC148"/>
  <c r="AT171"/>
  <c r="GA828"/>
  <c r="ER853"/>
  <c r="DT1621"/>
  <c r="DG1652"/>
  <c r="DH771"/>
  <c r="P799"/>
  <c r="R1009"/>
  <c r="F1050"/>
  <c r="AV226"/>
  <c r="CE203"/>
  <c r="CE659"/>
  <c r="AV684"/>
  <c r="R1448"/>
  <c r="F1487"/>
  <c r="DH1684"/>
  <c r="P1714"/>
  <c r="EP948"/>
  <c r="P984"/>
  <c r="P1443"/>
  <c r="DQ1385"/>
  <c r="CF1562"/>
  <c r="AW1589"/>
  <c r="FZ1448"/>
  <c r="EQ1473"/>
  <c r="DH484"/>
  <c r="P516"/>
  <c r="F1306"/>
  <c r="R1263"/>
  <c r="CF87"/>
  <c r="AW116"/>
  <c r="U22"/>
  <c r="U1772"/>
  <c r="F1763"/>
  <c r="P294"/>
  <c r="ER258"/>
  <c r="CB1129"/>
  <c r="AS1156"/>
  <c r="DK948"/>
  <c r="P992"/>
  <c r="AW1263"/>
  <c r="F1298"/>
  <c r="DI372"/>
  <c r="P407"/>
  <c r="R26"/>
  <c r="F69"/>
  <c r="R1741"/>
  <c r="DT26"/>
  <c r="DG55"/>
  <c r="F1115"/>
  <c r="AT1068"/>
  <c r="F1112"/>
  <c r="S1068"/>
  <c r="CF1505"/>
  <c r="AW1530"/>
  <c r="FU659"/>
  <c r="EL684"/>
  <c r="GN733"/>
  <c r="FT739" s="1"/>
  <c r="GM733"/>
  <c r="FS739" s="1"/>
  <c r="CH1684"/>
  <c r="AY1711"/>
  <c r="EP372"/>
  <c r="P402"/>
  <c r="P822"/>
  <c r="DP771"/>
  <c r="FX1263"/>
  <c r="EO1292"/>
  <c r="FU771"/>
  <c r="EL796"/>
  <c r="AV1263"/>
  <c r="F1297"/>
  <c r="EM22"/>
  <c r="P1760"/>
  <c r="EM1772"/>
  <c r="ES22"/>
  <c r="P1761"/>
  <c r="ES1772"/>
  <c r="AZ26"/>
  <c r="F66"/>
  <c r="FZ1385"/>
  <c r="EQ1416"/>
  <c r="ER26"/>
  <c r="P66"/>
  <c r="FT1562"/>
  <c r="EK1589"/>
  <c r="CA885"/>
  <c r="AR916"/>
  <c r="FW315"/>
  <c r="EN340"/>
  <c r="AP716"/>
  <c r="F748"/>
  <c r="F1246"/>
  <c r="S1188"/>
  <c r="EC372"/>
  <c r="DP395"/>
  <c r="CB1562"/>
  <c r="AS1589"/>
  <c r="S372"/>
  <c r="F410"/>
  <c r="Y828"/>
  <c r="F880"/>
  <c r="AD1505"/>
  <c r="Q1530"/>
  <c r="Y427"/>
  <c r="F479"/>
  <c r="EL916"/>
  <c r="FU885"/>
  <c r="AT283"/>
  <c r="CC258"/>
  <c r="CC203"/>
  <c r="AT226"/>
  <c r="Q452"/>
  <c r="AD427"/>
  <c r="DH1263"/>
  <c r="P1295"/>
  <c r="EQ1652"/>
  <c r="FZ1621"/>
  <c r="ED372"/>
  <c r="DQ395"/>
  <c r="AV602"/>
  <c r="F632"/>
  <c r="EK171"/>
  <c r="FT148"/>
  <c r="CA1097"/>
  <c r="P1448"/>
  <c r="F1476"/>
  <c r="AT1448"/>
  <c r="F1491"/>
  <c r="CH484"/>
  <c r="AY513"/>
  <c r="AD1188"/>
  <c r="Q1231"/>
  <c r="CB739"/>
  <c r="EL1448"/>
  <c r="P1491"/>
  <c r="DJ148"/>
  <c r="P185"/>
  <c r="AK1188"/>
  <c r="X1231"/>
  <c r="Q1324"/>
  <c r="F1365"/>
  <c r="DN22"/>
  <c r="P1764"/>
  <c r="DN1772"/>
  <c r="O916"/>
  <c r="AB885"/>
  <c r="DT283"/>
  <c r="GN261"/>
  <c r="FT283" s="1"/>
  <c r="GM261"/>
  <c r="FS283" s="1"/>
  <c r="CE1684"/>
  <c r="AV1711"/>
  <c r="F742"/>
  <c r="P716"/>
  <c r="FS1684"/>
  <c r="EJ1711"/>
  <c r="EQ1292"/>
  <c r="FZ1263"/>
  <c r="FZ148"/>
  <c r="EQ171"/>
  <c r="AW1231"/>
  <c r="CF1188"/>
  <c r="FU116"/>
  <c r="ER1505"/>
  <c r="P1541"/>
  <c r="DP885"/>
  <c r="P942"/>
  <c r="FS1505"/>
  <c r="EJ1530"/>
  <c r="EC1188"/>
  <c r="DP1231"/>
  <c r="P457"/>
  <c r="EN427"/>
  <c r="DG796"/>
  <c r="DT771"/>
  <c r="DT853"/>
  <c r="GM831"/>
  <c r="FS853" s="1"/>
  <c r="GN831"/>
  <c r="FT853" s="1"/>
  <c r="DJ1129"/>
  <c r="P1170"/>
  <c r="R484"/>
  <c r="F527"/>
  <c r="DJ26"/>
  <c r="P69"/>
  <c r="DJ1741"/>
  <c r="FU484"/>
  <c r="EL513"/>
  <c r="EL171"/>
  <c r="FU148"/>
  <c r="CB116"/>
  <c r="DH26"/>
  <c r="P58"/>
  <c r="DH1741"/>
  <c r="EO948"/>
  <c r="P983"/>
  <c r="EQ716"/>
  <c r="P747"/>
  <c r="F633"/>
  <c r="AW602"/>
  <c r="CH148"/>
  <c r="AY171"/>
  <c r="P1385"/>
  <c r="F1419"/>
  <c r="X948"/>
  <c r="F1003"/>
  <c r="Y1324"/>
  <c r="F1380"/>
  <c r="P686"/>
  <c r="DG659"/>
  <c r="EN372"/>
  <c r="P400"/>
  <c r="P372"/>
  <c r="F398"/>
  <c r="CF885"/>
  <c r="AW916"/>
  <c r="DI771"/>
  <c r="P808"/>
  <c r="EL340"/>
  <c r="FU315"/>
  <c r="DJ372"/>
  <c r="P409"/>
  <c r="AB1129"/>
  <c r="O1156"/>
  <c r="EO1231"/>
  <c r="FX1188"/>
  <c r="P343"/>
  <c r="DH315"/>
  <c r="DJ1009"/>
  <c r="P1050"/>
  <c r="AX828"/>
  <c r="F860"/>
  <c r="AP484"/>
  <c r="F522"/>
  <c r="AD315"/>
  <c r="Q340"/>
  <c r="CF1068"/>
  <c r="AW1097"/>
  <c r="Y148"/>
  <c r="F198"/>
  <c r="P237"/>
  <c r="ER203"/>
  <c r="FT1416"/>
  <c r="DQ602"/>
  <c r="P654"/>
  <c r="P1380"/>
  <c r="DQ1324"/>
  <c r="EJ627"/>
  <c r="FS602"/>
  <c r="R1505"/>
  <c r="F1544"/>
  <c r="FX1562"/>
  <c r="EO1589"/>
  <c r="AB427"/>
  <c r="O452"/>
  <c r="ED716"/>
  <c r="DQ739"/>
  <c r="P203"/>
  <c r="F229"/>
  <c r="CH659"/>
  <c r="AY684"/>
  <c r="DV1385"/>
  <c r="DI1416"/>
  <c r="AK1129"/>
  <c r="X1156"/>
  <c r="P460"/>
  <c r="EQ427"/>
  <c r="FX545"/>
  <c r="EO570"/>
  <c r="EL1505"/>
  <c r="P1548"/>
  <c r="ER1684"/>
  <c r="P1722"/>
  <c r="EU18"/>
  <c r="P1788"/>
  <c r="AY1036"/>
  <c r="CH1009"/>
  <c r="P771"/>
  <c r="F799"/>
  <c r="EQ1156"/>
  <c r="FZ1129"/>
  <c r="P753"/>
  <c r="DJ716"/>
  <c r="P985"/>
  <c r="EQ948"/>
  <c r="DQ1684"/>
  <c r="P1738"/>
  <c r="AY1353"/>
  <c r="CH1324"/>
  <c r="AT1156"/>
  <c r="CC1129"/>
  <c r="CH1562"/>
  <c r="AY1589"/>
  <c r="DP484"/>
  <c r="P539"/>
  <c r="X1097"/>
  <c r="AK1068"/>
  <c r="DK1188"/>
  <c r="P1246"/>
  <c r="F654"/>
  <c r="Y602"/>
  <c r="Y948"/>
  <c r="F1004"/>
  <c r="O1324"/>
  <c r="F1355"/>
  <c r="X1385"/>
  <c r="F1442"/>
  <c r="X602"/>
  <c r="F653"/>
  <c r="X659"/>
  <c r="F710"/>
  <c r="P1679"/>
  <c r="DQ1621"/>
  <c r="J1099" i="5" l="1"/>
  <c r="K623" i="8"/>
  <c r="K1822"/>
  <c r="J633" i="5"/>
  <c r="J1377"/>
  <c r="K1367" i="8"/>
  <c r="K1814"/>
  <c r="J1442" i="5"/>
  <c r="J237"/>
  <c r="J112"/>
  <c r="J1225"/>
  <c r="J1164"/>
  <c r="J182"/>
  <c r="FT1621" i="1"/>
  <c r="EK1652"/>
  <c r="FT315"/>
  <c r="EK340"/>
  <c r="EJ1353"/>
  <c r="FS1324"/>
  <c r="AR739"/>
  <c r="CA716"/>
  <c r="FS1068"/>
  <c r="EJ1097"/>
  <c r="FS148"/>
  <c r="EJ171"/>
  <c r="EJ116"/>
  <c r="FS87"/>
  <c r="FS1621"/>
  <c r="EJ1652"/>
  <c r="FS315"/>
  <c r="EJ340"/>
  <c r="DI1009"/>
  <c r="P1048"/>
  <c r="FT116"/>
  <c r="J1826" i="5"/>
  <c r="CA1188" i="1"/>
  <c r="DI659"/>
  <c r="P696"/>
  <c r="DT1684"/>
  <c r="DG1711"/>
  <c r="P1304"/>
  <c r="DI1263"/>
  <c r="P1601"/>
  <c r="DI1562"/>
  <c r="P183"/>
  <c r="DI148"/>
  <c r="DI1188"/>
  <c r="P1243"/>
  <c r="K1818" i="8"/>
  <c r="J1828" i="5"/>
  <c r="AS1097" i="1"/>
  <c r="EJ916"/>
  <c r="FT203"/>
  <c r="EK226"/>
  <c r="P1723"/>
  <c r="DI1684"/>
  <c r="DT1562"/>
  <c r="DG1589"/>
  <c r="FS1036"/>
  <c r="K435" i="8"/>
  <c r="ER1741" i="1"/>
  <c r="ER22" s="1"/>
  <c r="P1664"/>
  <c r="DI1621"/>
  <c r="DG916"/>
  <c r="DT885"/>
  <c r="K172" i="8"/>
  <c r="DI948" i="1"/>
  <c r="P989"/>
  <c r="DI26"/>
  <c r="P67"/>
  <c r="G16" i="2"/>
  <c r="G18" s="1"/>
  <c r="I34" i="5"/>
  <c r="H16" i="2"/>
  <c r="H18" s="1"/>
  <c r="I35" i="5"/>
  <c r="I36"/>
  <c r="P1752" i="1"/>
  <c r="ER1772"/>
  <c r="EK739"/>
  <c r="FT716"/>
  <c r="CA545"/>
  <c r="AR570"/>
  <c r="EJ570"/>
  <c r="FS545"/>
  <c r="X1129"/>
  <c r="F1182"/>
  <c r="R22"/>
  <c r="R1772"/>
  <c r="F1755"/>
  <c r="EQ26"/>
  <c r="P63"/>
  <c r="EQ1741"/>
  <c r="F1038"/>
  <c r="O1009"/>
  <c r="CA602"/>
  <c r="AR627"/>
  <c r="P629"/>
  <c r="DG602"/>
  <c r="F1239"/>
  <c r="AY1188"/>
  <c r="EK1473"/>
  <c r="FT1448"/>
  <c r="P22"/>
  <c r="F1744"/>
  <c r="P1772"/>
  <c r="AT602"/>
  <c r="F645"/>
  <c r="AR771"/>
  <c r="F824"/>
  <c r="DI545"/>
  <c r="P582"/>
  <c r="F128"/>
  <c r="Q87"/>
  <c r="DP828"/>
  <c r="P879"/>
  <c r="EJ1068"/>
  <c r="P1125"/>
  <c r="EQ1129"/>
  <c r="P1164"/>
  <c r="P1558"/>
  <c r="EJ1505"/>
  <c r="EL885"/>
  <c r="P934"/>
  <c r="AS1129"/>
  <c r="F1173"/>
  <c r="EN771"/>
  <c r="P801"/>
  <c r="P859"/>
  <c r="EO828"/>
  <c r="CB602"/>
  <c r="AS627"/>
  <c r="O948"/>
  <c r="F979"/>
  <c r="F870"/>
  <c r="AS828"/>
  <c r="AZ315"/>
  <c r="F351"/>
  <c r="DG1263"/>
  <c r="P1294"/>
  <c r="F1479"/>
  <c r="AW1448"/>
  <c r="AV1448"/>
  <c r="F1478"/>
  <c r="T18"/>
  <c r="F1793"/>
  <c r="CB372"/>
  <c r="AS395"/>
  <c r="Q372"/>
  <c r="F407"/>
  <c r="DM18"/>
  <c r="P1794"/>
  <c r="P521"/>
  <c r="EQ484"/>
  <c r="AR1009"/>
  <c r="F1064"/>
  <c r="EQ1068"/>
  <c r="P1105"/>
  <c r="AY372"/>
  <c r="F403"/>
  <c r="F575"/>
  <c r="AV545"/>
  <c r="EN1188"/>
  <c r="P1236"/>
  <c r="P144"/>
  <c r="EJ87"/>
  <c r="AS1188"/>
  <c r="F1248"/>
  <c r="F357"/>
  <c r="AS315"/>
  <c r="O427"/>
  <c r="F454"/>
  <c r="P1237"/>
  <c r="EO1188"/>
  <c r="EQ148"/>
  <c r="P179"/>
  <c r="EL771"/>
  <c r="P814"/>
  <c r="AV659"/>
  <c r="F689"/>
  <c r="P1728"/>
  <c r="EK1684"/>
  <c r="AY716"/>
  <c r="F747"/>
  <c r="X1009"/>
  <c r="F1062"/>
  <c r="P1536"/>
  <c r="EO1505"/>
  <c r="EI18"/>
  <c r="P1782"/>
  <c r="DT1385"/>
  <c r="DG1416"/>
  <c r="AW1385"/>
  <c r="F1422"/>
  <c r="EN1263"/>
  <c r="P1297"/>
  <c r="AT26"/>
  <c r="F73"/>
  <c r="AT1188"/>
  <c r="F1249"/>
  <c r="EQ602"/>
  <c r="P635"/>
  <c r="P858"/>
  <c r="EN828"/>
  <c r="P289"/>
  <c r="EO258"/>
  <c r="FT484"/>
  <c r="EK513"/>
  <c r="EO1385"/>
  <c r="P1422"/>
  <c r="AY26"/>
  <c r="F63"/>
  <c r="AY1741"/>
  <c r="EO1684"/>
  <c r="P1717"/>
  <c r="EQ828"/>
  <c r="P861"/>
  <c r="EO1324"/>
  <c r="P1359"/>
  <c r="AY545"/>
  <c r="F578"/>
  <c r="EO1068"/>
  <c r="P1103"/>
  <c r="EL1129"/>
  <c r="P1174"/>
  <c r="DI427"/>
  <c r="P464"/>
  <c r="P1475"/>
  <c r="DG1448"/>
  <c r="AV484"/>
  <c r="F518"/>
  <c r="P633"/>
  <c r="EO602"/>
  <c r="O148"/>
  <c r="F173"/>
  <c r="AV716"/>
  <c r="F744"/>
  <c r="EO885"/>
  <c r="P922"/>
  <c r="AW26"/>
  <c r="F61"/>
  <c r="AW1741"/>
  <c r="P1680"/>
  <c r="EJ1621"/>
  <c r="EK1188"/>
  <c r="P1248"/>
  <c r="EK1621"/>
  <c r="P1669"/>
  <c r="P1617"/>
  <c r="EJ1562"/>
  <c r="EK1416"/>
  <c r="FT1385"/>
  <c r="O885"/>
  <c r="F918"/>
  <c r="AR716"/>
  <c r="F767"/>
  <c r="F122"/>
  <c r="AW87"/>
  <c r="EN1684"/>
  <c r="P1716"/>
  <c r="EK602"/>
  <c r="P644"/>
  <c r="F1485"/>
  <c r="Q1448"/>
  <c r="P865"/>
  <c r="DI828"/>
  <c r="EJ1263"/>
  <c r="P1320"/>
  <c r="P412"/>
  <c r="EK372"/>
  <c r="CA484"/>
  <c r="AR513"/>
  <c r="AS148"/>
  <c r="F188"/>
  <c r="AY1505"/>
  <c r="F1538"/>
  <c r="AT771"/>
  <c r="F814"/>
  <c r="FS716"/>
  <c r="EJ739"/>
  <c r="DH22"/>
  <c r="P1744"/>
  <c r="DH1772"/>
  <c r="AW1188"/>
  <c r="F1237"/>
  <c r="AY484"/>
  <c r="F521"/>
  <c r="EJ395"/>
  <c r="FS372"/>
  <c r="CA26"/>
  <c r="AR55"/>
  <c r="DI484"/>
  <c r="P525"/>
  <c r="EK1068"/>
  <c r="P1114"/>
  <c r="O513"/>
  <c r="AB484"/>
  <c r="AZ659"/>
  <c r="F695"/>
  <c r="DO18"/>
  <c r="P1796"/>
  <c r="DG148"/>
  <c r="P173"/>
  <c r="F1370"/>
  <c r="AS1324"/>
  <c r="EN1129"/>
  <c r="P1161"/>
  <c r="EN1068"/>
  <c r="P1102"/>
  <c r="F124"/>
  <c r="AY87"/>
  <c r="DQ148"/>
  <c r="P198"/>
  <c r="DG427"/>
  <c r="P454"/>
  <c r="F1259"/>
  <c r="AR1188"/>
  <c r="P1428"/>
  <c r="DI1385"/>
  <c r="DT828"/>
  <c r="DG853"/>
  <c r="AV1684"/>
  <c r="F1716"/>
  <c r="ES18"/>
  <c r="P1792"/>
  <c r="AY1684"/>
  <c r="F1719"/>
  <c r="DG1621"/>
  <c r="P1654"/>
  <c r="ER545"/>
  <c r="P581"/>
  <c r="Y1448"/>
  <c r="F1500"/>
  <c r="P128"/>
  <c r="DI87"/>
  <c r="DI1741"/>
  <c r="DT203"/>
  <c r="DG226"/>
  <c r="DT1129"/>
  <c r="DG1156"/>
  <c r="P1053"/>
  <c r="EK1009"/>
  <c r="O716"/>
  <c r="F741"/>
  <c r="AV1324"/>
  <c r="F1358"/>
  <c r="EQ659"/>
  <c r="P692"/>
  <c r="AR372"/>
  <c r="F423"/>
  <c r="DP1741"/>
  <c r="AB1263"/>
  <c r="O1292"/>
  <c r="EN148"/>
  <c r="P176"/>
  <c r="P655"/>
  <c r="EJ602"/>
  <c r="F1158"/>
  <c r="O1129"/>
  <c r="AW885"/>
  <c r="F922"/>
  <c r="Q427"/>
  <c r="F464"/>
  <c r="EQ545"/>
  <c r="P578"/>
  <c r="F232"/>
  <c r="AW203"/>
  <c r="F524"/>
  <c r="AZ484"/>
  <c r="FT1263"/>
  <c r="EK1292"/>
  <c r="O87"/>
  <c r="F118"/>
  <c r="FS203"/>
  <c r="EJ226"/>
  <c r="P1361"/>
  <c r="EQ1324"/>
  <c r="FT1129"/>
  <c r="EK1156"/>
  <c r="P689"/>
  <c r="EN659"/>
  <c r="EL1009"/>
  <c r="P1054"/>
  <c r="EO315"/>
  <c r="P346"/>
  <c r="CC545"/>
  <c r="AT570"/>
  <c r="AT1741" s="1"/>
  <c r="P342"/>
  <c r="DG315"/>
  <c r="O545"/>
  <c r="F572"/>
  <c r="EK26"/>
  <c r="P72"/>
  <c r="F1005"/>
  <c r="AR948"/>
  <c r="AU18"/>
  <c r="F1791"/>
  <c r="F469"/>
  <c r="AS427"/>
  <c r="DI1068"/>
  <c r="P1109"/>
  <c r="O1385"/>
  <c r="F1418"/>
  <c r="CB1263"/>
  <c r="AS1292"/>
  <c r="EJ1473"/>
  <c r="FS1448"/>
  <c r="EJ513"/>
  <c r="FS484"/>
  <c r="F457"/>
  <c r="AV427"/>
  <c r="EN1324"/>
  <c r="P1358"/>
  <c r="F1233"/>
  <c r="O1188"/>
  <c r="EO1448"/>
  <c r="P1479"/>
  <c r="P933"/>
  <c r="EK885"/>
  <c r="P1162"/>
  <c r="EO1129"/>
  <c r="F177"/>
  <c r="AW148"/>
  <c r="AY427"/>
  <c r="F460"/>
  <c r="CA1385"/>
  <c r="AR1416"/>
  <c r="F881"/>
  <c r="AR828"/>
  <c r="S18"/>
  <c r="F1787"/>
  <c r="P1259"/>
  <c r="EJ1188"/>
  <c r="AS258"/>
  <c r="F300"/>
  <c r="AR427"/>
  <c r="F480"/>
  <c r="DQ716"/>
  <c r="P766"/>
  <c r="EL315"/>
  <c r="P358"/>
  <c r="F1304"/>
  <c r="Q1263"/>
  <c r="AR1530"/>
  <c r="CA1505"/>
  <c r="P871"/>
  <c r="EL828"/>
  <c r="EQ771"/>
  <c r="P804"/>
  <c r="EQ1684"/>
  <c r="P1719"/>
  <c r="F1361"/>
  <c r="AY1324"/>
  <c r="AY148"/>
  <c r="F179"/>
  <c r="DN18"/>
  <c r="P1795"/>
  <c r="CA1324"/>
  <c r="AR1353"/>
  <c r="AY659"/>
  <c r="F692"/>
  <c r="EJ1324"/>
  <c r="P1381"/>
  <c r="F1606"/>
  <c r="AS1562"/>
  <c r="P1298"/>
  <c r="EO1263"/>
  <c r="ER828"/>
  <c r="P864"/>
  <c r="AR1621"/>
  <c r="F1680"/>
  <c r="Y26"/>
  <c r="F82"/>
  <c r="Y1741"/>
  <c r="CB1009"/>
  <c r="AS1036"/>
  <c r="F924"/>
  <c r="AY885"/>
  <c r="EN1385"/>
  <c r="P1421"/>
  <c r="F348"/>
  <c r="AY315"/>
  <c r="EN1505"/>
  <c r="P1535"/>
  <c r="EK1505"/>
  <c r="P1547"/>
  <c r="F1044"/>
  <c r="AY1009"/>
  <c r="AW1068"/>
  <c r="F1103"/>
  <c r="EQ1263"/>
  <c r="P1300"/>
  <c r="EK283"/>
  <c r="FT258"/>
  <c r="P1424"/>
  <c r="EQ1385"/>
  <c r="EM18"/>
  <c r="P1791"/>
  <c r="AV203"/>
  <c r="F231"/>
  <c r="EJ659"/>
  <c r="P712"/>
  <c r="F639"/>
  <c r="Q602"/>
  <c r="P82"/>
  <c r="DQ26"/>
  <c r="DQ1741"/>
  <c r="AV1385"/>
  <c r="F1421"/>
  <c r="EN258"/>
  <c r="P288"/>
  <c r="Y885"/>
  <c r="F943"/>
  <c r="CB1448"/>
  <c r="AS1473"/>
  <c r="DI1129"/>
  <c r="P1168"/>
  <c r="P470"/>
  <c r="EL427"/>
  <c r="F1424"/>
  <c r="AY1385"/>
  <c r="DG1505"/>
  <c r="P1532"/>
  <c r="DI258"/>
  <c r="P295"/>
  <c r="AW948"/>
  <c r="F983"/>
  <c r="P310"/>
  <c r="DQ258"/>
  <c r="Y484"/>
  <c r="F540"/>
  <c r="EN1448"/>
  <c r="P1478"/>
  <c r="EK570"/>
  <c r="FT545"/>
  <c r="O283"/>
  <c r="AB258"/>
  <c r="AT315"/>
  <c r="F358"/>
  <c r="O372"/>
  <c r="F397"/>
  <c r="DG87"/>
  <c r="P118"/>
  <c r="EH18"/>
  <c r="P1781"/>
  <c r="P1806" s="1"/>
  <c r="F587"/>
  <c r="AS545"/>
  <c r="EJ427"/>
  <c r="P480"/>
  <c r="F701"/>
  <c r="AS659"/>
  <c r="EK853"/>
  <c r="FT828"/>
  <c r="P1606"/>
  <c r="EK1562"/>
  <c r="AW1505"/>
  <c r="F1536"/>
  <c r="F1595"/>
  <c r="AW1562"/>
  <c r="EP22"/>
  <c r="P1748"/>
  <c r="EP1772"/>
  <c r="EN26"/>
  <c r="P60"/>
  <c r="EN1741"/>
  <c r="CB1385"/>
  <c r="AS1416"/>
  <c r="F368"/>
  <c r="AR315"/>
  <c r="W18"/>
  <c r="F1796"/>
  <c r="AW1009"/>
  <c r="F1042"/>
  <c r="AY1068"/>
  <c r="F1105"/>
  <c r="DK22"/>
  <c r="P1756"/>
  <c r="DK1772"/>
  <c r="P802"/>
  <c r="EO771"/>
  <c r="F750"/>
  <c r="AZ716"/>
  <c r="F1114"/>
  <c r="AS1068"/>
  <c r="X1068"/>
  <c r="F1123"/>
  <c r="DJ22"/>
  <c r="P1755"/>
  <c r="DJ1772"/>
  <c r="EK148"/>
  <c r="P188"/>
  <c r="DQ87"/>
  <c r="P143"/>
  <c r="F310"/>
  <c r="Y258"/>
  <c r="AY203"/>
  <c r="F234"/>
  <c r="AY1562"/>
  <c r="F1597"/>
  <c r="CB87"/>
  <c r="AS116"/>
  <c r="DG771"/>
  <c r="P798"/>
  <c r="DQ372"/>
  <c r="P422"/>
  <c r="Q1505"/>
  <c r="F1542"/>
  <c r="EN315"/>
  <c r="P345"/>
  <c r="DQ1009"/>
  <c r="P1063"/>
  <c r="P924"/>
  <c r="EQ885"/>
  <c r="AW1684"/>
  <c r="F1717"/>
  <c r="F1099"/>
  <c r="O1068"/>
  <c r="FS1129"/>
  <c r="EJ1156"/>
  <c r="EL258"/>
  <c r="P301"/>
  <c r="AV1505"/>
  <c r="F1535"/>
  <c r="P690"/>
  <c r="EO659"/>
  <c r="CA1263"/>
  <c r="AR1292"/>
  <c r="EN484"/>
  <c r="P518"/>
  <c r="AV1562"/>
  <c r="F1594"/>
  <c r="DG545"/>
  <c r="P572"/>
  <c r="F1236"/>
  <c r="AV1188"/>
  <c r="P1597"/>
  <c r="EQ1562"/>
  <c r="AV948"/>
  <c r="F982"/>
  <c r="P1239"/>
  <c r="EQ1188"/>
  <c r="AV372"/>
  <c r="F400"/>
  <c r="F1481"/>
  <c r="AY1448"/>
  <c r="AT484"/>
  <c r="F531"/>
  <c r="EN1562"/>
  <c r="P1594"/>
  <c r="P368"/>
  <c r="EJ315"/>
  <c r="DG716"/>
  <c r="P741"/>
  <c r="P1595"/>
  <c r="EO1562"/>
  <c r="EL148"/>
  <c r="P189"/>
  <c r="EJ1684"/>
  <c r="P1739"/>
  <c r="DT258"/>
  <c r="DG283"/>
  <c r="X1188"/>
  <c r="F1257"/>
  <c r="AS739"/>
  <c r="CB716"/>
  <c r="DP372"/>
  <c r="P421"/>
  <c r="F944"/>
  <c r="AR885"/>
  <c r="EL659"/>
  <c r="P702"/>
  <c r="DG26"/>
  <c r="P57"/>
  <c r="U18"/>
  <c r="F1794"/>
  <c r="EQ1448"/>
  <c r="P1481"/>
  <c r="AT148"/>
  <c r="F189"/>
  <c r="EJ771"/>
  <c r="P824"/>
  <c r="EJ148"/>
  <c r="P199"/>
  <c r="EJ1416"/>
  <c r="FS1385"/>
  <c r="Q26"/>
  <c r="F67"/>
  <c r="Q1741"/>
  <c r="AV148"/>
  <c r="F176"/>
  <c r="AW315"/>
  <c r="F346"/>
  <c r="O1562"/>
  <c r="F1591"/>
  <c r="DP148"/>
  <c r="P197"/>
  <c r="X1741"/>
  <c r="AV1068"/>
  <c r="F1102"/>
  <c r="F1428"/>
  <c r="Q1385"/>
  <c r="F345"/>
  <c r="AV315"/>
  <c r="P1658"/>
  <c r="EO1621"/>
  <c r="AR1473"/>
  <c r="CA1448"/>
  <c r="CB1505"/>
  <c r="AS1530"/>
  <c r="Q484"/>
  <c r="F525"/>
  <c r="F813"/>
  <c r="AS771"/>
  <c r="EO148"/>
  <c r="P177"/>
  <c r="AW1324"/>
  <c r="F1359"/>
  <c r="AP22"/>
  <c r="F1750"/>
  <c r="V16" i="2" s="1"/>
  <c r="V18" s="1"/>
  <c r="AP1772" i="1"/>
  <c r="AS977"/>
  <c r="CB948"/>
  <c r="DI716"/>
  <c r="P751"/>
  <c r="F1669"/>
  <c r="AS1621"/>
  <c r="EQ258"/>
  <c r="P291"/>
  <c r="P238"/>
  <c r="DI203"/>
  <c r="AW427"/>
  <c r="F458"/>
  <c r="DG1068"/>
  <c r="P1099"/>
  <c r="AW545"/>
  <c r="F576"/>
  <c r="F295"/>
  <c r="Q258"/>
  <c r="AV26"/>
  <c r="F60"/>
  <c r="AV1741"/>
  <c r="AR283"/>
  <c r="CA258"/>
  <c r="P61"/>
  <c r="EO26"/>
  <c r="EO1741"/>
  <c r="F802"/>
  <c r="AW771"/>
  <c r="EN602"/>
  <c r="P632"/>
  <c r="P244"/>
  <c r="EL203"/>
  <c r="P309"/>
  <c r="DP258"/>
  <c r="AS1684"/>
  <c r="F1728"/>
  <c r="DG1009"/>
  <c r="P1038"/>
  <c r="AY948"/>
  <c r="F985"/>
  <c r="EJ948"/>
  <c r="P1005"/>
  <c r="AS885"/>
  <c r="F933"/>
  <c r="AR203"/>
  <c r="F254"/>
  <c r="P944"/>
  <c r="EJ885"/>
  <c r="CB26"/>
  <c r="AS55"/>
  <c r="P1538"/>
  <c r="EQ1505"/>
  <c r="EK1324"/>
  <c r="P1370"/>
  <c r="AW484"/>
  <c r="F519"/>
  <c r="AW716"/>
  <c r="F745"/>
  <c r="AV885"/>
  <c r="F921"/>
  <c r="AR148"/>
  <c r="F199"/>
  <c r="P994"/>
  <c r="EK948"/>
  <c r="EJ853"/>
  <c r="FS828"/>
  <c r="EK659"/>
  <c r="P701"/>
  <c r="P348"/>
  <c r="EQ315"/>
  <c r="EN545"/>
  <c r="P575"/>
  <c r="EO545"/>
  <c r="P576"/>
  <c r="FS258"/>
  <c r="EJ283"/>
  <c r="F244"/>
  <c r="AT203"/>
  <c r="AW659"/>
  <c r="F690"/>
  <c r="EK771"/>
  <c r="P813"/>
  <c r="DG1324"/>
  <c r="P1355"/>
  <c r="CA1129"/>
  <c r="AR1156"/>
  <c r="EN1621"/>
  <c r="P1657"/>
  <c r="FS26"/>
  <c r="EJ55"/>
  <c r="EK315"/>
  <c r="P357"/>
  <c r="AT1129"/>
  <c r="F1174"/>
  <c r="F352"/>
  <c r="Q315"/>
  <c r="EL484"/>
  <c r="P531"/>
  <c r="P1257"/>
  <c r="DP1188"/>
  <c r="EL116"/>
  <c r="FU87"/>
  <c r="Q1188"/>
  <c r="F1243"/>
  <c r="CA1068"/>
  <c r="AR1097"/>
  <c r="P1660"/>
  <c r="EQ1621"/>
  <c r="F301"/>
  <c r="AT258"/>
  <c r="AZ1741"/>
  <c r="DG372"/>
  <c r="P397"/>
  <c r="P1233"/>
  <c r="DG1188"/>
  <c r="Y1068"/>
  <c r="F1124"/>
  <c r="P524"/>
  <c r="ER484"/>
  <c r="DI315"/>
  <c r="P352"/>
  <c r="AR1684"/>
  <c r="F1739"/>
  <c r="O627"/>
  <c r="AB602"/>
  <c r="AB26"/>
  <c r="O55"/>
  <c r="O1473"/>
  <c r="AB1448"/>
  <c r="AB1505"/>
  <c r="O1530"/>
  <c r="CA1562"/>
  <c r="AR1589"/>
  <c r="O659"/>
  <c r="F686"/>
  <c r="Q545"/>
  <c r="F582"/>
  <c r="AY771"/>
  <c r="F804"/>
  <c r="EO484"/>
  <c r="P519"/>
  <c r="AV771"/>
  <c r="F801"/>
  <c r="CB484"/>
  <c r="AS513"/>
  <c r="DG513"/>
  <c r="DT484"/>
  <c r="Y1129"/>
  <c r="F1183"/>
  <c r="AW372"/>
  <c r="F401"/>
  <c r="V18"/>
  <c r="F1795"/>
  <c r="DL18"/>
  <c r="P1793"/>
  <c r="AR87"/>
  <c r="F144"/>
  <c r="P1249"/>
  <c r="EL1188"/>
  <c r="AV1009"/>
  <c r="F1041"/>
  <c r="EN885"/>
  <c r="P921"/>
  <c r="AV87"/>
  <c r="F121"/>
  <c r="AR659"/>
  <c r="F712"/>
  <c r="EK427"/>
  <c r="P469"/>
  <c r="AX18"/>
  <c r="F1779"/>
  <c r="DG885" l="1"/>
  <c r="P918"/>
  <c r="P1713"/>
  <c r="DG1684"/>
  <c r="FS1009"/>
  <c r="EJ1036"/>
  <c r="P1591"/>
  <c r="DG1562"/>
  <c r="P243"/>
  <c r="EK203"/>
  <c r="FT87"/>
  <c r="EK116"/>
  <c r="J16" i="2"/>
  <c r="J18" s="1"/>
  <c r="P1813" i="1"/>
  <c r="K1829" i="8"/>
  <c r="J1835" i="5"/>
  <c r="AT22" i="1"/>
  <c r="AT1772"/>
  <c r="F1759"/>
  <c r="U16" i="2" s="1"/>
  <c r="U18" s="1"/>
  <c r="EK828" i="1"/>
  <c r="P870"/>
  <c r="P541"/>
  <c r="EJ484"/>
  <c r="DI22"/>
  <c r="P1753"/>
  <c r="DI1772"/>
  <c r="F515"/>
  <c r="O484"/>
  <c r="P423"/>
  <c r="EJ372"/>
  <c r="P767"/>
  <c r="EJ716"/>
  <c r="F541"/>
  <c r="AR484"/>
  <c r="AW22"/>
  <c r="AW1772"/>
  <c r="F1747"/>
  <c r="AR545"/>
  <c r="F598"/>
  <c r="AR1562"/>
  <c r="F1617"/>
  <c r="EL87"/>
  <c r="P134"/>
  <c r="EL1741"/>
  <c r="O258"/>
  <c r="F285"/>
  <c r="DG828"/>
  <c r="P855"/>
  <c r="AS602"/>
  <c r="F644"/>
  <c r="EJ545"/>
  <c r="P598"/>
  <c r="AS1385"/>
  <c r="F1433"/>
  <c r="O1505"/>
  <c r="F1532"/>
  <c r="EK545"/>
  <c r="P587"/>
  <c r="P1501"/>
  <c r="EJ1448"/>
  <c r="EJ203"/>
  <c r="P254"/>
  <c r="DP22"/>
  <c r="P1767"/>
  <c r="DP1772"/>
  <c r="P18"/>
  <c r="F1775"/>
  <c r="DG484"/>
  <c r="P515"/>
  <c r="AR1068"/>
  <c r="F1125"/>
  <c r="P83"/>
  <c r="EJ26"/>
  <c r="EJ1741"/>
  <c r="AS26"/>
  <c r="F72"/>
  <c r="AS1741"/>
  <c r="EO22"/>
  <c r="P1747"/>
  <c r="EO1772"/>
  <c r="F1501"/>
  <c r="AR1448"/>
  <c r="AR1263"/>
  <c r="F1320"/>
  <c r="DJ18"/>
  <c r="P1786"/>
  <c r="EN22"/>
  <c r="EN1772"/>
  <c r="P1746"/>
  <c r="EK258"/>
  <c r="P300"/>
  <c r="AS1263"/>
  <c r="F1309"/>
  <c r="EK484"/>
  <c r="P530"/>
  <c r="F655"/>
  <c r="AR602"/>
  <c r="R18"/>
  <c r="F1786"/>
  <c r="EK1385"/>
  <c r="P1433"/>
  <c r="EJ258"/>
  <c r="P311"/>
  <c r="DG258"/>
  <c r="P285"/>
  <c r="P881"/>
  <c r="EJ828"/>
  <c r="O1448"/>
  <c r="F1475"/>
  <c r="AP18"/>
  <c r="F1781"/>
  <c r="F1806" s="1"/>
  <c r="F1813" s="1"/>
  <c r="F1819" s="1"/>
  <c r="EJ1129"/>
  <c r="P1184"/>
  <c r="AS1448"/>
  <c r="F1490"/>
  <c r="DQ22"/>
  <c r="P1768"/>
  <c r="DQ1772"/>
  <c r="AR1324"/>
  <c r="F1381"/>
  <c r="F1444"/>
  <c r="AR1385"/>
  <c r="DG1129"/>
  <c r="P1158"/>
  <c r="ER18"/>
  <c r="P1783"/>
  <c r="AS484"/>
  <c r="F530"/>
  <c r="X22"/>
  <c r="X1772"/>
  <c r="F1767"/>
  <c r="F1053"/>
  <c r="AS1009"/>
  <c r="Q22"/>
  <c r="F1753"/>
  <c r="Q1772"/>
  <c r="F57"/>
  <c r="O26"/>
  <c r="O1741"/>
  <c r="AS716"/>
  <c r="F756"/>
  <c r="EP18"/>
  <c r="P1779"/>
  <c r="Y22"/>
  <c r="F1768"/>
  <c r="Y1772"/>
  <c r="F588"/>
  <c r="AT545"/>
  <c r="P1173"/>
  <c r="EK1129"/>
  <c r="P1309"/>
  <c r="EK1263"/>
  <c r="AR26"/>
  <c r="F83"/>
  <c r="AR1741"/>
  <c r="DH18"/>
  <c r="P1775"/>
  <c r="AY22"/>
  <c r="F1749"/>
  <c r="AY1772"/>
  <c r="EK1448"/>
  <c r="P1490"/>
  <c r="AV22"/>
  <c r="F1746"/>
  <c r="AV1772"/>
  <c r="AS1505"/>
  <c r="F1547"/>
  <c r="O1263"/>
  <c r="F1294"/>
  <c r="AS372"/>
  <c r="F412"/>
  <c r="O602"/>
  <c r="F629"/>
  <c r="EJ1385"/>
  <c r="P1444"/>
  <c r="F994"/>
  <c r="AS948"/>
  <c r="DG1741"/>
  <c r="F1558"/>
  <c r="AR1505"/>
  <c r="DG1385"/>
  <c r="P1418"/>
  <c r="P756"/>
  <c r="EK716"/>
  <c r="AZ22"/>
  <c r="AZ1772"/>
  <c r="F1752"/>
  <c r="DK18"/>
  <c r="P1787"/>
  <c r="AR1129"/>
  <c r="F1184"/>
  <c r="F311"/>
  <c r="AR258"/>
  <c r="AS87"/>
  <c r="F133"/>
  <c r="EK1741"/>
  <c r="DG203"/>
  <c r="P228"/>
  <c r="EQ22"/>
  <c r="EQ1772"/>
  <c r="P1749"/>
  <c r="P133" l="1"/>
  <c r="EK87"/>
  <c r="EJ1009"/>
  <c r="P1064"/>
  <c r="P1819"/>
  <c r="K1835" i="8"/>
  <c r="J1842" i="5"/>
  <c r="EN18" i="1"/>
  <c r="P1777"/>
  <c r="DQ18"/>
  <c r="P1799"/>
  <c r="EQ18"/>
  <c r="P1780"/>
  <c r="AY18"/>
  <c r="F1780"/>
  <c r="EO18"/>
  <c r="P1778"/>
  <c r="P1805" s="1"/>
  <c r="AV18"/>
  <c r="F1777"/>
  <c r="AS22"/>
  <c r="AS1772"/>
  <c r="F1758"/>
  <c r="T16" i="2" s="1"/>
  <c r="EK22" i="1"/>
  <c r="EK1772"/>
  <c r="P1758"/>
  <c r="AW18"/>
  <c r="F1778"/>
  <c r="F1805" s="1"/>
  <c r="F1812" s="1"/>
  <c r="F1818" s="1"/>
  <c r="F1825" s="1"/>
  <c r="O22"/>
  <c r="O1772"/>
  <c r="F1743"/>
  <c r="Q18"/>
  <c r="F1784"/>
  <c r="DG22"/>
  <c r="P1743"/>
  <c r="DG1772"/>
  <c r="Y18"/>
  <c r="F1799"/>
  <c r="X18"/>
  <c r="F1798"/>
  <c r="EJ22"/>
  <c r="EJ1772"/>
  <c r="P1769"/>
  <c r="DI18"/>
  <c r="P1784"/>
  <c r="AT18"/>
  <c r="F1790"/>
  <c r="F1804" s="1"/>
  <c r="F1811" s="1"/>
  <c r="F1817" s="1"/>
  <c r="EL22"/>
  <c r="P1759"/>
  <c r="EL1772"/>
  <c r="AR22"/>
  <c r="AR1772"/>
  <c r="F1769"/>
  <c r="AZ18"/>
  <c r="F1783"/>
  <c r="DP18"/>
  <c r="P1798"/>
  <c r="E16" i="2" l="1"/>
  <c r="I16" s="1"/>
  <c r="I18" s="1"/>
  <c r="I32" i="5"/>
  <c r="P1812" i="1"/>
  <c r="K1828" i="8"/>
  <c r="J1834" i="5"/>
  <c r="K1841" i="8"/>
  <c r="J1849" i="5"/>
  <c r="F16" i="2"/>
  <c r="F18" s="1"/>
  <c r="I33" i="5"/>
  <c r="T18" i="2"/>
  <c r="X16"/>
  <c r="X18" s="1"/>
  <c r="O18" i="1"/>
  <c r="F1774"/>
  <c r="AS18"/>
  <c r="F1789"/>
  <c r="F1803" s="1"/>
  <c r="DG18"/>
  <c r="P1774"/>
  <c r="AR18"/>
  <c r="F1800"/>
  <c r="F1801" s="1"/>
  <c r="EL18"/>
  <c r="P1790"/>
  <c r="P1804" s="1"/>
  <c r="EJ18"/>
  <c r="P1800"/>
  <c r="P1801" s="1"/>
  <c r="EK18"/>
  <c r="P1789"/>
  <c r="P1803" s="1"/>
  <c r="E18" i="2" l="1"/>
  <c r="P1811" i="1"/>
  <c r="K1827" i="8"/>
  <c r="J1833" i="5"/>
  <c r="K1826" i="8"/>
  <c r="J1832" i="5"/>
  <c r="P1818" i="1"/>
  <c r="K1834" i="8"/>
  <c r="J1841" i="5"/>
  <c r="K1824" i="8"/>
  <c r="J1830" i="5"/>
  <c r="F1810" i="1"/>
  <c r="F1807"/>
  <c r="P1810"/>
  <c r="P1807"/>
  <c r="K1832" i="8" l="1"/>
  <c r="J1839" i="5"/>
  <c r="P1825" i="1"/>
  <c r="K1840" i="8"/>
  <c r="J1848" i="5"/>
  <c r="M1856" s="1"/>
  <c r="P1817" i="1"/>
  <c r="K1833" i="8"/>
  <c r="J1840" i="5"/>
  <c r="K1830" i="8"/>
  <c r="J1836" i="5"/>
  <c r="F1814" i="1"/>
  <c r="F1816"/>
  <c r="P1814"/>
  <c r="P1816"/>
  <c r="K1838" i="8" l="1"/>
  <c r="J1846" i="5"/>
  <c r="K1839" i="8"/>
  <c r="J1847" i="5"/>
  <c r="K1847" i="8"/>
  <c r="J1856" i="5"/>
  <c r="K1836" i="8"/>
  <c r="J1843" i="5"/>
  <c r="P1820" i="1"/>
  <c r="P1821"/>
  <c r="F1820"/>
  <c r="F1821"/>
  <c r="F1822" s="1"/>
  <c r="F1823" s="1"/>
  <c r="M1852" i="5" l="1"/>
  <c r="M1853" s="1"/>
  <c r="M1854" s="1"/>
  <c r="K1842" i="8"/>
  <c r="J1850" i="5"/>
  <c r="P1822" i="1"/>
  <c r="K1843" i="8"/>
  <c r="J1852" i="5"/>
  <c r="F1824" i="1"/>
  <c r="F1826" s="1"/>
  <c r="M1855" i="5" l="1"/>
  <c r="M1857" s="1"/>
  <c r="P1823" i="1"/>
  <c r="K1844" i="8"/>
  <c r="J1853" i="5"/>
  <c r="K1845" i="8" l="1"/>
  <c r="J1854" i="5"/>
  <c r="P1824" i="1"/>
  <c r="P1826" l="1"/>
  <c r="K1846" i="8"/>
  <c r="J1855" i="5"/>
  <c r="K1848" i="8" l="1"/>
  <c r="J1857" i="5"/>
  <c r="I31" s="1"/>
</calcChain>
</file>

<file path=xl/sharedStrings.xml><?xml version="1.0" encoding="utf-8"?>
<sst xmlns="http://schemas.openxmlformats.org/spreadsheetml/2006/main" count="59374" uniqueCount="1203">
  <si>
    <t>Smeta.RU  (495) 974-1589</t>
  </si>
  <si>
    <t>_PS_</t>
  </si>
  <si>
    <t>Smeta.RU</t>
  </si>
  <si>
    <t/>
  </si>
  <si>
    <t>"Ансамбль застройки Серпуховской площади (фрагмент).- Доходный дом с лавкам, 1800-1810гг., 1827г., 1883г., арх.С.Тропаревский" расположенный по адресу: г.Москва, Серпуховская пл., д. 36/71, стр.1</t>
  </si>
  <si>
    <t>ДУ-02-01-22</t>
  </si>
  <si>
    <t>Итого по смете 1436716,75  Основная заработная плата 11850,71  Эксплуатация машин 2506,79  Заработная плата машинистов 254,75  Материалы 435810,63  Накладные расходы 13499,61  Сметная прибыль 8411,55  Итого 1458627,91</t>
  </si>
  <si>
    <t>Сметные нормы списания</t>
  </si>
  <si>
    <t>Коды ценников</t>
  </si>
  <si>
    <t>ФЕР - 2017г. (И5)</t>
  </si>
  <si>
    <t>ТР для Версии 10: Центральные регионы (с уч. п-ма 2536-ИП/12/ГС от 27.11.12, 01/57049-ЮЛ от 27.04.2018) от 14.03.2019 г</t>
  </si>
  <si>
    <t>ФЕР-2017</t>
  </si>
  <si>
    <t>Поправки  для НБ 2014 года от 28.04.2017</t>
  </si>
  <si>
    <t>02-01-22</t>
  </si>
  <si>
    <t>1.Система ВД1 (оборудование)</t>
  </si>
  <si>
    <t>Итого по разделу 174653,65</t>
  </si>
  <si>
    <t>1</t>
  </si>
  <si>
    <t>20-03-002-04</t>
  </si>
  <si>
    <t>Установка вентиляторов осевых массой до 0,2 т</t>
  </si>
  <si>
    <t>ШТ</t>
  </si>
  <si>
    <t>ФЕР-2001, 20-03-002-04, приказ Минстроя России №1039/пр от 30.12.2016г.</t>
  </si>
  <si>
    <t>)*1,2)*1,25</t>
  </si>
  <si>
    <t>)*1,2)*1,15</t>
  </si>
  <si>
    <t>Общестроительные работы</t>
  </si>
  <si>
    <t>Вентиляция и кондиционирование</t>
  </si>
  <si>
    <t>ФЕР-20</t>
  </si>
  <si>
    <t>Поправка: Прил.2, Табл.3, п. 1.1  Поправка: п.8.7.1</t>
  </si>
  <si>
    <t>*0,9</t>
  </si>
  <si>
    <t>*0,85</t>
  </si>
  <si>
    <t>2</t>
  </si>
  <si>
    <t>01.7.15.02-0051</t>
  </si>
  <si>
    <t>Болты анкерные</t>
  </si>
  <si>
    <t>т</t>
  </si>
  <si>
    <t>ФССЦ-2001, 01.7.15.02-0051, приказ Минстроя России №1039/пр от 30.12.2016г.</t>
  </si>
  <si>
    <t>Материалы строительные</t>
  </si>
  <si>
    <t>Материалы и конструкции ( строительные ) по ценникам и каталогом</t>
  </si>
  <si>
    <t>ФССЦст</t>
  </si>
  <si>
    <t>3</t>
  </si>
  <si>
    <t>Коммеческое предлож.№КП-261046 от 01.02.2021Г.</t>
  </si>
  <si>
    <t>Вентиляторы осевые "Systemair" (11 kW; SO; IE3}, АХС 630-6/25'-2 (F)-P.</t>
  </si>
  <si>
    <t>шт.</t>
  </si>
  <si>
    <t>Материалы, изделия и конструкции</t>
  </si>
  <si>
    <t>материалы (03)</t>
  </si>
  <si>
    <t>[754 357,07 / 1,2 /  3,92] +  3% Трансп +  1,2% Заг.скл</t>
  </si>
  <si>
    <t>4</t>
  </si>
  <si>
    <t>20-02-018-01</t>
  </si>
  <si>
    <t>Установка вставок гибких к радиальным вентиляторам</t>
  </si>
  <si>
    <t>м2</t>
  </si>
  <si>
    <t>ФЕР-2001, 20-02-018-01, приказ Минстроя России №1039/пр от 30.12.2016г.</t>
  </si>
  <si>
    <t>5</t>
  </si>
  <si>
    <t>Гибкая вставка EVH 630</t>
  </si>
  <si>
    <t>[50 560,13 / 1,2 /  7,84] +  2% Заг.скл</t>
  </si>
  <si>
    <t>6</t>
  </si>
  <si>
    <t>Контрфланец для AR, GFL- AR 630</t>
  </si>
  <si>
    <t>[8 185,93 / 1,2 /  7,84] +  2% Заг.скл</t>
  </si>
  <si>
    <t>7</t>
  </si>
  <si>
    <t>20-02-020-01</t>
  </si>
  <si>
    <t>Установка виброизолятора номер 38</t>
  </si>
  <si>
    <t>10 ШТ</t>
  </si>
  <si>
    <t>ФЕР-2001, 20-02-020-01, приказ Минстроя России №1039/пр от 30.12.2016г.</t>
  </si>
  <si>
    <t>8</t>
  </si>
  <si>
    <t>Пружинные антивибрационные опоры(комплект 4 шт) "Systemair" FSD4</t>
  </si>
  <si>
    <t>[19 838,83 / 1,2 /  7,84] +  2% Заг.скл</t>
  </si>
  <si>
    <t>9</t>
  </si>
  <si>
    <t>20-02-004-03</t>
  </si>
  <si>
    <t>Установка клапанов обратных диаметром до 800 мм</t>
  </si>
  <si>
    <t>ФЕР-2001, 20-02-004-03, приказ Минстроя России №1039/пр от 30.12.2016г.</t>
  </si>
  <si>
    <t>10</t>
  </si>
  <si>
    <t>Клапаны обратные "Systemair" LRK 630(F)</t>
  </si>
  <si>
    <t>[55 567,99 / 1,2 /  7,84] +  2% Заг.скл</t>
  </si>
  <si>
    <t>11</t>
  </si>
  <si>
    <t>20-02-019-01</t>
  </si>
  <si>
    <t>Установка кронштейнов под вентиляционное оборудование</t>
  </si>
  <si>
    <t>100 кг</t>
  </si>
  <si>
    <t>ФЕР-2001, 20-02-019-01, приказ Минстроя России №1039/пр от 30.12.2016г.</t>
  </si>
  <si>
    <t>12</t>
  </si>
  <si>
    <t>18.5.08.18-0071</t>
  </si>
  <si>
    <t>Кронштейны и подставки под оборудование из сортовой стали</t>
  </si>
  <si>
    <t>кг</t>
  </si>
  <si>
    <t>ФССЦ-2001, 18.5.08.18-0071, приказ Минстроя России №1039/пр от 30.12.2016г.</t>
  </si>
  <si>
    <t>13</t>
  </si>
  <si>
    <t>Монтажный кронштейн, MPR 630 mounting ring АХС</t>
  </si>
  <si>
    <t>[57 012,56 / 1,2 /  7,84] +  2% Заг.скл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</si>
  <si>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</si>
  <si>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</si>
  <si>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</si>
  <si>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</si>
  <si>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</si>
  <si>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</si>
  <si>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</si>
  <si>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</si>
  <si>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</si>
  <si>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</si>
  <si>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</si>
  <si>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</si>
  <si>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</si>
  <si>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</si>
  <si>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</si>
  <si>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</si>
  <si>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</si>
  <si>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</si>
  <si>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</si>
  <si>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</si>
  <si>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</si>
  <si>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</si>
  <si>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</si>
  <si>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</si>
  <si>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</si>
  <si>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</si>
  <si>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</si>
  <si>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</si>
  <si>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</si>
  <si>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</si>
  <si>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</si>
  <si>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</si>
  <si>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</si>
  <si>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</si>
  <si>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</si>
  <si>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</si>
  <si>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</si>
  <si>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</si>
  <si>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</si>
  <si>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</si>
  <si>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</si>
  <si>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</si>
  <si>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</si>
  <si>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</si>
  <si>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</si>
  <si>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</si>
  <si>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</si>
  <si>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</si>
  <si>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</si>
  <si>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</si>
  <si>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</si>
  <si>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</si>
  <si>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</si>
  <si>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</si>
  <si>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2.Система ВД2 (оборудование)</t>
  </si>
  <si>
    <t>14</t>
  </si>
  <si>
    <t>15</t>
  </si>
  <si>
    <t>16</t>
  </si>
  <si>
    <t>Вентиляторы осевые "Systemair" (5.5 kW; SO; IE3}, АХС 560-6/23°-2 (F}-P</t>
  </si>
  <si>
    <t>[521 202,66 / 1,2 /  3,92] +  3% Трансп +  1,2% Заг.скл</t>
  </si>
  <si>
    <t>17</t>
  </si>
  <si>
    <t>18</t>
  </si>
  <si>
    <t>Гибкая вставка EVH 560</t>
  </si>
  <si>
    <t>[44 685,52 / 1,2 /  7,84] +  2% Заг.скл</t>
  </si>
  <si>
    <t>19</t>
  </si>
  <si>
    <t>Контрфланец для AR, GFL- AR 560</t>
  </si>
  <si>
    <t>[6 259,83 / 1,2 /  7,84] +  2% Заг.скл</t>
  </si>
  <si>
    <t>20</t>
  </si>
  <si>
    <t>21</t>
  </si>
  <si>
    <t>Пружинные антивибрационные опоры(комплект 4 шт) "Systemair" FSD3</t>
  </si>
  <si>
    <t>22</t>
  </si>
  <si>
    <t>23</t>
  </si>
  <si>
    <t>Клапаны обратные "Systemair" LRK 560(F)</t>
  </si>
  <si>
    <t>[54 604,94 / 1,2 /  7,84] +  2% Заг.скл</t>
  </si>
  <si>
    <t>24</t>
  </si>
  <si>
    <t>25</t>
  </si>
  <si>
    <t>26</t>
  </si>
  <si>
    <t>Монтажный кронштейн, MPR 560 mounting ring АХС</t>
  </si>
  <si>
    <t>[55 760,6 / 1,2 /  7,84] +  2% Заг.скл</t>
  </si>
  <si>
    <t>3.Система ВД3 (оборудование)</t>
  </si>
  <si>
    <t>27</t>
  </si>
  <si>
    <t>20-03-003-03</t>
  </si>
  <si>
    <t>Установка вентиляторов крышных массой до 0,4 т</t>
  </si>
  <si>
    <t>ФЕР-2001, 20-03-003-03, приказ Минстроя России №1039/пр от 30.12.2016г.</t>
  </si>
  <si>
    <t>28</t>
  </si>
  <si>
    <t>29</t>
  </si>
  <si>
    <t>Крышный вентилятор. D W 1000D6-XP/F400 smoke ext, "Systemair"</t>
  </si>
  <si>
    <t>[951 589,71 / 1,2 /  3,92] +  3% Трансп +  1,2% Заг.скл</t>
  </si>
  <si>
    <t>30</t>
  </si>
  <si>
    <t>20-02-004-09</t>
  </si>
  <si>
    <t>Установка клапанов обратных периметром до 4500 мм</t>
  </si>
  <si>
    <t>ФЕР-2001, 20-02-004-09, приказ Минстроя России №1039/пр от 30.12.2016г.</t>
  </si>
  <si>
    <t>31</t>
  </si>
  <si>
    <t>Клапаны обратные "Systemair" VKGIF 800/1 ООО</t>
  </si>
  <si>
    <t>[68 858,08 / 1,2 /  7,84] +  2% Заг.скл</t>
  </si>
  <si>
    <t>32</t>
  </si>
  <si>
    <t>20-02-013-06</t>
  </si>
  <si>
    <t>Установка узлов прохода вытяжных вентиляционных шахт диаметром патрубка до 1250 мм</t>
  </si>
  <si>
    <t>ФЕР-2001, 20-02-013-06, приказ Минстроя России №1039/пр от 30.12.2016г.</t>
  </si>
  <si>
    <t>33</t>
  </si>
  <si>
    <t>Короб крышный "Systemair" FDG-F800-1000</t>
  </si>
  <si>
    <t>[85 615,15 / 1,2 /  7,84] +  2% Заг.скл</t>
  </si>
  <si>
    <t>34</t>
  </si>
  <si>
    <t>Соединитель гибкий прим. Установка вставок гибких к радиальным вентиляторам</t>
  </si>
  <si>
    <t>35</t>
  </si>
  <si>
    <t>Соединитель гибкий  "Systemair" FDG/F800-1000</t>
  </si>
  <si>
    <t>[90 334,09 / 1,2 /  7,84] +  2% Заг.скл</t>
  </si>
  <si>
    <t>36</t>
  </si>
  <si>
    <t>Переходник на всасывании для крышных вентиляторов: ASSG/F 800-1000</t>
  </si>
  <si>
    <t>[42 374,2 / 1,2 /  7,84] +  2% Заг.скл</t>
  </si>
  <si>
    <t>4.Система ВД4 (оборудование)</t>
  </si>
  <si>
    <t>37</t>
  </si>
  <si>
    <t>38</t>
  </si>
  <si>
    <t>39</t>
  </si>
  <si>
    <t>Крышный вентилятор, D W 800D6-XUF400</t>
  </si>
  <si>
    <t>[692 336,65 / 1,2 /  3,92] +  3% Трансп +  1,2% Заг.скл</t>
  </si>
  <si>
    <t>40</t>
  </si>
  <si>
    <t>41</t>
  </si>
  <si>
    <t>42</t>
  </si>
  <si>
    <t>43</t>
  </si>
  <si>
    <t>44</t>
  </si>
  <si>
    <t>45</t>
  </si>
  <si>
    <t>46</t>
  </si>
  <si>
    <t>5.Система ПД1 (оборудование)</t>
  </si>
  <si>
    <t>47</t>
  </si>
  <si>
    <t>48</t>
  </si>
  <si>
    <t>49</t>
  </si>
  <si>
    <t>Вентиляторы осевые "Systemair" АХС 315-6/23'-2-Р,(0,55 kW: SU; IE1}</t>
  </si>
  <si>
    <t>[132 900,9 / 1,2 /  3,92] +  3% Трансп +  1,2% Заг.скл</t>
  </si>
  <si>
    <t>50</t>
  </si>
  <si>
    <t>51</t>
  </si>
  <si>
    <t>Гибкие оединительные вставки для AR EV-AR 315 "Systemair"</t>
  </si>
  <si>
    <t>[8 956,37 / 1,2 /  7,84] +  2% Заг.скл</t>
  </si>
  <si>
    <t>52</t>
  </si>
  <si>
    <t>Контрфланец для AR, GFL- AR 315  "Systemair"</t>
  </si>
  <si>
    <t>[2 311,32 / 1,2 /  7,84] +  2% Заг.скл</t>
  </si>
  <si>
    <t>53</t>
  </si>
  <si>
    <t>54</t>
  </si>
  <si>
    <t>Пружинные антивибрационные опоры(комплект 4 шт) "Systemair" FSD1</t>
  </si>
  <si>
    <t>55</t>
  </si>
  <si>
    <t>56</t>
  </si>
  <si>
    <t>57</t>
  </si>
  <si>
    <t>Монтажный кронштейн, MPR 315 mounting ring АХС</t>
  </si>
  <si>
    <t>[52 486,23 / 1,2 /  7,84] +  2% Заг.скл</t>
  </si>
  <si>
    <t>6.Система ПД2.1 (оборудование)</t>
  </si>
  <si>
    <t>58</t>
  </si>
  <si>
    <t>59</t>
  </si>
  <si>
    <t>60</t>
  </si>
  <si>
    <t>Вентиляторы осевые "Systemair" (4 kW; SO; IE3}, АХС 560-9/14° -2-PV</t>
  </si>
  <si>
    <t>[266 379,63 / 1,2 /  3,92] +  3% Трансп +  1,2% Заг.скл</t>
  </si>
  <si>
    <t>61</t>
  </si>
  <si>
    <t>62</t>
  </si>
  <si>
    <t>Гибкие оединительные вставки для AR EV-AR 560 "Systemair"</t>
  </si>
  <si>
    <t>[15 890,33 / 1,2 /  7,84] +  2% Заг.скл</t>
  </si>
  <si>
    <t>63</t>
  </si>
  <si>
    <t>Контрфланец для AR, GFL- AR 560  "Systemair"</t>
  </si>
  <si>
    <t>64</t>
  </si>
  <si>
    <t>65</t>
  </si>
  <si>
    <t>Пружинные антивибрационные опоры(комплект 4 шт) "Systemair" FSD2</t>
  </si>
  <si>
    <t>66</t>
  </si>
  <si>
    <t>67</t>
  </si>
  <si>
    <t>68</t>
  </si>
  <si>
    <t>7.Система ПД2.2 (оборудование)</t>
  </si>
  <si>
    <t>69</t>
  </si>
  <si>
    <t>20-06-002-01</t>
  </si>
  <si>
    <t>Установка камер приточных типовых без секции орошения производительностью до 10 тыс.м3/час</t>
  </si>
  <si>
    <t>ФЕР-2001, 20-06-002-01, приказ Минстроя России №1039/пр от 30.12.2016г.</t>
  </si>
  <si>
    <t>69,1</t>
  </si>
  <si>
    <t>69,2</t>
  </si>
  <si>
    <t>01.7.15.11-0062</t>
  </si>
  <si>
    <t>Шайбы стальные</t>
  </si>
  <si>
    <t>ФССЦ-2001, 01.7.15.11-0062, приказ Минстроя России №1039/пр от 30.12.2016г.</t>
  </si>
  <si>
    <t>69,3</t>
  </si>
  <si>
    <t>04.3.01.09-0012</t>
  </si>
  <si>
    <t>Раствор готовый кладочный цементный марки 50</t>
  </si>
  <si>
    <t>м3</t>
  </si>
  <si>
    <t>ФССЦ-2001, 04.3.01.09-0012, приказ Минстроя России №1039/пр от 30.12.2016г.</t>
  </si>
  <si>
    <t>70</t>
  </si>
  <si>
    <t>Приточный агрегат с выноси. пультом управn., Topvex SF02 EL 9kW</t>
  </si>
  <si>
    <t>[462 745,53 / 1,2 /  3,92] +  3% Трансп +  1,2% Заг.скл</t>
  </si>
  <si>
    <t>71</t>
  </si>
  <si>
    <t>20-02-004-15</t>
  </si>
  <si>
    <t>Установка клапанов огнезадерживающих с ручной регулировкой периметром до 1600 мм</t>
  </si>
  <si>
    <t>ФЕР-2001, 20-02-004-15, приказ Минстроя России №1039/пр от 30.12.2016г.</t>
  </si>
  <si>
    <t>71,1</t>
  </si>
  <si>
    <t>08.1.03.04-0001</t>
  </si>
  <si>
    <t>Блочки</t>
  </si>
  <si>
    <t>10 шт.</t>
  </si>
  <si>
    <t>ФССЦ-2001, 08.1.03.04-0001, приказ Минстроя России №1039/пр от 30.12.2016г.</t>
  </si>
  <si>
    <t>71,2</t>
  </si>
  <si>
    <t>20.1.02.19-0015</t>
  </si>
  <si>
    <t>Трос стальной</t>
  </si>
  <si>
    <t>м</t>
  </si>
  <si>
    <t>ФССЦ-2001, 20.1.02.19-0015, приказ Минстроя России №1039/пр от 30.12.2016г.</t>
  </si>
  <si>
    <t>72</t>
  </si>
  <si>
    <t>Входящий фланец, ASF 200/КВ.</t>
  </si>
  <si>
    <t>[7 319,18 / 1,2 /  7,84] +  2% Заг.скл</t>
  </si>
  <si>
    <t>73</t>
  </si>
  <si>
    <t>Регулятор расхода воздуха, TUNE-R-200-3-LF24</t>
  </si>
  <si>
    <t>[31 106,52 / 1,2 /  7,84] +  2% Заг.скл</t>
  </si>
  <si>
    <t>8.Система ПД3 (оборудование)</t>
  </si>
  <si>
    <t>74</t>
  </si>
  <si>
    <t>75</t>
  </si>
  <si>
    <t>76</t>
  </si>
  <si>
    <t>Вентиляторы осевые "Systemair" АХС 1000-10/12° -4,(5,5 kW: SU; IE3}</t>
  </si>
  <si>
    <t>[414 304,11 / 1,2 /  3,92] +  3% Трансп +  1,2% Заг.скл</t>
  </si>
  <si>
    <t>77</t>
  </si>
  <si>
    <t>78</t>
  </si>
  <si>
    <t>Гибкие оединительные вставки для AR EV-AR 1000 "Systemair"</t>
  </si>
  <si>
    <t>[51 619,48 / 1,2 /  7,84] +  2% Заг.скл</t>
  </si>
  <si>
    <t>79</t>
  </si>
  <si>
    <t>Контрфланец для AR, GFL- AR 1000  "Systemair"</t>
  </si>
  <si>
    <t>80</t>
  </si>
  <si>
    <t>81</t>
  </si>
  <si>
    <t>82</t>
  </si>
  <si>
    <t>83</t>
  </si>
  <si>
    <t>84</t>
  </si>
  <si>
    <t>Монтажный кронштейн, MPR 1000 mounting ring АХС</t>
  </si>
  <si>
    <t>[71 747,23 / 1,2 /  7,84] +  2% Заг.скл</t>
  </si>
  <si>
    <t>9.Система ПД4 (оборудование)</t>
  </si>
  <si>
    <t>85</t>
  </si>
  <si>
    <t>86</t>
  </si>
  <si>
    <t>87</t>
  </si>
  <si>
    <t>Вентиляторы осевые "Systemair" (2,2 kW; SO; IE3}, АХС 400-6/29'-2-PV</t>
  </si>
  <si>
    <t>[194 295,34 / 1,2 /  3,92] +  3% Трансп +  1,2% Заг.скл</t>
  </si>
  <si>
    <t>88</t>
  </si>
  <si>
    <t>89</t>
  </si>
  <si>
    <t>Гибкие соединительные вставки для AR, EV-AR 400</t>
  </si>
  <si>
    <t>[12 904,87 / 1,2 /  7,84] +  2% Заг.скл</t>
  </si>
  <si>
    <t>90</t>
  </si>
  <si>
    <t>Контрфланец для AR, GFL- AR 400</t>
  </si>
  <si>
    <t>[3 466,98 / 1,2 /  7,84] +  2% Заг.скл</t>
  </si>
  <si>
    <t>91</t>
  </si>
  <si>
    <t>92</t>
  </si>
  <si>
    <t>93</t>
  </si>
  <si>
    <t>94</t>
  </si>
  <si>
    <t>Клапаны обратные "Systemair" LRK 400</t>
  </si>
  <si>
    <t>[52 582,53 / 1,2 /  7,84] +  2% Заг.скл</t>
  </si>
  <si>
    <t>95</t>
  </si>
  <si>
    <t>96</t>
  </si>
  <si>
    <t>97</t>
  </si>
  <si>
    <t>Монтажный кронштейн, MPR 400 mounting ring АХС</t>
  </si>
  <si>
    <t>[53 738,19 / 1,2 /  7,84] +  2% Заг.скл</t>
  </si>
  <si>
    <t>10.Система ПД5 (оборудование)</t>
  </si>
  <si>
    <t>98</t>
  </si>
  <si>
    <t>99</t>
  </si>
  <si>
    <t>100</t>
  </si>
  <si>
    <t>Вентиляторы осевые "Systemair" (1,1 kW; SO; IE3}, АХС 400-6120"-2-Р</t>
  </si>
  <si>
    <t>[151 391,46 / 1,2 /  3,92] +  3% Трансп +  1,2% Заг.скл</t>
  </si>
  <si>
    <t>101</t>
  </si>
  <si>
    <t>102</t>
  </si>
  <si>
    <t>103</t>
  </si>
  <si>
    <t>104</t>
  </si>
  <si>
    <t>105</t>
  </si>
  <si>
    <t>106</t>
  </si>
  <si>
    <t>107</t>
  </si>
  <si>
    <t>108</t>
  </si>
  <si>
    <t>11.Система ПД6 (оборудование)</t>
  </si>
  <si>
    <t>109</t>
  </si>
  <si>
    <t>110</t>
  </si>
  <si>
    <t>111</t>
  </si>
  <si>
    <t>Вентиляторы осевые "Systemair" (5,5 kW; SU: IЕЗ),АХС 1000-10112°-4,</t>
  </si>
  <si>
    <t>112</t>
  </si>
  <si>
    <t>113</t>
  </si>
  <si>
    <t>Гибкие соединительные вставки для AR, EV-AR 1000</t>
  </si>
  <si>
    <t>114</t>
  </si>
  <si>
    <t>Контрфланец для AR,GFL-ARIAXC 1 ООО</t>
  </si>
  <si>
    <t>115</t>
  </si>
  <si>
    <t>116</t>
  </si>
  <si>
    <t>117</t>
  </si>
  <si>
    <t>118</t>
  </si>
  <si>
    <t>119</t>
  </si>
  <si>
    <t>12.Система ПД7 (оборудование)</t>
  </si>
  <si>
    <t>120</t>
  </si>
  <si>
    <t>121</t>
  </si>
  <si>
    <t>122</t>
  </si>
  <si>
    <t>Вентиляторы осевые "Systemair" (4 kW; SU: IЕЗ),АХС 900-10/14"-4,</t>
  </si>
  <si>
    <t>[322 284,69 / 1,2 /  3,92] +  3% Трансп +  1,2% Заг.скл</t>
  </si>
  <si>
    <t>123</t>
  </si>
  <si>
    <t>124</t>
  </si>
  <si>
    <t>Гибкие соединительные вставки для AR, EV-AXC 900</t>
  </si>
  <si>
    <t>[34 766,11 / 1,2 /  7,84] +  2% Заг.скл</t>
  </si>
  <si>
    <t>125</t>
  </si>
  <si>
    <t>Контрфланец для AR, GFL-ARIAXC 9ОО</t>
  </si>
  <si>
    <t>[11 363,99 / 1,2 /  7,84] +  2% Заг.скл</t>
  </si>
  <si>
    <t>126</t>
  </si>
  <si>
    <t>127</t>
  </si>
  <si>
    <t>128</t>
  </si>
  <si>
    <t>129</t>
  </si>
  <si>
    <t>130</t>
  </si>
  <si>
    <t>Монтажный кронштейн, MPR 900 mounting ring АХС</t>
  </si>
  <si>
    <t>[46 611,62 / 1,2 /  7,84] +  2% Заг.скл</t>
  </si>
  <si>
    <t>13.Система ПД7.2 (оборудование)</t>
  </si>
  <si>
    <t>131</t>
  </si>
  <si>
    <t>131,1</t>
  </si>
  <si>
    <t>131,2</t>
  </si>
  <si>
    <t>131,3</t>
  </si>
  <si>
    <t>132</t>
  </si>
  <si>
    <t>133</t>
  </si>
  <si>
    <t>133,1</t>
  </si>
  <si>
    <t>133,2</t>
  </si>
  <si>
    <t>134</t>
  </si>
  <si>
    <t>135</t>
  </si>
  <si>
    <t>14.Система ПД9 (оборудование)</t>
  </si>
  <si>
    <t>136</t>
  </si>
  <si>
    <t>137</t>
  </si>
  <si>
    <t>138</t>
  </si>
  <si>
    <t>Вентиляторы осевые "Systemair" (1,1 kW; SU: IЕЗ),АХС 400-6/20"-2-Р</t>
  </si>
  <si>
    <t>139</t>
  </si>
  <si>
    <t>140</t>
  </si>
  <si>
    <t>Гибкие соединительные вставки для AR, EV-AXC 400</t>
  </si>
  <si>
    <t>141</t>
  </si>
  <si>
    <t>142</t>
  </si>
  <si>
    <t>143</t>
  </si>
  <si>
    <t>144</t>
  </si>
  <si>
    <t>145</t>
  </si>
  <si>
    <t>146</t>
  </si>
  <si>
    <t>15.Система ПД10 (оборудование)</t>
  </si>
  <si>
    <t>147</t>
  </si>
  <si>
    <t>148</t>
  </si>
  <si>
    <t>149</t>
  </si>
  <si>
    <t>Вентиляторы осевые "Systemair" (5,5 kW; SU: IЕЗ),АХС 1000-10112"-4</t>
  </si>
  <si>
    <t>150</t>
  </si>
  <si>
    <t>151</t>
  </si>
  <si>
    <t>152</t>
  </si>
  <si>
    <t>153</t>
  </si>
  <si>
    <t>154</t>
  </si>
  <si>
    <t>155</t>
  </si>
  <si>
    <t>156</t>
  </si>
  <si>
    <t>157</t>
  </si>
  <si>
    <t>16.Система ВД1(сетевые элементы)</t>
  </si>
  <si>
    <t>158</t>
  </si>
  <si>
    <t>20-02-004-16</t>
  </si>
  <si>
    <t>Установка клапанов огнезадерживающих с ручной регулировкой периметром до 3200 мм</t>
  </si>
  <si>
    <t>ФЕР-2001, 20-02-004-16, приказ Минстроя России №1039/пр от 30.12.2016г.</t>
  </si>
  <si>
    <t>159</t>
  </si>
  <si>
    <t>160</t>
  </si>
  <si>
    <t>Материалы монтажные</t>
  </si>
  <si>
    <t>Материалы и конструкции ( монтажные )  по ценникам и каталогам</t>
  </si>
  <si>
    <t>ФССЦм</t>
  </si>
  <si>
    <t>161</t>
  </si>
  <si>
    <t>прайс</t>
  </si>
  <si>
    <t>Огнезадерживающий клапан, фланцевое соединение КЛОП-2(120)-НЗ-  МВЕ(220)-1000х600-К</t>
  </si>
  <si>
    <t>[38 950 / 1,2 /  7,84] +  2% Заг.скл</t>
  </si>
  <si>
    <t>162</t>
  </si>
  <si>
    <t>Огнезадерживающий клапан, фланцевое соединение КЛОП-2(120)-НЗ-  МВЕ(220)-600х1000-К</t>
  </si>
  <si>
    <t>[24 130 / 1,2 /  7,84] +  2% Заг.скл</t>
  </si>
  <si>
    <t>163</t>
  </si>
  <si>
    <t>26-01-054-01</t>
  </si>
  <si>
    <t>Обертывание поверхности изоляции рулонными материалами насухо с проклейкой швов</t>
  </si>
  <si>
    <t>100 м2</t>
  </si>
  <si>
    <t>ФЕР-2001, 26-01-054-01, приказ Минстроя России №1039/пр от 30.12.2016г.</t>
  </si>
  <si>
    <t>Теплоизоляционные работы</t>
  </si>
  <si>
    <t>ФЕР-26</t>
  </si>
  <si>
    <t>164</t>
  </si>
  <si>
    <t>12.2.04.07-0012</t>
  </si>
  <si>
    <t>Маты минераловатные прошивные с покрытием сеткой и кашированные неармированной алюминиевой фольгой, марка "Wired mat 105 ALU1" ROCKWOOL, толщиной 40 мм</t>
  </si>
  <si>
    <t>ФССЦ-2001, 12.2.04.07-0012, приказ Минстроя России №1039/пр от 30.12.2016г.</t>
  </si>
  <si>
    <t>165</t>
  </si>
  <si>
    <t>20-01-002-12</t>
  </si>
  <si>
    <t>Прокладка воздуховодов из листовой оцинкованной стали и алюминия класса П (плотные) толщиной 0,7 мм, периметром до 3200 мм</t>
  </si>
  <si>
    <t>ФЕР-2001, 20-01-002-12, приказ Минстроя России №1039/пр от 30.12.2016г.</t>
  </si>
  <si>
    <t>166</t>
  </si>
  <si>
    <t>19.1.01.03-0053</t>
  </si>
  <si>
    <t>Воздуховоды из оцинкованной стали с шиной и уголками толщиной 1,0 мм, периметром 3200 мм</t>
  </si>
  <si>
    <t>ФССЦ-2001, 19.1.01.03-0053, приказ Минстроя России №1039/пр от 30.12.2016г.</t>
  </si>
  <si>
    <t>167</t>
  </si>
  <si>
    <t>20-01-002-18</t>
  </si>
  <si>
    <t>Прокладка воздуховодов из листовой оцинкованной стали и алюминия класса П (плотные) толщиной 1,0 мм, диаметром от 900 до 1000 мм</t>
  </si>
  <si>
    <t>ФЕР-2001, 20-01-002-18, приказ Минстроя России №1039/пр от 30.12.2016г.</t>
  </si>
  <si>
    <t>168</t>
  </si>
  <si>
    <t>19.1.01.03-0082</t>
  </si>
  <si>
    <t>Воздуховоды из оцинкованной стали толщиной 1,0 мм, диаметром до 1000 мм (прим.630 мм)</t>
  </si>
  <si>
    <t>ФССЦ-2001, 19.1.01.03-0082, приказ Минстроя России №1039/пр от 30.12.2016г.</t>
  </si>
  <si>
    <t>169</t>
  </si>
  <si>
    <t>Переход из тонколистовой оцинкованной стали, толщ. 1,0мм, сечением 1000х600/Д630мм</t>
  </si>
  <si>
    <t>[228 / 1,2 /  7,84] +  2% Заг.скл</t>
  </si>
  <si>
    <t>170</t>
  </si>
  <si>
    <t>Отвод 90 гр. из тонколистовой оцинкованной стали, толщ. 1,0мм, сечением 1000х600</t>
  </si>
  <si>
    <t>[1 150 / 1,2 /  7,84] +  2% Заг.скл</t>
  </si>
  <si>
    <t>171</t>
  </si>
  <si>
    <t>19.1.01.07-0051</t>
  </si>
  <si>
    <t>Врезка из оцинкованной стали, диаметром 800/600 мм (прим.1000/600)</t>
  </si>
  <si>
    <t>ФССЦ-2001, 19.1.01.07-0051, приказ Минстроя России №1039/пр от 30.12.2016г.</t>
  </si>
  <si>
    <t>17.Система ВД2(сетевые элементы)</t>
  </si>
  <si>
    <t>172</t>
  </si>
  <si>
    <t>173</t>
  </si>
  <si>
    <t>174</t>
  </si>
  <si>
    <t>175</t>
  </si>
  <si>
    <t>Огнезадерживающий клапан, фланцевое соединение КЛОП-2(120)-НЗ-  МВЕ(220)-500х800-К</t>
  </si>
  <si>
    <t>[8 518 / 1,2 /  7,84] +  2% Заг.скл</t>
  </si>
  <si>
    <t>176</t>
  </si>
  <si>
    <t>177</t>
  </si>
  <si>
    <t>178</t>
  </si>
  <si>
    <t>179</t>
  </si>
  <si>
    <t>19.1.01.03-0052</t>
  </si>
  <si>
    <t>Воздуховоды из оцинкованной стали с шиной и уголками толщиной 1,0 мм, периметром 3000 мм</t>
  </si>
  <si>
    <t>ФССЦ-2001, 19.1.01.03-0052, приказ Минстроя России №1039/пр от 30.12.2016г.</t>
  </si>
  <si>
    <t>180</t>
  </si>
  <si>
    <t>20-01-003-82</t>
  </si>
  <si>
    <t>Прокладка воздуховодов из листовой, оцинкованной стали и алюминия класса Н (нормальные) толщиной 0,7 мм, диаметром от 500 до 560 мм</t>
  </si>
  <si>
    <t>ФЕР-2001, 20-01-001-07, приказ Минстроя России №1039/пр от 30.12.2016г.</t>
  </si>
  <si>
    <t>181</t>
  </si>
  <si>
    <t>Воздуховоды из оцинкованной стали толщиной 1,0 мм, диаметром до 1000 мм (прим.560 мм)</t>
  </si>
  <si>
    <t>182</t>
  </si>
  <si>
    <t>Переход из тонколистовой оцинкованной стали, толщ. 1,0мм, сечением 800х500/Д560мм</t>
  </si>
  <si>
    <t>[200 / 1,2 /  7,84] +  2% Заг.скл</t>
  </si>
  <si>
    <t>183</t>
  </si>
  <si>
    <t>Отвод 90 гр. из тонколистовой оцинкованной стали, толщ. 1,0мм, сечением Д560 мм</t>
  </si>
  <si>
    <t>184</t>
  </si>
  <si>
    <t>19.1.01.07-0050</t>
  </si>
  <si>
    <t>Врезка из оцинкованной стали, диаметром 800/500 мм</t>
  </si>
  <si>
    <t>ФССЦ-2001, 19.1.01.07-0050, приказ Минстроя России №1039/пр от 30.12.2016г.</t>
  </si>
  <si>
    <t>18.Система ВД3(сетевые элементы)</t>
  </si>
  <si>
    <t>185</t>
  </si>
  <si>
    <t>186</t>
  </si>
  <si>
    <t>187</t>
  </si>
  <si>
    <t>188</t>
  </si>
  <si>
    <t>Огнезадерживающий клапан, фланцевое соединение КЛОП-2(120)-НЗ-  МВЕ(220)-500х1000-К</t>
  </si>
  <si>
    <t>[12 920 / 1,2 /  7,84] +  2% Заг.скл</t>
  </si>
  <si>
    <t>189</t>
  </si>
  <si>
    <t>190</t>
  </si>
  <si>
    <t>191</t>
  </si>
  <si>
    <t>192</t>
  </si>
  <si>
    <t>193</t>
  </si>
  <si>
    <t>194</t>
  </si>
  <si>
    <t>Воздуховоды из оцинкованной стали толщиной 1,0 мм, диаметром до 1000 мм</t>
  </si>
  <si>
    <t>195</t>
  </si>
  <si>
    <t>Переход из тонколистовой оцинкованной стали, толщ. 1,0мм, сечением 1000х500/Д 800мм</t>
  </si>
  <si>
    <t>196</t>
  </si>
  <si>
    <t>Отвод 90 гр. из тонколистовой оцинкованной стали, толщ. 1,0мм, сечением 1000х500 мм</t>
  </si>
  <si>
    <t>19.Система ВД4(сетевые элементы)</t>
  </si>
  <si>
    <t>197</t>
  </si>
  <si>
    <t>198</t>
  </si>
  <si>
    <t>199</t>
  </si>
  <si>
    <t>200</t>
  </si>
  <si>
    <t>Огнезадерживающий клапан, фланцевое соединение КЛОП-2(120)-НЗ-  МВЕ(220)-1000х500-К</t>
  </si>
  <si>
    <t>[28 130 / 1,2 /  7,84] +  2% Заг.скл</t>
  </si>
  <si>
    <t>201</t>
  </si>
  <si>
    <t>202</t>
  </si>
  <si>
    <t>203</t>
  </si>
  <si>
    <t>204</t>
  </si>
  <si>
    <t>205</t>
  </si>
  <si>
    <t>206</t>
  </si>
  <si>
    <t>207</t>
  </si>
  <si>
    <t>Переход из тонколистовой оцинкованной стали, толщ. 1,0мм, сечением 1000х500/Д800мм</t>
  </si>
  <si>
    <t>208</t>
  </si>
  <si>
    <t>209</t>
  </si>
  <si>
    <t>19.1.01.06-0085</t>
  </si>
  <si>
    <t>Врезка  из оцинкованной стали, диаметром 1000/500 мм</t>
  </si>
  <si>
    <t>ФССЦ-2001, 19.1.01.06-0085, приказ Минстроя России №1039/пр от 30.12.2016г.</t>
  </si>
  <si>
    <t>20.Система ПД1(сетевые элементы)</t>
  </si>
  <si>
    <t>210</t>
  </si>
  <si>
    <t>211</t>
  </si>
  <si>
    <t>212</t>
  </si>
  <si>
    <t>213</t>
  </si>
  <si>
    <t>Огнезадерживающий клапан, фланцевое соединение КЛОП-2(120)-НЗ-  МВЕ(220)-400х400-К</t>
  </si>
  <si>
    <t>[8 930 / 1,2 /  7,84] +  2% Заг.скл</t>
  </si>
  <si>
    <t>214</t>
  </si>
  <si>
    <t>215</t>
  </si>
  <si>
    <t>216</t>
  </si>
  <si>
    <t>20-01-002-10</t>
  </si>
  <si>
    <t>Прокладка воздуховодов из листовой оцинкованной стали и алюминия класса П (плотные) толщиной 0,7 мм, периметром от 1100 до 1600 мм</t>
  </si>
  <si>
    <t>ФЕР-2001, 20-01-002-10, приказ Минстроя России №1039/пр от 30.12.2016г.</t>
  </si>
  <si>
    <t>217</t>
  </si>
  <si>
    <t>218</t>
  </si>
  <si>
    <t>Прокладка воздуховодов из листовой оцинкованной стали и алюминия класса П (плотные) толщиной 1,0 мм, диаметром от 900 до 1000 мм (прим.д315 мм)</t>
  </si>
  <si>
    <t>219</t>
  </si>
  <si>
    <t>220</t>
  </si>
  <si>
    <t>Переход из тонколистовой оцинкованной стали, толщ. 1,0мм, сечением 400х400/Д 315мм</t>
  </si>
  <si>
    <t>221</t>
  </si>
  <si>
    <t>21.Система ПД2.1, ПД2.2(сетевые элементы)</t>
  </si>
  <si>
    <t>222</t>
  </si>
  <si>
    <t>223</t>
  </si>
  <si>
    <t>224</t>
  </si>
  <si>
    <t>225</t>
  </si>
  <si>
    <t>Огнезадерживающий клапан, фланцевое соединение КЛОП-2(120)-НЗ-  МВЕ(220)-600х600-К</t>
  </si>
  <si>
    <t>[14 060 / 1,2 /  7,84] +  2% Заг.скл</t>
  </si>
  <si>
    <t>226</t>
  </si>
  <si>
    <t>227</t>
  </si>
  <si>
    <t>228</t>
  </si>
  <si>
    <t>229</t>
  </si>
  <si>
    <t>Огнезадерживающий клапан, нипельное соединение КЛОП-2(120)-НЗ-  МВЕ(220)-560-К</t>
  </si>
  <si>
    <t>[13 300 / 1,2 /  7,84] +  2% Заг.скл</t>
  </si>
  <si>
    <t>230</t>
  </si>
  <si>
    <t>Огнезадерживающий клапан, нипельное соединение КЛОП-2(120)-НЗ-  МВЕ(220)-200-К</t>
  </si>
  <si>
    <t>[10 260 / 1,2 /  7,84] +  2% Заг.скл</t>
  </si>
  <si>
    <t>231</t>
  </si>
  <si>
    <t>232</t>
  </si>
  <si>
    <t>233</t>
  </si>
  <si>
    <t>20-01-002-11</t>
  </si>
  <si>
    <t>Прокладка воздуховодов из листовой оцинкованной стали и алюминия класса П (плотные) толщиной 0,7 мм, периметром до 2400 мм</t>
  </si>
  <si>
    <t>ФЕР-2001, 20-01-002-11, приказ Минстроя России №1039/пр от 30.12.2016г.</t>
  </si>
  <si>
    <t>234</t>
  </si>
  <si>
    <t>235</t>
  </si>
  <si>
    <t>236</t>
  </si>
  <si>
    <t>237</t>
  </si>
  <si>
    <t>Воздуховоды из оцинкованной стали толщиной 1,0 мм, диаметром до 1000 мм (прим. 200 мм )</t>
  </si>
  <si>
    <t>238</t>
  </si>
  <si>
    <t>Переход из тонколистовой оцинкованной стали, толщ. 1,0мм, сечением 600х600/Д560мм</t>
  </si>
  <si>
    <t>[198 / 1,2 /  7,84] +  2% Заг.скл</t>
  </si>
  <si>
    <t>239</t>
  </si>
  <si>
    <t>Отвод 90 гр. из тонколистовой оцинкованной стали, толщ. 1,0мм, сечением д200 мм</t>
  </si>
  <si>
    <t>240</t>
  </si>
  <si>
    <t>19.1.01.07-0036</t>
  </si>
  <si>
    <t>Врезка из оцинкованной стали, диаметром 600/600 мм</t>
  </si>
  <si>
    <t>ФССЦ-2001, 19.1.01.07-0036, приказ Минстроя России №1039/пр от 30.12.2016г.</t>
  </si>
  <si>
    <t>241</t>
  </si>
  <si>
    <t>19.1.01.07-0064</t>
  </si>
  <si>
    <t>Врезка прямая из оцинкованной стали, диаметром 200 мм</t>
  </si>
  <si>
    <t>ФССЦ-2001, 19.1.01.07-0064, приказ Минстроя России №1039/пр от 30.12.2016г.</t>
  </si>
  <si>
    <t>22.Система ПД3(сетевые элементы)</t>
  </si>
  <si>
    <t>242</t>
  </si>
  <si>
    <t>243</t>
  </si>
  <si>
    <t>244</t>
  </si>
  <si>
    <t>245</t>
  </si>
  <si>
    <t>Огнезадерживающий клапан, фланцевое соединение КЛОП-2(120)-НЗ-  МВЕ(220)-800х800-К</t>
  </si>
  <si>
    <t>[18 240 / 1,2 /  7,84] +  2% Заг.скл</t>
  </si>
  <si>
    <t>246</t>
  </si>
  <si>
    <t>247</t>
  </si>
  <si>
    <t>248</t>
  </si>
  <si>
    <t>249</t>
  </si>
  <si>
    <t>250</t>
  </si>
  <si>
    <t>251</t>
  </si>
  <si>
    <t>252</t>
  </si>
  <si>
    <t>Переход из тонколистовой оцинкованной стали, толщ. 1,0мм, сечением 800х800/Д1000мм</t>
  </si>
  <si>
    <t>253</t>
  </si>
  <si>
    <t>254</t>
  </si>
  <si>
    <t>23.Система ПД4(сетевые элементы)</t>
  </si>
  <si>
    <t>255</t>
  </si>
  <si>
    <t>256</t>
  </si>
  <si>
    <t>257</t>
  </si>
  <si>
    <t>258</t>
  </si>
  <si>
    <t>Огнезадерживающий клапан, фланцевое соединение КЛОП-2(120)-НЗ-  МВЕ(220)-500х500-К</t>
  </si>
  <si>
    <t>259</t>
  </si>
  <si>
    <t>260</t>
  </si>
  <si>
    <t>261</t>
  </si>
  <si>
    <t>262</t>
  </si>
  <si>
    <t>263</t>
  </si>
  <si>
    <t>264</t>
  </si>
  <si>
    <t>Воздуховоды из оцинкованной стали толщиной 1,0 мм, диаметром до 1000 мм (прим.400 мм)</t>
  </si>
  <si>
    <t>265</t>
  </si>
  <si>
    <t>Переход из тонколистовой оцинкованной стали, толщ. 1,0мм, сечением 500х500/Д400мм</t>
  </si>
  <si>
    <t>266</t>
  </si>
  <si>
    <t>Отвод 90 гр. из тонколистовой оцинкованной стали, толщ. 1,0мм, сечением 500х500 мм</t>
  </si>
  <si>
    <t>267</t>
  </si>
  <si>
    <t>19.1.01.07-0028</t>
  </si>
  <si>
    <t>Врезка из оцинкованной стали, диаметром 500/500 мм</t>
  </si>
  <si>
    <t>ФССЦ-2001, 19.1.01.07-0028, приказ Минстроя России №1039/пр от 30.12.2016г.</t>
  </si>
  <si>
    <t>24.Система ПД5(сетевые элементы)</t>
  </si>
  <si>
    <t>268</t>
  </si>
  <si>
    <t>269</t>
  </si>
  <si>
    <t>270</t>
  </si>
  <si>
    <t>271</t>
  </si>
  <si>
    <t>[12 350 / 1,2 /  7,84] +  2% Заг.скл</t>
  </si>
  <si>
    <t>272</t>
  </si>
  <si>
    <t>Огнезадерживающий клапан, нипельное соединение КЛОП-2(120)-НЗ-  МВЕ(220)-400-К</t>
  </si>
  <si>
    <t>[11 400 / 1,2 /  7,84] +  2% Заг.скл</t>
  </si>
  <si>
    <t>273</t>
  </si>
  <si>
    <t>274</t>
  </si>
  <si>
    <t>275</t>
  </si>
  <si>
    <t>276</t>
  </si>
  <si>
    <t>277</t>
  </si>
  <si>
    <t>Прокладка воздуховодов из листовой оцинкованной стали и алюминия класса П (плотные) толщиной 1,0 мм, диаметром от 900 до 1000 мм (прим.д400 мм)</t>
  </si>
  <si>
    <t>278</t>
  </si>
  <si>
    <t>279</t>
  </si>
  <si>
    <t>Переход из тонколистовой оцинкованной стали, толщ. 1,0мм, сечением 400х400/Д 500мм</t>
  </si>
  <si>
    <t>280</t>
  </si>
  <si>
    <t>Отвод 90 гр. из тонколистовой оцинкованной стали, толщ. 1,0мм, сечением 400х400 мм</t>
  </si>
  <si>
    <t>281</t>
  </si>
  <si>
    <t>19.1.01.07-0021</t>
  </si>
  <si>
    <t>Врезка из оцинкованной стали, диаметром 400/400 мм</t>
  </si>
  <si>
    <t>ФССЦ-2001, 19.1.01.07-0021, приказ Минстроя России №1039/пр от 30.12.2016г.</t>
  </si>
  <si>
    <t>25.Система ПД6(сетевые элементы)</t>
  </si>
  <si>
    <t>282</t>
  </si>
  <si>
    <t>283</t>
  </si>
  <si>
    <t>284</t>
  </si>
  <si>
    <t>285</t>
  </si>
  <si>
    <t>[17 290 / 1,2 /  7,84] +  2% Заг.скл</t>
  </si>
  <si>
    <t>286</t>
  </si>
  <si>
    <t>287</t>
  </si>
  <si>
    <t>288</t>
  </si>
  <si>
    <t>289</t>
  </si>
  <si>
    <t>290</t>
  </si>
  <si>
    <t>291</t>
  </si>
  <si>
    <t>292</t>
  </si>
  <si>
    <t>26.Система ПД7.1(сетевые элементы)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</si>
  <si>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</si>
  <si>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</si>
  <si>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</si>
  <si>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</si>
  <si>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</si>
  <si>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</si>
  <si>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</si>
  <si>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</si>
  <si>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</si>
  <si>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</si>
  <si>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Воздуховоды из оцинкованной стали толщиной 1,0 мм, диаметром до 1000 мм (прим.д 900 мм)</t>
  </si>
  <si>
    <t>303</t>
  </si>
  <si>
    <t>Переход из тонколистовой оцинкованной стали, толщ. 1,0мм, сечением 800х800/Д900мм</t>
  </si>
  <si>
    <t>27.Система ПД7.2(сетевые элементы)</t>
  </si>
  <si>
    <t>304</t>
  </si>
  <si>
    <t>305</t>
  </si>
  <si>
    <t>306</t>
  </si>
  <si>
    <t>307</t>
  </si>
  <si>
    <t>Огнезадерживающий клапан, фланцевое соединение КЛОП-2(120)-НЗ-  МВЕ(220)-200х200-К</t>
  </si>
  <si>
    <t>[11 590 / 1,2 /  7,84] +  2% Заг.скл</t>
  </si>
  <si>
    <t>308</t>
  </si>
  <si>
    <t>309</t>
  </si>
  <si>
    <t>310</t>
  </si>
  <si>
    <t>20-01-002-08</t>
  </si>
  <si>
    <t>Прокладка воздуховодов из листовой оцинкованной стали и алюминия класса П (плотные) толщиной 0,7 мм, диаметром до 800 мм</t>
  </si>
  <si>
    <t>ФЕР-2001, 20-01-002-08, приказ Минстроя России №1039/пр от 30.12.2016г.</t>
  </si>
  <si>
    <t>311</t>
  </si>
  <si>
    <t>312</t>
  </si>
  <si>
    <t>Прокладка воздуховодов из листовой оцинкованной стали и алюминия класса П (плотные) толщиной 1,0 мм, диаметром от 900 до 1000 мм (прим.д200 мм)</t>
  </si>
  <si>
    <t>313</t>
  </si>
  <si>
    <t>314</t>
  </si>
  <si>
    <t>Переход из тонколистовой оцинкованной стали, толщ. 1,0мм, сечением 200х200/Д200мм</t>
  </si>
  <si>
    <t>315</t>
  </si>
  <si>
    <t>28.Система ПД9(сетевые элементы)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</si>
  <si>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</si>
  <si>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</si>
  <si>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</si>
  <si>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</si>
  <si>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</si>
  <si>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</si>
  <si>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</si>
  <si>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</si>
  <si>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</si>
  <si>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</si>
  <si>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</si>
  <si>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[228 / 1,2] +  2% Заг.скл</t>
  </si>
  <si>
    <t>327</t>
  </si>
  <si>
    <t>Переход из тонколистовой оцинкованной стали, толщ. 1,0мм, сечением 400х400/Д 400мм</t>
  </si>
  <si>
    <t>328</t>
  </si>
  <si>
    <t>329</t>
  </si>
  <si>
    <t>29.Система ПД10(сетевые элементы)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</si>
  <si>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</si>
  <si>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</si>
  <si>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</si>
  <si>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</si>
  <si>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</si>
  <si>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</si>
  <si>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</si>
  <si>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</si>
  <si>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</si>
  <si>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</si>
  <si>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</si>
  <si>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</si>
  <si>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Отвод 90 гр. из тонколистовой оцинкованной стали, толщ. 1,0мм, сечением 800х800</t>
  </si>
  <si>
    <t>Компенсация НДС 20% от стоимос</t>
  </si>
  <si>
    <t>Компенсация НДС 20% от стоимости материалов и оборудования</t>
  </si>
  <si>
    <t>Всего по смете 1458627,91  ГСВР:Ремонт жил Основной</t>
  </si>
  <si>
    <t>1.4</t>
  </si>
  <si>
    <t>Итого по смете</t>
  </si>
  <si>
    <t>1.5</t>
  </si>
  <si>
    <t>в том числе</t>
  </si>
  <si>
    <t>1.6</t>
  </si>
  <si>
    <t>Строительные работы</t>
  </si>
  <si>
    <t>1.7</t>
  </si>
  <si>
    <t>Монтажные работы</t>
  </si>
  <si>
    <t>1.8</t>
  </si>
  <si>
    <t>В том числе материалы</t>
  </si>
  <si>
    <t>1.9</t>
  </si>
  <si>
    <t>Оборудование</t>
  </si>
  <si>
    <t>1.10</t>
  </si>
  <si>
    <t>Итого</t>
  </si>
  <si>
    <t>Итого в текущем уровне цен (Письмо Минстроя от 15.11.2018 г. № 45824-ДВ/09 - 4 квартал 2018г.)</t>
  </si>
  <si>
    <t>Строительные работы К=7,84</t>
  </si>
  <si>
    <t>Монтажные работы К=7,84</t>
  </si>
  <si>
    <t>В том числе материалы =7,84</t>
  </si>
  <si>
    <t>Оборудование К=3,92</t>
  </si>
  <si>
    <t>Итого с учетом коэффициента тендерного снижения  К=0,916</t>
  </si>
  <si>
    <t>12.1</t>
  </si>
  <si>
    <t>Итого с учетом коэффициента  тендерного снижения к=0,916</t>
  </si>
  <si>
    <t>Затраты на временные здания и сооружения 1,2% от строительно-монтажных работ</t>
  </si>
  <si>
    <t>Итого строительно-монтажные работы с Затратами на временные здания и сооружения</t>
  </si>
  <si>
    <t>Дополнительные затраты при производстве строительно-монтажных работ в зимнее время 1,41% от строительно-монтажных работ</t>
  </si>
  <si>
    <t>Итого с учетом Затрат на временные здания и сооружения и Дополнительных затрат при производстве стоительно-монтажных работ в зимнее время и с учетом коэффициента тендерного снижения  К=0,916</t>
  </si>
  <si>
    <t>Компенсация НДС на стоимость материалов и оборудования с учетом коэффициента тендерного снижения К=0,916 (20%)</t>
  </si>
  <si>
    <t>Всего по смете с коэффициентом конкурсного снижения К=0,916:</t>
  </si>
  <si>
    <t>СТР_РЕК</t>
  </si>
  <si>
    <t>СТРОИТЕЛЬСТВО и РЕКОНСТРУКЦИЯ  зданий и сооружений всех назначений</t>
  </si>
  <si>
    <t>РЕМ_ЖИЛ</t>
  </si>
  <si>
    <t>КАП. РЕМ. ЖИЛЫХ И ОБЩЕСТВЕННЫХ ЗДАНИЙ</t>
  </si>
  <si>
    <t>РЕМ_ПР</t>
  </si>
  <si>
    <t>КАП. РЕМ. ПРОИЗВОДСТВЕННЫХ ЗД, и СООРУЖЕНИЙ,  НАРУЖНЫХ ИНЖЕНЕРНЫХ СЕТЕЙ, УЛИЦ И ДОРОГ МЕСТНОГО ЗНАЧЕНИЯ, МОСТОВ И ПУТЕПРОВОДОВ</t>
  </si>
  <si>
    <t>УПР</t>
  </si>
  <si>
    <t>{вкл} - УПРОЩЕННОЕ НАЛОГООБЛОЖЕНИЕ</t>
  </si>
  <si>
    <t>Для всех  расценок. (  при применении упрощенной системы налогообложения)  · {УПР} - ( вкл.)    -  при упрощенной системе   ;  к = 0,9 к СП ( к= 0,7 к НР отменен с 1.01.11)  · {УПР} - ( выкл.) -  при  обычной системе налогообложения</t>
  </si>
  <si>
    <t>ХОЗ</t>
  </si>
  <si>
    <t>{вкл} - ХОЗЯЙСТВЕННЫЙ СПОСОБ</t>
  </si>
  <si>
    <t>Для всех  расценок. (  при хозяйственном способе производства работ):  · {ХОЗ} - ( вкл.)    -  при  хоз. способе (к=0,6 к НР )  · {ХОЗ} - ( выкл.) -  при обычном способе производства работ</t>
  </si>
  <si>
    <t>СЛЖ</t>
  </si>
  <si>
    <t>{вкл} -  При  РЕКОНСТРУКЦИИ сложных объектов, РЕКОНСТРУКЦИИ и КАП. РЕМОНТЕ объектов с дейст. яд. реакторами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</si>
  <si>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</si>
  <si>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ТЕК_М/Т/Я</t>
  </si>
  <si>
    <t>При работе в тек. уровне цен с 27.04.2018 г. (письмо № 01/57049-ЮЛ от 27.04.2018 Минюст РФ), коэффициенты к НР =0,85 и к СП-0,8 не назначаются. До 27.04.2018 г. только для мостов, тоннелей, метро, АЭС, объектов с ядерным топливом (см. прим.)</t>
  </si>
  <si>
    <t>ОПТ/В</t>
  </si>
  <si>
    <t>{вкл}    - Прокладка  МЕЖДУГОРОДНИХ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</si>
  <si>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</si>
  <si>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ЗАКР</t>
  </si>
  <si>
    <t>{вкл}   -  Обслуживающие и сопутстующие работы в тоннелях при  производве работ ЗАКРЫТЫМ СПОСОБОМ   {выкл} - Обслуживающие и сопутстующие работы в тоннелях при  производве работ  ОТКРЫТЫМ                       (ФЕР-29, разд.04 )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</si>
  <si>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</si>
  <si>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</si>
  <si>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</si>
  <si>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</si>
  <si>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АЭС</t>
  </si>
  <si>
    <t>(вкл)  -  Производство эл./монт. работ на АЭС ( ФЕРм -08 , отдел 01-03 ),  и контроль свар. швов  на АЭС {вкл}  (ФЕРм-39, отд. 02 и 03 )  (вык) -  Произовдство эл./монт. работ  и и контроль свар. швов на ОБЫЧНЫХ СООРУЖ,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</si>
  <si>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</si>
  <si>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Инд_исп.Сводный</t>
  </si>
  <si>
    <t>Используется Индекс "по сводному"</t>
  </si>
  <si>
    <t>К_НР_РЕМ</t>
  </si>
  <si>
    <t>при ремонте жилых и общественных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</si>
  <si>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</si>
  <si>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</si>
  <si>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</si>
  <si>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</si>
  <si>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К_НР_05</t>
  </si>
  <si>
    <t>К нормам НР  с 1.01.2005 по 1.01.2011</t>
  </si>
  <si>
    <t>Для норм НР с 1.01.2011 года:  · {_ТЕК_НР} = 0.85  -  Коэффициент   учитывающий изменение нормы страховых взносов с  1.01.1 - (при расчете в текущем уровне цен  индексами по статьям затрат )  · {_ТЕК_НР} = 1,00  -  при расчет в текущем уровне цен и при уп</t>
  </si>
  <si>
    <t>К_НР_11</t>
  </si>
  <si>
    <t>Коэфф.  к НР для текущего уровня цен с 01.01.2011  при обычном и упрощенном налогообложении  при постатейной индексации</t>
  </si>
  <si>
    <t>К_СП_11</t>
  </si>
  <si>
    <t>Коэф. к  СП в текущем уровне цен  с 01.01.2011</t>
  </si>
  <si>
    <t>Для норм СП с 1.01.2011 года:  · {_ТЕК_СП} = 0.80  -  Коэффициент   учитывающий изменение нормы страховых взносов с  1.01.11 - (при расчете в текущем уровне цен  индексами по статьям затрат )  · {_ТЕК_СП} = 1,00  -  без учета</t>
  </si>
  <si>
    <t>К_НР_12</t>
  </si>
  <si>
    <t>Корректировка НР с 03.12.12 до 27.04.18 если (ТЕК_М/Т/Я) = {выкл.}</t>
  </si>
  <si>
    <t>К_СП_12</t>
  </si>
  <si>
    <t>Корректировка СП с 03.12.12 до 27.04.18 в текущем уровне цен по письму  2536-ИП/12/ГС от 27.11.12  ( если (ТЕК_М/Т/Я) = {выкл.} )</t>
  </si>
  <si>
    <t>К_НР_УПР</t>
  </si>
  <si>
    <t>Коэф. к  НР при упрощенном налогообложении    ( если {УПР} = [вкл] )</t>
  </si>
  <si>
    <t>К_СП_УПР</t>
  </si>
  <si>
    <t>Коэф. к СП при упрощенном налогообложении    ( если {УПР} = [вкл] )</t>
  </si>
  <si>
    <t>К_НР_ХОЗ</t>
  </si>
  <si>
    <t>Коэф. к НР при хозяйственном способе производства работ   ( если {ХОЗ}= {вкл} )</t>
  </si>
  <si>
    <t>К_НР_СЛЖ</t>
  </si>
  <si>
    <t>Коэф.  при реконструкции сложных объектов (мосты, метро, путепроводы)  и  кап. ремонте АЭС, объектов с яд. реакторами   ( если {СЛЖ} = [вкл] )</t>
  </si>
  <si>
    <t>Р_ОКР</t>
  </si>
  <si>
    <t>Разрядность округления результата расчета НР и СП  ( с 01.01.2011 - до целых )</t>
  </si>
  <si>
    <t>К_НР_УПР_ПУ</t>
  </si>
  <si>
    <t>Коэф. к НР при упрощенном налогообложении ( если {УПР} = [вкл] ) для расценок на изготовление материалов, полуфабрикатов, а также металлических и трубопроводных заготовок, изготовляемых в построечных условиях</t>
  </si>
  <si>
    <t>Индексы за итогом</t>
  </si>
  <si>
    <t>Базовый Уровень Цен</t>
  </si>
  <si>
    <t>_OBSM_</t>
  </si>
  <si>
    <t>1-100-40</t>
  </si>
  <si>
    <t>Рабочий среднего разряда 4</t>
  </si>
  <si>
    <t>чел.-ч.</t>
  </si>
  <si>
    <t>4-100-00</t>
  </si>
  <si>
    <t>Затраты труда машинистов</t>
  </si>
  <si>
    <t>91.05.05-014</t>
  </si>
  <si>
    <t>ФСЭМ-2001, 91.05.05-014, приказ Минстроя России №1039/пр от 30.12.2016г.</t>
  </si>
  <si>
    <t>Краны на автомобильном ходу, грузоподъемность 10 т</t>
  </si>
  <si>
    <t>маш.-ч</t>
  </si>
  <si>
    <t>91.06.03-047</t>
  </si>
  <si>
    <t>ФСЭМ-2001, 91.06.03-047, приказ Минстроя России №1039/пр от 30.12.2016г.</t>
  </si>
  <si>
    <t>Лебедки ручные и рычажные тяговым усилием 31,39 кН (3,2 т)</t>
  </si>
  <si>
    <t>91.14.02-001</t>
  </si>
  <si>
    <t>ФСЭМ-2001, 91.14.02-001, приказ Минстроя России №1039/пр от 30.12.2016г.</t>
  </si>
  <si>
    <t>Автомобили бортовые, грузоподъемность до 5 т</t>
  </si>
  <si>
    <t>01.7.15.03-0041</t>
  </si>
  <si>
    <t>ФССЦ-2001, 01.7.15.03-0041, приказ Минстроя России №1039/пр от 30.12.2016г.</t>
  </si>
  <si>
    <t>Болты с гайками и шайбами строительные</t>
  </si>
  <si>
    <t>01.7.19.04-0031</t>
  </si>
  <si>
    <t>ФССЦ-2001, 01.7.19.04-0031, приказ Минстроя России №1039/пр от 30.12.2016г.</t>
  </si>
  <si>
    <t>Прокладки резиновые (пластина техническая прессованная)</t>
  </si>
  <si>
    <t>1-100-32</t>
  </si>
  <si>
    <t>Рабочий среднего разряда 3.2</t>
  </si>
  <si>
    <t>1-100-42</t>
  </si>
  <si>
    <t>Рабочий среднего разряда 4.2</t>
  </si>
  <si>
    <t>1-100-33</t>
  </si>
  <si>
    <t>Рабочий среднего разряда 3.3</t>
  </si>
  <si>
    <t>1-100-36</t>
  </si>
  <si>
    <t>Рабочий среднего разряда 3.6</t>
  </si>
  <si>
    <t>91.17.04-233</t>
  </si>
  <si>
    <t>ФСЭМ-2001, 91.17.04-233, приказ Минстроя России №1039/пр от 30.12.2016г.</t>
  </si>
  <si>
    <t>Установки для сварки ручной дуговой (постоянного тока)</t>
  </si>
  <si>
    <t>01.7.11.07-0045</t>
  </si>
  <si>
    <t>ФССЦ-2001, 01.7.11.07-0045, приказ Минстроя России №1039/пр от 30.12.2016г.</t>
  </si>
  <si>
    <t>Электроды диаметром 5 мм Э42А</t>
  </si>
  <si>
    <t>1-100-30</t>
  </si>
  <si>
    <t>Рабочий среднего разряда 3</t>
  </si>
  <si>
    <t>91.06.03-055</t>
  </si>
  <si>
    <t>ФСЭМ-2001, 91.06.03-055, приказ Минстроя России №1039/пр от 30.12.2016г.</t>
  </si>
  <si>
    <t>Лебедки электрические тяговым усилием 19,62 кН (2 т)</t>
  </si>
  <si>
    <t>01.7.07.29-0101</t>
  </si>
  <si>
    <t>ФССЦ-2001, 01.7.07.29-0101, приказ Минстроя России №1039/пр от 30.12.2016г.</t>
  </si>
  <si>
    <t>Очес льняной</t>
  </si>
  <si>
    <t>14.4.02.04-0141</t>
  </si>
  <si>
    <t>ФССЦ-2001, 14.4.02.04-0141, приказ Минстроя России №1039/пр от 30.12.2016г.</t>
  </si>
  <si>
    <t>Краски масляные земляные марки МА-0115 мумия, сурик железный</t>
  </si>
  <si>
    <t>14.5.05.02-0001</t>
  </si>
  <si>
    <t>ФССЦ-2001, 14.5.05.02-0001, приказ Минстроя России №1039/пр от 30.12.2016г.</t>
  </si>
  <si>
    <t>Олифа натуральная</t>
  </si>
  <si>
    <t>01.7.02.06-0017</t>
  </si>
  <si>
    <t>ФССЦ-2001, 01.7.02.06-0017, приказ Минстроя России №1039/пр от 30.12.2016г.</t>
  </si>
  <si>
    <t>Картон строительный прокладочный марки Б</t>
  </si>
  <si>
    <t>14.5.05.01-0012</t>
  </si>
  <si>
    <t>ФССЦ-2001, 14.5.05.01-0012, приказ Минстроя России №1039/пр от 30.12.2016г.</t>
  </si>
  <si>
    <t>Олифа комбинированная, марки К-3</t>
  </si>
  <si>
    <t>23.8.03.06-0009</t>
  </si>
  <si>
    <t>ФССЦ-2001, 23.8.03.06-0009, приказ Минстроя России №1039/пр от 30.12.2016г.</t>
  </si>
  <si>
    <t>Сгоны стальные с муфтой и контргайкой, диаметром 40 мм</t>
  </si>
  <si>
    <t>1-100-35</t>
  </si>
  <si>
    <t>Рабочий среднего разряда 3.5</t>
  </si>
  <si>
    <t>01.1.01.09-0026</t>
  </si>
  <si>
    <t>ФССЦ-2001, 01.1.01.09-0026, приказ Минстроя России №1039/пр от 30.12.2016г.</t>
  </si>
  <si>
    <t>Шнур асбестовый общего назначения марки ШАОН диаметром 8-10 мм</t>
  </si>
  <si>
    <t>23.3.06.04-0008</t>
  </si>
  <si>
    <t>ФССЦ-2001, 23.3.06.04-0008, приказ Минстроя России №1039/пр от 30.12.2016г.</t>
  </si>
  <si>
    <t>Трубы стальные сварные водогазопроводные с резьбой черные легкие (неоцинкованные) диаметр условного прохода 25 мм, толщина стенки 2,8 мм</t>
  </si>
  <si>
    <t>1-100-31</t>
  </si>
  <si>
    <t>Рабочий среднего разряда 3.1</t>
  </si>
  <si>
    <t>91.08.04-021</t>
  </si>
  <si>
    <t>ФСЭМ-2001, 91.08.04-021, приказ Минстроя России №1039/пр от 30.12.2016г.</t>
  </si>
  <si>
    <t>Котлы битумные передвижные 400 л</t>
  </si>
  <si>
    <t>91.21.22-443</t>
  </si>
  <si>
    <t>ФСЭМ-2001, 91.21.22-443, приказ Минстроя России №1039/пр от 30.12.2016г.</t>
  </si>
  <si>
    <t>Установки для изготовления бандажей, диафрагм, пряжек</t>
  </si>
  <si>
    <t>01.2.01.02-0031</t>
  </si>
  <si>
    <t>ФССЦ-2001, 01.2.01.02-0031, приказ Минстроя России №1039/пр от 30.12.2016г.</t>
  </si>
  <si>
    <t>Битумы нефтяные строительные изоляционные БНИ-IV-3, БНИ- IV, БНИ-V</t>
  </si>
  <si>
    <t>01.2.03.03-0107</t>
  </si>
  <si>
    <t>ФССЦ-2001, 01.2.03.03-0107, приказ Минстроя России №1039/пр от 30.12.2016г.</t>
  </si>
  <si>
    <t>Мастика клеящая морозостойкая битумно-масляная МБ-50</t>
  </si>
  <si>
    <t>08.3.02.01-0041</t>
  </si>
  <si>
    <t>ФССЦ-2001, 08.3.02.01-0041, приказ Минстроя России №1039/пр от 30.12.2016г.</t>
  </si>
  <si>
    <t>Лента стальная упаковочная, мягкая, нормальной точности 0,7х20-50 мм</t>
  </si>
  <si>
    <t>14.4.03.03-0102</t>
  </si>
  <si>
    <t>ФССЦ-2001, 14.4.03.03-0102, приказ Минстроя России №1039/пр от 30.12.2016г.</t>
  </si>
  <si>
    <t>Лак БТ-577</t>
  </si>
  <si>
    <t>01.7.06.03-0023</t>
  </si>
  <si>
    <t>ФССЦ-2001, 01.7.06.03-0023, приказ Минстроя России №1039/пр от 30.12.2016г.</t>
  </si>
  <si>
    <t>Лента полиэтиленовая с липким слоем марка А</t>
  </si>
  <si>
    <t>14.5.04.03-0002</t>
  </si>
  <si>
    <t>ФССЦ-2001, 14.5.04.03-0002, приказ Минстроя России №1039/пр от 30.12.2016г.</t>
  </si>
  <si>
    <t>Мастика герметизирующая нетвердеющая «Гэлан»</t>
  </si>
  <si>
    <t>01.7.06.05-0042</t>
  </si>
  <si>
    <t>ФССЦ-2001, 01.7.06.05-0042, приказ Минстроя России №1039/пр от 30.12.2016г.</t>
  </si>
  <si>
    <t>Лента липкая изоляционная на поликасиновом компаунде марки ЛСЭПЛ, шириной 20-30 мм, толщиной от 0,14 до 0,19 мм</t>
  </si>
  <si>
    <t>01.7.15.02</t>
  </si>
  <si>
    <t>19.2.01.05</t>
  </si>
  <si>
    <t>Вставки гибкие</t>
  </si>
  <si>
    <t>19.2.01.01</t>
  </si>
  <si>
    <t>Виброизоляторы пружинные</t>
  </si>
  <si>
    <t>18.1.01.01</t>
  </si>
  <si>
    <t>Клапаны</t>
  </si>
  <si>
    <t>04.3.01.09</t>
  </si>
  <si>
    <t>Раствор цементный</t>
  </si>
  <si>
    <t>19.1.06.01</t>
  </si>
  <si>
    <t>Узлы прохода</t>
  </si>
  <si>
    <t>01.7.15.11</t>
  </si>
  <si>
    <t>Шайбы</t>
  </si>
  <si>
    <t>08.1.03.04</t>
  </si>
  <si>
    <t>20.1.02.19</t>
  </si>
  <si>
    <t>Трос</t>
  </si>
  <si>
    <t>12.1.02.15</t>
  </si>
  <si>
    <t>Материал рулонный</t>
  </si>
  <si>
    <t>08.1.02.17</t>
  </si>
  <si>
    <t>Сетки в рамках</t>
  </si>
  <si>
    <t>19.1.01.11</t>
  </si>
  <si>
    <t>Крепления</t>
  </si>
  <si>
    <t>19.1.01.13</t>
  </si>
  <si>
    <t>Воздуховоды металлические</t>
  </si>
  <si>
    <t>19.3.01.01</t>
  </si>
  <si>
    <t>Дроссель-клапаны в патрубке</t>
  </si>
  <si>
    <t>24.3.05.02</t>
  </si>
  <si>
    <t>Заглушки питометражных лючков</t>
  </si>
  <si>
    <t>19.3.02.07</t>
  </si>
  <si>
    <t>Шиберы</t>
  </si>
  <si>
    <t>Поправка: Прил.2, Табл.3, п. 1.1  Наименование: Производство ремонтно-строительных работ осуществляется в помещениях эксплуатируемого объекта капитального строительства без остановки рабочего процесса предприятия, при этом: в зоне производства ремонтно-строительных работ отсутствуют действующее технологическое или лабораторное оборудование, мебель и иные загромождающие помещения предметы  Поправка: п.8.7.1  Наименование: При выполнении работ в существующих зданиях и сооружениях, аналогичных процессам при новом строительстве (кроме работ по нормам сборника № 46 «Работы при реконструкции зданий и сооружений»)</t>
  </si>
  <si>
    <t>(наименование стройки)</t>
  </si>
  <si>
    <t>(наименование работ и затрат, наименование объекта)</t>
  </si>
  <si>
    <t>Сметная стоимость</t>
  </si>
  <si>
    <t>тыс. руб.</t>
  </si>
  <si>
    <t xml:space="preserve">     Строительные работы</t>
  </si>
  <si>
    <t xml:space="preserve">     Монтажные работы</t>
  </si>
  <si>
    <t xml:space="preserve">     Оборудование</t>
  </si>
  <si>
    <t xml:space="preserve">     Прочие работы</t>
  </si>
  <si>
    <t>Нормативная трудоемкость</t>
  </si>
  <si>
    <t>чел. -ч.</t>
  </si>
  <si>
    <t>Строительный объем:</t>
  </si>
  <si>
    <t>Стоимость ед.стр.объема:</t>
  </si>
  <si>
    <t>№ п/п</t>
  </si>
  <si>
    <t>Шифр расценки и коды ресурсов</t>
  </si>
  <si>
    <t>Наименование работ и затрат</t>
  </si>
  <si>
    <t>Ед. изм.</t>
  </si>
  <si>
    <t>Кол-во единиц</t>
  </si>
  <si>
    <t>Цена на ед. изм.</t>
  </si>
  <si>
    <t>Попра-вочные коэфф.</t>
  </si>
  <si>
    <t>Стоимость в ценах 2001г.</t>
  </si>
  <si>
    <t>Пункт коэфф. пересчета</t>
  </si>
  <si>
    <t>Коэфф. пересчета</t>
  </si>
  <si>
    <t>Стоимость в текущих ценах</t>
  </si>
  <si>
    <t>ЗТР всего чел.-час</t>
  </si>
  <si>
    <r>
      <t>20-03-002-04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</si>
  <si>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t>Зарплата</t>
  </si>
  <si>
    <t>в т.ч. зарплата машинистов</t>
  </si>
  <si>
    <t>Материальные ресурсы</t>
  </si>
  <si>
    <t>НР от ФОТ</t>
  </si>
  <si>
    <t>%</t>
  </si>
  <si>
    <t>СП от ФОТ</t>
  </si>
  <si>
    <t>Затраты труда</t>
  </si>
  <si>
    <t>чел-ч</t>
  </si>
  <si>
    <r>
      <t>ОБОРУДОВАНИЕ:
Вентиляторы осевые "Systemair" (11 kW; SO; IE3}, АХС 630-6/25'-2 (F)-P.</t>
    </r>
    <r>
      <rPr>
        <i/>
        <sz val="10"/>
        <color rgb="FF821E82"/>
        <rFont val="Arial"/>
        <family val="2"/>
        <charset val="204"/>
      </rPr>
      <t xml:space="preserve">
Базисная стоимость: 167 158,08 = [754 357,07 / 1,2 /  3,92] +  3% Трансп +  1,2% Заг.скл</t>
    </r>
  </si>
  <si>
    <r>
      <t>20-02-018-01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</si>
  <si>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Гибкая вставка EVH 630</t>
    </r>
    <r>
      <rPr>
        <i/>
        <sz val="10"/>
        <rFont val="Arial"/>
        <family val="2"/>
        <charset val="204"/>
      </rPr>
      <t xml:space="preserve">
Базисная стоимость: 5 481,64 = [50 560,13 / 1,2 /  7,84] +  2% Заг.скл</t>
    </r>
  </si>
  <si>
    <r>
      <t>Контрфланец для AR, GFL- AR 630</t>
    </r>
    <r>
      <rPr>
        <i/>
        <sz val="10"/>
        <rFont val="Arial"/>
        <family val="2"/>
        <charset val="204"/>
      </rPr>
      <t xml:space="preserve">
Базисная стоимость: 887,50 = [8 185,93 / 1,2 /  7,84] +  2% Заг.скл</t>
    </r>
  </si>
  <si>
    <r>
      <t>20-02-020-01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</si>
  <si>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Пружинные антивибрационные опоры(комплект 4 шт) "Systemair" FSD4</t>
    </r>
    <r>
      <rPr>
        <i/>
        <sz val="10"/>
        <rFont val="Arial"/>
        <family val="2"/>
        <charset val="204"/>
      </rPr>
      <t xml:space="preserve">
Базисная стоимость: 2 150,89 = [19 838,83 / 1,2 /  7,84] +  2% Заг.скл</t>
    </r>
  </si>
  <si>
    <r>
      <t>20-02-004-03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</si>
  <si>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Клапаны обратные "Systemair" LRK 630(F)</t>
    </r>
    <r>
      <rPr>
        <i/>
        <sz val="10"/>
        <rFont val="Arial"/>
        <family val="2"/>
        <charset val="204"/>
      </rPr>
      <t xml:space="preserve">
Базисная стоимость: 6 024,59 = [55 567,99 / 1,2 /  7,84] +  2% Заг.скл</t>
    </r>
  </si>
  <si>
    <r>
      <t>20-02-019-01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</si>
  <si>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Монтажный кронштейн, MPR 630 mounting ring АХС</t>
    </r>
    <r>
      <rPr>
        <i/>
        <sz val="10"/>
        <rFont val="Arial"/>
        <family val="2"/>
        <charset val="204"/>
      </rPr>
      <t xml:space="preserve">
Базисная стоимость: 6 181,21 = [57 012,56 / 1,2 /  7,84] +  2% Заг.скл</t>
    </r>
  </si>
  <si>
    <r>
      <t>ОБОРУДОВАНИЕ:
Вентиляторы осевые "Systemair" (5.5 kW; SO; IE3}, АХС 560-6/23°-2 (F}-P</t>
    </r>
    <r>
      <rPr>
        <i/>
        <sz val="10"/>
        <color rgb="FF821E82"/>
        <rFont val="Arial"/>
        <family val="2"/>
        <charset val="204"/>
      </rPr>
      <t xml:space="preserve">
Базисная стоимость: 115 493,38 = [521 202,66 / 1,2 /  3,92] +  3% Трансп +  1,2% Заг.скл</t>
    </r>
  </si>
  <si>
    <r>
      <t>Гибкая вставка EVH 560</t>
    </r>
    <r>
      <rPr>
        <i/>
        <sz val="10"/>
        <rFont val="Arial"/>
        <family val="2"/>
        <charset val="204"/>
      </rPr>
      <t xml:space="preserve">
Базисная стоимость: 4 844,73 = [44 685,52 / 1,2 /  7,84] +  2% Заг.скл</t>
    </r>
  </si>
  <si>
    <r>
      <t>Контрфланец для AR, GFL- AR 560</t>
    </r>
    <r>
      <rPr>
        <i/>
        <sz val="10"/>
        <rFont val="Arial"/>
        <family val="2"/>
        <charset val="204"/>
      </rPr>
      <t xml:space="preserve">
Базисная стоимость: 678,68 = [6 259,83 / 1,2 /  7,84] +  2% Заг.скл</t>
    </r>
  </si>
  <si>
    <r>
      <t>Пружинные антивибрационные опоры(комплект 4 шт) "Systemair" FSD3</t>
    </r>
    <r>
      <rPr>
        <i/>
        <sz val="10"/>
        <rFont val="Arial"/>
        <family val="2"/>
        <charset val="204"/>
      </rPr>
      <t xml:space="preserve">
Базисная стоимость: 2 150,89 = [19 838,83 / 1,2 /  7,84] +  2% Заг.скл</t>
    </r>
  </si>
  <si>
    <r>
      <t>Клапаны обратные "Systemair" LRK 560(F)</t>
    </r>
    <r>
      <rPr>
        <i/>
        <sz val="10"/>
        <rFont val="Arial"/>
        <family val="2"/>
        <charset val="204"/>
      </rPr>
      <t xml:space="preserve">
Базисная стоимость: 5 920,18 = [54 604,94 / 1,2 /  7,84] +  2% Заг.скл</t>
    </r>
  </si>
  <si>
    <r>
      <t>Монтажный кронштейн, MPR 560 mounting ring АХС</t>
    </r>
    <r>
      <rPr>
        <i/>
        <sz val="10"/>
        <rFont val="Arial"/>
        <family val="2"/>
        <charset val="204"/>
      </rPr>
      <t xml:space="preserve">
Базисная стоимость: 6 045,47 = [55 760,6 / 1,2 /  7,84] +  2% Заг.скл</t>
    </r>
  </si>
  <si>
    <r>
      <t>20-03-003-03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</si>
  <si>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ОБОРУДОВАНИЕ:
Крышный вентилятор. D W 1000D6-XP/F400 smoke ext, "Systemair"</t>
    </r>
    <r>
      <rPr>
        <i/>
        <sz val="10"/>
        <color rgb="FF821E82"/>
        <rFont val="Arial"/>
        <family val="2"/>
        <charset val="204"/>
      </rPr>
      <t xml:space="preserve">
Базисная стоимость: 210 862,89 = [951 589,71 / 1,2 /  3,92] +  3% Трансп +  1,2% Заг.скл</t>
    </r>
  </si>
  <si>
    <r>
      <t>20-02-004-09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</si>
  <si>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Клапаны обратные "Systemair" VKGIF 800/1 ООО</t>
    </r>
    <r>
      <rPr>
        <i/>
        <sz val="10"/>
        <rFont val="Arial"/>
        <family val="2"/>
        <charset val="204"/>
      </rPr>
      <t xml:space="preserve">
Базисная стоимость: 7 465,48 = [68 858,08 / 1,2 /  7,84] +  2% Заг.скл</t>
    </r>
  </si>
  <si>
    <r>
      <t>20-02-013-06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</si>
  <si>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Короб крышный "Systemair" FDG-F800-1000</t>
    </r>
    <r>
      <rPr>
        <i/>
        <sz val="10"/>
        <rFont val="Arial"/>
        <family val="2"/>
        <charset val="204"/>
      </rPr>
      <t xml:space="preserve">
Базисная стоимость: 9 282,26 = [85 615,15 / 1,2 /  7,84] +  2% Заг.скл</t>
    </r>
  </si>
  <si>
    <r>
      <t>Соединитель гибкий  "Systemair" FDG/F800-1000</t>
    </r>
    <r>
      <rPr>
        <i/>
        <sz val="10"/>
        <rFont val="Arial"/>
        <family val="2"/>
        <charset val="204"/>
      </rPr>
      <t xml:space="preserve">
Базисная стоимость: 9 793,88 = [90 334,09 / 1,2 /  7,84] +  2% Заг.скл</t>
    </r>
  </si>
  <si>
    <r>
      <t>Переходник на всасывании для крышных вентиляторов: ASSG/F 800-1000</t>
    </r>
    <r>
      <rPr>
        <i/>
        <sz val="10"/>
        <rFont val="Arial"/>
        <family val="2"/>
        <charset val="204"/>
      </rPr>
      <t xml:space="preserve">
Базисная стоимость: 4 594,14 = [42 374,2 / 1,2 /  7,84] +  2% Заг.скл</t>
    </r>
  </si>
  <si>
    <r>
      <t>ОБОРУДОВАНИЕ:
Крышный вентилятор, D W 800D6-XUF400</t>
    </r>
    <r>
      <rPr>
        <i/>
        <sz val="10"/>
        <color rgb="FF821E82"/>
        <rFont val="Arial"/>
        <family val="2"/>
        <charset val="204"/>
      </rPr>
      <t xml:space="preserve">
Базисная стоимость: 153 414,97 = [692 336,65 / 1,2 /  3,92] +  3% Трансп +  1,2% Заг.скл</t>
    </r>
  </si>
  <si>
    <r>
      <t>ОБОРУДОВАНИЕ:
Вентиляторы осевые "Systemair" АХС 315-6/23'-2-Р,(0,55 kW: SU; IE1}</t>
    </r>
    <r>
      <rPr>
        <i/>
        <sz val="10"/>
        <color rgb="FF821E82"/>
        <rFont val="Arial"/>
        <family val="2"/>
        <charset val="204"/>
      </rPr>
      <t xml:space="preserve">
Базисная стоимость: 29 449,52 = [132 900,9 / 1,2 /  3,92] +  3% Трансп +  1,2% Заг.скл</t>
    </r>
  </si>
  <si>
    <r>
      <t>Гибкие оединительные вставки для AR EV-AR 315 "Systemair"</t>
    </r>
    <r>
      <rPr>
        <i/>
        <sz val="10"/>
        <rFont val="Arial"/>
        <family val="2"/>
        <charset val="204"/>
      </rPr>
      <t xml:space="preserve">
Базисная стоимость: 971,04 = [8 956,37 / 1,2 /  7,84] +  2% Заг.скл</t>
    </r>
  </si>
  <si>
    <r>
      <t>Контрфланец для AR, GFL- AR 315  "Systemair"</t>
    </r>
    <r>
      <rPr>
        <i/>
        <sz val="10"/>
        <rFont val="Arial"/>
        <family val="2"/>
        <charset val="204"/>
      </rPr>
      <t xml:space="preserve">
Базисная стоимость: 250,59 = [2 311,32 / 1,2 /  7,84] +  2% Заг.скл</t>
    </r>
  </si>
  <si>
    <r>
      <t>Пружинные антивибрационные опоры(комплект 4 шт) "Systemair" FSD1</t>
    </r>
    <r>
      <rPr>
        <i/>
        <sz val="10"/>
        <rFont val="Arial"/>
        <family val="2"/>
        <charset val="204"/>
      </rPr>
      <t xml:space="preserve">
Базисная стоимость: 2 150,89 = [19 838,83 / 1,2 /  7,84] +  2% Заг.скл</t>
    </r>
  </si>
  <si>
    <r>
      <t>Монтажный кронштейн, MPR 315 mounting ring АХС</t>
    </r>
    <r>
      <rPr>
        <i/>
        <sz val="10"/>
        <rFont val="Arial"/>
        <family val="2"/>
        <charset val="204"/>
      </rPr>
      <t xml:space="preserve">
Базисная стоимость: 5 690,47 = [52 486,23 / 1,2 /  7,84] +  2% Заг.скл</t>
    </r>
  </si>
  <si>
    <r>
      <t>ОБОРУДОВАНИЕ:
Вентиляторы осевые "Systemair" (4 kW; SO; IE3}, АХС 560-9/14° -2-PV</t>
    </r>
    <r>
      <rPr>
        <i/>
        <sz val="10"/>
        <color rgb="FF821E82"/>
        <rFont val="Arial"/>
        <family val="2"/>
        <charset val="204"/>
      </rPr>
      <t xml:space="preserve">
Базисная стоимость: 59 027,10 = [266 379,63 / 1,2 /  3,92] +  3% Трансп +  1,2% Заг.скл</t>
    </r>
  </si>
  <si>
    <r>
      <t>Гибкие оединительные вставки для AR EV-AR 560 "Systemair"</t>
    </r>
    <r>
      <rPr>
        <i/>
        <sz val="10"/>
        <rFont val="Arial"/>
        <family val="2"/>
        <charset val="204"/>
      </rPr>
      <t xml:space="preserve">
Базисная стоимость: 1 722,80 = [15 890,33 / 1,2 /  7,84] +  2% Заг.скл</t>
    </r>
  </si>
  <si>
    <r>
      <t>Контрфланец для AR, GFL- AR 560  "Systemair"</t>
    </r>
    <r>
      <rPr>
        <i/>
        <sz val="10"/>
        <rFont val="Arial"/>
        <family val="2"/>
        <charset val="204"/>
      </rPr>
      <t xml:space="preserve">
Базисная стоимость: 678,68 = [6 259,83 / 1,2 /  7,84] +  2% Заг.скл</t>
    </r>
  </si>
  <si>
    <r>
      <t>Пружинные антивибрационные опоры(комплект 4 шт) "Systemair" FSD2</t>
    </r>
    <r>
      <rPr>
        <i/>
        <sz val="10"/>
        <rFont val="Arial"/>
        <family val="2"/>
        <charset val="204"/>
      </rPr>
      <t xml:space="preserve">
Базисная стоимость: 2 150,89 = [19 838,83 / 1,2 /  7,84] +  2% Заг.скл</t>
    </r>
  </si>
  <si>
    <r>
      <t>Монтажный кронштейн, MPR 315 mounting ring АХС</t>
    </r>
    <r>
      <rPr>
        <i/>
        <sz val="10"/>
        <rFont val="Arial"/>
        <family val="2"/>
        <charset val="204"/>
      </rPr>
      <t xml:space="preserve">
Базисная стоимость: 6 045,47 = [55 760,6 / 1,2 /  7,84] +  2% Заг.скл</t>
    </r>
  </si>
  <si>
    <r>
      <t>20-06-002-01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</si>
  <si>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ОБОРУДОВАНИЕ:
Приточный агрегат с выноси. пультом управn., Topvex SF02 EL 9kW</t>
    </r>
    <r>
      <rPr>
        <i/>
        <sz val="10"/>
        <color rgb="FF821E82"/>
        <rFont val="Arial"/>
        <family val="2"/>
        <charset val="204"/>
      </rPr>
      <t xml:space="preserve">
Базисная стоимость: 102 539,84 = [462 745,53 / 1,2 /  3,92] +  3% Трансп +  1,2% Заг.скл</t>
    </r>
  </si>
  <si>
    <r>
      <t>20-02-004-15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</si>
  <si>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Входящий фланец, ASF 200/КВ.</t>
    </r>
    <r>
      <rPr>
        <i/>
        <sz val="10"/>
        <rFont val="Arial"/>
        <family val="2"/>
        <charset val="204"/>
      </rPr>
      <t xml:space="preserve">
Базисная стоимость: 793,53 = [7 319,18 / 1,2 /  7,84] +  2% Заг.скл</t>
    </r>
  </si>
  <si>
    <r>
      <t>Регулятор расхода воздуха, TUNE-R-200-3-LF24</t>
    </r>
    <r>
      <rPr>
        <i/>
        <sz val="10"/>
        <rFont val="Arial"/>
        <family val="2"/>
        <charset val="204"/>
      </rPr>
      <t xml:space="preserve">
Базисная стоимость: 3 372,52 = [31 106,52 / 1,2 /  7,84] +  2% Заг.скл</t>
    </r>
  </si>
  <si>
    <r>
      <t>ОБОРУДОВАНИЕ:
Вентиляторы осевые "Systemair" АХС 1000-10/12° -4,(5,5 kW: SU; IE3}</t>
    </r>
    <r>
      <rPr>
        <i/>
        <sz val="10"/>
        <color rgb="FF821E82"/>
        <rFont val="Arial"/>
        <family val="2"/>
        <charset val="204"/>
      </rPr>
      <t xml:space="preserve">
Базисная стоимость: 91 805,71 = [414 304,11 / 1,2 /  3,92] +  3% Трансп +  1,2% Заг.скл</t>
    </r>
  </si>
  <si>
    <r>
      <t>Гибкие оединительные вставки для AR EV-AR 1000 "Systemair"</t>
    </r>
    <r>
      <rPr>
        <i/>
        <sz val="10"/>
        <rFont val="Arial"/>
        <family val="2"/>
        <charset val="204"/>
      </rPr>
      <t xml:space="preserve">
Базисная стоимость: 5 596,50 = [51 619,48 / 1,2 /  7,84] +  2% Заг.скл</t>
    </r>
  </si>
  <si>
    <r>
      <t>Контрфланец для AR, GFL- AR 1000  "Systemair"</t>
    </r>
    <r>
      <rPr>
        <i/>
        <sz val="10"/>
        <rFont val="Arial"/>
        <family val="2"/>
        <charset val="204"/>
      </rPr>
      <t xml:space="preserve">
Базисная стоимость: 1 722,80 = [15 890,33 / 1,2 /  7,84] +  2% Заг.скл</t>
    </r>
  </si>
  <si>
    <r>
      <t>Монтажный кронштейн, MPR 1000 mounting ring АХС</t>
    </r>
    <r>
      <rPr>
        <i/>
        <sz val="10"/>
        <rFont val="Arial"/>
        <family val="2"/>
        <charset val="204"/>
      </rPr>
      <t xml:space="preserve">
Базисная стоимость: 7 778,71 = [71 747,23 / 1,2 /  7,84] +  2% Заг.скл</t>
    </r>
  </si>
  <si>
    <r>
      <t>ОБОРУДОВАНИЕ:
Вентиляторы осевые "Systemair" (2,2 kW; SO; IE3}, АХС 400-6/29'-2-PV</t>
    </r>
    <r>
      <rPr>
        <i/>
        <sz val="10"/>
        <color rgb="FF821E82"/>
        <rFont val="Arial"/>
        <family val="2"/>
        <charset val="204"/>
      </rPr>
      <t xml:space="preserve">
Базисная стоимость: 43 053,93 = [194 295,34 / 1,2 /  3,92] +  3% Трансп +  1,2% Заг.скл</t>
    </r>
  </si>
  <si>
    <r>
      <t>Гибкие соединительные вставки для AR, EV-AR 400</t>
    </r>
    <r>
      <rPr>
        <i/>
        <sz val="10"/>
        <rFont val="Arial"/>
        <family val="2"/>
        <charset val="204"/>
      </rPr>
      <t xml:space="preserve">
Базисная стоимость: 1 399,12 = [12 904,87 / 1,2 /  7,84] +  2% Заг.скл</t>
    </r>
  </si>
  <si>
    <r>
      <t>Контрфланец для AR, GFL- AR 400</t>
    </r>
    <r>
      <rPr>
        <i/>
        <sz val="10"/>
        <rFont val="Arial"/>
        <family val="2"/>
        <charset val="204"/>
      </rPr>
      <t xml:space="preserve">
Базисная стоимость: 375,88 = [3 466,98 / 1,2 /  7,84] +  2% Заг.скл</t>
    </r>
  </si>
  <si>
    <r>
      <t>Клапаны обратные "Systemair" LRK 400</t>
    </r>
    <r>
      <rPr>
        <i/>
        <sz val="10"/>
        <rFont val="Arial"/>
        <family val="2"/>
        <charset val="204"/>
      </rPr>
      <t xml:space="preserve">
Базисная стоимость: 5 700,91 = [52 582,53 / 1,2 /  7,84] +  2% Заг.скл</t>
    </r>
  </si>
  <si>
    <r>
      <t>Монтажный кронштейн, MPR 400 mounting ring АХС</t>
    </r>
    <r>
      <rPr>
        <i/>
        <sz val="10"/>
        <rFont val="Arial"/>
        <family val="2"/>
        <charset val="204"/>
      </rPr>
      <t xml:space="preserve">
Базисная стоимость: 5 826,21 = [53 738,19 / 1,2 /  7,84] +  2% Заг.скл</t>
    </r>
  </si>
  <si>
    <r>
      <t>ОБОРУДОВАНИЕ:
Вентиляторы осевые "Systemair" (1,1 kW; SO; IE3}, АХС 400-6120"-2-Р</t>
    </r>
    <r>
      <rPr>
        <i/>
        <sz val="10"/>
        <color rgb="FF821E82"/>
        <rFont val="Arial"/>
        <family val="2"/>
        <charset val="204"/>
      </rPr>
      <t xml:space="preserve">
Базисная стоимость: 33 546,86 = [151 391,46 / 1,2 /  3,92] +  3% Трансп +  1,2% Заг.скл</t>
    </r>
  </si>
  <si>
    <r>
      <t>ОБОРУДОВАНИЕ:
Вентиляторы осевые "Systemair" (5,5 kW; SU: IЕЗ),АХС 1000-10112°-4,</t>
    </r>
    <r>
      <rPr>
        <i/>
        <sz val="10"/>
        <color rgb="FF821E82"/>
        <rFont val="Arial"/>
        <family val="2"/>
        <charset val="204"/>
      </rPr>
      <t xml:space="preserve">
Базисная стоимость: 91 805,71 = [414 304,11 / 1,2 /  3,92] +  3% Трансп +  1,2% Заг.скл</t>
    </r>
  </si>
  <si>
    <r>
      <t>Гибкие соединительные вставки для AR, EV-AR 1000</t>
    </r>
    <r>
      <rPr>
        <i/>
        <sz val="10"/>
        <rFont val="Arial"/>
        <family val="2"/>
        <charset val="204"/>
      </rPr>
      <t xml:space="preserve">
Базисная стоимость: 5 596,50 = [51 619,48 / 1,2 /  7,84] +  2% Заг.скл</t>
    </r>
  </si>
  <si>
    <r>
      <t>Контрфланец для AR,GFL-ARIAXC 1 ООО</t>
    </r>
    <r>
      <rPr>
        <i/>
        <sz val="10"/>
        <rFont val="Arial"/>
        <family val="2"/>
        <charset val="204"/>
      </rPr>
      <t xml:space="preserve">
Базисная стоимость: 1 722,80 = [15 890,33 / 1,2 /  7,84] +  2% Заг.скл</t>
    </r>
  </si>
  <si>
    <r>
      <t>ОБОРУДОВАНИЕ:
Вентиляторы осевые "Systemair" (4 kW; SU: IЕЗ),АХС 900-10/14"-4,</t>
    </r>
    <r>
      <rPr>
        <i/>
        <sz val="10"/>
        <color rgb="FF821E82"/>
        <rFont val="Arial"/>
        <family val="2"/>
        <charset val="204"/>
      </rPr>
      <t xml:space="preserve">
Базисная стоимость: 71 415,11 = [322 284,69 / 1,2 /  3,92] +  3% Трансп +  1,2% Заг.скл</t>
    </r>
  </si>
  <si>
    <r>
      <t>Гибкие соединительные вставки для AR, EV-AXC 900</t>
    </r>
    <r>
      <rPr>
        <i/>
        <sz val="10"/>
        <rFont val="Arial"/>
        <family val="2"/>
        <charset val="204"/>
      </rPr>
      <t xml:space="preserve">
Базисная стоимость: 3 769,29 = [34 766,11 / 1,2 /  7,84] +  2% Заг.скл</t>
    </r>
  </si>
  <si>
    <r>
      <t>Контрфланец для AR, GFL-ARIAXC 9ОО</t>
    </r>
    <r>
      <rPr>
        <i/>
        <sz val="10"/>
        <rFont val="Arial"/>
        <family val="2"/>
        <charset val="204"/>
      </rPr>
      <t xml:space="preserve">
Базисная стоимость: 1 232,07 = [11 363,99 / 1,2 /  7,84] +  2% Заг.скл</t>
    </r>
  </si>
  <si>
    <r>
      <t>Монтажный кронштейн, MPR 900 mounting ring АХС</t>
    </r>
    <r>
      <rPr>
        <i/>
        <sz val="10"/>
        <rFont val="Arial"/>
        <family val="2"/>
        <charset val="204"/>
      </rPr>
      <t xml:space="preserve">
Базисная стоимость: 5 053,56 = [46 611,62 / 1,2 /  7,84] +  2% Заг.скл</t>
    </r>
  </si>
  <si>
    <r>
      <t>ОБОРУДОВАНИЕ:
Вентиляторы осевые "Systemair" (1,1 kW; SU: IЕЗ),АХС 400-6/20"-2-Р</t>
    </r>
    <r>
      <rPr>
        <i/>
        <sz val="10"/>
        <color rgb="FF821E82"/>
        <rFont val="Arial"/>
        <family val="2"/>
        <charset val="204"/>
      </rPr>
      <t xml:space="preserve">
Базисная стоимость: 33 546,86 = [151 391,46 / 1,2 /  3,92] +  3% Трансп +  1,2% Заг.скл</t>
    </r>
  </si>
  <si>
    <r>
      <t>Гибкие соединительные вставки для AR, EV-AXC 400</t>
    </r>
    <r>
      <rPr>
        <i/>
        <sz val="10"/>
        <rFont val="Arial"/>
        <family val="2"/>
        <charset val="204"/>
      </rPr>
      <t xml:space="preserve">
Базисная стоимость: 1 399,12 = [12 904,87 / 1,2 /  7,84] +  2% Заг.скл</t>
    </r>
  </si>
  <si>
    <r>
      <t>ОБОРУДОВАНИЕ:
Вентиляторы осевые "Systemair" (5,5 kW; SU: IЕЗ),АХС 1000-10112"-4</t>
    </r>
    <r>
      <rPr>
        <i/>
        <sz val="10"/>
        <color rgb="FF821E82"/>
        <rFont val="Arial"/>
        <family val="2"/>
        <charset val="204"/>
      </rPr>
      <t xml:space="preserve">
Базисная стоимость: 91 805,71 = [414 304,11 / 1,2 /  3,92] +  3% Трансп +  1,2% Заг.скл</t>
    </r>
  </si>
  <si>
    <r>
      <t>20-02-004-16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</si>
  <si>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Огнезадерживающий клапан, фланцевое соединение КЛОП-2(120)-НЗ-  МВЕ(220)-1000х600-К</t>
    </r>
    <r>
      <rPr>
        <i/>
        <sz val="10"/>
        <rFont val="Arial"/>
        <family val="2"/>
        <charset val="204"/>
      </rPr>
      <t xml:space="preserve">
Базисная стоимость: 4 222,89 = [38 950 / 1,2 /  7,84] +  2% Заг.скл</t>
    </r>
  </si>
  <si>
    <r>
      <t>Огнезадерживающий клапан, фланцевое соединение КЛОП-2(120)-НЗ-  МВЕ(220)-600х1000-К</t>
    </r>
    <r>
      <rPr>
        <i/>
        <sz val="10"/>
        <rFont val="Arial"/>
        <family val="2"/>
        <charset val="204"/>
      </rPr>
      <t xml:space="preserve">
Базисная стоимость: 2 616,14 = [24 130 / 1,2 /  7,84] +  2% Заг.скл</t>
    </r>
  </si>
  <si>
    <r>
      <t>26-01-054-01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</si>
  <si>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20-01-002-12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</si>
  <si>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20-01-002-18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</si>
  <si>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Переход из тонколистовой оцинкованной стали, толщ. 1,0мм, сечением 1000х600/Д630мм</t>
    </r>
    <r>
      <rPr>
        <i/>
        <sz val="10"/>
        <rFont val="Arial"/>
        <family val="2"/>
        <charset val="204"/>
      </rPr>
      <t xml:space="preserve">
Базисная стоимость: 24,71 = [228 / 1,2 /  7,84] +  2% Заг.скл</t>
    </r>
  </si>
  <si>
    <r>
      <t>Отвод 90 гр. из тонколистовой оцинкованной стали, толщ. 1,0мм, сечением 1000х600</t>
    </r>
    <r>
      <rPr>
        <i/>
        <sz val="10"/>
        <rFont val="Arial"/>
        <family val="2"/>
        <charset val="204"/>
      </rPr>
      <t xml:space="preserve">
Базисная стоимость: 124,68 = [1 150 / 1,2 /  7,84] +  2% Заг.скл</t>
    </r>
  </si>
  <si>
    <r>
      <t>Огнезадерживающий клапан, фланцевое соединение КЛОП-2(120)-НЗ-  МВЕ(220)-500х800-К</t>
    </r>
    <r>
      <rPr>
        <i/>
        <sz val="10"/>
        <rFont val="Arial"/>
        <family val="2"/>
        <charset val="204"/>
      </rPr>
      <t xml:space="preserve">
Базисная стоимость: 923,51 = [8 518 / 1,2 /  7,84] +  2% Заг.скл</t>
    </r>
  </si>
  <si>
    <r>
      <t>20-01-003-82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</si>
  <si>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Переход из тонколистовой оцинкованной стали, толщ. 1,0мм, сечением 800х500/Д560мм</t>
    </r>
    <r>
      <rPr>
        <i/>
        <sz val="10"/>
        <rFont val="Arial"/>
        <family val="2"/>
        <charset val="204"/>
      </rPr>
      <t xml:space="preserve">
Базисная стоимость: 21,69 = [200 / 1,2 /  7,84] +  2% Заг.скл</t>
    </r>
  </si>
  <si>
    <r>
      <t>Отвод 90 гр. из тонколистовой оцинкованной стали, толщ. 1,0мм, сечением Д560 мм</t>
    </r>
    <r>
      <rPr>
        <i/>
        <sz val="10"/>
        <rFont val="Arial"/>
        <family val="2"/>
        <charset val="204"/>
      </rPr>
      <t xml:space="preserve">
Базисная стоимость: 124,68 = [1 150 / 1,2 /  7,84] +  2% Заг.скл</t>
    </r>
  </si>
  <si>
    <r>
      <t>Огнезадерживающий клапан, фланцевое соединение КЛОП-2(120)-НЗ-  МВЕ(220)-500х1000-К</t>
    </r>
    <r>
      <rPr>
        <i/>
        <sz val="10"/>
        <rFont val="Arial"/>
        <family val="2"/>
        <charset val="204"/>
      </rPr>
      <t xml:space="preserve">
Базисная стоимость: 1 400,77 = [12 920 / 1,2 /  7,84] +  2% Заг.скл</t>
    </r>
  </si>
  <si>
    <r>
      <t>Переход из тонколистовой оцинкованной стали, толщ. 1,0мм, сечением 1000х500/Д 800мм</t>
    </r>
    <r>
      <rPr>
        <i/>
        <sz val="10"/>
        <rFont val="Arial"/>
        <family val="2"/>
        <charset val="204"/>
      </rPr>
      <t xml:space="preserve">
Базисная стоимость: 24,71 = [228 / 1,2 /  7,84] +  2% Заг.скл</t>
    </r>
  </si>
  <si>
    <r>
      <t>Отвод 90 гр. из тонколистовой оцинкованной стали, толщ. 1,0мм, сечением 1000х500 мм</t>
    </r>
    <r>
      <rPr>
        <i/>
        <sz val="10"/>
        <rFont val="Arial"/>
        <family val="2"/>
        <charset val="204"/>
      </rPr>
      <t xml:space="preserve">
Базисная стоимость: 124,68 = [1 150 / 1,2 /  7,84] +  2% Заг.скл</t>
    </r>
  </si>
  <si>
    <r>
      <t>Огнезадерживающий клапан, фланцевое соединение КЛОП-2(120)-НЗ-  МВЕ(220)-1000х500-К</t>
    </r>
    <r>
      <rPr>
        <i/>
        <sz val="10"/>
        <rFont val="Arial"/>
        <family val="2"/>
        <charset val="204"/>
      </rPr>
      <t xml:space="preserve">
Базисная стоимость: 3 049,81 = [28 130 / 1,2 /  7,84] +  2% Заг.скл</t>
    </r>
  </si>
  <si>
    <r>
      <t>Переход из тонколистовой оцинкованной стали, толщ. 1,0мм, сечением 1000х500/Д800мм</t>
    </r>
    <r>
      <rPr>
        <i/>
        <sz val="10"/>
        <rFont val="Arial"/>
        <family val="2"/>
        <charset val="204"/>
      </rPr>
      <t xml:space="preserve">
Базисная стоимость: 24,71 = [228 / 1,2 /  7,84] +  2% Заг.скл</t>
    </r>
  </si>
  <si>
    <r>
      <t>Огнезадерживающий клапан, фланцевое соединение КЛОП-2(120)-НЗ-  МВЕ(220)-400х400-К</t>
    </r>
    <r>
      <rPr>
        <i/>
        <sz val="10"/>
        <rFont val="Arial"/>
        <family val="2"/>
        <charset val="204"/>
      </rPr>
      <t xml:space="preserve">
Базисная стоимость: 968,17 = [8 930 / 1,2 /  7,84] +  2% Заг.скл</t>
    </r>
  </si>
  <si>
    <r>
      <t>20-01-002-10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</si>
  <si>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Переход из тонколистовой оцинкованной стали, толщ. 1,0мм, сечением 400х400/Д 315мм</t>
    </r>
    <r>
      <rPr>
        <i/>
        <sz val="10"/>
        <rFont val="Arial"/>
        <family val="2"/>
        <charset val="204"/>
      </rPr>
      <t xml:space="preserve">
Базисная стоимость: 24,71 = [228 / 1,2 /  7,84] +  2% Заг.скл</t>
    </r>
  </si>
  <si>
    <r>
      <t>Огнезадерживающий клапан, фланцевое соединение КЛОП-2(120)-НЗ-  МВЕ(220)-600х600-К</t>
    </r>
    <r>
      <rPr>
        <i/>
        <sz val="10"/>
        <rFont val="Arial"/>
        <family val="2"/>
        <charset val="204"/>
      </rPr>
      <t xml:space="preserve">
Базисная стоимость: 1 524,36 = [14 060 / 1,2 /  7,84] +  2% Заг.скл</t>
    </r>
  </si>
  <si>
    <r>
      <t>Огнезадерживающий клапан, нипельное соединение КЛОП-2(120)-НЗ-  МВЕ(220)-560-К</t>
    </r>
    <r>
      <rPr>
        <i/>
        <sz val="10"/>
        <rFont val="Arial"/>
        <family val="2"/>
        <charset val="204"/>
      </rPr>
      <t xml:space="preserve">
Базисная стоимость: 1 441,96 = [13 300 / 1,2 /  7,84] +  2% Заг.скл</t>
    </r>
  </si>
  <si>
    <r>
      <t>Огнезадерживающий клапан, нипельное соединение КЛОП-2(120)-НЗ-  МВЕ(220)-200-К</t>
    </r>
    <r>
      <rPr>
        <i/>
        <sz val="10"/>
        <rFont val="Arial"/>
        <family val="2"/>
        <charset val="204"/>
      </rPr>
      <t xml:space="preserve">
Базисная стоимость: 1 112,37 = [10 260 / 1,2 /  7,84] +  2% Заг.скл</t>
    </r>
  </si>
  <si>
    <r>
      <t>20-01-002-11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</si>
  <si>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Переход из тонколистовой оцинкованной стали, толщ. 1,0мм, сечением 600х600/Д560мм</t>
    </r>
    <r>
      <rPr>
        <i/>
        <sz val="10"/>
        <rFont val="Arial"/>
        <family val="2"/>
        <charset val="204"/>
      </rPr>
      <t xml:space="preserve">
Базисная стоимость: 21,47 = [198 / 1,2 /  7,84] +  2% Заг.скл</t>
    </r>
  </si>
  <si>
    <r>
      <t>Отвод 90 гр. из тонколистовой оцинкованной стали, толщ. 1,0мм, сечением д200 мм</t>
    </r>
    <r>
      <rPr>
        <i/>
        <sz val="10"/>
        <rFont val="Arial"/>
        <family val="2"/>
        <charset val="204"/>
      </rPr>
      <t xml:space="preserve">
Базисная стоимость: 124,68 = [1 150 / 1,2 /  7,84] +  2% Заг.скл</t>
    </r>
  </si>
  <si>
    <r>
      <t>Огнезадерживающий клапан, фланцевое соединение КЛОП-2(120)-НЗ-  МВЕ(220)-800х800-К</t>
    </r>
    <r>
      <rPr>
        <i/>
        <sz val="10"/>
        <rFont val="Arial"/>
        <family val="2"/>
        <charset val="204"/>
      </rPr>
      <t xml:space="preserve">
Базисная стоимость: 1 977,56 = [18 240 / 1,2 /  7,84] +  2% Заг.скл</t>
    </r>
  </si>
  <si>
    <r>
      <t>Переход из тонколистовой оцинкованной стали, толщ. 1,0мм, сечением 800х800/Д1000мм</t>
    </r>
    <r>
      <rPr>
        <i/>
        <sz val="10"/>
        <rFont val="Arial"/>
        <family val="2"/>
        <charset val="204"/>
      </rPr>
      <t xml:space="preserve">
Базисная стоимость: 24,71 = [228 / 1,2 /  7,84] +  2% Заг.скл</t>
    </r>
  </si>
  <si>
    <r>
      <t>Огнезадерживающий клапан, фланцевое соединение КЛОП-2(120)-НЗ-  МВЕ(220)-500х500-К</t>
    </r>
    <r>
      <rPr>
        <i/>
        <sz val="10"/>
        <rFont val="Arial"/>
        <family val="2"/>
        <charset val="204"/>
      </rPr>
      <t xml:space="preserve">
Базисная стоимость: 1 441,96 = [13 300 / 1,2 /  7,84] +  2% Заг.скл</t>
    </r>
  </si>
  <si>
    <r>
      <t>Переход из тонколистовой оцинкованной стали, толщ. 1,0мм, сечением 500х500/Д400мм</t>
    </r>
    <r>
      <rPr>
        <i/>
        <sz val="10"/>
        <rFont val="Arial"/>
        <family val="2"/>
        <charset val="204"/>
      </rPr>
      <t xml:space="preserve">
Базисная стоимость: 21,47 = [198 / 1,2 /  7,84] +  2% Заг.скл</t>
    </r>
  </si>
  <si>
    <r>
      <t>Отвод 90 гр. из тонколистовой оцинкованной стали, толщ. 1,0мм, сечением 500х500 мм</t>
    </r>
    <r>
      <rPr>
        <i/>
        <sz val="10"/>
        <rFont val="Arial"/>
        <family val="2"/>
        <charset val="204"/>
      </rPr>
      <t xml:space="preserve">
Базисная стоимость: 124,68 = [1 150 / 1,2 /  7,84] +  2% Заг.скл</t>
    </r>
  </si>
  <si>
    <r>
      <t>Огнезадерживающий клапан, фланцевое соединение КЛОП-2(120)-НЗ-  МВЕ(220)-400х400-К</t>
    </r>
    <r>
      <rPr>
        <i/>
        <sz val="10"/>
        <rFont val="Arial"/>
        <family val="2"/>
        <charset val="204"/>
      </rPr>
      <t xml:space="preserve">
Базисная стоимость: 1 338,96 = [12 350 / 1,2 /  7,84] +  2% Заг.скл</t>
    </r>
  </si>
  <si>
    <r>
      <t>Огнезадерживающий клапан, нипельное соединение КЛОП-2(120)-НЗ-  МВЕ(220)-400-К</t>
    </r>
    <r>
      <rPr>
        <i/>
        <sz val="10"/>
        <rFont val="Arial"/>
        <family val="2"/>
        <charset val="204"/>
      </rPr>
      <t xml:space="preserve">
Базисная стоимость: 1 235,96 = [11 400 / 1,2 /  7,84] +  2% Заг.скл</t>
    </r>
  </si>
  <si>
    <r>
      <t>Переход из тонколистовой оцинкованной стали, толщ. 1,0мм, сечением 400х400/Д 500мм</t>
    </r>
    <r>
      <rPr>
        <i/>
        <sz val="10"/>
        <rFont val="Arial"/>
        <family val="2"/>
        <charset val="204"/>
      </rPr>
      <t xml:space="preserve">
Базисная стоимость: 21,47 = [198 / 1,2 /  7,84] +  2% Заг.скл</t>
    </r>
  </si>
  <si>
    <r>
      <t>Отвод 90 гр. из тонколистовой оцинкованной стали, толщ. 1,0мм, сечением 400х400 мм</t>
    </r>
    <r>
      <rPr>
        <i/>
        <sz val="10"/>
        <rFont val="Arial"/>
        <family val="2"/>
        <charset val="204"/>
      </rPr>
      <t xml:space="preserve">
Базисная стоимость: 124,68 = [1 150 / 1,2 /  7,84] +  2% Заг.скл</t>
    </r>
  </si>
  <si>
    <r>
      <t>Огнезадерживающий клапан, фланцевое соединение КЛОП-2(120)-НЗ-  МВЕ(220)-800х800-К</t>
    </r>
    <r>
      <rPr>
        <i/>
        <sz val="10"/>
        <rFont val="Arial"/>
        <family val="2"/>
        <charset val="204"/>
      </rPr>
      <t xml:space="preserve">
Базисная стоимость: 1 874,56 = [17 290 / 1,2 /  7,84] +  2% Заг.скл</t>
    </r>
  </si>
  <si>
    <r>
      <t>Переход из тонколистовой оцинкованной стали, толщ. 1,0мм, сечением 800х800/Д900мм</t>
    </r>
    <r>
      <rPr>
        <i/>
        <sz val="10"/>
        <rFont val="Arial"/>
        <family val="2"/>
        <charset val="204"/>
      </rPr>
      <t xml:space="preserve">
Базисная стоимость: 21,47 = [198 / 1,2 /  7,84] +  2% Заг.скл</t>
    </r>
  </si>
  <si>
    <r>
      <t>Огнезадерживающий клапан, фланцевое соединение КЛОП-2(120)-НЗ-  МВЕ(220)-200х200-К</t>
    </r>
    <r>
      <rPr>
        <i/>
        <sz val="10"/>
        <rFont val="Arial"/>
        <family val="2"/>
        <charset val="204"/>
      </rPr>
      <t xml:space="preserve">
Базисная стоимость: 1 256,57 = [11 590 / 1,2 /  7,84] +  2% Заг.скл</t>
    </r>
  </si>
  <si>
    <r>
      <t>20-01-002-08</t>
    </r>
    <r>
      <rPr>
        <i/>
        <sz val="10"/>
        <rFont val="Arial"/>
        <family val="2"/>
        <charset val="204"/>
      </rPr>
      <t xml:space="preserve">
Поправка: Прил.2, Табл.3, п. 1.1  Поправка: п.8.7.1</t>
    </r>
  </si>
  <si>
    <r>
      <t>Переход из тонколистовой оцинкованной стали, толщ. 1,0мм, сечением 200х200/Д200мм</t>
    </r>
    <r>
      <rPr>
        <i/>
        <sz val="10"/>
        <rFont val="Arial"/>
        <family val="2"/>
        <charset val="204"/>
      </rPr>
      <t xml:space="preserve">
Базисная стоимость: 21,47 = [198 / 1,2 /  7,84] +  2% Заг.скл</t>
    </r>
  </si>
  <si>
    <r>
      <t>Воздуховоды из оцинкованной стали толщиной 1,0 мм, диаметром до 1000 мм</t>
    </r>
    <r>
      <rPr>
        <i/>
        <sz val="10"/>
        <rFont val="Arial"/>
        <family val="2"/>
        <charset val="204"/>
      </rPr>
      <t xml:space="preserve">
Базисная стоимость: 193,80 = [228 / 1,2] +  2% Заг.скл</t>
    </r>
  </si>
  <si>
    <r>
      <t>Переход из тонколистовой оцинкованной стали, толщ. 1,0мм, сечением 400х400/Д 400мм</t>
    </r>
    <r>
      <rPr>
        <i/>
        <sz val="10"/>
        <rFont val="Arial"/>
        <family val="2"/>
        <charset val="204"/>
      </rPr>
      <t xml:space="preserve">
Базисная стоимость: 21,47 = [198 / 1,2 /  7,84] +  2% Заг.скл</t>
    </r>
  </si>
  <si>
    <r>
      <t>Отвод 90 гр. из тонколистовой оцинкованной стали, толщ. 1,0мм, сечением 800х800</t>
    </r>
    <r>
      <rPr>
        <i/>
        <sz val="10"/>
        <rFont val="Arial"/>
        <family val="2"/>
        <charset val="204"/>
      </rPr>
      <t xml:space="preserve">
Базисная стоимость: 124,68 = [1 150 / 1,2 /  7,84] +  2% Заг.скл</t>
    </r>
  </si>
  <si>
    <t xml:space="preserve">   </t>
  </si>
  <si>
    <t>[должность,подпись(инициалы,фамилия)]</t>
  </si>
  <si>
    <t xml:space="preserve">Составил  </t>
  </si>
  <si>
    <t xml:space="preserve">Проверил  </t>
  </si>
  <si>
    <t>TYPE</t>
  </si>
  <si>
    <t>SOURCE_LINK</t>
  </si>
  <si>
    <t>RABMAT_EX</t>
  </si>
  <si>
    <t>TIP_RAB</t>
  </si>
  <si>
    <t>TYPE_TRUD</t>
  </si>
  <si>
    <t>TAB</t>
  </si>
  <si>
    <t>NAME</t>
  </si>
  <si>
    <t>EDIZM</t>
  </si>
  <si>
    <t>KOLL</t>
  </si>
  <si>
    <t>UCH</t>
  </si>
  <si>
    <t>PRICE_B</t>
  </si>
  <si>
    <t>PRICE_ED</t>
  </si>
  <si>
    <t>STOIM_B</t>
  </si>
  <si>
    <t>PRICE_C</t>
  </si>
  <si>
    <t>STOIM_C</t>
  </si>
  <si>
    <t>ZPM_B</t>
  </si>
  <si>
    <t>ZPM_ED</t>
  </si>
  <si>
    <t>STOIM_ZPM_B</t>
  </si>
  <si>
    <t>ZPM_C</t>
  </si>
  <si>
    <t>STOIM_ZPM_C</t>
  </si>
  <si>
    <t>CRC_GR_RES</t>
  </si>
  <si>
    <t>CRC_B</t>
  </si>
  <si>
    <t>CRC_C</t>
  </si>
  <si>
    <t>RABMAT</t>
  </si>
  <si>
    <t>BuildingFinished</t>
  </si>
  <si>
    <t>Trud</t>
  </si>
  <si>
    <t>Mash</t>
  </si>
  <si>
    <t>Mat</t>
  </si>
  <si>
    <t>MatZak</t>
  </si>
  <si>
    <t>Oborud</t>
  </si>
  <si>
    <t>OborudZak</t>
  </si>
  <si>
    <t>ZeroStoim</t>
  </si>
  <si>
    <t>NegativeKoll</t>
  </si>
  <si>
    <t>ReUnionKollResurcy</t>
  </si>
  <si>
    <t>UnionOneUchRes</t>
  </si>
  <si>
    <t>IdLevel</t>
  </si>
  <si>
    <t>Ресурсная ведомость на</t>
  </si>
  <si>
    <t>Обоснование</t>
  </si>
  <si>
    <t>Наименование</t>
  </si>
  <si>
    <t>Единица измерения</t>
  </si>
  <si>
    <t>Объем</t>
  </si>
  <si>
    <t>Базовая</t>
  </si>
  <si>
    <t>цена</t>
  </si>
  <si>
    <t>стоимость</t>
  </si>
  <si>
    <t>Текущая</t>
  </si>
  <si>
    <t xml:space="preserve">Материальные ресурсы </t>
  </si>
  <si>
    <t xml:space="preserve">Итого материальные ресурсы </t>
  </si>
  <si>
    <t xml:space="preserve">Итого материалы заказчика </t>
  </si>
  <si>
    <t xml:space="preserve">Итого оборудование </t>
  </si>
  <si>
    <t xml:space="preserve">Итого оборудование заказчика </t>
  </si>
  <si>
    <t>Унифицированная форма № КС-2</t>
  </si>
  <si>
    <t>Утверждена постановлением Госкомстата России</t>
  </si>
  <si>
    <t>от 11.11.99. № 100</t>
  </si>
  <si>
    <t>Код</t>
  </si>
  <si>
    <t>Форма по ОКУД</t>
  </si>
  <si>
    <t>0322005</t>
  </si>
  <si>
    <t>Инвестор</t>
  </si>
  <si>
    <t>по ОКПО</t>
  </si>
  <si>
    <t>организация, адрес, телефон, факс</t>
  </si>
  <si>
    <t>Заказчик</t>
  </si>
  <si>
    <t>Подрядчик</t>
  </si>
  <si>
    <t>Стройка</t>
  </si>
  <si>
    <t>наименование, адрес</t>
  </si>
  <si>
    <t>Объект</t>
  </si>
  <si>
    <t>наименование</t>
  </si>
  <si>
    <t xml:space="preserve">Вид деятельности по ОКДП  </t>
  </si>
  <si>
    <t xml:space="preserve">Договор подряда  </t>
  </si>
  <si>
    <t>номер</t>
  </si>
  <si>
    <t>дата</t>
  </si>
  <si>
    <t xml:space="preserve">Вид операции  </t>
  </si>
  <si>
    <t>Номер документа</t>
  </si>
  <si>
    <t>Дата составления</t>
  </si>
  <si>
    <t>Отчетный период</t>
  </si>
  <si>
    <t>с</t>
  </si>
  <si>
    <t>по</t>
  </si>
  <si>
    <t>AKT</t>
  </si>
  <si>
    <t>О ПРИЕМКЕ ВЫПОЛНЕННЫХ РАБОТ</t>
  </si>
  <si>
    <t>Номер</t>
  </si>
  <si>
    <t>поз. по сме-те</t>
  </si>
  <si>
    <t>Составлен(а) в ценах 2001 г. с учетом коэффициентов пересчета к базисной стоимости СМР в текущий уровень цен базисно-индексным методом за IV квартал 2018 года</t>
  </si>
  <si>
    <t xml:space="preserve">Сдал   </t>
  </si>
  <si>
    <t xml:space="preserve">Принял   </t>
  </si>
  <si>
    <t>"УТВЕРЖДАЮ"</t>
  </si>
  <si>
    <t>___________________________</t>
  </si>
  <si>
    <t>" ___ " ___________ 20 ___ г.</t>
  </si>
  <si>
    <t>Количество</t>
  </si>
  <si>
    <t>Примечание</t>
  </si>
  <si>
    <t>Заказчик _________________</t>
  </si>
  <si>
    <t>Подрядчик _________________</t>
  </si>
  <si>
    <t>ЛОКАЛЬНАЯ СМЕТА № 02-01-22</t>
  </si>
  <si>
    <t>(локальный сметный расчет)</t>
  </si>
  <si>
    <t>на ремонт, реставрацию и приспособление для современного использования выявленного  объекта культурного наследия "Ансамбль застройки Серпуховской площади (фрагмент) - Доходный дом с лавкам, 1800-1810гг., 1827г., 1883г., арх.С.Тропаревский", расположенный по адресу: г.Москва, Серпуховская пл., д. 36/71, стр.1</t>
  </si>
  <si>
    <t>Система дымоудаления</t>
  </si>
  <si>
    <t>Основание: 03-1493-К-ОВ3.С</t>
  </si>
  <si>
    <t>Приложение №</t>
  </si>
  <si>
    <r>
      <t>к Контракту № 03-2003-к    от "</t>
    </r>
    <r>
      <rPr>
        <u/>
        <sz val="10"/>
        <rFont val="Arial"/>
        <family val="2"/>
        <charset val="204"/>
      </rPr>
      <t xml:space="preserve">   24   </t>
    </r>
    <r>
      <rPr>
        <sz val="10"/>
        <rFont val="Arial"/>
        <family val="2"/>
        <charset val="204"/>
      </rPr>
      <t xml:space="preserve">" </t>
    </r>
    <r>
      <rPr>
        <u/>
        <sz val="10"/>
        <rFont val="Arial"/>
        <family val="2"/>
        <charset val="204"/>
      </rPr>
      <t xml:space="preserve">   января   </t>
    </r>
    <r>
      <rPr>
        <sz val="10"/>
        <rFont val="Arial"/>
        <family val="2"/>
        <charset val="204"/>
      </rPr>
      <t>2020г.</t>
    </r>
  </si>
  <si>
    <r>
      <t>в редакции Дополнительного соглашения №</t>
    </r>
    <r>
      <rPr>
        <b/>
        <u/>
        <sz val="10"/>
        <rFont val="Arial"/>
        <family val="2"/>
        <charset val="204"/>
      </rPr>
      <t>_____</t>
    </r>
    <r>
      <rPr>
        <b/>
        <sz val="10"/>
        <rFont val="Arial"/>
        <family val="2"/>
        <charset val="204"/>
      </rPr>
      <t>от "_____" _________2021г.</t>
    </r>
  </si>
  <si>
    <t>"ЗАКАЗЧИК"</t>
  </si>
  <si>
    <t>"ГЕНПОДРЯДЧИК"</t>
  </si>
  <si>
    <t xml:space="preserve">Директор ГАМТ России </t>
  </si>
  <si>
    <t>Генеральный директор</t>
  </si>
  <si>
    <t>ООО "СТРОЙАРХИТЕКТУРА"</t>
  </si>
  <si>
    <t>________________ Т.А.Михайлова</t>
  </si>
  <si>
    <t>___________________ А.Д.Брюхов</t>
  </si>
  <si>
    <t>"_____"________________ 2021 г.</t>
  </si>
  <si>
    <t>"______"_______________ 2021г.</t>
  </si>
  <si>
    <t>Выявленный объект культурного наследия «Ансамбль застройки Серпуховской площади (фрагмент) – Доходный дом с лавками, 1800-1810-е гг., 1827г., 1883г., арх. С. Тропаревский», расположенного по адресу: г. Москва, Серпуховская пл., д.36/71, стр. 1</t>
  </si>
  <si>
    <t>Составлена в ценах январь 2000 года с пересчетом итогов в IV квартал 2018 года</t>
  </si>
</sst>
</file>

<file path=xl/styles.xml><?xml version="1.0" encoding="utf-8"?>
<styleSheet xmlns="http://schemas.openxmlformats.org/spreadsheetml/2006/main">
  <numFmts count="3">
    <numFmt numFmtId="43" formatCode="_-* #,##0.00\ _₽_-;\-* #,##0.00\ _₽_-;_-* &quot;-&quot;??\ _₽_-;_-@_-"/>
    <numFmt numFmtId="164" formatCode="#,##0.00;[Red]\-\ #,##0.00"/>
    <numFmt numFmtId="165" formatCode="#,##0.00############;[Red]\-\ #,##0.00############"/>
  </numFmts>
  <fonts count="39">
    <font>
      <sz val="10"/>
      <name val="Arial"/>
      <charset val="204"/>
    </font>
    <font>
      <b/>
      <sz val="10"/>
      <color indexed="12"/>
      <name val="Arial"/>
      <family val="2"/>
      <charset val="204"/>
    </font>
    <font>
      <sz val="10"/>
      <color indexed="18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sz val="10"/>
      <color indexed="16"/>
      <name val="Arial"/>
      <family val="2"/>
      <charset val="204"/>
    </font>
    <font>
      <b/>
      <sz val="10"/>
      <color indexed="14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3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sz val="11"/>
      <color rgb="FF821E82"/>
      <name val="Arial"/>
      <family val="2"/>
      <charset val="204"/>
    </font>
    <font>
      <sz val="9"/>
      <color rgb="FF821E82"/>
      <name val="Arial"/>
      <family val="2"/>
      <charset val="204"/>
    </font>
    <font>
      <i/>
      <sz val="11"/>
      <color rgb="FF821E82"/>
      <name val="Arial"/>
      <family val="2"/>
      <charset val="204"/>
    </font>
    <font>
      <i/>
      <sz val="10"/>
      <color rgb="FF821E82"/>
      <name val="Arial"/>
      <family val="2"/>
      <charset val="204"/>
    </font>
    <font>
      <sz val="10"/>
      <color rgb="FF821E82"/>
      <name val="Arial"/>
      <family val="2"/>
      <charset val="204"/>
    </font>
    <font>
      <b/>
      <sz val="13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rgb="FF821E82"/>
      <name val="Arial"/>
      <family val="2"/>
      <charset val="204"/>
    </font>
    <font>
      <b/>
      <sz val="9"/>
      <color rgb="FF821E82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Arial Cyr"/>
      <charset val="204"/>
    </font>
    <font>
      <b/>
      <u/>
      <sz val="14"/>
      <name val="Arial"/>
      <family val="2"/>
      <charset val="204"/>
    </font>
    <font>
      <sz val="10"/>
      <name val="Arial"/>
      <charset val="204"/>
    </font>
    <font>
      <u/>
      <sz val="10"/>
      <name val="Arial"/>
      <family val="2"/>
      <charset val="204"/>
    </font>
    <font>
      <b/>
      <sz val="10"/>
      <name val="Arial Cyr"/>
      <charset val="204"/>
    </font>
    <font>
      <b/>
      <u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2">
    <xf numFmtId="0" fontId="0" fillId="0" borderId="0"/>
    <xf numFmtId="0" fontId="31" fillId="0" borderId="0"/>
    <xf numFmtId="0" fontId="32" fillId="0" borderId="3">
      <alignment horizontal="center"/>
    </xf>
    <xf numFmtId="0" fontId="31" fillId="0" borderId="0">
      <alignment vertical="top"/>
    </xf>
    <xf numFmtId="0" fontId="32" fillId="0" borderId="3">
      <alignment horizontal="center"/>
    </xf>
    <xf numFmtId="0" fontId="32" fillId="0" borderId="0">
      <alignment vertical="top"/>
    </xf>
    <xf numFmtId="0" fontId="17" fillId="0" borderId="0">
      <alignment horizontal="right" vertical="center" wrapText="1"/>
    </xf>
    <xf numFmtId="0" fontId="32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2" fillId="0" borderId="0"/>
    <xf numFmtId="0" fontId="32" fillId="0" borderId="3">
      <alignment horizontal="center" wrapText="1"/>
    </xf>
    <xf numFmtId="0" fontId="31" fillId="0" borderId="0">
      <alignment vertical="top"/>
    </xf>
    <xf numFmtId="0" fontId="31" fillId="0" borderId="0"/>
    <xf numFmtId="0" fontId="31" fillId="0" borderId="0"/>
    <xf numFmtId="0" fontId="32" fillId="0" borderId="0"/>
    <xf numFmtId="0" fontId="32" fillId="0" borderId="3">
      <alignment horizontal="center" wrapText="1"/>
    </xf>
    <xf numFmtId="0" fontId="32" fillId="0" borderId="3">
      <alignment horizontal="center"/>
    </xf>
    <xf numFmtId="0" fontId="32" fillId="0" borderId="3">
      <alignment horizontal="center" wrapText="1"/>
    </xf>
    <xf numFmtId="0" fontId="31" fillId="0" borderId="0"/>
    <xf numFmtId="0" fontId="32" fillId="0" borderId="0">
      <alignment horizontal="center"/>
    </xf>
    <xf numFmtId="0" fontId="32" fillId="0" borderId="0">
      <alignment horizontal="left" vertical="top"/>
    </xf>
    <xf numFmtId="0" fontId="32" fillId="0" borderId="0"/>
    <xf numFmtId="0" fontId="31" fillId="0" borderId="0">
      <alignment vertical="top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1" fillId="0" borderId="0"/>
  </cellStyleXfs>
  <cellXfs count="22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2" fillId="0" borderId="0" xfId="0" applyFont="1"/>
    <xf numFmtId="0" fontId="13" fillId="0" borderId="0" xfId="0" applyFont="1"/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 vertical="top"/>
    </xf>
    <xf numFmtId="0" fontId="15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13" fillId="0" borderId="0" xfId="0" applyFont="1" applyAlignment="1"/>
    <xf numFmtId="0" fontId="17" fillId="0" borderId="0" xfId="0" applyFont="1" applyAlignment="1">
      <alignment horizontal="right" vertical="top"/>
    </xf>
    <xf numFmtId="0" fontId="17" fillId="0" borderId="0" xfId="0" applyFont="1" applyAlignment="1">
      <alignment horizontal="left"/>
    </xf>
    <xf numFmtId="0" fontId="13" fillId="0" borderId="0" xfId="0" applyFont="1" applyAlignment="1">
      <alignment horizontal="right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64" fontId="0" fillId="0" borderId="0" xfId="0" applyNumberFormat="1"/>
    <xf numFmtId="0" fontId="13" fillId="0" borderId="2" xfId="0" applyFont="1" applyBorder="1"/>
    <xf numFmtId="0" fontId="25" fillId="0" borderId="0" xfId="0" applyFont="1"/>
    <xf numFmtId="0" fontId="11" fillId="0" borderId="0" xfId="0" applyFont="1" applyAlignment="1">
      <alignment wrapText="1"/>
    </xf>
    <xf numFmtId="0" fontId="0" fillId="0" borderId="2" xfId="0" applyBorder="1"/>
    <xf numFmtId="0" fontId="11" fillId="0" borderId="2" xfId="0" applyFont="1" applyBorder="1" applyAlignment="1">
      <alignment wrapText="1"/>
    </xf>
    <xf numFmtId="0" fontId="13" fillId="0" borderId="0" xfId="0" applyFont="1" applyAlignment="1">
      <alignment horizontal="left" wrapText="1"/>
    </xf>
    <xf numFmtId="0" fontId="13" fillId="0" borderId="0" xfId="0" quotePrefix="1" applyFont="1" applyAlignment="1">
      <alignment horizontal="left" wrapText="1"/>
    </xf>
    <xf numFmtId="0" fontId="13" fillId="0" borderId="0" xfId="0" applyFont="1" applyAlignment="1">
      <alignment vertical="center"/>
    </xf>
    <xf numFmtId="0" fontId="15" fillId="0" borderId="0" xfId="0" applyFont="1"/>
    <xf numFmtId="0" fontId="19" fillId="0" borderId="0" xfId="0" applyFont="1" applyAlignment="1">
      <alignment horizontal="right" wrapText="1"/>
    </xf>
    <xf numFmtId="164" fontId="13" fillId="0" borderId="0" xfId="0" applyNumberFormat="1" applyFont="1" applyAlignment="1">
      <alignment horizontal="right"/>
    </xf>
    <xf numFmtId="0" fontId="13" fillId="0" borderId="0" xfId="0" applyFont="1" applyAlignment="1">
      <alignment horizontal="right" wrapText="1"/>
    </xf>
    <xf numFmtId="0" fontId="12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0" fontId="11" fillId="0" borderId="0" xfId="0" applyFont="1" applyAlignment="1">
      <alignment horizontal="right" wrapText="1"/>
    </xf>
    <xf numFmtId="0" fontId="19" fillId="0" borderId="2" xfId="0" applyFont="1" applyBorder="1" applyAlignment="1">
      <alignment horizontal="right" wrapText="1"/>
    </xf>
    <xf numFmtId="0" fontId="13" fillId="0" borderId="2" xfId="0" applyFont="1" applyBorder="1" applyAlignment="1">
      <alignment horizontal="right"/>
    </xf>
    <xf numFmtId="164" fontId="13" fillId="0" borderId="2" xfId="0" applyNumberFormat="1" applyFont="1" applyBorder="1" applyAlignment="1">
      <alignment horizontal="right"/>
    </xf>
    <xf numFmtId="0" fontId="13" fillId="0" borderId="2" xfId="0" applyFont="1" applyBorder="1" applyAlignment="1">
      <alignment horizontal="right" wrapText="1"/>
    </xf>
    <xf numFmtId="164" fontId="12" fillId="0" borderId="2" xfId="0" applyNumberFormat="1" applyFont="1" applyBorder="1" applyAlignment="1">
      <alignment horizontal="right"/>
    </xf>
    <xf numFmtId="164" fontId="27" fillId="0" borderId="0" xfId="0" applyNumberFormat="1" applyFont="1" applyAlignment="1">
      <alignment horizontal="right"/>
    </xf>
    <xf numFmtId="0" fontId="12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 wrapText="1"/>
    </xf>
    <xf numFmtId="0" fontId="21" fillId="0" borderId="2" xfId="0" applyFont="1" applyBorder="1" applyAlignment="1">
      <alignment horizontal="right"/>
    </xf>
    <xf numFmtId="164" fontId="21" fillId="0" borderId="2" xfId="0" applyNumberFormat="1" applyFont="1" applyBorder="1" applyAlignment="1">
      <alignment horizontal="right"/>
    </xf>
    <xf numFmtId="0" fontId="21" fillId="0" borderId="2" xfId="0" applyFont="1" applyBorder="1" applyAlignment="1">
      <alignment horizontal="right" wrapText="1"/>
    </xf>
    <xf numFmtId="0" fontId="22" fillId="0" borderId="2" xfId="0" applyFont="1" applyBorder="1" applyAlignment="1">
      <alignment horizontal="right"/>
    </xf>
    <xf numFmtId="164" fontId="29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0" fontId="13" fillId="0" borderId="0" xfId="0" quotePrefix="1" applyFont="1" applyAlignment="1">
      <alignment horizontal="right" wrapText="1"/>
    </xf>
    <xf numFmtId="0" fontId="13" fillId="0" borderId="2" xfId="0" quotePrefix="1" applyFont="1" applyBorder="1" applyAlignment="1">
      <alignment horizontal="right" wrapText="1"/>
    </xf>
    <xf numFmtId="0" fontId="13" fillId="0" borderId="0" xfId="0" applyFont="1" applyAlignment="1">
      <alignment horizontal="left" vertical="top" wrapText="1"/>
    </xf>
    <xf numFmtId="0" fontId="13" fillId="0" borderId="2" xfId="0" applyFont="1" applyBorder="1" applyAlignment="1">
      <alignment horizontal="left" vertical="top"/>
    </xf>
    <xf numFmtId="0" fontId="13" fillId="0" borderId="2" xfId="0" applyFont="1" applyBorder="1" applyAlignment="1">
      <alignment horizontal="left" vertical="top" wrapText="1"/>
    </xf>
    <xf numFmtId="0" fontId="21" fillId="0" borderId="2" xfId="0" applyFont="1" applyBorder="1" applyAlignment="1">
      <alignment horizontal="left" vertical="top"/>
    </xf>
    <xf numFmtId="0" fontId="21" fillId="0" borderId="2" xfId="0" applyFont="1" applyBorder="1" applyAlignment="1">
      <alignment horizontal="left" vertical="top" wrapText="1"/>
    </xf>
    <xf numFmtId="0" fontId="15" fillId="0" borderId="0" xfId="0" applyFont="1" applyAlignment="1">
      <alignment horizontal="left" wrapText="1"/>
    </xf>
    <xf numFmtId="0" fontId="13" fillId="0" borderId="3" xfId="0" applyFont="1" applyBorder="1" applyAlignment="1">
      <alignment horizontal="right"/>
    </xf>
    <xf numFmtId="49" fontId="13" fillId="0" borderId="3" xfId="0" applyNumberFormat="1" applyFont="1" applyBorder="1" applyAlignment="1">
      <alignment horizontal="left" vertical="top" wrapText="1"/>
    </xf>
    <xf numFmtId="0" fontId="13" fillId="0" borderId="3" xfId="0" applyFont="1" applyBorder="1" applyAlignment="1">
      <alignment horizontal="left" wrapText="1"/>
    </xf>
    <xf numFmtId="0" fontId="13" fillId="0" borderId="3" xfId="0" applyFont="1" applyBorder="1" applyAlignment="1">
      <alignment horizontal="right" wrapText="1"/>
    </xf>
    <xf numFmtId="164" fontId="13" fillId="0" borderId="3" xfId="0" applyNumberFormat="1" applyFont="1" applyBorder="1" applyAlignment="1">
      <alignment horizontal="right" wrapText="1"/>
    </xf>
    <xf numFmtId="0" fontId="13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/>
    </xf>
    <xf numFmtId="14" fontId="11" fillId="0" borderId="3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15" fillId="0" borderId="0" xfId="0" applyFont="1" applyBorder="1" applyAlignment="1">
      <alignment horizontal="right"/>
    </xf>
    <xf numFmtId="0" fontId="13" fillId="0" borderId="10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3" fillId="0" borderId="10" xfId="0" applyFont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13" fillId="0" borderId="3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left" wrapText="1"/>
    </xf>
    <xf numFmtId="0" fontId="13" fillId="0" borderId="10" xfId="0" applyFont="1" applyBorder="1" applyAlignment="1">
      <alignment horizontal="right" wrapText="1"/>
    </xf>
    <xf numFmtId="0" fontId="13" fillId="0" borderId="10" xfId="0" applyFont="1" applyBorder="1" applyAlignment="1">
      <alignment horizontal="right"/>
    </xf>
    <xf numFmtId="0" fontId="30" fillId="0" borderId="0" xfId="0" applyFont="1"/>
    <xf numFmtId="164" fontId="15" fillId="0" borderId="0" xfId="0" applyNumberFormat="1" applyFont="1" applyAlignment="1">
      <alignment horizontal="right"/>
    </xf>
    <xf numFmtId="0" fontId="31" fillId="0" borderId="0" xfId="1"/>
    <xf numFmtId="0" fontId="13" fillId="0" borderId="0" xfId="1" applyFont="1" applyFill="1"/>
    <xf numFmtId="0" fontId="31" fillId="0" borderId="0" xfId="1" applyFill="1"/>
    <xf numFmtId="0" fontId="33" fillId="0" borderId="0" xfId="1" applyFont="1" applyFill="1"/>
    <xf numFmtId="0" fontId="17" fillId="0" borderId="0" xfId="1" applyFont="1" applyFill="1" applyAlignment="1"/>
    <xf numFmtId="0" fontId="17" fillId="0" borderId="0" xfId="1" applyFont="1" applyFill="1" applyBorder="1" applyAlignment="1">
      <alignment wrapText="1"/>
    </xf>
    <xf numFmtId="0" fontId="13" fillId="0" borderId="0" xfId="1" applyFont="1" applyFill="1" applyBorder="1" applyAlignment="1">
      <alignment wrapText="1"/>
    </xf>
    <xf numFmtId="0" fontId="13" fillId="0" borderId="0" xfId="1" applyFont="1" applyFill="1" applyBorder="1" applyAlignment="1">
      <alignment horizontal="left" wrapText="1"/>
    </xf>
    <xf numFmtId="4" fontId="31" fillId="0" borderId="0" xfId="1" applyNumberFormat="1" applyFill="1"/>
    <xf numFmtId="4" fontId="17" fillId="0" borderId="0" xfId="1" applyNumberFormat="1" applyFont="1" applyFill="1"/>
    <xf numFmtId="4" fontId="17" fillId="0" borderId="0" xfId="1" applyNumberFormat="1" applyFont="1" applyFill="1" applyAlignment="1">
      <alignment vertical="center"/>
    </xf>
    <xf numFmtId="0" fontId="17" fillId="0" borderId="0" xfId="19" applyFont="1" applyFill="1" applyAlignment="1">
      <alignment horizontal="left" vertical="center"/>
    </xf>
    <xf numFmtId="0" fontId="17" fillId="0" borderId="0" xfId="1" applyFont="1" applyFill="1" applyBorder="1" applyAlignment="1">
      <alignment horizontal="left" wrapText="1"/>
    </xf>
    <xf numFmtId="0" fontId="17" fillId="0" borderId="0" xfId="1" applyFont="1" applyFill="1"/>
    <xf numFmtId="0" fontId="31" fillId="0" borderId="0" xfId="1" applyFill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0" fontId="13" fillId="0" borderId="0" xfId="0" applyFont="1"/>
    <xf numFmtId="0" fontId="0" fillId="0" borderId="0" xfId="0" applyAlignment="1"/>
    <xf numFmtId="0" fontId="11" fillId="0" borderId="0" xfId="31" applyFont="1"/>
    <xf numFmtId="0" fontId="11" fillId="2" borderId="0" xfId="31" applyFont="1" applyFill="1" applyAlignment="1">
      <alignment horizontal="left"/>
    </xf>
    <xf numFmtId="0" fontId="11" fillId="0" borderId="0" xfId="0" applyFont="1"/>
    <xf numFmtId="0" fontId="11" fillId="2" borderId="0" xfId="31" applyFont="1" applyFill="1" applyAlignment="1">
      <alignment horizontal="right"/>
    </xf>
    <xf numFmtId="0" fontId="11" fillId="0" borderId="2" xfId="31" applyFont="1" applyBorder="1" applyAlignment="1">
      <alignment horizontal="center"/>
    </xf>
    <xf numFmtId="43" fontId="11" fillId="0" borderId="0" xfId="29" applyFont="1" applyAlignment="1"/>
    <xf numFmtId="43" fontId="11" fillId="0" borderId="0" xfId="29" applyFont="1"/>
    <xf numFmtId="0" fontId="11" fillId="0" borderId="0" xfId="31" applyFont="1" applyAlignment="1">
      <alignment horizontal="left"/>
    </xf>
    <xf numFmtId="0" fontId="31" fillId="0" borderId="0" xfId="31" applyFont="1"/>
    <xf numFmtId="0" fontId="11" fillId="2" borderId="0" xfId="31" applyFont="1" applyFill="1"/>
    <xf numFmtId="0" fontId="11" fillId="0" borderId="0" xfId="31" applyFont="1" applyAlignment="1">
      <alignment horizontal="right"/>
    </xf>
    <xf numFmtId="0" fontId="30" fillId="0" borderId="0" xfId="31" applyFont="1"/>
    <xf numFmtId="0" fontId="30" fillId="0" borderId="0" xfId="31" applyFont="1" applyAlignment="1">
      <alignment horizontal="left"/>
    </xf>
    <xf numFmtId="0" fontId="37" fillId="0" borderId="0" xfId="31" applyFont="1"/>
    <xf numFmtId="0" fontId="30" fillId="0" borderId="0" xfId="31" applyFont="1" applyAlignment="1">
      <alignment horizontal="right"/>
    </xf>
    <xf numFmtId="43" fontId="30" fillId="0" borderId="0" xfId="29" applyFont="1" applyAlignment="1"/>
    <xf numFmtId="43" fontId="30" fillId="0" borderId="0" xfId="29" applyFont="1"/>
    <xf numFmtId="0" fontId="30" fillId="2" borderId="0" xfId="31" applyFont="1" applyFill="1" applyAlignment="1">
      <alignment horizontal="right"/>
    </xf>
    <xf numFmtId="0" fontId="30" fillId="0" borderId="16" xfId="31" applyFont="1" applyBorder="1" applyAlignment="1">
      <alignment horizontal="center"/>
    </xf>
    <xf numFmtId="0" fontId="17" fillId="0" borderId="0" xfId="0" applyFont="1"/>
    <xf numFmtId="0" fontId="14" fillId="0" borderId="0" xfId="0" applyFont="1"/>
    <xf numFmtId="0" fontId="33" fillId="0" borderId="0" xfId="0" applyFont="1"/>
    <xf numFmtId="0" fontId="14" fillId="0" borderId="0" xfId="0" applyFont="1" applyAlignment="1">
      <alignment horizontal="left"/>
    </xf>
    <xf numFmtId="43" fontId="33" fillId="0" borderId="0" xfId="29" applyFont="1" applyAlignment="1"/>
    <xf numFmtId="0" fontId="0" fillId="0" borderId="0" xfId="0" applyAlignment="1">
      <alignment horizontal="left"/>
    </xf>
    <xf numFmtId="43" fontId="0" fillId="0" borderId="0" xfId="29" applyFont="1" applyAlignment="1"/>
    <xf numFmtId="0" fontId="17" fillId="0" borderId="0" xfId="0" applyFont="1" applyAlignment="1"/>
    <xf numFmtId="0" fontId="17" fillId="0" borderId="0" xfId="0" applyFont="1" applyAlignment="1">
      <alignment wrapText="1"/>
    </xf>
    <xf numFmtId="43" fontId="17" fillId="0" borderId="0" xfId="29" applyFont="1" applyAlignment="1">
      <alignment horizontal="left" vertical="top"/>
    </xf>
    <xf numFmtId="0" fontId="11" fillId="0" borderId="0" xfId="31" applyAlignment="1">
      <alignment vertical="top"/>
    </xf>
    <xf numFmtId="0" fontId="0" fillId="0" borderId="0" xfId="0" applyAlignment="1">
      <alignment vertical="top"/>
    </xf>
    <xf numFmtId="0" fontId="15" fillId="0" borderId="0" xfId="0" applyFont="1" applyAlignment="1">
      <alignment horizontal="left" vertical="top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left"/>
    </xf>
    <xf numFmtId="43" fontId="5" fillId="0" borderId="0" xfId="30" applyFont="1"/>
    <xf numFmtId="43" fontId="0" fillId="0" borderId="0" xfId="30" applyFont="1"/>
    <xf numFmtId="43" fontId="11" fillId="0" borderId="0" xfId="30" applyFont="1"/>
    <xf numFmtId="43" fontId="30" fillId="0" borderId="0" xfId="30" applyFont="1"/>
    <xf numFmtId="43" fontId="33" fillId="0" borderId="0" xfId="30" applyFont="1"/>
    <xf numFmtId="43" fontId="33" fillId="0" borderId="0" xfId="30" applyFont="1" applyFill="1"/>
    <xf numFmtId="43" fontId="31" fillId="0" borderId="0" xfId="30" applyFont="1" applyFill="1"/>
    <xf numFmtId="43" fontId="17" fillId="0" borderId="0" xfId="30" applyFont="1" applyAlignment="1">
      <alignment horizontal="left" vertical="top" wrapText="1"/>
    </xf>
    <xf numFmtId="43" fontId="31" fillId="0" borderId="0" xfId="30" applyFont="1"/>
    <xf numFmtId="43" fontId="17" fillId="0" borderId="0" xfId="30" applyFont="1" applyFill="1" applyAlignment="1"/>
    <xf numFmtId="43" fontId="17" fillId="0" borderId="0" xfId="30" applyFont="1" applyFill="1" applyAlignment="1">
      <alignment vertical="center"/>
    </xf>
    <xf numFmtId="43" fontId="15" fillId="0" borderId="0" xfId="30" applyFont="1"/>
    <xf numFmtId="164" fontId="15" fillId="0" borderId="0" xfId="0" applyNumberFormat="1" applyFont="1" applyAlignment="1">
      <alignment horizontal="right"/>
    </xf>
    <xf numFmtId="0" fontId="13" fillId="0" borderId="0" xfId="0" applyFont="1" applyAlignment="1">
      <alignment horizontal="left" wrapText="1"/>
    </xf>
    <xf numFmtId="164" fontId="13" fillId="0" borderId="0" xfId="0" applyNumberFormat="1" applyFont="1" applyAlignment="1">
      <alignment horizontal="right"/>
    </xf>
    <xf numFmtId="0" fontId="15" fillId="0" borderId="0" xfId="0" applyFont="1" applyAlignment="1">
      <alignment horizontal="left" wrapText="1"/>
    </xf>
    <xf numFmtId="0" fontId="15" fillId="0" borderId="0" xfId="0" quotePrefix="1" applyFont="1" applyAlignment="1">
      <alignment horizontal="left" wrapText="1"/>
    </xf>
    <xf numFmtId="0" fontId="15" fillId="0" borderId="0" xfId="0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0" xfId="0" applyNumberFormat="1" applyFont="1" applyAlignment="1"/>
    <xf numFmtId="0" fontId="15" fillId="0" borderId="0" xfId="0" applyFont="1" applyAlignment="1">
      <alignment horizontal="left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left" wrapText="1"/>
    </xf>
    <xf numFmtId="164" fontId="13" fillId="0" borderId="0" xfId="0" applyNumberFormat="1" applyFont="1" applyAlignment="1">
      <alignment horizontal="right"/>
    </xf>
    <xf numFmtId="0" fontId="13" fillId="0" borderId="2" xfId="0" applyFont="1" applyBorder="1" applyAlignment="1">
      <alignment horizontal="left"/>
    </xf>
    <xf numFmtId="164" fontId="15" fillId="0" borderId="1" xfId="0" applyNumberFormat="1" applyFont="1" applyBorder="1" applyAlignment="1">
      <alignment horizontal="right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right" wrapText="1"/>
    </xf>
    <xf numFmtId="0" fontId="26" fillId="0" borderId="0" xfId="0" applyFont="1" applyAlignment="1">
      <alignment horizontal="center" wrapText="1"/>
    </xf>
    <xf numFmtId="164" fontId="28" fillId="0" borderId="1" xfId="0" applyNumberFormat="1" applyFont="1" applyBorder="1" applyAlignment="1">
      <alignment horizontal="right"/>
    </xf>
    <xf numFmtId="0" fontId="15" fillId="0" borderId="0" xfId="0" applyFont="1" applyAlignment="1">
      <alignment horizontal="left" wrapText="1"/>
    </xf>
    <xf numFmtId="165" fontId="15" fillId="0" borderId="0" xfId="0" applyNumberFormat="1" applyFont="1" applyAlignment="1">
      <alignment horizontal="right"/>
    </xf>
    <xf numFmtId="165" fontId="13" fillId="0" borderId="0" xfId="0" applyNumberFormat="1" applyFont="1" applyAlignment="1">
      <alignment horizontal="right"/>
    </xf>
    <xf numFmtId="0" fontId="12" fillId="0" borderId="1" xfId="0" applyFont="1" applyBorder="1" applyAlignment="1">
      <alignment horizontal="center" vertical="top"/>
    </xf>
    <xf numFmtId="0" fontId="14" fillId="0" borderId="0" xfId="24" applyFont="1" applyFill="1" applyAlignment="1">
      <alignment horizontal="center"/>
    </xf>
    <xf numFmtId="0" fontId="20" fillId="0" borderId="0" xfId="1" applyFont="1" applyFill="1" applyAlignment="1">
      <alignment horizontal="center"/>
    </xf>
    <xf numFmtId="0" fontId="34" fillId="0" borderId="0" xfId="24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wrapText="1"/>
    </xf>
    <xf numFmtId="0" fontId="14" fillId="0" borderId="0" xfId="0" applyFont="1"/>
    <xf numFmtId="0" fontId="17" fillId="0" borderId="0" xfId="0" applyFont="1"/>
    <xf numFmtId="0" fontId="17" fillId="0" borderId="0" xfId="0" applyFont="1" applyAlignment="1">
      <alignment horizontal="left" wrapText="1"/>
    </xf>
    <xf numFmtId="0" fontId="16" fillId="0" borderId="0" xfId="24" applyFont="1" applyFill="1" applyBorder="1" applyAlignment="1">
      <alignment horizontal="center" wrapText="1"/>
    </xf>
    <xf numFmtId="0" fontId="16" fillId="0" borderId="2" xfId="24" applyFont="1" applyFill="1" applyBorder="1" applyAlignment="1">
      <alignment horizontal="center" wrapText="1"/>
    </xf>
    <xf numFmtId="164" fontId="15" fillId="0" borderId="0" xfId="0" applyNumberFormat="1" applyFont="1" applyAlignment="1">
      <alignment vertical="top"/>
    </xf>
    <xf numFmtId="0" fontId="15" fillId="0" borderId="0" xfId="0" applyFont="1" applyAlignment="1">
      <alignment vertical="top"/>
    </xf>
    <xf numFmtId="0" fontId="20" fillId="0" borderId="1" xfId="1" applyFont="1" applyFill="1" applyBorder="1" applyAlignment="1">
      <alignment horizontal="center" vertical="top"/>
    </xf>
    <xf numFmtId="0" fontId="26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right"/>
    </xf>
    <xf numFmtId="164" fontId="15" fillId="0" borderId="3" xfId="0" applyNumberFormat="1" applyFont="1" applyBorder="1" applyAlignment="1">
      <alignment horizontal="right"/>
    </xf>
    <xf numFmtId="0" fontId="26" fillId="0" borderId="4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wrapText="1"/>
    </xf>
    <xf numFmtId="0" fontId="13" fillId="0" borderId="3" xfId="0" applyFont="1" applyBorder="1" applyAlignment="1">
      <alignment horizontal="center"/>
    </xf>
    <xf numFmtId="0" fontId="11" fillId="0" borderId="0" xfId="0" applyFont="1" applyAlignment="1">
      <alignment horizontal="right" vertical="center"/>
    </xf>
    <xf numFmtId="0" fontId="0" fillId="0" borderId="0" xfId="0" applyAlignment="1"/>
    <xf numFmtId="0" fontId="13" fillId="0" borderId="3" xfId="0" quotePrefix="1" applyFont="1" applyBorder="1" applyAlignment="1">
      <alignment horizontal="center"/>
    </xf>
    <xf numFmtId="0" fontId="13" fillId="0" borderId="0" xfId="0" applyFont="1" applyAlignment="1">
      <alignment horizontal="right"/>
    </xf>
    <xf numFmtId="0" fontId="13" fillId="0" borderId="15" xfId="0" applyFont="1" applyBorder="1" applyAlignment="1">
      <alignment horizontal="right"/>
    </xf>
    <xf numFmtId="14" fontId="13" fillId="0" borderId="3" xfId="0" applyNumberFormat="1" applyFont="1" applyBorder="1" applyAlignment="1">
      <alignment horizontal="center"/>
    </xf>
    <xf numFmtId="0" fontId="11" fillId="0" borderId="10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3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2" xfId="0" applyFont="1" applyBorder="1" applyAlignment="1">
      <alignment horizontal="left"/>
    </xf>
    <xf numFmtId="0" fontId="13" fillId="0" borderId="0" xfId="0" applyFont="1" applyAlignment="1">
      <alignment horizontal="right" vertical="center"/>
    </xf>
    <xf numFmtId="0" fontId="26" fillId="0" borderId="10" xfId="0" applyFont="1" applyBorder="1" applyAlignment="1">
      <alignment horizontal="center" wrapText="1"/>
    </xf>
    <xf numFmtId="0" fontId="15" fillId="0" borderId="0" xfId="0" applyFont="1" applyBorder="1" applyAlignment="1">
      <alignment horizontal="right"/>
    </xf>
    <xf numFmtId="0" fontId="14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</cellXfs>
  <cellStyles count="32">
    <cellStyle name="Акт" xfId="2"/>
    <cellStyle name="АктМТСН" xfId="3"/>
    <cellStyle name="ВедРесурсов" xfId="4"/>
    <cellStyle name="ВедРесурсовАкт" xfId="5"/>
    <cellStyle name="Итоги" xfId="6"/>
    <cellStyle name="ИтогоАктБазЦ" xfId="7"/>
    <cellStyle name="ИтогоАктБИМ" xfId="8"/>
    <cellStyle name="ИтогоАктРесМет" xfId="9"/>
    <cellStyle name="ИтогоАктТекЦ" xfId="10"/>
    <cellStyle name="ИтогоБазЦ" xfId="11"/>
    <cellStyle name="ИтогоБИМ" xfId="12"/>
    <cellStyle name="ИтогоРесМет" xfId="13"/>
    <cellStyle name="ИтогоТекЦ" xfId="14"/>
    <cellStyle name="ЛокСмета" xfId="15"/>
    <cellStyle name="ЛокСмМТСН" xfId="16"/>
    <cellStyle name="ЛокСмМТСН 2" xfId="27"/>
    <cellStyle name="М29" xfId="17"/>
    <cellStyle name="ОбСмета" xfId="18"/>
    <cellStyle name="Обычный" xfId="0" builtinId="0"/>
    <cellStyle name="Обычный 2" xfId="1"/>
    <cellStyle name="Обычный 3" xfId="31"/>
    <cellStyle name="Параметр" xfId="19"/>
    <cellStyle name="ПеременныеСметы" xfId="20"/>
    <cellStyle name="РесСмета" xfId="21"/>
    <cellStyle name="СводкаСтоимРаб" xfId="22"/>
    <cellStyle name="СводРасч" xfId="23"/>
    <cellStyle name="Титул" xfId="24"/>
    <cellStyle name="Финансовый" xfId="30" builtinId="3"/>
    <cellStyle name="Финансовый 2" xfId="29"/>
    <cellStyle name="Финансовый 3" xfId="28"/>
    <cellStyle name="Хвост" xfId="25"/>
    <cellStyle name="Экспертиза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1867"/>
  <sheetViews>
    <sheetView tabSelected="1" view="pageBreakPreview" topLeftCell="A1551" zoomScaleNormal="75" zoomScaleSheetLayoutView="100" workbookViewId="0">
      <selection activeCell="A1851" sqref="A1851:XFD1851"/>
    </sheetView>
  </sheetViews>
  <sheetFormatPr defaultRowHeight="12.75"/>
  <cols>
    <col min="1" max="1" width="5.7109375" customWidth="1"/>
    <col min="2" max="2" width="11.7109375" customWidth="1"/>
    <col min="3" max="3" width="40.7109375" customWidth="1"/>
    <col min="4" max="5" width="10.7109375" customWidth="1"/>
    <col min="6" max="8" width="12.7109375" customWidth="1"/>
    <col min="9" max="9" width="14.28515625" customWidth="1"/>
    <col min="10" max="10" width="8.7109375" customWidth="1"/>
    <col min="11" max="11" width="12.7109375" customWidth="1"/>
    <col min="12" max="12" width="9.7109375" customWidth="1"/>
    <col min="13" max="13" width="21.85546875" style="142" customWidth="1"/>
    <col min="15" max="31" width="0" hidden="1" customWidth="1"/>
    <col min="32" max="32" width="91.7109375" hidden="1" customWidth="1"/>
    <col min="33" max="33" width="0" hidden="1" customWidth="1"/>
    <col min="34" max="34" width="116.7109375" hidden="1" customWidth="1"/>
    <col min="35" max="36" width="0" hidden="1" customWidth="1"/>
  </cols>
  <sheetData>
    <row r="1" spans="1:27" s="109" customFormat="1" ht="18" customHeight="1">
      <c r="A1" s="107"/>
      <c r="B1" s="107"/>
      <c r="C1" s="107"/>
      <c r="D1" s="107"/>
      <c r="E1" s="107"/>
      <c r="F1" s="107"/>
      <c r="G1" s="108"/>
      <c r="H1" s="108"/>
      <c r="K1" s="110" t="s">
        <v>1189</v>
      </c>
      <c r="L1" s="111">
        <v>3</v>
      </c>
      <c r="M1" s="143"/>
      <c r="N1" s="112"/>
      <c r="O1" s="113"/>
    </row>
    <row r="2" spans="1:27" s="109" customFormat="1" ht="18" customHeight="1">
      <c r="A2" s="107"/>
      <c r="B2" s="114"/>
      <c r="C2" s="114"/>
      <c r="D2" s="114"/>
      <c r="E2" s="114"/>
      <c r="F2" s="115"/>
      <c r="G2" s="108"/>
      <c r="H2" s="108"/>
      <c r="K2" s="116"/>
      <c r="L2" s="117" t="s">
        <v>1190</v>
      </c>
      <c r="M2" s="143"/>
      <c r="N2" s="112"/>
      <c r="O2" s="113"/>
    </row>
    <row r="3" spans="1:27" s="85" customFormat="1" ht="18" customHeight="1">
      <c r="A3" s="118"/>
      <c r="B3" s="119"/>
      <c r="C3" s="119"/>
      <c r="D3" s="119"/>
      <c r="E3" s="119"/>
      <c r="F3" s="120"/>
      <c r="G3" s="119"/>
      <c r="H3" s="119"/>
      <c r="K3" s="119"/>
      <c r="L3" s="121" t="s">
        <v>1191</v>
      </c>
      <c r="M3" s="144"/>
      <c r="N3" s="122"/>
      <c r="O3" s="123"/>
    </row>
    <row r="4" spans="1:27" s="85" customFormat="1" ht="18" customHeight="1" thickBot="1">
      <c r="A4" s="118"/>
      <c r="B4" s="119"/>
      <c r="C4" s="119"/>
      <c r="D4" s="119"/>
      <c r="E4" s="119"/>
      <c r="F4" s="120"/>
      <c r="G4" s="119"/>
      <c r="H4" s="119"/>
      <c r="K4" s="124" t="s">
        <v>1189</v>
      </c>
      <c r="L4" s="125"/>
      <c r="M4" s="144"/>
      <c r="N4" s="122"/>
      <c r="O4" s="123"/>
    </row>
    <row r="5" spans="1:27" ht="14.25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5"/>
      <c r="L5" s="105"/>
    </row>
    <row r="6" spans="1:27" s="128" customFormat="1" ht="15.75">
      <c r="A6" s="126"/>
      <c r="B6" s="179" t="s">
        <v>1192</v>
      </c>
      <c r="C6" s="179"/>
      <c r="D6" s="127"/>
      <c r="E6" s="127"/>
      <c r="F6" s="126"/>
      <c r="I6" s="129" t="s">
        <v>1193</v>
      </c>
      <c r="J6" s="129"/>
      <c r="K6" s="129"/>
      <c r="L6" s="21"/>
      <c r="M6" s="145"/>
      <c r="N6" s="130"/>
    </row>
    <row r="7" spans="1:27" s="128" customFormat="1" ht="15.75">
      <c r="A7" s="126"/>
      <c r="B7" s="21" t="s">
        <v>1194</v>
      </c>
      <c r="C7" s="129"/>
      <c r="D7" s="129"/>
      <c r="E7" s="129"/>
      <c r="F7" s="126"/>
      <c r="I7" s="21" t="s">
        <v>1195</v>
      </c>
      <c r="J7" s="131"/>
      <c r="K7" s="131"/>
      <c r="L7" s="21"/>
      <c r="M7" s="145"/>
      <c r="N7" s="130"/>
    </row>
    <row r="8" spans="1:27" ht="15.75">
      <c r="A8" s="126"/>
      <c r="B8" s="21"/>
      <c r="C8" s="129"/>
      <c r="D8" s="129"/>
      <c r="E8" s="129"/>
      <c r="F8" s="126"/>
      <c r="I8" s="21" t="s">
        <v>1196</v>
      </c>
      <c r="J8" s="131"/>
      <c r="K8" s="131"/>
      <c r="L8" s="21"/>
      <c r="N8" s="132"/>
    </row>
    <row r="9" spans="1:27" ht="15.75">
      <c r="A9" s="126"/>
      <c r="B9" s="21"/>
      <c r="C9" s="129"/>
      <c r="D9" s="129"/>
      <c r="E9" s="129"/>
      <c r="F9" s="126"/>
      <c r="I9" s="21"/>
      <c r="J9" s="131"/>
      <c r="K9" s="131"/>
      <c r="L9" s="21"/>
      <c r="N9" s="132"/>
    </row>
    <row r="10" spans="1:27" ht="15.75">
      <c r="A10" s="126"/>
      <c r="B10" s="21"/>
      <c r="C10" s="129"/>
      <c r="D10" s="129"/>
      <c r="E10" s="129"/>
      <c r="F10" s="126"/>
      <c r="I10" s="21"/>
      <c r="J10" s="131"/>
      <c r="K10" s="131"/>
      <c r="L10" s="21"/>
      <c r="N10" s="132"/>
    </row>
    <row r="11" spans="1:27" ht="15.75">
      <c r="A11" s="126"/>
      <c r="B11" s="129"/>
      <c r="C11" s="129"/>
      <c r="D11" s="129"/>
      <c r="E11" s="129"/>
      <c r="F11" s="126"/>
      <c r="I11" s="126"/>
      <c r="J11" s="21"/>
      <c r="K11" s="21"/>
      <c r="L11" s="21"/>
      <c r="N11" s="132"/>
    </row>
    <row r="12" spans="1:27" s="128" customFormat="1" ht="15">
      <c r="A12" s="21"/>
      <c r="B12" s="180" t="s">
        <v>1197</v>
      </c>
      <c r="C12" s="180"/>
      <c r="D12" s="126"/>
      <c r="E12" s="126"/>
      <c r="F12" s="126"/>
      <c r="I12" s="133" t="s">
        <v>1198</v>
      </c>
      <c r="J12" s="106"/>
      <c r="K12" s="106"/>
      <c r="L12" s="106"/>
      <c r="M12" s="145"/>
      <c r="N12" s="130"/>
    </row>
    <row r="13" spans="1:27" s="128" customFormat="1" ht="15">
      <c r="A13" s="102"/>
      <c r="B13" s="102"/>
      <c r="C13" s="102"/>
      <c r="D13" s="102"/>
      <c r="E13" s="102"/>
      <c r="F13" s="105"/>
      <c r="I13" s="105"/>
      <c r="J13" s="102"/>
      <c r="K13" s="102"/>
      <c r="L13" s="102"/>
      <c r="M13" s="145"/>
      <c r="N13" s="130"/>
    </row>
    <row r="14" spans="1:27" s="128" customFormat="1" ht="15">
      <c r="A14" s="102"/>
      <c r="B14" s="102"/>
      <c r="C14" s="102"/>
      <c r="D14" s="102"/>
      <c r="E14" s="102"/>
      <c r="F14" s="105"/>
      <c r="I14" s="105"/>
      <c r="J14" s="102"/>
      <c r="K14" s="102"/>
      <c r="L14" s="102"/>
      <c r="M14" s="145"/>
      <c r="N14" s="130"/>
    </row>
    <row r="15" spans="1:27" s="128" customFormat="1" ht="15">
      <c r="A15" s="134"/>
      <c r="B15" s="181" t="s">
        <v>1199</v>
      </c>
      <c r="C15" s="181"/>
      <c r="D15" s="181"/>
      <c r="E15" s="181"/>
      <c r="F15" s="126"/>
      <c r="I15" s="133" t="s">
        <v>1200</v>
      </c>
      <c r="J15" s="106"/>
      <c r="K15" s="106"/>
      <c r="L15" s="106"/>
      <c r="M15" s="145"/>
      <c r="N15" s="130"/>
    </row>
    <row r="16" spans="1:27" ht="15">
      <c r="A16" s="92"/>
      <c r="B16" s="99"/>
      <c r="C16" s="99"/>
      <c r="D16" s="99"/>
      <c r="E16" s="99"/>
      <c r="F16" s="100"/>
      <c r="G16" s="100"/>
      <c r="H16" s="99"/>
      <c r="I16" s="99"/>
      <c r="J16" s="99"/>
      <c r="K16" s="99"/>
      <c r="L16" s="99"/>
      <c r="M16" s="146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</row>
    <row r="17" spans="1:34" ht="14.25">
      <c r="A17" s="93"/>
      <c r="B17" s="94"/>
      <c r="C17" s="94"/>
      <c r="D17" s="94"/>
      <c r="E17" s="94"/>
      <c r="F17" s="88"/>
      <c r="G17" s="88"/>
      <c r="H17" s="94"/>
      <c r="I17" s="94"/>
      <c r="J17" s="94"/>
      <c r="K17" s="94"/>
      <c r="L17" s="94"/>
      <c r="M17" s="147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</row>
    <row r="18" spans="1:34" ht="20.100000000000001" customHeight="1">
      <c r="A18" s="182" t="s">
        <v>1201</v>
      </c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47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</row>
    <row r="19" spans="1:34" ht="20.100000000000001" customHeight="1">
      <c r="A19" s="182"/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47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</row>
    <row r="20" spans="1:34" ht="20.100000000000001" customHeight="1">
      <c r="A20" s="183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43"/>
      <c r="N20" s="112"/>
      <c r="O20" s="109"/>
    </row>
    <row r="21" spans="1:34" s="137" customFormat="1" ht="20.100000000000001" customHeight="1">
      <c r="A21" s="186" t="s">
        <v>955</v>
      </c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48"/>
      <c r="N21" s="135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</row>
    <row r="22" spans="1:34" ht="15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9"/>
      <c r="L22" s="87"/>
      <c r="M22" s="147"/>
      <c r="N22" s="95"/>
      <c r="O22" s="95"/>
      <c r="P22" s="95"/>
      <c r="Q22" s="95"/>
      <c r="R22" s="95"/>
      <c r="S22" s="95"/>
      <c r="T22" s="89"/>
      <c r="U22" s="89"/>
      <c r="V22" s="100"/>
      <c r="W22" s="100"/>
      <c r="X22" s="100"/>
      <c r="Y22" s="100"/>
      <c r="Z22" s="100"/>
      <c r="AA22" s="100"/>
    </row>
    <row r="23" spans="1:34" ht="13.9" customHeight="1">
      <c r="A23" s="175" t="s">
        <v>1184</v>
      </c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49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</row>
    <row r="24" spans="1:34">
      <c r="A24" s="176" t="s">
        <v>1185</v>
      </c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49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</row>
    <row r="25" spans="1:34" ht="54" customHeight="1">
      <c r="A25" s="178" t="s">
        <v>1186</v>
      </c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50"/>
      <c r="N25" s="96"/>
      <c r="O25" s="96"/>
      <c r="P25" s="96"/>
      <c r="Q25" s="96"/>
      <c r="R25" s="96"/>
      <c r="S25" s="96"/>
      <c r="T25" s="89"/>
      <c r="U25" s="89"/>
      <c r="V25" s="100"/>
      <c r="W25" s="100"/>
      <c r="X25" s="100"/>
      <c r="Y25" s="100"/>
      <c r="Z25" s="100"/>
      <c r="AA25" s="100"/>
    </row>
    <row r="26" spans="1:34" ht="15.7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</row>
    <row r="27" spans="1:34" ht="18">
      <c r="A27" s="177" t="s">
        <v>1187</v>
      </c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49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</row>
    <row r="28" spans="1:34">
      <c r="A28" s="176" t="s">
        <v>956</v>
      </c>
      <c r="B28" s="176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49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</row>
    <row r="29" spans="1:34" ht="17.45" customHeight="1">
      <c r="A29" s="98" t="s">
        <v>1188</v>
      </c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151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</row>
    <row r="30" spans="1:34" ht="14.25">
      <c r="A30" s="12"/>
      <c r="B30" s="12"/>
      <c r="C30" s="12"/>
      <c r="D30" s="12"/>
      <c r="E30" s="15"/>
      <c r="F30" s="15"/>
      <c r="G30" s="162"/>
      <c r="H30" s="162"/>
      <c r="I30" s="162"/>
      <c r="J30" s="162"/>
      <c r="K30" s="12"/>
      <c r="L30" s="12"/>
    </row>
    <row r="31" spans="1:34" s="35" customFormat="1" ht="15">
      <c r="C31" s="158" t="s">
        <v>957</v>
      </c>
      <c r="D31" s="158"/>
      <c r="E31" s="158"/>
      <c r="F31" s="158"/>
      <c r="G31" s="159"/>
      <c r="H31" s="159"/>
      <c r="I31" s="160">
        <f>J1857/1000</f>
        <v>9763.3145800000002</v>
      </c>
      <c r="J31" s="160"/>
      <c r="K31" s="161" t="s">
        <v>958</v>
      </c>
      <c r="L31" s="161"/>
      <c r="M31" s="152"/>
    </row>
    <row r="32" spans="1:34" s="35" customFormat="1" ht="15" hidden="1">
      <c r="C32" s="158" t="s">
        <v>959</v>
      </c>
      <c r="D32" s="158"/>
      <c r="E32" s="158"/>
      <c r="F32" s="158"/>
      <c r="G32" s="159"/>
      <c r="H32" s="159"/>
      <c r="I32" s="160">
        <f>(Source!P1758)/1000</f>
        <v>249.99835999999999</v>
      </c>
      <c r="J32" s="160"/>
      <c r="K32" s="161" t="s">
        <v>958</v>
      </c>
      <c r="L32" s="161"/>
      <c r="M32" s="152"/>
    </row>
    <row r="33" spans="1:22" s="35" customFormat="1" ht="15" hidden="1">
      <c r="C33" s="158" t="s">
        <v>960</v>
      </c>
      <c r="D33" s="158"/>
      <c r="E33" s="158"/>
      <c r="F33" s="158"/>
      <c r="G33" s="159"/>
      <c r="H33" s="159"/>
      <c r="I33" s="160">
        <f>(Source!P1759)/1000</f>
        <v>180.45301000000001</v>
      </c>
      <c r="J33" s="160"/>
      <c r="K33" s="161" t="s">
        <v>958</v>
      </c>
      <c r="L33" s="161"/>
      <c r="M33" s="152"/>
    </row>
    <row r="34" spans="1:22" s="35" customFormat="1" ht="15" hidden="1">
      <c r="C34" s="158" t="s">
        <v>961</v>
      </c>
      <c r="D34" s="158"/>
      <c r="E34" s="158"/>
      <c r="F34" s="158"/>
      <c r="G34" s="159"/>
      <c r="H34" s="159"/>
      <c r="I34" s="160">
        <f>(Source!P1750)/1000</f>
        <v>1397.46551</v>
      </c>
      <c r="J34" s="160"/>
      <c r="K34" s="161" t="s">
        <v>958</v>
      </c>
      <c r="L34" s="161"/>
      <c r="M34" s="152"/>
    </row>
    <row r="35" spans="1:22" s="35" customFormat="1" ht="15" hidden="1">
      <c r="C35" s="158" t="s">
        <v>962</v>
      </c>
      <c r="D35" s="158"/>
      <c r="E35" s="158"/>
      <c r="F35" s="158"/>
      <c r="G35" s="159"/>
      <c r="H35" s="159"/>
      <c r="I35" s="160">
        <f>(Source!P1760+Source!P1761)/1000</f>
        <v>0</v>
      </c>
      <c r="J35" s="160"/>
      <c r="K35" s="161" t="s">
        <v>958</v>
      </c>
      <c r="L35" s="161"/>
      <c r="M35" s="152"/>
    </row>
    <row r="36" spans="1:22" s="35" customFormat="1" ht="15" hidden="1">
      <c r="C36" s="158" t="s">
        <v>963</v>
      </c>
      <c r="D36" s="158"/>
      <c r="E36" s="158"/>
      <c r="F36" s="158"/>
      <c r="G36" s="159"/>
      <c r="H36" s="159"/>
      <c r="I36" s="160">
        <f>(Source!P1763+Source!P1764)</f>
        <v>1259.7757900902002</v>
      </c>
      <c r="J36" s="160"/>
      <c r="K36" s="161" t="s">
        <v>964</v>
      </c>
      <c r="L36" s="161"/>
      <c r="M36" s="152"/>
    </row>
    <row r="37" spans="1:22" s="35" customFormat="1" ht="15" hidden="1">
      <c r="C37" s="158" t="s">
        <v>122</v>
      </c>
      <c r="D37" s="158"/>
      <c r="E37" s="158"/>
      <c r="F37" s="158"/>
      <c r="G37" s="159"/>
      <c r="H37" s="159"/>
      <c r="I37" s="160"/>
      <c r="J37" s="160"/>
      <c r="K37" s="138" t="s">
        <v>958</v>
      </c>
      <c r="L37" s="140"/>
      <c r="M37" s="152"/>
    </row>
    <row r="38" spans="1:22" s="35" customFormat="1" ht="15">
      <c r="C38" s="104"/>
      <c r="D38" s="104"/>
      <c r="E38" s="104"/>
      <c r="F38" s="104"/>
      <c r="G38" s="139"/>
      <c r="H38" s="139"/>
      <c r="I38" s="184"/>
      <c r="J38" s="185"/>
      <c r="K38" s="138"/>
      <c r="L38" s="138"/>
      <c r="M38" s="152"/>
    </row>
    <row r="39" spans="1:22" ht="15" hidden="1">
      <c r="A39" s="18" t="s">
        <v>965</v>
      </c>
      <c r="B39" s="12"/>
      <c r="C39" s="12"/>
      <c r="D39" s="19"/>
      <c r="E39" s="12"/>
      <c r="F39" s="12"/>
      <c r="G39" s="20"/>
      <c r="H39" s="20"/>
      <c r="I39" s="21"/>
      <c r="J39" s="20"/>
      <c r="K39" s="20"/>
      <c r="L39" s="20"/>
    </row>
    <row r="40" spans="1:22" ht="15" hidden="1">
      <c r="A40" s="18" t="s">
        <v>966</v>
      </c>
      <c r="B40" s="12"/>
      <c r="C40" s="12"/>
      <c r="D40" s="19"/>
      <c r="E40" s="12"/>
      <c r="F40" s="12"/>
      <c r="G40" s="20"/>
      <c r="H40" s="20"/>
      <c r="I40" s="21"/>
      <c r="J40" s="20"/>
      <c r="K40" s="20"/>
      <c r="L40" s="20"/>
    </row>
    <row r="41" spans="1:22" ht="15" hidden="1">
      <c r="A41" s="12"/>
      <c r="B41" s="12"/>
      <c r="C41" s="22"/>
      <c r="D41" s="22"/>
      <c r="E41" s="22"/>
      <c r="F41" s="22"/>
      <c r="G41" s="20"/>
      <c r="H41" s="20"/>
      <c r="I41" s="21"/>
      <c r="J41" s="20"/>
      <c r="K41" s="20"/>
      <c r="L41" s="20"/>
    </row>
    <row r="42" spans="1:22" ht="14.25">
      <c r="A42" s="165" t="s">
        <v>1202</v>
      </c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</row>
    <row r="43" spans="1:22" ht="57">
      <c r="A43" s="23" t="s">
        <v>967</v>
      </c>
      <c r="B43" s="23" t="s">
        <v>968</v>
      </c>
      <c r="C43" s="23" t="s">
        <v>969</v>
      </c>
      <c r="D43" s="23" t="s">
        <v>970</v>
      </c>
      <c r="E43" s="23" t="s">
        <v>971</v>
      </c>
      <c r="F43" s="23" t="s">
        <v>972</v>
      </c>
      <c r="G43" s="23" t="s">
        <v>973</v>
      </c>
      <c r="H43" s="23" t="s">
        <v>974</v>
      </c>
      <c r="I43" s="23" t="s">
        <v>975</v>
      </c>
      <c r="J43" s="23" t="s">
        <v>976</v>
      </c>
      <c r="K43" s="23" t="s">
        <v>977</v>
      </c>
      <c r="L43" s="23" t="s">
        <v>978</v>
      </c>
    </row>
    <row r="44" spans="1:22" ht="14.25">
      <c r="A44" s="24">
        <v>1</v>
      </c>
      <c r="B44" s="24">
        <v>2</v>
      </c>
      <c r="C44" s="24">
        <v>3</v>
      </c>
      <c r="D44" s="24">
        <v>4</v>
      </c>
      <c r="E44" s="24">
        <v>5</v>
      </c>
      <c r="F44" s="24">
        <v>6</v>
      </c>
      <c r="G44" s="24">
        <v>7</v>
      </c>
      <c r="H44" s="24">
        <v>8</v>
      </c>
      <c r="I44" s="24">
        <v>9</v>
      </c>
      <c r="J44" s="24">
        <v>10</v>
      </c>
      <c r="K44" s="24">
        <v>11</v>
      </c>
      <c r="L44" s="25">
        <v>12</v>
      </c>
    </row>
    <row r="46" spans="1:22" ht="16.5">
      <c r="A46" s="169" t="str">
        <f>CONCATENATE("Раздел: ",IF(Source!G24&lt;&gt;"Новый раздел", Source!G24, ""))</f>
        <v>Раздел: 1.Система ВД1 (оборудование)</v>
      </c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</row>
    <row r="47" spans="1:22" ht="105">
      <c r="A47" s="16" t="str">
        <f>Source!E29</f>
        <v>1</v>
      </c>
      <c r="B47" s="58" t="s">
        <v>979</v>
      </c>
      <c r="C47" s="58" t="str">
        <f>Source!G29</f>
        <v>Установка вентиляторов осевых массой до 0,2 т</v>
      </c>
      <c r="D47" s="36" t="str">
        <f>Source!H29</f>
        <v>ШТ</v>
      </c>
      <c r="E47" s="22">
        <f>Source!I29</f>
        <v>1</v>
      </c>
      <c r="F47" s="37">
        <f>Source!AL29+Source!AM29+Source!AO29</f>
        <v>179.54000000000002</v>
      </c>
      <c r="G47" s="38"/>
      <c r="H47" s="37"/>
      <c r="I47" s="38" t="str">
        <f>Source!BO29</f>
        <v/>
      </c>
      <c r="J47" s="38"/>
      <c r="K47" s="37"/>
      <c r="L47" s="39"/>
      <c r="S47">
        <f>ROUND((Source!FX29/100)*((ROUND(Source!AF29*Source!I29, 2)+ROUND(Source!AE29*Source!I29, 2))), 2)</f>
        <v>228.42</v>
      </c>
      <c r="T47">
        <f>Source!X29</f>
        <v>228.02</v>
      </c>
      <c r="U47">
        <f>ROUND((Source!FY29/100)*((ROUND(Source!AF29*Source!I29, 2)+ROUND(Source!AE29*Source!I29, 2))), 2)</f>
        <v>139.88999999999999</v>
      </c>
      <c r="V47">
        <f>Source!Y29</f>
        <v>140.78</v>
      </c>
    </row>
    <row r="48" spans="1:22" ht="14.25">
      <c r="A48" s="16"/>
      <c r="B48" s="58"/>
      <c r="C48" s="58" t="s">
        <v>980</v>
      </c>
      <c r="D48" s="36"/>
      <c r="E48" s="22"/>
      <c r="F48" s="37">
        <f>Source!AO29</f>
        <v>138.43</v>
      </c>
      <c r="G48" s="38" t="str">
        <f>Source!DG29</f>
        <v>)*1,2)*1,15</v>
      </c>
      <c r="H48" s="37">
        <f>ROUND(Source!AF29*Source!I29, 2)</f>
        <v>191.03</v>
      </c>
      <c r="I48" s="38"/>
      <c r="J48" s="38">
        <f>IF(Source!BA29&lt;&gt; 0, Source!BA29, 1)</f>
        <v>1</v>
      </c>
      <c r="K48" s="37">
        <f>Source!S29</f>
        <v>191.03</v>
      </c>
      <c r="L48" s="39"/>
      <c r="R48">
        <f>H48</f>
        <v>191.03</v>
      </c>
    </row>
    <row r="49" spans="1:26" ht="14.25">
      <c r="A49" s="16"/>
      <c r="B49" s="58"/>
      <c r="C49" s="58" t="s">
        <v>104</v>
      </c>
      <c r="D49" s="36"/>
      <c r="E49" s="22"/>
      <c r="F49" s="37">
        <f>Source!AM29</f>
        <v>39.090000000000003</v>
      </c>
      <c r="G49" s="38" t="str">
        <f>Source!DE29</f>
        <v>)*1,2)*1,25</v>
      </c>
      <c r="H49" s="37">
        <f>ROUND(Source!AD29*Source!I29, 2)</f>
        <v>58.64</v>
      </c>
      <c r="I49" s="38"/>
      <c r="J49" s="38">
        <f>IF(Source!BB29&lt;&gt; 0, Source!BB29, 1)</f>
        <v>1</v>
      </c>
      <c r="K49" s="37">
        <f>Source!Q29</f>
        <v>58.64</v>
      </c>
      <c r="L49" s="39"/>
    </row>
    <row r="50" spans="1:26" ht="14.25">
      <c r="A50" s="16"/>
      <c r="B50" s="58"/>
      <c r="C50" s="58" t="s">
        <v>981</v>
      </c>
      <c r="D50" s="36"/>
      <c r="E50" s="22"/>
      <c r="F50" s="37">
        <f>Source!AN29</f>
        <v>4.83</v>
      </c>
      <c r="G50" s="38" t="str">
        <f>Source!DF29</f>
        <v>)*1,2)*1,25</v>
      </c>
      <c r="H50" s="40">
        <f>ROUND(Source!AE29*Source!I29, 2)</f>
        <v>7.25</v>
      </c>
      <c r="I50" s="38"/>
      <c r="J50" s="38">
        <f>IF(Source!BS29&lt;&gt; 0, Source!BS29, 1)</f>
        <v>1</v>
      </c>
      <c r="K50" s="40">
        <f>Source!R29</f>
        <v>7.25</v>
      </c>
      <c r="L50" s="39"/>
      <c r="R50">
        <f>H50</f>
        <v>7.25</v>
      </c>
    </row>
    <row r="51" spans="1:26" ht="14.25">
      <c r="A51" s="16"/>
      <c r="B51" s="58"/>
      <c r="C51" s="58" t="s">
        <v>982</v>
      </c>
      <c r="D51" s="36"/>
      <c r="E51" s="22"/>
      <c r="F51" s="37">
        <f>Source!AL29</f>
        <v>2.02</v>
      </c>
      <c r="G51" s="38" t="str">
        <f>Source!DD29</f>
        <v/>
      </c>
      <c r="H51" s="37">
        <f>ROUND(Source!AC29*Source!I29, 2)</f>
        <v>2.02</v>
      </c>
      <c r="I51" s="38"/>
      <c r="J51" s="38">
        <f>IF(Source!BC29&lt;&gt; 0, Source!BC29, 1)</f>
        <v>1</v>
      </c>
      <c r="K51" s="37">
        <f>Source!P29</f>
        <v>2.02</v>
      </c>
      <c r="L51" s="39"/>
    </row>
    <row r="52" spans="1:26" ht="14.25">
      <c r="A52" s="16"/>
      <c r="B52" s="58"/>
      <c r="C52" s="58" t="s">
        <v>983</v>
      </c>
      <c r="D52" s="36" t="s">
        <v>984</v>
      </c>
      <c r="E52" s="22">
        <f>Source!BZ29</f>
        <v>128</v>
      </c>
      <c r="F52" s="167" t="str">
        <f>CONCATENATE(" )", Source!DL29, Source!FT29, "=", Source!FX29)</f>
        <v xml:space="preserve"> )*0,9=115,2</v>
      </c>
      <c r="G52" s="168"/>
      <c r="H52" s="37">
        <f>SUM(S47:S54)</f>
        <v>228.42</v>
      </c>
      <c r="I52" s="41"/>
      <c r="J52" s="32">
        <f>Source!AT29</f>
        <v>115</v>
      </c>
      <c r="K52" s="37">
        <f>SUM(T47:T54)</f>
        <v>228.02</v>
      </c>
      <c r="L52" s="39"/>
    </row>
    <row r="53" spans="1:26" ht="14.25">
      <c r="A53" s="16"/>
      <c r="B53" s="58"/>
      <c r="C53" s="58" t="s">
        <v>985</v>
      </c>
      <c r="D53" s="36" t="s">
        <v>984</v>
      </c>
      <c r="E53" s="22">
        <f>Source!CA29</f>
        <v>83</v>
      </c>
      <c r="F53" s="167" t="str">
        <f>CONCATENATE(" )", Source!DM29, Source!FU29, "=", Source!FY29)</f>
        <v xml:space="preserve"> )*0,85=70,55</v>
      </c>
      <c r="G53" s="168"/>
      <c r="H53" s="37">
        <f>SUM(U47:U54)</f>
        <v>139.88999999999999</v>
      </c>
      <c r="I53" s="41"/>
      <c r="J53" s="32">
        <f>Source!AU29</f>
        <v>71</v>
      </c>
      <c r="K53" s="37">
        <f>SUM(V47:V54)</f>
        <v>140.78</v>
      </c>
      <c r="L53" s="39"/>
    </row>
    <row r="54" spans="1:26" ht="14.25">
      <c r="A54" s="59"/>
      <c r="B54" s="60"/>
      <c r="C54" s="60" t="s">
        <v>986</v>
      </c>
      <c r="D54" s="42" t="s">
        <v>987</v>
      </c>
      <c r="E54" s="43">
        <f>Source!AQ29</f>
        <v>14.39</v>
      </c>
      <c r="F54" s="44"/>
      <c r="G54" s="45" t="str">
        <f>Source!DI29</f>
        <v>)*1,2)*1,15</v>
      </c>
      <c r="H54" s="44"/>
      <c r="I54" s="45"/>
      <c r="J54" s="45"/>
      <c r="K54" s="44"/>
      <c r="L54" s="46">
        <f>Source!U29</f>
        <v>19.8582</v>
      </c>
    </row>
    <row r="55" spans="1:26" ht="15">
      <c r="G55" s="166">
        <f>H48+H49+H51+H52+H53</f>
        <v>620</v>
      </c>
      <c r="H55" s="166"/>
      <c r="J55" s="166">
        <f>K48+K49+K51+K52+K53</f>
        <v>620.49</v>
      </c>
      <c r="K55" s="166"/>
      <c r="L55" s="47">
        <f>Source!U29</f>
        <v>19.8582</v>
      </c>
      <c r="O55" s="26">
        <f>G55</f>
        <v>620</v>
      </c>
      <c r="P55" s="26">
        <f>J55</f>
        <v>620.49</v>
      </c>
      <c r="Q55" s="26">
        <f>L55</f>
        <v>19.8582</v>
      </c>
      <c r="W55">
        <f>IF(Source!BI29&lt;=1,H48+H49+H51+H52+H53, 0)</f>
        <v>620</v>
      </c>
      <c r="X55">
        <f>IF(Source!BI29=2,H48+H49+H51+H52+H53, 0)</f>
        <v>0</v>
      </c>
      <c r="Y55">
        <f>IF(Source!BI29=3,H48+H49+H51+H52+H53, 0)</f>
        <v>0</v>
      </c>
      <c r="Z55">
        <f>IF(Source!BI29=4,H48+H49+H51+H52+H53, 0)</f>
        <v>0</v>
      </c>
    </row>
    <row r="56" spans="1:26" ht="28.5">
      <c r="A56" s="59" t="str">
        <f>Source!E31</f>
        <v>2</v>
      </c>
      <c r="B56" s="60" t="str">
        <f>Source!F31</f>
        <v>01.7.15.02-0051</v>
      </c>
      <c r="C56" s="60" t="str">
        <f>Source!G31</f>
        <v>Болты анкерные</v>
      </c>
      <c r="D56" s="42" t="str">
        <f>Source!H31</f>
        <v>т</v>
      </c>
      <c r="E56" s="43">
        <f>Source!I31</f>
        <v>9.4000000000000004E-3</v>
      </c>
      <c r="F56" s="44">
        <f>Source!AL31</f>
        <v>10068</v>
      </c>
      <c r="G56" s="45" t="str">
        <f>Source!DD31</f>
        <v/>
      </c>
      <c r="H56" s="44">
        <f>ROUND(Source!AC31*Source!I31, 2)</f>
        <v>94.64</v>
      </c>
      <c r="I56" s="45" t="str">
        <f>Source!BO31</f>
        <v/>
      </c>
      <c r="J56" s="45">
        <f>IF(Source!BC31&lt;&gt; 0, Source!BC31, 1)</f>
        <v>1</v>
      </c>
      <c r="K56" s="44">
        <f>Source!P31</f>
        <v>94.64</v>
      </c>
      <c r="L56" s="48"/>
      <c r="S56">
        <f>ROUND((Source!FX31/100)*((ROUND(Source!AF31*Source!I31, 2)+ROUND(Source!AE31*Source!I31, 2))), 2)</f>
        <v>0</v>
      </c>
      <c r="T56">
        <f>Source!X31</f>
        <v>0</v>
      </c>
      <c r="U56">
        <f>ROUND((Source!FY31/100)*((ROUND(Source!AF31*Source!I31, 2)+ROUND(Source!AE31*Source!I31, 2))), 2)</f>
        <v>0</v>
      </c>
      <c r="V56">
        <f>Source!Y31</f>
        <v>0</v>
      </c>
    </row>
    <row r="57" spans="1:26" ht="15">
      <c r="G57" s="166">
        <f>H56</f>
        <v>94.64</v>
      </c>
      <c r="H57" s="166"/>
      <c r="J57" s="166">
        <f>K56</f>
        <v>94.64</v>
      </c>
      <c r="K57" s="166"/>
      <c r="L57" s="47">
        <f>Source!U31</f>
        <v>0</v>
      </c>
      <c r="O57" s="26">
        <f>G57</f>
        <v>94.64</v>
      </c>
      <c r="P57" s="26">
        <f>J57</f>
        <v>94.64</v>
      </c>
      <c r="Q57" s="26">
        <f>L57</f>
        <v>0</v>
      </c>
      <c r="W57">
        <f>IF(Source!BI31&lt;=1,H56, 0)</f>
        <v>94.64</v>
      </c>
      <c r="X57">
        <f>IF(Source!BI31=2,H56, 0)</f>
        <v>0</v>
      </c>
      <c r="Y57">
        <f>IF(Source!BI31=3,H56, 0)</f>
        <v>0</v>
      </c>
      <c r="Z57">
        <f>IF(Source!BI31=4,H56, 0)</f>
        <v>0</v>
      </c>
    </row>
    <row r="58" spans="1:26" ht="99.75">
      <c r="A58" s="61" t="str">
        <f>Source!E33</f>
        <v>3</v>
      </c>
      <c r="B58" s="62" t="str">
        <f>Source!F33</f>
        <v>Коммеческое предлож.№КП-261046 от 01.02.2021Г.</v>
      </c>
      <c r="C58" s="62" t="s">
        <v>988</v>
      </c>
      <c r="D58" s="49" t="str">
        <f>Source!H33</f>
        <v>шт.</v>
      </c>
      <c r="E58" s="50">
        <f>Source!I33</f>
        <v>1</v>
      </c>
      <c r="F58" s="51">
        <f>Source!AL33</f>
        <v>167158.07999999999</v>
      </c>
      <c r="G58" s="52" t="str">
        <f>Source!DD33</f>
        <v/>
      </c>
      <c r="H58" s="51">
        <f>ROUND(Source!AC33*Source!I33, 2)</f>
        <v>167158.07999999999</v>
      </c>
      <c r="I58" s="52" t="str">
        <f>Source!BO33</f>
        <v/>
      </c>
      <c r="J58" s="52">
        <f>IF(Source!BC33&lt;&gt; 0, Source!BC33, 1)</f>
        <v>1</v>
      </c>
      <c r="K58" s="51">
        <f>Source!P33</f>
        <v>167158.07999999999</v>
      </c>
      <c r="L58" s="53"/>
      <c r="S58">
        <f>ROUND((Source!FX33/100)*((ROUND(Source!AF33*Source!I33, 2)+ROUND(Source!AE33*Source!I33, 2))), 2)</f>
        <v>0</v>
      </c>
      <c r="T58">
        <f>Source!X33</f>
        <v>0</v>
      </c>
      <c r="U58">
        <f>ROUND((Source!FY33/100)*((ROUND(Source!AF33*Source!I33, 2)+ROUND(Source!AE33*Source!I33, 2))), 2)</f>
        <v>0</v>
      </c>
      <c r="V58">
        <f>Source!Y33</f>
        <v>0</v>
      </c>
    </row>
    <row r="59" spans="1:26" ht="15">
      <c r="A59" s="28"/>
      <c r="B59" s="28"/>
      <c r="C59" s="28"/>
      <c r="D59" s="28"/>
      <c r="E59" s="28"/>
      <c r="F59" s="28"/>
      <c r="G59" s="170">
        <f>H58</f>
        <v>167158.07999999999</v>
      </c>
      <c r="H59" s="170"/>
      <c r="I59" s="28"/>
      <c r="J59" s="170">
        <f>K58</f>
        <v>167158.07999999999</v>
      </c>
      <c r="K59" s="170"/>
      <c r="L59" s="54">
        <f>Source!U33</f>
        <v>0</v>
      </c>
      <c r="O59" s="26">
        <f>G59</f>
        <v>167158.07999999999</v>
      </c>
      <c r="P59" s="26">
        <f>J59</f>
        <v>167158.07999999999</v>
      </c>
      <c r="Q59" s="26">
        <f>L59</f>
        <v>0</v>
      </c>
      <c r="W59">
        <f>IF(Source!BI33&lt;=1,H58, 0)</f>
        <v>0</v>
      </c>
      <c r="X59">
        <f>IF(Source!BI33=2,H58, 0)</f>
        <v>0</v>
      </c>
      <c r="Y59">
        <f>IF(Source!BI33=3,H58, 0)</f>
        <v>167158.07999999999</v>
      </c>
      <c r="Z59">
        <f>IF(Source!BI33=4,H58, 0)</f>
        <v>0</v>
      </c>
    </row>
    <row r="60" spans="1:26" ht="105">
      <c r="A60" s="16" t="str">
        <f>Source!E35</f>
        <v>4</v>
      </c>
      <c r="B60" s="58" t="s">
        <v>989</v>
      </c>
      <c r="C60" s="58" t="str">
        <f>Source!G35</f>
        <v>Установка вставок гибких к радиальным вентиляторам</v>
      </c>
      <c r="D60" s="36" t="str">
        <f>Source!H35</f>
        <v>м2</v>
      </c>
      <c r="E60" s="22">
        <f>Source!I35</f>
        <v>0.98909999999999998</v>
      </c>
      <c r="F60" s="37">
        <f>Source!AL35+Source!AM35+Source!AO35</f>
        <v>54.58</v>
      </c>
      <c r="G60" s="38"/>
      <c r="H60" s="37"/>
      <c r="I60" s="38" t="str">
        <f>Source!BO35</f>
        <v/>
      </c>
      <c r="J60" s="38"/>
      <c r="K60" s="37"/>
      <c r="L60" s="39"/>
      <c r="S60">
        <f>ROUND((Source!FX35/100)*((ROUND(Source!AF35*Source!I35, 2)+ROUND(Source!AE35*Source!I35, 2))), 2)</f>
        <v>79.23</v>
      </c>
      <c r="T60">
        <f>Source!X35</f>
        <v>79.099999999999994</v>
      </c>
      <c r="U60">
        <f>ROUND((Source!FY35/100)*((ROUND(Source!AF35*Source!I35, 2)+ROUND(Source!AE35*Source!I35, 2))), 2)</f>
        <v>48.52</v>
      </c>
      <c r="V60">
        <f>Source!Y35</f>
        <v>48.83</v>
      </c>
    </row>
    <row r="61" spans="1:26">
      <c r="C61" s="29" t="str">
        <f>"Объем: "&amp;Source!I35&amp;"=3,14*"&amp;"0,63/"&amp;"4*"&amp;"2"</f>
        <v>Объем: 0,9891=3,14*0,63/4*2</v>
      </c>
    </row>
    <row r="62" spans="1:26" ht="14.25">
      <c r="A62" s="16"/>
      <c r="B62" s="58"/>
      <c r="C62" s="58" t="s">
        <v>980</v>
      </c>
      <c r="D62" s="36"/>
      <c r="E62" s="22"/>
      <c r="F62" s="37">
        <f>Source!AO35</f>
        <v>50.26</v>
      </c>
      <c r="G62" s="38" t="str">
        <f>Source!DG35</f>
        <v>)*1,2)*1,15</v>
      </c>
      <c r="H62" s="37">
        <f>ROUND(Source!AF35*Source!I35, 2)</f>
        <v>68.599999999999994</v>
      </c>
      <c r="I62" s="38"/>
      <c r="J62" s="38">
        <f>IF(Source!BA35&lt;&gt; 0, Source!BA35, 1)</f>
        <v>1</v>
      </c>
      <c r="K62" s="37">
        <f>Source!S35</f>
        <v>68.599999999999994</v>
      </c>
      <c r="L62" s="39"/>
      <c r="R62">
        <f>H62</f>
        <v>68.599999999999994</v>
      </c>
    </row>
    <row r="63" spans="1:26" ht="14.25">
      <c r="A63" s="16"/>
      <c r="B63" s="58"/>
      <c r="C63" s="58" t="s">
        <v>104</v>
      </c>
      <c r="D63" s="36"/>
      <c r="E63" s="22"/>
      <c r="F63" s="37">
        <f>Source!AM35</f>
        <v>0.66</v>
      </c>
      <c r="G63" s="38" t="str">
        <f>Source!DE35</f>
        <v>)*1,2)*1,25</v>
      </c>
      <c r="H63" s="37">
        <f>ROUND(Source!AD35*Source!I35, 2)</f>
        <v>0.98</v>
      </c>
      <c r="I63" s="38"/>
      <c r="J63" s="38">
        <f>IF(Source!BB35&lt;&gt; 0, Source!BB35, 1)</f>
        <v>1</v>
      </c>
      <c r="K63" s="37">
        <f>Source!Q35</f>
        <v>0.98</v>
      </c>
      <c r="L63" s="39"/>
    </row>
    <row r="64" spans="1:26" ht="14.25">
      <c r="A64" s="16"/>
      <c r="B64" s="58"/>
      <c r="C64" s="58" t="s">
        <v>981</v>
      </c>
      <c r="D64" s="36"/>
      <c r="E64" s="22"/>
      <c r="F64" s="37">
        <f>Source!AN35</f>
        <v>0.12</v>
      </c>
      <c r="G64" s="38" t="str">
        <f>Source!DF35</f>
        <v>)*1,2)*1,25</v>
      </c>
      <c r="H64" s="40">
        <f>ROUND(Source!AE35*Source!I35, 2)</f>
        <v>0.18</v>
      </c>
      <c r="I64" s="38"/>
      <c r="J64" s="38">
        <f>IF(Source!BS35&lt;&gt; 0, Source!BS35, 1)</f>
        <v>1</v>
      </c>
      <c r="K64" s="40">
        <f>Source!R35</f>
        <v>0.18</v>
      </c>
      <c r="L64" s="39"/>
      <c r="R64">
        <f>H64</f>
        <v>0.18</v>
      </c>
    </row>
    <row r="65" spans="1:26" ht="14.25">
      <c r="A65" s="16"/>
      <c r="B65" s="58"/>
      <c r="C65" s="58" t="s">
        <v>982</v>
      </c>
      <c r="D65" s="36"/>
      <c r="E65" s="22"/>
      <c r="F65" s="37">
        <f>Source!AL35</f>
        <v>3.66</v>
      </c>
      <c r="G65" s="38" t="str">
        <f>Source!DD35</f>
        <v/>
      </c>
      <c r="H65" s="37">
        <f>ROUND(Source!AC35*Source!I35, 2)</f>
        <v>3.62</v>
      </c>
      <c r="I65" s="38"/>
      <c r="J65" s="38">
        <f>IF(Source!BC35&lt;&gt; 0, Source!BC35, 1)</f>
        <v>1</v>
      </c>
      <c r="K65" s="37">
        <f>Source!P35</f>
        <v>3.62</v>
      </c>
      <c r="L65" s="39"/>
    </row>
    <row r="66" spans="1:26" ht="14.25">
      <c r="A66" s="16"/>
      <c r="B66" s="58"/>
      <c r="C66" s="58" t="s">
        <v>983</v>
      </c>
      <c r="D66" s="36" t="s">
        <v>984</v>
      </c>
      <c r="E66" s="22">
        <f>Source!BZ35</f>
        <v>128</v>
      </c>
      <c r="F66" s="167" t="str">
        <f>CONCATENATE(" )", Source!DL35, Source!FT35, "=", Source!FX35)</f>
        <v xml:space="preserve"> )*0,9=115,2</v>
      </c>
      <c r="G66" s="168"/>
      <c r="H66" s="37">
        <f>SUM(S60:S68)</f>
        <v>79.23</v>
      </c>
      <c r="I66" s="41"/>
      <c r="J66" s="32">
        <f>Source!AT35</f>
        <v>115</v>
      </c>
      <c r="K66" s="37">
        <f>SUM(T60:T68)</f>
        <v>79.099999999999994</v>
      </c>
      <c r="L66" s="39"/>
    </row>
    <row r="67" spans="1:26" ht="14.25">
      <c r="A67" s="16"/>
      <c r="B67" s="58"/>
      <c r="C67" s="58" t="s">
        <v>985</v>
      </c>
      <c r="D67" s="36" t="s">
        <v>984</v>
      </c>
      <c r="E67" s="22">
        <f>Source!CA35</f>
        <v>83</v>
      </c>
      <c r="F67" s="167" t="str">
        <f>CONCATENATE(" )", Source!DM35, Source!FU35, "=", Source!FY35)</f>
        <v xml:space="preserve"> )*0,85=70,55</v>
      </c>
      <c r="G67" s="168"/>
      <c r="H67" s="37">
        <f>SUM(U60:U68)</f>
        <v>48.52</v>
      </c>
      <c r="I67" s="41"/>
      <c r="J67" s="32">
        <f>Source!AU35</f>
        <v>71</v>
      </c>
      <c r="K67" s="37">
        <f>SUM(V60:V68)</f>
        <v>48.83</v>
      </c>
      <c r="L67" s="39"/>
    </row>
    <row r="68" spans="1:26" ht="14.25">
      <c r="A68" s="59"/>
      <c r="B68" s="60"/>
      <c r="C68" s="60" t="s">
        <v>986</v>
      </c>
      <c r="D68" s="42" t="s">
        <v>987</v>
      </c>
      <c r="E68" s="43">
        <f>Source!AQ35</f>
        <v>5.75</v>
      </c>
      <c r="F68" s="44"/>
      <c r="G68" s="45" t="str">
        <f>Source!DI35</f>
        <v>)*1,2)*1,15</v>
      </c>
      <c r="H68" s="44"/>
      <c r="I68" s="45"/>
      <c r="J68" s="45"/>
      <c r="K68" s="44"/>
      <c r="L68" s="46">
        <f>Source!U35</f>
        <v>7.8485084999999986</v>
      </c>
    </row>
    <row r="69" spans="1:26" ht="15">
      <c r="G69" s="166">
        <f>H62+H63+H65+H66+H67</f>
        <v>200.95000000000002</v>
      </c>
      <c r="H69" s="166"/>
      <c r="J69" s="166">
        <f>K62+K63+K65+K66+K67</f>
        <v>201.13</v>
      </c>
      <c r="K69" s="166"/>
      <c r="L69" s="47">
        <f>Source!U35</f>
        <v>7.8485084999999986</v>
      </c>
      <c r="O69" s="26">
        <f>G69</f>
        <v>200.95000000000002</v>
      </c>
      <c r="P69" s="26">
        <f>J69</f>
        <v>201.13</v>
      </c>
      <c r="Q69" s="26">
        <f>L69</f>
        <v>7.8485084999999986</v>
      </c>
      <c r="W69">
        <f>IF(Source!BI35&lt;=1,H62+H63+H65+H66+H67, 0)</f>
        <v>200.95000000000002</v>
      </c>
      <c r="X69">
        <f>IF(Source!BI35=2,H62+H63+H65+H66+H67, 0)</f>
        <v>0</v>
      </c>
      <c r="Y69">
        <f>IF(Source!BI35=3,H62+H63+H65+H66+H67, 0)</f>
        <v>0</v>
      </c>
      <c r="Z69">
        <f>IF(Source!BI35=4,H62+H63+H65+H66+H67, 0)</f>
        <v>0</v>
      </c>
    </row>
    <row r="70" spans="1:26" ht="99.75">
      <c r="A70" s="59" t="str">
        <f>Source!E37</f>
        <v>5</v>
      </c>
      <c r="B70" s="60" t="str">
        <f>Source!F37</f>
        <v>Коммеческое предлож.№КП-261046 от 01.02.2021Г.</v>
      </c>
      <c r="C70" s="60" t="s">
        <v>990</v>
      </c>
      <c r="D70" s="42" t="str">
        <f>Source!H37</f>
        <v>шт.</v>
      </c>
      <c r="E70" s="43">
        <f>Source!I37</f>
        <v>2</v>
      </c>
      <c r="F70" s="44">
        <f>Source!AL37</f>
        <v>5481.6399999999994</v>
      </c>
      <c r="G70" s="45" t="str">
        <f>Source!DD37</f>
        <v/>
      </c>
      <c r="H70" s="44">
        <f>ROUND(Source!AC37*Source!I37, 2)</f>
        <v>10963.28</v>
      </c>
      <c r="I70" s="45" t="str">
        <f>Source!BO37</f>
        <v/>
      </c>
      <c r="J70" s="45">
        <f>IF(Source!BC37&lt;&gt; 0, Source!BC37, 1)</f>
        <v>1</v>
      </c>
      <c r="K70" s="44">
        <f>Source!P37</f>
        <v>10963.28</v>
      </c>
      <c r="L70" s="48"/>
      <c r="S70">
        <f>ROUND((Source!FX37/100)*((ROUND(Source!AF37*Source!I37, 2)+ROUND(Source!AE37*Source!I37, 2))), 2)</f>
        <v>0</v>
      </c>
      <c r="T70">
        <f>Source!X37</f>
        <v>0</v>
      </c>
      <c r="U70">
        <f>ROUND((Source!FY37/100)*((ROUND(Source!AF37*Source!I37, 2)+ROUND(Source!AE37*Source!I37, 2))), 2)</f>
        <v>0</v>
      </c>
      <c r="V70">
        <f>Source!Y37</f>
        <v>0</v>
      </c>
    </row>
    <row r="71" spans="1:26" ht="15">
      <c r="G71" s="166">
        <f>H70</f>
        <v>10963.28</v>
      </c>
      <c r="H71" s="166"/>
      <c r="J71" s="166">
        <f>K70</f>
        <v>10963.28</v>
      </c>
      <c r="K71" s="166"/>
      <c r="L71" s="47">
        <f>Source!U37</f>
        <v>0</v>
      </c>
      <c r="O71" s="26">
        <f>G71</f>
        <v>10963.28</v>
      </c>
      <c r="P71" s="26">
        <f>J71</f>
        <v>10963.28</v>
      </c>
      <c r="Q71" s="26">
        <f>L71</f>
        <v>0</v>
      </c>
      <c r="W71">
        <f>IF(Source!BI37&lt;=1,H70, 0)</f>
        <v>0</v>
      </c>
      <c r="X71">
        <f>IF(Source!BI37=2,H70, 0)</f>
        <v>10963.28</v>
      </c>
      <c r="Y71">
        <f>IF(Source!BI37=3,H70, 0)</f>
        <v>0</v>
      </c>
      <c r="Z71">
        <f>IF(Source!BI37=4,H70, 0)</f>
        <v>0</v>
      </c>
    </row>
    <row r="72" spans="1:26" ht="99.75">
      <c r="A72" s="59" t="str">
        <f>Source!E39</f>
        <v>6</v>
      </c>
      <c r="B72" s="60" t="str">
        <f>Source!F39</f>
        <v>Коммеческое предлож.№КП-261046 от 01.02.2021Г.</v>
      </c>
      <c r="C72" s="60" t="s">
        <v>991</v>
      </c>
      <c r="D72" s="42" t="str">
        <f>Source!H39</f>
        <v>шт.</v>
      </c>
      <c r="E72" s="43">
        <f>Source!I39</f>
        <v>2</v>
      </c>
      <c r="F72" s="44">
        <f>Source!AL39</f>
        <v>887.5</v>
      </c>
      <c r="G72" s="45" t="str">
        <f>Source!DD39</f>
        <v/>
      </c>
      <c r="H72" s="44">
        <f>ROUND(Source!AC39*Source!I39, 2)</f>
        <v>1775</v>
      </c>
      <c r="I72" s="45" t="str">
        <f>Source!BO39</f>
        <v/>
      </c>
      <c r="J72" s="45">
        <f>IF(Source!BC39&lt;&gt; 0, Source!BC39, 1)</f>
        <v>1</v>
      </c>
      <c r="K72" s="44">
        <f>Source!P39</f>
        <v>1775</v>
      </c>
      <c r="L72" s="48"/>
      <c r="S72">
        <f>ROUND((Source!FX39/100)*((ROUND(Source!AF39*Source!I39, 2)+ROUND(Source!AE39*Source!I39, 2))), 2)</f>
        <v>0</v>
      </c>
      <c r="T72">
        <f>Source!X39</f>
        <v>0</v>
      </c>
      <c r="U72">
        <f>ROUND((Source!FY39/100)*((ROUND(Source!AF39*Source!I39, 2)+ROUND(Source!AE39*Source!I39, 2))), 2)</f>
        <v>0</v>
      </c>
      <c r="V72">
        <f>Source!Y39</f>
        <v>0</v>
      </c>
    </row>
    <row r="73" spans="1:26" ht="15">
      <c r="G73" s="166">
        <f>H72</f>
        <v>1775</v>
      </c>
      <c r="H73" s="166"/>
      <c r="J73" s="166">
        <f>K72</f>
        <v>1775</v>
      </c>
      <c r="K73" s="166"/>
      <c r="L73" s="47">
        <f>Source!U39</f>
        <v>0</v>
      </c>
      <c r="O73" s="26">
        <f>G73</f>
        <v>1775</v>
      </c>
      <c r="P73" s="26">
        <f>J73</f>
        <v>1775</v>
      </c>
      <c r="Q73" s="26">
        <f>L73</f>
        <v>0</v>
      </c>
      <c r="W73">
        <f>IF(Source!BI39&lt;=1,H72, 0)</f>
        <v>0</v>
      </c>
      <c r="X73">
        <f>IF(Source!BI39=2,H72, 0)</f>
        <v>1775</v>
      </c>
      <c r="Y73">
        <f>IF(Source!BI39=3,H72, 0)</f>
        <v>0</v>
      </c>
      <c r="Z73">
        <f>IF(Source!BI39=4,H72, 0)</f>
        <v>0</v>
      </c>
    </row>
    <row r="74" spans="1:26" ht="105">
      <c r="A74" s="16" t="str">
        <f>Source!E41</f>
        <v>7</v>
      </c>
      <c r="B74" s="58" t="s">
        <v>992</v>
      </c>
      <c r="C74" s="58" t="str">
        <f>Source!G41</f>
        <v>Установка виброизолятора номер 38</v>
      </c>
      <c r="D74" s="36" t="str">
        <f>Source!H41</f>
        <v>10 ШТ</v>
      </c>
      <c r="E74" s="22">
        <f>Source!I41</f>
        <v>0.4</v>
      </c>
      <c r="F74" s="37">
        <f>Source!AL41+Source!AM41+Source!AO41</f>
        <v>66.38</v>
      </c>
      <c r="G74" s="38"/>
      <c r="H74" s="37"/>
      <c r="I74" s="38" t="str">
        <f>Source!BO41</f>
        <v/>
      </c>
      <c r="J74" s="38"/>
      <c r="K74" s="37"/>
      <c r="L74" s="39"/>
      <c r="S74">
        <f>ROUND((Source!FX41/100)*((ROUND(Source!AF41*Source!I41, 2)+ROUND(Source!AE41*Source!I41, 2))), 2)</f>
        <v>23.42</v>
      </c>
      <c r="T74">
        <f>Source!X41</f>
        <v>23.38</v>
      </c>
      <c r="U74">
        <f>ROUND((Source!FY41/100)*((ROUND(Source!AF41*Source!I41, 2)+ROUND(Source!AE41*Source!I41, 2))), 2)</f>
        <v>14.34</v>
      </c>
      <c r="V74">
        <f>Source!Y41</f>
        <v>14.43</v>
      </c>
    </row>
    <row r="75" spans="1:26">
      <c r="C75" s="29" t="str">
        <f>"Объем: "&amp;Source!I41&amp;"=4/"&amp;"10"</f>
        <v>Объем: 0,4=4/10</v>
      </c>
    </row>
    <row r="76" spans="1:26" ht="14.25">
      <c r="A76" s="16"/>
      <c r="B76" s="58"/>
      <c r="C76" s="58" t="s">
        <v>980</v>
      </c>
      <c r="D76" s="36"/>
      <c r="E76" s="22"/>
      <c r="F76" s="37">
        <f>Source!AO41</f>
        <v>36.700000000000003</v>
      </c>
      <c r="G76" s="38" t="str">
        <f>Source!DG41</f>
        <v>)*1,2)*1,15</v>
      </c>
      <c r="H76" s="37">
        <f>ROUND(Source!AF41*Source!I41, 2)</f>
        <v>20.260000000000002</v>
      </c>
      <c r="I76" s="38"/>
      <c r="J76" s="38">
        <f>IF(Source!BA41&lt;&gt; 0, Source!BA41, 1)</f>
        <v>1</v>
      </c>
      <c r="K76" s="37">
        <f>Source!S41</f>
        <v>20.260000000000002</v>
      </c>
      <c r="L76" s="39"/>
      <c r="R76">
        <f>H76</f>
        <v>20.260000000000002</v>
      </c>
    </row>
    <row r="77" spans="1:26" ht="14.25">
      <c r="A77" s="16"/>
      <c r="B77" s="58"/>
      <c r="C77" s="58" t="s">
        <v>104</v>
      </c>
      <c r="D77" s="36"/>
      <c r="E77" s="22"/>
      <c r="F77" s="37">
        <f>Source!AM41</f>
        <v>0.66</v>
      </c>
      <c r="G77" s="38" t="str">
        <f>Source!DE41</f>
        <v>)*1,2)*1,25</v>
      </c>
      <c r="H77" s="37">
        <f>ROUND(Source!AD41*Source!I41, 2)</f>
        <v>0.4</v>
      </c>
      <c r="I77" s="38"/>
      <c r="J77" s="38">
        <f>IF(Source!BB41&lt;&gt; 0, Source!BB41, 1)</f>
        <v>1</v>
      </c>
      <c r="K77" s="37">
        <f>Source!Q41</f>
        <v>0.4</v>
      </c>
      <c r="L77" s="39"/>
    </row>
    <row r="78" spans="1:26" ht="14.25">
      <c r="A78" s="16"/>
      <c r="B78" s="58"/>
      <c r="C78" s="58" t="s">
        <v>981</v>
      </c>
      <c r="D78" s="36"/>
      <c r="E78" s="22"/>
      <c r="F78" s="37">
        <f>Source!AN41</f>
        <v>0.12</v>
      </c>
      <c r="G78" s="38" t="str">
        <f>Source!DF41</f>
        <v>)*1,2)*1,25</v>
      </c>
      <c r="H78" s="40">
        <f>ROUND(Source!AE41*Source!I41, 2)</f>
        <v>7.0000000000000007E-2</v>
      </c>
      <c r="I78" s="38"/>
      <c r="J78" s="38">
        <f>IF(Source!BS41&lt;&gt; 0, Source!BS41, 1)</f>
        <v>1</v>
      </c>
      <c r="K78" s="40">
        <f>Source!R41</f>
        <v>7.0000000000000007E-2</v>
      </c>
      <c r="L78" s="39"/>
      <c r="R78">
        <f>H78</f>
        <v>7.0000000000000007E-2</v>
      </c>
    </row>
    <row r="79" spans="1:26" ht="14.25">
      <c r="A79" s="16"/>
      <c r="B79" s="58"/>
      <c r="C79" s="58" t="s">
        <v>982</v>
      </c>
      <c r="D79" s="36"/>
      <c r="E79" s="22"/>
      <c r="F79" s="37">
        <f>Source!AL41</f>
        <v>29.02</v>
      </c>
      <c r="G79" s="38" t="str">
        <f>Source!DD41</f>
        <v/>
      </c>
      <c r="H79" s="37">
        <f>ROUND(Source!AC41*Source!I41, 2)</f>
        <v>11.61</v>
      </c>
      <c r="I79" s="38"/>
      <c r="J79" s="38">
        <f>IF(Source!BC41&lt;&gt; 0, Source!BC41, 1)</f>
        <v>1</v>
      </c>
      <c r="K79" s="37">
        <f>Source!P41</f>
        <v>11.61</v>
      </c>
      <c r="L79" s="39"/>
    </row>
    <row r="80" spans="1:26" ht="14.25">
      <c r="A80" s="16"/>
      <c r="B80" s="58"/>
      <c r="C80" s="58" t="s">
        <v>983</v>
      </c>
      <c r="D80" s="36" t="s">
        <v>984</v>
      </c>
      <c r="E80" s="22">
        <f>Source!BZ41</f>
        <v>128</v>
      </c>
      <c r="F80" s="167" t="str">
        <f>CONCATENATE(" )", Source!DL41, Source!FT41, "=", Source!FX41)</f>
        <v xml:space="preserve"> )*0,9=115,2</v>
      </c>
      <c r="G80" s="168"/>
      <c r="H80" s="37">
        <f>SUM(S74:S82)</f>
        <v>23.42</v>
      </c>
      <c r="I80" s="41"/>
      <c r="J80" s="32">
        <f>Source!AT41</f>
        <v>115</v>
      </c>
      <c r="K80" s="37">
        <f>SUM(T74:T82)</f>
        <v>23.38</v>
      </c>
      <c r="L80" s="39"/>
    </row>
    <row r="81" spans="1:26" ht="14.25">
      <c r="A81" s="16"/>
      <c r="B81" s="58"/>
      <c r="C81" s="58" t="s">
        <v>985</v>
      </c>
      <c r="D81" s="36" t="s">
        <v>984</v>
      </c>
      <c r="E81" s="22">
        <f>Source!CA41</f>
        <v>83</v>
      </c>
      <c r="F81" s="167" t="str">
        <f>CONCATENATE(" )", Source!DM41, Source!FU41, "=", Source!FY41)</f>
        <v xml:space="preserve"> )*0,85=70,55</v>
      </c>
      <c r="G81" s="168"/>
      <c r="H81" s="37">
        <f>SUM(U74:U82)</f>
        <v>14.34</v>
      </c>
      <c r="I81" s="41"/>
      <c r="J81" s="32">
        <f>Source!AU41</f>
        <v>71</v>
      </c>
      <c r="K81" s="37">
        <f>SUM(V74:V82)</f>
        <v>14.43</v>
      </c>
      <c r="L81" s="39"/>
    </row>
    <row r="82" spans="1:26" ht="14.25">
      <c r="A82" s="59"/>
      <c r="B82" s="60"/>
      <c r="C82" s="60" t="s">
        <v>986</v>
      </c>
      <c r="D82" s="42" t="s">
        <v>987</v>
      </c>
      <c r="E82" s="43">
        <f>Source!AQ41</f>
        <v>3.7</v>
      </c>
      <c r="F82" s="44"/>
      <c r="G82" s="45" t="str">
        <f>Source!DI41</f>
        <v>)*1,2)*1,15</v>
      </c>
      <c r="H82" s="44"/>
      <c r="I82" s="45"/>
      <c r="J82" s="45"/>
      <c r="K82" s="44"/>
      <c r="L82" s="46">
        <f>Source!U41</f>
        <v>2.0424000000000002</v>
      </c>
    </row>
    <row r="83" spans="1:26" ht="15">
      <c r="G83" s="166">
        <f>H76+H77+H79+H80+H81</f>
        <v>70.03</v>
      </c>
      <c r="H83" s="166"/>
      <c r="J83" s="166">
        <f>K76+K77+K79+K80+K81</f>
        <v>70.079999999999984</v>
      </c>
      <c r="K83" s="166"/>
      <c r="L83" s="47">
        <f>Source!U41</f>
        <v>2.0424000000000002</v>
      </c>
      <c r="O83" s="26">
        <f>G83</f>
        <v>70.03</v>
      </c>
      <c r="P83" s="26">
        <f>J83</f>
        <v>70.079999999999984</v>
      </c>
      <c r="Q83" s="26">
        <f>L83</f>
        <v>2.0424000000000002</v>
      </c>
      <c r="W83">
        <f>IF(Source!BI41&lt;=1,H76+H77+H79+H80+H81, 0)</f>
        <v>70.03</v>
      </c>
      <c r="X83">
        <f>IF(Source!BI41=2,H76+H77+H79+H80+H81, 0)</f>
        <v>0</v>
      </c>
      <c r="Y83">
        <f>IF(Source!BI41=3,H76+H77+H79+H80+H81, 0)</f>
        <v>0</v>
      </c>
      <c r="Z83">
        <f>IF(Source!BI41=4,H76+H77+H79+H80+H81, 0)</f>
        <v>0</v>
      </c>
    </row>
    <row r="84" spans="1:26" ht="99.75">
      <c r="A84" s="59" t="str">
        <f>Source!E43</f>
        <v>8</v>
      </c>
      <c r="B84" s="60" t="str">
        <f>Source!F43</f>
        <v>Коммеческое предлож.№КП-261046 от 01.02.2021Г.</v>
      </c>
      <c r="C84" s="60" t="s">
        <v>993</v>
      </c>
      <c r="D84" s="42" t="str">
        <f>Source!H43</f>
        <v>шт.</v>
      </c>
      <c r="E84" s="43">
        <f>Source!I43</f>
        <v>1</v>
      </c>
      <c r="F84" s="44">
        <f>Source!AL43</f>
        <v>2150.89</v>
      </c>
      <c r="G84" s="45" t="str">
        <f>Source!DD43</f>
        <v/>
      </c>
      <c r="H84" s="44">
        <f>ROUND(Source!AC43*Source!I43, 2)</f>
        <v>2150.89</v>
      </c>
      <c r="I84" s="45" t="str">
        <f>Source!BO43</f>
        <v/>
      </c>
      <c r="J84" s="45">
        <f>IF(Source!BC43&lt;&gt; 0, Source!BC43, 1)</f>
        <v>1</v>
      </c>
      <c r="K84" s="44">
        <f>Source!P43</f>
        <v>2150.89</v>
      </c>
      <c r="L84" s="48"/>
      <c r="S84">
        <f>ROUND((Source!FX43/100)*((ROUND(Source!AF43*Source!I43, 2)+ROUND(Source!AE43*Source!I43, 2))), 2)</f>
        <v>0</v>
      </c>
      <c r="T84">
        <f>Source!X43</f>
        <v>0</v>
      </c>
      <c r="U84">
        <f>ROUND((Source!FY43/100)*((ROUND(Source!AF43*Source!I43, 2)+ROUND(Source!AE43*Source!I43, 2))), 2)</f>
        <v>0</v>
      </c>
      <c r="V84">
        <f>Source!Y43</f>
        <v>0</v>
      </c>
    </row>
    <row r="85" spans="1:26" ht="15">
      <c r="G85" s="166">
        <f>H84</f>
        <v>2150.89</v>
      </c>
      <c r="H85" s="166"/>
      <c r="J85" s="166">
        <f>K84</f>
        <v>2150.89</v>
      </c>
      <c r="K85" s="166"/>
      <c r="L85" s="47">
        <f>Source!U43</f>
        <v>0</v>
      </c>
      <c r="O85" s="26">
        <f>G85</f>
        <v>2150.89</v>
      </c>
      <c r="P85" s="26">
        <f>J85</f>
        <v>2150.89</v>
      </c>
      <c r="Q85" s="26">
        <f>L85</f>
        <v>0</v>
      </c>
      <c r="W85">
        <f>IF(Source!BI43&lt;=1,H84, 0)</f>
        <v>0</v>
      </c>
      <c r="X85">
        <f>IF(Source!BI43=2,H84, 0)</f>
        <v>2150.89</v>
      </c>
      <c r="Y85">
        <f>IF(Source!BI43=3,H84, 0)</f>
        <v>0</v>
      </c>
      <c r="Z85">
        <f>IF(Source!BI43=4,H84, 0)</f>
        <v>0</v>
      </c>
    </row>
    <row r="86" spans="1:26" ht="105">
      <c r="A86" s="16" t="str">
        <f>Source!E45</f>
        <v>9</v>
      </c>
      <c r="B86" s="58" t="s">
        <v>994</v>
      </c>
      <c r="C86" s="58" t="str">
        <f>Source!G45</f>
        <v>Установка клапанов обратных диаметром до 800 мм</v>
      </c>
      <c r="D86" s="36" t="str">
        <f>Source!H45</f>
        <v>ШТ</v>
      </c>
      <c r="E86" s="22">
        <f>Source!I45</f>
        <v>1</v>
      </c>
      <c r="F86" s="37">
        <f>Source!AL45+Source!AM45+Source!AO45</f>
        <v>37.11</v>
      </c>
      <c r="G86" s="38"/>
      <c r="H86" s="37"/>
      <c r="I86" s="38" t="str">
        <f>Source!BO45</f>
        <v/>
      </c>
      <c r="J86" s="38"/>
      <c r="K86" s="37"/>
      <c r="L86" s="39"/>
      <c r="S86">
        <f>ROUND((Source!FX45/100)*((ROUND(Source!AF45*Source!I45, 2)+ROUND(Source!AE45*Source!I45, 2))), 2)</f>
        <v>29.74</v>
      </c>
      <c r="T86">
        <f>Source!X45</f>
        <v>29.69</v>
      </c>
      <c r="U86">
        <f>ROUND((Source!FY45/100)*((ROUND(Source!AF45*Source!I45, 2)+ROUND(Source!AE45*Source!I45, 2))), 2)</f>
        <v>18.22</v>
      </c>
      <c r="V86">
        <f>Source!Y45</f>
        <v>18.329999999999998</v>
      </c>
    </row>
    <row r="87" spans="1:26" ht="14.25">
      <c r="A87" s="16"/>
      <c r="B87" s="58"/>
      <c r="C87" s="58" t="s">
        <v>980</v>
      </c>
      <c r="D87" s="36"/>
      <c r="E87" s="22"/>
      <c r="F87" s="37">
        <f>Source!AO45</f>
        <v>18.43</v>
      </c>
      <c r="G87" s="38" t="str">
        <f>Source!DG45</f>
        <v>)*1,2)*1,15</v>
      </c>
      <c r="H87" s="37">
        <f>ROUND(Source!AF45*Source!I45, 2)</f>
        <v>25.43</v>
      </c>
      <c r="I87" s="38"/>
      <c r="J87" s="38">
        <f>IF(Source!BA45&lt;&gt; 0, Source!BA45, 1)</f>
        <v>1</v>
      </c>
      <c r="K87" s="37">
        <f>Source!S45</f>
        <v>25.43</v>
      </c>
      <c r="L87" s="39"/>
      <c r="R87">
        <f>H87</f>
        <v>25.43</v>
      </c>
    </row>
    <row r="88" spans="1:26" ht="14.25">
      <c r="A88" s="16"/>
      <c r="B88" s="58"/>
      <c r="C88" s="58" t="s">
        <v>104</v>
      </c>
      <c r="D88" s="36"/>
      <c r="E88" s="22"/>
      <c r="F88" s="37">
        <f>Source!AM45</f>
        <v>3.28</v>
      </c>
      <c r="G88" s="38" t="str">
        <f>Source!DE45</f>
        <v>)*1,2)*1,25</v>
      </c>
      <c r="H88" s="37">
        <f>ROUND(Source!AD45*Source!I45, 2)</f>
        <v>4.92</v>
      </c>
      <c r="I88" s="38"/>
      <c r="J88" s="38">
        <f>IF(Source!BB45&lt;&gt; 0, Source!BB45, 1)</f>
        <v>1</v>
      </c>
      <c r="K88" s="37">
        <f>Source!Q45</f>
        <v>4.92</v>
      </c>
      <c r="L88" s="39"/>
    </row>
    <row r="89" spans="1:26" ht="14.25">
      <c r="A89" s="16"/>
      <c r="B89" s="58"/>
      <c r="C89" s="58" t="s">
        <v>981</v>
      </c>
      <c r="D89" s="36"/>
      <c r="E89" s="22"/>
      <c r="F89" s="37">
        <f>Source!AN45</f>
        <v>0.26</v>
      </c>
      <c r="G89" s="38" t="str">
        <f>Source!DF45</f>
        <v>)*1,2)*1,25</v>
      </c>
      <c r="H89" s="40">
        <f>ROUND(Source!AE45*Source!I45, 2)</f>
        <v>0.39</v>
      </c>
      <c r="I89" s="38"/>
      <c r="J89" s="38">
        <f>IF(Source!BS45&lt;&gt; 0, Source!BS45, 1)</f>
        <v>1</v>
      </c>
      <c r="K89" s="40">
        <f>Source!R45</f>
        <v>0.39</v>
      </c>
      <c r="L89" s="39"/>
      <c r="R89">
        <f>H89</f>
        <v>0.39</v>
      </c>
    </row>
    <row r="90" spans="1:26" ht="14.25">
      <c r="A90" s="16"/>
      <c r="B90" s="58"/>
      <c r="C90" s="58" t="s">
        <v>982</v>
      </c>
      <c r="D90" s="36"/>
      <c r="E90" s="22"/>
      <c r="F90" s="37">
        <f>Source!AL45</f>
        <v>15.4</v>
      </c>
      <c r="G90" s="38" t="str">
        <f>Source!DD45</f>
        <v/>
      </c>
      <c r="H90" s="37">
        <f>ROUND(Source!AC45*Source!I45, 2)</f>
        <v>15.4</v>
      </c>
      <c r="I90" s="38"/>
      <c r="J90" s="38">
        <f>IF(Source!BC45&lt;&gt; 0, Source!BC45, 1)</f>
        <v>1</v>
      </c>
      <c r="K90" s="37">
        <f>Source!P45</f>
        <v>15.4</v>
      </c>
      <c r="L90" s="39"/>
    </row>
    <row r="91" spans="1:26" ht="14.25">
      <c r="A91" s="16"/>
      <c r="B91" s="58"/>
      <c r="C91" s="58" t="s">
        <v>983</v>
      </c>
      <c r="D91" s="36" t="s">
        <v>984</v>
      </c>
      <c r="E91" s="22">
        <f>Source!BZ45</f>
        <v>128</v>
      </c>
      <c r="F91" s="167" t="str">
        <f>CONCATENATE(" )", Source!DL45, Source!FT45, "=", Source!FX45)</f>
        <v xml:space="preserve"> )*0,9=115,2</v>
      </c>
      <c r="G91" s="168"/>
      <c r="H91" s="37">
        <f>SUM(S86:S93)</f>
        <v>29.74</v>
      </c>
      <c r="I91" s="41"/>
      <c r="J91" s="32">
        <f>Source!AT45</f>
        <v>115</v>
      </c>
      <c r="K91" s="37">
        <f>SUM(T86:T93)</f>
        <v>29.69</v>
      </c>
      <c r="L91" s="39"/>
    </row>
    <row r="92" spans="1:26" ht="14.25">
      <c r="A92" s="16"/>
      <c r="B92" s="58"/>
      <c r="C92" s="58" t="s">
        <v>985</v>
      </c>
      <c r="D92" s="36" t="s">
        <v>984</v>
      </c>
      <c r="E92" s="22">
        <f>Source!CA45</f>
        <v>83</v>
      </c>
      <c r="F92" s="167" t="str">
        <f>CONCATENATE(" )", Source!DM45, Source!FU45, "=", Source!FY45)</f>
        <v xml:space="preserve"> )*0,85=70,55</v>
      </c>
      <c r="G92" s="168"/>
      <c r="H92" s="37">
        <f>SUM(U86:U93)</f>
        <v>18.22</v>
      </c>
      <c r="I92" s="41"/>
      <c r="J92" s="32">
        <f>Source!AU45</f>
        <v>71</v>
      </c>
      <c r="K92" s="37">
        <f>SUM(V86:V93)</f>
        <v>18.329999999999998</v>
      </c>
      <c r="L92" s="39"/>
    </row>
    <row r="93" spans="1:26" ht="14.25">
      <c r="A93" s="59"/>
      <c r="B93" s="60"/>
      <c r="C93" s="60" t="s">
        <v>986</v>
      </c>
      <c r="D93" s="42" t="s">
        <v>987</v>
      </c>
      <c r="E93" s="43">
        <f>Source!AQ45</f>
        <v>2.08</v>
      </c>
      <c r="F93" s="44"/>
      <c r="G93" s="45" t="str">
        <f>Source!DI45</f>
        <v>)*1,2)*1,15</v>
      </c>
      <c r="H93" s="44"/>
      <c r="I93" s="45"/>
      <c r="J93" s="45"/>
      <c r="K93" s="44"/>
      <c r="L93" s="46">
        <f>Source!U45</f>
        <v>2.8703999999999996</v>
      </c>
    </row>
    <row r="94" spans="1:26" ht="15">
      <c r="G94" s="166">
        <f>H87+H88+H90+H91+H92</f>
        <v>93.71</v>
      </c>
      <c r="H94" s="166"/>
      <c r="J94" s="166">
        <f>K87+K88+K90+K91+K92</f>
        <v>93.77</v>
      </c>
      <c r="K94" s="166"/>
      <c r="L94" s="47">
        <f>Source!U45</f>
        <v>2.8703999999999996</v>
      </c>
      <c r="O94" s="26">
        <f>G94</f>
        <v>93.71</v>
      </c>
      <c r="P94" s="26">
        <f>J94</f>
        <v>93.77</v>
      </c>
      <c r="Q94" s="26">
        <f>L94</f>
        <v>2.8703999999999996</v>
      </c>
      <c r="W94">
        <f>IF(Source!BI45&lt;=1,H87+H88+H90+H91+H92, 0)</f>
        <v>93.71</v>
      </c>
      <c r="X94">
        <f>IF(Source!BI45=2,H87+H88+H90+H91+H92, 0)</f>
        <v>0</v>
      </c>
      <c r="Y94">
        <f>IF(Source!BI45=3,H87+H88+H90+H91+H92, 0)</f>
        <v>0</v>
      </c>
      <c r="Z94">
        <f>IF(Source!BI45=4,H87+H88+H90+H91+H92, 0)</f>
        <v>0</v>
      </c>
    </row>
    <row r="95" spans="1:26" ht="99.75">
      <c r="A95" s="59" t="str">
        <f>Source!E47</f>
        <v>10</v>
      </c>
      <c r="B95" s="60" t="str">
        <f>Source!F47</f>
        <v>Коммеческое предлож.№КП-261046 от 01.02.2021Г.</v>
      </c>
      <c r="C95" s="60" t="s">
        <v>995</v>
      </c>
      <c r="D95" s="42" t="str">
        <f>Source!H47</f>
        <v>шт.</v>
      </c>
      <c r="E95" s="43">
        <f>Source!I47</f>
        <v>1</v>
      </c>
      <c r="F95" s="44">
        <f>Source!AL47</f>
        <v>6024.59</v>
      </c>
      <c r="G95" s="45" t="str">
        <f>Source!DD47</f>
        <v/>
      </c>
      <c r="H95" s="44">
        <f>ROUND(Source!AC47*Source!I47, 2)</f>
        <v>6024.59</v>
      </c>
      <c r="I95" s="45" t="str">
        <f>Source!BO47</f>
        <v/>
      </c>
      <c r="J95" s="45">
        <f>IF(Source!BC47&lt;&gt; 0, Source!BC47, 1)</f>
        <v>1</v>
      </c>
      <c r="K95" s="44">
        <f>Source!P47</f>
        <v>6024.59</v>
      </c>
      <c r="L95" s="48"/>
      <c r="S95">
        <f>ROUND((Source!FX47/100)*((ROUND(Source!AF47*Source!I47, 2)+ROUND(Source!AE47*Source!I47, 2))), 2)</f>
        <v>0</v>
      </c>
      <c r="T95">
        <f>Source!X47</f>
        <v>0</v>
      </c>
      <c r="U95">
        <f>ROUND((Source!FY47/100)*((ROUND(Source!AF47*Source!I47, 2)+ROUND(Source!AE47*Source!I47, 2))), 2)</f>
        <v>0</v>
      </c>
      <c r="V95">
        <f>Source!Y47</f>
        <v>0</v>
      </c>
    </row>
    <row r="96" spans="1:26" ht="15">
      <c r="G96" s="166">
        <f>H95</f>
        <v>6024.59</v>
      </c>
      <c r="H96" s="166"/>
      <c r="J96" s="166">
        <f>K95</f>
        <v>6024.59</v>
      </c>
      <c r="K96" s="166"/>
      <c r="L96" s="47">
        <f>Source!U47</f>
        <v>0</v>
      </c>
      <c r="O96" s="26">
        <f>G96</f>
        <v>6024.59</v>
      </c>
      <c r="P96" s="26">
        <f>J96</f>
        <v>6024.59</v>
      </c>
      <c r="Q96" s="26">
        <f>L96</f>
        <v>0</v>
      </c>
      <c r="W96">
        <f>IF(Source!BI47&lt;=1,H95, 0)</f>
        <v>0</v>
      </c>
      <c r="X96">
        <f>IF(Source!BI47=2,H95, 0)</f>
        <v>6024.59</v>
      </c>
      <c r="Y96">
        <f>IF(Source!BI47=3,H95, 0)</f>
        <v>0</v>
      </c>
      <c r="Z96">
        <f>IF(Source!BI47=4,H95, 0)</f>
        <v>0</v>
      </c>
    </row>
    <row r="97" spans="1:32" ht="105">
      <c r="A97" s="16" t="str">
        <f>Source!E49</f>
        <v>11</v>
      </c>
      <c r="B97" s="58" t="s">
        <v>996</v>
      </c>
      <c r="C97" s="58" t="str">
        <f>Source!G49</f>
        <v>Установка кронштейнов под вентиляционное оборудование</v>
      </c>
      <c r="D97" s="36" t="str">
        <f>Source!H49</f>
        <v>100 кг</v>
      </c>
      <c r="E97" s="22">
        <f>Source!I49</f>
        <v>0.14599999999999999</v>
      </c>
      <c r="F97" s="37">
        <f>Source!AL49+Source!AM49+Source!AO49</f>
        <v>932.04</v>
      </c>
      <c r="G97" s="38"/>
      <c r="H97" s="37"/>
      <c r="I97" s="38" t="str">
        <f>Source!BO49</f>
        <v/>
      </c>
      <c r="J97" s="38"/>
      <c r="K97" s="37"/>
      <c r="L97" s="39"/>
      <c r="S97">
        <f>ROUND((Source!FX49/100)*((ROUND(Source!AF49*Source!I49, 2)+ROUND(Source!AE49*Source!I49, 2))), 2)</f>
        <v>12.94</v>
      </c>
      <c r="T97">
        <f>Source!X49</f>
        <v>12.91</v>
      </c>
      <c r="U97">
        <f>ROUND((Source!FY49/100)*((ROUND(Source!AF49*Source!I49, 2)+ROUND(Source!AE49*Source!I49, 2))), 2)</f>
        <v>7.92</v>
      </c>
      <c r="V97">
        <f>Source!Y49</f>
        <v>7.97</v>
      </c>
    </row>
    <row r="98" spans="1:32">
      <c r="C98" s="29" t="str">
        <f>"Объем: "&amp;Source!I49&amp;"=14,6/"&amp;"100"</f>
        <v>Объем: 0,146=14,6/100</v>
      </c>
    </row>
    <row r="99" spans="1:32" ht="14.25">
      <c r="A99" s="16"/>
      <c r="B99" s="58"/>
      <c r="C99" s="58" t="s">
        <v>980</v>
      </c>
      <c r="D99" s="36"/>
      <c r="E99" s="22"/>
      <c r="F99" s="37">
        <f>Source!AO49</f>
        <v>55.26</v>
      </c>
      <c r="G99" s="38" t="str">
        <f>Source!DG49</f>
        <v>)*1,2)*1,15</v>
      </c>
      <c r="H99" s="37">
        <f>ROUND(Source!AF49*Source!I49, 2)</f>
        <v>11.13</v>
      </c>
      <c r="I99" s="38"/>
      <c r="J99" s="38">
        <f>IF(Source!BA49&lt;&gt; 0, Source!BA49, 1)</f>
        <v>1</v>
      </c>
      <c r="K99" s="37">
        <f>Source!S49</f>
        <v>11.13</v>
      </c>
      <c r="L99" s="39"/>
      <c r="R99">
        <f>H99</f>
        <v>11.13</v>
      </c>
    </row>
    <row r="100" spans="1:32" ht="14.25">
      <c r="A100" s="16"/>
      <c r="B100" s="58"/>
      <c r="C100" s="58" t="s">
        <v>104</v>
      </c>
      <c r="D100" s="36"/>
      <c r="E100" s="22"/>
      <c r="F100" s="37">
        <f>Source!AM49</f>
        <v>10.16</v>
      </c>
      <c r="G100" s="38" t="str">
        <f>Source!DE49</f>
        <v>)*1,2)*1,25</v>
      </c>
      <c r="H100" s="37">
        <f>ROUND(Source!AD49*Source!I49, 2)</f>
        <v>2.23</v>
      </c>
      <c r="I100" s="38"/>
      <c r="J100" s="38">
        <f>IF(Source!BB49&lt;&gt; 0, Source!BB49, 1)</f>
        <v>1</v>
      </c>
      <c r="K100" s="37">
        <f>Source!Q49</f>
        <v>2.23</v>
      </c>
      <c r="L100" s="39"/>
    </row>
    <row r="101" spans="1:32" ht="14.25">
      <c r="A101" s="16"/>
      <c r="B101" s="58"/>
      <c r="C101" s="58" t="s">
        <v>981</v>
      </c>
      <c r="D101" s="36"/>
      <c r="E101" s="22"/>
      <c r="F101" s="37">
        <f>Source!AN49</f>
        <v>0.46</v>
      </c>
      <c r="G101" s="38" t="str">
        <f>Source!DF49</f>
        <v>)*1,2)*1,25</v>
      </c>
      <c r="H101" s="40">
        <f>ROUND(Source!AE49*Source!I49, 2)</f>
        <v>0.1</v>
      </c>
      <c r="I101" s="38"/>
      <c r="J101" s="38">
        <f>IF(Source!BS49&lt;&gt; 0, Source!BS49, 1)</f>
        <v>1</v>
      </c>
      <c r="K101" s="40">
        <f>Source!R49</f>
        <v>0.1</v>
      </c>
      <c r="L101" s="39"/>
      <c r="R101">
        <f>H101</f>
        <v>0.1</v>
      </c>
    </row>
    <row r="102" spans="1:32" ht="14.25">
      <c r="A102" s="16"/>
      <c r="B102" s="58"/>
      <c r="C102" s="58" t="s">
        <v>982</v>
      </c>
      <c r="D102" s="36"/>
      <c r="E102" s="22"/>
      <c r="F102" s="37">
        <f>Source!AL49</f>
        <v>866.62</v>
      </c>
      <c r="G102" s="38" t="str">
        <f>Source!DD49</f>
        <v/>
      </c>
      <c r="H102" s="37">
        <f>ROUND(Source!AC49*Source!I49, 2)</f>
        <v>126.53</v>
      </c>
      <c r="I102" s="38"/>
      <c r="J102" s="38">
        <f>IF(Source!BC49&lt;&gt; 0, Source!BC49, 1)</f>
        <v>1</v>
      </c>
      <c r="K102" s="37">
        <f>Source!P49</f>
        <v>126.53</v>
      </c>
      <c r="L102" s="39"/>
    </row>
    <row r="103" spans="1:32" ht="14.25">
      <c r="A103" s="16"/>
      <c r="B103" s="58"/>
      <c r="C103" s="58" t="s">
        <v>983</v>
      </c>
      <c r="D103" s="36" t="s">
        <v>984</v>
      </c>
      <c r="E103" s="22">
        <f>Source!BZ49</f>
        <v>128</v>
      </c>
      <c r="F103" s="167" t="str">
        <f>CONCATENATE(" )", Source!DL49, Source!FT49, "=", Source!FX49)</f>
        <v xml:space="preserve"> )*0,9=115,2</v>
      </c>
      <c r="G103" s="168"/>
      <c r="H103" s="37">
        <f>SUM(S97:S105)</f>
        <v>12.94</v>
      </c>
      <c r="I103" s="41"/>
      <c r="J103" s="32">
        <f>Source!AT49</f>
        <v>115</v>
      </c>
      <c r="K103" s="37">
        <f>SUM(T97:T105)</f>
        <v>12.91</v>
      </c>
      <c r="L103" s="39"/>
    </row>
    <row r="104" spans="1:32" ht="14.25">
      <c r="A104" s="16"/>
      <c r="B104" s="58"/>
      <c r="C104" s="58" t="s">
        <v>985</v>
      </c>
      <c r="D104" s="36" t="s">
        <v>984</v>
      </c>
      <c r="E104" s="22">
        <f>Source!CA49</f>
        <v>83</v>
      </c>
      <c r="F104" s="167" t="str">
        <f>CONCATENATE(" )", Source!DM49, Source!FU49, "=", Source!FY49)</f>
        <v xml:space="preserve"> )*0,85=70,55</v>
      </c>
      <c r="G104" s="168"/>
      <c r="H104" s="37">
        <f>SUM(U97:U105)</f>
        <v>7.92</v>
      </c>
      <c r="I104" s="41"/>
      <c r="J104" s="32">
        <f>Source!AU49</f>
        <v>71</v>
      </c>
      <c r="K104" s="37">
        <f>SUM(V97:V105)</f>
        <v>7.97</v>
      </c>
      <c r="L104" s="39"/>
    </row>
    <row r="105" spans="1:32" ht="14.25">
      <c r="A105" s="59"/>
      <c r="B105" s="60"/>
      <c r="C105" s="60" t="s">
        <v>986</v>
      </c>
      <c r="D105" s="42" t="s">
        <v>987</v>
      </c>
      <c r="E105" s="43">
        <f>Source!AQ49</f>
        <v>6.02</v>
      </c>
      <c r="F105" s="44"/>
      <c r="G105" s="45" t="str">
        <f>Source!DI49</f>
        <v>)*1,2)*1,15</v>
      </c>
      <c r="H105" s="44"/>
      <c r="I105" s="45"/>
      <c r="J105" s="45"/>
      <c r="K105" s="44"/>
      <c r="L105" s="46">
        <f>Source!U49</f>
        <v>1.2129095999999997</v>
      </c>
    </row>
    <row r="106" spans="1:32" ht="15">
      <c r="G106" s="166">
        <f>H99+H100+H102+H103+H104</f>
        <v>160.75</v>
      </c>
      <c r="H106" s="166"/>
      <c r="J106" s="166">
        <f>K99+K100+K102+K103+K104</f>
        <v>160.77000000000001</v>
      </c>
      <c r="K106" s="166"/>
      <c r="L106" s="47">
        <f>Source!U49</f>
        <v>1.2129095999999997</v>
      </c>
      <c r="O106" s="26">
        <f>G106</f>
        <v>160.75</v>
      </c>
      <c r="P106" s="26">
        <f>J106</f>
        <v>160.77000000000001</v>
      </c>
      <c r="Q106" s="26">
        <f>L106</f>
        <v>1.2129095999999997</v>
      </c>
      <c r="W106">
        <f>IF(Source!BI49&lt;=1,H99+H100+H102+H103+H104, 0)</f>
        <v>160.75</v>
      </c>
      <c r="X106">
        <f>IF(Source!BI49=2,H99+H100+H102+H103+H104, 0)</f>
        <v>0</v>
      </c>
      <c r="Y106">
        <f>IF(Source!BI49=3,H99+H100+H102+H103+H104, 0)</f>
        <v>0</v>
      </c>
      <c r="Z106">
        <f>IF(Source!BI49=4,H99+H100+H102+H103+H104, 0)</f>
        <v>0</v>
      </c>
    </row>
    <row r="107" spans="1:32" ht="28.5">
      <c r="A107" s="59" t="str">
        <f>Source!E51</f>
        <v>12</v>
      </c>
      <c r="B107" s="60" t="str">
        <f>Source!F51</f>
        <v>18.5.08.18-0071</v>
      </c>
      <c r="C107" s="60" t="str">
        <f>Source!G51</f>
        <v>Кронштейны и подставки под оборудование из сортовой стали</v>
      </c>
      <c r="D107" s="42" t="str">
        <f>Source!H51</f>
        <v>кг</v>
      </c>
      <c r="E107" s="43">
        <f>Source!I51</f>
        <v>-14.6</v>
      </c>
      <c r="F107" s="44">
        <f>Source!AL51</f>
        <v>8.52</v>
      </c>
      <c r="G107" s="45" t="str">
        <f>Source!DD51</f>
        <v/>
      </c>
      <c r="H107" s="44">
        <f>ROUND(Source!AC51*Source!I51, 2)</f>
        <v>-124.39</v>
      </c>
      <c r="I107" s="45" t="str">
        <f>Source!BO51</f>
        <v/>
      </c>
      <c r="J107" s="45">
        <f>IF(Source!BC51&lt;&gt; 0, Source!BC51, 1)</f>
        <v>1</v>
      </c>
      <c r="K107" s="44">
        <f>Source!P51</f>
        <v>-124.39</v>
      </c>
      <c r="L107" s="48"/>
      <c r="S107">
        <f>ROUND((Source!FX51/100)*((ROUND(Source!AF51*Source!I51, 2)+ROUND(Source!AE51*Source!I51, 2))), 2)</f>
        <v>0</v>
      </c>
      <c r="T107">
        <f>Source!X51</f>
        <v>0</v>
      </c>
      <c r="U107">
        <f>ROUND((Source!FY51/100)*((ROUND(Source!AF51*Source!I51, 2)+ROUND(Source!AE51*Source!I51, 2))), 2)</f>
        <v>0</v>
      </c>
      <c r="V107">
        <f>Source!Y51</f>
        <v>0</v>
      </c>
    </row>
    <row r="108" spans="1:32" ht="15">
      <c r="G108" s="166">
        <f>H107</f>
        <v>-124.39</v>
      </c>
      <c r="H108" s="166"/>
      <c r="J108" s="166">
        <f>K107</f>
        <v>-124.39</v>
      </c>
      <c r="K108" s="166"/>
      <c r="L108" s="47">
        <f>Source!U51</f>
        <v>0</v>
      </c>
      <c r="O108" s="26">
        <f>G108</f>
        <v>-124.39</v>
      </c>
      <c r="P108" s="26">
        <f>J108</f>
        <v>-124.39</v>
      </c>
      <c r="Q108" s="26">
        <f>L108</f>
        <v>0</v>
      </c>
      <c r="W108">
        <f>IF(Source!BI51&lt;=1,H107, 0)</f>
        <v>-124.39</v>
      </c>
      <c r="X108">
        <f>IF(Source!BI51=2,H107, 0)</f>
        <v>0</v>
      </c>
      <c r="Y108">
        <f>IF(Source!BI51=3,H107, 0)</f>
        <v>0</v>
      </c>
      <c r="Z108">
        <f>IF(Source!BI51=4,H107, 0)</f>
        <v>0</v>
      </c>
    </row>
    <row r="109" spans="1:32" ht="99.75">
      <c r="A109" s="59" t="str">
        <f>Source!E53</f>
        <v>13</v>
      </c>
      <c r="B109" s="60" t="str">
        <f>Source!F53</f>
        <v>Коммеческое предлож.№КП-261046 от 01.02.2021Г.</v>
      </c>
      <c r="C109" s="60" t="s">
        <v>997</v>
      </c>
      <c r="D109" s="42" t="str">
        <f>Source!H53</f>
        <v>шт.</v>
      </c>
      <c r="E109" s="43">
        <f>Source!I53</f>
        <v>1</v>
      </c>
      <c r="F109" s="44">
        <f>Source!AL53</f>
        <v>6181.21</v>
      </c>
      <c r="G109" s="45" t="str">
        <f>Source!DD53</f>
        <v/>
      </c>
      <c r="H109" s="44">
        <f>ROUND(Source!AC53*Source!I53, 2)</f>
        <v>6181.21</v>
      </c>
      <c r="I109" s="45" t="str">
        <f>Source!BO53</f>
        <v/>
      </c>
      <c r="J109" s="45">
        <f>IF(Source!BC53&lt;&gt; 0, Source!BC53, 1)</f>
        <v>1</v>
      </c>
      <c r="K109" s="44">
        <f>Source!P53</f>
        <v>6181.21</v>
      </c>
      <c r="L109" s="48"/>
      <c r="S109">
        <f>ROUND((Source!FX53/100)*((ROUND(Source!AF53*Source!I53, 2)+ROUND(Source!AE53*Source!I53, 2))), 2)</f>
        <v>0</v>
      </c>
      <c r="T109">
        <f>Source!X53</f>
        <v>0</v>
      </c>
      <c r="U109">
        <f>ROUND((Source!FY53/100)*((ROUND(Source!AF53*Source!I53, 2)+ROUND(Source!AE53*Source!I53, 2))), 2)</f>
        <v>0</v>
      </c>
      <c r="V109">
        <f>Source!Y53</f>
        <v>0</v>
      </c>
    </row>
    <row r="110" spans="1:32" ht="15">
      <c r="G110" s="166">
        <f>H109</f>
        <v>6181.21</v>
      </c>
      <c r="H110" s="166"/>
      <c r="J110" s="166">
        <f>K109</f>
        <v>6181.21</v>
      </c>
      <c r="K110" s="166"/>
      <c r="L110" s="47">
        <f>Source!U53</f>
        <v>0</v>
      </c>
      <c r="O110" s="26">
        <f>G110</f>
        <v>6181.21</v>
      </c>
      <c r="P110" s="26">
        <f>J110</f>
        <v>6181.21</v>
      </c>
      <c r="Q110" s="26">
        <f>L110</f>
        <v>0</v>
      </c>
      <c r="W110">
        <f>IF(Source!BI53&lt;=1,H109, 0)</f>
        <v>6181.21</v>
      </c>
      <c r="X110">
        <f>IF(Source!BI53=2,H109, 0)</f>
        <v>0</v>
      </c>
      <c r="Y110">
        <f>IF(Source!BI53=3,H109, 0)</f>
        <v>0</v>
      </c>
      <c r="Z110">
        <f>IF(Source!BI53=4,H109, 0)</f>
        <v>0</v>
      </c>
    </row>
    <row r="112" spans="1:32" ht="15">
      <c r="A112" s="171" t="str">
        <f>CONCATENATE("Итого по разделу: ",IF(Source!G55&lt;&gt;"Новый раздел", Source!G55, ""))</f>
        <v>Итого по разделу: 1.Система ВД1 (оборудование)</v>
      </c>
      <c r="B112" s="171"/>
      <c r="C112" s="171"/>
      <c r="D112" s="171"/>
      <c r="E112" s="171"/>
      <c r="F112" s="171"/>
      <c r="G112" s="159">
        <f>SUM(O46:O111)</f>
        <v>195368.74</v>
      </c>
      <c r="H112" s="159"/>
      <c r="I112" s="35"/>
      <c r="J112" s="159">
        <f>SUM(P46:P111)</f>
        <v>195369.53999999995</v>
      </c>
      <c r="K112" s="159"/>
      <c r="L112" s="47">
        <f>SUM(Q46:Q111)</f>
        <v>33.832418099999998</v>
      </c>
      <c r="AF112" s="63" t="str">
        <f>CONCATENATE("Итого по разделу: ",IF(Source!G55&lt;&gt;"Новый раздел", Source!G55, ""))</f>
        <v>Итого по разделу: 1.Система ВД1 (оборудование)</v>
      </c>
    </row>
    <row r="116" spans="1:26" ht="16.5">
      <c r="A116" s="169" t="str">
        <f>CONCATENATE("Раздел: ",IF(Source!G85&lt;&gt;"Новый раздел", Source!G85, ""))</f>
        <v>Раздел: 2.Система ВД2 (оборудование)</v>
      </c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</row>
    <row r="117" spans="1:26" ht="105">
      <c r="A117" s="16" t="str">
        <f>Source!E90</f>
        <v>14</v>
      </c>
      <c r="B117" s="58" t="s">
        <v>979</v>
      </c>
      <c r="C117" s="58" t="str">
        <f>Source!G90</f>
        <v>Установка вентиляторов осевых массой до 0,2 т</v>
      </c>
      <c r="D117" s="36" t="str">
        <f>Source!H90</f>
        <v>ШТ</v>
      </c>
      <c r="E117" s="22">
        <f>Source!I90</f>
        <v>1</v>
      </c>
      <c r="F117" s="37">
        <f>Source!AL90+Source!AM90+Source!AO90</f>
        <v>179.54000000000002</v>
      </c>
      <c r="G117" s="38"/>
      <c r="H117" s="37"/>
      <c r="I117" s="38" t="str">
        <f>Source!BO90</f>
        <v/>
      </c>
      <c r="J117" s="38"/>
      <c r="K117" s="37"/>
      <c r="L117" s="39"/>
      <c r="S117">
        <f>ROUND((Source!FX90/100)*((ROUND(Source!AF90*Source!I90, 2)+ROUND(Source!AE90*Source!I90, 2))), 2)</f>
        <v>228.42</v>
      </c>
      <c r="T117">
        <f>Source!X90</f>
        <v>228.02</v>
      </c>
      <c r="U117">
        <f>ROUND((Source!FY90/100)*((ROUND(Source!AF90*Source!I90, 2)+ROUND(Source!AE90*Source!I90, 2))), 2)</f>
        <v>139.88999999999999</v>
      </c>
      <c r="V117">
        <f>Source!Y90</f>
        <v>140.78</v>
      </c>
    </row>
    <row r="118" spans="1:26" ht="14.25">
      <c r="A118" s="16"/>
      <c r="B118" s="58"/>
      <c r="C118" s="58" t="s">
        <v>980</v>
      </c>
      <c r="D118" s="36"/>
      <c r="E118" s="22"/>
      <c r="F118" s="37">
        <f>Source!AO90</f>
        <v>138.43</v>
      </c>
      <c r="G118" s="38" t="str">
        <f>Source!DG90</f>
        <v>)*1,2)*1,15</v>
      </c>
      <c r="H118" s="37">
        <f>ROUND(Source!AF90*Source!I90, 2)</f>
        <v>191.03</v>
      </c>
      <c r="I118" s="38"/>
      <c r="J118" s="38">
        <f>IF(Source!BA90&lt;&gt; 0, Source!BA90, 1)</f>
        <v>1</v>
      </c>
      <c r="K118" s="37">
        <f>Source!S90</f>
        <v>191.03</v>
      </c>
      <c r="L118" s="39"/>
      <c r="R118">
        <f>H118</f>
        <v>191.03</v>
      </c>
    </row>
    <row r="119" spans="1:26" ht="14.25">
      <c r="A119" s="16"/>
      <c r="B119" s="58"/>
      <c r="C119" s="58" t="s">
        <v>104</v>
      </c>
      <c r="D119" s="36"/>
      <c r="E119" s="22"/>
      <c r="F119" s="37">
        <f>Source!AM90</f>
        <v>39.090000000000003</v>
      </c>
      <c r="G119" s="38" t="str">
        <f>Source!DE90</f>
        <v>)*1,2)*1,25</v>
      </c>
      <c r="H119" s="37">
        <f>ROUND(Source!AD90*Source!I90, 2)</f>
        <v>58.64</v>
      </c>
      <c r="I119" s="38"/>
      <c r="J119" s="38">
        <f>IF(Source!BB90&lt;&gt; 0, Source!BB90, 1)</f>
        <v>1</v>
      </c>
      <c r="K119" s="37">
        <f>Source!Q90</f>
        <v>58.64</v>
      </c>
      <c r="L119" s="39"/>
    </row>
    <row r="120" spans="1:26" ht="14.25">
      <c r="A120" s="16"/>
      <c r="B120" s="58"/>
      <c r="C120" s="58" t="s">
        <v>981</v>
      </c>
      <c r="D120" s="36"/>
      <c r="E120" s="22"/>
      <c r="F120" s="37">
        <f>Source!AN90</f>
        <v>4.83</v>
      </c>
      <c r="G120" s="38" t="str">
        <f>Source!DF90</f>
        <v>)*1,2)*1,25</v>
      </c>
      <c r="H120" s="40">
        <f>ROUND(Source!AE90*Source!I90, 2)</f>
        <v>7.25</v>
      </c>
      <c r="I120" s="38"/>
      <c r="J120" s="38">
        <f>IF(Source!BS90&lt;&gt; 0, Source!BS90, 1)</f>
        <v>1</v>
      </c>
      <c r="K120" s="40">
        <f>Source!R90</f>
        <v>7.25</v>
      </c>
      <c r="L120" s="39"/>
      <c r="R120">
        <f>H120</f>
        <v>7.25</v>
      </c>
    </row>
    <row r="121" spans="1:26" ht="14.25">
      <c r="A121" s="16"/>
      <c r="B121" s="58"/>
      <c r="C121" s="58" t="s">
        <v>982</v>
      </c>
      <c r="D121" s="36"/>
      <c r="E121" s="22"/>
      <c r="F121" s="37">
        <f>Source!AL90</f>
        <v>2.02</v>
      </c>
      <c r="G121" s="38" t="str">
        <f>Source!DD90</f>
        <v/>
      </c>
      <c r="H121" s="37">
        <f>ROUND(Source!AC90*Source!I90, 2)</f>
        <v>2.02</v>
      </c>
      <c r="I121" s="38"/>
      <c r="J121" s="38">
        <f>IF(Source!BC90&lt;&gt; 0, Source!BC90, 1)</f>
        <v>1</v>
      </c>
      <c r="K121" s="37">
        <f>Source!P90</f>
        <v>2.02</v>
      </c>
      <c r="L121" s="39"/>
    </row>
    <row r="122" spans="1:26" ht="14.25">
      <c r="A122" s="16"/>
      <c r="B122" s="58"/>
      <c r="C122" s="58" t="s">
        <v>983</v>
      </c>
      <c r="D122" s="36" t="s">
        <v>984</v>
      </c>
      <c r="E122" s="22">
        <f>Source!BZ90</f>
        <v>128</v>
      </c>
      <c r="F122" s="167" t="str">
        <f>CONCATENATE(" )", Source!DL90, Source!FT90, "=", Source!FX90)</f>
        <v xml:space="preserve"> )*0,9=115,2</v>
      </c>
      <c r="G122" s="168"/>
      <c r="H122" s="37">
        <f>SUM(S117:S124)</f>
        <v>228.42</v>
      </c>
      <c r="I122" s="41"/>
      <c r="J122" s="32">
        <f>Source!AT90</f>
        <v>115</v>
      </c>
      <c r="K122" s="37">
        <f>SUM(T117:T124)</f>
        <v>228.02</v>
      </c>
      <c r="L122" s="39"/>
    </row>
    <row r="123" spans="1:26" ht="14.25">
      <c r="A123" s="16"/>
      <c r="B123" s="58"/>
      <c r="C123" s="58" t="s">
        <v>985</v>
      </c>
      <c r="D123" s="36" t="s">
        <v>984</v>
      </c>
      <c r="E123" s="22">
        <f>Source!CA90</f>
        <v>83</v>
      </c>
      <c r="F123" s="167" t="str">
        <f>CONCATENATE(" )", Source!DM90, Source!FU90, "=", Source!FY90)</f>
        <v xml:space="preserve"> )*0,85=70,55</v>
      </c>
      <c r="G123" s="168"/>
      <c r="H123" s="37">
        <f>SUM(U117:U124)</f>
        <v>139.88999999999999</v>
      </c>
      <c r="I123" s="41"/>
      <c r="J123" s="32">
        <f>Source!AU90</f>
        <v>71</v>
      </c>
      <c r="K123" s="37">
        <f>SUM(V117:V124)</f>
        <v>140.78</v>
      </c>
      <c r="L123" s="39"/>
    </row>
    <row r="124" spans="1:26" ht="14.25">
      <c r="A124" s="59"/>
      <c r="B124" s="60"/>
      <c r="C124" s="60" t="s">
        <v>986</v>
      </c>
      <c r="D124" s="42" t="s">
        <v>987</v>
      </c>
      <c r="E124" s="43">
        <f>Source!AQ90</f>
        <v>14.39</v>
      </c>
      <c r="F124" s="44"/>
      <c r="G124" s="45" t="str">
        <f>Source!DI90</f>
        <v>)*1,2)*1,15</v>
      </c>
      <c r="H124" s="44"/>
      <c r="I124" s="45"/>
      <c r="J124" s="45"/>
      <c r="K124" s="44"/>
      <c r="L124" s="46">
        <f>Source!U90</f>
        <v>19.8582</v>
      </c>
    </row>
    <row r="125" spans="1:26" ht="15">
      <c r="G125" s="166">
        <f>H118+H119+H121+H122+H123</f>
        <v>620</v>
      </c>
      <c r="H125" s="166"/>
      <c r="J125" s="166">
        <f>K118+K119+K121+K122+K123</f>
        <v>620.49</v>
      </c>
      <c r="K125" s="166"/>
      <c r="L125" s="47">
        <f>Source!U90</f>
        <v>19.8582</v>
      </c>
      <c r="O125" s="26">
        <f>G125</f>
        <v>620</v>
      </c>
      <c r="P125" s="26">
        <f>J125</f>
        <v>620.49</v>
      </c>
      <c r="Q125" s="26">
        <f>L125</f>
        <v>19.8582</v>
      </c>
      <c r="W125">
        <f>IF(Source!BI90&lt;=1,H118+H119+H121+H122+H123, 0)</f>
        <v>620</v>
      </c>
      <c r="X125">
        <f>IF(Source!BI90=2,H118+H119+H121+H122+H123, 0)</f>
        <v>0</v>
      </c>
      <c r="Y125">
        <f>IF(Source!BI90=3,H118+H119+H121+H122+H123, 0)</f>
        <v>0</v>
      </c>
      <c r="Z125">
        <f>IF(Source!BI90=4,H118+H119+H121+H122+H123, 0)</f>
        <v>0</v>
      </c>
    </row>
    <row r="126" spans="1:26" ht="28.5">
      <c r="A126" s="59" t="str">
        <f>Source!E92</f>
        <v>15</v>
      </c>
      <c r="B126" s="60" t="str">
        <f>Source!F92</f>
        <v>01.7.15.02-0051</v>
      </c>
      <c r="C126" s="60" t="str">
        <f>Source!G92</f>
        <v>Болты анкерные</v>
      </c>
      <c r="D126" s="42" t="str">
        <f>Source!H92</f>
        <v>т</v>
      </c>
      <c r="E126" s="43">
        <f>Source!I92</f>
        <v>9.4000000000000004E-3</v>
      </c>
      <c r="F126" s="44">
        <f>Source!AL92</f>
        <v>10068</v>
      </c>
      <c r="G126" s="45" t="str">
        <f>Source!DD92</f>
        <v/>
      </c>
      <c r="H126" s="44">
        <f>ROUND(Source!AC92*Source!I92, 2)</f>
        <v>94.64</v>
      </c>
      <c r="I126" s="45" t="str">
        <f>Source!BO92</f>
        <v/>
      </c>
      <c r="J126" s="45">
        <f>IF(Source!BC92&lt;&gt; 0, Source!BC92, 1)</f>
        <v>1</v>
      </c>
      <c r="K126" s="44">
        <f>Source!P92</f>
        <v>94.64</v>
      </c>
      <c r="L126" s="48"/>
      <c r="S126">
        <f>ROUND((Source!FX92/100)*((ROUND(Source!AF92*Source!I92, 2)+ROUND(Source!AE92*Source!I92, 2))), 2)</f>
        <v>0</v>
      </c>
      <c r="T126">
        <f>Source!X92</f>
        <v>0</v>
      </c>
      <c r="U126">
        <f>ROUND((Source!FY92/100)*((ROUND(Source!AF92*Source!I92, 2)+ROUND(Source!AE92*Source!I92, 2))), 2)</f>
        <v>0</v>
      </c>
      <c r="V126">
        <f>Source!Y92</f>
        <v>0</v>
      </c>
    </row>
    <row r="127" spans="1:26" ht="15">
      <c r="G127" s="166">
        <f>H126</f>
        <v>94.64</v>
      </c>
      <c r="H127" s="166"/>
      <c r="J127" s="166">
        <f>K126</f>
        <v>94.64</v>
      </c>
      <c r="K127" s="166"/>
      <c r="L127" s="47">
        <f>Source!U92</f>
        <v>0</v>
      </c>
      <c r="O127" s="26">
        <f>G127</f>
        <v>94.64</v>
      </c>
      <c r="P127" s="26">
        <f>J127</f>
        <v>94.64</v>
      </c>
      <c r="Q127" s="26">
        <f>L127</f>
        <v>0</v>
      </c>
      <c r="W127">
        <f>IF(Source!BI92&lt;=1,H126, 0)</f>
        <v>94.64</v>
      </c>
      <c r="X127">
        <f>IF(Source!BI92=2,H126, 0)</f>
        <v>0</v>
      </c>
      <c r="Y127">
        <f>IF(Source!BI92=3,H126, 0)</f>
        <v>0</v>
      </c>
      <c r="Z127">
        <f>IF(Source!BI92=4,H126, 0)</f>
        <v>0</v>
      </c>
    </row>
    <row r="128" spans="1:26" ht="99.75">
      <c r="A128" s="61" t="str">
        <f>Source!E94</f>
        <v>16</v>
      </c>
      <c r="B128" s="62" t="str">
        <f>Source!F94</f>
        <v>Коммеческое предлож.№КП-261046 от 01.02.2021Г.</v>
      </c>
      <c r="C128" s="62" t="s">
        <v>998</v>
      </c>
      <c r="D128" s="49" t="str">
        <f>Source!H94</f>
        <v>шт.</v>
      </c>
      <c r="E128" s="50">
        <f>Source!I94</f>
        <v>1</v>
      </c>
      <c r="F128" s="51">
        <f>Source!AL94</f>
        <v>115493.38</v>
      </c>
      <c r="G128" s="52" t="str">
        <f>Source!DD94</f>
        <v/>
      </c>
      <c r="H128" s="51">
        <f>ROUND(Source!AC94*Source!I94, 2)</f>
        <v>115493.38</v>
      </c>
      <c r="I128" s="52" t="str">
        <f>Source!BO94</f>
        <v/>
      </c>
      <c r="J128" s="52">
        <f>IF(Source!BC94&lt;&gt; 0, Source!BC94, 1)</f>
        <v>1</v>
      </c>
      <c r="K128" s="51">
        <f>Source!P94</f>
        <v>115493.38</v>
      </c>
      <c r="L128" s="53"/>
      <c r="S128">
        <f>ROUND((Source!FX94/100)*((ROUND(Source!AF94*Source!I94, 2)+ROUND(Source!AE94*Source!I94, 2))), 2)</f>
        <v>0</v>
      </c>
      <c r="T128">
        <f>Source!X94</f>
        <v>0</v>
      </c>
      <c r="U128">
        <f>ROUND((Source!FY94/100)*((ROUND(Source!AF94*Source!I94, 2)+ROUND(Source!AE94*Source!I94, 2))), 2)</f>
        <v>0</v>
      </c>
      <c r="V128">
        <f>Source!Y94</f>
        <v>0</v>
      </c>
    </row>
    <row r="129" spans="1:26" ht="15">
      <c r="A129" s="28"/>
      <c r="B129" s="28"/>
      <c r="C129" s="28"/>
      <c r="D129" s="28"/>
      <c r="E129" s="28"/>
      <c r="F129" s="28"/>
      <c r="G129" s="170">
        <f>H128</f>
        <v>115493.38</v>
      </c>
      <c r="H129" s="170"/>
      <c r="I129" s="28"/>
      <c r="J129" s="170">
        <f>K128</f>
        <v>115493.38</v>
      </c>
      <c r="K129" s="170"/>
      <c r="L129" s="54">
        <f>Source!U94</f>
        <v>0</v>
      </c>
      <c r="O129" s="26">
        <f>G129</f>
        <v>115493.38</v>
      </c>
      <c r="P129" s="26">
        <f>J129</f>
        <v>115493.38</v>
      </c>
      <c r="Q129" s="26">
        <f>L129</f>
        <v>0</v>
      </c>
      <c r="W129">
        <f>IF(Source!BI94&lt;=1,H128, 0)</f>
        <v>0</v>
      </c>
      <c r="X129">
        <f>IF(Source!BI94=2,H128, 0)</f>
        <v>0</v>
      </c>
      <c r="Y129">
        <f>IF(Source!BI94=3,H128, 0)</f>
        <v>115493.38</v>
      </c>
      <c r="Z129">
        <f>IF(Source!BI94=4,H128, 0)</f>
        <v>0</v>
      </c>
    </row>
    <row r="130" spans="1:26" ht="105">
      <c r="A130" s="16" t="str">
        <f>Source!E96</f>
        <v>17</v>
      </c>
      <c r="B130" s="58" t="s">
        <v>989</v>
      </c>
      <c r="C130" s="58" t="str">
        <f>Source!G96</f>
        <v>Установка вставок гибких к радиальным вентиляторам</v>
      </c>
      <c r="D130" s="36" t="str">
        <f>Source!H96</f>
        <v>м2</v>
      </c>
      <c r="E130" s="22">
        <f>Source!I96</f>
        <v>0.87919999999999998</v>
      </c>
      <c r="F130" s="37">
        <f>Source!AL96+Source!AM96+Source!AO96</f>
        <v>54.58</v>
      </c>
      <c r="G130" s="38"/>
      <c r="H130" s="37"/>
      <c r="I130" s="38" t="str">
        <f>Source!BO96</f>
        <v/>
      </c>
      <c r="J130" s="38"/>
      <c r="K130" s="37"/>
      <c r="L130" s="39"/>
      <c r="S130">
        <f>ROUND((Source!FX96/100)*((ROUND(Source!AF96*Source!I96, 2)+ROUND(Source!AE96*Source!I96, 2))), 2)</f>
        <v>70.430000000000007</v>
      </c>
      <c r="T130">
        <f>Source!X96</f>
        <v>70.31</v>
      </c>
      <c r="U130">
        <f>ROUND((Source!FY96/100)*((ROUND(Source!AF96*Source!I96, 2)+ROUND(Source!AE96*Source!I96, 2))), 2)</f>
        <v>43.13</v>
      </c>
      <c r="V130">
        <f>Source!Y96</f>
        <v>43.41</v>
      </c>
    </row>
    <row r="131" spans="1:26">
      <c r="C131" s="29" t="str">
        <f>"Объем: "&amp;Source!I96&amp;"=3,14*"&amp;"0,56/"&amp;"4*"&amp;"2"</f>
        <v>Объем: 0,8792=3,14*0,56/4*2</v>
      </c>
    </row>
    <row r="132" spans="1:26" ht="14.25">
      <c r="A132" s="16"/>
      <c r="B132" s="58"/>
      <c r="C132" s="58" t="s">
        <v>980</v>
      </c>
      <c r="D132" s="36"/>
      <c r="E132" s="22"/>
      <c r="F132" s="37">
        <f>Source!AO96</f>
        <v>50.26</v>
      </c>
      <c r="G132" s="38" t="str">
        <f>Source!DG96</f>
        <v>)*1,2)*1,15</v>
      </c>
      <c r="H132" s="37">
        <f>ROUND(Source!AF96*Source!I96, 2)</f>
        <v>60.98</v>
      </c>
      <c r="I132" s="38"/>
      <c r="J132" s="38">
        <f>IF(Source!BA96&lt;&gt; 0, Source!BA96, 1)</f>
        <v>1</v>
      </c>
      <c r="K132" s="37">
        <f>Source!S96</f>
        <v>60.98</v>
      </c>
      <c r="L132" s="39"/>
      <c r="R132">
        <f>H132</f>
        <v>60.98</v>
      </c>
    </row>
    <row r="133" spans="1:26" ht="14.25">
      <c r="A133" s="16"/>
      <c r="B133" s="58"/>
      <c r="C133" s="58" t="s">
        <v>104</v>
      </c>
      <c r="D133" s="36"/>
      <c r="E133" s="22"/>
      <c r="F133" s="37">
        <f>Source!AM96</f>
        <v>0.66</v>
      </c>
      <c r="G133" s="38" t="str">
        <f>Source!DE96</f>
        <v>)*1,2)*1,25</v>
      </c>
      <c r="H133" s="37">
        <f>ROUND(Source!AD96*Source!I96, 2)</f>
        <v>0.87</v>
      </c>
      <c r="I133" s="38"/>
      <c r="J133" s="38">
        <f>IF(Source!BB96&lt;&gt; 0, Source!BB96, 1)</f>
        <v>1</v>
      </c>
      <c r="K133" s="37">
        <f>Source!Q96</f>
        <v>0.87</v>
      </c>
      <c r="L133" s="39"/>
    </row>
    <row r="134" spans="1:26" ht="14.25">
      <c r="A134" s="16"/>
      <c r="B134" s="58"/>
      <c r="C134" s="58" t="s">
        <v>981</v>
      </c>
      <c r="D134" s="36"/>
      <c r="E134" s="22"/>
      <c r="F134" s="37">
        <f>Source!AN96</f>
        <v>0.12</v>
      </c>
      <c r="G134" s="38" t="str">
        <f>Source!DF96</f>
        <v>)*1,2)*1,25</v>
      </c>
      <c r="H134" s="40">
        <f>ROUND(Source!AE96*Source!I96, 2)</f>
        <v>0.16</v>
      </c>
      <c r="I134" s="38"/>
      <c r="J134" s="38">
        <f>IF(Source!BS96&lt;&gt; 0, Source!BS96, 1)</f>
        <v>1</v>
      </c>
      <c r="K134" s="40">
        <f>Source!R96</f>
        <v>0.16</v>
      </c>
      <c r="L134" s="39"/>
      <c r="R134">
        <f>H134</f>
        <v>0.16</v>
      </c>
    </row>
    <row r="135" spans="1:26" ht="14.25">
      <c r="A135" s="16"/>
      <c r="B135" s="58"/>
      <c r="C135" s="58" t="s">
        <v>982</v>
      </c>
      <c r="D135" s="36"/>
      <c r="E135" s="22"/>
      <c r="F135" s="37">
        <f>Source!AL96</f>
        <v>3.66</v>
      </c>
      <c r="G135" s="38" t="str">
        <f>Source!DD96</f>
        <v/>
      </c>
      <c r="H135" s="37">
        <f>ROUND(Source!AC96*Source!I96, 2)</f>
        <v>3.22</v>
      </c>
      <c r="I135" s="38"/>
      <c r="J135" s="38">
        <f>IF(Source!BC96&lt;&gt; 0, Source!BC96, 1)</f>
        <v>1</v>
      </c>
      <c r="K135" s="37">
        <f>Source!P96</f>
        <v>3.22</v>
      </c>
      <c r="L135" s="39"/>
    </row>
    <row r="136" spans="1:26" ht="14.25">
      <c r="A136" s="16"/>
      <c r="B136" s="58"/>
      <c r="C136" s="58" t="s">
        <v>983</v>
      </c>
      <c r="D136" s="36" t="s">
        <v>984</v>
      </c>
      <c r="E136" s="22">
        <f>Source!BZ96</f>
        <v>128</v>
      </c>
      <c r="F136" s="167" t="str">
        <f>CONCATENATE(" )", Source!DL96, Source!FT96, "=", Source!FX96)</f>
        <v xml:space="preserve"> )*0,9=115,2</v>
      </c>
      <c r="G136" s="168"/>
      <c r="H136" s="37">
        <f>SUM(S130:S138)</f>
        <v>70.430000000000007</v>
      </c>
      <c r="I136" s="41"/>
      <c r="J136" s="32">
        <f>Source!AT96</f>
        <v>115</v>
      </c>
      <c r="K136" s="37">
        <f>SUM(T130:T138)</f>
        <v>70.31</v>
      </c>
      <c r="L136" s="39"/>
    </row>
    <row r="137" spans="1:26" ht="14.25">
      <c r="A137" s="16"/>
      <c r="B137" s="58"/>
      <c r="C137" s="58" t="s">
        <v>985</v>
      </c>
      <c r="D137" s="36" t="s">
        <v>984</v>
      </c>
      <c r="E137" s="22">
        <f>Source!CA96</f>
        <v>83</v>
      </c>
      <c r="F137" s="167" t="str">
        <f>CONCATENATE(" )", Source!DM96, Source!FU96, "=", Source!FY96)</f>
        <v xml:space="preserve"> )*0,85=70,55</v>
      </c>
      <c r="G137" s="168"/>
      <c r="H137" s="37">
        <f>SUM(U130:U138)</f>
        <v>43.13</v>
      </c>
      <c r="I137" s="41"/>
      <c r="J137" s="32">
        <f>Source!AU96</f>
        <v>71</v>
      </c>
      <c r="K137" s="37">
        <f>SUM(V130:V138)</f>
        <v>43.41</v>
      </c>
      <c r="L137" s="39"/>
    </row>
    <row r="138" spans="1:26" ht="14.25">
      <c r="A138" s="59"/>
      <c r="B138" s="60"/>
      <c r="C138" s="60" t="s">
        <v>986</v>
      </c>
      <c r="D138" s="42" t="s">
        <v>987</v>
      </c>
      <c r="E138" s="43">
        <f>Source!AQ96</f>
        <v>5.75</v>
      </c>
      <c r="F138" s="44"/>
      <c r="G138" s="45" t="str">
        <f>Source!DI96</f>
        <v>)*1,2)*1,15</v>
      </c>
      <c r="H138" s="44"/>
      <c r="I138" s="45"/>
      <c r="J138" s="45"/>
      <c r="K138" s="44"/>
      <c r="L138" s="46">
        <f>Source!U96</f>
        <v>6.9764519999999983</v>
      </c>
    </row>
    <row r="139" spans="1:26" ht="15">
      <c r="G139" s="166">
        <f>H132+H133+H135+H136+H137</f>
        <v>178.63</v>
      </c>
      <c r="H139" s="166"/>
      <c r="J139" s="166">
        <f>K132+K133+K135+K136+K137</f>
        <v>178.79</v>
      </c>
      <c r="K139" s="166"/>
      <c r="L139" s="47">
        <f>Source!U96</f>
        <v>6.9764519999999983</v>
      </c>
      <c r="O139" s="26">
        <f>G139</f>
        <v>178.63</v>
      </c>
      <c r="P139" s="26">
        <f>J139</f>
        <v>178.79</v>
      </c>
      <c r="Q139" s="26">
        <f>L139</f>
        <v>6.9764519999999983</v>
      </c>
      <c r="W139">
        <f>IF(Source!BI96&lt;=1,H132+H133+H135+H136+H137, 0)</f>
        <v>178.63</v>
      </c>
      <c r="X139">
        <f>IF(Source!BI96=2,H132+H133+H135+H136+H137, 0)</f>
        <v>0</v>
      </c>
      <c r="Y139">
        <f>IF(Source!BI96=3,H132+H133+H135+H136+H137, 0)</f>
        <v>0</v>
      </c>
      <c r="Z139">
        <f>IF(Source!BI96=4,H132+H133+H135+H136+H137, 0)</f>
        <v>0</v>
      </c>
    </row>
    <row r="140" spans="1:26" ht="99.75">
      <c r="A140" s="59" t="str">
        <f>Source!E98</f>
        <v>18</v>
      </c>
      <c r="B140" s="60" t="str">
        <f>Source!F98</f>
        <v>Коммеческое предлож.№КП-261046 от 01.02.2021Г.</v>
      </c>
      <c r="C140" s="60" t="s">
        <v>999</v>
      </c>
      <c r="D140" s="42" t="str">
        <f>Source!H98</f>
        <v>шт.</v>
      </c>
      <c r="E140" s="43">
        <f>Source!I98</f>
        <v>2</v>
      </c>
      <c r="F140" s="44">
        <f>Source!AL98</f>
        <v>4844.7299999999996</v>
      </c>
      <c r="G140" s="45" t="str">
        <f>Source!DD98</f>
        <v/>
      </c>
      <c r="H140" s="44">
        <f>ROUND(Source!AC98*Source!I98, 2)</f>
        <v>9689.4599999999991</v>
      </c>
      <c r="I140" s="45" t="str">
        <f>Source!BO98</f>
        <v/>
      </c>
      <c r="J140" s="45">
        <f>IF(Source!BC98&lt;&gt; 0, Source!BC98, 1)</f>
        <v>1</v>
      </c>
      <c r="K140" s="44">
        <f>Source!P98</f>
        <v>9689.4599999999991</v>
      </c>
      <c r="L140" s="48"/>
      <c r="S140">
        <f>ROUND((Source!FX98/100)*((ROUND(Source!AF98*Source!I98, 2)+ROUND(Source!AE98*Source!I98, 2))), 2)</f>
        <v>0</v>
      </c>
      <c r="T140">
        <f>Source!X98</f>
        <v>0</v>
      </c>
      <c r="U140">
        <f>ROUND((Source!FY98/100)*((ROUND(Source!AF98*Source!I98, 2)+ROUND(Source!AE98*Source!I98, 2))), 2)</f>
        <v>0</v>
      </c>
      <c r="V140">
        <f>Source!Y98</f>
        <v>0</v>
      </c>
    </row>
    <row r="141" spans="1:26" ht="15">
      <c r="G141" s="166">
        <f>H140</f>
        <v>9689.4599999999991</v>
      </c>
      <c r="H141" s="166"/>
      <c r="J141" s="166">
        <f>K140</f>
        <v>9689.4599999999991</v>
      </c>
      <c r="K141" s="166"/>
      <c r="L141" s="47">
        <f>Source!U98</f>
        <v>0</v>
      </c>
      <c r="O141" s="26">
        <f>G141</f>
        <v>9689.4599999999991</v>
      </c>
      <c r="P141" s="26">
        <f>J141</f>
        <v>9689.4599999999991</v>
      </c>
      <c r="Q141" s="26">
        <f>L141</f>
        <v>0</v>
      </c>
      <c r="W141">
        <f>IF(Source!BI98&lt;=1,H140, 0)</f>
        <v>0</v>
      </c>
      <c r="X141">
        <f>IF(Source!BI98=2,H140, 0)</f>
        <v>9689.4599999999991</v>
      </c>
      <c r="Y141">
        <f>IF(Source!BI98=3,H140, 0)</f>
        <v>0</v>
      </c>
      <c r="Z141">
        <f>IF(Source!BI98=4,H140, 0)</f>
        <v>0</v>
      </c>
    </row>
    <row r="142" spans="1:26" ht="99.75">
      <c r="A142" s="59" t="str">
        <f>Source!E100</f>
        <v>19</v>
      </c>
      <c r="B142" s="60" t="str">
        <f>Source!F100</f>
        <v>Коммеческое предлож.№КП-261046 от 01.02.2021Г.</v>
      </c>
      <c r="C142" s="60" t="s">
        <v>1000</v>
      </c>
      <c r="D142" s="42" t="str">
        <f>Source!H100</f>
        <v>шт.</v>
      </c>
      <c r="E142" s="43">
        <f>Source!I100</f>
        <v>2</v>
      </c>
      <c r="F142" s="44">
        <f>Source!AL100</f>
        <v>678.68</v>
      </c>
      <c r="G142" s="45" t="str">
        <f>Source!DD100</f>
        <v/>
      </c>
      <c r="H142" s="44">
        <f>ROUND(Source!AC100*Source!I100, 2)</f>
        <v>1357.36</v>
      </c>
      <c r="I142" s="45" t="str">
        <f>Source!BO100</f>
        <v/>
      </c>
      <c r="J142" s="45">
        <f>IF(Source!BC100&lt;&gt; 0, Source!BC100, 1)</f>
        <v>1</v>
      </c>
      <c r="K142" s="44">
        <f>Source!P100</f>
        <v>1357.36</v>
      </c>
      <c r="L142" s="48"/>
      <c r="S142">
        <f>ROUND((Source!FX100/100)*((ROUND(Source!AF100*Source!I100, 2)+ROUND(Source!AE100*Source!I100, 2))), 2)</f>
        <v>0</v>
      </c>
      <c r="T142">
        <f>Source!X100</f>
        <v>0</v>
      </c>
      <c r="U142">
        <f>ROUND((Source!FY100/100)*((ROUND(Source!AF100*Source!I100, 2)+ROUND(Source!AE100*Source!I100, 2))), 2)</f>
        <v>0</v>
      </c>
      <c r="V142">
        <f>Source!Y100</f>
        <v>0</v>
      </c>
    </row>
    <row r="143" spans="1:26" ht="15">
      <c r="G143" s="166">
        <f>H142</f>
        <v>1357.36</v>
      </c>
      <c r="H143" s="166"/>
      <c r="J143" s="166">
        <f>K142</f>
        <v>1357.36</v>
      </c>
      <c r="K143" s="166"/>
      <c r="L143" s="47">
        <f>Source!U100</f>
        <v>0</v>
      </c>
      <c r="O143" s="26">
        <f>G143</f>
        <v>1357.36</v>
      </c>
      <c r="P143" s="26">
        <f>J143</f>
        <v>1357.36</v>
      </c>
      <c r="Q143" s="26">
        <f>L143</f>
        <v>0</v>
      </c>
      <c r="W143">
        <f>IF(Source!BI100&lt;=1,H142, 0)</f>
        <v>0</v>
      </c>
      <c r="X143">
        <f>IF(Source!BI100=2,H142, 0)</f>
        <v>1357.36</v>
      </c>
      <c r="Y143">
        <f>IF(Source!BI100=3,H142, 0)</f>
        <v>0</v>
      </c>
      <c r="Z143">
        <f>IF(Source!BI100=4,H142, 0)</f>
        <v>0</v>
      </c>
    </row>
    <row r="144" spans="1:26" ht="105">
      <c r="A144" s="16" t="str">
        <f>Source!E102</f>
        <v>20</v>
      </c>
      <c r="B144" s="58" t="s">
        <v>992</v>
      </c>
      <c r="C144" s="58" t="str">
        <f>Source!G102</f>
        <v>Установка виброизолятора номер 38</v>
      </c>
      <c r="D144" s="36" t="str">
        <f>Source!H102</f>
        <v>10 ШТ</v>
      </c>
      <c r="E144" s="22">
        <f>Source!I102</f>
        <v>0.4</v>
      </c>
      <c r="F144" s="37">
        <f>Source!AL102+Source!AM102+Source!AO102</f>
        <v>66.38</v>
      </c>
      <c r="G144" s="38"/>
      <c r="H144" s="37"/>
      <c r="I144" s="38" t="str">
        <f>Source!BO102</f>
        <v/>
      </c>
      <c r="J144" s="38"/>
      <c r="K144" s="37"/>
      <c r="L144" s="39"/>
      <c r="S144">
        <f>ROUND((Source!FX102/100)*((ROUND(Source!AF102*Source!I102, 2)+ROUND(Source!AE102*Source!I102, 2))), 2)</f>
        <v>23.42</v>
      </c>
      <c r="T144">
        <f>Source!X102</f>
        <v>23.38</v>
      </c>
      <c r="U144">
        <f>ROUND((Source!FY102/100)*((ROUND(Source!AF102*Source!I102, 2)+ROUND(Source!AE102*Source!I102, 2))), 2)</f>
        <v>14.34</v>
      </c>
      <c r="V144">
        <f>Source!Y102</f>
        <v>14.43</v>
      </c>
    </row>
    <row r="145" spans="1:26">
      <c r="C145" s="29" t="str">
        <f>"Объем: "&amp;Source!I102&amp;"=4/"&amp;"10"</f>
        <v>Объем: 0,4=4/10</v>
      </c>
    </row>
    <row r="146" spans="1:26" ht="14.25">
      <c r="A146" s="16"/>
      <c r="B146" s="58"/>
      <c r="C146" s="58" t="s">
        <v>980</v>
      </c>
      <c r="D146" s="36"/>
      <c r="E146" s="22"/>
      <c r="F146" s="37">
        <f>Source!AO102</f>
        <v>36.700000000000003</v>
      </c>
      <c r="G146" s="38" t="str">
        <f>Source!DG102</f>
        <v>)*1,2)*1,15</v>
      </c>
      <c r="H146" s="37">
        <f>ROUND(Source!AF102*Source!I102, 2)</f>
        <v>20.260000000000002</v>
      </c>
      <c r="I146" s="38"/>
      <c r="J146" s="38">
        <f>IF(Source!BA102&lt;&gt; 0, Source!BA102, 1)</f>
        <v>1</v>
      </c>
      <c r="K146" s="37">
        <f>Source!S102</f>
        <v>20.260000000000002</v>
      </c>
      <c r="L146" s="39"/>
      <c r="R146">
        <f>H146</f>
        <v>20.260000000000002</v>
      </c>
    </row>
    <row r="147" spans="1:26" ht="14.25">
      <c r="A147" s="16"/>
      <c r="B147" s="58"/>
      <c r="C147" s="58" t="s">
        <v>104</v>
      </c>
      <c r="D147" s="36"/>
      <c r="E147" s="22"/>
      <c r="F147" s="37">
        <f>Source!AM102</f>
        <v>0.66</v>
      </c>
      <c r="G147" s="38" t="str">
        <f>Source!DE102</f>
        <v>)*1,2)*1,25</v>
      </c>
      <c r="H147" s="37">
        <f>ROUND(Source!AD102*Source!I102, 2)</f>
        <v>0.4</v>
      </c>
      <c r="I147" s="38"/>
      <c r="J147" s="38">
        <f>IF(Source!BB102&lt;&gt; 0, Source!BB102, 1)</f>
        <v>1</v>
      </c>
      <c r="K147" s="37">
        <f>Source!Q102</f>
        <v>0.4</v>
      </c>
      <c r="L147" s="39"/>
    </row>
    <row r="148" spans="1:26" ht="14.25">
      <c r="A148" s="16"/>
      <c r="B148" s="58"/>
      <c r="C148" s="58" t="s">
        <v>981</v>
      </c>
      <c r="D148" s="36"/>
      <c r="E148" s="22"/>
      <c r="F148" s="37">
        <f>Source!AN102</f>
        <v>0.12</v>
      </c>
      <c r="G148" s="38" t="str">
        <f>Source!DF102</f>
        <v>)*1,2)*1,25</v>
      </c>
      <c r="H148" s="40">
        <f>ROUND(Source!AE102*Source!I102, 2)</f>
        <v>7.0000000000000007E-2</v>
      </c>
      <c r="I148" s="38"/>
      <c r="J148" s="38">
        <f>IF(Source!BS102&lt;&gt; 0, Source!BS102, 1)</f>
        <v>1</v>
      </c>
      <c r="K148" s="40">
        <f>Source!R102</f>
        <v>7.0000000000000007E-2</v>
      </c>
      <c r="L148" s="39"/>
      <c r="R148">
        <f>H148</f>
        <v>7.0000000000000007E-2</v>
      </c>
    </row>
    <row r="149" spans="1:26" ht="14.25">
      <c r="A149" s="16"/>
      <c r="B149" s="58"/>
      <c r="C149" s="58" t="s">
        <v>982</v>
      </c>
      <c r="D149" s="36"/>
      <c r="E149" s="22"/>
      <c r="F149" s="37">
        <f>Source!AL102</f>
        <v>29.02</v>
      </c>
      <c r="G149" s="38" t="str">
        <f>Source!DD102</f>
        <v/>
      </c>
      <c r="H149" s="37">
        <f>ROUND(Source!AC102*Source!I102, 2)</f>
        <v>11.61</v>
      </c>
      <c r="I149" s="38"/>
      <c r="J149" s="38">
        <f>IF(Source!BC102&lt;&gt; 0, Source!BC102, 1)</f>
        <v>1</v>
      </c>
      <c r="K149" s="37">
        <f>Source!P102</f>
        <v>11.61</v>
      </c>
      <c r="L149" s="39"/>
    </row>
    <row r="150" spans="1:26" ht="14.25">
      <c r="A150" s="16"/>
      <c r="B150" s="58"/>
      <c r="C150" s="58" t="s">
        <v>983</v>
      </c>
      <c r="D150" s="36" t="s">
        <v>984</v>
      </c>
      <c r="E150" s="22">
        <f>Source!BZ102</f>
        <v>128</v>
      </c>
      <c r="F150" s="167" t="str">
        <f>CONCATENATE(" )", Source!DL102, Source!FT102, "=", Source!FX102)</f>
        <v xml:space="preserve"> )*0,9=115,2</v>
      </c>
      <c r="G150" s="168"/>
      <c r="H150" s="37">
        <f>SUM(S144:S152)</f>
        <v>23.42</v>
      </c>
      <c r="I150" s="41"/>
      <c r="J150" s="32">
        <f>Source!AT102</f>
        <v>115</v>
      </c>
      <c r="K150" s="37">
        <f>SUM(T144:T152)</f>
        <v>23.38</v>
      </c>
      <c r="L150" s="39"/>
    </row>
    <row r="151" spans="1:26" ht="14.25">
      <c r="A151" s="16"/>
      <c r="B151" s="58"/>
      <c r="C151" s="58" t="s">
        <v>985</v>
      </c>
      <c r="D151" s="36" t="s">
        <v>984</v>
      </c>
      <c r="E151" s="22">
        <f>Source!CA102</f>
        <v>83</v>
      </c>
      <c r="F151" s="167" t="str">
        <f>CONCATENATE(" )", Source!DM102, Source!FU102, "=", Source!FY102)</f>
        <v xml:space="preserve"> )*0,85=70,55</v>
      </c>
      <c r="G151" s="168"/>
      <c r="H151" s="37">
        <f>SUM(U144:U152)</f>
        <v>14.34</v>
      </c>
      <c r="I151" s="41"/>
      <c r="J151" s="32">
        <f>Source!AU102</f>
        <v>71</v>
      </c>
      <c r="K151" s="37">
        <f>SUM(V144:V152)</f>
        <v>14.43</v>
      </c>
      <c r="L151" s="39"/>
    </row>
    <row r="152" spans="1:26" ht="14.25">
      <c r="A152" s="59"/>
      <c r="B152" s="60"/>
      <c r="C152" s="60" t="s">
        <v>986</v>
      </c>
      <c r="D152" s="42" t="s">
        <v>987</v>
      </c>
      <c r="E152" s="43">
        <f>Source!AQ102</f>
        <v>3.7</v>
      </c>
      <c r="F152" s="44"/>
      <c r="G152" s="45" t="str">
        <f>Source!DI102</f>
        <v>)*1,2)*1,15</v>
      </c>
      <c r="H152" s="44"/>
      <c r="I152" s="45"/>
      <c r="J152" s="45"/>
      <c r="K152" s="44"/>
      <c r="L152" s="46">
        <f>Source!U102</f>
        <v>2.0424000000000002</v>
      </c>
    </row>
    <row r="153" spans="1:26" ht="15">
      <c r="G153" s="166">
        <f>H146+H147+H149+H150+H151</f>
        <v>70.03</v>
      </c>
      <c r="H153" s="166"/>
      <c r="J153" s="166">
        <f>K146+K147+K149+K150+K151</f>
        <v>70.079999999999984</v>
      </c>
      <c r="K153" s="166"/>
      <c r="L153" s="47">
        <f>Source!U102</f>
        <v>2.0424000000000002</v>
      </c>
      <c r="O153" s="26">
        <f>G153</f>
        <v>70.03</v>
      </c>
      <c r="P153" s="26">
        <f>J153</f>
        <v>70.079999999999984</v>
      </c>
      <c r="Q153" s="26">
        <f>L153</f>
        <v>2.0424000000000002</v>
      </c>
      <c r="W153">
        <f>IF(Source!BI102&lt;=1,H146+H147+H149+H150+H151, 0)</f>
        <v>70.03</v>
      </c>
      <c r="X153">
        <f>IF(Source!BI102=2,H146+H147+H149+H150+H151, 0)</f>
        <v>0</v>
      </c>
      <c r="Y153">
        <f>IF(Source!BI102=3,H146+H147+H149+H150+H151, 0)</f>
        <v>0</v>
      </c>
      <c r="Z153">
        <f>IF(Source!BI102=4,H146+H147+H149+H150+H151, 0)</f>
        <v>0</v>
      </c>
    </row>
    <row r="154" spans="1:26" ht="99.75">
      <c r="A154" s="59" t="str">
        <f>Source!E104</f>
        <v>21</v>
      </c>
      <c r="B154" s="60" t="str">
        <f>Source!F104</f>
        <v>Коммеческое предлож.№КП-261046 от 01.02.2021Г.</v>
      </c>
      <c r="C154" s="60" t="s">
        <v>1001</v>
      </c>
      <c r="D154" s="42" t="str">
        <f>Source!H104</f>
        <v>шт.</v>
      </c>
      <c r="E154" s="43">
        <f>Source!I104</f>
        <v>1</v>
      </c>
      <c r="F154" s="44">
        <f>Source!AL104</f>
        <v>2150.89</v>
      </c>
      <c r="G154" s="45" t="str">
        <f>Source!DD104</f>
        <v/>
      </c>
      <c r="H154" s="44">
        <f>ROUND(Source!AC104*Source!I104, 2)</f>
        <v>2150.89</v>
      </c>
      <c r="I154" s="45" t="str">
        <f>Source!BO104</f>
        <v/>
      </c>
      <c r="J154" s="45">
        <f>IF(Source!BC104&lt;&gt; 0, Source!BC104, 1)</f>
        <v>1</v>
      </c>
      <c r="K154" s="44">
        <f>Source!P104</f>
        <v>2150.89</v>
      </c>
      <c r="L154" s="48"/>
      <c r="S154">
        <f>ROUND((Source!FX104/100)*((ROUND(Source!AF104*Source!I104, 2)+ROUND(Source!AE104*Source!I104, 2))), 2)</f>
        <v>0</v>
      </c>
      <c r="T154">
        <f>Source!X104</f>
        <v>0</v>
      </c>
      <c r="U154">
        <f>ROUND((Source!FY104/100)*((ROUND(Source!AF104*Source!I104, 2)+ROUND(Source!AE104*Source!I104, 2))), 2)</f>
        <v>0</v>
      </c>
      <c r="V154">
        <f>Source!Y104</f>
        <v>0</v>
      </c>
    </row>
    <row r="155" spans="1:26" ht="15">
      <c r="G155" s="166">
        <f>H154</f>
        <v>2150.89</v>
      </c>
      <c r="H155" s="166"/>
      <c r="J155" s="166">
        <f>K154</f>
        <v>2150.89</v>
      </c>
      <c r="K155" s="166"/>
      <c r="L155" s="47">
        <f>Source!U104</f>
        <v>0</v>
      </c>
      <c r="O155" s="26">
        <f>G155</f>
        <v>2150.89</v>
      </c>
      <c r="P155" s="26">
        <f>J155</f>
        <v>2150.89</v>
      </c>
      <c r="Q155" s="26">
        <f>L155</f>
        <v>0</v>
      </c>
      <c r="W155">
        <f>IF(Source!BI104&lt;=1,H154, 0)</f>
        <v>0</v>
      </c>
      <c r="X155">
        <f>IF(Source!BI104=2,H154, 0)</f>
        <v>2150.89</v>
      </c>
      <c r="Y155">
        <f>IF(Source!BI104=3,H154, 0)</f>
        <v>0</v>
      </c>
      <c r="Z155">
        <f>IF(Source!BI104=4,H154, 0)</f>
        <v>0</v>
      </c>
    </row>
    <row r="156" spans="1:26" ht="105">
      <c r="A156" s="16" t="str">
        <f>Source!E106</f>
        <v>22</v>
      </c>
      <c r="B156" s="58" t="s">
        <v>994</v>
      </c>
      <c r="C156" s="58" t="str">
        <f>Source!G106</f>
        <v>Установка клапанов обратных диаметром до 800 мм</v>
      </c>
      <c r="D156" s="36" t="str">
        <f>Source!H106</f>
        <v>ШТ</v>
      </c>
      <c r="E156" s="22">
        <f>Source!I106</f>
        <v>1</v>
      </c>
      <c r="F156" s="37">
        <f>Source!AL106+Source!AM106+Source!AO106</f>
        <v>37.11</v>
      </c>
      <c r="G156" s="38"/>
      <c r="H156" s="37"/>
      <c r="I156" s="38" t="str">
        <f>Source!BO106</f>
        <v/>
      </c>
      <c r="J156" s="38"/>
      <c r="K156" s="37"/>
      <c r="L156" s="39"/>
      <c r="S156">
        <f>ROUND((Source!FX106/100)*((ROUND(Source!AF106*Source!I106, 2)+ROUND(Source!AE106*Source!I106, 2))), 2)</f>
        <v>29.74</v>
      </c>
      <c r="T156">
        <f>Source!X106</f>
        <v>29.69</v>
      </c>
      <c r="U156">
        <f>ROUND((Source!FY106/100)*((ROUND(Source!AF106*Source!I106, 2)+ROUND(Source!AE106*Source!I106, 2))), 2)</f>
        <v>18.22</v>
      </c>
      <c r="V156">
        <f>Source!Y106</f>
        <v>18.329999999999998</v>
      </c>
    </row>
    <row r="157" spans="1:26" ht="14.25">
      <c r="A157" s="16"/>
      <c r="B157" s="58"/>
      <c r="C157" s="58" t="s">
        <v>980</v>
      </c>
      <c r="D157" s="36"/>
      <c r="E157" s="22"/>
      <c r="F157" s="37">
        <f>Source!AO106</f>
        <v>18.43</v>
      </c>
      <c r="G157" s="38" t="str">
        <f>Source!DG106</f>
        <v>)*1,2)*1,15</v>
      </c>
      <c r="H157" s="37">
        <f>ROUND(Source!AF106*Source!I106, 2)</f>
        <v>25.43</v>
      </c>
      <c r="I157" s="38"/>
      <c r="J157" s="38">
        <f>IF(Source!BA106&lt;&gt; 0, Source!BA106, 1)</f>
        <v>1</v>
      </c>
      <c r="K157" s="37">
        <f>Source!S106</f>
        <v>25.43</v>
      </c>
      <c r="L157" s="39"/>
      <c r="R157">
        <f>H157</f>
        <v>25.43</v>
      </c>
    </row>
    <row r="158" spans="1:26" ht="14.25">
      <c r="A158" s="16"/>
      <c r="B158" s="58"/>
      <c r="C158" s="58" t="s">
        <v>104</v>
      </c>
      <c r="D158" s="36"/>
      <c r="E158" s="22"/>
      <c r="F158" s="37">
        <f>Source!AM106</f>
        <v>3.28</v>
      </c>
      <c r="G158" s="38" t="str">
        <f>Source!DE106</f>
        <v>)*1,2)*1,25</v>
      </c>
      <c r="H158" s="37">
        <f>ROUND(Source!AD106*Source!I106, 2)</f>
        <v>4.92</v>
      </c>
      <c r="I158" s="38"/>
      <c r="J158" s="38">
        <f>IF(Source!BB106&lt;&gt; 0, Source!BB106, 1)</f>
        <v>1</v>
      </c>
      <c r="K158" s="37">
        <f>Source!Q106</f>
        <v>4.92</v>
      </c>
      <c r="L158" s="39"/>
    </row>
    <row r="159" spans="1:26" ht="14.25">
      <c r="A159" s="16"/>
      <c r="B159" s="58"/>
      <c r="C159" s="58" t="s">
        <v>981</v>
      </c>
      <c r="D159" s="36"/>
      <c r="E159" s="22"/>
      <c r="F159" s="37">
        <f>Source!AN106</f>
        <v>0.26</v>
      </c>
      <c r="G159" s="38" t="str">
        <f>Source!DF106</f>
        <v>)*1,2)*1,25</v>
      </c>
      <c r="H159" s="40">
        <f>ROUND(Source!AE106*Source!I106, 2)</f>
        <v>0.39</v>
      </c>
      <c r="I159" s="38"/>
      <c r="J159" s="38">
        <f>IF(Source!BS106&lt;&gt; 0, Source!BS106, 1)</f>
        <v>1</v>
      </c>
      <c r="K159" s="40">
        <f>Source!R106</f>
        <v>0.39</v>
      </c>
      <c r="L159" s="39"/>
      <c r="R159">
        <f>H159</f>
        <v>0.39</v>
      </c>
    </row>
    <row r="160" spans="1:26" ht="14.25">
      <c r="A160" s="16"/>
      <c r="B160" s="58"/>
      <c r="C160" s="58" t="s">
        <v>982</v>
      </c>
      <c r="D160" s="36"/>
      <c r="E160" s="22"/>
      <c r="F160" s="37">
        <f>Source!AL106</f>
        <v>15.4</v>
      </c>
      <c r="G160" s="38" t="str">
        <f>Source!DD106</f>
        <v/>
      </c>
      <c r="H160" s="37">
        <f>ROUND(Source!AC106*Source!I106, 2)</f>
        <v>15.4</v>
      </c>
      <c r="I160" s="38"/>
      <c r="J160" s="38">
        <f>IF(Source!BC106&lt;&gt; 0, Source!BC106, 1)</f>
        <v>1</v>
      </c>
      <c r="K160" s="37">
        <f>Source!P106</f>
        <v>15.4</v>
      </c>
      <c r="L160" s="39"/>
    </row>
    <row r="161" spans="1:26" ht="14.25">
      <c r="A161" s="16"/>
      <c r="B161" s="58"/>
      <c r="C161" s="58" t="s">
        <v>983</v>
      </c>
      <c r="D161" s="36" t="s">
        <v>984</v>
      </c>
      <c r="E161" s="22">
        <f>Source!BZ106</f>
        <v>128</v>
      </c>
      <c r="F161" s="167" t="str">
        <f>CONCATENATE(" )", Source!DL106, Source!FT106, "=", Source!FX106)</f>
        <v xml:space="preserve"> )*0,9=115,2</v>
      </c>
      <c r="G161" s="168"/>
      <c r="H161" s="37">
        <f>SUM(S156:S163)</f>
        <v>29.74</v>
      </c>
      <c r="I161" s="41"/>
      <c r="J161" s="32">
        <f>Source!AT106</f>
        <v>115</v>
      </c>
      <c r="K161" s="37">
        <f>SUM(T156:T163)</f>
        <v>29.69</v>
      </c>
      <c r="L161" s="39"/>
    </row>
    <row r="162" spans="1:26" ht="14.25">
      <c r="A162" s="16"/>
      <c r="B162" s="58"/>
      <c r="C162" s="58" t="s">
        <v>985</v>
      </c>
      <c r="D162" s="36" t="s">
        <v>984</v>
      </c>
      <c r="E162" s="22">
        <f>Source!CA106</f>
        <v>83</v>
      </c>
      <c r="F162" s="167" t="str">
        <f>CONCATENATE(" )", Source!DM106, Source!FU106, "=", Source!FY106)</f>
        <v xml:space="preserve"> )*0,85=70,55</v>
      </c>
      <c r="G162" s="168"/>
      <c r="H162" s="37">
        <f>SUM(U156:U163)</f>
        <v>18.22</v>
      </c>
      <c r="I162" s="41"/>
      <c r="J162" s="32">
        <f>Source!AU106</f>
        <v>71</v>
      </c>
      <c r="K162" s="37">
        <f>SUM(V156:V163)</f>
        <v>18.329999999999998</v>
      </c>
      <c r="L162" s="39"/>
    </row>
    <row r="163" spans="1:26" ht="14.25">
      <c r="A163" s="59"/>
      <c r="B163" s="60"/>
      <c r="C163" s="60" t="s">
        <v>986</v>
      </c>
      <c r="D163" s="42" t="s">
        <v>987</v>
      </c>
      <c r="E163" s="43">
        <f>Source!AQ106</f>
        <v>2.08</v>
      </c>
      <c r="F163" s="44"/>
      <c r="G163" s="45" t="str">
        <f>Source!DI106</f>
        <v>)*1,2)*1,15</v>
      </c>
      <c r="H163" s="44"/>
      <c r="I163" s="45"/>
      <c r="J163" s="45"/>
      <c r="K163" s="44"/>
      <c r="L163" s="46">
        <f>Source!U106</f>
        <v>2.8703999999999996</v>
      </c>
    </row>
    <row r="164" spans="1:26" ht="15">
      <c r="G164" s="166">
        <f>H157+H158+H160+H161+H162</f>
        <v>93.71</v>
      </c>
      <c r="H164" s="166"/>
      <c r="J164" s="166">
        <f>K157+K158+K160+K161+K162</f>
        <v>93.77</v>
      </c>
      <c r="K164" s="166"/>
      <c r="L164" s="47">
        <f>Source!U106</f>
        <v>2.8703999999999996</v>
      </c>
      <c r="O164" s="26">
        <f>G164</f>
        <v>93.71</v>
      </c>
      <c r="P164" s="26">
        <f>J164</f>
        <v>93.77</v>
      </c>
      <c r="Q164" s="26">
        <f>L164</f>
        <v>2.8703999999999996</v>
      </c>
      <c r="W164">
        <f>IF(Source!BI106&lt;=1,H157+H158+H160+H161+H162, 0)</f>
        <v>93.71</v>
      </c>
      <c r="X164">
        <f>IF(Source!BI106=2,H157+H158+H160+H161+H162, 0)</f>
        <v>0</v>
      </c>
      <c r="Y164">
        <f>IF(Source!BI106=3,H157+H158+H160+H161+H162, 0)</f>
        <v>0</v>
      </c>
      <c r="Z164">
        <f>IF(Source!BI106=4,H157+H158+H160+H161+H162, 0)</f>
        <v>0</v>
      </c>
    </row>
    <row r="165" spans="1:26" ht="99.75">
      <c r="A165" s="59" t="str">
        <f>Source!E108</f>
        <v>23</v>
      </c>
      <c r="B165" s="60" t="str">
        <f>Source!F108</f>
        <v>Коммеческое предлож.№КП-261046 от 01.02.2021Г.</v>
      </c>
      <c r="C165" s="60" t="s">
        <v>1002</v>
      </c>
      <c r="D165" s="42" t="str">
        <f>Source!H108</f>
        <v>шт.</v>
      </c>
      <c r="E165" s="43">
        <f>Source!I108</f>
        <v>1</v>
      </c>
      <c r="F165" s="44">
        <f>Source!AL108</f>
        <v>5920.18</v>
      </c>
      <c r="G165" s="45" t="str">
        <f>Source!DD108</f>
        <v/>
      </c>
      <c r="H165" s="44">
        <f>ROUND(Source!AC108*Source!I108, 2)</f>
        <v>5920.18</v>
      </c>
      <c r="I165" s="45" t="str">
        <f>Source!BO108</f>
        <v/>
      </c>
      <c r="J165" s="45">
        <f>IF(Source!BC108&lt;&gt; 0, Source!BC108, 1)</f>
        <v>1</v>
      </c>
      <c r="K165" s="44">
        <f>Source!P108</f>
        <v>5920.18</v>
      </c>
      <c r="L165" s="48"/>
      <c r="S165">
        <f>ROUND((Source!FX108/100)*((ROUND(Source!AF108*Source!I108, 2)+ROUND(Source!AE108*Source!I108, 2))), 2)</f>
        <v>0</v>
      </c>
      <c r="T165">
        <f>Source!X108</f>
        <v>0</v>
      </c>
      <c r="U165">
        <f>ROUND((Source!FY108/100)*((ROUND(Source!AF108*Source!I108, 2)+ROUND(Source!AE108*Source!I108, 2))), 2)</f>
        <v>0</v>
      </c>
      <c r="V165">
        <f>Source!Y108</f>
        <v>0</v>
      </c>
    </row>
    <row r="166" spans="1:26" ht="15">
      <c r="G166" s="166">
        <f>H165</f>
        <v>5920.18</v>
      </c>
      <c r="H166" s="166"/>
      <c r="J166" s="166">
        <f>K165</f>
        <v>5920.18</v>
      </c>
      <c r="K166" s="166"/>
      <c r="L166" s="47">
        <f>Source!U108</f>
        <v>0</v>
      </c>
      <c r="O166" s="26">
        <f>G166</f>
        <v>5920.18</v>
      </c>
      <c r="P166" s="26">
        <f>J166</f>
        <v>5920.18</v>
      </c>
      <c r="Q166" s="26">
        <f>L166</f>
        <v>0</v>
      </c>
      <c r="W166">
        <f>IF(Source!BI108&lt;=1,H165, 0)</f>
        <v>0</v>
      </c>
      <c r="X166">
        <f>IF(Source!BI108=2,H165, 0)</f>
        <v>5920.18</v>
      </c>
      <c r="Y166">
        <f>IF(Source!BI108=3,H165, 0)</f>
        <v>0</v>
      </c>
      <c r="Z166">
        <f>IF(Source!BI108=4,H165, 0)</f>
        <v>0</v>
      </c>
    </row>
    <row r="167" spans="1:26" ht="105">
      <c r="A167" s="16" t="str">
        <f>Source!E110</f>
        <v>24</v>
      </c>
      <c r="B167" s="58" t="s">
        <v>996</v>
      </c>
      <c r="C167" s="58" t="str">
        <f>Source!G110</f>
        <v>Установка кронштейнов под вентиляционное оборудование</v>
      </c>
      <c r="D167" s="36" t="str">
        <f>Source!H110</f>
        <v>100 кг</v>
      </c>
      <c r="E167" s="22">
        <f>Source!I110</f>
        <v>0.13200000000000001</v>
      </c>
      <c r="F167" s="37">
        <f>Source!AL110+Source!AM110+Source!AO110</f>
        <v>932.04</v>
      </c>
      <c r="G167" s="38"/>
      <c r="H167" s="37"/>
      <c r="I167" s="38" t="str">
        <f>Source!BO110</f>
        <v/>
      </c>
      <c r="J167" s="38"/>
      <c r="K167" s="37"/>
      <c r="L167" s="39"/>
      <c r="S167">
        <f>ROUND((Source!FX110/100)*((ROUND(Source!AF110*Source!I110, 2)+ROUND(Source!AE110*Source!I110, 2))), 2)</f>
        <v>11.7</v>
      </c>
      <c r="T167">
        <f>Source!X110</f>
        <v>11.68</v>
      </c>
      <c r="U167">
        <f>ROUND((Source!FY110/100)*((ROUND(Source!AF110*Source!I110, 2)+ROUND(Source!AE110*Source!I110, 2))), 2)</f>
        <v>7.17</v>
      </c>
      <c r="V167">
        <f>Source!Y110</f>
        <v>7.21</v>
      </c>
    </row>
    <row r="168" spans="1:26">
      <c r="C168" s="29" t="str">
        <f>"Объем: "&amp;Source!I110&amp;"=13,2/"&amp;"100"</f>
        <v>Объем: 0,132=13,2/100</v>
      </c>
    </row>
    <row r="169" spans="1:26" ht="14.25">
      <c r="A169" s="16"/>
      <c r="B169" s="58"/>
      <c r="C169" s="58" t="s">
        <v>980</v>
      </c>
      <c r="D169" s="36"/>
      <c r="E169" s="22"/>
      <c r="F169" s="37">
        <f>Source!AO110</f>
        <v>55.26</v>
      </c>
      <c r="G169" s="38" t="str">
        <f>Source!DG110</f>
        <v>)*1,2)*1,15</v>
      </c>
      <c r="H169" s="37">
        <f>ROUND(Source!AF110*Source!I110, 2)</f>
        <v>10.07</v>
      </c>
      <c r="I169" s="38"/>
      <c r="J169" s="38">
        <f>IF(Source!BA110&lt;&gt; 0, Source!BA110, 1)</f>
        <v>1</v>
      </c>
      <c r="K169" s="37">
        <f>Source!S110</f>
        <v>10.07</v>
      </c>
      <c r="L169" s="39"/>
      <c r="R169">
        <f>H169</f>
        <v>10.07</v>
      </c>
    </row>
    <row r="170" spans="1:26" ht="14.25">
      <c r="A170" s="16"/>
      <c r="B170" s="58"/>
      <c r="C170" s="58" t="s">
        <v>104</v>
      </c>
      <c r="D170" s="36"/>
      <c r="E170" s="22"/>
      <c r="F170" s="37">
        <f>Source!AM110</f>
        <v>10.16</v>
      </c>
      <c r="G170" s="38" t="str">
        <f>Source!DE110</f>
        <v>)*1,2)*1,25</v>
      </c>
      <c r="H170" s="37">
        <f>ROUND(Source!AD110*Source!I110, 2)</f>
        <v>2.0099999999999998</v>
      </c>
      <c r="I170" s="38"/>
      <c r="J170" s="38">
        <f>IF(Source!BB110&lt;&gt; 0, Source!BB110, 1)</f>
        <v>1</v>
      </c>
      <c r="K170" s="37">
        <f>Source!Q110</f>
        <v>2.0099999999999998</v>
      </c>
      <c r="L170" s="39"/>
    </row>
    <row r="171" spans="1:26" ht="14.25">
      <c r="A171" s="16"/>
      <c r="B171" s="58"/>
      <c r="C171" s="58" t="s">
        <v>981</v>
      </c>
      <c r="D171" s="36"/>
      <c r="E171" s="22"/>
      <c r="F171" s="37">
        <f>Source!AN110</f>
        <v>0.46</v>
      </c>
      <c r="G171" s="38" t="str">
        <f>Source!DF110</f>
        <v>)*1,2)*1,25</v>
      </c>
      <c r="H171" s="40">
        <f>ROUND(Source!AE110*Source!I110, 2)</f>
        <v>0.09</v>
      </c>
      <c r="I171" s="38"/>
      <c r="J171" s="38">
        <f>IF(Source!BS110&lt;&gt; 0, Source!BS110, 1)</f>
        <v>1</v>
      </c>
      <c r="K171" s="40">
        <f>Source!R110</f>
        <v>0.09</v>
      </c>
      <c r="L171" s="39"/>
      <c r="R171">
        <f>H171</f>
        <v>0.09</v>
      </c>
    </row>
    <row r="172" spans="1:26" ht="14.25">
      <c r="A172" s="16"/>
      <c r="B172" s="58"/>
      <c r="C172" s="58" t="s">
        <v>982</v>
      </c>
      <c r="D172" s="36"/>
      <c r="E172" s="22"/>
      <c r="F172" s="37">
        <f>Source!AL110</f>
        <v>866.62</v>
      </c>
      <c r="G172" s="38" t="str">
        <f>Source!DD110</f>
        <v/>
      </c>
      <c r="H172" s="37">
        <f>ROUND(Source!AC110*Source!I110, 2)</f>
        <v>114.39</v>
      </c>
      <c r="I172" s="38"/>
      <c r="J172" s="38">
        <f>IF(Source!BC110&lt;&gt; 0, Source!BC110, 1)</f>
        <v>1</v>
      </c>
      <c r="K172" s="37">
        <f>Source!P110</f>
        <v>114.39</v>
      </c>
      <c r="L172" s="39"/>
    </row>
    <row r="173" spans="1:26" ht="14.25">
      <c r="A173" s="16"/>
      <c r="B173" s="58"/>
      <c r="C173" s="58" t="s">
        <v>983</v>
      </c>
      <c r="D173" s="36" t="s">
        <v>984</v>
      </c>
      <c r="E173" s="22">
        <f>Source!BZ110</f>
        <v>128</v>
      </c>
      <c r="F173" s="167" t="str">
        <f>CONCATENATE(" )", Source!DL110, Source!FT110, "=", Source!FX110)</f>
        <v xml:space="preserve"> )*0,9=115,2</v>
      </c>
      <c r="G173" s="168"/>
      <c r="H173" s="37">
        <f>SUM(S167:S175)</f>
        <v>11.7</v>
      </c>
      <c r="I173" s="41"/>
      <c r="J173" s="32">
        <f>Source!AT110</f>
        <v>115</v>
      </c>
      <c r="K173" s="37">
        <f>SUM(T167:T175)</f>
        <v>11.68</v>
      </c>
      <c r="L173" s="39"/>
    </row>
    <row r="174" spans="1:26" ht="14.25">
      <c r="A174" s="16"/>
      <c r="B174" s="58"/>
      <c r="C174" s="58" t="s">
        <v>985</v>
      </c>
      <c r="D174" s="36" t="s">
        <v>984</v>
      </c>
      <c r="E174" s="22">
        <f>Source!CA110</f>
        <v>83</v>
      </c>
      <c r="F174" s="167" t="str">
        <f>CONCATENATE(" )", Source!DM110, Source!FU110, "=", Source!FY110)</f>
        <v xml:space="preserve"> )*0,85=70,55</v>
      </c>
      <c r="G174" s="168"/>
      <c r="H174" s="37">
        <f>SUM(U167:U175)</f>
        <v>7.17</v>
      </c>
      <c r="I174" s="41"/>
      <c r="J174" s="32">
        <f>Source!AU110</f>
        <v>71</v>
      </c>
      <c r="K174" s="37">
        <f>SUM(V167:V175)</f>
        <v>7.21</v>
      </c>
      <c r="L174" s="39"/>
    </row>
    <row r="175" spans="1:26" ht="14.25">
      <c r="A175" s="59"/>
      <c r="B175" s="60"/>
      <c r="C175" s="60" t="s">
        <v>986</v>
      </c>
      <c r="D175" s="42" t="s">
        <v>987</v>
      </c>
      <c r="E175" s="43">
        <f>Source!AQ110</f>
        <v>6.02</v>
      </c>
      <c r="F175" s="44"/>
      <c r="G175" s="45" t="str">
        <f>Source!DI110</f>
        <v>)*1,2)*1,15</v>
      </c>
      <c r="H175" s="44"/>
      <c r="I175" s="45"/>
      <c r="J175" s="45"/>
      <c r="K175" s="44"/>
      <c r="L175" s="46">
        <f>Source!U110</f>
        <v>1.0966031999999999</v>
      </c>
    </row>
    <row r="176" spans="1:26" ht="15">
      <c r="G176" s="166">
        <f>H169+H170+H172+H173+H174</f>
        <v>145.33999999999997</v>
      </c>
      <c r="H176" s="166"/>
      <c r="J176" s="166">
        <f>K169+K170+K172+K173+K174</f>
        <v>145.36000000000001</v>
      </c>
      <c r="K176" s="166"/>
      <c r="L176" s="47">
        <f>Source!U110</f>
        <v>1.0966031999999999</v>
      </c>
      <c r="O176" s="26">
        <f>G176</f>
        <v>145.33999999999997</v>
      </c>
      <c r="P176" s="26">
        <f>J176</f>
        <v>145.36000000000001</v>
      </c>
      <c r="Q176" s="26">
        <f>L176</f>
        <v>1.0966031999999999</v>
      </c>
      <c r="W176">
        <f>IF(Source!BI110&lt;=1,H169+H170+H172+H173+H174, 0)</f>
        <v>145.33999999999997</v>
      </c>
      <c r="X176">
        <f>IF(Source!BI110=2,H169+H170+H172+H173+H174, 0)</f>
        <v>0</v>
      </c>
      <c r="Y176">
        <f>IF(Source!BI110=3,H169+H170+H172+H173+H174, 0)</f>
        <v>0</v>
      </c>
      <c r="Z176">
        <f>IF(Source!BI110=4,H169+H170+H172+H173+H174, 0)</f>
        <v>0</v>
      </c>
    </row>
    <row r="177" spans="1:32" ht="28.5">
      <c r="A177" s="59" t="str">
        <f>Source!E112</f>
        <v>25</v>
      </c>
      <c r="B177" s="60" t="str">
        <f>Source!F112</f>
        <v>18.5.08.18-0071</v>
      </c>
      <c r="C177" s="60" t="str">
        <f>Source!G112</f>
        <v>Кронштейны и подставки под оборудование из сортовой стали</v>
      </c>
      <c r="D177" s="42" t="str">
        <f>Source!H112</f>
        <v>кг</v>
      </c>
      <c r="E177" s="43">
        <f>Source!I112</f>
        <v>-13.2</v>
      </c>
      <c r="F177" s="44">
        <f>Source!AL112</f>
        <v>8.52</v>
      </c>
      <c r="G177" s="45" t="str">
        <f>Source!DD112</f>
        <v/>
      </c>
      <c r="H177" s="44">
        <f>ROUND(Source!AC112*Source!I112, 2)</f>
        <v>-112.46</v>
      </c>
      <c r="I177" s="45" t="str">
        <f>Source!BO112</f>
        <v/>
      </c>
      <c r="J177" s="45">
        <f>IF(Source!BC112&lt;&gt; 0, Source!BC112, 1)</f>
        <v>1</v>
      </c>
      <c r="K177" s="44">
        <f>Source!P112</f>
        <v>-112.46</v>
      </c>
      <c r="L177" s="48"/>
      <c r="S177">
        <f>ROUND((Source!FX112/100)*((ROUND(Source!AF112*Source!I112, 2)+ROUND(Source!AE112*Source!I112, 2))), 2)</f>
        <v>0</v>
      </c>
      <c r="T177">
        <f>Source!X112</f>
        <v>0</v>
      </c>
      <c r="U177">
        <f>ROUND((Source!FY112/100)*((ROUND(Source!AF112*Source!I112, 2)+ROUND(Source!AE112*Source!I112, 2))), 2)</f>
        <v>0</v>
      </c>
      <c r="V177">
        <f>Source!Y112</f>
        <v>0</v>
      </c>
    </row>
    <row r="178" spans="1:32" ht="15">
      <c r="G178" s="166">
        <f>H177</f>
        <v>-112.46</v>
      </c>
      <c r="H178" s="166"/>
      <c r="J178" s="166">
        <f>K177</f>
        <v>-112.46</v>
      </c>
      <c r="K178" s="166"/>
      <c r="L178" s="47">
        <f>Source!U112</f>
        <v>0</v>
      </c>
      <c r="O178" s="26">
        <f>G178</f>
        <v>-112.46</v>
      </c>
      <c r="P178" s="26">
        <f>J178</f>
        <v>-112.46</v>
      </c>
      <c r="Q178" s="26">
        <f>L178</f>
        <v>0</v>
      </c>
      <c r="W178">
        <f>IF(Source!BI112&lt;=1,H177, 0)</f>
        <v>-112.46</v>
      </c>
      <c r="X178">
        <f>IF(Source!BI112=2,H177, 0)</f>
        <v>0</v>
      </c>
      <c r="Y178">
        <f>IF(Source!BI112=3,H177, 0)</f>
        <v>0</v>
      </c>
      <c r="Z178">
        <f>IF(Source!BI112=4,H177, 0)</f>
        <v>0</v>
      </c>
    </row>
    <row r="179" spans="1:32" ht="99.75">
      <c r="A179" s="59" t="str">
        <f>Source!E114</f>
        <v>26</v>
      </c>
      <c r="B179" s="60" t="str">
        <f>Source!F114</f>
        <v>Коммеческое предлож.№КП-261046 от 01.02.2021Г.</v>
      </c>
      <c r="C179" s="60" t="s">
        <v>1003</v>
      </c>
      <c r="D179" s="42" t="str">
        <f>Source!H114</f>
        <v>шт.</v>
      </c>
      <c r="E179" s="43">
        <f>Source!I114</f>
        <v>1</v>
      </c>
      <c r="F179" s="44">
        <f>Source!AL114</f>
        <v>6045.47</v>
      </c>
      <c r="G179" s="45" t="str">
        <f>Source!DD114</f>
        <v/>
      </c>
      <c r="H179" s="44">
        <f>ROUND(Source!AC114*Source!I114, 2)</f>
        <v>6045.47</v>
      </c>
      <c r="I179" s="45" t="str">
        <f>Source!BO114</f>
        <v/>
      </c>
      <c r="J179" s="45">
        <f>IF(Source!BC114&lt;&gt; 0, Source!BC114, 1)</f>
        <v>1</v>
      </c>
      <c r="K179" s="44">
        <f>Source!P114</f>
        <v>6045.47</v>
      </c>
      <c r="L179" s="48"/>
      <c r="S179">
        <f>ROUND((Source!FX114/100)*((ROUND(Source!AF114*Source!I114, 2)+ROUND(Source!AE114*Source!I114, 2))), 2)</f>
        <v>0</v>
      </c>
      <c r="T179">
        <f>Source!X114</f>
        <v>0</v>
      </c>
      <c r="U179">
        <f>ROUND((Source!FY114/100)*((ROUND(Source!AF114*Source!I114, 2)+ROUND(Source!AE114*Source!I114, 2))), 2)</f>
        <v>0</v>
      </c>
      <c r="V179">
        <f>Source!Y114</f>
        <v>0</v>
      </c>
    </row>
    <row r="180" spans="1:32" ht="15">
      <c r="G180" s="166">
        <f>H179</f>
        <v>6045.47</v>
      </c>
      <c r="H180" s="166"/>
      <c r="J180" s="166">
        <f>K179</f>
        <v>6045.47</v>
      </c>
      <c r="K180" s="166"/>
      <c r="L180" s="47">
        <f>Source!U114</f>
        <v>0</v>
      </c>
      <c r="O180" s="26">
        <f>G180</f>
        <v>6045.47</v>
      </c>
      <c r="P180" s="26">
        <f>J180</f>
        <v>6045.47</v>
      </c>
      <c r="Q180" s="26">
        <f>L180</f>
        <v>0</v>
      </c>
      <c r="W180">
        <f>IF(Source!BI114&lt;=1,H179, 0)</f>
        <v>6045.47</v>
      </c>
      <c r="X180">
        <f>IF(Source!BI114=2,H179, 0)</f>
        <v>0</v>
      </c>
      <c r="Y180">
        <f>IF(Source!BI114=3,H179, 0)</f>
        <v>0</v>
      </c>
      <c r="Z180">
        <f>IF(Source!BI114=4,H179, 0)</f>
        <v>0</v>
      </c>
    </row>
    <row r="182" spans="1:32" ht="15">
      <c r="A182" s="171" t="str">
        <f>CONCATENATE("Итого по разделу: ",IF(Source!G116&lt;&gt;"Новый раздел", Source!G116, ""))</f>
        <v>Итого по разделу: 2.Система ВД2 (оборудование)</v>
      </c>
      <c r="B182" s="171"/>
      <c r="C182" s="171"/>
      <c r="D182" s="171"/>
      <c r="E182" s="171"/>
      <c r="F182" s="171"/>
      <c r="G182" s="159">
        <f>SUM(O116:O181)</f>
        <v>141746.63000000003</v>
      </c>
      <c r="H182" s="159"/>
      <c r="I182" s="35"/>
      <c r="J182" s="159">
        <f>SUM(P116:P181)</f>
        <v>141747.41</v>
      </c>
      <c r="K182" s="159"/>
      <c r="L182" s="47">
        <f>SUM(Q116:Q181)</f>
        <v>32.8440552</v>
      </c>
      <c r="AF182" s="63" t="str">
        <f>CONCATENATE("Итого по разделу: ",IF(Source!G116&lt;&gt;"Новый раздел", Source!G116, ""))</f>
        <v>Итого по разделу: 2.Система ВД2 (оборудование)</v>
      </c>
    </row>
    <row r="186" spans="1:32" ht="16.5">
      <c r="A186" s="169" t="str">
        <f>CONCATENATE("Раздел: ",IF(Source!G146&lt;&gt;"Новый раздел", Source!G146, ""))</f>
        <v>Раздел: 3.Система ВД3 (оборудование)</v>
      </c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</row>
    <row r="187" spans="1:32" ht="105">
      <c r="A187" s="16" t="str">
        <f>Source!E151</f>
        <v>27</v>
      </c>
      <c r="B187" s="58" t="s">
        <v>1004</v>
      </c>
      <c r="C187" s="58" t="str">
        <f>Source!G151</f>
        <v>Установка вентиляторов крышных массой до 0,4 т</v>
      </c>
      <c r="D187" s="36" t="str">
        <f>Source!H151</f>
        <v>ШТ</v>
      </c>
      <c r="E187" s="22">
        <f>Source!I151</f>
        <v>1</v>
      </c>
      <c r="F187" s="37">
        <f>Source!AL151+Source!AM151+Source!AO151</f>
        <v>223.31</v>
      </c>
      <c r="G187" s="38"/>
      <c r="H187" s="37"/>
      <c r="I187" s="38" t="str">
        <f>Source!BO151</f>
        <v/>
      </c>
      <c r="J187" s="38"/>
      <c r="K187" s="37"/>
      <c r="L187" s="39"/>
      <c r="S187">
        <f>ROUND((Source!FX151/100)*((ROUND(Source!AF151*Source!I151, 2)+ROUND(Source!AE151*Source!I151, 2))), 2)</f>
        <v>199.43</v>
      </c>
      <c r="T187">
        <f>Source!X151</f>
        <v>199.09</v>
      </c>
      <c r="U187">
        <f>ROUND((Source!FY151/100)*((ROUND(Source!AF151*Source!I151, 2)+ROUND(Source!AE151*Source!I151, 2))), 2)</f>
        <v>122.14</v>
      </c>
      <c r="V187">
        <f>Source!Y151</f>
        <v>122.92</v>
      </c>
    </row>
    <row r="188" spans="1:32" ht="14.25">
      <c r="A188" s="16"/>
      <c r="B188" s="58"/>
      <c r="C188" s="58" t="s">
        <v>980</v>
      </c>
      <c r="D188" s="36"/>
      <c r="E188" s="22"/>
      <c r="F188" s="37">
        <f>Source!AO151</f>
        <v>113.23</v>
      </c>
      <c r="G188" s="38" t="str">
        <f>Source!DG151</f>
        <v>)*1,2)*1,15</v>
      </c>
      <c r="H188" s="37">
        <f>ROUND(Source!AF151*Source!I151, 2)</f>
        <v>156.26</v>
      </c>
      <c r="I188" s="38"/>
      <c r="J188" s="38">
        <f>IF(Source!BA151&lt;&gt; 0, Source!BA151, 1)</f>
        <v>1</v>
      </c>
      <c r="K188" s="37">
        <f>Source!S151</f>
        <v>156.26</v>
      </c>
      <c r="L188" s="39"/>
      <c r="R188">
        <f>H188</f>
        <v>156.26</v>
      </c>
    </row>
    <row r="189" spans="1:32" ht="14.25">
      <c r="A189" s="16"/>
      <c r="B189" s="58"/>
      <c r="C189" s="58" t="s">
        <v>104</v>
      </c>
      <c r="D189" s="36"/>
      <c r="E189" s="22"/>
      <c r="F189" s="37">
        <f>Source!AM151</f>
        <v>87.54</v>
      </c>
      <c r="G189" s="38" t="str">
        <f>Source!DE151</f>
        <v>)*1,2)*1,25</v>
      </c>
      <c r="H189" s="37">
        <f>ROUND(Source!AD151*Source!I151, 2)</f>
        <v>131.31</v>
      </c>
      <c r="I189" s="38"/>
      <c r="J189" s="38">
        <f>IF(Source!BB151&lt;&gt; 0, Source!BB151, 1)</f>
        <v>1</v>
      </c>
      <c r="K189" s="37">
        <f>Source!Q151</f>
        <v>131.31</v>
      </c>
      <c r="L189" s="39"/>
    </row>
    <row r="190" spans="1:32" ht="14.25">
      <c r="A190" s="16"/>
      <c r="B190" s="58"/>
      <c r="C190" s="58" t="s">
        <v>981</v>
      </c>
      <c r="D190" s="36"/>
      <c r="E190" s="22"/>
      <c r="F190" s="37">
        <f>Source!AN151</f>
        <v>11.24</v>
      </c>
      <c r="G190" s="38" t="str">
        <f>Source!DF151</f>
        <v>)*1,2)*1,25</v>
      </c>
      <c r="H190" s="40">
        <f>ROUND(Source!AE151*Source!I151, 2)</f>
        <v>16.86</v>
      </c>
      <c r="I190" s="38"/>
      <c r="J190" s="38">
        <f>IF(Source!BS151&lt;&gt; 0, Source!BS151, 1)</f>
        <v>1</v>
      </c>
      <c r="K190" s="40">
        <f>Source!R151</f>
        <v>16.86</v>
      </c>
      <c r="L190" s="39"/>
      <c r="R190">
        <f>H190</f>
        <v>16.86</v>
      </c>
    </row>
    <row r="191" spans="1:32" ht="14.25">
      <c r="A191" s="16"/>
      <c r="B191" s="58"/>
      <c r="C191" s="58" t="s">
        <v>982</v>
      </c>
      <c r="D191" s="36"/>
      <c r="E191" s="22"/>
      <c r="F191" s="37">
        <f>Source!AL151</f>
        <v>22.54</v>
      </c>
      <c r="G191" s="38" t="str">
        <f>Source!DD151</f>
        <v/>
      </c>
      <c r="H191" s="37">
        <f>ROUND(Source!AC151*Source!I151, 2)</f>
        <v>22.54</v>
      </c>
      <c r="I191" s="38"/>
      <c r="J191" s="38">
        <f>IF(Source!BC151&lt;&gt; 0, Source!BC151, 1)</f>
        <v>1</v>
      </c>
      <c r="K191" s="37">
        <f>Source!P151</f>
        <v>22.54</v>
      </c>
      <c r="L191" s="39"/>
    </row>
    <row r="192" spans="1:32" ht="14.25">
      <c r="A192" s="16"/>
      <c r="B192" s="58"/>
      <c r="C192" s="58" t="s">
        <v>983</v>
      </c>
      <c r="D192" s="36" t="s">
        <v>984</v>
      </c>
      <c r="E192" s="22">
        <f>Source!BZ151</f>
        <v>128</v>
      </c>
      <c r="F192" s="167" t="str">
        <f>CONCATENATE(" )", Source!DL151, Source!FT151, "=", Source!FX151)</f>
        <v xml:space="preserve"> )*0,9=115,2</v>
      </c>
      <c r="G192" s="168"/>
      <c r="H192" s="37">
        <f>SUM(S187:S194)</f>
        <v>199.43</v>
      </c>
      <c r="I192" s="41"/>
      <c r="J192" s="32">
        <f>Source!AT151</f>
        <v>115</v>
      </c>
      <c r="K192" s="37">
        <f>SUM(T187:T194)</f>
        <v>199.09</v>
      </c>
      <c r="L192" s="39"/>
    </row>
    <row r="193" spans="1:26" ht="14.25">
      <c r="A193" s="16"/>
      <c r="B193" s="58"/>
      <c r="C193" s="58" t="s">
        <v>985</v>
      </c>
      <c r="D193" s="36" t="s">
        <v>984</v>
      </c>
      <c r="E193" s="22">
        <f>Source!CA151</f>
        <v>83</v>
      </c>
      <c r="F193" s="167" t="str">
        <f>CONCATENATE(" )", Source!DM151, Source!FU151, "=", Source!FY151)</f>
        <v xml:space="preserve"> )*0,85=70,55</v>
      </c>
      <c r="G193" s="168"/>
      <c r="H193" s="37">
        <f>SUM(U187:U194)</f>
        <v>122.14</v>
      </c>
      <c r="I193" s="41"/>
      <c r="J193" s="32">
        <f>Source!AU151</f>
        <v>71</v>
      </c>
      <c r="K193" s="37">
        <f>SUM(V187:V194)</f>
        <v>122.92</v>
      </c>
      <c r="L193" s="39"/>
    </row>
    <row r="194" spans="1:26" ht="14.25">
      <c r="A194" s="59"/>
      <c r="B194" s="60"/>
      <c r="C194" s="60" t="s">
        <v>986</v>
      </c>
      <c r="D194" s="42" t="s">
        <v>987</v>
      </c>
      <c r="E194" s="43">
        <f>Source!AQ151</f>
        <v>11.77</v>
      </c>
      <c r="F194" s="44"/>
      <c r="G194" s="45" t="str">
        <f>Source!DI151</f>
        <v>)*1,2)*1,15</v>
      </c>
      <c r="H194" s="44"/>
      <c r="I194" s="45"/>
      <c r="J194" s="45"/>
      <c r="K194" s="44"/>
      <c r="L194" s="46">
        <f>Source!U151</f>
        <v>16.242599999999996</v>
      </c>
    </row>
    <row r="195" spans="1:26" ht="15">
      <c r="G195" s="166">
        <f>H188+H189+H191+H192+H193</f>
        <v>631.68000000000006</v>
      </c>
      <c r="H195" s="166"/>
      <c r="J195" s="166">
        <f>K188+K189+K191+K192+K193</f>
        <v>632.12</v>
      </c>
      <c r="K195" s="166"/>
      <c r="L195" s="47">
        <f>Source!U151</f>
        <v>16.242599999999996</v>
      </c>
      <c r="O195" s="26">
        <f>G195</f>
        <v>631.68000000000006</v>
      </c>
      <c r="P195" s="26">
        <f>J195</f>
        <v>632.12</v>
      </c>
      <c r="Q195" s="26">
        <f>L195</f>
        <v>16.242599999999996</v>
      </c>
      <c r="W195">
        <f>IF(Source!BI151&lt;=1,H188+H189+H191+H192+H193, 0)</f>
        <v>631.68000000000006</v>
      </c>
      <c r="X195">
        <f>IF(Source!BI151=2,H188+H189+H191+H192+H193, 0)</f>
        <v>0</v>
      </c>
      <c r="Y195">
        <f>IF(Source!BI151=3,H188+H189+H191+H192+H193, 0)</f>
        <v>0</v>
      </c>
      <c r="Z195">
        <f>IF(Source!BI151=4,H188+H189+H191+H192+H193, 0)</f>
        <v>0</v>
      </c>
    </row>
    <row r="196" spans="1:26" ht="28.5">
      <c r="A196" s="59" t="str">
        <f>Source!E153</f>
        <v>28</v>
      </c>
      <c r="B196" s="60" t="str">
        <f>Source!F153</f>
        <v>01.7.15.02-0051</v>
      </c>
      <c r="C196" s="60" t="str">
        <f>Source!G153</f>
        <v>Болты анкерные</v>
      </c>
      <c r="D196" s="42" t="str">
        <f>Source!H153</f>
        <v>т</v>
      </c>
      <c r="E196" s="43">
        <f>Source!I153</f>
        <v>5.3E-3</v>
      </c>
      <c r="F196" s="44">
        <f>Source!AL153</f>
        <v>10068</v>
      </c>
      <c r="G196" s="45" t="str">
        <f>Source!DD153</f>
        <v/>
      </c>
      <c r="H196" s="44">
        <f>ROUND(Source!AC153*Source!I153, 2)</f>
        <v>53.36</v>
      </c>
      <c r="I196" s="45" t="str">
        <f>Source!BO153</f>
        <v/>
      </c>
      <c r="J196" s="45">
        <f>IF(Source!BC153&lt;&gt; 0, Source!BC153, 1)</f>
        <v>1</v>
      </c>
      <c r="K196" s="44">
        <f>Source!P153</f>
        <v>53.36</v>
      </c>
      <c r="L196" s="48"/>
      <c r="S196">
        <f>ROUND((Source!FX153/100)*((ROUND(Source!AF153*Source!I153, 2)+ROUND(Source!AE153*Source!I153, 2))), 2)</f>
        <v>0</v>
      </c>
      <c r="T196">
        <f>Source!X153</f>
        <v>0</v>
      </c>
      <c r="U196">
        <f>ROUND((Source!FY153/100)*((ROUND(Source!AF153*Source!I153, 2)+ROUND(Source!AE153*Source!I153, 2))), 2)</f>
        <v>0</v>
      </c>
      <c r="V196">
        <f>Source!Y153</f>
        <v>0</v>
      </c>
    </row>
    <row r="197" spans="1:26" ht="15">
      <c r="G197" s="166">
        <f>H196</f>
        <v>53.36</v>
      </c>
      <c r="H197" s="166"/>
      <c r="J197" s="166">
        <f>K196</f>
        <v>53.36</v>
      </c>
      <c r="K197" s="166"/>
      <c r="L197" s="47">
        <f>Source!U153</f>
        <v>0</v>
      </c>
      <c r="O197" s="26">
        <f>G197</f>
        <v>53.36</v>
      </c>
      <c r="P197" s="26">
        <f>J197</f>
        <v>53.36</v>
      </c>
      <c r="Q197" s="26">
        <f>L197</f>
        <v>0</v>
      </c>
      <c r="W197">
        <f>IF(Source!BI153&lt;=1,H196, 0)</f>
        <v>53.36</v>
      </c>
      <c r="X197">
        <f>IF(Source!BI153=2,H196, 0)</f>
        <v>0</v>
      </c>
      <c r="Y197">
        <f>IF(Source!BI153=3,H196, 0)</f>
        <v>0</v>
      </c>
      <c r="Z197">
        <f>IF(Source!BI153=4,H196, 0)</f>
        <v>0</v>
      </c>
    </row>
    <row r="198" spans="1:26" ht="99.75">
      <c r="A198" s="61" t="str">
        <f>Source!E155</f>
        <v>29</v>
      </c>
      <c r="B198" s="62" t="str">
        <f>Source!F155</f>
        <v>Коммеческое предлож.№КП-261046 от 01.02.2021Г.</v>
      </c>
      <c r="C198" s="62" t="s">
        <v>1005</v>
      </c>
      <c r="D198" s="49" t="str">
        <f>Source!H155</f>
        <v>шт.</v>
      </c>
      <c r="E198" s="50">
        <f>Source!I155</f>
        <v>1</v>
      </c>
      <c r="F198" s="51">
        <f>Source!AL155</f>
        <v>210862.89</v>
      </c>
      <c r="G198" s="52" t="str">
        <f>Source!DD155</f>
        <v/>
      </c>
      <c r="H198" s="51">
        <f>ROUND(Source!AC155*Source!I155, 2)</f>
        <v>210862.89</v>
      </c>
      <c r="I198" s="52" t="str">
        <f>Source!BO155</f>
        <v/>
      </c>
      <c r="J198" s="52">
        <f>IF(Source!BC155&lt;&gt; 0, Source!BC155, 1)</f>
        <v>1</v>
      </c>
      <c r="K198" s="51">
        <f>Source!P155</f>
        <v>210862.89</v>
      </c>
      <c r="L198" s="53"/>
      <c r="S198">
        <f>ROUND((Source!FX155/100)*((ROUND(Source!AF155*Source!I155, 2)+ROUND(Source!AE155*Source!I155, 2))), 2)</f>
        <v>0</v>
      </c>
      <c r="T198">
        <f>Source!X155</f>
        <v>0</v>
      </c>
      <c r="U198">
        <f>ROUND((Source!FY155/100)*((ROUND(Source!AF155*Source!I155, 2)+ROUND(Source!AE155*Source!I155, 2))), 2)</f>
        <v>0</v>
      </c>
      <c r="V198">
        <f>Source!Y155</f>
        <v>0</v>
      </c>
    </row>
    <row r="199" spans="1:26" ht="15">
      <c r="A199" s="28"/>
      <c r="B199" s="28"/>
      <c r="C199" s="28"/>
      <c r="D199" s="28"/>
      <c r="E199" s="28"/>
      <c r="F199" s="28"/>
      <c r="G199" s="170">
        <f>H198</f>
        <v>210862.89</v>
      </c>
      <c r="H199" s="170"/>
      <c r="I199" s="28"/>
      <c r="J199" s="170">
        <f>K198</f>
        <v>210862.89</v>
      </c>
      <c r="K199" s="170"/>
      <c r="L199" s="54">
        <f>Source!U155</f>
        <v>0</v>
      </c>
      <c r="O199" s="26">
        <f>G199</f>
        <v>210862.89</v>
      </c>
      <c r="P199" s="26">
        <f>J199</f>
        <v>210862.89</v>
      </c>
      <c r="Q199" s="26">
        <f>L199</f>
        <v>0</v>
      </c>
      <c r="W199">
        <f>IF(Source!BI155&lt;=1,H198, 0)</f>
        <v>0</v>
      </c>
      <c r="X199">
        <f>IF(Source!BI155=2,H198, 0)</f>
        <v>0</v>
      </c>
      <c r="Y199">
        <f>IF(Source!BI155=3,H198, 0)</f>
        <v>210862.89</v>
      </c>
      <c r="Z199">
        <f>IF(Source!BI155=4,H198, 0)</f>
        <v>0</v>
      </c>
    </row>
    <row r="200" spans="1:26" ht="105">
      <c r="A200" s="16" t="str">
        <f>Source!E157</f>
        <v>30</v>
      </c>
      <c r="B200" s="58" t="s">
        <v>1006</v>
      </c>
      <c r="C200" s="58" t="str">
        <f>Source!G157</f>
        <v>Установка клапанов обратных периметром до 4500 мм</v>
      </c>
      <c r="D200" s="36" t="str">
        <f>Source!H157</f>
        <v>ШТ</v>
      </c>
      <c r="E200" s="22">
        <f>Source!I157</f>
        <v>1</v>
      </c>
      <c r="F200" s="37">
        <f>Source!AL157+Source!AM157+Source!AO157</f>
        <v>107.12</v>
      </c>
      <c r="G200" s="38"/>
      <c r="H200" s="37"/>
      <c r="I200" s="38" t="str">
        <f>Source!BO157</f>
        <v/>
      </c>
      <c r="J200" s="38"/>
      <c r="K200" s="37"/>
      <c r="L200" s="39"/>
      <c r="S200">
        <f>ROUND((Source!FX157/100)*((ROUND(Source!AF157*Source!I157, 2)+ROUND(Source!AE157*Source!I157, 2))), 2)</f>
        <v>53.75</v>
      </c>
      <c r="T200">
        <f>Source!X157</f>
        <v>53.66</v>
      </c>
      <c r="U200">
        <f>ROUND((Source!FY157/100)*((ROUND(Source!AF157*Source!I157, 2)+ROUND(Source!AE157*Source!I157, 2))), 2)</f>
        <v>32.92</v>
      </c>
      <c r="V200">
        <f>Source!Y157</f>
        <v>33.130000000000003</v>
      </c>
    </row>
    <row r="201" spans="1:26" ht="14.25">
      <c r="A201" s="16"/>
      <c r="B201" s="58"/>
      <c r="C201" s="58" t="s">
        <v>980</v>
      </c>
      <c r="D201" s="36"/>
      <c r="E201" s="22"/>
      <c r="F201" s="37">
        <f>Source!AO157</f>
        <v>33.14</v>
      </c>
      <c r="G201" s="38" t="str">
        <f>Source!DG157</f>
        <v>)*1,2)*1,15</v>
      </c>
      <c r="H201" s="37">
        <f>ROUND(Source!AF157*Source!I157, 2)</f>
        <v>45.73</v>
      </c>
      <c r="I201" s="38"/>
      <c r="J201" s="38">
        <f>IF(Source!BA157&lt;&gt; 0, Source!BA157, 1)</f>
        <v>1</v>
      </c>
      <c r="K201" s="37">
        <f>Source!S157</f>
        <v>45.73</v>
      </c>
      <c r="L201" s="39"/>
      <c r="R201">
        <f>H201</f>
        <v>45.73</v>
      </c>
    </row>
    <row r="202" spans="1:26" ht="14.25">
      <c r="A202" s="16"/>
      <c r="B202" s="58"/>
      <c r="C202" s="58" t="s">
        <v>104</v>
      </c>
      <c r="D202" s="36"/>
      <c r="E202" s="22"/>
      <c r="F202" s="37">
        <f>Source!AM157</f>
        <v>6.89</v>
      </c>
      <c r="G202" s="38" t="str">
        <f>Source!DE157</f>
        <v>)*1,2)*1,25</v>
      </c>
      <c r="H202" s="37">
        <f>ROUND(Source!AD157*Source!I157, 2)</f>
        <v>10.34</v>
      </c>
      <c r="I202" s="38"/>
      <c r="J202" s="38">
        <f>IF(Source!BB157&lt;&gt; 0, Source!BB157, 1)</f>
        <v>1</v>
      </c>
      <c r="K202" s="37">
        <f>Source!Q157</f>
        <v>10.34</v>
      </c>
      <c r="L202" s="39"/>
    </row>
    <row r="203" spans="1:26" ht="14.25">
      <c r="A203" s="16"/>
      <c r="B203" s="58"/>
      <c r="C203" s="58" t="s">
        <v>981</v>
      </c>
      <c r="D203" s="36"/>
      <c r="E203" s="22"/>
      <c r="F203" s="37">
        <f>Source!AN157</f>
        <v>0.62</v>
      </c>
      <c r="G203" s="38" t="str">
        <f>Source!DF157</f>
        <v>)*1,2)*1,25</v>
      </c>
      <c r="H203" s="40">
        <f>ROUND(Source!AE157*Source!I157, 2)</f>
        <v>0.93</v>
      </c>
      <c r="I203" s="38"/>
      <c r="J203" s="38">
        <f>IF(Source!BS157&lt;&gt; 0, Source!BS157, 1)</f>
        <v>1</v>
      </c>
      <c r="K203" s="40">
        <f>Source!R157</f>
        <v>0.93</v>
      </c>
      <c r="L203" s="39"/>
      <c r="R203">
        <f>H203</f>
        <v>0.93</v>
      </c>
    </row>
    <row r="204" spans="1:26" ht="14.25">
      <c r="A204" s="16"/>
      <c r="B204" s="58"/>
      <c r="C204" s="58" t="s">
        <v>982</v>
      </c>
      <c r="D204" s="36"/>
      <c r="E204" s="22"/>
      <c r="F204" s="37">
        <f>Source!AL157</f>
        <v>67.09</v>
      </c>
      <c r="G204" s="38" t="str">
        <f>Source!DD157</f>
        <v/>
      </c>
      <c r="H204" s="37">
        <f>ROUND(Source!AC157*Source!I157, 2)</f>
        <v>67.09</v>
      </c>
      <c r="I204" s="38"/>
      <c r="J204" s="38">
        <f>IF(Source!BC157&lt;&gt; 0, Source!BC157, 1)</f>
        <v>1</v>
      </c>
      <c r="K204" s="37">
        <f>Source!P157</f>
        <v>67.09</v>
      </c>
      <c r="L204" s="39"/>
    </row>
    <row r="205" spans="1:26" ht="14.25">
      <c r="A205" s="16"/>
      <c r="B205" s="58"/>
      <c r="C205" s="58" t="s">
        <v>983</v>
      </c>
      <c r="D205" s="36" t="s">
        <v>984</v>
      </c>
      <c r="E205" s="22">
        <f>Source!BZ157</f>
        <v>128</v>
      </c>
      <c r="F205" s="167" t="str">
        <f>CONCATENATE(" )", Source!DL157, Source!FT157, "=", Source!FX157)</f>
        <v xml:space="preserve"> )*0,9=115,2</v>
      </c>
      <c r="G205" s="168"/>
      <c r="H205" s="37">
        <f>SUM(S200:S207)</f>
        <v>53.75</v>
      </c>
      <c r="I205" s="41"/>
      <c r="J205" s="32">
        <f>Source!AT157</f>
        <v>115</v>
      </c>
      <c r="K205" s="37">
        <f>SUM(T200:T207)</f>
        <v>53.66</v>
      </c>
      <c r="L205" s="39"/>
    </row>
    <row r="206" spans="1:26" ht="14.25">
      <c r="A206" s="16"/>
      <c r="B206" s="58"/>
      <c r="C206" s="58" t="s">
        <v>985</v>
      </c>
      <c r="D206" s="36" t="s">
        <v>984</v>
      </c>
      <c r="E206" s="22">
        <f>Source!CA157</f>
        <v>83</v>
      </c>
      <c r="F206" s="167" t="str">
        <f>CONCATENATE(" )", Source!DM157, Source!FU157, "=", Source!FY157)</f>
        <v xml:space="preserve"> )*0,85=70,55</v>
      </c>
      <c r="G206" s="168"/>
      <c r="H206" s="37">
        <f>SUM(U200:U207)</f>
        <v>32.92</v>
      </c>
      <c r="I206" s="41"/>
      <c r="J206" s="32">
        <f>Source!AU157</f>
        <v>71</v>
      </c>
      <c r="K206" s="37">
        <f>SUM(V200:V207)</f>
        <v>33.130000000000003</v>
      </c>
      <c r="L206" s="39"/>
    </row>
    <row r="207" spans="1:26" ht="14.25">
      <c r="A207" s="59"/>
      <c r="B207" s="60"/>
      <c r="C207" s="60" t="s">
        <v>986</v>
      </c>
      <c r="D207" s="42" t="s">
        <v>987</v>
      </c>
      <c r="E207" s="43">
        <f>Source!AQ157</f>
        <v>3.74</v>
      </c>
      <c r="F207" s="44"/>
      <c r="G207" s="45" t="str">
        <f>Source!DI157</f>
        <v>)*1,2)*1,15</v>
      </c>
      <c r="H207" s="44"/>
      <c r="I207" s="45"/>
      <c r="J207" s="45"/>
      <c r="K207" s="44"/>
      <c r="L207" s="46">
        <f>Source!U157</f>
        <v>5.1612</v>
      </c>
    </row>
    <row r="208" spans="1:26" ht="15">
      <c r="G208" s="166">
        <f>H201+H202+H204+H205+H206</f>
        <v>209.82999999999998</v>
      </c>
      <c r="H208" s="166"/>
      <c r="J208" s="166">
        <f>K201+K202+K204+K205+K206</f>
        <v>209.95</v>
      </c>
      <c r="K208" s="166"/>
      <c r="L208" s="47">
        <f>Source!U157</f>
        <v>5.1612</v>
      </c>
      <c r="O208" s="26">
        <f>G208</f>
        <v>209.82999999999998</v>
      </c>
      <c r="P208" s="26">
        <f>J208</f>
        <v>209.95</v>
      </c>
      <c r="Q208" s="26">
        <f>L208</f>
        <v>5.1612</v>
      </c>
      <c r="W208">
        <f>IF(Source!BI157&lt;=1,H201+H202+H204+H205+H206, 0)</f>
        <v>209.82999999999998</v>
      </c>
      <c r="X208">
        <f>IF(Source!BI157=2,H201+H202+H204+H205+H206, 0)</f>
        <v>0</v>
      </c>
      <c r="Y208">
        <f>IF(Source!BI157=3,H201+H202+H204+H205+H206, 0)</f>
        <v>0</v>
      </c>
      <c r="Z208">
        <f>IF(Source!BI157=4,H201+H202+H204+H205+H206, 0)</f>
        <v>0</v>
      </c>
    </row>
    <row r="209" spans="1:26" ht="99.75">
      <c r="A209" s="59" t="str">
        <f>Source!E159</f>
        <v>31</v>
      </c>
      <c r="B209" s="60" t="str">
        <f>Source!F159</f>
        <v>Коммеческое предлож.№КП-261046 от 01.02.2021Г.</v>
      </c>
      <c r="C209" s="60" t="s">
        <v>1007</v>
      </c>
      <c r="D209" s="42" t="str">
        <f>Source!H159</f>
        <v>шт.</v>
      </c>
      <c r="E209" s="43">
        <f>Source!I159</f>
        <v>1</v>
      </c>
      <c r="F209" s="44">
        <f>Source!AL159</f>
        <v>7465.4800000000005</v>
      </c>
      <c r="G209" s="45" t="str">
        <f>Source!DD159</f>
        <v/>
      </c>
      <c r="H209" s="44">
        <f>ROUND(Source!AC159*Source!I159, 2)</f>
        <v>7465.48</v>
      </c>
      <c r="I209" s="45" t="str">
        <f>Source!BO159</f>
        <v/>
      </c>
      <c r="J209" s="45">
        <f>IF(Source!BC159&lt;&gt; 0, Source!BC159, 1)</f>
        <v>1</v>
      </c>
      <c r="K209" s="44">
        <f>Source!P159</f>
        <v>7465.48</v>
      </c>
      <c r="L209" s="48"/>
      <c r="S209">
        <f>ROUND((Source!FX159/100)*((ROUND(Source!AF159*Source!I159, 2)+ROUND(Source!AE159*Source!I159, 2))), 2)</f>
        <v>0</v>
      </c>
      <c r="T209">
        <f>Source!X159</f>
        <v>0</v>
      </c>
      <c r="U209">
        <f>ROUND((Source!FY159/100)*((ROUND(Source!AF159*Source!I159, 2)+ROUND(Source!AE159*Source!I159, 2))), 2)</f>
        <v>0</v>
      </c>
      <c r="V209">
        <f>Source!Y159</f>
        <v>0</v>
      </c>
    </row>
    <row r="210" spans="1:26" ht="15">
      <c r="G210" s="166">
        <f>H209</f>
        <v>7465.48</v>
      </c>
      <c r="H210" s="166"/>
      <c r="J210" s="166">
        <f>K209</f>
        <v>7465.48</v>
      </c>
      <c r="K210" s="166"/>
      <c r="L210" s="47">
        <f>Source!U159</f>
        <v>0</v>
      </c>
      <c r="O210" s="26">
        <f>G210</f>
        <v>7465.48</v>
      </c>
      <c r="P210" s="26">
        <f>J210</f>
        <v>7465.48</v>
      </c>
      <c r="Q210" s="26">
        <f>L210</f>
        <v>0</v>
      </c>
      <c r="W210">
        <f>IF(Source!BI159&lt;=1,H209, 0)</f>
        <v>0</v>
      </c>
      <c r="X210">
        <f>IF(Source!BI159=2,H209, 0)</f>
        <v>7465.48</v>
      </c>
      <c r="Y210">
        <f>IF(Source!BI159=3,H209, 0)</f>
        <v>0</v>
      </c>
      <c r="Z210">
        <f>IF(Source!BI159=4,H209, 0)</f>
        <v>0</v>
      </c>
    </row>
    <row r="211" spans="1:26" ht="105">
      <c r="A211" s="16" t="str">
        <f>Source!E161</f>
        <v>32</v>
      </c>
      <c r="B211" s="58" t="s">
        <v>1008</v>
      </c>
      <c r="C211" s="58" t="str">
        <f>Source!G161</f>
        <v>Установка узлов прохода вытяжных вентиляционных шахт диаметром патрубка до 1250 мм</v>
      </c>
      <c r="D211" s="36" t="str">
        <f>Source!H161</f>
        <v>10 ШТ</v>
      </c>
      <c r="E211" s="22">
        <f>Source!I161</f>
        <v>0.1</v>
      </c>
      <c r="F211" s="37">
        <f>Source!AL161+Source!AM161+Source!AO161</f>
        <v>927.01</v>
      </c>
      <c r="G211" s="38"/>
      <c r="H211" s="37"/>
      <c r="I211" s="38" t="str">
        <f>Source!BO161</f>
        <v/>
      </c>
      <c r="J211" s="38"/>
      <c r="K211" s="37"/>
      <c r="L211" s="39"/>
      <c r="S211">
        <f>ROUND((Source!FX161/100)*((ROUND(Source!AF161*Source!I161, 2)+ROUND(Source!AE161*Source!I161, 2))), 2)</f>
        <v>90.96</v>
      </c>
      <c r="T211">
        <f>Source!X161</f>
        <v>90.8</v>
      </c>
      <c r="U211">
        <f>ROUND((Source!FY161/100)*((ROUND(Source!AF161*Source!I161, 2)+ROUND(Source!AE161*Source!I161, 2))), 2)</f>
        <v>55.71</v>
      </c>
      <c r="V211">
        <f>Source!Y161</f>
        <v>56.06</v>
      </c>
    </row>
    <row r="212" spans="1:26">
      <c r="C212" s="29" t="str">
        <f>"Объем: "&amp;Source!I161&amp;"=1/"&amp;"10"</f>
        <v>Объем: 0,1=1/10</v>
      </c>
    </row>
    <row r="213" spans="1:26" ht="14.25">
      <c r="A213" s="16"/>
      <c r="B213" s="58"/>
      <c r="C213" s="58" t="s">
        <v>980</v>
      </c>
      <c r="D213" s="36"/>
      <c r="E213" s="22"/>
      <c r="F213" s="37">
        <f>Source!AO161</f>
        <v>569.97</v>
      </c>
      <c r="G213" s="38" t="str">
        <f>Source!DG161</f>
        <v>)*1,2)*1,15</v>
      </c>
      <c r="H213" s="37">
        <f>ROUND(Source!AF161*Source!I161, 2)</f>
        <v>78.66</v>
      </c>
      <c r="I213" s="38"/>
      <c r="J213" s="38">
        <f>IF(Source!BA161&lt;&gt; 0, Source!BA161, 1)</f>
        <v>1</v>
      </c>
      <c r="K213" s="37">
        <f>Source!S161</f>
        <v>78.66</v>
      </c>
      <c r="L213" s="39"/>
      <c r="R213">
        <f>H213</f>
        <v>78.66</v>
      </c>
    </row>
    <row r="214" spans="1:26" ht="14.25">
      <c r="A214" s="16"/>
      <c r="B214" s="58"/>
      <c r="C214" s="58" t="s">
        <v>104</v>
      </c>
      <c r="D214" s="36"/>
      <c r="E214" s="22"/>
      <c r="F214" s="37">
        <f>Source!AM161</f>
        <v>32.26</v>
      </c>
      <c r="G214" s="38" t="str">
        <f>Source!DE161</f>
        <v>)*1,2)*1,25</v>
      </c>
      <c r="H214" s="37">
        <f>ROUND(Source!AD161*Source!I161, 2)</f>
        <v>4.84</v>
      </c>
      <c r="I214" s="38"/>
      <c r="J214" s="38">
        <f>IF(Source!BB161&lt;&gt; 0, Source!BB161, 1)</f>
        <v>1</v>
      </c>
      <c r="K214" s="37">
        <f>Source!Q161</f>
        <v>4.84</v>
      </c>
      <c r="L214" s="39"/>
    </row>
    <row r="215" spans="1:26" ht="14.25">
      <c r="A215" s="16"/>
      <c r="B215" s="58"/>
      <c r="C215" s="58" t="s">
        <v>981</v>
      </c>
      <c r="D215" s="36"/>
      <c r="E215" s="22"/>
      <c r="F215" s="37">
        <f>Source!AN161</f>
        <v>1.99</v>
      </c>
      <c r="G215" s="38" t="str">
        <f>Source!DF161</f>
        <v>)*1,2)*1,25</v>
      </c>
      <c r="H215" s="40">
        <f>ROUND(Source!AE161*Source!I161, 2)</f>
        <v>0.3</v>
      </c>
      <c r="I215" s="38"/>
      <c r="J215" s="38">
        <f>IF(Source!BS161&lt;&gt; 0, Source!BS161, 1)</f>
        <v>1</v>
      </c>
      <c r="K215" s="40">
        <f>Source!R161</f>
        <v>0.3</v>
      </c>
      <c r="L215" s="39"/>
      <c r="R215">
        <f>H215</f>
        <v>0.3</v>
      </c>
    </row>
    <row r="216" spans="1:26" ht="14.25">
      <c r="A216" s="16"/>
      <c r="B216" s="58"/>
      <c r="C216" s="58" t="s">
        <v>982</v>
      </c>
      <c r="D216" s="36"/>
      <c r="E216" s="22"/>
      <c r="F216" s="37">
        <f>Source!AL161</f>
        <v>324.77999999999997</v>
      </c>
      <c r="G216" s="38" t="str">
        <f>Source!DD161</f>
        <v/>
      </c>
      <c r="H216" s="37">
        <f>ROUND(Source!AC161*Source!I161, 2)</f>
        <v>32.479999999999997</v>
      </c>
      <c r="I216" s="38"/>
      <c r="J216" s="38">
        <f>IF(Source!BC161&lt;&gt; 0, Source!BC161, 1)</f>
        <v>1</v>
      </c>
      <c r="K216" s="37">
        <f>Source!P161</f>
        <v>32.479999999999997</v>
      </c>
      <c r="L216" s="39"/>
    </row>
    <row r="217" spans="1:26" ht="14.25">
      <c r="A217" s="16"/>
      <c r="B217" s="58"/>
      <c r="C217" s="58" t="s">
        <v>983</v>
      </c>
      <c r="D217" s="36" t="s">
        <v>984</v>
      </c>
      <c r="E217" s="22">
        <f>Source!BZ161</f>
        <v>128</v>
      </c>
      <c r="F217" s="167" t="str">
        <f>CONCATENATE(" )", Source!DL161, Source!FT161, "=", Source!FX161)</f>
        <v xml:space="preserve"> )*0,9=115,2</v>
      </c>
      <c r="G217" s="168"/>
      <c r="H217" s="37">
        <f>SUM(S211:S219)</f>
        <v>90.96</v>
      </c>
      <c r="I217" s="41"/>
      <c r="J217" s="32">
        <f>Source!AT161</f>
        <v>115</v>
      </c>
      <c r="K217" s="37">
        <f>SUM(T211:T219)</f>
        <v>90.8</v>
      </c>
      <c r="L217" s="39"/>
    </row>
    <row r="218" spans="1:26" ht="14.25">
      <c r="A218" s="16"/>
      <c r="B218" s="58"/>
      <c r="C218" s="58" t="s">
        <v>985</v>
      </c>
      <c r="D218" s="36" t="s">
        <v>984</v>
      </c>
      <c r="E218" s="22">
        <f>Source!CA161</f>
        <v>83</v>
      </c>
      <c r="F218" s="167" t="str">
        <f>CONCATENATE(" )", Source!DM161, Source!FU161, "=", Source!FY161)</f>
        <v xml:space="preserve"> )*0,85=70,55</v>
      </c>
      <c r="G218" s="168"/>
      <c r="H218" s="37">
        <f>SUM(U211:U219)</f>
        <v>55.71</v>
      </c>
      <c r="I218" s="41"/>
      <c r="J218" s="32">
        <f>Source!AU161</f>
        <v>71</v>
      </c>
      <c r="K218" s="37">
        <f>SUM(V211:V219)</f>
        <v>56.06</v>
      </c>
      <c r="L218" s="39"/>
    </row>
    <row r="219" spans="1:26" ht="14.25">
      <c r="A219" s="59"/>
      <c r="B219" s="60"/>
      <c r="C219" s="60" t="s">
        <v>986</v>
      </c>
      <c r="D219" s="42" t="s">
        <v>987</v>
      </c>
      <c r="E219" s="43">
        <f>Source!AQ161</f>
        <v>66.819999999999993</v>
      </c>
      <c r="F219" s="44"/>
      <c r="G219" s="45" t="str">
        <f>Source!DI161</f>
        <v>)*1,2)*1,15</v>
      </c>
      <c r="H219" s="44"/>
      <c r="I219" s="45"/>
      <c r="J219" s="45"/>
      <c r="K219" s="44"/>
      <c r="L219" s="46">
        <f>Source!U161</f>
        <v>9.2211599999999976</v>
      </c>
    </row>
    <row r="220" spans="1:26" ht="15">
      <c r="G220" s="166">
        <f>H213+H214+H216+H217+H218</f>
        <v>262.64999999999998</v>
      </c>
      <c r="H220" s="166"/>
      <c r="J220" s="166">
        <f>K213+K214+K216+K217+K218</f>
        <v>262.83999999999997</v>
      </c>
      <c r="K220" s="166"/>
      <c r="L220" s="47">
        <f>Source!U161</f>
        <v>9.2211599999999976</v>
      </c>
      <c r="O220" s="26">
        <f>G220</f>
        <v>262.64999999999998</v>
      </c>
      <c r="P220" s="26">
        <f>J220</f>
        <v>262.83999999999997</v>
      </c>
      <c r="Q220" s="26">
        <f>L220</f>
        <v>9.2211599999999976</v>
      </c>
      <c r="W220">
        <f>IF(Source!BI161&lt;=1,H213+H214+H216+H217+H218, 0)</f>
        <v>262.64999999999998</v>
      </c>
      <c r="X220">
        <f>IF(Source!BI161=2,H213+H214+H216+H217+H218, 0)</f>
        <v>0</v>
      </c>
      <c r="Y220">
        <f>IF(Source!BI161=3,H213+H214+H216+H217+H218, 0)</f>
        <v>0</v>
      </c>
      <c r="Z220">
        <f>IF(Source!BI161=4,H213+H214+H216+H217+H218, 0)</f>
        <v>0</v>
      </c>
    </row>
    <row r="221" spans="1:26" ht="99.75">
      <c r="A221" s="59" t="str">
        <f>Source!E163</f>
        <v>33</v>
      </c>
      <c r="B221" s="60" t="str">
        <f>Source!F163</f>
        <v>Коммеческое предлож.№КП-261046 от 01.02.2021Г.</v>
      </c>
      <c r="C221" s="60" t="s">
        <v>1009</v>
      </c>
      <c r="D221" s="42" t="str">
        <f>Source!H163</f>
        <v>шт.</v>
      </c>
      <c r="E221" s="43">
        <f>Source!I163</f>
        <v>1</v>
      </c>
      <c r="F221" s="44">
        <f>Source!AL163</f>
        <v>9282.26</v>
      </c>
      <c r="G221" s="45" t="str">
        <f>Source!DD163</f>
        <v/>
      </c>
      <c r="H221" s="44">
        <f>ROUND(Source!AC163*Source!I163, 2)</f>
        <v>9282.26</v>
      </c>
      <c r="I221" s="45" t="str">
        <f>Source!BO163</f>
        <v/>
      </c>
      <c r="J221" s="45">
        <f>IF(Source!BC163&lt;&gt; 0, Source!BC163, 1)</f>
        <v>1</v>
      </c>
      <c r="K221" s="44">
        <f>Source!P163</f>
        <v>9282.26</v>
      </c>
      <c r="L221" s="48"/>
      <c r="S221">
        <f>ROUND((Source!FX163/100)*((ROUND(Source!AF163*Source!I163, 2)+ROUND(Source!AE163*Source!I163, 2))), 2)</f>
        <v>0</v>
      </c>
      <c r="T221">
        <f>Source!X163</f>
        <v>0</v>
      </c>
      <c r="U221">
        <f>ROUND((Source!FY163/100)*((ROUND(Source!AF163*Source!I163, 2)+ROUND(Source!AE163*Source!I163, 2))), 2)</f>
        <v>0</v>
      </c>
      <c r="V221">
        <f>Source!Y163</f>
        <v>0</v>
      </c>
    </row>
    <row r="222" spans="1:26" ht="15">
      <c r="G222" s="166">
        <f>H221</f>
        <v>9282.26</v>
      </c>
      <c r="H222" s="166"/>
      <c r="J222" s="166">
        <f>K221</f>
        <v>9282.26</v>
      </c>
      <c r="K222" s="166"/>
      <c r="L222" s="47">
        <f>Source!U163</f>
        <v>0</v>
      </c>
      <c r="O222" s="26">
        <f>G222</f>
        <v>9282.26</v>
      </c>
      <c r="P222" s="26">
        <f>J222</f>
        <v>9282.26</v>
      </c>
      <c r="Q222" s="26">
        <f>L222</f>
        <v>0</v>
      </c>
      <c r="W222">
        <f>IF(Source!BI163&lt;=1,H221, 0)</f>
        <v>0</v>
      </c>
      <c r="X222">
        <f>IF(Source!BI163=2,H221, 0)</f>
        <v>9282.26</v>
      </c>
      <c r="Y222">
        <f>IF(Source!BI163=3,H221, 0)</f>
        <v>0</v>
      </c>
      <c r="Z222">
        <f>IF(Source!BI163=4,H221, 0)</f>
        <v>0</v>
      </c>
    </row>
    <row r="223" spans="1:26" ht="105">
      <c r="A223" s="16" t="str">
        <f>Source!E165</f>
        <v>34</v>
      </c>
      <c r="B223" s="58" t="s">
        <v>989</v>
      </c>
      <c r="C223" s="58" t="str">
        <f>Source!G165</f>
        <v>Соединитель гибкий прим. Установка вставок гибких к радиальным вентиляторам</v>
      </c>
      <c r="D223" s="36" t="str">
        <f>Source!H165</f>
        <v>м2</v>
      </c>
      <c r="E223" s="22">
        <f>Source!I165</f>
        <v>1.6</v>
      </c>
      <c r="F223" s="37">
        <f>Source!AL165+Source!AM165+Source!AO165</f>
        <v>54.58</v>
      </c>
      <c r="G223" s="38"/>
      <c r="H223" s="37"/>
      <c r="I223" s="38" t="str">
        <f>Source!BO165</f>
        <v/>
      </c>
      <c r="J223" s="38"/>
      <c r="K223" s="37"/>
      <c r="L223" s="39"/>
      <c r="S223">
        <f>ROUND((Source!FX165/100)*((ROUND(Source!AF165*Source!I165, 2)+ROUND(Source!AE165*Source!I165, 2))), 2)</f>
        <v>128.18</v>
      </c>
      <c r="T223">
        <f>Source!X165</f>
        <v>127.96</v>
      </c>
      <c r="U223">
        <f>ROUND((Source!FY165/100)*((ROUND(Source!AF165*Source!I165, 2)+ROUND(Source!AE165*Source!I165, 2))), 2)</f>
        <v>78.5</v>
      </c>
      <c r="V223">
        <f>Source!Y165</f>
        <v>79</v>
      </c>
    </row>
    <row r="224" spans="1:26" ht="14.25">
      <c r="A224" s="16"/>
      <c r="B224" s="58"/>
      <c r="C224" s="58" t="s">
        <v>980</v>
      </c>
      <c r="D224" s="36"/>
      <c r="E224" s="22"/>
      <c r="F224" s="37">
        <f>Source!AO165</f>
        <v>50.26</v>
      </c>
      <c r="G224" s="38" t="str">
        <f>Source!DG165</f>
        <v>)*1,2)*1,15</v>
      </c>
      <c r="H224" s="37">
        <f>ROUND(Source!AF165*Source!I165, 2)</f>
        <v>110.98</v>
      </c>
      <c r="I224" s="38"/>
      <c r="J224" s="38">
        <f>IF(Source!BA165&lt;&gt; 0, Source!BA165, 1)</f>
        <v>1</v>
      </c>
      <c r="K224" s="37">
        <f>Source!S165</f>
        <v>110.98</v>
      </c>
      <c r="L224" s="39"/>
      <c r="R224">
        <f>H224</f>
        <v>110.98</v>
      </c>
    </row>
    <row r="225" spans="1:32" ht="14.25">
      <c r="A225" s="16"/>
      <c r="B225" s="58"/>
      <c r="C225" s="58" t="s">
        <v>104</v>
      </c>
      <c r="D225" s="36"/>
      <c r="E225" s="22"/>
      <c r="F225" s="37">
        <f>Source!AM165</f>
        <v>0.66</v>
      </c>
      <c r="G225" s="38" t="str">
        <f>Source!DE165</f>
        <v>)*1,2)*1,25</v>
      </c>
      <c r="H225" s="37">
        <f>ROUND(Source!AD165*Source!I165, 2)</f>
        <v>1.58</v>
      </c>
      <c r="I225" s="38"/>
      <c r="J225" s="38">
        <f>IF(Source!BB165&lt;&gt; 0, Source!BB165, 1)</f>
        <v>1</v>
      </c>
      <c r="K225" s="37">
        <f>Source!Q165</f>
        <v>1.58</v>
      </c>
      <c r="L225" s="39"/>
    </row>
    <row r="226" spans="1:32" ht="14.25">
      <c r="A226" s="16"/>
      <c r="B226" s="58"/>
      <c r="C226" s="58" t="s">
        <v>981</v>
      </c>
      <c r="D226" s="36"/>
      <c r="E226" s="22"/>
      <c r="F226" s="37">
        <f>Source!AN165</f>
        <v>0.12</v>
      </c>
      <c r="G226" s="38" t="str">
        <f>Source!DF165</f>
        <v>)*1,2)*1,25</v>
      </c>
      <c r="H226" s="40">
        <f>ROUND(Source!AE165*Source!I165, 2)</f>
        <v>0.28999999999999998</v>
      </c>
      <c r="I226" s="38"/>
      <c r="J226" s="38">
        <f>IF(Source!BS165&lt;&gt; 0, Source!BS165, 1)</f>
        <v>1</v>
      </c>
      <c r="K226" s="40">
        <f>Source!R165</f>
        <v>0.28999999999999998</v>
      </c>
      <c r="L226" s="39"/>
      <c r="R226">
        <f>H226</f>
        <v>0.28999999999999998</v>
      </c>
    </row>
    <row r="227" spans="1:32" ht="14.25">
      <c r="A227" s="16"/>
      <c r="B227" s="58"/>
      <c r="C227" s="58" t="s">
        <v>982</v>
      </c>
      <c r="D227" s="36"/>
      <c r="E227" s="22"/>
      <c r="F227" s="37">
        <f>Source!AL165</f>
        <v>3.66</v>
      </c>
      <c r="G227" s="38" t="str">
        <f>Source!DD165</f>
        <v/>
      </c>
      <c r="H227" s="37">
        <f>ROUND(Source!AC165*Source!I165, 2)</f>
        <v>5.86</v>
      </c>
      <c r="I227" s="38"/>
      <c r="J227" s="38">
        <f>IF(Source!BC165&lt;&gt; 0, Source!BC165, 1)</f>
        <v>1</v>
      </c>
      <c r="K227" s="37">
        <f>Source!P165</f>
        <v>5.86</v>
      </c>
      <c r="L227" s="39"/>
    </row>
    <row r="228" spans="1:32" ht="14.25">
      <c r="A228" s="16"/>
      <c r="B228" s="58"/>
      <c r="C228" s="58" t="s">
        <v>983</v>
      </c>
      <c r="D228" s="36" t="s">
        <v>984</v>
      </c>
      <c r="E228" s="22">
        <f>Source!BZ165</f>
        <v>128</v>
      </c>
      <c r="F228" s="167" t="str">
        <f>CONCATENATE(" )", Source!DL165, Source!FT165, "=", Source!FX165)</f>
        <v xml:space="preserve"> )*0,9=115,2</v>
      </c>
      <c r="G228" s="168"/>
      <c r="H228" s="37">
        <f>SUM(S223:S230)</f>
        <v>128.18</v>
      </c>
      <c r="I228" s="41"/>
      <c r="J228" s="32">
        <f>Source!AT165</f>
        <v>115</v>
      </c>
      <c r="K228" s="37">
        <f>SUM(T223:T230)</f>
        <v>127.96</v>
      </c>
      <c r="L228" s="39"/>
    </row>
    <row r="229" spans="1:32" ht="14.25">
      <c r="A229" s="16"/>
      <c r="B229" s="58"/>
      <c r="C229" s="58" t="s">
        <v>985</v>
      </c>
      <c r="D229" s="36" t="s">
        <v>984</v>
      </c>
      <c r="E229" s="22">
        <f>Source!CA165</f>
        <v>83</v>
      </c>
      <c r="F229" s="167" t="str">
        <f>CONCATENATE(" )", Source!DM165, Source!FU165, "=", Source!FY165)</f>
        <v xml:space="preserve"> )*0,85=70,55</v>
      </c>
      <c r="G229" s="168"/>
      <c r="H229" s="37">
        <f>SUM(U223:U230)</f>
        <v>78.5</v>
      </c>
      <c r="I229" s="41"/>
      <c r="J229" s="32">
        <f>Source!AU165</f>
        <v>71</v>
      </c>
      <c r="K229" s="37">
        <f>SUM(V223:V230)</f>
        <v>79</v>
      </c>
      <c r="L229" s="39"/>
    </row>
    <row r="230" spans="1:32" ht="14.25">
      <c r="A230" s="59"/>
      <c r="B230" s="60"/>
      <c r="C230" s="60" t="s">
        <v>986</v>
      </c>
      <c r="D230" s="42" t="s">
        <v>987</v>
      </c>
      <c r="E230" s="43">
        <f>Source!AQ165</f>
        <v>5.75</v>
      </c>
      <c r="F230" s="44"/>
      <c r="G230" s="45" t="str">
        <f>Source!DI165</f>
        <v>)*1,2)*1,15</v>
      </c>
      <c r="H230" s="44"/>
      <c r="I230" s="45"/>
      <c r="J230" s="45"/>
      <c r="K230" s="44"/>
      <c r="L230" s="46">
        <f>Source!U165</f>
        <v>12.695999999999998</v>
      </c>
    </row>
    <row r="231" spans="1:32" ht="15">
      <c r="G231" s="166">
        <f>H224+H225+H227+H228+H229</f>
        <v>325.10000000000002</v>
      </c>
      <c r="H231" s="166"/>
      <c r="J231" s="166">
        <f>K224+K225+K227+K228+K229</f>
        <v>325.38</v>
      </c>
      <c r="K231" s="166"/>
      <c r="L231" s="47">
        <f>Source!U165</f>
        <v>12.695999999999998</v>
      </c>
      <c r="O231" s="26">
        <f>G231</f>
        <v>325.10000000000002</v>
      </c>
      <c r="P231" s="26">
        <f>J231</f>
        <v>325.38</v>
      </c>
      <c r="Q231" s="26">
        <f>L231</f>
        <v>12.695999999999998</v>
      </c>
      <c r="W231">
        <f>IF(Source!BI165&lt;=1,H224+H225+H227+H228+H229, 0)</f>
        <v>325.10000000000002</v>
      </c>
      <c r="X231">
        <f>IF(Source!BI165=2,H224+H225+H227+H228+H229, 0)</f>
        <v>0</v>
      </c>
      <c r="Y231">
        <f>IF(Source!BI165=3,H224+H225+H227+H228+H229, 0)</f>
        <v>0</v>
      </c>
      <c r="Z231">
        <f>IF(Source!BI165=4,H224+H225+H227+H228+H229, 0)</f>
        <v>0</v>
      </c>
    </row>
    <row r="232" spans="1:32" ht="99.75">
      <c r="A232" s="59" t="str">
        <f>Source!E167</f>
        <v>35</v>
      </c>
      <c r="B232" s="60" t="str">
        <f>Source!F167</f>
        <v>Коммеческое предлож.№КП-261046 от 01.02.2021Г.</v>
      </c>
      <c r="C232" s="60" t="s">
        <v>1010</v>
      </c>
      <c r="D232" s="42" t="str">
        <f>Source!H167</f>
        <v>шт.</v>
      </c>
      <c r="E232" s="43">
        <f>Source!I167</f>
        <v>1</v>
      </c>
      <c r="F232" s="44">
        <f>Source!AL167</f>
        <v>9793.880000000001</v>
      </c>
      <c r="G232" s="45" t="str">
        <f>Source!DD167</f>
        <v/>
      </c>
      <c r="H232" s="44">
        <f>ROUND(Source!AC167*Source!I167, 2)</f>
        <v>9793.8799999999992</v>
      </c>
      <c r="I232" s="45" t="str">
        <f>Source!BO167</f>
        <v/>
      </c>
      <c r="J232" s="45">
        <f>IF(Source!BC167&lt;&gt; 0, Source!BC167, 1)</f>
        <v>1</v>
      </c>
      <c r="K232" s="44">
        <f>Source!P167</f>
        <v>9793.8799999999992</v>
      </c>
      <c r="L232" s="48"/>
      <c r="S232">
        <f>ROUND((Source!FX167/100)*((ROUND(Source!AF167*Source!I167, 2)+ROUND(Source!AE167*Source!I167, 2))), 2)</f>
        <v>0</v>
      </c>
      <c r="T232">
        <f>Source!X167</f>
        <v>0</v>
      </c>
      <c r="U232">
        <f>ROUND((Source!FY167/100)*((ROUND(Source!AF167*Source!I167, 2)+ROUND(Source!AE167*Source!I167, 2))), 2)</f>
        <v>0</v>
      </c>
      <c r="V232">
        <f>Source!Y167</f>
        <v>0</v>
      </c>
    </row>
    <row r="233" spans="1:32" ht="15">
      <c r="G233" s="166">
        <f>H232</f>
        <v>9793.8799999999992</v>
      </c>
      <c r="H233" s="166"/>
      <c r="J233" s="166">
        <f>K232</f>
        <v>9793.8799999999992</v>
      </c>
      <c r="K233" s="166"/>
      <c r="L233" s="47">
        <f>Source!U167</f>
        <v>0</v>
      </c>
      <c r="O233" s="26">
        <f>G233</f>
        <v>9793.8799999999992</v>
      </c>
      <c r="P233" s="26">
        <f>J233</f>
        <v>9793.8799999999992</v>
      </c>
      <c r="Q233" s="26">
        <f>L233</f>
        <v>0</v>
      </c>
      <c r="W233">
        <f>IF(Source!BI167&lt;=1,H232, 0)</f>
        <v>0</v>
      </c>
      <c r="X233">
        <f>IF(Source!BI167=2,H232, 0)</f>
        <v>9793.8799999999992</v>
      </c>
      <c r="Y233">
        <f>IF(Source!BI167=3,H232, 0)</f>
        <v>0</v>
      </c>
      <c r="Z233">
        <f>IF(Source!BI167=4,H232, 0)</f>
        <v>0</v>
      </c>
    </row>
    <row r="234" spans="1:32" ht="99.75">
      <c r="A234" s="59" t="str">
        <f>Source!E169</f>
        <v>36</v>
      </c>
      <c r="B234" s="60" t="str">
        <f>Source!F169</f>
        <v>Коммеческое предлож.№КП-261046 от 01.02.2021Г.</v>
      </c>
      <c r="C234" s="60" t="s">
        <v>1011</v>
      </c>
      <c r="D234" s="42" t="str">
        <f>Source!H169</f>
        <v>шт.</v>
      </c>
      <c r="E234" s="43">
        <f>Source!I169</f>
        <v>1</v>
      </c>
      <c r="F234" s="44">
        <f>Source!AL169</f>
        <v>4594.1400000000003</v>
      </c>
      <c r="G234" s="45" t="str">
        <f>Source!DD169</f>
        <v/>
      </c>
      <c r="H234" s="44">
        <f>ROUND(Source!AC169*Source!I169, 2)</f>
        <v>4594.1400000000003</v>
      </c>
      <c r="I234" s="45" t="str">
        <f>Source!BO169</f>
        <v/>
      </c>
      <c r="J234" s="45">
        <f>IF(Source!BC169&lt;&gt; 0, Source!BC169, 1)</f>
        <v>1</v>
      </c>
      <c r="K234" s="44">
        <f>Source!P169</f>
        <v>4594.1400000000003</v>
      </c>
      <c r="L234" s="48"/>
      <c r="S234">
        <f>ROUND((Source!FX169/100)*((ROUND(Source!AF169*Source!I169, 2)+ROUND(Source!AE169*Source!I169, 2))), 2)</f>
        <v>0</v>
      </c>
      <c r="T234">
        <f>Source!X169</f>
        <v>0</v>
      </c>
      <c r="U234">
        <f>ROUND((Source!FY169/100)*((ROUND(Source!AF169*Source!I169, 2)+ROUND(Source!AE169*Source!I169, 2))), 2)</f>
        <v>0</v>
      </c>
      <c r="V234">
        <f>Source!Y169</f>
        <v>0</v>
      </c>
    </row>
    <row r="235" spans="1:32" ht="15">
      <c r="G235" s="166">
        <f>H234</f>
        <v>4594.1400000000003</v>
      </c>
      <c r="H235" s="166"/>
      <c r="J235" s="166">
        <f>K234</f>
        <v>4594.1400000000003</v>
      </c>
      <c r="K235" s="166"/>
      <c r="L235" s="47">
        <f>Source!U169</f>
        <v>0</v>
      </c>
      <c r="O235" s="26">
        <f>G235</f>
        <v>4594.1400000000003</v>
      </c>
      <c r="P235" s="26">
        <f>J235</f>
        <v>4594.1400000000003</v>
      </c>
      <c r="Q235" s="26">
        <f>L235</f>
        <v>0</v>
      </c>
      <c r="W235">
        <f>IF(Source!BI169&lt;=1,H234, 0)</f>
        <v>0</v>
      </c>
      <c r="X235">
        <f>IF(Source!BI169=2,H234, 0)</f>
        <v>4594.1400000000003</v>
      </c>
      <c r="Y235">
        <f>IF(Source!BI169=3,H234, 0)</f>
        <v>0</v>
      </c>
      <c r="Z235">
        <f>IF(Source!BI169=4,H234, 0)</f>
        <v>0</v>
      </c>
    </row>
    <row r="237" spans="1:32" ht="15">
      <c r="A237" s="171" t="str">
        <f>CONCATENATE("Итого по разделу: ",IF(Source!G171&lt;&gt;"Новый раздел", Source!G171, ""))</f>
        <v>Итого по разделу: 3.Система ВД3 (оборудование)</v>
      </c>
      <c r="B237" s="171"/>
      <c r="C237" s="171"/>
      <c r="D237" s="171"/>
      <c r="E237" s="171"/>
      <c r="F237" s="171"/>
      <c r="G237" s="159">
        <f>SUM(O186:O236)</f>
        <v>243481.27000000005</v>
      </c>
      <c r="H237" s="159"/>
      <c r="I237" s="35"/>
      <c r="J237" s="159">
        <f>SUM(P186:P236)</f>
        <v>243482.30000000008</v>
      </c>
      <c r="K237" s="159"/>
      <c r="L237" s="47">
        <f>SUM(Q186:Q236)</f>
        <v>43.320959999999992</v>
      </c>
      <c r="AF237" s="63" t="str">
        <f>CONCATENATE("Итого по разделу: ",IF(Source!G171&lt;&gt;"Новый раздел", Source!G171, ""))</f>
        <v>Итого по разделу: 3.Система ВД3 (оборудование)</v>
      </c>
    </row>
    <row r="241" spans="1:26" ht="16.5">
      <c r="A241" s="169" t="str">
        <f>CONCATENATE("Раздел: ",IF(Source!G201&lt;&gt;"Новый раздел", Source!G201, ""))</f>
        <v>Раздел: 4.Система ВД4 (оборудование)</v>
      </c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</row>
    <row r="242" spans="1:26" ht="105">
      <c r="A242" s="16" t="str">
        <f>Source!E206</f>
        <v>37</v>
      </c>
      <c r="B242" s="58" t="s">
        <v>1004</v>
      </c>
      <c r="C242" s="58" t="str">
        <f>Source!G206</f>
        <v>Установка вентиляторов крышных массой до 0,4 т</v>
      </c>
      <c r="D242" s="36" t="str">
        <f>Source!H206</f>
        <v>ШТ</v>
      </c>
      <c r="E242" s="22">
        <f>Source!I206</f>
        <v>1</v>
      </c>
      <c r="F242" s="37">
        <f>Source!AL206+Source!AM206+Source!AO206</f>
        <v>223.31</v>
      </c>
      <c r="G242" s="38"/>
      <c r="H242" s="37"/>
      <c r="I242" s="38" t="str">
        <f>Source!BO206</f>
        <v/>
      </c>
      <c r="J242" s="38"/>
      <c r="K242" s="37"/>
      <c r="L242" s="39"/>
      <c r="S242">
        <f>ROUND((Source!FX206/100)*((ROUND(Source!AF206*Source!I206, 2)+ROUND(Source!AE206*Source!I206, 2))), 2)</f>
        <v>199.43</v>
      </c>
      <c r="T242">
        <f>Source!X206</f>
        <v>199.09</v>
      </c>
      <c r="U242">
        <f>ROUND((Source!FY206/100)*((ROUND(Source!AF206*Source!I206, 2)+ROUND(Source!AE206*Source!I206, 2))), 2)</f>
        <v>122.14</v>
      </c>
      <c r="V242">
        <f>Source!Y206</f>
        <v>122.92</v>
      </c>
    </row>
    <row r="243" spans="1:26" ht="14.25">
      <c r="A243" s="16"/>
      <c r="B243" s="58"/>
      <c r="C243" s="58" t="s">
        <v>980</v>
      </c>
      <c r="D243" s="36"/>
      <c r="E243" s="22"/>
      <c r="F243" s="37">
        <f>Source!AO206</f>
        <v>113.23</v>
      </c>
      <c r="G243" s="38" t="str">
        <f>Source!DG206</f>
        <v>)*1,2)*1,15</v>
      </c>
      <c r="H243" s="37">
        <f>ROUND(Source!AF206*Source!I206, 2)</f>
        <v>156.26</v>
      </c>
      <c r="I243" s="38"/>
      <c r="J243" s="38">
        <f>IF(Source!BA206&lt;&gt; 0, Source!BA206, 1)</f>
        <v>1</v>
      </c>
      <c r="K243" s="37">
        <f>Source!S206</f>
        <v>156.26</v>
      </c>
      <c r="L243" s="39"/>
      <c r="R243">
        <f>H243</f>
        <v>156.26</v>
      </c>
    </row>
    <row r="244" spans="1:26" ht="14.25">
      <c r="A244" s="16"/>
      <c r="B244" s="58"/>
      <c r="C244" s="58" t="s">
        <v>104</v>
      </c>
      <c r="D244" s="36"/>
      <c r="E244" s="22"/>
      <c r="F244" s="37">
        <f>Source!AM206</f>
        <v>87.54</v>
      </c>
      <c r="G244" s="38" t="str">
        <f>Source!DE206</f>
        <v>)*1,2)*1,25</v>
      </c>
      <c r="H244" s="37">
        <f>ROUND(Source!AD206*Source!I206, 2)</f>
        <v>131.31</v>
      </c>
      <c r="I244" s="38"/>
      <c r="J244" s="38">
        <f>IF(Source!BB206&lt;&gt; 0, Source!BB206, 1)</f>
        <v>1</v>
      </c>
      <c r="K244" s="37">
        <f>Source!Q206</f>
        <v>131.31</v>
      </c>
      <c r="L244" s="39"/>
    </row>
    <row r="245" spans="1:26" ht="14.25">
      <c r="A245" s="16"/>
      <c r="B245" s="58"/>
      <c r="C245" s="58" t="s">
        <v>981</v>
      </c>
      <c r="D245" s="36"/>
      <c r="E245" s="22"/>
      <c r="F245" s="37">
        <f>Source!AN206</f>
        <v>11.24</v>
      </c>
      <c r="G245" s="38" t="str">
        <f>Source!DF206</f>
        <v>)*1,2)*1,25</v>
      </c>
      <c r="H245" s="40">
        <f>ROUND(Source!AE206*Source!I206, 2)</f>
        <v>16.86</v>
      </c>
      <c r="I245" s="38"/>
      <c r="J245" s="38">
        <f>IF(Source!BS206&lt;&gt; 0, Source!BS206, 1)</f>
        <v>1</v>
      </c>
      <c r="K245" s="40">
        <f>Source!R206</f>
        <v>16.86</v>
      </c>
      <c r="L245" s="39"/>
      <c r="R245">
        <f>H245</f>
        <v>16.86</v>
      </c>
    </row>
    <row r="246" spans="1:26" ht="14.25">
      <c r="A246" s="16"/>
      <c r="B246" s="58"/>
      <c r="C246" s="58" t="s">
        <v>982</v>
      </c>
      <c r="D246" s="36"/>
      <c r="E246" s="22"/>
      <c r="F246" s="37">
        <f>Source!AL206</f>
        <v>22.54</v>
      </c>
      <c r="G246" s="38" t="str">
        <f>Source!DD206</f>
        <v/>
      </c>
      <c r="H246" s="37">
        <f>ROUND(Source!AC206*Source!I206, 2)</f>
        <v>22.54</v>
      </c>
      <c r="I246" s="38"/>
      <c r="J246" s="38">
        <f>IF(Source!BC206&lt;&gt; 0, Source!BC206, 1)</f>
        <v>1</v>
      </c>
      <c r="K246" s="37">
        <f>Source!P206</f>
        <v>22.54</v>
      </c>
      <c r="L246" s="39"/>
    </row>
    <row r="247" spans="1:26" ht="14.25">
      <c r="A247" s="16"/>
      <c r="B247" s="58"/>
      <c r="C247" s="58" t="s">
        <v>983</v>
      </c>
      <c r="D247" s="36" t="s">
        <v>984</v>
      </c>
      <c r="E247" s="22">
        <f>Source!BZ206</f>
        <v>128</v>
      </c>
      <c r="F247" s="167" t="str">
        <f>CONCATENATE(" )", Source!DL206, Source!FT206, "=", Source!FX206)</f>
        <v xml:space="preserve"> )*0,9=115,2</v>
      </c>
      <c r="G247" s="168"/>
      <c r="H247" s="37">
        <f>SUM(S242:S249)</f>
        <v>199.43</v>
      </c>
      <c r="I247" s="41"/>
      <c r="J247" s="32">
        <f>Source!AT206</f>
        <v>115</v>
      </c>
      <c r="K247" s="37">
        <f>SUM(T242:T249)</f>
        <v>199.09</v>
      </c>
      <c r="L247" s="39"/>
    </row>
    <row r="248" spans="1:26" ht="14.25">
      <c r="A248" s="16"/>
      <c r="B248" s="58"/>
      <c r="C248" s="58" t="s">
        <v>985</v>
      </c>
      <c r="D248" s="36" t="s">
        <v>984</v>
      </c>
      <c r="E248" s="22">
        <f>Source!CA206</f>
        <v>83</v>
      </c>
      <c r="F248" s="167" t="str">
        <f>CONCATENATE(" )", Source!DM206, Source!FU206, "=", Source!FY206)</f>
        <v xml:space="preserve"> )*0,85=70,55</v>
      </c>
      <c r="G248" s="168"/>
      <c r="H248" s="37">
        <f>SUM(U242:U249)</f>
        <v>122.14</v>
      </c>
      <c r="I248" s="41"/>
      <c r="J248" s="32">
        <f>Source!AU206</f>
        <v>71</v>
      </c>
      <c r="K248" s="37">
        <f>SUM(V242:V249)</f>
        <v>122.92</v>
      </c>
      <c r="L248" s="39"/>
    </row>
    <row r="249" spans="1:26" ht="14.25">
      <c r="A249" s="59"/>
      <c r="B249" s="60"/>
      <c r="C249" s="60" t="s">
        <v>986</v>
      </c>
      <c r="D249" s="42" t="s">
        <v>987</v>
      </c>
      <c r="E249" s="43">
        <f>Source!AQ206</f>
        <v>11.77</v>
      </c>
      <c r="F249" s="44"/>
      <c r="G249" s="45" t="str">
        <f>Source!DI206</f>
        <v>)*1,2)*1,15</v>
      </c>
      <c r="H249" s="44"/>
      <c r="I249" s="45"/>
      <c r="J249" s="45"/>
      <c r="K249" s="44"/>
      <c r="L249" s="46">
        <f>Source!U206</f>
        <v>16.242599999999996</v>
      </c>
    </row>
    <row r="250" spans="1:26" ht="15">
      <c r="G250" s="166">
        <f>H243+H244+H246+H247+H248</f>
        <v>631.68000000000006</v>
      </c>
      <c r="H250" s="166"/>
      <c r="J250" s="166">
        <f>K243+K244+K246+K247+K248</f>
        <v>632.12</v>
      </c>
      <c r="K250" s="166"/>
      <c r="L250" s="47">
        <f>Source!U206</f>
        <v>16.242599999999996</v>
      </c>
      <c r="O250" s="26">
        <f>G250</f>
        <v>631.68000000000006</v>
      </c>
      <c r="P250" s="26">
        <f>J250</f>
        <v>632.12</v>
      </c>
      <c r="Q250" s="26">
        <f>L250</f>
        <v>16.242599999999996</v>
      </c>
      <c r="W250">
        <f>IF(Source!BI206&lt;=1,H243+H244+H246+H247+H248, 0)</f>
        <v>631.68000000000006</v>
      </c>
      <c r="X250">
        <f>IF(Source!BI206=2,H243+H244+H246+H247+H248, 0)</f>
        <v>0</v>
      </c>
      <c r="Y250">
        <f>IF(Source!BI206=3,H243+H244+H246+H247+H248, 0)</f>
        <v>0</v>
      </c>
      <c r="Z250">
        <f>IF(Source!BI206=4,H243+H244+H246+H247+H248, 0)</f>
        <v>0</v>
      </c>
    </row>
    <row r="251" spans="1:26" ht="28.5">
      <c r="A251" s="59" t="str">
        <f>Source!E208</f>
        <v>38</v>
      </c>
      <c r="B251" s="60" t="str">
        <f>Source!F208</f>
        <v>01.7.15.02-0051</v>
      </c>
      <c r="C251" s="60" t="str">
        <f>Source!G208</f>
        <v>Болты анкерные</v>
      </c>
      <c r="D251" s="42" t="str">
        <f>Source!H208</f>
        <v>т</v>
      </c>
      <c r="E251" s="43">
        <f>Source!I208</f>
        <v>5.3E-3</v>
      </c>
      <c r="F251" s="44">
        <f>Source!AL208</f>
        <v>10068</v>
      </c>
      <c r="G251" s="45" t="str">
        <f>Source!DD208</f>
        <v/>
      </c>
      <c r="H251" s="44">
        <f>ROUND(Source!AC208*Source!I208, 2)</f>
        <v>53.36</v>
      </c>
      <c r="I251" s="45" t="str">
        <f>Source!BO208</f>
        <v/>
      </c>
      <c r="J251" s="45">
        <f>IF(Source!BC208&lt;&gt; 0, Source!BC208, 1)</f>
        <v>1</v>
      </c>
      <c r="K251" s="44">
        <f>Source!P208</f>
        <v>53.36</v>
      </c>
      <c r="L251" s="48"/>
      <c r="S251">
        <f>ROUND((Source!FX208/100)*((ROUND(Source!AF208*Source!I208, 2)+ROUND(Source!AE208*Source!I208, 2))), 2)</f>
        <v>0</v>
      </c>
      <c r="T251">
        <f>Source!X208</f>
        <v>0</v>
      </c>
      <c r="U251">
        <f>ROUND((Source!FY208/100)*((ROUND(Source!AF208*Source!I208, 2)+ROUND(Source!AE208*Source!I208, 2))), 2)</f>
        <v>0</v>
      </c>
      <c r="V251">
        <f>Source!Y208</f>
        <v>0</v>
      </c>
    </row>
    <row r="252" spans="1:26" ht="15">
      <c r="G252" s="166">
        <f>H251</f>
        <v>53.36</v>
      </c>
      <c r="H252" s="166"/>
      <c r="J252" s="166">
        <f>K251</f>
        <v>53.36</v>
      </c>
      <c r="K252" s="166"/>
      <c r="L252" s="47">
        <f>Source!U208</f>
        <v>0</v>
      </c>
      <c r="O252" s="26">
        <f>G252</f>
        <v>53.36</v>
      </c>
      <c r="P252" s="26">
        <f>J252</f>
        <v>53.36</v>
      </c>
      <c r="Q252" s="26">
        <f>L252</f>
        <v>0</v>
      </c>
      <c r="W252">
        <f>IF(Source!BI208&lt;=1,H251, 0)</f>
        <v>53.36</v>
      </c>
      <c r="X252">
        <f>IF(Source!BI208=2,H251, 0)</f>
        <v>0</v>
      </c>
      <c r="Y252">
        <f>IF(Source!BI208=3,H251, 0)</f>
        <v>0</v>
      </c>
      <c r="Z252">
        <f>IF(Source!BI208=4,H251, 0)</f>
        <v>0</v>
      </c>
    </row>
    <row r="253" spans="1:26" ht="99.75">
      <c r="A253" s="61" t="str">
        <f>Source!E210</f>
        <v>39</v>
      </c>
      <c r="B253" s="62" t="str">
        <f>Source!F210</f>
        <v>Коммеческое предлож.№КП-261046 от 01.02.2021Г.</v>
      </c>
      <c r="C253" s="62" t="s">
        <v>1012</v>
      </c>
      <c r="D253" s="49" t="str">
        <f>Source!H210</f>
        <v>шт.</v>
      </c>
      <c r="E253" s="50">
        <f>Source!I210</f>
        <v>1</v>
      </c>
      <c r="F253" s="51">
        <f>Source!AL210</f>
        <v>153414.97</v>
      </c>
      <c r="G253" s="52" t="str">
        <f>Source!DD210</f>
        <v/>
      </c>
      <c r="H253" s="51">
        <f>ROUND(Source!AC210*Source!I210, 2)</f>
        <v>153414.97</v>
      </c>
      <c r="I253" s="52" t="str">
        <f>Source!BO210</f>
        <v/>
      </c>
      <c r="J253" s="52">
        <f>IF(Source!BC210&lt;&gt; 0, Source!BC210, 1)</f>
        <v>1</v>
      </c>
      <c r="K253" s="51">
        <f>Source!P210</f>
        <v>153414.97</v>
      </c>
      <c r="L253" s="53"/>
      <c r="S253">
        <f>ROUND((Source!FX210/100)*((ROUND(Source!AF210*Source!I210, 2)+ROUND(Source!AE210*Source!I210, 2))), 2)</f>
        <v>0</v>
      </c>
      <c r="T253">
        <f>Source!X210</f>
        <v>0</v>
      </c>
      <c r="U253">
        <f>ROUND((Source!FY210/100)*((ROUND(Source!AF210*Source!I210, 2)+ROUND(Source!AE210*Source!I210, 2))), 2)</f>
        <v>0</v>
      </c>
      <c r="V253">
        <f>Source!Y210</f>
        <v>0</v>
      </c>
    </row>
    <row r="254" spans="1:26" ht="15">
      <c r="A254" s="28"/>
      <c r="B254" s="28"/>
      <c r="C254" s="28"/>
      <c r="D254" s="28"/>
      <c r="E254" s="28"/>
      <c r="F254" s="28"/>
      <c r="G254" s="170">
        <f>H253</f>
        <v>153414.97</v>
      </c>
      <c r="H254" s="170"/>
      <c r="I254" s="28"/>
      <c r="J254" s="170">
        <f>K253</f>
        <v>153414.97</v>
      </c>
      <c r="K254" s="170"/>
      <c r="L254" s="54">
        <f>Source!U210</f>
        <v>0</v>
      </c>
      <c r="O254" s="26">
        <f>G254</f>
        <v>153414.97</v>
      </c>
      <c r="P254" s="26">
        <f>J254</f>
        <v>153414.97</v>
      </c>
      <c r="Q254" s="26">
        <f>L254</f>
        <v>0</v>
      </c>
      <c r="W254">
        <f>IF(Source!BI210&lt;=1,H253, 0)</f>
        <v>0</v>
      </c>
      <c r="X254">
        <f>IF(Source!BI210=2,H253, 0)</f>
        <v>0</v>
      </c>
      <c r="Y254">
        <f>IF(Source!BI210=3,H253, 0)</f>
        <v>153414.97</v>
      </c>
      <c r="Z254">
        <f>IF(Source!BI210=4,H253, 0)</f>
        <v>0</v>
      </c>
    </row>
    <row r="255" spans="1:26" ht="105">
      <c r="A255" s="16" t="str">
        <f>Source!E212</f>
        <v>40</v>
      </c>
      <c r="B255" s="58" t="s">
        <v>1006</v>
      </c>
      <c r="C255" s="58" t="str">
        <f>Source!G212</f>
        <v>Установка клапанов обратных периметром до 4500 мм</v>
      </c>
      <c r="D255" s="36" t="str">
        <f>Source!H212</f>
        <v>ШТ</v>
      </c>
      <c r="E255" s="22">
        <f>Source!I212</f>
        <v>1</v>
      </c>
      <c r="F255" s="37">
        <f>Source!AL212+Source!AM212+Source!AO212</f>
        <v>107.12</v>
      </c>
      <c r="G255" s="38"/>
      <c r="H255" s="37"/>
      <c r="I255" s="38" t="str">
        <f>Source!BO212</f>
        <v/>
      </c>
      <c r="J255" s="38"/>
      <c r="K255" s="37"/>
      <c r="L255" s="39"/>
      <c r="S255">
        <f>ROUND((Source!FX212/100)*((ROUND(Source!AF212*Source!I212, 2)+ROUND(Source!AE212*Source!I212, 2))), 2)</f>
        <v>53.75</v>
      </c>
      <c r="T255">
        <f>Source!X212</f>
        <v>53.66</v>
      </c>
      <c r="U255">
        <f>ROUND((Source!FY212/100)*((ROUND(Source!AF212*Source!I212, 2)+ROUND(Source!AE212*Source!I212, 2))), 2)</f>
        <v>32.92</v>
      </c>
      <c r="V255">
        <f>Source!Y212</f>
        <v>33.130000000000003</v>
      </c>
    </row>
    <row r="256" spans="1:26" ht="14.25">
      <c r="A256" s="16"/>
      <c r="B256" s="58"/>
      <c r="C256" s="58" t="s">
        <v>980</v>
      </c>
      <c r="D256" s="36"/>
      <c r="E256" s="22"/>
      <c r="F256" s="37">
        <f>Source!AO212</f>
        <v>33.14</v>
      </c>
      <c r="G256" s="38" t="str">
        <f>Source!DG212</f>
        <v>)*1,2)*1,15</v>
      </c>
      <c r="H256" s="37">
        <f>ROUND(Source!AF212*Source!I212, 2)</f>
        <v>45.73</v>
      </c>
      <c r="I256" s="38"/>
      <c r="J256" s="38">
        <f>IF(Source!BA212&lt;&gt; 0, Source!BA212, 1)</f>
        <v>1</v>
      </c>
      <c r="K256" s="37">
        <f>Source!S212</f>
        <v>45.73</v>
      </c>
      <c r="L256" s="39"/>
      <c r="R256">
        <f>H256</f>
        <v>45.73</v>
      </c>
    </row>
    <row r="257" spans="1:26" ht="14.25">
      <c r="A257" s="16"/>
      <c r="B257" s="58"/>
      <c r="C257" s="58" t="s">
        <v>104</v>
      </c>
      <c r="D257" s="36"/>
      <c r="E257" s="22"/>
      <c r="F257" s="37">
        <f>Source!AM212</f>
        <v>6.89</v>
      </c>
      <c r="G257" s="38" t="str">
        <f>Source!DE212</f>
        <v>)*1,2)*1,25</v>
      </c>
      <c r="H257" s="37">
        <f>ROUND(Source!AD212*Source!I212, 2)</f>
        <v>10.34</v>
      </c>
      <c r="I257" s="38"/>
      <c r="J257" s="38">
        <f>IF(Source!BB212&lt;&gt; 0, Source!BB212, 1)</f>
        <v>1</v>
      </c>
      <c r="K257" s="37">
        <f>Source!Q212</f>
        <v>10.34</v>
      </c>
      <c r="L257" s="39"/>
    </row>
    <row r="258" spans="1:26" ht="14.25">
      <c r="A258" s="16"/>
      <c r="B258" s="58"/>
      <c r="C258" s="58" t="s">
        <v>981</v>
      </c>
      <c r="D258" s="36"/>
      <c r="E258" s="22"/>
      <c r="F258" s="37">
        <f>Source!AN212</f>
        <v>0.62</v>
      </c>
      <c r="G258" s="38" t="str">
        <f>Source!DF212</f>
        <v>)*1,2)*1,25</v>
      </c>
      <c r="H258" s="40">
        <f>ROUND(Source!AE212*Source!I212, 2)</f>
        <v>0.93</v>
      </c>
      <c r="I258" s="38"/>
      <c r="J258" s="38">
        <f>IF(Source!BS212&lt;&gt; 0, Source!BS212, 1)</f>
        <v>1</v>
      </c>
      <c r="K258" s="40">
        <f>Source!R212</f>
        <v>0.93</v>
      </c>
      <c r="L258" s="39"/>
      <c r="R258">
        <f>H258</f>
        <v>0.93</v>
      </c>
    </row>
    <row r="259" spans="1:26" ht="14.25">
      <c r="A259" s="16"/>
      <c r="B259" s="58"/>
      <c r="C259" s="58" t="s">
        <v>982</v>
      </c>
      <c r="D259" s="36"/>
      <c r="E259" s="22"/>
      <c r="F259" s="37">
        <f>Source!AL212</f>
        <v>67.09</v>
      </c>
      <c r="G259" s="38" t="str">
        <f>Source!DD212</f>
        <v/>
      </c>
      <c r="H259" s="37">
        <f>ROUND(Source!AC212*Source!I212, 2)</f>
        <v>67.09</v>
      </c>
      <c r="I259" s="38"/>
      <c r="J259" s="38">
        <f>IF(Source!BC212&lt;&gt; 0, Source!BC212, 1)</f>
        <v>1</v>
      </c>
      <c r="K259" s="37">
        <f>Source!P212</f>
        <v>67.09</v>
      </c>
      <c r="L259" s="39"/>
    </row>
    <row r="260" spans="1:26" ht="14.25">
      <c r="A260" s="16"/>
      <c r="B260" s="58"/>
      <c r="C260" s="58" t="s">
        <v>983</v>
      </c>
      <c r="D260" s="36" t="s">
        <v>984</v>
      </c>
      <c r="E260" s="22">
        <f>Source!BZ212</f>
        <v>128</v>
      </c>
      <c r="F260" s="167" t="str">
        <f>CONCATENATE(" )", Source!DL212, Source!FT212, "=", Source!FX212)</f>
        <v xml:space="preserve"> )*0,9=115,2</v>
      </c>
      <c r="G260" s="168"/>
      <c r="H260" s="37">
        <f>SUM(S255:S262)</f>
        <v>53.75</v>
      </c>
      <c r="I260" s="41"/>
      <c r="J260" s="32">
        <f>Source!AT212</f>
        <v>115</v>
      </c>
      <c r="K260" s="37">
        <f>SUM(T255:T262)</f>
        <v>53.66</v>
      </c>
      <c r="L260" s="39"/>
    </row>
    <row r="261" spans="1:26" ht="14.25">
      <c r="A261" s="16"/>
      <c r="B261" s="58"/>
      <c r="C261" s="58" t="s">
        <v>985</v>
      </c>
      <c r="D261" s="36" t="s">
        <v>984</v>
      </c>
      <c r="E261" s="22">
        <f>Source!CA212</f>
        <v>83</v>
      </c>
      <c r="F261" s="167" t="str">
        <f>CONCATENATE(" )", Source!DM212, Source!FU212, "=", Source!FY212)</f>
        <v xml:space="preserve"> )*0,85=70,55</v>
      </c>
      <c r="G261" s="168"/>
      <c r="H261" s="37">
        <f>SUM(U255:U262)</f>
        <v>32.92</v>
      </c>
      <c r="I261" s="41"/>
      <c r="J261" s="32">
        <f>Source!AU212</f>
        <v>71</v>
      </c>
      <c r="K261" s="37">
        <f>SUM(V255:V262)</f>
        <v>33.130000000000003</v>
      </c>
      <c r="L261" s="39"/>
    </row>
    <row r="262" spans="1:26" ht="14.25">
      <c r="A262" s="59"/>
      <c r="B262" s="60"/>
      <c r="C262" s="60" t="s">
        <v>986</v>
      </c>
      <c r="D262" s="42" t="s">
        <v>987</v>
      </c>
      <c r="E262" s="43">
        <f>Source!AQ212</f>
        <v>3.74</v>
      </c>
      <c r="F262" s="44"/>
      <c r="G262" s="45" t="str">
        <f>Source!DI212</f>
        <v>)*1,2)*1,15</v>
      </c>
      <c r="H262" s="44"/>
      <c r="I262" s="45"/>
      <c r="J262" s="45"/>
      <c r="K262" s="44"/>
      <c r="L262" s="46">
        <f>Source!U212</f>
        <v>5.1612</v>
      </c>
    </row>
    <row r="263" spans="1:26" ht="15">
      <c r="G263" s="166">
        <f>H256+H257+H259+H260+H261</f>
        <v>209.82999999999998</v>
      </c>
      <c r="H263" s="166"/>
      <c r="J263" s="166">
        <f>K256+K257+K259+K260+K261</f>
        <v>209.95</v>
      </c>
      <c r="K263" s="166"/>
      <c r="L263" s="47">
        <f>Source!U212</f>
        <v>5.1612</v>
      </c>
      <c r="O263" s="26">
        <f>G263</f>
        <v>209.82999999999998</v>
      </c>
      <c r="P263" s="26">
        <f>J263</f>
        <v>209.95</v>
      </c>
      <c r="Q263" s="26">
        <f>L263</f>
        <v>5.1612</v>
      </c>
      <c r="W263">
        <f>IF(Source!BI212&lt;=1,H256+H257+H259+H260+H261, 0)</f>
        <v>209.82999999999998</v>
      </c>
      <c r="X263">
        <f>IF(Source!BI212=2,H256+H257+H259+H260+H261, 0)</f>
        <v>0</v>
      </c>
      <c r="Y263">
        <f>IF(Source!BI212=3,H256+H257+H259+H260+H261, 0)</f>
        <v>0</v>
      </c>
      <c r="Z263">
        <f>IF(Source!BI212=4,H256+H257+H259+H260+H261, 0)</f>
        <v>0</v>
      </c>
    </row>
    <row r="264" spans="1:26" ht="99.75">
      <c r="A264" s="59" t="str">
        <f>Source!E214</f>
        <v>41</v>
      </c>
      <c r="B264" s="60" t="str">
        <f>Source!F214</f>
        <v>Коммеческое предлож.№КП-261046 от 01.02.2021Г.</v>
      </c>
      <c r="C264" s="60" t="s">
        <v>1007</v>
      </c>
      <c r="D264" s="42" t="str">
        <f>Source!H214</f>
        <v>шт.</v>
      </c>
      <c r="E264" s="43">
        <f>Source!I214</f>
        <v>1</v>
      </c>
      <c r="F264" s="44">
        <f>Source!AL214</f>
        <v>7465.4800000000005</v>
      </c>
      <c r="G264" s="45" t="str">
        <f>Source!DD214</f>
        <v/>
      </c>
      <c r="H264" s="44">
        <f>ROUND(Source!AC214*Source!I214, 2)</f>
        <v>7465.48</v>
      </c>
      <c r="I264" s="45" t="str">
        <f>Source!BO214</f>
        <v/>
      </c>
      <c r="J264" s="45">
        <f>IF(Source!BC214&lt;&gt; 0, Source!BC214, 1)</f>
        <v>1</v>
      </c>
      <c r="K264" s="44">
        <f>Source!P214</f>
        <v>7465.48</v>
      </c>
      <c r="L264" s="48"/>
      <c r="S264">
        <f>ROUND((Source!FX214/100)*((ROUND(Source!AF214*Source!I214, 2)+ROUND(Source!AE214*Source!I214, 2))), 2)</f>
        <v>0</v>
      </c>
      <c r="T264">
        <f>Source!X214</f>
        <v>0</v>
      </c>
      <c r="U264">
        <f>ROUND((Source!FY214/100)*((ROUND(Source!AF214*Source!I214, 2)+ROUND(Source!AE214*Source!I214, 2))), 2)</f>
        <v>0</v>
      </c>
      <c r="V264">
        <f>Source!Y214</f>
        <v>0</v>
      </c>
    </row>
    <row r="265" spans="1:26" ht="15">
      <c r="G265" s="166">
        <f>H264</f>
        <v>7465.48</v>
      </c>
      <c r="H265" s="166"/>
      <c r="J265" s="166">
        <f>K264</f>
        <v>7465.48</v>
      </c>
      <c r="K265" s="166"/>
      <c r="L265" s="47">
        <f>Source!U214</f>
        <v>0</v>
      </c>
      <c r="O265" s="26">
        <f>G265</f>
        <v>7465.48</v>
      </c>
      <c r="P265" s="26">
        <f>J265</f>
        <v>7465.48</v>
      </c>
      <c r="Q265" s="26">
        <f>L265</f>
        <v>0</v>
      </c>
      <c r="W265">
        <f>IF(Source!BI214&lt;=1,H264, 0)</f>
        <v>0</v>
      </c>
      <c r="X265">
        <f>IF(Source!BI214=2,H264, 0)</f>
        <v>7465.48</v>
      </c>
      <c r="Y265">
        <f>IF(Source!BI214=3,H264, 0)</f>
        <v>0</v>
      </c>
      <c r="Z265">
        <f>IF(Source!BI214=4,H264, 0)</f>
        <v>0</v>
      </c>
    </row>
    <row r="266" spans="1:26" ht="105">
      <c r="A266" s="16" t="str">
        <f>Source!E216</f>
        <v>42</v>
      </c>
      <c r="B266" s="58" t="s">
        <v>1008</v>
      </c>
      <c r="C266" s="58" t="str">
        <f>Source!G216</f>
        <v>Установка узлов прохода вытяжных вентиляционных шахт диаметром патрубка до 1250 мм</v>
      </c>
      <c r="D266" s="36" t="str">
        <f>Source!H216</f>
        <v>10 ШТ</v>
      </c>
      <c r="E266" s="22">
        <f>Source!I216</f>
        <v>0.1</v>
      </c>
      <c r="F266" s="37">
        <f>Source!AL216+Source!AM216+Source!AO216</f>
        <v>927.01</v>
      </c>
      <c r="G266" s="38"/>
      <c r="H266" s="37"/>
      <c r="I266" s="38" t="str">
        <f>Source!BO216</f>
        <v/>
      </c>
      <c r="J266" s="38"/>
      <c r="K266" s="37"/>
      <c r="L266" s="39"/>
      <c r="S266">
        <f>ROUND((Source!FX216/100)*((ROUND(Source!AF216*Source!I216, 2)+ROUND(Source!AE216*Source!I216, 2))), 2)</f>
        <v>90.96</v>
      </c>
      <c r="T266">
        <f>Source!X216</f>
        <v>90.8</v>
      </c>
      <c r="U266">
        <f>ROUND((Source!FY216/100)*((ROUND(Source!AF216*Source!I216, 2)+ROUND(Source!AE216*Source!I216, 2))), 2)</f>
        <v>55.71</v>
      </c>
      <c r="V266">
        <f>Source!Y216</f>
        <v>56.06</v>
      </c>
    </row>
    <row r="267" spans="1:26">
      <c r="C267" s="29" t="str">
        <f>"Объем: "&amp;Source!I216&amp;"=1/"&amp;"10"</f>
        <v>Объем: 0,1=1/10</v>
      </c>
    </row>
    <row r="268" spans="1:26" ht="14.25">
      <c r="A268" s="16"/>
      <c r="B268" s="58"/>
      <c r="C268" s="58" t="s">
        <v>980</v>
      </c>
      <c r="D268" s="36"/>
      <c r="E268" s="22"/>
      <c r="F268" s="37">
        <f>Source!AO216</f>
        <v>569.97</v>
      </c>
      <c r="G268" s="38" t="str">
        <f>Source!DG216</f>
        <v>)*1,2)*1,15</v>
      </c>
      <c r="H268" s="37">
        <f>ROUND(Source!AF216*Source!I216, 2)</f>
        <v>78.66</v>
      </c>
      <c r="I268" s="38"/>
      <c r="J268" s="38">
        <f>IF(Source!BA216&lt;&gt; 0, Source!BA216, 1)</f>
        <v>1</v>
      </c>
      <c r="K268" s="37">
        <f>Source!S216</f>
        <v>78.66</v>
      </c>
      <c r="L268" s="39"/>
      <c r="R268">
        <f>H268</f>
        <v>78.66</v>
      </c>
    </row>
    <row r="269" spans="1:26" ht="14.25">
      <c r="A269" s="16"/>
      <c r="B269" s="58"/>
      <c r="C269" s="58" t="s">
        <v>104</v>
      </c>
      <c r="D269" s="36"/>
      <c r="E269" s="22"/>
      <c r="F269" s="37">
        <f>Source!AM216</f>
        <v>32.26</v>
      </c>
      <c r="G269" s="38" t="str">
        <f>Source!DE216</f>
        <v>)*1,2)*1,25</v>
      </c>
      <c r="H269" s="37">
        <f>ROUND(Source!AD216*Source!I216, 2)</f>
        <v>4.84</v>
      </c>
      <c r="I269" s="38"/>
      <c r="J269" s="38">
        <f>IF(Source!BB216&lt;&gt; 0, Source!BB216, 1)</f>
        <v>1</v>
      </c>
      <c r="K269" s="37">
        <f>Source!Q216</f>
        <v>4.84</v>
      </c>
      <c r="L269" s="39"/>
    </row>
    <row r="270" spans="1:26" ht="14.25">
      <c r="A270" s="16"/>
      <c r="B270" s="58"/>
      <c r="C270" s="58" t="s">
        <v>981</v>
      </c>
      <c r="D270" s="36"/>
      <c r="E270" s="22"/>
      <c r="F270" s="37">
        <f>Source!AN216</f>
        <v>1.99</v>
      </c>
      <c r="G270" s="38" t="str">
        <f>Source!DF216</f>
        <v>)*1,2)*1,25</v>
      </c>
      <c r="H270" s="40">
        <f>ROUND(Source!AE216*Source!I216, 2)</f>
        <v>0.3</v>
      </c>
      <c r="I270" s="38"/>
      <c r="J270" s="38">
        <f>IF(Source!BS216&lt;&gt; 0, Source!BS216, 1)</f>
        <v>1</v>
      </c>
      <c r="K270" s="40">
        <f>Source!R216</f>
        <v>0.3</v>
      </c>
      <c r="L270" s="39"/>
      <c r="R270">
        <f>H270</f>
        <v>0.3</v>
      </c>
    </row>
    <row r="271" spans="1:26" ht="14.25">
      <c r="A271" s="16"/>
      <c r="B271" s="58"/>
      <c r="C271" s="58" t="s">
        <v>982</v>
      </c>
      <c r="D271" s="36"/>
      <c r="E271" s="22"/>
      <c r="F271" s="37">
        <f>Source!AL216</f>
        <v>324.77999999999997</v>
      </c>
      <c r="G271" s="38" t="str">
        <f>Source!DD216</f>
        <v/>
      </c>
      <c r="H271" s="37">
        <f>ROUND(Source!AC216*Source!I216, 2)</f>
        <v>32.479999999999997</v>
      </c>
      <c r="I271" s="38"/>
      <c r="J271" s="38">
        <f>IF(Source!BC216&lt;&gt; 0, Source!BC216, 1)</f>
        <v>1</v>
      </c>
      <c r="K271" s="37">
        <f>Source!P216</f>
        <v>32.479999999999997</v>
      </c>
      <c r="L271" s="39"/>
    </row>
    <row r="272" spans="1:26" ht="14.25">
      <c r="A272" s="16"/>
      <c r="B272" s="58"/>
      <c r="C272" s="58" t="s">
        <v>983</v>
      </c>
      <c r="D272" s="36" t="s">
        <v>984</v>
      </c>
      <c r="E272" s="22">
        <f>Source!BZ216</f>
        <v>128</v>
      </c>
      <c r="F272" s="167" t="str">
        <f>CONCATENATE(" )", Source!DL216, Source!FT216, "=", Source!FX216)</f>
        <v xml:space="preserve"> )*0,9=115,2</v>
      </c>
      <c r="G272" s="168"/>
      <c r="H272" s="37">
        <f>SUM(S266:S274)</f>
        <v>90.96</v>
      </c>
      <c r="I272" s="41"/>
      <c r="J272" s="32">
        <f>Source!AT216</f>
        <v>115</v>
      </c>
      <c r="K272" s="37">
        <f>SUM(T266:T274)</f>
        <v>90.8</v>
      </c>
      <c r="L272" s="39"/>
    </row>
    <row r="273" spans="1:26" ht="14.25">
      <c r="A273" s="16"/>
      <c r="B273" s="58"/>
      <c r="C273" s="58" t="s">
        <v>985</v>
      </c>
      <c r="D273" s="36" t="s">
        <v>984</v>
      </c>
      <c r="E273" s="22">
        <f>Source!CA216</f>
        <v>83</v>
      </c>
      <c r="F273" s="167" t="str">
        <f>CONCATENATE(" )", Source!DM216, Source!FU216, "=", Source!FY216)</f>
        <v xml:space="preserve"> )*0,85=70,55</v>
      </c>
      <c r="G273" s="168"/>
      <c r="H273" s="37">
        <f>SUM(U266:U274)</f>
        <v>55.71</v>
      </c>
      <c r="I273" s="41"/>
      <c r="J273" s="32">
        <f>Source!AU216</f>
        <v>71</v>
      </c>
      <c r="K273" s="37">
        <f>SUM(V266:V274)</f>
        <v>56.06</v>
      </c>
      <c r="L273" s="39"/>
    </row>
    <row r="274" spans="1:26" ht="14.25">
      <c r="A274" s="59"/>
      <c r="B274" s="60"/>
      <c r="C274" s="60" t="s">
        <v>986</v>
      </c>
      <c r="D274" s="42" t="s">
        <v>987</v>
      </c>
      <c r="E274" s="43">
        <f>Source!AQ216</f>
        <v>66.819999999999993</v>
      </c>
      <c r="F274" s="44"/>
      <c r="G274" s="45" t="str">
        <f>Source!DI216</f>
        <v>)*1,2)*1,15</v>
      </c>
      <c r="H274" s="44"/>
      <c r="I274" s="45"/>
      <c r="J274" s="45"/>
      <c r="K274" s="44"/>
      <c r="L274" s="46">
        <f>Source!U216</f>
        <v>9.2211599999999976</v>
      </c>
    </row>
    <row r="275" spans="1:26" ht="15">
      <c r="G275" s="166">
        <f>H268+H269+H271+H272+H273</f>
        <v>262.64999999999998</v>
      </c>
      <c r="H275" s="166"/>
      <c r="J275" s="166">
        <f>K268+K269+K271+K272+K273</f>
        <v>262.83999999999997</v>
      </c>
      <c r="K275" s="166"/>
      <c r="L275" s="47">
        <f>Source!U216</f>
        <v>9.2211599999999976</v>
      </c>
      <c r="O275" s="26">
        <f>G275</f>
        <v>262.64999999999998</v>
      </c>
      <c r="P275" s="26">
        <f>J275</f>
        <v>262.83999999999997</v>
      </c>
      <c r="Q275" s="26">
        <f>L275</f>
        <v>9.2211599999999976</v>
      </c>
      <c r="W275">
        <f>IF(Source!BI216&lt;=1,H268+H269+H271+H272+H273, 0)</f>
        <v>262.64999999999998</v>
      </c>
      <c r="X275">
        <f>IF(Source!BI216=2,H268+H269+H271+H272+H273, 0)</f>
        <v>0</v>
      </c>
      <c r="Y275">
        <f>IF(Source!BI216=3,H268+H269+H271+H272+H273, 0)</f>
        <v>0</v>
      </c>
      <c r="Z275">
        <f>IF(Source!BI216=4,H268+H269+H271+H272+H273, 0)</f>
        <v>0</v>
      </c>
    </row>
    <row r="276" spans="1:26" ht="99.75">
      <c r="A276" s="59" t="str">
        <f>Source!E218</f>
        <v>43</v>
      </c>
      <c r="B276" s="60" t="str">
        <f>Source!F218</f>
        <v>Коммеческое предлож.№КП-261046 от 01.02.2021Г.</v>
      </c>
      <c r="C276" s="60" t="s">
        <v>1009</v>
      </c>
      <c r="D276" s="42" t="str">
        <f>Source!H218</f>
        <v>шт.</v>
      </c>
      <c r="E276" s="43">
        <f>Source!I218</f>
        <v>1</v>
      </c>
      <c r="F276" s="44">
        <f>Source!AL218</f>
        <v>9282.26</v>
      </c>
      <c r="G276" s="45" t="str">
        <f>Source!DD218</f>
        <v/>
      </c>
      <c r="H276" s="44">
        <f>ROUND(Source!AC218*Source!I218, 2)</f>
        <v>9282.26</v>
      </c>
      <c r="I276" s="45" t="str">
        <f>Source!BO218</f>
        <v/>
      </c>
      <c r="J276" s="45">
        <f>IF(Source!BC218&lt;&gt; 0, Source!BC218, 1)</f>
        <v>1</v>
      </c>
      <c r="K276" s="44">
        <f>Source!P218</f>
        <v>9282.26</v>
      </c>
      <c r="L276" s="48"/>
      <c r="S276">
        <f>ROUND((Source!FX218/100)*((ROUND(Source!AF218*Source!I218, 2)+ROUND(Source!AE218*Source!I218, 2))), 2)</f>
        <v>0</v>
      </c>
      <c r="T276">
        <f>Source!X218</f>
        <v>0</v>
      </c>
      <c r="U276">
        <f>ROUND((Source!FY218/100)*((ROUND(Source!AF218*Source!I218, 2)+ROUND(Source!AE218*Source!I218, 2))), 2)</f>
        <v>0</v>
      </c>
      <c r="V276">
        <f>Source!Y218</f>
        <v>0</v>
      </c>
    </row>
    <row r="277" spans="1:26" ht="15">
      <c r="G277" s="166">
        <f>H276</f>
        <v>9282.26</v>
      </c>
      <c r="H277" s="166"/>
      <c r="J277" s="166">
        <f>K276</f>
        <v>9282.26</v>
      </c>
      <c r="K277" s="166"/>
      <c r="L277" s="47">
        <f>Source!U218</f>
        <v>0</v>
      </c>
      <c r="O277" s="26">
        <f>G277</f>
        <v>9282.26</v>
      </c>
      <c r="P277" s="26">
        <f>J277</f>
        <v>9282.26</v>
      </c>
      <c r="Q277" s="26">
        <f>L277</f>
        <v>0</v>
      </c>
      <c r="W277">
        <f>IF(Source!BI218&lt;=1,H276, 0)</f>
        <v>0</v>
      </c>
      <c r="X277">
        <f>IF(Source!BI218=2,H276, 0)</f>
        <v>9282.26</v>
      </c>
      <c r="Y277">
        <f>IF(Source!BI218=3,H276, 0)</f>
        <v>0</v>
      </c>
      <c r="Z277">
        <f>IF(Source!BI218=4,H276, 0)</f>
        <v>0</v>
      </c>
    </row>
    <row r="278" spans="1:26" ht="105">
      <c r="A278" s="16" t="str">
        <f>Source!E220</f>
        <v>44</v>
      </c>
      <c r="B278" s="58" t="s">
        <v>989</v>
      </c>
      <c r="C278" s="58" t="str">
        <f>Source!G220</f>
        <v>Соединитель гибкий прим. Установка вставок гибких к радиальным вентиляторам</v>
      </c>
      <c r="D278" s="36" t="str">
        <f>Source!H220</f>
        <v>м2</v>
      </c>
      <c r="E278" s="22">
        <f>Source!I220</f>
        <v>1.6</v>
      </c>
      <c r="F278" s="37">
        <f>Source!AL220+Source!AM220+Source!AO220</f>
        <v>54.58</v>
      </c>
      <c r="G278" s="38"/>
      <c r="H278" s="37"/>
      <c r="I278" s="38" t="str">
        <f>Source!BO220</f>
        <v/>
      </c>
      <c r="J278" s="38"/>
      <c r="K278" s="37"/>
      <c r="L278" s="39"/>
      <c r="S278">
        <f>ROUND((Source!FX220/100)*((ROUND(Source!AF220*Source!I220, 2)+ROUND(Source!AE220*Source!I220, 2))), 2)</f>
        <v>128.18</v>
      </c>
      <c r="T278">
        <f>Source!X220</f>
        <v>127.96</v>
      </c>
      <c r="U278">
        <f>ROUND((Source!FY220/100)*((ROUND(Source!AF220*Source!I220, 2)+ROUND(Source!AE220*Source!I220, 2))), 2)</f>
        <v>78.5</v>
      </c>
      <c r="V278">
        <f>Source!Y220</f>
        <v>79</v>
      </c>
    </row>
    <row r="279" spans="1:26" ht="14.25">
      <c r="A279" s="16"/>
      <c r="B279" s="58"/>
      <c r="C279" s="58" t="s">
        <v>980</v>
      </c>
      <c r="D279" s="36"/>
      <c r="E279" s="22"/>
      <c r="F279" s="37">
        <f>Source!AO220</f>
        <v>50.26</v>
      </c>
      <c r="G279" s="38" t="str">
        <f>Source!DG220</f>
        <v>)*1,2)*1,15</v>
      </c>
      <c r="H279" s="37">
        <f>ROUND(Source!AF220*Source!I220, 2)</f>
        <v>110.98</v>
      </c>
      <c r="I279" s="38"/>
      <c r="J279" s="38">
        <f>IF(Source!BA220&lt;&gt; 0, Source!BA220, 1)</f>
        <v>1</v>
      </c>
      <c r="K279" s="37">
        <f>Source!S220</f>
        <v>110.98</v>
      </c>
      <c r="L279" s="39"/>
      <c r="R279">
        <f>H279</f>
        <v>110.98</v>
      </c>
    </row>
    <row r="280" spans="1:26" ht="14.25">
      <c r="A280" s="16"/>
      <c r="B280" s="58"/>
      <c r="C280" s="58" t="s">
        <v>104</v>
      </c>
      <c r="D280" s="36"/>
      <c r="E280" s="22"/>
      <c r="F280" s="37">
        <f>Source!AM220</f>
        <v>0.66</v>
      </c>
      <c r="G280" s="38" t="str">
        <f>Source!DE220</f>
        <v>)*1,2)*1,25</v>
      </c>
      <c r="H280" s="37">
        <f>ROUND(Source!AD220*Source!I220, 2)</f>
        <v>1.58</v>
      </c>
      <c r="I280" s="38"/>
      <c r="J280" s="38">
        <f>IF(Source!BB220&lt;&gt; 0, Source!BB220, 1)</f>
        <v>1</v>
      </c>
      <c r="K280" s="37">
        <f>Source!Q220</f>
        <v>1.58</v>
      </c>
      <c r="L280" s="39"/>
    </row>
    <row r="281" spans="1:26" ht="14.25">
      <c r="A281" s="16"/>
      <c r="B281" s="58"/>
      <c r="C281" s="58" t="s">
        <v>981</v>
      </c>
      <c r="D281" s="36"/>
      <c r="E281" s="22"/>
      <c r="F281" s="37">
        <f>Source!AN220</f>
        <v>0.12</v>
      </c>
      <c r="G281" s="38" t="str">
        <f>Source!DF220</f>
        <v>)*1,2)*1,25</v>
      </c>
      <c r="H281" s="40">
        <f>ROUND(Source!AE220*Source!I220, 2)</f>
        <v>0.28999999999999998</v>
      </c>
      <c r="I281" s="38"/>
      <c r="J281" s="38">
        <f>IF(Source!BS220&lt;&gt; 0, Source!BS220, 1)</f>
        <v>1</v>
      </c>
      <c r="K281" s="40">
        <f>Source!R220</f>
        <v>0.28999999999999998</v>
      </c>
      <c r="L281" s="39"/>
      <c r="R281">
        <f>H281</f>
        <v>0.28999999999999998</v>
      </c>
    </row>
    <row r="282" spans="1:26" ht="14.25">
      <c r="A282" s="16"/>
      <c r="B282" s="58"/>
      <c r="C282" s="58" t="s">
        <v>982</v>
      </c>
      <c r="D282" s="36"/>
      <c r="E282" s="22"/>
      <c r="F282" s="37">
        <f>Source!AL220</f>
        <v>3.66</v>
      </c>
      <c r="G282" s="38" t="str">
        <f>Source!DD220</f>
        <v/>
      </c>
      <c r="H282" s="37">
        <f>ROUND(Source!AC220*Source!I220, 2)</f>
        <v>5.86</v>
      </c>
      <c r="I282" s="38"/>
      <c r="J282" s="38">
        <f>IF(Source!BC220&lt;&gt; 0, Source!BC220, 1)</f>
        <v>1</v>
      </c>
      <c r="K282" s="37">
        <f>Source!P220</f>
        <v>5.86</v>
      </c>
      <c r="L282" s="39"/>
    </row>
    <row r="283" spans="1:26" ht="14.25">
      <c r="A283" s="16"/>
      <c r="B283" s="58"/>
      <c r="C283" s="58" t="s">
        <v>983</v>
      </c>
      <c r="D283" s="36" t="s">
        <v>984</v>
      </c>
      <c r="E283" s="22">
        <f>Source!BZ220</f>
        <v>128</v>
      </c>
      <c r="F283" s="167" t="str">
        <f>CONCATENATE(" )", Source!DL220, Source!FT220, "=", Source!FX220)</f>
        <v xml:space="preserve"> )*0,9=115,2</v>
      </c>
      <c r="G283" s="168"/>
      <c r="H283" s="37">
        <f>SUM(S278:S285)</f>
        <v>128.18</v>
      </c>
      <c r="I283" s="41"/>
      <c r="J283" s="32">
        <f>Source!AT220</f>
        <v>115</v>
      </c>
      <c r="K283" s="37">
        <f>SUM(T278:T285)</f>
        <v>127.96</v>
      </c>
      <c r="L283" s="39"/>
    </row>
    <row r="284" spans="1:26" ht="14.25">
      <c r="A284" s="16"/>
      <c r="B284" s="58"/>
      <c r="C284" s="58" t="s">
        <v>985</v>
      </c>
      <c r="D284" s="36" t="s">
        <v>984</v>
      </c>
      <c r="E284" s="22">
        <f>Source!CA220</f>
        <v>83</v>
      </c>
      <c r="F284" s="167" t="str">
        <f>CONCATENATE(" )", Source!DM220, Source!FU220, "=", Source!FY220)</f>
        <v xml:space="preserve"> )*0,85=70,55</v>
      </c>
      <c r="G284" s="168"/>
      <c r="H284" s="37">
        <f>SUM(U278:U285)</f>
        <v>78.5</v>
      </c>
      <c r="I284" s="41"/>
      <c r="J284" s="32">
        <f>Source!AU220</f>
        <v>71</v>
      </c>
      <c r="K284" s="37">
        <f>SUM(V278:V285)</f>
        <v>79</v>
      </c>
      <c r="L284" s="39"/>
    </row>
    <row r="285" spans="1:26" ht="14.25">
      <c r="A285" s="59"/>
      <c r="B285" s="60"/>
      <c r="C285" s="60" t="s">
        <v>986</v>
      </c>
      <c r="D285" s="42" t="s">
        <v>987</v>
      </c>
      <c r="E285" s="43">
        <f>Source!AQ220</f>
        <v>5.75</v>
      </c>
      <c r="F285" s="44"/>
      <c r="G285" s="45" t="str">
        <f>Source!DI220</f>
        <v>)*1,2)*1,15</v>
      </c>
      <c r="H285" s="44"/>
      <c r="I285" s="45"/>
      <c r="J285" s="45"/>
      <c r="K285" s="44"/>
      <c r="L285" s="46">
        <f>Source!U220</f>
        <v>12.695999999999998</v>
      </c>
    </row>
    <row r="286" spans="1:26" ht="15">
      <c r="G286" s="166">
        <f>H279+H280+H282+H283+H284</f>
        <v>325.10000000000002</v>
      </c>
      <c r="H286" s="166"/>
      <c r="J286" s="166">
        <f>K279+K280+K282+K283+K284</f>
        <v>325.38</v>
      </c>
      <c r="K286" s="166"/>
      <c r="L286" s="47">
        <f>Source!U220</f>
        <v>12.695999999999998</v>
      </c>
      <c r="O286" s="26">
        <f>G286</f>
        <v>325.10000000000002</v>
      </c>
      <c r="P286" s="26">
        <f>J286</f>
        <v>325.38</v>
      </c>
      <c r="Q286" s="26">
        <f>L286</f>
        <v>12.695999999999998</v>
      </c>
      <c r="W286">
        <f>IF(Source!BI220&lt;=1,H279+H280+H282+H283+H284, 0)</f>
        <v>325.10000000000002</v>
      </c>
      <c r="X286">
        <f>IF(Source!BI220=2,H279+H280+H282+H283+H284, 0)</f>
        <v>0</v>
      </c>
      <c r="Y286">
        <f>IF(Source!BI220=3,H279+H280+H282+H283+H284, 0)</f>
        <v>0</v>
      </c>
      <c r="Z286">
        <f>IF(Source!BI220=4,H279+H280+H282+H283+H284, 0)</f>
        <v>0</v>
      </c>
    </row>
    <row r="287" spans="1:26" ht="99.75">
      <c r="A287" s="59" t="str">
        <f>Source!E222</f>
        <v>45</v>
      </c>
      <c r="B287" s="60" t="str">
        <f>Source!F222</f>
        <v>Коммеческое предлож.№КП-261046 от 01.02.2021Г.</v>
      </c>
      <c r="C287" s="60" t="s">
        <v>1010</v>
      </c>
      <c r="D287" s="42" t="str">
        <f>Source!H222</f>
        <v>шт.</v>
      </c>
      <c r="E287" s="43">
        <f>Source!I222</f>
        <v>1</v>
      </c>
      <c r="F287" s="44">
        <f>Source!AL222</f>
        <v>9793.880000000001</v>
      </c>
      <c r="G287" s="45" t="str">
        <f>Source!DD222</f>
        <v/>
      </c>
      <c r="H287" s="44">
        <f>ROUND(Source!AC222*Source!I222, 2)</f>
        <v>9793.8799999999992</v>
      </c>
      <c r="I287" s="45" t="str">
        <f>Source!BO222</f>
        <v/>
      </c>
      <c r="J287" s="45">
        <f>IF(Source!BC222&lt;&gt; 0, Source!BC222, 1)</f>
        <v>1</v>
      </c>
      <c r="K287" s="44">
        <f>Source!P222</f>
        <v>9793.8799999999992</v>
      </c>
      <c r="L287" s="48"/>
      <c r="S287">
        <f>ROUND((Source!FX222/100)*((ROUND(Source!AF222*Source!I222, 2)+ROUND(Source!AE222*Source!I222, 2))), 2)</f>
        <v>0</v>
      </c>
      <c r="T287">
        <f>Source!X222</f>
        <v>0</v>
      </c>
      <c r="U287">
        <f>ROUND((Source!FY222/100)*((ROUND(Source!AF222*Source!I222, 2)+ROUND(Source!AE222*Source!I222, 2))), 2)</f>
        <v>0</v>
      </c>
      <c r="V287">
        <f>Source!Y222</f>
        <v>0</v>
      </c>
    </row>
    <row r="288" spans="1:26" ht="15">
      <c r="G288" s="166">
        <f>H287</f>
        <v>9793.8799999999992</v>
      </c>
      <c r="H288" s="166"/>
      <c r="J288" s="166">
        <f>K287</f>
        <v>9793.8799999999992</v>
      </c>
      <c r="K288" s="166"/>
      <c r="L288" s="47">
        <f>Source!U222</f>
        <v>0</v>
      </c>
      <c r="O288" s="26">
        <f>G288</f>
        <v>9793.8799999999992</v>
      </c>
      <c r="P288" s="26">
        <f>J288</f>
        <v>9793.8799999999992</v>
      </c>
      <c r="Q288" s="26">
        <f>L288</f>
        <v>0</v>
      </c>
      <c r="W288">
        <f>IF(Source!BI222&lt;=1,H287, 0)</f>
        <v>0</v>
      </c>
      <c r="X288">
        <f>IF(Source!BI222=2,H287, 0)</f>
        <v>9793.8799999999992</v>
      </c>
      <c r="Y288">
        <f>IF(Source!BI222=3,H287, 0)</f>
        <v>0</v>
      </c>
      <c r="Z288">
        <f>IF(Source!BI222=4,H287, 0)</f>
        <v>0</v>
      </c>
    </row>
    <row r="289" spans="1:32" ht="99.75">
      <c r="A289" s="59" t="str">
        <f>Source!E224</f>
        <v>46</v>
      </c>
      <c r="B289" s="60" t="str">
        <f>Source!F224</f>
        <v>Коммеческое предлож.№КП-261046 от 01.02.2021Г.</v>
      </c>
      <c r="C289" s="60" t="s">
        <v>1011</v>
      </c>
      <c r="D289" s="42" t="str">
        <f>Source!H224</f>
        <v>шт.</v>
      </c>
      <c r="E289" s="43">
        <f>Source!I224</f>
        <v>1</v>
      </c>
      <c r="F289" s="44">
        <f>Source!AL224</f>
        <v>4594.1400000000003</v>
      </c>
      <c r="G289" s="45" t="str">
        <f>Source!DD224</f>
        <v/>
      </c>
      <c r="H289" s="44">
        <f>ROUND(Source!AC224*Source!I224, 2)</f>
        <v>4594.1400000000003</v>
      </c>
      <c r="I289" s="45" t="str">
        <f>Source!BO224</f>
        <v/>
      </c>
      <c r="J289" s="45">
        <f>IF(Source!BC224&lt;&gt; 0, Source!BC224, 1)</f>
        <v>1</v>
      </c>
      <c r="K289" s="44">
        <f>Source!P224</f>
        <v>4594.1400000000003</v>
      </c>
      <c r="L289" s="48"/>
      <c r="S289">
        <f>ROUND((Source!FX224/100)*((ROUND(Source!AF224*Source!I224, 2)+ROUND(Source!AE224*Source!I224, 2))), 2)</f>
        <v>0</v>
      </c>
      <c r="T289">
        <f>Source!X224</f>
        <v>0</v>
      </c>
      <c r="U289">
        <f>ROUND((Source!FY224/100)*((ROUND(Source!AF224*Source!I224, 2)+ROUND(Source!AE224*Source!I224, 2))), 2)</f>
        <v>0</v>
      </c>
      <c r="V289">
        <f>Source!Y224</f>
        <v>0</v>
      </c>
    </row>
    <row r="290" spans="1:32" ht="15">
      <c r="G290" s="166">
        <f>H289</f>
        <v>4594.1400000000003</v>
      </c>
      <c r="H290" s="166"/>
      <c r="J290" s="166">
        <f>K289</f>
        <v>4594.1400000000003</v>
      </c>
      <c r="K290" s="166"/>
      <c r="L290" s="47">
        <f>Source!U224</f>
        <v>0</v>
      </c>
      <c r="O290" s="26">
        <f>G290</f>
        <v>4594.1400000000003</v>
      </c>
      <c r="P290" s="26">
        <f>J290</f>
        <v>4594.1400000000003</v>
      </c>
      <c r="Q290" s="26">
        <f>L290</f>
        <v>0</v>
      </c>
      <c r="W290">
        <f>IF(Source!BI224&lt;=1,H289, 0)</f>
        <v>0</v>
      </c>
      <c r="X290">
        <f>IF(Source!BI224=2,H289, 0)</f>
        <v>4594.1400000000003</v>
      </c>
      <c r="Y290">
        <f>IF(Source!BI224=3,H289, 0)</f>
        <v>0</v>
      </c>
      <c r="Z290">
        <f>IF(Source!BI224=4,H289, 0)</f>
        <v>0</v>
      </c>
    </row>
    <row r="292" spans="1:32" ht="15">
      <c r="A292" s="171" t="str">
        <f>CONCATENATE("Итого по разделу: ",IF(Source!G226&lt;&gt;"Новый раздел", Source!G226, ""))</f>
        <v>Итого по разделу: 4.Система ВД4 (оборудование)</v>
      </c>
      <c r="B292" s="171"/>
      <c r="C292" s="171"/>
      <c r="D292" s="171"/>
      <c r="E292" s="171"/>
      <c r="F292" s="171"/>
      <c r="G292" s="159">
        <f>SUM(O241:O291)</f>
        <v>186033.35000000003</v>
      </c>
      <c r="H292" s="159"/>
      <c r="I292" s="35"/>
      <c r="J292" s="159">
        <f>SUM(P241:P291)</f>
        <v>186034.38000000006</v>
      </c>
      <c r="K292" s="159"/>
      <c r="L292" s="47">
        <f>SUM(Q241:Q291)</f>
        <v>43.320959999999992</v>
      </c>
      <c r="AF292" s="63" t="str">
        <f>CONCATENATE("Итого по разделу: ",IF(Source!G226&lt;&gt;"Новый раздел", Source!G226, ""))</f>
        <v>Итого по разделу: 4.Система ВД4 (оборудование)</v>
      </c>
    </row>
    <row r="296" spans="1:32" ht="16.5">
      <c r="A296" s="169" t="str">
        <f>CONCATENATE("Раздел: ",IF(Source!G256&lt;&gt;"Новый раздел", Source!G256, ""))</f>
        <v>Раздел: 5.Система ПД1 (оборудование)</v>
      </c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</row>
    <row r="297" spans="1:32" ht="105">
      <c r="A297" s="16" t="str">
        <f>Source!E261</f>
        <v>47</v>
      </c>
      <c r="B297" s="58" t="s">
        <v>979</v>
      </c>
      <c r="C297" s="58" t="str">
        <f>Source!G261</f>
        <v>Установка вентиляторов осевых массой до 0,2 т</v>
      </c>
      <c r="D297" s="36" t="str">
        <f>Source!H261</f>
        <v>ШТ</v>
      </c>
      <c r="E297" s="22">
        <f>Source!I261</f>
        <v>1</v>
      </c>
      <c r="F297" s="37">
        <f>Source!AL261+Source!AM261+Source!AO261</f>
        <v>179.54000000000002</v>
      </c>
      <c r="G297" s="38"/>
      <c r="H297" s="37"/>
      <c r="I297" s="38" t="str">
        <f>Source!BO261</f>
        <v/>
      </c>
      <c r="J297" s="38"/>
      <c r="K297" s="37"/>
      <c r="L297" s="39"/>
      <c r="S297">
        <f>ROUND((Source!FX261/100)*((ROUND(Source!AF261*Source!I261, 2)+ROUND(Source!AE261*Source!I261, 2))), 2)</f>
        <v>228.42</v>
      </c>
      <c r="T297">
        <f>Source!X261</f>
        <v>228.02</v>
      </c>
      <c r="U297">
        <f>ROUND((Source!FY261/100)*((ROUND(Source!AF261*Source!I261, 2)+ROUND(Source!AE261*Source!I261, 2))), 2)</f>
        <v>139.88999999999999</v>
      </c>
      <c r="V297">
        <f>Source!Y261</f>
        <v>140.78</v>
      </c>
    </row>
    <row r="298" spans="1:32" ht="14.25">
      <c r="A298" s="16"/>
      <c r="B298" s="58"/>
      <c r="C298" s="58" t="s">
        <v>980</v>
      </c>
      <c r="D298" s="36"/>
      <c r="E298" s="22"/>
      <c r="F298" s="37">
        <f>Source!AO261</f>
        <v>138.43</v>
      </c>
      <c r="G298" s="38" t="str">
        <f>Source!DG261</f>
        <v>)*1,2)*1,15</v>
      </c>
      <c r="H298" s="37">
        <f>ROUND(Source!AF261*Source!I261, 2)</f>
        <v>191.03</v>
      </c>
      <c r="I298" s="38"/>
      <c r="J298" s="38">
        <f>IF(Source!BA261&lt;&gt; 0, Source!BA261, 1)</f>
        <v>1</v>
      </c>
      <c r="K298" s="37">
        <f>Source!S261</f>
        <v>191.03</v>
      </c>
      <c r="L298" s="39"/>
      <c r="R298">
        <f>H298</f>
        <v>191.03</v>
      </c>
    </row>
    <row r="299" spans="1:32" ht="14.25">
      <c r="A299" s="16"/>
      <c r="B299" s="58"/>
      <c r="C299" s="58" t="s">
        <v>104</v>
      </c>
      <c r="D299" s="36"/>
      <c r="E299" s="22"/>
      <c r="F299" s="37">
        <f>Source!AM261</f>
        <v>39.090000000000003</v>
      </c>
      <c r="G299" s="38" t="str">
        <f>Source!DE261</f>
        <v>)*1,2)*1,25</v>
      </c>
      <c r="H299" s="37">
        <f>ROUND(Source!AD261*Source!I261, 2)</f>
        <v>58.64</v>
      </c>
      <c r="I299" s="38"/>
      <c r="J299" s="38">
        <f>IF(Source!BB261&lt;&gt; 0, Source!BB261, 1)</f>
        <v>1</v>
      </c>
      <c r="K299" s="37">
        <f>Source!Q261</f>
        <v>58.64</v>
      </c>
      <c r="L299" s="39"/>
    </row>
    <row r="300" spans="1:32" ht="14.25">
      <c r="A300" s="16"/>
      <c r="B300" s="58"/>
      <c r="C300" s="58" t="s">
        <v>981</v>
      </c>
      <c r="D300" s="36"/>
      <c r="E300" s="22"/>
      <c r="F300" s="37">
        <f>Source!AN261</f>
        <v>4.83</v>
      </c>
      <c r="G300" s="38" t="str">
        <f>Source!DF261</f>
        <v>)*1,2)*1,25</v>
      </c>
      <c r="H300" s="40">
        <f>ROUND(Source!AE261*Source!I261, 2)</f>
        <v>7.25</v>
      </c>
      <c r="I300" s="38"/>
      <c r="J300" s="38">
        <f>IF(Source!BS261&lt;&gt; 0, Source!BS261, 1)</f>
        <v>1</v>
      </c>
      <c r="K300" s="40">
        <f>Source!R261</f>
        <v>7.25</v>
      </c>
      <c r="L300" s="39"/>
      <c r="R300">
        <f>H300</f>
        <v>7.25</v>
      </c>
    </row>
    <row r="301" spans="1:32" ht="14.25">
      <c r="A301" s="16"/>
      <c r="B301" s="58"/>
      <c r="C301" s="58" t="s">
        <v>982</v>
      </c>
      <c r="D301" s="36"/>
      <c r="E301" s="22"/>
      <c r="F301" s="37">
        <f>Source!AL261</f>
        <v>2.02</v>
      </c>
      <c r="G301" s="38" t="str">
        <f>Source!DD261</f>
        <v/>
      </c>
      <c r="H301" s="37">
        <f>ROUND(Source!AC261*Source!I261, 2)</f>
        <v>2.02</v>
      </c>
      <c r="I301" s="38"/>
      <c r="J301" s="38">
        <f>IF(Source!BC261&lt;&gt; 0, Source!BC261, 1)</f>
        <v>1</v>
      </c>
      <c r="K301" s="37">
        <f>Source!P261</f>
        <v>2.02</v>
      </c>
      <c r="L301" s="39"/>
    </row>
    <row r="302" spans="1:32" ht="14.25">
      <c r="A302" s="16"/>
      <c r="B302" s="58"/>
      <c r="C302" s="58" t="s">
        <v>983</v>
      </c>
      <c r="D302" s="36" t="s">
        <v>984</v>
      </c>
      <c r="E302" s="22">
        <f>Source!BZ261</f>
        <v>128</v>
      </c>
      <c r="F302" s="167" t="str">
        <f>CONCATENATE(" )", Source!DL261, Source!FT261, "=", Source!FX261)</f>
        <v xml:space="preserve"> )*0,9=115,2</v>
      </c>
      <c r="G302" s="168"/>
      <c r="H302" s="37">
        <f>SUM(S297:S304)</f>
        <v>228.42</v>
      </c>
      <c r="I302" s="41"/>
      <c r="J302" s="32">
        <f>Source!AT261</f>
        <v>115</v>
      </c>
      <c r="K302" s="37">
        <f>SUM(T297:T304)</f>
        <v>228.02</v>
      </c>
      <c r="L302" s="39"/>
    </row>
    <row r="303" spans="1:32" ht="14.25">
      <c r="A303" s="16"/>
      <c r="B303" s="58"/>
      <c r="C303" s="58" t="s">
        <v>985</v>
      </c>
      <c r="D303" s="36" t="s">
        <v>984</v>
      </c>
      <c r="E303" s="22">
        <f>Source!CA261</f>
        <v>83</v>
      </c>
      <c r="F303" s="167" t="str">
        <f>CONCATENATE(" )", Source!DM261, Source!FU261, "=", Source!FY261)</f>
        <v xml:space="preserve"> )*0,85=70,55</v>
      </c>
      <c r="G303" s="168"/>
      <c r="H303" s="37">
        <f>SUM(U297:U304)</f>
        <v>139.88999999999999</v>
      </c>
      <c r="I303" s="41"/>
      <c r="J303" s="32">
        <f>Source!AU261</f>
        <v>71</v>
      </c>
      <c r="K303" s="37">
        <f>SUM(V297:V304)</f>
        <v>140.78</v>
      </c>
      <c r="L303" s="39"/>
    </row>
    <row r="304" spans="1:32" ht="14.25">
      <c r="A304" s="59"/>
      <c r="B304" s="60"/>
      <c r="C304" s="60" t="s">
        <v>986</v>
      </c>
      <c r="D304" s="42" t="s">
        <v>987</v>
      </c>
      <c r="E304" s="43">
        <f>Source!AQ261</f>
        <v>14.39</v>
      </c>
      <c r="F304" s="44"/>
      <c r="G304" s="45" t="str">
        <f>Source!DI261</f>
        <v>)*1,2)*1,15</v>
      </c>
      <c r="H304" s="44"/>
      <c r="I304" s="45"/>
      <c r="J304" s="45"/>
      <c r="K304" s="44"/>
      <c r="L304" s="46">
        <f>Source!U261</f>
        <v>19.8582</v>
      </c>
    </row>
    <row r="305" spans="1:26" ht="15">
      <c r="G305" s="166">
        <f>H298+H299+H301+H302+H303</f>
        <v>620</v>
      </c>
      <c r="H305" s="166"/>
      <c r="J305" s="166">
        <f>K298+K299+K301+K302+K303</f>
        <v>620.49</v>
      </c>
      <c r="K305" s="166"/>
      <c r="L305" s="47">
        <f>Source!U261</f>
        <v>19.8582</v>
      </c>
      <c r="O305" s="26">
        <f>G305</f>
        <v>620</v>
      </c>
      <c r="P305" s="26">
        <f>J305</f>
        <v>620.49</v>
      </c>
      <c r="Q305" s="26">
        <f>L305</f>
        <v>19.8582</v>
      </c>
      <c r="W305">
        <f>IF(Source!BI261&lt;=1,H298+H299+H301+H302+H303, 0)</f>
        <v>620</v>
      </c>
      <c r="X305">
        <f>IF(Source!BI261=2,H298+H299+H301+H302+H303, 0)</f>
        <v>0</v>
      </c>
      <c r="Y305">
        <f>IF(Source!BI261=3,H298+H299+H301+H302+H303, 0)</f>
        <v>0</v>
      </c>
      <c r="Z305">
        <f>IF(Source!BI261=4,H298+H299+H301+H302+H303, 0)</f>
        <v>0</v>
      </c>
    </row>
    <row r="306" spans="1:26" ht="28.5">
      <c r="A306" s="59" t="str">
        <f>Source!E263</f>
        <v>48</v>
      </c>
      <c r="B306" s="60" t="str">
        <f>Source!F263</f>
        <v>01.7.15.02-0051</v>
      </c>
      <c r="C306" s="60" t="str">
        <f>Source!G263</f>
        <v>Болты анкерные</v>
      </c>
      <c r="D306" s="42" t="str">
        <f>Source!H263</f>
        <v>т</v>
      </c>
      <c r="E306" s="43">
        <f>Source!I263</f>
        <v>9.4000000000000004E-3</v>
      </c>
      <c r="F306" s="44">
        <f>Source!AL263</f>
        <v>10068</v>
      </c>
      <c r="G306" s="45" t="str">
        <f>Source!DD263</f>
        <v/>
      </c>
      <c r="H306" s="44">
        <f>ROUND(Source!AC263*Source!I263, 2)</f>
        <v>94.64</v>
      </c>
      <c r="I306" s="45" t="str">
        <f>Source!BO263</f>
        <v/>
      </c>
      <c r="J306" s="45">
        <f>IF(Source!BC263&lt;&gt; 0, Source!BC263, 1)</f>
        <v>1</v>
      </c>
      <c r="K306" s="44">
        <f>Source!P263</f>
        <v>94.64</v>
      </c>
      <c r="L306" s="48"/>
      <c r="S306">
        <f>ROUND((Source!FX263/100)*((ROUND(Source!AF263*Source!I263, 2)+ROUND(Source!AE263*Source!I263, 2))), 2)</f>
        <v>0</v>
      </c>
      <c r="T306">
        <f>Source!X263</f>
        <v>0</v>
      </c>
      <c r="U306">
        <f>ROUND((Source!FY263/100)*((ROUND(Source!AF263*Source!I263, 2)+ROUND(Source!AE263*Source!I263, 2))), 2)</f>
        <v>0</v>
      </c>
      <c r="V306">
        <f>Source!Y263</f>
        <v>0</v>
      </c>
    </row>
    <row r="307" spans="1:26" ht="15">
      <c r="G307" s="166">
        <f>H306</f>
        <v>94.64</v>
      </c>
      <c r="H307" s="166"/>
      <c r="J307" s="166">
        <f>K306</f>
        <v>94.64</v>
      </c>
      <c r="K307" s="166"/>
      <c r="L307" s="47">
        <f>Source!U263</f>
        <v>0</v>
      </c>
      <c r="O307" s="26">
        <f>G307</f>
        <v>94.64</v>
      </c>
      <c r="P307" s="26">
        <f>J307</f>
        <v>94.64</v>
      </c>
      <c r="Q307" s="26">
        <f>L307</f>
        <v>0</v>
      </c>
      <c r="W307">
        <f>IF(Source!BI263&lt;=1,H306, 0)</f>
        <v>94.64</v>
      </c>
      <c r="X307">
        <f>IF(Source!BI263=2,H306, 0)</f>
        <v>0</v>
      </c>
      <c r="Y307">
        <f>IF(Source!BI263=3,H306, 0)</f>
        <v>0</v>
      </c>
      <c r="Z307">
        <f>IF(Source!BI263=4,H306, 0)</f>
        <v>0</v>
      </c>
    </row>
    <row r="308" spans="1:26" ht="99.75">
      <c r="A308" s="61" t="str">
        <f>Source!E265</f>
        <v>49</v>
      </c>
      <c r="B308" s="62" t="str">
        <f>Source!F265</f>
        <v>Коммеческое предлож.№КП-261046 от 01.02.2021Г.</v>
      </c>
      <c r="C308" s="62" t="s">
        <v>1013</v>
      </c>
      <c r="D308" s="49" t="str">
        <f>Source!H265</f>
        <v>шт.</v>
      </c>
      <c r="E308" s="50">
        <f>Source!I265</f>
        <v>1</v>
      </c>
      <c r="F308" s="51">
        <f>Source!AL265</f>
        <v>29449.520000000004</v>
      </c>
      <c r="G308" s="52" t="str">
        <f>Source!DD265</f>
        <v/>
      </c>
      <c r="H308" s="51">
        <f>ROUND(Source!AC265*Source!I265, 2)</f>
        <v>29449.52</v>
      </c>
      <c r="I308" s="52" t="str">
        <f>Source!BO265</f>
        <v/>
      </c>
      <c r="J308" s="52">
        <f>IF(Source!BC265&lt;&gt; 0, Source!BC265, 1)</f>
        <v>1</v>
      </c>
      <c r="K308" s="51">
        <f>Source!P265</f>
        <v>29449.52</v>
      </c>
      <c r="L308" s="53"/>
      <c r="S308">
        <f>ROUND((Source!FX265/100)*((ROUND(Source!AF265*Source!I265, 2)+ROUND(Source!AE265*Source!I265, 2))), 2)</f>
        <v>0</v>
      </c>
      <c r="T308">
        <f>Source!X265</f>
        <v>0</v>
      </c>
      <c r="U308">
        <f>ROUND((Source!FY265/100)*((ROUND(Source!AF265*Source!I265, 2)+ROUND(Source!AE265*Source!I265, 2))), 2)</f>
        <v>0</v>
      </c>
      <c r="V308">
        <f>Source!Y265</f>
        <v>0</v>
      </c>
    </row>
    <row r="309" spans="1:26" ht="15">
      <c r="A309" s="28"/>
      <c r="B309" s="28"/>
      <c r="C309" s="28"/>
      <c r="D309" s="28"/>
      <c r="E309" s="28"/>
      <c r="F309" s="28"/>
      <c r="G309" s="170">
        <f>H308</f>
        <v>29449.52</v>
      </c>
      <c r="H309" s="170"/>
      <c r="I309" s="28"/>
      <c r="J309" s="170">
        <f>K308</f>
        <v>29449.52</v>
      </c>
      <c r="K309" s="170"/>
      <c r="L309" s="54">
        <f>Source!U265</f>
        <v>0</v>
      </c>
      <c r="O309" s="26">
        <f>G309</f>
        <v>29449.52</v>
      </c>
      <c r="P309" s="26">
        <f>J309</f>
        <v>29449.52</v>
      </c>
      <c r="Q309" s="26">
        <f>L309</f>
        <v>0</v>
      </c>
      <c r="W309">
        <f>IF(Source!BI265&lt;=1,H308, 0)</f>
        <v>0</v>
      </c>
      <c r="X309">
        <f>IF(Source!BI265=2,H308, 0)</f>
        <v>0</v>
      </c>
      <c r="Y309">
        <f>IF(Source!BI265=3,H308, 0)</f>
        <v>29449.52</v>
      </c>
      <c r="Z309">
        <f>IF(Source!BI265=4,H308, 0)</f>
        <v>0</v>
      </c>
    </row>
    <row r="310" spans="1:26" ht="105">
      <c r="A310" s="16" t="str">
        <f>Source!E267</f>
        <v>50</v>
      </c>
      <c r="B310" s="58" t="s">
        <v>989</v>
      </c>
      <c r="C310" s="58" t="str">
        <f>Source!G267</f>
        <v>Установка вставок гибких к радиальным вентиляторам</v>
      </c>
      <c r="D310" s="36" t="str">
        <f>Source!H267</f>
        <v>м2</v>
      </c>
      <c r="E310" s="22">
        <f>Source!I267</f>
        <v>0.24727499999999999</v>
      </c>
      <c r="F310" s="37">
        <f>Source!AL267+Source!AM267+Source!AO267</f>
        <v>54.58</v>
      </c>
      <c r="G310" s="38"/>
      <c r="H310" s="37"/>
      <c r="I310" s="38" t="str">
        <f>Source!BO267</f>
        <v/>
      </c>
      <c r="J310" s="38"/>
      <c r="K310" s="37"/>
      <c r="L310" s="39"/>
      <c r="S310">
        <f>ROUND((Source!FX267/100)*((ROUND(Source!AF267*Source!I267, 2)+ROUND(Source!AE267*Source!I267, 2))), 2)</f>
        <v>19.8</v>
      </c>
      <c r="T310">
        <f>Source!X267</f>
        <v>19.77</v>
      </c>
      <c r="U310">
        <f>ROUND((Source!FY267/100)*((ROUND(Source!AF267*Source!I267, 2)+ROUND(Source!AE267*Source!I267, 2))), 2)</f>
        <v>12.13</v>
      </c>
      <c r="V310">
        <f>Source!Y267</f>
        <v>12.2</v>
      </c>
    </row>
    <row r="311" spans="1:26">
      <c r="C311" s="29" t="str">
        <f>"Объем: "&amp;Source!I267&amp;"=3,14*"&amp;"0,315/"&amp;"4"</f>
        <v>Объем: 0,247275=3,14*0,315/4</v>
      </c>
    </row>
    <row r="312" spans="1:26" ht="14.25">
      <c r="A312" s="16"/>
      <c r="B312" s="58"/>
      <c r="C312" s="58" t="s">
        <v>980</v>
      </c>
      <c r="D312" s="36"/>
      <c r="E312" s="22"/>
      <c r="F312" s="37">
        <f>Source!AO267</f>
        <v>50.26</v>
      </c>
      <c r="G312" s="38" t="str">
        <f>Source!DG267</f>
        <v>)*1,2)*1,15</v>
      </c>
      <c r="H312" s="37">
        <f>ROUND(Source!AF267*Source!I267, 2)</f>
        <v>17.149999999999999</v>
      </c>
      <c r="I312" s="38"/>
      <c r="J312" s="38">
        <f>IF(Source!BA267&lt;&gt; 0, Source!BA267, 1)</f>
        <v>1</v>
      </c>
      <c r="K312" s="37">
        <f>Source!S267</f>
        <v>17.149999999999999</v>
      </c>
      <c r="L312" s="39"/>
      <c r="R312">
        <f>H312</f>
        <v>17.149999999999999</v>
      </c>
    </row>
    <row r="313" spans="1:26" ht="14.25">
      <c r="A313" s="16"/>
      <c r="B313" s="58"/>
      <c r="C313" s="58" t="s">
        <v>104</v>
      </c>
      <c r="D313" s="36"/>
      <c r="E313" s="22"/>
      <c r="F313" s="37">
        <f>Source!AM267</f>
        <v>0.66</v>
      </c>
      <c r="G313" s="38" t="str">
        <f>Source!DE267</f>
        <v>)*1,2)*1,25</v>
      </c>
      <c r="H313" s="37">
        <f>ROUND(Source!AD267*Source!I267, 2)</f>
        <v>0.24</v>
      </c>
      <c r="I313" s="38"/>
      <c r="J313" s="38">
        <f>IF(Source!BB267&lt;&gt; 0, Source!BB267, 1)</f>
        <v>1</v>
      </c>
      <c r="K313" s="37">
        <f>Source!Q267</f>
        <v>0.24</v>
      </c>
      <c r="L313" s="39"/>
    </row>
    <row r="314" spans="1:26" ht="14.25">
      <c r="A314" s="16"/>
      <c r="B314" s="58"/>
      <c r="C314" s="58" t="s">
        <v>981</v>
      </c>
      <c r="D314" s="36"/>
      <c r="E314" s="22"/>
      <c r="F314" s="37">
        <f>Source!AN267</f>
        <v>0.12</v>
      </c>
      <c r="G314" s="38" t="str">
        <f>Source!DF267</f>
        <v>)*1,2)*1,25</v>
      </c>
      <c r="H314" s="40">
        <f>ROUND(Source!AE267*Source!I267, 2)</f>
        <v>0.04</v>
      </c>
      <c r="I314" s="38"/>
      <c r="J314" s="38">
        <f>IF(Source!BS267&lt;&gt; 0, Source!BS267, 1)</f>
        <v>1</v>
      </c>
      <c r="K314" s="40">
        <f>Source!R267</f>
        <v>0.04</v>
      </c>
      <c r="L314" s="39"/>
      <c r="R314">
        <f>H314</f>
        <v>0.04</v>
      </c>
    </row>
    <row r="315" spans="1:26" ht="14.25">
      <c r="A315" s="16"/>
      <c r="B315" s="58"/>
      <c r="C315" s="58" t="s">
        <v>982</v>
      </c>
      <c r="D315" s="36"/>
      <c r="E315" s="22"/>
      <c r="F315" s="37">
        <f>Source!AL267</f>
        <v>3.66</v>
      </c>
      <c r="G315" s="38" t="str">
        <f>Source!DD267</f>
        <v/>
      </c>
      <c r="H315" s="37">
        <f>ROUND(Source!AC267*Source!I267, 2)</f>
        <v>0.91</v>
      </c>
      <c r="I315" s="38"/>
      <c r="J315" s="38">
        <f>IF(Source!BC267&lt;&gt; 0, Source!BC267, 1)</f>
        <v>1</v>
      </c>
      <c r="K315" s="37">
        <f>Source!P267</f>
        <v>0.91</v>
      </c>
      <c r="L315" s="39"/>
    </row>
    <row r="316" spans="1:26" ht="14.25">
      <c r="A316" s="16"/>
      <c r="B316" s="58"/>
      <c r="C316" s="58" t="s">
        <v>983</v>
      </c>
      <c r="D316" s="36" t="s">
        <v>984</v>
      </c>
      <c r="E316" s="22">
        <f>Source!BZ267</f>
        <v>128</v>
      </c>
      <c r="F316" s="167" t="str">
        <f>CONCATENATE(" )", Source!DL267, Source!FT267, "=", Source!FX267)</f>
        <v xml:space="preserve"> )*0,9=115,2</v>
      </c>
      <c r="G316" s="168"/>
      <c r="H316" s="37">
        <f>SUM(S310:S318)</f>
        <v>19.8</v>
      </c>
      <c r="I316" s="41"/>
      <c r="J316" s="32">
        <f>Source!AT267</f>
        <v>115</v>
      </c>
      <c r="K316" s="37">
        <f>SUM(T310:T318)</f>
        <v>19.77</v>
      </c>
      <c r="L316" s="39"/>
    </row>
    <row r="317" spans="1:26" ht="14.25">
      <c r="A317" s="16"/>
      <c r="B317" s="58"/>
      <c r="C317" s="58" t="s">
        <v>985</v>
      </c>
      <c r="D317" s="36" t="s">
        <v>984</v>
      </c>
      <c r="E317" s="22">
        <f>Source!CA267</f>
        <v>83</v>
      </c>
      <c r="F317" s="167" t="str">
        <f>CONCATENATE(" )", Source!DM267, Source!FU267, "=", Source!FY267)</f>
        <v xml:space="preserve"> )*0,85=70,55</v>
      </c>
      <c r="G317" s="168"/>
      <c r="H317" s="37">
        <f>SUM(U310:U318)</f>
        <v>12.13</v>
      </c>
      <c r="I317" s="41"/>
      <c r="J317" s="32">
        <f>Source!AU267</f>
        <v>71</v>
      </c>
      <c r="K317" s="37">
        <f>SUM(V310:V318)</f>
        <v>12.2</v>
      </c>
      <c r="L317" s="39"/>
    </row>
    <row r="318" spans="1:26" ht="14.25">
      <c r="A318" s="59"/>
      <c r="B318" s="60"/>
      <c r="C318" s="60" t="s">
        <v>986</v>
      </c>
      <c r="D318" s="42" t="s">
        <v>987</v>
      </c>
      <c r="E318" s="43">
        <f>Source!AQ267</f>
        <v>5.75</v>
      </c>
      <c r="F318" s="44"/>
      <c r="G318" s="45" t="str">
        <f>Source!DI267</f>
        <v>)*1,2)*1,15</v>
      </c>
      <c r="H318" s="44"/>
      <c r="I318" s="45"/>
      <c r="J318" s="45"/>
      <c r="K318" s="44"/>
      <c r="L318" s="46">
        <f>Source!U267</f>
        <v>1.9621271249999996</v>
      </c>
    </row>
    <row r="319" spans="1:26" ht="15">
      <c r="G319" s="166">
        <f>H312+H313+H315+H316+H317</f>
        <v>50.23</v>
      </c>
      <c r="H319" s="166"/>
      <c r="J319" s="166">
        <f>K312+K313+K315+K316+K317</f>
        <v>50.269999999999996</v>
      </c>
      <c r="K319" s="166"/>
      <c r="L319" s="47">
        <f>Source!U267</f>
        <v>1.9621271249999996</v>
      </c>
      <c r="O319" s="26">
        <f>G319</f>
        <v>50.23</v>
      </c>
      <c r="P319" s="26">
        <f>J319</f>
        <v>50.269999999999996</v>
      </c>
      <c r="Q319" s="26">
        <f>L319</f>
        <v>1.9621271249999996</v>
      </c>
      <c r="W319">
        <f>IF(Source!BI267&lt;=1,H312+H313+H315+H316+H317, 0)</f>
        <v>50.23</v>
      </c>
      <c r="X319">
        <f>IF(Source!BI267=2,H312+H313+H315+H316+H317, 0)</f>
        <v>0</v>
      </c>
      <c r="Y319">
        <f>IF(Source!BI267=3,H312+H313+H315+H316+H317, 0)</f>
        <v>0</v>
      </c>
      <c r="Z319">
        <f>IF(Source!BI267=4,H312+H313+H315+H316+H317, 0)</f>
        <v>0</v>
      </c>
    </row>
    <row r="320" spans="1:26" ht="99.75">
      <c r="A320" s="59" t="str">
        <f>Source!E269</f>
        <v>51</v>
      </c>
      <c r="B320" s="60" t="str">
        <f>Source!F269</f>
        <v>Коммеческое предлож.№КП-261046 от 01.02.2021Г.</v>
      </c>
      <c r="C320" s="60" t="s">
        <v>1014</v>
      </c>
      <c r="D320" s="42" t="str">
        <f>Source!H269</f>
        <v>шт.</v>
      </c>
      <c r="E320" s="43">
        <f>Source!I269</f>
        <v>1</v>
      </c>
      <c r="F320" s="44">
        <f>Source!AL269</f>
        <v>971.04</v>
      </c>
      <c r="G320" s="45" t="str">
        <f>Source!DD269</f>
        <v/>
      </c>
      <c r="H320" s="44">
        <f>ROUND(Source!AC269*Source!I269, 2)</f>
        <v>971.04</v>
      </c>
      <c r="I320" s="45" t="str">
        <f>Source!BO269</f>
        <v/>
      </c>
      <c r="J320" s="45">
        <f>IF(Source!BC269&lt;&gt; 0, Source!BC269, 1)</f>
        <v>1</v>
      </c>
      <c r="K320" s="44">
        <f>Source!P269</f>
        <v>971.04</v>
      </c>
      <c r="L320" s="48"/>
      <c r="S320">
        <f>ROUND((Source!FX269/100)*((ROUND(Source!AF269*Source!I269, 2)+ROUND(Source!AE269*Source!I269, 2))), 2)</f>
        <v>0</v>
      </c>
      <c r="T320">
        <f>Source!X269</f>
        <v>0</v>
      </c>
      <c r="U320">
        <f>ROUND((Source!FY269/100)*((ROUND(Source!AF269*Source!I269, 2)+ROUND(Source!AE269*Source!I269, 2))), 2)</f>
        <v>0</v>
      </c>
      <c r="V320">
        <f>Source!Y269</f>
        <v>0</v>
      </c>
    </row>
    <row r="321" spans="1:26" ht="15">
      <c r="G321" s="166">
        <f>H320</f>
        <v>971.04</v>
      </c>
      <c r="H321" s="166"/>
      <c r="J321" s="166">
        <f>K320</f>
        <v>971.04</v>
      </c>
      <c r="K321" s="166"/>
      <c r="L321" s="47">
        <f>Source!U269</f>
        <v>0</v>
      </c>
      <c r="O321" s="26">
        <f>G321</f>
        <v>971.04</v>
      </c>
      <c r="P321" s="26">
        <f>J321</f>
        <v>971.04</v>
      </c>
      <c r="Q321" s="26">
        <f>L321</f>
        <v>0</v>
      </c>
      <c r="W321">
        <f>IF(Source!BI269&lt;=1,H320, 0)</f>
        <v>0</v>
      </c>
      <c r="X321">
        <f>IF(Source!BI269=2,H320, 0)</f>
        <v>971.04</v>
      </c>
      <c r="Y321">
        <f>IF(Source!BI269=3,H320, 0)</f>
        <v>0</v>
      </c>
      <c r="Z321">
        <f>IF(Source!BI269=4,H320, 0)</f>
        <v>0</v>
      </c>
    </row>
    <row r="322" spans="1:26" ht="99.75">
      <c r="A322" s="59" t="str">
        <f>Source!E271</f>
        <v>52</v>
      </c>
      <c r="B322" s="60" t="str">
        <f>Source!F271</f>
        <v>Коммеческое предлож.№КП-261046 от 01.02.2021Г.</v>
      </c>
      <c r="C322" s="60" t="s">
        <v>1015</v>
      </c>
      <c r="D322" s="42" t="str">
        <f>Source!H271</f>
        <v>шт.</v>
      </c>
      <c r="E322" s="43">
        <f>Source!I271</f>
        <v>1</v>
      </c>
      <c r="F322" s="44">
        <f>Source!AL271</f>
        <v>250.59</v>
      </c>
      <c r="G322" s="45" t="str">
        <f>Source!DD271</f>
        <v/>
      </c>
      <c r="H322" s="44">
        <f>ROUND(Source!AC271*Source!I271, 2)</f>
        <v>250.59</v>
      </c>
      <c r="I322" s="45" t="str">
        <f>Source!BO271</f>
        <v/>
      </c>
      <c r="J322" s="45">
        <f>IF(Source!BC271&lt;&gt; 0, Source!BC271, 1)</f>
        <v>1</v>
      </c>
      <c r="K322" s="44">
        <f>Source!P271</f>
        <v>250.59</v>
      </c>
      <c r="L322" s="48"/>
      <c r="S322">
        <f>ROUND((Source!FX271/100)*((ROUND(Source!AF271*Source!I271, 2)+ROUND(Source!AE271*Source!I271, 2))), 2)</f>
        <v>0</v>
      </c>
      <c r="T322">
        <f>Source!X271</f>
        <v>0</v>
      </c>
      <c r="U322">
        <f>ROUND((Source!FY271/100)*((ROUND(Source!AF271*Source!I271, 2)+ROUND(Source!AE271*Source!I271, 2))), 2)</f>
        <v>0</v>
      </c>
      <c r="V322">
        <f>Source!Y271</f>
        <v>0</v>
      </c>
    </row>
    <row r="323" spans="1:26" ht="15">
      <c r="G323" s="166">
        <f>H322</f>
        <v>250.59</v>
      </c>
      <c r="H323" s="166"/>
      <c r="J323" s="166">
        <f>K322</f>
        <v>250.59</v>
      </c>
      <c r="K323" s="166"/>
      <c r="L323" s="47">
        <f>Source!U271</f>
        <v>0</v>
      </c>
      <c r="O323" s="26">
        <f>G323</f>
        <v>250.59</v>
      </c>
      <c r="P323" s="26">
        <f>J323</f>
        <v>250.59</v>
      </c>
      <c r="Q323" s="26">
        <f>L323</f>
        <v>0</v>
      </c>
      <c r="W323">
        <f>IF(Source!BI271&lt;=1,H322, 0)</f>
        <v>0</v>
      </c>
      <c r="X323">
        <f>IF(Source!BI271=2,H322, 0)</f>
        <v>250.59</v>
      </c>
      <c r="Y323">
        <f>IF(Source!BI271=3,H322, 0)</f>
        <v>0</v>
      </c>
      <c r="Z323">
        <f>IF(Source!BI271=4,H322, 0)</f>
        <v>0</v>
      </c>
    </row>
    <row r="324" spans="1:26" ht="105">
      <c r="A324" s="16" t="str">
        <f>Source!E273</f>
        <v>53</v>
      </c>
      <c r="B324" s="58" t="s">
        <v>992</v>
      </c>
      <c r="C324" s="58" t="str">
        <f>Source!G273</f>
        <v>Установка виброизолятора номер 38</v>
      </c>
      <c r="D324" s="36" t="str">
        <f>Source!H273</f>
        <v>10 ШТ</v>
      </c>
      <c r="E324" s="22">
        <f>Source!I273</f>
        <v>0.4</v>
      </c>
      <c r="F324" s="37">
        <f>Source!AL273+Source!AM273+Source!AO273</f>
        <v>66.38</v>
      </c>
      <c r="G324" s="38"/>
      <c r="H324" s="37"/>
      <c r="I324" s="38" t="str">
        <f>Source!BO273</f>
        <v/>
      </c>
      <c r="J324" s="38"/>
      <c r="K324" s="37"/>
      <c r="L324" s="39"/>
      <c r="S324">
        <f>ROUND((Source!FX273/100)*((ROUND(Source!AF273*Source!I273, 2)+ROUND(Source!AE273*Source!I273, 2))), 2)</f>
        <v>23.42</v>
      </c>
      <c r="T324">
        <f>Source!X273</f>
        <v>23.38</v>
      </c>
      <c r="U324">
        <f>ROUND((Source!FY273/100)*((ROUND(Source!AF273*Source!I273, 2)+ROUND(Source!AE273*Source!I273, 2))), 2)</f>
        <v>14.34</v>
      </c>
      <c r="V324">
        <f>Source!Y273</f>
        <v>14.43</v>
      </c>
    </row>
    <row r="325" spans="1:26">
      <c r="C325" s="29" t="str">
        <f>"Объем: "&amp;Source!I273&amp;"=4/"&amp;"10"</f>
        <v>Объем: 0,4=4/10</v>
      </c>
    </row>
    <row r="326" spans="1:26" ht="14.25">
      <c r="A326" s="16"/>
      <c r="B326" s="58"/>
      <c r="C326" s="58" t="s">
        <v>980</v>
      </c>
      <c r="D326" s="36"/>
      <c r="E326" s="22"/>
      <c r="F326" s="37">
        <f>Source!AO273</f>
        <v>36.700000000000003</v>
      </c>
      <c r="G326" s="38" t="str">
        <f>Source!DG273</f>
        <v>)*1,2)*1,15</v>
      </c>
      <c r="H326" s="37">
        <f>ROUND(Source!AF273*Source!I273, 2)</f>
        <v>20.260000000000002</v>
      </c>
      <c r="I326" s="38"/>
      <c r="J326" s="38">
        <f>IF(Source!BA273&lt;&gt; 0, Source!BA273, 1)</f>
        <v>1</v>
      </c>
      <c r="K326" s="37">
        <f>Source!S273</f>
        <v>20.260000000000002</v>
      </c>
      <c r="L326" s="39"/>
      <c r="R326">
        <f>H326</f>
        <v>20.260000000000002</v>
      </c>
    </row>
    <row r="327" spans="1:26" ht="14.25">
      <c r="A327" s="16"/>
      <c r="B327" s="58"/>
      <c r="C327" s="58" t="s">
        <v>104</v>
      </c>
      <c r="D327" s="36"/>
      <c r="E327" s="22"/>
      <c r="F327" s="37">
        <f>Source!AM273</f>
        <v>0.66</v>
      </c>
      <c r="G327" s="38" t="str">
        <f>Source!DE273</f>
        <v>)*1,2)*1,25</v>
      </c>
      <c r="H327" s="37">
        <f>ROUND(Source!AD273*Source!I273, 2)</f>
        <v>0.4</v>
      </c>
      <c r="I327" s="38"/>
      <c r="J327" s="38">
        <f>IF(Source!BB273&lt;&gt; 0, Source!BB273, 1)</f>
        <v>1</v>
      </c>
      <c r="K327" s="37">
        <f>Source!Q273</f>
        <v>0.4</v>
      </c>
      <c r="L327" s="39"/>
    </row>
    <row r="328" spans="1:26" ht="14.25">
      <c r="A328" s="16"/>
      <c r="B328" s="58"/>
      <c r="C328" s="58" t="s">
        <v>981</v>
      </c>
      <c r="D328" s="36"/>
      <c r="E328" s="22"/>
      <c r="F328" s="37">
        <f>Source!AN273</f>
        <v>0.12</v>
      </c>
      <c r="G328" s="38" t="str">
        <f>Source!DF273</f>
        <v>)*1,2)*1,25</v>
      </c>
      <c r="H328" s="40">
        <f>ROUND(Source!AE273*Source!I273, 2)</f>
        <v>7.0000000000000007E-2</v>
      </c>
      <c r="I328" s="38"/>
      <c r="J328" s="38">
        <f>IF(Source!BS273&lt;&gt; 0, Source!BS273, 1)</f>
        <v>1</v>
      </c>
      <c r="K328" s="40">
        <f>Source!R273</f>
        <v>7.0000000000000007E-2</v>
      </c>
      <c r="L328" s="39"/>
      <c r="R328">
        <f>H328</f>
        <v>7.0000000000000007E-2</v>
      </c>
    </row>
    <row r="329" spans="1:26" ht="14.25">
      <c r="A329" s="16"/>
      <c r="B329" s="58"/>
      <c r="C329" s="58" t="s">
        <v>982</v>
      </c>
      <c r="D329" s="36"/>
      <c r="E329" s="22"/>
      <c r="F329" s="37">
        <f>Source!AL273</f>
        <v>29.02</v>
      </c>
      <c r="G329" s="38" t="str">
        <f>Source!DD273</f>
        <v/>
      </c>
      <c r="H329" s="37">
        <f>ROUND(Source!AC273*Source!I273, 2)</f>
        <v>11.61</v>
      </c>
      <c r="I329" s="38"/>
      <c r="J329" s="38">
        <f>IF(Source!BC273&lt;&gt; 0, Source!BC273, 1)</f>
        <v>1</v>
      </c>
      <c r="K329" s="37">
        <f>Source!P273</f>
        <v>11.61</v>
      </c>
      <c r="L329" s="39"/>
    </row>
    <row r="330" spans="1:26" ht="14.25">
      <c r="A330" s="16"/>
      <c r="B330" s="58"/>
      <c r="C330" s="58" t="s">
        <v>983</v>
      </c>
      <c r="D330" s="36" t="s">
        <v>984</v>
      </c>
      <c r="E330" s="22">
        <f>Source!BZ273</f>
        <v>128</v>
      </c>
      <c r="F330" s="167" t="str">
        <f>CONCATENATE(" )", Source!DL273, Source!FT273, "=", Source!FX273)</f>
        <v xml:space="preserve"> )*0,9=115,2</v>
      </c>
      <c r="G330" s="168"/>
      <c r="H330" s="37">
        <f>SUM(S324:S332)</f>
        <v>23.42</v>
      </c>
      <c r="I330" s="41"/>
      <c r="J330" s="32">
        <f>Source!AT273</f>
        <v>115</v>
      </c>
      <c r="K330" s="37">
        <f>SUM(T324:T332)</f>
        <v>23.38</v>
      </c>
      <c r="L330" s="39"/>
    </row>
    <row r="331" spans="1:26" ht="14.25">
      <c r="A331" s="16"/>
      <c r="B331" s="58"/>
      <c r="C331" s="58" t="s">
        <v>985</v>
      </c>
      <c r="D331" s="36" t="s">
        <v>984</v>
      </c>
      <c r="E331" s="22">
        <f>Source!CA273</f>
        <v>83</v>
      </c>
      <c r="F331" s="167" t="str">
        <f>CONCATENATE(" )", Source!DM273, Source!FU273, "=", Source!FY273)</f>
        <v xml:space="preserve"> )*0,85=70,55</v>
      </c>
      <c r="G331" s="168"/>
      <c r="H331" s="37">
        <f>SUM(U324:U332)</f>
        <v>14.34</v>
      </c>
      <c r="I331" s="41"/>
      <c r="J331" s="32">
        <f>Source!AU273</f>
        <v>71</v>
      </c>
      <c r="K331" s="37">
        <f>SUM(V324:V332)</f>
        <v>14.43</v>
      </c>
      <c r="L331" s="39"/>
    </row>
    <row r="332" spans="1:26" ht="14.25">
      <c r="A332" s="59"/>
      <c r="B332" s="60"/>
      <c r="C332" s="60" t="s">
        <v>986</v>
      </c>
      <c r="D332" s="42" t="s">
        <v>987</v>
      </c>
      <c r="E332" s="43">
        <f>Source!AQ273</f>
        <v>3.7</v>
      </c>
      <c r="F332" s="44"/>
      <c r="G332" s="45" t="str">
        <f>Source!DI273</f>
        <v>)*1,2)*1,15</v>
      </c>
      <c r="H332" s="44"/>
      <c r="I332" s="45"/>
      <c r="J332" s="45"/>
      <c r="K332" s="44"/>
      <c r="L332" s="46">
        <f>Source!U273</f>
        <v>2.0424000000000002</v>
      </c>
    </row>
    <row r="333" spans="1:26" ht="15">
      <c r="G333" s="166">
        <f>H326+H327+H329+H330+H331</f>
        <v>70.03</v>
      </c>
      <c r="H333" s="166"/>
      <c r="J333" s="166">
        <f>K326+K327+K329+K330+K331</f>
        <v>70.079999999999984</v>
      </c>
      <c r="K333" s="166"/>
      <c r="L333" s="47">
        <f>Source!U273</f>
        <v>2.0424000000000002</v>
      </c>
      <c r="O333" s="26">
        <f>G333</f>
        <v>70.03</v>
      </c>
      <c r="P333" s="26">
        <f>J333</f>
        <v>70.079999999999984</v>
      </c>
      <c r="Q333" s="26">
        <f>L333</f>
        <v>2.0424000000000002</v>
      </c>
      <c r="W333">
        <f>IF(Source!BI273&lt;=1,H326+H327+H329+H330+H331, 0)</f>
        <v>70.03</v>
      </c>
      <c r="X333">
        <f>IF(Source!BI273=2,H326+H327+H329+H330+H331, 0)</f>
        <v>0</v>
      </c>
      <c r="Y333">
        <f>IF(Source!BI273=3,H326+H327+H329+H330+H331, 0)</f>
        <v>0</v>
      </c>
      <c r="Z333">
        <f>IF(Source!BI273=4,H326+H327+H329+H330+H331, 0)</f>
        <v>0</v>
      </c>
    </row>
    <row r="334" spans="1:26" ht="99.75">
      <c r="A334" s="59" t="str">
        <f>Source!E275</f>
        <v>54</v>
      </c>
      <c r="B334" s="60" t="str">
        <f>Source!F275</f>
        <v>Коммеческое предлож.№КП-261046 от 01.02.2021Г.</v>
      </c>
      <c r="C334" s="60" t="s">
        <v>1016</v>
      </c>
      <c r="D334" s="42" t="str">
        <f>Source!H275</f>
        <v>шт.</v>
      </c>
      <c r="E334" s="43">
        <f>Source!I275</f>
        <v>1</v>
      </c>
      <c r="F334" s="44">
        <f>Source!AL275</f>
        <v>2150.89</v>
      </c>
      <c r="G334" s="45" t="str">
        <f>Source!DD275</f>
        <v/>
      </c>
      <c r="H334" s="44">
        <f>ROUND(Source!AC275*Source!I275, 2)</f>
        <v>2150.89</v>
      </c>
      <c r="I334" s="45" t="str">
        <f>Source!BO275</f>
        <v/>
      </c>
      <c r="J334" s="45">
        <f>IF(Source!BC275&lt;&gt; 0, Source!BC275, 1)</f>
        <v>1</v>
      </c>
      <c r="K334" s="44">
        <f>Source!P275</f>
        <v>2150.89</v>
      </c>
      <c r="L334" s="48"/>
      <c r="S334">
        <f>ROUND((Source!FX275/100)*((ROUND(Source!AF275*Source!I275, 2)+ROUND(Source!AE275*Source!I275, 2))), 2)</f>
        <v>0</v>
      </c>
      <c r="T334">
        <f>Source!X275</f>
        <v>0</v>
      </c>
      <c r="U334">
        <f>ROUND((Source!FY275/100)*((ROUND(Source!AF275*Source!I275, 2)+ROUND(Source!AE275*Source!I275, 2))), 2)</f>
        <v>0</v>
      </c>
      <c r="V334">
        <f>Source!Y275</f>
        <v>0</v>
      </c>
    </row>
    <row r="335" spans="1:26" ht="15">
      <c r="G335" s="166">
        <f>H334</f>
        <v>2150.89</v>
      </c>
      <c r="H335" s="166"/>
      <c r="J335" s="166">
        <f>K334</f>
        <v>2150.89</v>
      </c>
      <c r="K335" s="166"/>
      <c r="L335" s="47">
        <f>Source!U275</f>
        <v>0</v>
      </c>
      <c r="O335" s="26">
        <f>G335</f>
        <v>2150.89</v>
      </c>
      <c r="P335" s="26">
        <f>J335</f>
        <v>2150.89</v>
      </c>
      <c r="Q335" s="26">
        <f>L335</f>
        <v>0</v>
      </c>
      <c r="W335">
        <f>IF(Source!BI275&lt;=1,H334, 0)</f>
        <v>0</v>
      </c>
      <c r="X335">
        <f>IF(Source!BI275=2,H334, 0)</f>
        <v>2150.89</v>
      </c>
      <c r="Y335">
        <f>IF(Source!BI275=3,H334, 0)</f>
        <v>0</v>
      </c>
      <c r="Z335">
        <f>IF(Source!BI275=4,H334, 0)</f>
        <v>0</v>
      </c>
    </row>
    <row r="336" spans="1:26" ht="105">
      <c r="A336" s="16" t="str">
        <f>Source!E277</f>
        <v>55</v>
      </c>
      <c r="B336" s="58" t="s">
        <v>996</v>
      </c>
      <c r="C336" s="58" t="str">
        <f>Source!G277</f>
        <v>Установка кронштейнов под вентиляционное оборудование</v>
      </c>
      <c r="D336" s="36" t="str">
        <f>Source!H277</f>
        <v>100 кг</v>
      </c>
      <c r="E336" s="22">
        <f>Source!I277</f>
        <v>5.8000000000000003E-2</v>
      </c>
      <c r="F336" s="37">
        <f>Source!AL277+Source!AM277+Source!AO277</f>
        <v>932.04</v>
      </c>
      <c r="G336" s="38"/>
      <c r="H336" s="37"/>
      <c r="I336" s="38" t="str">
        <f>Source!BO277</f>
        <v/>
      </c>
      <c r="J336" s="38"/>
      <c r="K336" s="37"/>
      <c r="L336" s="39"/>
      <c r="S336">
        <f>ROUND((Source!FX277/100)*((ROUND(Source!AF277*Source!I277, 2)+ROUND(Source!AE277*Source!I277, 2))), 2)</f>
        <v>5.14</v>
      </c>
      <c r="T336">
        <f>Source!X277</f>
        <v>5.13</v>
      </c>
      <c r="U336">
        <f>ROUND((Source!FY277/100)*((ROUND(Source!AF277*Source!I277, 2)+ROUND(Source!AE277*Source!I277, 2))), 2)</f>
        <v>3.15</v>
      </c>
      <c r="V336">
        <f>Source!Y277</f>
        <v>3.17</v>
      </c>
    </row>
    <row r="337" spans="1:32">
      <c r="C337" s="29" t="str">
        <f>"Объем: "&amp;Source!I277&amp;"=5,8/"&amp;"100"</f>
        <v>Объем: 0,058=5,8/100</v>
      </c>
    </row>
    <row r="338" spans="1:32" ht="14.25">
      <c r="A338" s="16"/>
      <c r="B338" s="58"/>
      <c r="C338" s="58" t="s">
        <v>980</v>
      </c>
      <c r="D338" s="36"/>
      <c r="E338" s="22"/>
      <c r="F338" s="37">
        <f>Source!AO277</f>
        <v>55.26</v>
      </c>
      <c r="G338" s="38" t="str">
        <f>Source!DG277</f>
        <v>)*1,2)*1,15</v>
      </c>
      <c r="H338" s="37">
        <f>ROUND(Source!AF277*Source!I277, 2)</f>
        <v>4.42</v>
      </c>
      <c r="I338" s="38"/>
      <c r="J338" s="38">
        <f>IF(Source!BA277&lt;&gt; 0, Source!BA277, 1)</f>
        <v>1</v>
      </c>
      <c r="K338" s="37">
        <f>Source!S277</f>
        <v>4.42</v>
      </c>
      <c r="L338" s="39"/>
      <c r="R338">
        <f>H338</f>
        <v>4.42</v>
      </c>
    </row>
    <row r="339" spans="1:32" ht="14.25">
      <c r="A339" s="16"/>
      <c r="B339" s="58"/>
      <c r="C339" s="58" t="s">
        <v>104</v>
      </c>
      <c r="D339" s="36"/>
      <c r="E339" s="22"/>
      <c r="F339" s="37">
        <f>Source!AM277</f>
        <v>10.16</v>
      </c>
      <c r="G339" s="38" t="str">
        <f>Source!DE277</f>
        <v>)*1,2)*1,25</v>
      </c>
      <c r="H339" s="37">
        <f>ROUND(Source!AD277*Source!I277, 2)</f>
        <v>0.88</v>
      </c>
      <c r="I339" s="38"/>
      <c r="J339" s="38">
        <f>IF(Source!BB277&lt;&gt; 0, Source!BB277, 1)</f>
        <v>1</v>
      </c>
      <c r="K339" s="37">
        <f>Source!Q277</f>
        <v>0.88</v>
      </c>
      <c r="L339" s="39"/>
    </row>
    <row r="340" spans="1:32" ht="14.25">
      <c r="A340" s="16"/>
      <c r="B340" s="58"/>
      <c r="C340" s="58" t="s">
        <v>981</v>
      </c>
      <c r="D340" s="36"/>
      <c r="E340" s="22"/>
      <c r="F340" s="37">
        <f>Source!AN277</f>
        <v>0.46</v>
      </c>
      <c r="G340" s="38" t="str">
        <f>Source!DF277</f>
        <v>)*1,2)*1,25</v>
      </c>
      <c r="H340" s="40">
        <f>ROUND(Source!AE277*Source!I277, 2)</f>
        <v>0.04</v>
      </c>
      <c r="I340" s="38"/>
      <c r="J340" s="38">
        <f>IF(Source!BS277&lt;&gt; 0, Source!BS277, 1)</f>
        <v>1</v>
      </c>
      <c r="K340" s="40">
        <f>Source!R277</f>
        <v>0.04</v>
      </c>
      <c r="L340" s="39"/>
      <c r="R340">
        <f>H340</f>
        <v>0.04</v>
      </c>
    </row>
    <row r="341" spans="1:32" ht="14.25">
      <c r="A341" s="16"/>
      <c r="B341" s="58"/>
      <c r="C341" s="58" t="s">
        <v>982</v>
      </c>
      <c r="D341" s="36"/>
      <c r="E341" s="22"/>
      <c r="F341" s="37">
        <f>Source!AL277</f>
        <v>866.62</v>
      </c>
      <c r="G341" s="38" t="str">
        <f>Source!DD277</f>
        <v/>
      </c>
      <c r="H341" s="37">
        <f>ROUND(Source!AC277*Source!I277, 2)</f>
        <v>50.26</v>
      </c>
      <c r="I341" s="38"/>
      <c r="J341" s="38">
        <f>IF(Source!BC277&lt;&gt; 0, Source!BC277, 1)</f>
        <v>1</v>
      </c>
      <c r="K341" s="37">
        <f>Source!P277</f>
        <v>50.26</v>
      </c>
      <c r="L341" s="39"/>
    </row>
    <row r="342" spans="1:32" ht="14.25">
      <c r="A342" s="16"/>
      <c r="B342" s="58"/>
      <c r="C342" s="58" t="s">
        <v>983</v>
      </c>
      <c r="D342" s="36" t="s">
        <v>984</v>
      </c>
      <c r="E342" s="22">
        <f>Source!BZ277</f>
        <v>128</v>
      </c>
      <c r="F342" s="167" t="str">
        <f>CONCATENATE(" )", Source!DL277, Source!FT277, "=", Source!FX277)</f>
        <v xml:space="preserve"> )*0,9=115,2</v>
      </c>
      <c r="G342" s="168"/>
      <c r="H342" s="37">
        <f>SUM(S336:S344)</f>
        <v>5.14</v>
      </c>
      <c r="I342" s="41"/>
      <c r="J342" s="32">
        <f>Source!AT277</f>
        <v>115</v>
      </c>
      <c r="K342" s="37">
        <f>SUM(T336:T344)</f>
        <v>5.13</v>
      </c>
      <c r="L342" s="39"/>
    </row>
    <row r="343" spans="1:32" ht="14.25">
      <c r="A343" s="16"/>
      <c r="B343" s="58"/>
      <c r="C343" s="58" t="s">
        <v>985</v>
      </c>
      <c r="D343" s="36" t="s">
        <v>984</v>
      </c>
      <c r="E343" s="22">
        <f>Source!CA277</f>
        <v>83</v>
      </c>
      <c r="F343" s="167" t="str">
        <f>CONCATENATE(" )", Source!DM277, Source!FU277, "=", Source!FY277)</f>
        <v xml:space="preserve"> )*0,85=70,55</v>
      </c>
      <c r="G343" s="168"/>
      <c r="H343" s="37">
        <f>SUM(U336:U344)</f>
        <v>3.15</v>
      </c>
      <c r="I343" s="41"/>
      <c r="J343" s="32">
        <f>Source!AU277</f>
        <v>71</v>
      </c>
      <c r="K343" s="37">
        <f>SUM(V336:V344)</f>
        <v>3.17</v>
      </c>
      <c r="L343" s="39"/>
    </row>
    <row r="344" spans="1:32" ht="14.25">
      <c r="A344" s="59"/>
      <c r="B344" s="60"/>
      <c r="C344" s="60" t="s">
        <v>986</v>
      </c>
      <c r="D344" s="42" t="s">
        <v>987</v>
      </c>
      <c r="E344" s="43">
        <f>Source!AQ277</f>
        <v>6.02</v>
      </c>
      <c r="F344" s="44"/>
      <c r="G344" s="45" t="str">
        <f>Source!DI277</f>
        <v>)*1,2)*1,15</v>
      </c>
      <c r="H344" s="44"/>
      <c r="I344" s="45"/>
      <c r="J344" s="45"/>
      <c r="K344" s="44"/>
      <c r="L344" s="46">
        <f>Source!U277</f>
        <v>0.48184079999999996</v>
      </c>
    </row>
    <row r="345" spans="1:32" ht="15">
      <c r="G345" s="166">
        <f>H338+H339+H341+H342+H343</f>
        <v>63.849999999999994</v>
      </c>
      <c r="H345" s="166"/>
      <c r="J345" s="166">
        <f>K338+K339+K341+K342+K343</f>
        <v>63.86</v>
      </c>
      <c r="K345" s="166"/>
      <c r="L345" s="47">
        <f>Source!U277</f>
        <v>0.48184079999999996</v>
      </c>
      <c r="O345" s="26">
        <f>G345</f>
        <v>63.849999999999994</v>
      </c>
      <c r="P345" s="26">
        <f>J345</f>
        <v>63.86</v>
      </c>
      <c r="Q345" s="26">
        <f>L345</f>
        <v>0.48184079999999996</v>
      </c>
      <c r="W345">
        <f>IF(Source!BI277&lt;=1,H338+H339+H341+H342+H343, 0)</f>
        <v>63.849999999999994</v>
      </c>
      <c r="X345">
        <f>IF(Source!BI277=2,H338+H339+H341+H342+H343, 0)</f>
        <v>0</v>
      </c>
      <c r="Y345">
        <f>IF(Source!BI277=3,H338+H339+H341+H342+H343, 0)</f>
        <v>0</v>
      </c>
      <c r="Z345">
        <f>IF(Source!BI277=4,H338+H339+H341+H342+H343, 0)</f>
        <v>0</v>
      </c>
    </row>
    <row r="346" spans="1:32" ht="28.5">
      <c r="A346" s="59" t="str">
        <f>Source!E279</f>
        <v>56</v>
      </c>
      <c r="B346" s="60" t="str">
        <f>Source!F279</f>
        <v>18.5.08.18-0071</v>
      </c>
      <c r="C346" s="60" t="str">
        <f>Source!G279</f>
        <v>Кронштейны и подставки под оборудование из сортовой стали</v>
      </c>
      <c r="D346" s="42" t="str">
        <f>Source!H279</f>
        <v>кг</v>
      </c>
      <c r="E346" s="43">
        <f>Source!I279</f>
        <v>-5.8</v>
      </c>
      <c r="F346" s="44">
        <f>Source!AL279</f>
        <v>8.52</v>
      </c>
      <c r="G346" s="45" t="str">
        <f>Source!DD279</f>
        <v/>
      </c>
      <c r="H346" s="44">
        <f>ROUND(Source!AC279*Source!I279, 2)</f>
        <v>-49.42</v>
      </c>
      <c r="I346" s="45" t="str">
        <f>Source!BO279</f>
        <v/>
      </c>
      <c r="J346" s="45">
        <f>IF(Source!BC279&lt;&gt; 0, Source!BC279, 1)</f>
        <v>1</v>
      </c>
      <c r="K346" s="44">
        <f>Source!P279</f>
        <v>-49.42</v>
      </c>
      <c r="L346" s="48"/>
      <c r="S346">
        <f>ROUND((Source!FX279/100)*((ROUND(Source!AF279*Source!I279, 2)+ROUND(Source!AE279*Source!I279, 2))), 2)</f>
        <v>0</v>
      </c>
      <c r="T346">
        <f>Source!X279</f>
        <v>0</v>
      </c>
      <c r="U346">
        <f>ROUND((Source!FY279/100)*((ROUND(Source!AF279*Source!I279, 2)+ROUND(Source!AE279*Source!I279, 2))), 2)</f>
        <v>0</v>
      </c>
      <c r="V346">
        <f>Source!Y279</f>
        <v>0</v>
      </c>
    </row>
    <row r="347" spans="1:32" ht="15">
      <c r="G347" s="166">
        <f>H346</f>
        <v>-49.42</v>
      </c>
      <c r="H347" s="166"/>
      <c r="J347" s="166">
        <f>K346</f>
        <v>-49.42</v>
      </c>
      <c r="K347" s="166"/>
      <c r="L347" s="47">
        <f>Source!U279</f>
        <v>0</v>
      </c>
      <c r="O347" s="26">
        <f>G347</f>
        <v>-49.42</v>
      </c>
      <c r="P347" s="26">
        <f>J347</f>
        <v>-49.42</v>
      </c>
      <c r="Q347" s="26">
        <f>L347</f>
        <v>0</v>
      </c>
      <c r="W347">
        <f>IF(Source!BI279&lt;=1,H346, 0)</f>
        <v>-49.42</v>
      </c>
      <c r="X347">
        <f>IF(Source!BI279=2,H346, 0)</f>
        <v>0</v>
      </c>
      <c r="Y347">
        <f>IF(Source!BI279=3,H346, 0)</f>
        <v>0</v>
      </c>
      <c r="Z347">
        <f>IF(Source!BI279=4,H346, 0)</f>
        <v>0</v>
      </c>
    </row>
    <row r="348" spans="1:32" ht="99.75">
      <c r="A348" s="59" t="str">
        <f>Source!E281</f>
        <v>57</v>
      </c>
      <c r="B348" s="60" t="str">
        <f>Source!F281</f>
        <v>Коммеческое предлож.№КП-261046 от 01.02.2021Г.</v>
      </c>
      <c r="C348" s="60" t="s">
        <v>1017</v>
      </c>
      <c r="D348" s="42" t="str">
        <f>Source!H281</f>
        <v>шт.</v>
      </c>
      <c r="E348" s="43">
        <f>Source!I281</f>
        <v>1</v>
      </c>
      <c r="F348" s="44">
        <f>Source!AL281</f>
        <v>5690.47</v>
      </c>
      <c r="G348" s="45" t="str">
        <f>Source!DD281</f>
        <v/>
      </c>
      <c r="H348" s="44">
        <f>ROUND(Source!AC281*Source!I281, 2)</f>
        <v>5690.47</v>
      </c>
      <c r="I348" s="45" t="str">
        <f>Source!BO281</f>
        <v/>
      </c>
      <c r="J348" s="45">
        <f>IF(Source!BC281&lt;&gt; 0, Source!BC281, 1)</f>
        <v>1</v>
      </c>
      <c r="K348" s="44">
        <f>Source!P281</f>
        <v>5690.47</v>
      </c>
      <c r="L348" s="48"/>
      <c r="S348">
        <f>ROUND((Source!FX281/100)*((ROUND(Source!AF281*Source!I281, 2)+ROUND(Source!AE281*Source!I281, 2))), 2)</f>
        <v>0</v>
      </c>
      <c r="T348">
        <f>Source!X281</f>
        <v>0</v>
      </c>
      <c r="U348">
        <f>ROUND((Source!FY281/100)*((ROUND(Source!AF281*Source!I281, 2)+ROUND(Source!AE281*Source!I281, 2))), 2)</f>
        <v>0</v>
      </c>
      <c r="V348">
        <f>Source!Y281</f>
        <v>0</v>
      </c>
    </row>
    <row r="349" spans="1:32" ht="15">
      <c r="G349" s="166">
        <f>H348</f>
        <v>5690.47</v>
      </c>
      <c r="H349" s="166"/>
      <c r="J349" s="166">
        <f>K348</f>
        <v>5690.47</v>
      </c>
      <c r="K349" s="166"/>
      <c r="L349" s="47">
        <f>Source!U281</f>
        <v>0</v>
      </c>
      <c r="O349" s="26">
        <f>G349</f>
        <v>5690.47</v>
      </c>
      <c r="P349" s="26">
        <f>J349</f>
        <v>5690.47</v>
      </c>
      <c r="Q349" s="26">
        <f>L349</f>
        <v>0</v>
      </c>
      <c r="W349">
        <f>IF(Source!BI281&lt;=1,H348, 0)</f>
        <v>5690.47</v>
      </c>
      <c r="X349">
        <f>IF(Source!BI281=2,H348, 0)</f>
        <v>0</v>
      </c>
      <c r="Y349">
        <f>IF(Source!BI281=3,H348, 0)</f>
        <v>0</v>
      </c>
      <c r="Z349">
        <f>IF(Source!BI281=4,H348, 0)</f>
        <v>0</v>
      </c>
    </row>
    <row r="351" spans="1:32" ht="15">
      <c r="A351" s="171" t="str">
        <f>CONCATENATE("Итого по разделу: ",IF(Source!G283&lt;&gt;"Новый раздел", Source!G283, ""))</f>
        <v>Итого по разделу: 5.Система ПД1 (оборудование)</v>
      </c>
      <c r="B351" s="171"/>
      <c r="C351" s="171"/>
      <c r="D351" s="171"/>
      <c r="E351" s="171"/>
      <c r="F351" s="171"/>
      <c r="G351" s="159">
        <f>SUM(O296:O350)</f>
        <v>39361.840000000004</v>
      </c>
      <c r="H351" s="159"/>
      <c r="I351" s="35"/>
      <c r="J351" s="159">
        <f>SUM(P296:P350)</f>
        <v>39362.430000000008</v>
      </c>
      <c r="K351" s="159"/>
      <c r="L351" s="47">
        <f>SUM(Q296:Q350)</f>
        <v>24.344567925</v>
      </c>
      <c r="AF351" s="63" t="str">
        <f>CONCATENATE("Итого по разделу: ",IF(Source!G283&lt;&gt;"Новый раздел", Source!G283, ""))</f>
        <v>Итого по разделу: 5.Система ПД1 (оборудование)</v>
      </c>
    </row>
    <row r="355" spans="1:26" ht="16.5">
      <c r="A355" s="169" t="str">
        <f>CONCATENATE("Раздел: ",IF(Source!G313&lt;&gt;"Новый раздел", Source!G313, ""))</f>
        <v>Раздел: 6.Система ПД2.1 (оборудование)</v>
      </c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</row>
    <row r="356" spans="1:26" ht="105">
      <c r="A356" s="16" t="str">
        <f>Source!E318</f>
        <v>58</v>
      </c>
      <c r="B356" s="58" t="s">
        <v>979</v>
      </c>
      <c r="C356" s="58" t="str">
        <f>Source!G318</f>
        <v>Установка вентиляторов осевых массой до 0,2 т</v>
      </c>
      <c r="D356" s="36" t="str">
        <f>Source!H318</f>
        <v>ШТ</v>
      </c>
      <c r="E356" s="22">
        <f>Source!I318</f>
        <v>1</v>
      </c>
      <c r="F356" s="37">
        <f>Source!AL318+Source!AM318+Source!AO318</f>
        <v>179.54000000000002</v>
      </c>
      <c r="G356" s="38"/>
      <c r="H356" s="37"/>
      <c r="I356" s="38" t="str">
        <f>Source!BO318</f>
        <v/>
      </c>
      <c r="J356" s="38"/>
      <c r="K356" s="37"/>
      <c r="L356" s="39"/>
      <c r="S356">
        <f>ROUND((Source!FX318/100)*((ROUND(Source!AF318*Source!I318, 2)+ROUND(Source!AE318*Source!I318, 2))), 2)</f>
        <v>228.42</v>
      </c>
      <c r="T356">
        <f>Source!X318</f>
        <v>228.02</v>
      </c>
      <c r="U356">
        <f>ROUND((Source!FY318/100)*((ROUND(Source!AF318*Source!I318, 2)+ROUND(Source!AE318*Source!I318, 2))), 2)</f>
        <v>139.88999999999999</v>
      </c>
      <c r="V356">
        <f>Source!Y318</f>
        <v>140.78</v>
      </c>
    </row>
    <row r="357" spans="1:26" ht="14.25">
      <c r="A357" s="16"/>
      <c r="B357" s="58"/>
      <c r="C357" s="58" t="s">
        <v>980</v>
      </c>
      <c r="D357" s="36"/>
      <c r="E357" s="22"/>
      <c r="F357" s="37">
        <f>Source!AO318</f>
        <v>138.43</v>
      </c>
      <c r="G357" s="38" t="str">
        <f>Source!DG318</f>
        <v>)*1,2)*1,15</v>
      </c>
      <c r="H357" s="37">
        <f>ROUND(Source!AF318*Source!I318, 2)</f>
        <v>191.03</v>
      </c>
      <c r="I357" s="38"/>
      <c r="J357" s="38">
        <f>IF(Source!BA318&lt;&gt; 0, Source!BA318, 1)</f>
        <v>1</v>
      </c>
      <c r="K357" s="37">
        <f>Source!S318</f>
        <v>191.03</v>
      </c>
      <c r="L357" s="39"/>
      <c r="R357">
        <f>H357</f>
        <v>191.03</v>
      </c>
    </row>
    <row r="358" spans="1:26" ht="14.25">
      <c r="A358" s="16"/>
      <c r="B358" s="58"/>
      <c r="C358" s="58" t="s">
        <v>104</v>
      </c>
      <c r="D358" s="36"/>
      <c r="E358" s="22"/>
      <c r="F358" s="37">
        <f>Source!AM318</f>
        <v>39.090000000000003</v>
      </c>
      <c r="G358" s="38" t="str">
        <f>Source!DE318</f>
        <v>)*1,2)*1,25</v>
      </c>
      <c r="H358" s="37">
        <f>ROUND(Source!AD318*Source!I318, 2)</f>
        <v>58.64</v>
      </c>
      <c r="I358" s="38"/>
      <c r="J358" s="38">
        <f>IF(Source!BB318&lt;&gt; 0, Source!BB318, 1)</f>
        <v>1</v>
      </c>
      <c r="K358" s="37">
        <f>Source!Q318</f>
        <v>58.64</v>
      </c>
      <c r="L358" s="39"/>
    </row>
    <row r="359" spans="1:26" ht="14.25">
      <c r="A359" s="16"/>
      <c r="B359" s="58"/>
      <c r="C359" s="58" t="s">
        <v>981</v>
      </c>
      <c r="D359" s="36"/>
      <c r="E359" s="22"/>
      <c r="F359" s="37">
        <f>Source!AN318</f>
        <v>4.83</v>
      </c>
      <c r="G359" s="38" t="str">
        <f>Source!DF318</f>
        <v>)*1,2)*1,25</v>
      </c>
      <c r="H359" s="40">
        <f>ROUND(Source!AE318*Source!I318, 2)</f>
        <v>7.25</v>
      </c>
      <c r="I359" s="38"/>
      <c r="J359" s="38">
        <f>IF(Source!BS318&lt;&gt; 0, Source!BS318, 1)</f>
        <v>1</v>
      </c>
      <c r="K359" s="40">
        <f>Source!R318</f>
        <v>7.25</v>
      </c>
      <c r="L359" s="39"/>
      <c r="R359">
        <f>H359</f>
        <v>7.25</v>
      </c>
    </row>
    <row r="360" spans="1:26" ht="14.25">
      <c r="A360" s="16"/>
      <c r="B360" s="58"/>
      <c r="C360" s="58" t="s">
        <v>982</v>
      </c>
      <c r="D360" s="36"/>
      <c r="E360" s="22"/>
      <c r="F360" s="37">
        <f>Source!AL318</f>
        <v>2.02</v>
      </c>
      <c r="G360" s="38" t="str">
        <f>Source!DD318</f>
        <v/>
      </c>
      <c r="H360" s="37">
        <f>ROUND(Source!AC318*Source!I318, 2)</f>
        <v>2.02</v>
      </c>
      <c r="I360" s="38"/>
      <c r="J360" s="38">
        <f>IF(Source!BC318&lt;&gt; 0, Source!BC318, 1)</f>
        <v>1</v>
      </c>
      <c r="K360" s="37">
        <f>Source!P318</f>
        <v>2.02</v>
      </c>
      <c r="L360" s="39"/>
    </row>
    <row r="361" spans="1:26" ht="14.25">
      <c r="A361" s="16"/>
      <c r="B361" s="58"/>
      <c r="C361" s="58" t="s">
        <v>983</v>
      </c>
      <c r="D361" s="36" t="s">
        <v>984</v>
      </c>
      <c r="E361" s="22">
        <f>Source!BZ318</f>
        <v>128</v>
      </c>
      <c r="F361" s="167" t="str">
        <f>CONCATENATE(" )", Source!DL318, Source!FT318, "=", Source!FX318)</f>
        <v xml:space="preserve"> )*0,9=115,2</v>
      </c>
      <c r="G361" s="168"/>
      <c r="H361" s="37">
        <f>SUM(S356:S363)</f>
        <v>228.42</v>
      </c>
      <c r="I361" s="41"/>
      <c r="J361" s="32">
        <f>Source!AT318</f>
        <v>115</v>
      </c>
      <c r="K361" s="37">
        <f>SUM(T356:T363)</f>
        <v>228.02</v>
      </c>
      <c r="L361" s="39"/>
    </row>
    <row r="362" spans="1:26" ht="14.25">
      <c r="A362" s="16"/>
      <c r="B362" s="58"/>
      <c r="C362" s="58" t="s">
        <v>985</v>
      </c>
      <c r="D362" s="36" t="s">
        <v>984</v>
      </c>
      <c r="E362" s="22">
        <f>Source!CA318</f>
        <v>83</v>
      </c>
      <c r="F362" s="167" t="str">
        <f>CONCATENATE(" )", Source!DM318, Source!FU318, "=", Source!FY318)</f>
        <v xml:space="preserve"> )*0,85=70,55</v>
      </c>
      <c r="G362" s="168"/>
      <c r="H362" s="37">
        <f>SUM(U356:U363)</f>
        <v>139.88999999999999</v>
      </c>
      <c r="I362" s="41"/>
      <c r="J362" s="32">
        <f>Source!AU318</f>
        <v>71</v>
      </c>
      <c r="K362" s="37">
        <f>SUM(V356:V363)</f>
        <v>140.78</v>
      </c>
      <c r="L362" s="39"/>
    </row>
    <row r="363" spans="1:26" ht="14.25">
      <c r="A363" s="59"/>
      <c r="B363" s="60"/>
      <c r="C363" s="60" t="s">
        <v>986</v>
      </c>
      <c r="D363" s="42" t="s">
        <v>987</v>
      </c>
      <c r="E363" s="43">
        <f>Source!AQ318</f>
        <v>14.39</v>
      </c>
      <c r="F363" s="44"/>
      <c r="G363" s="45" t="str">
        <f>Source!DI318</f>
        <v>)*1,2)*1,15</v>
      </c>
      <c r="H363" s="44"/>
      <c r="I363" s="45"/>
      <c r="J363" s="45"/>
      <c r="K363" s="44"/>
      <c r="L363" s="46">
        <f>Source!U318</f>
        <v>19.8582</v>
      </c>
    </row>
    <row r="364" spans="1:26" ht="15">
      <c r="G364" s="166">
        <f>H357+H358+H360+H361+H362</f>
        <v>620</v>
      </c>
      <c r="H364" s="166"/>
      <c r="J364" s="166">
        <f>K357+K358+K360+K361+K362</f>
        <v>620.49</v>
      </c>
      <c r="K364" s="166"/>
      <c r="L364" s="47">
        <f>Source!U318</f>
        <v>19.8582</v>
      </c>
      <c r="O364" s="26">
        <f>G364</f>
        <v>620</v>
      </c>
      <c r="P364" s="26">
        <f>J364</f>
        <v>620.49</v>
      </c>
      <c r="Q364" s="26">
        <f>L364</f>
        <v>19.8582</v>
      </c>
      <c r="W364">
        <f>IF(Source!BI318&lt;=1,H357+H358+H360+H361+H362, 0)</f>
        <v>620</v>
      </c>
      <c r="X364">
        <f>IF(Source!BI318=2,H357+H358+H360+H361+H362, 0)</f>
        <v>0</v>
      </c>
      <c r="Y364">
        <f>IF(Source!BI318=3,H357+H358+H360+H361+H362, 0)</f>
        <v>0</v>
      </c>
      <c r="Z364">
        <f>IF(Source!BI318=4,H357+H358+H360+H361+H362, 0)</f>
        <v>0</v>
      </c>
    </row>
    <row r="365" spans="1:26" ht="28.5">
      <c r="A365" s="59" t="str">
        <f>Source!E320</f>
        <v>59</v>
      </c>
      <c r="B365" s="60" t="str">
        <f>Source!F320</f>
        <v>01.7.15.02-0051</v>
      </c>
      <c r="C365" s="60" t="str">
        <f>Source!G320</f>
        <v>Болты анкерные</v>
      </c>
      <c r="D365" s="42" t="str">
        <f>Source!H320</f>
        <v>т</v>
      </c>
      <c r="E365" s="43">
        <f>Source!I320</f>
        <v>9.4000000000000004E-3</v>
      </c>
      <c r="F365" s="44">
        <f>Source!AL320</f>
        <v>10068</v>
      </c>
      <c r="G365" s="45" t="str">
        <f>Source!DD320</f>
        <v/>
      </c>
      <c r="H365" s="44">
        <f>ROUND(Source!AC320*Source!I320, 2)</f>
        <v>94.64</v>
      </c>
      <c r="I365" s="45" t="str">
        <f>Source!BO320</f>
        <v/>
      </c>
      <c r="J365" s="45">
        <f>IF(Source!BC320&lt;&gt; 0, Source!BC320, 1)</f>
        <v>1</v>
      </c>
      <c r="K365" s="44">
        <f>Source!P320</f>
        <v>94.64</v>
      </c>
      <c r="L365" s="48"/>
      <c r="S365">
        <f>ROUND((Source!FX320/100)*((ROUND(Source!AF320*Source!I320, 2)+ROUND(Source!AE320*Source!I320, 2))), 2)</f>
        <v>0</v>
      </c>
      <c r="T365">
        <f>Source!X320</f>
        <v>0</v>
      </c>
      <c r="U365">
        <f>ROUND((Source!FY320/100)*((ROUND(Source!AF320*Source!I320, 2)+ROUND(Source!AE320*Source!I320, 2))), 2)</f>
        <v>0</v>
      </c>
      <c r="V365">
        <f>Source!Y320</f>
        <v>0</v>
      </c>
    </row>
    <row r="366" spans="1:26" ht="15">
      <c r="G366" s="166">
        <f>H365</f>
        <v>94.64</v>
      </c>
      <c r="H366" s="166"/>
      <c r="J366" s="166">
        <f>K365</f>
        <v>94.64</v>
      </c>
      <c r="K366" s="166"/>
      <c r="L366" s="47">
        <f>Source!U320</f>
        <v>0</v>
      </c>
      <c r="O366" s="26">
        <f>G366</f>
        <v>94.64</v>
      </c>
      <c r="P366" s="26">
        <f>J366</f>
        <v>94.64</v>
      </c>
      <c r="Q366" s="26">
        <f>L366</f>
        <v>0</v>
      </c>
      <c r="W366">
        <f>IF(Source!BI320&lt;=1,H365, 0)</f>
        <v>94.64</v>
      </c>
      <c r="X366">
        <f>IF(Source!BI320=2,H365, 0)</f>
        <v>0</v>
      </c>
      <c r="Y366">
        <f>IF(Source!BI320=3,H365, 0)</f>
        <v>0</v>
      </c>
      <c r="Z366">
        <f>IF(Source!BI320=4,H365, 0)</f>
        <v>0</v>
      </c>
    </row>
    <row r="367" spans="1:26" ht="99.75">
      <c r="A367" s="61" t="str">
        <f>Source!E322</f>
        <v>60</v>
      </c>
      <c r="B367" s="62" t="str">
        <f>Source!F322</f>
        <v>Коммеческое предлож.№КП-261046 от 01.02.2021Г.</v>
      </c>
      <c r="C367" s="62" t="s">
        <v>1018</v>
      </c>
      <c r="D367" s="49" t="str">
        <f>Source!H322</f>
        <v>шт.</v>
      </c>
      <c r="E367" s="50">
        <f>Source!I322</f>
        <v>1</v>
      </c>
      <c r="F367" s="51">
        <f>Source!AL322</f>
        <v>59027.1</v>
      </c>
      <c r="G367" s="52" t="str">
        <f>Source!DD322</f>
        <v/>
      </c>
      <c r="H367" s="51">
        <f>ROUND(Source!AC322*Source!I322, 2)</f>
        <v>59027.1</v>
      </c>
      <c r="I367" s="52" t="str">
        <f>Source!BO322</f>
        <v/>
      </c>
      <c r="J367" s="52">
        <f>IF(Source!BC322&lt;&gt; 0, Source!BC322, 1)</f>
        <v>1</v>
      </c>
      <c r="K367" s="51">
        <f>Source!P322</f>
        <v>59027.1</v>
      </c>
      <c r="L367" s="53"/>
      <c r="S367">
        <f>ROUND((Source!FX322/100)*((ROUND(Source!AF322*Source!I322, 2)+ROUND(Source!AE322*Source!I322, 2))), 2)</f>
        <v>0</v>
      </c>
      <c r="T367">
        <f>Source!X322</f>
        <v>0</v>
      </c>
      <c r="U367">
        <f>ROUND((Source!FY322/100)*((ROUND(Source!AF322*Source!I322, 2)+ROUND(Source!AE322*Source!I322, 2))), 2)</f>
        <v>0</v>
      </c>
      <c r="V367">
        <f>Source!Y322</f>
        <v>0</v>
      </c>
    </row>
    <row r="368" spans="1:26" ht="15">
      <c r="A368" s="28"/>
      <c r="B368" s="28"/>
      <c r="C368" s="28"/>
      <c r="D368" s="28"/>
      <c r="E368" s="28"/>
      <c r="F368" s="28"/>
      <c r="G368" s="170">
        <f>H367</f>
        <v>59027.1</v>
      </c>
      <c r="H368" s="170"/>
      <c r="I368" s="28"/>
      <c r="J368" s="170">
        <f>K367</f>
        <v>59027.1</v>
      </c>
      <c r="K368" s="170"/>
      <c r="L368" s="54">
        <f>Source!U322</f>
        <v>0</v>
      </c>
      <c r="O368" s="26">
        <f>G368</f>
        <v>59027.1</v>
      </c>
      <c r="P368" s="26">
        <f>J368</f>
        <v>59027.1</v>
      </c>
      <c r="Q368" s="26">
        <f>L368</f>
        <v>0</v>
      </c>
      <c r="W368">
        <f>IF(Source!BI322&lt;=1,H367, 0)</f>
        <v>0</v>
      </c>
      <c r="X368">
        <f>IF(Source!BI322=2,H367, 0)</f>
        <v>0</v>
      </c>
      <c r="Y368">
        <f>IF(Source!BI322=3,H367, 0)</f>
        <v>59027.1</v>
      </c>
      <c r="Z368">
        <f>IF(Source!BI322=4,H367, 0)</f>
        <v>0</v>
      </c>
    </row>
    <row r="369" spans="1:26" ht="105">
      <c r="A369" s="16" t="str">
        <f>Source!E324</f>
        <v>61</v>
      </c>
      <c r="B369" s="58" t="s">
        <v>989</v>
      </c>
      <c r="C369" s="58" t="str">
        <f>Source!G324</f>
        <v>Установка вставок гибких к радиальным вентиляторам</v>
      </c>
      <c r="D369" s="36" t="str">
        <f>Source!H324</f>
        <v>м2</v>
      </c>
      <c r="E369" s="22">
        <f>Source!I324</f>
        <v>0.43959999999999999</v>
      </c>
      <c r="F369" s="37">
        <f>Source!AL324+Source!AM324+Source!AO324</f>
        <v>54.58</v>
      </c>
      <c r="G369" s="38"/>
      <c r="H369" s="37"/>
      <c r="I369" s="38" t="str">
        <f>Source!BO324</f>
        <v/>
      </c>
      <c r="J369" s="38"/>
      <c r="K369" s="37"/>
      <c r="L369" s="39"/>
      <c r="S369">
        <f>ROUND((Source!FX324/100)*((ROUND(Source!AF324*Source!I324, 2)+ROUND(Source!AE324*Source!I324, 2))), 2)</f>
        <v>35.22</v>
      </c>
      <c r="T369">
        <f>Source!X324</f>
        <v>35.159999999999997</v>
      </c>
      <c r="U369">
        <f>ROUND((Source!FY324/100)*((ROUND(Source!AF324*Source!I324, 2)+ROUND(Source!AE324*Source!I324, 2))), 2)</f>
        <v>21.57</v>
      </c>
      <c r="V369">
        <f>Source!Y324</f>
        <v>21.7</v>
      </c>
    </row>
    <row r="370" spans="1:26">
      <c r="C370" s="29" t="str">
        <f>"Объем: "&amp;Source!I324&amp;"=3,14*"&amp;"0,56/"&amp;"4"</f>
        <v>Объем: 0,4396=3,14*0,56/4</v>
      </c>
    </row>
    <row r="371" spans="1:26" ht="14.25">
      <c r="A371" s="16"/>
      <c r="B371" s="58"/>
      <c r="C371" s="58" t="s">
        <v>980</v>
      </c>
      <c r="D371" s="36"/>
      <c r="E371" s="22"/>
      <c r="F371" s="37">
        <f>Source!AO324</f>
        <v>50.26</v>
      </c>
      <c r="G371" s="38" t="str">
        <f>Source!DG324</f>
        <v>)*1,2)*1,15</v>
      </c>
      <c r="H371" s="37">
        <f>ROUND(Source!AF324*Source!I324, 2)</f>
        <v>30.49</v>
      </c>
      <c r="I371" s="38"/>
      <c r="J371" s="38">
        <f>IF(Source!BA324&lt;&gt; 0, Source!BA324, 1)</f>
        <v>1</v>
      </c>
      <c r="K371" s="37">
        <f>Source!S324</f>
        <v>30.49</v>
      </c>
      <c r="L371" s="39"/>
      <c r="R371">
        <f>H371</f>
        <v>30.49</v>
      </c>
    </row>
    <row r="372" spans="1:26" ht="14.25">
      <c r="A372" s="16"/>
      <c r="B372" s="58"/>
      <c r="C372" s="58" t="s">
        <v>104</v>
      </c>
      <c r="D372" s="36"/>
      <c r="E372" s="22"/>
      <c r="F372" s="37">
        <f>Source!AM324</f>
        <v>0.66</v>
      </c>
      <c r="G372" s="38" t="str">
        <f>Source!DE324</f>
        <v>)*1,2)*1,25</v>
      </c>
      <c r="H372" s="37">
        <f>ROUND(Source!AD324*Source!I324, 2)</f>
        <v>0.44</v>
      </c>
      <c r="I372" s="38"/>
      <c r="J372" s="38">
        <f>IF(Source!BB324&lt;&gt; 0, Source!BB324, 1)</f>
        <v>1</v>
      </c>
      <c r="K372" s="37">
        <f>Source!Q324</f>
        <v>0.44</v>
      </c>
      <c r="L372" s="39"/>
    </row>
    <row r="373" spans="1:26" ht="14.25">
      <c r="A373" s="16"/>
      <c r="B373" s="58"/>
      <c r="C373" s="58" t="s">
        <v>981</v>
      </c>
      <c r="D373" s="36"/>
      <c r="E373" s="22"/>
      <c r="F373" s="37">
        <f>Source!AN324</f>
        <v>0.12</v>
      </c>
      <c r="G373" s="38" t="str">
        <f>Source!DF324</f>
        <v>)*1,2)*1,25</v>
      </c>
      <c r="H373" s="40">
        <f>ROUND(Source!AE324*Source!I324, 2)</f>
        <v>0.08</v>
      </c>
      <c r="I373" s="38"/>
      <c r="J373" s="38">
        <f>IF(Source!BS324&lt;&gt; 0, Source!BS324, 1)</f>
        <v>1</v>
      </c>
      <c r="K373" s="40">
        <f>Source!R324</f>
        <v>0.08</v>
      </c>
      <c r="L373" s="39"/>
      <c r="R373">
        <f>H373</f>
        <v>0.08</v>
      </c>
    </row>
    <row r="374" spans="1:26" ht="14.25">
      <c r="A374" s="16"/>
      <c r="B374" s="58"/>
      <c r="C374" s="58" t="s">
        <v>982</v>
      </c>
      <c r="D374" s="36"/>
      <c r="E374" s="22"/>
      <c r="F374" s="37">
        <f>Source!AL324</f>
        <v>3.66</v>
      </c>
      <c r="G374" s="38" t="str">
        <f>Source!DD324</f>
        <v/>
      </c>
      <c r="H374" s="37">
        <f>ROUND(Source!AC324*Source!I324, 2)</f>
        <v>1.61</v>
      </c>
      <c r="I374" s="38"/>
      <c r="J374" s="38">
        <f>IF(Source!BC324&lt;&gt; 0, Source!BC324, 1)</f>
        <v>1</v>
      </c>
      <c r="K374" s="37">
        <f>Source!P324</f>
        <v>1.61</v>
      </c>
      <c r="L374" s="39"/>
    </row>
    <row r="375" spans="1:26" ht="14.25">
      <c r="A375" s="16"/>
      <c r="B375" s="58"/>
      <c r="C375" s="58" t="s">
        <v>983</v>
      </c>
      <c r="D375" s="36" t="s">
        <v>984</v>
      </c>
      <c r="E375" s="22">
        <f>Source!BZ324</f>
        <v>128</v>
      </c>
      <c r="F375" s="167" t="str">
        <f>CONCATENATE(" )", Source!DL324, Source!FT324, "=", Source!FX324)</f>
        <v xml:space="preserve"> )*0,9=115,2</v>
      </c>
      <c r="G375" s="168"/>
      <c r="H375" s="37">
        <f>SUM(S369:S377)</f>
        <v>35.22</v>
      </c>
      <c r="I375" s="41"/>
      <c r="J375" s="32">
        <f>Source!AT324</f>
        <v>115</v>
      </c>
      <c r="K375" s="37">
        <f>SUM(T369:T377)</f>
        <v>35.159999999999997</v>
      </c>
      <c r="L375" s="39"/>
    </row>
    <row r="376" spans="1:26" ht="14.25">
      <c r="A376" s="16"/>
      <c r="B376" s="58"/>
      <c r="C376" s="58" t="s">
        <v>985</v>
      </c>
      <c r="D376" s="36" t="s">
        <v>984</v>
      </c>
      <c r="E376" s="22">
        <f>Source!CA324</f>
        <v>83</v>
      </c>
      <c r="F376" s="167" t="str">
        <f>CONCATENATE(" )", Source!DM324, Source!FU324, "=", Source!FY324)</f>
        <v xml:space="preserve"> )*0,85=70,55</v>
      </c>
      <c r="G376" s="168"/>
      <c r="H376" s="37">
        <f>SUM(U369:U377)</f>
        <v>21.57</v>
      </c>
      <c r="I376" s="41"/>
      <c r="J376" s="32">
        <f>Source!AU324</f>
        <v>71</v>
      </c>
      <c r="K376" s="37">
        <f>SUM(V369:V377)</f>
        <v>21.7</v>
      </c>
      <c r="L376" s="39"/>
    </row>
    <row r="377" spans="1:26" ht="14.25">
      <c r="A377" s="59"/>
      <c r="B377" s="60"/>
      <c r="C377" s="60" t="s">
        <v>986</v>
      </c>
      <c r="D377" s="42" t="s">
        <v>987</v>
      </c>
      <c r="E377" s="43">
        <f>Source!AQ324</f>
        <v>5.75</v>
      </c>
      <c r="F377" s="44"/>
      <c r="G377" s="45" t="str">
        <f>Source!DI324</f>
        <v>)*1,2)*1,15</v>
      </c>
      <c r="H377" s="44"/>
      <c r="I377" s="45"/>
      <c r="J377" s="45"/>
      <c r="K377" s="44"/>
      <c r="L377" s="46">
        <f>Source!U324</f>
        <v>3.4882259999999992</v>
      </c>
    </row>
    <row r="378" spans="1:26" ht="15">
      <c r="G378" s="166">
        <f>H371+H372+H374+H375+H376</f>
        <v>89.329999999999984</v>
      </c>
      <c r="H378" s="166"/>
      <c r="J378" s="166">
        <f>K371+K372+K374+K375+K376</f>
        <v>89.399999999999991</v>
      </c>
      <c r="K378" s="166"/>
      <c r="L378" s="47">
        <f>Source!U324</f>
        <v>3.4882259999999992</v>
      </c>
      <c r="O378" s="26">
        <f>G378</f>
        <v>89.329999999999984</v>
      </c>
      <c r="P378" s="26">
        <f>J378</f>
        <v>89.399999999999991</v>
      </c>
      <c r="Q378" s="26">
        <f>L378</f>
        <v>3.4882259999999992</v>
      </c>
      <c r="W378">
        <f>IF(Source!BI324&lt;=1,H371+H372+H374+H375+H376, 0)</f>
        <v>89.329999999999984</v>
      </c>
      <c r="X378">
        <f>IF(Source!BI324=2,H371+H372+H374+H375+H376, 0)</f>
        <v>0</v>
      </c>
      <c r="Y378">
        <f>IF(Source!BI324=3,H371+H372+H374+H375+H376, 0)</f>
        <v>0</v>
      </c>
      <c r="Z378">
        <f>IF(Source!BI324=4,H371+H372+H374+H375+H376, 0)</f>
        <v>0</v>
      </c>
    </row>
    <row r="379" spans="1:26" ht="99.75">
      <c r="A379" s="59" t="str">
        <f>Source!E326</f>
        <v>62</v>
      </c>
      <c r="B379" s="60" t="str">
        <f>Source!F326</f>
        <v>Коммеческое предлож.№КП-261046 от 01.02.2021Г.</v>
      </c>
      <c r="C379" s="60" t="s">
        <v>1019</v>
      </c>
      <c r="D379" s="42" t="str">
        <f>Source!H326</f>
        <v>шт.</v>
      </c>
      <c r="E379" s="43">
        <f>Source!I326</f>
        <v>1</v>
      </c>
      <c r="F379" s="44">
        <f>Source!AL326</f>
        <v>1722.8</v>
      </c>
      <c r="G379" s="45" t="str">
        <f>Source!DD326</f>
        <v/>
      </c>
      <c r="H379" s="44">
        <f>ROUND(Source!AC326*Source!I326, 2)</f>
        <v>1722.8</v>
      </c>
      <c r="I379" s="45" t="str">
        <f>Source!BO326</f>
        <v/>
      </c>
      <c r="J379" s="45">
        <f>IF(Source!BC326&lt;&gt; 0, Source!BC326, 1)</f>
        <v>1</v>
      </c>
      <c r="K379" s="44">
        <f>Source!P326</f>
        <v>1722.8</v>
      </c>
      <c r="L379" s="48"/>
      <c r="S379">
        <f>ROUND((Source!FX326/100)*((ROUND(Source!AF326*Source!I326, 2)+ROUND(Source!AE326*Source!I326, 2))), 2)</f>
        <v>0</v>
      </c>
      <c r="T379">
        <f>Source!X326</f>
        <v>0</v>
      </c>
      <c r="U379">
        <f>ROUND((Source!FY326/100)*((ROUND(Source!AF326*Source!I326, 2)+ROUND(Source!AE326*Source!I326, 2))), 2)</f>
        <v>0</v>
      </c>
      <c r="V379">
        <f>Source!Y326</f>
        <v>0</v>
      </c>
    </row>
    <row r="380" spans="1:26" ht="15">
      <c r="G380" s="166">
        <f>H379</f>
        <v>1722.8</v>
      </c>
      <c r="H380" s="166"/>
      <c r="J380" s="166">
        <f>K379</f>
        <v>1722.8</v>
      </c>
      <c r="K380" s="166"/>
      <c r="L380" s="47">
        <f>Source!U326</f>
        <v>0</v>
      </c>
      <c r="O380" s="26">
        <f>G380</f>
        <v>1722.8</v>
      </c>
      <c r="P380" s="26">
        <f>J380</f>
        <v>1722.8</v>
      </c>
      <c r="Q380" s="26">
        <f>L380</f>
        <v>0</v>
      </c>
      <c r="W380">
        <f>IF(Source!BI326&lt;=1,H379, 0)</f>
        <v>0</v>
      </c>
      <c r="X380">
        <f>IF(Source!BI326=2,H379, 0)</f>
        <v>1722.8</v>
      </c>
      <c r="Y380">
        <f>IF(Source!BI326=3,H379, 0)</f>
        <v>0</v>
      </c>
      <c r="Z380">
        <f>IF(Source!BI326=4,H379, 0)</f>
        <v>0</v>
      </c>
    </row>
    <row r="381" spans="1:26" ht="99.75">
      <c r="A381" s="59" t="str">
        <f>Source!E328</f>
        <v>63</v>
      </c>
      <c r="B381" s="60" t="str">
        <f>Source!F328</f>
        <v>Коммеческое предлож.№КП-261046 от 01.02.2021Г.</v>
      </c>
      <c r="C381" s="60" t="s">
        <v>1020</v>
      </c>
      <c r="D381" s="42" t="str">
        <f>Source!H328</f>
        <v>шт.</v>
      </c>
      <c r="E381" s="43">
        <f>Source!I328</f>
        <v>1</v>
      </c>
      <c r="F381" s="44">
        <f>Source!AL328</f>
        <v>678.68</v>
      </c>
      <c r="G381" s="45" t="str">
        <f>Source!DD328</f>
        <v/>
      </c>
      <c r="H381" s="44">
        <f>ROUND(Source!AC328*Source!I328, 2)</f>
        <v>678.68</v>
      </c>
      <c r="I381" s="45" t="str">
        <f>Source!BO328</f>
        <v/>
      </c>
      <c r="J381" s="45">
        <f>IF(Source!BC328&lt;&gt; 0, Source!BC328, 1)</f>
        <v>1</v>
      </c>
      <c r="K381" s="44">
        <f>Source!P328</f>
        <v>678.68</v>
      </c>
      <c r="L381" s="48"/>
      <c r="S381">
        <f>ROUND((Source!FX328/100)*((ROUND(Source!AF328*Source!I328, 2)+ROUND(Source!AE328*Source!I328, 2))), 2)</f>
        <v>0</v>
      </c>
      <c r="T381">
        <f>Source!X328</f>
        <v>0</v>
      </c>
      <c r="U381">
        <f>ROUND((Source!FY328/100)*((ROUND(Source!AF328*Source!I328, 2)+ROUND(Source!AE328*Source!I328, 2))), 2)</f>
        <v>0</v>
      </c>
      <c r="V381">
        <f>Source!Y328</f>
        <v>0</v>
      </c>
    </row>
    <row r="382" spans="1:26" ht="15">
      <c r="G382" s="166">
        <f>H381</f>
        <v>678.68</v>
      </c>
      <c r="H382" s="166"/>
      <c r="J382" s="166">
        <f>K381</f>
        <v>678.68</v>
      </c>
      <c r="K382" s="166"/>
      <c r="L382" s="47">
        <f>Source!U328</f>
        <v>0</v>
      </c>
      <c r="O382" s="26">
        <f>G382</f>
        <v>678.68</v>
      </c>
      <c r="P382" s="26">
        <f>J382</f>
        <v>678.68</v>
      </c>
      <c r="Q382" s="26">
        <f>L382</f>
        <v>0</v>
      </c>
      <c r="W382">
        <f>IF(Source!BI328&lt;=1,H381, 0)</f>
        <v>0</v>
      </c>
      <c r="X382">
        <f>IF(Source!BI328=2,H381, 0)</f>
        <v>678.68</v>
      </c>
      <c r="Y382">
        <f>IF(Source!BI328=3,H381, 0)</f>
        <v>0</v>
      </c>
      <c r="Z382">
        <f>IF(Source!BI328=4,H381, 0)</f>
        <v>0</v>
      </c>
    </row>
    <row r="383" spans="1:26" ht="105">
      <c r="A383" s="16" t="str">
        <f>Source!E330</f>
        <v>64</v>
      </c>
      <c r="B383" s="58" t="s">
        <v>992</v>
      </c>
      <c r="C383" s="58" t="str">
        <f>Source!G330</f>
        <v>Установка виброизолятора номер 38</v>
      </c>
      <c r="D383" s="36" t="str">
        <f>Source!H330</f>
        <v>10 ШТ</v>
      </c>
      <c r="E383" s="22">
        <f>Source!I330</f>
        <v>0.4</v>
      </c>
      <c r="F383" s="37">
        <f>Source!AL330+Source!AM330+Source!AO330</f>
        <v>66.38</v>
      </c>
      <c r="G383" s="38"/>
      <c r="H383" s="37"/>
      <c r="I383" s="38" t="str">
        <f>Source!BO330</f>
        <v/>
      </c>
      <c r="J383" s="38"/>
      <c r="K383" s="37"/>
      <c r="L383" s="39"/>
      <c r="S383">
        <f>ROUND((Source!FX330/100)*((ROUND(Source!AF330*Source!I330, 2)+ROUND(Source!AE330*Source!I330, 2))), 2)</f>
        <v>23.42</v>
      </c>
      <c r="T383">
        <f>Source!X330</f>
        <v>23.38</v>
      </c>
      <c r="U383">
        <f>ROUND((Source!FY330/100)*((ROUND(Source!AF330*Source!I330, 2)+ROUND(Source!AE330*Source!I330, 2))), 2)</f>
        <v>14.34</v>
      </c>
      <c r="V383">
        <f>Source!Y330</f>
        <v>14.43</v>
      </c>
    </row>
    <row r="384" spans="1:26">
      <c r="C384" s="29" t="str">
        <f>"Объем: "&amp;Source!I330&amp;"=4/"&amp;"10"</f>
        <v>Объем: 0,4=4/10</v>
      </c>
    </row>
    <row r="385" spans="1:26" ht="14.25">
      <c r="A385" s="16"/>
      <c r="B385" s="58"/>
      <c r="C385" s="58" t="s">
        <v>980</v>
      </c>
      <c r="D385" s="36"/>
      <c r="E385" s="22"/>
      <c r="F385" s="37">
        <f>Source!AO330</f>
        <v>36.700000000000003</v>
      </c>
      <c r="G385" s="38" t="str">
        <f>Source!DG330</f>
        <v>)*1,2)*1,15</v>
      </c>
      <c r="H385" s="37">
        <f>ROUND(Source!AF330*Source!I330, 2)</f>
        <v>20.260000000000002</v>
      </c>
      <c r="I385" s="38"/>
      <c r="J385" s="38">
        <f>IF(Source!BA330&lt;&gt; 0, Source!BA330, 1)</f>
        <v>1</v>
      </c>
      <c r="K385" s="37">
        <f>Source!S330</f>
        <v>20.260000000000002</v>
      </c>
      <c r="L385" s="39"/>
      <c r="R385">
        <f>H385</f>
        <v>20.260000000000002</v>
      </c>
    </row>
    <row r="386" spans="1:26" ht="14.25">
      <c r="A386" s="16"/>
      <c r="B386" s="58"/>
      <c r="C386" s="58" t="s">
        <v>104</v>
      </c>
      <c r="D386" s="36"/>
      <c r="E386" s="22"/>
      <c r="F386" s="37">
        <f>Source!AM330</f>
        <v>0.66</v>
      </c>
      <c r="G386" s="38" t="str">
        <f>Source!DE330</f>
        <v>)*1,2)*1,25</v>
      </c>
      <c r="H386" s="37">
        <f>ROUND(Source!AD330*Source!I330, 2)</f>
        <v>0.4</v>
      </c>
      <c r="I386" s="38"/>
      <c r="J386" s="38">
        <f>IF(Source!BB330&lt;&gt; 0, Source!BB330, 1)</f>
        <v>1</v>
      </c>
      <c r="K386" s="37">
        <f>Source!Q330</f>
        <v>0.4</v>
      </c>
      <c r="L386" s="39"/>
    </row>
    <row r="387" spans="1:26" ht="14.25">
      <c r="A387" s="16"/>
      <c r="B387" s="58"/>
      <c r="C387" s="58" t="s">
        <v>981</v>
      </c>
      <c r="D387" s="36"/>
      <c r="E387" s="22"/>
      <c r="F387" s="37">
        <f>Source!AN330</f>
        <v>0.12</v>
      </c>
      <c r="G387" s="38" t="str">
        <f>Source!DF330</f>
        <v>)*1,2)*1,25</v>
      </c>
      <c r="H387" s="40">
        <f>ROUND(Source!AE330*Source!I330, 2)</f>
        <v>7.0000000000000007E-2</v>
      </c>
      <c r="I387" s="38"/>
      <c r="J387" s="38">
        <f>IF(Source!BS330&lt;&gt; 0, Source!BS330, 1)</f>
        <v>1</v>
      </c>
      <c r="K387" s="40">
        <f>Source!R330</f>
        <v>7.0000000000000007E-2</v>
      </c>
      <c r="L387" s="39"/>
      <c r="R387">
        <f>H387</f>
        <v>7.0000000000000007E-2</v>
      </c>
    </row>
    <row r="388" spans="1:26" ht="14.25">
      <c r="A388" s="16"/>
      <c r="B388" s="58"/>
      <c r="C388" s="58" t="s">
        <v>982</v>
      </c>
      <c r="D388" s="36"/>
      <c r="E388" s="22"/>
      <c r="F388" s="37">
        <f>Source!AL330</f>
        <v>29.02</v>
      </c>
      <c r="G388" s="38" t="str">
        <f>Source!DD330</f>
        <v/>
      </c>
      <c r="H388" s="37">
        <f>ROUND(Source!AC330*Source!I330, 2)</f>
        <v>11.61</v>
      </c>
      <c r="I388" s="38"/>
      <c r="J388" s="38">
        <f>IF(Source!BC330&lt;&gt; 0, Source!BC330, 1)</f>
        <v>1</v>
      </c>
      <c r="K388" s="37">
        <f>Source!P330</f>
        <v>11.61</v>
      </c>
      <c r="L388" s="39"/>
    </row>
    <row r="389" spans="1:26" ht="14.25">
      <c r="A389" s="16"/>
      <c r="B389" s="58"/>
      <c r="C389" s="58" t="s">
        <v>983</v>
      </c>
      <c r="D389" s="36" t="s">
        <v>984</v>
      </c>
      <c r="E389" s="22">
        <f>Source!BZ330</f>
        <v>128</v>
      </c>
      <c r="F389" s="167" t="str">
        <f>CONCATENATE(" )", Source!DL330, Source!FT330, "=", Source!FX330)</f>
        <v xml:space="preserve"> )*0,9=115,2</v>
      </c>
      <c r="G389" s="168"/>
      <c r="H389" s="37">
        <f>SUM(S383:S391)</f>
        <v>23.42</v>
      </c>
      <c r="I389" s="41"/>
      <c r="J389" s="32">
        <f>Source!AT330</f>
        <v>115</v>
      </c>
      <c r="K389" s="37">
        <f>SUM(T383:T391)</f>
        <v>23.38</v>
      </c>
      <c r="L389" s="39"/>
    </row>
    <row r="390" spans="1:26" ht="14.25">
      <c r="A390" s="16"/>
      <c r="B390" s="58"/>
      <c r="C390" s="58" t="s">
        <v>985</v>
      </c>
      <c r="D390" s="36" t="s">
        <v>984</v>
      </c>
      <c r="E390" s="22">
        <f>Source!CA330</f>
        <v>83</v>
      </c>
      <c r="F390" s="167" t="str">
        <f>CONCATENATE(" )", Source!DM330, Source!FU330, "=", Source!FY330)</f>
        <v xml:space="preserve"> )*0,85=70,55</v>
      </c>
      <c r="G390" s="168"/>
      <c r="H390" s="37">
        <f>SUM(U383:U391)</f>
        <v>14.34</v>
      </c>
      <c r="I390" s="41"/>
      <c r="J390" s="32">
        <f>Source!AU330</f>
        <v>71</v>
      </c>
      <c r="K390" s="37">
        <f>SUM(V383:V391)</f>
        <v>14.43</v>
      </c>
      <c r="L390" s="39"/>
    </row>
    <row r="391" spans="1:26" ht="14.25">
      <c r="A391" s="59"/>
      <c r="B391" s="60"/>
      <c r="C391" s="60" t="s">
        <v>986</v>
      </c>
      <c r="D391" s="42" t="s">
        <v>987</v>
      </c>
      <c r="E391" s="43">
        <f>Source!AQ330</f>
        <v>3.7</v>
      </c>
      <c r="F391" s="44"/>
      <c r="G391" s="45" t="str">
        <f>Source!DI330</f>
        <v>)*1,2)*1,15</v>
      </c>
      <c r="H391" s="44"/>
      <c r="I391" s="45"/>
      <c r="J391" s="45"/>
      <c r="K391" s="44"/>
      <c r="L391" s="46">
        <f>Source!U330</f>
        <v>2.0424000000000002</v>
      </c>
    </row>
    <row r="392" spans="1:26" ht="15">
      <c r="G392" s="166">
        <f>H385+H386+H388+H389+H390</f>
        <v>70.03</v>
      </c>
      <c r="H392" s="166"/>
      <c r="J392" s="166">
        <f>K385+K386+K388+K389+K390</f>
        <v>70.079999999999984</v>
      </c>
      <c r="K392" s="166"/>
      <c r="L392" s="47">
        <f>Source!U330</f>
        <v>2.0424000000000002</v>
      </c>
      <c r="O392" s="26">
        <f>G392</f>
        <v>70.03</v>
      </c>
      <c r="P392" s="26">
        <f>J392</f>
        <v>70.079999999999984</v>
      </c>
      <c r="Q392" s="26">
        <f>L392</f>
        <v>2.0424000000000002</v>
      </c>
      <c r="W392">
        <f>IF(Source!BI330&lt;=1,H385+H386+H388+H389+H390, 0)</f>
        <v>70.03</v>
      </c>
      <c r="X392">
        <f>IF(Source!BI330=2,H385+H386+H388+H389+H390, 0)</f>
        <v>0</v>
      </c>
      <c r="Y392">
        <f>IF(Source!BI330=3,H385+H386+H388+H389+H390, 0)</f>
        <v>0</v>
      </c>
      <c r="Z392">
        <f>IF(Source!BI330=4,H385+H386+H388+H389+H390, 0)</f>
        <v>0</v>
      </c>
    </row>
    <row r="393" spans="1:26" ht="99.75">
      <c r="A393" s="59" t="str">
        <f>Source!E332</f>
        <v>65</v>
      </c>
      <c r="B393" s="60" t="str">
        <f>Source!F332</f>
        <v>Коммеческое предлож.№КП-261046 от 01.02.2021Г.</v>
      </c>
      <c r="C393" s="60" t="s">
        <v>1021</v>
      </c>
      <c r="D393" s="42" t="str">
        <f>Source!H332</f>
        <v>шт.</v>
      </c>
      <c r="E393" s="43">
        <f>Source!I332</f>
        <v>1</v>
      </c>
      <c r="F393" s="44">
        <f>Source!AL332</f>
        <v>2150.89</v>
      </c>
      <c r="G393" s="45" t="str">
        <f>Source!DD332</f>
        <v/>
      </c>
      <c r="H393" s="44">
        <f>ROUND(Source!AC332*Source!I332, 2)</f>
        <v>2150.89</v>
      </c>
      <c r="I393" s="45" t="str">
        <f>Source!BO332</f>
        <v/>
      </c>
      <c r="J393" s="45">
        <f>IF(Source!BC332&lt;&gt; 0, Source!BC332, 1)</f>
        <v>1</v>
      </c>
      <c r="K393" s="44">
        <f>Source!P332</f>
        <v>2150.89</v>
      </c>
      <c r="L393" s="48"/>
      <c r="S393">
        <f>ROUND((Source!FX332/100)*((ROUND(Source!AF332*Source!I332, 2)+ROUND(Source!AE332*Source!I332, 2))), 2)</f>
        <v>0</v>
      </c>
      <c r="T393">
        <f>Source!X332</f>
        <v>0</v>
      </c>
      <c r="U393">
        <f>ROUND((Source!FY332/100)*((ROUND(Source!AF332*Source!I332, 2)+ROUND(Source!AE332*Source!I332, 2))), 2)</f>
        <v>0</v>
      </c>
      <c r="V393">
        <f>Source!Y332</f>
        <v>0</v>
      </c>
    </row>
    <row r="394" spans="1:26" ht="15">
      <c r="G394" s="166">
        <f>H393</f>
        <v>2150.89</v>
      </c>
      <c r="H394" s="166"/>
      <c r="J394" s="166">
        <f>K393</f>
        <v>2150.89</v>
      </c>
      <c r="K394" s="166"/>
      <c r="L394" s="47">
        <f>Source!U332</f>
        <v>0</v>
      </c>
      <c r="O394" s="26">
        <f>G394</f>
        <v>2150.89</v>
      </c>
      <c r="P394" s="26">
        <f>J394</f>
        <v>2150.89</v>
      </c>
      <c r="Q394" s="26">
        <f>L394</f>
        <v>0</v>
      </c>
      <c r="W394">
        <f>IF(Source!BI332&lt;=1,H393, 0)</f>
        <v>0</v>
      </c>
      <c r="X394">
        <f>IF(Source!BI332=2,H393, 0)</f>
        <v>2150.89</v>
      </c>
      <c r="Y394">
        <f>IF(Source!BI332=3,H393, 0)</f>
        <v>0</v>
      </c>
      <c r="Z394">
        <f>IF(Source!BI332=4,H393, 0)</f>
        <v>0</v>
      </c>
    </row>
    <row r="395" spans="1:26" ht="105">
      <c r="A395" s="16" t="str">
        <f>Source!E334</f>
        <v>66</v>
      </c>
      <c r="B395" s="58" t="s">
        <v>996</v>
      </c>
      <c r="C395" s="58" t="str">
        <f>Source!G334</f>
        <v>Установка кронштейнов под вентиляционное оборудование</v>
      </c>
      <c r="D395" s="36" t="str">
        <f>Source!H334</f>
        <v>100 кг</v>
      </c>
      <c r="E395" s="22">
        <f>Source!I334</f>
        <v>5.8000000000000003E-2</v>
      </c>
      <c r="F395" s="37">
        <f>Source!AL334+Source!AM334+Source!AO334</f>
        <v>932.04</v>
      </c>
      <c r="G395" s="38"/>
      <c r="H395" s="37"/>
      <c r="I395" s="38" t="str">
        <f>Source!BO334</f>
        <v/>
      </c>
      <c r="J395" s="38"/>
      <c r="K395" s="37"/>
      <c r="L395" s="39"/>
      <c r="S395">
        <f>ROUND((Source!FX334/100)*((ROUND(Source!AF334*Source!I334, 2)+ROUND(Source!AE334*Source!I334, 2))), 2)</f>
        <v>5.14</v>
      </c>
      <c r="T395">
        <f>Source!X334</f>
        <v>5.13</v>
      </c>
      <c r="U395">
        <f>ROUND((Source!FY334/100)*((ROUND(Source!AF334*Source!I334, 2)+ROUND(Source!AE334*Source!I334, 2))), 2)</f>
        <v>3.15</v>
      </c>
      <c r="V395">
        <f>Source!Y334</f>
        <v>3.17</v>
      </c>
    </row>
    <row r="396" spans="1:26">
      <c r="C396" s="29" t="str">
        <f>"Объем: "&amp;Source!I334&amp;"=5,8/"&amp;"100"</f>
        <v>Объем: 0,058=5,8/100</v>
      </c>
    </row>
    <row r="397" spans="1:26" ht="14.25">
      <c r="A397" s="16"/>
      <c r="B397" s="58"/>
      <c r="C397" s="58" t="s">
        <v>980</v>
      </c>
      <c r="D397" s="36"/>
      <c r="E397" s="22"/>
      <c r="F397" s="37">
        <f>Source!AO334</f>
        <v>55.26</v>
      </c>
      <c r="G397" s="38" t="str">
        <f>Source!DG334</f>
        <v>)*1,2)*1,15</v>
      </c>
      <c r="H397" s="37">
        <f>ROUND(Source!AF334*Source!I334, 2)</f>
        <v>4.42</v>
      </c>
      <c r="I397" s="38"/>
      <c r="J397" s="38">
        <f>IF(Source!BA334&lt;&gt; 0, Source!BA334, 1)</f>
        <v>1</v>
      </c>
      <c r="K397" s="37">
        <f>Source!S334</f>
        <v>4.42</v>
      </c>
      <c r="L397" s="39"/>
      <c r="R397">
        <f>H397</f>
        <v>4.42</v>
      </c>
    </row>
    <row r="398" spans="1:26" ht="14.25">
      <c r="A398" s="16"/>
      <c r="B398" s="58"/>
      <c r="C398" s="58" t="s">
        <v>104</v>
      </c>
      <c r="D398" s="36"/>
      <c r="E398" s="22"/>
      <c r="F398" s="37">
        <f>Source!AM334</f>
        <v>10.16</v>
      </c>
      <c r="G398" s="38" t="str">
        <f>Source!DE334</f>
        <v>)*1,2)*1,25</v>
      </c>
      <c r="H398" s="37">
        <f>ROUND(Source!AD334*Source!I334, 2)</f>
        <v>0.88</v>
      </c>
      <c r="I398" s="38"/>
      <c r="J398" s="38">
        <f>IF(Source!BB334&lt;&gt; 0, Source!BB334, 1)</f>
        <v>1</v>
      </c>
      <c r="K398" s="37">
        <f>Source!Q334</f>
        <v>0.88</v>
      </c>
      <c r="L398" s="39"/>
    </row>
    <row r="399" spans="1:26" ht="14.25">
      <c r="A399" s="16"/>
      <c r="B399" s="58"/>
      <c r="C399" s="58" t="s">
        <v>981</v>
      </c>
      <c r="D399" s="36"/>
      <c r="E399" s="22"/>
      <c r="F399" s="37">
        <f>Source!AN334</f>
        <v>0.46</v>
      </c>
      <c r="G399" s="38" t="str">
        <f>Source!DF334</f>
        <v>)*1,2)*1,25</v>
      </c>
      <c r="H399" s="40">
        <f>ROUND(Source!AE334*Source!I334, 2)</f>
        <v>0.04</v>
      </c>
      <c r="I399" s="38"/>
      <c r="J399" s="38">
        <f>IF(Source!BS334&lt;&gt; 0, Source!BS334, 1)</f>
        <v>1</v>
      </c>
      <c r="K399" s="40">
        <f>Source!R334</f>
        <v>0.04</v>
      </c>
      <c r="L399" s="39"/>
      <c r="R399">
        <f>H399</f>
        <v>0.04</v>
      </c>
    </row>
    <row r="400" spans="1:26" ht="14.25">
      <c r="A400" s="16"/>
      <c r="B400" s="58"/>
      <c r="C400" s="58" t="s">
        <v>982</v>
      </c>
      <c r="D400" s="36"/>
      <c r="E400" s="22"/>
      <c r="F400" s="37">
        <f>Source!AL334</f>
        <v>866.62</v>
      </c>
      <c r="G400" s="38" t="str">
        <f>Source!DD334</f>
        <v/>
      </c>
      <c r="H400" s="37">
        <f>ROUND(Source!AC334*Source!I334, 2)</f>
        <v>50.26</v>
      </c>
      <c r="I400" s="38"/>
      <c r="J400" s="38">
        <f>IF(Source!BC334&lt;&gt; 0, Source!BC334, 1)</f>
        <v>1</v>
      </c>
      <c r="K400" s="37">
        <f>Source!P334</f>
        <v>50.26</v>
      </c>
      <c r="L400" s="39"/>
    </row>
    <row r="401" spans="1:32" ht="14.25">
      <c r="A401" s="16"/>
      <c r="B401" s="58"/>
      <c r="C401" s="58" t="s">
        <v>983</v>
      </c>
      <c r="D401" s="36" t="s">
        <v>984</v>
      </c>
      <c r="E401" s="22">
        <f>Source!BZ334</f>
        <v>128</v>
      </c>
      <c r="F401" s="167" t="str">
        <f>CONCATENATE(" )", Source!DL334, Source!FT334, "=", Source!FX334)</f>
        <v xml:space="preserve"> )*0,9=115,2</v>
      </c>
      <c r="G401" s="168"/>
      <c r="H401" s="37">
        <f>SUM(S395:S403)</f>
        <v>5.14</v>
      </c>
      <c r="I401" s="41"/>
      <c r="J401" s="32">
        <f>Source!AT334</f>
        <v>115</v>
      </c>
      <c r="K401" s="37">
        <f>SUM(T395:T403)</f>
        <v>5.13</v>
      </c>
      <c r="L401" s="39"/>
    </row>
    <row r="402" spans="1:32" ht="14.25">
      <c r="A402" s="16"/>
      <c r="B402" s="58"/>
      <c r="C402" s="58" t="s">
        <v>985</v>
      </c>
      <c r="D402" s="36" t="s">
        <v>984</v>
      </c>
      <c r="E402" s="22">
        <f>Source!CA334</f>
        <v>83</v>
      </c>
      <c r="F402" s="167" t="str">
        <f>CONCATENATE(" )", Source!DM334, Source!FU334, "=", Source!FY334)</f>
        <v xml:space="preserve"> )*0,85=70,55</v>
      </c>
      <c r="G402" s="168"/>
      <c r="H402" s="37">
        <f>SUM(U395:U403)</f>
        <v>3.15</v>
      </c>
      <c r="I402" s="41"/>
      <c r="J402" s="32">
        <f>Source!AU334</f>
        <v>71</v>
      </c>
      <c r="K402" s="37">
        <f>SUM(V395:V403)</f>
        <v>3.17</v>
      </c>
      <c r="L402" s="39"/>
    </row>
    <row r="403" spans="1:32" ht="14.25">
      <c r="A403" s="59"/>
      <c r="B403" s="60"/>
      <c r="C403" s="60" t="s">
        <v>986</v>
      </c>
      <c r="D403" s="42" t="s">
        <v>987</v>
      </c>
      <c r="E403" s="43">
        <f>Source!AQ334</f>
        <v>6.02</v>
      </c>
      <c r="F403" s="44"/>
      <c r="G403" s="45" t="str">
        <f>Source!DI334</f>
        <v>)*1,2)*1,15</v>
      </c>
      <c r="H403" s="44"/>
      <c r="I403" s="45"/>
      <c r="J403" s="45"/>
      <c r="K403" s="44"/>
      <c r="L403" s="46">
        <f>Source!U334</f>
        <v>0.48184079999999996</v>
      </c>
    </row>
    <row r="404" spans="1:32" ht="15">
      <c r="G404" s="166">
        <f>H397+H398+H400+H401+H402</f>
        <v>63.849999999999994</v>
      </c>
      <c r="H404" s="166"/>
      <c r="J404" s="166">
        <f>K397+K398+K400+K401+K402</f>
        <v>63.86</v>
      </c>
      <c r="K404" s="166"/>
      <c r="L404" s="47">
        <f>Source!U334</f>
        <v>0.48184079999999996</v>
      </c>
      <c r="O404" s="26">
        <f>G404</f>
        <v>63.849999999999994</v>
      </c>
      <c r="P404" s="26">
        <f>J404</f>
        <v>63.86</v>
      </c>
      <c r="Q404" s="26">
        <f>L404</f>
        <v>0.48184079999999996</v>
      </c>
      <c r="W404">
        <f>IF(Source!BI334&lt;=1,H397+H398+H400+H401+H402, 0)</f>
        <v>63.849999999999994</v>
      </c>
      <c r="X404">
        <f>IF(Source!BI334=2,H397+H398+H400+H401+H402, 0)</f>
        <v>0</v>
      </c>
      <c r="Y404">
        <f>IF(Source!BI334=3,H397+H398+H400+H401+H402, 0)</f>
        <v>0</v>
      </c>
      <c r="Z404">
        <f>IF(Source!BI334=4,H397+H398+H400+H401+H402, 0)</f>
        <v>0</v>
      </c>
    </row>
    <row r="405" spans="1:32" ht="28.5">
      <c r="A405" s="59" t="str">
        <f>Source!E336</f>
        <v>67</v>
      </c>
      <c r="B405" s="60" t="str">
        <f>Source!F336</f>
        <v>18.5.08.18-0071</v>
      </c>
      <c r="C405" s="60" t="str">
        <f>Source!G336</f>
        <v>Кронштейны и подставки под оборудование из сортовой стали</v>
      </c>
      <c r="D405" s="42" t="str">
        <f>Source!H336</f>
        <v>кг</v>
      </c>
      <c r="E405" s="43">
        <f>Source!I336</f>
        <v>-5.8</v>
      </c>
      <c r="F405" s="44">
        <f>Source!AL336</f>
        <v>8.52</v>
      </c>
      <c r="G405" s="45" t="str">
        <f>Source!DD336</f>
        <v/>
      </c>
      <c r="H405" s="44">
        <f>ROUND(Source!AC336*Source!I336, 2)</f>
        <v>-49.42</v>
      </c>
      <c r="I405" s="45" t="str">
        <f>Source!BO336</f>
        <v/>
      </c>
      <c r="J405" s="45">
        <f>IF(Source!BC336&lt;&gt; 0, Source!BC336, 1)</f>
        <v>1</v>
      </c>
      <c r="K405" s="44">
        <f>Source!P336</f>
        <v>-49.42</v>
      </c>
      <c r="L405" s="48"/>
      <c r="S405">
        <f>ROUND((Source!FX336/100)*((ROUND(Source!AF336*Source!I336, 2)+ROUND(Source!AE336*Source!I336, 2))), 2)</f>
        <v>0</v>
      </c>
      <c r="T405">
        <f>Source!X336</f>
        <v>0</v>
      </c>
      <c r="U405">
        <f>ROUND((Source!FY336/100)*((ROUND(Source!AF336*Source!I336, 2)+ROUND(Source!AE336*Source!I336, 2))), 2)</f>
        <v>0</v>
      </c>
      <c r="V405">
        <f>Source!Y336</f>
        <v>0</v>
      </c>
    </row>
    <row r="406" spans="1:32" ht="15">
      <c r="G406" s="166">
        <f>H405</f>
        <v>-49.42</v>
      </c>
      <c r="H406" s="166"/>
      <c r="J406" s="166">
        <f>K405</f>
        <v>-49.42</v>
      </c>
      <c r="K406" s="166"/>
      <c r="L406" s="47">
        <f>Source!U336</f>
        <v>0</v>
      </c>
      <c r="O406" s="26">
        <f>G406</f>
        <v>-49.42</v>
      </c>
      <c r="P406" s="26">
        <f>J406</f>
        <v>-49.42</v>
      </c>
      <c r="Q406" s="26">
        <f>L406</f>
        <v>0</v>
      </c>
      <c r="W406">
        <f>IF(Source!BI336&lt;=1,H405, 0)</f>
        <v>-49.42</v>
      </c>
      <c r="X406">
        <f>IF(Source!BI336=2,H405, 0)</f>
        <v>0</v>
      </c>
      <c r="Y406">
        <f>IF(Source!BI336=3,H405, 0)</f>
        <v>0</v>
      </c>
      <c r="Z406">
        <f>IF(Source!BI336=4,H405, 0)</f>
        <v>0</v>
      </c>
    </row>
    <row r="407" spans="1:32" ht="99.75">
      <c r="A407" s="59" t="str">
        <f>Source!E338</f>
        <v>68</v>
      </c>
      <c r="B407" s="60" t="str">
        <f>Source!F338</f>
        <v>Коммеческое предлож.№КП-261046 от 01.02.2021Г.</v>
      </c>
      <c r="C407" s="60" t="s">
        <v>1022</v>
      </c>
      <c r="D407" s="42" t="str">
        <f>Source!H338</f>
        <v>шт.</v>
      </c>
      <c r="E407" s="43">
        <f>Source!I338</f>
        <v>1</v>
      </c>
      <c r="F407" s="44">
        <f>Source!AL338</f>
        <v>6045.47</v>
      </c>
      <c r="G407" s="45" t="str">
        <f>Source!DD338</f>
        <v/>
      </c>
      <c r="H407" s="44">
        <f>ROUND(Source!AC338*Source!I338, 2)</f>
        <v>6045.47</v>
      </c>
      <c r="I407" s="45" t="str">
        <f>Source!BO338</f>
        <v/>
      </c>
      <c r="J407" s="45">
        <f>IF(Source!BC338&lt;&gt; 0, Source!BC338, 1)</f>
        <v>1</v>
      </c>
      <c r="K407" s="44">
        <f>Source!P338</f>
        <v>6045.47</v>
      </c>
      <c r="L407" s="48"/>
      <c r="S407">
        <f>ROUND((Source!FX338/100)*((ROUND(Source!AF338*Source!I338, 2)+ROUND(Source!AE338*Source!I338, 2))), 2)</f>
        <v>0</v>
      </c>
      <c r="T407">
        <f>Source!X338</f>
        <v>0</v>
      </c>
      <c r="U407">
        <f>ROUND((Source!FY338/100)*((ROUND(Source!AF338*Source!I338, 2)+ROUND(Source!AE338*Source!I338, 2))), 2)</f>
        <v>0</v>
      </c>
      <c r="V407">
        <f>Source!Y338</f>
        <v>0</v>
      </c>
    </row>
    <row r="408" spans="1:32" ht="15">
      <c r="G408" s="166">
        <f>H407</f>
        <v>6045.47</v>
      </c>
      <c r="H408" s="166"/>
      <c r="J408" s="166">
        <f>K407</f>
        <v>6045.47</v>
      </c>
      <c r="K408" s="166"/>
      <c r="L408" s="47">
        <f>Source!U338</f>
        <v>0</v>
      </c>
      <c r="O408" s="26">
        <f>G408</f>
        <v>6045.47</v>
      </c>
      <c r="P408" s="26">
        <f>J408</f>
        <v>6045.47</v>
      </c>
      <c r="Q408" s="26">
        <f>L408</f>
        <v>0</v>
      </c>
      <c r="W408">
        <f>IF(Source!BI338&lt;=1,H407, 0)</f>
        <v>6045.47</v>
      </c>
      <c r="X408">
        <f>IF(Source!BI338=2,H407, 0)</f>
        <v>0</v>
      </c>
      <c r="Y408">
        <f>IF(Source!BI338=3,H407, 0)</f>
        <v>0</v>
      </c>
      <c r="Z408">
        <f>IF(Source!BI338=4,H407, 0)</f>
        <v>0</v>
      </c>
    </row>
    <row r="410" spans="1:32" ht="15">
      <c r="A410" s="171" t="str">
        <f>CONCATENATE("Итого по разделу: ",IF(Source!G340&lt;&gt;"Новый раздел", Source!G340, ""))</f>
        <v>Итого по разделу: 6.Система ПД2.1 (оборудование)</v>
      </c>
      <c r="B410" s="171"/>
      <c r="C410" s="171"/>
      <c r="D410" s="171"/>
      <c r="E410" s="171"/>
      <c r="F410" s="171"/>
      <c r="G410" s="159">
        <f>SUM(O355:O409)</f>
        <v>70513.37</v>
      </c>
      <c r="H410" s="159"/>
      <c r="I410" s="35"/>
      <c r="J410" s="159">
        <f>SUM(P355:P409)</f>
        <v>70513.990000000005</v>
      </c>
      <c r="K410" s="159"/>
      <c r="L410" s="47">
        <f>SUM(Q355:Q409)</f>
        <v>25.870666800000002</v>
      </c>
      <c r="AF410" s="63" t="str">
        <f>CONCATENATE("Итого по разделу: ",IF(Source!G340&lt;&gt;"Новый раздел", Source!G340, ""))</f>
        <v>Итого по разделу: 6.Система ПД2.1 (оборудование)</v>
      </c>
    </row>
    <row r="414" spans="1:32" ht="16.5">
      <c r="A414" s="169" t="str">
        <f>CONCATENATE("Раздел: ",IF(Source!G370&lt;&gt;"Новый раздел", Source!G370, ""))</f>
        <v>Раздел: 7.Система ПД2.2 (оборудование)</v>
      </c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</row>
    <row r="415" spans="1:32" ht="105">
      <c r="A415" s="16" t="str">
        <f>Source!E375</f>
        <v>69</v>
      </c>
      <c r="B415" s="58" t="s">
        <v>1023</v>
      </c>
      <c r="C415" s="58" t="str">
        <f>Source!G375</f>
        <v>Установка камер приточных типовых без секции орошения производительностью до 10 тыс.м3/час</v>
      </c>
      <c r="D415" s="36" t="str">
        <f>Source!H375</f>
        <v>ШТ</v>
      </c>
      <c r="E415" s="22">
        <f>Source!I375</f>
        <v>1</v>
      </c>
      <c r="F415" s="37">
        <f>Source!AL375+Source!AM375+Source!AO375</f>
        <v>681.31999999999994</v>
      </c>
      <c r="G415" s="38"/>
      <c r="H415" s="37"/>
      <c r="I415" s="38" t="str">
        <f>Source!BO375</f>
        <v/>
      </c>
      <c r="J415" s="38"/>
      <c r="K415" s="37"/>
      <c r="L415" s="39"/>
      <c r="S415">
        <f>ROUND((Source!FX375/100)*((ROUND(Source!AF375*Source!I375, 2)+ROUND(Source!AE375*Source!I375, 2))), 2)</f>
        <v>649.66</v>
      </c>
      <c r="T415">
        <f>Source!X375</f>
        <v>648.53</v>
      </c>
      <c r="U415">
        <f>ROUND((Source!FY375/100)*((ROUND(Source!AF375*Source!I375, 2)+ROUND(Source!AE375*Source!I375, 2))), 2)</f>
        <v>397.86</v>
      </c>
      <c r="V415">
        <f>Source!Y375</f>
        <v>400.4</v>
      </c>
    </row>
    <row r="416" spans="1:32" ht="14.25">
      <c r="A416" s="16"/>
      <c r="B416" s="58"/>
      <c r="C416" s="58" t="s">
        <v>980</v>
      </c>
      <c r="D416" s="36"/>
      <c r="E416" s="22"/>
      <c r="F416" s="37">
        <f>Source!AO375</f>
        <v>401.26</v>
      </c>
      <c r="G416" s="38" t="str">
        <f>Source!DG375</f>
        <v>)*1,2)*1,15</v>
      </c>
      <c r="H416" s="37">
        <f>ROUND(Source!AF375*Source!I375, 2)</f>
        <v>553.74</v>
      </c>
      <c r="I416" s="38"/>
      <c r="J416" s="38">
        <f>IF(Source!BA375&lt;&gt; 0, Source!BA375, 1)</f>
        <v>1</v>
      </c>
      <c r="K416" s="37">
        <f>Source!S375</f>
        <v>553.74</v>
      </c>
      <c r="L416" s="39"/>
      <c r="R416">
        <f>H416</f>
        <v>553.74</v>
      </c>
    </row>
    <row r="417" spans="1:26" ht="14.25">
      <c r="A417" s="16"/>
      <c r="B417" s="58"/>
      <c r="C417" s="58" t="s">
        <v>104</v>
      </c>
      <c r="D417" s="36"/>
      <c r="E417" s="22"/>
      <c r="F417" s="37">
        <f>Source!AM375</f>
        <v>99.27</v>
      </c>
      <c r="G417" s="38" t="str">
        <f>Source!DE375</f>
        <v>)*1,2)*1,25</v>
      </c>
      <c r="H417" s="37">
        <f>ROUND(Source!AD375*Source!I375, 2)</f>
        <v>148.91</v>
      </c>
      <c r="I417" s="38"/>
      <c r="J417" s="38">
        <f>IF(Source!BB375&lt;&gt; 0, Source!BB375, 1)</f>
        <v>1</v>
      </c>
      <c r="K417" s="37">
        <f>Source!Q375</f>
        <v>148.91</v>
      </c>
      <c r="L417" s="39"/>
    </row>
    <row r="418" spans="1:26" ht="14.25">
      <c r="A418" s="16"/>
      <c r="B418" s="58"/>
      <c r="C418" s="58" t="s">
        <v>981</v>
      </c>
      <c r="D418" s="36"/>
      <c r="E418" s="22"/>
      <c r="F418" s="37">
        <f>Source!AN375</f>
        <v>6.8</v>
      </c>
      <c r="G418" s="38" t="str">
        <f>Source!DF375</f>
        <v>)*1,2)*1,25</v>
      </c>
      <c r="H418" s="40">
        <f>ROUND(Source!AE375*Source!I375, 2)</f>
        <v>10.199999999999999</v>
      </c>
      <c r="I418" s="38"/>
      <c r="J418" s="38">
        <f>IF(Source!BS375&lt;&gt; 0, Source!BS375, 1)</f>
        <v>1</v>
      </c>
      <c r="K418" s="40">
        <f>Source!R375</f>
        <v>10.199999999999999</v>
      </c>
      <c r="L418" s="39"/>
      <c r="R418">
        <f>H418</f>
        <v>10.199999999999999</v>
      </c>
    </row>
    <row r="419" spans="1:26" ht="14.25">
      <c r="A419" s="16"/>
      <c r="B419" s="58"/>
      <c r="C419" s="58" t="s">
        <v>982</v>
      </c>
      <c r="D419" s="36"/>
      <c r="E419" s="22"/>
      <c r="F419" s="37">
        <f>Source!AL375</f>
        <v>180.79</v>
      </c>
      <c r="G419" s="38" t="str">
        <f>Source!DD375</f>
        <v/>
      </c>
      <c r="H419" s="37">
        <f>ROUND(Source!AC375*Source!I375, 2)</f>
        <v>180.79</v>
      </c>
      <c r="I419" s="38"/>
      <c r="J419" s="38">
        <f>IF(Source!BC375&lt;&gt; 0, Source!BC375, 1)</f>
        <v>1</v>
      </c>
      <c r="K419" s="37">
        <f>Source!P375</f>
        <v>180.79</v>
      </c>
      <c r="L419" s="39"/>
    </row>
    <row r="420" spans="1:26" ht="14.25">
      <c r="A420" s="16"/>
      <c r="B420" s="58"/>
      <c r="C420" s="58" t="s">
        <v>983</v>
      </c>
      <c r="D420" s="36" t="s">
        <v>984</v>
      </c>
      <c r="E420" s="22">
        <f>Source!BZ375</f>
        <v>128</v>
      </c>
      <c r="F420" s="167" t="str">
        <f>CONCATENATE(" )", Source!DL375, Source!FT375, "=", Source!FX375)</f>
        <v xml:space="preserve"> )*0,9=115,2</v>
      </c>
      <c r="G420" s="168"/>
      <c r="H420" s="37">
        <f>SUM(S415:S425)</f>
        <v>649.66</v>
      </c>
      <c r="I420" s="41"/>
      <c r="J420" s="32">
        <f>Source!AT375</f>
        <v>115</v>
      </c>
      <c r="K420" s="37">
        <f>SUM(T415:T425)</f>
        <v>648.53</v>
      </c>
      <c r="L420" s="39"/>
    </row>
    <row r="421" spans="1:26" ht="14.25">
      <c r="A421" s="16"/>
      <c r="B421" s="58"/>
      <c r="C421" s="58" t="s">
        <v>985</v>
      </c>
      <c r="D421" s="36" t="s">
        <v>984</v>
      </c>
      <c r="E421" s="22">
        <f>Source!CA375</f>
        <v>83</v>
      </c>
      <c r="F421" s="167" t="str">
        <f>CONCATENATE(" )", Source!DM375, Source!FU375, "=", Source!FY375)</f>
        <v xml:space="preserve"> )*0,85=70,55</v>
      </c>
      <c r="G421" s="168"/>
      <c r="H421" s="37">
        <f>SUM(U415:U425)</f>
        <v>397.86</v>
      </c>
      <c r="I421" s="41"/>
      <c r="J421" s="32">
        <f>Source!AU375</f>
        <v>71</v>
      </c>
      <c r="K421" s="37">
        <f>SUM(V415:V425)</f>
        <v>400.4</v>
      </c>
      <c r="L421" s="39"/>
    </row>
    <row r="422" spans="1:26" ht="14.25">
      <c r="A422" s="16"/>
      <c r="B422" s="58"/>
      <c r="C422" s="58" t="s">
        <v>986</v>
      </c>
      <c r="D422" s="36" t="s">
        <v>987</v>
      </c>
      <c r="E422" s="22">
        <f>Source!AQ375</f>
        <v>43.71</v>
      </c>
      <c r="F422" s="37"/>
      <c r="G422" s="38" t="str">
        <f>Source!DI375</f>
        <v>)*1,2)*1,15</v>
      </c>
      <c r="H422" s="37"/>
      <c r="I422" s="38"/>
      <c r="J422" s="38"/>
      <c r="K422" s="37"/>
      <c r="L422" s="55">
        <f>Source!U375</f>
        <v>60.319799999999994</v>
      </c>
    </row>
    <row r="423" spans="1:26" ht="28.5">
      <c r="A423" s="16" t="str">
        <f>Source!E377</f>
        <v>69,1</v>
      </c>
      <c r="B423" s="58" t="str">
        <f>Source!F377</f>
        <v>01.7.15.02-0051</v>
      </c>
      <c r="C423" s="58" t="str">
        <f>Source!G377</f>
        <v>Болты анкерные</v>
      </c>
      <c r="D423" s="36" t="str">
        <f>Source!H377</f>
        <v>т</v>
      </c>
      <c r="E423" s="22">
        <f>Source!I377</f>
        <v>9.6000000000000002E-4</v>
      </c>
      <c r="F423" s="37">
        <f>Source!AL377+Source!AM377+Source!AO377</f>
        <v>10068</v>
      </c>
      <c r="G423" s="56" t="s">
        <v>3</v>
      </c>
      <c r="H423" s="37">
        <f>ROUND(Source!AC377*Source!I377, 2)+ROUND(Source!AD377*Source!I377, 2)+ROUND(Source!AF377*Source!I377, 2)</f>
        <v>9.67</v>
      </c>
      <c r="I423" s="38"/>
      <c r="J423" s="38">
        <f>IF(Source!BC377&lt;&gt; 0, Source!BC377, 1)</f>
        <v>1</v>
      </c>
      <c r="K423" s="37">
        <f>Source!O377</f>
        <v>9.67</v>
      </c>
      <c r="L423" s="39"/>
      <c r="S423">
        <f>ROUND((Source!FX377/100)*((ROUND(Source!AF377*Source!I377, 2)+ROUND(Source!AE377*Source!I377, 2))), 2)</f>
        <v>0</v>
      </c>
      <c r="T423">
        <f>Source!X377</f>
        <v>0</v>
      </c>
      <c r="U423">
        <f>ROUND((Source!FY377/100)*((ROUND(Source!AF377*Source!I377, 2)+ROUND(Source!AE377*Source!I377, 2))), 2)</f>
        <v>0</v>
      </c>
      <c r="V423">
        <f>Source!Y377</f>
        <v>0</v>
      </c>
      <c r="W423">
        <f>IF(Source!BI377&lt;=1,H423, 0)</f>
        <v>9.67</v>
      </c>
      <c r="X423">
        <f>IF(Source!BI377=2,H423, 0)</f>
        <v>0</v>
      </c>
      <c r="Y423">
        <f>IF(Source!BI377=3,H423, 0)</f>
        <v>0</v>
      </c>
      <c r="Z423">
        <f>IF(Source!BI377=4,H423, 0)</f>
        <v>0</v>
      </c>
    </row>
    <row r="424" spans="1:26" ht="28.5">
      <c r="A424" s="16" t="str">
        <f>Source!E379</f>
        <v>69,2</v>
      </c>
      <c r="B424" s="58" t="str">
        <f>Source!F379</f>
        <v>01.7.15.11-0062</v>
      </c>
      <c r="C424" s="58" t="str">
        <f>Source!G379</f>
        <v>Шайбы стальные</v>
      </c>
      <c r="D424" s="36" t="str">
        <f>Source!H379</f>
        <v>т</v>
      </c>
      <c r="E424" s="22">
        <f>Source!I379</f>
        <v>1.8000000000000001E-4</v>
      </c>
      <c r="F424" s="37">
        <f>Source!AL379+Source!AM379+Source!AO379</f>
        <v>10208</v>
      </c>
      <c r="G424" s="56" t="s">
        <v>3</v>
      </c>
      <c r="H424" s="37">
        <f>ROUND(Source!AC379*Source!I379, 2)+ROUND(Source!AD379*Source!I379, 2)+ROUND(Source!AF379*Source!I379, 2)</f>
        <v>1.84</v>
      </c>
      <c r="I424" s="38"/>
      <c r="J424" s="38">
        <f>IF(Source!BC379&lt;&gt; 0, Source!BC379, 1)</f>
        <v>1</v>
      </c>
      <c r="K424" s="37">
        <f>Source!O379</f>
        <v>1.84</v>
      </c>
      <c r="L424" s="39"/>
      <c r="S424">
        <f>ROUND((Source!FX379/100)*((ROUND(Source!AF379*Source!I379, 2)+ROUND(Source!AE379*Source!I379, 2))), 2)</f>
        <v>0</v>
      </c>
      <c r="T424">
        <f>Source!X379</f>
        <v>0</v>
      </c>
      <c r="U424">
        <f>ROUND((Source!FY379/100)*((ROUND(Source!AF379*Source!I379, 2)+ROUND(Source!AE379*Source!I379, 2))), 2)</f>
        <v>0</v>
      </c>
      <c r="V424">
        <f>Source!Y379</f>
        <v>0</v>
      </c>
      <c r="W424">
        <f>IF(Source!BI379&lt;=1,H424, 0)</f>
        <v>1.84</v>
      </c>
      <c r="X424">
        <f>IF(Source!BI379=2,H424, 0)</f>
        <v>0</v>
      </c>
      <c r="Y424">
        <f>IF(Source!BI379=3,H424, 0)</f>
        <v>0</v>
      </c>
      <c r="Z424">
        <f>IF(Source!BI379=4,H424, 0)</f>
        <v>0</v>
      </c>
    </row>
    <row r="425" spans="1:26" ht="28.5">
      <c r="A425" s="59" t="str">
        <f>Source!E381</f>
        <v>69,3</v>
      </c>
      <c r="B425" s="60" t="str">
        <f>Source!F381</f>
        <v>04.3.01.09-0012</v>
      </c>
      <c r="C425" s="60" t="str">
        <f>Source!G381</f>
        <v>Раствор готовый кладочный цементный марки 50</v>
      </c>
      <c r="D425" s="42" t="str">
        <f>Source!H381</f>
        <v>м3</v>
      </c>
      <c r="E425" s="43">
        <f>Source!I381</f>
        <v>8.9999999999999993E-3</v>
      </c>
      <c r="F425" s="44">
        <f>Source!AL381+Source!AM381+Source!AO381</f>
        <v>485.9</v>
      </c>
      <c r="G425" s="57" t="s">
        <v>3</v>
      </c>
      <c r="H425" s="44">
        <f>ROUND(Source!AC381*Source!I381, 2)+ROUND(Source!AD381*Source!I381, 2)+ROUND(Source!AF381*Source!I381, 2)</f>
        <v>4.37</v>
      </c>
      <c r="I425" s="45"/>
      <c r="J425" s="45">
        <f>IF(Source!BC381&lt;&gt; 0, Source!BC381, 1)</f>
        <v>1</v>
      </c>
      <c r="K425" s="44">
        <f>Source!O381</f>
        <v>4.37</v>
      </c>
      <c r="L425" s="48"/>
      <c r="S425">
        <f>ROUND((Source!FX381/100)*((ROUND(Source!AF381*Source!I381, 2)+ROUND(Source!AE381*Source!I381, 2))), 2)</f>
        <v>0</v>
      </c>
      <c r="T425">
        <f>Source!X381</f>
        <v>0</v>
      </c>
      <c r="U425">
        <f>ROUND((Source!FY381/100)*((ROUND(Source!AF381*Source!I381, 2)+ROUND(Source!AE381*Source!I381, 2))), 2)</f>
        <v>0</v>
      </c>
      <c r="V425">
        <f>Source!Y381</f>
        <v>0</v>
      </c>
      <c r="W425">
        <f>IF(Source!BI381&lt;=1,H425, 0)</f>
        <v>4.37</v>
      </c>
      <c r="X425">
        <f>IF(Source!BI381=2,H425, 0)</f>
        <v>0</v>
      </c>
      <c r="Y425">
        <f>IF(Source!BI381=3,H425, 0)</f>
        <v>0</v>
      </c>
      <c r="Z425">
        <f>IF(Source!BI381=4,H425, 0)</f>
        <v>0</v>
      </c>
    </row>
    <row r="426" spans="1:26" ht="15">
      <c r="G426" s="166">
        <f>H416+H417+H419+H420+H421+SUM(H423:H425)</f>
        <v>1946.8400000000001</v>
      </c>
      <c r="H426" s="166"/>
      <c r="J426" s="166">
        <f>K416+K417+K419+K420+K421+SUM(K423:K425)</f>
        <v>1948.25</v>
      </c>
      <c r="K426" s="166"/>
      <c r="L426" s="47">
        <f>Source!U375</f>
        <v>60.319799999999994</v>
      </c>
      <c r="O426" s="26">
        <f>G426</f>
        <v>1946.8400000000001</v>
      </c>
      <c r="P426" s="26">
        <f>J426</f>
        <v>1948.25</v>
      </c>
      <c r="Q426" s="26">
        <f>L426</f>
        <v>60.319799999999994</v>
      </c>
      <c r="W426">
        <f>IF(Source!BI375&lt;=1,H416+H417+H419+H420+H421, 0)</f>
        <v>1930.96</v>
      </c>
      <c r="X426">
        <f>IF(Source!BI375=2,H416+H417+H419+H420+H421, 0)</f>
        <v>0</v>
      </c>
      <c r="Y426">
        <f>IF(Source!BI375=3,H416+H417+H419+H420+H421, 0)</f>
        <v>0</v>
      </c>
      <c r="Z426">
        <f>IF(Source!BI375=4,H416+H417+H419+H420+H421, 0)</f>
        <v>0</v>
      </c>
    </row>
    <row r="427" spans="1:26" ht="99.75">
      <c r="A427" s="61" t="str">
        <f>Source!E383</f>
        <v>70</v>
      </c>
      <c r="B427" s="62" t="str">
        <f>Source!F383</f>
        <v>Коммеческое предлож.№КП-261046 от 01.02.2021Г.</v>
      </c>
      <c r="C427" s="62" t="s">
        <v>1024</v>
      </c>
      <c r="D427" s="49" t="str">
        <f>Source!H383</f>
        <v>шт.</v>
      </c>
      <c r="E427" s="50">
        <f>Source!I383</f>
        <v>1</v>
      </c>
      <c r="F427" s="51">
        <f>Source!AL383</f>
        <v>102539.84</v>
      </c>
      <c r="G427" s="52" t="str">
        <f>Source!DD383</f>
        <v/>
      </c>
      <c r="H427" s="51">
        <f>ROUND(Source!AC383*Source!I383, 2)</f>
        <v>102539.84</v>
      </c>
      <c r="I427" s="52" t="str">
        <f>Source!BO383</f>
        <v/>
      </c>
      <c r="J427" s="52">
        <f>IF(Source!BC383&lt;&gt; 0, Source!BC383, 1)</f>
        <v>1</v>
      </c>
      <c r="K427" s="51">
        <f>Source!P383</f>
        <v>102539.84</v>
      </c>
      <c r="L427" s="53"/>
      <c r="S427">
        <f>ROUND((Source!FX383/100)*((ROUND(Source!AF383*Source!I383, 2)+ROUND(Source!AE383*Source!I383, 2))), 2)</f>
        <v>0</v>
      </c>
      <c r="T427">
        <f>Source!X383</f>
        <v>0</v>
      </c>
      <c r="U427">
        <f>ROUND((Source!FY383/100)*((ROUND(Source!AF383*Source!I383, 2)+ROUND(Source!AE383*Source!I383, 2))), 2)</f>
        <v>0</v>
      </c>
      <c r="V427">
        <f>Source!Y383</f>
        <v>0</v>
      </c>
    </row>
    <row r="428" spans="1:26" ht="15">
      <c r="A428" s="28"/>
      <c r="B428" s="28"/>
      <c r="C428" s="28"/>
      <c r="D428" s="28"/>
      <c r="E428" s="28"/>
      <c r="F428" s="28"/>
      <c r="G428" s="170">
        <f>H427</f>
        <v>102539.84</v>
      </c>
      <c r="H428" s="170"/>
      <c r="I428" s="28"/>
      <c r="J428" s="170">
        <f>K427</f>
        <v>102539.84</v>
      </c>
      <c r="K428" s="170"/>
      <c r="L428" s="54">
        <f>Source!U383</f>
        <v>0</v>
      </c>
      <c r="O428" s="26">
        <f>G428</f>
        <v>102539.84</v>
      </c>
      <c r="P428" s="26">
        <f>J428</f>
        <v>102539.84</v>
      </c>
      <c r="Q428" s="26">
        <f>L428</f>
        <v>0</v>
      </c>
      <c r="W428">
        <f>IF(Source!BI383&lt;=1,H427, 0)</f>
        <v>0</v>
      </c>
      <c r="X428">
        <f>IF(Source!BI383=2,H427, 0)</f>
        <v>0</v>
      </c>
      <c r="Y428">
        <f>IF(Source!BI383=3,H427, 0)</f>
        <v>102539.84</v>
      </c>
      <c r="Z428">
        <f>IF(Source!BI383=4,H427, 0)</f>
        <v>0</v>
      </c>
    </row>
    <row r="429" spans="1:26" ht="105">
      <c r="A429" s="16" t="str">
        <f>Source!E385</f>
        <v>71</v>
      </c>
      <c r="B429" s="58" t="s">
        <v>1025</v>
      </c>
      <c r="C429" s="58" t="str">
        <f>Source!G385</f>
        <v>Установка клапанов огнезадерживающих с ручной регулировкой периметром до 1600 мм</v>
      </c>
      <c r="D429" s="36" t="str">
        <f>Source!H385</f>
        <v>ШТ</v>
      </c>
      <c r="E429" s="22">
        <f>Source!I385</f>
        <v>1</v>
      </c>
      <c r="F429" s="37">
        <f>Source!AL385+Source!AM385+Source!AO385</f>
        <v>55.010000000000005</v>
      </c>
      <c r="G429" s="38"/>
      <c r="H429" s="37"/>
      <c r="I429" s="38" t="str">
        <f>Source!BO385</f>
        <v/>
      </c>
      <c r="J429" s="38"/>
      <c r="K429" s="37"/>
      <c r="L429" s="39"/>
      <c r="S429">
        <f>ROUND((Source!FX385/100)*((ROUND(Source!AF385*Source!I385, 2)+ROUND(Source!AE385*Source!I385, 2))), 2)</f>
        <v>58.16</v>
      </c>
      <c r="T429">
        <f>Source!X385</f>
        <v>58.06</v>
      </c>
      <c r="U429">
        <f>ROUND((Source!FY385/100)*((ROUND(Source!AF385*Source!I385, 2)+ROUND(Source!AE385*Source!I385, 2))), 2)</f>
        <v>35.619999999999997</v>
      </c>
      <c r="V429">
        <f>Source!Y385</f>
        <v>35.85</v>
      </c>
    </row>
    <row r="430" spans="1:26" ht="14.25">
      <c r="A430" s="16"/>
      <c r="B430" s="58"/>
      <c r="C430" s="58" t="s">
        <v>980</v>
      </c>
      <c r="D430" s="36"/>
      <c r="E430" s="22"/>
      <c r="F430" s="37">
        <f>Source!AO385</f>
        <v>36.46</v>
      </c>
      <c r="G430" s="38" t="str">
        <f>Source!DG385</f>
        <v>)*1,2)*1,15</v>
      </c>
      <c r="H430" s="37">
        <f>ROUND(Source!AF385*Source!I385, 2)</f>
        <v>50.31</v>
      </c>
      <c r="I430" s="38"/>
      <c r="J430" s="38">
        <f>IF(Source!BA385&lt;&gt; 0, Source!BA385, 1)</f>
        <v>1</v>
      </c>
      <c r="K430" s="37">
        <f>Source!S385</f>
        <v>50.31</v>
      </c>
      <c r="L430" s="39"/>
      <c r="R430">
        <f>H430</f>
        <v>50.31</v>
      </c>
    </row>
    <row r="431" spans="1:26" ht="14.25">
      <c r="A431" s="16"/>
      <c r="B431" s="58"/>
      <c r="C431" s="58" t="s">
        <v>104</v>
      </c>
      <c r="D431" s="36"/>
      <c r="E431" s="22"/>
      <c r="F431" s="37">
        <f>Source!AM385</f>
        <v>3.81</v>
      </c>
      <c r="G431" s="38" t="str">
        <f>Source!DE385</f>
        <v>)*1,2)*1,25</v>
      </c>
      <c r="H431" s="37">
        <f>ROUND(Source!AD385*Source!I385, 2)</f>
        <v>5.72</v>
      </c>
      <c r="I431" s="38"/>
      <c r="J431" s="38">
        <f>IF(Source!BB385&lt;&gt; 0, Source!BB385, 1)</f>
        <v>1</v>
      </c>
      <c r="K431" s="37">
        <f>Source!Q385</f>
        <v>5.72</v>
      </c>
      <c r="L431" s="39"/>
    </row>
    <row r="432" spans="1:26" ht="14.25">
      <c r="A432" s="16"/>
      <c r="B432" s="58"/>
      <c r="C432" s="58" t="s">
        <v>981</v>
      </c>
      <c r="D432" s="36"/>
      <c r="E432" s="22"/>
      <c r="F432" s="37">
        <f>Source!AN385</f>
        <v>0.12</v>
      </c>
      <c r="G432" s="38" t="str">
        <f>Source!DF385</f>
        <v>)*1,2)*1,25</v>
      </c>
      <c r="H432" s="40">
        <f>ROUND(Source!AE385*Source!I385, 2)</f>
        <v>0.18</v>
      </c>
      <c r="I432" s="38"/>
      <c r="J432" s="38">
        <f>IF(Source!BS385&lt;&gt; 0, Source!BS385, 1)</f>
        <v>1</v>
      </c>
      <c r="K432" s="40">
        <f>Source!R385</f>
        <v>0.18</v>
      </c>
      <c r="L432" s="39"/>
      <c r="R432">
        <f>H432</f>
        <v>0.18</v>
      </c>
    </row>
    <row r="433" spans="1:32" ht="14.25">
      <c r="A433" s="16"/>
      <c r="B433" s="58"/>
      <c r="C433" s="58" t="s">
        <v>982</v>
      </c>
      <c r="D433" s="36"/>
      <c r="E433" s="22"/>
      <c r="F433" s="37">
        <f>Source!AL385</f>
        <v>14.74</v>
      </c>
      <c r="G433" s="38" t="str">
        <f>Source!DD385</f>
        <v/>
      </c>
      <c r="H433" s="37">
        <f>ROUND(Source!AC385*Source!I385, 2)</f>
        <v>14.74</v>
      </c>
      <c r="I433" s="38"/>
      <c r="J433" s="38">
        <f>IF(Source!BC385&lt;&gt; 0, Source!BC385, 1)</f>
        <v>1</v>
      </c>
      <c r="K433" s="37">
        <f>Source!P385</f>
        <v>14.74</v>
      </c>
      <c r="L433" s="39"/>
    </row>
    <row r="434" spans="1:32" ht="14.25">
      <c r="A434" s="16"/>
      <c r="B434" s="58"/>
      <c r="C434" s="58" t="s">
        <v>983</v>
      </c>
      <c r="D434" s="36" t="s">
        <v>984</v>
      </c>
      <c r="E434" s="22">
        <f>Source!BZ385</f>
        <v>128</v>
      </c>
      <c r="F434" s="167" t="str">
        <f>CONCATENATE(" )", Source!DL385, Source!FT385, "=", Source!FX385)</f>
        <v xml:space="preserve"> )*0,9=115,2</v>
      </c>
      <c r="G434" s="168"/>
      <c r="H434" s="37">
        <f>SUM(S429:S438)</f>
        <v>58.16</v>
      </c>
      <c r="I434" s="41"/>
      <c r="J434" s="32">
        <f>Source!AT385</f>
        <v>115</v>
      </c>
      <c r="K434" s="37">
        <f>SUM(T429:T438)</f>
        <v>58.06</v>
      </c>
      <c r="L434" s="39"/>
    </row>
    <row r="435" spans="1:32" ht="14.25">
      <c r="A435" s="16"/>
      <c r="B435" s="58"/>
      <c r="C435" s="58" t="s">
        <v>985</v>
      </c>
      <c r="D435" s="36" t="s">
        <v>984</v>
      </c>
      <c r="E435" s="22">
        <f>Source!CA385</f>
        <v>83</v>
      </c>
      <c r="F435" s="167" t="str">
        <f>CONCATENATE(" )", Source!DM385, Source!FU385, "=", Source!FY385)</f>
        <v xml:space="preserve"> )*0,85=70,55</v>
      </c>
      <c r="G435" s="168"/>
      <c r="H435" s="37">
        <f>SUM(U429:U438)</f>
        <v>35.619999999999997</v>
      </c>
      <c r="I435" s="41"/>
      <c r="J435" s="32">
        <f>Source!AU385</f>
        <v>71</v>
      </c>
      <c r="K435" s="37">
        <f>SUM(V429:V438)</f>
        <v>35.85</v>
      </c>
      <c r="L435" s="39"/>
    </row>
    <row r="436" spans="1:32" ht="14.25">
      <c r="A436" s="16"/>
      <c r="B436" s="58"/>
      <c r="C436" s="58" t="s">
        <v>986</v>
      </c>
      <c r="D436" s="36" t="s">
        <v>987</v>
      </c>
      <c r="E436" s="22">
        <f>Source!AQ385</f>
        <v>4.0199999999999996</v>
      </c>
      <c r="F436" s="37"/>
      <c r="G436" s="38" t="str">
        <f>Source!DI385</f>
        <v>)*1,2)*1,15</v>
      </c>
      <c r="H436" s="37"/>
      <c r="I436" s="38"/>
      <c r="J436" s="38"/>
      <c r="K436" s="37"/>
      <c r="L436" s="55">
        <f>Source!U385</f>
        <v>5.5475999999999983</v>
      </c>
    </row>
    <row r="437" spans="1:32" ht="28.5">
      <c r="A437" s="16" t="str">
        <f>Source!E387</f>
        <v>71,1</v>
      </c>
      <c r="B437" s="58" t="str">
        <f>Source!F387</f>
        <v>08.1.03.04-0001</v>
      </c>
      <c r="C437" s="58" t="str">
        <f>Source!G387</f>
        <v>Блочки</v>
      </c>
      <c r="D437" s="36" t="str">
        <f>Source!H387</f>
        <v>10 шт.</v>
      </c>
      <c r="E437" s="22">
        <f>Source!I387</f>
        <v>0.2</v>
      </c>
      <c r="F437" s="37">
        <f>Source!AL387+Source!AM387+Source!AO387</f>
        <v>228</v>
      </c>
      <c r="G437" s="56" t="s">
        <v>3</v>
      </c>
      <c r="H437" s="37">
        <f>ROUND(Source!AC387*Source!I387, 2)+ROUND(Source!AD387*Source!I387, 2)+ROUND(Source!AF387*Source!I387, 2)</f>
        <v>45.6</v>
      </c>
      <c r="I437" s="38"/>
      <c r="J437" s="38">
        <f>IF(Source!BC387&lt;&gt; 0, Source!BC387, 1)</f>
        <v>1</v>
      </c>
      <c r="K437" s="37">
        <f>Source!O387</f>
        <v>45.6</v>
      </c>
      <c r="L437" s="39"/>
      <c r="S437">
        <f>ROUND((Source!FX387/100)*((ROUND(Source!AF387*Source!I387, 2)+ROUND(Source!AE387*Source!I387, 2))), 2)</f>
        <v>0</v>
      </c>
      <c r="T437">
        <f>Source!X387</f>
        <v>0</v>
      </c>
      <c r="U437">
        <f>ROUND((Source!FY387/100)*((ROUND(Source!AF387*Source!I387, 2)+ROUND(Source!AE387*Source!I387, 2))), 2)</f>
        <v>0</v>
      </c>
      <c r="V437">
        <f>Source!Y387</f>
        <v>0</v>
      </c>
      <c r="W437">
        <f>IF(Source!BI387&lt;=1,H437, 0)</f>
        <v>45.6</v>
      </c>
      <c r="X437">
        <f>IF(Source!BI387=2,H437, 0)</f>
        <v>0</v>
      </c>
      <c r="Y437">
        <f>IF(Source!BI387=3,H437, 0)</f>
        <v>0</v>
      </c>
      <c r="Z437">
        <f>IF(Source!BI387=4,H437, 0)</f>
        <v>0</v>
      </c>
    </row>
    <row r="438" spans="1:32" ht="28.5">
      <c r="A438" s="59" t="str">
        <f>Source!E389</f>
        <v>71,2</v>
      </c>
      <c r="B438" s="60" t="str">
        <f>Source!F389</f>
        <v>20.1.02.19-0015</v>
      </c>
      <c r="C438" s="60" t="str">
        <f>Source!G389</f>
        <v>Трос стальной</v>
      </c>
      <c r="D438" s="42" t="str">
        <f>Source!H389</f>
        <v>м</v>
      </c>
      <c r="E438" s="43">
        <f>Source!I389</f>
        <v>9.3000000000000007</v>
      </c>
      <c r="F438" s="44">
        <f>Source!AL389+Source!AM389+Source!AO389</f>
        <v>12.03</v>
      </c>
      <c r="G438" s="57" t="s">
        <v>3</v>
      </c>
      <c r="H438" s="44">
        <f>ROUND(Source!AC389*Source!I389, 2)+ROUND(Source!AD389*Source!I389, 2)+ROUND(Source!AF389*Source!I389, 2)</f>
        <v>111.88</v>
      </c>
      <c r="I438" s="45"/>
      <c r="J438" s="45">
        <f>IF(Source!BC389&lt;&gt; 0, Source!BC389, 1)</f>
        <v>1</v>
      </c>
      <c r="K438" s="44">
        <f>Source!O389</f>
        <v>111.88</v>
      </c>
      <c r="L438" s="48"/>
      <c r="S438">
        <f>ROUND((Source!FX389/100)*((ROUND(Source!AF389*Source!I389, 2)+ROUND(Source!AE389*Source!I389, 2))), 2)</f>
        <v>0</v>
      </c>
      <c r="T438">
        <f>Source!X389</f>
        <v>0</v>
      </c>
      <c r="U438">
        <f>ROUND((Source!FY389/100)*((ROUND(Source!AF389*Source!I389, 2)+ROUND(Source!AE389*Source!I389, 2))), 2)</f>
        <v>0</v>
      </c>
      <c r="V438">
        <f>Source!Y389</f>
        <v>0</v>
      </c>
      <c r="W438">
        <f>IF(Source!BI389&lt;=1,H438, 0)</f>
        <v>111.88</v>
      </c>
      <c r="X438">
        <f>IF(Source!BI389=2,H438, 0)</f>
        <v>0</v>
      </c>
      <c r="Y438">
        <f>IF(Source!BI389=3,H438, 0)</f>
        <v>0</v>
      </c>
      <c r="Z438">
        <f>IF(Source!BI389=4,H438, 0)</f>
        <v>0</v>
      </c>
    </row>
    <row r="439" spans="1:32" ht="15">
      <c r="G439" s="166">
        <f>H430+H431+H433+H434+H435+SUM(H437:H438)</f>
        <v>322.02999999999997</v>
      </c>
      <c r="H439" s="166"/>
      <c r="J439" s="166">
        <f>K430+K431+K433+K434+K435+SUM(K437:K438)</f>
        <v>322.15999999999997</v>
      </c>
      <c r="K439" s="166"/>
      <c r="L439" s="47">
        <f>Source!U385</f>
        <v>5.5475999999999983</v>
      </c>
      <c r="O439" s="26">
        <f>G439</f>
        <v>322.02999999999997</v>
      </c>
      <c r="P439" s="26">
        <f>J439</f>
        <v>322.15999999999997</v>
      </c>
      <c r="Q439" s="26">
        <f>L439</f>
        <v>5.5475999999999983</v>
      </c>
      <c r="W439">
        <f>IF(Source!BI385&lt;=1,H430+H431+H433+H434+H435, 0)</f>
        <v>164.55</v>
      </c>
      <c r="X439">
        <f>IF(Source!BI385=2,H430+H431+H433+H434+H435, 0)</f>
        <v>0</v>
      </c>
      <c r="Y439">
        <f>IF(Source!BI385=3,H430+H431+H433+H434+H435, 0)</f>
        <v>0</v>
      </c>
      <c r="Z439">
        <f>IF(Source!BI385=4,H430+H431+H433+H434+H435, 0)</f>
        <v>0</v>
      </c>
    </row>
    <row r="440" spans="1:32" ht="99.75">
      <c r="A440" s="59" t="str">
        <f>Source!E391</f>
        <v>72</v>
      </c>
      <c r="B440" s="60" t="str">
        <f>Source!F391</f>
        <v>Коммеческое предлож.№КП-261046 от 01.02.2021Г.</v>
      </c>
      <c r="C440" s="60" t="s">
        <v>1026</v>
      </c>
      <c r="D440" s="42" t="str">
        <f>Source!H391</f>
        <v>шт.</v>
      </c>
      <c r="E440" s="43">
        <f>Source!I391</f>
        <v>1</v>
      </c>
      <c r="F440" s="44">
        <f>Source!AL391</f>
        <v>793.53</v>
      </c>
      <c r="G440" s="45" t="str">
        <f>Source!DD391</f>
        <v/>
      </c>
      <c r="H440" s="44">
        <f>ROUND(Source!AC391*Source!I391, 2)</f>
        <v>793.53</v>
      </c>
      <c r="I440" s="45" t="str">
        <f>Source!BO391</f>
        <v/>
      </c>
      <c r="J440" s="45">
        <f>IF(Source!BC391&lt;&gt; 0, Source!BC391, 1)</f>
        <v>1</v>
      </c>
      <c r="K440" s="44">
        <f>Source!P391</f>
        <v>793.53</v>
      </c>
      <c r="L440" s="48"/>
      <c r="S440">
        <f>ROUND((Source!FX391/100)*((ROUND(Source!AF391*Source!I391, 2)+ROUND(Source!AE391*Source!I391, 2))), 2)</f>
        <v>0</v>
      </c>
      <c r="T440">
        <f>Source!X391</f>
        <v>0</v>
      </c>
      <c r="U440">
        <f>ROUND((Source!FY391/100)*((ROUND(Source!AF391*Source!I391, 2)+ROUND(Source!AE391*Source!I391, 2))), 2)</f>
        <v>0</v>
      </c>
      <c r="V440">
        <f>Source!Y391</f>
        <v>0</v>
      </c>
    </row>
    <row r="441" spans="1:32" ht="15">
      <c r="G441" s="166">
        <f>H440</f>
        <v>793.53</v>
      </c>
      <c r="H441" s="166"/>
      <c r="J441" s="166">
        <f>K440</f>
        <v>793.53</v>
      </c>
      <c r="K441" s="166"/>
      <c r="L441" s="47">
        <f>Source!U391</f>
        <v>0</v>
      </c>
      <c r="O441" s="26">
        <f>G441</f>
        <v>793.53</v>
      </c>
      <c r="P441" s="26">
        <f>J441</f>
        <v>793.53</v>
      </c>
      <c r="Q441" s="26">
        <f>L441</f>
        <v>0</v>
      </c>
      <c r="W441">
        <f>IF(Source!BI391&lt;=1,H440, 0)</f>
        <v>793.53</v>
      </c>
      <c r="X441">
        <f>IF(Source!BI391=2,H440, 0)</f>
        <v>0</v>
      </c>
      <c r="Y441">
        <f>IF(Source!BI391=3,H440, 0)</f>
        <v>0</v>
      </c>
      <c r="Z441">
        <f>IF(Source!BI391=4,H440, 0)</f>
        <v>0</v>
      </c>
    </row>
    <row r="442" spans="1:32" ht="99.75">
      <c r="A442" s="59" t="str">
        <f>Source!E393</f>
        <v>73</v>
      </c>
      <c r="B442" s="60" t="str">
        <f>Source!F393</f>
        <v>Коммеческое предлож.№КП-261046 от 01.02.2021Г.</v>
      </c>
      <c r="C442" s="60" t="s">
        <v>1027</v>
      </c>
      <c r="D442" s="42" t="str">
        <f>Source!H393</f>
        <v>шт.</v>
      </c>
      <c r="E442" s="43">
        <f>Source!I393</f>
        <v>1</v>
      </c>
      <c r="F442" s="44">
        <f>Source!AL393</f>
        <v>3372.52</v>
      </c>
      <c r="G442" s="45" t="str">
        <f>Source!DD393</f>
        <v/>
      </c>
      <c r="H442" s="44">
        <f>ROUND(Source!AC393*Source!I393, 2)</f>
        <v>3372.52</v>
      </c>
      <c r="I442" s="45" t="str">
        <f>Source!BO393</f>
        <v/>
      </c>
      <c r="J442" s="45">
        <f>IF(Source!BC393&lt;&gt; 0, Source!BC393, 1)</f>
        <v>1</v>
      </c>
      <c r="K442" s="44">
        <f>Source!P393</f>
        <v>3372.52</v>
      </c>
      <c r="L442" s="48"/>
      <c r="S442">
        <f>ROUND((Source!FX393/100)*((ROUND(Source!AF393*Source!I393, 2)+ROUND(Source!AE393*Source!I393, 2))), 2)</f>
        <v>0</v>
      </c>
      <c r="T442">
        <f>Source!X393</f>
        <v>0</v>
      </c>
      <c r="U442">
        <f>ROUND((Source!FY393/100)*((ROUND(Source!AF393*Source!I393, 2)+ROUND(Source!AE393*Source!I393, 2))), 2)</f>
        <v>0</v>
      </c>
      <c r="V442">
        <f>Source!Y393</f>
        <v>0</v>
      </c>
    </row>
    <row r="443" spans="1:32" ht="15">
      <c r="G443" s="166">
        <f>H442</f>
        <v>3372.52</v>
      </c>
      <c r="H443" s="166"/>
      <c r="J443" s="166">
        <f>K442</f>
        <v>3372.52</v>
      </c>
      <c r="K443" s="166"/>
      <c r="L443" s="47">
        <f>Source!U393</f>
        <v>0</v>
      </c>
      <c r="O443" s="26">
        <f>G443</f>
        <v>3372.52</v>
      </c>
      <c r="P443" s="26">
        <f>J443</f>
        <v>3372.52</v>
      </c>
      <c r="Q443" s="26">
        <f>L443</f>
        <v>0</v>
      </c>
      <c r="W443">
        <f>IF(Source!BI393&lt;=1,H442, 0)</f>
        <v>3372.52</v>
      </c>
      <c r="X443">
        <f>IF(Source!BI393=2,H442, 0)</f>
        <v>0</v>
      </c>
      <c r="Y443">
        <f>IF(Source!BI393=3,H442, 0)</f>
        <v>0</v>
      </c>
      <c r="Z443">
        <f>IF(Source!BI393=4,H442, 0)</f>
        <v>0</v>
      </c>
    </row>
    <row r="445" spans="1:32" ht="15">
      <c r="A445" s="171" t="str">
        <f>CONCATENATE("Итого по разделу: ",IF(Source!G395&lt;&gt;"Новый раздел", Source!G395, ""))</f>
        <v>Итого по разделу: 7.Система ПД2.2 (оборудование)</v>
      </c>
      <c r="B445" s="171"/>
      <c r="C445" s="171"/>
      <c r="D445" s="171"/>
      <c r="E445" s="171"/>
      <c r="F445" s="171"/>
      <c r="G445" s="159">
        <f>SUM(O414:O444)</f>
        <v>108974.76</v>
      </c>
      <c r="H445" s="159"/>
      <c r="I445" s="35"/>
      <c r="J445" s="159">
        <f>SUM(P414:P444)</f>
        <v>108976.3</v>
      </c>
      <c r="K445" s="159"/>
      <c r="L445" s="47">
        <f>SUM(Q414:Q444)</f>
        <v>65.867399999999989</v>
      </c>
      <c r="AF445" s="63" t="str">
        <f>CONCATENATE("Итого по разделу: ",IF(Source!G395&lt;&gt;"Новый раздел", Source!G395, ""))</f>
        <v>Итого по разделу: 7.Система ПД2.2 (оборудование)</v>
      </c>
    </row>
    <row r="449" spans="1:26" ht="16.5">
      <c r="A449" s="169" t="str">
        <f>CONCATENATE("Раздел: ",IF(Source!G425&lt;&gt;"Новый раздел", Source!G425, ""))</f>
        <v>Раздел: 8.Система ПД3 (оборудование)</v>
      </c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</row>
    <row r="450" spans="1:26" ht="105">
      <c r="A450" s="16" t="str">
        <f>Source!E430</f>
        <v>74</v>
      </c>
      <c r="B450" s="58" t="s">
        <v>979</v>
      </c>
      <c r="C450" s="58" t="str">
        <f>Source!G430</f>
        <v>Установка вентиляторов осевых массой до 0,2 т</v>
      </c>
      <c r="D450" s="36" t="str">
        <f>Source!H430</f>
        <v>ШТ</v>
      </c>
      <c r="E450" s="22">
        <f>Source!I430</f>
        <v>1</v>
      </c>
      <c r="F450" s="37">
        <f>Source!AL430+Source!AM430+Source!AO430</f>
        <v>179.54000000000002</v>
      </c>
      <c r="G450" s="38"/>
      <c r="H450" s="37"/>
      <c r="I450" s="38" t="str">
        <f>Source!BO430</f>
        <v/>
      </c>
      <c r="J450" s="38"/>
      <c r="K450" s="37"/>
      <c r="L450" s="39"/>
      <c r="S450">
        <f>ROUND((Source!FX430/100)*((ROUND(Source!AF430*Source!I430, 2)+ROUND(Source!AE430*Source!I430, 2))), 2)</f>
        <v>228.42</v>
      </c>
      <c r="T450">
        <f>Source!X430</f>
        <v>228.02</v>
      </c>
      <c r="U450">
        <f>ROUND((Source!FY430/100)*((ROUND(Source!AF430*Source!I430, 2)+ROUND(Source!AE430*Source!I430, 2))), 2)</f>
        <v>139.88999999999999</v>
      </c>
      <c r="V450">
        <f>Source!Y430</f>
        <v>140.78</v>
      </c>
    </row>
    <row r="451" spans="1:26" ht="14.25">
      <c r="A451" s="16"/>
      <c r="B451" s="58"/>
      <c r="C451" s="58" t="s">
        <v>980</v>
      </c>
      <c r="D451" s="36"/>
      <c r="E451" s="22"/>
      <c r="F451" s="37">
        <f>Source!AO430</f>
        <v>138.43</v>
      </c>
      <c r="G451" s="38" t="str">
        <f>Source!DG430</f>
        <v>)*1,2)*1,15</v>
      </c>
      <c r="H451" s="37">
        <f>ROUND(Source!AF430*Source!I430, 2)</f>
        <v>191.03</v>
      </c>
      <c r="I451" s="38"/>
      <c r="J451" s="38">
        <f>IF(Source!BA430&lt;&gt; 0, Source!BA430, 1)</f>
        <v>1</v>
      </c>
      <c r="K451" s="37">
        <f>Source!S430</f>
        <v>191.03</v>
      </c>
      <c r="L451" s="39"/>
      <c r="R451">
        <f>H451</f>
        <v>191.03</v>
      </c>
    </row>
    <row r="452" spans="1:26" ht="14.25">
      <c r="A452" s="16"/>
      <c r="B452" s="58"/>
      <c r="C452" s="58" t="s">
        <v>104</v>
      </c>
      <c r="D452" s="36"/>
      <c r="E452" s="22"/>
      <c r="F452" s="37">
        <f>Source!AM430</f>
        <v>39.090000000000003</v>
      </c>
      <c r="G452" s="38" t="str">
        <f>Source!DE430</f>
        <v>)*1,2)*1,25</v>
      </c>
      <c r="H452" s="37">
        <f>ROUND(Source!AD430*Source!I430, 2)</f>
        <v>58.64</v>
      </c>
      <c r="I452" s="38"/>
      <c r="J452" s="38">
        <f>IF(Source!BB430&lt;&gt; 0, Source!BB430, 1)</f>
        <v>1</v>
      </c>
      <c r="K452" s="37">
        <f>Source!Q430</f>
        <v>58.64</v>
      </c>
      <c r="L452" s="39"/>
    </row>
    <row r="453" spans="1:26" ht="14.25">
      <c r="A453" s="16"/>
      <c r="B453" s="58"/>
      <c r="C453" s="58" t="s">
        <v>981</v>
      </c>
      <c r="D453" s="36"/>
      <c r="E453" s="22"/>
      <c r="F453" s="37">
        <f>Source!AN430</f>
        <v>4.83</v>
      </c>
      <c r="G453" s="38" t="str">
        <f>Source!DF430</f>
        <v>)*1,2)*1,25</v>
      </c>
      <c r="H453" s="40">
        <f>ROUND(Source!AE430*Source!I430, 2)</f>
        <v>7.25</v>
      </c>
      <c r="I453" s="38"/>
      <c r="J453" s="38">
        <f>IF(Source!BS430&lt;&gt; 0, Source!BS430, 1)</f>
        <v>1</v>
      </c>
      <c r="K453" s="40">
        <f>Source!R430</f>
        <v>7.25</v>
      </c>
      <c r="L453" s="39"/>
      <c r="R453">
        <f>H453</f>
        <v>7.25</v>
      </c>
    </row>
    <row r="454" spans="1:26" ht="14.25">
      <c r="A454" s="16"/>
      <c r="B454" s="58"/>
      <c r="C454" s="58" t="s">
        <v>982</v>
      </c>
      <c r="D454" s="36"/>
      <c r="E454" s="22"/>
      <c r="F454" s="37">
        <f>Source!AL430</f>
        <v>2.02</v>
      </c>
      <c r="G454" s="38" t="str">
        <f>Source!DD430</f>
        <v/>
      </c>
      <c r="H454" s="37">
        <f>ROUND(Source!AC430*Source!I430, 2)</f>
        <v>2.02</v>
      </c>
      <c r="I454" s="38"/>
      <c r="J454" s="38">
        <f>IF(Source!BC430&lt;&gt; 0, Source!BC430, 1)</f>
        <v>1</v>
      </c>
      <c r="K454" s="37">
        <f>Source!P430</f>
        <v>2.02</v>
      </c>
      <c r="L454" s="39"/>
    </row>
    <row r="455" spans="1:26" ht="14.25">
      <c r="A455" s="16"/>
      <c r="B455" s="58"/>
      <c r="C455" s="58" t="s">
        <v>983</v>
      </c>
      <c r="D455" s="36" t="s">
        <v>984</v>
      </c>
      <c r="E455" s="22">
        <f>Source!BZ430</f>
        <v>128</v>
      </c>
      <c r="F455" s="167" t="str">
        <f>CONCATENATE(" )", Source!DL430, Source!FT430, "=", Source!FX430)</f>
        <v xml:space="preserve"> )*0,9=115,2</v>
      </c>
      <c r="G455" s="168"/>
      <c r="H455" s="37">
        <f>SUM(S450:S457)</f>
        <v>228.42</v>
      </c>
      <c r="I455" s="41"/>
      <c r="J455" s="32">
        <f>Source!AT430</f>
        <v>115</v>
      </c>
      <c r="K455" s="37">
        <f>SUM(T450:T457)</f>
        <v>228.02</v>
      </c>
      <c r="L455" s="39"/>
    </row>
    <row r="456" spans="1:26" ht="14.25">
      <c r="A456" s="16"/>
      <c r="B456" s="58"/>
      <c r="C456" s="58" t="s">
        <v>985</v>
      </c>
      <c r="D456" s="36" t="s">
        <v>984</v>
      </c>
      <c r="E456" s="22">
        <f>Source!CA430</f>
        <v>83</v>
      </c>
      <c r="F456" s="167" t="str">
        <f>CONCATENATE(" )", Source!DM430, Source!FU430, "=", Source!FY430)</f>
        <v xml:space="preserve"> )*0,85=70,55</v>
      </c>
      <c r="G456" s="168"/>
      <c r="H456" s="37">
        <f>SUM(U450:U457)</f>
        <v>139.88999999999999</v>
      </c>
      <c r="I456" s="41"/>
      <c r="J456" s="32">
        <f>Source!AU430</f>
        <v>71</v>
      </c>
      <c r="K456" s="37">
        <f>SUM(V450:V457)</f>
        <v>140.78</v>
      </c>
      <c r="L456" s="39"/>
    </row>
    <row r="457" spans="1:26" ht="14.25">
      <c r="A457" s="59"/>
      <c r="B457" s="60"/>
      <c r="C457" s="60" t="s">
        <v>986</v>
      </c>
      <c r="D457" s="42" t="s">
        <v>987</v>
      </c>
      <c r="E457" s="43">
        <f>Source!AQ430</f>
        <v>14.39</v>
      </c>
      <c r="F457" s="44"/>
      <c r="G457" s="45" t="str">
        <f>Source!DI430</f>
        <v>)*1,2)*1,15</v>
      </c>
      <c r="H457" s="44"/>
      <c r="I457" s="45"/>
      <c r="J457" s="45"/>
      <c r="K457" s="44"/>
      <c r="L457" s="46">
        <f>Source!U430</f>
        <v>19.8582</v>
      </c>
    </row>
    <row r="458" spans="1:26" ht="15">
      <c r="G458" s="166">
        <f>H451+H452+H454+H455+H456</f>
        <v>620</v>
      </c>
      <c r="H458" s="166"/>
      <c r="J458" s="166">
        <f>K451+K452+K454+K455+K456</f>
        <v>620.49</v>
      </c>
      <c r="K458" s="166"/>
      <c r="L458" s="47">
        <f>Source!U430</f>
        <v>19.8582</v>
      </c>
      <c r="O458" s="26">
        <f>G458</f>
        <v>620</v>
      </c>
      <c r="P458" s="26">
        <f>J458</f>
        <v>620.49</v>
      </c>
      <c r="Q458" s="26">
        <f>L458</f>
        <v>19.8582</v>
      </c>
      <c r="W458">
        <f>IF(Source!BI430&lt;=1,H451+H452+H454+H455+H456, 0)</f>
        <v>620</v>
      </c>
      <c r="X458">
        <f>IF(Source!BI430=2,H451+H452+H454+H455+H456, 0)</f>
        <v>0</v>
      </c>
      <c r="Y458">
        <f>IF(Source!BI430=3,H451+H452+H454+H455+H456, 0)</f>
        <v>0</v>
      </c>
      <c r="Z458">
        <f>IF(Source!BI430=4,H451+H452+H454+H455+H456, 0)</f>
        <v>0</v>
      </c>
    </row>
    <row r="459" spans="1:26" ht="28.5">
      <c r="A459" s="59" t="str">
        <f>Source!E432</f>
        <v>75</v>
      </c>
      <c r="B459" s="60" t="str">
        <f>Source!F432</f>
        <v>01.7.15.02-0051</v>
      </c>
      <c r="C459" s="60" t="str">
        <f>Source!G432</f>
        <v>Болты анкерные</v>
      </c>
      <c r="D459" s="42" t="str">
        <f>Source!H432</f>
        <v>т</v>
      </c>
      <c r="E459" s="43">
        <f>Source!I432</f>
        <v>9.4000000000000004E-3</v>
      </c>
      <c r="F459" s="44">
        <f>Source!AL432</f>
        <v>10068</v>
      </c>
      <c r="G459" s="45" t="str">
        <f>Source!DD432</f>
        <v/>
      </c>
      <c r="H459" s="44">
        <f>ROUND(Source!AC432*Source!I432, 2)</f>
        <v>94.64</v>
      </c>
      <c r="I459" s="45" t="str">
        <f>Source!BO432</f>
        <v/>
      </c>
      <c r="J459" s="45">
        <f>IF(Source!BC432&lt;&gt; 0, Source!BC432, 1)</f>
        <v>1</v>
      </c>
      <c r="K459" s="44">
        <f>Source!P432</f>
        <v>94.64</v>
      </c>
      <c r="L459" s="48"/>
      <c r="S459">
        <f>ROUND((Source!FX432/100)*((ROUND(Source!AF432*Source!I432, 2)+ROUND(Source!AE432*Source!I432, 2))), 2)</f>
        <v>0</v>
      </c>
      <c r="T459">
        <f>Source!X432</f>
        <v>0</v>
      </c>
      <c r="U459">
        <f>ROUND((Source!FY432/100)*((ROUND(Source!AF432*Source!I432, 2)+ROUND(Source!AE432*Source!I432, 2))), 2)</f>
        <v>0</v>
      </c>
      <c r="V459">
        <f>Source!Y432</f>
        <v>0</v>
      </c>
    </row>
    <row r="460" spans="1:26" ht="15">
      <c r="G460" s="166">
        <f>H459</f>
        <v>94.64</v>
      </c>
      <c r="H460" s="166"/>
      <c r="J460" s="166">
        <f>K459</f>
        <v>94.64</v>
      </c>
      <c r="K460" s="166"/>
      <c r="L460" s="47">
        <f>Source!U432</f>
        <v>0</v>
      </c>
      <c r="O460" s="26">
        <f>G460</f>
        <v>94.64</v>
      </c>
      <c r="P460" s="26">
        <f>J460</f>
        <v>94.64</v>
      </c>
      <c r="Q460" s="26">
        <f>L460</f>
        <v>0</v>
      </c>
      <c r="W460">
        <f>IF(Source!BI432&lt;=1,H459, 0)</f>
        <v>94.64</v>
      </c>
      <c r="X460">
        <f>IF(Source!BI432=2,H459, 0)</f>
        <v>0</v>
      </c>
      <c r="Y460">
        <f>IF(Source!BI432=3,H459, 0)</f>
        <v>0</v>
      </c>
      <c r="Z460">
        <f>IF(Source!BI432=4,H459, 0)</f>
        <v>0</v>
      </c>
    </row>
    <row r="461" spans="1:26" ht="99.75">
      <c r="A461" s="61" t="str">
        <f>Source!E434</f>
        <v>76</v>
      </c>
      <c r="B461" s="62" t="str">
        <f>Source!F434</f>
        <v>Коммеческое предлож.№КП-261046 от 01.02.2021Г.</v>
      </c>
      <c r="C461" s="62" t="s">
        <v>1028</v>
      </c>
      <c r="D461" s="49" t="str">
        <f>Source!H434</f>
        <v>шт.</v>
      </c>
      <c r="E461" s="50">
        <f>Source!I434</f>
        <v>1</v>
      </c>
      <c r="F461" s="51">
        <f>Source!AL434</f>
        <v>91805.71</v>
      </c>
      <c r="G461" s="52" t="str">
        <f>Source!DD434</f>
        <v/>
      </c>
      <c r="H461" s="51">
        <f>ROUND(Source!AC434*Source!I434, 2)</f>
        <v>91805.71</v>
      </c>
      <c r="I461" s="52" t="str">
        <f>Source!BO434</f>
        <v/>
      </c>
      <c r="J461" s="52">
        <f>IF(Source!BC434&lt;&gt; 0, Source!BC434, 1)</f>
        <v>1</v>
      </c>
      <c r="K461" s="51">
        <f>Source!P434</f>
        <v>91805.71</v>
      </c>
      <c r="L461" s="53"/>
      <c r="S461">
        <f>ROUND((Source!FX434/100)*((ROUND(Source!AF434*Source!I434, 2)+ROUND(Source!AE434*Source!I434, 2))), 2)</f>
        <v>0</v>
      </c>
      <c r="T461">
        <f>Source!X434</f>
        <v>0</v>
      </c>
      <c r="U461">
        <f>ROUND((Source!FY434/100)*((ROUND(Source!AF434*Source!I434, 2)+ROUND(Source!AE434*Source!I434, 2))), 2)</f>
        <v>0</v>
      </c>
      <c r="V461">
        <f>Source!Y434</f>
        <v>0</v>
      </c>
    </row>
    <row r="462" spans="1:26" ht="15">
      <c r="A462" s="28"/>
      <c r="B462" s="28"/>
      <c r="C462" s="28"/>
      <c r="D462" s="28"/>
      <c r="E462" s="28"/>
      <c r="F462" s="28"/>
      <c r="G462" s="170">
        <f>H461</f>
        <v>91805.71</v>
      </c>
      <c r="H462" s="170"/>
      <c r="I462" s="28"/>
      <c r="J462" s="170">
        <f>K461</f>
        <v>91805.71</v>
      </c>
      <c r="K462" s="170"/>
      <c r="L462" s="54">
        <f>Source!U434</f>
        <v>0</v>
      </c>
      <c r="O462" s="26">
        <f>G462</f>
        <v>91805.71</v>
      </c>
      <c r="P462" s="26">
        <f>J462</f>
        <v>91805.71</v>
      </c>
      <c r="Q462" s="26">
        <f>L462</f>
        <v>0</v>
      </c>
      <c r="W462">
        <f>IF(Source!BI434&lt;=1,H461, 0)</f>
        <v>0</v>
      </c>
      <c r="X462">
        <f>IF(Source!BI434=2,H461, 0)</f>
        <v>0</v>
      </c>
      <c r="Y462">
        <f>IF(Source!BI434=3,H461, 0)</f>
        <v>91805.71</v>
      </c>
      <c r="Z462">
        <f>IF(Source!BI434=4,H461, 0)</f>
        <v>0</v>
      </c>
    </row>
    <row r="463" spans="1:26" ht="105">
      <c r="A463" s="16" t="str">
        <f>Source!E436</f>
        <v>77</v>
      </c>
      <c r="B463" s="58" t="s">
        <v>989</v>
      </c>
      <c r="C463" s="58" t="str">
        <f>Source!G436</f>
        <v>Установка вставок гибких к радиальным вентиляторам</v>
      </c>
      <c r="D463" s="36" t="str">
        <f>Source!H436</f>
        <v>м2</v>
      </c>
      <c r="E463" s="22">
        <f>Source!I436</f>
        <v>0.78500000000000003</v>
      </c>
      <c r="F463" s="37">
        <f>Source!AL436+Source!AM436+Source!AO436</f>
        <v>54.58</v>
      </c>
      <c r="G463" s="38"/>
      <c r="H463" s="37"/>
      <c r="I463" s="38" t="str">
        <f>Source!BO436</f>
        <v/>
      </c>
      <c r="J463" s="38"/>
      <c r="K463" s="37"/>
      <c r="L463" s="39"/>
      <c r="S463">
        <f>ROUND((Source!FX436/100)*((ROUND(Source!AF436*Source!I436, 2)+ROUND(Source!AE436*Source!I436, 2))), 2)</f>
        <v>62.89</v>
      </c>
      <c r="T463">
        <f>Source!X436</f>
        <v>62.78</v>
      </c>
      <c r="U463">
        <f>ROUND((Source!FY436/100)*((ROUND(Source!AF436*Source!I436, 2)+ROUND(Source!AE436*Source!I436, 2))), 2)</f>
        <v>38.51</v>
      </c>
      <c r="V463">
        <f>Source!Y436</f>
        <v>38.76</v>
      </c>
    </row>
    <row r="464" spans="1:26">
      <c r="C464" s="29" t="str">
        <f>"Объем: "&amp;Source!I436&amp;"=3,14*"&amp;"1/"&amp;"4"</f>
        <v>Объем: 0,785=3,14*1/4</v>
      </c>
    </row>
    <row r="465" spans="1:26" ht="14.25">
      <c r="A465" s="16"/>
      <c r="B465" s="58"/>
      <c r="C465" s="58" t="s">
        <v>980</v>
      </c>
      <c r="D465" s="36"/>
      <c r="E465" s="22"/>
      <c r="F465" s="37">
        <f>Source!AO436</f>
        <v>50.26</v>
      </c>
      <c r="G465" s="38" t="str">
        <f>Source!DG436</f>
        <v>)*1,2)*1,15</v>
      </c>
      <c r="H465" s="37">
        <f>ROUND(Source!AF436*Source!I436, 2)</f>
        <v>54.45</v>
      </c>
      <c r="I465" s="38"/>
      <c r="J465" s="38">
        <f>IF(Source!BA436&lt;&gt; 0, Source!BA436, 1)</f>
        <v>1</v>
      </c>
      <c r="K465" s="37">
        <f>Source!S436</f>
        <v>54.45</v>
      </c>
      <c r="L465" s="39"/>
      <c r="R465">
        <f>H465</f>
        <v>54.45</v>
      </c>
    </row>
    <row r="466" spans="1:26" ht="14.25">
      <c r="A466" s="16"/>
      <c r="B466" s="58"/>
      <c r="C466" s="58" t="s">
        <v>104</v>
      </c>
      <c r="D466" s="36"/>
      <c r="E466" s="22"/>
      <c r="F466" s="37">
        <f>Source!AM436</f>
        <v>0.66</v>
      </c>
      <c r="G466" s="38" t="str">
        <f>Source!DE436</f>
        <v>)*1,2)*1,25</v>
      </c>
      <c r="H466" s="37">
        <f>ROUND(Source!AD436*Source!I436, 2)</f>
        <v>0.78</v>
      </c>
      <c r="I466" s="38"/>
      <c r="J466" s="38">
        <f>IF(Source!BB436&lt;&gt; 0, Source!BB436, 1)</f>
        <v>1</v>
      </c>
      <c r="K466" s="37">
        <f>Source!Q436</f>
        <v>0.78</v>
      </c>
      <c r="L466" s="39"/>
    </row>
    <row r="467" spans="1:26" ht="14.25">
      <c r="A467" s="16"/>
      <c r="B467" s="58"/>
      <c r="C467" s="58" t="s">
        <v>981</v>
      </c>
      <c r="D467" s="36"/>
      <c r="E467" s="22"/>
      <c r="F467" s="37">
        <f>Source!AN436</f>
        <v>0.12</v>
      </c>
      <c r="G467" s="38" t="str">
        <f>Source!DF436</f>
        <v>)*1,2)*1,25</v>
      </c>
      <c r="H467" s="40">
        <f>ROUND(Source!AE436*Source!I436, 2)</f>
        <v>0.14000000000000001</v>
      </c>
      <c r="I467" s="38"/>
      <c r="J467" s="38">
        <f>IF(Source!BS436&lt;&gt; 0, Source!BS436, 1)</f>
        <v>1</v>
      </c>
      <c r="K467" s="40">
        <f>Source!R436</f>
        <v>0.14000000000000001</v>
      </c>
      <c r="L467" s="39"/>
      <c r="R467">
        <f>H467</f>
        <v>0.14000000000000001</v>
      </c>
    </row>
    <row r="468" spans="1:26" ht="14.25">
      <c r="A468" s="16"/>
      <c r="B468" s="58"/>
      <c r="C468" s="58" t="s">
        <v>982</v>
      </c>
      <c r="D468" s="36"/>
      <c r="E468" s="22"/>
      <c r="F468" s="37">
        <f>Source!AL436</f>
        <v>3.66</v>
      </c>
      <c r="G468" s="38" t="str">
        <f>Source!DD436</f>
        <v/>
      </c>
      <c r="H468" s="37">
        <f>ROUND(Source!AC436*Source!I436, 2)</f>
        <v>2.87</v>
      </c>
      <c r="I468" s="38"/>
      <c r="J468" s="38">
        <f>IF(Source!BC436&lt;&gt; 0, Source!BC436, 1)</f>
        <v>1</v>
      </c>
      <c r="K468" s="37">
        <f>Source!P436</f>
        <v>2.87</v>
      </c>
      <c r="L468" s="39"/>
    </row>
    <row r="469" spans="1:26" ht="14.25">
      <c r="A469" s="16"/>
      <c r="B469" s="58"/>
      <c r="C469" s="58" t="s">
        <v>983</v>
      </c>
      <c r="D469" s="36" t="s">
        <v>984</v>
      </c>
      <c r="E469" s="22">
        <f>Source!BZ436</f>
        <v>128</v>
      </c>
      <c r="F469" s="167" t="str">
        <f>CONCATENATE(" )", Source!DL436, Source!FT436, "=", Source!FX436)</f>
        <v xml:space="preserve"> )*0,9=115,2</v>
      </c>
      <c r="G469" s="168"/>
      <c r="H469" s="37">
        <f>SUM(S463:S471)</f>
        <v>62.89</v>
      </c>
      <c r="I469" s="41"/>
      <c r="J469" s="32">
        <f>Source!AT436</f>
        <v>115</v>
      </c>
      <c r="K469" s="37">
        <f>SUM(T463:T471)</f>
        <v>62.78</v>
      </c>
      <c r="L469" s="39"/>
    </row>
    <row r="470" spans="1:26" ht="14.25">
      <c r="A470" s="16"/>
      <c r="B470" s="58"/>
      <c r="C470" s="58" t="s">
        <v>985</v>
      </c>
      <c r="D470" s="36" t="s">
        <v>984</v>
      </c>
      <c r="E470" s="22">
        <f>Source!CA436</f>
        <v>83</v>
      </c>
      <c r="F470" s="167" t="str">
        <f>CONCATENATE(" )", Source!DM436, Source!FU436, "=", Source!FY436)</f>
        <v xml:space="preserve"> )*0,85=70,55</v>
      </c>
      <c r="G470" s="168"/>
      <c r="H470" s="37">
        <f>SUM(U463:U471)</f>
        <v>38.51</v>
      </c>
      <c r="I470" s="41"/>
      <c r="J470" s="32">
        <f>Source!AU436</f>
        <v>71</v>
      </c>
      <c r="K470" s="37">
        <f>SUM(V463:V471)</f>
        <v>38.76</v>
      </c>
      <c r="L470" s="39"/>
    </row>
    <row r="471" spans="1:26" ht="14.25">
      <c r="A471" s="59"/>
      <c r="B471" s="60"/>
      <c r="C471" s="60" t="s">
        <v>986</v>
      </c>
      <c r="D471" s="42" t="s">
        <v>987</v>
      </c>
      <c r="E471" s="43">
        <f>Source!AQ436</f>
        <v>5.75</v>
      </c>
      <c r="F471" s="44"/>
      <c r="G471" s="45" t="str">
        <f>Source!DI436</f>
        <v>)*1,2)*1,15</v>
      </c>
      <c r="H471" s="44"/>
      <c r="I471" s="45"/>
      <c r="J471" s="45"/>
      <c r="K471" s="44"/>
      <c r="L471" s="46">
        <f>Source!U436</f>
        <v>6.2289749999999993</v>
      </c>
    </row>
    <row r="472" spans="1:26" ht="15">
      <c r="G472" s="166">
        <f>H465+H466+H468+H469+H470</f>
        <v>159.5</v>
      </c>
      <c r="H472" s="166"/>
      <c r="J472" s="166">
        <f>K465+K466+K468+K469+K470</f>
        <v>159.63999999999999</v>
      </c>
      <c r="K472" s="166"/>
      <c r="L472" s="47">
        <f>Source!U436</f>
        <v>6.2289749999999993</v>
      </c>
      <c r="O472" s="26">
        <f>G472</f>
        <v>159.5</v>
      </c>
      <c r="P472" s="26">
        <f>J472</f>
        <v>159.63999999999999</v>
      </c>
      <c r="Q472" s="26">
        <f>L472</f>
        <v>6.2289749999999993</v>
      </c>
      <c r="W472">
        <f>IF(Source!BI436&lt;=1,H465+H466+H468+H469+H470, 0)</f>
        <v>159.5</v>
      </c>
      <c r="X472">
        <f>IF(Source!BI436=2,H465+H466+H468+H469+H470, 0)</f>
        <v>0</v>
      </c>
      <c r="Y472">
        <f>IF(Source!BI436=3,H465+H466+H468+H469+H470, 0)</f>
        <v>0</v>
      </c>
      <c r="Z472">
        <f>IF(Source!BI436=4,H465+H466+H468+H469+H470, 0)</f>
        <v>0</v>
      </c>
    </row>
    <row r="473" spans="1:26" ht="99.75">
      <c r="A473" s="59" t="str">
        <f>Source!E438</f>
        <v>78</v>
      </c>
      <c r="B473" s="60" t="str">
        <f>Source!F438</f>
        <v>Коммеческое предлож.№КП-261046 от 01.02.2021Г.</v>
      </c>
      <c r="C473" s="60" t="s">
        <v>1029</v>
      </c>
      <c r="D473" s="42" t="str">
        <f>Source!H438</f>
        <v>шт.</v>
      </c>
      <c r="E473" s="43">
        <f>Source!I438</f>
        <v>1</v>
      </c>
      <c r="F473" s="44">
        <f>Source!AL438</f>
        <v>5596.5</v>
      </c>
      <c r="G473" s="45" t="str">
        <f>Source!DD438</f>
        <v/>
      </c>
      <c r="H473" s="44">
        <f>ROUND(Source!AC438*Source!I438, 2)</f>
        <v>5596.5</v>
      </c>
      <c r="I473" s="45" t="str">
        <f>Source!BO438</f>
        <v/>
      </c>
      <c r="J473" s="45">
        <f>IF(Source!BC438&lt;&gt; 0, Source!BC438, 1)</f>
        <v>1</v>
      </c>
      <c r="K473" s="44">
        <f>Source!P438</f>
        <v>5596.5</v>
      </c>
      <c r="L473" s="48"/>
      <c r="S473">
        <f>ROUND((Source!FX438/100)*((ROUND(Source!AF438*Source!I438, 2)+ROUND(Source!AE438*Source!I438, 2))), 2)</f>
        <v>0</v>
      </c>
      <c r="T473">
        <f>Source!X438</f>
        <v>0</v>
      </c>
      <c r="U473">
        <f>ROUND((Source!FY438/100)*((ROUND(Source!AF438*Source!I438, 2)+ROUND(Source!AE438*Source!I438, 2))), 2)</f>
        <v>0</v>
      </c>
      <c r="V473">
        <f>Source!Y438</f>
        <v>0</v>
      </c>
    </row>
    <row r="474" spans="1:26" ht="15">
      <c r="G474" s="166">
        <f>H473</f>
        <v>5596.5</v>
      </c>
      <c r="H474" s="166"/>
      <c r="J474" s="166">
        <f>K473</f>
        <v>5596.5</v>
      </c>
      <c r="K474" s="166"/>
      <c r="L474" s="47">
        <f>Source!U438</f>
        <v>0</v>
      </c>
      <c r="O474" s="26">
        <f>G474</f>
        <v>5596.5</v>
      </c>
      <c r="P474" s="26">
        <f>J474</f>
        <v>5596.5</v>
      </c>
      <c r="Q474" s="26">
        <f>L474</f>
        <v>0</v>
      </c>
      <c r="W474">
        <f>IF(Source!BI438&lt;=1,H473, 0)</f>
        <v>0</v>
      </c>
      <c r="X474">
        <f>IF(Source!BI438=2,H473, 0)</f>
        <v>5596.5</v>
      </c>
      <c r="Y474">
        <f>IF(Source!BI438=3,H473, 0)</f>
        <v>0</v>
      </c>
      <c r="Z474">
        <f>IF(Source!BI438=4,H473, 0)</f>
        <v>0</v>
      </c>
    </row>
    <row r="475" spans="1:26" ht="99.75">
      <c r="A475" s="59" t="str">
        <f>Source!E440</f>
        <v>79</v>
      </c>
      <c r="B475" s="60" t="str">
        <f>Source!F440</f>
        <v>Коммеческое предлож.№КП-261046 от 01.02.2021Г.</v>
      </c>
      <c r="C475" s="60" t="s">
        <v>1030</v>
      </c>
      <c r="D475" s="42" t="str">
        <f>Source!H440</f>
        <v>шт.</v>
      </c>
      <c r="E475" s="43">
        <f>Source!I440</f>
        <v>1</v>
      </c>
      <c r="F475" s="44">
        <f>Source!AL440</f>
        <v>1722.8</v>
      </c>
      <c r="G475" s="45" t="str">
        <f>Source!DD440</f>
        <v/>
      </c>
      <c r="H475" s="44">
        <f>ROUND(Source!AC440*Source!I440, 2)</f>
        <v>1722.8</v>
      </c>
      <c r="I475" s="45" t="str">
        <f>Source!BO440</f>
        <v/>
      </c>
      <c r="J475" s="45">
        <f>IF(Source!BC440&lt;&gt; 0, Source!BC440, 1)</f>
        <v>1</v>
      </c>
      <c r="K475" s="44">
        <f>Source!P440</f>
        <v>1722.8</v>
      </c>
      <c r="L475" s="48"/>
      <c r="S475">
        <f>ROUND((Source!FX440/100)*((ROUND(Source!AF440*Source!I440, 2)+ROUND(Source!AE440*Source!I440, 2))), 2)</f>
        <v>0</v>
      </c>
      <c r="T475">
        <f>Source!X440</f>
        <v>0</v>
      </c>
      <c r="U475">
        <f>ROUND((Source!FY440/100)*((ROUND(Source!AF440*Source!I440, 2)+ROUND(Source!AE440*Source!I440, 2))), 2)</f>
        <v>0</v>
      </c>
      <c r="V475">
        <f>Source!Y440</f>
        <v>0</v>
      </c>
    </row>
    <row r="476" spans="1:26" ht="15">
      <c r="G476" s="166">
        <f>H475</f>
        <v>1722.8</v>
      </c>
      <c r="H476" s="166"/>
      <c r="J476" s="166">
        <f>K475</f>
        <v>1722.8</v>
      </c>
      <c r="K476" s="166"/>
      <c r="L476" s="47">
        <f>Source!U440</f>
        <v>0</v>
      </c>
      <c r="O476" s="26">
        <f>G476</f>
        <v>1722.8</v>
      </c>
      <c r="P476" s="26">
        <f>J476</f>
        <v>1722.8</v>
      </c>
      <c r="Q476" s="26">
        <f>L476</f>
        <v>0</v>
      </c>
      <c r="W476">
        <f>IF(Source!BI440&lt;=1,H475, 0)</f>
        <v>0</v>
      </c>
      <c r="X476">
        <f>IF(Source!BI440=2,H475, 0)</f>
        <v>1722.8</v>
      </c>
      <c r="Y476">
        <f>IF(Source!BI440=3,H475, 0)</f>
        <v>0</v>
      </c>
      <c r="Z476">
        <f>IF(Source!BI440=4,H475, 0)</f>
        <v>0</v>
      </c>
    </row>
    <row r="477" spans="1:26" ht="105">
      <c r="A477" s="16" t="str">
        <f>Source!E442</f>
        <v>80</v>
      </c>
      <c r="B477" s="58" t="s">
        <v>992</v>
      </c>
      <c r="C477" s="58" t="str">
        <f>Source!G442</f>
        <v>Установка виброизолятора номер 38</v>
      </c>
      <c r="D477" s="36" t="str">
        <f>Source!H442</f>
        <v>10 ШТ</v>
      </c>
      <c r="E477" s="22">
        <f>Source!I442</f>
        <v>0.4</v>
      </c>
      <c r="F477" s="37">
        <f>Source!AL442+Source!AM442+Source!AO442</f>
        <v>66.38</v>
      </c>
      <c r="G477" s="38"/>
      <c r="H477" s="37"/>
      <c r="I477" s="38" t="str">
        <f>Source!BO442</f>
        <v/>
      </c>
      <c r="J477" s="38"/>
      <c r="K477" s="37"/>
      <c r="L477" s="39"/>
      <c r="S477">
        <f>ROUND((Source!FX442/100)*((ROUND(Source!AF442*Source!I442, 2)+ROUND(Source!AE442*Source!I442, 2))), 2)</f>
        <v>23.42</v>
      </c>
      <c r="T477">
        <f>Source!X442</f>
        <v>23.38</v>
      </c>
      <c r="U477">
        <f>ROUND((Source!FY442/100)*((ROUND(Source!AF442*Source!I442, 2)+ROUND(Source!AE442*Source!I442, 2))), 2)</f>
        <v>14.34</v>
      </c>
      <c r="V477">
        <f>Source!Y442</f>
        <v>14.43</v>
      </c>
    </row>
    <row r="478" spans="1:26">
      <c r="C478" s="29" t="str">
        <f>"Объем: "&amp;Source!I442&amp;"=4/"&amp;"10"</f>
        <v>Объем: 0,4=4/10</v>
      </c>
    </row>
    <row r="479" spans="1:26" ht="14.25">
      <c r="A479" s="16"/>
      <c r="B479" s="58"/>
      <c r="C479" s="58" t="s">
        <v>980</v>
      </c>
      <c r="D479" s="36"/>
      <c r="E479" s="22"/>
      <c r="F479" s="37">
        <f>Source!AO442</f>
        <v>36.700000000000003</v>
      </c>
      <c r="G479" s="38" t="str">
        <f>Source!DG442</f>
        <v>)*1,2)*1,15</v>
      </c>
      <c r="H479" s="37">
        <f>ROUND(Source!AF442*Source!I442, 2)</f>
        <v>20.260000000000002</v>
      </c>
      <c r="I479" s="38"/>
      <c r="J479" s="38">
        <f>IF(Source!BA442&lt;&gt; 0, Source!BA442, 1)</f>
        <v>1</v>
      </c>
      <c r="K479" s="37">
        <f>Source!S442</f>
        <v>20.260000000000002</v>
      </c>
      <c r="L479" s="39"/>
      <c r="R479">
        <f>H479</f>
        <v>20.260000000000002</v>
      </c>
    </row>
    <row r="480" spans="1:26" ht="14.25">
      <c r="A480" s="16"/>
      <c r="B480" s="58"/>
      <c r="C480" s="58" t="s">
        <v>104</v>
      </c>
      <c r="D480" s="36"/>
      <c r="E480" s="22"/>
      <c r="F480" s="37">
        <f>Source!AM442</f>
        <v>0.66</v>
      </c>
      <c r="G480" s="38" t="str">
        <f>Source!DE442</f>
        <v>)*1,2)*1,25</v>
      </c>
      <c r="H480" s="37">
        <f>ROUND(Source!AD442*Source!I442, 2)</f>
        <v>0.4</v>
      </c>
      <c r="I480" s="38"/>
      <c r="J480" s="38">
        <f>IF(Source!BB442&lt;&gt; 0, Source!BB442, 1)</f>
        <v>1</v>
      </c>
      <c r="K480" s="37">
        <f>Source!Q442</f>
        <v>0.4</v>
      </c>
      <c r="L480" s="39"/>
    </row>
    <row r="481" spans="1:26" ht="14.25">
      <c r="A481" s="16"/>
      <c r="B481" s="58"/>
      <c r="C481" s="58" t="s">
        <v>981</v>
      </c>
      <c r="D481" s="36"/>
      <c r="E481" s="22"/>
      <c r="F481" s="37">
        <f>Source!AN442</f>
        <v>0.12</v>
      </c>
      <c r="G481" s="38" t="str">
        <f>Source!DF442</f>
        <v>)*1,2)*1,25</v>
      </c>
      <c r="H481" s="40">
        <f>ROUND(Source!AE442*Source!I442, 2)</f>
        <v>7.0000000000000007E-2</v>
      </c>
      <c r="I481" s="38"/>
      <c r="J481" s="38">
        <f>IF(Source!BS442&lt;&gt; 0, Source!BS442, 1)</f>
        <v>1</v>
      </c>
      <c r="K481" s="40">
        <f>Source!R442</f>
        <v>7.0000000000000007E-2</v>
      </c>
      <c r="L481" s="39"/>
      <c r="R481">
        <f>H481</f>
        <v>7.0000000000000007E-2</v>
      </c>
    </row>
    <row r="482" spans="1:26" ht="14.25">
      <c r="A482" s="16"/>
      <c r="B482" s="58"/>
      <c r="C482" s="58" t="s">
        <v>982</v>
      </c>
      <c r="D482" s="36"/>
      <c r="E482" s="22"/>
      <c r="F482" s="37">
        <f>Source!AL442</f>
        <v>29.02</v>
      </c>
      <c r="G482" s="38" t="str">
        <f>Source!DD442</f>
        <v/>
      </c>
      <c r="H482" s="37">
        <f>ROUND(Source!AC442*Source!I442, 2)</f>
        <v>11.61</v>
      </c>
      <c r="I482" s="38"/>
      <c r="J482" s="38">
        <f>IF(Source!BC442&lt;&gt; 0, Source!BC442, 1)</f>
        <v>1</v>
      </c>
      <c r="K482" s="37">
        <f>Source!P442</f>
        <v>11.61</v>
      </c>
      <c r="L482" s="39"/>
    </row>
    <row r="483" spans="1:26" ht="14.25">
      <c r="A483" s="16"/>
      <c r="B483" s="58"/>
      <c r="C483" s="58" t="s">
        <v>983</v>
      </c>
      <c r="D483" s="36" t="s">
        <v>984</v>
      </c>
      <c r="E483" s="22">
        <f>Source!BZ442</f>
        <v>128</v>
      </c>
      <c r="F483" s="167" t="str">
        <f>CONCATENATE(" )", Source!DL442, Source!FT442, "=", Source!FX442)</f>
        <v xml:space="preserve"> )*0,9=115,2</v>
      </c>
      <c r="G483" s="168"/>
      <c r="H483" s="37">
        <f>SUM(S477:S485)</f>
        <v>23.42</v>
      </c>
      <c r="I483" s="41"/>
      <c r="J483" s="32">
        <f>Source!AT442</f>
        <v>115</v>
      </c>
      <c r="K483" s="37">
        <f>SUM(T477:T485)</f>
        <v>23.38</v>
      </c>
      <c r="L483" s="39"/>
    </row>
    <row r="484" spans="1:26" ht="14.25">
      <c r="A484" s="16"/>
      <c r="B484" s="58"/>
      <c r="C484" s="58" t="s">
        <v>985</v>
      </c>
      <c r="D484" s="36" t="s">
        <v>984</v>
      </c>
      <c r="E484" s="22">
        <f>Source!CA442</f>
        <v>83</v>
      </c>
      <c r="F484" s="167" t="str">
        <f>CONCATENATE(" )", Source!DM442, Source!FU442, "=", Source!FY442)</f>
        <v xml:space="preserve"> )*0,85=70,55</v>
      </c>
      <c r="G484" s="168"/>
      <c r="H484" s="37">
        <f>SUM(U477:U485)</f>
        <v>14.34</v>
      </c>
      <c r="I484" s="41"/>
      <c r="J484" s="32">
        <f>Source!AU442</f>
        <v>71</v>
      </c>
      <c r="K484" s="37">
        <f>SUM(V477:V485)</f>
        <v>14.43</v>
      </c>
      <c r="L484" s="39"/>
    </row>
    <row r="485" spans="1:26" ht="14.25">
      <c r="A485" s="59"/>
      <c r="B485" s="60"/>
      <c r="C485" s="60" t="s">
        <v>986</v>
      </c>
      <c r="D485" s="42" t="s">
        <v>987</v>
      </c>
      <c r="E485" s="43">
        <f>Source!AQ442</f>
        <v>3.7</v>
      </c>
      <c r="F485" s="44"/>
      <c r="G485" s="45" t="str">
        <f>Source!DI442</f>
        <v>)*1,2)*1,15</v>
      </c>
      <c r="H485" s="44"/>
      <c r="I485" s="45"/>
      <c r="J485" s="45"/>
      <c r="K485" s="44"/>
      <c r="L485" s="46">
        <f>Source!U442</f>
        <v>2.0424000000000002</v>
      </c>
    </row>
    <row r="486" spans="1:26" ht="15">
      <c r="G486" s="166">
        <f>H479+H480+H482+H483+H484</f>
        <v>70.03</v>
      </c>
      <c r="H486" s="166"/>
      <c r="J486" s="166">
        <f>K479+K480+K482+K483+K484</f>
        <v>70.079999999999984</v>
      </c>
      <c r="K486" s="166"/>
      <c r="L486" s="47">
        <f>Source!U442</f>
        <v>2.0424000000000002</v>
      </c>
      <c r="O486" s="26">
        <f>G486</f>
        <v>70.03</v>
      </c>
      <c r="P486" s="26">
        <f>J486</f>
        <v>70.079999999999984</v>
      </c>
      <c r="Q486" s="26">
        <f>L486</f>
        <v>2.0424000000000002</v>
      </c>
      <c r="W486">
        <f>IF(Source!BI442&lt;=1,H479+H480+H482+H483+H484, 0)</f>
        <v>70.03</v>
      </c>
      <c r="X486">
        <f>IF(Source!BI442=2,H479+H480+H482+H483+H484, 0)</f>
        <v>0</v>
      </c>
      <c r="Y486">
        <f>IF(Source!BI442=3,H479+H480+H482+H483+H484, 0)</f>
        <v>0</v>
      </c>
      <c r="Z486">
        <f>IF(Source!BI442=4,H479+H480+H482+H483+H484, 0)</f>
        <v>0</v>
      </c>
    </row>
    <row r="487" spans="1:26" ht="99.75">
      <c r="A487" s="59" t="str">
        <f>Source!E444</f>
        <v>81</v>
      </c>
      <c r="B487" s="60" t="str">
        <f>Source!F444</f>
        <v>Коммеческое предлож.№КП-261046 от 01.02.2021Г.</v>
      </c>
      <c r="C487" s="60" t="s">
        <v>993</v>
      </c>
      <c r="D487" s="42" t="str">
        <f>Source!H444</f>
        <v>шт.</v>
      </c>
      <c r="E487" s="43">
        <f>Source!I444</f>
        <v>1</v>
      </c>
      <c r="F487" s="44">
        <f>Source!AL444</f>
        <v>2150.89</v>
      </c>
      <c r="G487" s="45" t="str">
        <f>Source!DD444</f>
        <v/>
      </c>
      <c r="H487" s="44">
        <f>ROUND(Source!AC444*Source!I444, 2)</f>
        <v>2150.89</v>
      </c>
      <c r="I487" s="45" t="str">
        <f>Source!BO444</f>
        <v/>
      </c>
      <c r="J487" s="45">
        <f>IF(Source!BC444&lt;&gt; 0, Source!BC444, 1)</f>
        <v>1</v>
      </c>
      <c r="K487" s="44">
        <f>Source!P444</f>
        <v>2150.89</v>
      </c>
      <c r="L487" s="48"/>
      <c r="S487">
        <f>ROUND((Source!FX444/100)*((ROUND(Source!AF444*Source!I444, 2)+ROUND(Source!AE444*Source!I444, 2))), 2)</f>
        <v>0</v>
      </c>
      <c r="T487">
        <f>Source!X444</f>
        <v>0</v>
      </c>
      <c r="U487">
        <f>ROUND((Source!FY444/100)*((ROUND(Source!AF444*Source!I444, 2)+ROUND(Source!AE444*Source!I444, 2))), 2)</f>
        <v>0</v>
      </c>
      <c r="V487">
        <f>Source!Y444</f>
        <v>0</v>
      </c>
    </row>
    <row r="488" spans="1:26" ht="15">
      <c r="G488" s="166">
        <f>H487</f>
        <v>2150.89</v>
      </c>
      <c r="H488" s="166"/>
      <c r="J488" s="166">
        <f>K487</f>
        <v>2150.89</v>
      </c>
      <c r="K488" s="166"/>
      <c r="L488" s="47">
        <f>Source!U444</f>
        <v>0</v>
      </c>
      <c r="O488" s="26">
        <f>G488</f>
        <v>2150.89</v>
      </c>
      <c r="P488" s="26">
        <f>J488</f>
        <v>2150.89</v>
      </c>
      <c r="Q488" s="26">
        <f>L488</f>
        <v>0</v>
      </c>
      <c r="W488">
        <f>IF(Source!BI444&lt;=1,H487, 0)</f>
        <v>0</v>
      </c>
      <c r="X488">
        <f>IF(Source!BI444=2,H487, 0)</f>
        <v>2150.89</v>
      </c>
      <c r="Y488">
        <f>IF(Source!BI444=3,H487, 0)</f>
        <v>0</v>
      </c>
      <c r="Z488">
        <f>IF(Source!BI444=4,H487, 0)</f>
        <v>0</v>
      </c>
    </row>
    <row r="489" spans="1:26" ht="105">
      <c r="A489" s="16" t="str">
        <f>Source!E446</f>
        <v>82</v>
      </c>
      <c r="B489" s="58" t="s">
        <v>996</v>
      </c>
      <c r="C489" s="58" t="str">
        <f>Source!G446</f>
        <v>Установка кронштейнов под вентиляционное оборудование</v>
      </c>
      <c r="D489" s="36" t="str">
        <f>Source!H446</f>
        <v>100 кг</v>
      </c>
      <c r="E489" s="22">
        <f>Source!I446</f>
        <v>0.222</v>
      </c>
      <c r="F489" s="37">
        <f>Source!AL446+Source!AM446+Source!AO446</f>
        <v>932.04</v>
      </c>
      <c r="G489" s="38"/>
      <c r="H489" s="37"/>
      <c r="I489" s="38" t="str">
        <f>Source!BO446</f>
        <v/>
      </c>
      <c r="J489" s="38"/>
      <c r="K489" s="37"/>
      <c r="L489" s="39"/>
      <c r="S489">
        <f>ROUND((Source!FX446/100)*((ROUND(Source!AF446*Source!I446, 2)+ROUND(Source!AE446*Source!I446, 2))), 2)</f>
        <v>19.68</v>
      </c>
      <c r="T489">
        <f>Source!X446</f>
        <v>19.64</v>
      </c>
      <c r="U489">
        <f>ROUND((Source!FY446/100)*((ROUND(Source!AF446*Source!I446, 2)+ROUND(Source!AE446*Source!I446, 2))), 2)</f>
        <v>12.05</v>
      </c>
      <c r="V489">
        <f>Source!Y446</f>
        <v>12.13</v>
      </c>
    </row>
    <row r="490" spans="1:26">
      <c r="C490" s="29" t="str">
        <f>"Объем: "&amp;Source!I446&amp;"=22,2/"&amp;"100"</f>
        <v>Объем: 0,222=22,2/100</v>
      </c>
    </row>
    <row r="491" spans="1:26" ht="14.25">
      <c r="A491" s="16"/>
      <c r="B491" s="58"/>
      <c r="C491" s="58" t="s">
        <v>980</v>
      </c>
      <c r="D491" s="36"/>
      <c r="E491" s="22"/>
      <c r="F491" s="37">
        <f>Source!AO446</f>
        <v>55.26</v>
      </c>
      <c r="G491" s="38" t="str">
        <f>Source!DG446</f>
        <v>)*1,2)*1,15</v>
      </c>
      <c r="H491" s="37">
        <f>ROUND(Source!AF446*Source!I446, 2)</f>
        <v>16.93</v>
      </c>
      <c r="I491" s="38"/>
      <c r="J491" s="38">
        <f>IF(Source!BA446&lt;&gt; 0, Source!BA446, 1)</f>
        <v>1</v>
      </c>
      <c r="K491" s="37">
        <f>Source!S446</f>
        <v>16.93</v>
      </c>
      <c r="L491" s="39"/>
      <c r="R491">
        <f>H491</f>
        <v>16.93</v>
      </c>
    </row>
    <row r="492" spans="1:26" ht="14.25">
      <c r="A492" s="16"/>
      <c r="B492" s="58"/>
      <c r="C492" s="58" t="s">
        <v>104</v>
      </c>
      <c r="D492" s="36"/>
      <c r="E492" s="22"/>
      <c r="F492" s="37">
        <f>Source!AM446</f>
        <v>10.16</v>
      </c>
      <c r="G492" s="38" t="str">
        <f>Source!DE446</f>
        <v>)*1,2)*1,25</v>
      </c>
      <c r="H492" s="37">
        <f>ROUND(Source!AD446*Source!I446, 2)</f>
        <v>3.38</v>
      </c>
      <c r="I492" s="38"/>
      <c r="J492" s="38">
        <f>IF(Source!BB446&lt;&gt; 0, Source!BB446, 1)</f>
        <v>1</v>
      </c>
      <c r="K492" s="37">
        <f>Source!Q446</f>
        <v>3.38</v>
      </c>
      <c r="L492" s="39"/>
    </row>
    <row r="493" spans="1:26" ht="14.25">
      <c r="A493" s="16"/>
      <c r="B493" s="58"/>
      <c r="C493" s="58" t="s">
        <v>981</v>
      </c>
      <c r="D493" s="36"/>
      <c r="E493" s="22"/>
      <c r="F493" s="37">
        <f>Source!AN446</f>
        <v>0.46</v>
      </c>
      <c r="G493" s="38" t="str">
        <f>Source!DF446</f>
        <v>)*1,2)*1,25</v>
      </c>
      <c r="H493" s="40">
        <f>ROUND(Source!AE446*Source!I446, 2)</f>
        <v>0.15</v>
      </c>
      <c r="I493" s="38"/>
      <c r="J493" s="38">
        <f>IF(Source!BS446&lt;&gt; 0, Source!BS446, 1)</f>
        <v>1</v>
      </c>
      <c r="K493" s="40">
        <f>Source!R446</f>
        <v>0.15</v>
      </c>
      <c r="L493" s="39"/>
      <c r="R493">
        <f>H493</f>
        <v>0.15</v>
      </c>
    </row>
    <row r="494" spans="1:26" ht="14.25">
      <c r="A494" s="16"/>
      <c r="B494" s="58"/>
      <c r="C494" s="58" t="s">
        <v>982</v>
      </c>
      <c r="D494" s="36"/>
      <c r="E494" s="22"/>
      <c r="F494" s="37">
        <f>Source!AL446</f>
        <v>866.62</v>
      </c>
      <c r="G494" s="38" t="str">
        <f>Source!DD446</f>
        <v/>
      </c>
      <c r="H494" s="37">
        <f>ROUND(Source!AC446*Source!I446, 2)</f>
        <v>192.39</v>
      </c>
      <c r="I494" s="38"/>
      <c r="J494" s="38">
        <f>IF(Source!BC446&lt;&gt; 0, Source!BC446, 1)</f>
        <v>1</v>
      </c>
      <c r="K494" s="37">
        <f>Source!P446</f>
        <v>192.39</v>
      </c>
      <c r="L494" s="39"/>
    </row>
    <row r="495" spans="1:26" ht="14.25">
      <c r="A495" s="16"/>
      <c r="B495" s="58"/>
      <c r="C495" s="58" t="s">
        <v>983</v>
      </c>
      <c r="D495" s="36" t="s">
        <v>984</v>
      </c>
      <c r="E495" s="22">
        <f>Source!BZ446</f>
        <v>128</v>
      </c>
      <c r="F495" s="167" t="str">
        <f>CONCATENATE(" )", Source!DL446, Source!FT446, "=", Source!FX446)</f>
        <v xml:space="preserve"> )*0,9=115,2</v>
      </c>
      <c r="G495" s="168"/>
      <c r="H495" s="37">
        <f>SUM(S489:S497)</f>
        <v>19.68</v>
      </c>
      <c r="I495" s="41"/>
      <c r="J495" s="32">
        <f>Source!AT446</f>
        <v>115</v>
      </c>
      <c r="K495" s="37">
        <f>SUM(T489:T497)</f>
        <v>19.64</v>
      </c>
      <c r="L495" s="39"/>
    </row>
    <row r="496" spans="1:26" ht="14.25">
      <c r="A496" s="16"/>
      <c r="B496" s="58"/>
      <c r="C496" s="58" t="s">
        <v>985</v>
      </c>
      <c r="D496" s="36" t="s">
        <v>984</v>
      </c>
      <c r="E496" s="22">
        <f>Source!CA446</f>
        <v>83</v>
      </c>
      <c r="F496" s="167" t="str">
        <f>CONCATENATE(" )", Source!DM446, Source!FU446, "=", Source!FY446)</f>
        <v xml:space="preserve"> )*0,85=70,55</v>
      </c>
      <c r="G496" s="168"/>
      <c r="H496" s="37">
        <f>SUM(U489:U497)</f>
        <v>12.05</v>
      </c>
      <c r="I496" s="41"/>
      <c r="J496" s="32">
        <f>Source!AU446</f>
        <v>71</v>
      </c>
      <c r="K496" s="37">
        <f>SUM(V489:V497)</f>
        <v>12.13</v>
      </c>
      <c r="L496" s="39"/>
    </row>
    <row r="497" spans="1:32" ht="14.25">
      <c r="A497" s="59"/>
      <c r="B497" s="60"/>
      <c r="C497" s="60" t="s">
        <v>986</v>
      </c>
      <c r="D497" s="42" t="s">
        <v>987</v>
      </c>
      <c r="E497" s="43">
        <f>Source!AQ446</f>
        <v>6.02</v>
      </c>
      <c r="F497" s="44"/>
      <c r="G497" s="45" t="str">
        <f>Source!DI446</f>
        <v>)*1,2)*1,15</v>
      </c>
      <c r="H497" s="44"/>
      <c r="I497" s="45"/>
      <c r="J497" s="45"/>
      <c r="K497" s="44"/>
      <c r="L497" s="46">
        <f>Source!U446</f>
        <v>1.8442871999999999</v>
      </c>
    </row>
    <row r="498" spans="1:32" ht="15">
      <c r="G498" s="166">
        <f>H491+H492+H494+H495+H496</f>
        <v>244.43</v>
      </c>
      <c r="H498" s="166"/>
      <c r="J498" s="166">
        <f>K491+K492+K494+K495+K496</f>
        <v>244.46999999999997</v>
      </c>
      <c r="K498" s="166"/>
      <c r="L498" s="47">
        <f>Source!U446</f>
        <v>1.8442871999999999</v>
      </c>
      <c r="O498" s="26">
        <f>G498</f>
        <v>244.43</v>
      </c>
      <c r="P498" s="26">
        <f>J498</f>
        <v>244.46999999999997</v>
      </c>
      <c r="Q498" s="26">
        <f>L498</f>
        <v>1.8442871999999999</v>
      </c>
      <c r="W498">
        <f>IF(Source!BI446&lt;=1,H491+H492+H494+H495+H496, 0)</f>
        <v>244.43</v>
      </c>
      <c r="X498">
        <f>IF(Source!BI446=2,H491+H492+H494+H495+H496, 0)</f>
        <v>0</v>
      </c>
      <c r="Y498">
        <f>IF(Source!BI446=3,H491+H492+H494+H495+H496, 0)</f>
        <v>0</v>
      </c>
      <c r="Z498">
        <f>IF(Source!BI446=4,H491+H492+H494+H495+H496, 0)</f>
        <v>0</v>
      </c>
    </row>
    <row r="499" spans="1:32" ht="28.5">
      <c r="A499" s="59" t="str">
        <f>Source!E448</f>
        <v>83</v>
      </c>
      <c r="B499" s="60" t="str">
        <f>Source!F448</f>
        <v>18.5.08.18-0071</v>
      </c>
      <c r="C499" s="60" t="str">
        <f>Source!G448</f>
        <v>Кронштейны и подставки под оборудование из сортовой стали</v>
      </c>
      <c r="D499" s="42" t="str">
        <f>Source!H448</f>
        <v>кг</v>
      </c>
      <c r="E499" s="43">
        <f>Source!I448</f>
        <v>-22.2</v>
      </c>
      <c r="F499" s="44">
        <f>Source!AL448</f>
        <v>8.52</v>
      </c>
      <c r="G499" s="45" t="str">
        <f>Source!DD448</f>
        <v/>
      </c>
      <c r="H499" s="44">
        <f>ROUND(Source!AC448*Source!I448, 2)</f>
        <v>-189.14</v>
      </c>
      <c r="I499" s="45" t="str">
        <f>Source!BO448</f>
        <v/>
      </c>
      <c r="J499" s="45">
        <f>IF(Source!BC448&lt;&gt; 0, Source!BC448, 1)</f>
        <v>1</v>
      </c>
      <c r="K499" s="44">
        <f>Source!P448</f>
        <v>-189.14</v>
      </c>
      <c r="L499" s="48"/>
      <c r="S499">
        <f>ROUND((Source!FX448/100)*((ROUND(Source!AF448*Source!I448, 2)+ROUND(Source!AE448*Source!I448, 2))), 2)</f>
        <v>0</v>
      </c>
      <c r="T499">
        <f>Source!X448</f>
        <v>0</v>
      </c>
      <c r="U499">
        <f>ROUND((Source!FY448/100)*((ROUND(Source!AF448*Source!I448, 2)+ROUND(Source!AE448*Source!I448, 2))), 2)</f>
        <v>0</v>
      </c>
      <c r="V499">
        <f>Source!Y448</f>
        <v>0</v>
      </c>
    </row>
    <row r="500" spans="1:32" ht="15">
      <c r="G500" s="166">
        <f>H499</f>
        <v>-189.14</v>
      </c>
      <c r="H500" s="166"/>
      <c r="J500" s="166">
        <f>K499</f>
        <v>-189.14</v>
      </c>
      <c r="K500" s="166"/>
      <c r="L500" s="47">
        <f>Source!U448</f>
        <v>0</v>
      </c>
      <c r="O500" s="26">
        <f>G500</f>
        <v>-189.14</v>
      </c>
      <c r="P500" s="26">
        <f>J500</f>
        <v>-189.14</v>
      </c>
      <c r="Q500" s="26">
        <f>L500</f>
        <v>0</v>
      </c>
      <c r="W500">
        <f>IF(Source!BI448&lt;=1,H499, 0)</f>
        <v>-189.14</v>
      </c>
      <c r="X500">
        <f>IF(Source!BI448=2,H499, 0)</f>
        <v>0</v>
      </c>
      <c r="Y500">
        <f>IF(Source!BI448=3,H499, 0)</f>
        <v>0</v>
      </c>
      <c r="Z500">
        <f>IF(Source!BI448=4,H499, 0)</f>
        <v>0</v>
      </c>
    </row>
    <row r="501" spans="1:32" ht="99.75">
      <c r="A501" s="59" t="str">
        <f>Source!E450</f>
        <v>84</v>
      </c>
      <c r="B501" s="60" t="str">
        <f>Source!F450</f>
        <v>Коммеческое предлож.№КП-261046 от 01.02.2021Г.</v>
      </c>
      <c r="C501" s="60" t="s">
        <v>1031</v>
      </c>
      <c r="D501" s="42" t="str">
        <f>Source!H450</f>
        <v>шт.</v>
      </c>
      <c r="E501" s="43">
        <f>Source!I450</f>
        <v>1</v>
      </c>
      <c r="F501" s="44">
        <f>Source!AL450</f>
        <v>7778.71</v>
      </c>
      <c r="G501" s="45" t="str">
        <f>Source!DD450</f>
        <v/>
      </c>
      <c r="H501" s="44">
        <f>ROUND(Source!AC450*Source!I450, 2)</f>
        <v>7778.71</v>
      </c>
      <c r="I501" s="45" t="str">
        <f>Source!BO450</f>
        <v/>
      </c>
      <c r="J501" s="45">
        <f>IF(Source!BC450&lt;&gt; 0, Source!BC450, 1)</f>
        <v>1</v>
      </c>
      <c r="K501" s="44">
        <f>Source!P450</f>
        <v>7778.71</v>
      </c>
      <c r="L501" s="48"/>
      <c r="S501">
        <f>ROUND((Source!FX450/100)*((ROUND(Source!AF450*Source!I450, 2)+ROUND(Source!AE450*Source!I450, 2))), 2)</f>
        <v>0</v>
      </c>
      <c r="T501">
        <f>Source!X450</f>
        <v>0</v>
      </c>
      <c r="U501">
        <f>ROUND((Source!FY450/100)*((ROUND(Source!AF450*Source!I450, 2)+ROUND(Source!AE450*Source!I450, 2))), 2)</f>
        <v>0</v>
      </c>
      <c r="V501">
        <f>Source!Y450</f>
        <v>0</v>
      </c>
    </row>
    <row r="502" spans="1:32" ht="15">
      <c r="G502" s="166">
        <f>H501</f>
        <v>7778.71</v>
      </c>
      <c r="H502" s="166"/>
      <c r="J502" s="166">
        <f>K501</f>
        <v>7778.71</v>
      </c>
      <c r="K502" s="166"/>
      <c r="L502" s="47">
        <f>Source!U450</f>
        <v>0</v>
      </c>
      <c r="O502" s="26">
        <f>G502</f>
        <v>7778.71</v>
      </c>
      <c r="P502" s="26">
        <f>J502</f>
        <v>7778.71</v>
      </c>
      <c r="Q502" s="26">
        <f>L502</f>
        <v>0</v>
      </c>
      <c r="W502">
        <f>IF(Source!BI450&lt;=1,H501, 0)</f>
        <v>7778.71</v>
      </c>
      <c r="X502">
        <f>IF(Source!BI450=2,H501, 0)</f>
        <v>0</v>
      </c>
      <c r="Y502">
        <f>IF(Source!BI450=3,H501, 0)</f>
        <v>0</v>
      </c>
      <c r="Z502">
        <f>IF(Source!BI450=4,H501, 0)</f>
        <v>0</v>
      </c>
    </row>
    <row r="504" spans="1:32" ht="15">
      <c r="A504" s="171" t="str">
        <f>CONCATENATE("Итого по разделу: ",IF(Source!G452&lt;&gt;"Новый раздел", Source!G452, ""))</f>
        <v>Итого по разделу: 8.Система ПД3 (оборудование)</v>
      </c>
      <c r="B504" s="171"/>
      <c r="C504" s="171"/>
      <c r="D504" s="171"/>
      <c r="E504" s="171"/>
      <c r="F504" s="171"/>
      <c r="G504" s="159">
        <f>SUM(O449:O503)</f>
        <v>110054.07</v>
      </c>
      <c r="H504" s="159"/>
      <c r="I504" s="35"/>
      <c r="J504" s="159">
        <f>SUM(P449:P503)</f>
        <v>110054.79000000002</v>
      </c>
      <c r="K504" s="159"/>
      <c r="L504" s="47">
        <f>SUM(Q449:Q503)</f>
        <v>29.973862199999999</v>
      </c>
      <c r="AF504" s="63" t="str">
        <f>CONCATENATE("Итого по разделу: ",IF(Source!G452&lt;&gt;"Новый раздел", Source!G452, ""))</f>
        <v>Итого по разделу: 8.Система ПД3 (оборудование)</v>
      </c>
    </row>
    <row r="508" spans="1:32" ht="16.5">
      <c r="A508" s="169" t="str">
        <f>CONCATENATE("Раздел: ",IF(Source!G482&lt;&gt;"Новый раздел", Source!G482, ""))</f>
        <v>Раздел: 9.Система ПД4 (оборудование)</v>
      </c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</row>
    <row r="509" spans="1:32" ht="105">
      <c r="A509" s="16" t="str">
        <f>Source!E487</f>
        <v>85</v>
      </c>
      <c r="B509" s="58" t="s">
        <v>979</v>
      </c>
      <c r="C509" s="58" t="str">
        <f>Source!G487</f>
        <v>Установка вентиляторов осевых массой до 0,2 т</v>
      </c>
      <c r="D509" s="36" t="str">
        <f>Source!H487</f>
        <v>ШТ</v>
      </c>
      <c r="E509" s="22">
        <f>Source!I487</f>
        <v>1</v>
      </c>
      <c r="F509" s="37">
        <f>Source!AL487+Source!AM487+Source!AO487</f>
        <v>179.54000000000002</v>
      </c>
      <c r="G509" s="38"/>
      <c r="H509" s="37"/>
      <c r="I509" s="38" t="str">
        <f>Source!BO487</f>
        <v/>
      </c>
      <c r="J509" s="38"/>
      <c r="K509" s="37"/>
      <c r="L509" s="39"/>
      <c r="S509">
        <f>ROUND((Source!FX487/100)*((ROUND(Source!AF487*Source!I487, 2)+ROUND(Source!AE487*Source!I487, 2))), 2)</f>
        <v>228.42</v>
      </c>
      <c r="T509">
        <f>Source!X487</f>
        <v>228.02</v>
      </c>
      <c r="U509">
        <f>ROUND((Source!FY487/100)*((ROUND(Source!AF487*Source!I487, 2)+ROUND(Source!AE487*Source!I487, 2))), 2)</f>
        <v>139.88999999999999</v>
      </c>
      <c r="V509">
        <f>Source!Y487</f>
        <v>140.78</v>
      </c>
    </row>
    <row r="510" spans="1:32" ht="14.25">
      <c r="A510" s="16"/>
      <c r="B510" s="58"/>
      <c r="C510" s="58" t="s">
        <v>980</v>
      </c>
      <c r="D510" s="36"/>
      <c r="E510" s="22"/>
      <c r="F510" s="37">
        <f>Source!AO487</f>
        <v>138.43</v>
      </c>
      <c r="G510" s="38" t="str">
        <f>Source!DG487</f>
        <v>)*1,2)*1,15</v>
      </c>
      <c r="H510" s="37">
        <f>ROUND(Source!AF487*Source!I487, 2)</f>
        <v>191.03</v>
      </c>
      <c r="I510" s="38"/>
      <c r="J510" s="38">
        <f>IF(Source!BA487&lt;&gt; 0, Source!BA487, 1)</f>
        <v>1</v>
      </c>
      <c r="K510" s="37">
        <f>Source!S487</f>
        <v>191.03</v>
      </c>
      <c r="L510" s="39"/>
      <c r="R510">
        <f>H510</f>
        <v>191.03</v>
      </c>
    </row>
    <row r="511" spans="1:32" ht="14.25">
      <c r="A511" s="16"/>
      <c r="B511" s="58"/>
      <c r="C511" s="58" t="s">
        <v>104</v>
      </c>
      <c r="D511" s="36"/>
      <c r="E511" s="22"/>
      <c r="F511" s="37">
        <f>Source!AM487</f>
        <v>39.090000000000003</v>
      </c>
      <c r="G511" s="38" t="str">
        <f>Source!DE487</f>
        <v>)*1,2)*1,25</v>
      </c>
      <c r="H511" s="37">
        <f>ROUND(Source!AD487*Source!I487, 2)</f>
        <v>58.64</v>
      </c>
      <c r="I511" s="38"/>
      <c r="J511" s="38">
        <f>IF(Source!BB487&lt;&gt; 0, Source!BB487, 1)</f>
        <v>1</v>
      </c>
      <c r="K511" s="37">
        <f>Source!Q487</f>
        <v>58.64</v>
      </c>
      <c r="L511" s="39"/>
    </row>
    <row r="512" spans="1:32" ht="14.25">
      <c r="A512" s="16"/>
      <c r="B512" s="58"/>
      <c r="C512" s="58" t="s">
        <v>981</v>
      </c>
      <c r="D512" s="36"/>
      <c r="E512" s="22"/>
      <c r="F512" s="37">
        <f>Source!AN487</f>
        <v>4.83</v>
      </c>
      <c r="G512" s="38" t="str">
        <f>Source!DF487</f>
        <v>)*1,2)*1,25</v>
      </c>
      <c r="H512" s="40">
        <f>ROUND(Source!AE487*Source!I487, 2)</f>
        <v>7.25</v>
      </c>
      <c r="I512" s="38"/>
      <c r="J512" s="38">
        <f>IF(Source!BS487&lt;&gt; 0, Source!BS487, 1)</f>
        <v>1</v>
      </c>
      <c r="K512" s="40">
        <f>Source!R487</f>
        <v>7.25</v>
      </c>
      <c r="L512" s="39"/>
      <c r="R512">
        <f>H512</f>
        <v>7.25</v>
      </c>
    </row>
    <row r="513" spans="1:26" ht="14.25">
      <c r="A513" s="16"/>
      <c r="B513" s="58"/>
      <c r="C513" s="58" t="s">
        <v>982</v>
      </c>
      <c r="D513" s="36"/>
      <c r="E513" s="22"/>
      <c r="F513" s="37">
        <f>Source!AL487</f>
        <v>2.02</v>
      </c>
      <c r="G513" s="38" t="str">
        <f>Source!DD487</f>
        <v/>
      </c>
      <c r="H513" s="37">
        <f>ROUND(Source!AC487*Source!I487, 2)</f>
        <v>2.02</v>
      </c>
      <c r="I513" s="38"/>
      <c r="J513" s="38">
        <f>IF(Source!BC487&lt;&gt; 0, Source!BC487, 1)</f>
        <v>1</v>
      </c>
      <c r="K513" s="37">
        <f>Source!P487</f>
        <v>2.02</v>
      </c>
      <c r="L513" s="39"/>
    </row>
    <row r="514" spans="1:26" ht="14.25">
      <c r="A514" s="16"/>
      <c r="B514" s="58"/>
      <c r="C514" s="58" t="s">
        <v>983</v>
      </c>
      <c r="D514" s="36" t="s">
        <v>984</v>
      </c>
      <c r="E514" s="22">
        <f>Source!BZ487</f>
        <v>128</v>
      </c>
      <c r="F514" s="167" t="str">
        <f>CONCATENATE(" )", Source!DL487, Source!FT487, "=", Source!FX487)</f>
        <v xml:space="preserve"> )*0,9=115,2</v>
      </c>
      <c r="G514" s="168"/>
      <c r="H514" s="37">
        <f>SUM(S509:S516)</f>
        <v>228.42</v>
      </c>
      <c r="I514" s="41"/>
      <c r="J514" s="32">
        <f>Source!AT487</f>
        <v>115</v>
      </c>
      <c r="K514" s="37">
        <f>SUM(T509:T516)</f>
        <v>228.02</v>
      </c>
      <c r="L514" s="39"/>
    </row>
    <row r="515" spans="1:26" ht="14.25">
      <c r="A515" s="16"/>
      <c r="B515" s="58"/>
      <c r="C515" s="58" t="s">
        <v>985</v>
      </c>
      <c r="D515" s="36" t="s">
        <v>984</v>
      </c>
      <c r="E515" s="22">
        <f>Source!CA487</f>
        <v>83</v>
      </c>
      <c r="F515" s="167" t="str">
        <f>CONCATENATE(" )", Source!DM487, Source!FU487, "=", Source!FY487)</f>
        <v xml:space="preserve"> )*0,85=70,55</v>
      </c>
      <c r="G515" s="168"/>
      <c r="H515" s="37">
        <f>SUM(U509:U516)</f>
        <v>139.88999999999999</v>
      </c>
      <c r="I515" s="41"/>
      <c r="J515" s="32">
        <f>Source!AU487</f>
        <v>71</v>
      </c>
      <c r="K515" s="37">
        <f>SUM(V509:V516)</f>
        <v>140.78</v>
      </c>
      <c r="L515" s="39"/>
    </row>
    <row r="516" spans="1:26" ht="14.25">
      <c r="A516" s="59"/>
      <c r="B516" s="60"/>
      <c r="C516" s="60" t="s">
        <v>986</v>
      </c>
      <c r="D516" s="42" t="s">
        <v>987</v>
      </c>
      <c r="E516" s="43">
        <f>Source!AQ487</f>
        <v>14.39</v>
      </c>
      <c r="F516" s="44"/>
      <c r="G516" s="45" t="str">
        <f>Source!DI487</f>
        <v>)*1,2)*1,15</v>
      </c>
      <c r="H516" s="44"/>
      <c r="I516" s="45"/>
      <c r="J516" s="45"/>
      <c r="K516" s="44"/>
      <c r="L516" s="46">
        <f>Source!U487</f>
        <v>19.8582</v>
      </c>
    </row>
    <row r="517" spans="1:26" ht="15">
      <c r="G517" s="166">
        <f>H510+H511+H513+H514+H515</f>
        <v>620</v>
      </c>
      <c r="H517" s="166"/>
      <c r="J517" s="166">
        <f>K510+K511+K513+K514+K515</f>
        <v>620.49</v>
      </c>
      <c r="K517" s="166"/>
      <c r="L517" s="47">
        <f>Source!U487</f>
        <v>19.8582</v>
      </c>
      <c r="O517" s="26">
        <f>G517</f>
        <v>620</v>
      </c>
      <c r="P517" s="26">
        <f>J517</f>
        <v>620.49</v>
      </c>
      <c r="Q517" s="26">
        <f>L517</f>
        <v>19.8582</v>
      </c>
      <c r="W517">
        <f>IF(Source!BI487&lt;=1,H510+H511+H513+H514+H515, 0)</f>
        <v>620</v>
      </c>
      <c r="X517">
        <f>IF(Source!BI487=2,H510+H511+H513+H514+H515, 0)</f>
        <v>0</v>
      </c>
      <c r="Y517">
        <f>IF(Source!BI487=3,H510+H511+H513+H514+H515, 0)</f>
        <v>0</v>
      </c>
      <c r="Z517">
        <f>IF(Source!BI487=4,H510+H511+H513+H514+H515, 0)</f>
        <v>0</v>
      </c>
    </row>
    <row r="518" spans="1:26" ht="28.5">
      <c r="A518" s="59" t="str">
        <f>Source!E489</f>
        <v>86</v>
      </c>
      <c r="B518" s="60" t="str">
        <f>Source!F489</f>
        <v>01.7.15.02-0051</v>
      </c>
      <c r="C518" s="60" t="str">
        <f>Source!G489</f>
        <v>Болты анкерные</v>
      </c>
      <c r="D518" s="42" t="str">
        <f>Source!H489</f>
        <v>т</v>
      </c>
      <c r="E518" s="43">
        <f>Source!I489</f>
        <v>9.4000000000000004E-3</v>
      </c>
      <c r="F518" s="44">
        <f>Source!AL489</f>
        <v>10068</v>
      </c>
      <c r="G518" s="45" t="str">
        <f>Source!DD489</f>
        <v/>
      </c>
      <c r="H518" s="44">
        <f>ROUND(Source!AC489*Source!I489, 2)</f>
        <v>94.64</v>
      </c>
      <c r="I518" s="45" t="str">
        <f>Source!BO489</f>
        <v/>
      </c>
      <c r="J518" s="45">
        <f>IF(Source!BC489&lt;&gt; 0, Source!BC489, 1)</f>
        <v>1</v>
      </c>
      <c r="K518" s="44">
        <f>Source!P489</f>
        <v>94.64</v>
      </c>
      <c r="L518" s="48"/>
      <c r="S518">
        <f>ROUND((Source!FX489/100)*((ROUND(Source!AF489*Source!I489, 2)+ROUND(Source!AE489*Source!I489, 2))), 2)</f>
        <v>0</v>
      </c>
      <c r="T518">
        <f>Source!X489</f>
        <v>0</v>
      </c>
      <c r="U518">
        <f>ROUND((Source!FY489/100)*((ROUND(Source!AF489*Source!I489, 2)+ROUND(Source!AE489*Source!I489, 2))), 2)</f>
        <v>0</v>
      </c>
      <c r="V518">
        <f>Source!Y489</f>
        <v>0</v>
      </c>
    </row>
    <row r="519" spans="1:26" ht="15">
      <c r="G519" s="166">
        <f>H518</f>
        <v>94.64</v>
      </c>
      <c r="H519" s="166"/>
      <c r="J519" s="166">
        <f>K518</f>
        <v>94.64</v>
      </c>
      <c r="K519" s="166"/>
      <c r="L519" s="47">
        <f>Source!U489</f>
        <v>0</v>
      </c>
      <c r="O519" s="26">
        <f>G519</f>
        <v>94.64</v>
      </c>
      <c r="P519" s="26">
        <f>J519</f>
        <v>94.64</v>
      </c>
      <c r="Q519" s="26">
        <f>L519</f>
        <v>0</v>
      </c>
      <c r="W519">
        <f>IF(Source!BI489&lt;=1,H518, 0)</f>
        <v>94.64</v>
      </c>
      <c r="X519">
        <f>IF(Source!BI489=2,H518, 0)</f>
        <v>0</v>
      </c>
      <c r="Y519">
        <f>IF(Source!BI489=3,H518, 0)</f>
        <v>0</v>
      </c>
      <c r="Z519">
        <f>IF(Source!BI489=4,H518, 0)</f>
        <v>0</v>
      </c>
    </row>
    <row r="520" spans="1:26" ht="99.75">
      <c r="A520" s="61" t="str">
        <f>Source!E491</f>
        <v>87</v>
      </c>
      <c r="B520" s="62" t="str">
        <f>Source!F491</f>
        <v>Коммеческое предлож.№КП-261046 от 01.02.2021Г.</v>
      </c>
      <c r="C520" s="62" t="s">
        <v>1032</v>
      </c>
      <c r="D520" s="49" t="str">
        <f>Source!H491</f>
        <v>шт.</v>
      </c>
      <c r="E520" s="50">
        <f>Source!I491</f>
        <v>1</v>
      </c>
      <c r="F520" s="51">
        <f>Source!AL491</f>
        <v>43053.929999999993</v>
      </c>
      <c r="G520" s="52" t="str">
        <f>Source!DD491</f>
        <v/>
      </c>
      <c r="H520" s="51">
        <f>ROUND(Source!AC491*Source!I491, 2)</f>
        <v>43053.93</v>
      </c>
      <c r="I520" s="52" t="str">
        <f>Source!BO491</f>
        <v/>
      </c>
      <c r="J520" s="52">
        <f>IF(Source!BC491&lt;&gt; 0, Source!BC491, 1)</f>
        <v>1</v>
      </c>
      <c r="K520" s="51">
        <f>Source!P491</f>
        <v>43053.93</v>
      </c>
      <c r="L520" s="53"/>
      <c r="S520">
        <f>ROUND((Source!FX491/100)*((ROUND(Source!AF491*Source!I491, 2)+ROUND(Source!AE491*Source!I491, 2))), 2)</f>
        <v>0</v>
      </c>
      <c r="T520">
        <f>Source!X491</f>
        <v>0</v>
      </c>
      <c r="U520">
        <f>ROUND((Source!FY491/100)*((ROUND(Source!AF491*Source!I491, 2)+ROUND(Source!AE491*Source!I491, 2))), 2)</f>
        <v>0</v>
      </c>
      <c r="V520">
        <f>Source!Y491</f>
        <v>0</v>
      </c>
    </row>
    <row r="521" spans="1:26" ht="15">
      <c r="A521" s="28"/>
      <c r="B521" s="28"/>
      <c r="C521" s="28"/>
      <c r="D521" s="28"/>
      <c r="E521" s="28"/>
      <c r="F521" s="28"/>
      <c r="G521" s="170">
        <f>H520</f>
        <v>43053.93</v>
      </c>
      <c r="H521" s="170"/>
      <c r="I521" s="28"/>
      <c r="J521" s="170">
        <f>K520</f>
        <v>43053.93</v>
      </c>
      <c r="K521" s="170"/>
      <c r="L521" s="54">
        <f>Source!U491</f>
        <v>0</v>
      </c>
      <c r="O521" s="26">
        <f>G521</f>
        <v>43053.93</v>
      </c>
      <c r="P521" s="26">
        <f>J521</f>
        <v>43053.93</v>
      </c>
      <c r="Q521" s="26">
        <f>L521</f>
        <v>0</v>
      </c>
      <c r="W521">
        <f>IF(Source!BI491&lt;=1,H520, 0)</f>
        <v>0</v>
      </c>
      <c r="X521">
        <f>IF(Source!BI491=2,H520, 0)</f>
        <v>0</v>
      </c>
      <c r="Y521">
        <f>IF(Source!BI491=3,H520, 0)</f>
        <v>43053.93</v>
      </c>
      <c r="Z521">
        <f>IF(Source!BI491=4,H520, 0)</f>
        <v>0</v>
      </c>
    </row>
    <row r="522" spans="1:26" ht="105">
      <c r="A522" s="16" t="str">
        <f>Source!E493</f>
        <v>88</v>
      </c>
      <c r="B522" s="58" t="s">
        <v>989</v>
      </c>
      <c r="C522" s="58" t="str">
        <f>Source!G493</f>
        <v>Установка вставок гибких к радиальным вентиляторам</v>
      </c>
      <c r="D522" s="36" t="str">
        <f>Source!H493</f>
        <v>м2</v>
      </c>
      <c r="E522" s="22">
        <f>Source!I493</f>
        <v>0.628</v>
      </c>
      <c r="F522" s="37">
        <f>Source!AL493+Source!AM493+Source!AO493</f>
        <v>54.58</v>
      </c>
      <c r="G522" s="38"/>
      <c r="H522" s="37"/>
      <c r="I522" s="38" t="str">
        <f>Source!BO493</f>
        <v/>
      </c>
      <c r="J522" s="38"/>
      <c r="K522" s="37"/>
      <c r="L522" s="39"/>
      <c r="S522">
        <f>ROUND((Source!FX493/100)*((ROUND(Source!AF493*Source!I493, 2)+ROUND(Source!AE493*Source!I493, 2))), 2)</f>
        <v>50.31</v>
      </c>
      <c r="T522">
        <f>Source!X493</f>
        <v>50.22</v>
      </c>
      <c r="U522">
        <f>ROUND((Source!FY493/100)*((ROUND(Source!AF493*Source!I493, 2)+ROUND(Source!AE493*Source!I493, 2))), 2)</f>
        <v>30.81</v>
      </c>
      <c r="V522">
        <f>Source!Y493</f>
        <v>31.01</v>
      </c>
    </row>
    <row r="523" spans="1:26">
      <c r="C523" s="29" t="str">
        <f>"Объем: "&amp;Source!I493&amp;"=3,14*"&amp;"0,4/"&amp;"4*"&amp;"2"</f>
        <v>Объем: 0,628=3,14*0,4/4*2</v>
      </c>
    </row>
    <row r="524" spans="1:26" ht="14.25">
      <c r="A524" s="16"/>
      <c r="B524" s="58"/>
      <c r="C524" s="58" t="s">
        <v>980</v>
      </c>
      <c r="D524" s="36"/>
      <c r="E524" s="22"/>
      <c r="F524" s="37">
        <f>Source!AO493</f>
        <v>50.26</v>
      </c>
      <c r="G524" s="38" t="str">
        <f>Source!DG493</f>
        <v>)*1,2)*1,15</v>
      </c>
      <c r="H524" s="37">
        <f>ROUND(Source!AF493*Source!I493, 2)</f>
        <v>43.56</v>
      </c>
      <c r="I524" s="38"/>
      <c r="J524" s="38">
        <f>IF(Source!BA493&lt;&gt; 0, Source!BA493, 1)</f>
        <v>1</v>
      </c>
      <c r="K524" s="37">
        <f>Source!S493</f>
        <v>43.56</v>
      </c>
      <c r="L524" s="39"/>
      <c r="R524">
        <f>H524</f>
        <v>43.56</v>
      </c>
    </row>
    <row r="525" spans="1:26" ht="14.25">
      <c r="A525" s="16"/>
      <c r="B525" s="58"/>
      <c r="C525" s="58" t="s">
        <v>104</v>
      </c>
      <c r="D525" s="36"/>
      <c r="E525" s="22"/>
      <c r="F525" s="37">
        <f>Source!AM493</f>
        <v>0.66</v>
      </c>
      <c r="G525" s="38" t="str">
        <f>Source!DE493</f>
        <v>)*1,2)*1,25</v>
      </c>
      <c r="H525" s="37">
        <f>ROUND(Source!AD493*Source!I493, 2)</f>
        <v>0.62</v>
      </c>
      <c r="I525" s="38"/>
      <c r="J525" s="38">
        <f>IF(Source!BB493&lt;&gt; 0, Source!BB493, 1)</f>
        <v>1</v>
      </c>
      <c r="K525" s="37">
        <f>Source!Q493</f>
        <v>0.62</v>
      </c>
      <c r="L525" s="39"/>
    </row>
    <row r="526" spans="1:26" ht="14.25">
      <c r="A526" s="16"/>
      <c r="B526" s="58"/>
      <c r="C526" s="58" t="s">
        <v>981</v>
      </c>
      <c r="D526" s="36"/>
      <c r="E526" s="22"/>
      <c r="F526" s="37">
        <f>Source!AN493</f>
        <v>0.12</v>
      </c>
      <c r="G526" s="38" t="str">
        <f>Source!DF493</f>
        <v>)*1,2)*1,25</v>
      </c>
      <c r="H526" s="40">
        <f>ROUND(Source!AE493*Source!I493, 2)</f>
        <v>0.11</v>
      </c>
      <c r="I526" s="38"/>
      <c r="J526" s="38">
        <f>IF(Source!BS493&lt;&gt; 0, Source!BS493, 1)</f>
        <v>1</v>
      </c>
      <c r="K526" s="40">
        <f>Source!R493</f>
        <v>0.11</v>
      </c>
      <c r="L526" s="39"/>
      <c r="R526">
        <f>H526</f>
        <v>0.11</v>
      </c>
    </row>
    <row r="527" spans="1:26" ht="14.25">
      <c r="A527" s="16"/>
      <c r="B527" s="58"/>
      <c r="C527" s="58" t="s">
        <v>982</v>
      </c>
      <c r="D527" s="36"/>
      <c r="E527" s="22"/>
      <c r="F527" s="37">
        <f>Source!AL493</f>
        <v>3.66</v>
      </c>
      <c r="G527" s="38" t="str">
        <f>Source!DD493</f>
        <v/>
      </c>
      <c r="H527" s="37">
        <f>ROUND(Source!AC493*Source!I493, 2)</f>
        <v>2.2999999999999998</v>
      </c>
      <c r="I527" s="38"/>
      <c r="J527" s="38">
        <f>IF(Source!BC493&lt;&gt; 0, Source!BC493, 1)</f>
        <v>1</v>
      </c>
      <c r="K527" s="37">
        <f>Source!P493</f>
        <v>2.2999999999999998</v>
      </c>
      <c r="L527" s="39"/>
    </row>
    <row r="528" spans="1:26" ht="14.25">
      <c r="A528" s="16"/>
      <c r="B528" s="58"/>
      <c r="C528" s="58" t="s">
        <v>983</v>
      </c>
      <c r="D528" s="36" t="s">
        <v>984</v>
      </c>
      <c r="E528" s="22">
        <f>Source!BZ493</f>
        <v>128</v>
      </c>
      <c r="F528" s="167" t="str">
        <f>CONCATENATE(" )", Source!DL493, Source!FT493, "=", Source!FX493)</f>
        <v xml:space="preserve"> )*0,9=115,2</v>
      </c>
      <c r="G528" s="168"/>
      <c r="H528" s="37">
        <f>SUM(S522:S530)</f>
        <v>50.31</v>
      </c>
      <c r="I528" s="41"/>
      <c r="J528" s="32">
        <f>Source!AT493</f>
        <v>115</v>
      </c>
      <c r="K528" s="37">
        <f>SUM(T522:T530)</f>
        <v>50.22</v>
      </c>
      <c r="L528" s="39"/>
    </row>
    <row r="529" spans="1:26" ht="14.25">
      <c r="A529" s="16"/>
      <c r="B529" s="58"/>
      <c r="C529" s="58" t="s">
        <v>985</v>
      </c>
      <c r="D529" s="36" t="s">
        <v>984</v>
      </c>
      <c r="E529" s="22">
        <f>Source!CA493</f>
        <v>83</v>
      </c>
      <c r="F529" s="167" t="str">
        <f>CONCATENATE(" )", Source!DM493, Source!FU493, "=", Source!FY493)</f>
        <v xml:space="preserve"> )*0,85=70,55</v>
      </c>
      <c r="G529" s="168"/>
      <c r="H529" s="37">
        <f>SUM(U522:U530)</f>
        <v>30.81</v>
      </c>
      <c r="I529" s="41"/>
      <c r="J529" s="32">
        <f>Source!AU493</f>
        <v>71</v>
      </c>
      <c r="K529" s="37">
        <f>SUM(V522:V530)</f>
        <v>31.01</v>
      </c>
      <c r="L529" s="39"/>
    </row>
    <row r="530" spans="1:26" ht="14.25">
      <c r="A530" s="59"/>
      <c r="B530" s="60"/>
      <c r="C530" s="60" t="s">
        <v>986</v>
      </c>
      <c r="D530" s="42" t="s">
        <v>987</v>
      </c>
      <c r="E530" s="43">
        <f>Source!AQ493</f>
        <v>5.75</v>
      </c>
      <c r="F530" s="44"/>
      <c r="G530" s="45" t="str">
        <f>Source!DI493</f>
        <v>)*1,2)*1,15</v>
      </c>
      <c r="H530" s="44"/>
      <c r="I530" s="45"/>
      <c r="J530" s="45"/>
      <c r="K530" s="44"/>
      <c r="L530" s="46">
        <f>Source!U493</f>
        <v>4.9831799999999991</v>
      </c>
    </row>
    <row r="531" spans="1:26" ht="15">
      <c r="G531" s="166">
        <f>H524+H525+H527+H528+H529</f>
        <v>127.6</v>
      </c>
      <c r="H531" s="166"/>
      <c r="J531" s="166">
        <f>K524+K525+K527+K528+K529</f>
        <v>127.71</v>
      </c>
      <c r="K531" s="166"/>
      <c r="L531" s="47">
        <f>Source!U493</f>
        <v>4.9831799999999991</v>
      </c>
      <c r="O531" s="26">
        <f>G531</f>
        <v>127.6</v>
      </c>
      <c r="P531" s="26">
        <f>J531</f>
        <v>127.71</v>
      </c>
      <c r="Q531" s="26">
        <f>L531</f>
        <v>4.9831799999999991</v>
      </c>
      <c r="W531">
        <f>IF(Source!BI493&lt;=1,H524+H525+H527+H528+H529, 0)</f>
        <v>127.6</v>
      </c>
      <c r="X531">
        <f>IF(Source!BI493=2,H524+H525+H527+H528+H529, 0)</f>
        <v>0</v>
      </c>
      <c r="Y531">
        <f>IF(Source!BI493=3,H524+H525+H527+H528+H529, 0)</f>
        <v>0</v>
      </c>
      <c r="Z531">
        <f>IF(Source!BI493=4,H524+H525+H527+H528+H529, 0)</f>
        <v>0</v>
      </c>
    </row>
    <row r="532" spans="1:26" ht="99.75">
      <c r="A532" s="59" t="str">
        <f>Source!E495</f>
        <v>89</v>
      </c>
      <c r="B532" s="60" t="str">
        <f>Source!F495</f>
        <v>Коммеческое предлож.№КП-261046 от 01.02.2021Г.</v>
      </c>
      <c r="C532" s="60" t="s">
        <v>1033</v>
      </c>
      <c r="D532" s="42" t="str">
        <f>Source!H495</f>
        <v>шт.</v>
      </c>
      <c r="E532" s="43">
        <f>Source!I495</f>
        <v>2</v>
      </c>
      <c r="F532" s="44">
        <f>Source!AL495</f>
        <v>1399.1200000000001</v>
      </c>
      <c r="G532" s="45" t="str">
        <f>Source!DD495</f>
        <v/>
      </c>
      <c r="H532" s="44">
        <f>ROUND(Source!AC495*Source!I495, 2)</f>
        <v>2798.24</v>
      </c>
      <c r="I532" s="45" t="str">
        <f>Source!BO495</f>
        <v/>
      </c>
      <c r="J532" s="45">
        <f>IF(Source!BC495&lt;&gt; 0, Source!BC495, 1)</f>
        <v>1</v>
      </c>
      <c r="K532" s="44">
        <f>Source!P495</f>
        <v>2798.24</v>
      </c>
      <c r="L532" s="48"/>
      <c r="S532">
        <f>ROUND((Source!FX495/100)*((ROUND(Source!AF495*Source!I495, 2)+ROUND(Source!AE495*Source!I495, 2))), 2)</f>
        <v>0</v>
      </c>
      <c r="T532">
        <f>Source!X495</f>
        <v>0</v>
      </c>
      <c r="U532">
        <f>ROUND((Source!FY495/100)*((ROUND(Source!AF495*Source!I495, 2)+ROUND(Source!AE495*Source!I495, 2))), 2)</f>
        <v>0</v>
      </c>
      <c r="V532">
        <f>Source!Y495</f>
        <v>0</v>
      </c>
    </row>
    <row r="533" spans="1:26" ht="15">
      <c r="G533" s="166">
        <f>H532</f>
        <v>2798.24</v>
      </c>
      <c r="H533" s="166"/>
      <c r="J533" s="166">
        <f>K532</f>
        <v>2798.24</v>
      </c>
      <c r="K533" s="166"/>
      <c r="L533" s="47">
        <f>Source!U495</f>
        <v>0</v>
      </c>
      <c r="O533" s="26">
        <f>G533</f>
        <v>2798.24</v>
      </c>
      <c r="P533" s="26">
        <f>J533</f>
        <v>2798.24</v>
      </c>
      <c r="Q533" s="26">
        <f>L533</f>
        <v>0</v>
      </c>
      <c r="W533">
        <f>IF(Source!BI495&lt;=1,H532, 0)</f>
        <v>0</v>
      </c>
      <c r="X533">
        <f>IF(Source!BI495=2,H532, 0)</f>
        <v>2798.24</v>
      </c>
      <c r="Y533">
        <f>IF(Source!BI495=3,H532, 0)</f>
        <v>0</v>
      </c>
      <c r="Z533">
        <f>IF(Source!BI495=4,H532, 0)</f>
        <v>0</v>
      </c>
    </row>
    <row r="534" spans="1:26" ht="99.75">
      <c r="A534" s="59" t="str">
        <f>Source!E497</f>
        <v>90</v>
      </c>
      <c r="B534" s="60" t="str">
        <f>Source!F497</f>
        <v>Коммеческое предлож.№КП-261046 от 01.02.2021Г.</v>
      </c>
      <c r="C534" s="60" t="s">
        <v>1034</v>
      </c>
      <c r="D534" s="42" t="str">
        <f>Source!H497</f>
        <v>шт.</v>
      </c>
      <c r="E534" s="43">
        <f>Source!I497</f>
        <v>2</v>
      </c>
      <c r="F534" s="44">
        <f>Source!AL497</f>
        <v>375.88</v>
      </c>
      <c r="G534" s="45" t="str">
        <f>Source!DD497</f>
        <v/>
      </c>
      <c r="H534" s="44">
        <f>ROUND(Source!AC497*Source!I497, 2)</f>
        <v>751.76</v>
      </c>
      <c r="I534" s="45" t="str">
        <f>Source!BO497</f>
        <v/>
      </c>
      <c r="J534" s="45">
        <f>IF(Source!BC497&lt;&gt; 0, Source!BC497, 1)</f>
        <v>1</v>
      </c>
      <c r="K534" s="44">
        <f>Source!P497</f>
        <v>751.76</v>
      </c>
      <c r="L534" s="48"/>
      <c r="S534">
        <f>ROUND((Source!FX497/100)*((ROUND(Source!AF497*Source!I497, 2)+ROUND(Source!AE497*Source!I497, 2))), 2)</f>
        <v>0</v>
      </c>
      <c r="T534">
        <f>Source!X497</f>
        <v>0</v>
      </c>
      <c r="U534">
        <f>ROUND((Source!FY497/100)*((ROUND(Source!AF497*Source!I497, 2)+ROUND(Source!AE497*Source!I497, 2))), 2)</f>
        <v>0</v>
      </c>
      <c r="V534">
        <f>Source!Y497</f>
        <v>0</v>
      </c>
    </row>
    <row r="535" spans="1:26" ht="15">
      <c r="G535" s="166">
        <f>H534</f>
        <v>751.76</v>
      </c>
      <c r="H535" s="166"/>
      <c r="J535" s="166">
        <f>K534</f>
        <v>751.76</v>
      </c>
      <c r="K535" s="166"/>
      <c r="L535" s="47">
        <f>Source!U497</f>
        <v>0</v>
      </c>
      <c r="O535" s="26">
        <f>G535</f>
        <v>751.76</v>
      </c>
      <c r="P535" s="26">
        <f>J535</f>
        <v>751.76</v>
      </c>
      <c r="Q535" s="26">
        <f>L535</f>
        <v>0</v>
      </c>
      <c r="W535">
        <f>IF(Source!BI497&lt;=1,H534, 0)</f>
        <v>0</v>
      </c>
      <c r="X535">
        <f>IF(Source!BI497=2,H534, 0)</f>
        <v>751.76</v>
      </c>
      <c r="Y535">
        <f>IF(Source!BI497=3,H534, 0)</f>
        <v>0</v>
      </c>
      <c r="Z535">
        <f>IF(Source!BI497=4,H534, 0)</f>
        <v>0</v>
      </c>
    </row>
    <row r="536" spans="1:26" ht="105">
      <c r="A536" s="16" t="str">
        <f>Source!E499</f>
        <v>91</v>
      </c>
      <c r="B536" s="58" t="s">
        <v>992</v>
      </c>
      <c r="C536" s="58" t="str">
        <f>Source!G499</f>
        <v>Установка виброизолятора номер 38</v>
      </c>
      <c r="D536" s="36" t="str">
        <f>Source!H499</f>
        <v>10 ШТ</v>
      </c>
      <c r="E536" s="22">
        <f>Source!I499</f>
        <v>0.4</v>
      </c>
      <c r="F536" s="37">
        <f>Source!AL499+Source!AM499+Source!AO499</f>
        <v>66.38</v>
      </c>
      <c r="G536" s="38"/>
      <c r="H536" s="37"/>
      <c r="I536" s="38" t="str">
        <f>Source!BO499</f>
        <v/>
      </c>
      <c r="J536" s="38"/>
      <c r="K536" s="37"/>
      <c r="L536" s="39"/>
      <c r="S536">
        <f>ROUND((Source!FX499/100)*((ROUND(Source!AF499*Source!I499, 2)+ROUND(Source!AE499*Source!I499, 2))), 2)</f>
        <v>23.42</v>
      </c>
      <c r="T536">
        <f>Source!X499</f>
        <v>23.38</v>
      </c>
      <c r="U536">
        <f>ROUND((Source!FY499/100)*((ROUND(Source!AF499*Source!I499, 2)+ROUND(Source!AE499*Source!I499, 2))), 2)</f>
        <v>14.34</v>
      </c>
      <c r="V536">
        <f>Source!Y499</f>
        <v>14.43</v>
      </c>
    </row>
    <row r="537" spans="1:26">
      <c r="C537" s="29" t="str">
        <f>"Объем: "&amp;Source!I499&amp;"=4/"&amp;"10"</f>
        <v>Объем: 0,4=4/10</v>
      </c>
    </row>
    <row r="538" spans="1:26" ht="14.25">
      <c r="A538" s="16"/>
      <c r="B538" s="58"/>
      <c r="C538" s="58" t="s">
        <v>980</v>
      </c>
      <c r="D538" s="36"/>
      <c r="E538" s="22"/>
      <c r="F538" s="37">
        <f>Source!AO499</f>
        <v>36.700000000000003</v>
      </c>
      <c r="G538" s="38" t="str">
        <f>Source!DG499</f>
        <v>)*1,2)*1,15</v>
      </c>
      <c r="H538" s="37">
        <f>ROUND(Source!AF499*Source!I499, 2)</f>
        <v>20.260000000000002</v>
      </c>
      <c r="I538" s="38"/>
      <c r="J538" s="38">
        <f>IF(Source!BA499&lt;&gt; 0, Source!BA499, 1)</f>
        <v>1</v>
      </c>
      <c r="K538" s="37">
        <f>Source!S499</f>
        <v>20.260000000000002</v>
      </c>
      <c r="L538" s="39"/>
      <c r="R538">
        <f>H538</f>
        <v>20.260000000000002</v>
      </c>
    </row>
    <row r="539" spans="1:26" ht="14.25">
      <c r="A539" s="16"/>
      <c r="B539" s="58"/>
      <c r="C539" s="58" t="s">
        <v>104</v>
      </c>
      <c r="D539" s="36"/>
      <c r="E539" s="22"/>
      <c r="F539" s="37">
        <f>Source!AM499</f>
        <v>0.66</v>
      </c>
      <c r="G539" s="38" t="str">
        <f>Source!DE499</f>
        <v>)*1,2)*1,25</v>
      </c>
      <c r="H539" s="37">
        <f>ROUND(Source!AD499*Source!I499, 2)</f>
        <v>0.4</v>
      </c>
      <c r="I539" s="38"/>
      <c r="J539" s="38">
        <f>IF(Source!BB499&lt;&gt; 0, Source!BB499, 1)</f>
        <v>1</v>
      </c>
      <c r="K539" s="37">
        <f>Source!Q499</f>
        <v>0.4</v>
      </c>
      <c r="L539" s="39"/>
    </row>
    <row r="540" spans="1:26" ht="14.25">
      <c r="A540" s="16"/>
      <c r="B540" s="58"/>
      <c r="C540" s="58" t="s">
        <v>981</v>
      </c>
      <c r="D540" s="36"/>
      <c r="E540" s="22"/>
      <c r="F540" s="37">
        <f>Source!AN499</f>
        <v>0.12</v>
      </c>
      <c r="G540" s="38" t="str">
        <f>Source!DF499</f>
        <v>)*1,2)*1,25</v>
      </c>
      <c r="H540" s="40">
        <f>ROUND(Source!AE499*Source!I499, 2)</f>
        <v>7.0000000000000007E-2</v>
      </c>
      <c r="I540" s="38"/>
      <c r="J540" s="38">
        <f>IF(Source!BS499&lt;&gt; 0, Source!BS499, 1)</f>
        <v>1</v>
      </c>
      <c r="K540" s="40">
        <f>Source!R499</f>
        <v>7.0000000000000007E-2</v>
      </c>
      <c r="L540" s="39"/>
      <c r="R540">
        <f>H540</f>
        <v>7.0000000000000007E-2</v>
      </c>
    </row>
    <row r="541" spans="1:26" ht="14.25">
      <c r="A541" s="16"/>
      <c r="B541" s="58"/>
      <c r="C541" s="58" t="s">
        <v>982</v>
      </c>
      <c r="D541" s="36"/>
      <c r="E541" s="22"/>
      <c r="F541" s="37">
        <f>Source!AL499</f>
        <v>29.02</v>
      </c>
      <c r="G541" s="38" t="str">
        <f>Source!DD499</f>
        <v/>
      </c>
      <c r="H541" s="37">
        <f>ROUND(Source!AC499*Source!I499, 2)</f>
        <v>11.61</v>
      </c>
      <c r="I541" s="38"/>
      <c r="J541" s="38">
        <f>IF(Source!BC499&lt;&gt; 0, Source!BC499, 1)</f>
        <v>1</v>
      </c>
      <c r="K541" s="37">
        <f>Source!P499</f>
        <v>11.61</v>
      </c>
      <c r="L541" s="39"/>
    </row>
    <row r="542" spans="1:26" ht="14.25">
      <c r="A542" s="16"/>
      <c r="B542" s="58"/>
      <c r="C542" s="58" t="s">
        <v>983</v>
      </c>
      <c r="D542" s="36" t="s">
        <v>984</v>
      </c>
      <c r="E542" s="22">
        <f>Source!BZ499</f>
        <v>128</v>
      </c>
      <c r="F542" s="167" t="str">
        <f>CONCATENATE(" )", Source!DL499, Source!FT499, "=", Source!FX499)</f>
        <v xml:space="preserve"> )*0,9=115,2</v>
      </c>
      <c r="G542" s="168"/>
      <c r="H542" s="37">
        <f>SUM(S536:S544)</f>
        <v>23.42</v>
      </c>
      <c r="I542" s="41"/>
      <c r="J542" s="32">
        <f>Source!AT499</f>
        <v>115</v>
      </c>
      <c r="K542" s="37">
        <f>SUM(T536:T544)</f>
        <v>23.38</v>
      </c>
      <c r="L542" s="39"/>
    </row>
    <row r="543" spans="1:26" ht="14.25">
      <c r="A543" s="16"/>
      <c r="B543" s="58"/>
      <c r="C543" s="58" t="s">
        <v>985</v>
      </c>
      <c r="D543" s="36" t="s">
        <v>984</v>
      </c>
      <c r="E543" s="22">
        <f>Source!CA499</f>
        <v>83</v>
      </c>
      <c r="F543" s="167" t="str">
        <f>CONCATENATE(" )", Source!DM499, Source!FU499, "=", Source!FY499)</f>
        <v xml:space="preserve"> )*0,85=70,55</v>
      </c>
      <c r="G543" s="168"/>
      <c r="H543" s="37">
        <f>SUM(U536:U544)</f>
        <v>14.34</v>
      </c>
      <c r="I543" s="41"/>
      <c r="J543" s="32">
        <f>Source!AU499</f>
        <v>71</v>
      </c>
      <c r="K543" s="37">
        <f>SUM(V536:V544)</f>
        <v>14.43</v>
      </c>
      <c r="L543" s="39"/>
    </row>
    <row r="544" spans="1:26" ht="14.25">
      <c r="A544" s="59"/>
      <c r="B544" s="60"/>
      <c r="C544" s="60" t="s">
        <v>986</v>
      </c>
      <c r="D544" s="42" t="s">
        <v>987</v>
      </c>
      <c r="E544" s="43">
        <f>Source!AQ499</f>
        <v>3.7</v>
      </c>
      <c r="F544" s="44"/>
      <c r="G544" s="45" t="str">
        <f>Source!DI499</f>
        <v>)*1,2)*1,15</v>
      </c>
      <c r="H544" s="44"/>
      <c r="I544" s="45"/>
      <c r="J544" s="45"/>
      <c r="K544" s="44"/>
      <c r="L544" s="46">
        <f>Source!U499</f>
        <v>2.0424000000000002</v>
      </c>
    </row>
    <row r="545" spans="1:26" ht="15">
      <c r="G545" s="166">
        <f>H538+H539+H541+H542+H543</f>
        <v>70.03</v>
      </c>
      <c r="H545" s="166"/>
      <c r="J545" s="166">
        <f>K538+K539+K541+K542+K543</f>
        <v>70.079999999999984</v>
      </c>
      <c r="K545" s="166"/>
      <c r="L545" s="47">
        <f>Source!U499</f>
        <v>2.0424000000000002</v>
      </c>
      <c r="O545" s="26">
        <f>G545</f>
        <v>70.03</v>
      </c>
      <c r="P545" s="26">
        <f>J545</f>
        <v>70.079999999999984</v>
      </c>
      <c r="Q545" s="26">
        <f>L545</f>
        <v>2.0424000000000002</v>
      </c>
      <c r="W545">
        <f>IF(Source!BI499&lt;=1,H538+H539+H541+H542+H543, 0)</f>
        <v>70.03</v>
      </c>
      <c r="X545">
        <f>IF(Source!BI499=2,H538+H539+H541+H542+H543, 0)</f>
        <v>0</v>
      </c>
      <c r="Y545">
        <f>IF(Source!BI499=3,H538+H539+H541+H542+H543, 0)</f>
        <v>0</v>
      </c>
      <c r="Z545">
        <f>IF(Source!BI499=4,H538+H539+H541+H542+H543, 0)</f>
        <v>0</v>
      </c>
    </row>
    <row r="546" spans="1:26" ht="99.75">
      <c r="A546" s="59" t="str">
        <f>Source!E501</f>
        <v>92</v>
      </c>
      <c r="B546" s="60" t="str">
        <f>Source!F501</f>
        <v>Коммеческое предлож.№КП-261046 от 01.02.2021Г.</v>
      </c>
      <c r="C546" s="60" t="s">
        <v>1021</v>
      </c>
      <c r="D546" s="42" t="str">
        <f>Source!H501</f>
        <v>шт.</v>
      </c>
      <c r="E546" s="43">
        <f>Source!I501</f>
        <v>1</v>
      </c>
      <c r="F546" s="44">
        <f>Source!AL501</f>
        <v>2150.89</v>
      </c>
      <c r="G546" s="45" t="str">
        <f>Source!DD501</f>
        <v/>
      </c>
      <c r="H546" s="44">
        <f>ROUND(Source!AC501*Source!I501, 2)</f>
        <v>2150.89</v>
      </c>
      <c r="I546" s="45" t="str">
        <f>Source!BO501</f>
        <v/>
      </c>
      <c r="J546" s="45">
        <f>IF(Source!BC501&lt;&gt; 0, Source!BC501, 1)</f>
        <v>1</v>
      </c>
      <c r="K546" s="44">
        <f>Source!P501</f>
        <v>2150.89</v>
      </c>
      <c r="L546" s="48"/>
      <c r="S546">
        <f>ROUND((Source!FX501/100)*((ROUND(Source!AF501*Source!I501, 2)+ROUND(Source!AE501*Source!I501, 2))), 2)</f>
        <v>0</v>
      </c>
      <c r="T546">
        <f>Source!X501</f>
        <v>0</v>
      </c>
      <c r="U546">
        <f>ROUND((Source!FY501/100)*((ROUND(Source!AF501*Source!I501, 2)+ROUND(Source!AE501*Source!I501, 2))), 2)</f>
        <v>0</v>
      </c>
      <c r="V546">
        <f>Source!Y501</f>
        <v>0</v>
      </c>
    </row>
    <row r="547" spans="1:26" ht="15">
      <c r="G547" s="166">
        <f>H546</f>
        <v>2150.89</v>
      </c>
      <c r="H547" s="166"/>
      <c r="J547" s="166">
        <f>K546</f>
        <v>2150.89</v>
      </c>
      <c r="K547" s="166"/>
      <c r="L547" s="47">
        <f>Source!U501</f>
        <v>0</v>
      </c>
      <c r="O547" s="26">
        <f>G547</f>
        <v>2150.89</v>
      </c>
      <c r="P547" s="26">
        <f>J547</f>
        <v>2150.89</v>
      </c>
      <c r="Q547" s="26">
        <f>L547</f>
        <v>0</v>
      </c>
      <c r="W547">
        <f>IF(Source!BI501&lt;=1,H546, 0)</f>
        <v>0</v>
      </c>
      <c r="X547">
        <f>IF(Source!BI501=2,H546, 0)</f>
        <v>2150.89</v>
      </c>
      <c r="Y547">
        <f>IF(Source!BI501=3,H546, 0)</f>
        <v>0</v>
      </c>
      <c r="Z547">
        <f>IF(Source!BI501=4,H546, 0)</f>
        <v>0</v>
      </c>
    </row>
    <row r="548" spans="1:26" ht="105">
      <c r="A548" s="16" t="str">
        <f>Source!E503</f>
        <v>93</v>
      </c>
      <c r="B548" s="58" t="s">
        <v>994</v>
      </c>
      <c r="C548" s="58" t="str">
        <f>Source!G503</f>
        <v>Установка клапанов обратных диаметром до 800 мм</v>
      </c>
      <c r="D548" s="36" t="str">
        <f>Source!H503</f>
        <v>ШТ</v>
      </c>
      <c r="E548" s="22">
        <f>Source!I503</f>
        <v>1</v>
      </c>
      <c r="F548" s="37">
        <f>Source!AL503+Source!AM503+Source!AO503</f>
        <v>37.11</v>
      </c>
      <c r="G548" s="38"/>
      <c r="H548" s="37"/>
      <c r="I548" s="38" t="str">
        <f>Source!BO503</f>
        <v/>
      </c>
      <c r="J548" s="38"/>
      <c r="K548" s="37"/>
      <c r="L548" s="39"/>
      <c r="S548">
        <f>ROUND((Source!FX503/100)*((ROUND(Source!AF503*Source!I503, 2)+ROUND(Source!AE503*Source!I503, 2))), 2)</f>
        <v>29.74</v>
      </c>
      <c r="T548">
        <f>Source!X503</f>
        <v>29.69</v>
      </c>
      <c r="U548">
        <f>ROUND((Source!FY503/100)*((ROUND(Source!AF503*Source!I503, 2)+ROUND(Source!AE503*Source!I503, 2))), 2)</f>
        <v>18.22</v>
      </c>
      <c r="V548">
        <f>Source!Y503</f>
        <v>18.329999999999998</v>
      </c>
    </row>
    <row r="549" spans="1:26" ht="14.25">
      <c r="A549" s="16"/>
      <c r="B549" s="58"/>
      <c r="C549" s="58" t="s">
        <v>980</v>
      </c>
      <c r="D549" s="36"/>
      <c r="E549" s="22"/>
      <c r="F549" s="37">
        <f>Source!AO503</f>
        <v>18.43</v>
      </c>
      <c r="G549" s="38" t="str">
        <f>Source!DG503</f>
        <v>)*1,2)*1,15</v>
      </c>
      <c r="H549" s="37">
        <f>ROUND(Source!AF503*Source!I503, 2)</f>
        <v>25.43</v>
      </c>
      <c r="I549" s="38"/>
      <c r="J549" s="38">
        <f>IF(Source!BA503&lt;&gt; 0, Source!BA503, 1)</f>
        <v>1</v>
      </c>
      <c r="K549" s="37">
        <f>Source!S503</f>
        <v>25.43</v>
      </c>
      <c r="L549" s="39"/>
      <c r="R549">
        <f>H549</f>
        <v>25.43</v>
      </c>
    </row>
    <row r="550" spans="1:26" ht="14.25">
      <c r="A550" s="16"/>
      <c r="B550" s="58"/>
      <c r="C550" s="58" t="s">
        <v>104</v>
      </c>
      <c r="D550" s="36"/>
      <c r="E550" s="22"/>
      <c r="F550" s="37">
        <f>Source!AM503</f>
        <v>3.28</v>
      </c>
      <c r="G550" s="38" t="str">
        <f>Source!DE503</f>
        <v>)*1,2)*1,25</v>
      </c>
      <c r="H550" s="37">
        <f>ROUND(Source!AD503*Source!I503, 2)</f>
        <v>4.92</v>
      </c>
      <c r="I550" s="38"/>
      <c r="J550" s="38">
        <f>IF(Source!BB503&lt;&gt; 0, Source!BB503, 1)</f>
        <v>1</v>
      </c>
      <c r="K550" s="37">
        <f>Source!Q503</f>
        <v>4.92</v>
      </c>
      <c r="L550" s="39"/>
    </row>
    <row r="551" spans="1:26" ht="14.25">
      <c r="A551" s="16"/>
      <c r="B551" s="58"/>
      <c r="C551" s="58" t="s">
        <v>981</v>
      </c>
      <c r="D551" s="36"/>
      <c r="E551" s="22"/>
      <c r="F551" s="37">
        <f>Source!AN503</f>
        <v>0.26</v>
      </c>
      <c r="G551" s="38" t="str">
        <f>Source!DF503</f>
        <v>)*1,2)*1,25</v>
      </c>
      <c r="H551" s="40">
        <f>ROUND(Source!AE503*Source!I503, 2)</f>
        <v>0.39</v>
      </c>
      <c r="I551" s="38"/>
      <c r="J551" s="38">
        <f>IF(Source!BS503&lt;&gt; 0, Source!BS503, 1)</f>
        <v>1</v>
      </c>
      <c r="K551" s="40">
        <f>Source!R503</f>
        <v>0.39</v>
      </c>
      <c r="L551" s="39"/>
      <c r="R551">
        <f>H551</f>
        <v>0.39</v>
      </c>
    </row>
    <row r="552" spans="1:26" ht="14.25">
      <c r="A552" s="16"/>
      <c r="B552" s="58"/>
      <c r="C552" s="58" t="s">
        <v>982</v>
      </c>
      <c r="D552" s="36"/>
      <c r="E552" s="22"/>
      <c r="F552" s="37">
        <f>Source!AL503</f>
        <v>15.4</v>
      </c>
      <c r="G552" s="38" t="str">
        <f>Source!DD503</f>
        <v/>
      </c>
      <c r="H552" s="37">
        <f>ROUND(Source!AC503*Source!I503, 2)</f>
        <v>15.4</v>
      </c>
      <c r="I552" s="38"/>
      <c r="J552" s="38">
        <f>IF(Source!BC503&lt;&gt; 0, Source!BC503, 1)</f>
        <v>1</v>
      </c>
      <c r="K552" s="37">
        <f>Source!P503</f>
        <v>15.4</v>
      </c>
      <c r="L552" s="39"/>
    </row>
    <row r="553" spans="1:26" ht="14.25">
      <c r="A553" s="16"/>
      <c r="B553" s="58"/>
      <c r="C553" s="58" t="s">
        <v>983</v>
      </c>
      <c r="D553" s="36" t="s">
        <v>984</v>
      </c>
      <c r="E553" s="22">
        <f>Source!BZ503</f>
        <v>128</v>
      </c>
      <c r="F553" s="167" t="str">
        <f>CONCATENATE(" )", Source!DL503, Source!FT503, "=", Source!FX503)</f>
        <v xml:space="preserve"> )*0,9=115,2</v>
      </c>
      <c r="G553" s="168"/>
      <c r="H553" s="37">
        <f>SUM(S548:S555)</f>
        <v>29.74</v>
      </c>
      <c r="I553" s="41"/>
      <c r="J553" s="32">
        <f>Source!AT503</f>
        <v>115</v>
      </c>
      <c r="K553" s="37">
        <f>SUM(T548:T555)</f>
        <v>29.69</v>
      </c>
      <c r="L553" s="39"/>
    </row>
    <row r="554" spans="1:26" ht="14.25">
      <c r="A554" s="16"/>
      <c r="B554" s="58"/>
      <c r="C554" s="58" t="s">
        <v>985</v>
      </c>
      <c r="D554" s="36" t="s">
        <v>984</v>
      </c>
      <c r="E554" s="22">
        <f>Source!CA503</f>
        <v>83</v>
      </c>
      <c r="F554" s="167" t="str">
        <f>CONCATENATE(" )", Source!DM503, Source!FU503, "=", Source!FY503)</f>
        <v xml:space="preserve"> )*0,85=70,55</v>
      </c>
      <c r="G554" s="168"/>
      <c r="H554" s="37">
        <f>SUM(U548:U555)</f>
        <v>18.22</v>
      </c>
      <c r="I554" s="41"/>
      <c r="J554" s="32">
        <f>Source!AU503</f>
        <v>71</v>
      </c>
      <c r="K554" s="37">
        <f>SUM(V548:V555)</f>
        <v>18.329999999999998</v>
      </c>
      <c r="L554" s="39"/>
    </row>
    <row r="555" spans="1:26" ht="14.25">
      <c r="A555" s="59"/>
      <c r="B555" s="60"/>
      <c r="C555" s="60" t="s">
        <v>986</v>
      </c>
      <c r="D555" s="42" t="s">
        <v>987</v>
      </c>
      <c r="E555" s="43">
        <f>Source!AQ503</f>
        <v>2.08</v>
      </c>
      <c r="F555" s="44"/>
      <c r="G555" s="45" t="str">
        <f>Source!DI503</f>
        <v>)*1,2)*1,15</v>
      </c>
      <c r="H555" s="44"/>
      <c r="I555" s="45"/>
      <c r="J555" s="45"/>
      <c r="K555" s="44"/>
      <c r="L555" s="46">
        <f>Source!U503</f>
        <v>2.8703999999999996</v>
      </c>
    </row>
    <row r="556" spans="1:26" ht="15">
      <c r="G556" s="166">
        <f>H549+H550+H552+H553+H554</f>
        <v>93.71</v>
      </c>
      <c r="H556" s="166"/>
      <c r="J556" s="166">
        <f>K549+K550+K552+K553+K554</f>
        <v>93.77</v>
      </c>
      <c r="K556" s="166"/>
      <c r="L556" s="47">
        <f>Source!U503</f>
        <v>2.8703999999999996</v>
      </c>
      <c r="O556" s="26">
        <f>G556</f>
        <v>93.71</v>
      </c>
      <c r="P556" s="26">
        <f>J556</f>
        <v>93.77</v>
      </c>
      <c r="Q556" s="26">
        <f>L556</f>
        <v>2.8703999999999996</v>
      </c>
      <c r="W556">
        <f>IF(Source!BI503&lt;=1,H549+H550+H552+H553+H554, 0)</f>
        <v>93.71</v>
      </c>
      <c r="X556">
        <f>IF(Source!BI503=2,H549+H550+H552+H553+H554, 0)</f>
        <v>0</v>
      </c>
      <c r="Y556">
        <f>IF(Source!BI503=3,H549+H550+H552+H553+H554, 0)</f>
        <v>0</v>
      </c>
      <c r="Z556">
        <f>IF(Source!BI503=4,H549+H550+H552+H553+H554, 0)</f>
        <v>0</v>
      </c>
    </row>
    <row r="557" spans="1:26" ht="99.75">
      <c r="A557" s="59" t="str">
        <f>Source!E505</f>
        <v>94</v>
      </c>
      <c r="B557" s="60" t="str">
        <f>Source!F505</f>
        <v>Коммеческое предлож.№КП-261046 от 01.02.2021Г.</v>
      </c>
      <c r="C557" s="60" t="s">
        <v>1035</v>
      </c>
      <c r="D557" s="42" t="str">
        <f>Source!H505</f>
        <v>шт.</v>
      </c>
      <c r="E557" s="43">
        <f>Source!I505</f>
        <v>1</v>
      </c>
      <c r="F557" s="44">
        <f>Source!AL505</f>
        <v>5700.91</v>
      </c>
      <c r="G557" s="45" t="str">
        <f>Source!DD505</f>
        <v/>
      </c>
      <c r="H557" s="44">
        <f>ROUND(Source!AC505*Source!I505, 2)</f>
        <v>5700.91</v>
      </c>
      <c r="I557" s="45" t="str">
        <f>Source!BO505</f>
        <v/>
      </c>
      <c r="J557" s="45">
        <f>IF(Source!BC505&lt;&gt; 0, Source!BC505, 1)</f>
        <v>1</v>
      </c>
      <c r="K557" s="44">
        <f>Source!P505</f>
        <v>5700.91</v>
      </c>
      <c r="L557" s="48"/>
      <c r="S557">
        <f>ROUND((Source!FX505/100)*((ROUND(Source!AF505*Source!I505, 2)+ROUND(Source!AE505*Source!I505, 2))), 2)</f>
        <v>0</v>
      </c>
      <c r="T557">
        <f>Source!X505</f>
        <v>0</v>
      </c>
      <c r="U557">
        <f>ROUND((Source!FY505/100)*((ROUND(Source!AF505*Source!I505, 2)+ROUND(Source!AE505*Source!I505, 2))), 2)</f>
        <v>0</v>
      </c>
      <c r="V557">
        <f>Source!Y505</f>
        <v>0</v>
      </c>
    </row>
    <row r="558" spans="1:26" ht="15">
      <c r="G558" s="166">
        <f>H557</f>
        <v>5700.91</v>
      </c>
      <c r="H558" s="166"/>
      <c r="J558" s="166">
        <f>K557</f>
        <v>5700.91</v>
      </c>
      <c r="K558" s="166"/>
      <c r="L558" s="47">
        <f>Source!U505</f>
        <v>0</v>
      </c>
      <c r="O558" s="26">
        <f>G558</f>
        <v>5700.91</v>
      </c>
      <c r="P558" s="26">
        <f>J558</f>
        <v>5700.91</v>
      </c>
      <c r="Q558" s="26">
        <f>L558</f>
        <v>0</v>
      </c>
      <c r="W558">
        <f>IF(Source!BI505&lt;=1,H557, 0)</f>
        <v>0</v>
      </c>
      <c r="X558">
        <f>IF(Source!BI505=2,H557, 0)</f>
        <v>5700.91</v>
      </c>
      <c r="Y558">
        <f>IF(Source!BI505=3,H557, 0)</f>
        <v>0</v>
      </c>
      <c r="Z558">
        <f>IF(Source!BI505=4,H557, 0)</f>
        <v>0</v>
      </c>
    </row>
    <row r="559" spans="1:26" ht="105">
      <c r="A559" s="16" t="str">
        <f>Source!E507</f>
        <v>95</v>
      </c>
      <c r="B559" s="58" t="s">
        <v>996</v>
      </c>
      <c r="C559" s="58" t="str">
        <f>Source!G507</f>
        <v>Установка кронштейнов под вентиляционное оборудование</v>
      </c>
      <c r="D559" s="36" t="str">
        <f>Source!H507</f>
        <v>100 кг</v>
      </c>
      <c r="E559" s="22">
        <f>Source!I507</f>
        <v>0.13400000000000001</v>
      </c>
      <c r="F559" s="37">
        <f>Source!AL507+Source!AM507+Source!AO507</f>
        <v>932.04</v>
      </c>
      <c r="G559" s="38"/>
      <c r="H559" s="37"/>
      <c r="I559" s="38" t="str">
        <f>Source!BO507</f>
        <v/>
      </c>
      <c r="J559" s="38"/>
      <c r="K559" s="37"/>
      <c r="L559" s="39"/>
      <c r="S559">
        <f>ROUND((Source!FX507/100)*((ROUND(Source!AF507*Source!I507, 2)+ROUND(Source!AE507*Source!I507, 2))), 2)</f>
        <v>11.88</v>
      </c>
      <c r="T559">
        <f>Source!X507</f>
        <v>11.86</v>
      </c>
      <c r="U559">
        <f>ROUND((Source!FY507/100)*((ROUND(Source!AF507*Source!I507, 2)+ROUND(Source!AE507*Source!I507, 2))), 2)</f>
        <v>7.27</v>
      </c>
      <c r="V559">
        <f>Source!Y507</f>
        <v>7.32</v>
      </c>
    </row>
    <row r="560" spans="1:26">
      <c r="C560" s="29" t="str">
        <f>"Объем: "&amp;Source!I507&amp;"=13,4/"&amp;"100"</f>
        <v>Объем: 0,134=13,4/100</v>
      </c>
    </row>
    <row r="561" spans="1:32" ht="14.25">
      <c r="A561" s="16"/>
      <c r="B561" s="58"/>
      <c r="C561" s="58" t="s">
        <v>980</v>
      </c>
      <c r="D561" s="36"/>
      <c r="E561" s="22"/>
      <c r="F561" s="37">
        <f>Source!AO507</f>
        <v>55.26</v>
      </c>
      <c r="G561" s="38" t="str">
        <f>Source!DG507</f>
        <v>)*1,2)*1,15</v>
      </c>
      <c r="H561" s="37">
        <f>ROUND(Source!AF507*Source!I507, 2)</f>
        <v>10.220000000000001</v>
      </c>
      <c r="I561" s="38"/>
      <c r="J561" s="38">
        <f>IF(Source!BA507&lt;&gt; 0, Source!BA507, 1)</f>
        <v>1</v>
      </c>
      <c r="K561" s="37">
        <f>Source!S507</f>
        <v>10.220000000000001</v>
      </c>
      <c r="L561" s="39"/>
      <c r="R561">
        <f>H561</f>
        <v>10.220000000000001</v>
      </c>
    </row>
    <row r="562" spans="1:32" ht="14.25">
      <c r="A562" s="16"/>
      <c r="B562" s="58"/>
      <c r="C562" s="58" t="s">
        <v>104</v>
      </c>
      <c r="D562" s="36"/>
      <c r="E562" s="22"/>
      <c r="F562" s="37">
        <f>Source!AM507</f>
        <v>10.16</v>
      </c>
      <c r="G562" s="38" t="str">
        <f>Source!DE507</f>
        <v>)*1,2)*1,25</v>
      </c>
      <c r="H562" s="37">
        <f>ROUND(Source!AD507*Source!I507, 2)</f>
        <v>2.04</v>
      </c>
      <c r="I562" s="38"/>
      <c r="J562" s="38">
        <f>IF(Source!BB507&lt;&gt; 0, Source!BB507, 1)</f>
        <v>1</v>
      </c>
      <c r="K562" s="37">
        <f>Source!Q507</f>
        <v>2.04</v>
      </c>
      <c r="L562" s="39"/>
    </row>
    <row r="563" spans="1:32" ht="14.25">
      <c r="A563" s="16"/>
      <c r="B563" s="58"/>
      <c r="C563" s="58" t="s">
        <v>981</v>
      </c>
      <c r="D563" s="36"/>
      <c r="E563" s="22"/>
      <c r="F563" s="37">
        <f>Source!AN507</f>
        <v>0.46</v>
      </c>
      <c r="G563" s="38" t="str">
        <f>Source!DF507</f>
        <v>)*1,2)*1,25</v>
      </c>
      <c r="H563" s="40">
        <f>ROUND(Source!AE507*Source!I507, 2)</f>
        <v>0.09</v>
      </c>
      <c r="I563" s="38"/>
      <c r="J563" s="38">
        <f>IF(Source!BS507&lt;&gt; 0, Source!BS507, 1)</f>
        <v>1</v>
      </c>
      <c r="K563" s="40">
        <f>Source!R507</f>
        <v>0.09</v>
      </c>
      <c r="L563" s="39"/>
      <c r="R563">
        <f>H563</f>
        <v>0.09</v>
      </c>
    </row>
    <row r="564" spans="1:32" ht="14.25">
      <c r="A564" s="16"/>
      <c r="B564" s="58"/>
      <c r="C564" s="58" t="s">
        <v>982</v>
      </c>
      <c r="D564" s="36"/>
      <c r="E564" s="22"/>
      <c r="F564" s="37">
        <f>Source!AL507</f>
        <v>866.62</v>
      </c>
      <c r="G564" s="38" t="str">
        <f>Source!DD507</f>
        <v/>
      </c>
      <c r="H564" s="37">
        <f>ROUND(Source!AC507*Source!I507, 2)</f>
        <v>116.13</v>
      </c>
      <c r="I564" s="38"/>
      <c r="J564" s="38">
        <f>IF(Source!BC507&lt;&gt; 0, Source!BC507, 1)</f>
        <v>1</v>
      </c>
      <c r="K564" s="37">
        <f>Source!P507</f>
        <v>116.13</v>
      </c>
      <c r="L564" s="39"/>
    </row>
    <row r="565" spans="1:32" ht="14.25">
      <c r="A565" s="16"/>
      <c r="B565" s="58"/>
      <c r="C565" s="58" t="s">
        <v>983</v>
      </c>
      <c r="D565" s="36" t="s">
        <v>984</v>
      </c>
      <c r="E565" s="22">
        <f>Source!BZ507</f>
        <v>128</v>
      </c>
      <c r="F565" s="167" t="str">
        <f>CONCATENATE(" )", Source!DL507, Source!FT507, "=", Source!FX507)</f>
        <v xml:space="preserve"> )*0,9=115,2</v>
      </c>
      <c r="G565" s="168"/>
      <c r="H565" s="37">
        <f>SUM(S559:S567)</f>
        <v>11.88</v>
      </c>
      <c r="I565" s="41"/>
      <c r="J565" s="32">
        <f>Source!AT507</f>
        <v>115</v>
      </c>
      <c r="K565" s="37">
        <f>SUM(T559:T567)</f>
        <v>11.86</v>
      </c>
      <c r="L565" s="39"/>
    </row>
    <row r="566" spans="1:32" ht="14.25">
      <c r="A566" s="16"/>
      <c r="B566" s="58"/>
      <c r="C566" s="58" t="s">
        <v>985</v>
      </c>
      <c r="D566" s="36" t="s">
        <v>984</v>
      </c>
      <c r="E566" s="22">
        <f>Source!CA507</f>
        <v>83</v>
      </c>
      <c r="F566" s="167" t="str">
        <f>CONCATENATE(" )", Source!DM507, Source!FU507, "=", Source!FY507)</f>
        <v xml:space="preserve"> )*0,85=70,55</v>
      </c>
      <c r="G566" s="168"/>
      <c r="H566" s="37">
        <f>SUM(U559:U567)</f>
        <v>7.27</v>
      </c>
      <c r="I566" s="41"/>
      <c r="J566" s="32">
        <f>Source!AU507</f>
        <v>71</v>
      </c>
      <c r="K566" s="37">
        <f>SUM(V559:V567)</f>
        <v>7.32</v>
      </c>
      <c r="L566" s="39"/>
    </row>
    <row r="567" spans="1:32" ht="14.25">
      <c r="A567" s="59"/>
      <c r="B567" s="60"/>
      <c r="C567" s="60" t="s">
        <v>986</v>
      </c>
      <c r="D567" s="42" t="s">
        <v>987</v>
      </c>
      <c r="E567" s="43">
        <f>Source!AQ507</f>
        <v>6.02</v>
      </c>
      <c r="F567" s="44"/>
      <c r="G567" s="45" t="str">
        <f>Source!DI507</f>
        <v>)*1,2)*1,15</v>
      </c>
      <c r="H567" s="44"/>
      <c r="I567" s="45"/>
      <c r="J567" s="45"/>
      <c r="K567" s="44"/>
      <c r="L567" s="46">
        <f>Source!U507</f>
        <v>1.1132183999999998</v>
      </c>
    </row>
    <row r="568" spans="1:32" ht="15">
      <c r="G568" s="166">
        <f>H561+H562+H564+H565+H566</f>
        <v>147.54</v>
      </c>
      <c r="H568" s="166"/>
      <c r="J568" s="166">
        <f>K561+K562+K564+K565+K566</f>
        <v>147.57</v>
      </c>
      <c r="K568" s="166"/>
      <c r="L568" s="47">
        <f>Source!U507</f>
        <v>1.1132183999999998</v>
      </c>
      <c r="O568" s="26">
        <f>G568</f>
        <v>147.54</v>
      </c>
      <c r="P568" s="26">
        <f>J568</f>
        <v>147.57</v>
      </c>
      <c r="Q568" s="26">
        <f>L568</f>
        <v>1.1132183999999998</v>
      </c>
      <c r="W568">
        <f>IF(Source!BI507&lt;=1,H561+H562+H564+H565+H566, 0)</f>
        <v>147.54</v>
      </c>
      <c r="X568">
        <f>IF(Source!BI507=2,H561+H562+H564+H565+H566, 0)</f>
        <v>0</v>
      </c>
      <c r="Y568">
        <f>IF(Source!BI507=3,H561+H562+H564+H565+H566, 0)</f>
        <v>0</v>
      </c>
      <c r="Z568">
        <f>IF(Source!BI507=4,H561+H562+H564+H565+H566, 0)</f>
        <v>0</v>
      </c>
    </row>
    <row r="569" spans="1:32" ht="28.5">
      <c r="A569" s="59" t="str">
        <f>Source!E509</f>
        <v>96</v>
      </c>
      <c r="B569" s="60" t="str">
        <f>Source!F509</f>
        <v>18.5.08.18-0071</v>
      </c>
      <c r="C569" s="60" t="str">
        <f>Source!G509</f>
        <v>Кронштейны и подставки под оборудование из сортовой стали</v>
      </c>
      <c r="D569" s="42" t="str">
        <f>Source!H509</f>
        <v>кг</v>
      </c>
      <c r="E569" s="43">
        <f>Source!I509</f>
        <v>-13.4</v>
      </c>
      <c r="F569" s="44">
        <f>Source!AL509</f>
        <v>8.52</v>
      </c>
      <c r="G569" s="45" t="str">
        <f>Source!DD509</f>
        <v/>
      </c>
      <c r="H569" s="44">
        <f>ROUND(Source!AC509*Source!I509, 2)</f>
        <v>-114.17</v>
      </c>
      <c r="I569" s="45" t="str">
        <f>Source!BO509</f>
        <v/>
      </c>
      <c r="J569" s="45">
        <f>IF(Source!BC509&lt;&gt; 0, Source!BC509, 1)</f>
        <v>1</v>
      </c>
      <c r="K569" s="44">
        <f>Source!P509</f>
        <v>-114.17</v>
      </c>
      <c r="L569" s="48"/>
      <c r="S569">
        <f>ROUND((Source!FX509/100)*((ROUND(Source!AF509*Source!I509, 2)+ROUND(Source!AE509*Source!I509, 2))), 2)</f>
        <v>0</v>
      </c>
      <c r="T569">
        <f>Source!X509</f>
        <v>0</v>
      </c>
      <c r="U569">
        <f>ROUND((Source!FY509/100)*((ROUND(Source!AF509*Source!I509, 2)+ROUND(Source!AE509*Source!I509, 2))), 2)</f>
        <v>0</v>
      </c>
      <c r="V569">
        <f>Source!Y509</f>
        <v>0</v>
      </c>
    </row>
    <row r="570" spans="1:32" ht="15">
      <c r="G570" s="166">
        <f>H569</f>
        <v>-114.17</v>
      </c>
      <c r="H570" s="166"/>
      <c r="J570" s="166">
        <f>K569</f>
        <v>-114.17</v>
      </c>
      <c r="K570" s="166"/>
      <c r="L570" s="47">
        <f>Source!U509</f>
        <v>0</v>
      </c>
      <c r="O570" s="26">
        <f>G570</f>
        <v>-114.17</v>
      </c>
      <c r="P570" s="26">
        <f>J570</f>
        <v>-114.17</v>
      </c>
      <c r="Q570" s="26">
        <f>L570</f>
        <v>0</v>
      </c>
      <c r="W570">
        <f>IF(Source!BI509&lt;=1,H569, 0)</f>
        <v>-114.17</v>
      </c>
      <c r="X570">
        <f>IF(Source!BI509=2,H569, 0)</f>
        <v>0</v>
      </c>
      <c r="Y570">
        <f>IF(Source!BI509=3,H569, 0)</f>
        <v>0</v>
      </c>
      <c r="Z570">
        <f>IF(Source!BI509=4,H569, 0)</f>
        <v>0</v>
      </c>
    </row>
    <row r="571" spans="1:32" ht="99.75">
      <c r="A571" s="59" t="str">
        <f>Source!E511</f>
        <v>97</v>
      </c>
      <c r="B571" s="60" t="str">
        <f>Source!F511</f>
        <v>Коммеческое предлож.№КП-261046 от 01.02.2021Г.</v>
      </c>
      <c r="C571" s="60" t="s">
        <v>1036</v>
      </c>
      <c r="D571" s="42" t="str">
        <f>Source!H511</f>
        <v>шт.</v>
      </c>
      <c r="E571" s="43">
        <f>Source!I511</f>
        <v>2</v>
      </c>
      <c r="F571" s="44">
        <f>Source!AL511</f>
        <v>5826.21</v>
      </c>
      <c r="G571" s="45" t="str">
        <f>Source!DD511</f>
        <v/>
      </c>
      <c r="H571" s="44">
        <f>ROUND(Source!AC511*Source!I511, 2)</f>
        <v>11652.42</v>
      </c>
      <c r="I571" s="45" t="str">
        <f>Source!BO511</f>
        <v/>
      </c>
      <c r="J571" s="45">
        <f>IF(Source!BC511&lt;&gt; 0, Source!BC511, 1)</f>
        <v>1</v>
      </c>
      <c r="K571" s="44">
        <f>Source!P511</f>
        <v>11652.42</v>
      </c>
      <c r="L571" s="48"/>
      <c r="S571">
        <f>ROUND((Source!FX511/100)*((ROUND(Source!AF511*Source!I511, 2)+ROUND(Source!AE511*Source!I511, 2))), 2)</f>
        <v>0</v>
      </c>
      <c r="T571">
        <f>Source!X511</f>
        <v>0</v>
      </c>
      <c r="U571">
        <f>ROUND((Source!FY511/100)*((ROUND(Source!AF511*Source!I511, 2)+ROUND(Source!AE511*Source!I511, 2))), 2)</f>
        <v>0</v>
      </c>
      <c r="V571">
        <f>Source!Y511</f>
        <v>0</v>
      </c>
    </row>
    <row r="572" spans="1:32" ht="15">
      <c r="G572" s="166">
        <f>H571</f>
        <v>11652.42</v>
      </c>
      <c r="H572" s="166"/>
      <c r="J572" s="166">
        <f>K571</f>
        <v>11652.42</v>
      </c>
      <c r="K572" s="166"/>
      <c r="L572" s="47">
        <f>Source!U511</f>
        <v>0</v>
      </c>
      <c r="O572" s="26">
        <f>G572</f>
        <v>11652.42</v>
      </c>
      <c r="P572" s="26">
        <f>J572</f>
        <v>11652.42</v>
      </c>
      <c r="Q572" s="26">
        <f>L572</f>
        <v>0</v>
      </c>
      <c r="W572">
        <f>IF(Source!BI511&lt;=1,H571, 0)</f>
        <v>11652.42</v>
      </c>
      <c r="X572">
        <f>IF(Source!BI511=2,H571, 0)</f>
        <v>0</v>
      </c>
      <c r="Y572">
        <f>IF(Source!BI511=3,H571, 0)</f>
        <v>0</v>
      </c>
      <c r="Z572">
        <f>IF(Source!BI511=4,H571, 0)</f>
        <v>0</v>
      </c>
    </row>
    <row r="574" spans="1:32" ht="15">
      <c r="A574" s="171" t="str">
        <f>CONCATENATE("Итого по разделу: ",IF(Source!G513&lt;&gt;"Новый раздел", Source!G513, ""))</f>
        <v>Итого по разделу: 9.Система ПД4 (оборудование)</v>
      </c>
      <c r="B574" s="171"/>
      <c r="C574" s="171"/>
      <c r="D574" s="171"/>
      <c r="E574" s="171"/>
      <c r="F574" s="171"/>
      <c r="G574" s="159">
        <f>SUM(O508:O573)</f>
        <v>67147.5</v>
      </c>
      <c r="H574" s="159"/>
      <c r="I574" s="35"/>
      <c r="J574" s="159">
        <f>SUM(P508:P573)</f>
        <v>67148.240000000005</v>
      </c>
      <c r="K574" s="159"/>
      <c r="L574" s="47">
        <f>SUM(Q508:Q573)</f>
        <v>30.867398400000003</v>
      </c>
      <c r="AF574" s="63" t="str">
        <f>CONCATENATE("Итого по разделу: ",IF(Source!G513&lt;&gt;"Новый раздел", Source!G513, ""))</f>
        <v>Итого по разделу: 9.Система ПД4 (оборудование)</v>
      </c>
    </row>
    <row r="578" spans="1:26" ht="16.5">
      <c r="A578" s="169" t="str">
        <f>CONCATENATE("Раздел: ",IF(Source!G543&lt;&gt;"Новый раздел", Source!G543, ""))</f>
        <v>Раздел: 10.Система ПД5 (оборудование)</v>
      </c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</row>
    <row r="579" spans="1:26" ht="105">
      <c r="A579" s="16" t="str">
        <f>Source!E548</f>
        <v>98</v>
      </c>
      <c r="B579" s="58" t="s">
        <v>979</v>
      </c>
      <c r="C579" s="58" t="str">
        <f>Source!G548</f>
        <v>Установка вентиляторов осевых массой до 0,2 т</v>
      </c>
      <c r="D579" s="36" t="str">
        <f>Source!H548</f>
        <v>ШТ</v>
      </c>
      <c r="E579" s="22">
        <f>Source!I548</f>
        <v>1</v>
      </c>
      <c r="F579" s="37">
        <f>Source!AL548+Source!AM548+Source!AO548</f>
        <v>179.54000000000002</v>
      </c>
      <c r="G579" s="38"/>
      <c r="H579" s="37"/>
      <c r="I579" s="38" t="str">
        <f>Source!BO548</f>
        <v/>
      </c>
      <c r="J579" s="38"/>
      <c r="K579" s="37"/>
      <c r="L579" s="39"/>
      <c r="S579">
        <f>ROUND((Source!FX548/100)*((ROUND(Source!AF548*Source!I548, 2)+ROUND(Source!AE548*Source!I548, 2))), 2)</f>
        <v>228.42</v>
      </c>
      <c r="T579">
        <f>Source!X548</f>
        <v>228.02</v>
      </c>
      <c r="U579">
        <f>ROUND((Source!FY548/100)*((ROUND(Source!AF548*Source!I548, 2)+ROUND(Source!AE548*Source!I548, 2))), 2)</f>
        <v>139.88999999999999</v>
      </c>
      <c r="V579">
        <f>Source!Y548</f>
        <v>140.78</v>
      </c>
    </row>
    <row r="580" spans="1:26" ht="14.25">
      <c r="A580" s="16"/>
      <c r="B580" s="58"/>
      <c r="C580" s="58" t="s">
        <v>980</v>
      </c>
      <c r="D580" s="36"/>
      <c r="E580" s="22"/>
      <c r="F580" s="37">
        <f>Source!AO548</f>
        <v>138.43</v>
      </c>
      <c r="G580" s="38" t="str">
        <f>Source!DG548</f>
        <v>)*1,2)*1,15</v>
      </c>
      <c r="H580" s="37">
        <f>ROUND(Source!AF548*Source!I548, 2)</f>
        <v>191.03</v>
      </c>
      <c r="I580" s="38"/>
      <c r="J580" s="38">
        <f>IF(Source!BA548&lt;&gt; 0, Source!BA548, 1)</f>
        <v>1</v>
      </c>
      <c r="K580" s="37">
        <f>Source!S548</f>
        <v>191.03</v>
      </c>
      <c r="L580" s="39"/>
      <c r="R580">
        <f>H580</f>
        <v>191.03</v>
      </c>
    </row>
    <row r="581" spans="1:26" ht="14.25">
      <c r="A581" s="16"/>
      <c r="B581" s="58"/>
      <c r="C581" s="58" t="s">
        <v>104</v>
      </c>
      <c r="D581" s="36"/>
      <c r="E581" s="22"/>
      <c r="F581" s="37">
        <f>Source!AM548</f>
        <v>39.090000000000003</v>
      </c>
      <c r="G581" s="38" t="str">
        <f>Source!DE548</f>
        <v>)*1,2)*1,25</v>
      </c>
      <c r="H581" s="37">
        <f>ROUND(Source!AD548*Source!I548, 2)</f>
        <v>58.64</v>
      </c>
      <c r="I581" s="38"/>
      <c r="J581" s="38">
        <f>IF(Source!BB548&lt;&gt; 0, Source!BB548, 1)</f>
        <v>1</v>
      </c>
      <c r="K581" s="37">
        <f>Source!Q548</f>
        <v>58.64</v>
      </c>
      <c r="L581" s="39"/>
    </row>
    <row r="582" spans="1:26" ht="14.25">
      <c r="A582" s="16"/>
      <c r="B582" s="58"/>
      <c r="C582" s="58" t="s">
        <v>981</v>
      </c>
      <c r="D582" s="36"/>
      <c r="E582" s="22"/>
      <c r="F582" s="37">
        <f>Source!AN548</f>
        <v>4.83</v>
      </c>
      <c r="G582" s="38" t="str">
        <f>Source!DF548</f>
        <v>)*1,2)*1,25</v>
      </c>
      <c r="H582" s="40">
        <f>ROUND(Source!AE548*Source!I548, 2)</f>
        <v>7.25</v>
      </c>
      <c r="I582" s="38"/>
      <c r="J582" s="38">
        <f>IF(Source!BS548&lt;&gt; 0, Source!BS548, 1)</f>
        <v>1</v>
      </c>
      <c r="K582" s="40">
        <f>Source!R548</f>
        <v>7.25</v>
      </c>
      <c r="L582" s="39"/>
      <c r="R582">
        <f>H582</f>
        <v>7.25</v>
      </c>
    </row>
    <row r="583" spans="1:26" ht="14.25">
      <c r="A583" s="16"/>
      <c r="B583" s="58"/>
      <c r="C583" s="58" t="s">
        <v>982</v>
      </c>
      <c r="D583" s="36"/>
      <c r="E583" s="22"/>
      <c r="F583" s="37">
        <f>Source!AL548</f>
        <v>2.02</v>
      </c>
      <c r="G583" s="38" t="str">
        <f>Source!DD548</f>
        <v/>
      </c>
      <c r="H583" s="37">
        <f>ROUND(Source!AC548*Source!I548, 2)</f>
        <v>2.02</v>
      </c>
      <c r="I583" s="38"/>
      <c r="J583" s="38">
        <f>IF(Source!BC548&lt;&gt; 0, Source!BC548, 1)</f>
        <v>1</v>
      </c>
      <c r="K583" s="37">
        <f>Source!P548</f>
        <v>2.02</v>
      </c>
      <c r="L583" s="39"/>
    </row>
    <row r="584" spans="1:26" ht="14.25">
      <c r="A584" s="16"/>
      <c r="B584" s="58"/>
      <c r="C584" s="58" t="s">
        <v>983</v>
      </c>
      <c r="D584" s="36" t="s">
        <v>984</v>
      </c>
      <c r="E584" s="22">
        <f>Source!BZ548</f>
        <v>128</v>
      </c>
      <c r="F584" s="167" t="str">
        <f>CONCATENATE(" )", Source!DL548, Source!FT548, "=", Source!FX548)</f>
        <v xml:space="preserve"> )*0,9=115,2</v>
      </c>
      <c r="G584" s="168"/>
      <c r="H584" s="37">
        <f>SUM(S579:S586)</f>
        <v>228.42</v>
      </c>
      <c r="I584" s="41"/>
      <c r="J584" s="32">
        <f>Source!AT548</f>
        <v>115</v>
      </c>
      <c r="K584" s="37">
        <f>SUM(T579:T586)</f>
        <v>228.02</v>
      </c>
      <c r="L584" s="39"/>
    </row>
    <row r="585" spans="1:26" ht="14.25">
      <c r="A585" s="16"/>
      <c r="B585" s="58"/>
      <c r="C585" s="58" t="s">
        <v>985</v>
      </c>
      <c r="D585" s="36" t="s">
        <v>984</v>
      </c>
      <c r="E585" s="22">
        <f>Source!CA548</f>
        <v>83</v>
      </c>
      <c r="F585" s="167" t="str">
        <f>CONCATENATE(" )", Source!DM548, Source!FU548, "=", Source!FY548)</f>
        <v xml:space="preserve"> )*0,85=70,55</v>
      </c>
      <c r="G585" s="168"/>
      <c r="H585" s="37">
        <f>SUM(U579:U586)</f>
        <v>139.88999999999999</v>
      </c>
      <c r="I585" s="41"/>
      <c r="J585" s="32">
        <f>Source!AU548</f>
        <v>71</v>
      </c>
      <c r="K585" s="37">
        <f>SUM(V579:V586)</f>
        <v>140.78</v>
      </c>
      <c r="L585" s="39"/>
    </row>
    <row r="586" spans="1:26" ht="14.25">
      <c r="A586" s="59"/>
      <c r="B586" s="60"/>
      <c r="C586" s="60" t="s">
        <v>986</v>
      </c>
      <c r="D586" s="42" t="s">
        <v>987</v>
      </c>
      <c r="E586" s="43">
        <f>Source!AQ548</f>
        <v>14.39</v>
      </c>
      <c r="F586" s="44"/>
      <c r="G586" s="45" t="str">
        <f>Source!DI548</f>
        <v>)*1,2)*1,15</v>
      </c>
      <c r="H586" s="44"/>
      <c r="I586" s="45"/>
      <c r="J586" s="45"/>
      <c r="K586" s="44"/>
      <c r="L586" s="46">
        <f>Source!U548</f>
        <v>19.8582</v>
      </c>
    </row>
    <row r="587" spans="1:26" ht="15">
      <c r="G587" s="166">
        <f>H580+H581+H583+H584+H585</f>
        <v>620</v>
      </c>
      <c r="H587" s="166"/>
      <c r="J587" s="166">
        <f>K580+K581+K583+K584+K585</f>
        <v>620.49</v>
      </c>
      <c r="K587" s="166"/>
      <c r="L587" s="47">
        <f>Source!U548</f>
        <v>19.8582</v>
      </c>
      <c r="O587" s="26">
        <f>G587</f>
        <v>620</v>
      </c>
      <c r="P587" s="26">
        <f>J587</f>
        <v>620.49</v>
      </c>
      <c r="Q587" s="26">
        <f>L587</f>
        <v>19.8582</v>
      </c>
      <c r="W587">
        <f>IF(Source!BI548&lt;=1,H580+H581+H583+H584+H585, 0)</f>
        <v>620</v>
      </c>
      <c r="X587">
        <f>IF(Source!BI548=2,H580+H581+H583+H584+H585, 0)</f>
        <v>0</v>
      </c>
      <c r="Y587">
        <f>IF(Source!BI548=3,H580+H581+H583+H584+H585, 0)</f>
        <v>0</v>
      </c>
      <c r="Z587">
        <f>IF(Source!BI548=4,H580+H581+H583+H584+H585, 0)</f>
        <v>0</v>
      </c>
    </row>
    <row r="588" spans="1:26" ht="28.5">
      <c r="A588" s="59" t="str">
        <f>Source!E550</f>
        <v>99</v>
      </c>
      <c r="B588" s="60" t="str">
        <f>Source!F550</f>
        <v>01.7.15.02-0051</v>
      </c>
      <c r="C588" s="60" t="str">
        <f>Source!G550</f>
        <v>Болты анкерные</v>
      </c>
      <c r="D588" s="42" t="str">
        <f>Source!H550</f>
        <v>т</v>
      </c>
      <c r="E588" s="43">
        <f>Source!I550</f>
        <v>9.4000000000000004E-3</v>
      </c>
      <c r="F588" s="44">
        <f>Source!AL550</f>
        <v>10068</v>
      </c>
      <c r="G588" s="45" t="str">
        <f>Source!DD550</f>
        <v/>
      </c>
      <c r="H588" s="44">
        <f>ROUND(Source!AC550*Source!I550, 2)</f>
        <v>94.64</v>
      </c>
      <c r="I588" s="45" t="str">
        <f>Source!BO550</f>
        <v/>
      </c>
      <c r="J588" s="45">
        <f>IF(Source!BC550&lt;&gt; 0, Source!BC550, 1)</f>
        <v>1</v>
      </c>
      <c r="K588" s="44">
        <f>Source!P550</f>
        <v>94.64</v>
      </c>
      <c r="L588" s="48"/>
      <c r="S588">
        <f>ROUND((Source!FX550/100)*((ROUND(Source!AF550*Source!I550, 2)+ROUND(Source!AE550*Source!I550, 2))), 2)</f>
        <v>0</v>
      </c>
      <c r="T588">
        <f>Source!X550</f>
        <v>0</v>
      </c>
      <c r="U588">
        <f>ROUND((Source!FY550/100)*((ROUND(Source!AF550*Source!I550, 2)+ROUND(Source!AE550*Source!I550, 2))), 2)</f>
        <v>0</v>
      </c>
      <c r="V588">
        <f>Source!Y550</f>
        <v>0</v>
      </c>
    </row>
    <row r="589" spans="1:26" ht="15">
      <c r="G589" s="166">
        <f>H588</f>
        <v>94.64</v>
      </c>
      <c r="H589" s="166"/>
      <c r="J589" s="166">
        <f>K588</f>
        <v>94.64</v>
      </c>
      <c r="K589" s="166"/>
      <c r="L589" s="47">
        <f>Source!U550</f>
        <v>0</v>
      </c>
      <c r="O589" s="26">
        <f>G589</f>
        <v>94.64</v>
      </c>
      <c r="P589" s="26">
        <f>J589</f>
        <v>94.64</v>
      </c>
      <c r="Q589" s="26">
        <f>L589</f>
        <v>0</v>
      </c>
      <c r="W589">
        <f>IF(Source!BI550&lt;=1,H588, 0)</f>
        <v>94.64</v>
      </c>
      <c r="X589">
        <f>IF(Source!BI550=2,H588, 0)</f>
        <v>0</v>
      </c>
      <c r="Y589">
        <f>IF(Source!BI550=3,H588, 0)</f>
        <v>0</v>
      </c>
      <c r="Z589">
        <f>IF(Source!BI550=4,H588, 0)</f>
        <v>0</v>
      </c>
    </row>
    <row r="590" spans="1:26" ht="99.75">
      <c r="A590" s="61" t="str">
        <f>Source!E552</f>
        <v>100</v>
      </c>
      <c r="B590" s="62" t="str">
        <f>Source!F552</f>
        <v>Коммеческое предлож.№КП-261046 от 01.02.2021Г.</v>
      </c>
      <c r="C590" s="62" t="s">
        <v>1037</v>
      </c>
      <c r="D590" s="49" t="str">
        <f>Source!H552</f>
        <v>шт.</v>
      </c>
      <c r="E590" s="50">
        <f>Source!I552</f>
        <v>1</v>
      </c>
      <c r="F590" s="51">
        <f>Source!AL552</f>
        <v>33546.86</v>
      </c>
      <c r="G590" s="52" t="str">
        <f>Source!DD552</f>
        <v/>
      </c>
      <c r="H590" s="51">
        <f>ROUND(Source!AC552*Source!I552, 2)</f>
        <v>33546.86</v>
      </c>
      <c r="I590" s="52" t="str">
        <f>Source!BO552</f>
        <v/>
      </c>
      <c r="J590" s="52">
        <f>IF(Source!BC552&lt;&gt; 0, Source!BC552, 1)</f>
        <v>1</v>
      </c>
      <c r="K590" s="51">
        <f>Source!P552</f>
        <v>33546.86</v>
      </c>
      <c r="L590" s="53"/>
      <c r="S590">
        <f>ROUND((Source!FX552/100)*((ROUND(Source!AF552*Source!I552, 2)+ROUND(Source!AE552*Source!I552, 2))), 2)</f>
        <v>0</v>
      </c>
      <c r="T590">
        <f>Source!X552</f>
        <v>0</v>
      </c>
      <c r="U590">
        <f>ROUND((Source!FY552/100)*((ROUND(Source!AF552*Source!I552, 2)+ROUND(Source!AE552*Source!I552, 2))), 2)</f>
        <v>0</v>
      </c>
      <c r="V590">
        <f>Source!Y552</f>
        <v>0</v>
      </c>
    </row>
    <row r="591" spans="1:26" ht="15">
      <c r="A591" s="28"/>
      <c r="B591" s="28"/>
      <c r="C591" s="28"/>
      <c r="D591" s="28"/>
      <c r="E591" s="28"/>
      <c r="F591" s="28"/>
      <c r="G591" s="170">
        <f>H590</f>
        <v>33546.86</v>
      </c>
      <c r="H591" s="170"/>
      <c r="I591" s="28"/>
      <c r="J591" s="170">
        <f>K590</f>
        <v>33546.86</v>
      </c>
      <c r="K591" s="170"/>
      <c r="L591" s="54">
        <f>Source!U552</f>
        <v>0</v>
      </c>
      <c r="O591" s="26">
        <f>G591</f>
        <v>33546.86</v>
      </c>
      <c r="P591" s="26">
        <f>J591</f>
        <v>33546.86</v>
      </c>
      <c r="Q591" s="26">
        <f>L591</f>
        <v>0</v>
      </c>
      <c r="W591">
        <f>IF(Source!BI552&lt;=1,H590, 0)</f>
        <v>0</v>
      </c>
      <c r="X591">
        <f>IF(Source!BI552=2,H590, 0)</f>
        <v>0</v>
      </c>
      <c r="Y591">
        <f>IF(Source!BI552=3,H590, 0)</f>
        <v>33546.86</v>
      </c>
      <c r="Z591">
        <f>IF(Source!BI552=4,H590, 0)</f>
        <v>0</v>
      </c>
    </row>
    <row r="592" spans="1:26" ht="105">
      <c r="A592" s="16" t="str">
        <f>Source!E554</f>
        <v>101</v>
      </c>
      <c r="B592" s="58" t="s">
        <v>989</v>
      </c>
      <c r="C592" s="58" t="str">
        <f>Source!G554</f>
        <v>Установка вставок гибких к радиальным вентиляторам</v>
      </c>
      <c r="D592" s="36" t="str">
        <f>Source!H554</f>
        <v>м2</v>
      </c>
      <c r="E592" s="22">
        <f>Source!I554</f>
        <v>0.628</v>
      </c>
      <c r="F592" s="37">
        <f>Source!AL554+Source!AM554+Source!AO554</f>
        <v>54.58</v>
      </c>
      <c r="G592" s="38"/>
      <c r="H592" s="37"/>
      <c r="I592" s="38" t="str">
        <f>Source!BO554</f>
        <v/>
      </c>
      <c r="J592" s="38"/>
      <c r="K592" s="37"/>
      <c r="L592" s="39"/>
      <c r="S592">
        <f>ROUND((Source!FX554/100)*((ROUND(Source!AF554*Source!I554, 2)+ROUND(Source!AE554*Source!I554, 2))), 2)</f>
        <v>50.31</v>
      </c>
      <c r="T592">
        <f>Source!X554</f>
        <v>50.22</v>
      </c>
      <c r="U592">
        <f>ROUND((Source!FY554/100)*((ROUND(Source!AF554*Source!I554, 2)+ROUND(Source!AE554*Source!I554, 2))), 2)</f>
        <v>30.81</v>
      </c>
      <c r="V592">
        <f>Source!Y554</f>
        <v>31.01</v>
      </c>
    </row>
    <row r="593" spans="1:26">
      <c r="C593" s="29" t="str">
        <f>"Объем: "&amp;Source!I554&amp;"=3,14*"&amp;"0,4/"&amp;"4*"&amp;"2"</f>
        <v>Объем: 0,628=3,14*0,4/4*2</v>
      </c>
    </row>
    <row r="594" spans="1:26" ht="14.25">
      <c r="A594" s="16"/>
      <c r="B594" s="58"/>
      <c r="C594" s="58" t="s">
        <v>980</v>
      </c>
      <c r="D594" s="36"/>
      <c r="E594" s="22"/>
      <c r="F594" s="37">
        <f>Source!AO554</f>
        <v>50.26</v>
      </c>
      <c r="G594" s="38" t="str">
        <f>Source!DG554</f>
        <v>)*1,2)*1,15</v>
      </c>
      <c r="H594" s="37">
        <f>ROUND(Source!AF554*Source!I554, 2)</f>
        <v>43.56</v>
      </c>
      <c r="I594" s="38"/>
      <c r="J594" s="38">
        <f>IF(Source!BA554&lt;&gt; 0, Source!BA554, 1)</f>
        <v>1</v>
      </c>
      <c r="K594" s="37">
        <f>Source!S554</f>
        <v>43.56</v>
      </c>
      <c r="L594" s="39"/>
      <c r="R594">
        <f>H594</f>
        <v>43.56</v>
      </c>
    </row>
    <row r="595" spans="1:26" ht="14.25">
      <c r="A595" s="16"/>
      <c r="B595" s="58"/>
      <c r="C595" s="58" t="s">
        <v>104</v>
      </c>
      <c r="D595" s="36"/>
      <c r="E595" s="22"/>
      <c r="F595" s="37">
        <f>Source!AM554</f>
        <v>0.66</v>
      </c>
      <c r="G595" s="38" t="str">
        <f>Source!DE554</f>
        <v>)*1,2)*1,25</v>
      </c>
      <c r="H595" s="37">
        <f>ROUND(Source!AD554*Source!I554, 2)</f>
        <v>0.62</v>
      </c>
      <c r="I595" s="38"/>
      <c r="J595" s="38">
        <f>IF(Source!BB554&lt;&gt; 0, Source!BB554, 1)</f>
        <v>1</v>
      </c>
      <c r="K595" s="37">
        <f>Source!Q554</f>
        <v>0.62</v>
      </c>
      <c r="L595" s="39"/>
    </row>
    <row r="596" spans="1:26" ht="14.25">
      <c r="A596" s="16"/>
      <c r="B596" s="58"/>
      <c r="C596" s="58" t="s">
        <v>981</v>
      </c>
      <c r="D596" s="36"/>
      <c r="E596" s="22"/>
      <c r="F596" s="37">
        <f>Source!AN554</f>
        <v>0.12</v>
      </c>
      <c r="G596" s="38" t="str">
        <f>Source!DF554</f>
        <v>)*1,2)*1,25</v>
      </c>
      <c r="H596" s="40">
        <f>ROUND(Source!AE554*Source!I554, 2)</f>
        <v>0.11</v>
      </c>
      <c r="I596" s="38"/>
      <c r="J596" s="38">
        <f>IF(Source!BS554&lt;&gt; 0, Source!BS554, 1)</f>
        <v>1</v>
      </c>
      <c r="K596" s="40">
        <f>Source!R554</f>
        <v>0.11</v>
      </c>
      <c r="L596" s="39"/>
      <c r="R596">
        <f>H596</f>
        <v>0.11</v>
      </c>
    </row>
    <row r="597" spans="1:26" ht="14.25">
      <c r="A597" s="16"/>
      <c r="B597" s="58"/>
      <c r="C597" s="58" t="s">
        <v>982</v>
      </c>
      <c r="D597" s="36"/>
      <c r="E597" s="22"/>
      <c r="F597" s="37">
        <f>Source!AL554</f>
        <v>3.66</v>
      </c>
      <c r="G597" s="38" t="str">
        <f>Source!DD554</f>
        <v/>
      </c>
      <c r="H597" s="37">
        <f>ROUND(Source!AC554*Source!I554, 2)</f>
        <v>2.2999999999999998</v>
      </c>
      <c r="I597" s="38"/>
      <c r="J597" s="38">
        <f>IF(Source!BC554&lt;&gt; 0, Source!BC554, 1)</f>
        <v>1</v>
      </c>
      <c r="K597" s="37">
        <f>Source!P554</f>
        <v>2.2999999999999998</v>
      </c>
      <c r="L597" s="39"/>
    </row>
    <row r="598" spans="1:26" ht="14.25">
      <c r="A598" s="16"/>
      <c r="B598" s="58"/>
      <c r="C598" s="58" t="s">
        <v>983</v>
      </c>
      <c r="D598" s="36" t="s">
        <v>984</v>
      </c>
      <c r="E598" s="22">
        <f>Source!BZ554</f>
        <v>128</v>
      </c>
      <c r="F598" s="167" t="str">
        <f>CONCATENATE(" )", Source!DL554, Source!FT554, "=", Source!FX554)</f>
        <v xml:space="preserve"> )*0,9=115,2</v>
      </c>
      <c r="G598" s="168"/>
      <c r="H598" s="37">
        <f>SUM(S592:S600)</f>
        <v>50.31</v>
      </c>
      <c r="I598" s="41"/>
      <c r="J598" s="32">
        <f>Source!AT554</f>
        <v>115</v>
      </c>
      <c r="K598" s="37">
        <f>SUM(T592:T600)</f>
        <v>50.22</v>
      </c>
      <c r="L598" s="39"/>
    </row>
    <row r="599" spans="1:26" ht="14.25">
      <c r="A599" s="16"/>
      <c r="B599" s="58"/>
      <c r="C599" s="58" t="s">
        <v>985</v>
      </c>
      <c r="D599" s="36" t="s">
        <v>984</v>
      </c>
      <c r="E599" s="22">
        <f>Source!CA554</f>
        <v>83</v>
      </c>
      <c r="F599" s="167" t="str">
        <f>CONCATENATE(" )", Source!DM554, Source!FU554, "=", Source!FY554)</f>
        <v xml:space="preserve"> )*0,85=70,55</v>
      </c>
      <c r="G599" s="168"/>
      <c r="H599" s="37">
        <f>SUM(U592:U600)</f>
        <v>30.81</v>
      </c>
      <c r="I599" s="41"/>
      <c r="J599" s="32">
        <f>Source!AU554</f>
        <v>71</v>
      </c>
      <c r="K599" s="37">
        <f>SUM(V592:V600)</f>
        <v>31.01</v>
      </c>
      <c r="L599" s="39"/>
    </row>
    <row r="600" spans="1:26" ht="14.25">
      <c r="A600" s="59"/>
      <c r="B600" s="60"/>
      <c r="C600" s="60" t="s">
        <v>986</v>
      </c>
      <c r="D600" s="42" t="s">
        <v>987</v>
      </c>
      <c r="E600" s="43">
        <f>Source!AQ554</f>
        <v>5.75</v>
      </c>
      <c r="F600" s="44"/>
      <c r="G600" s="45" t="str">
        <f>Source!DI554</f>
        <v>)*1,2)*1,15</v>
      </c>
      <c r="H600" s="44"/>
      <c r="I600" s="45"/>
      <c r="J600" s="45"/>
      <c r="K600" s="44"/>
      <c r="L600" s="46">
        <f>Source!U554</f>
        <v>4.9831799999999991</v>
      </c>
    </row>
    <row r="601" spans="1:26" ht="15">
      <c r="G601" s="166">
        <f>H594+H595+H597+H598+H599</f>
        <v>127.6</v>
      </c>
      <c r="H601" s="166"/>
      <c r="J601" s="166">
        <f>K594+K595+K597+K598+K599</f>
        <v>127.71</v>
      </c>
      <c r="K601" s="166"/>
      <c r="L601" s="47">
        <f>Source!U554</f>
        <v>4.9831799999999991</v>
      </c>
      <c r="O601" s="26">
        <f>G601</f>
        <v>127.6</v>
      </c>
      <c r="P601" s="26">
        <f>J601</f>
        <v>127.71</v>
      </c>
      <c r="Q601" s="26">
        <f>L601</f>
        <v>4.9831799999999991</v>
      </c>
      <c r="W601">
        <f>IF(Source!BI554&lt;=1,H594+H595+H597+H598+H599, 0)</f>
        <v>127.6</v>
      </c>
      <c r="X601">
        <f>IF(Source!BI554=2,H594+H595+H597+H598+H599, 0)</f>
        <v>0</v>
      </c>
      <c r="Y601">
        <f>IF(Source!BI554=3,H594+H595+H597+H598+H599, 0)</f>
        <v>0</v>
      </c>
      <c r="Z601">
        <f>IF(Source!BI554=4,H594+H595+H597+H598+H599, 0)</f>
        <v>0</v>
      </c>
    </row>
    <row r="602" spans="1:26" ht="99.75">
      <c r="A602" s="59" t="str">
        <f>Source!E556</f>
        <v>102</v>
      </c>
      <c r="B602" s="60" t="str">
        <f>Source!F556</f>
        <v>Коммеческое предлож.№КП-261046 от 01.02.2021Г.</v>
      </c>
      <c r="C602" s="60" t="s">
        <v>1033</v>
      </c>
      <c r="D602" s="42" t="str">
        <f>Source!H556</f>
        <v>шт.</v>
      </c>
      <c r="E602" s="43">
        <f>Source!I556</f>
        <v>2</v>
      </c>
      <c r="F602" s="44">
        <f>Source!AL556</f>
        <v>1399.1200000000001</v>
      </c>
      <c r="G602" s="45" t="str">
        <f>Source!DD556</f>
        <v/>
      </c>
      <c r="H602" s="44">
        <f>ROUND(Source!AC556*Source!I556, 2)</f>
        <v>2798.24</v>
      </c>
      <c r="I602" s="45" t="str">
        <f>Source!BO556</f>
        <v/>
      </c>
      <c r="J602" s="45">
        <f>IF(Source!BC556&lt;&gt; 0, Source!BC556, 1)</f>
        <v>1</v>
      </c>
      <c r="K602" s="44">
        <f>Source!P556</f>
        <v>2798.24</v>
      </c>
      <c r="L602" s="48"/>
      <c r="S602">
        <f>ROUND((Source!FX556/100)*((ROUND(Source!AF556*Source!I556, 2)+ROUND(Source!AE556*Source!I556, 2))), 2)</f>
        <v>0</v>
      </c>
      <c r="T602">
        <f>Source!X556</f>
        <v>0</v>
      </c>
      <c r="U602">
        <f>ROUND((Source!FY556/100)*((ROUND(Source!AF556*Source!I556, 2)+ROUND(Source!AE556*Source!I556, 2))), 2)</f>
        <v>0</v>
      </c>
      <c r="V602">
        <f>Source!Y556</f>
        <v>0</v>
      </c>
    </row>
    <row r="603" spans="1:26" ht="15">
      <c r="G603" s="166">
        <f>H602</f>
        <v>2798.24</v>
      </c>
      <c r="H603" s="166"/>
      <c r="J603" s="166">
        <f>K602</f>
        <v>2798.24</v>
      </c>
      <c r="K603" s="166"/>
      <c r="L603" s="47">
        <f>Source!U556</f>
        <v>0</v>
      </c>
      <c r="O603" s="26">
        <f>G603</f>
        <v>2798.24</v>
      </c>
      <c r="P603" s="26">
        <f>J603</f>
        <v>2798.24</v>
      </c>
      <c r="Q603" s="26">
        <f>L603</f>
        <v>0</v>
      </c>
      <c r="W603">
        <f>IF(Source!BI556&lt;=1,H602, 0)</f>
        <v>0</v>
      </c>
      <c r="X603">
        <f>IF(Source!BI556=2,H602, 0)</f>
        <v>2798.24</v>
      </c>
      <c r="Y603">
        <f>IF(Source!BI556=3,H602, 0)</f>
        <v>0</v>
      </c>
      <c r="Z603">
        <f>IF(Source!BI556=4,H602, 0)</f>
        <v>0</v>
      </c>
    </row>
    <row r="604" spans="1:26" ht="99.75">
      <c r="A604" s="59" t="str">
        <f>Source!E558</f>
        <v>103</v>
      </c>
      <c r="B604" s="60" t="str">
        <f>Source!F558</f>
        <v>Коммеческое предлож.№КП-261046 от 01.02.2021Г.</v>
      </c>
      <c r="C604" s="60" t="s">
        <v>1034</v>
      </c>
      <c r="D604" s="42" t="str">
        <f>Source!H558</f>
        <v>шт.</v>
      </c>
      <c r="E604" s="43">
        <f>Source!I558</f>
        <v>1</v>
      </c>
      <c r="F604" s="44">
        <f>Source!AL558</f>
        <v>375.88</v>
      </c>
      <c r="G604" s="45" t="str">
        <f>Source!DD558</f>
        <v/>
      </c>
      <c r="H604" s="44">
        <f>ROUND(Source!AC558*Source!I558, 2)</f>
        <v>375.88</v>
      </c>
      <c r="I604" s="45" t="str">
        <f>Source!BO558</f>
        <v/>
      </c>
      <c r="J604" s="45">
        <f>IF(Source!BC558&lt;&gt; 0, Source!BC558, 1)</f>
        <v>1</v>
      </c>
      <c r="K604" s="44">
        <f>Source!P558</f>
        <v>375.88</v>
      </c>
      <c r="L604" s="48"/>
      <c r="S604">
        <f>ROUND((Source!FX558/100)*((ROUND(Source!AF558*Source!I558, 2)+ROUND(Source!AE558*Source!I558, 2))), 2)</f>
        <v>0</v>
      </c>
      <c r="T604">
        <f>Source!X558</f>
        <v>0</v>
      </c>
      <c r="U604">
        <f>ROUND((Source!FY558/100)*((ROUND(Source!AF558*Source!I558, 2)+ROUND(Source!AE558*Source!I558, 2))), 2)</f>
        <v>0</v>
      </c>
      <c r="V604">
        <f>Source!Y558</f>
        <v>0</v>
      </c>
    </row>
    <row r="605" spans="1:26" ht="15">
      <c r="G605" s="166">
        <f>H604</f>
        <v>375.88</v>
      </c>
      <c r="H605" s="166"/>
      <c r="J605" s="166">
        <f>K604</f>
        <v>375.88</v>
      </c>
      <c r="K605" s="166"/>
      <c r="L605" s="47">
        <f>Source!U558</f>
        <v>0</v>
      </c>
      <c r="O605" s="26">
        <f>G605</f>
        <v>375.88</v>
      </c>
      <c r="P605" s="26">
        <f>J605</f>
        <v>375.88</v>
      </c>
      <c r="Q605" s="26">
        <f>L605</f>
        <v>0</v>
      </c>
      <c r="W605">
        <f>IF(Source!BI558&lt;=1,H604, 0)</f>
        <v>0</v>
      </c>
      <c r="X605">
        <f>IF(Source!BI558=2,H604, 0)</f>
        <v>375.88</v>
      </c>
      <c r="Y605">
        <f>IF(Source!BI558=3,H604, 0)</f>
        <v>0</v>
      </c>
      <c r="Z605">
        <f>IF(Source!BI558=4,H604, 0)</f>
        <v>0</v>
      </c>
    </row>
    <row r="606" spans="1:26" ht="105">
      <c r="A606" s="16" t="str">
        <f>Source!E560</f>
        <v>104</v>
      </c>
      <c r="B606" s="58" t="s">
        <v>992</v>
      </c>
      <c r="C606" s="58" t="str">
        <f>Source!G560</f>
        <v>Установка виброизолятора номер 38</v>
      </c>
      <c r="D606" s="36" t="str">
        <f>Source!H560</f>
        <v>10 ШТ</v>
      </c>
      <c r="E606" s="22">
        <f>Source!I560</f>
        <v>0.4</v>
      </c>
      <c r="F606" s="37">
        <f>Source!AL560+Source!AM560+Source!AO560</f>
        <v>66.38</v>
      </c>
      <c r="G606" s="38"/>
      <c r="H606" s="37"/>
      <c r="I606" s="38" t="str">
        <f>Source!BO560</f>
        <v/>
      </c>
      <c r="J606" s="38"/>
      <c r="K606" s="37"/>
      <c r="L606" s="39"/>
      <c r="S606">
        <f>ROUND((Source!FX560/100)*((ROUND(Source!AF560*Source!I560, 2)+ROUND(Source!AE560*Source!I560, 2))), 2)</f>
        <v>23.42</v>
      </c>
      <c r="T606">
        <f>Source!X560</f>
        <v>23.38</v>
      </c>
      <c r="U606">
        <f>ROUND((Source!FY560/100)*((ROUND(Source!AF560*Source!I560, 2)+ROUND(Source!AE560*Source!I560, 2))), 2)</f>
        <v>14.34</v>
      </c>
      <c r="V606">
        <f>Source!Y560</f>
        <v>14.43</v>
      </c>
    </row>
    <row r="607" spans="1:26">
      <c r="C607" s="29" t="str">
        <f>"Объем: "&amp;Source!I560&amp;"=4/"&amp;"10"</f>
        <v>Объем: 0,4=4/10</v>
      </c>
    </row>
    <row r="608" spans="1:26" ht="14.25">
      <c r="A608" s="16"/>
      <c r="B608" s="58"/>
      <c r="C608" s="58" t="s">
        <v>980</v>
      </c>
      <c r="D608" s="36"/>
      <c r="E608" s="22"/>
      <c r="F608" s="37">
        <f>Source!AO560</f>
        <v>36.700000000000003</v>
      </c>
      <c r="G608" s="38" t="str">
        <f>Source!DG560</f>
        <v>)*1,2)*1,15</v>
      </c>
      <c r="H608" s="37">
        <f>ROUND(Source!AF560*Source!I560, 2)</f>
        <v>20.260000000000002</v>
      </c>
      <c r="I608" s="38"/>
      <c r="J608" s="38">
        <f>IF(Source!BA560&lt;&gt; 0, Source!BA560, 1)</f>
        <v>1</v>
      </c>
      <c r="K608" s="37">
        <f>Source!S560</f>
        <v>20.260000000000002</v>
      </c>
      <c r="L608" s="39"/>
      <c r="R608">
        <f>H608</f>
        <v>20.260000000000002</v>
      </c>
    </row>
    <row r="609" spans="1:26" ht="14.25">
      <c r="A609" s="16"/>
      <c r="B609" s="58"/>
      <c r="C609" s="58" t="s">
        <v>104</v>
      </c>
      <c r="D609" s="36"/>
      <c r="E609" s="22"/>
      <c r="F609" s="37">
        <f>Source!AM560</f>
        <v>0.66</v>
      </c>
      <c r="G609" s="38" t="str">
        <f>Source!DE560</f>
        <v>)*1,2)*1,25</v>
      </c>
      <c r="H609" s="37">
        <f>ROUND(Source!AD560*Source!I560, 2)</f>
        <v>0.4</v>
      </c>
      <c r="I609" s="38"/>
      <c r="J609" s="38">
        <f>IF(Source!BB560&lt;&gt; 0, Source!BB560, 1)</f>
        <v>1</v>
      </c>
      <c r="K609" s="37">
        <f>Source!Q560</f>
        <v>0.4</v>
      </c>
      <c r="L609" s="39"/>
    </row>
    <row r="610" spans="1:26" ht="14.25">
      <c r="A610" s="16"/>
      <c r="B610" s="58"/>
      <c r="C610" s="58" t="s">
        <v>981</v>
      </c>
      <c r="D610" s="36"/>
      <c r="E610" s="22"/>
      <c r="F610" s="37">
        <f>Source!AN560</f>
        <v>0.12</v>
      </c>
      <c r="G610" s="38" t="str">
        <f>Source!DF560</f>
        <v>)*1,2)*1,25</v>
      </c>
      <c r="H610" s="40">
        <f>ROUND(Source!AE560*Source!I560, 2)</f>
        <v>7.0000000000000007E-2</v>
      </c>
      <c r="I610" s="38"/>
      <c r="J610" s="38">
        <f>IF(Source!BS560&lt;&gt; 0, Source!BS560, 1)</f>
        <v>1</v>
      </c>
      <c r="K610" s="40">
        <f>Source!R560</f>
        <v>7.0000000000000007E-2</v>
      </c>
      <c r="L610" s="39"/>
      <c r="R610">
        <f>H610</f>
        <v>7.0000000000000007E-2</v>
      </c>
    </row>
    <row r="611" spans="1:26" ht="14.25">
      <c r="A611" s="16"/>
      <c r="B611" s="58"/>
      <c r="C611" s="58" t="s">
        <v>982</v>
      </c>
      <c r="D611" s="36"/>
      <c r="E611" s="22"/>
      <c r="F611" s="37">
        <f>Source!AL560</f>
        <v>29.02</v>
      </c>
      <c r="G611" s="38" t="str">
        <f>Source!DD560</f>
        <v/>
      </c>
      <c r="H611" s="37">
        <f>ROUND(Source!AC560*Source!I560, 2)</f>
        <v>11.61</v>
      </c>
      <c r="I611" s="38"/>
      <c r="J611" s="38">
        <f>IF(Source!BC560&lt;&gt; 0, Source!BC560, 1)</f>
        <v>1</v>
      </c>
      <c r="K611" s="37">
        <f>Source!P560</f>
        <v>11.61</v>
      </c>
      <c r="L611" s="39"/>
    </row>
    <row r="612" spans="1:26" ht="14.25">
      <c r="A612" s="16"/>
      <c r="B612" s="58"/>
      <c r="C612" s="58" t="s">
        <v>983</v>
      </c>
      <c r="D612" s="36" t="s">
        <v>984</v>
      </c>
      <c r="E612" s="22">
        <f>Source!BZ560</f>
        <v>128</v>
      </c>
      <c r="F612" s="167" t="str">
        <f>CONCATENATE(" )", Source!DL560, Source!FT560, "=", Source!FX560)</f>
        <v xml:space="preserve"> )*0,9=115,2</v>
      </c>
      <c r="G612" s="168"/>
      <c r="H612" s="37">
        <f>SUM(S606:S614)</f>
        <v>23.42</v>
      </c>
      <c r="I612" s="41"/>
      <c r="J612" s="32">
        <f>Source!AT560</f>
        <v>115</v>
      </c>
      <c r="K612" s="37">
        <f>SUM(T606:T614)</f>
        <v>23.38</v>
      </c>
      <c r="L612" s="39"/>
    </row>
    <row r="613" spans="1:26" ht="14.25">
      <c r="A613" s="16"/>
      <c r="B613" s="58"/>
      <c r="C613" s="58" t="s">
        <v>985</v>
      </c>
      <c r="D613" s="36" t="s">
        <v>984</v>
      </c>
      <c r="E613" s="22">
        <f>Source!CA560</f>
        <v>83</v>
      </c>
      <c r="F613" s="167" t="str">
        <f>CONCATENATE(" )", Source!DM560, Source!FU560, "=", Source!FY560)</f>
        <v xml:space="preserve"> )*0,85=70,55</v>
      </c>
      <c r="G613" s="168"/>
      <c r="H613" s="37">
        <f>SUM(U606:U614)</f>
        <v>14.34</v>
      </c>
      <c r="I613" s="41"/>
      <c r="J613" s="32">
        <f>Source!AU560</f>
        <v>71</v>
      </c>
      <c r="K613" s="37">
        <f>SUM(V606:V614)</f>
        <v>14.43</v>
      </c>
      <c r="L613" s="39"/>
    </row>
    <row r="614" spans="1:26" ht="14.25">
      <c r="A614" s="59"/>
      <c r="B614" s="60"/>
      <c r="C614" s="60" t="s">
        <v>986</v>
      </c>
      <c r="D614" s="42" t="s">
        <v>987</v>
      </c>
      <c r="E614" s="43">
        <f>Source!AQ560</f>
        <v>3.7</v>
      </c>
      <c r="F614" s="44"/>
      <c r="G614" s="45" t="str">
        <f>Source!DI560</f>
        <v>)*1,2)*1,15</v>
      </c>
      <c r="H614" s="44"/>
      <c r="I614" s="45"/>
      <c r="J614" s="45"/>
      <c r="K614" s="44"/>
      <c r="L614" s="46">
        <f>Source!U560</f>
        <v>2.0424000000000002</v>
      </c>
    </row>
    <row r="615" spans="1:26" ht="15">
      <c r="G615" s="166">
        <f>H608+H609+H611+H612+H613</f>
        <v>70.03</v>
      </c>
      <c r="H615" s="166"/>
      <c r="J615" s="166">
        <f>K608+K609+K611+K612+K613</f>
        <v>70.079999999999984</v>
      </c>
      <c r="K615" s="166"/>
      <c r="L615" s="47">
        <f>Source!U560</f>
        <v>2.0424000000000002</v>
      </c>
      <c r="O615" s="26">
        <f>G615</f>
        <v>70.03</v>
      </c>
      <c r="P615" s="26">
        <f>J615</f>
        <v>70.079999999999984</v>
      </c>
      <c r="Q615" s="26">
        <f>L615</f>
        <v>2.0424000000000002</v>
      </c>
      <c r="W615">
        <f>IF(Source!BI560&lt;=1,H608+H609+H611+H612+H613, 0)</f>
        <v>70.03</v>
      </c>
      <c r="X615">
        <f>IF(Source!BI560=2,H608+H609+H611+H612+H613, 0)</f>
        <v>0</v>
      </c>
      <c r="Y615">
        <f>IF(Source!BI560=3,H608+H609+H611+H612+H613, 0)</f>
        <v>0</v>
      </c>
      <c r="Z615">
        <f>IF(Source!BI560=4,H608+H609+H611+H612+H613, 0)</f>
        <v>0</v>
      </c>
    </row>
    <row r="616" spans="1:26" ht="99.75">
      <c r="A616" s="59" t="str">
        <f>Source!E562</f>
        <v>105</v>
      </c>
      <c r="B616" s="60" t="str">
        <f>Source!F562</f>
        <v>Коммеческое предлож.№КП-261046 от 01.02.2021Г.</v>
      </c>
      <c r="C616" s="60" t="s">
        <v>1016</v>
      </c>
      <c r="D616" s="42" t="str">
        <f>Source!H562</f>
        <v>шт.</v>
      </c>
      <c r="E616" s="43">
        <f>Source!I562</f>
        <v>1</v>
      </c>
      <c r="F616" s="44">
        <f>Source!AL562</f>
        <v>2150.89</v>
      </c>
      <c r="G616" s="45" t="str">
        <f>Source!DD562</f>
        <v/>
      </c>
      <c r="H616" s="44">
        <f>ROUND(Source!AC562*Source!I562, 2)</f>
        <v>2150.89</v>
      </c>
      <c r="I616" s="45" t="str">
        <f>Source!BO562</f>
        <v/>
      </c>
      <c r="J616" s="45">
        <f>IF(Source!BC562&lt;&gt; 0, Source!BC562, 1)</f>
        <v>1</v>
      </c>
      <c r="K616" s="44">
        <f>Source!P562</f>
        <v>2150.89</v>
      </c>
      <c r="L616" s="48"/>
      <c r="S616">
        <f>ROUND((Source!FX562/100)*((ROUND(Source!AF562*Source!I562, 2)+ROUND(Source!AE562*Source!I562, 2))), 2)</f>
        <v>0</v>
      </c>
      <c r="T616">
        <f>Source!X562</f>
        <v>0</v>
      </c>
      <c r="U616">
        <f>ROUND((Source!FY562/100)*((ROUND(Source!AF562*Source!I562, 2)+ROUND(Source!AE562*Source!I562, 2))), 2)</f>
        <v>0</v>
      </c>
      <c r="V616">
        <f>Source!Y562</f>
        <v>0</v>
      </c>
    </row>
    <row r="617" spans="1:26" ht="15">
      <c r="G617" s="166">
        <f>H616</f>
        <v>2150.89</v>
      </c>
      <c r="H617" s="166"/>
      <c r="J617" s="166">
        <f>K616</f>
        <v>2150.89</v>
      </c>
      <c r="K617" s="166"/>
      <c r="L617" s="47">
        <f>Source!U562</f>
        <v>0</v>
      </c>
      <c r="O617" s="26">
        <f>G617</f>
        <v>2150.89</v>
      </c>
      <c r="P617" s="26">
        <f>J617</f>
        <v>2150.89</v>
      </c>
      <c r="Q617" s="26">
        <f>L617</f>
        <v>0</v>
      </c>
      <c r="W617">
        <f>IF(Source!BI562&lt;=1,H616, 0)</f>
        <v>0</v>
      </c>
      <c r="X617">
        <f>IF(Source!BI562=2,H616, 0)</f>
        <v>2150.89</v>
      </c>
      <c r="Y617">
        <f>IF(Source!BI562=3,H616, 0)</f>
        <v>0</v>
      </c>
      <c r="Z617">
        <f>IF(Source!BI562=4,H616, 0)</f>
        <v>0</v>
      </c>
    </row>
    <row r="618" spans="1:26" ht="105">
      <c r="A618" s="16" t="str">
        <f>Source!E564</f>
        <v>106</v>
      </c>
      <c r="B618" s="58" t="s">
        <v>996</v>
      </c>
      <c r="C618" s="58" t="str">
        <f>Source!G564</f>
        <v>Установка кронштейнов под вентиляционное оборудование</v>
      </c>
      <c r="D618" s="36" t="str">
        <f>Source!H564</f>
        <v>100 кг</v>
      </c>
      <c r="E618" s="22">
        <f>Source!I564</f>
        <v>6.7000000000000004E-2</v>
      </c>
      <c r="F618" s="37">
        <f>Source!AL564+Source!AM564+Source!AO564</f>
        <v>932.04</v>
      </c>
      <c r="G618" s="38"/>
      <c r="H618" s="37"/>
      <c r="I618" s="38" t="str">
        <f>Source!BO564</f>
        <v/>
      </c>
      <c r="J618" s="38"/>
      <c r="K618" s="37"/>
      <c r="L618" s="39"/>
      <c r="S618">
        <f>ROUND((Source!FX564/100)*((ROUND(Source!AF564*Source!I564, 2)+ROUND(Source!AE564*Source!I564, 2))), 2)</f>
        <v>5.94</v>
      </c>
      <c r="T618">
        <f>Source!X564</f>
        <v>5.93</v>
      </c>
      <c r="U618">
        <f>ROUND((Source!FY564/100)*((ROUND(Source!AF564*Source!I564, 2)+ROUND(Source!AE564*Source!I564, 2))), 2)</f>
        <v>3.64</v>
      </c>
      <c r="V618">
        <f>Source!Y564</f>
        <v>3.66</v>
      </c>
    </row>
    <row r="619" spans="1:26">
      <c r="C619" s="29" t="str">
        <f>"Объем: "&amp;Source!I564&amp;"=6,7/"&amp;"100"</f>
        <v>Объем: 0,067=6,7/100</v>
      </c>
    </row>
    <row r="620" spans="1:26" ht="14.25">
      <c r="A620" s="16"/>
      <c r="B620" s="58"/>
      <c r="C620" s="58" t="s">
        <v>980</v>
      </c>
      <c r="D620" s="36"/>
      <c r="E620" s="22"/>
      <c r="F620" s="37">
        <f>Source!AO564</f>
        <v>55.26</v>
      </c>
      <c r="G620" s="38" t="str">
        <f>Source!DG564</f>
        <v>)*1,2)*1,15</v>
      </c>
      <c r="H620" s="37">
        <f>ROUND(Source!AF564*Source!I564, 2)</f>
        <v>5.1100000000000003</v>
      </c>
      <c r="I620" s="38"/>
      <c r="J620" s="38">
        <f>IF(Source!BA564&lt;&gt; 0, Source!BA564, 1)</f>
        <v>1</v>
      </c>
      <c r="K620" s="37">
        <f>Source!S564</f>
        <v>5.1100000000000003</v>
      </c>
      <c r="L620" s="39"/>
      <c r="R620">
        <f>H620</f>
        <v>5.1100000000000003</v>
      </c>
    </row>
    <row r="621" spans="1:26" ht="14.25">
      <c r="A621" s="16"/>
      <c r="B621" s="58"/>
      <c r="C621" s="58" t="s">
        <v>104</v>
      </c>
      <c r="D621" s="36"/>
      <c r="E621" s="22"/>
      <c r="F621" s="37">
        <f>Source!AM564</f>
        <v>10.16</v>
      </c>
      <c r="G621" s="38" t="str">
        <f>Source!DE564</f>
        <v>)*1,2)*1,25</v>
      </c>
      <c r="H621" s="37">
        <f>ROUND(Source!AD564*Source!I564, 2)</f>
        <v>1.02</v>
      </c>
      <c r="I621" s="38"/>
      <c r="J621" s="38">
        <f>IF(Source!BB564&lt;&gt; 0, Source!BB564, 1)</f>
        <v>1</v>
      </c>
      <c r="K621" s="37">
        <f>Source!Q564</f>
        <v>1.02</v>
      </c>
      <c r="L621" s="39"/>
    </row>
    <row r="622" spans="1:26" ht="14.25">
      <c r="A622" s="16"/>
      <c r="B622" s="58"/>
      <c r="C622" s="58" t="s">
        <v>981</v>
      </c>
      <c r="D622" s="36"/>
      <c r="E622" s="22"/>
      <c r="F622" s="37">
        <f>Source!AN564</f>
        <v>0.46</v>
      </c>
      <c r="G622" s="38" t="str">
        <f>Source!DF564</f>
        <v>)*1,2)*1,25</v>
      </c>
      <c r="H622" s="40">
        <f>ROUND(Source!AE564*Source!I564, 2)</f>
        <v>0.05</v>
      </c>
      <c r="I622" s="38"/>
      <c r="J622" s="38">
        <f>IF(Source!BS564&lt;&gt; 0, Source!BS564, 1)</f>
        <v>1</v>
      </c>
      <c r="K622" s="40">
        <f>Source!R564</f>
        <v>0.05</v>
      </c>
      <c r="L622" s="39"/>
      <c r="R622">
        <f>H622</f>
        <v>0.05</v>
      </c>
    </row>
    <row r="623" spans="1:26" ht="14.25">
      <c r="A623" s="16"/>
      <c r="B623" s="58"/>
      <c r="C623" s="58" t="s">
        <v>982</v>
      </c>
      <c r="D623" s="36"/>
      <c r="E623" s="22"/>
      <c r="F623" s="37">
        <f>Source!AL564</f>
        <v>866.62</v>
      </c>
      <c r="G623" s="38" t="str">
        <f>Source!DD564</f>
        <v/>
      </c>
      <c r="H623" s="37">
        <f>ROUND(Source!AC564*Source!I564, 2)</f>
        <v>58.06</v>
      </c>
      <c r="I623" s="38"/>
      <c r="J623" s="38">
        <f>IF(Source!BC564&lt;&gt; 0, Source!BC564, 1)</f>
        <v>1</v>
      </c>
      <c r="K623" s="37">
        <f>Source!P564</f>
        <v>58.06</v>
      </c>
      <c r="L623" s="39"/>
    </row>
    <row r="624" spans="1:26" ht="14.25">
      <c r="A624" s="16"/>
      <c r="B624" s="58"/>
      <c r="C624" s="58" t="s">
        <v>983</v>
      </c>
      <c r="D624" s="36" t="s">
        <v>984</v>
      </c>
      <c r="E624" s="22">
        <f>Source!BZ564</f>
        <v>128</v>
      </c>
      <c r="F624" s="167" t="str">
        <f>CONCATENATE(" )", Source!DL564, Source!FT564, "=", Source!FX564)</f>
        <v xml:space="preserve"> )*0,9=115,2</v>
      </c>
      <c r="G624" s="168"/>
      <c r="H624" s="37">
        <f>SUM(S618:S626)</f>
        <v>5.94</v>
      </c>
      <c r="I624" s="41"/>
      <c r="J624" s="32">
        <f>Source!AT564</f>
        <v>115</v>
      </c>
      <c r="K624" s="37">
        <f>SUM(T618:T626)</f>
        <v>5.93</v>
      </c>
      <c r="L624" s="39"/>
    </row>
    <row r="625" spans="1:32" ht="14.25">
      <c r="A625" s="16"/>
      <c r="B625" s="58"/>
      <c r="C625" s="58" t="s">
        <v>985</v>
      </c>
      <c r="D625" s="36" t="s">
        <v>984</v>
      </c>
      <c r="E625" s="22">
        <f>Source!CA564</f>
        <v>83</v>
      </c>
      <c r="F625" s="167" t="str">
        <f>CONCATENATE(" )", Source!DM564, Source!FU564, "=", Source!FY564)</f>
        <v xml:space="preserve"> )*0,85=70,55</v>
      </c>
      <c r="G625" s="168"/>
      <c r="H625" s="37">
        <f>SUM(U618:U626)</f>
        <v>3.64</v>
      </c>
      <c r="I625" s="41"/>
      <c r="J625" s="32">
        <f>Source!AU564</f>
        <v>71</v>
      </c>
      <c r="K625" s="37">
        <f>SUM(V618:V626)</f>
        <v>3.66</v>
      </c>
      <c r="L625" s="39"/>
    </row>
    <row r="626" spans="1:32" ht="14.25">
      <c r="A626" s="59"/>
      <c r="B626" s="60"/>
      <c r="C626" s="60" t="s">
        <v>986</v>
      </c>
      <c r="D626" s="42" t="s">
        <v>987</v>
      </c>
      <c r="E626" s="43">
        <f>Source!AQ564</f>
        <v>6.02</v>
      </c>
      <c r="F626" s="44"/>
      <c r="G626" s="45" t="str">
        <f>Source!DI564</f>
        <v>)*1,2)*1,15</v>
      </c>
      <c r="H626" s="44"/>
      <c r="I626" s="45"/>
      <c r="J626" s="45"/>
      <c r="K626" s="44"/>
      <c r="L626" s="46">
        <f>Source!U564</f>
        <v>0.55660919999999992</v>
      </c>
    </row>
    <row r="627" spans="1:32" ht="15">
      <c r="G627" s="166">
        <f>H620+H621+H623+H624+H625</f>
        <v>73.77</v>
      </c>
      <c r="H627" s="166"/>
      <c r="J627" s="166">
        <f>K620+K621+K623+K624+K625</f>
        <v>73.78</v>
      </c>
      <c r="K627" s="166"/>
      <c r="L627" s="47">
        <f>Source!U564</f>
        <v>0.55660919999999992</v>
      </c>
      <c r="O627" s="26">
        <f>G627</f>
        <v>73.77</v>
      </c>
      <c r="P627" s="26">
        <f>J627</f>
        <v>73.78</v>
      </c>
      <c r="Q627" s="26">
        <f>L627</f>
        <v>0.55660919999999992</v>
      </c>
      <c r="W627">
        <f>IF(Source!BI564&lt;=1,H620+H621+H623+H624+H625, 0)</f>
        <v>73.77</v>
      </c>
      <c r="X627">
        <f>IF(Source!BI564=2,H620+H621+H623+H624+H625, 0)</f>
        <v>0</v>
      </c>
      <c r="Y627">
        <f>IF(Source!BI564=3,H620+H621+H623+H624+H625, 0)</f>
        <v>0</v>
      </c>
      <c r="Z627">
        <f>IF(Source!BI564=4,H620+H621+H623+H624+H625, 0)</f>
        <v>0</v>
      </c>
    </row>
    <row r="628" spans="1:32" ht="28.5">
      <c r="A628" s="59" t="str">
        <f>Source!E566</f>
        <v>107</v>
      </c>
      <c r="B628" s="60" t="str">
        <f>Source!F566</f>
        <v>18.5.08.18-0071</v>
      </c>
      <c r="C628" s="60" t="str">
        <f>Source!G566</f>
        <v>Кронштейны и подставки под оборудование из сортовой стали</v>
      </c>
      <c r="D628" s="42" t="str">
        <f>Source!H566</f>
        <v>кг</v>
      </c>
      <c r="E628" s="43">
        <f>Source!I566</f>
        <v>-6.7</v>
      </c>
      <c r="F628" s="44">
        <f>Source!AL566</f>
        <v>8.52</v>
      </c>
      <c r="G628" s="45" t="str">
        <f>Source!DD566</f>
        <v/>
      </c>
      <c r="H628" s="44">
        <f>ROUND(Source!AC566*Source!I566, 2)</f>
        <v>-57.08</v>
      </c>
      <c r="I628" s="45" t="str">
        <f>Source!BO566</f>
        <v/>
      </c>
      <c r="J628" s="45">
        <f>IF(Source!BC566&lt;&gt; 0, Source!BC566, 1)</f>
        <v>1</v>
      </c>
      <c r="K628" s="44">
        <f>Source!P566</f>
        <v>-57.08</v>
      </c>
      <c r="L628" s="48"/>
      <c r="S628">
        <f>ROUND((Source!FX566/100)*((ROUND(Source!AF566*Source!I566, 2)+ROUND(Source!AE566*Source!I566, 2))), 2)</f>
        <v>0</v>
      </c>
      <c r="T628">
        <f>Source!X566</f>
        <v>0</v>
      </c>
      <c r="U628">
        <f>ROUND((Source!FY566/100)*((ROUND(Source!AF566*Source!I566, 2)+ROUND(Source!AE566*Source!I566, 2))), 2)</f>
        <v>0</v>
      </c>
      <c r="V628">
        <f>Source!Y566</f>
        <v>0</v>
      </c>
    </row>
    <row r="629" spans="1:32" ht="15">
      <c r="G629" s="166">
        <f>H628</f>
        <v>-57.08</v>
      </c>
      <c r="H629" s="166"/>
      <c r="J629" s="166">
        <f>K628</f>
        <v>-57.08</v>
      </c>
      <c r="K629" s="166"/>
      <c r="L629" s="47">
        <f>Source!U566</f>
        <v>0</v>
      </c>
      <c r="O629" s="26">
        <f>G629</f>
        <v>-57.08</v>
      </c>
      <c r="P629" s="26">
        <f>J629</f>
        <v>-57.08</v>
      </c>
      <c r="Q629" s="26">
        <f>L629</f>
        <v>0</v>
      </c>
      <c r="W629">
        <f>IF(Source!BI566&lt;=1,H628, 0)</f>
        <v>-57.08</v>
      </c>
      <c r="X629">
        <f>IF(Source!BI566=2,H628, 0)</f>
        <v>0</v>
      </c>
      <c r="Y629">
        <f>IF(Source!BI566=3,H628, 0)</f>
        <v>0</v>
      </c>
      <c r="Z629">
        <f>IF(Source!BI566=4,H628, 0)</f>
        <v>0</v>
      </c>
    </row>
    <row r="630" spans="1:32" ht="99.75">
      <c r="A630" s="59" t="str">
        <f>Source!E568</f>
        <v>108</v>
      </c>
      <c r="B630" s="60" t="str">
        <f>Source!F568</f>
        <v>Коммеческое предлож.№КП-261046 от 01.02.2021Г.</v>
      </c>
      <c r="C630" s="60" t="s">
        <v>1036</v>
      </c>
      <c r="D630" s="42" t="str">
        <f>Source!H568</f>
        <v>шт.</v>
      </c>
      <c r="E630" s="43">
        <f>Source!I568</f>
        <v>1</v>
      </c>
      <c r="F630" s="44">
        <f>Source!AL568</f>
        <v>5826.21</v>
      </c>
      <c r="G630" s="45" t="str">
        <f>Source!DD568</f>
        <v/>
      </c>
      <c r="H630" s="44">
        <f>ROUND(Source!AC568*Source!I568, 2)</f>
        <v>5826.21</v>
      </c>
      <c r="I630" s="45" t="str">
        <f>Source!BO568</f>
        <v/>
      </c>
      <c r="J630" s="45">
        <f>IF(Source!BC568&lt;&gt; 0, Source!BC568, 1)</f>
        <v>1</v>
      </c>
      <c r="K630" s="44">
        <f>Source!P568</f>
        <v>5826.21</v>
      </c>
      <c r="L630" s="48"/>
      <c r="S630">
        <f>ROUND((Source!FX568/100)*((ROUND(Source!AF568*Source!I568, 2)+ROUND(Source!AE568*Source!I568, 2))), 2)</f>
        <v>0</v>
      </c>
      <c r="T630">
        <f>Source!X568</f>
        <v>0</v>
      </c>
      <c r="U630">
        <f>ROUND((Source!FY568/100)*((ROUND(Source!AF568*Source!I568, 2)+ROUND(Source!AE568*Source!I568, 2))), 2)</f>
        <v>0</v>
      </c>
      <c r="V630">
        <f>Source!Y568</f>
        <v>0</v>
      </c>
    </row>
    <row r="631" spans="1:32" ht="15">
      <c r="G631" s="166">
        <f>H630</f>
        <v>5826.21</v>
      </c>
      <c r="H631" s="166"/>
      <c r="J631" s="166">
        <f>K630</f>
        <v>5826.21</v>
      </c>
      <c r="K631" s="166"/>
      <c r="L631" s="47">
        <f>Source!U568</f>
        <v>0</v>
      </c>
      <c r="O631" s="26">
        <f>G631</f>
        <v>5826.21</v>
      </c>
      <c r="P631" s="26">
        <f>J631</f>
        <v>5826.21</v>
      </c>
      <c r="Q631" s="26">
        <f>L631</f>
        <v>0</v>
      </c>
      <c r="W631">
        <f>IF(Source!BI568&lt;=1,H630, 0)</f>
        <v>5826.21</v>
      </c>
      <c r="X631">
        <f>IF(Source!BI568=2,H630, 0)</f>
        <v>0</v>
      </c>
      <c r="Y631">
        <f>IF(Source!BI568=3,H630, 0)</f>
        <v>0</v>
      </c>
      <c r="Z631">
        <f>IF(Source!BI568=4,H630, 0)</f>
        <v>0</v>
      </c>
    </row>
    <row r="633" spans="1:32" ht="15">
      <c r="A633" s="171" t="str">
        <f>CONCATENATE("Итого по разделу: ",IF(Source!G570&lt;&gt;"Новый раздел", Source!G570, ""))</f>
        <v>Итого по разделу: 10.Система ПД5 (оборудование)</v>
      </c>
      <c r="B633" s="171"/>
      <c r="C633" s="171"/>
      <c r="D633" s="171"/>
      <c r="E633" s="171"/>
      <c r="F633" s="171"/>
      <c r="G633" s="159">
        <f>SUM(O578:O632)</f>
        <v>45627.039999999986</v>
      </c>
      <c r="H633" s="159"/>
      <c r="I633" s="35"/>
      <c r="J633" s="159">
        <f>SUM(P578:P632)</f>
        <v>45627.69999999999</v>
      </c>
      <c r="K633" s="159"/>
      <c r="L633" s="47">
        <f>SUM(Q578:Q632)</f>
        <v>27.440389200000002</v>
      </c>
      <c r="AF633" s="63" t="str">
        <f>CONCATENATE("Итого по разделу: ",IF(Source!G570&lt;&gt;"Новый раздел", Source!G570, ""))</f>
        <v>Итого по разделу: 10.Система ПД5 (оборудование)</v>
      </c>
    </row>
    <row r="637" spans="1:32" ht="16.5">
      <c r="A637" s="169" t="str">
        <f>CONCATENATE("Раздел: ",IF(Source!G600&lt;&gt;"Новый раздел", Source!G600, ""))</f>
        <v>Раздел: 11.Система ПД6 (оборудование)</v>
      </c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</row>
    <row r="638" spans="1:32" ht="105">
      <c r="A638" s="16" t="str">
        <f>Source!E605</f>
        <v>109</v>
      </c>
      <c r="B638" s="58" t="s">
        <v>979</v>
      </c>
      <c r="C638" s="58" t="str">
        <f>Source!G605</f>
        <v>Установка вентиляторов осевых массой до 0,2 т</v>
      </c>
      <c r="D638" s="36" t="str">
        <f>Source!H605</f>
        <v>ШТ</v>
      </c>
      <c r="E638" s="22">
        <f>Source!I605</f>
        <v>1</v>
      </c>
      <c r="F638" s="37">
        <f>Source!AL605+Source!AM605+Source!AO605</f>
        <v>179.54000000000002</v>
      </c>
      <c r="G638" s="38"/>
      <c r="H638" s="37"/>
      <c r="I638" s="38" t="str">
        <f>Source!BO605</f>
        <v/>
      </c>
      <c r="J638" s="38"/>
      <c r="K638" s="37"/>
      <c r="L638" s="39"/>
      <c r="S638">
        <f>ROUND((Source!FX605/100)*((ROUND(Source!AF605*Source!I605, 2)+ROUND(Source!AE605*Source!I605, 2))), 2)</f>
        <v>228.42</v>
      </c>
      <c r="T638">
        <f>Source!X605</f>
        <v>228.02</v>
      </c>
      <c r="U638">
        <f>ROUND((Source!FY605/100)*((ROUND(Source!AF605*Source!I605, 2)+ROUND(Source!AE605*Source!I605, 2))), 2)</f>
        <v>139.88999999999999</v>
      </c>
      <c r="V638">
        <f>Source!Y605</f>
        <v>140.78</v>
      </c>
    </row>
    <row r="639" spans="1:32" ht="14.25">
      <c r="A639" s="16"/>
      <c r="B639" s="58"/>
      <c r="C639" s="58" t="s">
        <v>980</v>
      </c>
      <c r="D639" s="36"/>
      <c r="E639" s="22"/>
      <c r="F639" s="37">
        <f>Source!AO605</f>
        <v>138.43</v>
      </c>
      <c r="G639" s="38" t="str">
        <f>Source!DG605</f>
        <v>)*1,2)*1,15</v>
      </c>
      <c r="H639" s="37">
        <f>ROUND(Source!AF605*Source!I605, 2)</f>
        <v>191.03</v>
      </c>
      <c r="I639" s="38"/>
      <c r="J639" s="38">
        <f>IF(Source!BA605&lt;&gt; 0, Source!BA605, 1)</f>
        <v>1</v>
      </c>
      <c r="K639" s="37">
        <f>Source!S605</f>
        <v>191.03</v>
      </c>
      <c r="L639" s="39"/>
      <c r="R639">
        <f>H639</f>
        <v>191.03</v>
      </c>
    </row>
    <row r="640" spans="1:32" ht="14.25">
      <c r="A640" s="16"/>
      <c r="B640" s="58"/>
      <c r="C640" s="58" t="s">
        <v>104</v>
      </c>
      <c r="D640" s="36"/>
      <c r="E640" s="22"/>
      <c r="F640" s="37">
        <f>Source!AM605</f>
        <v>39.090000000000003</v>
      </c>
      <c r="G640" s="38" t="str">
        <f>Source!DE605</f>
        <v>)*1,2)*1,25</v>
      </c>
      <c r="H640" s="37">
        <f>ROUND(Source!AD605*Source!I605, 2)</f>
        <v>58.64</v>
      </c>
      <c r="I640" s="38"/>
      <c r="J640" s="38">
        <f>IF(Source!BB605&lt;&gt; 0, Source!BB605, 1)</f>
        <v>1</v>
      </c>
      <c r="K640" s="37">
        <f>Source!Q605</f>
        <v>58.64</v>
      </c>
      <c r="L640" s="39"/>
    </row>
    <row r="641" spans="1:26" ht="14.25">
      <c r="A641" s="16"/>
      <c r="B641" s="58"/>
      <c r="C641" s="58" t="s">
        <v>981</v>
      </c>
      <c r="D641" s="36"/>
      <c r="E641" s="22"/>
      <c r="F641" s="37">
        <f>Source!AN605</f>
        <v>4.83</v>
      </c>
      <c r="G641" s="38" t="str">
        <f>Source!DF605</f>
        <v>)*1,2)*1,25</v>
      </c>
      <c r="H641" s="40">
        <f>ROUND(Source!AE605*Source!I605, 2)</f>
        <v>7.25</v>
      </c>
      <c r="I641" s="38"/>
      <c r="J641" s="38">
        <f>IF(Source!BS605&lt;&gt; 0, Source!BS605, 1)</f>
        <v>1</v>
      </c>
      <c r="K641" s="40">
        <f>Source!R605</f>
        <v>7.25</v>
      </c>
      <c r="L641" s="39"/>
      <c r="R641">
        <f>H641</f>
        <v>7.25</v>
      </c>
    </row>
    <row r="642" spans="1:26" ht="14.25">
      <c r="A642" s="16"/>
      <c r="B642" s="58"/>
      <c r="C642" s="58" t="s">
        <v>982</v>
      </c>
      <c r="D642" s="36"/>
      <c r="E642" s="22"/>
      <c r="F642" s="37">
        <f>Source!AL605</f>
        <v>2.02</v>
      </c>
      <c r="G642" s="38" t="str">
        <f>Source!DD605</f>
        <v/>
      </c>
      <c r="H642" s="37">
        <f>ROUND(Source!AC605*Source!I605, 2)</f>
        <v>2.02</v>
      </c>
      <c r="I642" s="38"/>
      <c r="J642" s="38">
        <f>IF(Source!BC605&lt;&gt; 0, Source!BC605, 1)</f>
        <v>1</v>
      </c>
      <c r="K642" s="37">
        <f>Source!P605</f>
        <v>2.02</v>
      </c>
      <c r="L642" s="39"/>
    </row>
    <row r="643" spans="1:26" ht="14.25">
      <c r="A643" s="16"/>
      <c r="B643" s="58"/>
      <c r="C643" s="58" t="s">
        <v>983</v>
      </c>
      <c r="D643" s="36" t="s">
        <v>984</v>
      </c>
      <c r="E643" s="22">
        <f>Source!BZ605</f>
        <v>128</v>
      </c>
      <c r="F643" s="167" t="str">
        <f>CONCATENATE(" )", Source!DL605, Source!FT605, "=", Source!FX605)</f>
        <v xml:space="preserve"> )*0,9=115,2</v>
      </c>
      <c r="G643" s="168"/>
      <c r="H643" s="37">
        <f>SUM(S638:S645)</f>
        <v>228.42</v>
      </c>
      <c r="I643" s="41"/>
      <c r="J643" s="32">
        <f>Source!AT605</f>
        <v>115</v>
      </c>
      <c r="K643" s="37">
        <f>SUM(T638:T645)</f>
        <v>228.02</v>
      </c>
      <c r="L643" s="39"/>
    </row>
    <row r="644" spans="1:26" ht="14.25">
      <c r="A644" s="16"/>
      <c r="B644" s="58"/>
      <c r="C644" s="58" t="s">
        <v>985</v>
      </c>
      <c r="D644" s="36" t="s">
        <v>984</v>
      </c>
      <c r="E644" s="22">
        <f>Source!CA605</f>
        <v>83</v>
      </c>
      <c r="F644" s="167" t="str">
        <f>CONCATENATE(" )", Source!DM605, Source!FU605, "=", Source!FY605)</f>
        <v xml:space="preserve"> )*0,85=70,55</v>
      </c>
      <c r="G644" s="168"/>
      <c r="H644" s="37">
        <f>SUM(U638:U645)</f>
        <v>139.88999999999999</v>
      </c>
      <c r="I644" s="41"/>
      <c r="J644" s="32">
        <f>Source!AU605</f>
        <v>71</v>
      </c>
      <c r="K644" s="37">
        <f>SUM(V638:V645)</f>
        <v>140.78</v>
      </c>
      <c r="L644" s="39"/>
    </row>
    <row r="645" spans="1:26" ht="14.25">
      <c r="A645" s="59"/>
      <c r="B645" s="60"/>
      <c r="C645" s="60" t="s">
        <v>986</v>
      </c>
      <c r="D645" s="42" t="s">
        <v>987</v>
      </c>
      <c r="E645" s="43">
        <f>Source!AQ605</f>
        <v>14.39</v>
      </c>
      <c r="F645" s="44"/>
      <c r="G645" s="45" t="str">
        <f>Source!DI605</f>
        <v>)*1,2)*1,15</v>
      </c>
      <c r="H645" s="44"/>
      <c r="I645" s="45"/>
      <c r="J645" s="45"/>
      <c r="K645" s="44"/>
      <c r="L645" s="46">
        <f>Source!U605</f>
        <v>19.8582</v>
      </c>
    </row>
    <row r="646" spans="1:26" ht="15">
      <c r="G646" s="166">
        <f>H639+H640+H642+H643+H644</f>
        <v>620</v>
      </c>
      <c r="H646" s="166"/>
      <c r="J646" s="166">
        <f>K639+K640+K642+K643+K644</f>
        <v>620.49</v>
      </c>
      <c r="K646" s="166"/>
      <c r="L646" s="47">
        <f>Source!U605</f>
        <v>19.8582</v>
      </c>
      <c r="O646" s="26">
        <f>G646</f>
        <v>620</v>
      </c>
      <c r="P646" s="26">
        <f>J646</f>
        <v>620.49</v>
      </c>
      <c r="Q646" s="26">
        <f>L646</f>
        <v>19.8582</v>
      </c>
      <c r="W646">
        <f>IF(Source!BI605&lt;=1,H639+H640+H642+H643+H644, 0)</f>
        <v>620</v>
      </c>
      <c r="X646">
        <f>IF(Source!BI605=2,H639+H640+H642+H643+H644, 0)</f>
        <v>0</v>
      </c>
      <c r="Y646">
        <f>IF(Source!BI605=3,H639+H640+H642+H643+H644, 0)</f>
        <v>0</v>
      </c>
      <c r="Z646">
        <f>IF(Source!BI605=4,H639+H640+H642+H643+H644, 0)</f>
        <v>0</v>
      </c>
    </row>
    <row r="647" spans="1:26" ht="28.5">
      <c r="A647" s="59" t="str">
        <f>Source!E607</f>
        <v>110</v>
      </c>
      <c r="B647" s="60" t="str">
        <f>Source!F607</f>
        <v>01.7.15.02-0051</v>
      </c>
      <c r="C647" s="60" t="str">
        <f>Source!G607</f>
        <v>Болты анкерные</v>
      </c>
      <c r="D647" s="42" t="str">
        <f>Source!H607</f>
        <v>т</v>
      </c>
      <c r="E647" s="43">
        <f>Source!I607</f>
        <v>9.4000000000000004E-3</v>
      </c>
      <c r="F647" s="44">
        <f>Source!AL607</f>
        <v>10068</v>
      </c>
      <c r="G647" s="45" t="str">
        <f>Source!DD607</f>
        <v/>
      </c>
      <c r="H647" s="44">
        <f>ROUND(Source!AC607*Source!I607, 2)</f>
        <v>94.64</v>
      </c>
      <c r="I647" s="45" t="str">
        <f>Source!BO607</f>
        <v/>
      </c>
      <c r="J647" s="45">
        <f>IF(Source!BC607&lt;&gt; 0, Source!BC607, 1)</f>
        <v>1</v>
      </c>
      <c r="K647" s="44">
        <f>Source!P607</f>
        <v>94.64</v>
      </c>
      <c r="L647" s="48"/>
      <c r="S647">
        <f>ROUND((Source!FX607/100)*((ROUND(Source!AF607*Source!I607, 2)+ROUND(Source!AE607*Source!I607, 2))), 2)</f>
        <v>0</v>
      </c>
      <c r="T647">
        <f>Source!X607</f>
        <v>0</v>
      </c>
      <c r="U647">
        <f>ROUND((Source!FY607/100)*((ROUND(Source!AF607*Source!I607, 2)+ROUND(Source!AE607*Source!I607, 2))), 2)</f>
        <v>0</v>
      </c>
      <c r="V647">
        <f>Source!Y607</f>
        <v>0</v>
      </c>
    </row>
    <row r="648" spans="1:26" ht="15">
      <c r="G648" s="166">
        <f>H647</f>
        <v>94.64</v>
      </c>
      <c r="H648" s="166"/>
      <c r="J648" s="166">
        <f>K647</f>
        <v>94.64</v>
      </c>
      <c r="K648" s="166"/>
      <c r="L648" s="47">
        <f>Source!U607</f>
        <v>0</v>
      </c>
      <c r="O648" s="26">
        <f>G648</f>
        <v>94.64</v>
      </c>
      <c r="P648" s="26">
        <f>J648</f>
        <v>94.64</v>
      </c>
      <c r="Q648" s="26">
        <f>L648</f>
        <v>0</v>
      </c>
      <c r="W648">
        <f>IF(Source!BI607&lt;=1,H647, 0)</f>
        <v>94.64</v>
      </c>
      <c r="X648">
        <f>IF(Source!BI607=2,H647, 0)</f>
        <v>0</v>
      </c>
      <c r="Y648">
        <f>IF(Source!BI607=3,H647, 0)</f>
        <v>0</v>
      </c>
      <c r="Z648">
        <f>IF(Source!BI607=4,H647, 0)</f>
        <v>0</v>
      </c>
    </row>
    <row r="649" spans="1:26" ht="99.75">
      <c r="A649" s="61" t="str">
        <f>Source!E609</f>
        <v>111</v>
      </c>
      <c r="B649" s="62" t="str">
        <f>Source!F609</f>
        <v>Коммеческое предлож.№КП-261046 от 01.02.2021Г.</v>
      </c>
      <c r="C649" s="62" t="s">
        <v>1038</v>
      </c>
      <c r="D649" s="49" t="str">
        <f>Source!H609</f>
        <v>шт.</v>
      </c>
      <c r="E649" s="50">
        <f>Source!I609</f>
        <v>1</v>
      </c>
      <c r="F649" s="51">
        <f>Source!AL609</f>
        <v>91805.71</v>
      </c>
      <c r="G649" s="52" t="str">
        <f>Source!DD609</f>
        <v/>
      </c>
      <c r="H649" s="51">
        <f>ROUND(Source!AC609*Source!I609, 2)</f>
        <v>91805.71</v>
      </c>
      <c r="I649" s="52" t="str">
        <f>Source!BO609</f>
        <v/>
      </c>
      <c r="J649" s="52">
        <f>IF(Source!BC609&lt;&gt; 0, Source!BC609, 1)</f>
        <v>1</v>
      </c>
      <c r="K649" s="51">
        <f>Source!P609</f>
        <v>91805.71</v>
      </c>
      <c r="L649" s="53"/>
      <c r="S649">
        <f>ROUND((Source!FX609/100)*((ROUND(Source!AF609*Source!I609, 2)+ROUND(Source!AE609*Source!I609, 2))), 2)</f>
        <v>0</v>
      </c>
      <c r="T649">
        <f>Source!X609</f>
        <v>0</v>
      </c>
      <c r="U649">
        <f>ROUND((Source!FY609/100)*((ROUND(Source!AF609*Source!I609, 2)+ROUND(Source!AE609*Source!I609, 2))), 2)</f>
        <v>0</v>
      </c>
      <c r="V649">
        <f>Source!Y609</f>
        <v>0</v>
      </c>
    </row>
    <row r="650" spans="1:26" ht="15">
      <c r="A650" s="28"/>
      <c r="B650" s="28"/>
      <c r="C650" s="28"/>
      <c r="D650" s="28"/>
      <c r="E650" s="28"/>
      <c r="F650" s="28"/>
      <c r="G650" s="170">
        <f>H649</f>
        <v>91805.71</v>
      </c>
      <c r="H650" s="170"/>
      <c r="I650" s="28"/>
      <c r="J650" s="170">
        <f>K649</f>
        <v>91805.71</v>
      </c>
      <c r="K650" s="170"/>
      <c r="L650" s="54">
        <f>Source!U609</f>
        <v>0</v>
      </c>
      <c r="O650" s="26">
        <f>G650</f>
        <v>91805.71</v>
      </c>
      <c r="P650" s="26">
        <f>J650</f>
        <v>91805.71</v>
      </c>
      <c r="Q650" s="26">
        <f>L650</f>
        <v>0</v>
      </c>
      <c r="W650">
        <f>IF(Source!BI609&lt;=1,H649, 0)</f>
        <v>0</v>
      </c>
      <c r="X650">
        <f>IF(Source!BI609=2,H649, 0)</f>
        <v>0</v>
      </c>
      <c r="Y650">
        <f>IF(Source!BI609=3,H649, 0)</f>
        <v>91805.71</v>
      </c>
      <c r="Z650">
        <f>IF(Source!BI609=4,H649, 0)</f>
        <v>0</v>
      </c>
    </row>
    <row r="651" spans="1:26" ht="105">
      <c r="A651" s="16" t="str">
        <f>Source!E611</f>
        <v>112</v>
      </c>
      <c r="B651" s="58" t="s">
        <v>989</v>
      </c>
      <c r="C651" s="58" t="str">
        <f>Source!G611</f>
        <v>Установка вставок гибких к радиальным вентиляторам</v>
      </c>
      <c r="D651" s="36" t="str">
        <f>Source!H611</f>
        <v>м2</v>
      </c>
      <c r="E651" s="22">
        <f>Source!I611</f>
        <v>0.78500000000000003</v>
      </c>
      <c r="F651" s="37">
        <f>Source!AL611+Source!AM611+Source!AO611</f>
        <v>54.58</v>
      </c>
      <c r="G651" s="38"/>
      <c r="H651" s="37"/>
      <c r="I651" s="38" t="str">
        <f>Source!BO611</f>
        <v/>
      </c>
      <c r="J651" s="38"/>
      <c r="K651" s="37"/>
      <c r="L651" s="39"/>
      <c r="S651">
        <f>ROUND((Source!FX611/100)*((ROUND(Source!AF611*Source!I611, 2)+ROUND(Source!AE611*Source!I611, 2))), 2)</f>
        <v>62.89</v>
      </c>
      <c r="T651">
        <f>Source!X611</f>
        <v>62.78</v>
      </c>
      <c r="U651">
        <f>ROUND((Source!FY611/100)*((ROUND(Source!AF611*Source!I611, 2)+ROUND(Source!AE611*Source!I611, 2))), 2)</f>
        <v>38.51</v>
      </c>
      <c r="V651">
        <f>Source!Y611</f>
        <v>38.76</v>
      </c>
    </row>
    <row r="652" spans="1:26">
      <c r="C652" s="29" t="str">
        <f>"Объем: "&amp;Source!I611&amp;"=3,14*"&amp;"1/"&amp;"4"</f>
        <v>Объем: 0,785=3,14*1/4</v>
      </c>
    </row>
    <row r="653" spans="1:26" ht="14.25">
      <c r="A653" s="16"/>
      <c r="B653" s="58"/>
      <c r="C653" s="58" t="s">
        <v>980</v>
      </c>
      <c r="D653" s="36"/>
      <c r="E653" s="22"/>
      <c r="F653" s="37">
        <f>Source!AO611</f>
        <v>50.26</v>
      </c>
      <c r="G653" s="38" t="str">
        <f>Source!DG611</f>
        <v>)*1,2)*1,15</v>
      </c>
      <c r="H653" s="37">
        <f>ROUND(Source!AF611*Source!I611, 2)</f>
        <v>54.45</v>
      </c>
      <c r="I653" s="38"/>
      <c r="J653" s="38">
        <f>IF(Source!BA611&lt;&gt; 0, Source!BA611, 1)</f>
        <v>1</v>
      </c>
      <c r="K653" s="37">
        <f>Source!S611</f>
        <v>54.45</v>
      </c>
      <c r="L653" s="39"/>
      <c r="R653">
        <f>H653</f>
        <v>54.45</v>
      </c>
    </row>
    <row r="654" spans="1:26" ht="14.25">
      <c r="A654" s="16"/>
      <c r="B654" s="58"/>
      <c r="C654" s="58" t="s">
        <v>104</v>
      </c>
      <c r="D654" s="36"/>
      <c r="E654" s="22"/>
      <c r="F654" s="37">
        <f>Source!AM611</f>
        <v>0.66</v>
      </c>
      <c r="G654" s="38" t="str">
        <f>Source!DE611</f>
        <v>)*1,2)*1,25</v>
      </c>
      <c r="H654" s="37">
        <f>ROUND(Source!AD611*Source!I611, 2)</f>
        <v>0.78</v>
      </c>
      <c r="I654" s="38"/>
      <c r="J654" s="38">
        <f>IF(Source!BB611&lt;&gt; 0, Source!BB611, 1)</f>
        <v>1</v>
      </c>
      <c r="K654" s="37">
        <f>Source!Q611</f>
        <v>0.78</v>
      </c>
      <c r="L654" s="39"/>
    </row>
    <row r="655" spans="1:26" ht="14.25">
      <c r="A655" s="16"/>
      <c r="B655" s="58"/>
      <c r="C655" s="58" t="s">
        <v>981</v>
      </c>
      <c r="D655" s="36"/>
      <c r="E655" s="22"/>
      <c r="F655" s="37">
        <f>Source!AN611</f>
        <v>0.12</v>
      </c>
      <c r="G655" s="38" t="str">
        <f>Source!DF611</f>
        <v>)*1,2)*1,25</v>
      </c>
      <c r="H655" s="40">
        <f>ROUND(Source!AE611*Source!I611, 2)</f>
        <v>0.14000000000000001</v>
      </c>
      <c r="I655" s="38"/>
      <c r="J655" s="38">
        <f>IF(Source!BS611&lt;&gt; 0, Source!BS611, 1)</f>
        <v>1</v>
      </c>
      <c r="K655" s="40">
        <f>Source!R611</f>
        <v>0.14000000000000001</v>
      </c>
      <c r="L655" s="39"/>
      <c r="R655">
        <f>H655</f>
        <v>0.14000000000000001</v>
      </c>
    </row>
    <row r="656" spans="1:26" ht="14.25">
      <c r="A656" s="16"/>
      <c r="B656" s="58"/>
      <c r="C656" s="58" t="s">
        <v>982</v>
      </c>
      <c r="D656" s="36"/>
      <c r="E656" s="22"/>
      <c r="F656" s="37">
        <f>Source!AL611</f>
        <v>3.66</v>
      </c>
      <c r="G656" s="38" t="str">
        <f>Source!DD611</f>
        <v/>
      </c>
      <c r="H656" s="37">
        <f>ROUND(Source!AC611*Source!I611, 2)</f>
        <v>2.87</v>
      </c>
      <c r="I656" s="38"/>
      <c r="J656" s="38">
        <f>IF(Source!BC611&lt;&gt; 0, Source!BC611, 1)</f>
        <v>1</v>
      </c>
      <c r="K656" s="37">
        <f>Source!P611</f>
        <v>2.87</v>
      </c>
      <c r="L656" s="39"/>
    </row>
    <row r="657" spans="1:26" ht="14.25">
      <c r="A657" s="16"/>
      <c r="B657" s="58"/>
      <c r="C657" s="58" t="s">
        <v>983</v>
      </c>
      <c r="D657" s="36" t="s">
        <v>984</v>
      </c>
      <c r="E657" s="22">
        <f>Source!BZ611</f>
        <v>128</v>
      </c>
      <c r="F657" s="167" t="str">
        <f>CONCATENATE(" )", Source!DL611, Source!FT611, "=", Source!FX611)</f>
        <v xml:space="preserve"> )*0,9=115,2</v>
      </c>
      <c r="G657" s="168"/>
      <c r="H657" s="37">
        <f>SUM(S651:S659)</f>
        <v>62.89</v>
      </c>
      <c r="I657" s="41"/>
      <c r="J657" s="32">
        <f>Source!AT611</f>
        <v>115</v>
      </c>
      <c r="K657" s="37">
        <f>SUM(T651:T659)</f>
        <v>62.78</v>
      </c>
      <c r="L657" s="39"/>
    </row>
    <row r="658" spans="1:26" ht="14.25">
      <c r="A658" s="16"/>
      <c r="B658" s="58"/>
      <c r="C658" s="58" t="s">
        <v>985</v>
      </c>
      <c r="D658" s="36" t="s">
        <v>984</v>
      </c>
      <c r="E658" s="22">
        <f>Source!CA611</f>
        <v>83</v>
      </c>
      <c r="F658" s="167" t="str">
        <f>CONCATENATE(" )", Source!DM611, Source!FU611, "=", Source!FY611)</f>
        <v xml:space="preserve"> )*0,85=70,55</v>
      </c>
      <c r="G658" s="168"/>
      <c r="H658" s="37">
        <f>SUM(U651:U659)</f>
        <v>38.51</v>
      </c>
      <c r="I658" s="41"/>
      <c r="J658" s="32">
        <f>Source!AU611</f>
        <v>71</v>
      </c>
      <c r="K658" s="37">
        <f>SUM(V651:V659)</f>
        <v>38.76</v>
      </c>
      <c r="L658" s="39"/>
    </row>
    <row r="659" spans="1:26" ht="14.25">
      <c r="A659" s="59"/>
      <c r="B659" s="60"/>
      <c r="C659" s="60" t="s">
        <v>986</v>
      </c>
      <c r="D659" s="42" t="s">
        <v>987</v>
      </c>
      <c r="E659" s="43">
        <f>Source!AQ611</f>
        <v>5.75</v>
      </c>
      <c r="F659" s="44"/>
      <c r="G659" s="45" t="str">
        <f>Source!DI611</f>
        <v>)*1,2)*1,15</v>
      </c>
      <c r="H659" s="44"/>
      <c r="I659" s="45"/>
      <c r="J659" s="45"/>
      <c r="K659" s="44"/>
      <c r="L659" s="46">
        <f>Source!U611</f>
        <v>6.2289749999999993</v>
      </c>
    </row>
    <row r="660" spans="1:26" ht="15">
      <c r="G660" s="166">
        <f>H653+H654+H656+H657+H658</f>
        <v>159.5</v>
      </c>
      <c r="H660" s="166"/>
      <c r="J660" s="166">
        <f>K653+K654+K656+K657+K658</f>
        <v>159.63999999999999</v>
      </c>
      <c r="K660" s="166"/>
      <c r="L660" s="47">
        <f>Source!U611</f>
        <v>6.2289749999999993</v>
      </c>
      <c r="O660" s="26">
        <f>G660</f>
        <v>159.5</v>
      </c>
      <c r="P660" s="26">
        <f>J660</f>
        <v>159.63999999999999</v>
      </c>
      <c r="Q660" s="26">
        <f>L660</f>
        <v>6.2289749999999993</v>
      </c>
      <c r="W660">
        <f>IF(Source!BI611&lt;=1,H653+H654+H656+H657+H658, 0)</f>
        <v>159.5</v>
      </c>
      <c r="X660">
        <f>IF(Source!BI611=2,H653+H654+H656+H657+H658, 0)</f>
        <v>0</v>
      </c>
      <c r="Y660">
        <f>IF(Source!BI611=3,H653+H654+H656+H657+H658, 0)</f>
        <v>0</v>
      </c>
      <c r="Z660">
        <f>IF(Source!BI611=4,H653+H654+H656+H657+H658, 0)</f>
        <v>0</v>
      </c>
    </row>
    <row r="661" spans="1:26" ht="99.75">
      <c r="A661" s="59" t="str">
        <f>Source!E613</f>
        <v>113</v>
      </c>
      <c r="B661" s="60" t="str">
        <f>Source!F613</f>
        <v>Коммеческое предлож.№КП-261046 от 01.02.2021Г.</v>
      </c>
      <c r="C661" s="60" t="s">
        <v>1039</v>
      </c>
      <c r="D661" s="42" t="str">
        <f>Source!H613</f>
        <v>шт.</v>
      </c>
      <c r="E661" s="43">
        <f>Source!I613</f>
        <v>1</v>
      </c>
      <c r="F661" s="44">
        <f>Source!AL613</f>
        <v>5596.5</v>
      </c>
      <c r="G661" s="45" t="str">
        <f>Source!DD613</f>
        <v/>
      </c>
      <c r="H661" s="44">
        <f>ROUND(Source!AC613*Source!I613, 2)</f>
        <v>5596.5</v>
      </c>
      <c r="I661" s="45" t="str">
        <f>Source!BO613</f>
        <v/>
      </c>
      <c r="J661" s="45">
        <f>IF(Source!BC613&lt;&gt; 0, Source!BC613, 1)</f>
        <v>1</v>
      </c>
      <c r="K661" s="44">
        <f>Source!P613</f>
        <v>5596.5</v>
      </c>
      <c r="L661" s="48"/>
      <c r="S661">
        <f>ROUND((Source!FX613/100)*((ROUND(Source!AF613*Source!I613, 2)+ROUND(Source!AE613*Source!I613, 2))), 2)</f>
        <v>0</v>
      </c>
      <c r="T661">
        <f>Source!X613</f>
        <v>0</v>
      </c>
      <c r="U661">
        <f>ROUND((Source!FY613/100)*((ROUND(Source!AF613*Source!I613, 2)+ROUND(Source!AE613*Source!I613, 2))), 2)</f>
        <v>0</v>
      </c>
      <c r="V661">
        <f>Source!Y613</f>
        <v>0</v>
      </c>
    </row>
    <row r="662" spans="1:26" ht="15">
      <c r="G662" s="166">
        <f>H661</f>
        <v>5596.5</v>
      </c>
      <c r="H662" s="166"/>
      <c r="J662" s="166">
        <f>K661</f>
        <v>5596.5</v>
      </c>
      <c r="K662" s="166"/>
      <c r="L662" s="47">
        <f>Source!U613</f>
        <v>0</v>
      </c>
      <c r="O662" s="26">
        <f>G662</f>
        <v>5596.5</v>
      </c>
      <c r="P662" s="26">
        <f>J662</f>
        <v>5596.5</v>
      </c>
      <c r="Q662" s="26">
        <f>L662</f>
        <v>0</v>
      </c>
      <c r="W662">
        <f>IF(Source!BI613&lt;=1,H661, 0)</f>
        <v>0</v>
      </c>
      <c r="X662">
        <f>IF(Source!BI613=2,H661, 0)</f>
        <v>5596.5</v>
      </c>
      <c r="Y662">
        <f>IF(Source!BI613=3,H661, 0)</f>
        <v>0</v>
      </c>
      <c r="Z662">
        <f>IF(Source!BI613=4,H661, 0)</f>
        <v>0</v>
      </c>
    </row>
    <row r="663" spans="1:26" ht="99.75">
      <c r="A663" s="59" t="str">
        <f>Source!E615</f>
        <v>114</v>
      </c>
      <c r="B663" s="60" t="str">
        <f>Source!F615</f>
        <v>Коммеческое предлож.№КП-261046 от 01.02.2021Г.</v>
      </c>
      <c r="C663" s="60" t="s">
        <v>1040</v>
      </c>
      <c r="D663" s="42" t="str">
        <f>Source!H615</f>
        <v>шт.</v>
      </c>
      <c r="E663" s="43">
        <f>Source!I615</f>
        <v>1</v>
      </c>
      <c r="F663" s="44">
        <f>Source!AL615</f>
        <v>1722.8</v>
      </c>
      <c r="G663" s="45" t="str">
        <f>Source!DD615</f>
        <v/>
      </c>
      <c r="H663" s="44">
        <f>ROUND(Source!AC615*Source!I615, 2)</f>
        <v>1722.8</v>
      </c>
      <c r="I663" s="45" t="str">
        <f>Source!BO615</f>
        <v/>
      </c>
      <c r="J663" s="45">
        <f>IF(Source!BC615&lt;&gt; 0, Source!BC615, 1)</f>
        <v>1</v>
      </c>
      <c r="K663" s="44">
        <f>Source!P615</f>
        <v>1722.8</v>
      </c>
      <c r="L663" s="48"/>
      <c r="S663">
        <f>ROUND((Source!FX615/100)*((ROUND(Source!AF615*Source!I615, 2)+ROUND(Source!AE615*Source!I615, 2))), 2)</f>
        <v>0</v>
      </c>
      <c r="T663">
        <f>Source!X615</f>
        <v>0</v>
      </c>
      <c r="U663">
        <f>ROUND((Source!FY615/100)*((ROUND(Source!AF615*Source!I615, 2)+ROUND(Source!AE615*Source!I615, 2))), 2)</f>
        <v>0</v>
      </c>
      <c r="V663">
        <f>Source!Y615</f>
        <v>0</v>
      </c>
    </row>
    <row r="664" spans="1:26" ht="15">
      <c r="G664" s="166">
        <f>H663</f>
        <v>1722.8</v>
      </c>
      <c r="H664" s="166"/>
      <c r="J664" s="166">
        <f>K663</f>
        <v>1722.8</v>
      </c>
      <c r="K664" s="166"/>
      <c r="L664" s="47">
        <f>Source!U615</f>
        <v>0</v>
      </c>
      <c r="O664" s="26">
        <f>G664</f>
        <v>1722.8</v>
      </c>
      <c r="P664" s="26">
        <f>J664</f>
        <v>1722.8</v>
      </c>
      <c r="Q664" s="26">
        <f>L664</f>
        <v>0</v>
      </c>
      <c r="W664">
        <f>IF(Source!BI615&lt;=1,H663, 0)</f>
        <v>0</v>
      </c>
      <c r="X664">
        <f>IF(Source!BI615=2,H663, 0)</f>
        <v>1722.8</v>
      </c>
      <c r="Y664">
        <f>IF(Source!BI615=3,H663, 0)</f>
        <v>0</v>
      </c>
      <c r="Z664">
        <f>IF(Source!BI615=4,H663, 0)</f>
        <v>0</v>
      </c>
    </row>
    <row r="665" spans="1:26" ht="105">
      <c r="A665" s="16" t="str">
        <f>Source!E617</f>
        <v>115</v>
      </c>
      <c r="B665" s="58" t="s">
        <v>992</v>
      </c>
      <c r="C665" s="58" t="str">
        <f>Source!G617</f>
        <v>Установка виброизолятора номер 38</v>
      </c>
      <c r="D665" s="36" t="str">
        <f>Source!H617</f>
        <v>10 ШТ</v>
      </c>
      <c r="E665" s="22">
        <f>Source!I617</f>
        <v>0.4</v>
      </c>
      <c r="F665" s="37">
        <f>Source!AL617+Source!AM617+Source!AO617</f>
        <v>66.38</v>
      </c>
      <c r="G665" s="38"/>
      <c r="H665" s="37"/>
      <c r="I665" s="38" t="str">
        <f>Source!BO617</f>
        <v/>
      </c>
      <c r="J665" s="38"/>
      <c r="K665" s="37"/>
      <c r="L665" s="39"/>
      <c r="S665">
        <f>ROUND((Source!FX617/100)*((ROUND(Source!AF617*Source!I617, 2)+ROUND(Source!AE617*Source!I617, 2))), 2)</f>
        <v>23.42</v>
      </c>
      <c r="T665">
        <f>Source!X617</f>
        <v>23.38</v>
      </c>
      <c r="U665">
        <f>ROUND((Source!FY617/100)*((ROUND(Source!AF617*Source!I617, 2)+ROUND(Source!AE617*Source!I617, 2))), 2)</f>
        <v>14.34</v>
      </c>
      <c r="V665">
        <f>Source!Y617</f>
        <v>14.43</v>
      </c>
    </row>
    <row r="666" spans="1:26">
      <c r="C666" s="29" t="str">
        <f>"Объем: "&amp;Source!I617&amp;"=4/"&amp;"10"</f>
        <v>Объем: 0,4=4/10</v>
      </c>
    </row>
    <row r="667" spans="1:26" ht="14.25">
      <c r="A667" s="16"/>
      <c r="B667" s="58"/>
      <c r="C667" s="58" t="s">
        <v>980</v>
      </c>
      <c r="D667" s="36"/>
      <c r="E667" s="22"/>
      <c r="F667" s="37">
        <f>Source!AO617</f>
        <v>36.700000000000003</v>
      </c>
      <c r="G667" s="38" t="str">
        <f>Source!DG617</f>
        <v>)*1,2)*1,15</v>
      </c>
      <c r="H667" s="37">
        <f>ROUND(Source!AF617*Source!I617, 2)</f>
        <v>20.260000000000002</v>
      </c>
      <c r="I667" s="38"/>
      <c r="J667" s="38">
        <f>IF(Source!BA617&lt;&gt; 0, Source!BA617, 1)</f>
        <v>1</v>
      </c>
      <c r="K667" s="37">
        <f>Source!S617</f>
        <v>20.260000000000002</v>
      </c>
      <c r="L667" s="39"/>
      <c r="R667">
        <f>H667</f>
        <v>20.260000000000002</v>
      </c>
    </row>
    <row r="668" spans="1:26" ht="14.25">
      <c r="A668" s="16"/>
      <c r="B668" s="58"/>
      <c r="C668" s="58" t="s">
        <v>104</v>
      </c>
      <c r="D668" s="36"/>
      <c r="E668" s="22"/>
      <c r="F668" s="37">
        <f>Source!AM617</f>
        <v>0.66</v>
      </c>
      <c r="G668" s="38" t="str">
        <f>Source!DE617</f>
        <v>)*1,2)*1,25</v>
      </c>
      <c r="H668" s="37">
        <f>ROUND(Source!AD617*Source!I617, 2)</f>
        <v>0.4</v>
      </c>
      <c r="I668" s="38"/>
      <c r="J668" s="38">
        <f>IF(Source!BB617&lt;&gt; 0, Source!BB617, 1)</f>
        <v>1</v>
      </c>
      <c r="K668" s="37">
        <f>Source!Q617</f>
        <v>0.4</v>
      </c>
      <c r="L668" s="39"/>
    </row>
    <row r="669" spans="1:26" ht="14.25">
      <c r="A669" s="16"/>
      <c r="B669" s="58"/>
      <c r="C669" s="58" t="s">
        <v>981</v>
      </c>
      <c r="D669" s="36"/>
      <c r="E669" s="22"/>
      <c r="F669" s="37">
        <f>Source!AN617</f>
        <v>0.12</v>
      </c>
      <c r="G669" s="38" t="str">
        <f>Source!DF617</f>
        <v>)*1,2)*1,25</v>
      </c>
      <c r="H669" s="40">
        <f>ROUND(Source!AE617*Source!I617, 2)</f>
        <v>7.0000000000000007E-2</v>
      </c>
      <c r="I669" s="38"/>
      <c r="J669" s="38">
        <f>IF(Source!BS617&lt;&gt; 0, Source!BS617, 1)</f>
        <v>1</v>
      </c>
      <c r="K669" s="40">
        <f>Source!R617</f>
        <v>7.0000000000000007E-2</v>
      </c>
      <c r="L669" s="39"/>
      <c r="R669">
        <f>H669</f>
        <v>7.0000000000000007E-2</v>
      </c>
    </row>
    <row r="670" spans="1:26" ht="14.25">
      <c r="A670" s="16"/>
      <c r="B670" s="58"/>
      <c r="C670" s="58" t="s">
        <v>982</v>
      </c>
      <c r="D670" s="36"/>
      <c r="E670" s="22"/>
      <c r="F670" s="37">
        <f>Source!AL617</f>
        <v>29.02</v>
      </c>
      <c r="G670" s="38" t="str">
        <f>Source!DD617</f>
        <v/>
      </c>
      <c r="H670" s="37">
        <f>ROUND(Source!AC617*Source!I617, 2)</f>
        <v>11.61</v>
      </c>
      <c r="I670" s="38"/>
      <c r="J670" s="38">
        <f>IF(Source!BC617&lt;&gt; 0, Source!BC617, 1)</f>
        <v>1</v>
      </c>
      <c r="K670" s="37">
        <f>Source!P617</f>
        <v>11.61</v>
      </c>
      <c r="L670" s="39"/>
    </row>
    <row r="671" spans="1:26" ht="14.25">
      <c r="A671" s="16"/>
      <c r="B671" s="58"/>
      <c r="C671" s="58" t="s">
        <v>983</v>
      </c>
      <c r="D671" s="36" t="s">
        <v>984</v>
      </c>
      <c r="E671" s="22">
        <f>Source!BZ617</f>
        <v>128</v>
      </c>
      <c r="F671" s="167" t="str">
        <f>CONCATENATE(" )", Source!DL617, Source!FT617, "=", Source!FX617)</f>
        <v xml:space="preserve"> )*0,9=115,2</v>
      </c>
      <c r="G671" s="168"/>
      <c r="H671" s="37">
        <f>SUM(S665:S673)</f>
        <v>23.42</v>
      </c>
      <c r="I671" s="41"/>
      <c r="J671" s="32">
        <f>Source!AT617</f>
        <v>115</v>
      </c>
      <c r="K671" s="37">
        <f>SUM(T665:T673)</f>
        <v>23.38</v>
      </c>
      <c r="L671" s="39"/>
    </row>
    <row r="672" spans="1:26" ht="14.25">
      <c r="A672" s="16"/>
      <c r="B672" s="58"/>
      <c r="C672" s="58" t="s">
        <v>985</v>
      </c>
      <c r="D672" s="36" t="s">
        <v>984</v>
      </c>
      <c r="E672" s="22">
        <f>Source!CA617</f>
        <v>83</v>
      </c>
      <c r="F672" s="167" t="str">
        <f>CONCATENATE(" )", Source!DM617, Source!FU617, "=", Source!FY617)</f>
        <v xml:space="preserve"> )*0,85=70,55</v>
      </c>
      <c r="G672" s="168"/>
      <c r="H672" s="37">
        <f>SUM(U665:U673)</f>
        <v>14.34</v>
      </c>
      <c r="I672" s="41"/>
      <c r="J672" s="32">
        <f>Source!AU617</f>
        <v>71</v>
      </c>
      <c r="K672" s="37">
        <f>SUM(V665:V673)</f>
        <v>14.43</v>
      </c>
      <c r="L672" s="39"/>
    </row>
    <row r="673" spans="1:26" ht="14.25">
      <c r="A673" s="59"/>
      <c r="B673" s="60"/>
      <c r="C673" s="60" t="s">
        <v>986</v>
      </c>
      <c r="D673" s="42" t="s">
        <v>987</v>
      </c>
      <c r="E673" s="43">
        <f>Source!AQ617</f>
        <v>3.7</v>
      </c>
      <c r="F673" s="44"/>
      <c r="G673" s="45" t="str">
        <f>Source!DI617</f>
        <v>)*1,2)*1,15</v>
      </c>
      <c r="H673" s="44"/>
      <c r="I673" s="45"/>
      <c r="J673" s="45"/>
      <c r="K673" s="44"/>
      <c r="L673" s="46">
        <f>Source!U617</f>
        <v>2.0424000000000002</v>
      </c>
    </row>
    <row r="674" spans="1:26" ht="15">
      <c r="G674" s="166">
        <f>H667+H668+H670+H671+H672</f>
        <v>70.03</v>
      </c>
      <c r="H674" s="166"/>
      <c r="J674" s="166">
        <f>K667+K668+K670+K671+K672</f>
        <v>70.079999999999984</v>
      </c>
      <c r="K674" s="166"/>
      <c r="L674" s="47">
        <f>Source!U617</f>
        <v>2.0424000000000002</v>
      </c>
      <c r="O674" s="26">
        <f>G674</f>
        <v>70.03</v>
      </c>
      <c r="P674" s="26">
        <f>J674</f>
        <v>70.079999999999984</v>
      </c>
      <c r="Q674" s="26">
        <f>L674</f>
        <v>2.0424000000000002</v>
      </c>
      <c r="W674">
        <f>IF(Source!BI617&lt;=1,H667+H668+H670+H671+H672, 0)</f>
        <v>70.03</v>
      </c>
      <c r="X674">
        <f>IF(Source!BI617=2,H667+H668+H670+H671+H672, 0)</f>
        <v>0</v>
      </c>
      <c r="Y674">
        <f>IF(Source!BI617=3,H667+H668+H670+H671+H672, 0)</f>
        <v>0</v>
      </c>
      <c r="Z674">
        <f>IF(Source!BI617=4,H667+H668+H670+H671+H672, 0)</f>
        <v>0</v>
      </c>
    </row>
    <row r="675" spans="1:26" ht="99.75">
      <c r="A675" s="59" t="str">
        <f>Source!E619</f>
        <v>116</v>
      </c>
      <c r="B675" s="60" t="str">
        <f>Source!F619</f>
        <v>Коммеческое предлож.№КП-261046 от 01.02.2021Г.</v>
      </c>
      <c r="C675" s="60" t="s">
        <v>993</v>
      </c>
      <c r="D675" s="42" t="str">
        <f>Source!H619</f>
        <v>шт.</v>
      </c>
      <c r="E675" s="43">
        <f>Source!I619</f>
        <v>1</v>
      </c>
      <c r="F675" s="44">
        <f>Source!AL619</f>
        <v>2150.89</v>
      </c>
      <c r="G675" s="45" t="str">
        <f>Source!DD619</f>
        <v/>
      </c>
      <c r="H675" s="44">
        <f>ROUND(Source!AC619*Source!I619, 2)</f>
        <v>2150.89</v>
      </c>
      <c r="I675" s="45" t="str">
        <f>Source!BO619</f>
        <v/>
      </c>
      <c r="J675" s="45">
        <f>IF(Source!BC619&lt;&gt; 0, Source!BC619, 1)</f>
        <v>1</v>
      </c>
      <c r="K675" s="44">
        <f>Source!P619</f>
        <v>2150.89</v>
      </c>
      <c r="L675" s="48"/>
      <c r="S675">
        <f>ROUND((Source!FX619/100)*((ROUND(Source!AF619*Source!I619, 2)+ROUND(Source!AE619*Source!I619, 2))), 2)</f>
        <v>0</v>
      </c>
      <c r="T675">
        <f>Source!X619</f>
        <v>0</v>
      </c>
      <c r="U675">
        <f>ROUND((Source!FY619/100)*((ROUND(Source!AF619*Source!I619, 2)+ROUND(Source!AE619*Source!I619, 2))), 2)</f>
        <v>0</v>
      </c>
      <c r="V675">
        <f>Source!Y619</f>
        <v>0</v>
      </c>
    </row>
    <row r="676" spans="1:26" ht="15">
      <c r="G676" s="166">
        <f>H675</f>
        <v>2150.89</v>
      </c>
      <c r="H676" s="166"/>
      <c r="J676" s="166">
        <f>K675</f>
        <v>2150.89</v>
      </c>
      <c r="K676" s="166"/>
      <c r="L676" s="47">
        <f>Source!U619</f>
        <v>0</v>
      </c>
      <c r="O676" s="26">
        <f>G676</f>
        <v>2150.89</v>
      </c>
      <c r="P676" s="26">
        <f>J676</f>
        <v>2150.89</v>
      </c>
      <c r="Q676" s="26">
        <f>L676</f>
        <v>0</v>
      </c>
      <c r="W676">
        <f>IF(Source!BI619&lt;=1,H675, 0)</f>
        <v>0</v>
      </c>
      <c r="X676">
        <f>IF(Source!BI619=2,H675, 0)</f>
        <v>2150.89</v>
      </c>
      <c r="Y676">
        <f>IF(Source!BI619=3,H675, 0)</f>
        <v>0</v>
      </c>
      <c r="Z676">
        <f>IF(Source!BI619=4,H675, 0)</f>
        <v>0</v>
      </c>
    </row>
    <row r="677" spans="1:26" ht="105">
      <c r="A677" s="16" t="str">
        <f>Source!E621</f>
        <v>117</v>
      </c>
      <c r="B677" s="58" t="s">
        <v>996</v>
      </c>
      <c r="C677" s="58" t="str">
        <f>Source!G621</f>
        <v>Установка кронштейнов под вентиляционное оборудование</v>
      </c>
      <c r="D677" s="36" t="str">
        <f>Source!H621</f>
        <v>100 кг</v>
      </c>
      <c r="E677" s="22">
        <f>Source!I621</f>
        <v>0.222</v>
      </c>
      <c r="F677" s="37">
        <f>Source!AL621+Source!AM621+Source!AO621</f>
        <v>932.04</v>
      </c>
      <c r="G677" s="38"/>
      <c r="H677" s="37"/>
      <c r="I677" s="38" t="str">
        <f>Source!BO621</f>
        <v/>
      </c>
      <c r="J677" s="38"/>
      <c r="K677" s="37"/>
      <c r="L677" s="39"/>
      <c r="S677">
        <f>ROUND((Source!FX621/100)*((ROUND(Source!AF621*Source!I621, 2)+ROUND(Source!AE621*Source!I621, 2))), 2)</f>
        <v>19.68</v>
      </c>
      <c r="T677">
        <f>Source!X621</f>
        <v>19.64</v>
      </c>
      <c r="U677">
        <f>ROUND((Source!FY621/100)*((ROUND(Source!AF621*Source!I621, 2)+ROUND(Source!AE621*Source!I621, 2))), 2)</f>
        <v>12.05</v>
      </c>
      <c r="V677">
        <f>Source!Y621</f>
        <v>12.13</v>
      </c>
    </row>
    <row r="678" spans="1:26">
      <c r="C678" s="29" t="str">
        <f>"Объем: "&amp;Source!I621&amp;"=22,2/"&amp;"100"</f>
        <v>Объем: 0,222=22,2/100</v>
      </c>
    </row>
    <row r="679" spans="1:26" ht="14.25">
      <c r="A679" s="16"/>
      <c r="B679" s="58"/>
      <c r="C679" s="58" t="s">
        <v>980</v>
      </c>
      <c r="D679" s="36"/>
      <c r="E679" s="22"/>
      <c r="F679" s="37">
        <f>Source!AO621</f>
        <v>55.26</v>
      </c>
      <c r="G679" s="38" t="str">
        <f>Source!DG621</f>
        <v>)*1,2)*1,15</v>
      </c>
      <c r="H679" s="37">
        <f>ROUND(Source!AF621*Source!I621, 2)</f>
        <v>16.93</v>
      </c>
      <c r="I679" s="38"/>
      <c r="J679" s="38">
        <f>IF(Source!BA621&lt;&gt; 0, Source!BA621, 1)</f>
        <v>1</v>
      </c>
      <c r="K679" s="37">
        <f>Source!S621</f>
        <v>16.93</v>
      </c>
      <c r="L679" s="39"/>
      <c r="R679">
        <f>H679</f>
        <v>16.93</v>
      </c>
    </row>
    <row r="680" spans="1:26" ht="14.25">
      <c r="A680" s="16"/>
      <c r="B680" s="58"/>
      <c r="C680" s="58" t="s">
        <v>104</v>
      </c>
      <c r="D680" s="36"/>
      <c r="E680" s="22"/>
      <c r="F680" s="37">
        <f>Source!AM621</f>
        <v>10.16</v>
      </c>
      <c r="G680" s="38" t="str">
        <f>Source!DE621</f>
        <v>)*1,2)*1,25</v>
      </c>
      <c r="H680" s="37">
        <f>ROUND(Source!AD621*Source!I621, 2)</f>
        <v>3.38</v>
      </c>
      <c r="I680" s="38"/>
      <c r="J680" s="38">
        <f>IF(Source!BB621&lt;&gt; 0, Source!BB621, 1)</f>
        <v>1</v>
      </c>
      <c r="K680" s="37">
        <f>Source!Q621</f>
        <v>3.38</v>
      </c>
      <c r="L680" s="39"/>
    </row>
    <row r="681" spans="1:26" ht="14.25">
      <c r="A681" s="16"/>
      <c r="B681" s="58"/>
      <c r="C681" s="58" t="s">
        <v>981</v>
      </c>
      <c r="D681" s="36"/>
      <c r="E681" s="22"/>
      <c r="F681" s="37">
        <f>Source!AN621</f>
        <v>0.46</v>
      </c>
      <c r="G681" s="38" t="str">
        <f>Source!DF621</f>
        <v>)*1,2)*1,25</v>
      </c>
      <c r="H681" s="40">
        <f>ROUND(Source!AE621*Source!I621, 2)</f>
        <v>0.15</v>
      </c>
      <c r="I681" s="38"/>
      <c r="J681" s="38">
        <f>IF(Source!BS621&lt;&gt; 0, Source!BS621, 1)</f>
        <v>1</v>
      </c>
      <c r="K681" s="40">
        <f>Source!R621</f>
        <v>0.15</v>
      </c>
      <c r="L681" s="39"/>
      <c r="R681">
        <f>H681</f>
        <v>0.15</v>
      </c>
    </row>
    <row r="682" spans="1:26" ht="14.25">
      <c r="A682" s="16"/>
      <c r="B682" s="58"/>
      <c r="C682" s="58" t="s">
        <v>982</v>
      </c>
      <c r="D682" s="36"/>
      <c r="E682" s="22"/>
      <c r="F682" s="37">
        <f>Source!AL621</f>
        <v>866.62</v>
      </c>
      <c r="G682" s="38" t="str">
        <f>Source!DD621</f>
        <v/>
      </c>
      <c r="H682" s="37">
        <f>ROUND(Source!AC621*Source!I621, 2)</f>
        <v>192.39</v>
      </c>
      <c r="I682" s="38"/>
      <c r="J682" s="38">
        <f>IF(Source!BC621&lt;&gt; 0, Source!BC621, 1)</f>
        <v>1</v>
      </c>
      <c r="K682" s="37">
        <f>Source!P621</f>
        <v>192.39</v>
      </c>
      <c r="L682" s="39"/>
    </row>
    <row r="683" spans="1:26" ht="14.25">
      <c r="A683" s="16"/>
      <c r="B683" s="58"/>
      <c r="C683" s="58" t="s">
        <v>983</v>
      </c>
      <c r="D683" s="36" t="s">
        <v>984</v>
      </c>
      <c r="E683" s="22">
        <f>Source!BZ621</f>
        <v>128</v>
      </c>
      <c r="F683" s="167" t="str">
        <f>CONCATENATE(" )", Source!DL621, Source!FT621, "=", Source!FX621)</f>
        <v xml:space="preserve"> )*0,9=115,2</v>
      </c>
      <c r="G683" s="168"/>
      <c r="H683" s="37">
        <f>SUM(S677:S685)</f>
        <v>19.68</v>
      </c>
      <c r="I683" s="41"/>
      <c r="J683" s="32">
        <f>Source!AT621</f>
        <v>115</v>
      </c>
      <c r="K683" s="37">
        <f>SUM(T677:T685)</f>
        <v>19.64</v>
      </c>
      <c r="L683" s="39"/>
    </row>
    <row r="684" spans="1:26" ht="14.25">
      <c r="A684" s="16"/>
      <c r="B684" s="58"/>
      <c r="C684" s="58" t="s">
        <v>985</v>
      </c>
      <c r="D684" s="36" t="s">
        <v>984</v>
      </c>
      <c r="E684" s="22">
        <f>Source!CA621</f>
        <v>83</v>
      </c>
      <c r="F684" s="167" t="str">
        <f>CONCATENATE(" )", Source!DM621, Source!FU621, "=", Source!FY621)</f>
        <v xml:space="preserve"> )*0,85=70,55</v>
      </c>
      <c r="G684" s="168"/>
      <c r="H684" s="37">
        <f>SUM(U677:U685)</f>
        <v>12.05</v>
      </c>
      <c r="I684" s="41"/>
      <c r="J684" s="32">
        <f>Source!AU621</f>
        <v>71</v>
      </c>
      <c r="K684" s="37">
        <f>SUM(V677:V685)</f>
        <v>12.13</v>
      </c>
      <c r="L684" s="39"/>
    </row>
    <row r="685" spans="1:26" ht="14.25">
      <c r="A685" s="59"/>
      <c r="B685" s="60"/>
      <c r="C685" s="60" t="s">
        <v>986</v>
      </c>
      <c r="D685" s="42" t="s">
        <v>987</v>
      </c>
      <c r="E685" s="43">
        <f>Source!AQ621</f>
        <v>6.02</v>
      </c>
      <c r="F685" s="44"/>
      <c r="G685" s="45" t="str">
        <f>Source!DI621</f>
        <v>)*1,2)*1,15</v>
      </c>
      <c r="H685" s="44"/>
      <c r="I685" s="45"/>
      <c r="J685" s="45"/>
      <c r="K685" s="44"/>
      <c r="L685" s="46">
        <f>Source!U621</f>
        <v>1.8442871999999999</v>
      </c>
    </row>
    <row r="686" spans="1:26" ht="15">
      <c r="G686" s="166">
        <f>H679+H680+H682+H683+H684</f>
        <v>244.43</v>
      </c>
      <c r="H686" s="166"/>
      <c r="J686" s="166">
        <f>K679+K680+K682+K683+K684</f>
        <v>244.46999999999997</v>
      </c>
      <c r="K686" s="166"/>
      <c r="L686" s="47">
        <f>Source!U621</f>
        <v>1.8442871999999999</v>
      </c>
      <c r="O686" s="26">
        <f>G686</f>
        <v>244.43</v>
      </c>
      <c r="P686" s="26">
        <f>J686</f>
        <v>244.46999999999997</v>
      </c>
      <c r="Q686" s="26">
        <f>L686</f>
        <v>1.8442871999999999</v>
      </c>
      <c r="W686">
        <f>IF(Source!BI621&lt;=1,H679+H680+H682+H683+H684, 0)</f>
        <v>244.43</v>
      </c>
      <c r="X686">
        <f>IF(Source!BI621=2,H679+H680+H682+H683+H684, 0)</f>
        <v>0</v>
      </c>
      <c r="Y686">
        <f>IF(Source!BI621=3,H679+H680+H682+H683+H684, 0)</f>
        <v>0</v>
      </c>
      <c r="Z686">
        <f>IF(Source!BI621=4,H679+H680+H682+H683+H684, 0)</f>
        <v>0</v>
      </c>
    </row>
    <row r="687" spans="1:26" ht="28.5">
      <c r="A687" s="59" t="str">
        <f>Source!E623</f>
        <v>118</v>
      </c>
      <c r="B687" s="60" t="str">
        <f>Source!F623</f>
        <v>18.5.08.18-0071</v>
      </c>
      <c r="C687" s="60" t="str">
        <f>Source!G623</f>
        <v>Кронштейны и подставки под оборудование из сортовой стали</v>
      </c>
      <c r="D687" s="42" t="str">
        <f>Source!H623</f>
        <v>кг</v>
      </c>
      <c r="E687" s="43">
        <f>Source!I623</f>
        <v>-22.2</v>
      </c>
      <c r="F687" s="44">
        <f>Source!AL623</f>
        <v>8.52</v>
      </c>
      <c r="G687" s="45" t="str">
        <f>Source!DD623</f>
        <v/>
      </c>
      <c r="H687" s="44">
        <f>ROUND(Source!AC623*Source!I623, 2)</f>
        <v>-189.14</v>
      </c>
      <c r="I687" s="45" t="str">
        <f>Source!BO623</f>
        <v/>
      </c>
      <c r="J687" s="45">
        <f>IF(Source!BC623&lt;&gt; 0, Source!BC623, 1)</f>
        <v>1</v>
      </c>
      <c r="K687" s="44">
        <f>Source!P623</f>
        <v>-189.14</v>
      </c>
      <c r="L687" s="48"/>
      <c r="S687">
        <f>ROUND((Source!FX623/100)*((ROUND(Source!AF623*Source!I623, 2)+ROUND(Source!AE623*Source!I623, 2))), 2)</f>
        <v>0</v>
      </c>
      <c r="T687">
        <f>Source!X623</f>
        <v>0</v>
      </c>
      <c r="U687">
        <f>ROUND((Source!FY623/100)*((ROUND(Source!AF623*Source!I623, 2)+ROUND(Source!AE623*Source!I623, 2))), 2)</f>
        <v>0</v>
      </c>
      <c r="V687">
        <f>Source!Y623</f>
        <v>0</v>
      </c>
    </row>
    <row r="688" spans="1:26" ht="15">
      <c r="G688" s="166">
        <f>H687</f>
        <v>-189.14</v>
      </c>
      <c r="H688" s="166"/>
      <c r="J688" s="166">
        <f>K687</f>
        <v>-189.14</v>
      </c>
      <c r="K688" s="166"/>
      <c r="L688" s="47">
        <f>Source!U623</f>
        <v>0</v>
      </c>
      <c r="O688" s="26">
        <f>G688</f>
        <v>-189.14</v>
      </c>
      <c r="P688" s="26">
        <f>J688</f>
        <v>-189.14</v>
      </c>
      <c r="Q688" s="26">
        <f>L688</f>
        <v>0</v>
      </c>
      <c r="W688">
        <f>IF(Source!BI623&lt;=1,H687, 0)</f>
        <v>-189.14</v>
      </c>
      <c r="X688">
        <f>IF(Source!BI623=2,H687, 0)</f>
        <v>0</v>
      </c>
      <c r="Y688">
        <f>IF(Source!BI623=3,H687, 0)</f>
        <v>0</v>
      </c>
      <c r="Z688">
        <f>IF(Source!BI623=4,H687, 0)</f>
        <v>0</v>
      </c>
    </row>
    <row r="689" spans="1:32" ht="99.75">
      <c r="A689" s="59" t="str">
        <f>Source!E625</f>
        <v>119</v>
      </c>
      <c r="B689" s="60" t="str">
        <f>Source!F625</f>
        <v>Коммеческое предлож.№КП-261046 от 01.02.2021Г.</v>
      </c>
      <c r="C689" s="60" t="s">
        <v>1031</v>
      </c>
      <c r="D689" s="42" t="str">
        <f>Source!H625</f>
        <v>шт.</v>
      </c>
      <c r="E689" s="43">
        <f>Source!I625</f>
        <v>1</v>
      </c>
      <c r="F689" s="44">
        <f>Source!AL625</f>
        <v>7778.71</v>
      </c>
      <c r="G689" s="45" t="str">
        <f>Source!DD625</f>
        <v/>
      </c>
      <c r="H689" s="44">
        <f>ROUND(Source!AC625*Source!I625, 2)</f>
        <v>7778.71</v>
      </c>
      <c r="I689" s="45" t="str">
        <f>Source!BO625</f>
        <v/>
      </c>
      <c r="J689" s="45">
        <f>IF(Source!BC625&lt;&gt; 0, Source!BC625, 1)</f>
        <v>1</v>
      </c>
      <c r="K689" s="44">
        <f>Source!P625</f>
        <v>7778.71</v>
      </c>
      <c r="L689" s="48"/>
      <c r="S689">
        <f>ROUND((Source!FX625/100)*((ROUND(Source!AF625*Source!I625, 2)+ROUND(Source!AE625*Source!I625, 2))), 2)</f>
        <v>0</v>
      </c>
      <c r="T689">
        <f>Source!X625</f>
        <v>0</v>
      </c>
      <c r="U689">
        <f>ROUND((Source!FY625/100)*((ROUND(Source!AF625*Source!I625, 2)+ROUND(Source!AE625*Source!I625, 2))), 2)</f>
        <v>0</v>
      </c>
      <c r="V689">
        <f>Source!Y625</f>
        <v>0</v>
      </c>
    </row>
    <row r="690" spans="1:32" ht="15">
      <c r="G690" s="166">
        <f>H689</f>
        <v>7778.71</v>
      </c>
      <c r="H690" s="166"/>
      <c r="J690" s="166">
        <f>K689</f>
        <v>7778.71</v>
      </c>
      <c r="K690" s="166"/>
      <c r="L690" s="47">
        <f>Source!U625</f>
        <v>0</v>
      </c>
      <c r="O690" s="26">
        <f>G690</f>
        <v>7778.71</v>
      </c>
      <c r="P690" s="26">
        <f>J690</f>
        <v>7778.71</v>
      </c>
      <c r="Q690" s="26">
        <f>L690</f>
        <v>0</v>
      </c>
      <c r="W690">
        <f>IF(Source!BI625&lt;=1,H689, 0)</f>
        <v>7778.71</v>
      </c>
      <c r="X690">
        <f>IF(Source!BI625=2,H689, 0)</f>
        <v>0</v>
      </c>
      <c r="Y690">
        <f>IF(Source!BI625=3,H689, 0)</f>
        <v>0</v>
      </c>
      <c r="Z690">
        <f>IF(Source!BI625=4,H689, 0)</f>
        <v>0</v>
      </c>
    </row>
    <row r="692" spans="1:32" ht="15">
      <c r="A692" s="171" t="str">
        <f>CONCATENATE("Итого по разделу: ",IF(Source!G627&lt;&gt;"Новый раздел", Source!G627, ""))</f>
        <v>Итого по разделу: 11.Система ПД6 (оборудование)</v>
      </c>
      <c r="B692" s="171"/>
      <c r="C692" s="171"/>
      <c r="D692" s="171"/>
      <c r="E692" s="171"/>
      <c r="F692" s="171"/>
      <c r="G692" s="159">
        <f>SUM(O637:O691)</f>
        <v>110054.07</v>
      </c>
      <c r="H692" s="159"/>
      <c r="I692" s="35"/>
      <c r="J692" s="159">
        <f>SUM(P637:P691)</f>
        <v>110054.79000000002</v>
      </c>
      <c r="K692" s="159"/>
      <c r="L692" s="47">
        <f>SUM(Q637:Q691)</f>
        <v>29.973862199999999</v>
      </c>
      <c r="AF692" s="63" t="str">
        <f>CONCATENATE("Итого по разделу: ",IF(Source!G627&lt;&gt;"Новый раздел", Source!G627, ""))</f>
        <v>Итого по разделу: 11.Система ПД6 (оборудование)</v>
      </c>
    </row>
    <row r="696" spans="1:32" ht="16.5">
      <c r="A696" s="169" t="str">
        <f>CONCATENATE("Раздел: ",IF(Source!G657&lt;&gt;"Новый раздел", Source!G657, ""))</f>
        <v>Раздел: 12.Система ПД7 (оборудование)</v>
      </c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</row>
    <row r="697" spans="1:32" ht="105">
      <c r="A697" s="16" t="str">
        <f>Source!E662</f>
        <v>120</v>
      </c>
      <c r="B697" s="58" t="s">
        <v>979</v>
      </c>
      <c r="C697" s="58" t="str">
        <f>Source!G662</f>
        <v>Установка вентиляторов осевых массой до 0,2 т</v>
      </c>
      <c r="D697" s="36" t="str">
        <f>Source!H662</f>
        <v>ШТ</v>
      </c>
      <c r="E697" s="22">
        <f>Source!I662</f>
        <v>1</v>
      </c>
      <c r="F697" s="37">
        <f>Source!AL662+Source!AM662+Source!AO662</f>
        <v>179.54000000000002</v>
      </c>
      <c r="G697" s="38"/>
      <c r="H697" s="37"/>
      <c r="I697" s="38" t="str">
        <f>Source!BO662</f>
        <v/>
      </c>
      <c r="J697" s="38"/>
      <c r="K697" s="37"/>
      <c r="L697" s="39"/>
      <c r="S697">
        <f>ROUND((Source!FX662/100)*((ROUND(Source!AF662*Source!I662, 2)+ROUND(Source!AE662*Source!I662, 2))), 2)</f>
        <v>228.42</v>
      </c>
      <c r="T697">
        <f>Source!X662</f>
        <v>228.02</v>
      </c>
      <c r="U697">
        <f>ROUND((Source!FY662/100)*((ROUND(Source!AF662*Source!I662, 2)+ROUND(Source!AE662*Source!I662, 2))), 2)</f>
        <v>139.88999999999999</v>
      </c>
      <c r="V697">
        <f>Source!Y662</f>
        <v>140.78</v>
      </c>
    </row>
    <row r="698" spans="1:32" ht="14.25">
      <c r="A698" s="16"/>
      <c r="B698" s="58"/>
      <c r="C698" s="58" t="s">
        <v>980</v>
      </c>
      <c r="D698" s="36"/>
      <c r="E698" s="22"/>
      <c r="F698" s="37">
        <f>Source!AO662</f>
        <v>138.43</v>
      </c>
      <c r="G698" s="38" t="str">
        <f>Source!DG662</f>
        <v>)*1,2)*1,15</v>
      </c>
      <c r="H698" s="37">
        <f>ROUND(Source!AF662*Source!I662, 2)</f>
        <v>191.03</v>
      </c>
      <c r="I698" s="38"/>
      <c r="J698" s="38">
        <f>IF(Source!BA662&lt;&gt; 0, Source!BA662, 1)</f>
        <v>1</v>
      </c>
      <c r="K698" s="37">
        <f>Source!S662</f>
        <v>191.03</v>
      </c>
      <c r="L698" s="39"/>
      <c r="R698">
        <f>H698</f>
        <v>191.03</v>
      </c>
    </row>
    <row r="699" spans="1:32" ht="14.25">
      <c r="A699" s="16"/>
      <c r="B699" s="58"/>
      <c r="C699" s="58" t="s">
        <v>104</v>
      </c>
      <c r="D699" s="36"/>
      <c r="E699" s="22"/>
      <c r="F699" s="37">
        <f>Source!AM662</f>
        <v>39.090000000000003</v>
      </c>
      <c r="G699" s="38" t="str">
        <f>Source!DE662</f>
        <v>)*1,2)*1,25</v>
      </c>
      <c r="H699" s="37">
        <f>ROUND(Source!AD662*Source!I662, 2)</f>
        <v>58.64</v>
      </c>
      <c r="I699" s="38"/>
      <c r="J699" s="38">
        <f>IF(Source!BB662&lt;&gt; 0, Source!BB662, 1)</f>
        <v>1</v>
      </c>
      <c r="K699" s="37">
        <f>Source!Q662</f>
        <v>58.64</v>
      </c>
      <c r="L699" s="39"/>
    </row>
    <row r="700" spans="1:32" ht="14.25">
      <c r="A700" s="16"/>
      <c r="B700" s="58"/>
      <c r="C700" s="58" t="s">
        <v>981</v>
      </c>
      <c r="D700" s="36"/>
      <c r="E700" s="22"/>
      <c r="F700" s="37">
        <f>Source!AN662</f>
        <v>4.83</v>
      </c>
      <c r="G700" s="38" t="str">
        <f>Source!DF662</f>
        <v>)*1,2)*1,25</v>
      </c>
      <c r="H700" s="40">
        <f>ROUND(Source!AE662*Source!I662, 2)</f>
        <v>7.25</v>
      </c>
      <c r="I700" s="38"/>
      <c r="J700" s="38">
        <f>IF(Source!BS662&lt;&gt; 0, Source!BS662, 1)</f>
        <v>1</v>
      </c>
      <c r="K700" s="40">
        <f>Source!R662</f>
        <v>7.25</v>
      </c>
      <c r="L700" s="39"/>
      <c r="R700">
        <f>H700</f>
        <v>7.25</v>
      </c>
    </row>
    <row r="701" spans="1:32" ht="14.25">
      <c r="A701" s="16"/>
      <c r="B701" s="58"/>
      <c r="C701" s="58" t="s">
        <v>982</v>
      </c>
      <c r="D701" s="36"/>
      <c r="E701" s="22"/>
      <c r="F701" s="37">
        <f>Source!AL662</f>
        <v>2.02</v>
      </c>
      <c r="G701" s="38" t="str">
        <f>Source!DD662</f>
        <v/>
      </c>
      <c r="H701" s="37">
        <f>ROUND(Source!AC662*Source!I662, 2)</f>
        <v>2.02</v>
      </c>
      <c r="I701" s="38"/>
      <c r="J701" s="38">
        <f>IF(Source!BC662&lt;&gt; 0, Source!BC662, 1)</f>
        <v>1</v>
      </c>
      <c r="K701" s="37">
        <f>Source!P662</f>
        <v>2.02</v>
      </c>
      <c r="L701" s="39"/>
    </row>
    <row r="702" spans="1:32" ht="14.25">
      <c r="A702" s="16"/>
      <c r="B702" s="58"/>
      <c r="C702" s="58" t="s">
        <v>983</v>
      </c>
      <c r="D702" s="36" t="s">
        <v>984</v>
      </c>
      <c r="E702" s="22">
        <f>Source!BZ662</f>
        <v>128</v>
      </c>
      <c r="F702" s="167" t="str">
        <f>CONCATENATE(" )", Source!DL662, Source!FT662, "=", Source!FX662)</f>
        <v xml:space="preserve"> )*0,9=115,2</v>
      </c>
      <c r="G702" s="168"/>
      <c r="H702" s="37">
        <f>SUM(S697:S704)</f>
        <v>228.42</v>
      </c>
      <c r="I702" s="41"/>
      <c r="J702" s="32">
        <f>Source!AT662</f>
        <v>115</v>
      </c>
      <c r="K702" s="37">
        <f>SUM(T697:T704)</f>
        <v>228.02</v>
      </c>
      <c r="L702" s="39"/>
    </row>
    <row r="703" spans="1:32" ht="14.25">
      <c r="A703" s="16"/>
      <c r="B703" s="58"/>
      <c r="C703" s="58" t="s">
        <v>985</v>
      </c>
      <c r="D703" s="36" t="s">
        <v>984</v>
      </c>
      <c r="E703" s="22">
        <f>Source!CA662</f>
        <v>83</v>
      </c>
      <c r="F703" s="167" t="str">
        <f>CONCATENATE(" )", Source!DM662, Source!FU662, "=", Source!FY662)</f>
        <v xml:space="preserve"> )*0,85=70,55</v>
      </c>
      <c r="G703" s="168"/>
      <c r="H703" s="37">
        <f>SUM(U697:U704)</f>
        <v>139.88999999999999</v>
      </c>
      <c r="I703" s="41"/>
      <c r="J703" s="32">
        <f>Source!AU662</f>
        <v>71</v>
      </c>
      <c r="K703" s="37">
        <f>SUM(V697:V704)</f>
        <v>140.78</v>
      </c>
      <c r="L703" s="39"/>
    </row>
    <row r="704" spans="1:32" ht="14.25">
      <c r="A704" s="59"/>
      <c r="B704" s="60"/>
      <c r="C704" s="60" t="s">
        <v>986</v>
      </c>
      <c r="D704" s="42" t="s">
        <v>987</v>
      </c>
      <c r="E704" s="43">
        <f>Source!AQ662</f>
        <v>14.39</v>
      </c>
      <c r="F704" s="44"/>
      <c r="G704" s="45" t="str">
        <f>Source!DI662</f>
        <v>)*1,2)*1,15</v>
      </c>
      <c r="H704" s="44"/>
      <c r="I704" s="45"/>
      <c r="J704" s="45"/>
      <c r="K704" s="44"/>
      <c r="L704" s="46">
        <f>Source!U662</f>
        <v>19.8582</v>
      </c>
    </row>
    <row r="705" spans="1:26" ht="15">
      <c r="G705" s="166">
        <f>H698+H699+H701+H702+H703</f>
        <v>620</v>
      </c>
      <c r="H705" s="166"/>
      <c r="J705" s="166">
        <f>K698+K699+K701+K702+K703</f>
        <v>620.49</v>
      </c>
      <c r="K705" s="166"/>
      <c r="L705" s="47">
        <f>Source!U662</f>
        <v>19.8582</v>
      </c>
      <c r="O705" s="26">
        <f>G705</f>
        <v>620</v>
      </c>
      <c r="P705" s="26">
        <f>J705</f>
        <v>620.49</v>
      </c>
      <c r="Q705" s="26">
        <f>L705</f>
        <v>19.8582</v>
      </c>
      <c r="W705">
        <f>IF(Source!BI662&lt;=1,H698+H699+H701+H702+H703, 0)</f>
        <v>620</v>
      </c>
      <c r="X705">
        <f>IF(Source!BI662=2,H698+H699+H701+H702+H703, 0)</f>
        <v>0</v>
      </c>
      <c r="Y705">
        <f>IF(Source!BI662=3,H698+H699+H701+H702+H703, 0)</f>
        <v>0</v>
      </c>
      <c r="Z705">
        <f>IF(Source!BI662=4,H698+H699+H701+H702+H703, 0)</f>
        <v>0</v>
      </c>
    </row>
    <row r="706" spans="1:26" ht="28.5">
      <c r="A706" s="59" t="str">
        <f>Source!E664</f>
        <v>121</v>
      </c>
      <c r="B706" s="60" t="str">
        <f>Source!F664</f>
        <v>01.7.15.02-0051</v>
      </c>
      <c r="C706" s="60" t="str">
        <f>Source!G664</f>
        <v>Болты анкерные</v>
      </c>
      <c r="D706" s="42" t="str">
        <f>Source!H664</f>
        <v>т</v>
      </c>
      <c r="E706" s="43">
        <f>Source!I664</f>
        <v>9.4000000000000004E-3</v>
      </c>
      <c r="F706" s="44">
        <f>Source!AL664</f>
        <v>10068</v>
      </c>
      <c r="G706" s="45" t="str">
        <f>Source!DD664</f>
        <v/>
      </c>
      <c r="H706" s="44">
        <f>ROUND(Source!AC664*Source!I664, 2)</f>
        <v>94.64</v>
      </c>
      <c r="I706" s="45" t="str">
        <f>Source!BO664</f>
        <v/>
      </c>
      <c r="J706" s="45">
        <f>IF(Source!BC664&lt;&gt; 0, Source!BC664, 1)</f>
        <v>1</v>
      </c>
      <c r="K706" s="44">
        <f>Source!P664</f>
        <v>94.64</v>
      </c>
      <c r="L706" s="48"/>
      <c r="S706">
        <f>ROUND((Source!FX664/100)*((ROUND(Source!AF664*Source!I664, 2)+ROUND(Source!AE664*Source!I664, 2))), 2)</f>
        <v>0</v>
      </c>
      <c r="T706">
        <f>Source!X664</f>
        <v>0</v>
      </c>
      <c r="U706">
        <f>ROUND((Source!FY664/100)*((ROUND(Source!AF664*Source!I664, 2)+ROUND(Source!AE664*Source!I664, 2))), 2)</f>
        <v>0</v>
      </c>
      <c r="V706">
        <f>Source!Y664</f>
        <v>0</v>
      </c>
    </row>
    <row r="707" spans="1:26" ht="15">
      <c r="G707" s="166">
        <f>H706</f>
        <v>94.64</v>
      </c>
      <c r="H707" s="166"/>
      <c r="J707" s="166">
        <f>K706</f>
        <v>94.64</v>
      </c>
      <c r="K707" s="166"/>
      <c r="L707" s="47">
        <f>Source!U664</f>
        <v>0</v>
      </c>
      <c r="O707" s="26">
        <f>G707</f>
        <v>94.64</v>
      </c>
      <c r="P707" s="26">
        <f>J707</f>
        <v>94.64</v>
      </c>
      <c r="Q707" s="26">
        <f>L707</f>
        <v>0</v>
      </c>
      <c r="W707">
        <f>IF(Source!BI664&lt;=1,H706, 0)</f>
        <v>94.64</v>
      </c>
      <c r="X707">
        <f>IF(Source!BI664=2,H706, 0)</f>
        <v>0</v>
      </c>
      <c r="Y707">
        <f>IF(Source!BI664=3,H706, 0)</f>
        <v>0</v>
      </c>
      <c r="Z707">
        <f>IF(Source!BI664=4,H706, 0)</f>
        <v>0</v>
      </c>
    </row>
    <row r="708" spans="1:26" ht="99.75">
      <c r="A708" s="61" t="str">
        <f>Source!E666</f>
        <v>122</v>
      </c>
      <c r="B708" s="62" t="str">
        <f>Source!F666</f>
        <v>Коммеческое предлож.№КП-261046 от 01.02.2021Г.</v>
      </c>
      <c r="C708" s="62" t="s">
        <v>1041</v>
      </c>
      <c r="D708" s="49" t="str">
        <f>Source!H666</f>
        <v>шт.</v>
      </c>
      <c r="E708" s="50">
        <f>Source!I666</f>
        <v>1</v>
      </c>
      <c r="F708" s="51">
        <f>Source!AL666</f>
        <v>71415.11</v>
      </c>
      <c r="G708" s="52" t="str">
        <f>Source!DD666</f>
        <v/>
      </c>
      <c r="H708" s="51">
        <f>ROUND(Source!AC666*Source!I666, 2)</f>
        <v>71415.11</v>
      </c>
      <c r="I708" s="52" t="str">
        <f>Source!BO666</f>
        <v/>
      </c>
      <c r="J708" s="52">
        <f>IF(Source!BC666&lt;&gt; 0, Source!BC666, 1)</f>
        <v>1</v>
      </c>
      <c r="K708" s="51">
        <f>Source!P666</f>
        <v>71415.11</v>
      </c>
      <c r="L708" s="53"/>
      <c r="S708">
        <f>ROUND((Source!FX666/100)*((ROUND(Source!AF666*Source!I666, 2)+ROUND(Source!AE666*Source!I666, 2))), 2)</f>
        <v>0</v>
      </c>
      <c r="T708">
        <f>Source!X666</f>
        <v>0</v>
      </c>
      <c r="U708">
        <f>ROUND((Source!FY666/100)*((ROUND(Source!AF666*Source!I666, 2)+ROUND(Source!AE666*Source!I666, 2))), 2)</f>
        <v>0</v>
      </c>
      <c r="V708">
        <f>Source!Y666</f>
        <v>0</v>
      </c>
    </row>
    <row r="709" spans="1:26" ht="15">
      <c r="A709" s="28"/>
      <c r="B709" s="28"/>
      <c r="C709" s="28"/>
      <c r="D709" s="28"/>
      <c r="E709" s="28"/>
      <c r="F709" s="28"/>
      <c r="G709" s="170">
        <f>H708</f>
        <v>71415.11</v>
      </c>
      <c r="H709" s="170"/>
      <c r="I709" s="28"/>
      <c r="J709" s="170">
        <f>K708</f>
        <v>71415.11</v>
      </c>
      <c r="K709" s="170"/>
      <c r="L709" s="54">
        <f>Source!U666</f>
        <v>0</v>
      </c>
      <c r="O709" s="26">
        <f>G709</f>
        <v>71415.11</v>
      </c>
      <c r="P709" s="26">
        <f>J709</f>
        <v>71415.11</v>
      </c>
      <c r="Q709" s="26">
        <f>L709</f>
        <v>0</v>
      </c>
      <c r="W709">
        <f>IF(Source!BI666&lt;=1,H708, 0)</f>
        <v>0</v>
      </c>
      <c r="X709">
        <f>IF(Source!BI666=2,H708, 0)</f>
        <v>0</v>
      </c>
      <c r="Y709">
        <f>IF(Source!BI666=3,H708, 0)</f>
        <v>71415.11</v>
      </c>
      <c r="Z709">
        <f>IF(Source!BI666=4,H708, 0)</f>
        <v>0</v>
      </c>
    </row>
    <row r="710" spans="1:26" ht="105">
      <c r="A710" s="16" t="str">
        <f>Source!E668</f>
        <v>123</v>
      </c>
      <c r="B710" s="58" t="s">
        <v>989</v>
      </c>
      <c r="C710" s="58" t="str">
        <f>Source!G668</f>
        <v>Установка вставок гибких к радиальным вентиляторам</v>
      </c>
      <c r="D710" s="36" t="str">
        <f>Source!H668</f>
        <v>м2</v>
      </c>
      <c r="E710" s="22">
        <f>Source!I668</f>
        <v>1.413</v>
      </c>
      <c r="F710" s="37">
        <f>Source!AL668+Source!AM668+Source!AO668</f>
        <v>54.58</v>
      </c>
      <c r="G710" s="38"/>
      <c r="H710" s="37"/>
      <c r="I710" s="38" t="str">
        <f>Source!BO668</f>
        <v/>
      </c>
      <c r="J710" s="38"/>
      <c r="K710" s="37"/>
      <c r="L710" s="39"/>
      <c r="S710">
        <f>ROUND((Source!FX668/100)*((ROUND(Source!AF668*Source!I668, 2)+ROUND(Source!AE668*Source!I668, 2))), 2)</f>
        <v>113.2</v>
      </c>
      <c r="T710">
        <f>Source!X668</f>
        <v>113</v>
      </c>
      <c r="U710">
        <f>ROUND((Source!FY668/100)*((ROUND(Source!AF668*Source!I668, 2)+ROUND(Source!AE668*Source!I668, 2))), 2)</f>
        <v>69.319999999999993</v>
      </c>
      <c r="V710">
        <f>Source!Y668</f>
        <v>69.760000000000005</v>
      </c>
    </row>
    <row r="711" spans="1:26">
      <c r="C711" s="29" t="str">
        <f>"Объем: "&amp;Source!I668&amp;"=3,14*"&amp;"0,9/"&amp;"4*"&amp;"2"</f>
        <v>Объем: 1,413=3,14*0,9/4*2</v>
      </c>
    </row>
    <row r="712" spans="1:26" ht="14.25">
      <c r="A712" s="16"/>
      <c r="B712" s="58"/>
      <c r="C712" s="58" t="s">
        <v>980</v>
      </c>
      <c r="D712" s="36"/>
      <c r="E712" s="22"/>
      <c r="F712" s="37">
        <f>Source!AO668</f>
        <v>50.26</v>
      </c>
      <c r="G712" s="38" t="str">
        <f>Source!DG668</f>
        <v>)*1,2)*1,15</v>
      </c>
      <c r="H712" s="37">
        <f>ROUND(Source!AF668*Source!I668, 2)</f>
        <v>98.01</v>
      </c>
      <c r="I712" s="38"/>
      <c r="J712" s="38">
        <f>IF(Source!BA668&lt;&gt; 0, Source!BA668, 1)</f>
        <v>1</v>
      </c>
      <c r="K712" s="37">
        <f>Source!S668</f>
        <v>98.01</v>
      </c>
      <c r="L712" s="39"/>
      <c r="R712">
        <f>H712</f>
        <v>98.01</v>
      </c>
    </row>
    <row r="713" spans="1:26" ht="14.25">
      <c r="A713" s="16"/>
      <c r="B713" s="58"/>
      <c r="C713" s="58" t="s">
        <v>104</v>
      </c>
      <c r="D713" s="36"/>
      <c r="E713" s="22"/>
      <c r="F713" s="37">
        <f>Source!AM668</f>
        <v>0.66</v>
      </c>
      <c r="G713" s="38" t="str">
        <f>Source!DE668</f>
        <v>)*1,2)*1,25</v>
      </c>
      <c r="H713" s="37">
        <f>ROUND(Source!AD668*Source!I668, 2)</f>
        <v>1.4</v>
      </c>
      <c r="I713" s="38"/>
      <c r="J713" s="38">
        <f>IF(Source!BB668&lt;&gt; 0, Source!BB668, 1)</f>
        <v>1</v>
      </c>
      <c r="K713" s="37">
        <f>Source!Q668</f>
        <v>1.4</v>
      </c>
      <c r="L713" s="39"/>
    </row>
    <row r="714" spans="1:26" ht="14.25">
      <c r="A714" s="16"/>
      <c r="B714" s="58"/>
      <c r="C714" s="58" t="s">
        <v>981</v>
      </c>
      <c r="D714" s="36"/>
      <c r="E714" s="22"/>
      <c r="F714" s="37">
        <f>Source!AN668</f>
        <v>0.12</v>
      </c>
      <c r="G714" s="38" t="str">
        <f>Source!DF668</f>
        <v>)*1,2)*1,25</v>
      </c>
      <c r="H714" s="40">
        <f>ROUND(Source!AE668*Source!I668, 2)</f>
        <v>0.25</v>
      </c>
      <c r="I714" s="38"/>
      <c r="J714" s="38">
        <f>IF(Source!BS668&lt;&gt; 0, Source!BS668, 1)</f>
        <v>1</v>
      </c>
      <c r="K714" s="40">
        <f>Source!R668</f>
        <v>0.25</v>
      </c>
      <c r="L714" s="39"/>
      <c r="R714">
        <f>H714</f>
        <v>0.25</v>
      </c>
    </row>
    <row r="715" spans="1:26" ht="14.25">
      <c r="A715" s="16"/>
      <c r="B715" s="58"/>
      <c r="C715" s="58" t="s">
        <v>982</v>
      </c>
      <c r="D715" s="36"/>
      <c r="E715" s="22"/>
      <c r="F715" s="37">
        <f>Source!AL668</f>
        <v>3.66</v>
      </c>
      <c r="G715" s="38" t="str">
        <f>Source!DD668</f>
        <v/>
      </c>
      <c r="H715" s="37">
        <f>ROUND(Source!AC668*Source!I668, 2)</f>
        <v>5.17</v>
      </c>
      <c r="I715" s="38"/>
      <c r="J715" s="38">
        <f>IF(Source!BC668&lt;&gt; 0, Source!BC668, 1)</f>
        <v>1</v>
      </c>
      <c r="K715" s="37">
        <f>Source!P668</f>
        <v>5.17</v>
      </c>
      <c r="L715" s="39"/>
    </row>
    <row r="716" spans="1:26" ht="14.25">
      <c r="A716" s="16"/>
      <c r="B716" s="58"/>
      <c r="C716" s="58" t="s">
        <v>983</v>
      </c>
      <c r="D716" s="36" t="s">
        <v>984</v>
      </c>
      <c r="E716" s="22">
        <f>Source!BZ668</f>
        <v>128</v>
      </c>
      <c r="F716" s="167" t="str">
        <f>CONCATENATE(" )", Source!DL668, Source!FT668, "=", Source!FX668)</f>
        <v xml:space="preserve"> )*0,9=115,2</v>
      </c>
      <c r="G716" s="168"/>
      <c r="H716" s="37">
        <f>SUM(S710:S718)</f>
        <v>113.2</v>
      </c>
      <c r="I716" s="41"/>
      <c r="J716" s="32">
        <f>Source!AT668</f>
        <v>115</v>
      </c>
      <c r="K716" s="37">
        <f>SUM(T710:T718)</f>
        <v>113</v>
      </c>
      <c r="L716" s="39"/>
    </row>
    <row r="717" spans="1:26" ht="14.25">
      <c r="A717" s="16"/>
      <c r="B717" s="58"/>
      <c r="C717" s="58" t="s">
        <v>985</v>
      </c>
      <c r="D717" s="36" t="s">
        <v>984</v>
      </c>
      <c r="E717" s="22">
        <f>Source!CA668</f>
        <v>83</v>
      </c>
      <c r="F717" s="167" t="str">
        <f>CONCATENATE(" )", Source!DM668, Source!FU668, "=", Source!FY668)</f>
        <v xml:space="preserve"> )*0,85=70,55</v>
      </c>
      <c r="G717" s="168"/>
      <c r="H717" s="37">
        <f>SUM(U710:U718)</f>
        <v>69.319999999999993</v>
      </c>
      <c r="I717" s="41"/>
      <c r="J717" s="32">
        <f>Source!AU668</f>
        <v>71</v>
      </c>
      <c r="K717" s="37">
        <f>SUM(V710:V718)</f>
        <v>69.760000000000005</v>
      </c>
      <c r="L717" s="39"/>
    </row>
    <row r="718" spans="1:26" ht="14.25">
      <c r="A718" s="59"/>
      <c r="B718" s="60"/>
      <c r="C718" s="60" t="s">
        <v>986</v>
      </c>
      <c r="D718" s="42" t="s">
        <v>987</v>
      </c>
      <c r="E718" s="43">
        <f>Source!AQ668</f>
        <v>5.75</v>
      </c>
      <c r="F718" s="44"/>
      <c r="G718" s="45" t="str">
        <f>Source!DI668</f>
        <v>)*1,2)*1,15</v>
      </c>
      <c r="H718" s="44"/>
      <c r="I718" s="45"/>
      <c r="J718" s="45"/>
      <c r="K718" s="44"/>
      <c r="L718" s="46">
        <f>Source!U668</f>
        <v>11.212154999999999</v>
      </c>
    </row>
    <row r="719" spans="1:26" ht="15">
      <c r="G719" s="166">
        <f>H712+H713+H715+H716+H717</f>
        <v>287.10000000000002</v>
      </c>
      <c r="H719" s="166"/>
      <c r="J719" s="166">
        <f>K712+K713+K715+K716+K717</f>
        <v>287.34000000000003</v>
      </c>
      <c r="K719" s="166"/>
      <c r="L719" s="47">
        <f>Source!U668</f>
        <v>11.212154999999999</v>
      </c>
      <c r="O719" s="26">
        <f>G719</f>
        <v>287.10000000000002</v>
      </c>
      <c r="P719" s="26">
        <f>J719</f>
        <v>287.34000000000003</v>
      </c>
      <c r="Q719" s="26">
        <f>L719</f>
        <v>11.212154999999999</v>
      </c>
      <c r="W719">
        <f>IF(Source!BI668&lt;=1,H712+H713+H715+H716+H717, 0)</f>
        <v>287.10000000000002</v>
      </c>
      <c r="X719">
        <f>IF(Source!BI668=2,H712+H713+H715+H716+H717, 0)</f>
        <v>0</v>
      </c>
      <c r="Y719">
        <f>IF(Source!BI668=3,H712+H713+H715+H716+H717, 0)</f>
        <v>0</v>
      </c>
      <c r="Z719">
        <f>IF(Source!BI668=4,H712+H713+H715+H716+H717, 0)</f>
        <v>0</v>
      </c>
    </row>
    <row r="720" spans="1:26" ht="99.75">
      <c r="A720" s="59" t="str">
        <f>Source!E670</f>
        <v>124</v>
      </c>
      <c r="B720" s="60" t="str">
        <f>Source!F670</f>
        <v>Коммеческое предлож.№КП-261046 от 01.02.2021Г.</v>
      </c>
      <c r="C720" s="60" t="s">
        <v>1042</v>
      </c>
      <c r="D720" s="42" t="str">
        <f>Source!H670</f>
        <v>шт.</v>
      </c>
      <c r="E720" s="43">
        <f>Source!I670</f>
        <v>2</v>
      </c>
      <c r="F720" s="44">
        <f>Source!AL670</f>
        <v>3769.29</v>
      </c>
      <c r="G720" s="45" t="str">
        <f>Source!DD670</f>
        <v/>
      </c>
      <c r="H720" s="44">
        <f>ROUND(Source!AC670*Source!I670, 2)</f>
        <v>7538.58</v>
      </c>
      <c r="I720" s="45" t="str">
        <f>Source!BO670</f>
        <v/>
      </c>
      <c r="J720" s="45">
        <f>IF(Source!BC670&lt;&gt; 0, Source!BC670, 1)</f>
        <v>1</v>
      </c>
      <c r="K720" s="44">
        <f>Source!P670</f>
        <v>7538.58</v>
      </c>
      <c r="L720" s="48"/>
      <c r="S720">
        <f>ROUND((Source!FX670/100)*((ROUND(Source!AF670*Source!I670, 2)+ROUND(Source!AE670*Source!I670, 2))), 2)</f>
        <v>0</v>
      </c>
      <c r="T720">
        <f>Source!X670</f>
        <v>0</v>
      </c>
      <c r="U720">
        <f>ROUND((Source!FY670/100)*((ROUND(Source!AF670*Source!I670, 2)+ROUND(Source!AE670*Source!I670, 2))), 2)</f>
        <v>0</v>
      </c>
      <c r="V720">
        <f>Source!Y670</f>
        <v>0</v>
      </c>
    </row>
    <row r="721" spans="1:26" ht="15">
      <c r="G721" s="166">
        <f>H720</f>
        <v>7538.58</v>
      </c>
      <c r="H721" s="166"/>
      <c r="J721" s="166">
        <f>K720</f>
        <v>7538.58</v>
      </c>
      <c r="K721" s="166"/>
      <c r="L721" s="47">
        <f>Source!U670</f>
        <v>0</v>
      </c>
      <c r="O721" s="26">
        <f>G721</f>
        <v>7538.58</v>
      </c>
      <c r="P721" s="26">
        <f>J721</f>
        <v>7538.58</v>
      </c>
      <c r="Q721" s="26">
        <f>L721</f>
        <v>0</v>
      </c>
      <c r="W721">
        <f>IF(Source!BI670&lt;=1,H720, 0)</f>
        <v>0</v>
      </c>
      <c r="X721">
        <f>IF(Source!BI670=2,H720, 0)</f>
        <v>7538.58</v>
      </c>
      <c r="Y721">
        <f>IF(Source!BI670=3,H720, 0)</f>
        <v>0</v>
      </c>
      <c r="Z721">
        <f>IF(Source!BI670=4,H720, 0)</f>
        <v>0</v>
      </c>
    </row>
    <row r="722" spans="1:26" ht="99.75">
      <c r="A722" s="59" t="str">
        <f>Source!E672</f>
        <v>125</v>
      </c>
      <c r="B722" s="60" t="str">
        <f>Source!F672</f>
        <v>Коммеческое предлож.№КП-261046 от 01.02.2021Г.</v>
      </c>
      <c r="C722" s="60" t="s">
        <v>1043</v>
      </c>
      <c r="D722" s="42" t="str">
        <f>Source!H672</f>
        <v>шт.</v>
      </c>
      <c r="E722" s="43">
        <f>Source!I672</f>
        <v>1</v>
      </c>
      <c r="F722" s="44">
        <f>Source!AL672</f>
        <v>1232.0700000000002</v>
      </c>
      <c r="G722" s="45" t="str">
        <f>Source!DD672</f>
        <v/>
      </c>
      <c r="H722" s="44">
        <f>ROUND(Source!AC672*Source!I672, 2)</f>
        <v>1232.07</v>
      </c>
      <c r="I722" s="45" t="str">
        <f>Source!BO672</f>
        <v/>
      </c>
      <c r="J722" s="45">
        <f>IF(Source!BC672&lt;&gt; 0, Source!BC672, 1)</f>
        <v>1</v>
      </c>
      <c r="K722" s="44">
        <f>Source!P672</f>
        <v>1232.07</v>
      </c>
      <c r="L722" s="48"/>
      <c r="S722">
        <f>ROUND((Source!FX672/100)*((ROUND(Source!AF672*Source!I672, 2)+ROUND(Source!AE672*Source!I672, 2))), 2)</f>
        <v>0</v>
      </c>
      <c r="T722">
        <f>Source!X672</f>
        <v>0</v>
      </c>
      <c r="U722">
        <f>ROUND((Source!FY672/100)*((ROUND(Source!AF672*Source!I672, 2)+ROUND(Source!AE672*Source!I672, 2))), 2)</f>
        <v>0</v>
      </c>
      <c r="V722">
        <f>Source!Y672</f>
        <v>0</v>
      </c>
    </row>
    <row r="723" spans="1:26" ht="15">
      <c r="G723" s="166">
        <f>H722</f>
        <v>1232.07</v>
      </c>
      <c r="H723" s="166"/>
      <c r="J723" s="166">
        <f>K722</f>
        <v>1232.07</v>
      </c>
      <c r="K723" s="166"/>
      <c r="L723" s="47">
        <f>Source!U672</f>
        <v>0</v>
      </c>
      <c r="O723" s="26">
        <f>G723</f>
        <v>1232.07</v>
      </c>
      <c r="P723" s="26">
        <f>J723</f>
        <v>1232.07</v>
      </c>
      <c r="Q723" s="26">
        <f>L723</f>
        <v>0</v>
      </c>
      <c r="W723">
        <f>IF(Source!BI672&lt;=1,H722, 0)</f>
        <v>0</v>
      </c>
      <c r="X723">
        <f>IF(Source!BI672=2,H722, 0)</f>
        <v>1232.07</v>
      </c>
      <c r="Y723">
        <f>IF(Source!BI672=3,H722, 0)</f>
        <v>0</v>
      </c>
      <c r="Z723">
        <f>IF(Source!BI672=4,H722, 0)</f>
        <v>0</v>
      </c>
    </row>
    <row r="724" spans="1:26" ht="105">
      <c r="A724" s="16" t="str">
        <f>Source!E674</f>
        <v>126</v>
      </c>
      <c r="B724" s="58" t="s">
        <v>992</v>
      </c>
      <c r="C724" s="58" t="str">
        <f>Source!G674</f>
        <v>Установка виброизолятора номер 38</v>
      </c>
      <c r="D724" s="36" t="str">
        <f>Source!H674</f>
        <v>10 ШТ</v>
      </c>
      <c r="E724" s="22">
        <f>Source!I674</f>
        <v>0.4</v>
      </c>
      <c r="F724" s="37">
        <f>Source!AL674+Source!AM674+Source!AO674</f>
        <v>66.38</v>
      </c>
      <c r="G724" s="38"/>
      <c r="H724" s="37"/>
      <c r="I724" s="38" t="str">
        <f>Source!BO674</f>
        <v/>
      </c>
      <c r="J724" s="38"/>
      <c r="K724" s="37"/>
      <c r="L724" s="39"/>
      <c r="S724">
        <f>ROUND((Source!FX674/100)*((ROUND(Source!AF674*Source!I674, 2)+ROUND(Source!AE674*Source!I674, 2))), 2)</f>
        <v>23.42</v>
      </c>
      <c r="T724">
        <f>Source!X674</f>
        <v>23.38</v>
      </c>
      <c r="U724">
        <f>ROUND((Source!FY674/100)*((ROUND(Source!AF674*Source!I674, 2)+ROUND(Source!AE674*Source!I674, 2))), 2)</f>
        <v>14.34</v>
      </c>
      <c r="V724">
        <f>Source!Y674</f>
        <v>14.43</v>
      </c>
    </row>
    <row r="725" spans="1:26">
      <c r="C725" s="29" t="str">
        <f>"Объем: "&amp;Source!I674&amp;"=4/"&amp;"10"</f>
        <v>Объем: 0,4=4/10</v>
      </c>
    </row>
    <row r="726" spans="1:26" ht="14.25">
      <c r="A726" s="16"/>
      <c r="B726" s="58"/>
      <c r="C726" s="58" t="s">
        <v>980</v>
      </c>
      <c r="D726" s="36"/>
      <c r="E726" s="22"/>
      <c r="F726" s="37">
        <f>Source!AO674</f>
        <v>36.700000000000003</v>
      </c>
      <c r="G726" s="38" t="str">
        <f>Source!DG674</f>
        <v>)*1,2)*1,15</v>
      </c>
      <c r="H726" s="37">
        <f>ROUND(Source!AF674*Source!I674, 2)</f>
        <v>20.260000000000002</v>
      </c>
      <c r="I726" s="38"/>
      <c r="J726" s="38">
        <f>IF(Source!BA674&lt;&gt; 0, Source!BA674, 1)</f>
        <v>1</v>
      </c>
      <c r="K726" s="37">
        <f>Source!S674</f>
        <v>20.260000000000002</v>
      </c>
      <c r="L726" s="39"/>
      <c r="R726">
        <f>H726</f>
        <v>20.260000000000002</v>
      </c>
    </row>
    <row r="727" spans="1:26" ht="14.25">
      <c r="A727" s="16"/>
      <c r="B727" s="58"/>
      <c r="C727" s="58" t="s">
        <v>104</v>
      </c>
      <c r="D727" s="36"/>
      <c r="E727" s="22"/>
      <c r="F727" s="37">
        <f>Source!AM674</f>
        <v>0.66</v>
      </c>
      <c r="G727" s="38" t="str">
        <f>Source!DE674</f>
        <v>)*1,2)*1,25</v>
      </c>
      <c r="H727" s="37">
        <f>ROUND(Source!AD674*Source!I674, 2)</f>
        <v>0.4</v>
      </c>
      <c r="I727" s="38"/>
      <c r="J727" s="38">
        <f>IF(Source!BB674&lt;&gt; 0, Source!BB674, 1)</f>
        <v>1</v>
      </c>
      <c r="K727" s="37">
        <f>Source!Q674</f>
        <v>0.4</v>
      </c>
      <c r="L727" s="39"/>
    </row>
    <row r="728" spans="1:26" ht="14.25">
      <c r="A728" s="16"/>
      <c r="B728" s="58"/>
      <c r="C728" s="58" t="s">
        <v>981</v>
      </c>
      <c r="D728" s="36"/>
      <c r="E728" s="22"/>
      <c r="F728" s="37">
        <f>Source!AN674</f>
        <v>0.12</v>
      </c>
      <c r="G728" s="38" t="str">
        <f>Source!DF674</f>
        <v>)*1,2)*1,25</v>
      </c>
      <c r="H728" s="40">
        <f>ROUND(Source!AE674*Source!I674, 2)</f>
        <v>7.0000000000000007E-2</v>
      </c>
      <c r="I728" s="38"/>
      <c r="J728" s="38">
        <f>IF(Source!BS674&lt;&gt; 0, Source!BS674, 1)</f>
        <v>1</v>
      </c>
      <c r="K728" s="40">
        <f>Source!R674</f>
        <v>7.0000000000000007E-2</v>
      </c>
      <c r="L728" s="39"/>
      <c r="R728">
        <f>H728</f>
        <v>7.0000000000000007E-2</v>
      </c>
    </row>
    <row r="729" spans="1:26" ht="14.25">
      <c r="A729" s="16"/>
      <c r="B729" s="58"/>
      <c r="C729" s="58" t="s">
        <v>982</v>
      </c>
      <c r="D729" s="36"/>
      <c r="E729" s="22"/>
      <c r="F729" s="37">
        <f>Source!AL674</f>
        <v>29.02</v>
      </c>
      <c r="G729" s="38" t="str">
        <f>Source!DD674</f>
        <v/>
      </c>
      <c r="H729" s="37">
        <f>ROUND(Source!AC674*Source!I674, 2)</f>
        <v>11.61</v>
      </c>
      <c r="I729" s="38"/>
      <c r="J729" s="38">
        <f>IF(Source!BC674&lt;&gt; 0, Source!BC674, 1)</f>
        <v>1</v>
      </c>
      <c r="K729" s="37">
        <f>Source!P674</f>
        <v>11.61</v>
      </c>
      <c r="L729" s="39"/>
    </row>
    <row r="730" spans="1:26" ht="14.25">
      <c r="A730" s="16"/>
      <c r="B730" s="58"/>
      <c r="C730" s="58" t="s">
        <v>983</v>
      </c>
      <c r="D730" s="36" t="s">
        <v>984</v>
      </c>
      <c r="E730" s="22">
        <f>Source!BZ674</f>
        <v>128</v>
      </c>
      <c r="F730" s="167" t="str">
        <f>CONCATENATE(" )", Source!DL674, Source!FT674, "=", Source!FX674)</f>
        <v xml:space="preserve"> )*0,9=115,2</v>
      </c>
      <c r="G730" s="168"/>
      <c r="H730" s="37">
        <f>SUM(S724:S732)</f>
        <v>23.42</v>
      </c>
      <c r="I730" s="41"/>
      <c r="J730" s="32">
        <f>Source!AT674</f>
        <v>115</v>
      </c>
      <c r="K730" s="37">
        <f>SUM(T724:T732)</f>
        <v>23.38</v>
      </c>
      <c r="L730" s="39"/>
    </row>
    <row r="731" spans="1:26" ht="14.25">
      <c r="A731" s="16"/>
      <c r="B731" s="58"/>
      <c r="C731" s="58" t="s">
        <v>985</v>
      </c>
      <c r="D731" s="36" t="s">
        <v>984</v>
      </c>
      <c r="E731" s="22">
        <f>Source!CA674</f>
        <v>83</v>
      </c>
      <c r="F731" s="167" t="str">
        <f>CONCATENATE(" )", Source!DM674, Source!FU674, "=", Source!FY674)</f>
        <v xml:space="preserve"> )*0,85=70,55</v>
      </c>
      <c r="G731" s="168"/>
      <c r="H731" s="37">
        <f>SUM(U724:U732)</f>
        <v>14.34</v>
      </c>
      <c r="I731" s="41"/>
      <c r="J731" s="32">
        <f>Source!AU674</f>
        <v>71</v>
      </c>
      <c r="K731" s="37">
        <f>SUM(V724:V732)</f>
        <v>14.43</v>
      </c>
      <c r="L731" s="39"/>
    </row>
    <row r="732" spans="1:26" ht="14.25">
      <c r="A732" s="59"/>
      <c r="B732" s="60"/>
      <c r="C732" s="60" t="s">
        <v>986</v>
      </c>
      <c r="D732" s="42" t="s">
        <v>987</v>
      </c>
      <c r="E732" s="43">
        <f>Source!AQ674</f>
        <v>3.7</v>
      </c>
      <c r="F732" s="44"/>
      <c r="G732" s="45" t="str">
        <f>Source!DI674</f>
        <v>)*1,2)*1,15</v>
      </c>
      <c r="H732" s="44"/>
      <c r="I732" s="45"/>
      <c r="J732" s="45"/>
      <c r="K732" s="44"/>
      <c r="L732" s="46">
        <f>Source!U674</f>
        <v>2.0424000000000002</v>
      </c>
    </row>
    <row r="733" spans="1:26" ht="15">
      <c r="G733" s="166">
        <f>H726+H727+H729+H730+H731</f>
        <v>70.03</v>
      </c>
      <c r="H733" s="166"/>
      <c r="J733" s="166">
        <f>K726+K727+K729+K730+K731</f>
        <v>70.079999999999984</v>
      </c>
      <c r="K733" s="166"/>
      <c r="L733" s="47">
        <f>Source!U674</f>
        <v>2.0424000000000002</v>
      </c>
      <c r="O733" s="26">
        <f>G733</f>
        <v>70.03</v>
      </c>
      <c r="P733" s="26">
        <f>J733</f>
        <v>70.079999999999984</v>
      </c>
      <c r="Q733" s="26">
        <f>L733</f>
        <v>2.0424000000000002</v>
      </c>
      <c r="W733">
        <f>IF(Source!BI674&lt;=1,H726+H727+H729+H730+H731, 0)</f>
        <v>70.03</v>
      </c>
      <c r="X733">
        <f>IF(Source!BI674=2,H726+H727+H729+H730+H731, 0)</f>
        <v>0</v>
      </c>
      <c r="Y733">
        <f>IF(Source!BI674=3,H726+H727+H729+H730+H731, 0)</f>
        <v>0</v>
      </c>
      <c r="Z733">
        <f>IF(Source!BI674=4,H726+H727+H729+H730+H731, 0)</f>
        <v>0</v>
      </c>
    </row>
    <row r="734" spans="1:26" ht="99.75">
      <c r="A734" s="59" t="str">
        <f>Source!E676</f>
        <v>127</v>
      </c>
      <c r="B734" s="60" t="str">
        <f>Source!F676</f>
        <v>Коммеческое предлож.№КП-261046 от 01.02.2021Г.</v>
      </c>
      <c r="C734" s="60" t="s">
        <v>993</v>
      </c>
      <c r="D734" s="42" t="str">
        <f>Source!H676</f>
        <v>шт.</v>
      </c>
      <c r="E734" s="43">
        <f>Source!I676</f>
        <v>1</v>
      </c>
      <c r="F734" s="44">
        <f>Source!AL676</f>
        <v>2150.89</v>
      </c>
      <c r="G734" s="45" t="str">
        <f>Source!DD676</f>
        <v/>
      </c>
      <c r="H734" s="44">
        <f>ROUND(Source!AC676*Source!I676, 2)</f>
        <v>2150.89</v>
      </c>
      <c r="I734" s="45" t="str">
        <f>Source!BO676</f>
        <v/>
      </c>
      <c r="J734" s="45">
        <f>IF(Source!BC676&lt;&gt; 0, Source!BC676, 1)</f>
        <v>1</v>
      </c>
      <c r="K734" s="44">
        <f>Source!P676</f>
        <v>2150.89</v>
      </c>
      <c r="L734" s="48"/>
      <c r="S734">
        <f>ROUND((Source!FX676/100)*((ROUND(Source!AF676*Source!I676, 2)+ROUND(Source!AE676*Source!I676, 2))), 2)</f>
        <v>0</v>
      </c>
      <c r="T734">
        <f>Source!X676</f>
        <v>0</v>
      </c>
      <c r="U734">
        <f>ROUND((Source!FY676/100)*((ROUND(Source!AF676*Source!I676, 2)+ROUND(Source!AE676*Source!I676, 2))), 2)</f>
        <v>0</v>
      </c>
      <c r="V734">
        <f>Source!Y676</f>
        <v>0</v>
      </c>
    </row>
    <row r="735" spans="1:26" ht="15">
      <c r="G735" s="166">
        <f>H734</f>
        <v>2150.89</v>
      </c>
      <c r="H735" s="166"/>
      <c r="J735" s="166">
        <f>K734</f>
        <v>2150.89</v>
      </c>
      <c r="K735" s="166"/>
      <c r="L735" s="47">
        <f>Source!U676</f>
        <v>0</v>
      </c>
      <c r="O735" s="26">
        <f>G735</f>
        <v>2150.89</v>
      </c>
      <c r="P735" s="26">
        <f>J735</f>
        <v>2150.89</v>
      </c>
      <c r="Q735" s="26">
        <f>L735</f>
        <v>0</v>
      </c>
      <c r="W735">
        <f>IF(Source!BI676&lt;=1,H734, 0)</f>
        <v>0</v>
      </c>
      <c r="X735">
        <f>IF(Source!BI676=2,H734, 0)</f>
        <v>2150.89</v>
      </c>
      <c r="Y735">
        <f>IF(Source!BI676=3,H734, 0)</f>
        <v>0</v>
      </c>
      <c r="Z735">
        <f>IF(Source!BI676=4,H734, 0)</f>
        <v>0</v>
      </c>
    </row>
    <row r="736" spans="1:26" ht="105">
      <c r="A736" s="16" t="str">
        <f>Source!E678</f>
        <v>128</v>
      </c>
      <c r="B736" s="58" t="s">
        <v>996</v>
      </c>
      <c r="C736" s="58" t="str">
        <f>Source!G678</f>
        <v>Установка кронштейнов под вентиляционное оборудование</v>
      </c>
      <c r="D736" s="36" t="str">
        <f>Source!H678</f>
        <v>100 кг</v>
      </c>
      <c r="E736" s="22">
        <f>Source!I678</f>
        <v>0.20399999999999999</v>
      </c>
      <c r="F736" s="37">
        <f>Source!AL678+Source!AM678+Source!AO678</f>
        <v>932.04</v>
      </c>
      <c r="G736" s="38"/>
      <c r="H736" s="37"/>
      <c r="I736" s="38" t="str">
        <f>Source!BO678</f>
        <v/>
      </c>
      <c r="J736" s="38"/>
      <c r="K736" s="37"/>
      <c r="L736" s="39"/>
      <c r="S736">
        <f>ROUND((Source!FX678/100)*((ROUND(Source!AF678*Source!I678, 2)+ROUND(Source!AE678*Source!I678, 2))), 2)</f>
        <v>18.09</v>
      </c>
      <c r="T736">
        <f>Source!X678</f>
        <v>18.059999999999999</v>
      </c>
      <c r="U736">
        <f>ROUND((Source!FY678/100)*((ROUND(Source!AF678*Source!I678, 2)+ROUND(Source!AE678*Source!I678, 2))), 2)</f>
        <v>11.08</v>
      </c>
      <c r="V736">
        <f>Source!Y678</f>
        <v>11.15</v>
      </c>
    </row>
    <row r="737" spans="1:32">
      <c r="C737" s="29" t="str">
        <f>"Объем: "&amp;Source!I678&amp;"=20,4/"&amp;"100"</f>
        <v>Объем: 0,204=20,4/100</v>
      </c>
    </row>
    <row r="738" spans="1:32" ht="14.25">
      <c r="A738" s="16"/>
      <c r="B738" s="58"/>
      <c r="C738" s="58" t="s">
        <v>980</v>
      </c>
      <c r="D738" s="36"/>
      <c r="E738" s="22"/>
      <c r="F738" s="37">
        <f>Source!AO678</f>
        <v>55.26</v>
      </c>
      <c r="G738" s="38" t="str">
        <f>Source!DG678</f>
        <v>)*1,2)*1,15</v>
      </c>
      <c r="H738" s="37">
        <f>ROUND(Source!AF678*Source!I678, 2)</f>
        <v>15.56</v>
      </c>
      <c r="I738" s="38"/>
      <c r="J738" s="38">
        <f>IF(Source!BA678&lt;&gt; 0, Source!BA678, 1)</f>
        <v>1</v>
      </c>
      <c r="K738" s="37">
        <f>Source!S678</f>
        <v>15.56</v>
      </c>
      <c r="L738" s="39"/>
      <c r="R738">
        <f>H738</f>
        <v>15.56</v>
      </c>
    </row>
    <row r="739" spans="1:32" ht="14.25">
      <c r="A739" s="16"/>
      <c r="B739" s="58"/>
      <c r="C739" s="58" t="s">
        <v>104</v>
      </c>
      <c r="D739" s="36"/>
      <c r="E739" s="22"/>
      <c r="F739" s="37">
        <f>Source!AM678</f>
        <v>10.16</v>
      </c>
      <c r="G739" s="38" t="str">
        <f>Source!DE678</f>
        <v>)*1,2)*1,25</v>
      </c>
      <c r="H739" s="37">
        <f>ROUND(Source!AD678*Source!I678, 2)</f>
        <v>3.11</v>
      </c>
      <c r="I739" s="38"/>
      <c r="J739" s="38">
        <f>IF(Source!BB678&lt;&gt; 0, Source!BB678, 1)</f>
        <v>1</v>
      </c>
      <c r="K739" s="37">
        <f>Source!Q678</f>
        <v>3.11</v>
      </c>
      <c r="L739" s="39"/>
    </row>
    <row r="740" spans="1:32" ht="14.25">
      <c r="A740" s="16"/>
      <c r="B740" s="58"/>
      <c r="C740" s="58" t="s">
        <v>981</v>
      </c>
      <c r="D740" s="36"/>
      <c r="E740" s="22"/>
      <c r="F740" s="37">
        <f>Source!AN678</f>
        <v>0.46</v>
      </c>
      <c r="G740" s="38" t="str">
        <f>Source!DF678</f>
        <v>)*1,2)*1,25</v>
      </c>
      <c r="H740" s="40">
        <f>ROUND(Source!AE678*Source!I678, 2)</f>
        <v>0.14000000000000001</v>
      </c>
      <c r="I740" s="38"/>
      <c r="J740" s="38">
        <f>IF(Source!BS678&lt;&gt; 0, Source!BS678, 1)</f>
        <v>1</v>
      </c>
      <c r="K740" s="40">
        <f>Source!R678</f>
        <v>0.14000000000000001</v>
      </c>
      <c r="L740" s="39"/>
      <c r="R740">
        <f>H740</f>
        <v>0.14000000000000001</v>
      </c>
    </row>
    <row r="741" spans="1:32" ht="14.25">
      <c r="A741" s="16"/>
      <c r="B741" s="58"/>
      <c r="C741" s="58" t="s">
        <v>982</v>
      </c>
      <c r="D741" s="36"/>
      <c r="E741" s="22"/>
      <c r="F741" s="37">
        <f>Source!AL678</f>
        <v>866.62</v>
      </c>
      <c r="G741" s="38" t="str">
        <f>Source!DD678</f>
        <v/>
      </c>
      <c r="H741" s="37">
        <f>ROUND(Source!AC678*Source!I678, 2)</f>
        <v>176.79</v>
      </c>
      <c r="I741" s="38"/>
      <c r="J741" s="38">
        <f>IF(Source!BC678&lt;&gt; 0, Source!BC678, 1)</f>
        <v>1</v>
      </c>
      <c r="K741" s="37">
        <f>Source!P678</f>
        <v>176.79</v>
      </c>
      <c r="L741" s="39"/>
    </row>
    <row r="742" spans="1:32" ht="14.25">
      <c r="A742" s="16"/>
      <c r="B742" s="58"/>
      <c r="C742" s="58" t="s">
        <v>983</v>
      </c>
      <c r="D742" s="36" t="s">
        <v>984</v>
      </c>
      <c r="E742" s="22">
        <f>Source!BZ678</f>
        <v>128</v>
      </c>
      <c r="F742" s="167" t="str">
        <f>CONCATENATE(" )", Source!DL678, Source!FT678, "=", Source!FX678)</f>
        <v xml:space="preserve"> )*0,9=115,2</v>
      </c>
      <c r="G742" s="168"/>
      <c r="H742" s="37">
        <f>SUM(S736:S744)</f>
        <v>18.09</v>
      </c>
      <c r="I742" s="41"/>
      <c r="J742" s="32">
        <f>Source!AT678</f>
        <v>115</v>
      </c>
      <c r="K742" s="37">
        <f>SUM(T736:T744)</f>
        <v>18.059999999999999</v>
      </c>
      <c r="L742" s="39"/>
    </row>
    <row r="743" spans="1:32" ht="14.25">
      <c r="A743" s="16"/>
      <c r="B743" s="58"/>
      <c r="C743" s="58" t="s">
        <v>985</v>
      </c>
      <c r="D743" s="36" t="s">
        <v>984</v>
      </c>
      <c r="E743" s="22">
        <f>Source!CA678</f>
        <v>83</v>
      </c>
      <c r="F743" s="167" t="str">
        <f>CONCATENATE(" )", Source!DM678, Source!FU678, "=", Source!FY678)</f>
        <v xml:space="preserve"> )*0,85=70,55</v>
      </c>
      <c r="G743" s="168"/>
      <c r="H743" s="37">
        <f>SUM(U736:U744)</f>
        <v>11.08</v>
      </c>
      <c r="I743" s="41"/>
      <c r="J743" s="32">
        <f>Source!AU678</f>
        <v>71</v>
      </c>
      <c r="K743" s="37">
        <f>SUM(V736:V744)</f>
        <v>11.15</v>
      </c>
      <c r="L743" s="39"/>
    </row>
    <row r="744" spans="1:32" ht="14.25">
      <c r="A744" s="59"/>
      <c r="B744" s="60"/>
      <c r="C744" s="60" t="s">
        <v>986</v>
      </c>
      <c r="D744" s="42" t="s">
        <v>987</v>
      </c>
      <c r="E744" s="43">
        <f>Source!AQ678</f>
        <v>6.02</v>
      </c>
      <c r="F744" s="44"/>
      <c r="G744" s="45" t="str">
        <f>Source!DI678</f>
        <v>)*1,2)*1,15</v>
      </c>
      <c r="H744" s="44"/>
      <c r="I744" s="45"/>
      <c r="J744" s="45"/>
      <c r="K744" s="44"/>
      <c r="L744" s="46">
        <f>Source!U678</f>
        <v>1.6947503999999998</v>
      </c>
    </row>
    <row r="745" spans="1:32" ht="15">
      <c r="G745" s="166">
        <f>H738+H739+H741+H742+H743</f>
        <v>224.63</v>
      </c>
      <c r="H745" s="166"/>
      <c r="J745" s="166">
        <f>K738+K739+K741+K742+K743</f>
        <v>224.67</v>
      </c>
      <c r="K745" s="166"/>
      <c r="L745" s="47">
        <f>Source!U678</f>
        <v>1.6947503999999998</v>
      </c>
      <c r="O745" s="26">
        <f>G745</f>
        <v>224.63</v>
      </c>
      <c r="P745" s="26">
        <f>J745</f>
        <v>224.67</v>
      </c>
      <c r="Q745" s="26">
        <f>L745</f>
        <v>1.6947503999999998</v>
      </c>
      <c r="W745">
        <f>IF(Source!BI678&lt;=1,H738+H739+H741+H742+H743, 0)</f>
        <v>224.63</v>
      </c>
      <c r="X745">
        <f>IF(Source!BI678=2,H738+H739+H741+H742+H743, 0)</f>
        <v>0</v>
      </c>
      <c r="Y745">
        <f>IF(Source!BI678=3,H738+H739+H741+H742+H743, 0)</f>
        <v>0</v>
      </c>
      <c r="Z745">
        <f>IF(Source!BI678=4,H738+H739+H741+H742+H743, 0)</f>
        <v>0</v>
      </c>
    </row>
    <row r="746" spans="1:32" ht="28.5">
      <c r="A746" s="59" t="str">
        <f>Source!E680</f>
        <v>129</v>
      </c>
      <c r="B746" s="60" t="str">
        <f>Source!F680</f>
        <v>18.5.08.18-0071</v>
      </c>
      <c r="C746" s="60" t="str">
        <f>Source!G680</f>
        <v>Кронштейны и подставки под оборудование из сортовой стали</v>
      </c>
      <c r="D746" s="42" t="str">
        <f>Source!H680</f>
        <v>кг</v>
      </c>
      <c r="E746" s="43">
        <f>Source!I680</f>
        <v>-20.399999999999999</v>
      </c>
      <c r="F746" s="44">
        <f>Source!AL680</f>
        <v>8.52</v>
      </c>
      <c r="G746" s="45" t="str">
        <f>Source!DD680</f>
        <v/>
      </c>
      <c r="H746" s="44">
        <f>ROUND(Source!AC680*Source!I680, 2)</f>
        <v>-173.81</v>
      </c>
      <c r="I746" s="45" t="str">
        <f>Source!BO680</f>
        <v/>
      </c>
      <c r="J746" s="45">
        <f>IF(Source!BC680&lt;&gt; 0, Source!BC680, 1)</f>
        <v>1</v>
      </c>
      <c r="K746" s="44">
        <f>Source!P680</f>
        <v>-173.81</v>
      </c>
      <c r="L746" s="48"/>
      <c r="S746">
        <f>ROUND((Source!FX680/100)*((ROUND(Source!AF680*Source!I680, 2)+ROUND(Source!AE680*Source!I680, 2))), 2)</f>
        <v>0</v>
      </c>
      <c r="T746">
        <f>Source!X680</f>
        <v>0</v>
      </c>
      <c r="U746">
        <f>ROUND((Source!FY680/100)*((ROUND(Source!AF680*Source!I680, 2)+ROUND(Source!AE680*Source!I680, 2))), 2)</f>
        <v>0</v>
      </c>
      <c r="V746">
        <f>Source!Y680</f>
        <v>0</v>
      </c>
    </row>
    <row r="747" spans="1:32" ht="15">
      <c r="G747" s="166">
        <f>H746</f>
        <v>-173.81</v>
      </c>
      <c r="H747" s="166"/>
      <c r="J747" s="166">
        <f>K746</f>
        <v>-173.81</v>
      </c>
      <c r="K747" s="166"/>
      <c r="L747" s="47">
        <f>Source!U680</f>
        <v>0</v>
      </c>
      <c r="O747" s="26">
        <f>G747</f>
        <v>-173.81</v>
      </c>
      <c r="P747" s="26">
        <f>J747</f>
        <v>-173.81</v>
      </c>
      <c r="Q747" s="26">
        <f>L747</f>
        <v>0</v>
      </c>
      <c r="W747">
        <f>IF(Source!BI680&lt;=1,H746, 0)</f>
        <v>-173.81</v>
      </c>
      <c r="X747">
        <f>IF(Source!BI680=2,H746, 0)</f>
        <v>0</v>
      </c>
      <c r="Y747">
        <f>IF(Source!BI680=3,H746, 0)</f>
        <v>0</v>
      </c>
      <c r="Z747">
        <f>IF(Source!BI680=4,H746, 0)</f>
        <v>0</v>
      </c>
    </row>
    <row r="748" spans="1:32" ht="99.75">
      <c r="A748" s="59" t="str">
        <f>Source!E682</f>
        <v>130</v>
      </c>
      <c r="B748" s="60" t="str">
        <f>Source!F682</f>
        <v>Коммеческое предлож.№КП-261046 от 01.02.2021Г.</v>
      </c>
      <c r="C748" s="60" t="s">
        <v>1044</v>
      </c>
      <c r="D748" s="42" t="str">
        <f>Source!H682</f>
        <v>шт.</v>
      </c>
      <c r="E748" s="43">
        <f>Source!I682</f>
        <v>1</v>
      </c>
      <c r="F748" s="44">
        <f>Source!AL682</f>
        <v>5053.5600000000004</v>
      </c>
      <c r="G748" s="45" t="str">
        <f>Source!DD682</f>
        <v/>
      </c>
      <c r="H748" s="44">
        <f>ROUND(Source!AC682*Source!I682, 2)</f>
        <v>5053.5600000000004</v>
      </c>
      <c r="I748" s="45" t="str">
        <f>Source!BO682</f>
        <v/>
      </c>
      <c r="J748" s="45">
        <f>IF(Source!BC682&lt;&gt; 0, Source!BC682, 1)</f>
        <v>1</v>
      </c>
      <c r="K748" s="44">
        <f>Source!P682</f>
        <v>5053.5600000000004</v>
      </c>
      <c r="L748" s="48"/>
      <c r="S748">
        <f>ROUND((Source!FX682/100)*((ROUND(Source!AF682*Source!I682, 2)+ROUND(Source!AE682*Source!I682, 2))), 2)</f>
        <v>0</v>
      </c>
      <c r="T748">
        <f>Source!X682</f>
        <v>0</v>
      </c>
      <c r="U748">
        <f>ROUND((Source!FY682/100)*((ROUND(Source!AF682*Source!I682, 2)+ROUND(Source!AE682*Source!I682, 2))), 2)</f>
        <v>0</v>
      </c>
      <c r="V748">
        <f>Source!Y682</f>
        <v>0</v>
      </c>
    </row>
    <row r="749" spans="1:32" ht="15">
      <c r="G749" s="166">
        <f>H748</f>
        <v>5053.5600000000004</v>
      </c>
      <c r="H749" s="166"/>
      <c r="J749" s="166">
        <f>K748</f>
        <v>5053.5600000000004</v>
      </c>
      <c r="K749" s="166"/>
      <c r="L749" s="47">
        <f>Source!U682</f>
        <v>0</v>
      </c>
      <c r="O749" s="26">
        <f>G749</f>
        <v>5053.5600000000004</v>
      </c>
      <c r="P749" s="26">
        <f>J749</f>
        <v>5053.5600000000004</v>
      </c>
      <c r="Q749" s="26">
        <f>L749</f>
        <v>0</v>
      </c>
      <c r="W749">
        <f>IF(Source!BI682&lt;=1,H748, 0)</f>
        <v>5053.5600000000004</v>
      </c>
      <c r="X749">
        <f>IF(Source!BI682=2,H748, 0)</f>
        <v>0</v>
      </c>
      <c r="Y749">
        <f>IF(Source!BI682=3,H748, 0)</f>
        <v>0</v>
      </c>
      <c r="Z749">
        <f>IF(Source!BI682=4,H748, 0)</f>
        <v>0</v>
      </c>
    </row>
    <row r="751" spans="1:32" ht="15">
      <c r="A751" s="171" t="str">
        <f>CONCATENATE("Итого по разделу: ",IF(Source!G684&lt;&gt;"Новый раздел", Source!G684, ""))</f>
        <v>Итого по разделу: 12.Система ПД7 (оборудование)</v>
      </c>
      <c r="B751" s="171"/>
      <c r="C751" s="171"/>
      <c r="D751" s="171"/>
      <c r="E751" s="171"/>
      <c r="F751" s="171"/>
      <c r="G751" s="159">
        <f>SUM(O696:O750)</f>
        <v>88512.800000000017</v>
      </c>
      <c r="H751" s="159"/>
      <c r="I751" s="35"/>
      <c r="J751" s="159">
        <f>SUM(P696:P750)</f>
        <v>88513.62000000001</v>
      </c>
      <c r="K751" s="159"/>
      <c r="L751" s="47">
        <f>SUM(Q696:Q750)</f>
        <v>34.807505399999997</v>
      </c>
      <c r="AF751" s="63" t="str">
        <f>CONCATENATE("Итого по разделу: ",IF(Source!G684&lt;&gt;"Новый раздел", Source!G684, ""))</f>
        <v>Итого по разделу: 12.Система ПД7 (оборудование)</v>
      </c>
    </row>
    <row r="755" spans="1:26" ht="16.5">
      <c r="A755" s="169" t="str">
        <f>CONCATENATE("Раздел: ",IF(Source!G714&lt;&gt;"Новый раздел", Source!G714, ""))</f>
        <v>Раздел: 13.Система ПД7.2 (оборудование)</v>
      </c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</row>
    <row r="756" spans="1:26" ht="105">
      <c r="A756" s="16" t="str">
        <f>Source!E719</f>
        <v>131</v>
      </c>
      <c r="B756" s="58" t="s">
        <v>1023</v>
      </c>
      <c r="C756" s="58" t="str">
        <f>Source!G719</f>
        <v>Установка камер приточных типовых без секции орошения производительностью до 10 тыс.м3/час</v>
      </c>
      <c r="D756" s="36" t="str">
        <f>Source!H719</f>
        <v>ШТ</v>
      </c>
      <c r="E756" s="22">
        <f>Source!I719</f>
        <v>1</v>
      </c>
      <c r="F756" s="37">
        <f>Source!AL719+Source!AM719+Source!AO719</f>
        <v>681.31999999999994</v>
      </c>
      <c r="G756" s="38"/>
      <c r="H756" s="37"/>
      <c r="I756" s="38" t="str">
        <f>Source!BO719</f>
        <v/>
      </c>
      <c r="J756" s="38"/>
      <c r="K756" s="37"/>
      <c r="L756" s="39"/>
      <c r="S756">
        <f>ROUND((Source!FX719/100)*((ROUND(Source!AF719*Source!I719, 2)+ROUND(Source!AE719*Source!I719, 2))), 2)</f>
        <v>649.66</v>
      </c>
      <c r="T756">
        <f>Source!X719</f>
        <v>648.53</v>
      </c>
      <c r="U756">
        <f>ROUND((Source!FY719/100)*((ROUND(Source!AF719*Source!I719, 2)+ROUND(Source!AE719*Source!I719, 2))), 2)</f>
        <v>397.86</v>
      </c>
      <c r="V756">
        <f>Source!Y719</f>
        <v>400.4</v>
      </c>
    </row>
    <row r="757" spans="1:26" ht="14.25">
      <c r="A757" s="16"/>
      <c r="B757" s="58"/>
      <c r="C757" s="58" t="s">
        <v>980</v>
      </c>
      <c r="D757" s="36"/>
      <c r="E757" s="22"/>
      <c r="F757" s="37">
        <f>Source!AO719</f>
        <v>401.26</v>
      </c>
      <c r="G757" s="38" t="str">
        <f>Source!DG719</f>
        <v>)*1,2)*1,15</v>
      </c>
      <c r="H757" s="37">
        <f>ROUND(Source!AF719*Source!I719, 2)</f>
        <v>553.74</v>
      </c>
      <c r="I757" s="38"/>
      <c r="J757" s="38">
        <f>IF(Source!BA719&lt;&gt; 0, Source!BA719, 1)</f>
        <v>1</v>
      </c>
      <c r="K757" s="37">
        <f>Source!S719</f>
        <v>553.74</v>
      </c>
      <c r="L757" s="39"/>
      <c r="R757">
        <f>H757</f>
        <v>553.74</v>
      </c>
    </row>
    <row r="758" spans="1:26" ht="14.25">
      <c r="A758" s="16"/>
      <c r="B758" s="58"/>
      <c r="C758" s="58" t="s">
        <v>104</v>
      </c>
      <c r="D758" s="36"/>
      <c r="E758" s="22"/>
      <c r="F758" s="37">
        <f>Source!AM719</f>
        <v>99.27</v>
      </c>
      <c r="G758" s="38" t="str">
        <f>Source!DE719</f>
        <v>)*1,2)*1,25</v>
      </c>
      <c r="H758" s="37">
        <f>ROUND(Source!AD719*Source!I719, 2)</f>
        <v>148.91</v>
      </c>
      <c r="I758" s="38"/>
      <c r="J758" s="38">
        <f>IF(Source!BB719&lt;&gt; 0, Source!BB719, 1)</f>
        <v>1</v>
      </c>
      <c r="K758" s="37">
        <f>Source!Q719</f>
        <v>148.91</v>
      </c>
      <c r="L758" s="39"/>
    </row>
    <row r="759" spans="1:26" ht="14.25">
      <c r="A759" s="16"/>
      <c r="B759" s="58"/>
      <c r="C759" s="58" t="s">
        <v>981</v>
      </c>
      <c r="D759" s="36"/>
      <c r="E759" s="22"/>
      <c r="F759" s="37">
        <f>Source!AN719</f>
        <v>6.8</v>
      </c>
      <c r="G759" s="38" t="str">
        <f>Source!DF719</f>
        <v>)*1,2)*1,25</v>
      </c>
      <c r="H759" s="40">
        <f>ROUND(Source!AE719*Source!I719, 2)</f>
        <v>10.199999999999999</v>
      </c>
      <c r="I759" s="38"/>
      <c r="J759" s="38">
        <f>IF(Source!BS719&lt;&gt; 0, Source!BS719, 1)</f>
        <v>1</v>
      </c>
      <c r="K759" s="40">
        <f>Source!R719</f>
        <v>10.199999999999999</v>
      </c>
      <c r="L759" s="39"/>
      <c r="R759">
        <f>H759</f>
        <v>10.199999999999999</v>
      </c>
    </row>
    <row r="760" spans="1:26" ht="14.25">
      <c r="A760" s="16"/>
      <c r="B760" s="58"/>
      <c r="C760" s="58" t="s">
        <v>982</v>
      </c>
      <c r="D760" s="36"/>
      <c r="E760" s="22"/>
      <c r="F760" s="37">
        <f>Source!AL719</f>
        <v>180.79</v>
      </c>
      <c r="G760" s="38" t="str">
        <f>Source!DD719</f>
        <v/>
      </c>
      <c r="H760" s="37">
        <f>ROUND(Source!AC719*Source!I719, 2)</f>
        <v>180.79</v>
      </c>
      <c r="I760" s="38"/>
      <c r="J760" s="38">
        <f>IF(Source!BC719&lt;&gt; 0, Source!BC719, 1)</f>
        <v>1</v>
      </c>
      <c r="K760" s="37">
        <f>Source!P719</f>
        <v>180.79</v>
      </c>
      <c r="L760" s="39"/>
    </row>
    <row r="761" spans="1:26" ht="14.25">
      <c r="A761" s="16"/>
      <c r="B761" s="58"/>
      <c r="C761" s="58" t="s">
        <v>983</v>
      </c>
      <c r="D761" s="36" t="s">
        <v>984</v>
      </c>
      <c r="E761" s="22">
        <f>Source!BZ719</f>
        <v>128</v>
      </c>
      <c r="F761" s="167" t="str">
        <f>CONCATENATE(" )", Source!DL719, Source!FT719, "=", Source!FX719)</f>
        <v xml:space="preserve"> )*0,9=115,2</v>
      </c>
      <c r="G761" s="168"/>
      <c r="H761" s="37">
        <f>SUM(S756:S766)</f>
        <v>649.66</v>
      </c>
      <c r="I761" s="41"/>
      <c r="J761" s="32">
        <f>Source!AT719</f>
        <v>115</v>
      </c>
      <c r="K761" s="37">
        <f>SUM(T756:T766)</f>
        <v>648.53</v>
      </c>
      <c r="L761" s="39"/>
    </row>
    <row r="762" spans="1:26" ht="14.25">
      <c r="A762" s="16"/>
      <c r="B762" s="58"/>
      <c r="C762" s="58" t="s">
        <v>985</v>
      </c>
      <c r="D762" s="36" t="s">
        <v>984</v>
      </c>
      <c r="E762" s="22">
        <f>Source!CA719</f>
        <v>83</v>
      </c>
      <c r="F762" s="167" t="str">
        <f>CONCATENATE(" )", Source!DM719, Source!FU719, "=", Source!FY719)</f>
        <v xml:space="preserve"> )*0,85=70,55</v>
      </c>
      <c r="G762" s="168"/>
      <c r="H762" s="37">
        <f>SUM(U756:U766)</f>
        <v>397.86</v>
      </c>
      <c r="I762" s="41"/>
      <c r="J762" s="32">
        <f>Source!AU719</f>
        <v>71</v>
      </c>
      <c r="K762" s="37">
        <f>SUM(V756:V766)</f>
        <v>400.4</v>
      </c>
      <c r="L762" s="39"/>
    </row>
    <row r="763" spans="1:26" ht="14.25">
      <c r="A763" s="16"/>
      <c r="B763" s="58"/>
      <c r="C763" s="58" t="s">
        <v>986</v>
      </c>
      <c r="D763" s="36" t="s">
        <v>987</v>
      </c>
      <c r="E763" s="22">
        <f>Source!AQ719</f>
        <v>43.71</v>
      </c>
      <c r="F763" s="37"/>
      <c r="G763" s="38" t="str">
        <f>Source!DI719</f>
        <v>)*1,2)*1,15</v>
      </c>
      <c r="H763" s="37"/>
      <c r="I763" s="38"/>
      <c r="J763" s="38"/>
      <c r="K763" s="37"/>
      <c r="L763" s="55">
        <f>Source!U719</f>
        <v>60.319799999999994</v>
      </c>
    </row>
    <row r="764" spans="1:26" ht="28.5">
      <c r="A764" s="16" t="str">
        <f>Source!E721</f>
        <v>131,1</v>
      </c>
      <c r="B764" s="58" t="str">
        <f>Source!F721</f>
        <v>01.7.15.02-0051</v>
      </c>
      <c r="C764" s="58" t="str">
        <f>Source!G721</f>
        <v>Болты анкерные</v>
      </c>
      <c r="D764" s="36" t="str">
        <f>Source!H721</f>
        <v>т</v>
      </c>
      <c r="E764" s="22">
        <f>Source!I721</f>
        <v>9.6000000000000002E-4</v>
      </c>
      <c r="F764" s="37">
        <f>Source!AL721+Source!AM721+Source!AO721</f>
        <v>10068</v>
      </c>
      <c r="G764" s="56" t="s">
        <v>3</v>
      </c>
      <c r="H764" s="37">
        <f>ROUND(Source!AC721*Source!I721, 2)+ROUND(Source!AD721*Source!I721, 2)+ROUND(Source!AF721*Source!I721, 2)</f>
        <v>9.67</v>
      </c>
      <c r="I764" s="38"/>
      <c r="J764" s="38">
        <f>IF(Source!BC721&lt;&gt; 0, Source!BC721, 1)</f>
        <v>1</v>
      </c>
      <c r="K764" s="37">
        <f>Source!O721</f>
        <v>9.67</v>
      </c>
      <c r="L764" s="39"/>
      <c r="S764">
        <f>ROUND((Source!FX721/100)*((ROUND(Source!AF721*Source!I721, 2)+ROUND(Source!AE721*Source!I721, 2))), 2)</f>
        <v>0</v>
      </c>
      <c r="T764">
        <f>Source!X721</f>
        <v>0</v>
      </c>
      <c r="U764">
        <f>ROUND((Source!FY721/100)*((ROUND(Source!AF721*Source!I721, 2)+ROUND(Source!AE721*Source!I721, 2))), 2)</f>
        <v>0</v>
      </c>
      <c r="V764">
        <f>Source!Y721</f>
        <v>0</v>
      </c>
      <c r="W764">
        <f>IF(Source!BI721&lt;=1,H764, 0)</f>
        <v>9.67</v>
      </c>
      <c r="X764">
        <f>IF(Source!BI721=2,H764, 0)</f>
        <v>0</v>
      </c>
      <c r="Y764">
        <f>IF(Source!BI721=3,H764, 0)</f>
        <v>0</v>
      </c>
      <c r="Z764">
        <f>IF(Source!BI721=4,H764, 0)</f>
        <v>0</v>
      </c>
    </row>
    <row r="765" spans="1:26" ht="28.5">
      <c r="A765" s="16" t="str">
        <f>Source!E723</f>
        <v>131,2</v>
      </c>
      <c r="B765" s="58" t="str">
        <f>Source!F723</f>
        <v>01.7.15.11-0062</v>
      </c>
      <c r="C765" s="58" t="str">
        <f>Source!G723</f>
        <v>Шайбы стальные</v>
      </c>
      <c r="D765" s="36" t="str">
        <f>Source!H723</f>
        <v>т</v>
      </c>
      <c r="E765" s="22">
        <f>Source!I723</f>
        <v>1.8000000000000001E-4</v>
      </c>
      <c r="F765" s="37">
        <f>Source!AL723+Source!AM723+Source!AO723</f>
        <v>10208</v>
      </c>
      <c r="G765" s="56" t="s">
        <v>3</v>
      </c>
      <c r="H765" s="37">
        <f>ROUND(Source!AC723*Source!I723, 2)+ROUND(Source!AD723*Source!I723, 2)+ROUND(Source!AF723*Source!I723, 2)</f>
        <v>1.84</v>
      </c>
      <c r="I765" s="38"/>
      <c r="J765" s="38">
        <f>IF(Source!BC723&lt;&gt; 0, Source!BC723, 1)</f>
        <v>1</v>
      </c>
      <c r="K765" s="37">
        <f>Source!O723</f>
        <v>1.84</v>
      </c>
      <c r="L765" s="39"/>
      <c r="S765">
        <f>ROUND((Source!FX723/100)*((ROUND(Source!AF723*Source!I723, 2)+ROUND(Source!AE723*Source!I723, 2))), 2)</f>
        <v>0</v>
      </c>
      <c r="T765">
        <f>Source!X723</f>
        <v>0</v>
      </c>
      <c r="U765">
        <f>ROUND((Source!FY723/100)*((ROUND(Source!AF723*Source!I723, 2)+ROUND(Source!AE723*Source!I723, 2))), 2)</f>
        <v>0</v>
      </c>
      <c r="V765">
        <f>Source!Y723</f>
        <v>0</v>
      </c>
      <c r="W765">
        <f>IF(Source!BI723&lt;=1,H765, 0)</f>
        <v>1.84</v>
      </c>
      <c r="X765">
        <f>IF(Source!BI723=2,H765, 0)</f>
        <v>0</v>
      </c>
      <c r="Y765">
        <f>IF(Source!BI723=3,H765, 0)</f>
        <v>0</v>
      </c>
      <c r="Z765">
        <f>IF(Source!BI723=4,H765, 0)</f>
        <v>0</v>
      </c>
    </row>
    <row r="766" spans="1:26" ht="28.5">
      <c r="A766" s="59" t="str">
        <f>Source!E725</f>
        <v>131,3</v>
      </c>
      <c r="B766" s="60" t="str">
        <f>Source!F725</f>
        <v>04.3.01.09-0012</v>
      </c>
      <c r="C766" s="60" t="str">
        <f>Source!G725</f>
        <v>Раствор готовый кладочный цементный марки 50</v>
      </c>
      <c r="D766" s="42" t="str">
        <f>Source!H725</f>
        <v>м3</v>
      </c>
      <c r="E766" s="43">
        <f>Source!I725</f>
        <v>8.9999999999999993E-3</v>
      </c>
      <c r="F766" s="44">
        <f>Source!AL725+Source!AM725+Source!AO725</f>
        <v>485.9</v>
      </c>
      <c r="G766" s="57" t="s">
        <v>3</v>
      </c>
      <c r="H766" s="44">
        <f>ROUND(Source!AC725*Source!I725, 2)+ROUND(Source!AD725*Source!I725, 2)+ROUND(Source!AF725*Source!I725, 2)</f>
        <v>4.37</v>
      </c>
      <c r="I766" s="45"/>
      <c r="J766" s="45">
        <f>IF(Source!BC725&lt;&gt; 0, Source!BC725, 1)</f>
        <v>1</v>
      </c>
      <c r="K766" s="44">
        <f>Source!O725</f>
        <v>4.37</v>
      </c>
      <c r="L766" s="48"/>
      <c r="S766">
        <f>ROUND((Source!FX725/100)*((ROUND(Source!AF725*Source!I725, 2)+ROUND(Source!AE725*Source!I725, 2))), 2)</f>
        <v>0</v>
      </c>
      <c r="T766">
        <f>Source!X725</f>
        <v>0</v>
      </c>
      <c r="U766">
        <f>ROUND((Source!FY725/100)*((ROUND(Source!AF725*Source!I725, 2)+ROUND(Source!AE725*Source!I725, 2))), 2)</f>
        <v>0</v>
      </c>
      <c r="V766">
        <f>Source!Y725</f>
        <v>0</v>
      </c>
      <c r="W766">
        <f>IF(Source!BI725&lt;=1,H766, 0)</f>
        <v>4.37</v>
      </c>
      <c r="X766">
        <f>IF(Source!BI725=2,H766, 0)</f>
        <v>0</v>
      </c>
      <c r="Y766">
        <f>IF(Source!BI725=3,H766, 0)</f>
        <v>0</v>
      </c>
      <c r="Z766">
        <f>IF(Source!BI725=4,H766, 0)</f>
        <v>0</v>
      </c>
    </row>
    <row r="767" spans="1:26" ht="15">
      <c r="G767" s="166">
        <f>H757+H758+H760+H761+H762+SUM(H764:H766)</f>
        <v>1946.8400000000001</v>
      </c>
      <c r="H767" s="166"/>
      <c r="J767" s="166">
        <f>K757+K758+K760+K761+K762+SUM(K764:K766)</f>
        <v>1948.25</v>
      </c>
      <c r="K767" s="166"/>
      <c r="L767" s="47">
        <f>Source!U719</f>
        <v>60.319799999999994</v>
      </c>
      <c r="O767" s="26">
        <f>G767</f>
        <v>1946.8400000000001</v>
      </c>
      <c r="P767" s="26">
        <f>J767</f>
        <v>1948.25</v>
      </c>
      <c r="Q767" s="26">
        <f>L767</f>
        <v>60.319799999999994</v>
      </c>
      <c r="W767">
        <f>IF(Source!BI719&lt;=1,H757+H758+H760+H761+H762, 0)</f>
        <v>1930.96</v>
      </c>
      <c r="X767">
        <f>IF(Source!BI719=2,H757+H758+H760+H761+H762, 0)</f>
        <v>0</v>
      </c>
      <c r="Y767">
        <f>IF(Source!BI719=3,H757+H758+H760+H761+H762, 0)</f>
        <v>0</v>
      </c>
      <c r="Z767">
        <f>IF(Source!BI719=4,H757+H758+H760+H761+H762, 0)</f>
        <v>0</v>
      </c>
    </row>
    <row r="768" spans="1:26" ht="99.75">
      <c r="A768" s="61" t="str">
        <f>Source!E727</f>
        <v>132</v>
      </c>
      <c r="B768" s="62" t="str">
        <f>Source!F727</f>
        <v>Коммеческое предлож.№КП-261046 от 01.02.2021Г.</v>
      </c>
      <c r="C768" s="62" t="s">
        <v>1024</v>
      </c>
      <c r="D768" s="49" t="str">
        <f>Source!H727</f>
        <v>шт.</v>
      </c>
      <c r="E768" s="50">
        <f>Source!I727</f>
        <v>1</v>
      </c>
      <c r="F768" s="51">
        <f>Source!AL727</f>
        <v>102539.84</v>
      </c>
      <c r="G768" s="52" t="str">
        <f>Source!DD727</f>
        <v/>
      </c>
      <c r="H768" s="51">
        <f>ROUND(Source!AC727*Source!I727, 2)</f>
        <v>102539.84</v>
      </c>
      <c r="I768" s="52" t="str">
        <f>Source!BO727</f>
        <v/>
      </c>
      <c r="J768" s="52">
        <f>IF(Source!BC727&lt;&gt; 0, Source!BC727, 1)</f>
        <v>1</v>
      </c>
      <c r="K768" s="51">
        <f>Source!P727</f>
        <v>102539.84</v>
      </c>
      <c r="L768" s="53"/>
      <c r="S768">
        <f>ROUND((Source!FX727/100)*((ROUND(Source!AF727*Source!I727, 2)+ROUND(Source!AE727*Source!I727, 2))), 2)</f>
        <v>0</v>
      </c>
      <c r="T768">
        <f>Source!X727</f>
        <v>0</v>
      </c>
      <c r="U768">
        <f>ROUND((Source!FY727/100)*((ROUND(Source!AF727*Source!I727, 2)+ROUND(Source!AE727*Source!I727, 2))), 2)</f>
        <v>0</v>
      </c>
      <c r="V768">
        <f>Source!Y727</f>
        <v>0</v>
      </c>
    </row>
    <row r="769" spans="1:26" ht="15">
      <c r="A769" s="28"/>
      <c r="B769" s="28"/>
      <c r="C769" s="28"/>
      <c r="D769" s="28"/>
      <c r="E769" s="28"/>
      <c r="F769" s="28"/>
      <c r="G769" s="170">
        <f>H768</f>
        <v>102539.84</v>
      </c>
      <c r="H769" s="170"/>
      <c r="I769" s="28"/>
      <c r="J769" s="170">
        <f>K768</f>
        <v>102539.84</v>
      </c>
      <c r="K769" s="170"/>
      <c r="L769" s="54">
        <f>Source!U727</f>
        <v>0</v>
      </c>
      <c r="O769" s="26">
        <f>G769</f>
        <v>102539.84</v>
      </c>
      <c r="P769" s="26">
        <f>J769</f>
        <v>102539.84</v>
      </c>
      <c r="Q769" s="26">
        <f>L769</f>
        <v>0</v>
      </c>
      <c r="W769">
        <f>IF(Source!BI727&lt;=1,H768, 0)</f>
        <v>0</v>
      </c>
      <c r="X769">
        <f>IF(Source!BI727=2,H768, 0)</f>
        <v>0</v>
      </c>
      <c r="Y769">
        <f>IF(Source!BI727=3,H768, 0)</f>
        <v>102539.84</v>
      </c>
      <c r="Z769">
        <f>IF(Source!BI727=4,H768, 0)</f>
        <v>0</v>
      </c>
    </row>
    <row r="770" spans="1:26" ht="105">
      <c r="A770" s="16" t="str">
        <f>Source!E729</f>
        <v>133</v>
      </c>
      <c r="B770" s="58" t="s">
        <v>1025</v>
      </c>
      <c r="C770" s="58" t="str">
        <f>Source!G729</f>
        <v>Установка клапанов огнезадерживающих с ручной регулировкой периметром до 1600 мм</v>
      </c>
      <c r="D770" s="36" t="str">
        <f>Source!H729</f>
        <v>ШТ</v>
      </c>
      <c r="E770" s="22">
        <f>Source!I729</f>
        <v>1</v>
      </c>
      <c r="F770" s="37">
        <f>Source!AL729+Source!AM729+Source!AO729</f>
        <v>55.010000000000005</v>
      </c>
      <c r="G770" s="38"/>
      <c r="H770" s="37"/>
      <c r="I770" s="38" t="str">
        <f>Source!BO729</f>
        <v/>
      </c>
      <c r="J770" s="38"/>
      <c r="K770" s="37"/>
      <c r="L770" s="39"/>
      <c r="S770">
        <f>ROUND((Source!FX729/100)*((ROUND(Source!AF729*Source!I729, 2)+ROUND(Source!AE729*Source!I729, 2))), 2)</f>
        <v>58.16</v>
      </c>
      <c r="T770">
        <f>Source!X729</f>
        <v>58.06</v>
      </c>
      <c r="U770">
        <f>ROUND((Source!FY729/100)*((ROUND(Source!AF729*Source!I729, 2)+ROUND(Source!AE729*Source!I729, 2))), 2)</f>
        <v>35.619999999999997</v>
      </c>
      <c r="V770">
        <f>Source!Y729</f>
        <v>35.85</v>
      </c>
    </row>
    <row r="771" spans="1:26" ht="14.25">
      <c r="A771" s="16"/>
      <c r="B771" s="58"/>
      <c r="C771" s="58" t="s">
        <v>980</v>
      </c>
      <c r="D771" s="36"/>
      <c r="E771" s="22"/>
      <c r="F771" s="37">
        <f>Source!AO729</f>
        <v>36.46</v>
      </c>
      <c r="G771" s="38" t="str">
        <f>Source!DG729</f>
        <v>)*1,2)*1,15</v>
      </c>
      <c r="H771" s="37">
        <f>ROUND(Source!AF729*Source!I729, 2)</f>
        <v>50.31</v>
      </c>
      <c r="I771" s="38"/>
      <c r="J771" s="38">
        <f>IF(Source!BA729&lt;&gt; 0, Source!BA729, 1)</f>
        <v>1</v>
      </c>
      <c r="K771" s="37">
        <f>Source!S729</f>
        <v>50.31</v>
      </c>
      <c r="L771" s="39"/>
      <c r="R771">
        <f>H771</f>
        <v>50.31</v>
      </c>
    </row>
    <row r="772" spans="1:26" ht="14.25">
      <c r="A772" s="16"/>
      <c r="B772" s="58"/>
      <c r="C772" s="58" t="s">
        <v>104</v>
      </c>
      <c r="D772" s="36"/>
      <c r="E772" s="22"/>
      <c r="F772" s="37">
        <f>Source!AM729</f>
        <v>3.81</v>
      </c>
      <c r="G772" s="38" t="str">
        <f>Source!DE729</f>
        <v>)*1,2)*1,25</v>
      </c>
      <c r="H772" s="37">
        <f>ROUND(Source!AD729*Source!I729, 2)</f>
        <v>5.72</v>
      </c>
      <c r="I772" s="38"/>
      <c r="J772" s="38">
        <f>IF(Source!BB729&lt;&gt; 0, Source!BB729, 1)</f>
        <v>1</v>
      </c>
      <c r="K772" s="37">
        <f>Source!Q729</f>
        <v>5.72</v>
      </c>
      <c r="L772" s="39"/>
    </row>
    <row r="773" spans="1:26" ht="14.25">
      <c r="A773" s="16"/>
      <c r="B773" s="58"/>
      <c r="C773" s="58" t="s">
        <v>981</v>
      </c>
      <c r="D773" s="36"/>
      <c r="E773" s="22"/>
      <c r="F773" s="37">
        <f>Source!AN729</f>
        <v>0.12</v>
      </c>
      <c r="G773" s="38" t="str">
        <f>Source!DF729</f>
        <v>)*1,2)*1,25</v>
      </c>
      <c r="H773" s="40">
        <f>ROUND(Source!AE729*Source!I729, 2)</f>
        <v>0.18</v>
      </c>
      <c r="I773" s="38"/>
      <c r="J773" s="38">
        <f>IF(Source!BS729&lt;&gt; 0, Source!BS729, 1)</f>
        <v>1</v>
      </c>
      <c r="K773" s="40">
        <f>Source!R729</f>
        <v>0.18</v>
      </c>
      <c r="L773" s="39"/>
      <c r="R773">
        <f>H773</f>
        <v>0.18</v>
      </c>
    </row>
    <row r="774" spans="1:26" ht="14.25">
      <c r="A774" s="16"/>
      <c r="B774" s="58"/>
      <c r="C774" s="58" t="s">
        <v>982</v>
      </c>
      <c r="D774" s="36"/>
      <c r="E774" s="22"/>
      <c r="F774" s="37">
        <f>Source!AL729</f>
        <v>14.74</v>
      </c>
      <c r="G774" s="38" t="str">
        <f>Source!DD729</f>
        <v/>
      </c>
      <c r="H774" s="37">
        <f>ROUND(Source!AC729*Source!I729, 2)</f>
        <v>14.74</v>
      </c>
      <c r="I774" s="38"/>
      <c r="J774" s="38">
        <f>IF(Source!BC729&lt;&gt; 0, Source!BC729, 1)</f>
        <v>1</v>
      </c>
      <c r="K774" s="37">
        <f>Source!P729</f>
        <v>14.74</v>
      </c>
      <c r="L774" s="39"/>
    </row>
    <row r="775" spans="1:26" ht="14.25">
      <c r="A775" s="16"/>
      <c r="B775" s="58"/>
      <c r="C775" s="58" t="s">
        <v>983</v>
      </c>
      <c r="D775" s="36" t="s">
        <v>984</v>
      </c>
      <c r="E775" s="22">
        <f>Source!BZ729</f>
        <v>128</v>
      </c>
      <c r="F775" s="167" t="str">
        <f>CONCATENATE(" )", Source!DL729, Source!FT729, "=", Source!FX729)</f>
        <v xml:space="preserve"> )*0,9=115,2</v>
      </c>
      <c r="G775" s="168"/>
      <c r="H775" s="37">
        <f>SUM(S770:S779)</f>
        <v>58.16</v>
      </c>
      <c r="I775" s="41"/>
      <c r="J775" s="32">
        <f>Source!AT729</f>
        <v>115</v>
      </c>
      <c r="K775" s="37">
        <f>SUM(T770:T779)</f>
        <v>58.06</v>
      </c>
      <c r="L775" s="39"/>
    </row>
    <row r="776" spans="1:26" ht="14.25">
      <c r="A776" s="16"/>
      <c r="B776" s="58"/>
      <c r="C776" s="58" t="s">
        <v>985</v>
      </c>
      <c r="D776" s="36" t="s">
        <v>984</v>
      </c>
      <c r="E776" s="22">
        <f>Source!CA729</f>
        <v>83</v>
      </c>
      <c r="F776" s="167" t="str">
        <f>CONCATENATE(" )", Source!DM729, Source!FU729, "=", Source!FY729)</f>
        <v xml:space="preserve"> )*0,85=70,55</v>
      </c>
      <c r="G776" s="168"/>
      <c r="H776" s="37">
        <f>SUM(U770:U779)</f>
        <v>35.619999999999997</v>
      </c>
      <c r="I776" s="41"/>
      <c r="J776" s="32">
        <f>Source!AU729</f>
        <v>71</v>
      </c>
      <c r="K776" s="37">
        <f>SUM(V770:V779)</f>
        <v>35.85</v>
      </c>
      <c r="L776" s="39"/>
    </row>
    <row r="777" spans="1:26" ht="14.25">
      <c r="A777" s="16"/>
      <c r="B777" s="58"/>
      <c r="C777" s="58" t="s">
        <v>986</v>
      </c>
      <c r="D777" s="36" t="s">
        <v>987</v>
      </c>
      <c r="E777" s="22">
        <f>Source!AQ729</f>
        <v>4.0199999999999996</v>
      </c>
      <c r="F777" s="37"/>
      <c r="G777" s="38" t="str">
        <f>Source!DI729</f>
        <v>)*1,2)*1,15</v>
      </c>
      <c r="H777" s="37"/>
      <c r="I777" s="38"/>
      <c r="J777" s="38"/>
      <c r="K777" s="37"/>
      <c r="L777" s="55">
        <f>Source!U729</f>
        <v>5.5475999999999983</v>
      </c>
    </row>
    <row r="778" spans="1:26" ht="28.5">
      <c r="A778" s="16" t="str">
        <f>Source!E731</f>
        <v>133,1</v>
      </c>
      <c r="B778" s="58" t="str">
        <f>Source!F731</f>
        <v>08.1.03.04-0001</v>
      </c>
      <c r="C778" s="58" t="str">
        <f>Source!G731</f>
        <v>Блочки</v>
      </c>
      <c r="D778" s="36" t="str">
        <f>Source!H731</f>
        <v>10 шт.</v>
      </c>
      <c r="E778" s="22">
        <f>Source!I731</f>
        <v>0.2</v>
      </c>
      <c r="F778" s="37">
        <f>Source!AL731+Source!AM731+Source!AO731</f>
        <v>228</v>
      </c>
      <c r="G778" s="56" t="s">
        <v>3</v>
      </c>
      <c r="H778" s="37">
        <f>ROUND(Source!AC731*Source!I731, 2)+ROUND(Source!AD731*Source!I731, 2)+ROUND(Source!AF731*Source!I731, 2)</f>
        <v>45.6</v>
      </c>
      <c r="I778" s="38"/>
      <c r="J778" s="38">
        <f>IF(Source!BC731&lt;&gt; 0, Source!BC731, 1)</f>
        <v>1</v>
      </c>
      <c r="K778" s="37">
        <f>Source!O731</f>
        <v>45.6</v>
      </c>
      <c r="L778" s="39"/>
      <c r="S778">
        <f>ROUND((Source!FX731/100)*((ROUND(Source!AF731*Source!I731, 2)+ROUND(Source!AE731*Source!I731, 2))), 2)</f>
        <v>0</v>
      </c>
      <c r="T778">
        <f>Source!X731</f>
        <v>0</v>
      </c>
      <c r="U778">
        <f>ROUND((Source!FY731/100)*((ROUND(Source!AF731*Source!I731, 2)+ROUND(Source!AE731*Source!I731, 2))), 2)</f>
        <v>0</v>
      </c>
      <c r="V778">
        <f>Source!Y731</f>
        <v>0</v>
      </c>
      <c r="W778">
        <f>IF(Source!BI731&lt;=1,H778, 0)</f>
        <v>45.6</v>
      </c>
      <c r="X778">
        <f>IF(Source!BI731=2,H778, 0)</f>
        <v>0</v>
      </c>
      <c r="Y778">
        <f>IF(Source!BI731=3,H778, 0)</f>
        <v>0</v>
      </c>
      <c r="Z778">
        <f>IF(Source!BI731=4,H778, 0)</f>
        <v>0</v>
      </c>
    </row>
    <row r="779" spans="1:26" ht="28.5">
      <c r="A779" s="59" t="str">
        <f>Source!E733</f>
        <v>133,2</v>
      </c>
      <c r="B779" s="60" t="str">
        <f>Source!F733</f>
        <v>20.1.02.19-0015</v>
      </c>
      <c r="C779" s="60" t="str">
        <f>Source!G733</f>
        <v>Трос стальной</v>
      </c>
      <c r="D779" s="42" t="str">
        <f>Source!H733</f>
        <v>м</v>
      </c>
      <c r="E779" s="43">
        <f>Source!I733</f>
        <v>9.3000000000000007</v>
      </c>
      <c r="F779" s="44">
        <f>Source!AL733+Source!AM733+Source!AO733</f>
        <v>12.03</v>
      </c>
      <c r="G779" s="57" t="s">
        <v>3</v>
      </c>
      <c r="H779" s="44">
        <f>ROUND(Source!AC733*Source!I733, 2)+ROUND(Source!AD733*Source!I733, 2)+ROUND(Source!AF733*Source!I733, 2)</f>
        <v>111.88</v>
      </c>
      <c r="I779" s="45"/>
      <c r="J779" s="45">
        <f>IF(Source!BC733&lt;&gt; 0, Source!BC733, 1)</f>
        <v>1</v>
      </c>
      <c r="K779" s="44">
        <f>Source!O733</f>
        <v>111.88</v>
      </c>
      <c r="L779" s="48"/>
      <c r="S779">
        <f>ROUND((Source!FX733/100)*((ROUND(Source!AF733*Source!I733, 2)+ROUND(Source!AE733*Source!I733, 2))), 2)</f>
        <v>0</v>
      </c>
      <c r="T779">
        <f>Source!X733</f>
        <v>0</v>
      </c>
      <c r="U779">
        <f>ROUND((Source!FY733/100)*((ROUND(Source!AF733*Source!I733, 2)+ROUND(Source!AE733*Source!I733, 2))), 2)</f>
        <v>0</v>
      </c>
      <c r="V779">
        <f>Source!Y733</f>
        <v>0</v>
      </c>
      <c r="W779">
        <f>IF(Source!BI733&lt;=1,H779, 0)</f>
        <v>111.88</v>
      </c>
      <c r="X779">
        <f>IF(Source!BI733=2,H779, 0)</f>
        <v>0</v>
      </c>
      <c r="Y779">
        <f>IF(Source!BI733=3,H779, 0)</f>
        <v>0</v>
      </c>
      <c r="Z779">
        <f>IF(Source!BI733=4,H779, 0)</f>
        <v>0</v>
      </c>
    </row>
    <row r="780" spans="1:26" ht="15">
      <c r="G780" s="166">
        <f>H771+H772+H774+H775+H776+SUM(H778:H779)</f>
        <v>322.02999999999997</v>
      </c>
      <c r="H780" s="166"/>
      <c r="J780" s="166">
        <f>K771+K772+K774+K775+K776+SUM(K778:K779)</f>
        <v>322.15999999999997</v>
      </c>
      <c r="K780" s="166"/>
      <c r="L780" s="47">
        <f>Source!U729</f>
        <v>5.5475999999999983</v>
      </c>
      <c r="O780" s="26">
        <f>G780</f>
        <v>322.02999999999997</v>
      </c>
      <c r="P780" s="26">
        <f>J780</f>
        <v>322.15999999999997</v>
      </c>
      <c r="Q780" s="26">
        <f>L780</f>
        <v>5.5475999999999983</v>
      </c>
      <c r="W780">
        <f>IF(Source!BI729&lt;=1,H771+H772+H774+H775+H776, 0)</f>
        <v>164.55</v>
      </c>
      <c r="X780">
        <f>IF(Source!BI729=2,H771+H772+H774+H775+H776, 0)</f>
        <v>0</v>
      </c>
      <c r="Y780">
        <f>IF(Source!BI729=3,H771+H772+H774+H775+H776, 0)</f>
        <v>0</v>
      </c>
      <c r="Z780">
        <f>IF(Source!BI729=4,H771+H772+H774+H775+H776, 0)</f>
        <v>0</v>
      </c>
    </row>
    <row r="781" spans="1:26" ht="99.75">
      <c r="A781" s="59" t="str">
        <f>Source!E735</f>
        <v>134</v>
      </c>
      <c r="B781" s="60" t="str">
        <f>Source!F735</f>
        <v>Коммеческое предлож.№КП-261046 от 01.02.2021Г.</v>
      </c>
      <c r="C781" s="60" t="s">
        <v>1026</v>
      </c>
      <c r="D781" s="42" t="str">
        <f>Source!H735</f>
        <v>шт.</v>
      </c>
      <c r="E781" s="43">
        <f>Source!I735</f>
        <v>1</v>
      </c>
      <c r="F781" s="44">
        <f>Source!AL735</f>
        <v>793.53</v>
      </c>
      <c r="G781" s="45" t="str">
        <f>Source!DD735</f>
        <v/>
      </c>
      <c r="H781" s="44">
        <f>ROUND(Source!AC735*Source!I735, 2)</f>
        <v>793.53</v>
      </c>
      <c r="I781" s="45" t="str">
        <f>Source!BO735</f>
        <v/>
      </c>
      <c r="J781" s="45">
        <f>IF(Source!BC735&lt;&gt; 0, Source!BC735, 1)</f>
        <v>1</v>
      </c>
      <c r="K781" s="44">
        <f>Source!P735</f>
        <v>793.53</v>
      </c>
      <c r="L781" s="48"/>
      <c r="S781">
        <f>ROUND((Source!FX735/100)*((ROUND(Source!AF735*Source!I735, 2)+ROUND(Source!AE735*Source!I735, 2))), 2)</f>
        <v>0</v>
      </c>
      <c r="T781">
        <f>Source!X735</f>
        <v>0</v>
      </c>
      <c r="U781">
        <f>ROUND((Source!FY735/100)*((ROUND(Source!AF735*Source!I735, 2)+ROUND(Source!AE735*Source!I735, 2))), 2)</f>
        <v>0</v>
      </c>
      <c r="V781">
        <f>Source!Y735</f>
        <v>0</v>
      </c>
    </row>
    <row r="782" spans="1:26" ht="15">
      <c r="G782" s="166">
        <f>H781</f>
        <v>793.53</v>
      </c>
      <c r="H782" s="166"/>
      <c r="J782" s="166">
        <f>K781</f>
        <v>793.53</v>
      </c>
      <c r="K782" s="166"/>
      <c r="L782" s="47">
        <f>Source!U735</f>
        <v>0</v>
      </c>
      <c r="O782" s="26">
        <f>G782</f>
        <v>793.53</v>
      </c>
      <c r="P782" s="26">
        <f>J782</f>
        <v>793.53</v>
      </c>
      <c r="Q782" s="26">
        <f>L782</f>
        <v>0</v>
      </c>
      <c r="W782">
        <f>IF(Source!BI735&lt;=1,H781, 0)</f>
        <v>793.53</v>
      </c>
      <c r="X782">
        <f>IF(Source!BI735=2,H781, 0)</f>
        <v>0</v>
      </c>
      <c r="Y782">
        <f>IF(Source!BI735=3,H781, 0)</f>
        <v>0</v>
      </c>
      <c r="Z782">
        <f>IF(Source!BI735=4,H781, 0)</f>
        <v>0</v>
      </c>
    </row>
    <row r="783" spans="1:26" ht="99.75">
      <c r="A783" s="59" t="str">
        <f>Source!E737</f>
        <v>135</v>
      </c>
      <c r="B783" s="60" t="str">
        <f>Source!F737</f>
        <v>Коммеческое предлож.№КП-261046 от 01.02.2021Г.</v>
      </c>
      <c r="C783" s="60" t="s">
        <v>1027</v>
      </c>
      <c r="D783" s="42" t="str">
        <f>Source!H737</f>
        <v>шт.</v>
      </c>
      <c r="E783" s="43">
        <f>Source!I737</f>
        <v>1</v>
      </c>
      <c r="F783" s="44">
        <f>Source!AL737</f>
        <v>3372.52</v>
      </c>
      <c r="G783" s="45" t="str">
        <f>Source!DD737</f>
        <v/>
      </c>
      <c r="H783" s="44">
        <f>ROUND(Source!AC737*Source!I737, 2)</f>
        <v>3372.52</v>
      </c>
      <c r="I783" s="45" t="str">
        <f>Source!BO737</f>
        <v/>
      </c>
      <c r="J783" s="45">
        <f>IF(Source!BC737&lt;&gt; 0, Source!BC737, 1)</f>
        <v>1</v>
      </c>
      <c r="K783" s="44">
        <f>Source!P737</f>
        <v>3372.52</v>
      </c>
      <c r="L783" s="48"/>
      <c r="S783">
        <f>ROUND((Source!FX737/100)*((ROUND(Source!AF737*Source!I737, 2)+ROUND(Source!AE737*Source!I737, 2))), 2)</f>
        <v>0</v>
      </c>
      <c r="T783">
        <f>Source!X737</f>
        <v>0</v>
      </c>
      <c r="U783">
        <f>ROUND((Source!FY737/100)*((ROUND(Source!AF737*Source!I737, 2)+ROUND(Source!AE737*Source!I737, 2))), 2)</f>
        <v>0</v>
      </c>
      <c r="V783">
        <f>Source!Y737</f>
        <v>0</v>
      </c>
    </row>
    <row r="784" spans="1:26" ht="15">
      <c r="G784" s="166">
        <f>H783</f>
        <v>3372.52</v>
      </c>
      <c r="H784" s="166"/>
      <c r="J784" s="166">
        <f>K783</f>
        <v>3372.52</v>
      </c>
      <c r="K784" s="166"/>
      <c r="L784" s="47">
        <f>Source!U737</f>
        <v>0</v>
      </c>
      <c r="O784" s="26">
        <f>G784</f>
        <v>3372.52</v>
      </c>
      <c r="P784" s="26">
        <f>J784</f>
        <v>3372.52</v>
      </c>
      <c r="Q784" s="26">
        <f>L784</f>
        <v>0</v>
      </c>
      <c r="W784">
        <f>IF(Source!BI737&lt;=1,H783, 0)</f>
        <v>3372.52</v>
      </c>
      <c r="X784">
        <f>IF(Source!BI737=2,H783, 0)</f>
        <v>0</v>
      </c>
      <c r="Y784">
        <f>IF(Source!BI737=3,H783, 0)</f>
        <v>0</v>
      </c>
      <c r="Z784">
        <f>IF(Source!BI737=4,H783, 0)</f>
        <v>0</v>
      </c>
    </row>
    <row r="786" spans="1:32" ht="15">
      <c r="A786" s="171" t="str">
        <f>CONCATENATE("Итого по разделу: ",IF(Source!G739&lt;&gt;"Новый раздел", Source!G739, ""))</f>
        <v>Итого по разделу: 13.Система ПД7.2 (оборудование)</v>
      </c>
      <c r="B786" s="171"/>
      <c r="C786" s="171"/>
      <c r="D786" s="171"/>
      <c r="E786" s="171"/>
      <c r="F786" s="171"/>
      <c r="G786" s="159">
        <f>SUM(O755:O785)</f>
        <v>108974.76</v>
      </c>
      <c r="H786" s="159"/>
      <c r="I786" s="35"/>
      <c r="J786" s="159">
        <f>SUM(P755:P785)</f>
        <v>108976.3</v>
      </c>
      <c r="K786" s="159"/>
      <c r="L786" s="47">
        <f>SUM(Q755:Q785)</f>
        <v>65.867399999999989</v>
      </c>
      <c r="AF786" s="63" t="str">
        <f>CONCATENATE("Итого по разделу: ",IF(Source!G739&lt;&gt;"Новый раздел", Source!G739, ""))</f>
        <v>Итого по разделу: 13.Система ПД7.2 (оборудование)</v>
      </c>
    </row>
    <row r="790" spans="1:32" ht="16.5">
      <c r="A790" s="169" t="str">
        <f>CONCATENATE("Раздел: ",IF(Source!G769&lt;&gt;"Новый раздел", Source!G769, ""))</f>
        <v>Раздел: 14.Система ПД9 (оборудование)</v>
      </c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</row>
    <row r="791" spans="1:32" ht="105">
      <c r="A791" s="16" t="str">
        <f>Source!E774</f>
        <v>136</v>
      </c>
      <c r="B791" s="58" t="s">
        <v>979</v>
      </c>
      <c r="C791" s="58" t="str">
        <f>Source!G774</f>
        <v>Установка вентиляторов осевых массой до 0,2 т</v>
      </c>
      <c r="D791" s="36" t="str">
        <f>Source!H774</f>
        <v>ШТ</v>
      </c>
      <c r="E791" s="22">
        <f>Source!I774</f>
        <v>1</v>
      </c>
      <c r="F791" s="37">
        <f>Source!AL774+Source!AM774+Source!AO774</f>
        <v>179.54000000000002</v>
      </c>
      <c r="G791" s="38"/>
      <c r="H791" s="37"/>
      <c r="I791" s="38" t="str">
        <f>Source!BO774</f>
        <v/>
      </c>
      <c r="J791" s="38"/>
      <c r="K791" s="37"/>
      <c r="L791" s="39"/>
      <c r="S791">
        <f>ROUND((Source!FX774/100)*((ROUND(Source!AF774*Source!I774, 2)+ROUND(Source!AE774*Source!I774, 2))), 2)</f>
        <v>228.42</v>
      </c>
      <c r="T791">
        <f>Source!X774</f>
        <v>228.02</v>
      </c>
      <c r="U791">
        <f>ROUND((Source!FY774/100)*((ROUND(Source!AF774*Source!I774, 2)+ROUND(Source!AE774*Source!I774, 2))), 2)</f>
        <v>139.88999999999999</v>
      </c>
      <c r="V791">
        <f>Source!Y774</f>
        <v>140.78</v>
      </c>
    </row>
    <row r="792" spans="1:32" ht="14.25">
      <c r="A792" s="16"/>
      <c r="B792" s="58"/>
      <c r="C792" s="58" t="s">
        <v>980</v>
      </c>
      <c r="D792" s="36"/>
      <c r="E792" s="22"/>
      <c r="F792" s="37">
        <f>Source!AO774</f>
        <v>138.43</v>
      </c>
      <c r="G792" s="38" t="str">
        <f>Source!DG774</f>
        <v>)*1,2)*1,15</v>
      </c>
      <c r="H792" s="37">
        <f>ROUND(Source!AF774*Source!I774, 2)</f>
        <v>191.03</v>
      </c>
      <c r="I792" s="38"/>
      <c r="J792" s="38">
        <f>IF(Source!BA774&lt;&gt; 0, Source!BA774, 1)</f>
        <v>1</v>
      </c>
      <c r="K792" s="37">
        <f>Source!S774</f>
        <v>191.03</v>
      </c>
      <c r="L792" s="39"/>
      <c r="R792">
        <f>H792</f>
        <v>191.03</v>
      </c>
    </row>
    <row r="793" spans="1:32" ht="14.25">
      <c r="A793" s="16"/>
      <c r="B793" s="58"/>
      <c r="C793" s="58" t="s">
        <v>104</v>
      </c>
      <c r="D793" s="36"/>
      <c r="E793" s="22"/>
      <c r="F793" s="37">
        <f>Source!AM774</f>
        <v>39.090000000000003</v>
      </c>
      <c r="G793" s="38" t="str">
        <f>Source!DE774</f>
        <v>)*1,2)*1,25</v>
      </c>
      <c r="H793" s="37">
        <f>ROUND(Source!AD774*Source!I774, 2)</f>
        <v>58.64</v>
      </c>
      <c r="I793" s="38"/>
      <c r="J793" s="38">
        <f>IF(Source!BB774&lt;&gt; 0, Source!BB774, 1)</f>
        <v>1</v>
      </c>
      <c r="K793" s="37">
        <f>Source!Q774</f>
        <v>58.64</v>
      </c>
      <c r="L793" s="39"/>
    </row>
    <row r="794" spans="1:32" ht="14.25">
      <c r="A794" s="16"/>
      <c r="B794" s="58"/>
      <c r="C794" s="58" t="s">
        <v>981</v>
      </c>
      <c r="D794" s="36"/>
      <c r="E794" s="22"/>
      <c r="F794" s="37">
        <f>Source!AN774</f>
        <v>4.83</v>
      </c>
      <c r="G794" s="38" t="str">
        <f>Source!DF774</f>
        <v>)*1,2)*1,25</v>
      </c>
      <c r="H794" s="40">
        <f>ROUND(Source!AE774*Source!I774, 2)</f>
        <v>7.25</v>
      </c>
      <c r="I794" s="38"/>
      <c r="J794" s="38">
        <f>IF(Source!BS774&lt;&gt; 0, Source!BS774, 1)</f>
        <v>1</v>
      </c>
      <c r="K794" s="40">
        <f>Source!R774</f>
        <v>7.25</v>
      </c>
      <c r="L794" s="39"/>
      <c r="R794">
        <f>H794</f>
        <v>7.25</v>
      </c>
    </row>
    <row r="795" spans="1:32" ht="14.25">
      <c r="A795" s="16"/>
      <c r="B795" s="58"/>
      <c r="C795" s="58" t="s">
        <v>982</v>
      </c>
      <c r="D795" s="36"/>
      <c r="E795" s="22"/>
      <c r="F795" s="37">
        <f>Source!AL774</f>
        <v>2.02</v>
      </c>
      <c r="G795" s="38" t="str">
        <f>Source!DD774</f>
        <v/>
      </c>
      <c r="H795" s="37">
        <f>ROUND(Source!AC774*Source!I774, 2)</f>
        <v>2.02</v>
      </c>
      <c r="I795" s="38"/>
      <c r="J795" s="38">
        <f>IF(Source!BC774&lt;&gt; 0, Source!BC774, 1)</f>
        <v>1</v>
      </c>
      <c r="K795" s="37">
        <f>Source!P774</f>
        <v>2.02</v>
      </c>
      <c r="L795" s="39"/>
    </row>
    <row r="796" spans="1:32" ht="14.25">
      <c r="A796" s="16"/>
      <c r="B796" s="58"/>
      <c r="C796" s="58" t="s">
        <v>983</v>
      </c>
      <c r="D796" s="36" t="s">
        <v>984</v>
      </c>
      <c r="E796" s="22">
        <f>Source!BZ774</f>
        <v>128</v>
      </c>
      <c r="F796" s="167" t="str">
        <f>CONCATENATE(" )", Source!DL774, Source!FT774, "=", Source!FX774)</f>
        <v xml:space="preserve"> )*0,9=115,2</v>
      </c>
      <c r="G796" s="168"/>
      <c r="H796" s="37">
        <f>SUM(S791:S798)</f>
        <v>228.42</v>
      </c>
      <c r="I796" s="41"/>
      <c r="J796" s="32">
        <f>Source!AT774</f>
        <v>115</v>
      </c>
      <c r="K796" s="37">
        <f>SUM(T791:T798)</f>
        <v>228.02</v>
      </c>
      <c r="L796" s="39"/>
    </row>
    <row r="797" spans="1:32" ht="14.25">
      <c r="A797" s="16"/>
      <c r="B797" s="58"/>
      <c r="C797" s="58" t="s">
        <v>985</v>
      </c>
      <c r="D797" s="36" t="s">
        <v>984</v>
      </c>
      <c r="E797" s="22">
        <f>Source!CA774</f>
        <v>83</v>
      </c>
      <c r="F797" s="167" t="str">
        <f>CONCATENATE(" )", Source!DM774, Source!FU774, "=", Source!FY774)</f>
        <v xml:space="preserve"> )*0,85=70,55</v>
      </c>
      <c r="G797" s="168"/>
      <c r="H797" s="37">
        <f>SUM(U791:U798)</f>
        <v>139.88999999999999</v>
      </c>
      <c r="I797" s="41"/>
      <c r="J797" s="32">
        <f>Source!AU774</f>
        <v>71</v>
      </c>
      <c r="K797" s="37">
        <f>SUM(V791:V798)</f>
        <v>140.78</v>
      </c>
      <c r="L797" s="39"/>
    </row>
    <row r="798" spans="1:32" ht="14.25">
      <c r="A798" s="59"/>
      <c r="B798" s="60"/>
      <c r="C798" s="60" t="s">
        <v>986</v>
      </c>
      <c r="D798" s="42" t="s">
        <v>987</v>
      </c>
      <c r="E798" s="43">
        <f>Source!AQ774</f>
        <v>14.39</v>
      </c>
      <c r="F798" s="44"/>
      <c r="G798" s="45" t="str">
        <f>Source!DI774</f>
        <v>)*1,2)*1,15</v>
      </c>
      <c r="H798" s="44"/>
      <c r="I798" s="45"/>
      <c r="J798" s="45"/>
      <c r="K798" s="44"/>
      <c r="L798" s="46">
        <f>Source!U774</f>
        <v>19.8582</v>
      </c>
    </row>
    <row r="799" spans="1:32" ht="15">
      <c r="G799" s="166">
        <f>H792+H793+H795+H796+H797</f>
        <v>620</v>
      </c>
      <c r="H799" s="166"/>
      <c r="J799" s="166">
        <f>K792+K793+K795+K796+K797</f>
        <v>620.49</v>
      </c>
      <c r="K799" s="166"/>
      <c r="L799" s="47">
        <f>Source!U774</f>
        <v>19.8582</v>
      </c>
      <c r="O799" s="26">
        <f>G799</f>
        <v>620</v>
      </c>
      <c r="P799" s="26">
        <f>J799</f>
        <v>620.49</v>
      </c>
      <c r="Q799" s="26">
        <f>L799</f>
        <v>19.8582</v>
      </c>
      <c r="W799">
        <f>IF(Source!BI774&lt;=1,H792+H793+H795+H796+H797, 0)</f>
        <v>620</v>
      </c>
      <c r="X799">
        <f>IF(Source!BI774=2,H792+H793+H795+H796+H797, 0)</f>
        <v>0</v>
      </c>
      <c r="Y799">
        <f>IF(Source!BI774=3,H792+H793+H795+H796+H797, 0)</f>
        <v>0</v>
      </c>
      <c r="Z799">
        <f>IF(Source!BI774=4,H792+H793+H795+H796+H797, 0)</f>
        <v>0</v>
      </c>
    </row>
    <row r="800" spans="1:32" ht="28.5">
      <c r="A800" s="59" t="str">
        <f>Source!E776</f>
        <v>137</v>
      </c>
      <c r="B800" s="60" t="str">
        <f>Source!F776</f>
        <v>01.7.15.02-0051</v>
      </c>
      <c r="C800" s="60" t="str">
        <f>Source!G776</f>
        <v>Болты анкерные</v>
      </c>
      <c r="D800" s="42" t="str">
        <f>Source!H776</f>
        <v>т</v>
      </c>
      <c r="E800" s="43">
        <f>Source!I776</f>
        <v>9.4000000000000004E-3</v>
      </c>
      <c r="F800" s="44">
        <f>Source!AL776</f>
        <v>10068</v>
      </c>
      <c r="G800" s="45" t="str">
        <f>Source!DD776</f>
        <v/>
      </c>
      <c r="H800" s="44">
        <f>ROUND(Source!AC776*Source!I776, 2)</f>
        <v>94.64</v>
      </c>
      <c r="I800" s="45" t="str">
        <f>Source!BO776</f>
        <v/>
      </c>
      <c r="J800" s="45">
        <f>IF(Source!BC776&lt;&gt; 0, Source!BC776, 1)</f>
        <v>1</v>
      </c>
      <c r="K800" s="44">
        <f>Source!P776</f>
        <v>94.64</v>
      </c>
      <c r="L800" s="48"/>
      <c r="S800">
        <f>ROUND((Source!FX776/100)*((ROUND(Source!AF776*Source!I776, 2)+ROUND(Source!AE776*Source!I776, 2))), 2)</f>
        <v>0</v>
      </c>
      <c r="T800">
        <f>Source!X776</f>
        <v>0</v>
      </c>
      <c r="U800">
        <f>ROUND((Source!FY776/100)*((ROUND(Source!AF776*Source!I776, 2)+ROUND(Source!AE776*Source!I776, 2))), 2)</f>
        <v>0</v>
      </c>
      <c r="V800">
        <f>Source!Y776</f>
        <v>0</v>
      </c>
    </row>
    <row r="801" spans="1:26" ht="15">
      <c r="G801" s="166">
        <f>H800</f>
        <v>94.64</v>
      </c>
      <c r="H801" s="166"/>
      <c r="J801" s="166">
        <f>K800</f>
        <v>94.64</v>
      </c>
      <c r="K801" s="166"/>
      <c r="L801" s="47">
        <f>Source!U776</f>
        <v>0</v>
      </c>
      <c r="O801" s="26">
        <f>G801</f>
        <v>94.64</v>
      </c>
      <c r="P801" s="26">
        <f>J801</f>
        <v>94.64</v>
      </c>
      <c r="Q801" s="26">
        <f>L801</f>
        <v>0</v>
      </c>
      <c r="W801">
        <f>IF(Source!BI776&lt;=1,H800, 0)</f>
        <v>94.64</v>
      </c>
      <c r="X801">
        <f>IF(Source!BI776=2,H800, 0)</f>
        <v>0</v>
      </c>
      <c r="Y801">
        <f>IF(Source!BI776=3,H800, 0)</f>
        <v>0</v>
      </c>
      <c r="Z801">
        <f>IF(Source!BI776=4,H800, 0)</f>
        <v>0</v>
      </c>
    </row>
    <row r="802" spans="1:26" ht="99.75">
      <c r="A802" s="61" t="str">
        <f>Source!E778</f>
        <v>138</v>
      </c>
      <c r="B802" s="62" t="str">
        <f>Source!F778</f>
        <v>Коммеческое предлож.№КП-261046 от 01.02.2021Г.</v>
      </c>
      <c r="C802" s="62" t="s">
        <v>1045</v>
      </c>
      <c r="D802" s="49" t="str">
        <f>Source!H778</f>
        <v>шт.</v>
      </c>
      <c r="E802" s="50">
        <f>Source!I778</f>
        <v>1</v>
      </c>
      <c r="F802" s="51">
        <f>Source!AL778</f>
        <v>33546.86</v>
      </c>
      <c r="G802" s="52" t="str">
        <f>Source!DD778</f>
        <v/>
      </c>
      <c r="H802" s="51">
        <f>ROUND(Source!AC778*Source!I778, 2)</f>
        <v>33546.86</v>
      </c>
      <c r="I802" s="52" t="str">
        <f>Source!BO778</f>
        <v/>
      </c>
      <c r="J802" s="52">
        <f>IF(Source!BC778&lt;&gt; 0, Source!BC778, 1)</f>
        <v>1</v>
      </c>
      <c r="K802" s="51">
        <f>Source!P778</f>
        <v>33546.86</v>
      </c>
      <c r="L802" s="53"/>
      <c r="S802">
        <f>ROUND((Source!FX778/100)*((ROUND(Source!AF778*Source!I778, 2)+ROUND(Source!AE778*Source!I778, 2))), 2)</f>
        <v>0</v>
      </c>
      <c r="T802">
        <f>Source!X778</f>
        <v>0</v>
      </c>
      <c r="U802">
        <f>ROUND((Source!FY778/100)*((ROUND(Source!AF778*Source!I778, 2)+ROUND(Source!AE778*Source!I778, 2))), 2)</f>
        <v>0</v>
      </c>
      <c r="V802">
        <f>Source!Y778</f>
        <v>0</v>
      </c>
    </row>
    <row r="803" spans="1:26" ht="15">
      <c r="A803" s="28"/>
      <c r="B803" s="28"/>
      <c r="C803" s="28"/>
      <c r="D803" s="28"/>
      <c r="E803" s="28"/>
      <c r="F803" s="28"/>
      <c r="G803" s="170">
        <f>H802</f>
        <v>33546.86</v>
      </c>
      <c r="H803" s="170"/>
      <c r="I803" s="28"/>
      <c r="J803" s="170">
        <f>K802</f>
        <v>33546.86</v>
      </c>
      <c r="K803" s="170"/>
      <c r="L803" s="54">
        <f>Source!U778</f>
        <v>0</v>
      </c>
      <c r="O803" s="26">
        <f>G803</f>
        <v>33546.86</v>
      </c>
      <c r="P803" s="26">
        <f>J803</f>
        <v>33546.86</v>
      </c>
      <c r="Q803" s="26">
        <f>L803</f>
        <v>0</v>
      </c>
      <c r="W803">
        <f>IF(Source!BI778&lt;=1,H802, 0)</f>
        <v>0</v>
      </c>
      <c r="X803">
        <f>IF(Source!BI778=2,H802, 0)</f>
        <v>0</v>
      </c>
      <c r="Y803">
        <f>IF(Source!BI778=3,H802, 0)</f>
        <v>33546.86</v>
      </c>
      <c r="Z803">
        <f>IF(Source!BI778=4,H802, 0)</f>
        <v>0</v>
      </c>
    </row>
    <row r="804" spans="1:26" ht="105">
      <c r="A804" s="16" t="str">
        <f>Source!E780</f>
        <v>139</v>
      </c>
      <c r="B804" s="58" t="s">
        <v>989</v>
      </c>
      <c r="C804" s="58" t="str">
        <f>Source!G780</f>
        <v>Установка вставок гибких к радиальным вентиляторам</v>
      </c>
      <c r="D804" s="36" t="str">
        <f>Source!H780</f>
        <v>м2</v>
      </c>
      <c r="E804" s="22">
        <f>Source!I780</f>
        <v>0.628</v>
      </c>
      <c r="F804" s="37">
        <f>Source!AL780+Source!AM780+Source!AO780</f>
        <v>54.58</v>
      </c>
      <c r="G804" s="38"/>
      <c r="H804" s="37"/>
      <c r="I804" s="38" t="str">
        <f>Source!BO780</f>
        <v/>
      </c>
      <c r="J804" s="38"/>
      <c r="K804" s="37"/>
      <c r="L804" s="39"/>
      <c r="S804">
        <f>ROUND((Source!FX780/100)*((ROUND(Source!AF780*Source!I780, 2)+ROUND(Source!AE780*Source!I780, 2))), 2)</f>
        <v>50.31</v>
      </c>
      <c r="T804">
        <f>Source!X780</f>
        <v>50.22</v>
      </c>
      <c r="U804">
        <f>ROUND((Source!FY780/100)*((ROUND(Source!AF780*Source!I780, 2)+ROUND(Source!AE780*Source!I780, 2))), 2)</f>
        <v>30.81</v>
      </c>
      <c r="V804">
        <f>Source!Y780</f>
        <v>31.01</v>
      </c>
    </row>
    <row r="805" spans="1:26">
      <c r="C805" s="29" t="str">
        <f>"Объем: "&amp;Source!I780&amp;"=3,14*"&amp;"0,4/"&amp;"4*"&amp;"2"</f>
        <v>Объем: 0,628=3,14*0,4/4*2</v>
      </c>
    </row>
    <row r="806" spans="1:26" ht="14.25">
      <c r="A806" s="16"/>
      <c r="B806" s="58"/>
      <c r="C806" s="58" t="s">
        <v>980</v>
      </c>
      <c r="D806" s="36"/>
      <c r="E806" s="22"/>
      <c r="F806" s="37">
        <f>Source!AO780</f>
        <v>50.26</v>
      </c>
      <c r="G806" s="38" t="str">
        <f>Source!DG780</f>
        <v>)*1,2)*1,15</v>
      </c>
      <c r="H806" s="37">
        <f>ROUND(Source!AF780*Source!I780, 2)</f>
        <v>43.56</v>
      </c>
      <c r="I806" s="38"/>
      <c r="J806" s="38">
        <f>IF(Source!BA780&lt;&gt; 0, Source!BA780, 1)</f>
        <v>1</v>
      </c>
      <c r="K806" s="37">
        <f>Source!S780</f>
        <v>43.56</v>
      </c>
      <c r="L806" s="39"/>
      <c r="R806">
        <f>H806</f>
        <v>43.56</v>
      </c>
    </row>
    <row r="807" spans="1:26" ht="14.25">
      <c r="A807" s="16"/>
      <c r="B807" s="58"/>
      <c r="C807" s="58" t="s">
        <v>104</v>
      </c>
      <c r="D807" s="36"/>
      <c r="E807" s="22"/>
      <c r="F807" s="37">
        <f>Source!AM780</f>
        <v>0.66</v>
      </c>
      <c r="G807" s="38" t="str">
        <f>Source!DE780</f>
        <v>)*1,2)*1,25</v>
      </c>
      <c r="H807" s="37">
        <f>ROUND(Source!AD780*Source!I780, 2)</f>
        <v>0.62</v>
      </c>
      <c r="I807" s="38"/>
      <c r="J807" s="38">
        <f>IF(Source!BB780&lt;&gt; 0, Source!BB780, 1)</f>
        <v>1</v>
      </c>
      <c r="K807" s="37">
        <f>Source!Q780</f>
        <v>0.62</v>
      </c>
      <c r="L807" s="39"/>
    </row>
    <row r="808" spans="1:26" ht="14.25">
      <c r="A808" s="16"/>
      <c r="B808" s="58"/>
      <c r="C808" s="58" t="s">
        <v>981</v>
      </c>
      <c r="D808" s="36"/>
      <c r="E808" s="22"/>
      <c r="F808" s="37">
        <f>Source!AN780</f>
        <v>0.12</v>
      </c>
      <c r="G808" s="38" t="str">
        <f>Source!DF780</f>
        <v>)*1,2)*1,25</v>
      </c>
      <c r="H808" s="40">
        <f>ROUND(Source!AE780*Source!I780, 2)</f>
        <v>0.11</v>
      </c>
      <c r="I808" s="38"/>
      <c r="J808" s="38">
        <f>IF(Source!BS780&lt;&gt; 0, Source!BS780, 1)</f>
        <v>1</v>
      </c>
      <c r="K808" s="40">
        <f>Source!R780</f>
        <v>0.11</v>
      </c>
      <c r="L808" s="39"/>
      <c r="R808">
        <f>H808</f>
        <v>0.11</v>
      </c>
    </row>
    <row r="809" spans="1:26" ht="14.25">
      <c r="A809" s="16"/>
      <c r="B809" s="58"/>
      <c r="C809" s="58" t="s">
        <v>982</v>
      </c>
      <c r="D809" s="36"/>
      <c r="E809" s="22"/>
      <c r="F809" s="37">
        <f>Source!AL780</f>
        <v>3.66</v>
      </c>
      <c r="G809" s="38" t="str">
        <f>Source!DD780</f>
        <v/>
      </c>
      <c r="H809" s="37">
        <f>ROUND(Source!AC780*Source!I780, 2)</f>
        <v>2.2999999999999998</v>
      </c>
      <c r="I809" s="38"/>
      <c r="J809" s="38">
        <f>IF(Source!BC780&lt;&gt; 0, Source!BC780, 1)</f>
        <v>1</v>
      </c>
      <c r="K809" s="37">
        <f>Source!P780</f>
        <v>2.2999999999999998</v>
      </c>
      <c r="L809" s="39"/>
    </row>
    <row r="810" spans="1:26" ht="14.25">
      <c r="A810" s="16"/>
      <c r="B810" s="58"/>
      <c r="C810" s="58" t="s">
        <v>983</v>
      </c>
      <c r="D810" s="36" t="s">
        <v>984</v>
      </c>
      <c r="E810" s="22">
        <f>Source!BZ780</f>
        <v>128</v>
      </c>
      <c r="F810" s="167" t="str">
        <f>CONCATENATE(" )", Source!DL780, Source!FT780, "=", Source!FX780)</f>
        <v xml:space="preserve"> )*0,9=115,2</v>
      </c>
      <c r="G810" s="168"/>
      <c r="H810" s="37">
        <f>SUM(S804:S812)</f>
        <v>50.31</v>
      </c>
      <c r="I810" s="41"/>
      <c r="J810" s="32">
        <f>Source!AT780</f>
        <v>115</v>
      </c>
      <c r="K810" s="37">
        <f>SUM(T804:T812)</f>
        <v>50.22</v>
      </c>
      <c r="L810" s="39"/>
    </row>
    <row r="811" spans="1:26" ht="14.25">
      <c r="A811" s="16"/>
      <c r="B811" s="58"/>
      <c r="C811" s="58" t="s">
        <v>985</v>
      </c>
      <c r="D811" s="36" t="s">
        <v>984</v>
      </c>
      <c r="E811" s="22">
        <f>Source!CA780</f>
        <v>83</v>
      </c>
      <c r="F811" s="167" t="str">
        <f>CONCATENATE(" )", Source!DM780, Source!FU780, "=", Source!FY780)</f>
        <v xml:space="preserve"> )*0,85=70,55</v>
      </c>
      <c r="G811" s="168"/>
      <c r="H811" s="37">
        <f>SUM(U804:U812)</f>
        <v>30.81</v>
      </c>
      <c r="I811" s="41"/>
      <c r="J811" s="32">
        <f>Source!AU780</f>
        <v>71</v>
      </c>
      <c r="K811" s="37">
        <f>SUM(V804:V812)</f>
        <v>31.01</v>
      </c>
      <c r="L811" s="39"/>
    </row>
    <row r="812" spans="1:26" ht="14.25">
      <c r="A812" s="59"/>
      <c r="B812" s="60"/>
      <c r="C812" s="60" t="s">
        <v>986</v>
      </c>
      <c r="D812" s="42" t="s">
        <v>987</v>
      </c>
      <c r="E812" s="43">
        <f>Source!AQ780</f>
        <v>5.75</v>
      </c>
      <c r="F812" s="44"/>
      <c r="G812" s="45" t="str">
        <f>Source!DI780</f>
        <v>)*1,2)*1,15</v>
      </c>
      <c r="H812" s="44"/>
      <c r="I812" s="45"/>
      <c r="J812" s="45"/>
      <c r="K812" s="44"/>
      <c r="L812" s="46">
        <f>Source!U780</f>
        <v>4.9831799999999991</v>
      </c>
    </row>
    <row r="813" spans="1:26" ht="15">
      <c r="G813" s="166">
        <f>H806+H807+H809+H810+H811</f>
        <v>127.6</v>
      </c>
      <c r="H813" s="166"/>
      <c r="J813" s="166">
        <f>K806+K807+K809+K810+K811</f>
        <v>127.71</v>
      </c>
      <c r="K813" s="166"/>
      <c r="L813" s="47">
        <f>Source!U780</f>
        <v>4.9831799999999991</v>
      </c>
      <c r="O813" s="26">
        <f>G813</f>
        <v>127.6</v>
      </c>
      <c r="P813" s="26">
        <f>J813</f>
        <v>127.71</v>
      </c>
      <c r="Q813" s="26">
        <f>L813</f>
        <v>4.9831799999999991</v>
      </c>
      <c r="W813">
        <f>IF(Source!BI780&lt;=1,H806+H807+H809+H810+H811, 0)</f>
        <v>127.6</v>
      </c>
      <c r="X813">
        <f>IF(Source!BI780=2,H806+H807+H809+H810+H811, 0)</f>
        <v>0</v>
      </c>
      <c r="Y813">
        <f>IF(Source!BI780=3,H806+H807+H809+H810+H811, 0)</f>
        <v>0</v>
      </c>
      <c r="Z813">
        <f>IF(Source!BI780=4,H806+H807+H809+H810+H811, 0)</f>
        <v>0</v>
      </c>
    </row>
    <row r="814" spans="1:26" ht="99.75">
      <c r="A814" s="59" t="str">
        <f>Source!E782</f>
        <v>140</v>
      </c>
      <c r="B814" s="60" t="str">
        <f>Source!F782</f>
        <v>Коммеческое предлож.№КП-261046 от 01.02.2021Г.</v>
      </c>
      <c r="C814" s="60" t="s">
        <v>1046</v>
      </c>
      <c r="D814" s="42" t="str">
        <f>Source!H782</f>
        <v>шт.</v>
      </c>
      <c r="E814" s="43">
        <f>Source!I782</f>
        <v>2</v>
      </c>
      <c r="F814" s="44">
        <f>Source!AL782</f>
        <v>1399.1200000000001</v>
      </c>
      <c r="G814" s="45" t="str">
        <f>Source!DD782</f>
        <v/>
      </c>
      <c r="H814" s="44">
        <f>ROUND(Source!AC782*Source!I782, 2)</f>
        <v>2798.24</v>
      </c>
      <c r="I814" s="45" t="str">
        <f>Source!BO782</f>
        <v/>
      </c>
      <c r="J814" s="45">
        <f>IF(Source!BC782&lt;&gt; 0, Source!BC782, 1)</f>
        <v>1</v>
      </c>
      <c r="K814" s="44">
        <f>Source!P782</f>
        <v>2798.24</v>
      </c>
      <c r="L814" s="48"/>
      <c r="S814">
        <f>ROUND((Source!FX782/100)*((ROUND(Source!AF782*Source!I782, 2)+ROUND(Source!AE782*Source!I782, 2))), 2)</f>
        <v>0</v>
      </c>
      <c r="T814">
        <f>Source!X782</f>
        <v>0</v>
      </c>
      <c r="U814">
        <f>ROUND((Source!FY782/100)*((ROUND(Source!AF782*Source!I782, 2)+ROUND(Source!AE782*Source!I782, 2))), 2)</f>
        <v>0</v>
      </c>
      <c r="V814">
        <f>Source!Y782</f>
        <v>0</v>
      </c>
    </row>
    <row r="815" spans="1:26" ht="15">
      <c r="G815" s="166">
        <f>H814</f>
        <v>2798.24</v>
      </c>
      <c r="H815" s="166"/>
      <c r="J815" s="166">
        <f>K814</f>
        <v>2798.24</v>
      </c>
      <c r="K815" s="166"/>
      <c r="L815" s="47">
        <f>Source!U782</f>
        <v>0</v>
      </c>
      <c r="O815" s="26">
        <f>G815</f>
        <v>2798.24</v>
      </c>
      <c r="P815" s="26">
        <f>J815</f>
        <v>2798.24</v>
      </c>
      <c r="Q815" s="26">
        <f>L815</f>
        <v>0</v>
      </c>
      <c r="W815">
        <f>IF(Source!BI782&lt;=1,H814, 0)</f>
        <v>0</v>
      </c>
      <c r="X815">
        <f>IF(Source!BI782=2,H814, 0)</f>
        <v>2798.24</v>
      </c>
      <c r="Y815">
        <f>IF(Source!BI782=3,H814, 0)</f>
        <v>0</v>
      </c>
      <c r="Z815">
        <f>IF(Source!BI782=4,H814, 0)</f>
        <v>0</v>
      </c>
    </row>
    <row r="816" spans="1:26" ht="99.75">
      <c r="A816" s="59" t="str">
        <f>Source!E784</f>
        <v>141</v>
      </c>
      <c r="B816" s="60" t="str">
        <f>Source!F784</f>
        <v>Коммеческое предлож.№КП-261046 от 01.02.2021Г.</v>
      </c>
      <c r="C816" s="60" t="s">
        <v>1034</v>
      </c>
      <c r="D816" s="42" t="str">
        <f>Source!H784</f>
        <v>шт.</v>
      </c>
      <c r="E816" s="43">
        <f>Source!I784</f>
        <v>1</v>
      </c>
      <c r="F816" s="44">
        <f>Source!AL784</f>
        <v>375.88</v>
      </c>
      <c r="G816" s="45" t="str">
        <f>Source!DD784</f>
        <v/>
      </c>
      <c r="H816" s="44">
        <f>ROUND(Source!AC784*Source!I784, 2)</f>
        <v>375.88</v>
      </c>
      <c r="I816" s="45" t="str">
        <f>Source!BO784</f>
        <v/>
      </c>
      <c r="J816" s="45">
        <f>IF(Source!BC784&lt;&gt; 0, Source!BC784, 1)</f>
        <v>1</v>
      </c>
      <c r="K816" s="44">
        <f>Source!P784</f>
        <v>375.88</v>
      </c>
      <c r="L816" s="48"/>
      <c r="S816">
        <f>ROUND((Source!FX784/100)*((ROUND(Source!AF784*Source!I784, 2)+ROUND(Source!AE784*Source!I784, 2))), 2)</f>
        <v>0</v>
      </c>
      <c r="T816">
        <f>Source!X784</f>
        <v>0</v>
      </c>
      <c r="U816">
        <f>ROUND((Source!FY784/100)*((ROUND(Source!AF784*Source!I784, 2)+ROUND(Source!AE784*Source!I784, 2))), 2)</f>
        <v>0</v>
      </c>
      <c r="V816">
        <f>Source!Y784</f>
        <v>0</v>
      </c>
    </row>
    <row r="817" spans="1:26" ht="15">
      <c r="G817" s="166">
        <f>H816</f>
        <v>375.88</v>
      </c>
      <c r="H817" s="166"/>
      <c r="J817" s="166">
        <f>K816</f>
        <v>375.88</v>
      </c>
      <c r="K817" s="166"/>
      <c r="L817" s="47">
        <f>Source!U784</f>
        <v>0</v>
      </c>
      <c r="O817" s="26">
        <f>G817</f>
        <v>375.88</v>
      </c>
      <c r="P817" s="26">
        <f>J817</f>
        <v>375.88</v>
      </c>
      <c r="Q817" s="26">
        <f>L817</f>
        <v>0</v>
      </c>
      <c r="W817">
        <f>IF(Source!BI784&lt;=1,H816, 0)</f>
        <v>0</v>
      </c>
      <c r="X817">
        <f>IF(Source!BI784=2,H816, 0)</f>
        <v>375.88</v>
      </c>
      <c r="Y817">
        <f>IF(Source!BI784=3,H816, 0)</f>
        <v>0</v>
      </c>
      <c r="Z817">
        <f>IF(Source!BI784=4,H816, 0)</f>
        <v>0</v>
      </c>
    </row>
    <row r="818" spans="1:26" ht="105">
      <c r="A818" s="16" t="str">
        <f>Source!E786</f>
        <v>142</v>
      </c>
      <c r="B818" s="58" t="s">
        <v>992</v>
      </c>
      <c r="C818" s="58" t="str">
        <f>Source!G786</f>
        <v>Установка виброизолятора номер 38</v>
      </c>
      <c r="D818" s="36" t="str">
        <f>Source!H786</f>
        <v>10 ШТ</v>
      </c>
      <c r="E818" s="22">
        <f>Source!I786</f>
        <v>0.4</v>
      </c>
      <c r="F818" s="37">
        <f>Source!AL786+Source!AM786+Source!AO786</f>
        <v>66.38</v>
      </c>
      <c r="G818" s="38"/>
      <c r="H818" s="37"/>
      <c r="I818" s="38" t="str">
        <f>Source!BO786</f>
        <v/>
      </c>
      <c r="J818" s="38"/>
      <c r="K818" s="37"/>
      <c r="L818" s="39"/>
      <c r="S818">
        <f>ROUND((Source!FX786/100)*((ROUND(Source!AF786*Source!I786, 2)+ROUND(Source!AE786*Source!I786, 2))), 2)</f>
        <v>23.42</v>
      </c>
      <c r="T818">
        <f>Source!X786</f>
        <v>23.38</v>
      </c>
      <c r="U818">
        <f>ROUND((Source!FY786/100)*((ROUND(Source!AF786*Source!I786, 2)+ROUND(Source!AE786*Source!I786, 2))), 2)</f>
        <v>14.34</v>
      </c>
      <c r="V818">
        <f>Source!Y786</f>
        <v>14.43</v>
      </c>
    </row>
    <row r="819" spans="1:26">
      <c r="C819" s="29" t="str">
        <f>"Объем: "&amp;Source!I786&amp;"=4/"&amp;"10"</f>
        <v>Объем: 0,4=4/10</v>
      </c>
    </row>
    <row r="820" spans="1:26" ht="14.25">
      <c r="A820" s="16"/>
      <c r="B820" s="58"/>
      <c r="C820" s="58" t="s">
        <v>980</v>
      </c>
      <c r="D820" s="36"/>
      <c r="E820" s="22"/>
      <c r="F820" s="37">
        <f>Source!AO786</f>
        <v>36.700000000000003</v>
      </c>
      <c r="G820" s="38" t="str">
        <f>Source!DG786</f>
        <v>)*1,2)*1,15</v>
      </c>
      <c r="H820" s="37">
        <f>ROUND(Source!AF786*Source!I786, 2)</f>
        <v>20.260000000000002</v>
      </c>
      <c r="I820" s="38"/>
      <c r="J820" s="38">
        <f>IF(Source!BA786&lt;&gt; 0, Source!BA786, 1)</f>
        <v>1</v>
      </c>
      <c r="K820" s="37">
        <f>Source!S786</f>
        <v>20.260000000000002</v>
      </c>
      <c r="L820" s="39"/>
      <c r="R820">
        <f>H820</f>
        <v>20.260000000000002</v>
      </c>
    </row>
    <row r="821" spans="1:26" ht="14.25">
      <c r="A821" s="16"/>
      <c r="B821" s="58"/>
      <c r="C821" s="58" t="s">
        <v>104</v>
      </c>
      <c r="D821" s="36"/>
      <c r="E821" s="22"/>
      <c r="F821" s="37">
        <f>Source!AM786</f>
        <v>0.66</v>
      </c>
      <c r="G821" s="38" t="str">
        <f>Source!DE786</f>
        <v>)*1,2)*1,25</v>
      </c>
      <c r="H821" s="37">
        <f>ROUND(Source!AD786*Source!I786, 2)</f>
        <v>0.4</v>
      </c>
      <c r="I821" s="38"/>
      <c r="J821" s="38">
        <f>IF(Source!BB786&lt;&gt; 0, Source!BB786, 1)</f>
        <v>1</v>
      </c>
      <c r="K821" s="37">
        <f>Source!Q786</f>
        <v>0.4</v>
      </c>
      <c r="L821" s="39"/>
    </row>
    <row r="822" spans="1:26" ht="14.25">
      <c r="A822" s="16"/>
      <c r="B822" s="58"/>
      <c r="C822" s="58" t="s">
        <v>981</v>
      </c>
      <c r="D822" s="36"/>
      <c r="E822" s="22"/>
      <c r="F822" s="37">
        <f>Source!AN786</f>
        <v>0.12</v>
      </c>
      <c r="G822" s="38" t="str">
        <f>Source!DF786</f>
        <v>)*1,2)*1,25</v>
      </c>
      <c r="H822" s="40">
        <f>ROUND(Source!AE786*Source!I786, 2)</f>
        <v>7.0000000000000007E-2</v>
      </c>
      <c r="I822" s="38"/>
      <c r="J822" s="38">
        <f>IF(Source!BS786&lt;&gt; 0, Source!BS786, 1)</f>
        <v>1</v>
      </c>
      <c r="K822" s="40">
        <f>Source!R786</f>
        <v>7.0000000000000007E-2</v>
      </c>
      <c r="L822" s="39"/>
      <c r="R822">
        <f>H822</f>
        <v>7.0000000000000007E-2</v>
      </c>
    </row>
    <row r="823" spans="1:26" ht="14.25">
      <c r="A823" s="16"/>
      <c r="B823" s="58"/>
      <c r="C823" s="58" t="s">
        <v>982</v>
      </c>
      <c r="D823" s="36"/>
      <c r="E823" s="22"/>
      <c r="F823" s="37">
        <f>Source!AL786</f>
        <v>29.02</v>
      </c>
      <c r="G823" s="38" t="str">
        <f>Source!DD786</f>
        <v/>
      </c>
      <c r="H823" s="37">
        <f>ROUND(Source!AC786*Source!I786, 2)</f>
        <v>11.61</v>
      </c>
      <c r="I823" s="38"/>
      <c r="J823" s="38">
        <f>IF(Source!BC786&lt;&gt; 0, Source!BC786, 1)</f>
        <v>1</v>
      </c>
      <c r="K823" s="37">
        <f>Source!P786</f>
        <v>11.61</v>
      </c>
      <c r="L823" s="39"/>
    </row>
    <row r="824" spans="1:26" ht="14.25">
      <c r="A824" s="16"/>
      <c r="B824" s="58"/>
      <c r="C824" s="58" t="s">
        <v>983</v>
      </c>
      <c r="D824" s="36" t="s">
        <v>984</v>
      </c>
      <c r="E824" s="22">
        <f>Source!BZ786</f>
        <v>128</v>
      </c>
      <c r="F824" s="167" t="str">
        <f>CONCATENATE(" )", Source!DL786, Source!FT786, "=", Source!FX786)</f>
        <v xml:space="preserve"> )*0,9=115,2</v>
      </c>
      <c r="G824" s="168"/>
      <c r="H824" s="37">
        <f>SUM(S818:S826)</f>
        <v>23.42</v>
      </c>
      <c r="I824" s="41"/>
      <c r="J824" s="32">
        <f>Source!AT786</f>
        <v>115</v>
      </c>
      <c r="K824" s="37">
        <f>SUM(T818:T826)</f>
        <v>23.38</v>
      </c>
      <c r="L824" s="39"/>
    </row>
    <row r="825" spans="1:26" ht="14.25">
      <c r="A825" s="16"/>
      <c r="B825" s="58"/>
      <c r="C825" s="58" t="s">
        <v>985</v>
      </c>
      <c r="D825" s="36" t="s">
        <v>984</v>
      </c>
      <c r="E825" s="22">
        <f>Source!CA786</f>
        <v>83</v>
      </c>
      <c r="F825" s="167" t="str">
        <f>CONCATENATE(" )", Source!DM786, Source!FU786, "=", Source!FY786)</f>
        <v xml:space="preserve"> )*0,85=70,55</v>
      </c>
      <c r="G825" s="168"/>
      <c r="H825" s="37">
        <f>SUM(U818:U826)</f>
        <v>14.34</v>
      </c>
      <c r="I825" s="41"/>
      <c r="J825" s="32">
        <f>Source!AU786</f>
        <v>71</v>
      </c>
      <c r="K825" s="37">
        <f>SUM(V818:V826)</f>
        <v>14.43</v>
      </c>
      <c r="L825" s="39"/>
    </row>
    <row r="826" spans="1:26" ht="14.25">
      <c r="A826" s="59"/>
      <c r="B826" s="60"/>
      <c r="C826" s="60" t="s">
        <v>986</v>
      </c>
      <c r="D826" s="42" t="s">
        <v>987</v>
      </c>
      <c r="E826" s="43">
        <f>Source!AQ786</f>
        <v>3.7</v>
      </c>
      <c r="F826" s="44"/>
      <c r="G826" s="45" t="str">
        <f>Source!DI786</f>
        <v>)*1,2)*1,15</v>
      </c>
      <c r="H826" s="44"/>
      <c r="I826" s="45"/>
      <c r="J826" s="45"/>
      <c r="K826" s="44"/>
      <c r="L826" s="46">
        <f>Source!U786</f>
        <v>2.0424000000000002</v>
      </c>
    </row>
    <row r="827" spans="1:26" ht="15">
      <c r="G827" s="166">
        <f>H820+H821+H823+H824+H825</f>
        <v>70.03</v>
      </c>
      <c r="H827" s="166"/>
      <c r="J827" s="166">
        <f>K820+K821+K823+K824+K825</f>
        <v>70.079999999999984</v>
      </c>
      <c r="K827" s="166"/>
      <c r="L827" s="47">
        <f>Source!U786</f>
        <v>2.0424000000000002</v>
      </c>
      <c r="O827" s="26">
        <f>G827</f>
        <v>70.03</v>
      </c>
      <c r="P827" s="26">
        <f>J827</f>
        <v>70.079999999999984</v>
      </c>
      <c r="Q827" s="26">
        <f>L827</f>
        <v>2.0424000000000002</v>
      </c>
      <c r="W827">
        <f>IF(Source!BI786&lt;=1,H820+H821+H823+H824+H825, 0)</f>
        <v>70.03</v>
      </c>
      <c r="X827">
        <f>IF(Source!BI786=2,H820+H821+H823+H824+H825, 0)</f>
        <v>0</v>
      </c>
      <c r="Y827">
        <f>IF(Source!BI786=3,H820+H821+H823+H824+H825, 0)</f>
        <v>0</v>
      </c>
      <c r="Z827">
        <f>IF(Source!BI786=4,H820+H821+H823+H824+H825, 0)</f>
        <v>0</v>
      </c>
    </row>
    <row r="828" spans="1:26" ht="99.75">
      <c r="A828" s="59" t="str">
        <f>Source!E788</f>
        <v>143</v>
      </c>
      <c r="B828" s="60" t="str">
        <f>Source!F788</f>
        <v>Коммеческое предлож.№КП-261046 от 01.02.2021Г.</v>
      </c>
      <c r="C828" s="60" t="s">
        <v>1016</v>
      </c>
      <c r="D828" s="42" t="str">
        <f>Source!H788</f>
        <v>шт.</v>
      </c>
      <c r="E828" s="43">
        <f>Source!I788</f>
        <v>1</v>
      </c>
      <c r="F828" s="44">
        <f>Source!AL788</f>
        <v>2150.89</v>
      </c>
      <c r="G828" s="45" t="str">
        <f>Source!DD788</f>
        <v/>
      </c>
      <c r="H828" s="44">
        <f>ROUND(Source!AC788*Source!I788, 2)</f>
        <v>2150.89</v>
      </c>
      <c r="I828" s="45" t="str">
        <f>Source!BO788</f>
        <v/>
      </c>
      <c r="J828" s="45">
        <f>IF(Source!BC788&lt;&gt; 0, Source!BC788, 1)</f>
        <v>1</v>
      </c>
      <c r="K828" s="44">
        <f>Source!P788</f>
        <v>2150.89</v>
      </c>
      <c r="L828" s="48"/>
      <c r="S828">
        <f>ROUND((Source!FX788/100)*((ROUND(Source!AF788*Source!I788, 2)+ROUND(Source!AE788*Source!I788, 2))), 2)</f>
        <v>0</v>
      </c>
      <c r="T828">
        <f>Source!X788</f>
        <v>0</v>
      </c>
      <c r="U828">
        <f>ROUND((Source!FY788/100)*((ROUND(Source!AF788*Source!I788, 2)+ROUND(Source!AE788*Source!I788, 2))), 2)</f>
        <v>0</v>
      </c>
      <c r="V828">
        <f>Source!Y788</f>
        <v>0</v>
      </c>
    </row>
    <row r="829" spans="1:26" ht="15">
      <c r="G829" s="166">
        <f>H828</f>
        <v>2150.89</v>
      </c>
      <c r="H829" s="166"/>
      <c r="J829" s="166">
        <f>K828</f>
        <v>2150.89</v>
      </c>
      <c r="K829" s="166"/>
      <c r="L829" s="47">
        <f>Source!U788</f>
        <v>0</v>
      </c>
      <c r="O829" s="26">
        <f>G829</f>
        <v>2150.89</v>
      </c>
      <c r="P829" s="26">
        <f>J829</f>
        <v>2150.89</v>
      </c>
      <c r="Q829" s="26">
        <f>L829</f>
        <v>0</v>
      </c>
      <c r="W829">
        <f>IF(Source!BI788&lt;=1,H828, 0)</f>
        <v>0</v>
      </c>
      <c r="X829">
        <f>IF(Source!BI788=2,H828, 0)</f>
        <v>2150.89</v>
      </c>
      <c r="Y829">
        <f>IF(Source!BI788=3,H828, 0)</f>
        <v>0</v>
      </c>
      <c r="Z829">
        <f>IF(Source!BI788=4,H828, 0)</f>
        <v>0</v>
      </c>
    </row>
    <row r="830" spans="1:26" ht="105">
      <c r="A830" s="16" t="str">
        <f>Source!E790</f>
        <v>144</v>
      </c>
      <c r="B830" s="58" t="s">
        <v>996</v>
      </c>
      <c r="C830" s="58" t="str">
        <f>Source!G790</f>
        <v>Установка кронштейнов под вентиляционное оборудование</v>
      </c>
      <c r="D830" s="36" t="str">
        <f>Source!H790</f>
        <v>100 кг</v>
      </c>
      <c r="E830" s="22">
        <f>Source!I790</f>
        <v>6.7000000000000004E-2</v>
      </c>
      <c r="F830" s="37">
        <f>Source!AL790+Source!AM790+Source!AO790</f>
        <v>932.04</v>
      </c>
      <c r="G830" s="38"/>
      <c r="H830" s="37"/>
      <c r="I830" s="38" t="str">
        <f>Source!BO790</f>
        <v/>
      </c>
      <c r="J830" s="38"/>
      <c r="K830" s="37"/>
      <c r="L830" s="39"/>
      <c r="S830">
        <f>ROUND((Source!FX790/100)*((ROUND(Source!AF790*Source!I790, 2)+ROUND(Source!AE790*Source!I790, 2))), 2)</f>
        <v>5.94</v>
      </c>
      <c r="T830">
        <f>Source!X790</f>
        <v>5.93</v>
      </c>
      <c r="U830">
        <f>ROUND((Source!FY790/100)*((ROUND(Source!AF790*Source!I790, 2)+ROUND(Source!AE790*Source!I790, 2))), 2)</f>
        <v>3.64</v>
      </c>
      <c r="V830">
        <f>Source!Y790</f>
        <v>3.66</v>
      </c>
    </row>
    <row r="831" spans="1:26">
      <c r="C831" s="29" t="str">
        <f>"Объем: "&amp;Source!I790&amp;"=6,7/"&amp;"100"</f>
        <v>Объем: 0,067=6,7/100</v>
      </c>
    </row>
    <row r="832" spans="1:26" ht="14.25">
      <c r="A832" s="16"/>
      <c r="B832" s="58"/>
      <c r="C832" s="58" t="s">
        <v>980</v>
      </c>
      <c r="D832" s="36"/>
      <c r="E832" s="22"/>
      <c r="F832" s="37">
        <f>Source!AO790</f>
        <v>55.26</v>
      </c>
      <c r="G832" s="38" t="str">
        <f>Source!DG790</f>
        <v>)*1,2)*1,15</v>
      </c>
      <c r="H832" s="37">
        <f>ROUND(Source!AF790*Source!I790, 2)</f>
        <v>5.1100000000000003</v>
      </c>
      <c r="I832" s="38"/>
      <c r="J832" s="38">
        <f>IF(Source!BA790&lt;&gt; 0, Source!BA790, 1)</f>
        <v>1</v>
      </c>
      <c r="K832" s="37">
        <f>Source!S790</f>
        <v>5.1100000000000003</v>
      </c>
      <c r="L832" s="39"/>
      <c r="R832">
        <f>H832</f>
        <v>5.1100000000000003</v>
      </c>
    </row>
    <row r="833" spans="1:32" ht="14.25">
      <c r="A833" s="16"/>
      <c r="B833" s="58"/>
      <c r="C833" s="58" t="s">
        <v>104</v>
      </c>
      <c r="D833" s="36"/>
      <c r="E833" s="22"/>
      <c r="F833" s="37">
        <f>Source!AM790</f>
        <v>10.16</v>
      </c>
      <c r="G833" s="38" t="str">
        <f>Source!DE790</f>
        <v>)*1,2)*1,25</v>
      </c>
      <c r="H833" s="37">
        <f>ROUND(Source!AD790*Source!I790, 2)</f>
        <v>1.02</v>
      </c>
      <c r="I833" s="38"/>
      <c r="J833" s="38">
        <f>IF(Source!BB790&lt;&gt; 0, Source!BB790, 1)</f>
        <v>1</v>
      </c>
      <c r="K833" s="37">
        <f>Source!Q790</f>
        <v>1.02</v>
      </c>
      <c r="L833" s="39"/>
    </row>
    <row r="834" spans="1:32" ht="14.25">
      <c r="A834" s="16"/>
      <c r="B834" s="58"/>
      <c r="C834" s="58" t="s">
        <v>981</v>
      </c>
      <c r="D834" s="36"/>
      <c r="E834" s="22"/>
      <c r="F834" s="37">
        <f>Source!AN790</f>
        <v>0.46</v>
      </c>
      <c r="G834" s="38" t="str">
        <f>Source!DF790</f>
        <v>)*1,2)*1,25</v>
      </c>
      <c r="H834" s="40">
        <f>ROUND(Source!AE790*Source!I790, 2)</f>
        <v>0.05</v>
      </c>
      <c r="I834" s="38"/>
      <c r="J834" s="38">
        <f>IF(Source!BS790&lt;&gt; 0, Source!BS790, 1)</f>
        <v>1</v>
      </c>
      <c r="K834" s="40">
        <f>Source!R790</f>
        <v>0.05</v>
      </c>
      <c r="L834" s="39"/>
      <c r="R834">
        <f>H834</f>
        <v>0.05</v>
      </c>
    </row>
    <row r="835" spans="1:32" ht="14.25">
      <c r="A835" s="16"/>
      <c r="B835" s="58"/>
      <c r="C835" s="58" t="s">
        <v>982</v>
      </c>
      <c r="D835" s="36"/>
      <c r="E835" s="22"/>
      <c r="F835" s="37">
        <f>Source!AL790</f>
        <v>866.62</v>
      </c>
      <c r="G835" s="38" t="str">
        <f>Source!DD790</f>
        <v/>
      </c>
      <c r="H835" s="37">
        <f>ROUND(Source!AC790*Source!I790, 2)</f>
        <v>58.06</v>
      </c>
      <c r="I835" s="38"/>
      <c r="J835" s="38">
        <f>IF(Source!BC790&lt;&gt; 0, Source!BC790, 1)</f>
        <v>1</v>
      </c>
      <c r="K835" s="37">
        <f>Source!P790</f>
        <v>58.06</v>
      </c>
      <c r="L835" s="39"/>
    </row>
    <row r="836" spans="1:32" ht="14.25">
      <c r="A836" s="16"/>
      <c r="B836" s="58"/>
      <c r="C836" s="58" t="s">
        <v>983</v>
      </c>
      <c r="D836" s="36" t="s">
        <v>984</v>
      </c>
      <c r="E836" s="22">
        <f>Source!BZ790</f>
        <v>128</v>
      </c>
      <c r="F836" s="167" t="str">
        <f>CONCATENATE(" )", Source!DL790, Source!FT790, "=", Source!FX790)</f>
        <v xml:space="preserve"> )*0,9=115,2</v>
      </c>
      <c r="G836" s="168"/>
      <c r="H836" s="37">
        <f>SUM(S830:S838)</f>
        <v>5.94</v>
      </c>
      <c r="I836" s="41"/>
      <c r="J836" s="32">
        <f>Source!AT790</f>
        <v>115</v>
      </c>
      <c r="K836" s="37">
        <f>SUM(T830:T838)</f>
        <v>5.93</v>
      </c>
      <c r="L836" s="39"/>
    </row>
    <row r="837" spans="1:32" ht="14.25">
      <c r="A837" s="16"/>
      <c r="B837" s="58"/>
      <c r="C837" s="58" t="s">
        <v>985</v>
      </c>
      <c r="D837" s="36" t="s">
        <v>984</v>
      </c>
      <c r="E837" s="22">
        <f>Source!CA790</f>
        <v>83</v>
      </c>
      <c r="F837" s="167" t="str">
        <f>CONCATENATE(" )", Source!DM790, Source!FU790, "=", Source!FY790)</f>
        <v xml:space="preserve"> )*0,85=70,55</v>
      </c>
      <c r="G837" s="168"/>
      <c r="H837" s="37">
        <f>SUM(U830:U838)</f>
        <v>3.64</v>
      </c>
      <c r="I837" s="41"/>
      <c r="J837" s="32">
        <f>Source!AU790</f>
        <v>71</v>
      </c>
      <c r="K837" s="37">
        <f>SUM(V830:V838)</f>
        <v>3.66</v>
      </c>
      <c r="L837" s="39"/>
    </row>
    <row r="838" spans="1:32" ht="14.25">
      <c r="A838" s="59"/>
      <c r="B838" s="60"/>
      <c r="C838" s="60" t="s">
        <v>986</v>
      </c>
      <c r="D838" s="42" t="s">
        <v>987</v>
      </c>
      <c r="E838" s="43">
        <f>Source!AQ790</f>
        <v>6.02</v>
      </c>
      <c r="F838" s="44"/>
      <c r="G838" s="45" t="str">
        <f>Source!DI790</f>
        <v>)*1,2)*1,15</v>
      </c>
      <c r="H838" s="44"/>
      <c r="I838" s="45"/>
      <c r="J838" s="45"/>
      <c r="K838" s="44"/>
      <c r="L838" s="46">
        <f>Source!U790</f>
        <v>0.55660919999999992</v>
      </c>
    </row>
    <row r="839" spans="1:32" ht="15">
      <c r="G839" s="166">
        <f>H832+H833+H835+H836+H837</f>
        <v>73.77</v>
      </c>
      <c r="H839" s="166"/>
      <c r="J839" s="166">
        <f>K832+K833+K835+K836+K837</f>
        <v>73.78</v>
      </c>
      <c r="K839" s="166"/>
      <c r="L839" s="47">
        <f>Source!U790</f>
        <v>0.55660919999999992</v>
      </c>
      <c r="O839" s="26">
        <f>G839</f>
        <v>73.77</v>
      </c>
      <c r="P839" s="26">
        <f>J839</f>
        <v>73.78</v>
      </c>
      <c r="Q839" s="26">
        <f>L839</f>
        <v>0.55660919999999992</v>
      </c>
      <c r="W839">
        <f>IF(Source!BI790&lt;=1,H832+H833+H835+H836+H837, 0)</f>
        <v>73.77</v>
      </c>
      <c r="X839">
        <f>IF(Source!BI790=2,H832+H833+H835+H836+H837, 0)</f>
        <v>0</v>
      </c>
      <c r="Y839">
        <f>IF(Source!BI790=3,H832+H833+H835+H836+H837, 0)</f>
        <v>0</v>
      </c>
      <c r="Z839">
        <f>IF(Source!BI790=4,H832+H833+H835+H836+H837, 0)</f>
        <v>0</v>
      </c>
    </row>
    <row r="840" spans="1:32" ht="28.5">
      <c r="A840" s="59" t="str">
        <f>Source!E792</f>
        <v>145</v>
      </c>
      <c r="B840" s="60" t="str">
        <f>Source!F792</f>
        <v>18.5.08.18-0071</v>
      </c>
      <c r="C840" s="60" t="str">
        <f>Source!G792</f>
        <v>Кронштейны и подставки под оборудование из сортовой стали</v>
      </c>
      <c r="D840" s="42" t="str">
        <f>Source!H792</f>
        <v>кг</v>
      </c>
      <c r="E840" s="43">
        <f>Source!I792</f>
        <v>-6.7</v>
      </c>
      <c r="F840" s="44">
        <f>Source!AL792</f>
        <v>8.52</v>
      </c>
      <c r="G840" s="45" t="str">
        <f>Source!DD792</f>
        <v/>
      </c>
      <c r="H840" s="44">
        <f>ROUND(Source!AC792*Source!I792, 2)</f>
        <v>-57.08</v>
      </c>
      <c r="I840" s="45" t="str">
        <f>Source!BO792</f>
        <v/>
      </c>
      <c r="J840" s="45">
        <f>IF(Source!BC792&lt;&gt; 0, Source!BC792, 1)</f>
        <v>1</v>
      </c>
      <c r="K840" s="44">
        <f>Source!P792</f>
        <v>-57.08</v>
      </c>
      <c r="L840" s="48"/>
      <c r="S840">
        <f>ROUND((Source!FX792/100)*((ROUND(Source!AF792*Source!I792, 2)+ROUND(Source!AE792*Source!I792, 2))), 2)</f>
        <v>0</v>
      </c>
      <c r="T840">
        <f>Source!X792</f>
        <v>0</v>
      </c>
      <c r="U840">
        <f>ROUND((Source!FY792/100)*((ROUND(Source!AF792*Source!I792, 2)+ROUND(Source!AE792*Source!I792, 2))), 2)</f>
        <v>0</v>
      </c>
      <c r="V840">
        <f>Source!Y792</f>
        <v>0</v>
      </c>
    </row>
    <row r="841" spans="1:32" ht="15">
      <c r="G841" s="166">
        <f>H840</f>
        <v>-57.08</v>
      </c>
      <c r="H841" s="166"/>
      <c r="J841" s="166">
        <f>K840</f>
        <v>-57.08</v>
      </c>
      <c r="K841" s="166"/>
      <c r="L841" s="47">
        <f>Source!U792</f>
        <v>0</v>
      </c>
      <c r="O841" s="26">
        <f>G841</f>
        <v>-57.08</v>
      </c>
      <c r="P841" s="26">
        <f>J841</f>
        <v>-57.08</v>
      </c>
      <c r="Q841" s="26">
        <f>L841</f>
        <v>0</v>
      </c>
      <c r="W841">
        <f>IF(Source!BI792&lt;=1,H840, 0)</f>
        <v>-57.08</v>
      </c>
      <c r="X841">
        <f>IF(Source!BI792=2,H840, 0)</f>
        <v>0</v>
      </c>
      <c r="Y841">
        <f>IF(Source!BI792=3,H840, 0)</f>
        <v>0</v>
      </c>
      <c r="Z841">
        <f>IF(Source!BI792=4,H840, 0)</f>
        <v>0</v>
      </c>
    </row>
    <row r="842" spans="1:32" ht="99.75">
      <c r="A842" s="59" t="str">
        <f>Source!E794</f>
        <v>146</v>
      </c>
      <c r="B842" s="60" t="str">
        <f>Source!F794</f>
        <v>Коммеческое предлож.№КП-261046 от 01.02.2021Г.</v>
      </c>
      <c r="C842" s="60" t="s">
        <v>1036</v>
      </c>
      <c r="D842" s="42" t="str">
        <f>Source!H794</f>
        <v>шт.</v>
      </c>
      <c r="E842" s="43">
        <f>Source!I794</f>
        <v>1</v>
      </c>
      <c r="F842" s="44">
        <f>Source!AL794</f>
        <v>5826.21</v>
      </c>
      <c r="G842" s="45" t="str">
        <f>Source!DD794</f>
        <v/>
      </c>
      <c r="H842" s="44">
        <f>ROUND(Source!AC794*Source!I794, 2)</f>
        <v>5826.21</v>
      </c>
      <c r="I842" s="45" t="str">
        <f>Source!BO794</f>
        <v/>
      </c>
      <c r="J842" s="45">
        <f>IF(Source!BC794&lt;&gt; 0, Source!BC794, 1)</f>
        <v>1</v>
      </c>
      <c r="K842" s="44">
        <f>Source!P794</f>
        <v>5826.21</v>
      </c>
      <c r="L842" s="48"/>
      <c r="S842">
        <f>ROUND((Source!FX794/100)*((ROUND(Source!AF794*Source!I794, 2)+ROUND(Source!AE794*Source!I794, 2))), 2)</f>
        <v>0</v>
      </c>
      <c r="T842">
        <f>Source!X794</f>
        <v>0</v>
      </c>
      <c r="U842">
        <f>ROUND((Source!FY794/100)*((ROUND(Source!AF794*Source!I794, 2)+ROUND(Source!AE794*Source!I794, 2))), 2)</f>
        <v>0</v>
      </c>
      <c r="V842">
        <f>Source!Y794</f>
        <v>0</v>
      </c>
    </row>
    <row r="843" spans="1:32" ht="15">
      <c r="G843" s="166">
        <f>H842</f>
        <v>5826.21</v>
      </c>
      <c r="H843" s="166"/>
      <c r="J843" s="166">
        <f>K842</f>
        <v>5826.21</v>
      </c>
      <c r="K843" s="166"/>
      <c r="L843" s="47">
        <f>Source!U794</f>
        <v>0</v>
      </c>
      <c r="O843" s="26">
        <f>G843</f>
        <v>5826.21</v>
      </c>
      <c r="P843" s="26">
        <f>J843</f>
        <v>5826.21</v>
      </c>
      <c r="Q843" s="26">
        <f>L843</f>
        <v>0</v>
      </c>
      <c r="W843">
        <f>IF(Source!BI794&lt;=1,H842, 0)</f>
        <v>5826.21</v>
      </c>
      <c r="X843">
        <f>IF(Source!BI794=2,H842, 0)</f>
        <v>0</v>
      </c>
      <c r="Y843">
        <f>IF(Source!BI794=3,H842, 0)</f>
        <v>0</v>
      </c>
      <c r="Z843">
        <f>IF(Source!BI794=4,H842, 0)</f>
        <v>0</v>
      </c>
    </row>
    <row r="845" spans="1:32" ht="15">
      <c r="A845" s="171" t="str">
        <f>CONCATENATE("Итого по разделу: ",IF(Source!G796&lt;&gt;"Новый раздел", Source!G796, ""))</f>
        <v>Итого по разделу: 14.Система ПД9 (оборудование)</v>
      </c>
      <c r="B845" s="171"/>
      <c r="C845" s="171"/>
      <c r="D845" s="171"/>
      <c r="E845" s="171"/>
      <c r="F845" s="171"/>
      <c r="G845" s="159">
        <f>SUM(O790:O844)</f>
        <v>45627.039999999986</v>
      </c>
      <c r="H845" s="159"/>
      <c r="I845" s="35"/>
      <c r="J845" s="159">
        <f>SUM(P790:P844)</f>
        <v>45627.69999999999</v>
      </c>
      <c r="K845" s="159"/>
      <c r="L845" s="47">
        <f>SUM(Q790:Q844)</f>
        <v>27.440389200000002</v>
      </c>
      <c r="AF845" s="63" t="str">
        <f>CONCATENATE("Итого по разделу: ",IF(Source!G796&lt;&gt;"Новый раздел", Source!G796, ""))</f>
        <v>Итого по разделу: 14.Система ПД9 (оборудование)</v>
      </c>
    </row>
    <row r="849" spans="1:26" ht="16.5">
      <c r="A849" s="169" t="str">
        <f>CONCATENATE("Раздел: ",IF(Source!G826&lt;&gt;"Новый раздел", Source!G826, ""))</f>
        <v>Раздел: 15.Система ПД10 (оборудование)</v>
      </c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</row>
    <row r="850" spans="1:26" ht="105">
      <c r="A850" s="16" t="str">
        <f>Source!E831</f>
        <v>147</v>
      </c>
      <c r="B850" s="58" t="s">
        <v>979</v>
      </c>
      <c r="C850" s="58" t="str">
        <f>Source!G831</f>
        <v>Установка вентиляторов осевых массой до 0,2 т</v>
      </c>
      <c r="D850" s="36" t="str">
        <f>Source!H831</f>
        <v>ШТ</v>
      </c>
      <c r="E850" s="22">
        <f>Source!I831</f>
        <v>1</v>
      </c>
      <c r="F850" s="37">
        <f>Source!AL831+Source!AM831+Source!AO831</f>
        <v>179.54000000000002</v>
      </c>
      <c r="G850" s="38"/>
      <c r="H850" s="37"/>
      <c r="I850" s="38" t="str">
        <f>Source!BO831</f>
        <v/>
      </c>
      <c r="J850" s="38"/>
      <c r="K850" s="37"/>
      <c r="L850" s="39"/>
      <c r="S850">
        <f>ROUND((Source!FX831/100)*((ROUND(Source!AF831*Source!I831, 2)+ROUND(Source!AE831*Source!I831, 2))), 2)</f>
        <v>228.42</v>
      </c>
      <c r="T850">
        <f>Source!X831</f>
        <v>228.02</v>
      </c>
      <c r="U850">
        <f>ROUND((Source!FY831/100)*((ROUND(Source!AF831*Source!I831, 2)+ROUND(Source!AE831*Source!I831, 2))), 2)</f>
        <v>139.88999999999999</v>
      </c>
      <c r="V850">
        <f>Source!Y831</f>
        <v>140.78</v>
      </c>
    </row>
    <row r="851" spans="1:26" ht="14.25">
      <c r="A851" s="16"/>
      <c r="B851" s="58"/>
      <c r="C851" s="58" t="s">
        <v>980</v>
      </c>
      <c r="D851" s="36"/>
      <c r="E851" s="22"/>
      <c r="F851" s="37">
        <f>Source!AO831</f>
        <v>138.43</v>
      </c>
      <c r="G851" s="38" t="str">
        <f>Source!DG831</f>
        <v>)*1,2)*1,15</v>
      </c>
      <c r="H851" s="37">
        <f>ROUND(Source!AF831*Source!I831, 2)</f>
        <v>191.03</v>
      </c>
      <c r="I851" s="38"/>
      <c r="J851" s="38">
        <f>IF(Source!BA831&lt;&gt; 0, Source!BA831, 1)</f>
        <v>1</v>
      </c>
      <c r="K851" s="37">
        <f>Source!S831</f>
        <v>191.03</v>
      </c>
      <c r="L851" s="39"/>
      <c r="R851">
        <f>H851</f>
        <v>191.03</v>
      </c>
    </row>
    <row r="852" spans="1:26" ht="14.25">
      <c r="A852" s="16"/>
      <c r="B852" s="58"/>
      <c r="C852" s="58" t="s">
        <v>104</v>
      </c>
      <c r="D852" s="36"/>
      <c r="E852" s="22"/>
      <c r="F852" s="37">
        <f>Source!AM831</f>
        <v>39.090000000000003</v>
      </c>
      <c r="G852" s="38" t="str">
        <f>Source!DE831</f>
        <v>)*1,2)*1,25</v>
      </c>
      <c r="H852" s="37">
        <f>ROUND(Source!AD831*Source!I831, 2)</f>
        <v>58.64</v>
      </c>
      <c r="I852" s="38"/>
      <c r="J852" s="38">
        <f>IF(Source!BB831&lt;&gt; 0, Source!BB831, 1)</f>
        <v>1</v>
      </c>
      <c r="K852" s="37">
        <f>Source!Q831</f>
        <v>58.64</v>
      </c>
      <c r="L852" s="39"/>
    </row>
    <row r="853" spans="1:26" ht="14.25">
      <c r="A853" s="16"/>
      <c r="B853" s="58"/>
      <c r="C853" s="58" t="s">
        <v>981</v>
      </c>
      <c r="D853" s="36"/>
      <c r="E853" s="22"/>
      <c r="F853" s="37">
        <f>Source!AN831</f>
        <v>4.83</v>
      </c>
      <c r="G853" s="38" t="str">
        <f>Source!DF831</f>
        <v>)*1,2)*1,25</v>
      </c>
      <c r="H853" s="40">
        <f>ROUND(Source!AE831*Source!I831, 2)</f>
        <v>7.25</v>
      </c>
      <c r="I853" s="38"/>
      <c r="J853" s="38">
        <f>IF(Source!BS831&lt;&gt; 0, Source!BS831, 1)</f>
        <v>1</v>
      </c>
      <c r="K853" s="40">
        <f>Source!R831</f>
        <v>7.25</v>
      </c>
      <c r="L853" s="39"/>
      <c r="R853">
        <f>H853</f>
        <v>7.25</v>
      </c>
    </row>
    <row r="854" spans="1:26" ht="14.25">
      <c r="A854" s="16"/>
      <c r="B854" s="58"/>
      <c r="C854" s="58" t="s">
        <v>982</v>
      </c>
      <c r="D854" s="36"/>
      <c r="E854" s="22"/>
      <c r="F854" s="37">
        <f>Source!AL831</f>
        <v>2.02</v>
      </c>
      <c r="G854" s="38" t="str">
        <f>Source!DD831</f>
        <v/>
      </c>
      <c r="H854" s="37">
        <f>ROUND(Source!AC831*Source!I831, 2)</f>
        <v>2.02</v>
      </c>
      <c r="I854" s="38"/>
      <c r="J854" s="38">
        <f>IF(Source!BC831&lt;&gt; 0, Source!BC831, 1)</f>
        <v>1</v>
      </c>
      <c r="K854" s="37">
        <f>Source!P831</f>
        <v>2.02</v>
      </c>
      <c r="L854" s="39"/>
    </row>
    <row r="855" spans="1:26" ht="14.25">
      <c r="A855" s="16"/>
      <c r="B855" s="58"/>
      <c r="C855" s="58" t="s">
        <v>983</v>
      </c>
      <c r="D855" s="36" t="s">
        <v>984</v>
      </c>
      <c r="E855" s="22">
        <f>Source!BZ831</f>
        <v>128</v>
      </c>
      <c r="F855" s="167" t="str">
        <f>CONCATENATE(" )", Source!DL831, Source!FT831, "=", Source!FX831)</f>
        <v xml:space="preserve"> )*0,9=115,2</v>
      </c>
      <c r="G855" s="168"/>
      <c r="H855" s="37">
        <f>SUM(S850:S857)</f>
        <v>228.42</v>
      </c>
      <c r="I855" s="41"/>
      <c r="J855" s="32">
        <f>Source!AT831</f>
        <v>115</v>
      </c>
      <c r="K855" s="37">
        <f>SUM(T850:T857)</f>
        <v>228.02</v>
      </c>
      <c r="L855" s="39"/>
    </row>
    <row r="856" spans="1:26" ht="14.25">
      <c r="A856" s="16"/>
      <c r="B856" s="58"/>
      <c r="C856" s="58" t="s">
        <v>985</v>
      </c>
      <c r="D856" s="36" t="s">
        <v>984</v>
      </c>
      <c r="E856" s="22">
        <f>Source!CA831</f>
        <v>83</v>
      </c>
      <c r="F856" s="167" t="str">
        <f>CONCATENATE(" )", Source!DM831, Source!FU831, "=", Source!FY831)</f>
        <v xml:space="preserve"> )*0,85=70,55</v>
      </c>
      <c r="G856" s="168"/>
      <c r="H856" s="37">
        <f>SUM(U850:U857)</f>
        <v>139.88999999999999</v>
      </c>
      <c r="I856" s="41"/>
      <c r="J856" s="32">
        <f>Source!AU831</f>
        <v>71</v>
      </c>
      <c r="K856" s="37">
        <f>SUM(V850:V857)</f>
        <v>140.78</v>
      </c>
      <c r="L856" s="39"/>
    </row>
    <row r="857" spans="1:26" ht="14.25">
      <c r="A857" s="59"/>
      <c r="B857" s="60"/>
      <c r="C857" s="60" t="s">
        <v>986</v>
      </c>
      <c r="D857" s="42" t="s">
        <v>987</v>
      </c>
      <c r="E857" s="43">
        <f>Source!AQ831</f>
        <v>14.39</v>
      </c>
      <c r="F857" s="44"/>
      <c r="G857" s="45" t="str">
        <f>Source!DI831</f>
        <v>)*1,2)*1,15</v>
      </c>
      <c r="H857" s="44"/>
      <c r="I857" s="45"/>
      <c r="J857" s="45"/>
      <c r="K857" s="44"/>
      <c r="L857" s="46">
        <f>Source!U831</f>
        <v>19.8582</v>
      </c>
    </row>
    <row r="858" spans="1:26" ht="15">
      <c r="G858" s="166">
        <f>H851+H852+H854+H855+H856</f>
        <v>620</v>
      </c>
      <c r="H858" s="166"/>
      <c r="J858" s="166">
        <f>K851+K852+K854+K855+K856</f>
        <v>620.49</v>
      </c>
      <c r="K858" s="166"/>
      <c r="L858" s="47">
        <f>Source!U831</f>
        <v>19.8582</v>
      </c>
      <c r="O858" s="26">
        <f>G858</f>
        <v>620</v>
      </c>
      <c r="P858" s="26">
        <f>J858</f>
        <v>620.49</v>
      </c>
      <c r="Q858" s="26">
        <f>L858</f>
        <v>19.8582</v>
      </c>
      <c r="W858">
        <f>IF(Source!BI831&lt;=1,H851+H852+H854+H855+H856, 0)</f>
        <v>620</v>
      </c>
      <c r="X858">
        <f>IF(Source!BI831=2,H851+H852+H854+H855+H856, 0)</f>
        <v>0</v>
      </c>
      <c r="Y858">
        <f>IF(Source!BI831=3,H851+H852+H854+H855+H856, 0)</f>
        <v>0</v>
      </c>
      <c r="Z858">
        <f>IF(Source!BI831=4,H851+H852+H854+H855+H856, 0)</f>
        <v>0</v>
      </c>
    </row>
    <row r="859" spans="1:26" ht="28.5">
      <c r="A859" s="59" t="str">
        <f>Source!E833</f>
        <v>148</v>
      </c>
      <c r="B859" s="60" t="str">
        <f>Source!F833</f>
        <v>01.7.15.02-0051</v>
      </c>
      <c r="C859" s="60" t="str">
        <f>Source!G833</f>
        <v>Болты анкерные</v>
      </c>
      <c r="D859" s="42" t="str">
        <f>Source!H833</f>
        <v>т</v>
      </c>
      <c r="E859" s="43">
        <f>Source!I833</f>
        <v>9.4000000000000004E-3</v>
      </c>
      <c r="F859" s="44">
        <f>Source!AL833</f>
        <v>10068</v>
      </c>
      <c r="G859" s="45" t="str">
        <f>Source!DD833</f>
        <v/>
      </c>
      <c r="H859" s="44">
        <f>ROUND(Source!AC833*Source!I833, 2)</f>
        <v>94.64</v>
      </c>
      <c r="I859" s="45" t="str">
        <f>Source!BO833</f>
        <v/>
      </c>
      <c r="J859" s="45">
        <f>IF(Source!BC833&lt;&gt; 0, Source!BC833, 1)</f>
        <v>1</v>
      </c>
      <c r="K859" s="44">
        <f>Source!P833</f>
        <v>94.64</v>
      </c>
      <c r="L859" s="48"/>
      <c r="S859">
        <f>ROUND((Source!FX833/100)*((ROUND(Source!AF833*Source!I833, 2)+ROUND(Source!AE833*Source!I833, 2))), 2)</f>
        <v>0</v>
      </c>
      <c r="T859">
        <f>Source!X833</f>
        <v>0</v>
      </c>
      <c r="U859">
        <f>ROUND((Source!FY833/100)*((ROUND(Source!AF833*Source!I833, 2)+ROUND(Source!AE833*Source!I833, 2))), 2)</f>
        <v>0</v>
      </c>
      <c r="V859">
        <f>Source!Y833</f>
        <v>0</v>
      </c>
    </row>
    <row r="860" spans="1:26" ht="15">
      <c r="G860" s="166">
        <f>H859</f>
        <v>94.64</v>
      </c>
      <c r="H860" s="166"/>
      <c r="J860" s="166">
        <f>K859</f>
        <v>94.64</v>
      </c>
      <c r="K860" s="166"/>
      <c r="L860" s="47">
        <f>Source!U833</f>
        <v>0</v>
      </c>
      <c r="O860" s="26">
        <f>G860</f>
        <v>94.64</v>
      </c>
      <c r="P860" s="26">
        <f>J860</f>
        <v>94.64</v>
      </c>
      <c r="Q860" s="26">
        <f>L860</f>
        <v>0</v>
      </c>
      <c r="W860">
        <f>IF(Source!BI833&lt;=1,H859, 0)</f>
        <v>94.64</v>
      </c>
      <c r="X860">
        <f>IF(Source!BI833=2,H859, 0)</f>
        <v>0</v>
      </c>
      <c r="Y860">
        <f>IF(Source!BI833=3,H859, 0)</f>
        <v>0</v>
      </c>
      <c r="Z860">
        <f>IF(Source!BI833=4,H859, 0)</f>
        <v>0</v>
      </c>
    </row>
    <row r="861" spans="1:26" ht="99.75">
      <c r="A861" s="61" t="str">
        <f>Source!E835</f>
        <v>149</v>
      </c>
      <c r="B861" s="62" t="str">
        <f>Source!F835</f>
        <v>Коммеческое предлож.№КП-261046 от 01.02.2021Г.</v>
      </c>
      <c r="C861" s="62" t="s">
        <v>1047</v>
      </c>
      <c r="D861" s="49" t="str">
        <f>Source!H835</f>
        <v>шт.</v>
      </c>
      <c r="E861" s="50">
        <f>Source!I835</f>
        <v>1</v>
      </c>
      <c r="F861" s="51">
        <f>Source!AL835</f>
        <v>91805.71</v>
      </c>
      <c r="G861" s="52" t="str">
        <f>Source!DD835</f>
        <v/>
      </c>
      <c r="H861" s="51">
        <f>ROUND(Source!AC835*Source!I835, 2)</f>
        <v>91805.71</v>
      </c>
      <c r="I861" s="52" t="str">
        <f>Source!BO835</f>
        <v/>
      </c>
      <c r="J861" s="52">
        <f>IF(Source!BC835&lt;&gt; 0, Source!BC835, 1)</f>
        <v>1</v>
      </c>
      <c r="K861" s="51">
        <f>Source!P835</f>
        <v>91805.71</v>
      </c>
      <c r="L861" s="53"/>
      <c r="S861">
        <f>ROUND((Source!FX835/100)*((ROUND(Source!AF835*Source!I835, 2)+ROUND(Source!AE835*Source!I835, 2))), 2)</f>
        <v>0</v>
      </c>
      <c r="T861">
        <f>Source!X835</f>
        <v>0</v>
      </c>
      <c r="U861">
        <f>ROUND((Source!FY835/100)*((ROUND(Source!AF835*Source!I835, 2)+ROUND(Source!AE835*Source!I835, 2))), 2)</f>
        <v>0</v>
      </c>
      <c r="V861">
        <f>Source!Y835</f>
        <v>0</v>
      </c>
    </row>
    <row r="862" spans="1:26" ht="15">
      <c r="A862" s="28"/>
      <c r="B862" s="28"/>
      <c r="C862" s="28"/>
      <c r="D862" s="28"/>
      <c r="E862" s="28"/>
      <c r="F862" s="28"/>
      <c r="G862" s="170">
        <f>H861</f>
        <v>91805.71</v>
      </c>
      <c r="H862" s="170"/>
      <c r="I862" s="28"/>
      <c r="J862" s="170">
        <f>K861</f>
        <v>91805.71</v>
      </c>
      <c r="K862" s="170"/>
      <c r="L862" s="54">
        <f>Source!U835</f>
        <v>0</v>
      </c>
      <c r="O862" s="26">
        <f>G862</f>
        <v>91805.71</v>
      </c>
      <c r="P862" s="26">
        <f>J862</f>
        <v>91805.71</v>
      </c>
      <c r="Q862" s="26">
        <f>L862</f>
        <v>0</v>
      </c>
      <c r="W862">
        <f>IF(Source!BI835&lt;=1,H861, 0)</f>
        <v>0</v>
      </c>
      <c r="X862">
        <f>IF(Source!BI835=2,H861, 0)</f>
        <v>0</v>
      </c>
      <c r="Y862">
        <f>IF(Source!BI835=3,H861, 0)</f>
        <v>91805.71</v>
      </c>
      <c r="Z862">
        <f>IF(Source!BI835=4,H861, 0)</f>
        <v>0</v>
      </c>
    </row>
    <row r="863" spans="1:26" ht="105">
      <c r="A863" s="16" t="str">
        <f>Source!E837</f>
        <v>150</v>
      </c>
      <c r="B863" s="58" t="s">
        <v>989</v>
      </c>
      <c r="C863" s="58" t="str">
        <f>Source!G837</f>
        <v>Установка вставок гибких к радиальным вентиляторам</v>
      </c>
      <c r="D863" s="36" t="str">
        <f>Source!H837</f>
        <v>м2</v>
      </c>
      <c r="E863" s="22">
        <f>Source!I837</f>
        <v>1.57</v>
      </c>
      <c r="F863" s="37">
        <f>Source!AL837+Source!AM837+Source!AO837</f>
        <v>54.58</v>
      </c>
      <c r="G863" s="38"/>
      <c r="H863" s="37"/>
      <c r="I863" s="38" t="str">
        <f>Source!BO837</f>
        <v/>
      </c>
      <c r="J863" s="38"/>
      <c r="K863" s="37"/>
      <c r="L863" s="39"/>
      <c r="S863">
        <f>ROUND((Source!FX837/100)*((ROUND(Source!AF837*Source!I837, 2)+ROUND(Source!AE837*Source!I837, 2))), 2)</f>
        <v>125.78</v>
      </c>
      <c r="T863">
        <f>Source!X837</f>
        <v>125.56</v>
      </c>
      <c r="U863">
        <f>ROUND((Source!FY837/100)*((ROUND(Source!AF837*Source!I837, 2)+ROUND(Source!AE837*Source!I837, 2))), 2)</f>
        <v>77.03</v>
      </c>
      <c r="V863">
        <f>Source!Y837</f>
        <v>77.52</v>
      </c>
    </row>
    <row r="864" spans="1:26">
      <c r="C864" s="29" t="str">
        <f>"Объем: "&amp;Source!I837&amp;"=3,14*"&amp;"1/"&amp;"4*"&amp;"2"</f>
        <v>Объем: 1,57=3,14*1/4*2</v>
      </c>
    </row>
    <row r="865" spans="1:26" ht="14.25">
      <c r="A865" s="16"/>
      <c r="B865" s="58"/>
      <c r="C865" s="58" t="s">
        <v>980</v>
      </c>
      <c r="D865" s="36"/>
      <c r="E865" s="22"/>
      <c r="F865" s="37">
        <f>Source!AO837</f>
        <v>50.26</v>
      </c>
      <c r="G865" s="38" t="str">
        <f>Source!DG837</f>
        <v>)*1,2)*1,15</v>
      </c>
      <c r="H865" s="37">
        <f>ROUND(Source!AF837*Source!I837, 2)</f>
        <v>108.9</v>
      </c>
      <c r="I865" s="38"/>
      <c r="J865" s="38">
        <f>IF(Source!BA837&lt;&gt; 0, Source!BA837, 1)</f>
        <v>1</v>
      </c>
      <c r="K865" s="37">
        <f>Source!S837</f>
        <v>108.9</v>
      </c>
      <c r="L865" s="39"/>
      <c r="R865">
        <f>H865</f>
        <v>108.9</v>
      </c>
    </row>
    <row r="866" spans="1:26" ht="14.25">
      <c r="A866" s="16"/>
      <c r="B866" s="58"/>
      <c r="C866" s="58" t="s">
        <v>104</v>
      </c>
      <c r="D866" s="36"/>
      <c r="E866" s="22"/>
      <c r="F866" s="37">
        <f>Source!AM837</f>
        <v>0.66</v>
      </c>
      <c r="G866" s="38" t="str">
        <f>Source!DE837</f>
        <v>)*1,2)*1,25</v>
      </c>
      <c r="H866" s="37">
        <f>ROUND(Source!AD837*Source!I837, 2)</f>
        <v>1.55</v>
      </c>
      <c r="I866" s="38"/>
      <c r="J866" s="38">
        <f>IF(Source!BB837&lt;&gt; 0, Source!BB837, 1)</f>
        <v>1</v>
      </c>
      <c r="K866" s="37">
        <f>Source!Q837</f>
        <v>1.55</v>
      </c>
      <c r="L866" s="39"/>
    </row>
    <row r="867" spans="1:26" ht="14.25">
      <c r="A867" s="16"/>
      <c r="B867" s="58"/>
      <c r="C867" s="58" t="s">
        <v>981</v>
      </c>
      <c r="D867" s="36"/>
      <c r="E867" s="22"/>
      <c r="F867" s="37">
        <f>Source!AN837</f>
        <v>0.12</v>
      </c>
      <c r="G867" s="38" t="str">
        <f>Source!DF837</f>
        <v>)*1,2)*1,25</v>
      </c>
      <c r="H867" s="40">
        <f>ROUND(Source!AE837*Source!I837, 2)</f>
        <v>0.28000000000000003</v>
      </c>
      <c r="I867" s="38"/>
      <c r="J867" s="38">
        <f>IF(Source!BS837&lt;&gt; 0, Source!BS837, 1)</f>
        <v>1</v>
      </c>
      <c r="K867" s="40">
        <f>Source!R837</f>
        <v>0.28000000000000003</v>
      </c>
      <c r="L867" s="39"/>
      <c r="R867">
        <f>H867</f>
        <v>0.28000000000000003</v>
      </c>
    </row>
    <row r="868" spans="1:26" ht="14.25">
      <c r="A868" s="16"/>
      <c r="B868" s="58"/>
      <c r="C868" s="58" t="s">
        <v>982</v>
      </c>
      <c r="D868" s="36"/>
      <c r="E868" s="22"/>
      <c r="F868" s="37">
        <f>Source!AL837</f>
        <v>3.66</v>
      </c>
      <c r="G868" s="38" t="str">
        <f>Source!DD837</f>
        <v/>
      </c>
      <c r="H868" s="37">
        <f>ROUND(Source!AC837*Source!I837, 2)</f>
        <v>5.75</v>
      </c>
      <c r="I868" s="38"/>
      <c r="J868" s="38">
        <f>IF(Source!BC837&lt;&gt; 0, Source!BC837, 1)</f>
        <v>1</v>
      </c>
      <c r="K868" s="37">
        <f>Source!P837</f>
        <v>5.75</v>
      </c>
      <c r="L868" s="39"/>
    </row>
    <row r="869" spans="1:26" ht="14.25">
      <c r="A869" s="16"/>
      <c r="B869" s="58"/>
      <c r="C869" s="58" t="s">
        <v>983</v>
      </c>
      <c r="D869" s="36" t="s">
        <v>984</v>
      </c>
      <c r="E869" s="22">
        <f>Source!BZ837</f>
        <v>128</v>
      </c>
      <c r="F869" s="167" t="str">
        <f>CONCATENATE(" )", Source!DL837, Source!FT837, "=", Source!FX837)</f>
        <v xml:space="preserve"> )*0,9=115,2</v>
      </c>
      <c r="G869" s="168"/>
      <c r="H869" s="37">
        <f>SUM(S863:S871)</f>
        <v>125.78</v>
      </c>
      <c r="I869" s="41"/>
      <c r="J869" s="32">
        <f>Source!AT837</f>
        <v>115</v>
      </c>
      <c r="K869" s="37">
        <f>SUM(T863:T871)</f>
        <v>125.56</v>
      </c>
      <c r="L869" s="39"/>
    </row>
    <row r="870" spans="1:26" ht="14.25">
      <c r="A870" s="16"/>
      <c r="B870" s="58"/>
      <c r="C870" s="58" t="s">
        <v>985</v>
      </c>
      <c r="D870" s="36" t="s">
        <v>984</v>
      </c>
      <c r="E870" s="22">
        <f>Source!CA837</f>
        <v>83</v>
      </c>
      <c r="F870" s="167" t="str">
        <f>CONCATENATE(" )", Source!DM837, Source!FU837, "=", Source!FY837)</f>
        <v xml:space="preserve"> )*0,85=70,55</v>
      </c>
      <c r="G870" s="168"/>
      <c r="H870" s="37">
        <f>SUM(U863:U871)</f>
        <v>77.03</v>
      </c>
      <c r="I870" s="41"/>
      <c r="J870" s="32">
        <f>Source!AU837</f>
        <v>71</v>
      </c>
      <c r="K870" s="37">
        <f>SUM(V863:V871)</f>
        <v>77.52</v>
      </c>
      <c r="L870" s="39"/>
    </row>
    <row r="871" spans="1:26" ht="14.25">
      <c r="A871" s="59"/>
      <c r="B871" s="60"/>
      <c r="C871" s="60" t="s">
        <v>986</v>
      </c>
      <c r="D871" s="42" t="s">
        <v>987</v>
      </c>
      <c r="E871" s="43">
        <f>Source!AQ837</f>
        <v>5.75</v>
      </c>
      <c r="F871" s="44"/>
      <c r="G871" s="45" t="str">
        <f>Source!DI837</f>
        <v>)*1,2)*1,15</v>
      </c>
      <c r="H871" s="44"/>
      <c r="I871" s="45"/>
      <c r="J871" s="45"/>
      <c r="K871" s="44"/>
      <c r="L871" s="46">
        <f>Source!U837</f>
        <v>12.457949999999999</v>
      </c>
    </row>
    <row r="872" spans="1:26" ht="15">
      <c r="G872" s="166">
        <f>H865+H866+H868+H869+H870</f>
        <v>319.01</v>
      </c>
      <c r="H872" s="166"/>
      <c r="J872" s="166">
        <f>K865+K866+K868+K869+K870</f>
        <v>319.27999999999997</v>
      </c>
      <c r="K872" s="166"/>
      <c r="L872" s="47">
        <f>Source!U837</f>
        <v>12.457949999999999</v>
      </c>
      <c r="O872" s="26">
        <f>G872</f>
        <v>319.01</v>
      </c>
      <c r="P872" s="26">
        <f>J872</f>
        <v>319.27999999999997</v>
      </c>
      <c r="Q872" s="26">
        <f>L872</f>
        <v>12.457949999999999</v>
      </c>
      <c r="W872">
        <f>IF(Source!BI837&lt;=1,H865+H866+H868+H869+H870, 0)</f>
        <v>319.01</v>
      </c>
      <c r="X872">
        <f>IF(Source!BI837=2,H865+H866+H868+H869+H870, 0)</f>
        <v>0</v>
      </c>
      <c r="Y872">
        <f>IF(Source!BI837=3,H865+H866+H868+H869+H870, 0)</f>
        <v>0</v>
      </c>
      <c r="Z872">
        <f>IF(Source!BI837=4,H865+H866+H868+H869+H870, 0)</f>
        <v>0</v>
      </c>
    </row>
    <row r="873" spans="1:26" ht="99.75">
      <c r="A873" s="59" t="str">
        <f>Source!E839</f>
        <v>151</v>
      </c>
      <c r="B873" s="60" t="str">
        <f>Source!F839</f>
        <v>Коммеческое предлож.№КП-261046 от 01.02.2021Г.</v>
      </c>
      <c r="C873" s="60" t="s">
        <v>1039</v>
      </c>
      <c r="D873" s="42" t="str">
        <f>Source!H839</f>
        <v>шт.</v>
      </c>
      <c r="E873" s="43">
        <f>Source!I839</f>
        <v>2</v>
      </c>
      <c r="F873" s="44">
        <f>Source!AL839</f>
        <v>5596.5</v>
      </c>
      <c r="G873" s="45" t="str">
        <f>Source!DD839</f>
        <v/>
      </c>
      <c r="H873" s="44">
        <f>ROUND(Source!AC839*Source!I839, 2)</f>
        <v>11193</v>
      </c>
      <c r="I873" s="45" t="str">
        <f>Source!BO839</f>
        <v/>
      </c>
      <c r="J873" s="45">
        <f>IF(Source!BC839&lt;&gt; 0, Source!BC839, 1)</f>
        <v>1</v>
      </c>
      <c r="K873" s="44">
        <f>Source!P839</f>
        <v>11193</v>
      </c>
      <c r="L873" s="48"/>
      <c r="S873">
        <f>ROUND((Source!FX839/100)*((ROUND(Source!AF839*Source!I839, 2)+ROUND(Source!AE839*Source!I839, 2))), 2)</f>
        <v>0</v>
      </c>
      <c r="T873">
        <f>Source!X839</f>
        <v>0</v>
      </c>
      <c r="U873">
        <f>ROUND((Source!FY839/100)*((ROUND(Source!AF839*Source!I839, 2)+ROUND(Source!AE839*Source!I839, 2))), 2)</f>
        <v>0</v>
      </c>
      <c r="V873">
        <f>Source!Y839</f>
        <v>0</v>
      </c>
    </row>
    <row r="874" spans="1:26" ht="15">
      <c r="G874" s="166">
        <f>H873</f>
        <v>11193</v>
      </c>
      <c r="H874" s="166"/>
      <c r="J874" s="166">
        <f>K873</f>
        <v>11193</v>
      </c>
      <c r="K874" s="166"/>
      <c r="L874" s="47">
        <f>Source!U839</f>
        <v>0</v>
      </c>
      <c r="O874" s="26">
        <f>G874</f>
        <v>11193</v>
      </c>
      <c r="P874" s="26">
        <f>J874</f>
        <v>11193</v>
      </c>
      <c r="Q874" s="26">
        <f>L874</f>
        <v>0</v>
      </c>
      <c r="W874">
        <f>IF(Source!BI839&lt;=1,H873, 0)</f>
        <v>0</v>
      </c>
      <c r="X874">
        <f>IF(Source!BI839=2,H873, 0)</f>
        <v>11193</v>
      </c>
      <c r="Y874">
        <f>IF(Source!BI839=3,H873, 0)</f>
        <v>0</v>
      </c>
      <c r="Z874">
        <f>IF(Source!BI839=4,H873, 0)</f>
        <v>0</v>
      </c>
    </row>
    <row r="875" spans="1:26" ht="99.75">
      <c r="A875" s="59" t="str">
        <f>Source!E841</f>
        <v>152</v>
      </c>
      <c r="B875" s="60" t="str">
        <f>Source!F841</f>
        <v>Коммеческое предлож.№КП-261046 от 01.02.2021Г.</v>
      </c>
      <c r="C875" s="60" t="s">
        <v>1040</v>
      </c>
      <c r="D875" s="42" t="str">
        <f>Source!H841</f>
        <v>шт.</v>
      </c>
      <c r="E875" s="43">
        <f>Source!I841</f>
        <v>1</v>
      </c>
      <c r="F875" s="44">
        <f>Source!AL841</f>
        <v>1722.8</v>
      </c>
      <c r="G875" s="45" t="str">
        <f>Source!DD841</f>
        <v/>
      </c>
      <c r="H875" s="44">
        <f>ROUND(Source!AC841*Source!I841, 2)</f>
        <v>1722.8</v>
      </c>
      <c r="I875" s="45" t="str">
        <f>Source!BO841</f>
        <v/>
      </c>
      <c r="J875" s="45">
        <f>IF(Source!BC841&lt;&gt; 0, Source!BC841, 1)</f>
        <v>1</v>
      </c>
      <c r="K875" s="44">
        <f>Source!P841</f>
        <v>1722.8</v>
      </c>
      <c r="L875" s="48"/>
      <c r="S875">
        <f>ROUND((Source!FX841/100)*((ROUND(Source!AF841*Source!I841, 2)+ROUND(Source!AE841*Source!I841, 2))), 2)</f>
        <v>0</v>
      </c>
      <c r="T875">
        <f>Source!X841</f>
        <v>0</v>
      </c>
      <c r="U875">
        <f>ROUND((Source!FY841/100)*((ROUND(Source!AF841*Source!I841, 2)+ROUND(Source!AE841*Source!I841, 2))), 2)</f>
        <v>0</v>
      </c>
      <c r="V875">
        <f>Source!Y841</f>
        <v>0</v>
      </c>
    </row>
    <row r="876" spans="1:26" ht="15">
      <c r="G876" s="166">
        <f>H875</f>
        <v>1722.8</v>
      </c>
      <c r="H876" s="166"/>
      <c r="J876" s="166">
        <f>K875</f>
        <v>1722.8</v>
      </c>
      <c r="K876" s="166"/>
      <c r="L876" s="47">
        <f>Source!U841</f>
        <v>0</v>
      </c>
      <c r="O876" s="26">
        <f>G876</f>
        <v>1722.8</v>
      </c>
      <c r="P876" s="26">
        <f>J876</f>
        <v>1722.8</v>
      </c>
      <c r="Q876" s="26">
        <f>L876</f>
        <v>0</v>
      </c>
      <c r="W876">
        <f>IF(Source!BI841&lt;=1,H875, 0)</f>
        <v>0</v>
      </c>
      <c r="X876">
        <f>IF(Source!BI841=2,H875, 0)</f>
        <v>1722.8</v>
      </c>
      <c r="Y876">
        <f>IF(Source!BI841=3,H875, 0)</f>
        <v>0</v>
      </c>
      <c r="Z876">
        <f>IF(Source!BI841=4,H875, 0)</f>
        <v>0</v>
      </c>
    </row>
    <row r="877" spans="1:26" ht="105">
      <c r="A877" s="16" t="str">
        <f>Source!E843</f>
        <v>153</v>
      </c>
      <c r="B877" s="58" t="s">
        <v>992</v>
      </c>
      <c r="C877" s="58" t="str">
        <f>Source!G843</f>
        <v>Установка виброизолятора номер 38</v>
      </c>
      <c r="D877" s="36" t="str">
        <f>Source!H843</f>
        <v>10 ШТ</v>
      </c>
      <c r="E877" s="22">
        <f>Source!I843</f>
        <v>0.4</v>
      </c>
      <c r="F877" s="37">
        <f>Source!AL843+Source!AM843+Source!AO843</f>
        <v>66.38</v>
      </c>
      <c r="G877" s="38"/>
      <c r="H877" s="37"/>
      <c r="I877" s="38" t="str">
        <f>Source!BO843</f>
        <v/>
      </c>
      <c r="J877" s="38"/>
      <c r="K877" s="37"/>
      <c r="L877" s="39"/>
      <c r="S877">
        <f>ROUND((Source!FX843/100)*((ROUND(Source!AF843*Source!I843, 2)+ROUND(Source!AE843*Source!I843, 2))), 2)</f>
        <v>23.42</v>
      </c>
      <c r="T877">
        <f>Source!X843</f>
        <v>23.38</v>
      </c>
      <c r="U877">
        <f>ROUND((Source!FY843/100)*((ROUND(Source!AF843*Source!I843, 2)+ROUND(Source!AE843*Source!I843, 2))), 2)</f>
        <v>14.34</v>
      </c>
      <c r="V877">
        <f>Source!Y843</f>
        <v>14.43</v>
      </c>
    </row>
    <row r="878" spans="1:26">
      <c r="C878" s="29" t="str">
        <f>"Объем: "&amp;Source!I843&amp;"=4/"&amp;"10"</f>
        <v>Объем: 0,4=4/10</v>
      </c>
    </row>
    <row r="879" spans="1:26" ht="14.25">
      <c r="A879" s="16"/>
      <c r="B879" s="58"/>
      <c r="C879" s="58" t="s">
        <v>980</v>
      </c>
      <c r="D879" s="36"/>
      <c r="E879" s="22"/>
      <c r="F879" s="37">
        <f>Source!AO843</f>
        <v>36.700000000000003</v>
      </c>
      <c r="G879" s="38" t="str">
        <f>Source!DG843</f>
        <v>)*1,2)*1,15</v>
      </c>
      <c r="H879" s="37">
        <f>ROUND(Source!AF843*Source!I843, 2)</f>
        <v>20.260000000000002</v>
      </c>
      <c r="I879" s="38"/>
      <c r="J879" s="38">
        <f>IF(Source!BA843&lt;&gt; 0, Source!BA843, 1)</f>
        <v>1</v>
      </c>
      <c r="K879" s="37">
        <f>Source!S843</f>
        <v>20.260000000000002</v>
      </c>
      <c r="L879" s="39"/>
      <c r="R879">
        <f>H879</f>
        <v>20.260000000000002</v>
      </c>
    </row>
    <row r="880" spans="1:26" ht="14.25">
      <c r="A880" s="16"/>
      <c r="B880" s="58"/>
      <c r="C880" s="58" t="s">
        <v>104</v>
      </c>
      <c r="D880" s="36"/>
      <c r="E880" s="22"/>
      <c r="F880" s="37">
        <f>Source!AM843</f>
        <v>0.66</v>
      </c>
      <c r="G880" s="38" t="str">
        <f>Source!DE843</f>
        <v>)*1,2)*1,25</v>
      </c>
      <c r="H880" s="37">
        <f>ROUND(Source!AD843*Source!I843, 2)</f>
        <v>0.4</v>
      </c>
      <c r="I880" s="38"/>
      <c r="J880" s="38">
        <f>IF(Source!BB843&lt;&gt; 0, Source!BB843, 1)</f>
        <v>1</v>
      </c>
      <c r="K880" s="37">
        <f>Source!Q843</f>
        <v>0.4</v>
      </c>
      <c r="L880" s="39"/>
    </row>
    <row r="881" spans="1:26" ht="14.25">
      <c r="A881" s="16"/>
      <c r="B881" s="58"/>
      <c r="C881" s="58" t="s">
        <v>981</v>
      </c>
      <c r="D881" s="36"/>
      <c r="E881" s="22"/>
      <c r="F881" s="37">
        <f>Source!AN843</f>
        <v>0.12</v>
      </c>
      <c r="G881" s="38" t="str">
        <f>Source!DF843</f>
        <v>)*1,2)*1,25</v>
      </c>
      <c r="H881" s="40">
        <f>ROUND(Source!AE843*Source!I843, 2)</f>
        <v>7.0000000000000007E-2</v>
      </c>
      <c r="I881" s="38"/>
      <c r="J881" s="38">
        <f>IF(Source!BS843&lt;&gt; 0, Source!BS843, 1)</f>
        <v>1</v>
      </c>
      <c r="K881" s="40">
        <f>Source!R843</f>
        <v>7.0000000000000007E-2</v>
      </c>
      <c r="L881" s="39"/>
      <c r="R881">
        <f>H881</f>
        <v>7.0000000000000007E-2</v>
      </c>
    </row>
    <row r="882" spans="1:26" ht="14.25">
      <c r="A882" s="16"/>
      <c r="B882" s="58"/>
      <c r="C882" s="58" t="s">
        <v>982</v>
      </c>
      <c r="D882" s="36"/>
      <c r="E882" s="22"/>
      <c r="F882" s="37">
        <f>Source!AL843</f>
        <v>29.02</v>
      </c>
      <c r="G882" s="38" t="str">
        <f>Source!DD843</f>
        <v/>
      </c>
      <c r="H882" s="37">
        <f>ROUND(Source!AC843*Source!I843, 2)</f>
        <v>11.61</v>
      </c>
      <c r="I882" s="38"/>
      <c r="J882" s="38">
        <f>IF(Source!BC843&lt;&gt; 0, Source!BC843, 1)</f>
        <v>1</v>
      </c>
      <c r="K882" s="37">
        <f>Source!P843</f>
        <v>11.61</v>
      </c>
      <c r="L882" s="39"/>
    </row>
    <row r="883" spans="1:26" ht="14.25">
      <c r="A883" s="16"/>
      <c r="B883" s="58"/>
      <c r="C883" s="58" t="s">
        <v>983</v>
      </c>
      <c r="D883" s="36" t="s">
        <v>984</v>
      </c>
      <c r="E883" s="22">
        <f>Source!BZ843</f>
        <v>128</v>
      </c>
      <c r="F883" s="167" t="str">
        <f>CONCATENATE(" )", Source!DL843, Source!FT843, "=", Source!FX843)</f>
        <v xml:space="preserve"> )*0,9=115,2</v>
      </c>
      <c r="G883" s="168"/>
      <c r="H883" s="37">
        <f>SUM(S877:S885)</f>
        <v>23.42</v>
      </c>
      <c r="I883" s="41"/>
      <c r="J883" s="32">
        <f>Source!AT843</f>
        <v>115</v>
      </c>
      <c r="K883" s="37">
        <f>SUM(T877:T885)</f>
        <v>23.38</v>
      </c>
      <c r="L883" s="39"/>
    </row>
    <row r="884" spans="1:26" ht="14.25">
      <c r="A884" s="16"/>
      <c r="B884" s="58"/>
      <c r="C884" s="58" t="s">
        <v>985</v>
      </c>
      <c r="D884" s="36" t="s">
        <v>984</v>
      </c>
      <c r="E884" s="22">
        <f>Source!CA843</f>
        <v>83</v>
      </c>
      <c r="F884" s="167" t="str">
        <f>CONCATENATE(" )", Source!DM843, Source!FU843, "=", Source!FY843)</f>
        <v xml:space="preserve"> )*0,85=70,55</v>
      </c>
      <c r="G884" s="168"/>
      <c r="H884" s="37">
        <f>SUM(U877:U885)</f>
        <v>14.34</v>
      </c>
      <c r="I884" s="41"/>
      <c r="J884" s="32">
        <f>Source!AU843</f>
        <v>71</v>
      </c>
      <c r="K884" s="37">
        <f>SUM(V877:V885)</f>
        <v>14.43</v>
      </c>
      <c r="L884" s="39"/>
    </row>
    <row r="885" spans="1:26" ht="14.25">
      <c r="A885" s="59"/>
      <c r="B885" s="60"/>
      <c r="C885" s="60" t="s">
        <v>986</v>
      </c>
      <c r="D885" s="42" t="s">
        <v>987</v>
      </c>
      <c r="E885" s="43">
        <f>Source!AQ843</f>
        <v>3.7</v>
      </c>
      <c r="F885" s="44"/>
      <c r="G885" s="45" t="str">
        <f>Source!DI843</f>
        <v>)*1,2)*1,15</v>
      </c>
      <c r="H885" s="44"/>
      <c r="I885" s="45"/>
      <c r="J885" s="45"/>
      <c r="K885" s="44"/>
      <c r="L885" s="46">
        <f>Source!U843</f>
        <v>2.0424000000000002</v>
      </c>
    </row>
    <row r="886" spans="1:26" ht="15">
      <c r="G886" s="166">
        <f>H879+H880+H882+H883+H884</f>
        <v>70.03</v>
      </c>
      <c r="H886" s="166"/>
      <c r="J886" s="166">
        <f>K879+K880+K882+K883+K884</f>
        <v>70.079999999999984</v>
      </c>
      <c r="K886" s="166"/>
      <c r="L886" s="47">
        <f>Source!U843</f>
        <v>2.0424000000000002</v>
      </c>
      <c r="O886" s="26">
        <f>G886</f>
        <v>70.03</v>
      </c>
      <c r="P886" s="26">
        <f>J886</f>
        <v>70.079999999999984</v>
      </c>
      <c r="Q886" s="26">
        <f>L886</f>
        <v>2.0424000000000002</v>
      </c>
      <c r="W886">
        <f>IF(Source!BI843&lt;=1,H879+H880+H882+H883+H884, 0)</f>
        <v>70.03</v>
      </c>
      <c r="X886">
        <f>IF(Source!BI843=2,H879+H880+H882+H883+H884, 0)</f>
        <v>0</v>
      </c>
      <c r="Y886">
        <f>IF(Source!BI843=3,H879+H880+H882+H883+H884, 0)</f>
        <v>0</v>
      </c>
      <c r="Z886">
        <f>IF(Source!BI843=4,H879+H880+H882+H883+H884, 0)</f>
        <v>0</v>
      </c>
    </row>
    <row r="887" spans="1:26" ht="99.75">
      <c r="A887" s="59" t="str">
        <f>Source!E845</f>
        <v>154</v>
      </c>
      <c r="B887" s="60" t="str">
        <f>Source!F845</f>
        <v>Коммеческое предлож.№КП-261046 от 01.02.2021Г.</v>
      </c>
      <c r="C887" s="60" t="s">
        <v>993</v>
      </c>
      <c r="D887" s="42" t="str">
        <f>Source!H845</f>
        <v>шт.</v>
      </c>
      <c r="E887" s="43">
        <f>Source!I845</f>
        <v>1</v>
      </c>
      <c r="F887" s="44">
        <f>Source!AL845</f>
        <v>2150.89</v>
      </c>
      <c r="G887" s="45" t="str">
        <f>Source!DD845</f>
        <v/>
      </c>
      <c r="H887" s="44">
        <f>ROUND(Source!AC845*Source!I845, 2)</f>
        <v>2150.89</v>
      </c>
      <c r="I887" s="45" t="str">
        <f>Source!BO845</f>
        <v/>
      </c>
      <c r="J887" s="45">
        <f>IF(Source!BC845&lt;&gt; 0, Source!BC845, 1)</f>
        <v>1</v>
      </c>
      <c r="K887" s="44">
        <f>Source!P845</f>
        <v>2150.89</v>
      </c>
      <c r="L887" s="48"/>
      <c r="S887">
        <f>ROUND((Source!FX845/100)*((ROUND(Source!AF845*Source!I845, 2)+ROUND(Source!AE845*Source!I845, 2))), 2)</f>
        <v>0</v>
      </c>
      <c r="T887">
        <f>Source!X845</f>
        <v>0</v>
      </c>
      <c r="U887">
        <f>ROUND((Source!FY845/100)*((ROUND(Source!AF845*Source!I845, 2)+ROUND(Source!AE845*Source!I845, 2))), 2)</f>
        <v>0</v>
      </c>
      <c r="V887">
        <f>Source!Y845</f>
        <v>0</v>
      </c>
    </row>
    <row r="888" spans="1:26" ht="15">
      <c r="G888" s="166">
        <f>H887</f>
        <v>2150.89</v>
      </c>
      <c r="H888" s="166"/>
      <c r="J888" s="166">
        <f>K887</f>
        <v>2150.89</v>
      </c>
      <c r="K888" s="166"/>
      <c r="L888" s="47">
        <f>Source!U845</f>
        <v>0</v>
      </c>
      <c r="O888" s="26">
        <f>G888</f>
        <v>2150.89</v>
      </c>
      <c r="P888" s="26">
        <f>J888</f>
        <v>2150.89</v>
      </c>
      <c r="Q888" s="26">
        <f>L888</f>
        <v>0</v>
      </c>
      <c r="W888">
        <f>IF(Source!BI845&lt;=1,H887, 0)</f>
        <v>0</v>
      </c>
      <c r="X888">
        <f>IF(Source!BI845=2,H887, 0)</f>
        <v>2150.89</v>
      </c>
      <c r="Y888">
        <f>IF(Source!BI845=3,H887, 0)</f>
        <v>0</v>
      </c>
      <c r="Z888">
        <f>IF(Source!BI845=4,H887, 0)</f>
        <v>0</v>
      </c>
    </row>
    <row r="889" spans="1:26" ht="105">
      <c r="A889" s="16" t="str">
        <f>Source!E847</f>
        <v>155</v>
      </c>
      <c r="B889" s="58" t="s">
        <v>996</v>
      </c>
      <c r="C889" s="58" t="str">
        <f>Source!G847</f>
        <v>Установка кронштейнов под вентиляционное оборудование</v>
      </c>
      <c r="D889" s="36" t="str">
        <f>Source!H847</f>
        <v>100 кг</v>
      </c>
      <c r="E889" s="22">
        <f>Source!I847</f>
        <v>0.222</v>
      </c>
      <c r="F889" s="37">
        <f>Source!AL847+Source!AM847+Source!AO847</f>
        <v>932.04</v>
      </c>
      <c r="G889" s="38"/>
      <c r="H889" s="37"/>
      <c r="I889" s="38" t="str">
        <f>Source!BO847</f>
        <v/>
      </c>
      <c r="J889" s="38"/>
      <c r="K889" s="37"/>
      <c r="L889" s="39"/>
      <c r="S889">
        <f>ROUND((Source!FX847/100)*((ROUND(Source!AF847*Source!I847, 2)+ROUND(Source!AE847*Source!I847, 2))), 2)</f>
        <v>19.68</v>
      </c>
      <c r="T889">
        <f>Source!X847</f>
        <v>19.64</v>
      </c>
      <c r="U889">
        <f>ROUND((Source!FY847/100)*((ROUND(Source!AF847*Source!I847, 2)+ROUND(Source!AE847*Source!I847, 2))), 2)</f>
        <v>12.05</v>
      </c>
      <c r="V889">
        <f>Source!Y847</f>
        <v>12.13</v>
      </c>
    </row>
    <row r="890" spans="1:26">
      <c r="C890" s="29" t="str">
        <f>"Объем: "&amp;Source!I847&amp;"=22,2/"&amp;"100"</f>
        <v>Объем: 0,222=22,2/100</v>
      </c>
    </row>
    <row r="891" spans="1:26" ht="14.25">
      <c r="A891" s="16"/>
      <c r="B891" s="58"/>
      <c r="C891" s="58" t="s">
        <v>980</v>
      </c>
      <c r="D891" s="36"/>
      <c r="E891" s="22"/>
      <c r="F891" s="37">
        <f>Source!AO847</f>
        <v>55.26</v>
      </c>
      <c r="G891" s="38" t="str">
        <f>Source!DG847</f>
        <v>)*1,2)*1,15</v>
      </c>
      <c r="H891" s="37">
        <f>ROUND(Source!AF847*Source!I847, 2)</f>
        <v>16.93</v>
      </c>
      <c r="I891" s="38"/>
      <c r="J891" s="38">
        <f>IF(Source!BA847&lt;&gt; 0, Source!BA847, 1)</f>
        <v>1</v>
      </c>
      <c r="K891" s="37">
        <f>Source!S847</f>
        <v>16.93</v>
      </c>
      <c r="L891" s="39"/>
      <c r="R891">
        <f>H891</f>
        <v>16.93</v>
      </c>
    </row>
    <row r="892" spans="1:26" ht="14.25">
      <c r="A892" s="16"/>
      <c r="B892" s="58"/>
      <c r="C892" s="58" t="s">
        <v>104</v>
      </c>
      <c r="D892" s="36"/>
      <c r="E892" s="22"/>
      <c r="F892" s="37">
        <f>Source!AM847</f>
        <v>10.16</v>
      </c>
      <c r="G892" s="38" t="str">
        <f>Source!DE847</f>
        <v>)*1,2)*1,25</v>
      </c>
      <c r="H892" s="37">
        <f>ROUND(Source!AD847*Source!I847, 2)</f>
        <v>3.38</v>
      </c>
      <c r="I892" s="38"/>
      <c r="J892" s="38">
        <f>IF(Source!BB847&lt;&gt; 0, Source!BB847, 1)</f>
        <v>1</v>
      </c>
      <c r="K892" s="37">
        <f>Source!Q847</f>
        <v>3.38</v>
      </c>
      <c r="L892" s="39"/>
    </row>
    <row r="893" spans="1:26" ht="14.25">
      <c r="A893" s="16"/>
      <c r="B893" s="58"/>
      <c r="C893" s="58" t="s">
        <v>981</v>
      </c>
      <c r="D893" s="36"/>
      <c r="E893" s="22"/>
      <c r="F893" s="37">
        <f>Source!AN847</f>
        <v>0.46</v>
      </c>
      <c r="G893" s="38" t="str">
        <f>Source!DF847</f>
        <v>)*1,2)*1,25</v>
      </c>
      <c r="H893" s="40">
        <f>ROUND(Source!AE847*Source!I847, 2)</f>
        <v>0.15</v>
      </c>
      <c r="I893" s="38"/>
      <c r="J893" s="38">
        <f>IF(Source!BS847&lt;&gt; 0, Source!BS847, 1)</f>
        <v>1</v>
      </c>
      <c r="K893" s="40">
        <f>Source!R847</f>
        <v>0.15</v>
      </c>
      <c r="L893" s="39"/>
      <c r="R893">
        <f>H893</f>
        <v>0.15</v>
      </c>
    </row>
    <row r="894" spans="1:26" ht="14.25">
      <c r="A894" s="16"/>
      <c r="B894" s="58"/>
      <c r="C894" s="58" t="s">
        <v>982</v>
      </c>
      <c r="D894" s="36"/>
      <c r="E894" s="22"/>
      <c r="F894" s="37">
        <f>Source!AL847</f>
        <v>866.62</v>
      </c>
      <c r="G894" s="38" t="str">
        <f>Source!DD847</f>
        <v/>
      </c>
      <c r="H894" s="37">
        <f>ROUND(Source!AC847*Source!I847, 2)</f>
        <v>192.39</v>
      </c>
      <c r="I894" s="38"/>
      <c r="J894" s="38">
        <f>IF(Source!BC847&lt;&gt; 0, Source!BC847, 1)</f>
        <v>1</v>
      </c>
      <c r="K894" s="37">
        <f>Source!P847</f>
        <v>192.39</v>
      </c>
      <c r="L894" s="39"/>
    </row>
    <row r="895" spans="1:26" ht="14.25">
      <c r="A895" s="16"/>
      <c r="B895" s="58"/>
      <c r="C895" s="58" t="s">
        <v>983</v>
      </c>
      <c r="D895" s="36" t="s">
        <v>984</v>
      </c>
      <c r="E895" s="22">
        <f>Source!BZ847</f>
        <v>128</v>
      </c>
      <c r="F895" s="167" t="str">
        <f>CONCATENATE(" )", Source!DL847, Source!FT847, "=", Source!FX847)</f>
        <v xml:space="preserve"> )*0,9=115,2</v>
      </c>
      <c r="G895" s="168"/>
      <c r="H895" s="37">
        <f>SUM(S889:S897)</f>
        <v>19.68</v>
      </c>
      <c r="I895" s="41"/>
      <c r="J895" s="32">
        <f>Source!AT847</f>
        <v>115</v>
      </c>
      <c r="K895" s="37">
        <f>SUM(T889:T897)</f>
        <v>19.64</v>
      </c>
      <c r="L895" s="39"/>
    </row>
    <row r="896" spans="1:26" ht="14.25">
      <c r="A896" s="16"/>
      <c r="B896" s="58"/>
      <c r="C896" s="58" t="s">
        <v>985</v>
      </c>
      <c r="D896" s="36" t="s">
        <v>984</v>
      </c>
      <c r="E896" s="22">
        <f>Source!CA847</f>
        <v>83</v>
      </c>
      <c r="F896" s="167" t="str">
        <f>CONCATENATE(" )", Source!DM847, Source!FU847, "=", Source!FY847)</f>
        <v xml:space="preserve"> )*0,85=70,55</v>
      </c>
      <c r="G896" s="168"/>
      <c r="H896" s="37">
        <f>SUM(U889:U897)</f>
        <v>12.05</v>
      </c>
      <c r="I896" s="41"/>
      <c r="J896" s="32">
        <f>Source!AU847</f>
        <v>71</v>
      </c>
      <c r="K896" s="37">
        <f>SUM(V889:V897)</f>
        <v>12.13</v>
      </c>
      <c r="L896" s="39"/>
    </row>
    <row r="897" spans="1:32" ht="14.25">
      <c r="A897" s="59"/>
      <c r="B897" s="60"/>
      <c r="C897" s="60" t="s">
        <v>986</v>
      </c>
      <c r="D897" s="42" t="s">
        <v>987</v>
      </c>
      <c r="E897" s="43">
        <f>Source!AQ847</f>
        <v>6.02</v>
      </c>
      <c r="F897" s="44"/>
      <c r="G897" s="45" t="str">
        <f>Source!DI847</f>
        <v>)*1,2)*1,15</v>
      </c>
      <c r="H897" s="44"/>
      <c r="I897" s="45"/>
      <c r="J897" s="45"/>
      <c r="K897" s="44"/>
      <c r="L897" s="46">
        <f>Source!U847</f>
        <v>1.8442871999999999</v>
      </c>
    </row>
    <row r="898" spans="1:32" ht="15">
      <c r="G898" s="166">
        <f>H891+H892+H894+H895+H896</f>
        <v>244.43</v>
      </c>
      <c r="H898" s="166"/>
      <c r="J898" s="166">
        <f>K891+K892+K894+K895+K896</f>
        <v>244.46999999999997</v>
      </c>
      <c r="K898" s="166"/>
      <c r="L898" s="47">
        <f>Source!U847</f>
        <v>1.8442871999999999</v>
      </c>
      <c r="O898" s="26">
        <f>G898</f>
        <v>244.43</v>
      </c>
      <c r="P898" s="26">
        <f>J898</f>
        <v>244.46999999999997</v>
      </c>
      <c r="Q898" s="26">
        <f>L898</f>
        <v>1.8442871999999999</v>
      </c>
      <c r="W898">
        <f>IF(Source!BI847&lt;=1,H891+H892+H894+H895+H896, 0)</f>
        <v>244.43</v>
      </c>
      <c r="X898">
        <f>IF(Source!BI847=2,H891+H892+H894+H895+H896, 0)</f>
        <v>0</v>
      </c>
      <c r="Y898">
        <f>IF(Source!BI847=3,H891+H892+H894+H895+H896, 0)</f>
        <v>0</v>
      </c>
      <c r="Z898">
        <f>IF(Source!BI847=4,H891+H892+H894+H895+H896, 0)</f>
        <v>0</v>
      </c>
    </row>
    <row r="899" spans="1:32" ht="28.5">
      <c r="A899" s="59" t="str">
        <f>Source!E849</f>
        <v>156</v>
      </c>
      <c r="B899" s="60" t="str">
        <f>Source!F849</f>
        <v>18.5.08.18-0071</v>
      </c>
      <c r="C899" s="60" t="str">
        <f>Source!G849</f>
        <v>Кронштейны и подставки под оборудование из сортовой стали</v>
      </c>
      <c r="D899" s="42" t="str">
        <f>Source!H849</f>
        <v>кг</v>
      </c>
      <c r="E899" s="43">
        <f>Source!I849</f>
        <v>-22.2</v>
      </c>
      <c r="F899" s="44">
        <f>Source!AL849</f>
        <v>8.52</v>
      </c>
      <c r="G899" s="45" t="str">
        <f>Source!DD849</f>
        <v/>
      </c>
      <c r="H899" s="44">
        <f>ROUND(Source!AC849*Source!I849, 2)</f>
        <v>-189.14</v>
      </c>
      <c r="I899" s="45" t="str">
        <f>Source!BO849</f>
        <v/>
      </c>
      <c r="J899" s="45">
        <f>IF(Source!BC849&lt;&gt; 0, Source!BC849, 1)</f>
        <v>1</v>
      </c>
      <c r="K899" s="44">
        <f>Source!P849</f>
        <v>-189.14</v>
      </c>
      <c r="L899" s="48"/>
      <c r="S899">
        <f>ROUND((Source!FX849/100)*((ROUND(Source!AF849*Source!I849, 2)+ROUND(Source!AE849*Source!I849, 2))), 2)</f>
        <v>0</v>
      </c>
      <c r="T899">
        <f>Source!X849</f>
        <v>0</v>
      </c>
      <c r="U899">
        <f>ROUND((Source!FY849/100)*((ROUND(Source!AF849*Source!I849, 2)+ROUND(Source!AE849*Source!I849, 2))), 2)</f>
        <v>0</v>
      </c>
      <c r="V899">
        <f>Source!Y849</f>
        <v>0</v>
      </c>
    </row>
    <row r="900" spans="1:32" ht="15">
      <c r="G900" s="166">
        <f>H899</f>
        <v>-189.14</v>
      </c>
      <c r="H900" s="166"/>
      <c r="J900" s="166">
        <f>K899</f>
        <v>-189.14</v>
      </c>
      <c r="K900" s="166"/>
      <c r="L900" s="47">
        <f>Source!U849</f>
        <v>0</v>
      </c>
      <c r="O900" s="26">
        <f>G900</f>
        <v>-189.14</v>
      </c>
      <c r="P900" s="26">
        <f>J900</f>
        <v>-189.14</v>
      </c>
      <c r="Q900" s="26">
        <f>L900</f>
        <v>0</v>
      </c>
      <c r="W900">
        <f>IF(Source!BI849&lt;=1,H899, 0)</f>
        <v>-189.14</v>
      </c>
      <c r="X900">
        <f>IF(Source!BI849=2,H899, 0)</f>
        <v>0</v>
      </c>
      <c r="Y900">
        <f>IF(Source!BI849=3,H899, 0)</f>
        <v>0</v>
      </c>
      <c r="Z900">
        <f>IF(Source!BI849=4,H899, 0)</f>
        <v>0</v>
      </c>
    </row>
    <row r="901" spans="1:32" ht="99.75">
      <c r="A901" s="59" t="str">
        <f>Source!E851</f>
        <v>157</v>
      </c>
      <c r="B901" s="60" t="str">
        <f>Source!F851</f>
        <v>Коммеческое предлож.№КП-261046 от 01.02.2021Г.</v>
      </c>
      <c r="C901" s="60" t="s">
        <v>1031</v>
      </c>
      <c r="D901" s="42" t="str">
        <f>Source!H851</f>
        <v>шт.</v>
      </c>
      <c r="E901" s="43">
        <f>Source!I851</f>
        <v>1</v>
      </c>
      <c r="F901" s="44">
        <f>Source!AL851</f>
        <v>7778.71</v>
      </c>
      <c r="G901" s="45" t="str">
        <f>Source!DD851</f>
        <v/>
      </c>
      <c r="H901" s="44">
        <f>ROUND(Source!AC851*Source!I851, 2)</f>
        <v>7778.71</v>
      </c>
      <c r="I901" s="45" t="str">
        <f>Source!BO851</f>
        <v/>
      </c>
      <c r="J901" s="45">
        <f>IF(Source!BC851&lt;&gt; 0, Source!BC851, 1)</f>
        <v>1</v>
      </c>
      <c r="K901" s="44">
        <f>Source!P851</f>
        <v>7778.71</v>
      </c>
      <c r="L901" s="48"/>
      <c r="S901">
        <f>ROUND((Source!FX851/100)*((ROUND(Source!AF851*Source!I851, 2)+ROUND(Source!AE851*Source!I851, 2))), 2)</f>
        <v>0</v>
      </c>
      <c r="T901">
        <f>Source!X851</f>
        <v>0</v>
      </c>
      <c r="U901">
        <f>ROUND((Source!FY851/100)*((ROUND(Source!AF851*Source!I851, 2)+ROUND(Source!AE851*Source!I851, 2))), 2)</f>
        <v>0</v>
      </c>
      <c r="V901">
        <f>Source!Y851</f>
        <v>0</v>
      </c>
    </row>
    <row r="902" spans="1:32" ht="15">
      <c r="G902" s="166">
        <f>H901</f>
        <v>7778.71</v>
      </c>
      <c r="H902" s="166"/>
      <c r="J902" s="166">
        <f>K901</f>
        <v>7778.71</v>
      </c>
      <c r="K902" s="166"/>
      <c r="L902" s="47">
        <f>Source!U851</f>
        <v>0</v>
      </c>
      <c r="O902" s="26">
        <f>G902</f>
        <v>7778.71</v>
      </c>
      <c r="P902" s="26">
        <f>J902</f>
        <v>7778.71</v>
      </c>
      <c r="Q902" s="26">
        <f>L902</f>
        <v>0</v>
      </c>
      <c r="W902">
        <f>IF(Source!BI851&lt;=1,H901, 0)</f>
        <v>7778.71</v>
      </c>
      <c r="X902">
        <f>IF(Source!BI851=2,H901, 0)</f>
        <v>0</v>
      </c>
      <c r="Y902">
        <f>IF(Source!BI851=3,H901, 0)</f>
        <v>0</v>
      </c>
      <c r="Z902">
        <f>IF(Source!BI851=4,H901, 0)</f>
        <v>0</v>
      </c>
    </row>
    <row r="904" spans="1:32" ht="15">
      <c r="A904" s="171" t="str">
        <f>CONCATENATE("Итого по разделу: ",IF(Source!G853&lt;&gt;"Новый раздел", Source!G853, ""))</f>
        <v>Итого по разделу: 15.Система ПД10 (оборудование)</v>
      </c>
      <c r="B904" s="171"/>
      <c r="C904" s="171"/>
      <c r="D904" s="171"/>
      <c r="E904" s="171"/>
      <c r="F904" s="171"/>
      <c r="G904" s="159">
        <f>SUM(O849:O903)</f>
        <v>115810.08</v>
      </c>
      <c r="H904" s="159"/>
      <c r="I904" s="35"/>
      <c r="J904" s="159">
        <f>SUM(P849:P903)</f>
        <v>115810.93000000002</v>
      </c>
      <c r="K904" s="159"/>
      <c r="L904" s="47">
        <f>SUM(Q849:Q903)</f>
        <v>36.202837199999998</v>
      </c>
      <c r="AF904" s="63" t="str">
        <f>CONCATENATE("Итого по разделу: ",IF(Source!G853&lt;&gt;"Новый раздел", Source!G853, ""))</f>
        <v>Итого по разделу: 15.Система ПД10 (оборудование)</v>
      </c>
    </row>
    <row r="908" spans="1:32" ht="16.5">
      <c r="A908" s="169" t="str">
        <f>CONCATENATE("Раздел: ",IF(Source!G883&lt;&gt;"Новый раздел", Source!G883, ""))</f>
        <v>Раздел: 16.Система ВД1(сетевые элементы)</v>
      </c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</row>
    <row r="909" spans="1:32" ht="105">
      <c r="A909" s="16" t="str">
        <f>Source!E888</f>
        <v>158</v>
      </c>
      <c r="B909" s="58" t="s">
        <v>1048</v>
      </c>
      <c r="C909" s="58" t="str">
        <f>Source!G888</f>
        <v>Установка клапанов огнезадерживающих с ручной регулировкой периметром до 3200 мм</v>
      </c>
      <c r="D909" s="36" t="str">
        <f>Source!H888</f>
        <v>ШТ</v>
      </c>
      <c r="E909" s="22">
        <f>Source!I888</f>
        <v>3</v>
      </c>
      <c r="F909" s="37">
        <f>Source!AL888+Source!AM888+Source!AO888</f>
        <v>90.42</v>
      </c>
      <c r="G909" s="38"/>
      <c r="H909" s="37"/>
      <c r="I909" s="38" t="str">
        <f>Source!BO888</f>
        <v/>
      </c>
      <c r="J909" s="38"/>
      <c r="K909" s="37"/>
      <c r="L909" s="39"/>
      <c r="S909">
        <f>ROUND((Source!FX888/100)*((ROUND(Source!AF888*Source!I888, 2)+ROUND(Source!AE888*Source!I888, 2))), 2)</f>
        <v>250.56</v>
      </c>
      <c r="T909">
        <f>Source!X888</f>
        <v>250.13</v>
      </c>
      <c r="U909">
        <f>ROUND((Source!FY888/100)*((ROUND(Source!AF888*Source!I888, 2)+ROUND(Source!AE888*Source!I888, 2))), 2)</f>
        <v>153.44999999999999</v>
      </c>
      <c r="V909">
        <f>Source!Y888</f>
        <v>154.43</v>
      </c>
    </row>
    <row r="910" spans="1:32" ht="14.25">
      <c r="A910" s="16"/>
      <c r="B910" s="58"/>
      <c r="C910" s="58" t="s">
        <v>980</v>
      </c>
      <c r="D910" s="36"/>
      <c r="E910" s="22"/>
      <c r="F910" s="37">
        <f>Source!AO888</f>
        <v>52</v>
      </c>
      <c r="G910" s="38" t="str">
        <f>Source!DG888</f>
        <v>)*1,2)*1,15</v>
      </c>
      <c r="H910" s="37">
        <f>ROUND(Source!AF888*Source!I888, 2)</f>
        <v>215.28</v>
      </c>
      <c r="I910" s="38"/>
      <c r="J910" s="38">
        <f>IF(Source!BA888&lt;&gt; 0, Source!BA888, 1)</f>
        <v>1</v>
      </c>
      <c r="K910" s="37">
        <f>Source!S888</f>
        <v>215.28</v>
      </c>
      <c r="L910" s="39"/>
      <c r="R910">
        <f>H910</f>
        <v>215.28</v>
      </c>
    </row>
    <row r="911" spans="1:32" ht="14.25">
      <c r="A911" s="16"/>
      <c r="B911" s="58"/>
      <c r="C911" s="58" t="s">
        <v>104</v>
      </c>
      <c r="D911" s="36"/>
      <c r="E911" s="22"/>
      <c r="F911" s="37">
        <f>Source!AM888</f>
        <v>7.33</v>
      </c>
      <c r="G911" s="38" t="str">
        <f>Source!DE888</f>
        <v>)*1,2)*1,25</v>
      </c>
      <c r="H911" s="37">
        <f>ROUND(Source!AD888*Source!I888, 2)</f>
        <v>33</v>
      </c>
      <c r="I911" s="38"/>
      <c r="J911" s="38">
        <f>IF(Source!BB888&lt;&gt; 0, Source!BB888, 1)</f>
        <v>1</v>
      </c>
      <c r="K911" s="37">
        <f>Source!Q888</f>
        <v>33</v>
      </c>
      <c r="L911" s="39"/>
    </row>
    <row r="912" spans="1:32" ht="14.25">
      <c r="A912" s="16"/>
      <c r="B912" s="58"/>
      <c r="C912" s="58" t="s">
        <v>981</v>
      </c>
      <c r="D912" s="36"/>
      <c r="E912" s="22"/>
      <c r="F912" s="37">
        <f>Source!AN888</f>
        <v>0.49</v>
      </c>
      <c r="G912" s="38" t="str">
        <f>Source!DF888</f>
        <v>)*1,2)*1,25</v>
      </c>
      <c r="H912" s="40">
        <f>ROUND(Source!AE888*Source!I888, 2)</f>
        <v>2.2200000000000002</v>
      </c>
      <c r="I912" s="38"/>
      <c r="J912" s="38">
        <f>IF(Source!BS888&lt;&gt; 0, Source!BS888, 1)</f>
        <v>1</v>
      </c>
      <c r="K912" s="40">
        <f>Source!R888</f>
        <v>2.2200000000000002</v>
      </c>
      <c r="L912" s="39"/>
      <c r="R912">
        <f>H912</f>
        <v>2.2200000000000002</v>
      </c>
    </row>
    <row r="913" spans="1:26" ht="14.25">
      <c r="A913" s="16"/>
      <c r="B913" s="58"/>
      <c r="C913" s="58" t="s">
        <v>982</v>
      </c>
      <c r="D913" s="36"/>
      <c r="E913" s="22"/>
      <c r="F913" s="37">
        <f>Source!AL888</f>
        <v>31.09</v>
      </c>
      <c r="G913" s="38" t="str">
        <f>Source!DD888</f>
        <v/>
      </c>
      <c r="H913" s="37">
        <f>ROUND(Source!AC888*Source!I888, 2)</f>
        <v>93.27</v>
      </c>
      <c r="I913" s="38"/>
      <c r="J913" s="38">
        <f>IF(Source!BC888&lt;&gt; 0, Source!BC888, 1)</f>
        <v>1</v>
      </c>
      <c r="K913" s="37">
        <f>Source!P888</f>
        <v>93.27</v>
      </c>
      <c r="L913" s="39"/>
    </row>
    <row r="914" spans="1:26" ht="14.25">
      <c r="A914" s="16"/>
      <c r="B914" s="58"/>
      <c r="C914" s="58" t="s">
        <v>983</v>
      </c>
      <c r="D914" s="36" t="s">
        <v>984</v>
      </c>
      <c r="E914" s="22">
        <f>Source!BZ888</f>
        <v>128</v>
      </c>
      <c r="F914" s="167" t="str">
        <f>CONCATENATE(" )", Source!DL888, Source!FT888, "=", Source!FX888)</f>
        <v xml:space="preserve"> )*0,9=115,2</v>
      </c>
      <c r="G914" s="168"/>
      <c r="H914" s="37">
        <f>SUM(S909:S916)</f>
        <v>250.56</v>
      </c>
      <c r="I914" s="41"/>
      <c r="J914" s="32">
        <f>Source!AT888</f>
        <v>115</v>
      </c>
      <c r="K914" s="37">
        <f>SUM(T909:T916)</f>
        <v>250.13</v>
      </c>
      <c r="L914" s="39"/>
    </row>
    <row r="915" spans="1:26" ht="14.25">
      <c r="A915" s="16"/>
      <c r="B915" s="58"/>
      <c r="C915" s="58" t="s">
        <v>985</v>
      </c>
      <c r="D915" s="36" t="s">
        <v>984</v>
      </c>
      <c r="E915" s="22">
        <f>Source!CA888</f>
        <v>83</v>
      </c>
      <c r="F915" s="167" t="str">
        <f>CONCATENATE(" )", Source!DM888, Source!FU888, "=", Source!FY888)</f>
        <v xml:space="preserve"> )*0,85=70,55</v>
      </c>
      <c r="G915" s="168"/>
      <c r="H915" s="37">
        <f>SUM(U909:U916)</f>
        <v>153.44999999999999</v>
      </c>
      <c r="I915" s="41"/>
      <c r="J915" s="32">
        <f>Source!AU888</f>
        <v>71</v>
      </c>
      <c r="K915" s="37">
        <f>SUM(V909:V916)</f>
        <v>154.43</v>
      </c>
      <c r="L915" s="39"/>
    </row>
    <row r="916" spans="1:26" ht="14.25">
      <c r="A916" s="59"/>
      <c r="B916" s="60"/>
      <c r="C916" s="60" t="s">
        <v>986</v>
      </c>
      <c r="D916" s="42" t="s">
        <v>987</v>
      </c>
      <c r="E916" s="43">
        <f>Source!AQ888</f>
        <v>5.95</v>
      </c>
      <c r="F916" s="44"/>
      <c r="G916" s="45" t="str">
        <f>Source!DI888</f>
        <v>)*1,2)*1,15</v>
      </c>
      <c r="H916" s="44"/>
      <c r="I916" s="45"/>
      <c r="J916" s="45"/>
      <c r="K916" s="44"/>
      <c r="L916" s="46">
        <f>Source!U888</f>
        <v>24.632999999999996</v>
      </c>
    </row>
    <row r="917" spans="1:26" ht="15">
      <c r="G917" s="166">
        <f>H910+H911+H913+H914+H915</f>
        <v>745.56</v>
      </c>
      <c r="H917" s="166"/>
      <c r="J917" s="166">
        <f>K910+K911+K913+K914+K915</f>
        <v>746.11000000000013</v>
      </c>
      <c r="K917" s="166"/>
      <c r="L917" s="47">
        <f>Source!U888</f>
        <v>24.632999999999996</v>
      </c>
      <c r="O917" s="26">
        <f>G917</f>
        <v>745.56</v>
      </c>
      <c r="P917" s="26">
        <f>J917</f>
        <v>746.11000000000013</v>
      </c>
      <c r="Q917" s="26">
        <f>L917</f>
        <v>24.632999999999996</v>
      </c>
      <c r="W917">
        <f>IF(Source!BI888&lt;=1,H910+H911+H913+H914+H915, 0)</f>
        <v>745.56</v>
      </c>
      <c r="X917">
        <f>IF(Source!BI888=2,H910+H911+H913+H914+H915, 0)</f>
        <v>0</v>
      </c>
      <c r="Y917">
        <f>IF(Source!BI888=3,H910+H911+H913+H914+H915, 0)</f>
        <v>0</v>
      </c>
      <c r="Z917">
        <f>IF(Source!BI888=4,H910+H911+H913+H914+H915, 0)</f>
        <v>0</v>
      </c>
    </row>
    <row r="918" spans="1:26" ht="28.5">
      <c r="A918" s="16" t="str">
        <f>Source!E890</f>
        <v>159</v>
      </c>
      <c r="B918" s="58" t="str">
        <f>Source!F890</f>
        <v>08.1.03.04-0001</v>
      </c>
      <c r="C918" s="58" t="str">
        <f>Source!G890</f>
        <v>Блочки</v>
      </c>
      <c r="D918" s="36" t="str">
        <f>Source!H890</f>
        <v>10 шт.</v>
      </c>
      <c r="E918" s="22">
        <f>Source!I890</f>
        <v>0.6</v>
      </c>
      <c r="F918" s="37">
        <f>Source!AL890</f>
        <v>228</v>
      </c>
      <c r="G918" s="38" t="str">
        <f>Source!DD890</f>
        <v/>
      </c>
      <c r="H918" s="37">
        <f>ROUND(Source!AC890*Source!I890, 2)</f>
        <v>136.80000000000001</v>
      </c>
      <c r="I918" s="38" t="str">
        <f>Source!BO890</f>
        <v/>
      </c>
      <c r="J918" s="38">
        <f>IF(Source!BC890&lt;&gt; 0, Source!BC890, 1)</f>
        <v>1</v>
      </c>
      <c r="K918" s="37">
        <f>Source!P890</f>
        <v>136.80000000000001</v>
      </c>
      <c r="L918" s="39"/>
      <c r="S918">
        <f>ROUND((Source!FX890/100)*((ROUND(Source!AF890*Source!I890, 2)+ROUND(Source!AE890*Source!I890, 2))), 2)</f>
        <v>0</v>
      </c>
      <c r="T918">
        <f>Source!X890</f>
        <v>0</v>
      </c>
      <c r="U918">
        <f>ROUND((Source!FY890/100)*((ROUND(Source!AF890*Source!I890, 2)+ROUND(Source!AE890*Source!I890, 2))), 2)</f>
        <v>0</v>
      </c>
      <c r="V918">
        <f>Source!Y890</f>
        <v>0</v>
      </c>
    </row>
    <row r="919" spans="1:26">
      <c r="A919" s="30"/>
      <c r="B919" s="30"/>
      <c r="C919" s="31" t="str">
        <f>"Объем: "&amp;Source!I890&amp;"=6/"&amp;"10"</f>
        <v>Объем: 0,6=6/10</v>
      </c>
      <c r="D919" s="30"/>
      <c r="E919" s="30"/>
      <c r="F919" s="30"/>
      <c r="G919" s="30"/>
      <c r="H919" s="30"/>
      <c r="I919" s="30"/>
      <c r="J919" s="30"/>
      <c r="K919" s="30"/>
      <c r="L919" s="30"/>
    </row>
    <row r="920" spans="1:26" ht="15">
      <c r="G920" s="166">
        <f>H918</f>
        <v>136.80000000000001</v>
      </c>
      <c r="H920" s="166"/>
      <c r="J920" s="166">
        <f>K918</f>
        <v>136.80000000000001</v>
      </c>
      <c r="K920" s="166"/>
      <c r="L920" s="47">
        <f>Source!U890</f>
        <v>0</v>
      </c>
      <c r="O920" s="26">
        <f>G920</f>
        <v>136.80000000000001</v>
      </c>
      <c r="P920" s="26">
        <f>J920</f>
        <v>136.80000000000001</v>
      </c>
      <c r="Q920" s="26">
        <f>L920</f>
        <v>0</v>
      </c>
      <c r="W920">
        <f>IF(Source!BI890&lt;=1,H918, 0)</f>
        <v>136.80000000000001</v>
      </c>
      <c r="X920">
        <f>IF(Source!BI890=2,H918, 0)</f>
        <v>0</v>
      </c>
      <c r="Y920">
        <f>IF(Source!BI890=3,H918, 0)</f>
        <v>0</v>
      </c>
      <c r="Z920">
        <f>IF(Source!BI890=4,H918, 0)</f>
        <v>0</v>
      </c>
    </row>
    <row r="921" spans="1:26" ht="28.5">
      <c r="A921" s="59" t="str">
        <f>Source!E892</f>
        <v>160</v>
      </c>
      <c r="B921" s="60" t="str">
        <f>Source!F892</f>
        <v>20.1.02.19-0015</v>
      </c>
      <c r="C921" s="60" t="str">
        <f>Source!G892</f>
        <v>Трос стальной</v>
      </c>
      <c r="D921" s="42" t="str">
        <f>Source!H892</f>
        <v>м</v>
      </c>
      <c r="E921" s="43">
        <f>Source!I892</f>
        <v>27.9</v>
      </c>
      <c r="F921" s="44">
        <f>Source!AL892</f>
        <v>12.03</v>
      </c>
      <c r="G921" s="45" t="str">
        <f>Source!DD892</f>
        <v/>
      </c>
      <c r="H921" s="44">
        <f>ROUND(Source!AC892*Source!I892, 2)</f>
        <v>335.64</v>
      </c>
      <c r="I921" s="45" t="str">
        <f>Source!BO892</f>
        <v/>
      </c>
      <c r="J921" s="45">
        <f>IF(Source!BC892&lt;&gt; 0, Source!BC892, 1)</f>
        <v>1</v>
      </c>
      <c r="K921" s="44">
        <f>Source!P892</f>
        <v>335.64</v>
      </c>
      <c r="L921" s="48"/>
      <c r="S921">
        <f>ROUND((Source!FX892/100)*((ROUND(Source!AF892*Source!I892, 2)+ROUND(Source!AE892*Source!I892, 2))), 2)</f>
        <v>0</v>
      </c>
      <c r="T921">
        <f>Source!X892</f>
        <v>0</v>
      </c>
      <c r="U921">
        <f>ROUND((Source!FY892/100)*((ROUND(Source!AF892*Source!I892, 2)+ROUND(Source!AE892*Source!I892, 2))), 2)</f>
        <v>0</v>
      </c>
      <c r="V921">
        <f>Source!Y892</f>
        <v>0</v>
      </c>
    </row>
    <row r="922" spans="1:26" ht="15">
      <c r="G922" s="166">
        <f>H921</f>
        <v>335.64</v>
      </c>
      <c r="H922" s="166"/>
      <c r="J922" s="166">
        <f>K921</f>
        <v>335.64</v>
      </c>
      <c r="K922" s="166"/>
      <c r="L922" s="47">
        <f>Source!U892</f>
        <v>0</v>
      </c>
      <c r="O922" s="26">
        <f>G922</f>
        <v>335.64</v>
      </c>
      <c r="P922" s="26">
        <f>J922</f>
        <v>335.64</v>
      </c>
      <c r="Q922" s="26">
        <f>L922</f>
        <v>0</v>
      </c>
      <c r="W922">
        <f>IF(Source!BI892&lt;=1,H921, 0)</f>
        <v>0</v>
      </c>
      <c r="X922">
        <f>IF(Source!BI892=2,H921, 0)</f>
        <v>335.64</v>
      </c>
      <c r="Y922">
        <f>IF(Source!BI892=3,H921, 0)</f>
        <v>0</v>
      </c>
      <c r="Z922">
        <f>IF(Source!BI892=4,H921, 0)</f>
        <v>0</v>
      </c>
    </row>
    <row r="923" spans="1:26" ht="68.25">
      <c r="A923" s="59" t="str">
        <f>Source!E894</f>
        <v>161</v>
      </c>
      <c r="B923" s="60" t="str">
        <f>Source!F894</f>
        <v>прайс</v>
      </c>
      <c r="C923" s="60" t="s">
        <v>1049</v>
      </c>
      <c r="D923" s="42" t="str">
        <f>Source!H894</f>
        <v>шт.</v>
      </c>
      <c r="E923" s="43">
        <f>Source!I894</f>
        <v>1</v>
      </c>
      <c r="F923" s="44">
        <f>Source!AL894</f>
        <v>4222.8900000000003</v>
      </c>
      <c r="G923" s="45" t="str">
        <f>Source!DD894</f>
        <v/>
      </c>
      <c r="H923" s="44">
        <f>ROUND(Source!AC894*Source!I894, 2)</f>
        <v>4222.8900000000003</v>
      </c>
      <c r="I923" s="45" t="str">
        <f>Source!BO894</f>
        <v/>
      </c>
      <c r="J923" s="45">
        <f>IF(Source!BC894&lt;&gt; 0, Source!BC894, 1)</f>
        <v>1</v>
      </c>
      <c r="K923" s="44">
        <f>Source!P894</f>
        <v>4222.8900000000003</v>
      </c>
      <c r="L923" s="48"/>
      <c r="S923">
        <f>ROUND((Source!FX894/100)*((ROUND(Source!AF894*Source!I894, 2)+ROUND(Source!AE894*Source!I894, 2))), 2)</f>
        <v>0</v>
      </c>
      <c r="T923">
        <f>Source!X894</f>
        <v>0</v>
      </c>
      <c r="U923">
        <f>ROUND((Source!FY894/100)*((ROUND(Source!AF894*Source!I894, 2)+ROUND(Source!AE894*Source!I894, 2))), 2)</f>
        <v>0</v>
      </c>
      <c r="V923">
        <f>Source!Y894</f>
        <v>0</v>
      </c>
    </row>
    <row r="924" spans="1:26" ht="15">
      <c r="G924" s="166">
        <f>H923</f>
        <v>4222.8900000000003</v>
      </c>
      <c r="H924" s="166"/>
      <c r="J924" s="166">
        <f>K923</f>
        <v>4222.8900000000003</v>
      </c>
      <c r="K924" s="166"/>
      <c r="L924" s="47">
        <f>Source!U894</f>
        <v>0</v>
      </c>
      <c r="O924" s="26">
        <f>G924</f>
        <v>4222.8900000000003</v>
      </c>
      <c r="P924" s="26">
        <f>J924</f>
        <v>4222.8900000000003</v>
      </c>
      <c r="Q924" s="26">
        <f>L924</f>
        <v>0</v>
      </c>
      <c r="W924">
        <f>IF(Source!BI894&lt;=1,H923, 0)</f>
        <v>4222.8900000000003</v>
      </c>
      <c r="X924">
        <f>IF(Source!BI894=2,H923, 0)</f>
        <v>0</v>
      </c>
      <c r="Y924">
        <f>IF(Source!BI894=3,H923, 0)</f>
        <v>0</v>
      </c>
      <c r="Z924">
        <f>IF(Source!BI894=4,H923, 0)</f>
        <v>0</v>
      </c>
    </row>
    <row r="925" spans="1:26" ht="68.25">
      <c r="A925" s="59" t="str">
        <f>Source!E896</f>
        <v>162</v>
      </c>
      <c r="B925" s="60" t="str">
        <f>Source!F896</f>
        <v>прайс</v>
      </c>
      <c r="C925" s="60" t="s">
        <v>1050</v>
      </c>
      <c r="D925" s="42" t="str">
        <f>Source!H896</f>
        <v>шт.</v>
      </c>
      <c r="E925" s="43">
        <f>Source!I896</f>
        <v>2</v>
      </c>
      <c r="F925" s="44">
        <f>Source!AL896</f>
        <v>2616.1400000000003</v>
      </c>
      <c r="G925" s="45" t="str">
        <f>Source!DD896</f>
        <v/>
      </c>
      <c r="H925" s="44">
        <f>ROUND(Source!AC896*Source!I896, 2)</f>
        <v>5232.28</v>
      </c>
      <c r="I925" s="45" t="str">
        <f>Source!BO896</f>
        <v/>
      </c>
      <c r="J925" s="45">
        <f>IF(Source!BC896&lt;&gt; 0, Source!BC896, 1)</f>
        <v>1</v>
      </c>
      <c r="K925" s="44">
        <f>Source!P896</f>
        <v>5232.28</v>
      </c>
      <c r="L925" s="48"/>
      <c r="S925">
        <f>ROUND((Source!FX896/100)*((ROUND(Source!AF896*Source!I896, 2)+ROUND(Source!AE896*Source!I896, 2))), 2)</f>
        <v>0</v>
      </c>
      <c r="T925">
        <f>Source!X896</f>
        <v>0</v>
      </c>
      <c r="U925">
        <f>ROUND((Source!FY896/100)*((ROUND(Source!AF896*Source!I896, 2)+ROUND(Source!AE896*Source!I896, 2))), 2)</f>
        <v>0</v>
      </c>
      <c r="V925">
        <f>Source!Y896</f>
        <v>0</v>
      </c>
    </row>
    <row r="926" spans="1:26" ht="15">
      <c r="G926" s="166">
        <f>H925</f>
        <v>5232.28</v>
      </c>
      <c r="H926" s="166"/>
      <c r="J926" s="166">
        <f>K925</f>
        <v>5232.28</v>
      </c>
      <c r="K926" s="166"/>
      <c r="L926" s="47">
        <f>Source!U896</f>
        <v>0</v>
      </c>
      <c r="O926" s="26">
        <f>G926</f>
        <v>5232.28</v>
      </c>
      <c r="P926" s="26">
        <f>J926</f>
        <v>5232.28</v>
      </c>
      <c r="Q926" s="26">
        <f>L926</f>
        <v>0</v>
      </c>
      <c r="W926">
        <f>IF(Source!BI896&lt;=1,H925, 0)</f>
        <v>5232.28</v>
      </c>
      <c r="X926">
        <f>IF(Source!BI896=2,H925, 0)</f>
        <v>0</v>
      </c>
      <c r="Y926">
        <f>IF(Source!BI896=3,H925, 0)</f>
        <v>0</v>
      </c>
      <c r="Z926">
        <f>IF(Source!BI896=4,H925, 0)</f>
        <v>0</v>
      </c>
    </row>
    <row r="927" spans="1:26" ht="105">
      <c r="A927" s="16" t="str">
        <f>Source!E898</f>
        <v>163</v>
      </c>
      <c r="B927" s="58" t="s">
        <v>1051</v>
      </c>
      <c r="C927" s="58" t="str">
        <f>Source!G898</f>
        <v>Обертывание поверхности изоляции рулонными материалами насухо с проклейкой швов</v>
      </c>
      <c r="D927" s="36" t="str">
        <f>Source!H898</f>
        <v>100 м2</v>
      </c>
      <c r="E927" s="22">
        <f>Source!I898</f>
        <v>0.57999999999999996</v>
      </c>
      <c r="F927" s="37">
        <f>Source!AL898+Source!AM898+Source!AO898</f>
        <v>824.45</v>
      </c>
      <c r="G927" s="38"/>
      <c r="H927" s="37"/>
      <c r="I927" s="38" t="str">
        <f>Source!BO898</f>
        <v/>
      </c>
      <c r="J927" s="38"/>
      <c r="K927" s="37"/>
      <c r="L927" s="39"/>
      <c r="S927">
        <f>ROUND((Source!FX898/100)*((ROUND(Source!AF898*Source!I898, 2)+ROUND(Source!AE898*Source!I898, 2))), 2)</f>
        <v>203.31</v>
      </c>
      <c r="T927">
        <f>Source!X898</f>
        <v>203.31</v>
      </c>
      <c r="U927">
        <f>ROUND((Source!FY898/100)*((ROUND(Source!AF898*Source!I898, 2)+ROUND(Source!AE898*Source!I898, 2))), 2)</f>
        <v>134.41</v>
      </c>
      <c r="V927">
        <f>Source!Y898</f>
        <v>135.54</v>
      </c>
    </row>
    <row r="928" spans="1:26">
      <c r="C928" s="29" t="str">
        <f>"Объем: "&amp;Source!I898&amp;"=58/"&amp;"100"</f>
        <v>Объем: 0,58=58/100</v>
      </c>
    </row>
    <row r="929" spans="1:26" ht="14.25">
      <c r="A929" s="16"/>
      <c r="B929" s="58"/>
      <c r="C929" s="58" t="s">
        <v>980</v>
      </c>
      <c r="D929" s="36"/>
      <c r="E929" s="22"/>
      <c r="F929" s="37">
        <f>Source!AO898</f>
        <v>276.31</v>
      </c>
      <c r="G929" s="38" t="str">
        <f>Source!DG898</f>
        <v>)*1,2)*1,15</v>
      </c>
      <c r="H929" s="37">
        <f>ROUND(Source!AF898*Source!I898, 2)</f>
        <v>221.16</v>
      </c>
      <c r="I929" s="38"/>
      <c r="J929" s="38">
        <f>IF(Source!BA898&lt;&gt; 0, Source!BA898, 1)</f>
        <v>1</v>
      </c>
      <c r="K929" s="37">
        <f>Source!S898</f>
        <v>221.16</v>
      </c>
      <c r="L929" s="39"/>
      <c r="R929">
        <f>H929</f>
        <v>221.16</v>
      </c>
    </row>
    <row r="930" spans="1:26" ht="14.25">
      <c r="A930" s="16"/>
      <c r="B930" s="58"/>
      <c r="C930" s="58" t="s">
        <v>104</v>
      </c>
      <c r="D930" s="36"/>
      <c r="E930" s="22"/>
      <c r="F930" s="37">
        <f>Source!AM898</f>
        <v>40.5</v>
      </c>
      <c r="G930" s="38" t="str">
        <f>Source!DE898</f>
        <v>)*1,2)*1,25</v>
      </c>
      <c r="H930" s="37">
        <f>ROUND(Source!AD898*Source!I898, 2)</f>
        <v>35.24</v>
      </c>
      <c r="I930" s="38"/>
      <c r="J930" s="38">
        <f>IF(Source!BB898&lt;&gt; 0, Source!BB898, 1)</f>
        <v>1</v>
      </c>
      <c r="K930" s="37">
        <f>Source!Q898</f>
        <v>35.24</v>
      </c>
      <c r="L930" s="39"/>
    </row>
    <row r="931" spans="1:26" ht="14.25">
      <c r="A931" s="16"/>
      <c r="B931" s="58"/>
      <c r="C931" s="58" t="s">
        <v>981</v>
      </c>
      <c r="D931" s="36"/>
      <c r="E931" s="22"/>
      <c r="F931" s="37">
        <f>Source!AN898</f>
        <v>5.45</v>
      </c>
      <c r="G931" s="38" t="str">
        <f>Source!DF898</f>
        <v>)*1,2)*1,25</v>
      </c>
      <c r="H931" s="40">
        <f>ROUND(Source!AE898*Source!I898, 2)</f>
        <v>4.74</v>
      </c>
      <c r="I931" s="38"/>
      <c r="J931" s="38">
        <f>IF(Source!BS898&lt;&gt; 0, Source!BS898, 1)</f>
        <v>1</v>
      </c>
      <c r="K931" s="40">
        <f>Source!R898</f>
        <v>4.74</v>
      </c>
      <c r="L931" s="39"/>
      <c r="R931">
        <f>H931</f>
        <v>4.74</v>
      </c>
    </row>
    <row r="932" spans="1:26" ht="14.25">
      <c r="A932" s="16"/>
      <c r="B932" s="58"/>
      <c r="C932" s="58" t="s">
        <v>982</v>
      </c>
      <c r="D932" s="36"/>
      <c r="E932" s="22"/>
      <c r="F932" s="37">
        <f>Source!AL898</f>
        <v>507.64</v>
      </c>
      <c r="G932" s="38" t="str">
        <f>Source!DD898</f>
        <v/>
      </c>
      <c r="H932" s="37">
        <f>ROUND(Source!AC898*Source!I898, 2)</f>
        <v>294.43</v>
      </c>
      <c r="I932" s="38"/>
      <c r="J932" s="38">
        <f>IF(Source!BC898&lt;&gt; 0, Source!BC898, 1)</f>
        <v>1</v>
      </c>
      <c r="K932" s="37">
        <f>Source!P898</f>
        <v>294.43</v>
      </c>
      <c r="L932" s="39"/>
    </row>
    <row r="933" spans="1:26" ht="14.25">
      <c r="A933" s="16"/>
      <c r="B933" s="58"/>
      <c r="C933" s="58" t="s">
        <v>983</v>
      </c>
      <c r="D933" s="36" t="s">
        <v>984</v>
      </c>
      <c r="E933" s="22">
        <f>Source!BZ898</f>
        <v>100</v>
      </c>
      <c r="F933" s="167" t="str">
        <f>CONCATENATE(" )", Source!DL898, Source!FT898, "=", Source!FX898)</f>
        <v xml:space="preserve"> )*0,9=90</v>
      </c>
      <c r="G933" s="168"/>
      <c r="H933" s="37">
        <f>SUM(S927:S935)</f>
        <v>203.31</v>
      </c>
      <c r="I933" s="41"/>
      <c r="J933" s="32">
        <f>Source!AT898</f>
        <v>90</v>
      </c>
      <c r="K933" s="37">
        <f>SUM(T927:T935)</f>
        <v>203.31</v>
      </c>
      <c r="L933" s="39"/>
    </row>
    <row r="934" spans="1:26" ht="14.25">
      <c r="A934" s="16"/>
      <c r="B934" s="58"/>
      <c r="C934" s="58" t="s">
        <v>985</v>
      </c>
      <c r="D934" s="36" t="s">
        <v>984</v>
      </c>
      <c r="E934" s="22">
        <f>Source!CA898</f>
        <v>70</v>
      </c>
      <c r="F934" s="167" t="str">
        <f>CONCATENATE(" )", Source!DM898, Source!FU898, "=", Source!FY898)</f>
        <v xml:space="preserve"> )*0,85=59,5</v>
      </c>
      <c r="G934" s="168"/>
      <c r="H934" s="37">
        <f>SUM(U927:U935)</f>
        <v>134.41</v>
      </c>
      <c r="I934" s="41"/>
      <c r="J934" s="32">
        <f>Source!AU898</f>
        <v>60</v>
      </c>
      <c r="K934" s="37">
        <f>SUM(V927:V935)</f>
        <v>135.54</v>
      </c>
      <c r="L934" s="39"/>
    </row>
    <row r="935" spans="1:26" ht="14.25">
      <c r="A935" s="59"/>
      <c r="B935" s="60"/>
      <c r="C935" s="60" t="s">
        <v>986</v>
      </c>
      <c r="D935" s="42" t="s">
        <v>987</v>
      </c>
      <c r="E935" s="43">
        <f>Source!AQ898</f>
        <v>31.98</v>
      </c>
      <c r="F935" s="44"/>
      <c r="G935" s="45" t="str">
        <f>Source!DI898</f>
        <v>)*1,2)*1,15</v>
      </c>
      <c r="H935" s="44"/>
      <c r="I935" s="45"/>
      <c r="J935" s="45"/>
      <c r="K935" s="44"/>
      <c r="L935" s="46">
        <f>Source!U898</f>
        <v>25.596791999999997</v>
      </c>
    </row>
    <row r="936" spans="1:26" ht="15">
      <c r="G936" s="166">
        <f>H929+H930+H932+H933+H934</f>
        <v>888.54999999999984</v>
      </c>
      <c r="H936" s="166"/>
      <c r="J936" s="166">
        <f>K929+K930+K932+K933+K934</f>
        <v>889.67999999999984</v>
      </c>
      <c r="K936" s="166"/>
      <c r="L936" s="47">
        <f>Source!U898</f>
        <v>25.596791999999997</v>
      </c>
      <c r="O936" s="26">
        <f>G936</f>
        <v>888.54999999999984</v>
      </c>
      <c r="P936" s="26">
        <f>J936</f>
        <v>889.67999999999984</v>
      </c>
      <c r="Q936" s="26">
        <f>L936</f>
        <v>25.596791999999997</v>
      </c>
      <c r="W936">
        <f>IF(Source!BI898&lt;=1,H929+H930+H932+H933+H934, 0)</f>
        <v>888.54999999999984</v>
      </c>
      <c r="X936">
        <f>IF(Source!BI898=2,H929+H930+H932+H933+H934, 0)</f>
        <v>0</v>
      </c>
      <c r="Y936">
        <f>IF(Source!BI898=3,H929+H930+H932+H933+H934, 0)</f>
        <v>0</v>
      </c>
      <c r="Z936">
        <f>IF(Source!BI898=4,H929+H930+H932+H933+H934, 0)</f>
        <v>0</v>
      </c>
    </row>
    <row r="937" spans="1:26" ht="71.25">
      <c r="A937" s="16" t="str">
        <f>Source!E900</f>
        <v>164</v>
      </c>
      <c r="B937" s="58" t="str">
        <f>Source!F900</f>
        <v>12.2.04.07-0012</v>
      </c>
      <c r="C937" s="58" t="str">
        <f>Source!G900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937" s="36" t="str">
        <f>Source!H900</f>
        <v>м3</v>
      </c>
      <c r="E937" s="22">
        <f>Source!I900</f>
        <v>2.6680000000000001</v>
      </c>
      <c r="F937" s="37">
        <f>Source!AL900</f>
        <v>2222.0300000000002</v>
      </c>
      <c r="G937" s="38" t="str">
        <f>Source!DD900</f>
        <v/>
      </c>
      <c r="H937" s="37">
        <f>ROUND(Source!AC900*Source!I900, 2)</f>
        <v>5928.38</v>
      </c>
      <c r="I937" s="38" t="str">
        <f>Source!BO900</f>
        <v/>
      </c>
      <c r="J937" s="38">
        <f>IF(Source!BC900&lt;&gt; 0, Source!BC900, 1)</f>
        <v>1</v>
      </c>
      <c r="K937" s="37">
        <f>Source!P900</f>
        <v>5928.38</v>
      </c>
      <c r="L937" s="39"/>
      <c r="S937">
        <f>ROUND((Source!FX900/100)*((ROUND(Source!AF900*Source!I900, 2)+ROUND(Source!AE900*Source!I900, 2))), 2)</f>
        <v>0</v>
      </c>
      <c r="T937">
        <f>Source!X900</f>
        <v>0</v>
      </c>
      <c r="U937">
        <f>ROUND((Source!FY900/100)*((ROUND(Source!AF900*Source!I900, 2)+ROUND(Source!AE900*Source!I900, 2))), 2)</f>
        <v>0</v>
      </c>
      <c r="V937">
        <f>Source!Y900</f>
        <v>0</v>
      </c>
    </row>
    <row r="938" spans="1:26">
      <c r="A938" s="30"/>
      <c r="B938" s="30"/>
      <c r="C938" s="31" t="str">
        <f>"Объем: "&amp;Source!I900&amp;"=58*"&amp;"0,04*"&amp;"1,15"</f>
        <v>Объем: 2,668=58*0,04*1,15</v>
      </c>
      <c r="D938" s="30"/>
      <c r="E938" s="30"/>
      <c r="F938" s="30"/>
      <c r="G938" s="30"/>
      <c r="H938" s="30"/>
      <c r="I938" s="30"/>
      <c r="J938" s="30"/>
      <c r="K938" s="30"/>
      <c r="L938" s="30"/>
    </row>
    <row r="939" spans="1:26" ht="15">
      <c r="G939" s="166">
        <f>H937</f>
        <v>5928.38</v>
      </c>
      <c r="H939" s="166"/>
      <c r="J939" s="166">
        <f>K937</f>
        <v>5928.38</v>
      </c>
      <c r="K939" s="166"/>
      <c r="L939" s="47">
        <f>Source!U900</f>
        <v>0</v>
      </c>
      <c r="O939" s="26">
        <f>G939</f>
        <v>5928.38</v>
      </c>
      <c r="P939" s="26">
        <f>J939</f>
        <v>5928.38</v>
      </c>
      <c r="Q939" s="26">
        <f>L939</f>
        <v>0</v>
      </c>
      <c r="W939">
        <f>IF(Source!BI900&lt;=1,H937, 0)</f>
        <v>5928.38</v>
      </c>
      <c r="X939">
        <f>IF(Source!BI900=2,H937, 0)</f>
        <v>0</v>
      </c>
      <c r="Y939">
        <f>IF(Source!BI900=3,H937, 0)</f>
        <v>0</v>
      </c>
      <c r="Z939">
        <f>IF(Source!BI900=4,H937, 0)</f>
        <v>0</v>
      </c>
    </row>
    <row r="940" spans="1:26" ht="105">
      <c r="A940" s="16" t="str">
        <f>Source!E902</f>
        <v>165</v>
      </c>
      <c r="B940" s="58" t="s">
        <v>1052</v>
      </c>
      <c r="C940" s="58" t="str">
        <f>Source!G902</f>
        <v>Прокладка воздуховодов из листовой оцинкованной стали и алюминия класса П (плотные) толщиной 0,7 мм, периметром до 3200 мм</v>
      </c>
      <c r="D940" s="36" t="str">
        <f>Source!H902</f>
        <v>100 м2</v>
      </c>
      <c r="E940" s="22">
        <f>Source!I902</f>
        <v>0.32</v>
      </c>
      <c r="F940" s="37">
        <f>Source!AL902+Source!AM902+Source!AO902</f>
        <v>1392.24</v>
      </c>
      <c r="G940" s="38"/>
      <c r="H940" s="37"/>
      <c r="I940" s="38" t="str">
        <f>Source!BO902</f>
        <v/>
      </c>
      <c r="J940" s="38"/>
      <c r="K940" s="37"/>
      <c r="L940" s="39"/>
      <c r="S940">
        <f>ROUND((Source!FX902/100)*((ROUND(Source!AF902*Source!I902, 2)+ROUND(Source!AE902*Source!I902, 2))), 2)</f>
        <v>364.82</v>
      </c>
      <c r="T940">
        <f>Source!X902</f>
        <v>364.18</v>
      </c>
      <c r="U940">
        <f>ROUND((Source!FY902/100)*((ROUND(Source!AF902*Source!I902, 2)+ROUND(Source!AE902*Source!I902, 2))), 2)</f>
        <v>223.42</v>
      </c>
      <c r="V940">
        <f>Source!Y902</f>
        <v>224.84</v>
      </c>
    </row>
    <row r="941" spans="1:26">
      <c r="C941" s="29" t="str">
        <f>"Объем: "&amp;Source!I902&amp;"=(1+"&amp;"0,6)*"&amp;"2*"&amp;"10/"&amp;"100"</f>
        <v>Объем: 0,32=(1+0,6)*2*10/100</v>
      </c>
    </row>
    <row r="942" spans="1:26" ht="14.25">
      <c r="A942" s="16"/>
      <c r="B942" s="58"/>
      <c r="C942" s="58" t="s">
        <v>980</v>
      </c>
      <c r="D942" s="36"/>
      <c r="E942" s="22"/>
      <c r="F942" s="37">
        <f>Source!AO902</f>
        <v>706.89</v>
      </c>
      <c r="G942" s="38" t="str">
        <f>Source!DG902</f>
        <v>)*1,2)*1,15</v>
      </c>
      <c r="H942" s="37">
        <f>ROUND(Source!AF902*Source!I902, 2)</f>
        <v>312.16000000000003</v>
      </c>
      <c r="I942" s="38"/>
      <c r="J942" s="38">
        <f>IF(Source!BA902&lt;&gt; 0, Source!BA902, 1)</f>
        <v>1</v>
      </c>
      <c r="K942" s="37">
        <f>Source!S902</f>
        <v>312.16000000000003</v>
      </c>
      <c r="L942" s="39"/>
      <c r="R942">
        <f>H942</f>
        <v>312.16000000000003</v>
      </c>
    </row>
    <row r="943" spans="1:26" ht="14.25">
      <c r="A943" s="16"/>
      <c r="B943" s="58"/>
      <c r="C943" s="58" t="s">
        <v>104</v>
      </c>
      <c r="D943" s="36"/>
      <c r="E943" s="22"/>
      <c r="F943" s="37">
        <f>Source!AM902</f>
        <v>107.59</v>
      </c>
      <c r="G943" s="38" t="str">
        <f>Source!DE902</f>
        <v>)*1,2)*1,25</v>
      </c>
      <c r="H943" s="37">
        <f>ROUND(Source!AD902*Source!I902, 2)</f>
        <v>51.64</v>
      </c>
      <c r="I943" s="38"/>
      <c r="J943" s="38">
        <f>IF(Source!BB902&lt;&gt; 0, Source!BB902, 1)</f>
        <v>1</v>
      </c>
      <c r="K943" s="37">
        <f>Source!Q902</f>
        <v>51.64</v>
      </c>
      <c r="L943" s="39"/>
    </row>
    <row r="944" spans="1:26" ht="14.25">
      <c r="A944" s="16"/>
      <c r="B944" s="58"/>
      <c r="C944" s="58" t="s">
        <v>981</v>
      </c>
      <c r="D944" s="36"/>
      <c r="E944" s="22"/>
      <c r="F944" s="37">
        <f>Source!AN902</f>
        <v>9.41</v>
      </c>
      <c r="G944" s="38" t="str">
        <f>Source!DF902</f>
        <v>)*1,2)*1,25</v>
      </c>
      <c r="H944" s="40">
        <f>ROUND(Source!AE902*Source!I902, 2)</f>
        <v>4.5199999999999996</v>
      </c>
      <c r="I944" s="38"/>
      <c r="J944" s="38">
        <f>IF(Source!BS902&lt;&gt; 0, Source!BS902, 1)</f>
        <v>1</v>
      </c>
      <c r="K944" s="40">
        <f>Source!R902</f>
        <v>4.5199999999999996</v>
      </c>
      <c r="L944" s="39"/>
      <c r="R944">
        <f>H944</f>
        <v>4.5199999999999996</v>
      </c>
    </row>
    <row r="945" spans="1:26" ht="14.25">
      <c r="A945" s="16"/>
      <c r="B945" s="58"/>
      <c r="C945" s="58" t="s">
        <v>982</v>
      </c>
      <c r="D945" s="36"/>
      <c r="E945" s="22"/>
      <c r="F945" s="37">
        <f>Source!AL902</f>
        <v>577.76</v>
      </c>
      <c r="G945" s="38" t="str">
        <f>Source!DD902</f>
        <v/>
      </c>
      <c r="H945" s="37">
        <f>ROUND(Source!AC902*Source!I902, 2)</f>
        <v>184.88</v>
      </c>
      <c r="I945" s="38"/>
      <c r="J945" s="38">
        <f>IF(Source!BC902&lt;&gt; 0, Source!BC902, 1)</f>
        <v>1</v>
      </c>
      <c r="K945" s="37">
        <f>Source!P902</f>
        <v>184.88</v>
      </c>
      <c r="L945" s="39"/>
    </row>
    <row r="946" spans="1:26" ht="14.25">
      <c r="A946" s="16"/>
      <c r="B946" s="58"/>
      <c r="C946" s="58" t="s">
        <v>983</v>
      </c>
      <c r="D946" s="36" t="s">
        <v>984</v>
      </c>
      <c r="E946" s="22">
        <f>Source!BZ902</f>
        <v>128</v>
      </c>
      <c r="F946" s="167" t="str">
        <f>CONCATENATE(" )", Source!DL902, Source!FT902, "=", Source!FX902)</f>
        <v xml:space="preserve"> )*0,9=115,2</v>
      </c>
      <c r="G946" s="168"/>
      <c r="H946" s="37">
        <f>SUM(S940:S948)</f>
        <v>364.82</v>
      </c>
      <c r="I946" s="41"/>
      <c r="J946" s="32">
        <f>Source!AT902</f>
        <v>115</v>
      </c>
      <c r="K946" s="37">
        <f>SUM(T940:T948)</f>
        <v>364.18</v>
      </c>
      <c r="L946" s="39"/>
    </row>
    <row r="947" spans="1:26" ht="14.25">
      <c r="A947" s="16"/>
      <c r="B947" s="58"/>
      <c r="C947" s="58" t="s">
        <v>985</v>
      </c>
      <c r="D947" s="36" t="s">
        <v>984</v>
      </c>
      <c r="E947" s="22">
        <f>Source!CA902</f>
        <v>83</v>
      </c>
      <c r="F947" s="167" t="str">
        <f>CONCATENATE(" )", Source!DM902, Source!FU902, "=", Source!FY902)</f>
        <v xml:space="preserve"> )*0,85=70,55</v>
      </c>
      <c r="G947" s="168"/>
      <c r="H947" s="37">
        <f>SUM(U940:U948)</f>
        <v>223.42</v>
      </c>
      <c r="I947" s="41"/>
      <c r="J947" s="32">
        <f>Source!AU902</f>
        <v>71</v>
      </c>
      <c r="K947" s="37">
        <f>SUM(V940:V948)</f>
        <v>224.84</v>
      </c>
      <c r="L947" s="39"/>
    </row>
    <row r="948" spans="1:26" ht="14.25">
      <c r="A948" s="59"/>
      <c r="B948" s="60"/>
      <c r="C948" s="60" t="s">
        <v>986</v>
      </c>
      <c r="D948" s="42" t="s">
        <v>987</v>
      </c>
      <c r="E948" s="43">
        <f>Source!AQ902</f>
        <v>80.88</v>
      </c>
      <c r="F948" s="44"/>
      <c r="G948" s="45" t="str">
        <f>Source!DI902</f>
        <v>)*1,2)*1,15</v>
      </c>
      <c r="H948" s="44"/>
      <c r="I948" s="45"/>
      <c r="J948" s="45"/>
      <c r="K948" s="44"/>
      <c r="L948" s="46">
        <f>Source!U902</f>
        <v>35.716608000000001</v>
      </c>
    </row>
    <row r="949" spans="1:26" ht="15">
      <c r="G949" s="166">
        <f>H942+H943+H945+H946+H947</f>
        <v>1136.92</v>
      </c>
      <c r="H949" s="166"/>
      <c r="J949" s="166">
        <f>K942+K943+K945+K946+K947</f>
        <v>1137.7</v>
      </c>
      <c r="K949" s="166"/>
      <c r="L949" s="47">
        <f>Source!U902</f>
        <v>35.716608000000001</v>
      </c>
      <c r="O949" s="26">
        <f>G949</f>
        <v>1136.92</v>
      </c>
      <c r="P949" s="26">
        <f>J949</f>
        <v>1137.7</v>
      </c>
      <c r="Q949" s="26">
        <f>L949</f>
        <v>35.716608000000001</v>
      </c>
      <c r="W949">
        <f>IF(Source!BI902&lt;=1,H942+H943+H945+H946+H947, 0)</f>
        <v>1136.92</v>
      </c>
      <c r="X949">
        <f>IF(Source!BI902=2,H942+H943+H945+H946+H947, 0)</f>
        <v>0</v>
      </c>
      <c r="Y949">
        <f>IF(Source!BI902=3,H942+H943+H945+H946+H947, 0)</f>
        <v>0</v>
      </c>
      <c r="Z949">
        <f>IF(Source!BI902=4,H942+H943+H945+H946+H947, 0)</f>
        <v>0</v>
      </c>
    </row>
    <row r="950" spans="1:26" ht="42.75">
      <c r="A950" s="59" t="str">
        <f>Source!E904</f>
        <v>166</v>
      </c>
      <c r="B950" s="60" t="str">
        <f>Source!F904</f>
        <v>19.1.01.03-0053</v>
      </c>
      <c r="C950" s="60" t="str">
        <f>Source!G904</f>
        <v>Воздуховоды из оцинкованной стали с шиной и уголками толщиной 1,0 мм, периметром 3200 мм</v>
      </c>
      <c r="D950" s="42" t="str">
        <f>Source!H904</f>
        <v>м2</v>
      </c>
      <c r="E950" s="43">
        <f>Source!I904</f>
        <v>32</v>
      </c>
      <c r="F950" s="44">
        <f>Source!AL904</f>
        <v>170.81</v>
      </c>
      <c r="G950" s="45" t="str">
        <f>Source!DD904</f>
        <v/>
      </c>
      <c r="H950" s="44">
        <f>ROUND(Source!AC904*Source!I904, 2)</f>
        <v>5465.92</v>
      </c>
      <c r="I950" s="45" t="str">
        <f>Source!BO904</f>
        <v/>
      </c>
      <c r="J950" s="45">
        <f>IF(Source!BC904&lt;&gt; 0, Source!BC904, 1)</f>
        <v>1</v>
      </c>
      <c r="K950" s="44">
        <f>Source!P904</f>
        <v>5465.92</v>
      </c>
      <c r="L950" s="48"/>
      <c r="S950">
        <f>ROUND((Source!FX904/100)*((ROUND(Source!AF904*Source!I904, 2)+ROUND(Source!AE904*Source!I904, 2))), 2)</f>
        <v>0</v>
      </c>
      <c r="T950">
        <f>Source!X904</f>
        <v>0</v>
      </c>
      <c r="U950">
        <f>ROUND((Source!FY904/100)*((ROUND(Source!AF904*Source!I904, 2)+ROUND(Source!AE904*Source!I904, 2))), 2)</f>
        <v>0</v>
      </c>
      <c r="V950">
        <f>Source!Y904</f>
        <v>0</v>
      </c>
    </row>
    <row r="951" spans="1:26" ht="15">
      <c r="G951" s="166">
        <f>H950</f>
        <v>5465.92</v>
      </c>
      <c r="H951" s="166"/>
      <c r="J951" s="166">
        <f>K950</f>
        <v>5465.92</v>
      </c>
      <c r="K951" s="166"/>
      <c r="L951" s="47">
        <f>Source!U904</f>
        <v>0</v>
      </c>
      <c r="O951" s="26">
        <f>G951</f>
        <v>5465.92</v>
      </c>
      <c r="P951" s="26">
        <f>J951</f>
        <v>5465.92</v>
      </c>
      <c r="Q951" s="26">
        <f>L951</f>
        <v>0</v>
      </c>
      <c r="W951">
        <f>IF(Source!BI904&lt;=1,H950, 0)</f>
        <v>5465.92</v>
      </c>
      <c r="X951">
        <f>IF(Source!BI904=2,H950, 0)</f>
        <v>0</v>
      </c>
      <c r="Y951">
        <f>IF(Source!BI904=3,H950, 0)</f>
        <v>0</v>
      </c>
      <c r="Z951">
        <f>IF(Source!BI904=4,H950, 0)</f>
        <v>0</v>
      </c>
    </row>
    <row r="952" spans="1:26" ht="105">
      <c r="A952" s="16" t="str">
        <f>Source!E906</f>
        <v>167</v>
      </c>
      <c r="B952" s="58" t="s">
        <v>1053</v>
      </c>
      <c r="C952" s="58" t="str">
        <f>Source!G906</f>
        <v>Прокладка воздуховодов из листовой оцинкованной стали и алюминия класса П (плотные) толщиной 1,0 мм, диаметром от 900 до 1000 мм</v>
      </c>
      <c r="D952" s="36" t="str">
        <f>Source!H906</f>
        <v>100 м2</v>
      </c>
      <c r="E952" s="22">
        <f>Source!I906</f>
        <v>7.9128000000000004E-2</v>
      </c>
      <c r="F952" s="37">
        <f>Source!AL906+Source!AM906+Source!AO906</f>
        <v>1385.92</v>
      </c>
      <c r="G952" s="38"/>
      <c r="H952" s="37"/>
      <c r="I952" s="38" t="str">
        <f>Source!BO906</f>
        <v/>
      </c>
      <c r="J952" s="38"/>
      <c r="K952" s="37"/>
      <c r="L952" s="39"/>
      <c r="S952">
        <f>ROUND((Source!FX906/100)*((ROUND(Source!AF906*Source!I906, 2)+ROUND(Source!AE906*Source!I906, 2))), 2)</f>
        <v>90.09</v>
      </c>
      <c r="T952">
        <f>Source!X906</f>
        <v>89.93</v>
      </c>
      <c r="U952">
        <f>ROUND((Source!FY906/100)*((ROUND(Source!AF906*Source!I906, 2)+ROUND(Source!AE906*Source!I906, 2))), 2)</f>
        <v>55.17</v>
      </c>
      <c r="V952">
        <f>Source!Y906</f>
        <v>55.52</v>
      </c>
    </row>
    <row r="953" spans="1:26">
      <c r="C953" s="29" t="str">
        <f>"Объем: "&amp;Source!I906&amp;"=(3,14*"&amp;"0,63*"&amp;"4)/"&amp;"100"</f>
        <v>Объем: 0,079128=(3,14*0,63*4)/100</v>
      </c>
    </row>
    <row r="954" spans="1:26" ht="14.25">
      <c r="A954" s="16"/>
      <c r="B954" s="58"/>
      <c r="C954" s="58" t="s">
        <v>980</v>
      </c>
      <c r="D954" s="36"/>
      <c r="E954" s="22"/>
      <c r="F954" s="37">
        <f>Source!AO906</f>
        <v>706.89</v>
      </c>
      <c r="G954" s="38" t="str">
        <f>Source!DG906</f>
        <v>)*1,2)*1,15</v>
      </c>
      <c r="H954" s="37">
        <f>ROUND(Source!AF906*Source!I906, 2)</f>
        <v>77.19</v>
      </c>
      <c r="I954" s="38"/>
      <c r="J954" s="38">
        <f>IF(Source!BA906&lt;&gt; 0, Source!BA906, 1)</f>
        <v>1</v>
      </c>
      <c r="K954" s="37">
        <f>Source!S906</f>
        <v>77.19</v>
      </c>
      <c r="L954" s="39"/>
      <c r="R954">
        <f>H954</f>
        <v>77.19</v>
      </c>
    </row>
    <row r="955" spans="1:26" ht="14.25">
      <c r="A955" s="16"/>
      <c r="B955" s="58"/>
      <c r="C955" s="58" t="s">
        <v>104</v>
      </c>
      <c r="D955" s="36"/>
      <c r="E955" s="22"/>
      <c r="F955" s="37">
        <f>Source!AM906</f>
        <v>101.27</v>
      </c>
      <c r="G955" s="38" t="str">
        <f>Source!DE906</f>
        <v>)*1,2)*1,25</v>
      </c>
      <c r="H955" s="37">
        <f>ROUND(Source!AD906*Source!I906, 2)</f>
        <v>12.02</v>
      </c>
      <c r="I955" s="38"/>
      <c r="J955" s="38">
        <f>IF(Source!BB906&lt;&gt; 0, Source!BB906, 1)</f>
        <v>1</v>
      </c>
      <c r="K955" s="37">
        <f>Source!Q906</f>
        <v>12.02</v>
      </c>
      <c r="L955" s="39"/>
    </row>
    <row r="956" spans="1:26" ht="14.25">
      <c r="A956" s="16"/>
      <c r="B956" s="58"/>
      <c r="C956" s="58" t="s">
        <v>981</v>
      </c>
      <c r="D956" s="36"/>
      <c r="E956" s="22"/>
      <c r="F956" s="37">
        <f>Source!AN906</f>
        <v>8.5399999999999991</v>
      </c>
      <c r="G956" s="38" t="str">
        <f>Source!DF906</f>
        <v>)*1,2)*1,25</v>
      </c>
      <c r="H956" s="40">
        <f>ROUND(Source!AE906*Source!I906, 2)</f>
        <v>1.01</v>
      </c>
      <c r="I956" s="38"/>
      <c r="J956" s="38">
        <f>IF(Source!BS906&lt;&gt; 0, Source!BS906, 1)</f>
        <v>1</v>
      </c>
      <c r="K956" s="40">
        <f>Source!R906</f>
        <v>1.01</v>
      </c>
      <c r="L956" s="39"/>
      <c r="R956">
        <f>H956</f>
        <v>1.01</v>
      </c>
    </row>
    <row r="957" spans="1:26" ht="14.25">
      <c r="A957" s="16"/>
      <c r="B957" s="58"/>
      <c r="C957" s="58" t="s">
        <v>982</v>
      </c>
      <c r="D957" s="36"/>
      <c r="E957" s="22"/>
      <c r="F957" s="37">
        <f>Source!AL906</f>
        <v>577.76</v>
      </c>
      <c r="G957" s="38" t="str">
        <f>Source!DD906</f>
        <v/>
      </c>
      <c r="H957" s="37">
        <f>ROUND(Source!AC906*Source!I906, 2)</f>
        <v>45.72</v>
      </c>
      <c r="I957" s="38"/>
      <c r="J957" s="38">
        <f>IF(Source!BC906&lt;&gt; 0, Source!BC906, 1)</f>
        <v>1</v>
      </c>
      <c r="K957" s="37">
        <f>Source!P906</f>
        <v>45.72</v>
      </c>
      <c r="L957" s="39"/>
    </row>
    <row r="958" spans="1:26" ht="14.25">
      <c r="A958" s="16"/>
      <c r="B958" s="58"/>
      <c r="C958" s="58" t="s">
        <v>983</v>
      </c>
      <c r="D958" s="36" t="s">
        <v>984</v>
      </c>
      <c r="E958" s="22">
        <f>Source!BZ906</f>
        <v>128</v>
      </c>
      <c r="F958" s="167" t="str">
        <f>CONCATENATE(" )", Source!DL906, Source!FT906, "=", Source!FX906)</f>
        <v xml:space="preserve"> )*0,9=115,2</v>
      </c>
      <c r="G958" s="168"/>
      <c r="H958" s="37">
        <f>SUM(S952:S960)</f>
        <v>90.09</v>
      </c>
      <c r="I958" s="41"/>
      <c r="J958" s="32">
        <f>Source!AT906</f>
        <v>115</v>
      </c>
      <c r="K958" s="37">
        <f>SUM(T952:T960)</f>
        <v>89.93</v>
      </c>
      <c r="L958" s="39"/>
    </row>
    <row r="959" spans="1:26" ht="14.25">
      <c r="A959" s="16"/>
      <c r="B959" s="58"/>
      <c r="C959" s="58" t="s">
        <v>985</v>
      </c>
      <c r="D959" s="36" t="s">
        <v>984</v>
      </c>
      <c r="E959" s="22">
        <f>Source!CA906</f>
        <v>83</v>
      </c>
      <c r="F959" s="167" t="str">
        <f>CONCATENATE(" )", Source!DM906, Source!FU906, "=", Source!FY906)</f>
        <v xml:space="preserve"> )*0,85=70,55</v>
      </c>
      <c r="G959" s="168"/>
      <c r="H959" s="37">
        <f>SUM(U952:U960)</f>
        <v>55.17</v>
      </c>
      <c r="I959" s="41"/>
      <c r="J959" s="32">
        <f>Source!AU906</f>
        <v>71</v>
      </c>
      <c r="K959" s="37">
        <f>SUM(V952:V960)</f>
        <v>55.52</v>
      </c>
      <c r="L959" s="39"/>
    </row>
    <row r="960" spans="1:26" ht="14.25">
      <c r="A960" s="59"/>
      <c r="B960" s="60"/>
      <c r="C960" s="60" t="s">
        <v>986</v>
      </c>
      <c r="D960" s="42" t="s">
        <v>987</v>
      </c>
      <c r="E960" s="43">
        <f>Source!AQ906</f>
        <v>80.88</v>
      </c>
      <c r="F960" s="44"/>
      <c r="G960" s="45" t="str">
        <f>Source!DI906</f>
        <v>)*1,2)*1,15</v>
      </c>
      <c r="H960" s="44"/>
      <c r="I960" s="45"/>
      <c r="J960" s="45"/>
      <c r="K960" s="44"/>
      <c r="L960" s="46">
        <f>Source!U906</f>
        <v>8.8318242431999998</v>
      </c>
    </row>
    <row r="961" spans="1:32" ht="15">
      <c r="G961" s="166">
        <f>H954+H955+H957+H958+H959</f>
        <v>280.19</v>
      </c>
      <c r="H961" s="166"/>
      <c r="J961" s="166">
        <f>K954+K955+K957+K958+K959</f>
        <v>280.38</v>
      </c>
      <c r="K961" s="166"/>
      <c r="L961" s="47">
        <f>Source!U906</f>
        <v>8.8318242431999998</v>
      </c>
      <c r="O961" s="26">
        <f>G961</f>
        <v>280.19</v>
      </c>
      <c r="P961" s="26">
        <f>J961</f>
        <v>280.38</v>
      </c>
      <c r="Q961" s="26">
        <f>L961</f>
        <v>8.8318242431999998</v>
      </c>
      <c r="W961">
        <f>IF(Source!BI906&lt;=1,H954+H955+H957+H958+H959, 0)</f>
        <v>280.19</v>
      </c>
      <c r="X961">
        <f>IF(Source!BI906=2,H954+H955+H957+H958+H959, 0)</f>
        <v>0</v>
      </c>
      <c r="Y961">
        <f>IF(Source!BI906=3,H954+H955+H957+H958+H959, 0)</f>
        <v>0</v>
      </c>
      <c r="Z961">
        <f>IF(Source!BI906=4,H954+H955+H957+H958+H959, 0)</f>
        <v>0</v>
      </c>
    </row>
    <row r="962" spans="1:32" ht="42.75">
      <c r="A962" s="59" t="str">
        <f>Source!E908</f>
        <v>168</v>
      </c>
      <c r="B962" s="60" t="str">
        <f>Source!F908</f>
        <v>19.1.01.03-0082</v>
      </c>
      <c r="C962" s="60" t="str">
        <f>Source!G908</f>
        <v>Воздуховоды из оцинкованной стали толщиной 1,0 мм, диаметром до 1000 мм (прим.630 мм)</v>
      </c>
      <c r="D962" s="42" t="str">
        <f>Source!H908</f>
        <v>м2</v>
      </c>
      <c r="E962" s="43">
        <f>Source!I908</f>
        <v>7.9127999999999998</v>
      </c>
      <c r="F962" s="44">
        <f>Source!AL908</f>
        <v>102.06</v>
      </c>
      <c r="G962" s="45" t="str">
        <f>Source!DD908</f>
        <v/>
      </c>
      <c r="H962" s="44">
        <f>ROUND(Source!AC908*Source!I908, 2)</f>
        <v>807.58</v>
      </c>
      <c r="I962" s="45" t="str">
        <f>Source!BO908</f>
        <v/>
      </c>
      <c r="J962" s="45">
        <f>IF(Source!BC908&lt;&gt; 0, Source!BC908, 1)</f>
        <v>1</v>
      </c>
      <c r="K962" s="44">
        <f>Source!P908</f>
        <v>807.58</v>
      </c>
      <c r="L962" s="48"/>
      <c r="S962">
        <f>ROUND((Source!FX908/100)*((ROUND(Source!AF908*Source!I908, 2)+ROUND(Source!AE908*Source!I908, 2))), 2)</f>
        <v>0</v>
      </c>
      <c r="T962">
        <f>Source!X908</f>
        <v>0</v>
      </c>
      <c r="U962">
        <f>ROUND((Source!FY908/100)*((ROUND(Source!AF908*Source!I908, 2)+ROUND(Source!AE908*Source!I908, 2))), 2)</f>
        <v>0</v>
      </c>
      <c r="V962">
        <f>Source!Y908</f>
        <v>0</v>
      </c>
    </row>
    <row r="963" spans="1:32" ht="15">
      <c r="G963" s="166">
        <f>H962</f>
        <v>807.58</v>
      </c>
      <c r="H963" s="166"/>
      <c r="J963" s="166">
        <f>K962</f>
        <v>807.58</v>
      </c>
      <c r="K963" s="166"/>
      <c r="L963" s="47">
        <f>Source!U908</f>
        <v>0</v>
      </c>
      <c r="O963" s="26">
        <f>G963</f>
        <v>807.58</v>
      </c>
      <c r="P963" s="26">
        <f>J963</f>
        <v>807.58</v>
      </c>
      <c r="Q963" s="26">
        <f>L963</f>
        <v>0</v>
      </c>
      <c r="W963">
        <f>IF(Source!BI908&lt;=1,H962, 0)</f>
        <v>807.58</v>
      </c>
      <c r="X963">
        <f>IF(Source!BI908=2,H962, 0)</f>
        <v>0</v>
      </c>
      <c r="Y963">
        <f>IF(Source!BI908=3,H962, 0)</f>
        <v>0</v>
      </c>
      <c r="Z963">
        <f>IF(Source!BI908=4,H962, 0)</f>
        <v>0</v>
      </c>
    </row>
    <row r="964" spans="1:32" ht="68.25">
      <c r="A964" s="59" t="str">
        <f>Source!E910</f>
        <v>169</v>
      </c>
      <c r="B964" s="60" t="str">
        <f>Source!F910</f>
        <v>прайс</v>
      </c>
      <c r="C964" s="60" t="s">
        <v>1054</v>
      </c>
      <c r="D964" s="42" t="str">
        <f>Source!H910</f>
        <v>шт.</v>
      </c>
      <c r="E964" s="43">
        <f>Source!I910</f>
        <v>1</v>
      </c>
      <c r="F964" s="44">
        <f>Source!AL910</f>
        <v>24.71</v>
      </c>
      <c r="G964" s="45" t="str">
        <f>Source!DD910</f>
        <v/>
      </c>
      <c r="H964" s="44">
        <f>ROUND(Source!AC910*Source!I910, 2)</f>
        <v>24.71</v>
      </c>
      <c r="I964" s="45" t="str">
        <f>Source!BO910</f>
        <v/>
      </c>
      <c r="J964" s="45">
        <f>IF(Source!BC910&lt;&gt; 0, Source!BC910, 1)</f>
        <v>1</v>
      </c>
      <c r="K964" s="44">
        <f>Source!P910</f>
        <v>24.71</v>
      </c>
      <c r="L964" s="48"/>
      <c r="S964">
        <f>ROUND((Source!FX910/100)*((ROUND(Source!AF910*Source!I910, 2)+ROUND(Source!AE910*Source!I910, 2))), 2)</f>
        <v>0</v>
      </c>
      <c r="T964">
        <f>Source!X910</f>
        <v>0</v>
      </c>
      <c r="U964">
        <f>ROUND((Source!FY910/100)*((ROUND(Source!AF910*Source!I910, 2)+ROUND(Source!AE910*Source!I910, 2))), 2)</f>
        <v>0</v>
      </c>
      <c r="V964">
        <f>Source!Y910</f>
        <v>0</v>
      </c>
    </row>
    <row r="965" spans="1:32" ht="15">
      <c r="G965" s="166">
        <f>H964</f>
        <v>24.71</v>
      </c>
      <c r="H965" s="166"/>
      <c r="J965" s="166">
        <f>K964</f>
        <v>24.71</v>
      </c>
      <c r="K965" s="166"/>
      <c r="L965" s="47">
        <f>Source!U910</f>
        <v>0</v>
      </c>
      <c r="O965" s="26">
        <f>G965</f>
        <v>24.71</v>
      </c>
      <c r="P965" s="26">
        <f>J965</f>
        <v>24.71</v>
      </c>
      <c r="Q965" s="26">
        <f>L965</f>
        <v>0</v>
      </c>
      <c r="W965">
        <f>IF(Source!BI910&lt;=1,H964, 0)</f>
        <v>24.71</v>
      </c>
      <c r="X965">
        <f>IF(Source!BI910=2,H964, 0)</f>
        <v>0</v>
      </c>
      <c r="Y965">
        <f>IF(Source!BI910=3,H964, 0)</f>
        <v>0</v>
      </c>
      <c r="Z965">
        <f>IF(Source!BI910=4,H964, 0)</f>
        <v>0</v>
      </c>
    </row>
    <row r="966" spans="1:32" ht="68.25">
      <c r="A966" s="59" t="str">
        <f>Source!E912</f>
        <v>170</v>
      </c>
      <c r="B966" s="60" t="str">
        <f>Source!F912</f>
        <v>прайс</v>
      </c>
      <c r="C966" s="60" t="s">
        <v>1055</v>
      </c>
      <c r="D966" s="42" t="str">
        <f>Source!H912</f>
        <v>шт.</v>
      </c>
      <c r="E966" s="43">
        <f>Source!I912</f>
        <v>1</v>
      </c>
      <c r="F966" s="44">
        <f>Source!AL912</f>
        <v>124.67999999999999</v>
      </c>
      <c r="G966" s="45" t="str">
        <f>Source!DD912</f>
        <v/>
      </c>
      <c r="H966" s="44">
        <f>ROUND(Source!AC912*Source!I912, 2)</f>
        <v>124.68</v>
      </c>
      <c r="I966" s="45" t="str">
        <f>Source!BO912</f>
        <v/>
      </c>
      <c r="J966" s="45">
        <f>IF(Source!BC912&lt;&gt; 0, Source!BC912, 1)</f>
        <v>1</v>
      </c>
      <c r="K966" s="44">
        <f>Source!P912</f>
        <v>124.68</v>
      </c>
      <c r="L966" s="48"/>
      <c r="S966">
        <f>ROUND((Source!FX912/100)*((ROUND(Source!AF912*Source!I912, 2)+ROUND(Source!AE912*Source!I912, 2))), 2)</f>
        <v>0</v>
      </c>
      <c r="T966">
        <f>Source!X912</f>
        <v>0</v>
      </c>
      <c r="U966">
        <f>ROUND((Source!FY912/100)*((ROUND(Source!AF912*Source!I912, 2)+ROUND(Source!AE912*Source!I912, 2))), 2)</f>
        <v>0</v>
      </c>
      <c r="V966">
        <f>Source!Y912</f>
        <v>0</v>
      </c>
    </row>
    <row r="967" spans="1:32" ht="15">
      <c r="G967" s="166">
        <f>H966</f>
        <v>124.68</v>
      </c>
      <c r="H967" s="166"/>
      <c r="J967" s="166">
        <f>K966</f>
        <v>124.68</v>
      </c>
      <c r="K967" s="166"/>
      <c r="L967" s="47">
        <f>Source!U912</f>
        <v>0</v>
      </c>
      <c r="O967" s="26">
        <f>G967</f>
        <v>124.68</v>
      </c>
      <c r="P967" s="26">
        <f>J967</f>
        <v>124.68</v>
      </c>
      <c r="Q967" s="26">
        <f>L967</f>
        <v>0</v>
      </c>
      <c r="W967">
        <f>IF(Source!BI912&lt;=1,H966, 0)</f>
        <v>124.68</v>
      </c>
      <c r="X967">
        <f>IF(Source!BI912=2,H966, 0)</f>
        <v>0</v>
      </c>
      <c r="Y967">
        <f>IF(Source!BI912=3,H966, 0)</f>
        <v>0</v>
      </c>
      <c r="Z967">
        <f>IF(Source!BI912=4,H966, 0)</f>
        <v>0</v>
      </c>
    </row>
    <row r="968" spans="1:32" ht="28.5">
      <c r="A968" s="59" t="str">
        <f>Source!E914</f>
        <v>171</v>
      </c>
      <c r="B968" s="60" t="str">
        <f>Source!F914</f>
        <v>19.1.01.07-0051</v>
      </c>
      <c r="C968" s="60" t="str">
        <f>Source!G914</f>
        <v>Врезка из оцинкованной стали, диаметром 800/600 мм (прим.1000/600)</v>
      </c>
      <c r="D968" s="42" t="str">
        <f>Source!H914</f>
        <v>шт.</v>
      </c>
      <c r="E968" s="43">
        <f>Source!I914</f>
        <v>2</v>
      </c>
      <c r="F968" s="44">
        <f>Source!AL914</f>
        <v>89.3</v>
      </c>
      <c r="G968" s="45" t="str">
        <f>Source!DD914</f>
        <v/>
      </c>
      <c r="H968" s="44">
        <f>ROUND(Source!AC914*Source!I914, 2)</f>
        <v>178.6</v>
      </c>
      <c r="I968" s="45" t="str">
        <f>Source!BO914</f>
        <v/>
      </c>
      <c r="J968" s="45">
        <f>IF(Source!BC914&lt;&gt; 0, Source!BC914, 1)</f>
        <v>1</v>
      </c>
      <c r="K968" s="44">
        <f>Source!P914</f>
        <v>178.6</v>
      </c>
      <c r="L968" s="48"/>
      <c r="S968">
        <f>ROUND((Source!FX914/100)*((ROUND(Source!AF914*Source!I914, 2)+ROUND(Source!AE914*Source!I914, 2))), 2)</f>
        <v>0</v>
      </c>
      <c r="T968">
        <f>Source!X914</f>
        <v>0</v>
      </c>
      <c r="U968">
        <f>ROUND((Source!FY914/100)*((ROUND(Source!AF914*Source!I914, 2)+ROUND(Source!AE914*Source!I914, 2))), 2)</f>
        <v>0</v>
      </c>
      <c r="V968">
        <f>Source!Y914</f>
        <v>0</v>
      </c>
    </row>
    <row r="969" spans="1:32" ht="15">
      <c r="G969" s="166">
        <f>H968</f>
        <v>178.6</v>
      </c>
      <c r="H969" s="166"/>
      <c r="J969" s="166">
        <f>K968</f>
        <v>178.6</v>
      </c>
      <c r="K969" s="166"/>
      <c r="L969" s="47">
        <f>Source!U914</f>
        <v>0</v>
      </c>
      <c r="O969" s="26">
        <f>G969</f>
        <v>178.6</v>
      </c>
      <c r="P969" s="26">
        <f>J969</f>
        <v>178.6</v>
      </c>
      <c r="Q969" s="26">
        <f>L969</f>
        <v>0</v>
      </c>
      <c r="W969">
        <f>IF(Source!BI914&lt;=1,H968, 0)</f>
        <v>178.6</v>
      </c>
      <c r="X969">
        <f>IF(Source!BI914=2,H968, 0)</f>
        <v>0</v>
      </c>
      <c r="Y969">
        <f>IF(Source!BI914=3,H968, 0)</f>
        <v>0</v>
      </c>
      <c r="Z969">
        <f>IF(Source!BI914=4,H968, 0)</f>
        <v>0</v>
      </c>
    </row>
    <row r="971" spans="1:32" ht="15">
      <c r="A971" s="171" t="str">
        <f>CONCATENATE("Итого по разделу: ",IF(Source!G916&lt;&gt;"Новый раздел", Source!G916, ""))</f>
        <v>Итого по разделу: 16.Система ВД1(сетевые элементы)</v>
      </c>
      <c r="B971" s="171"/>
      <c r="C971" s="171"/>
      <c r="D971" s="171"/>
      <c r="E971" s="171"/>
      <c r="F971" s="171"/>
      <c r="G971" s="159">
        <f>SUM(O908:O970)</f>
        <v>25508.699999999993</v>
      </c>
      <c r="H971" s="159"/>
      <c r="I971" s="35"/>
      <c r="J971" s="159">
        <f>SUM(P908:P970)</f>
        <v>25511.350000000002</v>
      </c>
      <c r="K971" s="159"/>
      <c r="L971" s="47">
        <f>SUM(Q908:Q970)</f>
        <v>94.778224243199986</v>
      </c>
      <c r="AF971" s="63" t="str">
        <f>CONCATENATE("Итого по разделу: ",IF(Source!G916&lt;&gt;"Новый раздел", Source!G916, ""))</f>
        <v>Итого по разделу: 16.Система ВД1(сетевые элементы)</v>
      </c>
    </row>
    <row r="975" spans="1:32" ht="16.5">
      <c r="A975" s="169" t="str">
        <f>CONCATENATE("Раздел: ",IF(Source!G946&lt;&gt;"Новый раздел", Source!G946, ""))</f>
        <v>Раздел: 17.Система ВД2(сетевые элементы)</v>
      </c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</row>
    <row r="976" spans="1:32" ht="105">
      <c r="A976" s="16" t="str">
        <f>Source!E951</f>
        <v>172</v>
      </c>
      <c r="B976" s="58" t="s">
        <v>1048</v>
      </c>
      <c r="C976" s="58" t="str">
        <f>Source!G951</f>
        <v>Установка клапанов огнезадерживающих с ручной регулировкой периметром до 3200 мм</v>
      </c>
      <c r="D976" s="36" t="str">
        <f>Source!H951</f>
        <v>ШТ</v>
      </c>
      <c r="E976" s="22">
        <f>Source!I951</f>
        <v>2</v>
      </c>
      <c r="F976" s="37">
        <f>Source!AL951+Source!AM951+Source!AO951</f>
        <v>90.42</v>
      </c>
      <c r="G976" s="38"/>
      <c r="H976" s="37"/>
      <c r="I976" s="38" t="str">
        <f>Source!BO951</f>
        <v/>
      </c>
      <c r="J976" s="38"/>
      <c r="K976" s="37"/>
      <c r="L976" s="39"/>
      <c r="S976">
        <f>ROUND((Source!FX951/100)*((ROUND(Source!AF951*Source!I951, 2)+ROUND(Source!AE951*Source!I951, 2))), 2)</f>
        <v>167.04</v>
      </c>
      <c r="T976">
        <f>Source!X951</f>
        <v>166.75</v>
      </c>
      <c r="U976">
        <f>ROUND((Source!FY951/100)*((ROUND(Source!AF951*Source!I951, 2)+ROUND(Source!AE951*Source!I951, 2))), 2)</f>
        <v>102.3</v>
      </c>
      <c r="V976">
        <f>Source!Y951</f>
        <v>102.95</v>
      </c>
    </row>
    <row r="977" spans="1:26" ht="14.25">
      <c r="A977" s="16"/>
      <c r="B977" s="58"/>
      <c r="C977" s="58" t="s">
        <v>980</v>
      </c>
      <c r="D977" s="36"/>
      <c r="E977" s="22"/>
      <c r="F977" s="37">
        <f>Source!AO951</f>
        <v>52</v>
      </c>
      <c r="G977" s="38" t="str">
        <f>Source!DG951</f>
        <v>)*1,2)*1,15</v>
      </c>
      <c r="H977" s="37">
        <f>ROUND(Source!AF951*Source!I951, 2)</f>
        <v>143.52000000000001</v>
      </c>
      <c r="I977" s="38"/>
      <c r="J977" s="38">
        <f>IF(Source!BA951&lt;&gt; 0, Source!BA951, 1)</f>
        <v>1</v>
      </c>
      <c r="K977" s="37">
        <f>Source!S951</f>
        <v>143.52000000000001</v>
      </c>
      <c r="L977" s="39"/>
      <c r="R977">
        <f>H977</f>
        <v>143.52000000000001</v>
      </c>
    </row>
    <row r="978" spans="1:26" ht="14.25">
      <c r="A978" s="16"/>
      <c r="B978" s="58"/>
      <c r="C978" s="58" t="s">
        <v>104</v>
      </c>
      <c r="D978" s="36"/>
      <c r="E978" s="22"/>
      <c r="F978" s="37">
        <f>Source!AM951</f>
        <v>7.33</v>
      </c>
      <c r="G978" s="38" t="str">
        <f>Source!DE951</f>
        <v>)*1,2)*1,25</v>
      </c>
      <c r="H978" s="37">
        <f>ROUND(Source!AD951*Source!I951, 2)</f>
        <v>22</v>
      </c>
      <c r="I978" s="38"/>
      <c r="J978" s="38">
        <f>IF(Source!BB951&lt;&gt; 0, Source!BB951, 1)</f>
        <v>1</v>
      </c>
      <c r="K978" s="37">
        <f>Source!Q951</f>
        <v>22</v>
      </c>
      <c r="L978" s="39"/>
    </row>
    <row r="979" spans="1:26" ht="14.25">
      <c r="A979" s="16"/>
      <c r="B979" s="58"/>
      <c r="C979" s="58" t="s">
        <v>981</v>
      </c>
      <c r="D979" s="36"/>
      <c r="E979" s="22"/>
      <c r="F979" s="37">
        <f>Source!AN951</f>
        <v>0.49</v>
      </c>
      <c r="G979" s="38" t="str">
        <f>Source!DF951</f>
        <v>)*1,2)*1,25</v>
      </c>
      <c r="H979" s="40">
        <f>ROUND(Source!AE951*Source!I951, 2)</f>
        <v>1.48</v>
      </c>
      <c r="I979" s="38"/>
      <c r="J979" s="38">
        <f>IF(Source!BS951&lt;&gt; 0, Source!BS951, 1)</f>
        <v>1</v>
      </c>
      <c r="K979" s="40">
        <f>Source!R951</f>
        <v>1.48</v>
      </c>
      <c r="L979" s="39"/>
      <c r="R979">
        <f>H979</f>
        <v>1.48</v>
      </c>
    </row>
    <row r="980" spans="1:26" ht="14.25">
      <c r="A980" s="16"/>
      <c r="B980" s="58"/>
      <c r="C980" s="58" t="s">
        <v>982</v>
      </c>
      <c r="D980" s="36"/>
      <c r="E980" s="22"/>
      <c r="F980" s="37">
        <f>Source!AL951</f>
        <v>31.09</v>
      </c>
      <c r="G980" s="38" t="str">
        <f>Source!DD951</f>
        <v/>
      </c>
      <c r="H980" s="37">
        <f>ROUND(Source!AC951*Source!I951, 2)</f>
        <v>62.18</v>
      </c>
      <c r="I980" s="38"/>
      <c r="J980" s="38">
        <f>IF(Source!BC951&lt;&gt; 0, Source!BC951, 1)</f>
        <v>1</v>
      </c>
      <c r="K980" s="37">
        <f>Source!P951</f>
        <v>62.18</v>
      </c>
      <c r="L980" s="39"/>
    </row>
    <row r="981" spans="1:26" ht="14.25">
      <c r="A981" s="16"/>
      <c r="B981" s="58"/>
      <c r="C981" s="58" t="s">
        <v>983</v>
      </c>
      <c r="D981" s="36" t="s">
        <v>984</v>
      </c>
      <c r="E981" s="22">
        <f>Source!BZ951</f>
        <v>128</v>
      </c>
      <c r="F981" s="167" t="str">
        <f>CONCATENATE(" )", Source!DL951, Source!FT951, "=", Source!FX951)</f>
        <v xml:space="preserve"> )*0,9=115,2</v>
      </c>
      <c r="G981" s="168"/>
      <c r="H981" s="37">
        <f>SUM(S976:S983)</f>
        <v>167.04</v>
      </c>
      <c r="I981" s="41"/>
      <c r="J981" s="32">
        <f>Source!AT951</f>
        <v>115</v>
      </c>
      <c r="K981" s="37">
        <f>SUM(T976:T983)</f>
        <v>166.75</v>
      </c>
      <c r="L981" s="39"/>
    </row>
    <row r="982" spans="1:26" ht="14.25">
      <c r="A982" s="16"/>
      <c r="B982" s="58"/>
      <c r="C982" s="58" t="s">
        <v>985</v>
      </c>
      <c r="D982" s="36" t="s">
        <v>984</v>
      </c>
      <c r="E982" s="22">
        <f>Source!CA951</f>
        <v>83</v>
      </c>
      <c r="F982" s="167" t="str">
        <f>CONCATENATE(" )", Source!DM951, Source!FU951, "=", Source!FY951)</f>
        <v xml:space="preserve"> )*0,85=70,55</v>
      </c>
      <c r="G982" s="168"/>
      <c r="H982" s="37">
        <f>SUM(U976:U983)</f>
        <v>102.3</v>
      </c>
      <c r="I982" s="41"/>
      <c r="J982" s="32">
        <f>Source!AU951</f>
        <v>71</v>
      </c>
      <c r="K982" s="37">
        <f>SUM(V976:V983)</f>
        <v>102.95</v>
      </c>
      <c r="L982" s="39"/>
    </row>
    <row r="983" spans="1:26" ht="14.25">
      <c r="A983" s="59"/>
      <c r="B983" s="60"/>
      <c r="C983" s="60" t="s">
        <v>986</v>
      </c>
      <c r="D983" s="42" t="s">
        <v>987</v>
      </c>
      <c r="E983" s="43">
        <f>Source!AQ951</f>
        <v>5.95</v>
      </c>
      <c r="F983" s="44"/>
      <c r="G983" s="45" t="str">
        <f>Source!DI951</f>
        <v>)*1,2)*1,15</v>
      </c>
      <c r="H983" s="44"/>
      <c r="I983" s="45"/>
      <c r="J983" s="45"/>
      <c r="K983" s="44"/>
      <c r="L983" s="46">
        <f>Source!U951</f>
        <v>16.421999999999997</v>
      </c>
    </row>
    <row r="984" spans="1:26" ht="15">
      <c r="G984" s="166">
        <f>H977+H978+H980+H981+H982</f>
        <v>497.04</v>
      </c>
      <c r="H984" s="166"/>
      <c r="J984" s="166">
        <f>K977+K978+K980+K981+K982</f>
        <v>497.40000000000003</v>
      </c>
      <c r="K984" s="166"/>
      <c r="L984" s="47">
        <f>Source!U951</f>
        <v>16.421999999999997</v>
      </c>
      <c r="O984" s="26">
        <f>G984</f>
        <v>497.04</v>
      </c>
      <c r="P984" s="26">
        <f>J984</f>
        <v>497.40000000000003</v>
      </c>
      <c r="Q984" s="26">
        <f>L984</f>
        <v>16.421999999999997</v>
      </c>
      <c r="W984">
        <f>IF(Source!BI951&lt;=1,H977+H978+H980+H981+H982, 0)</f>
        <v>497.04</v>
      </c>
      <c r="X984">
        <f>IF(Source!BI951=2,H977+H978+H980+H981+H982, 0)</f>
        <v>0</v>
      </c>
      <c r="Y984">
        <f>IF(Source!BI951=3,H977+H978+H980+H981+H982, 0)</f>
        <v>0</v>
      </c>
      <c r="Z984">
        <f>IF(Source!BI951=4,H977+H978+H980+H981+H982, 0)</f>
        <v>0</v>
      </c>
    </row>
    <row r="985" spans="1:26" ht="28.5">
      <c r="A985" s="16" t="str">
        <f>Source!E953</f>
        <v>173</v>
      </c>
      <c r="B985" s="58" t="str">
        <f>Source!F953</f>
        <v>08.1.03.04-0001</v>
      </c>
      <c r="C985" s="58" t="str">
        <f>Source!G953</f>
        <v>Блочки</v>
      </c>
      <c r="D985" s="36" t="str">
        <f>Source!H953</f>
        <v>10 шт.</v>
      </c>
      <c r="E985" s="22">
        <f>Source!I953</f>
        <v>0.4</v>
      </c>
      <c r="F985" s="37">
        <f>Source!AL953</f>
        <v>228</v>
      </c>
      <c r="G985" s="38" t="str">
        <f>Source!DD953</f>
        <v/>
      </c>
      <c r="H985" s="37">
        <f>ROUND(Source!AC953*Source!I953, 2)</f>
        <v>91.2</v>
      </c>
      <c r="I985" s="38" t="str">
        <f>Source!BO953</f>
        <v/>
      </c>
      <c r="J985" s="38">
        <f>IF(Source!BC953&lt;&gt; 0, Source!BC953, 1)</f>
        <v>1</v>
      </c>
      <c r="K985" s="37">
        <f>Source!P953</f>
        <v>91.2</v>
      </c>
      <c r="L985" s="39"/>
      <c r="S985">
        <f>ROUND((Source!FX953/100)*((ROUND(Source!AF953*Source!I953, 2)+ROUND(Source!AE953*Source!I953, 2))), 2)</f>
        <v>0</v>
      </c>
      <c r="T985">
        <f>Source!X953</f>
        <v>0</v>
      </c>
      <c r="U985">
        <f>ROUND((Source!FY953/100)*((ROUND(Source!AF953*Source!I953, 2)+ROUND(Source!AE953*Source!I953, 2))), 2)</f>
        <v>0</v>
      </c>
      <c r="V985">
        <f>Source!Y953</f>
        <v>0</v>
      </c>
    </row>
    <row r="986" spans="1:26">
      <c r="A986" s="30"/>
      <c r="B986" s="30"/>
      <c r="C986" s="31" t="str">
        <f>"Объем: "&amp;Source!I953&amp;"=4/"&amp;"10"</f>
        <v>Объем: 0,4=4/10</v>
      </c>
      <c r="D986" s="30"/>
      <c r="E986" s="30"/>
      <c r="F986" s="30"/>
      <c r="G986" s="30"/>
      <c r="H986" s="30"/>
      <c r="I986" s="30"/>
      <c r="J986" s="30"/>
      <c r="K986" s="30"/>
      <c r="L986" s="30"/>
    </row>
    <row r="987" spans="1:26" ht="15">
      <c r="G987" s="166">
        <f>H985</f>
        <v>91.2</v>
      </c>
      <c r="H987" s="166"/>
      <c r="J987" s="166">
        <f>K985</f>
        <v>91.2</v>
      </c>
      <c r="K987" s="166"/>
      <c r="L987" s="47">
        <f>Source!U953</f>
        <v>0</v>
      </c>
      <c r="O987" s="26">
        <f>G987</f>
        <v>91.2</v>
      </c>
      <c r="P987" s="26">
        <f>J987</f>
        <v>91.2</v>
      </c>
      <c r="Q987" s="26">
        <f>L987</f>
        <v>0</v>
      </c>
      <c r="W987">
        <f>IF(Source!BI953&lt;=1,H985, 0)</f>
        <v>91.2</v>
      </c>
      <c r="X987">
        <f>IF(Source!BI953=2,H985, 0)</f>
        <v>0</v>
      </c>
      <c r="Y987">
        <f>IF(Source!BI953=3,H985, 0)</f>
        <v>0</v>
      </c>
      <c r="Z987">
        <f>IF(Source!BI953=4,H985, 0)</f>
        <v>0</v>
      </c>
    </row>
    <row r="988" spans="1:26" ht="28.5">
      <c r="A988" s="59" t="str">
        <f>Source!E955</f>
        <v>174</v>
      </c>
      <c r="B988" s="60" t="str">
        <f>Source!F955</f>
        <v>20.1.02.19-0015</v>
      </c>
      <c r="C988" s="60" t="str">
        <f>Source!G955</f>
        <v>Трос стальной</v>
      </c>
      <c r="D988" s="42" t="str">
        <f>Source!H955</f>
        <v>м</v>
      </c>
      <c r="E988" s="43">
        <f>Source!I955</f>
        <v>18.600000000000001</v>
      </c>
      <c r="F988" s="44">
        <f>Source!AL955</f>
        <v>12.03</v>
      </c>
      <c r="G988" s="45" t="str">
        <f>Source!DD955</f>
        <v/>
      </c>
      <c r="H988" s="44">
        <f>ROUND(Source!AC955*Source!I955, 2)</f>
        <v>223.76</v>
      </c>
      <c r="I988" s="45" t="str">
        <f>Source!BO955</f>
        <v/>
      </c>
      <c r="J988" s="45">
        <f>IF(Source!BC955&lt;&gt; 0, Source!BC955, 1)</f>
        <v>1</v>
      </c>
      <c r="K988" s="44">
        <f>Source!P955</f>
        <v>223.76</v>
      </c>
      <c r="L988" s="48"/>
      <c r="S988">
        <f>ROUND((Source!FX955/100)*((ROUND(Source!AF955*Source!I955, 2)+ROUND(Source!AE955*Source!I955, 2))), 2)</f>
        <v>0</v>
      </c>
      <c r="T988">
        <f>Source!X955</f>
        <v>0</v>
      </c>
      <c r="U988">
        <f>ROUND((Source!FY955/100)*((ROUND(Source!AF955*Source!I955, 2)+ROUND(Source!AE955*Source!I955, 2))), 2)</f>
        <v>0</v>
      </c>
      <c r="V988">
        <f>Source!Y955</f>
        <v>0</v>
      </c>
    </row>
    <row r="989" spans="1:26" ht="15">
      <c r="G989" s="166">
        <f>H988</f>
        <v>223.76</v>
      </c>
      <c r="H989" s="166"/>
      <c r="J989" s="166">
        <f>K988</f>
        <v>223.76</v>
      </c>
      <c r="K989" s="166"/>
      <c r="L989" s="47">
        <f>Source!U955</f>
        <v>0</v>
      </c>
      <c r="O989" s="26">
        <f>G989</f>
        <v>223.76</v>
      </c>
      <c r="P989" s="26">
        <f>J989</f>
        <v>223.76</v>
      </c>
      <c r="Q989" s="26">
        <f>L989</f>
        <v>0</v>
      </c>
      <c r="W989">
        <f>IF(Source!BI955&lt;=1,H988, 0)</f>
        <v>0</v>
      </c>
      <c r="X989">
        <f>IF(Source!BI955=2,H988, 0)</f>
        <v>223.76</v>
      </c>
      <c r="Y989">
        <f>IF(Source!BI955=3,H988, 0)</f>
        <v>0</v>
      </c>
      <c r="Z989">
        <f>IF(Source!BI955=4,H988, 0)</f>
        <v>0</v>
      </c>
    </row>
    <row r="990" spans="1:26" ht="68.25">
      <c r="A990" s="59" t="str">
        <f>Source!E957</f>
        <v>175</v>
      </c>
      <c r="B990" s="60" t="str">
        <f>Source!F957</f>
        <v>прайс</v>
      </c>
      <c r="C990" s="60" t="s">
        <v>1056</v>
      </c>
      <c r="D990" s="42" t="str">
        <f>Source!H957</f>
        <v>шт.</v>
      </c>
      <c r="E990" s="43">
        <f>Source!I957</f>
        <v>2</v>
      </c>
      <c r="F990" s="44">
        <f>Source!AL957</f>
        <v>923.51</v>
      </c>
      <c r="G990" s="45" t="str">
        <f>Source!DD957</f>
        <v/>
      </c>
      <c r="H990" s="44">
        <f>ROUND(Source!AC957*Source!I957, 2)</f>
        <v>1847.02</v>
      </c>
      <c r="I990" s="45" t="str">
        <f>Source!BO957</f>
        <v/>
      </c>
      <c r="J990" s="45">
        <f>IF(Source!BC957&lt;&gt; 0, Source!BC957, 1)</f>
        <v>1</v>
      </c>
      <c r="K990" s="44">
        <f>Source!P957</f>
        <v>1847.02</v>
      </c>
      <c r="L990" s="48"/>
      <c r="S990">
        <f>ROUND((Source!FX957/100)*((ROUND(Source!AF957*Source!I957, 2)+ROUND(Source!AE957*Source!I957, 2))), 2)</f>
        <v>0</v>
      </c>
      <c r="T990">
        <f>Source!X957</f>
        <v>0</v>
      </c>
      <c r="U990">
        <f>ROUND((Source!FY957/100)*((ROUND(Source!AF957*Source!I957, 2)+ROUND(Source!AE957*Source!I957, 2))), 2)</f>
        <v>0</v>
      </c>
      <c r="V990">
        <f>Source!Y957</f>
        <v>0</v>
      </c>
    </row>
    <row r="991" spans="1:26" ht="15">
      <c r="G991" s="166">
        <f>H990</f>
        <v>1847.02</v>
      </c>
      <c r="H991" s="166"/>
      <c r="J991" s="166">
        <f>K990</f>
        <v>1847.02</v>
      </c>
      <c r="K991" s="166"/>
      <c r="L991" s="47">
        <f>Source!U957</f>
        <v>0</v>
      </c>
      <c r="O991" s="26">
        <f>G991</f>
        <v>1847.02</v>
      </c>
      <c r="P991" s="26">
        <f>J991</f>
        <v>1847.02</v>
      </c>
      <c r="Q991" s="26">
        <f>L991</f>
        <v>0</v>
      </c>
      <c r="W991">
        <f>IF(Source!BI957&lt;=1,H990, 0)</f>
        <v>1847.02</v>
      </c>
      <c r="X991">
        <f>IF(Source!BI957=2,H990, 0)</f>
        <v>0</v>
      </c>
      <c r="Y991">
        <f>IF(Source!BI957=3,H990, 0)</f>
        <v>0</v>
      </c>
      <c r="Z991">
        <f>IF(Source!BI957=4,H990, 0)</f>
        <v>0</v>
      </c>
    </row>
    <row r="992" spans="1:26" ht="105">
      <c r="A992" s="16" t="str">
        <f>Source!E959</f>
        <v>176</v>
      </c>
      <c r="B992" s="58" t="s">
        <v>1051</v>
      </c>
      <c r="C992" s="58" t="str">
        <f>Source!G959</f>
        <v>Обертывание поверхности изоляции рулонными материалами насухо с проклейкой швов</v>
      </c>
      <c r="D992" s="36" t="str">
        <f>Source!H959</f>
        <v>100 м2</v>
      </c>
      <c r="E992" s="22">
        <f>Source!I959</f>
        <v>0.35</v>
      </c>
      <c r="F992" s="37">
        <f>Source!AL959+Source!AM959+Source!AO959</f>
        <v>824.45</v>
      </c>
      <c r="G992" s="38"/>
      <c r="H992" s="37"/>
      <c r="I992" s="38" t="str">
        <f>Source!BO959</f>
        <v/>
      </c>
      <c r="J992" s="38"/>
      <c r="K992" s="37"/>
      <c r="L992" s="39"/>
      <c r="S992">
        <f>ROUND((Source!FX959/100)*((ROUND(Source!AF959*Source!I959, 2)+ROUND(Source!AE959*Source!I959, 2))), 2)</f>
        <v>122.69</v>
      </c>
      <c r="T992">
        <f>Source!X959</f>
        <v>122.69</v>
      </c>
      <c r="U992">
        <f>ROUND((Source!FY959/100)*((ROUND(Source!AF959*Source!I959, 2)+ROUND(Source!AE959*Source!I959, 2))), 2)</f>
        <v>81.11</v>
      </c>
      <c r="V992">
        <f>Source!Y959</f>
        <v>81.790000000000006</v>
      </c>
    </row>
    <row r="993" spans="1:26">
      <c r="C993" s="29" t="str">
        <f>"Объем: "&amp;Source!I959&amp;"=35/"&amp;"100"</f>
        <v>Объем: 0,35=35/100</v>
      </c>
    </row>
    <row r="994" spans="1:26" ht="14.25">
      <c r="A994" s="16"/>
      <c r="B994" s="58"/>
      <c r="C994" s="58" t="s">
        <v>980</v>
      </c>
      <c r="D994" s="36"/>
      <c r="E994" s="22"/>
      <c r="F994" s="37">
        <f>Source!AO959</f>
        <v>276.31</v>
      </c>
      <c r="G994" s="38" t="str">
        <f>Source!DG959</f>
        <v>)*1,2)*1,15</v>
      </c>
      <c r="H994" s="37">
        <f>ROUND(Source!AF959*Source!I959, 2)</f>
        <v>133.46</v>
      </c>
      <c r="I994" s="38"/>
      <c r="J994" s="38">
        <f>IF(Source!BA959&lt;&gt; 0, Source!BA959, 1)</f>
        <v>1</v>
      </c>
      <c r="K994" s="37">
        <f>Source!S959</f>
        <v>133.46</v>
      </c>
      <c r="L994" s="39"/>
      <c r="R994">
        <f>H994</f>
        <v>133.46</v>
      </c>
    </row>
    <row r="995" spans="1:26" ht="14.25">
      <c r="A995" s="16"/>
      <c r="B995" s="58"/>
      <c r="C995" s="58" t="s">
        <v>104</v>
      </c>
      <c r="D995" s="36"/>
      <c r="E995" s="22"/>
      <c r="F995" s="37">
        <f>Source!AM959</f>
        <v>40.5</v>
      </c>
      <c r="G995" s="38" t="str">
        <f>Source!DE959</f>
        <v>)*1,2)*1,25</v>
      </c>
      <c r="H995" s="37">
        <f>ROUND(Source!AD959*Source!I959, 2)</f>
        <v>21.27</v>
      </c>
      <c r="I995" s="38"/>
      <c r="J995" s="38">
        <f>IF(Source!BB959&lt;&gt; 0, Source!BB959, 1)</f>
        <v>1</v>
      </c>
      <c r="K995" s="37">
        <f>Source!Q959</f>
        <v>21.27</v>
      </c>
      <c r="L995" s="39"/>
    </row>
    <row r="996" spans="1:26" ht="14.25">
      <c r="A996" s="16"/>
      <c r="B996" s="58"/>
      <c r="C996" s="58" t="s">
        <v>981</v>
      </c>
      <c r="D996" s="36"/>
      <c r="E996" s="22"/>
      <c r="F996" s="37">
        <f>Source!AN959</f>
        <v>5.45</v>
      </c>
      <c r="G996" s="38" t="str">
        <f>Source!DF959</f>
        <v>)*1,2)*1,25</v>
      </c>
      <c r="H996" s="40">
        <f>ROUND(Source!AE959*Source!I959, 2)</f>
        <v>2.86</v>
      </c>
      <c r="I996" s="38"/>
      <c r="J996" s="38">
        <f>IF(Source!BS959&lt;&gt; 0, Source!BS959, 1)</f>
        <v>1</v>
      </c>
      <c r="K996" s="40">
        <f>Source!R959</f>
        <v>2.86</v>
      </c>
      <c r="L996" s="39"/>
      <c r="R996">
        <f>H996</f>
        <v>2.86</v>
      </c>
    </row>
    <row r="997" spans="1:26" ht="14.25">
      <c r="A997" s="16"/>
      <c r="B997" s="58"/>
      <c r="C997" s="58" t="s">
        <v>982</v>
      </c>
      <c r="D997" s="36"/>
      <c r="E997" s="22"/>
      <c r="F997" s="37">
        <f>Source!AL959</f>
        <v>507.64</v>
      </c>
      <c r="G997" s="38" t="str">
        <f>Source!DD959</f>
        <v/>
      </c>
      <c r="H997" s="37">
        <f>ROUND(Source!AC959*Source!I959, 2)</f>
        <v>177.67</v>
      </c>
      <c r="I997" s="38"/>
      <c r="J997" s="38">
        <f>IF(Source!BC959&lt;&gt; 0, Source!BC959, 1)</f>
        <v>1</v>
      </c>
      <c r="K997" s="37">
        <f>Source!P959</f>
        <v>177.67</v>
      </c>
      <c r="L997" s="39"/>
    </row>
    <row r="998" spans="1:26" ht="14.25">
      <c r="A998" s="16"/>
      <c r="B998" s="58"/>
      <c r="C998" s="58" t="s">
        <v>983</v>
      </c>
      <c r="D998" s="36" t="s">
        <v>984</v>
      </c>
      <c r="E998" s="22">
        <f>Source!BZ959</f>
        <v>100</v>
      </c>
      <c r="F998" s="167" t="str">
        <f>CONCATENATE(" )", Source!DL959, Source!FT959, "=", Source!FX959)</f>
        <v xml:space="preserve"> )*0,9=90</v>
      </c>
      <c r="G998" s="168"/>
      <c r="H998" s="37">
        <f>SUM(S992:S1000)</f>
        <v>122.69</v>
      </c>
      <c r="I998" s="41"/>
      <c r="J998" s="32">
        <f>Source!AT959</f>
        <v>90</v>
      </c>
      <c r="K998" s="37">
        <f>SUM(T992:T1000)</f>
        <v>122.69</v>
      </c>
      <c r="L998" s="39"/>
    </row>
    <row r="999" spans="1:26" ht="14.25">
      <c r="A999" s="16"/>
      <c r="B999" s="58"/>
      <c r="C999" s="58" t="s">
        <v>985</v>
      </c>
      <c r="D999" s="36" t="s">
        <v>984</v>
      </c>
      <c r="E999" s="22">
        <f>Source!CA959</f>
        <v>70</v>
      </c>
      <c r="F999" s="167" t="str">
        <f>CONCATENATE(" )", Source!DM959, Source!FU959, "=", Source!FY959)</f>
        <v xml:space="preserve"> )*0,85=59,5</v>
      </c>
      <c r="G999" s="168"/>
      <c r="H999" s="37">
        <f>SUM(U992:U1000)</f>
        <v>81.11</v>
      </c>
      <c r="I999" s="41"/>
      <c r="J999" s="32">
        <f>Source!AU959</f>
        <v>60</v>
      </c>
      <c r="K999" s="37">
        <f>SUM(V992:V1000)</f>
        <v>81.790000000000006</v>
      </c>
      <c r="L999" s="39"/>
    </row>
    <row r="1000" spans="1:26" ht="14.25">
      <c r="A1000" s="59"/>
      <c r="B1000" s="60"/>
      <c r="C1000" s="60" t="s">
        <v>986</v>
      </c>
      <c r="D1000" s="42" t="s">
        <v>987</v>
      </c>
      <c r="E1000" s="43">
        <f>Source!AQ959</f>
        <v>31.98</v>
      </c>
      <c r="F1000" s="44"/>
      <c r="G1000" s="45" t="str">
        <f>Source!DI959</f>
        <v>)*1,2)*1,15</v>
      </c>
      <c r="H1000" s="44"/>
      <c r="I1000" s="45"/>
      <c r="J1000" s="45"/>
      <c r="K1000" s="44"/>
      <c r="L1000" s="46">
        <f>Source!U959</f>
        <v>15.446339999999998</v>
      </c>
    </row>
    <row r="1001" spans="1:26" ht="15">
      <c r="G1001" s="166">
        <f>H994+H995+H997+H998+H999</f>
        <v>536.19999999999993</v>
      </c>
      <c r="H1001" s="166"/>
      <c r="J1001" s="166">
        <f>K994+K995+K997+K998+K999</f>
        <v>536.88</v>
      </c>
      <c r="K1001" s="166"/>
      <c r="L1001" s="47">
        <f>Source!U959</f>
        <v>15.446339999999998</v>
      </c>
      <c r="O1001" s="26">
        <f>G1001</f>
        <v>536.19999999999993</v>
      </c>
      <c r="P1001" s="26">
        <f>J1001</f>
        <v>536.88</v>
      </c>
      <c r="Q1001" s="26">
        <f>L1001</f>
        <v>15.446339999999998</v>
      </c>
      <c r="W1001">
        <f>IF(Source!BI959&lt;=1,H994+H995+H997+H998+H999, 0)</f>
        <v>536.19999999999993</v>
      </c>
      <c r="X1001">
        <f>IF(Source!BI959=2,H994+H995+H997+H998+H999, 0)</f>
        <v>0</v>
      </c>
      <c r="Y1001">
        <f>IF(Source!BI959=3,H994+H995+H997+H998+H999, 0)</f>
        <v>0</v>
      </c>
      <c r="Z1001">
        <f>IF(Source!BI959=4,H994+H995+H997+H998+H999, 0)</f>
        <v>0</v>
      </c>
    </row>
    <row r="1002" spans="1:26" ht="71.25">
      <c r="A1002" s="16" t="str">
        <f>Source!E961</f>
        <v>177</v>
      </c>
      <c r="B1002" s="58" t="str">
        <f>Source!F961</f>
        <v>12.2.04.07-0012</v>
      </c>
      <c r="C1002" s="58" t="str">
        <f>Source!G961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002" s="36" t="str">
        <f>Source!H961</f>
        <v>м3</v>
      </c>
      <c r="E1002" s="22">
        <f>Source!I961</f>
        <v>1.61</v>
      </c>
      <c r="F1002" s="37">
        <f>Source!AL961</f>
        <v>2222.0300000000002</v>
      </c>
      <c r="G1002" s="38" t="str">
        <f>Source!DD961</f>
        <v/>
      </c>
      <c r="H1002" s="37">
        <f>ROUND(Source!AC961*Source!I961, 2)</f>
        <v>3577.47</v>
      </c>
      <c r="I1002" s="38" t="str">
        <f>Source!BO961</f>
        <v/>
      </c>
      <c r="J1002" s="38">
        <f>IF(Source!BC961&lt;&gt; 0, Source!BC961, 1)</f>
        <v>1</v>
      </c>
      <c r="K1002" s="37">
        <f>Source!P961</f>
        <v>3577.47</v>
      </c>
      <c r="L1002" s="39"/>
      <c r="S1002">
        <f>ROUND((Source!FX961/100)*((ROUND(Source!AF961*Source!I961, 2)+ROUND(Source!AE961*Source!I961, 2))), 2)</f>
        <v>0</v>
      </c>
      <c r="T1002">
        <f>Source!X961</f>
        <v>0</v>
      </c>
      <c r="U1002">
        <f>ROUND((Source!FY961/100)*((ROUND(Source!AF961*Source!I961, 2)+ROUND(Source!AE961*Source!I961, 2))), 2)</f>
        <v>0</v>
      </c>
      <c r="V1002">
        <f>Source!Y961</f>
        <v>0</v>
      </c>
    </row>
    <row r="1003" spans="1:26">
      <c r="A1003" s="30"/>
      <c r="B1003" s="30"/>
      <c r="C1003" s="31" t="str">
        <f>"Объем: "&amp;Source!I961&amp;"=35*"&amp;"0,04*"&amp;"1,15"</f>
        <v>Объем: 1,61=35*0,04*1,15</v>
      </c>
      <c r="D1003" s="30"/>
      <c r="E1003" s="30"/>
      <c r="F1003" s="30"/>
      <c r="G1003" s="30"/>
      <c r="H1003" s="30"/>
      <c r="I1003" s="30"/>
      <c r="J1003" s="30"/>
      <c r="K1003" s="30"/>
      <c r="L1003" s="30"/>
    </row>
    <row r="1004" spans="1:26" ht="15">
      <c r="G1004" s="166">
        <f>H1002</f>
        <v>3577.47</v>
      </c>
      <c r="H1004" s="166"/>
      <c r="J1004" s="166">
        <f>K1002</f>
        <v>3577.47</v>
      </c>
      <c r="K1004" s="166"/>
      <c r="L1004" s="47">
        <f>Source!U961</f>
        <v>0</v>
      </c>
      <c r="O1004" s="26">
        <f>G1004</f>
        <v>3577.47</v>
      </c>
      <c r="P1004" s="26">
        <f>J1004</f>
        <v>3577.47</v>
      </c>
      <c r="Q1004" s="26">
        <f>L1004</f>
        <v>0</v>
      </c>
      <c r="W1004">
        <f>IF(Source!BI961&lt;=1,H1002, 0)</f>
        <v>3577.47</v>
      </c>
      <c r="X1004">
        <f>IF(Source!BI961=2,H1002, 0)</f>
        <v>0</v>
      </c>
      <c r="Y1004">
        <f>IF(Source!BI961=3,H1002, 0)</f>
        <v>0</v>
      </c>
      <c r="Z1004">
        <f>IF(Source!BI961=4,H1002, 0)</f>
        <v>0</v>
      </c>
    </row>
    <row r="1005" spans="1:26" ht="105">
      <c r="A1005" s="16" t="str">
        <f>Source!E963</f>
        <v>178</v>
      </c>
      <c r="B1005" s="58" t="s">
        <v>1052</v>
      </c>
      <c r="C1005" s="58" t="str">
        <f>Source!G963</f>
        <v>Прокладка воздуховодов из листовой оцинкованной стали и алюминия класса П (плотные) толщиной 0,7 мм, периметром до 3200 мм</v>
      </c>
      <c r="D1005" s="36" t="str">
        <f>Source!H963</f>
        <v>100 м2</v>
      </c>
      <c r="E1005" s="22">
        <f>Source!I963</f>
        <v>0.156</v>
      </c>
      <c r="F1005" s="37">
        <f>Source!AL963+Source!AM963+Source!AO963</f>
        <v>1392.24</v>
      </c>
      <c r="G1005" s="38"/>
      <c r="H1005" s="37"/>
      <c r="I1005" s="38" t="str">
        <f>Source!BO963</f>
        <v/>
      </c>
      <c r="J1005" s="38"/>
      <c r="K1005" s="37"/>
      <c r="L1005" s="39"/>
      <c r="S1005">
        <f>ROUND((Source!FX963/100)*((ROUND(Source!AF963*Source!I963, 2)+ROUND(Source!AE963*Source!I963, 2))), 2)</f>
        <v>177.85</v>
      </c>
      <c r="T1005">
        <f>Source!X963</f>
        <v>177.54</v>
      </c>
      <c r="U1005">
        <f>ROUND((Source!FY963/100)*((ROUND(Source!AF963*Source!I963, 2)+ROUND(Source!AE963*Source!I963, 2))), 2)</f>
        <v>108.92</v>
      </c>
      <c r="V1005">
        <f>Source!Y963</f>
        <v>109.61</v>
      </c>
    </row>
    <row r="1006" spans="1:26">
      <c r="C1006" s="29" t="str">
        <f>"Объем: "&amp;Source!I963&amp;"=(0,8+"&amp;"0,5)*"&amp;"2*"&amp;"6/"&amp;"100"</f>
        <v>Объем: 0,156=(0,8+0,5)*2*6/100</v>
      </c>
    </row>
    <row r="1007" spans="1:26" ht="14.25">
      <c r="A1007" s="16"/>
      <c r="B1007" s="58"/>
      <c r="C1007" s="58" t="s">
        <v>980</v>
      </c>
      <c r="D1007" s="36"/>
      <c r="E1007" s="22"/>
      <c r="F1007" s="37">
        <f>Source!AO963</f>
        <v>706.89</v>
      </c>
      <c r="G1007" s="38" t="str">
        <f>Source!DG963</f>
        <v>)*1,2)*1,15</v>
      </c>
      <c r="H1007" s="37">
        <f>ROUND(Source!AF963*Source!I963, 2)</f>
        <v>152.18</v>
      </c>
      <c r="I1007" s="38"/>
      <c r="J1007" s="38">
        <f>IF(Source!BA963&lt;&gt; 0, Source!BA963, 1)</f>
        <v>1</v>
      </c>
      <c r="K1007" s="37">
        <f>Source!S963</f>
        <v>152.18</v>
      </c>
      <c r="L1007" s="39"/>
      <c r="R1007">
        <f>H1007</f>
        <v>152.18</v>
      </c>
    </row>
    <row r="1008" spans="1:26" ht="14.25">
      <c r="A1008" s="16"/>
      <c r="B1008" s="58"/>
      <c r="C1008" s="58" t="s">
        <v>104</v>
      </c>
      <c r="D1008" s="36"/>
      <c r="E1008" s="22"/>
      <c r="F1008" s="37">
        <f>Source!AM963</f>
        <v>107.59</v>
      </c>
      <c r="G1008" s="38" t="str">
        <f>Source!DE963</f>
        <v>)*1,2)*1,25</v>
      </c>
      <c r="H1008" s="37">
        <f>ROUND(Source!AD963*Source!I963, 2)</f>
        <v>25.18</v>
      </c>
      <c r="I1008" s="38"/>
      <c r="J1008" s="38">
        <f>IF(Source!BB963&lt;&gt; 0, Source!BB963, 1)</f>
        <v>1</v>
      </c>
      <c r="K1008" s="37">
        <f>Source!Q963</f>
        <v>25.18</v>
      </c>
      <c r="L1008" s="39"/>
    </row>
    <row r="1009" spans="1:26" ht="14.25">
      <c r="A1009" s="16"/>
      <c r="B1009" s="58"/>
      <c r="C1009" s="58" t="s">
        <v>981</v>
      </c>
      <c r="D1009" s="36"/>
      <c r="E1009" s="22"/>
      <c r="F1009" s="37">
        <f>Source!AN963</f>
        <v>9.41</v>
      </c>
      <c r="G1009" s="38" t="str">
        <f>Source!DF963</f>
        <v>)*1,2)*1,25</v>
      </c>
      <c r="H1009" s="40">
        <f>ROUND(Source!AE963*Source!I963, 2)</f>
        <v>2.2000000000000002</v>
      </c>
      <c r="I1009" s="38"/>
      <c r="J1009" s="38">
        <f>IF(Source!BS963&lt;&gt; 0, Source!BS963, 1)</f>
        <v>1</v>
      </c>
      <c r="K1009" s="40">
        <f>Source!R963</f>
        <v>2.2000000000000002</v>
      </c>
      <c r="L1009" s="39"/>
      <c r="R1009">
        <f>H1009</f>
        <v>2.2000000000000002</v>
      </c>
    </row>
    <row r="1010" spans="1:26" ht="14.25">
      <c r="A1010" s="16"/>
      <c r="B1010" s="58"/>
      <c r="C1010" s="58" t="s">
        <v>982</v>
      </c>
      <c r="D1010" s="36"/>
      <c r="E1010" s="22"/>
      <c r="F1010" s="37">
        <f>Source!AL963</f>
        <v>577.76</v>
      </c>
      <c r="G1010" s="38" t="str">
        <f>Source!DD963</f>
        <v/>
      </c>
      <c r="H1010" s="37">
        <f>ROUND(Source!AC963*Source!I963, 2)</f>
        <v>90.13</v>
      </c>
      <c r="I1010" s="38"/>
      <c r="J1010" s="38">
        <f>IF(Source!BC963&lt;&gt; 0, Source!BC963, 1)</f>
        <v>1</v>
      </c>
      <c r="K1010" s="37">
        <f>Source!P963</f>
        <v>90.13</v>
      </c>
      <c r="L1010" s="39"/>
    </row>
    <row r="1011" spans="1:26" ht="14.25">
      <c r="A1011" s="16"/>
      <c r="B1011" s="58"/>
      <c r="C1011" s="58" t="s">
        <v>983</v>
      </c>
      <c r="D1011" s="36" t="s">
        <v>984</v>
      </c>
      <c r="E1011" s="22">
        <f>Source!BZ963</f>
        <v>128</v>
      </c>
      <c r="F1011" s="167" t="str">
        <f>CONCATENATE(" )", Source!DL963, Source!FT963, "=", Source!FX963)</f>
        <v xml:space="preserve"> )*0,9=115,2</v>
      </c>
      <c r="G1011" s="168"/>
      <c r="H1011" s="37">
        <f>SUM(S1005:S1013)</f>
        <v>177.85</v>
      </c>
      <c r="I1011" s="41"/>
      <c r="J1011" s="32">
        <f>Source!AT963</f>
        <v>115</v>
      </c>
      <c r="K1011" s="37">
        <f>SUM(T1005:T1013)</f>
        <v>177.54</v>
      </c>
      <c r="L1011" s="39"/>
    </row>
    <row r="1012" spans="1:26" ht="14.25">
      <c r="A1012" s="16"/>
      <c r="B1012" s="58"/>
      <c r="C1012" s="58" t="s">
        <v>985</v>
      </c>
      <c r="D1012" s="36" t="s">
        <v>984</v>
      </c>
      <c r="E1012" s="22">
        <f>Source!CA963</f>
        <v>83</v>
      </c>
      <c r="F1012" s="167" t="str">
        <f>CONCATENATE(" )", Source!DM963, Source!FU963, "=", Source!FY963)</f>
        <v xml:space="preserve"> )*0,85=70,55</v>
      </c>
      <c r="G1012" s="168"/>
      <c r="H1012" s="37">
        <f>SUM(U1005:U1013)</f>
        <v>108.92</v>
      </c>
      <c r="I1012" s="41"/>
      <c r="J1012" s="32">
        <f>Source!AU963</f>
        <v>71</v>
      </c>
      <c r="K1012" s="37">
        <f>SUM(V1005:V1013)</f>
        <v>109.61</v>
      </c>
      <c r="L1012" s="39"/>
    </row>
    <row r="1013" spans="1:26" ht="14.25">
      <c r="A1013" s="59"/>
      <c r="B1013" s="60"/>
      <c r="C1013" s="60" t="s">
        <v>986</v>
      </c>
      <c r="D1013" s="42" t="s">
        <v>987</v>
      </c>
      <c r="E1013" s="43">
        <f>Source!AQ963</f>
        <v>80.88</v>
      </c>
      <c r="F1013" s="44"/>
      <c r="G1013" s="45" t="str">
        <f>Source!DI963</f>
        <v>)*1,2)*1,15</v>
      </c>
      <c r="H1013" s="44"/>
      <c r="I1013" s="45"/>
      <c r="J1013" s="45"/>
      <c r="K1013" s="44"/>
      <c r="L1013" s="46">
        <f>Source!U963</f>
        <v>17.411846399999998</v>
      </c>
    </row>
    <row r="1014" spans="1:26" ht="15">
      <c r="G1014" s="166">
        <f>H1007+H1008+H1010+H1011+H1012</f>
        <v>554.26</v>
      </c>
      <c r="H1014" s="166"/>
      <c r="J1014" s="166">
        <f>K1007+K1008+K1010+K1011+K1012</f>
        <v>554.64</v>
      </c>
      <c r="K1014" s="166"/>
      <c r="L1014" s="47">
        <f>Source!U963</f>
        <v>17.411846399999998</v>
      </c>
      <c r="O1014" s="26">
        <f>G1014</f>
        <v>554.26</v>
      </c>
      <c r="P1014" s="26">
        <f>J1014</f>
        <v>554.64</v>
      </c>
      <c r="Q1014" s="26">
        <f>L1014</f>
        <v>17.411846399999998</v>
      </c>
      <c r="W1014">
        <f>IF(Source!BI963&lt;=1,H1007+H1008+H1010+H1011+H1012, 0)</f>
        <v>554.26</v>
      </c>
      <c r="X1014">
        <f>IF(Source!BI963=2,H1007+H1008+H1010+H1011+H1012, 0)</f>
        <v>0</v>
      </c>
      <c r="Y1014">
        <f>IF(Source!BI963=3,H1007+H1008+H1010+H1011+H1012, 0)</f>
        <v>0</v>
      </c>
      <c r="Z1014">
        <f>IF(Source!BI963=4,H1007+H1008+H1010+H1011+H1012, 0)</f>
        <v>0</v>
      </c>
    </row>
    <row r="1015" spans="1:26" ht="42.75">
      <c r="A1015" s="59" t="str">
        <f>Source!E965</f>
        <v>179</v>
      </c>
      <c r="B1015" s="60" t="str">
        <f>Source!F965</f>
        <v>19.1.01.03-0052</v>
      </c>
      <c r="C1015" s="60" t="str">
        <f>Source!G965</f>
        <v>Воздуховоды из оцинкованной стали с шиной и уголками толщиной 1,0 мм, периметром 3000 мм</v>
      </c>
      <c r="D1015" s="42" t="str">
        <f>Source!H965</f>
        <v>м2</v>
      </c>
      <c r="E1015" s="43">
        <f>Source!I965</f>
        <v>15.6</v>
      </c>
      <c r="F1015" s="44">
        <f>Source!AL965</f>
        <v>171.25</v>
      </c>
      <c r="G1015" s="45" t="str">
        <f>Source!DD965</f>
        <v/>
      </c>
      <c r="H1015" s="44">
        <f>ROUND(Source!AC965*Source!I965, 2)</f>
        <v>2671.5</v>
      </c>
      <c r="I1015" s="45" t="str">
        <f>Source!BO965</f>
        <v/>
      </c>
      <c r="J1015" s="45">
        <f>IF(Source!BC965&lt;&gt; 0, Source!BC965, 1)</f>
        <v>1</v>
      </c>
      <c r="K1015" s="44">
        <f>Source!P965</f>
        <v>2671.5</v>
      </c>
      <c r="L1015" s="48"/>
      <c r="S1015">
        <f>ROUND((Source!FX965/100)*((ROUND(Source!AF965*Source!I965, 2)+ROUND(Source!AE965*Source!I965, 2))), 2)</f>
        <v>0</v>
      </c>
      <c r="T1015">
        <f>Source!X965</f>
        <v>0</v>
      </c>
      <c r="U1015">
        <f>ROUND((Source!FY965/100)*((ROUND(Source!AF965*Source!I965, 2)+ROUND(Source!AE965*Source!I965, 2))), 2)</f>
        <v>0</v>
      </c>
      <c r="V1015">
        <f>Source!Y965</f>
        <v>0</v>
      </c>
    </row>
    <row r="1016" spans="1:26" ht="15">
      <c r="G1016" s="166">
        <f>H1015</f>
        <v>2671.5</v>
      </c>
      <c r="H1016" s="166"/>
      <c r="J1016" s="166">
        <f>K1015</f>
        <v>2671.5</v>
      </c>
      <c r="K1016" s="166"/>
      <c r="L1016" s="47">
        <f>Source!U965</f>
        <v>0</v>
      </c>
      <c r="O1016" s="26">
        <f>G1016</f>
        <v>2671.5</v>
      </c>
      <c r="P1016" s="26">
        <f>J1016</f>
        <v>2671.5</v>
      </c>
      <c r="Q1016" s="26">
        <f>L1016</f>
        <v>0</v>
      </c>
      <c r="W1016">
        <f>IF(Source!BI965&lt;=1,H1015, 0)</f>
        <v>2671.5</v>
      </c>
      <c r="X1016">
        <f>IF(Source!BI965=2,H1015, 0)</f>
        <v>0</v>
      </c>
      <c r="Y1016">
        <f>IF(Source!BI965=3,H1015, 0)</f>
        <v>0</v>
      </c>
      <c r="Z1016">
        <f>IF(Source!BI965=4,H1015, 0)</f>
        <v>0</v>
      </c>
    </row>
    <row r="1017" spans="1:26" ht="105">
      <c r="A1017" s="16" t="str">
        <f>Source!E967</f>
        <v>180</v>
      </c>
      <c r="B1017" s="58" t="s">
        <v>1057</v>
      </c>
      <c r="C1017" s="58" t="str">
        <f>Source!G967</f>
        <v>Прокладка воздуховодов из листовой, оцинкованной стали и алюминия класса Н (нормальные) толщиной 0,7 мм, диаметром от 500 до 560 мм</v>
      </c>
      <c r="D1017" s="36" t="str">
        <f>Source!H967</f>
        <v>100 м2</v>
      </c>
      <c r="E1017" s="22">
        <f>Source!I967</f>
        <v>7.0335999999999996E-2</v>
      </c>
      <c r="F1017" s="37">
        <f>Source!AL967+Source!AM967+Source!AO967</f>
        <v>1679</v>
      </c>
      <c r="G1017" s="38"/>
      <c r="H1017" s="37"/>
      <c r="I1017" s="38" t="str">
        <f>Source!BO967</f>
        <v/>
      </c>
      <c r="J1017" s="38"/>
      <c r="K1017" s="37"/>
      <c r="L1017" s="39"/>
      <c r="S1017">
        <f>ROUND((Source!FX967/100)*((ROUND(Source!AF967*Source!I967, 2)+ROUND(Source!AE967*Source!I967, 2))), 2)</f>
        <v>131.01</v>
      </c>
      <c r="T1017">
        <f>Source!X967</f>
        <v>130.78</v>
      </c>
      <c r="U1017">
        <f>ROUND((Source!FY967/100)*((ROUND(Source!AF967*Source!I967, 2)+ROUND(Source!AE967*Source!I967, 2))), 2)</f>
        <v>80.23</v>
      </c>
      <c r="V1017">
        <f>Source!Y967</f>
        <v>80.739999999999995</v>
      </c>
    </row>
    <row r="1018" spans="1:26">
      <c r="C1018" s="29" t="str">
        <f>"Объем: "&amp;Source!I967&amp;"=(3,14*"&amp;"0,56*"&amp;"4)/"&amp;"100"</f>
        <v>Объем: 0,070336=(3,14*0,56*4)/100</v>
      </c>
    </row>
    <row r="1019" spans="1:26" ht="14.25">
      <c r="A1019" s="16"/>
      <c r="B1019" s="58"/>
      <c r="C1019" s="58" t="s">
        <v>980</v>
      </c>
      <c r="D1019" s="36"/>
      <c r="E1019" s="22"/>
      <c r="F1019" s="37">
        <f>Source!AO967</f>
        <v>1162.25</v>
      </c>
      <c r="G1019" s="38" t="str">
        <f>Source!DG967</f>
        <v>)*1,2)*1,15</v>
      </c>
      <c r="H1019" s="37">
        <f>ROUND(Source!AF967*Source!I967, 2)</f>
        <v>112.81</v>
      </c>
      <c r="I1019" s="38"/>
      <c r="J1019" s="38">
        <f>IF(Source!BA967&lt;&gt; 0, Source!BA967, 1)</f>
        <v>1</v>
      </c>
      <c r="K1019" s="37">
        <f>Source!S967</f>
        <v>112.81</v>
      </c>
      <c r="L1019" s="39"/>
      <c r="R1019">
        <f>H1019</f>
        <v>112.81</v>
      </c>
    </row>
    <row r="1020" spans="1:26" ht="14.25">
      <c r="A1020" s="16"/>
      <c r="B1020" s="58"/>
      <c r="C1020" s="58" t="s">
        <v>104</v>
      </c>
      <c r="D1020" s="36"/>
      <c r="E1020" s="22"/>
      <c r="F1020" s="37">
        <f>Source!AM967</f>
        <v>127.84</v>
      </c>
      <c r="G1020" s="38" t="str">
        <f>Source!DE967</f>
        <v>)*1,2)*1,25</v>
      </c>
      <c r="H1020" s="37">
        <f>ROUND(Source!AD967*Source!I967, 2)</f>
        <v>13.49</v>
      </c>
      <c r="I1020" s="38"/>
      <c r="J1020" s="38">
        <f>IF(Source!BB967&lt;&gt; 0, Source!BB967, 1)</f>
        <v>1</v>
      </c>
      <c r="K1020" s="37">
        <f>Source!Q967</f>
        <v>13.49</v>
      </c>
      <c r="L1020" s="39"/>
    </row>
    <row r="1021" spans="1:26" ht="14.25">
      <c r="A1021" s="16"/>
      <c r="B1021" s="58"/>
      <c r="C1021" s="58" t="s">
        <v>981</v>
      </c>
      <c r="D1021" s="36"/>
      <c r="E1021" s="22"/>
      <c r="F1021" s="37">
        <f>Source!AN967</f>
        <v>8.64</v>
      </c>
      <c r="G1021" s="38" t="str">
        <f>Source!DF967</f>
        <v>)*1,2)*1,25</v>
      </c>
      <c r="H1021" s="40">
        <f>ROUND(Source!AE967*Source!I967, 2)</f>
        <v>0.91</v>
      </c>
      <c r="I1021" s="38"/>
      <c r="J1021" s="38">
        <f>IF(Source!BS967&lt;&gt; 0, Source!BS967, 1)</f>
        <v>1</v>
      </c>
      <c r="K1021" s="40">
        <f>Source!R967</f>
        <v>0.91</v>
      </c>
      <c r="L1021" s="39"/>
      <c r="R1021">
        <f>H1021</f>
        <v>0.91</v>
      </c>
    </row>
    <row r="1022" spans="1:26" ht="14.25">
      <c r="A1022" s="16"/>
      <c r="B1022" s="58"/>
      <c r="C1022" s="58" t="s">
        <v>982</v>
      </c>
      <c r="D1022" s="36"/>
      <c r="E1022" s="22"/>
      <c r="F1022" s="37">
        <f>Source!AL967</f>
        <v>388.91</v>
      </c>
      <c r="G1022" s="38" t="str">
        <f>Source!DD967</f>
        <v/>
      </c>
      <c r="H1022" s="37">
        <f>ROUND(Source!AC967*Source!I967, 2)</f>
        <v>27.35</v>
      </c>
      <c r="I1022" s="38"/>
      <c r="J1022" s="38">
        <f>IF(Source!BC967&lt;&gt; 0, Source!BC967, 1)</f>
        <v>1</v>
      </c>
      <c r="K1022" s="37">
        <f>Source!P967</f>
        <v>27.35</v>
      </c>
      <c r="L1022" s="39"/>
    </row>
    <row r="1023" spans="1:26" ht="14.25">
      <c r="A1023" s="16"/>
      <c r="B1023" s="58"/>
      <c r="C1023" s="58" t="s">
        <v>983</v>
      </c>
      <c r="D1023" s="36" t="s">
        <v>984</v>
      </c>
      <c r="E1023" s="22">
        <f>Source!BZ967</f>
        <v>128</v>
      </c>
      <c r="F1023" s="167" t="str">
        <f>CONCATENATE(" )", Source!DL967, Source!FT967, "=", Source!FX967)</f>
        <v xml:space="preserve"> )*0,9=115,2</v>
      </c>
      <c r="G1023" s="168"/>
      <c r="H1023" s="37">
        <f>SUM(S1017:S1025)</f>
        <v>131.01</v>
      </c>
      <c r="I1023" s="41"/>
      <c r="J1023" s="32">
        <f>Source!AT967</f>
        <v>115</v>
      </c>
      <c r="K1023" s="37">
        <f>SUM(T1017:T1025)</f>
        <v>130.78</v>
      </c>
      <c r="L1023" s="39"/>
    </row>
    <row r="1024" spans="1:26" ht="14.25">
      <c r="A1024" s="16"/>
      <c r="B1024" s="58"/>
      <c r="C1024" s="58" t="s">
        <v>985</v>
      </c>
      <c r="D1024" s="36" t="s">
        <v>984</v>
      </c>
      <c r="E1024" s="22">
        <f>Source!CA967</f>
        <v>83</v>
      </c>
      <c r="F1024" s="167" t="str">
        <f>CONCATENATE(" )", Source!DM967, Source!FU967, "=", Source!FY967)</f>
        <v xml:space="preserve"> )*0,85=70,55</v>
      </c>
      <c r="G1024" s="168"/>
      <c r="H1024" s="37">
        <f>SUM(U1017:U1025)</f>
        <v>80.23</v>
      </c>
      <c r="I1024" s="41"/>
      <c r="J1024" s="32">
        <f>Source!AU967</f>
        <v>71</v>
      </c>
      <c r="K1024" s="37">
        <f>SUM(V1017:V1025)</f>
        <v>80.739999999999995</v>
      </c>
      <c r="L1024" s="39"/>
    </row>
    <row r="1025" spans="1:32" ht="14.25">
      <c r="A1025" s="59"/>
      <c r="B1025" s="60"/>
      <c r="C1025" s="60" t="s">
        <v>986</v>
      </c>
      <c r="D1025" s="42" t="s">
        <v>987</v>
      </c>
      <c r="E1025" s="43">
        <f>Source!AQ967</f>
        <v>132.97999999999999</v>
      </c>
      <c r="F1025" s="44"/>
      <c r="G1025" s="45" t="str">
        <f>Source!DI967</f>
        <v>)*1,2)*1,15</v>
      </c>
      <c r="H1025" s="44"/>
      <c r="I1025" s="45"/>
      <c r="J1025" s="45"/>
      <c r="K1025" s="44"/>
      <c r="L1025" s="46">
        <f>Source!U967</f>
        <v>12.907528166399999</v>
      </c>
    </row>
    <row r="1026" spans="1:32" ht="15">
      <c r="G1026" s="166">
        <f>H1019+H1020+H1022+H1023+H1024</f>
        <v>364.89</v>
      </c>
      <c r="H1026" s="166"/>
      <c r="J1026" s="166">
        <f>K1019+K1020+K1022+K1023+K1024</f>
        <v>365.17</v>
      </c>
      <c r="K1026" s="166"/>
      <c r="L1026" s="47">
        <f>Source!U967</f>
        <v>12.907528166399999</v>
      </c>
      <c r="O1026" s="26">
        <f>G1026</f>
        <v>364.89</v>
      </c>
      <c r="P1026" s="26">
        <f>J1026</f>
        <v>365.17</v>
      </c>
      <c r="Q1026" s="26">
        <f>L1026</f>
        <v>12.907528166399999</v>
      </c>
      <c r="W1026">
        <f>IF(Source!BI967&lt;=1,H1019+H1020+H1022+H1023+H1024, 0)</f>
        <v>364.89</v>
      </c>
      <c r="X1026">
        <f>IF(Source!BI967=2,H1019+H1020+H1022+H1023+H1024, 0)</f>
        <v>0</v>
      </c>
      <c r="Y1026">
        <f>IF(Source!BI967=3,H1019+H1020+H1022+H1023+H1024, 0)</f>
        <v>0</v>
      </c>
      <c r="Z1026">
        <f>IF(Source!BI967=4,H1019+H1020+H1022+H1023+H1024, 0)</f>
        <v>0</v>
      </c>
    </row>
    <row r="1027" spans="1:32" ht="42.75">
      <c r="A1027" s="59" t="str">
        <f>Source!E969</f>
        <v>181</v>
      </c>
      <c r="B1027" s="60" t="str">
        <f>Source!F969</f>
        <v>19.1.01.03-0082</v>
      </c>
      <c r="C1027" s="60" t="str">
        <f>Source!G969</f>
        <v>Воздуховоды из оцинкованной стали толщиной 1,0 мм, диаметром до 1000 мм (прим.560 мм)</v>
      </c>
      <c r="D1027" s="42" t="str">
        <f>Source!H969</f>
        <v>м2</v>
      </c>
      <c r="E1027" s="43">
        <f>Source!I969</f>
        <v>7.0335999999999999</v>
      </c>
      <c r="F1027" s="44">
        <f>Source!AL969</f>
        <v>102.06</v>
      </c>
      <c r="G1027" s="45" t="str">
        <f>Source!DD969</f>
        <v/>
      </c>
      <c r="H1027" s="44">
        <f>ROUND(Source!AC969*Source!I969, 2)</f>
        <v>717.85</v>
      </c>
      <c r="I1027" s="45" t="str">
        <f>Source!BO969</f>
        <v/>
      </c>
      <c r="J1027" s="45">
        <f>IF(Source!BC969&lt;&gt; 0, Source!BC969, 1)</f>
        <v>1</v>
      </c>
      <c r="K1027" s="44">
        <f>Source!P969</f>
        <v>717.85</v>
      </c>
      <c r="L1027" s="48"/>
      <c r="S1027">
        <f>ROUND((Source!FX969/100)*((ROUND(Source!AF969*Source!I969, 2)+ROUND(Source!AE969*Source!I969, 2))), 2)</f>
        <v>0</v>
      </c>
      <c r="T1027">
        <f>Source!X969</f>
        <v>0</v>
      </c>
      <c r="U1027">
        <f>ROUND((Source!FY969/100)*((ROUND(Source!AF969*Source!I969, 2)+ROUND(Source!AE969*Source!I969, 2))), 2)</f>
        <v>0</v>
      </c>
      <c r="V1027">
        <f>Source!Y969</f>
        <v>0</v>
      </c>
    </row>
    <row r="1028" spans="1:32" ht="15">
      <c r="G1028" s="166">
        <f>H1027</f>
        <v>717.85</v>
      </c>
      <c r="H1028" s="166"/>
      <c r="J1028" s="166">
        <f>K1027</f>
        <v>717.85</v>
      </c>
      <c r="K1028" s="166"/>
      <c r="L1028" s="47">
        <f>Source!U969</f>
        <v>0</v>
      </c>
      <c r="O1028" s="26">
        <f>G1028</f>
        <v>717.85</v>
      </c>
      <c r="P1028" s="26">
        <f>J1028</f>
        <v>717.85</v>
      </c>
      <c r="Q1028" s="26">
        <f>L1028</f>
        <v>0</v>
      </c>
      <c r="W1028">
        <f>IF(Source!BI969&lt;=1,H1027, 0)</f>
        <v>717.85</v>
      </c>
      <c r="X1028">
        <f>IF(Source!BI969=2,H1027, 0)</f>
        <v>0</v>
      </c>
      <c r="Y1028">
        <f>IF(Source!BI969=3,H1027, 0)</f>
        <v>0</v>
      </c>
      <c r="Z1028">
        <f>IF(Source!BI969=4,H1027, 0)</f>
        <v>0</v>
      </c>
    </row>
    <row r="1029" spans="1:32" ht="68.25">
      <c r="A1029" s="59" t="str">
        <f>Source!E971</f>
        <v>182</v>
      </c>
      <c r="B1029" s="60" t="str">
        <f>Source!F971</f>
        <v>прайс</v>
      </c>
      <c r="C1029" s="60" t="s">
        <v>1058</v>
      </c>
      <c r="D1029" s="42" t="str">
        <f>Source!H971</f>
        <v>шт.</v>
      </c>
      <c r="E1029" s="43">
        <f>Source!I971</f>
        <v>1</v>
      </c>
      <c r="F1029" s="44">
        <f>Source!AL971</f>
        <v>21.69</v>
      </c>
      <c r="G1029" s="45" t="str">
        <f>Source!DD971</f>
        <v/>
      </c>
      <c r="H1029" s="44">
        <f>ROUND(Source!AC971*Source!I971, 2)</f>
        <v>21.69</v>
      </c>
      <c r="I1029" s="45" t="str">
        <f>Source!BO971</f>
        <v/>
      </c>
      <c r="J1029" s="45">
        <f>IF(Source!BC971&lt;&gt; 0, Source!BC971, 1)</f>
        <v>1</v>
      </c>
      <c r="K1029" s="44">
        <f>Source!P971</f>
        <v>21.69</v>
      </c>
      <c r="L1029" s="48"/>
      <c r="S1029">
        <f>ROUND((Source!FX971/100)*((ROUND(Source!AF971*Source!I971, 2)+ROUND(Source!AE971*Source!I971, 2))), 2)</f>
        <v>0</v>
      </c>
      <c r="T1029">
        <f>Source!X971</f>
        <v>0</v>
      </c>
      <c r="U1029">
        <f>ROUND((Source!FY971/100)*((ROUND(Source!AF971*Source!I971, 2)+ROUND(Source!AE971*Source!I971, 2))), 2)</f>
        <v>0</v>
      </c>
      <c r="V1029">
        <f>Source!Y971</f>
        <v>0</v>
      </c>
    </row>
    <row r="1030" spans="1:32" ht="15">
      <c r="G1030" s="166">
        <f>H1029</f>
        <v>21.69</v>
      </c>
      <c r="H1030" s="166"/>
      <c r="J1030" s="166">
        <f>K1029</f>
        <v>21.69</v>
      </c>
      <c r="K1030" s="166"/>
      <c r="L1030" s="47">
        <f>Source!U971</f>
        <v>0</v>
      </c>
      <c r="O1030" s="26">
        <f>G1030</f>
        <v>21.69</v>
      </c>
      <c r="P1030" s="26">
        <f>J1030</f>
        <v>21.69</v>
      </c>
      <c r="Q1030" s="26">
        <f>L1030</f>
        <v>0</v>
      </c>
      <c r="W1030">
        <f>IF(Source!BI971&lt;=1,H1029, 0)</f>
        <v>21.69</v>
      </c>
      <c r="X1030">
        <f>IF(Source!BI971=2,H1029, 0)</f>
        <v>0</v>
      </c>
      <c r="Y1030">
        <f>IF(Source!BI971=3,H1029, 0)</f>
        <v>0</v>
      </c>
      <c r="Z1030">
        <f>IF(Source!BI971=4,H1029, 0)</f>
        <v>0</v>
      </c>
    </row>
    <row r="1031" spans="1:32" ht="68.25">
      <c r="A1031" s="59" t="str">
        <f>Source!E973</f>
        <v>183</v>
      </c>
      <c r="B1031" s="60" t="str">
        <f>Source!F973</f>
        <v>прайс</v>
      </c>
      <c r="C1031" s="60" t="s">
        <v>1059</v>
      </c>
      <c r="D1031" s="42" t="str">
        <f>Source!H973</f>
        <v>шт.</v>
      </c>
      <c r="E1031" s="43">
        <f>Source!I973</f>
        <v>2</v>
      </c>
      <c r="F1031" s="44">
        <f>Source!AL973</f>
        <v>124.67999999999999</v>
      </c>
      <c r="G1031" s="45" t="str">
        <f>Source!DD973</f>
        <v/>
      </c>
      <c r="H1031" s="44">
        <f>ROUND(Source!AC973*Source!I973, 2)</f>
        <v>249.36</v>
      </c>
      <c r="I1031" s="45" t="str">
        <f>Source!BO973</f>
        <v/>
      </c>
      <c r="J1031" s="45">
        <f>IF(Source!BC973&lt;&gt; 0, Source!BC973, 1)</f>
        <v>1</v>
      </c>
      <c r="K1031" s="44">
        <f>Source!P973</f>
        <v>249.36</v>
      </c>
      <c r="L1031" s="48"/>
      <c r="S1031">
        <f>ROUND((Source!FX973/100)*((ROUND(Source!AF973*Source!I973, 2)+ROUND(Source!AE973*Source!I973, 2))), 2)</f>
        <v>0</v>
      </c>
      <c r="T1031">
        <f>Source!X973</f>
        <v>0</v>
      </c>
      <c r="U1031">
        <f>ROUND((Source!FY973/100)*((ROUND(Source!AF973*Source!I973, 2)+ROUND(Source!AE973*Source!I973, 2))), 2)</f>
        <v>0</v>
      </c>
      <c r="V1031">
        <f>Source!Y973</f>
        <v>0</v>
      </c>
    </row>
    <row r="1032" spans="1:32" ht="15">
      <c r="G1032" s="166">
        <f>H1031</f>
        <v>249.36</v>
      </c>
      <c r="H1032" s="166"/>
      <c r="J1032" s="166">
        <f>K1031</f>
        <v>249.36</v>
      </c>
      <c r="K1032" s="166"/>
      <c r="L1032" s="47">
        <f>Source!U973</f>
        <v>0</v>
      </c>
      <c r="O1032" s="26">
        <f>G1032</f>
        <v>249.36</v>
      </c>
      <c r="P1032" s="26">
        <f>J1032</f>
        <v>249.36</v>
      </c>
      <c r="Q1032" s="26">
        <f>L1032</f>
        <v>0</v>
      </c>
      <c r="W1032">
        <f>IF(Source!BI973&lt;=1,H1031, 0)</f>
        <v>249.36</v>
      </c>
      <c r="X1032">
        <f>IF(Source!BI973=2,H1031, 0)</f>
        <v>0</v>
      </c>
      <c r="Y1032">
        <f>IF(Source!BI973=3,H1031, 0)</f>
        <v>0</v>
      </c>
      <c r="Z1032">
        <f>IF(Source!BI973=4,H1031, 0)</f>
        <v>0</v>
      </c>
    </row>
    <row r="1033" spans="1:32" ht="28.5">
      <c r="A1033" s="59" t="str">
        <f>Source!E975</f>
        <v>184</v>
      </c>
      <c r="B1033" s="60" t="str">
        <f>Source!F975</f>
        <v>19.1.01.07-0050</v>
      </c>
      <c r="C1033" s="60" t="str">
        <f>Source!G975</f>
        <v>Врезка из оцинкованной стали, диаметром 800/500 мм</v>
      </c>
      <c r="D1033" s="42" t="str">
        <f>Source!H975</f>
        <v>шт.</v>
      </c>
      <c r="E1033" s="43">
        <f>Source!I975</f>
        <v>1</v>
      </c>
      <c r="F1033" s="44">
        <f>Source!AL975</f>
        <v>82.99</v>
      </c>
      <c r="G1033" s="45" t="str">
        <f>Source!DD975</f>
        <v/>
      </c>
      <c r="H1033" s="44">
        <f>ROUND(Source!AC975*Source!I975, 2)</f>
        <v>82.99</v>
      </c>
      <c r="I1033" s="45" t="str">
        <f>Source!BO975</f>
        <v/>
      </c>
      <c r="J1033" s="45">
        <f>IF(Source!BC975&lt;&gt; 0, Source!BC975, 1)</f>
        <v>1</v>
      </c>
      <c r="K1033" s="44">
        <f>Source!P975</f>
        <v>82.99</v>
      </c>
      <c r="L1033" s="48"/>
      <c r="S1033">
        <f>ROUND((Source!FX975/100)*((ROUND(Source!AF975*Source!I975, 2)+ROUND(Source!AE975*Source!I975, 2))), 2)</f>
        <v>0</v>
      </c>
      <c r="T1033">
        <f>Source!X975</f>
        <v>0</v>
      </c>
      <c r="U1033">
        <f>ROUND((Source!FY975/100)*((ROUND(Source!AF975*Source!I975, 2)+ROUND(Source!AE975*Source!I975, 2))), 2)</f>
        <v>0</v>
      </c>
      <c r="V1033">
        <f>Source!Y975</f>
        <v>0</v>
      </c>
    </row>
    <row r="1034" spans="1:32" ht="15">
      <c r="G1034" s="166">
        <f>H1033</f>
        <v>82.99</v>
      </c>
      <c r="H1034" s="166"/>
      <c r="J1034" s="166">
        <f>K1033</f>
        <v>82.99</v>
      </c>
      <c r="K1034" s="166"/>
      <c r="L1034" s="47">
        <f>Source!U975</f>
        <v>0</v>
      </c>
      <c r="O1034" s="26">
        <f>G1034</f>
        <v>82.99</v>
      </c>
      <c r="P1034" s="26">
        <f>J1034</f>
        <v>82.99</v>
      </c>
      <c r="Q1034" s="26">
        <f>L1034</f>
        <v>0</v>
      </c>
      <c r="W1034">
        <f>IF(Source!BI975&lt;=1,H1033, 0)</f>
        <v>82.99</v>
      </c>
      <c r="X1034">
        <f>IF(Source!BI975=2,H1033, 0)</f>
        <v>0</v>
      </c>
      <c r="Y1034">
        <f>IF(Source!BI975=3,H1033, 0)</f>
        <v>0</v>
      </c>
      <c r="Z1034">
        <f>IF(Source!BI975=4,H1033, 0)</f>
        <v>0</v>
      </c>
    </row>
    <row r="1036" spans="1:32" ht="15">
      <c r="A1036" s="171" t="str">
        <f>CONCATENATE("Итого по разделу: ",IF(Source!G977&lt;&gt;"Новый раздел", Source!G977, ""))</f>
        <v>Итого по разделу: 17.Система ВД2(сетевые элементы)</v>
      </c>
      <c r="B1036" s="171"/>
      <c r="C1036" s="171"/>
      <c r="D1036" s="171"/>
      <c r="E1036" s="171"/>
      <c r="F1036" s="171"/>
      <c r="G1036" s="159">
        <f>SUM(O975:O1035)</f>
        <v>11435.230000000001</v>
      </c>
      <c r="H1036" s="159"/>
      <c r="I1036" s="35"/>
      <c r="J1036" s="159">
        <f>SUM(P975:P1035)</f>
        <v>11436.93</v>
      </c>
      <c r="K1036" s="159"/>
      <c r="L1036" s="47">
        <f>SUM(Q975:Q1035)</f>
        <v>62.18771456639999</v>
      </c>
      <c r="AF1036" s="63" t="str">
        <f>CONCATENATE("Итого по разделу: ",IF(Source!G977&lt;&gt;"Новый раздел", Source!G977, ""))</f>
        <v>Итого по разделу: 17.Система ВД2(сетевые элементы)</v>
      </c>
    </row>
    <row r="1040" spans="1:32" ht="16.5">
      <c r="A1040" s="169" t="str">
        <f>CONCATENATE("Раздел: ",IF(Source!G1007&lt;&gt;"Новый раздел", Source!G1007, ""))</f>
        <v>Раздел: 18.Система ВД3(сетевые элементы)</v>
      </c>
      <c r="B1040" s="169"/>
      <c r="C1040" s="169"/>
      <c r="D1040" s="169"/>
      <c r="E1040" s="169"/>
      <c r="F1040" s="169"/>
      <c r="G1040" s="169"/>
      <c r="H1040" s="169"/>
      <c r="I1040" s="169"/>
      <c r="J1040" s="169"/>
      <c r="K1040" s="169"/>
      <c r="L1040" s="169"/>
    </row>
    <row r="1041" spans="1:26" ht="105">
      <c r="A1041" s="16" t="str">
        <f>Source!E1012</f>
        <v>185</v>
      </c>
      <c r="B1041" s="58" t="s">
        <v>1048</v>
      </c>
      <c r="C1041" s="58" t="str">
        <f>Source!G1012</f>
        <v>Установка клапанов огнезадерживающих с ручной регулировкой периметром до 3200 мм</v>
      </c>
      <c r="D1041" s="36" t="str">
        <f>Source!H1012</f>
        <v>ШТ</v>
      </c>
      <c r="E1041" s="22">
        <f>Source!I1012</f>
        <v>1</v>
      </c>
      <c r="F1041" s="37">
        <f>Source!AL1012+Source!AM1012+Source!AO1012</f>
        <v>90.42</v>
      </c>
      <c r="G1041" s="38"/>
      <c r="H1041" s="37"/>
      <c r="I1041" s="38" t="str">
        <f>Source!BO1012</f>
        <v/>
      </c>
      <c r="J1041" s="38"/>
      <c r="K1041" s="37"/>
      <c r="L1041" s="39"/>
      <c r="S1041">
        <f>ROUND((Source!FX1012/100)*((ROUND(Source!AF1012*Source!I1012, 2)+ROUND(Source!AE1012*Source!I1012, 2))), 2)</f>
        <v>83.52</v>
      </c>
      <c r="T1041">
        <f>Source!X1012</f>
        <v>83.38</v>
      </c>
      <c r="U1041">
        <f>ROUND((Source!FY1012/100)*((ROUND(Source!AF1012*Source!I1012, 2)+ROUND(Source!AE1012*Source!I1012, 2))), 2)</f>
        <v>51.15</v>
      </c>
      <c r="V1041">
        <f>Source!Y1012</f>
        <v>51.48</v>
      </c>
    </row>
    <row r="1042" spans="1:26" ht="14.25">
      <c r="A1042" s="16"/>
      <c r="B1042" s="58"/>
      <c r="C1042" s="58" t="s">
        <v>980</v>
      </c>
      <c r="D1042" s="36"/>
      <c r="E1042" s="22"/>
      <c r="F1042" s="37">
        <f>Source!AO1012</f>
        <v>52</v>
      </c>
      <c r="G1042" s="38" t="str">
        <f>Source!DG1012</f>
        <v>)*1,2)*1,15</v>
      </c>
      <c r="H1042" s="37">
        <f>ROUND(Source!AF1012*Source!I1012, 2)</f>
        <v>71.760000000000005</v>
      </c>
      <c r="I1042" s="38"/>
      <c r="J1042" s="38">
        <f>IF(Source!BA1012&lt;&gt; 0, Source!BA1012, 1)</f>
        <v>1</v>
      </c>
      <c r="K1042" s="37">
        <f>Source!S1012</f>
        <v>71.760000000000005</v>
      </c>
      <c r="L1042" s="39"/>
      <c r="R1042">
        <f>H1042</f>
        <v>71.760000000000005</v>
      </c>
    </row>
    <row r="1043" spans="1:26" ht="14.25">
      <c r="A1043" s="16"/>
      <c r="B1043" s="58"/>
      <c r="C1043" s="58" t="s">
        <v>104</v>
      </c>
      <c r="D1043" s="36"/>
      <c r="E1043" s="22"/>
      <c r="F1043" s="37">
        <f>Source!AM1012</f>
        <v>7.33</v>
      </c>
      <c r="G1043" s="38" t="str">
        <f>Source!DE1012</f>
        <v>)*1,2)*1,25</v>
      </c>
      <c r="H1043" s="37">
        <f>ROUND(Source!AD1012*Source!I1012, 2)</f>
        <v>11</v>
      </c>
      <c r="I1043" s="38"/>
      <c r="J1043" s="38">
        <f>IF(Source!BB1012&lt;&gt; 0, Source!BB1012, 1)</f>
        <v>1</v>
      </c>
      <c r="K1043" s="37">
        <f>Source!Q1012</f>
        <v>11</v>
      </c>
      <c r="L1043" s="39"/>
    </row>
    <row r="1044" spans="1:26" ht="14.25">
      <c r="A1044" s="16"/>
      <c r="B1044" s="58"/>
      <c r="C1044" s="58" t="s">
        <v>981</v>
      </c>
      <c r="D1044" s="36"/>
      <c r="E1044" s="22"/>
      <c r="F1044" s="37">
        <f>Source!AN1012</f>
        <v>0.49</v>
      </c>
      <c r="G1044" s="38" t="str">
        <f>Source!DF1012</f>
        <v>)*1,2)*1,25</v>
      </c>
      <c r="H1044" s="40">
        <f>ROUND(Source!AE1012*Source!I1012, 2)</f>
        <v>0.74</v>
      </c>
      <c r="I1044" s="38"/>
      <c r="J1044" s="38">
        <f>IF(Source!BS1012&lt;&gt; 0, Source!BS1012, 1)</f>
        <v>1</v>
      </c>
      <c r="K1044" s="40">
        <f>Source!R1012</f>
        <v>0.74</v>
      </c>
      <c r="L1044" s="39"/>
      <c r="R1044">
        <f>H1044</f>
        <v>0.74</v>
      </c>
    </row>
    <row r="1045" spans="1:26" ht="14.25">
      <c r="A1045" s="16"/>
      <c r="B1045" s="58"/>
      <c r="C1045" s="58" t="s">
        <v>982</v>
      </c>
      <c r="D1045" s="36"/>
      <c r="E1045" s="22"/>
      <c r="F1045" s="37">
        <f>Source!AL1012</f>
        <v>31.09</v>
      </c>
      <c r="G1045" s="38" t="str">
        <f>Source!DD1012</f>
        <v/>
      </c>
      <c r="H1045" s="37">
        <f>ROUND(Source!AC1012*Source!I1012, 2)</f>
        <v>31.09</v>
      </c>
      <c r="I1045" s="38"/>
      <c r="J1045" s="38">
        <f>IF(Source!BC1012&lt;&gt; 0, Source!BC1012, 1)</f>
        <v>1</v>
      </c>
      <c r="K1045" s="37">
        <f>Source!P1012</f>
        <v>31.09</v>
      </c>
      <c r="L1045" s="39"/>
    </row>
    <row r="1046" spans="1:26" ht="14.25">
      <c r="A1046" s="16"/>
      <c r="B1046" s="58"/>
      <c r="C1046" s="58" t="s">
        <v>983</v>
      </c>
      <c r="D1046" s="36" t="s">
        <v>984</v>
      </c>
      <c r="E1046" s="22">
        <f>Source!BZ1012</f>
        <v>128</v>
      </c>
      <c r="F1046" s="167" t="str">
        <f>CONCATENATE(" )", Source!DL1012, Source!FT1012, "=", Source!FX1012)</f>
        <v xml:space="preserve"> )*0,9=115,2</v>
      </c>
      <c r="G1046" s="168"/>
      <c r="H1046" s="37">
        <f>SUM(S1041:S1048)</f>
        <v>83.52</v>
      </c>
      <c r="I1046" s="41"/>
      <c r="J1046" s="32">
        <f>Source!AT1012</f>
        <v>115</v>
      </c>
      <c r="K1046" s="37">
        <f>SUM(T1041:T1048)</f>
        <v>83.38</v>
      </c>
      <c r="L1046" s="39"/>
    </row>
    <row r="1047" spans="1:26" ht="14.25">
      <c r="A1047" s="16"/>
      <c r="B1047" s="58"/>
      <c r="C1047" s="58" t="s">
        <v>985</v>
      </c>
      <c r="D1047" s="36" t="s">
        <v>984</v>
      </c>
      <c r="E1047" s="22">
        <f>Source!CA1012</f>
        <v>83</v>
      </c>
      <c r="F1047" s="167" t="str">
        <f>CONCATENATE(" )", Source!DM1012, Source!FU1012, "=", Source!FY1012)</f>
        <v xml:space="preserve"> )*0,85=70,55</v>
      </c>
      <c r="G1047" s="168"/>
      <c r="H1047" s="37">
        <f>SUM(U1041:U1048)</f>
        <v>51.15</v>
      </c>
      <c r="I1047" s="41"/>
      <c r="J1047" s="32">
        <f>Source!AU1012</f>
        <v>71</v>
      </c>
      <c r="K1047" s="37">
        <f>SUM(V1041:V1048)</f>
        <v>51.48</v>
      </c>
      <c r="L1047" s="39"/>
    </row>
    <row r="1048" spans="1:26" ht="14.25">
      <c r="A1048" s="59"/>
      <c r="B1048" s="60"/>
      <c r="C1048" s="60" t="s">
        <v>986</v>
      </c>
      <c r="D1048" s="42" t="s">
        <v>987</v>
      </c>
      <c r="E1048" s="43">
        <f>Source!AQ1012</f>
        <v>5.95</v>
      </c>
      <c r="F1048" s="44"/>
      <c r="G1048" s="45" t="str">
        <f>Source!DI1012</f>
        <v>)*1,2)*1,15</v>
      </c>
      <c r="H1048" s="44"/>
      <c r="I1048" s="45"/>
      <c r="J1048" s="45"/>
      <c r="K1048" s="44"/>
      <c r="L1048" s="46">
        <f>Source!U1012</f>
        <v>8.2109999999999985</v>
      </c>
    </row>
    <row r="1049" spans="1:26" ht="15">
      <c r="G1049" s="166">
        <f>H1042+H1043+H1045+H1046+H1047</f>
        <v>248.52</v>
      </c>
      <c r="H1049" s="166"/>
      <c r="J1049" s="166">
        <f>K1042+K1043+K1045+K1046+K1047</f>
        <v>248.71</v>
      </c>
      <c r="K1049" s="166"/>
      <c r="L1049" s="47">
        <f>Source!U1012</f>
        <v>8.2109999999999985</v>
      </c>
      <c r="O1049" s="26">
        <f>G1049</f>
        <v>248.52</v>
      </c>
      <c r="P1049" s="26">
        <f>J1049</f>
        <v>248.71</v>
      </c>
      <c r="Q1049" s="26">
        <f>L1049</f>
        <v>8.2109999999999985</v>
      </c>
      <c r="W1049">
        <f>IF(Source!BI1012&lt;=1,H1042+H1043+H1045+H1046+H1047, 0)</f>
        <v>248.52</v>
      </c>
      <c r="X1049">
        <f>IF(Source!BI1012=2,H1042+H1043+H1045+H1046+H1047, 0)</f>
        <v>0</v>
      </c>
      <c r="Y1049">
        <f>IF(Source!BI1012=3,H1042+H1043+H1045+H1046+H1047, 0)</f>
        <v>0</v>
      </c>
      <c r="Z1049">
        <f>IF(Source!BI1012=4,H1042+H1043+H1045+H1046+H1047, 0)</f>
        <v>0</v>
      </c>
    </row>
    <row r="1050" spans="1:26" ht="28.5">
      <c r="A1050" s="16" t="str">
        <f>Source!E1014</f>
        <v>186</v>
      </c>
      <c r="B1050" s="58" t="str">
        <f>Source!F1014</f>
        <v>08.1.03.04-0001</v>
      </c>
      <c r="C1050" s="58" t="str">
        <f>Source!G1014</f>
        <v>Блочки</v>
      </c>
      <c r="D1050" s="36" t="str">
        <f>Source!H1014</f>
        <v>10 шт.</v>
      </c>
      <c r="E1050" s="22">
        <f>Source!I1014</f>
        <v>0.2</v>
      </c>
      <c r="F1050" s="37">
        <f>Source!AL1014</f>
        <v>228</v>
      </c>
      <c r="G1050" s="38" t="str">
        <f>Source!DD1014</f>
        <v/>
      </c>
      <c r="H1050" s="37">
        <f>ROUND(Source!AC1014*Source!I1014, 2)</f>
        <v>45.6</v>
      </c>
      <c r="I1050" s="38" t="str">
        <f>Source!BO1014</f>
        <v/>
      </c>
      <c r="J1050" s="38">
        <f>IF(Source!BC1014&lt;&gt; 0, Source!BC1014, 1)</f>
        <v>1</v>
      </c>
      <c r="K1050" s="37">
        <f>Source!P1014</f>
        <v>45.6</v>
      </c>
      <c r="L1050" s="39"/>
      <c r="S1050">
        <f>ROUND((Source!FX1014/100)*((ROUND(Source!AF1014*Source!I1014, 2)+ROUND(Source!AE1014*Source!I1014, 2))), 2)</f>
        <v>0</v>
      </c>
      <c r="T1050">
        <f>Source!X1014</f>
        <v>0</v>
      </c>
      <c r="U1050">
        <f>ROUND((Source!FY1014/100)*((ROUND(Source!AF1014*Source!I1014, 2)+ROUND(Source!AE1014*Source!I1014, 2))), 2)</f>
        <v>0</v>
      </c>
      <c r="V1050">
        <f>Source!Y1014</f>
        <v>0</v>
      </c>
    </row>
    <row r="1051" spans="1:26">
      <c r="A1051" s="30"/>
      <c r="B1051" s="30"/>
      <c r="C1051" s="31" t="str">
        <f>"Объем: "&amp;Source!I1014&amp;"=2/"&amp;"10"</f>
        <v>Объем: 0,2=2/10</v>
      </c>
      <c r="D1051" s="30"/>
      <c r="E1051" s="30"/>
      <c r="F1051" s="30"/>
      <c r="G1051" s="30"/>
      <c r="H1051" s="30"/>
      <c r="I1051" s="30"/>
      <c r="J1051" s="30"/>
      <c r="K1051" s="30"/>
      <c r="L1051" s="30"/>
    </row>
    <row r="1052" spans="1:26" ht="15">
      <c r="G1052" s="166">
        <f>H1050</f>
        <v>45.6</v>
      </c>
      <c r="H1052" s="166"/>
      <c r="J1052" s="166">
        <f>K1050</f>
        <v>45.6</v>
      </c>
      <c r="K1052" s="166"/>
      <c r="L1052" s="47">
        <f>Source!U1014</f>
        <v>0</v>
      </c>
      <c r="O1052" s="26">
        <f>G1052</f>
        <v>45.6</v>
      </c>
      <c r="P1052" s="26">
        <f>J1052</f>
        <v>45.6</v>
      </c>
      <c r="Q1052" s="26">
        <f>L1052</f>
        <v>0</v>
      </c>
      <c r="W1052">
        <f>IF(Source!BI1014&lt;=1,H1050, 0)</f>
        <v>45.6</v>
      </c>
      <c r="X1052">
        <f>IF(Source!BI1014=2,H1050, 0)</f>
        <v>0</v>
      </c>
      <c r="Y1052">
        <f>IF(Source!BI1014=3,H1050, 0)</f>
        <v>0</v>
      </c>
      <c r="Z1052">
        <f>IF(Source!BI1014=4,H1050, 0)</f>
        <v>0</v>
      </c>
    </row>
    <row r="1053" spans="1:26" ht="28.5">
      <c r="A1053" s="59" t="str">
        <f>Source!E1016</f>
        <v>187</v>
      </c>
      <c r="B1053" s="60" t="str">
        <f>Source!F1016</f>
        <v>20.1.02.19-0015</v>
      </c>
      <c r="C1053" s="60" t="str">
        <f>Source!G1016</f>
        <v>Трос стальной</v>
      </c>
      <c r="D1053" s="42" t="str">
        <f>Source!H1016</f>
        <v>м</v>
      </c>
      <c r="E1053" s="43">
        <f>Source!I1016</f>
        <v>9.3000000000000007</v>
      </c>
      <c r="F1053" s="44">
        <f>Source!AL1016</f>
        <v>12.03</v>
      </c>
      <c r="G1053" s="45" t="str">
        <f>Source!DD1016</f>
        <v/>
      </c>
      <c r="H1053" s="44">
        <f>ROUND(Source!AC1016*Source!I1016, 2)</f>
        <v>111.88</v>
      </c>
      <c r="I1053" s="45" t="str">
        <f>Source!BO1016</f>
        <v/>
      </c>
      <c r="J1053" s="45">
        <f>IF(Source!BC1016&lt;&gt; 0, Source!BC1016, 1)</f>
        <v>1</v>
      </c>
      <c r="K1053" s="44">
        <f>Source!P1016</f>
        <v>111.88</v>
      </c>
      <c r="L1053" s="48"/>
      <c r="S1053">
        <f>ROUND((Source!FX1016/100)*((ROUND(Source!AF1016*Source!I1016, 2)+ROUND(Source!AE1016*Source!I1016, 2))), 2)</f>
        <v>0</v>
      </c>
      <c r="T1053">
        <f>Source!X1016</f>
        <v>0</v>
      </c>
      <c r="U1053">
        <f>ROUND((Source!FY1016/100)*((ROUND(Source!AF1016*Source!I1016, 2)+ROUND(Source!AE1016*Source!I1016, 2))), 2)</f>
        <v>0</v>
      </c>
      <c r="V1053">
        <f>Source!Y1016</f>
        <v>0</v>
      </c>
    </row>
    <row r="1054" spans="1:26" ht="15">
      <c r="G1054" s="166">
        <f>H1053</f>
        <v>111.88</v>
      </c>
      <c r="H1054" s="166"/>
      <c r="J1054" s="166">
        <f>K1053</f>
        <v>111.88</v>
      </c>
      <c r="K1054" s="166"/>
      <c r="L1054" s="47">
        <f>Source!U1016</f>
        <v>0</v>
      </c>
      <c r="O1054" s="26">
        <f>G1054</f>
        <v>111.88</v>
      </c>
      <c r="P1054" s="26">
        <f>J1054</f>
        <v>111.88</v>
      </c>
      <c r="Q1054" s="26">
        <f>L1054</f>
        <v>0</v>
      </c>
      <c r="W1054">
        <f>IF(Source!BI1016&lt;=1,H1053, 0)</f>
        <v>0</v>
      </c>
      <c r="X1054">
        <f>IF(Source!BI1016=2,H1053, 0)</f>
        <v>111.88</v>
      </c>
      <c r="Y1054">
        <f>IF(Source!BI1016=3,H1053, 0)</f>
        <v>0</v>
      </c>
      <c r="Z1054">
        <f>IF(Source!BI1016=4,H1053, 0)</f>
        <v>0</v>
      </c>
    </row>
    <row r="1055" spans="1:26" ht="68.25">
      <c r="A1055" s="59" t="str">
        <f>Source!E1018</f>
        <v>188</v>
      </c>
      <c r="B1055" s="60" t="str">
        <f>Source!F1018</f>
        <v>прайс</v>
      </c>
      <c r="C1055" s="60" t="s">
        <v>1060</v>
      </c>
      <c r="D1055" s="42" t="str">
        <f>Source!H1018</f>
        <v>шт.</v>
      </c>
      <c r="E1055" s="43">
        <f>Source!I1018</f>
        <v>1</v>
      </c>
      <c r="F1055" s="44">
        <f>Source!AL1018</f>
        <v>1400.77</v>
      </c>
      <c r="G1055" s="45" t="str">
        <f>Source!DD1018</f>
        <v/>
      </c>
      <c r="H1055" s="44">
        <f>ROUND(Source!AC1018*Source!I1018, 2)</f>
        <v>1400.77</v>
      </c>
      <c r="I1055" s="45" t="str">
        <f>Source!BO1018</f>
        <v/>
      </c>
      <c r="J1055" s="45">
        <f>IF(Source!BC1018&lt;&gt; 0, Source!BC1018, 1)</f>
        <v>1</v>
      </c>
      <c r="K1055" s="44">
        <f>Source!P1018</f>
        <v>1400.77</v>
      </c>
      <c r="L1055" s="48"/>
      <c r="S1055">
        <f>ROUND((Source!FX1018/100)*((ROUND(Source!AF1018*Source!I1018, 2)+ROUND(Source!AE1018*Source!I1018, 2))), 2)</f>
        <v>0</v>
      </c>
      <c r="T1055">
        <f>Source!X1018</f>
        <v>0</v>
      </c>
      <c r="U1055">
        <f>ROUND((Source!FY1018/100)*((ROUND(Source!AF1018*Source!I1018, 2)+ROUND(Source!AE1018*Source!I1018, 2))), 2)</f>
        <v>0</v>
      </c>
      <c r="V1055">
        <f>Source!Y1018</f>
        <v>0</v>
      </c>
    </row>
    <row r="1056" spans="1:26" ht="15">
      <c r="G1056" s="166">
        <f>H1055</f>
        <v>1400.77</v>
      </c>
      <c r="H1056" s="166"/>
      <c r="J1056" s="166">
        <f>K1055</f>
        <v>1400.77</v>
      </c>
      <c r="K1056" s="166"/>
      <c r="L1056" s="47">
        <f>Source!U1018</f>
        <v>0</v>
      </c>
      <c r="O1056" s="26">
        <f>G1056</f>
        <v>1400.77</v>
      </c>
      <c r="P1056" s="26">
        <f>J1056</f>
        <v>1400.77</v>
      </c>
      <c r="Q1056" s="26">
        <f>L1056</f>
        <v>0</v>
      </c>
      <c r="W1056">
        <f>IF(Source!BI1018&lt;=1,H1055, 0)</f>
        <v>1400.77</v>
      </c>
      <c r="X1056">
        <f>IF(Source!BI1018=2,H1055, 0)</f>
        <v>0</v>
      </c>
      <c r="Y1056">
        <f>IF(Source!BI1018=3,H1055, 0)</f>
        <v>0</v>
      </c>
      <c r="Z1056">
        <f>IF(Source!BI1018=4,H1055, 0)</f>
        <v>0</v>
      </c>
    </row>
    <row r="1057" spans="1:26" ht="105">
      <c r="A1057" s="16" t="str">
        <f>Source!E1020</f>
        <v>189</v>
      </c>
      <c r="B1057" s="58" t="s">
        <v>1051</v>
      </c>
      <c r="C1057" s="58" t="str">
        <f>Source!G1020</f>
        <v>Обертывание поверхности изоляции рулонными материалами насухо с проклейкой швов</v>
      </c>
      <c r="D1057" s="36" t="str">
        <f>Source!H1020</f>
        <v>100 м2</v>
      </c>
      <c r="E1057" s="22">
        <f>Source!I1020</f>
        <v>0.21</v>
      </c>
      <c r="F1057" s="37">
        <f>Source!AL1020+Source!AM1020+Source!AO1020</f>
        <v>824.45</v>
      </c>
      <c r="G1057" s="38"/>
      <c r="H1057" s="37"/>
      <c r="I1057" s="38" t="str">
        <f>Source!BO1020</f>
        <v/>
      </c>
      <c r="J1057" s="38"/>
      <c r="K1057" s="37"/>
      <c r="L1057" s="39"/>
      <c r="S1057">
        <f>ROUND((Source!FX1020/100)*((ROUND(Source!AF1020*Source!I1020, 2)+ROUND(Source!AE1020*Source!I1020, 2))), 2)</f>
        <v>73.62</v>
      </c>
      <c r="T1057">
        <f>Source!X1020</f>
        <v>73.62</v>
      </c>
      <c r="U1057">
        <f>ROUND((Source!FY1020/100)*((ROUND(Source!AF1020*Source!I1020, 2)+ROUND(Source!AE1020*Source!I1020, 2))), 2)</f>
        <v>48.67</v>
      </c>
      <c r="V1057">
        <f>Source!Y1020</f>
        <v>49.08</v>
      </c>
    </row>
    <row r="1058" spans="1:26">
      <c r="C1058" s="29" t="str">
        <f>"Объем: "&amp;Source!I1020&amp;"=21/"&amp;"100"</f>
        <v>Объем: 0,21=21/100</v>
      </c>
    </row>
    <row r="1059" spans="1:26" ht="14.25">
      <c r="A1059" s="16"/>
      <c r="B1059" s="58"/>
      <c r="C1059" s="58" t="s">
        <v>980</v>
      </c>
      <c r="D1059" s="36"/>
      <c r="E1059" s="22"/>
      <c r="F1059" s="37">
        <f>Source!AO1020</f>
        <v>276.31</v>
      </c>
      <c r="G1059" s="38" t="str">
        <f>Source!DG1020</f>
        <v>)*1,2)*1,15</v>
      </c>
      <c r="H1059" s="37">
        <f>ROUND(Source!AF1020*Source!I1020, 2)</f>
        <v>80.08</v>
      </c>
      <c r="I1059" s="38"/>
      <c r="J1059" s="38">
        <f>IF(Source!BA1020&lt;&gt; 0, Source!BA1020, 1)</f>
        <v>1</v>
      </c>
      <c r="K1059" s="37">
        <f>Source!S1020</f>
        <v>80.08</v>
      </c>
      <c r="L1059" s="39"/>
      <c r="R1059">
        <f>H1059</f>
        <v>80.08</v>
      </c>
    </row>
    <row r="1060" spans="1:26" ht="14.25">
      <c r="A1060" s="16"/>
      <c r="B1060" s="58"/>
      <c r="C1060" s="58" t="s">
        <v>104</v>
      </c>
      <c r="D1060" s="36"/>
      <c r="E1060" s="22"/>
      <c r="F1060" s="37">
        <f>Source!AM1020</f>
        <v>40.5</v>
      </c>
      <c r="G1060" s="38" t="str">
        <f>Source!DE1020</f>
        <v>)*1,2)*1,25</v>
      </c>
      <c r="H1060" s="37">
        <f>ROUND(Source!AD1020*Source!I1020, 2)</f>
        <v>12.76</v>
      </c>
      <c r="I1060" s="38"/>
      <c r="J1060" s="38">
        <f>IF(Source!BB1020&lt;&gt; 0, Source!BB1020, 1)</f>
        <v>1</v>
      </c>
      <c r="K1060" s="37">
        <f>Source!Q1020</f>
        <v>12.76</v>
      </c>
      <c r="L1060" s="39"/>
    </row>
    <row r="1061" spans="1:26" ht="14.25">
      <c r="A1061" s="16"/>
      <c r="B1061" s="58"/>
      <c r="C1061" s="58" t="s">
        <v>981</v>
      </c>
      <c r="D1061" s="36"/>
      <c r="E1061" s="22"/>
      <c r="F1061" s="37">
        <f>Source!AN1020</f>
        <v>5.45</v>
      </c>
      <c r="G1061" s="38" t="str">
        <f>Source!DF1020</f>
        <v>)*1,2)*1,25</v>
      </c>
      <c r="H1061" s="40">
        <f>ROUND(Source!AE1020*Source!I1020, 2)</f>
        <v>1.72</v>
      </c>
      <c r="I1061" s="38"/>
      <c r="J1061" s="38">
        <f>IF(Source!BS1020&lt;&gt; 0, Source!BS1020, 1)</f>
        <v>1</v>
      </c>
      <c r="K1061" s="40">
        <f>Source!R1020</f>
        <v>1.72</v>
      </c>
      <c r="L1061" s="39"/>
      <c r="R1061">
        <f>H1061</f>
        <v>1.72</v>
      </c>
    </row>
    <row r="1062" spans="1:26" ht="14.25">
      <c r="A1062" s="16"/>
      <c r="B1062" s="58"/>
      <c r="C1062" s="58" t="s">
        <v>982</v>
      </c>
      <c r="D1062" s="36"/>
      <c r="E1062" s="22"/>
      <c r="F1062" s="37">
        <f>Source!AL1020</f>
        <v>507.64</v>
      </c>
      <c r="G1062" s="38" t="str">
        <f>Source!DD1020</f>
        <v/>
      </c>
      <c r="H1062" s="37">
        <f>ROUND(Source!AC1020*Source!I1020, 2)</f>
        <v>106.6</v>
      </c>
      <c r="I1062" s="38"/>
      <c r="J1062" s="38">
        <f>IF(Source!BC1020&lt;&gt; 0, Source!BC1020, 1)</f>
        <v>1</v>
      </c>
      <c r="K1062" s="37">
        <f>Source!P1020</f>
        <v>106.6</v>
      </c>
      <c r="L1062" s="39"/>
    </row>
    <row r="1063" spans="1:26" ht="14.25">
      <c r="A1063" s="16"/>
      <c r="B1063" s="58"/>
      <c r="C1063" s="58" t="s">
        <v>983</v>
      </c>
      <c r="D1063" s="36" t="s">
        <v>984</v>
      </c>
      <c r="E1063" s="22">
        <f>Source!BZ1020</f>
        <v>100</v>
      </c>
      <c r="F1063" s="167" t="str">
        <f>CONCATENATE(" )", Source!DL1020, Source!FT1020, "=", Source!FX1020)</f>
        <v xml:space="preserve"> )*0,9=90</v>
      </c>
      <c r="G1063" s="168"/>
      <c r="H1063" s="37">
        <f>SUM(S1057:S1065)</f>
        <v>73.62</v>
      </c>
      <c r="I1063" s="41"/>
      <c r="J1063" s="32">
        <f>Source!AT1020</f>
        <v>90</v>
      </c>
      <c r="K1063" s="37">
        <f>SUM(T1057:T1065)</f>
        <v>73.62</v>
      </c>
      <c r="L1063" s="39"/>
    </row>
    <row r="1064" spans="1:26" ht="14.25">
      <c r="A1064" s="16"/>
      <c r="B1064" s="58"/>
      <c r="C1064" s="58" t="s">
        <v>985</v>
      </c>
      <c r="D1064" s="36" t="s">
        <v>984</v>
      </c>
      <c r="E1064" s="22">
        <f>Source!CA1020</f>
        <v>70</v>
      </c>
      <c r="F1064" s="167" t="str">
        <f>CONCATENATE(" )", Source!DM1020, Source!FU1020, "=", Source!FY1020)</f>
        <v xml:space="preserve"> )*0,85=59,5</v>
      </c>
      <c r="G1064" s="168"/>
      <c r="H1064" s="37">
        <f>SUM(U1057:U1065)</f>
        <v>48.67</v>
      </c>
      <c r="I1064" s="41"/>
      <c r="J1064" s="32">
        <f>Source!AU1020</f>
        <v>60</v>
      </c>
      <c r="K1064" s="37">
        <f>SUM(V1057:V1065)</f>
        <v>49.08</v>
      </c>
      <c r="L1064" s="39"/>
    </row>
    <row r="1065" spans="1:26" ht="14.25">
      <c r="A1065" s="59"/>
      <c r="B1065" s="60"/>
      <c r="C1065" s="60" t="s">
        <v>986</v>
      </c>
      <c r="D1065" s="42" t="s">
        <v>987</v>
      </c>
      <c r="E1065" s="43">
        <f>Source!AQ1020</f>
        <v>31.98</v>
      </c>
      <c r="F1065" s="44"/>
      <c r="G1065" s="45" t="str">
        <f>Source!DI1020</f>
        <v>)*1,2)*1,15</v>
      </c>
      <c r="H1065" s="44"/>
      <c r="I1065" s="45"/>
      <c r="J1065" s="45"/>
      <c r="K1065" s="44"/>
      <c r="L1065" s="46">
        <f>Source!U1020</f>
        <v>9.2678039999999982</v>
      </c>
    </row>
    <row r="1066" spans="1:26" ht="15">
      <c r="G1066" s="166">
        <f>H1059+H1060+H1062+H1063+H1064</f>
        <v>321.73</v>
      </c>
      <c r="H1066" s="166"/>
      <c r="J1066" s="166">
        <f>K1059+K1060+K1062+K1063+K1064</f>
        <v>322.14</v>
      </c>
      <c r="K1066" s="166"/>
      <c r="L1066" s="47">
        <f>Source!U1020</f>
        <v>9.2678039999999982</v>
      </c>
      <c r="O1066" s="26">
        <f>G1066</f>
        <v>321.73</v>
      </c>
      <c r="P1066" s="26">
        <f>J1066</f>
        <v>322.14</v>
      </c>
      <c r="Q1066" s="26">
        <f>L1066</f>
        <v>9.2678039999999982</v>
      </c>
      <c r="W1066">
        <f>IF(Source!BI1020&lt;=1,H1059+H1060+H1062+H1063+H1064, 0)</f>
        <v>321.73</v>
      </c>
      <c r="X1066">
        <f>IF(Source!BI1020=2,H1059+H1060+H1062+H1063+H1064, 0)</f>
        <v>0</v>
      </c>
      <c r="Y1066">
        <f>IF(Source!BI1020=3,H1059+H1060+H1062+H1063+H1064, 0)</f>
        <v>0</v>
      </c>
      <c r="Z1066">
        <f>IF(Source!BI1020=4,H1059+H1060+H1062+H1063+H1064, 0)</f>
        <v>0</v>
      </c>
    </row>
    <row r="1067" spans="1:26" ht="71.25">
      <c r="A1067" s="16" t="str">
        <f>Source!E1022</f>
        <v>190</v>
      </c>
      <c r="B1067" s="58" t="str">
        <f>Source!F1022</f>
        <v>12.2.04.07-0012</v>
      </c>
      <c r="C1067" s="58" t="str">
        <f>Source!G1022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067" s="36" t="str">
        <f>Source!H1022</f>
        <v>м3</v>
      </c>
      <c r="E1067" s="22">
        <f>Source!I1022</f>
        <v>0.96599999999999997</v>
      </c>
      <c r="F1067" s="37">
        <f>Source!AL1022</f>
        <v>2222.0300000000002</v>
      </c>
      <c r="G1067" s="38" t="str">
        <f>Source!DD1022</f>
        <v/>
      </c>
      <c r="H1067" s="37">
        <f>ROUND(Source!AC1022*Source!I1022, 2)</f>
        <v>2146.48</v>
      </c>
      <c r="I1067" s="38" t="str">
        <f>Source!BO1022</f>
        <v/>
      </c>
      <c r="J1067" s="38">
        <f>IF(Source!BC1022&lt;&gt; 0, Source!BC1022, 1)</f>
        <v>1</v>
      </c>
      <c r="K1067" s="37">
        <f>Source!P1022</f>
        <v>2146.48</v>
      </c>
      <c r="L1067" s="39"/>
      <c r="S1067">
        <f>ROUND((Source!FX1022/100)*((ROUND(Source!AF1022*Source!I1022, 2)+ROUND(Source!AE1022*Source!I1022, 2))), 2)</f>
        <v>0</v>
      </c>
      <c r="T1067">
        <f>Source!X1022</f>
        <v>0</v>
      </c>
      <c r="U1067">
        <f>ROUND((Source!FY1022/100)*((ROUND(Source!AF1022*Source!I1022, 2)+ROUND(Source!AE1022*Source!I1022, 2))), 2)</f>
        <v>0</v>
      </c>
      <c r="V1067">
        <f>Source!Y1022</f>
        <v>0</v>
      </c>
    </row>
    <row r="1068" spans="1:26">
      <c r="A1068" s="30"/>
      <c r="B1068" s="30"/>
      <c r="C1068" s="31" t="str">
        <f>"Объем: "&amp;Source!I1022&amp;"=21*"&amp;"0,04*"&amp;"1,15"</f>
        <v>Объем: 0,966=21*0,04*1,15</v>
      </c>
      <c r="D1068" s="30"/>
      <c r="E1068" s="30"/>
      <c r="F1068" s="30"/>
      <c r="G1068" s="30"/>
      <c r="H1068" s="30"/>
      <c r="I1068" s="30"/>
      <c r="J1068" s="30"/>
      <c r="K1068" s="30"/>
      <c r="L1068" s="30"/>
    </row>
    <row r="1069" spans="1:26" ht="15">
      <c r="G1069" s="166">
        <f>H1067</f>
        <v>2146.48</v>
      </c>
      <c r="H1069" s="166"/>
      <c r="J1069" s="166">
        <f>K1067</f>
        <v>2146.48</v>
      </c>
      <c r="K1069" s="166"/>
      <c r="L1069" s="47">
        <f>Source!U1022</f>
        <v>0</v>
      </c>
      <c r="O1069" s="26">
        <f>G1069</f>
        <v>2146.48</v>
      </c>
      <c r="P1069" s="26">
        <f>J1069</f>
        <v>2146.48</v>
      </c>
      <c r="Q1069" s="26">
        <f>L1069</f>
        <v>0</v>
      </c>
      <c r="W1069">
        <f>IF(Source!BI1022&lt;=1,H1067, 0)</f>
        <v>2146.48</v>
      </c>
      <c r="X1069">
        <f>IF(Source!BI1022=2,H1067, 0)</f>
        <v>0</v>
      </c>
      <c r="Y1069">
        <f>IF(Source!BI1022=3,H1067, 0)</f>
        <v>0</v>
      </c>
      <c r="Z1069">
        <f>IF(Source!BI1022=4,H1067, 0)</f>
        <v>0</v>
      </c>
    </row>
    <row r="1070" spans="1:26" ht="105">
      <c r="A1070" s="16" t="str">
        <f>Source!E1024</f>
        <v>191</v>
      </c>
      <c r="B1070" s="58" t="s">
        <v>1052</v>
      </c>
      <c r="C1070" s="58" t="str">
        <f>Source!G1024</f>
        <v>Прокладка воздуховодов из листовой оцинкованной стали и алюминия класса П (плотные) толщиной 0,7 мм, периметром до 3200 мм</v>
      </c>
      <c r="D1070" s="36" t="str">
        <f>Source!H1024</f>
        <v>100 м2</v>
      </c>
      <c r="E1070" s="22">
        <f>Source!I1024</f>
        <v>0.12</v>
      </c>
      <c r="F1070" s="37">
        <f>Source!AL1024+Source!AM1024+Source!AO1024</f>
        <v>1392.24</v>
      </c>
      <c r="G1070" s="38"/>
      <c r="H1070" s="37"/>
      <c r="I1070" s="38" t="str">
        <f>Source!BO1024</f>
        <v/>
      </c>
      <c r="J1070" s="38"/>
      <c r="K1070" s="37"/>
      <c r="L1070" s="39"/>
      <c r="S1070">
        <f>ROUND((Source!FX1024/100)*((ROUND(Source!AF1024*Source!I1024, 2)+ROUND(Source!AE1024*Source!I1024, 2))), 2)</f>
        <v>136.80000000000001</v>
      </c>
      <c r="T1070">
        <f>Source!X1024</f>
        <v>136.56</v>
      </c>
      <c r="U1070">
        <f>ROUND((Source!FY1024/100)*((ROUND(Source!AF1024*Source!I1024, 2)+ROUND(Source!AE1024*Source!I1024, 2))), 2)</f>
        <v>83.78</v>
      </c>
      <c r="V1070">
        <f>Source!Y1024</f>
        <v>84.31</v>
      </c>
    </row>
    <row r="1071" spans="1:26">
      <c r="C1071" s="29" t="str">
        <f>"Объем: "&amp;Source!I1024&amp;"=(1+"&amp;"0,5)*"&amp;"2*"&amp;"4/"&amp;"100"</f>
        <v>Объем: 0,12=(1+0,5)*2*4/100</v>
      </c>
    </row>
    <row r="1072" spans="1:26" ht="14.25">
      <c r="A1072" s="16"/>
      <c r="B1072" s="58"/>
      <c r="C1072" s="58" t="s">
        <v>980</v>
      </c>
      <c r="D1072" s="36"/>
      <c r="E1072" s="22"/>
      <c r="F1072" s="37">
        <f>Source!AO1024</f>
        <v>706.89</v>
      </c>
      <c r="G1072" s="38" t="str">
        <f>Source!DG1024</f>
        <v>)*1,2)*1,15</v>
      </c>
      <c r="H1072" s="37">
        <f>ROUND(Source!AF1024*Source!I1024, 2)</f>
        <v>117.06</v>
      </c>
      <c r="I1072" s="38"/>
      <c r="J1072" s="38">
        <f>IF(Source!BA1024&lt;&gt; 0, Source!BA1024, 1)</f>
        <v>1</v>
      </c>
      <c r="K1072" s="37">
        <f>Source!S1024</f>
        <v>117.06</v>
      </c>
      <c r="L1072" s="39"/>
      <c r="R1072">
        <f>H1072</f>
        <v>117.06</v>
      </c>
    </row>
    <row r="1073" spans="1:26" ht="14.25">
      <c r="A1073" s="16"/>
      <c r="B1073" s="58"/>
      <c r="C1073" s="58" t="s">
        <v>104</v>
      </c>
      <c r="D1073" s="36"/>
      <c r="E1073" s="22"/>
      <c r="F1073" s="37">
        <f>Source!AM1024</f>
        <v>107.59</v>
      </c>
      <c r="G1073" s="38" t="str">
        <f>Source!DE1024</f>
        <v>)*1,2)*1,25</v>
      </c>
      <c r="H1073" s="37">
        <f>ROUND(Source!AD1024*Source!I1024, 2)</f>
        <v>19.37</v>
      </c>
      <c r="I1073" s="38"/>
      <c r="J1073" s="38">
        <f>IF(Source!BB1024&lt;&gt; 0, Source!BB1024, 1)</f>
        <v>1</v>
      </c>
      <c r="K1073" s="37">
        <f>Source!Q1024</f>
        <v>19.37</v>
      </c>
      <c r="L1073" s="39"/>
    </row>
    <row r="1074" spans="1:26" ht="14.25">
      <c r="A1074" s="16"/>
      <c r="B1074" s="58"/>
      <c r="C1074" s="58" t="s">
        <v>981</v>
      </c>
      <c r="D1074" s="36"/>
      <c r="E1074" s="22"/>
      <c r="F1074" s="37">
        <f>Source!AN1024</f>
        <v>9.41</v>
      </c>
      <c r="G1074" s="38" t="str">
        <f>Source!DF1024</f>
        <v>)*1,2)*1,25</v>
      </c>
      <c r="H1074" s="40">
        <f>ROUND(Source!AE1024*Source!I1024, 2)</f>
        <v>1.69</v>
      </c>
      <c r="I1074" s="38"/>
      <c r="J1074" s="38">
        <f>IF(Source!BS1024&lt;&gt; 0, Source!BS1024, 1)</f>
        <v>1</v>
      </c>
      <c r="K1074" s="40">
        <f>Source!R1024</f>
        <v>1.69</v>
      </c>
      <c r="L1074" s="39"/>
      <c r="R1074">
        <f>H1074</f>
        <v>1.69</v>
      </c>
    </row>
    <row r="1075" spans="1:26" ht="14.25">
      <c r="A1075" s="16"/>
      <c r="B1075" s="58"/>
      <c r="C1075" s="58" t="s">
        <v>982</v>
      </c>
      <c r="D1075" s="36"/>
      <c r="E1075" s="22"/>
      <c r="F1075" s="37">
        <f>Source!AL1024</f>
        <v>577.76</v>
      </c>
      <c r="G1075" s="38" t="str">
        <f>Source!DD1024</f>
        <v/>
      </c>
      <c r="H1075" s="37">
        <f>ROUND(Source!AC1024*Source!I1024, 2)</f>
        <v>69.33</v>
      </c>
      <c r="I1075" s="38"/>
      <c r="J1075" s="38">
        <f>IF(Source!BC1024&lt;&gt; 0, Source!BC1024, 1)</f>
        <v>1</v>
      </c>
      <c r="K1075" s="37">
        <f>Source!P1024</f>
        <v>69.33</v>
      </c>
      <c r="L1075" s="39"/>
    </row>
    <row r="1076" spans="1:26" ht="14.25">
      <c r="A1076" s="16"/>
      <c r="B1076" s="58"/>
      <c r="C1076" s="58" t="s">
        <v>983</v>
      </c>
      <c r="D1076" s="36" t="s">
        <v>984</v>
      </c>
      <c r="E1076" s="22">
        <f>Source!BZ1024</f>
        <v>128</v>
      </c>
      <c r="F1076" s="167" t="str">
        <f>CONCATENATE(" )", Source!DL1024, Source!FT1024, "=", Source!FX1024)</f>
        <v xml:space="preserve"> )*0,9=115,2</v>
      </c>
      <c r="G1076" s="168"/>
      <c r="H1076" s="37">
        <f>SUM(S1070:S1078)</f>
        <v>136.80000000000001</v>
      </c>
      <c r="I1076" s="41"/>
      <c r="J1076" s="32">
        <f>Source!AT1024</f>
        <v>115</v>
      </c>
      <c r="K1076" s="37">
        <f>SUM(T1070:T1078)</f>
        <v>136.56</v>
      </c>
      <c r="L1076" s="39"/>
    </row>
    <row r="1077" spans="1:26" ht="14.25">
      <c r="A1077" s="16"/>
      <c r="B1077" s="58"/>
      <c r="C1077" s="58" t="s">
        <v>985</v>
      </c>
      <c r="D1077" s="36" t="s">
        <v>984</v>
      </c>
      <c r="E1077" s="22">
        <f>Source!CA1024</f>
        <v>83</v>
      </c>
      <c r="F1077" s="167" t="str">
        <f>CONCATENATE(" )", Source!DM1024, Source!FU1024, "=", Source!FY1024)</f>
        <v xml:space="preserve"> )*0,85=70,55</v>
      </c>
      <c r="G1077" s="168"/>
      <c r="H1077" s="37">
        <f>SUM(U1070:U1078)</f>
        <v>83.78</v>
      </c>
      <c r="I1077" s="41"/>
      <c r="J1077" s="32">
        <f>Source!AU1024</f>
        <v>71</v>
      </c>
      <c r="K1077" s="37">
        <f>SUM(V1070:V1078)</f>
        <v>84.31</v>
      </c>
      <c r="L1077" s="39"/>
    </row>
    <row r="1078" spans="1:26" ht="14.25">
      <c r="A1078" s="59"/>
      <c r="B1078" s="60"/>
      <c r="C1078" s="60" t="s">
        <v>986</v>
      </c>
      <c r="D1078" s="42" t="s">
        <v>987</v>
      </c>
      <c r="E1078" s="43">
        <f>Source!AQ1024</f>
        <v>80.88</v>
      </c>
      <c r="F1078" s="44"/>
      <c r="G1078" s="45" t="str">
        <f>Source!DI1024</f>
        <v>)*1,2)*1,15</v>
      </c>
      <c r="H1078" s="44"/>
      <c r="I1078" s="45"/>
      <c r="J1078" s="45"/>
      <c r="K1078" s="44"/>
      <c r="L1078" s="46">
        <f>Source!U1024</f>
        <v>13.393727999999998</v>
      </c>
    </row>
    <row r="1079" spans="1:26" ht="15">
      <c r="G1079" s="166">
        <f>H1072+H1073+H1075+H1076+H1077</f>
        <v>426.34000000000003</v>
      </c>
      <c r="H1079" s="166"/>
      <c r="J1079" s="166">
        <f>K1072+K1073+K1075+K1076+K1077</f>
        <v>426.63</v>
      </c>
      <c r="K1079" s="166"/>
      <c r="L1079" s="47">
        <f>Source!U1024</f>
        <v>13.393727999999998</v>
      </c>
      <c r="O1079" s="26">
        <f>G1079</f>
        <v>426.34000000000003</v>
      </c>
      <c r="P1079" s="26">
        <f>J1079</f>
        <v>426.63</v>
      </c>
      <c r="Q1079" s="26">
        <f>L1079</f>
        <v>13.393727999999998</v>
      </c>
      <c r="W1079">
        <f>IF(Source!BI1024&lt;=1,H1072+H1073+H1075+H1076+H1077, 0)</f>
        <v>426.34000000000003</v>
      </c>
      <c r="X1079">
        <f>IF(Source!BI1024=2,H1072+H1073+H1075+H1076+H1077, 0)</f>
        <v>0</v>
      </c>
      <c r="Y1079">
        <f>IF(Source!BI1024=3,H1072+H1073+H1075+H1076+H1077, 0)</f>
        <v>0</v>
      </c>
      <c r="Z1079">
        <f>IF(Source!BI1024=4,H1072+H1073+H1075+H1076+H1077, 0)</f>
        <v>0</v>
      </c>
    </row>
    <row r="1080" spans="1:26" ht="42.75">
      <c r="A1080" s="59" t="str">
        <f>Source!E1026</f>
        <v>192</v>
      </c>
      <c r="B1080" s="60" t="str">
        <f>Source!F1026</f>
        <v>19.1.01.03-0052</v>
      </c>
      <c r="C1080" s="60" t="str">
        <f>Source!G1026</f>
        <v>Воздуховоды из оцинкованной стали с шиной и уголками толщиной 1,0 мм, периметром 3000 мм</v>
      </c>
      <c r="D1080" s="42" t="str">
        <f>Source!H1026</f>
        <v>м2</v>
      </c>
      <c r="E1080" s="43">
        <f>Source!I1026</f>
        <v>12</v>
      </c>
      <c r="F1080" s="44">
        <f>Source!AL1026</f>
        <v>171.25</v>
      </c>
      <c r="G1080" s="45" t="str">
        <f>Source!DD1026</f>
        <v/>
      </c>
      <c r="H1080" s="44">
        <f>ROUND(Source!AC1026*Source!I1026, 2)</f>
        <v>2055</v>
      </c>
      <c r="I1080" s="45" t="str">
        <f>Source!BO1026</f>
        <v/>
      </c>
      <c r="J1080" s="45">
        <f>IF(Source!BC1026&lt;&gt; 0, Source!BC1026, 1)</f>
        <v>1</v>
      </c>
      <c r="K1080" s="44">
        <f>Source!P1026</f>
        <v>2055</v>
      </c>
      <c r="L1080" s="48"/>
      <c r="S1080">
        <f>ROUND((Source!FX1026/100)*((ROUND(Source!AF1026*Source!I1026, 2)+ROUND(Source!AE1026*Source!I1026, 2))), 2)</f>
        <v>0</v>
      </c>
      <c r="T1080">
        <f>Source!X1026</f>
        <v>0</v>
      </c>
      <c r="U1080">
        <f>ROUND((Source!FY1026/100)*((ROUND(Source!AF1026*Source!I1026, 2)+ROUND(Source!AE1026*Source!I1026, 2))), 2)</f>
        <v>0</v>
      </c>
      <c r="V1080">
        <f>Source!Y1026</f>
        <v>0</v>
      </c>
    </row>
    <row r="1081" spans="1:26" ht="15">
      <c r="G1081" s="166">
        <f>H1080</f>
        <v>2055</v>
      </c>
      <c r="H1081" s="166"/>
      <c r="J1081" s="166">
        <f>K1080</f>
        <v>2055</v>
      </c>
      <c r="K1081" s="166"/>
      <c r="L1081" s="47">
        <f>Source!U1026</f>
        <v>0</v>
      </c>
      <c r="O1081" s="26">
        <f>G1081</f>
        <v>2055</v>
      </c>
      <c r="P1081" s="26">
        <f>J1081</f>
        <v>2055</v>
      </c>
      <c r="Q1081" s="26">
        <f>L1081</f>
        <v>0</v>
      </c>
      <c r="W1081">
        <f>IF(Source!BI1026&lt;=1,H1080, 0)</f>
        <v>2055</v>
      </c>
      <c r="X1081">
        <f>IF(Source!BI1026=2,H1080, 0)</f>
        <v>0</v>
      </c>
      <c r="Y1081">
        <f>IF(Source!BI1026=3,H1080, 0)</f>
        <v>0</v>
      </c>
      <c r="Z1081">
        <f>IF(Source!BI1026=4,H1080, 0)</f>
        <v>0</v>
      </c>
    </row>
    <row r="1082" spans="1:26" ht="105">
      <c r="A1082" s="16" t="str">
        <f>Source!E1028</f>
        <v>193</v>
      </c>
      <c r="B1082" s="58" t="s">
        <v>1053</v>
      </c>
      <c r="C1082" s="58" t="str">
        <f>Source!G1028</f>
        <v>Прокладка воздуховодов из листовой оцинкованной стали и алюминия класса П (плотные) толщиной 1,0 мм, диаметром от 900 до 1000 мм</v>
      </c>
      <c r="D1082" s="36" t="str">
        <f>Source!H1028</f>
        <v>100 м2</v>
      </c>
      <c r="E1082" s="22">
        <f>Source!I1028</f>
        <v>5.024E-2</v>
      </c>
      <c r="F1082" s="37">
        <f>Source!AL1028+Source!AM1028+Source!AO1028</f>
        <v>1385.92</v>
      </c>
      <c r="G1082" s="38"/>
      <c r="H1082" s="37"/>
      <c r="I1082" s="38" t="str">
        <f>Source!BO1028</f>
        <v/>
      </c>
      <c r="J1082" s="38"/>
      <c r="K1082" s="37"/>
      <c r="L1082" s="39"/>
      <c r="S1082">
        <f>ROUND((Source!FX1028/100)*((ROUND(Source!AF1028*Source!I1028, 2)+ROUND(Source!AE1028*Source!I1028, 2))), 2)</f>
        <v>57.2</v>
      </c>
      <c r="T1082">
        <f>Source!X1028</f>
        <v>57.1</v>
      </c>
      <c r="U1082">
        <f>ROUND((Source!FY1028/100)*((ROUND(Source!AF1028*Source!I1028, 2)+ROUND(Source!AE1028*Source!I1028, 2))), 2)</f>
        <v>35.03</v>
      </c>
      <c r="V1082">
        <f>Source!Y1028</f>
        <v>35.25</v>
      </c>
    </row>
    <row r="1083" spans="1:26">
      <c r="C1083" s="29" t="str">
        <f>"Объем: "&amp;Source!I1028&amp;"=(3,14*"&amp;"0,8*"&amp;"2)/"&amp;"100"</f>
        <v>Объем: 0,05024=(3,14*0,8*2)/100</v>
      </c>
    </row>
    <row r="1084" spans="1:26" ht="14.25">
      <c r="A1084" s="16"/>
      <c r="B1084" s="58"/>
      <c r="C1084" s="58" t="s">
        <v>980</v>
      </c>
      <c r="D1084" s="36"/>
      <c r="E1084" s="22"/>
      <c r="F1084" s="37">
        <f>Source!AO1028</f>
        <v>706.89</v>
      </c>
      <c r="G1084" s="38" t="str">
        <f>Source!DG1028</f>
        <v>)*1,2)*1,15</v>
      </c>
      <c r="H1084" s="37">
        <f>ROUND(Source!AF1028*Source!I1028, 2)</f>
        <v>49.01</v>
      </c>
      <c r="I1084" s="38"/>
      <c r="J1084" s="38">
        <f>IF(Source!BA1028&lt;&gt; 0, Source!BA1028, 1)</f>
        <v>1</v>
      </c>
      <c r="K1084" s="37">
        <f>Source!S1028</f>
        <v>49.01</v>
      </c>
      <c r="L1084" s="39"/>
      <c r="R1084">
        <f>H1084</f>
        <v>49.01</v>
      </c>
    </row>
    <row r="1085" spans="1:26" ht="14.25">
      <c r="A1085" s="16"/>
      <c r="B1085" s="58"/>
      <c r="C1085" s="58" t="s">
        <v>104</v>
      </c>
      <c r="D1085" s="36"/>
      <c r="E1085" s="22"/>
      <c r="F1085" s="37">
        <f>Source!AM1028</f>
        <v>101.27</v>
      </c>
      <c r="G1085" s="38" t="str">
        <f>Source!DE1028</f>
        <v>)*1,2)*1,25</v>
      </c>
      <c r="H1085" s="37">
        <f>ROUND(Source!AD1028*Source!I1028, 2)</f>
        <v>7.63</v>
      </c>
      <c r="I1085" s="38"/>
      <c r="J1085" s="38">
        <f>IF(Source!BB1028&lt;&gt; 0, Source!BB1028, 1)</f>
        <v>1</v>
      </c>
      <c r="K1085" s="37">
        <f>Source!Q1028</f>
        <v>7.63</v>
      </c>
      <c r="L1085" s="39"/>
    </row>
    <row r="1086" spans="1:26" ht="14.25">
      <c r="A1086" s="16"/>
      <c r="B1086" s="58"/>
      <c r="C1086" s="58" t="s">
        <v>981</v>
      </c>
      <c r="D1086" s="36"/>
      <c r="E1086" s="22"/>
      <c r="F1086" s="37">
        <f>Source!AN1028</f>
        <v>8.5399999999999991</v>
      </c>
      <c r="G1086" s="38" t="str">
        <f>Source!DF1028</f>
        <v>)*1,2)*1,25</v>
      </c>
      <c r="H1086" s="40">
        <f>ROUND(Source!AE1028*Source!I1028, 2)</f>
        <v>0.64</v>
      </c>
      <c r="I1086" s="38"/>
      <c r="J1086" s="38">
        <f>IF(Source!BS1028&lt;&gt; 0, Source!BS1028, 1)</f>
        <v>1</v>
      </c>
      <c r="K1086" s="40">
        <f>Source!R1028</f>
        <v>0.64</v>
      </c>
      <c r="L1086" s="39"/>
      <c r="R1086">
        <f>H1086</f>
        <v>0.64</v>
      </c>
    </row>
    <row r="1087" spans="1:26" ht="14.25">
      <c r="A1087" s="16"/>
      <c r="B1087" s="58"/>
      <c r="C1087" s="58" t="s">
        <v>982</v>
      </c>
      <c r="D1087" s="36"/>
      <c r="E1087" s="22"/>
      <c r="F1087" s="37">
        <f>Source!AL1028</f>
        <v>577.76</v>
      </c>
      <c r="G1087" s="38" t="str">
        <f>Source!DD1028</f>
        <v/>
      </c>
      <c r="H1087" s="37">
        <f>ROUND(Source!AC1028*Source!I1028, 2)</f>
        <v>29.03</v>
      </c>
      <c r="I1087" s="38"/>
      <c r="J1087" s="38">
        <f>IF(Source!BC1028&lt;&gt; 0, Source!BC1028, 1)</f>
        <v>1</v>
      </c>
      <c r="K1087" s="37">
        <f>Source!P1028</f>
        <v>29.03</v>
      </c>
      <c r="L1087" s="39"/>
    </row>
    <row r="1088" spans="1:26" ht="14.25">
      <c r="A1088" s="16"/>
      <c r="B1088" s="58"/>
      <c r="C1088" s="58" t="s">
        <v>983</v>
      </c>
      <c r="D1088" s="36" t="s">
        <v>984</v>
      </c>
      <c r="E1088" s="22">
        <f>Source!BZ1028</f>
        <v>128</v>
      </c>
      <c r="F1088" s="167" t="str">
        <f>CONCATENATE(" )", Source!DL1028, Source!FT1028, "=", Source!FX1028)</f>
        <v xml:space="preserve"> )*0,9=115,2</v>
      </c>
      <c r="G1088" s="168"/>
      <c r="H1088" s="37">
        <f>SUM(S1082:S1090)</f>
        <v>57.2</v>
      </c>
      <c r="I1088" s="41"/>
      <c r="J1088" s="32">
        <f>Source!AT1028</f>
        <v>115</v>
      </c>
      <c r="K1088" s="37">
        <f>SUM(T1082:T1090)</f>
        <v>57.1</v>
      </c>
      <c r="L1088" s="39"/>
    </row>
    <row r="1089" spans="1:32" ht="14.25">
      <c r="A1089" s="16"/>
      <c r="B1089" s="58"/>
      <c r="C1089" s="58" t="s">
        <v>985</v>
      </c>
      <c r="D1089" s="36" t="s">
        <v>984</v>
      </c>
      <c r="E1089" s="22">
        <f>Source!CA1028</f>
        <v>83</v>
      </c>
      <c r="F1089" s="167" t="str">
        <f>CONCATENATE(" )", Source!DM1028, Source!FU1028, "=", Source!FY1028)</f>
        <v xml:space="preserve"> )*0,85=70,55</v>
      </c>
      <c r="G1089" s="168"/>
      <c r="H1089" s="37">
        <f>SUM(U1082:U1090)</f>
        <v>35.03</v>
      </c>
      <c r="I1089" s="41"/>
      <c r="J1089" s="32">
        <f>Source!AU1028</f>
        <v>71</v>
      </c>
      <c r="K1089" s="37">
        <f>SUM(V1082:V1090)</f>
        <v>35.25</v>
      </c>
      <c r="L1089" s="39"/>
    </row>
    <row r="1090" spans="1:32" ht="14.25">
      <c r="A1090" s="59"/>
      <c r="B1090" s="60"/>
      <c r="C1090" s="60" t="s">
        <v>986</v>
      </c>
      <c r="D1090" s="42" t="s">
        <v>987</v>
      </c>
      <c r="E1090" s="43">
        <f>Source!AQ1028</f>
        <v>80.88</v>
      </c>
      <c r="F1090" s="44"/>
      <c r="G1090" s="45" t="str">
        <f>Source!DI1028</f>
        <v>)*1,2)*1,15</v>
      </c>
      <c r="H1090" s="44"/>
      <c r="I1090" s="45"/>
      <c r="J1090" s="45"/>
      <c r="K1090" s="44"/>
      <c r="L1090" s="46">
        <f>Source!U1028</f>
        <v>5.6075074559999996</v>
      </c>
    </row>
    <row r="1091" spans="1:32" ht="15">
      <c r="G1091" s="166">
        <f>H1084+H1085+H1087+H1088+H1089</f>
        <v>177.9</v>
      </c>
      <c r="H1091" s="166"/>
      <c r="J1091" s="166">
        <f>K1084+K1085+K1087+K1088+K1089</f>
        <v>178.02</v>
      </c>
      <c r="K1091" s="166"/>
      <c r="L1091" s="47">
        <f>Source!U1028</f>
        <v>5.6075074559999996</v>
      </c>
      <c r="O1091" s="26">
        <f>G1091</f>
        <v>177.9</v>
      </c>
      <c r="P1091" s="26">
        <f>J1091</f>
        <v>178.02</v>
      </c>
      <c r="Q1091" s="26">
        <f>L1091</f>
        <v>5.6075074559999996</v>
      </c>
      <c r="W1091">
        <f>IF(Source!BI1028&lt;=1,H1084+H1085+H1087+H1088+H1089, 0)</f>
        <v>177.9</v>
      </c>
      <c r="X1091">
        <f>IF(Source!BI1028=2,H1084+H1085+H1087+H1088+H1089, 0)</f>
        <v>0</v>
      </c>
      <c r="Y1091">
        <f>IF(Source!BI1028=3,H1084+H1085+H1087+H1088+H1089, 0)</f>
        <v>0</v>
      </c>
      <c r="Z1091">
        <f>IF(Source!BI1028=4,H1084+H1085+H1087+H1088+H1089, 0)</f>
        <v>0</v>
      </c>
    </row>
    <row r="1092" spans="1:32" ht="42.75">
      <c r="A1092" s="59" t="str">
        <f>Source!E1030</f>
        <v>194</v>
      </c>
      <c r="B1092" s="60" t="str">
        <f>Source!F1030</f>
        <v>19.1.01.03-0082</v>
      </c>
      <c r="C1092" s="60" t="str">
        <f>Source!G1030</f>
        <v>Воздуховоды из оцинкованной стали толщиной 1,0 мм, диаметром до 1000 мм</v>
      </c>
      <c r="D1092" s="42" t="str">
        <f>Source!H1030</f>
        <v>м2</v>
      </c>
      <c r="E1092" s="43">
        <f>Source!I1030</f>
        <v>5.024</v>
      </c>
      <c r="F1092" s="44">
        <f>Source!AL1030</f>
        <v>102.06</v>
      </c>
      <c r="G1092" s="45" t="str">
        <f>Source!DD1030</f>
        <v/>
      </c>
      <c r="H1092" s="44">
        <f>ROUND(Source!AC1030*Source!I1030, 2)</f>
        <v>512.75</v>
      </c>
      <c r="I1092" s="45" t="str">
        <f>Source!BO1030</f>
        <v/>
      </c>
      <c r="J1092" s="45">
        <f>IF(Source!BC1030&lt;&gt; 0, Source!BC1030, 1)</f>
        <v>1</v>
      </c>
      <c r="K1092" s="44">
        <f>Source!P1030</f>
        <v>512.75</v>
      </c>
      <c r="L1092" s="48"/>
      <c r="S1092">
        <f>ROUND((Source!FX1030/100)*((ROUND(Source!AF1030*Source!I1030, 2)+ROUND(Source!AE1030*Source!I1030, 2))), 2)</f>
        <v>0</v>
      </c>
      <c r="T1092">
        <f>Source!X1030</f>
        <v>0</v>
      </c>
      <c r="U1092">
        <f>ROUND((Source!FY1030/100)*((ROUND(Source!AF1030*Source!I1030, 2)+ROUND(Source!AE1030*Source!I1030, 2))), 2)</f>
        <v>0</v>
      </c>
      <c r="V1092">
        <f>Source!Y1030</f>
        <v>0</v>
      </c>
    </row>
    <row r="1093" spans="1:32" ht="15">
      <c r="G1093" s="166">
        <f>H1092</f>
        <v>512.75</v>
      </c>
      <c r="H1093" s="166"/>
      <c r="J1093" s="166">
        <f>K1092</f>
        <v>512.75</v>
      </c>
      <c r="K1093" s="166"/>
      <c r="L1093" s="47">
        <f>Source!U1030</f>
        <v>0</v>
      </c>
      <c r="O1093" s="26">
        <f>G1093</f>
        <v>512.75</v>
      </c>
      <c r="P1093" s="26">
        <f>J1093</f>
        <v>512.75</v>
      </c>
      <c r="Q1093" s="26">
        <f>L1093</f>
        <v>0</v>
      </c>
      <c r="W1093">
        <f>IF(Source!BI1030&lt;=1,H1092, 0)</f>
        <v>512.75</v>
      </c>
      <c r="X1093">
        <f>IF(Source!BI1030=2,H1092, 0)</f>
        <v>0</v>
      </c>
      <c r="Y1093">
        <f>IF(Source!BI1030=3,H1092, 0)</f>
        <v>0</v>
      </c>
      <c r="Z1093">
        <f>IF(Source!BI1030=4,H1092, 0)</f>
        <v>0</v>
      </c>
    </row>
    <row r="1094" spans="1:32" ht="68.25">
      <c r="A1094" s="59" t="str">
        <f>Source!E1032</f>
        <v>195</v>
      </c>
      <c r="B1094" s="60" t="str">
        <f>Source!F1032</f>
        <v>прайс</v>
      </c>
      <c r="C1094" s="60" t="s">
        <v>1061</v>
      </c>
      <c r="D1094" s="42" t="str">
        <f>Source!H1032</f>
        <v>шт.</v>
      </c>
      <c r="E1094" s="43">
        <f>Source!I1032</f>
        <v>1</v>
      </c>
      <c r="F1094" s="44">
        <f>Source!AL1032</f>
        <v>24.71</v>
      </c>
      <c r="G1094" s="45" t="str">
        <f>Source!DD1032</f>
        <v/>
      </c>
      <c r="H1094" s="44">
        <f>ROUND(Source!AC1032*Source!I1032, 2)</f>
        <v>24.71</v>
      </c>
      <c r="I1094" s="45" t="str">
        <f>Source!BO1032</f>
        <v/>
      </c>
      <c r="J1094" s="45">
        <f>IF(Source!BC1032&lt;&gt; 0, Source!BC1032, 1)</f>
        <v>1</v>
      </c>
      <c r="K1094" s="44">
        <f>Source!P1032</f>
        <v>24.71</v>
      </c>
      <c r="L1094" s="48"/>
      <c r="S1094">
        <f>ROUND((Source!FX1032/100)*((ROUND(Source!AF1032*Source!I1032, 2)+ROUND(Source!AE1032*Source!I1032, 2))), 2)</f>
        <v>0</v>
      </c>
      <c r="T1094">
        <f>Source!X1032</f>
        <v>0</v>
      </c>
      <c r="U1094">
        <f>ROUND((Source!FY1032/100)*((ROUND(Source!AF1032*Source!I1032, 2)+ROUND(Source!AE1032*Source!I1032, 2))), 2)</f>
        <v>0</v>
      </c>
      <c r="V1094">
        <f>Source!Y1032</f>
        <v>0</v>
      </c>
    </row>
    <row r="1095" spans="1:32" ht="15">
      <c r="G1095" s="166">
        <f>H1094</f>
        <v>24.71</v>
      </c>
      <c r="H1095" s="166"/>
      <c r="J1095" s="166">
        <f>K1094</f>
        <v>24.71</v>
      </c>
      <c r="K1095" s="166"/>
      <c r="L1095" s="47">
        <f>Source!U1032</f>
        <v>0</v>
      </c>
      <c r="O1095" s="26">
        <f>G1095</f>
        <v>24.71</v>
      </c>
      <c r="P1095" s="26">
        <f>J1095</f>
        <v>24.71</v>
      </c>
      <c r="Q1095" s="26">
        <f>L1095</f>
        <v>0</v>
      </c>
      <c r="W1095">
        <f>IF(Source!BI1032&lt;=1,H1094, 0)</f>
        <v>24.71</v>
      </c>
      <c r="X1095">
        <f>IF(Source!BI1032=2,H1094, 0)</f>
        <v>0</v>
      </c>
      <c r="Y1095">
        <f>IF(Source!BI1032=3,H1094, 0)</f>
        <v>0</v>
      </c>
      <c r="Z1095">
        <f>IF(Source!BI1032=4,H1094, 0)</f>
        <v>0</v>
      </c>
    </row>
    <row r="1096" spans="1:32" ht="68.25">
      <c r="A1096" s="59" t="str">
        <f>Source!E1034</f>
        <v>196</v>
      </c>
      <c r="B1096" s="60" t="str">
        <f>Source!F1034</f>
        <v>прайс</v>
      </c>
      <c r="C1096" s="60" t="s">
        <v>1062</v>
      </c>
      <c r="D1096" s="42" t="str">
        <f>Source!H1034</f>
        <v>шт.</v>
      </c>
      <c r="E1096" s="43">
        <f>Source!I1034</f>
        <v>1</v>
      </c>
      <c r="F1096" s="44">
        <f>Source!AL1034</f>
        <v>124.67999999999999</v>
      </c>
      <c r="G1096" s="45" t="str">
        <f>Source!DD1034</f>
        <v/>
      </c>
      <c r="H1096" s="44">
        <f>ROUND(Source!AC1034*Source!I1034, 2)</f>
        <v>124.68</v>
      </c>
      <c r="I1096" s="45" t="str">
        <f>Source!BO1034</f>
        <v/>
      </c>
      <c r="J1096" s="45">
        <f>IF(Source!BC1034&lt;&gt; 0, Source!BC1034, 1)</f>
        <v>1</v>
      </c>
      <c r="K1096" s="44">
        <f>Source!P1034</f>
        <v>124.68</v>
      </c>
      <c r="L1096" s="48"/>
      <c r="S1096">
        <f>ROUND((Source!FX1034/100)*((ROUND(Source!AF1034*Source!I1034, 2)+ROUND(Source!AE1034*Source!I1034, 2))), 2)</f>
        <v>0</v>
      </c>
      <c r="T1096">
        <f>Source!X1034</f>
        <v>0</v>
      </c>
      <c r="U1096">
        <f>ROUND((Source!FY1034/100)*((ROUND(Source!AF1034*Source!I1034, 2)+ROUND(Source!AE1034*Source!I1034, 2))), 2)</f>
        <v>0</v>
      </c>
      <c r="V1096">
        <f>Source!Y1034</f>
        <v>0</v>
      </c>
    </row>
    <row r="1097" spans="1:32" ht="15">
      <c r="G1097" s="166">
        <f>H1096</f>
        <v>124.68</v>
      </c>
      <c r="H1097" s="166"/>
      <c r="J1097" s="166">
        <f>K1096</f>
        <v>124.68</v>
      </c>
      <c r="K1097" s="166"/>
      <c r="L1097" s="47">
        <f>Source!U1034</f>
        <v>0</v>
      </c>
      <c r="O1097" s="26">
        <f>G1097</f>
        <v>124.68</v>
      </c>
      <c r="P1097" s="26">
        <f>J1097</f>
        <v>124.68</v>
      </c>
      <c r="Q1097" s="26">
        <f>L1097</f>
        <v>0</v>
      </c>
      <c r="W1097">
        <f>IF(Source!BI1034&lt;=1,H1096, 0)</f>
        <v>124.68</v>
      </c>
      <c r="X1097">
        <f>IF(Source!BI1034=2,H1096, 0)</f>
        <v>0</v>
      </c>
      <c r="Y1097">
        <f>IF(Source!BI1034=3,H1096, 0)</f>
        <v>0</v>
      </c>
      <c r="Z1097">
        <f>IF(Source!BI1034=4,H1096, 0)</f>
        <v>0</v>
      </c>
    </row>
    <row r="1099" spans="1:32" ht="15">
      <c r="A1099" s="171" t="str">
        <f>CONCATENATE("Итого по разделу: ",IF(Source!G1036&lt;&gt;"Новый раздел", Source!G1036, ""))</f>
        <v>Итого по разделу: 18.Система ВД3(сетевые элементы)</v>
      </c>
      <c r="B1099" s="171"/>
      <c r="C1099" s="171"/>
      <c r="D1099" s="171"/>
      <c r="E1099" s="171"/>
      <c r="F1099" s="171"/>
      <c r="G1099" s="159">
        <f>SUM(O1040:O1098)</f>
        <v>7596.36</v>
      </c>
      <c r="H1099" s="159"/>
      <c r="I1099" s="35"/>
      <c r="J1099" s="159">
        <f>SUM(P1040:P1098)</f>
        <v>7597.3700000000008</v>
      </c>
      <c r="K1099" s="159"/>
      <c r="L1099" s="47">
        <f>SUM(Q1040:Q1098)</f>
        <v>36.480039455999993</v>
      </c>
      <c r="AF1099" s="63" t="str">
        <f>CONCATENATE("Итого по разделу: ",IF(Source!G1036&lt;&gt;"Новый раздел", Source!G1036, ""))</f>
        <v>Итого по разделу: 18.Система ВД3(сетевые элементы)</v>
      </c>
    </row>
    <row r="1103" spans="1:32" ht="16.5">
      <c r="A1103" s="169" t="str">
        <f>CONCATENATE("Раздел: ",IF(Source!G1066&lt;&gt;"Новый раздел", Source!G1066, ""))</f>
        <v>Раздел: 19.Система ВД4(сетевые элементы)</v>
      </c>
      <c r="B1103" s="169"/>
      <c r="C1103" s="169"/>
      <c r="D1103" s="169"/>
      <c r="E1103" s="169"/>
      <c r="F1103" s="169"/>
      <c r="G1103" s="169"/>
      <c r="H1103" s="169"/>
      <c r="I1103" s="169"/>
      <c r="J1103" s="169"/>
      <c r="K1103" s="169"/>
      <c r="L1103" s="169"/>
    </row>
    <row r="1104" spans="1:32" ht="105">
      <c r="A1104" s="16" t="str">
        <f>Source!E1071</f>
        <v>197</v>
      </c>
      <c r="B1104" s="58" t="s">
        <v>1048</v>
      </c>
      <c r="C1104" s="58" t="str">
        <f>Source!G1071</f>
        <v>Установка клапанов огнезадерживающих с ручной регулировкой периметром до 3200 мм</v>
      </c>
      <c r="D1104" s="36" t="str">
        <f>Source!H1071</f>
        <v>ШТ</v>
      </c>
      <c r="E1104" s="22">
        <f>Source!I1071</f>
        <v>2</v>
      </c>
      <c r="F1104" s="37">
        <f>Source!AL1071+Source!AM1071+Source!AO1071</f>
        <v>90.42</v>
      </c>
      <c r="G1104" s="38"/>
      <c r="H1104" s="37"/>
      <c r="I1104" s="38" t="str">
        <f>Source!BO1071</f>
        <v/>
      </c>
      <c r="J1104" s="38"/>
      <c r="K1104" s="37"/>
      <c r="L1104" s="39"/>
      <c r="S1104">
        <f>ROUND((Source!FX1071/100)*((ROUND(Source!AF1071*Source!I1071, 2)+ROUND(Source!AE1071*Source!I1071, 2))), 2)</f>
        <v>167.04</v>
      </c>
      <c r="T1104">
        <f>Source!X1071</f>
        <v>166.75</v>
      </c>
      <c r="U1104">
        <f>ROUND((Source!FY1071/100)*((ROUND(Source!AF1071*Source!I1071, 2)+ROUND(Source!AE1071*Source!I1071, 2))), 2)</f>
        <v>102.3</v>
      </c>
      <c r="V1104">
        <f>Source!Y1071</f>
        <v>102.95</v>
      </c>
    </row>
    <row r="1105" spans="1:26" ht="14.25">
      <c r="A1105" s="16"/>
      <c r="B1105" s="58"/>
      <c r="C1105" s="58" t="s">
        <v>980</v>
      </c>
      <c r="D1105" s="36"/>
      <c r="E1105" s="22"/>
      <c r="F1105" s="37">
        <f>Source!AO1071</f>
        <v>52</v>
      </c>
      <c r="G1105" s="38" t="str">
        <f>Source!DG1071</f>
        <v>)*1,2)*1,15</v>
      </c>
      <c r="H1105" s="37">
        <f>ROUND(Source!AF1071*Source!I1071, 2)</f>
        <v>143.52000000000001</v>
      </c>
      <c r="I1105" s="38"/>
      <c r="J1105" s="38">
        <f>IF(Source!BA1071&lt;&gt; 0, Source!BA1071, 1)</f>
        <v>1</v>
      </c>
      <c r="K1105" s="37">
        <f>Source!S1071</f>
        <v>143.52000000000001</v>
      </c>
      <c r="L1105" s="39"/>
      <c r="R1105">
        <f>H1105</f>
        <v>143.52000000000001</v>
      </c>
    </row>
    <row r="1106" spans="1:26" ht="14.25">
      <c r="A1106" s="16"/>
      <c r="B1106" s="58"/>
      <c r="C1106" s="58" t="s">
        <v>104</v>
      </c>
      <c r="D1106" s="36"/>
      <c r="E1106" s="22"/>
      <c r="F1106" s="37">
        <f>Source!AM1071</f>
        <v>7.33</v>
      </c>
      <c r="G1106" s="38" t="str">
        <f>Source!DE1071</f>
        <v>)*1,2)*1,25</v>
      </c>
      <c r="H1106" s="37">
        <f>ROUND(Source!AD1071*Source!I1071, 2)</f>
        <v>22</v>
      </c>
      <c r="I1106" s="38"/>
      <c r="J1106" s="38">
        <f>IF(Source!BB1071&lt;&gt; 0, Source!BB1071, 1)</f>
        <v>1</v>
      </c>
      <c r="K1106" s="37">
        <f>Source!Q1071</f>
        <v>22</v>
      </c>
      <c r="L1106" s="39"/>
    </row>
    <row r="1107" spans="1:26" ht="14.25">
      <c r="A1107" s="16"/>
      <c r="B1107" s="58"/>
      <c r="C1107" s="58" t="s">
        <v>981</v>
      </c>
      <c r="D1107" s="36"/>
      <c r="E1107" s="22"/>
      <c r="F1107" s="37">
        <f>Source!AN1071</f>
        <v>0.49</v>
      </c>
      <c r="G1107" s="38" t="str">
        <f>Source!DF1071</f>
        <v>)*1,2)*1,25</v>
      </c>
      <c r="H1107" s="40">
        <f>ROUND(Source!AE1071*Source!I1071, 2)</f>
        <v>1.48</v>
      </c>
      <c r="I1107" s="38"/>
      <c r="J1107" s="38">
        <f>IF(Source!BS1071&lt;&gt; 0, Source!BS1071, 1)</f>
        <v>1</v>
      </c>
      <c r="K1107" s="40">
        <f>Source!R1071</f>
        <v>1.48</v>
      </c>
      <c r="L1107" s="39"/>
      <c r="R1107">
        <f>H1107</f>
        <v>1.48</v>
      </c>
    </row>
    <row r="1108" spans="1:26" ht="14.25">
      <c r="A1108" s="16"/>
      <c r="B1108" s="58"/>
      <c r="C1108" s="58" t="s">
        <v>982</v>
      </c>
      <c r="D1108" s="36"/>
      <c r="E1108" s="22"/>
      <c r="F1108" s="37">
        <f>Source!AL1071</f>
        <v>31.09</v>
      </c>
      <c r="G1108" s="38" t="str">
        <f>Source!DD1071</f>
        <v/>
      </c>
      <c r="H1108" s="37">
        <f>ROUND(Source!AC1071*Source!I1071, 2)</f>
        <v>62.18</v>
      </c>
      <c r="I1108" s="38"/>
      <c r="J1108" s="38">
        <f>IF(Source!BC1071&lt;&gt; 0, Source!BC1071, 1)</f>
        <v>1</v>
      </c>
      <c r="K1108" s="37">
        <f>Source!P1071</f>
        <v>62.18</v>
      </c>
      <c r="L1108" s="39"/>
    </row>
    <row r="1109" spans="1:26" ht="14.25">
      <c r="A1109" s="16"/>
      <c r="B1109" s="58"/>
      <c r="C1109" s="58" t="s">
        <v>983</v>
      </c>
      <c r="D1109" s="36" t="s">
        <v>984</v>
      </c>
      <c r="E1109" s="22">
        <f>Source!BZ1071</f>
        <v>128</v>
      </c>
      <c r="F1109" s="167" t="str">
        <f>CONCATENATE(" )", Source!DL1071, Source!FT1071, "=", Source!FX1071)</f>
        <v xml:space="preserve"> )*0,9=115,2</v>
      </c>
      <c r="G1109" s="168"/>
      <c r="H1109" s="37">
        <f>SUM(S1104:S1111)</f>
        <v>167.04</v>
      </c>
      <c r="I1109" s="41"/>
      <c r="J1109" s="32">
        <f>Source!AT1071</f>
        <v>115</v>
      </c>
      <c r="K1109" s="37">
        <f>SUM(T1104:T1111)</f>
        <v>166.75</v>
      </c>
      <c r="L1109" s="39"/>
    </row>
    <row r="1110" spans="1:26" ht="14.25">
      <c r="A1110" s="16"/>
      <c r="B1110" s="58"/>
      <c r="C1110" s="58" t="s">
        <v>985</v>
      </c>
      <c r="D1110" s="36" t="s">
        <v>984</v>
      </c>
      <c r="E1110" s="22">
        <f>Source!CA1071</f>
        <v>83</v>
      </c>
      <c r="F1110" s="167" t="str">
        <f>CONCATENATE(" )", Source!DM1071, Source!FU1071, "=", Source!FY1071)</f>
        <v xml:space="preserve"> )*0,85=70,55</v>
      </c>
      <c r="G1110" s="168"/>
      <c r="H1110" s="37">
        <f>SUM(U1104:U1111)</f>
        <v>102.3</v>
      </c>
      <c r="I1110" s="41"/>
      <c r="J1110" s="32">
        <f>Source!AU1071</f>
        <v>71</v>
      </c>
      <c r="K1110" s="37">
        <f>SUM(V1104:V1111)</f>
        <v>102.95</v>
      </c>
      <c r="L1110" s="39"/>
    </row>
    <row r="1111" spans="1:26" ht="14.25">
      <c r="A1111" s="59"/>
      <c r="B1111" s="60"/>
      <c r="C1111" s="60" t="s">
        <v>986</v>
      </c>
      <c r="D1111" s="42" t="s">
        <v>987</v>
      </c>
      <c r="E1111" s="43">
        <f>Source!AQ1071</f>
        <v>5.95</v>
      </c>
      <c r="F1111" s="44"/>
      <c r="G1111" s="45" t="str">
        <f>Source!DI1071</f>
        <v>)*1,2)*1,15</v>
      </c>
      <c r="H1111" s="44"/>
      <c r="I1111" s="45"/>
      <c r="J1111" s="45"/>
      <c r="K1111" s="44"/>
      <c r="L1111" s="46">
        <f>Source!U1071</f>
        <v>16.421999999999997</v>
      </c>
    </row>
    <row r="1112" spans="1:26" ht="15">
      <c r="G1112" s="166">
        <f>H1105+H1106+H1108+H1109+H1110</f>
        <v>497.04</v>
      </c>
      <c r="H1112" s="166"/>
      <c r="J1112" s="166">
        <f>K1105+K1106+K1108+K1109+K1110</f>
        <v>497.40000000000003</v>
      </c>
      <c r="K1112" s="166"/>
      <c r="L1112" s="47">
        <f>Source!U1071</f>
        <v>16.421999999999997</v>
      </c>
      <c r="O1112" s="26">
        <f>G1112</f>
        <v>497.04</v>
      </c>
      <c r="P1112" s="26">
        <f>J1112</f>
        <v>497.40000000000003</v>
      </c>
      <c r="Q1112" s="26">
        <f>L1112</f>
        <v>16.421999999999997</v>
      </c>
      <c r="W1112">
        <f>IF(Source!BI1071&lt;=1,H1105+H1106+H1108+H1109+H1110, 0)</f>
        <v>497.04</v>
      </c>
      <c r="X1112">
        <f>IF(Source!BI1071=2,H1105+H1106+H1108+H1109+H1110, 0)</f>
        <v>0</v>
      </c>
      <c r="Y1112">
        <f>IF(Source!BI1071=3,H1105+H1106+H1108+H1109+H1110, 0)</f>
        <v>0</v>
      </c>
      <c r="Z1112">
        <f>IF(Source!BI1071=4,H1105+H1106+H1108+H1109+H1110, 0)</f>
        <v>0</v>
      </c>
    </row>
    <row r="1113" spans="1:26" ht="28.5">
      <c r="A1113" s="16" t="str">
        <f>Source!E1073</f>
        <v>198</v>
      </c>
      <c r="B1113" s="58" t="str">
        <f>Source!F1073</f>
        <v>08.1.03.04-0001</v>
      </c>
      <c r="C1113" s="58" t="str">
        <f>Source!G1073</f>
        <v>Блочки</v>
      </c>
      <c r="D1113" s="36" t="str">
        <f>Source!H1073</f>
        <v>10 шт.</v>
      </c>
      <c r="E1113" s="22">
        <f>Source!I1073</f>
        <v>0.4</v>
      </c>
      <c r="F1113" s="37">
        <f>Source!AL1073</f>
        <v>228</v>
      </c>
      <c r="G1113" s="38" t="str">
        <f>Source!DD1073</f>
        <v/>
      </c>
      <c r="H1113" s="37">
        <f>ROUND(Source!AC1073*Source!I1073, 2)</f>
        <v>91.2</v>
      </c>
      <c r="I1113" s="38" t="str">
        <f>Source!BO1073</f>
        <v/>
      </c>
      <c r="J1113" s="38">
        <f>IF(Source!BC1073&lt;&gt; 0, Source!BC1073, 1)</f>
        <v>1</v>
      </c>
      <c r="K1113" s="37">
        <f>Source!P1073</f>
        <v>91.2</v>
      </c>
      <c r="L1113" s="39"/>
      <c r="S1113">
        <f>ROUND((Source!FX1073/100)*((ROUND(Source!AF1073*Source!I1073, 2)+ROUND(Source!AE1073*Source!I1073, 2))), 2)</f>
        <v>0</v>
      </c>
      <c r="T1113">
        <f>Source!X1073</f>
        <v>0</v>
      </c>
      <c r="U1113">
        <f>ROUND((Source!FY1073/100)*((ROUND(Source!AF1073*Source!I1073, 2)+ROUND(Source!AE1073*Source!I1073, 2))), 2)</f>
        <v>0</v>
      </c>
      <c r="V1113">
        <f>Source!Y1073</f>
        <v>0</v>
      </c>
    </row>
    <row r="1114" spans="1:26">
      <c r="A1114" s="30"/>
      <c r="B1114" s="30"/>
      <c r="C1114" s="31" t="str">
        <f>"Объем: "&amp;Source!I1073&amp;"=4/"&amp;"10"</f>
        <v>Объем: 0,4=4/10</v>
      </c>
      <c r="D1114" s="30"/>
      <c r="E1114" s="30"/>
      <c r="F1114" s="30"/>
      <c r="G1114" s="30"/>
      <c r="H1114" s="30"/>
      <c r="I1114" s="30"/>
      <c r="J1114" s="30"/>
      <c r="K1114" s="30"/>
      <c r="L1114" s="30"/>
    </row>
    <row r="1115" spans="1:26" ht="15">
      <c r="G1115" s="166">
        <f>H1113</f>
        <v>91.2</v>
      </c>
      <c r="H1115" s="166"/>
      <c r="J1115" s="166">
        <f>K1113</f>
        <v>91.2</v>
      </c>
      <c r="K1115" s="166"/>
      <c r="L1115" s="47">
        <f>Source!U1073</f>
        <v>0</v>
      </c>
      <c r="O1115" s="26">
        <f>G1115</f>
        <v>91.2</v>
      </c>
      <c r="P1115" s="26">
        <f>J1115</f>
        <v>91.2</v>
      </c>
      <c r="Q1115" s="26">
        <f>L1115</f>
        <v>0</v>
      </c>
      <c r="W1115">
        <f>IF(Source!BI1073&lt;=1,H1113, 0)</f>
        <v>91.2</v>
      </c>
      <c r="X1115">
        <f>IF(Source!BI1073=2,H1113, 0)</f>
        <v>0</v>
      </c>
      <c r="Y1115">
        <f>IF(Source!BI1073=3,H1113, 0)</f>
        <v>0</v>
      </c>
      <c r="Z1115">
        <f>IF(Source!BI1073=4,H1113, 0)</f>
        <v>0</v>
      </c>
    </row>
    <row r="1116" spans="1:26" ht="28.5">
      <c r="A1116" s="59" t="str">
        <f>Source!E1075</f>
        <v>199</v>
      </c>
      <c r="B1116" s="60" t="str">
        <f>Source!F1075</f>
        <v>20.1.02.19-0015</v>
      </c>
      <c r="C1116" s="60" t="str">
        <f>Source!G1075</f>
        <v>Трос стальной</v>
      </c>
      <c r="D1116" s="42" t="str">
        <f>Source!H1075</f>
        <v>м</v>
      </c>
      <c r="E1116" s="43">
        <f>Source!I1075</f>
        <v>18.600000000000001</v>
      </c>
      <c r="F1116" s="44">
        <f>Source!AL1075</f>
        <v>12.03</v>
      </c>
      <c r="G1116" s="45" t="str">
        <f>Source!DD1075</f>
        <v/>
      </c>
      <c r="H1116" s="44">
        <f>ROUND(Source!AC1075*Source!I1075, 2)</f>
        <v>223.76</v>
      </c>
      <c r="I1116" s="45" t="str">
        <f>Source!BO1075</f>
        <v/>
      </c>
      <c r="J1116" s="45">
        <f>IF(Source!BC1075&lt;&gt; 0, Source!BC1075, 1)</f>
        <v>1</v>
      </c>
      <c r="K1116" s="44">
        <f>Source!P1075</f>
        <v>223.76</v>
      </c>
      <c r="L1116" s="48"/>
      <c r="S1116">
        <f>ROUND((Source!FX1075/100)*((ROUND(Source!AF1075*Source!I1075, 2)+ROUND(Source!AE1075*Source!I1075, 2))), 2)</f>
        <v>0</v>
      </c>
      <c r="T1116">
        <f>Source!X1075</f>
        <v>0</v>
      </c>
      <c r="U1116">
        <f>ROUND((Source!FY1075/100)*((ROUND(Source!AF1075*Source!I1075, 2)+ROUND(Source!AE1075*Source!I1075, 2))), 2)</f>
        <v>0</v>
      </c>
      <c r="V1116">
        <f>Source!Y1075</f>
        <v>0</v>
      </c>
    </row>
    <row r="1117" spans="1:26" ht="15">
      <c r="G1117" s="166">
        <f>H1116</f>
        <v>223.76</v>
      </c>
      <c r="H1117" s="166"/>
      <c r="J1117" s="166">
        <f>K1116</f>
        <v>223.76</v>
      </c>
      <c r="K1117" s="166"/>
      <c r="L1117" s="47">
        <f>Source!U1075</f>
        <v>0</v>
      </c>
      <c r="O1117" s="26">
        <f>G1117</f>
        <v>223.76</v>
      </c>
      <c r="P1117" s="26">
        <f>J1117</f>
        <v>223.76</v>
      </c>
      <c r="Q1117" s="26">
        <f>L1117</f>
        <v>0</v>
      </c>
      <c r="W1117">
        <f>IF(Source!BI1075&lt;=1,H1116, 0)</f>
        <v>0</v>
      </c>
      <c r="X1117">
        <f>IF(Source!BI1075=2,H1116, 0)</f>
        <v>223.76</v>
      </c>
      <c r="Y1117">
        <f>IF(Source!BI1075=3,H1116, 0)</f>
        <v>0</v>
      </c>
      <c r="Z1117">
        <f>IF(Source!BI1075=4,H1116, 0)</f>
        <v>0</v>
      </c>
    </row>
    <row r="1118" spans="1:26" ht="68.25">
      <c r="A1118" s="59" t="str">
        <f>Source!E1077</f>
        <v>200</v>
      </c>
      <c r="B1118" s="60" t="str">
        <f>Source!F1077</f>
        <v>прайс</v>
      </c>
      <c r="C1118" s="60" t="s">
        <v>1063</v>
      </c>
      <c r="D1118" s="42" t="str">
        <f>Source!H1077</f>
        <v>шт.</v>
      </c>
      <c r="E1118" s="43">
        <f>Source!I1077</f>
        <v>2</v>
      </c>
      <c r="F1118" s="44">
        <f>Source!AL1077</f>
        <v>3049.8100000000004</v>
      </c>
      <c r="G1118" s="45" t="str">
        <f>Source!DD1077</f>
        <v/>
      </c>
      <c r="H1118" s="44">
        <f>ROUND(Source!AC1077*Source!I1077, 2)</f>
        <v>6099.62</v>
      </c>
      <c r="I1118" s="45" t="str">
        <f>Source!BO1077</f>
        <v/>
      </c>
      <c r="J1118" s="45">
        <f>IF(Source!BC1077&lt;&gt; 0, Source!BC1077, 1)</f>
        <v>1</v>
      </c>
      <c r="K1118" s="44">
        <f>Source!P1077</f>
        <v>6099.62</v>
      </c>
      <c r="L1118" s="48"/>
      <c r="S1118">
        <f>ROUND((Source!FX1077/100)*((ROUND(Source!AF1077*Source!I1077, 2)+ROUND(Source!AE1077*Source!I1077, 2))), 2)</f>
        <v>0</v>
      </c>
      <c r="T1118">
        <f>Source!X1077</f>
        <v>0</v>
      </c>
      <c r="U1118">
        <f>ROUND((Source!FY1077/100)*((ROUND(Source!AF1077*Source!I1077, 2)+ROUND(Source!AE1077*Source!I1077, 2))), 2)</f>
        <v>0</v>
      </c>
      <c r="V1118">
        <f>Source!Y1077</f>
        <v>0</v>
      </c>
    </row>
    <row r="1119" spans="1:26" ht="15">
      <c r="G1119" s="166">
        <f>H1118</f>
        <v>6099.62</v>
      </c>
      <c r="H1119" s="166"/>
      <c r="J1119" s="166">
        <f>K1118</f>
        <v>6099.62</v>
      </c>
      <c r="K1119" s="166"/>
      <c r="L1119" s="47">
        <f>Source!U1077</f>
        <v>0</v>
      </c>
      <c r="O1119" s="26">
        <f>G1119</f>
        <v>6099.62</v>
      </c>
      <c r="P1119" s="26">
        <f>J1119</f>
        <v>6099.62</v>
      </c>
      <c r="Q1119" s="26">
        <f>L1119</f>
        <v>0</v>
      </c>
      <c r="W1119">
        <f>IF(Source!BI1077&lt;=1,H1118, 0)</f>
        <v>6099.62</v>
      </c>
      <c r="X1119">
        <f>IF(Source!BI1077=2,H1118, 0)</f>
        <v>0</v>
      </c>
      <c r="Y1119">
        <f>IF(Source!BI1077=3,H1118, 0)</f>
        <v>0</v>
      </c>
      <c r="Z1119">
        <f>IF(Source!BI1077=4,H1118, 0)</f>
        <v>0</v>
      </c>
    </row>
    <row r="1120" spans="1:26" ht="105">
      <c r="A1120" s="16" t="str">
        <f>Source!E1079</f>
        <v>201</v>
      </c>
      <c r="B1120" s="58" t="s">
        <v>1051</v>
      </c>
      <c r="C1120" s="58" t="str">
        <f>Source!G1079</f>
        <v>Обертывание поверхности изоляции рулонными материалами насухо с проклейкой швов</v>
      </c>
      <c r="D1120" s="36" t="str">
        <f>Source!H1079</f>
        <v>100 м2</v>
      </c>
      <c r="E1120" s="22">
        <f>Source!I1079</f>
        <v>0.26</v>
      </c>
      <c r="F1120" s="37">
        <f>Source!AL1079+Source!AM1079+Source!AO1079</f>
        <v>824.45</v>
      </c>
      <c r="G1120" s="38"/>
      <c r="H1120" s="37"/>
      <c r="I1120" s="38" t="str">
        <f>Source!BO1079</f>
        <v/>
      </c>
      <c r="J1120" s="38"/>
      <c r="K1120" s="37"/>
      <c r="L1120" s="39"/>
      <c r="S1120">
        <f>ROUND((Source!FX1079/100)*((ROUND(Source!AF1079*Source!I1079, 2)+ROUND(Source!AE1079*Source!I1079, 2))), 2)</f>
        <v>91.14</v>
      </c>
      <c r="T1120">
        <f>Source!X1079</f>
        <v>91.14</v>
      </c>
      <c r="U1120">
        <f>ROUND((Source!FY1079/100)*((ROUND(Source!AF1079*Source!I1079, 2)+ROUND(Source!AE1079*Source!I1079, 2))), 2)</f>
        <v>60.26</v>
      </c>
      <c r="V1120">
        <f>Source!Y1079</f>
        <v>60.76</v>
      </c>
    </row>
    <row r="1121" spans="1:26">
      <c r="C1121" s="29" t="str">
        <f>"Объем: "&amp;Source!I1079&amp;"=26/"&amp;"100"</f>
        <v>Объем: 0,26=26/100</v>
      </c>
    </row>
    <row r="1122" spans="1:26" ht="14.25">
      <c r="A1122" s="16"/>
      <c r="B1122" s="58"/>
      <c r="C1122" s="58" t="s">
        <v>980</v>
      </c>
      <c r="D1122" s="36"/>
      <c r="E1122" s="22"/>
      <c r="F1122" s="37">
        <f>Source!AO1079</f>
        <v>276.31</v>
      </c>
      <c r="G1122" s="38" t="str">
        <f>Source!DG1079</f>
        <v>)*1,2)*1,15</v>
      </c>
      <c r="H1122" s="37">
        <f>ROUND(Source!AF1079*Source!I1079, 2)</f>
        <v>99.14</v>
      </c>
      <c r="I1122" s="38"/>
      <c r="J1122" s="38">
        <f>IF(Source!BA1079&lt;&gt; 0, Source!BA1079, 1)</f>
        <v>1</v>
      </c>
      <c r="K1122" s="37">
        <f>Source!S1079</f>
        <v>99.14</v>
      </c>
      <c r="L1122" s="39"/>
      <c r="R1122">
        <f>H1122</f>
        <v>99.14</v>
      </c>
    </row>
    <row r="1123" spans="1:26" ht="14.25">
      <c r="A1123" s="16"/>
      <c r="B1123" s="58"/>
      <c r="C1123" s="58" t="s">
        <v>104</v>
      </c>
      <c r="D1123" s="36"/>
      <c r="E1123" s="22"/>
      <c r="F1123" s="37">
        <f>Source!AM1079</f>
        <v>40.5</v>
      </c>
      <c r="G1123" s="38" t="str">
        <f>Source!DE1079</f>
        <v>)*1,2)*1,25</v>
      </c>
      <c r="H1123" s="37">
        <f>ROUND(Source!AD1079*Source!I1079, 2)</f>
        <v>15.8</v>
      </c>
      <c r="I1123" s="38"/>
      <c r="J1123" s="38">
        <f>IF(Source!BB1079&lt;&gt; 0, Source!BB1079, 1)</f>
        <v>1</v>
      </c>
      <c r="K1123" s="37">
        <f>Source!Q1079</f>
        <v>15.8</v>
      </c>
      <c r="L1123" s="39"/>
    </row>
    <row r="1124" spans="1:26" ht="14.25">
      <c r="A1124" s="16"/>
      <c r="B1124" s="58"/>
      <c r="C1124" s="58" t="s">
        <v>981</v>
      </c>
      <c r="D1124" s="36"/>
      <c r="E1124" s="22"/>
      <c r="F1124" s="37">
        <f>Source!AN1079</f>
        <v>5.45</v>
      </c>
      <c r="G1124" s="38" t="str">
        <f>Source!DF1079</f>
        <v>)*1,2)*1,25</v>
      </c>
      <c r="H1124" s="40">
        <f>ROUND(Source!AE1079*Source!I1079, 2)</f>
        <v>2.13</v>
      </c>
      <c r="I1124" s="38"/>
      <c r="J1124" s="38">
        <f>IF(Source!BS1079&lt;&gt; 0, Source!BS1079, 1)</f>
        <v>1</v>
      </c>
      <c r="K1124" s="40">
        <f>Source!R1079</f>
        <v>2.13</v>
      </c>
      <c r="L1124" s="39"/>
      <c r="R1124">
        <f>H1124</f>
        <v>2.13</v>
      </c>
    </row>
    <row r="1125" spans="1:26" ht="14.25">
      <c r="A1125" s="16"/>
      <c r="B1125" s="58"/>
      <c r="C1125" s="58" t="s">
        <v>982</v>
      </c>
      <c r="D1125" s="36"/>
      <c r="E1125" s="22"/>
      <c r="F1125" s="37">
        <f>Source!AL1079</f>
        <v>507.64</v>
      </c>
      <c r="G1125" s="38" t="str">
        <f>Source!DD1079</f>
        <v/>
      </c>
      <c r="H1125" s="37">
        <f>ROUND(Source!AC1079*Source!I1079, 2)</f>
        <v>131.99</v>
      </c>
      <c r="I1125" s="38"/>
      <c r="J1125" s="38">
        <f>IF(Source!BC1079&lt;&gt; 0, Source!BC1079, 1)</f>
        <v>1</v>
      </c>
      <c r="K1125" s="37">
        <f>Source!P1079</f>
        <v>131.99</v>
      </c>
      <c r="L1125" s="39"/>
    </row>
    <row r="1126" spans="1:26" ht="14.25">
      <c r="A1126" s="16"/>
      <c r="B1126" s="58"/>
      <c r="C1126" s="58" t="s">
        <v>983</v>
      </c>
      <c r="D1126" s="36" t="s">
        <v>984</v>
      </c>
      <c r="E1126" s="22">
        <f>Source!BZ1079</f>
        <v>100</v>
      </c>
      <c r="F1126" s="167" t="str">
        <f>CONCATENATE(" )", Source!DL1079, Source!FT1079, "=", Source!FX1079)</f>
        <v xml:space="preserve"> )*0,9=90</v>
      </c>
      <c r="G1126" s="168"/>
      <c r="H1126" s="37">
        <f>SUM(S1120:S1128)</f>
        <v>91.14</v>
      </c>
      <c r="I1126" s="41"/>
      <c r="J1126" s="32">
        <f>Source!AT1079</f>
        <v>90</v>
      </c>
      <c r="K1126" s="37">
        <f>SUM(T1120:T1128)</f>
        <v>91.14</v>
      </c>
      <c r="L1126" s="39"/>
    </row>
    <row r="1127" spans="1:26" ht="14.25">
      <c r="A1127" s="16"/>
      <c r="B1127" s="58"/>
      <c r="C1127" s="58" t="s">
        <v>985</v>
      </c>
      <c r="D1127" s="36" t="s">
        <v>984</v>
      </c>
      <c r="E1127" s="22">
        <f>Source!CA1079</f>
        <v>70</v>
      </c>
      <c r="F1127" s="167" t="str">
        <f>CONCATENATE(" )", Source!DM1079, Source!FU1079, "=", Source!FY1079)</f>
        <v xml:space="preserve"> )*0,85=59,5</v>
      </c>
      <c r="G1127" s="168"/>
      <c r="H1127" s="37">
        <f>SUM(U1120:U1128)</f>
        <v>60.26</v>
      </c>
      <c r="I1127" s="41"/>
      <c r="J1127" s="32">
        <f>Source!AU1079</f>
        <v>60</v>
      </c>
      <c r="K1127" s="37">
        <f>SUM(V1120:V1128)</f>
        <v>60.76</v>
      </c>
      <c r="L1127" s="39"/>
    </row>
    <row r="1128" spans="1:26" ht="14.25">
      <c r="A1128" s="59"/>
      <c r="B1128" s="60"/>
      <c r="C1128" s="60" t="s">
        <v>986</v>
      </c>
      <c r="D1128" s="42" t="s">
        <v>987</v>
      </c>
      <c r="E1128" s="43">
        <f>Source!AQ1079</f>
        <v>31.98</v>
      </c>
      <c r="F1128" s="44"/>
      <c r="G1128" s="45" t="str">
        <f>Source!DI1079</f>
        <v>)*1,2)*1,15</v>
      </c>
      <c r="H1128" s="44"/>
      <c r="I1128" s="45"/>
      <c r="J1128" s="45"/>
      <c r="K1128" s="44"/>
      <c r="L1128" s="46">
        <f>Source!U1079</f>
        <v>11.474423999999999</v>
      </c>
    </row>
    <row r="1129" spans="1:26" ht="15">
      <c r="G1129" s="166">
        <f>H1122+H1123+H1125+H1126+H1127</f>
        <v>398.33</v>
      </c>
      <c r="H1129" s="166"/>
      <c r="J1129" s="166">
        <f>K1122+K1123+K1125+K1126+K1127</f>
        <v>398.83</v>
      </c>
      <c r="K1129" s="166"/>
      <c r="L1129" s="47">
        <f>Source!U1079</f>
        <v>11.474423999999999</v>
      </c>
      <c r="O1129" s="26">
        <f>G1129</f>
        <v>398.33</v>
      </c>
      <c r="P1129" s="26">
        <f>J1129</f>
        <v>398.83</v>
      </c>
      <c r="Q1129" s="26">
        <f>L1129</f>
        <v>11.474423999999999</v>
      </c>
      <c r="W1129">
        <f>IF(Source!BI1079&lt;=1,H1122+H1123+H1125+H1126+H1127, 0)</f>
        <v>398.33</v>
      </c>
      <c r="X1129">
        <f>IF(Source!BI1079=2,H1122+H1123+H1125+H1126+H1127, 0)</f>
        <v>0</v>
      </c>
      <c r="Y1129">
        <f>IF(Source!BI1079=3,H1122+H1123+H1125+H1126+H1127, 0)</f>
        <v>0</v>
      </c>
      <c r="Z1129">
        <f>IF(Source!BI1079=4,H1122+H1123+H1125+H1126+H1127, 0)</f>
        <v>0</v>
      </c>
    </row>
    <row r="1130" spans="1:26" ht="71.25">
      <c r="A1130" s="16" t="str">
        <f>Source!E1081</f>
        <v>202</v>
      </c>
      <c r="B1130" s="58" t="str">
        <f>Source!F1081</f>
        <v>12.2.04.07-0012</v>
      </c>
      <c r="C1130" s="58" t="str">
        <f>Source!G1081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130" s="36" t="str">
        <f>Source!H1081</f>
        <v>м3</v>
      </c>
      <c r="E1130" s="22">
        <f>Source!I1081</f>
        <v>1.196</v>
      </c>
      <c r="F1130" s="37">
        <f>Source!AL1081</f>
        <v>2222.0300000000002</v>
      </c>
      <c r="G1130" s="38" t="str">
        <f>Source!DD1081</f>
        <v/>
      </c>
      <c r="H1130" s="37">
        <f>ROUND(Source!AC1081*Source!I1081, 2)</f>
        <v>2657.55</v>
      </c>
      <c r="I1130" s="38" t="str">
        <f>Source!BO1081</f>
        <v/>
      </c>
      <c r="J1130" s="38">
        <f>IF(Source!BC1081&lt;&gt; 0, Source!BC1081, 1)</f>
        <v>1</v>
      </c>
      <c r="K1130" s="37">
        <f>Source!P1081</f>
        <v>2657.55</v>
      </c>
      <c r="L1130" s="39"/>
      <c r="S1130">
        <f>ROUND((Source!FX1081/100)*((ROUND(Source!AF1081*Source!I1081, 2)+ROUND(Source!AE1081*Source!I1081, 2))), 2)</f>
        <v>0</v>
      </c>
      <c r="T1130">
        <f>Source!X1081</f>
        <v>0</v>
      </c>
      <c r="U1130">
        <f>ROUND((Source!FY1081/100)*((ROUND(Source!AF1081*Source!I1081, 2)+ROUND(Source!AE1081*Source!I1081, 2))), 2)</f>
        <v>0</v>
      </c>
      <c r="V1130">
        <f>Source!Y1081</f>
        <v>0</v>
      </c>
    </row>
    <row r="1131" spans="1:26">
      <c r="A1131" s="30"/>
      <c r="B1131" s="30"/>
      <c r="C1131" s="31" t="str">
        <f>"Объем: "&amp;Source!I1081&amp;"=26*"&amp;"0,04*"&amp;"1,15"</f>
        <v>Объем: 1,196=26*0,04*1,15</v>
      </c>
      <c r="D1131" s="30"/>
      <c r="E1131" s="30"/>
      <c r="F1131" s="30"/>
      <c r="G1131" s="30"/>
      <c r="H1131" s="30"/>
      <c r="I1131" s="30"/>
      <c r="J1131" s="30"/>
      <c r="K1131" s="30"/>
      <c r="L1131" s="30"/>
    </row>
    <row r="1132" spans="1:26" ht="15">
      <c r="G1132" s="166">
        <f>H1130</f>
        <v>2657.55</v>
      </c>
      <c r="H1132" s="166"/>
      <c r="J1132" s="166">
        <f>K1130</f>
        <v>2657.55</v>
      </c>
      <c r="K1132" s="166"/>
      <c r="L1132" s="47">
        <f>Source!U1081</f>
        <v>0</v>
      </c>
      <c r="O1132" s="26">
        <f>G1132</f>
        <v>2657.55</v>
      </c>
      <c r="P1132" s="26">
        <f>J1132</f>
        <v>2657.55</v>
      </c>
      <c r="Q1132" s="26">
        <f>L1132</f>
        <v>0</v>
      </c>
      <c r="W1132">
        <f>IF(Source!BI1081&lt;=1,H1130, 0)</f>
        <v>2657.55</v>
      </c>
      <c r="X1132">
        <f>IF(Source!BI1081=2,H1130, 0)</f>
        <v>0</v>
      </c>
      <c r="Y1132">
        <f>IF(Source!BI1081=3,H1130, 0)</f>
        <v>0</v>
      </c>
      <c r="Z1132">
        <f>IF(Source!BI1081=4,H1130, 0)</f>
        <v>0</v>
      </c>
    </row>
    <row r="1133" spans="1:26" ht="105">
      <c r="A1133" s="16" t="str">
        <f>Source!E1083</f>
        <v>203</v>
      </c>
      <c r="B1133" s="58" t="s">
        <v>1052</v>
      </c>
      <c r="C1133" s="58" t="str">
        <f>Source!G1083</f>
        <v>Прокладка воздуховодов из листовой оцинкованной стали и алюминия класса П (плотные) толщиной 0,7 мм, периметром до 3200 мм</v>
      </c>
      <c r="D1133" s="36" t="str">
        <f>Source!H1083</f>
        <v>100 м2</v>
      </c>
      <c r="E1133" s="22">
        <f>Source!I1083</f>
        <v>0.156</v>
      </c>
      <c r="F1133" s="37">
        <f>Source!AL1083+Source!AM1083+Source!AO1083</f>
        <v>1392.24</v>
      </c>
      <c r="G1133" s="38"/>
      <c r="H1133" s="37"/>
      <c r="I1133" s="38" t="str">
        <f>Source!BO1083</f>
        <v/>
      </c>
      <c r="J1133" s="38"/>
      <c r="K1133" s="37"/>
      <c r="L1133" s="39"/>
      <c r="S1133">
        <f>ROUND((Source!FX1083/100)*((ROUND(Source!AF1083*Source!I1083, 2)+ROUND(Source!AE1083*Source!I1083, 2))), 2)</f>
        <v>177.85</v>
      </c>
      <c r="T1133">
        <f>Source!X1083</f>
        <v>177.54</v>
      </c>
      <c r="U1133">
        <f>ROUND((Source!FY1083/100)*((ROUND(Source!AF1083*Source!I1083, 2)+ROUND(Source!AE1083*Source!I1083, 2))), 2)</f>
        <v>108.92</v>
      </c>
      <c r="V1133">
        <f>Source!Y1083</f>
        <v>109.61</v>
      </c>
    </row>
    <row r="1134" spans="1:26">
      <c r="C1134" s="29" t="str">
        <f>"Объем: "&amp;Source!I1083&amp;"=(0,8+"&amp;"0,5)*"&amp;"2*"&amp;"6/"&amp;"100"</f>
        <v>Объем: 0,156=(0,8+0,5)*2*6/100</v>
      </c>
    </row>
    <row r="1135" spans="1:26" ht="14.25">
      <c r="A1135" s="16"/>
      <c r="B1135" s="58"/>
      <c r="C1135" s="58" t="s">
        <v>980</v>
      </c>
      <c r="D1135" s="36"/>
      <c r="E1135" s="22"/>
      <c r="F1135" s="37">
        <f>Source!AO1083</f>
        <v>706.89</v>
      </c>
      <c r="G1135" s="38" t="str">
        <f>Source!DG1083</f>
        <v>)*1,2)*1,15</v>
      </c>
      <c r="H1135" s="37">
        <f>ROUND(Source!AF1083*Source!I1083, 2)</f>
        <v>152.18</v>
      </c>
      <c r="I1135" s="38"/>
      <c r="J1135" s="38">
        <f>IF(Source!BA1083&lt;&gt; 0, Source!BA1083, 1)</f>
        <v>1</v>
      </c>
      <c r="K1135" s="37">
        <f>Source!S1083</f>
        <v>152.18</v>
      </c>
      <c r="L1135" s="39"/>
      <c r="R1135">
        <f>H1135</f>
        <v>152.18</v>
      </c>
    </row>
    <row r="1136" spans="1:26" ht="14.25">
      <c r="A1136" s="16"/>
      <c r="B1136" s="58"/>
      <c r="C1136" s="58" t="s">
        <v>104</v>
      </c>
      <c r="D1136" s="36"/>
      <c r="E1136" s="22"/>
      <c r="F1136" s="37">
        <f>Source!AM1083</f>
        <v>107.59</v>
      </c>
      <c r="G1136" s="38" t="str">
        <f>Source!DE1083</f>
        <v>)*1,2)*1,25</v>
      </c>
      <c r="H1136" s="37">
        <f>ROUND(Source!AD1083*Source!I1083, 2)</f>
        <v>25.18</v>
      </c>
      <c r="I1136" s="38"/>
      <c r="J1136" s="38">
        <f>IF(Source!BB1083&lt;&gt; 0, Source!BB1083, 1)</f>
        <v>1</v>
      </c>
      <c r="K1136" s="37">
        <f>Source!Q1083</f>
        <v>25.18</v>
      </c>
      <c r="L1136" s="39"/>
    </row>
    <row r="1137" spans="1:26" ht="14.25">
      <c r="A1137" s="16"/>
      <c r="B1137" s="58"/>
      <c r="C1137" s="58" t="s">
        <v>981</v>
      </c>
      <c r="D1137" s="36"/>
      <c r="E1137" s="22"/>
      <c r="F1137" s="37">
        <f>Source!AN1083</f>
        <v>9.41</v>
      </c>
      <c r="G1137" s="38" t="str">
        <f>Source!DF1083</f>
        <v>)*1,2)*1,25</v>
      </c>
      <c r="H1137" s="40">
        <f>ROUND(Source!AE1083*Source!I1083, 2)</f>
        <v>2.2000000000000002</v>
      </c>
      <c r="I1137" s="38"/>
      <c r="J1137" s="38">
        <f>IF(Source!BS1083&lt;&gt; 0, Source!BS1083, 1)</f>
        <v>1</v>
      </c>
      <c r="K1137" s="40">
        <f>Source!R1083</f>
        <v>2.2000000000000002</v>
      </c>
      <c r="L1137" s="39"/>
      <c r="R1137">
        <f>H1137</f>
        <v>2.2000000000000002</v>
      </c>
    </row>
    <row r="1138" spans="1:26" ht="14.25">
      <c r="A1138" s="16"/>
      <c r="B1138" s="58"/>
      <c r="C1138" s="58" t="s">
        <v>982</v>
      </c>
      <c r="D1138" s="36"/>
      <c r="E1138" s="22"/>
      <c r="F1138" s="37">
        <f>Source!AL1083</f>
        <v>577.76</v>
      </c>
      <c r="G1138" s="38" t="str">
        <f>Source!DD1083</f>
        <v/>
      </c>
      <c r="H1138" s="37">
        <f>ROUND(Source!AC1083*Source!I1083, 2)</f>
        <v>90.13</v>
      </c>
      <c r="I1138" s="38"/>
      <c r="J1138" s="38">
        <f>IF(Source!BC1083&lt;&gt; 0, Source!BC1083, 1)</f>
        <v>1</v>
      </c>
      <c r="K1138" s="37">
        <f>Source!P1083</f>
        <v>90.13</v>
      </c>
      <c r="L1138" s="39"/>
    </row>
    <row r="1139" spans="1:26" ht="14.25">
      <c r="A1139" s="16"/>
      <c r="B1139" s="58"/>
      <c r="C1139" s="58" t="s">
        <v>983</v>
      </c>
      <c r="D1139" s="36" t="s">
        <v>984</v>
      </c>
      <c r="E1139" s="22">
        <f>Source!BZ1083</f>
        <v>128</v>
      </c>
      <c r="F1139" s="167" t="str">
        <f>CONCATENATE(" )", Source!DL1083, Source!FT1083, "=", Source!FX1083)</f>
        <v xml:space="preserve"> )*0,9=115,2</v>
      </c>
      <c r="G1139" s="168"/>
      <c r="H1139" s="37">
        <f>SUM(S1133:S1141)</f>
        <v>177.85</v>
      </c>
      <c r="I1139" s="41"/>
      <c r="J1139" s="32">
        <f>Source!AT1083</f>
        <v>115</v>
      </c>
      <c r="K1139" s="37">
        <f>SUM(T1133:T1141)</f>
        <v>177.54</v>
      </c>
      <c r="L1139" s="39"/>
    </row>
    <row r="1140" spans="1:26" ht="14.25">
      <c r="A1140" s="16"/>
      <c r="B1140" s="58"/>
      <c r="C1140" s="58" t="s">
        <v>985</v>
      </c>
      <c r="D1140" s="36" t="s">
        <v>984</v>
      </c>
      <c r="E1140" s="22">
        <f>Source!CA1083</f>
        <v>83</v>
      </c>
      <c r="F1140" s="167" t="str">
        <f>CONCATENATE(" )", Source!DM1083, Source!FU1083, "=", Source!FY1083)</f>
        <v xml:space="preserve"> )*0,85=70,55</v>
      </c>
      <c r="G1140" s="168"/>
      <c r="H1140" s="37">
        <f>SUM(U1133:U1141)</f>
        <v>108.92</v>
      </c>
      <c r="I1140" s="41"/>
      <c r="J1140" s="32">
        <f>Source!AU1083</f>
        <v>71</v>
      </c>
      <c r="K1140" s="37">
        <f>SUM(V1133:V1141)</f>
        <v>109.61</v>
      </c>
      <c r="L1140" s="39"/>
    </row>
    <row r="1141" spans="1:26" ht="14.25">
      <c r="A1141" s="59"/>
      <c r="B1141" s="60"/>
      <c r="C1141" s="60" t="s">
        <v>986</v>
      </c>
      <c r="D1141" s="42" t="s">
        <v>987</v>
      </c>
      <c r="E1141" s="43">
        <f>Source!AQ1083</f>
        <v>80.88</v>
      </c>
      <c r="F1141" s="44"/>
      <c r="G1141" s="45" t="str">
        <f>Source!DI1083</f>
        <v>)*1,2)*1,15</v>
      </c>
      <c r="H1141" s="44"/>
      <c r="I1141" s="45"/>
      <c r="J1141" s="45"/>
      <c r="K1141" s="44"/>
      <c r="L1141" s="46">
        <f>Source!U1083</f>
        <v>17.411846399999998</v>
      </c>
    </row>
    <row r="1142" spans="1:26" ht="15">
      <c r="G1142" s="166">
        <f>H1135+H1136+H1138+H1139+H1140</f>
        <v>554.26</v>
      </c>
      <c r="H1142" s="166"/>
      <c r="J1142" s="166">
        <f>K1135+K1136+K1138+K1139+K1140</f>
        <v>554.64</v>
      </c>
      <c r="K1142" s="166"/>
      <c r="L1142" s="47">
        <f>Source!U1083</f>
        <v>17.411846399999998</v>
      </c>
      <c r="O1142" s="26">
        <f>G1142</f>
        <v>554.26</v>
      </c>
      <c r="P1142" s="26">
        <f>J1142</f>
        <v>554.64</v>
      </c>
      <c r="Q1142" s="26">
        <f>L1142</f>
        <v>17.411846399999998</v>
      </c>
      <c r="W1142">
        <f>IF(Source!BI1083&lt;=1,H1135+H1136+H1138+H1139+H1140, 0)</f>
        <v>554.26</v>
      </c>
      <c r="X1142">
        <f>IF(Source!BI1083=2,H1135+H1136+H1138+H1139+H1140, 0)</f>
        <v>0</v>
      </c>
      <c r="Y1142">
        <f>IF(Source!BI1083=3,H1135+H1136+H1138+H1139+H1140, 0)</f>
        <v>0</v>
      </c>
      <c r="Z1142">
        <f>IF(Source!BI1083=4,H1135+H1136+H1138+H1139+H1140, 0)</f>
        <v>0</v>
      </c>
    </row>
    <row r="1143" spans="1:26" ht="42.75">
      <c r="A1143" s="59" t="str">
        <f>Source!E1085</f>
        <v>204</v>
      </c>
      <c r="B1143" s="60" t="str">
        <f>Source!F1085</f>
        <v>19.1.01.03-0052</v>
      </c>
      <c r="C1143" s="60" t="str">
        <f>Source!G1085</f>
        <v>Воздуховоды из оцинкованной стали с шиной и уголками толщиной 1,0 мм, периметром 3000 мм</v>
      </c>
      <c r="D1143" s="42" t="str">
        <f>Source!H1085</f>
        <v>м2</v>
      </c>
      <c r="E1143" s="43">
        <f>Source!I1085</f>
        <v>15.6</v>
      </c>
      <c r="F1143" s="44">
        <f>Source!AL1085</f>
        <v>171.25</v>
      </c>
      <c r="G1143" s="45" t="str">
        <f>Source!DD1085</f>
        <v/>
      </c>
      <c r="H1143" s="44">
        <f>ROUND(Source!AC1085*Source!I1085, 2)</f>
        <v>2671.5</v>
      </c>
      <c r="I1143" s="45" t="str">
        <f>Source!BO1085</f>
        <v/>
      </c>
      <c r="J1143" s="45">
        <f>IF(Source!BC1085&lt;&gt; 0, Source!BC1085, 1)</f>
        <v>1</v>
      </c>
      <c r="K1143" s="44">
        <f>Source!P1085</f>
        <v>2671.5</v>
      </c>
      <c r="L1143" s="48"/>
      <c r="S1143">
        <f>ROUND((Source!FX1085/100)*((ROUND(Source!AF1085*Source!I1085, 2)+ROUND(Source!AE1085*Source!I1085, 2))), 2)</f>
        <v>0</v>
      </c>
      <c r="T1143">
        <f>Source!X1085</f>
        <v>0</v>
      </c>
      <c r="U1143">
        <f>ROUND((Source!FY1085/100)*((ROUND(Source!AF1085*Source!I1085, 2)+ROUND(Source!AE1085*Source!I1085, 2))), 2)</f>
        <v>0</v>
      </c>
      <c r="V1143">
        <f>Source!Y1085</f>
        <v>0</v>
      </c>
    </row>
    <row r="1144" spans="1:26" ht="15">
      <c r="G1144" s="166">
        <f>H1143</f>
        <v>2671.5</v>
      </c>
      <c r="H1144" s="166"/>
      <c r="J1144" s="166">
        <f>K1143</f>
        <v>2671.5</v>
      </c>
      <c r="K1144" s="166"/>
      <c r="L1144" s="47">
        <f>Source!U1085</f>
        <v>0</v>
      </c>
      <c r="O1144" s="26">
        <f>G1144</f>
        <v>2671.5</v>
      </c>
      <c r="P1144" s="26">
        <f>J1144</f>
        <v>2671.5</v>
      </c>
      <c r="Q1144" s="26">
        <f>L1144</f>
        <v>0</v>
      </c>
      <c r="W1144">
        <f>IF(Source!BI1085&lt;=1,H1143, 0)</f>
        <v>2671.5</v>
      </c>
      <c r="X1144">
        <f>IF(Source!BI1085=2,H1143, 0)</f>
        <v>0</v>
      </c>
      <c r="Y1144">
        <f>IF(Source!BI1085=3,H1143, 0)</f>
        <v>0</v>
      </c>
      <c r="Z1144">
        <f>IF(Source!BI1085=4,H1143, 0)</f>
        <v>0</v>
      </c>
    </row>
    <row r="1145" spans="1:26" ht="105">
      <c r="A1145" s="16" t="str">
        <f>Source!E1087</f>
        <v>205</v>
      </c>
      <c r="B1145" s="58" t="s">
        <v>1053</v>
      </c>
      <c r="C1145" s="58" t="str">
        <f>Source!G1087</f>
        <v>Прокладка воздуховодов из листовой оцинкованной стали и алюминия класса П (плотные) толщиной 1,0 мм, диаметром от 900 до 1000 мм</v>
      </c>
      <c r="D1145" s="36" t="str">
        <f>Source!H1087</f>
        <v>100 м2</v>
      </c>
      <c r="E1145" s="22">
        <f>Source!I1087</f>
        <v>5.024E-2</v>
      </c>
      <c r="F1145" s="37">
        <f>Source!AL1087+Source!AM1087+Source!AO1087</f>
        <v>1385.92</v>
      </c>
      <c r="G1145" s="38"/>
      <c r="H1145" s="37"/>
      <c r="I1145" s="38" t="str">
        <f>Source!BO1087</f>
        <v/>
      </c>
      <c r="J1145" s="38"/>
      <c r="K1145" s="37"/>
      <c r="L1145" s="39"/>
      <c r="S1145">
        <f>ROUND((Source!FX1087/100)*((ROUND(Source!AF1087*Source!I1087, 2)+ROUND(Source!AE1087*Source!I1087, 2))), 2)</f>
        <v>57.2</v>
      </c>
      <c r="T1145">
        <f>Source!X1087</f>
        <v>57.1</v>
      </c>
      <c r="U1145">
        <f>ROUND((Source!FY1087/100)*((ROUND(Source!AF1087*Source!I1087, 2)+ROUND(Source!AE1087*Source!I1087, 2))), 2)</f>
        <v>35.03</v>
      </c>
      <c r="V1145">
        <f>Source!Y1087</f>
        <v>35.25</v>
      </c>
    </row>
    <row r="1146" spans="1:26">
      <c r="C1146" s="29" t="str">
        <f>"Объем: "&amp;Source!I1087&amp;"=(3,14*"&amp;"0,8*"&amp;"2)/"&amp;"100"</f>
        <v>Объем: 0,05024=(3,14*0,8*2)/100</v>
      </c>
    </row>
    <row r="1147" spans="1:26" ht="14.25">
      <c r="A1147" s="16"/>
      <c r="B1147" s="58"/>
      <c r="C1147" s="58" t="s">
        <v>980</v>
      </c>
      <c r="D1147" s="36"/>
      <c r="E1147" s="22"/>
      <c r="F1147" s="37">
        <f>Source!AO1087</f>
        <v>706.89</v>
      </c>
      <c r="G1147" s="38" t="str">
        <f>Source!DG1087</f>
        <v>)*1,2)*1,15</v>
      </c>
      <c r="H1147" s="37">
        <f>ROUND(Source!AF1087*Source!I1087, 2)</f>
        <v>49.01</v>
      </c>
      <c r="I1147" s="38"/>
      <c r="J1147" s="38">
        <f>IF(Source!BA1087&lt;&gt; 0, Source!BA1087, 1)</f>
        <v>1</v>
      </c>
      <c r="K1147" s="37">
        <f>Source!S1087</f>
        <v>49.01</v>
      </c>
      <c r="L1147" s="39"/>
      <c r="R1147">
        <f>H1147</f>
        <v>49.01</v>
      </c>
    </row>
    <row r="1148" spans="1:26" ht="14.25">
      <c r="A1148" s="16"/>
      <c r="B1148" s="58"/>
      <c r="C1148" s="58" t="s">
        <v>104</v>
      </c>
      <c r="D1148" s="36"/>
      <c r="E1148" s="22"/>
      <c r="F1148" s="37">
        <f>Source!AM1087</f>
        <v>101.27</v>
      </c>
      <c r="G1148" s="38" t="str">
        <f>Source!DE1087</f>
        <v>)*1,2)*1,25</v>
      </c>
      <c r="H1148" s="37">
        <f>ROUND(Source!AD1087*Source!I1087, 2)</f>
        <v>7.63</v>
      </c>
      <c r="I1148" s="38"/>
      <c r="J1148" s="38">
        <f>IF(Source!BB1087&lt;&gt; 0, Source!BB1087, 1)</f>
        <v>1</v>
      </c>
      <c r="K1148" s="37">
        <f>Source!Q1087</f>
        <v>7.63</v>
      </c>
      <c r="L1148" s="39"/>
    </row>
    <row r="1149" spans="1:26" ht="14.25">
      <c r="A1149" s="16"/>
      <c r="B1149" s="58"/>
      <c r="C1149" s="58" t="s">
        <v>981</v>
      </c>
      <c r="D1149" s="36"/>
      <c r="E1149" s="22"/>
      <c r="F1149" s="37">
        <f>Source!AN1087</f>
        <v>8.5399999999999991</v>
      </c>
      <c r="G1149" s="38" t="str">
        <f>Source!DF1087</f>
        <v>)*1,2)*1,25</v>
      </c>
      <c r="H1149" s="40">
        <f>ROUND(Source!AE1087*Source!I1087, 2)</f>
        <v>0.64</v>
      </c>
      <c r="I1149" s="38"/>
      <c r="J1149" s="38">
        <f>IF(Source!BS1087&lt;&gt; 0, Source!BS1087, 1)</f>
        <v>1</v>
      </c>
      <c r="K1149" s="40">
        <f>Source!R1087</f>
        <v>0.64</v>
      </c>
      <c r="L1149" s="39"/>
      <c r="R1149">
        <f>H1149</f>
        <v>0.64</v>
      </c>
    </row>
    <row r="1150" spans="1:26" ht="14.25">
      <c r="A1150" s="16"/>
      <c r="B1150" s="58"/>
      <c r="C1150" s="58" t="s">
        <v>982</v>
      </c>
      <c r="D1150" s="36"/>
      <c r="E1150" s="22"/>
      <c r="F1150" s="37">
        <f>Source!AL1087</f>
        <v>577.76</v>
      </c>
      <c r="G1150" s="38" t="str">
        <f>Source!DD1087</f>
        <v/>
      </c>
      <c r="H1150" s="37">
        <f>ROUND(Source!AC1087*Source!I1087, 2)</f>
        <v>29.03</v>
      </c>
      <c r="I1150" s="38"/>
      <c r="J1150" s="38">
        <f>IF(Source!BC1087&lt;&gt; 0, Source!BC1087, 1)</f>
        <v>1</v>
      </c>
      <c r="K1150" s="37">
        <f>Source!P1087</f>
        <v>29.03</v>
      </c>
      <c r="L1150" s="39"/>
    </row>
    <row r="1151" spans="1:26" ht="14.25">
      <c r="A1151" s="16"/>
      <c r="B1151" s="58"/>
      <c r="C1151" s="58" t="s">
        <v>983</v>
      </c>
      <c r="D1151" s="36" t="s">
        <v>984</v>
      </c>
      <c r="E1151" s="22">
        <f>Source!BZ1087</f>
        <v>128</v>
      </c>
      <c r="F1151" s="167" t="str">
        <f>CONCATENATE(" )", Source!DL1087, Source!FT1087, "=", Source!FX1087)</f>
        <v xml:space="preserve"> )*0,9=115,2</v>
      </c>
      <c r="G1151" s="168"/>
      <c r="H1151" s="37">
        <f>SUM(S1145:S1153)</f>
        <v>57.2</v>
      </c>
      <c r="I1151" s="41"/>
      <c r="J1151" s="32">
        <f>Source!AT1087</f>
        <v>115</v>
      </c>
      <c r="K1151" s="37">
        <f>SUM(T1145:T1153)</f>
        <v>57.1</v>
      </c>
      <c r="L1151" s="39"/>
    </row>
    <row r="1152" spans="1:26" ht="14.25">
      <c r="A1152" s="16"/>
      <c r="B1152" s="58"/>
      <c r="C1152" s="58" t="s">
        <v>985</v>
      </c>
      <c r="D1152" s="36" t="s">
        <v>984</v>
      </c>
      <c r="E1152" s="22">
        <f>Source!CA1087</f>
        <v>83</v>
      </c>
      <c r="F1152" s="167" t="str">
        <f>CONCATENATE(" )", Source!DM1087, Source!FU1087, "=", Source!FY1087)</f>
        <v xml:space="preserve"> )*0,85=70,55</v>
      </c>
      <c r="G1152" s="168"/>
      <c r="H1152" s="37">
        <f>SUM(U1145:U1153)</f>
        <v>35.03</v>
      </c>
      <c r="I1152" s="41"/>
      <c r="J1152" s="32">
        <f>Source!AU1087</f>
        <v>71</v>
      </c>
      <c r="K1152" s="37">
        <f>SUM(V1145:V1153)</f>
        <v>35.25</v>
      </c>
      <c r="L1152" s="39"/>
    </row>
    <row r="1153" spans="1:32" ht="14.25">
      <c r="A1153" s="59"/>
      <c r="B1153" s="60"/>
      <c r="C1153" s="60" t="s">
        <v>986</v>
      </c>
      <c r="D1153" s="42" t="s">
        <v>987</v>
      </c>
      <c r="E1153" s="43">
        <f>Source!AQ1087</f>
        <v>80.88</v>
      </c>
      <c r="F1153" s="44"/>
      <c r="G1153" s="45" t="str">
        <f>Source!DI1087</f>
        <v>)*1,2)*1,15</v>
      </c>
      <c r="H1153" s="44"/>
      <c r="I1153" s="45"/>
      <c r="J1153" s="45"/>
      <c r="K1153" s="44"/>
      <c r="L1153" s="46">
        <f>Source!U1087</f>
        <v>5.6075074559999996</v>
      </c>
    </row>
    <row r="1154" spans="1:32" ht="15">
      <c r="G1154" s="166">
        <f>H1147+H1148+H1150+H1151+H1152</f>
        <v>177.9</v>
      </c>
      <c r="H1154" s="166"/>
      <c r="J1154" s="166">
        <f>K1147+K1148+K1150+K1151+K1152</f>
        <v>178.02</v>
      </c>
      <c r="K1154" s="166"/>
      <c r="L1154" s="47">
        <f>Source!U1087</f>
        <v>5.6075074559999996</v>
      </c>
      <c r="O1154" s="26">
        <f>G1154</f>
        <v>177.9</v>
      </c>
      <c r="P1154" s="26">
        <f>J1154</f>
        <v>178.02</v>
      </c>
      <c r="Q1154" s="26">
        <f>L1154</f>
        <v>5.6075074559999996</v>
      </c>
      <c r="W1154">
        <f>IF(Source!BI1087&lt;=1,H1147+H1148+H1150+H1151+H1152, 0)</f>
        <v>177.9</v>
      </c>
      <c r="X1154">
        <f>IF(Source!BI1087=2,H1147+H1148+H1150+H1151+H1152, 0)</f>
        <v>0</v>
      </c>
      <c r="Y1154">
        <f>IF(Source!BI1087=3,H1147+H1148+H1150+H1151+H1152, 0)</f>
        <v>0</v>
      </c>
      <c r="Z1154">
        <f>IF(Source!BI1087=4,H1147+H1148+H1150+H1151+H1152, 0)</f>
        <v>0</v>
      </c>
    </row>
    <row r="1155" spans="1:32" ht="42.75">
      <c r="A1155" s="59" t="str">
        <f>Source!E1089</f>
        <v>206</v>
      </c>
      <c r="B1155" s="60" t="str">
        <f>Source!F1089</f>
        <v>19.1.01.03-0082</v>
      </c>
      <c r="C1155" s="60" t="str">
        <f>Source!G1089</f>
        <v>Воздуховоды из оцинкованной стали толщиной 1,0 мм, диаметром до 1000 мм</v>
      </c>
      <c r="D1155" s="42" t="str">
        <f>Source!H1089</f>
        <v>м2</v>
      </c>
      <c r="E1155" s="43">
        <f>Source!I1089</f>
        <v>5.024</v>
      </c>
      <c r="F1155" s="44">
        <f>Source!AL1089</f>
        <v>102.06</v>
      </c>
      <c r="G1155" s="45" t="str">
        <f>Source!DD1089</f>
        <v/>
      </c>
      <c r="H1155" s="44">
        <f>ROUND(Source!AC1089*Source!I1089, 2)</f>
        <v>512.75</v>
      </c>
      <c r="I1155" s="45" t="str">
        <f>Source!BO1089</f>
        <v/>
      </c>
      <c r="J1155" s="45">
        <f>IF(Source!BC1089&lt;&gt; 0, Source!BC1089, 1)</f>
        <v>1</v>
      </c>
      <c r="K1155" s="44">
        <f>Source!P1089</f>
        <v>512.75</v>
      </c>
      <c r="L1155" s="48"/>
      <c r="S1155">
        <f>ROUND((Source!FX1089/100)*((ROUND(Source!AF1089*Source!I1089, 2)+ROUND(Source!AE1089*Source!I1089, 2))), 2)</f>
        <v>0</v>
      </c>
      <c r="T1155">
        <f>Source!X1089</f>
        <v>0</v>
      </c>
      <c r="U1155">
        <f>ROUND((Source!FY1089/100)*((ROUND(Source!AF1089*Source!I1089, 2)+ROUND(Source!AE1089*Source!I1089, 2))), 2)</f>
        <v>0</v>
      </c>
      <c r="V1155">
        <f>Source!Y1089</f>
        <v>0</v>
      </c>
    </row>
    <row r="1156" spans="1:32" ht="15">
      <c r="G1156" s="166">
        <f>H1155</f>
        <v>512.75</v>
      </c>
      <c r="H1156" s="166"/>
      <c r="J1156" s="166">
        <f>K1155</f>
        <v>512.75</v>
      </c>
      <c r="K1156" s="166"/>
      <c r="L1156" s="47">
        <f>Source!U1089</f>
        <v>0</v>
      </c>
      <c r="O1156" s="26">
        <f>G1156</f>
        <v>512.75</v>
      </c>
      <c r="P1156" s="26">
        <f>J1156</f>
        <v>512.75</v>
      </c>
      <c r="Q1156" s="26">
        <f>L1156</f>
        <v>0</v>
      </c>
      <c r="W1156">
        <f>IF(Source!BI1089&lt;=1,H1155, 0)</f>
        <v>512.75</v>
      </c>
      <c r="X1156">
        <f>IF(Source!BI1089=2,H1155, 0)</f>
        <v>0</v>
      </c>
      <c r="Y1156">
        <f>IF(Source!BI1089=3,H1155, 0)</f>
        <v>0</v>
      </c>
      <c r="Z1156">
        <f>IF(Source!BI1089=4,H1155, 0)</f>
        <v>0</v>
      </c>
    </row>
    <row r="1157" spans="1:32" ht="68.25">
      <c r="A1157" s="59" t="str">
        <f>Source!E1091</f>
        <v>207</v>
      </c>
      <c r="B1157" s="60" t="str">
        <f>Source!F1091</f>
        <v>прайс</v>
      </c>
      <c r="C1157" s="60" t="s">
        <v>1064</v>
      </c>
      <c r="D1157" s="42" t="str">
        <f>Source!H1091</f>
        <v>шт.</v>
      </c>
      <c r="E1157" s="43">
        <f>Source!I1091</f>
        <v>1</v>
      </c>
      <c r="F1157" s="44">
        <f>Source!AL1091</f>
        <v>24.71</v>
      </c>
      <c r="G1157" s="45" t="str">
        <f>Source!DD1091</f>
        <v/>
      </c>
      <c r="H1157" s="44">
        <f>ROUND(Source!AC1091*Source!I1091, 2)</f>
        <v>24.71</v>
      </c>
      <c r="I1157" s="45" t="str">
        <f>Source!BO1091</f>
        <v/>
      </c>
      <c r="J1157" s="45">
        <f>IF(Source!BC1091&lt;&gt; 0, Source!BC1091, 1)</f>
        <v>1</v>
      </c>
      <c r="K1157" s="44">
        <f>Source!P1091</f>
        <v>24.71</v>
      </c>
      <c r="L1157" s="48"/>
      <c r="S1157">
        <f>ROUND((Source!FX1091/100)*((ROUND(Source!AF1091*Source!I1091, 2)+ROUND(Source!AE1091*Source!I1091, 2))), 2)</f>
        <v>0</v>
      </c>
      <c r="T1157">
        <f>Source!X1091</f>
        <v>0</v>
      </c>
      <c r="U1157">
        <f>ROUND((Source!FY1091/100)*((ROUND(Source!AF1091*Source!I1091, 2)+ROUND(Source!AE1091*Source!I1091, 2))), 2)</f>
        <v>0</v>
      </c>
      <c r="V1157">
        <f>Source!Y1091</f>
        <v>0</v>
      </c>
    </row>
    <row r="1158" spans="1:32" ht="15">
      <c r="G1158" s="166">
        <f>H1157</f>
        <v>24.71</v>
      </c>
      <c r="H1158" s="166"/>
      <c r="J1158" s="166">
        <f>K1157</f>
        <v>24.71</v>
      </c>
      <c r="K1158" s="166"/>
      <c r="L1158" s="47">
        <f>Source!U1091</f>
        <v>0</v>
      </c>
      <c r="O1158" s="26">
        <f>G1158</f>
        <v>24.71</v>
      </c>
      <c r="P1158" s="26">
        <f>J1158</f>
        <v>24.71</v>
      </c>
      <c r="Q1158" s="26">
        <f>L1158</f>
        <v>0</v>
      </c>
      <c r="W1158">
        <f>IF(Source!BI1091&lt;=1,H1157, 0)</f>
        <v>24.71</v>
      </c>
      <c r="X1158">
        <f>IF(Source!BI1091=2,H1157, 0)</f>
        <v>0</v>
      </c>
      <c r="Y1158">
        <f>IF(Source!BI1091=3,H1157, 0)</f>
        <v>0</v>
      </c>
      <c r="Z1158">
        <f>IF(Source!BI1091=4,H1157, 0)</f>
        <v>0</v>
      </c>
    </row>
    <row r="1159" spans="1:32" ht="68.25">
      <c r="A1159" s="59" t="str">
        <f>Source!E1093</f>
        <v>208</v>
      </c>
      <c r="B1159" s="60" t="str">
        <f>Source!F1093</f>
        <v>прайс</v>
      </c>
      <c r="C1159" s="60" t="s">
        <v>1062</v>
      </c>
      <c r="D1159" s="42" t="str">
        <f>Source!H1093</f>
        <v>шт.</v>
      </c>
      <c r="E1159" s="43">
        <f>Source!I1093</f>
        <v>1</v>
      </c>
      <c r="F1159" s="44">
        <f>Source!AL1093</f>
        <v>124.67999999999999</v>
      </c>
      <c r="G1159" s="45" t="str">
        <f>Source!DD1093</f>
        <v/>
      </c>
      <c r="H1159" s="44">
        <f>ROUND(Source!AC1093*Source!I1093, 2)</f>
        <v>124.68</v>
      </c>
      <c r="I1159" s="45" t="str">
        <f>Source!BO1093</f>
        <v/>
      </c>
      <c r="J1159" s="45">
        <f>IF(Source!BC1093&lt;&gt; 0, Source!BC1093, 1)</f>
        <v>1</v>
      </c>
      <c r="K1159" s="44">
        <f>Source!P1093</f>
        <v>124.68</v>
      </c>
      <c r="L1159" s="48"/>
      <c r="S1159">
        <f>ROUND((Source!FX1093/100)*((ROUND(Source!AF1093*Source!I1093, 2)+ROUND(Source!AE1093*Source!I1093, 2))), 2)</f>
        <v>0</v>
      </c>
      <c r="T1159">
        <f>Source!X1093</f>
        <v>0</v>
      </c>
      <c r="U1159">
        <f>ROUND((Source!FY1093/100)*((ROUND(Source!AF1093*Source!I1093, 2)+ROUND(Source!AE1093*Source!I1093, 2))), 2)</f>
        <v>0</v>
      </c>
      <c r="V1159">
        <f>Source!Y1093</f>
        <v>0</v>
      </c>
    </row>
    <row r="1160" spans="1:32" ht="15">
      <c r="G1160" s="166">
        <f>H1159</f>
        <v>124.68</v>
      </c>
      <c r="H1160" s="166"/>
      <c r="J1160" s="166">
        <f>K1159</f>
        <v>124.68</v>
      </c>
      <c r="K1160" s="166"/>
      <c r="L1160" s="47">
        <f>Source!U1093</f>
        <v>0</v>
      </c>
      <c r="O1160" s="26">
        <f>G1160</f>
        <v>124.68</v>
      </c>
      <c r="P1160" s="26">
        <f>J1160</f>
        <v>124.68</v>
      </c>
      <c r="Q1160" s="26">
        <f>L1160</f>
        <v>0</v>
      </c>
      <c r="W1160">
        <f>IF(Source!BI1093&lt;=1,H1159, 0)</f>
        <v>124.68</v>
      </c>
      <c r="X1160">
        <f>IF(Source!BI1093=2,H1159, 0)</f>
        <v>0</v>
      </c>
      <c r="Y1160">
        <f>IF(Source!BI1093=3,H1159, 0)</f>
        <v>0</v>
      </c>
      <c r="Z1160">
        <f>IF(Source!BI1093=4,H1159, 0)</f>
        <v>0</v>
      </c>
    </row>
    <row r="1161" spans="1:32" ht="28.5">
      <c r="A1161" s="59" t="str">
        <f>Source!E1095</f>
        <v>209</v>
      </c>
      <c r="B1161" s="60" t="str">
        <f>Source!F1095</f>
        <v>19.1.01.06-0085</v>
      </c>
      <c r="C1161" s="60" t="str">
        <f>Source!G1095</f>
        <v>Врезка  из оцинкованной стали, диаметром 1000/500 мм</v>
      </c>
      <c r="D1161" s="42" t="str">
        <f>Source!H1095</f>
        <v>шт.</v>
      </c>
      <c r="E1161" s="43">
        <f>Source!I1095</f>
        <v>1</v>
      </c>
      <c r="F1161" s="44">
        <f>Source!AL1095</f>
        <v>213.97</v>
      </c>
      <c r="G1161" s="45" t="str">
        <f>Source!DD1095</f>
        <v/>
      </c>
      <c r="H1161" s="44">
        <f>ROUND(Source!AC1095*Source!I1095, 2)</f>
        <v>213.97</v>
      </c>
      <c r="I1161" s="45" t="str">
        <f>Source!BO1095</f>
        <v/>
      </c>
      <c r="J1161" s="45">
        <f>IF(Source!BC1095&lt;&gt; 0, Source!BC1095, 1)</f>
        <v>1</v>
      </c>
      <c r="K1161" s="44">
        <f>Source!P1095</f>
        <v>213.97</v>
      </c>
      <c r="L1161" s="48"/>
      <c r="S1161">
        <f>ROUND((Source!FX1095/100)*((ROUND(Source!AF1095*Source!I1095, 2)+ROUND(Source!AE1095*Source!I1095, 2))), 2)</f>
        <v>0</v>
      </c>
      <c r="T1161">
        <f>Source!X1095</f>
        <v>0</v>
      </c>
      <c r="U1161">
        <f>ROUND((Source!FY1095/100)*((ROUND(Source!AF1095*Source!I1095, 2)+ROUND(Source!AE1095*Source!I1095, 2))), 2)</f>
        <v>0</v>
      </c>
      <c r="V1161">
        <f>Source!Y1095</f>
        <v>0</v>
      </c>
    </row>
    <row r="1162" spans="1:32" ht="15">
      <c r="G1162" s="166">
        <f>H1161</f>
        <v>213.97</v>
      </c>
      <c r="H1162" s="166"/>
      <c r="J1162" s="166">
        <f>K1161</f>
        <v>213.97</v>
      </c>
      <c r="K1162" s="166"/>
      <c r="L1162" s="47">
        <f>Source!U1095</f>
        <v>0</v>
      </c>
      <c r="O1162" s="26">
        <f>G1162</f>
        <v>213.97</v>
      </c>
      <c r="P1162" s="26">
        <f>J1162</f>
        <v>213.97</v>
      </c>
      <c r="Q1162" s="26">
        <f>L1162</f>
        <v>0</v>
      </c>
      <c r="W1162">
        <f>IF(Source!BI1095&lt;=1,H1161, 0)</f>
        <v>213.97</v>
      </c>
      <c r="X1162">
        <f>IF(Source!BI1095=2,H1161, 0)</f>
        <v>0</v>
      </c>
      <c r="Y1162">
        <f>IF(Source!BI1095=3,H1161, 0)</f>
        <v>0</v>
      </c>
      <c r="Z1162">
        <f>IF(Source!BI1095=4,H1161, 0)</f>
        <v>0</v>
      </c>
    </row>
    <row r="1164" spans="1:32" ht="15">
      <c r="A1164" s="171" t="str">
        <f>CONCATENATE("Итого по разделу: ",IF(Source!G1097&lt;&gt;"Новый раздел", Source!G1097, ""))</f>
        <v>Итого по разделу: 19.Система ВД4(сетевые элементы)</v>
      </c>
      <c r="B1164" s="171"/>
      <c r="C1164" s="171"/>
      <c r="D1164" s="171"/>
      <c r="E1164" s="171"/>
      <c r="F1164" s="171"/>
      <c r="G1164" s="159">
        <f>SUM(O1103:O1163)</f>
        <v>14247.269999999999</v>
      </c>
      <c r="H1164" s="159"/>
      <c r="I1164" s="35"/>
      <c r="J1164" s="159">
        <f>SUM(P1103:P1163)</f>
        <v>14248.63</v>
      </c>
      <c r="K1164" s="159"/>
      <c r="L1164" s="47">
        <f>SUM(Q1103:Q1163)</f>
        <v>50.915777855999998</v>
      </c>
      <c r="AF1164" s="63" t="str">
        <f>CONCATENATE("Итого по разделу: ",IF(Source!G1097&lt;&gt;"Новый раздел", Source!G1097, ""))</f>
        <v>Итого по разделу: 19.Система ВД4(сетевые элементы)</v>
      </c>
    </row>
    <row r="1168" spans="1:32" ht="16.5">
      <c r="A1168" s="169" t="str">
        <f>CONCATENATE("Раздел: ",IF(Source!G1127&lt;&gt;"Новый раздел", Source!G1127, ""))</f>
        <v>Раздел: 20.Система ПД1(сетевые элементы)</v>
      </c>
      <c r="B1168" s="169"/>
      <c r="C1168" s="169"/>
      <c r="D1168" s="169"/>
      <c r="E1168" s="169"/>
      <c r="F1168" s="169"/>
      <c r="G1168" s="169"/>
      <c r="H1168" s="169"/>
      <c r="I1168" s="169"/>
      <c r="J1168" s="169"/>
      <c r="K1168" s="169"/>
      <c r="L1168" s="169"/>
    </row>
    <row r="1169" spans="1:26" ht="105">
      <c r="A1169" s="16" t="str">
        <f>Source!E1132</f>
        <v>210</v>
      </c>
      <c r="B1169" s="58" t="s">
        <v>1025</v>
      </c>
      <c r="C1169" s="58" t="str">
        <f>Source!G1132</f>
        <v>Установка клапанов огнезадерживающих с ручной регулировкой периметром до 1600 мм</v>
      </c>
      <c r="D1169" s="36" t="str">
        <f>Source!H1132</f>
        <v>ШТ</v>
      </c>
      <c r="E1169" s="22">
        <f>Source!I1132</f>
        <v>1</v>
      </c>
      <c r="F1169" s="37">
        <f>Source!AL1132+Source!AM1132+Source!AO1132</f>
        <v>55.010000000000005</v>
      </c>
      <c r="G1169" s="38"/>
      <c r="H1169" s="37"/>
      <c r="I1169" s="38" t="str">
        <f>Source!BO1132</f>
        <v/>
      </c>
      <c r="J1169" s="38"/>
      <c r="K1169" s="37"/>
      <c r="L1169" s="39"/>
      <c r="S1169">
        <f>ROUND((Source!FX1132/100)*((ROUND(Source!AF1132*Source!I1132, 2)+ROUND(Source!AE1132*Source!I1132, 2))), 2)</f>
        <v>58.16</v>
      </c>
      <c r="T1169">
        <f>Source!X1132</f>
        <v>58.06</v>
      </c>
      <c r="U1169">
        <f>ROUND((Source!FY1132/100)*((ROUND(Source!AF1132*Source!I1132, 2)+ROUND(Source!AE1132*Source!I1132, 2))), 2)</f>
        <v>35.619999999999997</v>
      </c>
      <c r="V1169">
        <f>Source!Y1132</f>
        <v>35.85</v>
      </c>
    </row>
    <row r="1170" spans="1:26" ht="14.25">
      <c r="A1170" s="16"/>
      <c r="B1170" s="58"/>
      <c r="C1170" s="58" t="s">
        <v>980</v>
      </c>
      <c r="D1170" s="36"/>
      <c r="E1170" s="22"/>
      <c r="F1170" s="37">
        <f>Source!AO1132</f>
        <v>36.46</v>
      </c>
      <c r="G1170" s="38" t="str">
        <f>Source!DG1132</f>
        <v>)*1,2)*1,15</v>
      </c>
      <c r="H1170" s="37">
        <f>ROUND(Source!AF1132*Source!I1132, 2)</f>
        <v>50.31</v>
      </c>
      <c r="I1170" s="38"/>
      <c r="J1170" s="38">
        <f>IF(Source!BA1132&lt;&gt; 0, Source!BA1132, 1)</f>
        <v>1</v>
      </c>
      <c r="K1170" s="37">
        <f>Source!S1132</f>
        <v>50.31</v>
      </c>
      <c r="L1170" s="39"/>
      <c r="R1170">
        <f>H1170</f>
        <v>50.31</v>
      </c>
    </row>
    <row r="1171" spans="1:26" ht="14.25">
      <c r="A1171" s="16"/>
      <c r="B1171" s="58"/>
      <c r="C1171" s="58" t="s">
        <v>104</v>
      </c>
      <c r="D1171" s="36"/>
      <c r="E1171" s="22"/>
      <c r="F1171" s="37">
        <f>Source!AM1132</f>
        <v>3.81</v>
      </c>
      <c r="G1171" s="38" t="str">
        <f>Source!DE1132</f>
        <v>)*1,2)*1,25</v>
      </c>
      <c r="H1171" s="37">
        <f>ROUND(Source!AD1132*Source!I1132, 2)</f>
        <v>5.72</v>
      </c>
      <c r="I1171" s="38"/>
      <c r="J1171" s="38">
        <f>IF(Source!BB1132&lt;&gt; 0, Source!BB1132, 1)</f>
        <v>1</v>
      </c>
      <c r="K1171" s="37">
        <f>Source!Q1132</f>
        <v>5.72</v>
      </c>
      <c r="L1171" s="39"/>
    </row>
    <row r="1172" spans="1:26" ht="14.25">
      <c r="A1172" s="16"/>
      <c r="B1172" s="58"/>
      <c r="C1172" s="58" t="s">
        <v>981</v>
      </c>
      <c r="D1172" s="36"/>
      <c r="E1172" s="22"/>
      <c r="F1172" s="37">
        <f>Source!AN1132</f>
        <v>0.12</v>
      </c>
      <c r="G1172" s="38" t="str">
        <f>Source!DF1132</f>
        <v>)*1,2)*1,25</v>
      </c>
      <c r="H1172" s="40">
        <f>ROUND(Source!AE1132*Source!I1132, 2)</f>
        <v>0.18</v>
      </c>
      <c r="I1172" s="38"/>
      <c r="J1172" s="38">
        <f>IF(Source!BS1132&lt;&gt; 0, Source!BS1132, 1)</f>
        <v>1</v>
      </c>
      <c r="K1172" s="40">
        <f>Source!R1132</f>
        <v>0.18</v>
      </c>
      <c r="L1172" s="39"/>
      <c r="R1172">
        <f>H1172</f>
        <v>0.18</v>
      </c>
    </row>
    <row r="1173" spans="1:26" ht="14.25">
      <c r="A1173" s="16"/>
      <c r="B1173" s="58"/>
      <c r="C1173" s="58" t="s">
        <v>982</v>
      </c>
      <c r="D1173" s="36"/>
      <c r="E1173" s="22"/>
      <c r="F1173" s="37">
        <f>Source!AL1132</f>
        <v>14.74</v>
      </c>
      <c r="G1173" s="38" t="str">
        <f>Source!DD1132</f>
        <v/>
      </c>
      <c r="H1173" s="37">
        <f>ROUND(Source!AC1132*Source!I1132, 2)</f>
        <v>14.74</v>
      </c>
      <c r="I1173" s="38"/>
      <c r="J1173" s="38">
        <f>IF(Source!BC1132&lt;&gt; 0, Source!BC1132, 1)</f>
        <v>1</v>
      </c>
      <c r="K1173" s="37">
        <f>Source!P1132</f>
        <v>14.74</v>
      </c>
      <c r="L1173" s="39"/>
    </row>
    <row r="1174" spans="1:26" ht="14.25">
      <c r="A1174" s="16"/>
      <c r="B1174" s="58"/>
      <c r="C1174" s="58" t="s">
        <v>983</v>
      </c>
      <c r="D1174" s="36" t="s">
        <v>984</v>
      </c>
      <c r="E1174" s="22">
        <f>Source!BZ1132</f>
        <v>128</v>
      </c>
      <c r="F1174" s="167" t="str">
        <f>CONCATENATE(" )", Source!DL1132, Source!FT1132, "=", Source!FX1132)</f>
        <v xml:space="preserve"> )*0,9=115,2</v>
      </c>
      <c r="G1174" s="168"/>
      <c r="H1174" s="37">
        <f>SUM(S1169:S1176)</f>
        <v>58.16</v>
      </c>
      <c r="I1174" s="41"/>
      <c r="J1174" s="32">
        <f>Source!AT1132</f>
        <v>115</v>
      </c>
      <c r="K1174" s="37">
        <f>SUM(T1169:T1176)</f>
        <v>58.06</v>
      </c>
      <c r="L1174" s="39"/>
    </row>
    <row r="1175" spans="1:26" ht="14.25">
      <c r="A1175" s="16"/>
      <c r="B1175" s="58"/>
      <c r="C1175" s="58" t="s">
        <v>985</v>
      </c>
      <c r="D1175" s="36" t="s">
        <v>984</v>
      </c>
      <c r="E1175" s="22">
        <f>Source!CA1132</f>
        <v>83</v>
      </c>
      <c r="F1175" s="167" t="str">
        <f>CONCATENATE(" )", Source!DM1132, Source!FU1132, "=", Source!FY1132)</f>
        <v xml:space="preserve"> )*0,85=70,55</v>
      </c>
      <c r="G1175" s="168"/>
      <c r="H1175" s="37">
        <f>SUM(U1169:U1176)</f>
        <v>35.619999999999997</v>
      </c>
      <c r="I1175" s="41"/>
      <c r="J1175" s="32">
        <f>Source!AU1132</f>
        <v>71</v>
      </c>
      <c r="K1175" s="37">
        <f>SUM(V1169:V1176)</f>
        <v>35.85</v>
      </c>
      <c r="L1175" s="39"/>
    </row>
    <row r="1176" spans="1:26" ht="14.25">
      <c r="A1176" s="59"/>
      <c r="B1176" s="60"/>
      <c r="C1176" s="60" t="s">
        <v>986</v>
      </c>
      <c r="D1176" s="42" t="s">
        <v>987</v>
      </c>
      <c r="E1176" s="43">
        <f>Source!AQ1132</f>
        <v>4.0199999999999996</v>
      </c>
      <c r="F1176" s="44"/>
      <c r="G1176" s="45" t="str">
        <f>Source!DI1132</f>
        <v>)*1,2)*1,15</v>
      </c>
      <c r="H1176" s="44"/>
      <c r="I1176" s="45"/>
      <c r="J1176" s="45"/>
      <c r="K1176" s="44"/>
      <c r="L1176" s="46">
        <f>Source!U1132</f>
        <v>5.5475999999999983</v>
      </c>
    </row>
    <row r="1177" spans="1:26" ht="15">
      <c r="G1177" s="166">
        <f>H1170+H1171+H1173+H1174+H1175</f>
        <v>164.55</v>
      </c>
      <c r="H1177" s="166"/>
      <c r="J1177" s="166">
        <f>K1170+K1171+K1173+K1174+K1175</f>
        <v>164.67999999999998</v>
      </c>
      <c r="K1177" s="166"/>
      <c r="L1177" s="47">
        <f>Source!U1132</f>
        <v>5.5475999999999983</v>
      </c>
      <c r="O1177" s="26">
        <f>G1177</f>
        <v>164.55</v>
      </c>
      <c r="P1177" s="26">
        <f>J1177</f>
        <v>164.67999999999998</v>
      </c>
      <c r="Q1177" s="26">
        <f>L1177</f>
        <v>5.5475999999999983</v>
      </c>
      <c r="W1177">
        <f>IF(Source!BI1132&lt;=1,H1170+H1171+H1173+H1174+H1175, 0)</f>
        <v>164.55</v>
      </c>
      <c r="X1177">
        <f>IF(Source!BI1132=2,H1170+H1171+H1173+H1174+H1175, 0)</f>
        <v>0</v>
      </c>
      <c r="Y1177">
        <f>IF(Source!BI1132=3,H1170+H1171+H1173+H1174+H1175, 0)</f>
        <v>0</v>
      </c>
      <c r="Z1177">
        <f>IF(Source!BI1132=4,H1170+H1171+H1173+H1174+H1175, 0)</f>
        <v>0</v>
      </c>
    </row>
    <row r="1178" spans="1:26" ht="28.5">
      <c r="A1178" s="16" t="str">
        <f>Source!E1134</f>
        <v>211</v>
      </c>
      <c r="B1178" s="58" t="str">
        <f>Source!F1134</f>
        <v>08.1.03.04-0001</v>
      </c>
      <c r="C1178" s="58" t="str">
        <f>Source!G1134</f>
        <v>Блочки</v>
      </c>
      <c r="D1178" s="36" t="str">
        <f>Source!H1134</f>
        <v>10 шт.</v>
      </c>
      <c r="E1178" s="22">
        <f>Source!I1134</f>
        <v>0.2</v>
      </c>
      <c r="F1178" s="37">
        <f>Source!AL1134</f>
        <v>228</v>
      </c>
      <c r="G1178" s="38" t="str">
        <f>Source!DD1134</f>
        <v/>
      </c>
      <c r="H1178" s="37">
        <f>ROUND(Source!AC1134*Source!I1134, 2)</f>
        <v>45.6</v>
      </c>
      <c r="I1178" s="38" t="str">
        <f>Source!BO1134</f>
        <v/>
      </c>
      <c r="J1178" s="38">
        <f>IF(Source!BC1134&lt;&gt; 0, Source!BC1134, 1)</f>
        <v>1</v>
      </c>
      <c r="K1178" s="37">
        <f>Source!P1134</f>
        <v>45.6</v>
      </c>
      <c r="L1178" s="39"/>
      <c r="S1178">
        <f>ROUND((Source!FX1134/100)*((ROUND(Source!AF1134*Source!I1134, 2)+ROUND(Source!AE1134*Source!I1134, 2))), 2)</f>
        <v>0</v>
      </c>
      <c r="T1178">
        <f>Source!X1134</f>
        <v>0</v>
      </c>
      <c r="U1178">
        <f>ROUND((Source!FY1134/100)*((ROUND(Source!AF1134*Source!I1134, 2)+ROUND(Source!AE1134*Source!I1134, 2))), 2)</f>
        <v>0</v>
      </c>
      <c r="V1178">
        <f>Source!Y1134</f>
        <v>0</v>
      </c>
    </row>
    <row r="1179" spans="1:26">
      <c r="A1179" s="30"/>
      <c r="B1179" s="30"/>
      <c r="C1179" s="31" t="str">
        <f>"Объем: "&amp;Source!I1134&amp;"=2/"&amp;"10"</f>
        <v>Объем: 0,2=2/10</v>
      </c>
      <c r="D1179" s="30"/>
      <c r="E1179" s="30"/>
      <c r="F1179" s="30"/>
      <c r="G1179" s="30"/>
      <c r="H1179" s="30"/>
      <c r="I1179" s="30"/>
      <c r="J1179" s="30"/>
      <c r="K1179" s="30"/>
      <c r="L1179" s="30"/>
    </row>
    <row r="1180" spans="1:26" ht="15">
      <c r="G1180" s="166">
        <f>H1178</f>
        <v>45.6</v>
      </c>
      <c r="H1180" s="166"/>
      <c r="J1180" s="166">
        <f>K1178</f>
        <v>45.6</v>
      </c>
      <c r="K1180" s="166"/>
      <c r="L1180" s="47">
        <f>Source!U1134</f>
        <v>0</v>
      </c>
      <c r="O1180" s="26">
        <f>G1180</f>
        <v>45.6</v>
      </c>
      <c r="P1180" s="26">
        <f>J1180</f>
        <v>45.6</v>
      </c>
      <c r="Q1180" s="26">
        <f>L1180</f>
        <v>0</v>
      </c>
      <c r="W1180">
        <f>IF(Source!BI1134&lt;=1,H1178, 0)</f>
        <v>45.6</v>
      </c>
      <c r="X1180">
        <f>IF(Source!BI1134=2,H1178, 0)</f>
        <v>0</v>
      </c>
      <c r="Y1180">
        <f>IF(Source!BI1134=3,H1178, 0)</f>
        <v>0</v>
      </c>
      <c r="Z1180">
        <f>IF(Source!BI1134=4,H1178, 0)</f>
        <v>0</v>
      </c>
    </row>
    <row r="1181" spans="1:26" ht="28.5">
      <c r="A1181" s="59" t="str">
        <f>Source!E1136</f>
        <v>212</v>
      </c>
      <c r="B1181" s="60" t="str">
        <f>Source!F1136</f>
        <v>20.1.02.19-0015</v>
      </c>
      <c r="C1181" s="60" t="str">
        <f>Source!G1136</f>
        <v>Трос стальной</v>
      </c>
      <c r="D1181" s="42" t="str">
        <f>Source!H1136</f>
        <v>м</v>
      </c>
      <c r="E1181" s="43">
        <f>Source!I1136</f>
        <v>9.3000000000000007</v>
      </c>
      <c r="F1181" s="44">
        <f>Source!AL1136</f>
        <v>12.03</v>
      </c>
      <c r="G1181" s="45" t="str">
        <f>Source!DD1136</f>
        <v/>
      </c>
      <c r="H1181" s="44">
        <f>ROUND(Source!AC1136*Source!I1136, 2)</f>
        <v>111.88</v>
      </c>
      <c r="I1181" s="45" t="str">
        <f>Source!BO1136</f>
        <v/>
      </c>
      <c r="J1181" s="45">
        <f>IF(Source!BC1136&lt;&gt; 0, Source!BC1136, 1)</f>
        <v>1</v>
      </c>
      <c r="K1181" s="44">
        <f>Source!P1136</f>
        <v>111.88</v>
      </c>
      <c r="L1181" s="48"/>
      <c r="S1181">
        <f>ROUND((Source!FX1136/100)*((ROUND(Source!AF1136*Source!I1136, 2)+ROUND(Source!AE1136*Source!I1136, 2))), 2)</f>
        <v>0</v>
      </c>
      <c r="T1181">
        <f>Source!X1136</f>
        <v>0</v>
      </c>
      <c r="U1181">
        <f>ROUND((Source!FY1136/100)*((ROUND(Source!AF1136*Source!I1136, 2)+ROUND(Source!AE1136*Source!I1136, 2))), 2)</f>
        <v>0</v>
      </c>
      <c r="V1181">
        <f>Source!Y1136</f>
        <v>0</v>
      </c>
    </row>
    <row r="1182" spans="1:26" ht="15">
      <c r="G1182" s="166">
        <f>H1181</f>
        <v>111.88</v>
      </c>
      <c r="H1182" s="166"/>
      <c r="J1182" s="166">
        <f>K1181</f>
        <v>111.88</v>
      </c>
      <c r="K1182" s="166"/>
      <c r="L1182" s="47">
        <f>Source!U1136</f>
        <v>0</v>
      </c>
      <c r="O1182" s="26">
        <f>G1182</f>
        <v>111.88</v>
      </c>
      <c r="P1182" s="26">
        <f>J1182</f>
        <v>111.88</v>
      </c>
      <c r="Q1182" s="26">
        <f>L1182</f>
        <v>0</v>
      </c>
      <c r="W1182">
        <f>IF(Source!BI1136&lt;=1,H1181, 0)</f>
        <v>0</v>
      </c>
      <c r="X1182">
        <f>IF(Source!BI1136=2,H1181, 0)</f>
        <v>111.88</v>
      </c>
      <c r="Y1182">
        <f>IF(Source!BI1136=3,H1181, 0)</f>
        <v>0</v>
      </c>
      <c r="Z1182">
        <f>IF(Source!BI1136=4,H1181, 0)</f>
        <v>0</v>
      </c>
    </row>
    <row r="1183" spans="1:26" ht="68.25">
      <c r="A1183" s="59" t="str">
        <f>Source!E1138</f>
        <v>213</v>
      </c>
      <c r="B1183" s="60" t="str">
        <f>Source!F1138</f>
        <v>прайс</v>
      </c>
      <c r="C1183" s="60" t="s">
        <v>1065</v>
      </c>
      <c r="D1183" s="42" t="str">
        <f>Source!H1138</f>
        <v>шт.</v>
      </c>
      <c r="E1183" s="43">
        <f>Source!I1138</f>
        <v>1</v>
      </c>
      <c r="F1183" s="44">
        <f>Source!AL1138</f>
        <v>968.17000000000007</v>
      </c>
      <c r="G1183" s="45" t="str">
        <f>Source!DD1138</f>
        <v/>
      </c>
      <c r="H1183" s="44">
        <f>ROUND(Source!AC1138*Source!I1138, 2)</f>
        <v>968.17</v>
      </c>
      <c r="I1183" s="45" t="str">
        <f>Source!BO1138</f>
        <v/>
      </c>
      <c r="J1183" s="45">
        <f>IF(Source!BC1138&lt;&gt; 0, Source!BC1138, 1)</f>
        <v>1</v>
      </c>
      <c r="K1183" s="44">
        <f>Source!P1138</f>
        <v>968.17</v>
      </c>
      <c r="L1183" s="48"/>
      <c r="S1183">
        <f>ROUND((Source!FX1138/100)*((ROUND(Source!AF1138*Source!I1138, 2)+ROUND(Source!AE1138*Source!I1138, 2))), 2)</f>
        <v>0</v>
      </c>
      <c r="T1183">
        <f>Source!X1138</f>
        <v>0</v>
      </c>
      <c r="U1183">
        <f>ROUND((Source!FY1138/100)*((ROUND(Source!AF1138*Source!I1138, 2)+ROUND(Source!AE1138*Source!I1138, 2))), 2)</f>
        <v>0</v>
      </c>
      <c r="V1183">
        <f>Source!Y1138</f>
        <v>0</v>
      </c>
    </row>
    <row r="1184" spans="1:26" ht="15">
      <c r="G1184" s="166">
        <f>H1183</f>
        <v>968.17</v>
      </c>
      <c r="H1184" s="166"/>
      <c r="J1184" s="166">
        <f>K1183</f>
        <v>968.17</v>
      </c>
      <c r="K1184" s="166"/>
      <c r="L1184" s="47">
        <f>Source!U1138</f>
        <v>0</v>
      </c>
      <c r="O1184" s="26">
        <f>G1184</f>
        <v>968.17</v>
      </c>
      <c r="P1184" s="26">
        <f>J1184</f>
        <v>968.17</v>
      </c>
      <c r="Q1184" s="26">
        <f>L1184</f>
        <v>0</v>
      </c>
      <c r="W1184">
        <f>IF(Source!BI1138&lt;=1,H1183, 0)</f>
        <v>968.17</v>
      </c>
      <c r="X1184">
        <f>IF(Source!BI1138=2,H1183, 0)</f>
        <v>0</v>
      </c>
      <c r="Y1184">
        <f>IF(Source!BI1138=3,H1183, 0)</f>
        <v>0</v>
      </c>
      <c r="Z1184">
        <f>IF(Source!BI1138=4,H1183, 0)</f>
        <v>0</v>
      </c>
    </row>
    <row r="1185" spans="1:26" ht="105">
      <c r="A1185" s="16" t="str">
        <f>Source!E1140</f>
        <v>214</v>
      </c>
      <c r="B1185" s="58" t="s">
        <v>1051</v>
      </c>
      <c r="C1185" s="58" t="str">
        <f>Source!G1140</f>
        <v>Обертывание поверхности изоляции рулонными материалами насухо с проклейкой швов</v>
      </c>
      <c r="D1185" s="36" t="str">
        <f>Source!H1140</f>
        <v>100 м2</v>
      </c>
      <c r="E1185" s="22">
        <f>Source!I1140</f>
        <v>0.05</v>
      </c>
      <c r="F1185" s="37">
        <f>Source!AL1140+Source!AM1140+Source!AO1140</f>
        <v>824.45</v>
      </c>
      <c r="G1185" s="38"/>
      <c r="H1185" s="37"/>
      <c r="I1185" s="38" t="str">
        <f>Source!BO1140</f>
        <v/>
      </c>
      <c r="J1185" s="38"/>
      <c r="K1185" s="37"/>
      <c r="L1185" s="39"/>
      <c r="S1185">
        <f>ROUND((Source!FX1140/100)*((ROUND(Source!AF1140*Source!I1140, 2)+ROUND(Source!AE1140*Source!I1140, 2))), 2)</f>
        <v>17.53</v>
      </c>
      <c r="T1185">
        <f>Source!X1140</f>
        <v>17.53</v>
      </c>
      <c r="U1185">
        <f>ROUND((Source!FY1140/100)*((ROUND(Source!AF1140*Source!I1140, 2)+ROUND(Source!AE1140*Source!I1140, 2))), 2)</f>
        <v>11.59</v>
      </c>
      <c r="V1185">
        <f>Source!Y1140</f>
        <v>11.69</v>
      </c>
    </row>
    <row r="1186" spans="1:26">
      <c r="C1186" s="29" t="str">
        <f>"Объем: "&amp;Source!I1140&amp;"=5/"&amp;"100"</f>
        <v>Объем: 0,05=5/100</v>
      </c>
    </row>
    <row r="1187" spans="1:26" ht="14.25">
      <c r="A1187" s="16"/>
      <c r="B1187" s="58"/>
      <c r="C1187" s="58" t="s">
        <v>980</v>
      </c>
      <c r="D1187" s="36"/>
      <c r="E1187" s="22"/>
      <c r="F1187" s="37">
        <f>Source!AO1140</f>
        <v>276.31</v>
      </c>
      <c r="G1187" s="38" t="str">
        <f>Source!DG1140</f>
        <v>)*1,2)*1,15</v>
      </c>
      <c r="H1187" s="37">
        <f>ROUND(Source!AF1140*Source!I1140, 2)</f>
        <v>19.07</v>
      </c>
      <c r="I1187" s="38"/>
      <c r="J1187" s="38">
        <f>IF(Source!BA1140&lt;&gt; 0, Source!BA1140, 1)</f>
        <v>1</v>
      </c>
      <c r="K1187" s="37">
        <f>Source!S1140</f>
        <v>19.07</v>
      </c>
      <c r="L1187" s="39"/>
      <c r="R1187">
        <f>H1187</f>
        <v>19.07</v>
      </c>
    </row>
    <row r="1188" spans="1:26" ht="14.25">
      <c r="A1188" s="16"/>
      <c r="B1188" s="58"/>
      <c r="C1188" s="58" t="s">
        <v>104</v>
      </c>
      <c r="D1188" s="36"/>
      <c r="E1188" s="22"/>
      <c r="F1188" s="37">
        <f>Source!AM1140</f>
        <v>40.5</v>
      </c>
      <c r="G1188" s="38" t="str">
        <f>Source!DE1140</f>
        <v>)*1,2)*1,25</v>
      </c>
      <c r="H1188" s="37">
        <f>ROUND(Source!AD1140*Source!I1140, 2)</f>
        <v>3.04</v>
      </c>
      <c r="I1188" s="38"/>
      <c r="J1188" s="38">
        <f>IF(Source!BB1140&lt;&gt; 0, Source!BB1140, 1)</f>
        <v>1</v>
      </c>
      <c r="K1188" s="37">
        <f>Source!Q1140</f>
        <v>3.04</v>
      </c>
      <c r="L1188" s="39"/>
    </row>
    <row r="1189" spans="1:26" ht="14.25">
      <c r="A1189" s="16"/>
      <c r="B1189" s="58"/>
      <c r="C1189" s="58" t="s">
        <v>981</v>
      </c>
      <c r="D1189" s="36"/>
      <c r="E1189" s="22"/>
      <c r="F1189" s="37">
        <f>Source!AN1140</f>
        <v>5.45</v>
      </c>
      <c r="G1189" s="38" t="str">
        <f>Source!DF1140</f>
        <v>)*1,2)*1,25</v>
      </c>
      <c r="H1189" s="40">
        <f>ROUND(Source!AE1140*Source!I1140, 2)</f>
        <v>0.41</v>
      </c>
      <c r="I1189" s="38"/>
      <c r="J1189" s="38">
        <f>IF(Source!BS1140&lt;&gt; 0, Source!BS1140, 1)</f>
        <v>1</v>
      </c>
      <c r="K1189" s="40">
        <f>Source!R1140</f>
        <v>0.41</v>
      </c>
      <c r="L1189" s="39"/>
      <c r="R1189">
        <f>H1189</f>
        <v>0.41</v>
      </c>
    </row>
    <row r="1190" spans="1:26" ht="14.25">
      <c r="A1190" s="16"/>
      <c r="B1190" s="58"/>
      <c r="C1190" s="58" t="s">
        <v>982</v>
      </c>
      <c r="D1190" s="36"/>
      <c r="E1190" s="22"/>
      <c r="F1190" s="37">
        <f>Source!AL1140</f>
        <v>507.64</v>
      </c>
      <c r="G1190" s="38" t="str">
        <f>Source!DD1140</f>
        <v/>
      </c>
      <c r="H1190" s="37">
        <f>ROUND(Source!AC1140*Source!I1140, 2)</f>
        <v>25.38</v>
      </c>
      <c r="I1190" s="38"/>
      <c r="J1190" s="38">
        <f>IF(Source!BC1140&lt;&gt; 0, Source!BC1140, 1)</f>
        <v>1</v>
      </c>
      <c r="K1190" s="37">
        <f>Source!P1140</f>
        <v>25.38</v>
      </c>
      <c r="L1190" s="39"/>
    </row>
    <row r="1191" spans="1:26" ht="14.25">
      <c r="A1191" s="16"/>
      <c r="B1191" s="58"/>
      <c r="C1191" s="58" t="s">
        <v>983</v>
      </c>
      <c r="D1191" s="36" t="s">
        <v>984</v>
      </c>
      <c r="E1191" s="22">
        <f>Source!BZ1140</f>
        <v>100</v>
      </c>
      <c r="F1191" s="167" t="str">
        <f>CONCATENATE(" )", Source!DL1140, Source!FT1140, "=", Source!FX1140)</f>
        <v xml:space="preserve"> )*0,9=90</v>
      </c>
      <c r="G1191" s="168"/>
      <c r="H1191" s="37">
        <f>SUM(S1185:S1193)</f>
        <v>17.53</v>
      </c>
      <c r="I1191" s="41"/>
      <c r="J1191" s="32">
        <f>Source!AT1140</f>
        <v>90</v>
      </c>
      <c r="K1191" s="37">
        <f>SUM(T1185:T1193)</f>
        <v>17.53</v>
      </c>
      <c r="L1191" s="39"/>
    </row>
    <row r="1192" spans="1:26" ht="14.25">
      <c r="A1192" s="16"/>
      <c r="B1192" s="58"/>
      <c r="C1192" s="58" t="s">
        <v>985</v>
      </c>
      <c r="D1192" s="36" t="s">
        <v>984</v>
      </c>
      <c r="E1192" s="22">
        <f>Source!CA1140</f>
        <v>70</v>
      </c>
      <c r="F1192" s="167" t="str">
        <f>CONCATENATE(" )", Source!DM1140, Source!FU1140, "=", Source!FY1140)</f>
        <v xml:space="preserve"> )*0,85=59,5</v>
      </c>
      <c r="G1192" s="168"/>
      <c r="H1192" s="37">
        <f>SUM(U1185:U1193)</f>
        <v>11.59</v>
      </c>
      <c r="I1192" s="41"/>
      <c r="J1192" s="32">
        <f>Source!AU1140</f>
        <v>60</v>
      </c>
      <c r="K1192" s="37">
        <f>SUM(V1185:V1193)</f>
        <v>11.69</v>
      </c>
      <c r="L1192" s="39"/>
    </row>
    <row r="1193" spans="1:26" ht="14.25">
      <c r="A1193" s="59"/>
      <c r="B1193" s="60"/>
      <c r="C1193" s="60" t="s">
        <v>986</v>
      </c>
      <c r="D1193" s="42" t="s">
        <v>987</v>
      </c>
      <c r="E1193" s="43">
        <f>Source!AQ1140</f>
        <v>31.98</v>
      </c>
      <c r="F1193" s="44"/>
      <c r="G1193" s="45" t="str">
        <f>Source!DI1140</f>
        <v>)*1,2)*1,15</v>
      </c>
      <c r="H1193" s="44"/>
      <c r="I1193" s="45"/>
      <c r="J1193" s="45"/>
      <c r="K1193" s="44"/>
      <c r="L1193" s="46">
        <f>Source!U1140</f>
        <v>2.20662</v>
      </c>
    </row>
    <row r="1194" spans="1:26" ht="15">
      <c r="G1194" s="166">
        <f>H1187+H1188+H1190+H1191+H1192</f>
        <v>76.61</v>
      </c>
      <c r="H1194" s="166"/>
      <c r="J1194" s="166">
        <f>K1187+K1188+K1190+K1191+K1192</f>
        <v>76.709999999999994</v>
      </c>
      <c r="K1194" s="166"/>
      <c r="L1194" s="47">
        <f>Source!U1140</f>
        <v>2.20662</v>
      </c>
      <c r="O1194" s="26">
        <f>G1194</f>
        <v>76.61</v>
      </c>
      <c r="P1194" s="26">
        <f>J1194</f>
        <v>76.709999999999994</v>
      </c>
      <c r="Q1194" s="26">
        <f>L1194</f>
        <v>2.20662</v>
      </c>
      <c r="W1194">
        <f>IF(Source!BI1140&lt;=1,H1187+H1188+H1190+H1191+H1192, 0)</f>
        <v>76.61</v>
      </c>
      <c r="X1194">
        <f>IF(Source!BI1140=2,H1187+H1188+H1190+H1191+H1192, 0)</f>
        <v>0</v>
      </c>
      <c r="Y1194">
        <f>IF(Source!BI1140=3,H1187+H1188+H1190+H1191+H1192, 0)</f>
        <v>0</v>
      </c>
      <c r="Z1194">
        <f>IF(Source!BI1140=4,H1187+H1188+H1190+H1191+H1192, 0)</f>
        <v>0</v>
      </c>
    </row>
    <row r="1195" spans="1:26" ht="71.25">
      <c r="A1195" s="16" t="str">
        <f>Source!E1142</f>
        <v>215</v>
      </c>
      <c r="B1195" s="58" t="str">
        <f>Source!F1142</f>
        <v>12.2.04.07-0012</v>
      </c>
      <c r="C1195" s="58" t="str">
        <f>Source!G1142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195" s="36" t="str">
        <f>Source!H1142</f>
        <v>м3</v>
      </c>
      <c r="E1195" s="22">
        <f>Source!I1142</f>
        <v>0.23</v>
      </c>
      <c r="F1195" s="37">
        <f>Source!AL1142</f>
        <v>2222.0300000000002</v>
      </c>
      <c r="G1195" s="38" t="str">
        <f>Source!DD1142</f>
        <v/>
      </c>
      <c r="H1195" s="37">
        <f>ROUND(Source!AC1142*Source!I1142, 2)</f>
        <v>511.07</v>
      </c>
      <c r="I1195" s="38" t="str">
        <f>Source!BO1142</f>
        <v/>
      </c>
      <c r="J1195" s="38">
        <f>IF(Source!BC1142&lt;&gt; 0, Source!BC1142, 1)</f>
        <v>1</v>
      </c>
      <c r="K1195" s="37">
        <f>Source!P1142</f>
        <v>511.07</v>
      </c>
      <c r="L1195" s="39"/>
      <c r="S1195">
        <f>ROUND((Source!FX1142/100)*((ROUND(Source!AF1142*Source!I1142, 2)+ROUND(Source!AE1142*Source!I1142, 2))), 2)</f>
        <v>0</v>
      </c>
      <c r="T1195">
        <f>Source!X1142</f>
        <v>0</v>
      </c>
      <c r="U1195">
        <f>ROUND((Source!FY1142/100)*((ROUND(Source!AF1142*Source!I1142, 2)+ROUND(Source!AE1142*Source!I1142, 2))), 2)</f>
        <v>0</v>
      </c>
      <c r="V1195">
        <f>Source!Y1142</f>
        <v>0</v>
      </c>
    </row>
    <row r="1196" spans="1:26">
      <c r="A1196" s="30"/>
      <c r="B1196" s="30"/>
      <c r="C1196" s="31" t="str">
        <f>"Объем: "&amp;Source!I1142&amp;"=5*"&amp;"0,04*"&amp;"1,15"</f>
        <v>Объем: 0,23=5*0,04*1,15</v>
      </c>
      <c r="D1196" s="30"/>
      <c r="E1196" s="30"/>
      <c r="F1196" s="30"/>
      <c r="G1196" s="30"/>
      <c r="H1196" s="30"/>
      <c r="I1196" s="30"/>
      <c r="J1196" s="30"/>
      <c r="K1196" s="30"/>
      <c r="L1196" s="30"/>
    </row>
    <row r="1197" spans="1:26" ht="15">
      <c r="G1197" s="166">
        <f>H1195</f>
        <v>511.07</v>
      </c>
      <c r="H1197" s="166"/>
      <c r="J1197" s="166">
        <f>K1195</f>
        <v>511.07</v>
      </c>
      <c r="K1197" s="166"/>
      <c r="L1197" s="47">
        <f>Source!U1142</f>
        <v>0</v>
      </c>
      <c r="O1197" s="26">
        <f>G1197</f>
        <v>511.07</v>
      </c>
      <c r="P1197" s="26">
        <f>J1197</f>
        <v>511.07</v>
      </c>
      <c r="Q1197" s="26">
        <f>L1197</f>
        <v>0</v>
      </c>
      <c r="W1197">
        <f>IF(Source!BI1142&lt;=1,H1195, 0)</f>
        <v>511.07</v>
      </c>
      <c r="X1197">
        <f>IF(Source!BI1142=2,H1195, 0)</f>
        <v>0</v>
      </c>
      <c r="Y1197">
        <f>IF(Source!BI1142=3,H1195, 0)</f>
        <v>0</v>
      </c>
      <c r="Z1197">
        <f>IF(Source!BI1142=4,H1195, 0)</f>
        <v>0</v>
      </c>
    </row>
    <row r="1198" spans="1:26" ht="105">
      <c r="A1198" s="16" t="str">
        <f>Source!E1144</f>
        <v>216</v>
      </c>
      <c r="B1198" s="58" t="s">
        <v>1066</v>
      </c>
      <c r="C1198" s="58" t="str">
        <f>Source!G1144</f>
        <v>Прокладка воздуховодов из листовой оцинкованной стали и алюминия класса П (плотные) толщиной 0,7 мм, периметром от 1100 до 1600 мм</v>
      </c>
      <c r="D1198" s="36" t="str">
        <f>Source!H1144</f>
        <v>100 м2</v>
      </c>
      <c r="E1198" s="22">
        <f>Source!I1144</f>
        <v>1.6E-2</v>
      </c>
      <c r="F1198" s="37">
        <f>Source!AL1144+Source!AM1144+Source!AO1144</f>
        <v>2346.06</v>
      </c>
      <c r="G1198" s="38"/>
      <c r="H1198" s="37"/>
      <c r="I1198" s="38" t="str">
        <f>Source!BO1144</f>
        <v/>
      </c>
      <c r="J1198" s="38"/>
      <c r="K1198" s="37"/>
      <c r="L1198" s="39"/>
      <c r="S1198">
        <f>ROUND((Source!FX1144/100)*((ROUND(Source!AF1144*Source!I1144, 2)+ROUND(Source!AE1144*Source!I1144, 2))), 2)</f>
        <v>29.88</v>
      </c>
      <c r="T1198">
        <f>Source!X1144</f>
        <v>29.83</v>
      </c>
      <c r="U1198">
        <f>ROUND((Source!FY1144/100)*((ROUND(Source!AF1144*Source!I1144, 2)+ROUND(Source!AE1144*Source!I1144, 2))), 2)</f>
        <v>18.3</v>
      </c>
      <c r="V1198">
        <f>Source!Y1144</f>
        <v>18.420000000000002</v>
      </c>
    </row>
    <row r="1199" spans="1:26">
      <c r="C1199" s="29" t="str">
        <f>"Объем: "&amp;Source!I1144&amp;"=(0,4+"&amp;"0,4)*"&amp;"2*"&amp;"1/"&amp;"100"</f>
        <v>Объем: 0,016=(0,4+0,4)*2*1/100</v>
      </c>
    </row>
    <row r="1200" spans="1:26" ht="14.25">
      <c r="A1200" s="16"/>
      <c r="B1200" s="58"/>
      <c r="C1200" s="58" t="s">
        <v>980</v>
      </c>
      <c r="D1200" s="36"/>
      <c r="E1200" s="22"/>
      <c r="F1200" s="37">
        <f>Source!AO1144</f>
        <v>1162.25</v>
      </c>
      <c r="G1200" s="38" t="str">
        <f>Source!DG1144</f>
        <v>)*1,2)*1,15</v>
      </c>
      <c r="H1200" s="37">
        <f>ROUND(Source!AF1144*Source!I1144, 2)</f>
        <v>25.66</v>
      </c>
      <c r="I1200" s="38"/>
      <c r="J1200" s="38">
        <f>IF(Source!BA1144&lt;&gt; 0, Source!BA1144, 1)</f>
        <v>1</v>
      </c>
      <c r="K1200" s="37">
        <f>Source!S1144</f>
        <v>25.66</v>
      </c>
      <c r="L1200" s="39"/>
      <c r="R1200">
        <f>H1200</f>
        <v>25.66</v>
      </c>
    </row>
    <row r="1201" spans="1:26" ht="14.25">
      <c r="A1201" s="16"/>
      <c r="B1201" s="58"/>
      <c r="C1201" s="58" t="s">
        <v>104</v>
      </c>
      <c r="D1201" s="36"/>
      <c r="E1201" s="22"/>
      <c r="F1201" s="37">
        <f>Source!AM1144</f>
        <v>95.08</v>
      </c>
      <c r="G1201" s="38" t="str">
        <f>Source!DE1144</f>
        <v>)*1,2)*1,25</v>
      </c>
      <c r="H1201" s="37">
        <f>ROUND(Source!AD1144*Source!I1144, 2)</f>
        <v>2.2799999999999998</v>
      </c>
      <c r="I1201" s="38"/>
      <c r="J1201" s="38">
        <f>IF(Source!BB1144&lt;&gt; 0, Source!BB1144, 1)</f>
        <v>1</v>
      </c>
      <c r="K1201" s="37">
        <f>Source!Q1144</f>
        <v>2.2799999999999998</v>
      </c>
      <c r="L1201" s="39"/>
    </row>
    <row r="1202" spans="1:26" ht="14.25">
      <c r="A1202" s="16"/>
      <c r="B1202" s="58"/>
      <c r="C1202" s="58" t="s">
        <v>981</v>
      </c>
      <c r="D1202" s="36"/>
      <c r="E1202" s="22"/>
      <c r="F1202" s="37">
        <f>Source!AN1144</f>
        <v>11.74</v>
      </c>
      <c r="G1202" s="38" t="str">
        <f>Source!DF1144</f>
        <v>)*1,2)*1,25</v>
      </c>
      <c r="H1202" s="40">
        <f>ROUND(Source!AE1144*Source!I1144, 2)</f>
        <v>0.28000000000000003</v>
      </c>
      <c r="I1202" s="38"/>
      <c r="J1202" s="38">
        <f>IF(Source!BS1144&lt;&gt; 0, Source!BS1144, 1)</f>
        <v>1</v>
      </c>
      <c r="K1202" s="40">
        <f>Source!R1144</f>
        <v>0.28000000000000003</v>
      </c>
      <c r="L1202" s="39"/>
      <c r="R1202">
        <f>H1202</f>
        <v>0.28000000000000003</v>
      </c>
    </row>
    <row r="1203" spans="1:26" ht="14.25">
      <c r="A1203" s="16"/>
      <c r="B1203" s="58"/>
      <c r="C1203" s="58" t="s">
        <v>982</v>
      </c>
      <c r="D1203" s="36"/>
      <c r="E1203" s="22"/>
      <c r="F1203" s="37">
        <f>Source!AL1144</f>
        <v>1088.73</v>
      </c>
      <c r="G1203" s="38" t="str">
        <f>Source!DD1144</f>
        <v/>
      </c>
      <c r="H1203" s="37">
        <f>ROUND(Source!AC1144*Source!I1144, 2)</f>
        <v>17.420000000000002</v>
      </c>
      <c r="I1203" s="38"/>
      <c r="J1203" s="38">
        <f>IF(Source!BC1144&lt;&gt; 0, Source!BC1144, 1)</f>
        <v>1</v>
      </c>
      <c r="K1203" s="37">
        <f>Source!P1144</f>
        <v>17.420000000000002</v>
      </c>
      <c r="L1203" s="39"/>
    </row>
    <row r="1204" spans="1:26" ht="14.25">
      <c r="A1204" s="16"/>
      <c r="B1204" s="58"/>
      <c r="C1204" s="58" t="s">
        <v>983</v>
      </c>
      <c r="D1204" s="36" t="s">
        <v>984</v>
      </c>
      <c r="E1204" s="22">
        <f>Source!BZ1144</f>
        <v>128</v>
      </c>
      <c r="F1204" s="167" t="str">
        <f>CONCATENATE(" )", Source!DL1144, Source!FT1144, "=", Source!FX1144)</f>
        <v xml:space="preserve"> )*0,9=115,2</v>
      </c>
      <c r="G1204" s="168"/>
      <c r="H1204" s="37">
        <f>SUM(S1198:S1206)</f>
        <v>29.88</v>
      </c>
      <c r="I1204" s="41"/>
      <c r="J1204" s="32">
        <f>Source!AT1144</f>
        <v>115</v>
      </c>
      <c r="K1204" s="37">
        <f>SUM(T1198:T1206)</f>
        <v>29.83</v>
      </c>
      <c r="L1204" s="39"/>
    </row>
    <row r="1205" spans="1:26" ht="14.25">
      <c r="A1205" s="16"/>
      <c r="B1205" s="58"/>
      <c r="C1205" s="58" t="s">
        <v>985</v>
      </c>
      <c r="D1205" s="36" t="s">
        <v>984</v>
      </c>
      <c r="E1205" s="22">
        <f>Source!CA1144</f>
        <v>83</v>
      </c>
      <c r="F1205" s="167" t="str">
        <f>CONCATENATE(" )", Source!DM1144, Source!FU1144, "=", Source!FY1144)</f>
        <v xml:space="preserve"> )*0,85=70,55</v>
      </c>
      <c r="G1205" s="168"/>
      <c r="H1205" s="37">
        <f>SUM(U1198:U1206)</f>
        <v>18.3</v>
      </c>
      <c r="I1205" s="41"/>
      <c r="J1205" s="32">
        <f>Source!AU1144</f>
        <v>71</v>
      </c>
      <c r="K1205" s="37">
        <f>SUM(V1198:V1206)</f>
        <v>18.420000000000002</v>
      </c>
      <c r="L1205" s="39"/>
    </row>
    <row r="1206" spans="1:26" ht="14.25">
      <c r="A1206" s="59"/>
      <c r="B1206" s="60"/>
      <c r="C1206" s="60" t="s">
        <v>986</v>
      </c>
      <c r="D1206" s="42" t="s">
        <v>987</v>
      </c>
      <c r="E1206" s="43">
        <f>Source!AQ1144</f>
        <v>132.97999999999999</v>
      </c>
      <c r="F1206" s="44"/>
      <c r="G1206" s="45" t="str">
        <f>Source!DI1144</f>
        <v>)*1,2)*1,15</v>
      </c>
      <c r="H1206" s="44"/>
      <c r="I1206" s="45"/>
      <c r="J1206" s="45"/>
      <c r="K1206" s="44"/>
      <c r="L1206" s="46">
        <f>Source!U1144</f>
        <v>2.9361983999999999</v>
      </c>
    </row>
    <row r="1207" spans="1:26" ht="15">
      <c r="G1207" s="166">
        <f>H1200+H1201+H1203+H1204+H1205</f>
        <v>93.539999999999992</v>
      </c>
      <c r="H1207" s="166"/>
      <c r="J1207" s="166">
        <f>K1200+K1201+K1203+K1204+K1205</f>
        <v>93.61</v>
      </c>
      <c r="K1207" s="166"/>
      <c r="L1207" s="47">
        <f>Source!U1144</f>
        <v>2.9361983999999999</v>
      </c>
      <c r="O1207" s="26">
        <f>G1207</f>
        <v>93.539999999999992</v>
      </c>
      <c r="P1207" s="26">
        <f>J1207</f>
        <v>93.61</v>
      </c>
      <c r="Q1207" s="26">
        <f>L1207</f>
        <v>2.9361983999999999</v>
      </c>
      <c r="W1207">
        <f>IF(Source!BI1144&lt;=1,H1200+H1201+H1203+H1204+H1205, 0)</f>
        <v>93.539999999999992</v>
      </c>
      <c r="X1207">
        <f>IF(Source!BI1144=2,H1200+H1201+H1203+H1204+H1205, 0)</f>
        <v>0</v>
      </c>
      <c r="Y1207">
        <f>IF(Source!BI1144=3,H1200+H1201+H1203+H1204+H1205, 0)</f>
        <v>0</v>
      </c>
      <c r="Z1207">
        <f>IF(Source!BI1144=4,H1200+H1201+H1203+H1204+H1205, 0)</f>
        <v>0</v>
      </c>
    </row>
    <row r="1208" spans="1:26" ht="42.75">
      <c r="A1208" s="59" t="str">
        <f>Source!E1146</f>
        <v>217</v>
      </c>
      <c r="B1208" s="60" t="str">
        <f>Source!F1146</f>
        <v>19.1.01.03-0052</v>
      </c>
      <c r="C1208" s="60" t="str">
        <f>Source!G1146</f>
        <v>Воздуховоды из оцинкованной стали с шиной и уголками толщиной 1,0 мм, периметром 3000 мм</v>
      </c>
      <c r="D1208" s="42" t="str">
        <f>Source!H1146</f>
        <v>м2</v>
      </c>
      <c r="E1208" s="43">
        <f>Source!I1146</f>
        <v>1.6</v>
      </c>
      <c r="F1208" s="44">
        <f>Source!AL1146</f>
        <v>171.25</v>
      </c>
      <c r="G1208" s="45" t="str">
        <f>Source!DD1146</f>
        <v/>
      </c>
      <c r="H1208" s="44">
        <f>ROUND(Source!AC1146*Source!I1146, 2)</f>
        <v>274</v>
      </c>
      <c r="I1208" s="45" t="str">
        <f>Source!BO1146</f>
        <v/>
      </c>
      <c r="J1208" s="45">
        <f>IF(Source!BC1146&lt;&gt; 0, Source!BC1146, 1)</f>
        <v>1</v>
      </c>
      <c r="K1208" s="44">
        <f>Source!P1146</f>
        <v>274</v>
      </c>
      <c r="L1208" s="48"/>
      <c r="S1208">
        <f>ROUND((Source!FX1146/100)*((ROUND(Source!AF1146*Source!I1146, 2)+ROUND(Source!AE1146*Source!I1146, 2))), 2)</f>
        <v>0</v>
      </c>
      <c r="T1208">
        <f>Source!X1146</f>
        <v>0</v>
      </c>
      <c r="U1208">
        <f>ROUND((Source!FY1146/100)*((ROUND(Source!AF1146*Source!I1146, 2)+ROUND(Source!AE1146*Source!I1146, 2))), 2)</f>
        <v>0</v>
      </c>
      <c r="V1208">
        <f>Source!Y1146</f>
        <v>0</v>
      </c>
    </row>
    <row r="1209" spans="1:26" ht="15">
      <c r="G1209" s="166">
        <f>H1208</f>
        <v>274</v>
      </c>
      <c r="H1209" s="166"/>
      <c r="J1209" s="166">
        <f>K1208</f>
        <v>274</v>
      </c>
      <c r="K1209" s="166"/>
      <c r="L1209" s="47">
        <f>Source!U1146</f>
        <v>0</v>
      </c>
      <c r="O1209" s="26">
        <f>G1209</f>
        <v>274</v>
      </c>
      <c r="P1209" s="26">
        <f>J1209</f>
        <v>274</v>
      </c>
      <c r="Q1209" s="26">
        <f>L1209</f>
        <v>0</v>
      </c>
      <c r="W1209">
        <f>IF(Source!BI1146&lt;=1,H1208, 0)</f>
        <v>274</v>
      </c>
      <c r="X1209">
        <f>IF(Source!BI1146=2,H1208, 0)</f>
        <v>0</v>
      </c>
      <c r="Y1209">
        <f>IF(Source!BI1146=3,H1208, 0)</f>
        <v>0</v>
      </c>
      <c r="Z1209">
        <f>IF(Source!BI1146=4,H1208, 0)</f>
        <v>0</v>
      </c>
    </row>
    <row r="1210" spans="1:26" ht="105">
      <c r="A1210" s="16" t="str">
        <f>Source!E1148</f>
        <v>218</v>
      </c>
      <c r="B1210" s="58" t="s">
        <v>1053</v>
      </c>
      <c r="C1210" s="58" t="str">
        <f>Source!G1148</f>
        <v>Прокладка воздуховодов из листовой оцинкованной стали и алюминия класса П (плотные) толщиной 1,0 мм, диаметром от 900 до 1000 мм (прим.д315 мм)</v>
      </c>
      <c r="D1210" s="36" t="str">
        <f>Source!H1148</f>
        <v>100 м2</v>
      </c>
      <c r="E1210" s="22">
        <f>Source!I1148</f>
        <v>9.8910000000000005E-3</v>
      </c>
      <c r="F1210" s="37">
        <f>Source!AL1148+Source!AM1148+Source!AO1148</f>
        <v>1385.92</v>
      </c>
      <c r="G1210" s="38"/>
      <c r="H1210" s="37"/>
      <c r="I1210" s="38" t="str">
        <f>Source!BO1148</f>
        <v/>
      </c>
      <c r="J1210" s="38"/>
      <c r="K1210" s="37"/>
      <c r="L1210" s="39"/>
      <c r="S1210">
        <f>ROUND((Source!FX1148/100)*((ROUND(Source!AF1148*Source!I1148, 2)+ROUND(Source!AE1148*Source!I1148, 2))), 2)</f>
        <v>11.27</v>
      </c>
      <c r="T1210">
        <f>Source!X1148</f>
        <v>11.25</v>
      </c>
      <c r="U1210">
        <f>ROUND((Source!FY1148/100)*((ROUND(Source!AF1148*Source!I1148, 2)+ROUND(Source!AE1148*Source!I1148, 2))), 2)</f>
        <v>6.9</v>
      </c>
      <c r="V1210">
        <f>Source!Y1148</f>
        <v>6.94</v>
      </c>
    </row>
    <row r="1211" spans="1:26">
      <c r="C1211" s="29" t="str">
        <f>"Объем: "&amp;Source!I1148&amp;"=(3,14*"&amp;"0,315*"&amp;"1)/"&amp;"100"</f>
        <v>Объем: 0,009891=(3,14*0,315*1)/100</v>
      </c>
    </row>
    <row r="1212" spans="1:26" ht="14.25">
      <c r="A1212" s="16"/>
      <c r="B1212" s="58"/>
      <c r="C1212" s="58" t="s">
        <v>980</v>
      </c>
      <c r="D1212" s="36"/>
      <c r="E1212" s="22"/>
      <c r="F1212" s="37">
        <f>Source!AO1148</f>
        <v>706.89</v>
      </c>
      <c r="G1212" s="38" t="str">
        <f>Source!DG1148</f>
        <v>)*1,2)*1,15</v>
      </c>
      <c r="H1212" s="37">
        <f>ROUND(Source!AF1148*Source!I1148, 2)</f>
        <v>9.65</v>
      </c>
      <c r="I1212" s="38"/>
      <c r="J1212" s="38">
        <f>IF(Source!BA1148&lt;&gt; 0, Source!BA1148, 1)</f>
        <v>1</v>
      </c>
      <c r="K1212" s="37">
        <f>Source!S1148</f>
        <v>9.65</v>
      </c>
      <c r="L1212" s="39"/>
      <c r="R1212">
        <f>H1212</f>
        <v>9.65</v>
      </c>
    </row>
    <row r="1213" spans="1:26" ht="14.25">
      <c r="A1213" s="16"/>
      <c r="B1213" s="58"/>
      <c r="C1213" s="58" t="s">
        <v>104</v>
      </c>
      <c r="D1213" s="36"/>
      <c r="E1213" s="22"/>
      <c r="F1213" s="37">
        <f>Source!AM1148</f>
        <v>101.27</v>
      </c>
      <c r="G1213" s="38" t="str">
        <f>Source!DE1148</f>
        <v>)*1,2)*1,25</v>
      </c>
      <c r="H1213" s="37">
        <f>ROUND(Source!AD1148*Source!I1148, 2)</f>
        <v>1.5</v>
      </c>
      <c r="I1213" s="38"/>
      <c r="J1213" s="38">
        <f>IF(Source!BB1148&lt;&gt; 0, Source!BB1148, 1)</f>
        <v>1</v>
      </c>
      <c r="K1213" s="37">
        <f>Source!Q1148</f>
        <v>1.5</v>
      </c>
      <c r="L1213" s="39"/>
    </row>
    <row r="1214" spans="1:26" ht="14.25">
      <c r="A1214" s="16"/>
      <c r="B1214" s="58"/>
      <c r="C1214" s="58" t="s">
        <v>981</v>
      </c>
      <c r="D1214" s="36"/>
      <c r="E1214" s="22"/>
      <c r="F1214" s="37">
        <f>Source!AN1148</f>
        <v>8.5399999999999991</v>
      </c>
      <c r="G1214" s="38" t="str">
        <f>Source!DF1148</f>
        <v>)*1,2)*1,25</v>
      </c>
      <c r="H1214" s="40">
        <f>ROUND(Source!AE1148*Source!I1148, 2)</f>
        <v>0.13</v>
      </c>
      <c r="I1214" s="38"/>
      <c r="J1214" s="38">
        <f>IF(Source!BS1148&lt;&gt; 0, Source!BS1148, 1)</f>
        <v>1</v>
      </c>
      <c r="K1214" s="40">
        <f>Source!R1148</f>
        <v>0.13</v>
      </c>
      <c r="L1214" s="39"/>
      <c r="R1214">
        <f>H1214</f>
        <v>0.13</v>
      </c>
    </row>
    <row r="1215" spans="1:26" ht="14.25">
      <c r="A1215" s="16"/>
      <c r="B1215" s="58"/>
      <c r="C1215" s="58" t="s">
        <v>982</v>
      </c>
      <c r="D1215" s="36"/>
      <c r="E1215" s="22"/>
      <c r="F1215" s="37">
        <f>Source!AL1148</f>
        <v>577.76</v>
      </c>
      <c r="G1215" s="38" t="str">
        <f>Source!DD1148</f>
        <v/>
      </c>
      <c r="H1215" s="37">
        <f>ROUND(Source!AC1148*Source!I1148, 2)</f>
        <v>5.71</v>
      </c>
      <c r="I1215" s="38"/>
      <c r="J1215" s="38">
        <f>IF(Source!BC1148&lt;&gt; 0, Source!BC1148, 1)</f>
        <v>1</v>
      </c>
      <c r="K1215" s="37">
        <f>Source!P1148</f>
        <v>5.71</v>
      </c>
      <c r="L1215" s="39"/>
    </row>
    <row r="1216" spans="1:26" ht="14.25">
      <c r="A1216" s="16"/>
      <c r="B1216" s="58"/>
      <c r="C1216" s="58" t="s">
        <v>983</v>
      </c>
      <c r="D1216" s="36" t="s">
        <v>984</v>
      </c>
      <c r="E1216" s="22">
        <f>Source!BZ1148</f>
        <v>128</v>
      </c>
      <c r="F1216" s="167" t="str">
        <f>CONCATENATE(" )", Source!DL1148, Source!FT1148, "=", Source!FX1148)</f>
        <v xml:space="preserve"> )*0,9=115,2</v>
      </c>
      <c r="G1216" s="168"/>
      <c r="H1216" s="37">
        <f>SUM(S1210:S1218)</f>
        <v>11.27</v>
      </c>
      <c r="I1216" s="41"/>
      <c r="J1216" s="32">
        <f>Source!AT1148</f>
        <v>115</v>
      </c>
      <c r="K1216" s="37">
        <f>SUM(T1210:T1218)</f>
        <v>11.25</v>
      </c>
      <c r="L1216" s="39"/>
    </row>
    <row r="1217" spans="1:32" ht="14.25">
      <c r="A1217" s="16"/>
      <c r="B1217" s="58"/>
      <c r="C1217" s="58" t="s">
        <v>985</v>
      </c>
      <c r="D1217" s="36" t="s">
        <v>984</v>
      </c>
      <c r="E1217" s="22">
        <f>Source!CA1148</f>
        <v>83</v>
      </c>
      <c r="F1217" s="167" t="str">
        <f>CONCATENATE(" )", Source!DM1148, Source!FU1148, "=", Source!FY1148)</f>
        <v xml:space="preserve"> )*0,85=70,55</v>
      </c>
      <c r="G1217" s="168"/>
      <c r="H1217" s="37">
        <f>SUM(U1210:U1218)</f>
        <v>6.9</v>
      </c>
      <c r="I1217" s="41"/>
      <c r="J1217" s="32">
        <f>Source!AU1148</f>
        <v>71</v>
      </c>
      <c r="K1217" s="37">
        <f>SUM(V1210:V1218)</f>
        <v>6.94</v>
      </c>
      <c r="L1217" s="39"/>
    </row>
    <row r="1218" spans="1:32" ht="14.25">
      <c r="A1218" s="59"/>
      <c r="B1218" s="60"/>
      <c r="C1218" s="60" t="s">
        <v>986</v>
      </c>
      <c r="D1218" s="42" t="s">
        <v>987</v>
      </c>
      <c r="E1218" s="43">
        <f>Source!AQ1148</f>
        <v>80.88</v>
      </c>
      <c r="F1218" s="44"/>
      <c r="G1218" s="45" t="str">
        <f>Source!DI1148</f>
        <v>)*1,2)*1,15</v>
      </c>
      <c r="H1218" s="44"/>
      <c r="I1218" s="45"/>
      <c r="J1218" s="45"/>
      <c r="K1218" s="44"/>
      <c r="L1218" s="46">
        <f>Source!U1148</f>
        <v>1.1039780304</v>
      </c>
    </row>
    <row r="1219" spans="1:32" ht="15">
      <c r="G1219" s="166">
        <f>H1212+H1213+H1215+H1216+H1217</f>
        <v>35.03</v>
      </c>
      <c r="H1219" s="166"/>
      <c r="J1219" s="166">
        <f>K1212+K1213+K1215+K1216+K1217</f>
        <v>35.049999999999997</v>
      </c>
      <c r="K1219" s="166"/>
      <c r="L1219" s="47">
        <f>Source!U1148</f>
        <v>1.1039780304</v>
      </c>
      <c r="O1219" s="26">
        <f>G1219</f>
        <v>35.03</v>
      </c>
      <c r="P1219" s="26">
        <f>J1219</f>
        <v>35.049999999999997</v>
      </c>
      <c r="Q1219" s="26">
        <f>L1219</f>
        <v>1.1039780304</v>
      </c>
      <c r="W1219">
        <f>IF(Source!BI1148&lt;=1,H1212+H1213+H1215+H1216+H1217, 0)</f>
        <v>35.03</v>
      </c>
      <c r="X1219">
        <f>IF(Source!BI1148=2,H1212+H1213+H1215+H1216+H1217, 0)</f>
        <v>0</v>
      </c>
      <c r="Y1219">
        <f>IF(Source!BI1148=3,H1212+H1213+H1215+H1216+H1217, 0)</f>
        <v>0</v>
      </c>
      <c r="Z1219">
        <f>IF(Source!BI1148=4,H1212+H1213+H1215+H1216+H1217, 0)</f>
        <v>0</v>
      </c>
    </row>
    <row r="1220" spans="1:32" ht="42.75">
      <c r="A1220" s="59" t="str">
        <f>Source!E1150</f>
        <v>219</v>
      </c>
      <c r="B1220" s="60" t="str">
        <f>Source!F1150</f>
        <v>19.1.01.03-0082</v>
      </c>
      <c r="C1220" s="60" t="str">
        <f>Source!G1150</f>
        <v>Воздуховоды из оцинкованной стали толщиной 1,0 мм, диаметром до 1000 мм</v>
      </c>
      <c r="D1220" s="42" t="str">
        <f>Source!H1150</f>
        <v>м2</v>
      </c>
      <c r="E1220" s="43">
        <f>Source!I1150</f>
        <v>0.98909999999999998</v>
      </c>
      <c r="F1220" s="44">
        <f>Source!AL1150</f>
        <v>102.06</v>
      </c>
      <c r="G1220" s="45" t="str">
        <f>Source!DD1150</f>
        <v/>
      </c>
      <c r="H1220" s="44">
        <f>ROUND(Source!AC1150*Source!I1150, 2)</f>
        <v>100.95</v>
      </c>
      <c r="I1220" s="45" t="str">
        <f>Source!BO1150</f>
        <v/>
      </c>
      <c r="J1220" s="45">
        <f>IF(Source!BC1150&lt;&gt; 0, Source!BC1150, 1)</f>
        <v>1</v>
      </c>
      <c r="K1220" s="44">
        <f>Source!P1150</f>
        <v>100.95</v>
      </c>
      <c r="L1220" s="48"/>
      <c r="S1220">
        <f>ROUND((Source!FX1150/100)*((ROUND(Source!AF1150*Source!I1150, 2)+ROUND(Source!AE1150*Source!I1150, 2))), 2)</f>
        <v>0</v>
      </c>
      <c r="T1220">
        <f>Source!X1150</f>
        <v>0</v>
      </c>
      <c r="U1220">
        <f>ROUND((Source!FY1150/100)*((ROUND(Source!AF1150*Source!I1150, 2)+ROUND(Source!AE1150*Source!I1150, 2))), 2)</f>
        <v>0</v>
      </c>
      <c r="V1220">
        <f>Source!Y1150</f>
        <v>0</v>
      </c>
    </row>
    <row r="1221" spans="1:32" ht="15">
      <c r="G1221" s="166">
        <f>H1220</f>
        <v>100.95</v>
      </c>
      <c r="H1221" s="166"/>
      <c r="J1221" s="166">
        <f>K1220</f>
        <v>100.95</v>
      </c>
      <c r="K1221" s="166"/>
      <c r="L1221" s="47">
        <f>Source!U1150</f>
        <v>0</v>
      </c>
      <c r="O1221" s="26">
        <f>G1221</f>
        <v>100.95</v>
      </c>
      <c r="P1221" s="26">
        <f>J1221</f>
        <v>100.95</v>
      </c>
      <c r="Q1221" s="26">
        <f>L1221</f>
        <v>0</v>
      </c>
      <c r="W1221">
        <f>IF(Source!BI1150&lt;=1,H1220, 0)</f>
        <v>100.95</v>
      </c>
      <c r="X1221">
        <f>IF(Source!BI1150=2,H1220, 0)</f>
        <v>0</v>
      </c>
      <c r="Y1221">
        <f>IF(Source!BI1150=3,H1220, 0)</f>
        <v>0</v>
      </c>
      <c r="Z1221">
        <f>IF(Source!BI1150=4,H1220, 0)</f>
        <v>0</v>
      </c>
    </row>
    <row r="1222" spans="1:32" ht="68.25">
      <c r="A1222" s="59" t="str">
        <f>Source!E1152</f>
        <v>220</v>
      </c>
      <c r="B1222" s="60" t="str">
        <f>Source!F1152</f>
        <v>прайс</v>
      </c>
      <c r="C1222" s="60" t="s">
        <v>1067</v>
      </c>
      <c r="D1222" s="42" t="str">
        <f>Source!H1152</f>
        <v>шт.</v>
      </c>
      <c r="E1222" s="43">
        <f>Source!I1152</f>
        <v>1</v>
      </c>
      <c r="F1222" s="44">
        <f>Source!AL1152</f>
        <v>24.71</v>
      </c>
      <c r="G1222" s="45" t="str">
        <f>Source!DD1152</f>
        <v/>
      </c>
      <c r="H1222" s="44">
        <f>ROUND(Source!AC1152*Source!I1152, 2)</f>
        <v>24.71</v>
      </c>
      <c r="I1222" s="45" t="str">
        <f>Source!BO1152</f>
        <v/>
      </c>
      <c r="J1222" s="45">
        <f>IF(Source!BC1152&lt;&gt; 0, Source!BC1152, 1)</f>
        <v>1</v>
      </c>
      <c r="K1222" s="44">
        <f>Source!P1152</f>
        <v>24.71</v>
      </c>
      <c r="L1222" s="48"/>
      <c r="S1222">
        <f>ROUND((Source!FX1152/100)*((ROUND(Source!AF1152*Source!I1152, 2)+ROUND(Source!AE1152*Source!I1152, 2))), 2)</f>
        <v>0</v>
      </c>
      <c r="T1222">
        <f>Source!X1152</f>
        <v>0</v>
      </c>
      <c r="U1222">
        <f>ROUND((Source!FY1152/100)*((ROUND(Source!AF1152*Source!I1152, 2)+ROUND(Source!AE1152*Source!I1152, 2))), 2)</f>
        <v>0</v>
      </c>
      <c r="V1222">
        <f>Source!Y1152</f>
        <v>0</v>
      </c>
    </row>
    <row r="1223" spans="1:32" ht="15">
      <c r="G1223" s="166">
        <f>H1222</f>
        <v>24.71</v>
      </c>
      <c r="H1223" s="166"/>
      <c r="J1223" s="166">
        <f>K1222</f>
        <v>24.71</v>
      </c>
      <c r="K1223" s="166"/>
      <c r="L1223" s="47">
        <f>Source!U1152</f>
        <v>0</v>
      </c>
      <c r="O1223" s="26">
        <f>G1223</f>
        <v>24.71</v>
      </c>
      <c r="P1223" s="26">
        <f>J1223</f>
        <v>24.71</v>
      </c>
      <c r="Q1223" s="26">
        <f>L1223</f>
        <v>0</v>
      </c>
      <c r="W1223">
        <f>IF(Source!BI1152&lt;=1,H1222, 0)</f>
        <v>24.71</v>
      </c>
      <c r="X1223">
        <f>IF(Source!BI1152=2,H1222, 0)</f>
        <v>0</v>
      </c>
      <c r="Y1223">
        <f>IF(Source!BI1152=3,H1222, 0)</f>
        <v>0</v>
      </c>
      <c r="Z1223">
        <f>IF(Source!BI1152=4,H1222, 0)</f>
        <v>0</v>
      </c>
    </row>
    <row r="1225" spans="1:32" ht="15">
      <c r="A1225" s="171" t="str">
        <f>CONCATENATE("Итого по разделу: ",IF(Source!G1156&lt;&gt;"Новый раздел", Source!G1156, ""))</f>
        <v>Итого по разделу: 20.Система ПД1(сетевые элементы)</v>
      </c>
      <c r="B1225" s="171"/>
      <c r="C1225" s="171"/>
      <c r="D1225" s="171"/>
      <c r="E1225" s="171"/>
      <c r="F1225" s="171"/>
      <c r="G1225" s="159">
        <f>SUM(O1168:O1224)</f>
        <v>2406.1099999999997</v>
      </c>
      <c r="H1225" s="159"/>
      <c r="I1225" s="35"/>
      <c r="J1225" s="159">
        <f>SUM(P1168:P1224)</f>
        <v>2406.4299999999998</v>
      </c>
      <c r="K1225" s="159"/>
      <c r="L1225" s="47">
        <f>SUM(Q1168:Q1224)</f>
        <v>11.794396430399999</v>
      </c>
      <c r="AF1225" s="63" t="str">
        <f>CONCATENATE("Итого по разделу: ",IF(Source!G1156&lt;&gt;"Новый раздел", Source!G1156, ""))</f>
        <v>Итого по разделу: 20.Система ПД1(сетевые элементы)</v>
      </c>
    </row>
    <row r="1229" spans="1:32" ht="16.5">
      <c r="A1229" s="169" t="str">
        <f>CONCATENATE("Раздел: ",IF(Source!G1186&lt;&gt;"Новый раздел", Source!G1186, ""))</f>
        <v>Раздел: 21.Система ПД2.1, ПД2.2(сетевые элементы)</v>
      </c>
      <c r="B1229" s="169"/>
      <c r="C1229" s="169"/>
      <c r="D1229" s="169"/>
      <c r="E1229" s="169"/>
      <c r="F1229" s="169"/>
      <c r="G1229" s="169"/>
      <c r="H1229" s="169"/>
      <c r="I1229" s="169"/>
      <c r="J1229" s="169"/>
      <c r="K1229" s="169"/>
      <c r="L1229" s="169"/>
    </row>
    <row r="1230" spans="1:32" ht="105">
      <c r="A1230" s="16" t="str">
        <f>Source!E1191</f>
        <v>222</v>
      </c>
      <c r="B1230" s="58" t="s">
        <v>1048</v>
      </c>
      <c r="C1230" s="58" t="str">
        <f>Source!G1191</f>
        <v>Установка клапанов огнезадерживающих с ручной регулировкой периметром до 3200 мм</v>
      </c>
      <c r="D1230" s="36" t="str">
        <f>Source!H1191</f>
        <v>ШТ</v>
      </c>
      <c r="E1230" s="22">
        <f>Source!I1191</f>
        <v>3</v>
      </c>
      <c r="F1230" s="37">
        <f>Source!AL1191+Source!AM1191+Source!AO1191</f>
        <v>90.42</v>
      </c>
      <c r="G1230" s="38"/>
      <c r="H1230" s="37"/>
      <c r="I1230" s="38" t="str">
        <f>Source!BO1191</f>
        <v/>
      </c>
      <c r="J1230" s="38"/>
      <c r="K1230" s="37"/>
      <c r="L1230" s="39"/>
      <c r="S1230">
        <f>ROUND((Source!FX1191/100)*((ROUND(Source!AF1191*Source!I1191, 2)+ROUND(Source!AE1191*Source!I1191, 2))), 2)</f>
        <v>250.56</v>
      </c>
      <c r="T1230">
        <f>Source!X1191</f>
        <v>250.13</v>
      </c>
      <c r="U1230">
        <f>ROUND((Source!FY1191/100)*((ROUND(Source!AF1191*Source!I1191, 2)+ROUND(Source!AE1191*Source!I1191, 2))), 2)</f>
        <v>153.44999999999999</v>
      </c>
      <c r="V1230">
        <f>Source!Y1191</f>
        <v>154.43</v>
      </c>
    </row>
    <row r="1231" spans="1:32" ht="14.25">
      <c r="A1231" s="16"/>
      <c r="B1231" s="58"/>
      <c r="C1231" s="58" t="s">
        <v>980</v>
      </c>
      <c r="D1231" s="36"/>
      <c r="E1231" s="22"/>
      <c r="F1231" s="37">
        <f>Source!AO1191</f>
        <v>52</v>
      </c>
      <c r="G1231" s="38" t="str">
        <f>Source!DG1191</f>
        <v>)*1,2)*1,15</v>
      </c>
      <c r="H1231" s="37">
        <f>ROUND(Source!AF1191*Source!I1191, 2)</f>
        <v>215.28</v>
      </c>
      <c r="I1231" s="38"/>
      <c r="J1231" s="38">
        <f>IF(Source!BA1191&lt;&gt; 0, Source!BA1191, 1)</f>
        <v>1</v>
      </c>
      <c r="K1231" s="37">
        <f>Source!S1191</f>
        <v>215.28</v>
      </c>
      <c r="L1231" s="39"/>
      <c r="R1231">
        <f>H1231</f>
        <v>215.28</v>
      </c>
    </row>
    <row r="1232" spans="1:32" ht="14.25">
      <c r="A1232" s="16"/>
      <c r="B1232" s="58"/>
      <c r="C1232" s="58" t="s">
        <v>104</v>
      </c>
      <c r="D1232" s="36"/>
      <c r="E1232" s="22"/>
      <c r="F1232" s="37">
        <f>Source!AM1191</f>
        <v>7.33</v>
      </c>
      <c r="G1232" s="38" t="str">
        <f>Source!DE1191</f>
        <v>)*1,2)*1,25</v>
      </c>
      <c r="H1232" s="37">
        <f>ROUND(Source!AD1191*Source!I1191, 2)</f>
        <v>33</v>
      </c>
      <c r="I1232" s="38"/>
      <c r="J1232" s="38">
        <f>IF(Source!BB1191&lt;&gt; 0, Source!BB1191, 1)</f>
        <v>1</v>
      </c>
      <c r="K1232" s="37">
        <f>Source!Q1191</f>
        <v>33</v>
      </c>
      <c r="L1232" s="39"/>
    </row>
    <row r="1233" spans="1:26" ht="14.25">
      <c r="A1233" s="16"/>
      <c r="B1233" s="58"/>
      <c r="C1233" s="58" t="s">
        <v>981</v>
      </c>
      <c r="D1233" s="36"/>
      <c r="E1233" s="22"/>
      <c r="F1233" s="37">
        <f>Source!AN1191</f>
        <v>0.49</v>
      </c>
      <c r="G1233" s="38" t="str">
        <f>Source!DF1191</f>
        <v>)*1,2)*1,25</v>
      </c>
      <c r="H1233" s="40">
        <f>ROUND(Source!AE1191*Source!I1191, 2)</f>
        <v>2.2200000000000002</v>
      </c>
      <c r="I1233" s="38"/>
      <c r="J1233" s="38">
        <f>IF(Source!BS1191&lt;&gt; 0, Source!BS1191, 1)</f>
        <v>1</v>
      </c>
      <c r="K1233" s="40">
        <f>Source!R1191</f>
        <v>2.2200000000000002</v>
      </c>
      <c r="L1233" s="39"/>
      <c r="R1233">
        <f>H1233</f>
        <v>2.2200000000000002</v>
      </c>
    </row>
    <row r="1234" spans="1:26" ht="14.25">
      <c r="A1234" s="16"/>
      <c r="B1234" s="58"/>
      <c r="C1234" s="58" t="s">
        <v>982</v>
      </c>
      <c r="D1234" s="36"/>
      <c r="E1234" s="22"/>
      <c r="F1234" s="37">
        <f>Source!AL1191</f>
        <v>31.09</v>
      </c>
      <c r="G1234" s="38" t="str">
        <f>Source!DD1191</f>
        <v/>
      </c>
      <c r="H1234" s="37">
        <f>ROUND(Source!AC1191*Source!I1191, 2)</f>
        <v>93.27</v>
      </c>
      <c r="I1234" s="38"/>
      <c r="J1234" s="38">
        <f>IF(Source!BC1191&lt;&gt; 0, Source!BC1191, 1)</f>
        <v>1</v>
      </c>
      <c r="K1234" s="37">
        <f>Source!P1191</f>
        <v>93.27</v>
      </c>
      <c r="L1234" s="39"/>
    </row>
    <row r="1235" spans="1:26" ht="14.25">
      <c r="A1235" s="16"/>
      <c r="B1235" s="58"/>
      <c r="C1235" s="58" t="s">
        <v>983</v>
      </c>
      <c r="D1235" s="36" t="s">
        <v>984</v>
      </c>
      <c r="E1235" s="22">
        <f>Source!BZ1191</f>
        <v>128</v>
      </c>
      <c r="F1235" s="167" t="str">
        <f>CONCATENATE(" )", Source!DL1191, Source!FT1191, "=", Source!FX1191)</f>
        <v xml:space="preserve"> )*0,9=115,2</v>
      </c>
      <c r="G1235" s="168"/>
      <c r="H1235" s="37">
        <f>SUM(S1230:S1237)</f>
        <v>250.56</v>
      </c>
      <c r="I1235" s="41"/>
      <c r="J1235" s="32">
        <f>Source!AT1191</f>
        <v>115</v>
      </c>
      <c r="K1235" s="37">
        <f>SUM(T1230:T1237)</f>
        <v>250.13</v>
      </c>
      <c r="L1235" s="39"/>
    </row>
    <row r="1236" spans="1:26" ht="14.25">
      <c r="A1236" s="16"/>
      <c r="B1236" s="58"/>
      <c r="C1236" s="58" t="s">
        <v>985</v>
      </c>
      <c r="D1236" s="36" t="s">
        <v>984</v>
      </c>
      <c r="E1236" s="22">
        <f>Source!CA1191</f>
        <v>83</v>
      </c>
      <c r="F1236" s="167" t="str">
        <f>CONCATENATE(" )", Source!DM1191, Source!FU1191, "=", Source!FY1191)</f>
        <v xml:space="preserve"> )*0,85=70,55</v>
      </c>
      <c r="G1236" s="168"/>
      <c r="H1236" s="37">
        <f>SUM(U1230:U1237)</f>
        <v>153.44999999999999</v>
      </c>
      <c r="I1236" s="41"/>
      <c r="J1236" s="32">
        <f>Source!AU1191</f>
        <v>71</v>
      </c>
      <c r="K1236" s="37">
        <f>SUM(V1230:V1237)</f>
        <v>154.43</v>
      </c>
      <c r="L1236" s="39"/>
    </row>
    <row r="1237" spans="1:26" ht="14.25">
      <c r="A1237" s="59"/>
      <c r="B1237" s="60"/>
      <c r="C1237" s="60" t="s">
        <v>986</v>
      </c>
      <c r="D1237" s="42" t="s">
        <v>987</v>
      </c>
      <c r="E1237" s="43">
        <f>Source!AQ1191</f>
        <v>5.95</v>
      </c>
      <c r="F1237" s="44"/>
      <c r="G1237" s="45" t="str">
        <f>Source!DI1191</f>
        <v>)*1,2)*1,15</v>
      </c>
      <c r="H1237" s="44"/>
      <c r="I1237" s="45"/>
      <c r="J1237" s="45"/>
      <c r="K1237" s="44"/>
      <c r="L1237" s="46">
        <f>Source!U1191</f>
        <v>24.632999999999996</v>
      </c>
    </row>
    <row r="1238" spans="1:26" ht="15">
      <c r="G1238" s="166">
        <f>H1231+H1232+H1234+H1235+H1236</f>
        <v>745.56</v>
      </c>
      <c r="H1238" s="166"/>
      <c r="J1238" s="166">
        <f>K1231+K1232+K1234+K1235+K1236</f>
        <v>746.11000000000013</v>
      </c>
      <c r="K1238" s="166"/>
      <c r="L1238" s="47">
        <f>Source!U1191</f>
        <v>24.632999999999996</v>
      </c>
      <c r="O1238" s="26">
        <f>G1238</f>
        <v>745.56</v>
      </c>
      <c r="P1238" s="26">
        <f>J1238</f>
        <v>746.11000000000013</v>
      </c>
      <c r="Q1238" s="26">
        <f>L1238</f>
        <v>24.632999999999996</v>
      </c>
      <c r="W1238">
        <f>IF(Source!BI1191&lt;=1,H1231+H1232+H1234+H1235+H1236, 0)</f>
        <v>745.56</v>
      </c>
      <c r="X1238">
        <f>IF(Source!BI1191=2,H1231+H1232+H1234+H1235+H1236, 0)</f>
        <v>0</v>
      </c>
      <c r="Y1238">
        <f>IF(Source!BI1191=3,H1231+H1232+H1234+H1235+H1236, 0)</f>
        <v>0</v>
      </c>
      <c r="Z1238">
        <f>IF(Source!BI1191=4,H1231+H1232+H1234+H1235+H1236, 0)</f>
        <v>0</v>
      </c>
    </row>
    <row r="1239" spans="1:26" ht="28.5">
      <c r="A1239" s="16" t="str">
        <f>Source!E1193</f>
        <v>223</v>
      </c>
      <c r="B1239" s="58" t="str">
        <f>Source!F1193</f>
        <v>08.1.03.04-0001</v>
      </c>
      <c r="C1239" s="58" t="str">
        <f>Source!G1193</f>
        <v>Блочки</v>
      </c>
      <c r="D1239" s="36" t="str">
        <f>Source!H1193</f>
        <v>10 шт.</v>
      </c>
      <c r="E1239" s="22">
        <f>Source!I1193</f>
        <v>0.6</v>
      </c>
      <c r="F1239" s="37">
        <f>Source!AL1193</f>
        <v>228</v>
      </c>
      <c r="G1239" s="38" t="str">
        <f>Source!DD1193</f>
        <v/>
      </c>
      <c r="H1239" s="37">
        <f>ROUND(Source!AC1193*Source!I1193, 2)</f>
        <v>136.80000000000001</v>
      </c>
      <c r="I1239" s="38" t="str">
        <f>Source!BO1193</f>
        <v/>
      </c>
      <c r="J1239" s="38">
        <f>IF(Source!BC1193&lt;&gt; 0, Source!BC1193, 1)</f>
        <v>1</v>
      </c>
      <c r="K1239" s="37">
        <f>Source!P1193</f>
        <v>136.80000000000001</v>
      </c>
      <c r="L1239" s="39"/>
      <c r="S1239">
        <f>ROUND((Source!FX1193/100)*((ROUND(Source!AF1193*Source!I1193, 2)+ROUND(Source!AE1193*Source!I1193, 2))), 2)</f>
        <v>0</v>
      </c>
      <c r="T1239">
        <f>Source!X1193</f>
        <v>0</v>
      </c>
      <c r="U1239">
        <f>ROUND((Source!FY1193/100)*((ROUND(Source!AF1193*Source!I1193, 2)+ROUND(Source!AE1193*Source!I1193, 2))), 2)</f>
        <v>0</v>
      </c>
      <c r="V1239">
        <f>Source!Y1193</f>
        <v>0</v>
      </c>
    </row>
    <row r="1240" spans="1:26">
      <c r="A1240" s="30"/>
      <c r="B1240" s="30"/>
      <c r="C1240" s="31" t="str">
        <f>"Объем: "&amp;Source!I1193&amp;"=6/"&amp;"10"</f>
        <v>Объем: 0,6=6/10</v>
      </c>
      <c r="D1240" s="30"/>
      <c r="E1240" s="30"/>
      <c r="F1240" s="30"/>
      <c r="G1240" s="30"/>
      <c r="H1240" s="30"/>
      <c r="I1240" s="30"/>
      <c r="J1240" s="30"/>
      <c r="K1240" s="30"/>
      <c r="L1240" s="30"/>
    </row>
    <row r="1241" spans="1:26" ht="15">
      <c r="G1241" s="166">
        <f>H1239</f>
        <v>136.80000000000001</v>
      </c>
      <c r="H1241" s="166"/>
      <c r="J1241" s="166">
        <f>K1239</f>
        <v>136.80000000000001</v>
      </c>
      <c r="K1241" s="166"/>
      <c r="L1241" s="47">
        <f>Source!U1193</f>
        <v>0</v>
      </c>
      <c r="O1241" s="26">
        <f>G1241</f>
        <v>136.80000000000001</v>
      </c>
      <c r="P1241" s="26">
        <f>J1241</f>
        <v>136.80000000000001</v>
      </c>
      <c r="Q1241" s="26">
        <f>L1241</f>
        <v>0</v>
      </c>
      <c r="W1241">
        <f>IF(Source!BI1193&lt;=1,H1239, 0)</f>
        <v>136.80000000000001</v>
      </c>
      <c r="X1241">
        <f>IF(Source!BI1193=2,H1239, 0)</f>
        <v>0</v>
      </c>
      <c r="Y1241">
        <f>IF(Source!BI1193=3,H1239, 0)</f>
        <v>0</v>
      </c>
      <c r="Z1241">
        <f>IF(Source!BI1193=4,H1239, 0)</f>
        <v>0</v>
      </c>
    </row>
    <row r="1242" spans="1:26" ht="28.5">
      <c r="A1242" s="16" t="str">
        <f>Source!E1195</f>
        <v>224</v>
      </c>
      <c r="B1242" s="58" t="str">
        <f>Source!F1195</f>
        <v>20.1.02.19-0015</v>
      </c>
      <c r="C1242" s="58" t="str">
        <f>Source!G1195</f>
        <v>Трос стальной</v>
      </c>
      <c r="D1242" s="36" t="str">
        <f>Source!H1195</f>
        <v>м</v>
      </c>
      <c r="E1242" s="22">
        <f>Source!I1195</f>
        <v>27.9</v>
      </c>
      <c r="F1242" s="37">
        <f>Source!AL1195</f>
        <v>12.03</v>
      </c>
      <c r="G1242" s="38" t="str">
        <f>Source!DD1195</f>
        <v/>
      </c>
      <c r="H1242" s="37">
        <f>ROUND(Source!AC1195*Source!I1195, 2)</f>
        <v>335.64</v>
      </c>
      <c r="I1242" s="38" t="str">
        <f>Source!BO1195</f>
        <v/>
      </c>
      <c r="J1242" s="38">
        <f>IF(Source!BC1195&lt;&gt; 0, Source!BC1195, 1)</f>
        <v>1</v>
      </c>
      <c r="K1242" s="37">
        <f>Source!P1195</f>
        <v>335.64</v>
      </c>
      <c r="L1242" s="39"/>
      <c r="S1242">
        <f>ROUND((Source!FX1195/100)*((ROUND(Source!AF1195*Source!I1195, 2)+ROUND(Source!AE1195*Source!I1195, 2))), 2)</f>
        <v>0</v>
      </c>
      <c r="T1242">
        <f>Source!X1195</f>
        <v>0</v>
      </c>
      <c r="U1242">
        <f>ROUND((Source!FY1195/100)*((ROUND(Source!AF1195*Source!I1195, 2)+ROUND(Source!AE1195*Source!I1195, 2))), 2)</f>
        <v>0</v>
      </c>
      <c r="V1242">
        <f>Source!Y1195</f>
        <v>0</v>
      </c>
    </row>
    <row r="1243" spans="1:26">
      <c r="A1243" s="30"/>
      <c r="B1243" s="30"/>
      <c r="C1243" s="31" t="str">
        <f>"Объем: "&amp;Source!I1195&amp;"=3*"&amp;"9,3"</f>
        <v>Объем: 27,9=3*9,3</v>
      </c>
      <c r="D1243" s="30"/>
      <c r="E1243" s="30"/>
      <c r="F1243" s="30"/>
      <c r="G1243" s="30"/>
      <c r="H1243" s="30"/>
      <c r="I1243" s="30"/>
      <c r="J1243" s="30"/>
      <c r="K1243" s="30"/>
      <c r="L1243" s="30"/>
    </row>
    <row r="1244" spans="1:26" ht="15">
      <c r="G1244" s="166">
        <f>H1242</f>
        <v>335.64</v>
      </c>
      <c r="H1244" s="166"/>
      <c r="J1244" s="166">
        <f>K1242</f>
        <v>335.64</v>
      </c>
      <c r="K1244" s="166"/>
      <c r="L1244" s="47">
        <f>Source!U1195</f>
        <v>0</v>
      </c>
      <c r="O1244" s="26">
        <f>G1244</f>
        <v>335.64</v>
      </c>
      <c r="P1244" s="26">
        <f>J1244</f>
        <v>335.64</v>
      </c>
      <c r="Q1244" s="26">
        <f>L1244</f>
        <v>0</v>
      </c>
      <c r="W1244">
        <f>IF(Source!BI1195&lt;=1,H1242, 0)</f>
        <v>0</v>
      </c>
      <c r="X1244">
        <f>IF(Source!BI1195=2,H1242, 0)</f>
        <v>335.64</v>
      </c>
      <c r="Y1244">
        <f>IF(Source!BI1195=3,H1242, 0)</f>
        <v>0</v>
      </c>
      <c r="Z1244">
        <f>IF(Source!BI1195=4,H1242, 0)</f>
        <v>0</v>
      </c>
    </row>
    <row r="1245" spans="1:26" ht="68.25">
      <c r="A1245" s="59" t="str">
        <f>Source!E1197</f>
        <v>225</v>
      </c>
      <c r="B1245" s="60" t="str">
        <f>Source!F1197</f>
        <v>прайс</v>
      </c>
      <c r="C1245" s="60" t="s">
        <v>1068</v>
      </c>
      <c r="D1245" s="42" t="str">
        <f>Source!H1197</f>
        <v>шт.</v>
      </c>
      <c r="E1245" s="43">
        <f>Source!I1197</f>
        <v>3</v>
      </c>
      <c r="F1245" s="44">
        <f>Source!AL1197</f>
        <v>1524.3600000000001</v>
      </c>
      <c r="G1245" s="45" t="str">
        <f>Source!DD1197</f>
        <v/>
      </c>
      <c r="H1245" s="44">
        <f>ROUND(Source!AC1197*Source!I1197, 2)</f>
        <v>4573.08</v>
      </c>
      <c r="I1245" s="45" t="str">
        <f>Source!BO1197</f>
        <v/>
      </c>
      <c r="J1245" s="45">
        <f>IF(Source!BC1197&lt;&gt; 0, Source!BC1197, 1)</f>
        <v>1</v>
      </c>
      <c r="K1245" s="44">
        <f>Source!P1197</f>
        <v>4573.08</v>
      </c>
      <c r="L1245" s="48"/>
      <c r="S1245">
        <f>ROUND((Source!FX1197/100)*((ROUND(Source!AF1197*Source!I1197, 2)+ROUND(Source!AE1197*Source!I1197, 2))), 2)</f>
        <v>0</v>
      </c>
      <c r="T1245">
        <f>Source!X1197</f>
        <v>0</v>
      </c>
      <c r="U1245">
        <f>ROUND((Source!FY1197/100)*((ROUND(Source!AF1197*Source!I1197, 2)+ROUND(Source!AE1197*Source!I1197, 2))), 2)</f>
        <v>0</v>
      </c>
      <c r="V1245">
        <f>Source!Y1197</f>
        <v>0</v>
      </c>
    </row>
    <row r="1246" spans="1:26" ht="15">
      <c r="G1246" s="166">
        <f>H1245</f>
        <v>4573.08</v>
      </c>
      <c r="H1246" s="166"/>
      <c r="J1246" s="166">
        <f>K1245</f>
        <v>4573.08</v>
      </c>
      <c r="K1246" s="166"/>
      <c r="L1246" s="47">
        <f>Source!U1197</f>
        <v>0</v>
      </c>
      <c r="O1246" s="26">
        <f>G1246</f>
        <v>4573.08</v>
      </c>
      <c r="P1246" s="26">
        <f>J1246</f>
        <v>4573.08</v>
      </c>
      <c r="Q1246" s="26">
        <f>L1246</f>
        <v>0</v>
      </c>
      <c r="W1246">
        <f>IF(Source!BI1197&lt;=1,H1245, 0)</f>
        <v>4573.08</v>
      </c>
      <c r="X1246">
        <f>IF(Source!BI1197=2,H1245, 0)</f>
        <v>0</v>
      </c>
      <c r="Y1246">
        <f>IF(Source!BI1197=3,H1245, 0)</f>
        <v>0</v>
      </c>
      <c r="Z1246">
        <f>IF(Source!BI1197=4,H1245, 0)</f>
        <v>0</v>
      </c>
    </row>
    <row r="1247" spans="1:26" ht="105">
      <c r="A1247" s="16" t="str">
        <f>Source!E1199</f>
        <v>226</v>
      </c>
      <c r="B1247" s="58" t="s">
        <v>1025</v>
      </c>
      <c r="C1247" s="58" t="str">
        <f>Source!G1199</f>
        <v>Установка клапанов огнезадерживающих с ручной регулировкой периметром до 1600 мм</v>
      </c>
      <c r="D1247" s="36" t="str">
        <f>Source!H1199</f>
        <v>ШТ</v>
      </c>
      <c r="E1247" s="22">
        <f>Source!I1199</f>
        <v>2</v>
      </c>
      <c r="F1247" s="37">
        <f>Source!AL1199+Source!AM1199+Source!AO1199</f>
        <v>55.010000000000005</v>
      </c>
      <c r="G1247" s="38"/>
      <c r="H1247" s="37"/>
      <c r="I1247" s="38" t="str">
        <f>Source!BO1199</f>
        <v/>
      </c>
      <c r="J1247" s="38"/>
      <c r="K1247" s="37"/>
      <c r="L1247" s="39"/>
      <c r="S1247">
        <f>ROUND((Source!FX1199/100)*((ROUND(Source!AF1199*Source!I1199, 2)+ROUND(Source!AE1199*Source!I1199, 2))), 2)</f>
        <v>116.33</v>
      </c>
      <c r="T1247">
        <f>Source!X1199</f>
        <v>116.13</v>
      </c>
      <c r="U1247">
        <f>ROUND((Source!FY1199/100)*((ROUND(Source!AF1199*Source!I1199, 2)+ROUND(Source!AE1199*Source!I1199, 2))), 2)</f>
        <v>71.239999999999995</v>
      </c>
      <c r="V1247">
        <f>Source!Y1199</f>
        <v>71.7</v>
      </c>
    </row>
    <row r="1248" spans="1:26" ht="14.25">
      <c r="A1248" s="16"/>
      <c r="B1248" s="58"/>
      <c r="C1248" s="58" t="s">
        <v>980</v>
      </c>
      <c r="D1248" s="36"/>
      <c r="E1248" s="22"/>
      <c r="F1248" s="37">
        <f>Source!AO1199</f>
        <v>36.46</v>
      </c>
      <c r="G1248" s="38" t="str">
        <f>Source!DG1199</f>
        <v>)*1,2)*1,15</v>
      </c>
      <c r="H1248" s="37">
        <f>ROUND(Source!AF1199*Source!I1199, 2)</f>
        <v>100.62</v>
      </c>
      <c r="I1248" s="38"/>
      <c r="J1248" s="38">
        <f>IF(Source!BA1199&lt;&gt; 0, Source!BA1199, 1)</f>
        <v>1</v>
      </c>
      <c r="K1248" s="37">
        <f>Source!S1199</f>
        <v>100.62</v>
      </c>
      <c r="L1248" s="39"/>
      <c r="R1248">
        <f>H1248</f>
        <v>100.62</v>
      </c>
    </row>
    <row r="1249" spans="1:26" ht="14.25">
      <c r="A1249" s="16"/>
      <c r="B1249" s="58"/>
      <c r="C1249" s="58" t="s">
        <v>104</v>
      </c>
      <c r="D1249" s="36"/>
      <c r="E1249" s="22"/>
      <c r="F1249" s="37">
        <f>Source!AM1199</f>
        <v>3.81</v>
      </c>
      <c r="G1249" s="38" t="str">
        <f>Source!DE1199</f>
        <v>)*1,2)*1,25</v>
      </c>
      <c r="H1249" s="37">
        <f>ROUND(Source!AD1199*Source!I1199, 2)</f>
        <v>11.44</v>
      </c>
      <c r="I1249" s="38"/>
      <c r="J1249" s="38">
        <f>IF(Source!BB1199&lt;&gt; 0, Source!BB1199, 1)</f>
        <v>1</v>
      </c>
      <c r="K1249" s="37">
        <f>Source!Q1199</f>
        <v>11.44</v>
      </c>
      <c r="L1249" s="39"/>
    </row>
    <row r="1250" spans="1:26" ht="14.25">
      <c r="A1250" s="16"/>
      <c r="B1250" s="58"/>
      <c r="C1250" s="58" t="s">
        <v>981</v>
      </c>
      <c r="D1250" s="36"/>
      <c r="E1250" s="22"/>
      <c r="F1250" s="37">
        <f>Source!AN1199</f>
        <v>0.12</v>
      </c>
      <c r="G1250" s="38" t="str">
        <f>Source!DF1199</f>
        <v>)*1,2)*1,25</v>
      </c>
      <c r="H1250" s="40">
        <f>ROUND(Source!AE1199*Source!I1199, 2)</f>
        <v>0.36</v>
      </c>
      <c r="I1250" s="38"/>
      <c r="J1250" s="38">
        <f>IF(Source!BS1199&lt;&gt; 0, Source!BS1199, 1)</f>
        <v>1</v>
      </c>
      <c r="K1250" s="40">
        <f>Source!R1199</f>
        <v>0.36</v>
      </c>
      <c r="L1250" s="39"/>
      <c r="R1250">
        <f>H1250</f>
        <v>0.36</v>
      </c>
    </row>
    <row r="1251" spans="1:26" ht="14.25">
      <c r="A1251" s="16"/>
      <c r="B1251" s="58"/>
      <c r="C1251" s="58" t="s">
        <v>982</v>
      </c>
      <c r="D1251" s="36"/>
      <c r="E1251" s="22"/>
      <c r="F1251" s="37">
        <f>Source!AL1199</f>
        <v>14.74</v>
      </c>
      <c r="G1251" s="38" t="str">
        <f>Source!DD1199</f>
        <v/>
      </c>
      <c r="H1251" s="37">
        <f>ROUND(Source!AC1199*Source!I1199, 2)</f>
        <v>29.48</v>
      </c>
      <c r="I1251" s="38"/>
      <c r="J1251" s="38">
        <f>IF(Source!BC1199&lt;&gt; 0, Source!BC1199, 1)</f>
        <v>1</v>
      </c>
      <c r="K1251" s="37">
        <f>Source!P1199</f>
        <v>29.48</v>
      </c>
      <c r="L1251" s="39"/>
    </row>
    <row r="1252" spans="1:26" ht="14.25">
      <c r="A1252" s="16"/>
      <c r="B1252" s="58"/>
      <c r="C1252" s="58" t="s">
        <v>983</v>
      </c>
      <c r="D1252" s="36" t="s">
        <v>984</v>
      </c>
      <c r="E1252" s="22">
        <f>Source!BZ1199</f>
        <v>128</v>
      </c>
      <c r="F1252" s="167" t="str">
        <f>CONCATENATE(" )", Source!DL1199, Source!FT1199, "=", Source!FX1199)</f>
        <v xml:space="preserve"> )*0,9=115,2</v>
      </c>
      <c r="G1252" s="168"/>
      <c r="H1252" s="37">
        <f>SUM(S1247:S1254)</f>
        <v>116.33</v>
      </c>
      <c r="I1252" s="41"/>
      <c r="J1252" s="32">
        <f>Source!AT1199</f>
        <v>115</v>
      </c>
      <c r="K1252" s="37">
        <f>SUM(T1247:T1254)</f>
        <v>116.13</v>
      </c>
      <c r="L1252" s="39"/>
    </row>
    <row r="1253" spans="1:26" ht="14.25">
      <c r="A1253" s="16"/>
      <c r="B1253" s="58"/>
      <c r="C1253" s="58" t="s">
        <v>985</v>
      </c>
      <c r="D1253" s="36" t="s">
        <v>984</v>
      </c>
      <c r="E1253" s="22">
        <f>Source!CA1199</f>
        <v>83</v>
      </c>
      <c r="F1253" s="167" t="str">
        <f>CONCATENATE(" )", Source!DM1199, Source!FU1199, "=", Source!FY1199)</f>
        <v xml:space="preserve"> )*0,85=70,55</v>
      </c>
      <c r="G1253" s="168"/>
      <c r="H1253" s="37">
        <f>SUM(U1247:U1254)</f>
        <v>71.239999999999995</v>
      </c>
      <c r="I1253" s="41"/>
      <c r="J1253" s="32">
        <f>Source!AU1199</f>
        <v>71</v>
      </c>
      <c r="K1253" s="37">
        <f>SUM(V1247:V1254)</f>
        <v>71.7</v>
      </c>
      <c r="L1253" s="39"/>
    </row>
    <row r="1254" spans="1:26" ht="14.25">
      <c r="A1254" s="59"/>
      <c r="B1254" s="60"/>
      <c r="C1254" s="60" t="s">
        <v>986</v>
      </c>
      <c r="D1254" s="42" t="s">
        <v>987</v>
      </c>
      <c r="E1254" s="43">
        <f>Source!AQ1199</f>
        <v>4.0199999999999996</v>
      </c>
      <c r="F1254" s="44"/>
      <c r="G1254" s="45" t="str">
        <f>Source!DI1199</f>
        <v>)*1,2)*1,15</v>
      </c>
      <c r="H1254" s="44"/>
      <c r="I1254" s="45"/>
      <c r="J1254" s="45"/>
      <c r="K1254" s="44"/>
      <c r="L1254" s="46">
        <f>Source!U1199</f>
        <v>11.095199999999997</v>
      </c>
    </row>
    <row r="1255" spans="1:26" ht="15">
      <c r="G1255" s="166">
        <f>H1248+H1249+H1251+H1252+H1253</f>
        <v>329.11</v>
      </c>
      <c r="H1255" s="166"/>
      <c r="J1255" s="166">
        <f>K1248+K1249+K1251+K1252+K1253</f>
        <v>329.36999999999995</v>
      </c>
      <c r="K1255" s="166"/>
      <c r="L1255" s="47">
        <f>Source!U1199</f>
        <v>11.095199999999997</v>
      </c>
      <c r="O1255" s="26">
        <f>G1255</f>
        <v>329.11</v>
      </c>
      <c r="P1255" s="26">
        <f>J1255</f>
        <v>329.36999999999995</v>
      </c>
      <c r="Q1255" s="26">
        <f>L1255</f>
        <v>11.095199999999997</v>
      </c>
      <c r="W1255">
        <f>IF(Source!BI1199&lt;=1,H1248+H1249+H1251+H1252+H1253, 0)</f>
        <v>329.11</v>
      </c>
      <c r="X1255">
        <f>IF(Source!BI1199=2,H1248+H1249+H1251+H1252+H1253, 0)</f>
        <v>0</v>
      </c>
      <c r="Y1255">
        <f>IF(Source!BI1199=3,H1248+H1249+H1251+H1252+H1253, 0)</f>
        <v>0</v>
      </c>
      <c r="Z1255">
        <f>IF(Source!BI1199=4,H1248+H1249+H1251+H1252+H1253, 0)</f>
        <v>0</v>
      </c>
    </row>
    <row r="1256" spans="1:26" ht="28.5">
      <c r="A1256" s="16" t="str">
        <f>Source!E1201</f>
        <v>227</v>
      </c>
      <c r="B1256" s="58" t="str">
        <f>Source!F1201</f>
        <v>08.1.03.04-0001</v>
      </c>
      <c r="C1256" s="58" t="str">
        <f>Source!G1201</f>
        <v>Блочки</v>
      </c>
      <c r="D1256" s="36" t="str">
        <f>Source!H1201</f>
        <v>10 шт.</v>
      </c>
      <c r="E1256" s="22">
        <f>Source!I1201</f>
        <v>0.4</v>
      </c>
      <c r="F1256" s="37">
        <f>Source!AL1201</f>
        <v>228</v>
      </c>
      <c r="G1256" s="38" t="str">
        <f>Source!DD1201</f>
        <v/>
      </c>
      <c r="H1256" s="37">
        <f>ROUND(Source!AC1201*Source!I1201, 2)</f>
        <v>91.2</v>
      </c>
      <c r="I1256" s="38" t="str">
        <f>Source!BO1201</f>
        <v/>
      </c>
      <c r="J1256" s="38">
        <f>IF(Source!BC1201&lt;&gt; 0, Source!BC1201, 1)</f>
        <v>1</v>
      </c>
      <c r="K1256" s="37">
        <f>Source!P1201</f>
        <v>91.2</v>
      </c>
      <c r="L1256" s="39"/>
      <c r="S1256">
        <f>ROUND((Source!FX1201/100)*((ROUND(Source!AF1201*Source!I1201, 2)+ROUND(Source!AE1201*Source!I1201, 2))), 2)</f>
        <v>0</v>
      </c>
      <c r="T1256">
        <f>Source!X1201</f>
        <v>0</v>
      </c>
      <c r="U1256">
        <f>ROUND((Source!FY1201/100)*((ROUND(Source!AF1201*Source!I1201, 2)+ROUND(Source!AE1201*Source!I1201, 2))), 2)</f>
        <v>0</v>
      </c>
      <c r="V1256">
        <f>Source!Y1201</f>
        <v>0</v>
      </c>
    </row>
    <row r="1257" spans="1:26">
      <c r="A1257" s="30"/>
      <c r="B1257" s="30"/>
      <c r="C1257" s="31" t="str">
        <f>"Объем: "&amp;Source!I1201&amp;"=4/"&amp;"10"</f>
        <v>Объем: 0,4=4/10</v>
      </c>
      <c r="D1257" s="30"/>
      <c r="E1257" s="30"/>
      <c r="F1257" s="30"/>
      <c r="G1257" s="30"/>
      <c r="H1257" s="30"/>
      <c r="I1257" s="30"/>
      <c r="J1257" s="30"/>
      <c r="K1257" s="30"/>
      <c r="L1257" s="30"/>
    </row>
    <row r="1258" spans="1:26" ht="15">
      <c r="G1258" s="166">
        <f>H1256</f>
        <v>91.2</v>
      </c>
      <c r="H1258" s="166"/>
      <c r="J1258" s="166">
        <f>K1256</f>
        <v>91.2</v>
      </c>
      <c r="K1258" s="166"/>
      <c r="L1258" s="47">
        <f>Source!U1201</f>
        <v>0</v>
      </c>
      <c r="O1258" s="26">
        <f>G1258</f>
        <v>91.2</v>
      </c>
      <c r="P1258" s="26">
        <f>J1258</f>
        <v>91.2</v>
      </c>
      <c r="Q1258" s="26">
        <f>L1258</f>
        <v>0</v>
      </c>
      <c r="W1258">
        <f>IF(Source!BI1201&lt;=1,H1256, 0)</f>
        <v>91.2</v>
      </c>
      <c r="X1258">
        <f>IF(Source!BI1201=2,H1256, 0)</f>
        <v>0</v>
      </c>
      <c r="Y1258">
        <f>IF(Source!BI1201=3,H1256, 0)</f>
        <v>0</v>
      </c>
      <c r="Z1258">
        <f>IF(Source!BI1201=4,H1256, 0)</f>
        <v>0</v>
      </c>
    </row>
    <row r="1259" spans="1:26" ht="28.5">
      <c r="A1259" s="16" t="str">
        <f>Source!E1203</f>
        <v>228</v>
      </c>
      <c r="B1259" s="58" t="str">
        <f>Source!F1203</f>
        <v>20.1.02.19-0015</v>
      </c>
      <c r="C1259" s="58" t="str">
        <f>Source!G1203</f>
        <v>Трос стальной</v>
      </c>
      <c r="D1259" s="36" t="str">
        <f>Source!H1203</f>
        <v>м</v>
      </c>
      <c r="E1259" s="22">
        <f>Source!I1203</f>
        <v>18.600000000000001</v>
      </c>
      <c r="F1259" s="37">
        <f>Source!AL1203</f>
        <v>12.03</v>
      </c>
      <c r="G1259" s="38" t="str">
        <f>Source!DD1203</f>
        <v/>
      </c>
      <c r="H1259" s="37">
        <f>ROUND(Source!AC1203*Source!I1203, 2)</f>
        <v>223.76</v>
      </c>
      <c r="I1259" s="38" t="str">
        <f>Source!BO1203</f>
        <v/>
      </c>
      <c r="J1259" s="38">
        <f>IF(Source!BC1203&lt;&gt; 0, Source!BC1203, 1)</f>
        <v>1</v>
      </c>
      <c r="K1259" s="37">
        <f>Source!P1203</f>
        <v>223.76</v>
      </c>
      <c r="L1259" s="39"/>
      <c r="S1259">
        <f>ROUND((Source!FX1203/100)*((ROUND(Source!AF1203*Source!I1203, 2)+ROUND(Source!AE1203*Source!I1203, 2))), 2)</f>
        <v>0</v>
      </c>
      <c r="T1259">
        <f>Source!X1203</f>
        <v>0</v>
      </c>
      <c r="U1259">
        <f>ROUND((Source!FY1203/100)*((ROUND(Source!AF1203*Source!I1203, 2)+ROUND(Source!AE1203*Source!I1203, 2))), 2)</f>
        <v>0</v>
      </c>
      <c r="V1259">
        <f>Source!Y1203</f>
        <v>0</v>
      </c>
    </row>
    <row r="1260" spans="1:26">
      <c r="A1260" s="30"/>
      <c r="B1260" s="30"/>
      <c r="C1260" s="31" t="str">
        <f>"Объем: "&amp;Source!I1203&amp;"=2*"&amp;"9,3"</f>
        <v>Объем: 18,6=2*9,3</v>
      </c>
      <c r="D1260" s="30"/>
      <c r="E1260" s="30"/>
      <c r="F1260" s="30"/>
      <c r="G1260" s="30"/>
      <c r="H1260" s="30"/>
      <c r="I1260" s="30"/>
      <c r="J1260" s="30"/>
      <c r="K1260" s="30"/>
      <c r="L1260" s="30"/>
    </row>
    <row r="1261" spans="1:26" ht="15">
      <c r="G1261" s="166">
        <f>H1259</f>
        <v>223.76</v>
      </c>
      <c r="H1261" s="166"/>
      <c r="J1261" s="166">
        <f>K1259</f>
        <v>223.76</v>
      </c>
      <c r="K1261" s="166"/>
      <c r="L1261" s="47">
        <f>Source!U1203</f>
        <v>0</v>
      </c>
      <c r="O1261" s="26">
        <f>G1261</f>
        <v>223.76</v>
      </c>
      <c r="P1261" s="26">
        <f>J1261</f>
        <v>223.76</v>
      </c>
      <c r="Q1261" s="26">
        <f>L1261</f>
        <v>0</v>
      </c>
      <c r="W1261">
        <f>IF(Source!BI1203&lt;=1,H1259, 0)</f>
        <v>0</v>
      </c>
      <c r="X1261">
        <f>IF(Source!BI1203=2,H1259, 0)</f>
        <v>223.76</v>
      </c>
      <c r="Y1261">
        <f>IF(Source!BI1203=3,H1259, 0)</f>
        <v>0</v>
      </c>
      <c r="Z1261">
        <f>IF(Source!BI1203=4,H1259, 0)</f>
        <v>0</v>
      </c>
    </row>
    <row r="1262" spans="1:26" ht="68.25">
      <c r="A1262" s="59" t="str">
        <f>Source!E1205</f>
        <v>229</v>
      </c>
      <c r="B1262" s="60" t="str">
        <f>Source!F1205</f>
        <v>прайс</v>
      </c>
      <c r="C1262" s="60" t="s">
        <v>1069</v>
      </c>
      <c r="D1262" s="42" t="str">
        <f>Source!H1205</f>
        <v>шт.</v>
      </c>
      <c r="E1262" s="43">
        <f>Source!I1205</f>
        <v>1</v>
      </c>
      <c r="F1262" s="44">
        <f>Source!AL1205</f>
        <v>1441.96</v>
      </c>
      <c r="G1262" s="45" t="str">
        <f>Source!DD1205</f>
        <v/>
      </c>
      <c r="H1262" s="44">
        <f>ROUND(Source!AC1205*Source!I1205, 2)</f>
        <v>1441.96</v>
      </c>
      <c r="I1262" s="45" t="str">
        <f>Source!BO1205</f>
        <v/>
      </c>
      <c r="J1262" s="45">
        <f>IF(Source!BC1205&lt;&gt; 0, Source!BC1205, 1)</f>
        <v>1</v>
      </c>
      <c r="K1262" s="44">
        <f>Source!P1205</f>
        <v>1441.96</v>
      </c>
      <c r="L1262" s="48"/>
      <c r="S1262">
        <f>ROUND((Source!FX1205/100)*((ROUND(Source!AF1205*Source!I1205, 2)+ROUND(Source!AE1205*Source!I1205, 2))), 2)</f>
        <v>0</v>
      </c>
      <c r="T1262">
        <f>Source!X1205</f>
        <v>0</v>
      </c>
      <c r="U1262">
        <f>ROUND((Source!FY1205/100)*((ROUND(Source!AF1205*Source!I1205, 2)+ROUND(Source!AE1205*Source!I1205, 2))), 2)</f>
        <v>0</v>
      </c>
      <c r="V1262">
        <f>Source!Y1205</f>
        <v>0</v>
      </c>
    </row>
    <row r="1263" spans="1:26" ht="15">
      <c r="G1263" s="166">
        <f>H1262</f>
        <v>1441.96</v>
      </c>
      <c r="H1263" s="166"/>
      <c r="J1263" s="166">
        <f>K1262</f>
        <v>1441.96</v>
      </c>
      <c r="K1263" s="166"/>
      <c r="L1263" s="47">
        <f>Source!U1205</f>
        <v>0</v>
      </c>
      <c r="O1263" s="26">
        <f>G1263</f>
        <v>1441.96</v>
      </c>
      <c r="P1263" s="26">
        <f>J1263</f>
        <v>1441.96</v>
      </c>
      <c r="Q1263" s="26">
        <f>L1263</f>
        <v>0</v>
      </c>
      <c r="W1263">
        <f>IF(Source!BI1205&lt;=1,H1262, 0)</f>
        <v>1441.96</v>
      </c>
      <c r="X1263">
        <f>IF(Source!BI1205=2,H1262, 0)</f>
        <v>0</v>
      </c>
      <c r="Y1263">
        <f>IF(Source!BI1205=3,H1262, 0)</f>
        <v>0</v>
      </c>
      <c r="Z1263">
        <f>IF(Source!BI1205=4,H1262, 0)</f>
        <v>0</v>
      </c>
    </row>
    <row r="1264" spans="1:26" ht="68.25">
      <c r="A1264" s="59" t="str">
        <f>Source!E1207</f>
        <v>230</v>
      </c>
      <c r="B1264" s="60" t="str">
        <f>Source!F1207</f>
        <v>прайс</v>
      </c>
      <c r="C1264" s="60" t="s">
        <v>1070</v>
      </c>
      <c r="D1264" s="42" t="str">
        <f>Source!H1207</f>
        <v>шт.</v>
      </c>
      <c r="E1264" s="43">
        <f>Source!I1207</f>
        <v>1</v>
      </c>
      <c r="F1264" s="44">
        <f>Source!AL1207</f>
        <v>1112.3699999999999</v>
      </c>
      <c r="G1264" s="45" t="str">
        <f>Source!DD1207</f>
        <v/>
      </c>
      <c r="H1264" s="44">
        <f>ROUND(Source!AC1207*Source!I1207, 2)</f>
        <v>1112.3699999999999</v>
      </c>
      <c r="I1264" s="45" t="str">
        <f>Source!BO1207</f>
        <v/>
      </c>
      <c r="J1264" s="45">
        <f>IF(Source!BC1207&lt;&gt; 0, Source!BC1207, 1)</f>
        <v>1</v>
      </c>
      <c r="K1264" s="44">
        <f>Source!P1207</f>
        <v>1112.3699999999999</v>
      </c>
      <c r="L1264" s="48"/>
      <c r="S1264">
        <f>ROUND((Source!FX1207/100)*((ROUND(Source!AF1207*Source!I1207, 2)+ROUND(Source!AE1207*Source!I1207, 2))), 2)</f>
        <v>0</v>
      </c>
      <c r="T1264">
        <f>Source!X1207</f>
        <v>0</v>
      </c>
      <c r="U1264">
        <f>ROUND((Source!FY1207/100)*((ROUND(Source!AF1207*Source!I1207, 2)+ROUND(Source!AE1207*Source!I1207, 2))), 2)</f>
        <v>0</v>
      </c>
      <c r="V1264">
        <f>Source!Y1207</f>
        <v>0</v>
      </c>
    </row>
    <row r="1265" spans="1:26" ht="15">
      <c r="G1265" s="166">
        <f>H1264</f>
        <v>1112.3699999999999</v>
      </c>
      <c r="H1265" s="166"/>
      <c r="J1265" s="166">
        <f>K1264</f>
        <v>1112.3699999999999</v>
      </c>
      <c r="K1265" s="166"/>
      <c r="L1265" s="47">
        <f>Source!U1207</f>
        <v>0</v>
      </c>
      <c r="O1265" s="26">
        <f>G1265</f>
        <v>1112.3699999999999</v>
      </c>
      <c r="P1265" s="26">
        <f>J1265</f>
        <v>1112.3699999999999</v>
      </c>
      <c r="Q1265" s="26">
        <f>L1265</f>
        <v>0</v>
      </c>
      <c r="W1265">
        <f>IF(Source!BI1207&lt;=1,H1264, 0)</f>
        <v>1112.3699999999999</v>
      </c>
      <c r="X1265">
        <f>IF(Source!BI1207=2,H1264, 0)</f>
        <v>0</v>
      </c>
      <c r="Y1265">
        <f>IF(Source!BI1207=3,H1264, 0)</f>
        <v>0</v>
      </c>
      <c r="Z1265">
        <f>IF(Source!BI1207=4,H1264, 0)</f>
        <v>0</v>
      </c>
    </row>
    <row r="1266" spans="1:26" ht="105">
      <c r="A1266" s="16" t="str">
        <f>Source!E1209</f>
        <v>231</v>
      </c>
      <c r="B1266" s="58" t="s">
        <v>1051</v>
      </c>
      <c r="C1266" s="58" t="str">
        <f>Source!G1209</f>
        <v>Обертывание поверхности изоляции рулонными материалами насухо с проклейкой швов</v>
      </c>
      <c r="D1266" s="36" t="str">
        <f>Source!H1209</f>
        <v>100 м2</v>
      </c>
      <c r="E1266" s="22">
        <f>Source!I1209</f>
        <v>0.57999999999999996</v>
      </c>
      <c r="F1266" s="37">
        <f>Source!AL1209+Source!AM1209+Source!AO1209</f>
        <v>824.45</v>
      </c>
      <c r="G1266" s="38"/>
      <c r="H1266" s="37"/>
      <c r="I1266" s="38" t="str">
        <f>Source!BO1209</f>
        <v/>
      </c>
      <c r="J1266" s="38"/>
      <c r="K1266" s="37"/>
      <c r="L1266" s="39"/>
      <c r="S1266">
        <f>ROUND((Source!FX1209/100)*((ROUND(Source!AF1209*Source!I1209, 2)+ROUND(Source!AE1209*Source!I1209, 2))), 2)</f>
        <v>203.31</v>
      </c>
      <c r="T1266">
        <f>Source!X1209</f>
        <v>203.31</v>
      </c>
      <c r="U1266">
        <f>ROUND((Source!FY1209/100)*((ROUND(Source!AF1209*Source!I1209, 2)+ROUND(Source!AE1209*Source!I1209, 2))), 2)</f>
        <v>134.41</v>
      </c>
      <c r="V1266">
        <f>Source!Y1209</f>
        <v>135.54</v>
      </c>
    </row>
    <row r="1267" spans="1:26">
      <c r="C1267" s="29" t="str">
        <f>"Объем: "&amp;Source!I1209&amp;"=58/"&amp;"100"</f>
        <v>Объем: 0,58=58/100</v>
      </c>
    </row>
    <row r="1268" spans="1:26" ht="14.25">
      <c r="A1268" s="16"/>
      <c r="B1268" s="58"/>
      <c r="C1268" s="58" t="s">
        <v>980</v>
      </c>
      <c r="D1268" s="36"/>
      <c r="E1268" s="22"/>
      <c r="F1268" s="37">
        <f>Source!AO1209</f>
        <v>276.31</v>
      </c>
      <c r="G1268" s="38" t="str">
        <f>Source!DG1209</f>
        <v>)*1,2)*1,15</v>
      </c>
      <c r="H1268" s="37">
        <f>ROUND(Source!AF1209*Source!I1209, 2)</f>
        <v>221.16</v>
      </c>
      <c r="I1268" s="38"/>
      <c r="J1268" s="38">
        <f>IF(Source!BA1209&lt;&gt; 0, Source!BA1209, 1)</f>
        <v>1</v>
      </c>
      <c r="K1268" s="37">
        <f>Source!S1209</f>
        <v>221.16</v>
      </c>
      <c r="L1268" s="39"/>
      <c r="R1268">
        <f>H1268</f>
        <v>221.16</v>
      </c>
    </row>
    <row r="1269" spans="1:26" ht="14.25">
      <c r="A1269" s="16"/>
      <c r="B1269" s="58"/>
      <c r="C1269" s="58" t="s">
        <v>104</v>
      </c>
      <c r="D1269" s="36"/>
      <c r="E1269" s="22"/>
      <c r="F1269" s="37">
        <f>Source!AM1209</f>
        <v>40.5</v>
      </c>
      <c r="G1269" s="38" t="str">
        <f>Source!DE1209</f>
        <v>)*1,2)*1,25</v>
      </c>
      <c r="H1269" s="37">
        <f>ROUND(Source!AD1209*Source!I1209, 2)</f>
        <v>35.24</v>
      </c>
      <c r="I1269" s="38"/>
      <c r="J1269" s="38">
        <f>IF(Source!BB1209&lt;&gt; 0, Source!BB1209, 1)</f>
        <v>1</v>
      </c>
      <c r="K1269" s="37">
        <f>Source!Q1209</f>
        <v>35.24</v>
      </c>
      <c r="L1269" s="39"/>
    </row>
    <row r="1270" spans="1:26" ht="14.25">
      <c r="A1270" s="16"/>
      <c r="B1270" s="58"/>
      <c r="C1270" s="58" t="s">
        <v>981</v>
      </c>
      <c r="D1270" s="36"/>
      <c r="E1270" s="22"/>
      <c r="F1270" s="37">
        <f>Source!AN1209</f>
        <v>5.45</v>
      </c>
      <c r="G1270" s="38" t="str">
        <f>Source!DF1209</f>
        <v>)*1,2)*1,25</v>
      </c>
      <c r="H1270" s="40">
        <f>ROUND(Source!AE1209*Source!I1209, 2)</f>
        <v>4.74</v>
      </c>
      <c r="I1270" s="38"/>
      <c r="J1270" s="38">
        <f>IF(Source!BS1209&lt;&gt; 0, Source!BS1209, 1)</f>
        <v>1</v>
      </c>
      <c r="K1270" s="40">
        <f>Source!R1209</f>
        <v>4.74</v>
      </c>
      <c r="L1270" s="39"/>
      <c r="R1270">
        <f>H1270</f>
        <v>4.74</v>
      </c>
    </row>
    <row r="1271" spans="1:26" ht="14.25">
      <c r="A1271" s="16"/>
      <c r="B1271" s="58"/>
      <c r="C1271" s="58" t="s">
        <v>982</v>
      </c>
      <c r="D1271" s="36"/>
      <c r="E1271" s="22"/>
      <c r="F1271" s="37">
        <f>Source!AL1209</f>
        <v>507.64</v>
      </c>
      <c r="G1271" s="38" t="str">
        <f>Source!DD1209</f>
        <v/>
      </c>
      <c r="H1271" s="37">
        <f>ROUND(Source!AC1209*Source!I1209, 2)</f>
        <v>294.43</v>
      </c>
      <c r="I1271" s="38"/>
      <c r="J1271" s="38">
        <f>IF(Source!BC1209&lt;&gt; 0, Source!BC1209, 1)</f>
        <v>1</v>
      </c>
      <c r="K1271" s="37">
        <f>Source!P1209</f>
        <v>294.43</v>
      </c>
      <c r="L1271" s="39"/>
    </row>
    <row r="1272" spans="1:26" ht="14.25">
      <c r="A1272" s="16"/>
      <c r="B1272" s="58"/>
      <c r="C1272" s="58" t="s">
        <v>983</v>
      </c>
      <c r="D1272" s="36" t="s">
        <v>984</v>
      </c>
      <c r="E1272" s="22">
        <f>Source!BZ1209</f>
        <v>100</v>
      </c>
      <c r="F1272" s="167" t="str">
        <f>CONCATENATE(" )", Source!DL1209, Source!FT1209, "=", Source!FX1209)</f>
        <v xml:space="preserve"> )*0,9=90</v>
      </c>
      <c r="G1272" s="168"/>
      <c r="H1272" s="37">
        <f>SUM(S1266:S1274)</f>
        <v>203.31</v>
      </c>
      <c r="I1272" s="41"/>
      <c r="J1272" s="32">
        <f>Source!AT1209</f>
        <v>90</v>
      </c>
      <c r="K1272" s="37">
        <f>SUM(T1266:T1274)</f>
        <v>203.31</v>
      </c>
      <c r="L1272" s="39"/>
    </row>
    <row r="1273" spans="1:26" ht="14.25">
      <c r="A1273" s="16"/>
      <c r="B1273" s="58"/>
      <c r="C1273" s="58" t="s">
        <v>985</v>
      </c>
      <c r="D1273" s="36" t="s">
        <v>984</v>
      </c>
      <c r="E1273" s="22">
        <f>Source!CA1209</f>
        <v>70</v>
      </c>
      <c r="F1273" s="167" t="str">
        <f>CONCATENATE(" )", Source!DM1209, Source!FU1209, "=", Source!FY1209)</f>
        <v xml:space="preserve"> )*0,85=59,5</v>
      </c>
      <c r="G1273" s="168"/>
      <c r="H1273" s="37">
        <f>SUM(U1266:U1274)</f>
        <v>134.41</v>
      </c>
      <c r="I1273" s="41"/>
      <c r="J1273" s="32">
        <f>Source!AU1209</f>
        <v>60</v>
      </c>
      <c r="K1273" s="37">
        <f>SUM(V1266:V1274)</f>
        <v>135.54</v>
      </c>
      <c r="L1273" s="39"/>
    </row>
    <row r="1274" spans="1:26" ht="14.25">
      <c r="A1274" s="59"/>
      <c r="B1274" s="60"/>
      <c r="C1274" s="60" t="s">
        <v>986</v>
      </c>
      <c r="D1274" s="42" t="s">
        <v>987</v>
      </c>
      <c r="E1274" s="43">
        <f>Source!AQ1209</f>
        <v>31.98</v>
      </c>
      <c r="F1274" s="44"/>
      <c r="G1274" s="45" t="str">
        <f>Source!DI1209</f>
        <v>)*1,2)*1,15</v>
      </c>
      <c r="H1274" s="44"/>
      <c r="I1274" s="45"/>
      <c r="J1274" s="45"/>
      <c r="K1274" s="44"/>
      <c r="L1274" s="46">
        <f>Source!U1209</f>
        <v>25.596791999999997</v>
      </c>
    </row>
    <row r="1275" spans="1:26" ht="15">
      <c r="G1275" s="166">
        <f>H1268+H1269+H1271+H1272+H1273</f>
        <v>888.54999999999984</v>
      </c>
      <c r="H1275" s="166"/>
      <c r="J1275" s="166">
        <f>K1268+K1269+K1271+K1272+K1273</f>
        <v>889.67999999999984</v>
      </c>
      <c r="K1275" s="166"/>
      <c r="L1275" s="47">
        <f>Source!U1209</f>
        <v>25.596791999999997</v>
      </c>
      <c r="O1275" s="26">
        <f>G1275</f>
        <v>888.54999999999984</v>
      </c>
      <c r="P1275" s="26">
        <f>J1275</f>
        <v>889.67999999999984</v>
      </c>
      <c r="Q1275" s="26">
        <f>L1275</f>
        <v>25.596791999999997</v>
      </c>
      <c r="W1275">
        <f>IF(Source!BI1209&lt;=1,H1268+H1269+H1271+H1272+H1273, 0)</f>
        <v>888.54999999999984</v>
      </c>
      <c r="X1275">
        <f>IF(Source!BI1209=2,H1268+H1269+H1271+H1272+H1273, 0)</f>
        <v>0</v>
      </c>
      <c r="Y1275">
        <f>IF(Source!BI1209=3,H1268+H1269+H1271+H1272+H1273, 0)</f>
        <v>0</v>
      </c>
      <c r="Z1275">
        <f>IF(Source!BI1209=4,H1268+H1269+H1271+H1272+H1273, 0)</f>
        <v>0</v>
      </c>
    </row>
    <row r="1276" spans="1:26" ht="71.25">
      <c r="A1276" s="16" t="str">
        <f>Source!E1211</f>
        <v>232</v>
      </c>
      <c r="B1276" s="58" t="str">
        <f>Source!F1211</f>
        <v>12.2.04.07-0012</v>
      </c>
      <c r="C1276" s="58" t="str">
        <f>Source!G1211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276" s="36" t="str">
        <f>Source!H1211</f>
        <v>м3</v>
      </c>
      <c r="E1276" s="22">
        <f>Source!I1211</f>
        <v>2.6680000000000001</v>
      </c>
      <c r="F1276" s="37">
        <f>Source!AL1211</f>
        <v>2222.0300000000002</v>
      </c>
      <c r="G1276" s="38" t="str">
        <f>Source!DD1211</f>
        <v/>
      </c>
      <c r="H1276" s="37">
        <f>ROUND(Source!AC1211*Source!I1211, 2)</f>
        <v>5928.38</v>
      </c>
      <c r="I1276" s="38" t="str">
        <f>Source!BO1211</f>
        <v/>
      </c>
      <c r="J1276" s="38">
        <f>IF(Source!BC1211&lt;&gt; 0, Source!BC1211, 1)</f>
        <v>1</v>
      </c>
      <c r="K1276" s="37">
        <f>Source!P1211</f>
        <v>5928.38</v>
      </c>
      <c r="L1276" s="39"/>
      <c r="S1276">
        <f>ROUND((Source!FX1211/100)*((ROUND(Source!AF1211*Source!I1211, 2)+ROUND(Source!AE1211*Source!I1211, 2))), 2)</f>
        <v>0</v>
      </c>
      <c r="T1276">
        <f>Source!X1211</f>
        <v>0</v>
      </c>
      <c r="U1276">
        <f>ROUND((Source!FY1211/100)*((ROUND(Source!AF1211*Source!I1211, 2)+ROUND(Source!AE1211*Source!I1211, 2))), 2)</f>
        <v>0</v>
      </c>
      <c r="V1276">
        <f>Source!Y1211</f>
        <v>0</v>
      </c>
    </row>
    <row r="1277" spans="1:26">
      <c r="A1277" s="30"/>
      <c r="B1277" s="30"/>
      <c r="C1277" s="31" t="str">
        <f>"Объем: "&amp;Source!I1211&amp;"=58*"&amp;"0,04*"&amp;"1,15"</f>
        <v>Объем: 2,668=58*0,04*1,15</v>
      </c>
      <c r="D1277" s="30"/>
      <c r="E1277" s="30"/>
      <c r="F1277" s="30"/>
      <c r="G1277" s="30"/>
      <c r="H1277" s="30"/>
      <c r="I1277" s="30"/>
      <c r="J1277" s="30"/>
      <c r="K1277" s="30"/>
      <c r="L1277" s="30"/>
    </row>
    <row r="1278" spans="1:26" ht="15">
      <c r="G1278" s="166">
        <f>H1276</f>
        <v>5928.38</v>
      </c>
      <c r="H1278" s="166"/>
      <c r="J1278" s="166">
        <f>K1276</f>
        <v>5928.38</v>
      </c>
      <c r="K1278" s="166"/>
      <c r="L1278" s="47">
        <f>Source!U1211</f>
        <v>0</v>
      </c>
      <c r="O1278" s="26">
        <f>G1278</f>
        <v>5928.38</v>
      </c>
      <c r="P1278" s="26">
        <f>J1278</f>
        <v>5928.38</v>
      </c>
      <c r="Q1278" s="26">
        <f>L1278</f>
        <v>0</v>
      </c>
      <c r="W1278">
        <f>IF(Source!BI1211&lt;=1,H1276, 0)</f>
        <v>5928.38</v>
      </c>
      <c r="X1278">
        <f>IF(Source!BI1211=2,H1276, 0)</f>
        <v>0</v>
      </c>
      <c r="Y1278">
        <f>IF(Source!BI1211=3,H1276, 0)</f>
        <v>0</v>
      </c>
      <c r="Z1278">
        <f>IF(Source!BI1211=4,H1276, 0)</f>
        <v>0</v>
      </c>
    </row>
    <row r="1279" spans="1:26" ht="105">
      <c r="A1279" s="16" t="str">
        <f>Source!E1213</f>
        <v>233</v>
      </c>
      <c r="B1279" s="58" t="s">
        <v>1071</v>
      </c>
      <c r="C1279" s="58" t="str">
        <f>Source!G1213</f>
        <v>Прокладка воздуховодов из листовой оцинкованной стали и алюминия класса П (плотные) толщиной 0,7 мм, периметром до 2400 мм</v>
      </c>
      <c r="D1279" s="36" t="str">
        <f>Source!H1213</f>
        <v>100 м2</v>
      </c>
      <c r="E1279" s="22">
        <f>Source!I1213</f>
        <v>0.33600000000000002</v>
      </c>
      <c r="F1279" s="37">
        <f>Source!AL1213+Source!AM1213+Source!AO1213</f>
        <v>1558.26</v>
      </c>
      <c r="G1279" s="38"/>
      <c r="H1279" s="37"/>
      <c r="I1279" s="38" t="str">
        <f>Source!BO1213</f>
        <v/>
      </c>
      <c r="J1279" s="38"/>
      <c r="K1279" s="37"/>
      <c r="L1279" s="39"/>
      <c r="S1279">
        <f>ROUND((Source!FX1213/100)*((ROUND(Source!AF1213*Source!I1213, 2)+ROUND(Source!AE1213*Source!I1213, 2))), 2)</f>
        <v>472.23</v>
      </c>
      <c r="T1279">
        <f>Source!X1213</f>
        <v>471.41</v>
      </c>
      <c r="U1279">
        <f>ROUND((Source!FY1213/100)*((ROUND(Source!AF1213*Source!I1213, 2)+ROUND(Source!AE1213*Source!I1213, 2))), 2)</f>
        <v>289.2</v>
      </c>
      <c r="V1279">
        <f>Source!Y1213</f>
        <v>291.04000000000002</v>
      </c>
    </row>
    <row r="1280" spans="1:26">
      <c r="C1280" s="29" t="str">
        <f>"Объем: "&amp;Source!I1213&amp;"=(0,6+"&amp;"0,6)*"&amp;"2*"&amp;"14/"&amp;"100"</f>
        <v>Объем: 0,336=(0,6+0,6)*2*14/100</v>
      </c>
    </row>
    <row r="1281" spans="1:26" ht="14.25">
      <c r="A1281" s="16"/>
      <c r="B1281" s="58"/>
      <c r="C1281" s="58" t="s">
        <v>980</v>
      </c>
      <c r="D1281" s="36"/>
      <c r="E1281" s="22"/>
      <c r="F1281" s="37">
        <f>Source!AO1213</f>
        <v>874.52</v>
      </c>
      <c r="G1281" s="38" t="str">
        <f>Source!DG1213</f>
        <v>)*1,2)*1,15</v>
      </c>
      <c r="H1281" s="37">
        <f>ROUND(Source!AF1213*Source!I1213, 2)</f>
        <v>405.5</v>
      </c>
      <c r="I1281" s="38"/>
      <c r="J1281" s="38">
        <f>IF(Source!BA1213&lt;&gt; 0, Source!BA1213, 1)</f>
        <v>1</v>
      </c>
      <c r="K1281" s="37">
        <f>Source!S1213</f>
        <v>405.5</v>
      </c>
      <c r="L1281" s="39"/>
      <c r="R1281">
        <f>H1281</f>
        <v>405.5</v>
      </c>
    </row>
    <row r="1282" spans="1:26" ht="14.25">
      <c r="A1282" s="16"/>
      <c r="B1282" s="58"/>
      <c r="C1282" s="58" t="s">
        <v>104</v>
      </c>
      <c r="D1282" s="36"/>
      <c r="E1282" s="22"/>
      <c r="F1282" s="37">
        <f>Source!AM1213</f>
        <v>102.92</v>
      </c>
      <c r="G1282" s="38" t="str">
        <f>Source!DE1213</f>
        <v>)*1,2)*1,25</v>
      </c>
      <c r="H1282" s="37">
        <f>ROUND(Source!AD1213*Source!I1213, 2)</f>
        <v>51.88</v>
      </c>
      <c r="I1282" s="38"/>
      <c r="J1282" s="38">
        <f>IF(Source!BB1213&lt;&gt; 0, Source!BB1213, 1)</f>
        <v>1</v>
      </c>
      <c r="K1282" s="37">
        <f>Source!Q1213</f>
        <v>51.88</v>
      </c>
      <c r="L1282" s="39"/>
    </row>
    <row r="1283" spans="1:26" ht="14.25">
      <c r="A1283" s="16"/>
      <c r="B1283" s="58"/>
      <c r="C1283" s="58" t="s">
        <v>981</v>
      </c>
      <c r="D1283" s="36"/>
      <c r="E1283" s="22"/>
      <c r="F1283" s="37">
        <f>Source!AN1213</f>
        <v>8.77</v>
      </c>
      <c r="G1283" s="38" t="str">
        <f>Source!DF1213</f>
        <v>)*1,2)*1,25</v>
      </c>
      <c r="H1283" s="40">
        <f>ROUND(Source!AE1213*Source!I1213, 2)</f>
        <v>4.42</v>
      </c>
      <c r="I1283" s="38"/>
      <c r="J1283" s="38">
        <f>IF(Source!BS1213&lt;&gt; 0, Source!BS1213, 1)</f>
        <v>1</v>
      </c>
      <c r="K1283" s="40">
        <f>Source!R1213</f>
        <v>4.42</v>
      </c>
      <c r="L1283" s="39"/>
      <c r="R1283">
        <f>H1283</f>
        <v>4.42</v>
      </c>
    </row>
    <row r="1284" spans="1:26" ht="14.25">
      <c r="A1284" s="16"/>
      <c r="B1284" s="58"/>
      <c r="C1284" s="58" t="s">
        <v>982</v>
      </c>
      <c r="D1284" s="36"/>
      <c r="E1284" s="22"/>
      <c r="F1284" s="37">
        <f>Source!AL1213</f>
        <v>580.82000000000005</v>
      </c>
      <c r="G1284" s="38" t="str">
        <f>Source!DD1213</f>
        <v/>
      </c>
      <c r="H1284" s="37">
        <f>ROUND(Source!AC1213*Source!I1213, 2)</f>
        <v>195.16</v>
      </c>
      <c r="I1284" s="38"/>
      <c r="J1284" s="38">
        <f>IF(Source!BC1213&lt;&gt; 0, Source!BC1213, 1)</f>
        <v>1</v>
      </c>
      <c r="K1284" s="37">
        <f>Source!P1213</f>
        <v>195.16</v>
      </c>
      <c r="L1284" s="39"/>
    </row>
    <row r="1285" spans="1:26" ht="14.25">
      <c r="A1285" s="16"/>
      <c r="B1285" s="58"/>
      <c r="C1285" s="58" t="s">
        <v>983</v>
      </c>
      <c r="D1285" s="36" t="s">
        <v>984</v>
      </c>
      <c r="E1285" s="22">
        <f>Source!BZ1213</f>
        <v>128</v>
      </c>
      <c r="F1285" s="167" t="str">
        <f>CONCATENATE(" )", Source!DL1213, Source!FT1213, "=", Source!FX1213)</f>
        <v xml:space="preserve"> )*0,9=115,2</v>
      </c>
      <c r="G1285" s="168"/>
      <c r="H1285" s="37">
        <f>SUM(S1279:S1287)</f>
        <v>472.23</v>
      </c>
      <c r="I1285" s="41"/>
      <c r="J1285" s="32">
        <f>Source!AT1213</f>
        <v>115</v>
      </c>
      <c r="K1285" s="37">
        <f>SUM(T1279:T1287)</f>
        <v>471.41</v>
      </c>
      <c r="L1285" s="39"/>
    </row>
    <row r="1286" spans="1:26" ht="14.25">
      <c r="A1286" s="16"/>
      <c r="B1286" s="58"/>
      <c r="C1286" s="58" t="s">
        <v>985</v>
      </c>
      <c r="D1286" s="36" t="s">
        <v>984</v>
      </c>
      <c r="E1286" s="22">
        <f>Source!CA1213</f>
        <v>83</v>
      </c>
      <c r="F1286" s="167" t="str">
        <f>CONCATENATE(" )", Source!DM1213, Source!FU1213, "=", Source!FY1213)</f>
        <v xml:space="preserve"> )*0,85=70,55</v>
      </c>
      <c r="G1286" s="168"/>
      <c r="H1286" s="37">
        <f>SUM(U1279:U1287)</f>
        <v>289.2</v>
      </c>
      <c r="I1286" s="41"/>
      <c r="J1286" s="32">
        <f>Source!AU1213</f>
        <v>71</v>
      </c>
      <c r="K1286" s="37">
        <f>SUM(V1279:V1287)</f>
        <v>291.04000000000002</v>
      </c>
      <c r="L1286" s="39"/>
    </row>
    <row r="1287" spans="1:26" ht="14.25">
      <c r="A1287" s="59"/>
      <c r="B1287" s="60"/>
      <c r="C1287" s="60" t="s">
        <v>986</v>
      </c>
      <c r="D1287" s="42" t="s">
        <v>987</v>
      </c>
      <c r="E1287" s="43">
        <f>Source!AQ1213</f>
        <v>100.06</v>
      </c>
      <c r="F1287" s="44"/>
      <c r="G1287" s="45" t="str">
        <f>Source!DI1213</f>
        <v>)*1,2)*1,15</v>
      </c>
      <c r="H1287" s="44"/>
      <c r="I1287" s="45"/>
      <c r="J1287" s="45"/>
      <c r="K1287" s="44"/>
      <c r="L1287" s="46">
        <f>Source!U1213</f>
        <v>46.395820800000003</v>
      </c>
    </row>
    <row r="1288" spans="1:26" ht="15">
      <c r="G1288" s="166">
        <f>H1281+H1282+H1284+H1285+H1286</f>
        <v>1413.97</v>
      </c>
      <c r="H1288" s="166"/>
      <c r="J1288" s="166">
        <f>K1281+K1282+K1284+K1285+K1286</f>
        <v>1414.99</v>
      </c>
      <c r="K1288" s="166"/>
      <c r="L1288" s="47">
        <f>Source!U1213</f>
        <v>46.395820800000003</v>
      </c>
      <c r="O1288" s="26">
        <f>G1288</f>
        <v>1413.97</v>
      </c>
      <c r="P1288" s="26">
        <f>J1288</f>
        <v>1414.99</v>
      </c>
      <c r="Q1288" s="26">
        <f>L1288</f>
        <v>46.395820800000003</v>
      </c>
      <c r="W1288">
        <f>IF(Source!BI1213&lt;=1,H1281+H1282+H1284+H1285+H1286, 0)</f>
        <v>1413.97</v>
      </c>
      <c r="X1288">
        <f>IF(Source!BI1213=2,H1281+H1282+H1284+H1285+H1286, 0)</f>
        <v>0</v>
      </c>
      <c r="Y1288">
        <f>IF(Source!BI1213=3,H1281+H1282+H1284+H1285+H1286, 0)</f>
        <v>0</v>
      </c>
      <c r="Z1288">
        <f>IF(Source!BI1213=4,H1281+H1282+H1284+H1285+H1286, 0)</f>
        <v>0</v>
      </c>
    </row>
    <row r="1289" spans="1:26" ht="42.75">
      <c r="A1289" s="59" t="str">
        <f>Source!E1215</f>
        <v>234</v>
      </c>
      <c r="B1289" s="60" t="str">
        <f>Source!F1215</f>
        <v>19.1.01.03-0052</v>
      </c>
      <c r="C1289" s="60" t="str">
        <f>Source!G1215</f>
        <v>Воздуховоды из оцинкованной стали с шиной и уголками толщиной 1,0 мм, периметром 3000 мм</v>
      </c>
      <c r="D1289" s="42" t="str">
        <f>Source!H1215</f>
        <v>м2</v>
      </c>
      <c r="E1289" s="43">
        <f>Source!I1215</f>
        <v>33.6</v>
      </c>
      <c r="F1289" s="44">
        <f>Source!AL1215</f>
        <v>171.25</v>
      </c>
      <c r="G1289" s="45" t="str">
        <f>Source!DD1215</f>
        <v/>
      </c>
      <c r="H1289" s="44">
        <f>ROUND(Source!AC1215*Source!I1215, 2)</f>
        <v>5754</v>
      </c>
      <c r="I1289" s="45" t="str">
        <f>Source!BO1215</f>
        <v/>
      </c>
      <c r="J1289" s="45">
        <f>IF(Source!BC1215&lt;&gt; 0, Source!BC1215, 1)</f>
        <v>1</v>
      </c>
      <c r="K1289" s="44">
        <f>Source!P1215</f>
        <v>5754</v>
      </c>
      <c r="L1289" s="48"/>
      <c r="S1289">
        <f>ROUND((Source!FX1215/100)*((ROUND(Source!AF1215*Source!I1215, 2)+ROUND(Source!AE1215*Source!I1215, 2))), 2)</f>
        <v>0</v>
      </c>
      <c r="T1289">
        <f>Source!X1215</f>
        <v>0</v>
      </c>
      <c r="U1289">
        <f>ROUND((Source!FY1215/100)*((ROUND(Source!AF1215*Source!I1215, 2)+ROUND(Source!AE1215*Source!I1215, 2))), 2)</f>
        <v>0</v>
      </c>
      <c r="V1289">
        <f>Source!Y1215</f>
        <v>0</v>
      </c>
    </row>
    <row r="1290" spans="1:26" ht="15">
      <c r="G1290" s="166">
        <f>H1289</f>
        <v>5754</v>
      </c>
      <c r="H1290" s="166"/>
      <c r="J1290" s="166">
        <f>K1289</f>
        <v>5754</v>
      </c>
      <c r="K1290" s="166"/>
      <c r="L1290" s="47">
        <f>Source!U1215</f>
        <v>0</v>
      </c>
      <c r="O1290" s="26">
        <f>G1290</f>
        <v>5754</v>
      </c>
      <c r="P1290" s="26">
        <f>J1290</f>
        <v>5754</v>
      </c>
      <c r="Q1290" s="26">
        <f>L1290</f>
        <v>0</v>
      </c>
      <c r="W1290">
        <f>IF(Source!BI1215&lt;=1,H1289, 0)</f>
        <v>5754</v>
      </c>
      <c r="X1290">
        <f>IF(Source!BI1215=2,H1289, 0)</f>
        <v>0</v>
      </c>
      <c r="Y1290">
        <f>IF(Source!BI1215=3,H1289, 0)</f>
        <v>0</v>
      </c>
      <c r="Z1290">
        <f>IF(Source!BI1215=4,H1289, 0)</f>
        <v>0</v>
      </c>
    </row>
    <row r="1291" spans="1:26" ht="105">
      <c r="A1291" s="16" t="str">
        <f>Source!E1217</f>
        <v>235</v>
      </c>
      <c r="B1291" s="58" t="s">
        <v>1053</v>
      </c>
      <c r="C1291" s="58" t="str">
        <f>Source!G1217</f>
        <v>Прокладка воздуховодов из листовой оцинкованной стали и алюминия класса П (плотные) толщиной 1,0 мм, диаметром от 900 до 1000 мм</v>
      </c>
      <c r="D1291" s="36" t="str">
        <f>Source!H1217</f>
        <v>100 м2</v>
      </c>
      <c r="E1291" s="22">
        <f>Source!I1217</f>
        <v>0.13564799999999999</v>
      </c>
      <c r="F1291" s="37">
        <f>Source!AL1217+Source!AM1217+Source!AO1217</f>
        <v>1385.92</v>
      </c>
      <c r="G1291" s="38"/>
      <c r="H1291" s="37"/>
      <c r="I1291" s="38" t="str">
        <f>Source!BO1217</f>
        <v/>
      </c>
      <c r="J1291" s="38"/>
      <c r="K1291" s="37"/>
      <c r="L1291" s="39"/>
      <c r="S1291">
        <f>ROUND((Source!FX1217/100)*((ROUND(Source!AF1217*Source!I1217, 2)+ROUND(Source!AE1217*Source!I1217, 2))), 2)</f>
        <v>154.44999999999999</v>
      </c>
      <c r="T1291">
        <f>Source!X1217</f>
        <v>154.18</v>
      </c>
      <c r="U1291">
        <f>ROUND((Source!FY1217/100)*((ROUND(Source!AF1217*Source!I1217, 2)+ROUND(Source!AE1217*Source!I1217, 2))), 2)</f>
        <v>94.59</v>
      </c>
      <c r="V1291">
        <f>Source!Y1217</f>
        <v>95.19</v>
      </c>
    </row>
    <row r="1292" spans="1:26" ht="25.5">
      <c r="C1292" s="29" t="str">
        <f>"Объем: "&amp;Source!I1217&amp;"=(3,14*"&amp;"0,56*"&amp;"2)/"&amp;"100+"&amp;"(3,14*"&amp;"0,2*"&amp;"16)/"&amp;"100"</f>
        <v>Объем: 0,135648=(3,14*0,56*2)/100+(3,14*0,2*16)/100</v>
      </c>
    </row>
    <row r="1293" spans="1:26" ht="14.25">
      <c r="A1293" s="16"/>
      <c r="B1293" s="58"/>
      <c r="C1293" s="58" t="s">
        <v>980</v>
      </c>
      <c r="D1293" s="36"/>
      <c r="E1293" s="22"/>
      <c r="F1293" s="37">
        <f>Source!AO1217</f>
        <v>706.89</v>
      </c>
      <c r="G1293" s="38" t="str">
        <f>Source!DG1217</f>
        <v>)*1,2)*1,15</v>
      </c>
      <c r="H1293" s="37">
        <f>ROUND(Source!AF1217*Source!I1217, 2)</f>
        <v>132.33000000000001</v>
      </c>
      <c r="I1293" s="38"/>
      <c r="J1293" s="38">
        <f>IF(Source!BA1217&lt;&gt; 0, Source!BA1217, 1)</f>
        <v>1</v>
      </c>
      <c r="K1293" s="37">
        <f>Source!S1217</f>
        <v>132.33000000000001</v>
      </c>
      <c r="L1293" s="39"/>
      <c r="R1293">
        <f>H1293</f>
        <v>132.33000000000001</v>
      </c>
    </row>
    <row r="1294" spans="1:26" ht="14.25">
      <c r="A1294" s="16"/>
      <c r="B1294" s="58"/>
      <c r="C1294" s="58" t="s">
        <v>104</v>
      </c>
      <c r="D1294" s="36"/>
      <c r="E1294" s="22"/>
      <c r="F1294" s="37">
        <f>Source!AM1217</f>
        <v>101.27</v>
      </c>
      <c r="G1294" s="38" t="str">
        <f>Source!DE1217</f>
        <v>)*1,2)*1,25</v>
      </c>
      <c r="H1294" s="37">
        <f>ROUND(Source!AD1217*Source!I1217, 2)</f>
        <v>20.61</v>
      </c>
      <c r="I1294" s="38"/>
      <c r="J1294" s="38">
        <f>IF(Source!BB1217&lt;&gt; 0, Source!BB1217, 1)</f>
        <v>1</v>
      </c>
      <c r="K1294" s="37">
        <f>Source!Q1217</f>
        <v>20.61</v>
      </c>
      <c r="L1294" s="39"/>
    </row>
    <row r="1295" spans="1:26" ht="14.25">
      <c r="A1295" s="16"/>
      <c r="B1295" s="58"/>
      <c r="C1295" s="58" t="s">
        <v>981</v>
      </c>
      <c r="D1295" s="36"/>
      <c r="E1295" s="22"/>
      <c r="F1295" s="37">
        <f>Source!AN1217</f>
        <v>8.5399999999999991</v>
      </c>
      <c r="G1295" s="38" t="str">
        <f>Source!DF1217</f>
        <v>)*1,2)*1,25</v>
      </c>
      <c r="H1295" s="40">
        <f>ROUND(Source!AE1217*Source!I1217, 2)</f>
        <v>1.74</v>
      </c>
      <c r="I1295" s="38"/>
      <c r="J1295" s="38">
        <f>IF(Source!BS1217&lt;&gt; 0, Source!BS1217, 1)</f>
        <v>1</v>
      </c>
      <c r="K1295" s="40">
        <f>Source!R1217</f>
        <v>1.74</v>
      </c>
      <c r="L1295" s="39"/>
      <c r="R1295">
        <f>H1295</f>
        <v>1.74</v>
      </c>
    </row>
    <row r="1296" spans="1:26" ht="14.25">
      <c r="A1296" s="16"/>
      <c r="B1296" s="58"/>
      <c r="C1296" s="58" t="s">
        <v>982</v>
      </c>
      <c r="D1296" s="36"/>
      <c r="E1296" s="22"/>
      <c r="F1296" s="37">
        <f>Source!AL1217</f>
        <v>577.76</v>
      </c>
      <c r="G1296" s="38" t="str">
        <f>Source!DD1217</f>
        <v/>
      </c>
      <c r="H1296" s="37">
        <f>ROUND(Source!AC1217*Source!I1217, 2)</f>
        <v>78.37</v>
      </c>
      <c r="I1296" s="38"/>
      <c r="J1296" s="38">
        <f>IF(Source!BC1217&lt;&gt; 0, Source!BC1217, 1)</f>
        <v>1</v>
      </c>
      <c r="K1296" s="37">
        <f>Source!P1217</f>
        <v>78.37</v>
      </c>
      <c r="L1296" s="39"/>
    </row>
    <row r="1297" spans="1:26" ht="14.25">
      <c r="A1297" s="16"/>
      <c r="B1297" s="58"/>
      <c r="C1297" s="58" t="s">
        <v>983</v>
      </c>
      <c r="D1297" s="36" t="s">
        <v>984</v>
      </c>
      <c r="E1297" s="22">
        <f>Source!BZ1217</f>
        <v>128</v>
      </c>
      <c r="F1297" s="167" t="str">
        <f>CONCATENATE(" )", Source!DL1217, Source!FT1217, "=", Source!FX1217)</f>
        <v xml:space="preserve"> )*0,9=115,2</v>
      </c>
      <c r="G1297" s="168"/>
      <c r="H1297" s="37">
        <f>SUM(S1291:S1299)</f>
        <v>154.44999999999999</v>
      </c>
      <c r="I1297" s="41"/>
      <c r="J1297" s="32">
        <f>Source!AT1217</f>
        <v>115</v>
      </c>
      <c r="K1297" s="37">
        <f>SUM(T1291:T1299)</f>
        <v>154.18</v>
      </c>
      <c r="L1297" s="39"/>
    </row>
    <row r="1298" spans="1:26" ht="14.25">
      <c r="A1298" s="16"/>
      <c r="B1298" s="58"/>
      <c r="C1298" s="58" t="s">
        <v>985</v>
      </c>
      <c r="D1298" s="36" t="s">
        <v>984</v>
      </c>
      <c r="E1298" s="22">
        <f>Source!CA1217</f>
        <v>83</v>
      </c>
      <c r="F1298" s="167" t="str">
        <f>CONCATENATE(" )", Source!DM1217, Source!FU1217, "=", Source!FY1217)</f>
        <v xml:space="preserve"> )*0,85=70,55</v>
      </c>
      <c r="G1298" s="168"/>
      <c r="H1298" s="37">
        <f>SUM(U1291:U1299)</f>
        <v>94.59</v>
      </c>
      <c r="I1298" s="41"/>
      <c r="J1298" s="32">
        <f>Source!AU1217</f>
        <v>71</v>
      </c>
      <c r="K1298" s="37">
        <f>SUM(V1291:V1299)</f>
        <v>95.19</v>
      </c>
      <c r="L1298" s="39"/>
    </row>
    <row r="1299" spans="1:26" ht="14.25">
      <c r="A1299" s="59"/>
      <c r="B1299" s="60"/>
      <c r="C1299" s="60" t="s">
        <v>986</v>
      </c>
      <c r="D1299" s="42" t="s">
        <v>987</v>
      </c>
      <c r="E1299" s="43">
        <f>Source!AQ1217</f>
        <v>80.88</v>
      </c>
      <c r="F1299" s="44"/>
      <c r="G1299" s="45" t="str">
        <f>Source!DI1217</f>
        <v>)*1,2)*1,15</v>
      </c>
      <c r="H1299" s="44"/>
      <c r="I1299" s="45"/>
      <c r="J1299" s="45"/>
      <c r="K1299" s="44"/>
      <c r="L1299" s="46">
        <f>Source!U1217</f>
        <v>15.140270131199998</v>
      </c>
    </row>
    <row r="1300" spans="1:26" ht="15">
      <c r="G1300" s="166">
        <f>H1293+H1294+H1296+H1297+H1298</f>
        <v>480.35</v>
      </c>
      <c r="H1300" s="166"/>
      <c r="J1300" s="166">
        <f>K1293+K1294+K1296+K1297+K1298</f>
        <v>480.68</v>
      </c>
      <c r="K1300" s="166"/>
      <c r="L1300" s="47">
        <f>Source!U1217</f>
        <v>15.140270131199998</v>
      </c>
      <c r="O1300" s="26">
        <f>G1300</f>
        <v>480.35</v>
      </c>
      <c r="P1300" s="26">
        <f>J1300</f>
        <v>480.68</v>
      </c>
      <c r="Q1300" s="26">
        <f>L1300</f>
        <v>15.140270131199998</v>
      </c>
      <c r="W1300">
        <f>IF(Source!BI1217&lt;=1,H1293+H1294+H1296+H1297+H1298, 0)</f>
        <v>480.35</v>
      </c>
      <c r="X1300">
        <f>IF(Source!BI1217=2,H1293+H1294+H1296+H1297+H1298, 0)</f>
        <v>0</v>
      </c>
      <c r="Y1300">
        <f>IF(Source!BI1217=3,H1293+H1294+H1296+H1297+H1298, 0)</f>
        <v>0</v>
      </c>
      <c r="Z1300">
        <f>IF(Source!BI1217=4,H1293+H1294+H1296+H1297+H1298, 0)</f>
        <v>0</v>
      </c>
    </row>
    <row r="1301" spans="1:26" ht="42.75">
      <c r="A1301" s="59" t="str">
        <f>Source!E1219</f>
        <v>236</v>
      </c>
      <c r="B1301" s="60" t="str">
        <f>Source!F1219</f>
        <v>19.1.01.03-0082</v>
      </c>
      <c r="C1301" s="60" t="str">
        <f>Source!G1219</f>
        <v>Воздуховоды из оцинкованной стали толщиной 1,0 мм, диаметром до 1000 мм (прим.560 мм)</v>
      </c>
      <c r="D1301" s="42" t="str">
        <f>Source!H1219</f>
        <v>м2</v>
      </c>
      <c r="E1301" s="43">
        <f>Source!I1219</f>
        <v>3.5167999999999999</v>
      </c>
      <c r="F1301" s="44">
        <f>Source!AL1219</f>
        <v>102.06</v>
      </c>
      <c r="G1301" s="45" t="str">
        <f>Source!DD1219</f>
        <v/>
      </c>
      <c r="H1301" s="44">
        <f>ROUND(Source!AC1219*Source!I1219, 2)</f>
        <v>358.92</v>
      </c>
      <c r="I1301" s="45" t="str">
        <f>Source!BO1219</f>
        <v/>
      </c>
      <c r="J1301" s="45">
        <f>IF(Source!BC1219&lt;&gt; 0, Source!BC1219, 1)</f>
        <v>1</v>
      </c>
      <c r="K1301" s="44">
        <f>Source!P1219</f>
        <v>358.92</v>
      </c>
      <c r="L1301" s="48"/>
      <c r="S1301">
        <f>ROUND((Source!FX1219/100)*((ROUND(Source!AF1219*Source!I1219, 2)+ROUND(Source!AE1219*Source!I1219, 2))), 2)</f>
        <v>0</v>
      </c>
      <c r="T1301">
        <f>Source!X1219</f>
        <v>0</v>
      </c>
      <c r="U1301">
        <f>ROUND((Source!FY1219/100)*((ROUND(Source!AF1219*Source!I1219, 2)+ROUND(Source!AE1219*Source!I1219, 2))), 2)</f>
        <v>0</v>
      </c>
      <c r="V1301">
        <f>Source!Y1219</f>
        <v>0</v>
      </c>
    </row>
    <row r="1302" spans="1:26" ht="15">
      <c r="G1302" s="166">
        <f>H1301</f>
        <v>358.92</v>
      </c>
      <c r="H1302" s="166"/>
      <c r="J1302" s="166">
        <f>K1301</f>
        <v>358.92</v>
      </c>
      <c r="K1302" s="166"/>
      <c r="L1302" s="47">
        <f>Source!U1219</f>
        <v>0</v>
      </c>
      <c r="O1302" s="26">
        <f>G1302</f>
        <v>358.92</v>
      </c>
      <c r="P1302" s="26">
        <f>J1302</f>
        <v>358.92</v>
      </c>
      <c r="Q1302" s="26">
        <f>L1302</f>
        <v>0</v>
      </c>
      <c r="W1302">
        <f>IF(Source!BI1219&lt;=1,H1301, 0)</f>
        <v>358.92</v>
      </c>
      <c r="X1302">
        <f>IF(Source!BI1219=2,H1301, 0)</f>
        <v>0</v>
      </c>
      <c r="Y1302">
        <f>IF(Source!BI1219=3,H1301, 0)</f>
        <v>0</v>
      </c>
      <c r="Z1302">
        <f>IF(Source!BI1219=4,H1301, 0)</f>
        <v>0</v>
      </c>
    </row>
    <row r="1303" spans="1:26" ht="42.75">
      <c r="A1303" s="59" t="str">
        <f>Source!E1221</f>
        <v>237</v>
      </c>
      <c r="B1303" s="60" t="str">
        <f>Source!F1221</f>
        <v>19.1.01.03-0082</v>
      </c>
      <c r="C1303" s="60" t="str">
        <f>Source!G1221</f>
        <v>Воздуховоды из оцинкованной стали толщиной 1,0 мм, диаметром до 1000 мм (прим. 200 мм )</v>
      </c>
      <c r="D1303" s="42" t="str">
        <f>Source!H1221</f>
        <v>м2</v>
      </c>
      <c r="E1303" s="43">
        <f>Source!I1221</f>
        <v>10.048</v>
      </c>
      <c r="F1303" s="44">
        <f>Source!AL1221</f>
        <v>102.06</v>
      </c>
      <c r="G1303" s="45" t="str">
        <f>Source!DD1221</f>
        <v/>
      </c>
      <c r="H1303" s="44">
        <f>ROUND(Source!AC1221*Source!I1221, 2)</f>
        <v>1025.5</v>
      </c>
      <c r="I1303" s="45" t="str">
        <f>Source!BO1221</f>
        <v/>
      </c>
      <c r="J1303" s="45">
        <f>IF(Source!BC1221&lt;&gt; 0, Source!BC1221, 1)</f>
        <v>1</v>
      </c>
      <c r="K1303" s="44">
        <f>Source!P1221</f>
        <v>1025.5</v>
      </c>
      <c r="L1303" s="48"/>
      <c r="S1303">
        <f>ROUND((Source!FX1221/100)*((ROUND(Source!AF1221*Source!I1221, 2)+ROUND(Source!AE1221*Source!I1221, 2))), 2)</f>
        <v>0</v>
      </c>
      <c r="T1303">
        <f>Source!X1221</f>
        <v>0</v>
      </c>
      <c r="U1303">
        <f>ROUND((Source!FY1221/100)*((ROUND(Source!AF1221*Source!I1221, 2)+ROUND(Source!AE1221*Source!I1221, 2))), 2)</f>
        <v>0</v>
      </c>
      <c r="V1303">
        <f>Source!Y1221</f>
        <v>0</v>
      </c>
    </row>
    <row r="1304" spans="1:26" ht="15">
      <c r="G1304" s="166">
        <f>H1303</f>
        <v>1025.5</v>
      </c>
      <c r="H1304" s="166"/>
      <c r="J1304" s="166">
        <f>K1303</f>
        <v>1025.5</v>
      </c>
      <c r="K1304" s="166"/>
      <c r="L1304" s="47">
        <f>Source!U1221</f>
        <v>0</v>
      </c>
      <c r="O1304" s="26">
        <f>G1304</f>
        <v>1025.5</v>
      </c>
      <c r="P1304" s="26">
        <f>J1304</f>
        <v>1025.5</v>
      </c>
      <c r="Q1304" s="26">
        <f>L1304</f>
        <v>0</v>
      </c>
      <c r="W1304">
        <f>IF(Source!BI1221&lt;=1,H1303, 0)</f>
        <v>1025.5</v>
      </c>
      <c r="X1304">
        <f>IF(Source!BI1221=2,H1303, 0)</f>
        <v>0</v>
      </c>
      <c r="Y1304">
        <f>IF(Source!BI1221=3,H1303, 0)</f>
        <v>0</v>
      </c>
      <c r="Z1304">
        <f>IF(Source!BI1221=4,H1303, 0)</f>
        <v>0</v>
      </c>
    </row>
    <row r="1305" spans="1:26" ht="68.25">
      <c r="A1305" s="59" t="str">
        <f>Source!E1223</f>
        <v>238</v>
      </c>
      <c r="B1305" s="60" t="str">
        <f>Source!F1223</f>
        <v>прайс</v>
      </c>
      <c r="C1305" s="60" t="s">
        <v>1072</v>
      </c>
      <c r="D1305" s="42" t="str">
        <f>Source!H1223</f>
        <v>шт.</v>
      </c>
      <c r="E1305" s="43">
        <f>Source!I1223</f>
        <v>1</v>
      </c>
      <c r="F1305" s="44">
        <f>Source!AL1223</f>
        <v>21.470000000000002</v>
      </c>
      <c r="G1305" s="45" t="str">
        <f>Source!DD1223</f>
        <v/>
      </c>
      <c r="H1305" s="44">
        <f>ROUND(Source!AC1223*Source!I1223, 2)</f>
        <v>21.47</v>
      </c>
      <c r="I1305" s="45" t="str">
        <f>Source!BO1223</f>
        <v/>
      </c>
      <c r="J1305" s="45">
        <f>IF(Source!BC1223&lt;&gt; 0, Source!BC1223, 1)</f>
        <v>1</v>
      </c>
      <c r="K1305" s="44">
        <f>Source!P1223</f>
        <v>21.47</v>
      </c>
      <c r="L1305" s="48"/>
      <c r="S1305">
        <f>ROUND((Source!FX1223/100)*((ROUND(Source!AF1223*Source!I1223, 2)+ROUND(Source!AE1223*Source!I1223, 2))), 2)</f>
        <v>0</v>
      </c>
      <c r="T1305">
        <f>Source!X1223</f>
        <v>0</v>
      </c>
      <c r="U1305">
        <f>ROUND((Source!FY1223/100)*((ROUND(Source!AF1223*Source!I1223, 2)+ROUND(Source!AE1223*Source!I1223, 2))), 2)</f>
        <v>0</v>
      </c>
      <c r="V1305">
        <f>Source!Y1223</f>
        <v>0</v>
      </c>
    </row>
    <row r="1306" spans="1:26" ht="15">
      <c r="G1306" s="166">
        <f>H1305</f>
        <v>21.47</v>
      </c>
      <c r="H1306" s="166"/>
      <c r="J1306" s="166">
        <f>K1305</f>
        <v>21.47</v>
      </c>
      <c r="K1306" s="166"/>
      <c r="L1306" s="47">
        <f>Source!U1223</f>
        <v>0</v>
      </c>
      <c r="O1306" s="26">
        <f>G1306</f>
        <v>21.47</v>
      </c>
      <c r="P1306" s="26">
        <f>J1306</f>
        <v>21.47</v>
      </c>
      <c r="Q1306" s="26">
        <f>L1306</f>
        <v>0</v>
      </c>
      <c r="W1306">
        <f>IF(Source!BI1223&lt;=1,H1305, 0)</f>
        <v>21.47</v>
      </c>
      <c r="X1306">
        <f>IF(Source!BI1223=2,H1305, 0)</f>
        <v>0</v>
      </c>
      <c r="Y1306">
        <f>IF(Source!BI1223=3,H1305, 0)</f>
        <v>0</v>
      </c>
      <c r="Z1306">
        <f>IF(Source!BI1223=4,H1305, 0)</f>
        <v>0</v>
      </c>
    </row>
    <row r="1307" spans="1:26" ht="68.25">
      <c r="A1307" s="59" t="str">
        <f>Source!E1225</f>
        <v>239</v>
      </c>
      <c r="B1307" s="60" t="str">
        <f>Source!F1225</f>
        <v>прайс</v>
      </c>
      <c r="C1307" s="60" t="s">
        <v>1073</v>
      </c>
      <c r="D1307" s="42" t="str">
        <f>Source!H1225</f>
        <v>шт.</v>
      </c>
      <c r="E1307" s="43">
        <f>Source!I1225</f>
        <v>1</v>
      </c>
      <c r="F1307" s="44">
        <f>Source!AL1225</f>
        <v>124.67999999999999</v>
      </c>
      <c r="G1307" s="45" t="str">
        <f>Source!DD1225</f>
        <v/>
      </c>
      <c r="H1307" s="44">
        <f>ROUND(Source!AC1225*Source!I1225, 2)</f>
        <v>124.68</v>
      </c>
      <c r="I1307" s="45" t="str">
        <f>Source!BO1225</f>
        <v/>
      </c>
      <c r="J1307" s="45">
        <f>IF(Source!BC1225&lt;&gt; 0, Source!BC1225, 1)</f>
        <v>1</v>
      </c>
      <c r="K1307" s="44">
        <f>Source!P1225</f>
        <v>124.68</v>
      </c>
      <c r="L1307" s="48"/>
      <c r="S1307">
        <f>ROUND((Source!FX1225/100)*((ROUND(Source!AF1225*Source!I1225, 2)+ROUND(Source!AE1225*Source!I1225, 2))), 2)</f>
        <v>0</v>
      </c>
      <c r="T1307">
        <f>Source!X1225</f>
        <v>0</v>
      </c>
      <c r="U1307">
        <f>ROUND((Source!FY1225/100)*((ROUND(Source!AF1225*Source!I1225, 2)+ROUND(Source!AE1225*Source!I1225, 2))), 2)</f>
        <v>0</v>
      </c>
      <c r="V1307">
        <f>Source!Y1225</f>
        <v>0</v>
      </c>
    </row>
    <row r="1308" spans="1:26" ht="15">
      <c r="G1308" s="166">
        <f>H1307</f>
        <v>124.68</v>
      </c>
      <c r="H1308" s="166"/>
      <c r="J1308" s="166">
        <f>K1307</f>
        <v>124.68</v>
      </c>
      <c r="K1308" s="166"/>
      <c r="L1308" s="47">
        <f>Source!U1225</f>
        <v>0</v>
      </c>
      <c r="O1308" s="26">
        <f>G1308</f>
        <v>124.68</v>
      </c>
      <c r="P1308" s="26">
        <f>J1308</f>
        <v>124.68</v>
      </c>
      <c r="Q1308" s="26">
        <f>L1308</f>
        <v>0</v>
      </c>
      <c r="W1308">
        <f>IF(Source!BI1225&lt;=1,H1307, 0)</f>
        <v>124.68</v>
      </c>
      <c r="X1308">
        <f>IF(Source!BI1225=2,H1307, 0)</f>
        <v>0</v>
      </c>
      <c r="Y1308">
        <f>IF(Source!BI1225=3,H1307, 0)</f>
        <v>0</v>
      </c>
      <c r="Z1308">
        <f>IF(Source!BI1225=4,H1307, 0)</f>
        <v>0</v>
      </c>
    </row>
    <row r="1309" spans="1:26" ht="28.5">
      <c r="A1309" s="59" t="str">
        <f>Source!E1227</f>
        <v>240</v>
      </c>
      <c r="B1309" s="60" t="str">
        <f>Source!F1227</f>
        <v>19.1.01.07-0036</v>
      </c>
      <c r="C1309" s="60" t="str">
        <f>Source!G1227</f>
        <v>Врезка из оцинкованной стали, диаметром 600/600 мм</v>
      </c>
      <c r="D1309" s="42" t="str">
        <f>Source!H1227</f>
        <v>шт.</v>
      </c>
      <c r="E1309" s="43">
        <f>Source!I1227</f>
        <v>2</v>
      </c>
      <c r="F1309" s="44">
        <f>Source!AL1227</f>
        <v>77.17</v>
      </c>
      <c r="G1309" s="45" t="str">
        <f>Source!DD1227</f>
        <v/>
      </c>
      <c r="H1309" s="44">
        <f>ROUND(Source!AC1227*Source!I1227, 2)</f>
        <v>154.34</v>
      </c>
      <c r="I1309" s="45" t="str">
        <f>Source!BO1227</f>
        <v/>
      </c>
      <c r="J1309" s="45">
        <f>IF(Source!BC1227&lt;&gt; 0, Source!BC1227, 1)</f>
        <v>1</v>
      </c>
      <c r="K1309" s="44">
        <f>Source!P1227</f>
        <v>154.34</v>
      </c>
      <c r="L1309" s="48"/>
      <c r="S1309">
        <f>ROUND((Source!FX1227/100)*((ROUND(Source!AF1227*Source!I1227, 2)+ROUND(Source!AE1227*Source!I1227, 2))), 2)</f>
        <v>0</v>
      </c>
      <c r="T1309">
        <f>Source!X1227</f>
        <v>0</v>
      </c>
      <c r="U1309">
        <f>ROUND((Source!FY1227/100)*((ROUND(Source!AF1227*Source!I1227, 2)+ROUND(Source!AE1227*Source!I1227, 2))), 2)</f>
        <v>0</v>
      </c>
      <c r="V1309">
        <f>Source!Y1227</f>
        <v>0</v>
      </c>
    </row>
    <row r="1310" spans="1:26" ht="15">
      <c r="G1310" s="166">
        <f>H1309</f>
        <v>154.34</v>
      </c>
      <c r="H1310" s="166"/>
      <c r="J1310" s="166">
        <f>K1309</f>
        <v>154.34</v>
      </c>
      <c r="K1310" s="166"/>
      <c r="L1310" s="47">
        <f>Source!U1227</f>
        <v>0</v>
      </c>
      <c r="O1310" s="26">
        <f>G1310</f>
        <v>154.34</v>
      </c>
      <c r="P1310" s="26">
        <f>J1310</f>
        <v>154.34</v>
      </c>
      <c r="Q1310" s="26">
        <f>L1310</f>
        <v>0</v>
      </c>
      <c r="W1310">
        <f>IF(Source!BI1227&lt;=1,H1309, 0)</f>
        <v>154.34</v>
      </c>
      <c r="X1310">
        <f>IF(Source!BI1227=2,H1309, 0)</f>
        <v>0</v>
      </c>
      <c r="Y1310">
        <f>IF(Source!BI1227=3,H1309, 0)</f>
        <v>0</v>
      </c>
      <c r="Z1310">
        <f>IF(Source!BI1227=4,H1309, 0)</f>
        <v>0</v>
      </c>
    </row>
    <row r="1311" spans="1:26" ht="28.5">
      <c r="A1311" s="59" t="str">
        <f>Source!E1229</f>
        <v>241</v>
      </c>
      <c r="B1311" s="60" t="str">
        <f>Source!F1229</f>
        <v>19.1.01.07-0064</v>
      </c>
      <c r="C1311" s="60" t="str">
        <f>Source!G1229</f>
        <v>Врезка прямая из оцинкованной стали, диаметром 200 мм</v>
      </c>
      <c r="D1311" s="42" t="str">
        <f>Source!H1229</f>
        <v>шт.</v>
      </c>
      <c r="E1311" s="43">
        <f>Source!I1229</f>
        <v>2</v>
      </c>
      <c r="F1311" s="44">
        <f>Source!AL1229</f>
        <v>34.130000000000003</v>
      </c>
      <c r="G1311" s="45" t="str">
        <f>Source!DD1229</f>
        <v/>
      </c>
      <c r="H1311" s="44">
        <f>ROUND(Source!AC1229*Source!I1229, 2)</f>
        <v>68.260000000000005</v>
      </c>
      <c r="I1311" s="45" t="str">
        <f>Source!BO1229</f>
        <v/>
      </c>
      <c r="J1311" s="45">
        <f>IF(Source!BC1229&lt;&gt; 0, Source!BC1229, 1)</f>
        <v>1</v>
      </c>
      <c r="K1311" s="44">
        <f>Source!P1229</f>
        <v>68.260000000000005</v>
      </c>
      <c r="L1311" s="48"/>
      <c r="S1311">
        <f>ROUND((Source!FX1229/100)*((ROUND(Source!AF1229*Source!I1229, 2)+ROUND(Source!AE1229*Source!I1229, 2))), 2)</f>
        <v>0</v>
      </c>
      <c r="T1311">
        <f>Source!X1229</f>
        <v>0</v>
      </c>
      <c r="U1311">
        <f>ROUND((Source!FY1229/100)*((ROUND(Source!AF1229*Source!I1229, 2)+ROUND(Source!AE1229*Source!I1229, 2))), 2)</f>
        <v>0</v>
      </c>
      <c r="V1311">
        <f>Source!Y1229</f>
        <v>0</v>
      </c>
    </row>
    <row r="1312" spans="1:26" ht="15">
      <c r="G1312" s="166">
        <f>H1311</f>
        <v>68.260000000000005</v>
      </c>
      <c r="H1312" s="166"/>
      <c r="J1312" s="166">
        <f>K1311</f>
        <v>68.260000000000005</v>
      </c>
      <c r="K1312" s="166"/>
      <c r="L1312" s="47">
        <f>Source!U1229</f>
        <v>0</v>
      </c>
      <c r="O1312" s="26">
        <f>G1312</f>
        <v>68.260000000000005</v>
      </c>
      <c r="P1312" s="26">
        <f>J1312</f>
        <v>68.260000000000005</v>
      </c>
      <c r="Q1312" s="26">
        <f>L1312</f>
        <v>0</v>
      </c>
      <c r="W1312">
        <f>IF(Source!BI1229&lt;=1,H1311, 0)</f>
        <v>68.260000000000005</v>
      </c>
      <c r="X1312">
        <f>IF(Source!BI1229=2,H1311, 0)</f>
        <v>0</v>
      </c>
      <c r="Y1312">
        <f>IF(Source!BI1229=3,H1311, 0)</f>
        <v>0</v>
      </c>
      <c r="Z1312">
        <f>IF(Source!BI1229=4,H1311, 0)</f>
        <v>0</v>
      </c>
    </row>
    <row r="1314" spans="1:32" ht="15">
      <c r="A1314" s="171" t="str">
        <f>CONCATENATE("Итого по разделу: ",IF(Source!G1231&lt;&gt;"Новый раздел", Source!G1231, ""))</f>
        <v>Итого по разделу: 21.Система ПД2.1, ПД2.2(сетевые элементы)</v>
      </c>
      <c r="B1314" s="171"/>
      <c r="C1314" s="171"/>
      <c r="D1314" s="171"/>
      <c r="E1314" s="171"/>
      <c r="F1314" s="171"/>
      <c r="G1314" s="159">
        <f>SUM(O1229:O1313)</f>
        <v>25207.899999999998</v>
      </c>
      <c r="H1314" s="159"/>
      <c r="I1314" s="35"/>
      <c r="J1314" s="159">
        <f>SUM(P1229:P1313)</f>
        <v>25211.190000000002</v>
      </c>
      <c r="K1314" s="159"/>
      <c r="L1314" s="47">
        <f>SUM(Q1229:Q1313)</f>
        <v>122.8610829312</v>
      </c>
      <c r="AF1314" s="63" t="str">
        <f>CONCATENATE("Итого по разделу: ",IF(Source!G1231&lt;&gt;"Новый раздел", Source!G1231, ""))</f>
        <v>Итого по разделу: 21.Система ПД2.1, ПД2.2(сетевые элементы)</v>
      </c>
    </row>
    <row r="1318" spans="1:32" ht="16.5">
      <c r="A1318" s="169" t="str">
        <f>CONCATENATE("Раздел: ",IF(Source!G1261&lt;&gt;"Новый раздел", Source!G1261, ""))</f>
        <v>Раздел: 22.Система ПД3(сетевые элементы)</v>
      </c>
      <c r="B1318" s="169"/>
      <c r="C1318" s="169"/>
      <c r="D1318" s="169"/>
      <c r="E1318" s="169"/>
      <c r="F1318" s="169"/>
      <c r="G1318" s="169"/>
      <c r="H1318" s="169"/>
      <c r="I1318" s="169"/>
      <c r="J1318" s="169"/>
      <c r="K1318" s="169"/>
      <c r="L1318" s="169"/>
    </row>
    <row r="1319" spans="1:32" ht="105">
      <c r="A1319" s="16" t="str">
        <f>Source!E1266</f>
        <v>242</v>
      </c>
      <c r="B1319" s="58" t="s">
        <v>1048</v>
      </c>
      <c r="C1319" s="58" t="str">
        <f>Source!G1266</f>
        <v>Установка клапанов огнезадерживающих с ручной регулировкой периметром до 3200 мм</v>
      </c>
      <c r="D1319" s="36" t="str">
        <f>Source!H1266</f>
        <v>ШТ</v>
      </c>
      <c r="E1319" s="22">
        <f>Source!I1266</f>
        <v>1</v>
      </c>
      <c r="F1319" s="37">
        <f>Source!AL1266+Source!AM1266+Source!AO1266</f>
        <v>90.42</v>
      </c>
      <c r="G1319" s="38"/>
      <c r="H1319" s="37"/>
      <c r="I1319" s="38" t="str">
        <f>Source!BO1266</f>
        <v/>
      </c>
      <c r="J1319" s="38"/>
      <c r="K1319" s="37"/>
      <c r="L1319" s="39"/>
      <c r="S1319">
        <f>ROUND((Source!FX1266/100)*((ROUND(Source!AF1266*Source!I1266, 2)+ROUND(Source!AE1266*Source!I1266, 2))), 2)</f>
        <v>83.52</v>
      </c>
      <c r="T1319">
        <f>Source!X1266</f>
        <v>83.38</v>
      </c>
      <c r="U1319">
        <f>ROUND((Source!FY1266/100)*((ROUND(Source!AF1266*Source!I1266, 2)+ROUND(Source!AE1266*Source!I1266, 2))), 2)</f>
        <v>51.15</v>
      </c>
      <c r="V1319">
        <f>Source!Y1266</f>
        <v>51.48</v>
      </c>
    </row>
    <row r="1320" spans="1:32" ht="14.25">
      <c r="A1320" s="16"/>
      <c r="B1320" s="58"/>
      <c r="C1320" s="58" t="s">
        <v>980</v>
      </c>
      <c r="D1320" s="36"/>
      <c r="E1320" s="22"/>
      <c r="F1320" s="37">
        <f>Source!AO1266</f>
        <v>52</v>
      </c>
      <c r="G1320" s="38" t="str">
        <f>Source!DG1266</f>
        <v>)*1,2)*1,15</v>
      </c>
      <c r="H1320" s="37">
        <f>ROUND(Source!AF1266*Source!I1266, 2)</f>
        <v>71.760000000000005</v>
      </c>
      <c r="I1320" s="38"/>
      <c r="J1320" s="38">
        <f>IF(Source!BA1266&lt;&gt; 0, Source!BA1266, 1)</f>
        <v>1</v>
      </c>
      <c r="K1320" s="37">
        <f>Source!S1266</f>
        <v>71.760000000000005</v>
      </c>
      <c r="L1320" s="39"/>
      <c r="R1320">
        <f>H1320</f>
        <v>71.760000000000005</v>
      </c>
    </row>
    <row r="1321" spans="1:32" ht="14.25">
      <c r="A1321" s="16"/>
      <c r="B1321" s="58"/>
      <c r="C1321" s="58" t="s">
        <v>104</v>
      </c>
      <c r="D1321" s="36"/>
      <c r="E1321" s="22"/>
      <c r="F1321" s="37">
        <f>Source!AM1266</f>
        <v>7.33</v>
      </c>
      <c r="G1321" s="38" t="str">
        <f>Source!DE1266</f>
        <v>)*1,2)*1,25</v>
      </c>
      <c r="H1321" s="37">
        <f>ROUND(Source!AD1266*Source!I1266, 2)</f>
        <v>11</v>
      </c>
      <c r="I1321" s="38"/>
      <c r="J1321" s="38">
        <f>IF(Source!BB1266&lt;&gt; 0, Source!BB1266, 1)</f>
        <v>1</v>
      </c>
      <c r="K1321" s="37">
        <f>Source!Q1266</f>
        <v>11</v>
      </c>
      <c r="L1321" s="39"/>
    </row>
    <row r="1322" spans="1:32" ht="14.25">
      <c r="A1322" s="16"/>
      <c r="B1322" s="58"/>
      <c r="C1322" s="58" t="s">
        <v>981</v>
      </c>
      <c r="D1322" s="36"/>
      <c r="E1322" s="22"/>
      <c r="F1322" s="37">
        <f>Source!AN1266</f>
        <v>0.49</v>
      </c>
      <c r="G1322" s="38" t="str">
        <f>Source!DF1266</f>
        <v>)*1,2)*1,25</v>
      </c>
      <c r="H1322" s="40">
        <f>ROUND(Source!AE1266*Source!I1266, 2)</f>
        <v>0.74</v>
      </c>
      <c r="I1322" s="38"/>
      <c r="J1322" s="38">
        <f>IF(Source!BS1266&lt;&gt; 0, Source!BS1266, 1)</f>
        <v>1</v>
      </c>
      <c r="K1322" s="40">
        <f>Source!R1266</f>
        <v>0.74</v>
      </c>
      <c r="L1322" s="39"/>
      <c r="R1322">
        <f>H1322</f>
        <v>0.74</v>
      </c>
    </row>
    <row r="1323" spans="1:32" ht="14.25">
      <c r="A1323" s="16"/>
      <c r="B1323" s="58"/>
      <c r="C1323" s="58" t="s">
        <v>982</v>
      </c>
      <c r="D1323" s="36"/>
      <c r="E1323" s="22"/>
      <c r="F1323" s="37">
        <f>Source!AL1266</f>
        <v>31.09</v>
      </c>
      <c r="G1323" s="38" t="str">
        <f>Source!DD1266</f>
        <v/>
      </c>
      <c r="H1323" s="37">
        <f>ROUND(Source!AC1266*Source!I1266, 2)</f>
        <v>31.09</v>
      </c>
      <c r="I1323" s="38"/>
      <c r="J1323" s="38">
        <f>IF(Source!BC1266&lt;&gt; 0, Source!BC1266, 1)</f>
        <v>1</v>
      </c>
      <c r="K1323" s="37">
        <f>Source!P1266</f>
        <v>31.09</v>
      </c>
      <c r="L1323" s="39"/>
    </row>
    <row r="1324" spans="1:32" ht="14.25">
      <c r="A1324" s="16"/>
      <c r="B1324" s="58"/>
      <c r="C1324" s="58" t="s">
        <v>983</v>
      </c>
      <c r="D1324" s="36" t="s">
        <v>984</v>
      </c>
      <c r="E1324" s="22">
        <f>Source!BZ1266</f>
        <v>128</v>
      </c>
      <c r="F1324" s="167" t="str">
        <f>CONCATENATE(" )", Source!DL1266, Source!FT1266, "=", Source!FX1266)</f>
        <v xml:space="preserve"> )*0,9=115,2</v>
      </c>
      <c r="G1324" s="168"/>
      <c r="H1324" s="37">
        <f>SUM(S1319:S1326)</f>
        <v>83.52</v>
      </c>
      <c r="I1324" s="41"/>
      <c r="J1324" s="32">
        <f>Source!AT1266</f>
        <v>115</v>
      </c>
      <c r="K1324" s="37">
        <f>SUM(T1319:T1326)</f>
        <v>83.38</v>
      </c>
      <c r="L1324" s="39"/>
    </row>
    <row r="1325" spans="1:32" ht="14.25">
      <c r="A1325" s="16"/>
      <c r="B1325" s="58"/>
      <c r="C1325" s="58" t="s">
        <v>985</v>
      </c>
      <c r="D1325" s="36" t="s">
        <v>984</v>
      </c>
      <c r="E1325" s="22">
        <f>Source!CA1266</f>
        <v>83</v>
      </c>
      <c r="F1325" s="167" t="str">
        <f>CONCATENATE(" )", Source!DM1266, Source!FU1266, "=", Source!FY1266)</f>
        <v xml:space="preserve"> )*0,85=70,55</v>
      </c>
      <c r="G1325" s="168"/>
      <c r="H1325" s="37">
        <f>SUM(U1319:U1326)</f>
        <v>51.15</v>
      </c>
      <c r="I1325" s="41"/>
      <c r="J1325" s="32">
        <f>Source!AU1266</f>
        <v>71</v>
      </c>
      <c r="K1325" s="37">
        <f>SUM(V1319:V1326)</f>
        <v>51.48</v>
      </c>
      <c r="L1325" s="39"/>
    </row>
    <row r="1326" spans="1:32" ht="14.25">
      <c r="A1326" s="59"/>
      <c r="B1326" s="60"/>
      <c r="C1326" s="60" t="s">
        <v>986</v>
      </c>
      <c r="D1326" s="42" t="s">
        <v>987</v>
      </c>
      <c r="E1326" s="43">
        <f>Source!AQ1266</f>
        <v>5.95</v>
      </c>
      <c r="F1326" s="44"/>
      <c r="G1326" s="45" t="str">
        <f>Source!DI1266</f>
        <v>)*1,2)*1,15</v>
      </c>
      <c r="H1326" s="44"/>
      <c r="I1326" s="45"/>
      <c r="J1326" s="45"/>
      <c r="K1326" s="44"/>
      <c r="L1326" s="46">
        <f>Source!U1266</f>
        <v>8.2109999999999985</v>
      </c>
    </row>
    <row r="1327" spans="1:32" ht="15">
      <c r="G1327" s="166">
        <f>H1320+H1321+H1323+H1324+H1325</f>
        <v>248.52</v>
      </c>
      <c r="H1327" s="166"/>
      <c r="J1327" s="166">
        <f>K1320+K1321+K1323+K1324+K1325</f>
        <v>248.71</v>
      </c>
      <c r="K1327" s="166"/>
      <c r="L1327" s="47">
        <f>Source!U1266</f>
        <v>8.2109999999999985</v>
      </c>
      <c r="O1327" s="26">
        <f>G1327</f>
        <v>248.52</v>
      </c>
      <c r="P1327" s="26">
        <f>J1327</f>
        <v>248.71</v>
      </c>
      <c r="Q1327" s="26">
        <f>L1327</f>
        <v>8.2109999999999985</v>
      </c>
      <c r="W1327">
        <f>IF(Source!BI1266&lt;=1,H1320+H1321+H1323+H1324+H1325, 0)</f>
        <v>248.52</v>
      </c>
      <c r="X1327">
        <f>IF(Source!BI1266=2,H1320+H1321+H1323+H1324+H1325, 0)</f>
        <v>0</v>
      </c>
      <c r="Y1327">
        <f>IF(Source!BI1266=3,H1320+H1321+H1323+H1324+H1325, 0)</f>
        <v>0</v>
      </c>
      <c r="Z1327">
        <f>IF(Source!BI1266=4,H1320+H1321+H1323+H1324+H1325, 0)</f>
        <v>0</v>
      </c>
    </row>
    <row r="1328" spans="1:32" ht="28.5">
      <c r="A1328" s="16" t="str">
        <f>Source!E1268</f>
        <v>243</v>
      </c>
      <c r="B1328" s="58" t="str">
        <f>Source!F1268</f>
        <v>08.1.03.04-0001</v>
      </c>
      <c r="C1328" s="58" t="str">
        <f>Source!G1268</f>
        <v>Блочки</v>
      </c>
      <c r="D1328" s="36" t="str">
        <f>Source!H1268</f>
        <v>10 шт.</v>
      </c>
      <c r="E1328" s="22">
        <f>Source!I1268</f>
        <v>0.2</v>
      </c>
      <c r="F1328" s="37">
        <f>Source!AL1268</f>
        <v>228</v>
      </c>
      <c r="G1328" s="38" t="str">
        <f>Source!DD1268</f>
        <v/>
      </c>
      <c r="H1328" s="37">
        <f>ROUND(Source!AC1268*Source!I1268, 2)</f>
        <v>45.6</v>
      </c>
      <c r="I1328" s="38" t="str">
        <f>Source!BO1268</f>
        <v/>
      </c>
      <c r="J1328" s="38">
        <f>IF(Source!BC1268&lt;&gt; 0, Source!BC1268, 1)</f>
        <v>1</v>
      </c>
      <c r="K1328" s="37">
        <f>Source!P1268</f>
        <v>45.6</v>
      </c>
      <c r="L1328" s="39"/>
      <c r="S1328">
        <f>ROUND((Source!FX1268/100)*((ROUND(Source!AF1268*Source!I1268, 2)+ROUND(Source!AE1268*Source!I1268, 2))), 2)</f>
        <v>0</v>
      </c>
      <c r="T1328">
        <f>Source!X1268</f>
        <v>0</v>
      </c>
      <c r="U1328">
        <f>ROUND((Source!FY1268/100)*((ROUND(Source!AF1268*Source!I1268, 2)+ROUND(Source!AE1268*Source!I1268, 2))), 2)</f>
        <v>0</v>
      </c>
      <c r="V1328">
        <f>Source!Y1268</f>
        <v>0</v>
      </c>
    </row>
    <row r="1329" spans="1:26">
      <c r="A1329" s="30"/>
      <c r="B1329" s="30"/>
      <c r="C1329" s="31" t="str">
        <f>"Объем: "&amp;Source!I1268&amp;"=2/"&amp;"10"</f>
        <v>Объем: 0,2=2/10</v>
      </c>
      <c r="D1329" s="30"/>
      <c r="E1329" s="30"/>
      <c r="F1329" s="30"/>
      <c r="G1329" s="30"/>
      <c r="H1329" s="30"/>
      <c r="I1329" s="30"/>
      <c r="J1329" s="30"/>
      <c r="K1329" s="30"/>
      <c r="L1329" s="30"/>
    </row>
    <row r="1330" spans="1:26" ht="15">
      <c r="G1330" s="166">
        <f>H1328</f>
        <v>45.6</v>
      </c>
      <c r="H1330" s="166"/>
      <c r="J1330" s="166">
        <f>K1328</f>
        <v>45.6</v>
      </c>
      <c r="K1330" s="166"/>
      <c r="L1330" s="47">
        <f>Source!U1268</f>
        <v>0</v>
      </c>
      <c r="O1330" s="26">
        <f>G1330</f>
        <v>45.6</v>
      </c>
      <c r="P1330" s="26">
        <f>J1330</f>
        <v>45.6</v>
      </c>
      <c r="Q1330" s="26">
        <f>L1330</f>
        <v>0</v>
      </c>
      <c r="W1330">
        <f>IF(Source!BI1268&lt;=1,H1328, 0)</f>
        <v>45.6</v>
      </c>
      <c r="X1330">
        <f>IF(Source!BI1268=2,H1328, 0)</f>
        <v>0</v>
      </c>
      <c r="Y1330">
        <f>IF(Source!BI1268=3,H1328, 0)</f>
        <v>0</v>
      </c>
      <c r="Z1330">
        <f>IF(Source!BI1268=4,H1328, 0)</f>
        <v>0</v>
      </c>
    </row>
    <row r="1331" spans="1:26" ht="28.5">
      <c r="A1331" s="59" t="str">
        <f>Source!E1270</f>
        <v>244</v>
      </c>
      <c r="B1331" s="60" t="str">
        <f>Source!F1270</f>
        <v>20.1.02.19-0015</v>
      </c>
      <c r="C1331" s="60" t="str">
        <f>Source!G1270</f>
        <v>Трос стальной</v>
      </c>
      <c r="D1331" s="42" t="str">
        <f>Source!H1270</f>
        <v>м</v>
      </c>
      <c r="E1331" s="43">
        <f>Source!I1270</f>
        <v>9.3000000000000007</v>
      </c>
      <c r="F1331" s="44">
        <f>Source!AL1270</f>
        <v>12.03</v>
      </c>
      <c r="G1331" s="45" t="str">
        <f>Source!DD1270</f>
        <v/>
      </c>
      <c r="H1331" s="44">
        <f>ROUND(Source!AC1270*Source!I1270, 2)</f>
        <v>111.88</v>
      </c>
      <c r="I1331" s="45" t="str">
        <f>Source!BO1270</f>
        <v/>
      </c>
      <c r="J1331" s="45">
        <f>IF(Source!BC1270&lt;&gt; 0, Source!BC1270, 1)</f>
        <v>1</v>
      </c>
      <c r="K1331" s="44">
        <f>Source!P1270</f>
        <v>111.88</v>
      </c>
      <c r="L1331" s="48"/>
      <c r="S1331">
        <f>ROUND((Source!FX1270/100)*((ROUND(Source!AF1270*Source!I1270, 2)+ROUND(Source!AE1270*Source!I1270, 2))), 2)</f>
        <v>0</v>
      </c>
      <c r="T1331">
        <f>Source!X1270</f>
        <v>0</v>
      </c>
      <c r="U1331">
        <f>ROUND((Source!FY1270/100)*((ROUND(Source!AF1270*Source!I1270, 2)+ROUND(Source!AE1270*Source!I1270, 2))), 2)</f>
        <v>0</v>
      </c>
      <c r="V1331">
        <f>Source!Y1270</f>
        <v>0</v>
      </c>
    </row>
    <row r="1332" spans="1:26" ht="15">
      <c r="G1332" s="166">
        <f>H1331</f>
        <v>111.88</v>
      </c>
      <c r="H1332" s="166"/>
      <c r="J1332" s="166">
        <f>K1331</f>
        <v>111.88</v>
      </c>
      <c r="K1332" s="166"/>
      <c r="L1332" s="47">
        <f>Source!U1270</f>
        <v>0</v>
      </c>
      <c r="O1332" s="26">
        <f>G1332</f>
        <v>111.88</v>
      </c>
      <c r="P1332" s="26">
        <f>J1332</f>
        <v>111.88</v>
      </c>
      <c r="Q1332" s="26">
        <f>L1332</f>
        <v>0</v>
      </c>
      <c r="W1332">
        <f>IF(Source!BI1270&lt;=1,H1331, 0)</f>
        <v>0</v>
      </c>
      <c r="X1332">
        <f>IF(Source!BI1270=2,H1331, 0)</f>
        <v>111.88</v>
      </c>
      <c r="Y1332">
        <f>IF(Source!BI1270=3,H1331, 0)</f>
        <v>0</v>
      </c>
      <c r="Z1332">
        <f>IF(Source!BI1270=4,H1331, 0)</f>
        <v>0</v>
      </c>
    </row>
    <row r="1333" spans="1:26" ht="68.25">
      <c r="A1333" s="59" t="str">
        <f>Source!E1272</f>
        <v>245</v>
      </c>
      <c r="B1333" s="60" t="str">
        <f>Source!F1272</f>
        <v>прайс</v>
      </c>
      <c r="C1333" s="60" t="s">
        <v>1074</v>
      </c>
      <c r="D1333" s="42" t="str">
        <f>Source!H1272</f>
        <v>шт.</v>
      </c>
      <c r="E1333" s="43">
        <f>Source!I1272</f>
        <v>1</v>
      </c>
      <c r="F1333" s="44">
        <f>Source!AL1272</f>
        <v>1977.56</v>
      </c>
      <c r="G1333" s="45" t="str">
        <f>Source!DD1272</f>
        <v/>
      </c>
      <c r="H1333" s="44">
        <f>ROUND(Source!AC1272*Source!I1272, 2)</f>
        <v>1977.56</v>
      </c>
      <c r="I1333" s="45" t="str">
        <f>Source!BO1272</f>
        <v/>
      </c>
      <c r="J1333" s="45">
        <f>IF(Source!BC1272&lt;&gt; 0, Source!BC1272, 1)</f>
        <v>1</v>
      </c>
      <c r="K1333" s="44">
        <f>Source!P1272</f>
        <v>1977.56</v>
      </c>
      <c r="L1333" s="48"/>
      <c r="S1333">
        <f>ROUND((Source!FX1272/100)*((ROUND(Source!AF1272*Source!I1272, 2)+ROUND(Source!AE1272*Source!I1272, 2))), 2)</f>
        <v>0</v>
      </c>
      <c r="T1333">
        <f>Source!X1272</f>
        <v>0</v>
      </c>
      <c r="U1333">
        <f>ROUND((Source!FY1272/100)*((ROUND(Source!AF1272*Source!I1272, 2)+ROUND(Source!AE1272*Source!I1272, 2))), 2)</f>
        <v>0</v>
      </c>
      <c r="V1333">
        <f>Source!Y1272</f>
        <v>0</v>
      </c>
    </row>
    <row r="1334" spans="1:26" ht="15">
      <c r="G1334" s="166">
        <f>H1333</f>
        <v>1977.56</v>
      </c>
      <c r="H1334" s="166"/>
      <c r="J1334" s="166">
        <f>K1333</f>
        <v>1977.56</v>
      </c>
      <c r="K1334" s="166"/>
      <c r="L1334" s="47">
        <f>Source!U1272</f>
        <v>0</v>
      </c>
      <c r="O1334" s="26">
        <f>G1334</f>
        <v>1977.56</v>
      </c>
      <c r="P1334" s="26">
        <f>J1334</f>
        <v>1977.56</v>
      </c>
      <c r="Q1334" s="26">
        <f>L1334</f>
        <v>0</v>
      </c>
      <c r="W1334">
        <f>IF(Source!BI1272&lt;=1,H1333, 0)</f>
        <v>1977.56</v>
      </c>
      <c r="X1334">
        <f>IF(Source!BI1272=2,H1333, 0)</f>
        <v>0</v>
      </c>
      <c r="Y1334">
        <f>IF(Source!BI1272=3,H1333, 0)</f>
        <v>0</v>
      </c>
      <c r="Z1334">
        <f>IF(Source!BI1272=4,H1333, 0)</f>
        <v>0</v>
      </c>
    </row>
    <row r="1335" spans="1:26" ht="105">
      <c r="A1335" s="16" t="str">
        <f>Source!E1274</f>
        <v>246</v>
      </c>
      <c r="B1335" s="58" t="s">
        <v>1051</v>
      </c>
      <c r="C1335" s="58" t="str">
        <f>Source!G1274</f>
        <v>Обертывание поверхности изоляции рулонными материалами насухо с проклейкой швов</v>
      </c>
      <c r="D1335" s="36" t="str">
        <f>Source!H1274</f>
        <v>100 м2</v>
      </c>
      <c r="E1335" s="22">
        <f>Source!I1274</f>
        <v>0.09</v>
      </c>
      <c r="F1335" s="37">
        <f>Source!AL1274+Source!AM1274+Source!AO1274</f>
        <v>824.45</v>
      </c>
      <c r="G1335" s="38"/>
      <c r="H1335" s="37"/>
      <c r="I1335" s="38" t="str">
        <f>Source!BO1274</f>
        <v/>
      </c>
      <c r="J1335" s="38"/>
      <c r="K1335" s="37"/>
      <c r="L1335" s="39"/>
      <c r="S1335">
        <f>ROUND((Source!FX1274/100)*((ROUND(Source!AF1274*Source!I1274, 2)+ROUND(Source!AE1274*Source!I1274, 2))), 2)</f>
        <v>31.55</v>
      </c>
      <c r="T1335">
        <f>Source!X1274</f>
        <v>31.55</v>
      </c>
      <c r="U1335">
        <f>ROUND((Source!FY1274/100)*((ROUND(Source!AF1274*Source!I1274, 2)+ROUND(Source!AE1274*Source!I1274, 2))), 2)</f>
        <v>20.86</v>
      </c>
      <c r="V1335">
        <f>Source!Y1274</f>
        <v>21.04</v>
      </c>
    </row>
    <row r="1336" spans="1:26">
      <c r="C1336" s="29" t="str">
        <f>"Объем: "&amp;Source!I1274&amp;"=9/"&amp;"100"</f>
        <v>Объем: 0,09=9/100</v>
      </c>
    </row>
    <row r="1337" spans="1:26" ht="14.25">
      <c r="A1337" s="16"/>
      <c r="B1337" s="58"/>
      <c r="C1337" s="58" t="s">
        <v>980</v>
      </c>
      <c r="D1337" s="36"/>
      <c r="E1337" s="22"/>
      <c r="F1337" s="37">
        <f>Source!AO1274</f>
        <v>276.31</v>
      </c>
      <c r="G1337" s="38" t="str">
        <f>Source!DG1274</f>
        <v>)*1,2)*1,15</v>
      </c>
      <c r="H1337" s="37">
        <f>ROUND(Source!AF1274*Source!I1274, 2)</f>
        <v>34.32</v>
      </c>
      <c r="I1337" s="38"/>
      <c r="J1337" s="38">
        <f>IF(Source!BA1274&lt;&gt; 0, Source!BA1274, 1)</f>
        <v>1</v>
      </c>
      <c r="K1337" s="37">
        <f>Source!S1274</f>
        <v>34.32</v>
      </c>
      <c r="L1337" s="39"/>
      <c r="R1337">
        <f>H1337</f>
        <v>34.32</v>
      </c>
    </row>
    <row r="1338" spans="1:26" ht="14.25">
      <c r="A1338" s="16"/>
      <c r="B1338" s="58"/>
      <c r="C1338" s="58" t="s">
        <v>104</v>
      </c>
      <c r="D1338" s="36"/>
      <c r="E1338" s="22"/>
      <c r="F1338" s="37">
        <f>Source!AM1274</f>
        <v>40.5</v>
      </c>
      <c r="G1338" s="38" t="str">
        <f>Source!DE1274</f>
        <v>)*1,2)*1,25</v>
      </c>
      <c r="H1338" s="37">
        <f>ROUND(Source!AD1274*Source!I1274, 2)</f>
        <v>5.47</v>
      </c>
      <c r="I1338" s="38"/>
      <c r="J1338" s="38">
        <f>IF(Source!BB1274&lt;&gt; 0, Source!BB1274, 1)</f>
        <v>1</v>
      </c>
      <c r="K1338" s="37">
        <f>Source!Q1274</f>
        <v>5.47</v>
      </c>
      <c r="L1338" s="39"/>
    </row>
    <row r="1339" spans="1:26" ht="14.25">
      <c r="A1339" s="16"/>
      <c r="B1339" s="58"/>
      <c r="C1339" s="58" t="s">
        <v>981</v>
      </c>
      <c r="D1339" s="36"/>
      <c r="E1339" s="22"/>
      <c r="F1339" s="37">
        <f>Source!AN1274</f>
        <v>5.45</v>
      </c>
      <c r="G1339" s="38" t="str">
        <f>Source!DF1274</f>
        <v>)*1,2)*1,25</v>
      </c>
      <c r="H1339" s="40">
        <f>ROUND(Source!AE1274*Source!I1274, 2)</f>
        <v>0.74</v>
      </c>
      <c r="I1339" s="38"/>
      <c r="J1339" s="38">
        <f>IF(Source!BS1274&lt;&gt; 0, Source!BS1274, 1)</f>
        <v>1</v>
      </c>
      <c r="K1339" s="40">
        <f>Source!R1274</f>
        <v>0.74</v>
      </c>
      <c r="L1339" s="39"/>
      <c r="R1339">
        <f>H1339</f>
        <v>0.74</v>
      </c>
    </row>
    <row r="1340" spans="1:26" ht="14.25">
      <c r="A1340" s="16"/>
      <c r="B1340" s="58"/>
      <c r="C1340" s="58" t="s">
        <v>982</v>
      </c>
      <c r="D1340" s="36"/>
      <c r="E1340" s="22"/>
      <c r="F1340" s="37">
        <f>Source!AL1274</f>
        <v>507.64</v>
      </c>
      <c r="G1340" s="38" t="str">
        <f>Source!DD1274</f>
        <v/>
      </c>
      <c r="H1340" s="37">
        <f>ROUND(Source!AC1274*Source!I1274, 2)</f>
        <v>45.69</v>
      </c>
      <c r="I1340" s="38"/>
      <c r="J1340" s="38">
        <f>IF(Source!BC1274&lt;&gt; 0, Source!BC1274, 1)</f>
        <v>1</v>
      </c>
      <c r="K1340" s="37">
        <f>Source!P1274</f>
        <v>45.69</v>
      </c>
      <c r="L1340" s="39"/>
    </row>
    <row r="1341" spans="1:26" ht="14.25">
      <c r="A1341" s="16"/>
      <c r="B1341" s="58"/>
      <c r="C1341" s="58" t="s">
        <v>983</v>
      </c>
      <c r="D1341" s="36" t="s">
        <v>984</v>
      </c>
      <c r="E1341" s="22">
        <f>Source!BZ1274</f>
        <v>100</v>
      </c>
      <c r="F1341" s="167" t="str">
        <f>CONCATENATE(" )", Source!DL1274, Source!FT1274, "=", Source!FX1274)</f>
        <v xml:space="preserve"> )*0,9=90</v>
      </c>
      <c r="G1341" s="168"/>
      <c r="H1341" s="37">
        <f>SUM(S1335:S1343)</f>
        <v>31.55</v>
      </c>
      <c r="I1341" s="41"/>
      <c r="J1341" s="32">
        <f>Source!AT1274</f>
        <v>90</v>
      </c>
      <c r="K1341" s="37">
        <f>SUM(T1335:T1343)</f>
        <v>31.55</v>
      </c>
      <c r="L1341" s="39"/>
    </row>
    <row r="1342" spans="1:26" ht="14.25">
      <c r="A1342" s="16"/>
      <c r="B1342" s="58"/>
      <c r="C1342" s="58" t="s">
        <v>985</v>
      </c>
      <c r="D1342" s="36" t="s">
        <v>984</v>
      </c>
      <c r="E1342" s="22">
        <f>Source!CA1274</f>
        <v>70</v>
      </c>
      <c r="F1342" s="167" t="str">
        <f>CONCATENATE(" )", Source!DM1274, Source!FU1274, "=", Source!FY1274)</f>
        <v xml:space="preserve"> )*0,85=59,5</v>
      </c>
      <c r="G1342" s="168"/>
      <c r="H1342" s="37">
        <f>SUM(U1335:U1343)</f>
        <v>20.86</v>
      </c>
      <c r="I1342" s="41"/>
      <c r="J1342" s="32">
        <f>Source!AU1274</f>
        <v>60</v>
      </c>
      <c r="K1342" s="37">
        <f>SUM(V1335:V1343)</f>
        <v>21.04</v>
      </c>
      <c r="L1342" s="39"/>
    </row>
    <row r="1343" spans="1:26" ht="14.25">
      <c r="A1343" s="59"/>
      <c r="B1343" s="60"/>
      <c r="C1343" s="60" t="s">
        <v>986</v>
      </c>
      <c r="D1343" s="42" t="s">
        <v>987</v>
      </c>
      <c r="E1343" s="43">
        <f>Source!AQ1274</f>
        <v>31.98</v>
      </c>
      <c r="F1343" s="44"/>
      <c r="G1343" s="45" t="str">
        <f>Source!DI1274</f>
        <v>)*1,2)*1,15</v>
      </c>
      <c r="H1343" s="44"/>
      <c r="I1343" s="45"/>
      <c r="J1343" s="45"/>
      <c r="K1343" s="44"/>
      <c r="L1343" s="46">
        <f>Source!U1274</f>
        <v>3.9719159999999998</v>
      </c>
    </row>
    <row r="1344" spans="1:26" ht="15">
      <c r="G1344" s="166">
        <f>H1337+H1338+H1340+H1341+H1342</f>
        <v>137.88999999999999</v>
      </c>
      <c r="H1344" s="166"/>
      <c r="J1344" s="166">
        <f>K1337+K1338+K1340+K1341+K1342</f>
        <v>138.07</v>
      </c>
      <c r="K1344" s="166"/>
      <c r="L1344" s="47">
        <f>Source!U1274</f>
        <v>3.9719159999999998</v>
      </c>
      <c r="O1344" s="26">
        <f>G1344</f>
        <v>137.88999999999999</v>
      </c>
      <c r="P1344" s="26">
        <f>J1344</f>
        <v>138.07</v>
      </c>
      <c r="Q1344" s="26">
        <f>L1344</f>
        <v>3.9719159999999998</v>
      </c>
      <c r="W1344">
        <f>IF(Source!BI1274&lt;=1,H1337+H1338+H1340+H1341+H1342, 0)</f>
        <v>137.88999999999999</v>
      </c>
      <c r="X1344">
        <f>IF(Source!BI1274=2,H1337+H1338+H1340+H1341+H1342, 0)</f>
        <v>0</v>
      </c>
      <c r="Y1344">
        <f>IF(Source!BI1274=3,H1337+H1338+H1340+H1341+H1342, 0)</f>
        <v>0</v>
      </c>
      <c r="Z1344">
        <f>IF(Source!BI1274=4,H1337+H1338+H1340+H1341+H1342, 0)</f>
        <v>0</v>
      </c>
    </row>
    <row r="1345" spans="1:26" ht="71.25">
      <c r="A1345" s="16" t="str">
        <f>Source!E1276</f>
        <v>247</v>
      </c>
      <c r="B1345" s="58" t="str">
        <f>Source!F1276</f>
        <v>12.2.04.07-0012</v>
      </c>
      <c r="C1345" s="58" t="str">
        <f>Source!G1276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345" s="36" t="str">
        <f>Source!H1276</f>
        <v>м3</v>
      </c>
      <c r="E1345" s="22">
        <f>Source!I1276</f>
        <v>0.41399999999999998</v>
      </c>
      <c r="F1345" s="37">
        <f>Source!AL1276</f>
        <v>2222.0300000000002</v>
      </c>
      <c r="G1345" s="38" t="str">
        <f>Source!DD1276</f>
        <v/>
      </c>
      <c r="H1345" s="37">
        <f>ROUND(Source!AC1276*Source!I1276, 2)</f>
        <v>919.92</v>
      </c>
      <c r="I1345" s="38" t="str">
        <f>Source!BO1276</f>
        <v/>
      </c>
      <c r="J1345" s="38">
        <f>IF(Source!BC1276&lt;&gt; 0, Source!BC1276, 1)</f>
        <v>1</v>
      </c>
      <c r="K1345" s="37">
        <f>Source!P1276</f>
        <v>919.92</v>
      </c>
      <c r="L1345" s="39"/>
      <c r="S1345">
        <f>ROUND((Source!FX1276/100)*((ROUND(Source!AF1276*Source!I1276, 2)+ROUND(Source!AE1276*Source!I1276, 2))), 2)</f>
        <v>0</v>
      </c>
      <c r="T1345">
        <f>Source!X1276</f>
        <v>0</v>
      </c>
      <c r="U1345">
        <f>ROUND((Source!FY1276/100)*((ROUND(Source!AF1276*Source!I1276, 2)+ROUND(Source!AE1276*Source!I1276, 2))), 2)</f>
        <v>0</v>
      </c>
      <c r="V1345">
        <f>Source!Y1276</f>
        <v>0</v>
      </c>
    </row>
    <row r="1346" spans="1:26">
      <c r="A1346" s="30"/>
      <c r="B1346" s="30"/>
      <c r="C1346" s="31" t="str">
        <f>"Объем: "&amp;Source!I1276&amp;"=9*"&amp;"0,04*"&amp;"1,15"</f>
        <v>Объем: 0,414=9*0,04*1,15</v>
      </c>
      <c r="D1346" s="30"/>
      <c r="E1346" s="30"/>
      <c r="F1346" s="30"/>
      <c r="G1346" s="30"/>
      <c r="H1346" s="30"/>
      <c r="I1346" s="30"/>
      <c r="J1346" s="30"/>
      <c r="K1346" s="30"/>
      <c r="L1346" s="30"/>
    </row>
    <row r="1347" spans="1:26" ht="15">
      <c r="G1347" s="166">
        <f>H1345</f>
        <v>919.92</v>
      </c>
      <c r="H1347" s="166"/>
      <c r="J1347" s="166">
        <f>K1345</f>
        <v>919.92</v>
      </c>
      <c r="K1347" s="166"/>
      <c r="L1347" s="47">
        <f>Source!U1276</f>
        <v>0</v>
      </c>
      <c r="O1347" s="26">
        <f>G1347</f>
        <v>919.92</v>
      </c>
      <c r="P1347" s="26">
        <f>J1347</f>
        <v>919.92</v>
      </c>
      <c r="Q1347" s="26">
        <f>L1347</f>
        <v>0</v>
      </c>
      <c r="W1347">
        <f>IF(Source!BI1276&lt;=1,H1345, 0)</f>
        <v>919.92</v>
      </c>
      <c r="X1347">
        <f>IF(Source!BI1276=2,H1345, 0)</f>
        <v>0</v>
      </c>
      <c r="Y1347">
        <f>IF(Source!BI1276=3,H1345, 0)</f>
        <v>0</v>
      </c>
      <c r="Z1347">
        <f>IF(Source!BI1276=4,H1345, 0)</f>
        <v>0</v>
      </c>
    </row>
    <row r="1348" spans="1:26" ht="105">
      <c r="A1348" s="16" t="str">
        <f>Source!E1278</f>
        <v>248</v>
      </c>
      <c r="B1348" s="58" t="s">
        <v>1052</v>
      </c>
      <c r="C1348" s="58" t="str">
        <f>Source!G1278</f>
        <v>Прокладка воздуховодов из листовой оцинкованной стали и алюминия класса П (плотные) толщиной 0,7 мм, периметром до 3200 мм</v>
      </c>
      <c r="D1348" s="36" t="str">
        <f>Source!H1278</f>
        <v>100 м2</v>
      </c>
      <c r="E1348" s="22">
        <f>Source!I1278</f>
        <v>3.2000000000000001E-2</v>
      </c>
      <c r="F1348" s="37">
        <f>Source!AL1278+Source!AM1278+Source!AO1278</f>
        <v>1392.24</v>
      </c>
      <c r="G1348" s="38"/>
      <c r="H1348" s="37"/>
      <c r="I1348" s="38" t="str">
        <f>Source!BO1278</f>
        <v/>
      </c>
      <c r="J1348" s="38"/>
      <c r="K1348" s="37"/>
      <c r="L1348" s="39"/>
      <c r="S1348">
        <f>ROUND((Source!FX1278/100)*((ROUND(Source!AF1278*Source!I1278, 2)+ROUND(Source!AE1278*Source!I1278, 2))), 2)</f>
        <v>36.479999999999997</v>
      </c>
      <c r="T1348">
        <f>Source!X1278</f>
        <v>36.42</v>
      </c>
      <c r="U1348">
        <f>ROUND((Source!FY1278/100)*((ROUND(Source!AF1278*Source!I1278, 2)+ROUND(Source!AE1278*Source!I1278, 2))), 2)</f>
        <v>22.34</v>
      </c>
      <c r="V1348">
        <f>Source!Y1278</f>
        <v>22.49</v>
      </c>
    </row>
    <row r="1349" spans="1:26">
      <c r="C1349" s="29" t="str">
        <f>"Объем: "&amp;Source!I1278&amp;"=(0,8+"&amp;"0,8)*"&amp;"2*"&amp;"1/"&amp;"100"</f>
        <v>Объем: 0,032=(0,8+0,8)*2*1/100</v>
      </c>
    </row>
    <row r="1350" spans="1:26" ht="14.25">
      <c r="A1350" s="16"/>
      <c r="B1350" s="58"/>
      <c r="C1350" s="58" t="s">
        <v>980</v>
      </c>
      <c r="D1350" s="36"/>
      <c r="E1350" s="22"/>
      <c r="F1350" s="37">
        <f>Source!AO1278</f>
        <v>706.89</v>
      </c>
      <c r="G1350" s="38" t="str">
        <f>Source!DG1278</f>
        <v>)*1,2)*1,15</v>
      </c>
      <c r="H1350" s="37">
        <f>ROUND(Source!AF1278*Source!I1278, 2)</f>
        <v>31.22</v>
      </c>
      <c r="I1350" s="38"/>
      <c r="J1350" s="38">
        <f>IF(Source!BA1278&lt;&gt; 0, Source!BA1278, 1)</f>
        <v>1</v>
      </c>
      <c r="K1350" s="37">
        <f>Source!S1278</f>
        <v>31.22</v>
      </c>
      <c r="L1350" s="39"/>
      <c r="R1350">
        <f>H1350</f>
        <v>31.22</v>
      </c>
    </row>
    <row r="1351" spans="1:26" ht="14.25">
      <c r="A1351" s="16"/>
      <c r="B1351" s="58"/>
      <c r="C1351" s="58" t="s">
        <v>104</v>
      </c>
      <c r="D1351" s="36"/>
      <c r="E1351" s="22"/>
      <c r="F1351" s="37">
        <f>Source!AM1278</f>
        <v>107.59</v>
      </c>
      <c r="G1351" s="38" t="str">
        <f>Source!DE1278</f>
        <v>)*1,2)*1,25</v>
      </c>
      <c r="H1351" s="37">
        <f>ROUND(Source!AD1278*Source!I1278, 2)</f>
        <v>5.16</v>
      </c>
      <c r="I1351" s="38"/>
      <c r="J1351" s="38">
        <f>IF(Source!BB1278&lt;&gt; 0, Source!BB1278, 1)</f>
        <v>1</v>
      </c>
      <c r="K1351" s="37">
        <f>Source!Q1278</f>
        <v>5.16</v>
      </c>
      <c r="L1351" s="39"/>
    </row>
    <row r="1352" spans="1:26" ht="14.25">
      <c r="A1352" s="16"/>
      <c r="B1352" s="58"/>
      <c r="C1352" s="58" t="s">
        <v>981</v>
      </c>
      <c r="D1352" s="36"/>
      <c r="E1352" s="22"/>
      <c r="F1352" s="37">
        <f>Source!AN1278</f>
        <v>9.41</v>
      </c>
      <c r="G1352" s="38" t="str">
        <f>Source!DF1278</f>
        <v>)*1,2)*1,25</v>
      </c>
      <c r="H1352" s="40">
        <f>ROUND(Source!AE1278*Source!I1278, 2)</f>
        <v>0.45</v>
      </c>
      <c r="I1352" s="38"/>
      <c r="J1352" s="38">
        <f>IF(Source!BS1278&lt;&gt; 0, Source!BS1278, 1)</f>
        <v>1</v>
      </c>
      <c r="K1352" s="40">
        <f>Source!R1278</f>
        <v>0.45</v>
      </c>
      <c r="L1352" s="39"/>
      <c r="R1352">
        <f>H1352</f>
        <v>0.45</v>
      </c>
    </row>
    <row r="1353" spans="1:26" ht="14.25">
      <c r="A1353" s="16"/>
      <c r="B1353" s="58"/>
      <c r="C1353" s="58" t="s">
        <v>982</v>
      </c>
      <c r="D1353" s="36"/>
      <c r="E1353" s="22"/>
      <c r="F1353" s="37">
        <f>Source!AL1278</f>
        <v>577.76</v>
      </c>
      <c r="G1353" s="38" t="str">
        <f>Source!DD1278</f>
        <v/>
      </c>
      <c r="H1353" s="37">
        <f>ROUND(Source!AC1278*Source!I1278, 2)</f>
        <v>18.489999999999998</v>
      </c>
      <c r="I1353" s="38"/>
      <c r="J1353" s="38">
        <f>IF(Source!BC1278&lt;&gt; 0, Source!BC1278, 1)</f>
        <v>1</v>
      </c>
      <c r="K1353" s="37">
        <f>Source!P1278</f>
        <v>18.489999999999998</v>
      </c>
      <c r="L1353" s="39"/>
    </row>
    <row r="1354" spans="1:26" ht="14.25">
      <c r="A1354" s="16"/>
      <c r="B1354" s="58"/>
      <c r="C1354" s="58" t="s">
        <v>983</v>
      </c>
      <c r="D1354" s="36" t="s">
        <v>984</v>
      </c>
      <c r="E1354" s="22">
        <f>Source!BZ1278</f>
        <v>128</v>
      </c>
      <c r="F1354" s="167" t="str">
        <f>CONCATENATE(" )", Source!DL1278, Source!FT1278, "=", Source!FX1278)</f>
        <v xml:space="preserve"> )*0,9=115,2</v>
      </c>
      <c r="G1354" s="168"/>
      <c r="H1354" s="37">
        <f>SUM(S1348:S1356)</f>
        <v>36.479999999999997</v>
      </c>
      <c r="I1354" s="41"/>
      <c r="J1354" s="32">
        <f>Source!AT1278</f>
        <v>115</v>
      </c>
      <c r="K1354" s="37">
        <f>SUM(T1348:T1356)</f>
        <v>36.42</v>
      </c>
      <c r="L1354" s="39"/>
    </row>
    <row r="1355" spans="1:26" ht="14.25">
      <c r="A1355" s="16"/>
      <c r="B1355" s="58"/>
      <c r="C1355" s="58" t="s">
        <v>985</v>
      </c>
      <c r="D1355" s="36" t="s">
        <v>984</v>
      </c>
      <c r="E1355" s="22">
        <f>Source!CA1278</f>
        <v>83</v>
      </c>
      <c r="F1355" s="167" t="str">
        <f>CONCATENATE(" )", Source!DM1278, Source!FU1278, "=", Source!FY1278)</f>
        <v xml:space="preserve"> )*0,85=70,55</v>
      </c>
      <c r="G1355" s="168"/>
      <c r="H1355" s="37">
        <f>SUM(U1348:U1356)</f>
        <v>22.34</v>
      </c>
      <c r="I1355" s="41"/>
      <c r="J1355" s="32">
        <f>Source!AU1278</f>
        <v>71</v>
      </c>
      <c r="K1355" s="37">
        <f>SUM(V1348:V1356)</f>
        <v>22.49</v>
      </c>
      <c r="L1355" s="39"/>
    </row>
    <row r="1356" spans="1:26" ht="14.25">
      <c r="A1356" s="59"/>
      <c r="B1356" s="60"/>
      <c r="C1356" s="60" t="s">
        <v>986</v>
      </c>
      <c r="D1356" s="42" t="s">
        <v>987</v>
      </c>
      <c r="E1356" s="43">
        <f>Source!AQ1278</f>
        <v>80.88</v>
      </c>
      <c r="F1356" s="44"/>
      <c r="G1356" s="45" t="str">
        <f>Source!DI1278</f>
        <v>)*1,2)*1,15</v>
      </c>
      <c r="H1356" s="44"/>
      <c r="I1356" s="45"/>
      <c r="J1356" s="45"/>
      <c r="K1356" s="44"/>
      <c r="L1356" s="46">
        <f>Source!U1278</f>
        <v>3.5716607999999996</v>
      </c>
    </row>
    <row r="1357" spans="1:26" ht="15">
      <c r="G1357" s="166">
        <f>H1350+H1351+H1353+H1354+H1355</f>
        <v>113.69</v>
      </c>
      <c r="H1357" s="166"/>
      <c r="J1357" s="166">
        <f>K1350+K1351+K1353+K1354+K1355</f>
        <v>113.77999999999999</v>
      </c>
      <c r="K1357" s="166"/>
      <c r="L1357" s="47">
        <f>Source!U1278</f>
        <v>3.5716607999999996</v>
      </c>
      <c r="O1357" s="26">
        <f>G1357</f>
        <v>113.69</v>
      </c>
      <c r="P1357" s="26">
        <f>J1357</f>
        <v>113.77999999999999</v>
      </c>
      <c r="Q1357" s="26">
        <f>L1357</f>
        <v>3.5716607999999996</v>
      </c>
      <c r="W1357">
        <f>IF(Source!BI1278&lt;=1,H1350+H1351+H1353+H1354+H1355, 0)</f>
        <v>113.69</v>
      </c>
      <c r="X1357">
        <f>IF(Source!BI1278=2,H1350+H1351+H1353+H1354+H1355, 0)</f>
        <v>0</v>
      </c>
      <c r="Y1357">
        <f>IF(Source!BI1278=3,H1350+H1351+H1353+H1354+H1355, 0)</f>
        <v>0</v>
      </c>
      <c r="Z1357">
        <f>IF(Source!BI1278=4,H1350+H1351+H1353+H1354+H1355, 0)</f>
        <v>0</v>
      </c>
    </row>
    <row r="1358" spans="1:26" ht="42.75">
      <c r="A1358" s="59" t="str">
        <f>Source!E1280</f>
        <v>249</v>
      </c>
      <c r="B1358" s="60" t="str">
        <f>Source!F1280</f>
        <v>19.1.01.03-0053</v>
      </c>
      <c r="C1358" s="60" t="str">
        <f>Source!G1280</f>
        <v>Воздуховоды из оцинкованной стали с шиной и уголками толщиной 1,0 мм, периметром 3200 мм</v>
      </c>
      <c r="D1358" s="42" t="str">
        <f>Source!H1280</f>
        <v>м2</v>
      </c>
      <c r="E1358" s="43">
        <f>Source!I1280</f>
        <v>3.2</v>
      </c>
      <c r="F1358" s="44">
        <f>Source!AL1280</f>
        <v>170.81</v>
      </c>
      <c r="G1358" s="45" t="str">
        <f>Source!DD1280</f>
        <v/>
      </c>
      <c r="H1358" s="44">
        <f>ROUND(Source!AC1280*Source!I1280, 2)</f>
        <v>546.59</v>
      </c>
      <c r="I1358" s="45" t="str">
        <f>Source!BO1280</f>
        <v/>
      </c>
      <c r="J1358" s="45">
        <f>IF(Source!BC1280&lt;&gt; 0, Source!BC1280, 1)</f>
        <v>1</v>
      </c>
      <c r="K1358" s="44">
        <f>Source!P1280</f>
        <v>546.59</v>
      </c>
      <c r="L1358" s="48"/>
      <c r="S1358">
        <f>ROUND((Source!FX1280/100)*((ROUND(Source!AF1280*Source!I1280, 2)+ROUND(Source!AE1280*Source!I1280, 2))), 2)</f>
        <v>0</v>
      </c>
      <c r="T1358">
        <f>Source!X1280</f>
        <v>0</v>
      </c>
      <c r="U1358">
        <f>ROUND((Source!FY1280/100)*((ROUND(Source!AF1280*Source!I1280, 2)+ROUND(Source!AE1280*Source!I1280, 2))), 2)</f>
        <v>0</v>
      </c>
      <c r="V1358">
        <f>Source!Y1280</f>
        <v>0</v>
      </c>
    </row>
    <row r="1359" spans="1:26" ht="15">
      <c r="G1359" s="166">
        <f>H1358</f>
        <v>546.59</v>
      </c>
      <c r="H1359" s="166"/>
      <c r="J1359" s="166">
        <f>K1358</f>
        <v>546.59</v>
      </c>
      <c r="K1359" s="166"/>
      <c r="L1359" s="47">
        <f>Source!U1280</f>
        <v>0</v>
      </c>
      <c r="O1359" s="26">
        <f>G1359</f>
        <v>546.59</v>
      </c>
      <c r="P1359" s="26">
        <f>J1359</f>
        <v>546.59</v>
      </c>
      <c r="Q1359" s="26">
        <f>L1359</f>
        <v>0</v>
      </c>
      <c r="W1359">
        <f>IF(Source!BI1280&lt;=1,H1358, 0)</f>
        <v>546.59</v>
      </c>
      <c r="X1359">
        <f>IF(Source!BI1280=2,H1358, 0)</f>
        <v>0</v>
      </c>
      <c r="Y1359">
        <f>IF(Source!BI1280=3,H1358, 0)</f>
        <v>0</v>
      </c>
      <c r="Z1359">
        <f>IF(Source!BI1280=4,H1358, 0)</f>
        <v>0</v>
      </c>
    </row>
    <row r="1360" spans="1:26" ht="105">
      <c r="A1360" s="16" t="str">
        <f>Source!E1282</f>
        <v>250</v>
      </c>
      <c r="B1360" s="58" t="s">
        <v>1053</v>
      </c>
      <c r="C1360" s="58" t="str">
        <f>Source!G1282</f>
        <v>Прокладка воздуховодов из листовой оцинкованной стали и алюминия класса П (плотные) толщиной 1,0 мм, диаметром от 900 до 1000 мм</v>
      </c>
      <c r="D1360" s="36" t="str">
        <f>Source!H1282</f>
        <v>100 м2</v>
      </c>
      <c r="E1360" s="22">
        <f>Source!I1282</f>
        <v>3.1399999999999997E-2</v>
      </c>
      <c r="F1360" s="37">
        <f>Source!AL1282+Source!AM1282+Source!AO1282</f>
        <v>1385.92</v>
      </c>
      <c r="G1360" s="38"/>
      <c r="H1360" s="37"/>
      <c r="I1360" s="38" t="str">
        <f>Source!BO1282</f>
        <v/>
      </c>
      <c r="J1360" s="38"/>
      <c r="K1360" s="37"/>
      <c r="L1360" s="39"/>
      <c r="S1360">
        <f>ROUND((Source!FX1282/100)*((ROUND(Source!AF1282*Source!I1282, 2)+ROUND(Source!AE1282*Source!I1282, 2))), 2)</f>
        <v>35.75</v>
      </c>
      <c r="T1360">
        <f>Source!X1282</f>
        <v>35.68</v>
      </c>
      <c r="U1360">
        <f>ROUND((Source!FY1282/100)*((ROUND(Source!AF1282*Source!I1282, 2)+ROUND(Source!AE1282*Source!I1282, 2))), 2)</f>
        <v>21.89</v>
      </c>
      <c r="V1360">
        <f>Source!Y1282</f>
        <v>22.03</v>
      </c>
    </row>
    <row r="1361" spans="1:26">
      <c r="C1361" s="29" t="str">
        <f>"Объем: "&amp;Source!I1282&amp;"=(3,14*"&amp;"1*"&amp;"1)/"&amp;"100"</f>
        <v>Объем: 0,0314=(3,14*1*1)/100</v>
      </c>
    </row>
    <row r="1362" spans="1:26" ht="14.25">
      <c r="A1362" s="16"/>
      <c r="B1362" s="58"/>
      <c r="C1362" s="58" t="s">
        <v>980</v>
      </c>
      <c r="D1362" s="36"/>
      <c r="E1362" s="22"/>
      <c r="F1362" s="37">
        <f>Source!AO1282</f>
        <v>706.89</v>
      </c>
      <c r="G1362" s="38" t="str">
        <f>Source!DG1282</f>
        <v>)*1,2)*1,15</v>
      </c>
      <c r="H1362" s="37">
        <f>ROUND(Source!AF1282*Source!I1282, 2)</f>
        <v>30.63</v>
      </c>
      <c r="I1362" s="38"/>
      <c r="J1362" s="38">
        <f>IF(Source!BA1282&lt;&gt; 0, Source!BA1282, 1)</f>
        <v>1</v>
      </c>
      <c r="K1362" s="37">
        <f>Source!S1282</f>
        <v>30.63</v>
      </c>
      <c r="L1362" s="39"/>
      <c r="R1362">
        <f>H1362</f>
        <v>30.63</v>
      </c>
    </row>
    <row r="1363" spans="1:26" ht="14.25">
      <c r="A1363" s="16"/>
      <c r="B1363" s="58"/>
      <c r="C1363" s="58" t="s">
        <v>104</v>
      </c>
      <c r="D1363" s="36"/>
      <c r="E1363" s="22"/>
      <c r="F1363" s="37">
        <f>Source!AM1282</f>
        <v>101.27</v>
      </c>
      <c r="G1363" s="38" t="str">
        <f>Source!DE1282</f>
        <v>)*1,2)*1,25</v>
      </c>
      <c r="H1363" s="37">
        <f>ROUND(Source!AD1282*Source!I1282, 2)</f>
        <v>4.7699999999999996</v>
      </c>
      <c r="I1363" s="38"/>
      <c r="J1363" s="38">
        <f>IF(Source!BB1282&lt;&gt; 0, Source!BB1282, 1)</f>
        <v>1</v>
      </c>
      <c r="K1363" s="37">
        <f>Source!Q1282</f>
        <v>4.7699999999999996</v>
      </c>
      <c r="L1363" s="39"/>
    </row>
    <row r="1364" spans="1:26" ht="14.25">
      <c r="A1364" s="16"/>
      <c r="B1364" s="58"/>
      <c r="C1364" s="58" t="s">
        <v>981</v>
      </c>
      <c r="D1364" s="36"/>
      <c r="E1364" s="22"/>
      <c r="F1364" s="37">
        <f>Source!AN1282</f>
        <v>8.5399999999999991</v>
      </c>
      <c r="G1364" s="38" t="str">
        <f>Source!DF1282</f>
        <v>)*1,2)*1,25</v>
      </c>
      <c r="H1364" s="40">
        <f>ROUND(Source!AE1282*Source!I1282, 2)</f>
        <v>0.4</v>
      </c>
      <c r="I1364" s="38"/>
      <c r="J1364" s="38">
        <f>IF(Source!BS1282&lt;&gt; 0, Source!BS1282, 1)</f>
        <v>1</v>
      </c>
      <c r="K1364" s="40">
        <f>Source!R1282</f>
        <v>0.4</v>
      </c>
      <c r="L1364" s="39"/>
      <c r="R1364">
        <f>H1364</f>
        <v>0.4</v>
      </c>
    </row>
    <row r="1365" spans="1:26" ht="14.25">
      <c r="A1365" s="16"/>
      <c r="B1365" s="58"/>
      <c r="C1365" s="58" t="s">
        <v>982</v>
      </c>
      <c r="D1365" s="36"/>
      <c r="E1365" s="22"/>
      <c r="F1365" s="37">
        <f>Source!AL1282</f>
        <v>577.76</v>
      </c>
      <c r="G1365" s="38" t="str">
        <f>Source!DD1282</f>
        <v/>
      </c>
      <c r="H1365" s="37">
        <f>ROUND(Source!AC1282*Source!I1282, 2)</f>
        <v>18.14</v>
      </c>
      <c r="I1365" s="38"/>
      <c r="J1365" s="38">
        <f>IF(Source!BC1282&lt;&gt; 0, Source!BC1282, 1)</f>
        <v>1</v>
      </c>
      <c r="K1365" s="37">
        <f>Source!P1282</f>
        <v>18.14</v>
      </c>
      <c r="L1365" s="39"/>
    </row>
    <row r="1366" spans="1:26" ht="14.25">
      <c r="A1366" s="16"/>
      <c r="B1366" s="58"/>
      <c r="C1366" s="58" t="s">
        <v>983</v>
      </c>
      <c r="D1366" s="36" t="s">
        <v>984</v>
      </c>
      <c r="E1366" s="22">
        <f>Source!BZ1282</f>
        <v>128</v>
      </c>
      <c r="F1366" s="167" t="str">
        <f>CONCATENATE(" )", Source!DL1282, Source!FT1282, "=", Source!FX1282)</f>
        <v xml:space="preserve"> )*0,9=115,2</v>
      </c>
      <c r="G1366" s="168"/>
      <c r="H1366" s="37">
        <f>SUM(S1360:S1368)</f>
        <v>35.75</v>
      </c>
      <c r="I1366" s="41"/>
      <c r="J1366" s="32">
        <f>Source!AT1282</f>
        <v>115</v>
      </c>
      <c r="K1366" s="37">
        <f>SUM(T1360:T1368)</f>
        <v>35.68</v>
      </c>
      <c r="L1366" s="39"/>
    </row>
    <row r="1367" spans="1:26" ht="14.25">
      <c r="A1367" s="16"/>
      <c r="B1367" s="58"/>
      <c r="C1367" s="58" t="s">
        <v>985</v>
      </c>
      <c r="D1367" s="36" t="s">
        <v>984</v>
      </c>
      <c r="E1367" s="22">
        <f>Source!CA1282</f>
        <v>83</v>
      </c>
      <c r="F1367" s="167" t="str">
        <f>CONCATENATE(" )", Source!DM1282, Source!FU1282, "=", Source!FY1282)</f>
        <v xml:space="preserve"> )*0,85=70,55</v>
      </c>
      <c r="G1367" s="168"/>
      <c r="H1367" s="37">
        <f>SUM(U1360:U1368)</f>
        <v>21.89</v>
      </c>
      <c r="I1367" s="41"/>
      <c r="J1367" s="32">
        <f>Source!AU1282</f>
        <v>71</v>
      </c>
      <c r="K1367" s="37">
        <f>SUM(V1360:V1368)</f>
        <v>22.03</v>
      </c>
      <c r="L1367" s="39"/>
    </row>
    <row r="1368" spans="1:26" ht="14.25">
      <c r="A1368" s="59"/>
      <c r="B1368" s="60"/>
      <c r="C1368" s="60" t="s">
        <v>986</v>
      </c>
      <c r="D1368" s="42" t="s">
        <v>987</v>
      </c>
      <c r="E1368" s="43">
        <f>Source!AQ1282</f>
        <v>80.88</v>
      </c>
      <c r="F1368" s="44"/>
      <c r="G1368" s="45" t="str">
        <f>Source!DI1282</f>
        <v>)*1,2)*1,15</v>
      </c>
      <c r="H1368" s="44"/>
      <c r="I1368" s="45"/>
      <c r="J1368" s="45"/>
      <c r="K1368" s="44"/>
      <c r="L1368" s="46">
        <f>Source!U1282</f>
        <v>3.5046921599999994</v>
      </c>
    </row>
    <row r="1369" spans="1:26" ht="15">
      <c r="G1369" s="166">
        <f>H1362+H1363+H1365+H1366+H1367</f>
        <v>111.17999999999999</v>
      </c>
      <c r="H1369" s="166"/>
      <c r="J1369" s="166">
        <f>K1362+K1363+K1365+K1366+K1367</f>
        <v>111.25</v>
      </c>
      <c r="K1369" s="166"/>
      <c r="L1369" s="47">
        <f>Source!U1282</f>
        <v>3.5046921599999994</v>
      </c>
      <c r="O1369" s="26">
        <f>G1369</f>
        <v>111.17999999999999</v>
      </c>
      <c r="P1369" s="26">
        <f>J1369</f>
        <v>111.25</v>
      </c>
      <c r="Q1369" s="26">
        <f>L1369</f>
        <v>3.5046921599999994</v>
      </c>
      <c r="W1369">
        <f>IF(Source!BI1282&lt;=1,H1362+H1363+H1365+H1366+H1367, 0)</f>
        <v>111.17999999999999</v>
      </c>
      <c r="X1369">
        <f>IF(Source!BI1282=2,H1362+H1363+H1365+H1366+H1367, 0)</f>
        <v>0</v>
      </c>
      <c r="Y1369">
        <f>IF(Source!BI1282=3,H1362+H1363+H1365+H1366+H1367, 0)</f>
        <v>0</v>
      </c>
      <c r="Z1369">
        <f>IF(Source!BI1282=4,H1362+H1363+H1365+H1366+H1367, 0)</f>
        <v>0</v>
      </c>
    </row>
    <row r="1370" spans="1:26" ht="42.75">
      <c r="A1370" s="59" t="str">
        <f>Source!E1284</f>
        <v>251</v>
      </c>
      <c r="B1370" s="60" t="str">
        <f>Source!F1284</f>
        <v>19.1.01.03-0082</v>
      </c>
      <c r="C1370" s="60" t="str">
        <f>Source!G1284</f>
        <v>Воздуховоды из оцинкованной стали толщиной 1,0 мм, диаметром до 1000 мм</v>
      </c>
      <c r="D1370" s="42" t="str">
        <f>Source!H1284</f>
        <v>м2</v>
      </c>
      <c r="E1370" s="43">
        <f>Source!I1284</f>
        <v>3.14</v>
      </c>
      <c r="F1370" s="44">
        <f>Source!AL1284</f>
        <v>102.06</v>
      </c>
      <c r="G1370" s="45" t="str">
        <f>Source!DD1284</f>
        <v/>
      </c>
      <c r="H1370" s="44">
        <f>ROUND(Source!AC1284*Source!I1284, 2)</f>
        <v>320.47000000000003</v>
      </c>
      <c r="I1370" s="45" t="str">
        <f>Source!BO1284</f>
        <v/>
      </c>
      <c r="J1370" s="45">
        <f>IF(Source!BC1284&lt;&gt; 0, Source!BC1284, 1)</f>
        <v>1</v>
      </c>
      <c r="K1370" s="44">
        <f>Source!P1284</f>
        <v>320.47000000000003</v>
      </c>
      <c r="L1370" s="48"/>
      <c r="S1370">
        <f>ROUND((Source!FX1284/100)*((ROUND(Source!AF1284*Source!I1284, 2)+ROUND(Source!AE1284*Source!I1284, 2))), 2)</f>
        <v>0</v>
      </c>
      <c r="T1370">
        <f>Source!X1284</f>
        <v>0</v>
      </c>
      <c r="U1370">
        <f>ROUND((Source!FY1284/100)*((ROUND(Source!AF1284*Source!I1284, 2)+ROUND(Source!AE1284*Source!I1284, 2))), 2)</f>
        <v>0</v>
      </c>
      <c r="V1370">
        <f>Source!Y1284</f>
        <v>0</v>
      </c>
    </row>
    <row r="1371" spans="1:26" ht="15">
      <c r="G1371" s="166">
        <f>H1370</f>
        <v>320.47000000000003</v>
      </c>
      <c r="H1371" s="166"/>
      <c r="J1371" s="166">
        <f>K1370</f>
        <v>320.47000000000003</v>
      </c>
      <c r="K1371" s="166"/>
      <c r="L1371" s="47">
        <f>Source!U1284</f>
        <v>0</v>
      </c>
      <c r="O1371" s="26">
        <f>G1371</f>
        <v>320.47000000000003</v>
      </c>
      <c r="P1371" s="26">
        <f>J1371</f>
        <v>320.47000000000003</v>
      </c>
      <c r="Q1371" s="26">
        <f>L1371</f>
        <v>0</v>
      </c>
      <c r="W1371">
        <f>IF(Source!BI1284&lt;=1,H1370, 0)</f>
        <v>320.47000000000003</v>
      </c>
      <c r="X1371">
        <f>IF(Source!BI1284=2,H1370, 0)</f>
        <v>0</v>
      </c>
      <c r="Y1371">
        <f>IF(Source!BI1284=3,H1370, 0)</f>
        <v>0</v>
      </c>
      <c r="Z1371">
        <f>IF(Source!BI1284=4,H1370, 0)</f>
        <v>0</v>
      </c>
    </row>
    <row r="1372" spans="1:26" ht="68.25">
      <c r="A1372" s="59" t="str">
        <f>Source!E1286</f>
        <v>252</v>
      </c>
      <c r="B1372" s="60" t="str">
        <f>Source!F1286</f>
        <v>прайс</v>
      </c>
      <c r="C1372" s="60" t="s">
        <v>1075</v>
      </c>
      <c r="D1372" s="42" t="str">
        <f>Source!H1286</f>
        <v>шт.</v>
      </c>
      <c r="E1372" s="43">
        <f>Source!I1286</f>
        <v>1</v>
      </c>
      <c r="F1372" s="44">
        <f>Source!AL1286</f>
        <v>24.71</v>
      </c>
      <c r="G1372" s="45" t="str">
        <f>Source!DD1286</f>
        <v/>
      </c>
      <c r="H1372" s="44">
        <f>ROUND(Source!AC1286*Source!I1286, 2)</f>
        <v>24.71</v>
      </c>
      <c r="I1372" s="45" t="str">
        <f>Source!BO1286</f>
        <v/>
      </c>
      <c r="J1372" s="45">
        <f>IF(Source!BC1286&lt;&gt; 0, Source!BC1286, 1)</f>
        <v>1</v>
      </c>
      <c r="K1372" s="44">
        <f>Source!P1286</f>
        <v>24.71</v>
      </c>
      <c r="L1372" s="48"/>
      <c r="S1372">
        <f>ROUND((Source!FX1286/100)*((ROUND(Source!AF1286*Source!I1286, 2)+ROUND(Source!AE1286*Source!I1286, 2))), 2)</f>
        <v>0</v>
      </c>
      <c r="T1372">
        <f>Source!X1286</f>
        <v>0</v>
      </c>
      <c r="U1372">
        <f>ROUND((Source!FY1286/100)*((ROUND(Source!AF1286*Source!I1286, 2)+ROUND(Source!AE1286*Source!I1286, 2))), 2)</f>
        <v>0</v>
      </c>
      <c r="V1372">
        <f>Source!Y1286</f>
        <v>0</v>
      </c>
    </row>
    <row r="1373" spans="1:26" ht="15">
      <c r="G1373" s="166">
        <f>H1372</f>
        <v>24.71</v>
      </c>
      <c r="H1373" s="166"/>
      <c r="J1373" s="166">
        <f>K1372</f>
        <v>24.71</v>
      </c>
      <c r="K1373" s="166"/>
      <c r="L1373" s="47">
        <f>Source!U1286</f>
        <v>0</v>
      </c>
      <c r="O1373" s="26">
        <f>G1373</f>
        <v>24.71</v>
      </c>
      <c r="P1373" s="26">
        <f>J1373</f>
        <v>24.71</v>
      </c>
      <c r="Q1373" s="26">
        <f>L1373</f>
        <v>0</v>
      </c>
      <c r="W1373">
        <f>IF(Source!BI1286&lt;=1,H1372, 0)</f>
        <v>24.71</v>
      </c>
      <c r="X1373">
        <f>IF(Source!BI1286=2,H1372, 0)</f>
        <v>0</v>
      </c>
      <c r="Y1373">
        <f>IF(Source!BI1286=3,H1372, 0)</f>
        <v>0</v>
      </c>
      <c r="Z1373">
        <f>IF(Source!BI1286=4,H1372, 0)</f>
        <v>0</v>
      </c>
    </row>
    <row r="1374" spans="1:26" ht="68.25">
      <c r="A1374" s="59" t="str">
        <f>Source!E1288</f>
        <v>253</v>
      </c>
      <c r="B1374" s="60" t="str">
        <f>Source!F1288</f>
        <v>прайс</v>
      </c>
      <c r="C1374" s="60" t="s">
        <v>1055</v>
      </c>
      <c r="D1374" s="42" t="str">
        <f>Source!H1288</f>
        <v>шт.</v>
      </c>
      <c r="E1374" s="43">
        <f>Source!I1288</f>
        <v>1</v>
      </c>
      <c r="F1374" s="44">
        <f>Source!AL1288</f>
        <v>124.67999999999999</v>
      </c>
      <c r="G1374" s="45" t="str">
        <f>Source!DD1288</f>
        <v/>
      </c>
      <c r="H1374" s="44">
        <f>ROUND(Source!AC1288*Source!I1288, 2)</f>
        <v>124.68</v>
      </c>
      <c r="I1374" s="45" t="str">
        <f>Source!BO1288</f>
        <v/>
      </c>
      <c r="J1374" s="45">
        <f>IF(Source!BC1288&lt;&gt; 0, Source!BC1288, 1)</f>
        <v>1</v>
      </c>
      <c r="K1374" s="44">
        <f>Source!P1288</f>
        <v>124.68</v>
      </c>
      <c r="L1374" s="48"/>
      <c r="S1374">
        <f>ROUND((Source!FX1288/100)*((ROUND(Source!AF1288*Source!I1288, 2)+ROUND(Source!AE1288*Source!I1288, 2))), 2)</f>
        <v>0</v>
      </c>
      <c r="T1374">
        <f>Source!X1288</f>
        <v>0</v>
      </c>
      <c r="U1374">
        <f>ROUND((Source!FY1288/100)*((ROUND(Source!AF1288*Source!I1288, 2)+ROUND(Source!AE1288*Source!I1288, 2))), 2)</f>
        <v>0</v>
      </c>
      <c r="V1374">
        <f>Source!Y1288</f>
        <v>0</v>
      </c>
    </row>
    <row r="1375" spans="1:26" ht="15">
      <c r="G1375" s="166">
        <f>H1374</f>
        <v>124.68</v>
      </c>
      <c r="H1375" s="166"/>
      <c r="J1375" s="166">
        <f>K1374</f>
        <v>124.68</v>
      </c>
      <c r="K1375" s="166"/>
      <c r="L1375" s="47">
        <f>Source!U1288</f>
        <v>0</v>
      </c>
      <c r="O1375" s="26">
        <f>G1375</f>
        <v>124.68</v>
      </c>
      <c r="P1375" s="26">
        <f>J1375</f>
        <v>124.68</v>
      </c>
      <c r="Q1375" s="26">
        <f>L1375</f>
        <v>0</v>
      </c>
      <c r="W1375">
        <f>IF(Source!BI1288&lt;=1,H1374, 0)</f>
        <v>124.68</v>
      </c>
      <c r="X1375">
        <f>IF(Source!BI1288=2,H1374, 0)</f>
        <v>0</v>
      </c>
      <c r="Y1375">
        <f>IF(Source!BI1288=3,H1374, 0)</f>
        <v>0</v>
      </c>
      <c r="Z1375">
        <f>IF(Source!BI1288=4,H1374, 0)</f>
        <v>0</v>
      </c>
    </row>
    <row r="1377" spans="1:32" ht="15">
      <c r="A1377" s="171" t="str">
        <f>CONCATENATE("Итого по разделу: ",IF(Source!G1292&lt;&gt;"Новый раздел", Source!G1292, ""))</f>
        <v>Итого по разделу: 22.Система ПД3(сетевые элементы)</v>
      </c>
      <c r="B1377" s="171"/>
      <c r="C1377" s="171"/>
      <c r="D1377" s="171"/>
      <c r="E1377" s="171"/>
      <c r="F1377" s="171"/>
      <c r="G1377" s="159">
        <f>SUM(O1318:O1376)</f>
        <v>4682.6900000000005</v>
      </c>
      <c r="H1377" s="159"/>
      <c r="I1377" s="35"/>
      <c r="J1377" s="159">
        <f>SUM(P1318:P1376)</f>
        <v>4683.2200000000012</v>
      </c>
      <c r="K1377" s="159"/>
      <c r="L1377" s="47">
        <f>SUM(Q1318:Q1376)</f>
        <v>19.25926896</v>
      </c>
      <c r="AF1377" s="63" t="str">
        <f>CONCATENATE("Итого по разделу: ",IF(Source!G1292&lt;&gt;"Новый раздел", Source!G1292, ""))</f>
        <v>Итого по разделу: 22.Система ПД3(сетевые элементы)</v>
      </c>
    </row>
    <row r="1381" spans="1:32" ht="16.5">
      <c r="A1381" s="169" t="str">
        <f>CONCATENATE("Раздел: ",IF(Source!G1322&lt;&gt;"Новый раздел", Source!G1322, ""))</f>
        <v>Раздел: 23.Система ПД4(сетевые элементы)</v>
      </c>
      <c r="B1381" s="169"/>
      <c r="C1381" s="169"/>
      <c r="D1381" s="169"/>
      <c r="E1381" s="169"/>
      <c r="F1381" s="169"/>
      <c r="G1381" s="169"/>
      <c r="H1381" s="169"/>
      <c r="I1381" s="169"/>
      <c r="J1381" s="169"/>
      <c r="K1381" s="169"/>
      <c r="L1381" s="169"/>
    </row>
    <row r="1382" spans="1:32" ht="105">
      <c r="A1382" s="16" t="str">
        <f>Source!E1327</f>
        <v>255</v>
      </c>
      <c r="B1382" s="58" t="s">
        <v>1048</v>
      </c>
      <c r="C1382" s="58" t="str">
        <f>Source!G1327</f>
        <v>Установка клапанов огнезадерживающих с ручной регулировкой периметром до 3200 мм</v>
      </c>
      <c r="D1382" s="36" t="str">
        <f>Source!H1327</f>
        <v>ШТ</v>
      </c>
      <c r="E1382" s="22">
        <f>Source!I1327</f>
        <v>2</v>
      </c>
      <c r="F1382" s="37">
        <f>Source!AL1327+Source!AM1327+Source!AO1327</f>
        <v>90.42</v>
      </c>
      <c r="G1382" s="38"/>
      <c r="H1382" s="37"/>
      <c r="I1382" s="38" t="str">
        <f>Source!BO1327</f>
        <v/>
      </c>
      <c r="J1382" s="38"/>
      <c r="K1382" s="37"/>
      <c r="L1382" s="39"/>
      <c r="S1382">
        <f>ROUND((Source!FX1327/100)*((ROUND(Source!AF1327*Source!I1327, 2)+ROUND(Source!AE1327*Source!I1327, 2))), 2)</f>
        <v>167.04</v>
      </c>
      <c r="T1382">
        <f>Source!X1327</f>
        <v>166.75</v>
      </c>
      <c r="U1382">
        <f>ROUND((Source!FY1327/100)*((ROUND(Source!AF1327*Source!I1327, 2)+ROUND(Source!AE1327*Source!I1327, 2))), 2)</f>
        <v>102.3</v>
      </c>
      <c r="V1382">
        <f>Source!Y1327</f>
        <v>102.95</v>
      </c>
    </row>
    <row r="1383" spans="1:32" ht="14.25">
      <c r="A1383" s="16"/>
      <c r="B1383" s="58"/>
      <c r="C1383" s="58" t="s">
        <v>980</v>
      </c>
      <c r="D1383" s="36"/>
      <c r="E1383" s="22"/>
      <c r="F1383" s="37">
        <f>Source!AO1327</f>
        <v>52</v>
      </c>
      <c r="G1383" s="38" t="str">
        <f>Source!DG1327</f>
        <v>)*1,2)*1,15</v>
      </c>
      <c r="H1383" s="37">
        <f>ROUND(Source!AF1327*Source!I1327, 2)</f>
        <v>143.52000000000001</v>
      </c>
      <c r="I1383" s="38"/>
      <c r="J1383" s="38">
        <f>IF(Source!BA1327&lt;&gt; 0, Source!BA1327, 1)</f>
        <v>1</v>
      </c>
      <c r="K1383" s="37">
        <f>Source!S1327</f>
        <v>143.52000000000001</v>
      </c>
      <c r="L1383" s="39"/>
      <c r="R1383">
        <f>H1383</f>
        <v>143.52000000000001</v>
      </c>
    </row>
    <row r="1384" spans="1:32" ht="14.25">
      <c r="A1384" s="16"/>
      <c r="B1384" s="58"/>
      <c r="C1384" s="58" t="s">
        <v>104</v>
      </c>
      <c r="D1384" s="36"/>
      <c r="E1384" s="22"/>
      <c r="F1384" s="37">
        <f>Source!AM1327</f>
        <v>7.33</v>
      </c>
      <c r="G1384" s="38" t="str">
        <f>Source!DE1327</f>
        <v>)*1,2)*1,25</v>
      </c>
      <c r="H1384" s="37">
        <f>ROUND(Source!AD1327*Source!I1327, 2)</f>
        <v>22</v>
      </c>
      <c r="I1384" s="38"/>
      <c r="J1384" s="38">
        <f>IF(Source!BB1327&lt;&gt; 0, Source!BB1327, 1)</f>
        <v>1</v>
      </c>
      <c r="K1384" s="37">
        <f>Source!Q1327</f>
        <v>22</v>
      </c>
      <c r="L1384" s="39"/>
    </row>
    <row r="1385" spans="1:32" ht="14.25">
      <c r="A1385" s="16"/>
      <c r="B1385" s="58"/>
      <c r="C1385" s="58" t="s">
        <v>981</v>
      </c>
      <c r="D1385" s="36"/>
      <c r="E1385" s="22"/>
      <c r="F1385" s="37">
        <f>Source!AN1327</f>
        <v>0.49</v>
      </c>
      <c r="G1385" s="38" t="str">
        <f>Source!DF1327</f>
        <v>)*1,2)*1,25</v>
      </c>
      <c r="H1385" s="40">
        <f>ROUND(Source!AE1327*Source!I1327, 2)</f>
        <v>1.48</v>
      </c>
      <c r="I1385" s="38"/>
      <c r="J1385" s="38">
        <f>IF(Source!BS1327&lt;&gt; 0, Source!BS1327, 1)</f>
        <v>1</v>
      </c>
      <c r="K1385" s="40">
        <f>Source!R1327</f>
        <v>1.48</v>
      </c>
      <c r="L1385" s="39"/>
      <c r="R1385">
        <f>H1385</f>
        <v>1.48</v>
      </c>
    </row>
    <row r="1386" spans="1:32" ht="14.25">
      <c r="A1386" s="16"/>
      <c r="B1386" s="58"/>
      <c r="C1386" s="58" t="s">
        <v>982</v>
      </c>
      <c r="D1386" s="36"/>
      <c r="E1386" s="22"/>
      <c r="F1386" s="37">
        <f>Source!AL1327</f>
        <v>31.09</v>
      </c>
      <c r="G1386" s="38" t="str">
        <f>Source!DD1327</f>
        <v/>
      </c>
      <c r="H1386" s="37">
        <f>ROUND(Source!AC1327*Source!I1327, 2)</f>
        <v>62.18</v>
      </c>
      <c r="I1386" s="38"/>
      <c r="J1386" s="38">
        <f>IF(Source!BC1327&lt;&gt; 0, Source!BC1327, 1)</f>
        <v>1</v>
      </c>
      <c r="K1386" s="37">
        <f>Source!P1327</f>
        <v>62.18</v>
      </c>
      <c r="L1386" s="39"/>
    </row>
    <row r="1387" spans="1:32" ht="14.25">
      <c r="A1387" s="16"/>
      <c r="B1387" s="58"/>
      <c r="C1387" s="58" t="s">
        <v>983</v>
      </c>
      <c r="D1387" s="36" t="s">
        <v>984</v>
      </c>
      <c r="E1387" s="22">
        <f>Source!BZ1327</f>
        <v>128</v>
      </c>
      <c r="F1387" s="167" t="str">
        <f>CONCATENATE(" )", Source!DL1327, Source!FT1327, "=", Source!FX1327)</f>
        <v xml:space="preserve"> )*0,9=115,2</v>
      </c>
      <c r="G1387" s="168"/>
      <c r="H1387" s="37">
        <f>SUM(S1382:S1389)</f>
        <v>167.04</v>
      </c>
      <c r="I1387" s="41"/>
      <c r="J1387" s="32">
        <f>Source!AT1327</f>
        <v>115</v>
      </c>
      <c r="K1387" s="37">
        <f>SUM(T1382:T1389)</f>
        <v>166.75</v>
      </c>
      <c r="L1387" s="39"/>
    </row>
    <row r="1388" spans="1:32" ht="14.25">
      <c r="A1388" s="16"/>
      <c r="B1388" s="58"/>
      <c r="C1388" s="58" t="s">
        <v>985</v>
      </c>
      <c r="D1388" s="36" t="s">
        <v>984</v>
      </c>
      <c r="E1388" s="22">
        <f>Source!CA1327</f>
        <v>83</v>
      </c>
      <c r="F1388" s="167" t="str">
        <f>CONCATENATE(" )", Source!DM1327, Source!FU1327, "=", Source!FY1327)</f>
        <v xml:space="preserve"> )*0,85=70,55</v>
      </c>
      <c r="G1388" s="168"/>
      <c r="H1388" s="37">
        <f>SUM(U1382:U1389)</f>
        <v>102.3</v>
      </c>
      <c r="I1388" s="41"/>
      <c r="J1388" s="32">
        <f>Source!AU1327</f>
        <v>71</v>
      </c>
      <c r="K1388" s="37">
        <f>SUM(V1382:V1389)</f>
        <v>102.95</v>
      </c>
      <c r="L1388" s="39"/>
    </row>
    <row r="1389" spans="1:32" ht="14.25">
      <c r="A1389" s="59"/>
      <c r="B1389" s="60"/>
      <c r="C1389" s="60" t="s">
        <v>986</v>
      </c>
      <c r="D1389" s="42" t="s">
        <v>987</v>
      </c>
      <c r="E1389" s="43">
        <f>Source!AQ1327</f>
        <v>5.95</v>
      </c>
      <c r="F1389" s="44"/>
      <c r="G1389" s="45" t="str">
        <f>Source!DI1327</f>
        <v>)*1,2)*1,15</v>
      </c>
      <c r="H1389" s="44"/>
      <c r="I1389" s="45"/>
      <c r="J1389" s="45"/>
      <c r="K1389" s="44"/>
      <c r="L1389" s="46">
        <f>Source!U1327</f>
        <v>16.421999999999997</v>
      </c>
    </row>
    <row r="1390" spans="1:32" ht="15">
      <c r="G1390" s="166">
        <f>H1383+H1384+H1386+H1387+H1388</f>
        <v>497.04</v>
      </c>
      <c r="H1390" s="166"/>
      <c r="J1390" s="166">
        <f>K1383+K1384+K1386+K1387+K1388</f>
        <v>497.40000000000003</v>
      </c>
      <c r="K1390" s="166"/>
      <c r="L1390" s="47">
        <f>Source!U1327</f>
        <v>16.421999999999997</v>
      </c>
      <c r="O1390" s="26">
        <f>G1390</f>
        <v>497.04</v>
      </c>
      <c r="P1390" s="26">
        <f>J1390</f>
        <v>497.40000000000003</v>
      </c>
      <c r="Q1390" s="26">
        <f>L1390</f>
        <v>16.421999999999997</v>
      </c>
      <c r="W1390">
        <f>IF(Source!BI1327&lt;=1,H1383+H1384+H1386+H1387+H1388, 0)</f>
        <v>497.04</v>
      </c>
      <c r="X1390">
        <f>IF(Source!BI1327=2,H1383+H1384+H1386+H1387+H1388, 0)</f>
        <v>0</v>
      </c>
      <c r="Y1390">
        <f>IF(Source!BI1327=3,H1383+H1384+H1386+H1387+H1388, 0)</f>
        <v>0</v>
      </c>
      <c r="Z1390">
        <f>IF(Source!BI1327=4,H1383+H1384+H1386+H1387+H1388, 0)</f>
        <v>0</v>
      </c>
    </row>
    <row r="1391" spans="1:32" ht="28.5">
      <c r="A1391" s="16" t="str">
        <f>Source!E1329</f>
        <v>256</v>
      </c>
      <c r="B1391" s="58" t="str">
        <f>Source!F1329</f>
        <v>08.1.03.04-0001</v>
      </c>
      <c r="C1391" s="58" t="str">
        <f>Source!G1329</f>
        <v>Блочки</v>
      </c>
      <c r="D1391" s="36" t="str">
        <f>Source!H1329</f>
        <v>10 шт.</v>
      </c>
      <c r="E1391" s="22">
        <f>Source!I1329</f>
        <v>0.4</v>
      </c>
      <c r="F1391" s="37">
        <f>Source!AL1329</f>
        <v>228</v>
      </c>
      <c r="G1391" s="38" t="str">
        <f>Source!DD1329</f>
        <v/>
      </c>
      <c r="H1391" s="37">
        <f>ROUND(Source!AC1329*Source!I1329, 2)</f>
        <v>91.2</v>
      </c>
      <c r="I1391" s="38" t="str">
        <f>Source!BO1329</f>
        <v/>
      </c>
      <c r="J1391" s="38">
        <f>IF(Source!BC1329&lt;&gt; 0, Source!BC1329, 1)</f>
        <v>1</v>
      </c>
      <c r="K1391" s="37">
        <f>Source!P1329</f>
        <v>91.2</v>
      </c>
      <c r="L1391" s="39"/>
      <c r="S1391">
        <f>ROUND((Source!FX1329/100)*((ROUND(Source!AF1329*Source!I1329, 2)+ROUND(Source!AE1329*Source!I1329, 2))), 2)</f>
        <v>0</v>
      </c>
      <c r="T1391">
        <f>Source!X1329</f>
        <v>0</v>
      </c>
      <c r="U1391">
        <f>ROUND((Source!FY1329/100)*((ROUND(Source!AF1329*Source!I1329, 2)+ROUND(Source!AE1329*Source!I1329, 2))), 2)</f>
        <v>0</v>
      </c>
      <c r="V1391">
        <f>Source!Y1329</f>
        <v>0</v>
      </c>
    </row>
    <row r="1392" spans="1:32">
      <c r="A1392" s="30"/>
      <c r="B1392" s="30"/>
      <c r="C1392" s="31" t="str">
        <f>"Объем: "&amp;Source!I1329&amp;"=4/"&amp;"10"</f>
        <v>Объем: 0,4=4/10</v>
      </c>
      <c r="D1392" s="30"/>
      <c r="E1392" s="30"/>
      <c r="F1392" s="30"/>
      <c r="G1392" s="30"/>
      <c r="H1392" s="30"/>
      <c r="I1392" s="30"/>
      <c r="J1392" s="30"/>
      <c r="K1392" s="30"/>
      <c r="L1392" s="30"/>
    </row>
    <row r="1393" spans="1:26" ht="15">
      <c r="G1393" s="166">
        <f>H1391</f>
        <v>91.2</v>
      </c>
      <c r="H1393" s="166"/>
      <c r="J1393" s="166">
        <f>K1391</f>
        <v>91.2</v>
      </c>
      <c r="K1393" s="166"/>
      <c r="L1393" s="47">
        <f>Source!U1329</f>
        <v>0</v>
      </c>
      <c r="O1393" s="26">
        <f>G1393</f>
        <v>91.2</v>
      </c>
      <c r="P1393" s="26">
        <f>J1393</f>
        <v>91.2</v>
      </c>
      <c r="Q1393" s="26">
        <f>L1393</f>
        <v>0</v>
      </c>
      <c r="W1393">
        <f>IF(Source!BI1329&lt;=1,H1391, 0)</f>
        <v>91.2</v>
      </c>
      <c r="X1393">
        <f>IF(Source!BI1329=2,H1391, 0)</f>
        <v>0</v>
      </c>
      <c r="Y1393">
        <f>IF(Source!BI1329=3,H1391, 0)</f>
        <v>0</v>
      </c>
      <c r="Z1393">
        <f>IF(Source!BI1329=4,H1391, 0)</f>
        <v>0</v>
      </c>
    </row>
    <row r="1394" spans="1:26" ht="28.5">
      <c r="A1394" s="59" t="str">
        <f>Source!E1331</f>
        <v>257</v>
      </c>
      <c r="B1394" s="60" t="str">
        <f>Source!F1331</f>
        <v>20.1.02.19-0015</v>
      </c>
      <c r="C1394" s="60" t="str">
        <f>Source!G1331</f>
        <v>Трос стальной</v>
      </c>
      <c r="D1394" s="42" t="str">
        <f>Source!H1331</f>
        <v>м</v>
      </c>
      <c r="E1394" s="43">
        <f>Source!I1331</f>
        <v>18.600000000000001</v>
      </c>
      <c r="F1394" s="44">
        <f>Source!AL1331</f>
        <v>12.03</v>
      </c>
      <c r="G1394" s="45" t="str">
        <f>Source!DD1331</f>
        <v/>
      </c>
      <c r="H1394" s="44">
        <f>ROUND(Source!AC1331*Source!I1331, 2)</f>
        <v>223.76</v>
      </c>
      <c r="I1394" s="45" t="str">
        <f>Source!BO1331</f>
        <v/>
      </c>
      <c r="J1394" s="45">
        <f>IF(Source!BC1331&lt;&gt; 0, Source!BC1331, 1)</f>
        <v>1</v>
      </c>
      <c r="K1394" s="44">
        <f>Source!P1331</f>
        <v>223.76</v>
      </c>
      <c r="L1394" s="48"/>
      <c r="S1394">
        <f>ROUND((Source!FX1331/100)*((ROUND(Source!AF1331*Source!I1331, 2)+ROUND(Source!AE1331*Source!I1331, 2))), 2)</f>
        <v>0</v>
      </c>
      <c r="T1394">
        <f>Source!X1331</f>
        <v>0</v>
      </c>
      <c r="U1394">
        <f>ROUND((Source!FY1331/100)*((ROUND(Source!AF1331*Source!I1331, 2)+ROUND(Source!AE1331*Source!I1331, 2))), 2)</f>
        <v>0</v>
      </c>
      <c r="V1394">
        <f>Source!Y1331</f>
        <v>0</v>
      </c>
    </row>
    <row r="1395" spans="1:26" ht="15">
      <c r="G1395" s="166">
        <f>H1394</f>
        <v>223.76</v>
      </c>
      <c r="H1395" s="166"/>
      <c r="J1395" s="166">
        <f>K1394</f>
        <v>223.76</v>
      </c>
      <c r="K1395" s="166"/>
      <c r="L1395" s="47">
        <f>Source!U1331</f>
        <v>0</v>
      </c>
      <c r="O1395" s="26">
        <f>G1395</f>
        <v>223.76</v>
      </c>
      <c r="P1395" s="26">
        <f>J1395</f>
        <v>223.76</v>
      </c>
      <c r="Q1395" s="26">
        <f>L1395</f>
        <v>0</v>
      </c>
      <c r="W1395">
        <f>IF(Source!BI1331&lt;=1,H1394, 0)</f>
        <v>0</v>
      </c>
      <c r="X1395">
        <f>IF(Source!BI1331=2,H1394, 0)</f>
        <v>223.76</v>
      </c>
      <c r="Y1395">
        <f>IF(Source!BI1331=3,H1394, 0)</f>
        <v>0</v>
      </c>
      <c r="Z1395">
        <f>IF(Source!BI1331=4,H1394, 0)</f>
        <v>0</v>
      </c>
    </row>
    <row r="1396" spans="1:26" ht="68.25">
      <c r="A1396" s="59" t="str">
        <f>Source!E1333</f>
        <v>258</v>
      </c>
      <c r="B1396" s="60" t="str">
        <f>Source!F1333</f>
        <v>прайс</v>
      </c>
      <c r="C1396" s="60" t="s">
        <v>1076</v>
      </c>
      <c r="D1396" s="42" t="str">
        <f>Source!H1333</f>
        <v>шт.</v>
      </c>
      <c r="E1396" s="43">
        <f>Source!I1333</f>
        <v>2</v>
      </c>
      <c r="F1396" s="44">
        <f>Source!AL1333</f>
        <v>1441.96</v>
      </c>
      <c r="G1396" s="45" t="str">
        <f>Source!DD1333</f>
        <v/>
      </c>
      <c r="H1396" s="44">
        <f>ROUND(Source!AC1333*Source!I1333, 2)</f>
        <v>2883.92</v>
      </c>
      <c r="I1396" s="45" t="str">
        <f>Source!BO1333</f>
        <v/>
      </c>
      <c r="J1396" s="45">
        <f>IF(Source!BC1333&lt;&gt; 0, Source!BC1333, 1)</f>
        <v>1</v>
      </c>
      <c r="K1396" s="44">
        <f>Source!P1333</f>
        <v>2883.92</v>
      </c>
      <c r="L1396" s="48"/>
      <c r="S1396">
        <f>ROUND((Source!FX1333/100)*((ROUND(Source!AF1333*Source!I1333, 2)+ROUND(Source!AE1333*Source!I1333, 2))), 2)</f>
        <v>0</v>
      </c>
      <c r="T1396">
        <f>Source!X1333</f>
        <v>0</v>
      </c>
      <c r="U1396">
        <f>ROUND((Source!FY1333/100)*((ROUND(Source!AF1333*Source!I1333, 2)+ROUND(Source!AE1333*Source!I1333, 2))), 2)</f>
        <v>0</v>
      </c>
      <c r="V1396">
        <f>Source!Y1333</f>
        <v>0</v>
      </c>
    </row>
    <row r="1397" spans="1:26" ht="15">
      <c r="G1397" s="166">
        <f>H1396</f>
        <v>2883.92</v>
      </c>
      <c r="H1397" s="166"/>
      <c r="J1397" s="166">
        <f>K1396</f>
        <v>2883.92</v>
      </c>
      <c r="K1397" s="166"/>
      <c r="L1397" s="47">
        <f>Source!U1333</f>
        <v>0</v>
      </c>
      <c r="O1397" s="26">
        <f>G1397</f>
        <v>2883.92</v>
      </c>
      <c r="P1397" s="26">
        <f>J1397</f>
        <v>2883.92</v>
      </c>
      <c r="Q1397" s="26">
        <f>L1397</f>
        <v>0</v>
      </c>
      <c r="W1397">
        <f>IF(Source!BI1333&lt;=1,H1396, 0)</f>
        <v>2883.92</v>
      </c>
      <c r="X1397">
        <f>IF(Source!BI1333=2,H1396, 0)</f>
        <v>0</v>
      </c>
      <c r="Y1397">
        <f>IF(Source!BI1333=3,H1396, 0)</f>
        <v>0</v>
      </c>
      <c r="Z1397">
        <f>IF(Source!BI1333=4,H1396, 0)</f>
        <v>0</v>
      </c>
    </row>
    <row r="1398" spans="1:26" ht="105">
      <c r="A1398" s="16" t="str">
        <f>Source!E1335</f>
        <v>259</v>
      </c>
      <c r="B1398" s="58" t="s">
        <v>1051</v>
      </c>
      <c r="C1398" s="58" t="str">
        <f>Source!G1335</f>
        <v>Обертывание поверхности изоляции рулонными материалами насухо с проклейкой швов</v>
      </c>
      <c r="D1398" s="36" t="str">
        <f>Source!H1335</f>
        <v>100 м2</v>
      </c>
      <c r="E1398" s="22">
        <f>Source!I1335</f>
        <v>0.28000000000000003</v>
      </c>
      <c r="F1398" s="37">
        <f>Source!AL1335+Source!AM1335+Source!AO1335</f>
        <v>824.45</v>
      </c>
      <c r="G1398" s="38"/>
      <c r="H1398" s="37"/>
      <c r="I1398" s="38" t="str">
        <f>Source!BO1335</f>
        <v/>
      </c>
      <c r="J1398" s="38"/>
      <c r="K1398" s="37"/>
      <c r="L1398" s="39"/>
      <c r="S1398">
        <f>ROUND((Source!FX1335/100)*((ROUND(Source!AF1335*Source!I1335, 2)+ROUND(Source!AE1335*Source!I1335, 2))), 2)</f>
        <v>98.15</v>
      </c>
      <c r="T1398">
        <f>Source!X1335</f>
        <v>98.15</v>
      </c>
      <c r="U1398">
        <f>ROUND((Source!FY1335/100)*((ROUND(Source!AF1335*Source!I1335, 2)+ROUND(Source!AE1335*Source!I1335, 2))), 2)</f>
        <v>64.89</v>
      </c>
      <c r="V1398">
        <f>Source!Y1335</f>
        <v>65.44</v>
      </c>
    </row>
    <row r="1399" spans="1:26">
      <c r="C1399" s="29" t="str">
        <f>"Объем: "&amp;Source!I1335&amp;"=28/"&amp;"100"</f>
        <v>Объем: 0,28=28/100</v>
      </c>
    </row>
    <row r="1400" spans="1:26" ht="14.25">
      <c r="A1400" s="16"/>
      <c r="B1400" s="58"/>
      <c r="C1400" s="58" t="s">
        <v>980</v>
      </c>
      <c r="D1400" s="36"/>
      <c r="E1400" s="22"/>
      <c r="F1400" s="37">
        <f>Source!AO1335</f>
        <v>276.31</v>
      </c>
      <c r="G1400" s="38" t="str">
        <f>Source!DG1335</f>
        <v>)*1,2)*1,15</v>
      </c>
      <c r="H1400" s="37">
        <f>ROUND(Source!AF1335*Source!I1335, 2)</f>
        <v>106.77</v>
      </c>
      <c r="I1400" s="38"/>
      <c r="J1400" s="38">
        <f>IF(Source!BA1335&lt;&gt; 0, Source!BA1335, 1)</f>
        <v>1</v>
      </c>
      <c r="K1400" s="37">
        <f>Source!S1335</f>
        <v>106.77</v>
      </c>
      <c r="L1400" s="39"/>
      <c r="R1400">
        <f>H1400</f>
        <v>106.77</v>
      </c>
    </row>
    <row r="1401" spans="1:26" ht="14.25">
      <c r="A1401" s="16"/>
      <c r="B1401" s="58"/>
      <c r="C1401" s="58" t="s">
        <v>104</v>
      </c>
      <c r="D1401" s="36"/>
      <c r="E1401" s="22"/>
      <c r="F1401" s="37">
        <f>Source!AM1335</f>
        <v>40.5</v>
      </c>
      <c r="G1401" s="38" t="str">
        <f>Source!DE1335</f>
        <v>)*1,2)*1,25</v>
      </c>
      <c r="H1401" s="37">
        <f>ROUND(Source!AD1335*Source!I1335, 2)</f>
        <v>17.010000000000002</v>
      </c>
      <c r="I1401" s="38"/>
      <c r="J1401" s="38">
        <f>IF(Source!BB1335&lt;&gt; 0, Source!BB1335, 1)</f>
        <v>1</v>
      </c>
      <c r="K1401" s="37">
        <f>Source!Q1335</f>
        <v>17.010000000000002</v>
      </c>
      <c r="L1401" s="39"/>
    </row>
    <row r="1402" spans="1:26" ht="14.25">
      <c r="A1402" s="16"/>
      <c r="B1402" s="58"/>
      <c r="C1402" s="58" t="s">
        <v>981</v>
      </c>
      <c r="D1402" s="36"/>
      <c r="E1402" s="22"/>
      <c r="F1402" s="37">
        <f>Source!AN1335</f>
        <v>5.45</v>
      </c>
      <c r="G1402" s="38" t="str">
        <f>Source!DF1335</f>
        <v>)*1,2)*1,25</v>
      </c>
      <c r="H1402" s="40">
        <f>ROUND(Source!AE1335*Source!I1335, 2)</f>
        <v>2.29</v>
      </c>
      <c r="I1402" s="38"/>
      <c r="J1402" s="38">
        <f>IF(Source!BS1335&lt;&gt; 0, Source!BS1335, 1)</f>
        <v>1</v>
      </c>
      <c r="K1402" s="40">
        <f>Source!R1335</f>
        <v>2.29</v>
      </c>
      <c r="L1402" s="39"/>
      <c r="R1402">
        <f>H1402</f>
        <v>2.29</v>
      </c>
    </row>
    <row r="1403" spans="1:26" ht="14.25">
      <c r="A1403" s="16"/>
      <c r="B1403" s="58"/>
      <c r="C1403" s="58" t="s">
        <v>982</v>
      </c>
      <c r="D1403" s="36"/>
      <c r="E1403" s="22"/>
      <c r="F1403" s="37">
        <f>Source!AL1335</f>
        <v>507.64</v>
      </c>
      <c r="G1403" s="38" t="str">
        <f>Source!DD1335</f>
        <v/>
      </c>
      <c r="H1403" s="37">
        <f>ROUND(Source!AC1335*Source!I1335, 2)</f>
        <v>142.13999999999999</v>
      </c>
      <c r="I1403" s="38"/>
      <c r="J1403" s="38">
        <f>IF(Source!BC1335&lt;&gt; 0, Source!BC1335, 1)</f>
        <v>1</v>
      </c>
      <c r="K1403" s="37">
        <f>Source!P1335</f>
        <v>142.13999999999999</v>
      </c>
      <c r="L1403" s="39"/>
    </row>
    <row r="1404" spans="1:26" ht="14.25">
      <c r="A1404" s="16"/>
      <c r="B1404" s="58"/>
      <c r="C1404" s="58" t="s">
        <v>983</v>
      </c>
      <c r="D1404" s="36" t="s">
        <v>984</v>
      </c>
      <c r="E1404" s="22">
        <f>Source!BZ1335</f>
        <v>100</v>
      </c>
      <c r="F1404" s="167" t="str">
        <f>CONCATENATE(" )", Source!DL1335, Source!FT1335, "=", Source!FX1335)</f>
        <v xml:space="preserve"> )*0,9=90</v>
      </c>
      <c r="G1404" s="168"/>
      <c r="H1404" s="37">
        <f>SUM(S1398:S1406)</f>
        <v>98.15</v>
      </c>
      <c r="I1404" s="41"/>
      <c r="J1404" s="32">
        <f>Source!AT1335</f>
        <v>90</v>
      </c>
      <c r="K1404" s="37">
        <f>SUM(T1398:T1406)</f>
        <v>98.15</v>
      </c>
      <c r="L1404" s="39"/>
    </row>
    <row r="1405" spans="1:26" ht="14.25">
      <c r="A1405" s="16"/>
      <c r="B1405" s="58"/>
      <c r="C1405" s="58" t="s">
        <v>985</v>
      </c>
      <c r="D1405" s="36" t="s">
        <v>984</v>
      </c>
      <c r="E1405" s="22">
        <f>Source!CA1335</f>
        <v>70</v>
      </c>
      <c r="F1405" s="167" t="str">
        <f>CONCATENATE(" )", Source!DM1335, Source!FU1335, "=", Source!FY1335)</f>
        <v xml:space="preserve"> )*0,85=59,5</v>
      </c>
      <c r="G1405" s="168"/>
      <c r="H1405" s="37">
        <f>SUM(U1398:U1406)</f>
        <v>64.89</v>
      </c>
      <c r="I1405" s="41"/>
      <c r="J1405" s="32">
        <f>Source!AU1335</f>
        <v>60</v>
      </c>
      <c r="K1405" s="37">
        <f>SUM(V1398:V1406)</f>
        <v>65.44</v>
      </c>
      <c r="L1405" s="39"/>
    </row>
    <row r="1406" spans="1:26" ht="14.25">
      <c r="A1406" s="59"/>
      <c r="B1406" s="60"/>
      <c r="C1406" s="60" t="s">
        <v>986</v>
      </c>
      <c r="D1406" s="42" t="s">
        <v>987</v>
      </c>
      <c r="E1406" s="43">
        <f>Source!AQ1335</f>
        <v>31.98</v>
      </c>
      <c r="F1406" s="44"/>
      <c r="G1406" s="45" t="str">
        <f>Source!DI1335</f>
        <v>)*1,2)*1,15</v>
      </c>
      <c r="H1406" s="44"/>
      <c r="I1406" s="45"/>
      <c r="J1406" s="45"/>
      <c r="K1406" s="44"/>
      <c r="L1406" s="46">
        <f>Source!U1335</f>
        <v>12.357072000000001</v>
      </c>
    </row>
    <row r="1407" spans="1:26" ht="15">
      <c r="G1407" s="166">
        <f>H1400+H1401+H1403+H1404+H1405</f>
        <v>428.95999999999992</v>
      </c>
      <c r="H1407" s="166"/>
      <c r="J1407" s="166">
        <f>K1400+K1401+K1403+K1404+K1405</f>
        <v>429.50999999999993</v>
      </c>
      <c r="K1407" s="166"/>
      <c r="L1407" s="47">
        <f>Source!U1335</f>
        <v>12.357072000000001</v>
      </c>
      <c r="O1407" s="26">
        <f>G1407</f>
        <v>428.95999999999992</v>
      </c>
      <c r="P1407" s="26">
        <f>J1407</f>
        <v>429.50999999999993</v>
      </c>
      <c r="Q1407" s="26">
        <f>L1407</f>
        <v>12.357072000000001</v>
      </c>
      <c r="W1407">
        <f>IF(Source!BI1335&lt;=1,H1400+H1401+H1403+H1404+H1405, 0)</f>
        <v>428.95999999999992</v>
      </c>
      <c r="X1407">
        <f>IF(Source!BI1335=2,H1400+H1401+H1403+H1404+H1405, 0)</f>
        <v>0</v>
      </c>
      <c r="Y1407">
        <f>IF(Source!BI1335=3,H1400+H1401+H1403+H1404+H1405, 0)</f>
        <v>0</v>
      </c>
      <c r="Z1407">
        <f>IF(Source!BI1335=4,H1400+H1401+H1403+H1404+H1405, 0)</f>
        <v>0</v>
      </c>
    </row>
    <row r="1408" spans="1:26" ht="71.25">
      <c r="A1408" s="16" t="str">
        <f>Source!E1337</f>
        <v>260</v>
      </c>
      <c r="B1408" s="58" t="str">
        <f>Source!F1337</f>
        <v>12.2.04.07-0012</v>
      </c>
      <c r="C1408" s="58" t="str">
        <f>Source!G1337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408" s="36" t="str">
        <f>Source!H1337</f>
        <v>м3</v>
      </c>
      <c r="E1408" s="22">
        <f>Source!I1337</f>
        <v>1.288</v>
      </c>
      <c r="F1408" s="37">
        <f>Source!AL1337</f>
        <v>2222.0300000000002</v>
      </c>
      <c r="G1408" s="38" t="str">
        <f>Source!DD1337</f>
        <v/>
      </c>
      <c r="H1408" s="37">
        <f>ROUND(Source!AC1337*Source!I1337, 2)</f>
        <v>2861.97</v>
      </c>
      <c r="I1408" s="38" t="str">
        <f>Source!BO1337</f>
        <v/>
      </c>
      <c r="J1408" s="38">
        <f>IF(Source!BC1337&lt;&gt; 0, Source!BC1337, 1)</f>
        <v>1</v>
      </c>
      <c r="K1408" s="37">
        <f>Source!P1337</f>
        <v>2861.97</v>
      </c>
      <c r="L1408" s="39"/>
      <c r="S1408">
        <f>ROUND((Source!FX1337/100)*((ROUND(Source!AF1337*Source!I1337, 2)+ROUND(Source!AE1337*Source!I1337, 2))), 2)</f>
        <v>0</v>
      </c>
      <c r="T1408">
        <f>Source!X1337</f>
        <v>0</v>
      </c>
      <c r="U1408">
        <f>ROUND((Source!FY1337/100)*((ROUND(Source!AF1337*Source!I1337, 2)+ROUND(Source!AE1337*Source!I1337, 2))), 2)</f>
        <v>0</v>
      </c>
      <c r="V1408">
        <f>Source!Y1337</f>
        <v>0</v>
      </c>
    </row>
    <row r="1409" spans="1:26">
      <c r="A1409" s="30"/>
      <c r="B1409" s="30"/>
      <c r="C1409" s="31" t="str">
        <f>"Объем: "&amp;Source!I1337&amp;"=28*"&amp;"0,04*"&amp;"1,15"</f>
        <v>Объем: 1,288=28*0,04*1,15</v>
      </c>
      <c r="D1409" s="30"/>
      <c r="E1409" s="30"/>
      <c r="F1409" s="30"/>
      <c r="G1409" s="30"/>
      <c r="H1409" s="30"/>
      <c r="I1409" s="30"/>
      <c r="J1409" s="30"/>
      <c r="K1409" s="30"/>
      <c r="L1409" s="30"/>
    </row>
    <row r="1410" spans="1:26" ht="15">
      <c r="G1410" s="166">
        <f>H1408</f>
        <v>2861.97</v>
      </c>
      <c r="H1410" s="166"/>
      <c r="J1410" s="166">
        <f>K1408</f>
        <v>2861.97</v>
      </c>
      <c r="K1410" s="166"/>
      <c r="L1410" s="47">
        <f>Source!U1337</f>
        <v>0</v>
      </c>
      <c r="O1410" s="26">
        <f>G1410</f>
        <v>2861.97</v>
      </c>
      <c r="P1410" s="26">
        <f>J1410</f>
        <v>2861.97</v>
      </c>
      <c r="Q1410" s="26">
        <f>L1410</f>
        <v>0</v>
      </c>
      <c r="W1410">
        <f>IF(Source!BI1337&lt;=1,H1408, 0)</f>
        <v>2861.97</v>
      </c>
      <c r="X1410">
        <f>IF(Source!BI1337=2,H1408, 0)</f>
        <v>0</v>
      </c>
      <c r="Y1410">
        <f>IF(Source!BI1337=3,H1408, 0)</f>
        <v>0</v>
      </c>
      <c r="Z1410">
        <f>IF(Source!BI1337=4,H1408, 0)</f>
        <v>0</v>
      </c>
    </row>
    <row r="1411" spans="1:26" ht="105">
      <c r="A1411" s="16" t="str">
        <f>Source!E1339</f>
        <v>261</v>
      </c>
      <c r="B1411" s="58" t="s">
        <v>1071</v>
      </c>
      <c r="C1411" s="58" t="str">
        <f>Source!G1339</f>
        <v>Прокладка воздуховодов из листовой оцинкованной стали и алюминия класса П (плотные) толщиной 0,7 мм, периметром до 2400 мм</v>
      </c>
      <c r="D1411" s="36" t="str">
        <f>Source!H1339</f>
        <v>100 м2</v>
      </c>
      <c r="E1411" s="22">
        <f>Source!I1339</f>
        <v>0.2</v>
      </c>
      <c r="F1411" s="37">
        <f>Source!AL1339+Source!AM1339+Source!AO1339</f>
        <v>1558.26</v>
      </c>
      <c r="G1411" s="38"/>
      <c r="H1411" s="37"/>
      <c r="I1411" s="38" t="str">
        <f>Source!BO1339</f>
        <v/>
      </c>
      <c r="J1411" s="38"/>
      <c r="K1411" s="37"/>
      <c r="L1411" s="39"/>
      <c r="S1411">
        <f>ROUND((Source!FX1339/100)*((ROUND(Source!AF1339*Source!I1339, 2)+ROUND(Source!AE1339*Source!I1339, 2))), 2)</f>
        <v>281.08999999999997</v>
      </c>
      <c r="T1411">
        <f>Source!X1339</f>
        <v>280.60000000000002</v>
      </c>
      <c r="U1411">
        <f>ROUND((Source!FY1339/100)*((ROUND(Source!AF1339*Source!I1339, 2)+ROUND(Source!AE1339*Source!I1339, 2))), 2)</f>
        <v>172.14</v>
      </c>
      <c r="V1411">
        <f>Source!Y1339</f>
        <v>173.24</v>
      </c>
    </row>
    <row r="1412" spans="1:26">
      <c r="C1412" s="29" t="str">
        <f>"Объем: "&amp;Source!I1339&amp;"=(0,5+"&amp;"0,5)*"&amp;"2*"&amp;"10/"&amp;"100"</f>
        <v>Объем: 0,2=(0,5+0,5)*2*10/100</v>
      </c>
    </row>
    <row r="1413" spans="1:26" ht="14.25">
      <c r="A1413" s="16"/>
      <c r="B1413" s="58"/>
      <c r="C1413" s="58" t="s">
        <v>980</v>
      </c>
      <c r="D1413" s="36"/>
      <c r="E1413" s="22"/>
      <c r="F1413" s="37">
        <f>Source!AO1339</f>
        <v>874.52</v>
      </c>
      <c r="G1413" s="38" t="str">
        <f>Source!DG1339</f>
        <v>)*1,2)*1,15</v>
      </c>
      <c r="H1413" s="37">
        <f>ROUND(Source!AF1339*Source!I1339, 2)</f>
        <v>241.37</v>
      </c>
      <c r="I1413" s="38"/>
      <c r="J1413" s="38">
        <f>IF(Source!BA1339&lt;&gt; 0, Source!BA1339, 1)</f>
        <v>1</v>
      </c>
      <c r="K1413" s="37">
        <f>Source!S1339</f>
        <v>241.37</v>
      </c>
      <c r="L1413" s="39"/>
      <c r="R1413">
        <f>H1413</f>
        <v>241.37</v>
      </c>
    </row>
    <row r="1414" spans="1:26" ht="14.25">
      <c r="A1414" s="16"/>
      <c r="B1414" s="58"/>
      <c r="C1414" s="58" t="s">
        <v>104</v>
      </c>
      <c r="D1414" s="36"/>
      <c r="E1414" s="22"/>
      <c r="F1414" s="37">
        <f>Source!AM1339</f>
        <v>102.92</v>
      </c>
      <c r="G1414" s="38" t="str">
        <f>Source!DE1339</f>
        <v>)*1,2)*1,25</v>
      </c>
      <c r="H1414" s="37">
        <f>ROUND(Source!AD1339*Source!I1339, 2)</f>
        <v>30.88</v>
      </c>
      <c r="I1414" s="38"/>
      <c r="J1414" s="38">
        <f>IF(Source!BB1339&lt;&gt; 0, Source!BB1339, 1)</f>
        <v>1</v>
      </c>
      <c r="K1414" s="37">
        <f>Source!Q1339</f>
        <v>30.88</v>
      </c>
      <c r="L1414" s="39"/>
    </row>
    <row r="1415" spans="1:26" ht="14.25">
      <c r="A1415" s="16"/>
      <c r="B1415" s="58"/>
      <c r="C1415" s="58" t="s">
        <v>981</v>
      </c>
      <c r="D1415" s="36"/>
      <c r="E1415" s="22"/>
      <c r="F1415" s="37">
        <f>Source!AN1339</f>
        <v>8.77</v>
      </c>
      <c r="G1415" s="38" t="str">
        <f>Source!DF1339</f>
        <v>)*1,2)*1,25</v>
      </c>
      <c r="H1415" s="40">
        <f>ROUND(Source!AE1339*Source!I1339, 2)</f>
        <v>2.63</v>
      </c>
      <c r="I1415" s="38"/>
      <c r="J1415" s="38">
        <f>IF(Source!BS1339&lt;&gt; 0, Source!BS1339, 1)</f>
        <v>1</v>
      </c>
      <c r="K1415" s="40">
        <f>Source!R1339</f>
        <v>2.63</v>
      </c>
      <c r="L1415" s="39"/>
      <c r="R1415">
        <f>H1415</f>
        <v>2.63</v>
      </c>
    </row>
    <row r="1416" spans="1:26" ht="14.25">
      <c r="A1416" s="16"/>
      <c r="B1416" s="58"/>
      <c r="C1416" s="58" t="s">
        <v>982</v>
      </c>
      <c r="D1416" s="36"/>
      <c r="E1416" s="22"/>
      <c r="F1416" s="37">
        <f>Source!AL1339</f>
        <v>580.82000000000005</v>
      </c>
      <c r="G1416" s="38" t="str">
        <f>Source!DD1339</f>
        <v/>
      </c>
      <c r="H1416" s="37">
        <f>ROUND(Source!AC1339*Source!I1339, 2)</f>
        <v>116.16</v>
      </c>
      <c r="I1416" s="38"/>
      <c r="J1416" s="38">
        <f>IF(Source!BC1339&lt;&gt; 0, Source!BC1339, 1)</f>
        <v>1</v>
      </c>
      <c r="K1416" s="37">
        <f>Source!P1339</f>
        <v>116.16</v>
      </c>
      <c r="L1416" s="39"/>
    </row>
    <row r="1417" spans="1:26" ht="14.25">
      <c r="A1417" s="16"/>
      <c r="B1417" s="58"/>
      <c r="C1417" s="58" t="s">
        <v>983</v>
      </c>
      <c r="D1417" s="36" t="s">
        <v>984</v>
      </c>
      <c r="E1417" s="22">
        <f>Source!BZ1339</f>
        <v>128</v>
      </c>
      <c r="F1417" s="167" t="str">
        <f>CONCATENATE(" )", Source!DL1339, Source!FT1339, "=", Source!FX1339)</f>
        <v xml:space="preserve"> )*0,9=115,2</v>
      </c>
      <c r="G1417" s="168"/>
      <c r="H1417" s="37">
        <f>SUM(S1411:S1419)</f>
        <v>281.08999999999997</v>
      </c>
      <c r="I1417" s="41"/>
      <c r="J1417" s="32">
        <f>Source!AT1339</f>
        <v>115</v>
      </c>
      <c r="K1417" s="37">
        <f>SUM(T1411:T1419)</f>
        <v>280.60000000000002</v>
      </c>
      <c r="L1417" s="39"/>
    </row>
    <row r="1418" spans="1:26" ht="14.25">
      <c r="A1418" s="16"/>
      <c r="B1418" s="58"/>
      <c r="C1418" s="58" t="s">
        <v>985</v>
      </c>
      <c r="D1418" s="36" t="s">
        <v>984</v>
      </c>
      <c r="E1418" s="22">
        <f>Source!CA1339</f>
        <v>83</v>
      </c>
      <c r="F1418" s="167" t="str">
        <f>CONCATENATE(" )", Source!DM1339, Source!FU1339, "=", Source!FY1339)</f>
        <v xml:space="preserve"> )*0,85=70,55</v>
      </c>
      <c r="G1418" s="168"/>
      <c r="H1418" s="37">
        <f>SUM(U1411:U1419)</f>
        <v>172.14</v>
      </c>
      <c r="I1418" s="41"/>
      <c r="J1418" s="32">
        <f>Source!AU1339</f>
        <v>71</v>
      </c>
      <c r="K1418" s="37">
        <f>SUM(V1411:V1419)</f>
        <v>173.24</v>
      </c>
      <c r="L1418" s="39"/>
    </row>
    <row r="1419" spans="1:26" ht="14.25">
      <c r="A1419" s="59"/>
      <c r="B1419" s="60"/>
      <c r="C1419" s="60" t="s">
        <v>986</v>
      </c>
      <c r="D1419" s="42" t="s">
        <v>987</v>
      </c>
      <c r="E1419" s="43">
        <f>Source!AQ1339</f>
        <v>100.06</v>
      </c>
      <c r="F1419" s="44"/>
      <c r="G1419" s="45" t="str">
        <f>Source!DI1339</f>
        <v>)*1,2)*1,15</v>
      </c>
      <c r="H1419" s="44"/>
      <c r="I1419" s="45"/>
      <c r="J1419" s="45"/>
      <c r="K1419" s="44"/>
      <c r="L1419" s="46">
        <f>Source!U1339</f>
        <v>27.61656</v>
      </c>
    </row>
    <row r="1420" spans="1:26" ht="15">
      <c r="G1420" s="166">
        <f>H1413+H1414+H1416+H1417+H1418</f>
        <v>841.64</v>
      </c>
      <c r="H1420" s="166"/>
      <c r="J1420" s="166">
        <f>K1413+K1414+K1416+K1417+K1418</f>
        <v>842.25</v>
      </c>
      <c r="K1420" s="166"/>
      <c r="L1420" s="47">
        <f>Source!U1339</f>
        <v>27.61656</v>
      </c>
      <c r="O1420" s="26">
        <f>G1420</f>
        <v>841.64</v>
      </c>
      <c r="P1420" s="26">
        <f>J1420</f>
        <v>842.25</v>
      </c>
      <c r="Q1420" s="26">
        <f>L1420</f>
        <v>27.61656</v>
      </c>
      <c r="W1420">
        <f>IF(Source!BI1339&lt;=1,H1413+H1414+H1416+H1417+H1418, 0)</f>
        <v>841.64</v>
      </c>
      <c r="X1420">
        <f>IF(Source!BI1339=2,H1413+H1414+H1416+H1417+H1418, 0)</f>
        <v>0</v>
      </c>
      <c r="Y1420">
        <f>IF(Source!BI1339=3,H1413+H1414+H1416+H1417+H1418, 0)</f>
        <v>0</v>
      </c>
      <c r="Z1420">
        <f>IF(Source!BI1339=4,H1413+H1414+H1416+H1417+H1418, 0)</f>
        <v>0</v>
      </c>
    </row>
    <row r="1421" spans="1:26" ht="42.75">
      <c r="A1421" s="59" t="str">
        <f>Source!E1341</f>
        <v>262</v>
      </c>
      <c r="B1421" s="60" t="str">
        <f>Source!F1341</f>
        <v>19.1.01.03-0052</v>
      </c>
      <c r="C1421" s="60" t="str">
        <f>Source!G1341</f>
        <v>Воздуховоды из оцинкованной стали с шиной и уголками толщиной 1,0 мм, периметром 3000 мм</v>
      </c>
      <c r="D1421" s="42" t="str">
        <f>Source!H1341</f>
        <v>м2</v>
      </c>
      <c r="E1421" s="43">
        <f>Source!I1341</f>
        <v>20</v>
      </c>
      <c r="F1421" s="44">
        <f>Source!AL1341</f>
        <v>171.25</v>
      </c>
      <c r="G1421" s="45" t="str">
        <f>Source!DD1341</f>
        <v/>
      </c>
      <c r="H1421" s="44">
        <f>ROUND(Source!AC1341*Source!I1341, 2)</f>
        <v>3425</v>
      </c>
      <c r="I1421" s="45" t="str">
        <f>Source!BO1341</f>
        <v/>
      </c>
      <c r="J1421" s="45">
        <f>IF(Source!BC1341&lt;&gt; 0, Source!BC1341, 1)</f>
        <v>1</v>
      </c>
      <c r="K1421" s="44">
        <f>Source!P1341</f>
        <v>3425</v>
      </c>
      <c r="L1421" s="48"/>
      <c r="S1421">
        <f>ROUND((Source!FX1341/100)*((ROUND(Source!AF1341*Source!I1341, 2)+ROUND(Source!AE1341*Source!I1341, 2))), 2)</f>
        <v>0</v>
      </c>
      <c r="T1421">
        <f>Source!X1341</f>
        <v>0</v>
      </c>
      <c r="U1421">
        <f>ROUND((Source!FY1341/100)*((ROUND(Source!AF1341*Source!I1341, 2)+ROUND(Source!AE1341*Source!I1341, 2))), 2)</f>
        <v>0</v>
      </c>
      <c r="V1421">
        <f>Source!Y1341</f>
        <v>0</v>
      </c>
    </row>
    <row r="1422" spans="1:26" ht="15">
      <c r="G1422" s="166">
        <f>H1421</f>
        <v>3425</v>
      </c>
      <c r="H1422" s="166"/>
      <c r="J1422" s="166">
        <f>K1421</f>
        <v>3425</v>
      </c>
      <c r="K1422" s="166"/>
      <c r="L1422" s="47">
        <f>Source!U1341</f>
        <v>0</v>
      </c>
      <c r="O1422" s="26">
        <f>G1422</f>
        <v>3425</v>
      </c>
      <c r="P1422" s="26">
        <f>J1422</f>
        <v>3425</v>
      </c>
      <c r="Q1422" s="26">
        <f>L1422</f>
        <v>0</v>
      </c>
      <c r="W1422">
        <f>IF(Source!BI1341&lt;=1,H1421, 0)</f>
        <v>3425</v>
      </c>
      <c r="X1422">
        <f>IF(Source!BI1341=2,H1421, 0)</f>
        <v>0</v>
      </c>
      <c r="Y1422">
        <f>IF(Source!BI1341=3,H1421, 0)</f>
        <v>0</v>
      </c>
      <c r="Z1422">
        <f>IF(Source!BI1341=4,H1421, 0)</f>
        <v>0</v>
      </c>
    </row>
    <row r="1423" spans="1:26" ht="105">
      <c r="A1423" s="16" t="str">
        <f>Source!E1343</f>
        <v>263</v>
      </c>
      <c r="B1423" s="58" t="s">
        <v>1053</v>
      </c>
      <c r="C1423" s="58" t="str">
        <f>Source!G1343</f>
        <v>Прокладка воздуховодов из листовой оцинкованной стали и алюминия класса П (плотные) толщиной 1,0 мм, диаметром от 900 до 1000 мм</v>
      </c>
      <c r="D1423" s="36" t="str">
        <f>Source!H1343</f>
        <v>100 м2</v>
      </c>
      <c r="E1423" s="22">
        <f>Source!I1343</f>
        <v>3.7679999999999998E-2</v>
      </c>
      <c r="F1423" s="37">
        <f>Source!AL1343+Source!AM1343+Source!AO1343</f>
        <v>1385.92</v>
      </c>
      <c r="G1423" s="38"/>
      <c r="H1423" s="37"/>
      <c r="I1423" s="38" t="str">
        <f>Source!BO1343</f>
        <v/>
      </c>
      <c r="J1423" s="38"/>
      <c r="K1423" s="37"/>
      <c r="L1423" s="39"/>
      <c r="S1423">
        <f>ROUND((Source!FX1343/100)*((ROUND(Source!AF1343*Source!I1343, 2)+ROUND(Source!AE1343*Source!I1343, 2))), 2)</f>
        <v>42.9</v>
      </c>
      <c r="T1423">
        <f>Source!X1343</f>
        <v>42.83</v>
      </c>
      <c r="U1423">
        <f>ROUND((Source!FY1343/100)*((ROUND(Source!AF1343*Source!I1343, 2)+ROUND(Source!AE1343*Source!I1343, 2))), 2)</f>
        <v>26.27</v>
      </c>
      <c r="V1423">
        <f>Source!Y1343</f>
        <v>26.44</v>
      </c>
    </row>
    <row r="1424" spans="1:26">
      <c r="C1424" s="29" t="str">
        <f>"Объем: "&amp;Source!I1343&amp;"=(3,14*"&amp;"0,4*"&amp;"3)/"&amp;"100"</f>
        <v>Объем: 0,03768=(3,14*0,4*3)/100</v>
      </c>
    </row>
    <row r="1425" spans="1:26" ht="14.25">
      <c r="A1425" s="16"/>
      <c r="B1425" s="58"/>
      <c r="C1425" s="58" t="s">
        <v>980</v>
      </c>
      <c r="D1425" s="36"/>
      <c r="E1425" s="22"/>
      <c r="F1425" s="37">
        <f>Source!AO1343</f>
        <v>706.89</v>
      </c>
      <c r="G1425" s="38" t="str">
        <f>Source!DG1343</f>
        <v>)*1,2)*1,15</v>
      </c>
      <c r="H1425" s="37">
        <f>ROUND(Source!AF1343*Source!I1343, 2)</f>
        <v>36.76</v>
      </c>
      <c r="I1425" s="38"/>
      <c r="J1425" s="38">
        <f>IF(Source!BA1343&lt;&gt; 0, Source!BA1343, 1)</f>
        <v>1</v>
      </c>
      <c r="K1425" s="37">
        <f>Source!S1343</f>
        <v>36.76</v>
      </c>
      <c r="L1425" s="39"/>
      <c r="R1425">
        <f>H1425</f>
        <v>36.76</v>
      </c>
    </row>
    <row r="1426" spans="1:26" ht="14.25">
      <c r="A1426" s="16"/>
      <c r="B1426" s="58"/>
      <c r="C1426" s="58" t="s">
        <v>104</v>
      </c>
      <c r="D1426" s="36"/>
      <c r="E1426" s="22"/>
      <c r="F1426" s="37">
        <f>Source!AM1343</f>
        <v>101.27</v>
      </c>
      <c r="G1426" s="38" t="str">
        <f>Source!DE1343</f>
        <v>)*1,2)*1,25</v>
      </c>
      <c r="H1426" s="37">
        <f>ROUND(Source!AD1343*Source!I1343, 2)</f>
        <v>5.72</v>
      </c>
      <c r="I1426" s="38"/>
      <c r="J1426" s="38">
        <f>IF(Source!BB1343&lt;&gt; 0, Source!BB1343, 1)</f>
        <v>1</v>
      </c>
      <c r="K1426" s="37">
        <f>Source!Q1343</f>
        <v>5.72</v>
      </c>
      <c r="L1426" s="39"/>
    </row>
    <row r="1427" spans="1:26" ht="14.25">
      <c r="A1427" s="16"/>
      <c r="B1427" s="58"/>
      <c r="C1427" s="58" t="s">
        <v>981</v>
      </c>
      <c r="D1427" s="36"/>
      <c r="E1427" s="22"/>
      <c r="F1427" s="37">
        <f>Source!AN1343</f>
        <v>8.5399999999999991</v>
      </c>
      <c r="G1427" s="38" t="str">
        <f>Source!DF1343</f>
        <v>)*1,2)*1,25</v>
      </c>
      <c r="H1427" s="40">
        <f>ROUND(Source!AE1343*Source!I1343, 2)</f>
        <v>0.48</v>
      </c>
      <c r="I1427" s="38"/>
      <c r="J1427" s="38">
        <f>IF(Source!BS1343&lt;&gt; 0, Source!BS1343, 1)</f>
        <v>1</v>
      </c>
      <c r="K1427" s="40">
        <f>Source!R1343</f>
        <v>0.48</v>
      </c>
      <c r="L1427" s="39"/>
      <c r="R1427">
        <f>H1427</f>
        <v>0.48</v>
      </c>
    </row>
    <row r="1428" spans="1:26" ht="14.25">
      <c r="A1428" s="16"/>
      <c r="B1428" s="58"/>
      <c r="C1428" s="58" t="s">
        <v>982</v>
      </c>
      <c r="D1428" s="36"/>
      <c r="E1428" s="22"/>
      <c r="F1428" s="37">
        <f>Source!AL1343</f>
        <v>577.76</v>
      </c>
      <c r="G1428" s="38" t="str">
        <f>Source!DD1343</f>
        <v/>
      </c>
      <c r="H1428" s="37">
        <f>ROUND(Source!AC1343*Source!I1343, 2)</f>
        <v>21.77</v>
      </c>
      <c r="I1428" s="38"/>
      <c r="J1428" s="38">
        <f>IF(Source!BC1343&lt;&gt; 0, Source!BC1343, 1)</f>
        <v>1</v>
      </c>
      <c r="K1428" s="37">
        <f>Source!P1343</f>
        <v>21.77</v>
      </c>
      <c r="L1428" s="39"/>
    </row>
    <row r="1429" spans="1:26" ht="14.25">
      <c r="A1429" s="16"/>
      <c r="B1429" s="58"/>
      <c r="C1429" s="58" t="s">
        <v>983</v>
      </c>
      <c r="D1429" s="36" t="s">
        <v>984</v>
      </c>
      <c r="E1429" s="22">
        <f>Source!BZ1343</f>
        <v>128</v>
      </c>
      <c r="F1429" s="167" t="str">
        <f>CONCATENATE(" )", Source!DL1343, Source!FT1343, "=", Source!FX1343)</f>
        <v xml:space="preserve"> )*0,9=115,2</v>
      </c>
      <c r="G1429" s="168"/>
      <c r="H1429" s="37">
        <f>SUM(S1423:S1431)</f>
        <v>42.9</v>
      </c>
      <c r="I1429" s="41"/>
      <c r="J1429" s="32">
        <f>Source!AT1343</f>
        <v>115</v>
      </c>
      <c r="K1429" s="37">
        <f>SUM(T1423:T1431)</f>
        <v>42.83</v>
      </c>
      <c r="L1429" s="39"/>
    </row>
    <row r="1430" spans="1:26" ht="14.25">
      <c r="A1430" s="16"/>
      <c r="B1430" s="58"/>
      <c r="C1430" s="58" t="s">
        <v>985</v>
      </c>
      <c r="D1430" s="36" t="s">
        <v>984</v>
      </c>
      <c r="E1430" s="22">
        <f>Source!CA1343</f>
        <v>83</v>
      </c>
      <c r="F1430" s="167" t="str">
        <f>CONCATENATE(" )", Source!DM1343, Source!FU1343, "=", Source!FY1343)</f>
        <v xml:space="preserve"> )*0,85=70,55</v>
      </c>
      <c r="G1430" s="168"/>
      <c r="H1430" s="37">
        <f>SUM(U1423:U1431)</f>
        <v>26.27</v>
      </c>
      <c r="I1430" s="41"/>
      <c r="J1430" s="32">
        <f>Source!AU1343</f>
        <v>71</v>
      </c>
      <c r="K1430" s="37">
        <f>SUM(V1423:V1431)</f>
        <v>26.44</v>
      </c>
      <c r="L1430" s="39"/>
    </row>
    <row r="1431" spans="1:26" ht="14.25">
      <c r="A1431" s="59"/>
      <c r="B1431" s="60"/>
      <c r="C1431" s="60" t="s">
        <v>986</v>
      </c>
      <c r="D1431" s="42" t="s">
        <v>987</v>
      </c>
      <c r="E1431" s="43">
        <f>Source!AQ1343</f>
        <v>80.88</v>
      </c>
      <c r="F1431" s="44"/>
      <c r="G1431" s="45" t="str">
        <f>Source!DI1343</f>
        <v>)*1,2)*1,15</v>
      </c>
      <c r="H1431" s="44"/>
      <c r="I1431" s="45"/>
      <c r="J1431" s="45"/>
      <c r="K1431" s="44"/>
      <c r="L1431" s="46">
        <f>Source!U1343</f>
        <v>4.2056305919999994</v>
      </c>
    </row>
    <row r="1432" spans="1:26" ht="15">
      <c r="G1432" s="166">
        <f>H1425+H1426+H1428+H1429+H1430</f>
        <v>133.42000000000002</v>
      </c>
      <c r="H1432" s="166"/>
      <c r="J1432" s="166">
        <f>K1425+K1426+K1428+K1429+K1430</f>
        <v>133.52000000000001</v>
      </c>
      <c r="K1432" s="166"/>
      <c r="L1432" s="47">
        <f>Source!U1343</f>
        <v>4.2056305919999994</v>
      </c>
      <c r="O1432" s="26">
        <f>G1432</f>
        <v>133.42000000000002</v>
      </c>
      <c r="P1432" s="26">
        <f>J1432</f>
        <v>133.52000000000001</v>
      </c>
      <c r="Q1432" s="26">
        <f>L1432</f>
        <v>4.2056305919999994</v>
      </c>
      <c r="W1432">
        <f>IF(Source!BI1343&lt;=1,H1425+H1426+H1428+H1429+H1430, 0)</f>
        <v>133.42000000000002</v>
      </c>
      <c r="X1432">
        <f>IF(Source!BI1343=2,H1425+H1426+H1428+H1429+H1430, 0)</f>
        <v>0</v>
      </c>
      <c r="Y1432">
        <f>IF(Source!BI1343=3,H1425+H1426+H1428+H1429+H1430, 0)</f>
        <v>0</v>
      </c>
      <c r="Z1432">
        <f>IF(Source!BI1343=4,H1425+H1426+H1428+H1429+H1430, 0)</f>
        <v>0</v>
      </c>
    </row>
    <row r="1433" spans="1:26" ht="42.75">
      <c r="A1433" s="59" t="str">
        <f>Source!E1345</f>
        <v>264</v>
      </c>
      <c r="B1433" s="60" t="str">
        <f>Source!F1345</f>
        <v>19.1.01.03-0082</v>
      </c>
      <c r="C1433" s="60" t="str">
        <f>Source!G1345</f>
        <v>Воздуховоды из оцинкованной стали толщиной 1,0 мм, диаметром до 1000 мм (прим.400 мм)</v>
      </c>
      <c r="D1433" s="42" t="str">
        <f>Source!H1345</f>
        <v>м2</v>
      </c>
      <c r="E1433" s="43">
        <f>Source!I1345</f>
        <v>3.7679999999999998</v>
      </c>
      <c r="F1433" s="44">
        <f>Source!AL1345</f>
        <v>102.06</v>
      </c>
      <c r="G1433" s="45" t="str">
        <f>Source!DD1345</f>
        <v/>
      </c>
      <c r="H1433" s="44">
        <f>ROUND(Source!AC1345*Source!I1345, 2)</f>
        <v>384.56</v>
      </c>
      <c r="I1433" s="45" t="str">
        <f>Source!BO1345</f>
        <v/>
      </c>
      <c r="J1433" s="45">
        <f>IF(Source!BC1345&lt;&gt; 0, Source!BC1345, 1)</f>
        <v>1</v>
      </c>
      <c r="K1433" s="44">
        <f>Source!P1345</f>
        <v>384.56</v>
      </c>
      <c r="L1433" s="48"/>
      <c r="S1433">
        <f>ROUND((Source!FX1345/100)*((ROUND(Source!AF1345*Source!I1345, 2)+ROUND(Source!AE1345*Source!I1345, 2))), 2)</f>
        <v>0</v>
      </c>
      <c r="T1433">
        <f>Source!X1345</f>
        <v>0</v>
      </c>
      <c r="U1433">
        <f>ROUND((Source!FY1345/100)*((ROUND(Source!AF1345*Source!I1345, 2)+ROUND(Source!AE1345*Source!I1345, 2))), 2)</f>
        <v>0</v>
      </c>
      <c r="V1433">
        <f>Source!Y1345</f>
        <v>0</v>
      </c>
    </row>
    <row r="1434" spans="1:26" ht="15">
      <c r="G1434" s="166">
        <f>H1433</f>
        <v>384.56</v>
      </c>
      <c r="H1434" s="166"/>
      <c r="J1434" s="166">
        <f>K1433</f>
        <v>384.56</v>
      </c>
      <c r="K1434" s="166"/>
      <c r="L1434" s="47">
        <f>Source!U1345</f>
        <v>0</v>
      </c>
      <c r="O1434" s="26">
        <f>G1434</f>
        <v>384.56</v>
      </c>
      <c r="P1434" s="26">
        <f>J1434</f>
        <v>384.56</v>
      </c>
      <c r="Q1434" s="26">
        <f>L1434</f>
        <v>0</v>
      </c>
      <c r="W1434">
        <f>IF(Source!BI1345&lt;=1,H1433, 0)</f>
        <v>384.56</v>
      </c>
      <c r="X1434">
        <f>IF(Source!BI1345=2,H1433, 0)</f>
        <v>0</v>
      </c>
      <c r="Y1434">
        <f>IF(Source!BI1345=3,H1433, 0)</f>
        <v>0</v>
      </c>
      <c r="Z1434">
        <f>IF(Source!BI1345=4,H1433, 0)</f>
        <v>0</v>
      </c>
    </row>
    <row r="1435" spans="1:26" ht="68.25">
      <c r="A1435" s="59" t="str">
        <f>Source!E1347</f>
        <v>265</v>
      </c>
      <c r="B1435" s="60" t="str">
        <f>Source!F1347</f>
        <v>прайс</v>
      </c>
      <c r="C1435" s="60" t="s">
        <v>1077</v>
      </c>
      <c r="D1435" s="42" t="str">
        <f>Source!H1347</f>
        <v>шт.</v>
      </c>
      <c r="E1435" s="43">
        <f>Source!I1347</f>
        <v>1</v>
      </c>
      <c r="F1435" s="44">
        <f>Source!AL1347</f>
        <v>21.470000000000002</v>
      </c>
      <c r="G1435" s="45" t="str">
        <f>Source!DD1347</f>
        <v/>
      </c>
      <c r="H1435" s="44">
        <f>ROUND(Source!AC1347*Source!I1347, 2)</f>
        <v>21.47</v>
      </c>
      <c r="I1435" s="45" t="str">
        <f>Source!BO1347</f>
        <v/>
      </c>
      <c r="J1435" s="45">
        <f>IF(Source!BC1347&lt;&gt; 0, Source!BC1347, 1)</f>
        <v>1</v>
      </c>
      <c r="K1435" s="44">
        <f>Source!P1347</f>
        <v>21.47</v>
      </c>
      <c r="L1435" s="48"/>
      <c r="S1435">
        <f>ROUND((Source!FX1347/100)*((ROUND(Source!AF1347*Source!I1347, 2)+ROUND(Source!AE1347*Source!I1347, 2))), 2)</f>
        <v>0</v>
      </c>
      <c r="T1435">
        <f>Source!X1347</f>
        <v>0</v>
      </c>
      <c r="U1435">
        <f>ROUND((Source!FY1347/100)*((ROUND(Source!AF1347*Source!I1347, 2)+ROUND(Source!AE1347*Source!I1347, 2))), 2)</f>
        <v>0</v>
      </c>
      <c r="V1435">
        <f>Source!Y1347</f>
        <v>0</v>
      </c>
    </row>
    <row r="1436" spans="1:26" ht="15">
      <c r="G1436" s="166">
        <f>H1435</f>
        <v>21.47</v>
      </c>
      <c r="H1436" s="166"/>
      <c r="J1436" s="166">
        <f>K1435</f>
        <v>21.47</v>
      </c>
      <c r="K1436" s="166"/>
      <c r="L1436" s="47">
        <f>Source!U1347</f>
        <v>0</v>
      </c>
      <c r="O1436" s="26">
        <f>G1436</f>
        <v>21.47</v>
      </c>
      <c r="P1436" s="26">
        <f>J1436</f>
        <v>21.47</v>
      </c>
      <c r="Q1436" s="26">
        <f>L1436</f>
        <v>0</v>
      </c>
      <c r="W1436">
        <f>IF(Source!BI1347&lt;=1,H1435, 0)</f>
        <v>21.47</v>
      </c>
      <c r="X1436">
        <f>IF(Source!BI1347=2,H1435, 0)</f>
        <v>0</v>
      </c>
      <c r="Y1436">
        <f>IF(Source!BI1347=3,H1435, 0)</f>
        <v>0</v>
      </c>
      <c r="Z1436">
        <f>IF(Source!BI1347=4,H1435, 0)</f>
        <v>0</v>
      </c>
    </row>
    <row r="1437" spans="1:26" ht="68.25">
      <c r="A1437" s="59" t="str">
        <f>Source!E1349</f>
        <v>266</v>
      </c>
      <c r="B1437" s="60" t="str">
        <f>Source!F1349</f>
        <v>прайс</v>
      </c>
      <c r="C1437" s="60" t="s">
        <v>1078</v>
      </c>
      <c r="D1437" s="42" t="str">
        <f>Source!H1349</f>
        <v>шт.</v>
      </c>
      <c r="E1437" s="43">
        <f>Source!I1349</f>
        <v>1</v>
      </c>
      <c r="F1437" s="44">
        <f>Source!AL1349</f>
        <v>124.67999999999999</v>
      </c>
      <c r="G1437" s="45" t="str">
        <f>Source!DD1349</f>
        <v/>
      </c>
      <c r="H1437" s="44">
        <f>ROUND(Source!AC1349*Source!I1349, 2)</f>
        <v>124.68</v>
      </c>
      <c r="I1437" s="45" t="str">
        <f>Source!BO1349</f>
        <v/>
      </c>
      <c r="J1437" s="45">
        <f>IF(Source!BC1349&lt;&gt; 0, Source!BC1349, 1)</f>
        <v>1</v>
      </c>
      <c r="K1437" s="44">
        <f>Source!P1349</f>
        <v>124.68</v>
      </c>
      <c r="L1437" s="48"/>
      <c r="S1437">
        <f>ROUND((Source!FX1349/100)*((ROUND(Source!AF1349*Source!I1349, 2)+ROUND(Source!AE1349*Source!I1349, 2))), 2)</f>
        <v>0</v>
      </c>
      <c r="T1437">
        <f>Source!X1349</f>
        <v>0</v>
      </c>
      <c r="U1437">
        <f>ROUND((Source!FY1349/100)*((ROUND(Source!AF1349*Source!I1349, 2)+ROUND(Source!AE1349*Source!I1349, 2))), 2)</f>
        <v>0</v>
      </c>
      <c r="V1437">
        <f>Source!Y1349</f>
        <v>0</v>
      </c>
    </row>
    <row r="1438" spans="1:26" ht="15">
      <c r="G1438" s="166">
        <f>H1437</f>
        <v>124.68</v>
      </c>
      <c r="H1438" s="166"/>
      <c r="J1438" s="166">
        <f>K1437</f>
        <v>124.68</v>
      </c>
      <c r="K1438" s="166"/>
      <c r="L1438" s="47">
        <f>Source!U1349</f>
        <v>0</v>
      </c>
      <c r="O1438" s="26">
        <f>G1438</f>
        <v>124.68</v>
      </c>
      <c r="P1438" s="26">
        <f>J1438</f>
        <v>124.68</v>
      </c>
      <c r="Q1438" s="26">
        <f>L1438</f>
        <v>0</v>
      </c>
      <c r="W1438">
        <f>IF(Source!BI1349&lt;=1,H1437, 0)</f>
        <v>124.68</v>
      </c>
      <c r="X1438">
        <f>IF(Source!BI1349=2,H1437, 0)</f>
        <v>0</v>
      </c>
      <c r="Y1438">
        <f>IF(Source!BI1349=3,H1437, 0)</f>
        <v>0</v>
      </c>
      <c r="Z1438">
        <f>IF(Source!BI1349=4,H1437, 0)</f>
        <v>0</v>
      </c>
    </row>
    <row r="1439" spans="1:26" ht="28.5">
      <c r="A1439" s="59" t="str">
        <f>Source!E1351</f>
        <v>267</v>
      </c>
      <c r="B1439" s="60" t="str">
        <f>Source!F1351</f>
        <v>19.1.01.07-0028</v>
      </c>
      <c r="C1439" s="60" t="str">
        <f>Source!G1351</f>
        <v>Врезка из оцинкованной стали, диаметром 500/500 мм</v>
      </c>
      <c r="D1439" s="42" t="str">
        <f>Source!H1351</f>
        <v>шт.</v>
      </c>
      <c r="E1439" s="43">
        <f>Source!I1351</f>
        <v>1</v>
      </c>
      <c r="F1439" s="44">
        <f>Source!AL1351</f>
        <v>64.55</v>
      </c>
      <c r="G1439" s="45" t="str">
        <f>Source!DD1351</f>
        <v/>
      </c>
      <c r="H1439" s="44">
        <f>ROUND(Source!AC1351*Source!I1351, 2)</f>
        <v>64.55</v>
      </c>
      <c r="I1439" s="45" t="str">
        <f>Source!BO1351</f>
        <v/>
      </c>
      <c r="J1439" s="45">
        <f>IF(Source!BC1351&lt;&gt; 0, Source!BC1351, 1)</f>
        <v>1</v>
      </c>
      <c r="K1439" s="44">
        <f>Source!P1351</f>
        <v>64.55</v>
      </c>
      <c r="L1439" s="48"/>
      <c r="S1439">
        <f>ROUND((Source!FX1351/100)*((ROUND(Source!AF1351*Source!I1351, 2)+ROUND(Source!AE1351*Source!I1351, 2))), 2)</f>
        <v>0</v>
      </c>
      <c r="T1439">
        <f>Source!X1351</f>
        <v>0</v>
      </c>
      <c r="U1439">
        <f>ROUND((Source!FY1351/100)*((ROUND(Source!AF1351*Source!I1351, 2)+ROUND(Source!AE1351*Source!I1351, 2))), 2)</f>
        <v>0</v>
      </c>
      <c r="V1439">
        <f>Source!Y1351</f>
        <v>0</v>
      </c>
    </row>
    <row r="1440" spans="1:26" ht="15">
      <c r="G1440" s="166">
        <f>H1439</f>
        <v>64.55</v>
      </c>
      <c r="H1440" s="166"/>
      <c r="J1440" s="166">
        <f>K1439</f>
        <v>64.55</v>
      </c>
      <c r="K1440" s="166"/>
      <c r="L1440" s="47">
        <f>Source!U1351</f>
        <v>0</v>
      </c>
      <c r="O1440" s="26">
        <f>G1440</f>
        <v>64.55</v>
      </c>
      <c r="P1440" s="26">
        <f>J1440</f>
        <v>64.55</v>
      </c>
      <c r="Q1440" s="26">
        <f>L1440</f>
        <v>0</v>
      </c>
      <c r="W1440">
        <f>IF(Source!BI1351&lt;=1,H1439, 0)</f>
        <v>64.55</v>
      </c>
      <c r="X1440">
        <f>IF(Source!BI1351=2,H1439, 0)</f>
        <v>0</v>
      </c>
      <c r="Y1440">
        <f>IF(Source!BI1351=3,H1439, 0)</f>
        <v>0</v>
      </c>
      <c r="Z1440">
        <f>IF(Source!BI1351=4,H1439, 0)</f>
        <v>0</v>
      </c>
    </row>
    <row r="1442" spans="1:32" ht="15">
      <c r="A1442" s="171" t="str">
        <f>CONCATENATE("Итого по разделу: ",IF(Source!G1353&lt;&gt;"Новый раздел", Source!G1353, ""))</f>
        <v>Итого по разделу: 23.Система ПД4(сетевые элементы)</v>
      </c>
      <c r="B1442" s="171"/>
      <c r="C1442" s="171"/>
      <c r="D1442" s="171"/>
      <c r="E1442" s="171"/>
      <c r="F1442" s="171"/>
      <c r="G1442" s="159">
        <f>SUM(O1381:O1441)</f>
        <v>11982.17</v>
      </c>
      <c r="H1442" s="159"/>
      <c r="I1442" s="35"/>
      <c r="J1442" s="159">
        <f>SUM(P1381:P1441)</f>
        <v>11983.789999999999</v>
      </c>
      <c r="K1442" s="159"/>
      <c r="L1442" s="47">
        <f>SUM(Q1381:Q1441)</f>
        <v>60.601262591999998</v>
      </c>
      <c r="AF1442" s="63" t="str">
        <f>CONCATENATE("Итого по разделу: ",IF(Source!G1353&lt;&gt;"Новый раздел", Source!G1353, ""))</f>
        <v>Итого по разделу: 23.Система ПД4(сетевые элементы)</v>
      </c>
    </row>
    <row r="1446" spans="1:32" ht="16.5">
      <c r="A1446" s="169" t="str">
        <f>CONCATENATE("Раздел: ",IF(Source!G1383&lt;&gt;"Новый раздел", Source!G1383, ""))</f>
        <v>Раздел: 24.Система ПД5(сетевые элементы)</v>
      </c>
      <c r="B1446" s="169"/>
      <c r="C1446" s="169"/>
      <c r="D1446" s="169"/>
      <c r="E1446" s="169"/>
      <c r="F1446" s="169"/>
      <c r="G1446" s="169"/>
      <c r="H1446" s="169"/>
      <c r="I1446" s="169"/>
      <c r="J1446" s="169"/>
      <c r="K1446" s="169"/>
      <c r="L1446" s="169"/>
    </row>
    <row r="1447" spans="1:32" ht="105">
      <c r="A1447" s="16" t="str">
        <f>Source!E1388</f>
        <v>268</v>
      </c>
      <c r="B1447" s="58" t="s">
        <v>1025</v>
      </c>
      <c r="C1447" s="58" t="str">
        <f>Source!G1388</f>
        <v>Установка клапанов огнезадерживающих с ручной регулировкой периметром до 1600 мм</v>
      </c>
      <c r="D1447" s="36" t="str">
        <f>Source!H1388</f>
        <v>ШТ</v>
      </c>
      <c r="E1447" s="22">
        <f>Source!I1388</f>
        <v>3</v>
      </c>
      <c r="F1447" s="37">
        <f>Source!AL1388+Source!AM1388+Source!AO1388</f>
        <v>55.010000000000005</v>
      </c>
      <c r="G1447" s="38"/>
      <c r="H1447" s="37"/>
      <c r="I1447" s="38" t="str">
        <f>Source!BO1388</f>
        <v/>
      </c>
      <c r="J1447" s="38"/>
      <c r="K1447" s="37"/>
      <c r="L1447" s="39"/>
      <c r="S1447">
        <f>ROUND((Source!FX1388/100)*((ROUND(Source!AF1388*Source!I1388, 2)+ROUND(Source!AE1388*Source!I1388, 2))), 2)</f>
        <v>174.49</v>
      </c>
      <c r="T1447">
        <f>Source!X1388</f>
        <v>174.19</v>
      </c>
      <c r="U1447">
        <f>ROUND((Source!FY1388/100)*((ROUND(Source!AF1388*Source!I1388, 2)+ROUND(Source!AE1388*Source!I1388, 2))), 2)</f>
        <v>106.86</v>
      </c>
      <c r="V1447">
        <f>Source!Y1388</f>
        <v>107.54</v>
      </c>
    </row>
    <row r="1448" spans="1:32" ht="14.25">
      <c r="A1448" s="16"/>
      <c r="B1448" s="58"/>
      <c r="C1448" s="58" t="s">
        <v>980</v>
      </c>
      <c r="D1448" s="36"/>
      <c r="E1448" s="22"/>
      <c r="F1448" s="37">
        <f>Source!AO1388</f>
        <v>36.46</v>
      </c>
      <c r="G1448" s="38" t="str">
        <f>Source!DG1388</f>
        <v>)*1,2)*1,15</v>
      </c>
      <c r="H1448" s="37">
        <f>ROUND(Source!AF1388*Source!I1388, 2)</f>
        <v>150.93</v>
      </c>
      <c r="I1448" s="38"/>
      <c r="J1448" s="38">
        <f>IF(Source!BA1388&lt;&gt; 0, Source!BA1388, 1)</f>
        <v>1</v>
      </c>
      <c r="K1448" s="37">
        <f>Source!S1388</f>
        <v>150.93</v>
      </c>
      <c r="L1448" s="39"/>
      <c r="R1448">
        <f>H1448</f>
        <v>150.93</v>
      </c>
    </row>
    <row r="1449" spans="1:32" ht="14.25">
      <c r="A1449" s="16"/>
      <c r="B1449" s="58"/>
      <c r="C1449" s="58" t="s">
        <v>104</v>
      </c>
      <c r="D1449" s="36"/>
      <c r="E1449" s="22"/>
      <c r="F1449" s="37">
        <f>Source!AM1388</f>
        <v>3.81</v>
      </c>
      <c r="G1449" s="38" t="str">
        <f>Source!DE1388</f>
        <v>)*1,2)*1,25</v>
      </c>
      <c r="H1449" s="37">
        <f>ROUND(Source!AD1388*Source!I1388, 2)</f>
        <v>17.16</v>
      </c>
      <c r="I1449" s="38"/>
      <c r="J1449" s="38">
        <f>IF(Source!BB1388&lt;&gt; 0, Source!BB1388, 1)</f>
        <v>1</v>
      </c>
      <c r="K1449" s="37">
        <f>Source!Q1388</f>
        <v>17.16</v>
      </c>
      <c r="L1449" s="39"/>
    </row>
    <row r="1450" spans="1:32" ht="14.25">
      <c r="A1450" s="16"/>
      <c r="B1450" s="58"/>
      <c r="C1450" s="58" t="s">
        <v>981</v>
      </c>
      <c r="D1450" s="36"/>
      <c r="E1450" s="22"/>
      <c r="F1450" s="37">
        <f>Source!AN1388</f>
        <v>0.12</v>
      </c>
      <c r="G1450" s="38" t="str">
        <f>Source!DF1388</f>
        <v>)*1,2)*1,25</v>
      </c>
      <c r="H1450" s="40">
        <f>ROUND(Source!AE1388*Source!I1388, 2)</f>
        <v>0.54</v>
      </c>
      <c r="I1450" s="38"/>
      <c r="J1450" s="38">
        <f>IF(Source!BS1388&lt;&gt; 0, Source!BS1388, 1)</f>
        <v>1</v>
      </c>
      <c r="K1450" s="40">
        <f>Source!R1388</f>
        <v>0.54</v>
      </c>
      <c r="L1450" s="39"/>
      <c r="R1450">
        <f>H1450</f>
        <v>0.54</v>
      </c>
    </row>
    <row r="1451" spans="1:32" ht="14.25">
      <c r="A1451" s="16"/>
      <c r="B1451" s="58"/>
      <c r="C1451" s="58" t="s">
        <v>982</v>
      </c>
      <c r="D1451" s="36"/>
      <c r="E1451" s="22"/>
      <c r="F1451" s="37">
        <f>Source!AL1388</f>
        <v>14.74</v>
      </c>
      <c r="G1451" s="38" t="str">
        <f>Source!DD1388</f>
        <v/>
      </c>
      <c r="H1451" s="37">
        <f>ROUND(Source!AC1388*Source!I1388, 2)</f>
        <v>44.22</v>
      </c>
      <c r="I1451" s="38"/>
      <c r="J1451" s="38">
        <f>IF(Source!BC1388&lt;&gt; 0, Source!BC1388, 1)</f>
        <v>1</v>
      </c>
      <c r="K1451" s="37">
        <f>Source!P1388</f>
        <v>44.22</v>
      </c>
      <c r="L1451" s="39"/>
    </row>
    <row r="1452" spans="1:32" ht="14.25">
      <c r="A1452" s="16"/>
      <c r="B1452" s="58"/>
      <c r="C1452" s="58" t="s">
        <v>983</v>
      </c>
      <c r="D1452" s="36" t="s">
        <v>984</v>
      </c>
      <c r="E1452" s="22">
        <f>Source!BZ1388</f>
        <v>128</v>
      </c>
      <c r="F1452" s="167" t="str">
        <f>CONCATENATE(" )", Source!DL1388, Source!FT1388, "=", Source!FX1388)</f>
        <v xml:space="preserve"> )*0,9=115,2</v>
      </c>
      <c r="G1452" s="168"/>
      <c r="H1452" s="37">
        <f>SUM(S1447:S1454)</f>
        <v>174.49</v>
      </c>
      <c r="I1452" s="41"/>
      <c r="J1452" s="32">
        <f>Source!AT1388</f>
        <v>115</v>
      </c>
      <c r="K1452" s="37">
        <f>SUM(T1447:T1454)</f>
        <v>174.19</v>
      </c>
      <c r="L1452" s="39"/>
    </row>
    <row r="1453" spans="1:32" ht="14.25">
      <c r="A1453" s="16"/>
      <c r="B1453" s="58"/>
      <c r="C1453" s="58" t="s">
        <v>985</v>
      </c>
      <c r="D1453" s="36" t="s">
        <v>984</v>
      </c>
      <c r="E1453" s="22">
        <f>Source!CA1388</f>
        <v>83</v>
      </c>
      <c r="F1453" s="167" t="str">
        <f>CONCATENATE(" )", Source!DM1388, Source!FU1388, "=", Source!FY1388)</f>
        <v xml:space="preserve"> )*0,85=70,55</v>
      </c>
      <c r="G1453" s="168"/>
      <c r="H1453" s="37">
        <f>SUM(U1447:U1454)</f>
        <v>106.86</v>
      </c>
      <c r="I1453" s="41"/>
      <c r="J1453" s="32">
        <f>Source!AU1388</f>
        <v>71</v>
      </c>
      <c r="K1453" s="37">
        <f>SUM(V1447:V1454)</f>
        <v>107.54</v>
      </c>
      <c r="L1453" s="39"/>
    </row>
    <row r="1454" spans="1:32" ht="14.25">
      <c r="A1454" s="59"/>
      <c r="B1454" s="60"/>
      <c r="C1454" s="60" t="s">
        <v>986</v>
      </c>
      <c r="D1454" s="42" t="s">
        <v>987</v>
      </c>
      <c r="E1454" s="43">
        <f>Source!AQ1388</f>
        <v>4.0199999999999996</v>
      </c>
      <c r="F1454" s="44"/>
      <c r="G1454" s="45" t="str">
        <f>Source!DI1388</f>
        <v>)*1,2)*1,15</v>
      </c>
      <c r="H1454" s="44"/>
      <c r="I1454" s="45"/>
      <c r="J1454" s="45"/>
      <c r="K1454" s="44"/>
      <c r="L1454" s="46">
        <f>Source!U1388</f>
        <v>16.642799999999994</v>
      </c>
    </row>
    <row r="1455" spans="1:32" ht="15">
      <c r="G1455" s="166">
        <f>H1448+H1449+H1451+H1452+H1453</f>
        <v>493.66</v>
      </c>
      <c r="H1455" s="166"/>
      <c r="J1455" s="166">
        <f>K1448+K1449+K1451+K1452+K1453</f>
        <v>494.04</v>
      </c>
      <c r="K1455" s="166"/>
      <c r="L1455" s="47">
        <f>Source!U1388</f>
        <v>16.642799999999994</v>
      </c>
      <c r="O1455" s="26">
        <f>G1455</f>
        <v>493.66</v>
      </c>
      <c r="P1455" s="26">
        <f>J1455</f>
        <v>494.04</v>
      </c>
      <c r="Q1455" s="26">
        <f>L1455</f>
        <v>16.642799999999994</v>
      </c>
      <c r="W1455">
        <f>IF(Source!BI1388&lt;=1,H1448+H1449+H1451+H1452+H1453, 0)</f>
        <v>493.66</v>
      </c>
      <c r="X1455">
        <f>IF(Source!BI1388=2,H1448+H1449+H1451+H1452+H1453, 0)</f>
        <v>0</v>
      </c>
      <c r="Y1455">
        <f>IF(Source!BI1388=3,H1448+H1449+H1451+H1452+H1453, 0)</f>
        <v>0</v>
      </c>
      <c r="Z1455">
        <f>IF(Source!BI1388=4,H1448+H1449+H1451+H1452+H1453, 0)</f>
        <v>0</v>
      </c>
    </row>
    <row r="1456" spans="1:32" ht="28.5">
      <c r="A1456" s="16" t="str">
        <f>Source!E1390</f>
        <v>269</v>
      </c>
      <c r="B1456" s="58" t="str">
        <f>Source!F1390</f>
        <v>08.1.03.04-0001</v>
      </c>
      <c r="C1456" s="58" t="str">
        <f>Source!G1390</f>
        <v>Блочки</v>
      </c>
      <c r="D1456" s="36" t="str">
        <f>Source!H1390</f>
        <v>10 шт.</v>
      </c>
      <c r="E1456" s="22">
        <f>Source!I1390</f>
        <v>0.6</v>
      </c>
      <c r="F1456" s="37">
        <f>Source!AL1390</f>
        <v>228</v>
      </c>
      <c r="G1456" s="38" t="str">
        <f>Source!DD1390</f>
        <v/>
      </c>
      <c r="H1456" s="37">
        <f>ROUND(Source!AC1390*Source!I1390, 2)</f>
        <v>136.80000000000001</v>
      </c>
      <c r="I1456" s="38" t="str">
        <f>Source!BO1390</f>
        <v/>
      </c>
      <c r="J1456" s="38">
        <f>IF(Source!BC1390&lt;&gt; 0, Source!BC1390, 1)</f>
        <v>1</v>
      </c>
      <c r="K1456" s="37">
        <f>Source!P1390</f>
        <v>136.80000000000001</v>
      </c>
      <c r="L1456" s="39"/>
      <c r="S1456">
        <f>ROUND((Source!FX1390/100)*((ROUND(Source!AF1390*Source!I1390, 2)+ROUND(Source!AE1390*Source!I1390, 2))), 2)</f>
        <v>0</v>
      </c>
      <c r="T1456">
        <f>Source!X1390</f>
        <v>0</v>
      </c>
      <c r="U1456">
        <f>ROUND((Source!FY1390/100)*((ROUND(Source!AF1390*Source!I1390, 2)+ROUND(Source!AE1390*Source!I1390, 2))), 2)</f>
        <v>0</v>
      </c>
      <c r="V1456">
        <f>Source!Y1390</f>
        <v>0</v>
      </c>
    </row>
    <row r="1457" spans="1:26">
      <c r="A1457" s="30"/>
      <c r="B1457" s="30"/>
      <c r="C1457" s="31" t="str">
        <f>"Объем: "&amp;Source!I1390&amp;"=6/"&amp;"10"</f>
        <v>Объем: 0,6=6/10</v>
      </c>
      <c r="D1457" s="30"/>
      <c r="E1457" s="30"/>
      <c r="F1457" s="30"/>
      <c r="G1457" s="30"/>
      <c r="H1457" s="30"/>
      <c r="I1457" s="30"/>
      <c r="J1457" s="30"/>
      <c r="K1457" s="30"/>
      <c r="L1457" s="30"/>
    </row>
    <row r="1458" spans="1:26" ht="15">
      <c r="G1458" s="166">
        <f>H1456</f>
        <v>136.80000000000001</v>
      </c>
      <c r="H1458" s="166"/>
      <c r="J1458" s="166">
        <f>K1456</f>
        <v>136.80000000000001</v>
      </c>
      <c r="K1458" s="166"/>
      <c r="L1458" s="47">
        <f>Source!U1390</f>
        <v>0</v>
      </c>
      <c r="O1458" s="26">
        <f>G1458</f>
        <v>136.80000000000001</v>
      </c>
      <c r="P1458" s="26">
        <f>J1458</f>
        <v>136.80000000000001</v>
      </c>
      <c r="Q1458" s="26">
        <f>L1458</f>
        <v>0</v>
      </c>
      <c r="W1458">
        <f>IF(Source!BI1390&lt;=1,H1456, 0)</f>
        <v>136.80000000000001</v>
      </c>
      <c r="X1458">
        <f>IF(Source!BI1390=2,H1456, 0)</f>
        <v>0</v>
      </c>
      <c r="Y1458">
        <f>IF(Source!BI1390=3,H1456, 0)</f>
        <v>0</v>
      </c>
      <c r="Z1458">
        <f>IF(Source!BI1390=4,H1456, 0)</f>
        <v>0</v>
      </c>
    </row>
    <row r="1459" spans="1:26" ht="28.5">
      <c r="A1459" s="59" t="str">
        <f>Source!E1392</f>
        <v>270</v>
      </c>
      <c r="B1459" s="60" t="str">
        <f>Source!F1392</f>
        <v>20.1.02.19-0015</v>
      </c>
      <c r="C1459" s="60" t="str">
        <f>Source!G1392</f>
        <v>Трос стальной</v>
      </c>
      <c r="D1459" s="42" t="str">
        <f>Source!H1392</f>
        <v>м</v>
      </c>
      <c r="E1459" s="43">
        <f>Source!I1392</f>
        <v>27.9</v>
      </c>
      <c r="F1459" s="44">
        <f>Source!AL1392</f>
        <v>12.03</v>
      </c>
      <c r="G1459" s="45" t="str">
        <f>Source!DD1392</f>
        <v/>
      </c>
      <c r="H1459" s="44">
        <f>ROUND(Source!AC1392*Source!I1392, 2)</f>
        <v>335.64</v>
      </c>
      <c r="I1459" s="45" t="str">
        <f>Source!BO1392</f>
        <v/>
      </c>
      <c r="J1459" s="45">
        <f>IF(Source!BC1392&lt;&gt; 0, Source!BC1392, 1)</f>
        <v>1</v>
      </c>
      <c r="K1459" s="44">
        <f>Source!P1392</f>
        <v>335.64</v>
      </c>
      <c r="L1459" s="48"/>
      <c r="S1459">
        <f>ROUND((Source!FX1392/100)*((ROUND(Source!AF1392*Source!I1392, 2)+ROUND(Source!AE1392*Source!I1392, 2))), 2)</f>
        <v>0</v>
      </c>
      <c r="T1459">
        <f>Source!X1392</f>
        <v>0</v>
      </c>
      <c r="U1459">
        <f>ROUND((Source!FY1392/100)*((ROUND(Source!AF1392*Source!I1392, 2)+ROUND(Source!AE1392*Source!I1392, 2))), 2)</f>
        <v>0</v>
      </c>
      <c r="V1459">
        <f>Source!Y1392</f>
        <v>0</v>
      </c>
    </row>
    <row r="1460" spans="1:26" ht="15">
      <c r="G1460" s="166">
        <f>H1459</f>
        <v>335.64</v>
      </c>
      <c r="H1460" s="166"/>
      <c r="J1460" s="166">
        <f>K1459</f>
        <v>335.64</v>
      </c>
      <c r="K1460" s="166"/>
      <c r="L1460" s="47">
        <f>Source!U1392</f>
        <v>0</v>
      </c>
      <c r="O1460" s="26">
        <f>G1460</f>
        <v>335.64</v>
      </c>
      <c r="P1460" s="26">
        <f>J1460</f>
        <v>335.64</v>
      </c>
      <c r="Q1460" s="26">
        <f>L1460</f>
        <v>0</v>
      </c>
      <c r="W1460">
        <f>IF(Source!BI1392&lt;=1,H1459, 0)</f>
        <v>0</v>
      </c>
      <c r="X1460">
        <f>IF(Source!BI1392=2,H1459, 0)</f>
        <v>335.64</v>
      </c>
      <c r="Y1460">
        <f>IF(Source!BI1392=3,H1459, 0)</f>
        <v>0</v>
      </c>
      <c r="Z1460">
        <f>IF(Source!BI1392=4,H1459, 0)</f>
        <v>0</v>
      </c>
    </row>
    <row r="1461" spans="1:26" ht="68.25">
      <c r="A1461" s="59" t="str">
        <f>Source!E1394</f>
        <v>271</v>
      </c>
      <c r="B1461" s="60" t="str">
        <f>Source!F1394</f>
        <v>прайс</v>
      </c>
      <c r="C1461" s="60" t="s">
        <v>1079</v>
      </c>
      <c r="D1461" s="42" t="str">
        <f>Source!H1394</f>
        <v>шт.</v>
      </c>
      <c r="E1461" s="43">
        <f>Source!I1394</f>
        <v>2</v>
      </c>
      <c r="F1461" s="44">
        <f>Source!AL1394</f>
        <v>1338.96</v>
      </c>
      <c r="G1461" s="45" t="str">
        <f>Source!DD1394</f>
        <v/>
      </c>
      <c r="H1461" s="44">
        <f>ROUND(Source!AC1394*Source!I1394, 2)</f>
        <v>2677.92</v>
      </c>
      <c r="I1461" s="45" t="str">
        <f>Source!BO1394</f>
        <v/>
      </c>
      <c r="J1461" s="45">
        <f>IF(Source!BC1394&lt;&gt; 0, Source!BC1394, 1)</f>
        <v>1</v>
      </c>
      <c r="K1461" s="44">
        <f>Source!P1394</f>
        <v>2677.92</v>
      </c>
      <c r="L1461" s="48"/>
      <c r="S1461">
        <f>ROUND((Source!FX1394/100)*((ROUND(Source!AF1394*Source!I1394, 2)+ROUND(Source!AE1394*Source!I1394, 2))), 2)</f>
        <v>0</v>
      </c>
      <c r="T1461">
        <f>Source!X1394</f>
        <v>0</v>
      </c>
      <c r="U1461">
        <f>ROUND((Source!FY1394/100)*((ROUND(Source!AF1394*Source!I1394, 2)+ROUND(Source!AE1394*Source!I1394, 2))), 2)</f>
        <v>0</v>
      </c>
      <c r="V1461">
        <f>Source!Y1394</f>
        <v>0</v>
      </c>
    </row>
    <row r="1462" spans="1:26" ht="15">
      <c r="G1462" s="166">
        <f>H1461</f>
        <v>2677.92</v>
      </c>
      <c r="H1462" s="166"/>
      <c r="J1462" s="166">
        <f>K1461</f>
        <v>2677.92</v>
      </c>
      <c r="K1462" s="166"/>
      <c r="L1462" s="47">
        <f>Source!U1394</f>
        <v>0</v>
      </c>
      <c r="O1462" s="26">
        <f>G1462</f>
        <v>2677.92</v>
      </c>
      <c r="P1462" s="26">
        <f>J1462</f>
        <v>2677.92</v>
      </c>
      <c r="Q1462" s="26">
        <f>L1462</f>
        <v>0</v>
      </c>
      <c r="W1462">
        <f>IF(Source!BI1394&lt;=1,H1461, 0)</f>
        <v>2677.92</v>
      </c>
      <c r="X1462">
        <f>IF(Source!BI1394=2,H1461, 0)</f>
        <v>0</v>
      </c>
      <c r="Y1462">
        <f>IF(Source!BI1394=3,H1461, 0)</f>
        <v>0</v>
      </c>
      <c r="Z1462">
        <f>IF(Source!BI1394=4,H1461, 0)</f>
        <v>0</v>
      </c>
    </row>
    <row r="1463" spans="1:26" ht="68.25">
      <c r="A1463" s="59" t="str">
        <f>Source!E1396</f>
        <v>272</v>
      </c>
      <c r="B1463" s="60" t="str">
        <f>Source!F1396</f>
        <v>прайс</v>
      </c>
      <c r="C1463" s="60" t="s">
        <v>1080</v>
      </c>
      <c r="D1463" s="42" t="str">
        <f>Source!H1396</f>
        <v>шт.</v>
      </c>
      <c r="E1463" s="43">
        <f>Source!I1396</f>
        <v>1</v>
      </c>
      <c r="F1463" s="44">
        <f>Source!AL1396</f>
        <v>1235.96</v>
      </c>
      <c r="G1463" s="45" t="str">
        <f>Source!DD1396</f>
        <v/>
      </c>
      <c r="H1463" s="44">
        <f>ROUND(Source!AC1396*Source!I1396, 2)</f>
        <v>1235.96</v>
      </c>
      <c r="I1463" s="45" t="str">
        <f>Source!BO1396</f>
        <v/>
      </c>
      <c r="J1463" s="45">
        <f>IF(Source!BC1396&lt;&gt; 0, Source!BC1396, 1)</f>
        <v>1</v>
      </c>
      <c r="K1463" s="44">
        <f>Source!P1396</f>
        <v>1235.96</v>
      </c>
      <c r="L1463" s="48"/>
      <c r="S1463">
        <f>ROUND((Source!FX1396/100)*((ROUND(Source!AF1396*Source!I1396, 2)+ROUND(Source!AE1396*Source!I1396, 2))), 2)</f>
        <v>0</v>
      </c>
      <c r="T1463">
        <f>Source!X1396</f>
        <v>0</v>
      </c>
      <c r="U1463">
        <f>ROUND((Source!FY1396/100)*((ROUND(Source!AF1396*Source!I1396, 2)+ROUND(Source!AE1396*Source!I1396, 2))), 2)</f>
        <v>0</v>
      </c>
      <c r="V1463">
        <f>Source!Y1396</f>
        <v>0</v>
      </c>
    </row>
    <row r="1464" spans="1:26" ht="15">
      <c r="G1464" s="166">
        <f>H1463</f>
        <v>1235.96</v>
      </c>
      <c r="H1464" s="166"/>
      <c r="J1464" s="166">
        <f>K1463</f>
        <v>1235.96</v>
      </c>
      <c r="K1464" s="166"/>
      <c r="L1464" s="47">
        <f>Source!U1396</f>
        <v>0</v>
      </c>
      <c r="O1464" s="26">
        <f>G1464</f>
        <v>1235.96</v>
      </c>
      <c r="P1464" s="26">
        <f>J1464</f>
        <v>1235.96</v>
      </c>
      <c r="Q1464" s="26">
        <f>L1464</f>
        <v>0</v>
      </c>
      <c r="W1464">
        <f>IF(Source!BI1396&lt;=1,H1463, 0)</f>
        <v>1235.96</v>
      </c>
      <c r="X1464">
        <f>IF(Source!BI1396=2,H1463, 0)</f>
        <v>0</v>
      </c>
      <c r="Y1464">
        <f>IF(Source!BI1396=3,H1463, 0)</f>
        <v>0</v>
      </c>
      <c r="Z1464">
        <f>IF(Source!BI1396=4,H1463, 0)</f>
        <v>0</v>
      </c>
    </row>
    <row r="1465" spans="1:26" ht="105">
      <c r="A1465" s="16" t="str">
        <f>Source!E1398</f>
        <v>273</v>
      </c>
      <c r="B1465" s="58" t="s">
        <v>1051</v>
      </c>
      <c r="C1465" s="58" t="str">
        <f>Source!G1398</f>
        <v>Обертывание поверхности изоляции рулонными материалами насухо с проклейкой швов</v>
      </c>
      <c r="D1465" s="36" t="str">
        <f>Source!H1398</f>
        <v>100 м2</v>
      </c>
      <c r="E1465" s="22">
        <f>Source!I1398</f>
        <v>0.23</v>
      </c>
      <c r="F1465" s="37">
        <f>Source!AL1398+Source!AM1398+Source!AO1398</f>
        <v>824.45</v>
      </c>
      <c r="G1465" s="38"/>
      <c r="H1465" s="37"/>
      <c r="I1465" s="38" t="str">
        <f>Source!BO1398</f>
        <v/>
      </c>
      <c r="J1465" s="38"/>
      <c r="K1465" s="37"/>
      <c r="L1465" s="39"/>
      <c r="S1465">
        <f>ROUND((Source!FX1398/100)*((ROUND(Source!AF1398*Source!I1398, 2)+ROUND(Source!AE1398*Source!I1398, 2))), 2)</f>
        <v>80.62</v>
      </c>
      <c r="T1465">
        <f>Source!X1398</f>
        <v>80.62</v>
      </c>
      <c r="U1465">
        <f>ROUND((Source!FY1398/100)*((ROUND(Source!AF1398*Source!I1398, 2)+ROUND(Source!AE1398*Source!I1398, 2))), 2)</f>
        <v>53.3</v>
      </c>
      <c r="V1465">
        <f>Source!Y1398</f>
        <v>53.75</v>
      </c>
    </row>
    <row r="1466" spans="1:26">
      <c r="C1466" s="29" t="str">
        <f>"Объем: "&amp;Source!I1398&amp;"=23/"&amp;"100"</f>
        <v>Объем: 0,23=23/100</v>
      </c>
    </row>
    <row r="1467" spans="1:26" ht="14.25">
      <c r="A1467" s="16"/>
      <c r="B1467" s="58"/>
      <c r="C1467" s="58" t="s">
        <v>980</v>
      </c>
      <c r="D1467" s="36"/>
      <c r="E1467" s="22"/>
      <c r="F1467" s="37">
        <f>Source!AO1398</f>
        <v>276.31</v>
      </c>
      <c r="G1467" s="38" t="str">
        <f>Source!DG1398</f>
        <v>)*1,2)*1,15</v>
      </c>
      <c r="H1467" s="37">
        <f>ROUND(Source!AF1398*Source!I1398, 2)</f>
        <v>87.7</v>
      </c>
      <c r="I1467" s="38"/>
      <c r="J1467" s="38">
        <f>IF(Source!BA1398&lt;&gt; 0, Source!BA1398, 1)</f>
        <v>1</v>
      </c>
      <c r="K1467" s="37">
        <f>Source!S1398</f>
        <v>87.7</v>
      </c>
      <c r="L1467" s="39"/>
      <c r="R1467">
        <f>H1467</f>
        <v>87.7</v>
      </c>
    </row>
    <row r="1468" spans="1:26" ht="14.25">
      <c r="A1468" s="16"/>
      <c r="B1468" s="58"/>
      <c r="C1468" s="58" t="s">
        <v>104</v>
      </c>
      <c r="D1468" s="36"/>
      <c r="E1468" s="22"/>
      <c r="F1468" s="37">
        <f>Source!AM1398</f>
        <v>40.5</v>
      </c>
      <c r="G1468" s="38" t="str">
        <f>Source!DE1398</f>
        <v>)*1,2)*1,25</v>
      </c>
      <c r="H1468" s="37">
        <f>ROUND(Source!AD1398*Source!I1398, 2)</f>
        <v>13.97</v>
      </c>
      <c r="I1468" s="38"/>
      <c r="J1468" s="38">
        <f>IF(Source!BB1398&lt;&gt; 0, Source!BB1398, 1)</f>
        <v>1</v>
      </c>
      <c r="K1468" s="37">
        <f>Source!Q1398</f>
        <v>13.97</v>
      </c>
      <c r="L1468" s="39"/>
    </row>
    <row r="1469" spans="1:26" ht="14.25">
      <c r="A1469" s="16"/>
      <c r="B1469" s="58"/>
      <c r="C1469" s="58" t="s">
        <v>981</v>
      </c>
      <c r="D1469" s="36"/>
      <c r="E1469" s="22"/>
      <c r="F1469" s="37">
        <f>Source!AN1398</f>
        <v>5.45</v>
      </c>
      <c r="G1469" s="38" t="str">
        <f>Source!DF1398</f>
        <v>)*1,2)*1,25</v>
      </c>
      <c r="H1469" s="40">
        <f>ROUND(Source!AE1398*Source!I1398, 2)</f>
        <v>1.88</v>
      </c>
      <c r="I1469" s="38"/>
      <c r="J1469" s="38">
        <f>IF(Source!BS1398&lt;&gt; 0, Source!BS1398, 1)</f>
        <v>1</v>
      </c>
      <c r="K1469" s="40">
        <f>Source!R1398</f>
        <v>1.88</v>
      </c>
      <c r="L1469" s="39"/>
      <c r="R1469">
        <f>H1469</f>
        <v>1.88</v>
      </c>
    </row>
    <row r="1470" spans="1:26" ht="14.25">
      <c r="A1470" s="16"/>
      <c r="B1470" s="58"/>
      <c r="C1470" s="58" t="s">
        <v>982</v>
      </c>
      <c r="D1470" s="36"/>
      <c r="E1470" s="22"/>
      <c r="F1470" s="37">
        <f>Source!AL1398</f>
        <v>507.64</v>
      </c>
      <c r="G1470" s="38" t="str">
        <f>Source!DD1398</f>
        <v/>
      </c>
      <c r="H1470" s="37">
        <f>ROUND(Source!AC1398*Source!I1398, 2)</f>
        <v>116.76</v>
      </c>
      <c r="I1470" s="38"/>
      <c r="J1470" s="38">
        <f>IF(Source!BC1398&lt;&gt; 0, Source!BC1398, 1)</f>
        <v>1</v>
      </c>
      <c r="K1470" s="37">
        <f>Source!P1398</f>
        <v>116.76</v>
      </c>
      <c r="L1470" s="39"/>
    </row>
    <row r="1471" spans="1:26" ht="14.25">
      <c r="A1471" s="16"/>
      <c r="B1471" s="58"/>
      <c r="C1471" s="58" t="s">
        <v>983</v>
      </c>
      <c r="D1471" s="36" t="s">
        <v>984</v>
      </c>
      <c r="E1471" s="22">
        <f>Source!BZ1398</f>
        <v>100</v>
      </c>
      <c r="F1471" s="167" t="str">
        <f>CONCATENATE(" )", Source!DL1398, Source!FT1398, "=", Source!FX1398)</f>
        <v xml:space="preserve"> )*0,9=90</v>
      </c>
      <c r="G1471" s="168"/>
      <c r="H1471" s="37">
        <f>SUM(S1465:S1473)</f>
        <v>80.62</v>
      </c>
      <c r="I1471" s="41"/>
      <c r="J1471" s="32">
        <f>Source!AT1398</f>
        <v>90</v>
      </c>
      <c r="K1471" s="37">
        <f>SUM(T1465:T1473)</f>
        <v>80.62</v>
      </c>
      <c r="L1471" s="39"/>
    </row>
    <row r="1472" spans="1:26" ht="14.25">
      <c r="A1472" s="16"/>
      <c r="B1472" s="58"/>
      <c r="C1472" s="58" t="s">
        <v>985</v>
      </c>
      <c r="D1472" s="36" t="s">
        <v>984</v>
      </c>
      <c r="E1472" s="22">
        <f>Source!CA1398</f>
        <v>70</v>
      </c>
      <c r="F1472" s="167" t="str">
        <f>CONCATENATE(" )", Source!DM1398, Source!FU1398, "=", Source!FY1398)</f>
        <v xml:space="preserve"> )*0,85=59,5</v>
      </c>
      <c r="G1472" s="168"/>
      <c r="H1472" s="37">
        <f>SUM(U1465:U1473)</f>
        <v>53.3</v>
      </c>
      <c r="I1472" s="41"/>
      <c r="J1472" s="32">
        <f>Source!AU1398</f>
        <v>60</v>
      </c>
      <c r="K1472" s="37">
        <f>SUM(V1465:V1473)</f>
        <v>53.75</v>
      </c>
      <c r="L1472" s="39"/>
    </row>
    <row r="1473" spans="1:26" ht="14.25">
      <c r="A1473" s="59"/>
      <c r="B1473" s="60"/>
      <c r="C1473" s="60" t="s">
        <v>986</v>
      </c>
      <c r="D1473" s="42" t="s">
        <v>987</v>
      </c>
      <c r="E1473" s="43">
        <f>Source!AQ1398</f>
        <v>31.98</v>
      </c>
      <c r="F1473" s="44"/>
      <c r="G1473" s="45" t="str">
        <f>Source!DI1398</f>
        <v>)*1,2)*1,15</v>
      </c>
      <c r="H1473" s="44"/>
      <c r="I1473" s="45"/>
      <c r="J1473" s="45"/>
      <c r="K1473" s="44"/>
      <c r="L1473" s="46">
        <f>Source!U1398</f>
        <v>10.150452</v>
      </c>
    </row>
    <row r="1474" spans="1:26" ht="15">
      <c r="G1474" s="166">
        <f>H1467+H1468+H1470+H1471+H1472</f>
        <v>352.35</v>
      </c>
      <c r="H1474" s="166"/>
      <c r="J1474" s="166">
        <f>K1467+K1468+K1470+K1471+K1472</f>
        <v>352.8</v>
      </c>
      <c r="K1474" s="166"/>
      <c r="L1474" s="47">
        <f>Source!U1398</f>
        <v>10.150452</v>
      </c>
      <c r="O1474" s="26">
        <f>G1474</f>
        <v>352.35</v>
      </c>
      <c r="P1474" s="26">
        <f>J1474</f>
        <v>352.8</v>
      </c>
      <c r="Q1474" s="26">
        <f>L1474</f>
        <v>10.150452</v>
      </c>
      <c r="W1474">
        <f>IF(Source!BI1398&lt;=1,H1467+H1468+H1470+H1471+H1472, 0)</f>
        <v>352.35</v>
      </c>
      <c r="X1474">
        <f>IF(Source!BI1398=2,H1467+H1468+H1470+H1471+H1472, 0)</f>
        <v>0</v>
      </c>
      <c r="Y1474">
        <f>IF(Source!BI1398=3,H1467+H1468+H1470+H1471+H1472, 0)</f>
        <v>0</v>
      </c>
      <c r="Z1474">
        <f>IF(Source!BI1398=4,H1467+H1468+H1470+H1471+H1472, 0)</f>
        <v>0</v>
      </c>
    </row>
    <row r="1475" spans="1:26" ht="71.25">
      <c r="A1475" s="16" t="str">
        <f>Source!E1400</f>
        <v>274</v>
      </c>
      <c r="B1475" s="58" t="str">
        <f>Source!F1400</f>
        <v>12.2.04.07-0012</v>
      </c>
      <c r="C1475" s="58" t="str">
        <f>Source!G1400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475" s="36" t="str">
        <f>Source!H1400</f>
        <v>м3</v>
      </c>
      <c r="E1475" s="22">
        <f>Source!I1400</f>
        <v>1.0580000000000001</v>
      </c>
      <c r="F1475" s="37">
        <f>Source!AL1400</f>
        <v>2222.0300000000002</v>
      </c>
      <c r="G1475" s="38" t="str">
        <f>Source!DD1400</f>
        <v/>
      </c>
      <c r="H1475" s="37">
        <f>ROUND(Source!AC1400*Source!I1400, 2)</f>
        <v>2350.91</v>
      </c>
      <c r="I1475" s="38" t="str">
        <f>Source!BO1400</f>
        <v/>
      </c>
      <c r="J1475" s="38">
        <f>IF(Source!BC1400&lt;&gt; 0, Source!BC1400, 1)</f>
        <v>1</v>
      </c>
      <c r="K1475" s="37">
        <f>Source!P1400</f>
        <v>2350.91</v>
      </c>
      <c r="L1475" s="39"/>
      <c r="S1475">
        <f>ROUND((Source!FX1400/100)*((ROUND(Source!AF1400*Source!I1400, 2)+ROUND(Source!AE1400*Source!I1400, 2))), 2)</f>
        <v>0</v>
      </c>
      <c r="T1475">
        <f>Source!X1400</f>
        <v>0</v>
      </c>
      <c r="U1475">
        <f>ROUND((Source!FY1400/100)*((ROUND(Source!AF1400*Source!I1400, 2)+ROUND(Source!AE1400*Source!I1400, 2))), 2)</f>
        <v>0</v>
      </c>
      <c r="V1475">
        <f>Source!Y1400</f>
        <v>0</v>
      </c>
    </row>
    <row r="1476" spans="1:26">
      <c r="A1476" s="30"/>
      <c r="B1476" s="30"/>
      <c r="C1476" s="31" t="str">
        <f>"Объем: "&amp;Source!I1400&amp;"=23*"&amp;"0,04*"&amp;"1,15"</f>
        <v>Объем: 1,058=23*0,04*1,15</v>
      </c>
      <c r="D1476" s="30"/>
      <c r="E1476" s="30"/>
      <c r="F1476" s="30"/>
      <c r="G1476" s="30"/>
      <c r="H1476" s="30"/>
      <c r="I1476" s="30"/>
      <c r="J1476" s="30"/>
      <c r="K1476" s="30"/>
      <c r="L1476" s="30"/>
    </row>
    <row r="1477" spans="1:26" ht="15">
      <c r="G1477" s="166">
        <f>H1475</f>
        <v>2350.91</v>
      </c>
      <c r="H1477" s="166"/>
      <c r="J1477" s="166">
        <f>K1475</f>
        <v>2350.91</v>
      </c>
      <c r="K1477" s="166"/>
      <c r="L1477" s="47">
        <f>Source!U1400</f>
        <v>0</v>
      </c>
      <c r="O1477" s="26">
        <f>G1477</f>
        <v>2350.91</v>
      </c>
      <c r="P1477" s="26">
        <f>J1477</f>
        <v>2350.91</v>
      </c>
      <c r="Q1477" s="26">
        <f>L1477</f>
        <v>0</v>
      </c>
      <c r="W1477">
        <f>IF(Source!BI1400&lt;=1,H1475, 0)</f>
        <v>2350.91</v>
      </c>
      <c r="X1477">
        <f>IF(Source!BI1400=2,H1475, 0)</f>
        <v>0</v>
      </c>
      <c r="Y1477">
        <f>IF(Source!BI1400=3,H1475, 0)</f>
        <v>0</v>
      </c>
      <c r="Z1477">
        <f>IF(Source!BI1400=4,H1475, 0)</f>
        <v>0</v>
      </c>
    </row>
    <row r="1478" spans="1:26" ht="105">
      <c r="A1478" s="16" t="str">
        <f>Source!E1402</f>
        <v>275</v>
      </c>
      <c r="B1478" s="58" t="s">
        <v>1066</v>
      </c>
      <c r="C1478" s="58" t="str">
        <f>Source!G1402</f>
        <v>Прокладка воздуховодов из листовой оцинкованной стали и алюминия класса П (плотные) толщиной 0,7 мм, периметром от 1100 до 1600 мм</v>
      </c>
      <c r="D1478" s="36" t="str">
        <f>Source!H1402</f>
        <v>100 м2</v>
      </c>
      <c r="E1478" s="22">
        <f>Source!I1402</f>
        <v>0.16</v>
      </c>
      <c r="F1478" s="37">
        <f>Source!AL1402+Source!AM1402+Source!AO1402</f>
        <v>2346.06</v>
      </c>
      <c r="G1478" s="38"/>
      <c r="H1478" s="37"/>
      <c r="I1478" s="38" t="str">
        <f>Source!BO1402</f>
        <v/>
      </c>
      <c r="J1478" s="38"/>
      <c r="K1478" s="37"/>
      <c r="L1478" s="39"/>
      <c r="S1478">
        <f>ROUND((Source!FX1402/100)*((ROUND(Source!AF1402*Source!I1402, 2)+ROUND(Source!AE1402*Source!I1402, 2))), 2)</f>
        <v>298.89</v>
      </c>
      <c r="T1478">
        <f>Source!X1402</f>
        <v>298.37</v>
      </c>
      <c r="U1478">
        <f>ROUND((Source!FY1402/100)*((ROUND(Source!AF1402*Source!I1402, 2)+ROUND(Source!AE1402*Source!I1402, 2))), 2)</f>
        <v>183.04</v>
      </c>
      <c r="V1478">
        <f>Source!Y1402</f>
        <v>184.21</v>
      </c>
    </row>
    <row r="1479" spans="1:26">
      <c r="C1479" s="29" t="str">
        <f>"Объем: "&amp;Source!I1402&amp;"=(0,4+"&amp;"0,4)*"&amp;"2*"&amp;"10/"&amp;"100"</f>
        <v>Объем: 0,16=(0,4+0,4)*2*10/100</v>
      </c>
    </row>
    <row r="1480" spans="1:26" ht="14.25">
      <c r="A1480" s="16"/>
      <c r="B1480" s="58"/>
      <c r="C1480" s="58" t="s">
        <v>980</v>
      </c>
      <c r="D1480" s="36"/>
      <c r="E1480" s="22"/>
      <c r="F1480" s="37">
        <f>Source!AO1402</f>
        <v>1162.25</v>
      </c>
      <c r="G1480" s="38" t="str">
        <f>Source!DG1402</f>
        <v>)*1,2)*1,15</v>
      </c>
      <c r="H1480" s="37">
        <f>ROUND(Source!AF1402*Source!I1402, 2)</f>
        <v>256.63</v>
      </c>
      <c r="I1480" s="38"/>
      <c r="J1480" s="38">
        <f>IF(Source!BA1402&lt;&gt; 0, Source!BA1402, 1)</f>
        <v>1</v>
      </c>
      <c r="K1480" s="37">
        <f>Source!S1402</f>
        <v>256.63</v>
      </c>
      <c r="L1480" s="39"/>
      <c r="R1480">
        <f>H1480</f>
        <v>256.63</v>
      </c>
    </row>
    <row r="1481" spans="1:26" ht="14.25">
      <c r="A1481" s="16"/>
      <c r="B1481" s="58"/>
      <c r="C1481" s="58" t="s">
        <v>104</v>
      </c>
      <c r="D1481" s="36"/>
      <c r="E1481" s="22"/>
      <c r="F1481" s="37">
        <f>Source!AM1402</f>
        <v>95.08</v>
      </c>
      <c r="G1481" s="38" t="str">
        <f>Source!DE1402</f>
        <v>)*1,2)*1,25</v>
      </c>
      <c r="H1481" s="37">
        <f>ROUND(Source!AD1402*Source!I1402, 2)</f>
        <v>22.82</v>
      </c>
      <c r="I1481" s="38"/>
      <c r="J1481" s="38">
        <f>IF(Source!BB1402&lt;&gt; 0, Source!BB1402, 1)</f>
        <v>1</v>
      </c>
      <c r="K1481" s="37">
        <f>Source!Q1402</f>
        <v>22.82</v>
      </c>
      <c r="L1481" s="39"/>
    </row>
    <row r="1482" spans="1:26" ht="14.25">
      <c r="A1482" s="16"/>
      <c r="B1482" s="58"/>
      <c r="C1482" s="58" t="s">
        <v>981</v>
      </c>
      <c r="D1482" s="36"/>
      <c r="E1482" s="22"/>
      <c r="F1482" s="37">
        <f>Source!AN1402</f>
        <v>11.74</v>
      </c>
      <c r="G1482" s="38" t="str">
        <f>Source!DF1402</f>
        <v>)*1,2)*1,25</v>
      </c>
      <c r="H1482" s="40">
        <f>ROUND(Source!AE1402*Source!I1402, 2)</f>
        <v>2.82</v>
      </c>
      <c r="I1482" s="38"/>
      <c r="J1482" s="38">
        <f>IF(Source!BS1402&lt;&gt; 0, Source!BS1402, 1)</f>
        <v>1</v>
      </c>
      <c r="K1482" s="40">
        <f>Source!R1402</f>
        <v>2.82</v>
      </c>
      <c r="L1482" s="39"/>
      <c r="R1482">
        <f>H1482</f>
        <v>2.82</v>
      </c>
    </row>
    <row r="1483" spans="1:26" ht="14.25">
      <c r="A1483" s="16"/>
      <c r="B1483" s="58"/>
      <c r="C1483" s="58" t="s">
        <v>982</v>
      </c>
      <c r="D1483" s="36"/>
      <c r="E1483" s="22"/>
      <c r="F1483" s="37">
        <f>Source!AL1402</f>
        <v>1088.73</v>
      </c>
      <c r="G1483" s="38" t="str">
        <f>Source!DD1402</f>
        <v/>
      </c>
      <c r="H1483" s="37">
        <f>ROUND(Source!AC1402*Source!I1402, 2)</f>
        <v>174.2</v>
      </c>
      <c r="I1483" s="38"/>
      <c r="J1483" s="38">
        <f>IF(Source!BC1402&lt;&gt; 0, Source!BC1402, 1)</f>
        <v>1</v>
      </c>
      <c r="K1483" s="37">
        <f>Source!P1402</f>
        <v>174.2</v>
      </c>
      <c r="L1483" s="39"/>
    </row>
    <row r="1484" spans="1:26" ht="14.25">
      <c r="A1484" s="16"/>
      <c r="B1484" s="58"/>
      <c r="C1484" s="58" t="s">
        <v>983</v>
      </c>
      <c r="D1484" s="36" t="s">
        <v>984</v>
      </c>
      <c r="E1484" s="22">
        <f>Source!BZ1402</f>
        <v>128</v>
      </c>
      <c r="F1484" s="167" t="str">
        <f>CONCATENATE(" )", Source!DL1402, Source!FT1402, "=", Source!FX1402)</f>
        <v xml:space="preserve"> )*0,9=115,2</v>
      </c>
      <c r="G1484" s="168"/>
      <c r="H1484" s="37">
        <f>SUM(S1478:S1486)</f>
        <v>298.89</v>
      </c>
      <c r="I1484" s="41"/>
      <c r="J1484" s="32">
        <f>Source!AT1402</f>
        <v>115</v>
      </c>
      <c r="K1484" s="37">
        <f>SUM(T1478:T1486)</f>
        <v>298.37</v>
      </c>
      <c r="L1484" s="39"/>
    </row>
    <row r="1485" spans="1:26" ht="14.25">
      <c r="A1485" s="16"/>
      <c r="B1485" s="58"/>
      <c r="C1485" s="58" t="s">
        <v>985</v>
      </c>
      <c r="D1485" s="36" t="s">
        <v>984</v>
      </c>
      <c r="E1485" s="22">
        <f>Source!CA1402</f>
        <v>83</v>
      </c>
      <c r="F1485" s="167" t="str">
        <f>CONCATENATE(" )", Source!DM1402, Source!FU1402, "=", Source!FY1402)</f>
        <v xml:space="preserve"> )*0,85=70,55</v>
      </c>
      <c r="G1485" s="168"/>
      <c r="H1485" s="37">
        <f>SUM(U1478:U1486)</f>
        <v>183.04</v>
      </c>
      <c r="I1485" s="41"/>
      <c r="J1485" s="32">
        <f>Source!AU1402</f>
        <v>71</v>
      </c>
      <c r="K1485" s="37">
        <f>SUM(V1478:V1486)</f>
        <v>184.21</v>
      </c>
      <c r="L1485" s="39"/>
    </row>
    <row r="1486" spans="1:26" ht="14.25">
      <c r="A1486" s="59"/>
      <c r="B1486" s="60"/>
      <c r="C1486" s="60" t="s">
        <v>986</v>
      </c>
      <c r="D1486" s="42" t="s">
        <v>987</v>
      </c>
      <c r="E1486" s="43">
        <f>Source!AQ1402</f>
        <v>132.97999999999999</v>
      </c>
      <c r="F1486" s="44"/>
      <c r="G1486" s="45" t="str">
        <f>Source!DI1402</f>
        <v>)*1,2)*1,15</v>
      </c>
      <c r="H1486" s="44"/>
      <c r="I1486" s="45"/>
      <c r="J1486" s="45"/>
      <c r="K1486" s="44"/>
      <c r="L1486" s="46">
        <f>Source!U1402</f>
        <v>29.361984</v>
      </c>
    </row>
    <row r="1487" spans="1:26" ht="15">
      <c r="G1487" s="166">
        <f>H1480+H1481+H1483+H1484+H1485</f>
        <v>935.57999999999993</v>
      </c>
      <c r="H1487" s="166"/>
      <c r="J1487" s="166">
        <f>K1480+K1481+K1483+K1484+K1485</f>
        <v>936.23</v>
      </c>
      <c r="K1487" s="166"/>
      <c r="L1487" s="47">
        <f>Source!U1402</f>
        <v>29.361984</v>
      </c>
      <c r="O1487" s="26">
        <f>G1487</f>
        <v>935.57999999999993</v>
      </c>
      <c r="P1487" s="26">
        <f>J1487</f>
        <v>936.23</v>
      </c>
      <c r="Q1487" s="26">
        <f>L1487</f>
        <v>29.361984</v>
      </c>
      <c r="W1487">
        <f>IF(Source!BI1402&lt;=1,H1480+H1481+H1483+H1484+H1485, 0)</f>
        <v>935.57999999999993</v>
      </c>
      <c r="X1487">
        <f>IF(Source!BI1402=2,H1480+H1481+H1483+H1484+H1485, 0)</f>
        <v>0</v>
      </c>
      <c r="Y1487">
        <f>IF(Source!BI1402=3,H1480+H1481+H1483+H1484+H1485, 0)</f>
        <v>0</v>
      </c>
      <c r="Z1487">
        <f>IF(Source!BI1402=4,H1480+H1481+H1483+H1484+H1485, 0)</f>
        <v>0</v>
      </c>
    </row>
    <row r="1488" spans="1:26" ht="42.75">
      <c r="A1488" s="59" t="str">
        <f>Source!E1404</f>
        <v>276</v>
      </c>
      <c r="B1488" s="60" t="str">
        <f>Source!F1404</f>
        <v>19.1.01.03-0052</v>
      </c>
      <c r="C1488" s="60" t="str">
        <f>Source!G1404</f>
        <v>Воздуховоды из оцинкованной стали с шиной и уголками толщиной 1,0 мм, периметром 3000 мм</v>
      </c>
      <c r="D1488" s="42" t="str">
        <f>Source!H1404</f>
        <v>м2</v>
      </c>
      <c r="E1488" s="43">
        <f>Source!I1404</f>
        <v>16</v>
      </c>
      <c r="F1488" s="44">
        <f>Source!AL1404</f>
        <v>171.25</v>
      </c>
      <c r="G1488" s="45" t="str">
        <f>Source!DD1404</f>
        <v/>
      </c>
      <c r="H1488" s="44">
        <f>ROUND(Source!AC1404*Source!I1404, 2)</f>
        <v>2740</v>
      </c>
      <c r="I1488" s="45" t="str">
        <f>Source!BO1404</f>
        <v/>
      </c>
      <c r="J1488" s="45">
        <f>IF(Source!BC1404&lt;&gt; 0, Source!BC1404, 1)</f>
        <v>1</v>
      </c>
      <c r="K1488" s="44">
        <f>Source!P1404</f>
        <v>2740</v>
      </c>
      <c r="L1488" s="48"/>
      <c r="S1488">
        <f>ROUND((Source!FX1404/100)*((ROUND(Source!AF1404*Source!I1404, 2)+ROUND(Source!AE1404*Source!I1404, 2))), 2)</f>
        <v>0</v>
      </c>
      <c r="T1488">
        <f>Source!X1404</f>
        <v>0</v>
      </c>
      <c r="U1488">
        <f>ROUND((Source!FY1404/100)*((ROUND(Source!AF1404*Source!I1404, 2)+ROUND(Source!AE1404*Source!I1404, 2))), 2)</f>
        <v>0</v>
      </c>
      <c r="V1488">
        <f>Source!Y1404</f>
        <v>0</v>
      </c>
    </row>
    <row r="1489" spans="1:26" ht="15">
      <c r="G1489" s="166">
        <f>H1488</f>
        <v>2740</v>
      </c>
      <c r="H1489" s="166"/>
      <c r="J1489" s="166">
        <f>K1488</f>
        <v>2740</v>
      </c>
      <c r="K1489" s="166"/>
      <c r="L1489" s="47">
        <f>Source!U1404</f>
        <v>0</v>
      </c>
      <c r="O1489" s="26">
        <f>G1489</f>
        <v>2740</v>
      </c>
      <c r="P1489" s="26">
        <f>J1489</f>
        <v>2740</v>
      </c>
      <c r="Q1489" s="26">
        <f>L1489</f>
        <v>0</v>
      </c>
      <c r="W1489">
        <f>IF(Source!BI1404&lt;=1,H1488, 0)</f>
        <v>2740</v>
      </c>
      <c r="X1489">
        <f>IF(Source!BI1404=2,H1488, 0)</f>
        <v>0</v>
      </c>
      <c r="Y1489">
        <f>IF(Source!BI1404=3,H1488, 0)</f>
        <v>0</v>
      </c>
      <c r="Z1489">
        <f>IF(Source!BI1404=4,H1488, 0)</f>
        <v>0</v>
      </c>
    </row>
    <row r="1490" spans="1:26" ht="105">
      <c r="A1490" s="16" t="str">
        <f>Source!E1406</f>
        <v>277</v>
      </c>
      <c r="B1490" s="58" t="s">
        <v>1053</v>
      </c>
      <c r="C1490" s="58" t="str">
        <f>Source!G1406</f>
        <v>Прокладка воздуховодов из листовой оцинкованной стали и алюминия класса П (плотные) толщиной 1,0 мм, диаметром от 900 до 1000 мм (прим.д400 мм)</v>
      </c>
      <c r="D1490" s="36" t="str">
        <f>Source!H1406</f>
        <v>100 м2</v>
      </c>
      <c r="E1490" s="22">
        <f>Source!I1406</f>
        <v>3.7679999999999998E-2</v>
      </c>
      <c r="F1490" s="37">
        <f>Source!AL1406+Source!AM1406+Source!AO1406</f>
        <v>1385.92</v>
      </c>
      <c r="G1490" s="38"/>
      <c r="H1490" s="37"/>
      <c r="I1490" s="38" t="str">
        <f>Source!BO1406</f>
        <v/>
      </c>
      <c r="J1490" s="38"/>
      <c r="K1490" s="37"/>
      <c r="L1490" s="39"/>
      <c r="S1490">
        <f>ROUND((Source!FX1406/100)*((ROUND(Source!AF1406*Source!I1406, 2)+ROUND(Source!AE1406*Source!I1406, 2))), 2)</f>
        <v>42.9</v>
      </c>
      <c r="T1490">
        <f>Source!X1406</f>
        <v>42.83</v>
      </c>
      <c r="U1490">
        <f>ROUND((Source!FY1406/100)*((ROUND(Source!AF1406*Source!I1406, 2)+ROUND(Source!AE1406*Source!I1406, 2))), 2)</f>
        <v>26.27</v>
      </c>
      <c r="V1490">
        <f>Source!Y1406</f>
        <v>26.44</v>
      </c>
    </row>
    <row r="1491" spans="1:26">
      <c r="C1491" s="29" t="str">
        <f>"Объем: "&amp;Source!I1406&amp;"=(3,14*"&amp;"0,4*"&amp;"3)/"&amp;"100"</f>
        <v>Объем: 0,03768=(3,14*0,4*3)/100</v>
      </c>
    </row>
    <row r="1492" spans="1:26" ht="14.25">
      <c r="A1492" s="16"/>
      <c r="B1492" s="58"/>
      <c r="C1492" s="58" t="s">
        <v>980</v>
      </c>
      <c r="D1492" s="36"/>
      <c r="E1492" s="22"/>
      <c r="F1492" s="37">
        <f>Source!AO1406</f>
        <v>706.89</v>
      </c>
      <c r="G1492" s="38" t="str">
        <f>Source!DG1406</f>
        <v>)*1,2)*1,15</v>
      </c>
      <c r="H1492" s="37">
        <f>ROUND(Source!AF1406*Source!I1406, 2)</f>
        <v>36.76</v>
      </c>
      <c r="I1492" s="38"/>
      <c r="J1492" s="38">
        <f>IF(Source!BA1406&lt;&gt; 0, Source!BA1406, 1)</f>
        <v>1</v>
      </c>
      <c r="K1492" s="37">
        <f>Source!S1406</f>
        <v>36.76</v>
      </c>
      <c r="L1492" s="39"/>
      <c r="R1492">
        <f>H1492</f>
        <v>36.76</v>
      </c>
    </row>
    <row r="1493" spans="1:26" ht="14.25">
      <c r="A1493" s="16"/>
      <c r="B1493" s="58"/>
      <c r="C1493" s="58" t="s">
        <v>104</v>
      </c>
      <c r="D1493" s="36"/>
      <c r="E1493" s="22"/>
      <c r="F1493" s="37">
        <f>Source!AM1406</f>
        <v>101.27</v>
      </c>
      <c r="G1493" s="38" t="str">
        <f>Source!DE1406</f>
        <v>)*1,2)*1,25</v>
      </c>
      <c r="H1493" s="37">
        <f>ROUND(Source!AD1406*Source!I1406, 2)</f>
        <v>5.72</v>
      </c>
      <c r="I1493" s="38"/>
      <c r="J1493" s="38">
        <f>IF(Source!BB1406&lt;&gt; 0, Source!BB1406, 1)</f>
        <v>1</v>
      </c>
      <c r="K1493" s="37">
        <f>Source!Q1406</f>
        <v>5.72</v>
      </c>
      <c r="L1493" s="39"/>
    </row>
    <row r="1494" spans="1:26" ht="14.25">
      <c r="A1494" s="16"/>
      <c r="B1494" s="58"/>
      <c r="C1494" s="58" t="s">
        <v>981</v>
      </c>
      <c r="D1494" s="36"/>
      <c r="E1494" s="22"/>
      <c r="F1494" s="37">
        <f>Source!AN1406</f>
        <v>8.5399999999999991</v>
      </c>
      <c r="G1494" s="38" t="str">
        <f>Source!DF1406</f>
        <v>)*1,2)*1,25</v>
      </c>
      <c r="H1494" s="40">
        <f>ROUND(Source!AE1406*Source!I1406, 2)</f>
        <v>0.48</v>
      </c>
      <c r="I1494" s="38"/>
      <c r="J1494" s="38">
        <f>IF(Source!BS1406&lt;&gt; 0, Source!BS1406, 1)</f>
        <v>1</v>
      </c>
      <c r="K1494" s="40">
        <f>Source!R1406</f>
        <v>0.48</v>
      </c>
      <c r="L1494" s="39"/>
      <c r="R1494">
        <f>H1494</f>
        <v>0.48</v>
      </c>
    </row>
    <row r="1495" spans="1:26" ht="14.25">
      <c r="A1495" s="16"/>
      <c r="B1495" s="58"/>
      <c r="C1495" s="58" t="s">
        <v>982</v>
      </c>
      <c r="D1495" s="36"/>
      <c r="E1495" s="22"/>
      <c r="F1495" s="37">
        <f>Source!AL1406</f>
        <v>577.76</v>
      </c>
      <c r="G1495" s="38" t="str">
        <f>Source!DD1406</f>
        <v/>
      </c>
      <c r="H1495" s="37">
        <f>ROUND(Source!AC1406*Source!I1406, 2)</f>
        <v>21.77</v>
      </c>
      <c r="I1495" s="38"/>
      <c r="J1495" s="38">
        <f>IF(Source!BC1406&lt;&gt; 0, Source!BC1406, 1)</f>
        <v>1</v>
      </c>
      <c r="K1495" s="37">
        <f>Source!P1406</f>
        <v>21.77</v>
      </c>
      <c r="L1495" s="39"/>
    </row>
    <row r="1496" spans="1:26" ht="14.25">
      <c r="A1496" s="16"/>
      <c r="B1496" s="58"/>
      <c r="C1496" s="58" t="s">
        <v>983</v>
      </c>
      <c r="D1496" s="36" t="s">
        <v>984</v>
      </c>
      <c r="E1496" s="22">
        <f>Source!BZ1406</f>
        <v>128</v>
      </c>
      <c r="F1496" s="167" t="str">
        <f>CONCATENATE(" )", Source!DL1406, Source!FT1406, "=", Source!FX1406)</f>
        <v xml:space="preserve"> )*0,9=115,2</v>
      </c>
      <c r="G1496" s="168"/>
      <c r="H1496" s="37">
        <f>SUM(S1490:S1498)</f>
        <v>42.9</v>
      </c>
      <c r="I1496" s="41"/>
      <c r="J1496" s="32">
        <f>Source!AT1406</f>
        <v>115</v>
      </c>
      <c r="K1496" s="37">
        <f>SUM(T1490:T1498)</f>
        <v>42.83</v>
      </c>
      <c r="L1496" s="39"/>
    </row>
    <row r="1497" spans="1:26" ht="14.25">
      <c r="A1497" s="16"/>
      <c r="B1497" s="58"/>
      <c r="C1497" s="58" t="s">
        <v>985</v>
      </c>
      <c r="D1497" s="36" t="s">
        <v>984</v>
      </c>
      <c r="E1497" s="22">
        <f>Source!CA1406</f>
        <v>83</v>
      </c>
      <c r="F1497" s="167" t="str">
        <f>CONCATENATE(" )", Source!DM1406, Source!FU1406, "=", Source!FY1406)</f>
        <v xml:space="preserve"> )*0,85=70,55</v>
      </c>
      <c r="G1497" s="168"/>
      <c r="H1497" s="37">
        <f>SUM(U1490:U1498)</f>
        <v>26.27</v>
      </c>
      <c r="I1497" s="41"/>
      <c r="J1497" s="32">
        <f>Source!AU1406</f>
        <v>71</v>
      </c>
      <c r="K1497" s="37">
        <f>SUM(V1490:V1498)</f>
        <v>26.44</v>
      </c>
      <c r="L1497" s="39"/>
    </row>
    <row r="1498" spans="1:26" ht="14.25">
      <c r="A1498" s="59"/>
      <c r="B1498" s="60"/>
      <c r="C1498" s="60" t="s">
        <v>986</v>
      </c>
      <c r="D1498" s="42" t="s">
        <v>987</v>
      </c>
      <c r="E1498" s="43">
        <f>Source!AQ1406</f>
        <v>80.88</v>
      </c>
      <c r="F1498" s="44"/>
      <c r="G1498" s="45" t="str">
        <f>Source!DI1406</f>
        <v>)*1,2)*1,15</v>
      </c>
      <c r="H1498" s="44"/>
      <c r="I1498" s="45"/>
      <c r="J1498" s="45"/>
      <c r="K1498" s="44"/>
      <c r="L1498" s="46">
        <f>Source!U1406</f>
        <v>4.2056305919999994</v>
      </c>
    </row>
    <row r="1499" spans="1:26" ht="15">
      <c r="G1499" s="166">
        <f>H1492+H1493+H1495+H1496+H1497</f>
        <v>133.42000000000002</v>
      </c>
      <c r="H1499" s="166"/>
      <c r="J1499" s="166">
        <f>K1492+K1493+K1495+K1496+K1497</f>
        <v>133.52000000000001</v>
      </c>
      <c r="K1499" s="166"/>
      <c r="L1499" s="47">
        <f>Source!U1406</f>
        <v>4.2056305919999994</v>
      </c>
      <c r="O1499" s="26">
        <f>G1499</f>
        <v>133.42000000000002</v>
      </c>
      <c r="P1499" s="26">
        <f>J1499</f>
        <v>133.52000000000001</v>
      </c>
      <c r="Q1499" s="26">
        <f>L1499</f>
        <v>4.2056305919999994</v>
      </c>
      <c r="W1499">
        <f>IF(Source!BI1406&lt;=1,H1492+H1493+H1495+H1496+H1497, 0)</f>
        <v>133.42000000000002</v>
      </c>
      <c r="X1499">
        <f>IF(Source!BI1406=2,H1492+H1493+H1495+H1496+H1497, 0)</f>
        <v>0</v>
      </c>
      <c r="Y1499">
        <f>IF(Source!BI1406=3,H1492+H1493+H1495+H1496+H1497, 0)</f>
        <v>0</v>
      </c>
      <c r="Z1499">
        <f>IF(Source!BI1406=4,H1492+H1493+H1495+H1496+H1497, 0)</f>
        <v>0</v>
      </c>
    </row>
    <row r="1500" spans="1:26" ht="42.75">
      <c r="A1500" s="59" t="str">
        <f>Source!E1408</f>
        <v>278</v>
      </c>
      <c r="B1500" s="60" t="str">
        <f>Source!F1408</f>
        <v>19.1.01.03-0082</v>
      </c>
      <c r="C1500" s="60" t="str">
        <f>Source!G1408</f>
        <v>Воздуховоды из оцинкованной стали толщиной 1,0 мм, диаметром до 1000 мм</v>
      </c>
      <c r="D1500" s="42" t="str">
        <f>Source!H1408</f>
        <v>м2</v>
      </c>
      <c r="E1500" s="43">
        <f>Source!I1408</f>
        <v>3.7679999999999998</v>
      </c>
      <c r="F1500" s="44">
        <f>Source!AL1408</f>
        <v>102.06</v>
      </c>
      <c r="G1500" s="45" t="str">
        <f>Source!DD1408</f>
        <v/>
      </c>
      <c r="H1500" s="44">
        <f>ROUND(Source!AC1408*Source!I1408, 2)</f>
        <v>384.56</v>
      </c>
      <c r="I1500" s="45" t="str">
        <f>Source!BO1408</f>
        <v/>
      </c>
      <c r="J1500" s="45">
        <f>IF(Source!BC1408&lt;&gt; 0, Source!BC1408, 1)</f>
        <v>1</v>
      </c>
      <c r="K1500" s="44">
        <f>Source!P1408</f>
        <v>384.56</v>
      </c>
      <c r="L1500" s="48"/>
      <c r="S1500">
        <f>ROUND((Source!FX1408/100)*((ROUND(Source!AF1408*Source!I1408, 2)+ROUND(Source!AE1408*Source!I1408, 2))), 2)</f>
        <v>0</v>
      </c>
      <c r="T1500">
        <f>Source!X1408</f>
        <v>0</v>
      </c>
      <c r="U1500">
        <f>ROUND((Source!FY1408/100)*((ROUND(Source!AF1408*Source!I1408, 2)+ROUND(Source!AE1408*Source!I1408, 2))), 2)</f>
        <v>0</v>
      </c>
      <c r="V1500">
        <f>Source!Y1408</f>
        <v>0</v>
      </c>
    </row>
    <row r="1501" spans="1:26" ht="15">
      <c r="G1501" s="166">
        <f>H1500</f>
        <v>384.56</v>
      </c>
      <c r="H1501" s="166"/>
      <c r="J1501" s="166">
        <f>K1500</f>
        <v>384.56</v>
      </c>
      <c r="K1501" s="166"/>
      <c r="L1501" s="47">
        <f>Source!U1408</f>
        <v>0</v>
      </c>
      <c r="O1501" s="26">
        <f>G1501</f>
        <v>384.56</v>
      </c>
      <c r="P1501" s="26">
        <f>J1501</f>
        <v>384.56</v>
      </c>
      <c r="Q1501" s="26">
        <f>L1501</f>
        <v>0</v>
      </c>
      <c r="W1501">
        <f>IF(Source!BI1408&lt;=1,H1500, 0)</f>
        <v>384.56</v>
      </c>
      <c r="X1501">
        <f>IF(Source!BI1408=2,H1500, 0)</f>
        <v>0</v>
      </c>
      <c r="Y1501">
        <f>IF(Source!BI1408=3,H1500, 0)</f>
        <v>0</v>
      </c>
      <c r="Z1501">
        <f>IF(Source!BI1408=4,H1500, 0)</f>
        <v>0</v>
      </c>
    </row>
    <row r="1502" spans="1:26" ht="68.25">
      <c r="A1502" s="59" t="str">
        <f>Source!E1410</f>
        <v>279</v>
      </c>
      <c r="B1502" s="60" t="str">
        <f>Source!F1410</f>
        <v>прайс</v>
      </c>
      <c r="C1502" s="60" t="s">
        <v>1081</v>
      </c>
      <c r="D1502" s="42" t="str">
        <f>Source!H1410</f>
        <v>шт.</v>
      </c>
      <c r="E1502" s="43">
        <f>Source!I1410</f>
        <v>1</v>
      </c>
      <c r="F1502" s="44">
        <f>Source!AL1410</f>
        <v>21.470000000000002</v>
      </c>
      <c r="G1502" s="45" t="str">
        <f>Source!DD1410</f>
        <v/>
      </c>
      <c r="H1502" s="44">
        <f>ROUND(Source!AC1410*Source!I1410, 2)</f>
        <v>21.47</v>
      </c>
      <c r="I1502" s="45" t="str">
        <f>Source!BO1410</f>
        <v/>
      </c>
      <c r="J1502" s="45">
        <f>IF(Source!BC1410&lt;&gt; 0, Source!BC1410, 1)</f>
        <v>1</v>
      </c>
      <c r="K1502" s="44">
        <f>Source!P1410</f>
        <v>21.47</v>
      </c>
      <c r="L1502" s="48"/>
      <c r="S1502">
        <f>ROUND((Source!FX1410/100)*((ROUND(Source!AF1410*Source!I1410, 2)+ROUND(Source!AE1410*Source!I1410, 2))), 2)</f>
        <v>0</v>
      </c>
      <c r="T1502">
        <f>Source!X1410</f>
        <v>0</v>
      </c>
      <c r="U1502">
        <f>ROUND((Source!FY1410/100)*((ROUND(Source!AF1410*Source!I1410, 2)+ROUND(Source!AE1410*Source!I1410, 2))), 2)</f>
        <v>0</v>
      </c>
      <c r="V1502">
        <f>Source!Y1410</f>
        <v>0</v>
      </c>
    </row>
    <row r="1503" spans="1:26" ht="15">
      <c r="G1503" s="166">
        <f>H1502</f>
        <v>21.47</v>
      </c>
      <c r="H1503" s="166"/>
      <c r="J1503" s="166">
        <f>K1502</f>
        <v>21.47</v>
      </c>
      <c r="K1503" s="166"/>
      <c r="L1503" s="47">
        <f>Source!U1410</f>
        <v>0</v>
      </c>
      <c r="O1503" s="26">
        <f>G1503</f>
        <v>21.47</v>
      </c>
      <c r="P1503" s="26">
        <f>J1503</f>
        <v>21.47</v>
      </c>
      <c r="Q1503" s="26">
        <f>L1503</f>
        <v>0</v>
      </c>
      <c r="W1503">
        <f>IF(Source!BI1410&lt;=1,H1502, 0)</f>
        <v>21.47</v>
      </c>
      <c r="X1503">
        <f>IF(Source!BI1410=2,H1502, 0)</f>
        <v>0</v>
      </c>
      <c r="Y1503">
        <f>IF(Source!BI1410=3,H1502, 0)</f>
        <v>0</v>
      </c>
      <c r="Z1503">
        <f>IF(Source!BI1410=4,H1502, 0)</f>
        <v>0</v>
      </c>
    </row>
    <row r="1504" spans="1:26" ht="68.25">
      <c r="A1504" s="59" t="str">
        <f>Source!E1412</f>
        <v>280</v>
      </c>
      <c r="B1504" s="60" t="str">
        <f>Source!F1412</f>
        <v>прайс</v>
      </c>
      <c r="C1504" s="60" t="s">
        <v>1082</v>
      </c>
      <c r="D1504" s="42" t="str">
        <f>Source!H1412</f>
        <v>шт.</v>
      </c>
      <c r="E1504" s="43">
        <f>Source!I1412</f>
        <v>1</v>
      </c>
      <c r="F1504" s="44">
        <f>Source!AL1412</f>
        <v>124.67999999999999</v>
      </c>
      <c r="G1504" s="45" t="str">
        <f>Source!DD1412</f>
        <v/>
      </c>
      <c r="H1504" s="44">
        <f>ROUND(Source!AC1412*Source!I1412, 2)</f>
        <v>124.68</v>
      </c>
      <c r="I1504" s="45" t="str">
        <f>Source!BO1412</f>
        <v/>
      </c>
      <c r="J1504" s="45">
        <f>IF(Source!BC1412&lt;&gt; 0, Source!BC1412, 1)</f>
        <v>1</v>
      </c>
      <c r="K1504" s="44">
        <f>Source!P1412</f>
        <v>124.68</v>
      </c>
      <c r="L1504" s="48"/>
      <c r="S1504">
        <f>ROUND((Source!FX1412/100)*((ROUND(Source!AF1412*Source!I1412, 2)+ROUND(Source!AE1412*Source!I1412, 2))), 2)</f>
        <v>0</v>
      </c>
      <c r="T1504">
        <f>Source!X1412</f>
        <v>0</v>
      </c>
      <c r="U1504">
        <f>ROUND((Source!FY1412/100)*((ROUND(Source!AF1412*Source!I1412, 2)+ROUND(Source!AE1412*Source!I1412, 2))), 2)</f>
        <v>0</v>
      </c>
      <c r="V1504">
        <f>Source!Y1412</f>
        <v>0</v>
      </c>
    </row>
    <row r="1505" spans="1:32" ht="15">
      <c r="G1505" s="166">
        <f>H1504</f>
        <v>124.68</v>
      </c>
      <c r="H1505" s="166"/>
      <c r="J1505" s="166">
        <f>K1504</f>
        <v>124.68</v>
      </c>
      <c r="K1505" s="166"/>
      <c r="L1505" s="47">
        <f>Source!U1412</f>
        <v>0</v>
      </c>
      <c r="O1505" s="26">
        <f>G1505</f>
        <v>124.68</v>
      </c>
      <c r="P1505" s="26">
        <f>J1505</f>
        <v>124.68</v>
      </c>
      <c r="Q1505" s="26">
        <f>L1505</f>
        <v>0</v>
      </c>
      <c r="W1505">
        <f>IF(Source!BI1412&lt;=1,H1504, 0)</f>
        <v>124.68</v>
      </c>
      <c r="X1505">
        <f>IF(Source!BI1412=2,H1504, 0)</f>
        <v>0</v>
      </c>
      <c r="Y1505">
        <f>IF(Source!BI1412=3,H1504, 0)</f>
        <v>0</v>
      </c>
      <c r="Z1505">
        <f>IF(Source!BI1412=4,H1504, 0)</f>
        <v>0</v>
      </c>
    </row>
    <row r="1506" spans="1:32" ht="28.5">
      <c r="A1506" s="59" t="str">
        <f>Source!E1414</f>
        <v>281</v>
      </c>
      <c r="B1506" s="60" t="str">
        <f>Source!F1414</f>
        <v>19.1.01.07-0021</v>
      </c>
      <c r="C1506" s="60" t="str">
        <f>Source!G1414</f>
        <v>Врезка из оцинкованной стали, диаметром 400/400 мм</v>
      </c>
      <c r="D1506" s="42" t="str">
        <f>Source!H1414</f>
        <v>шт.</v>
      </c>
      <c r="E1506" s="43">
        <f>Source!I1414</f>
        <v>1</v>
      </c>
      <c r="F1506" s="44">
        <f>Source!AL1414</f>
        <v>51.92</v>
      </c>
      <c r="G1506" s="45" t="str">
        <f>Source!DD1414</f>
        <v/>
      </c>
      <c r="H1506" s="44">
        <f>ROUND(Source!AC1414*Source!I1414, 2)</f>
        <v>51.92</v>
      </c>
      <c r="I1506" s="45" t="str">
        <f>Source!BO1414</f>
        <v/>
      </c>
      <c r="J1506" s="45">
        <f>IF(Source!BC1414&lt;&gt; 0, Source!BC1414, 1)</f>
        <v>1</v>
      </c>
      <c r="K1506" s="44">
        <f>Source!P1414</f>
        <v>51.92</v>
      </c>
      <c r="L1506" s="48"/>
      <c r="S1506">
        <f>ROUND((Source!FX1414/100)*((ROUND(Source!AF1414*Source!I1414, 2)+ROUND(Source!AE1414*Source!I1414, 2))), 2)</f>
        <v>0</v>
      </c>
      <c r="T1506">
        <f>Source!X1414</f>
        <v>0</v>
      </c>
      <c r="U1506">
        <f>ROUND((Source!FY1414/100)*((ROUND(Source!AF1414*Source!I1414, 2)+ROUND(Source!AE1414*Source!I1414, 2))), 2)</f>
        <v>0</v>
      </c>
      <c r="V1506">
        <f>Source!Y1414</f>
        <v>0</v>
      </c>
    </row>
    <row r="1507" spans="1:32" ht="15">
      <c r="G1507" s="166">
        <f>H1506</f>
        <v>51.92</v>
      </c>
      <c r="H1507" s="166"/>
      <c r="J1507" s="166">
        <f>K1506</f>
        <v>51.92</v>
      </c>
      <c r="K1507" s="166"/>
      <c r="L1507" s="47">
        <f>Source!U1414</f>
        <v>0</v>
      </c>
      <c r="O1507" s="26">
        <f>G1507</f>
        <v>51.92</v>
      </c>
      <c r="P1507" s="26">
        <f>J1507</f>
        <v>51.92</v>
      </c>
      <c r="Q1507" s="26">
        <f>L1507</f>
        <v>0</v>
      </c>
      <c r="W1507">
        <f>IF(Source!BI1414&lt;=1,H1506, 0)</f>
        <v>51.92</v>
      </c>
      <c r="X1507">
        <f>IF(Source!BI1414=2,H1506, 0)</f>
        <v>0</v>
      </c>
      <c r="Y1507">
        <f>IF(Source!BI1414=3,H1506, 0)</f>
        <v>0</v>
      </c>
      <c r="Z1507">
        <f>IF(Source!BI1414=4,H1506, 0)</f>
        <v>0</v>
      </c>
    </row>
    <row r="1509" spans="1:32" ht="15">
      <c r="A1509" s="171" t="str">
        <f>CONCATENATE("Итого по разделу: ",IF(Source!G1416&lt;&gt;"Новый раздел", Source!G1416, ""))</f>
        <v>Итого по разделу: 24.Система ПД5(сетевые элементы)</v>
      </c>
      <c r="B1509" s="171"/>
      <c r="C1509" s="171"/>
      <c r="D1509" s="171"/>
      <c r="E1509" s="171"/>
      <c r="F1509" s="171"/>
      <c r="G1509" s="159">
        <f>SUM(O1446:O1508)</f>
        <v>11974.869999999999</v>
      </c>
      <c r="H1509" s="159"/>
      <c r="I1509" s="35"/>
      <c r="J1509" s="159">
        <f>SUM(P1446:P1508)</f>
        <v>11976.45</v>
      </c>
      <c r="K1509" s="159"/>
      <c r="L1509" s="47">
        <f>SUM(Q1446:Q1508)</f>
        <v>60.360866591999994</v>
      </c>
      <c r="AF1509" s="63" t="str">
        <f>CONCATENATE("Итого по разделу: ",IF(Source!G1416&lt;&gt;"Новый раздел", Source!G1416, ""))</f>
        <v>Итого по разделу: 24.Система ПД5(сетевые элементы)</v>
      </c>
    </row>
    <row r="1513" spans="1:32" ht="16.5">
      <c r="A1513" s="169" t="str">
        <f>CONCATENATE("Раздел: ",IF(Source!G1446&lt;&gt;"Новый раздел", Source!G1446, ""))</f>
        <v>Раздел: 25.Система ПД6(сетевые элементы)</v>
      </c>
      <c r="B1513" s="169"/>
      <c r="C1513" s="169"/>
      <c r="D1513" s="169"/>
      <c r="E1513" s="169"/>
      <c r="F1513" s="169"/>
      <c r="G1513" s="169"/>
      <c r="H1513" s="169"/>
      <c r="I1513" s="169"/>
      <c r="J1513" s="169"/>
      <c r="K1513" s="169"/>
      <c r="L1513" s="169"/>
    </row>
    <row r="1514" spans="1:32" ht="105">
      <c r="A1514" s="16" t="str">
        <f>Source!E1451</f>
        <v>282</v>
      </c>
      <c r="B1514" s="58" t="s">
        <v>1048</v>
      </c>
      <c r="C1514" s="58" t="str">
        <f>Source!G1451</f>
        <v>Установка клапанов огнезадерживающих с ручной регулировкой периметром до 3200 мм</v>
      </c>
      <c r="D1514" s="36" t="str">
        <f>Source!H1451</f>
        <v>ШТ</v>
      </c>
      <c r="E1514" s="22">
        <f>Source!I1451</f>
        <v>1</v>
      </c>
      <c r="F1514" s="37">
        <f>Source!AL1451+Source!AM1451+Source!AO1451</f>
        <v>90.42</v>
      </c>
      <c r="G1514" s="38"/>
      <c r="H1514" s="37"/>
      <c r="I1514" s="38" t="str">
        <f>Source!BO1451</f>
        <v/>
      </c>
      <c r="J1514" s="38"/>
      <c r="K1514" s="37"/>
      <c r="L1514" s="39"/>
      <c r="S1514">
        <f>ROUND((Source!FX1451/100)*((ROUND(Source!AF1451*Source!I1451, 2)+ROUND(Source!AE1451*Source!I1451, 2))), 2)</f>
        <v>83.52</v>
      </c>
      <c r="T1514">
        <f>Source!X1451</f>
        <v>83.38</v>
      </c>
      <c r="U1514">
        <f>ROUND((Source!FY1451/100)*((ROUND(Source!AF1451*Source!I1451, 2)+ROUND(Source!AE1451*Source!I1451, 2))), 2)</f>
        <v>51.15</v>
      </c>
      <c r="V1514">
        <f>Source!Y1451</f>
        <v>51.48</v>
      </c>
    </row>
    <row r="1515" spans="1:32" ht="14.25">
      <c r="A1515" s="16"/>
      <c r="B1515" s="58"/>
      <c r="C1515" s="58" t="s">
        <v>980</v>
      </c>
      <c r="D1515" s="36"/>
      <c r="E1515" s="22"/>
      <c r="F1515" s="37">
        <f>Source!AO1451</f>
        <v>52</v>
      </c>
      <c r="G1515" s="38" t="str">
        <f>Source!DG1451</f>
        <v>)*1,2)*1,15</v>
      </c>
      <c r="H1515" s="37">
        <f>ROUND(Source!AF1451*Source!I1451, 2)</f>
        <v>71.760000000000005</v>
      </c>
      <c r="I1515" s="38"/>
      <c r="J1515" s="38">
        <f>IF(Source!BA1451&lt;&gt; 0, Source!BA1451, 1)</f>
        <v>1</v>
      </c>
      <c r="K1515" s="37">
        <f>Source!S1451</f>
        <v>71.760000000000005</v>
      </c>
      <c r="L1515" s="39"/>
      <c r="R1515">
        <f>H1515</f>
        <v>71.760000000000005</v>
      </c>
    </row>
    <row r="1516" spans="1:32" ht="14.25">
      <c r="A1516" s="16"/>
      <c r="B1516" s="58"/>
      <c r="C1516" s="58" t="s">
        <v>104</v>
      </c>
      <c r="D1516" s="36"/>
      <c r="E1516" s="22"/>
      <c r="F1516" s="37">
        <f>Source!AM1451</f>
        <v>7.33</v>
      </c>
      <c r="G1516" s="38" t="str">
        <f>Source!DE1451</f>
        <v>)*1,2)*1,25</v>
      </c>
      <c r="H1516" s="37">
        <f>ROUND(Source!AD1451*Source!I1451, 2)</f>
        <v>11</v>
      </c>
      <c r="I1516" s="38"/>
      <c r="J1516" s="38">
        <f>IF(Source!BB1451&lt;&gt; 0, Source!BB1451, 1)</f>
        <v>1</v>
      </c>
      <c r="K1516" s="37">
        <f>Source!Q1451</f>
        <v>11</v>
      </c>
      <c r="L1516" s="39"/>
    </row>
    <row r="1517" spans="1:32" ht="14.25">
      <c r="A1517" s="16"/>
      <c r="B1517" s="58"/>
      <c r="C1517" s="58" t="s">
        <v>981</v>
      </c>
      <c r="D1517" s="36"/>
      <c r="E1517" s="22"/>
      <c r="F1517" s="37">
        <f>Source!AN1451</f>
        <v>0.49</v>
      </c>
      <c r="G1517" s="38" t="str">
        <f>Source!DF1451</f>
        <v>)*1,2)*1,25</v>
      </c>
      <c r="H1517" s="40">
        <f>ROUND(Source!AE1451*Source!I1451, 2)</f>
        <v>0.74</v>
      </c>
      <c r="I1517" s="38"/>
      <c r="J1517" s="38">
        <f>IF(Source!BS1451&lt;&gt; 0, Source!BS1451, 1)</f>
        <v>1</v>
      </c>
      <c r="K1517" s="40">
        <f>Source!R1451</f>
        <v>0.74</v>
      </c>
      <c r="L1517" s="39"/>
      <c r="R1517">
        <f>H1517</f>
        <v>0.74</v>
      </c>
    </row>
    <row r="1518" spans="1:32" ht="14.25">
      <c r="A1518" s="16"/>
      <c r="B1518" s="58"/>
      <c r="C1518" s="58" t="s">
        <v>982</v>
      </c>
      <c r="D1518" s="36"/>
      <c r="E1518" s="22"/>
      <c r="F1518" s="37">
        <f>Source!AL1451</f>
        <v>31.09</v>
      </c>
      <c r="G1518" s="38" t="str">
        <f>Source!DD1451</f>
        <v/>
      </c>
      <c r="H1518" s="37">
        <f>ROUND(Source!AC1451*Source!I1451, 2)</f>
        <v>31.09</v>
      </c>
      <c r="I1518" s="38"/>
      <c r="J1518" s="38">
        <f>IF(Source!BC1451&lt;&gt; 0, Source!BC1451, 1)</f>
        <v>1</v>
      </c>
      <c r="K1518" s="37">
        <f>Source!P1451</f>
        <v>31.09</v>
      </c>
      <c r="L1518" s="39"/>
    </row>
    <row r="1519" spans="1:32" ht="14.25">
      <c r="A1519" s="16"/>
      <c r="B1519" s="58"/>
      <c r="C1519" s="58" t="s">
        <v>983</v>
      </c>
      <c r="D1519" s="36" t="s">
        <v>984</v>
      </c>
      <c r="E1519" s="22">
        <f>Source!BZ1451</f>
        <v>128</v>
      </c>
      <c r="F1519" s="167" t="str">
        <f>CONCATENATE(" )", Source!DL1451, Source!FT1451, "=", Source!FX1451)</f>
        <v xml:space="preserve"> )*0,9=115,2</v>
      </c>
      <c r="G1519" s="168"/>
      <c r="H1519" s="37">
        <f>SUM(S1514:S1521)</f>
        <v>83.52</v>
      </c>
      <c r="I1519" s="41"/>
      <c r="J1519" s="32">
        <f>Source!AT1451</f>
        <v>115</v>
      </c>
      <c r="K1519" s="37">
        <f>SUM(T1514:T1521)</f>
        <v>83.38</v>
      </c>
      <c r="L1519" s="39"/>
    </row>
    <row r="1520" spans="1:32" ht="14.25">
      <c r="A1520" s="16"/>
      <c r="B1520" s="58"/>
      <c r="C1520" s="58" t="s">
        <v>985</v>
      </c>
      <c r="D1520" s="36" t="s">
        <v>984</v>
      </c>
      <c r="E1520" s="22">
        <f>Source!CA1451</f>
        <v>83</v>
      </c>
      <c r="F1520" s="167" t="str">
        <f>CONCATENATE(" )", Source!DM1451, Source!FU1451, "=", Source!FY1451)</f>
        <v xml:space="preserve"> )*0,85=70,55</v>
      </c>
      <c r="G1520" s="168"/>
      <c r="H1520" s="37">
        <f>SUM(U1514:U1521)</f>
        <v>51.15</v>
      </c>
      <c r="I1520" s="41"/>
      <c r="J1520" s="32">
        <f>Source!AU1451</f>
        <v>71</v>
      </c>
      <c r="K1520" s="37">
        <f>SUM(V1514:V1521)</f>
        <v>51.48</v>
      </c>
      <c r="L1520" s="39"/>
    </row>
    <row r="1521" spans="1:26" ht="14.25">
      <c r="A1521" s="59"/>
      <c r="B1521" s="60"/>
      <c r="C1521" s="60" t="s">
        <v>986</v>
      </c>
      <c r="D1521" s="42" t="s">
        <v>987</v>
      </c>
      <c r="E1521" s="43">
        <f>Source!AQ1451</f>
        <v>5.95</v>
      </c>
      <c r="F1521" s="44"/>
      <c r="G1521" s="45" t="str">
        <f>Source!DI1451</f>
        <v>)*1,2)*1,15</v>
      </c>
      <c r="H1521" s="44"/>
      <c r="I1521" s="45"/>
      <c r="J1521" s="45"/>
      <c r="K1521" s="44"/>
      <c r="L1521" s="46">
        <f>Source!U1451</f>
        <v>8.2109999999999985</v>
      </c>
    </row>
    <row r="1522" spans="1:26" ht="15">
      <c r="G1522" s="166">
        <f>H1515+H1516+H1518+H1519+H1520</f>
        <v>248.52</v>
      </c>
      <c r="H1522" s="166"/>
      <c r="J1522" s="166">
        <f>K1515+K1516+K1518+K1519+K1520</f>
        <v>248.71</v>
      </c>
      <c r="K1522" s="166"/>
      <c r="L1522" s="47">
        <f>Source!U1451</f>
        <v>8.2109999999999985</v>
      </c>
      <c r="O1522" s="26">
        <f>G1522</f>
        <v>248.52</v>
      </c>
      <c r="P1522" s="26">
        <f>J1522</f>
        <v>248.71</v>
      </c>
      <c r="Q1522" s="26">
        <f>L1522</f>
        <v>8.2109999999999985</v>
      </c>
      <c r="W1522">
        <f>IF(Source!BI1451&lt;=1,H1515+H1516+H1518+H1519+H1520, 0)</f>
        <v>248.52</v>
      </c>
      <c r="X1522">
        <f>IF(Source!BI1451=2,H1515+H1516+H1518+H1519+H1520, 0)</f>
        <v>0</v>
      </c>
      <c r="Y1522">
        <f>IF(Source!BI1451=3,H1515+H1516+H1518+H1519+H1520, 0)</f>
        <v>0</v>
      </c>
      <c r="Z1522">
        <f>IF(Source!BI1451=4,H1515+H1516+H1518+H1519+H1520, 0)</f>
        <v>0</v>
      </c>
    </row>
    <row r="1523" spans="1:26" ht="28.5">
      <c r="A1523" s="16" t="str">
        <f>Source!E1453</f>
        <v>283</v>
      </c>
      <c r="B1523" s="58" t="str">
        <f>Source!F1453</f>
        <v>08.1.03.04-0001</v>
      </c>
      <c r="C1523" s="58" t="str">
        <f>Source!G1453</f>
        <v>Блочки</v>
      </c>
      <c r="D1523" s="36" t="str">
        <f>Source!H1453</f>
        <v>10 шт.</v>
      </c>
      <c r="E1523" s="22">
        <f>Source!I1453</f>
        <v>0.2</v>
      </c>
      <c r="F1523" s="37">
        <f>Source!AL1453</f>
        <v>228</v>
      </c>
      <c r="G1523" s="38" t="str">
        <f>Source!DD1453</f>
        <v/>
      </c>
      <c r="H1523" s="37">
        <f>ROUND(Source!AC1453*Source!I1453, 2)</f>
        <v>45.6</v>
      </c>
      <c r="I1523" s="38" t="str">
        <f>Source!BO1453</f>
        <v/>
      </c>
      <c r="J1523" s="38">
        <f>IF(Source!BC1453&lt;&gt; 0, Source!BC1453, 1)</f>
        <v>1</v>
      </c>
      <c r="K1523" s="37">
        <f>Source!P1453</f>
        <v>45.6</v>
      </c>
      <c r="L1523" s="39"/>
      <c r="S1523">
        <f>ROUND((Source!FX1453/100)*((ROUND(Source!AF1453*Source!I1453, 2)+ROUND(Source!AE1453*Source!I1453, 2))), 2)</f>
        <v>0</v>
      </c>
      <c r="T1523">
        <f>Source!X1453</f>
        <v>0</v>
      </c>
      <c r="U1523">
        <f>ROUND((Source!FY1453/100)*((ROUND(Source!AF1453*Source!I1453, 2)+ROUND(Source!AE1453*Source!I1453, 2))), 2)</f>
        <v>0</v>
      </c>
      <c r="V1523">
        <f>Source!Y1453</f>
        <v>0</v>
      </c>
    </row>
    <row r="1524" spans="1:26">
      <c r="A1524" s="30"/>
      <c r="B1524" s="30"/>
      <c r="C1524" s="31" t="str">
        <f>"Объем: "&amp;Source!I1453&amp;"=2/"&amp;"10"</f>
        <v>Объем: 0,2=2/10</v>
      </c>
      <c r="D1524" s="30"/>
      <c r="E1524" s="30"/>
      <c r="F1524" s="30"/>
      <c r="G1524" s="30"/>
      <c r="H1524" s="30"/>
      <c r="I1524" s="30"/>
      <c r="J1524" s="30"/>
      <c r="K1524" s="30"/>
      <c r="L1524" s="30"/>
    </row>
    <row r="1525" spans="1:26" ht="15">
      <c r="G1525" s="166">
        <f>H1523</f>
        <v>45.6</v>
      </c>
      <c r="H1525" s="166"/>
      <c r="J1525" s="166">
        <f>K1523</f>
        <v>45.6</v>
      </c>
      <c r="K1525" s="166"/>
      <c r="L1525" s="47">
        <f>Source!U1453</f>
        <v>0</v>
      </c>
      <c r="O1525" s="26">
        <f>G1525</f>
        <v>45.6</v>
      </c>
      <c r="P1525" s="26">
        <f>J1525</f>
        <v>45.6</v>
      </c>
      <c r="Q1525" s="26">
        <f>L1525</f>
        <v>0</v>
      </c>
      <c r="W1525">
        <f>IF(Source!BI1453&lt;=1,H1523, 0)</f>
        <v>45.6</v>
      </c>
      <c r="X1525">
        <f>IF(Source!BI1453=2,H1523, 0)</f>
        <v>0</v>
      </c>
      <c r="Y1525">
        <f>IF(Source!BI1453=3,H1523, 0)</f>
        <v>0</v>
      </c>
      <c r="Z1525">
        <f>IF(Source!BI1453=4,H1523, 0)</f>
        <v>0</v>
      </c>
    </row>
    <row r="1526" spans="1:26" ht="28.5">
      <c r="A1526" s="59" t="str">
        <f>Source!E1455</f>
        <v>284</v>
      </c>
      <c r="B1526" s="60" t="str">
        <f>Source!F1455</f>
        <v>20.1.02.19-0015</v>
      </c>
      <c r="C1526" s="60" t="str">
        <f>Source!G1455</f>
        <v>Трос стальной</v>
      </c>
      <c r="D1526" s="42" t="str">
        <f>Source!H1455</f>
        <v>м</v>
      </c>
      <c r="E1526" s="43">
        <f>Source!I1455</f>
        <v>9.3000000000000007</v>
      </c>
      <c r="F1526" s="44">
        <f>Source!AL1455</f>
        <v>12.03</v>
      </c>
      <c r="G1526" s="45" t="str">
        <f>Source!DD1455</f>
        <v/>
      </c>
      <c r="H1526" s="44">
        <f>ROUND(Source!AC1455*Source!I1455, 2)</f>
        <v>111.88</v>
      </c>
      <c r="I1526" s="45" t="str">
        <f>Source!BO1455</f>
        <v/>
      </c>
      <c r="J1526" s="45">
        <f>IF(Source!BC1455&lt;&gt; 0, Source!BC1455, 1)</f>
        <v>1</v>
      </c>
      <c r="K1526" s="44">
        <f>Source!P1455</f>
        <v>111.88</v>
      </c>
      <c r="L1526" s="48"/>
      <c r="S1526">
        <f>ROUND((Source!FX1455/100)*((ROUND(Source!AF1455*Source!I1455, 2)+ROUND(Source!AE1455*Source!I1455, 2))), 2)</f>
        <v>0</v>
      </c>
      <c r="T1526">
        <f>Source!X1455</f>
        <v>0</v>
      </c>
      <c r="U1526">
        <f>ROUND((Source!FY1455/100)*((ROUND(Source!AF1455*Source!I1455, 2)+ROUND(Source!AE1455*Source!I1455, 2))), 2)</f>
        <v>0</v>
      </c>
      <c r="V1526">
        <f>Source!Y1455</f>
        <v>0</v>
      </c>
    </row>
    <row r="1527" spans="1:26" ht="15">
      <c r="G1527" s="166">
        <f>H1526</f>
        <v>111.88</v>
      </c>
      <c r="H1527" s="166"/>
      <c r="J1527" s="166">
        <f>K1526</f>
        <v>111.88</v>
      </c>
      <c r="K1527" s="166"/>
      <c r="L1527" s="47">
        <f>Source!U1455</f>
        <v>0</v>
      </c>
      <c r="O1527" s="26">
        <f>G1527</f>
        <v>111.88</v>
      </c>
      <c r="P1527" s="26">
        <f>J1527</f>
        <v>111.88</v>
      </c>
      <c r="Q1527" s="26">
        <f>L1527</f>
        <v>0</v>
      </c>
      <c r="W1527">
        <f>IF(Source!BI1455&lt;=1,H1526, 0)</f>
        <v>0</v>
      </c>
      <c r="X1527">
        <f>IF(Source!BI1455=2,H1526, 0)</f>
        <v>111.88</v>
      </c>
      <c r="Y1527">
        <f>IF(Source!BI1455=3,H1526, 0)</f>
        <v>0</v>
      </c>
      <c r="Z1527">
        <f>IF(Source!BI1455=4,H1526, 0)</f>
        <v>0</v>
      </c>
    </row>
    <row r="1528" spans="1:26" ht="68.25">
      <c r="A1528" s="59" t="str">
        <f>Source!E1457</f>
        <v>285</v>
      </c>
      <c r="B1528" s="60" t="str">
        <f>Source!F1457</f>
        <v>прайс</v>
      </c>
      <c r="C1528" s="60" t="s">
        <v>1083</v>
      </c>
      <c r="D1528" s="42" t="str">
        <f>Source!H1457</f>
        <v>шт.</v>
      </c>
      <c r="E1528" s="43">
        <f>Source!I1457</f>
        <v>1</v>
      </c>
      <c r="F1528" s="44">
        <f>Source!AL1457</f>
        <v>1874.56</v>
      </c>
      <c r="G1528" s="45" t="str">
        <f>Source!DD1457</f>
        <v/>
      </c>
      <c r="H1528" s="44">
        <f>ROUND(Source!AC1457*Source!I1457, 2)</f>
        <v>1874.56</v>
      </c>
      <c r="I1528" s="45" t="str">
        <f>Source!BO1457</f>
        <v/>
      </c>
      <c r="J1528" s="45">
        <f>IF(Source!BC1457&lt;&gt; 0, Source!BC1457, 1)</f>
        <v>1</v>
      </c>
      <c r="K1528" s="44">
        <f>Source!P1457</f>
        <v>1874.56</v>
      </c>
      <c r="L1528" s="48"/>
      <c r="S1528">
        <f>ROUND((Source!FX1457/100)*((ROUND(Source!AF1457*Source!I1457, 2)+ROUND(Source!AE1457*Source!I1457, 2))), 2)</f>
        <v>0</v>
      </c>
      <c r="T1528">
        <f>Source!X1457</f>
        <v>0</v>
      </c>
      <c r="U1528">
        <f>ROUND((Source!FY1457/100)*((ROUND(Source!AF1457*Source!I1457, 2)+ROUND(Source!AE1457*Source!I1457, 2))), 2)</f>
        <v>0</v>
      </c>
      <c r="V1528">
        <f>Source!Y1457</f>
        <v>0</v>
      </c>
    </row>
    <row r="1529" spans="1:26" ht="15">
      <c r="G1529" s="166">
        <f>H1528</f>
        <v>1874.56</v>
      </c>
      <c r="H1529" s="166"/>
      <c r="J1529" s="166">
        <f>K1528</f>
        <v>1874.56</v>
      </c>
      <c r="K1529" s="166"/>
      <c r="L1529" s="47">
        <f>Source!U1457</f>
        <v>0</v>
      </c>
      <c r="O1529" s="26">
        <f>G1529</f>
        <v>1874.56</v>
      </c>
      <c r="P1529" s="26">
        <f>J1529</f>
        <v>1874.56</v>
      </c>
      <c r="Q1529" s="26">
        <f>L1529</f>
        <v>0</v>
      </c>
      <c r="W1529">
        <f>IF(Source!BI1457&lt;=1,H1528, 0)</f>
        <v>1874.56</v>
      </c>
      <c r="X1529">
        <f>IF(Source!BI1457=2,H1528, 0)</f>
        <v>0</v>
      </c>
      <c r="Y1529">
        <f>IF(Source!BI1457=3,H1528, 0)</f>
        <v>0</v>
      </c>
      <c r="Z1529">
        <f>IF(Source!BI1457=4,H1528, 0)</f>
        <v>0</v>
      </c>
    </row>
    <row r="1530" spans="1:26" ht="105">
      <c r="A1530" s="16" t="str">
        <f>Source!E1459</f>
        <v>286</v>
      </c>
      <c r="B1530" s="58" t="s">
        <v>1051</v>
      </c>
      <c r="C1530" s="58" t="str">
        <f>Source!G1459</f>
        <v>Обертывание поверхности изоляции рулонными материалами насухо с проклейкой швов</v>
      </c>
      <c r="D1530" s="36" t="str">
        <f>Source!H1459</f>
        <v>100 м2</v>
      </c>
      <c r="E1530" s="22">
        <f>Source!I1459</f>
        <v>0.08</v>
      </c>
      <c r="F1530" s="37">
        <f>Source!AL1459+Source!AM1459+Source!AO1459</f>
        <v>824.45</v>
      </c>
      <c r="G1530" s="38"/>
      <c r="H1530" s="37"/>
      <c r="I1530" s="38" t="str">
        <f>Source!BO1459</f>
        <v/>
      </c>
      <c r="J1530" s="38"/>
      <c r="K1530" s="37"/>
      <c r="L1530" s="39"/>
      <c r="S1530">
        <f>ROUND((Source!FX1459/100)*((ROUND(Source!AF1459*Source!I1459, 2)+ROUND(Source!AE1459*Source!I1459, 2))), 2)</f>
        <v>28.04</v>
      </c>
      <c r="T1530">
        <f>Source!X1459</f>
        <v>28.04</v>
      </c>
      <c r="U1530">
        <f>ROUND((Source!FY1459/100)*((ROUND(Source!AF1459*Source!I1459, 2)+ROUND(Source!AE1459*Source!I1459, 2))), 2)</f>
        <v>18.53</v>
      </c>
      <c r="V1530">
        <f>Source!Y1459</f>
        <v>18.690000000000001</v>
      </c>
    </row>
    <row r="1531" spans="1:26">
      <c r="C1531" s="29" t="str">
        <f>"Объем: "&amp;Source!I1459&amp;"=8/"&amp;"100"</f>
        <v>Объем: 0,08=8/100</v>
      </c>
    </row>
    <row r="1532" spans="1:26" ht="14.25">
      <c r="A1532" s="16"/>
      <c r="B1532" s="58"/>
      <c r="C1532" s="58" t="s">
        <v>980</v>
      </c>
      <c r="D1532" s="36"/>
      <c r="E1532" s="22"/>
      <c r="F1532" s="37">
        <f>Source!AO1459</f>
        <v>276.31</v>
      </c>
      <c r="G1532" s="38" t="str">
        <f>Source!DG1459</f>
        <v>)*1,2)*1,15</v>
      </c>
      <c r="H1532" s="37">
        <f>ROUND(Source!AF1459*Source!I1459, 2)</f>
        <v>30.5</v>
      </c>
      <c r="I1532" s="38"/>
      <c r="J1532" s="38">
        <f>IF(Source!BA1459&lt;&gt; 0, Source!BA1459, 1)</f>
        <v>1</v>
      </c>
      <c r="K1532" s="37">
        <f>Source!S1459</f>
        <v>30.5</v>
      </c>
      <c r="L1532" s="39"/>
      <c r="R1532">
        <f>H1532</f>
        <v>30.5</v>
      </c>
    </row>
    <row r="1533" spans="1:26" ht="14.25">
      <c r="A1533" s="16"/>
      <c r="B1533" s="58"/>
      <c r="C1533" s="58" t="s">
        <v>104</v>
      </c>
      <c r="D1533" s="36"/>
      <c r="E1533" s="22"/>
      <c r="F1533" s="37">
        <f>Source!AM1459</f>
        <v>40.5</v>
      </c>
      <c r="G1533" s="38" t="str">
        <f>Source!DE1459</f>
        <v>)*1,2)*1,25</v>
      </c>
      <c r="H1533" s="37">
        <f>ROUND(Source!AD1459*Source!I1459, 2)</f>
        <v>4.8600000000000003</v>
      </c>
      <c r="I1533" s="38"/>
      <c r="J1533" s="38">
        <f>IF(Source!BB1459&lt;&gt; 0, Source!BB1459, 1)</f>
        <v>1</v>
      </c>
      <c r="K1533" s="37">
        <f>Source!Q1459</f>
        <v>4.8600000000000003</v>
      </c>
      <c r="L1533" s="39"/>
    </row>
    <row r="1534" spans="1:26" ht="14.25">
      <c r="A1534" s="16"/>
      <c r="B1534" s="58"/>
      <c r="C1534" s="58" t="s">
        <v>981</v>
      </c>
      <c r="D1534" s="36"/>
      <c r="E1534" s="22"/>
      <c r="F1534" s="37">
        <f>Source!AN1459</f>
        <v>5.45</v>
      </c>
      <c r="G1534" s="38" t="str">
        <f>Source!DF1459</f>
        <v>)*1,2)*1,25</v>
      </c>
      <c r="H1534" s="40">
        <f>ROUND(Source!AE1459*Source!I1459, 2)</f>
        <v>0.65</v>
      </c>
      <c r="I1534" s="38"/>
      <c r="J1534" s="38">
        <f>IF(Source!BS1459&lt;&gt; 0, Source!BS1459, 1)</f>
        <v>1</v>
      </c>
      <c r="K1534" s="40">
        <f>Source!R1459</f>
        <v>0.65</v>
      </c>
      <c r="L1534" s="39"/>
      <c r="R1534">
        <f>H1534</f>
        <v>0.65</v>
      </c>
    </row>
    <row r="1535" spans="1:26" ht="14.25">
      <c r="A1535" s="16"/>
      <c r="B1535" s="58"/>
      <c r="C1535" s="58" t="s">
        <v>982</v>
      </c>
      <c r="D1535" s="36"/>
      <c r="E1535" s="22"/>
      <c r="F1535" s="37">
        <f>Source!AL1459</f>
        <v>507.64</v>
      </c>
      <c r="G1535" s="38" t="str">
        <f>Source!DD1459</f>
        <v/>
      </c>
      <c r="H1535" s="37">
        <f>ROUND(Source!AC1459*Source!I1459, 2)</f>
        <v>40.61</v>
      </c>
      <c r="I1535" s="38"/>
      <c r="J1535" s="38">
        <f>IF(Source!BC1459&lt;&gt; 0, Source!BC1459, 1)</f>
        <v>1</v>
      </c>
      <c r="K1535" s="37">
        <f>Source!P1459</f>
        <v>40.61</v>
      </c>
      <c r="L1535" s="39"/>
    </row>
    <row r="1536" spans="1:26" ht="14.25">
      <c r="A1536" s="16"/>
      <c r="B1536" s="58"/>
      <c r="C1536" s="58" t="s">
        <v>983</v>
      </c>
      <c r="D1536" s="36" t="s">
        <v>984</v>
      </c>
      <c r="E1536" s="22">
        <f>Source!BZ1459</f>
        <v>100</v>
      </c>
      <c r="F1536" s="167" t="str">
        <f>CONCATENATE(" )", Source!DL1459, Source!FT1459, "=", Source!FX1459)</f>
        <v xml:space="preserve"> )*0,9=90</v>
      </c>
      <c r="G1536" s="168"/>
      <c r="H1536" s="37">
        <f>SUM(S1530:S1538)</f>
        <v>28.04</v>
      </c>
      <c r="I1536" s="41"/>
      <c r="J1536" s="32">
        <f>Source!AT1459</f>
        <v>90</v>
      </c>
      <c r="K1536" s="37">
        <f>SUM(T1530:T1538)</f>
        <v>28.04</v>
      </c>
      <c r="L1536" s="39"/>
    </row>
    <row r="1537" spans="1:26" ht="14.25">
      <c r="A1537" s="16"/>
      <c r="B1537" s="58"/>
      <c r="C1537" s="58" t="s">
        <v>985</v>
      </c>
      <c r="D1537" s="36" t="s">
        <v>984</v>
      </c>
      <c r="E1537" s="22">
        <f>Source!CA1459</f>
        <v>70</v>
      </c>
      <c r="F1537" s="167" t="str">
        <f>CONCATENATE(" )", Source!DM1459, Source!FU1459, "=", Source!FY1459)</f>
        <v xml:space="preserve"> )*0,85=59,5</v>
      </c>
      <c r="G1537" s="168"/>
      <c r="H1537" s="37">
        <f>SUM(U1530:U1538)</f>
        <v>18.53</v>
      </c>
      <c r="I1537" s="41"/>
      <c r="J1537" s="32">
        <f>Source!AU1459</f>
        <v>60</v>
      </c>
      <c r="K1537" s="37">
        <f>SUM(V1530:V1538)</f>
        <v>18.690000000000001</v>
      </c>
      <c r="L1537" s="39"/>
    </row>
    <row r="1538" spans="1:26" ht="14.25">
      <c r="A1538" s="59"/>
      <c r="B1538" s="60"/>
      <c r="C1538" s="60" t="s">
        <v>986</v>
      </c>
      <c r="D1538" s="42" t="s">
        <v>987</v>
      </c>
      <c r="E1538" s="43">
        <f>Source!AQ1459</f>
        <v>31.98</v>
      </c>
      <c r="F1538" s="44"/>
      <c r="G1538" s="45" t="str">
        <f>Source!DI1459</f>
        <v>)*1,2)*1,15</v>
      </c>
      <c r="H1538" s="44"/>
      <c r="I1538" s="45"/>
      <c r="J1538" s="45"/>
      <c r="K1538" s="44"/>
      <c r="L1538" s="46">
        <f>Source!U1459</f>
        <v>3.530592</v>
      </c>
    </row>
    <row r="1539" spans="1:26" ht="15">
      <c r="G1539" s="166">
        <f>H1532+H1533+H1535+H1536+H1537</f>
        <v>122.53999999999999</v>
      </c>
      <c r="H1539" s="166"/>
      <c r="J1539" s="166">
        <f>K1532+K1533+K1535+K1536+K1537</f>
        <v>122.69999999999999</v>
      </c>
      <c r="K1539" s="166"/>
      <c r="L1539" s="47">
        <f>Source!U1459</f>
        <v>3.530592</v>
      </c>
      <c r="O1539" s="26">
        <f>G1539</f>
        <v>122.53999999999999</v>
      </c>
      <c r="P1539" s="26">
        <f>J1539</f>
        <v>122.69999999999999</v>
      </c>
      <c r="Q1539" s="26">
        <f>L1539</f>
        <v>3.530592</v>
      </c>
      <c r="W1539">
        <f>IF(Source!BI1459&lt;=1,H1532+H1533+H1535+H1536+H1537, 0)</f>
        <v>122.53999999999999</v>
      </c>
      <c r="X1539">
        <f>IF(Source!BI1459=2,H1532+H1533+H1535+H1536+H1537, 0)</f>
        <v>0</v>
      </c>
      <c r="Y1539">
        <f>IF(Source!BI1459=3,H1532+H1533+H1535+H1536+H1537, 0)</f>
        <v>0</v>
      </c>
      <c r="Z1539">
        <f>IF(Source!BI1459=4,H1532+H1533+H1535+H1536+H1537, 0)</f>
        <v>0</v>
      </c>
    </row>
    <row r="1540" spans="1:26" ht="71.25">
      <c r="A1540" s="16" t="str">
        <f>Source!E1461</f>
        <v>287</v>
      </c>
      <c r="B1540" s="58" t="str">
        <f>Source!F1461</f>
        <v>12.2.04.07-0012</v>
      </c>
      <c r="C1540" s="58" t="str">
        <f>Source!G1461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540" s="36" t="str">
        <f>Source!H1461</f>
        <v>м3</v>
      </c>
      <c r="E1540" s="22">
        <f>Source!I1461</f>
        <v>0.36799999999999999</v>
      </c>
      <c r="F1540" s="37">
        <f>Source!AL1461</f>
        <v>2222.0300000000002</v>
      </c>
      <c r="G1540" s="38" t="str">
        <f>Source!DD1461</f>
        <v/>
      </c>
      <c r="H1540" s="37">
        <f>ROUND(Source!AC1461*Source!I1461, 2)</f>
        <v>817.71</v>
      </c>
      <c r="I1540" s="38" t="str">
        <f>Source!BO1461</f>
        <v/>
      </c>
      <c r="J1540" s="38">
        <f>IF(Source!BC1461&lt;&gt; 0, Source!BC1461, 1)</f>
        <v>1</v>
      </c>
      <c r="K1540" s="37">
        <f>Source!P1461</f>
        <v>817.71</v>
      </c>
      <c r="L1540" s="39"/>
      <c r="S1540">
        <f>ROUND((Source!FX1461/100)*((ROUND(Source!AF1461*Source!I1461, 2)+ROUND(Source!AE1461*Source!I1461, 2))), 2)</f>
        <v>0</v>
      </c>
      <c r="T1540">
        <f>Source!X1461</f>
        <v>0</v>
      </c>
      <c r="U1540">
        <f>ROUND((Source!FY1461/100)*((ROUND(Source!AF1461*Source!I1461, 2)+ROUND(Source!AE1461*Source!I1461, 2))), 2)</f>
        <v>0</v>
      </c>
      <c r="V1540">
        <f>Source!Y1461</f>
        <v>0</v>
      </c>
    </row>
    <row r="1541" spans="1:26">
      <c r="A1541" s="30"/>
      <c r="B1541" s="30"/>
      <c r="C1541" s="31" t="str">
        <f>"Объем: "&amp;Source!I1461&amp;"=8*"&amp;"0,04*"&amp;"1,15"</f>
        <v>Объем: 0,368=8*0,04*1,15</v>
      </c>
      <c r="D1541" s="30"/>
      <c r="E1541" s="30"/>
      <c r="F1541" s="30"/>
      <c r="G1541" s="30"/>
      <c r="H1541" s="30"/>
      <c r="I1541" s="30"/>
      <c r="J1541" s="30"/>
      <c r="K1541" s="30"/>
      <c r="L1541" s="30"/>
    </row>
    <row r="1542" spans="1:26" ht="15">
      <c r="G1542" s="166">
        <f>H1540</f>
        <v>817.71</v>
      </c>
      <c r="H1542" s="166"/>
      <c r="J1542" s="166">
        <f>K1540</f>
        <v>817.71</v>
      </c>
      <c r="K1542" s="166"/>
      <c r="L1542" s="47">
        <f>Source!U1461</f>
        <v>0</v>
      </c>
      <c r="O1542" s="26">
        <f>G1542</f>
        <v>817.71</v>
      </c>
      <c r="P1542" s="26">
        <f>J1542</f>
        <v>817.71</v>
      </c>
      <c r="Q1542" s="26">
        <f>L1542</f>
        <v>0</v>
      </c>
      <c r="W1542">
        <f>IF(Source!BI1461&lt;=1,H1540, 0)</f>
        <v>817.71</v>
      </c>
      <c r="X1542">
        <f>IF(Source!BI1461=2,H1540, 0)</f>
        <v>0</v>
      </c>
      <c r="Y1542">
        <f>IF(Source!BI1461=3,H1540, 0)</f>
        <v>0</v>
      </c>
      <c r="Z1542">
        <f>IF(Source!BI1461=4,H1540, 0)</f>
        <v>0</v>
      </c>
    </row>
    <row r="1543" spans="1:26" ht="105">
      <c r="A1543" s="16" t="str">
        <f>Source!E1463</f>
        <v>288</v>
      </c>
      <c r="B1543" s="58" t="s">
        <v>1052</v>
      </c>
      <c r="C1543" s="58" t="str">
        <f>Source!G1463</f>
        <v>Прокладка воздуховодов из листовой оцинкованной стали и алюминия класса П (плотные) толщиной 0,7 мм, периметром до 3200 мм</v>
      </c>
      <c r="D1543" s="36" t="str">
        <f>Source!H1463</f>
        <v>100 м2</v>
      </c>
      <c r="E1543" s="22">
        <f>Source!I1463</f>
        <v>3.2000000000000001E-2</v>
      </c>
      <c r="F1543" s="37">
        <f>Source!AL1463+Source!AM1463+Source!AO1463</f>
        <v>1392.24</v>
      </c>
      <c r="G1543" s="38"/>
      <c r="H1543" s="37"/>
      <c r="I1543" s="38" t="str">
        <f>Source!BO1463</f>
        <v/>
      </c>
      <c r="J1543" s="38"/>
      <c r="K1543" s="37"/>
      <c r="L1543" s="39"/>
      <c r="S1543">
        <f>ROUND((Source!FX1463/100)*((ROUND(Source!AF1463*Source!I1463, 2)+ROUND(Source!AE1463*Source!I1463, 2))), 2)</f>
        <v>36.479999999999997</v>
      </c>
      <c r="T1543">
        <f>Source!X1463</f>
        <v>36.42</v>
      </c>
      <c r="U1543">
        <f>ROUND((Source!FY1463/100)*((ROUND(Source!AF1463*Source!I1463, 2)+ROUND(Source!AE1463*Source!I1463, 2))), 2)</f>
        <v>22.34</v>
      </c>
      <c r="V1543">
        <f>Source!Y1463</f>
        <v>22.49</v>
      </c>
    </row>
    <row r="1544" spans="1:26">
      <c r="C1544" s="29" t="str">
        <f>"Объем: "&amp;Source!I1463&amp;"=(0,8+"&amp;"0,8)*"&amp;"2*"&amp;"1/"&amp;"100"</f>
        <v>Объем: 0,032=(0,8+0,8)*2*1/100</v>
      </c>
    </row>
    <row r="1545" spans="1:26" ht="14.25">
      <c r="A1545" s="16"/>
      <c r="B1545" s="58"/>
      <c r="C1545" s="58" t="s">
        <v>980</v>
      </c>
      <c r="D1545" s="36"/>
      <c r="E1545" s="22"/>
      <c r="F1545" s="37">
        <f>Source!AO1463</f>
        <v>706.89</v>
      </c>
      <c r="G1545" s="38" t="str">
        <f>Source!DG1463</f>
        <v>)*1,2)*1,15</v>
      </c>
      <c r="H1545" s="37">
        <f>ROUND(Source!AF1463*Source!I1463, 2)</f>
        <v>31.22</v>
      </c>
      <c r="I1545" s="38"/>
      <c r="J1545" s="38">
        <f>IF(Source!BA1463&lt;&gt; 0, Source!BA1463, 1)</f>
        <v>1</v>
      </c>
      <c r="K1545" s="37">
        <f>Source!S1463</f>
        <v>31.22</v>
      </c>
      <c r="L1545" s="39"/>
      <c r="R1545">
        <f>H1545</f>
        <v>31.22</v>
      </c>
    </row>
    <row r="1546" spans="1:26" ht="14.25">
      <c r="A1546" s="16"/>
      <c r="B1546" s="58"/>
      <c r="C1546" s="58" t="s">
        <v>104</v>
      </c>
      <c r="D1546" s="36"/>
      <c r="E1546" s="22"/>
      <c r="F1546" s="37">
        <f>Source!AM1463</f>
        <v>107.59</v>
      </c>
      <c r="G1546" s="38" t="str">
        <f>Source!DE1463</f>
        <v>)*1,2)*1,25</v>
      </c>
      <c r="H1546" s="37">
        <f>ROUND(Source!AD1463*Source!I1463, 2)</f>
        <v>5.16</v>
      </c>
      <c r="I1546" s="38"/>
      <c r="J1546" s="38">
        <f>IF(Source!BB1463&lt;&gt; 0, Source!BB1463, 1)</f>
        <v>1</v>
      </c>
      <c r="K1546" s="37">
        <f>Source!Q1463</f>
        <v>5.16</v>
      </c>
      <c r="L1546" s="39"/>
    </row>
    <row r="1547" spans="1:26" ht="14.25">
      <c r="A1547" s="16"/>
      <c r="B1547" s="58"/>
      <c r="C1547" s="58" t="s">
        <v>981</v>
      </c>
      <c r="D1547" s="36"/>
      <c r="E1547" s="22"/>
      <c r="F1547" s="37">
        <f>Source!AN1463</f>
        <v>9.41</v>
      </c>
      <c r="G1547" s="38" t="str">
        <f>Source!DF1463</f>
        <v>)*1,2)*1,25</v>
      </c>
      <c r="H1547" s="40">
        <f>ROUND(Source!AE1463*Source!I1463, 2)</f>
        <v>0.45</v>
      </c>
      <c r="I1547" s="38"/>
      <c r="J1547" s="38">
        <f>IF(Source!BS1463&lt;&gt; 0, Source!BS1463, 1)</f>
        <v>1</v>
      </c>
      <c r="K1547" s="40">
        <f>Source!R1463</f>
        <v>0.45</v>
      </c>
      <c r="L1547" s="39"/>
      <c r="R1547">
        <f>H1547</f>
        <v>0.45</v>
      </c>
    </row>
    <row r="1548" spans="1:26" ht="14.25">
      <c r="A1548" s="16"/>
      <c r="B1548" s="58"/>
      <c r="C1548" s="58" t="s">
        <v>982</v>
      </c>
      <c r="D1548" s="36"/>
      <c r="E1548" s="22"/>
      <c r="F1548" s="37">
        <f>Source!AL1463</f>
        <v>577.76</v>
      </c>
      <c r="G1548" s="38" t="str">
        <f>Source!DD1463</f>
        <v/>
      </c>
      <c r="H1548" s="37">
        <f>ROUND(Source!AC1463*Source!I1463, 2)</f>
        <v>18.489999999999998</v>
      </c>
      <c r="I1548" s="38"/>
      <c r="J1548" s="38">
        <f>IF(Source!BC1463&lt;&gt; 0, Source!BC1463, 1)</f>
        <v>1</v>
      </c>
      <c r="K1548" s="37">
        <f>Source!P1463</f>
        <v>18.489999999999998</v>
      </c>
      <c r="L1548" s="39"/>
    </row>
    <row r="1549" spans="1:26" ht="14.25">
      <c r="A1549" s="16"/>
      <c r="B1549" s="58"/>
      <c r="C1549" s="58" t="s">
        <v>983</v>
      </c>
      <c r="D1549" s="36" t="s">
        <v>984</v>
      </c>
      <c r="E1549" s="22">
        <f>Source!BZ1463</f>
        <v>128</v>
      </c>
      <c r="F1549" s="167" t="str">
        <f>CONCATENATE(" )", Source!DL1463, Source!FT1463, "=", Source!FX1463)</f>
        <v xml:space="preserve"> )*0,9=115,2</v>
      </c>
      <c r="G1549" s="168"/>
      <c r="H1549" s="37">
        <f>SUM(S1543:S1551)</f>
        <v>36.479999999999997</v>
      </c>
      <c r="I1549" s="41"/>
      <c r="J1549" s="32">
        <f>Source!AT1463</f>
        <v>115</v>
      </c>
      <c r="K1549" s="37">
        <f>SUM(T1543:T1551)</f>
        <v>36.42</v>
      </c>
      <c r="L1549" s="39"/>
    </row>
    <row r="1550" spans="1:26" ht="14.25">
      <c r="A1550" s="16"/>
      <c r="B1550" s="58"/>
      <c r="C1550" s="58" t="s">
        <v>985</v>
      </c>
      <c r="D1550" s="36" t="s">
        <v>984</v>
      </c>
      <c r="E1550" s="22">
        <f>Source!CA1463</f>
        <v>83</v>
      </c>
      <c r="F1550" s="167" t="str">
        <f>CONCATENATE(" )", Source!DM1463, Source!FU1463, "=", Source!FY1463)</f>
        <v xml:space="preserve"> )*0,85=70,55</v>
      </c>
      <c r="G1550" s="168"/>
      <c r="H1550" s="37">
        <f>SUM(U1543:U1551)</f>
        <v>22.34</v>
      </c>
      <c r="I1550" s="41"/>
      <c r="J1550" s="32">
        <f>Source!AU1463</f>
        <v>71</v>
      </c>
      <c r="K1550" s="37">
        <f>SUM(V1543:V1551)</f>
        <v>22.49</v>
      </c>
      <c r="L1550" s="39"/>
    </row>
    <row r="1551" spans="1:26" ht="14.25">
      <c r="A1551" s="59"/>
      <c r="B1551" s="60"/>
      <c r="C1551" s="60" t="s">
        <v>986</v>
      </c>
      <c r="D1551" s="42" t="s">
        <v>987</v>
      </c>
      <c r="E1551" s="43">
        <f>Source!AQ1463</f>
        <v>80.88</v>
      </c>
      <c r="F1551" s="44"/>
      <c r="G1551" s="45" t="str">
        <f>Source!DI1463</f>
        <v>)*1,2)*1,15</v>
      </c>
      <c r="H1551" s="44"/>
      <c r="I1551" s="45"/>
      <c r="J1551" s="45"/>
      <c r="K1551" s="44"/>
      <c r="L1551" s="46">
        <f>Source!U1463</f>
        <v>3.5716607999999996</v>
      </c>
    </row>
    <row r="1552" spans="1:26" ht="15">
      <c r="G1552" s="166">
        <f>H1545+H1546+H1548+H1549+H1550</f>
        <v>113.69</v>
      </c>
      <c r="H1552" s="166"/>
      <c r="J1552" s="166">
        <f>K1545+K1546+K1548+K1549+K1550</f>
        <v>113.77999999999999</v>
      </c>
      <c r="K1552" s="166"/>
      <c r="L1552" s="47">
        <f>Source!U1463</f>
        <v>3.5716607999999996</v>
      </c>
      <c r="O1552" s="26">
        <f>G1552</f>
        <v>113.69</v>
      </c>
      <c r="P1552" s="26">
        <f>J1552</f>
        <v>113.77999999999999</v>
      </c>
      <c r="Q1552" s="26">
        <f>L1552</f>
        <v>3.5716607999999996</v>
      </c>
      <c r="W1552">
        <f>IF(Source!BI1463&lt;=1,H1545+H1546+H1548+H1549+H1550, 0)</f>
        <v>113.69</v>
      </c>
      <c r="X1552">
        <f>IF(Source!BI1463=2,H1545+H1546+H1548+H1549+H1550, 0)</f>
        <v>0</v>
      </c>
      <c r="Y1552">
        <f>IF(Source!BI1463=3,H1545+H1546+H1548+H1549+H1550, 0)</f>
        <v>0</v>
      </c>
      <c r="Z1552">
        <f>IF(Source!BI1463=4,H1545+H1546+H1548+H1549+H1550, 0)</f>
        <v>0</v>
      </c>
    </row>
    <row r="1553" spans="1:26" ht="42.75">
      <c r="A1553" s="59" t="str">
        <f>Source!E1465</f>
        <v>289</v>
      </c>
      <c r="B1553" s="60" t="str">
        <f>Source!F1465</f>
        <v>19.1.01.03-0053</v>
      </c>
      <c r="C1553" s="60" t="str">
        <f>Source!G1465</f>
        <v>Воздуховоды из оцинкованной стали с шиной и уголками толщиной 1,0 мм, периметром 3200 мм</v>
      </c>
      <c r="D1553" s="42" t="str">
        <f>Source!H1465</f>
        <v>м2</v>
      </c>
      <c r="E1553" s="43">
        <f>Source!I1465</f>
        <v>3.2</v>
      </c>
      <c r="F1553" s="44">
        <f>Source!AL1465</f>
        <v>170.81</v>
      </c>
      <c r="G1553" s="45" t="str">
        <f>Source!DD1465</f>
        <v/>
      </c>
      <c r="H1553" s="44">
        <f>ROUND(Source!AC1465*Source!I1465, 2)</f>
        <v>546.59</v>
      </c>
      <c r="I1553" s="45" t="str">
        <f>Source!BO1465</f>
        <v/>
      </c>
      <c r="J1553" s="45">
        <f>IF(Source!BC1465&lt;&gt; 0, Source!BC1465, 1)</f>
        <v>1</v>
      </c>
      <c r="K1553" s="44">
        <f>Source!P1465</f>
        <v>546.59</v>
      </c>
      <c r="L1553" s="48"/>
      <c r="S1553">
        <f>ROUND((Source!FX1465/100)*((ROUND(Source!AF1465*Source!I1465, 2)+ROUND(Source!AE1465*Source!I1465, 2))), 2)</f>
        <v>0</v>
      </c>
      <c r="T1553">
        <f>Source!X1465</f>
        <v>0</v>
      </c>
      <c r="U1553">
        <f>ROUND((Source!FY1465/100)*((ROUND(Source!AF1465*Source!I1465, 2)+ROUND(Source!AE1465*Source!I1465, 2))), 2)</f>
        <v>0</v>
      </c>
      <c r="V1553">
        <f>Source!Y1465</f>
        <v>0</v>
      </c>
    </row>
    <row r="1554" spans="1:26" ht="15">
      <c r="G1554" s="166">
        <f>H1553</f>
        <v>546.59</v>
      </c>
      <c r="H1554" s="166"/>
      <c r="J1554" s="166">
        <f>K1553</f>
        <v>546.59</v>
      </c>
      <c r="K1554" s="166"/>
      <c r="L1554" s="47">
        <f>Source!U1465</f>
        <v>0</v>
      </c>
      <c r="O1554" s="26">
        <f>G1554</f>
        <v>546.59</v>
      </c>
      <c r="P1554" s="26">
        <f>J1554</f>
        <v>546.59</v>
      </c>
      <c r="Q1554" s="26">
        <f>L1554</f>
        <v>0</v>
      </c>
      <c r="W1554">
        <f>IF(Source!BI1465&lt;=1,H1553, 0)</f>
        <v>546.59</v>
      </c>
      <c r="X1554">
        <f>IF(Source!BI1465=2,H1553, 0)</f>
        <v>0</v>
      </c>
      <c r="Y1554">
        <f>IF(Source!BI1465=3,H1553, 0)</f>
        <v>0</v>
      </c>
      <c r="Z1554">
        <f>IF(Source!BI1465=4,H1553, 0)</f>
        <v>0</v>
      </c>
    </row>
    <row r="1555" spans="1:26" ht="105">
      <c r="A1555" s="16" t="str">
        <f>Source!E1467</f>
        <v>290</v>
      </c>
      <c r="B1555" s="58" t="s">
        <v>1053</v>
      </c>
      <c r="C1555" s="58" t="str">
        <f>Source!G1467</f>
        <v>Прокладка воздуховодов из листовой оцинкованной стали и алюминия класса П (плотные) толщиной 1,0 мм, диаметром от 900 до 1000 мм</v>
      </c>
      <c r="D1555" s="36" t="str">
        <f>Source!H1467</f>
        <v>100 м2</v>
      </c>
      <c r="E1555" s="22">
        <f>Source!I1467</f>
        <v>3.1399999999999997E-2</v>
      </c>
      <c r="F1555" s="37">
        <f>Source!AL1467+Source!AM1467+Source!AO1467</f>
        <v>1385.92</v>
      </c>
      <c r="G1555" s="38"/>
      <c r="H1555" s="37"/>
      <c r="I1555" s="38" t="str">
        <f>Source!BO1467</f>
        <v/>
      </c>
      <c r="J1555" s="38"/>
      <c r="K1555" s="37"/>
      <c r="L1555" s="39"/>
      <c r="S1555">
        <f>ROUND((Source!FX1467/100)*((ROUND(Source!AF1467*Source!I1467, 2)+ROUND(Source!AE1467*Source!I1467, 2))), 2)</f>
        <v>35.75</v>
      </c>
      <c r="T1555">
        <f>Source!X1467</f>
        <v>35.68</v>
      </c>
      <c r="U1555">
        <f>ROUND((Source!FY1467/100)*((ROUND(Source!AF1467*Source!I1467, 2)+ROUND(Source!AE1467*Source!I1467, 2))), 2)</f>
        <v>21.89</v>
      </c>
      <c r="V1555">
        <f>Source!Y1467</f>
        <v>22.03</v>
      </c>
    </row>
    <row r="1556" spans="1:26">
      <c r="C1556" s="29" t="str">
        <f>"Объем: "&amp;Source!I1467&amp;"=(3,14*"&amp;"1)*"&amp;"1/"&amp;"100"</f>
        <v>Объем: 0,0314=(3,14*1)*1/100</v>
      </c>
    </row>
    <row r="1557" spans="1:26" ht="14.25">
      <c r="A1557" s="16"/>
      <c r="B1557" s="58"/>
      <c r="C1557" s="58" t="s">
        <v>980</v>
      </c>
      <c r="D1557" s="36"/>
      <c r="E1557" s="22"/>
      <c r="F1557" s="37">
        <f>Source!AO1467</f>
        <v>706.89</v>
      </c>
      <c r="G1557" s="38" t="str">
        <f>Source!DG1467</f>
        <v>)*1,2)*1,15</v>
      </c>
      <c r="H1557" s="37">
        <f>ROUND(Source!AF1467*Source!I1467, 2)</f>
        <v>30.63</v>
      </c>
      <c r="I1557" s="38"/>
      <c r="J1557" s="38">
        <f>IF(Source!BA1467&lt;&gt; 0, Source!BA1467, 1)</f>
        <v>1</v>
      </c>
      <c r="K1557" s="37">
        <f>Source!S1467</f>
        <v>30.63</v>
      </c>
      <c r="L1557" s="39"/>
      <c r="R1557">
        <f>H1557</f>
        <v>30.63</v>
      </c>
    </row>
    <row r="1558" spans="1:26" ht="14.25">
      <c r="A1558" s="16"/>
      <c r="B1558" s="58"/>
      <c r="C1558" s="58" t="s">
        <v>104</v>
      </c>
      <c r="D1558" s="36"/>
      <c r="E1558" s="22"/>
      <c r="F1558" s="37">
        <f>Source!AM1467</f>
        <v>101.27</v>
      </c>
      <c r="G1558" s="38" t="str">
        <f>Source!DE1467</f>
        <v>)*1,2)*1,25</v>
      </c>
      <c r="H1558" s="37">
        <f>ROUND(Source!AD1467*Source!I1467, 2)</f>
        <v>4.7699999999999996</v>
      </c>
      <c r="I1558" s="38"/>
      <c r="J1558" s="38">
        <f>IF(Source!BB1467&lt;&gt; 0, Source!BB1467, 1)</f>
        <v>1</v>
      </c>
      <c r="K1558" s="37">
        <f>Source!Q1467</f>
        <v>4.7699999999999996</v>
      </c>
      <c r="L1558" s="39"/>
    </row>
    <row r="1559" spans="1:26" ht="14.25">
      <c r="A1559" s="16"/>
      <c r="B1559" s="58"/>
      <c r="C1559" s="58" t="s">
        <v>981</v>
      </c>
      <c r="D1559" s="36"/>
      <c r="E1559" s="22"/>
      <c r="F1559" s="37">
        <f>Source!AN1467</f>
        <v>8.5399999999999991</v>
      </c>
      <c r="G1559" s="38" t="str">
        <f>Source!DF1467</f>
        <v>)*1,2)*1,25</v>
      </c>
      <c r="H1559" s="40">
        <f>ROUND(Source!AE1467*Source!I1467, 2)</f>
        <v>0.4</v>
      </c>
      <c r="I1559" s="38"/>
      <c r="J1559" s="38">
        <f>IF(Source!BS1467&lt;&gt; 0, Source!BS1467, 1)</f>
        <v>1</v>
      </c>
      <c r="K1559" s="40">
        <f>Source!R1467</f>
        <v>0.4</v>
      </c>
      <c r="L1559" s="39"/>
      <c r="R1559">
        <f>H1559</f>
        <v>0.4</v>
      </c>
    </row>
    <row r="1560" spans="1:26" ht="14.25">
      <c r="A1560" s="16"/>
      <c r="B1560" s="58"/>
      <c r="C1560" s="58" t="s">
        <v>982</v>
      </c>
      <c r="D1560" s="36"/>
      <c r="E1560" s="22"/>
      <c r="F1560" s="37">
        <f>Source!AL1467</f>
        <v>577.76</v>
      </c>
      <c r="G1560" s="38" t="str">
        <f>Source!DD1467</f>
        <v/>
      </c>
      <c r="H1560" s="37">
        <f>ROUND(Source!AC1467*Source!I1467, 2)</f>
        <v>18.14</v>
      </c>
      <c r="I1560" s="38"/>
      <c r="J1560" s="38">
        <f>IF(Source!BC1467&lt;&gt; 0, Source!BC1467, 1)</f>
        <v>1</v>
      </c>
      <c r="K1560" s="37">
        <f>Source!P1467</f>
        <v>18.14</v>
      </c>
      <c r="L1560" s="39"/>
    </row>
    <row r="1561" spans="1:26" ht="14.25">
      <c r="A1561" s="16"/>
      <c r="B1561" s="58"/>
      <c r="C1561" s="58" t="s">
        <v>983</v>
      </c>
      <c r="D1561" s="36" t="s">
        <v>984</v>
      </c>
      <c r="E1561" s="22">
        <f>Source!BZ1467</f>
        <v>128</v>
      </c>
      <c r="F1561" s="167" t="str">
        <f>CONCATENATE(" )", Source!DL1467, Source!FT1467, "=", Source!FX1467)</f>
        <v xml:space="preserve"> )*0,9=115,2</v>
      </c>
      <c r="G1561" s="168"/>
      <c r="H1561" s="37">
        <f>SUM(S1555:S1563)</f>
        <v>35.75</v>
      </c>
      <c r="I1561" s="41"/>
      <c r="J1561" s="32">
        <f>Source!AT1467</f>
        <v>115</v>
      </c>
      <c r="K1561" s="37">
        <f>SUM(T1555:T1563)</f>
        <v>35.68</v>
      </c>
      <c r="L1561" s="39"/>
    </row>
    <row r="1562" spans="1:26" ht="14.25">
      <c r="A1562" s="16"/>
      <c r="B1562" s="58"/>
      <c r="C1562" s="58" t="s">
        <v>985</v>
      </c>
      <c r="D1562" s="36" t="s">
        <v>984</v>
      </c>
      <c r="E1562" s="22">
        <f>Source!CA1467</f>
        <v>83</v>
      </c>
      <c r="F1562" s="167" t="str">
        <f>CONCATENATE(" )", Source!DM1467, Source!FU1467, "=", Source!FY1467)</f>
        <v xml:space="preserve"> )*0,85=70,55</v>
      </c>
      <c r="G1562" s="168"/>
      <c r="H1562" s="37">
        <f>SUM(U1555:U1563)</f>
        <v>21.89</v>
      </c>
      <c r="I1562" s="41"/>
      <c r="J1562" s="32">
        <f>Source!AU1467</f>
        <v>71</v>
      </c>
      <c r="K1562" s="37">
        <f>SUM(V1555:V1563)</f>
        <v>22.03</v>
      </c>
      <c r="L1562" s="39"/>
    </row>
    <row r="1563" spans="1:26" ht="14.25">
      <c r="A1563" s="59"/>
      <c r="B1563" s="60"/>
      <c r="C1563" s="60" t="s">
        <v>986</v>
      </c>
      <c r="D1563" s="42" t="s">
        <v>987</v>
      </c>
      <c r="E1563" s="43">
        <f>Source!AQ1467</f>
        <v>80.88</v>
      </c>
      <c r="F1563" s="44"/>
      <c r="G1563" s="45" t="str">
        <f>Source!DI1467</f>
        <v>)*1,2)*1,15</v>
      </c>
      <c r="H1563" s="44"/>
      <c r="I1563" s="45"/>
      <c r="J1563" s="45"/>
      <c r="K1563" s="44"/>
      <c r="L1563" s="46">
        <f>Source!U1467</f>
        <v>3.5046921599999994</v>
      </c>
    </row>
    <row r="1564" spans="1:26" ht="15">
      <c r="G1564" s="166">
        <f>H1557+H1558+H1560+H1561+H1562</f>
        <v>111.17999999999999</v>
      </c>
      <c r="H1564" s="166"/>
      <c r="J1564" s="166">
        <f>K1557+K1558+K1560+K1561+K1562</f>
        <v>111.25</v>
      </c>
      <c r="K1564" s="166"/>
      <c r="L1564" s="47">
        <f>Source!U1467</f>
        <v>3.5046921599999994</v>
      </c>
      <c r="O1564" s="26">
        <f>G1564</f>
        <v>111.17999999999999</v>
      </c>
      <c r="P1564" s="26">
        <f>J1564</f>
        <v>111.25</v>
      </c>
      <c r="Q1564" s="26">
        <f>L1564</f>
        <v>3.5046921599999994</v>
      </c>
      <c r="W1564">
        <f>IF(Source!BI1467&lt;=1,H1557+H1558+H1560+H1561+H1562, 0)</f>
        <v>111.17999999999999</v>
      </c>
      <c r="X1564">
        <f>IF(Source!BI1467=2,H1557+H1558+H1560+H1561+H1562, 0)</f>
        <v>0</v>
      </c>
      <c r="Y1564">
        <f>IF(Source!BI1467=3,H1557+H1558+H1560+H1561+H1562, 0)</f>
        <v>0</v>
      </c>
      <c r="Z1564">
        <f>IF(Source!BI1467=4,H1557+H1558+H1560+H1561+H1562, 0)</f>
        <v>0</v>
      </c>
    </row>
    <row r="1565" spans="1:26" ht="42.75">
      <c r="A1565" s="59" t="str">
        <f>Source!E1469</f>
        <v>291</v>
      </c>
      <c r="B1565" s="60" t="str">
        <f>Source!F1469</f>
        <v>19.1.01.03-0082</v>
      </c>
      <c r="C1565" s="60" t="str">
        <f>Source!G1469</f>
        <v>Воздуховоды из оцинкованной стали толщиной 1,0 мм, диаметром до 1000 мм</v>
      </c>
      <c r="D1565" s="42" t="str">
        <f>Source!H1469</f>
        <v>м2</v>
      </c>
      <c r="E1565" s="43">
        <f>Source!I1469</f>
        <v>3.14</v>
      </c>
      <c r="F1565" s="44">
        <f>Source!AL1469</f>
        <v>102.06</v>
      </c>
      <c r="G1565" s="45" t="str">
        <f>Source!DD1469</f>
        <v/>
      </c>
      <c r="H1565" s="44">
        <f>ROUND(Source!AC1469*Source!I1469, 2)</f>
        <v>320.47000000000003</v>
      </c>
      <c r="I1565" s="45" t="str">
        <f>Source!BO1469</f>
        <v/>
      </c>
      <c r="J1565" s="45">
        <f>IF(Source!BC1469&lt;&gt; 0, Source!BC1469, 1)</f>
        <v>1</v>
      </c>
      <c r="K1565" s="44">
        <f>Source!P1469</f>
        <v>320.47000000000003</v>
      </c>
      <c r="L1565" s="48"/>
      <c r="S1565">
        <f>ROUND((Source!FX1469/100)*((ROUND(Source!AF1469*Source!I1469, 2)+ROUND(Source!AE1469*Source!I1469, 2))), 2)</f>
        <v>0</v>
      </c>
      <c r="T1565">
        <f>Source!X1469</f>
        <v>0</v>
      </c>
      <c r="U1565">
        <f>ROUND((Source!FY1469/100)*((ROUND(Source!AF1469*Source!I1469, 2)+ROUND(Source!AE1469*Source!I1469, 2))), 2)</f>
        <v>0</v>
      </c>
      <c r="V1565">
        <f>Source!Y1469</f>
        <v>0</v>
      </c>
    </row>
    <row r="1566" spans="1:26" ht="15">
      <c r="G1566" s="166">
        <f>H1565</f>
        <v>320.47000000000003</v>
      </c>
      <c r="H1566" s="166"/>
      <c r="J1566" s="166">
        <f>K1565</f>
        <v>320.47000000000003</v>
      </c>
      <c r="K1566" s="166"/>
      <c r="L1566" s="47">
        <f>Source!U1469</f>
        <v>0</v>
      </c>
      <c r="O1566" s="26">
        <f>G1566</f>
        <v>320.47000000000003</v>
      </c>
      <c r="P1566" s="26">
        <f>J1566</f>
        <v>320.47000000000003</v>
      </c>
      <c r="Q1566" s="26">
        <f>L1566</f>
        <v>0</v>
      </c>
      <c r="W1566">
        <f>IF(Source!BI1469&lt;=1,H1565, 0)</f>
        <v>320.47000000000003</v>
      </c>
      <c r="X1566">
        <f>IF(Source!BI1469=2,H1565, 0)</f>
        <v>0</v>
      </c>
      <c r="Y1566">
        <f>IF(Source!BI1469=3,H1565, 0)</f>
        <v>0</v>
      </c>
      <c r="Z1566">
        <f>IF(Source!BI1469=4,H1565, 0)</f>
        <v>0</v>
      </c>
    </row>
    <row r="1567" spans="1:26" ht="68.25">
      <c r="A1567" s="59" t="str">
        <f>Source!E1471</f>
        <v>292</v>
      </c>
      <c r="B1567" s="60" t="str">
        <f>Source!F1471</f>
        <v>прайс</v>
      </c>
      <c r="C1567" s="60" t="s">
        <v>1075</v>
      </c>
      <c r="D1567" s="42" t="str">
        <f>Source!H1471</f>
        <v>шт.</v>
      </c>
      <c r="E1567" s="43">
        <f>Source!I1471</f>
        <v>1</v>
      </c>
      <c r="F1567" s="44">
        <f>Source!AL1471</f>
        <v>24.71</v>
      </c>
      <c r="G1567" s="45" t="str">
        <f>Source!DD1471</f>
        <v/>
      </c>
      <c r="H1567" s="44">
        <f>ROUND(Source!AC1471*Source!I1471, 2)</f>
        <v>24.71</v>
      </c>
      <c r="I1567" s="45" t="str">
        <f>Source!BO1471</f>
        <v/>
      </c>
      <c r="J1567" s="45">
        <f>IF(Source!BC1471&lt;&gt; 0, Source!BC1471, 1)</f>
        <v>1</v>
      </c>
      <c r="K1567" s="44">
        <f>Source!P1471</f>
        <v>24.71</v>
      </c>
      <c r="L1567" s="48"/>
      <c r="S1567">
        <f>ROUND((Source!FX1471/100)*((ROUND(Source!AF1471*Source!I1471, 2)+ROUND(Source!AE1471*Source!I1471, 2))), 2)</f>
        <v>0</v>
      </c>
      <c r="T1567">
        <f>Source!X1471</f>
        <v>0</v>
      </c>
      <c r="U1567">
        <f>ROUND((Source!FY1471/100)*((ROUND(Source!AF1471*Source!I1471, 2)+ROUND(Source!AE1471*Source!I1471, 2))), 2)</f>
        <v>0</v>
      </c>
      <c r="V1567">
        <f>Source!Y1471</f>
        <v>0</v>
      </c>
    </row>
    <row r="1568" spans="1:26" ht="15">
      <c r="G1568" s="166">
        <f>H1567</f>
        <v>24.71</v>
      </c>
      <c r="H1568" s="166"/>
      <c r="J1568" s="166">
        <f>K1567</f>
        <v>24.71</v>
      </c>
      <c r="K1568" s="166"/>
      <c r="L1568" s="47">
        <f>Source!U1471</f>
        <v>0</v>
      </c>
      <c r="O1568" s="26">
        <f>G1568</f>
        <v>24.71</v>
      </c>
      <c r="P1568" s="26">
        <f>J1568</f>
        <v>24.71</v>
      </c>
      <c r="Q1568" s="26">
        <f>L1568</f>
        <v>0</v>
      </c>
      <c r="W1568">
        <f>IF(Source!BI1471&lt;=1,H1567, 0)</f>
        <v>24.71</v>
      </c>
      <c r="X1568">
        <f>IF(Source!BI1471=2,H1567, 0)</f>
        <v>0</v>
      </c>
      <c r="Y1568">
        <f>IF(Source!BI1471=3,H1567, 0)</f>
        <v>0</v>
      </c>
      <c r="Z1568">
        <f>IF(Source!BI1471=4,H1567, 0)</f>
        <v>0</v>
      </c>
    </row>
    <row r="1570" spans="1:32" ht="15">
      <c r="A1570" s="171" t="str">
        <f>CONCATENATE("Итого по разделу: ",IF(Source!G1473&lt;&gt;"Новый раздел", Source!G1473, ""))</f>
        <v>Итого по разделу: 25.Система ПД6(сетевые элементы)</v>
      </c>
      <c r="B1570" s="171"/>
      <c r="C1570" s="171"/>
      <c r="D1570" s="171"/>
      <c r="E1570" s="171"/>
      <c r="F1570" s="171"/>
      <c r="G1570" s="159">
        <f>SUM(O1513:O1569)</f>
        <v>4337.45</v>
      </c>
      <c r="H1570" s="159"/>
      <c r="I1570" s="35"/>
      <c r="J1570" s="159">
        <f>SUM(P1513:P1569)</f>
        <v>4337.96</v>
      </c>
      <c r="K1570" s="159"/>
      <c r="L1570" s="47">
        <f>SUM(Q1513:Q1569)</f>
        <v>18.817944959999998</v>
      </c>
      <c r="AF1570" s="63" t="str">
        <f>CONCATENATE("Итого по разделу: ",IF(Source!G1473&lt;&gt;"Новый раздел", Source!G1473, ""))</f>
        <v>Итого по разделу: 25.Система ПД6(сетевые элементы)</v>
      </c>
    </row>
    <row r="1574" spans="1:32" ht="16.5">
      <c r="A1574" s="169" t="str">
        <f>CONCATENATE("Раздел: ",IF(Source!G1503&lt;&gt;"Новый раздел", Source!G1503, ""))</f>
        <v>Раздел: 26.Система ПД7.1(сетевые элементы)</v>
      </c>
      <c r="B1574" s="169"/>
      <c r="C1574" s="169"/>
      <c r="D1574" s="169"/>
      <c r="E1574" s="169"/>
      <c r="F1574" s="169"/>
      <c r="G1574" s="169"/>
      <c r="H1574" s="169"/>
      <c r="I1574" s="169"/>
      <c r="J1574" s="169"/>
      <c r="K1574" s="169"/>
      <c r="L1574" s="169"/>
    </row>
    <row r="1575" spans="1:32" ht="105">
      <c r="A1575" s="16" t="str">
        <f>Source!E1508</f>
        <v>293</v>
      </c>
      <c r="B1575" s="58" t="s">
        <v>1048</v>
      </c>
      <c r="C1575" s="58" t="str">
        <f>Source!G1508</f>
        <v>Установка клапанов огнезадерживающих с ручной регулировкой периметром до 3200 мм</v>
      </c>
      <c r="D1575" s="36" t="str">
        <f>Source!H1508</f>
        <v>ШТ</v>
      </c>
      <c r="E1575" s="22">
        <f>Source!I1508</f>
        <v>1</v>
      </c>
      <c r="F1575" s="37">
        <f>Source!AL1508+Source!AM1508+Source!AO1508</f>
        <v>90.42</v>
      </c>
      <c r="G1575" s="38"/>
      <c r="H1575" s="37"/>
      <c r="I1575" s="38" t="str">
        <f>Source!BO1508</f>
        <v/>
      </c>
      <c r="J1575" s="38"/>
      <c r="K1575" s="37"/>
      <c r="L1575" s="39"/>
      <c r="S1575">
        <f>ROUND((Source!FX1508/100)*((ROUND(Source!AF1508*Source!I1508, 2)+ROUND(Source!AE1508*Source!I1508, 2))), 2)</f>
        <v>83.52</v>
      </c>
      <c r="T1575">
        <f>Source!X1508</f>
        <v>83.38</v>
      </c>
      <c r="U1575">
        <f>ROUND((Source!FY1508/100)*((ROUND(Source!AF1508*Source!I1508, 2)+ROUND(Source!AE1508*Source!I1508, 2))), 2)</f>
        <v>51.15</v>
      </c>
      <c r="V1575">
        <f>Source!Y1508</f>
        <v>51.48</v>
      </c>
    </row>
    <row r="1576" spans="1:32" ht="14.25">
      <c r="A1576" s="16"/>
      <c r="B1576" s="58"/>
      <c r="C1576" s="58" t="s">
        <v>980</v>
      </c>
      <c r="D1576" s="36"/>
      <c r="E1576" s="22"/>
      <c r="F1576" s="37">
        <f>Source!AO1508</f>
        <v>52</v>
      </c>
      <c r="G1576" s="38" t="str">
        <f>Source!DG1508</f>
        <v>)*1,2)*1,15</v>
      </c>
      <c r="H1576" s="37">
        <f>ROUND(Source!AF1508*Source!I1508, 2)</f>
        <v>71.760000000000005</v>
      </c>
      <c r="I1576" s="38"/>
      <c r="J1576" s="38">
        <f>IF(Source!BA1508&lt;&gt; 0, Source!BA1508, 1)</f>
        <v>1</v>
      </c>
      <c r="K1576" s="37">
        <f>Source!S1508</f>
        <v>71.760000000000005</v>
      </c>
      <c r="L1576" s="39"/>
      <c r="R1576">
        <f>H1576</f>
        <v>71.760000000000005</v>
      </c>
    </row>
    <row r="1577" spans="1:32" ht="14.25">
      <c r="A1577" s="16"/>
      <c r="B1577" s="58"/>
      <c r="C1577" s="58" t="s">
        <v>104</v>
      </c>
      <c r="D1577" s="36"/>
      <c r="E1577" s="22"/>
      <c r="F1577" s="37">
        <f>Source!AM1508</f>
        <v>7.33</v>
      </c>
      <c r="G1577" s="38" t="str">
        <f>Source!DE1508</f>
        <v>)*1,2)*1,25</v>
      </c>
      <c r="H1577" s="37">
        <f>ROUND(Source!AD1508*Source!I1508, 2)</f>
        <v>11</v>
      </c>
      <c r="I1577" s="38"/>
      <c r="J1577" s="38">
        <f>IF(Source!BB1508&lt;&gt; 0, Source!BB1508, 1)</f>
        <v>1</v>
      </c>
      <c r="K1577" s="37">
        <f>Source!Q1508</f>
        <v>11</v>
      </c>
      <c r="L1577" s="39"/>
    </row>
    <row r="1578" spans="1:32" ht="14.25">
      <c r="A1578" s="16"/>
      <c r="B1578" s="58"/>
      <c r="C1578" s="58" t="s">
        <v>981</v>
      </c>
      <c r="D1578" s="36"/>
      <c r="E1578" s="22"/>
      <c r="F1578" s="37">
        <f>Source!AN1508</f>
        <v>0.49</v>
      </c>
      <c r="G1578" s="38" t="str">
        <f>Source!DF1508</f>
        <v>)*1,2)*1,25</v>
      </c>
      <c r="H1578" s="40">
        <f>ROUND(Source!AE1508*Source!I1508, 2)</f>
        <v>0.74</v>
      </c>
      <c r="I1578" s="38"/>
      <c r="J1578" s="38">
        <f>IF(Source!BS1508&lt;&gt; 0, Source!BS1508, 1)</f>
        <v>1</v>
      </c>
      <c r="K1578" s="40">
        <f>Source!R1508</f>
        <v>0.74</v>
      </c>
      <c r="L1578" s="39"/>
      <c r="R1578">
        <f>H1578</f>
        <v>0.74</v>
      </c>
    </row>
    <row r="1579" spans="1:32" ht="14.25">
      <c r="A1579" s="16"/>
      <c r="B1579" s="58"/>
      <c r="C1579" s="58" t="s">
        <v>982</v>
      </c>
      <c r="D1579" s="36"/>
      <c r="E1579" s="22"/>
      <c r="F1579" s="37">
        <f>Source!AL1508</f>
        <v>31.09</v>
      </c>
      <c r="G1579" s="38" t="str">
        <f>Source!DD1508</f>
        <v/>
      </c>
      <c r="H1579" s="37">
        <f>ROUND(Source!AC1508*Source!I1508, 2)</f>
        <v>31.09</v>
      </c>
      <c r="I1579" s="38"/>
      <c r="J1579" s="38">
        <f>IF(Source!BC1508&lt;&gt; 0, Source!BC1508, 1)</f>
        <v>1</v>
      </c>
      <c r="K1579" s="37">
        <f>Source!P1508</f>
        <v>31.09</v>
      </c>
      <c r="L1579" s="39"/>
    </row>
    <row r="1580" spans="1:32" ht="14.25">
      <c r="A1580" s="16"/>
      <c r="B1580" s="58"/>
      <c r="C1580" s="58" t="s">
        <v>983</v>
      </c>
      <c r="D1580" s="36" t="s">
        <v>984</v>
      </c>
      <c r="E1580" s="22">
        <f>Source!BZ1508</f>
        <v>128</v>
      </c>
      <c r="F1580" s="167" t="str">
        <f>CONCATENATE(" )", Source!DL1508, Source!FT1508, "=", Source!FX1508)</f>
        <v xml:space="preserve"> )*0,9=115,2</v>
      </c>
      <c r="G1580" s="168"/>
      <c r="H1580" s="37">
        <f>SUM(S1575:S1582)</f>
        <v>83.52</v>
      </c>
      <c r="I1580" s="41"/>
      <c r="J1580" s="32">
        <f>Source!AT1508</f>
        <v>115</v>
      </c>
      <c r="K1580" s="37">
        <f>SUM(T1575:T1582)</f>
        <v>83.38</v>
      </c>
      <c r="L1580" s="39"/>
    </row>
    <row r="1581" spans="1:32" ht="14.25">
      <c r="A1581" s="16"/>
      <c r="B1581" s="58"/>
      <c r="C1581" s="58" t="s">
        <v>985</v>
      </c>
      <c r="D1581" s="36" t="s">
        <v>984</v>
      </c>
      <c r="E1581" s="22">
        <f>Source!CA1508</f>
        <v>83</v>
      </c>
      <c r="F1581" s="167" t="str">
        <f>CONCATENATE(" )", Source!DM1508, Source!FU1508, "=", Source!FY1508)</f>
        <v xml:space="preserve"> )*0,85=70,55</v>
      </c>
      <c r="G1581" s="168"/>
      <c r="H1581" s="37">
        <f>SUM(U1575:U1582)</f>
        <v>51.15</v>
      </c>
      <c r="I1581" s="41"/>
      <c r="J1581" s="32">
        <f>Source!AU1508</f>
        <v>71</v>
      </c>
      <c r="K1581" s="37">
        <f>SUM(V1575:V1582)</f>
        <v>51.48</v>
      </c>
      <c r="L1581" s="39"/>
    </row>
    <row r="1582" spans="1:32" ht="14.25">
      <c r="A1582" s="59"/>
      <c r="B1582" s="60"/>
      <c r="C1582" s="60" t="s">
        <v>986</v>
      </c>
      <c r="D1582" s="42" t="s">
        <v>987</v>
      </c>
      <c r="E1582" s="43">
        <f>Source!AQ1508</f>
        <v>5.95</v>
      </c>
      <c r="F1582" s="44"/>
      <c r="G1582" s="45" t="str">
        <f>Source!DI1508</f>
        <v>)*1,2)*1,15</v>
      </c>
      <c r="H1582" s="44"/>
      <c r="I1582" s="45"/>
      <c r="J1582" s="45"/>
      <c r="K1582" s="44"/>
      <c r="L1582" s="46">
        <f>Source!U1508</f>
        <v>8.2109999999999985</v>
      </c>
    </row>
    <row r="1583" spans="1:32" ht="15">
      <c r="G1583" s="166">
        <f>H1576+H1577+H1579+H1580+H1581</f>
        <v>248.52</v>
      </c>
      <c r="H1583" s="166"/>
      <c r="J1583" s="166">
        <f>K1576+K1577+K1579+K1580+K1581</f>
        <v>248.71</v>
      </c>
      <c r="K1583" s="166"/>
      <c r="L1583" s="47">
        <f>Source!U1508</f>
        <v>8.2109999999999985</v>
      </c>
      <c r="O1583" s="26">
        <f>G1583</f>
        <v>248.52</v>
      </c>
      <c r="P1583" s="26">
        <f>J1583</f>
        <v>248.71</v>
      </c>
      <c r="Q1583" s="26">
        <f>L1583</f>
        <v>8.2109999999999985</v>
      </c>
      <c r="W1583">
        <f>IF(Source!BI1508&lt;=1,H1576+H1577+H1579+H1580+H1581, 0)</f>
        <v>248.52</v>
      </c>
      <c r="X1583">
        <f>IF(Source!BI1508=2,H1576+H1577+H1579+H1580+H1581, 0)</f>
        <v>0</v>
      </c>
      <c r="Y1583">
        <f>IF(Source!BI1508=3,H1576+H1577+H1579+H1580+H1581, 0)</f>
        <v>0</v>
      </c>
      <c r="Z1583">
        <f>IF(Source!BI1508=4,H1576+H1577+H1579+H1580+H1581, 0)</f>
        <v>0</v>
      </c>
    </row>
    <row r="1584" spans="1:32" ht="28.5">
      <c r="A1584" s="16" t="str">
        <f>Source!E1510</f>
        <v>294</v>
      </c>
      <c r="B1584" s="58" t="str">
        <f>Source!F1510</f>
        <v>08.1.03.04-0001</v>
      </c>
      <c r="C1584" s="58" t="str">
        <f>Source!G1510</f>
        <v>Блочки</v>
      </c>
      <c r="D1584" s="36" t="str">
        <f>Source!H1510</f>
        <v>10 шт.</v>
      </c>
      <c r="E1584" s="22">
        <f>Source!I1510</f>
        <v>0.2</v>
      </c>
      <c r="F1584" s="37">
        <f>Source!AL1510</f>
        <v>228</v>
      </c>
      <c r="G1584" s="38" t="str">
        <f>Source!DD1510</f>
        <v/>
      </c>
      <c r="H1584" s="37">
        <f>ROUND(Source!AC1510*Source!I1510, 2)</f>
        <v>45.6</v>
      </c>
      <c r="I1584" s="38" t="str">
        <f>Source!BO1510</f>
        <v/>
      </c>
      <c r="J1584" s="38">
        <f>IF(Source!BC1510&lt;&gt; 0, Source!BC1510, 1)</f>
        <v>1</v>
      </c>
      <c r="K1584" s="37">
        <f>Source!P1510</f>
        <v>45.6</v>
      </c>
      <c r="L1584" s="39"/>
      <c r="S1584">
        <f>ROUND((Source!FX1510/100)*((ROUND(Source!AF1510*Source!I1510, 2)+ROUND(Source!AE1510*Source!I1510, 2))), 2)</f>
        <v>0</v>
      </c>
      <c r="T1584">
        <f>Source!X1510</f>
        <v>0</v>
      </c>
      <c r="U1584">
        <f>ROUND((Source!FY1510/100)*((ROUND(Source!AF1510*Source!I1510, 2)+ROUND(Source!AE1510*Source!I1510, 2))), 2)</f>
        <v>0</v>
      </c>
      <c r="V1584">
        <f>Source!Y1510</f>
        <v>0</v>
      </c>
    </row>
    <row r="1585" spans="1:26">
      <c r="A1585" s="30"/>
      <c r="B1585" s="30"/>
      <c r="C1585" s="31" t="str">
        <f>"Объем: "&amp;Source!I1510&amp;"=2/"&amp;"10"</f>
        <v>Объем: 0,2=2/10</v>
      </c>
      <c r="D1585" s="30"/>
      <c r="E1585" s="30"/>
      <c r="F1585" s="30"/>
      <c r="G1585" s="30"/>
      <c r="H1585" s="30"/>
      <c r="I1585" s="30"/>
      <c r="J1585" s="30"/>
      <c r="K1585" s="30"/>
      <c r="L1585" s="30"/>
    </row>
    <row r="1586" spans="1:26" ht="15">
      <c r="G1586" s="166">
        <f>H1584</f>
        <v>45.6</v>
      </c>
      <c r="H1586" s="166"/>
      <c r="J1586" s="166">
        <f>K1584</f>
        <v>45.6</v>
      </c>
      <c r="K1586" s="166"/>
      <c r="L1586" s="47">
        <f>Source!U1510</f>
        <v>0</v>
      </c>
      <c r="O1586" s="26">
        <f>G1586</f>
        <v>45.6</v>
      </c>
      <c r="P1586" s="26">
        <f>J1586</f>
        <v>45.6</v>
      </c>
      <c r="Q1586" s="26">
        <f>L1586</f>
        <v>0</v>
      </c>
      <c r="W1586">
        <f>IF(Source!BI1510&lt;=1,H1584, 0)</f>
        <v>45.6</v>
      </c>
      <c r="X1586">
        <f>IF(Source!BI1510=2,H1584, 0)</f>
        <v>0</v>
      </c>
      <c r="Y1586">
        <f>IF(Source!BI1510=3,H1584, 0)</f>
        <v>0</v>
      </c>
      <c r="Z1586">
        <f>IF(Source!BI1510=4,H1584, 0)</f>
        <v>0</v>
      </c>
    </row>
    <row r="1587" spans="1:26" ht="28.5">
      <c r="A1587" s="59" t="str">
        <f>Source!E1512</f>
        <v>295</v>
      </c>
      <c r="B1587" s="60" t="str">
        <f>Source!F1512</f>
        <v>20.1.02.19-0015</v>
      </c>
      <c r="C1587" s="60" t="str">
        <f>Source!G1512</f>
        <v>Трос стальной</v>
      </c>
      <c r="D1587" s="42" t="str">
        <f>Source!H1512</f>
        <v>м</v>
      </c>
      <c r="E1587" s="43">
        <f>Source!I1512</f>
        <v>9.3000000000000007</v>
      </c>
      <c r="F1587" s="44">
        <f>Source!AL1512</f>
        <v>12.03</v>
      </c>
      <c r="G1587" s="45" t="str">
        <f>Source!DD1512</f>
        <v/>
      </c>
      <c r="H1587" s="44">
        <f>ROUND(Source!AC1512*Source!I1512, 2)</f>
        <v>111.88</v>
      </c>
      <c r="I1587" s="45" t="str">
        <f>Source!BO1512</f>
        <v/>
      </c>
      <c r="J1587" s="45">
        <f>IF(Source!BC1512&lt;&gt; 0, Source!BC1512, 1)</f>
        <v>1</v>
      </c>
      <c r="K1587" s="44">
        <f>Source!P1512</f>
        <v>111.88</v>
      </c>
      <c r="L1587" s="48"/>
      <c r="S1587">
        <f>ROUND((Source!FX1512/100)*((ROUND(Source!AF1512*Source!I1512, 2)+ROUND(Source!AE1512*Source!I1512, 2))), 2)</f>
        <v>0</v>
      </c>
      <c r="T1587">
        <f>Source!X1512</f>
        <v>0</v>
      </c>
      <c r="U1587">
        <f>ROUND((Source!FY1512/100)*((ROUND(Source!AF1512*Source!I1512, 2)+ROUND(Source!AE1512*Source!I1512, 2))), 2)</f>
        <v>0</v>
      </c>
      <c r="V1587">
        <f>Source!Y1512</f>
        <v>0</v>
      </c>
    </row>
    <row r="1588" spans="1:26" ht="15">
      <c r="G1588" s="166">
        <f>H1587</f>
        <v>111.88</v>
      </c>
      <c r="H1588" s="166"/>
      <c r="J1588" s="166">
        <f>K1587</f>
        <v>111.88</v>
      </c>
      <c r="K1588" s="166"/>
      <c r="L1588" s="47">
        <f>Source!U1512</f>
        <v>0</v>
      </c>
      <c r="O1588" s="26">
        <f>G1588</f>
        <v>111.88</v>
      </c>
      <c r="P1588" s="26">
        <f>J1588</f>
        <v>111.88</v>
      </c>
      <c r="Q1588" s="26">
        <f>L1588</f>
        <v>0</v>
      </c>
      <c r="W1588">
        <f>IF(Source!BI1512&lt;=1,H1587, 0)</f>
        <v>0</v>
      </c>
      <c r="X1588">
        <f>IF(Source!BI1512=2,H1587, 0)</f>
        <v>111.88</v>
      </c>
      <c r="Y1588">
        <f>IF(Source!BI1512=3,H1587, 0)</f>
        <v>0</v>
      </c>
      <c r="Z1588">
        <f>IF(Source!BI1512=4,H1587, 0)</f>
        <v>0</v>
      </c>
    </row>
    <row r="1589" spans="1:26" ht="68.25">
      <c r="A1589" s="59" t="str">
        <f>Source!E1514</f>
        <v>296</v>
      </c>
      <c r="B1589" s="60" t="str">
        <f>Source!F1514</f>
        <v>прайс</v>
      </c>
      <c r="C1589" s="60" t="s">
        <v>1083</v>
      </c>
      <c r="D1589" s="42" t="str">
        <f>Source!H1514</f>
        <v>шт.</v>
      </c>
      <c r="E1589" s="43">
        <f>Source!I1514</f>
        <v>1</v>
      </c>
      <c r="F1589" s="44">
        <f>Source!AL1514</f>
        <v>1874.56</v>
      </c>
      <c r="G1589" s="45" t="str">
        <f>Source!DD1514</f>
        <v/>
      </c>
      <c r="H1589" s="44">
        <f>ROUND(Source!AC1514*Source!I1514, 2)</f>
        <v>1874.56</v>
      </c>
      <c r="I1589" s="45" t="str">
        <f>Source!BO1514</f>
        <v/>
      </c>
      <c r="J1589" s="45">
        <f>IF(Source!BC1514&lt;&gt; 0, Source!BC1514, 1)</f>
        <v>1</v>
      </c>
      <c r="K1589" s="44">
        <f>Source!P1514</f>
        <v>1874.56</v>
      </c>
      <c r="L1589" s="48"/>
      <c r="S1589">
        <f>ROUND((Source!FX1514/100)*((ROUND(Source!AF1514*Source!I1514, 2)+ROUND(Source!AE1514*Source!I1514, 2))), 2)</f>
        <v>0</v>
      </c>
      <c r="T1589">
        <f>Source!X1514</f>
        <v>0</v>
      </c>
      <c r="U1589">
        <f>ROUND((Source!FY1514/100)*((ROUND(Source!AF1514*Source!I1514, 2)+ROUND(Source!AE1514*Source!I1514, 2))), 2)</f>
        <v>0</v>
      </c>
      <c r="V1589">
        <f>Source!Y1514</f>
        <v>0</v>
      </c>
    </row>
    <row r="1590" spans="1:26" ht="15">
      <c r="G1590" s="166">
        <f>H1589</f>
        <v>1874.56</v>
      </c>
      <c r="H1590" s="166"/>
      <c r="J1590" s="166">
        <f>K1589</f>
        <v>1874.56</v>
      </c>
      <c r="K1590" s="166"/>
      <c r="L1590" s="47">
        <f>Source!U1514</f>
        <v>0</v>
      </c>
      <c r="O1590" s="26">
        <f>G1590</f>
        <v>1874.56</v>
      </c>
      <c r="P1590" s="26">
        <f>J1590</f>
        <v>1874.56</v>
      </c>
      <c r="Q1590" s="26">
        <f>L1590</f>
        <v>0</v>
      </c>
      <c r="W1590">
        <f>IF(Source!BI1514&lt;=1,H1589, 0)</f>
        <v>1874.56</v>
      </c>
      <c r="X1590">
        <f>IF(Source!BI1514=2,H1589, 0)</f>
        <v>0</v>
      </c>
      <c r="Y1590">
        <f>IF(Source!BI1514=3,H1589, 0)</f>
        <v>0</v>
      </c>
      <c r="Z1590">
        <f>IF(Source!BI1514=4,H1589, 0)</f>
        <v>0</v>
      </c>
    </row>
    <row r="1591" spans="1:26" ht="105">
      <c r="A1591" s="16" t="str">
        <f>Source!E1516</f>
        <v>297</v>
      </c>
      <c r="B1591" s="58" t="s">
        <v>1051</v>
      </c>
      <c r="C1591" s="58" t="str">
        <f>Source!G1516</f>
        <v>Обертывание поверхности изоляции рулонными материалами насухо с проклейкой швов</v>
      </c>
      <c r="D1591" s="36" t="str">
        <f>Source!H1516</f>
        <v>100 м2</v>
      </c>
      <c r="E1591" s="22">
        <f>Source!I1516</f>
        <v>0.08</v>
      </c>
      <c r="F1591" s="37">
        <f>Source!AL1516+Source!AM1516+Source!AO1516</f>
        <v>824.45</v>
      </c>
      <c r="G1591" s="38"/>
      <c r="H1591" s="37"/>
      <c r="I1591" s="38" t="str">
        <f>Source!BO1516</f>
        <v/>
      </c>
      <c r="J1591" s="38"/>
      <c r="K1591" s="37"/>
      <c r="L1591" s="39"/>
      <c r="S1591">
        <f>ROUND((Source!FX1516/100)*((ROUND(Source!AF1516*Source!I1516, 2)+ROUND(Source!AE1516*Source!I1516, 2))), 2)</f>
        <v>28.04</v>
      </c>
      <c r="T1591">
        <f>Source!X1516</f>
        <v>28.04</v>
      </c>
      <c r="U1591">
        <f>ROUND((Source!FY1516/100)*((ROUND(Source!AF1516*Source!I1516, 2)+ROUND(Source!AE1516*Source!I1516, 2))), 2)</f>
        <v>18.53</v>
      </c>
      <c r="V1591">
        <f>Source!Y1516</f>
        <v>18.690000000000001</v>
      </c>
    </row>
    <row r="1592" spans="1:26">
      <c r="C1592" s="29" t="str">
        <f>"Объем: "&amp;Source!I1516&amp;"=8/"&amp;"100"</f>
        <v>Объем: 0,08=8/100</v>
      </c>
    </row>
    <row r="1593" spans="1:26" ht="14.25">
      <c r="A1593" s="16"/>
      <c r="B1593" s="58"/>
      <c r="C1593" s="58" t="s">
        <v>980</v>
      </c>
      <c r="D1593" s="36"/>
      <c r="E1593" s="22"/>
      <c r="F1593" s="37">
        <f>Source!AO1516</f>
        <v>276.31</v>
      </c>
      <c r="G1593" s="38" t="str">
        <f>Source!DG1516</f>
        <v>)*1,2)*1,15</v>
      </c>
      <c r="H1593" s="37">
        <f>ROUND(Source!AF1516*Source!I1516, 2)</f>
        <v>30.5</v>
      </c>
      <c r="I1593" s="38"/>
      <c r="J1593" s="38">
        <f>IF(Source!BA1516&lt;&gt; 0, Source!BA1516, 1)</f>
        <v>1</v>
      </c>
      <c r="K1593" s="37">
        <f>Source!S1516</f>
        <v>30.5</v>
      </c>
      <c r="L1593" s="39"/>
      <c r="R1593">
        <f>H1593</f>
        <v>30.5</v>
      </c>
    </row>
    <row r="1594" spans="1:26" ht="14.25">
      <c r="A1594" s="16"/>
      <c r="B1594" s="58"/>
      <c r="C1594" s="58" t="s">
        <v>104</v>
      </c>
      <c r="D1594" s="36"/>
      <c r="E1594" s="22"/>
      <c r="F1594" s="37">
        <f>Source!AM1516</f>
        <v>40.5</v>
      </c>
      <c r="G1594" s="38" t="str">
        <f>Source!DE1516</f>
        <v>)*1,2)*1,25</v>
      </c>
      <c r="H1594" s="37">
        <f>ROUND(Source!AD1516*Source!I1516, 2)</f>
        <v>4.8600000000000003</v>
      </c>
      <c r="I1594" s="38"/>
      <c r="J1594" s="38">
        <f>IF(Source!BB1516&lt;&gt; 0, Source!BB1516, 1)</f>
        <v>1</v>
      </c>
      <c r="K1594" s="37">
        <f>Source!Q1516</f>
        <v>4.8600000000000003</v>
      </c>
      <c r="L1594" s="39"/>
    </row>
    <row r="1595" spans="1:26" ht="14.25">
      <c r="A1595" s="16"/>
      <c r="B1595" s="58"/>
      <c r="C1595" s="58" t="s">
        <v>981</v>
      </c>
      <c r="D1595" s="36"/>
      <c r="E1595" s="22"/>
      <c r="F1595" s="37">
        <f>Source!AN1516</f>
        <v>5.45</v>
      </c>
      <c r="G1595" s="38" t="str">
        <f>Source!DF1516</f>
        <v>)*1,2)*1,25</v>
      </c>
      <c r="H1595" s="40">
        <f>ROUND(Source!AE1516*Source!I1516, 2)</f>
        <v>0.65</v>
      </c>
      <c r="I1595" s="38"/>
      <c r="J1595" s="38">
        <f>IF(Source!BS1516&lt;&gt; 0, Source!BS1516, 1)</f>
        <v>1</v>
      </c>
      <c r="K1595" s="40">
        <f>Source!R1516</f>
        <v>0.65</v>
      </c>
      <c r="L1595" s="39"/>
      <c r="R1595">
        <f>H1595</f>
        <v>0.65</v>
      </c>
    </row>
    <row r="1596" spans="1:26" ht="14.25">
      <c r="A1596" s="16"/>
      <c r="B1596" s="58"/>
      <c r="C1596" s="58" t="s">
        <v>982</v>
      </c>
      <c r="D1596" s="36"/>
      <c r="E1596" s="22"/>
      <c r="F1596" s="37">
        <f>Source!AL1516</f>
        <v>507.64</v>
      </c>
      <c r="G1596" s="38" t="str">
        <f>Source!DD1516</f>
        <v/>
      </c>
      <c r="H1596" s="37">
        <f>ROUND(Source!AC1516*Source!I1516, 2)</f>
        <v>40.61</v>
      </c>
      <c r="I1596" s="38"/>
      <c r="J1596" s="38">
        <f>IF(Source!BC1516&lt;&gt; 0, Source!BC1516, 1)</f>
        <v>1</v>
      </c>
      <c r="K1596" s="37">
        <f>Source!P1516</f>
        <v>40.61</v>
      </c>
      <c r="L1596" s="39"/>
    </row>
    <row r="1597" spans="1:26" ht="14.25">
      <c r="A1597" s="16"/>
      <c r="B1597" s="58"/>
      <c r="C1597" s="58" t="s">
        <v>983</v>
      </c>
      <c r="D1597" s="36" t="s">
        <v>984</v>
      </c>
      <c r="E1597" s="22">
        <f>Source!BZ1516</f>
        <v>100</v>
      </c>
      <c r="F1597" s="167" t="str">
        <f>CONCATENATE(" )", Source!DL1516, Source!FT1516, "=", Source!FX1516)</f>
        <v xml:space="preserve"> )*0,9=90</v>
      </c>
      <c r="G1597" s="168"/>
      <c r="H1597" s="37">
        <f>SUM(S1591:S1599)</f>
        <v>28.04</v>
      </c>
      <c r="I1597" s="41"/>
      <c r="J1597" s="32">
        <f>Source!AT1516</f>
        <v>90</v>
      </c>
      <c r="K1597" s="37">
        <f>SUM(T1591:T1599)</f>
        <v>28.04</v>
      </c>
      <c r="L1597" s="39"/>
    </row>
    <row r="1598" spans="1:26" ht="14.25">
      <c r="A1598" s="16"/>
      <c r="B1598" s="58"/>
      <c r="C1598" s="58" t="s">
        <v>985</v>
      </c>
      <c r="D1598" s="36" t="s">
        <v>984</v>
      </c>
      <c r="E1598" s="22">
        <f>Source!CA1516</f>
        <v>70</v>
      </c>
      <c r="F1598" s="167" t="str">
        <f>CONCATENATE(" )", Source!DM1516, Source!FU1516, "=", Source!FY1516)</f>
        <v xml:space="preserve"> )*0,85=59,5</v>
      </c>
      <c r="G1598" s="168"/>
      <c r="H1598" s="37">
        <f>SUM(U1591:U1599)</f>
        <v>18.53</v>
      </c>
      <c r="I1598" s="41"/>
      <c r="J1598" s="32">
        <f>Source!AU1516</f>
        <v>60</v>
      </c>
      <c r="K1598" s="37">
        <f>SUM(V1591:V1599)</f>
        <v>18.690000000000001</v>
      </c>
      <c r="L1598" s="39"/>
    </row>
    <row r="1599" spans="1:26" ht="14.25">
      <c r="A1599" s="59"/>
      <c r="B1599" s="60"/>
      <c r="C1599" s="60" t="s">
        <v>986</v>
      </c>
      <c r="D1599" s="42" t="s">
        <v>987</v>
      </c>
      <c r="E1599" s="43">
        <f>Source!AQ1516</f>
        <v>31.98</v>
      </c>
      <c r="F1599" s="44"/>
      <c r="G1599" s="45" t="str">
        <f>Source!DI1516</f>
        <v>)*1,2)*1,15</v>
      </c>
      <c r="H1599" s="44"/>
      <c r="I1599" s="45"/>
      <c r="J1599" s="45"/>
      <c r="K1599" s="44"/>
      <c r="L1599" s="46">
        <f>Source!U1516</f>
        <v>3.530592</v>
      </c>
    </row>
    <row r="1600" spans="1:26" ht="15">
      <c r="G1600" s="166">
        <f>H1593+H1594+H1596+H1597+H1598</f>
        <v>122.53999999999999</v>
      </c>
      <c r="H1600" s="166"/>
      <c r="J1600" s="166">
        <f>K1593+K1594+K1596+K1597+K1598</f>
        <v>122.69999999999999</v>
      </c>
      <c r="K1600" s="166"/>
      <c r="L1600" s="47">
        <f>Source!U1516</f>
        <v>3.530592</v>
      </c>
      <c r="O1600" s="26">
        <f>G1600</f>
        <v>122.53999999999999</v>
      </c>
      <c r="P1600" s="26">
        <f>J1600</f>
        <v>122.69999999999999</v>
      </c>
      <c r="Q1600" s="26">
        <f>L1600</f>
        <v>3.530592</v>
      </c>
      <c r="W1600">
        <f>IF(Source!BI1516&lt;=1,H1593+H1594+H1596+H1597+H1598, 0)</f>
        <v>122.53999999999999</v>
      </c>
      <c r="X1600">
        <f>IF(Source!BI1516=2,H1593+H1594+H1596+H1597+H1598, 0)</f>
        <v>0</v>
      </c>
      <c r="Y1600">
        <f>IF(Source!BI1516=3,H1593+H1594+H1596+H1597+H1598, 0)</f>
        <v>0</v>
      </c>
      <c r="Z1600">
        <f>IF(Source!BI1516=4,H1593+H1594+H1596+H1597+H1598, 0)</f>
        <v>0</v>
      </c>
    </row>
    <row r="1601" spans="1:26" ht="71.25">
      <c r="A1601" s="16" t="str">
        <f>Source!E1518</f>
        <v>298</v>
      </c>
      <c r="B1601" s="58" t="str">
        <f>Source!F1518</f>
        <v>12.2.04.07-0012</v>
      </c>
      <c r="C1601" s="58" t="str">
        <f>Source!G1518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601" s="36" t="str">
        <f>Source!H1518</f>
        <v>м3</v>
      </c>
      <c r="E1601" s="22">
        <f>Source!I1518</f>
        <v>0.36799999999999999</v>
      </c>
      <c r="F1601" s="37">
        <f>Source!AL1518</f>
        <v>2222.0300000000002</v>
      </c>
      <c r="G1601" s="38" t="str">
        <f>Source!DD1518</f>
        <v/>
      </c>
      <c r="H1601" s="37">
        <f>ROUND(Source!AC1518*Source!I1518, 2)</f>
        <v>817.71</v>
      </c>
      <c r="I1601" s="38" t="str">
        <f>Source!BO1518</f>
        <v/>
      </c>
      <c r="J1601" s="38">
        <f>IF(Source!BC1518&lt;&gt; 0, Source!BC1518, 1)</f>
        <v>1</v>
      </c>
      <c r="K1601" s="37">
        <f>Source!P1518</f>
        <v>817.71</v>
      </c>
      <c r="L1601" s="39"/>
      <c r="S1601">
        <f>ROUND((Source!FX1518/100)*((ROUND(Source!AF1518*Source!I1518, 2)+ROUND(Source!AE1518*Source!I1518, 2))), 2)</f>
        <v>0</v>
      </c>
      <c r="T1601">
        <f>Source!X1518</f>
        <v>0</v>
      </c>
      <c r="U1601">
        <f>ROUND((Source!FY1518/100)*((ROUND(Source!AF1518*Source!I1518, 2)+ROUND(Source!AE1518*Source!I1518, 2))), 2)</f>
        <v>0</v>
      </c>
      <c r="V1601">
        <f>Source!Y1518</f>
        <v>0</v>
      </c>
    </row>
    <row r="1602" spans="1:26">
      <c r="A1602" s="30"/>
      <c r="B1602" s="30"/>
      <c r="C1602" s="31" t="str">
        <f>"Объем: "&amp;Source!I1518&amp;"=8*"&amp;"0,04*"&amp;"1,15"</f>
        <v>Объем: 0,368=8*0,04*1,15</v>
      </c>
      <c r="D1602" s="30"/>
      <c r="E1602" s="30"/>
      <c r="F1602" s="30"/>
      <c r="G1602" s="30"/>
      <c r="H1602" s="30"/>
      <c r="I1602" s="30"/>
      <c r="J1602" s="30"/>
      <c r="K1602" s="30"/>
      <c r="L1602" s="30"/>
    </row>
    <row r="1603" spans="1:26" ht="15">
      <c r="G1603" s="166">
        <f>H1601</f>
        <v>817.71</v>
      </c>
      <c r="H1603" s="166"/>
      <c r="J1603" s="166">
        <f>K1601</f>
        <v>817.71</v>
      </c>
      <c r="K1603" s="166"/>
      <c r="L1603" s="47">
        <f>Source!U1518</f>
        <v>0</v>
      </c>
      <c r="O1603" s="26">
        <f>G1603</f>
        <v>817.71</v>
      </c>
      <c r="P1603" s="26">
        <f>J1603</f>
        <v>817.71</v>
      </c>
      <c r="Q1603" s="26">
        <f>L1603</f>
        <v>0</v>
      </c>
      <c r="W1603">
        <f>IF(Source!BI1518&lt;=1,H1601, 0)</f>
        <v>817.71</v>
      </c>
      <c r="X1603">
        <f>IF(Source!BI1518=2,H1601, 0)</f>
        <v>0</v>
      </c>
      <c r="Y1603">
        <f>IF(Source!BI1518=3,H1601, 0)</f>
        <v>0</v>
      </c>
      <c r="Z1603">
        <f>IF(Source!BI1518=4,H1601, 0)</f>
        <v>0</v>
      </c>
    </row>
    <row r="1604" spans="1:26" ht="105">
      <c r="A1604" s="16" t="str">
        <f>Source!E1520</f>
        <v>299</v>
      </c>
      <c r="B1604" s="58" t="s">
        <v>1052</v>
      </c>
      <c r="C1604" s="58" t="str">
        <f>Source!G1520</f>
        <v>Прокладка воздуховодов из листовой оцинкованной стали и алюминия класса П (плотные) толщиной 0,7 мм, периметром до 3200 мм</v>
      </c>
      <c r="D1604" s="36" t="str">
        <f>Source!H1520</f>
        <v>100 м2</v>
      </c>
      <c r="E1604" s="22">
        <f>Source!I1520</f>
        <v>3.2000000000000001E-2</v>
      </c>
      <c r="F1604" s="37">
        <f>Source!AL1520+Source!AM1520+Source!AO1520</f>
        <v>1392.24</v>
      </c>
      <c r="G1604" s="38"/>
      <c r="H1604" s="37"/>
      <c r="I1604" s="38" t="str">
        <f>Source!BO1520</f>
        <v/>
      </c>
      <c r="J1604" s="38"/>
      <c r="K1604" s="37"/>
      <c r="L1604" s="39"/>
      <c r="S1604">
        <f>ROUND((Source!FX1520/100)*((ROUND(Source!AF1520*Source!I1520, 2)+ROUND(Source!AE1520*Source!I1520, 2))), 2)</f>
        <v>36.479999999999997</v>
      </c>
      <c r="T1604">
        <f>Source!X1520</f>
        <v>36.42</v>
      </c>
      <c r="U1604">
        <f>ROUND((Source!FY1520/100)*((ROUND(Source!AF1520*Source!I1520, 2)+ROUND(Source!AE1520*Source!I1520, 2))), 2)</f>
        <v>22.34</v>
      </c>
      <c r="V1604">
        <f>Source!Y1520</f>
        <v>22.49</v>
      </c>
    </row>
    <row r="1605" spans="1:26">
      <c r="C1605" s="29" t="str">
        <f>"Объем: "&amp;Source!I1520&amp;"=(0,8+"&amp;"0,8)*"&amp;"2*"&amp;"1/"&amp;"100"</f>
        <v>Объем: 0,032=(0,8+0,8)*2*1/100</v>
      </c>
    </row>
    <row r="1606" spans="1:26" ht="14.25">
      <c r="A1606" s="16"/>
      <c r="B1606" s="58"/>
      <c r="C1606" s="58" t="s">
        <v>980</v>
      </c>
      <c r="D1606" s="36"/>
      <c r="E1606" s="22"/>
      <c r="F1606" s="37">
        <f>Source!AO1520</f>
        <v>706.89</v>
      </c>
      <c r="G1606" s="38" t="str">
        <f>Source!DG1520</f>
        <v>)*1,2)*1,15</v>
      </c>
      <c r="H1606" s="37">
        <f>ROUND(Source!AF1520*Source!I1520, 2)</f>
        <v>31.22</v>
      </c>
      <c r="I1606" s="38"/>
      <c r="J1606" s="38">
        <f>IF(Source!BA1520&lt;&gt; 0, Source!BA1520, 1)</f>
        <v>1</v>
      </c>
      <c r="K1606" s="37">
        <f>Source!S1520</f>
        <v>31.22</v>
      </c>
      <c r="L1606" s="39"/>
      <c r="R1606">
        <f>H1606</f>
        <v>31.22</v>
      </c>
    </row>
    <row r="1607" spans="1:26" ht="14.25">
      <c r="A1607" s="16"/>
      <c r="B1607" s="58"/>
      <c r="C1607" s="58" t="s">
        <v>104</v>
      </c>
      <c r="D1607" s="36"/>
      <c r="E1607" s="22"/>
      <c r="F1607" s="37">
        <f>Source!AM1520</f>
        <v>107.59</v>
      </c>
      <c r="G1607" s="38" t="str">
        <f>Source!DE1520</f>
        <v>)*1,2)*1,25</v>
      </c>
      <c r="H1607" s="37">
        <f>ROUND(Source!AD1520*Source!I1520, 2)</f>
        <v>5.16</v>
      </c>
      <c r="I1607" s="38"/>
      <c r="J1607" s="38">
        <f>IF(Source!BB1520&lt;&gt; 0, Source!BB1520, 1)</f>
        <v>1</v>
      </c>
      <c r="K1607" s="37">
        <f>Source!Q1520</f>
        <v>5.16</v>
      </c>
      <c r="L1607" s="39"/>
    </row>
    <row r="1608" spans="1:26" ht="14.25">
      <c r="A1608" s="16"/>
      <c r="B1608" s="58"/>
      <c r="C1608" s="58" t="s">
        <v>981</v>
      </c>
      <c r="D1608" s="36"/>
      <c r="E1608" s="22"/>
      <c r="F1608" s="37">
        <f>Source!AN1520</f>
        <v>9.41</v>
      </c>
      <c r="G1608" s="38" t="str">
        <f>Source!DF1520</f>
        <v>)*1,2)*1,25</v>
      </c>
      <c r="H1608" s="40">
        <f>ROUND(Source!AE1520*Source!I1520, 2)</f>
        <v>0.45</v>
      </c>
      <c r="I1608" s="38"/>
      <c r="J1608" s="38">
        <f>IF(Source!BS1520&lt;&gt; 0, Source!BS1520, 1)</f>
        <v>1</v>
      </c>
      <c r="K1608" s="40">
        <f>Source!R1520</f>
        <v>0.45</v>
      </c>
      <c r="L1608" s="39"/>
      <c r="R1608">
        <f>H1608</f>
        <v>0.45</v>
      </c>
    </row>
    <row r="1609" spans="1:26" ht="14.25">
      <c r="A1609" s="16"/>
      <c r="B1609" s="58"/>
      <c r="C1609" s="58" t="s">
        <v>982</v>
      </c>
      <c r="D1609" s="36"/>
      <c r="E1609" s="22"/>
      <c r="F1609" s="37">
        <f>Source!AL1520</f>
        <v>577.76</v>
      </c>
      <c r="G1609" s="38" t="str">
        <f>Source!DD1520</f>
        <v/>
      </c>
      <c r="H1609" s="37">
        <f>ROUND(Source!AC1520*Source!I1520, 2)</f>
        <v>18.489999999999998</v>
      </c>
      <c r="I1609" s="38"/>
      <c r="J1609" s="38">
        <f>IF(Source!BC1520&lt;&gt; 0, Source!BC1520, 1)</f>
        <v>1</v>
      </c>
      <c r="K1609" s="37">
        <f>Source!P1520</f>
        <v>18.489999999999998</v>
      </c>
      <c r="L1609" s="39"/>
    </row>
    <row r="1610" spans="1:26" ht="14.25">
      <c r="A1610" s="16"/>
      <c r="B1610" s="58"/>
      <c r="C1610" s="58" t="s">
        <v>983</v>
      </c>
      <c r="D1610" s="36" t="s">
        <v>984</v>
      </c>
      <c r="E1610" s="22">
        <f>Source!BZ1520</f>
        <v>128</v>
      </c>
      <c r="F1610" s="167" t="str">
        <f>CONCATENATE(" )", Source!DL1520, Source!FT1520, "=", Source!FX1520)</f>
        <v xml:space="preserve"> )*0,9=115,2</v>
      </c>
      <c r="G1610" s="168"/>
      <c r="H1610" s="37">
        <f>SUM(S1604:S1612)</f>
        <v>36.479999999999997</v>
      </c>
      <c r="I1610" s="41"/>
      <c r="J1610" s="32">
        <f>Source!AT1520</f>
        <v>115</v>
      </c>
      <c r="K1610" s="37">
        <f>SUM(T1604:T1612)</f>
        <v>36.42</v>
      </c>
      <c r="L1610" s="39"/>
    </row>
    <row r="1611" spans="1:26" ht="14.25">
      <c r="A1611" s="16"/>
      <c r="B1611" s="58"/>
      <c r="C1611" s="58" t="s">
        <v>985</v>
      </c>
      <c r="D1611" s="36" t="s">
        <v>984</v>
      </c>
      <c r="E1611" s="22">
        <f>Source!CA1520</f>
        <v>83</v>
      </c>
      <c r="F1611" s="167" t="str">
        <f>CONCATENATE(" )", Source!DM1520, Source!FU1520, "=", Source!FY1520)</f>
        <v xml:space="preserve"> )*0,85=70,55</v>
      </c>
      <c r="G1611" s="168"/>
      <c r="H1611" s="37">
        <f>SUM(U1604:U1612)</f>
        <v>22.34</v>
      </c>
      <c r="I1611" s="41"/>
      <c r="J1611" s="32">
        <f>Source!AU1520</f>
        <v>71</v>
      </c>
      <c r="K1611" s="37">
        <f>SUM(V1604:V1612)</f>
        <v>22.49</v>
      </c>
      <c r="L1611" s="39"/>
    </row>
    <row r="1612" spans="1:26" ht="14.25">
      <c r="A1612" s="59"/>
      <c r="B1612" s="60"/>
      <c r="C1612" s="60" t="s">
        <v>986</v>
      </c>
      <c r="D1612" s="42" t="s">
        <v>987</v>
      </c>
      <c r="E1612" s="43">
        <f>Source!AQ1520</f>
        <v>80.88</v>
      </c>
      <c r="F1612" s="44"/>
      <c r="G1612" s="45" t="str">
        <f>Source!DI1520</f>
        <v>)*1,2)*1,15</v>
      </c>
      <c r="H1612" s="44"/>
      <c r="I1612" s="45"/>
      <c r="J1612" s="45"/>
      <c r="K1612" s="44"/>
      <c r="L1612" s="46">
        <f>Source!U1520</f>
        <v>3.5716607999999996</v>
      </c>
    </row>
    <row r="1613" spans="1:26" ht="15">
      <c r="G1613" s="166">
        <f>H1606+H1607+H1609+H1610+H1611</f>
        <v>113.69</v>
      </c>
      <c r="H1613" s="166"/>
      <c r="J1613" s="166">
        <f>K1606+K1607+K1609+K1610+K1611</f>
        <v>113.77999999999999</v>
      </c>
      <c r="K1613" s="166"/>
      <c r="L1613" s="47">
        <f>Source!U1520</f>
        <v>3.5716607999999996</v>
      </c>
      <c r="O1613" s="26">
        <f>G1613</f>
        <v>113.69</v>
      </c>
      <c r="P1613" s="26">
        <f>J1613</f>
        <v>113.77999999999999</v>
      </c>
      <c r="Q1613" s="26">
        <f>L1613</f>
        <v>3.5716607999999996</v>
      </c>
      <c r="W1613">
        <f>IF(Source!BI1520&lt;=1,H1606+H1607+H1609+H1610+H1611, 0)</f>
        <v>113.69</v>
      </c>
      <c r="X1613">
        <f>IF(Source!BI1520=2,H1606+H1607+H1609+H1610+H1611, 0)</f>
        <v>0</v>
      </c>
      <c r="Y1613">
        <f>IF(Source!BI1520=3,H1606+H1607+H1609+H1610+H1611, 0)</f>
        <v>0</v>
      </c>
      <c r="Z1613">
        <f>IF(Source!BI1520=4,H1606+H1607+H1609+H1610+H1611, 0)</f>
        <v>0</v>
      </c>
    </row>
    <row r="1614" spans="1:26" ht="42.75">
      <c r="A1614" s="59" t="str">
        <f>Source!E1522</f>
        <v>300</v>
      </c>
      <c r="B1614" s="60" t="str">
        <f>Source!F1522</f>
        <v>19.1.01.03-0053</v>
      </c>
      <c r="C1614" s="60" t="str">
        <f>Source!G1522</f>
        <v>Воздуховоды из оцинкованной стали с шиной и уголками толщиной 1,0 мм, периметром 3200 мм</v>
      </c>
      <c r="D1614" s="42" t="str">
        <f>Source!H1522</f>
        <v>м2</v>
      </c>
      <c r="E1614" s="43">
        <f>Source!I1522</f>
        <v>3.2</v>
      </c>
      <c r="F1614" s="44">
        <f>Source!AL1522</f>
        <v>170.81</v>
      </c>
      <c r="G1614" s="45" t="str">
        <f>Source!DD1522</f>
        <v/>
      </c>
      <c r="H1614" s="44">
        <f>ROUND(Source!AC1522*Source!I1522, 2)</f>
        <v>546.59</v>
      </c>
      <c r="I1614" s="45" t="str">
        <f>Source!BO1522</f>
        <v/>
      </c>
      <c r="J1614" s="45">
        <f>IF(Source!BC1522&lt;&gt; 0, Source!BC1522, 1)</f>
        <v>1</v>
      </c>
      <c r="K1614" s="44">
        <f>Source!P1522</f>
        <v>546.59</v>
      </c>
      <c r="L1614" s="48"/>
      <c r="S1614">
        <f>ROUND((Source!FX1522/100)*((ROUND(Source!AF1522*Source!I1522, 2)+ROUND(Source!AE1522*Source!I1522, 2))), 2)</f>
        <v>0</v>
      </c>
      <c r="T1614">
        <f>Source!X1522</f>
        <v>0</v>
      </c>
      <c r="U1614">
        <f>ROUND((Source!FY1522/100)*((ROUND(Source!AF1522*Source!I1522, 2)+ROUND(Source!AE1522*Source!I1522, 2))), 2)</f>
        <v>0</v>
      </c>
      <c r="V1614">
        <f>Source!Y1522</f>
        <v>0</v>
      </c>
    </row>
    <row r="1615" spans="1:26" ht="15">
      <c r="G1615" s="166">
        <f>H1614</f>
        <v>546.59</v>
      </c>
      <c r="H1615" s="166"/>
      <c r="J1615" s="166">
        <f>K1614</f>
        <v>546.59</v>
      </c>
      <c r="K1615" s="166"/>
      <c r="L1615" s="47">
        <f>Source!U1522</f>
        <v>0</v>
      </c>
      <c r="O1615" s="26">
        <f>G1615</f>
        <v>546.59</v>
      </c>
      <c r="P1615" s="26">
        <f>J1615</f>
        <v>546.59</v>
      </c>
      <c r="Q1615" s="26">
        <f>L1615</f>
        <v>0</v>
      </c>
      <c r="W1615">
        <f>IF(Source!BI1522&lt;=1,H1614, 0)</f>
        <v>546.59</v>
      </c>
      <c r="X1615">
        <f>IF(Source!BI1522=2,H1614, 0)</f>
        <v>0</v>
      </c>
      <c r="Y1615">
        <f>IF(Source!BI1522=3,H1614, 0)</f>
        <v>0</v>
      </c>
      <c r="Z1615">
        <f>IF(Source!BI1522=4,H1614, 0)</f>
        <v>0</v>
      </c>
    </row>
    <row r="1616" spans="1:26" ht="105">
      <c r="A1616" s="16" t="str">
        <f>Source!E1524</f>
        <v>301</v>
      </c>
      <c r="B1616" s="58" t="s">
        <v>1053</v>
      </c>
      <c r="C1616" s="58" t="str">
        <f>Source!G1524</f>
        <v>Прокладка воздуховодов из листовой оцинкованной стали и алюминия класса П (плотные) толщиной 1,0 мм, диаметром от 900 до 1000 мм</v>
      </c>
      <c r="D1616" s="36" t="str">
        <f>Source!H1524</f>
        <v>100 м2</v>
      </c>
      <c r="E1616" s="22">
        <f>Source!I1524</f>
        <v>2.826E-2</v>
      </c>
      <c r="F1616" s="37">
        <f>Source!AL1524+Source!AM1524+Source!AO1524</f>
        <v>1385.92</v>
      </c>
      <c r="G1616" s="38"/>
      <c r="H1616" s="37"/>
      <c r="I1616" s="38" t="str">
        <f>Source!BO1524</f>
        <v/>
      </c>
      <c r="J1616" s="38"/>
      <c r="K1616" s="37"/>
      <c r="L1616" s="39"/>
      <c r="S1616">
        <f>ROUND((Source!FX1524/100)*((ROUND(Source!AF1524*Source!I1524, 2)+ROUND(Source!AE1524*Source!I1524, 2))), 2)</f>
        <v>32.18</v>
      </c>
      <c r="T1616">
        <f>Source!X1524</f>
        <v>32.119999999999997</v>
      </c>
      <c r="U1616">
        <f>ROUND((Source!FY1524/100)*((ROUND(Source!AF1524*Source!I1524, 2)+ROUND(Source!AE1524*Source!I1524, 2))), 2)</f>
        <v>19.7</v>
      </c>
      <c r="V1616">
        <f>Source!Y1524</f>
        <v>19.829999999999998</v>
      </c>
    </row>
    <row r="1617" spans="1:32">
      <c r="C1617" s="29" t="str">
        <f>"Объем: "&amp;Source!I1524&amp;"=(3,14*"&amp;"0,9)*"&amp;"1/"&amp;"100"</f>
        <v>Объем: 0,02826=(3,14*0,9)*1/100</v>
      </c>
    </row>
    <row r="1618" spans="1:32" ht="14.25">
      <c r="A1618" s="16"/>
      <c r="B1618" s="58"/>
      <c r="C1618" s="58" t="s">
        <v>980</v>
      </c>
      <c r="D1618" s="36"/>
      <c r="E1618" s="22"/>
      <c r="F1618" s="37">
        <f>Source!AO1524</f>
        <v>706.89</v>
      </c>
      <c r="G1618" s="38" t="str">
        <f>Source!DG1524</f>
        <v>)*1,2)*1,15</v>
      </c>
      <c r="H1618" s="37">
        <f>ROUND(Source!AF1524*Source!I1524, 2)</f>
        <v>27.57</v>
      </c>
      <c r="I1618" s="38"/>
      <c r="J1618" s="38">
        <f>IF(Source!BA1524&lt;&gt; 0, Source!BA1524, 1)</f>
        <v>1</v>
      </c>
      <c r="K1618" s="37">
        <f>Source!S1524</f>
        <v>27.57</v>
      </c>
      <c r="L1618" s="39"/>
      <c r="R1618">
        <f>H1618</f>
        <v>27.57</v>
      </c>
    </row>
    <row r="1619" spans="1:32" ht="14.25">
      <c r="A1619" s="16"/>
      <c r="B1619" s="58"/>
      <c r="C1619" s="58" t="s">
        <v>104</v>
      </c>
      <c r="D1619" s="36"/>
      <c r="E1619" s="22"/>
      <c r="F1619" s="37">
        <f>Source!AM1524</f>
        <v>101.27</v>
      </c>
      <c r="G1619" s="38" t="str">
        <f>Source!DE1524</f>
        <v>)*1,2)*1,25</v>
      </c>
      <c r="H1619" s="37">
        <f>ROUND(Source!AD1524*Source!I1524, 2)</f>
        <v>4.29</v>
      </c>
      <c r="I1619" s="38"/>
      <c r="J1619" s="38">
        <f>IF(Source!BB1524&lt;&gt; 0, Source!BB1524, 1)</f>
        <v>1</v>
      </c>
      <c r="K1619" s="37">
        <f>Source!Q1524</f>
        <v>4.29</v>
      </c>
      <c r="L1619" s="39"/>
    </row>
    <row r="1620" spans="1:32" ht="14.25">
      <c r="A1620" s="16"/>
      <c r="B1620" s="58"/>
      <c r="C1620" s="58" t="s">
        <v>981</v>
      </c>
      <c r="D1620" s="36"/>
      <c r="E1620" s="22"/>
      <c r="F1620" s="37">
        <f>Source!AN1524</f>
        <v>8.5399999999999991</v>
      </c>
      <c r="G1620" s="38" t="str">
        <f>Source!DF1524</f>
        <v>)*1,2)*1,25</v>
      </c>
      <c r="H1620" s="40">
        <f>ROUND(Source!AE1524*Source!I1524, 2)</f>
        <v>0.36</v>
      </c>
      <c r="I1620" s="38"/>
      <c r="J1620" s="38">
        <f>IF(Source!BS1524&lt;&gt; 0, Source!BS1524, 1)</f>
        <v>1</v>
      </c>
      <c r="K1620" s="40">
        <f>Source!R1524</f>
        <v>0.36</v>
      </c>
      <c r="L1620" s="39"/>
      <c r="R1620">
        <f>H1620</f>
        <v>0.36</v>
      </c>
    </row>
    <row r="1621" spans="1:32" ht="14.25">
      <c r="A1621" s="16"/>
      <c r="B1621" s="58"/>
      <c r="C1621" s="58" t="s">
        <v>982</v>
      </c>
      <c r="D1621" s="36"/>
      <c r="E1621" s="22"/>
      <c r="F1621" s="37">
        <f>Source!AL1524</f>
        <v>577.76</v>
      </c>
      <c r="G1621" s="38" t="str">
        <f>Source!DD1524</f>
        <v/>
      </c>
      <c r="H1621" s="37">
        <f>ROUND(Source!AC1524*Source!I1524, 2)</f>
        <v>16.329999999999998</v>
      </c>
      <c r="I1621" s="38"/>
      <c r="J1621" s="38">
        <f>IF(Source!BC1524&lt;&gt; 0, Source!BC1524, 1)</f>
        <v>1</v>
      </c>
      <c r="K1621" s="37">
        <f>Source!P1524</f>
        <v>16.329999999999998</v>
      </c>
      <c r="L1621" s="39"/>
    </row>
    <row r="1622" spans="1:32" ht="14.25">
      <c r="A1622" s="16"/>
      <c r="B1622" s="58"/>
      <c r="C1622" s="58" t="s">
        <v>983</v>
      </c>
      <c r="D1622" s="36" t="s">
        <v>984</v>
      </c>
      <c r="E1622" s="22">
        <f>Source!BZ1524</f>
        <v>128</v>
      </c>
      <c r="F1622" s="167" t="str">
        <f>CONCATENATE(" )", Source!DL1524, Source!FT1524, "=", Source!FX1524)</f>
        <v xml:space="preserve"> )*0,9=115,2</v>
      </c>
      <c r="G1622" s="168"/>
      <c r="H1622" s="37">
        <f>SUM(S1616:S1624)</f>
        <v>32.18</v>
      </c>
      <c r="I1622" s="41"/>
      <c r="J1622" s="32">
        <f>Source!AT1524</f>
        <v>115</v>
      </c>
      <c r="K1622" s="37">
        <f>SUM(T1616:T1624)</f>
        <v>32.119999999999997</v>
      </c>
      <c r="L1622" s="39"/>
    </row>
    <row r="1623" spans="1:32" ht="14.25">
      <c r="A1623" s="16"/>
      <c r="B1623" s="58"/>
      <c r="C1623" s="58" t="s">
        <v>985</v>
      </c>
      <c r="D1623" s="36" t="s">
        <v>984</v>
      </c>
      <c r="E1623" s="22">
        <f>Source!CA1524</f>
        <v>83</v>
      </c>
      <c r="F1623" s="167" t="str">
        <f>CONCATENATE(" )", Source!DM1524, Source!FU1524, "=", Source!FY1524)</f>
        <v xml:space="preserve"> )*0,85=70,55</v>
      </c>
      <c r="G1623" s="168"/>
      <c r="H1623" s="37">
        <f>SUM(U1616:U1624)</f>
        <v>19.7</v>
      </c>
      <c r="I1623" s="41"/>
      <c r="J1623" s="32">
        <f>Source!AU1524</f>
        <v>71</v>
      </c>
      <c r="K1623" s="37">
        <f>SUM(V1616:V1624)</f>
        <v>19.829999999999998</v>
      </c>
      <c r="L1623" s="39"/>
    </row>
    <row r="1624" spans="1:32" ht="14.25">
      <c r="A1624" s="59"/>
      <c r="B1624" s="60"/>
      <c r="C1624" s="60" t="s">
        <v>986</v>
      </c>
      <c r="D1624" s="42" t="s">
        <v>987</v>
      </c>
      <c r="E1624" s="43">
        <f>Source!AQ1524</f>
        <v>80.88</v>
      </c>
      <c r="F1624" s="44"/>
      <c r="G1624" s="45" t="str">
        <f>Source!DI1524</f>
        <v>)*1,2)*1,15</v>
      </c>
      <c r="H1624" s="44"/>
      <c r="I1624" s="45"/>
      <c r="J1624" s="45"/>
      <c r="K1624" s="44"/>
      <c r="L1624" s="46">
        <f>Source!U1524</f>
        <v>3.1542229439999998</v>
      </c>
    </row>
    <row r="1625" spans="1:32" ht="15">
      <c r="G1625" s="166">
        <f>H1618+H1619+H1621+H1622+H1623</f>
        <v>100.07000000000001</v>
      </c>
      <c r="H1625" s="166"/>
      <c r="J1625" s="166">
        <f>K1618+K1619+K1621+K1622+K1623</f>
        <v>100.14</v>
      </c>
      <c r="K1625" s="166"/>
      <c r="L1625" s="47">
        <f>Source!U1524</f>
        <v>3.1542229439999998</v>
      </c>
      <c r="O1625" s="26">
        <f>G1625</f>
        <v>100.07000000000001</v>
      </c>
      <c r="P1625" s="26">
        <f>J1625</f>
        <v>100.14</v>
      </c>
      <c r="Q1625" s="26">
        <f>L1625</f>
        <v>3.1542229439999998</v>
      </c>
      <c r="W1625">
        <f>IF(Source!BI1524&lt;=1,H1618+H1619+H1621+H1622+H1623, 0)</f>
        <v>100.07000000000001</v>
      </c>
      <c r="X1625">
        <f>IF(Source!BI1524=2,H1618+H1619+H1621+H1622+H1623, 0)</f>
        <v>0</v>
      </c>
      <c r="Y1625">
        <f>IF(Source!BI1524=3,H1618+H1619+H1621+H1622+H1623, 0)</f>
        <v>0</v>
      </c>
      <c r="Z1625">
        <f>IF(Source!BI1524=4,H1618+H1619+H1621+H1622+H1623, 0)</f>
        <v>0</v>
      </c>
    </row>
    <row r="1626" spans="1:32" ht="42.75">
      <c r="A1626" s="59" t="str">
        <f>Source!E1526</f>
        <v>302</v>
      </c>
      <c r="B1626" s="60" t="str">
        <f>Source!F1526</f>
        <v>19.1.01.03-0082</v>
      </c>
      <c r="C1626" s="60" t="str">
        <f>Source!G1526</f>
        <v>Воздуховоды из оцинкованной стали толщиной 1,0 мм, диаметром до 1000 мм (прим.д 900 мм)</v>
      </c>
      <c r="D1626" s="42" t="str">
        <f>Source!H1526</f>
        <v>м2</v>
      </c>
      <c r="E1626" s="43">
        <f>Source!I1526</f>
        <v>2.8260000000000001</v>
      </c>
      <c r="F1626" s="44">
        <f>Source!AL1526</f>
        <v>102.06</v>
      </c>
      <c r="G1626" s="45" t="str">
        <f>Source!DD1526</f>
        <v/>
      </c>
      <c r="H1626" s="44">
        <f>ROUND(Source!AC1526*Source!I1526, 2)</f>
        <v>288.42</v>
      </c>
      <c r="I1626" s="45" t="str">
        <f>Source!BO1526</f>
        <v/>
      </c>
      <c r="J1626" s="45">
        <f>IF(Source!BC1526&lt;&gt; 0, Source!BC1526, 1)</f>
        <v>1</v>
      </c>
      <c r="K1626" s="44">
        <f>Source!P1526</f>
        <v>288.42</v>
      </c>
      <c r="L1626" s="48"/>
      <c r="S1626">
        <f>ROUND((Source!FX1526/100)*((ROUND(Source!AF1526*Source!I1526, 2)+ROUND(Source!AE1526*Source!I1526, 2))), 2)</f>
        <v>0</v>
      </c>
      <c r="T1626">
        <f>Source!X1526</f>
        <v>0</v>
      </c>
      <c r="U1626">
        <f>ROUND((Source!FY1526/100)*((ROUND(Source!AF1526*Source!I1526, 2)+ROUND(Source!AE1526*Source!I1526, 2))), 2)</f>
        <v>0</v>
      </c>
      <c r="V1626">
        <f>Source!Y1526</f>
        <v>0</v>
      </c>
    </row>
    <row r="1627" spans="1:32" ht="15">
      <c r="G1627" s="166">
        <f>H1626</f>
        <v>288.42</v>
      </c>
      <c r="H1627" s="166"/>
      <c r="J1627" s="166">
        <f>K1626</f>
        <v>288.42</v>
      </c>
      <c r="K1627" s="166"/>
      <c r="L1627" s="47">
        <f>Source!U1526</f>
        <v>0</v>
      </c>
      <c r="O1627" s="26">
        <f>G1627</f>
        <v>288.42</v>
      </c>
      <c r="P1627" s="26">
        <f>J1627</f>
        <v>288.42</v>
      </c>
      <c r="Q1627" s="26">
        <f>L1627</f>
        <v>0</v>
      </c>
      <c r="W1627">
        <f>IF(Source!BI1526&lt;=1,H1626, 0)</f>
        <v>288.42</v>
      </c>
      <c r="X1627">
        <f>IF(Source!BI1526=2,H1626, 0)</f>
        <v>0</v>
      </c>
      <c r="Y1627">
        <f>IF(Source!BI1526=3,H1626, 0)</f>
        <v>0</v>
      </c>
      <c r="Z1627">
        <f>IF(Source!BI1526=4,H1626, 0)</f>
        <v>0</v>
      </c>
    </row>
    <row r="1628" spans="1:32" ht="68.25">
      <c r="A1628" s="59" t="str">
        <f>Source!E1528</f>
        <v>303</v>
      </c>
      <c r="B1628" s="60" t="str">
        <f>Source!F1528</f>
        <v>прайс</v>
      </c>
      <c r="C1628" s="60" t="s">
        <v>1084</v>
      </c>
      <c r="D1628" s="42" t="str">
        <f>Source!H1528</f>
        <v>шт.</v>
      </c>
      <c r="E1628" s="43">
        <f>Source!I1528</f>
        <v>1</v>
      </c>
      <c r="F1628" s="44">
        <f>Source!AL1528</f>
        <v>21.470000000000002</v>
      </c>
      <c r="G1628" s="45" t="str">
        <f>Source!DD1528</f>
        <v/>
      </c>
      <c r="H1628" s="44">
        <f>ROUND(Source!AC1528*Source!I1528, 2)</f>
        <v>21.47</v>
      </c>
      <c r="I1628" s="45" t="str">
        <f>Source!BO1528</f>
        <v/>
      </c>
      <c r="J1628" s="45">
        <f>IF(Source!BC1528&lt;&gt; 0, Source!BC1528, 1)</f>
        <v>1</v>
      </c>
      <c r="K1628" s="44">
        <f>Source!P1528</f>
        <v>21.47</v>
      </c>
      <c r="L1628" s="48"/>
      <c r="S1628">
        <f>ROUND((Source!FX1528/100)*((ROUND(Source!AF1528*Source!I1528, 2)+ROUND(Source!AE1528*Source!I1528, 2))), 2)</f>
        <v>0</v>
      </c>
      <c r="T1628">
        <f>Source!X1528</f>
        <v>0</v>
      </c>
      <c r="U1628">
        <f>ROUND((Source!FY1528/100)*((ROUND(Source!AF1528*Source!I1528, 2)+ROUND(Source!AE1528*Source!I1528, 2))), 2)</f>
        <v>0</v>
      </c>
      <c r="V1628">
        <f>Source!Y1528</f>
        <v>0</v>
      </c>
    </row>
    <row r="1629" spans="1:32" ht="15">
      <c r="G1629" s="166">
        <f>H1628</f>
        <v>21.47</v>
      </c>
      <c r="H1629" s="166"/>
      <c r="J1629" s="166">
        <f>K1628</f>
        <v>21.47</v>
      </c>
      <c r="K1629" s="166"/>
      <c r="L1629" s="47">
        <f>Source!U1528</f>
        <v>0</v>
      </c>
      <c r="O1629" s="26">
        <f>G1629</f>
        <v>21.47</v>
      </c>
      <c r="P1629" s="26">
        <f>J1629</f>
        <v>21.47</v>
      </c>
      <c r="Q1629" s="26">
        <f>L1629</f>
        <v>0</v>
      </c>
      <c r="W1629">
        <f>IF(Source!BI1528&lt;=1,H1628, 0)</f>
        <v>21.47</v>
      </c>
      <c r="X1629">
        <f>IF(Source!BI1528=2,H1628, 0)</f>
        <v>0</v>
      </c>
      <c r="Y1629">
        <f>IF(Source!BI1528=3,H1628, 0)</f>
        <v>0</v>
      </c>
      <c r="Z1629">
        <f>IF(Source!BI1528=4,H1628, 0)</f>
        <v>0</v>
      </c>
    </row>
    <row r="1631" spans="1:32" ht="15">
      <c r="A1631" s="171" t="str">
        <f>CONCATENATE("Итого по разделу: ",IF(Source!G1530&lt;&gt;"Новый раздел", Source!G1530, ""))</f>
        <v>Итого по разделу: 26.Система ПД7.1(сетевые элементы)</v>
      </c>
      <c r="B1631" s="171"/>
      <c r="C1631" s="171"/>
      <c r="D1631" s="171"/>
      <c r="E1631" s="171"/>
      <c r="F1631" s="171"/>
      <c r="G1631" s="159">
        <f>SUM(O1574:O1630)</f>
        <v>4291.05</v>
      </c>
      <c r="H1631" s="159"/>
      <c r="I1631" s="35"/>
      <c r="J1631" s="159">
        <f>SUM(P1574:P1630)</f>
        <v>4291.5600000000004</v>
      </c>
      <c r="K1631" s="159"/>
      <c r="L1631" s="47">
        <f>SUM(Q1574:Q1630)</f>
        <v>18.467475743999998</v>
      </c>
      <c r="AF1631" s="63" t="str">
        <f>CONCATENATE("Итого по разделу: ",IF(Source!G1530&lt;&gt;"Новый раздел", Source!G1530, ""))</f>
        <v>Итого по разделу: 26.Система ПД7.1(сетевые элементы)</v>
      </c>
    </row>
    <row r="1635" spans="1:26" ht="16.5">
      <c r="A1635" s="169" t="str">
        <f>CONCATENATE("Раздел: ",IF(Source!G1560&lt;&gt;"Новый раздел", Source!G1560, ""))</f>
        <v>Раздел: 27.Система ПД7.2(сетевые элементы)</v>
      </c>
      <c r="B1635" s="169"/>
      <c r="C1635" s="169"/>
      <c r="D1635" s="169"/>
      <c r="E1635" s="169"/>
      <c r="F1635" s="169"/>
      <c r="G1635" s="169"/>
      <c r="H1635" s="169"/>
      <c r="I1635" s="169"/>
      <c r="J1635" s="169"/>
      <c r="K1635" s="169"/>
      <c r="L1635" s="169"/>
    </row>
    <row r="1636" spans="1:26" ht="105">
      <c r="A1636" s="16" t="str">
        <f>Source!E1565</f>
        <v>304</v>
      </c>
      <c r="B1636" s="58" t="s">
        <v>1025</v>
      </c>
      <c r="C1636" s="58" t="str">
        <f>Source!G1565</f>
        <v>Установка клапанов огнезадерживающих с ручной регулировкой периметром до 1600 мм</v>
      </c>
      <c r="D1636" s="36" t="str">
        <f>Source!H1565</f>
        <v>ШТ</v>
      </c>
      <c r="E1636" s="22">
        <f>Source!I1565</f>
        <v>3</v>
      </c>
      <c r="F1636" s="37">
        <f>Source!AL1565+Source!AM1565+Source!AO1565</f>
        <v>55.010000000000005</v>
      </c>
      <c r="G1636" s="38"/>
      <c r="H1636" s="37"/>
      <c r="I1636" s="38" t="str">
        <f>Source!BO1565</f>
        <v/>
      </c>
      <c r="J1636" s="38"/>
      <c r="K1636" s="37"/>
      <c r="L1636" s="39"/>
      <c r="S1636">
        <f>ROUND((Source!FX1565/100)*((ROUND(Source!AF1565*Source!I1565, 2)+ROUND(Source!AE1565*Source!I1565, 2))), 2)</f>
        <v>174.49</v>
      </c>
      <c r="T1636">
        <f>Source!X1565</f>
        <v>174.19</v>
      </c>
      <c r="U1636">
        <f>ROUND((Source!FY1565/100)*((ROUND(Source!AF1565*Source!I1565, 2)+ROUND(Source!AE1565*Source!I1565, 2))), 2)</f>
        <v>106.86</v>
      </c>
      <c r="V1636">
        <f>Source!Y1565</f>
        <v>107.54</v>
      </c>
    </row>
    <row r="1637" spans="1:26" ht="14.25">
      <c r="A1637" s="16"/>
      <c r="B1637" s="58"/>
      <c r="C1637" s="58" t="s">
        <v>980</v>
      </c>
      <c r="D1637" s="36"/>
      <c r="E1637" s="22"/>
      <c r="F1637" s="37">
        <f>Source!AO1565</f>
        <v>36.46</v>
      </c>
      <c r="G1637" s="38" t="str">
        <f>Source!DG1565</f>
        <v>)*1,2)*1,15</v>
      </c>
      <c r="H1637" s="37">
        <f>ROUND(Source!AF1565*Source!I1565, 2)</f>
        <v>150.93</v>
      </c>
      <c r="I1637" s="38"/>
      <c r="J1637" s="38">
        <f>IF(Source!BA1565&lt;&gt; 0, Source!BA1565, 1)</f>
        <v>1</v>
      </c>
      <c r="K1637" s="37">
        <f>Source!S1565</f>
        <v>150.93</v>
      </c>
      <c r="L1637" s="39"/>
      <c r="R1637">
        <f>H1637</f>
        <v>150.93</v>
      </c>
    </row>
    <row r="1638" spans="1:26" ht="14.25">
      <c r="A1638" s="16"/>
      <c r="B1638" s="58"/>
      <c r="C1638" s="58" t="s">
        <v>104</v>
      </c>
      <c r="D1638" s="36"/>
      <c r="E1638" s="22"/>
      <c r="F1638" s="37">
        <f>Source!AM1565</f>
        <v>3.81</v>
      </c>
      <c r="G1638" s="38" t="str">
        <f>Source!DE1565</f>
        <v>)*1,2)*1,25</v>
      </c>
      <c r="H1638" s="37">
        <f>ROUND(Source!AD1565*Source!I1565, 2)</f>
        <v>17.16</v>
      </c>
      <c r="I1638" s="38"/>
      <c r="J1638" s="38">
        <f>IF(Source!BB1565&lt;&gt; 0, Source!BB1565, 1)</f>
        <v>1</v>
      </c>
      <c r="K1638" s="37">
        <f>Source!Q1565</f>
        <v>17.16</v>
      </c>
      <c r="L1638" s="39"/>
    </row>
    <row r="1639" spans="1:26" ht="14.25">
      <c r="A1639" s="16"/>
      <c r="B1639" s="58"/>
      <c r="C1639" s="58" t="s">
        <v>981</v>
      </c>
      <c r="D1639" s="36"/>
      <c r="E1639" s="22"/>
      <c r="F1639" s="37">
        <f>Source!AN1565</f>
        <v>0.12</v>
      </c>
      <c r="G1639" s="38" t="str">
        <f>Source!DF1565</f>
        <v>)*1,2)*1,25</v>
      </c>
      <c r="H1639" s="40">
        <f>ROUND(Source!AE1565*Source!I1565, 2)</f>
        <v>0.54</v>
      </c>
      <c r="I1639" s="38"/>
      <c r="J1639" s="38">
        <f>IF(Source!BS1565&lt;&gt; 0, Source!BS1565, 1)</f>
        <v>1</v>
      </c>
      <c r="K1639" s="40">
        <f>Source!R1565</f>
        <v>0.54</v>
      </c>
      <c r="L1639" s="39"/>
      <c r="R1639">
        <f>H1639</f>
        <v>0.54</v>
      </c>
    </row>
    <row r="1640" spans="1:26" ht="14.25">
      <c r="A1640" s="16"/>
      <c r="B1640" s="58"/>
      <c r="C1640" s="58" t="s">
        <v>982</v>
      </c>
      <c r="D1640" s="36"/>
      <c r="E1640" s="22"/>
      <c r="F1640" s="37">
        <f>Source!AL1565</f>
        <v>14.74</v>
      </c>
      <c r="G1640" s="38" t="str">
        <f>Source!DD1565</f>
        <v/>
      </c>
      <c r="H1640" s="37">
        <f>ROUND(Source!AC1565*Source!I1565, 2)</f>
        <v>44.22</v>
      </c>
      <c r="I1640" s="38"/>
      <c r="J1640" s="38">
        <f>IF(Source!BC1565&lt;&gt; 0, Source!BC1565, 1)</f>
        <v>1</v>
      </c>
      <c r="K1640" s="37">
        <f>Source!P1565</f>
        <v>44.22</v>
      </c>
      <c r="L1640" s="39"/>
    </row>
    <row r="1641" spans="1:26" ht="14.25">
      <c r="A1641" s="16"/>
      <c r="B1641" s="58"/>
      <c r="C1641" s="58" t="s">
        <v>983</v>
      </c>
      <c r="D1641" s="36" t="s">
        <v>984</v>
      </c>
      <c r="E1641" s="22">
        <f>Source!BZ1565</f>
        <v>128</v>
      </c>
      <c r="F1641" s="167" t="str">
        <f>CONCATENATE(" )", Source!DL1565, Source!FT1565, "=", Source!FX1565)</f>
        <v xml:space="preserve"> )*0,9=115,2</v>
      </c>
      <c r="G1641" s="168"/>
      <c r="H1641" s="37">
        <f>SUM(S1636:S1643)</f>
        <v>174.49</v>
      </c>
      <c r="I1641" s="41"/>
      <c r="J1641" s="32">
        <f>Source!AT1565</f>
        <v>115</v>
      </c>
      <c r="K1641" s="37">
        <f>SUM(T1636:T1643)</f>
        <v>174.19</v>
      </c>
      <c r="L1641" s="39"/>
    </row>
    <row r="1642" spans="1:26" ht="14.25">
      <c r="A1642" s="16"/>
      <c r="B1642" s="58"/>
      <c r="C1642" s="58" t="s">
        <v>985</v>
      </c>
      <c r="D1642" s="36" t="s">
        <v>984</v>
      </c>
      <c r="E1642" s="22">
        <f>Source!CA1565</f>
        <v>83</v>
      </c>
      <c r="F1642" s="167" t="str">
        <f>CONCATENATE(" )", Source!DM1565, Source!FU1565, "=", Source!FY1565)</f>
        <v xml:space="preserve"> )*0,85=70,55</v>
      </c>
      <c r="G1642" s="168"/>
      <c r="H1642" s="37">
        <f>SUM(U1636:U1643)</f>
        <v>106.86</v>
      </c>
      <c r="I1642" s="41"/>
      <c r="J1642" s="32">
        <f>Source!AU1565</f>
        <v>71</v>
      </c>
      <c r="K1642" s="37">
        <f>SUM(V1636:V1643)</f>
        <v>107.54</v>
      </c>
      <c r="L1642" s="39"/>
    </row>
    <row r="1643" spans="1:26" ht="14.25">
      <c r="A1643" s="59"/>
      <c r="B1643" s="60"/>
      <c r="C1643" s="60" t="s">
        <v>986</v>
      </c>
      <c r="D1643" s="42" t="s">
        <v>987</v>
      </c>
      <c r="E1643" s="43">
        <f>Source!AQ1565</f>
        <v>4.0199999999999996</v>
      </c>
      <c r="F1643" s="44"/>
      <c r="G1643" s="45" t="str">
        <f>Source!DI1565</f>
        <v>)*1,2)*1,15</v>
      </c>
      <c r="H1643" s="44"/>
      <c r="I1643" s="45"/>
      <c r="J1643" s="45"/>
      <c r="K1643" s="44"/>
      <c r="L1643" s="46">
        <f>Source!U1565</f>
        <v>16.642799999999994</v>
      </c>
    </row>
    <row r="1644" spans="1:26" ht="15">
      <c r="G1644" s="166">
        <f>H1637+H1638+H1640+H1641+H1642</f>
        <v>493.66</v>
      </c>
      <c r="H1644" s="166"/>
      <c r="J1644" s="166">
        <f>K1637+K1638+K1640+K1641+K1642</f>
        <v>494.04</v>
      </c>
      <c r="K1644" s="166"/>
      <c r="L1644" s="47">
        <f>Source!U1565</f>
        <v>16.642799999999994</v>
      </c>
      <c r="O1644" s="26">
        <f>G1644</f>
        <v>493.66</v>
      </c>
      <c r="P1644" s="26">
        <f>J1644</f>
        <v>494.04</v>
      </c>
      <c r="Q1644" s="26">
        <f>L1644</f>
        <v>16.642799999999994</v>
      </c>
      <c r="W1644">
        <f>IF(Source!BI1565&lt;=1,H1637+H1638+H1640+H1641+H1642, 0)</f>
        <v>493.66</v>
      </c>
      <c r="X1644">
        <f>IF(Source!BI1565=2,H1637+H1638+H1640+H1641+H1642, 0)</f>
        <v>0</v>
      </c>
      <c r="Y1644">
        <f>IF(Source!BI1565=3,H1637+H1638+H1640+H1641+H1642, 0)</f>
        <v>0</v>
      </c>
      <c r="Z1644">
        <f>IF(Source!BI1565=4,H1637+H1638+H1640+H1641+H1642, 0)</f>
        <v>0</v>
      </c>
    </row>
    <row r="1645" spans="1:26" ht="28.5">
      <c r="A1645" s="16" t="str">
        <f>Source!E1567</f>
        <v>305</v>
      </c>
      <c r="B1645" s="58" t="str">
        <f>Source!F1567</f>
        <v>08.1.03.04-0001</v>
      </c>
      <c r="C1645" s="58" t="str">
        <f>Source!G1567</f>
        <v>Блочки</v>
      </c>
      <c r="D1645" s="36" t="str">
        <f>Source!H1567</f>
        <v>10 шт.</v>
      </c>
      <c r="E1645" s="22">
        <f>Source!I1567</f>
        <v>0.6</v>
      </c>
      <c r="F1645" s="37">
        <f>Source!AL1567</f>
        <v>228</v>
      </c>
      <c r="G1645" s="38" t="str">
        <f>Source!DD1567</f>
        <v/>
      </c>
      <c r="H1645" s="37">
        <f>ROUND(Source!AC1567*Source!I1567, 2)</f>
        <v>136.80000000000001</v>
      </c>
      <c r="I1645" s="38" t="str">
        <f>Source!BO1567</f>
        <v/>
      </c>
      <c r="J1645" s="38">
        <f>IF(Source!BC1567&lt;&gt; 0, Source!BC1567, 1)</f>
        <v>1</v>
      </c>
      <c r="K1645" s="37">
        <f>Source!P1567</f>
        <v>136.80000000000001</v>
      </c>
      <c r="L1645" s="39"/>
      <c r="S1645">
        <f>ROUND((Source!FX1567/100)*((ROUND(Source!AF1567*Source!I1567, 2)+ROUND(Source!AE1567*Source!I1567, 2))), 2)</f>
        <v>0</v>
      </c>
      <c r="T1645">
        <f>Source!X1567</f>
        <v>0</v>
      </c>
      <c r="U1645">
        <f>ROUND((Source!FY1567/100)*((ROUND(Source!AF1567*Source!I1567, 2)+ROUND(Source!AE1567*Source!I1567, 2))), 2)</f>
        <v>0</v>
      </c>
      <c r="V1645">
        <f>Source!Y1567</f>
        <v>0</v>
      </c>
    </row>
    <row r="1646" spans="1:26">
      <c r="A1646" s="30"/>
      <c r="B1646" s="30"/>
      <c r="C1646" s="31" t="str">
        <f>"Объем: "&amp;Source!I1567&amp;"=6/"&amp;"10"</f>
        <v>Объем: 0,6=6/10</v>
      </c>
      <c r="D1646" s="30"/>
      <c r="E1646" s="30"/>
      <c r="F1646" s="30"/>
      <c r="G1646" s="30"/>
      <c r="H1646" s="30"/>
      <c r="I1646" s="30"/>
      <c r="J1646" s="30"/>
      <c r="K1646" s="30"/>
      <c r="L1646" s="30"/>
    </row>
    <row r="1647" spans="1:26" ht="15">
      <c r="G1647" s="166">
        <f>H1645</f>
        <v>136.80000000000001</v>
      </c>
      <c r="H1647" s="166"/>
      <c r="J1647" s="166">
        <f>K1645</f>
        <v>136.80000000000001</v>
      </c>
      <c r="K1647" s="166"/>
      <c r="L1647" s="47">
        <f>Source!U1567</f>
        <v>0</v>
      </c>
      <c r="O1647" s="26">
        <f>G1647</f>
        <v>136.80000000000001</v>
      </c>
      <c r="P1647" s="26">
        <f>J1647</f>
        <v>136.80000000000001</v>
      </c>
      <c r="Q1647" s="26">
        <f>L1647</f>
        <v>0</v>
      </c>
      <c r="W1647">
        <f>IF(Source!BI1567&lt;=1,H1645, 0)</f>
        <v>136.80000000000001</v>
      </c>
      <c r="X1647">
        <f>IF(Source!BI1567=2,H1645, 0)</f>
        <v>0</v>
      </c>
      <c r="Y1647">
        <f>IF(Source!BI1567=3,H1645, 0)</f>
        <v>0</v>
      </c>
      <c r="Z1647">
        <f>IF(Source!BI1567=4,H1645, 0)</f>
        <v>0</v>
      </c>
    </row>
    <row r="1648" spans="1:26" ht="28.5">
      <c r="A1648" s="59" t="str">
        <f>Source!E1569</f>
        <v>306</v>
      </c>
      <c r="B1648" s="60" t="str">
        <f>Source!F1569</f>
        <v>20.1.02.19-0015</v>
      </c>
      <c r="C1648" s="60" t="str">
        <f>Source!G1569</f>
        <v>Трос стальной</v>
      </c>
      <c r="D1648" s="42" t="str">
        <f>Source!H1569</f>
        <v>м</v>
      </c>
      <c r="E1648" s="43">
        <f>Source!I1569</f>
        <v>27.9</v>
      </c>
      <c r="F1648" s="44">
        <f>Source!AL1569</f>
        <v>12.03</v>
      </c>
      <c r="G1648" s="45" t="str">
        <f>Source!DD1569</f>
        <v/>
      </c>
      <c r="H1648" s="44">
        <f>ROUND(Source!AC1569*Source!I1569, 2)</f>
        <v>335.64</v>
      </c>
      <c r="I1648" s="45" t="str">
        <f>Source!BO1569</f>
        <v/>
      </c>
      <c r="J1648" s="45">
        <f>IF(Source!BC1569&lt;&gt; 0, Source!BC1569, 1)</f>
        <v>1</v>
      </c>
      <c r="K1648" s="44">
        <f>Source!P1569</f>
        <v>335.64</v>
      </c>
      <c r="L1648" s="48"/>
      <c r="S1648">
        <f>ROUND((Source!FX1569/100)*((ROUND(Source!AF1569*Source!I1569, 2)+ROUND(Source!AE1569*Source!I1569, 2))), 2)</f>
        <v>0</v>
      </c>
      <c r="T1648">
        <f>Source!X1569</f>
        <v>0</v>
      </c>
      <c r="U1648">
        <f>ROUND((Source!FY1569/100)*((ROUND(Source!AF1569*Source!I1569, 2)+ROUND(Source!AE1569*Source!I1569, 2))), 2)</f>
        <v>0</v>
      </c>
      <c r="V1648">
        <f>Source!Y1569</f>
        <v>0</v>
      </c>
    </row>
    <row r="1649" spans="1:26" ht="15">
      <c r="G1649" s="166">
        <f>H1648</f>
        <v>335.64</v>
      </c>
      <c r="H1649" s="166"/>
      <c r="J1649" s="166">
        <f>K1648</f>
        <v>335.64</v>
      </c>
      <c r="K1649" s="166"/>
      <c r="L1649" s="47">
        <f>Source!U1569</f>
        <v>0</v>
      </c>
      <c r="O1649" s="26">
        <f>G1649</f>
        <v>335.64</v>
      </c>
      <c r="P1649" s="26">
        <f>J1649</f>
        <v>335.64</v>
      </c>
      <c r="Q1649" s="26">
        <f>L1649</f>
        <v>0</v>
      </c>
      <c r="W1649">
        <f>IF(Source!BI1569&lt;=1,H1648, 0)</f>
        <v>0</v>
      </c>
      <c r="X1649">
        <f>IF(Source!BI1569=2,H1648, 0)</f>
        <v>335.64</v>
      </c>
      <c r="Y1649">
        <f>IF(Source!BI1569=3,H1648, 0)</f>
        <v>0</v>
      </c>
      <c r="Z1649">
        <f>IF(Source!BI1569=4,H1648, 0)</f>
        <v>0</v>
      </c>
    </row>
    <row r="1650" spans="1:26" ht="68.25">
      <c r="A1650" s="59" t="str">
        <f>Source!E1571</f>
        <v>307</v>
      </c>
      <c r="B1650" s="60" t="str">
        <f>Source!F1571</f>
        <v>прайс</v>
      </c>
      <c r="C1650" s="60" t="s">
        <v>1085</v>
      </c>
      <c r="D1650" s="42" t="str">
        <f>Source!H1571</f>
        <v>шт.</v>
      </c>
      <c r="E1650" s="43">
        <f>Source!I1571</f>
        <v>1</v>
      </c>
      <c r="F1650" s="44">
        <f>Source!AL1571</f>
        <v>1256.5700000000002</v>
      </c>
      <c r="G1650" s="45" t="str">
        <f>Source!DD1571</f>
        <v/>
      </c>
      <c r="H1650" s="44">
        <f>ROUND(Source!AC1571*Source!I1571, 2)</f>
        <v>1256.57</v>
      </c>
      <c r="I1650" s="45" t="str">
        <f>Source!BO1571</f>
        <v/>
      </c>
      <c r="J1650" s="45">
        <f>IF(Source!BC1571&lt;&gt; 0, Source!BC1571, 1)</f>
        <v>1</v>
      </c>
      <c r="K1650" s="44">
        <f>Source!P1571</f>
        <v>1256.57</v>
      </c>
      <c r="L1650" s="48"/>
      <c r="S1650">
        <f>ROUND((Source!FX1571/100)*((ROUND(Source!AF1571*Source!I1571, 2)+ROUND(Source!AE1571*Source!I1571, 2))), 2)</f>
        <v>0</v>
      </c>
      <c r="T1650">
        <f>Source!X1571</f>
        <v>0</v>
      </c>
      <c r="U1650">
        <f>ROUND((Source!FY1571/100)*((ROUND(Source!AF1571*Source!I1571, 2)+ROUND(Source!AE1571*Source!I1571, 2))), 2)</f>
        <v>0</v>
      </c>
      <c r="V1650">
        <f>Source!Y1571</f>
        <v>0</v>
      </c>
    </row>
    <row r="1651" spans="1:26" ht="15">
      <c r="G1651" s="166">
        <f>H1650</f>
        <v>1256.57</v>
      </c>
      <c r="H1651" s="166"/>
      <c r="J1651" s="166">
        <f>K1650</f>
        <v>1256.57</v>
      </c>
      <c r="K1651" s="166"/>
      <c r="L1651" s="47">
        <f>Source!U1571</f>
        <v>0</v>
      </c>
      <c r="O1651" s="26">
        <f>G1651</f>
        <v>1256.57</v>
      </c>
      <c r="P1651" s="26">
        <f>J1651</f>
        <v>1256.57</v>
      </c>
      <c r="Q1651" s="26">
        <f>L1651</f>
        <v>0</v>
      </c>
      <c r="W1651">
        <f>IF(Source!BI1571&lt;=1,H1650, 0)</f>
        <v>1256.57</v>
      </c>
      <c r="X1651">
        <f>IF(Source!BI1571=2,H1650, 0)</f>
        <v>0</v>
      </c>
      <c r="Y1651">
        <f>IF(Source!BI1571=3,H1650, 0)</f>
        <v>0</v>
      </c>
      <c r="Z1651">
        <f>IF(Source!BI1571=4,H1650, 0)</f>
        <v>0</v>
      </c>
    </row>
    <row r="1652" spans="1:26" ht="105">
      <c r="A1652" s="16" t="str">
        <f>Source!E1573</f>
        <v>308</v>
      </c>
      <c r="B1652" s="58" t="s">
        <v>1051</v>
      </c>
      <c r="C1652" s="58" t="str">
        <f>Source!G1573</f>
        <v>Обертывание поверхности изоляции рулонными материалами насухо с проклейкой швов</v>
      </c>
      <c r="D1652" s="36" t="str">
        <f>Source!H1573</f>
        <v>100 м2</v>
      </c>
      <c r="E1652" s="22">
        <f>Source!I1573</f>
        <v>0.06</v>
      </c>
      <c r="F1652" s="37">
        <f>Source!AL1573+Source!AM1573+Source!AO1573</f>
        <v>824.45</v>
      </c>
      <c r="G1652" s="38"/>
      <c r="H1652" s="37"/>
      <c r="I1652" s="38" t="str">
        <f>Source!BO1573</f>
        <v/>
      </c>
      <c r="J1652" s="38"/>
      <c r="K1652" s="37"/>
      <c r="L1652" s="39"/>
      <c r="S1652">
        <f>ROUND((Source!FX1573/100)*((ROUND(Source!AF1573*Source!I1573, 2)+ROUND(Source!AE1573*Source!I1573, 2))), 2)</f>
        <v>21.03</v>
      </c>
      <c r="T1652">
        <f>Source!X1573</f>
        <v>21.03</v>
      </c>
      <c r="U1652">
        <f>ROUND((Source!FY1573/100)*((ROUND(Source!AF1573*Source!I1573, 2)+ROUND(Source!AE1573*Source!I1573, 2))), 2)</f>
        <v>13.91</v>
      </c>
      <c r="V1652">
        <f>Source!Y1573</f>
        <v>14.02</v>
      </c>
    </row>
    <row r="1653" spans="1:26">
      <c r="C1653" s="29" t="str">
        <f>"Объем: "&amp;Source!I1573&amp;"=6/"&amp;"100"</f>
        <v>Объем: 0,06=6/100</v>
      </c>
    </row>
    <row r="1654" spans="1:26" ht="14.25">
      <c r="A1654" s="16"/>
      <c r="B1654" s="58"/>
      <c r="C1654" s="58" t="s">
        <v>980</v>
      </c>
      <c r="D1654" s="36"/>
      <c r="E1654" s="22"/>
      <c r="F1654" s="37">
        <f>Source!AO1573</f>
        <v>276.31</v>
      </c>
      <c r="G1654" s="38" t="str">
        <f>Source!DG1573</f>
        <v>)*1,2)*1,15</v>
      </c>
      <c r="H1654" s="37">
        <f>ROUND(Source!AF1573*Source!I1573, 2)</f>
        <v>22.88</v>
      </c>
      <c r="I1654" s="38"/>
      <c r="J1654" s="38">
        <f>IF(Source!BA1573&lt;&gt; 0, Source!BA1573, 1)</f>
        <v>1</v>
      </c>
      <c r="K1654" s="37">
        <f>Source!S1573</f>
        <v>22.88</v>
      </c>
      <c r="L1654" s="39"/>
      <c r="R1654">
        <f>H1654</f>
        <v>22.88</v>
      </c>
    </row>
    <row r="1655" spans="1:26" ht="14.25">
      <c r="A1655" s="16"/>
      <c r="B1655" s="58"/>
      <c r="C1655" s="58" t="s">
        <v>104</v>
      </c>
      <c r="D1655" s="36"/>
      <c r="E1655" s="22"/>
      <c r="F1655" s="37">
        <f>Source!AM1573</f>
        <v>40.5</v>
      </c>
      <c r="G1655" s="38" t="str">
        <f>Source!DE1573</f>
        <v>)*1,2)*1,25</v>
      </c>
      <c r="H1655" s="37">
        <f>ROUND(Source!AD1573*Source!I1573, 2)</f>
        <v>3.65</v>
      </c>
      <c r="I1655" s="38"/>
      <c r="J1655" s="38">
        <f>IF(Source!BB1573&lt;&gt; 0, Source!BB1573, 1)</f>
        <v>1</v>
      </c>
      <c r="K1655" s="37">
        <f>Source!Q1573</f>
        <v>3.65</v>
      </c>
      <c r="L1655" s="39"/>
    </row>
    <row r="1656" spans="1:26" ht="14.25">
      <c r="A1656" s="16"/>
      <c r="B1656" s="58"/>
      <c r="C1656" s="58" t="s">
        <v>981</v>
      </c>
      <c r="D1656" s="36"/>
      <c r="E1656" s="22"/>
      <c r="F1656" s="37">
        <f>Source!AN1573</f>
        <v>5.45</v>
      </c>
      <c r="G1656" s="38" t="str">
        <f>Source!DF1573</f>
        <v>)*1,2)*1,25</v>
      </c>
      <c r="H1656" s="40">
        <f>ROUND(Source!AE1573*Source!I1573, 2)</f>
        <v>0.49</v>
      </c>
      <c r="I1656" s="38"/>
      <c r="J1656" s="38">
        <f>IF(Source!BS1573&lt;&gt; 0, Source!BS1573, 1)</f>
        <v>1</v>
      </c>
      <c r="K1656" s="40">
        <f>Source!R1573</f>
        <v>0.49</v>
      </c>
      <c r="L1656" s="39"/>
      <c r="R1656">
        <f>H1656</f>
        <v>0.49</v>
      </c>
    </row>
    <row r="1657" spans="1:26" ht="14.25">
      <c r="A1657" s="16"/>
      <c r="B1657" s="58"/>
      <c r="C1657" s="58" t="s">
        <v>982</v>
      </c>
      <c r="D1657" s="36"/>
      <c r="E1657" s="22"/>
      <c r="F1657" s="37">
        <f>Source!AL1573</f>
        <v>507.64</v>
      </c>
      <c r="G1657" s="38" t="str">
        <f>Source!DD1573</f>
        <v/>
      </c>
      <c r="H1657" s="37">
        <f>ROUND(Source!AC1573*Source!I1573, 2)</f>
        <v>30.46</v>
      </c>
      <c r="I1657" s="38"/>
      <c r="J1657" s="38">
        <f>IF(Source!BC1573&lt;&gt; 0, Source!BC1573, 1)</f>
        <v>1</v>
      </c>
      <c r="K1657" s="37">
        <f>Source!P1573</f>
        <v>30.46</v>
      </c>
      <c r="L1657" s="39"/>
    </row>
    <row r="1658" spans="1:26" ht="14.25">
      <c r="A1658" s="16"/>
      <c r="B1658" s="58"/>
      <c r="C1658" s="58" t="s">
        <v>983</v>
      </c>
      <c r="D1658" s="36" t="s">
        <v>984</v>
      </c>
      <c r="E1658" s="22">
        <f>Source!BZ1573</f>
        <v>100</v>
      </c>
      <c r="F1658" s="167" t="str">
        <f>CONCATENATE(" )", Source!DL1573, Source!FT1573, "=", Source!FX1573)</f>
        <v xml:space="preserve"> )*0,9=90</v>
      </c>
      <c r="G1658" s="168"/>
      <c r="H1658" s="37">
        <f>SUM(S1652:S1660)</f>
        <v>21.03</v>
      </c>
      <c r="I1658" s="41"/>
      <c r="J1658" s="32">
        <f>Source!AT1573</f>
        <v>90</v>
      </c>
      <c r="K1658" s="37">
        <f>SUM(T1652:T1660)</f>
        <v>21.03</v>
      </c>
      <c r="L1658" s="39"/>
    </row>
    <row r="1659" spans="1:26" ht="14.25">
      <c r="A1659" s="16"/>
      <c r="B1659" s="58"/>
      <c r="C1659" s="58" t="s">
        <v>985</v>
      </c>
      <c r="D1659" s="36" t="s">
        <v>984</v>
      </c>
      <c r="E1659" s="22">
        <f>Source!CA1573</f>
        <v>70</v>
      </c>
      <c r="F1659" s="167" t="str">
        <f>CONCATENATE(" )", Source!DM1573, Source!FU1573, "=", Source!FY1573)</f>
        <v xml:space="preserve"> )*0,85=59,5</v>
      </c>
      <c r="G1659" s="168"/>
      <c r="H1659" s="37">
        <f>SUM(U1652:U1660)</f>
        <v>13.91</v>
      </c>
      <c r="I1659" s="41"/>
      <c r="J1659" s="32">
        <f>Source!AU1573</f>
        <v>60</v>
      </c>
      <c r="K1659" s="37">
        <f>SUM(V1652:V1660)</f>
        <v>14.02</v>
      </c>
      <c r="L1659" s="39"/>
    </row>
    <row r="1660" spans="1:26" ht="14.25">
      <c r="A1660" s="59"/>
      <c r="B1660" s="60"/>
      <c r="C1660" s="60" t="s">
        <v>986</v>
      </c>
      <c r="D1660" s="42" t="s">
        <v>987</v>
      </c>
      <c r="E1660" s="43">
        <f>Source!AQ1573</f>
        <v>31.98</v>
      </c>
      <c r="F1660" s="44"/>
      <c r="G1660" s="45" t="str">
        <f>Source!DI1573</f>
        <v>)*1,2)*1,15</v>
      </c>
      <c r="H1660" s="44"/>
      <c r="I1660" s="45"/>
      <c r="J1660" s="45"/>
      <c r="K1660" s="44"/>
      <c r="L1660" s="46">
        <f>Source!U1573</f>
        <v>2.6479439999999999</v>
      </c>
    </row>
    <row r="1661" spans="1:26" ht="15">
      <c r="G1661" s="166">
        <f>H1654+H1655+H1657+H1658+H1659</f>
        <v>91.929999999999993</v>
      </c>
      <c r="H1661" s="166"/>
      <c r="J1661" s="166">
        <f>K1654+K1655+K1657+K1658+K1659</f>
        <v>92.039999999999992</v>
      </c>
      <c r="K1661" s="166"/>
      <c r="L1661" s="47">
        <f>Source!U1573</f>
        <v>2.6479439999999999</v>
      </c>
      <c r="O1661" s="26">
        <f>G1661</f>
        <v>91.929999999999993</v>
      </c>
      <c r="P1661" s="26">
        <f>J1661</f>
        <v>92.039999999999992</v>
      </c>
      <c r="Q1661" s="26">
        <f>L1661</f>
        <v>2.6479439999999999</v>
      </c>
      <c r="W1661">
        <f>IF(Source!BI1573&lt;=1,H1654+H1655+H1657+H1658+H1659, 0)</f>
        <v>91.929999999999993</v>
      </c>
      <c r="X1661">
        <f>IF(Source!BI1573=2,H1654+H1655+H1657+H1658+H1659, 0)</f>
        <v>0</v>
      </c>
      <c r="Y1661">
        <f>IF(Source!BI1573=3,H1654+H1655+H1657+H1658+H1659, 0)</f>
        <v>0</v>
      </c>
      <c r="Z1661">
        <f>IF(Source!BI1573=4,H1654+H1655+H1657+H1658+H1659, 0)</f>
        <v>0</v>
      </c>
    </row>
    <row r="1662" spans="1:26" ht="71.25">
      <c r="A1662" s="16" t="str">
        <f>Source!E1575</f>
        <v>309</v>
      </c>
      <c r="B1662" s="58" t="str">
        <f>Source!F1575</f>
        <v>12.2.04.07-0012</v>
      </c>
      <c r="C1662" s="58" t="str">
        <f>Source!G1575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662" s="36" t="str">
        <f>Source!H1575</f>
        <v>м3</v>
      </c>
      <c r="E1662" s="22">
        <f>Source!I1575</f>
        <v>0.27600000000000002</v>
      </c>
      <c r="F1662" s="37">
        <f>Source!AL1575</f>
        <v>2222.0300000000002</v>
      </c>
      <c r="G1662" s="38" t="str">
        <f>Source!DD1575</f>
        <v/>
      </c>
      <c r="H1662" s="37">
        <f>ROUND(Source!AC1575*Source!I1575, 2)</f>
        <v>613.28</v>
      </c>
      <c r="I1662" s="38" t="str">
        <f>Source!BO1575</f>
        <v/>
      </c>
      <c r="J1662" s="38">
        <f>IF(Source!BC1575&lt;&gt; 0, Source!BC1575, 1)</f>
        <v>1</v>
      </c>
      <c r="K1662" s="37">
        <f>Source!P1575</f>
        <v>613.28</v>
      </c>
      <c r="L1662" s="39"/>
      <c r="S1662">
        <f>ROUND((Source!FX1575/100)*((ROUND(Source!AF1575*Source!I1575, 2)+ROUND(Source!AE1575*Source!I1575, 2))), 2)</f>
        <v>0</v>
      </c>
      <c r="T1662">
        <f>Source!X1575</f>
        <v>0</v>
      </c>
      <c r="U1662">
        <f>ROUND((Source!FY1575/100)*((ROUND(Source!AF1575*Source!I1575, 2)+ROUND(Source!AE1575*Source!I1575, 2))), 2)</f>
        <v>0</v>
      </c>
      <c r="V1662">
        <f>Source!Y1575</f>
        <v>0</v>
      </c>
    </row>
    <row r="1663" spans="1:26">
      <c r="A1663" s="30"/>
      <c r="B1663" s="30"/>
      <c r="C1663" s="31" t="str">
        <f>"Объем: "&amp;Source!I1575&amp;"=6*"&amp;"0,04*"&amp;"1,15"</f>
        <v>Объем: 0,276=6*0,04*1,15</v>
      </c>
      <c r="D1663" s="30"/>
      <c r="E1663" s="30"/>
      <c r="F1663" s="30"/>
      <c r="G1663" s="30"/>
      <c r="H1663" s="30"/>
      <c r="I1663" s="30"/>
      <c r="J1663" s="30"/>
      <c r="K1663" s="30"/>
      <c r="L1663" s="30"/>
    </row>
    <row r="1664" spans="1:26" ht="15">
      <c r="G1664" s="166">
        <f>H1662</f>
        <v>613.28</v>
      </c>
      <c r="H1664" s="166"/>
      <c r="J1664" s="166">
        <f>K1662</f>
        <v>613.28</v>
      </c>
      <c r="K1664" s="166"/>
      <c r="L1664" s="47">
        <f>Source!U1575</f>
        <v>0</v>
      </c>
      <c r="O1664" s="26">
        <f>G1664</f>
        <v>613.28</v>
      </c>
      <c r="P1664" s="26">
        <f>J1664</f>
        <v>613.28</v>
      </c>
      <c r="Q1664" s="26">
        <f>L1664</f>
        <v>0</v>
      </c>
      <c r="W1664">
        <f>IF(Source!BI1575&lt;=1,H1662, 0)</f>
        <v>613.28</v>
      </c>
      <c r="X1664">
        <f>IF(Source!BI1575=2,H1662, 0)</f>
        <v>0</v>
      </c>
      <c r="Y1664">
        <f>IF(Source!BI1575=3,H1662, 0)</f>
        <v>0</v>
      </c>
      <c r="Z1664">
        <f>IF(Source!BI1575=4,H1662, 0)</f>
        <v>0</v>
      </c>
    </row>
    <row r="1665" spans="1:26" ht="105">
      <c r="A1665" s="16" t="str">
        <f>Source!E1577</f>
        <v>310</v>
      </c>
      <c r="B1665" s="58" t="s">
        <v>1086</v>
      </c>
      <c r="C1665" s="58" t="str">
        <f>Source!G1577</f>
        <v>Прокладка воздуховодов из листовой оцинкованной стали и алюминия класса П (плотные) толщиной 0,7 мм, диаметром до 800 мм</v>
      </c>
      <c r="D1665" s="36" t="str">
        <f>Source!H1577</f>
        <v>100 м2</v>
      </c>
      <c r="E1665" s="22">
        <f>Source!I1577</f>
        <v>8.0000000000000002E-3</v>
      </c>
      <c r="F1665" s="37">
        <f>Source!AL1577+Source!AM1577+Source!AO1577</f>
        <v>1587.74</v>
      </c>
      <c r="G1665" s="38"/>
      <c r="H1665" s="37"/>
      <c r="I1665" s="38" t="str">
        <f>Source!BO1577</f>
        <v/>
      </c>
      <c r="J1665" s="38"/>
      <c r="K1665" s="37"/>
      <c r="L1665" s="39"/>
      <c r="S1665">
        <f>ROUND((Source!FX1577/100)*((ROUND(Source!AF1577*Source!I1577, 2)+ROUND(Source!AE1577*Source!I1577, 2))), 2)</f>
        <v>11.26</v>
      </c>
      <c r="T1665">
        <f>Source!X1577</f>
        <v>11.24</v>
      </c>
      <c r="U1665">
        <f>ROUND((Source!FY1577/100)*((ROUND(Source!AF1577*Source!I1577, 2)+ROUND(Source!AE1577*Source!I1577, 2))), 2)</f>
        <v>6.89</v>
      </c>
      <c r="V1665">
        <f>Source!Y1577</f>
        <v>6.94</v>
      </c>
    </row>
    <row r="1666" spans="1:26">
      <c r="C1666" s="29" t="str">
        <f>"Объем: "&amp;Source!I1577&amp;"=(0,2+"&amp;"0,2)*"&amp;"2*"&amp;"1/"&amp;"100"</f>
        <v>Объем: 0,008=(0,2+0,2)*2*1/100</v>
      </c>
    </row>
    <row r="1667" spans="1:26" ht="14.25">
      <c r="A1667" s="16"/>
      <c r="B1667" s="58"/>
      <c r="C1667" s="58" t="s">
        <v>980</v>
      </c>
      <c r="D1667" s="36"/>
      <c r="E1667" s="22"/>
      <c r="F1667" s="37">
        <f>Source!AO1577</f>
        <v>874.52</v>
      </c>
      <c r="G1667" s="38" t="str">
        <f>Source!DG1577</f>
        <v>)*1,2)*1,15</v>
      </c>
      <c r="H1667" s="37">
        <f>ROUND(Source!AF1577*Source!I1577, 2)</f>
        <v>9.65</v>
      </c>
      <c r="I1667" s="38"/>
      <c r="J1667" s="38">
        <f>IF(Source!BA1577&lt;&gt; 0, Source!BA1577, 1)</f>
        <v>1</v>
      </c>
      <c r="K1667" s="37">
        <f>Source!S1577</f>
        <v>9.65</v>
      </c>
      <c r="L1667" s="39"/>
      <c r="R1667">
        <f>H1667</f>
        <v>9.65</v>
      </c>
    </row>
    <row r="1668" spans="1:26" ht="14.25">
      <c r="A1668" s="16"/>
      <c r="B1668" s="58"/>
      <c r="C1668" s="58" t="s">
        <v>104</v>
      </c>
      <c r="D1668" s="36"/>
      <c r="E1668" s="22"/>
      <c r="F1668" s="37">
        <f>Source!AM1577</f>
        <v>132.4</v>
      </c>
      <c r="G1668" s="38" t="str">
        <f>Source!DE1577</f>
        <v>)*1,2)*1,25</v>
      </c>
      <c r="H1668" s="37">
        <f>ROUND(Source!AD1577*Source!I1577, 2)</f>
        <v>1.59</v>
      </c>
      <c r="I1668" s="38"/>
      <c r="J1668" s="38">
        <f>IF(Source!BB1577&lt;&gt; 0, Source!BB1577, 1)</f>
        <v>1</v>
      </c>
      <c r="K1668" s="37">
        <f>Source!Q1577</f>
        <v>1.59</v>
      </c>
      <c r="L1668" s="39"/>
    </row>
    <row r="1669" spans="1:26" ht="14.25">
      <c r="A1669" s="16"/>
      <c r="B1669" s="58"/>
      <c r="C1669" s="58" t="s">
        <v>981</v>
      </c>
      <c r="D1669" s="36"/>
      <c r="E1669" s="22"/>
      <c r="F1669" s="37">
        <f>Source!AN1577</f>
        <v>10.31</v>
      </c>
      <c r="G1669" s="38" t="str">
        <f>Source!DF1577</f>
        <v>)*1,2)*1,25</v>
      </c>
      <c r="H1669" s="40">
        <f>ROUND(Source!AE1577*Source!I1577, 2)</f>
        <v>0.12</v>
      </c>
      <c r="I1669" s="38"/>
      <c r="J1669" s="38">
        <f>IF(Source!BS1577&lt;&gt; 0, Source!BS1577, 1)</f>
        <v>1</v>
      </c>
      <c r="K1669" s="40">
        <f>Source!R1577</f>
        <v>0.12</v>
      </c>
      <c r="L1669" s="39"/>
      <c r="R1669">
        <f>H1669</f>
        <v>0.12</v>
      </c>
    </row>
    <row r="1670" spans="1:26" ht="14.25">
      <c r="A1670" s="16"/>
      <c r="B1670" s="58"/>
      <c r="C1670" s="58" t="s">
        <v>982</v>
      </c>
      <c r="D1670" s="36"/>
      <c r="E1670" s="22"/>
      <c r="F1670" s="37">
        <f>Source!AL1577</f>
        <v>580.82000000000005</v>
      </c>
      <c r="G1670" s="38" t="str">
        <f>Source!DD1577</f>
        <v/>
      </c>
      <c r="H1670" s="37">
        <f>ROUND(Source!AC1577*Source!I1577, 2)</f>
        <v>4.6500000000000004</v>
      </c>
      <c r="I1670" s="38"/>
      <c r="J1670" s="38">
        <f>IF(Source!BC1577&lt;&gt; 0, Source!BC1577, 1)</f>
        <v>1</v>
      </c>
      <c r="K1670" s="37">
        <f>Source!P1577</f>
        <v>4.6500000000000004</v>
      </c>
      <c r="L1670" s="39"/>
    </row>
    <row r="1671" spans="1:26" ht="14.25">
      <c r="A1671" s="16"/>
      <c r="B1671" s="58"/>
      <c r="C1671" s="58" t="s">
        <v>983</v>
      </c>
      <c r="D1671" s="36" t="s">
        <v>984</v>
      </c>
      <c r="E1671" s="22">
        <f>Source!BZ1577</f>
        <v>128</v>
      </c>
      <c r="F1671" s="167" t="str">
        <f>CONCATENATE(" )", Source!DL1577, Source!FT1577, "=", Source!FX1577)</f>
        <v xml:space="preserve"> )*0,9=115,2</v>
      </c>
      <c r="G1671" s="168"/>
      <c r="H1671" s="37">
        <f>SUM(S1665:S1673)</f>
        <v>11.26</v>
      </c>
      <c r="I1671" s="41"/>
      <c r="J1671" s="32">
        <f>Source!AT1577</f>
        <v>115</v>
      </c>
      <c r="K1671" s="37">
        <f>SUM(T1665:T1673)</f>
        <v>11.24</v>
      </c>
      <c r="L1671" s="39"/>
    </row>
    <row r="1672" spans="1:26" ht="14.25">
      <c r="A1672" s="16"/>
      <c r="B1672" s="58"/>
      <c r="C1672" s="58" t="s">
        <v>985</v>
      </c>
      <c r="D1672" s="36" t="s">
        <v>984</v>
      </c>
      <c r="E1672" s="22">
        <f>Source!CA1577</f>
        <v>83</v>
      </c>
      <c r="F1672" s="167" t="str">
        <f>CONCATENATE(" )", Source!DM1577, Source!FU1577, "=", Source!FY1577)</f>
        <v xml:space="preserve"> )*0,85=70,55</v>
      </c>
      <c r="G1672" s="168"/>
      <c r="H1672" s="37">
        <f>SUM(U1665:U1673)</f>
        <v>6.89</v>
      </c>
      <c r="I1672" s="41"/>
      <c r="J1672" s="32">
        <f>Source!AU1577</f>
        <v>71</v>
      </c>
      <c r="K1672" s="37">
        <f>SUM(V1665:V1673)</f>
        <v>6.94</v>
      </c>
      <c r="L1672" s="39"/>
    </row>
    <row r="1673" spans="1:26" ht="14.25">
      <c r="A1673" s="59"/>
      <c r="B1673" s="60"/>
      <c r="C1673" s="60" t="s">
        <v>986</v>
      </c>
      <c r="D1673" s="42" t="s">
        <v>987</v>
      </c>
      <c r="E1673" s="43">
        <f>Source!AQ1577</f>
        <v>100.06</v>
      </c>
      <c r="F1673" s="44"/>
      <c r="G1673" s="45" t="str">
        <f>Source!DI1577</f>
        <v>)*1,2)*1,15</v>
      </c>
      <c r="H1673" s="44"/>
      <c r="I1673" s="45"/>
      <c r="J1673" s="45"/>
      <c r="K1673" s="44"/>
      <c r="L1673" s="46">
        <f>Source!U1577</f>
        <v>1.1046624</v>
      </c>
    </row>
    <row r="1674" spans="1:26" ht="15">
      <c r="G1674" s="166">
        <f>H1667+H1668+H1670+H1671+H1672</f>
        <v>34.04</v>
      </c>
      <c r="H1674" s="166"/>
      <c r="J1674" s="166">
        <f>K1667+K1668+K1670+K1671+K1672</f>
        <v>34.07</v>
      </c>
      <c r="K1674" s="166"/>
      <c r="L1674" s="47">
        <f>Source!U1577</f>
        <v>1.1046624</v>
      </c>
      <c r="O1674" s="26">
        <f>G1674</f>
        <v>34.04</v>
      </c>
      <c r="P1674" s="26">
        <f>J1674</f>
        <v>34.07</v>
      </c>
      <c r="Q1674" s="26">
        <f>L1674</f>
        <v>1.1046624</v>
      </c>
      <c r="W1674">
        <f>IF(Source!BI1577&lt;=1,H1667+H1668+H1670+H1671+H1672, 0)</f>
        <v>34.04</v>
      </c>
      <c r="X1674">
        <f>IF(Source!BI1577=2,H1667+H1668+H1670+H1671+H1672, 0)</f>
        <v>0</v>
      </c>
      <c r="Y1674">
        <f>IF(Source!BI1577=3,H1667+H1668+H1670+H1671+H1672, 0)</f>
        <v>0</v>
      </c>
      <c r="Z1674">
        <f>IF(Source!BI1577=4,H1667+H1668+H1670+H1671+H1672, 0)</f>
        <v>0</v>
      </c>
    </row>
    <row r="1675" spans="1:26" ht="42.75">
      <c r="A1675" s="59" t="str">
        <f>Source!E1579</f>
        <v>311</v>
      </c>
      <c r="B1675" s="60" t="str">
        <f>Source!F1579</f>
        <v>19.1.01.03-0052</v>
      </c>
      <c r="C1675" s="60" t="str">
        <f>Source!G1579</f>
        <v>Воздуховоды из оцинкованной стали с шиной и уголками толщиной 1,0 мм, периметром 3000 мм</v>
      </c>
      <c r="D1675" s="42" t="str">
        <f>Source!H1579</f>
        <v>м2</v>
      </c>
      <c r="E1675" s="43">
        <f>Source!I1579</f>
        <v>0.8</v>
      </c>
      <c r="F1675" s="44">
        <f>Source!AL1579</f>
        <v>171.25</v>
      </c>
      <c r="G1675" s="45" t="str">
        <f>Source!DD1579</f>
        <v/>
      </c>
      <c r="H1675" s="44">
        <f>ROUND(Source!AC1579*Source!I1579, 2)</f>
        <v>137</v>
      </c>
      <c r="I1675" s="45" t="str">
        <f>Source!BO1579</f>
        <v/>
      </c>
      <c r="J1675" s="45">
        <f>IF(Source!BC1579&lt;&gt; 0, Source!BC1579, 1)</f>
        <v>1</v>
      </c>
      <c r="K1675" s="44">
        <f>Source!P1579</f>
        <v>137</v>
      </c>
      <c r="L1675" s="48"/>
      <c r="S1675">
        <f>ROUND((Source!FX1579/100)*((ROUND(Source!AF1579*Source!I1579, 2)+ROUND(Source!AE1579*Source!I1579, 2))), 2)</f>
        <v>0</v>
      </c>
      <c r="T1675">
        <f>Source!X1579</f>
        <v>0</v>
      </c>
      <c r="U1675">
        <f>ROUND((Source!FY1579/100)*((ROUND(Source!AF1579*Source!I1579, 2)+ROUND(Source!AE1579*Source!I1579, 2))), 2)</f>
        <v>0</v>
      </c>
      <c r="V1675">
        <f>Source!Y1579</f>
        <v>0</v>
      </c>
    </row>
    <row r="1676" spans="1:26" ht="15">
      <c r="G1676" s="166">
        <f>H1675</f>
        <v>137</v>
      </c>
      <c r="H1676" s="166"/>
      <c r="J1676" s="166">
        <f>K1675</f>
        <v>137</v>
      </c>
      <c r="K1676" s="166"/>
      <c r="L1676" s="47">
        <f>Source!U1579</f>
        <v>0</v>
      </c>
      <c r="O1676" s="26">
        <f>G1676</f>
        <v>137</v>
      </c>
      <c r="P1676" s="26">
        <f>J1676</f>
        <v>137</v>
      </c>
      <c r="Q1676" s="26">
        <f>L1676</f>
        <v>0</v>
      </c>
      <c r="W1676">
        <f>IF(Source!BI1579&lt;=1,H1675, 0)</f>
        <v>137</v>
      </c>
      <c r="X1676">
        <f>IF(Source!BI1579=2,H1675, 0)</f>
        <v>0</v>
      </c>
      <c r="Y1676">
        <f>IF(Source!BI1579=3,H1675, 0)</f>
        <v>0</v>
      </c>
      <c r="Z1676">
        <f>IF(Source!BI1579=4,H1675, 0)</f>
        <v>0</v>
      </c>
    </row>
    <row r="1677" spans="1:26" ht="105">
      <c r="A1677" s="16" t="str">
        <f>Source!E1581</f>
        <v>312</v>
      </c>
      <c r="B1677" s="58" t="s">
        <v>1053</v>
      </c>
      <c r="C1677" s="58" t="str">
        <f>Source!G1581</f>
        <v>Прокладка воздуховодов из листовой оцинкованной стали и алюминия класса П (плотные) толщиной 1,0 мм, диаметром от 900 до 1000 мм (прим.д200 мм)</v>
      </c>
      <c r="D1677" s="36" t="str">
        <f>Source!H1581</f>
        <v>100 м2</v>
      </c>
      <c r="E1677" s="22">
        <f>Source!I1581</f>
        <v>3.7679999999999998E-2</v>
      </c>
      <c r="F1677" s="37">
        <f>Source!AL1581+Source!AM1581+Source!AO1581</f>
        <v>1385.92</v>
      </c>
      <c r="G1677" s="38"/>
      <c r="H1677" s="37"/>
      <c r="I1677" s="38" t="str">
        <f>Source!BO1581</f>
        <v/>
      </c>
      <c r="J1677" s="38"/>
      <c r="K1677" s="37"/>
      <c r="L1677" s="39"/>
      <c r="S1677">
        <f>ROUND((Source!FX1581/100)*((ROUND(Source!AF1581*Source!I1581, 2)+ROUND(Source!AE1581*Source!I1581, 2))), 2)</f>
        <v>42.9</v>
      </c>
      <c r="T1677">
        <f>Source!X1581</f>
        <v>42.83</v>
      </c>
      <c r="U1677">
        <f>ROUND((Source!FY1581/100)*((ROUND(Source!AF1581*Source!I1581, 2)+ROUND(Source!AE1581*Source!I1581, 2))), 2)</f>
        <v>26.27</v>
      </c>
      <c r="V1677">
        <f>Source!Y1581</f>
        <v>26.44</v>
      </c>
    </row>
    <row r="1678" spans="1:26">
      <c r="C1678" s="29" t="str">
        <f>"Объем: "&amp;Source!I1581&amp;"=(3,14*"&amp;"0,2*"&amp;"6)/"&amp;"100"</f>
        <v>Объем: 0,03768=(3,14*0,2*6)/100</v>
      </c>
    </row>
    <row r="1679" spans="1:26" ht="14.25">
      <c r="A1679" s="16"/>
      <c r="B1679" s="58"/>
      <c r="C1679" s="58" t="s">
        <v>980</v>
      </c>
      <c r="D1679" s="36"/>
      <c r="E1679" s="22"/>
      <c r="F1679" s="37">
        <f>Source!AO1581</f>
        <v>706.89</v>
      </c>
      <c r="G1679" s="38" t="str">
        <f>Source!DG1581</f>
        <v>)*1,2)*1,15</v>
      </c>
      <c r="H1679" s="37">
        <f>ROUND(Source!AF1581*Source!I1581, 2)</f>
        <v>36.76</v>
      </c>
      <c r="I1679" s="38"/>
      <c r="J1679" s="38">
        <f>IF(Source!BA1581&lt;&gt; 0, Source!BA1581, 1)</f>
        <v>1</v>
      </c>
      <c r="K1679" s="37">
        <f>Source!S1581</f>
        <v>36.76</v>
      </c>
      <c r="L1679" s="39"/>
      <c r="R1679">
        <f>H1679</f>
        <v>36.76</v>
      </c>
    </row>
    <row r="1680" spans="1:26" ht="14.25">
      <c r="A1680" s="16"/>
      <c r="B1680" s="58"/>
      <c r="C1680" s="58" t="s">
        <v>104</v>
      </c>
      <c r="D1680" s="36"/>
      <c r="E1680" s="22"/>
      <c r="F1680" s="37">
        <f>Source!AM1581</f>
        <v>101.27</v>
      </c>
      <c r="G1680" s="38" t="str">
        <f>Source!DE1581</f>
        <v>)*1,2)*1,25</v>
      </c>
      <c r="H1680" s="37">
        <f>ROUND(Source!AD1581*Source!I1581, 2)</f>
        <v>5.72</v>
      </c>
      <c r="I1680" s="38"/>
      <c r="J1680" s="38">
        <f>IF(Source!BB1581&lt;&gt; 0, Source!BB1581, 1)</f>
        <v>1</v>
      </c>
      <c r="K1680" s="37">
        <f>Source!Q1581</f>
        <v>5.72</v>
      </c>
      <c r="L1680" s="39"/>
    </row>
    <row r="1681" spans="1:32" ht="14.25">
      <c r="A1681" s="16"/>
      <c r="B1681" s="58"/>
      <c r="C1681" s="58" t="s">
        <v>981</v>
      </c>
      <c r="D1681" s="36"/>
      <c r="E1681" s="22"/>
      <c r="F1681" s="37">
        <f>Source!AN1581</f>
        <v>8.5399999999999991</v>
      </c>
      <c r="G1681" s="38" t="str">
        <f>Source!DF1581</f>
        <v>)*1,2)*1,25</v>
      </c>
      <c r="H1681" s="40">
        <f>ROUND(Source!AE1581*Source!I1581, 2)</f>
        <v>0.48</v>
      </c>
      <c r="I1681" s="38"/>
      <c r="J1681" s="38">
        <f>IF(Source!BS1581&lt;&gt; 0, Source!BS1581, 1)</f>
        <v>1</v>
      </c>
      <c r="K1681" s="40">
        <f>Source!R1581</f>
        <v>0.48</v>
      </c>
      <c r="L1681" s="39"/>
      <c r="R1681">
        <f>H1681</f>
        <v>0.48</v>
      </c>
    </row>
    <row r="1682" spans="1:32" ht="14.25">
      <c r="A1682" s="16"/>
      <c r="B1682" s="58"/>
      <c r="C1682" s="58" t="s">
        <v>982</v>
      </c>
      <c r="D1682" s="36"/>
      <c r="E1682" s="22"/>
      <c r="F1682" s="37">
        <f>Source!AL1581</f>
        <v>577.76</v>
      </c>
      <c r="G1682" s="38" t="str">
        <f>Source!DD1581</f>
        <v/>
      </c>
      <c r="H1682" s="37">
        <f>ROUND(Source!AC1581*Source!I1581, 2)</f>
        <v>21.77</v>
      </c>
      <c r="I1682" s="38"/>
      <c r="J1682" s="38">
        <f>IF(Source!BC1581&lt;&gt; 0, Source!BC1581, 1)</f>
        <v>1</v>
      </c>
      <c r="K1682" s="37">
        <f>Source!P1581</f>
        <v>21.77</v>
      </c>
      <c r="L1682" s="39"/>
    </row>
    <row r="1683" spans="1:32" ht="14.25">
      <c r="A1683" s="16"/>
      <c r="B1683" s="58"/>
      <c r="C1683" s="58" t="s">
        <v>983</v>
      </c>
      <c r="D1683" s="36" t="s">
        <v>984</v>
      </c>
      <c r="E1683" s="22">
        <f>Source!BZ1581</f>
        <v>128</v>
      </c>
      <c r="F1683" s="167" t="str">
        <f>CONCATENATE(" )", Source!DL1581, Source!FT1581, "=", Source!FX1581)</f>
        <v xml:space="preserve"> )*0,9=115,2</v>
      </c>
      <c r="G1683" s="168"/>
      <c r="H1683" s="37">
        <f>SUM(S1677:S1685)</f>
        <v>42.9</v>
      </c>
      <c r="I1683" s="41"/>
      <c r="J1683" s="32">
        <f>Source!AT1581</f>
        <v>115</v>
      </c>
      <c r="K1683" s="37">
        <f>SUM(T1677:T1685)</f>
        <v>42.83</v>
      </c>
      <c r="L1683" s="39"/>
    </row>
    <row r="1684" spans="1:32" ht="14.25">
      <c r="A1684" s="16"/>
      <c r="B1684" s="58"/>
      <c r="C1684" s="58" t="s">
        <v>985</v>
      </c>
      <c r="D1684" s="36" t="s">
        <v>984</v>
      </c>
      <c r="E1684" s="22">
        <f>Source!CA1581</f>
        <v>83</v>
      </c>
      <c r="F1684" s="167" t="str">
        <f>CONCATENATE(" )", Source!DM1581, Source!FU1581, "=", Source!FY1581)</f>
        <v xml:space="preserve"> )*0,85=70,55</v>
      </c>
      <c r="G1684" s="168"/>
      <c r="H1684" s="37">
        <f>SUM(U1677:U1685)</f>
        <v>26.27</v>
      </c>
      <c r="I1684" s="41"/>
      <c r="J1684" s="32">
        <f>Source!AU1581</f>
        <v>71</v>
      </c>
      <c r="K1684" s="37">
        <f>SUM(V1677:V1685)</f>
        <v>26.44</v>
      </c>
      <c r="L1684" s="39"/>
    </row>
    <row r="1685" spans="1:32" ht="14.25">
      <c r="A1685" s="59"/>
      <c r="B1685" s="60"/>
      <c r="C1685" s="60" t="s">
        <v>986</v>
      </c>
      <c r="D1685" s="42" t="s">
        <v>987</v>
      </c>
      <c r="E1685" s="43">
        <f>Source!AQ1581</f>
        <v>80.88</v>
      </c>
      <c r="F1685" s="44"/>
      <c r="G1685" s="45" t="str">
        <f>Source!DI1581</f>
        <v>)*1,2)*1,15</v>
      </c>
      <c r="H1685" s="44"/>
      <c r="I1685" s="45"/>
      <c r="J1685" s="45"/>
      <c r="K1685" s="44"/>
      <c r="L1685" s="46">
        <f>Source!U1581</f>
        <v>4.2056305919999994</v>
      </c>
    </row>
    <row r="1686" spans="1:32" ht="15">
      <c r="G1686" s="166">
        <f>H1679+H1680+H1682+H1683+H1684</f>
        <v>133.42000000000002</v>
      </c>
      <c r="H1686" s="166"/>
      <c r="J1686" s="166">
        <f>K1679+K1680+K1682+K1683+K1684</f>
        <v>133.52000000000001</v>
      </c>
      <c r="K1686" s="166"/>
      <c r="L1686" s="47">
        <f>Source!U1581</f>
        <v>4.2056305919999994</v>
      </c>
      <c r="O1686" s="26">
        <f>G1686</f>
        <v>133.42000000000002</v>
      </c>
      <c r="P1686" s="26">
        <f>J1686</f>
        <v>133.52000000000001</v>
      </c>
      <c r="Q1686" s="26">
        <f>L1686</f>
        <v>4.2056305919999994</v>
      </c>
      <c r="W1686">
        <f>IF(Source!BI1581&lt;=1,H1679+H1680+H1682+H1683+H1684, 0)</f>
        <v>133.42000000000002</v>
      </c>
      <c r="X1686">
        <f>IF(Source!BI1581=2,H1679+H1680+H1682+H1683+H1684, 0)</f>
        <v>0</v>
      </c>
      <c r="Y1686">
        <f>IF(Source!BI1581=3,H1679+H1680+H1682+H1683+H1684, 0)</f>
        <v>0</v>
      </c>
      <c r="Z1686">
        <f>IF(Source!BI1581=4,H1679+H1680+H1682+H1683+H1684, 0)</f>
        <v>0</v>
      </c>
    </row>
    <row r="1687" spans="1:32" ht="42.75">
      <c r="A1687" s="59" t="str">
        <f>Source!E1583</f>
        <v>313</v>
      </c>
      <c r="B1687" s="60" t="str">
        <f>Source!F1583</f>
        <v>19.1.01.03-0082</v>
      </c>
      <c r="C1687" s="60" t="str">
        <f>Source!G1583</f>
        <v>Воздуховоды из оцинкованной стали толщиной 1,0 мм, диаметром до 1000 мм</v>
      </c>
      <c r="D1687" s="42" t="str">
        <f>Source!H1583</f>
        <v>м2</v>
      </c>
      <c r="E1687" s="43">
        <f>Source!I1583</f>
        <v>3.7679999999999998</v>
      </c>
      <c r="F1687" s="44">
        <f>Source!AL1583</f>
        <v>102.06</v>
      </c>
      <c r="G1687" s="45" t="str">
        <f>Source!DD1583</f>
        <v/>
      </c>
      <c r="H1687" s="44">
        <f>ROUND(Source!AC1583*Source!I1583, 2)</f>
        <v>384.56</v>
      </c>
      <c r="I1687" s="45" t="str">
        <f>Source!BO1583</f>
        <v/>
      </c>
      <c r="J1687" s="45">
        <f>IF(Source!BC1583&lt;&gt; 0, Source!BC1583, 1)</f>
        <v>1</v>
      </c>
      <c r="K1687" s="44">
        <f>Source!P1583</f>
        <v>384.56</v>
      </c>
      <c r="L1687" s="48"/>
      <c r="S1687">
        <f>ROUND((Source!FX1583/100)*((ROUND(Source!AF1583*Source!I1583, 2)+ROUND(Source!AE1583*Source!I1583, 2))), 2)</f>
        <v>0</v>
      </c>
      <c r="T1687">
        <f>Source!X1583</f>
        <v>0</v>
      </c>
      <c r="U1687">
        <f>ROUND((Source!FY1583/100)*((ROUND(Source!AF1583*Source!I1583, 2)+ROUND(Source!AE1583*Source!I1583, 2))), 2)</f>
        <v>0</v>
      </c>
      <c r="V1687">
        <f>Source!Y1583</f>
        <v>0</v>
      </c>
    </row>
    <row r="1688" spans="1:32" ht="15">
      <c r="G1688" s="166">
        <f>H1687</f>
        <v>384.56</v>
      </c>
      <c r="H1688" s="166"/>
      <c r="J1688" s="166">
        <f>K1687</f>
        <v>384.56</v>
      </c>
      <c r="K1688" s="166"/>
      <c r="L1688" s="47">
        <f>Source!U1583</f>
        <v>0</v>
      </c>
      <c r="O1688" s="26">
        <f>G1688</f>
        <v>384.56</v>
      </c>
      <c r="P1688" s="26">
        <f>J1688</f>
        <v>384.56</v>
      </c>
      <c r="Q1688" s="26">
        <f>L1688</f>
        <v>0</v>
      </c>
      <c r="W1688">
        <f>IF(Source!BI1583&lt;=1,H1687, 0)</f>
        <v>384.56</v>
      </c>
      <c r="X1688">
        <f>IF(Source!BI1583=2,H1687, 0)</f>
        <v>0</v>
      </c>
      <c r="Y1688">
        <f>IF(Source!BI1583=3,H1687, 0)</f>
        <v>0</v>
      </c>
      <c r="Z1688">
        <f>IF(Source!BI1583=4,H1687, 0)</f>
        <v>0</v>
      </c>
    </row>
    <row r="1689" spans="1:32" ht="68.25">
      <c r="A1689" s="59" t="str">
        <f>Source!E1585</f>
        <v>314</v>
      </c>
      <c r="B1689" s="60" t="str">
        <f>Source!F1585</f>
        <v>прайс</v>
      </c>
      <c r="C1689" s="60" t="s">
        <v>1087</v>
      </c>
      <c r="D1689" s="42" t="str">
        <f>Source!H1585</f>
        <v>шт.</v>
      </c>
      <c r="E1689" s="43">
        <f>Source!I1585</f>
        <v>1</v>
      </c>
      <c r="F1689" s="44">
        <f>Source!AL1585</f>
        <v>21.470000000000002</v>
      </c>
      <c r="G1689" s="45" t="str">
        <f>Source!DD1585</f>
        <v/>
      </c>
      <c r="H1689" s="44">
        <f>ROUND(Source!AC1585*Source!I1585, 2)</f>
        <v>21.47</v>
      </c>
      <c r="I1689" s="45" t="str">
        <f>Source!BO1585</f>
        <v/>
      </c>
      <c r="J1689" s="45">
        <f>IF(Source!BC1585&lt;&gt; 0, Source!BC1585, 1)</f>
        <v>1</v>
      </c>
      <c r="K1689" s="44">
        <f>Source!P1585</f>
        <v>21.47</v>
      </c>
      <c r="L1689" s="48"/>
      <c r="S1689">
        <f>ROUND((Source!FX1585/100)*((ROUND(Source!AF1585*Source!I1585, 2)+ROUND(Source!AE1585*Source!I1585, 2))), 2)</f>
        <v>0</v>
      </c>
      <c r="T1689">
        <f>Source!X1585</f>
        <v>0</v>
      </c>
      <c r="U1689">
        <f>ROUND((Source!FY1585/100)*((ROUND(Source!AF1585*Source!I1585, 2)+ROUND(Source!AE1585*Source!I1585, 2))), 2)</f>
        <v>0</v>
      </c>
      <c r="V1689">
        <f>Source!Y1585</f>
        <v>0</v>
      </c>
    </row>
    <row r="1690" spans="1:32" ht="15">
      <c r="G1690" s="166">
        <f>H1689</f>
        <v>21.47</v>
      </c>
      <c r="H1690" s="166"/>
      <c r="J1690" s="166">
        <f>K1689</f>
        <v>21.47</v>
      </c>
      <c r="K1690" s="166"/>
      <c r="L1690" s="47">
        <f>Source!U1585</f>
        <v>0</v>
      </c>
      <c r="O1690" s="26">
        <f>G1690</f>
        <v>21.47</v>
      </c>
      <c r="P1690" s="26">
        <f>J1690</f>
        <v>21.47</v>
      </c>
      <c r="Q1690" s="26">
        <f>L1690</f>
        <v>0</v>
      </c>
      <c r="W1690">
        <f>IF(Source!BI1585&lt;=1,H1689, 0)</f>
        <v>21.47</v>
      </c>
      <c r="X1690">
        <f>IF(Source!BI1585=2,H1689, 0)</f>
        <v>0</v>
      </c>
      <c r="Y1690">
        <f>IF(Source!BI1585=3,H1689, 0)</f>
        <v>0</v>
      </c>
      <c r="Z1690">
        <f>IF(Source!BI1585=4,H1689, 0)</f>
        <v>0</v>
      </c>
    </row>
    <row r="1691" spans="1:32" ht="68.25">
      <c r="A1691" s="59" t="str">
        <f>Source!E1587</f>
        <v>315</v>
      </c>
      <c r="B1691" s="60" t="str">
        <f>Source!F1587</f>
        <v>прайс</v>
      </c>
      <c r="C1691" s="60" t="s">
        <v>1073</v>
      </c>
      <c r="D1691" s="42" t="str">
        <f>Source!H1587</f>
        <v>шт.</v>
      </c>
      <c r="E1691" s="43">
        <f>Source!I1587</f>
        <v>2</v>
      </c>
      <c r="F1691" s="44">
        <f>Source!AL1587</f>
        <v>124.67999999999999</v>
      </c>
      <c r="G1691" s="45" t="str">
        <f>Source!DD1587</f>
        <v/>
      </c>
      <c r="H1691" s="44">
        <f>ROUND(Source!AC1587*Source!I1587, 2)</f>
        <v>249.36</v>
      </c>
      <c r="I1691" s="45" t="str">
        <f>Source!BO1587</f>
        <v/>
      </c>
      <c r="J1691" s="45">
        <f>IF(Source!BC1587&lt;&gt; 0, Source!BC1587, 1)</f>
        <v>1</v>
      </c>
      <c r="K1691" s="44">
        <f>Source!P1587</f>
        <v>249.36</v>
      </c>
      <c r="L1691" s="48"/>
      <c r="S1691">
        <f>ROUND((Source!FX1587/100)*((ROUND(Source!AF1587*Source!I1587, 2)+ROUND(Source!AE1587*Source!I1587, 2))), 2)</f>
        <v>0</v>
      </c>
      <c r="T1691">
        <f>Source!X1587</f>
        <v>0</v>
      </c>
      <c r="U1691">
        <f>ROUND((Source!FY1587/100)*((ROUND(Source!AF1587*Source!I1587, 2)+ROUND(Source!AE1587*Source!I1587, 2))), 2)</f>
        <v>0</v>
      </c>
      <c r="V1691">
        <f>Source!Y1587</f>
        <v>0</v>
      </c>
    </row>
    <row r="1692" spans="1:32" ht="15">
      <c r="G1692" s="166">
        <f>H1691</f>
        <v>249.36</v>
      </c>
      <c r="H1692" s="166"/>
      <c r="J1692" s="166">
        <f>K1691</f>
        <v>249.36</v>
      </c>
      <c r="K1692" s="166"/>
      <c r="L1692" s="47">
        <f>Source!U1587</f>
        <v>0</v>
      </c>
      <c r="O1692" s="26">
        <f>G1692</f>
        <v>249.36</v>
      </c>
      <c r="P1692" s="26">
        <f>J1692</f>
        <v>249.36</v>
      </c>
      <c r="Q1692" s="26">
        <f>L1692</f>
        <v>0</v>
      </c>
      <c r="W1692">
        <f>IF(Source!BI1587&lt;=1,H1691, 0)</f>
        <v>249.36</v>
      </c>
      <c r="X1692">
        <f>IF(Source!BI1587=2,H1691, 0)</f>
        <v>0</v>
      </c>
      <c r="Y1692">
        <f>IF(Source!BI1587=3,H1691, 0)</f>
        <v>0</v>
      </c>
      <c r="Z1692">
        <f>IF(Source!BI1587=4,H1691, 0)</f>
        <v>0</v>
      </c>
    </row>
    <row r="1694" spans="1:32" ht="15">
      <c r="A1694" s="171" t="str">
        <f>CONCATENATE("Итого по разделу: ",IF(Source!G1589&lt;&gt;"Новый раздел", Source!G1589, ""))</f>
        <v>Итого по разделу: 27.Система ПД7.2(сетевые элементы)</v>
      </c>
      <c r="B1694" s="171"/>
      <c r="C1694" s="171"/>
      <c r="D1694" s="171"/>
      <c r="E1694" s="171"/>
      <c r="F1694" s="171"/>
      <c r="G1694" s="159">
        <f>SUM(O1635:O1693)</f>
        <v>3887.73</v>
      </c>
      <c r="H1694" s="159"/>
      <c r="I1694" s="35"/>
      <c r="J1694" s="159">
        <f>SUM(P1635:P1693)</f>
        <v>3888.35</v>
      </c>
      <c r="K1694" s="159"/>
      <c r="L1694" s="47">
        <f>SUM(Q1635:Q1693)</f>
        <v>24.60103699199999</v>
      </c>
      <c r="AF1694" s="63" t="str">
        <f>CONCATENATE("Итого по разделу: ",IF(Source!G1589&lt;&gt;"Новый раздел", Source!G1589, ""))</f>
        <v>Итого по разделу: 27.Система ПД7.2(сетевые элементы)</v>
      </c>
    </row>
    <row r="1698" spans="1:26" ht="16.5">
      <c r="A1698" s="169" t="str">
        <f>CONCATENATE("Раздел: ",IF(Source!G1619&lt;&gt;"Новый раздел", Source!G1619, ""))</f>
        <v>Раздел: 28.Система ПД9(сетевые элементы)</v>
      </c>
      <c r="B1698" s="169"/>
      <c r="C1698" s="169"/>
      <c r="D1698" s="169"/>
      <c r="E1698" s="169"/>
      <c r="F1698" s="169"/>
      <c r="G1698" s="169"/>
      <c r="H1698" s="169"/>
      <c r="I1698" s="169"/>
      <c r="J1698" s="169"/>
      <c r="K1698" s="169"/>
      <c r="L1698" s="169"/>
    </row>
    <row r="1699" spans="1:26" ht="105">
      <c r="A1699" s="16" t="str">
        <f>Source!E1624</f>
        <v>316</v>
      </c>
      <c r="B1699" s="58" t="s">
        <v>1025</v>
      </c>
      <c r="C1699" s="58" t="str">
        <f>Source!G1624</f>
        <v>Установка клапанов огнезадерживающих с ручной регулировкой периметром до 1600 мм</v>
      </c>
      <c r="D1699" s="36" t="str">
        <f>Source!H1624</f>
        <v>ШТ</v>
      </c>
      <c r="E1699" s="22">
        <f>Source!I1624</f>
        <v>3</v>
      </c>
      <c r="F1699" s="37">
        <f>Source!AL1624+Source!AM1624+Source!AO1624</f>
        <v>55.010000000000005</v>
      </c>
      <c r="G1699" s="38"/>
      <c r="H1699" s="37"/>
      <c r="I1699" s="38" t="str">
        <f>Source!BO1624</f>
        <v/>
      </c>
      <c r="J1699" s="38"/>
      <c r="K1699" s="37"/>
      <c r="L1699" s="39"/>
      <c r="S1699">
        <f>ROUND((Source!FX1624/100)*((ROUND(Source!AF1624*Source!I1624, 2)+ROUND(Source!AE1624*Source!I1624, 2))), 2)</f>
        <v>174.49</v>
      </c>
      <c r="T1699">
        <f>Source!X1624</f>
        <v>174.19</v>
      </c>
      <c r="U1699">
        <f>ROUND((Source!FY1624/100)*((ROUND(Source!AF1624*Source!I1624, 2)+ROUND(Source!AE1624*Source!I1624, 2))), 2)</f>
        <v>106.86</v>
      </c>
      <c r="V1699">
        <f>Source!Y1624</f>
        <v>107.54</v>
      </c>
    </row>
    <row r="1700" spans="1:26" ht="14.25">
      <c r="A1700" s="16"/>
      <c r="B1700" s="58"/>
      <c r="C1700" s="58" t="s">
        <v>980</v>
      </c>
      <c r="D1700" s="36"/>
      <c r="E1700" s="22"/>
      <c r="F1700" s="37">
        <f>Source!AO1624</f>
        <v>36.46</v>
      </c>
      <c r="G1700" s="38" t="str">
        <f>Source!DG1624</f>
        <v>)*1,2)*1,15</v>
      </c>
      <c r="H1700" s="37">
        <f>ROUND(Source!AF1624*Source!I1624, 2)</f>
        <v>150.93</v>
      </c>
      <c r="I1700" s="38"/>
      <c r="J1700" s="38">
        <f>IF(Source!BA1624&lt;&gt; 0, Source!BA1624, 1)</f>
        <v>1</v>
      </c>
      <c r="K1700" s="37">
        <f>Source!S1624</f>
        <v>150.93</v>
      </c>
      <c r="L1700" s="39"/>
      <c r="R1700">
        <f>H1700</f>
        <v>150.93</v>
      </c>
    </row>
    <row r="1701" spans="1:26" ht="14.25">
      <c r="A1701" s="16"/>
      <c r="B1701" s="58"/>
      <c r="C1701" s="58" t="s">
        <v>104</v>
      </c>
      <c r="D1701" s="36"/>
      <c r="E1701" s="22"/>
      <c r="F1701" s="37">
        <f>Source!AM1624</f>
        <v>3.81</v>
      </c>
      <c r="G1701" s="38" t="str">
        <f>Source!DE1624</f>
        <v>)*1,2)*1,25</v>
      </c>
      <c r="H1701" s="37">
        <f>ROUND(Source!AD1624*Source!I1624, 2)</f>
        <v>17.16</v>
      </c>
      <c r="I1701" s="38"/>
      <c r="J1701" s="38">
        <f>IF(Source!BB1624&lt;&gt; 0, Source!BB1624, 1)</f>
        <v>1</v>
      </c>
      <c r="K1701" s="37">
        <f>Source!Q1624</f>
        <v>17.16</v>
      </c>
      <c r="L1701" s="39"/>
    </row>
    <row r="1702" spans="1:26" ht="14.25">
      <c r="A1702" s="16"/>
      <c r="B1702" s="58"/>
      <c r="C1702" s="58" t="s">
        <v>981</v>
      </c>
      <c r="D1702" s="36"/>
      <c r="E1702" s="22"/>
      <c r="F1702" s="37">
        <f>Source!AN1624</f>
        <v>0.12</v>
      </c>
      <c r="G1702" s="38" t="str">
        <f>Source!DF1624</f>
        <v>)*1,2)*1,25</v>
      </c>
      <c r="H1702" s="40">
        <f>ROUND(Source!AE1624*Source!I1624, 2)</f>
        <v>0.54</v>
      </c>
      <c r="I1702" s="38"/>
      <c r="J1702" s="38">
        <f>IF(Source!BS1624&lt;&gt; 0, Source!BS1624, 1)</f>
        <v>1</v>
      </c>
      <c r="K1702" s="40">
        <f>Source!R1624</f>
        <v>0.54</v>
      </c>
      <c r="L1702" s="39"/>
      <c r="R1702">
        <f>H1702</f>
        <v>0.54</v>
      </c>
    </row>
    <row r="1703" spans="1:26" ht="14.25">
      <c r="A1703" s="16"/>
      <c r="B1703" s="58"/>
      <c r="C1703" s="58" t="s">
        <v>982</v>
      </c>
      <c r="D1703" s="36"/>
      <c r="E1703" s="22"/>
      <c r="F1703" s="37">
        <f>Source!AL1624</f>
        <v>14.74</v>
      </c>
      <c r="G1703" s="38" t="str">
        <f>Source!DD1624</f>
        <v/>
      </c>
      <c r="H1703" s="37">
        <f>ROUND(Source!AC1624*Source!I1624, 2)</f>
        <v>44.22</v>
      </c>
      <c r="I1703" s="38"/>
      <c r="J1703" s="38">
        <f>IF(Source!BC1624&lt;&gt; 0, Source!BC1624, 1)</f>
        <v>1</v>
      </c>
      <c r="K1703" s="37">
        <f>Source!P1624</f>
        <v>44.22</v>
      </c>
      <c r="L1703" s="39"/>
    </row>
    <row r="1704" spans="1:26" ht="14.25">
      <c r="A1704" s="16"/>
      <c r="B1704" s="58"/>
      <c r="C1704" s="58" t="s">
        <v>983</v>
      </c>
      <c r="D1704" s="36" t="s">
        <v>984</v>
      </c>
      <c r="E1704" s="22">
        <f>Source!BZ1624</f>
        <v>128</v>
      </c>
      <c r="F1704" s="167" t="str">
        <f>CONCATENATE(" )", Source!DL1624, Source!FT1624, "=", Source!FX1624)</f>
        <v xml:space="preserve"> )*0,9=115,2</v>
      </c>
      <c r="G1704" s="168"/>
      <c r="H1704" s="37">
        <f>SUM(S1699:S1706)</f>
        <v>174.49</v>
      </c>
      <c r="I1704" s="41"/>
      <c r="J1704" s="32">
        <f>Source!AT1624</f>
        <v>115</v>
      </c>
      <c r="K1704" s="37">
        <f>SUM(T1699:T1706)</f>
        <v>174.19</v>
      </c>
      <c r="L1704" s="39"/>
    </row>
    <row r="1705" spans="1:26" ht="14.25">
      <c r="A1705" s="16"/>
      <c r="B1705" s="58"/>
      <c r="C1705" s="58" t="s">
        <v>985</v>
      </c>
      <c r="D1705" s="36" t="s">
        <v>984</v>
      </c>
      <c r="E1705" s="22">
        <f>Source!CA1624</f>
        <v>83</v>
      </c>
      <c r="F1705" s="167" t="str">
        <f>CONCATENATE(" )", Source!DM1624, Source!FU1624, "=", Source!FY1624)</f>
        <v xml:space="preserve"> )*0,85=70,55</v>
      </c>
      <c r="G1705" s="168"/>
      <c r="H1705" s="37">
        <f>SUM(U1699:U1706)</f>
        <v>106.86</v>
      </c>
      <c r="I1705" s="41"/>
      <c r="J1705" s="32">
        <f>Source!AU1624</f>
        <v>71</v>
      </c>
      <c r="K1705" s="37">
        <f>SUM(V1699:V1706)</f>
        <v>107.54</v>
      </c>
      <c r="L1705" s="39"/>
    </row>
    <row r="1706" spans="1:26" ht="14.25">
      <c r="A1706" s="59"/>
      <c r="B1706" s="60"/>
      <c r="C1706" s="60" t="s">
        <v>986</v>
      </c>
      <c r="D1706" s="42" t="s">
        <v>987</v>
      </c>
      <c r="E1706" s="43">
        <f>Source!AQ1624</f>
        <v>4.0199999999999996</v>
      </c>
      <c r="F1706" s="44"/>
      <c r="G1706" s="45" t="str">
        <f>Source!DI1624</f>
        <v>)*1,2)*1,15</v>
      </c>
      <c r="H1706" s="44"/>
      <c r="I1706" s="45"/>
      <c r="J1706" s="45"/>
      <c r="K1706" s="44"/>
      <c r="L1706" s="46">
        <f>Source!U1624</f>
        <v>16.642799999999994</v>
      </c>
    </row>
    <row r="1707" spans="1:26" ht="15">
      <c r="G1707" s="166">
        <f>H1700+H1701+H1703+H1704+H1705</f>
        <v>493.66</v>
      </c>
      <c r="H1707" s="166"/>
      <c r="J1707" s="166">
        <f>K1700+K1701+K1703+K1704+K1705</f>
        <v>494.04</v>
      </c>
      <c r="K1707" s="166"/>
      <c r="L1707" s="47">
        <f>Source!U1624</f>
        <v>16.642799999999994</v>
      </c>
      <c r="O1707" s="26">
        <f>G1707</f>
        <v>493.66</v>
      </c>
      <c r="P1707" s="26">
        <f>J1707</f>
        <v>494.04</v>
      </c>
      <c r="Q1707" s="26">
        <f>L1707</f>
        <v>16.642799999999994</v>
      </c>
      <c r="W1707">
        <f>IF(Source!BI1624&lt;=1,H1700+H1701+H1703+H1704+H1705, 0)</f>
        <v>493.66</v>
      </c>
      <c r="X1707">
        <f>IF(Source!BI1624=2,H1700+H1701+H1703+H1704+H1705, 0)</f>
        <v>0</v>
      </c>
      <c r="Y1707">
        <f>IF(Source!BI1624=3,H1700+H1701+H1703+H1704+H1705, 0)</f>
        <v>0</v>
      </c>
      <c r="Z1707">
        <f>IF(Source!BI1624=4,H1700+H1701+H1703+H1704+H1705, 0)</f>
        <v>0</v>
      </c>
    </row>
    <row r="1708" spans="1:26" ht="28.5">
      <c r="A1708" s="16" t="str">
        <f>Source!E1626</f>
        <v>317</v>
      </c>
      <c r="B1708" s="58" t="str">
        <f>Source!F1626</f>
        <v>08.1.03.04-0001</v>
      </c>
      <c r="C1708" s="58" t="str">
        <f>Source!G1626</f>
        <v>Блочки</v>
      </c>
      <c r="D1708" s="36" t="str">
        <f>Source!H1626</f>
        <v>10 шт.</v>
      </c>
      <c r="E1708" s="22">
        <f>Source!I1626</f>
        <v>0.6</v>
      </c>
      <c r="F1708" s="37">
        <f>Source!AL1626</f>
        <v>228</v>
      </c>
      <c r="G1708" s="38" t="str">
        <f>Source!DD1626</f>
        <v/>
      </c>
      <c r="H1708" s="37">
        <f>ROUND(Source!AC1626*Source!I1626, 2)</f>
        <v>136.80000000000001</v>
      </c>
      <c r="I1708" s="38" t="str">
        <f>Source!BO1626</f>
        <v/>
      </c>
      <c r="J1708" s="38">
        <f>IF(Source!BC1626&lt;&gt; 0, Source!BC1626, 1)</f>
        <v>1</v>
      </c>
      <c r="K1708" s="37">
        <f>Source!P1626</f>
        <v>136.80000000000001</v>
      </c>
      <c r="L1708" s="39"/>
      <c r="S1708">
        <f>ROUND((Source!FX1626/100)*((ROUND(Source!AF1626*Source!I1626, 2)+ROUND(Source!AE1626*Source!I1626, 2))), 2)</f>
        <v>0</v>
      </c>
      <c r="T1708">
        <f>Source!X1626</f>
        <v>0</v>
      </c>
      <c r="U1708">
        <f>ROUND((Source!FY1626/100)*((ROUND(Source!AF1626*Source!I1626, 2)+ROUND(Source!AE1626*Source!I1626, 2))), 2)</f>
        <v>0</v>
      </c>
      <c r="V1708">
        <f>Source!Y1626</f>
        <v>0</v>
      </c>
    </row>
    <row r="1709" spans="1:26">
      <c r="A1709" s="30"/>
      <c r="B1709" s="30"/>
      <c r="C1709" s="31" t="str">
        <f>"Объем: "&amp;Source!I1626&amp;"=6/"&amp;"10"</f>
        <v>Объем: 0,6=6/10</v>
      </c>
      <c r="D1709" s="30"/>
      <c r="E1709" s="30"/>
      <c r="F1709" s="30"/>
      <c r="G1709" s="30"/>
      <c r="H1709" s="30"/>
      <c r="I1709" s="30"/>
      <c r="J1709" s="30"/>
      <c r="K1709" s="30"/>
      <c r="L1709" s="30"/>
    </row>
    <row r="1710" spans="1:26" ht="15">
      <c r="G1710" s="166">
        <f>H1708</f>
        <v>136.80000000000001</v>
      </c>
      <c r="H1710" s="166"/>
      <c r="J1710" s="166">
        <f>K1708</f>
        <v>136.80000000000001</v>
      </c>
      <c r="K1710" s="166"/>
      <c r="L1710" s="47">
        <f>Source!U1626</f>
        <v>0</v>
      </c>
      <c r="O1710" s="26">
        <f>G1710</f>
        <v>136.80000000000001</v>
      </c>
      <c r="P1710" s="26">
        <f>J1710</f>
        <v>136.80000000000001</v>
      </c>
      <c r="Q1710" s="26">
        <f>L1710</f>
        <v>0</v>
      </c>
      <c r="W1710">
        <f>IF(Source!BI1626&lt;=1,H1708, 0)</f>
        <v>136.80000000000001</v>
      </c>
      <c r="X1710">
        <f>IF(Source!BI1626=2,H1708, 0)</f>
        <v>0</v>
      </c>
      <c r="Y1710">
        <f>IF(Source!BI1626=3,H1708, 0)</f>
        <v>0</v>
      </c>
      <c r="Z1710">
        <f>IF(Source!BI1626=4,H1708, 0)</f>
        <v>0</v>
      </c>
    </row>
    <row r="1711" spans="1:26" ht="28.5">
      <c r="A1711" s="59" t="str">
        <f>Source!E1628</f>
        <v>318</v>
      </c>
      <c r="B1711" s="60" t="str">
        <f>Source!F1628</f>
        <v>20.1.02.19-0015</v>
      </c>
      <c r="C1711" s="60" t="str">
        <f>Source!G1628</f>
        <v>Трос стальной</v>
      </c>
      <c r="D1711" s="42" t="str">
        <f>Source!H1628</f>
        <v>м</v>
      </c>
      <c r="E1711" s="43">
        <f>Source!I1628</f>
        <v>27.9</v>
      </c>
      <c r="F1711" s="44">
        <f>Source!AL1628</f>
        <v>12.03</v>
      </c>
      <c r="G1711" s="45" t="str">
        <f>Source!DD1628</f>
        <v/>
      </c>
      <c r="H1711" s="44">
        <f>ROUND(Source!AC1628*Source!I1628, 2)</f>
        <v>335.64</v>
      </c>
      <c r="I1711" s="45" t="str">
        <f>Source!BO1628</f>
        <v/>
      </c>
      <c r="J1711" s="45">
        <f>IF(Source!BC1628&lt;&gt; 0, Source!BC1628, 1)</f>
        <v>1</v>
      </c>
      <c r="K1711" s="44">
        <f>Source!P1628</f>
        <v>335.64</v>
      </c>
      <c r="L1711" s="48"/>
      <c r="S1711">
        <f>ROUND((Source!FX1628/100)*((ROUND(Source!AF1628*Source!I1628, 2)+ROUND(Source!AE1628*Source!I1628, 2))), 2)</f>
        <v>0</v>
      </c>
      <c r="T1711">
        <f>Source!X1628</f>
        <v>0</v>
      </c>
      <c r="U1711">
        <f>ROUND((Source!FY1628/100)*((ROUND(Source!AF1628*Source!I1628, 2)+ROUND(Source!AE1628*Source!I1628, 2))), 2)</f>
        <v>0</v>
      </c>
      <c r="V1711">
        <f>Source!Y1628</f>
        <v>0</v>
      </c>
    </row>
    <row r="1712" spans="1:26" ht="15">
      <c r="G1712" s="166">
        <f>H1711</f>
        <v>335.64</v>
      </c>
      <c r="H1712" s="166"/>
      <c r="J1712" s="166">
        <f>K1711</f>
        <v>335.64</v>
      </c>
      <c r="K1712" s="166"/>
      <c r="L1712" s="47">
        <f>Source!U1628</f>
        <v>0</v>
      </c>
      <c r="O1712" s="26">
        <f>G1712</f>
        <v>335.64</v>
      </c>
      <c r="P1712" s="26">
        <f>J1712</f>
        <v>335.64</v>
      </c>
      <c r="Q1712" s="26">
        <f>L1712</f>
        <v>0</v>
      </c>
      <c r="W1712">
        <f>IF(Source!BI1628&lt;=1,H1711, 0)</f>
        <v>0</v>
      </c>
      <c r="X1712">
        <f>IF(Source!BI1628=2,H1711, 0)</f>
        <v>335.64</v>
      </c>
      <c r="Y1712">
        <f>IF(Source!BI1628=3,H1711, 0)</f>
        <v>0</v>
      </c>
      <c r="Z1712">
        <f>IF(Source!BI1628=4,H1711, 0)</f>
        <v>0</v>
      </c>
    </row>
    <row r="1713" spans="1:26" ht="68.25">
      <c r="A1713" s="59" t="str">
        <f>Source!E1630</f>
        <v>319</v>
      </c>
      <c r="B1713" s="60" t="str">
        <f>Source!F1630</f>
        <v>прайс</v>
      </c>
      <c r="C1713" s="60" t="s">
        <v>1079</v>
      </c>
      <c r="D1713" s="42" t="str">
        <f>Source!H1630</f>
        <v>шт.</v>
      </c>
      <c r="E1713" s="43">
        <f>Source!I1630</f>
        <v>2</v>
      </c>
      <c r="F1713" s="44">
        <f>Source!AL1630</f>
        <v>1338.96</v>
      </c>
      <c r="G1713" s="45" t="str">
        <f>Source!DD1630</f>
        <v/>
      </c>
      <c r="H1713" s="44">
        <f>ROUND(Source!AC1630*Source!I1630, 2)</f>
        <v>2677.92</v>
      </c>
      <c r="I1713" s="45" t="str">
        <f>Source!BO1630</f>
        <v/>
      </c>
      <c r="J1713" s="45">
        <f>IF(Source!BC1630&lt;&gt; 0, Source!BC1630, 1)</f>
        <v>1</v>
      </c>
      <c r="K1713" s="44">
        <f>Source!P1630</f>
        <v>2677.92</v>
      </c>
      <c r="L1713" s="48"/>
      <c r="S1713">
        <f>ROUND((Source!FX1630/100)*((ROUND(Source!AF1630*Source!I1630, 2)+ROUND(Source!AE1630*Source!I1630, 2))), 2)</f>
        <v>0</v>
      </c>
      <c r="T1713">
        <f>Source!X1630</f>
        <v>0</v>
      </c>
      <c r="U1713">
        <f>ROUND((Source!FY1630/100)*((ROUND(Source!AF1630*Source!I1630, 2)+ROUND(Source!AE1630*Source!I1630, 2))), 2)</f>
        <v>0</v>
      </c>
      <c r="V1713">
        <f>Source!Y1630</f>
        <v>0</v>
      </c>
    </row>
    <row r="1714" spans="1:26" ht="15">
      <c r="G1714" s="166">
        <f>H1713</f>
        <v>2677.92</v>
      </c>
      <c r="H1714" s="166"/>
      <c r="J1714" s="166">
        <f>K1713</f>
        <v>2677.92</v>
      </c>
      <c r="K1714" s="166"/>
      <c r="L1714" s="47">
        <f>Source!U1630</f>
        <v>0</v>
      </c>
      <c r="O1714" s="26">
        <f>G1714</f>
        <v>2677.92</v>
      </c>
      <c r="P1714" s="26">
        <f>J1714</f>
        <v>2677.92</v>
      </c>
      <c r="Q1714" s="26">
        <f>L1714</f>
        <v>0</v>
      </c>
      <c r="W1714">
        <f>IF(Source!BI1630&lt;=1,H1713, 0)</f>
        <v>2677.92</v>
      </c>
      <c r="X1714">
        <f>IF(Source!BI1630=2,H1713, 0)</f>
        <v>0</v>
      </c>
      <c r="Y1714">
        <f>IF(Source!BI1630=3,H1713, 0)</f>
        <v>0</v>
      </c>
      <c r="Z1714">
        <f>IF(Source!BI1630=4,H1713, 0)</f>
        <v>0</v>
      </c>
    </row>
    <row r="1715" spans="1:26" ht="68.25">
      <c r="A1715" s="59" t="str">
        <f>Source!E1632</f>
        <v>320</v>
      </c>
      <c r="B1715" s="60" t="str">
        <f>Source!F1632</f>
        <v>прайс</v>
      </c>
      <c r="C1715" s="60" t="s">
        <v>1080</v>
      </c>
      <c r="D1715" s="42" t="str">
        <f>Source!H1632</f>
        <v>шт.</v>
      </c>
      <c r="E1715" s="43">
        <f>Source!I1632</f>
        <v>1</v>
      </c>
      <c r="F1715" s="44">
        <f>Source!AL1632</f>
        <v>1235.96</v>
      </c>
      <c r="G1715" s="45" t="str">
        <f>Source!DD1632</f>
        <v/>
      </c>
      <c r="H1715" s="44">
        <f>ROUND(Source!AC1632*Source!I1632, 2)</f>
        <v>1235.96</v>
      </c>
      <c r="I1715" s="45" t="str">
        <f>Source!BO1632</f>
        <v/>
      </c>
      <c r="J1715" s="45">
        <f>IF(Source!BC1632&lt;&gt; 0, Source!BC1632, 1)</f>
        <v>1</v>
      </c>
      <c r="K1715" s="44">
        <f>Source!P1632</f>
        <v>1235.96</v>
      </c>
      <c r="L1715" s="48"/>
      <c r="S1715">
        <f>ROUND((Source!FX1632/100)*((ROUND(Source!AF1632*Source!I1632, 2)+ROUND(Source!AE1632*Source!I1632, 2))), 2)</f>
        <v>0</v>
      </c>
      <c r="T1715">
        <f>Source!X1632</f>
        <v>0</v>
      </c>
      <c r="U1715">
        <f>ROUND((Source!FY1632/100)*((ROUND(Source!AF1632*Source!I1632, 2)+ROUND(Source!AE1632*Source!I1632, 2))), 2)</f>
        <v>0</v>
      </c>
      <c r="V1715">
        <f>Source!Y1632</f>
        <v>0</v>
      </c>
    </row>
    <row r="1716" spans="1:26" ht="15">
      <c r="G1716" s="166">
        <f>H1715</f>
        <v>1235.96</v>
      </c>
      <c r="H1716" s="166"/>
      <c r="J1716" s="166">
        <f>K1715</f>
        <v>1235.96</v>
      </c>
      <c r="K1716" s="166"/>
      <c r="L1716" s="47">
        <f>Source!U1632</f>
        <v>0</v>
      </c>
      <c r="O1716" s="26">
        <f>G1716</f>
        <v>1235.96</v>
      </c>
      <c r="P1716" s="26">
        <f>J1716</f>
        <v>1235.96</v>
      </c>
      <c r="Q1716" s="26">
        <f>L1716</f>
        <v>0</v>
      </c>
      <c r="W1716">
        <f>IF(Source!BI1632&lt;=1,H1715, 0)</f>
        <v>1235.96</v>
      </c>
      <c r="X1716">
        <f>IF(Source!BI1632=2,H1715, 0)</f>
        <v>0</v>
      </c>
      <c r="Y1716">
        <f>IF(Source!BI1632=3,H1715, 0)</f>
        <v>0</v>
      </c>
      <c r="Z1716">
        <f>IF(Source!BI1632=4,H1715, 0)</f>
        <v>0</v>
      </c>
    </row>
    <row r="1717" spans="1:26" ht="105">
      <c r="A1717" s="16" t="str">
        <f>Source!E1634</f>
        <v>321</v>
      </c>
      <c r="B1717" s="58" t="s">
        <v>1051</v>
      </c>
      <c r="C1717" s="58" t="str">
        <f>Source!G1634</f>
        <v>Обертывание поверхности изоляции рулонными материалами насухо с проклейкой швов</v>
      </c>
      <c r="D1717" s="36" t="str">
        <f>Source!H1634</f>
        <v>100 м2</v>
      </c>
      <c r="E1717" s="22">
        <f>Source!I1634</f>
        <v>0.2</v>
      </c>
      <c r="F1717" s="37">
        <f>Source!AL1634+Source!AM1634+Source!AO1634</f>
        <v>824.45</v>
      </c>
      <c r="G1717" s="38"/>
      <c r="H1717" s="37"/>
      <c r="I1717" s="38" t="str">
        <f>Source!BO1634</f>
        <v/>
      </c>
      <c r="J1717" s="38"/>
      <c r="K1717" s="37"/>
      <c r="L1717" s="39"/>
      <c r="S1717">
        <f>ROUND((Source!FX1634/100)*((ROUND(Source!AF1634*Source!I1634, 2)+ROUND(Source!AE1634*Source!I1634, 2))), 2)</f>
        <v>70.11</v>
      </c>
      <c r="T1717">
        <f>Source!X1634</f>
        <v>70.11</v>
      </c>
      <c r="U1717">
        <f>ROUND((Source!FY1634/100)*((ROUND(Source!AF1634*Source!I1634, 2)+ROUND(Source!AE1634*Source!I1634, 2))), 2)</f>
        <v>46.35</v>
      </c>
      <c r="V1717">
        <f>Source!Y1634</f>
        <v>46.74</v>
      </c>
    </row>
    <row r="1718" spans="1:26">
      <c r="C1718" s="29" t="str">
        <f>"Объем: "&amp;Source!I1634&amp;"=20/"&amp;"100"</f>
        <v>Объем: 0,2=20/100</v>
      </c>
    </row>
    <row r="1719" spans="1:26" ht="14.25">
      <c r="A1719" s="16"/>
      <c r="B1719" s="58"/>
      <c r="C1719" s="58" t="s">
        <v>980</v>
      </c>
      <c r="D1719" s="36"/>
      <c r="E1719" s="22"/>
      <c r="F1719" s="37">
        <f>Source!AO1634</f>
        <v>276.31</v>
      </c>
      <c r="G1719" s="38" t="str">
        <f>Source!DG1634</f>
        <v>)*1,2)*1,15</v>
      </c>
      <c r="H1719" s="37">
        <f>ROUND(Source!AF1634*Source!I1634, 2)</f>
        <v>76.260000000000005</v>
      </c>
      <c r="I1719" s="38"/>
      <c r="J1719" s="38">
        <f>IF(Source!BA1634&lt;&gt; 0, Source!BA1634, 1)</f>
        <v>1</v>
      </c>
      <c r="K1719" s="37">
        <f>Source!S1634</f>
        <v>76.260000000000005</v>
      </c>
      <c r="L1719" s="39"/>
      <c r="R1719">
        <f>H1719</f>
        <v>76.260000000000005</v>
      </c>
    </row>
    <row r="1720" spans="1:26" ht="14.25">
      <c r="A1720" s="16"/>
      <c r="B1720" s="58"/>
      <c r="C1720" s="58" t="s">
        <v>104</v>
      </c>
      <c r="D1720" s="36"/>
      <c r="E1720" s="22"/>
      <c r="F1720" s="37">
        <f>Source!AM1634</f>
        <v>40.5</v>
      </c>
      <c r="G1720" s="38" t="str">
        <f>Source!DE1634</f>
        <v>)*1,2)*1,25</v>
      </c>
      <c r="H1720" s="37">
        <f>ROUND(Source!AD1634*Source!I1634, 2)</f>
        <v>12.15</v>
      </c>
      <c r="I1720" s="38"/>
      <c r="J1720" s="38">
        <f>IF(Source!BB1634&lt;&gt; 0, Source!BB1634, 1)</f>
        <v>1</v>
      </c>
      <c r="K1720" s="37">
        <f>Source!Q1634</f>
        <v>12.15</v>
      </c>
      <c r="L1720" s="39"/>
    </row>
    <row r="1721" spans="1:26" ht="14.25">
      <c r="A1721" s="16"/>
      <c r="B1721" s="58"/>
      <c r="C1721" s="58" t="s">
        <v>981</v>
      </c>
      <c r="D1721" s="36"/>
      <c r="E1721" s="22"/>
      <c r="F1721" s="37">
        <f>Source!AN1634</f>
        <v>5.45</v>
      </c>
      <c r="G1721" s="38" t="str">
        <f>Source!DF1634</f>
        <v>)*1,2)*1,25</v>
      </c>
      <c r="H1721" s="40">
        <f>ROUND(Source!AE1634*Source!I1634, 2)</f>
        <v>1.64</v>
      </c>
      <c r="I1721" s="38"/>
      <c r="J1721" s="38">
        <f>IF(Source!BS1634&lt;&gt; 0, Source!BS1634, 1)</f>
        <v>1</v>
      </c>
      <c r="K1721" s="40">
        <f>Source!R1634</f>
        <v>1.64</v>
      </c>
      <c r="L1721" s="39"/>
      <c r="R1721">
        <f>H1721</f>
        <v>1.64</v>
      </c>
    </row>
    <row r="1722" spans="1:26" ht="14.25">
      <c r="A1722" s="16"/>
      <c r="B1722" s="58"/>
      <c r="C1722" s="58" t="s">
        <v>982</v>
      </c>
      <c r="D1722" s="36"/>
      <c r="E1722" s="22"/>
      <c r="F1722" s="37">
        <f>Source!AL1634</f>
        <v>507.64</v>
      </c>
      <c r="G1722" s="38" t="str">
        <f>Source!DD1634</f>
        <v/>
      </c>
      <c r="H1722" s="37">
        <f>ROUND(Source!AC1634*Source!I1634, 2)</f>
        <v>101.53</v>
      </c>
      <c r="I1722" s="38"/>
      <c r="J1722" s="38">
        <f>IF(Source!BC1634&lt;&gt; 0, Source!BC1634, 1)</f>
        <v>1</v>
      </c>
      <c r="K1722" s="37">
        <f>Source!P1634</f>
        <v>101.53</v>
      </c>
      <c r="L1722" s="39"/>
    </row>
    <row r="1723" spans="1:26" ht="14.25">
      <c r="A1723" s="16"/>
      <c r="B1723" s="58"/>
      <c r="C1723" s="58" t="s">
        <v>983</v>
      </c>
      <c r="D1723" s="36" t="s">
        <v>984</v>
      </c>
      <c r="E1723" s="22">
        <f>Source!BZ1634</f>
        <v>100</v>
      </c>
      <c r="F1723" s="167" t="str">
        <f>CONCATENATE(" )", Source!DL1634, Source!FT1634, "=", Source!FX1634)</f>
        <v xml:space="preserve"> )*0,9=90</v>
      </c>
      <c r="G1723" s="168"/>
      <c r="H1723" s="37">
        <f>SUM(S1717:S1725)</f>
        <v>70.11</v>
      </c>
      <c r="I1723" s="41"/>
      <c r="J1723" s="32">
        <f>Source!AT1634</f>
        <v>90</v>
      </c>
      <c r="K1723" s="37">
        <f>SUM(T1717:T1725)</f>
        <v>70.11</v>
      </c>
      <c r="L1723" s="39"/>
    </row>
    <row r="1724" spans="1:26" ht="14.25">
      <c r="A1724" s="16"/>
      <c r="B1724" s="58"/>
      <c r="C1724" s="58" t="s">
        <v>985</v>
      </c>
      <c r="D1724" s="36" t="s">
        <v>984</v>
      </c>
      <c r="E1724" s="22">
        <f>Source!CA1634</f>
        <v>70</v>
      </c>
      <c r="F1724" s="167" t="str">
        <f>CONCATENATE(" )", Source!DM1634, Source!FU1634, "=", Source!FY1634)</f>
        <v xml:space="preserve"> )*0,85=59,5</v>
      </c>
      <c r="G1724" s="168"/>
      <c r="H1724" s="37">
        <f>SUM(U1717:U1725)</f>
        <v>46.35</v>
      </c>
      <c r="I1724" s="41"/>
      <c r="J1724" s="32">
        <f>Source!AU1634</f>
        <v>60</v>
      </c>
      <c r="K1724" s="37">
        <f>SUM(V1717:V1725)</f>
        <v>46.74</v>
      </c>
      <c r="L1724" s="39"/>
    </row>
    <row r="1725" spans="1:26" ht="14.25">
      <c r="A1725" s="59"/>
      <c r="B1725" s="60"/>
      <c r="C1725" s="60" t="s">
        <v>986</v>
      </c>
      <c r="D1725" s="42" t="s">
        <v>987</v>
      </c>
      <c r="E1725" s="43">
        <f>Source!AQ1634</f>
        <v>31.98</v>
      </c>
      <c r="F1725" s="44"/>
      <c r="G1725" s="45" t="str">
        <f>Source!DI1634</f>
        <v>)*1,2)*1,15</v>
      </c>
      <c r="H1725" s="44"/>
      <c r="I1725" s="45"/>
      <c r="J1725" s="45"/>
      <c r="K1725" s="44"/>
      <c r="L1725" s="46">
        <f>Source!U1634</f>
        <v>8.8264800000000001</v>
      </c>
    </row>
    <row r="1726" spans="1:26" ht="15">
      <c r="G1726" s="166">
        <f>H1719+H1720+H1722+H1723+H1724</f>
        <v>306.40000000000003</v>
      </c>
      <c r="H1726" s="166"/>
      <c r="J1726" s="166">
        <f>K1719+K1720+K1722+K1723+K1724</f>
        <v>306.79000000000002</v>
      </c>
      <c r="K1726" s="166"/>
      <c r="L1726" s="47">
        <f>Source!U1634</f>
        <v>8.8264800000000001</v>
      </c>
      <c r="O1726" s="26">
        <f>G1726</f>
        <v>306.40000000000003</v>
      </c>
      <c r="P1726" s="26">
        <f>J1726</f>
        <v>306.79000000000002</v>
      </c>
      <c r="Q1726" s="26">
        <f>L1726</f>
        <v>8.8264800000000001</v>
      </c>
      <c r="W1726">
        <f>IF(Source!BI1634&lt;=1,H1719+H1720+H1722+H1723+H1724, 0)</f>
        <v>306.40000000000003</v>
      </c>
      <c r="X1726">
        <f>IF(Source!BI1634=2,H1719+H1720+H1722+H1723+H1724, 0)</f>
        <v>0</v>
      </c>
      <c r="Y1726">
        <f>IF(Source!BI1634=3,H1719+H1720+H1722+H1723+H1724, 0)</f>
        <v>0</v>
      </c>
      <c r="Z1726">
        <f>IF(Source!BI1634=4,H1719+H1720+H1722+H1723+H1724, 0)</f>
        <v>0</v>
      </c>
    </row>
    <row r="1727" spans="1:26" ht="71.25">
      <c r="A1727" s="16" t="str">
        <f>Source!E1636</f>
        <v>322</v>
      </c>
      <c r="B1727" s="58" t="str">
        <f>Source!F1636</f>
        <v>12.2.04.07-0012</v>
      </c>
      <c r="C1727" s="58" t="str">
        <f>Source!G1636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727" s="36" t="str">
        <f>Source!H1636</f>
        <v>м3</v>
      </c>
      <c r="E1727" s="22">
        <f>Source!I1636</f>
        <v>0.92</v>
      </c>
      <c r="F1727" s="37">
        <f>Source!AL1636</f>
        <v>2222.0300000000002</v>
      </c>
      <c r="G1727" s="38" t="str">
        <f>Source!DD1636</f>
        <v/>
      </c>
      <c r="H1727" s="37">
        <f>ROUND(Source!AC1636*Source!I1636, 2)</f>
        <v>2044.27</v>
      </c>
      <c r="I1727" s="38" t="str">
        <f>Source!BO1636</f>
        <v/>
      </c>
      <c r="J1727" s="38">
        <f>IF(Source!BC1636&lt;&gt; 0, Source!BC1636, 1)</f>
        <v>1</v>
      </c>
      <c r="K1727" s="37">
        <f>Source!P1636</f>
        <v>2044.27</v>
      </c>
      <c r="L1727" s="39"/>
      <c r="S1727">
        <f>ROUND((Source!FX1636/100)*((ROUND(Source!AF1636*Source!I1636, 2)+ROUND(Source!AE1636*Source!I1636, 2))), 2)</f>
        <v>0</v>
      </c>
      <c r="T1727">
        <f>Source!X1636</f>
        <v>0</v>
      </c>
      <c r="U1727">
        <f>ROUND((Source!FY1636/100)*((ROUND(Source!AF1636*Source!I1636, 2)+ROUND(Source!AE1636*Source!I1636, 2))), 2)</f>
        <v>0</v>
      </c>
      <c r="V1727">
        <f>Source!Y1636</f>
        <v>0</v>
      </c>
    </row>
    <row r="1728" spans="1:26">
      <c r="A1728" s="30"/>
      <c r="B1728" s="30"/>
      <c r="C1728" s="31" t="str">
        <f>"Объем: "&amp;Source!I1636&amp;"=20*"&amp;"0,04*"&amp;"1,15"</f>
        <v>Объем: 0,92=20*0,04*1,15</v>
      </c>
      <c r="D1728" s="30"/>
      <c r="E1728" s="30"/>
      <c r="F1728" s="30"/>
      <c r="G1728" s="30"/>
      <c r="H1728" s="30"/>
      <c r="I1728" s="30"/>
      <c r="J1728" s="30"/>
      <c r="K1728" s="30"/>
      <c r="L1728" s="30"/>
    </row>
    <row r="1729" spans="1:26" ht="15">
      <c r="G1729" s="166">
        <f>H1727</f>
        <v>2044.27</v>
      </c>
      <c r="H1729" s="166"/>
      <c r="J1729" s="166">
        <f>K1727</f>
        <v>2044.27</v>
      </c>
      <c r="K1729" s="166"/>
      <c r="L1729" s="47">
        <f>Source!U1636</f>
        <v>0</v>
      </c>
      <c r="O1729" s="26">
        <f>G1729</f>
        <v>2044.27</v>
      </c>
      <c r="P1729" s="26">
        <f>J1729</f>
        <v>2044.27</v>
      </c>
      <c r="Q1729" s="26">
        <f>L1729</f>
        <v>0</v>
      </c>
      <c r="W1729">
        <f>IF(Source!BI1636&lt;=1,H1727, 0)</f>
        <v>2044.27</v>
      </c>
      <c r="X1729">
        <f>IF(Source!BI1636=2,H1727, 0)</f>
        <v>0</v>
      </c>
      <c r="Y1729">
        <f>IF(Source!BI1636=3,H1727, 0)</f>
        <v>0</v>
      </c>
      <c r="Z1729">
        <f>IF(Source!BI1636=4,H1727, 0)</f>
        <v>0</v>
      </c>
    </row>
    <row r="1730" spans="1:26" ht="105">
      <c r="A1730" s="16" t="str">
        <f>Source!E1638</f>
        <v>323</v>
      </c>
      <c r="B1730" s="58" t="s">
        <v>1066</v>
      </c>
      <c r="C1730" s="58" t="str">
        <f>Source!G1638</f>
        <v>Прокладка воздуховодов из листовой оцинкованной стали и алюминия класса П (плотные) толщиной 0,7 мм, периметром от 1100 до 1600 мм</v>
      </c>
      <c r="D1730" s="36" t="str">
        <f>Source!H1638</f>
        <v>100 м2</v>
      </c>
      <c r="E1730" s="22">
        <f>Source!I1638</f>
        <v>0.128</v>
      </c>
      <c r="F1730" s="37">
        <f>Source!AL1638+Source!AM1638+Source!AO1638</f>
        <v>2346.06</v>
      </c>
      <c r="G1730" s="38"/>
      <c r="H1730" s="37"/>
      <c r="I1730" s="38" t="str">
        <f>Source!BO1638</f>
        <v/>
      </c>
      <c r="J1730" s="38"/>
      <c r="K1730" s="37"/>
      <c r="L1730" s="39"/>
      <c r="S1730">
        <f>ROUND((Source!FX1638/100)*((ROUND(Source!AF1638*Source!I1638, 2)+ROUND(Source!AE1638*Source!I1638, 2))), 2)</f>
        <v>239.1</v>
      </c>
      <c r="T1730">
        <f>Source!X1638</f>
        <v>238.68</v>
      </c>
      <c r="U1730">
        <f>ROUND((Source!FY1638/100)*((ROUND(Source!AF1638*Source!I1638, 2)+ROUND(Source!AE1638*Source!I1638, 2))), 2)</f>
        <v>146.43</v>
      </c>
      <c r="V1730">
        <f>Source!Y1638</f>
        <v>147.36000000000001</v>
      </c>
    </row>
    <row r="1731" spans="1:26">
      <c r="C1731" s="29" t="str">
        <f>"Объем: "&amp;Source!I1638&amp;"=(0,4+"&amp;"0,4)*"&amp;"2*"&amp;"8/"&amp;"100"</f>
        <v>Объем: 0,128=(0,4+0,4)*2*8/100</v>
      </c>
    </row>
    <row r="1732" spans="1:26" ht="14.25">
      <c r="A1732" s="16"/>
      <c r="B1732" s="58"/>
      <c r="C1732" s="58" t="s">
        <v>980</v>
      </c>
      <c r="D1732" s="36"/>
      <c r="E1732" s="22"/>
      <c r="F1732" s="37">
        <f>Source!AO1638</f>
        <v>1162.25</v>
      </c>
      <c r="G1732" s="38" t="str">
        <f>Source!DG1638</f>
        <v>)*1,2)*1,15</v>
      </c>
      <c r="H1732" s="37">
        <f>ROUND(Source!AF1638*Source!I1638, 2)</f>
        <v>205.3</v>
      </c>
      <c r="I1732" s="38"/>
      <c r="J1732" s="38">
        <f>IF(Source!BA1638&lt;&gt; 0, Source!BA1638, 1)</f>
        <v>1</v>
      </c>
      <c r="K1732" s="37">
        <f>Source!S1638</f>
        <v>205.3</v>
      </c>
      <c r="L1732" s="39"/>
      <c r="R1732">
        <f>H1732</f>
        <v>205.3</v>
      </c>
    </row>
    <row r="1733" spans="1:26" ht="14.25">
      <c r="A1733" s="16"/>
      <c r="B1733" s="58"/>
      <c r="C1733" s="58" t="s">
        <v>104</v>
      </c>
      <c r="D1733" s="36"/>
      <c r="E1733" s="22"/>
      <c r="F1733" s="37">
        <f>Source!AM1638</f>
        <v>95.08</v>
      </c>
      <c r="G1733" s="38" t="str">
        <f>Source!DE1638</f>
        <v>)*1,2)*1,25</v>
      </c>
      <c r="H1733" s="37">
        <f>ROUND(Source!AD1638*Source!I1638, 2)</f>
        <v>18.260000000000002</v>
      </c>
      <c r="I1733" s="38"/>
      <c r="J1733" s="38">
        <f>IF(Source!BB1638&lt;&gt; 0, Source!BB1638, 1)</f>
        <v>1</v>
      </c>
      <c r="K1733" s="37">
        <f>Source!Q1638</f>
        <v>18.260000000000002</v>
      </c>
      <c r="L1733" s="39"/>
    </row>
    <row r="1734" spans="1:26" ht="14.25">
      <c r="A1734" s="16"/>
      <c r="B1734" s="58"/>
      <c r="C1734" s="58" t="s">
        <v>981</v>
      </c>
      <c r="D1734" s="36"/>
      <c r="E1734" s="22"/>
      <c r="F1734" s="37">
        <f>Source!AN1638</f>
        <v>11.74</v>
      </c>
      <c r="G1734" s="38" t="str">
        <f>Source!DF1638</f>
        <v>)*1,2)*1,25</v>
      </c>
      <c r="H1734" s="40">
        <f>ROUND(Source!AE1638*Source!I1638, 2)</f>
        <v>2.25</v>
      </c>
      <c r="I1734" s="38"/>
      <c r="J1734" s="38">
        <f>IF(Source!BS1638&lt;&gt; 0, Source!BS1638, 1)</f>
        <v>1</v>
      </c>
      <c r="K1734" s="40">
        <f>Source!R1638</f>
        <v>2.25</v>
      </c>
      <c r="L1734" s="39"/>
      <c r="R1734">
        <f>H1734</f>
        <v>2.25</v>
      </c>
    </row>
    <row r="1735" spans="1:26" ht="14.25">
      <c r="A1735" s="16"/>
      <c r="B1735" s="58"/>
      <c r="C1735" s="58" t="s">
        <v>982</v>
      </c>
      <c r="D1735" s="36"/>
      <c r="E1735" s="22"/>
      <c r="F1735" s="37">
        <f>Source!AL1638</f>
        <v>1088.73</v>
      </c>
      <c r="G1735" s="38" t="str">
        <f>Source!DD1638</f>
        <v/>
      </c>
      <c r="H1735" s="37">
        <f>ROUND(Source!AC1638*Source!I1638, 2)</f>
        <v>139.36000000000001</v>
      </c>
      <c r="I1735" s="38"/>
      <c r="J1735" s="38">
        <f>IF(Source!BC1638&lt;&gt; 0, Source!BC1638, 1)</f>
        <v>1</v>
      </c>
      <c r="K1735" s="37">
        <f>Source!P1638</f>
        <v>139.36000000000001</v>
      </c>
      <c r="L1735" s="39"/>
    </row>
    <row r="1736" spans="1:26" ht="14.25">
      <c r="A1736" s="16"/>
      <c r="B1736" s="58"/>
      <c r="C1736" s="58" t="s">
        <v>983</v>
      </c>
      <c r="D1736" s="36" t="s">
        <v>984</v>
      </c>
      <c r="E1736" s="22">
        <f>Source!BZ1638</f>
        <v>128</v>
      </c>
      <c r="F1736" s="167" t="str">
        <f>CONCATENATE(" )", Source!DL1638, Source!FT1638, "=", Source!FX1638)</f>
        <v xml:space="preserve"> )*0,9=115,2</v>
      </c>
      <c r="G1736" s="168"/>
      <c r="H1736" s="37">
        <f>SUM(S1730:S1738)</f>
        <v>239.1</v>
      </c>
      <c r="I1736" s="41"/>
      <c r="J1736" s="32">
        <f>Source!AT1638</f>
        <v>115</v>
      </c>
      <c r="K1736" s="37">
        <f>SUM(T1730:T1738)</f>
        <v>238.68</v>
      </c>
      <c r="L1736" s="39"/>
    </row>
    <row r="1737" spans="1:26" ht="14.25">
      <c r="A1737" s="16"/>
      <c r="B1737" s="58"/>
      <c r="C1737" s="58" t="s">
        <v>985</v>
      </c>
      <c r="D1737" s="36" t="s">
        <v>984</v>
      </c>
      <c r="E1737" s="22">
        <f>Source!CA1638</f>
        <v>83</v>
      </c>
      <c r="F1737" s="167" t="str">
        <f>CONCATENATE(" )", Source!DM1638, Source!FU1638, "=", Source!FY1638)</f>
        <v xml:space="preserve"> )*0,85=70,55</v>
      </c>
      <c r="G1737" s="168"/>
      <c r="H1737" s="37">
        <f>SUM(U1730:U1738)</f>
        <v>146.43</v>
      </c>
      <c r="I1737" s="41"/>
      <c r="J1737" s="32">
        <f>Source!AU1638</f>
        <v>71</v>
      </c>
      <c r="K1737" s="37">
        <f>SUM(V1730:V1738)</f>
        <v>147.36000000000001</v>
      </c>
      <c r="L1737" s="39"/>
    </row>
    <row r="1738" spans="1:26" ht="14.25">
      <c r="A1738" s="59"/>
      <c r="B1738" s="60"/>
      <c r="C1738" s="60" t="s">
        <v>986</v>
      </c>
      <c r="D1738" s="42" t="s">
        <v>987</v>
      </c>
      <c r="E1738" s="43">
        <f>Source!AQ1638</f>
        <v>132.97999999999999</v>
      </c>
      <c r="F1738" s="44"/>
      <c r="G1738" s="45" t="str">
        <f>Source!DI1638</f>
        <v>)*1,2)*1,15</v>
      </c>
      <c r="H1738" s="44"/>
      <c r="I1738" s="45"/>
      <c r="J1738" s="45"/>
      <c r="K1738" s="44"/>
      <c r="L1738" s="46">
        <f>Source!U1638</f>
        <v>23.489587199999999</v>
      </c>
    </row>
    <row r="1739" spans="1:26" ht="15">
      <c r="G1739" s="166">
        <f>H1732+H1733+H1735+H1736+H1737</f>
        <v>748.45</v>
      </c>
      <c r="H1739" s="166"/>
      <c r="J1739" s="166">
        <f>K1732+K1733+K1735+K1736+K1737</f>
        <v>748.96</v>
      </c>
      <c r="K1739" s="166"/>
      <c r="L1739" s="47">
        <f>Source!U1638</f>
        <v>23.489587199999999</v>
      </c>
      <c r="O1739" s="26">
        <f>G1739</f>
        <v>748.45</v>
      </c>
      <c r="P1739" s="26">
        <f>J1739</f>
        <v>748.96</v>
      </c>
      <c r="Q1739" s="26">
        <f>L1739</f>
        <v>23.489587199999999</v>
      </c>
      <c r="W1739">
        <f>IF(Source!BI1638&lt;=1,H1732+H1733+H1735+H1736+H1737, 0)</f>
        <v>748.45</v>
      </c>
      <c r="X1739">
        <f>IF(Source!BI1638=2,H1732+H1733+H1735+H1736+H1737, 0)</f>
        <v>0</v>
      </c>
      <c r="Y1739">
        <f>IF(Source!BI1638=3,H1732+H1733+H1735+H1736+H1737, 0)</f>
        <v>0</v>
      </c>
      <c r="Z1739">
        <f>IF(Source!BI1638=4,H1732+H1733+H1735+H1736+H1737, 0)</f>
        <v>0</v>
      </c>
    </row>
    <row r="1740" spans="1:26" ht="42.75">
      <c r="A1740" s="59" t="str">
        <f>Source!E1640</f>
        <v>324</v>
      </c>
      <c r="B1740" s="60" t="str">
        <f>Source!F1640</f>
        <v>19.1.01.03-0052</v>
      </c>
      <c r="C1740" s="60" t="str">
        <f>Source!G1640</f>
        <v>Воздуховоды из оцинкованной стали с шиной и уголками толщиной 1,0 мм, периметром 3000 мм</v>
      </c>
      <c r="D1740" s="42" t="str">
        <f>Source!H1640</f>
        <v>м2</v>
      </c>
      <c r="E1740" s="43">
        <f>Source!I1640</f>
        <v>12.8</v>
      </c>
      <c r="F1740" s="44">
        <f>Source!AL1640</f>
        <v>171.25</v>
      </c>
      <c r="G1740" s="45" t="str">
        <f>Source!DD1640</f>
        <v/>
      </c>
      <c r="H1740" s="44">
        <f>ROUND(Source!AC1640*Source!I1640, 2)</f>
        <v>2192</v>
      </c>
      <c r="I1740" s="45" t="str">
        <f>Source!BO1640</f>
        <v/>
      </c>
      <c r="J1740" s="45">
        <f>IF(Source!BC1640&lt;&gt; 0, Source!BC1640, 1)</f>
        <v>1</v>
      </c>
      <c r="K1740" s="44">
        <f>Source!P1640</f>
        <v>2192</v>
      </c>
      <c r="L1740" s="48"/>
      <c r="S1740">
        <f>ROUND((Source!FX1640/100)*((ROUND(Source!AF1640*Source!I1640, 2)+ROUND(Source!AE1640*Source!I1640, 2))), 2)</f>
        <v>0</v>
      </c>
      <c r="T1740">
        <f>Source!X1640</f>
        <v>0</v>
      </c>
      <c r="U1740">
        <f>ROUND((Source!FY1640/100)*((ROUND(Source!AF1640*Source!I1640, 2)+ROUND(Source!AE1640*Source!I1640, 2))), 2)</f>
        <v>0</v>
      </c>
      <c r="V1740">
        <f>Source!Y1640</f>
        <v>0</v>
      </c>
    </row>
    <row r="1741" spans="1:26" ht="15">
      <c r="G1741" s="166">
        <f>H1740</f>
        <v>2192</v>
      </c>
      <c r="H1741" s="166"/>
      <c r="J1741" s="166">
        <f>K1740</f>
        <v>2192</v>
      </c>
      <c r="K1741" s="166"/>
      <c r="L1741" s="47">
        <f>Source!U1640</f>
        <v>0</v>
      </c>
      <c r="O1741" s="26">
        <f>G1741</f>
        <v>2192</v>
      </c>
      <c r="P1741" s="26">
        <f>J1741</f>
        <v>2192</v>
      </c>
      <c r="Q1741" s="26">
        <f>L1741</f>
        <v>0</v>
      </c>
      <c r="W1741">
        <f>IF(Source!BI1640&lt;=1,H1740, 0)</f>
        <v>2192</v>
      </c>
      <c r="X1741">
        <f>IF(Source!BI1640=2,H1740, 0)</f>
        <v>0</v>
      </c>
      <c r="Y1741">
        <f>IF(Source!BI1640=3,H1740, 0)</f>
        <v>0</v>
      </c>
      <c r="Z1741">
        <f>IF(Source!BI1640=4,H1740, 0)</f>
        <v>0</v>
      </c>
    </row>
    <row r="1742" spans="1:26" ht="105">
      <c r="A1742" s="16" t="str">
        <f>Source!E1642</f>
        <v>325</v>
      </c>
      <c r="B1742" s="58" t="s">
        <v>1053</v>
      </c>
      <c r="C1742" s="58" t="str">
        <f>Source!G1642</f>
        <v>Прокладка воздуховодов из листовой оцинкованной стали и алюминия класса П (плотные) толщиной 1,0 мм, диаметром от 900 до 1000 мм (прим.д400 мм)</v>
      </c>
      <c r="D1742" s="36" t="str">
        <f>Source!H1642</f>
        <v>100 м2</v>
      </c>
      <c r="E1742" s="22">
        <f>Source!I1642</f>
        <v>3.7679999999999998E-2</v>
      </c>
      <c r="F1742" s="37">
        <f>Source!AL1642+Source!AM1642+Source!AO1642</f>
        <v>1385.92</v>
      </c>
      <c r="G1742" s="38"/>
      <c r="H1742" s="37"/>
      <c r="I1742" s="38" t="str">
        <f>Source!BO1642</f>
        <v/>
      </c>
      <c r="J1742" s="38"/>
      <c r="K1742" s="37"/>
      <c r="L1742" s="39"/>
      <c r="S1742">
        <f>ROUND((Source!FX1642/100)*((ROUND(Source!AF1642*Source!I1642, 2)+ROUND(Source!AE1642*Source!I1642, 2))), 2)</f>
        <v>42.9</v>
      </c>
      <c r="T1742">
        <f>Source!X1642</f>
        <v>42.83</v>
      </c>
      <c r="U1742">
        <f>ROUND((Source!FY1642/100)*((ROUND(Source!AF1642*Source!I1642, 2)+ROUND(Source!AE1642*Source!I1642, 2))), 2)</f>
        <v>26.27</v>
      </c>
      <c r="V1742">
        <f>Source!Y1642</f>
        <v>26.44</v>
      </c>
    </row>
    <row r="1743" spans="1:26">
      <c r="C1743" s="29" t="str">
        <f>"Объем: "&amp;Source!I1642&amp;"=(3,14*"&amp;"0,4*"&amp;"3)/"&amp;"100"</f>
        <v>Объем: 0,03768=(3,14*0,4*3)/100</v>
      </c>
    </row>
    <row r="1744" spans="1:26" ht="14.25">
      <c r="A1744" s="16"/>
      <c r="B1744" s="58"/>
      <c r="C1744" s="58" t="s">
        <v>980</v>
      </c>
      <c r="D1744" s="36"/>
      <c r="E1744" s="22"/>
      <c r="F1744" s="37">
        <f>Source!AO1642</f>
        <v>706.89</v>
      </c>
      <c r="G1744" s="38" t="str">
        <f>Source!DG1642</f>
        <v>)*1,2)*1,15</v>
      </c>
      <c r="H1744" s="37">
        <f>ROUND(Source!AF1642*Source!I1642, 2)</f>
        <v>36.76</v>
      </c>
      <c r="I1744" s="38"/>
      <c r="J1744" s="38">
        <f>IF(Source!BA1642&lt;&gt; 0, Source!BA1642, 1)</f>
        <v>1</v>
      </c>
      <c r="K1744" s="37">
        <f>Source!S1642</f>
        <v>36.76</v>
      </c>
      <c r="L1744" s="39"/>
      <c r="R1744">
        <f>H1744</f>
        <v>36.76</v>
      </c>
    </row>
    <row r="1745" spans="1:26" ht="14.25">
      <c r="A1745" s="16"/>
      <c r="B1745" s="58"/>
      <c r="C1745" s="58" t="s">
        <v>104</v>
      </c>
      <c r="D1745" s="36"/>
      <c r="E1745" s="22"/>
      <c r="F1745" s="37">
        <f>Source!AM1642</f>
        <v>101.27</v>
      </c>
      <c r="G1745" s="38" t="str">
        <f>Source!DE1642</f>
        <v>)*1,2)*1,25</v>
      </c>
      <c r="H1745" s="37">
        <f>ROUND(Source!AD1642*Source!I1642, 2)</f>
        <v>5.72</v>
      </c>
      <c r="I1745" s="38"/>
      <c r="J1745" s="38">
        <f>IF(Source!BB1642&lt;&gt; 0, Source!BB1642, 1)</f>
        <v>1</v>
      </c>
      <c r="K1745" s="37">
        <f>Source!Q1642</f>
        <v>5.72</v>
      </c>
      <c r="L1745" s="39"/>
    </row>
    <row r="1746" spans="1:26" ht="14.25">
      <c r="A1746" s="16"/>
      <c r="B1746" s="58"/>
      <c r="C1746" s="58" t="s">
        <v>981</v>
      </c>
      <c r="D1746" s="36"/>
      <c r="E1746" s="22"/>
      <c r="F1746" s="37">
        <f>Source!AN1642</f>
        <v>8.5399999999999991</v>
      </c>
      <c r="G1746" s="38" t="str">
        <f>Source!DF1642</f>
        <v>)*1,2)*1,25</v>
      </c>
      <c r="H1746" s="40">
        <f>ROUND(Source!AE1642*Source!I1642, 2)</f>
        <v>0.48</v>
      </c>
      <c r="I1746" s="38"/>
      <c r="J1746" s="38">
        <f>IF(Source!BS1642&lt;&gt; 0, Source!BS1642, 1)</f>
        <v>1</v>
      </c>
      <c r="K1746" s="40">
        <f>Source!R1642</f>
        <v>0.48</v>
      </c>
      <c r="L1746" s="39"/>
      <c r="R1746">
        <f>H1746</f>
        <v>0.48</v>
      </c>
    </row>
    <row r="1747" spans="1:26" ht="14.25">
      <c r="A1747" s="16"/>
      <c r="B1747" s="58"/>
      <c r="C1747" s="58" t="s">
        <v>982</v>
      </c>
      <c r="D1747" s="36"/>
      <c r="E1747" s="22"/>
      <c r="F1747" s="37">
        <f>Source!AL1642</f>
        <v>577.76</v>
      </c>
      <c r="G1747" s="38" t="str">
        <f>Source!DD1642</f>
        <v/>
      </c>
      <c r="H1747" s="37">
        <f>ROUND(Source!AC1642*Source!I1642, 2)</f>
        <v>21.77</v>
      </c>
      <c r="I1747" s="38"/>
      <c r="J1747" s="38">
        <f>IF(Source!BC1642&lt;&gt; 0, Source!BC1642, 1)</f>
        <v>1</v>
      </c>
      <c r="K1747" s="37">
        <f>Source!P1642</f>
        <v>21.77</v>
      </c>
      <c r="L1747" s="39"/>
    </row>
    <row r="1748" spans="1:26" ht="14.25">
      <c r="A1748" s="16"/>
      <c r="B1748" s="58"/>
      <c r="C1748" s="58" t="s">
        <v>983</v>
      </c>
      <c r="D1748" s="36" t="s">
        <v>984</v>
      </c>
      <c r="E1748" s="22">
        <f>Source!BZ1642</f>
        <v>128</v>
      </c>
      <c r="F1748" s="167" t="str">
        <f>CONCATENATE(" )", Source!DL1642, Source!FT1642, "=", Source!FX1642)</f>
        <v xml:space="preserve"> )*0,9=115,2</v>
      </c>
      <c r="G1748" s="168"/>
      <c r="H1748" s="37">
        <f>SUM(S1742:S1750)</f>
        <v>42.9</v>
      </c>
      <c r="I1748" s="41"/>
      <c r="J1748" s="32">
        <f>Source!AT1642</f>
        <v>115</v>
      </c>
      <c r="K1748" s="37">
        <f>SUM(T1742:T1750)</f>
        <v>42.83</v>
      </c>
      <c r="L1748" s="39"/>
    </row>
    <row r="1749" spans="1:26" ht="14.25">
      <c r="A1749" s="16"/>
      <c r="B1749" s="58"/>
      <c r="C1749" s="58" t="s">
        <v>985</v>
      </c>
      <c r="D1749" s="36" t="s">
        <v>984</v>
      </c>
      <c r="E1749" s="22">
        <f>Source!CA1642</f>
        <v>83</v>
      </c>
      <c r="F1749" s="167" t="str">
        <f>CONCATENATE(" )", Source!DM1642, Source!FU1642, "=", Source!FY1642)</f>
        <v xml:space="preserve"> )*0,85=70,55</v>
      </c>
      <c r="G1749" s="168"/>
      <c r="H1749" s="37">
        <f>SUM(U1742:U1750)</f>
        <v>26.27</v>
      </c>
      <c r="I1749" s="41"/>
      <c r="J1749" s="32">
        <f>Source!AU1642</f>
        <v>71</v>
      </c>
      <c r="K1749" s="37">
        <f>SUM(V1742:V1750)</f>
        <v>26.44</v>
      </c>
      <c r="L1749" s="39"/>
    </row>
    <row r="1750" spans="1:26" ht="14.25">
      <c r="A1750" s="59"/>
      <c r="B1750" s="60"/>
      <c r="C1750" s="60" t="s">
        <v>986</v>
      </c>
      <c r="D1750" s="42" t="s">
        <v>987</v>
      </c>
      <c r="E1750" s="43">
        <f>Source!AQ1642</f>
        <v>80.88</v>
      </c>
      <c r="F1750" s="44"/>
      <c r="G1750" s="45" t="str">
        <f>Source!DI1642</f>
        <v>)*1,2)*1,15</v>
      </c>
      <c r="H1750" s="44"/>
      <c r="I1750" s="45"/>
      <c r="J1750" s="45"/>
      <c r="K1750" s="44"/>
      <c r="L1750" s="46">
        <f>Source!U1642</f>
        <v>4.2056305919999994</v>
      </c>
    </row>
    <row r="1751" spans="1:26" ht="15">
      <c r="G1751" s="166">
        <f>H1744+H1745+H1747+H1748+H1749</f>
        <v>133.42000000000002</v>
      </c>
      <c r="H1751" s="166"/>
      <c r="J1751" s="166">
        <f>K1744+K1745+K1747+K1748+K1749</f>
        <v>133.52000000000001</v>
      </c>
      <c r="K1751" s="166"/>
      <c r="L1751" s="47">
        <f>Source!U1642</f>
        <v>4.2056305919999994</v>
      </c>
      <c r="O1751" s="26">
        <f>G1751</f>
        <v>133.42000000000002</v>
      </c>
      <c r="P1751" s="26">
        <f>J1751</f>
        <v>133.52000000000001</v>
      </c>
      <c r="Q1751" s="26">
        <f>L1751</f>
        <v>4.2056305919999994</v>
      </c>
      <c r="W1751">
        <f>IF(Source!BI1642&lt;=1,H1744+H1745+H1747+H1748+H1749, 0)</f>
        <v>133.42000000000002</v>
      </c>
      <c r="X1751">
        <f>IF(Source!BI1642=2,H1744+H1745+H1747+H1748+H1749, 0)</f>
        <v>0</v>
      </c>
      <c r="Y1751">
        <f>IF(Source!BI1642=3,H1744+H1745+H1747+H1748+H1749, 0)</f>
        <v>0</v>
      </c>
      <c r="Z1751">
        <f>IF(Source!BI1642=4,H1744+H1745+H1747+H1748+H1749, 0)</f>
        <v>0</v>
      </c>
    </row>
    <row r="1752" spans="1:26" ht="68.25">
      <c r="A1752" s="59" t="str">
        <f>Source!E1644</f>
        <v>326</v>
      </c>
      <c r="B1752" s="60" t="str">
        <f>Source!F1644</f>
        <v>19.1.01.03-0082</v>
      </c>
      <c r="C1752" s="60" t="s">
        <v>1088</v>
      </c>
      <c r="D1752" s="42" t="str">
        <f>Source!H1644</f>
        <v>м2</v>
      </c>
      <c r="E1752" s="43">
        <f>Source!I1644</f>
        <v>3.7679999999999998</v>
      </c>
      <c r="F1752" s="44">
        <f>Source!AL1644</f>
        <v>193.8</v>
      </c>
      <c r="G1752" s="45" t="str">
        <f>Source!DD1644</f>
        <v/>
      </c>
      <c r="H1752" s="44">
        <f>ROUND(Source!AC1644*Source!I1644, 2)</f>
        <v>730.24</v>
      </c>
      <c r="I1752" s="45" t="str">
        <f>Source!BO1644</f>
        <v/>
      </c>
      <c r="J1752" s="45">
        <f>IF(Source!BC1644&lt;&gt; 0, Source!BC1644, 1)</f>
        <v>1</v>
      </c>
      <c r="K1752" s="44">
        <f>Source!P1644</f>
        <v>730.24</v>
      </c>
      <c r="L1752" s="48"/>
      <c r="S1752">
        <f>ROUND((Source!FX1644/100)*((ROUND(Source!AF1644*Source!I1644, 2)+ROUND(Source!AE1644*Source!I1644, 2))), 2)</f>
        <v>0</v>
      </c>
      <c r="T1752">
        <f>Source!X1644</f>
        <v>0</v>
      </c>
      <c r="U1752">
        <f>ROUND((Source!FY1644/100)*((ROUND(Source!AF1644*Source!I1644, 2)+ROUND(Source!AE1644*Source!I1644, 2))), 2)</f>
        <v>0</v>
      </c>
      <c r="V1752">
        <f>Source!Y1644</f>
        <v>0</v>
      </c>
    </row>
    <row r="1753" spans="1:26" ht="15">
      <c r="G1753" s="166">
        <f>H1752</f>
        <v>730.24</v>
      </c>
      <c r="H1753" s="166"/>
      <c r="J1753" s="166">
        <f>K1752</f>
        <v>730.24</v>
      </c>
      <c r="K1753" s="166"/>
      <c r="L1753" s="47">
        <f>Source!U1644</f>
        <v>0</v>
      </c>
      <c r="O1753" s="26">
        <f>G1753</f>
        <v>730.24</v>
      </c>
      <c r="P1753" s="26">
        <f>J1753</f>
        <v>730.24</v>
      </c>
      <c r="Q1753" s="26">
        <f>L1753</f>
        <v>0</v>
      </c>
      <c r="W1753">
        <f>IF(Source!BI1644&lt;=1,H1752, 0)</f>
        <v>730.24</v>
      </c>
      <c r="X1753">
        <f>IF(Source!BI1644=2,H1752, 0)</f>
        <v>0</v>
      </c>
      <c r="Y1753">
        <f>IF(Source!BI1644=3,H1752, 0)</f>
        <v>0</v>
      </c>
      <c r="Z1753">
        <f>IF(Source!BI1644=4,H1752, 0)</f>
        <v>0</v>
      </c>
    </row>
    <row r="1754" spans="1:26" ht="68.25">
      <c r="A1754" s="59" t="str">
        <f>Source!E1646</f>
        <v>327</v>
      </c>
      <c r="B1754" s="60" t="str">
        <f>Source!F1646</f>
        <v>прайс</v>
      </c>
      <c r="C1754" s="60" t="s">
        <v>1089</v>
      </c>
      <c r="D1754" s="42" t="str">
        <f>Source!H1646</f>
        <v>шт.</v>
      </c>
      <c r="E1754" s="43">
        <f>Source!I1646</f>
        <v>1</v>
      </c>
      <c r="F1754" s="44">
        <f>Source!AL1646</f>
        <v>21.470000000000002</v>
      </c>
      <c r="G1754" s="45" t="str">
        <f>Source!DD1646</f>
        <v/>
      </c>
      <c r="H1754" s="44">
        <f>ROUND(Source!AC1646*Source!I1646, 2)</f>
        <v>21.47</v>
      </c>
      <c r="I1754" s="45" t="str">
        <f>Source!BO1646</f>
        <v/>
      </c>
      <c r="J1754" s="45">
        <f>IF(Source!BC1646&lt;&gt; 0, Source!BC1646, 1)</f>
        <v>1</v>
      </c>
      <c r="K1754" s="44">
        <f>Source!P1646</f>
        <v>21.47</v>
      </c>
      <c r="L1754" s="48"/>
      <c r="S1754">
        <f>ROUND((Source!FX1646/100)*((ROUND(Source!AF1646*Source!I1646, 2)+ROUND(Source!AE1646*Source!I1646, 2))), 2)</f>
        <v>0</v>
      </c>
      <c r="T1754">
        <f>Source!X1646</f>
        <v>0</v>
      </c>
      <c r="U1754">
        <f>ROUND((Source!FY1646/100)*((ROUND(Source!AF1646*Source!I1646, 2)+ROUND(Source!AE1646*Source!I1646, 2))), 2)</f>
        <v>0</v>
      </c>
      <c r="V1754">
        <f>Source!Y1646</f>
        <v>0</v>
      </c>
    </row>
    <row r="1755" spans="1:26" ht="15">
      <c r="G1755" s="166">
        <f>H1754</f>
        <v>21.47</v>
      </c>
      <c r="H1755" s="166"/>
      <c r="J1755" s="166">
        <f>K1754</f>
        <v>21.47</v>
      </c>
      <c r="K1755" s="166"/>
      <c r="L1755" s="47">
        <f>Source!U1646</f>
        <v>0</v>
      </c>
      <c r="O1755" s="26">
        <f>G1755</f>
        <v>21.47</v>
      </c>
      <c r="P1755" s="26">
        <f>J1755</f>
        <v>21.47</v>
      </c>
      <c r="Q1755" s="26">
        <f>L1755</f>
        <v>0</v>
      </c>
      <c r="W1755">
        <f>IF(Source!BI1646&lt;=1,H1754, 0)</f>
        <v>21.47</v>
      </c>
      <c r="X1755">
        <f>IF(Source!BI1646=2,H1754, 0)</f>
        <v>0</v>
      </c>
      <c r="Y1755">
        <f>IF(Source!BI1646=3,H1754, 0)</f>
        <v>0</v>
      </c>
      <c r="Z1755">
        <f>IF(Source!BI1646=4,H1754, 0)</f>
        <v>0</v>
      </c>
    </row>
    <row r="1756" spans="1:26" ht="68.25">
      <c r="A1756" s="59" t="str">
        <f>Source!E1648</f>
        <v>328</v>
      </c>
      <c r="B1756" s="60" t="str">
        <f>Source!F1648</f>
        <v>прайс</v>
      </c>
      <c r="C1756" s="60" t="s">
        <v>1082</v>
      </c>
      <c r="D1756" s="42" t="str">
        <f>Source!H1648</f>
        <v>шт.</v>
      </c>
      <c r="E1756" s="43">
        <f>Source!I1648</f>
        <v>1</v>
      </c>
      <c r="F1756" s="44">
        <f>Source!AL1648</f>
        <v>124.67999999999999</v>
      </c>
      <c r="G1756" s="45" t="str">
        <f>Source!DD1648</f>
        <v/>
      </c>
      <c r="H1756" s="44">
        <f>ROUND(Source!AC1648*Source!I1648, 2)</f>
        <v>124.68</v>
      </c>
      <c r="I1756" s="45" t="str">
        <f>Source!BO1648</f>
        <v/>
      </c>
      <c r="J1756" s="45">
        <f>IF(Source!BC1648&lt;&gt; 0, Source!BC1648, 1)</f>
        <v>1</v>
      </c>
      <c r="K1756" s="44">
        <f>Source!P1648</f>
        <v>124.68</v>
      </c>
      <c r="L1756" s="48"/>
      <c r="S1756">
        <f>ROUND((Source!FX1648/100)*((ROUND(Source!AF1648*Source!I1648, 2)+ROUND(Source!AE1648*Source!I1648, 2))), 2)</f>
        <v>0</v>
      </c>
      <c r="T1756">
        <f>Source!X1648</f>
        <v>0</v>
      </c>
      <c r="U1756">
        <f>ROUND((Source!FY1648/100)*((ROUND(Source!AF1648*Source!I1648, 2)+ROUND(Source!AE1648*Source!I1648, 2))), 2)</f>
        <v>0</v>
      </c>
      <c r="V1756">
        <f>Source!Y1648</f>
        <v>0</v>
      </c>
    </row>
    <row r="1757" spans="1:26" ht="15">
      <c r="G1757" s="166">
        <f>H1756</f>
        <v>124.68</v>
      </c>
      <c r="H1757" s="166"/>
      <c r="J1757" s="166">
        <f>K1756</f>
        <v>124.68</v>
      </c>
      <c r="K1757" s="166"/>
      <c r="L1757" s="47">
        <f>Source!U1648</f>
        <v>0</v>
      </c>
      <c r="O1757" s="26">
        <f>G1757</f>
        <v>124.68</v>
      </c>
      <c r="P1757" s="26">
        <f>J1757</f>
        <v>124.68</v>
      </c>
      <c r="Q1757" s="26">
        <f>L1757</f>
        <v>0</v>
      </c>
      <c r="W1757">
        <f>IF(Source!BI1648&lt;=1,H1756, 0)</f>
        <v>124.68</v>
      </c>
      <c r="X1757">
        <f>IF(Source!BI1648=2,H1756, 0)</f>
        <v>0</v>
      </c>
      <c r="Y1757">
        <f>IF(Source!BI1648=3,H1756, 0)</f>
        <v>0</v>
      </c>
      <c r="Z1757">
        <f>IF(Source!BI1648=4,H1756, 0)</f>
        <v>0</v>
      </c>
    </row>
    <row r="1758" spans="1:26" ht="28.5">
      <c r="A1758" s="59" t="str">
        <f>Source!E1650</f>
        <v>329</v>
      </c>
      <c r="B1758" s="60" t="str">
        <f>Source!F1650</f>
        <v>19.1.01.07-0021</v>
      </c>
      <c r="C1758" s="60" t="str">
        <f>Source!G1650</f>
        <v>Врезка из оцинкованной стали, диаметром 400/400 мм</v>
      </c>
      <c r="D1758" s="42" t="str">
        <f>Source!H1650</f>
        <v>шт.</v>
      </c>
      <c r="E1758" s="43">
        <f>Source!I1650</f>
        <v>1</v>
      </c>
      <c r="F1758" s="44">
        <f>Source!AL1650</f>
        <v>51.92</v>
      </c>
      <c r="G1758" s="45" t="str">
        <f>Source!DD1650</f>
        <v/>
      </c>
      <c r="H1758" s="44">
        <f>ROUND(Source!AC1650*Source!I1650, 2)</f>
        <v>51.92</v>
      </c>
      <c r="I1758" s="45" t="str">
        <f>Source!BO1650</f>
        <v/>
      </c>
      <c r="J1758" s="45">
        <f>IF(Source!BC1650&lt;&gt; 0, Source!BC1650, 1)</f>
        <v>1</v>
      </c>
      <c r="K1758" s="44">
        <f>Source!P1650</f>
        <v>51.92</v>
      </c>
      <c r="L1758" s="48"/>
      <c r="S1758">
        <f>ROUND((Source!FX1650/100)*((ROUND(Source!AF1650*Source!I1650, 2)+ROUND(Source!AE1650*Source!I1650, 2))), 2)</f>
        <v>0</v>
      </c>
      <c r="T1758">
        <f>Source!X1650</f>
        <v>0</v>
      </c>
      <c r="U1758">
        <f>ROUND((Source!FY1650/100)*((ROUND(Source!AF1650*Source!I1650, 2)+ROUND(Source!AE1650*Source!I1650, 2))), 2)</f>
        <v>0</v>
      </c>
      <c r="V1758">
        <f>Source!Y1650</f>
        <v>0</v>
      </c>
    </row>
    <row r="1759" spans="1:26" ht="15">
      <c r="G1759" s="166">
        <f>H1758</f>
        <v>51.92</v>
      </c>
      <c r="H1759" s="166"/>
      <c r="J1759" s="166">
        <f>K1758</f>
        <v>51.92</v>
      </c>
      <c r="K1759" s="166"/>
      <c r="L1759" s="47">
        <f>Source!U1650</f>
        <v>0</v>
      </c>
      <c r="O1759" s="26">
        <f>G1759</f>
        <v>51.92</v>
      </c>
      <c r="P1759" s="26">
        <f>J1759</f>
        <v>51.92</v>
      </c>
      <c r="Q1759" s="26">
        <f>L1759</f>
        <v>0</v>
      </c>
      <c r="W1759">
        <f>IF(Source!BI1650&lt;=1,H1758, 0)</f>
        <v>51.92</v>
      </c>
      <c r="X1759">
        <f>IF(Source!BI1650=2,H1758, 0)</f>
        <v>0</v>
      </c>
      <c r="Y1759">
        <f>IF(Source!BI1650=3,H1758, 0)</f>
        <v>0</v>
      </c>
      <c r="Z1759">
        <f>IF(Source!BI1650=4,H1758, 0)</f>
        <v>0</v>
      </c>
    </row>
    <row r="1761" spans="1:32" ht="15">
      <c r="A1761" s="171" t="str">
        <f>CONCATENATE("Итого по разделу: ",IF(Source!G1652&lt;&gt;"Новый раздел", Source!G1652, ""))</f>
        <v>Итого по разделу: 28.Система ПД9(сетевые элементы)</v>
      </c>
      <c r="B1761" s="171"/>
      <c r="C1761" s="171"/>
      <c r="D1761" s="171"/>
      <c r="E1761" s="171"/>
      <c r="F1761" s="171"/>
      <c r="G1761" s="159">
        <f>SUM(O1698:O1760)</f>
        <v>11232.829999999998</v>
      </c>
      <c r="H1761" s="159"/>
      <c r="I1761" s="35"/>
      <c r="J1761" s="159">
        <f>SUM(P1698:P1760)</f>
        <v>11234.210000000001</v>
      </c>
      <c r="K1761" s="159"/>
      <c r="L1761" s="47">
        <f>SUM(Q1698:Q1760)</f>
        <v>53.164497791999992</v>
      </c>
      <c r="AF1761" s="63" t="str">
        <f>CONCATENATE("Итого по разделу: ",IF(Source!G1652&lt;&gt;"Новый раздел", Source!G1652, ""))</f>
        <v>Итого по разделу: 28.Система ПД9(сетевые элементы)</v>
      </c>
    </row>
    <row r="1765" spans="1:32" ht="16.5">
      <c r="A1765" s="169" t="str">
        <f>CONCATENATE("Раздел: ",IF(Source!G1682&lt;&gt;"Новый раздел", Source!G1682, ""))</f>
        <v>Раздел: 29.Система ПД10(сетевые элементы)</v>
      </c>
      <c r="B1765" s="169"/>
      <c r="C1765" s="169"/>
      <c r="D1765" s="169"/>
      <c r="E1765" s="169"/>
      <c r="F1765" s="169"/>
      <c r="G1765" s="169"/>
      <c r="H1765" s="169"/>
      <c r="I1765" s="169"/>
      <c r="J1765" s="169"/>
      <c r="K1765" s="169"/>
      <c r="L1765" s="169"/>
    </row>
    <row r="1766" spans="1:32" ht="105">
      <c r="A1766" s="16" t="str">
        <f>Source!E1687</f>
        <v>330</v>
      </c>
      <c r="B1766" s="58" t="s">
        <v>1048</v>
      </c>
      <c r="C1766" s="58" t="str">
        <f>Source!G1687</f>
        <v>Установка клапанов огнезадерживающих с ручной регулировкой периметром до 3200 мм</v>
      </c>
      <c r="D1766" s="36" t="str">
        <f>Source!H1687</f>
        <v>ШТ</v>
      </c>
      <c r="E1766" s="22">
        <f>Source!I1687</f>
        <v>1</v>
      </c>
      <c r="F1766" s="37">
        <f>Source!AL1687+Source!AM1687+Source!AO1687</f>
        <v>90.42</v>
      </c>
      <c r="G1766" s="38"/>
      <c r="H1766" s="37"/>
      <c r="I1766" s="38" t="str">
        <f>Source!BO1687</f>
        <v/>
      </c>
      <c r="J1766" s="38"/>
      <c r="K1766" s="37"/>
      <c r="L1766" s="39"/>
      <c r="S1766">
        <f>ROUND((Source!FX1687/100)*((ROUND(Source!AF1687*Source!I1687, 2)+ROUND(Source!AE1687*Source!I1687, 2))), 2)</f>
        <v>83.52</v>
      </c>
      <c r="T1766">
        <f>Source!X1687</f>
        <v>83.38</v>
      </c>
      <c r="U1766">
        <f>ROUND((Source!FY1687/100)*((ROUND(Source!AF1687*Source!I1687, 2)+ROUND(Source!AE1687*Source!I1687, 2))), 2)</f>
        <v>51.15</v>
      </c>
      <c r="V1766">
        <f>Source!Y1687</f>
        <v>51.48</v>
      </c>
    </row>
    <row r="1767" spans="1:32" ht="14.25">
      <c r="A1767" s="16"/>
      <c r="B1767" s="58"/>
      <c r="C1767" s="58" t="s">
        <v>980</v>
      </c>
      <c r="D1767" s="36"/>
      <c r="E1767" s="22"/>
      <c r="F1767" s="37">
        <f>Source!AO1687</f>
        <v>52</v>
      </c>
      <c r="G1767" s="38" t="str">
        <f>Source!DG1687</f>
        <v>)*1,2)*1,15</v>
      </c>
      <c r="H1767" s="37">
        <f>ROUND(Source!AF1687*Source!I1687, 2)</f>
        <v>71.760000000000005</v>
      </c>
      <c r="I1767" s="38"/>
      <c r="J1767" s="38">
        <f>IF(Source!BA1687&lt;&gt; 0, Source!BA1687, 1)</f>
        <v>1</v>
      </c>
      <c r="K1767" s="37">
        <f>Source!S1687</f>
        <v>71.760000000000005</v>
      </c>
      <c r="L1767" s="39"/>
      <c r="R1767">
        <f>H1767</f>
        <v>71.760000000000005</v>
      </c>
    </row>
    <row r="1768" spans="1:32" ht="14.25">
      <c r="A1768" s="16"/>
      <c r="B1768" s="58"/>
      <c r="C1768" s="58" t="s">
        <v>104</v>
      </c>
      <c r="D1768" s="36"/>
      <c r="E1768" s="22"/>
      <c r="F1768" s="37">
        <f>Source!AM1687</f>
        <v>7.33</v>
      </c>
      <c r="G1768" s="38" t="str">
        <f>Source!DE1687</f>
        <v>)*1,2)*1,25</v>
      </c>
      <c r="H1768" s="37">
        <f>ROUND(Source!AD1687*Source!I1687, 2)</f>
        <v>11</v>
      </c>
      <c r="I1768" s="38"/>
      <c r="J1768" s="38">
        <f>IF(Source!BB1687&lt;&gt; 0, Source!BB1687, 1)</f>
        <v>1</v>
      </c>
      <c r="K1768" s="37">
        <f>Source!Q1687</f>
        <v>11</v>
      </c>
      <c r="L1768" s="39"/>
    </row>
    <row r="1769" spans="1:32" ht="14.25">
      <c r="A1769" s="16"/>
      <c r="B1769" s="58"/>
      <c r="C1769" s="58" t="s">
        <v>981</v>
      </c>
      <c r="D1769" s="36"/>
      <c r="E1769" s="22"/>
      <c r="F1769" s="37">
        <f>Source!AN1687</f>
        <v>0.49</v>
      </c>
      <c r="G1769" s="38" t="str">
        <f>Source!DF1687</f>
        <v>)*1,2)*1,25</v>
      </c>
      <c r="H1769" s="40">
        <f>ROUND(Source!AE1687*Source!I1687, 2)</f>
        <v>0.74</v>
      </c>
      <c r="I1769" s="38"/>
      <c r="J1769" s="38">
        <f>IF(Source!BS1687&lt;&gt; 0, Source!BS1687, 1)</f>
        <v>1</v>
      </c>
      <c r="K1769" s="40">
        <f>Source!R1687</f>
        <v>0.74</v>
      </c>
      <c r="L1769" s="39"/>
      <c r="R1769">
        <f>H1769</f>
        <v>0.74</v>
      </c>
    </row>
    <row r="1770" spans="1:32" ht="14.25">
      <c r="A1770" s="16"/>
      <c r="B1770" s="58"/>
      <c r="C1770" s="58" t="s">
        <v>982</v>
      </c>
      <c r="D1770" s="36"/>
      <c r="E1770" s="22"/>
      <c r="F1770" s="37">
        <f>Source!AL1687</f>
        <v>31.09</v>
      </c>
      <c r="G1770" s="38" t="str">
        <f>Source!DD1687</f>
        <v/>
      </c>
      <c r="H1770" s="37">
        <f>ROUND(Source!AC1687*Source!I1687, 2)</f>
        <v>31.09</v>
      </c>
      <c r="I1770" s="38"/>
      <c r="J1770" s="38">
        <f>IF(Source!BC1687&lt;&gt; 0, Source!BC1687, 1)</f>
        <v>1</v>
      </c>
      <c r="K1770" s="37">
        <f>Source!P1687</f>
        <v>31.09</v>
      </c>
      <c r="L1770" s="39"/>
    </row>
    <row r="1771" spans="1:32" ht="14.25">
      <c r="A1771" s="16"/>
      <c r="B1771" s="58"/>
      <c r="C1771" s="58" t="s">
        <v>983</v>
      </c>
      <c r="D1771" s="36" t="s">
        <v>984</v>
      </c>
      <c r="E1771" s="22">
        <f>Source!BZ1687</f>
        <v>128</v>
      </c>
      <c r="F1771" s="167" t="str">
        <f>CONCATENATE(" )", Source!DL1687, Source!FT1687, "=", Source!FX1687)</f>
        <v xml:space="preserve"> )*0,9=115,2</v>
      </c>
      <c r="G1771" s="168"/>
      <c r="H1771" s="37">
        <f>SUM(S1766:S1773)</f>
        <v>83.52</v>
      </c>
      <c r="I1771" s="41"/>
      <c r="J1771" s="32">
        <f>Source!AT1687</f>
        <v>115</v>
      </c>
      <c r="K1771" s="37">
        <f>SUM(T1766:T1773)</f>
        <v>83.38</v>
      </c>
      <c r="L1771" s="39"/>
    </row>
    <row r="1772" spans="1:32" ht="14.25">
      <c r="A1772" s="16"/>
      <c r="B1772" s="58"/>
      <c r="C1772" s="58" t="s">
        <v>985</v>
      </c>
      <c r="D1772" s="36" t="s">
        <v>984</v>
      </c>
      <c r="E1772" s="22">
        <f>Source!CA1687</f>
        <v>83</v>
      </c>
      <c r="F1772" s="167" t="str">
        <f>CONCATENATE(" )", Source!DM1687, Source!FU1687, "=", Source!FY1687)</f>
        <v xml:space="preserve"> )*0,85=70,55</v>
      </c>
      <c r="G1772" s="168"/>
      <c r="H1772" s="37">
        <f>SUM(U1766:U1773)</f>
        <v>51.15</v>
      </c>
      <c r="I1772" s="41"/>
      <c r="J1772" s="32">
        <f>Source!AU1687</f>
        <v>71</v>
      </c>
      <c r="K1772" s="37">
        <f>SUM(V1766:V1773)</f>
        <v>51.48</v>
      </c>
      <c r="L1772" s="39"/>
    </row>
    <row r="1773" spans="1:32" ht="14.25">
      <c r="A1773" s="59"/>
      <c r="B1773" s="60"/>
      <c r="C1773" s="60" t="s">
        <v>986</v>
      </c>
      <c r="D1773" s="42" t="s">
        <v>987</v>
      </c>
      <c r="E1773" s="43">
        <f>Source!AQ1687</f>
        <v>5.95</v>
      </c>
      <c r="F1773" s="44"/>
      <c r="G1773" s="45" t="str">
        <f>Source!DI1687</f>
        <v>)*1,2)*1,15</v>
      </c>
      <c r="H1773" s="44"/>
      <c r="I1773" s="45"/>
      <c r="J1773" s="45"/>
      <c r="K1773" s="44"/>
      <c r="L1773" s="46">
        <f>Source!U1687</f>
        <v>8.2109999999999985</v>
      </c>
    </row>
    <row r="1774" spans="1:32" ht="15">
      <c r="G1774" s="166">
        <f>H1767+H1768+H1770+H1771+H1772</f>
        <v>248.52</v>
      </c>
      <c r="H1774" s="166"/>
      <c r="J1774" s="166">
        <f>K1767+K1768+K1770+K1771+K1772</f>
        <v>248.71</v>
      </c>
      <c r="K1774" s="166"/>
      <c r="L1774" s="47">
        <f>Source!U1687</f>
        <v>8.2109999999999985</v>
      </c>
      <c r="O1774" s="26">
        <f>G1774</f>
        <v>248.52</v>
      </c>
      <c r="P1774" s="26">
        <f>J1774</f>
        <v>248.71</v>
      </c>
      <c r="Q1774" s="26">
        <f>L1774</f>
        <v>8.2109999999999985</v>
      </c>
      <c r="W1774">
        <f>IF(Source!BI1687&lt;=1,H1767+H1768+H1770+H1771+H1772, 0)</f>
        <v>248.52</v>
      </c>
      <c r="X1774">
        <f>IF(Source!BI1687=2,H1767+H1768+H1770+H1771+H1772, 0)</f>
        <v>0</v>
      </c>
      <c r="Y1774">
        <f>IF(Source!BI1687=3,H1767+H1768+H1770+H1771+H1772, 0)</f>
        <v>0</v>
      </c>
      <c r="Z1774">
        <f>IF(Source!BI1687=4,H1767+H1768+H1770+H1771+H1772, 0)</f>
        <v>0</v>
      </c>
    </row>
    <row r="1775" spans="1:32" ht="28.5">
      <c r="A1775" s="16" t="str">
        <f>Source!E1689</f>
        <v>331</v>
      </c>
      <c r="B1775" s="58" t="str">
        <f>Source!F1689</f>
        <v>08.1.03.04-0001</v>
      </c>
      <c r="C1775" s="58" t="str">
        <f>Source!G1689</f>
        <v>Блочки</v>
      </c>
      <c r="D1775" s="36" t="str">
        <f>Source!H1689</f>
        <v>10 шт.</v>
      </c>
      <c r="E1775" s="22">
        <f>Source!I1689</f>
        <v>0.2</v>
      </c>
      <c r="F1775" s="37">
        <f>Source!AL1689</f>
        <v>228</v>
      </c>
      <c r="G1775" s="38" t="str">
        <f>Source!DD1689</f>
        <v/>
      </c>
      <c r="H1775" s="37">
        <f>ROUND(Source!AC1689*Source!I1689, 2)</f>
        <v>45.6</v>
      </c>
      <c r="I1775" s="38" t="str">
        <f>Source!BO1689</f>
        <v/>
      </c>
      <c r="J1775" s="38">
        <f>IF(Source!BC1689&lt;&gt; 0, Source!BC1689, 1)</f>
        <v>1</v>
      </c>
      <c r="K1775" s="37">
        <f>Source!P1689</f>
        <v>45.6</v>
      </c>
      <c r="L1775" s="39"/>
      <c r="S1775">
        <f>ROUND((Source!FX1689/100)*((ROUND(Source!AF1689*Source!I1689, 2)+ROUND(Source!AE1689*Source!I1689, 2))), 2)</f>
        <v>0</v>
      </c>
      <c r="T1775">
        <f>Source!X1689</f>
        <v>0</v>
      </c>
      <c r="U1775">
        <f>ROUND((Source!FY1689/100)*((ROUND(Source!AF1689*Source!I1689, 2)+ROUND(Source!AE1689*Source!I1689, 2))), 2)</f>
        <v>0</v>
      </c>
      <c r="V1775">
        <f>Source!Y1689</f>
        <v>0</v>
      </c>
    </row>
    <row r="1776" spans="1:32">
      <c r="A1776" s="30"/>
      <c r="B1776" s="30"/>
      <c r="C1776" s="31" t="str">
        <f>"Объем: "&amp;Source!I1689&amp;"=2/"&amp;"10"</f>
        <v>Объем: 0,2=2/10</v>
      </c>
      <c r="D1776" s="30"/>
      <c r="E1776" s="30"/>
      <c r="F1776" s="30"/>
      <c r="G1776" s="30"/>
      <c r="H1776" s="30"/>
      <c r="I1776" s="30"/>
      <c r="J1776" s="30"/>
      <c r="K1776" s="30"/>
      <c r="L1776" s="30"/>
    </row>
    <row r="1777" spans="1:26" ht="15">
      <c r="G1777" s="166">
        <f>H1775</f>
        <v>45.6</v>
      </c>
      <c r="H1777" s="166"/>
      <c r="J1777" s="166">
        <f>K1775</f>
        <v>45.6</v>
      </c>
      <c r="K1777" s="166"/>
      <c r="L1777" s="47">
        <f>Source!U1689</f>
        <v>0</v>
      </c>
      <c r="O1777" s="26">
        <f>G1777</f>
        <v>45.6</v>
      </c>
      <c r="P1777" s="26">
        <f>J1777</f>
        <v>45.6</v>
      </c>
      <c r="Q1777" s="26">
        <f>L1777</f>
        <v>0</v>
      </c>
      <c r="W1777">
        <f>IF(Source!BI1689&lt;=1,H1775, 0)</f>
        <v>45.6</v>
      </c>
      <c r="X1777">
        <f>IF(Source!BI1689=2,H1775, 0)</f>
        <v>0</v>
      </c>
      <c r="Y1777">
        <f>IF(Source!BI1689=3,H1775, 0)</f>
        <v>0</v>
      </c>
      <c r="Z1777">
        <f>IF(Source!BI1689=4,H1775, 0)</f>
        <v>0</v>
      </c>
    </row>
    <row r="1778" spans="1:26" ht="28.5">
      <c r="A1778" s="59" t="str">
        <f>Source!E1691</f>
        <v>332</v>
      </c>
      <c r="B1778" s="60" t="str">
        <f>Source!F1691</f>
        <v>20.1.02.19-0015</v>
      </c>
      <c r="C1778" s="60" t="str">
        <f>Source!G1691</f>
        <v>Трос стальной</v>
      </c>
      <c r="D1778" s="42" t="str">
        <f>Source!H1691</f>
        <v>м</v>
      </c>
      <c r="E1778" s="43">
        <f>Source!I1691</f>
        <v>9.3000000000000007</v>
      </c>
      <c r="F1778" s="44">
        <f>Source!AL1691</f>
        <v>12.03</v>
      </c>
      <c r="G1778" s="45" t="str">
        <f>Source!DD1691</f>
        <v/>
      </c>
      <c r="H1778" s="44">
        <f>ROUND(Source!AC1691*Source!I1691, 2)</f>
        <v>111.88</v>
      </c>
      <c r="I1778" s="45" t="str">
        <f>Source!BO1691</f>
        <v/>
      </c>
      <c r="J1778" s="45">
        <f>IF(Source!BC1691&lt;&gt; 0, Source!BC1691, 1)</f>
        <v>1</v>
      </c>
      <c r="K1778" s="44">
        <f>Source!P1691</f>
        <v>111.88</v>
      </c>
      <c r="L1778" s="48"/>
      <c r="S1778">
        <f>ROUND((Source!FX1691/100)*((ROUND(Source!AF1691*Source!I1691, 2)+ROUND(Source!AE1691*Source!I1691, 2))), 2)</f>
        <v>0</v>
      </c>
      <c r="T1778">
        <f>Source!X1691</f>
        <v>0</v>
      </c>
      <c r="U1778">
        <f>ROUND((Source!FY1691/100)*((ROUND(Source!AF1691*Source!I1691, 2)+ROUND(Source!AE1691*Source!I1691, 2))), 2)</f>
        <v>0</v>
      </c>
      <c r="V1778">
        <f>Source!Y1691</f>
        <v>0</v>
      </c>
    </row>
    <row r="1779" spans="1:26" ht="15">
      <c r="G1779" s="166">
        <f>H1778</f>
        <v>111.88</v>
      </c>
      <c r="H1779" s="166"/>
      <c r="J1779" s="166">
        <f>K1778</f>
        <v>111.88</v>
      </c>
      <c r="K1779" s="166"/>
      <c r="L1779" s="47">
        <f>Source!U1691</f>
        <v>0</v>
      </c>
      <c r="O1779" s="26">
        <f>G1779</f>
        <v>111.88</v>
      </c>
      <c r="P1779" s="26">
        <f>J1779</f>
        <v>111.88</v>
      </c>
      <c r="Q1779" s="26">
        <f>L1779</f>
        <v>0</v>
      </c>
      <c r="W1779">
        <f>IF(Source!BI1691&lt;=1,H1778, 0)</f>
        <v>0</v>
      </c>
      <c r="X1779">
        <f>IF(Source!BI1691=2,H1778, 0)</f>
        <v>111.88</v>
      </c>
      <c r="Y1779">
        <f>IF(Source!BI1691=3,H1778, 0)</f>
        <v>0</v>
      </c>
      <c r="Z1779">
        <f>IF(Source!BI1691=4,H1778, 0)</f>
        <v>0</v>
      </c>
    </row>
    <row r="1780" spans="1:26" ht="68.25">
      <c r="A1780" s="59" t="str">
        <f>Source!E1693</f>
        <v>333</v>
      </c>
      <c r="B1780" s="60" t="str">
        <f>Source!F1693</f>
        <v>прайс</v>
      </c>
      <c r="C1780" s="60" t="s">
        <v>1083</v>
      </c>
      <c r="D1780" s="42" t="str">
        <f>Source!H1693</f>
        <v>шт.</v>
      </c>
      <c r="E1780" s="43">
        <f>Source!I1693</f>
        <v>1</v>
      </c>
      <c r="F1780" s="44">
        <f>Source!AL1693</f>
        <v>1874.56</v>
      </c>
      <c r="G1780" s="45" t="str">
        <f>Source!DD1693</f>
        <v/>
      </c>
      <c r="H1780" s="44">
        <f>ROUND(Source!AC1693*Source!I1693, 2)</f>
        <v>1874.56</v>
      </c>
      <c r="I1780" s="45" t="str">
        <f>Source!BO1693</f>
        <v/>
      </c>
      <c r="J1780" s="45">
        <f>IF(Source!BC1693&lt;&gt; 0, Source!BC1693, 1)</f>
        <v>1</v>
      </c>
      <c r="K1780" s="44">
        <f>Source!P1693</f>
        <v>1874.56</v>
      </c>
      <c r="L1780" s="48"/>
      <c r="S1780">
        <f>ROUND((Source!FX1693/100)*((ROUND(Source!AF1693*Source!I1693, 2)+ROUND(Source!AE1693*Source!I1693, 2))), 2)</f>
        <v>0</v>
      </c>
      <c r="T1780">
        <f>Source!X1693</f>
        <v>0</v>
      </c>
      <c r="U1780">
        <f>ROUND((Source!FY1693/100)*((ROUND(Source!AF1693*Source!I1693, 2)+ROUND(Source!AE1693*Source!I1693, 2))), 2)</f>
        <v>0</v>
      </c>
      <c r="V1780">
        <f>Source!Y1693</f>
        <v>0</v>
      </c>
    </row>
    <row r="1781" spans="1:26" ht="15">
      <c r="G1781" s="166">
        <f>H1780</f>
        <v>1874.56</v>
      </c>
      <c r="H1781" s="166"/>
      <c r="J1781" s="166">
        <f>K1780</f>
        <v>1874.56</v>
      </c>
      <c r="K1781" s="166"/>
      <c r="L1781" s="47">
        <f>Source!U1693</f>
        <v>0</v>
      </c>
      <c r="O1781" s="26">
        <f>G1781</f>
        <v>1874.56</v>
      </c>
      <c r="P1781" s="26">
        <f>J1781</f>
        <v>1874.56</v>
      </c>
      <c r="Q1781" s="26">
        <f>L1781</f>
        <v>0</v>
      </c>
      <c r="W1781">
        <f>IF(Source!BI1693&lt;=1,H1780, 0)</f>
        <v>1874.56</v>
      </c>
      <c r="X1781">
        <f>IF(Source!BI1693=2,H1780, 0)</f>
        <v>0</v>
      </c>
      <c r="Y1781">
        <f>IF(Source!BI1693=3,H1780, 0)</f>
        <v>0</v>
      </c>
      <c r="Z1781">
        <f>IF(Source!BI1693=4,H1780, 0)</f>
        <v>0</v>
      </c>
    </row>
    <row r="1782" spans="1:26" ht="105">
      <c r="A1782" s="16" t="str">
        <f>Source!E1695</f>
        <v>334</v>
      </c>
      <c r="B1782" s="58" t="s">
        <v>1051</v>
      </c>
      <c r="C1782" s="58" t="str">
        <f>Source!G1695</f>
        <v>Обертывание поверхности изоляции рулонными материалами насухо с проклейкой швов</v>
      </c>
      <c r="D1782" s="36" t="str">
        <f>Source!H1695</f>
        <v>100 м2</v>
      </c>
      <c r="E1782" s="22">
        <f>Source!I1695</f>
        <v>0.34</v>
      </c>
      <c r="F1782" s="37">
        <f>Source!AL1695+Source!AM1695+Source!AO1695</f>
        <v>824.45</v>
      </c>
      <c r="G1782" s="38"/>
      <c r="H1782" s="37"/>
      <c r="I1782" s="38" t="str">
        <f>Source!BO1695</f>
        <v/>
      </c>
      <c r="J1782" s="38"/>
      <c r="K1782" s="37"/>
      <c r="L1782" s="39"/>
      <c r="S1782">
        <f>ROUND((Source!FX1695/100)*((ROUND(Source!AF1695*Source!I1695, 2)+ROUND(Source!AE1695*Source!I1695, 2))), 2)</f>
        <v>119.19</v>
      </c>
      <c r="T1782">
        <f>Source!X1695</f>
        <v>119.19</v>
      </c>
      <c r="U1782">
        <f>ROUND((Source!FY1695/100)*((ROUND(Source!AF1695*Source!I1695, 2)+ROUND(Source!AE1695*Source!I1695, 2))), 2)</f>
        <v>78.8</v>
      </c>
      <c r="V1782">
        <f>Source!Y1695</f>
        <v>79.459999999999994</v>
      </c>
    </row>
    <row r="1783" spans="1:26">
      <c r="C1783" s="29" t="str">
        <f>"Объем: "&amp;Source!I1695&amp;"=34/"&amp;"100"</f>
        <v>Объем: 0,34=34/100</v>
      </c>
    </row>
    <row r="1784" spans="1:26" ht="14.25">
      <c r="A1784" s="16"/>
      <c r="B1784" s="58"/>
      <c r="C1784" s="58" t="s">
        <v>980</v>
      </c>
      <c r="D1784" s="36"/>
      <c r="E1784" s="22"/>
      <c r="F1784" s="37">
        <f>Source!AO1695</f>
        <v>276.31</v>
      </c>
      <c r="G1784" s="38" t="str">
        <f>Source!DG1695</f>
        <v>)*1,2)*1,15</v>
      </c>
      <c r="H1784" s="37">
        <f>ROUND(Source!AF1695*Source!I1695, 2)</f>
        <v>129.65</v>
      </c>
      <c r="I1784" s="38"/>
      <c r="J1784" s="38">
        <f>IF(Source!BA1695&lt;&gt; 0, Source!BA1695, 1)</f>
        <v>1</v>
      </c>
      <c r="K1784" s="37">
        <f>Source!S1695</f>
        <v>129.65</v>
      </c>
      <c r="L1784" s="39"/>
      <c r="R1784">
        <f>H1784</f>
        <v>129.65</v>
      </c>
    </row>
    <row r="1785" spans="1:26" ht="14.25">
      <c r="A1785" s="16"/>
      <c r="B1785" s="58"/>
      <c r="C1785" s="58" t="s">
        <v>104</v>
      </c>
      <c r="D1785" s="36"/>
      <c r="E1785" s="22"/>
      <c r="F1785" s="37">
        <f>Source!AM1695</f>
        <v>40.5</v>
      </c>
      <c r="G1785" s="38" t="str">
        <f>Source!DE1695</f>
        <v>)*1,2)*1,25</v>
      </c>
      <c r="H1785" s="37">
        <f>ROUND(Source!AD1695*Source!I1695, 2)</f>
        <v>20.66</v>
      </c>
      <c r="I1785" s="38"/>
      <c r="J1785" s="38">
        <f>IF(Source!BB1695&lt;&gt; 0, Source!BB1695, 1)</f>
        <v>1</v>
      </c>
      <c r="K1785" s="37">
        <f>Source!Q1695</f>
        <v>20.66</v>
      </c>
      <c r="L1785" s="39"/>
    </row>
    <row r="1786" spans="1:26" ht="14.25">
      <c r="A1786" s="16"/>
      <c r="B1786" s="58"/>
      <c r="C1786" s="58" t="s">
        <v>981</v>
      </c>
      <c r="D1786" s="36"/>
      <c r="E1786" s="22"/>
      <c r="F1786" s="37">
        <f>Source!AN1695</f>
        <v>5.45</v>
      </c>
      <c r="G1786" s="38" t="str">
        <f>Source!DF1695</f>
        <v>)*1,2)*1,25</v>
      </c>
      <c r="H1786" s="40">
        <f>ROUND(Source!AE1695*Source!I1695, 2)</f>
        <v>2.78</v>
      </c>
      <c r="I1786" s="38"/>
      <c r="J1786" s="38">
        <f>IF(Source!BS1695&lt;&gt; 0, Source!BS1695, 1)</f>
        <v>1</v>
      </c>
      <c r="K1786" s="40">
        <f>Source!R1695</f>
        <v>2.78</v>
      </c>
      <c r="L1786" s="39"/>
      <c r="R1786">
        <f>H1786</f>
        <v>2.78</v>
      </c>
    </row>
    <row r="1787" spans="1:26" ht="14.25">
      <c r="A1787" s="16"/>
      <c r="B1787" s="58"/>
      <c r="C1787" s="58" t="s">
        <v>982</v>
      </c>
      <c r="D1787" s="36"/>
      <c r="E1787" s="22"/>
      <c r="F1787" s="37">
        <f>Source!AL1695</f>
        <v>507.64</v>
      </c>
      <c r="G1787" s="38" t="str">
        <f>Source!DD1695</f>
        <v/>
      </c>
      <c r="H1787" s="37">
        <f>ROUND(Source!AC1695*Source!I1695, 2)</f>
        <v>172.6</v>
      </c>
      <c r="I1787" s="38"/>
      <c r="J1787" s="38">
        <f>IF(Source!BC1695&lt;&gt; 0, Source!BC1695, 1)</f>
        <v>1</v>
      </c>
      <c r="K1787" s="37">
        <f>Source!P1695</f>
        <v>172.6</v>
      </c>
      <c r="L1787" s="39"/>
    </row>
    <row r="1788" spans="1:26" ht="14.25">
      <c r="A1788" s="16"/>
      <c r="B1788" s="58"/>
      <c r="C1788" s="58" t="s">
        <v>983</v>
      </c>
      <c r="D1788" s="36" t="s">
        <v>984</v>
      </c>
      <c r="E1788" s="22">
        <f>Source!BZ1695</f>
        <v>100</v>
      </c>
      <c r="F1788" s="167" t="str">
        <f>CONCATENATE(" )", Source!DL1695, Source!FT1695, "=", Source!FX1695)</f>
        <v xml:space="preserve"> )*0,9=90</v>
      </c>
      <c r="G1788" s="168"/>
      <c r="H1788" s="37">
        <f>SUM(S1782:S1790)</f>
        <v>119.19</v>
      </c>
      <c r="I1788" s="41"/>
      <c r="J1788" s="32">
        <f>Source!AT1695</f>
        <v>90</v>
      </c>
      <c r="K1788" s="37">
        <f>SUM(T1782:T1790)</f>
        <v>119.19</v>
      </c>
      <c r="L1788" s="39"/>
    </row>
    <row r="1789" spans="1:26" ht="14.25">
      <c r="A1789" s="16"/>
      <c r="B1789" s="58"/>
      <c r="C1789" s="58" t="s">
        <v>985</v>
      </c>
      <c r="D1789" s="36" t="s">
        <v>984</v>
      </c>
      <c r="E1789" s="22">
        <f>Source!CA1695</f>
        <v>70</v>
      </c>
      <c r="F1789" s="167" t="str">
        <f>CONCATENATE(" )", Source!DM1695, Source!FU1695, "=", Source!FY1695)</f>
        <v xml:space="preserve"> )*0,85=59,5</v>
      </c>
      <c r="G1789" s="168"/>
      <c r="H1789" s="37">
        <f>SUM(U1782:U1790)</f>
        <v>78.8</v>
      </c>
      <c r="I1789" s="41"/>
      <c r="J1789" s="32">
        <f>Source!AU1695</f>
        <v>60</v>
      </c>
      <c r="K1789" s="37">
        <f>SUM(V1782:V1790)</f>
        <v>79.459999999999994</v>
      </c>
      <c r="L1789" s="39"/>
    </row>
    <row r="1790" spans="1:26" ht="14.25">
      <c r="A1790" s="59"/>
      <c r="B1790" s="60"/>
      <c r="C1790" s="60" t="s">
        <v>986</v>
      </c>
      <c r="D1790" s="42" t="s">
        <v>987</v>
      </c>
      <c r="E1790" s="43">
        <f>Source!AQ1695</f>
        <v>31.98</v>
      </c>
      <c r="F1790" s="44"/>
      <c r="G1790" s="45" t="str">
        <f>Source!DI1695</f>
        <v>)*1,2)*1,15</v>
      </c>
      <c r="H1790" s="44"/>
      <c r="I1790" s="45"/>
      <c r="J1790" s="45"/>
      <c r="K1790" s="44"/>
      <c r="L1790" s="46">
        <f>Source!U1695</f>
        <v>15.005015999999999</v>
      </c>
    </row>
    <row r="1791" spans="1:26" ht="15">
      <c r="G1791" s="166">
        <f>H1784+H1785+H1787+H1788+H1789</f>
        <v>520.9</v>
      </c>
      <c r="H1791" s="166"/>
      <c r="J1791" s="166">
        <f>K1784+K1785+K1787+K1788+K1789</f>
        <v>521.55999999999995</v>
      </c>
      <c r="K1791" s="166"/>
      <c r="L1791" s="47">
        <f>Source!U1695</f>
        <v>15.005015999999999</v>
      </c>
      <c r="O1791" s="26">
        <f>G1791</f>
        <v>520.9</v>
      </c>
      <c r="P1791" s="26">
        <f>J1791</f>
        <v>521.55999999999995</v>
      </c>
      <c r="Q1791" s="26">
        <f>L1791</f>
        <v>15.005015999999999</v>
      </c>
      <c r="W1791">
        <f>IF(Source!BI1695&lt;=1,H1784+H1785+H1787+H1788+H1789, 0)</f>
        <v>520.9</v>
      </c>
      <c r="X1791">
        <f>IF(Source!BI1695=2,H1784+H1785+H1787+H1788+H1789, 0)</f>
        <v>0</v>
      </c>
      <c r="Y1791">
        <f>IF(Source!BI1695=3,H1784+H1785+H1787+H1788+H1789, 0)</f>
        <v>0</v>
      </c>
      <c r="Z1791">
        <f>IF(Source!BI1695=4,H1784+H1785+H1787+H1788+H1789, 0)</f>
        <v>0</v>
      </c>
    </row>
    <row r="1792" spans="1:26" ht="71.25">
      <c r="A1792" s="16" t="str">
        <f>Source!E1697</f>
        <v>335</v>
      </c>
      <c r="B1792" s="58" t="str">
        <f>Source!F1697</f>
        <v>12.2.04.07-0012</v>
      </c>
      <c r="C1792" s="58" t="str">
        <f>Source!G1697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D1792" s="36" t="str">
        <f>Source!H1697</f>
        <v>м3</v>
      </c>
      <c r="E1792" s="22">
        <f>Source!I1697</f>
        <v>1.5640000000000001</v>
      </c>
      <c r="F1792" s="37">
        <f>Source!AL1697</f>
        <v>2222.0300000000002</v>
      </c>
      <c r="G1792" s="38" t="str">
        <f>Source!DD1697</f>
        <v/>
      </c>
      <c r="H1792" s="37">
        <f>ROUND(Source!AC1697*Source!I1697, 2)</f>
        <v>3475.25</v>
      </c>
      <c r="I1792" s="38" t="str">
        <f>Source!BO1697</f>
        <v/>
      </c>
      <c r="J1792" s="38">
        <f>IF(Source!BC1697&lt;&gt; 0, Source!BC1697, 1)</f>
        <v>1</v>
      </c>
      <c r="K1792" s="37">
        <f>Source!P1697</f>
        <v>3475.25</v>
      </c>
      <c r="L1792" s="39"/>
      <c r="S1792">
        <f>ROUND((Source!FX1697/100)*((ROUND(Source!AF1697*Source!I1697, 2)+ROUND(Source!AE1697*Source!I1697, 2))), 2)</f>
        <v>0</v>
      </c>
      <c r="T1792">
        <f>Source!X1697</f>
        <v>0</v>
      </c>
      <c r="U1792">
        <f>ROUND((Source!FY1697/100)*((ROUND(Source!AF1697*Source!I1697, 2)+ROUND(Source!AE1697*Source!I1697, 2))), 2)</f>
        <v>0</v>
      </c>
      <c r="V1792">
        <f>Source!Y1697</f>
        <v>0</v>
      </c>
    </row>
    <row r="1793" spans="1:26">
      <c r="A1793" s="30"/>
      <c r="B1793" s="30"/>
      <c r="C1793" s="31" t="str">
        <f>"Объем: "&amp;Source!I1697&amp;"=34*"&amp;"0,04*"&amp;"1,15"</f>
        <v>Объем: 1,564=34*0,04*1,15</v>
      </c>
      <c r="D1793" s="30"/>
      <c r="E1793" s="30"/>
      <c r="F1793" s="30"/>
      <c r="G1793" s="30"/>
      <c r="H1793" s="30"/>
      <c r="I1793" s="30"/>
      <c r="J1793" s="30"/>
      <c r="K1793" s="30"/>
      <c r="L1793" s="30"/>
    </row>
    <row r="1794" spans="1:26" ht="15">
      <c r="G1794" s="166">
        <f>H1792</f>
        <v>3475.25</v>
      </c>
      <c r="H1794" s="166"/>
      <c r="J1794" s="166">
        <f>K1792</f>
        <v>3475.25</v>
      </c>
      <c r="K1794" s="166"/>
      <c r="L1794" s="47">
        <f>Source!U1697</f>
        <v>0</v>
      </c>
      <c r="O1794" s="26">
        <f>G1794</f>
        <v>3475.25</v>
      </c>
      <c r="P1794" s="26">
        <f>J1794</f>
        <v>3475.25</v>
      </c>
      <c r="Q1794" s="26">
        <f>L1794</f>
        <v>0</v>
      </c>
      <c r="W1794">
        <f>IF(Source!BI1697&lt;=1,H1792, 0)</f>
        <v>3475.25</v>
      </c>
      <c r="X1794">
        <f>IF(Source!BI1697=2,H1792, 0)</f>
        <v>0</v>
      </c>
      <c r="Y1794">
        <f>IF(Source!BI1697=3,H1792, 0)</f>
        <v>0</v>
      </c>
      <c r="Z1794">
        <f>IF(Source!BI1697=4,H1792, 0)</f>
        <v>0</v>
      </c>
    </row>
    <row r="1795" spans="1:26" ht="105">
      <c r="A1795" s="16" t="str">
        <f>Source!E1699</f>
        <v>336</v>
      </c>
      <c r="B1795" s="58" t="s">
        <v>1052</v>
      </c>
      <c r="C1795" s="58" t="str">
        <f>Source!G1699</f>
        <v>Прокладка воздуховодов из листовой оцинкованной стали и алюминия класса П (плотные) толщиной 0,7 мм, периметром до 3200 мм</v>
      </c>
      <c r="D1795" s="36" t="str">
        <f>Source!H1699</f>
        <v>100 м2</v>
      </c>
      <c r="E1795" s="22">
        <f>Source!I1699</f>
        <v>0.192</v>
      </c>
      <c r="F1795" s="37">
        <f>Source!AL1699+Source!AM1699+Source!AO1699</f>
        <v>1392.24</v>
      </c>
      <c r="G1795" s="38"/>
      <c r="H1795" s="37"/>
      <c r="I1795" s="38" t="str">
        <f>Source!BO1699</f>
        <v/>
      </c>
      <c r="J1795" s="38"/>
      <c r="K1795" s="37"/>
      <c r="L1795" s="39"/>
      <c r="S1795">
        <f>ROUND((Source!FX1699/100)*((ROUND(Source!AF1699*Source!I1699, 2)+ROUND(Source!AE1699*Source!I1699, 2))), 2)</f>
        <v>218.89</v>
      </c>
      <c r="T1795">
        <f>Source!X1699</f>
        <v>218.51</v>
      </c>
      <c r="U1795">
        <f>ROUND((Source!FY1699/100)*((ROUND(Source!AF1699*Source!I1699, 2)+ROUND(Source!AE1699*Source!I1699, 2))), 2)</f>
        <v>134.05000000000001</v>
      </c>
      <c r="V1795">
        <f>Source!Y1699</f>
        <v>134.91</v>
      </c>
    </row>
    <row r="1796" spans="1:26">
      <c r="C1796" s="29" t="str">
        <f>"Объем: "&amp;Source!I1699&amp;"=(0,8+"&amp;"0,8)*"&amp;"2*"&amp;"6/"&amp;"100"</f>
        <v>Объем: 0,192=(0,8+0,8)*2*6/100</v>
      </c>
    </row>
    <row r="1797" spans="1:26" ht="14.25">
      <c r="A1797" s="16"/>
      <c r="B1797" s="58"/>
      <c r="C1797" s="58" t="s">
        <v>980</v>
      </c>
      <c r="D1797" s="36"/>
      <c r="E1797" s="22"/>
      <c r="F1797" s="37">
        <f>Source!AO1699</f>
        <v>706.89</v>
      </c>
      <c r="G1797" s="38" t="str">
        <f>Source!DG1699</f>
        <v>)*1,2)*1,15</v>
      </c>
      <c r="H1797" s="37">
        <f>ROUND(Source!AF1699*Source!I1699, 2)</f>
        <v>187.3</v>
      </c>
      <c r="I1797" s="38"/>
      <c r="J1797" s="38">
        <f>IF(Source!BA1699&lt;&gt; 0, Source!BA1699, 1)</f>
        <v>1</v>
      </c>
      <c r="K1797" s="37">
        <f>Source!S1699</f>
        <v>187.3</v>
      </c>
      <c r="L1797" s="39"/>
      <c r="R1797">
        <f>H1797</f>
        <v>187.3</v>
      </c>
    </row>
    <row r="1798" spans="1:26" ht="14.25">
      <c r="A1798" s="16"/>
      <c r="B1798" s="58"/>
      <c r="C1798" s="58" t="s">
        <v>104</v>
      </c>
      <c r="D1798" s="36"/>
      <c r="E1798" s="22"/>
      <c r="F1798" s="37">
        <f>Source!AM1699</f>
        <v>107.59</v>
      </c>
      <c r="G1798" s="38" t="str">
        <f>Source!DE1699</f>
        <v>)*1,2)*1,25</v>
      </c>
      <c r="H1798" s="37">
        <f>ROUND(Source!AD1699*Source!I1699, 2)</f>
        <v>30.99</v>
      </c>
      <c r="I1798" s="38"/>
      <c r="J1798" s="38">
        <f>IF(Source!BB1699&lt;&gt; 0, Source!BB1699, 1)</f>
        <v>1</v>
      </c>
      <c r="K1798" s="37">
        <f>Source!Q1699</f>
        <v>30.99</v>
      </c>
      <c r="L1798" s="39"/>
    </row>
    <row r="1799" spans="1:26" ht="14.25">
      <c r="A1799" s="16"/>
      <c r="B1799" s="58"/>
      <c r="C1799" s="58" t="s">
        <v>981</v>
      </c>
      <c r="D1799" s="36"/>
      <c r="E1799" s="22"/>
      <c r="F1799" s="37">
        <f>Source!AN1699</f>
        <v>9.41</v>
      </c>
      <c r="G1799" s="38" t="str">
        <f>Source!DF1699</f>
        <v>)*1,2)*1,25</v>
      </c>
      <c r="H1799" s="40">
        <f>ROUND(Source!AE1699*Source!I1699, 2)</f>
        <v>2.71</v>
      </c>
      <c r="I1799" s="38"/>
      <c r="J1799" s="38">
        <f>IF(Source!BS1699&lt;&gt; 0, Source!BS1699, 1)</f>
        <v>1</v>
      </c>
      <c r="K1799" s="40">
        <f>Source!R1699</f>
        <v>2.71</v>
      </c>
      <c r="L1799" s="39"/>
      <c r="R1799">
        <f>H1799</f>
        <v>2.71</v>
      </c>
    </row>
    <row r="1800" spans="1:26" ht="14.25">
      <c r="A1800" s="16"/>
      <c r="B1800" s="58"/>
      <c r="C1800" s="58" t="s">
        <v>982</v>
      </c>
      <c r="D1800" s="36"/>
      <c r="E1800" s="22"/>
      <c r="F1800" s="37">
        <f>Source!AL1699</f>
        <v>577.76</v>
      </c>
      <c r="G1800" s="38" t="str">
        <f>Source!DD1699</f>
        <v/>
      </c>
      <c r="H1800" s="37">
        <f>ROUND(Source!AC1699*Source!I1699, 2)</f>
        <v>110.93</v>
      </c>
      <c r="I1800" s="38"/>
      <c r="J1800" s="38">
        <f>IF(Source!BC1699&lt;&gt; 0, Source!BC1699, 1)</f>
        <v>1</v>
      </c>
      <c r="K1800" s="37">
        <f>Source!P1699</f>
        <v>110.93</v>
      </c>
      <c r="L1800" s="39"/>
    </row>
    <row r="1801" spans="1:26" ht="14.25">
      <c r="A1801" s="16"/>
      <c r="B1801" s="58"/>
      <c r="C1801" s="58" t="s">
        <v>983</v>
      </c>
      <c r="D1801" s="36" t="s">
        <v>984</v>
      </c>
      <c r="E1801" s="22">
        <f>Source!BZ1699</f>
        <v>128</v>
      </c>
      <c r="F1801" s="167" t="str">
        <f>CONCATENATE(" )", Source!DL1699, Source!FT1699, "=", Source!FX1699)</f>
        <v xml:space="preserve"> )*0,9=115,2</v>
      </c>
      <c r="G1801" s="168"/>
      <c r="H1801" s="37">
        <f>SUM(S1795:S1803)</f>
        <v>218.89</v>
      </c>
      <c r="I1801" s="41"/>
      <c r="J1801" s="32">
        <f>Source!AT1699</f>
        <v>115</v>
      </c>
      <c r="K1801" s="37">
        <f>SUM(T1795:T1803)</f>
        <v>218.51</v>
      </c>
      <c r="L1801" s="39"/>
    </row>
    <row r="1802" spans="1:26" ht="14.25">
      <c r="A1802" s="16"/>
      <c r="B1802" s="58"/>
      <c r="C1802" s="58" t="s">
        <v>985</v>
      </c>
      <c r="D1802" s="36" t="s">
        <v>984</v>
      </c>
      <c r="E1802" s="22">
        <f>Source!CA1699</f>
        <v>83</v>
      </c>
      <c r="F1802" s="167" t="str">
        <f>CONCATENATE(" )", Source!DM1699, Source!FU1699, "=", Source!FY1699)</f>
        <v xml:space="preserve"> )*0,85=70,55</v>
      </c>
      <c r="G1802" s="168"/>
      <c r="H1802" s="37">
        <f>SUM(U1795:U1803)</f>
        <v>134.05000000000001</v>
      </c>
      <c r="I1802" s="41"/>
      <c r="J1802" s="32">
        <f>Source!AU1699</f>
        <v>71</v>
      </c>
      <c r="K1802" s="37">
        <f>SUM(V1795:V1803)</f>
        <v>134.91</v>
      </c>
      <c r="L1802" s="39"/>
    </row>
    <row r="1803" spans="1:26" ht="14.25">
      <c r="A1803" s="59"/>
      <c r="B1803" s="60"/>
      <c r="C1803" s="60" t="s">
        <v>986</v>
      </c>
      <c r="D1803" s="42" t="s">
        <v>987</v>
      </c>
      <c r="E1803" s="43">
        <f>Source!AQ1699</f>
        <v>80.88</v>
      </c>
      <c r="F1803" s="44"/>
      <c r="G1803" s="45" t="str">
        <f>Source!DI1699</f>
        <v>)*1,2)*1,15</v>
      </c>
      <c r="H1803" s="44"/>
      <c r="I1803" s="45"/>
      <c r="J1803" s="45"/>
      <c r="K1803" s="44"/>
      <c r="L1803" s="46">
        <f>Source!U1699</f>
        <v>21.429964799999997</v>
      </c>
    </row>
    <row r="1804" spans="1:26" ht="15">
      <c r="G1804" s="166">
        <f>H1797+H1798+H1800+H1801+H1802</f>
        <v>682.16000000000008</v>
      </c>
      <c r="H1804" s="166"/>
      <c r="J1804" s="166">
        <f>K1797+K1798+K1800+K1801+K1802</f>
        <v>682.64</v>
      </c>
      <c r="K1804" s="166"/>
      <c r="L1804" s="47">
        <f>Source!U1699</f>
        <v>21.429964799999997</v>
      </c>
      <c r="O1804" s="26">
        <f>G1804</f>
        <v>682.16000000000008</v>
      </c>
      <c r="P1804" s="26">
        <f>J1804</f>
        <v>682.64</v>
      </c>
      <c r="Q1804" s="26">
        <f>L1804</f>
        <v>21.429964799999997</v>
      </c>
      <c r="W1804">
        <f>IF(Source!BI1699&lt;=1,H1797+H1798+H1800+H1801+H1802, 0)</f>
        <v>682.16000000000008</v>
      </c>
      <c r="X1804">
        <f>IF(Source!BI1699=2,H1797+H1798+H1800+H1801+H1802, 0)</f>
        <v>0</v>
      </c>
      <c r="Y1804">
        <f>IF(Source!BI1699=3,H1797+H1798+H1800+H1801+H1802, 0)</f>
        <v>0</v>
      </c>
      <c r="Z1804">
        <f>IF(Source!BI1699=4,H1797+H1798+H1800+H1801+H1802, 0)</f>
        <v>0</v>
      </c>
    </row>
    <row r="1805" spans="1:26" ht="42.75">
      <c r="A1805" s="59" t="str">
        <f>Source!E1701</f>
        <v>337</v>
      </c>
      <c r="B1805" s="60" t="str">
        <f>Source!F1701</f>
        <v>19.1.01.03-0053</v>
      </c>
      <c r="C1805" s="60" t="str">
        <f>Source!G1701</f>
        <v>Воздуховоды из оцинкованной стали с шиной и уголками толщиной 1,0 мм, периметром 3200 мм</v>
      </c>
      <c r="D1805" s="42" t="str">
        <f>Source!H1701</f>
        <v>м2</v>
      </c>
      <c r="E1805" s="43">
        <f>Source!I1701</f>
        <v>19.2</v>
      </c>
      <c r="F1805" s="44">
        <f>Source!AL1701</f>
        <v>170.81</v>
      </c>
      <c r="G1805" s="45" t="str">
        <f>Source!DD1701</f>
        <v/>
      </c>
      <c r="H1805" s="44">
        <f>ROUND(Source!AC1701*Source!I1701, 2)</f>
        <v>3279.55</v>
      </c>
      <c r="I1805" s="45" t="str">
        <f>Source!BO1701</f>
        <v/>
      </c>
      <c r="J1805" s="45">
        <f>IF(Source!BC1701&lt;&gt; 0, Source!BC1701, 1)</f>
        <v>1</v>
      </c>
      <c r="K1805" s="44">
        <f>Source!P1701</f>
        <v>3279.55</v>
      </c>
      <c r="L1805" s="48"/>
      <c r="S1805">
        <f>ROUND((Source!FX1701/100)*((ROUND(Source!AF1701*Source!I1701, 2)+ROUND(Source!AE1701*Source!I1701, 2))), 2)</f>
        <v>0</v>
      </c>
      <c r="T1805">
        <f>Source!X1701</f>
        <v>0</v>
      </c>
      <c r="U1805">
        <f>ROUND((Source!FY1701/100)*((ROUND(Source!AF1701*Source!I1701, 2)+ROUND(Source!AE1701*Source!I1701, 2))), 2)</f>
        <v>0</v>
      </c>
      <c r="V1805">
        <f>Source!Y1701</f>
        <v>0</v>
      </c>
    </row>
    <row r="1806" spans="1:26" ht="15">
      <c r="G1806" s="166">
        <f>H1805</f>
        <v>3279.55</v>
      </c>
      <c r="H1806" s="166"/>
      <c r="J1806" s="166">
        <f>K1805</f>
        <v>3279.55</v>
      </c>
      <c r="K1806" s="166"/>
      <c r="L1806" s="47">
        <f>Source!U1701</f>
        <v>0</v>
      </c>
      <c r="O1806" s="26">
        <f>G1806</f>
        <v>3279.55</v>
      </c>
      <c r="P1806" s="26">
        <f>J1806</f>
        <v>3279.55</v>
      </c>
      <c r="Q1806" s="26">
        <f>L1806</f>
        <v>0</v>
      </c>
      <c r="W1806">
        <f>IF(Source!BI1701&lt;=1,H1805, 0)</f>
        <v>3279.55</v>
      </c>
      <c r="X1806">
        <f>IF(Source!BI1701=2,H1805, 0)</f>
        <v>0</v>
      </c>
      <c r="Y1806">
        <f>IF(Source!BI1701=3,H1805, 0)</f>
        <v>0</v>
      </c>
      <c r="Z1806">
        <f>IF(Source!BI1701=4,H1805, 0)</f>
        <v>0</v>
      </c>
    </row>
    <row r="1807" spans="1:26" ht="105">
      <c r="A1807" s="16" t="str">
        <f>Source!E1703</f>
        <v>338</v>
      </c>
      <c r="B1807" s="58" t="s">
        <v>1053</v>
      </c>
      <c r="C1807" s="58" t="str">
        <f>Source!G1703</f>
        <v>Прокладка воздуховодов из листовой оцинкованной стали и алюминия класса П (плотные) толщиной 1,0 мм, диаметром от 900 до 1000 мм</v>
      </c>
      <c r="D1807" s="36" t="str">
        <f>Source!H1703</f>
        <v>100 м2</v>
      </c>
      <c r="E1807" s="22">
        <f>Source!I1703</f>
        <v>9.4200000000000006E-2</v>
      </c>
      <c r="F1807" s="37">
        <f>Source!AL1703+Source!AM1703+Source!AO1703</f>
        <v>1385.92</v>
      </c>
      <c r="G1807" s="38"/>
      <c r="H1807" s="37"/>
      <c r="I1807" s="38" t="str">
        <f>Source!BO1703</f>
        <v/>
      </c>
      <c r="J1807" s="38"/>
      <c r="K1807" s="37"/>
      <c r="L1807" s="39"/>
      <c r="S1807">
        <f>ROUND((Source!FX1703/100)*((ROUND(Source!AF1703*Source!I1703, 2)+ROUND(Source!AE1703*Source!I1703, 2))), 2)</f>
        <v>107.25</v>
      </c>
      <c r="T1807">
        <f>Source!X1703</f>
        <v>107.07</v>
      </c>
      <c r="U1807">
        <f>ROUND((Source!FY1703/100)*((ROUND(Source!AF1703*Source!I1703, 2)+ROUND(Source!AE1703*Source!I1703, 2))), 2)</f>
        <v>65.680000000000007</v>
      </c>
      <c r="V1807">
        <f>Source!Y1703</f>
        <v>66.099999999999994</v>
      </c>
    </row>
    <row r="1808" spans="1:26">
      <c r="C1808" s="29" t="str">
        <f>"Объем: "&amp;Source!I1703&amp;"=(3,14*"&amp;"1)*"&amp;"3/"&amp;"100"</f>
        <v>Объем: 0,0942=(3,14*1)*3/100</v>
      </c>
    </row>
    <row r="1809" spans="1:32" ht="14.25">
      <c r="A1809" s="16"/>
      <c r="B1809" s="58"/>
      <c r="C1809" s="58" t="s">
        <v>980</v>
      </c>
      <c r="D1809" s="36"/>
      <c r="E1809" s="22"/>
      <c r="F1809" s="37">
        <f>Source!AO1703</f>
        <v>706.89</v>
      </c>
      <c r="G1809" s="38" t="str">
        <f>Source!DG1703</f>
        <v>)*1,2)*1,15</v>
      </c>
      <c r="H1809" s="37">
        <f>ROUND(Source!AF1703*Source!I1703, 2)</f>
        <v>91.89</v>
      </c>
      <c r="I1809" s="38"/>
      <c r="J1809" s="38">
        <f>IF(Source!BA1703&lt;&gt; 0, Source!BA1703, 1)</f>
        <v>1</v>
      </c>
      <c r="K1809" s="37">
        <f>Source!S1703</f>
        <v>91.89</v>
      </c>
      <c r="L1809" s="39"/>
      <c r="R1809">
        <f>H1809</f>
        <v>91.89</v>
      </c>
    </row>
    <row r="1810" spans="1:32" ht="14.25">
      <c r="A1810" s="16"/>
      <c r="B1810" s="58"/>
      <c r="C1810" s="58" t="s">
        <v>104</v>
      </c>
      <c r="D1810" s="36"/>
      <c r="E1810" s="22"/>
      <c r="F1810" s="37">
        <f>Source!AM1703</f>
        <v>101.27</v>
      </c>
      <c r="G1810" s="38" t="str">
        <f>Source!DE1703</f>
        <v>)*1,2)*1,25</v>
      </c>
      <c r="H1810" s="37">
        <f>ROUND(Source!AD1703*Source!I1703, 2)</f>
        <v>14.31</v>
      </c>
      <c r="I1810" s="38"/>
      <c r="J1810" s="38">
        <f>IF(Source!BB1703&lt;&gt; 0, Source!BB1703, 1)</f>
        <v>1</v>
      </c>
      <c r="K1810" s="37">
        <f>Source!Q1703</f>
        <v>14.31</v>
      </c>
      <c r="L1810" s="39"/>
    </row>
    <row r="1811" spans="1:32" ht="14.25">
      <c r="A1811" s="16"/>
      <c r="B1811" s="58"/>
      <c r="C1811" s="58" t="s">
        <v>981</v>
      </c>
      <c r="D1811" s="36"/>
      <c r="E1811" s="22"/>
      <c r="F1811" s="37">
        <f>Source!AN1703</f>
        <v>8.5399999999999991</v>
      </c>
      <c r="G1811" s="38" t="str">
        <f>Source!DF1703</f>
        <v>)*1,2)*1,25</v>
      </c>
      <c r="H1811" s="40">
        <f>ROUND(Source!AE1703*Source!I1703, 2)</f>
        <v>1.21</v>
      </c>
      <c r="I1811" s="38"/>
      <c r="J1811" s="38">
        <f>IF(Source!BS1703&lt;&gt; 0, Source!BS1703, 1)</f>
        <v>1</v>
      </c>
      <c r="K1811" s="40">
        <f>Source!R1703</f>
        <v>1.21</v>
      </c>
      <c r="L1811" s="39"/>
      <c r="R1811">
        <f>H1811</f>
        <v>1.21</v>
      </c>
    </row>
    <row r="1812" spans="1:32" ht="14.25">
      <c r="A1812" s="16"/>
      <c r="B1812" s="58"/>
      <c r="C1812" s="58" t="s">
        <v>982</v>
      </c>
      <c r="D1812" s="36"/>
      <c r="E1812" s="22"/>
      <c r="F1812" s="37">
        <f>Source!AL1703</f>
        <v>577.76</v>
      </c>
      <c r="G1812" s="38" t="str">
        <f>Source!DD1703</f>
        <v/>
      </c>
      <c r="H1812" s="37">
        <f>ROUND(Source!AC1703*Source!I1703, 2)</f>
        <v>54.42</v>
      </c>
      <c r="I1812" s="38"/>
      <c r="J1812" s="38">
        <f>IF(Source!BC1703&lt;&gt; 0, Source!BC1703, 1)</f>
        <v>1</v>
      </c>
      <c r="K1812" s="37">
        <f>Source!P1703</f>
        <v>54.42</v>
      </c>
      <c r="L1812" s="39"/>
    </row>
    <row r="1813" spans="1:32" ht="14.25">
      <c r="A1813" s="16"/>
      <c r="B1813" s="58"/>
      <c r="C1813" s="58" t="s">
        <v>983</v>
      </c>
      <c r="D1813" s="36" t="s">
        <v>984</v>
      </c>
      <c r="E1813" s="22">
        <f>Source!BZ1703</f>
        <v>128</v>
      </c>
      <c r="F1813" s="167" t="str">
        <f>CONCATENATE(" )", Source!DL1703, Source!FT1703, "=", Source!FX1703)</f>
        <v xml:space="preserve"> )*0,9=115,2</v>
      </c>
      <c r="G1813" s="168"/>
      <c r="H1813" s="37">
        <f>SUM(S1807:S1815)</f>
        <v>107.25</v>
      </c>
      <c r="I1813" s="41"/>
      <c r="J1813" s="32">
        <f>Source!AT1703</f>
        <v>115</v>
      </c>
      <c r="K1813" s="37">
        <f>SUM(T1807:T1815)</f>
        <v>107.07</v>
      </c>
      <c r="L1813" s="39"/>
    </row>
    <row r="1814" spans="1:32" ht="14.25">
      <c r="A1814" s="16"/>
      <c r="B1814" s="58"/>
      <c r="C1814" s="58" t="s">
        <v>985</v>
      </c>
      <c r="D1814" s="36" t="s">
        <v>984</v>
      </c>
      <c r="E1814" s="22">
        <f>Source!CA1703</f>
        <v>83</v>
      </c>
      <c r="F1814" s="167" t="str">
        <f>CONCATENATE(" )", Source!DM1703, Source!FU1703, "=", Source!FY1703)</f>
        <v xml:space="preserve"> )*0,85=70,55</v>
      </c>
      <c r="G1814" s="168"/>
      <c r="H1814" s="37">
        <f>SUM(U1807:U1815)</f>
        <v>65.680000000000007</v>
      </c>
      <c r="I1814" s="41"/>
      <c r="J1814" s="32">
        <f>Source!AU1703</f>
        <v>71</v>
      </c>
      <c r="K1814" s="37">
        <f>SUM(V1807:V1815)</f>
        <v>66.099999999999994</v>
      </c>
      <c r="L1814" s="39"/>
    </row>
    <row r="1815" spans="1:32" ht="14.25">
      <c r="A1815" s="59"/>
      <c r="B1815" s="60"/>
      <c r="C1815" s="60" t="s">
        <v>986</v>
      </c>
      <c r="D1815" s="42" t="s">
        <v>987</v>
      </c>
      <c r="E1815" s="43">
        <f>Source!AQ1703</f>
        <v>80.88</v>
      </c>
      <c r="F1815" s="44"/>
      <c r="G1815" s="45" t="str">
        <f>Source!DI1703</f>
        <v>)*1,2)*1,15</v>
      </c>
      <c r="H1815" s="44"/>
      <c r="I1815" s="45"/>
      <c r="J1815" s="45"/>
      <c r="K1815" s="44"/>
      <c r="L1815" s="46">
        <f>Source!U1703</f>
        <v>10.51407648</v>
      </c>
    </row>
    <row r="1816" spans="1:32" ht="15">
      <c r="G1816" s="166">
        <f>H1809+H1810+H1812+H1813+H1814</f>
        <v>333.55</v>
      </c>
      <c r="H1816" s="166"/>
      <c r="J1816" s="166">
        <f>K1809+K1810+K1812+K1813+K1814</f>
        <v>333.78999999999996</v>
      </c>
      <c r="K1816" s="166"/>
      <c r="L1816" s="47">
        <f>Source!U1703</f>
        <v>10.51407648</v>
      </c>
      <c r="O1816" s="26">
        <f>G1816</f>
        <v>333.55</v>
      </c>
      <c r="P1816" s="26">
        <f>J1816</f>
        <v>333.78999999999996</v>
      </c>
      <c r="Q1816" s="26">
        <f>L1816</f>
        <v>10.51407648</v>
      </c>
      <c r="W1816">
        <f>IF(Source!BI1703&lt;=1,H1809+H1810+H1812+H1813+H1814, 0)</f>
        <v>333.55</v>
      </c>
      <c r="X1816">
        <f>IF(Source!BI1703=2,H1809+H1810+H1812+H1813+H1814, 0)</f>
        <v>0</v>
      </c>
      <c r="Y1816">
        <f>IF(Source!BI1703=3,H1809+H1810+H1812+H1813+H1814, 0)</f>
        <v>0</v>
      </c>
      <c r="Z1816">
        <f>IF(Source!BI1703=4,H1809+H1810+H1812+H1813+H1814, 0)</f>
        <v>0</v>
      </c>
    </row>
    <row r="1817" spans="1:32" ht="42.75">
      <c r="A1817" s="59" t="str">
        <f>Source!E1705</f>
        <v>339</v>
      </c>
      <c r="B1817" s="60" t="str">
        <f>Source!F1705</f>
        <v>19.1.01.03-0082</v>
      </c>
      <c r="C1817" s="60" t="str">
        <f>Source!G1705</f>
        <v>Воздуховоды из оцинкованной стали толщиной 1,0 мм, диаметром до 1000 мм</v>
      </c>
      <c r="D1817" s="42" t="str">
        <f>Source!H1705</f>
        <v>м2</v>
      </c>
      <c r="E1817" s="43">
        <f>Source!I1705</f>
        <v>9.42</v>
      </c>
      <c r="F1817" s="44">
        <f>Source!AL1705</f>
        <v>102.06</v>
      </c>
      <c r="G1817" s="45" t="str">
        <f>Source!DD1705</f>
        <v/>
      </c>
      <c r="H1817" s="44">
        <f>ROUND(Source!AC1705*Source!I1705, 2)</f>
        <v>961.41</v>
      </c>
      <c r="I1817" s="45" t="str">
        <f>Source!BO1705</f>
        <v/>
      </c>
      <c r="J1817" s="45">
        <f>IF(Source!BC1705&lt;&gt; 0, Source!BC1705, 1)</f>
        <v>1</v>
      </c>
      <c r="K1817" s="44">
        <f>Source!P1705</f>
        <v>961.41</v>
      </c>
      <c r="L1817" s="48"/>
      <c r="S1817">
        <f>ROUND((Source!FX1705/100)*((ROUND(Source!AF1705*Source!I1705, 2)+ROUND(Source!AE1705*Source!I1705, 2))), 2)</f>
        <v>0</v>
      </c>
      <c r="T1817">
        <f>Source!X1705</f>
        <v>0</v>
      </c>
      <c r="U1817">
        <f>ROUND((Source!FY1705/100)*((ROUND(Source!AF1705*Source!I1705, 2)+ROUND(Source!AE1705*Source!I1705, 2))), 2)</f>
        <v>0</v>
      </c>
      <c r="V1817">
        <f>Source!Y1705</f>
        <v>0</v>
      </c>
    </row>
    <row r="1818" spans="1:32" ht="15">
      <c r="G1818" s="166">
        <f>H1817</f>
        <v>961.41</v>
      </c>
      <c r="H1818" s="166"/>
      <c r="J1818" s="166">
        <f>K1817</f>
        <v>961.41</v>
      </c>
      <c r="K1818" s="166"/>
      <c r="L1818" s="47">
        <f>Source!U1705</f>
        <v>0</v>
      </c>
      <c r="O1818" s="26">
        <f>G1818</f>
        <v>961.41</v>
      </c>
      <c r="P1818" s="26">
        <f>J1818</f>
        <v>961.41</v>
      </c>
      <c r="Q1818" s="26">
        <f>L1818</f>
        <v>0</v>
      </c>
      <c r="W1818">
        <f>IF(Source!BI1705&lt;=1,H1817, 0)</f>
        <v>961.41</v>
      </c>
      <c r="X1818">
        <f>IF(Source!BI1705=2,H1817, 0)</f>
        <v>0</v>
      </c>
      <c r="Y1818">
        <f>IF(Source!BI1705=3,H1817, 0)</f>
        <v>0</v>
      </c>
      <c r="Z1818">
        <f>IF(Source!BI1705=4,H1817, 0)</f>
        <v>0</v>
      </c>
    </row>
    <row r="1819" spans="1:32" ht="68.25">
      <c r="A1819" s="59" t="str">
        <f>Source!E1707</f>
        <v>340</v>
      </c>
      <c r="B1819" s="60" t="str">
        <f>Source!F1707</f>
        <v>прайс</v>
      </c>
      <c r="C1819" s="60" t="s">
        <v>1075</v>
      </c>
      <c r="D1819" s="42" t="str">
        <f>Source!H1707</f>
        <v>шт.</v>
      </c>
      <c r="E1819" s="43">
        <f>Source!I1707</f>
        <v>1</v>
      </c>
      <c r="F1819" s="44">
        <f>Source!AL1707</f>
        <v>24.71</v>
      </c>
      <c r="G1819" s="45" t="str">
        <f>Source!DD1707</f>
        <v/>
      </c>
      <c r="H1819" s="44">
        <f>ROUND(Source!AC1707*Source!I1707, 2)</f>
        <v>24.71</v>
      </c>
      <c r="I1819" s="45" t="str">
        <f>Source!BO1707</f>
        <v/>
      </c>
      <c r="J1819" s="45">
        <f>IF(Source!BC1707&lt;&gt; 0, Source!BC1707, 1)</f>
        <v>1</v>
      </c>
      <c r="K1819" s="44">
        <f>Source!P1707</f>
        <v>24.71</v>
      </c>
      <c r="L1819" s="48"/>
      <c r="S1819">
        <f>ROUND((Source!FX1707/100)*((ROUND(Source!AF1707*Source!I1707, 2)+ROUND(Source!AE1707*Source!I1707, 2))), 2)</f>
        <v>0</v>
      </c>
      <c r="T1819">
        <f>Source!X1707</f>
        <v>0</v>
      </c>
      <c r="U1819">
        <f>ROUND((Source!FY1707/100)*((ROUND(Source!AF1707*Source!I1707, 2)+ROUND(Source!AE1707*Source!I1707, 2))), 2)</f>
        <v>0</v>
      </c>
      <c r="V1819">
        <f>Source!Y1707</f>
        <v>0</v>
      </c>
    </row>
    <row r="1820" spans="1:32" ht="15">
      <c r="G1820" s="166">
        <f>H1819</f>
        <v>24.71</v>
      </c>
      <c r="H1820" s="166"/>
      <c r="J1820" s="166">
        <f>K1819</f>
        <v>24.71</v>
      </c>
      <c r="K1820" s="166"/>
      <c r="L1820" s="47">
        <f>Source!U1707</f>
        <v>0</v>
      </c>
      <c r="O1820" s="26">
        <f>G1820</f>
        <v>24.71</v>
      </c>
      <c r="P1820" s="26">
        <f>J1820</f>
        <v>24.71</v>
      </c>
      <c r="Q1820" s="26">
        <f>L1820</f>
        <v>0</v>
      </c>
      <c r="W1820">
        <f>IF(Source!BI1707&lt;=1,H1819, 0)</f>
        <v>24.71</v>
      </c>
      <c r="X1820">
        <f>IF(Source!BI1707=2,H1819, 0)</f>
        <v>0</v>
      </c>
      <c r="Y1820">
        <f>IF(Source!BI1707=3,H1819, 0)</f>
        <v>0</v>
      </c>
      <c r="Z1820">
        <f>IF(Source!BI1707=4,H1819, 0)</f>
        <v>0</v>
      </c>
    </row>
    <row r="1821" spans="1:32" ht="68.25">
      <c r="A1821" s="59" t="str">
        <f>Source!E1709</f>
        <v>341</v>
      </c>
      <c r="B1821" s="60" t="str">
        <f>Source!F1709</f>
        <v>прайс</v>
      </c>
      <c r="C1821" s="60" t="s">
        <v>1090</v>
      </c>
      <c r="D1821" s="42" t="str">
        <f>Source!H1709</f>
        <v>шт.</v>
      </c>
      <c r="E1821" s="43">
        <f>Source!I1709</f>
        <v>2</v>
      </c>
      <c r="F1821" s="44">
        <f>Source!AL1709</f>
        <v>124.67999999999999</v>
      </c>
      <c r="G1821" s="45" t="str">
        <f>Source!DD1709</f>
        <v/>
      </c>
      <c r="H1821" s="44">
        <f>ROUND(Source!AC1709*Source!I1709, 2)</f>
        <v>249.36</v>
      </c>
      <c r="I1821" s="45" t="str">
        <f>Source!BO1709</f>
        <v/>
      </c>
      <c r="J1821" s="45">
        <f>IF(Source!BC1709&lt;&gt; 0, Source!BC1709, 1)</f>
        <v>1</v>
      </c>
      <c r="K1821" s="44">
        <f>Source!P1709</f>
        <v>249.36</v>
      </c>
      <c r="L1821" s="48"/>
      <c r="S1821">
        <f>ROUND((Source!FX1709/100)*((ROUND(Source!AF1709*Source!I1709, 2)+ROUND(Source!AE1709*Source!I1709, 2))), 2)</f>
        <v>0</v>
      </c>
      <c r="T1821">
        <f>Source!X1709</f>
        <v>0</v>
      </c>
      <c r="U1821">
        <f>ROUND((Source!FY1709/100)*((ROUND(Source!AF1709*Source!I1709, 2)+ROUND(Source!AE1709*Source!I1709, 2))), 2)</f>
        <v>0</v>
      </c>
      <c r="V1821">
        <f>Source!Y1709</f>
        <v>0</v>
      </c>
    </row>
    <row r="1822" spans="1:32" ht="15">
      <c r="G1822" s="166">
        <f>H1821</f>
        <v>249.36</v>
      </c>
      <c r="H1822" s="166"/>
      <c r="J1822" s="166">
        <f>K1821</f>
        <v>249.36</v>
      </c>
      <c r="K1822" s="166"/>
      <c r="L1822" s="47">
        <f>Source!U1709</f>
        <v>0</v>
      </c>
      <c r="O1822" s="26">
        <f>G1822</f>
        <v>249.36</v>
      </c>
      <c r="P1822" s="26">
        <f>J1822</f>
        <v>249.36</v>
      </c>
      <c r="Q1822" s="26">
        <f>L1822</f>
        <v>0</v>
      </c>
      <c r="W1822">
        <f>IF(Source!BI1709&lt;=1,H1821, 0)</f>
        <v>249.36</v>
      </c>
      <c r="X1822">
        <f>IF(Source!BI1709=2,H1821, 0)</f>
        <v>0</v>
      </c>
      <c r="Y1822">
        <f>IF(Source!BI1709=3,H1821, 0)</f>
        <v>0</v>
      </c>
      <c r="Z1822">
        <f>IF(Source!BI1709=4,H1821, 0)</f>
        <v>0</v>
      </c>
    </row>
    <row r="1824" spans="1:32" ht="17.25" customHeight="1">
      <c r="A1824" s="171" t="str">
        <f>CONCATENATE("Итого по разделу: ",IF(Source!G1711&lt;&gt;"Новый раздел", Source!G1711, ""))</f>
        <v>Итого по разделу: 29.Система ПД10(сетевые элементы)</v>
      </c>
      <c r="B1824" s="171"/>
      <c r="C1824" s="171"/>
      <c r="D1824" s="171"/>
      <c r="E1824" s="171"/>
      <c r="F1824" s="171"/>
      <c r="G1824" s="159">
        <f>SUM(O1765:O1823)</f>
        <v>11807.449999999999</v>
      </c>
      <c r="H1824" s="159"/>
      <c r="I1824" s="35"/>
      <c r="J1824" s="159">
        <f>SUM(P1765:P1823)</f>
        <v>11809.02</v>
      </c>
      <c r="K1824" s="159"/>
      <c r="L1824" s="47">
        <f>SUM(Q1765:Q1823)</f>
        <v>55.16005727999999</v>
      </c>
      <c r="AF1824" s="63" t="str">
        <f>CONCATENATE("Итого по разделу: ",IF(Source!G1711&lt;&gt;"Новый раздел", Source!G1711, ""))</f>
        <v>Итого по разделу: 29.Система ПД10(сетевые элементы)</v>
      </c>
    </row>
    <row r="1826" spans="1:34" ht="15">
      <c r="A1826" s="171" t="str">
        <f>CONCATENATE("Итого по локальной смете: ",IF(Source!G1741&lt;&gt;"Новая локальная смета", Source!G1741, ""))</f>
        <v>Итого по локальной смете: 02-01-22</v>
      </c>
      <c r="B1826" s="171"/>
      <c r="C1826" s="171"/>
      <c r="D1826" s="171"/>
      <c r="E1826" s="171"/>
      <c r="F1826" s="171"/>
      <c r="G1826" s="159">
        <f>SUM(O45:O1825)</f>
        <v>1827885.1299999976</v>
      </c>
      <c r="H1826" s="159"/>
      <c r="I1826" s="35"/>
      <c r="J1826" s="159">
        <f>SUM(P45:P1825)</f>
        <v>1827916.8799999969</v>
      </c>
      <c r="K1826" s="159"/>
      <c r="L1826" s="47">
        <f>SUM(Q45:Q1825)</f>
        <v>1241.4243182202008</v>
      </c>
    </row>
    <row r="1828" spans="1:34" ht="15">
      <c r="A1828" s="171" t="str">
        <f>CONCATENATE("Итого по смете: ",IF(Source!G1772&lt;&gt;"Новый объект", Source!G1772, ""))</f>
        <v>Итого по смете: ДУ-02-01-22</v>
      </c>
      <c r="B1828" s="171"/>
      <c r="C1828" s="171"/>
      <c r="D1828" s="171"/>
      <c r="E1828" s="171"/>
      <c r="F1828" s="171"/>
      <c r="G1828" s="159">
        <f>SUM(O16:O1827)</f>
        <v>1827885.1299999976</v>
      </c>
      <c r="H1828" s="159"/>
      <c r="I1828" s="35"/>
      <c r="J1828" s="159">
        <f>SUM(P16:P1827)</f>
        <v>1827916.8799999969</v>
      </c>
      <c r="K1828" s="159"/>
      <c r="L1828" s="47">
        <f>SUM(Q16:Q1827)</f>
        <v>1241.4243182202008</v>
      </c>
    </row>
    <row r="1830" spans="1:34" ht="14.25">
      <c r="C1830" s="163" t="str">
        <f>Source!H1801</f>
        <v>Итого по смете</v>
      </c>
      <c r="D1830" s="163"/>
      <c r="E1830" s="163"/>
      <c r="F1830" s="163"/>
      <c r="G1830" s="163"/>
      <c r="H1830" s="163"/>
      <c r="I1830" s="163"/>
      <c r="J1830" s="164">
        <f>IF(Source!P1801=0, "", Source!P1801)</f>
        <v>1827916.88</v>
      </c>
      <c r="K1830" s="164"/>
    </row>
    <row r="1831" spans="1:34" ht="14.25">
      <c r="C1831" s="163" t="str">
        <f>Source!H1802</f>
        <v>в том числе</v>
      </c>
      <c r="D1831" s="163"/>
      <c r="E1831" s="163"/>
      <c r="F1831" s="163"/>
      <c r="G1831" s="163"/>
      <c r="H1831" s="163"/>
      <c r="I1831" s="163"/>
      <c r="J1831" s="164" t="str">
        <f>IF(Source!P1802=0, "", Source!P1802)</f>
        <v/>
      </c>
      <c r="K1831" s="164"/>
    </row>
    <row r="1832" spans="1:34" ht="14.25">
      <c r="C1832" s="163" t="str">
        <f>Source!H1803</f>
        <v>Строительные работы</v>
      </c>
      <c r="D1832" s="163"/>
      <c r="E1832" s="163"/>
      <c r="F1832" s="163"/>
      <c r="G1832" s="163"/>
      <c r="H1832" s="163"/>
      <c r="I1832" s="163"/>
      <c r="J1832" s="164">
        <f>IF(Source!P1803=0, "", Source!P1803)</f>
        <v>249998.36</v>
      </c>
      <c r="K1832" s="164"/>
    </row>
    <row r="1833" spans="1:34" ht="14.25">
      <c r="C1833" s="163" t="str">
        <f>Source!H1804</f>
        <v>Монтажные работы</v>
      </c>
      <c r="D1833" s="163"/>
      <c r="E1833" s="163"/>
      <c r="F1833" s="163"/>
      <c r="G1833" s="163"/>
      <c r="H1833" s="163"/>
      <c r="I1833" s="163"/>
      <c r="J1833" s="164">
        <f>IF(Source!P1804=0, "", Source!P1804)</f>
        <v>180453.01</v>
      </c>
      <c r="K1833" s="164"/>
    </row>
    <row r="1834" spans="1:34" ht="14.25">
      <c r="C1834" s="163" t="str">
        <f>Source!H1805</f>
        <v>В том числе материалы</v>
      </c>
      <c r="D1834" s="163"/>
      <c r="E1834" s="163"/>
      <c r="F1834" s="163"/>
      <c r="G1834" s="163"/>
      <c r="H1834" s="163"/>
      <c r="I1834" s="163"/>
      <c r="J1834" s="164">
        <f>IF(Source!P1805=0, "", Source!P1805)</f>
        <v>396410.82</v>
      </c>
      <c r="K1834" s="164"/>
    </row>
    <row r="1835" spans="1:34" ht="14.25">
      <c r="C1835" s="163" t="str">
        <f>Source!H1806</f>
        <v>Оборудование</v>
      </c>
      <c r="D1835" s="163"/>
      <c r="E1835" s="163"/>
      <c r="F1835" s="163"/>
      <c r="G1835" s="163"/>
      <c r="H1835" s="163"/>
      <c r="I1835" s="163"/>
      <c r="J1835" s="173">
        <f>IF(Source!P1806=0, "", Source!P1806)</f>
        <v>1397465.51</v>
      </c>
      <c r="K1835" s="173"/>
    </row>
    <row r="1836" spans="1:34" s="85" customFormat="1" ht="15">
      <c r="C1836" s="171" t="str">
        <f>Source!H1807</f>
        <v>Итого</v>
      </c>
      <c r="D1836" s="171"/>
      <c r="E1836" s="171"/>
      <c r="F1836" s="171"/>
      <c r="G1836" s="171"/>
      <c r="H1836" s="171"/>
      <c r="I1836" s="171"/>
      <c r="J1836" s="159">
        <f>IF(Source!P1807=0, "", Source!P1807)</f>
        <v>1827916.88</v>
      </c>
      <c r="K1836" s="159"/>
      <c r="M1836" s="144"/>
    </row>
    <row r="1837" spans="1:34" s="85" customFormat="1" ht="15">
      <c r="C1837" s="156"/>
      <c r="D1837" s="156"/>
      <c r="E1837" s="156"/>
      <c r="F1837" s="156"/>
      <c r="G1837" s="156"/>
      <c r="H1837" s="156"/>
      <c r="I1837" s="156"/>
      <c r="J1837" s="153"/>
      <c r="K1837" s="153"/>
      <c r="M1837" s="144"/>
    </row>
    <row r="1838" spans="1:34" s="85" customFormat="1" ht="15">
      <c r="C1838" s="171" t="str">
        <f>Source!H1809</f>
        <v>Итого в текущем уровне цен (Письмо Минстроя от 15.11.2018 г. № 45824-ДВ/09 - 4 квартал 2018г.)</v>
      </c>
      <c r="D1838" s="171"/>
      <c r="E1838" s="171"/>
      <c r="F1838" s="171"/>
      <c r="G1838" s="171"/>
      <c r="H1838" s="171"/>
      <c r="I1838" s="171"/>
      <c r="J1838" s="172" t="str">
        <f>IF(Source!P1809=0, "", Source!P1809)</f>
        <v/>
      </c>
      <c r="K1838" s="172"/>
      <c r="M1838" s="144"/>
      <c r="AH1838" s="157" t="s">
        <v>751</v>
      </c>
    </row>
    <row r="1839" spans="1:34" ht="14.25">
      <c r="C1839" s="163" t="str">
        <f>Source!H1810</f>
        <v>Строительные работы К=7,84</v>
      </c>
      <c r="D1839" s="163"/>
      <c r="E1839" s="163"/>
      <c r="F1839" s="163"/>
      <c r="G1839" s="163"/>
      <c r="H1839" s="163"/>
      <c r="I1839" s="163"/>
      <c r="J1839" s="164">
        <f>IF(Source!P1810=0, "", Source!P1810)</f>
        <v>1959987.14</v>
      </c>
      <c r="K1839" s="164"/>
    </row>
    <row r="1840" spans="1:34" ht="14.25">
      <c r="C1840" s="163" t="str">
        <f>Source!H1811</f>
        <v>Монтажные работы К=7,84</v>
      </c>
      <c r="D1840" s="163"/>
      <c r="E1840" s="163"/>
      <c r="F1840" s="163"/>
      <c r="G1840" s="163"/>
      <c r="H1840" s="163"/>
      <c r="I1840" s="163"/>
      <c r="J1840" s="164">
        <f>IF(Source!P1811=0, "", Source!P1811)</f>
        <v>1414751.6</v>
      </c>
      <c r="K1840" s="164"/>
    </row>
    <row r="1841" spans="3:34" ht="14.25">
      <c r="C1841" s="163" t="str">
        <f>Source!H1812</f>
        <v>В том числе материалы =7,84</v>
      </c>
      <c r="D1841" s="163"/>
      <c r="E1841" s="163"/>
      <c r="F1841" s="163"/>
      <c r="G1841" s="163"/>
      <c r="H1841" s="163"/>
      <c r="I1841" s="163"/>
      <c r="J1841" s="164">
        <f>IF(Source!P1812=0, "", Source!P1812)</f>
        <v>3107860.83</v>
      </c>
      <c r="K1841" s="164"/>
    </row>
    <row r="1842" spans="3:34" ht="14.25">
      <c r="C1842" s="163" t="str">
        <f>Source!H1813</f>
        <v>Оборудование К=3,92</v>
      </c>
      <c r="D1842" s="163"/>
      <c r="E1842" s="163"/>
      <c r="F1842" s="163"/>
      <c r="G1842" s="163"/>
      <c r="H1842" s="163"/>
      <c r="I1842" s="163"/>
      <c r="J1842" s="164">
        <f>IF(Source!P1813=0, "", Source!P1813)</f>
        <v>5478064.7999999998</v>
      </c>
      <c r="K1842" s="164"/>
    </row>
    <row r="1843" spans="3:34" ht="14.25">
      <c r="C1843" s="163" t="str">
        <f>Source!H1814</f>
        <v>Итого</v>
      </c>
      <c r="D1843" s="163"/>
      <c r="E1843" s="163"/>
      <c r="F1843" s="163"/>
      <c r="G1843" s="163"/>
      <c r="H1843" s="163"/>
      <c r="I1843" s="163"/>
      <c r="J1843" s="164">
        <f>IF(Source!P1814=0, "", Source!P1814)</f>
        <v>8852803.5399999991</v>
      </c>
      <c r="K1843" s="164"/>
    </row>
    <row r="1844" spans="3:34" ht="14.25">
      <c r="C1844" s="154"/>
      <c r="D1844" s="154"/>
      <c r="E1844" s="154"/>
      <c r="F1844" s="154"/>
      <c r="G1844" s="154"/>
      <c r="H1844" s="154"/>
      <c r="I1844" s="154"/>
      <c r="J1844" s="155"/>
      <c r="K1844" s="155"/>
    </row>
    <row r="1845" spans="3:34" s="85" customFormat="1" ht="15">
      <c r="C1845" s="171" t="str">
        <f>Source!H1815</f>
        <v>Итого с учетом коэффициента тендерного снижения  К=0,916</v>
      </c>
      <c r="D1845" s="171"/>
      <c r="E1845" s="171"/>
      <c r="F1845" s="171"/>
      <c r="G1845" s="171"/>
      <c r="H1845" s="171"/>
      <c r="I1845" s="171"/>
      <c r="J1845" s="159" t="str">
        <f>IF(Source!P1815=0, "", Source!P1815)</f>
        <v/>
      </c>
      <c r="K1845" s="159"/>
      <c r="M1845" s="144"/>
    </row>
    <row r="1846" spans="3:34" ht="14.25">
      <c r="C1846" s="163" t="str">
        <f>Source!H1816</f>
        <v>Строительные работы</v>
      </c>
      <c r="D1846" s="163"/>
      <c r="E1846" s="163"/>
      <c r="F1846" s="163"/>
      <c r="G1846" s="163"/>
      <c r="H1846" s="163"/>
      <c r="I1846" s="163"/>
      <c r="J1846" s="164">
        <f>IF(Source!P1816=0, "", Source!P1816)</f>
        <v>1795348.22</v>
      </c>
      <c r="K1846" s="164"/>
    </row>
    <row r="1847" spans="3:34" ht="14.25">
      <c r="C1847" s="163" t="str">
        <f>Source!H1817</f>
        <v>Монтажные работы</v>
      </c>
      <c r="D1847" s="163"/>
      <c r="E1847" s="163"/>
      <c r="F1847" s="163"/>
      <c r="G1847" s="163"/>
      <c r="H1847" s="163"/>
      <c r="I1847" s="163"/>
      <c r="J1847" s="164">
        <f>IF(Source!P1817=0, "", Source!P1817)</f>
        <v>1295912.47</v>
      </c>
      <c r="K1847" s="164"/>
    </row>
    <row r="1848" spans="3:34" ht="14.25">
      <c r="C1848" s="163" t="str">
        <f>Source!H1818</f>
        <v>В том числе материалы</v>
      </c>
      <c r="D1848" s="163"/>
      <c r="E1848" s="163"/>
      <c r="F1848" s="163"/>
      <c r="G1848" s="163"/>
      <c r="H1848" s="163"/>
      <c r="I1848" s="163"/>
      <c r="J1848" s="164">
        <f>IF(Source!P1818=0, "", Source!P1818)</f>
        <v>2846800.52</v>
      </c>
      <c r="K1848" s="164"/>
    </row>
    <row r="1849" spans="3:34" ht="14.25">
      <c r="C1849" s="163" t="str">
        <f>Source!H1819</f>
        <v>Оборудование</v>
      </c>
      <c r="D1849" s="163"/>
      <c r="E1849" s="163"/>
      <c r="F1849" s="163"/>
      <c r="G1849" s="163"/>
      <c r="H1849" s="163"/>
      <c r="I1849" s="163"/>
      <c r="J1849" s="164">
        <f>IF(Source!P1819=0, "", Source!P1819)</f>
        <v>5017907.3600000003</v>
      </c>
      <c r="K1849" s="164"/>
    </row>
    <row r="1850" spans="3:34" s="85" customFormat="1" ht="18" customHeight="1">
      <c r="C1850" s="171" t="str">
        <f>Source!H1820</f>
        <v>Итого с учетом коэффициента  тендерного снижения к=0,916</v>
      </c>
      <c r="D1850" s="171"/>
      <c r="E1850" s="171"/>
      <c r="F1850" s="171"/>
      <c r="G1850" s="171"/>
      <c r="H1850" s="171"/>
      <c r="I1850" s="171"/>
      <c r="J1850" s="159">
        <f>IF(Source!P1820=0, "", Source!P1820)</f>
        <v>8109168.0499999998</v>
      </c>
      <c r="K1850" s="159"/>
      <c r="M1850" s="144"/>
    </row>
    <row r="1851" spans="3:34" s="85" customFormat="1" ht="18" customHeight="1">
      <c r="C1851" s="156"/>
      <c r="D1851" s="156"/>
      <c r="E1851" s="156"/>
      <c r="F1851" s="156"/>
      <c r="G1851" s="156"/>
      <c r="H1851" s="156"/>
      <c r="I1851" s="156"/>
      <c r="J1851" s="153"/>
      <c r="K1851" s="153"/>
      <c r="M1851" s="144"/>
    </row>
    <row r="1852" spans="3:34" ht="18" customHeight="1">
      <c r="C1852" s="163" t="str">
        <f>Source!H1821</f>
        <v>Затраты на временные здания и сооружения 1,2% от строительно-монтажных работ</v>
      </c>
      <c r="D1852" s="163"/>
      <c r="E1852" s="163"/>
      <c r="F1852" s="163"/>
      <c r="G1852" s="163"/>
      <c r="H1852" s="163"/>
      <c r="I1852" s="163"/>
      <c r="J1852" s="164">
        <f>IF(Source!P1821=0, "", Source!P1821)</f>
        <v>37095.129999999997</v>
      </c>
      <c r="K1852" s="164"/>
      <c r="M1852" s="142">
        <f>(J1846+J1847)*0.012</f>
        <v>37095.128279999997</v>
      </c>
    </row>
    <row r="1853" spans="3:34" ht="18" customHeight="1">
      <c r="C1853" s="163" t="str">
        <f>Source!H1822</f>
        <v>Итого строительно-монтажные работы с Затратами на временные здания и сооружения</v>
      </c>
      <c r="D1853" s="163"/>
      <c r="E1853" s="163"/>
      <c r="F1853" s="163"/>
      <c r="G1853" s="163"/>
      <c r="H1853" s="163"/>
      <c r="I1853" s="163"/>
      <c r="J1853" s="164">
        <f>IF(Source!P1822=0, "", Source!P1822)</f>
        <v>3128355.82</v>
      </c>
      <c r="K1853" s="164"/>
      <c r="M1853" s="142">
        <f>J1846+J1847+M1852</f>
        <v>3128355.8182799998</v>
      </c>
      <c r="AH1853" s="33" t="s">
        <v>760</v>
      </c>
    </row>
    <row r="1854" spans="3:34" ht="32.450000000000003" customHeight="1">
      <c r="C1854" s="163" t="str">
        <f>Source!H1823</f>
        <v>Дополнительные затраты при производстве строительно-монтажных работ в зимнее время 1,41% от строительно-монтажных работ</v>
      </c>
      <c r="D1854" s="163"/>
      <c r="E1854" s="163"/>
      <c r="F1854" s="163"/>
      <c r="G1854" s="163"/>
      <c r="H1854" s="163"/>
      <c r="I1854" s="163"/>
      <c r="J1854" s="164">
        <f>IF(Source!P1823=0, "", Source!P1823)</f>
        <v>44109.82</v>
      </c>
      <c r="K1854" s="164"/>
      <c r="M1854" s="142">
        <f>M1853*0.0141</f>
        <v>44109.817037747998</v>
      </c>
      <c r="AH1854" s="33" t="s">
        <v>761</v>
      </c>
    </row>
    <row r="1855" spans="3:34" ht="32.450000000000003" customHeight="1">
      <c r="C1855" s="163" t="str">
        <f>Source!H1824</f>
        <v>Итого с учетом Затрат на временные здания и сооружения и Дополнительных затрат при производстве стоительно-монтажных работ в зимнее время и с учетом коэффициента тендерного снижения  К=0,916</v>
      </c>
      <c r="D1855" s="163"/>
      <c r="E1855" s="163"/>
      <c r="F1855" s="163"/>
      <c r="G1855" s="163"/>
      <c r="H1855" s="163"/>
      <c r="I1855" s="163"/>
      <c r="J1855" s="164">
        <f>IF(Source!P1824=0, "", Source!P1824)</f>
        <v>8190373</v>
      </c>
      <c r="K1855" s="164"/>
      <c r="M1855" s="142">
        <f>J1850+M1852+M1854</f>
        <v>8190372.9953177478</v>
      </c>
      <c r="AH1855" s="33" t="s">
        <v>762</v>
      </c>
    </row>
    <row r="1856" spans="3:34" ht="32.450000000000003" customHeight="1">
      <c r="C1856" s="163" t="str">
        <f>Source!H1825</f>
        <v>Компенсация НДС на стоимость материалов и оборудования с учетом коэффициента тендерного снижения К=0,916 (20%)</v>
      </c>
      <c r="D1856" s="163"/>
      <c r="E1856" s="163"/>
      <c r="F1856" s="163"/>
      <c r="G1856" s="163"/>
      <c r="H1856" s="163"/>
      <c r="I1856" s="163"/>
      <c r="J1856" s="164">
        <f>IF(Source!P1825=0, "", Source!P1825)</f>
        <v>1572941.58</v>
      </c>
      <c r="K1856" s="164"/>
      <c r="M1856" s="142">
        <f>(J1848+J1849)*0.2</f>
        <v>1572941.5760000004</v>
      </c>
      <c r="AH1856" s="33" t="s">
        <v>763</v>
      </c>
    </row>
    <row r="1857" spans="1:13" s="85" customFormat="1" ht="18" customHeight="1">
      <c r="C1857" s="171" t="str">
        <f>Source!H1826</f>
        <v>Всего по смете с коэффициентом конкурсного снижения К=0,916:</v>
      </c>
      <c r="D1857" s="171"/>
      <c r="E1857" s="171"/>
      <c r="F1857" s="171"/>
      <c r="G1857" s="171"/>
      <c r="H1857" s="171"/>
      <c r="I1857" s="171"/>
      <c r="J1857" s="159">
        <f>IF(Source!P1826=0, "", Source!P1826)</f>
        <v>9763314.5800000001</v>
      </c>
      <c r="K1857" s="159"/>
      <c r="M1857" s="144">
        <f>M1855+M1856</f>
        <v>9763314.5713177472</v>
      </c>
    </row>
    <row r="1858" spans="1:13" s="85" customFormat="1" ht="18" customHeight="1">
      <c r="C1858" s="63"/>
      <c r="D1858" s="63"/>
      <c r="E1858" s="63"/>
      <c r="F1858" s="63"/>
      <c r="G1858" s="63"/>
      <c r="H1858" s="63"/>
      <c r="I1858" s="63"/>
      <c r="J1858" s="86"/>
      <c r="K1858" s="86"/>
      <c r="M1858" s="144"/>
    </row>
    <row r="1859" spans="1:13" s="85" customFormat="1" ht="18" customHeight="1">
      <c r="C1859" s="63"/>
      <c r="D1859" s="63"/>
      <c r="E1859" s="63"/>
      <c r="F1859" s="63"/>
      <c r="G1859" s="63"/>
      <c r="H1859" s="63"/>
      <c r="I1859" s="63"/>
      <c r="J1859" s="86"/>
      <c r="K1859" s="86"/>
      <c r="M1859" s="144"/>
    </row>
    <row r="1862" spans="1:13" ht="14.25">
      <c r="A1862" s="12"/>
      <c r="B1862" s="12"/>
      <c r="C1862" s="22"/>
      <c r="D1862" s="12"/>
      <c r="E1862" s="12"/>
      <c r="F1862" s="12"/>
      <c r="G1862" s="12"/>
      <c r="H1862" s="12"/>
      <c r="I1862" s="12"/>
      <c r="J1862" s="22"/>
      <c r="K1862" s="12"/>
      <c r="L1862" s="12"/>
    </row>
    <row r="1863" spans="1:13" ht="14.25">
      <c r="A1863" s="34" t="s">
        <v>1091</v>
      </c>
      <c r="B1863" s="34"/>
      <c r="C1863" s="22" t="s">
        <v>1093</v>
      </c>
      <c r="D1863" s="27" t="str">
        <f>IF(Source!AC12&lt;&gt;"", Source!AC12," ")</f>
        <v xml:space="preserve"> </v>
      </c>
      <c r="E1863" s="27"/>
      <c r="F1863" s="27"/>
      <c r="G1863" s="27"/>
      <c r="H1863" s="27"/>
      <c r="I1863" s="12" t="str">
        <f>IF(Source!AB12&lt;&gt;"", Source!AB12," ")</f>
        <v xml:space="preserve"> </v>
      </c>
      <c r="J1863" s="22"/>
      <c r="K1863" s="12"/>
      <c r="L1863" s="12"/>
    </row>
    <row r="1864" spans="1:13" ht="14.25">
      <c r="A1864" s="12"/>
      <c r="B1864" s="12"/>
      <c r="C1864" s="12"/>
      <c r="D1864" s="174" t="s">
        <v>1092</v>
      </c>
      <c r="E1864" s="174"/>
      <c r="F1864" s="174"/>
      <c r="G1864" s="174"/>
      <c r="H1864" s="174"/>
      <c r="I1864" s="12"/>
      <c r="J1864" s="12"/>
      <c r="K1864" s="12"/>
      <c r="L1864" s="12"/>
    </row>
    <row r="1865" spans="1:13" ht="14.25">
      <c r="A1865" s="12"/>
      <c r="B1865" s="12"/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</row>
    <row r="1866" spans="1:13" ht="14.25">
      <c r="A1866" s="12"/>
      <c r="B1866" s="12"/>
      <c r="C1866" s="22" t="s">
        <v>1094</v>
      </c>
      <c r="D1866" s="27" t="str">
        <f>IF(Source!AE12&lt;&gt;"", Source!AE12," ")</f>
        <v xml:space="preserve"> </v>
      </c>
      <c r="E1866" s="27"/>
      <c r="F1866" s="27"/>
      <c r="G1866" s="27"/>
      <c r="H1866" s="27"/>
      <c r="I1866" s="12" t="str">
        <f>IF(Source!AD12&lt;&gt;"", Source!AD12," ")</f>
        <v xml:space="preserve"> </v>
      </c>
      <c r="J1866" s="22"/>
      <c r="K1866" s="12"/>
      <c r="L1866" s="12"/>
    </row>
    <row r="1867" spans="1:13" ht="14.25">
      <c r="A1867" s="12"/>
      <c r="B1867" s="12"/>
      <c r="C1867" s="12"/>
      <c r="D1867" s="174" t="s">
        <v>1092</v>
      </c>
      <c r="E1867" s="174"/>
      <c r="F1867" s="174"/>
      <c r="G1867" s="174"/>
      <c r="H1867" s="174"/>
      <c r="I1867" s="12"/>
      <c r="J1867" s="12"/>
      <c r="K1867" s="12"/>
      <c r="L1867" s="12"/>
    </row>
  </sheetData>
  <mergeCells count="1125">
    <mergeCell ref="B6:C6"/>
    <mergeCell ref="B12:C12"/>
    <mergeCell ref="B15:E15"/>
    <mergeCell ref="A18:L20"/>
    <mergeCell ref="I38:J38"/>
    <mergeCell ref="J1818:K1818"/>
    <mergeCell ref="G1818:H1818"/>
    <mergeCell ref="J1816:K1816"/>
    <mergeCell ref="G1816:H1816"/>
    <mergeCell ref="F1814:G1814"/>
    <mergeCell ref="F1813:G1813"/>
    <mergeCell ref="A21:L21"/>
    <mergeCell ref="J1755:K1755"/>
    <mergeCell ref="G1755:H1755"/>
    <mergeCell ref="J1753:K1753"/>
    <mergeCell ref="G1753:H1753"/>
    <mergeCell ref="A1765:L1765"/>
    <mergeCell ref="G1761:H1761"/>
    <mergeCell ref="J1761:K1761"/>
    <mergeCell ref="A1761:F1761"/>
    <mergeCell ref="J1759:K1759"/>
    <mergeCell ref="G1759:H1759"/>
    <mergeCell ref="J1726:K1726"/>
    <mergeCell ref="G1726:H1726"/>
    <mergeCell ref="J1714:K1714"/>
    <mergeCell ref="G1714:H1714"/>
    <mergeCell ref="J1712:K1712"/>
    <mergeCell ref="G1712:H1712"/>
    <mergeCell ref="F1684:G1684"/>
    <mergeCell ref="F1683:G1683"/>
    <mergeCell ref="J1676:K1676"/>
    <mergeCell ref="G1676:H1676"/>
    <mergeCell ref="G1739:H1739"/>
    <mergeCell ref="A1828:F1828"/>
    <mergeCell ref="G1826:H1826"/>
    <mergeCell ref="J1826:K1826"/>
    <mergeCell ref="A1826:F1826"/>
    <mergeCell ref="G1824:H1824"/>
    <mergeCell ref="J1794:K1794"/>
    <mergeCell ref="G1794:H1794"/>
    <mergeCell ref="J1791:K1791"/>
    <mergeCell ref="G1791:H1791"/>
    <mergeCell ref="F1789:G1789"/>
    <mergeCell ref="F1788:G1788"/>
    <mergeCell ref="J1806:K1806"/>
    <mergeCell ref="G1806:H1806"/>
    <mergeCell ref="J1804:K1804"/>
    <mergeCell ref="G1804:H1804"/>
    <mergeCell ref="F1802:G1802"/>
    <mergeCell ref="F1801:G1801"/>
    <mergeCell ref="G1828:H1828"/>
    <mergeCell ref="J1828:K1828"/>
    <mergeCell ref="J1824:K1824"/>
    <mergeCell ref="A1824:F1824"/>
    <mergeCell ref="J1822:K1822"/>
    <mergeCell ref="G1822:H1822"/>
    <mergeCell ref="J1820:K1820"/>
    <mergeCell ref="G1820:H1820"/>
    <mergeCell ref="J1781:K1781"/>
    <mergeCell ref="G1781:H1781"/>
    <mergeCell ref="J1779:K1779"/>
    <mergeCell ref="G1779:H1779"/>
    <mergeCell ref="J1777:K1777"/>
    <mergeCell ref="J1757:K1757"/>
    <mergeCell ref="G1757:H1757"/>
    <mergeCell ref="A23:L23"/>
    <mergeCell ref="A24:L24"/>
    <mergeCell ref="A27:L27"/>
    <mergeCell ref="A28:L28"/>
    <mergeCell ref="A25:L25"/>
    <mergeCell ref="F1724:G1724"/>
    <mergeCell ref="F1723:G1723"/>
    <mergeCell ref="J1716:K1716"/>
    <mergeCell ref="G1777:H1777"/>
    <mergeCell ref="J1774:K1774"/>
    <mergeCell ref="G1774:H1774"/>
    <mergeCell ref="F1772:G1772"/>
    <mergeCell ref="F1771:G1771"/>
    <mergeCell ref="J1739:K1739"/>
    <mergeCell ref="F1737:G1737"/>
    <mergeCell ref="F1736:G1736"/>
    <mergeCell ref="J1729:K1729"/>
    <mergeCell ref="G1729:H1729"/>
    <mergeCell ref="J1751:K1751"/>
    <mergeCell ref="G1751:H1751"/>
    <mergeCell ref="F1749:G1749"/>
    <mergeCell ref="F1748:G1748"/>
    <mergeCell ref="J1741:K1741"/>
    <mergeCell ref="G1741:H1741"/>
    <mergeCell ref="G1716:H1716"/>
    <mergeCell ref="G1674:H1674"/>
    <mergeCell ref="J1690:K1690"/>
    <mergeCell ref="G1690:H1690"/>
    <mergeCell ref="J1688:K1688"/>
    <mergeCell ref="G1688:H1688"/>
    <mergeCell ref="J1686:K1686"/>
    <mergeCell ref="G1686:H1686"/>
    <mergeCell ref="F1642:G1642"/>
    <mergeCell ref="A1698:L1698"/>
    <mergeCell ref="G1694:H1694"/>
    <mergeCell ref="J1694:K1694"/>
    <mergeCell ref="A1694:F1694"/>
    <mergeCell ref="J1692:K1692"/>
    <mergeCell ref="G1692:H1692"/>
    <mergeCell ref="J1710:K1710"/>
    <mergeCell ref="G1710:H1710"/>
    <mergeCell ref="J1707:K1707"/>
    <mergeCell ref="G1707:H1707"/>
    <mergeCell ref="F1705:G1705"/>
    <mergeCell ref="F1704:G1704"/>
    <mergeCell ref="F1672:G1672"/>
    <mergeCell ref="F1671:G1671"/>
    <mergeCell ref="J1664:K1664"/>
    <mergeCell ref="G1664:H1664"/>
    <mergeCell ref="J1661:K1661"/>
    <mergeCell ref="J1674:K1674"/>
    <mergeCell ref="F1641:G1641"/>
    <mergeCell ref="A1635:L1635"/>
    <mergeCell ref="G1631:H1631"/>
    <mergeCell ref="J1631:K1631"/>
    <mergeCell ref="A1631:F1631"/>
    <mergeCell ref="J1649:K1649"/>
    <mergeCell ref="G1649:H1649"/>
    <mergeCell ref="J1647:K1647"/>
    <mergeCell ref="G1647:H1647"/>
    <mergeCell ref="J1644:K1644"/>
    <mergeCell ref="G1644:H1644"/>
    <mergeCell ref="F1611:G1611"/>
    <mergeCell ref="F1610:G1610"/>
    <mergeCell ref="J1603:K1603"/>
    <mergeCell ref="G1603:H1603"/>
    <mergeCell ref="J1600:K1600"/>
    <mergeCell ref="G1661:H1661"/>
    <mergeCell ref="F1659:G1659"/>
    <mergeCell ref="F1658:G1658"/>
    <mergeCell ref="J1651:K1651"/>
    <mergeCell ref="G1651:H1651"/>
    <mergeCell ref="F1623:G1623"/>
    <mergeCell ref="F1622:G1622"/>
    <mergeCell ref="J1615:K1615"/>
    <mergeCell ref="G1615:H1615"/>
    <mergeCell ref="J1613:K1613"/>
    <mergeCell ref="G1613:H1613"/>
    <mergeCell ref="J1629:K1629"/>
    <mergeCell ref="G1629:H1629"/>
    <mergeCell ref="J1627:K1627"/>
    <mergeCell ref="G1627:H1627"/>
    <mergeCell ref="J1625:K1625"/>
    <mergeCell ref="G1522:H1522"/>
    <mergeCell ref="F1520:G1520"/>
    <mergeCell ref="F1519:G1519"/>
    <mergeCell ref="G1625:H1625"/>
    <mergeCell ref="F1581:G1581"/>
    <mergeCell ref="F1580:G1580"/>
    <mergeCell ref="A1574:L1574"/>
    <mergeCell ref="G1570:H1570"/>
    <mergeCell ref="J1570:K1570"/>
    <mergeCell ref="A1570:F1570"/>
    <mergeCell ref="J1588:K1588"/>
    <mergeCell ref="G1588:H1588"/>
    <mergeCell ref="J1586:K1586"/>
    <mergeCell ref="G1586:H1586"/>
    <mergeCell ref="J1583:K1583"/>
    <mergeCell ref="G1583:H1583"/>
    <mergeCell ref="F1550:G1550"/>
    <mergeCell ref="F1549:G1549"/>
    <mergeCell ref="J1542:K1542"/>
    <mergeCell ref="G1542:H1542"/>
    <mergeCell ref="G1539:H1539"/>
    <mergeCell ref="F1537:G1537"/>
    <mergeCell ref="F1536:G1536"/>
    <mergeCell ref="J1529:K1529"/>
    <mergeCell ref="G1529:H1529"/>
    <mergeCell ref="J1527:K1527"/>
    <mergeCell ref="G1527:H1527"/>
    <mergeCell ref="G1501:H1501"/>
    <mergeCell ref="J1499:K1499"/>
    <mergeCell ref="G1499:H1499"/>
    <mergeCell ref="F1497:G1497"/>
    <mergeCell ref="F1496:G1496"/>
    <mergeCell ref="J1489:K1489"/>
    <mergeCell ref="G1489:H1489"/>
    <mergeCell ref="J1539:K1539"/>
    <mergeCell ref="G1600:H1600"/>
    <mergeCell ref="F1598:G1598"/>
    <mergeCell ref="F1597:G1597"/>
    <mergeCell ref="J1590:K1590"/>
    <mergeCell ref="G1590:H1590"/>
    <mergeCell ref="F1562:G1562"/>
    <mergeCell ref="F1561:G1561"/>
    <mergeCell ref="J1554:K1554"/>
    <mergeCell ref="G1554:H1554"/>
    <mergeCell ref="J1552:K1552"/>
    <mergeCell ref="G1552:H1552"/>
    <mergeCell ref="A1513:L1513"/>
    <mergeCell ref="G1509:H1509"/>
    <mergeCell ref="J1509:K1509"/>
    <mergeCell ref="A1509:F1509"/>
    <mergeCell ref="J1568:K1568"/>
    <mergeCell ref="G1568:H1568"/>
    <mergeCell ref="J1566:K1566"/>
    <mergeCell ref="G1566:H1566"/>
    <mergeCell ref="J1564:K1564"/>
    <mergeCell ref="G1564:H1564"/>
    <mergeCell ref="J1525:K1525"/>
    <mergeCell ref="G1525:H1525"/>
    <mergeCell ref="J1522:K1522"/>
    <mergeCell ref="J1397:K1397"/>
    <mergeCell ref="G1397:H1397"/>
    <mergeCell ref="J1395:K1395"/>
    <mergeCell ref="J1458:K1458"/>
    <mergeCell ref="G1458:H1458"/>
    <mergeCell ref="J1455:K1455"/>
    <mergeCell ref="J1507:K1507"/>
    <mergeCell ref="G1507:H1507"/>
    <mergeCell ref="J1505:K1505"/>
    <mergeCell ref="G1505:H1505"/>
    <mergeCell ref="J1503:K1503"/>
    <mergeCell ref="G1503:H1503"/>
    <mergeCell ref="J1501:K1501"/>
    <mergeCell ref="F1471:G1471"/>
    <mergeCell ref="J1464:K1464"/>
    <mergeCell ref="G1464:H1464"/>
    <mergeCell ref="J1462:K1462"/>
    <mergeCell ref="G1462:H1462"/>
    <mergeCell ref="J1460:K1460"/>
    <mergeCell ref="G1460:H1460"/>
    <mergeCell ref="F1484:G1484"/>
    <mergeCell ref="J1477:K1477"/>
    <mergeCell ref="G1477:H1477"/>
    <mergeCell ref="J1474:K1474"/>
    <mergeCell ref="G1474:H1474"/>
    <mergeCell ref="F1472:G1472"/>
    <mergeCell ref="G1455:H1455"/>
    <mergeCell ref="J1487:K1487"/>
    <mergeCell ref="G1487:H1487"/>
    <mergeCell ref="F1485:G1485"/>
    <mergeCell ref="F1453:G1453"/>
    <mergeCell ref="F1452:G1452"/>
    <mergeCell ref="A1446:L1446"/>
    <mergeCell ref="G1442:H1442"/>
    <mergeCell ref="F1418:G1418"/>
    <mergeCell ref="F1417:G1417"/>
    <mergeCell ref="J1410:K1410"/>
    <mergeCell ref="G1410:H1410"/>
    <mergeCell ref="J1407:K1407"/>
    <mergeCell ref="G1407:H1407"/>
    <mergeCell ref="F1430:G1430"/>
    <mergeCell ref="F1429:G1429"/>
    <mergeCell ref="J1422:K1422"/>
    <mergeCell ref="G1422:H1422"/>
    <mergeCell ref="J1420:K1420"/>
    <mergeCell ref="G1420:H1420"/>
    <mergeCell ref="J1375:K1375"/>
    <mergeCell ref="G1375:H1375"/>
    <mergeCell ref="J1436:K1436"/>
    <mergeCell ref="G1436:H1436"/>
    <mergeCell ref="J1434:K1434"/>
    <mergeCell ref="G1434:H1434"/>
    <mergeCell ref="J1432:K1432"/>
    <mergeCell ref="G1432:H1432"/>
    <mergeCell ref="J1442:K1442"/>
    <mergeCell ref="A1442:F1442"/>
    <mergeCell ref="J1440:K1440"/>
    <mergeCell ref="G1440:H1440"/>
    <mergeCell ref="J1438:K1438"/>
    <mergeCell ref="G1438:H1438"/>
    <mergeCell ref="F1405:G1405"/>
    <mergeCell ref="F1404:G1404"/>
    <mergeCell ref="F1388:G1388"/>
    <mergeCell ref="F1387:G1387"/>
    <mergeCell ref="A1381:L1381"/>
    <mergeCell ref="G1377:H1377"/>
    <mergeCell ref="J1377:K1377"/>
    <mergeCell ref="A1377:F1377"/>
    <mergeCell ref="J1344:K1344"/>
    <mergeCell ref="G1344:H1344"/>
    <mergeCell ref="F1342:G1342"/>
    <mergeCell ref="F1341:G1341"/>
    <mergeCell ref="J1334:K1334"/>
    <mergeCell ref="G1395:H1395"/>
    <mergeCell ref="J1393:K1393"/>
    <mergeCell ref="G1393:H1393"/>
    <mergeCell ref="J1390:K1390"/>
    <mergeCell ref="G1390:H1390"/>
    <mergeCell ref="J1357:K1357"/>
    <mergeCell ref="G1357:H1357"/>
    <mergeCell ref="F1355:G1355"/>
    <mergeCell ref="F1354:G1354"/>
    <mergeCell ref="J1347:K1347"/>
    <mergeCell ref="G1347:H1347"/>
    <mergeCell ref="J1369:K1369"/>
    <mergeCell ref="G1369:H1369"/>
    <mergeCell ref="F1367:G1367"/>
    <mergeCell ref="F1366:G1366"/>
    <mergeCell ref="J1359:K1359"/>
    <mergeCell ref="G1359:H1359"/>
    <mergeCell ref="G1327:H1327"/>
    <mergeCell ref="F1325:G1325"/>
    <mergeCell ref="F1324:G1324"/>
    <mergeCell ref="A1318:L1318"/>
    <mergeCell ref="G1314:H1314"/>
    <mergeCell ref="J1314:K1314"/>
    <mergeCell ref="A1314:F1314"/>
    <mergeCell ref="J1373:K1373"/>
    <mergeCell ref="G1373:H1373"/>
    <mergeCell ref="J1371:K1371"/>
    <mergeCell ref="G1371:H1371"/>
    <mergeCell ref="G1334:H1334"/>
    <mergeCell ref="J1332:K1332"/>
    <mergeCell ref="G1332:H1332"/>
    <mergeCell ref="J1330:K1330"/>
    <mergeCell ref="G1330:H1330"/>
    <mergeCell ref="J1327:K1327"/>
    <mergeCell ref="J1302:K1302"/>
    <mergeCell ref="G1302:H1302"/>
    <mergeCell ref="J1300:K1300"/>
    <mergeCell ref="G1300:H1300"/>
    <mergeCell ref="F1298:G1298"/>
    <mergeCell ref="F1297:G1297"/>
    <mergeCell ref="J1261:K1261"/>
    <mergeCell ref="G1261:H1261"/>
    <mergeCell ref="J1312:K1312"/>
    <mergeCell ref="G1312:H1312"/>
    <mergeCell ref="J1310:K1310"/>
    <mergeCell ref="G1310:H1310"/>
    <mergeCell ref="J1258:K1258"/>
    <mergeCell ref="G1258:H1258"/>
    <mergeCell ref="J1308:K1308"/>
    <mergeCell ref="G1308:H1308"/>
    <mergeCell ref="J1306:K1306"/>
    <mergeCell ref="G1306:H1306"/>
    <mergeCell ref="J1304:K1304"/>
    <mergeCell ref="G1304:H1304"/>
    <mergeCell ref="F1273:G1273"/>
    <mergeCell ref="F1272:G1272"/>
    <mergeCell ref="J1265:K1265"/>
    <mergeCell ref="G1265:H1265"/>
    <mergeCell ref="J1263:K1263"/>
    <mergeCell ref="G1263:H1263"/>
    <mergeCell ref="F1286:G1286"/>
    <mergeCell ref="F1285:G1285"/>
    <mergeCell ref="J1278:K1278"/>
    <mergeCell ref="G1278:H1278"/>
    <mergeCell ref="J1275:K1275"/>
    <mergeCell ref="G1275:H1275"/>
    <mergeCell ref="J1290:K1290"/>
    <mergeCell ref="G1290:H1290"/>
    <mergeCell ref="J1288:K1288"/>
    <mergeCell ref="G1288:H1288"/>
    <mergeCell ref="F1236:G1236"/>
    <mergeCell ref="F1235:G1235"/>
    <mergeCell ref="A1229:L1229"/>
    <mergeCell ref="G1225:H1225"/>
    <mergeCell ref="J1225:K1225"/>
    <mergeCell ref="A1225:F1225"/>
    <mergeCell ref="J1244:K1244"/>
    <mergeCell ref="G1244:H1244"/>
    <mergeCell ref="J1241:K1241"/>
    <mergeCell ref="G1241:H1241"/>
    <mergeCell ref="J1238:K1238"/>
    <mergeCell ref="G1238:H1238"/>
    <mergeCell ref="F1205:G1205"/>
    <mergeCell ref="J1255:K1255"/>
    <mergeCell ref="G1255:H1255"/>
    <mergeCell ref="F1253:G1253"/>
    <mergeCell ref="F1252:G1252"/>
    <mergeCell ref="J1246:K1246"/>
    <mergeCell ref="G1246:H1246"/>
    <mergeCell ref="F1217:G1217"/>
    <mergeCell ref="F1216:G1216"/>
    <mergeCell ref="J1209:K1209"/>
    <mergeCell ref="G1209:H1209"/>
    <mergeCell ref="J1207:K1207"/>
    <mergeCell ref="G1207:H1207"/>
    <mergeCell ref="A1164:F1164"/>
    <mergeCell ref="J1223:K1223"/>
    <mergeCell ref="G1223:H1223"/>
    <mergeCell ref="J1221:K1221"/>
    <mergeCell ref="G1221:H1221"/>
    <mergeCell ref="J1219:K1219"/>
    <mergeCell ref="G1219:H1219"/>
    <mergeCell ref="J1180:K1180"/>
    <mergeCell ref="G1180:H1180"/>
    <mergeCell ref="J1177:K1177"/>
    <mergeCell ref="G1177:H1177"/>
    <mergeCell ref="F1175:G1175"/>
    <mergeCell ref="F1174:G1174"/>
    <mergeCell ref="J1194:K1194"/>
    <mergeCell ref="G1194:H1194"/>
    <mergeCell ref="F1192:G1192"/>
    <mergeCell ref="F1191:G1191"/>
    <mergeCell ref="J1184:K1184"/>
    <mergeCell ref="G1184:H1184"/>
    <mergeCell ref="J1182:K1182"/>
    <mergeCell ref="G1182:H1182"/>
    <mergeCell ref="G1156:H1156"/>
    <mergeCell ref="J1154:K1154"/>
    <mergeCell ref="G1154:H1154"/>
    <mergeCell ref="F1152:G1152"/>
    <mergeCell ref="F1151:G1151"/>
    <mergeCell ref="J1144:K1144"/>
    <mergeCell ref="G1144:H1144"/>
    <mergeCell ref="F1204:G1204"/>
    <mergeCell ref="J1197:K1197"/>
    <mergeCell ref="G1197:H1197"/>
    <mergeCell ref="J1112:K1112"/>
    <mergeCell ref="G1112:H1112"/>
    <mergeCell ref="F1110:G1110"/>
    <mergeCell ref="J1162:K1162"/>
    <mergeCell ref="G1162:H1162"/>
    <mergeCell ref="J1160:K1160"/>
    <mergeCell ref="G1160:H1160"/>
    <mergeCell ref="J1158:K1158"/>
    <mergeCell ref="G1158:H1158"/>
    <mergeCell ref="J1156:K1156"/>
    <mergeCell ref="F1126:G1126"/>
    <mergeCell ref="J1119:K1119"/>
    <mergeCell ref="G1119:H1119"/>
    <mergeCell ref="J1117:K1117"/>
    <mergeCell ref="G1117:H1117"/>
    <mergeCell ref="J1115:K1115"/>
    <mergeCell ref="G1115:H1115"/>
    <mergeCell ref="J1142:K1142"/>
    <mergeCell ref="G1142:H1142"/>
    <mergeCell ref="A1168:L1168"/>
    <mergeCell ref="G1164:H1164"/>
    <mergeCell ref="J1164:K1164"/>
    <mergeCell ref="F1088:G1088"/>
    <mergeCell ref="J1081:K1081"/>
    <mergeCell ref="G1081:H1081"/>
    <mergeCell ref="F1140:G1140"/>
    <mergeCell ref="F1139:G1139"/>
    <mergeCell ref="J1132:K1132"/>
    <mergeCell ref="G1132:H1132"/>
    <mergeCell ref="J1129:K1129"/>
    <mergeCell ref="G1129:H1129"/>
    <mergeCell ref="F1127:G1127"/>
    <mergeCell ref="G1095:H1095"/>
    <mergeCell ref="J1093:K1093"/>
    <mergeCell ref="G1093:H1093"/>
    <mergeCell ref="J1091:K1091"/>
    <mergeCell ref="G1091:H1091"/>
    <mergeCell ref="F1089:G1089"/>
    <mergeCell ref="J1052:K1052"/>
    <mergeCell ref="G1052:H1052"/>
    <mergeCell ref="F1109:G1109"/>
    <mergeCell ref="A1103:L1103"/>
    <mergeCell ref="G1099:H1099"/>
    <mergeCell ref="J1099:K1099"/>
    <mergeCell ref="A1099:F1099"/>
    <mergeCell ref="J1097:K1097"/>
    <mergeCell ref="G1097:H1097"/>
    <mergeCell ref="J1095:K1095"/>
    <mergeCell ref="G1066:H1066"/>
    <mergeCell ref="F1064:G1064"/>
    <mergeCell ref="F1063:G1063"/>
    <mergeCell ref="J1056:K1056"/>
    <mergeCell ref="G1056:H1056"/>
    <mergeCell ref="J1054:K1054"/>
    <mergeCell ref="G1054:H1054"/>
    <mergeCell ref="J1028:K1028"/>
    <mergeCell ref="G1028:H1028"/>
    <mergeCell ref="J1026:K1026"/>
    <mergeCell ref="J1079:K1079"/>
    <mergeCell ref="G1079:H1079"/>
    <mergeCell ref="F1077:G1077"/>
    <mergeCell ref="F1076:G1076"/>
    <mergeCell ref="J1069:K1069"/>
    <mergeCell ref="G1069:H1069"/>
    <mergeCell ref="J1066:K1066"/>
    <mergeCell ref="J1034:K1034"/>
    <mergeCell ref="G1034:H1034"/>
    <mergeCell ref="J1032:K1032"/>
    <mergeCell ref="G1032:H1032"/>
    <mergeCell ref="J1030:K1030"/>
    <mergeCell ref="G1030:H1030"/>
    <mergeCell ref="J1049:K1049"/>
    <mergeCell ref="G1049:H1049"/>
    <mergeCell ref="F1047:G1047"/>
    <mergeCell ref="F1046:G1046"/>
    <mergeCell ref="A1040:L1040"/>
    <mergeCell ref="G1036:H1036"/>
    <mergeCell ref="J1036:K1036"/>
    <mergeCell ref="A1036:F1036"/>
    <mergeCell ref="F999:G999"/>
    <mergeCell ref="F998:G998"/>
    <mergeCell ref="J991:K991"/>
    <mergeCell ref="G991:H991"/>
    <mergeCell ref="J989:K989"/>
    <mergeCell ref="G989:H989"/>
    <mergeCell ref="F1012:G1012"/>
    <mergeCell ref="F1011:G1011"/>
    <mergeCell ref="J1004:K1004"/>
    <mergeCell ref="G1004:H1004"/>
    <mergeCell ref="J1001:K1001"/>
    <mergeCell ref="G1001:H1001"/>
    <mergeCell ref="G1026:H1026"/>
    <mergeCell ref="F1024:G1024"/>
    <mergeCell ref="F1023:G1023"/>
    <mergeCell ref="J1016:K1016"/>
    <mergeCell ref="G1016:H1016"/>
    <mergeCell ref="J1014:K1014"/>
    <mergeCell ref="G1014:H1014"/>
    <mergeCell ref="J965:K965"/>
    <mergeCell ref="G965:H965"/>
    <mergeCell ref="J963:K963"/>
    <mergeCell ref="G963:H963"/>
    <mergeCell ref="J961:K961"/>
    <mergeCell ref="G961:H961"/>
    <mergeCell ref="J971:K971"/>
    <mergeCell ref="A971:F971"/>
    <mergeCell ref="J969:K969"/>
    <mergeCell ref="G969:H969"/>
    <mergeCell ref="J967:K967"/>
    <mergeCell ref="G967:H967"/>
    <mergeCell ref="J922:K922"/>
    <mergeCell ref="G922:H922"/>
    <mergeCell ref="J987:K987"/>
    <mergeCell ref="G987:H987"/>
    <mergeCell ref="J984:K984"/>
    <mergeCell ref="G984:H984"/>
    <mergeCell ref="F982:G982"/>
    <mergeCell ref="F981:G981"/>
    <mergeCell ref="A975:L975"/>
    <mergeCell ref="G971:H971"/>
    <mergeCell ref="F934:G934"/>
    <mergeCell ref="F933:G933"/>
    <mergeCell ref="J926:K926"/>
    <mergeCell ref="G926:H926"/>
    <mergeCell ref="J924:K924"/>
    <mergeCell ref="G924:H924"/>
    <mergeCell ref="F947:G947"/>
    <mergeCell ref="F946:G946"/>
    <mergeCell ref="J939:K939"/>
    <mergeCell ref="G939:H939"/>
    <mergeCell ref="J936:K936"/>
    <mergeCell ref="G936:H936"/>
    <mergeCell ref="F959:G959"/>
    <mergeCell ref="F958:G958"/>
    <mergeCell ref="J951:K951"/>
    <mergeCell ref="G951:H951"/>
    <mergeCell ref="J949:K949"/>
    <mergeCell ref="G949:H949"/>
    <mergeCell ref="J898:K898"/>
    <mergeCell ref="G898:H898"/>
    <mergeCell ref="F896:G896"/>
    <mergeCell ref="F895:G895"/>
    <mergeCell ref="J888:K888"/>
    <mergeCell ref="G888:H888"/>
    <mergeCell ref="J904:K904"/>
    <mergeCell ref="A904:F904"/>
    <mergeCell ref="J902:K902"/>
    <mergeCell ref="G902:H902"/>
    <mergeCell ref="J900:K900"/>
    <mergeCell ref="G900:H900"/>
    <mergeCell ref="A849:L849"/>
    <mergeCell ref="G845:H845"/>
    <mergeCell ref="J920:K920"/>
    <mergeCell ref="G920:H920"/>
    <mergeCell ref="J917:K917"/>
    <mergeCell ref="G917:H917"/>
    <mergeCell ref="F915:G915"/>
    <mergeCell ref="F914:G914"/>
    <mergeCell ref="A908:L908"/>
    <mergeCell ref="G904:H904"/>
    <mergeCell ref="J860:K860"/>
    <mergeCell ref="G860:H860"/>
    <mergeCell ref="J858:K858"/>
    <mergeCell ref="G858:H858"/>
    <mergeCell ref="F856:G856"/>
    <mergeCell ref="F855:G855"/>
    <mergeCell ref="J872:K872"/>
    <mergeCell ref="G872:H872"/>
    <mergeCell ref="F870:G870"/>
    <mergeCell ref="F869:G869"/>
    <mergeCell ref="J862:K862"/>
    <mergeCell ref="G862:H862"/>
    <mergeCell ref="G886:H886"/>
    <mergeCell ref="F884:G884"/>
    <mergeCell ref="F883:G883"/>
    <mergeCell ref="J876:K876"/>
    <mergeCell ref="G876:H876"/>
    <mergeCell ref="J874:K874"/>
    <mergeCell ref="G874:H874"/>
    <mergeCell ref="J886:K886"/>
    <mergeCell ref="F825:G825"/>
    <mergeCell ref="F824:G824"/>
    <mergeCell ref="J817:K817"/>
    <mergeCell ref="G817:H817"/>
    <mergeCell ref="J815:K815"/>
    <mergeCell ref="G815:H815"/>
    <mergeCell ref="G839:H839"/>
    <mergeCell ref="F837:G837"/>
    <mergeCell ref="F836:G836"/>
    <mergeCell ref="J829:K829"/>
    <mergeCell ref="G829:H829"/>
    <mergeCell ref="J827:K827"/>
    <mergeCell ref="G827:H827"/>
    <mergeCell ref="J782:K782"/>
    <mergeCell ref="G782:H782"/>
    <mergeCell ref="J780:K780"/>
    <mergeCell ref="J845:K845"/>
    <mergeCell ref="A845:F845"/>
    <mergeCell ref="J843:K843"/>
    <mergeCell ref="G843:H843"/>
    <mergeCell ref="J841:K841"/>
    <mergeCell ref="G841:H841"/>
    <mergeCell ref="J839:K839"/>
    <mergeCell ref="A790:L790"/>
    <mergeCell ref="G786:H786"/>
    <mergeCell ref="J786:K786"/>
    <mergeCell ref="A786:F786"/>
    <mergeCell ref="J784:K784"/>
    <mergeCell ref="G784:H784"/>
    <mergeCell ref="J801:K801"/>
    <mergeCell ref="G801:H801"/>
    <mergeCell ref="J799:K799"/>
    <mergeCell ref="G799:H799"/>
    <mergeCell ref="F797:G797"/>
    <mergeCell ref="F796:G796"/>
    <mergeCell ref="J813:K813"/>
    <mergeCell ref="G813:H813"/>
    <mergeCell ref="F811:G811"/>
    <mergeCell ref="F810:G810"/>
    <mergeCell ref="J803:K803"/>
    <mergeCell ref="G803:H803"/>
    <mergeCell ref="J747:K747"/>
    <mergeCell ref="G747:H747"/>
    <mergeCell ref="J745:K745"/>
    <mergeCell ref="G745:H745"/>
    <mergeCell ref="F743:G743"/>
    <mergeCell ref="F742:G742"/>
    <mergeCell ref="F761:G761"/>
    <mergeCell ref="A755:L755"/>
    <mergeCell ref="G751:H751"/>
    <mergeCell ref="J751:K751"/>
    <mergeCell ref="A751:F751"/>
    <mergeCell ref="J749:K749"/>
    <mergeCell ref="G749:H749"/>
    <mergeCell ref="J705:K705"/>
    <mergeCell ref="G705:H705"/>
    <mergeCell ref="G780:H780"/>
    <mergeCell ref="F776:G776"/>
    <mergeCell ref="F775:G775"/>
    <mergeCell ref="J769:K769"/>
    <mergeCell ref="G769:H769"/>
    <mergeCell ref="J767:K767"/>
    <mergeCell ref="G767:H767"/>
    <mergeCell ref="F762:G762"/>
    <mergeCell ref="F717:G717"/>
    <mergeCell ref="F716:G716"/>
    <mergeCell ref="J709:K709"/>
    <mergeCell ref="G709:H709"/>
    <mergeCell ref="J707:K707"/>
    <mergeCell ref="G707:H707"/>
    <mergeCell ref="J723:K723"/>
    <mergeCell ref="G723:H723"/>
    <mergeCell ref="J721:K721"/>
    <mergeCell ref="G721:H721"/>
    <mergeCell ref="J719:K719"/>
    <mergeCell ref="G719:H719"/>
    <mergeCell ref="J735:K735"/>
    <mergeCell ref="G735:H735"/>
    <mergeCell ref="J733:K733"/>
    <mergeCell ref="G733:H733"/>
    <mergeCell ref="F731:G731"/>
    <mergeCell ref="F730:G730"/>
    <mergeCell ref="J676:K676"/>
    <mergeCell ref="G676:H676"/>
    <mergeCell ref="J674:K674"/>
    <mergeCell ref="G674:H674"/>
    <mergeCell ref="F672:G672"/>
    <mergeCell ref="F671:G671"/>
    <mergeCell ref="J688:K688"/>
    <mergeCell ref="G688:H688"/>
    <mergeCell ref="J686:K686"/>
    <mergeCell ref="G686:H686"/>
    <mergeCell ref="F684:G684"/>
    <mergeCell ref="F683:G683"/>
    <mergeCell ref="J631:K631"/>
    <mergeCell ref="G631:H631"/>
    <mergeCell ref="F703:G703"/>
    <mergeCell ref="F702:G702"/>
    <mergeCell ref="A696:L696"/>
    <mergeCell ref="G692:H692"/>
    <mergeCell ref="J692:K692"/>
    <mergeCell ref="A692:F692"/>
    <mergeCell ref="J690:K690"/>
    <mergeCell ref="G690:H690"/>
    <mergeCell ref="F644:G644"/>
    <mergeCell ref="F643:G643"/>
    <mergeCell ref="A637:L637"/>
    <mergeCell ref="G633:H633"/>
    <mergeCell ref="J633:K633"/>
    <mergeCell ref="A633:F633"/>
    <mergeCell ref="F657:G657"/>
    <mergeCell ref="J650:K650"/>
    <mergeCell ref="G650:H650"/>
    <mergeCell ref="J648:K648"/>
    <mergeCell ref="G648:H648"/>
    <mergeCell ref="J646:K646"/>
    <mergeCell ref="G646:H646"/>
    <mergeCell ref="G664:H664"/>
    <mergeCell ref="J662:K662"/>
    <mergeCell ref="G662:H662"/>
    <mergeCell ref="J660:K660"/>
    <mergeCell ref="G660:H660"/>
    <mergeCell ref="F658:G658"/>
    <mergeCell ref="J664:K664"/>
    <mergeCell ref="J603:K603"/>
    <mergeCell ref="G603:H603"/>
    <mergeCell ref="J601:K601"/>
    <mergeCell ref="G601:H601"/>
    <mergeCell ref="F599:G599"/>
    <mergeCell ref="F598:G598"/>
    <mergeCell ref="J615:K615"/>
    <mergeCell ref="G615:H615"/>
    <mergeCell ref="F613:G613"/>
    <mergeCell ref="F612:G612"/>
    <mergeCell ref="J605:K605"/>
    <mergeCell ref="G605:H605"/>
    <mergeCell ref="F566:G566"/>
    <mergeCell ref="F565:G565"/>
    <mergeCell ref="J629:K629"/>
    <mergeCell ref="G629:H629"/>
    <mergeCell ref="J627:K627"/>
    <mergeCell ref="G627:H627"/>
    <mergeCell ref="F625:G625"/>
    <mergeCell ref="F624:G624"/>
    <mergeCell ref="J617:K617"/>
    <mergeCell ref="G617:H617"/>
    <mergeCell ref="J572:K572"/>
    <mergeCell ref="G572:H572"/>
    <mergeCell ref="J570:K570"/>
    <mergeCell ref="G570:H570"/>
    <mergeCell ref="J568:K568"/>
    <mergeCell ref="G568:H568"/>
    <mergeCell ref="F585:G585"/>
    <mergeCell ref="F584:G584"/>
    <mergeCell ref="A578:L578"/>
    <mergeCell ref="G574:H574"/>
    <mergeCell ref="J574:K574"/>
    <mergeCell ref="A574:F574"/>
    <mergeCell ref="J591:K591"/>
    <mergeCell ref="G591:H591"/>
    <mergeCell ref="J589:K589"/>
    <mergeCell ref="G589:H589"/>
    <mergeCell ref="J587:K587"/>
    <mergeCell ref="G587:H587"/>
    <mergeCell ref="J533:K533"/>
    <mergeCell ref="G533:H533"/>
    <mergeCell ref="J531:K531"/>
    <mergeCell ref="G531:H531"/>
    <mergeCell ref="F529:G529"/>
    <mergeCell ref="F528:G528"/>
    <mergeCell ref="G547:H547"/>
    <mergeCell ref="J545:K545"/>
    <mergeCell ref="G545:H545"/>
    <mergeCell ref="F543:G543"/>
    <mergeCell ref="F542:G542"/>
    <mergeCell ref="J535:K535"/>
    <mergeCell ref="G535:H535"/>
    <mergeCell ref="F496:G496"/>
    <mergeCell ref="F495:G495"/>
    <mergeCell ref="J488:K488"/>
    <mergeCell ref="J558:K558"/>
    <mergeCell ref="G558:H558"/>
    <mergeCell ref="J556:K556"/>
    <mergeCell ref="G556:H556"/>
    <mergeCell ref="F554:G554"/>
    <mergeCell ref="F553:G553"/>
    <mergeCell ref="J547:K547"/>
    <mergeCell ref="J502:K502"/>
    <mergeCell ref="G502:H502"/>
    <mergeCell ref="J500:K500"/>
    <mergeCell ref="G500:H500"/>
    <mergeCell ref="J498:K498"/>
    <mergeCell ref="G498:H498"/>
    <mergeCell ref="G517:H517"/>
    <mergeCell ref="F515:G515"/>
    <mergeCell ref="F514:G514"/>
    <mergeCell ref="A508:L508"/>
    <mergeCell ref="G504:H504"/>
    <mergeCell ref="J504:K504"/>
    <mergeCell ref="A504:F504"/>
    <mergeCell ref="J460:K460"/>
    <mergeCell ref="G460:H460"/>
    <mergeCell ref="J458:K458"/>
    <mergeCell ref="G458:H458"/>
    <mergeCell ref="F456:G456"/>
    <mergeCell ref="J521:K521"/>
    <mergeCell ref="G521:H521"/>
    <mergeCell ref="J519:K519"/>
    <mergeCell ref="G519:H519"/>
    <mergeCell ref="J517:K517"/>
    <mergeCell ref="G474:H474"/>
    <mergeCell ref="J472:K472"/>
    <mergeCell ref="G472:H472"/>
    <mergeCell ref="F470:G470"/>
    <mergeCell ref="F469:G469"/>
    <mergeCell ref="J462:K462"/>
    <mergeCell ref="G462:H462"/>
    <mergeCell ref="A414:L414"/>
    <mergeCell ref="G410:H410"/>
    <mergeCell ref="G488:H488"/>
    <mergeCell ref="J486:K486"/>
    <mergeCell ref="G486:H486"/>
    <mergeCell ref="F484:G484"/>
    <mergeCell ref="F483:G483"/>
    <mergeCell ref="J476:K476"/>
    <mergeCell ref="G476:H476"/>
    <mergeCell ref="J474:K474"/>
    <mergeCell ref="J428:K428"/>
    <mergeCell ref="G428:H428"/>
    <mergeCell ref="J426:K426"/>
    <mergeCell ref="G426:H426"/>
    <mergeCell ref="F421:G421"/>
    <mergeCell ref="F420:G420"/>
    <mergeCell ref="J441:K441"/>
    <mergeCell ref="G441:H441"/>
    <mergeCell ref="J439:K439"/>
    <mergeCell ref="G439:H439"/>
    <mergeCell ref="F435:G435"/>
    <mergeCell ref="F434:G434"/>
    <mergeCell ref="F455:G455"/>
    <mergeCell ref="A449:L449"/>
    <mergeCell ref="G445:H445"/>
    <mergeCell ref="J445:K445"/>
    <mergeCell ref="A445:F445"/>
    <mergeCell ref="J443:K443"/>
    <mergeCell ref="G443:H443"/>
    <mergeCell ref="F390:G390"/>
    <mergeCell ref="F389:G389"/>
    <mergeCell ref="J382:K382"/>
    <mergeCell ref="G382:H382"/>
    <mergeCell ref="J380:K380"/>
    <mergeCell ref="G380:H380"/>
    <mergeCell ref="F402:G402"/>
    <mergeCell ref="F401:G401"/>
    <mergeCell ref="J394:K394"/>
    <mergeCell ref="G394:H394"/>
    <mergeCell ref="J392:K392"/>
    <mergeCell ref="G392:H392"/>
    <mergeCell ref="J347:K347"/>
    <mergeCell ref="G347:H347"/>
    <mergeCell ref="J410:K410"/>
    <mergeCell ref="A410:F410"/>
    <mergeCell ref="J408:K408"/>
    <mergeCell ref="G408:H408"/>
    <mergeCell ref="J406:K406"/>
    <mergeCell ref="G406:H406"/>
    <mergeCell ref="J404:K404"/>
    <mergeCell ref="G404:H404"/>
    <mergeCell ref="A355:L355"/>
    <mergeCell ref="G351:H351"/>
    <mergeCell ref="J351:K351"/>
    <mergeCell ref="A351:F351"/>
    <mergeCell ref="J349:K349"/>
    <mergeCell ref="G349:H349"/>
    <mergeCell ref="J366:K366"/>
    <mergeCell ref="G366:H366"/>
    <mergeCell ref="J364:K364"/>
    <mergeCell ref="G364:H364"/>
    <mergeCell ref="F362:G362"/>
    <mergeCell ref="F361:G361"/>
    <mergeCell ref="J378:K378"/>
    <mergeCell ref="G378:H378"/>
    <mergeCell ref="F376:G376"/>
    <mergeCell ref="F375:G375"/>
    <mergeCell ref="J368:K368"/>
    <mergeCell ref="G368:H368"/>
    <mergeCell ref="J319:K319"/>
    <mergeCell ref="G319:H319"/>
    <mergeCell ref="F317:G317"/>
    <mergeCell ref="F316:G316"/>
    <mergeCell ref="J309:K309"/>
    <mergeCell ref="G309:H309"/>
    <mergeCell ref="G333:H333"/>
    <mergeCell ref="F331:G331"/>
    <mergeCell ref="F330:G330"/>
    <mergeCell ref="J323:K323"/>
    <mergeCell ref="G323:H323"/>
    <mergeCell ref="J321:K321"/>
    <mergeCell ref="G321:H321"/>
    <mergeCell ref="J277:K277"/>
    <mergeCell ref="G277:H277"/>
    <mergeCell ref="J275:K275"/>
    <mergeCell ref="J345:K345"/>
    <mergeCell ref="G345:H345"/>
    <mergeCell ref="F343:G343"/>
    <mergeCell ref="F342:G342"/>
    <mergeCell ref="J335:K335"/>
    <mergeCell ref="G335:H335"/>
    <mergeCell ref="J333:K333"/>
    <mergeCell ref="J288:K288"/>
    <mergeCell ref="G288:H288"/>
    <mergeCell ref="J286:K286"/>
    <mergeCell ref="G286:H286"/>
    <mergeCell ref="F284:G284"/>
    <mergeCell ref="F283:G283"/>
    <mergeCell ref="A296:L296"/>
    <mergeCell ref="G292:H292"/>
    <mergeCell ref="J292:K292"/>
    <mergeCell ref="A292:F292"/>
    <mergeCell ref="J290:K290"/>
    <mergeCell ref="G290:H290"/>
    <mergeCell ref="J307:K307"/>
    <mergeCell ref="G307:H307"/>
    <mergeCell ref="J305:K305"/>
    <mergeCell ref="G305:H305"/>
    <mergeCell ref="F303:G303"/>
    <mergeCell ref="F302:G302"/>
    <mergeCell ref="F248:G248"/>
    <mergeCell ref="F247:G247"/>
    <mergeCell ref="A241:L241"/>
    <mergeCell ref="G237:H237"/>
    <mergeCell ref="J237:K237"/>
    <mergeCell ref="A237:F237"/>
    <mergeCell ref="J254:K254"/>
    <mergeCell ref="G254:H254"/>
    <mergeCell ref="J252:K252"/>
    <mergeCell ref="G252:H252"/>
    <mergeCell ref="J250:K250"/>
    <mergeCell ref="G250:H250"/>
    <mergeCell ref="F205:G205"/>
    <mergeCell ref="G275:H275"/>
    <mergeCell ref="F273:G273"/>
    <mergeCell ref="F272:G272"/>
    <mergeCell ref="J265:K265"/>
    <mergeCell ref="G265:H265"/>
    <mergeCell ref="J263:K263"/>
    <mergeCell ref="G263:H263"/>
    <mergeCell ref="F261:G261"/>
    <mergeCell ref="F260:G260"/>
    <mergeCell ref="F217:G217"/>
    <mergeCell ref="J210:K210"/>
    <mergeCell ref="G210:H210"/>
    <mergeCell ref="J208:K208"/>
    <mergeCell ref="G208:H208"/>
    <mergeCell ref="F206:G206"/>
    <mergeCell ref="F228:G228"/>
    <mergeCell ref="J222:K222"/>
    <mergeCell ref="G222:H222"/>
    <mergeCell ref="J220:K220"/>
    <mergeCell ref="G220:H220"/>
    <mergeCell ref="F218:G218"/>
    <mergeCell ref="F174:G174"/>
    <mergeCell ref="F173:G173"/>
    <mergeCell ref="J166:K166"/>
    <mergeCell ref="J235:K235"/>
    <mergeCell ref="G235:H235"/>
    <mergeCell ref="J233:K233"/>
    <mergeCell ref="G233:H233"/>
    <mergeCell ref="J231:K231"/>
    <mergeCell ref="G231:H231"/>
    <mergeCell ref="F229:G229"/>
    <mergeCell ref="J180:K180"/>
    <mergeCell ref="G180:H180"/>
    <mergeCell ref="J178:K178"/>
    <mergeCell ref="G178:H178"/>
    <mergeCell ref="J176:K176"/>
    <mergeCell ref="G176:H176"/>
    <mergeCell ref="G195:H195"/>
    <mergeCell ref="F193:G193"/>
    <mergeCell ref="F192:G192"/>
    <mergeCell ref="A186:L186"/>
    <mergeCell ref="G182:H182"/>
    <mergeCell ref="J182:K182"/>
    <mergeCell ref="A182:F182"/>
    <mergeCell ref="G139:H139"/>
    <mergeCell ref="F137:G137"/>
    <mergeCell ref="F136:G136"/>
    <mergeCell ref="J129:K129"/>
    <mergeCell ref="J199:K199"/>
    <mergeCell ref="G199:H199"/>
    <mergeCell ref="J197:K197"/>
    <mergeCell ref="G197:H197"/>
    <mergeCell ref="J195:K195"/>
    <mergeCell ref="G153:H153"/>
    <mergeCell ref="F151:G151"/>
    <mergeCell ref="F150:G150"/>
    <mergeCell ref="J143:K143"/>
    <mergeCell ref="G143:H143"/>
    <mergeCell ref="J141:K141"/>
    <mergeCell ref="G141:H141"/>
    <mergeCell ref="J125:K125"/>
    <mergeCell ref="G125:H125"/>
    <mergeCell ref="J57:K57"/>
    <mergeCell ref="G57:H57"/>
    <mergeCell ref="J73:K73"/>
    <mergeCell ref="G73:H73"/>
    <mergeCell ref="J71:K71"/>
    <mergeCell ref="G71:H71"/>
    <mergeCell ref="J69:K69"/>
    <mergeCell ref="G69:H69"/>
    <mergeCell ref="J94:K94"/>
    <mergeCell ref="G94:H94"/>
    <mergeCell ref="G166:H166"/>
    <mergeCell ref="J164:K164"/>
    <mergeCell ref="G164:H164"/>
    <mergeCell ref="F162:G162"/>
    <mergeCell ref="F161:G161"/>
    <mergeCell ref="J155:K155"/>
    <mergeCell ref="G155:H155"/>
    <mergeCell ref="J153:K153"/>
    <mergeCell ref="J106:K106"/>
    <mergeCell ref="G106:H106"/>
    <mergeCell ref="F104:G104"/>
    <mergeCell ref="F103:G103"/>
    <mergeCell ref="J96:K96"/>
    <mergeCell ref="G96:H96"/>
    <mergeCell ref="G112:H112"/>
    <mergeCell ref="J112:K112"/>
    <mergeCell ref="A112:F112"/>
    <mergeCell ref="J110:K110"/>
    <mergeCell ref="G110:H110"/>
    <mergeCell ref="J108:K108"/>
    <mergeCell ref="G108:H108"/>
    <mergeCell ref="J139:K139"/>
    <mergeCell ref="D1864:H1864"/>
    <mergeCell ref="D1867:H1867"/>
    <mergeCell ref="F92:G92"/>
    <mergeCell ref="F91:G91"/>
    <mergeCell ref="J85:K85"/>
    <mergeCell ref="G85:H85"/>
    <mergeCell ref="F123:G123"/>
    <mergeCell ref="F122:G122"/>
    <mergeCell ref="A116:L116"/>
    <mergeCell ref="C1855:I1855"/>
    <mergeCell ref="J1855:K1855"/>
    <mergeCell ref="C1856:I1856"/>
    <mergeCell ref="J1856:K1856"/>
    <mergeCell ref="C1857:I1857"/>
    <mergeCell ref="J1857:K1857"/>
    <mergeCell ref="C1852:I1852"/>
    <mergeCell ref="J1852:K1852"/>
    <mergeCell ref="C1853:I1853"/>
    <mergeCell ref="J1853:K1853"/>
    <mergeCell ref="C1854:I1854"/>
    <mergeCell ref="J1854:K1854"/>
    <mergeCell ref="C1848:I1848"/>
    <mergeCell ref="J1848:K1848"/>
    <mergeCell ref="C1849:I1849"/>
    <mergeCell ref="J1849:K1849"/>
    <mergeCell ref="C1850:I1850"/>
    <mergeCell ref="J1850:K1850"/>
    <mergeCell ref="C1845:I1845"/>
    <mergeCell ref="J1845:K1845"/>
    <mergeCell ref="C1846:I1846"/>
    <mergeCell ref="J1846:K1846"/>
    <mergeCell ref="C1847:I1847"/>
    <mergeCell ref="J1847:K1847"/>
    <mergeCell ref="C1841:I1841"/>
    <mergeCell ref="J1841:K1841"/>
    <mergeCell ref="C1842:I1842"/>
    <mergeCell ref="J1842:K1842"/>
    <mergeCell ref="C1843:I1843"/>
    <mergeCell ref="J1843:K1843"/>
    <mergeCell ref="C1838:I1838"/>
    <mergeCell ref="J1838:K1838"/>
    <mergeCell ref="C1839:I1839"/>
    <mergeCell ref="J1839:K1839"/>
    <mergeCell ref="C1840:I1840"/>
    <mergeCell ref="J1840:K1840"/>
    <mergeCell ref="C1834:I1834"/>
    <mergeCell ref="J1834:K1834"/>
    <mergeCell ref="C1835:I1835"/>
    <mergeCell ref="J1835:K1835"/>
    <mergeCell ref="C1836:I1836"/>
    <mergeCell ref="J1836:K1836"/>
    <mergeCell ref="C1831:I1831"/>
    <mergeCell ref="J1831:K1831"/>
    <mergeCell ref="C1832:I1832"/>
    <mergeCell ref="J1832:K1832"/>
    <mergeCell ref="C1833:I1833"/>
    <mergeCell ref="J1833:K1833"/>
    <mergeCell ref="C37:F37"/>
    <mergeCell ref="G37:H37"/>
    <mergeCell ref="I37:J37"/>
    <mergeCell ref="A42:L42"/>
    <mergeCell ref="C1830:I1830"/>
    <mergeCell ref="J1830:K1830"/>
    <mergeCell ref="J83:K83"/>
    <mergeCell ref="G83:H83"/>
    <mergeCell ref="F81:G81"/>
    <mergeCell ref="F80:G80"/>
    <mergeCell ref="C36:F36"/>
    <mergeCell ref="G36:H36"/>
    <mergeCell ref="I36:J36"/>
    <mergeCell ref="K36:L36"/>
    <mergeCell ref="J55:K55"/>
    <mergeCell ref="G55:H55"/>
    <mergeCell ref="F53:G53"/>
    <mergeCell ref="F52:G52"/>
    <mergeCell ref="A46:L46"/>
    <mergeCell ref="G129:H129"/>
    <mergeCell ref="J127:K127"/>
    <mergeCell ref="G127:H127"/>
    <mergeCell ref="F67:G67"/>
    <mergeCell ref="F66:G66"/>
    <mergeCell ref="J59:K59"/>
    <mergeCell ref="G59:H59"/>
    <mergeCell ref="C34:F34"/>
    <mergeCell ref="G34:H34"/>
    <mergeCell ref="I34:J34"/>
    <mergeCell ref="K34:L34"/>
    <mergeCell ref="C35:F35"/>
    <mergeCell ref="G35:H35"/>
    <mergeCell ref="I35:J35"/>
    <mergeCell ref="K35:L35"/>
    <mergeCell ref="C32:F32"/>
    <mergeCell ref="G32:H32"/>
    <mergeCell ref="I32:J32"/>
    <mergeCell ref="K32:L32"/>
    <mergeCell ref="C33:F33"/>
    <mergeCell ref="G33:H33"/>
    <mergeCell ref="I33:J33"/>
    <mergeCell ref="K33:L33"/>
    <mergeCell ref="G30:H30"/>
    <mergeCell ref="I30:J30"/>
    <mergeCell ref="C31:F31"/>
    <mergeCell ref="G31:H31"/>
    <mergeCell ref="I31:J31"/>
    <mergeCell ref="K31:L31"/>
  </mergeCells>
  <pageMargins left="0.39370078740157483" right="0.39370078740157483" top="0.39370078740157483" bottom="0.39370078740157483" header="0.19685039370078741" footer="0.19685039370078741"/>
  <pageSetup paperSize="9" scale="59" fitToHeight="0" orientation="portrait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X534"/>
  <sheetViews>
    <sheetView workbookViewId="0"/>
  </sheetViews>
  <sheetFormatPr defaultRowHeight="12.75"/>
  <sheetData>
    <row r="1" spans="1:24">
      <c r="A1" t="s">
        <v>1119</v>
      </c>
      <c r="B1" t="s">
        <v>1120</v>
      </c>
      <c r="C1" t="s">
        <v>1121</v>
      </c>
      <c r="D1" t="s">
        <v>1122</v>
      </c>
      <c r="E1" t="s">
        <v>1123</v>
      </c>
      <c r="F1" t="s">
        <v>1124</v>
      </c>
      <c r="G1" t="s">
        <v>1125</v>
      </c>
      <c r="H1" t="s">
        <v>1126</v>
      </c>
      <c r="I1" t="s">
        <v>1127</v>
      </c>
      <c r="J1" t="s">
        <v>1128</v>
      </c>
      <c r="K1" t="s">
        <v>1129</v>
      </c>
      <c r="L1" t="s">
        <v>1130</v>
      </c>
    </row>
    <row r="2" spans="1:24">
      <c r="A2">
        <v>1</v>
      </c>
      <c r="B2">
        <v>0</v>
      </c>
      <c r="C2">
        <v>0</v>
      </c>
      <c r="D2">
        <v>1</v>
      </c>
      <c r="E2">
        <v>1</v>
      </c>
      <c r="F2">
        <v>1</v>
      </c>
      <c r="G2">
        <v>1</v>
      </c>
      <c r="H2">
        <v>0</v>
      </c>
      <c r="I2">
        <v>1</v>
      </c>
      <c r="J2">
        <v>0</v>
      </c>
      <c r="K2">
        <v>1</v>
      </c>
      <c r="L2">
        <v>33304975</v>
      </c>
    </row>
    <row r="4" spans="1:24">
      <c r="A4" t="s">
        <v>1095</v>
      </c>
      <c r="B4" t="s">
        <v>1096</v>
      </c>
      <c r="C4" t="s">
        <v>1097</v>
      </c>
      <c r="D4" t="s">
        <v>1098</v>
      </c>
      <c r="E4" t="s">
        <v>1099</v>
      </c>
      <c r="F4" t="s">
        <v>1100</v>
      </c>
      <c r="G4" t="s">
        <v>1101</v>
      </c>
      <c r="H4" t="s">
        <v>1102</v>
      </c>
      <c r="I4" t="s">
        <v>1103</v>
      </c>
      <c r="J4" t="s">
        <v>1104</v>
      </c>
      <c r="K4" t="s">
        <v>1105</v>
      </c>
      <c r="L4" t="s">
        <v>1106</v>
      </c>
      <c r="M4" t="s">
        <v>1107</v>
      </c>
      <c r="N4" t="s">
        <v>1108</v>
      </c>
      <c r="O4" t="s">
        <v>1109</v>
      </c>
      <c r="P4" t="s">
        <v>1110</v>
      </c>
      <c r="Q4" t="s">
        <v>1111</v>
      </c>
      <c r="R4" t="s">
        <v>1112</v>
      </c>
      <c r="S4" t="s">
        <v>1113</v>
      </c>
      <c r="T4" t="s">
        <v>1114</v>
      </c>
      <c r="U4" t="s">
        <v>1115</v>
      </c>
      <c r="V4" t="s">
        <v>1116</v>
      </c>
      <c r="W4" t="s">
        <v>1117</v>
      </c>
      <c r="X4" t="s">
        <v>1118</v>
      </c>
    </row>
    <row r="6" spans="1:24">
      <c r="A6">
        <f>Source!A20</f>
        <v>3</v>
      </c>
      <c r="B6">
        <v>20</v>
      </c>
      <c r="G6" t="str">
        <f>Source!G20</f>
        <v>02-01-22</v>
      </c>
    </row>
    <row r="7" spans="1:24">
      <c r="A7">
        <f>Source!A24</f>
        <v>4</v>
      </c>
      <c r="B7">
        <v>24</v>
      </c>
      <c r="G7" t="str">
        <f>Source!G24</f>
        <v>1.Система ВД1 (оборудование)</v>
      </c>
    </row>
    <row r="8" spans="1:24">
      <c r="A8">
        <v>20</v>
      </c>
      <c r="B8">
        <v>7</v>
      </c>
      <c r="C8">
        <v>3</v>
      </c>
      <c r="D8">
        <v>0</v>
      </c>
      <c r="E8">
        <f>SmtRes!AV7</f>
        <v>0</v>
      </c>
      <c r="F8" t="str">
        <f>SmtRes!I7</f>
        <v>01.7.19.04-0031</v>
      </c>
      <c r="G8" t="str">
        <f>SmtRes!K7</f>
        <v>Прокладки резиновые (пластина техническая прессованная)</v>
      </c>
      <c r="H8" t="str">
        <f>SmtRes!O7</f>
        <v>кг</v>
      </c>
      <c r="I8">
        <f>SmtRes!Y7*Source!I28</f>
        <v>0.06</v>
      </c>
      <c r="J8">
        <f>SmtRes!AO7</f>
        <v>1</v>
      </c>
      <c r="K8">
        <f>SmtRes!AE7</f>
        <v>23.09</v>
      </c>
      <c r="L8">
        <f>SmtRes!DB7</f>
        <v>1.39</v>
      </c>
      <c r="M8">
        <f>ROUND(ROUND(L8*Source!I28, 2)*1, 2)</f>
        <v>1.39</v>
      </c>
      <c r="N8">
        <f>SmtRes!AA7</f>
        <v>23.09</v>
      </c>
      <c r="O8">
        <f>ROUND(ROUND(L8*Source!I28, 2)*SmtRes!DA7, 2)</f>
        <v>1.39</v>
      </c>
      <c r="P8">
        <f>SmtRes!AG7</f>
        <v>0</v>
      </c>
      <c r="Q8">
        <f>SmtRes!DC7</f>
        <v>0</v>
      </c>
      <c r="R8">
        <f>ROUND(ROUND(Q8*Source!I28, 2)*1, 2)</f>
        <v>0</v>
      </c>
      <c r="S8">
        <f>SmtRes!AC7</f>
        <v>0</v>
      </c>
      <c r="T8">
        <f>ROUND(ROUND(Q8*Source!I28, 2)*SmtRes!AK7, 2)</f>
        <v>0</v>
      </c>
      <c r="U8">
        <f>SmtRes!X7</f>
        <v>-731615568</v>
      </c>
      <c r="V8">
        <v>650327051</v>
      </c>
      <c r="W8">
        <v>967136855</v>
      </c>
      <c r="X8">
        <v>3</v>
      </c>
    </row>
    <row r="9" spans="1:24">
      <c r="A9">
        <v>20</v>
      </c>
      <c r="B9">
        <v>6</v>
      </c>
      <c r="C9">
        <v>3</v>
      </c>
      <c r="D9">
        <v>0</v>
      </c>
      <c r="E9">
        <f>SmtRes!AV6</f>
        <v>0</v>
      </c>
      <c r="F9" t="str">
        <f>SmtRes!I6</f>
        <v>01.7.15.03-0041</v>
      </c>
      <c r="G9" t="str">
        <f>SmtRes!K6</f>
        <v>Болты с гайками и шайбами строительные</v>
      </c>
      <c r="H9" t="str">
        <f>SmtRes!O6</f>
        <v>т</v>
      </c>
      <c r="I9">
        <f>SmtRes!Y6*Source!I28</f>
        <v>6.9999999999999994E-5</v>
      </c>
      <c r="J9">
        <f>SmtRes!AO6</f>
        <v>1</v>
      </c>
      <c r="K9">
        <f>SmtRes!AE6</f>
        <v>9040.01</v>
      </c>
      <c r="L9">
        <f>SmtRes!DB6</f>
        <v>0.63</v>
      </c>
      <c r="M9">
        <f>ROUND(ROUND(L9*Source!I28, 2)*1, 2)</f>
        <v>0.63</v>
      </c>
      <c r="N9">
        <f>SmtRes!AA6</f>
        <v>9040.01</v>
      </c>
      <c r="O9">
        <f>ROUND(ROUND(L9*Source!I28, 2)*SmtRes!DA6, 2)</f>
        <v>0.63</v>
      </c>
      <c r="P9">
        <f>SmtRes!AG6</f>
        <v>0</v>
      </c>
      <c r="Q9">
        <f>SmtRes!DC6</f>
        <v>0</v>
      </c>
      <c r="R9">
        <f>ROUND(ROUND(Q9*Source!I28, 2)*1, 2)</f>
        <v>0</v>
      </c>
      <c r="S9">
        <f>SmtRes!AC6</f>
        <v>0</v>
      </c>
      <c r="T9">
        <f>ROUND(ROUND(Q9*Source!I28, 2)*SmtRes!AK6, 2)</f>
        <v>0</v>
      </c>
      <c r="U9">
        <f>SmtRes!X6</f>
        <v>-437906794</v>
      </c>
      <c r="V9">
        <v>703382810</v>
      </c>
      <c r="W9">
        <v>-765046760</v>
      </c>
      <c r="X9">
        <v>3</v>
      </c>
    </row>
    <row r="10" spans="1:24">
      <c r="A10">
        <f>Source!A30</f>
        <v>17</v>
      </c>
      <c r="B10">
        <v>30</v>
      </c>
      <c r="C10">
        <v>3</v>
      </c>
      <c r="D10">
        <f>Source!BI30</f>
        <v>1</v>
      </c>
      <c r="E10">
        <f>Source!FS30</f>
        <v>0</v>
      </c>
      <c r="F10" t="str">
        <f>Source!F30</f>
        <v>01.7.15.02-0051</v>
      </c>
      <c r="G10" t="str">
        <f>Source!G30</f>
        <v>Болты анкерные</v>
      </c>
      <c r="H10" t="str">
        <f>Source!H30</f>
        <v>т</v>
      </c>
      <c r="I10">
        <f>Source!I30</f>
        <v>9.4000000000000004E-3</v>
      </c>
      <c r="J10">
        <v>1</v>
      </c>
      <c r="K10">
        <f>Source!AC30</f>
        <v>10068</v>
      </c>
      <c r="M10">
        <f>ROUND(K10*I10, 2)</f>
        <v>94.64</v>
      </c>
      <c r="N10">
        <f>Source!AC30*IF(Source!BC30&lt;&gt; 0, Source!BC30, 1)</f>
        <v>10068</v>
      </c>
      <c r="O10">
        <f>ROUND(N10*I10, 2)</f>
        <v>94.64</v>
      </c>
      <c r="P10">
        <f>Source!AE30</f>
        <v>0</v>
      </c>
      <c r="R10">
        <f>ROUND(P10*I10, 2)</f>
        <v>0</v>
      </c>
      <c r="S10">
        <f>Source!AE30*IF(Source!BS30&lt;&gt; 0, Source!BS30, 1)</f>
        <v>0</v>
      </c>
      <c r="T10">
        <f>ROUND(S10*I10, 2)</f>
        <v>0</v>
      </c>
      <c r="U10">
        <f>Source!GF30</f>
        <v>960438781</v>
      </c>
      <c r="V10">
        <v>-202943217</v>
      </c>
      <c r="W10">
        <v>-1114805442</v>
      </c>
      <c r="X10">
        <v>3</v>
      </c>
    </row>
    <row r="11" spans="1:24">
      <c r="A11">
        <v>20</v>
      </c>
      <c r="B11">
        <v>19</v>
      </c>
      <c r="C11">
        <v>3</v>
      </c>
      <c r="D11">
        <v>0</v>
      </c>
      <c r="E11">
        <f>SmtRes!AV19</f>
        <v>0</v>
      </c>
      <c r="F11" t="str">
        <f>SmtRes!I19</f>
        <v>01.7.19.04-0031</v>
      </c>
      <c r="G11" t="str">
        <f>SmtRes!K19</f>
        <v>Прокладки резиновые (пластина техническая прессованная)</v>
      </c>
      <c r="H11" t="str">
        <f>SmtRes!O19</f>
        <v>кг</v>
      </c>
      <c r="I11">
        <f>SmtRes!Y19*Source!I34</f>
        <v>7.9128000000000004E-2</v>
      </c>
      <c r="J11">
        <f>SmtRes!AO19</f>
        <v>1</v>
      </c>
      <c r="K11">
        <f>SmtRes!AE19</f>
        <v>23.09</v>
      </c>
      <c r="L11">
        <f>SmtRes!DB19</f>
        <v>1.85</v>
      </c>
      <c r="M11">
        <f>ROUND(ROUND(L11*Source!I34, 2)*1, 2)</f>
        <v>1.83</v>
      </c>
      <c r="N11">
        <f>SmtRes!AA19</f>
        <v>23.09</v>
      </c>
      <c r="O11">
        <f>ROUND(ROUND(L11*Source!I34, 2)*SmtRes!DA19, 2)</f>
        <v>1.83</v>
      </c>
      <c r="P11">
        <f>SmtRes!AG19</f>
        <v>0</v>
      </c>
      <c r="Q11">
        <f>SmtRes!DC19</f>
        <v>0</v>
      </c>
      <c r="R11">
        <f>ROUND(ROUND(Q11*Source!I34, 2)*1, 2)</f>
        <v>0</v>
      </c>
      <c r="S11">
        <f>SmtRes!AC19</f>
        <v>0</v>
      </c>
      <c r="T11">
        <f>ROUND(ROUND(Q11*Source!I34, 2)*SmtRes!AK19, 2)</f>
        <v>0</v>
      </c>
      <c r="U11">
        <f>SmtRes!X19</f>
        <v>-731615568</v>
      </c>
      <c r="V11">
        <v>650327051</v>
      </c>
      <c r="W11">
        <v>967136855</v>
      </c>
      <c r="X11">
        <v>3</v>
      </c>
    </row>
    <row r="12" spans="1:24">
      <c r="A12">
        <v>20</v>
      </c>
      <c r="B12">
        <v>18</v>
      </c>
      <c r="C12">
        <v>3</v>
      </c>
      <c r="D12">
        <v>0</v>
      </c>
      <c r="E12">
        <f>SmtRes!AV18</f>
        <v>0</v>
      </c>
      <c r="F12" t="str">
        <f>SmtRes!I18</f>
        <v>01.7.15.03-0041</v>
      </c>
      <c r="G12" t="str">
        <f>SmtRes!K18</f>
        <v>Болты с гайками и шайбами строительные</v>
      </c>
      <c r="H12" t="str">
        <f>SmtRes!O18</f>
        <v>т</v>
      </c>
      <c r="I12">
        <f>SmtRes!Y18*Source!I34</f>
        <v>1.9782E-4</v>
      </c>
      <c r="J12">
        <f>SmtRes!AO18</f>
        <v>1</v>
      </c>
      <c r="K12">
        <f>SmtRes!AE18</f>
        <v>9040.01</v>
      </c>
      <c r="L12">
        <f>SmtRes!DB18</f>
        <v>1.81</v>
      </c>
      <c r="M12">
        <f>ROUND(ROUND(L12*Source!I34, 2)*1, 2)</f>
        <v>1.79</v>
      </c>
      <c r="N12">
        <f>SmtRes!AA18</f>
        <v>9040.01</v>
      </c>
      <c r="O12">
        <f>ROUND(ROUND(L12*Source!I34, 2)*SmtRes!DA18, 2)</f>
        <v>1.79</v>
      </c>
      <c r="P12">
        <f>SmtRes!AG18</f>
        <v>0</v>
      </c>
      <c r="Q12">
        <f>SmtRes!DC18</f>
        <v>0</v>
      </c>
      <c r="R12">
        <f>ROUND(ROUND(Q12*Source!I34, 2)*1, 2)</f>
        <v>0</v>
      </c>
      <c r="S12">
        <f>SmtRes!AC18</f>
        <v>0</v>
      </c>
      <c r="T12">
        <f>ROUND(ROUND(Q12*Source!I34, 2)*SmtRes!AK18, 2)</f>
        <v>0</v>
      </c>
      <c r="U12">
        <f>SmtRes!X18</f>
        <v>-437906794</v>
      </c>
      <c r="V12">
        <v>703382810</v>
      </c>
      <c r="W12">
        <v>-765046760</v>
      </c>
      <c r="X12">
        <v>3</v>
      </c>
    </row>
    <row r="13" spans="1:24">
      <c r="A13">
        <v>20</v>
      </c>
      <c r="B13">
        <v>29</v>
      </c>
      <c r="C13">
        <v>3</v>
      </c>
      <c r="D13">
        <v>0</v>
      </c>
      <c r="E13">
        <f>SmtRes!AV29</f>
        <v>0</v>
      </c>
      <c r="F13" t="str">
        <f>SmtRes!I29</f>
        <v>01.7.19.04-0031</v>
      </c>
      <c r="G13" t="str">
        <f>SmtRes!K29</f>
        <v>Прокладки резиновые (пластина техническая прессованная)</v>
      </c>
      <c r="H13" t="str">
        <f>SmtRes!O29</f>
        <v>кг</v>
      </c>
      <c r="I13">
        <f>SmtRes!Y29*Source!I40</f>
        <v>0.44000000000000006</v>
      </c>
      <c r="J13">
        <f>SmtRes!AO29</f>
        <v>1</v>
      </c>
      <c r="K13">
        <f>SmtRes!AE29</f>
        <v>23.09</v>
      </c>
      <c r="L13">
        <f>SmtRes!DB29</f>
        <v>25.4</v>
      </c>
      <c r="M13">
        <f>ROUND(ROUND(L13*Source!I40, 2)*1, 2)</f>
        <v>10.16</v>
      </c>
      <c r="N13">
        <f>SmtRes!AA29</f>
        <v>23.09</v>
      </c>
      <c r="O13">
        <f>ROUND(ROUND(L13*Source!I40, 2)*SmtRes!DA29, 2)</f>
        <v>10.16</v>
      </c>
      <c r="P13">
        <f>SmtRes!AG29</f>
        <v>0</v>
      </c>
      <c r="Q13">
        <f>SmtRes!DC29</f>
        <v>0</v>
      </c>
      <c r="R13">
        <f>ROUND(ROUND(Q13*Source!I40, 2)*1, 2)</f>
        <v>0</v>
      </c>
      <c r="S13">
        <f>SmtRes!AC29</f>
        <v>0</v>
      </c>
      <c r="T13">
        <f>ROUND(ROUND(Q13*Source!I40, 2)*SmtRes!AK29, 2)</f>
        <v>0</v>
      </c>
      <c r="U13">
        <f>SmtRes!X29</f>
        <v>-731615568</v>
      </c>
      <c r="V13">
        <v>650327051</v>
      </c>
      <c r="W13">
        <v>967136855</v>
      </c>
      <c r="X13">
        <v>3</v>
      </c>
    </row>
    <row r="14" spans="1:24">
      <c r="A14">
        <v>20</v>
      </c>
      <c r="B14">
        <v>28</v>
      </c>
      <c r="C14">
        <v>3</v>
      </c>
      <c r="D14">
        <v>0</v>
      </c>
      <c r="E14">
        <f>SmtRes!AV28</f>
        <v>0</v>
      </c>
      <c r="F14" t="str">
        <f>SmtRes!I28</f>
        <v>01.7.15.03-0041</v>
      </c>
      <c r="G14" t="str">
        <f>SmtRes!K28</f>
        <v>Болты с гайками и шайбами строительные</v>
      </c>
      <c r="H14" t="str">
        <f>SmtRes!O28</f>
        <v>т</v>
      </c>
      <c r="I14">
        <f>SmtRes!Y28*Source!I40</f>
        <v>1.6000000000000001E-4</v>
      </c>
      <c r="J14">
        <f>SmtRes!AO28</f>
        <v>1</v>
      </c>
      <c r="K14">
        <f>SmtRes!AE28</f>
        <v>9040.01</v>
      </c>
      <c r="L14">
        <f>SmtRes!DB28</f>
        <v>3.62</v>
      </c>
      <c r="M14">
        <f>ROUND(ROUND(L14*Source!I40, 2)*1, 2)</f>
        <v>1.45</v>
      </c>
      <c r="N14">
        <f>SmtRes!AA28</f>
        <v>9040.01</v>
      </c>
      <c r="O14">
        <f>ROUND(ROUND(L14*Source!I40, 2)*SmtRes!DA28, 2)</f>
        <v>1.45</v>
      </c>
      <c r="P14">
        <f>SmtRes!AG28</f>
        <v>0</v>
      </c>
      <c r="Q14">
        <f>SmtRes!DC28</f>
        <v>0</v>
      </c>
      <c r="R14">
        <f>ROUND(ROUND(Q14*Source!I40, 2)*1, 2)</f>
        <v>0</v>
      </c>
      <c r="S14">
        <f>SmtRes!AC28</f>
        <v>0</v>
      </c>
      <c r="T14">
        <f>ROUND(ROUND(Q14*Source!I40, 2)*SmtRes!AK28, 2)</f>
        <v>0</v>
      </c>
      <c r="U14">
        <f>SmtRes!X28</f>
        <v>-437906794</v>
      </c>
      <c r="V14">
        <v>703382810</v>
      </c>
      <c r="W14">
        <v>-765046760</v>
      </c>
      <c r="X14">
        <v>3</v>
      </c>
    </row>
    <row r="15" spans="1:24">
      <c r="A15">
        <v>20</v>
      </c>
      <c r="B15">
        <v>41</v>
      </c>
      <c r="C15">
        <v>3</v>
      </c>
      <c r="D15">
        <v>0</v>
      </c>
      <c r="E15">
        <f>SmtRes!AV41</f>
        <v>0</v>
      </c>
      <c r="F15" t="str">
        <f>SmtRes!I41</f>
        <v>01.7.19.04-0031</v>
      </c>
      <c r="G15" t="str">
        <f>SmtRes!K41</f>
        <v>Прокладки резиновые (пластина техническая прессованная)</v>
      </c>
      <c r="H15" t="str">
        <f>SmtRes!O41</f>
        <v>кг</v>
      </c>
      <c r="I15">
        <f>SmtRes!Y41*Source!I44</f>
        <v>0.47099999999999997</v>
      </c>
      <c r="J15">
        <f>SmtRes!AO41</f>
        <v>1</v>
      </c>
      <c r="K15">
        <f>SmtRes!AE41</f>
        <v>23.09</v>
      </c>
      <c r="L15">
        <f>SmtRes!DB41</f>
        <v>10.88</v>
      </c>
      <c r="M15">
        <f>ROUND(ROUND(L15*Source!I44, 2)*1, 2)</f>
        <v>10.88</v>
      </c>
      <c r="N15">
        <f>SmtRes!AA41</f>
        <v>23.09</v>
      </c>
      <c r="O15">
        <f>ROUND(ROUND(L15*Source!I44, 2)*SmtRes!DA41, 2)</f>
        <v>10.88</v>
      </c>
      <c r="P15">
        <f>SmtRes!AG41</f>
        <v>0</v>
      </c>
      <c r="Q15">
        <f>SmtRes!DC41</f>
        <v>0</v>
      </c>
      <c r="R15">
        <f>ROUND(ROUND(Q15*Source!I44, 2)*1, 2)</f>
        <v>0</v>
      </c>
      <c r="S15">
        <f>SmtRes!AC41</f>
        <v>0</v>
      </c>
      <c r="T15">
        <f>ROUND(ROUND(Q15*Source!I44, 2)*SmtRes!AK41, 2)</f>
        <v>0</v>
      </c>
      <c r="U15">
        <f>SmtRes!X41</f>
        <v>-731615568</v>
      </c>
      <c r="V15">
        <v>650327051</v>
      </c>
      <c r="W15">
        <v>967136855</v>
      </c>
      <c r="X15">
        <v>3</v>
      </c>
    </row>
    <row r="16" spans="1:24">
      <c r="A16">
        <v>20</v>
      </c>
      <c r="B16">
        <v>40</v>
      </c>
      <c r="C16">
        <v>3</v>
      </c>
      <c r="D16">
        <v>0</v>
      </c>
      <c r="E16">
        <f>SmtRes!AV40</f>
        <v>0</v>
      </c>
      <c r="F16" t="str">
        <f>SmtRes!I40</f>
        <v>01.7.15.03-0041</v>
      </c>
      <c r="G16" t="str">
        <f>SmtRes!K40</f>
        <v>Болты с гайками и шайбами строительные</v>
      </c>
      <c r="H16" t="str">
        <f>SmtRes!O40</f>
        <v>т</v>
      </c>
      <c r="I16">
        <f>SmtRes!Y40*Source!I44</f>
        <v>5.0000000000000001E-4</v>
      </c>
      <c r="J16">
        <f>SmtRes!AO40</f>
        <v>1</v>
      </c>
      <c r="K16">
        <f>SmtRes!AE40</f>
        <v>9040.01</v>
      </c>
      <c r="L16">
        <f>SmtRes!DB40</f>
        <v>4.5199999999999996</v>
      </c>
      <c r="M16">
        <f>ROUND(ROUND(L16*Source!I44, 2)*1, 2)</f>
        <v>4.5199999999999996</v>
      </c>
      <c r="N16">
        <f>SmtRes!AA40</f>
        <v>9040.01</v>
      </c>
      <c r="O16">
        <f>ROUND(ROUND(L16*Source!I44, 2)*SmtRes!DA40, 2)</f>
        <v>4.5199999999999996</v>
      </c>
      <c r="P16">
        <f>SmtRes!AG40</f>
        <v>0</v>
      </c>
      <c r="Q16">
        <f>SmtRes!DC40</f>
        <v>0</v>
      </c>
      <c r="R16">
        <f>ROUND(ROUND(Q16*Source!I44, 2)*1, 2)</f>
        <v>0</v>
      </c>
      <c r="S16">
        <f>SmtRes!AC40</f>
        <v>0</v>
      </c>
      <c r="T16">
        <f>ROUND(ROUND(Q16*Source!I44, 2)*SmtRes!AK40, 2)</f>
        <v>0</v>
      </c>
      <c r="U16">
        <f>SmtRes!X40</f>
        <v>-437906794</v>
      </c>
      <c r="V16">
        <v>703382810</v>
      </c>
      <c r="W16">
        <v>-765046760</v>
      </c>
      <c r="X16">
        <v>3</v>
      </c>
    </row>
    <row r="17" spans="1:24">
      <c r="A17">
        <v>20</v>
      </c>
      <c r="B17">
        <v>55</v>
      </c>
      <c r="C17">
        <v>3</v>
      </c>
      <c r="D17">
        <v>0</v>
      </c>
      <c r="E17">
        <f>SmtRes!AV55</f>
        <v>0</v>
      </c>
      <c r="F17" t="str">
        <f>SmtRes!I55</f>
        <v>18.5.08.18-0071</v>
      </c>
      <c r="G17" t="str">
        <f>SmtRes!K55</f>
        <v>Кронштейны и подставки под оборудование из сортовой стали</v>
      </c>
      <c r="H17" t="str">
        <f>SmtRes!O55</f>
        <v>кг</v>
      </c>
      <c r="I17">
        <f>SmtRes!Y55*Source!I48</f>
        <v>14.6</v>
      </c>
      <c r="J17">
        <f>SmtRes!AO55</f>
        <v>1</v>
      </c>
      <c r="K17">
        <f>SmtRes!AE55</f>
        <v>8.52</v>
      </c>
      <c r="L17">
        <f>SmtRes!DB55</f>
        <v>852</v>
      </c>
      <c r="M17">
        <f>ROUND(ROUND(L17*Source!I48, 2)*1, 2)</f>
        <v>124.39</v>
      </c>
      <c r="N17">
        <f>SmtRes!AA55</f>
        <v>8.52</v>
      </c>
      <c r="O17">
        <f>ROUND(ROUND(L17*Source!I48, 2)*SmtRes!DA55, 2)</f>
        <v>124.39</v>
      </c>
      <c r="P17">
        <f>SmtRes!AG55</f>
        <v>0</v>
      </c>
      <c r="Q17">
        <f>SmtRes!DC55</f>
        <v>0</v>
      </c>
      <c r="R17">
        <f>ROUND(ROUND(Q17*Source!I48, 2)*1, 2)</f>
        <v>0</v>
      </c>
      <c r="S17">
        <f>SmtRes!AC55</f>
        <v>0</v>
      </c>
      <c r="T17">
        <f>ROUND(ROUND(Q17*Source!I48, 2)*SmtRes!AK55, 2)</f>
        <v>0</v>
      </c>
      <c r="U17">
        <f>SmtRes!X55</f>
        <v>-418489366</v>
      </c>
      <c r="V17">
        <v>734856981</v>
      </c>
      <c r="W17">
        <v>-1525962224</v>
      </c>
      <c r="X17">
        <v>3</v>
      </c>
    </row>
    <row r="18" spans="1:24">
      <c r="A18">
        <v>20</v>
      </c>
      <c r="B18">
        <v>54</v>
      </c>
      <c r="C18">
        <v>3</v>
      </c>
      <c r="D18">
        <v>0</v>
      </c>
      <c r="E18">
        <f>SmtRes!AV54</f>
        <v>0</v>
      </c>
      <c r="F18" t="str">
        <f>SmtRes!I54</f>
        <v>01.7.15.03-0041</v>
      </c>
      <c r="G18" t="str">
        <f>SmtRes!K54</f>
        <v>Болты с гайками и шайбами строительные</v>
      </c>
      <c r="H18" t="str">
        <f>SmtRes!O54</f>
        <v>т</v>
      </c>
      <c r="I18">
        <f>SmtRes!Y54*Source!I48</f>
        <v>1.0219999999999999E-4</v>
      </c>
      <c r="J18">
        <f>SmtRes!AO54</f>
        <v>1</v>
      </c>
      <c r="K18">
        <f>SmtRes!AE54</f>
        <v>9040.01</v>
      </c>
      <c r="L18">
        <f>SmtRes!DB54</f>
        <v>6.33</v>
      </c>
      <c r="M18">
        <f>ROUND(ROUND(L18*Source!I48, 2)*1, 2)</f>
        <v>0.92</v>
      </c>
      <c r="N18">
        <f>SmtRes!AA54</f>
        <v>9040.01</v>
      </c>
      <c r="O18">
        <f>ROUND(ROUND(L18*Source!I48, 2)*SmtRes!DA54, 2)</f>
        <v>0.92</v>
      </c>
      <c r="P18">
        <f>SmtRes!AG54</f>
        <v>0</v>
      </c>
      <c r="Q18">
        <f>SmtRes!DC54</f>
        <v>0</v>
      </c>
      <c r="R18">
        <f>ROUND(ROUND(Q18*Source!I48, 2)*1, 2)</f>
        <v>0</v>
      </c>
      <c r="S18">
        <f>SmtRes!AC54</f>
        <v>0</v>
      </c>
      <c r="T18">
        <f>ROUND(ROUND(Q18*Source!I48, 2)*SmtRes!AK54, 2)</f>
        <v>0</v>
      </c>
      <c r="U18">
        <f>SmtRes!X54</f>
        <v>-437906794</v>
      </c>
      <c r="V18">
        <v>703382810</v>
      </c>
      <c r="W18">
        <v>-765046760</v>
      </c>
      <c r="X18">
        <v>3</v>
      </c>
    </row>
    <row r="19" spans="1:24">
      <c r="A19">
        <v>20</v>
      </c>
      <c r="B19">
        <v>53</v>
      </c>
      <c r="C19">
        <v>3</v>
      </c>
      <c r="D19">
        <v>0</v>
      </c>
      <c r="E19">
        <f>SmtRes!AV53</f>
        <v>0</v>
      </c>
      <c r="F19" t="str">
        <f>SmtRes!I53</f>
        <v>01.7.11.07-0045</v>
      </c>
      <c r="G19" t="str">
        <f>SmtRes!K53</f>
        <v>Электроды диаметром 5 мм Э42А</v>
      </c>
      <c r="H19" t="str">
        <f>SmtRes!O53</f>
        <v>т</v>
      </c>
      <c r="I19">
        <f>SmtRes!Y53*Source!I48</f>
        <v>1.1679999999999999E-4</v>
      </c>
      <c r="J19">
        <f>SmtRes!AO53</f>
        <v>1</v>
      </c>
      <c r="K19">
        <f>SmtRes!AE53</f>
        <v>10362</v>
      </c>
      <c r="L19">
        <f>SmtRes!DB53</f>
        <v>8.2899999999999991</v>
      </c>
      <c r="M19">
        <f>ROUND(ROUND(L19*Source!I48, 2)*1, 2)</f>
        <v>1.21</v>
      </c>
      <c r="N19">
        <f>SmtRes!AA53</f>
        <v>10362</v>
      </c>
      <c r="O19">
        <f>ROUND(ROUND(L19*Source!I48, 2)*SmtRes!DA53, 2)</f>
        <v>1.21</v>
      </c>
      <c r="P19">
        <f>SmtRes!AG53</f>
        <v>0</v>
      </c>
      <c r="Q19">
        <f>SmtRes!DC53</f>
        <v>0</v>
      </c>
      <c r="R19">
        <f>ROUND(ROUND(Q19*Source!I48, 2)*1, 2)</f>
        <v>0</v>
      </c>
      <c r="S19">
        <f>SmtRes!AC53</f>
        <v>0</v>
      </c>
      <c r="T19">
        <f>ROUND(ROUND(Q19*Source!I48, 2)*SmtRes!AK53, 2)</f>
        <v>0</v>
      </c>
      <c r="U19">
        <f>SmtRes!X53</f>
        <v>-1068056325</v>
      </c>
      <c r="V19">
        <v>-2032568227</v>
      </c>
      <c r="W19">
        <v>1948519429</v>
      </c>
      <c r="X19">
        <v>3</v>
      </c>
    </row>
    <row r="20" spans="1:24">
      <c r="A20">
        <f>Source!A50</f>
        <v>17</v>
      </c>
      <c r="B20">
        <v>50</v>
      </c>
      <c r="C20">
        <v>3</v>
      </c>
      <c r="D20">
        <f>Source!BI50</f>
        <v>1</v>
      </c>
      <c r="E20">
        <f>Source!FS50</f>
        <v>0</v>
      </c>
      <c r="F20" t="str">
        <f>Source!F50</f>
        <v>18.5.08.18-0071</v>
      </c>
      <c r="G20" t="str">
        <f>Source!G50</f>
        <v>Кронштейны и подставки под оборудование из сортовой стали</v>
      </c>
      <c r="H20" t="str">
        <f>Source!H50</f>
        <v>кг</v>
      </c>
      <c r="I20">
        <f>Source!I50</f>
        <v>-14.6</v>
      </c>
      <c r="J20">
        <v>1</v>
      </c>
      <c r="K20">
        <f>Source!AC50</f>
        <v>8.52</v>
      </c>
      <c r="M20">
        <f>ROUND(K20*I20, 2)</f>
        <v>-124.39</v>
      </c>
      <c r="N20">
        <f>Source!AC50*IF(Source!BC50&lt;&gt; 0, Source!BC50, 1)</f>
        <v>8.52</v>
      </c>
      <c r="O20">
        <f>ROUND(N20*I20, 2)</f>
        <v>-124.39</v>
      </c>
      <c r="P20">
        <f>Source!AE50</f>
        <v>0</v>
      </c>
      <c r="R20">
        <f>ROUND(P20*I20, 2)</f>
        <v>0</v>
      </c>
      <c r="S20">
        <f>Source!AE50*IF(Source!BS50&lt;&gt; 0, Source!BS50, 1)</f>
        <v>0</v>
      </c>
      <c r="T20">
        <f>ROUND(S20*I20, 2)</f>
        <v>0</v>
      </c>
      <c r="U20">
        <f>Source!GF50</f>
        <v>-418489366</v>
      </c>
      <c r="V20">
        <v>734856981</v>
      </c>
      <c r="W20">
        <v>-1525962224</v>
      </c>
      <c r="X20">
        <v>3</v>
      </c>
    </row>
    <row r="21" spans="1:24">
      <c r="A21">
        <f>Source!A85</f>
        <v>4</v>
      </c>
      <c r="B21">
        <v>85</v>
      </c>
      <c r="G21" t="str">
        <f>Source!G85</f>
        <v>2.Система ВД2 (оборудование)</v>
      </c>
    </row>
    <row r="22" spans="1:24">
      <c r="A22">
        <v>20</v>
      </c>
      <c r="B22">
        <v>69</v>
      </c>
      <c r="C22">
        <v>3</v>
      </c>
      <c r="D22">
        <v>0</v>
      </c>
      <c r="E22">
        <f>SmtRes!AV69</f>
        <v>0</v>
      </c>
      <c r="F22" t="str">
        <f>SmtRes!I69</f>
        <v>01.7.19.04-0031</v>
      </c>
      <c r="G22" t="str">
        <f>SmtRes!K69</f>
        <v>Прокладки резиновые (пластина техническая прессованная)</v>
      </c>
      <c r="H22" t="str">
        <f>SmtRes!O69</f>
        <v>кг</v>
      </c>
      <c r="I22">
        <f>SmtRes!Y69*Source!I89</f>
        <v>0.06</v>
      </c>
      <c r="J22">
        <f>SmtRes!AO69</f>
        <v>1</v>
      </c>
      <c r="K22">
        <f>SmtRes!AE69</f>
        <v>23.09</v>
      </c>
      <c r="L22">
        <f>SmtRes!DB69</f>
        <v>1.39</v>
      </c>
      <c r="M22">
        <f>ROUND(ROUND(L22*Source!I89, 2)*1, 2)</f>
        <v>1.39</v>
      </c>
      <c r="N22">
        <f>SmtRes!AA69</f>
        <v>23.09</v>
      </c>
      <c r="O22">
        <f>ROUND(ROUND(L22*Source!I89, 2)*SmtRes!DA69, 2)</f>
        <v>1.39</v>
      </c>
      <c r="P22">
        <f>SmtRes!AG69</f>
        <v>0</v>
      </c>
      <c r="Q22">
        <f>SmtRes!DC69</f>
        <v>0</v>
      </c>
      <c r="R22">
        <f>ROUND(ROUND(Q22*Source!I89, 2)*1, 2)</f>
        <v>0</v>
      </c>
      <c r="S22">
        <f>SmtRes!AC69</f>
        <v>0</v>
      </c>
      <c r="T22">
        <f>ROUND(ROUND(Q22*Source!I89, 2)*SmtRes!AK69, 2)</f>
        <v>0</v>
      </c>
      <c r="U22">
        <f>SmtRes!X69</f>
        <v>-731615568</v>
      </c>
      <c r="V22">
        <v>650327051</v>
      </c>
      <c r="W22">
        <v>967136855</v>
      </c>
      <c r="X22">
        <v>3</v>
      </c>
    </row>
    <row r="23" spans="1:24">
      <c r="A23">
        <v>20</v>
      </c>
      <c r="B23">
        <v>68</v>
      </c>
      <c r="C23">
        <v>3</v>
      </c>
      <c r="D23">
        <v>0</v>
      </c>
      <c r="E23">
        <f>SmtRes!AV68</f>
        <v>0</v>
      </c>
      <c r="F23" t="str">
        <f>SmtRes!I68</f>
        <v>01.7.15.03-0041</v>
      </c>
      <c r="G23" t="str">
        <f>SmtRes!K68</f>
        <v>Болты с гайками и шайбами строительные</v>
      </c>
      <c r="H23" t="str">
        <f>SmtRes!O68</f>
        <v>т</v>
      </c>
      <c r="I23">
        <f>SmtRes!Y68*Source!I89</f>
        <v>6.9999999999999994E-5</v>
      </c>
      <c r="J23">
        <f>SmtRes!AO68</f>
        <v>1</v>
      </c>
      <c r="K23">
        <f>SmtRes!AE68</f>
        <v>9040.01</v>
      </c>
      <c r="L23">
        <f>SmtRes!DB68</f>
        <v>0.63</v>
      </c>
      <c r="M23">
        <f>ROUND(ROUND(L23*Source!I89, 2)*1, 2)</f>
        <v>0.63</v>
      </c>
      <c r="N23">
        <f>SmtRes!AA68</f>
        <v>9040.01</v>
      </c>
      <c r="O23">
        <f>ROUND(ROUND(L23*Source!I89, 2)*SmtRes!DA68, 2)</f>
        <v>0.63</v>
      </c>
      <c r="P23">
        <f>SmtRes!AG68</f>
        <v>0</v>
      </c>
      <c r="Q23">
        <f>SmtRes!DC68</f>
        <v>0</v>
      </c>
      <c r="R23">
        <f>ROUND(ROUND(Q23*Source!I89, 2)*1, 2)</f>
        <v>0</v>
      </c>
      <c r="S23">
        <f>SmtRes!AC68</f>
        <v>0</v>
      </c>
      <c r="T23">
        <f>ROUND(ROUND(Q23*Source!I89, 2)*SmtRes!AK68, 2)</f>
        <v>0</v>
      </c>
      <c r="U23">
        <f>SmtRes!X68</f>
        <v>-437906794</v>
      </c>
      <c r="V23">
        <v>703382810</v>
      </c>
      <c r="W23">
        <v>-765046760</v>
      </c>
      <c r="X23">
        <v>3</v>
      </c>
    </row>
    <row r="24" spans="1:24">
      <c r="A24">
        <f>Source!A91</f>
        <v>17</v>
      </c>
      <c r="B24">
        <v>91</v>
      </c>
      <c r="C24">
        <v>3</v>
      </c>
      <c r="D24">
        <f>Source!BI91</f>
        <v>1</v>
      </c>
      <c r="E24">
        <f>Source!FS91</f>
        <v>0</v>
      </c>
      <c r="F24" t="str">
        <f>Source!F91</f>
        <v>01.7.15.02-0051</v>
      </c>
      <c r="G24" t="str">
        <f>Source!G91</f>
        <v>Болты анкерные</v>
      </c>
      <c r="H24" t="str">
        <f>Source!H91</f>
        <v>т</v>
      </c>
      <c r="I24">
        <f>Source!I91</f>
        <v>9.4000000000000004E-3</v>
      </c>
      <c r="J24">
        <v>1</v>
      </c>
      <c r="K24">
        <f>Source!AC91</f>
        <v>10068</v>
      </c>
      <c r="M24">
        <f>ROUND(K24*I24, 2)</f>
        <v>94.64</v>
      </c>
      <c r="N24">
        <f>Source!AC91*IF(Source!BC91&lt;&gt; 0, Source!BC91, 1)</f>
        <v>10068</v>
      </c>
      <c r="O24">
        <f>ROUND(N24*I24, 2)</f>
        <v>94.64</v>
      </c>
      <c r="P24">
        <f>Source!AE91</f>
        <v>0</v>
      </c>
      <c r="R24">
        <f>ROUND(P24*I24, 2)</f>
        <v>0</v>
      </c>
      <c r="S24">
        <f>Source!AE91*IF(Source!BS91&lt;&gt; 0, Source!BS91, 1)</f>
        <v>0</v>
      </c>
      <c r="T24">
        <f>ROUND(S24*I24, 2)</f>
        <v>0</v>
      </c>
      <c r="U24">
        <f>Source!GF91</f>
        <v>960438781</v>
      </c>
      <c r="V24">
        <v>-202943217</v>
      </c>
      <c r="W24">
        <v>-1114805442</v>
      </c>
      <c r="X24">
        <v>3</v>
      </c>
    </row>
    <row r="25" spans="1:24">
      <c r="A25">
        <v>20</v>
      </c>
      <c r="B25">
        <v>81</v>
      </c>
      <c r="C25">
        <v>3</v>
      </c>
      <c r="D25">
        <v>0</v>
      </c>
      <c r="E25">
        <f>SmtRes!AV81</f>
        <v>0</v>
      </c>
      <c r="F25" t="str">
        <f>SmtRes!I81</f>
        <v>01.7.19.04-0031</v>
      </c>
      <c r="G25" t="str">
        <f>SmtRes!K81</f>
        <v>Прокладки резиновые (пластина техническая прессованная)</v>
      </c>
      <c r="H25" t="str">
        <f>SmtRes!O81</f>
        <v>кг</v>
      </c>
      <c r="I25">
        <f>SmtRes!Y81*Source!I95</f>
        <v>7.0335999999999996E-2</v>
      </c>
      <c r="J25">
        <f>SmtRes!AO81</f>
        <v>1</v>
      </c>
      <c r="K25">
        <f>SmtRes!AE81</f>
        <v>23.09</v>
      </c>
      <c r="L25">
        <f>SmtRes!DB81</f>
        <v>1.85</v>
      </c>
      <c r="M25">
        <f>ROUND(ROUND(L25*Source!I95, 2)*1, 2)</f>
        <v>1.63</v>
      </c>
      <c r="N25">
        <f>SmtRes!AA81</f>
        <v>23.09</v>
      </c>
      <c r="O25">
        <f>ROUND(ROUND(L25*Source!I95, 2)*SmtRes!DA81, 2)</f>
        <v>1.63</v>
      </c>
      <c r="P25">
        <f>SmtRes!AG81</f>
        <v>0</v>
      </c>
      <c r="Q25">
        <f>SmtRes!DC81</f>
        <v>0</v>
      </c>
      <c r="R25">
        <f>ROUND(ROUND(Q25*Source!I95, 2)*1, 2)</f>
        <v>0</v>
      </c>
      <c r="S25">
        <f>SmtRes!AC81</f>
        <v>0</v>
      </c>
      <c r="T25">
        <f>ROUND(ROUND(Q25*Source!I95, 2)*SmtRes!AK81, 2)</f>
        <v>0</v>
      </c>
      <c r="U25">
        <f>SmtRes!X81</f>
        <v>-731615568</v>
      </c>
      <c r="V25">
        <v>650327051</v>
      </c>
      <c r="W25">
        <v>967136855</v>
      </c>
      <c r="X25">
        <v>3</v>
      </c>
    </row>
    <row r="26" spans="1:24">
      <c r="A26">
        <v>20</v>
      </c>
      <c r="B26">
        <v>80</v>
      </c>
      <c r="C26">
        <v>3</v>
      </c>
      <c r="D26">
        <v>0</v>
      </c>
      <c r="E26">
        <f>SmtRes!AV80</f>
        <v>0</v>
      </c>
      <c r="F26" t="str">
        <f>SmtRes!I80</f>
        <v>01.7.15.03-0041</v>
      </c>
      <c r="G26" t="str">
        <f>SmtRes!K80</f>
        <v>Болты с гайками и шайбами строительные</v>
      </c>
      <c r="H26" t="str">
        <f>SmtRes!O80</f>
        <v>т</v>
      </c>
      <c r="I26">
        <f>SmtRes!Y80*Source!I95</f>
        <v>1.7584E-4</v>
      </c>
      <c r="J26">
        <f>SmtRes!AO80</f>
        <v>1</v>
      </c>
      <c r="K26">
        <f>SmtRes!AE80</f>
        <v>9040.01</v>
      </c>
      <c r="L26">
        <f>SmtRes!DB80</f>
        <v>1.81</v>
      </c>
      <c r="M26">
        <f>ROUND(ROUND(L26*Source!I95, 2)*1, 2)</f>
        <v>1.59</v>
      </c>
      <c r="N26">
        <f>SmtRes!AA80</f>
        <v>9040.01</v>
      </c>
      <c r="O26">
        <f>ROUND(ROUND(L26*Source!I95, 2)*SmtRes!DA80, 2)</f>
        <v>1.59</v>
      </c>
      <c r="P26">
        <f>SmtRes!AG80</f>
        <v>0</v>
      </c>
      <c r="Q26">
        <f>SmtRes!DC80</f>
        <v>0</v>
      </c>
      <c r="R26">
        <f>ROUND(ROUND(Q26*Source!I95, 2)*1, 2)</f>
        <v>0</v>
      </c>
      <c r="S26">
        <f>SmtRes!AC80</f>
        <v>0</v>
      </c>
      <c r="T26">
        <f>ROUND(ROUND(Q26*Source!I95, 2)*SmtRes!AK80, 2)</f>
        <v>0</v>
      </c>
      <c r="U26">
        <f>SmtRes!X80</f>
        <v>-437906794</v>
      </c>
      <c r="V26">
        <v>703382810</v>
      </c>
      <c r="W26">
        <v>-765046760</v>
      </c>
      <c r="X26">
        <v>3</v>
      </c>
    </row>
    <row r="27" spans="1:24">
      <c r="A27">
        <v>20</v>
      </c>
      <c r="B27">
        <v>91</v>
      </c>
      <c r="C27">
        <v>3</v>
      </c>
      <c r="D27">
        <v>0</v>
      </c>
      <c r="E27">
        <f>SmtRes!AV91</f>
        <v>0</v>
      </c>
      <c r="F27" t="str">
        <f>SmtRes!I91</f>
        <v>01.7.19.04-0031</v>
      </c>
      <c r="G27" t="str">
        <f>SmtRes!K91</f>
        <v>Прокладки резиновые (пластина техническая прессованная)</v>
      </c>
      <c r="H27" t="str">
        <f>SmtRes!O91</f>
        <v>кг</v>
      </c>
      <c r="I27">
        <f>SmtRes!Y91*Source!I101</f>
        <v>0.44000000000000006</v>
      </c>
      <c r="J27">
        <f>SmtRes!AO91</f>
        <v>1</v>
      </c>
      <c r="K27">
        <f>SmtRes!AE91</f>
        <v>23.09</v>
      </c>
      <c r="L27">
        <f>SmtRes!DB91</f>
        <v>25.4</v>
      </c>
      <c r="M27">
        <f>ROUND(ROUND(L27*Source!I101, 2)*1, 2)</f>
        <v>10.16</v>
      </c>
      <c r="N27">
        <f>SmtRes!AA91</f>
        <v>23.09</v>
      </c>
      <c r="O27">
        <f>ROUND(ROUND(L27*Source!I101, 2)*SmtRes!DA91, 2)</f>
        <v>10.16</v>
      </c>
      <c r="P27">
        <f>SmtRes!AG91</f>
        <v>0</v>
      </c>
      <c r="Q27">
        <f>SmtRes!DC91</f>
        <v>0</v>
      </c>
      <c r="R27">
        <f>ROUND(ROUND(Q27*Source!I101, 2)*1, 2)</f>
        <v>0</v>
      </c>
      <c r="S27">
        <f>SmtRes!AC91</f>
        <v>0</v>
      </c>
      <c r="T27">
        <f>ROUND(ROUND(Q27*Source!I101, 2)*SmtRes!AK91, 2)</f>
        <v>0</v>
      </c>
      <c r="U27">
        <f>SmtRes!X91</f>
        <v>-731615568</v>
      </c>
      <c r="V27">
        <v>650327051</v>
      </c>
      <c r="W27">
        <v>967136855</v>
      </c>
      <c r="X27">
        <v>3</v>
      </c>
    </row>
    <row r="28" spans="1:24">
      <c r="A28">
        <v>20</v>
      </c>
      <c r="B28">
        <v>90</v>
      </c>
      <c r="C28">
        <v>3</v>
      </c>
      <c r="D28">
        <v>0</v>
      </c>
      <c r="E28">
        <f>SmtRes!AV90</f>
        <v>0</v>
      </c>
      <c r="F28" t="str">
        <f>SmtRes!I90</f>
        <v>01.7.15.03-0041</v>
      </c>
      <c r="G28" t="str">
        <f>SmtRes!K90</f>
        <v>Болты с гайками и шайбами строительные</v>
      </c>
      <c r="H28" t="str">
        <f>SmtRes!O90</f>
        <v>т</v>
      </c>
      <c r="I28">
        <f>SmtRes!Y90*Source!I101</f>
        <v>1.6000000000000001E-4</v>
      </c>
      <c r="J28">
        <f>SmtRes!AO90</f>
        <v>1</v>
      </c>
      <c r="K28">
        <f>SmtRes!AE90</f>
        <v>9040.01</v>
      </c>
      <c r="L28">
        <f>SmtRes!DB90</f>
        <v>3.62</v>
      </c>
      <c r="M28">
        <f>ROUND(ROUND(L28*Source!I101, 2)*1, 2)</f>
        <v>1.45</v>
      </c>
      <c r="N28">
        <f>SmtRes!AA90</f>
        <v>9040.01</v>
      </c>
      <c r="O28">
        <f>ROUND(ROUND(L28*Source!I101, 2)*SmtRes!DA90, 2)</f>
        <v>1.45</v>
      </c>
      <c r="P28">
        <f>SmtRes!AG90</f>
        <v>0</v>
      </c>
      <c r="Q28">
        <f>SmtRes!DC90</f>
        <v>0</v>
      </c>
      <c r="R28">
        <f>ROUND(ROUND(Q28*Source!I101, 2)*1, 2)</f>
        <v>0</v>
      </c>
      <c r="S28">
        <f>SmtRes!AC90</f>
        <v>0</v>
      </c>
      <c r="T28">
        <f>ROUND(ROUND(Q28*Source!I101, 2)*SmtRes!AK90, 2)</f>
        <v>0</v>
      </c>
      <c r="U28">
        <f>SmtRes!X90</f>
        <v>-437906794</v>
      </c>
      <c r="V28">
        <v>703382810</v>
      </c>
      <c r="W28">
        <v>-765046760</v>
      </c>
      <c r="X28">
        <v>3</v>
      </c>
    </row>
    <row r="29" spans="1:24">
      <c r="A29">
        <v>20</v>
      </c>
      <c r="B29">
        <v>103</v>
      </c>
      <c r="C29">
        <v>3</v>
      </c>
      <c r="D29">
        <v>0</v>
      </c>
      <c r="E29">
        <f>SmtRes!AV103</f>
        <v>0</v>
      </c>
      <c r="F29" t="str">
        <f>SmtRes!I103</f>
        <v>01.7.19.04-0031</v>
      </c>
      <c r="G29" t="str">
        <f>SmtRes!K103</f>
        <v>Прокладки резиновые (пластина техническая прессованная)</v>
      </c>
      <c r="H29" t="str">
        <f>SmtRes!O103</f>
        <v>кг</v>
      </c>
      <c r="I29">
        <f>SmtRes!Y103*Source!I105</f>
        <v>0.47099999999999997</v>
      </c>
      <c r="J29">
        <f>SmtRes!AO103</f>
        <v>1</v>
      </c>
      <c r="K29">
        <f>SmtRes!AE103</f>
        <v>23.09</v>
      </c>
      <c r="L29">
        <f>SmtRes!DB103</f>
        <v>10.88</v>
      </c>
      <c r="M29">
        <f>ROUND(ROUND(L29*Source!I105, 2)*1, 2)</f>
        <v>10.88</v>
      </c>
      <c r="N29">
        <f>SmtRes!AA103</f>
        <v>23.09</v>
      </c>
      <c r="O29">
        <f>ROUND(ROUND(L29*Source!I105, 2)*SmtRes!DA103, 2)</f>
        <v>10.88</v>
      </c>
      <c r="P29">
        <f>SmtRes!AG103</f>
        <v>0</v>
      </c>
      <c r="Q29">
        <f>SmtRes!DC103</f>
        <v>0</v>
      </c>
      <c r="R29">
        <f>ROUND(ROUND(Q29*Source!I105, 2)*1, 2)</f>
        <v>0</v>
      </c>
      <c r="S29">
        <f>SmtRes!AC103</f>
        <v>0</v>
      </c>
      <c r="T29">
        <f>ROUND(ROUND(Q29*Source!I105, 2)*SmtRes!AK103, 2)</f>
        <v>0</v>
      </c>
      <c r="U29">
        <f>SmtRes!X103</f>
        <v>-731615568</v>
      </c>
      <c r="V29">
        <v>650327051</v>
      </c>
      <c r="W29">
        <v>967136855</v>
      </c>
      <c r="X29">
        <v>3</v>
      </c>
    </row>
    <row r="30" spans="1:24">
      <c r="A30">
        <v>20</v>
      </c>
      <c r="B30">
        <v>102</v>
      </c>
      <c r="C30">
        <v>3</v>
      </c>
      <c r="D30">
        <v>0</v>
      </c>
      <c r="E30">
        <f>SmtRes!AV102</f>
        <v>0</v>
      </c>
      <c r="F30" t="str">
        <f>SmtRes!I102</f>
        <v>01.7.15.03-0041</v>
      </c>
      <c r="G30" t="str">
        <f>SmtRes!K102</f>
        <v>Болты с гайками и шайбами строительные</v>
      </c>
      <c r="H30" t="str">
        <f>SmtRes!O102</f>
        <v>т</v>
      </c>
      <c r="I30">
        <f>SmtRes!Y102*Source!I105</f>
        <v>5.0000000000000001E-4</v>
      </c>
      <c r="J30">
        <f>SmtRes!AO102</f>
        <v>1</v>
      </c>
      <c r="K30">
        <f>SmtRes!AE102</f>
        <v>9040.01</v>
      </c>
      <c r="L30">
        <f>SmtRes!DB102</f>
        <v>4.5199999999999996</v>
      </c>
      <c r="M30">
        <f>ROUND(ROUND(L30*Source!I105, 2)*1, 2)</f>
        <v>4.5199999999999996</v>
      </c>
      <c r="N30">
        <f>SmtRes!AA102</f>
        <v>9040.01</v>
      </c>
      <c r="O30">
        <f>ROUND(ROUND(L30*Source!I105, 2)*SmtRes!DA102, 2)</f>
        <v>4.5199999999999996</v>
      </c>
      <c r="P30">
        <f>SmtRes!AG102</f>
        <v>0</v>
      </c>
      <c r="Q30">
        <f>SmtRes!DC102</f>
        <v>0</v>
      </c>
      <c r="R30">
        <f>ROUND(ROUND(Q30*Source!I105, 2)*1, 2)</f>
        <v>0</v>
      </c>
      <c r="S30">
        <f>SmtRes!AC102</f>
        <v>0</v>
      </c>
      <c r="T30">
        <f>ROUND(ROUND(Q30*Source!I105, 2)*SmtRes!AK102, 2)</f>
        <v>0</v>
      </c>
      <c r="U30">
        <f>SmtRes!X102</f>
        <v>-437906794</v>
      </c>
      <c r="V30">
        <v>703382810</v>
      </c>
      <c r="W30">
        <v>-765046760</v>
      </c>
      <c r="X30">
        <v>3</v>
      </c>
    </row>
    <row r="31" spans="1:24">
      <c r="A31">
        <v>20</v>
      </c>
      <c r="B31">
        <v>117</v>
      </c>
      <c r="C31">
        <v>3</v>
      </c>
      <c r="D31">
        <v>0</v>
      </c>
      <c r="E31">
        <f>SmtRes!AV117</f>
        <v>0</v>
      </c>
      <c r="F31" t="str">
        <f>SmtRes!I117</f>
        <v>18.5.08.18-0071</v>
      </c>
      <c r="G31" t="str">
        <f>SmtRes!K117</f>
        <v>Кронштейны и подставки под оборудование из сортовой стали</v>
      </c>
      <c r="H31" t="str">
        <f>SmtRes!O117</f>
        <v>кг</v>
      </c>
      <c r="I31">
        <f>SmtRes!Y117*Source!I109</f>
        <v>13.200000000000001</v>
      </c>
      <c r="J31">
        <f>SmtRes!AO117</f>
        <v>1</v>
      </c>
      <c r="K31">
        <f>SmtRes!AE117</f>
        <v>8.52</v>
      </c>
      <c r="L31">
        <f>SmtRes!DB117</f>
        <v>852</v>
      </c>
      <c r="M31">
        <f>ROUND(ROUND(L31*Source!I109, 2)*1, 2)</f>
        <v>112.46</v>
      </c>
      <c r="N31">
        <f>SmtRes!AA117</f>
        <v>8.52</v>
      </c>
      <c r="O31">
        <f>ROUND(ROUND(L31*Source!I109, 2)*SmtRes!DA117, 2)</f>
        <v>112.46</v>
      </c>
      <c r="P31">
        <f>SmtRes!AG117</f>
        <v>0</v>
      </c>
      <c r="Q31">
        <f>SmtRes!DC117</f>
        <v>0</v>
      </c>
      <c r="R31">
        <f>ROUND(ROUND(Q31*Source!I109, 2)*1, 2)</f>
        <v>0</v>
      </c>
      <c r="S31">
        <f>SmtRes!AC117</f>
        <v>0</v>
      </c>
      <c r="T31">
        <f>ROUND(ROUND(Q31*Source!I109, 2)*SmtRes!AK117, 2)</f>
        <v>0</v>
      </c>
      <c r="U31">
        <f>SmtRes!X117</f>
        <v>-418489366</v>
      </c>
      <c r="V31">
        <v>734856981</v>
      </c>
      <c r="W31">
        <v>-1525962224</v>
      </c>
      <c r="X31">
        <v>3</v>
      </c>
    </row>
    <row r="32" spans="1:24">
      <c r="A32">
        <v>20</v>
      </c>
      <c r="B32">
        <v>116</v>
      </c>
      <c r="C32">
        <v>3</v>
      </c>
      <c r="D32">
        <v>0</v>
      </c>
      <c r="E32">
        <f>SmtRes!AV116</f>
        <v>0</v>
      </c>
      <c r="F32" t="str">
        <f>SmtRes!I116</f>
        <v>01.7.15.03-0041</v>
      </c>
      <c r="G32" t="str">
        <f>SmtRes!K116</f>
        <v>Болты с гайками и шайбами строительные</v>
      </c>
      <c r="H32" t="str">
        <f>SmtRes!O116</f>
        <v>т</v>
      </c>
      <c r="I32">
        <f>SmtRes!Y116*Source!I109</f>
        <v>9.240000000000001E-5</v>
      </c>
      <c r="J32">
        <f>SmtRes!AO116</f>
        <v>1</v>
      </c>
      <c r="K32">
        <f>SmtRes!AE116</f>
        <v>9040.01</v>
      </c>
      <c r="L32">
        <f>SmtRes!DB116</f>
        <v>6.33</v>
      </c>
      <c r="M32">
        <f>ROUND(ROUND(L32*Source!I109, 2)*1, 2)</f>
        <v>0.84</v>
      </c>
      <c r="N32">
        <f>SmtRes!AA116</f>
        <v>9040.01</v>
      </c>
      <c r="O32">
        <f>ROUND(ROUND(L32*Source!I109, 2)*SmtRes!DA116, 2)</f>
        <v>0.84</v>
      </c>
      <c r="P32">
        <f>SmtRes!AG116</f>
        <v>0</v>
      </c>
      <c r="Q32">
        <f>SmtRes!DC116</f>
        <v>0</v>
      </c>
      <c r="R32">
        <f>ROUND(ROUND(Q32*Source!I109, 2)*1, 2)</f>
        <v>0</v>
      </c>
      <c r="S32">
        <f>SmtRes!AC116</f>
        <v>0</v>
      </c>
      <c r="T32">
        <f>ROUND(ROUND(Q32*Source!I109, 2)*SmtRes!AK116, 2)</f>
        <v>0</v>
      </c>
      <c r="U32">
        <f>SmtRes!X116</f>
        <v>-437906794</v>
      </c>
      <c r="V32">
        <v>703382810</v>
      </c>
      <c r="W32">
        <v>-765046760</v>
      </c>
      <c r="X32">
        <v>3</v>
      </c>
    </row>
    <row r="33" spans="1:24">
      <c r="A33">
        <v>20</v>
      </c>
      <c r="B33">
        <v>115</v>
      </c>
      <c r="C33">
        <v>3</v>
      </c>
      <c r="D33">
        <v>0</v>
      </c>
      <c r="E33">
        <f>SmtRes!AV115</f>
        <v>0</v>
      </c>
      <c r="F33" t="str">
        <f>SmtRes!I115</f>
        <v>01.7.11.07-0045</v>
      </c>
      <c r="G33" t="str">
        <f>SmtRes!K115</f>
        <v>Электроды диаметром 5 мм Э42А</v>
      </c>
      <c r="H33" t="str">
        <f>SmtRes!O115</f>
        <v>т</v>
      </c>
      <c r="I33">
        <f>SmtRes!Y115*Source!I109</f>
        <v>1.0560000000000001E-4</v>
      </c>
      <c r="J33">
        <f>SmtRes!AO115</f>
        <v>1</v>
      </c>
      <c r="K33">
        <f>SmtRes!AE115</f>
        <v>10362</v>
      </c>
      <c r="L33">
        <f>SmtRes!DB115</f>
        <v>8.2899999999999991</v>
      </c>
      <c r="M33">
        <f>ROUND(ROUND(L33*Source!I109, 2)*1, 2)</f>
        <v>1.0900000000000001</v>
      </c>
      <c r="N33">
        <f>SmtRes!AA115</f>
        <v>10362</v>
      </c>
      <c r="O33">
        <f>ROUND(ROUND(L33*Source!I109, 2)*SmtRes!DA115, 2)</f>
        <v>1.0900000000000001</v>
      </c>
      <c r="P33">
        <f>SmtRes!AG115</f>
        <v>0</v>
      </c>
      <c r="Q33">
        <f>SmtRes!DC115</f>
        <v>0</v>
      </c>
      <c r="R33">
        <f>ROUND(ROUND(Q33*Source!I109, 2)*1, 2)</f>
        <v>0</v>
      </c>
      <c r="S33">
        <f>SmtRes!AC115</f>
        <v>0</v>
      </c>
      <c r="T33">
        <f>ROUND(ROUND(Q33*Source!I109, 2)*SmtRes!AK115, 2)</f>
        <v>0</v>
      </c>
      <c r="U33">
        <f>SmtRes!X115</f>
        <v>-1068056325</v>
      </c>
      <c r="V33">
        <v>-2032568227</v>
      </c>
      <c r="W33">
        <v>1948519429</v>
      </c>
      <c r="X33">
        <v>3</v>
      </c>
    </row>
    <row r="34" spans="1:24">
      <c r="A34">
        <f>Source!A111</f>
        <v>17</v>
      </c>
      <c r="B34">
        <v>111</v>
      </c>
      <c r="C34">
        <v>3</v>
      </c>
      <c r="D34">
        <f>Source!BI111</f>
        <v>1</v>
      </c>
      <c r="E34">
        <f>Source!FS111</f>
        <v>0</v>
      </c>
      <c r="F34" t="str">
        <f>Source!F111</f>
        <v>18.5.08.18-0071</v>
      </c>
      <c r="G34" t="str">
        <f>Source!G111</f>
        <v>Кронштейны и подставки под оборудование из сортовой стали</v>
      </c>
      <c r="H34" t="str">
        <f>Source!H111</f>
        <v>кг</v>
      </c>
      <c r="I34">
        <f>Source!I111</f>
        <v>-13.2</v>
      </c>
      <c r="J34">
        <v>1</v>
      </c>
      <c r="K34">
        <f>Source!AC111</f>
        <v>8.52</v>
      </c>
      <c r="M34">
        <f>ROUND(K34*I34, 2)</f>
        <v>-112.46</v>
      </c>
      <c r="N34">
        <f>Source!AC111*IF(Source!BC111&lt;&gt; 0, Source!BC111, 1)</f>
        <v>8.52</v>
      </c>
      <c r="O34">
        <f>ROUND(N34*I34, 2)</f>
        <v>-112.46</v>
      </c>
      <c r="P34">
        <f>Source!AE111</f>
        <v>0</v>
      </c>
      <c r="R34">
        <f>ROUND(P34*I34, 2)</f>
        <v>0</v>
      </c>
      <c r="S34">
        <f>Source!AE111*IF(Source!BS111&lt;&gt; 0, Source!BS111, 1)</f>
        <v>0</v>
      </c>
      <c r="T34">
        <f>ROUND(S34*I34, 2)</f>
        <v>0</v>
      </c>
      <c r="U34">
        <f>Source!GF111</f>
        <v>-418489366</v>
      </c>
      <c r="V34">
        <v>734856981</v>
      </c>
      <c r="W34">
        <v>-1525962224</v>
      </c>
      <c r="X34">
        <v>3</v>
      </c>
    </row>
    <row r="35" spans="1:24">
      <c r="A35">
        <f>Source!A146</f>
        <v>4</v>
      </c>
      <c r="B35">
        <v>146</v>
      </c>
      <c r="G35" t="str">
        <f>Source!G146</f>
        <v>3.Система ВД3 (оборудование)</v>
      </c>
    </row>
    <row r="36" spans="1:24">
      <c r="A36">
        <v>20</v>
      </c>
      <c r="B36">
        <v>131</v>
      </c>
      <c r="C36">
        <v>3</v>
      </c>
      <c r="D36">
        <v>0</v>
      </c>
      <c r="E36">
        <f>SmtRes!AV131</f>
        <v>0</v>
      </c>
      <c r="F36" t="str">
        <f>SmtRes!I131</f>
        <v>01.7.19.04-0031</v>
      </c>
      <c r="G36" t="str">
        <f>SmtRes!K131</f>
        <v>Прокладки резиновые (пластина техническая прессованная)</v>
      </c>
      <c r="H36" t="str">
        <f>SmtRes!O131</f>
        <v>кг</v>
      </c>
      <c r="I36">
        <f>SmtRes!Y131*Source!I150</f>
        <v>0.88200000000000001</v>
      </c>
      <c r="J36">
        <f>SmtRes!AO131</f>
        <v>1</v>
      </c>
      <c r="K36">
        <f>SmtRes!AE131</f>
        <v>23.09</v>
      </c>
      <c r="L36">
        <f>SmtRes!DB131</f>
        <v>20.37</v>
      </c>
      <c r="M36">
        <f>ROUND(ROUND(L36*Source!I150, 2)*1, 2)</f>
        <v>20.37</v>
      </c>
      <c r="N36">
        <f>SmtRes!AA131</f>
        <v>23.09</v>
      </c>
      <c r="O36">
        <f>ROUND(ROUND(L36*Source!I150, 2)*SmtRes!DA131, 2)</f>
        <v>20.37</v>
      </c>
      <c r="P36">
        <f>SmtRes!AG131</f>
        <v>0</v>
      </c>
      <c r="Q36">
        <f>SmtRes!DC131</f>
        <v>0</v>
      </c>
      <c r="R36">
        <f>ROUND(ROUND(Q36*Source!I150, 2)*1, 2)</f>
        <v>0</v>
      </c>
      <c r="S36">
        <f>SmtRes!AC131</f>
        <v>0</v>
      </c>
      <c r="T36">
        <f>ROUND(ROUND(Q36*Source!I150, 2)*SmtRes!AK131, 2)</f>
        <v>0</v>
      </c>
      <c r="U36">
        <f>SmtRes!X131</f>
        <v>-731615568</v>
      </c>
      <c r="V36">
        <v>650327051</v>
      </c>
      <c r="W36">
        <v>967136855</v>
      </c>
      <c r="X36">
        <v>3</v>
      </c>
    </row>
    <row r="37" spans="1:24">
      <c r="A37">
        <v>20</v>
      </c>
      <c r="B37">
        <v>130</v>
      </c>
      <c r="C37">
        <v>3</v>
      </c>
      <c r="D37">
        <v>0</v>
      </c>
      <c r="E37">
        <f>SmtRes!AV130</f>
        <v>0</v>
      </c>
      <c r="F37" t="str">
        <f>SmtRes!I130</f>
        <v>01.7.15.03-0041</v>
      </c>
      <c r="G37" t="str">
        <f>SmtRes!K130</f>
        <v>Болты с гайками и шайбами строительные</v>
      </c>
      <c r="H37" t="str">
        <f>SmtRes!O130</f>
        <v>т</v>
      </c>
      <c r="I37">
        <f>SmtRes!Y130*Source!I150</f>
        <v>2.4000000000000001E-4</v>
      </c>
      <c r="J37">
        <f>SmtRes!AO130</f>
        <v>1</v>
      </c>
      <c r="K37">
        <f>SmtRes!AE130</f>
        <v>9040.01</v>
      </c>
      <c r="L37">
        <f>SmtRes!DB130</f>
        <v>2.17</v>
      </c>
      <c r="M37">
        <f>ROUND(ROUND(L37*Source!I150, 2)*1, 2)</f>
        <v>2.17</v>
      </c>
      <c r="N37">
        <f>SmtRes!AA130</f>
        <v>9040.01</v>
      </c>
      <c r="O37">
        <f>ROUND(ROUND(L37*Source!I150, 2)*SmtRes!DA130, 2)</f>
        <v>2.17</v>
      </c>
      <c r="P37">
        <f>SmtRes!AG130</f>
        <v>0</v>
      </c>
      <c r="Q37">
        <f>SmtRes!DC130</f>
        <v>0</v>
      </c>
      <c r="R37">
        <f>ROUND(ROUND(Q37*Source!I150, 2)*1, 2)</f>
        <v>0</v>
      </c>
      <c r="S37">
        <f>SmtRes!AC130</f>
        <v>0</v>
      </c>
      <c r="T37">
        <f>ROUND(ROUND(Q37*Source!I150, 2)*SmtRes!AK130, 2)</f>
        <v>0</v>
      </c>
      <c r="U37">
        <f>SmtRes!X130</f>
        <v>-437906794</v>
      </c>
      <c r="V37">
        <v>703382810</v>
      </c>
      <c r="W37">
        <v>-765046760</v>
      </c>
      <c r="X37">
        <v>3</v>
      </c>
    </row>
    <row r="38" spans="1:24">
      <c r="A38">
        <f>Source!A152</f>
        <v>17</v>
      </c>
      <c r="B38">
        <v>152</v>
      </c>
      <c r="C38">
        <v>3</v>
      </c>
      <c r="D38">
        <f>Source!BI152</f>
        <v>1</v>
      </c>
      <c r="E38">
        <f>Source!FS152</f>
        <v>0</v>
      </c>
      <c r="F38" t="str">
        <f>Source!F152</f>
        <v>01.7.15.02-0051</v>
      </c>
      <c r="G38" t="str">
        <f>Source!G152</f>
        <v>Болты анкерные</v>
      </c>
      <c r="H38" t="str">
        <f>Source!H152</f>
        <v>т</v>
      </c>
      <c r="I38">
        <f>Source!I152</f>
        <v>5.3E-3</v>
      </c>
      <c r="J38">
        <v>1</v>
      </c>
      <c r="K38">
        <f>Source!AC152</f>
        <v>10068</v>
      </c>
      <c r="M38">
        <f>ROUND(K38*I38, 2)</f>
        <v>53.36</v>
      </c>
      <c r="N38">
        <f>Source!AC152*IF(Source!BC152&lt;&gt; 0, Source!BC152, 1)</f>
        <v>10068</v>
      </c>
      <c r="O38">
        <f>ROUND(N38*I38, 2)</f>
        <v>53.36</v>
      </c>
      <c r="P38">
        <f>Source!AE152</f>
        <v>0</v>
      </c>
      <c r="R38">
        <f>ROUND(P38*I38, 2)</f>
        <v>0</v>
      </c>
      <c r="S38">
        <f>Source!AE152*IF(Source!BS152&lt;&gt; 0, Source!BS152, 1)</f>
        <v>0</v>
      </c>
      <c r="T38">
        <f>ROUND(S38*I38, 2)</f>
        <v>0</v>
      </c>
      <c r="U38">
        <f>Source!GF152</f>
        <v>960438781</v>
      </c>
      <c r="V38">
        <v>-202943217</v>
      </c>
      <c r="W38">
        <v>-1114805442</v>
      </c>
      <c r="X38">
        <v>3</v>
      </c>
    </row>
    <row r="39" spans="1:24">
      <c r="A39">
        <v>20</v>
      </c>
      <c r="B39">
        <v>145</v>
      </c>
      <c r="C39">
        <v>3</v>
      </c>
      <c r="D39">
        <v>0</v>
      </c>
      <c r="E39">
        <f>SmtRes!AV145</f>
        <v>0</v>
      </c>
      <c r="F39" t="str">
        <f>SmtRes!I145</f>
        <v>01.7.19.04-0031</v>
      </c>
      <c r="G39" t="str">
        <f>SmtRes!K145</f>
        <v>Прокладки резиновые (пластина техническая прессованная)</v>
      </c>
      <c r="H39" t="str">
        <f>SmtRes!O145</f>
        <v>кг</v>
      </c>
      <c r="I39">
        <f>SmtRes!Y145*Source!I156</f>
        <v>2.2400000000000002</v>
      </c>
      <c r="J39">
        <f>SmtRes!AO145</f>
        <v>1</v>
      </c>
      <c r="K39">
        <f>SmtRes!AE145</f>
        <v>23.09</v>
      </c>
      <c r="L39">
        <f>SmtRes!DB145</f>
        <v>51.72</v>
      </c>
      <c r="M39">
        <f>ROUND(ROUND(L39*Source!I156, 2)*1, 2)</f>
        <v>51.72</v>
      </c>
      <c r="N39">
        <f>SmtRes!AA145</f>
        <v>23.09</v>
      </c>
      <c r="O39">
        <f>ROUND(ROUND(L39*Source!I156, 2)*SmtRes!DA145, 2)</f>
        <v>51.72</v>
      </c>
      <c r="P39">
        <f>SmtRes!AG145</f>
        <v>0</v>
      </c>
      <c r="Q39">
        <f>SmtRes!DC145</f>
        <v>0</v>
      </c>
      <c r="R39">
        <f>ROUND(ROUND(Q39*Source!I156, 2)*1, 2)</f>
        <v>0</v>
      </c>
      <c r="S39">
        <f>SmtRes!AC145</f>
        <v>0</v>
      </c>
      <c r="T39">
        <f>ROUND(ROUND(Q39*Source!I156, 2)*SmtRes!AK145, 2)</f>
        <v>0</v>
      </c>
      <c r="U39">
        <f>SmtRes!X145</f>
        <v>-731615568</v>
      </c>
      <c r="V39">
        <v>650327051</v>
      </c>
      <c r="W39">
        <v>967136855</v>
      </c>
      <c r="X39">
        <v>3</v>
      </c>
    </row>
    <row r="40" spans="1:24">
      <c r="A40">
        <v>20</v>
      </c>
      <c r="B40">
        <v>144</v>
      </c>
      <c r="C40">
        <v>3</v>
      </c>
      <c r="D40">
        <v>0</v>
      </c>
      <c r="E40">
        <f>SmtRes!AV144</f>
        <v>0</v>
      </c>
      <c r="F40" t="str">
        <f>SmtRes!I144</f>
        <v>01.7.15.03-0041</v>
      </c>
      <c r="G40" t="str">
        <f>SmtRes!K144</f>
        <v>Болты с гайками и шайбами строительные</v>
      </c>
      <c r="H40" t="str">
        <f>SmtRes!O144</f>
        <v>т</v>
      </c>
      <c r="I40">
        <f>SmtRes!Y144*Source!I156</f>
        <v>1.6999999999999999E-3</v>
      </c>
      <c r="J40">
        <f>SmtRes!AO144</f>
        <v>1</v>
      </c>
      <c r="K40">
        <f>SmtRes!AE144</f>
        <v>9040.01</v>
      </c>
      <c r="L40">
        <f>SmtRes!DB144</f>
        <v>15.37</v>
      </c>
      <c r="M40">
        <f>ROUND(ROUND(L40*Source!I156, 2)*1, 2)</f>
        <v>15.37</v>
      </c>
      <c r="N40">
        <f>SmtRes!AA144</f>
        <v>9040.01</v>
      </c>
      <c r="O40">
        <f>ROUND(ROUND(L40*Source!I156, 2)*SmtRes!DA144, 2)</f>
        <v>15.37</v>
      </c>
      <c r="P40">
        <f>SmtRes!AG144</f>
        <v>0</v>
      </c>
      <c r="Q40">
        <f>SmtRes!DC144</f>
        <v>0</v>
      </c>
      <c r="R40">
        <f>ROUND(ROUND(Q40*Source!I156, 2)*1, 2)</f>
        <v>0</v>
      </c>
      <c r="S40">
        <f>SmtRes!AC144</f>
        <v>0</v>
      </c>
      <c r="T40">
        <f>ROUND(ROUND(Q40*Source!I156, 2)*SmtRes!AK144, 2)</f>
        <v>0</v>
      </c>
      <c r="U40">
        <f>SmtRes!X144</f>
        <v>-437906794</v>
      </c>
      <c r="V40">
        <v>703382810</v>
      </c>
      <c r="W40">
        <v>-765046760</v>
      </c>
      <c r="X40">
        <v>3</v>
      </c>
    </row>
    <row r="41" spans="1:24">
      <c r="A41">
        <v>20</v>
      </c>
      <c r="B41">
        <v>162</v>
      </c>
      <c r="C41">
        <v>3</v>
      </c>
      <c r="D41">
        <v>0</v>
      </c>
      <c r="E41">
        <f>SmtRes!AV162</f>
        <v>0</v>
      </c>
      <c r="F41" t="str">
        <f>SmtRes!I162</f>
        <v>14.5.05.02-0001</v>
      </c>
      <c r="G41" t="str">
        <f>SmtRes!K162</f>
        <v>Олифа натуральная</v>
      </c>
      <c r="H41" t="str">
        <f>SmtRes!O162</f>
        <v>кг</v>
      </c>
      <c r="I41">
        <f>SmtRes!Y162*Source!I160</f>
        <v>1E-3</v>
      </c>
      <c r="J41">
        <f>SmtRes!AO162</f>
        <v>1</v>
      </c>
      <c r="K41">
        <f>SmtRes!AE162</f>
        <v>32.6</v>
      </c>
      <c r="L41">
        <f>SmtRes!DB162</f>
        <v>0.33</v>
      </c>
      <c r="M41">
        <f>ROUND(ROUND(L41*Source!I160, 2)*1, 2)</f>
        <v>0.03</v>
      </c>
      <c r="N41">
        <f>SmtRes!AA162</f>
        <v>32.6</v>
      </c>
      <c r="O41">
        <f>ROUND(ROUND(L41*Source!I160, 2)*SmtRes!DA162, 2)</f>
        <v>0.03</v>
      </c>
      <c r="P41">
        <f>SmtRes!AG162</f>
        <v>0</v>
      </c>
      <c r="Q41">
        <f>SmtRes!DC162</f>
        <v>0</v>
      </c>
      <c r="R41">
        <f>ROUND(ROUND(Q41*Source!I160, 2)*1, 2)</f>
        <v>0</v>
      </c>
      <c r="S41">
        <f>SmtRes!AC162</f>
        <v>0</v>
      </c>
      <c r="T41">
        <f>ROUND(ROUND(Q41*Source!I160, 2)*SmtRes!AK162, 2)</f>
        <v>0</v>
      </c>
      <c r="U41">
        <f>SmtRes!X162</f>
        <v>-608190322</v>
      </c>
      <c r="V41">
        <v>-1688712531</v>
      </c>
      <c r="W41">
        <v>-1727036513</v>
      </c>
      <c r="X41">
        <v>3</v>
      </c>
    </row>
    <row r="42" spans="1:24">
      <c r="A42">
        <v>20</v>
      </c>
      <c r="B42">
        <v>161</v>
      </c>
      <c r="C42">
        <v>3</v>
      </c>
      <c r="D42">
        <v>0</v>
      </c>
      <c r="E42">
        <f>SmtRes!AV161</f>
        <v>0</v>
      </c>
      <c r="F42" t="str">
        <f>SmtRes!I161</f>
        <v>14.4.02.04-0141</v>
      </c>
      <c r="G42" t="str">
        <f>SmtRes!K161</f>
        <v>Краски масляные земляные марки МА-0115 мумия, сурик железный</v>
      </c>
      <c r="H42" t="str">
        <f>SmtRes!O161</f>
        <v>т</v>
      </c>
      <c r="I42">
        <f>SmtRes!Y161*Source!I160</f>
        <v>1.0000000000000002E-6</v>
      </c>
      <c r="J42">
        <f>SmtRes!AO161</f>
        <v>1</v>
      </c>
      <c r="K42">
        <f>SmtRes!AE161</f>
        <v>15119</v>
      </c>
      <c r="L42">
        <f>SmtRes!DB161</f>
        <v>0.15</v>
      </c>
      <c r="M42">
        <f>ROUND(ROUND(L42*Source!I160, 2)*1, 2)</f>
        <v>0.02</v>
      </c>
      <c r="N42">
        <f>SmtRes!AA161</f>
        <v>15119</v>
      </c>
      <c r="O42">
        <f>ROUND(ROUND(L42*Source!I160, 2)*SmtRes!DA161, 2)</f>
        <v>0.02</v>
      </c>
      <c r="P42">
        <f>SmtRes!AG161</f>
        <v>0</v>
      </c>
      <c r="Q42">
        <f>SmtRes!DC161</f>
        <v>0</v>
      </c>
      <c r="R42">
        <f>ROUND(ROUND(Q42*Source!I160, 2)*1, 2)</f>
        <v>0</v>
      </c>
      <c r="S42">
        <f>SmtRes!AC161</f>
        <v>0</v>
      </c>
      <c r="T42">
        <f>ROUND(ROUND(Q42*Source!I160, 2)*SmtRes!AK161, 2)</f>
        <v>0</v>
      </c>
      <c r="U42">
        <f>SmtRes!X161</f>
        <v>570223526</v>
      </c>
      <c r="V42">
        <v>-1228803279</v>
      </c>
      <c r="W42">
        <v>-214561499</v>
      </c>
      <c r="X42">
        <v>3</v>
      </c>
    </row>
    <row r="43" spans="1:24">
      <c r="A43">
        <v>20</v>
      </c>
      <c r="B43">
        <v>160</v>
      </c>
      <c r="C43">
        <v>3</v>
      </c>
      <c r="D43">
        <v>0</v>
      </c>
      <c r="E43">
        <f>SmtRes!AV160</f>
        <v>0</v>
      </c>
      <c r="F43" t="str">
        <f>SmtRes!I160</f>
        <v>01.7.19.04-0031</v>
      </c>
      <c r="G43" t="str">
        <f>SmtRes!K160</f>
        <v>Прокладки резиновые (пластина техническая прессованная)</v>
      </c>
      <c r="H43" t="str">
        <f>SmtRes!O160</f>
        <v>кг</v>
      </c>
      <c r="I43">
        <f>SmtRes!Y160*Source!I160</f>
        <v>1.1500000000000001</v>
      </c>
      <c r="J43">
        <f>SmtRes!AO160</f>
        <v>1</v>
      </c>
      <c r="K43">
        <f>SmtRes!AE160</f>
        <v>23.09</v>
      </c>
      <c r="L43">
        <f>SmtRes!DB160</f>
        <v>265.54000000000002</v>
      </c>
      <c r="M43">
        <f>ROUND(ROUND(L43*Source!I160, 2)*1, 2)</f>
        <v>26.55</v>
      </c>
      <c r="N43">
        <f>SmtRes!AA160</f>
        <v>23.09</v>
      </c>
      <c r="O43">
        <f>ROUND(ROUND(L43*Source!I160, 2)*SmtRes!DA160, 2)</f>
        <v>26.55</v>
      </c>
      <c r="P43">
        <f>SmtRes!AG160</f>
        <v>0</v>
      </c>
      <c r="Q43">
        <f>SmtRes!DC160</f>
        <v>0</v>
      </c>
      <c r="R43">
        <f>ROUND(ROUND(Q43*Source!I160, 2)*1, 2)</f>
        <v>0</v>
      </c>
      <c r="S43">
        <f>SmtRes!AC160</f>
        <v>0</v>
      </c>
      <c r="T43">
        <f>ROUND(ROUND(Q43*Source!I160, 2)*SmtRes!AK160, 2)</f>
        <v>0</v>
      </c>
      <c r="U43">
        <f>SmtRes!X160</f>
        <v>-731615568</v>
      </c>
      <c r="V43">
        <v>650327051</v>
      </c>
      <c r="W43">
        <v>967136855</v>
      </c>
      <c r="X43">
        <v>3</v>
      </c>
    </row>
    <row r="44" spans="1:24">
      <c r="A44">
        <v>20</v>
      </c>
      <c r="B44">
        <v>159</v>
      </c>
      <c r="C44">
        <v>3</v>
      </c>
      <c r="D44">
        <v>0</v>
      </c>
      <c r="E44">
        <f>SmtRes!AV159</f>
        <v>0</v>
      </c>
      <c r="F44" t="str">
        <f>SmtRes!I159</f>
        <v>01.7.15.03-0041</v>
      </c>
      <c r="G44" t="str">
        <f>SmtRes!K159</f>
        <v>Болты с гайками и шайбами строительные</v>
      </c>
      <c r="H44" t="str">
        <f>SmtRes!O159</f>
        <v>т</v>
      </c>
      <c r="I44">
        <f>SmtRes!Y159*Source!I160</f>
        <v>6.4999999999999997E-4</v>
      </c>
      <c r="J44">
        <f>SmtRes!AO159</f>
        <v>1</v>
      </c>
      <c r="K44">
        <f>SmtRes!AE159</f>
        <v>9040.01</v>
      </c>
      <c r="L44">
        <f>SmtRes!DB159</f>
        <v>58.76</v>
      </c>
      <c r="M44">
        <f>ROUND(ROUND(L44*Source!I160, 2)*1, 2)</f>
        <v>5.88</v>
      </c>
      <c r="N44">
        <f>SmtRes!AA159</f>
        <v>9040.01</v>
      </c>
      <c r="O44">
        <f>ROUND(ROUND(L44*Source!I160, 2)*SmtRes!DA159, 2)</f>
        <v>5.88</v>
      </c>
      <c r="P44">
        <f>SmtRes!AG159</f>
        <v>0</v>
      </c>
      <c r="Q44">
        <f>SmtRes!DC159</f>
        <v>0</v>
      </c>
      <c r="R44">
        <f>ROUND(ROUND(Q44*Source!I160, 2)*1, 2)</f>
        <v>0</v>
      </c>
      <c r="S44">
        <f>SmtRes!AC159</f>
        <v>0</v>
      </c>
      <c r="T44">
        <f>ROUND(ROUND(Q44*Source!I160, 2)*SmtRes!AK159, 2)</f>
        <v>0</v>
      </c>
      <c r="U44">
        <f>SmtRes!X159</f>
        <v>-437906794</v>
      </c>
      <c r="V44">
        <v>703382810</v>
      </c>
      <c r="W44">
        <v>-765046760</v>
      </c>
      <c r="X44">
        <v>3</v>
      </c>
    </row>
    <row r="45" spans="1:24">
      <c r="A45">
        <v>20</v>
      </c>
      <c r="B45">
        <v>158</v>
      </c>
      <c r="C45">
        <v>3</v>
      </c>
      <c r="D45">
        <v>0</v>
      </c>
      <c r="E45">
        <f>SmtRes!AV158</f>
        <v>0</v>
      </c>
      <c r="F45" t="str">
        <f>SmtRes!I158</f>
        <v>01.7.07.29-0101</v>
      </c>
      <c r="G45" t="str">
        <f>SmtRes!K158</f>
        <v>Очес льняной</v>
      </c>
      <c r="H45" t="str">
        <f>SmtRes!O158</f>
        <v>кг</v>
      </c>
      <c r="I45">
        <f>SmtRes!Y158*Source!I160</f>
        <v>1.0000000000000002E-6</v>
      </c>
      <c r="J45">
        <f>SmtRes!AO158</f>
        <v>1</v>
      </c>
      <c r="K45">
        <f>SmtRes!AE158</f>
        <v>37.29</v>
      </c>
      <c r="L45">
        <f>SmtRes!DB158</f>
        <v>0</v>
      </c>
      <c r="M45">
        <f>ROUND(ROUND(L45*Source!I160, 2)*1, 2)</f>
        <v>0</v>
      </c>
      <c r="N45">
        <f>SmtRes!AA158</f>
        <v>37.29</v>
      </c>
      <c r="O45">
        <f>ROUND(ROUND(L45*Source!I160, 2)*SmtRes!DA158, 2)</f>
        <v>0</v>
      </c>
      <c r="P45">
        <f>SmtRes!AG158</f>
        <v>0</v>
      </c>
      <c r="Q45">
        <f>SmtRes!DC158</f>
        <v>0</v>
      </c>
      <c r="R45">
        <f>ROUND(ROUND(Q45*Source!I160, 2)*1, 2)</f>
        <v>0</v>
      </c>
      <c r="S45">
        <f>SmtRes!AC158</f>
        <v>0</v>
      </c>
      <c r="T45">
        <f>ROUND(ROUND(Q45*Source!I160, 2)*SmtRes!AK158, 2)</f>
        <v>0</v>
      </c>
      <c r="U45">
        <f>SmtRes!X158</f>
        <v>-490687590</v>
      </c>
      <c r="V45">
        <v>1125301769</v>
      </c>
      <c r="W45">
        <v>-856645175</v>
      </c>
      <c r="X45">
        <v>3</v>
      </c>
    </row>
    <row r="46" spans="1:24">
      <c r="A46">
        <v>20</v>
      </c>
      <c r="B46">
        <v>177</v>
      </c>
      <c r="C46">
        <v>3</v>
      </c>
      <c r="D46">
        <v>0</v>
      </c>
      <c r="E46">
        <f>SmtRes!AV177</f>
        <v>0</v>
      </c>
      <c r="F46" t="str">
        <f>SmtRes!I177</f>
        <v>01.7.19.04-0031</v>
      </c>
      <c r="G46" t="str">
        <f>SmtRes!K177</f>
        <v>Прокладки резиновые (пластина техническая прессованная)</v>
      </c>
      <c r="H46" t="str">
        <f>SmtRes!O177</f>
        <v>кг</v>
      </c>
      <c r="I46">
        <f>SmtRes!Y177*Source!I164</f>
        <v>0.128</v>
      </c>
      <c r="J46">
        <f>SmtRes!AO177</f>
        <v>1</v>
      </c>
      <c r="K46">
        <f>SmtRes!AE177</f>
        <v>23.09</v>
      </c>
      <c r="L46">
        <f>SmtRes!DB177</f>
        <v>1.85</v>
      </c>
      <c r="M46">
        <f>ROUND(ROUND(L46*Source!I164, 2)*1, 2)</f>
        <v>2.96</v>
      </c>
      <c r="N46">
        <f>SmtRes!AA177</f>
        <v>23.09</v>
      </c>
      <c r="O46">
        <f>ROUND(ROUND(L46*Source!I164, 2)*SmtRes!DA177, 2)</f>
        <v>2.96</v>
      </c>
      <c r="P46">
        <f>SmtRes!AG177</f>
        <v>0</v>
      </c>
      <c r="Q46">
        <f>SmtRes!DC177</f>
        <v>0</v>
      </c>
      <c r="R46">
        <f>ROUND(ROUND(Q46*Source!I164, 2)*1, 2)</f>
        <v>0</v>
      </c>
      <c r="S46">
        <f>SmtRes!AC177</f>
        <v>0</v>
      </c>
      <c r="T46">
        <f>ROUND(ROUND(Q46*Source!I164, 2)*SmtRes!AK177, 2)</f>
        <v>0</v>
      </c>
      <c r="U46">
        <f>SmtRes!X177</f>
        <v>-731615568</v>
      </c>
      <c r="V46">
        <v>650327051</v>
      </c>
      <c r="W46">
        <v>967136855</v>
      </c>
      <c r="X46">
        <v>3</v>
      </c>
    </row>
    <row r="47" spans="1:24">
      <c r="A47">
        <v>20</v>
      </c>
      <c r="B47">
        <v>176</v>
      </c>
      <c r="C47">
        <v>3</v>
      </c>
      <c r="D47">
        <v>0</v>
      </c>
      <c r="E47">
        <f>SmtRes!AV176</f>
        <v>0</v>
      </c>
      <c r="F47" t="str">
        <f>SmtRes!I176</f>
        <v>01.7.15.03-0041</v>
      </c>
      <c r="G47" t="str">
        <f>SmtRes!K176</f>
        <v>Болты с гайками и шайбами строительные</v>
      </c>
      <c r="H47" t="str">
        <f>SmtRes!O176</f>
        <v>т</v>
      </c>
      <c r="I47">
        <f>SmtRes!Y176*Source!I164</f>
        <v>3.2000000000000003E-4</v>
      </c>
      <c r="J47">
        <f>SmtRes!AO176</f>
        <v>1</v>
      </c>
      <c r="K47">
        <f>SmtRes!AE176</f>
        <v>9040.01</v>
      </c>
      <c r="L47">
        <f>SmtRes!DB176</f>
        <v>1.81</v>
      </c>
      <c r="M47">
        <f>ROUND(ROUND(L47*Source!I164, 2)*1, 2)</f>
        <v>2.9</v>
      </c>
      <c r="N47">
        <f>SmtRes!AA176</f>
        <v>9040.01</v>
      </c>
      <c r="O47">
        <f>ROUND(ROUND(L47*Source!I164, 2)*SmtRes!DA176, 2)</f>
        <v>2.9</v>
      </c>
      <c r="P47">
        <f>SmtRes!AG176</f>
        <v>0</v>
      </c>
      <c r="Q47">
        <f>SmtRes!DC176</f>
        <v>0</v>
      </c>
      <c r="R47">
        <f>ROUND(ROUND(Q47*Source!I164, 2)*1, 2)</f>
        <v>0</v>
      </c>
      <c r="S47">
        <f>SmtRes!AC176</f>
        <v>0</v>
      </c>
      <c r="T47">
        <f>ROUND(ROUND(Q47*Source!I164, 2)*SmtRes!AK176, 2)</f>
        <v>0</v>
      </c>
      <c r="U47">
        <f>SmtRes!X176</f>
        <v>-437906794</v>
      </c>
      <c r="V47">
        <v>703382810</v>
      </c>
      <c r="W47">
        <v>-765046760</v>
      </c>
      <c r="X47">
        <v>3</v>
      </c>
    </row>
    <row r="48" spans="1:24">
      <c r="A48">
        <f>Source!A201</f>
        <v>4</v>
      </c>
      <c r="B48">
        <v>201</v>
      </c>
      <c r="G48" t="str">
        <f>Source!G201</f>
        <v>4.Система ВД4 (оборудование)</v>
      </c>
    </row>
    <row r="49" spans="1:24">
      <c r="A49">
        <v>20</v>
      </c>
      <c r="B49">
        <v>189</v>
      </c>
      <c r="C49">
        <v>3</v>
      </c>
      <c r="D49">
        <v>0</v>
      </c>
      <c r="E49">
        <f>SmtRes!AV189</f>
        <v>0</v>
      </c>
      <c r="F49" t="str">
        <f>SmtRes!I189</f>
        <v>01.7.19.04-0031</v>
      </c>
      <c r="G49" t="str">
        <f>SmtRes!K189</f>
        <v>Прокладки резиновые (пластина техническая прессованная)</v>
      </c>
      <c r="H49" t="str">
        <f>SmtRes!O189</f>
        <v>кг</v>
      </c>
      <c r="I49">
        <f>SmtRes!Y189*Source!I205</f>
        <v>0.88200000000000001</v>
      </c>
      <c r="J49">
        <f>SmtRes!AO189</f>
        <v>1</v>
      </c>
      <c r="K49">
        <f>SmtRes!AE189</f>
        <v>23.09</v>
      </c>
      <c r="L49">
        <f>SmtRes!DB189</f>
        <v>20.37</v>
      </c>
      <c r="M49">
        <f>ROUND(ROUND(L49*Source!I205, 2)*1, 2)</f>
        <v>20.37</v>
      </c>
      <c r="N49">
        <f>SmtRes!AA189</f>
        <v>23.09</v>
      </c>
      <c r="O49">
        <f>ROUND(ROUND(L49*Source!I205, 2)*SmtRes!DA189, 2)</f>
        <v>20.37</v>
      </c>
      <c r="P49">
        <f>SmtRes!AG189</f>
        <v>0</v>
      </c>
      <c r="Q49">
        <f>SmtRes!DC189</f>
        <v>0</v>
      </c>
      <c r="R49">
        <f>ROUND(ROUND(Q49*Source!I205, 2)*1, 2)</f>
        <v>0</v>
      </c>
      <c r="S49">
        <f>SmtRes!AC189</f>
        <v>0</v>
      </c>
      <c r="T49">
        <f>ROUND(ROUND(Q49*Source!I205, 2)*SmtRes!AK189, 2)</f>
        <v>0</v>
      </c>
      <c r="U49">
        <f>SmtRes!X189</f>
        <v>-731615568</v>
      </c>
      <c r="V49">
        <v>650327051</v>
      </c>
      <c r="W49">
        <v>967136855</v>
      </c>
      <c r="X49">
        <v>3</v>
      </c>
    </row>
    <row r="50" spans="1:24">
      <c r="A50">
        <v>20</v>
      </c>
      <c r="B50">
        <v>188</v>
      </c>
      <c r="C50">
        <v>3</v>
      </c>
      <c r="D50">
        <v>0</v>
      </c>
      <c r="E50">
        <f>SmtRes!AV188</f>
        <v>0</v>
      </c>
      <c r="F50" t="str">
        <f>SmtRes!I188</f>
        <v>01.7.15.03-0041</v>
      </c>
      <c r="G50" t="str">
        <f>SmtRes!K188</f>
        <v>Болты с гайками и шайбами строительные</v>
      </c>
      <c r="H50" t="str">
        <f>SmtRes!O188</f>
        <v>т</v>
      </c>
      <c r="I50">
        <f>SmtRes!Y188*Source!I205</f>
        <v>2.4000000000000001E-4</v>
      </c>
      <c r="J50">
        <f>SmtRes!AO188</f>
        <v>1</v>
      </c>
      <c r="K50">
        <f>SmtRes!AE188</f>
        <v>9040.01</v>
      </c>
      <c r="L50">
        <f>SmtRes!DB188</f>
        <v>2.17</v>
      </c>
      <c r="M50">
        <f>ROUND(ROUND(L50*Source!I205, 2)*1, 2)</f>
        <v>2.17</v>
      </c>
      <c r="N50">
        <f>SmtRes!AA188</f>
        <v>9040.01</v>
      </c>
      <c r="O50">
        <f>ROUND(ROUND(L50*Source!I205, 2)*SmtRes!DA188, 2)</f>
        <v>2.17</v>
      </c>
      <c r="P50">
        <f>SmtRes!AG188</f>
        <v>0</v>
      </c>
      <c r="Q50">
        <f>SmtRes!DC188</f>
        <v>0</v>
      </c>
      <c r="R50">
        <f>ROUND(ROUND(Q50*Source!I205, 2)*1, 2)</f>
        <v>0</v>
      </c>
      <c r="S50">
        <f>SmtRes!AC188</f>
        <v>0</v>
      </c>
      <c r="T50">
        <f>ROUND(ROUND(Q50*Source!I205, 2)*SmtRes!AK188, 2)</f>
        <v>0</v>
      </c>
      <c r="U50">
        <f>SmtRes!X188</f>
        <v>-437906794</v>
      </c>
      <c r="V50">
        <v>703382810</v>
      </c>
      <c r="W50">
        <v>-765046760</v>
      </c>
      <c r="X50">
        <v>3</v>
      </c>
    </row>
    <row r="51" spans="1:24">
      <c r="A51">
        <f>Source!A207</f>
        <v>17</v>
      </c>
      <c r="B51">
        <v>207</v>
      </c>
      <c r="C51">
        <v>3</v>
      </c>
      <c r="D51">
        <f>Source!BI207</f>
        <v>1</v>
      </c>
      <c r="E51">
        <f>Source!FS207</f>
        <v>0</v>
      </c>
      <c r="F51" t="str">
        <f>Source!F207</f>
        <v>01.7.15.02-0051</v>
      </c>
      <c r="G51" t="str">
        <f>Source!G207</f>
        <v>Болты анкерные</v>
      </c>
      <c r="H51" t="str">
        <f>Source!H207</f>
        <v>т</v>
      </c>
      <c r="I51">
        <f>Source!I207</f>
        <v>5.3E-3</v>
      </c>
      <c r="J51">
        <v>1</v>
      </c>
      <c r="K51">
        <f>Source!AC207</f>
        <v>10068</v>
      </c>
      <c r="M51">
        <f>ROUND(K51*I51, 2)</f>
        <v>53.36</v>
      </c>
      <c r="N51">
        <f>Source!AC207*IF(Source!BC207&lt;&gt; 0, Source!BC207, 1)</f>
        <v>10068</v>
      </c>
      <c r="O51">
        <f>ROUND(N51*I51, 2)</f>
        <v>53.36</v>
      </c>
      <c r="P51">
        <f>Source!AE207</f>
        <v>0</v>
      </c>
      <c r="R51">
        <f>ROUND(P51*I51, 2)</f>
        <v>0</v>
      </c>
      <c r="S51">
        <f>Source!AE207*IF(Source!BS207&lt;&gt; 0, Source!BS207, 1)</f>
        <v>0</v>
      </c>
      <c r="T51">
        <f>ROUND(S51*I51, 2)</f>
        <v>0</v>
      </c>
      <c r="U51">
        <f>Source!GF207</f>
        <v>960438781</v>
      </c>
      <c r="V51">
        <v>-202943217</v>
      </c>
      <c r="W51">
        <v>-1114805442</v>
      </c>
      <c r="X51">
        <v>3</v>
      </c>
    </row>
    <row r="52" spans="1:24">
      <c r="A52">
        <v>20</v>
      </c>
      <c r="B52">
        <v>203</v>
      </c>
      <c r="C52">
        <v>3</v>
      </c>
      <c r="D52">
        <v>0</v>
      </c>
      <c r="E52">
        <f>SmtRes!AV203</f>
        <v>0</v>
      </c>
      <c r="F52" t="str">
        <f>SmtRes!I203</f>
        <v>01.7.19.04-0031</v>
      </c>
      <c r="G52" t="str">
        <f>SmtRes!K203</f>
        <v>Прокладки резиновые (пластина техническая прессованная)</v>
      </c>
      <c r="H52" t="str">
        <f>SmtRes!O203</f>
        <v>кг</v>
      </c>
      <c r="I52">
        <f>SmtRes!Y203*Source!I211</f>
        <v>2.2400000000000002</v>
      </c>
      <c r="J52">
        <f>SmtRes!AO203</f>
        <v>1</v>
      </c>
      <c r="K52">
        <f>SmtRes!AE203</f>
        <v>23.09</v>
      </c>
      <c r="L52">
        <f>SmtRes!DB203</f>
        <v>51.72</v>
      </c>
      <c r="M52">
        <f>ROUND(ROUND(L52*Source!I211, 2)*1, 2)</f>
        <v>51.72</v>
      </c>
      <c r="N52">
        <f>SmtRes!AA203</f>
        <v>23.09</v>
      </c>
      <c r="O52">
        <f>ROUND(ROUND(L52*Source!I211, 2)*SmtRes!DA203, 2)</f>
        <v>51.72</v>
      </c>
      <c r="P52">
        <f>SmtRes!AG203</f>
        <v>0</v>
      </c>
      <c r="Q52">
        <f>SmtRes!DC203</f>
        <v>0</v>
      </c>
      <c r="R52">
        <f>ROUND(ROUND(Q52*Source!I211, 2)*1, 2)</f>
        <v>0</v>
      </c>
      <c r="S52">
        <f>SmtRes!AC203</f>
        <v>0</v>
      </c>
      <c r="T52">
        <f>ROUND(ROUND(Q52*Source!I211, 2)*SmtRes!AK203, 2)</f>
        <v>0</v>
      </c>
      <c r="U52">
        <f>SmtRes!X203</f>
        <v>-731615568</v>
      </c>
      <c r="V52">
        <v>650327051</v>
      </c>
      <c r="W52">
        <v>967136855</v>
      </c>
      <c r="X52">
        <v>3</v>
      </c>
    </row>
    <row r="53" spans="1:24">
      <c r="A53">
        <v>20</v>
      </c>
      <c r="B53">
        <v>202</v>
      </c>
      <c r="C53">
        <v>3</v>
      </c>
      <c r="D53">
        <v>0</v>
      </c>
      <c r="E53">
        <f>SmtRes!AV202</f>
        <v>0</v>
      </c>
      <c r="F53" t="str">
        <f>SmtRes!I202</f>
        <v>01.7.15.03-0041</v>
      </c>
      <c r="G53" t="str">
        <f>SmtRes!K202</f>
        <v>Болты с гайками и шайбами строительные</v>
      </c>
      <c r="H53" t="str">
        <f>SmtRes!O202</f>
        <v>т</v>
      </c>
      <c r="I53">
        <f>SmtRes!Y202*Source!I211</f>
        <v>1.6999999999999999E-3</v>
      </c>
      <c r="J53">
        <f>SmtRes!AO202</f>
        <v>1</v>
      </c>
      <c r="K53">
        <f>SmtRes!AE202</f>
        <v>9040.01</v>
      </c>
      <c r="L53">
        <f>SmtRes!DB202</f>
        <v>15.37</v>
      </c>
      <c r="M53">
        <f>ROUND(ROUND(L53*Source!I211, 2)*1, 2)</f>
        <v>15.37</v>
      </c>
      <c r="N53">
        <f>SmtRes!AA202</f>
        <v>9040.01</v>
      </c>
      <c r="O53">
        <f>ROUND(ROUND(L53*Source!I211, 2)*SmtRes!DA202, 2)</f>
        <v>15.37</v>
      </c>
      <c r="P53">
        <f>SmtRes!AG202</f>
        <v>0</v>
      </c>
      <c r="Q53">
        <f>SmtRes!DC202</f>
        <v>0</v>
      </c>
      <c r="R53">
        <f>ROUND(ROUND(Q53*Source!I211, 2)*1, 2)</f>
        <v>0</v>
      </c>
      <c r="S53">
        <f>SmtRes!AC202</f>
        <v>0</v>
      </c>
      <c r="T53">
        <f>ROUND(ROUND(Q53*Source!I211, 2)*SmtRes!AK202, 2)</f>
        <v>0</v>
      </c>
      <c r="U53">
        <f>SmtRes!X202</f>
        <v>-437906794</v>
      </c>
      <c r="V53">
        <v>703382810</v>
      </c>
      <c r="W53">
        <v>-765046760</v>
      </c>
      <c r="X53">
        <v>3</v>
      </c>
    </row>
    <row r="54" spans="1:24">
      <c r="A54">
        <v>20</v>
      </c>
      <c r="B54">
        <v>220</v>
      </c>
      <c r="C54">
        <v>3</v>
      </c>
      <c r="D54">
        <v>0</v>
      </c>
      <c r="E54">
        <f>SmtRes!AV220</f>
        <v>0</v>
      </c>
      <c r="F54" t="str">
        <f>SmtRes!I220</f>
        <v>14.5.05.02-0001</v>
      </c>
      <c r="G54" t="str">
        <f>SmtRes!K220</f>
        <v>Олифа натуральная</v>
      </c>
      <c r="H54" t="str">
        <f>SmtRes!O220</f>
        <v>кг</v>
      </c>
      <c r="I54">
        <f>SmtRes!Y220*Source!I215</f>
        <v>1E-3</v>
      </c>
      <c r="J54">
        <f>SmtRes!AO220</f>
        <v>1</v>
      </c>
      <c r="K54">
        <f>SmtRes!AE220</f>
        <v>32.6</v>
      </c>
      <c r="L54">
        <f>SmtRes!DB220</f>
        <v>0.33</v>
      </c>
      <c r="M54">
        <f>ROUND(ROUND(L54*Source!I215, 2)*1, 2)</f>
        <v>0.03</v>
      </c>
      <c r="N54">
        <f>SmtRes!AA220</f>
        <v>32.6</v>
      </c>
      <c r="O54">
        <f>ROUND(ROUND(L54*Source!I215, 2)*SmtRes!DA220, 2)</f>
        <v>0.03</v>
      </c>
      <c r="P54">
        <f>SmtRes!AG220</f>
        <v>0</v>
      </c>
      <c r="Q54">
        <f>SmtRes!DC220</f>
        <v>0</v>
      </c>
      <c r="R54">
        <f>ROUND(ROUND(Q54*Source!I215, 2)*1, 2)</f>
        <v>0</v>
      </c>
      <c r="S54">
        <f>SmtRes!AC220</f>
        <v>0</v>
      </c>
      <c r="T54">
        <f>ROUND(ROUND(Q54*Source!I215, 2)*SmtRes!AK220, 2)</f>
        <v>0</v>
      </c>
      <c r="U54">
        <f>SmtRes!X220</f>
        <v>-608190322</v>
      </c>
      <c r="V54">
        <v>-1688712531</v>
      </c>
      <c r="W54">
        <v>-1727036513</v>
      </c>
      <c r="X54">
        <v>3</v>
      </c>
    </row>
    <row r="55" spans="1:24">
      <c r="A55">
        <v>20</v>
      </c>
      <c r="B55">
        <v>219</v>
      </c>
      <c r="C55">
        <v>3</v>
      </c>
      <c r="D55">
        <v>0</v>
      </c>
      <c r="E55">
        <f>SmtRes!AV219</f>
        <v>0</v>
      </c>
      <c r="F55" t="str">
        <f>SmtRes!I219</f>
        <v>14.4.02.04-0141</v>
      </c>
      <c r="G55" t="str">
        <f>SmtRes!K219</f>
        <v>Краски масляные земляные марки МА-0115 мумия, сурик железный</v>
      </c>
      <c r="H55" t="str">
        <f>SmtRes!O219</f>
        <v>т</v>
      </c>
      <c r="I55">
        <f>SmtRes!Y219*Source!I215</f>
        <v>1.0000000000000002E-6</v>
      </c>
      <c r="J55">
        <f>SmtRes!AO219</f>
        <v>1</v>
      </c>
      <c r="K55">
        <f>SmtRes!AE219</f>
        <v>15119</v>
      </c>
      <c r="L55">
        <f>SmtRes!DB219</f>
        <v>0.15</v>
      </c>
      <c r="M55">
        <f>ROUND(ROUND(L55*Source!I215, 2)*1, 2)</f>
        <v>0.02</v>
      </c>
      <c r="N55">
        <f>SmtRes!AA219</f>
        <v>15119</v>
      </c>
      <c r="O55">
        <f>ROUND(ROUND(L55*Source!I215, 2)*SmtRes!DA219, 2)</f>
        <v>0.02</v>
      </c>
      <c r="P55">
        <f>SmtRes!AG219</f>
        <v>0</v>
      </c>
      <c r="Q55">
        <f>SmtRes!DC219</f>
        <v>0</v>
      </c>
      <c r="R55">
        <f>ROUND(ROUND(Q55*Source!I215, 2)*1, 2)</f>
        <v>0</v>
      </c>
      <c r="S55">
        <f>SmtRes!AC219</f>
        <v>0</v>
      </c>
      <c r="T55">
        <f>ROUND(ROUND(Q55*Source!I215, 2)*SmtRes!AK219, 2)</f>
        <v>0</v>
      </c>
      <c r="U55">
        <f>SmtRes!X219</f>
        <v>570223526</v>
      </c>
      <c r="V55">
        <v>-1228803279</v>
      </c>
      <c r="W55">
        <v>-214561499</v>
      </c>
      <c r="X55">
        <v>3</v>
      </c>
    </row>
    <row r="56" spans="1:24">
      <c r="A56">
        <v>20</v>
      </c>
      <c r="B56">
        <v>218</v>
      </c>
      <c r="C56">
        <v>3</v>
      </c>
      <c r="D56">
        <v>0</v>
      </c>
      <c r="E56">
        <f>SmtRes!AV218</f>
        <v>0</v>
      </c>
      <c r="F56" t="str">
        <f>SmtRes!I218</f>
        <v>01.7.19.04-0031</v>
      </c>
      <c r="G56" t="str">
        <f>SmtRes!K218</f>
        <v>Прокладки резиновые (пластина техническая прессованная)</v>
      </c>
      <c r="H56" t="str">
        <f>SmtRes!O218</f>
        <v>кг</v>
      </c>
      <c r="I56">
        <f>SmtRes!Y218*Source!I215</f>
        <v>1.1500000000000001</v>
      </c>
      <c r="J56">
        <f>SmtRes!AO218</f>
        <v>1</v>
      </c>
      <c r="K56">
        <f>SmtRes!AE218</f>
        <v>23.09</v>
      </c>
      <c r="L56">
        <f>SmtRes!DB218</f>
        <v>265.54000000000002</v>
      </c>
      <c r="M56">
        <f>ROUND(ROUND(L56*Source!I215, 2)*1, 2)</f>
        <v>26.55</v>
      </c>
      <c r="N56">
        <f>SmtRes!AA218</f>
        <v>23.09</v>
      </c>
      <c r="O56">
        <f>ROUND(ROUND(L56*Source!I215, 2)*SmtRes!DA218, 2)</f>
        <v>26.55</v>
      </c>
      <c r="P56">
        <f>SmtRes!AG218</f>
        <v>0</v>
      </c>
      <c r="Q56">
        <f>SmtRes!DC218</f>
        <v>0</v>
      </c>
      <c r="R56">
        <f>ROUND(ROUND(Q56*Source!I215, 2)*1, 2)</f>
        <v>0</v>
      </c>
      <c r="S56">
        <f>SmtRes!AC218</f>
        <v>0</v>
      </c>
      <c r="T56">
        <f>ROUND(ROUND(Q56*Source!I215, 2)*SmtRes!AK218, 2)</f>
        <v>0</v>
      </c>
      <c r="U56">
        <f>SmtRes!X218</f>
        <v>-731615568</v>
      </c>
      <c r="V56">
        <v>650327051</v>
      </c>
      <c r="W56">
        <v>967136855</v>
      </c>
      <c r="X56">
        <v>3</v>
      </c>
    </row>
    <row r="57" spans="1:24">
      <c r="A57">
        <v>20</v>
      </c>
      <c r="B57">
        <v>217</v>
      </c>
      <c r="C57">
        <v>3</v>
      </c>
      <c r="D57">
        <v>0</v>
      </c>
      <c r="E57">
        <f>SmtRes!AV217</f>
        <v>0</v>
      </c>
      <c r="F57" t="str">
        <f>SmtRes!I217</f>
        <v>01.7.15.03-0041</v>
      </c>
      <c r="G57" t="str">
        <f>SmtRes!K217</f>
        <v>Болты с гайками и шайбами строительные</v>
      </c>
      <c r="H57" t="str">
        <f>SmtRes!O217</f>
        <v>т</v>
      </c>
      <c r="I57">
        <f>SmtRes!Y217*Source!I215</f>
        <v>6.4999999999999997E-4</v>
      </c>
      <c r="J57">
        <f>SmtRes!AO217</f>
        <v>1</v>
      </c>
      <c r="K57">
        <f>SmtRes!AE217</f>
        <v>9040.01</v>
      </c>
      <c r="L57">
        <f>SmtRes!DB217</f>
        <v>58.76</v>
      </c>
      <c r="M57">
        <f>ROUND(ROUND(L57*Source!I215, 2)*1, 2)</f>
        <v>5.88</v>
      </c>
      <c r="N57">
        <f>SmtRes!AA217</f>
        <v>9040.01</v>
      </c>
      <c r="O57">
        <f>ROUND(ROUND(L57*Source!I215, 2)*SmtRes!DA217, 2)</f>
        <v>5.88</v>
      </c>
      <c r="P57">
        <f>SmtRes!AG217</f>
        <v>0</v>
      </c>
      <c r="Q57">
        <f>SmtRes!DC217</f>
        <v>0</v>
      </c>
      <c r="R57">
        <f>ROUND(ROUND(Q57*Source!I215, 2)*1, 2)</f>
        <v>0</v>
      </c>
      <c r="S57">
        <f>SmtRes!AC217</f>
        <v>0</v>
      </c>
      <c r="T57">
        <f>ROUND(ROUND(Q57*Source!I215, 2)*SmtRes!AK217, 2)</f>
        <v>0</v>
      </c>
      <c r="U57">
        <f>SmtRes!X217</f>
        <v>-437906794</v>
      </c>
      <c r="V57">
        <v>703382810</v>
      </c>
      <c r="W57">
        <v>-765046760</v>
      </c>
      <c r="X57">
        <v>3</v>
      </c>
    </row>
    <row r="58" spans="1:24">
      <c r="A58">
        <v>20</v>
      </c>
      <c r="B58">
        <v>216</v>
      </c>
      <c r="C58">
        <v>3</v>
      </c>
      <c r="D58">
        <v>0</v>
      </c>
      <c r="E58">
        <f>SmtRes!AV216</f>
        <v>0</v>
      </c>
      <c r="F58" t="str">
        <f>SmtRes!I216</f>
        <v>01.7.07.29-0101</v>
      </c>
      <c r="G58" t="str">
        <f>SmtRes!K216</f>
        <v>Очес льняной</v>
      </c>
      <c r="H58" t="str">
        <f>SmtRes!O216</f>
        <v>кг</v>
      </c>
      <c r="I58">
        <f>SmtRes!Y216*Source!I215</f>
        <v>1.0000000000000002E-6</v>
      </c>
      <c r="J58">
        <f>SmtRes!AO216</f>
        <v>1</v>
      </c>
      <c r="K58">
        <f>SmtRes!AE216</f>
        <v>37.29</v>
      </c>
      <c r="L58">
        <f>SmtRes!DB216</f>
        <v>0</v>
      </c>
      <c r="M58">
        <f>ROUND(ROUND(L58*Source!I215, 2)*1, 2)</f>
        <v>0</v>
      </c>
      <c r="N58">
        <f>SmtRes!AA216</f>
        <v>37.29</v>
      </c>
      <c r="O58">
        <f>ROUND(ROUND(L58*Source!I215, 2)*SmtRes!DA216, 2)</f>
        <v>0</v>
      </c>
      <c r="P58">
        <f>SmtRes!AG216</f>
        <v>0</v>
      </c>
      <c r="Q58">
        <f>SmtRes!DC216</f>
        <v>0</v>
      </c>
      <c r="R58">
        <f>ROUND(ROUND(Q58*Source!I215, 2)*1, 2)</f>
        <v>0</v>
      </c>
      <c r="S58">
        <f>SmtRes!AC216</f>
        <v>0</v>
      </c>
      <c r="T58">
        <f>ROUND(ROUND(Q58*Source!I215, 2)*SmtRes!AK216, 2)</f>
        <v>0</v>
      </c>
      <c r="U58">
        <f>SmtRes!X216</f>
        <v>-490687590</v>
      </c>
      <c r="V58">
        <v>1125301769</v>
      </c>
      <c r="W58">
        <v>-856645175</v>
      </c>
      <c r="X58">
        <v>3</v>
      </c>
    </row>
    <row r="59" spans="1:24">
      <c r="A59">
        <v>20</v>
      </c>
      <c r="B59">
        <v>235</v>
      </c>
      <c r="C59">
        <v>3</v>
      </c>
      <c r="D59">
        <v>0</v>
      </c>
      <c r="E59">
        <f>SmtRes!AV235</f>
        <v>0</v>
      </c>
      <c r="F59" t="str">
        <f>SmtRes!I235</f>
        <v>01.7.19.04-0031</v>
      </c>
      <c r="G59" t="str">
        <f>SmtRes!K235</f>
        <v>Прокладки резиновые (пластина техническая прессованная)</v>
      </c>
      <c r="H59" t="str">
        <f>SmtRes!O235</f>
        <v>кг</v>
      </c>
      <c r="I59">
        <f>SmtRes!Y235*Source!I219</f>
        <v>0.128</v>
      </c>
      <c r="J59">
        <f>SmtRes!AO235</f>
        <v>1</v>
      </c>
      <c r="K59">
        <f>SmtRes!AE235</f>
        <v>23.09</v>
      </c>
      <c r="L59">
        <f>SmtRes!DB235</f>
        <v>1.85</v>
      </c>
      <c r="M59">
        <f>ROUND(ROUND(L59*Source!I219, 2)*1, 2)</f>
        <v>2.96</v>
      </c>
      <c r="N59">
        <f>SmtRes!AA235</f>
        <v>23.09</v>
      </c>
      <c r="O59">
        <f>ROUND(ROUND(L59*Source!I219, 2)*SmtRes!DA235, 2)</f>
        <v>2.96</v>
      </c>
      <c r="P59">
        <f>SmtRes!AG235</f>
        <v>0</v>
      </c>
      <c r="Q59">
        <f>SmtRes!DC235</f>
        <v>0</v>
      </c>
      <c r="R59">
        <f>ROUND(ROUND(Q59*Source!I219, 2)*1, 2)</f>
        <v>0</v>
      </c>
      <c r="S59">
        <f>SmtRes!AC235</f>
        <v>0</v>
      </c>
      <c r="T59">
        <f>ROUND(ROUND(Q59*Source!I219, 2)*SmtRes!AK235, 2)</f>
        <v>0</v>
      </c>
      <c r="U59">
        <f>SmtRes!X235</f>
        <v>-731615568</v>
      </c>
      <c r="V59">
        <v>650327051</v>
      </c>
      <c r="W59">
        <v>967136855</v>
      </c>
      <c r="X59">
        <v>3</v>
      </c>
    </row>
    <row r="60" spans="1:24">
      <c r="A60">
        <v>20</v>
      </c>
      <c r="B60">
        <v>234</v>
      </c>
      <c r="C60">
        <v>3</v>
      </c>
      <c r="D60">
        <v>0</v>
      </c>
      <c r="E60">
        <f>SmtRes!AV234</f>
        <v>0</v>
      </c>
      <c r="F60" t="str">
        <f>SmtRes!I234</f>
        <v>01.7.15.03-0041</v>
      </c>
      <c r="G60" t="str">
        <f>SmtRes!K234</f>
        <v>Болты с гайками и шайбами строительные</v>
      </c>
      <c r="H60" t="str">
        <f>SmtRes!O234</f>
        <v>т</v>
      </c>
      <c r="I60">
        <f>SmtRes!Y234*Source!I219</f>
        <v>3.2000000000000003E-4</v>
      </c>
      <c r="J60">
        <f>SmtRes!AO234</f>
        <v>1</v>
      </c>
      <c r="K60">
        <f>SmtRes!AE234</f>
        <v>9040.01</v>
      </c>
      <c r="L60">
        <f>SmtRes!DB234</f>
        <v>1.81</v>
      </c>
      <c r="M60">
        <f>ROUND(ROUND(L60*Source!I219, 2)*1, 2)</f>
        <v>2.9</v>
      </c>
      <c r="N60">
        <f>SmtRes!AA234</f>
        <v>9040.01</v>
      </c>
      <c r="O60">
        <f>ROUND(ROUND(L60*Source!I219, 2)*SmtRes!DA234, 2)</f>
        <v>2.9</v>
      </c>
      <c r="P60">
        <f>SmtRes!AG234</f>
        <v>0</v>
      </c>
      <c r="Q60">
        <f>SmtRes!DC234</f>
        <v>0</v>
      </c>
      <c r="R60">
        <f>ROUND(ROUND(Q60*Source!I219, 2)*1, 2)</f>
        <v>0</v>
      </c>
      <c r="S60">
        <f>SmtRes!AC234</f>
        <v>0</v>
      </c>
      <c r="T60">
        <f>ROUND(ROUND(Q60*Source!I219, 2)*SmtRes!AK234, 2)</f>
        <v>0</v>
      </c>
      <c r="U60">
        <f>SmtRes!X234</f>
        <v>-437906794</v>
      </c>
      <c r="V60">
        <v>703382810</v>
      </c>
      <c r="W60">
        <v>-765046760</v>
      </c>
      <c r="X60">
        <v>3</v>
      </c>
    </row>
    <row r="61" spans="1:24">
      <c r="A61">
        <f>Source!A256</f>
        <v>4</v>
      </c>
      <c r="B61">
        <v>256</v>
      </c>
      <c r="G61" t="str">
        <f>Source!G256</f>
        <v>5.Система ПД1 (оборудование)</v>
      </c>
    </row>
    <row r="62" spans="1:24">
      <c r="A62">
        <v>20</v>
      </c>
      <c r="B62">
        <v>247</v>
      </c>
      <c r="C62">
        <v>3</v>
      </c>
      <c r="D62">
        <v>0</v>
      </c>
      <c r="E62">
        <f>SmtRes!AV247</f>
        <v>0</v>
      </c>
      <c r="F62" t="str">
        <f>SmtRes!I247</f>
        <v>01.7.19.04-0031</v>
      </c>
      <c r="G62" t="str">
        <f>SmtRes!K247</f>
        <v>Прокладки резиновые (пластина техническая прессованная)</v>
      </c>
      <c r="H62" t="str">
        <f>SmtRes!O247</f>
        <v>кг</v>
      </c>
      <c r="I62">
        <f>SmtRes!Y247*Source!I260</f>
        <v>0.06</v>
      </c>
      <c r="J62">
        <f>SmtRes!AO247</f>
        <v>1</v>
      </c>
      <c r="K62">
        <f>SmtRes!AE247</f>
        <v>23.09</v>
      </c>
      <c r="L62">
        <f>SmtRes!DB247</f>
        <v>1.39</v>
      </c>
      <c r="M62">
        <f>ROUND(ROUND(L62*Source!I260, 2)*1, 2)</f>
        <v>1.39</v>
      </c>
      <c r="N62">
        <f>SmtRes!AA247</f>
        <v>23.09</v>
      </c>
      <c r="O62">
        <f>ROUND(ROUND(L62*Source!I260, 2)*SmtRes!DA247, 2)</f>
        <v>1.39</v>
      </c>
      <c r="P62">
        <f>SmtRes!AG247</f>
        <v>0</v>
      </c>
      <c r="Q62">
        <f>SmtRes!DC247</f>
        <v>0</v>
      </c>
      <c r="R62">
        <f>ROUND(ROUND(Q62*Source!I260, 2)*1, 2)</f>
        <v>0</v>
      </c>
      <c r="S62">
        <f>SmtRes!AC247</f>
        <v>0</v>
      </c>
      <c r="T62">
        <f>ROUND(ROUND(Q62*Source!I260, 2)*SmtRes!AK247, 2)</f>
        <v>0</v>
      </c>
      <c r="U62">
        <f>SmtRes!X247</f>
        <v>-731615568</v>
      </c>
      <c r="V62">
        <v>650327051</v>
      </c>
      <c r="W62">
        <v>967136855</v>
      </c>
      <c r="X62">
        <v>3</v>
      </c>
    </row>
    <row r="63" spans="1:24">
      <c r="A63">
        <v>20</v>
      </c>
      <c r="B63">
        <v>246</v>
      </c>
      <c r="C63">
        <v>3</v>
      </c>
      <c r="D63">
        <v>0</v>
      </c>
      <c r="E63">
        <f>SmtRes!AV246</f>
        <v>0</v>
      </c>
      <c r="F63" t="str">
        <f>SmtRes!I246</f>
        <v>01.7.15.03-0041</v>
      </c>
      <c r="G63" t="str">
        <f>SmtRes!K246</f>
        <v>Болты с гайками и шайбами строительные</v>
      </c>
      <c r="H63" t="str">
        <f>SmtRes!O246</f>
        <v>т</v>
      </c>
      <c r="I63">
        <f>SmtRes!Y246*Source!I260</f>
        <v>6.9999999999999994E-5</v>
      </c>
      <c r="J63">
        <f>SmtRes!AO246</f>
        <v>1</v>
      </c>
      <c r="K63">
        <f>SmtRes!AE246</f>
        <v>9040.01</v>
      </c>
      <c r="L63">
        <f>SmtRes!DB246</f>
        <v>0.63</v>
      </c>
      <c r="M63">
        <f>ROUND(ROUND(L63*Source!I260, 2)*1, 2)</f>
        <v>0.63</v>
      </c>
      <c r="N63">
        <f>SmtRes!AA246</f>
        <v>9040.01</v>
      </c>
      <c r="O63">
        <f>ROUND(ROUND(L63*Source!I260, 2)*SmtRes!DA246, 2)</f>
        <v>0.63</v>
      </c>
      <c r="P63">
        <f>SmtRes!AG246</f>
        <v>0</v>
      </c>
      <c r="Q63">
        <f>SmtRes!DC246</f>
        <v>0</v>
      </c>
      <c r="R63">
        <f>ROUND(ROUND(Q63*Source!I260, 2)*1, 2)</f>
        <v>0</v>
      </c>
      <c r="S63">
        <f>SmtRes!AC246</f>
        <v>0</v>
      </c>
      <c r="T63">
        <f>ROUND(ROUND(Q63*Source!I260, 2)*SmtRes!AK246, 2)</f>
        <v>0</v>
      </c>
      <c r="U63">
        <f>SmtRes!X246</f>
        <v>-437906794</v>
      </c>
      <c r="V63">
        <v>703382810</v>
      </c>
      <c r="W63">
        <v>-765046760</v>
      </c>
      <c r="X63">
        <v>3</v>
      </c>
    </row>
    <row r="64" spans="1:24">
      <c r="A64">
        <f>Source!A262</f>
        <v>17</v>
      </c>
      <c r="B64">
        <v>262</v>
      </c>
      <c r="C64">
        <v>3</v>
      </c>
      <c r="D64">
        <f>Source!BI262</f>
        <v>1</v>
      </c>
      <c r="E64">
        <f>Source!FS262</f>
        <v>0</v>
      </c>
      <c r="F64" t="str">
        <f>Source!F262</f>
        <v>01.7.15.02-0051</v>
      </c>
      <c r="G64" t="str">
        <f>Source!G262</f>
        <v>Болты анкерные</v>
      </c>
      <c r="H64" t="str">
        <f>Source!H262</f>
        <v>т</v>
      </c>
      <c r="I64">
        <f>Source!I262</f>
        <v>9.4000000000000004E-3</v>
      </c>
      <c r="J64">
        <v>1</v>
      </c>
      <c r="K64">
        <f>Source!AC262</f>
        <v>10068</v>
      </c>
      <c r="M64">
        <f>ROUND(K64*I64, 2)</f>
        <v>94.64</v>
      </c>
      <c r="N64">
        <f>Source!AC262*IF(Source!BC262&lt;&gt; 0, Source!BC262, 1)</f>
        <v>10068</v>
      </c>
      <c r="O64">
        <f>ROUND(N64*I64, 2)</f>
        <v>94.64</v>
      </c>
      <c r="P64">
        <f>Source!AE262</f>
        <v>0</v>
      </c>
      <c r="R64">
        <f>ROUND(P64*I64, 2)</f>
        <v>0</v>
      </c>
      <c r="S64">
        <f>Source!AE262*IF(Source!BS262&lt;&gt; 0, Source!BS262, 1)</f>
        <v>0</v>
      </c>
      <c r="T64">
        <f>ROUND(S64*I64, 2)</f>
        <v>0</v>
      </c>
      <c r="U64">
        <f>Source!GF262</f>
        <v>960438781</v>
      </c>
      <c r="V64">
        <v>-202943217</v>
      </c>
      <c r="W64">
        <v>-1114805442</v>
      </c>
      <c r="X64">
        <v>3</v>
      </c>
    </row>
    <row r="65" spans="1:24">
      <c r="A65">
        <v>20</v>
      </c>
      <c r="B65">
        <v>259</v>
      </c>
      <c r="C65">
        <v>3</v>
      </c>
      <c r="D65">
        <v>0</v>
      </c>
      <c r="E65">
        <f>SmtRes!AV259</f>
        <v>0</v>
      </c>
      <c r="F65" t="str">
        <f>SmtRes!I259</f>
        <v>01.7.19.04-0031</v>
      </c>
      <c r="G65" t="str">
        <f>SmtRes!K259</f>
        <v>Прокладки резиновые (пластина техническая прессованная)</v>
      </c>
      <c r="H65" t="str">
        <f>SmtRes!O259</f>
        <v>кг</v>
      </c>
      <c r="I65">
        <f>SmtRes!Y259*Source!I266</f>
        <v>1.9782000000000001E-2</v>
      </c>
      <c r="J65">
        <f>SmtRes!AO259</f>
        <v>1</v>
      </c>
      <c r="K65">
        <f>SmtRes!AE259</f>
        <v>23.09</v>
      </c>
      <c r="L65">
        <f>SmtRes!DB259</f>
        <v>1.85</v>
      </c>
      <c r="M65">
        <f>ROUND(ROUND(L65*Source!I266, 2)*1, 2)</f>
        <v>0.46</v>
      </c>
      <c r="N65">
        <f>SmtRes!AA259</f>
        <v>23.09</v>
      </c>
      <c r="O65">
        <f>ROUND(ROUND(L65*Source!I266, 2)*SmtRes!DA259, 2)</f>
        <v>0.46</v>
      </c>
      <c r="P65">
        <f>SmtRes!AG259</f>
        <v>0</v>
      </c>
      <c r="Q65">
        <f>SmtRes!DC259</f>
        <v>0</v>
      </c>
      <c r="R65">
        <f>ROUND(ROUND(Q65*Source!I266, 2)*1, 2)</f>
        <v>0</v>
      </c>
      <c r="S65">
        <f>SmtRes!AC259</f>
        <v>0</v>
      </c>
      <c r="T65">
        <f>ROUND(ROUND(Q65*Source!I266, 2)*SmtRes!AK259, 2)</f>
        <v>0</v>
      </c>
      <c r="U65">
        <f>SmtRes!X259</f>
        <v>-731615568</v>
      </c>
      <c r="V65">
        <v>650327051</v>
      </c>
      <c r="W65">
        <v>967136855</v>
      </c>
      <c r="X65">
        <v>3</v>
      </c>
    </row>
    <row r="66" spans="1:24">
      <c r="A66">
        <v>20</v>
      </c>
      <c r="B66">
        <v>258</v>
      </c>
      <c r="C66">
        <v>3</v>
      </c>
      <c r="D66">
        <v>0</v>
      </c>
      <c r="E66">
        <f>SmtRes!AV258</f>
        <v>0</v>
      </c>
      <c r="F66" t="str">
        <f>SmtRes!I258</f>
        <v>01.7.15.03-0041</v>
      </c>
      <c r="G66" t="str">
        <f>SmtRes!K258</f>
        <v>Болты с гайками и шайбами строительные</v>
      </c>
      <c r="H66" t="str">
        <f>SmtRes!O258</f>
        <v>т</v>
      </c>
      <c r="I66">
        <f>SmtRes!Y258*Source!I266</f>
        <v>4.9455E-5</v>
      </c>
      <c r="J66">
        <f>SmtRes!AO258</f>
        <v>1</v>
      </c>
      <c r="K66">
        <f>SmtRes!AE258</f>
        <v>9040.01</v>
      </c>
      <c r="L66">
        <f>SmtRes!DB258</f>
        <v>1.81</v>
      </c>
      <c r="M66">
        <f>ROUND(ROUND(L66*Source!I266, 2)*1, 2)</f>
        <v>0.45</v>
      </c>
      <c r="N66">
        <f>SmtRes!AA258</f>
        <v>9040.01</v>
      </c>
      <c r="O66">
        <f>ROUND(ROUND(L66*Source!I266, 2)*SmtRes!DA258, 2)</f>
        <v>0.45</v>
      </c>
      <c r="P66">
        <f>SmtRes!AG258</f>
        <v>0</v>
      </c>
      <c r="Q66">
        <f>SmtRes!DC258</f>
        <v>0</v>
      </c>
      <c r="R66">
        <f>ROUND(ROUND(Q66*Source!I266, 2)*1, 2)</f>
        <v>0</v>
      </c>
      <c r="S66">
        <f>SmtRes!AC258</f>
        <v>0</v>
      </c>
      <c r="T66">
        <f>ROUND(ROUND(Q66*Source!I266, 2)*SmtRes!AK258, 2)</f>
        <v>0</v>
      </c>
      <c r="U66">
        <f>SmtRes!X258</f>
        <v>-437906794</v>
      </c>
      <c r="V66">
        <v>703382810</v>
      </c>
      <c r="W66">
        <v>-765046760</v>
      </c>
      <c r="X66">
        <v>3</v>
      </c>
    </row>
    <row r="67" spans="1:24">
      <c r="A67">
        <v>20</v>
      </c>
      <c r="B67">
        <v>269</v>
      </c>
      <c r="C67">
        <v>3</v>
      </c>
      <c r="D67">
        <v>0</v>
      </c>
      <c r="E67">
        <f>SmtRes!AV269</f>
        <v>0</v>
      </c>
      <c r="F67" t="str">
        <f>SmtRes!I269</f>
        <v>01.7.19.04-0031</v>
      </c>
      <c r="G67" t="str">
        <f>SmtRes!K269</f>
        <v>Прокладки резиновые (пластина техническая прессованная)</v>
      </c>
      <c r="H67" t="str">
        <f>SmtRes!O269</f>
        <v>кг</v>
      </c>
      <c r="I67">
        <f>SmtRes!Y269*Source!I272</f>
        <v>0.44000000000000006</v>
      </c>
      <c r="J67">
        <f>SmtRes!AO269</f>
        <v>1</v>
      </c>
      <c r="K67">
        <f>SmtRes!AE269</f>
        <v>23.09</v>
      </c>
      <c r="L67">
        <f>SmtRes!DB269</f>
        <v>25.4</v>
      </c>
      <c r="M67">
        <f>ROUND(ROUND(L67*Source!I272, 2)*1, 2)</f>
        <v>10.16</v>
      </c>
      <c r="N67">
        <f>SmtRes!AA269</f>
        <v>23.09</v>
      </c>
      <c r="O67">
        <f>ROUND(ROUND(L67*Source!I272, 2)*SmtRes!DA269, 2)</f>
        <v>10.16</v>
      </c>
      <c r="P67">
        <f>SmtRes!AG269</f>
        <v>0</v>
      </c>
      <c r="Q67">
        <f>SmtRes!DC269</f>
        <v>0</v>
      </c>
      <c r="R67">
        <f>ROUND(ROUND(Q67*Source!I272, 2)*1, 2)</f>
        <v>0</v>
      </c>
      <c r="S67">
        <f>SmtRes!AC269</f>
        <v>0</v>
      </c>
      <c r="T67">
        <f>ROUND(ROUND(Q67*Source!I272, 2)*SmtRes!AK269, 2)</f>
        <v>0</v>
      </c>
      <c r="U67">
        <f>SmtRes!X269</f>
        <v>-731615568</v>
      </c>
      <c r="V67">
        <v>650327051</v>
      </c>
      <c r="W67">
        <v>967136855</v>
      </c>
      <c r="X67">
        <v>3</v>
      </c>
    </row>
    <row r="68" spans="1:24">
      <c r="A68">
        <v>20</v>
      </c>
      <c r="B68">
        <v>268</v>
      </c>
      <c r="C68">
        <v>3</v>
      </c>
      <c r="D68">
        <v>0</v>
      </c>
      <c r="E68">
        <f>SmtRes!AV268</f>
        <v>0</v>
      </c>
      <c r="F68" t="str">
        <f>SmtRes!I268</f>
        <v>01.7.15.03-0041</v>
      </c>
      <c r="G68" t="str">
        <f>SmtRes!K268</f>
        <v>Болты с гайками и шайбами строительные</v>
      </c>
      <c r="H68" t="str">
        <f>SmtRes!O268</f>
        <v>т</v>
      </c>
      <c r="I68">
        <f>SmtRes!Y268*Source!I272</f>
        <v>1.6000000000000001E-4</v>
      </c>
      <c r="J68">
        <f>SmtRes!AO268</f>
        <v>1</v>
      </c>
      <c r="K68">
        <f>SmtRes!AE268</f>
        <v>9040.01</v>
      </c>
      <c r="L68">
        <f>SmtRes!DB268</f>
        <v>3.62</v>
      </c>
      <c r="M68">
        <f>ROUND(ROUND(L68*Source!I272, 2)*1, 2)</f>
        <v>1.45</v>
      </c>
      <c r="N68">
        <f>SmtRes!AA268</f>
        <v>9040.01</v>
      </c>
      <c r="O68">
        <f>ROUND(ROUND(L68*Source!I272, 2)*SmtRes!DA268, 2)</f>
        <v>1.45</v>
      </c>
      <c r="P68">
        <f>SmtRes!AG268</f>
        <v>0</v>
      </c>
      <c r="Q68">
        <f>SmtRes!DC268</f>
        <v>0</v>
      </c>
      <c r="R68">
        <f>ROUND(ROUND(Q68*Source!I272, 2)*1, 2)</f>
        <v>0</v>
      </c>
      <c r="S68">
        <f>SmtRes!AC268</f>
        <v>0</v>
      </c>
      <c r="T68">
        <f>ROUND(ROUND(Q68*Source!I272, 2)*SmtRes!AK268, 2)</f>
        <v>0</v>
      </c>
      <c r="U68">
        <f>SmtRes!X268</f>
        <v>-437906794</v>
      </c>
      <c r="V68">
        <v>703382810</v>
      </c>
      <c r="W68">
        <v>-765046760</v>
      </c>
      <c r="X68">
        <v>3</v>
      </c>
    </row>
    <row r="69" spans="1:24">
      <c r="A69">
        <v>20</v>
      </c>
      <c r="B69">
        <v>281</v>
      </c>
      <c r="C69">
        <v>3</v>
      </c>
      <c r="D69">
        <v>0</v>
      </c>
      <c r="E69">
        <f>SmtRes!AV281</f>
        <v>0</v>
      </c>
      <c r="F69" t="str">
        <f>SmtRes!I281</f>
        <v>18.5.08.18-0071</v>
      </c>
      <c r="G69" t="str">
        <f>SmtRes!K281</f>
        <v>Кронштейны и подставки под оборудование из сортовой стали</v>
      </c>
      <c r="H69" t="str">
        <f>SmtRes!O281</f>
        <v>кг</v>
      </c>
      <c r="I69">
        <f>SmtRes!Y281*Source!I276</f>
        <v>5.8000000000000007</v>
      </c>
      <c r="J69">
        <f>SmtRes!AO281</f>
        <v>1</v>
      </c>
      <c r="K69">
        <f>SmtRes!AE281</f>
        <v>8.52</v>
      </c>
      <c r="L69">
        <f>SmtRes!DB281</f>
        <v>852</v>
      </c>
      <c r="M69">
        <f>ROUND(ROUND(L69*Source!I276, 2)*1, 2)</f>
        <v>49.42</v>
      </c>
      <c r="N69">
        <f>SmtRes!AA281</f>
        <v>8.52</v>
      </c>
      <c r="O69">
        <f>ROUND(ROUND(L69*Source!I276, 2)*SmtRes!DA281, 2)</f>
        <v>49.42</v>
      </c>
      <c r="P69">
        <f>SmtRes!AG281</f>
        <v>0</v>
      </c>
      <c r="Q69">
        <f>SmtRes!DC281</f>
        <v>0</v>
      </c>
      <c r="R69">
        <f>ROUND(ROUND(Q69*Source!I276, 2)*1, 2)</f>
        <v>0</v>
      </c>
      <c r="S69">
        <f>SmtRes!AC281</f>
        <v>0</v>
      </c>
      <c r="T69">
        <f>ROUND(ROUND(Q69*Source!I276, 2)*SmtRes!AK281, 2)</f>
        <v>0</v>
      </c>
      <c r="U69">
        <f>SmtRes!X281</f>
        <v>-418489366</v>
      </c>
      <c r="V69">
        <v>734856981</v>
      </c>
      <c r="W69">
        <v>-1525962224</v>
      </c>
      <c r="X69">
        <v>3</v>
      </c>
    </row>
    <row r="70" spans="1:24">
      <c r="A70">
        <v>20</v>
      </c>
      <c r="B70">
        <v>280</v>
      </c>
      <c r="C70">
        <v>3</v>
      </c>
      <c r="D70">
        <v>0</v>
      </c>
      <c r="E70">
        <f>SmtRes!AV280</f>
        <v>0</v>
      </c>
      <c r="F70" t="str">
        <f>SmtRes!I280</f>
        <v>01.7.15.03-0041</v>
      </c>
      <c r="G70" t="str">
        <f>SmtRes!K280</f>
        <v>Болты с гайками и шайбами строительные</v>
      </c>
      <c r="H70" t="str">
        <f>SmtRes!O280</f>
        <v>т</v>
      </c>
      <c r="I70">
        <f>SmtRes!Y280*Source!I276</f>
        <v>4.0600000000000004E-5</v>
      </c>
      <c r="J70">
        <f>SmtRes!AO280</f>
        <v>1</v>
      </c>
      <c r="K70">
        <f>SmtRes!AE280</f>
        <v>9040.01</v>
      </c>
      <c r="L70">
        <f>SmtRes!DB280</f>
        <v>6.33</v>
      </c>
      <c r="M70">
        <f>ROUND(ROUND(L70*Source!I276, 2)*1, 2)</f>
        <v>0.37</v>
      </c>
      <c r="N70">
        <f>SmtRes!AA280</f>
        <v>9040.01</v>
      </c>
      <c r="O70">
        <f>ROUND(ROUND(L70*Source!I276, 2)*SmtRes!DA280, 2)</f>
        <v>0.37</v>
      </c>
      <c r="P70">
        <f>SmtRes!AG280</f>
        <v>0</v>
      </c>
      <c r="Q70">
        <f>SmtRes!DC280</f>
        <v>0</v>
      </c>
      <c r="R70">
        <f>ROUND(ROUND(Q70*Source!I276, 2)*1, 2)</f>
        <v>0</v>
      </c>
      <c r="S70">
        <f>SmtRes!AC280</f>
        <v>0</v>
      </c>
      <c r="T70">
        <f>ROUND(ROUND(Q70*Source!I276, 2)*SmtRes!AK280, 2)</f>
        <v>0</v>
      </c>
      <c r="U70">
        <f>SmtRes!X280</f>
        <v>-437906794</v>
      </c>
      <c r="V70">
        <v>703382810</v>
      </c>
      <c r="W70">
        <v>-765046760</v>
      </c>
      <c r="X70">
        <v>3</v>
      </c>
    </row>
    <row r="71" spans="1:24">
      <c r="A71">
        <v>20</v>
      </c>
      <c r="B71">
        <v>279</v>
      </c>
      <c r="C71">
        <v>3</v>
      </c>
      <c r="D71">
        <v>0</v>
      </c>
      <c r="E71">
        <f>SmtRes!AV279</f>
        <v>0</v>
      </c>
      <c r="F71" t="str">
        <f>SmtRes!I279</f>
        <v>01.7.11.07-0045</v>
      </c>
      <c r="G71" t="str">
        <f>SmtRes!K279</f>
        <v>Электроды диаметром 5 мм Э42А</v>
      </c>
      <c r="H71" t="str">
        <f>SmtRes!O279</f>
        <v>т</v>
      </c>
      <c r="I71">
        <f>SmtRes!Y279*Source!I276</f>
        <v>4.6400000000000003E-5</v>
      </c>
      <c r="J71">
        <f>SmtRes!AO279</f>
        <v>1</v>
      </c>
      <c r="K71">
        <f>SmtRes!AE279</f>
        <v>10362</v>
      </c>
      <c r="L71">
        <f>SmtRes!DB279</f>
        <v>8.2899999999999991</v>
      </c>
      <c r="M71">
        <f>ROUND(ROUND(L71*Source!I276, 2)*1, 2)</f>
        <v>0.48</v>
      </c>
      <c r="N71">
        <f>SmtRes!AA279</f>
        <v>10362</v>
      </c>
      <c r="O71">
        <f>ROUND(ROUND(L71*Source!I276, 2)*SmtRes!DA279, 2)</f>
        <v>0.48</v>
      </c>
      <c r="P71">
        <f>SmtRes!AG279</f>
        <v>0</v>
      </c>
      <c r="Q71">
        <f>SmtRes!DC279</f>
        <v>0</v>
      </c>
      <c r="R71">
        <f>ROUND(ROUND(Q71*Source!I276, 2)*1, 2)</f>
        <v>0</v>
      </c>
      <c r="S71">
        <f>SmtRes!AC279</f>
        <v>0</v>
      </c>
      <c r="T71">
        <f>ROUND(ROUND(Q71*Source!I276, 2)*SmtRes!AK279, 2)</f>
        <v>0</v>
      </c>
      <c r="U71">
        <f>SmtRes!X279</f>
        <v>-1068056325</v>
      </c>
      <c r="V71">
        <v>-2032568227</v>
      </c>
      <c r="W71">
        <v>1948519429</v>
      </c>
      <c r="X71">
        <v>3</v>
      </c>
    </row>
    <row r="72" spans="1:24">
      <c r="A72">
        <f>Source!A278</f>
        <v>17</v>
      </c>
      <c r="B72">
        <v>278</v>
      </c>
      <c r="C72">
        <v>3</v>
      </c>
      <c r="D72">
        <f>Source!BI278</f>
        <v>1</v>
      </c>
      <c r="E72">
        <f>Source!FS278</f>
        <v>0</v>
      </c>
      <c r="F72" t="str">
        <f>Source!F278</f>
        <v>18.5.08.18-0071</v>
      </c>
      <c r="G72" t="str">
        <f>Source!G278</f>
        <v>Кронштейны и подставки под оборудование из сортовой стали</v>
      </c>
      <c r="H72" t="str">
        <f>Source!H278</f>
        <v>кг</v>
      </c>
      <c r="I72">
        <f>Source!I278</f>
        <v>-5.8</v>
      </c>
      <c r="J72">
        <v>1</v>
      </c>
      <c r="K72">
        <f>Source!AC278</f>
        <v>8.52</v>
      </c>
      <c r="M72">
        <f>ROUND(K72*I72, 2)</f>
        <v>-49.42</v>
      </c>
      <c r="N72">
        <f>Source!AC278*IF(Source!BC278&lt;&gt; 0, Source!BC278, 1)</f>
        <v>8.52</v>
      </c>
      <c r="O72">
        <f>ROUND(N72*I72, 2)</f>
        <v>-49.42</v>
      </c>
      <c r="P72">
        <f>Source!AE278</f>
        <v>0</v>
      </c>
      <c r="R72">
        <f>ROUND(P72*I72, 2)</f>
        <v>0</v>
      </c>
      <c r="S72">
        <f>Source!AE278*IF(Source!BS278&lt;&gt; 0, Source!BS278, 1)</f>
        <v>0</v>
      </c>
      <c r="T72">
        <f>ROUND(S72*I72, 2)</f>
        <v>0</v>
      </c>
      <c r="U72">
        <f>Source!GF278</f>
        <v>-418489366</v>
      </c>
      <c r="V72">
        <v>734856981</v>
      </c>
      <c r="W72">
        <v>-1525962224</v>
      </c>
      <c r="X72">
        <v>3</v>
      </c>
    </row>
    <row r="73" spans="1:24">
      <c r="A73">
        <f>Source!A313</f>
        <v>4</v>
      </c>
      <c r="B73">
        <v>313</v>
      </c>
      <c r="G73" t="str">
        <f>Source!G313</f>
        <v>6.Система ПД2.1 (оборудование)</v>
      </c>
    </row>
    <row r="74" spans="1:24">
      <c r="A74">
        <v>20</v>
      </c>
      <c r="B74">
        <v>295</v>
      </c>
      <c r="C74">
        <v>3</v>
      </c>
      <c r="D74">
        <v>0</v>
      </c>
      <c r="E74">
        <f>SmtRes!AV295</f>
        <v>0</v>
      </c>
      <c r="F74" t="str">
        <f>SmtRes!I295</f>
        <v>01.7.19.04-0031</v>
      </c>
      <c r="G74" t="str">
        <f>SmtRes!K295</f>
        <v>Прокладки резиновые (пластина техническая прессованная)</v>
      </c>
      <c r="H74" t="str">
        <f>SmtRes!O295</f>
        <v>кг</v>
      </c>
      <c r="I74">
        <f>SmtRes!Y295*Source!I317</f>
        <v>0.06</v>
      </c>
      <c r="J74">
        <f>SmtRes!AO295</f>
        <v>1</v>
      </c>
      <c r="K74">
        <f>SmtRes!AE295</f>
        <v>23.09</v>
      </c>
      <c r="L74">
        <f>SmtRes!DB295</f>
        <v>1.39</v>
      </c>
      <c r="M74">
        <f>ROUND(ROUND(L74*Source!I317, 2)*1, 2)</f>
        <v>1.39</v>
      </c>
      <c r="N74">
        <f>SmtRes!AA295</f>
        <v>23.09</v>
      </c>
      <c r="O74">
        <f>ROUND(ROUND(L74*Source!I317, 2)*SmtRes!DA295, 2)</f>
        <v>1.39</v>
      </c>
      <c r="P74">
        <f>SmtRes!AG295</f>
        <v>0</v>
      </c>
      <c r="Q74">
        <f>SmtRes!DC295</f>
        <v>0</v>
      </c>
      <c r="R74">
        <f>ROUND(ROUND(Q74*Source!I317, 2)*1, 2)</f>
        <v>0</v>
      </c>
      <c r="S74">
        <f>SmtRes!AC295</f>
        <v>0</v>
      </c>
      <c r="T74">
        <f>ROUND(ROUND(Q74*Source!I317, 2)*SmtRes!AK295, 2)</f>
        <v>0</v>
      </c>
      <c r="U74">
        <f>SmtRes!X295</f>
        <v>-731615568</v>
      </c>
      <c r="V74">
        <v>650327051</v>
      </c>
      <c r="W74">
        <v>967136855</v>
      </c>
      <c r="X74">
        <v>3</v>
      </c>
    </row>
    <row r="75" spans="1:24">
      <c r="A75">
        <v>20</v>
      </c>
      <c r="B75">
        <v>294</v>
      </c>
      <c r="C75">
        <v>3</v>
      </c>
      <c r="D75">
        <v>0</v>
      </c>
      <c r="E75">
        <f>SmtRes!AV294</f>
        <v>0</v>
      </c>
      <c r="F75" t="str">
        <f>SmtRes!I294</f>
        <v>01.7.15.03-0041</v>
      </c>
      <c r="G75" t="str">
        <f>SmtRes!K294</f>
        <v>Болты с гайками и шайбами строительные</v>
      </c>
      <c r="H75" t="str">
        <f>SmtRes!O294</f>
        <v>т</v>
      </c>
      <c r="I75">
        <f>SmtRes!Y294*Source!I317</f>
        <v>6.9999999999999994E-5</v>
      </c>
      <c r="J75">
        <f>SmtRes!AO294</f>
        <v>1</v>
      </c>
      <c r="K75">
        <f>SmtRes!AE294</f>
        <v>9040.01</v>
      </c>
      <c r="L75">
        <f>SmtRes!DB294</f>
        <v>0.63</v>
      </c>
      <c r="M75">
        <f>ROUND(ROUND(L75*Source!I317, 2)*1, 2)</f>
        <v>0.63</v>
      </c>
      <c r="N75">
        <f>SmtRes!AA294</f>
        <v>9040.01</v>
      </c>
      <c r="O75">
        <f>ROUND(ROUND(L75*Source!I317, 2)*SmtRes!DA294, 2)</f>
        <v>0.63</v>
      </c>
      <c r="P75">
        <f>SmtRes!AG294</f>
        <v>0</v>
      </c>
      <c r="Q75">
        <f>SmtRes!DC294</f>
        <v>0</v>
      </c>
      <c r="R75">
        <f>ROUND(ROUND(Q75*Source!I317, 2)*1, 2)</f>
        <v>0</v>
      </c>
      <c r="S75">
        <f>SmtRes!AC294</f>
        <v>0</v>
      </c>
      <c r="T75">
        <f>ROUND(ROUND(Q75*Source!I317, 2)*SmtRes!AK294, 2)</f>
        <v>0</v>
      </c>
      <c r="U75">
        <f>SmtRes!X294</f>
        <v>-437906794</v>
      </c>
      <c r="V75">
        <v>703382810</v>
      </c>
      <c r="W75">
        <v>-765046760</v>
      </c>
      <c r="X75">
        <v>3</v>
      </c>
    </row>
    <row r="76" spans="1:24">
      <c r="A76">
        <f>Source!A319</f>
        <v>17</v>
      </c>
      <c r="B76">
        <v>319</v>
      </c>
      <c r="C76">
        <v>3</v>
      </c>
      <c r="D76">
        <f>Source!BI319</f>
        <v>1</v>
      </c>
      <c r="E76">
        <f>Source!FS319</f>
        <v>0</v>
      </c>
      <c r="F76" t="str">
        <f>Source!F319</f>
        <v>01.7.15.02-0051</v>
      </c>
      <c r="G76" t="str">
        <f>Source!G319</f>
        <v>Болты анкерные</v>
      </c>
      <c r="H76" t="str">
        <f>Source!H319</f>
        <v>т</v>
      </c>
      <c r="I76">
        <f>Source!I319</f>
        <v>9.4000000000000004E-3</v>
      </c>
      <c r="J76">
        <v>1</v>
      </c>
      <c r="K76">
        <f>Source!AC319</f>
        <v>10068</v>
      </c>
      <c r="M76">
        <f>ROUND(K76*I76, 2)</f>
        <v>94.64</v>
      </c>
      <c r="N76">
        <f>Source!AC319*IF(Source!BC319&lt;&gt; 0, Source!BC319, 1)</f>
        <v>10068</v>
      </c>
      <c r="O76">
        <f>ROUND(N76*I76, 2)</f>
        <v>94.64</v>
      </c>
      <c r="P76">
        <f>Source!AE319</f>
        <v>0</v>
      </c>
      <c r="R76">
        <f>ROUND(P76*I76, 2)</f>
        <v>0</v>
      </c>
      <c r="S76">
        <f>Source!AE319*IF(Source!BS319&lt;&gt; 0, Source!BS319, 1)</f>
        <v>0</v>
      </c>
      <c r="T76">
        <f>ROUND(S76*I76, 2)</f>
        <v>0</v>
      </c>
      <c r="U76">
        <f>Source!GF319</f>
        <v>960438781</v>
      </c>
      <c r="V76">
        <v>-202943217</v>
      </c>
      <c r="W76">
        <v>-1114805442</v>
      </c>
      <c r="X76">
        <v>3</v>
      </c>
    </row>
    <row r="77" spans="1:24">
      <c r="A77">
        <v>20</v>
      </c>
      <c r="B77">
        <v>307</v>
      </c>
      <c r="C77">
        <v>3</v>
      </c>
      <c r="D77">
        <v>0</v>
      </c>
      <c r="E77">
        <f>SmtRes!AV307</f>
        <v>0</v>
      </c>
      <c r="F77" t="str">
        <f>SmtRes!I307</f>
        <v>01.7.19.04-0031</v>
      </c>
      <c r="G77" t="str">
        <f>SmtRes!K307</f>
        <v>Прокладки резиновые (пластина техническая прессованная)</v>
      </c>
      <c r="H77" t="str">
        <f>SmtRes!O307</f>
        <v>кг</v>
      </c>
      <c r="I77">
        <f>SmtRes!Y307*Source!I323</f>
        <v>3.5167999999999998E-2</v>
      </c>
      <c r="J77">
        <f>SmtRes!AO307</f>
        <v>1</v>
      </c>
      <c r="K77">
        <f>SmtRes!AE307</f>
        <v>23.09</v>
      </c>
      <c r="L77">
        <f>SmtRes!DB307</f>
        <v>1.85</v>
      </c>
      <c r="M77">
        <f>ROUND(ROUND(L77*Source!I323, 2)*1, 2)</f>
        <v>0.81</v>
      </c>
      <c r="N77">
        <f>SmtRes!AA307</f>
        <v>23.09</v>
      </c>
      <c r="O77">
        <f>ROUND(ROUND(L77*Source!I323, 2)*SmtRes!DA307, 2)</f>
        <v>0.81</v>
      </c>
      <c r="P77">
        <f>SmtRes!AG307</f>
        <v>0</v>
      </c>
      <c r="Q77">
        <f>SmtRes!DC307</f>
        <v>0</v>
      </c>
      <c r="R77">
        <f>ROUND(ROUND(Q77*Source!I323, 2)*1, 2)</f>
        <v>0</v>
      </c>
      <c r="S77">
        <f>SmtRes!AC307</f>
        <v>0</v>
      </c>
      <c r="T77">
        <f>ROUND(ROUND(Q77*Source!I323, 2)*SmtRes!AK307, 2)</f>
        <v>0</v>
      </c>
      <c r="U77">
        <f>SmtRes!X307</f>
        <v>-731615568</v>
      </c>
      <c r="V77">
        <v>650327051</v>
      </c>
      <c r="W77">
        <v>967136855</v>
      </c>
      <c r="X77">
        <v>3</v>
      </c>
    </row>
    <row r="78" spans="1:24">
      <c r="A78">
        <v>20</v>
      </c>
      <c r="B78">
        <v>306</v>
      </c>
      <c r="C78">
        <v>3</v>
      </c>
      <c r="D78">
        <v>0</v>
      </c>
      <c r="E78">
        <f>SmtRes!AV306</f>
        <v>0</v>
      </c>
      <c r="F78" t="str">
        <f>SmtRes!I306</f>
        <v>01.7.15.03-0041</v>
      </c>
      <c r="G78" t="str">
        <f>SmtRes!K306</f>
        <v>Болты с гайками и шайбами строительные</v>
      </c>
      <c r="H78" t="str">
        <f>SmtRes!O306</f>
        <v>т</v>
      </c>
      <c r="I78">
        <f>SmtRes!Y306*Source!I323</f>
        <v>8.7919999999999998E-5</v>
      </c>
      <c r="J78">
        <f>SmtRes!AO306</f>
        <v>1</v>
      </c>
      <c r="K78">
        <f>SmtRes!AE306</f>
        <v>9040.01</v>
      </c>
      <c r="L78">
        <f>SmtRes!DB306</f>
        <v>1.81</v>
      </c>
      <c r="M78">
        <f>ROUND(ROUND(L78*Source!I323, 2)*1, 2)</f>
        <v>0.8</v>
      </c>
      <c r="N78">
        <f>SmtRes!AA306</f>
        <v>9040.01</v>
      </c>
      <c r="O78">
        <f>ROUND(ROUND(L78*Source!I323, 2)*SmtRes!DA306, 2)</f>
        <v>0.8</v>
      </c>
      <c r="P78">
        <f>SmtRes!AG306</f>
        <v>0</v>
      </c>
      <c r="Q78">
        <f>SmtRes!DC306</f>
        <v>0</v>
      </c>
      <c r="R78">
        <f>ROUND(ROUND(Q78*Source!I323, 2)*1, 2)</f>
        <v>0</v>
      </c>
      <c r="S78">
        <f>SmtRes!AC306</f>
        <v>0</v>
      </c>
      <c r="T78">
        <f>ROUND(ROUND(Q78*Source!I323, 2)*SmtRes!AK306, 2)</f>
        <v>0</v>
      </c>
      <c r="U78">
        <f>SmtRes!X306</f>
        <v>-437906794</v>
      </c>
      <c r="V78">
        <v>703382810</v>
      </c>
      <c r="W78">
        <v>-765046760</v>
      </c>
      <c r="X78">
        <v>3</v>
      </c>
    </row>
    <row r="79" spans="1:24">
      <c r="A79">
        <v>20</v>
      </c>
      <c r="B79">
        <v>317</v>
      </c>
      <c r="C79">
        <v>3</v>
      </c>
      <c r="D79">
        <v>0</v>
      </c>
      <c r="E79">
        <f>SmtRes!AV317</f>
        <v>0</v>
      </c>
      <c r="F79" t="str">
        <f>SmtRes!I317</f>
        <v>01.7.19.04-0031</v>
      </c>
      <c r="G79" t="str">
        <f>SmtRes!K317</f>
        <v>Прокладки резиновые (пластина техническая прессованная)</v>
      </c>
      <c r="H79" t="str">
        <f>SmtRes!O317</f>
        <v>кг</v>
      </c>
      <c r="I79">
        <f>SmtRes!Y317*Source!I329</f>
        <v>0.44000000000000006</v>
      </c>
      <c r="J79">
        <f>SmtRes!AO317</f>
        <v>1</v>
      </c>
      <c r="K79">
        <f>SmtRes!AE317</f>
        <v>23.09</v>
      </c>
      <c r="L79">
        <f>SmtRes!DB317</f>
        <v>25.4</v>
      </c>
      <c r="M79">
        <f>ROUND(ROUND(L79*Source!I329, 2)*1, 2)</f>
        <v>10.16</v>
      </c>
      <c r="N79">
        <f>SmtRes!AA317</f>
        <v>23.09</v>
      </c>
      <c r="O79">
        <f>ROUND(ROUND(L79*Source!I329, 2)*SmtRes!DA317, 2)</f>
        <v>10.16</v>
      </c>
      <c r="P79">
        <f>SmtRes!AG317</f>
        <v>0</v>
      </c>
      <c r="Q79">
        <f>SmtRes!DC317</f>
        <v>0</v>
      </c>
      <c r="R79">
        <f>ROUND(ROUND(Q79*Source!I329, 2)*1, 2)</f>
        <v>0</v>
      </c>
      <c r="S79">
        <f>SmtRes!AC317</f>
        <v>0</v>
      </c>
      <c r="T79">
        <f>ROUND(ROUND(Q79*Source!I329, 2)*SmtRes!AK317, 2)</f>
        <v>0</v>
      </c>
      <c r="U79">
        <f>SmtRes!X317</f>
        <v>-731615568</v>
      </c>
      <c r="V79">
        <v>650327051</v>
      </c>
      <c r="W79">
        <v>967136855</v>
      </c>
      <c r="X79">
        <v>3</v>
      </c>
    </row>
    <row r="80" spans="1:24">
      <c r="A80">
        <v>20</v>
      </c>
      <c r="B80">
        <v>316</v>
      </c>
      <c r="C80">
        <v>3</v>
      </c>
      <c r="D80">
        <v>0</v>
      </c>
      <c r="E80">
        <f>SmtRes!AV316</f>
        <v>0</v>
      </c>
      <c r="F80" t="str">
        <f>SmtRes!I316</f>
        <v>01.7.15.03-0041</v>
      </c>
      <c r="G80" t="str">
        <f>SmtRes!K316</f>
        <v>Болты с гайками и шайбами строительные</v>
      </c>
      <c r="H80" t="str">
        <f>SmtRes!O316</f>
        <v>т</v>
      </c>
      <c r="I80">
        <f>SmtRes!Y316*Source!I329</f>
        <v>1.6000000000000001E-4</v>
      </c>
      <c r="J80">
        <f>SmtRes!AO316</f>
        <v>1</v>
      </c>
      <c r="K80">
        <f>SmtRes!AE316</f>
        <v>9040.01</v>
      </c>
      <c r="L80">
        <f>SmtRes!DB316</f>
        <v>3.62</v>
      </c>
      <c r="M80">
        <f>ROUND(ROUND(L80*Source!I329, 2)*1, 2)</f>
        <v>1.45</v>
      </c>
      <c r="N80">
        <f>SmtRes!AA316</f>
        <v>9040.01</v>
      </c>
      <c r="O80">
        <f>ROUND(ROUND(L80*Source!I329, 2)*SmtRes!DA316, 2)</f>
        <v>1.45</v>
      </c>
      <c r="P80">
        <f>SmtRes!AG316</f>
        <v>0</v>
      </c>
      <c r="Q80">
        <f>SmtRes!DC316</f>
        <v>0</v>
      </c>
      <c r="R80">
        <f>ROUND(ROUND(Q80*Source!I329, 2)*1, 2)</f>
        <v>0</v>
      </c>
      <c r="S80">
        <f>SmtRes!AC316</f>
        <v>0</v>
      </c>
      <c r="T80">
        <f>ROUND(ROUND(Q80*Source!I329, 2)*SmtRes!AK316, 2)</f>
        <v>0</v>
      </c>
      <c r="U80">
        <f>SmtRes!X316</f>
        <v>-437906794</v>
      </c>
      <c r="V80">
        <v>703382810</v>
      </c>
      <c r="W80">
        <v>-765046760</v>
      </c>
      <c r="X80">
        <v>3</v>
      </c>
    </row>
    <row r="81" spans="1:24">
      <c r="A81">
        <v>20</v>
      </c>
      <c r="B81">
        <v>329</v>
      </c>
      <c r="C81">
        <v>3</v>
      </c>
      <c r="D81">
        <v>0</v>
      </c>
      <c r="E81">
        <f>SmtRes!AV329</f>
        <v>0</v>
      </c>
      <c r="F81" t="str">
        <f>SmtRes!I329</f>
        <v>18.5.08.18-0071</v>
      </c>
      <c r="G81" t="str">
        <f>SmtRes!K329</f>
        <v>Кронштейны и подставки под оборудование из сортовой стали</v>
      </c>
      <c r="H81" t="str">
        <f>SmtRes!O329</f>
        <v>кг</v>
      </c>
      <c r="I81">
        <f>SmtRes!Y329*Source!I333</f>
        <v>5.8000000000000007</v>
      </c>
      <c r="J81">
        <f>SmtRes!AO329</f>
        <v>1</v>
      </c>
      <c r="K81">
        <f>SmtRes!AE329</f>
        <v>8.52</v>
      </c>
      <c r="L81">
        <f>SmtRes!DB329</f>
        <v>852</v>
      </c>
      <c r="M81">
        <f>ROUND(ROUND(L81*Source!I333, 2)*1, 2)</f>
        <v>49.42</v>
      </c>
      <c r="N81">
        <f>SmtRes!AA329</f>
        <v>8.52</v>
      </c>
      <c r="O81">
        <f>ROUND(ROUND(L81*Source!I333, 2)*SmtRes!DA329, 2)</f>
        <v>49.42</v>
      </c>
      <c r="P81">
        <f>SmtRes!AG329</f>
        <v>0</v>
      </c>
      <c r="Q81">
        <f>SmtRes!DC329</f>
        <v>0</v>
      </c>
      <c r="R81">
        <f>ROUND(ROUND(Q81*Source!I333, 2)*1, 2)</f>
        <v>0</v>
      </c>
      <c r="S81">
        <f>SmtRes!AC329</f>
        <v>0</v>
      </c>
      <c r="T81">
        <f>ROUND(ROUND(Q81*Source!I333, 2)*SmtRes!AK329, 2)</f>
        <v>0</v>
      </c>
      <c r="U81">
        <f>SmtRes!X329</f>
        <v>-418489366</v>
      </c>
      <c r="V81">
        <v>734856981</v>
      </c>
      <c r="W81">
        <v>-1525962224</v>
      </c>
      <c r="X81">
        <v>3</v>
      </c>
    </row>
    <row r="82" spans="1:24">
      <c r="A82">
        <v>20</v>
      </c>
      <c r="B82">
        <v>328</v>
      </c>
      <c r="C82">
        <v>3</v>
      </c>
      <c r="D82">
        <v>0</v>
      </c>
      <c r="E82">
        <f>SmtRes!AV328</f>
        <v>0</v>
      </c>
      <c r="F82" t="str">
        <f>SmtRes!I328</f>
        <v>01.7.15.03-0041</v>
      </c>
      <c r="G82" t="str">
        <f>SmtRes!K328</f>
        <v>Болты с гайками и шайбами строительные</v>
      </c>
      <c r="H82" t="str">
        <f>SmtRes!O328</f>
        <v>т</v>
      </c>
      <c r="I82">
        <f>SmtRes!Y328*Source!I333</f>
        <v>4.0600000000000004E-5</v>
      </c>
      <c r="J82">
        <f>SmtRes!AO328</f>
        <v>1</v>
      </c>
      <c r="K82">
        <f>SmtRes!AE328</f>
        <v>9040.01</v>
      </c>
      <c r="L82">
        <f>SmtRes!DB328</f>
        <v>6.33</v>
      </c>
      <c r="M82">
        <f>ROUND(ROUND(L82*Source!I333, 2)*1, 2)</f>
        <v>0.37</v>
      </c>
      <c r="N82">
        <f>SmtRes!AA328</f>
        <v>9040.01</v>
      </c>
      <c r="O82">
        <f>ROUND(ROUND(L82*Source!I333, 2)*SmtRes!DA328, 2)</f>
        <v>0.37</v>
      </c>
      <c r="P82">
        <f>SmtRes!AG328</f>
        <v>0</v>
      </c>
      <c r="Q82">
        <f>SmtRes!DC328</f>
        <v>0</v>
      </c>
      <c r="R82">
        <f>ROUND(ROUND(Q82*Source!I333, 2)*1, 2)</f>
        <v>0</v>
      </c>
      <c r="S82">
        <f>SmtRes!AC328</f>
        <v>0</v>
      </c>
      <c r="T82">
        <f>ROUND(ROUND(Q82*Source!I333, 2)*SmtRes!AK328, 2)</f>
        <v>0</v>
      </c>
      <c r="U82">
        <f>SmtRes!X328</f>
        <v>-437906794</v>
      </c>
      <c r="V82">
        <v>703382810</v>
      </c>
      <c r="W82">
        <v>-765046760</v>
      </c>
      <c r="X82">
        <v>3</v>
      </c>
    </row>
    <row r="83" spans="1:24">
      <c r="A83">
        <v>20</v>
      </c>
      <c r="B83">
        <v>327</v>
      </c>
      <c r="C83">
        <v>3</v>
      </c>
      <c r="D83">
        <v>0</v>
      </c>
      <c r="E83">
        <f>SmtRes!AV327</f>
        <v>0</v>
      </c>
      <c r="F83" t="str">
        <f>SmtRes!I327</f>
        <v>01.7.11.07-0045</v>
      </c>
      <c r="G83" t="str">
        <f>SmtRes!K327</f>
        <v>Электроды диаметром 5 мм Э42А</v>
      </c>
      <c r="H83" t="str">
        <f>SmtRes!O327</f>
        <v>т</v>
      </c>
      <c r="I83">
        <f>SmtRes!Y327*Source!I333</f>
        <v>4.6400000000000003E-5</v>
      </c>
      <c r="J83">
        <f>SmtRes!AO327</f>
        <v>1</v>
      </c>
      <c r="K83">
        <f>SmtRes!AE327</f>
        <v>10362</v>
      </c>
      <c r="L83">
        <f>SmtRes!DB327</f>
        <v>8.2899999999999991</v>
      </c>
      <c r="M83">
        <f>ROUND(ROUND(L83*Source!I333, 2)*1, 2)</f>
        <v>0.48</v>
      </c>
      <c r="N83">
        <f>SmtRes!AA327</f>
        <v>10362</v>
      </c>
      <c r="O83">
        <f>ROUND(ROUND(L83*Source!I333, 2)*SmtRes!DA327, 2)</f>
        <v>0.48</v>
      </c>
      <c r="P83">
        <f>SmtRes!AG327</f>
        <v>0</v>
      </c>
      <c r="Q83">
        <f>SmtRes!DC327</f>
        <v>0</v>
      </c>
      <c r="R83">
        <f>ROUND(ROUND(Q83*Source!I333, 2)*1, 2)</f>
        <v>0</v>
      </c>
      <c r="S83">
        <f>SmtRes!AC327</f>
        <v>0</v>
      </c>
      <c r="T83">
        <f>ROUND(ROUND(Q83*Source!I333, 2)*SmtRes!AK327, 2)</f>
        <v>0</v>
      </c>
      <c r="U83">
        <f>SmtRes!X327</f>
        <v>-1068056325</v>
      </c>
      <c r="V83">
        <v>-2032568227</v>
      </c>
      <c r="W83">
        <v>1948519429</v>
      </c>
      <c r="X83">
        <v>3</v>
      </c>
    </row>
    <row r="84" spans="1:24">
      <c r="A84">
        <f>Source!A335</f>
        <v>17</v>
      </c>
      <c r="B84">
        <v>335</v>
      </c>
      <c r="C84">
        <v>3</v>
      </c>
      <c r="D84">
        <f>Source!BI335</f>
        <v>1</v>
      </c>
      <c r="E84">
        <f>Source!FS335</f>
        <v>0</v>
      </c>
      <c r="F84" t="str">
        <f>Source!F335</f>
        <v>18.5.08.18-0071</v>
      </c>
      <c r="G84" t="str">
        <f>Source!G335</f>
        <v>Кронштейны и подставки под оборудование из сортовой стали</v>
      </c>
      <c r="H84" t="str">
        <f>Source!H335</f>
        <v>кг</v>
      </c>
      <c r="I84">
        <f>Source!I335</f>
        <v>-5.8</v>
      </c>
      <c r="J84">
        <v>1</v>
      </c>
      <c r="K84">
        <f>Source!AC335</f>
        <v>8.52</v>
      </c>
      <c r="M84">
        <f>ROUND(K84*I84, 2)</f>
        <v>-49.42</v>
      </c>
      <c r="N84">
        <f>Source!AC335*IF(Source!BC335&lt;&gt; 0, Source!BC335, 1)</f>
        <v>8.52</v>
      </c>
      <c r="O84">
        <f>ROUND(N84*I84, 2)</f>
        <v>-49.42</v>
      </c>
      <c r="P84">
        <f>Source!AE335</f>
        <v>0</v>
      </c>
      <c r="R84">
        <f>ROUND(P84*I84, 2)</f>
        <v>0</v>
      </c>
      <c r="S84">
        <f>Source!AE335*IF(Source!BS335&lt;&gt; 0, Source!BS335, 1)</f>
        <v>0</v>
      </c>
      <c r="T84">
        <f>ROUND(S84*I84, 2)</f>
        <v>0</v>
      </c>
      <c r="U84">
        <f>Source!GF335</f>
        <v>-418489366</v>
      </c>
      <c r="V84">
        <v>734856981</v>
      </c>
      <c r="W84">
        <v>-1525962224</v>
      </c>
      <c r="X84">
        <v>3</v>
      </c>
    </row>
    <row r="85" spans="1:24">
      <c r="A85">
        <f>Source!A370</f>
        <v>4</v>
      </c>
      <c r="B85">
        <v>370</v>
      </c>
      <c r="G85" t="str">
        <f>Source!G370</f>
        <v>7.Система ПД2.2 (оборудование)</v>
      </c>
    </row>
    <row r="86" spans="1:24">
      <c r="A86">
        <v>20</v>
      </c>
      <c r="B86">
        <v>353</v>
      </c>
      <c r="C86">
        <v>3</v>
      </c>
      <c r="D86">
        <v>0</v>
      </c>
      <c r="E86">
        <f>SmtRes!AV353</f>
        <v>0</v>
      </c>
      <c r="F86" t="str">
        <f>SmtRes!I353</f>
        <v>23.8.03.06-0009</v>
      </c>
      <c r="G86" t="str">
        <f>SmtRes!K353</f>
        <v>Сгоны стальные с муфтой и контргайкой, диаметром 40 мм</v>
      </c>
      <c r="H86" t="str">
        <f>SmtRes!O353</f>
        <v>шт.</v>
      </c>
      <c r="I86">
        <f>SmtRes!Y353*Source!I374</f>
        <v>3</v>
      </c>
      <c r="J86">
        <f>SmtRes!AO353</f>
        <v>1</v>
      </c>
      <c r="K86">
        <f>SmtRes!AE353</f>
        <v>18.88</v>
      </c>
      <c r="L86">
        <f>SmtRes!DB353</f>
        <v>56.64</v>
      </c>
      <c r="M86">
        <f>ROUND(ROUND(L86*Source!I374, 2)*1, 2)</f>
        <v>56.64</v>
      </c>
      <c r="N86">
        <f>SmtRes!AA353</f>
        <v>18.88</v>
      </c>
      <c r="O86">
        <f>ROUND(ROUND(L86*Source!I374, 2)*SmtRes!DA353, 2)</f>
        <v>56.64</v>
      </c>
      <c r="P86">
        <f>SmtRes!AG353</f>
        <v>0</v>
      </c>
      <c r="Q86">
        <f>SmtRes!DC353</f>
        <v>0</v>
      </c>
      <c r="R86">
        <f>ROUND(ROUND(Q86*Source!I374, 2)*1, 2)</f>
        <v>0</v>
      </c>
      <c r="S86">
        <f>SmtRes!AC353</f>
        <v>0</v>
      </c>
      <c r="T86">
        <f>ROUND(ROUND(Q86*Source!I374, 2)*SmtRes!AK353, 2)</f>
        <v>0</v>
      </c>
      <c r="U86">
        <f>SmtRes!X353</f>
        <v>-1451673375</v>
      </c>
      <c r="V86">
        <v>-1324726169</v>
      </c>
      <c r="W86">
        <v>1906976272</v>
      </c>
      <c r="X86">
        <v>3</v>
      </c>
    </row>
    <row r="87" spans="1:24">
      <c r="A87">
        <v>20</v>
      </c>
      <c r="B87">
        <v>352</v>
      </c>
      <c r="C87">
        <v>3</v>
      </c>
      <c r="D87">
        <v>0</v>
      </c>
      <c r="E87">
        <f>SmtRes!AV352</f>
        <v>0</v>
      </c>
      <c r="F87" t="str">
        <f>SmtRes!I352</f>
        <v>14.5.05.01-0012</v>
      </c>
      <c r="G87" t="str">
        <f>SmtRes!K352</f>
        <v>Олифа комбинированная, марки К-3</v>
      </c>
      <c r="H87" t="str">
        <f>SmtRes!O352</f>
        <v>т</v>
      </c>
      <c r="I87">
        <f>SmtRes!Y352*Source!I374</f>
        <v>1.3999999999999999E-4</v>
      </c>
      <c r="J87">
        <f>SmtRes!AO352</f>
        <v>1</v>
      </c>
      <c r="K87">
        <f>SmtRes!AE352</f>
        <v>16950</v>
      </c>
      <c r="L87">
        <f>SmtRes!DB352</f>
        <v>2.37</v>
      </c>
      <c r="M87">
        <f>ROUND(ROUND(L87*Source!I374, 2)*1, 2)</f>
        <v>2.37</v>
      </c>
      <c r="N87">
        <f>SmtRes!AA352</f>
        <v>16950</v>
      </c>
      <c r="O87">
        <f>ROUND(ROUND(L87*Source!I374, 2)*SmtRes!DA352, 2)</f>
        <v>2.37</v>
      </c>
      <c r="P87">
        <f>SmtRes!AG352</f>
        <v>0</v>
      </c>
      <c r="Q87">
        <f>SmtRes!DC352</f>
        <v>0</v>
      </c>
      <c r="R87">
        <f>ROUND(ROUND(Q87*Source!I374, 2)*1, 2)</f>
        <v>0</v>
      </c>
      <c r="S87">
        <f>SmtRes!AC352</f>
        <v>0</v>
      </c>
      <c r="T87">
        <f>ROUND(ROUND(Q87*Source!I374, 2)*SmtRes!AK352, 2)</f>
        <v>0</v>
      </c>
      <c r="U87">
        <f>SmtRes!X352</f>
        <v>-909021926</v>
      </c>
      <c r="V87">
        <v>1943940870</v>
      </c>
      <c r="W87">
        <v>-1975579581</v>
      </c>
      <c r="X87">
        <v>3</v>
      </c>
    </row>
    <row r="88" spans="1:24">
      <c r="A88">
        <v>20</v>
      </c>
      <c r="B88">
        <v>351</v>
      </c>
      <c r="C88">
        <v>3</v>
      </c>
      <c r="D88">
        <v>0</v>
      </c>
      <c r="E88">
        <f>SmtRes!AV351</f>
        <v>0</v>
      </c>
      <c r="F88" t="str">
        <f>SmtRes!I351</f>
        <v>14.4.02.04-0141</v>
      </c>
      <c r="G88" t="str">
        <f>SmtRes!K351</f>
        <v>Краски масляные земляные марки МА-0115 мумия, сурик железный</v>
      </c>
      <c r="H88" t="str">
        <f>SmtRes!O351</f>
        <v>т</v>
      </c>
      <c r="I88">
        <f>SmtRes!Y351*Source!I374</f>
        <v>2.9E-4</v>
      </c>
      <c r="J88">
        <f>SmtRes!AO351</f>
        <v>1</v>
      </c>
      <c r="K88">
        <f>SmtRes!AE351</f>
        <v>15119</v>
      </c>
      <c r="L88">
        <f>SmtRes!DB351</f>
        <v>4.38</v>
      </c>
      <c r="M88">
        <f>ROUND(ROUND(L88*Source!I374, 2)*1, 2)</f>
        <v>4.38</v>
      </c>
      <c r="N88">
        <f>SmtRes!AA351</f>
        <v>15119</v>
      </c>
      <c r="O88">
        <f>ROUND(ROUND(L88*Source!I374, 2)*SmtRes!DA351, 2)</f>
        <v>4.38</v>
      </c>
      <c r="P88">
        <f>SmtRes!AG351</f>
        <v>0</v>
      </c>
      <c r="Q88">
        <f>SmtRes!DC351</f>
        <v>0</v>
      </c>
      <c r="R88">
        <f>ROUND(ROUND(Q88*Source!I374, 2)*1, 2)</f>
        <v>0</v>
      </c>
      <c r="S88">
        <f>SmtRes!AC351</f>
        <v>0</v>
      </c>
      <c r="T88">
        <f>ROUND(ROUND(Q88*Source!I374, 2)*SmtRes!AK351, 2)</f>
        <v>0</v>
      </c>
      <c r="U88">
        <f>SmtRes!X351</f>
        <v>570223526</v>
      </c>
      <c r="V88">
        <v>-1228803279</v>
      </c>
      <c r="W88">
        <v>-214561499</v>
      </c>
      <c r="X88">
        <v>3</v>
      </c>
    </row>
    <row r="89" spans="1:24">
      <c r="A89">
        <v>20</v>
      </c>
      <c r="B89">
        <v>349</v>
      </c>
      <c r="C89">
        <v>3</v>
      </c>
      <c r="D89">
        <v>0</v>
      </c>
      <c r="E89">
        <f>SmtRes!AV349</f>
        <v>0</v>
      </c>
      <c r="F89" t="str">
        <f>SmtRes!I349</f>
        <v>01.7.19.04-0031</v>
      </c>
      <c r="G89" t="str">
        <f>SmtRes!K349</f>
        <v>Прокладки резиновые (пластина техническая прессованная)</v>
      </c>
      <c r="H89" t="str">
        <f>SmtRes!O349</f>
        <v>кг</v>
      </c>
      <c r="I89">
        <f>SmtRes!Y349*Source!I374</f>
        <v>2.72</v>
      </c>
      <c r="J89">
        <f>SmtRes!AO349</f>
        <v>1</v>
      </c>
      <c r="K89">
        <f>SmtRes!AE349</f>
        <v>23.09</v>
      </c>
      <c r="L89">
        <f>SmtRes!DB349</f>
        <v>62.8</v>
      </c>
      <c r="M89">
        <f>ROUND(ROUND(L89*Source!I374, 2)*1, 2)</f>
        <v>62.8</v>
      </c>
      <c r="N89">
        <f>SmtRes!AA349</f>
        <v>23.09</v>
      </c>
      <c r="O89">
        <f>ROUND(ROUND(L89*Source!I374, 2)*SmtRes!DA349, 2)</f>
        <v>62.8</v>
      </c>
      <c r="P89">
        <f>SmtRes!AG349</f>
        <v>0</v>
      </c>
      <c r="Q89">
        <f>SmtRes!DC349</f>
        <v>0</v>
      </c>
      <c r="R89">
        <f>ROUND(ROUND(Q89*Source!I374, 2)*1, 2)</f>
        <v>0</v>
      </c>
      <c r="S89">
        <f>SmtRes!AC349</f>
        <v>0</v>
      </c>
      <c r="T89">
        <f>ROUND(ROUND(Q89*Source!I374, 2)*SmtRes!AK349, 2)</f>
        <v>0</v>
      </c>
      <c r="U89">
        <f>SmtRes!X349</f>
        <v>-731615568</v>
      </c>
      <c r="V89">
        <v>650327051</v>
      </c>
      <c r="W89">
        <v>967136855</v>
      </c>
      <c r="X89">
        <v>3</v>
      </c>
    </row>
    <row r="90" spans="1:24">
      <c r="A90">
        <v>20</v>
      </c>
      <c r="B90">
        <v>347</v>
      </c>
      <c r="C90">
        <v>3</v>
      </c>
      <c r="D90">
        <v>0</v>
      </c>
      <c r="E90">
        <f>SmtRes!AV347</f>
        <v>0</v>
      </c>
      <c r="F90" t="str">
        <f>SmtRes!I347</f>
        <v>01.7.15.03-0041</v>
      </c>
      <c r="G90" t="str">
        <f>SmtRes!K347</f>
        <v>Болты с гайками и шайбами строительные</v>
      </c>
      <c r="H90" t="str">
        <f>SmtRes!O347</f>
        <v>т</v>
      </c>
      <c r="I90">
        <f>SmtRes!Y347*Source!I374</f>
        <v>4.1999999999999997E-3</v>
      </c>
      <c r="J90">
        <f>SmtRes!AO347</f>
        <v>1</v>
      </c>
      <c r="K90">
        <f>SmtRes!AE347</f>
        <v>9040.01</v>
      </c>
      <c r="L90">
        <f>SmtRes!DB347</f>
        <v>37.97</v>
      </c>
      <c r="M90">
        <f>ROUND(ROUND(L90*Source!I374, 2)*1, 2)</f>
        <v>37.97</v>
      </c>
      <c r="N90">
        <f>SmtRes!AA347</f>
        <v>9040.01</v>
      </c>
      <c r="O90">
        <f>ROUND(ROUND(L90*Source!I374, 2)*SmtRes!DA347, 2)</f>
        <v>37.97</v>
      </c>
      <c r="P90">
        <f>SmtRes!AG347</f>
        <v>0</v>
      </c>
      <c r="Q90">
        <f>SmtRes!DC347</f>
        <v>0</v>
      </c>
      <c r="R90">
        <f>ROUND(ROUND(Q90*Source!I374, 2)*1, 2)</f>
        <v>0</v>
      </c>
      <c r="S90">
        <f>SmtRes!AC347</f>
        <v>0</v>
      </c>
      <c r="T90">
        <f>ROUND(ROUND(Q90*Source!I374, 2)*SmtRes!AK347, 2)</f>
        <v>0</v>
      </c>
      <c r="U90">
        <f>SmtRes!X347</f>
        <v>-437906794</v>
      </c>
      <c r="V90">
        <v>703382810</v>
      </c>
      <c r="W90">
        <v>-765046760</v>
      </c>
      <c r="X90">
        <v>3</v>
      </c>
    </row>
    <row r="91" spans="1:24">
      <c r="A91">
        <v>20</v>
      </c>
      <c r="B91">
        <v>345</v>
      </c>
      <c r="C91">
        <v>3</v>
      </c>
      <c r="D91">
        <v>0</v>
      </c>
      <c r="E91">
        <f>SmtRes!AV345</f>
        <v>0</v>
      </c>
      <c r="F91" t="str">
        <f>SmtRes!I345</f>
        <v>01.7.11.07-0045</v>
      </c>
      <c r="G91" t="str">
        <f>SmtRes!K345</f>
        <v>Электроды диаметром 5 мм Э42А</v>
      </c>
      <c r="H91" t="str">
        <f>SmtRes!O345</f>
        <v>т</v>
      </c>
      <c r="I91">
        <f>SmtRes!Y345*Source!I374</f>
        <v>3.4000000000000002E-4</v>
      </c>
      <c r="J91">
        <f>SmtRes!AO345</f>
        <v>1</v>
      </c>
      <c r="K91">
        <f>SmtRes!AE345</f>
        <v>10362</v>
      </c>
      <c r="L91">
        <f>SmtRes!DB345</f>
        <v>3.52</v>
      </c>
      <c r="M91">
        <f>ROUND(ROUND(L91*Source!I374, 2)*1, 2)</f>
        <v>3.52</v>
      </c>
      <c r="N91">
        <f>SmtRes!AA345</f>
        <v>10362</v>
      </c>
      <c r="O91">
        <f>ROUND(ROUND(L91*Source!I374, 2)*SmtRes!DA345, 2)</f>
        <v>3.52</v>
      </c>
      <c r="P91">
        <f>SmtRes!AG345</f>
        <v>0</v>
      </c>
      <c r="Q91">
        <f>SmtRes!DC345</f>
        <v>0</v>
      </c>
      <c r="R91">
        <f>ROUND(ROUND(Q91*Source!I374, 2)*1, 2)</f>
        <v>0</v>
      </c>
      <c r="S91">
        <f>SmtRes!AC345</f>
        <v>0</v>
      </c>
      <c r="T91">
        <f>ROUND(ROUND(Q91*Source!I374, 2)*SmtRes!AK345, 2)</f>
        <v>0</v>
      </c>
      <c r="U91">
        <f>SmtRes!X345</f>
        <v>-1068056325</v>
      </c>
      <c r="V91">
        <v>-2032568227</v>
      </c>
      <c r="W91">
        <v>1948519429</v>
      </c>
      <c r="X91">
        <v>3</v>
      </c>
    </row>
    <row r="92" spans="1:24">
      <c r="A92">
        <v>20</v>
      </c>
      <c r="B92">
        <v>344</v>
      </c>
      <c r="C92">
        <v>3</v>
      </c>
      <c r="D92">
        <v>0</v>
      </c>
      <c r="E92">
        <f>SmtRes!AV344</f>
        <v>0</v>
      </c>
      <c r="F92" t="str">
        <f>SmtRes!I344</f>
        <v>01.7.07.29-0101</v>
      </c>
      <c r="G92" t="str">
        <f>SmtRes!K344</f>
        <v>Очес льняной</v>
      </c>
      <c r="H92" t="str">
        <f>SmtRes!O344</f>
        <v>кг</v>
      </c>
      <c r="I92">
        <f>SmtRes!Y344*Source!I374</f>
        <v>0.15</v>
      </c>
      <c r="J92">
        <f>SmtRes!AO344</f>
        <v>1</v>
      </c>
      <c r="K92">
        <f>SmtRes!AE344</f>
        <v>37.29</v>
      </c>
      <c r="L92">
        <f>SmtRes!DB344</f>
        <v>5.59</v>
      </c>
      <c r="M92">
        <f>ROUND(ROUND(L92*Source!I374, 2)*1, 2)</f>
        <v>5.59</v>
      </c>
      <c r="N92">
        <f>SmtRes!AA344</f>
        <v>37.29</v>
      </c>
      <c r="O92">
        <f>ROUND(ROUND(L92*Source!I374, 2)*SmtRes!DA344, 2)</f>
        <v>5.59</v>
      </c>
      <c r="P92">
        <f>SmtRes!AG344</f>
        <v>0</v>
      </c>
      <c r="Q92">
        <f>SmtRes!DC344</f>
        <v>0</v>
      </c>
      <c r="R92">
        <f>ROUND(ROUND(Q92*Source!I374, 2)*1, 2)</f>
        <v>0</v>
      </c>
      <c r="S92">
        <f>SmtRes!AC344</f>
        <v>0</v>
      </c>
      <c r="T92">
        <f>ROUND(ROUND(Q92*Source!I374, 2)*SmtRes!AK344, 2)</f>
        <v>0</v>
      </c>
      <c r="U92">
        <f>SmtRes!X344</f>
        <v>-490687590</v>
      </c>
      <c r="V92">
        <v>1125301769</v>
      </c>
      <c r="W92">
        <v>-856645175</v>
      </c>
      <c r="X92">
        <v>3</v>
      </c>
    </row>
    <row r="93" spans="1:24">
      <c r="A93">
        <v>20</v>
      </c>
      <c r="B93">
        <v>343</v>
      </c>
      <c r="C93">
        <v>3</v>
      </c>
      <c r="D93">
        <v>0</v>
      </c>
      <c r="E93">
        <f>SmtRes!AV343</f>
        <v>0</v>
      </c>
      <c r="F93" t="str">
        <f>SmtRes!I343</f>
        <v>01.7.02.06-0017</v>
      </c>
      <c r="G93" t="str">
        <f>SmtRes!K343</f>
        <v>Картон строительный прокладочный марки Б</v>
      </c>
      <c r="H93" t="str">
        <f>SmtRes!O343</f>
        <v>т</v>
      </c>
      <c r="I93">
        <f>SmtRes!Y343*Source!I374</f>
        <v>3.8000000000000002E-4</v>
      </c>
      <c r="J93">
        <f>SmtRes!AO343</f>
        <v>1</v>
      </c>
      <c r="K93">
        <f>SmtRes!AE343</f>
        <v>19800</v>
      </c>
      <c r="L93">
        <f>SmtRes!DB343</f>
        <v>7.52</v>
      </c>
      <c r="M93">
        <f>ROUND(ROUND(L93*Source!I374, 2)*1, 2)</f>
        <v>7.52</v>
      </c>
      <c r="N93">
        <f>SmtRes!AA343</f>
        <v>19800</v>
      </c>
      <c r="O93">
        <f>ROUND(ROUND(L93*Source!I374, 2)*SmtRes!DA343, 2)</f>
        <v>7.52</v>
      </c>
      <c r="P93">
        <f>SmtRes!AG343</f>
        <v>0</v>
      </c>
      <c r="Q93">
        <f>SmtRes!DC343</f>
        <v>0</v>
      </c>
      <c r="R93">
        <f>ROUND(ROUND(Q93*Source!I374, 2)*1, 2)</f>
        <v>0</v>
      </c>
      <c r="S93">
        <f>SmtRes!AC343</f>
        <v>0</v>
      </c>
      <c r="T93">
        <f>ROUND(ROUND(Q93*Source!I374, 2)*SmtRes!AK343, 2)</f>
        <v>0</v>
      </c>
      <c r="U93">
        <f>SmtRes!X343</f>
        <v>-397490572</v>
      </c>
      <c r="V93">
        <v>664170829</v>
      </c>
      <c r="W93">
        <v>235764697</v>
      </c>
      <c r="X93">
        <v>3</v>
      </c>
    </row>
    <row r="94" spans="1:24">
      <c r="A94">
        <f>Source!A376</f>
        <v>18</v>
      </c>
      <c r="B94">
        <v>376</v>
      </c>
      <c r="C94">
        <v>3</v>
      </c>
      <c r="D94">
        <f>Source!BI376</f>
        <v>1</v>
      </c>
      <c r="E94">
        <f>Source!FS376</f>
        <v>0</v>
      </c>
      <c r="F94" t="str">
        <f>Source!F376</f>
        <v>01.7.15.02-0051</v>
      </c>
      <c r="G94" t="str">
        <f>Source!G376</f>
        <v>Болты анкерные</v>
      </c>
      <c r="H94" t="str">
        <f>Source!H376</f>
        <v>т</v>
      </c>
      <c r="I94">
        <f>Source!I376</f>
        <v>9.6000000000000002E-4</v>
      </c>
      <c r="J94">
        <v>1</v>
      </c>
      <c r="K94">
        <f>Source!AC376</f>
        <v>10068</v>
      </c>
      <c r="M94">
        <f>ROUND(K94*I94, 2)</f>
        <v>9.67</v>
      </c>
      <c r="N94">
        <f>Source!AC376*IF(Source!BC376&lt;&gt; 0, Source!BC376, 1)</f>
        <v>10068</v>
      </c>
      <c r="O94">
        <f>ROUND(N94*I94, 2)</f>
        <v>9.67</v>
      </c>
      <c r="P94">
        <f>Source!AE376</f>
        <v>0</v>
      </c>
      <c r="R94">
        <f>ROUND(P94*I94, 2)</f>
        <v>0</v>
      </c>
      <c r="S94">
        <f>Source!AE376*IF(Source!BS376&lt;&gt; 0, Source!BS376, 1)</f>
        <v>0</v>
      </c>
      <c r="T94">
        <f>ROUND(S94*I94, 2)</f>
        <v>0</v>
      </c>
      <c r="U94">
        <f>Source!GF376</f>
        <v>960438781</v>
      </c>
      <c r="V94">
        <v>-202943217</v>
      </c>
      <c r="W94">
        <v>-1114805442</v>
      </c>
      <c r="X94">
        <v>3</v>
      </c>
    </row>
    <row r="95" spans="1:24">
      <c r="A95">
        <f>Source!A378</f>
        <v>18</v>
      </c>
      <c r="B95">
        <v>378</v>
      </c>
      <c r="C95">
        <v>3</v>
      </c>
      <c r="D95">
        <f>Source!BI378</f>
        <v>1</v>
      </c>
      <c r="E95">
        <f>Source!FS378</f>
        <v>0</v>
      </c>
      <c r="F95" t="str">
        <f>Source!F378</f>
        <v>01.7.15.11-0062</v>
      </c>
      <c r="G95" t="str">
        <f>Source!G378</f>
        <v>Шайбы стальные</v>
      </c>
      <c r="H95" t="str">
        <f>Source!H378</f>
        <v>т</v>
      </c>
      <c r="I95">
        <f>Source!I378</f>
        <v>1.8000000000000001E-4</v>
      </c>
      <c r="J95">
        <v>1</v>
      </c>
      <c r="K95">
        <f>Source!AC378</f>
        <v>10208</v>
      </c>
      <c r="M95">
        <f>ROUND(K95*I95, 2)</f>
        <v>1.84</v>
      </c>
      <c r="N95">
        <f>Source!AC378*IF(Source!BC378&lt;&gt; 0, Source!BC378, 1)</f>
        <v>10208</v>
      </c>
      <c r="O95">
        <f>ROUND(N95*I95, 2)</f>
        <v>1.84</v>
      </c>
      <c r="P95">
        <f>Source!AE378</f>
        <v>0</v>
      </c>
      <c r="R95">
        <f>ROUND(P95*I95, 2)</f>
        <v>0</v>
      </c>
      <c r="S95">
        <f>Source!AE378*IF(Source!BS378&lt;&gt; 0, Source!BS378, 1)</f>
        <v>0</v>
      </c>
      <c r="T95">
        <f>ROUND(S95*I95, 2)</f>
        <v>0</v>
      </c>
      <c r="U95">
        <f>Source!GF378</f>
        <v>-1777821868</v>
      </c>
      <c r="V95">
        <v>1820400756</v>
      </c>
      <c r="W95">
        <v>2112258364</v>
      </c>
      <c r="X95">
        <v>3</v>
      </c>
    </row>
    <row r="96" spans="1:24">
      <c r="A96">
        <f>Source!A380</f>
        <v>18</v>
      </c>
      <c r="B96">
        <v>380</v>
      </c>
      <c r="C96">
        <v>3</v>
      </c>
      <c r="D96">
        <f>Source!BI380</f>
        <v>1</v>
      </c>
      <c r="E96">
        <f>Source!FS380</f>
        <v>0</v>
      </c>
      <c r="F96" t="str">
        <f>Source!F380</f>
        <v>04.3.01.09-0012</v>
      </c>
      <c r="G96" t="str">
        <f>Source!G380</f>
        <v>Раствор готовый кладочный цементный марки 50</v>
      </c>
      <c r="H96" t="str">
        <f>Source!H380</f>
        <v>м3</v>
      </c>
      <c r="I96">
        <f>Source!I380</f>
        <v>8.9999999999999993E-3</v>
      </c>
      <c r="J96">
        <v>1</v>
      </c>
      <c r="K96">
        <f>Source!AC380</f>
        <v>485.9</v>
      </c>
      <c r="M96">
        <f>ROUND(K96*I96, 2)</f>
        <v>4.37</v>
      </c>
      <c r="N96">
        <f>Source!AC380*IF(Source!BC380&lt;&gt; 0, Source!BC380, 1)</f>
        <v>485.9</v>
      </c>
      <c r="O96">
        <f>ROUND(N96*I96, 2)</f>
        <v>4.37</v>
      </c>
      <c r="P96">
        <f>Source!AE380</f>
        <v>0</v>
      </c>
      <c r="R96">
        <f>ROUND(P96*I96, 2)</f>
        <v>0</v>
      </c>
      <c r="S96">
        <f>Source!AE380*IF(Source!BS380&lt;&gt; 0, Source!BS380, 1)</f>
        <v>0</v>
      </c>
      <c r="T96">
        <f>ROUND(S96*I96, 2)</f>
        <v>0</v>
      </c>
      <c r="U96">
        <f>Source!GF380</f>
        <v>-1019936957</v>
      </c>
      <c r="V96">
        <v>-1983899890</v>
      </c>
      <c r="W96">
        <v>-56835733</v>
      </c>
      <c r="X96">
        <v>3</v>
      </c>
    </row>
    <row r="97" spans="1:24">
      <c r="A97">
        <v>20</v>
      </c>
      <c r="B97">
        <v>380</v>
      </c>
      <c r="C97">
        <v>3</v>
      </c>
      <c r="D97">
        <v>0</v>
      </c>
      <c r="E97">
        <f>SmtRes!AV380</f>
        <v>0</v>
      </c>
      <c r="F97" t="str">
        <f>SmtRes!I380</f>
        <v>23.3.06.04-0008</v>
      </c>
      <c r="G97" t="str">
        <f>SmtRes!K380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97" t="str">
        <f>SmtRes!O380</f>
        <v>м</v>
      </c>
      <c r="I97">
        <f>SmtRes!Y380*Source!I384</f>
        <v>0.39</v>
      </c>
      <c r="J97">
        <f>SmtRes!AO380</f>
        <v>1</v>
      </c>
      <c r="K97">
        <f>SmtRes!AE380</f>
        <v>15.33</v>
      </c>
      <c r="L97">
        <f>SmtRes!DB380</f>
        <v>5.98</v>
      </c>
      <c r="M97">
        <f>ROUND(ROUND(L97*Source!I384, 2)*1, 2)</f>
        <v>5.98</v>
      </c>
      <c r="N97">
        <f>SmtRes!AA380</f>
        <v>15.33</v>
      </c>
      <c r="O97">
        <f>ROUND(ROUND(L97*Source!I384, 2)*SmtRes!DA380, 2)</f>
        <v>5.98</v>
      </c>
      <c r="P97">
        <f>SmtRes!AG380</f>
        <v>0</v>
      </c>
      <c r="Q97">
        <f>SmtRes!DC380</f>
        <v>0</v>
      </c>
      <c r="R97">
        <f>ROUND(ROUND(Q97*Source!I384, 2)*1, 2)</f>
        <v>0</v>
      </c>
      <c r="S97">
        <f>SmtRes!AC380</f>
        <v>0</v>
      </c>
      <c r="T97">
        <f>ROUND(ROUND(Q97*Source!I384, 2)*SmtRes!AK380, 2)</f>
        <v>0</v>
      </c>
      <c r="U97">
        <f>SmtRes!X380</f>
        <v>2069285701</v>
      </c>
      <c r="V97">
        <v>-1778933711</v>
      </c>
      <c r="W97">
        <v>-1876199671</v>
      </c>
      <c r="X97">
        <v>3</v>
      </c>
    </row>
    <row r="98" spans="1:24">
      <c r="A98">
        <v>20</v>
      </c>
      <c r="B98">
        <v>377</v>
      </c>
      <c r="C98">
        <v>3</v>
      </c>
      <c r="D98">
        <v>0</v>
      </c>
      <c r="E98">
        <f>SmtRes!AV377</f>
        <v>0</v>
      </c>
      <c r="F98" t="str">
        <f>SmtRes!I377</f>
        <v>01.7.19.04-0031</v>
      </c>
      <c r="G98" t="str">
        <f>SmtRes!K377</f>
        <v>Прокладки резиновые (пластина техническая прессованная)</v>
      </c>
      <c r="H98" t="str">
        <f>SmtRes!O377</f>
        <v>кг</v>
      </c>
      <c r="I98">
        <f>SmtRes!Y377*Source!I384</f>
        <v>0.16</v>
      </c>
      <c r="J98">
        <f>SmtRes!AO377</f>
        <v>1</v>
      </c>
      <c r="K98">
        <f>SmtRes!AE377</f>
        <v>23.09</v>
      </c>
      <c r="L98">
        <f>SmtRes!DB377</f>
        <v>3.69</v>
      </c>
      <c r="M98">
        <f>ROUND(ROUND(L98*Source!I384, 2)*1, 2)</f>
        <v>3.69</v>
      </c>
      <c r="N98">
        <f>SmtRes!AA377</f>
        <v>23.09</v>
      </c>
      <c r="O98">
        <f>ROUND(ROUND(L98*Source!I384, 2)*SmtRes!DA377, 2)</f>
        <v>3.69</v>
      </c>
      <c r="P98">
        <f>SmtRes!AG377</f>
        <v>0</v>
      </c>
      <c r="Q98">
        <f>SmtRes!DC377</f>
        <v>0</v>
      </c>
      <c r="R98">
        <f>ROUND(ROUND(Q98*Source!I384, 2)*1, 2)</f>
        <v>0</v>
      </c>
      <c r="S98">
        <f>SmtRes!AC377</f>
        <v>0</v>
      </c>
      <c r="T98">
        <f>ROUND(ROUND(Q98*Source!I384, 2)*SmtRes!AK377, 2)</f>
        <v>0</v>
      </c>
      <c r="U98">
        <f>SmtRes!X377</f>
        <v>-731615568</v>
      </c>
      <c r="V98">
        <v>650327051</v>
      </c>
      <c r="W98">
        <v>967136855</v>
      </c>
      <c r="X98">
        <v>3</v>
      </c>
    </row>
    <row r="99" spans="1:24">
      <c r="A99">
        <v>20</v>
      </c>
      <c r="B99">
        <v>376</v>
      </c>
      <c r="C99">
        <v>3</v>
      </c>
      <c r="D99">
        <v>0</v>
      </c>
      <c r="E99">
        <f>SmtRes!AV376</f>
        <v>0</v>
      </c>
      <c r="F99" t="str">
        <f>SmtRes!I376</f>
        <v>01.7.15.03-0041</v>
      </c>
      <c r="G99" t="str">
        <f>SmtRes!K376</f>
        <v>Болты с гайками и шайбами строительные</v>
      </c>
      <c r="H99" t="str">
        <f>SmtRes!O376</f>
        <v>т</v>
      </c>
      <c r="I99">
        <f>SmtRes!Y376*Source!I384</f>
        <v>1.8000000000000001E-4</v>
      </c>
      <c r="J99">
        <f>SmtRes!AO376</f>
        <v>1</v>
      </c>
      <c r="K99">
        <f>SmtRes!AE376</f>
        <v>9040.01</v>
      </c>
      <c r="L99">
        <f>SmtRes!DB376</f>
        <v>1.63</v>
      </c>
      <c r="M99">
        <f>ROUND(ROUND(L99*Source!I384, 2)*1, 2)</f>
        <v>1.63</v>
      </c>
      <c r="N99">
        <f>SmtRes!AA376</f>
        <v>9040.01</v>
      </c>
      <c r="O99">
        <f>ROUND(ROUND(L99*Source!I384, 2)*SmtRes!DA376, 2)</f>
        <v>1.63</v>
      </c>
      <c r="P99">
        <f>SmtRes!AG376</f>
        <v>0</v>
      </c>
      <c r="Q99">
        <f>SmtRes!DC376</f>
        <v>0</v>
      </c>
      <c r="R99">
        <f>ROUND(ROUND(Q99*Source!I384, 2)*1, 2)</f>
        <v>0</v>
      </c>
      <c r="S99">
        <f>SmtRes!AC376</f>
        <v>0</v>
      </c>
      <c r="T99">
        <f>ROUND(ROUND(Q99*Source!I384, 2)*SmtRes!AK376, 2)</f>
        <v>0</v>
      </c>
      <c r="U99">
        <f>SmtRes!X376</f>
        <v>-437906794</v>
      </c>
      <c r="V99">
        <v>703382810</v>
      </c>
      <c r="W99">
        <v>-765046760</v>
      </c>
      <c r="X99">
        <v>3</v>
      </c>
    </row>
    <row r="100" spans="1:24">
      <c r="A100">
        <v>20</v>
      </c>
      <c r="B100">
        <v>375</v>
      </c>
      <c r="C100">
        <v>3</v>
      </c>
      <c r="D100">
        <v>0</v>
      </c>
      <c r="E100">
        <f>SmtRes!AV375</f>
        <v>0</v>
      </c>
      <c r="F100" t="str">
        <f>SmtRes!I375</f>
        <v>01.1.01.09-0026</v>
      </c>
      <c r="G100" t="str">
        <f>SmtRes!K375</f>
        <v>Шнур асбестовый общего назначения марки ШАОН диаметром 8-10 мм</v>
      </c>
      <c r="H100" t="str">
        <f>SmtRes!O375</f>
        <v>т</v>
      </c>
      <c r="I100">
        <f>SmtRes!Y375*Source!I384</f>
        <v>1.2999999999999999E-4</v>
      </c>
      <c r="J100">
        <f>SmtRes!AO375</f>
        <v>1</v>
      </c>
      <c r="K100">
        <f>SmtRes!AE375</f>
        <v>26499</v>
      </c>
      <c r="L100">
        <f>SmtRes!DB375</f>
        <v>3.44</v>
      </c>
      <c r="M100">
        <f>ROUND(ROUND(L100*Source!I384, 2)*1, 2)</f>
        <v>3.44</v>
      </c>
      <c r="N100">
        <f>SmtRes!AA375</f>
        <v>26499</v>
      </c>
      <c r="O100">
        <f>ROUND(ROUND(L100*Source!I384, 2)*SmtRes!DA375, 2)</f>
        <v>3.44</v>
      </c>
      <c r="P100">
        <f>SmtRes!AG375</f>
        <v>0</v>
      </c>
      <c r="Q100">
        <f>SmtRes!DC375</f>
        <v>0</v>
      </c>
      <c r="R100">
        <f>ROUND(ROUND(Q100*Source!I384, 2)*1, 2)</f>
        <v>0</v>
      </c>
      <c r="S100">
        <f>SmtRes!AC375</f>
        <v>0</v>
      </c>
      <c r="T100">
        <f>ROUND(ROUND(Q100*Source!I384, 2)*SmtRes!AK375, 2)</f>
        <v>0</v>
      </c>
      <c r="U100">
        <f>SmtRes!X375</f>
        <v>731670393</v>
      </c>
      <c r="V100">
        <v>-1388823807</v>
      </c>
      <c r="W100">
        <v>732171730</v>
      </c>
      <c r="X100">
        <v>3</v>
      </c>
    </row>
    <row r="101" spans="1:24">
      <c r="A101">
        <f>Source!A386</f>
        <v>18</v>
      </c>
      <c r="B101">
        <v>386</v>
      </c>
      <c r="C101">
        <v>3</v>
      </c>
      <c r="D101">
        <f>Source!BI386</f>
        <v>1</v>
      </c>
      <c r="E101">
        <f>Source!FS386</f>
        <v>0</v>
      </c>
      <c r="F101" t="str">
        <f>Source!F386</f>
        <v>08.1.03.04-0001</v>
      </c>
      <c r="G101" t="str">
        <f>Source!G386</f>
        <v>Блочки</v>
      </c>
      <c r="H101" t="str">
        <f>Source!H386</f>
        <v>10 шт.</v>
      </c>
      <c r="I101">
        <f>Source!I386</f>
        <v>0.2</v>
      </c>
      <c r="J101">
        <v>1</v>
      </c>
      <c r="K101">
        <f>Source!AC386</f>
        <v>228</v>
      </c>
      <c r="M101">
        <f>ROUND(K101*I101, 2)</f>
        <v>45.6</v>
      </c>
      <c r="N101">
        <f>Source!AC386*IF(Source!BC386&lt;&gt; 0, Source!BC386, 1)</f>
        <v>228</v>
      </c>
      <c r="O101">
        <f>ROUND(N101*I101, 2)</f>
        <v>45.6</v>
      </c>
      <c r="P101">
        <f>Source!AE386</f>
        <v>0</v>
      </c>
      <c r="R101">
        <f>ROUND(P101*I101, 2)</f>
        <v>0</v>
      </c>
      <c r="S101">
        <f>Source!AE386*IF(Source!BS386&lt;&gt; 0, Source!BS386, 1)</f>
        <v>0</v>
      </c>
      <c r="T101">
        <f>ROUND(S101*I101, 2)</f>
        <v>0</v>
      </c>
      <c r="U101">
        <f>Source!GF386</f>
        <v>-362110086</v>
      </c>
      <c r="V101">
        <v>1900422582</v>
      </c>
      <c r="W101">
        <v>-882872068</v>
      </c>
      <c r="X101">
        <v>3</v>
      </c>
    </row>
    <row r="102" spans="1:24">
      <c r="A102">
        <f>Source!A388</f>
        <v>18</v>
      </c>
      <c r="B102">
        <v>388</v>
      </c>
      <c r="C102">
        <v>3</v>
      </c>
      <c r="D102">
        <f>Source!BI388</f>
        <v>1</v>
      </c>
      <c r="E102">
        <f>Source!FS388</f>
        <v>0</v>
      </c>
      <c r="F102" t="str">
        <f>Source!F388</f>
        <v>20.1.02.19-0015</v>
      </c>
      <c r="G102" t="str">
        <f>Source!G388</f>
        <v>Трос стальной</v>
      </c>
      <c r="H102" t="str">
        <f>Source!H388</f>
        <v>м</v>
      </c>
      <c r="I102">
        <f>Source!I388</f>
        <v>9.3000000000000007</v>
      </c>
      <c r="J102">
        <v>1</v>
      </c>
      <c r="K102">
        <f>Source!AC388</f>
        <v>12.03</v>
      </c>
      <c r="M102">
        <f>ROUND(K102*I102, 2)</f>
        <v>111.88</v>
      </c>
      <c r="N102">
        <f>Source!AC388*IF(Source!BC388&lt;&gt; 0, Source!BC388, 1)</f>
        <v>12.03</v>
      </c>
      <c r="O102">
        <f>ROUND(N102*I102, 2)</f>
        <v>111.88</v>
      </c>
      <c r="P102">
        <f>Source!AE388</f>
        <v>0</v>
      </c>
      <c r="R102">
        <f>ROUND(P102*I102, 2)</f>
        <v>0</v>
      </c>
      <c r="S102">
        <f>Source!AE388*IF(Source!BS388&lt;&gt; 0, Source!BS388, 1)</f>
        <v>0</v>
      </c>
      <c r="T102">
        <f>ROUND(S102*I102, 2)</f>
        <v>0</v>
      </c>
      <c r="U102">
        <f>Source!GF388</f>
        <v>1404028807</v>
      </c>
      <c r="V102">
        <v>184943754</v>
      </c>
      <c r="W102">
        <v>-240123193</v>
      </c>
      <c r="X102">
        <v>3</v>
      </c>
    </row>
    <row r="103" spans="1:24">
      <c r="A103">
        <f>Source!A425</f>
        <v>4</v>
      </c>
      <c r="B103">
        <v>425</v>
      </c>
      <c r="G103" t="str">
        <f>Source!G425</f>
        <v>8.Система ПД3 (оборудование)</v>
      </c>
    </row>
    <row r="104" spans="1:24">
      <c r="A104">
        <v>20</v>
      </c>
      <c r="B104">
        <v>397</v>
      </c>
      <c r="C104">
        <v>3</v>
      </c>
      <c r="D104">
        <v>0</v>
      </c>
      <c r="E104">
        <f>SmtRes!AV397</f>
        <v>0</v>
      </c>
      <c r="F104" t="str">
        <f>SmtRes!I397</f>
        <v>01.7.19.04-0031</v>
      </c>
      <c r="G104" t="str">
        <f>SmtRes!K397</f>
        <v>Прокладки резиновые (пластина техническая прессованная)</v>
      </c>
      <c r="H104" t="str">
        <f>SmtRes!O397</f>
        <v>кг</v>
      </c>
      <c r="I104">
        <f>SmtRes!Y397*Source!I429</f>
        <v>0.06</v>
      </c>
      <c r="J104">
        <f>SmtRes!AO397</f>
        <v>1</v>
      </c>
      <c r="K104">
        <f>SmtRes!AE397</f>
        <v>23.09</v>
      </c>
      <c r="L104">
        <f>SmtRes!DB397</f>
        <v>1.39</v>
      </c>
      <c r="M104">
        <f>ROUND(ROUND(L104*Source!I429, 2)*1, 2)</f>
        <v>1.39</v>
      </c>
      <c r="N104">
        <f>SmtRes!AA397</f>
        <v>23.09</v>
      </c>
      <c r="O104">
        <f>ROUND(ROUND(L104*Source!I429, 2)*SmtRes!DA397, 2)</f>
        <v>1.39</v>
      </c>
      <c r="P104">
        <f>SmtRes!AG397</f>
        <v>0</v>
      </c>
      <c r="Q104">
        <f>SmtRes!DC397</f>
        <v>0</v>
      </c>
      <c r="R104">
        <f>ROUND(ROUND(Q104*Source!I429, 2)*1, 2)</f>
        <v>0</v>
      </c>
      <c r="S104">
        <f>SmtRes!AC397</f>
        <v>0</v>
      </c>
      <c r="T104">
        <f>ROUND(ROUND(Q104*Source!I429, 2)*SmtRes!AK397, 2)</f>
        <v>0</v>
      </c>
      <c r="U104">
        <f>SmtRes!X397</f>
        <v>-731615568</v>
      </c>
      <c r="V104">
        <v>650327051</v>
      </c>
      <c r="W104">
        <v>967136855</v>
      </c>
      <c r="X104">
        <v>3</v>
      </c>
    </row>
    <row r="105" spans="1:24">
      <c r="A105">
        <v>20</v>
      </c>
      <c r="B105">
        <v>396</v>
      </c>
      <c r="C105">
        <v>3</v>
      </c>
      <c r="D105">
        <v>0</v>
      </c>
      <c r="E105">
        <f>SmtRes!AV396</f>
        <v>0</v>
      </c>
      <c r="F105" t="str">
        <f>SmtRes!I396</f>
        <v>01.7.15.03-0041</v>
      </c>
      <c r="G105" t="str">
        <f>SmtRes!K396</f>
        <v>Болты с гайками и шайбами строительные</v>
      </c>
      <c r="H105" t="str">
        <f>SmtRes!O396</f>
        <v>т</v>
      </c>
      <c r="I105">
        <f>SmtRes!Y396*Source!I429</f>
        <v>6.9999999999999994E-5</v>
      </c>
      <c r="J105">
        <f>SmtRes!AO396</f>
        <v>1</v>
      </c>
      <c r="K105">
        <f>SmtRes!AE396</f>
        <v>9040.01</v>
      </c>
      <c r="L105">
        <f>SmtRes!DB396</f>
        <v>0.63</v>
      </c>
      <c r="M105">
        <f>ROUND(ROUND(L105*Source!I429, 2)*1, 2)</f>
        <v>0.63</v>
      </c>
      <c r="N105">
        <f>SmtRes!AA396</f>
        <v>9040.01</v>
      </c>
      <c r="O105">
        <f>ROUND(ROUND(L105*Source!I429, 2)*SmtRes!DA396, 2)</f>
        <v>0.63</v>
      </c>
      <c r="P105">
        <f>SmtRes!AG396</f>
        <v>0</v>
      </c>
      <c r="Q105">
        <f>SmtRes!DC396</f>
        <v>0</v>
      </c>
      <c r="R105">
        <f>ROUND(ROUND(Q105*Source!I429, 2)*1, 2)</f>
        <v>0</v>
      </c>
      <c r="S105">
        <f>SmtRes!AC396</f>
        <v>0</v>
      </c>
      <c r="T105">
        <f>ROUND(ROUND(Q105*Source!I429, 2)*SmtRes!AK396, 2)</f>
        <v>0</v>
      </c>
      <c r="U105">
        <f>SmtRes!X396</f>
        <v>-437906794</v>
      </c>
      <c r="V105">
        <v>703382810</v>
      </c>
      <c r="W105">
        <v>-765046760</v>
      </c>
      <c r="X105">
        <v>3</v>
      </c>
    </row>
    <row r="106" spans="1:24">
      <c r="A106">
        <f>Source!A431</f>
        <v>17</v>
      </c>
      <c r="B106">
        <v>431</v>
      </c>
      <c r="C106">
        <v>3</v>
      </c>
      <c r="D106">
        <f>Source!BI431</f>
        <v>1</v>
      </c>
      <c r="E106">
        <f>Source!FS431</f>
        <v>0</v>
      </c>
      <c r="F106" t="str">
        <f>Source!F431</f>
        <v>01.7.15.02-0051</v>
      </c>
      <c r="G106" t="str">
        <f>Source!G431</f>
        <v>Болты анкерные</v>
      </c>
      <c r="H106" t="str">
        <f>Source!H431</f>
        <v>т</v>
      </c>
      <c r="I106">
        <f>Source!I431</f>
        <v>9.4000000000000004E-3</v>
      </c>
      <c r="J106">
        <v>1</v>
      </c>
      <c r="K106">
        <f>Source!AC431</f>
        <v>10068</v>
      </c>
      <c r="M106">
        <f>ROUND(K106*I106, 2)</f>
        <v>94.64</v>
      </c>
      <c r="N106">
        <f>Source!AC431*IF(Source!BC431&lt;&gt; 0, Source!BC431, 1)</f>
        <v>10068</v>
      </c>
      <c r="O106">
        <f>ROUND(N106*I106, 2)</f>
        <v>94.64</v>
      </c>
      <c r="P106">
        <f>Source!AE431</f>
        <v>0</v>
      </c>
      <c r="R106">
        <f>ROUND(P106*I106, 2)</f>
        <v>0</v>
      </c>
      <c r="S106">
        <f>Source!AE431*IF(Source!BS431&lt;&gt; 0, Source!BS431, 1)</f>
        <v>0</v>
      </c>
      <c r="T106">
        <f>ROUND(S106*I106, 2)</f>
        <v>0</v>
      </c>
      <c r="U106">
        <f>Source!GF431</f>
        <v>960438781</v>
      </c>
      <c r="V106">
        <v>-202943217</v>
      </c>
      <c r="W106">
        <v>-1114805442</v>
      </c>
      <c r="X106">
        <v>3</v>
      </c>
    </row>
    <row r="107" spans="1:24">
      <c r="A107">
        <v>20</v>
      </c>
      <c r="B107">
        <v>409</v>
      </c>
      <c r="C107">
        <v>3</v>
      </c>
      <c r="D107">
        <v>0</v>
      </c>
      <c r="E107">
        <f>SmtRes!AV409</f>
        <v>0</v>
      </c>
      <c r="F107" t="str">
        <f>SmtRes!I409</f>
        <v>01.7.19.04-0031</v>
      </c>
      <c r="G107" t="str">
        <f>SmtRes!K409</f>
        <v>Прокладки резиновые (пластина техническая прессованная)</v>
      </c>
      <c r="H107" t="str">
        <f>SmtRes!O409</f>
        <v>кг</v>
      </c>
      <c r="I107">
        <f>SmtRes!Y409*Source!I435</f>
        <v>6.2800000000000009E-2</v>
      </c>
      <c r="J107">
        <f>SmtRes!AO409</f>
        <v>1</v>
      </c>
      <c r="K107">
        <f>SmtRes!AE409</f>
        <v>23.09</v>
      </c>
      <c r="L107">
        <f>SmtRes!DB409</f>
        <v>1.85</v>
      </c>
      <c r="M107">
        <f>ROUND(ROUND(L107*Source!I435, 2)*1, 2)</f>
        <v>1.45</v>
      </c>
      <c r="N107">
        <f>SmtRes!AA409</f>
        <v>23.09</v>
      </c>
      <c r="O107">
        <f>ROUND(ROUND(L107*Source!I435, 2)*SmtRes!DA409, 2)</f>
        <v>1.45</v>
      </c>
      <c r="P107">
        <f>SmtRes!AG409</f>
        <v>0</v>
      </c>
      <c r="Q107">
        <f>SmtRes!DC409</f>
        <v>0</v>
      </c>
      <c r="R107">
        <f>ROUND(ROUND(Q107*Source!I435, 2)*1, 2)</f>
        <v>0</v>
      </c>
      <c r="S107">
        <f>SmtRes!AC409</f>
        <v>0</v>
      </c>
      <c r="T107">
        <f>ROUND(ROUND(Q107*Source!I435, 2)*SmtRes!AK409, 2)</f>
        <v>0</v>
      </c>
      <c r="U107">
        <f>SmtRes!X409</f>
        <v>-731615568</v>
      </c>
      <c r="V107">
        <v>650327051</v>
      </c>
      <c r="W107">
        <v>967136855</v>
      </c>
      <c r="X107">
        <v>3</v>
      </c>
    </row>
    <row r="108" spans="1:24">
      <c r="A108">
        <v>20</v>
      </c>
      <c r="B108">
        <v>408</v>
      </c>
      <c r="C108">
        <v>3</v>
      </c>
      <c r="D108">
        <v>0</v>
      </c>
      <c r="E108">
        <f>SmtRes!AV408</f>
        <v>0</v>
      </c>
      <c r="F108" t="str">
        <f>SmtRes!I408</f>
        <v>01.7.15.03-0041</v>
      </c>
      <c r="G108" t="str">
        <f>SmtRes!K408</f>
        <v>Болты с гайками и шайбами строительные</v>
      </c>
      <c r="H108" t="str">
        <f>SmtRes!O408</f>
        <v>т</v>
      </c>
      <c r="I108">
        <f>SmtRes!Y408*Source!I435</f>
        <v>1.5700000000000002E-4</v>
      </c>
      <c r="J108">
        <f>SmtRes!AO408</f>
        <v>1</v>
      </c>
      <c r="K108">
        <f>SmtRes!AE408</f>
        <v>9040.01</v>
      </c>
      <c r="L108">
        <f>SmtRes!DB408</f>
        <v>1.81</v>
      </c>
      <c r="M108">
        <f>ROUND(ROUND(L108*Source!I435, 2)*1, 2)</f>
        <v>1.42</v>
      </c>
      <c r="N108">
        <f>SmtRes!AA408</f>
        <v>9040.01</v>
      </c>
      <c r="O108">
        <f>ROUND(ROUND(L108*Source!I435, 2)*SmtRes!DA408, 2)</f>
        <v>1.42</v>
      </c>
      <c r="P108">
        <f>SmtRes!AG408</f>
        <v>0</v>
      </c>
      <c r="Q108">
        <f>SmtRes!DC408</f>
        <v>0</v>
      </c>
      <c r="R108">
        <f>ROUND(ROUND(Q108*Source!I435, 2)*1, 2)</f>
        <v>0</v>
      </c>
      <c r="S108">
        <f>SmtRes!AC408</f>
        <v>0</v>
      </c>
      <c r="T108">
        <f>ROUND(ROUND(Q108*Source!I435, 2)*SmtRes!AK408, 2)</f>
        <v>0</v>
      </c>
      <c r="U108">
        <f>SmtRes!X408</f>
        <v>-437906794</v>
      </c>
      <c r="V108">
        <v>703382810</v>
      </c>
      <c r="W108">
        <v>-765046760</v>
      </c>
      <c r="X108">
        <v>3</v>
      </c>
    </row>
    <row r="109" spans="1:24">
      <c r="A109">
        <v>20</v>
      </c>
      <c r="B109">
        <v>419</v>
      </c>
      <c r="C109">
        <v>3</v>
      </c>
      <c r="D109">
        <v>0</v>
      </c>
      <c r="E109">
        <f>SmtRes!AV419</f>
        <v>0</v>
      </c>
      <c r="F109" t="str">
        <f>SmtRes!I419</f>
        <v>01.7.19.04-0031</v>
      </c>
      <c r="G109" t="str">
        <f>SmtRes!K419</f>
        <v>Прокладки резиновые (пластина техническая прессованная)</v>
      </c>
      <c r="H109" t="str">
        <f>SmtRes!O419</f>
        <v>кг</v>
      </c>
      <c r="I109">
        <f>SmtRes!Y419*Source!I441</f>
        <v>0.44000000000000006</v>
      </c>
      <c r="J109">
        <f>SmtRes!AO419</f>
        <v>1</v>
      </c>
      <c r="K109">
        <f>SmtRes!AE419</f>
        <v>23.09</v>
      </c>
      <c r="L109">
        <f>SmtRes!DB419</f>
        <v>25.4</v>
      </c>
      <c r="M109">
        <f>ROUND(ROUND(L109*Source!I441, 2)*1, 2)</f>
        <v>10.16</v>
      </c>
      <c r="N109">
        <f>SmtRes!AA419</f>
        <v>23.09</v>
      </c>
      <c r="O109">
        <f>ROUND(ROUND(L109*Source!I441, 2)*SmtRes!DA419, 2)</f>
        <v>10.16</v>
      </c>
      <c r="P109">
        <f>SmtRes!AG419</f>
        <v>0</v>
      </c>
      <c r="Q109">
        <f>SmtRes!DC419</f>
        <v>0</v>
      </c>
      <c r="R109">
        <f>ROUND(ROUND(Q109*Source!I441, 2)*1, 2)</f>
        <v>0</v>
      </c>
      <c r="S109">
        <f>SmtRes!AC419</f>
        <v>0</v>
      </c>
      <c r="T109">
        <f>ROUND(ROUND(Q109*Source!I441, 2)*SmtRes!AK419, 2)</f>
        <v>0</v>
      </c>
      <c r="U109">
        <f>SmtRes!X419</f>
        <v>-731615568</v>
      </c>
      <c r="V109">
        <v>650327051</v>
      </c>
      <c r="W109">
        <v>967136855</v>
      </c>
      <c r="X109">
        <v>3</v>
      </c>
    </row>
    <row r="110" spans="1:24">
      <c r="A110">
        <v>20</v>
      </c>
      <c r="B110">
        <v>418</v>
      </c>
      <c r="C110">
        <v>3</v>
      </c>
      <c r="D110">
        <v>0</v>
      </c>
      <c r="E110">
        <f>SmtRes!AV418</f>
        <v>0</v>
      </c>
      <c r="F110" t="str">
        <f>SmtRes!I418</f>
        <v>01.7.15.03-0041</v>
      </c>
      <c r="G110" t="str">
        <f>SmtRes!K418</f>
        <v>Болты с гайками и шайбами строительные</v>
      </c>
      <c r="H110" t="str">
        <f>SmtRes!O418</f>
        <v>т</v>
      </c>
      <c r="I110">
        <f>SmtRes!Y418*Source!I441</f>
        <v>1.6000000000000001E-4</v>
      </c>
      <c r="J110">
        <f>SmtRes!AO418</f>
        <v>1</v>
      </c>
      <c r="K110">
        <f>SmtRes!AE418</f>
        <v>9040.01</v>
      </c>
      <c r="L110">
        <f>SmtRes!DB418</f>
        <v>3.62</v>
      </c>
      <c r="M110">
        <f>ROUND(ROUND(L110*Source!I441, 2)*1, 2)</f>
        <v>1.45</v>
      </c>
      <c r="N110">
        <f>SmtRes!AA418</f>
        <v>9040.01</v>
      </c>
      <c r="O110">
        <f>ROUND(ROUND(L110*Source!I441, 2)*SmtRes!DA418, 2)</f>
        <v>1.45</v>
      </c>
      <c r="P110">
        <f>SmtRes!AG418</f>
        <v>0</v>
      </c>
      <c r="Q110">
        <f>SmtRes!DC418</f>
        <v>0</v>
      </c>
      <c r="R110">
        <f>ROUND(ROUND(Q110*Source!I441, 2)*1, 2)</f>
        <v>0</v>
      </c>
      <c r="S110">
        <f>SmtRes!AC418</f>
        <v>0</v>
      </c>
      <c r="T110">
        <f>ROUND(ROUND(Q110*Source!I441, 2)*SmtRes!AK418, 2)</f>
        <v>0</v>
      </c>
      <c r="U110">
        <f>SmtRes!X418</f>
        <v>-437906794</v>
      </c>
      <c r="V110">
        <v>703382810</v>
      </c>
      <c r="W110">
        <v>-765046760</v>
      </c>
      <c r="X110">
        <v>3</v>
      </c>
    </row>
    <row r="111" spans="1:24">
      <c r="A111">
        <v>20</v>
      </c>
      <c r="B111">
        <v>431</v>
      </c>
      <c r="C111">
        <v>3</v>
      </c>
      <c r="D111">
        <v>0</v>
      </c>
      <c r="E111">
        <f>SmtRes!AV431</f>
        <v>0</v>
      </c>
      <c r="F111" t="str">
        <f>SmtRes!I431</f>
        <v>18.5.08.18-0071</v>
      </c>
      <c r="G111" t="str">
        <f>SmtRes!K431</f>
        <v>Кронштейны и подставки под оборудование из сортовой стали</v>
      </c>
      <c r="H111" t="str">
        <f>SmtRes!O431</f>
        <v>кг</v>
      </c>
      <c r="I111">
        <f>SmtRes!Y431*Source!I445</f>
        <v>22.2</v>
      </c>
      <c r="J111">
        <f>SmtRes!AO431</f>
        <v>1</v>
      </c>
      <c r="K111">
        <f>SmtRes!AE431</f>
        <v>8.52</v>
      </c>
      <c r="L111">
        <f>SmtRes!DB431</f>
        <v>852</v>
      </c>
      <c r="M111">
        <f>ROUND(ROUND(L111*Source!I445, 2)*1, 2)</f>
        <v>189.14</v>
      </c>
      <c r="N111">
        <f>SmtRes!AA431</f>
        <v>8.52</v>
      </c>
      <c r="O111">
        <f>ROUND(ROUND(L111*Source!I445, 2)*SmtRes!DA431, 2)</f>
        <v>189.14</v>
      </c>
      <c r="P111">
        <f>SmtRes!AG431</f>
        <v>0</v>
      </c>
      <c r="Q111">
        <f>SmtRes!DC431</f>
        <v>0</v>
      </c>
      <c r="R111">
        <f>ROUND(ROUND(Q111*Source!I445, 2)*1, 2)</f>
        <v>0</v>
      </c>
      <c r="S111">
        <f>SmtRes!AC431</f>
        <v>0</v>
      </c>
      <c r="T111">
        <f>ROUND(ROUND(Q111*Source!I445, 2)*SmtRes!AK431, 2)</f>
        <v>0</v>
      </c>
      <c r="U111">
        <f>SmtRes!X431</f>
        <v>-418489366</v>
      </c>
      <c r="V111">
        <v>734856981</v>
      </c>
      <c r="W111">
        <v>-1525962224</v>
      </c>
      <c r="X111">
        <v>3</v>
      </c>
    </row>
    <row r="112" spans="1:24">
      <c r="A112">
        <v>20</v>
      </c>
      <c r="B112">
        <v>430</v>
      </c>
      <c r="C112">
        <v>3</v>
      </c>
      <c r="D112">
        <v>0</v>
      </c>
      <c r="E112">
        <f>SmtRes!AV430</f>
        <v>0</v>
      </c>
      <c r="F112" t="str">
        <f>SmtRes!I430</f>
        <v>01.7.15.03-0041</v>
      </c>
      <c r="G112" t="str">
        <f>SmtRes!K430</f>
        <v>Болты с гайками и шайбами строительные</v>
      </c>
      <c r="H112" t="str">
        <f>SmtRes!O430</f>
        <v>т</v>
      </c>
      <c r="I112">
        <f>SmtRes!Y430*Source!I445</f>
        <v>1.5540000000000001E-4</v>
      </c>
      <c r="J112">
        <f>SmtRes!AO430</f>
        <v>1</v>
      </c>
      <c r="K112">
        <f>SmtRes!AE430</f>
        <v>9040.01</v>
      </c>
      <c r="L112">
        <f>SmtRes!DB430</f>
        <v>6.33</v>
      </c>
      <c r="M112">
        <f>ROUND(ROUND(L112*Source!I445, 2)*1, 2)</f>
        <v>1.41</v>
      </c>
      <c r="N112">
        <f>SmtRes!AA430</f>
        <v>9040.01</v>
      </c>
      <c r="O112">
        <f>ROUND(ROUND(L112*Source!I445, 2)*SmtRes!DA430, 2)</f>
        <v>1.41</v>
      </c>
      <c r="P112">
        <f>SmtRes!AG430</f>
        <v>0</v>
      </c>
      <c r="Q112">
        <f>SmtRes!DC430</f>
        <v>0</v>
      </c>
      <c r="R112">
        <f>ROUND(ROUND(Q112*Source!I445, 2)*1, 2)</f>
        <v>0</v>
      </c>
      <c r="S112">
        <f>SmtRes!AC430</f>
        <v>0</v>
      </c>
      <c r="T112">
        <f>ROUND(ROUND(Q112*Source!I445, 2)*SmtRes!AK430, 2)</f>
        <v>0</v>
      </c>
      <c r="U112">
        <f>SmtRes!X430</f>
        <v>-437906794</v>
      </c>
      <c r="V112">
        <v>703382810</v>
      </c>
      <c r="W112">
        <v>-765046760</v>
      </c>
      <c r="X112">
        <v>3</v>
      </c>
    </row>
    <row r="113" spans="1:24">
      <c r="A113">
        <v>20</v>
      </c>
      <c r="B113">
        <v>429</v>
      </c>
      <c r="C113">
        <v>3</v>
      </c>
      <c r="D113">
        <v>0</v>
      </c>
      <c r="E113">
        <f>SmtRes!AV429</f>
        <v>0</v>
      </c>
      <c r="F113" t="str">
        <f>SmtRes!I429</f>
        <v>01.7.11.07-0045</v>
      </c>
      <c r="G113" t="str">
        <f>SmtRes!K429</f>
        <v>Электроды диаметром 5 мм Э42А</v>
      </c>
      <c r="H113" t="str">
        <f>SmtRes!O429</f>
        <v>т</v>
      </c>
      <c r="I113">
        <f>SmtRes!Y429*Source!I445</f>
        <v>1.7760000000000001E-4</v>
      </c>
      <c r="J113">
        <f>SmtRes!AO429</f>
        <v>1</v>
      </c>
      <c r="K113">
        <f>SmtRes!AE429</f>
        <v>10362</v>
      </c>
      <c r="L113">
        <f>SmtRes!DB429</f>
        <v>8.2899999999999991</v>
      </c>
      <c r="M113">
        <f>ROUND(ROUND(L113*Source!I445, 2)*1, 2)</f>
        <v>1.84</v>
      </c>
      <c r="N113">
        <f>SmtRes!AA429</f>
        <v>10362</v>
      </c>
      <c r="O113">
        <f>ROUND(ROUND(L113*Source!I445, 2)*SmtRes!DA429, 2)</f>
        <v>1.84</v>
      </c>
      <c r="P113">
        <f>SmtRes!AG429</f>
        <v>0</v>
      </c>
      <c r="Q113">
        <f>SmtRes!DC429</f>
        <v>0</v>
      </c>
      <c r="R113">
        <f>ROUND(ROUND(Q113*Source!I445, 2)*1, 2)</f>
        <v>0</v>
      </c>
      <c r="S113">
        <f>SmtRes!AC429</f>
        <v>0</v>
      </c>
      <c r="T113">
        <f>ROUND(ROUND(Q113*Source!I445, 2)*SmtRes!AK429, 2)</f>
        <v>0</v>
      </c>
      <c r="U113">
        <f>SmtRes!X429</f>
        <v>-1068056325</v>
      </c>
      <c r="V113">
        <v>-2032568227</v>
      </c>
      <c r="W113">
        <v>1948519429</v>
      </c>
      <c r="X113">
        <v>3</v>
      </c>
    </row>
    <row r="114" spans="1:24">
      <c r="A114">
        <f>Source!A447</f>
        <v>17</v>
      </c>
      <c r="B114">
        <v>447</v>
      </c>
      <c r="C114">
        <v>3</v>
      </c>
      <c r="D114">
        <f>Source!BI447</f>
        <v>1</v>
      </c>
      <c r="E114">
        <f>Source!FS447</f>
        <v>0</v>
      </c>
      <c r="F114" t="str">
        <f>Source!F447</f>
        <v>18.5.08.18-0071</v>
      </c>
      <c r="G114" t="str">
        <f>Source!G447</f>
        <v>Кронштейны и подставки под оборудование из сортовой стали</v>
      </c>
      <c r="H114" t="str">
        <f>Source!H447</f>
        <v>кг</v>
      </c>
      <c r="I114">
        <f>Source!I447</f>
        <v>-22.2</v>
      </c>
      <c r="J114">
        <v>1</v>
      </c>
      <c r="K114">
        <f>Source!AC447</f>
        <v>8.52</v>
      </c>
      <c r="M114">
        <f>ROUND(K114*I114, 2)</f>
        <v>-189.14</v>
      </c>
      <c r="N114">
        <f>Source!AC447*IF(Source!BC447&lt;&gt; 0, Source!BC447, 1)</f>
        <v>8.52</v>
      </c>
      <c r="O114">
        <f>ROUND(N114*I114, 2)</f>
        <v>-189.14</v>
      </c>
      <c r="P114">
        <f>Source!AE447</f>
        <v>0</v>
      </c>
      <c r="R114">
        <f>ROUND(P114*I114, 2)</f>
        <v>0</v>
      </c>
      <c r="S114">
        <f>Source!AE447*IF(Source!BS447&lt;&gt; 0, Source!BS447, 1)</f>
        <v>0</v>
      </c>
      <c r="T114">
        <f>ROUND(S114*I114, 2)</f>
        <v>0</v>
      </c>
      <c r="U114">
        <f>Source!GF447</f>
        <v>-418489366</v>
      </c>
      <c r="V114">
        <v>734856981</v>
      </c>
      <c r="W114">
        <v>-1525962224</v>
      </c>
      <c r="X114">
        <v>3</v>
      </c>
    </row>
    <row r="115" spans="1:24">
      <c r="A115">
        <f>Source!A482</f>
        <v>4</v>
      </c>
      <c r="B115">
        <v>482</v>
      </c>
      <c r="G115" t="str">
        <f>Source!G482</f>
        <v>9.Система ПД4 (оборудование)</v>
      </c>
    </row>
    <row r="116" spans="1:24">
      <c r="A116">
        <v>20</v>
      </c>
      <c r="B116">
        <v>445</v>
      </c>
      <c r="C116">
        <v>3</v>
      </c>
      <c r="D116">
        <v>0</v>
      </c>
      <c r="E116">
        <f>SmtRes!AV445</f>
        <v>0</v>
      </c>
      <c r="F116" t="str">
        <f>SmtRes!I445</f>
        <v>01.7.19.04-0031</v>
      </c>
      <c r="G116" t="str">
        <f>SmtRes!K445</f>
        <v>Прокладки резиновые (пластина техническая прессованная)</v>
      </c>
      <c r="H116" t="str">
        <f>SmtRes!O445</f>
        <v>кг</v>
      </c>
      <c r="I116">
        <f>SmtRes!Y445*Source!I486</f>
        <v>0.06</v>
      </c>
      <c r="J116">
        <f>SmtRes!AO445</f>
        <v>1</v>
      </c>
      <c r="K116">
        <f>SmtRes!AE445</f>
        <v>23.09</v>
      </c>
      <c r="L116">
        <f>SmtRes!DB445</f>
        <v>1.39</v>
      </c>
      <c r="M116">
        <f>ROUND(ROUND(L116*Source!I486, 2)*1, 2)</f>
        <v>1.39</v>
      </c>
      <c r="N116">
        <f>SmtRes!AA445</f>
        <v>23.09</v>
      </c>
      <c r="O116">
        <f>ROUND(ROUND(L116*Source!I486, 2)*SmtRes!DA445, 2)</f>
        <v>1.39</v>
      </c>
      <c r="P116">
        <f>SmtRes!AG445</f>
        <v>0</v>
      </c>
      <c r="Q116">
        <f>SmtRes!DC445</f>
        <v>0</v>
      </c>
      <c r="R116">
        <f>ROUND(ROUND(Q116*Source!I486, 2)*1, 2)</f>
        <v>0</v>
      </c>
      <c r="S116">
        <f>SmtRes!AC445</f>
        <v>0</v>
      </c>
      <c r="T116">
        <f>ROUND(ROUND(Q116*Source!I486, 2)*SmtRes!AK445, 2)</f>
        <v>0</v>
      </c>
      <c r="U116">
        <f>SmtRes!X445</f>
        <v>-731615568</v>
      </c>
      <c r="V116">
        <v>650327051</v>
      </c>
      <c r="W116">
        <v>967136855</v>
      </c>
      <c r="X116">
        <v>3</v>
      </c>
    </row>
    <row r="117" spans="1:24">
      <c r="A117">
        <v>20</v>
      </c>
      <c r="B117">
        <v>444</v>
      </c>
      <c r="C117">
        <v>3</v>
      </c>
      <c r="D117">
        <v>0</v>
      </c>
      <c r="E117">
        <f>SmtRes!AV444</f>
        <v>0</v>
      </c>
      <c r="F117" t="str">
        <f>SmtRes!I444</f>
        <v>01.7.15.03-0041</v>
      </c>
      <c r="G117" t="str">
        <f>SmtRes!K444</f>
        <v>Болты с гайками и шайбами строительные</v>
      </c>
      <c r="H117" t="str">
        <f>SmtRes!O444</f>
        <v>т</v>
      </c>
      <c r="I117">
        <f>SmtRes!Y444*Source!I486</f>
        <v>6.9999999999999994E-5</v>
      </c>
      <c r="J117">
        <f>SmtRes!AO444</f>
        <v>1</v>
      </c>
      <c r="K117">
        <f>SmtRes!AE444</f>
        <v>9040.01</v>
      </c>
      <c r="L117">
        <f>SmtRes!DB444</f>
        <v>0.63</v>
      </c>
      <c r="M117">
        <f>ROUND(ROUND(L117*Source!I486, 2)*1, 2)</f>
        <v>0.63</v>
      </c>
      <c r="N117">
        <f>SmtRes!AA444</f>
        <v>9040.01</v>
      </c>
      <c r="O117">
        <f>ROUND(ROUND(L117*Source!I486, 2)*SmtRes!DA444, 2)</f>
        <v>0.63</v>
      </c>
      <c r="P117">
        <f>SmtRes!AG444</f>
        <v>0</v>
      </c>
      <c r="Q117">
        <f>SmtRes!DC444</f>
        <v>0</v>
      </c>
      <c r="R117">
        <f>ROUND(ROUND(Q117*Source!I486, 2)*1, 2)</f>
        <v>0</v>
      </c>
      <c r="S117">
        <f>SmtRes!AC444</f>
        <v>0</v>
      </c>
      <c r="T117">
        <f>ROUND(ROUND(Q117*Source!I486, 2)*SmtRes!AK444, 2)</f>
        <v>0</v>
      </c>
      <c r="U117">
        <f>SmtRes!X444</f>
        <v>-437906794</v>
      </c>
      <c r="V117">
        <v>703382810</v>
      </c>
      <c r="W117">
        <v>-765046760</v>
      </c>
      <c r="X117">
        <v>3</v>
      </c>
    </row>
    <row r="118" spans="1:24">
      <c r="A118">
        <f>Source!A488</f>
        <v>17</v>
      </c>
      <c r="B118">
        <v>488</v>
      </c>
      <c r="C118">
        <v>3</v>
      </c>
      <c r="D118">
        <f>Source!BI488</f>
        <v>1</v>
      </c>
      <c r="E118">
        <f>Source!FS488</f>
        <v>0</v>
      </c>
      <c r="F118" t="str">
        <f>Source!F488</f>
        <v>01.7.15.02-0051</v>
      </c>
      <c r="G118" t="str">
        <f>Source!G488</f>
        <v>Болты анкерные</v>
      </c>
      <c r="H118" t="str">
        <f>Source!H488</f>
        <v>т</v>
      </c>
      <c r="I118">
        <f>Source!I488</f>
        <v>9.4000000000000004E-3</v>
      </c>
      <c r="J118">
        <v>1</v>
      </c>
      <c r="K118">
        <f>Source!AC488</f>
        <v>10068</v>
      </c>
      <c r="M118">
        <f>ROUND(K118*I118, 2)</f>
        <v>94.64</v>
      </c>
      <c r="N118">
        <f>Source!AC488*IF(Source!BC488&lt;&gt; 0, Source!BC488, 1)</f>
        <v>10068</v>
      </c>
      <c r="O118">
        <f>ROUND(N118*I118, 2)</f>
        <v>94.64</v>
      </c>
      <c r="P118">
        <f>Source!AE488</f>
        <v>0</v>
      </c>
      <c r="R118">
        <f>ROUND(P118*I118, 2)</f>
        <v>0</v>
      </c>
      <c r="S118">
        <f>Source!AE488*IF(Source!BS488&lt;&gt; 0, Source!BS488, 1)</f>
        <v>0</v>
      </c>
      <c r="T118">
        <f>ROUND(S118*I118, 2)</f>
        <v>0</v>
      </c>
      <c r="U118">
        <f>Source!GF488</f>
        <v>960438781</v>
      </c>
      <c r="V118">
        <v>-202943217</v>
      </c>
      <c r="W118">
        <v>-1114805442</v>
      </c>
      <c r="X118">
        <v>3</v>
      </c>
    </row>
    <row r="119" spans="1:24">
      <c r="A119">
        <v>20</v>
      </c>
      <c r="B119">
        <v>457</v>
      </c>
      <c r="C119">
        <v>3</v>
      </c>
      <c r="D119">
        <v>0</v>
      </c>
      <c r="E119">
        <f>SmtRes!AV457</f>
        <v>0</v>
      </c>
      <c r="F119" t="str">
        <f>SmtRes!I457</f>
        <v>01.7.19.04-0031</v>
      </c>
      <c r="G119" t="str">
        <f>SmtRes!K457</f>
        <v>Прокладки резиновые (пластина техническая прессованная)</v>
      </c>
      <c r="H119" t="str">
        <f>SmtRes!O457</f>
        <v>кг</v>
      </c>
      <c r="I119">
        <f>SmtRes!Y457*Source!I492</f>
        <v>5.024E-2</v>
      </c>
      <c r="J119">
        <f>SmtRes!AO457</f>
        <v>1</v>
      </c>
      <c r="K119">
        <f>SmtRes!AE457</f>
        <v>23.09</v>
      </c>
      <c r="L119">
        <f>SmtRes!DB457</f>
        <v>1.85</v>
      </c>
      <c r="M119">
        <f>ROUND(ROUND(L119*Source!I492, 2)*1, 2)</f>
        <v>1.1599999999999999</v>
      </c>
      <c r="N119">
        <f>SmtRes!AA457</f>
        <v>23.09</v>
      </c>
      <c r="O119">
        <f>ROUND(ROUND(L119*Source!I492, 2)*SmtRes!DA457, 2)</f>
        <v>1.1599999999999999</v>
      </c>
      <c r="P119">
        <f>SmtRes!AG457</f>
        <v>0</v>
      </c>
      <c r="Q119">
        <f>SmtRes!DC457</f>
        <v>0</v>
      </c>
      <c r="R119">
        <f>ROUND(ROUND(Q119*Source!I492, 2)*1, 2)</f>
        <v>0</v>
      </c>
      <c r="S119">
        <f>SmtRes!AC457</f>
        <v>0</v>
      </c>
      <c r="T119">
        <f>ROUND(ROUND(Q119*Source!I492, 2)*SmtRes!AK457, 2)</f>
        <v>0</v>
      </c>
      <c r="U119">
        <f>SmtRes!X457</f>
        <v>-731615568</v>
      </c>
      <c r="V119">
        <v>650327051</v>
      </c>
      <c r="W119">
        <v>967136855</v>
      </c>
      <c r="X119">
        <v>3</v>
      </c>
    </row>
    <row r="120" spans="1:24">
      <c r="A120">
        <v>20</v>
      </c>
      <c r="B120">
        <v>456</v>
      </c>
      <c r="C120">
        <v>3</v>
      </c>
      <c r="D120">
        <v>0</v>
      </c>
      <c r="E120">
        <f>SmtRes!AV456</f>
        <v>0</v>
      </c>
      <c r="F120" t="str">
        <f>SmtRes!I456</f>
        <v>01.7.15.03-0041</v>
      </c>
      <c r="G120" t="str">
        <f>SmtRes!K456</f>
        <v>Болты с гайками и шайбами строительные</v>
      </c>
      <c r="H120" t="str">
        <f>SmtRes!O456</f>
        <v>т</v>
      </c>
      <c r="I120">
        <f>SmtRes!Y456*Source!I492</f>
        <v>1.2560000000000002E-4</v>
      </c>
      <c r="J120">
        <f>SmtRes!AO456</f>
        <v>1</v>
      </c>
      <c r="K120">
        <f>SmtRes!AE456</f>
        <v>9040.01</v>
      </c>
      <c r="L120">
        <f>SmtRes!DB456</f>
        <v>1.81</v>
      </c>
      <c r="M120">
        <f>ROUND(ROUND(L120*Source!I492, 2)*1, 2)</f>
        <v>1.1399999999999999</v>
      </c>
      <c r="N120">
        <f>SmtRes!AA456</f>
        <v>9040.01</v>
      </c>
      <c r="O120">
        <f>ROUND(ROUND(L120*Source!I492, 2)*SmtRes!DA456, 2)</f>
        <v>1.1399999999999999</v>
      </c>
      <c r="P120">
        <f>SmtRes!AG456</f>
        <v>0</v>
      </c>
      <c r="Q120">
        <f>SmtRes!DC456</f>
        <v>0</v>
      </c>
      <c r="R120">
        <f>ROUND(ROUND(Q120*Source!I492, 2)*1, 2)</f>
        <v>0</v>
      </c>
      <c r="S120">
        <f>SmtRes!AC456</f>
        <v>0</v>
      </c>
      <c r="T120">
        <f>ROUND(ROUND(Q120*Source!I492, 2)*SmtRes!AK456, 2)</f>
        <v>0</v>
      </c>
      <c r="U120">
        <f>SmtRes!X456</f>
        <v>-437906794</v>
      </c>
      <c r="V120">
        <v>703382810</v>
      </c>
      <c r="W120">
        <v>-765046760</v>
      </c>
      <c r="X120">
        <v>3</v>
      </c>
    </row>
    <row r="121" spans="1:24">
      <c r="A121">
        <v>20</v>
      </c>
      <c r="B121">
        <v>467</v>
      </c>
      <c r="C121">
        <v>3</v>
      </c>
      <c r="D121">
        <v>0</v>
      </c>
      <c r="E121">
        <f>SmtRes!AV467</f>
        <v>0</v>
      </c>
      <c r="F121" t="str">
        <f>SmtRes!I467</f>
        <v>01.7.19.04-0031</v>
      </c>
      <c r="G121" t="str">
        <f>SmtRes!K467</f>
        <v>Прокладки резиновые (пластина техническая прессованная)</v>
      </c>
      <c r="H121" t="str">
        <f>SmtRes!O467</f>
        <v>кг</v>
      </c>
      <c r="I121">
        <f>SmtRes!Y467*Source!I498</f>
        <v>0.44000000000000006</v>
      </c>
      <c r="J121">
        <f>SmtRes!AO467</f>
        <v>1</v>
      </c>
      <c r="K121">
        <f>SmtRes!AE467</f>
        <v>23.09</v>
      </c>
      <c r="L121">
        <f>SmtRes!DB467</f>
        <v>25.4</v>
      </c>
      <c r="M121">
        <f>ROUND(ROUND(L121*Source!I498, 2)*1, 2)</f>
        <v>10.16</v>
      </c>
      <c r="N121">
        <f>SmtRes!AA467</f>
        <v>23.09</v>
      </c>
      <c r="O121">
        <f>ROUND(ROUND(L121*Source!I498, 2)*SmtRes!DA467, 2)</f>
        <v>10.16</v>
      </c>
      <c r="P121">
        <f>SmtRes!AG467</f>
        <v>0</v>
      </c>
      <c r="Q121">
        <f>SmtRes!DC467</f>
        <v>0</v>
      </c>
      <c r="R121">
        <f>ROUND(ROUND(Q121*Source!I498, 2)*1, 2)</f>
        <v>0</v>
      </c>
      <c r="S121">
        <f>SmtRes!AC467</f>
        <v>0</v>
      </c>
      <c r="T121">
        <f>ROUND(ROUND(Q121*Source!I498, 2)*SmtRes!AK467, 2)</f>
        <v>0</v>
      </c>
      <c r="U121">
        <f>SmtRes!X467</f>
        <v>-731615568</v>
      </c>
      <c r="V121">
        <v>650327051</v>
      </c>
      <c r="W121">
        <v>967136855</v>
      </c>
      <c r="X121">
        <v>3</v>
      </c>
    </row>
    <row r="122" spans="1:24">
      <c r="A122">
        <v>20</v>
      </c>
      <c r="B122">
        <v>466</v>
      </c>
      <c r="C122">
        <v>3</v>
      </c>
      <c r="D122">
        <v>0</v>
      </c>
      <c r="E122">
        <f>SmtRes!AV466</f>
        <v>0</v>
      </c>
      <c r="F122" t="str">
        <f>SmtRes!I466</f>
        <v>01.7.15.03-0041</v>
      </c>
      <c r="G122" t="str">
        <f>SmtRes!K466</f>
        <v>Болты с гайками и шайбами строительные</v>
      </c>
      <c r="H122" t="str">
        <f>SmtRes!O466</f>
        <v>т</v>
      </c>
      <c r="I122">
        <f>SmtRes!Y466*Source!I498</f>
        <v>1.6000000000000001E-4</v>
      </c>
      <c r="J122">
        <f>SmtRes!AO466</f>
        <v>1</v>
      </c>
      <c r="K122">
        <f>SmtRes!AE466</f>
        <v>9040.01</v>
      </c>
      <c r="L122">
        <f>SmtRes!DB466</f>
        <v>3.62</v>
      </c>
      <c r="M122">
        <f>ROUND(ROUND(L122*Source!I498, 2)*1, 2)</f>
        <v>1.45</v>
      </c>
      <c r="N122">
        <f>SmtRes!AA466</f>
        <v>9040.01</v>
      </c>
      <c r="O122">
        <f>ROUND(ROUND(L122*Source!I498, 2)*SmtRes!DA466, 2)</f>
        <v>1.45</v>
      </c>
      <c r="P122">
        <f>SmtRes!AG466</f>
        <v>0</v>
      </c>
      <c r="Q122">
        <f>SmtRes!DC466</f>
        <v>0</v>
      </c>
      <c r="R122">
        <f>ROUND(ROUND(Q122*Source!I498, 2)*1, 2)</f>
        <v>0</v>
      </c>
      <c r="S122">
        <f>SmtRes!AC466</f>
        <v>0</v>
      </c>
      <c r="T122">
        <f>ROUND(ROUND(Q122*Source!I498, 2)*SmtRes!AK466, 2)</f>
        <v>0</v>
      </c>
      <c r="U122">
        <f>SmtRes!X466</f>
        <v>-437906794</v>
      </c>
      <c r="V122">
        <v>703382810</v>
      </c>
      <c r="W122">
        <v>-765046760</v>
      </c>
      <c r="X122">
        <v>3</v>
      </c>
    </row>
    <row r="123" spans="1:24">
      <c r="A123">
        <v>20</v>
      </c>
      <c r="B123">
        <v>479</v>
      </c>
      <c r="C123">
        <v>3</v>
      </c>
      <c r="D123">
        <v>0</v>
      </c>
      <c r="E123">
        <f>SmtRes!AV479</f>
        <v>0</v>
      </c>
      <c r="F123" t="str">
        <f>SmtRes!I479</f>
        <v>01.7.19.04-0031</v>
      </c>
      <c r="G123" t="str">
        <f>SmtRes!K479</f>
        <v>Прокладки резиновые (пластина техническая прессованная)</v>
      </c>
      <c r="H123" t="str">
        <f>SmtRes!O479</f>
        <v>кг</v>
      </c>
      <c r="I123">
        <f>SmtRes!Y479*Source!I502</f>
        <v>0.47099999999999997</v>
      </c>
      <c r="J123">
        <f>SmtRes!AO479</f>
        <v>1</v>
      </c>
      <c r="K123">
        <f>SmtRes!AE479</f>
        <v>23.09</v>
      </c>
      <c r="L123">
        <f>SmtRes!DB479</f>
        <v>10.88</v>
      </c>
      <c r="M123">
        <f>ROUND(ROUND(L123*Source!I502, 2)*1, 2)</f>
        <v>10.88</v>
      </c>
      <c r="N123">
        <f>SmtRes!AA479</f>
        <v>23.09</v>
      </c>
      <c r="O123">
        <f>ROUND(ROUND(L123*Source!I502, 2)*SmtRes!DA479, 2)</f>
        <v>10.88</v>
      </c>
      <c r="P123">
        <f>SmtRes!AG479</f>
        <v>0</v>
      </c>
      <c r="Q123">
        <f>SmtRes!DC479</f>
        <v>0</v>
      </c>
      <c r="R123">
        <f>ROUND(ROUND(Q123*Source!I502, 2)*1, 2)</f>
        <v>0</v>
      </c>
      <c r="S123">
        <f>SmtRes!AC479</f>
        <v>0</v>
      </c>
      <c r="T123">
        <f>ROUND(ROUND(Q123*Source!I502, 2)*SmtRes!AK479, 2)</f>
        <v>0</v>
      </c>
      <c r="U123">
        <f>SmtRes!X479</f>
        <v>-731615568</v>
      </c>
      <c r="V123">
        <v>650327051</v>
      </c>
      <c r="W123">
        <v>967136855</v>
      </c>
      <c r="X123">
        <v>3</v>
      </c>
    </row>
    <row r="124" spans="1:24">
      <c r="A124">
        <v>20</v>
      </c>
      <c r="B124">
        <v>478</v>
      </c>
      <c r="C124">
        <v>3</v>
      </c>
      <c r="D124">
        <v>0</v>
      </c>
      <c r="E124">
        <f>SmtRes!AV478</f>
        <v>0</v>
      </c>
      <c r="F124" t="str">
        <f>SmtRes!I478</f>
        <v>01.7.15.03-0041</v>
      </c>
      <c r="G124" t="str">
        <f>SmtRes!K478</f>
        <v>Болты с гайками и шайбами строительные</v>
      </c>
      <c r="H124" t="str">
        <f>SmtRes!O478</f>
        <v>т</v>
      </c>
      <c r="I124">
        <f>SmtRes!Y478*Source!I502</f>
        <v>5.0000000000000001E-4</v>
      </c>
      <c r="J124">
        <f>SmtRes!AO478</f>
        <v>1</v>
      </c>
      <c r="K124">
        <f>SmtRes!AE478</f>
        <v>9040.01</v>
      </c>
      <c r="L124">
        <f>SmtRes!DB478</f>
        <v>4.5199999999999996</v>
      </c>
      <c r="M124">
        <f>ROUND(ROUND(L124*Source!I502, 2)*1, 2)</f>
        <v>4.5199999999999996</v>
      </c>
      <c r="N124">
        <f>SmtRes!AA478</f>
        <v>9040.01</v>
      </c>
      <c r="O124">
        <f>ROUND(ROUND(L124*Source!I502, 2)*SmtRes!DA478, 2)</f>
        <v>4.5199999999999996</v>
      </c>
      <c r="P124">
        <f>SmtRes!AG478</f>
        <v>0</v>
      </c>
      <c r="Q124">
        <f>SmtRes!DC478</f>
        <v>0</v>
      </c>
      <c r="R124">
        <f>ROUND(ROUND(Q124*Source!I502, 2)*1, 2)</f>
        <v>0</v>
      </c>
      <c r="S124">
        <f>SmtRes!AC478</f>
        <v>0</v>
      </c>
      <c r="T124">
        <f>ROUND(ROUND(Q124*Source!I502, 2)*SmtRes!AK478, 2)</f>
        <v>0</v>
      </c>
      <c r="U124">
        <f>SmtRes!X478</f>
        <v>-437906794</v>
      </c>
      <c r="V124">
        <v>703382810</v>
      </c>
      <c r="W124">
        <v>-765046760</v>
      </c>
      <c r="X124">
        <v>3</v>
      </c>
    </row>
    <row r="125" spans="1:24">
      <c r="A125">
        <v>20</v>
      </c>
      <c r="B125">
        <v>493</v>
      </c>
      <c r="C125">
        <v>3</v>
      </c>
      <c r="D125">
        <v>0</v>
      </c>
      <c r="E125">
        <f>SmtRes!AV493</f>
        <v>0</v>
      </c>
      <c r="F125" t="str">
        <f>SmtRes!I493</f>
        <v>18.5.08.18-0071</v>
      </c>
      <c r="G125" t="str">
        <f>SmtRes!K493</f>
        <v>Кронштейны и подставки под оборудование из сортовой стали</v>
      </c>
      <c r="H125" t="str">
        <f>SmtRes!O493</f>
        <v>кг</v>
      </c>
      <c r="I125">
        <f>SmtRes!Y493*Source!I506</f>
        <v>13.4</v>
      </c>
      <c r="J125">
        <f>SmtRes!AO493</f>
        <v>1</v>
      </c>
      <c r="K125">
        <f>SmtRes!AE493</f>
        <v>8.52</v>
      </c>
      <c r="L125">
        <f>SmtRes!DB493</f>
        <v>852</v>
      </c>
      <c r="M125">
        <f>ROUND(ROUND(L125*Source!I506, 2)*1, 2)</f>
        <v>114.17</v>
      </c>
      <c r="N125">
        <f>SmtRes!AA493</f>
        <v>8.52</v>
      </c>
      <c r="O125">
        <f>ROUND(ROUND(L125*Source!I506, 2)*SmtRes!DA493, 2)</f>
        <v>114.17</v>
      </c>
      <c r="P125">
        <f>SmtRes!AG493</f>
        <v>0</v>
      </c>
      <c r="Q125">
        <f>SmtRes!DC493</f>
        <v>0</v>
      </c>
      <c r="R125">
        <f>ROUND(ROUND(Q125*Source!I506, 2)*1, 2)</f>
        <v>0</v>
      </c>
      <c r="S125">
        <f>SmtRes!AC493</f>
        <v>0</v>
      </c>
      <c r="T125">
        <f>ROUND(ROUND(Q125*Source!I506, 2)*SmtRes!AK493, 2)</f>
        <v>0</v>
      </c>
      <c r="U125">
        <f>SmtRes!X493</f>
        <v>-418489366</v>
      </c>
      <c r="V125">
        <v>734856981</v>
      </c>
      <c r="W125">
        <v>-1525962224</v>
      </c>
      <c r="X125">
        <v>3</v>
      </c>
    </row>
    <row r="126" spans="1:24">
      <c r="A126">
        <v>20</v>
      </c>
      <c r="B126">
        <v>492</v>
      </c>
      <c r="C126">
        <v>3</v>
      </c>
      <c r="D126">
        <v>0</v>
      </c>
      <c r="E126">
        <f>SmtRes!AV492</f>
        <v>0</v>
      </c>
      <c r="F126" t="str">
        <f>SmtRes!I492</f>
        <v>01.7.15.03-0041</v>
      </c>
      <c r="G126" t="str">
        <f>SmtRes!K492</f>
        <v>Болты с гайками и шайбами строительные</v>
      </c>
      <c r="H126" t="str">
        <f>SmtRes!O492</f>
        <v>т</v>
      </c>
      <c r="I126">
        <f>SmtRes!Y492*Source!I506</f>
        <v>9.3800000000000003E-5</v>
      </c>
      <c r="J126">
        <f>SmtRes!AO492</f>
        <v>1</v>
      </c>
      <c r="K126">
        <f>SmtRes!AE492</f>
        <v>9040.01</v>
      </c>
      <c r="L126">
        <f>SmtRes!DB492</f>
        <v>6.33</v>
      </c>
      <c r="M126">
        <f>ROUND(ROUND(L126*Source!I506, 2)*1, 2)</f>
        <v>0.85</v>
      </c>
      <c r="N126">
        <f>SmtRes!AA492</f>
        <v>9040.01</v>
      </c>
      <c r="O126">
        <f>ROUND(ROUND(L126*Source!I506, 2)*SmtRes!DA492, 2)</f>
        <v>0.85</v>
      </c>
      <c r="P126">
        <f>SmtRes!AG492</f>
        <v>0</v>
      </c>
      <c r="Q126">
        <f>SmtRes!DC492</f>
        <v>0</v>
      </c>
      <c r="R126">
        <f>ROUND(ROUND(Q126*Source!I506, 2)*1, 2)</f>
        <v>0</v>
      </c>
      <c r="S126">
        <f>SmtRes!AC492</f>
        <v>0</v>
      </c>
      <c r="T126">
        <f>ROUND(ROUND(Q126*Source!I506, 2)*SmtRes!AK492, 2)</f>
        <v>0</v>
      </c>
      <c r="U126">
        <f>SmtRes!X492</f>
        <v>-437906794</v>
      </c>
      <c r="V126">
        <v>703382810</v>
      </c>
      <c r="W126">
        <v>-765046760</v>
      </c>
      <c r="X126">
        <v>3</v>
      </c>
    </row>
    <row r="127" spans="1:24">
      <c r="A127">
        <v>20</v>
      </c>
      <c r="B127">
        <v>491</v>
      </c>
      <c r="C127">
        <v>3</v>
      </c>
      <c r="D127">
        <v>0</v>
      </c>
      <c r="E127">
        <f>SmtRes!AV491</f>
        <v>0</v>
      </c>
      <c r="F127" t="str">
        <f>SmtRes!I491</f>
        <v>01.7.11.07-0045</v>
      </c>
      <c r="G127" t="str">
        <f>SmtRes!K491</f>
        <v>Электроды диаметром 5 мм Э42А</v>
      </c>
      <c r="H127" t="str">
        <f>SmtRes!O491</f>
        <v>т</v>
      </c>
      <c r="I127">
        <f>SmtRes!Y491*Source!I506</f>
        <v>1.0720000000000002E-4</v>
      </c>
      <c r="J127">
        <f>SmtRes!AO491</f>
        <v>1</v>
      </c>
      <c r="K127">
        <f>SmtRes!AE491</f>
        <v>10362</v>
      </c>
      <c r="L127">
        <f>SmtRes!DB491</f>
        <v>8.2899999999999991</v>
      </c>
      <c r="M127">
        <f>ROUND(ROUND(L127*Source!I506, 2)*1, 2)</f>
        <v>1.1100000000000001</v>
      </c>
      <c r="N127">
        <f>SmtRes!AA491</f>
        <v>10362</v>
      </c>
      <c r="O127">
        <f>ROUND(ROUND(L127*Source!I506, 2)*SmtRes!DA491, 2)</f>
        <v>1.1100000000000001</v>
      </c>
      <c r="P127">
        <f>SmtRes!AG491</f>
        <v>0</v>
      </c>
      <c r="Q127">
        <f>SmtRes!DC491</f>
        <v>0</v>
      </c>
      <c r="R127">
        <f>ROUND(ROUND(Q127*Source!I506, 2)*1, 2)</f>
        <v>0</v>
      </c>
      <c r="S127">
        <f>SmtRes!AC491</f>
        <v>0</v>
      </c>
      <c r="T127">
        <f>ROUND(ROUND(Q127*Source!I506, 2)*SmtRes!AK491, 2)</f>
        <v>0</v>
      </c>
      <c r="U127">
        <f>SmtRes!X491</f>
        <v>-1068056325</v>
      </c>
      <c r="V127">
        <v>-2032568227</v>
      </c>
      <c r="W127">
        <v>1948519429</v>
      </c>
      <c r="X127">
        <v>3</v>
      </c>
    </row>
    <row r="128" spans="1:24">
      <c r="A128">
        <f>Source!A508</f>
        <v>17</v>
      </c>
      <c r="B128">
        <v>508</v>
      </c>
      <c r="C128">
        <v>3</v>
      </c>
      <c r="D128">
        <f>Source!BI508</f>
        <v>1</v>
      </c>
      <c r="E128">
        <f>Source!FS508</f>
        <v>0</v>
      </c>
      <c r="F128" t="str">
        <f>Source!F508</f>
        <v>18.5.08.18-0071</v>
      </c>
      <c r="G128" t="str">
        <f>Source!G508</f>
        <v>Кронштейны и подставки под оборудование из сортовой стали</v>
      </c>
      <c r="H128" t="str">
        <f>Source!H508</f>
        <v>кг</v>
      </c>
      <c r="I128">
        <f>Source!I508</f>
        <v>-13.4</v>
      </c>
      <c r="J128">
        <v>1</v>
      </c>
      <c r="K128">
        <f>Source!AC508</f>
        <v>8.52</v>
      </c>
      <c r="M128">
        <f>ROUND(K128*I128, 2)</f>
        <v>-114.17</v>
      </c>
      <c r="N128">
        <f>Source!AC508*IF(Source!BC508&lt;&gt; 0, Source!BC508, 1)</f>
        <v>8.52</v>
      </c>
      <c r="O128">
        <f>ROUND(N128*I128, 2)</f>
        <v>-114.17</v>
      </c>
      <c r="P128">
        <f>Source!AE508</f>
        <v>0</v>
      </c>
      <c r="R128">
        <f>ROUND(P128*I128, 2)</f>
        <v>0</v>
      </c>
      <c r="S128">
        <f>Source!AE508*IF(Source!BS508&lt;&gt; 0, Source!BS508, 1)</f>
        <v>0</v>
      </c>
      <c r="T128">
        <f>ROUND(S128*I128, 2)</f>
        <v>0</v>
      </c>
      <c r="U128">
        <f>Source!GF508</f>
        <v>-418489366</v>
      </c>
      <c r="V128">
        <v>734856981</v>
      </c>
      <c r="W128">
        <v>-1525962224</v>
      </c>
      <c r="X128">
        <v>3</v>
      </c>
    </row>
    <row r="129" spans="1:24">
      <c r="A129">
        <f>Source!A543</f>
        <v>4</v>
      </c>
      <c r="B129">
        <v>543</v>
      </c>
      <c r="G129" t="str">
        <f>Source!G543</f>
        <v>10.Система ПД5 (оборудование)</v>
      </c>
    </row>
    <row r="130" spans="1:24">
      <c r="A130">
        <v>20</v>
      </c>
      <c r="B130">
        <v>507</v>
      </c>
      <c r="C130">
        <v>3</v>
      </c>
      <c r="D130">
        <v>0</v>
      </c>
      <c r="E130">
        <f>SmtRes!AV507</f>
        <v>0</v>
      </c>
      <c r="F130" t="str">
        <f>SmtRes!I507</f>
        <v>01.7.19.04-0031</v>
      </c>
      <c r="G130" t="str">
        <f>SmtRes!K507</f>
        <v>Прокладки резиновые (пластина техническая прессованная)</v>
      </c>
      <c r="H130" t="str">
        <f>SmtRes!O507</f>
        <v>кг</v>
      </c>
      <c r="I130">
        <f>SmtRes!Y507*Source!I547</f>
        <v>0.06</v>
      </c>
      <c r="J130">
        <f>SmtRes!AO507</f>
        <v>1</v>
      </c>
      <c r="K130">
        <f>SmtRes!AE507</f>
        <v>23.09</v>
      </c>
      <c r="L130">
        <f>SmtRes!DB507</f>
        <v>1.39</v>
      </c>
      <c r="M130">
        <f>ROUND(ROUND(L130*Source!I547, 2)*1, 2)</f>
        <v>1.39</v>
      </c>
      <c r="N130">
        <f>SmtRes!AA507</f>
        <v>23.09</v>
      </c>
      <c r="O130">
        <f>ROUND(ROUND(L130*Source!I547, 2)*SmtRes!DA507, 2)</f>
        <v>1.39</v>
      </c>
      <c r="P130">
        <f>SmtRes!AG507</f>
        <v>0</v>
      </c>
      <c r="Q130">
        <f>SmtRes!DC507</f>
        <v>0</v>
      </c>
      <c r="R130">
        <f>ROUND(ROUND(Q130*Source!I547, 2)*1, 2)</f>
        <v>0</v>
      </c>
      <c r="S130">
        <f>SmtRes!AC507</f>
        <v>0</v>
      </c>
      <c r="T130">
        <f>ROUND(ROUND(Q130*Source!I547, 2)*SmtRes!AK507, 2)</f>
        <v>0</v>
      </c>
      <c r="U130">
        <f>SmtRes!X507</f>
        <v>-731615568</v>
      </c>
      <c r="V130">
        <v>650327051</v>
      </c>
      <c r="W130">
        <v>967136855</v>
      </c>
      <c r="X130">
        <v>3</v>
      </c>
    </row>
    <row r="131" spans="1:24">
      <c r="A131">
        <v>20</v>
      </c>
      <c r="B131">
        <v>506</v>
      </c>
      <c r="C131">
        <v>3</v>
      </c>
      <c r="D131">
        <v>0</v>
      </c>
      <c r="E131">
        <f>SmtRes!AV506</f>
        <v>0</v>
      </c>
      <c r="F131" t="str">
        <f>SmtRes!I506</f>
        <v>01.7.15.03-0041</v>
      </c>
      <c r="G131" t="str">
        <f>SmtRes!K506</f>
        <v>Болты с гайками и шайбами строительные</v>
      </c>
      <c r="H131" t="str">
        <f>SmtRes!O506</f>
        <v>т</v>
      </c>
      <c r="I131">
        <f>SmtRes!Y506*Source!I547</f>
        <v>6.9999999999999994E-5</v>
      </c>
      <c r="J131">
        <f>SmtRes!AO506</f>
        <v>1</v>
      </c>
      <c r="K131">
        <f>SmtRes!AE506</f>
        <v>9040.01</v>
      </c>
      <c r="L131">
        <f>SmtRes!DB506</f>
        <v>0.63</v>
      </c>
      <c r="M131">
        <f>ROUND(ROUND(L131*Source!I547, 2)*1, 2)</f>
        <v>0.63</v>
      </c>
      <c r="N131">
        <f>SmtRes!AA506</f>
        <v>9040.01</v>
      </c>
      <c r="O131">
        <f>ROUND(ROUND(L131*Source!I547, 2)*SmtRes!DA506, 2)</f>
        <v>0.63</v>
      </c>
      <c r="P131">
        <f>SmtRes!AG506</f>
        <v>0</v>
      </c>
      <c r="Q131">
        <f>SmtRes!DC506</f>
        <v>0</v>
      </c>
      <c r="R131">
        <f>ROUND(ROUND(Q131*Source!I547, 2)*1, 2)</f>
        <v>0</v>
      </c>
      <c r="S131">
        <f>SmtRes!AC506</f>
        <v>0</v>
      </c>
      <c r="T131">
        <f>ROUND(ROUND(Q131*Source!I547, 2)*SmtRes!AK506, 2)</f>
        <v>0</v>
      </c>
      <c r="U131">
        <f>SmtRes!X506</f>
        <v>-437906794</v>
      </c>
      <c r="V131">
        <v>703382810</v>
      </c>
      <c r="W131">
        <v>-765046760</v>
      </c>
      <c r="X131">
        <v>3</v>
      </c>
    </row>
    <row r="132" spans="1:24">
      <c r="A132">
        <f>Source!A549</f>
        <v>17</v>
      </c>
      <c r="B132">
        <v>549</v>
      </c>
      <c r="C132">
        <v>3</v>
      </c>
      <c r="D132">
        <f>Source!BI549</f>
        <v>1</v>
      </c>
      <c r="E132">
        <f>Source!FS549</f>
        <v>0</v>
      </c>
      <c r="F132" t="str">
        <f>Source!F549</f>
        <v>01.7.15.02-0051</v>
      </c>
      <c r="G132" t="str">
        <f>Source!G549</f>
        <v>Болты анкерные</v>
      </c>
      <c r="H132" t="str">
        <f>Source!H549</f>
        <v>т</v>
      </c>
      <c r="I132">
        <f>Source!I549</f>
        <v>9.4000000000000004E-3</v>
      </c>
      <c r="J132">
        <v>1</v>
      </c>
      <c r="K132">
        <f>Source!AC549</f>
        <v>10068</v>
      </c>
      <c r="M132">
        <f>ROUND(K132*I132, 2)</f>
        <v>94.64</v>
      </c>
      <c r="N132">
        <f>Source!AC549*IF(Source!BC549&lt;&gt; 0, Source!BC549, 1)</f>
        <v>10068</v>
      </c>
      <c r="O132">
        <f>ROUND(N132*I132, 2)</f>
        <v>94.64</v>
      </c>
      <c r="P132">
        <f>Source!AE549</f>
        <v>0</v>
      </c>
      <c r="R132">
        <f>ROUND(P132*I132, 2)</f>
        <v>0</v>
      </c>
      <c r="S132">
        <f>Source!AE549*IF(Source!BS549&lt;&gt; 0, Source!BS549, 1)</f>
        <v>0</v>
      </c>
      <c r="T132">
        <f>ROUND(S132*I132, 2)</f>
        <v>0</v>
      </c>
      <c r="U132">
        <f>Source!GF549</f>
        <v>960438781</v>
      </c>
      <c r="V132">
        <v>-202943217</v>
      </c>
      <c r="W132">
        <v>-1114805442</v>
      </c>
      <c r="X132">
        <v>3</v>
      </c>
    </row>
    <row r="133" spans="1:24">
      <c r="A133">
        <v>20</v>
      </c>
      <c r="B133">
        <v>519</v>
      </c>
      <c r="C133">
        <v>3</v>
      </c>
      <c r="D133">
        <v>0</v>
      </c>
      <c r="E133">
        <f>SmtRes!AV519</f>
        <v>0</v>
      </c>
      <c r="F133" t="str">
        <f>SmtRes!I519</f>
        <v>01.7.19.04-0031</v>
      </c>
      <c r="G133" t="str">
        <f>SmtRes!K519</f>
        <v>Прокладки резиновые (пластина техническая прессованная)</v>
      </c>
      <c r="H133" t="str">
        <f>SmtRes!O519</f>
        <v>кг</v>
      </c>
      <c r="I133">
        <f>SmtRes!Y519*Source!I553</f>
        <v>5.024E-2</v>
      </c>
      <c r="J133">
        <f>SmtRes!AO519</f>
        <v>1</v>
      </c>
      <c r="K133">
        <f>SmtRes!AE519</f>
        <v>23.09</v>
      </c>
      <c r="L133">
        <f>SmtRes!DB519</f>
        <v>1.85</v>
      </c>
      <c r="M133">
        <f>ROUND(ROUND(L133*Source!I553, 2)*1, 2)</f>
        <v>1.1599999999999999</v>
      </c>
      <c r="N133">
        <f>SmtRes!AA519</f>
        <v>23.09</v>
      </c>
      <c r="O133">
        <f>ROUND(ROUND(L133*Source!I553, 2)*SmtRes!DA519, 2)</f>
        <v>1.1599999999999999</v>
      </c>
      <c r="P133">
        <f>SmtRes!AG519</f>
        <v>0</v>
      </c>
      <c r="Q133">
        <f>SmtRes!DC519</f>
        <v>0</v>
      </c>
      <c r="R133">
        <f>ROUND(ROUND(Q133*Source!I553, 2)*1, 2)</f>
        <v>0</v>
      </c>
      <c r="S133">
        <f>SmtRes!AC519</f>
        <v>0</v>
      </c>
      <c r="T133">
        <f>ROUND(ROUND(Q133*Source!I553, 2)*SmtRes!AK519, 2)</f>
        <v>0</v>
      </c>
      <c r="U133">
        <f>SmtRes!X519</f>
        <v>-731615568</v>
      </c>
      <c r="V133">
        <v>650327051</v>
      </c>
      <c r="W133">
        <v>967136855</v>
      </c>
      <c r="X133">
        <v>3</v>
      </c>
    </row>
    <row r="134" spans="1:24">
      <c r="A134">
        <v>20</v>
      </c>
      <c r="B134">
        <v>518</v>
      </c>
      <c r="C134">
        <v>3</v>
      </c>
      <c r="D134">
        <v>0</v>
      </c>
      <c r="E134">
        <f>SmtRes!AV518</f>
        <v>0</v>
      </c>
      <c r="F134" t="str">
        <f>SmtRes!I518</f>
        <v>01.7.15.03-0041</v>
      </c>
      <c r="G134" t="str">
        <f>SmtRes!K518</f>
        <v>Болты с гайками и шайбами строительные</v>
      </c>
      <c r="H134" t="str">
        <f>SmtRes!O518</f>
        <v>т</v>
      </c>
      <c r="I134">
        <f>SmtRes!Y518*Source!I553</f>
        <v>1.2560000000000002E-4</v>
      </c>
      <c r="J134">
        <f>SmtRes!AO518</f>
        <v>1</v>
      </c>
      <c r="K134">
        <f>SmtRes!AE518</f>
        <v>9040.01</v>
      </c>
      <c r="L134">
        <f>SmtRes!DB518</f>
        <v>1.81</v>
      </c>
      <c r="M134">
        <f>ROUND(ROUND(L134*Source!I553, 2)*1, 2)</f>
        <v>1.1399999999999999</v>
      </c>
      <c r="N134">
        <f>SmtRes!AA518</f>
        <v>9040.01</v>
      </c>
      <c r="O134">
        <f>ROUND(ROUND(L134*Source!I553, 2)*SmtRes!DA518, 2)</f>
        <v>1.1399999999999999</v>
      </c>
      <c r="P134">
        <f>SmtRes!AG518</f>
        <v>0</v>
      </c>
      <c r="Q134">
        <f>SmtRes!DC518</f>
        <v>0</v>
      </c>
      <c r="R134">
        <f>ROUND(ROUND(Q134*Source!I553, 2)*1, 2)</f>
        <v>0</v>
      </c>
      <c r="S134">
        <f>SmtRes!AC518</f>
        <v>0</v>
      </c>
      <c r="T134">
        <f>ROUND(ROUND(Q134*Source!I553, 2)*SmtRes!AK518, 2)</f>
        <v>0</v>
      </c>
      <c r="U134">
        <f>SmtRes!X518</f>
        <v>-437906794</v>
      </c>
      <c r="V134">
        <v>703382810</v>
      </c>
      <c r="W134">
        <v>-765046760</v>
      </c>
      <c r="X134">
        <v>3</v>
      </c>
    </row>
    <row r="135" spans="1:24">
      <c r="A135">
        <v>20</v>
      </c>
      <c r="B135">
        <v>529</v>
      </c>
      <c r="C135">
        <v>3</v>
      </c>
      <c r="D135">
        <v>0</v>
      </c>
      <c r="E135">
        <f>SmtRes!AV529</f>
        <v>0</v>
      </c>
      <c r="F135" t="str">
        <f>SmtRes!I529</f>
        <v>01.7.19.04-0031</v>
      </c>
      <c r="G135" t="str">
        <f>SmtRes!K529</f>
        <v>Прокладки резиновые (пластина техническая прессованная)</v>
      </c>
      <c r="H135" t="str">
        <f>SmtRes!O529</f>
        <v>кг</v>
      </c>
      <c r="I135">
        <f>SmtRes!Y529*Source!I559</f>
        <v>0.44000000000000006</v>
      </c>
      <c r="J135">
        <f>SmtRes!AO529</f>
        <v>1</v>
      </c>
      <c r="K135">
        <f>SmtRes!AE529</f>
        <v>23.09</v>
      </c>
      <c r="L135">
        <f>SmtRes!DB529</f>
        <v>25.4</v>
      </c>
      <c r="M135">
        <f>ROUND(ROUND(L135*Source!I559, 2)*1, 2)</f>
        <v>10.16</v>
      </c>
      <c r="N135">
        <f>SmtRes!AA529</f>
        <v>23.09</v>
      </c>
      <c r="O135">
        <f>ROUND(ROUND(L135*Source!I559, 2)*SmtRes!DA529, 2)</f>
        <v>10.16</v>
      </c>
      <c r="P135">
        <f>SmtRes!AG529</f>
        <v>0</v>
      </c>
      <c r="Q135">
        <f>SmtRes!DC529</f>
        <v>0</v>
      </c>
      <c r="R135">
        <f>ROUND(ROUND(Q135*Source!I559, 2)*1, 2)</f>
        <v>0</v>
      </c>
      <c r="S135">
        <f>SmtRes!AC529</f>
        <v>0</v>
      </c>
      <c r="T135">
        <f>ROUND(ROUND(Q135*Source!I559, 2)*SmtRes!AK529, 2)</f>
        <v>0</v>
      </c>
      <c r="U135">
        <f>SmtRes!X529</f>
        <v>-731615568</v>
      </c>
      <c r="V135">
        <v>650327051</v>
      </c>
      <c r="W135">
        <v>967136855</v>
      </c>
      <c r="X135">
        <v>3</v>
      </c>
    </row>
    <row r="136" spans="1:24">
      <c r="A136">
        <v>20</v>
      </c>
      <c r="B136">
        <v>528</v>
      </c>
      <c r="C136">
        <v>3</v>
      </c>
      <c r="D136">
        <v>0</v>
      </c>
      <c r="E136">
        <f>SmtRes!AV528</f>
        <v>0</v>
      </c>
      <c r="F136" t="str">
        <f>SmtRes!I528</f>
        <v>01.7.15.03-0041</v>
      </c>
      <c r="G136" t="str">
        <f>SmtRes!K528</f>
        <v>Болты с гайками и шайбами строительные</v>
      </c>
      <c r="H136" t="str">
        <f>SmtRes!O528</f>
        <v>т</v>
      </c>
      <c r="I136">
        <f>SmtRes!Y528*Source!I559</f>
        <v>1.6000000000000001E-4</v>
      </c>
      <c r="J136">
        <f>SmtRes!AO528</f>
        <v>1</v>
      </c>
      <c r="K136">
        <f>SmtRes!AE528</f>
        <v>9040.01</v>
      </c>
      <c r="L136">
        <f>SmtRes!DB528</f>
        <v>3.62</v>
      </c>
      <c r="M136">
        <f>ROUND(ROUND(L136*Source!I559, 2)*1, 2)</f>
        <v>1.45</v>
      </c>
      <c r="N136">
        <f>SmtRes!AA528</f>
        <v>9040.01</v>
      </c>
      <c r="O136">
        <f>ROUND(ROUND(L136*Source!I559, 2)*SmtRes!DA528, 2)</f>
        <v>1.45</v>
      </c>
      <c r="P136">
        <f>SmtRes!AG528</f>
        <v>0</v>
      </c>
      <c r="Q136">
        <f>SmtRes!DC528</f>
        <v>0</v>
      </c>
      <c r="R136">
        <f>ROUND(ROUND(Q136*Source!I559, 2)*1, 2)</f>
        <v>0</v>
      </c>
      <c r="S136">
        <f>SmtRes!AC528</f>
        <v>0</v>
      </c>
      <c r="T136">
        <f>ROUND(ROUND(Q136*Source!I559, 2)*SmtRes!AK528, 2)</f>
        <v>0</v>
      </c>
      <c r="U136">
        <f>SmtRes!X528</f>
        <v>-437906794</v>
      </c>
      <c r="V136">
        <v>703382810</v>
      </c>
      <c r="W136">
        <v>-765046760</v>
      </c>
      <c r="X136">
        <v>3</v>
      </c>
    </row>
    <row r="137" spans="1:24">
      <c r="A137">
        <v>20</v>
      </c>
      <c r="B137">
        <v>541</v>
      </c>
      <c r="C137">
        <v>3</v>
      </c>
      <c r="D137">
        <v>0</v>
      </c>
      <c r="E137">
        <f>SmtRes!AV541</f>
        <v>0</v>
      </c>
      <c r="F137" t="str">
        <f>SmtRes!I541</f>
        <v>18.5.08.18-0071</v>
      </c>
      <c r="G137" t="str">
        <f>SmtRes!K541</f>
        <v>Кронштейны и подставки под оборудование из сортовой стали</v>
      </c>
      <c r="H137" t="str">
        <f>SmtRes!O541</f>
        <v>кг</v>
      </c>
      <c r="I137">
        <f>SmtRes!Y541*Source!I563</f>
        <v>6.7</v>
      </c>
      <c r="J137">
        <f>SmtRes!AO541</f>
        <v>1</v>
      </c>
      <c r="K137">
        <f>SmtRes!AE541</f>
        <v>8.52</v>
      </c>
      <c r="L137">
        <f>SmtRes!DB541</f>
        <v>852</v>
      </c>
      <c r="M137">
        <f>ROUND(ROUND(L137*Source!I563, 2)*1, 2)</f>
        <v>57.08</v>
      </c>
      <c r="N137">
        <f>SmtRes!AA541</f>
        <v>8.52</v>
      </c>
      <c r="O137">
        <f>ROUND(ROUND(L137*Source!I563, 2)*SmtRes!DA541, 2)</f>
        <v>57.08</v>
      </c>
      <c r="P137">
        <f>SmtRes!AG541</f>
        <v>0</v>
      </c>
      <c r="Q137">
        <f>SmtRes!DC541</f>
        <v>0</v>
      </c>
      <c r="R137">
        <f>ROUND(ROUND(Q137*Source!I563, 2)*1, 2)</f>
        <v>0</v>
      </c>
      <c r="S137">
        <f>SmtRes!AC541</f>
        <v>0</v>
      </c>
      <c r="T137">
        <f>ROUND(ROUND(Q137*Source!I563, 2)*SmtRes!AK541, 2)</f>
        <v>0</v>
      </c>
      <c r="U137">
        <f>SmtRes!X541</f>
        <v>-418489366</v>
      </c>
      <c r="V137">
        <v>734856981</v>
      </c>
      <c r="W137">
        <v>-1525962224</v>
      </c>
      <c r="X137">
        <v>3</v>
      </c>
    </row>
    <row r="138" spans="1:24">
      <c r="A138">
        <v>20</v>
      </c>
      <c r="B138">
        <v>540</v>
      </c>
      <c r="C138">
        <v>3</v>
      </c>
      <c r="D138">
        <v>0</v>
      </c>
      <c r="E138">
        <f>SmtRes!AV540</f>
        <v>0</v>
      </c>
      <c r="F138" t="str">
        <f>SmtRes!I540</f>
        <v>01.7.15.03-0041</v>
      </c>
      <c r="G138" t="str">
        <f>SmtRes!K540</f>
        <v>Болты с гайками и шайбами строительные</v>
      </c>
      <c r="H138" t="str">
        <f>SmtRes!O540</f>
        <v>т</v>
      </c>
      <c r="I138">
        <f>SmtRes!Y540*Source!I563</f>
        <v>4.6900000000000002E-5</v>
      </c>
      <c r="J138">
        <f>SmtRes!AO540</f>
        <v>1</v>
      </c>
      <c r="K138">
        <f>SmtRes!AE540</f>
        <v>9040.01</v>
      </c>
      <c r="L138">
        <f>SmtRes!DB540</f>
        <v>6.33</v>
      </c>
      <c r="M138">
        <f>ROUND(ROUND(L138*Source!I563, 2)*1, 2)</f>
        <v>0.42</v>
      </c>
      <c r="N138">
        <f>SmtRes!AA540</f>
        <v>9040.01</v>
      </c>
      <c r="O138">
        <f>ROUND(ROUND(L138*Source!I563, 2)*SmtRes!DA540, 2)</f>
        <v>0.42</v>
      </c>
      <c r="P138">
        <f>SmtRes!AG540</f>
        <v>0</v>
      </c>
      <c r="Q138">
        <f>SmtRes!DC540</f>
        <v>0</v>
      </c>
      <c r="R138">
        <f>ROUND(ROUND(Q138*Source!I563, 2)*1, 2)</f>
        <v>0</v>
      </c>
      <c r="S138">
        <f>SmtRes!AC540</f>
        <v>0</v>
      </c>
      <c r="T138">
        <f>ROUND(ROUND(Q138*Source!I563, 2)*SmtRes!AK540, 2)</f>
        <v>0</v>
      </c>
      <c r="U138">
        <f>SmtRes!X540</f>
        <v>-437906794</v>
      </c>
      <c r="V138">
        <v>703382810</v>
      </c>
      <c r="W138">
        <v>-765046760</v>
      </c>
      <c r="X138">
        <v>3</v>
      </c>
    </row>
    <row r="139" spans="1:24">
      <c r="A139">
        <v>20</v>
      </c>
      <c r="B139">
        <v>539</v>
      </c>
      <c r="C139">
        <v>3</v>
      </c>
      <c r="D139">
        <v>0</v>
      </c>
      <c r="E139">
        <f>SmtRes!AV539</f>
        <v>0</v>
      </c>
      <c r="F139" t="str">
        <f>SmtRes!I539</f>
        <v>01.7.11.07-0045</v>
      </c>
      <c r="G139" t="str">
        <f>SmtRes!K539</f>
        <v>Электроды диаметром 5 мм Э42А</v>
      </c>
      <c r="H139" t="str">
        <f>SmtRes!O539</f>
        <v>т</v>
      </c>
      <c r="I139">
        <f>SmtRes!Y539*Source!I563</f>
        <v>5.3600000000000009E-5</v>
      </c>
      <c r="J139">
        <f>SmtRes!AO539</f>
        <v>1</v>
      </c>
      <c r="K139">
        <f>SmtRes!AE539</f>
        <v>10362</v>
      </c>
      <c r="L139">
        <f>SmtRes!DB539</f>
        <v>8.2899999999999991</v>
      </c>
      <c r="M139">
        <f>ROUND(ROUND(L139*Source!I563, 2)*1, 2)</f>
        <v>0.56000000000000005</v>
      </c>
      <c r="N139">
        <f>SmtRes!AA539</f>
        <v>10362</v>
      </c>
      <c r="O139">
        <f>ROUND(ROUND(L139*Source!I563, 2)*SmtRes!DA539, 2)</f>
        <v>0.56000000000000005</v>
      </c>
      <c r="P139">
        <f>SmtRes!AG539</f>
        <v>0</v>
      </c>
      <c r="Q139">
        <f>SmtRes!DC539</f>
        <v>0</v>
      </c>
      <c r="R139">
        <f>ROUND(ROUND(Q139*Source!I563, 2)*1, 2)</f>
        <v>0</v>
      </c>
      <c r="S139">
        <f>SmtRes!AC539</f>
        <v>0</v>
      </c>
      <c r="T139">
        <f>ROUND(ROUND(Q139*Source!I563, 2)*SmtRes!AK539, 2)</f>
        <v>0</v>
      </c>
      <c r="U139">
        <f>SmtRes!X539</f>
        <v>-1068056325</v>
      </c>
      <c r="V139">
        <v>-2032568227</v>
      </c>
      <c r="W139">
        <v>1948519429</v>
      </c>
      <c r="X139">
        <v>3</v>
      </c>
    </row>
    <row r="140" spans="1:24">
      <c r="A140">
        <f>Source!A565</f>
        <v>17</v>
      </c>
      <c r="B140">
        <v>565</v>
      </c>
      <c r="C140">
        <v>3</v>
      </c>
      <c r="D140">
        <f>Source!BI565</f>
        <v>1</v>
      </c>
      <c r="E140">
        <f>Source!FS565</f>
        <v>0</v>
      </c>
      <c r="F140" t="str">
        <f>Source!F565</f>
        <v>18.5.08.18-0071</v>
      </c>
      <c r="G140" t="str">
        <f>Source!G565</f>
        <v>Кронштейны и подставки под оборудование из сортовой стали</v>
      </c>
      <c r="H140" t="str">
        <f>Source!H565</f>
        <v>кг</v>
      </c>
      <c r="I140">
        <f>Source!I565</f>
        <v>-6.7</v>
      </c>
      <c r="J140">
        <v>1</v>
      </c>
      <c r="K140">
        <f>Source!AC565</f>
        <v>8.52</v>
      </c>
      <c r="M140">
        <f>ROUND(K140*I140, 2)</f>
        <v>-57.08</v>
      </c>
      <c r="N140">
        <f>Source!AC565*IF(Source!BC565&lt;&gt; 0, Source!BC565, 1)</f>
        <v>8.52</v>
      </c>
      <c r="O140">
        <f>ROUND(N140*I140, 2)</f>
        <v>-57.08</v>
      </c>
      <c r="P140">
        <f>Source!AE565</f>
        <v>0</v>
      </c>
      <c r="R140">
        <f>ROUND(P140*I140, 2)</f>
        <v>0</v>
      </c>
      <c r="S140">
        <f>Source!AE565*IF(Source!BS565&lt;&gt; 0, Source!BS565, 1)</f>
        <v>0</v>
      </c>
      <c r="T140">
        <f>ROUND(S140*I140, 2)</f>
        <v>0</v>
      </c>
      <c r="U140">
        <f>Source!GF565</f>
        <v>-418489366</v>
      </c>
      <c r="V140">
        <v>734856981</v>
      </c>
      <c r="W140">
        <v>-1525962224</v>
      </c>
      <c r="X140">
        <v>3</v>
      </c>
    </row>
    <row r="141" spans="1:24">
      <c r="A141">
        <f>Source!A600</f>
        <v>4</v>
      </c>
      <c r="B141">
        <v>600</v>
      </c>
      <c r="G141" t="str">
        <f>Source!G600</f>
        <v>11.Система ПД6 (оборудование)</v>
      </c>
    </row>
    <row r="142" spans="1:24">
      <c r="A142">
        <v>20</v>
      </c>
      <c r="B142">
        <v>555</v>
      </c>
      <c r="C142">
        <v>3</v>
      </c>
      <c r="D142">
        <v>0</v>
      </c>
      <c r="E142">
        <f>SmtRes!AV555</f>
        <v>0</v>
      </c>
      <c r="F142" t="str">
        <f>SmtRes!I555</f>
        <v>01.7.19.04-0031</v>
      </c>
      <c r="G142" t="str">
        <f>SmtRes!K555</f>
        <v>Прокладки резиновые (пластина техническая прессованная)</v>
      </c>
      <c r="H142" t="str">
        <f>SmtRes!O555</f>
        <v>кг</v>
      </c>
      <c r="I142">
        <f>SmtRes!Y555*Source!I604</f>
        <v>0.06</v>
      </c>
      <c r="J142">
        <f>SmtRes!AO555</f>
        <v>1</v>
      </c>
      <c r="K142">
        <f>SmtRes!AE555</f>
        <v>23.09</v>
      </c>
      <c r="L142">
        <f>SmtRes!DB555</f>
        <v>1.39</v>
      </c>
      <c r="M142">
        <f>ROUND(ROUND(L142*Source!I604, 2)*1, 2)</f>
        <v>1.39</v>
      </c>
      <c r="N142">
        <f>SmtRes!AA555</f>
        <v>23.09</v>
      </c>
      <c r="O142">
        <f>ROUND(ROUND(L142*Source!I604, 2)*SmtRes!DA555, 2)</f>
        <v>1.39</v>
      </c>
      <c r="P142">
        <f>SmtRes!AG555</f>
        <v>0</v>
      </c>
      <c r="Q142">
        <f>SmtRes!DC555</f>
        <v>0</v>
      </c>
      <c r="R142">
        <f>ROUND(ROUND(Q142*Source!I604, 2)*1, 2)</f>
        <v>0</v>
      </c>
      <c r="S142">
        <f>SmtRes!AC555</f>
        <v>0</v>
      </c>
      <c r="T142">
        <f>ROUND(ROUND(Q142*Source!I604, 2)*SmtRes!AK555, 2)</f>
        <v>0</v>
      </c>
      <c r="U142">
        <f>SmtRes!X555</f>
        <v>-731615568</v>
      </c>
      <c r="V142">
        <v>650327051</v>
      </c>
      <c r="W142">
        <v>967136855</v>
      </c>
      <c r="X142">
        <v>3</v>
      </c>
    </row>
    <row r="143" spans="1:24">
      <c r="A143">
        <v>20</v>
      </c>
      <c r="B143">
        <v>554</v>
      </c>
      <c r="C143">
        <v>3</v>
      </c>
      <c r="D143">
        <v>0</v>
      </c>
      <c r="E143">
        <f>SmtRes!AV554</f>
        <v>0</v>
      </c>
      <c r="F143" t="str">
        <f>SmtRes!I554</f>
        <v>01.7.15.03-0041</v>
      </c>
      <c r="G143" t="str">
        <f>SmtRes!K554</f>
        <v>Болты с гайками и шайбами строительные</v>
      </c>
      <c r="H143" t="str">
        <f>SmtRes!O554</f>
        <v>т</v>
      </c>
      <c r="I143">
        <f>SmtRes!Y554*Source!I604</f>
        <v>6.9999999999999994E-5</v>
      </c>
      <c r="J143">
        <f>SmtRes!AO554</f>
        <v>1</v>
      </c>
      <c r="K143">
        <f>SmtRes!AE554</f>
        <v>9040.01</v>
      </c>
      <c r="L143">
        <f>SmtRes!DB554</f>
        <v>0.63</v>
      </c>
      <c r="M143">
        <f>ROUND(ROUND(L143*Source!I604, 2)*1, 2)</f>
        <v>0.63</v>
      </c>
      <c r="N143">
        <f>SmtRes!AA554</f>
        <v>9040.01</v>
      </c>
      <c r="O143">
        <f>ROUND(ROUND(L143*Source!I604, 2)*SmtRes!DA554, 2)</f>
        <v>0.63</v>
      </c>
      <c r="P143">
        <f>SmtRes!AG554</f>
        <v>0</v>
      </c>
      <c r="Q143">
        <f>SmtRes!DC554</f>
        <v>0</v>
      </c>
      <c r="R143">
        <f>ROUND(ROUND(Q143*Source!I604, 2)*1, 2)</f>
        <v>0</v>
      </c>
      <c r="S143">
        <f>SmtRes!AC554</f>
        <v>0</v>
      </c>
      <c r="T143">
        <f>ROUND(ROUND(Q143*Source!I604, 2)*SmtRes!AK554, 2)</f>
        <v>0</v>
      </c>
      <c r="U143">
        <f>SmtRes!X554</f>
        <v>-437906794</v>
      </c>
      <c r="V143">
        <v>703382810</v>
      </c>
      <c r="W143">
        <v>-765046760</v>
      </c>
      <c r="X143">
        <v>3</v>
      </c>
    </row>
    <row r="144" spans="1:24">
      <c r="A144">
        <f>Source!A606</f>
        <v>17</v>
      </c>
      <c r="B144">
        <v>606</v>
      </c>
      <c r="C144">
        <v>3</v>
      </c>
      <c r="D144">
        <f>Source!BI606</f>
        <v>1</v>
      </c>
      <c r="E144">
        <f>Source!FS606</f>
        <v>0</v>
      </c>
      <c r="F144" t="str">
        <f>Source!F606</f>
        <v>01.7.15.02-0051</v>
      </c>
      <c r="G144" t="str">
        <f>Source!G606</f>
        <v>Болты анкерные</v>
      </c>
      <c r="H144" t="str">
        <f>Source!H606</f>
        <v>т</v>
      </c>
      <c r="I144">
        <f>Source!I606</f>
        <v>9.4000000000000004E-3</v>
      </c>
      <c r="J144">
        <v>1</v>
      </c>
      <c r="K144">
        <f>Source!AC606</f>
        <v>10068</v>
      </c>
      <c r="M144">
        <f>ROUND(K144*I144, 2)</f>
        <v>94.64</v>
      </c>
      <c r="N144">
        <f>Source!AC606*IF(Source!BC606&lt;&gt; 0, Source!BC606, 1)</f>
        <v>10068</v>
      </c>
      <c r="O144">
        <f>ROUND(N144*I144, 2)</f>
        <v>94.64</v>
      </c>
      <c r="P144">
        <f>Source!AE606</f>
        <v>0</v>
      </c>
      <c r="R144">
        <f>ROUND(P144*I144, 2)</f>
        <v>0</v>
      </c>
      <c r="S144">
        <f>Source!AE606*IF(Source!BS606&lt;&gt; 0, Source!BS606, 1)</f>
        <v>0</v>
      </c>
      <c r="T144">
        <f>ROUND(S144*I144, 2)</f>
        <v>0</v>
      </c>
      <c r="U144">
        <f>Source!GF606</f>
        <v>960438781</v>
      </c>
      <c r="V144">
        <v>-202943217</v>
      </c>
      <c r="W144">
        <v>-1114805442</v>
      </c>
      <c r="X144">
        <v>3</v>
      </c>
    </row>
    <row r="145" spans="1:24">
      <c r="A145">
        <v>20</v>
      </c>
      <c r="B145">
        <v>567</v>
      </c>
      <c r="C145">
        <v>3</v>
      </c>
      <c r="D145">
        <v>0</v>
      </c>
      <c r="E145">
        <f>SmtRes!AV567</f>
        <v>0</v>
      </c>
      <c r="F145" t="str">
        <f>SmtRes!I567</f>
        <v>01.7.19.04-0031</v>
      </c>
      <c r="G145" t="str">
        <f>SmtRes!K567</f>
        <v>Прокладки резиновые (пластина техническая прессованная)</v>
      </c>
      <c r="H145" t="str">
        <f>SmtRes!O567</f>
        <v>кг</v>
      </c>
      <c r="I145">
        <f>SmtRes!Y567*Source!I610</f>
        <v>6.2800000000000009E-2</v>
      </c>
      <c r="J145">
        <f>SmtRes!AO567</f>
        <v>1</v>
      </c>
      <c r="K145">
        <f>SmtRes!AE567</f>
        <v>23.09</v>
      </c>
      <c r="L145">
        <f>SmtRes!DB567</f>
        <v>1.85</v>
      </c>
      <c r="M145">
        <f>ROUND(ROUND(L145*Source!I610, 2)*1, 2)</f>
        <v>1.45</v>
      </c>
      <c r="N145">
        <f>SmtRes!AA567</f>
        <v>23.09</v>
      </c>
      <c r="O145">
        <f>ROUND(ROUND(L145*Source!I610, 2)*SmtRes!DA567, 2)</f>
        <v>1.45</v>
      </c>
      <c r="P145">
        <f>SmtRes!AG567</f>
        <v>0</v>
      </c>
      <c r="Q145">
        <f>SmtRes!DC567</f>
        <v>0</v>
      </c>
      <c r="R145">
        <f>ROUND(ROUND(Q145*Source!I610, 2)*1, 2)</f>
        <v>0</v>
      </c>
      <c r="S145">
        <f>SmtRes!AC567</f>
        <v>0</v>
      </c>
      <c r="T145">
        <f>ROUND(ROUND(Q145*Source!I610, 2)*SmtRes!AK567, 2)</f>
        <v>0</v>
      </c>
      <c r="U145">
        <f>SmtRes!X567</f>
        <v>-731615568</v>
      </c>
      <c r="V145">
        <v>650327051</v>
      </c>
      <c r="W145">
        <v>967136855</v>
      </c>
      <c r="X145">
        <v>3</v>
      </c>
    </row>
    <row r="146" spans="1:24">
      <c r="A146">
        <v>20</v>
      </c>
      <c r="B146">
        <v>566</v>
      </c>
      <c r="C146">
        <v>3</v>
      </c>
      <c r="D146">
        <v>0</v>
      </c>
      <c r="E146">
        <f>SmtRes!AV566</f>
        <v>0</v>
      </c>
      <c r="F146" t="str">
        <f>SmtRes!I566</f>
        <v>01.7.15.03-0041</v>
      </c>
      <c r="G146" t="str">
        <f>SmtRes!K566</f>
        <v>Болты с гайками и шайбами строительные</v>
      </c>
      <c r="H146" t="str">
        <f>SmtRes!O566</f>
        <v>т</v>
      </c>
      <c r="I146">
        <f>SmtRes!Y566*Source!I610</f>
        <v>1.5700000000000002E-4</v>
      </c>
      <c r="J146">
        <f>SmtRes!AO566</f>
        <v>1</v>
      </c>
      <c r="K146">
        <f>SmtRes!AE566</f>
        <v>9040.01</v>
      </c>
      <c r="L146">
        <f>SmtRes!DB566</f>
        <v>1.81</v>
      </c>
      <c r="M146">
        <f>ROUND(ROUND(L146*Source!I610, 2)*1, 2)</f>
        <v>1.42</v>
      </c>
      <c r="N146">
        <f>SmtRes!AA566</f>
        <v>9040.01</v>
      </c>
      <c r="O146">
        <f>ROUND(ROUND(L146*Source!I610, 2)*SmtRes!DA566, 2)</f>
        <v>1.42</v>
      </c>
      <c r="P146">
        <f>SmtRes!AG566</f>
        <v>0</v>
      </c>
      <c r="Q146">
        <f>SmtRes!DC566</f>
        <v>0</v>
      </c>
      <c r="R146">
        <f>ROUND(ROUND(Q146*Source!I610, 2)*1, 2)</f>
        <v>0</v>
      </c>
      <c r="S146">
        <f>SmtRes!AC566</f>
        <v>0</v>
      </c>
      <c r="T146">
        <f>ROUND(ROUND(Q146*Source!I610, 2)*SmtRes!AK566, 2)</f>
        <v>0</v>
      </c>
      <c r="U146">
        <f>SmtRes!X566</f>
        <v>-437906794</v>
      </c>
      <c r="V146">
        <v>703382810</v>
      </c>
      <c r="W146">
        <v>-765046760</v>
      </c>
      <c r="X146">
        <v>3</v>
      </c>
    </row>
    <row r="147" spans="1:24">
      <c r="A147">
        <v>20</v>
      </c>
      <c r="B147">
        <v>577</v>
      </c>
      <c r="C147">
        <v>3</v>
      </c>
      <c r="D147">
        <v>0</v>
      </c>
      <c r="E147">
        <f>SmtRes!AV577</f>
        <v>0</v>
      </c>
      <c r="F147" t="str">
        <f>SmtRes!I577</f>
        <v>01.7.19.04-0031</v>
      </c>
      <c r="G147" t="str">
        <f>SmtRes!K577</f>
        <v>Прокладки резиновые (пластина техническая прессованная)</v>
      </c>
      <c r="H147" t="str">
        <f>SmtRes!O577</f>
        <v>кг</v>
      </c>
      <c r="I147">
        <f>SmtRes!Y577*Source!I616</f>
        <v>0.44000000000000006</v>
      </c>
      <c r="J147">
        <f>SmtRes!AO577</f>
        <v>1</v>
      </c>
      <c r="K147">
        <f>SmtRes!AE577</f>
        <v>23.09</v>
      </c>
      <c r="L147">
        <f>SmtRes!DB577</f>
        <v>25.4</v>
      </c>
      <c r="M147">
        <f>ROUND(ROUND(L147*Source!I616, 2)*1, 2)</f>
        <v>10.16</v>
      </c>
      <c r="N147">
        <f>SmtRes!AA577</f>
        <v>23.09</v>
      </c>
      <c r="O147">
        <f>ROUND(ROUND(L147*Source!I616, 2)*SmtRes!DA577, 2)</f>
        <v>10.16</v>
      </c>
      <c r="P147">
        <f>SmtRes!AG577</f>
        <v>0</v>
      </c>
      <c r="Q147">
        <f>SmtRes!DC577</f>
        <v>0</v>
      </c>
      <c r="R147">
        <f>ROUND(ROUND(Q147*Source!I616, 2)*1, 2)</f>
        <v>0</v>
      </c>
      <c r="S147">
        <f>SmtRes!AC577</f>
        <v>0</v>
      </c>
      <c r="T147">
        <f>ROUND(ROUND(Q147*Source!I616, 2)*SmtRes!AK577, 2)</f>
        <v>0</v>
      </c>
      <c r="U147">
        <f>SmtRes!X577</f>
        <v>-731615568</v>
      </c>
      <c r="V147">
        <v>650327051</v>
      </c>
      <c r="W147">
        <v>967136855</v>
      </c>
      <c r="X147">
        <v>3</v>
      </c>
    </row>
    <row r="148" spans="1:24">
      <c r="A148">
        <v>20</v>
      </c>
      <c r="B148">
        <v>576</v>
      </c>
      <c r="C148">
        <v>3</v>
      </c>
      <c r="D148">
        <v>0</v>
      </c>
      <c r="E148">
        <f>SmtRes!AV576</f>
        <v>0</v>
      </c>
      <c r="F148" t="str">
        <f>SmtRes!I576</f>
        <v>01.7.15.03-0041</v>
      </c>
      <c r="G148" t="str">
        <f>SmtRes!K576</f>
        <v>Болты с гайками и шайбами строительные</v>
      </c>
      <c r="H148" t="str">
        <f>SmtRes!O576</f>
        <v>т</v>
      </c>
      <c r="I148">
        <f>SmtRes!Y576*Source!I616</f>
        <v>1.6000000000000001E-4</v>
      </c>
      <c r="J148">
        <f>SmtRes!AO576</f>
        <v>1</v>
      </c>
      <c r="K148">
        <f>SmtRes!AE576</f>
        <v>9040.01</v>
      </c>
      <c r="L148">
        <f>SmtRes!DB576</f>
        <v>3.62</v>
      </c>
      <c r="M148">
        <f>ROUND(ROUND(L148*Source!I616, 2)*1, 2)</f>
        <v>1.45</v>
      </c>
      <c r="N148">
        <f>SmtRes!AA576</f>
        <v>9040.01</v>
      </c>
      <c r="O148">
        <f>ROUND(ROUND(L148*Source!I616, 2)*SmtRes!DA576, 2)</f>
        <v>1.45</v>
      </c>
      <c r="P148">
        <f>SmtRes!AG576</f>
        <v>0</v>
      </c>
      <c r="Q148">
        <f>SmtRes!DC576</f>
        <v>0</v>
      </c>
      <c r="R148">
        <f>ROUND(ROUND(Q148*Source!I616, 2)*1, 2)</f>
        <v>0</v>
      </c>
      <c r="S148">
        <f>SmtRes!AC576</f>
        <v>0</v>
      </c>
      <c r="T148">
        <f>ROUND(ROUND(Q148*Source!I616, 2)*SmtRes!AK576, 2)</f>
        <v>0</v>
      </c>
      <c r="U148">
        <f>SmtRes!X576</f>
        <v>-437906794</v>
      </c>
      <c r="V148">
        <v>703382810</v>
      </c>
      <c r="W148">
        <v>-765046760</v>
      </c>
      <c r="X148">
        <v>3</v>
      </c>
    </row>
    <row r="149" spans="1:24">
      <c r="A149">
        <v>20</v>
      </c>
      <c r="B149">
        <v>589</v>
      </c>
      <c r="C149">
        <v>3</v>
      </c>
      <c r="D149">
        <v>0</v>
      </c>
      <c r="E149">
        <f>SmtRes!AV589</f>
        <v>0</v>
      </c>
      <c r="F149" t="str">
        <f>SmtRes!I589</f>
        <v>18.5.08.18-0071</v>
      </c>
      <c r="G149" t="str">
        <f>SmtRes!K589</f>
        <v>Кронштейны и подставки под оборудование из сортовой стали</v>
      </c>
      <c r="H149" t="str">
        <f>SmtRes!O589</f>
        <v>кг</v>
      </c>
      <c r="I149">
        <f>SmtRes!Y589*Source!I620</f>
        <v>22.2</v>
      </c>
      <c r="J149">
        <f>SmtRes!AO589</f>
        <v>1</v>
      </c>
      <c r="K149">
        <f>SmtRes!AE589</f>
        <v>8.52</v>
      </c>
      <c r="L149">
        <f>SmtRes!DB589</f>
        <v>852</v>
      </c>
      <c r="M149">
        <f>ROUND(ROUND(L149*Source!I620, 2)*1, 2)</f>
        <v>189.14</v>
      </c>
      <c r="N149">
        <f>SmtRes!AA589</f>
        <v>8.52</v>
      </c>
      <c r="O149">
        <f>ROUND(ROUND(L149*Source!I620, 2)*SmtRes!DA589, 2)</f>
        <v>189.14</v>
      </c>
      <c r="P149">
        <f>SmtRes!AG589</f>
        <v>0</v>
      </c>
      <c r="Q149">
        <f>SmtRes!DC589</f>
        <v>0</v>
      </c>
      <c r="R149">
        <f>ROUND(ROUND(Q149*Source!I620, 2)*1, 2)</f>
        <v>0</v>
      </c>
      <c r="S149">
        <f>SmtRes!AC589</f>
        <v>0</v>
      </c>
      <c r="T149">
        <f>ROUND(ROUND(Q149*Source!I620, 2)*SmtRes!AK589, 2)</f>
        <v>0</v>
      </c>
      <c r="U149">
        <f>SmtRes!X589</f>
        <v>-418489366</v>
      </c>
      <c r="V149">
        <v>734856981</v>
      </c>
      <c r="W149">
        <v>-1525962224</v>
      </c>
      <c r="X149">
        <v>3</v>
      </c>
    </row>
    <row r="150" spans="1:24">
      <c r="A150">
        <v>20</v>
      </c>
      <c r="B150">
        <v>588</v>
      </c>
      <c r="C150">
        <v>3</v>
      </c>
      <c r="D150">
        <v>0</v>
      </c>
      <c r="E150">
        <f>SmtRes!AV588</f>
        <v>0</v>
      </c>
      <c r="F150" t="str">
        <f>SmtRes!I588</f>
        <v>01.7.15.03-0041</v>
      </c>
      <c r="G150" t="str">
        <f>SmtRes!K588</f>
        <v>Болты с гайками и шайбами строительные</v>
      </c>
      <c r="H150" t="str">
        <f>SmtRes!O588</f>
        <v>т</v>
      </c>
      <c r="I150">
        <f>SmtRes!Y588*Source!I620</f>
        <v>1.5540000000000001E-4</v>
      </c>
      <c r="J150">
        <f>SmtRes!AO588</f>
        <v>1</v>
      </c>
      <c r="K150">
        <f>SmtRes!AE588</f>
        <v>9040.01</v>
      </c>
      <c r="L150">
        <f>SmtRes!DB588</f>
        <v>6.33</v>
      </c>
      <c r="M150">
        <f>ROUND(ROUND(L150*Source!I620, 2)*1, 2)</f>
        <v>1.41</v>
      </c>
      <c r="N150">
        <f>SmtRes!AA588</f>
        <v>9040.01</v>
      </c>
      <c r="O150">
        <f>ROUND(ROUND(L150*Source!I620, 2)*SmtRes!DA588, 2)</f>
        <v>1.41</v>
      </c>
      <c r="P150">
        <f>SmtRes!AG588</f>
        <v>0</v>
      </c>
      <c r="Q150">
        <f>SmtRes!DC588</f>
        <v>0</v>
      </c>
      <c r="R150">
        <f>ROUND(ROUND(Q150*Source!I620, 2)*1, 2)</f>
        <v>0</v>
      </c>
      <c r="S150">
        <f>SmtRes!AC588</f>
        <v>0</v>
      </c>
      <c r="T150">
        <f>ROUND(ROUND(Q150*Source!I620, 2)*SmtRes!AK588, 2)</f>
        <v>0</v>
      </c>
      <c r="U150">
        <f>SmtRes!X588</f>
        <v>-437906794</v>
      </c>
      <c r="V150">
        <v>703382810</v>
      </c>
      <c r="W150">
        <v>-765046760</v>
      </c>
      <c r="X150">
        <v>3</v>
      </c>
    </row>
    <row r="151" spans="1:24">
      <c r="A151">
        <v>20</v>
      </c>
      <c r="B151">
        <v>587</v>
      </c>
      <c r="C151">
        <v>3</v>
      </c>
      <c r="D151">
        <v>0</v>
      </c>
      <c r="E151">
        <f>SmtRes!AV587</f>
        <v>0</v>
      </c>
      <c r="F151" t="str">
        <f>SmtRes!I587</f>
        <v>01.7.11.07-0045</v>
      </c>
      <c r="G151" t="str">
        <f>SmtRes!K587</f>
        <v>Электроды диаметром 5 мм Э42А</v>
      </c>
      <c r="H151" t="str">
        <f>SmtRes!O587</f>
        <v>т</v>
      </c>
      <c r="I151">
        <f>SmtRes!Y587*Source!I620</f>
        <v>1.7760000000000001E-4</v>
      </c>
      <c r="J151">
        <f>SmtRes!AO587</f>
        <v>1</v>
      </c>
      <c r="K151">
        <f>SmtRes!AE587</f>
        <v>10362</v>
      </c>
      <c r="L151">
        <f>SmtRes!DB587</f>
        <v>8.2899999999999991</v>
      </c>
      <c r="M151">
        <f>ROUND(ROUND(L151*Source!I620, 2)*1, 2)</f>
        <v>1.84</v>
      </c>
      <c r="N151">
        <f>SmtRes!AA587</f>
        <v>10362</v>
      </c>
      <c r="O151">
        <f>ROUND(ROUND(L151*Source!I620, 2)*SmtRes!DA587, 2)</f>
        <v>1.84</v>
      </c>
      <c r="P151">
        <f>SmtRes!AG587</f>
        <v>0</v>
      </c>
      <c r="Q151">
        <f>SmtRes!DC587</f>
        <v>0</v>
      </c>
      <c r="R151">
        <f>ROUND(ROUND(Q151*Source!I620, 2)*1, 2)</f>
        <v>0</v>
      </c>
      <c r="S151">
        <f>SmtRes!AC587</f>
        <v>0</v>
      </c>
      <c r="T151">
        <f>ROUND(ROUND(Q151*Source!I620, 2)*SmtRes!AK587, 2)</f>
        <v>0</v>
      </c>
      <c r="U151">
        <f>SmtRes!X587</f>
        <v>-1068056325</v>
      </c>
      <c r="V151">
        <v>-2032568227</v>
      </c>
      <c r="W151">
        <v>1948519429</v>
      </c>
      <c r="X151">
        <v>3</v>
      </c>
    </row>
    <row r="152" spans="1:24">
      <c r="A152">
        <f>Source!A622</f>
        <v>17</v>
      </c>
      <c r="B152">
        <v>622</v>
      </c>
      <c r="C152">
        <v>3</v>
      </c>
      <c r="D152">
        <f>Source!BI622</f>
        <v>1</v>
      </c>
      <c r="E152">
        <f>Source!FS622</f>
        <v>0</v>
      </c>
      <c r="F152" t="str">
        <f>Source!F622</f>
        <v>18.5.08.18-0071</v>
      </c>
      <c r="G152" t="str">
        <f>Source!G622</f>
        <v>Кронштейны и подставки под оборудование из сортовой стали</v>
      </c>
      <c r="H152" t="str">
        <f>Source!H622</f>
        <v>кг</v>
      </c>
      <c r="I152">
        <f>Source!I622</f>
        <v>-22.2</v>
      </c>
      <c r="J152">
        <v>1</v>
      </c>
      <c r="K152">
        <f>Source!AC622</f>
        <v>8.52</v>
      </c>
      <c r="M152">
        <f>ROUND(K152*I152, 2)</f>
        <v>-189.14</v>
      </c>
      <c r="N152">
        <f>Source!AC622*IF(Source!BC622&lt;&gt; 0, Source!BC622, 1)</f>
        <v>8.52</v>
      </c>
      <c r="O152">
        <f>ROUND(N152*I152, 2)</f>
        <v>-189.14</v>
      </c>
      <c r="P152">
        <f>Source!AE622</f>
        <v>0</v>
      </c>
      <c r="R152">
        <f>ROUND(P152*I152, 2)</f>
        <v>0</v>
      </c>
      <c r="S152">
        <f>Source!AE622*IF(Source!BS622&lt;&gt; 0, Source!BS622, 1)</f>
        <v>0</v>
      </c>
      <c r="T152">
        <f>ROUND(S152*I152, 2)</f>
        <v>0</v>
      </c>
      <c r="U152">
        <f>Source!GF622</f>
        <v>-418489366</v>
      </c>
      <c r="V152">
        <v>734856981</v>
      </c>
      <c r="W152">
        <v>-1525962224</v>
      </c>
      <c r="X152">
        <v>3</v>
      </c>
    </row>
    <row r="153" spans="1:24">
      <c r="A153">
        <f>Source!A657</f>
        <v>4</v>
      </c>
      <c r="B153">
        <v>657</v>
      </c>
      <c r="G153" t="str">
        <f>Source!G657</f>
        <v>12.Система ПД7 (оборудование)</v>
      </c>
    </row>
    <row r="154" spans="1:24">
      <c r="A154">
        <v>20</v>
      </c>
      <c r="B154">
        <v>603</v>
      </c>
      <c r="C154">
        <v>3</v>
      </c>
      <c r="D154">
        <v>0</v>
      </c>
      <c r="E154">
        <f>SmtRes!AV603</f>
        <v>0</v>
      </c>
      <c r="F154" t="str">
        <f>SmtRes!I603</f>
        <v>01.7.19.04-0031</v>
      </c>
      <c r="G154" t="str">
        <f>SmtRes!K603</f>
        <v>Прокладки резиновые (пластина техническая прессованная)</v>
      </c>
      <c r="H154" t="str">
        <f>SmtRes!O603</f>
        <v>кг</v>
      </c>
      <c r="I154">
        <f>SmtRes!Y603*Source!I661</f>
        <v>0.06</v>
      </c>
      <c r="J154">
        <f>SmtRes!AO603</f>
        <v>1</v>
      </c>
      <c r="K154">
        <f>SmtRes!AE603</f>
        <v>23.09</v>
      </c>
      <c r="L154">
        <f>SmtRes!DB603</f>
        <v>1.39</v>
      </c>
      <c r="M154">
        <f>ROUND(ROUND(L154*Source!I661, 2)*1, 2)</f>
        <v>1.39</v>
      </c>
      <c r="N154">
        <f>SmtRes!AA603</f>
        <v>23.09</v>
      </c>
      <c r="O154">
        <f>ROUND(ROUND(L154*Source!I661, 2)*SmtRes!DA603, 2)</f>
        <v>1.39</v>
      </c>
      <c r="P154">
        <f>SmtRes!AG603</f>
        <v>0</v>
      </c>
      <c r="Q154">
        <f>SmtRes!DC603</f>
        <v>0</v>
      </c>
      <c r="R154">
        <f>ROUND(ROUND(Q154*Source!I661, 2)*1, 2)</f>
        <v>0</v>
      </c>
      <c r="S154">
        <f>SmtRes!AC603</f>
        <v>0</v>
      </c>
      <c r="T154">
        <f>ROUND(ROUND(Q154*Source!I661, 2)*SmtRes!AK603, 2)</f>
        <v>0</v>
      </c>
      <c r="U154">
        <f>SmtRes!X603</f>
        <v>-731615568</v>
      </c>
      <c r="V154">
        <v>650327051</v>
      </c>
      <c r="W154">
        <v>967136855</v>
      </c>
      <c r="X154">
        <v>3</v>
      </c>
    </row>
    <row r="155" spans="1:24">
      <c r="A155">
        <v>20</v>
      </c>
      <c r="B155">
        <v>602</v>
      </c>
      <c r="C155">
        <v>3</v>
      </c>
      <c r="D155">
        <v>0</v>
      </c>
      <c r="E155">
        <f>SmtRes!AV602</f>
        <v>0</v>
      </c>
      <c r="F155" t="str">
        <f>SmtRes!I602</f>
        <v>01.7.15.03-0041</v>
      </c>
      <c r="G155" t="str">
        <f>SmtRes!K602</f>
        <v>Болты с гайками и шайбами строительные</v>
      </c>
      <c r="H155" t="str">
        <f>SmtRes!O602</f>
        <v>т</v>
      </c>
      <c r="I155">
        <f>SmtRes!Y602*Source!I661</f>
        <v>6.9999999999999994E-5</v>
      </c>
      <c r="J155">
        <f>SmtRes!AO602</f>
        <v>1</v>
      </c>
      <c r="K155">
        <f>SmtRes!AE602</f>
        <v>9040.01</v>
      </c>
      <c r="L155">
        <f>SmtRes!DB602</f>
        <v>0.63</v>
      </c>
      <c r="M155">
        <f>ROUND(ROUND(L155*Source!I661, 2)*1, 2)</f>
        <v>0.63</v>
      </c>
      <c r="N155">
        <f>SmtRes!AA602</f>
        <v>9040.01</v>
      </c>
      <c r="O155">
        <f>ROUND(ROUND(L155*Source!I661, 2)*SmtRes!DA602, 2)</f>
        <v>0.63</v>
      </c>
      <c r="P155">
        <f>SmtRes!AG602</f>
        <v>0</v>
      </c>
      <c r="Q155">
        <f>SmtRes!DC602</f>
        <v>0</v>
      </c>
      <c r="R155">
        <f>ROUND(ROUND(Q155*Source!I661, 2)*1, 2)</f>
        <v>0</v>
      </c>
      <c r="S155">
        <f>SmtRes!AC602</f>
        <v>0</v>
      </c>
      <c r="T155">
        <f>ROUND(ROUND(Q155*Source!I661, 2)*SmtRes!AK602, 2)</f>
        <v>0</v>
      </c>
      <c r="U155">
        <f>SmtRes!X602</f>
        <v>-437906794</v>
      </c>
      <c r="V155">
        <v>703382810</v>
      </c>
      <c r="W155">
        <v>-765046760</v>
      </c>
      <c r="X155">
        <v>3</v>
      </c>
    </row>
    <row r="156" spans="1:24">
      <c r="A156">
        <f>Source!A663</f>
        <v>17</v>
      </c>
      <c r="B156">
        <v>663</v>
      </c>
      <c r="C156">
        <v>3</v>
      </c>
      <c r="D156">
        <f>Source!BI663</f>
        <v>1</v>
      </c>
      <c r="E156">
        <f>Source!FS663</f>
        <v>0</v>
      </c>
      <c r="F156" t="str">
        <f>Source!F663</f>
        <v>01.7.15.02-0051</v>
      </c>
      <c r="G156" t="str">
        <f>Source!G663</f>
        <v>Болты анкерные</v>
      </c>
      <c r="H156" t="str">
        <f>Source!H663</f>
        <v>т</v>
      </c>
      <c r="I156">
        <f>Source!I663</f>
        <v>9.4000000000000004E-3</v>
      </c>
      <c r="J156">
        <v>1</v>
      </c>
      <c r="K156">
        <f>Source!AC663</f>
        <v>10068</v>
      </c>
      <c r="M156">
        <f>ROUND(K156*I156, 2)</f>
        <v>94.64</v>
      </c>
      <c r="N156">
        <f>Source!AC663*IF(Source!BC663&lt;&gt; 0, Source!BC663, 1)</f>
        <v>10068</v>
      </c>
      <c r="O156">
        <f>ROUND(N156*I156, 2)</f>
        <v>94.64</v>
      </c>
      <c r="P156">
        <f>Source!AE663</f>
        <v>0</v>
      </c>
      <c r="R156">
        <f>ROUND(P156*I156, 2)</f>
        <v>0</v>
      </c>
      <c r="S156">
        <f>Source!AE663*IF(Source!BS663&lt;&gt; 0, Source!BS663, 1)</f>
        <v>0</v>
      </c>
      <c r="T156">
        <f>ROUND(S156*I156, 2)</f>
        <v>0</v>
      </c>
      <c r="U156">
        <f>Source!GF663</f>
        <v>960438781</v>
      </c>
      <c r="V156">
        <v>-202943217</v>
      </c>
      <c r="W156">
        <v>-1114805442</v>
      </c>
      <c r="X156">
        <v>3</v>
      </c>
    </row>
    <row r="157" spans="1:24">
      <c r="A157">
        <v>20</v>
      </c>
      <c r="B157">
        <v>615</v>
      </c>
      <c r="C157">
        <v>3</v>
      </c>
      <c r="D157">
        <v>0</v>
      </c>
      <c r="E157">
        <f>SmtRes!AV615</f>
        <v>0</v>
      </c>
      <c r="F157" t="str">
        <f>SmtRes!I615</f>
        <v>01.7.19.04-0031</v>
      </c>
      <c r="G157" t="str">
        <f>SmtRes!K615</f>
        <v>Прокладки резиновые (пластина техническая прессованная)</v>
      </c>
      <c r="H157" t="str">
        <f>SmtRes!O615</f>
        <v>кг</v>
      </c>
      <c r="I157">
        <f>SmtRes!Y615*Source!I667</f>
        <v>0.11304</v>
      </c>
      <c r="J157">
        <f>SmtRes!AO615</f>
        <v>1</v>
      </c>
      <c r="K157">
        <f>SmtRes!AE615</f>
        <v>23.09</v>
      </c>
      <c r="L157">
        <f>SmtRes!DB615</f>
        <v>1.85</v>
      </c>
      <c r="M157">
        <f>ROUND(ROUND(L157*Source!I667, 2)*1, 2)</f>
        <v>2.61</v>
      </c>
      <c r="N157">
        <f>SmtRes!AA615</f>
        <v>23.09</v>
      </c>
      <c r="O157">
        <f>ROUND(ROUND(L157*Source!I667, 2)*SmtRes!DA615, 2)</f>
        <v>2.61</v>
      </c>
      <c r="P157">
        <f>SmtRes!AG615</f>
        <v>0</v>
      </c>
      <c r="Q157">
        <f>SmtRes!DC615</f>
        <v>0</v>
      </c>
      <c r="R157">
        <f>ROUND(ROUND(Q157*Source!I667, 2)*1, 2)</f>
        <v>0</v>
      </c>
      <c r="S157">
        <f>SmtRes!AC615</f>
        <v>0</v>
      </c>
      <c r="T157">
        <f>ROUND(ROUND(Q157*Source!I667, 2)*SmtRes!AK615, 2)</f>
        <v>0</v>
      </c>
      <c r="U157">
        <f>SmtRes!X615</f>
        <v>-731615568</v>
      </c>
      <c r="V157">
        <v>650327051</v>
      </c>
      <c r="W157">
        <v>967136855</v>
      </c>
      <c r="X157">
        <v>3</v>
      </c>
    </row>
    <row r="158" spans="1:24">
      <c r="A158">
        <v>20</v>
      </c>
      <c r="B158">
        <v>614</v>
      </c>
      <c r="C158">
        <v>3</v>
      </c>
      <c r="D158">
        <v>0</v>
      </c>
      <c r="E158">
        <f>SmtRes!AV614</f>
        <v>0</v>
      </c>
      <c r="F158" t="str">
        <f>SmtRes!I614</f>
        <v>01.7.15.03-0041</v>
      </c>
      <c r="G158" t="str">
        <f>SmtRes!K614</f>
        <v>Болты с гайками и шайбами строительные</v>
      </c>
      <c r="H158" t="str">
        <f>SmtRes!O614</f>
        <v>т</v>
      </c>
      <c r="I158">
        <f>SmtRes!Y614*Source!I667</f>
        <v>2.8260000000000004E-4</v>
      </c>
      <c r="J158">
        <f>SmtRes!AO614</f>
        <v>1</v>
      </c>
      <c r="K158">
        <f>SmtRes!AE614</f>
        <v>9040.01</v>
      </c>
      <c r="L158">
        <f>SmtRes!DB614</f>
        <v>1.81</v>
      </c>
      <c r="M158">
        <f>ROUND(ROUND(L158*Source!I667, 2)*1, 2)</f>
        <v>2.56</v>
      </c>
      <c r="N158">
        <f>SmtRes!AA614</f>
        <v>9040.01</v>
      </c>
      <c r="O158">
        <f>ROUND(ROUND(L158*Source!I667, 2)*SmtRes!DA614, 2)</f>
        <v>2.56</v>
      </c>
      <c r="P158">
        <f>SmtRes!AG614</f>
        <v>0</v>
      </c>
      <c r="Q158">
        <f>SmtRes!DC614</f>
        <v>0</v>
      </c>
      <c r="R158">
        <f>ROUND(ROUND(Q158*Source!I667, 2)*1, 2)</f>
        <v>0</v>
      </c>
      <c r="S158">
        <f>SmtRes!AC614</f>
        <v>0</v>
      </c>
      <c r="T158">
        <f>ROUND(ROUND(Q158*Source!I667, 2)*SmtRes!AK614, 2)</f>
        <v>0</v>
      </c>
      <c r="U158">
        <f>SmtRes!X614</f>
        <v>-437906794</v>
      </c>
      <c r="V158">
        <v>703382810</v>
      </c>
      <c r="W158">
        <v>-765046760</v>
      </c>
      <c r="X158">
        <v>3</v>
      </c>
    </row>
    <row r="159" spans="1:24">
      <c r="A159">
        <v>20</v>
      </c>
      <c r="B159">
        <v>625</v>
      </c>
      <c r="C159">
        <v>3</v>
      </c>
      <c r="D159">
        <v>0</v>
      </c>
      <c r="E159">
        <f>SmtRes!AV625</f>
        <v>0</v>
      </c>
      <c r="F159" t="str">
        <f>SmtRes!I625</f>
        <v>01.7.19.04-0031</v>
      </c>
      <c r="G159" t="str">
        <f>SmtRes!K625</f>
        <v>Прокладки резиновые (пластина техническая прессованная)</v>
      </c>
      <c r="H159" t="str">
        <f>SmtRes!O625</f>
        <v>кг</v>
      </c>
      <c r="I159">
        <f>SmtRes!Y625*Source!I673</f>
        <v>0.44000000000000006</v>
      </c>
      <c r="J159">
        <f>SmtRes!AO625</f>
        <v>1</v>
      </c>
      <c r="K159">
        <f>SmtRes!AE625</f>
        <v>23.09</v>
      </c>
      <c r="L159">
        <f>SmtRes!DB625</f>
        <v>25.4</v>
      </c>
      <c r="M159">
        <f>ROUND(ROUND(L159*Source!I673, 2)*1, 2)</f>
        <v>10.16</v>
      </c>
      <c r="N159">
        <f>SmtRes!AA625</f>
        <v>23.09</v>
      </c>
      <c r="O159">
        <f>ROUND(ROUND(L159*Source!I673, 2)*SmtRes!DA625, 2)</f>
        <v>10.16</v>
      </c>
      <c r="P159">
        <f>SmtRes!AG625</f>
        <v>0</v>
      </c>
      <c r="Q159">
        <f>SmtRes!DC625</f>
        <v>0</v>
      </c>
      <c r="R159">
        <f>ROUND(ROUND(Q159*Source!I673, 2)*1, 2)</f>
        <v>0</v>
      </c>
      <c r="S159">
        <f>SmtRes!AC625</f>
        <v>0</v>
      </c>
      <c r="T159">
        <f>ROUND(ROUND(Q159*Source!I673, 2)*SmtRes!AK625, 2)</f>
        <v>0</v>
      </c>
      <c r="U159">
        <f>SmtRes!X625</f>
        <v>-731615568</v>
      </c>
      <c r="V159">
        <v>650327051</v>
      </c>
      <c r="W159">
        <v>967136855</v>
      </c>
      <c r="X159">
        <v>3</v>
      </c>
    </row>
    <row r="160" spans="1:24">
      <c r="A160">
        <v>20</v>
      </c>
      <c r="B160">
        <v>624</v>
      </c>
      <c r="C160">
        <v>3</v>
      </c>
      <c r="D160">
        <v>0</v>
      </c>
      <c r="E160">
        <f>SmtRes!AV624</f>
        <v>0</v>
      </c>
      <c r="F160" t="str">
        <f>SmtRes!I624</f>
        <v>01.7.15.03-0041</v>
      </c>
      <c r="G160" t="str">
        <f>SmtRes!K624</f>
        <v>Болты с гайками и шайбами строительные</v>
      </c>
      <c r="H160" t="str">
        <f>SmtRes!O624</f>
        <v>т</v>
      </c>
      <c r="I160">
        <f>SmtRes!Y624*Source!I673</f>
        <v>1.6000000000000001E-4</v>
      </c>
      <c r="J160">
        <f>SmtRes!AO624</f>
        <v>1</v>
      </c>
      <c r="K160">
        <f>SmtRes!AE624</f>
        <v>9040.01</v>
      </c>
      <c r="L160">
        <f>SmtRes!DB624</f>
        <v>3.62</v>
      </c>
      <c r="M160">
        <f>ROUND(ROUND(L160*Source!I673, 2)*1, 2)</f>
        <v>1.45</v>
      </c>
      <c r="N160">
        <f>SmtRes!AA624</f>
        <v>9040.01</v>
      </c>
      <c r="O160">
        <f>ROUND(ROUND(L160*Source!I673, 2)*SmtRes!DA624, 2)</f>
        <v>1.45</v>
      </c>
      <c r="P160">
        <f>SmtRes!AG624</f>
        <v>0</v>
      </c>
      <c r="Q160">
        <f>SmtRes!DC624</f>
        <v>0</v>
      </c>
      <c r="R160">
        <f>ROUND(ROUND(Q160*Source!I673, 2)*1, 2)</f>
        <v>0</v>
      </c>
      <c r="S160">
        <f>SmtRes!AC624</f>
        <v>0</v>
      </c>
      <c r="T160">
        <f>ROUND(ROUND(Q160*Source!I673, 2)*SmtRes!AK624, 2)</f>
        <v>0</v>
      </c>
      <c r="U160">
        <f>SmtRes!X624</f>
        <v>-437906794</v>
      </c>
      <c r="V160">
        <v>703382810</v>
      </c>
      <c r="W160">
        <v>-765046760</v>
      </c>
      <c r="X160">
        <v>3</v>
      </c>
    </row>
    <row r="161" spans="1:24">
      <c r="A161">
        <v>20</v>
      </c>
      <c r="B161">
        <v>637</v>
      </c>
      <c r="C161">
        <v>3</v>
      </c>
      <c r="D161">
        <v>0</v>
      </c>
      <c r="E161">
        <f>SmtRes!AV637</f>
        <v>0</v>
      </c>
      <c r="F161" t="str">
        <f>SmtRes!I637</f>
        <v>18.5.08.18-0071</v>
      </c>
      <c r="G161" t="str">
        <f>SmtRes!K637</f>
        <v>Кронштейны и подставки под оборудование из сортовой стали</v>
      </c>
      <c r="H161" t="str">
        <f>SmtRes!O637</f>
        <v>кг</v>
      </c>
      <c r="I161">
        <f>SmtRes!Y637*Source!I677</f>
        <v>20.399999999999999</v>
      </c>
      <c r="J161">
        <f>SmtRes!AO637</f>
        <v>1</v>
      </c>
      <c r="K161">
        <f>SmtRes!AE637</f>
        <v>8.52</v>
      </c>
      <c r="L161">
        <f>SmtRes!DB637</f>
        <v>852</v>
      </c>
      <c r="M161">
        <f>ROUND(ROUND(L161*Source!I677, 2)*1, 2)</f>
        <v>173.81</v>
      </c>
      <c r="N161">
        <f>SmtRes!AA637</f>
        <v>8.52</v>
      </c>
      <c r="O161">
        <f>ROUND(ROUND(L161*Source!I677, 2)*SmtRes!DA637, 2)</f>
        <v>173.81</v>
      </c>
      <c r="P161">
        <f>SmtRes!AG637</f>
        <v>0</v>
      </c>
      <c r="Q161">
        <f>SmtRes!DC637</f>
        <v>0</v>
      </c>
      <c r="R161">
        <f>ROUND(ROUND(Q161*Source!I677, 2)*1, 2)</f>
        <v>0</v>
      </c>
      <c r="S161">
        <f>SmtRes!AC637</f>
        <v>0</v>
      </c>
      <c r="T161">
        <f>ROUND(ROUND(Q161*Source!I677, 2)*SmtRes!AK637, 2)</f>
        <v>0</v>
      </c>
      <c r="U161">
        <f>SmtRes!X637</f>
        <v>-418489366</v>
      </c>
      <c r="V161">
        <v>734856981</v>
      </c>
      <c r="W161">
        <v>-1525962224</v>
      </c>
      <c r="X161">
        <v>3</v>
      </c>
    </row>
    <row r="162" spans="1:24">
      <c r="A162">
        <v>20</v>
      </c>
      <c r="B162">
        <v>636</v>
      </c>
      <c r="C162">
        <v>3</v>
      </c>
      <c r="D162">
        <v>0</v>
      </c>
      <c r="E162">
        <f>SmtRes!AV636</f>
        <v>0</v>
      </c>
      <c r="F162" t="str">
        <f>SmtRes!I636</f>
        <v>01.7.15.03-0041</v>
      </c>
      <c r="G162" t="str">
        <f>SmtRes!K636</f>
        <v>Болты с гайками и шайбами строительные</v>
      </c>
      <c r="H162" t="str">
        <f>SmtRes!O636</f>
        <v>т</v>
      </c>
      <c r="I162">
        <f>SmtRes!Y636*Source!I677</f>
        <v>1.428E-4</v>
      </c>
      <c r="J162">
        <f>SmtRes!AO636</f>
        <v>1</v>
      </c>
      <c r="K162">
        <f>SmtRes!AE636</f>
        <v>9040.01</v>
      </c>
      <c r="L162">
        <f>SmtRes!DB636</f>
        <v>6.33</v>
      </c>
      <c r="M162">
        <f>ROUND(ROUND(L162*Source!I677, 2)*1, 2)</f>
        <v>1.29</v>
      </c>
      <c r="N162">
        <f>SmtRes!AA636</f>
        <v>9040.01</v>
      </c>
      <c r="O162">
        <f>ROUND(ROUND(L162*Source!I677, 2)*SmtRes!DA636, 2)</f>
        <v>1.29</v>
      </c>
      <c r="P162">
        <f>SmtRes!AG636</f>
        <v>0</v>
      </c>
      <c r="Q162">
        <f>SmtRes!DC636</f>
        <v>0</v>
      </c>
      <c r="R162">
        <f>ROUND(ROUND(Q162*Source!I677, 2)*1, 2)</f>
        <v>0</v>
      </c>
      <c r="S162">
        <f>SmtRes!AC636</f>
        <v>0</v>
      </c>
      <c r="T162">
        <f>ROUND(ROUND(Q162*Source!I677, 2)*SmtRes!AK636, 2)</f>
        <v>0</v>
      </c>
      <c r="U162">
        <f>SmtRes!X636</f>
        <v>-437906794</v>
      </c>
      <c r="V162">
        <v>703382810</v>
      </c>
      <c r="W162">
        <v>-765046760</v>
      </c>
      <c r="X162">
        <v>3</v>
      </c>
    </row>
    <row r="163" spans="1:24">
      <c r="A163">
        <v>20</v>
      </c>
      <c r="B163">
        <v>635</v>
      </c>
      <c r="C163">
        <v>3</v>
      </c>
      <c r="D163">
        <v>0</v>
      </c>
      <c r="E163">
        <f>SmtRes!AV635</f>
        <v>0</v>
      </c>
      <c r="F163" t="str">
        <f>SmtRes!I635</f>
        <v>01.7.11.07-0045</v>
      </c>
      <c r="G163" t="str">
        <f>SmtRes!K635</f>
        <v>Электроды диаметром 5 мм Э42А</v>
      </c>
      <c r="H163" t="str">
        <f>SmtRes!O635</f>
        <v>т</v>
      </c>
      <c r="I163">
        <f>SmtRes!Y635*Source!I677</f>
        <v>1.6320000000000001E-4</v>
      </c>
      <c r="J163">
        <f>SmtRes!AO635</f>
        <v>1</v>
      </c>
      <c r="K163">
        <f>SmtRes!AE635</f>
        <v>10362</v>
      </c>
      <c r="L163">
        <f>SmtRes!DB635</f>
        <v>8.2899999999999991</v>
      </c>
      <c r="M163">
        <f>ROUND(ROUND(L163*Source!I677, 2)*1, 2)</f>
        <v>1.69</v>
      </c>
      <c r="N163">
        <f>SmtRes!AA635</f>
        <v>10362</v>
      </c>
      <c r="O163">
        <f>ROUND(ROUND(L163*Source!I677, 2)*SmtRes!DA635, 2)</f>
        <v>1.69</v>
      </c>
      <c r="P163">
        <f>SmtRes!AG635</f>
        <v>0</v>
      </c>
      <c r="Q163">
        <f>SmtRes!DC635</f>
        <v>0</v>
      </c>
      <c r="R163">
        <f>ROUND(ROUND(Q163*Source!I677, 2)*1, 2)</f>
        <v>0</v>
      </c>
      <c r="S163">
        <f>SmtRes!AC635</f>
        <v>0</v>
      </c>
      <c r="T163">
        <f>ROUND(ROUND(Q163*Source!I677, 2)*SmtRes!AK635, 2)</f>
        <v>0</v>
      </c>
      <c r="U163">
        <f>SmtRes!X635</f>
        <v>-1068056325</v>
      </c>
      <c r="V163">
        <v>-2032568227</v>
      </c>
      <c r="W163">
        <v>1948519429</v>
      </c>
      <c r="X163">
        <v>3</v>
      </c>
    </row>
    <row r="164" spans="1:24">
      <c r="A164">
        <f>Source!A679</f>
        <v>17</v>
      </c>
      <c r="B164">
        <v>679</v>
      </c>
      <c r="C164">
        <v>3</v>
      </c>
      <c r="D164">
        <f>Source!BI679</f>
        <v>1</v>
      </c>
      <c r="E164">
        <f>Source!FS679</f>
        <v>0</v>
      </c>
      <c r="F164" t="str">
        <f>Source!F679</f>
        <v>18.5.08.18-0071</v>
      </c>
      <c r="G164" t="str">
        <f>Source!G679</f>
        <v>Кронштейны и подставки под оборудование из сортовой стали</v>
      </c>
      <c r="H164" t="str">
        <f>Source!H679</f>
        <v>кг</v>
      </c>
      <c r="I164">
        <f>Source!I679</f>
        <v>-20.399999999999999</v>
      </c>
      <c r="J164">
        <v>1</v>
      </c>
      <c r="K164">
        <f>Source!AC679</f>
        <v>8.52</v>
      </c>
      <c r="M164">
        <f>ROUND(K164*I164, 2)</f>
        <v>-173.81</v>
      </c>
      <c r="N164">
        <f>Source!AC679*IF(Source!BC679&lt;&gt; 0, Source!BC679, 1)</f>
        <v>8.52</v>
      </c>
      <c r="O164">
        <f>ROUND(N164*I164, 2)</f>
        <v>-173.81</v>
      </c>
      <c r="P164">
        <f>Source!AE679</f>
        <v>0</v>
      </c>
      <c r="R164">
        <f>ROUND(P164*I164, 2)</f>
        <v>0</v>
      </c>
      <c r="S164">
        <f>Source!AE679*IF(Source!BS679&lt;&gt; 0, Source!BS679, 1)</f>
        <v>0</v>
      </c>
      <c r="T164">
        <f>ROUND(S164*I164, 2)</f>
        <v>0</v>
      </c>
      <c r="U164">
        <f>Source!GF679</f>
        <v>-418489366</v>
      </c>
      <c r="V164">
        <v>734856981</v>
      </c>
      <c r="W164">
        <v>-1525962224</v>
      </c>
      <c r="X164">
        <v>3</v>
      </c>
    </row>
    <row r="165" spans="1:24">
      <c r="A165">
        <f>Source!A714</f>
        <v>4</v>
      </c>
      <c r="B165">
        <v>714</v>
      </c>
      <c r="G165" t="str">
        <f>Source!G714</f>
        <v>13.Система ПД7.2 (оборудование)</v>
      </c>
    </row>
    <row r="166" spans="1:24">
      <c r="A166">
        <v>20</v>
      </c>
      <c r="B166">
        <v>661</v>
      </c>
      <c r="C166">
        <v>3</v>
      </c>
      <c r="D166">
        <v>0</v>
      </c>
      <c r="E166">
        <f>SmtRes!AV661</f>
        <v>0</v>
      </c>
      <c r="F166" t="str">
        <f>SmtRes!I661</f>
        <v>23.8.03.06-0009</v>
      </c>
      <c r="G166" t="str">
        <f>SmtRes!K661</f>
        <v>Сгоны стальные с муфтой и контргайкой, диаметром 40 мм</v>
      </c>
      <c r="H166" t="str">
        <f>SmtRes!O661</f>
        <v>шт.</v>
      </c>
      <c r="I166">
        <f>SmtRes!Y661*Source!I718</f>
        <v>3</v>
      </c>
      <c r="J166">
        <f>SmtRes!AO661</f>
        <v>1</v>
      </c>
      <c r="K166">
        <f>SmtRes!AE661</f>
        <v>18.88</v>
      </c>
      <c r="L166">
        <f>SmtRes!DB661</f>
        <v>56.64</v>
      </c>
      <c r="M166">
        <f>ROUND(ROUND(L166*Source!I718, 2)*1, 2)</f>
        <v>56.64</v>
      </c>
      <c r="N166">
        <f>SmtRes!AA661</f>
        <v>18.88</v>
      </c>
      <c r="O166">
        <f>ROUND(ROUND(L166*Source!I718, 2)*SmtRes!DA661, 2)</f>
        <v>56.64</v>
      </c>
      <c r="P166">
        <f>SmtRes!AG661</f>
        <v>0</v>
      </c>
      <c r="Q166">
        <f>SmtRes!DC661</f>
        <v>0</v>
      </c>
      <c r="R166">
        <f>ROUND(ROUND(Q166*Source!I718, 2)*1, 2)</f>
        <v>0</v>
      </c>
      <c r="S166">
        <f>SmtRes!AC661</f>
        <v>0</v>
      </c>
      <c r="T166">
        <f>ROUND(ROUND(Q166*Source!I718, 2)*SmtRes!AK661, 2)</f>
        <v>0</v>
      </c>
      <c r="U166">
        <f>SmtRes!X661</f>
        <v>-1451673375</v>
      </c>
      <c r="V166">
        <v>-1324726169</v>
      </c>
      <c r="W166">
        <v>1906976272</v>
      </c>
      <c r="X166">
        <v>3</v>
      </c>
    </row>
    <row r="167" spans="1:24">
      <c r="A167">
        <v>20</v>
      </c>
      <c r="B167">
        <v>660</v>
      </c>
      <c r="C167">
        <v>3</v>
      </c>
      <c r="D167">
        <v>0</v>
      </c>
      <c r="E167">
        <f>SmtRes!AV660</f>
        <v>0</v>
      </c>
      <c r="F167" t="str">
        <f>SmtRes!I660</f>
        <v>14.5.05.01-0012</v>
      </c>
      <c r="G167" t="str">
        <f>SmtRes!K660</f>
        <v>Олифа комбинированная, марки К-3</v>
      </c>
      <c r="H167" t="str">
        <f>SmtRes!O660</f>
        <v>т</v>
      </c>
      <c r="I167">
        <f>SmtRes!Y660*Source!I718</f>
        <v>1.3999999999999999E-4</v>
      </c>
      <c r="J167">
        <f>SmtRes!AO660</f>
        <v>1</v>
      </c>
      <c r="K167">
        <f>SmtRes!AE660</f>
        <v>16950</v>
      </c>
      <c r="L167">
        <f>SmtRes!DB660</f>
        <v>2.37</v>
      </c>
      <c r="M167">
        <f>ROUND(ROUND(L167*Source!I718, 2)*1, 2)</f>
        <v>2.37</v>
      </c>
      <c r="N167">
        <f>SmtRes!AA660</f>
        <v>16950</v>
      </c>
      <c r="O167">
        <f>ROUND(ROUND(L167*Source!I718, 2)*SmtRes!DA660, 2)</f>
        <v>2.37</v>
      </c>
      <c r="P167">
        <f>SmtRes!AG660</f>
        <v>0</v>
      </c>
      <c r="Q167">
        <f>SmtRes!DC660</f>
        <v>0</v>
      </c>
      <c r="R167">
        <f>ROUND(ROUND(Q167*Source!I718, 2)*1, 2)</f>
        <v>0</v>
      </c>
      <c r="S167">
        <f>SmtRes!AC660</f>
        <v>0</v>
      </c>
      <c r="T167">
        <f>ROUND(ROUND(Q167*Source!I718, 2)*SmtRes!AK660, 2)</f>
        <v>0</v>
      </c>
      <c r="U167">
        <f>SmtRes!X660</f>
        <v>-909021926</v>
      </c>
      <c r="V167">
        <v>1943940870</v>
      </c>
      <c r="W167">
        <v>-1975579581</v>
      </c>
      <c r="X167">
        <v>3</v>
      </c>
    </row>
    <row r="168" spans="1:24">
      <c r="A168">
        <v>20</v>
      </c>
      <c r="B168">
        <v>659</v>
      </c>
      <c r="C168">
        <v>3</v>
      </c>
      <c r="D168">
        <v>0</v>
      </c>
      <c r="E168">
        <f>SmtRes!AV659</f>
        <v>0</v>
      </c>
      <c r="F168" t="str">
        <f>SmtRes!I659</f>
        <v>14.4.02.04-0141</v>
      </c>
      <c r="G168" t="str">
        <f>SmtRes!K659</f>
        <v>Краски масляные земляные марки МА-0115 мумия, сурик железный</v>
      </c>
      <c r="H168" t="str">
        <f>SmtRes!O659</f>
        <v>т</v>
      </c>
      <c r="I168">
        <f>SmtRes!Y659*Source!I718</f>
        <v>2.9E-4</v>
      </c>
      <c r="J168">
        <f>SmtRes!AO659</f>
        <v>1</v>
      </c>
      <c r="K168">
        <f>SmtRes!AE659</f>
        <v>15119</v>
      </c>
      <c r="L168">
        <f>SmtRes!DB659</f>
        <v>4.38</v>
      </c>
      <c r="M168">
        <f>ROUND(ROUND(L168*Source!I718, 2)*1, 2)</f>
        <v>4.38</v>
      </c>
      <c r="N168">
        <f>SmtRes!AA659</f>
        <v>15119</v>
      </c>
      <c r="O168">
        <f>ROUND(ROUND(L168*Source!I718, 2)*SmtRes!DA659, 2)</f>
        <v>4.38</v>
      </c>
      <c r="P168">
        <f>SmtRes!AG659</f>
        <v>0</v>
      </c>
      <c r="Q168">
        <f>SmtRes!DC659</f>
        <v>0</v>
      </c>
      <c r="R168">
        <f>ROUND(ROUND(Q168*Source!I718, 2)*1, 2)</f>
        <v>0</v>
      </c>
      <c r="S168">
        <f>SmtRes!AC659</f>
        <v>0</v>
      </c>
      <c r="T168">
        <f>ROUND(ROUND(Q168*Source!I718, 2)*SmtRes!AK659, 2)</f>
        <v>0</v>
      </c>
      <c r="U168">
        <f>SmtRes!X659</f>
        <v>570223526</v>
      </c>
      <c r="V168">
        <v>-1228803279</v>
      </c>
      <c r="W168">
        <v>-214561499</v>
      </c>
      <c r="X168">
        <v>3</v>
      </c>
    </row>
    <row r="169" spans="1:24">
      <c r="A169">
        <v>20</v>
      </c>
      <c r="B169">
        <v>657</v>
      </c>
      <c r="C169">
        <v>3</v>
      </c>
      <c r="D169">
        <v>0</v>
      </c>
      <c r="E169">
        <f>SmtRes!AV657</f>
        <v>0</v>
      </c>
      <c r="F169" t="str">
        <f>SmtRes!I657</f>
        <v>01.7.19.04-0031</v>
      </c>
      <c r="G169" t="str">
        <f>SmtRes!K657</f>
        <v>Прокладки резиновые (пластина техническая прессованная)</v>
      </c>
      <c r="H169" t="str">
        <f>SmtRes!O657</f>
        <v>кг</v>
      </c>
      <c r="I169">
        <f>SmtRes!Y657*Source!I718</f>
        <v>2.72</v>
      </c>
      <c r="J169">
        <f>SmtRes!AO657</f>
        <v>1</v>
      </c>
      <c r="K169">
        <f>SmtRes!AE657</f>
        <v>23.09</v>
      </c>
      <c r="L169">
        <f>SmtRes!DB657</f>
        <v>62.8</v>
      </c>
      <c r="M169">
        <f>ROUND(ROUND(L169*Source!I718, 2)*1, 2)</f>
        <v>62.8</v>
      </c>
      <c r="N169">
        <f>SmtRes!AA657</f>
        <v>23.09</v>
      </c>
      <c r="O169">
        <f>ROUND(ROUND(L169*Source!I718, 2)*SmtRes!DA657, 2)</f>
        <v>62.8</v>
      </c>
      <c r="P169">
        <f>SmtRes!AG657</f>
        <v>0</v>
      </c>
      <c r="Q169">
        <f>SmtRes!DC657</f>
        <v>0</v>
      </c>
      <c r="R169">
        <f>ROUND(ROUND(Q169*Source!I718, 2)*1, 2)</f>
        <v>0</v>
      </c>
      <c r="S169">
        <f>SmtRes!AC657</f>
        <v>0</v>
      </c>
      <c r="T169">
        <f>ROUND(ROUND(Q169*Source!I718, 2)*SmtRes!AK657, 2)</f>
        <v>0</v>
      </c>
      <c r="U169">
        <f>SmtRes!X657</f>
        <v>-731615568</v>
      </c>
      <c r="V169">
        <v>650327051</v>
      </c>
      <c r="W169">
        <v>967136855</v>
      </c>
      <c r="X169">
        <v>3</v>
      </c>
    </row>
    <row r="170" spans="1:24">
      <c r="A170">
        <v>20</v>
      </c>
      <c r="B170">
        <v>655</v>
      </c>
      <c r="C170">
        <v>3</v>
      </c>
      <c r="D170">
        <v>0</v>
      </c>
      <c r="E170">
        <f>SmtRes!AV655</f>
        <v>0</v>
      </c>
      <c r="F170" t="str">
        <f>SmtRes!I655</f>
        <v>01.7.15.03-0041</v>
      </c>
      <c r="G170" t="str">
        <f>SmtRes!K655</f>
        <v>Болты с гайками и шайбами строительные</v>
      </c>
      <c r="H170" t="str">
        <f>SmtRes!O655</f>
        <v>т</v>
      </c>
      <c r="I170">
        <f>SmtRes!Y655*Source!I718</f>
        <v>4.1999999999999997E-3</v>
      </c>
      <c r="J170">
        <f>SmtRes!AO655</f>
        <v>1</v>
      </c>
      <c r="K170">
        <f>SmtRes!AE655</f>
        <v>9040.01</v>
      </c>
      <c r="L170">
        <f>SmtRes!DB655</f>
        <v>37.97</v>
      </c>
      <c r="M170">
        <f>ROUND(ROUND(L170*Source!I718, 2)*1, 2)</f>
        <v>37.97</v>
      </c>
      <c r="N170">
        <f>SmtRes!AA655</f>
        <v>9040.01</v>
      </c>
      <c r="O170">
        <f>ROUND(ROUND(L170*Source!I718, 2)*SmtRes!DA655, 2)</f>
        <v>37.97</v>
      </c>
      <c r="P170">
        <f>SmtRes!AG655</f>
        <v>0</v>
      </c>
      <c r="Q170">
        <f>SmtRes!DC655</f>
        <v>0</v>
      </c>
      <c r="R170">
        <f>ROUND(ROUND(Q170*Source!I718, 2)*1, 2)</f>
        <v>0</v>
      </c>
      <c r="S170">
        <f>SmtRes!AC655</f>
        <v>0</v>
      </c>
      <c r="T170">
        <f>ROUND(ROUND(Q170*Source!I718, 2)*SmtRes!AK655, 2)</f>
        <v>0</v>
      </c>
      <c r="U170">
        <f>SmtRes!X655</f>
        <v>-437906794</v>
      </c>
      <c r="V170">
        <v>703382810</v>
      </c>
      <c r="W170">
        <v>-765046760</v>
      </c>
      <c r="X170">
        <v>3</v>
      </c>
    </row>
    <row r="171" spans="1:24">
      <c r="A171">
        <v>20</v>
      </c>
      <c r="B171">
        <v>653</v>
      </c>
      <c r="C171">
        <v>3</v>
      </c>
      <c r="D171">
        <v>0</v>
      </c>
      <c r="E171">
        <f>SmtRes!AV653</f>
        <v>0</v>
      </c>
      <c r="F171" t="str">
        <f>SmtRes!I653</f>
        <v>01.7.11.07-0045</v>
      </c>
      <c r="G171" t="str">
        <f>SmtRes!K653</f>
        <v>Электроды диаметром 5 мм Э42А</v>
      </c>
      <c r="H171" t="str">
        <f>SmtRes!O653</f>
        <v>т</v>
      </c>
      <c r="I171">
        <f>SmtRes!Y653*Source!I718</f>
        <v>3.4000000000000002E-4</v>
      </c>
      <c r="J171">
        <f>SmtRes!AO653</f>
        <v>1</v>
      </c>
      <c r="K171">
        <f>SmtRes!AE653</f>
        <v>10362</v>
      </c>
      <c r="L171">
        <f>SmtRes!DB653</f>
        <v>3.52</v>
      </c>
      <c r="M171">
        <f>ROUND(ROUND(L171*Source!I718, 2)*1, 2)</f>
        <v>3.52</v>
      </c>
      <c r="N171">
        <f>SmtRes!AA653</f>
        <v>10362</v>
      </c>
      <c r="O171">
        <f>ROUND(ROUND(L171*Source!I718, 2)*SmtRes!DA653, 2)</f>
        <v>3.52</v>
      </c>
      <c r="P171">
        <f>SmtRes!AG653</f>
        <v>0</v>
      </c>
      <c r="Q171">
        <f>SmtRes!DC653</f>
        <v>0</v>
      </c>
      <c r="R171">
        <f>ROUND(ROUND(Q171*Source!I718, 2)*1, 2)</f>
        <v>0</v>
      </c>
      <c r="S171">
        <f>SmtRes!AC653</f>
        <v>0</v>
      </c>
      <c r="T171">
        <f>ROUND(ROUND(Q171*Source!I718, 2)*SmtRes!AK653, 2)</f>
        <v>0</v>
      </c>
      <c r="U171">
        <f>SmtRes!X653</f>
        <v>-1068056325</v>
      </c>
      <c r="V171">
        <v>-2032568227</v>
      </c>
      <c r="W171">
        <v>1948519429</v>
      </c>
      <c r="X171">
        <v>3</v>
      </c>
    </row>
    <row r="172" spans="1:24">
      <c r="A172">
        <v>20</v>
      </c>
      <c r="B172">
        <v>652</v>
      </c>
      <c r="C172">
        <v>3</v>
      </c>
      <c r="D172">
        <v>0</v>
      </c>
      <c r="E172">
        <f>SmtRes!AV652</f>
        <v>0</v>
      </c>
      <c r="F172" t="str">
        <f>SmtRes!I652</f>
        <v>01.7.07.29-0101</v>
      </c>
      <c r="G172" t="str">
        <f>SmtRes!K652</f>
        <v>Очес льняной</v>
      </c>
      <c r="H172" t="str">
        <f>SmtRes!O652</f>
        <v>кг</v>
      </c>
      <c r="I172">
        <f>SmtRes!Y652*Source!I718</f>
        <v>0.15</v>
      </c>
      <c r="J172">
        <f>SmtRes!AO652</f>
        <v>1</v>
      </c>
      <c r="K172">
        <f>SmtRes!AE652</f>
        <v>37.29</v>
      </c>
      <c r="L172">
        <f>SmtRes!DB652</f>
        <v>5.59</v>
      </c>
      <c r="M172">
        <f>ROUND(ROUND(L172*Source!I718, 2)*1, 2)</f>
        <v>5.59</v>
      </c>
      <c r="N172">
        <f>SmtRes!AA652</f>
        <v>37.29</v>
      </c>
      <c r="O172">
        <f>ROUND(ROUND(L172*Source!I718, 2)*SmtRes!DA652, 2)</f>
        <v>5.59</v>
      </c>
      <c r="P172">
        <f>SmtRes!AG652</f>
        <v>0</v>
      </c>
      <c r="Q172">
        <f>SmtRes!DC652</f>
        <v>0</v>
      </c>
      <c r="R172">
        <f>ROUND(ROUND(Q172*Source!I718, 2)*1, 2)</f>
        <v>0</v>
      </c>
      <c r="S172">
        <f>SmtRes!AC652</f>
        <v>0</v>
      </c>
      <c r="T172">
        <f>ROUND(ROUND(Q172*Source!I718, 2)*SmtRes!AK652, 2)</f>
        <v>0</v>
      </c>
      <c r="U172">
        <f>SmtRes!X652</f>
        <v>-490687590</v>
      </c>
      <c r="V172">
        <v>1125301769</v>
      </c>
      <c r="W172">
        <v>-856645175</v>
      </c>
      <c r="X172">
        <v>3</v>
      </c>
    </row>
    <row r="173" spans="1:24">
      <c r="A173">
        <v>20</v>
      </c>
      <c r="B173">
        <v>651</v>
      </c>
      <c r="C173">
        <v>3</v>
      </c>
      <c r="D173">
        <v>0</v>
      </c>
      <c r="E173">
        <f>SmtRes!AV651</f>
        <v>0</v>
      </c>
      <c r="F173" t="str">
        <f>SmtRes!I651</f>
        <v>01.7.02.06-0017</v>
      </c>
      <c r="G173" t="str">
        <f>SmtRes!K651</f>
        <v>Картон строительный прокладочный марки Б</v>
      </c>
      <c r="H173" t="str">
        <f>SmtRes!O651</f>
        <v>т</v>
      </c>
      <c r="I173">
        <f>SmtRes!Y651*Source!I718</f>
        <v>3.8000000000000002E-4</v>
      </c>
      <c r="J173">
        <f>SmtRes!AO651</f>
        <v>1</v>
      </c>
      <c r="K173">
        <f>SmtRes!AE651</f>
        <v>19800</v>
      </c>
      <c r="L173">
        <f>SmtRes!DB651</f>
        <v>7.52</v>
      </c>
      <c r="M173">
        <f>ROUND(ROUND(L173*Source!I718, 2)*1, 2)</f>
        <v>7.52</v>
      </c>
      <c r="N173">
        <f>SmtRes!AA651</f>
        <v>19800</v>
      </c>
      <c r="O173">
        <f>ROUND(ROUND(L173*Source!I718, 2)*SmtRes!DA651, 2)</f>
        <v>7.52</v>
      </c>
      <c r="P173">
        <f>SmtRes!AG651</f>
        <v>0</v>
      </c>
      <c r="Q173">
        <f>SmtRes!DC651</f>
        <v>0</v>
      </c>
      <c r="R173">
        <f>ROUND(ROUND(Q173*Source!I718, 2)*1, 2)</f>
        <v>0</v>
      </c>
      <c r="S173">
        <f>SmtRes!AC651</f>
        <v>0</v>
      </c>
      <c r="T173">
        <f>ROUND(ROUND(Q173*Source!I718, 2)*SmtRes!AK651, 2)</f>
        <v>0</v>
      </c>
      <c r="U173">
        <f>SmtRes!X651</f>
        <v>-397490572</v>
      </c>
      <c r="V173">
        <v>664170829</v>
      </c>
      <c r="W173">
        <v>235764697</v>
      </c>
      <c r="X173">
        <v>3</v>
      </c>
    </row>
    <row r="174" spans="1:24">
      <c r="A174">
        <f>Source!A720</f>
        <v>18</v>
      </c>
      <c r="B174">
        <v>720</v>
      </c>
      <c r="C174">
        <v>3</v>
      </c>
      <c r="D174">
        <f>Source!BI720</f>
        <v>1</v>
      </c>
      <c r="E174">
        <f>Source!FS720</f>
        <v>0</v>
      </c>
      <c r="F174" t="str">
        <f>Source!F720</f>
        <v>01.7.15.02-0051</v>
      </c>
      <c r="G174" t="str">
        <f>Source!G720</f>
        <v>Болты анкерные</v>
      </c>
      <c r="H174" t="str">
        <f>Source!H720</f>
        <v>т</v>
      </c>
      <c r="I174">
        <f>Source!I720</f>
        <v>9.6000000000000002E-4</v>
      </c>
      <c r="J174">
        <v>1</v>
      </c>
      <c r="K174">
        <f>Source!AC720</f>
        <v>10068</v>
      </c>
      <c r="M174">
        <f>ROUND(K174*I174, 2)</f>
        <v>9.67</v>
      </c>
      <c r="N174">
        <f>Source!AC720*IF(Source!BC720&lt;&gt; 0, Source!BC720, 1)</f>
        <v>10068</v>
      </c>
      <c r="O174">
        <f>ROUND(N174*I174, 2)</f>
        <v>9.67</v>
      </c>
      <c r="P174">
        <f>Source!AE720</f>
        <v>0</v>
      </c>
      <c r="R174">
        <f>ROUND(P174*I174, 2)</f>
        <v>0</v>
      </c>
      <c r="S174">
        <f>Source!AE720*IF(Source!BS720&lt;&gt; 0, Source!BS720, 1)</f>
        <v>0</v>
      </c>
      <c r="T174">
        <f>ROUND(S174*I174, 2)</f>
        <v>0</v>
      </c>
      <c r="U174">
        <f>Source!GF720</f>
        <v>960438781</v>
      </c>
      <c r="V174">
        <v>-202943217</v>
      </c>
      <c r="W174">
        <v>-1114805442</v>
      </c>
      <c r="X174">
        <v>3</v>
      </c>
    </row>
    <row r="175" spans="1:24">
      <c r="A175">
        <f>Source!A722</f>
        <v>18</v>
      </c>
      <c r="B175">
        <v>722</v>
      </c>
      <c r="C175">
        <v>3</v>
      </c>
      <c r="D175">
        <f>Source!BI722</f>
        <v>1</v>
      </c>
      <c r="E175">
        <f>Source!FS722</f>
        <v>0</v>
      </c>
      <c r="F175" t="str">
        <f>Source!F722</f>
        <v>01.7.15.11-0062</v>
      </c>
      <c r="G175" t="str">
        <f>Source!G722</f>
        <v>Шайбы стальные</v>
      </c>
      <c r="H175" t="str">
        <f>Source!H722</f>
        <v>т</v>
      </c>
      <c r="I175">
        <f>Source!I722</f>
        <v>1.8000000000000001E-4</v>
      </c>
      <c r="J175">
        <v>1</v>
      </c>
      <c r="K175">
        <f>Source!AC722</f>
        <v>10208</v>
      </c>
      <c r="M175">
        <f>ROUND(K175*I175, 2)</f>
        <v>1.84</v>
      </c>
      <c r="N175">
        <f>Source!AC722*IF(Source!BC722&lt;&gt; 0, Source!BC722, 1)</f>
        <v>10208</v>
      </c>
      <c r="O175">
        <f>ROUND(N175*I175, 2)</f>
        <v>1.84</v>
      </c>
      <c r="P175">
        <f>Source!AE722</f>
        <v>0</v>
      </c>
      <c r="R175">
        <f>ROUND(P175*I175, 2)</f>
        <v>0</v>
      </c>
      <c r="S175">
        <f>Source!AE722*IF(Source!BS722&lt;&gt; 0, Source!BS722, 1)</f>
        <v>0</v>
      </c>
      <c r="T175">
        <f>ROUND(S175*I175, 2)</f>
        <v>0</v>
      </c>
      <c r="U175">
        <f>Source!GF722</f>
        <v>-1777821868</v>
      </c>
      <c r="V175">
        <v>1820400756</v>
      </c>
      <c r="W175">
        <v>2112258364</v>
      </c>
      <c r="X175">
        <v>3</v>
      </c>
    </row>
    <row r="176" spans="1:24">
      <c r="A176">
        <f>Source!A724</f>
        <v>18</v>
      </c>
      <c r="B176">
        <v>724</v>
      </c>
      <c r="C176">
        <v>3</v>
      </c>
      <c r="D176">
        <f>Source!BI724</f>
        <v>1</v>
      </c>
      <c r="E176">
        <f>Source!FS724</f>
        <v>0</v>
      </c>
      <c r="F176" t="str">
        <f>Source!F724</f>
        <v>04.3.01.09-0012</v>
      </c>
      <c r="G176" t="str">
        <f>Source!G724</f>
        <v>Раствор готовый кладочный цементный марки 50</v>
      </c>
      <c r="H176" t="str">
        <f>Source!H724</f>
        <v>м3</v>
      </c>
      <c r="I176">
        <f>Source!I724</f>
        <v>8.9999999999999993E-3</v>
      </c>
      <c r="J176">
        <v>1</v>
      </c>
      <c r="K176">
        <f>Source!AC724</f>
        <v>485.9</v>
      </c>
      <c r="M176">
        <f>ROUND(K176*I176, 2)</f>
        <v>4.37</v>
      </c>
      <c r="N176">
        <f>Source!AC724*IF(Source!BC724&lt;&gt; 0, Source!BC724, 1)</f>
        <v>485.9</v>
      </c>
      <c r="O176">
        <f>ROUND(N176*I176, 2)</f>
        <v>4.37</v>
      </c>
      <c r="P176">
        <f>Source!AE724</f>
        <v>0</v>
      </c>
      <c r="R176">
        <f>ROUND(P176*I176, 2)</f>
        <v>0</v>
      </c>
      <c r="S176">
        <f>Source!AE724*IF(Source!BS724&lt;&gt; 0, Source!BS724, 1)</f>
        <v>0</v>
      </c>
      <c r="T176">
        <f>ROUND(S176*I176, 2)</f>
        <v>0</v>
      </c>
      <c r="U176">
        <f>Source!GF724</f>
        <v>-1019936957</v>
      </c>
      <c r="V176">
        <v>-1983899890</v>
      </c>
      <c r="W176">
        <v>-56835733</v>
      </c>
      <c r="X176">
        <v>3</v>
      </c>
    </row>
    <row r="177" spans="1:24">
      <c r="A177">
        <v>20</v>
      </c>
      <c r="B177">
        <v>688</v>
      </c>
      <c r="C177">
        <v>3</v>
      </c>
      <c r="D177">
        <v>0</v>
      </c>
      <c r="E177">
        <f>SmtRes!AV688</f>
        <v>0</v>
      </c>
      <c r="F177" t="str">
        <f>SmtRes!I688</f>
        <v>23.3.06.04-0008</v>
      </c>
      <c r="G177" t="str">
        <f>SmtRes!K688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177" t="str">
        <f>SmtRes!O688</f>
        <v>м</v>
      </c>
      <c r="I177">
        <f>SmtRes!Y688*Source!I728</f>
        <v>0.39</v>
      </c>
      <c r="J177">
        <f>SmtRes!AO688</f>
        <v>1</v>
      </c>
      <c r="K177">
        <f>SmtRes!AE688</f>
        <v>15.33</v>
      </c>
      <c r="L177">
        <f>SmtRes!DB688</f>
        <v>5.98</v>
      </c>
      <c r="M177">
        <f>ROUND(ROUND(L177*Source!I728, 2)*1, 2)</f>
        <v>5.98</v>
      </c>
      <c r="N177">
        <f>SmtRes!AA688</f>
        <v>15.33</v>
      </c>
      <c r="O177">
        <f>ROUND(ROUND(L177*Source!I728, 2)*SmtRes!DA688, 2)</f>
        <v>5.98</v>
      </c>
      <c r="P177">
        <f>SmtRes!AG688</f>
        <v>0</v>
      </c>
      <c r="Q177">
        <f>SmtRes!DC688</f>
        <v>0</v>
      </c>
      <c r="R177">
        <f>ROUND(ROUND(Q177*Source!I728, 2)*1, 2)</f>
        <v>0</v>
      </c>
      <c r="S177">
        <f>SmtRes!AC688</f>
        <v>0</v>
      </c>
      <c r="T177">
        <f>ROUND(ROUND(Q177*Source!I728, 2)*SmtRes!AK688, 2)</f>
        <v>0</v>
      </c>
      <c r="U177">
        <f>SmtRes!X688</f>
        <v>2069285701</v>
      </c>
      <c r="V177">
        <v>-1778933711</v>
      </c>
      <c r="W177">
        <v>-1876199671</v>
      </c>
      <c r="X177">
        <v>3</v>
      </c>
    </row>
    <row r="178" spans="1:24">
      <c r="A178">
        <v>20</v>
      </c>
      <c r="B178">
        <v>685</v>
      </c>
      <c r="C178">
        <v>3</v>
      </c>
      <c r="D178">
        <v>0</v>
      </c>
      <c r="E178">
        <f>SmtRes!AV685</f>
        <v>0</v>
      </c>
      <c r="F178" t="str">
        <f>SmtRes!I685</f>
        <v>01.7.19.04-0031</v>
      </c>
      <c r="G178" t="str">
        <f>SmtRes!K685</f>
        <v>Прокладки резиновые (пластина техническая прессованная)</v>
      </c>
      <c r="H178" t="str">
        <f>SmtRes!O685</f>
        <v>кг</v>
      </c>
      <c r="I178">
        <f>SmtRes!Y685*Source!I728</f>
        <v>0.16</v>
      </c>
      <c r="J178">
        <f>SmtRes!AO685</f>
        <v>1</v>
      </c>
      <c r="K178">
        <f>SmtRes!AE685</f>
        <v>23.09</v>
      </c>
      <c r="L178">
        <f>SmtRes!DB685</f>
        <v>3.69</v>
      </c>
      <c r="M178">
        <f>ROUND(ROUND(L178*Source!I728, 2)*1, 2)</f>
        <v>3.69</v>
      </c>
      <c r="N178">
        <f>SmtRes!AA685</f>
        <v>23.09</v>
      </c>
      <c r="O178">
        <f>ROUND(ROUND(L178*Source!I728, 2)*SmtRes!DA685, 2)</f>
        <v>3.69</v>
      </c>
      <c r="P178">
        <f>SmtRes!AG685</f>
        <v>0</v>
      </c>
      <c r="Q178">
        <f>SmtRes!DC685</f>
        <v>0</v>
      </c>
      <c r="R178">
        <f>ROUND(ROUND(Q178*Source!I728, 2)*1, 2)</f>
        <v>0</v>
      </c>
      <c r="S178">
        <f>SmtRes!AC685</f>
        <v>0</v>
      </c>
      <c r="T178">
        <f>ROUND(ROUND(Q178*Source!I728, 2)*SmtRes!AK685, 2)</f>
        <v>0</v>
      </c>
      <c r="U178">
        <f>SmtRes!X685</f>
        <v>-731615568</v>
      </c>
      <c r="V178">
        <v>650327051</v>
      </c>
      <c r="W178">
        <v>967136855</v>
      </c>
      <c r="X178">
        <v>3</v>
      </c>
    </row>
    <row r="179" spans="1:24">
      <c r="A179">
        <v>20</v>
      </c>
      <c r="B179">
        <v>684</v>
      </c>
      <c r="C179">
        <v>3</v>
      </c>
      <c r="D179">
        <v>0</v>
      </c>
      <c r="E179">
        <f>SmtRes!AV684</f>
        <v>0</v>
      </c>
      <c r="F179" t="str">
        <f>SmtRes!I684</f>
        <v>01.7.15.03-0041</v>
      </c>
      <c r="G179" t="str">
        <f>SmtRes!K684</f>
        <v>Болты с гайками и шайбами строительные</v>
      </c>
      <c r="H179" t="str">
        <f>SmtRes!O684</f>
        <v>т</v>
      </c>
      <c r="I179">
        <f>SmtRes!Y684*Source!I728</f>
        <v>1.8000000000000001E-4</v>
      </c>
      <c r="J179">
        <f>SmtRes!AO684</f>
        <v>1</v>
      </c>
      <c r="K179">
        <f>SmtRes!AE684</f>
        <v>9040.01</v>
      </c>
      <c r="L179">
        <f>SmtRes!DB684</f>
        <v>1.63</v>
      </c>
      <c r="M179">
        <f>ROUND(ROUND(L179*Source!I728, 2)*1, 2)</f>
        <v>1.63</v>
      </c>
      <c r="N179">
        <f>SmtRes!AA684</f>
        <v>9040.01</v>
      </c>
      <c r="O179">
        <f>ROUND(ROUND(L179*Source!I728, 2)*SmtRes!DA684, 2)</f>
        <v>1.63</v>
      </c>
      <c r="P179">
        <f>SmtRes!AG684</f>
        <v>0</v>
      </c>
      <c r="Q179">
        <f>SmtRes!DC684</f>
        <v>0</v>
      </c>
      <c r="R179">
        <f>ROUND(ROUND(Q179*Source!I728, 2)*1, 2)</f>
        <v>0</v>
      </c>
      <c r="S179">
        <f>SmtRes!AC684</f>
        <v>0</v>
      </c>
      <c r="T179">
        <f>ROUND(ROUND(Q179*Source!I728, 2)*SmtRes!AK684, 2)</f>
        <v>0</v>
      </c>
      <c r="U179">
        <f>SmtRes!X684</f>
        <v>-437906794</v>
      </c>
      <c r="V179">
        <v>703382810</v>
      </c>
      <c r="W179">
        <v>-765046760</v>
      </c>
      <c r="X179">
        <v>3</v>
      </c>
    </row>
    <row r="180" spans="1:24">
      <c r="A180">
        <v>20</v>
      </c>
      <c r="B180">
        <v>683</v>
      </c>
      <c r="C180">
        <v>3</v>
      </c>
      <c r="D180">
        <v>0</v>
      </c>
      <c r="E180">
        <f>SmtRes!AV683</f>
        <v>0</v>
      </c>
      <c r="F180" t="str">
        <f>SmtRes!I683</f>
        <v>01.1.01.09-0026</v>
      </c>
      <c r="G180" t="str">
        <f>SmtRes!K683</f>
        <v>Шнур асбестовый общего назначения марки ШАОН диаметром 8-10 мм</v>
      </c>
      <c r="H180" t="str">
        <f>SmtRes!O683</f>
        <v>т</v>
      </c>
      <c r="I180">
        <f>SmtRes!Y683*Source!I728</f>
        <v>1.2999999999999999E-4</v>
      </c>
      <c r="J180">
        <f>SmtRes!AO683</f>
        <v>1</v>
      </c>
      <c r="K180">
        <f>SmtRes!AE683</f>
        <v>26499</v>
      </c>
      <c r="L180">
        <f>SmtRes!DB683</f>
        <v>3.44</v>
      </c>
      <c r="M180">
        <f>ROUND(ROUND(L180*Source!I728, 2)*1, 2)</f>
        <v>3.44</v>
      </c>
      <c r="N180">
        <f>SmtRes!AA683</f>
        <v>26499</v>
      </c>
      <c r="O180">
        <f>ROUND(ROUND(L180*Source!I728, 2)*SmtRes!DA683, 2)</f>
        <v>3.44</v>
      </c>
      <c r="P180">
        <f>SmtRes!AG683</f>
        <v>0</v>
      </c>
      <c r="Q180">
        <f>SmtRes!DC683</f>
        <v>0</v>
      </c>
      <c r="R180">
        <f>ROUND(ROUND(Q180*Source!I728, 2)*1, 2)</f>
        <v>0</v>
      </c>
      <c r="S180">
        <f>SmtRes!AC683</f>
        <v>0</v>
      </c>
      <c r="T180">
        <f>ROUND(ROUND(Q180*Source!I728, 2)*SmtRes!AK683, 2)</f>
        <v>0</v>
      </c>
      <c r="U180">
        <f>SmtRes!X683</f>
        <v>731670393</v>
      </c>
      <c r="V180">
        <v>-1388823807</v>
      </c>
      <c r="W180">
        <v>732171730</v>
      </c>
      <c r="X180">
        <v>3</v>
      </c>
    </row>
    <row r="181" spans="1:24">
      <c r="A181">
        <f>Source!A730</f>
        <v>18</v>
      </c>
      <c r="B181">
        <v>730</v>
      </c>
      <c r="C181">
        <v>3</v>
      </c>
      <c r="D181">
        <f>Source!BI730</f>
        <v>1</v>
      </c>
      <c r="E181">
        <f>Source!FS730</f>
        <v>0</v>
      </c>
      <c r="F181" t="str">
        <f>Source!F730</f>
        <v>08.1.03.04-0001</v>
      </c>
      <c r="G181" t="str">
        <f>Source!G730</f>
        <v>Блочки</v>
      </c>
      <c r="H181" t="str">
        <f>Source!H730</f>
        <v>10 шт.</v>
      </c>
      <c r="I181">
        <f>Source!I730</f>
        <v>0.2</v>
      </c>
      <c r="J181">
        <v>1</v>
      </c>
      <c r="K181">
        <f>Source!AC730</f>
        <v>228</v>
      </c>
      <c r="M181">
        <f>ROUND(K181*I181, 2)</f>
        <v>45.6</v>
      </c>
      <c r="N181">
        <f>Source!AC730*IF(Source!BC730&lt;&gt; 0, Source!BC730, 1)</f>
        <v>228</v>
      </c>
      <c r="O181">
        <f>ROUND(N181*I181, 2)</f>
        <v>45.6</v>
      </c>
      <c r="P181">
        <f>Source!AE730</f>
        <v>0</v>
      </c>
      <c r="R181">
        <f>ROUND(P181*I181, 2)</f>
        <v>0</v>
      </c>
      <c r="S181">
        <f>Source!AE730*IF(Source!BS730&lt;&gt; 0, Source!BS730, 1)</f>
        <v>0</v>
      </c>
      <c r="T181">
        <f>ROUND(S181*I181, 2)</f>
        <v>0</v>
      </c>
      <c r="U181">
        <f>Source!GF730</f>
        <v>-362110086</v>
      </c>
      <c r="V181">
        <v>1900422582</v>
      </c>
      <c r="W181">
        <v>-882872068</v>
      </c>
      <c r="X181">
        <v>3</v>
      </c>
    </row>
    <row r="182" spans="1:24">
      <c r="A182">
        <f>Source!A732</f>
        <v>18</v>
      </c>
      <c r="B182">
        <v>732</v>
      </c>
      <c r="C182">
        <v>3</v>
      </c>
      <c r="D182">
        <f>Source!BI732</f>
        <v>1</v>
      </c>
      <c r="E182">
        <f>Source!FS732</f>
        <v>0</v>
      </c>
      <c r="F182" t="str">
        <f>Source!F732</f>
        <v>20.1.02.19-0015</v>
      </c>
      <c r="G182" t="str">
        <f>Source!G732</f>
        <v>Трос стальной</v>
      </c>
      <c r="H182" t="str">
        <f>Source!H732</f>
        <v>м</v>
      </c>
      <c r="I182">
        <f>Source!I732</f>
        <v>9.3000000000000007</v>
      </c>
      <c r="J182">
        <v>1</v>
      </c>
      <c r="K182">
        <f>Source!AC732</f>
        <v>12.03</v>
      </c>
      <c r="M182">
        <f>ROUND(K182*I182, 2)</f>
        <v>111.88</v>
      </c>
      <c r="N182">
        <f>Source!AC732*IF(Source!BC732&lt;&gt; 0, Source!BC732, 1)</f>
        <v>12.03</v>
      </c>
      <c r="O182">
        <f>ROUND(N182*I182, 2)</f>
        <v>111.88</v>
      </c>
      <c r="P182">
        <f>Source!AE732</f>
        <v>0</v>
      </c>
      <c r="R182">
        <f>ROUND(P182*I182, 2)</f>
        <v>0</v>
      </c>
      <c r="S182">
        <f>Source!AE732*IF(Source!BS732&lt;&gt; 0, Source!BS732, 1)</f>
        <v>0</v>
      </c>
      <c r="T182">
        <f>ROUND(S182*I182, 2)</f>
        <v>0</v>
      </c>
      <c r="U182">
        <f>Source!GF732</f>
        <v>1404028807</v>
      </c>
      <c r="V182">
        <v>184943754</v>
      </c>
      <c r="W182">
        <v>-240123193</v>
      </c>
      <c r="X182">
        <v>3</v>
      </c>
    </row>
    <row r="183" spans="1:24">
      <c r="A183">
        <f>Source!A769</f>
        <v>4</v>
      </c>
      <c r="B183">
        <v>769</v>
      </c>
      <c r="G183" t="str">
        <f>Source!G769</f>
        <v>14.Система ПД9 (оборудование)</v>
      </c>
    </row>
    <row r="184" spans="1:24">
      <c r="A184">
        <v>20</v>
      </c>
      <c r="B184">
        <v>705</v>
      </c>
      <c r="C184">
        <v>3</v>
      </c>
      <c r="D184">
        <v>0</v>
      </c>
      <c r="E184">
        <f>SmtRes!AV705</f>
        <v>0</v>
      </c>
      <c r="F184" t="str">
        <f>SmtRes!I705</f>
        <v>01.7.19.04-0031</v>
      </c>
      <c r="G184" t="str">
        <f>SmtRes!K705</f>
        <v>Прокладки резиновые (пластина техническая прессованная)</v>
      </c>
      <c r="H184" t="str">
        <f>SmtRes!O705</f>
        <v>кг</v>
      </c>
      <c r="I184">
        <f>SmtRes!Y705*Source!I773</f>
        <v>0.06</v>
      </c>
      <c r="J184">
        <f>SmtRes!AO705</f>
        <v>1</v>
      </c>
      <c r="K184">
        <f>SmtRes!AE705</f>
        <v>23.09</v>
      </c>
      <c r="L184">
        <f>SmtRes!DB705</f>
        <v>1.39</v>
      </c>
      <c r="M184">
        <f>ROUND(ROUND(L184*Source!I773, 2)*1, 2)</f>
        <v>1.39</v>
      </c>
      <c r="N184">
        <f>SmtRes!AA705</f>
        <v>23.09</v>
      </c>
      <c r="O184">
        <f>ROUND(ROUND(L184*Source!I773, 2)*SmtRes!DA705, 2)</f>
        <v>1.39</v>
      </c>
      <c r="P184">
        <f>SmtRes!AG705</f>
        <v>0</v>
      </c>
      <c r="Q184">
        <f>SmtRes!DC705</f>
        <v>0</v>
      </c>
      <c r="R184">
        <f>ROUND(ROUND(Q184*Source!I773, 2)*1, 2)</f>
        <v>0</v>
      </c>
      <c r="S184">
        <f>SmtRes!AC705</f>
        <v>0</v>
      </c>
      <c r="T184">
        <f>ROUND(ROUND(Q184*Source!I773, 2)*SmtRes!AK705, 2)</f>
        <v>0</v>
      </c>
      <c r="U184">
        <f>SmtRes!X705</f>
        <v>-731615568</v>
      </c>
      <c r="V184">
        <v>650327051</v>
      </c>
      <c r="W184">
        <v>967136855</v>
      </c>
      <c r="X184">
        <v>3</v>
      </c>
    </row>
    <row r="185" spans="1:24">
      <c r="A185">
        <v>20</v>
      </c>
      <c r="B185">
        <v>704</v>
      </c>
      <c r="C185">
        <v>3</v>
      </c>
      <c r="D185">
        <v>0</v>
      </c>
      <c r="E185">
        <f>SmtRes!AV704</f>
        <v>0</v>
      </c>
      <c r="F185" t="str">
        <f>SmtRes!I704</f>
        <v>01.7.15.03-0041</v>
      </c>
      <c r="G185" t="str">
        <f>SmtRes!K704</f>
        <v>Болты с гайками и шайбами строительные</v>
      </c>
      <c r="H185" t="str">
        <f>SmtRes!O704</f>
        <v>т</v>
      </c>
      <c r="I185">
        <f>SmtRes!Y704*Source!I773</f>
        <v>6.9999999999999994E-5</v>
      </c>
      <c r="J185">
        <f>SmtRes!AO704</f>
        <v>1</v>
      </c>
      <c r="K185">
        <f>SmtRes!AE704</f>
        <v>9040.01</v>
      </c>
      <c r="L185">
        <f>SmtRes!DB704</f>
        <v>0.63</v>
      </c>
      <c r="M185">
        <f>ROUND(ROUND(L185*Source!I773, 2)*1, 2)</f>
        <v>0.63</v>
      </c>
      <c r="N185">
        <f>SmtRes!AA704</f>
        <v>9040.01</v>
      </c>
      <c r="O185">
        <f>ROUND(ROUND(L185*Source!I773, 2)*SmtRes!DA704, 2)</f>
        <v>0.63</v>
      </c>
      <c r="P185">
        <f>SmtRes!AG704</f>
        <v>0</v>
      </c>
      <c r="Q185">
        <f>SmtRes!DC704</f>
        <v>0</v>
      </c>
      <c r="R185">
        <f>ROUND(ROUND(Q185*Source!I773, 2)*1, 2)</f>
        <v>0</v>
      </c>
      <c r="S185">
        <f>SmtRes!AC704</f>
        <v>0</v>
      </c>
      <c r="T185">
        <f>ROUND(ROUND(Q185*Source!I773, 2)*SmtRes!AK704, 2)</f>
        <v>0</v>
      </c>
      <c r="U185">
        <f>SmtRes!X704</f>
        <v>-437906794</v>
      </c>
      <c r="V185">
        <v>703382810</v>
      </c>
      <c r="W185">
        <v>-765046760</v>
      </c>
      <c r="X185">
        <v>3</v>
      </c>
    </row>
    <row r="186" spans="1:24">
      <c r="A186">
        <f>Source!A775</f>
        <v>17</v>
      </c>
      <c r="B186">
        <v>775</v>
      </c>
      <c r="C186">
        <v>3</v>
      </c>
      <c r="D186">
        <f>Source!BI775</f>
        <v>1</v>
      </c>
      <c r="E186">
        <f>Source!FS775</f>
        <v>0</v>
      </c>
      <c r="F186" t="str">
        <f>Source!F775</f>
        <v>01.7.15.02-0051</v>
      </c>
      <c r="G186" t="str">
        <f>Source!G775</f>
        <v>Болты анкерные</v>
      </c>
      <c r="H186" t="str">
        <f>Source!H775</f>
        <v>т</v>
      </c>
      <c r="I186">
        <f>Source!I775</f>
        <v>9.4000000000000004E-3</v>
      </c>
      <c r="J186">
        <v>1</v>
      </c>
      <c r="K186">
        <f>Source!AC775</f>
        <v>10068</v>
      </c>
      <c r="M186">
        <f>ROUND(K186*I186, 2)</f>
        <v>94.64</v>
      </c>
      <c r="N186">
        <f>Source!AC775*IF(Source!BC775&lt;&gt; 0, Source!BC775, 1)</f>
        <v>10068</v>
      </c>
      <c r="O186">
        <f>ROUND(N186*I186, 2)</f>
        <v>94.64</v>
      </c>
      <c r="P186">
        <f>Source!AE775</f>
        <v>0</v>
      </c>
      <c r="R186">
        <f>ROUND(P186*I186, 2)</f>
        <v>0</v>
      </c>
      <c r="S186">
        <f>Source!AE775*IF(Source!BS775&lt;&gt; 0, Source!BS775, 1)</f>
        <v>0</v>
      </c>
      <c r="T186">
        <f>ROUND(S186*I186, 2)</f>
        <v>0</v>
      </c>
      <c r="U186">
        <f>Source!GF775</f>
        <v>960438781</v>
      </c>
      <c r="V186">
        <v>-202943217</v>
      </c>
      <c r="W186">
        <v>-1114805442</v>
      </c>
      <c r="X186">
        <v>3</v>
      </c>
    </row>
    <row r="187" spans="1:24">
      <c r="A187">
        <v>20</v>
      </c>
      <c r="B187">
        <v>717</v>
      </c>
      <c r="C187">
        <v>3</v>
      </c>
      <c r="D187">
        <v>0</v>
      </c>
      <c r="E187">
        <f>SmtRes!AV717</f>
        <v>0</v>
      </c>
      <c r="F187" t="str">
        <f>SmtRes!I717</f>
        <v>01.7.19.04-0031</v>
      </c>
      <c r="G187" t="str">
        <f>SmtRes!K717</f>
        <v>Прокладки резиновые (пластина техническая прессованная)</v>
      </c>
      <c r="H187" t="str">
        <f>SmtRes!O717</f>
        <v>кг</v>
      </c>
      <c r="I187">
        <f>SmtRes!Y717*Source!I779</f>
        <v>5.024E-2</v>
      </c>
      <c r="J187">
        <f>SmtRes!AO717</f>
        <v>1</v>
      </c>
      <c r="K187">
        <f>SmtRes!AE717</f>
        <v>23.09</v>
      </c>
      <c r="L187">
        <f>SmtRes!DB717</f>
        <v>1.85</v>
      </c>
      <c r="M187">
        <f>ROUND(ROUND(L187*Source!I779, 2)*1, 2)</f>
        <v>1.1599999999999999</v>
      </c>
      <c r="N187">
        <f>SmtRes!AA717</f>
        <v>23.09</v>
      </c>
      <c r="O187">
        <f>ROUND(ROUND(L187*Source!I779, 2)*SmtRes!DA717, 2)</f>
        <v>1.1599999999999999</v>
      </c>
      <c r="P187">
        <f>SmtRes!AG717</f>
        <v>0</v>
      </c>
      <c r="Q187">
        <f>SmtRes!DC717</f>
        <v>0</v>
      </c>
      <c r="R187">
        <f>ROUND(ROUND(Q187*Source!I779, 2)*1, 2)</f>
        <v>0</v>
      </c>
      <c r="S187">
        <f>SmtRes!AC717</f>
        <v>0</v>
      </c>
      <c r="T187">
        <f>ROUND(ROUND(Q187*Source!I779, 2)*SmtRes!AK717, 2)</f>
        <v>0</v>
      </c>
      <c r="U187">
        <f>SmtRes!X717</f>
        <v>-731615568</v>
      </c>
      <c r="V187">
        <v>650327051</v>
      </c>
      <c r="W187">
        <v>967136855</v>
      </c>
      <c r="X187">
        <v>3</v>
      </c>
    </row>
    <row r="188" spans="1:24">
      <c r="A188">
        <v>20</v>
      </c>
      <c r="B188">
        <v>716</v>
      </c>
      <c r="C188">
        <v>3</v>
      </c>
      <c r="D188">
        <v>0</v>
      </c>
      <c r="E188">
        <f>SmtRes!AV716</f>
        <v>0</v>
      </c>
      <c r="F188" t="str">
        <f>SmtRes!I716</f>
        <v>01.7.15.03-0041</v>
      </c>
      <c r="G188" t="str">
        <f>SmtRes!K716</f>
        <v>Болты с гайками и шайбами строительные</v>
      </c>
      <c r="H188" t="str">
        <f>SmtRes!O716</f>
        <v>т</v>
      </c>
      <c r="I188">
        <f>SmtRes!Y716*Source!I779</f>
        <v>1.2560000000000002E-4</v>
      </c>
      <c r="J188">
        <f>SmtRes!AO716</f>
        <v>1</v>
      </c>
      <c r="K188">
        <f>SmtRes!AE716</f>
        <v>9040.01</v>
      </c>
      <c r="L188">
        <f>SmtRes!DB716</f>
        <v>1.81</v>
      </c>
      <c r="M188">
        <f>ROUND(ROUND(L188*Source!I779, 2)*1, 2)</f>
        <v>1.1399999999999999</v>
      </c>
      <c r="N188">
        <f>SmtRes!AA716</f>
        <v>9040.01</v>
      </c>
      <c r="O188">
        <f>ROUND(ROUND(L188*Source!I779, 2)*SmtRes!DA716, 2)</f>
        <v>1.1399999999999999</v>
      </c>
      <c r="P188">
        <f>SmtRes!AG716</f>
        <v>0</v>
      </c>
      <c r="Q188">
        <f>SmtRes!DC716</f>
        <v>0</v>
      </c>
      <c r="R188">
        <f>ROUND(ROUND(Q188*Source!I779, 2)*1, 2)</f>
        <v>0</v>
      </c>
      <c r="S188">
        <f>SmtRes!AC716</f>
        <v>0</v>
      </c>
      <c r="T188">
        <f>ROUND(ROUND(Q188*Source!I779, 2)*SmtRes!AK716, 2)</f>
        <v>0</v>
      </c>
      <c r="U188">
        <f>SmtRes!X716</f>
        <v>-437906794</v>
      </c>
      <c r="V188">
        <v>703382810</v>
      </c>
      <c r="W188">
        <v>-765046760</v>
      </c>
      <c r="X188">
        <v>3</v>
      </c>
    </row>
    <row r="189" spans="1:24">
      <c r="A189">
        <v>20</v>
      </c>
      <c r="B189">
        <v>727</v>
      </c>
      <c r="C189">
        <v>3</v>
      </c>
      <c r="D189">
        <v>0</v>
      </c>
      <c r="E189">
        <f>SmtRes!AV727</f>
        <v>0</v>
      </c>
      <c r="F189" t="str">
        <f>SmtRes!I727</f>
        <v>01.7.19.04-0031</v>
      </c>
      <c r="G189" t="str">
        <f>SmtRes!K727</f>
        <v>Прокладки резиновые (пластина техническая прессованная)</v>
      </c>
      <c r="H189" t="str">
        <f>SmtRes!O727</f>
        <v>кг</v>
      </c>
      <c r="I189">
        <f>SmtRes!Y727*Source!I785</f>
        <v>0.44000000000000006</v>
      </c>
      <c r="J189">
        <f>SmtRes!AO727</f>
        <v>1</v>
      </c>
      <c r="K189">
        <f>SmtRes!AE727</f>
        <v>23.09</v>
      </c>
      <c r="L189">
        <f>SmtRes!DB727</f>
        <v>25.4</v>
      </c>
      <c r="M189">
        <f>ROUND(ROUND(L189*Source!I785, 2)*1, 2)</f>
        <v>10.16</v>
      </c>
      <c r="N189">
        <f>SmtRes!AA727</f>
        <v>23.09</v>
      </c>
      <c r="O189">
        <f>ROUND(ROUND(L189*Source!I785, 2)*SmtRes!DA727, 2)</f>
        <v>10.16</v>
      </c>
      <c r="P189">
        <f>SmtRes!AG727</f>
        <v>0</v>
      </c>
      <c r="Q189">
        <f>SmtRes!DC727</f>
        <v>0</v>
      </c>
      <c r="R189">
        <f>ROUND(ROUND(Q189*Source!I785, 2)*1, 2)</f>
        <v>0</v>
      </c>
      <c r="S189">
        <f>SmtRes!AC727</f>
        <v>0</v>
      </c>
      <c r="T189">
        <f>ROUND(ROUND(Q189*Source!I785, 2)*SmtRes!AK727, 2)</f>
        <v>0</v>
      </c>
      <c r="U189">
        <f>SmtRes!X727</f>
        <v>-731615568</v>
      </c>
      <c r="V189">
        <v>650327051</v>
      </c>
      <c r="W189">
        <v>967136855</v>
      </c>
      <c r="X189">
        <v>3</v>
      </c>
    </row>
    <row r="190" spans="1:24">
      <c r="A190">
        <v>20</v>
      </c>
      <c r="B190">
        <v>726</v>
      </c>
      <c r="C190">
        <v>3</v>
      </c>
      <c r="D190">
        <v>0</v>
      </c>
      <c r="E190">
        <f>SmtRes!AV726</f>
        <v>0</v>
      </c>
      <c r="F190" t="str">
        <f>SmtRes!I726</f>
        <v>01.7.15.03-0041</v>
      </c>
      <c r="G190" t="str">
        <f>SmtRes!K726</f>
        <v>Болты с гайками и шайбами строительные</v>
      </c>
      <c r="H190" t="str">
        <f>SmtRes!O726</f>
        <v>т</v>
      </c>
      <c r="I190">
        <f>SmtRes!Y726*Source!I785</f>
        <v>1.6000000000000001E-4</v>
      </c>
      <c r="J190">
        <f>SmtRes!AO726</f>
        <v>1</v>
      </c>
      <c r="K190">
        <f>SmtRes!AE726</f>
        <v>9040.01</v>
      </c>
      <c r="L190">
        <f>SmtRes!DB726</f>
        <v>3.62</v>
      </c>
      <c r="M190">
        <f>ROUND(ROUND(L190*Source!I785, 2)*1, 2)</f>
        <v>1.45</v>
      </c>
      <c r="N190">
        <f>SmtRes!AA726</f>
        <v>9040.01</v>
      </c>
      <c r="O190">
        <f>ROUND(ROUND(L190*Source!I785, 2)*SmtRes!DA726, 2)</f>
        <v>1.45</v>
      </c>
      <c r="P190">
        <f>SmtRes!AG726</f>
        <v>0</v>
      </c>
      <c r="Q190">
        <f>SmtRes!DC726</f>
        <v>0</v>
      </c>
      <c r="R190">
        <f>ROUND(ROUND(Q190*Source!I785, 2)*1, 2)</f>
        <v>0</v>
      </c>
      <c r="S190">
        <f>SmtRes!AC726</f>
        <v>0</v>
      </c>
      <c r="T190">
        <f>ROUND(ROUND(Q190*Source!I785, 2)*SmtRes!AK726, 2)</f>
        <v>0</v>
      </c>
      <c r="U190">
        <f>SmtRes!X726</f>
        <v>-437906794</v>
      </c>
      <c r="V190">
        <v>703382810</v>
      </c>
      <c r="W190">
        <v>-765046760</v>
      </c>
      <c r="X190">
        <v>3</v>
      </c>
    </row>
    <row r="191" spans="1:24">
      <c r="A191">
        <v>20</v>
      </c>
      <c r="B191">
        <v>739</v>
      </c>
      <c r="C191">
        <v>3</v>
      </c>
      <c r="D191">
        <v>0</v>
      </c>
      <c r="E191">
        <f>SmtRes!AV739</f>
        <v>0</v>
      </c>
      <c r="F191" t="str">
        <f>SmtRes!I739</f>
        <v>18.5.08.18-0071</v>
      </c>
      <c r="G191" t="str">
        <f>SmtRes!K739</f>
        <v>Кронштейны и подставки под оборудование из сортовой стали</v>
      </c>
      <c r="H191" t="str">
        <f>SmtRes!O739</f>
        <v>кг</v>
      </c>
      <c r="I191">
        <f>SmtRes!Y739*Source!I789</f>
        <v>6.7</v>
      </c>
      <c r="J191">
        <f>SmtRes!AO739</f>
        <v>1</v>
      </c>
      <c r="K191">
        <f>SmtRes!AE739</f>
        <v>8.52</v>
      </c>
      <c r="L191">
        <f>SmtRes!DB739</f>
        <v>852</v>
      </c>
      <c r="M191">
        <f>ROUND(ROUND(L191*Source!I789, 2)*1, 2)</f>
        <v>57.08</v>
      </c>
      <c r="N191">
        <f>SmtRes!AA739</f>
        <v>8.52</v>
      </c>
      <c r="O191">
        <f>ROUND(ROUND(L191*Source!I789, 2)*SmtRes!DA739, 2)</f>
        <v>57.08</v>
      </c>
      <c r="P191">
        <f>SmtRes!AG739</f>
        <v>0</v>
      </c>
      <c r="Q191">
        <f>SmtRes!DC739</f>
        <v>0</v>
      </c>
      <c r="R191">
        <f>ROUND(ROUND(Q191*Source!I789, 2)*1, 2)</f>
        <v>0</v>
      </c>
      <c r="S191">
        <f>SmtRes!AC739</f>
        <v>0</v>
      </c>
      <c r="T191">
        <f>ROUND(ROUND(Q191*Source!I789, 2)*SmtRes!AK739, 2)</f>
        <v>0</v>
      </c>
      <c r="U191">
        <f>SmtRes!X739</f>
        <v>-418489366</v>
      </c>
      <c r="V191">
        <v>734856981</v>
      </c>
      <c r="W191">
        <v>-1525962224</v>
      </c>
      <c r="X191">
        <v>3</v>
      </c>
    </row>
    <row r="192" spans="1:24">
      <c r="A192">
        <v>20</v>
      </c>
      <c r="B192">
        <v>738</v>
      </c>
      <c r="C192">
        <v>3</v>
      </c>
      <c r="D192">
        <v>0</v>
      </c>
      <c r="E192">
        <f>SmtRes!AV738</f>
        <v>0</v>
      </c>
      <c r="F192" t="str">
        <f>SmtRes!I738</f>
        <v>01.7.15.03-0041</v>
      </c>
      <c r="G192" t="str">
        <f>SmtRes!K738</f>
        <v>Болты с гайками и шайбами строительные</v>
      </c>
      <c r="H192" t="str">
        <f>SmtRes!O738</f>
        <v>т</v>
      </c>
      <c r="I192">
        <f>SmtRes!Y738*Source!I789</f>
        <v>4.6900000000000002E-5</v>
      </c>
      <c r="J192">
        <f>SmtRes!AO738</f>
        <v>1</v>
      </c>
      <c r="K192">
        <f>SmtRes!AE738</f>
        <v>9040.01</v>
      </c>
      <c r="L192">
        <f>SmtRes!DB738</f>
        <v>6.33</v>
      </c>
      <c r="M192">
        <f>ROUND(ROUND(L192*Source!I789, 2)*1, 2)</f>
        <v>0.42</v>
      </c>
      <c r="N192">
        <f>SmtRes!AA738</f>
        <v>9040.01</v>
      </c>
      <c r="O192">
        <f>ROUND(ROUND(L192*Source!I789, 2)*SmtRes!DA738, 2)</f>
        <v>0.42</v>
      </c>
      <c r="P192">
        <f>SmtRes!AG738</f>
        <v>0</v>
      </c>
      <c r="Q192">
        <f>SmtRes!DC738</f>
        <v>0</v>
      </c>
      <c r="R192">
        <f>ROUND(ROUND(Q192*Source!I789, 2)*1, 2)</f>
        <v>0</v>
      </c>
      <c r="S192">
        <f>SmtRes!AC738</f>
        <v>0</v>
      </c>
      <c r="T192">
        <f>ROUND(ROUND(Q192*Source!I789, 2)*SmtRes!AK738, 2)</f>
        <v>0</v>
      </c>
      <c r="U192">
        <f>SmtRes!X738</f>
        <v>-437906794</v>
      </c>
      <c r="V192">
        <v>703382810</v>
      </c>
      <c r="W192">
        <v>-765046760</v>
      </c>
      <c r="X192">
        <v>3</v>
      </c>
    </row>
    <row r="193" spans="1:24">
      <c r="A193">
        <v>20</v>
      </c>
      <c r="B193">
        <v>737</v>
      </c>
      <c r="C193">
        <v>3</v>
      </c>
      <c r="D193">
        <v>0</v>
      </c>
      <c r="E193">
        <f>SmtRes!AV737</f>
        <v>0</v>
      </c>
      <c r="F193" t="str">
        <f>SmtRes!I737</f>
        <v>01.7.11.07-0045</v>
      </c>
      <c r="G193" t="str">
        <f>SmtRes!K737</f>
        <v>Электроды диаметром 5 мм Э42А</v>
      </c>
      <c r="H193" t="str">
        <f>SmtRes!O737</f>
        <v>т</v>
      </c>
      <c r="I193">
        <f>SmtRes!Y737*Source!I789</f>
        <v>5.3600000000000009E-5</v>
      </c>
      <c r="J193">
        <f>SmtRes!AO737</f>
        <v>1</v>
      </c>
      <c r="K193">
        <f>SmtRes!AE737</f>
        <v>10362</v>
      </c>
      <c r="L193">
        <f>SmtRes!DB737</f>
        <v>8.2899999999999991</v>
      </c>
      <c r="M193">
        <f>ROUND(ROUND(L193*Source!I789, 2)*1, 2)</f>
        <v>0.56000000000000005</v>
      </c>
      <c r="N193">
        <f>SmtRes!AA737</f>
        <v>10362</v>
      </c>
      <c r="O193">
        <f>ROUND(ROUND(L193*Source!I789, 2)*SmtRes!DA737, 2)</f>
        <v>0.56000000000000005</v>
      </c>
      <c r="P193">
        <f>SmtRes!AG737</f>
        <v>0</v>
      </c>
      <c r="Q193">
        <f>SmtRes!DC737</f>
        <v>0</v>
      </c>
      <c r="R193">
        <f>ROUND(ROUND(Q193*Source!I789, 2)*1, 2)</f>
        <v>0</v>
      </c>
      <c r="S193">
        <f>SmtRes!AC737</f>
        <v>0</v>
      </c>
      <c r="T193">
        <f>ROUND(ROUND(Q193*Source!I789, 2)*SmtRes!AK737, 2)</f>
        <v>0</v>
      </c>
      <c r="U193">
        <f>SmtRes!X737</f>
        <v>-1068056325</v>
      </c>
      <c r="V193">
        <v>-2032568227</v>
      </c>
      <c r="W193">
        <v>1948519429</v>
      </c>
      <c r="X193">
        <v>3</v>
      </c>
    </row>
    <row r="194" spans="1:24">
      <c r="A194">
        <f>Source!A791</f>
        <v>17</v>
      </c>
      <c r="B194">
        <v>791</v>
      </c>
      <c r="C194">
        <v>3</v>
      </c>
      <c r="D194">
        <f>Source!BI791</f>
        <v>1</v>
      </c>
      <c r="E194">
        <f>Source!FS791</f>
        <v>0</v>
      </c>
      <c r="F194" t="str">
        <f>Source!F791</f>
        <v>18.5.08.18-0071</v>
      </c>
      <c r="G194" t="str">
        <f>Source!G791</f>
        <v>Кронштейны и подставки под оборудование из сортовой стали</v>
      </c>
      <c r="H194" t="str">
        <f>Source!H791</f>
        <v>кг</v>
      </c>
      <c r="I194">
        <f>Source!I791</f>
        <v>-6.7</v>
      </c>
      <c r="J194">
        <v>1</v>
      </c>
      <c r="K194">
        <f>Source!AC791</f>
        <v>8.52</v>
      </c>
      <c r="M194">
        <f>ROUND(K194*I194, 2)</f>
        <v>-57.08</v>
      </c>
      <c r="N194">
        <f>Source!AC791*IF(Source!BC791&lt;&gt; 0, Source!BC791, 1)</f>
        <v>8.52</v>
      </c>
      <c r="O194">
        <f>ROUND(N194*I194, 2)</f>
        <v>-57.08</v>
      </c>
      <c r="P194">
        <f>Source!AE791</f>
        <v>0</v>
      </c>
      <c r="R194">
        <f>ROUND(P194*I194, 2)</f>
        <v>0</v>
      </c>
      <c r="S194">
        <f>Source!AE791*IF(Source!BS791&lt;&gt; 0, Source!BS791, 1)</f>
        <v>0</v>
      </c>
      <c r="T194">
        <f>ROUND(S194*I194, 2)</f>
        <v>0</v>
      </c>
      <c r="U194">
        <f>Source!GF791</f>
        <v>-418489366</v>
      </c>
      <c r="V194">
        <v>734856981</v>
      </c>
      <c r="W194">
        <v>-1525962224</v>
      </c>
      <c r="X194">
        <v>3</v>
      </c>
    </row>
    <row r="195" spans="1:24">
      <c r="A195">
        <f>Source!A826</f>
        <v>4</v>
      </c>
      <c r="B195">
        <v>826</v>
      </c>
      <c r="G195" t="str">
        <f>Source!G826</f>
        <v>15.Система ПД10 (оборудование)</v>
      </c>
    </row>
    <row r="196" spans="1:24">
      <c r="A196">
        <v>20</v>
      </c>
      <c r="B196">
        <v>753</v>
      </c>
      <c r="C196">
        <v>3</v>
      </c>
      <c r="D196">
        <v>0</v>
      </c>
      <c r="E196">
        <f>SmtRes!AV753</f>
        <v>0</v>
      </c>
      <c r="F196" t="str">
        <f>SmtRes!I753</f>
        <v>01.7.19.04-0031</v>
      </c>
      <c r="G196" t="str">
        <f>SmtRes!K753</f>
        <v>Прокладки резиновые (пластина техническая прессованная)</v>
      </c>
      <c r="H196" t="str">
        <f>SmtRes!O753</f>
        <v>кг</v>
      </c>
      <c r="I196">
        <f>SmtRes!Y753*Source!I830</f>
        <v>0.06</v>
      </c>
      <c r="J196">
        <f>SmtRes!AO753</f>
        <v>1</v>
      </c>
      <c r="K196">
        <f>SmtRes!AE753</f>
        <v>23.09</v>
      </c>
      <c r="L196">
        <f>SmtRes!DB753</f>
        <v>1.39</v>
      </c>
      <c r="M196">
        <f>ROUND(ROUND(L196*Source!I830, 2)*1, 2)</f>
        <v>1.39</v>
      </c>
      <c r="N196">
        <f>SmtRes!AA753</f>
        <v>23.09</v>
      </c>
      <c r="O196">
        <f>ROUND(ROUND(L196*Source!I830, 2)*SmtRes!DA753, 2)</f>
        <v>1.39</v>
      </c>
      <c r="P196">
        <f>SmtRes!AG753</f>
        <v>0</v>
      </c>
      <c r="Q196">
        <f>SmtRes!DC753</f>
        <v>0</v>
      </c>
      <c r="R196">
        <f>ROUND(ROUND(Q196*Source!I830, 2)*1, 2)</f>
        <v>0</v>
      </c>
      <c r="S196">
        <f>SmtRes!AC753</f>
        <v>0</v>
      </c>
      <c r="T196">
        <f>ROUND(ROUND(Q196*Source!I830, 2)*SmtRes!AK753, 2)</f>
        <v>0</v>
      </c>
      <c r="U196">
        <f>SmtRes!X753</f>
        <v>-731615568</v>
      </c>
      <c r="V196">
        <v>650327051</v>
      </c>
      <c r="W196">
        <v>967136855</v>
      </c>
      <c r="X196">
        <v>3</v>
      </c>
    </row>
    <row r="197" spans="1:24">
      <c r="A197">
        <v>20</v>
      </c>
      <c r="B197">
        <v>752</v>
      </c>
      <c r="C197">
        <v>3</v>
      </c>
      <c r="D197">
        <v>0</v>
      </c>
      <c r="E197">
        <f>SmtRes!AV752</f>
        <v>0</v>
      </c>
      <c r="F197" t="str">
        <f>SmtRes!I752</f>
        <v>01.7.15.03-0041</v>
      </c>
      <c r="G197" t="str">
        <f>SmtRes!K752</f>
        <v>Болты с гайками и шайбами строительные</v>
      </c>
      <c r="H197" t="str">
        <f>SmtRes!O752</f>
        <v>т</v>
      </c>
      <c r="I197">
        <f>SmtRes!Y752*Source!I830</f>
        <v>6.9999999999999994E-5</v>
      </c>
      <c r="J197">
        <f>SmtRes!AO752</f>
        <v>1</v>
      </c>
      <c r="K197">
        <f>SmtRes!AE752</f>
        <v>9040.01</v>
      </c>
      <c r="L197">
        <f>SmtRes!DB752</f>
        <v>0.63</v>
      </c>
      <c r="M197">
        <f>ROUND(ROUND(L197*Source!I830, 2)*1, 2)</f>
        <v>0.63</v>
      </c>
      <c r="N197">
        <f>SmtRes!AA752</f>
        <v>9040.01</v>
      </c>
      <c r="O197">
        <f>ROUND(ROUND(L197*Source!I830, 2)*SmtRes!DA752, 2)</f>
        <v>0.63</v>
      </c>
      <c r="P197">
        <f>SmtRes!AG752</f>
        <v>0</v>
      </c>
      <c r="Q197">
        <f>SmtRes!DC752</f>
        <v>0</v>
      </c>
      <c r="R197">
        <f>ROUND(ROUND(Q197*Source!I830, 2)*1, 2)</f>
        <v>0</v>
      </c>
      <c r="S197">
        <f>SmtRes!AC752</f>
        <v>0</v>
      </c>
      <c r="T197">
        <f>ROUND(ROUND(Q197*Source!I830, 2)*SmtRes!AK752, 2)</f>
        <v>0</v>
      </c>
      <c r="U197">
        <f>SmtRes!X752</f>
        <v>-437906794</v>
      </c>
      <c r="V197">
        <v>703382810</v>
      </c>
      <c r="W197">
        <v>-765046760</v>
      </c>
      <c r="X197">
        <v>3</v>
      </c>
    </row>
    <row r="198" spans="1:24">
      <c r="A198">
        <f>Source!A832</f>
        <v>17</v>
      </c>
      <c r="B198">
        <v>832</v>
      </c>
      <c r="C198">
        <v>3</v>
      </c>
      <c r="D198">
        <f>Source!BI832</f>
        <v>1</v>
      </c>
      <c r="E198">
        <f>Source!FS832</f>
        <v>0</v>
      </c>
      <c r="F198" t="str">
        <f>Source!F832</f>
        <v>01.7.15.02-0051</v>
      </c>
      <c r="G198" t="str">
        <f>Source!G832</f>
        <v>Болты анкерные</v>
      </c>
      <c r="H198" t="str">
        <f>Source!H832</f>
        <v>т</v>
      </c>
      <c r="I198">
        <f>Source!I832</f>
        <v>9.4000000000000004E-3</v>
      </c>
      <c r="J198">
        <v>1</v>
      </c>
      <c r="K198">
        <f>Source!AC832</f>
        <v>10068</v>
      </c>
      <c r="M198">
        <f>ROUND(K198*I198, 2)</f>
        <v>94.64</v>
      </c>
      <c r="N198">
        <f>Source!AC832*IF(Source!BC832&lt;&gt; 0, Source!BC832, 1)</f>
        <v>10068</v>
      </c>
      <c r="O198">
        <f>ROUND(N198*I198, 2)</f>
        <v>94.64</v>
      </c>
      <c r="P198">
        <f>Source!AE832</f>
        <v>0</v>
      </c>
      <c r="R198">
        <f>ROUND(P198*I198, 2)</f>
        <v>0</v>
      </c>
      <c r="S198">
        <f>Source!AE832*IF(Source!BS832&lt;&gt; 0, Source!BS832, 1)</f>
        <v>0</v>
      </c>
      <c r="T198">
        <f>ROUND(S198*I198, 2)</f>
        <v>0</v>
      </c>
      <c r="U198">
        <f>Source!GF832</f>
        <v>960438781</v>
      </c>
      <c r="V198">
        <v>-202943217</v>
      </c>
      <c r="W198">
        <v>-1114805442</v>
      </c>
      <c r="X198">
        <v>3</v>
      </c>
    </row>
    <row r="199" spans="1:24">
      <c r="A199">
        <v>20</v>
      </c>
      <c r="B199">
        <v>765</v>
      </c>
      <c r="C199">
        <v>3</v>
      </c>
      <c r="D199">
        <v>0</v>
      </c>
      <c r="E199">
        <f>SmtRes!AV765</f>
        <v>0</v>
      </c>
      <c r="F199" t="str">
        <f>SmtRes!I765</f>
        <v>01.7.19.04-0031</v>
      </c>
      <c r="G199" t="str">
        <f>SmtRes!K765</f>
        <v>Прокладки резиновые (пластина техническая прессованная)</v>
      </c>
      <c r="H199" t="str">
        <f>SmtRes!O765</f>
        <v>кг</v>
      </c>
      <c r="I199">
        <f>SmtRes!Y765*Source!I836</f>
        <v>0.12560000000000002</v>
      </c>
      <c r="J199">
        <f>SmtRes!AO765</f>
        <v>1</v>
      </c>
      <c r="K199">
        <f>SmtRes!AE765</f>
        <v>23.09</v>
      </c>
      <c r="L199">
        <f>SmtRes!DB765</f>
        <v>1.85</v>
      </c>
      <c r="M199">
        <f>ROUND(ROUND(L199*Source!I836, 2)*1, 2)</f>
        <v>2.9</v>
      </c>
      <c r="N199">
        <f>SmtRes!AA765</f>
        <v>23.09</v>
      </c>
      <c r="O199">
        <f>ROUND(ROUND(L199*Source!I836, 2)*SmtRes!DA765, 2)</f>
        <v>2.9</v>
      </c>
      <c r="P199">
        <f>SmtRes!AG765</f>
        <v>0</v>
      </c>
      <c r="Q199">
        <f>SmtRes!DC765</f>
        <v>0</v>
      </c>
      <c r="R199">
        <f>ROUND(ROUND(Q199*Source!I836, 2)*1, 2)</f>
        <v>0</v>
      </c>
      <c r="S199">
        <f>SmtRes!AC765</f>
        <v>0</v>
      </c>
      <c r="T199">
        <f>ROUND(ROUND(Q199*Source!I836, 2)*SmtRes!AK765, 2)</f>
        <v>0</v>
      </c>
      <c r="U199">
        <f>SmtRes!X765</f>
        <v>-731615568</v>
      </c>
      <c r="V199">
        <v>650327051</v>
      </c>
      <c r="W199">
        <v>967136855</v>
      </c>
      <c r="X199">
        <v>3</v>
      </c>
    </row>
    <row r="200" spans="1:24">
      <c r="A200">
        <v>20</v>
      </c>
      <c r="B200">
        <v>764</v>
      </c>
      <c r="C200">
        <v>3</v>
      </c>
      <c r="D200">
        <v>0</v>
      </c>
      <c r="E200">
        <f>SmtRes!AV764</f>
        <v>0</v>
      </c>
      <c r="F200" t="str">
        <f>SmtRes!I764</f>
        <v>01.7.15.03-0041</v>
      </c>
      <c r="G200" t="str">
        <f>SmtRes!K764</f>
        <v>Болты с гайками и шайбами строительные</v>
      </c>
      <c r="H200" t="str">
        <f>SmtRes!O764</f>
        <v>т</v>
      </c>
      <c r="I200">
        <f>SmtRes!Y764*Source!I836</f>
        <v>3.1400000000000004E-4</v>
      </c>
      <c r="J200">
        <f>SmtRes!AO764</f>
        <v>1</v>
      </c>
      <c r="K200">
        <f>SmtRes!AE764</f>
        <v>9040.01</v>
      </c>
      <c r="L200">
        <f>SmtRes!DB764</f>
        <v>1.81</v>
      </c>
      <c r="M200">
        <f>ROUND(ROUND(L200*Source!I836, 2)*1, 2)</f>
        <v>2.84</v>
      </c>
      <c r="N200">
        <f>SmtRes!AA764</f>
        <v>9040.01</v>
      </c>
      <c r="O200">
        <f>ROUND(ROUND(L200*Source!I836, 2)*SmtRes!DA764, 2)</f>
        <v>2.84</v>
      </c>
      <c r="P200">
        <f>SmtRes!AG764</f>
        <v>0</v>
      </c>
      <c r="Q200">
        <f>SmtRes!DC764</f>
        <v>0</v>
      </c>
      <c r="R200">
        <f>ROUND(ROUND(Q200*Source!I836, 2)*1, 2)</f>
        <v>0</v>
      </c>
      <c r="S200">
        <f>SmtRes!AC764</f>
        <v>0</v>
      </c>
      <c r="T200">
        <f>ROUND(ROUND(Q200*Source!I836, 2)*SmtRes!AK764, 2)</f>
        <v>0</v>
      </c>
      <c r="U200">
        <f>SmtRes!X764</f>
        <v>-437906794</v>
      </c>
      <c r="V200">
        <v>703382810</v>
      </c>
      <c r="W200">
        <v>-765046760</v>
      </c>
      <c r="X200">
        <v>3</v>
      </c>
    </row>
    <row r="201" spans="1:24">
      <c r="A201">
        <v>20</v>
      </c>
      <c r="B201">
        <v>775</v>
      </c>
      <c r="C201">
        <v>3</v>
      </c>
      <c r="D201">
        <v>0</v>
      </c>
      <c r="E201">
        <f>SmtRes!AV775</f>
        <v>0</v>
      </c>
      <c r="F201" t="str">
        <f>SmtRes!I775</f>
        <v>01.7.19.04-0031</v>
      </c>
      <c r="G201" t="str">
        <f>SmtRes!K775</f>
        <v>Прокладки резиновые (пластина техническая прессованная)</v>
      </c>
      <c r="H201" t="str">
        <f>SmtRes!O775</f>
        <v>кг</v>
      </c>
      <c r="I201">
        <f>SmtRes!Y775*Source!I842</f>
        <v>0.44000000000000006</v>
      </c>
      <c r="J201">
        <f>SmtRes!AO775</f>
        <v>1</v>
      </c>
      <c r="K201">
        <f>SmtRes!AE775</f>
        <v>23.09</v>
      </c>
      <c r="L201">
        <f>SmtRes!DB775</f>
        <v>25.4</v>
      </c>
      <c r="M201">
        <f>ROUND(ROUND(L201*Source!I842, 2)*1, 2)</f>
        <v>10.16</v>
      </c>
      <c r="N201">
        <f>SmtRes!AA775</f>
        <v>23.09</v>
      </c>
      <c r="O201">
        <f>ROUND(ROUND(L201*Source!I842, 2)*SmtRes!DA775, 2)</f>
        <v>10.16</v>
      </c>
      <c r="P201">
        <f>SmtRes!AG775</f>
        <v>0</v>
      </c>
      <c r="Q201">
        <f>SmtRes!DC775</f>
        <v>0</v>
      </c>
      <c r="R201">
        <f>ROUND(ROUND(Q201*Source!I842, 2)*1, 2)</f>
        <v>0</v>
      </c>
      <c r="S201">
        <f>SmtRes!AC775</f>
        <v>0</v>
      </c>
      <c r="T201">
        <f>ROUND(ROUND(Q201*Source!I842, 2)*SmtRes!AK775, 2)</f>
        <v>0</v>
      </c>
      <c r="U201">
        <f>SmtRes!X775</f>
        <v>-731615568</v>
      </c>
      <c r="V201">
        <v>650327051</v>
      </c>
      <c r="W201">
        <v>967136855</v>
      </c>
      <c r="X201">
        <v>3</v>
      </c>
    </row>
    <row r="202" spans="1:24">
      <c r="A202">
        <v>20</v>
      </c>
      <c r="B202">
        <v>774</v>
      </c>
      <c r="C202">
        <v>3</v>
      </c>
      <c r="D202">
        <v>0</v>
      </c>
      <c r="E202">
        <f>SmtRes!AV774</f>
        <v>0</v>
      </c>
      <c r="F202" t="str">
        <f>SmtRes!I774</f>
        <v>01.7.15.03-0041</v>
      </c>
      <c r="G202" t="str">
        <f>SmtRes!K774</f>
        <v>Болты с гайками и шайбами строительные</v>
      </c>
      <c r="H202" t="str">
        <f>SmtRes!O774</f>
        <v>т</v>
      </c>
      <c r="I202">
        <f>SmtRes!Y774*Source!I842</f>
        <v>1.6000000000000001E-4</v>
      </c>
      <c r="J202">
        <f>SmtRes!AO774</f>
        <v>1</v>
      </c>
      <c r="K202">
        <f>SmtRes!AE774</f>
        <v>9040.01</v>
      </c>
      <c r="L202">
        <f>SmtRes!DB774</f>
        <v>3.62</v>
      </c>
      <c r="M202">
        <f>ROUND(ROUND(L202*Source!I842, 2)*1, 2)</f>
        <v>1.45</v>
      </c>
      <c r="N202">
        <f>SmtRes!AA774</f>
        <v>9040.01</v>
      </c>
      <c r="O202">
        <f>ROUND(ROUND(L202*Source!I842, 2)*SmtRes!DA774, 2)</f>
        <v>1.45</v>
      </c>
      <c r="P202">
        <f>SmtRes!AG774</f>
        <v>0</v>
      </c>
      <c r="Q202">
        <f>SmtRes!DC774</f>
        <v>0</v>
      </c>
      <c r="R202">
        <f>ROUND(ROUND(Q202*Source!I842, 2)*1, 2)</f>
        <v>0</v>
      </c>
      <c r="S202">
        <f>SmtRes!AC774</f>
        <v>0</v>
      </c>
      <c r="T202">
        <f>ROUND(ROUND(Q202*Source!I842, 2)*SmtRes!AK774, 2)</f>
        <v>0</v>
      </c>
      <c r="U202">
        <f>SmtRes!X774</f>
        <v>-437906794</v>
      </c>
      <c r="V202">
        <v>703382810</v>
      </c>
      <c r="W202">
        <v>-765046760</v>
      </c>
      <c r="X202">
        <v>3</v>
      </c>
    </row>
    <row r="203" spans="1:24">
      <c r="A203">
        <v>20</v>
      </c>
      <c r="B203">
        <v>787</v>
      </c>
      <c r="C203">
        <v>3</v>
      </c>
      <c r="D203">
        <v>0</v>
      </c>
      <c r="E203">
        <f>SmtRes!AV787</f>
        <v>0</v>
      </c>
      <c r="F203" t="str">
        <f>SmtRes!I787</f>
        <v>18.5.08.18-0071</v>
      </c>
      <c r="G203" t="str">
        <f>SmtRes!K787</f>
        <v>Кронштейны и подставки под оборудование из сортовой стали</v>
      </c>
      <c r="H203" t="str">
        <f>SmtRes!O787</f>
        <v>кг</v>
      </c>
      <c r="I203">
        <f>SmtRes!Y787*Source!I846</f>
        <v>22.2</v>
      </c>
      <c r="J203">
        <f>SmtRes!AO787</f>
        <v>1</v>
      </c>
      <c r="K203">
        <f>SmtRes!AE787</f>
        <v>8.52</v>
      </c>
      <c r="L203">
        <f>SmtRes!DB787</f>
        <v>852</v>
      </c>
      <c r="M203">
        <f>ROUND(ROUND(L203*Source!I846, 2)*1, 2)</f>
        <v>189.14</v>
      </c>
      <c r="N203">
        <f>SmtRes!AA787</f>
        <v>8.52</v>
      </c>
      <c r="O203">
        <f>ROUND(ROUND(L203*Source!I846, 2)*SmtRes!DA787, 2)</f>
        <v>189.14</v>
      </c>
      <c r="P203">
        <f>SmtRes!AG787</f>
        <v>0</v>
      </c>
      <c r="Q203">
        <f>SmtRes!DC787</f>
        <v>0</v>
      </c>
      <c r="R203">
        <f>ROUND(ROUND(Q203*Source!I846, 2)*1, 2)</f>
        <v>0</v>
      </c>
      <c r="S203">
        <f>SmtRes!AC787</f>
        <v>0</v>
      </c>
      <c r="T203">
        <f>ROUND(ROUND(Q203*Source!I846, 2)*SmtRes!AK787, 2)</f>
        <v>0</v>
      </c>
      <c r="U203">
        <f>SmtRes!X787</f>
        <v>-418489366</v>
      </c>
      <c r="V203">
        <v>734856981</v>
      </c>
      <c r="W203">
        <v>-1525962224</v>
      </c>
      <c r="X203">
        <v>3</v>
      </c>
    </row>
    <row r="204" spans="1:24">
      <c r="A204">
        <v>20</v>
      </c>
      <c r="B204">
        <v>786</v>
      </c>
      <c r="C204">
        <v>3</v>
      </c>
      <c r="D204">
        <v>0</v>
      </c>
      <c r="E204">
        <f>SmtRes!AV786</f>
        <v>0</v>
      </c>
      <c r="F204" t="str">
        <f>SmtRes!I786</f>
        <v>01.7.15.03-0041</v>
      </c>
      <c r="G204" t="str">
        <f>SmtRes!K786</f>
        <v>Болты с гайками и шайбами строительные</v>
      </c>
      <c r="H204" t="str">
        <f>SmtRes!O786</f>
        <v>т</v>
      </c>
      <c r="I204">
        <f>SmtRes!Y786*Source!I846</f>
        <v>1.5540000000000001E-4</v>
      </c>
      <c r="J204">
        <f>SmtRes!AO786</f>
        <v>1</v>
      </c>
      <c r="K204">
        <f>SmtRes!AE786</f>
        <v>9040.01</v>
      </c>
      <c r="L204">
        <f>SmtRes!DB786</f>
        <v>6.33</v>
      </c>
      <c r="M204">
        <f>ROUND(ROUND(L204*Source!I846, 2)*1, 2)</f>
        <v>1.41</v>
      </c>
      <c r="N204">
        <f>SmtRes!AA786</f>
        <v>9040.01</v>
      </c>
      <c r="O204">
        <f>ROUND(ROUND(L204*Source!I846, 2)*SmtRes!DA786, 2)</f>
        <v>1.41</v>
      </c>
      <c r="P204">
        <f>SmtRes!AG786</f>
        <v>0</v>
      </c>
      <c r="Q204">
        <f>SmtRes!DC786</f>
        <v>0</v>
      </c>
      <c r="R204">
        <f>ROUND(ROUND(Q204*Source!I846, 2)*1, 2)</f>
        <v>0</v>
      </c>
      <c r="S204">
        <f>SmtRes!AC786</f>
        <v>0</v>
      </c>
      <c r="T204">
        <f>ROUND(ROUND(Q204*Source!I846, 2)*SmtRes!AK786, 2)</f>
        <v>0</v>
      </c>
      <c r="U204">
        <f>SmtRes!X786</f>
        <v>-437906794</v>
      </c>
      <c r="V204">
        <v>703382810</v>
      </c>
      <c r="W204">
        <v>-765046760</v>
      </c>
      <c r="X204">
        <v>3</v>
      </c>
    </row>
    <row r="205" spans="1:24">
      <c r="A205">
        <v>20</v>
      </c>
      <c r="B205">
        <v>785</v>
      </c>
      <c r="C205">
        <v>3</v>
      </c>
      <c r="D205">
        <v>0</v>
      </c>
      <c r="E205">
        <f>SmtRes!AV785</f>
        <v>0</v>
      </c>
      <c r="F205" t="str">
        <f>SmtRes!I785</f>
        <v>01.7.11.07-0045</v>
      </c>
      <c r="G205" t="str">
        <f>SmtRes!K785</f>
        <v>Электроды диаметром 5 мм Э42А</v>
      </c>
      <c r="H205" t="str">
        <f>SmtRes!O785</f>
        <v>т</v>
      </c>
      <c r="I205">
        <f>SmtRes!Y785*Source!I846</f>
        <v>1.7760000000000001E-4</v>
      </c>
      <c r="J205">
        <f>SmtRes!AO785</f>
        <v>1</v>
      </c>
      <c r="K205">
        <f>SmtRes!AE785</f>
        <v>10362</v>
      </c>
      <c r="L205">
        <f>SmtRes!DB785</f>
        <v>8.2899999999999991</v>
      </c>
      <c r="M205">
        <f>ROUND(ROUND(L205*Source!I846, 2)*1, 2)</f>
        <v>1.84</v>
      </c>
      <c r="N205">
        <f>SmtRes!AA785</f>
        <v>10362</v>
      </c>
      <c r="O205">
        <f>ROUND(ROUND(L205*Source!I846, 2)*SmtRes!DA785, 2)</f>
        <v>1.84</v>
      </c>
      <c r="P205">
        <f>SmtRes!AG785</f>
        <v>0</v>
      </c>
      <c r="Q205">
        <f>SmtRes!DC785</f>
        <v>0</v>
      </c>
      <c r="R205">
        <f>ROUND(ROUND(Q205*Source!I846, 2)*1, 2)</f>
        <v>0</v>
      </c>
      <c r="S205">
        <f>SmtRes!AC785</f>
        <v>0</v>
      </c>
      <c r="T205">
        <f>ROUND(ROUND(Q205*Source!I846, 2)*SmtRes!AK785, 2)</f>
        <v>0</v>
      </c>
      <c r="U205">
        <f>SmtRes!X785</f>
        <v>-1068056325</v>
      </c>
      <c r="V205">
        <v>-2032568227</v>
      </c>
      <c r="W205">
        <v>1948519429</v>
      </c>
      <c r="X205">
        <v>3</v>
      </c>
    </row>
    <row r="206" spans="1:24">
      <c r="A206">
        <f>Source!A848</f>
        <v>17</v>
      </c>
      <c r="B206">
        <v>848</v>
      </c>
      <c r="C206">
        <v>3</v>
      </c>
      <c r="D206">
        <f>Source!BI848</f>
        <v>1</v>
      </c>
      <c r="E206">
        <f>Source!FS848</f>
        <v>0</v>
      </c>
      <c r="F206" t="str">
        <f>Source!F848</f>
        <v>18.5.08.18-0071</v>
      </c>
      <c r="G206" t="str">
        <f>Source!G848</f>
        <v>Кронштейны и подставки под оборудование из сортовой стали</v>
      </c>
      <c r="H206" t="str">
        <f>Source!H848</f>
        <v>кг</v>
      </c>
      <c r="I206">
        <f>Source!I848</f>
        <v>-22.2</v>
      </c>
      <c r="J206">
        <v>1</v>
      </c>
      <c r="K206">
        <f>Source!AC848</f>
        <v>8.52</v>
      </c>
      <c r="M206">
        <f>ROUND(K206*I206, 2)</f>
        <v>-189.14</v>
      </c>
      <c r="N206">
        <f>Source!AC848*IF(Source!BC848&lt;&gt; 0, Source!BC848, 1)</f>
        <v>8.52</v>
      </c>
      <c r="O206">
        <f>ROUND(N206*I206, 2)</f>
        <v>-189.14</v>
      </c>
      <c r="P206">
        <f>Source!AE848</f>
        <v>0</v>
      </c>
      <c r="R206">
        <f>ROUND(P206*I206, 2)</f>
        <v>0</v>
      </c>
      <c r="S206">
        <f>Source!AE848*IF(Source!BS848&lt;&gt; 0, Source!BS848, 1)</f>
        <v>0</v>
      </c>
      <c r="T206">
        <f>ROUND(S206*I206, 2)</f>
        <v>0</v>
      </c>
      <c r="U206">
        <f>Source!GF848</f>
        <v>-418489366</v>
      </c>
      <c r="V206">
        <v>734856981</v>
      </c>
      <c r="W206">
        <v>-1525962224</v>
      </c>
      <c r="X206">
        <v>3</v>
      </c>
    </row>
    <row r="207" spans="1:24">
      <c r="A207">
        <f>Source!A883</f>
        <v>4</v>
      </c>
      <c r="B207">
        <v>883</v>
      </c>
      <c r="G207" t="str">
        <f>Source!G883</f>
        <v>16.Система ВД1(сетевые элементы)</v>
      </c>
    </row>
    <row r="208" spans="1:24">
      <c r="A208">
        <v>20</v>
      </c>
      <c r="B208">
        <v>803</v>
      </c>
      <c r="C208">
        <v>3</v>
      </c>
      <c r="D208">
        <v>0</v>
      </c>
      <c r="E208">
        <f>SmtRes!AV803</f>
        <v>0</v>
      </c>
      <c r="F208" t="str">
        <f>SmtRes!I803</f>
        <v>23.3.06.04-0008</v>
      </c>
      <c r="G208" t="str">
        <f>SmtRes!K803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208" t="str">
        <f>SmtRes!O803</f>
        <v>м</v>
      </c>
      <c r="I208">
        <f>SmtRes!Y803*Source!I887</f>
        <v>1.17</v>
      </c>
      <c r="J208">
        <f>SmtRes!AO803</f>
        <v>1</v>
      </c>
      <c r="K208">
        <f>SmtRes!AE803</f>
        <v>15.33</v>
      </c>
      <c r="L208">
        <f>SmtRes!DB803</f>
        <v>5.98</v>
      </c>
      <c r="M208">
        <f>ROUND(ROUND(L208*Source!I887, 2)*1, 2)</f>
        <v>17.940000000000001</v>
      </c>
      <c r="N208">
        <f>SmtRes!AA803</f>
        <v>15.33</v>
      </c>
      <c r="O208">
        <f>ROUND(ROUND(L208*Source!I887, 2)*SmtRes!DA803, 2)</f>
        <v>17.940000000000001</v>
      </c>
      <c r="P208">
        <f>SmtRes!AG803</f>
        <v>0</v>
      </c>
      <c r="Q208">
        <f>SmtRes!DC803</f>
        <v>0</v>
      </c>
      <c r="R208">
        <f>ROUND(ROUND(Q208*Source!I887, 2)*1, 2)</f>
        <v>0</v>
      </c>
      <c r="S208">
        <f>SmtRes!AC803</f>
        <v>0</v>
      </c>
      <c r="T208">
        <f>ROUND(ROUND(Q208*Source!I887, 2)*SmtRes!AK803, 2)</f>
        <v>0</v>
      </c>
      <c r="U208">
        <f>SmtRes!X803</f>
        <v>2069285701</v>
      </c>
      <c r="V208">
        <v>-1778933711</v>
      </c>
      <c r="W208">
        <v>-1876199671</v>
      </c>
      <c r="X208">
        <v>3</v>
      </c>
    </row>
    <row r="209" spans="1:24">
      <c r="A209">
        <v>20</v>
      </c>
      <c r="B209">
        <v>802</v>
      </c>
      <c r="C209">
        <v>3</v>
      </c>
      <c r="D209">
        <v>0</v>
      </c>
      <c r="E209">
        <f>SmtRes!AV802</f>
        <v>0</v>
      </c>
      <c r="F209" t="str">
        <f>SmtRes!I802</f>
        <v>01.7.19.04-0031</v>
      </c>
      <c r="G209" t="str">
        <f>SmtRes!K802</f>
        <v>Прокладки резиновые (пластина техническая прессованная)</v>
      </c>
      <c r="H209" t="str">
        <f>SmtRes!O802</f>
        <v>кг</v>
      </c>
      <c r="I209">
        <f>SmtRes!Y802*Source!I887</f>
        <v>1.29</v>
      </c>
      <c r="J209">
        <f>SmtRes!AO802</f>
        <v>1</v>
      </c>
      <c r="K209">
        <f>SmtRes!AE802</f>
        <v>23.09</v>
      </c>
      <c r="L209">
        <f>SmtRes!DB802</f>
        <v>9.93</v>
      </c>
      <c r="M209">
        <f>ROUND(ROUND(L209*Source!I887, 2)*1, 2)</f>
        <v>29.79</v>
      </c>
      <c r="N209">
        <f>SmtRes!AA802</f>
        <v>23.09</v>
      </c>
      <c r="O209">
        <f>ROUND(ROUND(L209*Source!I887, 2)*SmtRes!DA802, 2)</f>
        <v>29.79</v>
      </c>
      <c r="P209">
        <f>SmtRes!AG802</f>
        <v>0</v>
      </c>
      <c r="Q209">
        <f>SmtRes!DC802</f>
        <v>0</v>
      </c>
      <c r="R209">
        <f>ROUND(ROUND(Q209*Source!I887, 2)*1, 2)</f>
        <v>0</v>
      </c>
      <c r="S209">
        <f>SmtRes!AC802</f>
        <v>0</v>
      </c>
      <c r="T209">
        <f>ROUND(ROUND(Q209*Source!I887, 2)*SmtRes!AK802, 2)</f>
        <v>0</v>
      </c>
      <c r="U209">
        <f>SmtRes!X802</f>
        <v>-731615568</v>
      </c>
      <c r="V209">
        <v>650327051</v>
      </c>
      <c r="W209">
        <v>967136855</v>
      </c>
      <c r="X209">
        <v>3</v>
      </c>
    </row>
    <row r="210" spans="1:24">
      <c r="A210">
        <v>20</v>
      </c>
      <c r="B210">
        <v>801</v>
      </c>
      <c r="C210">
        <v>3</v>
      </c>
      <c r="D210">
        <v>0</v>
      </c>
      <c r="E210">
        <f>SmtRes!AV801</f>
        <v>0</v>
      </c>
      <c r="F210" t="str">
        <f>SmtRes!I801</f>
        <v>01.7.15.03-0041</v>
      </c>
      <c r="G210" t="str">
        <f>SmtRes!K801</f>
        <v>Болты с гайками и шайбами строительные</v>
      </c>
      <c r="H210" t="str">
        <f>SmtRes!O801</f>
        <v>т</v>
      </c>
      <c r="I210">
        <f>SmtRes!Y801*Source!I887</f>
        <v>2.4000000000000002E-3</v>
      </c>
      <c r="J210">
        <f>SmtRes!AO801</f>
        <v>1</v>
      </c>
      <c r="K210">
        <f>SmtRes!AE801</f>
        <v>9040.01</v>
      </c>
      <c r="L210">
        <f>SmtRes!DB801</f>
        <v>7.23</v>
      </c>
      <c r="M210">
        <f>ROUND(ROUND(L210*Source!I887, 2)*1, 2)</f>
        <v>21.69</v>
      </c>
      <c r="N210">
        <f>SmtRes!AA801</f>
        <v>9040.01</v>
      </c>
      <c r="O210">
        <f>ROUND(ROUND(L210*Source!I887, 2)*SmtRes!DA801, 2)</f>
        <v>21.69</v>
      </c>
      <c r="P210">
        <f>SmtRes!AG801</f>
        <v>0</v>
      </c>
      <c r="Q210">
        <f>SmtRes!DC801</f>
        <v>0</v>
      </c>
      <c r="R210">
        <f>ROUND(ROUND(Q210*Source!I887, 2)*1, 2)</f>
        <v>0</v>
      </c>
      <c r="S210">
        <f>SmtRes!AC801</f>
        <v>0</v>
      </c>
      <c r="T210">
        <f>ROUND(ROUND(Q210*Source!I887, 2)*SmtRes!AK801, 2)</f>
        <v>0</v>
      </c>
      <c r="U210">
        <f>SmtRes!X801</f>
        <v>-437906794</v>
      </c>
      <c r="V210">
        <v>703382810</v>
      </c>
      <c r="W210">
        <v>-765046760</v>
      </c>
      <c r="X210">
        <v>3</v>
      </c>
    </row>
    <row r="211" spans="1:24">
      <c r="A211">
        <v>20</v>
      </c>
      <c r="B211">
        <v>800</v>
      </c>
      <c r="C211">
        <v>3</v>
      </c>
      <c r="D211">
        <v>0</v>
      </c>
      <c r="E211">
        <f>SmtRes!AV800</f>
        <v>0</v>
      </c>
      <c r="F211" t="str">
        <f>SmtRes!I800</f>
        <v>01.1.01.09-0026</v>
      </c>
      <c r="G211" t="str">
        <f>SmtRes!K800</f>
        <v>Шнур асбестовый общего назначения марки ШАОН диаметром 8-10 мм</v>
      </c>
      <c r="H211" t="str">
        <f>SmtRes!O800</f>
        <v>т</v>
      </c>
      <c r="I211">
        <f>SmtRes!Y800*Source!I887</f>
        <v>8.9999999999999998E-4</v>
      </c>
      <c r="J211">
        <f>SmtRes!AO800</f>
        <v>1</v>
      </c>
      <c r="K211">
        <f>SmtRes!AE800</f>
        <v>26499</v>
      </c>
      <c r="L211">
        <f>SmtRes!DB800</f>
        <v>7.95</v>
      </c>
      <c r="M211">
        <f>ROUND(ROUND(L211*Source!I887, 2)*1, 2)</f>
        <v>23.85</v>
      </c>
      <c r="N211">
        <f>SmtRes!AA800</f>
        <v>26499</v>
      </c>
      <c r="O211">
        <f>ROUND(ROUND(L211*Source!I887, 2)*SmtRes!DA800, 2)</f>
        <v>23.85</v>
      </c>
      <c r="P211">
        <f>SmtRes!AG800</f>
        <v>0</v>
      </c>
      <c r="Q211">
        <f>SmtRes!DC800</f>
        <v>0</v>
      </c>
      <c r="R211">
        <f>ROUND(ROUND(Q211*Source!I887, 2)*1, 2)</f>
        <v>0</v>
      </c>
      <c r="S211">
        <f>SmtRes!AC800</f>
        <v>0</v>
      </c>
      <c r="T211">
        <f>ROUND(ROUND(Q211*Source!I887, 2)*SmtRes!AK800, 2)</f>
        <v>0</v>
      </c>
      <c r="U211">
        <f>SmtRes!X800</f>
        <v>731670393</v>
      </c>
      <c r="V211">
        <v>-1388823807</v>
      </c>
      <c r="W211">
        <v>732171730</v>
      </c>
      <c r="X211">
        <v>3</v>
      </c>
    </row>
    <row r="212" spans="1:24">
      <c r="A212">
        <f>Source!A889</f>
        <v>17</v>
      </c>
      <c r="B212">
        <v>889</v>
      </c>
      <c r="C212">
        <v>3</v>
      </c>
      <c r="D212">
        <f>Source!BI889</f>
        <v>1</v>
      </c>
      <c r="E212">
        <f>Source!FS889</f>
        <v>0</v>
      </c>
      <c r="F212" t="str">
        <f>Source!F889</f>
        <v>08.1.03.04-0001</v>
      </c>
      <c r="G212" t="str">
        <f>Source!G889</f>
        <v>Блочки</v>
      </c>
      <c r="H212" t="str">
        <f>Source!H889</f>
        <v>10 шт.</v>
      </c>
      <c r="I212">
        <f>Source!I889</f>
        <v>0.6</v>
      </c>
      <c r="J212">
        <v>1</v>
      </c>
      <c r="K212">
        <f>Source!AC889</f>
        <v>228</v>
      </c>
      <c r="M212">
        <f>ROUND(K212*I212, 2)</f>
        <v>136.80000000000001</v>
      </c>
      <c r="N212">
        <f>Source!AC889*IF(Source!BC889&lt;&gt; 0, Source!BC889, 1)</f>
        <v>228</v>
      </c>
      <c r="O212">
        <f>ROUND(N212*I212, 2)</f>
        <v>136.80000000000001</v>
      </c>
      <c r="P212">
        <f>Source!AE889</f>
        <v>0</v>
      </c>
      <c r="R212">
        <f>ROUND(P212*I212, 2)</f>
        <v>0</v>
      </c>
      <c r="S212">
        <f>Source!AE889*IF(Source!BS889&lt;&gt; 0, Source!BS889, 1)</f>
        <v>0</v>
      </c>
      <c r="T212">
        <f>ROUND(S212*I212, 2)</f>
        <v>0</v>
      </c>
      <c r="U212">
        <f>Source!GF889</f>
        <v>-362110086</v>
      </c>
      <c r="V212">
        <v>1900422582</v>
      </c>
      <c r="W212">
        <v>-882872068</v>
      </c>
      <c r="X212">
        <v>3</v>
      </c>
    </row>
    <row r="213" spans="1:24">
      <c r="A213">
        <f>Source!A891</f>
        <v>17</v>
      </c>
      <c r="B213">
        <v>891</v>
      </c>
      <c r="C213">
        <v>3</v>
      </c>
      <c r="D213">
        <f>Source!BI891</f>
        <v>2</v>
      </c>
      <c r="E213">
        <f>Source!FS891</f>
        <v>0</v>
      </c>
      <c r="F213" t="str">
        <f>Source!F891</f>
        <v>20.1.02.19-0015</v>
      </c>
      <c r="G213" t="str">
        <f>Source!G891</f>
        <v>Трос стальной</v>
      </c>
      <c r="H213" t="str">
        <f>Source!H891</f>
        <v>м</v>
      </c>
      <c r="I213">
        <f>Source!I891</f>
        <v>27.9</v>
      </c>
      <c r="J213">
        <v>1</v>
      </c>
      <c r="K213">
        <f>Source!AC891</f>
        <v>12.03</v>
      </c>
      <c r="M213">
        <f>ROUND(K213*I213, 2)</f>
        <v>335.64</v>
      </c>
      <c r="N213">
        <f>Source!AC891*IF(Source!BC891&lt;&gt; 0, Source!BC891, 1)</f>
        <v>12.03</v>
      </c>
      <c r="O213">
        <f>ROUND(N213*I213, 2)</f>
        <v>335.64</v>
      </c>
      <c r="P213">
        <f>Source!AE891</f>
        <v>0</v>
      </c>
      <c r="R213">
        <f>ROUND(P213*I213, 2)</f>
        <v>0</v>
      </c>
      <c r="S213">
        <f>Source!AE891*IF(Source!BS891&lt;&gt; 0, Source!BS891, 1)</f>
        <v>0</v>
      </c>
      <c r="T213">
        <f>ROUND(S213*I213, 2)</f>
        <v>0</v>
      </c>
      <c r="U213">
        <f>Source!GF891</f>
        <v>1404028807</v>
      </c>
      <c r="V213">
        <v>184943754</v>
      </c>
      <c r="W213">
        <v>-240123193</v>
      </c>
      <c r="X213">
        <v>3</v>
      </c>
    </row>
    <row r="214" spans="1:24">
      <c r="A214">
        <v>20</v>
      </c>
      <c r="B214">
        <v>821</v>
      </c>
      <c r="C214">
        <v>3</v>
      </c>
      <c r="D214">
        <v>0</v>
      </c>
      <c r="E214">
        <f>SmtRes!AV821</f>
        <v>0</v>
      </c>
      <c r="F214" t="str">
        <f>SmtRes!I821</f>
        <v>14.4.03.03-0102</v>
      </c>
      <c r="G214" t="str">
        <f>SmtRes!K821</f>
        <v>Лак БТ-577</v>
      </c>
      <c r="H214" t="str">
        <f>SmtRes!O821</f>
        <v>т</v>
      </c>
      <c r="I214">
        <f>SmtRes!Y821*Source!I897</f>
        <v>7.3079999999999998E-4</v>
      </c>
      <c r="J214">
        <f>SmtRes!AO821</f>
        <v>1</v>
      </c>
      <c r="K214">
        <f>SmtRes!AE821</f>
        <v>9550.01</v>
      </c>
      <c r="L214">
        <f>SmtRes!DB821</f>
        <v>12.03</v>
      </c>
      <c r="M214">
        <f>ROUND(ROUND(L214*Source!I897, 2)*1, 2)</f>
        <v>6.98</v>
      </c>
      <c r="N214">
        <f>SmtRes!AA821</f>
        <v>9550.01</v>
      </c>
      <c r="O214">
        <f>ROUND(ROUND(L214*Source!I897, 2)*SmtRes!DA821, 2)</f>
        <v>6.98</v>
      </c>
      <c r="P214">
        <f>SmtRes!AG821</f>
        <v>0</v>
      </c>
      <c r="Q214">
        <f>SmtRes!DC821</f>
        <v>0</v>
      </c>
      <c r="R214">
        <f>ROUND(ROUND(Q214*Source!I897, 2)*1, 2)</f>
        <v>0</v>
      </c>
      <c r="S214">
        <f>SmtRes!AC821</f>
        <v>0</v>
      </c>
      <c r="T214">
        <f>ROUND(ROUND(Q214*Source!I897, 2)*SmtRes!AK821, 2)</f>
        <v>0</v>
      </c>
      <c r="U214">
        <f>SmtRes!X821</f>
        <v>654489916</v>
      </c>
      <c r="V214">
        <v>-919932728</v>
      </c>
      <c r="W214">
        <v>-1445358453</v>
      </c>
      <c r="X214">
        <v>3</v>
      </c>
    </row>
    <row r="215" spans="1:24">
      <c r="A215">
        <v>20</v>
      </c>
      <c r="B215">
        <v>820</v>
      </c>
      <c r="C215">
        <v>3</v>
      </c>
      <c r="D215">
        <v>0</v>
      </c>
      <c r="E215">
        <f>SmtRes!AV820</f>
        <v>0</v>
      </c>
      <c r="F215" t="str">
        <f>SmtRes!I820</f>
        <v>08.3.02.01-0041</v>
      </c>
      <c r="G215" t="str">
        <f>SmtRes!K820</f>
        <v>Лента стальная упаковочная, мягкая, нормальной точности 0,7х20-50 мм</v>
      </c>
      <c r="H215" t="str">
        <f>SmtRes!O820</f>
        <v>т</v>
      </c>
      <c r="I215">
        <f>SmtRes!Y820*Source!I897</f>
        <v>2.7434E-2</v>
      </c>
      <c r="J215">
        <f>SmtRes!AO820</f>
        <v>1</v>
      </c>
      <c r="K215">
        <f>SmtRes!AE820</f>
        <v>7590</v>
      </c>
      <c r="L215">
        <f>SmtRes!DB820</f>
        <v>359.01</v>
      </c>
      <c r="M215">
        <f>ROUND(ROUND(L215*Source!I897, 2)*1, 2)</f>
        <v>208.23</v>
      </c>
      <c r="N215">
        <f>SmtRes!AA820</f>
        <v>7590</v>
      </c>
      <c r="O215">
        <f>ROUND(ROUND(L215*Source!I897, 2)*SmtRes!DA820, 2)</f>
        <v>208.23</v>
      </c>
      <c r="P215">
        <f>SmtRes!AG820</f>
        <v>0</v>
      </c>
      <c r="Q215">
        <f>SmtRes!DC820</f>
        <v>0</v>
      </c>
      <c r="R215">
        <f>ROUND(ROUND(Q215*Source!I897, 2)*1, 2)</f>
        <v>0</v>
      </c>
      <c r="S215">
        <f>SmtRes!AC820</f>
        <v>0</v>
      </c>
      <c r="T215">
        <f>ROUND(ROUND(Q215*Source!I897, 2)*SmtRes!AK820, 2)</f>
        <v>0</v>
      </c>
      <c r="U215">
        <f>SmtRes!X820</f>
        <v>532254978</v>
      </c>
      <c r="V215">
        <v>303468376</v>
      </c>
      <c r="W215">
        <v>750974966</v>
      </c>
      <c r="X215">
        <v>3</v>
      </c>
    </row>
    <row r="216" spans="1:24">
      <c r="A216">
        <v>20</v>
      </c>
      <c r="B216">
        <v>819</v>
      </c>
      <c r="C216">
        <v>3</v>
      </c>
      <c r="D216">
        <v>0</v>
      </c>
      <c r="E216">
        <f>SmtRes!AV819</f>
        <v>0</v>
      </c>
      <c r="F216" t="str">
        <f>SmtRes!I819</f>
        <v>01.2.03.03-0107</v>
      </c>
      <c r="G216" t="str">
        <f>SmtRes!K819</f>
        <v>Мастика клеящая морозостойкая битумно-масляная МБ-50</v>
      </c>
      <c r="H216" t="str">
        <f>SmtRes!O819</f>
        <v>т</v>
      </c>
      <c r="I216">
        <f>SmtRes!Y819*Source!I897</f>
        <v>1.7399999999999999E-2</v>
      </c>
      <c r="J216">
        <f>SmtRes!AO819</f>
        <v>1</v>
      </c>
      <c r="K216">
        <f>SmtRes!AE819</f>
        <v>3960</v>
      </c>
      <c r="L216">
        <f>SmtRes!DB819</f>
        <v>118.8</v>
      </c>
      <c r="M216">
        <f>ROUND(ROUND(L216*Source!I897, 2)*1, 2)</f>
        <v>68.900000000000006</v>
      </c>
      <c r="N216">
        <f>SmtRes!AA819</f>
        <v>3960</v>
      </c>
      <c r="O216">
        <f>ROUND(ROUND(L216*Source!I897, 2)*SmtRes!DA819, 2)</f>
        <v>68.900000000000006</v>
      </c>
      <c r="P216">
        <f>SmtRes!AG819</f>
        <v>0</v>
      </c>
      <c r="Q216">
        <f>SmtRes!DC819</f>
        <v>0</v>
      </c>
      <c r="R216">
        <f>ROUND(ROUND(Q216*Source!I897, 2)*1, 2)</f>
        <v>0</v>
      </c>
      <c r="S216">
        <f>SmtRes!AC819</f>
        <v>0</v>
      </c>
      <c r="T216">
        <f>ROUND(ROUND(Q216*Source!I897, 2)*SmtRes!AK819, 2)</f>
        <v>0</v>
      </c>
      <c r="U216">
        <f>SmtRes!X819</f>
        <v>136000979</v>
      </c>
      <c r="V216">
        <v>-2104290413</v>
      </c>
      <c r="W216">
        <v>862612426</v>
      </c>
      <c r="X216">
        <v>3</v>
      </c>
    </row>
    <row r="217" spans="1:24">
      <c r="A217">
        <v>20</v>
      </c>
      <c r="B217">
        <v>818</v>
      </c>
      <c r="C217">
        <v>3</v>
      </c>
      <c r="D217">
        <v>0</v>
      </c>
      <c r="E217">
        <f>SmtRes!AV818</f>
        <v>0</v>
      </c>
      <c r="F217" t="str">
        <f>SmtRes!I818</f>
        <v>01.2.01.02-0031</v>
      </c>
      <c r="G217" t="str">
        <f>SmtRes!K818</f>
        <v>Битумы нефтяные строительные изоляционные БНИ-IV-3, БНИ- IV, БНИ-V</v>
      </c>
      <c r="H217" t="str">
        <f>SmtRes!O818</f>
        <v>т</v>
      </c>
      <c r="I217">
        <f>SmtRes!Y818*Source!I897</f>
        <v>7.3079999999999994E-3</v>
      </c>
      <c r="J217">
        <f>SmtRes!AO818</f>
        <v>1</v>
      </c>
      <c r="K217">
        <f>SmtRes!AE818</f>
        <v>1412.5</v>
      </c>
      <c r="L217">
        <f>SmtRes!DB818</f>
        <v>17.8</v>
      </c>
      <c r="M217">
        <f>ROUND(ROUND(L217*Source!I897, 2)*1, 2)</f>
        <v>10.32</v>
      </c>
      <c r="N217">
        <f>SmtRes!AA818</f>
        <v>1412.5</v>
      </c>
      <c r="O217">
        <f>ROUND(ROUND(L217*Source!I897, 2)*SmtRes!DA818, 2)</f>
        <v>10.32</v>
      </c>
      <c r="P217">
        <f>SmtRes!AG818</f>
        <v>0</v>
      </c>
      <c r="Q217">
        <f>SmtRes!DC818</f>
        <v>0</v>
      </c>
      <c r="R217">
        <f>ROUND(ROUND(Q217*Source!I897, 2)*1, 2)</f>
        <v>0</v>
      </c>
      <c r="S217">
        <f>SmtRes!AC818</f>
        <v>0</v>
      </c>
      <c r="T217">
        <f>ROUND(ROUND(Q217*Source!I897, 2)*SmtRes!AK818, 2)</f>
        <v>0</v>
      </c>
      <c r="U217">
        <f>SmtRes!X818</f>
        <v>1554699552</v>
      </c>
      <c r="V217">
        <v>-2117539159</v>
      </c>
      <c r="W217">
        <v>2123959128</v>
      </c>
      <c r="X217">
        <v>3</v>
      </c>
    </row>
    <row r="218" spans="1:24">
      <c r="A218">
        <f>Source!A899</f>
        <v>17</v>
      </c>
      <c r="B218">
        <v>899</v>
      </c>
      <c r="C218">
        <v>3</v>
      </c>
      <c r="D218">
        <f>Source!BI899</f>
        <v>1</v>
      </c>
      <c r="E218">
        <f>Source!FS899</f>
        <v>0</v>
      </c>
      <c r="F218" t="str">
        <f>Source!F899</f>
        <v>12.2.04.07-0012</v>
      </c>
      <c r="G218" t="str">
        <f>Source!G899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218" t="str">
        <f>Source!H899</f>
        <v>м3</v>
      </c>
      <c r="I218">
        <f>Source!I899</f>
        <v>2.6680000000000001</v>
      </c>
      <c r="J218">
        <v>1</v>
      </c>
      <c r="K218">
        <f>Source!AC899</f>
        <v>2222.0300000000002</v>
      </c>
      <c r="M218">
        <f>ROUND(K218*I218, 2)</f>
        <v>5928.38</v>
      </c>
      <c r="N218">
        <f>Source!AC899*IF(Source!BC899&lt;&gt; 0, Source!BC899, 1)</f>
        <v>2222.0300000000002</v>
      </c>
      <c r="O218">
        <f>ROUND(N218*I218, 2)</f>
        <v>5928.38</v>
      </c>
      <c r="P218">
        <f>Source!AE899</f>
        <v>0</v>
      </c>
      <c r="R218">
        <f>ROUND(P218*I218, 2)</f>
        <v>0</v>
      </c>
      <c r="S218">
        <f>Source!AE899*IF(Source!BS899&lt;&gt; 0, Source!BS899, 1)</f>
        <v>0</v>
      </c>
      <c r="T218">
        <f>ROUND(S218*I218, 2)</f>
        <v>0</v>
      </c>
      <c r="U218">
        <f>Source!GF899</f>
        <v>2051966677</v>
      </c>
      <c r="V218">
        <v>1568902554</v>
      </c>
      <c r="W218">
        <v>-2111212406</v>
      </c>
      <c r="X218">
        <v>3</v>
      </c>
    </row>
    <row r="219" spans="1:24">
      <c r="A219">
        <v>20</v>
      </c>
      <c r="B219">
        <v>841</v>
      </c>
      <c r="C219">
        <v>3</v>
      </c>
      <c r="D219">
        <v>0</v>
      </c>
      <c r="E219">
        <f>SmtRes!AV841</f>
        <v>0</v>
      </c>
      <c r="F219" t="str">
        <f>SmtRes!I841</f>
        <v>01.7.19.04-0031</v>
      </c>
      <c r="G219" t="str">
        <f>SmtRes!K841</f>
        <v>Прокладки резиновые (пластина техническая прессованная)</v>
      </c>
      <c r="H219" t="str">
        <f>SmtRes!O841</f>
        <v>кг</v>
      </c>
      <c r="I219">
        <f>SmtRes!Y841*Source!I901</f>
        <v>2.9087999999999998</v>
      </c>
      <c r="J219">
        <f>SmtRes!AO841</f>
        <v>1</v>
      </c>
      <c r="K219">
        <f>SmtRes!AE841</f>
        <v>23.09</v>
      </c>
      <c r="L219">
        <f>SmtRes!DB841</f>
        <v>209.89</v>
      </c>
      <c r="M219">
        <f>ROUND(ROUND(L219*Source!I901, 2)*1, 2)</f>
        <v>67.16</v>
      </c>
      <c r="N219">
        <f>SmtRes!AA841</f>
        <v>23.09</v>
      </c>
      <c r="O219">
        <f>ROUND(ROUND(L219*Source!I901, 2)*SmtRes!DA841, 2)</f>
        <v>67.16</v>
      </c>
      <c r="P219">
        <f>SmtRes!AG841</f>
        <v>0</v>
      </c>
      <c r="Q219">
        <f>SmtRes!DC841</f>
        <v>0</v>
      </c>
      <c r="R219">
        <f>ROUND(ROUND(Q219*Source!I901, 2)*1, 2)</f>
        <v>0</v>
      </c>
      <c r="S219">
        <f>SmtRes!AC841</f>
        <v>0</v>
      </c>
      <c r="T219">
        <f>ROUND(ROUND(Q219*Source!I901, 2)*SmtRes!AK841, 2)</f>
        <v>0</v>
      </c>
      <c r="U219">
        <f>SmtRes!X841</f>
        <v>-731615568</v>
      </c>
      <c r="V219">
        <v>650327051</v>
      </c>
      <c r="W219">
        <v>967136855</v>
      </c>
      <c r="X219">
        <v>3</v>
      </c>
    </row>
    <row r="220" spans="1:24">
      <c r="A220">
        <v>20</v>
      </c>
      <c r="B220">
        <v>840</v>
      </c>
      <c r="C220">
        <v>3</v>
      </c>
      <c r="D220">
        <v>0</v>
      </c>
      <c r="E220">
        <f>SmtRes!AV840</f>
        <v>0</v>
      </c>
      <c r="F220" t="str">
        <f>SmtRes!I840</f>
        <v>01.7.15.03-0041</v>
      </c>
      <c r="G220" t="str">
        <f>SmtRes!K840</f>
        <v>Болты с гайками и шайбами строительные</v>
      </c>
      <c r="H220" t="str">
        <f>SmtRes!O840</f>
        <v>т</v>
      </c>
      <c r="I220">
        <f>SmtRes!Y840*Source!I901</f>
        <v>1.92E-3</v>
      </c>
      <c r="J220">
        <f>SmtRes!AO840</f>
        <v>1</v>
      </c>
      <c r="K220">
        <f>SmtRes!AE840</f>
        <v>9040.01</v>
      </c>
      <c r="L220">
        <f>SmtRes!DB840</f>
        <v>54.24</v>
      </c>
      <c r="M220">
        <f>ROUND(ROUND(L220*Source!I901, 2)*1, 2)</f>
        <v>17.36</v>
      </c>
      <c r="N220">
        <f>SmtRes!AA840</f>
        <v>9040.01</v>
      </c>
      <c r="O220">
        <f>ROUND(ROUND(L220*Source!I901, 2)*SmtRes!DA840, 2)</f>
        <v>17.36</v>
      </c>
      <c r="P220">
        <f>SmtRes!AG840</f>
        <v>0</v>
      </c>
      <c r="Q220">
        <f>SmtRes!DC840</f>
        <v>0</v>
      </c>
      <c r="R220">
        <f>ROUND(ROUND(Q220*Source!I901, 2)*1, 2)</f>
        <v>0</v>
      </c>
      <c r="S220">
        <f>SmtRes!AC840</f>
        <v>0</v>
      </c>
      <c r="T220">
        <f>ROUND(ROUND(Q220*Source!I901, 2)*SmtRes!AK840, 2)</f>
        <v>0</v>
      </c>
      <c r="U220">
        <f>SmtRes!X840</f>
        <v>-437906794</v>
      </c>
      <c r="V220">
        <v>703382810</v>
      </c>
      <c r="W220">
        <v>-765046760</v>
      </c>
      <c r="X220">
        <v>3</v>
      </c>
    </row>
    <row r="221" spans="1:24">
      <c r="A221">
        <v>20</v>
      </c>
      <c r="B221">
        <v>839</v>
      </c>
      <c r="C221">
        <v>3</v>
      </c>
      <c r="D221">
        <v>0</v>
      </c>
      <c r="E221">
        <f>SmtRes!AV839</f>
        <v>0</v>
      </c>
      <c r="F221" t="str">
        <f>SmtRes!I839</f>
        <v>01.7.11.07-0045</v>
      </c>
      <c r="G221" t="str">
        <f>SmtRes!K839</f>
        <v>Электроды диаметром 5 мм Э42А</v>
      </c>
      <c r="H221" t="str">
        <f>SmtRes!O839</f>
        <v>т</v>
      </c>
      <c r="I221">
        <f>SmtRes!Y839*Source!I901</f>
        <v>1.0560000000000001E-4</v>
      </c>
      <c r="J221">
        <f>SmtRes!AO839</f>
        <v>1</v>
      </c>
      <c r="K221">
        <f>SmtRes!AE839</f>
        <v>10362</v>
      </c>
      <c r="L221">
        <f>SmtRes!DB839</f>
        <v>3.42</v>
      </c>
      <c r="M221">
        <f>ROUND(ROUND(L221*Source!I901, 2)*1, 2)</f>
        <v>1.0900000000000001</v>
      </c>
      <c r="N221">
        <f>SmtRes!AA839</f>
        <v>10362</v>
      </c>
      <c r="O221">
        <f>ROUND(ROUND(L221*Source!I901, 2)*SmtRes!DA839, 2)</f>
        <v>1.0900000000000001</v>
      </c>
      <c r="P221">
        <f>SmtRes!AG839</f>
        <v>0</v>
      </c>
      <c r="Q221">
        <f>SmtRes!DC839</f>
        <v>0</v>
      </c>
      <c r="R221">
        <f>ROUND(ROUND(Q221*Source!I901, 2)*1, 2)</f>
        <v>0</v>
      </c>
      <c r="S221">
        <f>SmtRes!AC839</f>
        <v>0</v>
      </c>
      <c r="T221">
        <f>ROUND(ROUND(Q221*Source!I901, 2)*SmtRes!AK839, 2)</f>
        <v>0</v>
      </c>
      <c r="U221">
        <f>SmtRes!X839</f>
        <v>-1068056325</v>
      </c>
      <c r="V221">
        <v>-2032568227</v>
      </c>
      <c r="W221">
        <v>1948519429</v>
      </c>
      <c r="X221">
        <v>3</v>
      </c>
    </row>
    <row r="222" spans="1:24">
      <c r="A222">
        <v>20</v>
      </c>
      <c r="B222">
        <v>838</v>
      </c>
      <c r="C222">
        <v>3</v>
      </c>
      <c r="D222">
        <v>0</v>
      </c>
      <c r="E222">
        <f>SmtRes!AV838</f>
        <v>0</v>
      </c>
      <c r="F222" t="str">
        <f>SmtRes!I838</f>
        <v>01.7.06.03-0023</v>
      </c>
      <c r="G222" t="str">
        <f>SmtRes!K838</f>
        <v>Лента полиэтиленовая с липким слоем марка А</v>
      </c>
      <c r="H222" t="str">
        <f>SmtRes!O838</f>
        <v>кг</v>
      </c>
      <c r="I222">
        <f>SmtRes!Y838*Source!I901</f>
        <v>2.544</v>
      </c>
      <c r="J222">
        <f>SmtRes!AO838</f>
        <v>1</v>
      </c>
      <c r="K222">
        <f>SmtRes!AE838</f>
        <v>39.020000000000003</v>
      </c>
      <c r="L222">
        <f>SmtRes!DB838</f>
        <v>310.20999999999998</v>
      </c>
      <c r="M222">
        <f>ROUND(ROUND(L222*Source!I901, 2)*1, 2)</f>
        <v>99.27</v>
      </c>
      <c r="N222">
        <f>SmtRes!AA838</f>
        <v>39.020000000000003</v>
      </c>
      <c r="O222">
        <f>ROUND(ROUND(L222*Source!I901, 2)*SmtRes!DA838, 2)</f>
        <v>99.27</v>
      </c>
      <c r="P222">
        <f>SmtRes!AG838</f>
        <v>0</v>
      </c>
      <c r="Q222">
        <f>SmtRes!DC838</f>
        <v>0</v>
      </c>
      <c r="R222">
        <f>ROUND(ROUND(Q222*Source!I901, 2)*1, 2)</f>
        <v>0</v>
      </c>
      <c r="S222">
        <f>SmtRes!AC838</f>
        <v>0</v>
      </c>
      <c r="T222">
        <f>ROUND(ROUND(Q222*Source!I901, 2)*SmtRes!AK838, 2)</f>
        <v>0</v>
      </c>
      <c r="U222">
        <f>SmtRes!X838</f>
        <v>1730218770</v>
      </c>
      <c r="V222">
        <v>-908515155</v>
      </c>
      <c r="W222">
        <v>-1891075164</v>
      </c>
      <c r="X222">
        <v>3</v>
      </c>
    </row>
    <row r="223" spans="1:24">
      <c r="A223">
        <f>Source!A903</f>
        <v>17</v>
      </c>
      <c r="B223">
        <v>903</v>
      </c>
      <c r="C223">
        <v>3</v>
      </c>
      <c r="D223">
        <f>Source!BI903</f>
        <v>1</v>
      </c>
      <c r="E223">
        <f>Source!FS903</f>
        <v>0</v>
      </c>
      <c r="F223" t="str">
        <f>Source!F903</f>
        <v>19.1.01.03-0053</v>
      </c>
      <c r="G223" t="str">
        <f>Source!G903</f>
        <v>Воздуховоды из оцинкованной стали с шиной и уголками толщиной 1,0 мм, периметром 3200 мм</v>
      </c>
      <c r="H223" t="str">
        <f>Source!H903</f>
        <v>м2</v>
      </c>
      <c r="I223">
        <f>Source!I903</f>
        <v>32</v>
      </c>
      <c r="J223">
        <v>1</v>
      </c>
      <c r="K223">
        <f>Source!AC903</f>
        <v>170.81</v>
      </c>
      <c r="M223">
        <f>ROUND(K223*I223, 2)</f>
        <v>5465.92</v>
      </c>
      <c r="N223">
        <f>Source!AC903*IF(Source!BC903&lt;&gt; 0, Source!BC903, 1)</f>
        <v>170.81</v>
      </c>
      <c r="O223">
        <f>ROUND(N223*I223, 2)</f>
        <v>5465.92</v>
      </c>
      <c r="P223">
        <f>Source!AE903</f>
        <v>0</v>
      </c>
      <c r="R223">
        <f>ROUND(P223*I223, 2)</f>
        <v>0</v>
      </c>
      <c r="S223">
        <f>Source!AE903*IF(Source!BS903&lt;&gt; 0, Source!BS903, 1)</f>
        <v>0</v>
      </c>
      <c r="T223">
        <f>ROUND(S223*I223, 2)</f>
        <v>0</v>
      </c>
      <c r="U223">
        <f>Source!GF903</f>
        <v>1640464788</v>
      </c>
      <c r="V223">
        <v>1684028843</v>
      </c>
      <c r="W223">
        <v>-681473282</v>
      </c>
      <c r="X223">
        <v>3</v>
      </c>
    </row>
    <row r="224" spans="1:24">
      <c r="A224">
        <v>20</v>
      </c>
      <c r="B224">
        <v>863</v>
      </c>
      <c r="C224">
        <v>3</v>
      </c>
      <c r="D224">
        <v>0</v>
      </c>
      <c r="E224">
        <f>SmtRes!AV863</f>
        <v>0</v>
      </c>
      <c r="F224" t="str">
        <f>SmtRes!I863</f>
        <v>01.7.19.04-0031</v>
      </c>
      <c r="G224" t="str">
        <f>SmtRes!K863</f>
        <v>Прокладки резиновые (пластина техническая прессованная)</v>
      </c>
      <c r="H224" t="str">
        <f>SmtRes!O863</f>
        <v>кг</v>
      </c>
      <c r="I224">
        <f>SmtRes!Y863*Source!I905</f>
        <v>0.71927352</v>
      </c>
      <c r="J224">
        <f>SmtRes!AO863</f>
        <v>1</v>
      </c>
      <c r="K224">
        <f>SmtRes!AE863</f>
        <v>23.09</v>
      </c>
      <c r="L224">
        <f>SmtRes!DB863</f>
        <v>209.89</v>
      </c>
      <c r="M224">
        <f>ROUND(ROUND(L224*Source!I905, 2)*1, 2)</f>
        <v>16.61</v>
      </c>
      <c r="N224">
        <f>SmtRes!AA863</f>
        <v>23.09</v>
      </c>
      <c r="O224">
        <f>ROUND(ROUND(L224*Source!I905, 2)*SmtRes!DA863, 2)</f>
        <v>16.61</v>
      </c>
      <c r="P224">
        <f>SmtRes!AG863</f>
        <v>0</v>
      </c>
      <c r="Q224">
        <f>SmtRes!DC863</f>
        <v>0</v>
      </c>
      <c r="R224">
        <f>ROUND(ROUND(Q224*Source!I905, 2)*1, 2)</f>
        <v>0</v>
      </c>
      <c r="S224">
        <f>SmtRes!AC863</f>
        <v>0</v>
      </c>
      <c r="T224">
        <f>ROUND(ROUND(Q224*Source!I905, 2)*SmtRes!AK863, 2)</f>
        <v>0</v>
      </c>
      <c r="U224">
        <f>SmtRes!X863</f>
        <v>-731615568</v>
      </c>
      <c r="V224">
        <v>650327051</v>
      </c>
      <c r="W224">
        <v>967136855</v>
      </c>
      <c r="X224">
        <v>3</v>
      </c>
    </row>
    <row r="225" spans="1:24">
      <c r="A225">
        <v>20</v>
      </c>
      <c r="B225">
        <v>862</v>
      </c>
      <c r="C225">
        <v>3</v>
      </c>
      <c r="D225">
        <v>0</v>
      </c>
      <c r="E225">
        <f>SmtRes!AV862</f>
        <v>0</v>
      </c>
      <c r="F225" t="str">
        <f>SmtRes!I862</f>
        <v>01.7.15.03-0041</v>
      </c>
      <c r="G225" t="str">
        <f>SmtRes!K862</f>
        <v>Болты с гайками и шайбами строительные</v>
      </c>
      <c r="H225" t="str">
        <f>SmtRes!O862</f>
        <v>т</v>
      </c>
      <c r="I225">
        <f>SmtRes!Y862*Source!I905</f>
        <v>4.7476800000000003E-4</v>
      </c>
      <c r="J225">
        <f>SmtRes!AO862</f>
        <v>1</v>
      </c>
      <c r="K225">
        <f>SmtRes!AE862</f>
        <v>9040.01</v>
      </c>
      <c r="L225">
        <f>SmtRes!DB862</f>
        <v>54.24</v>
      </c>
      <c r="M225">
        <f>ROUND(ROUND(L225*Source!I905, 2)*1, 2)</f>
        <v>4.29</v>
      </c>
      <c r="N225">
        <f>SmtRes!AA862</f>
        <v>9040.01</v>
      </c>
      <c r="O225">
        <f>ROUND(ROUND(L225*Source!I905, 2)*SmtRes!DA862, 2)</f>
        <v>4.29</v>
      </c>
      <c r="P225">
        <f>SmtRes!AG862</f>
        <v>0</v>
      </c>
      <c r="Q225">
        <f>SmtRes!DC862</f>
        <v>0</v>
      </c>
      <c r="R225">
        <f>ROUND(ROUND(Q225*Source!I905, 2)*1, 2)</f>
        <v>0</v>
      </c>
      <c r="S225">
        <f>SmtRes!AC862</f>
        <v>0</v>
      </c>
      <c r="T225">
        <f>ROUND(ROUND(Q225*Source!I905, 2)*SmtRes!AK862, 2)</f>
        <v>0</v>
      </c>
      <c r="U225">
        <f>SmtRes!X862</f>
        <v>-437906794</v>
      </c>
      <c r="V225">
        <v>703382810</v>
      </c>
      <c r="W225">
        <v>-765046760</v>
      </c>
      <c r="X225">
        <v>3</v>
      </c>
    </row>
    <row r="226" spans="1:24">
      <c r="A226">
        <v>20</v>
      </c>
      <c r="B226">
        <v>861</v>
      </c>
      <c r="C226">
        <v>3</v>
      </c>
      <c r="D226">
        <v>0</v>
      </c>
      <c r="E226">
        <f>SmtRes!AV861</f>
        <v>0</v>
      </c>
      <c r="F226" t="str">
        <f>SmtRes!I861</f>
        <v>01.7.11.07-0045</v>
      </c>
      <c r="G226" t="str">
        <f>SmtRes!K861</f>
        <v>Электроды диаметром 5 мм Э42А</v>
      </c>
      <c r="H226" t="str">
        <f>SmtRes!O861</f>
        <v>т</v>
      </c>
      <c r="I226">
        <f>SmtRes!Y861*Source!I905</f>
        <v>2.611224E-5</v>
      </c>
      <c r="J226">
        <f>SmtRes!AO861</f>
        <v>1</v>
      </c>
      <c r="K226">
        <f>SmtRes!AE861</f>
        <v>10362</v>
      </c>
      <c r="L226">
        <f>SmtRes!DB861</f>
        <v>3.42</v>
      </c>
      <c r="M226">
        <f>ROUND(ROUND(L226*Source!I905, 2)*1, 2)</f>
        <v>0.27</v>
      </c>
      <c r="N226">
        <f>SmtRes!AA861</f>
        <v>10362</v>
      </c>
      <c r="O226">
        <f>ROUND(ROUND(L226*Source!I905, 2)*SmtRes!DA861, 2)</f>
        <v>0.27</v>
      </c>
      <c r="P226">
        <f>SmtRes!AG861</f>
        <v>0</v>
      </c>
      <c r="Q226">
        <f>SmtRes!DC861</f>
        <v>0</v>
      </c>
      <c r="R226">
        <f>ROUND(ROUND(Q226*Source!I905, 2)*1, 2)</f>
        <v>0</v>
      </c>
      <c r="S226">
        <f>SmtRes!AC861</f>
        <v>0</v>
      </c>
      <c r="T226">
        <f>ROUND(ROUND(Q226*Source!I905, 2)*SmtRes!AK861, 2)</f>
        <v>0</v>
      </c>
      <c r="U226">
        <f>SmtRes!X861</f>
        <v>-1068056325</v>
      </c>
      <c r="V226">
        <v>-2032568227</v>
      </c>
      <c r="W226">
        <v>1948519429</v>
      </c>
      <c r="X226">
        <v>3</v>
      </c>
    </row>
    <row r="227" spans="1:24">
      <c r="A227">
        <v>20</v>
      </c>
      <c r="B227">
        <v>860</v>
      </c>
      <c r="C227">
        <v>3</v>
      </c>
      <c r="D227">
        <v>0</v>
      </c>
      <c r="E227">
        <f>SmtRes!AV860</f>
        <v>0</v>
      </c>
      <c r="F227" t="str">
        <f>SmtRes!I860</f>
        <v>01.7.06.03-0023</v>
      </c>
      <c r="G227" t="str">
        <f>SmtRes!K860</f>
        <v>Лента полиэтиленовая с липким слоем марка А</v>
      </c>
      <c r="H227" t="str">
        <f>SmtRes!O860</f>
        <v>кг</v>
      </c>
      <c r="I227">
        <f>SmtRes!Y860*Source!I905</f>
        <v>0.62906760000000006</v>
      </c>
      <c r="J227">
        <f>SmtRes!AO860</f>
        <v>1</v>
      </c>
      <c r="K227">
        <f>SmtRes!AE860</f>
        <v>39.020000000000003</v>
      </c>
      <c r="L227">
        <f>SmtRes!DB860</f>
        <v>310.20999999999998</v>
      </c>
      <c r="M227">
        <f>ROUND(ROUND(L227*Source!I905, 2)*1, 2)</f>
        <v>24.55</v>
      </c>
      <c r="N227">
        <f>SmtRes!AA860</f>
        <v>39.020000000000003</v>
      </c>
      <c r="O227">
        <f>ROUND(ROUND(L227*Source!I905, 2)*SmtRes!DA860, 2)</f>
        <v>24.55</v>
      </c>
      <c r="P227">
        <f>SmtRes!AG860</f>
        <v>0</v>
      </c>
      <c r="Q227">
        <f>SmtRes!DC860</f>
        <v>0</v>
      </c>
      <c r="R227">
        <f>ROUND(ROUND(Q227*Source!I905, 2)*1, 2)</f>
        <v>0</v>
      </c>
      <c r="S227">
        <f>SmtRes!AC860</f>
        <v>0</v>
      </c>
      <c r="T227">
        <f>ROUND(ROUND(Q227*Source!I905, 2)*SmtRes!AK860, 2)</f>
        <v>0</v>
      </c>
      <c r="U227">
        <f>SmtRes!X860</f>
        <v>1730218770</v>
      </c>
      <c r="V227">
        <v>-908515155</v>
      </c>
      <c r="W227">
        <v>-1891075164</v>
      </c>
      <c r="X227">
        <v>3</v>
      </c>
    </row>
    <row r="228" spans="1:24">
      <c r="A228">
        <f>Source!A907</f>
        <v>17</v>
      </c>
      <c r="B228">
        <v>907</v>
      </c>
      <c r="C228">
        <v>3</v>
      </c>
      <c r="D228">
        <f>Source!BI907</f>
        <v>1</v>
      </c>
      <c r="E228">
        <f>Source!FS907</f>
        <v>0</v>
      </c>
      <c r="F228" t="str">
        <f>Source!F907</f>
        <v>19.1.01.03-0082</v>
      </c>
      <c r="G228" t="str">
        <f>Source!G907</f>
        <v>Воздуховоды из оцинкованной стали толщиной 1,0 мм, диаметром до 1000 мм (прим.630 мм)</v>
      </c>
      <c r="H228" t="str">
        <f>Source!H907</f>
        <v>м2</v>
      </c>
      <c r="I228">
        <f>Source!I907</f>
        <v>7.9127999999999998</v>
      </c>
      <c r="J228">
        <v>1</v>
      </c>
      <c r="K228">
        <f>Source!AC907</f>
        <v>102.06</v>
      </c>
      <c r="M228">
        <f>ROUND(K228*I228, 2)</f>
        <v>807.58</v>
      </c>
      <c r="N228">
        <f>Source!AC907*IF(Source!BC907&lt;&gt; 0, Source!BC907, 1)</f>
        <v>102.06</v>
      </c>
      <c r="O228">
        <f>ROUND(N228*I228, 2)</f>
        <v>807.58</v>
      </c>
      <c r="P228">
        <f>Source!AE907</f>
        <v>0</v>
      </c>
      <c r="R228">
        <f>ROUND(P228*I228, 2)</f>
        <v>0</v>
      </c>
      <c r="S228">
        <f>Source!AE907*IF(Source!BS907&lt;&gt; 0, Source!BS907, 1)</f>
        <v>0</v>
      </c>
      <c r="T228">
        <f>ROUND(S228*I228, 2)</f>
        <v>0</v>
      </c>
      <c r="U228">
        <f>Source!GF907</f>
        <v>-4017567</v>
      </c>
      <c r="V228">
        <v>-1465263065</v>
      </c>
      <c r="W228">
        <v>-446325116</v>
      </c>
      <c r="X228">
        <v>3</v>
      </c>
    </row>
    <row r="229" spans="1:24">
      <c r="A229">
        <f>Source!A913</f>
        <v>17</v>
      </c>
      <c r="B229">
        <v>913</v>
      </c>
      <c r="C229">
        <v>3</v>
      </c>
      <c r="D229">
        <f>Source!BI913</f>
        <v>1</v>
      </c>
      <c r="E229">
        <f>Source!FS913</f>
        <v>0</v>
      </c>
      <c r="F229" t="str">
        <f>Source!F913</f>
        <v>19.1.01.07-0051</v>
      </c>
      <c r="G229" t="str">
        <f>Source!G913</f>
        <v>Врезка из оцинкованной стали, диаметром 800/600 мм (прим.1000/600)</v>
      </c>
      <c r="H229" t="str">
        <f>Source!H913</f>
        <v>шт.</v>
      </c>
      <c r="I229">
        <f>Source!I913</f>
        <v>2</v>
      </c>
      <c r="J229">
        <v>1</v>
      </c>
      <c r="K229">
        <f>Source!AC913</f>
        <v>89.3</v>
      </c>
      <c r="M229">
        <f>ROUND(K229*I229, 2)</f>
        <v>178.6</v>
      </c>
      <c r="N229">
        <f>Source!AC913*IF(Source!BC913&lt;&gt; 0, Source!BC913, 1)</f>
        <v>89.3</v>
      </c>
      <c r="O229">
        <f>ROUND(N229*I229, 2)</f>
        <v>178.6</v>
      </c>
      <c r="P229">
        <f>Source!AE913</f>
        <v>0</v>
      </c>
      <c r="R229">
        <f>ROUND(P229*I229, 2)</f>
        <v>0</v>
      </c>
      <c r="S229">
        <f>Source!AE913*IF(Source!BS913&lt;&gt; 0, Source!BS913, 1)</f>
        <v>0</v>
      </c>
      <c r="T229">
        <f>ROUND(S229*I229, 2)</f>
        <v>0</v>
      </c>
      <c r="U229">
        <f>Source!GF913</f>
        <v>-2107462875</v>
      </c>
      <c r="V229">
        <v>1961328613</v>
      </c>
      <c r="W229">
        <v>1376735011</v>
      </c>
      <c r="X229">
        <v>3</v>
      </c>
    </row>
    <row r="230" spans="1:24">
      <c r="A230">
        <f>Source!A946</f>
        <v>4</v>
      </c>
      <c r="B230">
        <v>946</v>
      </c>
      <c r="G230" t="str">
        <f>Source!G946</f>
        <v>17.Система ВД2(сетевые элементы)</v>
      </c>
    </row>
    <row r="231" spans="1:24">
      <c r="A231">
        <v>20</v>
      </c>
      <c r="B231">
        <v>883</v>
      </c>
      <c r="C231">
        <v>3</v>
      </c>
      <c r="D231">
        <v>0</v>
      </c>
      <c r="E231">
        <f>SmtRes!AV883</f>
        <v>0</v>
      </c>
      <c r="F231" t="str">
        <f>SmtRes!I883</f>
        <v>23.3.06.04-0008</v>
      </c>
      <c r="G231" t="str">
        <f>SmtRes!K883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231" t="str">
        <f>SmtRes!O883</f>
        <v>м</v>
      </c>
      <c r="I231">
        <f>SmtRes!Y883*Source!I950</f>
        <v>0.78</v>
      </c>
      <c r="J231">
        <f>SmtRes!AO883</f>
        <v>1</v>
      </c>
      <c r="K231">
        <f>SmtRes!AE883</f>
        <v>15.33</v>
      </c>
      <c r="L231">
        <f>SmtRes!DB883</f>
        <v>5.98</v>
      </c>
      <c r="M231">
        <f>ROUND(ROUND(L231*Source!I950, 2)*1, 2)</f>
        <v>11.96</v>
      </c>
      <c r="N231">
        <f>SmtRes!AA883</f>
        <v>15.33</v>
      </c>
      <c r="O231">
        <f>ROUND(ROUND(L231*Source!I950, 2)*SmtRes!DA883, 2)</f>
        <v>11.96</v>
      </c>
      <c r="P231">
        <f>SmtRes!AG883</f>
        <v>0</v>
      </c>
      <c r="Q231">
        <f>SmtRes!DC883</f>
        <v>0</v>
      </c>
      <c r="R231">
        <f>ROUND(ROUND(Q231*Source!I950, 2)*1, 2)</f>
        <v>0</v>
      </c>
      <c r="S231">
        <f>SmtRes!AC883</f>
        <v>0</v>
      </c>
      <c r="T231">
        <f>ROUND(ROUND(Q231*Source!I950, 2)*SmtRes!AK883, 2)</f>
        <v>0</v>
      </c>
      <c r="U231">
        <f>SmtRes!X883</f>
        <v>2069285701</v>
      </c>
      <c r="V231">
        <v>-1778933711</v>
      </c>
      <c r="W231">
        <v>-1876199671</v>
      </c>
      <c r="X231">
        <v>3</v>
      </c>
    </row>
    <row r="232" spans="1:24">
      <c r="A232">
        <v>20</v>
      </c>
      <c r="B232">
        <v>882</v>
      </c>
      <c r="C232">
        <v>3</v>
      </c>
      <c r="D232">
        <v>0</v>
      </c>
      <c r="E232">
        <f>SmtRes!AV882</f>
        <v>0</v>
      </c>
      <c r="F232" t="str">
        <f>SmtRes!I882</f>
        <v>01.7.19.04-0031</v>
      </c>
      <c r="G232" t="str">
        <f>SmtRes!K882</f>
        <v>Прокладки резиновые (пластина техническая прессованная)</v>
      </c>
      <c r="H232" t="str">
        <f>SmtRes!O882</f>
        <v>кг</v>
      </c>
      <c r="I232">
        <f>SmtRes!Y882*Source!I950</f>
        <v>0.86</v>
      </c>
      <c r="J232">
        <f>SmtRes!AO882</f>
        <v>1</v>
      </c>
      <c r="K232">
        <f>SmtRes!AE882</f>
        <v>23.09</v>
      </c>
      <c r="L232">
        <f>SmtRes!DB882</f>
        <v>9.93</v>
      </c>
      <c r="M232">
        <f>ROUND(ROUND(L232*Source!I950, 2)*1, 2)</f>
        <v>19.86</v>
      </c>
      <c r="N232">
        <f>SmtRes!AA882</f>
        <v>23.09</v>
      </c>
      <c r="O232">
        <f>ROUND(ROUND(L232*Source!I950, 2)*SmtRes!DA882, 2)</f>
        <v>19.86</v>
      </c>
      <c r="P232">
        <f>SmtRes!AG882</f>
        <v>0</v>
      </c>
      <c r="Q232">
        <f>SmtRes!DC882</f>
        <v>0</v>
      </c>
      <c r="R232">
        <f>ROUND(ROUND(Q232*Source!I950, 2)*1, 2)</f>
        <v>0</v>
      </c>
      <c r="S232">
        <f>SmtRes!AC882</f>
        <v>0</v>
      </c>
      <c r="T232">
        <f>ROUND(ROUND(Q232*Source!I950, 2)*SmtRes!AK882, 2)</f>
        <v>0</v>
      </c>
      <c r="U232">
        <f>SmtRes!X882</f>
        <v>-731615568</v>
      </c>
      <c r="V232">
        <v>650327051</v>
      </c>
      <c r="W232">
        <v>967136855</v>
      </c>
      <c r="X232">
        <v>3</v>
      </c>
    </row>
    <row r="233" spans="1:24">
      <c r="A233">
        <v>20</v>
      </c>
      <c r="B233">
        <v>881</v>
      </c>
      <c r="C233">
        <v>3</v>
      </c>
      <c r="D233">
        <v>0</v>
      </c>
      <c r="E233">
        <f>SmtRes!AV881</f>
        <v>0</v>
      </c>
      <c r="F233" t="str">
        <f>SmtRes!I881</f>
        <v>01.7.15.03-0041</v>
      </c>
      <c r="G233" t="str">
        <f>SmtRes!K881</f>
        <v>Болты с гайками и шайбами строительные</v>
      </c>
      <c r="H233" t="str">
        <f>SmtRes!O881</f>
        <v>т</v>
      </c>
      <c r="I233">
        <f>SmtRes!Y881*Source!I950</f>
        <v>1.6000000000000001E-3</v>
      </c>
      <c r="J233">
        <f>SmtRes!AO881</f>
        <v>1</v>
      </c>
      <c r="K233">
        <f>SmtRes!AE881</f>
        <v>9040.01</v>
      </c>
      <c r="L233">
        <f>SmtRes!DB881</f>
        <v>7.23</v>
      </c>
      <c r="M233">
        <f>ROUND(ROUND(L233*Source!I950, 2)*1, 2)</f>
        <v>14.46</v>
      </c>
      <c r="N233">
        <f>SmtRes!AA881</f>
        <v>9040.01</v>
      </c>
      <c r="O233">
        <f>ROUND(ROUND(L233*Source!I950, 2)*SmtRes!DA881, 2)</f>
        <v>14.46</v>
      </c>
      <c r="P233">
        <f>SmtRes!AG881</f>
        <v>0</v>
      </c>
      <c r="Q233">
        <f>SmtRes!DC881</f>
        <v>0</v>
      </c>
      <c r="R233">
        <f>ROUND(ROUND(Q233*Source!I950, 2)*1, 2)</f>
        <v>0</v>
      </c>
      <c r="S233">
        <f>SmtRes!AC881</f>
        <v>0</v>
      </c>
      <c r="T233">
        <f>ROUND(ROUND(Q233*Source!I950, 2)*SmtRes!AK881, 2)</f>
        <v>0</v>
      </c>
      <c r="U233">
        <f>SmtRes!X881</f>
        <v>-437906794</v>
      </c>
      <c r="V233">
        <v>703382810</v>
      </c>
      <c r="W233">
        <v>-765046760</v>
      </c>
      <c r="X233">
        <v>3</v>
      </c>
    </row>
    <row r="234" spans="1:24">
      <c r="A234">
        <v>20</v>
      </c>
      <c r="B234">
        <v>880</v>
      </c>
      <c r="C234">
        <v>3</v>
      </c>
      <c r="D234">
        <v>0</v>
      </c>
      <c r="E234">
        <f>SmtRes!AV880</f>
        <v>0</v>
      </c>
      <c r="F234" t="str">
        <f>SmtRes!I880</f>
        <v>01.1.01.09-0026</v>
      </c>
      <c r="G234" t="str">
        <f>SmtRes!K880</f>
        <v>Шнур асбестовый общего назначения марки ШАОН диаметром 8-10 мм</v>
      </c>
      <c r="H234" t="str">
        <f>SmtRes!O880</f>
        <v>т</v>
      </c>
      <c r="I234">
        <f>SmtRes!Y880*Source!I950</f>
        <v>5.9999999999999995E-4</v>
      </c>
      <c r="J234">
        <f>SmtRes!AO880</f>
        <v>1</v>
      </c>
      <c r="K234">
        <f>SmtRes!AE880</f>
        <v>26499</v>
      </c>
      <c r="L234">
        <f>SmtRes!DB880</f>
        <v>7.95</v>
      </c>
      <c r="M234">
        <f>ROUND(ROUND(L234*Source!I950, 2)*1, 2)</f>
        <v>15.9</v>
      </c>
      <c r="N234">
        <f>SmtRes!AA880</f>
        <v>26499</v>
      </c>
      <c r="O234">
        <f>ROUND(ROUND(L234*Source!I950, 2)*SmtRes!DA880, 2)</f>
        <v>15.9</v>
      </c>
      <c r="P234">
        <f>SmtRes!AG880</f>
        <v>0</v>
      </c>
      <c r="Q234">
        <f>SmtRes!DC880</f>
        <v>0</v>
      </c>
      <c r="R234">
        <f>ROUND(ROUND(Q234*Source!I950, 2)*1, 2)</f>
        <v>0</v>
      </c>
      <c r="S234">
        <f>SmtRes!AC880</f>
        <v>0</v>
      </c>
      <c r="T234">
        <f>ROUND(ROUND(Q234*Source!I950, 2)*SmtRes!AK880, 2)</f>
        <v>0</v>
      </c>
      <c r="U234">
        <f>SmtRes!X880</f>
        <v>731670393</v>
      </c>
      <c r="V234">
        <v>-1388823807</v>
      </c>
      <c r="W234">
        <v>732171730</v>
      </c>
      <c r="X234">
        <v>3</v>
      </c>
    </row>
    <row r="235" spans="1:24">
      <c r="A235">
        <f>Source!A952</f>
        <v>17</v>
      </c>
      <c r="B235">
        <v>952</v>
      </c>
      <c r="C235">
        <v>3</v>
      </c>
      <c r="D235">
        <f>Source!BI952</f>
        <v>1</v>
      </c>
      <c r="E235">
        <f>Source!FS952</f>
        <v>0</v>
      </c>
      <c r="F235" t="str">
        <f>Source!F952</f>
        <v>08.1.03.04-0001</v>
      </c>
      <c r="G235" t="str">
        <f>Source!G952</f>
        <v>Блочки</v>
      </c>
      <c r="H235" t="str">
        <f>Source!H952</f>
        <v>10 шт.</v>
      </c>
      <c r="I235">
        <f>Source!I952</f>
        <v>0.4</v>
      </c>
      <c r="J235">
        <v>1</v>
      </c>
      <c r="K235">
        <f>Source!AC952</f>
        <v>228</v>
      </c>
      <c r="M235">
        <f>ROUND(K235*I235, 2)</f>
        <v>91.2</v>
      </c>
      <c r="N235">
        <f>Source!AC952*IF(Source!BC952&lt;&gt; 0, Source!BC952, 1)</f>
        <v>228</v>
      </c>
      <c r="O235">
        <f>ROUND(N235*I235, 2)</f>
        <v>91.2</v>
      </c>
      <c r="P235">
        <f>Source!AE952</f>
        <v>0</v>
      </c>
      <c r="R235">
        <f>ROUND(P235*I235, 2)</f>
        <v>0</v>
      </c>
      <c r="S235">
        <f>Source!AE952*IF(Source!BS952&lt;&gt; 0, Source!BS952, 1)</f>
        <v>0</v>
      </c>
      <c r="T235">
        <f>ROUND(S235*I235, 2)</f>
        <v>0</v>
      </c>
      <c r="U235">
        <f>Source!GF952</f>
        <v>-362110086</v>
      </c>
      <c r="V235">
        <v>1900422582</v>
      </c>
      <c r="W235">
        <v>-882872068</v>
      </c>
      <c r="X235">
        <v>3</v>
      </c>
    </row>
    <row r="236" spans="1:24">
      <c r="A236">
        <f>Source!A954</f>
        <v>17</v>
      </c>
      <c r="B236">
        <v>954</v>
      </c>
      <c r="C236">
        <v>3</v>
      </c>
      <c r="D236">
        <f>Source!BI954</f>
        <v>2</v>
      </c>
      <c r="E236">
        <f>Source!FS954</f>
        <v>0</v>
      </c>
      <c r="F236" t="str">
        <f>Source!F954</f>
        <v>20.1.02.19-0015</v>
      </c>
      <c r="G236" t="str">
        <f>Source!G954</f>
        <v>Трос стальной</v>
      </c>
      <c r="H236" t="str">
        <f>Source!H954</f>
        <v>м</v>
      </c>
      <c r="I236">
        <f>Source!I954</f>
        <v>18.600000000000001</v>
      </c>
      <c r="J236">
        <v>1</v>
      </c>
      <c r="K236">
        <f>Source!AC954</f>
        <v>12.03</v>
      </c>
      <c r="M236">
        <f>ROUND(K236*I236, 2)</f>
        <v>223.76</v>
      </c>
      <c r="N236">
        <f>Source!AC954*IF(Source!BC954&lt;&gt; 0, Source!BC954, 1)</f>
        <v>12.03</v>
      </c>
      <c r="O236">
        <f>ROUND(N236*I236, 2)</f>
        <v>223.76</v>
      </c>
      <c r="P236">
        <f>Source!AE954</f>
        <v>0</v>
      </c>
      <c r="R236">
        <f>ROUND(P236*I236, 2)</f>
        <v>0</v>
      </c>
      <c r="S236">
        <f>Source!AE954*IF(Source!BS954&lt;&gt; 0, Source!BS954, 1)</f>
        <v>0</v>
      </c>
      <c r="T236">
        <f>ROUND(S236*I236, 2)</f>
        <v>0</v>
      </c>
      <c r="U236">
        <f>Source!GF954</f>
        <v>1404028807</v>
      </c>
      <c r="V236">
        <v>184943754</v>
      </c>
      <c r="W236">
        <v>-240123193</v>
      </c>
      <c r="X236">
        <v>3</v>
      </c>
    </row>
    <row r="237" spans="1:24">
      <c r="A237">
        <v>20</v>
      </c>
      <c r="B237">
        <v>901</v>
      </c>
      <c r="C237">
        <v>3</v>
      </c>
      <c r="D237">
        <v>0</v>
      </c>
      <c r="E237">
        <f>SmtRes!AV901</f>
        <v>0</v>
      </c>
      <c r="F237" t="str">
        <f>SmtRes!I901</f>
        <v>14.4.03.03-0102</v>
      </c>
      <c r="G237" t="str">
        <f>SmtRes!K901</f>
        <v>Лак БТ-577</v>
      </c>
      <c r="H237" t="str">
        <f>SmtRes!O901</f>
        <v>т</v>
      </c>
      <c r="I237">
        <f>SmtRes!Y901*Source!I958</f>
        <v>4.4099999999999999E-4</v>
      </c>
      <c r="J237">
        <f>SmtRes!AO901</f>
        <v>1</v>
      </c>
      <c r="K237">
        <f>SmtRes!AE901</f>
        <v>9550.01</v>
      </c>
      <c r="L237">
        <f>SmtRes!DB901</f>
        <v>12.03</v>
      </c>
      <c r="M237">
        <f>ROUND(ROUND(L237*Source!I958, 2)*1, 2)</f>
        <v>4.21</v>
      </c>
      <c r="N237">
        <f>SmtRes!AA901</f>
        <v>9550.01</v>
      </c>
      <c r="O237">
        <f>ROUND(ROUND(L237*Source!I958, 2)*SmtRes!DA901, 2)</f>
        <v>4.21</v>
      </c>
      <c r="P237">
        <f>SmtRes!AG901</f>
        <v>0</v>
      </c>
      <c r="Q237">
        <f>SmtRes!DC901</f>
        <v>0</v>
      </c>
      <c r="R237">
        <f>ROUND(ROUND(Q237*Source!I958, 2)*1, 2)</f>
        <v>0</v>
      </c>
      <c r="S237">
        <f>SmtRes!AC901</f>
        <v>0</v>
      </c>
      <c r="T237">
        <f>ROUND(ROUND(Q237*Source!I958, 2)*SmtRes!AK901, 2)</f>
        <v>0</v>
      </c>
      <c r="U237">
        <f>SmtRes!X901</f>
        <v>654489916</v>
      </c>
      <c r="V237">
        <v>-919932728</v>
      </c>
      <c r="W237">
        <v>-1445358453</v>
      </c>
      <c r="X237">
        <v>3</v>
      </c>
    </row>
    <row r="238" spans="1:24">
      <c r="A238">
        <v>20</v>
      </c>
      <c r="B238">
        <v>900</v>
      </c>
      <c r="C238">
        <v>3</v>
      </c>
      <c r="D238">
        <v>0</v>
      </c>
      <c r="E238">
        <f>SmtRes!AV900</f>
        <v>0</v>
      </c>
      <c r="F238" t="str">
        <f>SmtRes!I900</f>
        <v>08.3.02.01-0041</v>
      </c>
      <c r="G238" t="str">
        <f>SmtRes!K900</f>
        <v>Лента стальная упаковочная, мягкая, нормальной точности 0,7х20-50 мм</v>
      </c>
      <c r="H238" t="str">
        <f>SmtRes!O900</f>
        <v>т</v>
      </c>
      <c r="I238">
        <f>SmtRes!Y900*Source!I958</f>
        <v>1.6555E-2</v>
      </c>
      <c r="J238">
        <f>SmtRes!AO900</f>
        <v>1</v>
      </c>
      <c r="K238">
        <f>SmtRes!AE900</f>
        <v>7590</v>
      </c>
      <c r="L238">
        <f>SmtRes!DB900</f>
        <v>359.01</v>
      </c>
      <c r="M238">
        <f>ROUND(ROUND(L238*Source!I958, 2)*1, 2)</f>
        <v>125.65</v>
      </c>
      <c r="N238">
        <f>SmtRes!AA900</f>
        <v>7590</v>
      </c>
      <c r="O238">
        <f>ROUND(ROUND(L238*Source!I958, 2)*SmtRes!DA900, 2)</f>
        <v>125.65</v>
      </c>
      <c r="P238">
        <f>SmtRes!AG900</f>
        <v>0</v>
      </c>
      <c r="Q238">
        <f>SmtRes!DC900</f>
        <v>0</v>
      </c>
      <c r="R238">
        <f>ROUND(ROUND(Q238*Source!I958, 2)*1, 2)</f>
        <v>0</v>
      </c>
      <c r="S238">
        <f>SmtRes!AC900</f>
        <v>0</v>
      </c>
      <c r="T238">
        <f>ROUND(ROUND(Q238*Source!I958, 2)*SmtRes!AK900, 2)</f>
        <v>0</v>
      </c>
      <c r="U238">
        <f>SmtRes!X900</f>
        <v>532254978</v>
      </c>
      <c r="V238">
        <v>303468376</v>
      </c>
      <c r="W238">
        <v>750974966</v>
      </c>
      <c r="X238">
        <v>3</v>
      </c>
    </row>
    <row r="239" spans="1:24">
      <c r="A239">
        <v>20</v>
      </c>
      <c r="B239">
        <v>899</v>
      </c>
      <c r="C239">
        <v>3</v>
      </c>
      <c r="D239">
        <v>0</v>
      </c>
      <c r="E239">
        <f>SmtRes!AV899</f>
        <v>0</v>
      </c>
      <c r="F239" t="str">
        <f>SmtRes!I899</f>
        <v>01.2.03.03-0107</v>
      </c>
      <c r="G239" t="str">
        <f>SmtRes!K899</f>
        <v>Мастика клеящая морозостойкая битумно-масляная МБ-50</v>
      </c>
      <c r="H239" t="str">
        <f>SmtRes!O899</f>
        <v>т</v>
      </c>
      <c r="I239">
        <f>SmtRes!Y899*Source!I958</f>
        <v>1.0499999999999999E-2</v>
      </c>
      <c r="J239">
        <f>SmtRes!AO899</f>
        <v>1</v>
      </c>
      <c r="K239">
        <f>SmtRes!AE899</f>
        <v>3960</v>
      </c>
      <c r="L239">
        <f>SmtRes!DB899</f>
        <v>118.8</v>
      </c>
      <c r="M239">
        <f>ROUND(ROUND(L239*Source!I958, 2)*1, 2)</f>
        <v>41.58</v>
      </c>
      <c r="N239">
        <f>SmtRes!AA899</f>
        <v>3960</v>
      </c>
      <c r="O239">
        <f>ROUND(ROUND(L239*Source!I958, 2)*SmtRes!DA899, 2)</f>
        <v>41.58</v>
      </c>
      <c r="P239">
        <f>SmtRes!AG899</f>
        <v>0</v>
      </c>
      <c r="Q239">
        <f>SmtRes!DC899</f>
        <v>0</v>
      </c>
      <c r="R239">
        <f>ROUND(ROUND(Q239*Source!I958, 2)*1, 2)</f>
        <v>0</v>
      </c>
      <c r="S239">
        <f>SmtRes!AC899</f>
        <v>0</v>
      </c>
      <c r="T239">
        <f>ROUND(ROUND(Q239*Source!I958, 2)*SmtRes!AK899, 2)</f>
        <v>0</v>
      </c>
      <c r="U239">
        <f>SmtRes!X899</f>
        <v>136000979</v>
      </c>
      <c r="V239">
        <v>-2104290413</v>
      </c>
      <c r="W239">
        <v>862612426</v>
      </c>
      <c r="X239">
        <v>3</v>
      </c>
    </row>
    <row r="240" spans="1:24">
      <c r="A240">
        <v>20</v>
      </c>
      <c r="B240">
        <v>898</v>
      </c>
      <c r="C240">
        <v>3</v>
      </c>
      <c r="D240">
        <v>0</v>
      </c>
      <c r="E240">
        <f>SmtRes!AV898</f>
        <v>0</v>
      </c>
      <c r="F240" t="str">
        <f>SmtRes!I898</f>
        <v>01.2.01.02-0031</v>
      </c>
      <c r="G240" t="str">
        <f>SmtRes!K898</f>
        <v>Битумы нефтяные строительные изоляционные БНИ-IV-3, БНИ- IV, БНИ-V</v>
      </c>
      <c r="H240" t="str">
        <f>SmtRes!O898</f>
        <v>т</v>
      </c>
      <c r="I240">
        <f>SmtRes!Y898*Source!I958</f>
        <v>4.4099999999999999E-3</v>
      </c>
      <c r="J240">
        <f>SmtRes!AO898</f>
        <v>1</v>
      </c>
      <c r="K240">
        <f>SmtRes!AE898</f>
        <v>1412.5</v>
      </c>
      <c r="L240">
        <f>SmtRes!DB898</f>
        <v>17.8</v>
      </c>
      <c r="M240">
        <f>ROUND(ROUND(L240*Source!I958, 2)*1, 2)</f>
        <v>6.23</v>
      </c>
      <c r="N240">
        <f>SmtRes!AA898</f>
        <v>1412.5</v>
      </c>
      <c r="O240">
        <f>ROUND(ROUND(L240*Source!I958, 2)*SmtRes!DA898, 2)</f>
        <v>6.23</v>
      </c>
      <c r="P240">
        <f>SmtRes!AG898</f>
        <v>0</v>
      </c>
      <c r="Q240">
        <f>SmtRes!DC898</f>
        <v>0</v>
      </c>
      <c r="R240">
        <f>ROUND(ROUND(Q240*Source!I958, 2)*1, 2)</f>
        <v>0</v>
      </c>
      <c r="S240">
        <f>SmtRes!AC898</f>
        <v>0</v>
      </c>
      <c r="T240">
        <f>ROUND(ROUND(Q240*Source!I958, 2)*SmtRes!AK898, 2)</f>
        <v>0</v>
      </c>
      <c r="U240">
        <f>SmtRes!X898</f>
        <v>1554699552</v>
      </c>
      <c r="V240">
        <v>-2117539159</v>
      </c>
      <c r="W240">
        <v>2123959128</v>
      </c>
      <c r="X240">
        <v>3</v>
      </c>
    </row>
    <row r="241" spans="1:24">
      <c r="A241">
        <f>Source!A960</f>
        <v>17</v>
      </c>
      <c r="B241">
        <v>960</v>
      </c>
      <c r="C241">
        <v>3</v>
      </c>
      <c r="D241">
        <f>Source!BI960</f>
        <v>1</v>
      </c>
      <c r="E241">
        <f>Source!FS960</f>
        <v>0</v>
      </c>
      <c r="F241" t="str">
        <f>Source!F960</f>
        <v>12.2.04.07-0012</v>
      </c>
      <c r="G241" t="str">
        <f>Source!G960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241" t="str">
        <f>Source!H960</f>
        <v>м3</v>
      </c>
      <c r="I241">
        <f>Source!I960</f>
        <v>1.61</v>
      </c>
      <c r="J241">
        <v>1</v>
      </c>
      <c r="K241">
        <f>Source!AC960</f>
        <v>2222.0300000000002</v>
      </c>
      <c r="M241">
        <f>ROUND(K241*I241, 2)</f>
        <v>3577.47</v>
      </c>
      <c r="N241">
        <f>Source!AC960*IF(Source!BC960&lt;&gt; 0, Source!BC960, 1)</f>
        <v>2222.0300000000002</v>
      </c>
      <c r="O241">
        <f>ROUND(N241*I241, 2)</f>
        <v>3577.47</v>
      </c>
      <c r="P241">
        <f>Source!AE960</f>
        <v>0</v>
      </c>
      <c r="R241">
        <f>ROUND(P241*I241, 2)</f>
        <v>0</v>
      </c>
      <c r="S241">
        <f>Source!AE960*IF(Source!BS960&lt;&gt; 0, Source!BS960, 1)</f>
        <v>0</v>
      </c>
      <c r="T241">
        <f>ROUND(S241*I241, 2)</f>
        <v>0</v>
      </c>
      <c r="U241">
        <f>Source!GF960</f>
        <v>2051966677</v>
      </c>
      <c r="V241">
        <v>1568902554</v>
      </c>
      <c r="W241">
        <v>-2111212406</v>
      </c>
      <c r="X241">
        <v>3</v>
      </c>
    </row>
    <row r="242" spans="1:24">
      <c r="A242">
        <v>20</v>
      </c>
      <c r="B242">
        <v>921</v>
      </c>
      <c r="C242">
        <v>3</v>
      </c>
      <c r="D242">
        <v>0</v>
      </c>
      <c r="E242">
        <f>SmtRes!AV921</f>
        <v>0</v>
      </c>
      <c r="F242" t="str">
        <f>SmtRes!I921</f>
        <v>01.7.19.04-0031</v>
      </c>
      <c r="G242" t="str">
        <f>SmtRes!K921</f>
        <v>Прокладки резиновые (пластина техническая прессованная)</v>
      </c>
      <c r="H242" t="str">
        <f>SmtRes!O921</f>
        <v>кг</v>
      </c>
      <c r="I242">
        <f>SmtRes!Y921*Source!I962</f>
        <v>1.41804</v>
      </c>
      <c r="J242">
        <f>SmtRes!AO921</f>
        <v>1</v>
      </c>
      <c r="K242">
        <f>SmtRes!AE921</f>
        <v>23.09</v>
      </c>
      <c r="L242">
        <f>SmtRes!DB921</f>
        <v>209.89</v>
      </c>
      <c r="M242">
        <f>ROUND(ROUND(L242*Source!I962, 2)*1, 2)</f>
        <v>32.74</v>
      </c>
      <c r="N242">
        <f>SmtRes!AA921</f>
        <v>23.09</v>
      </c>
      <c r="O242">
        <f>ROUND(ROUND(L242*Source!I962, 2)*SmtRes!DA921, 2)</f>
        <v>32.74</v>
      </c>
      <c r="P242">
        <f>SmtRes!AG921</f>
        <v>0</v>
      </c>
      <c r="Q242">
        <f>SmtRes!DC921</f>
        <v>0</v>
      </c>
      <c r="R242">
        <f>ROUND(ROUND(Q242*Source!I962, 2)*1, 2)</f>
        <v>0</v>
      </c>
      <c r="S242">
        <f>SmtRes!AC921</f>
        <v>0</v>
      </c>
      <c r="T242">
        <f>ROUND(ROUND(Q242*Source!I962, 2)*SmtRes!AK921, 2)</f>
        <v>0</v>
      </c>
      <c r="U242">
        <f>SmtRes!X921</f>
        <v>-731615568</v>
      </c>
      <c r="V242">
        <v>650327051</v>
      </c>
      <c r="W242">
        <v>967136855</v>
      </c>
      <c r="X242">
        <v>3</v>
      </c>
    </row>
    <row r="243" spans="1:24">
      <c r="A243">
        <v>20</v>
      </c>
      <c r="B243">
        <v>920</v>
      </c>
      <c r="C243">
        <v>3</v>
      </c>
      <c r="D243">
        <v>0</v>
      </c>
      <c r="E243">
        <f>SmtRes!AV920</f>
        <v>0</v>
      </c>
      <c r="F243" t="str">
        <f>SmtRes!I920</f>
        <v>01.7.15.03-0041</v>
      </c>
      <c r="G243" t="str">
        <f>SmtRes!K920</f>
        <v>Болты с гайками и шайбами строительные</v>
      </c>
      <c r="H243" t="str">
        <f>SmtRes!O920</f>
        <v>т</v>
      </c>
      <c r="I243">
        <f>SmtRes!Y920*Source!I962</f>
        <v>9.3599999999999998E-4</v>
      </c>
      <c r="J243">
        <f>SmtRes!AO920</f>
        <v>1</v>
      </c>
      <c r="K243">
        <f>SmtRes!AE920</f>
        <v>9040.01</v>
      </c>
      <c r="L243">
        <f>SmtRes!DB920</f>
        <v>54.24</v>
      </c>
      <c r="M243">
        <f>ROUND(ROUND(L243*Source!I962, 2)*1, 2)</f>
        <v>8.4600000000000009</v>
      </c>
      <c r="N243">
        <f>SmtRes!AA920</f>
        <v>9040.01</v>
      </c>
      <c r="O243">
        <f>ROUND(ROUND(L243*Source!I962, 2)*SmtRes!DA920, 2)</f>
        <v>8.4600000000000009</v>
      </c>
      <c r="P243">
        <f>SmtRes!AG920</f>
        <v>0</v>
      </c>
      <c r="Q243">
        <f>SmtRes!DC920</f>
        <v>0</v>
      </c>
      <c r="R243">
        <f>ROUND(ROUND(Q243*Source!I962, 2)*1, 2)</f>
        <v>0</v>
      </c>
      <c r="S243">
        <f>SmtRes!AC920</f>
        <v>0</v>
      </c>
      <c r="T243">
        <f>ROUND(ROUND(Q243*Source!I962, 2)*SmtRes!AK920, 2)</f>
        <v>0</v>
      </c>
      <c r="U243">
        <f>SmtRes!X920</f>
        <v>-437906794</v>
      </c>
      <c r="V243">
        <v>703382810</v>
      </c>
      <c r="W243">
        <v>-765046760</v>
      </c>
      <c r="X243">
        <v>3</v>
      </c>
    </row>
    <row r="244" spans="1:24">
      <c r="A244">
        <v>20</v>
      </c>
      <c r="B244">
        <v>919</v>
      </c>
      <c r="C244">
        <v>3</v>
      </c>
      <c r="D244">
        <v>0</v>
      </c>
      <c r="E244">
        <f>SmtRes!AV919</f>
        <v>0</v>
      </c>
      <c r="F244" t="str">
        <f>SmtRes!I919</f>
        <v>01.7.11.07-0045</v>
      </c>
      <c r="G244" t="str">
        <f>SmtRes!K919</f>
        <v>Электроды диаметром 5 мм Э42А</v>
      </c>
      <c r="H244" t="str">
        <f>SmtRes!O919</f>
        <v>т</v>
      </c>
      <c r="I244">
        <f>SmtRes!Y919*Source!I962</f>
        <v>5.1480000000000002E-5</v>
      </c>
      <c r="J244">
        <f>SmtRes!AO919</f>
        <v>1</v>
      </c>
      <c r="K244">
        <f>SmtRes!AE919</f>
        <v>10362</v>
      </c>
      <c r="L244">
        <f>SmtRes!DB919</f>
        <v>3.42</v>
      </c>
      <c r="M244">
        <f>ROUND(ROUND(L244*Source!I962, 2)*1, 2)</f>
        <v>0.53</v>
      </c>
      <c r="N244">
        <f>SmtRes!AA919</f>
        <v>10362</v>
      </c>
      <c r="O244">
        <f>ROUND(ROUND(L244*Source!I962, 2)*SmtRes!DA919, 2)</f>
        <v>0.53</v>
      </c>
      <c r="P244">
        <f>SmtRes!AG919</f>
        <v>0</v>
      </c>
      <c r="Q244">
        <f>SmtRes!DC919</f>
        <v>0</v>
      </c>
      <c r="R244">
        <f>ROUND(ROUND(Q244*Source!I962, 2)*1, 2)</f>
        <v>0</v>
      </c>
      <c r="S244">
        <f>SmtRes!AC919</f>
        <v>0</v>
      </c>
      <c r="T244">
        <f>ROUND(ROUND(Q244*Source!I962, 2)*SmtRes!AK919, 2)</f>
        <v>0</v>
      </c>
      <c r="U244">
        <f>SmtRes!X919</f>
        <v>-1068056325</v>
      </c>
      <c r="V244">
        <v>-2032568227</v>
      </c>
      <c r="W244">
        <v>1948519429</v>
      </c>
      <c r="X244">
        <v>3</v>
      </c>
    </row>
    <row r="245" spans="1:24">
      <c r="A245">
        <v>20</v>
      </c>
      <c r="B245">
        <v>918</v>
      </c>
      <c r="C245">
        <v>3</v>
      </c>
      <c r="D245">
        <v>0</v>
      </c>
      <c r="E245">
        <f>SmtRes!AV918</f>
        <v>0</v>
      </c>
      <c r="F245" t="str">
        <f>SmtRes!I918</f>
        <v>01.7.06.03-0023</v>
      </c>
      <c r="G245" t="str">
        <f>SmtRes!K918</f>
        <v>Лента полиэтиленовая с липким слоем марка А</v>
      </c>
      <c r="H245" t="str">
        <f>SmtRes!O918</f>
        <v>кг</v>
      </c>
      <c r="I245">
        <f>SmtRes!Y918*Source!I962</f>
        <v>1.2402</v>
      </c>
      <c r="J245">
        <f>SmtRes!AO918</f>
        <v>1</v>
      </c>
      <c r="K245">
        <f>SmtRes!AE918</f>
        <v>39.020000000000003</v>
      </c>
      <c r="L245">
        <f>SmtRes!DB918</f>
        <v>310.20999999999998</v>
      </c>
      <c r="M245">
        <f>ROUND(ROUND(L245*Source!I962, 2)*1, 2)</f>
        <v>48.39</v>
      </c>
      <c r="N245">
        <f>SmtRes!AA918</f>
        <v>39.020000000000003</v>
      </c>
      <c r="O245">
        <f>ROUND(ROUND(L245*Source!I962, 2)*SmtRes!DA918, 2)</f>
        <v>48.39</v>
      </c>
      <c r="P245">
        <f>SmtRes!AG918</f>
        <v>0</v>
      </c>
      <c r="Q245">
        <f>SmtRes!DC918</f>
        <v>0</v>
      </c>
      <c r="R245">
        <f>ROUND(ROUND(Q245*Source!I962, 2)*1, 2)</f>
        <v>0</v>
      </c>
      <c r="S245">
        <f>SmtRes!AC918</f>
        <v>0</v>
      </c>
      <c r="T245">
        <f>ROUND(ROUND(Q245*Source!I962, 2)*SmtRes!AK918, 2)</f>
        <v>0</v>
      </c>
      <c r="U245">
        <f>SmtRes!X918</f>
        <v>1730218770</v>
      </c>
      <c r="V245">
        <v>-908515155</v>
      </c>
      <c r="W245">
        <v>-1891075164</v>
      </c>
      <c r="X245">
        <v>3</v>
      </c>
    </row>
    <row r="246" spans="1:24">
      <c r="A246">
        <f>Source!A964</f>
        <v>17</v>
      </c>
      <c r="B246">
        <v>964</v>
      </c>
      <c r="C246">
        <v>3</v>
      </c>
      <c r="D246">
        <f>Source!BI964</f>
        <v>1</v>
      </c>
      <c r="E246">
        <f>Source!FS964</f>
        <v>0</v>
      </c>
      <c r="F246" t="str">
        <f>Source!F964</f>
        <v>19.1.01.03-0052</v>
      </c>
      <c r="G246" t="str">
        <f>Source!G964</f>
        <v>Воздуховоды из оцинкованной стали с шиной и уголками толщиной 1,0 мм, периметром 3000 мм</v>
      </c>
      <c r="H246" t="str">
        <f>Source!H964</f>
        <v>м2</v>
      </c>
      <c r="I246">
        <f>Source!I964</f>
        <v>15.6</v>
      </c>
      <c r="J246">
        <v>1</v>
      </c>
      <c r="K246">
        <f>Source!AC964</f>
        <v>171.25</v>
      </c>
      <c r="M246">
        <f>ROUND(K246*I246, 2)</f>
        <v>2671.5</v>
      </c>
      <c r="N246">
        <f>Source!AC964*IF(Source!BC964&lt;&gt; 0, Source!BC964, 1)</f>
        <v>171.25</v>
      </c>
      <c r="O246">
        <f>ROUND(N246*I246, 2)</f>
        <v>2671.5</v>
      </c>
      <c r="P246">
        <f>Source!AE964</f>
        <v>0</v>
      </c>
      <c r="R246">
        <f>ROUND(P246*I246, 2)</f>
        <v>0</v>
      </c>
      <c r="S246">
        <f>Source!AE964*IF(Source!BS964&lt;&gt; 0, Source!BS964, 1)</f>
        <v>0</v>
      </c>
      <c r="T246">
        <f>ROUND(S246*I246, 2)</f>
        <v>0</v>
      </c>
      <c r="U246">
        <f>Source!GF964</f>
        <v>1920270359</v>
      </c>
      <c r="V246">
        <v>1039881596</v>
      </c>
      <c r="W246">
        <v>1944907464</v>
      </c>
      <c r="X246">
        <v>3</v>
      </c>
    </row>
    <row r="247" spans="1:24">
      <c r="A247">
        <v>20</v>
      </c>
      <c r="B247">
        <v>944</v>
      </c>
      <c r="C247">
        <v>3</v>
      </c>
      <c r="D247">
        <v>0</v>
      </c>
      <c r="E247">
        <f>SmtRes!AV944</f>
        <v>0</v>
      </c>
      <c r="F247" t="str">
        <f>SmtRes!I944</f>
        <v>14.5.04.03-0002</v>
      </c>
      <c r="G247" t="str">
        <f>SmtRes!K944</f>
        <v>Мастика герметизирующая нетвердеющая «Гэлан»</v>
      </c>
      <c r="H247" t="str">
        <f>SmtRes!O944</f>
        <v>т</v>
      </c>
      <c r="I247">
        <f>SmtRes!Y944*Source!I966</f>
        <v>3.6082367999999996E-4</v>
      </c>
      <c r="J247">
        <f>SmtRes!AO944</f>
        <v>1</v>
      </c>
      <c r="K247">
        <f>SmtRes!AE944</f>
        <v>17183</v>
      </c>
      <c r="L247">
        <f>SmtRes!DB944</f>
        <v>88.15</v>
      </c>
      <c r="M247">
        <f>ROUND(ROUND(L247*Source!I966, 2)*1, 2)</f>
        <v>6.2</v>
      </c>
      <c r="N247">
        <f>SmtRes!AA944</f>
        <v>17183</v>
      </c>
      <c r="O247">
        <f>ROUND(ROUND(L247*Source!I966, 2)*SmtRes!DA944, 2)</f>
        <v>6.2</v>
      </c>
      <c r="P247">
        <f>SmtRes!AG944</f>
        <v>0</v>
      </c>
      <c r="Q247">
        <f>SmtRes!DC944</f>
        <v>0</v>
      </c>
      <c r="R247">
        <f>ROUND(ROUND(Q247*Source!I966, 2)*1, 2)</f>
        <v>0</v>
      </c>
      <c r="S247">
        <f>SmtRes!AC944</f>
        <v>0</v>
      </c>
      <c r="T247">
        <f>ROUND(ROUND(Q247*Source!I966, 2)*SmtRes!AK944, 2)</f>
        <v>0</v>
      </c>
      <c r="U247">
        <f>SmtRes!X944</f>
        <v>-1445734866</v>
      </c>
      <c r="V247">
        <v>-554598074</v>
      </c>
      <c r="W247">
        <v>-1071558149</v>
      </c>
      <c r="X247">
        <v>3</v>
      </c>
    </row>
    <row r="248" spans="1:24">
      <c r="A248">
        <v>20</v>
      </c>
      <c r="B248">
        <v>943</v>
      </c>
      <c r="C248">
        <v>3</v>
      </c>
      <c r="D248">
        <v>0</v>
      </c>
      <c r="E248">
        <f>SmtRes!AV943</f>
        <v>0</v>
      </c>
      <c r="F248" t="str">
        <f>SmtRes!I943</f>
        <v>01.7.19.04-0031</v>
      </c>
      <c r="G248" t="str">
        <f>SmtRes!K943</f>
        <v>Прокладки резиновые (пластина техническая прессованная)</v>
      </c>
      <c r="H248" t="str">
        <f>SmtRes!O943</f>
        <v>кг</v>
      </c>
      <c r="I248">
        <f>SmtRes!Y943*Source!I966</f>
        <v>0.53314687999999999</v>
      </c>
      <c r="J248">
        <f>SmtRes!AO943</f>
        <v>1</v>
      </c>
      <c r="K248">
        <f>SmtRes!AE943</f>
        <v>23.09</v>
      </c>
      <c r="L248">
        <f>SmtRes!DB943</f>
        <v>175.02</v>
      </c>
      <c r="M248">
        <f>ROUND(ROUND(L248*Source!I966, 2)*1, 2)</f>
        <v>12.31</v>
      </c>
      <c r="N248">
        <f>SmtRes!AA943</f>
        <v>23.09</v>
      </c>
      <c r="O248">
        <f>ROUND(ROUND(L248*Source!I966, 2)*SmtRes!DA943, 2)</f>
        <v>12.31</v>
      </c>
      <c r="P248">
        <f>SmtRes!AG943</f>
        <v>0</v>
      </c>
      <c r="Q248">
        <f>SmtRes!DC943</f>
        <v>0</v>
      </c>
      <c r="R248">
        <f>ROUND(ROUND(Q248*Source!I966, 2)*1, 2)</f>
        <v>0</v>
      </c>
      <c r="S248">
        <f>SmtRes!AC943</f>
        <v>0</v>
      </c>
      <c r="T248">
        <f>ROUND(ROUND(Q248*Source!I966, 2)*SmtRes!AK943, 2)</f>
        <v>0</v>
      </c>
      <c r="U248">
        <f>SmtRes!X943</f>
        <v>-731615568</v>
      </c>
      <c r="V248">
        <v>650327051</v>
      </c>
      <c r="W248">
        <v>967136855</v>
      </c>
      <c r="X248">
        <v>3</v>
      </c>
    </row>
    <row r="249" spans="1:24">
      <c r="A249">
        <v>20</v>
      </c>
      <c r="B249">
        <v>942</v>
      </c>
      <c r="C249">
        <v>3</v>
      </c>
      <c r="D249">
        <v>0</v>
      </c>
      <c r="E249">
        <f>SmtRes!AV942</f>
        <v>0</v>
      </c>
      <c r="F249" t="str">
        <f>SmtRes!I942</f>
        <v>01.7.15.03-0041</v>
      </c>
      <c r="G249" t="str">
        <f>SmtRes!K942</f>
        <v>Болты с гайками и шайбами строительные</v>
      </c>
      <c r="H249" t="str">
        <f>SmtRes!O942</f>
        <v>т</v>
      </c>
      <c r="I249">
        <f>SmtRes!Y942*Source!I966</f>
        <v>7.7369599999999993E-4</v>
      </c>
      <c r="J249">
        <f>SmtRes!AO942</f>
        <v>1</v>
      </c>
      <c r="K249">
        <f>SmtRes!AE942</f>
        <v>9040.01</v>
      </c>
      <c r="L249">
        <f>SmtRes!DB942</f>
        <v>99.44</v>
      </c>
      <c r="M249">
        <f>ROUND(ROUND(L249*Source!I966, 2)*1, 2)</f>
        <v>6.99</v>
      </c>
      <c r="N249">
        <f>SmtRes!AA942</f>
        <v>9040.01</v>
      </c>
      <c r="O249">
        <f>ROUND(ROUND(L249*Source!I966, 2)*SmtRes!DA942, 2)</f>
        <v>6.99</v>
      </c>
      <c r="P249">
        <f>SmtRes!AG942</f>
        <v>0</v>
      </c>
      <c r="Q249">
        <f>SmtRes!DC942</f>
        <v>0</v>
      </c>
      <c r="R249">
        <f>ROUND(ROUND(Q249*Source!I966, 2)*1, 2)</f>
        <v>0</v>
      </c>
      <c r="S249">
        <f>SmtRes!AC942</f>
        <v>0</v>
      </c>
      <c r="T249">
        <f>ROUND(ROUND(Q249*Source!I966, 2)*SmtRes!AK942, 2)</f>
        <v>0</v>
      </c>
      <c r="U249">
        <f>SmtRes!X942</f>
        <v>-437906794</v>
      </c>
      <c r="V249">
        <v>703382810</v>
      </c>
      <c r="W249">
        <v>-765046760</v>
      </c>
      <c r="X249">
        <v>3</v>
      </c>
    </row>
    <row r="250" spans="1:24">
      <c r="A250">
        <v>20</v>
      </c>
      <c r="B250">
        <v>941</v>
      </c>
      <c r="C250">
        <v>3</v>
      </c>
      <c r="D250">
        <v>0</v>
      </c>
      <c r="E250">
        <f>SmtRes!AV941</f>
        <v>0</v>
      </c>
      <c r="F250" t="str">
        <f>SmtRes!I941</f>
        <v>01.7.11.07-0045</v>
      </c>
      <c r="G250" t="str">
        <f>SmtRes!K941</f>
        <v>Электроды диаметром 5 мм Э42А</v>
      </c>
      <c r="H250" t="str">
        <f>SmtRes!O941</f>
        <v>т</v>
      </c>
      <c r="I250">
        <f>SmtRes!Y941*Source!I966</f>
        <v>2.7431039999999998E-5</v>
      </c>
      <c r="J250">
        <f>SmtRes!AO941</f>
        <v>1</v>
      </c>
      <c r="K250">
        <f>SmtRes!AE941</f>
        <v>10362</v>
      </c>
      <c r="L250">
        <f>SmtRes!DB941</f>
        <v>4.04</v>
      </c>
      <c r="M250">
        <f>ROUND(ROUND(L250*Source!I966, 2)*1, 2)</f>
        <v>0.28000000000000003</v>
      </c>
      <c r="N250">
        <f>SmtRes!AA941</f>
        <v>10362</v>
      </c>
      <c r="O250">
        <f>ROUND(ROUND(L250*Source!I966, 2)*SmtRes!DA941, 2)</f>
        <v>0.28000000000000003</v>
      </c>
      <c r="P250">
        <f>SmtRes!AG941</f>
        <v>0</v>
      </c>
      <c r="Q250">
        <f>SmtRes!DC941</f>
        <v>0</v>
      </c>
      <c r="R250">
        <f>ROUND(ROUND(Q250*Source!I966, 2)*1, 2)</f>
        <v>0</v>
      </c>
      <c r="S250">
        <f>SmtRes!AC941</f>
        <v>0</v>
      </c>
      <c r="T250">
        <f>ROUND(ROUND(Q250*Source!I966, 2)*SmtRes!AK941, 2)</f>
        <v>0</v>
      </c>
      <c r="U250">
        <f>SmtRes!X941</f>
        <v>-1068056325</v>
      </c>
      <c r="V250">
        <v>-2032568227</v>
      </c>
      <c r="W250">
        <v>1948519429</v>
      </c>
      <c r="X250">
        <v>3</v>
      </c>
    </row>
    <row r="251" spans="1:24">
      <c r="A251">
        <v>20</v>
      </c>
      <c r="B251">
        <v>940</v>
      </c>
      <c r="C251">
        <v>3</v>
      </c>
      <c r="D251">
        <v>0</v>
      </c>
      <c r="E251">
        <f>SmtRes!AV940</f>
        <v>0</v>
      </c>
      <c r="F251" t="str">
        <f>SmtRes!I940</f>
        <v>01.1.01.09-0026</v>
      </c>
      <c r="G251" t="str">
        <f>SmtRes!K940</f>
        <v>Шнур асбестовый общего назначения марки ШАОН диаметром 8-10 мм</v>
      </c>
      <c r="H251" t="str">
        <f>SmtRes!O940</f>
        <v>т</v>
      </c>
      <c r="I251">
        <f>SmtRes!Y940*Source!I966</f>
        <v>5.9082239999999998E-5</v>
      </c>
      <c r="J251">
        <f>SmtRes!AO940</f>
        <v>1</v>
      </c>
      <c r="K251">
        <f>SmtRes!AE940</f>
        <v>26499</v>
      </c>
      <c r="L251">
        <f>SmtRes!DB940</f>
        <v>22.26</v>
      </c>
      <c r="M251">
        <f>ROUND(ROUND(L251*Source!I966, 2)*1, 2)</f>
        <v>1.57</v>
      </c>
      <c r="N251">
        <f>SmtRes!AA940</f>
        <v>26499</v>
      </c>
      <c r="O251">
        <f>ROUND(ROUND(L251*Source!I966, 2)*SmtRes!DA940, 2)</f>
        <v>1.57</v>
      </c>
      <c r="P251">
        <f>SmtRes!AG940</f>
        <v>0</v>
      </c>
      <c r="Q251">
        <f>SmtRes!DC940</f>
        <v>0</v>
      </c>
      <c r="R251">
        <f>ROUND(ROUND(Q251*Source!I966, 2)*1, 2)</f>
        <v>0</v>
      </c>
      <c r="S251">
        <f>SmtRes!AC940</f>
        <v>0</v>
      </c>
      <c r="T251">
        <f>ROUND(ROUND(Q251*Source!I966, 2)*SmtRes!AK940, 2)</f>
        <v>0</v>
      </c>
      <c r="U251">
        <f>SmtRes!X940</f>
        <v>731670393</v>
      </c>
      <c r="V251">
        <v>-1388823807</v>
      </c>
      <c r="W251">
        <v>732171730</v>
      </c>
      <c r="X251">
        <v>3</v>
      </c>
    </row>
    <row r="252" spans="1:24">
      <c r="A252">
        <f>Source!A968</f>
        <v>17</v>
      </c>
      <c r="B252">
        <v>968</v>
      </c>
      <c r="C252">
        <v>3</v>
      </c>
      <c r="D252">
        <f>Source!BI968</f>
        <v>1</v>
      </c>
      <c r="E252">
        <f>Source!FS968</f>
        <v>0</v>
      </c>
      <c r="F252" t="str">
        <f>Source!F968</f>
        <v>19.1.01.03-0082</v>
      </c>
      <c r="G252" t="str">
        <f>Source!G968</f>
        <v>Воздуховоды из оцинкованной стали толщиной 1,0 мм, диаметром до 1000 мм (прим.560 мм)</v>
      </c>
      <c r="H252" t="str">
        <f>Source!H968</f>
        <v>м2</v>
      </c>
      <c r="I252">
        <f>Source!I968</f>
        <v>7.0335999999999999</v>
      </c>
      <c r="J252">
        <v>1</v>
      </c>
      <c r="K252">
        <f>Source!AC968</f>
        <v>102.06</v>
      </c>
      <c r="M252">
        <f>ROUND(K252*I252, 2)</f>
        <v>717.85</v>
      </c>
      <c r="N252">
        <f>Source!AC968*IF(Source!BC968&lt;&gt; 0, Source!BC968, 1)</f>
        <v>102.06</v>
      </c>
      <c r="O252">
        <f>ROUND(N252*I252, 2)</f>
        <v>717.85</v>
      </c>
      <c r="P252">
        <f>Source!AE968</f>
        <v>0</v>
      </c>
      <c r="R252">
        <f>ROUND(P252*I252, 2)</f>
        <v>0</v>
      </c>
      <c r="S252">
        <f>Source!AE968*IF(Source!BS968&lt;&gt; 0, Source!BS968, 1)</f>
        <v>0</v>
      </c>
      <c r="T252">
        <f>ROUND(S252*I252, 2)</f>
        <v>0</v>
      </c>
      <c r="U252">
        <f>Source!GF968</f>
        <v>1904080217</v>
      </c>
      <c r="V252">
        <v>557677819</v>
      </c>
      <c r="W252">
        <v>73775197</v>
      </c>
      <c r="X252">
        <v>3</v>
      </c>
    </row>
    <row r="253" spans="1:24">
      <c r="A253">
        <f>Source!A974</f>
        <v>17</v>
      </c>
      <c r="B253">
        <v>974</v>
      </c>
      <c r="C253">
        <v>3</v>
      </c>
      <c r="D253">
        <f>Source!BI974</f>
        <v>1</v>
      </c>
      <c r="E253">
        <f>Source!FS974</f>
        <v>0</v>
      </c>
      <c r="F253" t="str">
        <f>Source!F974</f>
        <v>19.1.01.07-0050</v>
      </c>
      <c r="G253" t="str">
        <f>Source!G974</f>
        <v>Врезка из оцинкованной стали, диаметром 800/500 мм</v>
      </c>
      <c r="H253" t="str">
        <f>Source!H974</f>
        <v>шт.</v>
      </c>
      <c r="I253">
        <f>Source!I974</f>
        <v>1</v>
      </c>
      <c r="J253">
        <v>1</v>
      </c>
      <c r="K253">
        <f>Source!AC974</f>
        <v>82.99</v>
      </c>
      <c r="M253">
        <f>ROUND(K253*I253, 2)</f>
        <v>82.99</v>
      </c>
      <c r="N253">
        <f>Source!AC974*IF(Source!BC974&lt;&gt; 0, Source!BC974, 1)</f>
        <v>82.99</v>
      </c>
      <c r="O253">
        <f>ROUND(N253*I253, 2)</f>
        <v>82.99</v>
      </c>
      <c r="P253">
        <f>Source!AE974</f>
        <v>0</v>
      </c>
      <c r="R253">
        <f>ROUND(P253*I253, 2)</f>
        <v>0</v>
      </c>
      <c r="S253">
        <f>Source!AE974*IF(Source!BS974&lt;&gt; 0, Source!BS974, 1)</f>
        <v>0</v>
      </c>
      <c r="T253">
        <f>ROUND(S253*I253, 2)</f>
        <v>0</v>
      </c>
      <c r="U253">
        <f>Source!GF974</f>
        <v>282739528</v>
      </c>
      <c r="V253">
        <v>-311993074</v>
      </c>
      <c r="W253">
        <v>-217417839</v>
      </c>
      <c r="X253">
        <v>3</v>
      </c>
    </row>
    <row r="254" spans="1:24">
      <c r="A254">
        <f>Source!A1007</f>
        <v>4</v>
      </c>
      <c r="B254">
        <v>1007</v>
      </c>
      <c r="G254" t="str">
        <f>Source!G1007</f>
        <v>18.Система ВД3(сетевые элементы)</v>
      </c>
    </row>
    <row r="255" spans="1:24">
      <c r="A255">
        <v>20</v>
      </c>
      <c r="B255">
        <v>965</v>
      </c>
      <c r="C255">
        <v>3</v>
      </c>
      <c r="D255">
        <v>0</v>
      </c>
      <c r="E255">
        <f>SmtRes!AV965</f>
        <v>0</v>
      </c>
      <c r="F255" t="str">
        <f>SmtRes!I965</f>
        <v>23.3.06.04-0008</v>
      </c>
      <c r="G255" t="str">
        <f>SmtRes!K965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255" t="str">
        <f>SmtRes!O965</f>
        <v>м</v>
      </c>
      <c r="I255">
        <f>SmtRes!Y965*Source!I1011</f>
        <v>0.39</v>
      </c>
      <c r="J255">
        <f>SmtRes!AO965</f>
        <v>1</v>
      </c>
      <c r="K255">
        <f>SmtRes!AE965</f>
        <v>15.33</v>
      </c>
      <c r="L255">
        <f>SmtRes!DB965</f>
        <v>5.98</v>
      </c>
      <c r="M255">
        <f>ROUND(ROUND(L255*Source!I1011, 2)*1, 2)</f>
        <v>5.98</v>
      </c>
      <c r="N255">
        <f>SmtRes!AA965</f>
        <v>15.33</v>
      </c>
      <c r="O255">
        <f>ROUND(ROUND(L255*Source!I1011, 2)*SmtRes!DA965, 2)</f>
        <v>5.98</v>
      </c>
      <c r="P255">
        <f>SmtRes!AG965</f>
        <v>0</v>
      </c>
      <c r="Q255">
        <f>SmtRes!DC965</f>
        <v>0</v>
      </c>
      <c r="R255">
        <f>ROUND(ROUND(Q255*Source!I1011, 2)*1, 2)</f>
        <v>0</v>
      </c>
      <c r="S255">
        <f>SmtRes!AC965</f>
        <v>0</v>
      </c>
      <c r="T255">
        <f>ROUND(ROUND(Q255*Source!I1011, 2)*SmtRes!AK965, 2)</f>
        <v>0</v>
      </c>
      <c r="U255">
        <f>SmtRes!X965</f>
        <v>2069285701</v>
      </c>
      <c r="V255">
        <v>-1778933711</v>
      </c>
      <c r="W255">
        <v>-1876199671</v>
      </c>
      <c r="X255">
        <v>3</v>
      </c>
    </row>
    <row r="256" spans="1:24">
      <c r="A256">
        <v>20</v>
      </c>
      <c r="B256">
        <v>964</v>
      </c>
      <c r="C256">
        <v>3</v>
      </c>
      <c r="D256">
        <v>0</v>
      </c>
      <c r="E256">
        <f>SmtRes!AV964</f>
        <v>0</v>
      </c>
      <c r="F256" t="str">
        <f>SmtRes!I964</f>
        <v>01.7.19.04-0031</v>
      </c>
      <c r="G256" t="str">
        <f>SmtRes!K964</f>
        <v>Прокладки резиновые (пластина техническая прессованная)</v>
      </c>
      <c r="H256" t="str">
        <f>SmtRes!O964</f>
        <v>кг</v>
      </c>
      <c r="I256">
        <f>SmtRes!Y964*Source!I1011</f>
        <v>0.43</v>
      </c>
      <c r="J256">
        <f>SmtRes!AO964</f>
        <v>1</v>
      </c>
      <c r="K256">
        <f>SmtRes!AE964</f>
        <v>23.09</v>
      </c>
      <c r="L256">
        <f>SmtRes!DB964</f>
        <v>9.93</v>
      </c>
      <c r="M256">
        <f>ROUND(ROUND(L256*Source!I1011, 2)*1, 2)</f>
        <v>9.93</v>
      </c>
      <c r="N256">
        <f>SmtRes!AA964</f>
        <v>23.09</v>
      </c>
      <c r="O256">
        <f>ROUND(ROUND(L256*Source!I1011, 2)*SmtRes!DA964, 2)</f>
        <v>9.93</v>
      </c>
      <c r="P256">
        <f>SmtRes!AG964</f>
        <v>0</v>
      </c>
      <c r="Q256">
        <f>SmtRes!DC964</f>
        <v>0</v>
      </c>
      <c r="R256">
        <f>ROUND(ROUND(Q256*Source!I1011, 2)*1, 2)</f>
        <v>0</v>
      </c>
      <c r="S256">
        <f>SmtRes!AC964</f>
        <v>0</v>
      </c>
      <c r="T256">
        <f>ROUND(ROUND(Q256*Source!I1011, 2)*SmtRes!AK964, 2)</f>
        <v>0</v>
      </c>
      <c r="U256">
        <f>SmtRes!X964</f>
        <v>-731615568</v>
      </c>
      <c r="V256">
        <v>650327051</v>
      </c>
      <c r="W256">
        <v>967136855</v>
      </c>
      <c r="X256">
        <v>3</v>
      </c>
    </row>
    <row r="257" spans="1:24">
      <c r="A257">
        <v>20</v>
      </c>
      <c r="B257">
        <v>963</v>
      </c>
      <c r="C257">
        <v>3</v>
      </c>
      <c r="D257">
        <v>0</v>
      </c>
      <c r="E257">
        <f>SmtRes!AV963</f>
        <v>0</v>
      </c>
      <c r="F257" t="str">
        <f>SmtRes!I963</f>
        <v>01.7.15.03-0041</v>
      </c>
      <c r="G257" t="str">
        <f>SmtRes!K963</f>
        <v>Болты с гайками и шайбами строительные</v>
      </c>
      <c r="H257" t="str">
        <f>SmtRes!O963</f>
        <v>т</v>
      </c>
      <c r="I257">
        <f>SmtRes!Y963*Source!I1011</f>
        <v>8.0000000000000004E-4</v>
      </c>
      <c r="J257">
        <f>SmtRes!AO963</f>
        <v>1</v>
      </c>
      <c r="K257">
        <f>SmtRes!AE963</f>
        <v>9040.01</v>
      </c>
      <c r="L257">
        <f>SmtRes!DB963</f>
        <v>7.23</v>
      </c>
      <c r="M257">
        <f>ROUND(ROUND(L257*Source!I1011, 2)*1, 2)</f>
        <v>7.23</v>
      </c>
      <c r="N257">
        <f>SmtRes!AA963</f>
        <v>9040.01</v>
      </c>
      <c r="O257">
        <f>ROUND(ROUND(L257*Source!I1011, 2)*SmtRes!DA963, 2)</f>
        <v>7.23</v>
      </c>
      <c r="P257">
        <f>SmtRes!AG963</f>
        <v>0</v>
      </c>
      <c r="Q257">
        <f>SmtRes!DC963</f>
        <v>0</v>
      </c>
      <c r="R257">
        <f>ROUND(ROUND(Q257*Source!I1011, 2)*1, 2)</f>
        <v>0</v>
      </c>
      <c r="S257">
        <f>SmtRes!AC963</f>
        <v>0</v>
      </c>
      <c r="T257">
        <f>ROUND(ROUND(Q257*Source!I1011, 2)*SmtRes!AK963, 2)</f>
        <v>0</v>
      </c>
      <c r="U257">
        <f>SmtRes!X963</f>
        <v>-437906794</v>
      </c>
      <c r="V257">
        <v>703382810</v>
      </c>
      <c r="W257">
        <v>-765046760</v>
      </c>
      <c r="X257">
        <v>3</v>
      </c>
    </row>
    <row r="258" spans="1:24">
      <c r="A258">
        <v>20</v>
      </c>
      <c r="B258">
        <v>962</v>
      </c>
      <c r="C258">
        <v>3</v>
      </c>
      <c r="D258">
        <v>0</v>
      </c>
      <c r="E258">
        <f>SmtRes!AV962</f>
        <v>0</v>
      </c>
      <c r="F258" t="str">
        <f>SmtRes!I962</f>
        <v>01.1.01.09-0026</v>
      </c>
      <c r="G258" t="str">
        <f>SmtRes!K962</f>
        <v>Шнур асбестовый общего назначения марки ШАОН диаметром 8-10 мм</v>
      </c>
      <c r="H258" t="str">
        <f>SmtRes!O962</f>
        <v>т</v>
      </c>
      <c r="I258">
        <f>SmtRes!Y962*Source!I1011</f>
        <v>2.9999999999999997E-4</v>
      </c>
      <c r="J258">
        <f>SmtRes!AO962</f>
        <v>1</v>
      </c>
      <c r="K258">
        <f>SmtRes!AE962</f>
        <v>26499</v>
      </c>
      <c r="L258">
        <f>SmtRes!DB962</f>
        <v>7.95</v>
      </c>
      <c r="M258">
        <f>ROUND(ROUND(L258*Source!I1011, 2)*1, 2)</f>
        <v>7.95</v>
      </c>
      <c r="N258">
        <f>SmtRes!AA962</f>
        <v>26499</v>
      </c>
      <c r="O258">
        <f>ROUND(ROUND(L258*Source!I1011, 2)*SmtRes!DA962, 2)</f>
        <v>7.95</v>
      </c>
      <c r="P258">
        <f>SmtRes!AG962</f>
        <v>0</v>
      </c>
      <c r="Q258">
        <f>SmtRes!DC962</f>
        <v>0</v>
      </c>
      <c r="R258">
        <f>ROUND(ROUND(Q258*Source!I1011, 2)*1, 2)</f>
        <v>0</v>
      </c>
      <c r="S258">
        <f>SmtRes!AC962</f>
        <v>0</v>
      </c>
      <c r="T258">
        <f>ROUND(ROUND(Q258*Source!I1011, 2)*SmtRes!AK962, 2)</f>
        <v>0</v>
      </c>
      <c r="U258">
        <f>SmtRes!X962</f>
        <v>731670393</v>
      </c>
      <c r="V258">
        <v>-1388823807</v>
      </c>
      <c r="W258">
        <v>732171730</v>
      </c>
      <c r="X258">
        <v>3</v>
      </c>
    </row>
    <row r="259" spans="1:24">
      <c r="A259">
        <f>Source!A1013</f>
        <v>17</v>
      </c>
      <c r="B259">
        <v>1013</v>
      </c>
      <c r="C259">
        <v>3</v>
      </c>
      <c r="D259">
        <f>Source!BI1013</f>
        <v>1</v>
      </c>
      <c r="E259">
        <f>Source!FS1013</f>
        <v>0</v>
      </c>
      <c r="F259" t="str">
        <f>Source!F1013</f>
        <v>08.1.03.04-0001</v>
      </c>
      <c r="G259" t="str">
        <f>Source!G1013</f>
        <v>Блочки</v>
      </c>
      <c r="H259" t="str">
        <f>Source!H1013</f>
        <v>10 шт.</v>
      </c>
      <c r="I259">
        <f>Source!I1013</f>
        <v>0.2</v>
      </c>
      <c r="J259">
        <v>1</v>
      </c>
      <c r="K259">
        <f>Source!AC1013</f>
        <v>228</v>
      </c>
      <c r="M259">
        <f>ROUND(K259*I259, 2)</f>
        <v>45.6</v>
      </c>
      <c r="N259">
        <f>Source!AC1013*IF(Source!BC1013&lt;&gt; 0, Source!BC1013, 1)</f>
        <v>228</v>
      </c>
      <c r="O259">
        <f>ROUND(N259*I259, 2)</f>
        <v>45.6</v>
      </c>
      <c r="P259">
        <f>Source!AE1013</f>
        <v>0</v>
      </c>
      <c r="R259">
        <f>ROUND(P259*I259, 2)</f>
        <v>0</v>
      </c>
      <c r="S259">
        <f>Source!AE1013*IF(Source!BS1013&lt;&gt; 0, Source!BS1013, 1)</f>
        <v>0</v>
      </c>
      <c r="T259">
        <f>ROUND(S259*I259, 2)</f>
        <v>0</v>
      </c>
      <c r="U259">
        <f>Source!GF1013</f>
        <v>-362110086</v>
      </c>
      <c r="V259">
        <v>1900422582</v>
      </c>
      <c r="W259">
        <v>-882872068</v>
      </c>
      <c r="X259">
        <v>3</v>
      </c>
    </row>
    <row r="260" spans="1:24">
      <c r="A260">
        <f>Source!A1015</f>
        <v>17</v>
      </c>
      <c r="B260">
        <v>1015</v>
      </c>
      <c r="C260">
        <v>3</v>
      </c>
      <c r="D260">
        <f>Source!BI1015</f>
        <v>2</v>
      </c>
      <c r="E260">
        <f>Source!FS1015</f>
        <v>0</v>
      </c>
      <c r="F260" t="str">
        <f>Source!F1015</f>
        <v>20.1.02.19-0015</v>
      </c>
      <c r="G260" t="str">
        <f>Source!G1015</f>
        <v>Трос стальной</v>
      </c>
      <c r="H260" t="str">
        <f>Source!H1015</f>
        <v>м</v>
      </c>
      <c r="I260">
        <f>Source!I1015</f>
        <v>9.3000000000000007</v>
      </c>
      <c r="J260">
        <v>1</v>
      </c>
      <c r="K260">
        <f>Source!AC1015</f>
        <v>12.03</v>
      </c>
      <c r="M260">
        <f>ROUND(K260*I260, 2)</f>
        <v>111.88</v>
      </c>
      <c r="N260">
        <f>Source!AC1015*IF(Source!BC1015&lt;&gt; 0, Source!BC1015, 1)</f>
        <v>12.03</v>
      </c>
      <c r="O260">
        <f>ROUND(N260*I260, 2)</f>
        <v>111.88</v>
      </c>
      <c r="P260">
        <f>Source!AE1015</f>
        <v>0</v>
      </c>
      <c r="R260">
        <f>ROUND(P260*I260, 2)</f>
        <v>0</v>
      </c>
      <c r="S260">
        <f>Source!AE1015*IF(Source!BS1015&lt;&gt; 0, Source!BS1015, 1)</f>
        <v>0</v>
      </c>
      <c r="T260">
        <f>ROUND(S260*I260, 2)</f>
        <v>0</v>
      </c>
      <c r="U260">
        <f>Source!GF1015</f>
        <v>1404028807</v>
      </c>
      <c r="V260">
        <v>184943754</v>
      </c>
      <c r="W260">
        <v>-240123193</v>
      </c>
      <c r="X260">
        <v>3</v>
      </c>
    </row>
    <row r="261" spans="1:24">
      <c r="A261">
        <v>20</v>
      </c>
      <c r="B261">
        <v>983</v>
      </c>
      <c r="C261">
        <v>3</v>
      </c>
      <c r="D261">
        <v>0</v>
      </c>
      <c r="E261">
        <f>SmtRes!AV983</f>
        <v>0</v>
      </c>
      <c r="F261" t="str">
        <f>SmtRes!I983</f>
        <v>14.4.03.03-0102</v>
      </c>
      <c r="G261" t="str">
        <f>SmtRes!K983</f>
        <v>Лак БТ-577</v>
      </c>
      <c r="H261" t="str">
        <f>SmtRes!O983</f>
        <v>т</v>
      </c>
      <c r="I261">
        <f>SmtRes!Y983*Source!I1019</f>
        <v>2.6459999999999998E-4</v>
      </c>
      <c r="J261">
        <f>SmtRes!AO983</f>
        <v>1</v>
      </c>
      <c r="K261">
        <f>SmtRes!AE983</f>
        <v>9550.01</v>
      </c>
      <c r="L261">
        <f>SmtRes!DB983</f>
        <v>12.03</v>
      </c>
      <c r="M261">
        <f>ROUND(ROUND(L261*Source!I1019, 2)*1, 2)</f>
        <v>2.5299999999999998</v>
      </c>
      <c r="N261">
        <f>SmtRes!AA983</f>
        <v>9550.01</v>
      </c>
      <c r="O261">
        <f>ROUND(ROUND(L261*Source!I1019, 2)*SmtRes!DA983, 2)</f>
        <v>2.5299999999999998</v>
      </c>
      <c r="P261">
        <f>SmtRes!AG983</f>
        <v>0</v>
      </c>
      <c r="Q261">
        <f>SmtRes!DC983</f>
        <v>0</v>
      </c>
      <c r="R261">
        <f>ROUND(ROUND(Q261*Source!I1019, 2)*1, 2)</f>
        <v>0</v>
      </c>
      <c r="S261">
        <f>SmtRes!AC983</f>
        <v>0</v>
      </c>
      <c r="T261">
        <f>ROUND(ROUND(Q261*Source!I1019, 2)*SmtRes!AK983, 2)</f>
        <v>0</v>
      </c>
      <c r="U261">
        <f>SmtRes!X983</f>
        <v>654489916</v>
      </c>
      <c r="V261">
        <v>-919932728</v>
      </c>
      <c r="W261">
        <v>-1445358453</v>
      </c>
      <c r="X261">
        <v>3</v>
      </c>
    </row>
    <row r="262" spans="1:24">
      <c r="A262">
        <v>20</v>
      </c>
      <c r="B262">
        <v>982</v>
      </c>
      <c r="C262">
        <v>3</v>
      </c>
      <c r="D262">
        <v>0</v>
      </c>
      <c r="E262">
        <f>SmtRes!AV982</f>
        <v>0</v>
      </c>
      <c r="F262" t="str">
        <f>SmtRes!I982</f>
        <v>08.3.02.01-0041</v>
      </c>
      <c r="G262" t="str">
        <f>SmtRes!K982</f>
        <v>Лента стальная упаковочная, мягкая, нормальной точности 0,7х20-50 мм</v>
      </c>
      <c r="H262" t="str">
        <f>SmtRes!O982</f>
        <v>т</v>
      </c>
      <c r="I262">
        <f>SmtRes!Y982*Source!I1019</f>
        <v>9.9330000000000009E-3</v>
      </c>
      <c r="J262">
        <f>SmtRes!AO982</f>
        <v>1</v>
      </c>
      <c r="K262">
        <f>SmtRes!AE982</f>
        <v>7590</v>
      </c>
      <c r="L262">
        <f>SmtRes!DB982</f>
        <v>359.01</v>
      </c>
      <c r="M262">
        <f>ROUND(ROUND(L262*Source!I1019, 2)*1, 2)</f>
        <v>75.39</v>
      </c>
      <c r="N262">
        <f>SmtRes!AA982</f>
        <v>7590</v>
      </c>
      <c r="O262">
        <f>ROUND(ROUND(L262*Source!I1019, 2)*SmtRes!DA982, 2)</f>
        <v>75.39</v>
      </c>
      <c r="P262">
        <f>SmtRes!AG982</f>
        <v>0</v>
      </c>
      <c r="Q262">
        <f>SmtRes!DC982</f>
        <v>0</v>
      </c>
      <c r="R262">
        <f>ROUND(ROUND(Q262*Source!I1019, 2)*1, 2)</f>
        <v>0</v>
      </c>
      <c r="S262">
        <f>SmtRes!AC982</f>
        <v>0</v>
      </c>
      <c r="T262">
        <f>ROUND(ROUND(Q262*Source!I1019, 2)*SmtRes!AK982, 2)</f>
        <v>0</v>
      </c>
      <c r="U262">
        <f>SmtRes!X982</f>
        <v>532254978</v>
      </c>
      <c r="V262">
        <v>303468376</v>
      </c>
      <c r="W262">
        <v>750974966</v>
      </c>
      <c r="X262">
        <v>3</v>
      </c>
    </row>
    <row r="263" spans="1:24">
      <c r="A263">
        <v>20</v>
      </c>
      <c r="B263">
        <v>981</v>
      </c>
      <c r="C263">
        <v>3</v>
      </c>
      <c r="D263">
        <v>0</v>
      </c>
      <c r="E263">
        <f>SmtRes!AV981</f>
        <v>0</v>
      </c>
      <c r="F263" t="str">
        <f>SmtRes!I981</f>
        <v>01.2.03.03-0107</v>
      </c>
      <c r="G263" t="str">
        <f>SmtRes!K981</f>
        <v>Мастика клеящая морозостойкая битумно-масляная МБ-50</v>
      </c>
      <c r="H263" t="str">
        <f>SmtRes!O981</f>
        <v>т</v>
      </c>
      <c r="I263">
        <f>SmtRes!Y981*Source!I1019</f>
        <v>6.2999999999999992E-3</v>
      </c>
      <c r="J263">
        <f>SmtRes!AO981</f>
        <v>1</v>
      </c>
      <c r="K263">
        <f>SmtRes!AE981</f>
        <v>3960</v>
      </c>
      <c r="L263">
        <f>SmtRes!DB981</f>
        <v>118.8</v>
      </c>
      <c r="M263">
        <f>ROUND(ROUND(L263*Source!I1019, 2)*1, 2)</f>
        <v>24.95</v>
      </c>
      <c r="N263">
        <f>SmtRes!AA981</f>
        <v>3960</v>
      </c>
      <c r="O263">
        <f>ROUND(ROUND(L263*Source!I1019, 2)*SmtRes!DA981, 2)</f>
        <v>24.95</v>
      </c>
      <c r="P263">
        <f>SmtRes!AG981</f>
        <v>0</v>
      </c>
      <c r="Q263">
        <f>SmtRes!DC981</f>
        <v>0</v>
      </c>
      <c r="R263">
        <f>ROUND(ROUND(Q263*Source!I1019, 2)*1, 2)</f>
        <v>0</v>
      </c>
      <c r="S263">
        <f>SmtRes!AC981</f>
        <v>0</v>
      </c>
      <c r="T263">
        <f>ROUND(ROUND(Q263*Source!I1019, 2)*SmtRes!AK981, 2)</f>
        <v>0</v>
      </c>
      <c r="U263">
        <f>SmtRes!X981</f>
        <v>136000979</v>
      </c>
      <c r="V263">
        <v>-2104290413</v>
      </c>
      <c r="W263">
        <v>862612426</v>
      </c>
      <c r="X263">
        <v>3</v>
      </c>
    </row>
    <row r="264" spans="1:24">
      <c r="A264">
        <v>20</v>
      </c>
      <c r="B264">
        <v>980</v>
      </c>
      <c r="C264">
        <v>3</v>
      </c>
      <c r="D264">
        <v>0</v>
      </c>
      <c r="E264">
        <f>SmtRes!AV980</f>
        <v>0</v>
      </c>
      <c r="F264" t="str">
        <f>SmtRes!I980</f>
        <v>01.2.01.02-0031</v>
      </c>
      <c r="G264" t="str">
        <f>SmtRes!K980</f>
        <v>Битумы нефтяные строительные изоляционные БНИ-IV-3, БНИ- IV, БНИ-V</v>
      </c>
      <c r="H264" t="str">
        <f>SmtRes!O980</f>
        <v>т</v>
      </c>
      <c r="I264">
        <f>SmtRes!Y980*Source!I1019</f>
        <v>2.6459999999999999E-3</v>
      </c>
      <c r="J264">
        <f>SmtRes!AO980</f>
        <v>1</v>
      </c>
      <c r="K264">
        <f>SmtRes!AE980</f>
        <v>1412.5</v>
      </c>
      <c r="L264">
        <f>SmtRes!DB980</f>
        <v>17.8</v>
      </c>
      <c r="M264">
        <f>ROUND(ROUND(L264*Source!I1019, 2)*1, 2)</f>
        <v>3.74</v>
      </c>
      <c r="N264">
        <f>SmtRes!AA980</f>
        <v>1412.5</v>
      </c>
      <c r="O264">
        <f>ROUND(ROUND(L264*Source!I1019, 2)*SmtRes!DA980, 2)</f>
        <v>3.74</v>
      </c>
      <c r="P264">
        <f>SmtRes!AG980</f>
        <v>0</v>
      </c>
      <c r="Q264">
        <f>SmtRes!DC980</f>
        <v>0</v>
      </c>
      <c r="R264">
        <f>ROUND(ROUND(Q264*Source!I1019, 2)*1, 2)</f>
        <v>0</v>
      </c>
      <c r="S264">
        <f>SmtRes!AC980</f>
        <v>0</v>
      </c>
      <c r="T264">
        <f>ROUND(ROUND(Q264*Source!I1019, 2)*SmtRes!AK980, 2)</f>
        <v>0</v>
      </c>
      <c r="U264">
        <f>SmtRes!X980</f>
        <v>1554699552</v>
      </c>
      <c r="V264">
        <v>-2117539159</v>
      </c>
      <c r="W264">
        <v>2123959128</v>
      </c>
      <c r="X264">
        <v>3</v>
      </c>
    </row>
    <row r="265" spans="1:24">
      <c r="A265">
        <f>Source!A1021</f>
        <v>17</v>
      </c>
      <c r="B265">
        <v>1021</v>
      </c>
      <c r="C265">
        <v>3</v>
      </c>
      <c r="D265">
        <f>Source!BI1021</f>
        <v>1</v>
      </c>
      <c r="E265">
        <f>Source!FS1021</f>
        <v>0</v>
      </c>
      <c r="F265" t="str">
        <f>Source!F1021</f>
        <v>12.2.04.07-0012</v>
      </c>
      <c r="G265" t="str">
        <f>Source!G1021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265" t="str">
        <f>Source!H1021</f>
        <v>м3</v>
      </c>
      <c r="I265">
        <f>Source!I1021</f>
        <v>0.96599999999999997</v>
      </c>
      <c r="J265">
        <v>1</v>
      </c>
      <c r="K265">
        <f>Source!AC1021</f>
        <v>2222.0300000000002</v>
      </c>
      <c r="M265">
        <f>ROUND(K265*I265, 2)</f>
        <v>2146.48</v>
      </c>
      <c r="N265">
        <f>Source!AC1021*IF(Source!BC1021&lt;&gt; 0, Source!BC1021, 1)</f>
        <v>2222.0300000000002</v>
      </c>
      <c r="O265">
        <f>ROUND(N265*I265, 2)</f>
        <v>2146.48</v>
      </c>
      <c r="P265">
        <f>Source!AE1021</f>
        <v>0</v>
      </c>
      <c r="R265">
        <f>ROUND(P265*I265, 2)</f>
        <v>0</v>
      </c>
      <c r="S265">
        <f>Source!AE1021*IF(Source!BS1021&lt;&gt; 0, Source!BS1021, 1)</f>
        <v>0</v>
      </c>
      <c r="T265">
        <f>ROUND(S265*I265, 2)</f>
        <v>0</v>
      </c>
      <c r="U265">
        <f>Source!GF1021</f>
        <v>2051966677</v>
      </c>
      <c r="V265">
        <v>1568902554</v>
      </c>
      <c r="W265">
        <v>-2111212406</v>
      </c>
      <c r="X265">
        <v>3</v>
      </c>
    </row>
    <row r="266" spans="1:24">
      <c r="A266">
        <v>20</v>
      </c>
      <c r="B266">
        <v>1003</v>
      </c>
      <c r="C266">
        <v>3</v>
      </c>
      <c r="D266">
        <v>0</v>
      </c>
      <c r="E266">
        <f>SmtRes!AV1003</f>
        <v>0</v>
      </c>
      <c r="F266" t="str">
        <f>SmtRes!I1003</f>
        <v>01.7.19.04-0031</v>
      </c>
      <c r="G266" t="str">
        <f>SmtRes!K1003</f>
        <v>Прокладки резиновые (пластина техническая прессованная)</v>
      </c>
      <c r="H266" t="str">
        <f>SmtRes!O1003</f>
        <v>кг</v>
      </c>
      <c r="I266">
        <f>SmtRes!Y1003*Source!I1023</f>
        <v>1.0908</v>
      </c>
      <c r="J266">
        <f>SmtRes!AO1003</f>
        <v>1</v>
      </c>
      <c r="K266">
        <f>SmtRes!AE1003</f>
        <v>23.09</v>
      </c>
      <c r="L266">
        <f>SmtRes!DB1003</f>
        <v>209.89</v>
      </c>
      <c r="M266">
        <f>ROUND(ROUND(L266*Source!I1023, 2)*1, 2)</f>
        <v>25.19</v>
      </c>
      <c r="N266">
        <f>SmtRes!AA1003</f>
        <v>23.09</v>
      </c>
      <c r="O266">
        <f>ROUND(ROUND(L266*Source!I1023, 2)*SmtRes!DA1003, 2)</f>
        <v>25.19</v>
      </c>
      <c r="P266">
        <f>SmtRes!AG1003</f>
        <v>0</v>
      </c>
      <c r="Q266">
        <f>SmtRes!DC1003</f>
        <v>0</v>
      </c>
      <c r="R266">
        <f>ROUND(ROUND(Q266*Source!I1023, 2)*1, 2)</f>
        <v>0</v>
      </c>
      <c r="S266">
        <f>SmtRes!AC1003</f>
        <v>0</v>
      </c>
      <c r="T266">
        <f>ROUND(ROUND(Q266*Source!I1023, 2)*SmtRes!AK1003, 2)</f>
        <v>0</v>
      </c>
      <c r="U266">
        <f>SmtRes!X1003</f>
        <v>-731615568</v>
      </c>
      <c r="V266">
        <v>650327051</v>
      </c>
      <c r="W266">
        <v>967136855</v>
      </c>
      <c r="X266">
        <v>3</v>
      </c>
    </row>
    <row r="267" spans="1:24">
      <c r="A267">
        <v>20</v>
      </c>
      <c r="B267">
        <v>1002</v>
      </c>
      <c r="C267">
        <v>3</v>
      </c>
      <c r="D267">
        <v>0</v>
      </c>
      <c r="E267">
        <f>SmtRes!AV1002</f>
        <v>0</v>
      </c>
      <c r="F267" t="str">
        <f>SmtRes!I1002</f>
        <v>01.7.15.03-0041</v>
      </c>
      <c r="G267" t="str">
        <f>SmtRes!K1002</f>
        <v>Болты с гайками и шайбами строительные</v>
      </c>
      <c r="H267" t="str">
        <f>SmtRes!O1002</f>
        <v>т</v>
      </c>
      <c r="I267">
        <f>SmtRes!Y1002*Source!I1023</f>
        <v>7.1999999999999994E-4</v>
      </c>
      <c r="J267">
        <f>SmtRes!AO1002</f>
        <v>1</v>
      </c>
      <c r="K267">
        <f>SmtRes!AE1002</f>
        <v>9040.01</v>
      </c>
      <c r="L267">
        <f>SmtRes!DB1002</f>
        <v>54.24</v>
      </c>
      <c r="M267">
        <f>ROUND(ROUND(L267*Source!I1023, 2)*1, 2)</f>
        <v>6.51</v>
      </c>
      <c r="N267">
        <f>SmtRes!AA1002</f>
        <v>9040.01</v>
      </c>
      <c r="O267">
        <f>ROUND(ROUND(L267*Source!I1023, 2)*SmtRes!DA1002, 2)</f>
        <v>6.51</v>
      </c>
      <c r="P267">
        <f>SmtRes!AG1002</f>
        <v>0</v>
      </c>
      <c r="Q267">
        <f>SmtRes!DC1002</f>
        <v>0</v>
      </c>
      <c r="R267">
        <f>ROUND(ROUND(Q267*Source!I1023, 2)*1, 2)</f>
        <v>0</v>
      </c>
      <c r="S267">
        <f>SmtRes!AC1002</f>
        <v>0</v>
      </c>
      <c r="T267">
        <f>ROUND(ROUND(Q267*Source!I1023, 2)*SmtRes!AK1002, 2)</f>
        <v>0</v>
      </c>
      <c r="U267">
        <f>SmtRes!X1002</f>
        <v>-437906794</v>
      </c>
      <c r="V267">
        <v>703382810</v>
      </c>
      <c r="W267">
        <v>-765046760</v>
      </c>
      <c r="X267">
        <v>3</v>
      </c>
    </row>
    <row r="268" spans="1:24">
      <c r="A268">
        <v>20</v>
      </c>
      <c r="B268">
        <v>1001</v>
      </c>
      <c r="C268">
        <v>3</v>
      </c>
      <c r="D268">
        <v>0</v>
      </c>
      <c r="E268">
        <f>SmtRes!AV1001</f>
        <v>0</v>
      </c>
      <c r="F268" t="str">
        <f>SmtRes!I1001</f>
        <v>01.7.11.07-0045</v>
      </c>
      <c r="G268" t="str">
        <f>SmtRes!K1001</f>
        <v>Электроды диаметром 5 мм Э42А</v>
      </c>
      <c r="H268" t="str">
        <f>SmtRes!O1001</f>
        <v>т</v>
      </c>
      <c r="I268">
        <f>SmtRes!Y1001*Source!I1023</f>
        <v>3.96E-5</v>
      </c>
      <c r="J268">
        <f>SmtRes!AO1001</f>
        <v>1</v>
      </c>
      <c r="K268">
        <f>SmtRes!AE1001</f>
        <v>10362</v>
      </c>
      <c r="L268">
        <f>SmtRes!DB1001</f>
        <v>3.42</v>
      </c>
      <c r="M268">
        <f>ROUND(ROUND(L268*Source!I1023, 2)*1, 2)</f>
        <v>0.41</v>
      </c>
      <c r="N268">
        <f>SmtRes!AA1001</f>
        <v>10362</v>
      </c>
      <c r="O268">
        <f>ROUND(ROUND(L268*Source!I1023, 2)*SmtRes!DA1001, 2)</f>
        <v>0.41</v>
      </c>
      <c r="P268">
        <f>SmtRes!AG1001</f>
        <v>0</v>
      </c>
      <c r="Q268">
        <f>SmtRes!DC1001</f>
        <v>0</v>
      </c>
      <c r="R268">
        <f>ROUND(ROUND(Q268*Source!I1023, 2)*1, 2)</f>
        <v>0</v>
      </c>
      <c r="S268">
        <f>SmtRes!AC1001</f>
        <v>0</v>
      </c>
      <c r="T268">
        <f>ROUND(ROUND(Q268*Source!I1023, 2)*SmtRes!AK1001, 2)</f>
        <v>0</v>
      </c>
      <c r="U268">
        <f>SmtRes!X1001</f>
        <v>-1068056325</v>
      </c>
      <c r="V268">
        <v>-2032568227</v>
      </c>
      <c r="W268">
        <v>1948519429</v>
      </c>
      <c r="X268">
        <v>3</v>
      </c>
    </row>
    <row r="269" spans="1:24">
      <c r="A269">
        <v>20</v>
      </c>
      <c r="B269">
        <v>1000</v>
      </c>
      <c r="C269">
        <v>3</v>
      </c>
      <c r="D269">
        <v>0</v>
      </c>
      <c r="E269">
        <f>SmtRes!AV1000</f>
        <v>0</v>
      </c>
      <c r="F269" t="str">
        <f>SmtRes!I1000</f>
        <v>01.7.06.03-0023</v>
      </c>
      <c r="G269" t="str">
        <f>SmtRes!K1000</f>
        <v>Лента полиэтиленовая с липким слоем марка А</v>
      </c>
      <c r="H269" t="str">
        <f>SmtRes!O1000</f>
        <v>кг</v>
      </c>
      <c r="I269">
        <f>SmtRes!Y1000*Source!I1023</f>
        <v>0.95399999999999996</v>
      </c>
      <c r="J269">
        <f>SmtRes!AO1000</f>
        <v>1</v>
      </c>
      <c r="K269">
        <f>SmtRes!AE1000</f>
        <v>39.020000000000003</v>
      </c>
      <c r="L269">
        <f>SmtRes!DB1000</f>
        <v>310.20999999999998</v>
      </c>
      <c r="M269">
        <f>ROUND(ROUND(L269*Source!I1023, 2)*1, 2)</f>
        <v>37.229999999999997</v>
      </c>
      <c r="N269">
        <f>SmtRes!AA1000</f>
        <v>39.020000000000003</v>
      </c>
      <c r="O269">
        <f>ROUND(ROUND(L269*Source!I1023, 2)*SmtRes!DA1000, 2)</f>
        <v>37.229999999999997</v>
      </c>
      <c r="P269">
        <f>SmtRes!AG1000</f>
        <v>0</v>
      </c>
      <c r="Q269">
        <f>SmtRes!DC1000</f>
        <v>0</v>
      </c>
      <c r="R269">
        <f>ROUND(ROUND(Q269*Source!I1023, 2)*1, 2)</f>
        <v>0</v>
      </c>
      <c r="S269">
        <f>SmtRes!AC1000</f>
        <v>0</v>
      </c>
      <c r="T269">
        <f>ROUND(ROUND(Q269*Source!I1023, 2)*SmtRes!AK1000, 2)</f>
        <v>0</v>
      </c>
      <c r="U269">
        <f>SmtRes!X1000</f>
        <v>1730218770</v>
      </c>
      <c r="V269">
        <v>-908515155</v>
      </c>
      <c r="W269">
        <v>-1891075164</v>
      </c>
      <c r="X269">
        <v>3</v>
      </c>
    </row>
    <row r="270" spans="1:24">
      <c r="A270">
        <f>Source!A1025</f>
        <v>17</v>
      </c>
      <c r="B270">
        <v>1025</v>
      </c>
      <c r="C270">
        <v>3</v>
      </c>
      <c r="D270">
        <f>Source!BI1025</f>
        <v>1</v>
      </c>
      <c r="E270">
        <f>Source!FS1025</f>
        <v>0</v>
      </c>
      <c r="F270" t="str">
        <f>Source!F1025</f>
        <v>19.1.01.03-0052</v>
      </c>
      <c r="G270" t="str">
        <f>Source!G1025</f>
        <v>Воздуховоды из оцинкованной стали с шиной и уголками толщиной 1,0 мм, периметром 3000 мм</v>
      </c>
      <c r="H270" t="str">
        <f>Source!H1025</f>
        <v>м2</v>
      </c>
      <c r="I270">
        <f>Source!I1025</f>
        <v>12</v>
      </c>
      <c r="J270">
        <v>1</v>
      </c>
      <c r="K270">
        <f>Source!AC1025</f>
        <v>171.25</v>
      </c>
      <c r="M270">
        <f>ROUND(K270*I270, 2)</f>
        <v>2055</v>
      </c>
      <c r="N270">
        <f>Source!AC1025*IF(Source!BC1025&lt;&gt; 0, Source!BC1025, 1)</f>
        <v>171.25</v>
      </c>
      <c r="O270">
        <f>ROUND(N270*I270, 2)</f>
        <v>2055</v>
      </c>
      <c r="P270">
        <f>Source!AE1025</f>
        <v>0</v>
      </c>
      <c r="R270">
        <f>ROUND(P270*I270, 2)</f>
        <v>0</v>
      </c>
      <c r="S270">
        <f>Source!AE1025*IF(Source!BS1025&lt;&gt; 0, Source!BS1025, 1)</f>
        <v>0</v>
      </c>
      <c r="T270">
        <f>ROUND(S270*I270, 2)</f>
        <v>0</v>
      </c>
      <c r="U270">
        <f>Source!GF1025</f>
        <v>1920270359</v>
      </c>
      <c r="V270">
        <v>1039881596</v>
      </c>
      <c r="W270">
        <v>1944907464</v>
      </c>
      <c r="X270">
        <v>3</v>
      </c>
    </row>
    <row r="271" spans="1:24">
      <c r="A271">
        <v>20</v>
      </c>
      <c r="B271">
        <v>1025</v>
      </c>
      <c r="C271">
        <v>3</v>
      </c>
      <c r="D271">
        <v>0</v>
      </c>
      <c r="E271">
        <f>SmtRes!AV1025</f>
        <v>0</v>
      </c>
      <c r="F271" t="str">
        <f>SmtRes!I1025</f>
        <v>01.7.19.04-0031</v>
      </c>
      <c r="G271" t="str">
        <f>SmtRes!K1025</f>
        <v>Прокладки резиновые (пластина техническая прессованная)</v>
      </c>
      <c r="H271" t="str">
        <f>SmtRes!O1025</f>
        <v>кг</v>
      </c>
      <c r="I271">
        <f>SmtRes!Y1025*Source!I1027</f>
        <v>0.45668159999999997</v>
      </c>
      <c r="J271">
        <f>SmtRes!AO1025</f>
        <v>1</v>
      </c>
      <c r="K271">
        <f>SmtRes!AE1025</f>
        <v>23.09</v>
      </c>
      <c r="L271">
        <f>SmtRes!DB1025</f>
        <v>209.89</v>
      </c>
      <c r="M271">
        <f>ROUND(ROUND(L271*Source!I1027, 2)*1, 2)</f>
        <v>10.54</v>
      </c>
      <c r="N271">
        <f>SmtRes!AA1025</f>
        <v>23.09</v>
      </c>
      <c r="O271">
        <f>ROUND(ROUND(L271*Source!I1027, 2)*SmtRes!DA1025, 2)</f>
        <v>10.54</v>
      </c>
      <c r="P271">
        <f>SmtRes!AG1025</f>
        <v>0</v>
      </c>
      <c r="Q271">
        <f>SmtRes!DC1025</f>
        <v>0</v>
      </c>
      <c r="R271">
        <f>ROUND(ROUND(Q271*Source!I1027, 2)*1, 2)</f>
        <v>0</v>
      </c>
      <c r="S271">
        <f>SmtRes!AC1025</f>
        <v>0</v>
      </c>
      <c r="T271">
        <f>ROUND(ROUND(Q271*Source!I1027, 2)*SmtRes!AK1025, 2)</f>
        <v>0</v>
      </c>
      <c r="U271">
        <f>SmtRes!X1025</f>
        <v>-731615568</v>
      </c>
      <c r="V271">
        <v>650327051</v>
      </c>
      <c r="W271">
        <v>967136855</v>
      </c>
      <c r="X271">
        <v>3</v>
      </c>
    </row>
    <row r="272" spans="1:24">
      <c r="A272">
        <v>20</v>
      </c>
      <c r="B272">
        <v>1024</v>
      </c>
      <c r="C272">
        <v>3</v>
      </c>
      <c r="D272">
        <v>0</v>
      </c>
      <c r="E272">
        <f>SmtRes!AV1024</f>
        <v>0</v>
      </c>
      <c r="F272" t="str">
        <f>SmtRes!I1024</f>
        <v>01.7.15.03-0041</v>
      </c>
      <c r="G272" t="str">
        <f>SmtRes!K1024</f>
        <v>Болты с гайками и шайбами строительные</v>
      </c>
      <c r="H272" t="str">
        <f>SmtRes!O1024</f>
        <v>т</v>
      </c>
      <c r="I272">
        <f>SmtRes!Y1024*Source!I1027</f>
        <v>3.0143999999999999E-4</v>
      </c>
      <c r="J272">
        <f>SmtRes!AO1024</f>
        <v>1</v>
      </c>
      <c r="K272">
        <f>SmtRes!AE1024</f>
        <v>9040.01</v>
      </c>
      <c r="L272">
        <f>SmtRes!DB1024</f>
        <v>54.24</v>
      </c>
      <c r="M272">
        <f>ROUND(ROUND(L272*Source!I1027, 2)*1, 2)</f>
        <v>2.73</v>
      </c>
      <c r="N272">
        <f>SmtRes!AA1024</f>
        <v>9040.01</v>
      </c>
      <c r="O272">
        <f>ROUND(ROUND(L272*Source!I1027, 2)*SmtRes!DA1024, 2)</f>
        <v>2.73</v>
      </c>
      <c r="P272">
        <f>SmtRes!AG1024</f>
        <v>0</v>
      </c>
      <c r="Q272">
        <f>SmtRes!DC1024</f>
        <v>0</v>
      </c>
      <c r="R272">
        <f>ROUND(ROUND(Q272*Source!I1027, 2)*1, 2)</f>
        <v>0</v>
      </c>
      <c r="S272">
        <f>SmtRes!AC1024</f>
        <v>0</v>
      </c>
      <c r="T272">
        <f>ROUND(ROUND(Q272*Source!I1027, 2)*SmtRes!AK1024, 2)</f>
        <v>0</v>
      </c>
      <c r="U272">
        <f>SmtRes!X1024</f>
        <v>-437906794</v>
      </c>
      <c r="V272">
        <v>703382810</v>
      </c>
      <c r="W272">
        <v>-765046760</v>
      </c>
      <c r="X272">
        <v>3</v>
      </c>
    </row>
    <row r="273" spans="1:24">
      <c r="A273">
        <v>20</v>
      </c>
      <c r="B273">
        <v>1023</v>
      </c>
      <c r="C273">
        <v>3</v>
      </c>
      <c r="D273">
        <v>0</v>
      </c>
      <c r="E273">
        <f>SmtRes!AV1023</f>
        <v>0</v>
      </c>
      <c r="F273" t="str">
        <f>SmtRes!I1023</f>
        <v>01.7.11.07-0045</v>
      </c>
      <c r="G273" t="str">
        <f>SmtRes!K1023</f>
        <v>Электроды диаметром 5 мм Э42А</v>
      </c>
      <c r="H273" t="str">
        <f>SmtRes!O1023</f>
        <v>т</v>
      </c>
      <c r="I273">
        <f>SmtRes!Y1023*Source!I1027</f>
        <v>1.6579199999999999E-5</v>
      </c>
      <c r="J273">
        <f>SmtRes!AO1023</f>
        <v>1</v>
      </c>
      <c r="K273">
        <f>SmtRes!AE1023</f>
        <v>10362</v>
      </c>
      <c r="L273">
        <f>SmtRes!DB1023</f>
        <v>3.42</v>
      </c>
      <c r="M273">
        <f>ROUND(ROUND(L273*Source!I1027, 2)*1, 2)</f>
        <v>0.17</v>
      </c>
      <c r="N273">
        <f>SmtRes!AA1023</f>
        <v>10362</v>
      </c>
      <c r="O273">
        <f>ROUND(ROUND(L273*Source!I1027, 2)*SmtRes!DA1023, 2)</f>
        <v>0.17</v>
      </c>
      <c r="P273">
        <f>SmtRes!AG1023</f>
        <v>0</v>
      </c>
      <c r="Q273">
        <f>SmtRes!DC1023</f>
        <v>0</v>
      </c>
      <c r="R273">
        <f>ROUND(ROUND(Q273*Source!I1027, 2)*1, 2)</f>
        <v>0</v>
      </c>
      <c r="S273">
        <f>SmtRes!AC1023</f>
        <v>0</v>
      </c>
      <c r="T273">
        <f>ROUND(ROUND(Q273*Source!I1027, 2)*SmtRes!AK1023, 2)</f>
        <v>0</v>
      </c>
      <c r="U273">
        <f>SmtRes!X1023</f>
        <v>-1068056325</v>
      </c>
      <c r="V273">
        <v>-2032568227</v>
      </c>
      <c r="W273">
        <v>1948519429</v>
      </c>
      <c r="X273">
        <v>3</v>
      </c>
    </row>
    <row r="274" spans="1:24">
      <c r="A274">
        <v>20</v>
      </c>
      <c r="B274">
        <v>1022</v>
      </c>
      <c r="C274">
        <v>3</v>
      </c>
      <c r="D274">
        <v>0</v>
      </c>
      <c r="E274">
        <f>SmtRes!AV1022</f>
        <v>0</v>
      </c>
      <c r="F274" t="str">
        <f>SmtRes!I1022</f>
        <v>01.7.06.03-0023</v>
      </c>
      <c r="G274" t="str">
        <f>SmtRes!K1022</f>
        <v>Лента полиэтиленовая с липким слоем марка А</v>
      </c>
      <c r="H274" t="str">
        <f>SmtRes!O1022</f>
        <v>кг</v>
      </c>
      <c r="I274">
        <f>SmtRes!Y1022*Source!I1027</f>
        <v>0.39940799999999999</v>
      </c>
      <c r="J274">
        <f>SmtRes!AO1022</f>
        <v>1</v>
      </c>
      <c r="K274">
        <f>SmtRes!AE1022</f>
        <v>39.020000000000003</v>
      </c>
      <c r="L274">
        <f>SmtRes!DB1022</f>
        <v>310.20999999999998</v>
      </c>
      <c r="M274">
        <f>ROUND(ROUND(L274*Source!I1027, 2)*1, 2)</f>
        <v>15.58</v>
      </c>
      <c r="N274">
        <f>SmtRes!AA1022</f>
        <v>39.020000000000003</v>
      </c>
      <c r="O274">
        <f>ROUND(ROUND(L274*Source!I1027, 2)*SmtRes!DA1022, 2)</f>
        <v>15.58</v>
      </c>
      <c r="P274">
        <f>SmtRes!AG1022</f>
        <v>0</v>
      </c>
      <c r="Q274">
        <f>SmtRes!DC1022</f>
        <v>0</v>
      </c>
      <c r="R274">
        <f>ROUND(ROUND(Q274*Source!I1027, 2)*1, 2)</f>
        <v>0</v>
      </c>
      <c r="S274">
        <f>SmtRes!AC1022</f>
        <v>0</v>
      </c>
      <c r="T274">
        <f>ROUND(ROUND(Q274*Source!I1027, 2)*SmtRes!AK1022, 2)</f>
        <v>0</v>
      </c>
      <c r="U274">
        <f>SmtRes!X1022</f>
        <v>1730218770</v>
      </c>
      <c r="V274">
        <v>-908515155</v>
      </c>
      <c r="W274">
        <v>-1891075164</v>
      </c>
      <c r="X274">
        <v>3</v>
      </c>
    </row>
    <row r="275" spans="1:24">
      <c r="A275">
        <f>Source!A1029</f>
        <v>17</v>
      </c>
      <c r="B275">
        <v>1029</v>
      </c>
      <c r="C275">
        <v>3</v>
      </c>
      <c r="D275">
        <f>Source!BI1029</f>
        <v>1</v>
      </c>
      <c r="E275">
        <f>Source!FS1029</f>
        <v>0</v>
      </c>
      <c r="F275" t="str">
        <f>Source!F1029</f>
        <v>19.1.01.03-0082</v>
      </c>
      <c r="G275" t="str">
        <f>Source!G1029</f>
        <v>Воздуховоды из оцинкованной стали толщиной 1,0 мм, диаметром до 1000 мм</v>
      </c>
      <c r="H275" t="str">
        <f>Source!H1029</f>
        <v>м2</v>
      </c>
      <c r="I275">
        <f>Source!I1029</f>
        <v>5.024</v>
      </c>
      <c r="J275">
        <v>1</v>
      </c>
      <c r="K275">
        <f>Source!AC1029</f>
        <v>102.06</v>
      </c>
      <c r="M275">
        <f>ROUND(K275*I275, 2)</f>
        <v>512.75</v>
      </c>
      <c r="N275">
        <f>Source!AC1029*IF(Source!BC1029&lt;&gt; 0, Source!BC1029, 1)</f>
        <v>102.06</v>
      </c>
      <c r="O275">
        <f>ROUND(N275*I275, 2)</f>
        <v>512.75</v>
      </c>
      <c r="P275">
        <f>Source!AE1029</f>
        <v>0</v>
      </c>
      <c r="R275">
        <f>ROUND(P275*I275, 2)</f>
        <v>0</v>
      </c>
      <c r="S275">
        <f>Source!AE1029*IF(Source!BS1029&lt;&gt; 0, Source!BS1029, 1)</f>
        <v>0</v>
      </c>
      <c r="T275">
        <f>ROUND(S275*I275, 2)</f>
        <v>0</v>
      </c>
      <c r="U275">
        <f>Source!GF1029</f>
        <v>-972005704</v>
      </c>
      <c r="V275">
        <v>610871104</v>
      </c>
      <c r="W275">
        <v>1504305864</v>
      </c>
      <c r="X275">
        <v>3</v>
      </c>
    </row>
    <row r="276" spans="1:24">
      <c r="A276">
        <f>Source!A1066</f>
        <v>4</v>
      </c>
      <c r="B276">
        <v>1066</v>
      </c>
      <c r="G276" t="str">
        <f>Source!G1066</f>
        <v>19.Система ВД4(сетевые элементы)</v>
      </c>
    </row>
    <row r="277" spans="1:24">
      <c r="A277">
        <v>20</v>
      </c>
      <c r="B277">
        <v>1045</v>
      </c>
      <c r="C277">
        <v>3</v>
      </c>
      <c r="D277">
        <v>0</v>
      </c>
      <c r="E277">
        <f>SmtRes!AV1045</f>
        <v>0</v>
      </c>
      <c r="F277" t="str">
        <f>SmtRes!I1045</f>
        <v>23.3.06.04-0008</v>
      </c>
      <c r="G277" t="str">
        <f>SmtRes!K1045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277" t="str">
        <f>SmtRes!O1045</f>
        <v>м</v>
      </c>
      <c r="I277">
        <f>SmtRes!Y1045*Source!I1070</f>
        <v>0.78</v>
      </c>
      <c r="J277">
        <f>SmtRes!AO1045</f>
        <v>1</v>
      </c>
      <c r="K277">
        <f>SmtRes!AE1045</f>
        <v>15.33</v>
      </c>
      <c r="L277">
        <f>SmtRes!DB1045</f>
        <v>5.98</v>
      </c>
      <c r="M277">
        <f>ROUND(ROUND(L277*Source!I1070, 2)*1, 2)</f>
        <v>11.96</v>
      </c>
      <c r="N277">
        <f>SmtRes!AA1045</f>
        <v>15.33</v>
      </c>
      <c r="O277">
        <f>ROUND(ROUND(L277*Source!I1070, 2)*SmtRes!DA1045, 2)</f>
        <v>11.96</v>
      </c>
      <c r="P277">
        <f>SmtRes!AG1045</f>
        <v>0</v>
      </c>
      <c r="Q277">
        <f>SmtRes!DC1045</f>
        <v>0</v>
      </c>
      <c r="R277">
        <f>ROUND(ROUND(Q277*Source!I1070, 2)*1, 2)</f>
        <v>0</v>
      </c>
      <c r="S277">
        <f>SmtRes!AC1045</f>
        <v>0</v>
      </c>
      <c r="T277">
        <f>ROUND(ROUND(Q277*Source!I1070, 2)*SmtRes!AK1045, 2)</f>
        <v>0</v>
      </c>
      <c r="U277">
        <f>SmtRes!X1045</f>
        <v>2069285701</v>
      </c>
      <c r="V277">
        <v>-1778933711</v>
      </c>
      <c r="W277">
        <v>-1876199671</v>
      </c>
      <c r="X277">
        <v>3</v>
      </c>
    </row>
    <row r="278" spans="1:24">
      <c r="A278">
        <v>20</v>
      </c>
      <c r="B278">
        <v>1044</v>
      </c>
      <c r="C278">
        <v>3</v>
      </c>
      <c r="D278">
        <v>0</v>
      </c>
      <c r="E278">
        <f>SmtRes!AV1044</f>
        <v>0</v>
      </c>
      <c r="F278" t="str">
        <f>SmtRes!I1044</f>
        <v>01.7.19.04-0031</v>
      </c>
      <c r="G278" t="str">
        <f>SmtRes!K1044</f>
        <v>Прокладки резиновые (пластина техническая прессованная)</v>
      </c>
      <c r="H278" t="str">
        <f>SmtRes!O1044</f>
        <v>кг</v>
      </c>
      <c r="I278">
        <f>SmtRes!Y1044*Source!I1070</f>
        <v>0.86</v>
      </c>
      <c r="J278">
        <f>SmtRes!AO1044</f>
        <v>1</v>
      </c>
      <c r="K278">
        <f>SmtRes!AE1044</f>
        <v>23.09</v>
      </c>
      <c r="L278">
        <f>SmtRes!DB1044</f>
        <v>9.93</v>
      </c>
      <c r="M278">
        <f>ROUND(ROUND(L278*Source!I1070, 2)*1, 2)</f>
        <v>19.86</v>
      </c>
      <c r="N278">
        <f>SmtRes!AA1044</f>
        <v>23.09</v>
      </c>
      <c r="O278">
        <f>ROUND(ROUND(L278*Source!I1070, 2)*SmtRes!DA1044, 2)</f>
        <v>19.86</v>
      </c>
      <c r="P278">
        <f>SmtRes!AG1044</f>
        <v>0</v>
      </c>
      <c r="Q278">
        <f>SmtRes!DC1044</f>
        <v>0</v>
      </c>
      <c r="R278">
        <f>ROUND(ROUND(Q278*Source!I1070, 2)*1, 2)</f>
        <v>0</v>
      </c>
      <c r="S278">
        <f>SmtRes!AC1044</f>
        <v>0</v>
      </c>
      <c r="T278">
        <f>ROUND(ROUND(Q278*Source!I1070, 2)*SmtRes!AK1044, 2)</f>
        <v>0</v>
      </c>
      <c r="U278">
        <f>SmtRes!X1044</f>
        <v>-731615568</v>
      </c>
      <c r="V278">
        <v>650327051</v>
      </c>
      <c r="W278">
        <v>967136855</v>
      </c>
      <c r="X278">
        <v>3</v>
      </c>
    </row>
    <row r="279" spans="1:24">
      <c r="A279">
        <v>20</v>
      </c>
      <c r="B279">
        <v>1043</v>
      </c>
      <c r="C279">
        <v>3</v>
      </c>
      <c r="D279">
        <v>0</v>
      </c>
      <c r="E279">
        <f>SmtRes!AV1043</f>
        <v>0</v>
      </c>
      <c r="F279" t="str">
        <f>SmtRes!I1043</f>
        <v>01.7.15.03-0041</v>
      </c>
      <c r="G279" t="str">
        <f>SmtRes!K1043</f>
        <v>Болты с гайками и шайбами строительные</v>
      </c>
      <c r="H279" t="str">
        <f>SmtRes!O1043</f>
        <v>т</v>
      </c>
      <c r="I279">
        <f>SmtRes!Y1043*Source!I1070</f>
        <v>1.6000000000000001E-3</v>
      </c>
      <c r="J279">
        <f>SmtRes!AO1043</f>
        <v>1</v>
      </c>
      <c r="K279">
        <f>SmtRes!AE1043</f>
        <v>9040.01</v>
      </c>
      <c r="L279">
        <f>SmtRes!DB1043</f>
        <v>7.23</v>
      </c>
      <c r="M279">
        <f>ROUND(ROUND(L279*Source!I1070, 2)*1, 2)</f>
        <v>14.46</v>
      </c>
      <c r="N279">
        <f>SmtRes!AA1043</f>
        <v>9040.01</v>
      </c>
      <c r="O279">
        <f>ROUND(ROUND(L279*Source!I1070, 2)*SmtRes!DA1043, 2)</f>
        <v>14.46</v>
      </c>
      <c r="P279">
        <f>SmtRes!AG1043</f>
        <v>0</v>
      </c>
      <c r="Q279">
        <f>SmtRes!DC1043</f>
        <v>0</v>
      </c>
      <c r="R279">
        <f>ROUND(ROUND(Q279*Source!I1070, 2)*1, 2)</f>
        <v>0</v>
      </c>
      <c r="S279">
        <f>SmtRes!AC1043</f>
        <v>0</v>
      </c>
      <c r="T279">
        <f>ROUND(ROUND(Q279*Source!I1070, 2)*SmtRes!AK1043, 2)</f>
        <v>0</v>
      </c>
      <c r="U279">
        <f>SmtRes!X1043</f>
        <v>-437906794</v>
      </c>
      <c r="V279">
        <v>703382810</v>
      </c>
      <c r="W279">
        <v>-765046760</v>
      </c>
      <c r="X279">
        <v>3</v>
      </c>
    </row>
    <row r="280" spans="1:24">
      <c r="A280">
        <v>20</v>
      </c>
      <c r="B280">
        <v>1042</v>
      </c>
      <c r="C280">
        <v>3</v>
      </c>
      <c r="D280">
        <v>0</v>
      </c>
      <c r="E280">
        <f>SmtRes!AV1042</f>
        <v>0</v>
      </c>
      <c r="F280" t="str">
        <f>SmtRes!I1042</f>
        <v>01.1.01.09-0026</v>
      </c>
      <c r="G280" t="str">
        <f>SmtRes!K1042</f>
        <v>Шнур асбестовый общего назначения марки ШАОН диаметром 8-10 мм</v>
      </c>
      <c r="H280" t="str">
        <f>SmtRes!O1042</f>
        <v>т</v>
      </c>
      <c r="I280">
        <f>SmtRes!Y1042*Source!I1070</f>
        <v>5.9999999999999995E-4</v>
      </c>
      <c r="J280">
        <f>SmtRes!AO1042</f>
        <v>1</v>
      </c>
      <c r="K280">
        <f>SmtRes!AE1042</f>
        <v>26499</v>
      </c>
      <c r="L280">
        <f>SmtRes!DB1042</f>
        <v>7.95</v>
      </c>
      <c r="M280">
        <f>ROUND(ROUND(L280*Source!I1070, 2)*1, 2)</f>
        <v>15.9</v>
      </c>
      <c r="N280">
        <f>SmtRes!AA1042</f>
        <v>26499</v>
      </c>
      <c r="O280">
        <f>ROUND(ROUND(L280*Source!I1070, 2)*SmtRes!DA1042, 2)</f>
        <v>15.9</v>
      </c>
      <c r="P280">
        <f>SmtRes!AG1042</f>
        <v>0</v>
      </c>
      <c r="Q280">
        <f>SmtRes!DC1042</f>
        <v>0</v>
      </c>
      <c r="R280">
        <f>ROUND(ROUND(Q280*Source!I1070, 2)*1, 2)</f>
        <v>0</v>
      </c>
      <c r="S280">
        <f>SmtRes!AC1042</f>
        <v>0</v>
      </c>
      <c r="T280">
        <f>ROUND(ROUND(Q280*Source!I1070, 2)*SmtRes!AK1042, 2)</f>
        <v>0</v>
      </c>
      <c r="U280">
        <f>SmtRes!X1042</f>
        <v>731670393</v>
      </c>
      <c r="V280">
        <v>-1388823807</v>
      </c>
      <c r="W280">
        <v>732171730</v>
      </c>
      <c r="X280">
        <v>3</v>
      </c>
    </row>
    <row r="281" spans="1:24">
      <c r="A281">
        <f>Source!A1072</f>
        <v>17</v>
      </c>
      <c r="B281">
        <v>1072</v>
      </c>
      <c r="C281">
        <v>3</v>
      </c>
      <c r="D281">
        <f>Source!BI1072</f>
        <v>1</v>
      </c>
      <c r="E281">
        <f>Source!FS1072</f>
        <v>0</v>
      </c>
      <c r="F281" t="str">
        <f>Source!F1072</f>
        <v>08.1.03.04-0001</v>
      </c>
      <c r="G281" t="str">
        <f>Source!G1072</f>
        <v>Блочки</v>
      </c>
      <c r="H281" t="str">
        <f>Source!H1072</f>
        <v>10 шт.</v>
      </c>
      <c r="I281">
        <f>Source!I1072</f>
        <v>0.4</v>
      </c>
      <c r="J281">
        <v>1</v>
      </c>
      <c r="K281">
        <f>Source!AC1072</f>
        <v>228</v>
      </c>
      <c r="M281">
        <f>ROUND(K281*I281, 2)</f>
        <v>91.2</v>
      </c>
      <c r="N281">
        <f>Source!AC1072*IF(Source!BC1072&lt;&gt; 0, Source!BC1072, 1)</f>
        <v>228</v>
      </c>
      <c r="O281">
        <f>ROUND(N281*I281, 2)</f>
        <v>91.2</v>
      </c>
      <c r="P281">
        <f>Source!AE1072</f>
        <v>0</v>
      </c>
      <c r="R281">
        <f>ROUND(P281*I281, 2)</f>
        <v>0</v>
      </c>
      <c r="S281">
        <f>Source!AE1072*IF(Source!BS1072&lt;&gt; 0, Source!BS1072, 1)</f>
        <v>0</v>
      </c>
      <c r="T281">
        <f>ROUND(S281*I281, 2)</f>
        <v>0</v>
      </c>
      <c r="U281">
        <f>Source!GF1072</f>
        <v>-362110086</v>
      </c>
      <c r="V281">
        <v>1900422582</v>
      </c>
      <c r="W281">
        <v>-882872068</v>
      </c>
      <c r="X281">
        <v>3</v>
      </c>
    </row>
    <row r="282" spans="1:24">
      <c r="A282">
        <f>Source!A1074</f>
        <v>17</v>
      </c>
      <c r="B282">
        <v>1074</v>
      </c>
      <c r="C282">
        <v>3</v>
      </c>
      <c r="D282">
        <f>Source!BI1074</f>
        <v>2</v>
      </c>
      <c r="E282">
        <f>Source!FS1074</f>
        <v>0</v>
      </c>
      <c r="F282" t="str">
        <f>Source!F1074</f>
        <v>20.1.02.19-0015</v>
      </c>
      <c r="G282" t="str">
        <f>Source!G1074</f>
        <v>Трос стальной</v>
      </c>
      <c r="H282" t="str">
        <f>Source!H1074</f>
        <v>м</v>
      </c>
      <c r="I282">
        <f>Source!I1074</f>
        <v>18.600000000000001</v>
      </c>
      <c r="J282">
        <v>1</v>
      </c>
      <c r="K282">
        <f>Source!AC1074</f>
        <v>12.03</v>
      </c>
      <c r="M282">
        <f>ROUND(K282*I282, 2)</f>
        <v>223.76</v>
      </c>
      <c r="N282">
        <f>Source!AC1074*IF(Source!BC1074&lt;&gt; 0, Source!BC1074, 1)</f>
        <v>12.03</v>
      </c>
      <c r="O282">
        <f>ROUND(N282*I282, 2)</f>
        <v>223.76</v>
      </c>
      <c r="P282">
        <f>Source!AE1074</f>
        <v>0</v>
      </c>
      <c r="R282">
        <f>ROUND(P282*I282, 2)</f>
        <v>0</v>
      </c>
      <c r="S282">
        <f>Source!AE1074*IF(Source!BS1074&lt;&gt; 0, Source!BS1074, 1)</f>
        <v>0</v>
      </c>
      <c r="T282">
        <f>ROUND(S282*I282, 2)</f>
        <v>0</v>
      </c>
      <c r="U282">
        <f>Source!GF1074</f>
        <v>1404028807</v>
      </c>
      <c r="V282">
        <v>184943754</v>
      </c>
      <c r="W282">
        <v>-240123193</v>
      </c>
      <c r="X282">
        <v>3</v>
      </c>
    </row>
    <row r="283" spans="1:24">
      <c r="A283">
        <v>20</v>
      </c>
      <c r="B283">
        <v>1063</v>
      </c>
      <c r="C283">
        <v>3</v>
      </c>
      <c r="D283">
        <v>0</v>
      </c>
      <c r="E283">
        <f>SmtRes!AV1063</f>
        <v>0</v>
      </c>
      <c r="F283" t="str">
        <f>SmtRes!I1063</f>
        <v>14.4.03.03-0102</v>
      </c>
      <c r="G283" t="str">
        <f>SmtRes!K1063</f>
        <v>Лак БТ-577</v>
      </c>
      <c r="H283" t="str">
        <f>SmtRes!O1063</f>
        <v>т</v>
      </c>
      <c r="I283">
        <f>SmtRes!Y1063*Source!I1078</f>
        <v>3.2760000000000005E-4</v>
      </c>
      <c r="J283">
        <f>SmtRes!AO1063</f>
        <v>1</v>
      </c>
      <c r="K283">
        <f>SmtRes!AE1063</f>
        <v>9550.01</v>
      </c>
      <c r="L283">
        <f>SmtRes!DB1063</f>
        <v>12.03</v>
      </c>
      <c r="M283">
        <f>ROUND(ROUND(L283*Source!I1078, 2)*1, 2)</f>
        <v>3.13</v>
      </c>
      <c r="N283">
        <f>SmtRes!AA1063</f>
        <v>9550.01</v>
      </c>
      <c r="O283">
        <f>ROUND(ROUND(L283*Source!I1078, 2)*SmtRes!DA1063, 2)</f>
        <v>3.13</v>
      </c>
      <c r="P283">
        <f>SmtRes!AG1063</f>
        <v>0</v>
      </c>
      <c r="Q283">
        <f>SmtRes!DC1063</f>
        <v>0</v>
      </c>
      <c r="R283">
        <f>ROUND(ROUND(Q283*Source!I1078, 2)*1, 2)</f>
        <v>0</v>
      </c>
      <c r="S283">
        <f>SmtRes!AC1063</f>
        <v>0</v>
      </c>
      <c r="T283">
        <f>ROUND(ROUND(Q283*Source!I1078, 2)*SmtRes!AK1063, 2)</f>
        <v>0</v>
      </c>
      <c r="U283">
        <f>SmtRes!X1063</f>
        <v>654489916</v>
      </c>
      <c r="V283">
        <v>-919932728</v>
      </c>
      <c r="W283">
        <v>-1445358453</v>
      </c>
      <c r="X283">
        <v>3</v>
      </c>
    </row>
    <row r="284" spans="1:24">
      <c r="A284">
        <v>20</v>
      </c>
      <c r="B284">
        <v>1062</v>
      </c>
      <c r="C284">
        <v>3</v>
      </c>
      <c r="D284">
        <v>0</v>
      </c>
      <c r="E284">
        <f>SmtRes!AV1062</f>
        <v>0</v>
      </c>
      <c r="F284" t="str">
        <f>SmtRes!I1062</f>
        <v>08.3.02.01-0041</v>
      </c>
      <c r="G284" t="str">
        <f>SmtRes!K1062</f>
        <v>Лента стальная упаковочная, мягкая, нормальной точности 0,7х20-50 мм</v>
      </c>
      <c r="H284" t="str">
        <f>SmtRes!O1062</f>
        <v>т</v>
      </c>
      <c r="I284">
        <f>SmtRes!Y1062*Source!I1078</f>
        <v>1.2298000000000002E-2</v>
      </c>
      <c r="J284">
        <f>SmtRes!AO1062</f>
        <v>1</v>
      </c>
      <c r="K284">
        <f>SmtRes!AE1062</f>
        <v>7590</v>
      </c>
      <c r="L284">
        <f>SmtRes!DB1062</f>
        <v>359.01</v>
      </c>
      <c r="M284">
        <f>ROUND(ROUND(L284*Source!I1078, 2)*1, 2)</f>
        <v>93.34</v>
      </c>
      <c r="N284">
        <f>SmtRes!AA1062</f>
        <v>7590</v>
      </c>
      <c r="O284">
        <f>ROUND(ROUND(L284*Source!I1078, 2)*SmtRes!DA1062, 2)</f>
        <v>93.34</v>
      </c>
      <c r="P284">
        <f>SmtRes!AG1062</f>
        <v>0</v>
      </c>
      <c r="Q284">
        <f>SmtRes!DC1062</f>
        <v>0</v>
      </c>
      <c r="R284">
        <f>ROUND(ROUND(Q284*Source!I1078, 2)*1, 2)</f>
        <v>0</v>
      </c>
      <c r="S284">
        <f>SmtRes!AC1062</f>
        <v>0</v>
      </c>
      <c r="T284">
        <f>ROUND(ROUND(Q284*Source!I1078, 2)*SmtRes!AK1062, 2)</f>
        <v>0</v>
      </c>
      <c r="U284">
        <f>SmtRes!X1062</f>
        <v>532254978</v>
      </c>
      <c r="V284">
        <v>303468376</v>
      </c>
      <c r="W284">
        <v>750974966</v>
      </c>
      <c r="X284">
        <v>3</v>
      </c>
    </row>
    <row r="285" spans="1:24">
      <c r="A285">
        <v>20</v>
      </c>
      <c r="B285">
        <v>1061</v>
      </c>
      <c r="C285">
        <v>3</v>
      </c>
      <c r="D285">
        <v>0</v>
      </c>
      <c r="E285">
        <f>SmtRes!AV1061</f>
        <v>0</v>
      </c>
      <c r="F285" t="str">
        <f>SmtRes!I1061</f>
        <v>01.2.03.03-0107</v>
      </c>
      <c r="G285" t="str">
        <f>SmtRes!K1061</f>
        <v>Мастика клеящая морозостойкая битумно-масляная МБ-50</v>
      </c>
      <c r="H285" t="str">
        <f>SmtRes!O1061</f>
        <v>т</v>
      </c>
      <c r="I285">
        <f>SmtRes!Y1061*Source!I1078</f>
        <v>7.7999999999999996E-3</v>
      </c>
      <c r="J285">
        <f>SmtRes!AO1061</f>
        <v>1</v>
      </c>
      <c r="K285">
        <f>SmtRes!AE1061</f>
        <v>3960</v>
      </c>
      <c r="L285">
        <f>SmtRes!DB1061</f>
        <v>118.8</v>
      </c>
      <c r="M285">
        <f>ROUND(ROUND(L285*Source!I1078, 2)*1, 2)</f>
        <v>30.89</v>
      </c>
      <c r="N285">
        <f>SmtRes!AA1061</f>
        <v>3960</v>
      </c>
      <c r="O285">
        <f>ROUND(ROUND(L285*Source!I1078, 2)*SmtRes!DA1061, 2)</f>
        <v>30.89</v>
      </c>
      <c r="P285">
        <f>SmtRes!AG1061</f>
        <v>0</v>
      </c>
      <c r="Q285">
        <f>SmtRes!DC1061</f>
        <v>0</v>
      </c>
      <c r="R285">
        <f>ROUND(ROUND(Q285*Source!I1078, 2)*1, 2)</f>
        <v>0</v>
      </c>
      <c r="S285">
        <f>SmtRes!AC1061</f>
        <v>0</v>
      </c>
      <c r="T285">
        <f>ROUND(ROUND(Q285*Source!I1078, 2)*SmtRes!AK1061, 2)</f>
        <v>0</v>
      </c>
      <c r="U285">
        <f>SmtRes!X1061</f>
        <v>136000979</v>
      </c>
      <c r="V285">
        <v>-2104290413</v>
      </c>
      <c r="W285">
        <v>862612426</v>
      </c>
      <c r="X285">
        <v>3</v>
      </c>
    </row>
    <row r="286" spans="1:24">
      <c r="A286">
        <v>20</v>
      </c>
      <c r="B286">
        <v>1060</v>
      </c>
      <c r="C286">
        <v>3</v>
      </c>
      <c r="D286">
        <v>0</v>
      </c>
      <c r="E286">
        <f>SmtRes!AV1060</f>
        <v>0</v>
      </c>
      <c r="F286" t="str">
        <f>SmtRes!I1060</f>
        <v>01.2.01.02-0031</v>
      </c>
      <c r="G286" t="str">
        <f>SmtRes!K1060</f>
        <v>Битумы нефтяные строительные изоляционные БНИ-IV-3, БНИ- IV, БНИ-V</v>
      </c>
      <c r="H286" t="str">
        <f>SmtRes!O1060</f>
        <v>т</v>
      </c>
      <c r="I286">
        <f>SmtRes!Y1060*Source!I1078</f>
        <v>3.2760000000000003E-3</v>
      </c>
      <c r="J286">
        <f>SmtRes!AO1060</f>
        <v>1</v>
      </c>
      <c r="K286">
        <f>SmtRes!AE1060</f>
        <v>1412.5</v>
      </c>
      <c r="L286">
        <f>SmtRes!DB1060</f>
        <v>17.8</v>
      </c>
      <c r="M286">
        <f>ROUND(ROUND(L286*Source!I1078, 2)*1, 2)</f>
        <v>4.63</v>
      </c>
      <c r="N286">
        <f>SmtRes!AA1060</f>
        <v>1412.5</v>
      </c>
      <c r="O286">
        <f>ROUND(ROUND(L286*Source!I1078, 2)*SmtRes!DA1060, 2)</f>
        <v>4.63</v>
      </c>
      <c r="P286">
        <f>SmtRes!AG1060</f>
        <v>0</v>
      </c>
      <c r="Q286">
        <f>SmtRes!DC1060</f>
        <v>0</v>
      </c>
      <c r="R286">
        <f>ROUND(ROUND(Q286*Source!I1078, 2)*1, 2)</f>
        <v>0</v>
      </c>
      <c r="S286">
        <f>SmtRes!AC1060</f>
        <v>0</v>
      </c>
      <c r="T286">
        <f>ROUND(ROUND(Q286*Source!I1078, 2)*SmtRes!AK1060, 2)</f>
        <v>0</v>
      </c>
      <c r="U286">
        <f>SmtRes!X1060</f>
        <v>1554699552</v>
      </c>
      <c r="V286">
        <v>-2117539159</v>
      </c>
      <c r="W286">
        <v>2123959128</v>
      </c>
      <c r="X286">
        <v>3</v>
      </c>
    </row>
    <row r="287" spans="1:24">
      <c r="A287">
        <f>Source!A1080</f>
        <v>17</v>
      </c>
      <c r="B287">
        <v>1080</v>
      </c>
      <c r="C287">
        <v>3</v>
      </c>
      <c r="D287">
        <f>Source!BI1080</f>
        <v>1</v>
      </c>
      <c r="E287">
        <f>Source!FS1080</f>
        <v>0</v>
      </c>
      <c r="F287" t="str">
        <f>Source!F1080</f>
        <v>12.2.04.07-0012</v>
      </c>
      <c r="G287" t="str">
        <f>Source!G1080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287" t="str">
        <f>Source!H1080</f>
        <v>м3</v>
      </c>
      <c r="I287">
        <f>Source!I1080</f>
        <v>1.196</v>
      </c>
      <c r="J287">
        <v>1</v>
      </c>
      <c r="K287">
        <f>Source!AC1080</f>
        <v>2222.0300000000002</v>
      </c>
      <c r="M287">
        <f>ROUND(K287*I287, 2)</f>
        <v>2657.55</v>
      </c>
      <c r="N287">
        <f>Source!AC1080*IF(Source!BC1080&lt;&gt; 0, Source!BC1080, 1)</f>
        <v>2222.0300000000002</v>
      </c>
      <c r="O287">
        <f>ROUND(N287*I287, 2)</f>
        <v>2657.55</v>
      </c>
      <c r="P287">
        <f>Source!AE1080</f>
        <v>0</v>
      </c>
      <c r="R287">
        <f>ROUND(P287*I287, 2)</f>
        <v>0</v>
      </c>
      <c r="S287">
        <f>Source!AE1080*IF(Source!BS1080&lt;&gt; 0, Source!BS1080, 1)</f>
        <v>0</v>
      </c>
      <c r="T287">
        <f>ROUND(S287*I287, 2)</f>
        <v>0</v>
      </c>
      <c r="U287">
        <f>Source!GF1080</f>
        <v>2051966677</v>
      </c>
      <c r="V287">
        <v>1568902554</v>
      </c>
      <c r="W287">
        <v>-2111212406</v>
      </c>
      <c r="X287">
        <v>3</v>
      </c>
    </row>
    <row r="288" spans="1:24">
      <c r="A288">
        <v>20</v>
      </c>
      <c r="B288">
        <v>1083</v>
      </c>
      <c r="C288">
        <v>3</v>
      </c>
      <c r="D288">
        <v>0</v>
      </c>
      <c r="E288">
        <f>SmtRes!AV1083</f>
        <v>0</v>
      </c>
      <c r="F288" t="str">
        <f>SmtRes!I1083</f>
        <v>01.7.19.04-0031</v>
      </c>
      <c r="G288" t="str">
        <f>SmtRes!K1083</f>
        <v>Прокладки резиновые (пластина техническая прессованная)</v>
      </c>
      <c r="H288" t="str">
        <f>SmtRes!O1083</f>
        <v>кг</v>
      </c>
      <c r="I288">
        <f>SmtRes!Y1083*Source!I1082</f>
        <v>1.41804</v>
      </c>
      <c r="J288">
        <f>SmtRes!AO1083</f>
        <v>1</v>
      </c>
      <c r="K288">
        <f>SmtRes!AE1083</f>
        <v>23.09</v>
      </c>
      <c r="L288">
        <f>SmtRes!DB1083</f>
        <v>209.89</v>
      </c>
      <c r="M288">
        <f>ROUND(ROUND(L288*Source!I1082, 2)*1, 2)</f>
        <v>32.74</v>
      </c>
      <c r="N288">
        <f>SmtRes!AA1083</f>
        <v>23.09</v>
      </c>
      <c r="O288">
        <f>ROUND(ROUND(L288*Source!I1082, 2)*SmtRes!DA1083, 2)</f>
        <v>32.74</v>
      </c>
      <c r="P288">
        <f>SmtRes!AG1083</f>
        <v>0</v>
      </c>
      <c r="Q288">
        <f>SmtRes!DC1083</f>
        <v>0</v>
      </c>
      <c r="R288">
        <f>ROUND(ROUND(Q288*Source!I1082, 2)*1, 2)</f>
        <v>0</v>
      </c>
      <c r="S288">
        <f>SmtRes!AC1083</f>
        <v>0</v>
      </c>
      <c r="T288">
        <f>ROUND(ROUND(Q288*Source!I1082, 2)*SmtRes!AK1083, 2)</f>
        <v>0</v>
      </c>
      <c r="U288">
        <f>SmtRes!X1083</f>
        <v>-731615568</v>
      </c>
      <c r="V288">
        <v>650327051</v>
      </c>
      <c r="W288">
        <v>967136855</v>
      </c>
      <c r="X288">
        <v>3</v>
      </c>
    </row>
    <row r="289" spans="1:24">
      <c r="A289">
        <v>20</v>
      </c>
      <c r="B289">
        <v>1082</v>
      </c>
      <c r="C289">
        <v>3</v>
      </c>
      <c r="D289">
        <v>0</v>
      </c>
      <c r="E289">
        <f>SmtRes!AV1082</f>
        <v>0</v>
      </c>
      <c r="F289" t="str">
        <f>SmtRes!I1082</f>
        <v>01.7.15.03-0041</v>
      </c>
      <c r="G289" t="str">
        <f>SmtRes!K1082</f>
        <v>Болты с гайками и шайбами строительные</v>
      </c>
      <c r="H289" t="str">
        <f>SmtRes!O1082</f>
        <v>т</v>
      </c>
      <c r="I289">
        <f>SmtRes!Y1082*Source!I1082</f>
        <v>9.3599999999999998E-4</v>
      </c>
      <c r="J289">
        <f>SmtRes!AO1082</f>
        <v>1</v>
      </c>
      <c r="K289">
        <f>SmtRes!AE1082</f>
        <v>9040.01</v>
      </c>
      <c r="L289">
        <f>SmtRes!DB1082</f>
        <v>54.24</v>
      </c>
      <c r="M289">
        <f>ROUND(ROUND(L289*Source!I1082, 2)*1, 2)</f>
        <v>8.4600000000000009</v>
      </c>
      <c r="N289">
        <f>SmtRes!AA1082</f>
        <v>9040.01</v>
      </c>
      <c r="O289">
        <f>ROUND(ROUND(L289*Source!I1082, 2)*SmtRes!DA1082, 2)</f>
        <v>8.4600000000000009</v>
      </c>
      <c r="P289">
        <f>SmtRes!AG1082</f>
        <v>0</v>
      </c>
      <c r="Q289">
        <f>SmtRes!DC1082</f>
        <v>0</v>
      </c>
      <c r="R289">
        <f>ROUND(ROUND(Q289*Source!I1082, 2)*1, 2)</f>
        <v>0</v>
      </c>
      <c r="S289">
        <f>SmtRes!AC1082</f>
        <v>0</v>
      </c>
      <c r="T289">
        <f>ROUND(ROUND(Q289*Source!I1082, 2)*SmtRes!AK1082, 2)</f>
        <v>0</v>
      </c>
      <c r="U289">
        <f>SmtRes!X1082</f>
        <v>-437906794</v>
      </c>
      <c r="V289">
        <v>703382810</v>
      </c>
      <c r="W289">
        <v>-765046760</v>
      </c>
      <c r="X289">
        <v>3</v>
      </c>
    </row>
    <row r="290" spans="1:24">
      <c r="A290">
        <v>20</v>
      </c>
      <c r="B290">
        <v>1081</v>
      </c>
      <c r="C290">
        <v>3</v>
      </c>
      <c r="D290">
        <v>0</v>
      </c>
      <c r="E290">
        <f>SmtRes!AV1081</f>
        <v>0</v>
      </c>
      <c r="F290" t="str">
        <f>SmtRes!I1081</f>
        <v>01.7.11.07-0045</v>
      </c>
      <c r="G290" t="str">
        <f>SmtRes!K1081</f>
        <v>Электроды диаметром 5 мм Э42А</v>
      </c>
      <c r="H290" t="str">
        <f>SmtRes!O1081</f>
        <v>т</v>
      </c>
      <c r="I290">
        <f>SmtRes!Y1081*Source!I1082</f>
        <v>5.1480000000000002E-5</v>
      </c>
      <c r="J290">
        <f>SmtRes!AO1081</f>
        <v>1</v>
      </c>
      <c r="K290">
        <f>SmtRes!AE1081</f>
        <v>10362</v>
      </c>
      <c r="L290">
        <f>SmtRes!DB1081</f>
        <v>3.42</v>
      </c>
      <c r="M290">
        <f>ROUND(ROUND(L290*Source!I1082, 2)*1, 2)</f>
        <v>0.53</v>
      </c>
      <c r="N290">
        <f>SmtRes!AA1081</f>
        <v>10362</v>
      </c>
      <c r="O290">
        <f>ROUND(ROUND(L290*Source!I1082, 2)*SmtRes!DA1081, 2)</f>
        <v>0.53</v>
      </c>
      <c r="P290">
        <f>SmtRes!AG1081</f>
        <v>0</v>
      </c>
      <c r="Q290">
        <f>SmtRes!DC1081</f>
        <v>0</v>
      </c>
      <c r="R290">
        <f>ROUND(ROUND(Q290*Source!I1082, 2)*1, 2)</f>
        <v>0</v>
      </c>
      <c r="S290">
        <f>SmtRes!AC1081</f>
        <v>0</v>
      </c>
      <c r="T290">
        <f>ROUND(ROUND(Q290*Source!I1082, 2)*SmtRes!AK1081, 2)</f>
        <v>0</v>
      </c>
      <c r="U290">
        <f>SmtRes!X1081</f>
        <v>-1068056325</v>
      </c>
      <c r="V290">
        <v>-2032568227</v>
      </c>
      <c r="W290">
        <v>1948519429</v>
      </c>
      <c r="X290">
        <v>3</v>
      </c>
    </row>
    <row r="291" spans="1:24">
      <c r="A291">
        <v>20</v>
      </c>
      <c r="B291">
        <v>1080</v>
      </c>
      <c r="C291">
        <v>3</v>
      </c>
      <c r="D291">
        <v>0</v>
      </c>
      <c r="E291">
        <f>SmtRes!AV1080</f>
        <v>0</v>
      </c>
      <c r="F291" t="str">
        <f>SmtRes!I1080</f>
        <v>01.7.06.03-0023</v>
      </c>
      <c r="G291" t="str">
        <f>SmtRes!K1080</f>
        <v>Лента полиэтиленовая с липким слоем марка А</v>
      </c>
      <c r="H291" t="str">
        <f>SmtRes!O1080</f>
        <v>кг</v>
      </c>
      <c r="I291">
        <f>SmtRes!Y1080*Source!I1082</f>
        <v>1.2402</v>
      </c>
      <c r="J291">
        <f>SmtRes!AO1080</f>
        <v>1</v>
      </c>
      <c r="K291">
        <f>SmtRes!AE1080</f>
        <v>39.020000000000003</v>
      </c>
      <c r="L291">
        <f>SmtRes!DB1080</f>
        <v>310.20999999999998</v>
      </c>
      <c r="M291">
        <f>ROUND(ROUND(L291*Source!I1082, 2)*1, 2)</f>
        <v>48.39</v>
      </c>
      <c r="N291">
        <f>SmtRes!AA1080</f>
        <v>39.020000000000003</v>
      </c>
      <c r="O291">
        <f>ROUND(ROUND(L291*Source!I1082, 2)*SmtRes!DA1080, 2)</f>
        <v>48.39</v>
      </c>
      <c r="P291">
        <f>SmtRes!AG1080</f>
        <v>0</v>
      </c>
      <c r="Q291">
        <f>SmtRes!DC1080</f>
        <v>0</v>
      </c>
      <c r="R291">
        <f>ROUND(ROUND(Q291*Source!I1082, 2)*1, 2)</f>
        <v>0</v>
      </c>
      <c r="S291">
        <f>SmtRes!AC1080</f>
        <v>0</v>
      </c>
      <c r="T291">
        <f>ROUND(ROUND(Q291*Source!I1082, 2)*SmtRes!AK1080, 2)</f>
        <v>0</v>
      </c>
      <c r="U291">
        <f>SmtRes!X1080</f>
        <v>1730218770</v>
      </c>
      <c r="V291">
        <v>-908515155</v>
      </c>
      <c r="W291">
        <v>-1891075164</v>
      </c>
      <c r="X291">
        <v>3</v>
      </c>
    </row>
    <row r="292" spans="1:24">
      <c r="A292">
        <f>Source!A1084</f>
        <v>17</v>
      </c>
      <c r="B292">
        <v>1084</v>
      </c>
      <c r="C292">
        <v>3</v>
      </c>
      <c r="D292">
        <f>Source!BI1084</f>
        <v>1</v>
      </c>
      <c r="E292">
        <f>Source!FS1084</f>
        <v>0</v>
      </c>
      <c r="F292" t="str">
        <f>Source!F1084</f>
        <v>19.1.01.03-0052</v>
      </c>
      <c r="G292" t="str">
        <f>Source!G1084</f>
        <v>Воздуховоды из оцинкованной стали с шиной и уголками толщиной 1,0 мм, периметром 3000 мм</v>
      </c>
      <c r="H292" t="str">
        <f>Source!H1084</f>
        <v>м2</v>
      </c>
      <c r="I292">
        <f>Source!I1084</f>
        <v>15.6</v>
      </c>
      <c r="J292">
        <v>1</v>
      </c>
      <c r="K292">
        <f>Source!AC1084</f>
        <v>171.25</v>
      </c>
      <c r="M292">
        <f>ROUND(K292*I292, 2)</f>
        <v>2671.5</v>
      </c>
      <c r="N292">
        <f>Source!AC1084*IF(Source!BC1084&lt;&gt; 0, Source!BC1084, 1)</f>
        <v>171.25</v>
      </c>
      <c r="O292">
        <f>ROUND(N292*I292, 2)</f>
        <v>2671.5</v>
      </c>
      <c r="P292">
        <f>Source!AE1084</f>
        <v>0</v>
      </c>
      <c r="R292">
        <f>ROUND(P292*I292, 2)</f>
        <v>0</v>
      </c>
      <c r="S292">
        <f>Source!AE1084*IF(Source!BS1084&lt;&gt; 0, Source!BS1084, 1)</f>
        <v>0</v>
      </c>
      <c r="T292">
        <f>ROUND(S292*I292, 2)</f>
        <v>0</v>
      </c>
      <c r="U292">
        <f>Source!GF1084</f>
        <v>1920270359</v>
      </c>
      <c r="V292">
        <v>1039881596</v>
      </c>
      <c r="W292">
        <v>1944907464</v>
      </c>
      <c r="X292">
        <v>3</v>
      </c>
    </row>
    <row r="293" spans="1:24">
      <c r="A293">
        <v>20</v>
      </c>
      <c r="B293">
        <v>1105</v>
      </c>
      <c r="C293">
        <v>3</v>
      </c>
      <c r="D293">
        <v>0</v>
      </c>
      <c r="E293">
        <f>SmtRes!AV1105</f>
        <v>0</v>
      </c>
      <c r="F293" t="str">
        <f>SmtRes!I1105</f>
        <v>01.7.19.04-0031</v>
      </c>
      <c r="G293" t="str">
        <f>SmtRes!K1105</f>
        <v>Прокладки резиновые (пластина техническая прессованная)</v>
      </c>
      <c r="H293" t="str">
        <f>SmtRes!O1105</f>
        <v>кг</v>
      </c>
      <c r="I293">
        <f>SmtRes!Y1105*Source!I1086</f>
        <v>0.45668159999999997</v>
      </c>
      <c r="J293">
        <f>SmtRes!AO1105</f>
        <v>1</v>
      </c>
      <c r="K293">
        <f>SmtRes!AE1105</f>
        <v>23.09</v>
      </c>
      <c r="L293">
        <f>SmtRes!DB1105</f>
        <v>209.89</v>
      </c>
      <c r="M293">
        <f>ROUND(ROUND(L293*Source!I1086, 2)*1, 2)</f>
        <v>10.54</v>
      </c>
      <c r="N293">
        <f>SmtRes!AA1105</f>
        <v>23.09</v>
      </c>
      <c r="O293">
        <f>ROUND(ROUND(L293*Source!I1086, 2)*SmtRes!DA1105, 2)</f>
        <v>10.54</v>
      </c>
      <c r="P293">
        <f>SmtRes!AG1105</f>
        <v>0</v>
      </c>
      <c r="Q293">
        <f>SmtRes!DC1105</f>
        <v>0</v>
      </c>
      <c r="R293">
        <f>ROUND(ROUND(Q293*Source!I1086, 2)*1, 2)</f>
        <v>0</v>
      </c>
      <c r="S293">
        <f>SmtRes!AC1105</f>
        <v>0</v>
      </c>
      <c r="T293">
        <f>ROUND(ROUND(Q293*Source!I1086, 2)*SmtRes!AK1105, 2)</f>
        <v>0</v>
      </c>
      <c r="U293">
        <f>SmtRes!X1105</f>
        <v>-731615568</v>
      </c>
      <c r="V293">
        <v>650327051</v>
      </c>
      <c r="W293">
        <v>967136855</v>
      </c>
      <c r="X293">
        <v>3</v>
      </c>
    </row>
    <row r="294" spans="1:24">
      <c r="A294">
        <v>20</v>
      </c>
      <c r="B294">
        <v>1104</v>
      </c>
      <c r="C294">
        <v>3</v>
      </c>
      <c r="D294">
        <v>0</v>
      </c>
      <c r="E294">
        <f>SmtRes!AV1104</f>
        <v>0</v>
      </c>
      <c r="F294" t="str">
        <f>SmtRes!I1104</f>
        <v>01.7.15.03-0041</v>
      </c>
      <c r="G294" t="str">
        <f>SmtRes!K1104</f>
        <v>Болты с гайками и шайбами строительные</v>
      </c>
      <c r="H294" t="str">
        <f>SmtRes!O1104</f>
        <v>т</v>
      </c>
      <c r="I294">
        <f>SmtRes!Y1104*Source!I1086</f>
        <v>3.0143999999999999E-4</v>
      </c>
      <c r="J294">
        <f>SmtRes!AO1104</f>
        <v>1</v>
      </c>
      <c r="K294">
        <f>SmtRes!AE1104</f>
        <v>9040.01</v>
      </c>
      <c r="L294">
        <f>SmtRes!DB1104</f>
        <v>54.24</v>
      </c>
      <c r="M294">
        <f>ROUND(ROUND(L294*Source!I1086, 2)*1, 2)</f>
        <v>2.73</v>
      </c>
      <c r="N294">
        <f>SmtRes!AA1104</f>
        <v>9040.01</v>
      </c>
      <c r="O294">
        <f>ROUND(ROUND(L294*Source!I1086, 2)*SmtRes!DA1104, 2)</f>
        <v>2.73</v>
      </c>
      <c r="P294">
        <f>SmtRes!AG1104</f>
        <v>0</v>
      </c>
      <c r="Q294">
        <f>SmtRes!DC1104</f>
        <v>0</v>
      </c>
      <c r="R294">
        <f>ROUND(ROUND(Q294*Source!I1086, 2)*1, 2)</f>
        <v>0</v>
      </c>
      <c r="S294">
        <f>SmtRes!AC1104</f>
        <v>0</v>
      </c>
      <c r="T294">
        <f>ROUND(ROUND(Q294*Source!I1086, 2)*SmtRes!AK1104, 2)</f>
        <v>0</v>
      </c>
      <c r="U294">
        <f>SmtRes!X1104</f>
        <v>-437906794</v>
      </c>
      <c r="V294">
        <v>703382810</v>
      </c>
      <c r="W294">
        <v>-765046760</v>
      </c>
      <c r="X294">
        <v>3</v>
      </c>
    </row>
    <row r="295" spans="1:24">
      <c r="A295">
        <v>20</v>
      </c>
      <c r="B295">
        <v>1103</v>
      </c>
      <c r="C295">
        <v>3</v>
      </c>
      <c r="D295">
        <v>0</v>
      </c>
      <c r="E295">
        <f>SmtRes!AV1103</f>
        <v>0</v>
      </c>
      <c r="F295" t="str">
        <f>SmtRes!I1103</f>
        <v>01.7.11.07-0045</v>
      </c>
      <c r="G295" t="str">
        <f>SmtRes!K1103</f>
        <v>Электроды диаметром 5 мм Э42А</v>
      </c>
      <c r="H295" t="str">
        <f>SmtRes!O1103</f>
        <v>т</v>
      </c>
      <c r="I295">
        <f>SmtRes!Y1103*Source!I1086</f>
        <v>1.6579199999999999E-5</v>
      </c>
      <c r="J295">
        <f>SmtRes!AO1103</f>
        <v>1</v>
      </c>
      <c r="K295">
        <f>SmtRes!AE1103</f>
        <v>10362</v>
      </c>
      <c r="L295">
        <f>SmtRes!DB1103</f>
        <v>3.42</v>
      </c>
      <c r="M295">
        <f>ROUND(ROUND(L295*Source!I1086, 2)*1, 2)</f>
        <v>0.17</v>
      </c>
      <c r="N295">
        <f>SmtRes!AA1103</f>
        <v>10362</v>
      </c>
      <c r="O295">
        <f>ROUND(ROUND(L295*Source!I1086, 2)*SmtRes!DA1103, 2)</f>
        <v>0.17</v>
      </c>
      <c r="P295">
        <f>SmtRes!AG1103</f>
        <v>0</v>
      </c>
      <c r="Q295">
        <f>SmtRes!DC1103</f>
        <v>0</v>
      </c>
      <c r="R295">
        <f>ROUND(ROUND(Q295*Source!I1086, 2)*1, 2)</f>
        <v>0</v>
      </c>
      <c r="S295">
        <f>SmtRes!AC1103</f>
        <v>0</v>
      </c>
      <c r="T295">
        <f>ROUND(ROUND(Q295*Source!I1086, 2)*SmtRes!AK1103, 2)</f>
        <v>0</v>
      </c>
      <c r="U295">
        <f>SmtRes!X1103</f>
        <v>-1068056325</v>
      </c>
      <c r="V295">
        <v>-2032568227</v>
      </c>
      <c r="W295">
        <v>1948519429</v>
      </c>
      <c r="X295">
        <v>3</v>
      </c>
    </row>
    <row r="296" spans="1:24">
      <c r="A296">
        <v>20</v>
      </c>
      <c r="B296">
        <v>1102</v>
      </c>
      <c r="C296">
        <v>3</v>
      </c>
      <c r="D296">
        <v>0</v>
      </c>
      <c r="E296">
        <f>SmtRes!AV1102</f>
        <v>0</v>
      </c>
      <c r="F296" t="str">
        <f>SmtRes!I1102</f>
        <v>01.7.06.03-0023</v>
      </c>
      <c r="G296" t="str">
        <f>SmtRes!K1102</f>
        <v>Лента полиэтиленовая с липким слоем марка А</v>
      </c>
      <c r="H296" t="str">
        <f>SmtRes!O1102</f>
        <v>кг</v>
      </c>
      <c r="I296">
        <f>SmtRes!Y1102*Source!I1086</f>
        <v>0.39940799999999999</v>
      </c>
      <c r="J296">
        <f>SmtRes!AO1102</f>
        <v>1</v>
      </c>
      <c r="K296">
        <f>SmtRes!AE1102</f>
        <v>39.020000000000003</v>
      </c>
      <c r="L296">
        <f>SmtRes!DB1102</f>
        <v>310.20999999999998</v>
      </c>
      <c r="M296">
        <f>ROUND(ROUND(L296*Source!I1086, 2)*1, 2)</f>
        <v>15.58</v>
      </c>
      <c r="N296">
        <f>SmtRes!AA1102</f>
        <v>39.020000000000003</v>
      </c>
      <c r="O296">
        <f>ROUND(ROUND(L296*Source!I1086, 2)*SmtRes!DA1102, 2)</f>
        <v>15.58</v>
      </c>
      <c r="P296">
        <f>SmtRes!AG1102</f>
        <v>0</v>
      </c>
      <c r="Q296">
        <f>SmtRes!DC1102</f>
        <v>0</v>
      </c>
      <c r="R296">
        <f>ROUND(ROUND(Q296*Source!I1086, 2)*1, 2)</f>
        <v>0</v>
      </c>
      <c r="S296">
        <f>SmtRes!AC1102</f>
        <v>0</v>
      </c>
      <c r="T296">
        <f>ROUND(ROUND(Q296*Source!I1086, 2)*SmtRes!AK1102, 2)</f>
        <v>0</v>
      </c>
      <c r="U296">
        <f>SmtRes!X1102</f>
        <v>1730218770</v>
      </c>
      <c r="V296">
        <v>-908515155</v>
      </c>
      <c r="W296">
        <v>-1891075164</v>
      </c>
      <c r="X296">
        <v>3</v>
      </c>
    </row>
    <row r="297" spans="1:24">
      <c r="A297">
        <f>Source!A1088</f>
        <v>17</v>
      </c>
      <c r="B297">
        <v>1088</v>
      </c>
      <c r="C297">
        <v>3</v>
      </c>
      <c r="D297">
        <f>Source!BI1088</f>
        <v>1</v>
      </c>
      <c r="E297">
        <f>Source!FS1088</f>
        <v>0</v>
      </c>
      <c r="F297" t="str">
        <f>Source!F1088</f>
        <v>19.1.01.03-0082</v>
      </c>
      <c r="G297" t="str">
        <f>Source!G1088</f>
        <v>Воздуховоды из оцинкованной стали толщиной 1,0 мм, диаметром до 1000 мм</v>
      </c>
      <c r="H297" t="str">
        <f>Source!H1088</f>
        <v>м2</v>
      </c>
      <c r="I297">
        <f>Source!I1088</f>
        <v>5.024</v>
      </c>
      <c r="J297">
        <v>1</v>
      </c>
      <c r="K297">
        <f>Source!AC1088</f>
        <v>102.06</v>
      </c>
      <c r="M297">
        <f>ROUND(K297*I297, 2)</f>
        <v>512.75</v>
      </c>
      <c r="N297">
        <f>Source!AC1088*IF(Source!BC1088&lt;&gt; 0, Source!BC1088, 1)</f>
        <v>102.06</v>
      </c>
      <c r="O297">
        <f>ROUND(N297*I297, 2)</f>
        <v>512.75</v>
      </c>
      <c r="P297">
        <f>Source!AE1088</f>
        <v>0</v>
      </c>
      <c r="R297">
        <f>ROUND(P297*I297, 2)</f>
        <v>0</v>
      </c>
      <c r="S297">
        <f>Source!AE1088*IF(Source!BS1088&lt;&gt; 0, Source!BS1088, 1)</f>
        <v>0</v>
      </c>
      <c r="T297">
        <f>ROUND(S297*I297, 2)</f>
        <v>0</v>
      </c>
      <c r="U297">
        <f>Source!GF1088</f>
        <v>-972005704</v>
      </c>
      <c r="V297">
        <v>610871104</v>
      </c>
      <c r="W297">
        <v>1504305864</v>
      </c>
      <c r="X297">
        <v>3</v>
      </c>
    </row>
    <row r="298" spans="1:24">
      <c r="A298">
        <f>Source!A1094</f>
        <v>17</v>
      </c>
      <c r="B298">
        <v>1094</v>
      </c>
      <c r="C298">
        <v>3</v>
      </c>
      <c r="D298">
        <f>Source!BI1094</f>
        <v>1</v>
      </c>
      <c r="E298">
        <f>Source!FS1094</f>
        <v>0</v>
      </c>
      <c r="F298" t="str">
        <f>Source!F1094</f>
        <v>19.1.01.06-0085</v>
      </c>
      <c r="G298" t="str">
        <f>Source!G1094</f>
        <v>Врезка  из оцинкованной стали, диаметром 1000/500 мм</v>
      </c>
      <c r="H298" t="str">
        <f>Source!H1094</f>
        <v>шт.</v>
      </c>
      <c r="I298">
        <f>Source!I1094</f>
        <v>1</v>
      </c>
      <c r="J298">
        <v>1</v>
      </c>
      <c r="K298">
        <f>Source!AC1094</f>
        <v>213.97</v>
      </c>
      <c r="M298">
        <f>ROUND(K298*I298, 2)</f>
        <v>213.97</v>
      </c>
      <c r="N298">
        <f>Source!AC1094*IF(Source!BC1094&lt;&gt; 0, Source!BC1094, 1)</f>
        <v>213.97</v>
      </c>
      <c r="O298">
        <f>ROUND(N298*I298, 2)</f>
        <v>213.97</v>
      </c>
      <c r="P298">
        <f>Source!AE1094</f>
        <v>0</v>
      </c>
      <c r="R298">
        <f>ROUND(P298*I298, 2)</f>
        <v>0</v>
      </c>
      <c r="S298">
        <f>Source!AE1094*IF(Source!BS1094&lt;&gt; 0, Source!BS1094, 1)</f>
        <v>0</v>
      </c>
      <c r="T298">
        <f>ROUND(S298*I298, 2)</f>
        <v>0</v>
      </c>
      <c r="U298">
        <f>Source!GF1094</f>
        <v>216014944</v>
      </c>
      <c r="V298">
        <v>1816766774</v>
      </c>
      <c r="W298">
        <v>1481261303</v>
      </c>
      <c r="X298">
        <v>3</v>
      </c>
    </row>
    <row r="299" spans="1:24">
      <c r="A299">
        <f>Source!A1127</f>
        <v>4</v>
      </c>
      <c r="B299">
        <v>1127</v>
      </c>
      <c r="G299" t="str">
        <f>Source!G1127</f>
        <v>20.Система ПД1(сетевые элементы)</v>
      </c>
    </row>
    <row r="300" spans="1:24">
      <c r="A300">
        <v>20</v>
      </c>
      <c r="B300">
        <v>1124</v>
      </c>
      <c r="C300">
        <v>3</v>
      </c>
      <c r="D300">
        <v>0</v>
      </c>
      <c r="E300">
        <f>SmtRes!AV1124</f>
        <v>0</v>
      </c>
      <c r="F300" t="str">
        <f>SmtRes!I1124</f>
        <v>23.3.06.04-0008</v>
      </c>
      <c r="G300" t="str">
        <f>SmtRes!K1124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300" t="str">
        <f>SmtRes!O1124</f>
        <v>м</v>
      </c>
      <c r="I300">
        <f>SmtRes!Y1124*Source!I1131</f>
        <v>0.39</v>
      </c>
      <c r="J300">
        <f>SmtRes!AO1124</f>
        <v>1</v>
      </c>
      <c r="K300">
        <f>SmtRes!AE1124</f>
        <v>15.33</v>
      </c>
      <c r="L300">
        <f>SmtRes!DB1124</f>
        <v>5.98</v>
      </c>
      <c r="M300">
        <f>ROUND(ROUND(L300*Source!I1131, 2)*1, 2)</f>
        <v>5.98</v>
      </c>
      <c r="N300">
        <f>SmtRes!AA1124</f>
        <v>15.33</v>
      </c>
      <c r="O300">
        <f>ROUND(ROUND(L300*Source!I1131, 2)*SmtRes!DA1124, 2)</f>
        <v>5.98</v>
      </c>
      <c r="P300">
        <f>SmtRes!AG1124</f>
        <v>0</v>
      </c>
      <c r="Q300">
        <f>SmtRes!DC1124</f>
        <v>0</v>
      </c>
      <c r="R300">
        <f>ROUND(ROUND(Q300*Source!I1131, 2)*1, 2)</f>
        <v>0</v>
      </c>
      <c r="S300">
        <f>SmtRes!AC1124</f>
        <v>0</v>
      </c>
      <c r="T300">
        <f>ROUND(ROUND(Q300*Source!I1131, 2)*SmtRes!AK1124, 2)</f>
        <v>0</v>
      </c>
      <c r="U300">
        <f>SmtRes!X1124</f>
        <v>2069285701</v>
      </c>
      <c r="V300">
        <v>-1778933711</v>
      </c>
      <c r="W300">
        <v>-1876199671</v>
      </c>
      <c r="X300">
        <v>3</v>
      </c>
    </row>
    <row r="301" spans="1:24">
      <c r="A301">
        <v>20</v>
      </c>
      <c r="B301">
        <v>1123</v>
      </c>
      <c r="C301">
        <v>3</v>
      </c>
      <c r="D301">
        <v>0</v>
      </c>
      <c r="E301">
        <f>SmtRes!AV1123</f>
        <v>0</v>
      </c>
      <c r="F301" t="str">
        <f>SmtRes!I1123</f>
        <v>01.7.19.04-0031</v>
      </c>
      <c r="G301" t="str">
        <f>SmtRes!K1123</f>
        <v>Прокладки резиновые (пластина техническая прессованная)</v>
      </c>
      <c r="H301" t="str">
        <f>SmtRes!O1123</f>
        <v>кг</v>
      </c>
      <c r="I301">
        <f>SmtRes!Y1123*Source!I1131</f>
        <v>0.16</v>
      </c>
      <c r="J301">
        <f>SmtRes!AO1123</f>
        <v>1</v>
      </c>
      <c r="K301">
        <f>SmtRes!AE1123</f>
        <v>23.09</v>
      </c>
      <c r="L301">
        <f>SmtRes!DB1123</f>
        <v>3.69</v>
      </c>
      <c r="M301">
        <f>ROUND(ROUND(L301*Source!I1131, 2)*1, 2)</f>
        <v>3.69</v>
      </c>
      <c r="N301">
        <f>SmtRes!AA1123</f>
        <v>23.09</v>
      </c>
      <c r="O301">
        <f>ROUND(ROUND(L301*Source!I1131, 2)*SmtRes!DA1123, 2)</f>
        <v>3.69</v>
      </c>
      <c r="P301">
        <f>SmtRes!AG1123</f>
        <v>0</v>
      </c>
      <c r="Q301">
        <f>SmtRes!DC1123</f>
        <v>0</v>
      </c>
      <c r="R301">
        <f>ROUND(ROUND(Q301*Source!I1131, 2)*1, 2)</f>
        <v>0</v>
      </c>
      <c r="S301">
        <f>SmtRes!AC1123</f>
        <v>0</v>
      </c>
      <c r="T301">
        <f>ROUND(ROUND(Q301*Source!I1131, 2)*SmtRes!AK1123, 2)</f>
        <v>0</v>
      </c>
      <c r="U301">
        <f>SmtRes!X1123</f>
        <v>-731615568</v>
      </c>
      <c r="V301">
        <v>650327051</v>
      </c>
      <c r="W301">
        <v>967136855</v>
      </c>
      <c r="X301">
        <v>3</v>
      </c>
    </row>
    <row r="302" spans="1:24">
      <c r="A302">
        <v>20</v>
      </c>
      <c r="B302">
        <v>1122</v>
      </c>
      <c r="C302">
        <v>3</v>
      </c>
      <c r="D302">
        <v>0</v>
      </c>
      <c r="E302">
        <f>SmtRes!AV1122</f>
        <v>0</v>
      </c>
      <c r="F302" t="str">
        <f>SmtRes!I1122</f>
        <v>01.7.15.03-0041</v>
      </c>
      <c r="G302" t="str">
        <f>SmtRes!K1122</f>
        <v>Болты с гайками и шайбами строительные</v>
      </c>
      <c r="H302" t="str">
        <f>SmtRes!O1122</f>
        <v>т</v>
      </c>
      <c r="I302">
        <f>SmtRes!Y1122*Source!I1131</f>
        <v>1.8000000000000001E-4</v>
      </c>
      <c r="J302">
        <f>SmtRes!AO1122</f>
        <v>1</v>
      </c>
      <c r="K302">
        <f>SmtRes!AE1122</f>
        <v>9040.01</v>
      </c>
      <c r="L302">
        <f>SmtRes!DB1122</f>
        <v>1.63</v>
      </c>
      <c r="M302">
        <f>ROUND(ROUND(L302*Source!I1131, 2)*1, 2)</f>
        <v>1.63</v>
      </c>
      <c r="N302">
        <f>SmtRes!AA1122</f>
        <v>9040.01</v>
      </c>
      <c r="O302">
        <f>ROUND(ROUND(L302*Source!I1131, 2)*SmtRes!DA1122, 2)</f>
        <v>1.63</v>
      </c>
      <c r="P302">
        <f>SmtRes!AG1122</f>
        <v>0</v>
      </c>
      <c r="Q302">
        <f>SmtRes!DC1122</f>
        <v>0</v>
      </c>
      <c r="R302">
        <f>ROUND(ROUND(Q302*Source!I1131, 2)*1, 2)</f>
        <v>0</v>
      </c>
      <c r="S302">
        <f>SmtRes!AC1122</f>
        <v>0</v>
      </c>
      <c r="T302">
        <f>ROUND(ROUND(Q302*Source!I1131, 2)*SmtRes!AK1122, 2)</f>
        <v>0</v>
      </c>
      <c r="U302">
        <f>SmtRes!X1122</f>
        <v>-437906794</v>
      </c>
      <c r="V302">
        <v>703382810</v>
      </c>
      <c r="W302">
        <v>-765046760</v>
      </c>
      <c r="X302">
        <v>3</v>
      </c>
    </row>
    <row r="303" spans="1:24">
      <c r="A303">
        <v>20</v>
      </c>
      <c r="B303">
        <v>1121</v>
      </c>
      <c r="C303">
        <v>3</v>
      </c>
      <c r="D303">
        <v>0</v>
      </c>
      <c r="E303">
        <f>SmtRes!AV1121</f>
        <v>0</v>
      </c>
      <c r="F303" t="str">
        <f>SmtRes!I1121</f>
        <v>01.1.01.09-0026</v>
      </c>
      <c r="G303" t="str">
        <f>SmtRes!K1121</f>
        <v>Шнур асбестовый общего назначения марки ШАОН диаметром 8-10 мм</v>
      </c>
      <c r="H303" t="str">
        <f>SmtRes!O1121</f>
        <v>т</v>
      </c>
      <c r="I303">
        <f>SmtRes!Y1121*Source!I1131</f>
        <v>1.2999999999999999E-4</v>
      </c>
      <c r="J303">
        <f>SmtRes!AO1121</f>
        <v>1</v>
      </c>
      <c r="K303">
        <f>SmtRes!AE1121</f>
        <v>26499</v>
      </c>
      <c r="L303">
        <f>SmtRes!DB1121</f>
        <v>3.44</v>
      </c>
      <c r="M303">
        <f>ROUND(ROUND(L303*Source!I1131, 2)*1, 2)</f>
        <v>3.44</v>
      </c>
      <c r="N303">
        <f>SmtRes!AA1121</f>
        <v>26499</v>
      </c>
      <c r="O303">
        <f>ROUND(ROUND(L303*Source!I1131, 2)*SmtRes!DA1121, 2)</f>
        <v>3.44</v>
      </c>
      <c r="P303">
        <f>SmtRes!AG1121</f>
        <v>0</v>
      </c>
      <c r="Q303">
        <f>SmtRes!DC1121</f>
        <v>0</v>
      </c>
      <c r="R303">
        <f>ROUND(ROUND(Q303*Source!I1131, 2)*1, 2)</f>
        <v>0</v>
      </c>
      <c r="S303">
        <f>SmtRes!AC1121</f>
        <v>0</v>
      </c>
      <c r="T303">
        <f>ROUND(ROUND(Q303*Source!I1131, 2)*SmtRes!AK1121, 2)</f>
        <v>0</v>
      </c>
      <c r="U303">
        <f>SmtRes!X1121</f>
        <v>731670393</v>
      </c>
      <c r="V303">
        <v>-1388823807</v>
      </c>
      <c r="W303">
        <v>732171730</v>
      </c>
      <c r="X303">
        <v>3</v>
      </c>
    </row>
    <row r="304" spans="1:24">
      <c r="A304">
        <f>Source!A1133</f>
        <v>17</v>
      </c>
      <c r="B304">
        <v>1133</v>
      </c>
      <c r="C304">
        <v>3</v>
      </c>
      <c r="D304">
        <f>Source!BI1133</f>
        <v>1</v>
      </c>
      <c r="E304">
        <f>Source!FS1133</f>
        <v>0</v>
      </c>
      <c r="F304" t="str">
        <f>Source!F1133</f>
        <v>08.1.03.04-0001</v>
      </c>
      <c r="G304" t="str">
        <f>Source!G1133</f>
        <v>Блочки</v>
      </c>
      <c r="H304" t="str">
        <f>Source!H1133</f>
        <v>10 шт.</v>
      </c>
      <c r="I304">
        <f>Source!I1133</f>
        <v>0.2</v>
      </c>
      <c r="J304">
        <v>1</v>
      </c>
      <c r="K304">
        <f>Source!AC1133</f>
        <v>228</v>
      </c>
      <c r="M304">
        <f>ROUND(K304*I304, 2)</f>
        <v>45.6</v>
      </c>
      <c r="N304">
        <f>Source!AC1133*IF(Source!BC1133&lt;&gt; 0, Source!BC1133, 1)</f>
        <v>228</v>
      </c>
      <c r="O304">
        <f>ROUND(N304*I304, 2)</f>
        <v>45.6</v>
      </c>
      <c r="P304">
        <f>Source!AE1133</f>
        <v>0</v>
      </c>
      <c r="R304">
        <f>ROUND(P304*I304, 2)</f>
        <v>0</v>
      </c>
      <c r="S304">
        <f>Source!AE1133*IF(Source!BS1133&lt;&gt; 0, Source!BS1133, 1)</f>
        <v>0</v>
      </c>
      <c r="T304">
        <f>ROUND(S304*I304, 2)</f>
        <v>0</v>
      </c>
      <c r="U304">
        <f>Source!GF1133</f>
        <v>-362110086</v>
      </c>
      <c r="V304">
        <v>1900422582</v>
      </c>
      <c r="W304">
        <v>-882872068</v>
      </c>
      <c r="X304">
        <v>3</v>
      </c>
    </row>
    <row r="305" spans="1:24">
      <c r="A305">
        <f>Source!A1135</f>
        <v>17</v>
      </c>
      <c r="B305">
        <v>1135</v>
      </c>
      <c r="C305">
        <v>3</v>
      </c>
      <c r="D305">
        <f>Source!BI1135</f>
        <v>2</v>
      </c>
      <c r="E305">
        <f>Source!FS1135</f>
        <v>0</v>
      </c>
      <c r="F305" t="str">
        <f>Source!F1135</f>
        <v>20.1.02.19-0015</v>
      </c>
      <c r="G305" t="str">
        <f>Source!G1135</f>
        <v>Трос стальной</v>
      </c>
      <c r="H305" t="str">
        <f>Source!H1135</f>
        <v>м</v>
      </c>
      <c r="I305">
        <f>Source!I1135</f>
        <v>9.3000000000000007</v>
      </c>
      <c r="J305">
        <v>1</v>
      </c>
      <c r="K305">
        <f>Source!AC1135</f>
        <v>12.03</v>
      </c>
      <c r="M305">
        <f>ROUND(K305*I305, 2)</f>
        <v>111.88</v>
      </c>
      <c r="N305">
        <f>Source!AC1135*IF(Source!BC1135&lt;&gt; 0, Source!BC1135, 1)</f>
        <v>12.03</v>
      </c>
      <c r="O305">
        <f>ROUND(N305*I305, 2)</f>
        <v>111.88</v>
      </c>
      <c r="P305">
        <f>Source!AE1135</f>
        <v>0</v>
      </c>
      <c r="R305">
        <f>ROUND(P305*I305, 2)</f>
        <v>0</v>
      </c>
      <c r="S305">
        <f>Source!AE1135*IF(Source!BS1135&lt;&gt; 0, Source!BS1135, 1)</f>
        <v>0</v>
      </c>
      <c r="T305">
        <f>ROUND(S305*I305, 2)</f>
        <v>0</v>
      </c>
      <c r="U305">
        <f>Source!GF1135</f>
        <v>1404028807</v>
      </c>
      <c r="V305">
        <v>184943754</v>
      </c>
      <c r="W305">
        <v>-240123193</v>
      </c>
      <c r="X305">
        <v>3</v>
      </c>
    </row>
    <row r="306" spans="1:24">
      <c r="A306">
        <v>20</v>
      </c>
      <c r="B306">
        <v>1141</v>
      </c>
      <c r="C306">
        <v>3</v>
      </c>
      <c r="D306">
        <v>0</v>
      </c>
      <c r="E306">
        <f>SmtRes!AV1141</f>
        <v>0</v>
      </c>
      <c r="F306" t="str">
        <f>SmtRes!I1141</f>
        <v>14.4.03.03-0102</v>
      </c>
      <c r="G306" t="str">
        <f>SmtRes!K1141</f>
        <v>Лак БТ-577</v>
      </c>
      <c r="H306" t="str">
        <f>SmtRes!O1141</f>
        <v>т</v>
      </c>
      <c r="I306">
        <f>SmtRes!Y1141*Source!I1139</f>
        <v>6.3E-5</v>
      </c>
      <c r="J306">
        <f>SmtRes!AO1141</f>
        <v>1</v>
      </c>
      <c r="K306">
        <f>SmtRes!AE1141</f>
        <v>9550.01</v>
      </c>
      <c r="L306">
        <f>SmtRes!DB1141</f>
        <v>12.03</v>
      </c>
      <c r="M306">
        <f>ROUND(ROUND(L306*Source!I1139, 2)*1, 2)</f>
        <v>0.6</v>
      </c>
      <c r="N306">
        <f>SmtRes!AA1141</f>
        <v>9550.01</v>
      </c>
      <c r="O306">
        <f>ROUND(ROUND(L306*Source!I1139, 2)*SmtRes!DA1141, 2)</f>
        <v>0.6</v>
      </c>
      <c r="P306">
        <f>SmtRes!AG1141</f>
        <v>0</v>
      </c>
      <c r="Q306">
        <f>SmtRes!DC1141</f>
        <v>0</v>
      </c>
      <c r="R306">
        <f>ROUND(ROUND(Q306*Source!I1139, 2)*1, 2)</f>
        <v>0</v>
      </c>
      <c r="S306">
        <f>SmtRes!AC1141</f>
        <v>0</v>
      </c>
      <c r="T306">
        <f>ROUND(ROUND(Q306*Source!I1139, 2)*SmtRes!AK1141, 2)</f>
        <v>0</v>
      </c>
      <c r="U306">
        <f>SmtRes!X1141</f>
        <v>654489916</v>
      </c>
      <c r="V306">
        <v>-919932728</v>
      </c>
      <c r="W306">
        <v>-1445358453</v>
      </c>
      <c r="X306">
        <v>3</v>
      </c>
    </row>
    <row r="307" spans="1:24">
      <c r="A307">
        <v>20</v>
      </c>
      <c r="B307">
        <v>1140</v>
      </c>
      <c r="C307">
        <v>3</v>
      </c>
      <c r="D307">
        <v>0</v>
      </c>
      <c r="E307">
        <f>SmtRes!AV1140</f>
        <v>0</v>
      </c>
      <c r="F307" t="str">
        <f>SmtRes!I1140</f>
        <v>08.3.02.01-0041</v>
      </c>
      <c r="G307" t="str">
        <f>SmtRes!K1140</f>
        <v>Лента стальная упаковочная, мягкая, нормальной точности 0,7х20-50 мм</v>
      </c>
      <c r="H307" t="str">
        <f>SmtRes!O1140</f>
        <v>т</v>
      </c>
      <c r="I307">
        <f>SmtRes!Y1140*Source!I1139</f>
        <v>2.3650000000000003E-3</v>
      </c>
      <c r="J307">
        <f>SmtRes!AO1140</f>
        <v>1</v>
      </c>
      <c r="K307">
        <f>SmtRes!AE1140</f>
        <v>7590</v>
      </c>
      <c r="L307">
        <f>SmtRes!DB1140</f>
        <v>359.01</v>
      </c>
      <c r="M307">
        <f>ROUND(ROUND(L307*Source!I1139, 2)*1, 2)</f>
        <v>17.95</v>
      </c>
      <c r="N307">
        <f>SmtRes!AA1140</f>
        <v>7590</v>
      </c>
      <c r="O307">
        <f>ROUND(ROUND(L307*Source!I1139, 2)*SmtRes!DA1140, 2)</f>
        <v>17.95</v>
      </c>
      <c r="P307">
        <f>SmtRes!AG1140</f>
        <v>0</v>
      </c>
      <c r="Q307">
        <f>SmtRes!DC1140</f>
        <v>0</v>
      </c>
      <c r="R307">
        <f>ROUND(ROUND(Q307*Source!I1139, 2)*1, 2)</f>
        <v>0</v>
      </c>
      <c r="S307">
        <f>SmtRes!AC1140</f>
        <v>0</v>
      </c>
      <c r="T307">
        <f>ROUND(ROUND(Q307*Source!I1139, 2)*SmtRes!AK1140, 2)</f>
        <v>0</v>
      </c>
      <c r="U307">
        <f>SmtRes!X1140</f>
        <v>532254978</v>
      </c>
      <c r="V307">
        <v>303468376</v>
      </c>
      <c r="W307">
        <v>750974966</v>
      </c>
      <c r="X307">
        <v>3</v>
      </c>
    </row>
    <row r="308" spans="1:24">
      <c r="A308">
        <v>20</v>
      </c>
      <c r="B308">
        <v>1139</v>
      </c>
      <c r="C308">
        <v>3</v>
      </c>
      <c r="D308">
        <v>0</v>
      </c>
      <c r="E308">
        <f>SmtRes!AV1139</f>
        <v>0</v>
      </c>
      <c r="F308" t="str">
        <f>SmtRes!I1139</f>
        <v>01.2.03.03-0107</v>
      </c>
      <c r="G308" t="str">
        <f>SmtRes!K1139</f>
        <v>Мастика клеящая морозостойкая битумно-масляная МБ-50</v>
      </c>
      <c r="H308" t="str">
        <f>SmtRes!O1139</f>
        <v>т</v>
      </c>
      <c r="I308">
        <f>SmtRes!Y1139*Source!I1139</f>
        <v>1.5E-3</v>
      </c>
      <c r="J308">
        <f>SmtRes!AO1139</f>
        <v>1</v>
      </c>
      <c r="K308">
        <f>SmtRes!AE1139</f>
        <v>3960</v>
      </c>
      <c r="L308">
        <f>SmtRes!DB1139</f>
        <v>118.8</v>
      </c>
      <c r="M308">
        <f>ROUND(ROUND(L308*Source!I1139, 2)*1, 2)</f>
        <v>5.94</v>
      </c>
      <c r="N308">
        <f>SmtRes!AA1139</f>
        <v>3960</v>
      </c>
      <c r="O308">
        <f>ROUND(ROUND(L308*Source!I1139, 2)*SmtRes!DA1139, 2)</f>
        <v>5.94</v>
      </c>
      <c r="P308">
        <f>SmtRes!AG1139</f>
        <v>0</v>
      </c>
      <c r="Q308">
        <f>SmtRes!DC1139</f>
        <v>0</v>
      </c>
      <c r="R308">
        <f>ROUND(ROUND(Q308*Source!I1139, 2)*1, 2)</f>
        <v>0</v>
      </c>
      <c r="S308">
        <f>SmtRes!AC1139</f>
        <v>0</v>
      </c>
      <c r="T308">
        <f>ROUND(ROUND(Q308*Source!I1139, 2)*SmtRes!AK1139, 2)</f>
        <v>0</v>
      </c>
      <c r="U308">
        <f>SmtRes!X1139</f>
        <v>136000979</v>
      </c>
      <c r="V308">
        <v>-2104290413</v>
      </c>
      <c r="W308">
        <v>862612426</v>
      </c>
      <c r="X308">
        <v>3</v>
      </c>
    </row>
    <row r="309" spans="1:24">
      <c r="A309">
        <v>20</v>
      </c>
      <c r="B309">
        <v>1138</v>
      </c>
      <c r="C309">
        <v>3</v>
      </c>
      <c r="D309">
        <v>0</v>
      </c>
      <c r="E309">
        <f>SmtRes!AV1138</f>
        <v>0</v>
      </c>
      <c r="F309" t="str">
        <f>SmtRes!I1138</f>
        <v>01.2.01.02-0031</v>
      </c>
      <c r="G309" t="str">
        <f>SmtRes!K1138</f>
        <v>Битумы нефтяные строительные изоляционные БНИ-IV-3, БНИ- IV, БНИ-V</v>
      </c>
      <c r="H309" t="str">
        <f>SmtRes!O1138</f>
        <v>т</v>
      </c>
      <c r="I309">
        <f>SmtRes!Y1138*Source!I1139</f>
        <v>6.3000000000000003E-4</v>
      </c>
      <c r="J309">
        <f>SmtRes!AO1138</f>
        <v>1</v>
      </c>
      <c r="K309">
        <f>SmtRes!AE1138</f>
        <v>1412.5</v>
      </c>
      <c r="L309">
        <f>SmtRes!DB1138</f>
        <v>17.8</v>
      </c>
      <c r="M309">
        <f>ROUND(ROUND(L309*Source!I1139, 2)*1, 2)</f>
        <v>0.89</v>
      </c>
      <c r="N309">
        <f>SmtRes!AA1138</f>
        <v>1412.5</v>
      </c>
      <c r="O309">
        <f>ROUND(ROUND(L309*Source!I1139, 2)*SmtRes!DA1138, 2)</f>
        <v>0.89</v>
      </c>
      <c r="P309">
        <f>SmtRes!AG1138</f>
        <v>0</v>
      </c>
      <c r="Q309">
        <f>SmtRes!DC1138</f>
        <v>0</v>
      </c>
      <c r="R309">
        <f>ROUND(ROUND(Q309*Source!I1139, 2)*1, 2)</f>
        <v>0</v>
      </c>
      <c r="S309">
        <f>SmtRes!AC1138</f>
        <v>0</v>
      </c>
      <c r="T309">
        <f>ROUND(ROUND(Q309*Source!I1139, 2)*SmtRes!AK1138, 2)</f>
        <v>0</v>
      </c>
      <c r="U309">
        <f>SmtRes!X1138</f>
        <v>1554699552</v>
      </c>
      <c r="V309">
        <v>-2117539159</v>
      </c>
      <c r="W309">
        <v>2123959128</v>
      </c>
      <c r="X309">
        <v>3</v>
      </c>
    </row>
    <row r="310" spans="1:24">
      <c r="A310">
        <f>Source!A1141</f>
        <v>17</v>
      </c>
      <c r="B310">
        <v>1141</v>
      </c>
      <c r="C310">
        <v>3</v>
      </c>
      <c r="D310">
        <f>Source!BI1141</f>
        <v>1</v>
      </c>
      <c r="E310">
        <f>Source!FS1141</f>
        <v>0</v>
      </c>
      <c r="F310" t="str">
        <f>Source!F1141</f>
        <v>12.2.04.07-0012</v>
      </c>
      <c r="G310" t="str">
        <f>Source!G1141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310" t="str">
        <f>Source!H1141</f>
        <v>м3</v>
      </c>
      <c r="I310">
        <f>Source!I1141</f>
        <v>0.23</v>
      </c>
      <c r="J310">
        <v>1</v>
      </c>
      <c r="K310">
        <f>Source!AC1141</f>
        <v>2222.0300000000002</v>
      </c>
      <c r="M310">
        <f>ROUND(K310*I310, 2)</f>
        <v>511.07</v>
      </c>
      <c r="N310">
        <f>Source!AC1141*IF(Source!BC1141&lt;&gt; 0, Source!BC1141, 1)</f>
        <v>2222.0300000000002</v>
      </c>
      <c r="O310">
        <f>ROUND(N310*I310, 2)</f>
        <v>511.07</v>
      </c>
      <c r="P310">
        <f>Source!AE1141</f>
        <v>0</v>
      </c>
      <c r="R310">
        <f>ROUND(P310*I310, 2)</f>
        <v>0</v>
      </c>
      <c r="S310">
        <f>Source!AE1141*IF(Source!BS1141&lt;&gt; 0, Source!BS1141, 1)</f>
        <v>0</v>
      </c>
      <c r="T310">
        <f>ROUND(S310*I310, 2)</f>
        <v>0</v>
      </c>
      <c r="U310">
        <f>Source!GF1141</f>
        <v>2051966677</v>
      </c>
      <c r="V310">
        <v>1568902554</v>
      </c>
      <c r="W310">
        <v>-2111212406</v>
      </c>
      <c r="X310">
        <v>3</v>
      </c>
    </row>
    <row r="311" spans="1:24">
      <c r="A311">
        <v>20</v>
      </c>
      <c r="B311">
        <v>1161</v>
      </c>
      <c r="C311">
        <v>3</v>
      </c>
      <c r="D311">
        <v>0</v>
      </c>
      <c r="E311">
        <f>SmtRes!AV1161</f>
        <v>0</v>
      </c>
      <c r="F311" t="str">
        <f>SmtRes!I1161</f>
        <v>01.7.19.04-0031</v>
      </c>
      <c r="G311" t="str">
        <f>SmtRes!K1161</f>
        <v>Прокладки резиновые (пластина техническая прессованная)</v>
      </c>
      <c r="H311" t="str">
        <f>SmtRes!O1161</f>
        <v>кг</v>
      </c>
      <c r="I311">
        <f>SmtRes!Y1161*Source!I1143</f>
        <v>0.12128</v>
      </c>
      <c r="J311">
        <f>SmtRes!AO1161</f>
        <v>1</v>
      </c>
      <c r="K311">
        <f>SmtRes!AE1161</f>
        <v>23.09</v>
      </c>
      <c r="L311">
        <f>SmtRes!DB1161</f>
        <v>175.02</v>
      </c>
      <c r="M311">
        <f>ROUND(ROUND(L311*Source!I1143, 2)*1, 2)</f>
        <v>2.8</v>
      </c>
      <c r="N311">
        <f>SmtRes!AA1161</f>
        <v>23.09</v>
      </c>
      <c r="O311">
        <f>ROUND(ROUND(L311*Source!I1143, 2)*SmtRes!DA1161, 2)</f>
        <v>2.8</v>
      </c>
      <c r="P311">
        <f>SmtRes!AG1161</f>
        <v>0</v>
      </c>
      <c r="Q311">
        <f>SmtRes!DC1161</f>
        <v>0</v>
      </c>
      <c r="R311">
        <f>ROUND(ROUND(Q311*Source!I1143, 2)*1, 2)</f>
        <v>0</v>
      </c>
      <c r="S311">
        <f>SmtRes!AC1161</f>
        <v>0</v>
      </c>
      <c r="T311">
        <f>ROUND(ROUND(Q311*Source!I1143, 2)*SmtRes!AK1161, 2)</f>
        <v>0</v>
      </c>
      <c r="U311">
        <f>SmtRes!X1161</f>
        <v>-731615568</v>
      </c>
      <c r="V311">
        <v>650327051</v>
      </c>
      <c r="W311">
        <v>967136855</v>
      </c>
      <c r="X311">
        <v>3</v>
      </c>
    </row>
    <row r="312" spans="1:24">
      <c r="A312">
        <v>20</v>
      </c>
      <c r="B312">
        <v>1160</v>
      </c>
      <c r="C312">
        <v>3</v>
      </c>
      <c r="D312">
        <v>0</v>
      </c>
      <c r="E312">
        <f>SmtRes!AV1160</f>
        <v>0</v>
      </c>
      <c r="F312" t="str">
        <f>SmtRes!I1160</f>
        <v>01.7.15.03-0041</v>
      </c>
      <c r="G312" t="str">
        <f>SmtRes!K1160</f>
        <v>Болты с гайками и шайбами строительные</v>
      </c>
      <c r="H312" t="str">
        <f>SmtRes!O1160</f>
        <v>т</v>
      </c>
      <c r="I312">
        <f>SmtRes!Y1160*Source!I1143</f>
        <v>1.76E-4</v>
      </c>
      <c r="J312">
        <f>SmtRes!AO1160</f>
        <v>1</v>
      </c>
      <c r="K312">
        <f>SmtRes!AE1160</f>
        <v>9040.01</v>
      </c>
      <c r="L312">
        <f>SmtRes!DB1160</f>
        <v>99.44</v>
      </c>
      <c r="M312">
        <f>ROUND(ROUND(L312*Source!I1143, 2)*1, 2)</f>
        <v>1.59</v>
      </c>
      <c r="N312">
        <f>SmtRes!AA1160</f>
        <v>9040.01</v>
      </c>
      <c r="O312">
        <f>ROUND(ROUND(L312*Source!I1143, 2)*SmtRes!DA1160, 2)</f>
        <v>1.59</v>
      </c>
      <c r="P312">
        <f>SmtRes!AG1160</f>
        <v>0</v>
      </c>
      <c r="Q312">
        <f>SmtRes!DC1160</f>
        <v>0</v>
      </c>
      <c r="R312">
        <f>ROUND(ROUND(Q312*Source!I1143, 2)*1, 2)</f>
        <v>0</v>
      </c>
      <c r="S312">
        <f>SmtRes!AC1160</f>
        <v>0</v>
      </c>
      <c r="T312">
        <f>ROUND(ROUND(Q312*Source!I1143, 2)*SmtRes!AK1160, 2)</f>
        <v>0</v>
      </c>
      <c r="U312">
        <f>SmtRes!X1160</f>
        <v>-437906794</v>
      </c>
      <c r="V312">
        <v>703382810</v>
      </c>
      <c r="W312">
        <v>-765046760</v>
      </c>
      <c r="X312">
        <v>3</v>
      </c>
    </row>
    <row r="313" spans="1:24">
      <c r="A313">
        <v>20</v>
      </c>
      <c r="B313">
        <v>1159</v>
      </c>
      <c r="C313">
        <v>3</v>
      </c>
      <c r="D313">
        <v>0</v>
      </c>
      <c r="E313">
        <f>SmtRes!AV1159</f>
        <v>0</v>
      </c>
      <c r="F313" t="str">
        <f>SmtRes!I1159</f>
        <v>01.7.11.07-0045</v>
      </c>
      <c r="G313" t="str">
        <f>SmtRes!K1159</f>
        <v>Электроды диаметром 5 мм Э42А</v>
      </c>
      <c r="H313" t="str">
        <f>SmtRes!O1159</f>
        <v>т</v>
      </c>
      <c r="I313">
        <f>SmtRes!Y1159*Source!I1143</f>
        <v>6.2400000000000004E-6</v>
      </c>
      <c r="J313">
        <f>SmtRes!AO1159</f>
        <v>1</v>
      </c>
      <c r="K313">
        <f>SmtRes!AE1159</f>
        <v>10362</v>
      </c>
      <c r="L313">
        <f>SmtRes!DB1159</f>
        <v>4.04</v>
      </c>
      <c r="M313">
        <f>ROUND(ROUND(L313*Source!I1143, 2)*1, 2)</f>
        <v>0.06</v>
      </c>
      <c r="N313">
        <f>SmtRes!AA1159</f>
        <v>10362</v>
      </c>
      <c r="O313">
        <f>ROUND(ROUND(L313*Source!I1143, 2)*SmtRes!DA1159, 2)</f>
        <v>0.06</v>
      </c>
      <c r="P313">
        <f>SmtRes!AG1159</f>
        <v>0</v>
      </c>
      <c r="Q313">
        <f>SmtRes!DC1159</f>
        <v>0</v>
      </c>
      <c r="R313">
        <f>ROUND(ROUND(Q313*Source!I1143, 2)*1, 2)</f>
        <v>0</v>
      </c>
      <c r="S313">
        <f>SmtRes!AC1159</f>
        <v>0</v>
      </c>
      <c r="T313">
        <f>ROUND(ROUND(Q313*Source!I1143, 2)*SmtRes!AK1159, 2)</f>
        <v>0</v>
      </c>
      <c r="U313">
        <f>SmtRes!X1159</f>
        <v>-1068056325</v>
      </c>
      <c r="V313">
        <v>-2032568227</v>
      </c>
      <c r="W313">
        <v>1948519429</v>
      </c>
      <c r="X313">
        <v>3</v>
      </c>
    </row>
    <row r="314" spans="1:24">
      <c r="A314">
        <v>20</v>
      </c>
      <c r="B314">
        <v>1158</v>
      </c>
      <c r="C314">
        <v>3</v>
      </c>
      <c r="D314">
        <v>0</v>
      </c>
      <c r="E314">
        <f>SmtRes!AV1158</f>
        <v>0</v>
      </c>
      <c r="F314" t="str">
        <f>SmtRes!I1158</f>
        <v>01.7.06.05-0042</v>
      </c>
      <c r="G314" t="str">
        <f>SmtRes!K1158</f>
        <v>Лента липкая изоляционная на поликасиновом компаунде марки ЛСЭПЛ, шириной 20-30 мм, толщиной от 0,14 до 0,19 мм</v>
      </c>
      <c r="H314" t="str">
        <f>SmtRes!O1158</f>
        <v>кг</v>
      </c>
      <c r="I314">
        <f>SmtRes!Y1158*Source!I1143</f>
        <v>0.13119999999999998</v>
      </c>
      <c r="J314">
        <f>SmtRes!AO1158</f>
        <v>1</v>
      </c>
      <c r="K314">
        <f>SmtRes!AE1158</f>
        <v>91.29</v>
      </c>
      <c r="L314">
        <f>SmtRes!DB1158</f>
        <v>748.58</v>
      </c>
      <c r="M314">
        <f>ROUND(ROUND(L314*Source!I1143, 2)*1, 2)</f>
        <v>11.98</v>
      </c>
      <c r="N314">
        <f>SmtRes!AA1158</f>
        <v>91.29</v>
      </c>
      <c r="O314">
        <f>ROUND(ROUND(L314*Source!I1143, 2)*SmtRes!DA1158, 2)</f>
        <v>11.98</v>
      </c>
      <c r="P314">
        <f>SmtRes!AG1158</f>
        <v>0</v>
      </c>
      <c r="Q314">
        <f>SmtRes!DC1158</f>
        <v>0</v>
      </c>
      <c r="R314">
        <f>ROUND(ROUND(Q314*Source!I1143, 2)*1, 2)</f>
        <v>0</v>
      </c>
      <c r="S314">
        <f>SmtRes!AC1158</f>
        <v>0</v>
      </c>
      <c r="T314">
        <f>ROUND(ROUND(Q314*Source!I1143, 2)*SmtRes!AK1158, 2)</f>
        <v>0</v>
      </c>
      <c r="U314">
        <f>SmtRes!X1158</f>
        <v>-2124370092</v>
      </c>
      <c r="V314">
        <v>68800626</v>
      </c>
      <c r="W314">
        <v>754777501</v>
      </c>
      <c r="X314">
        <v>3</v>
      </c>
    </row>
    <row r="315" spans="1:24">
      <c r="A315">
        <v>20</v>
      </c>
      <c r="B315">
        <v>1157</v>
      </c>
      <c r="C315">
        <v>3</v>
      </c>
      <c r="D315">
        <v>0</v>
      </c>
      <c r="E315">
        <f>SmtRes!AV1157</f>
        <v>0</v>
      </c>
      <c r="F315" t="str">
        <f>SmtRes!I1157</f>
        <v>01.7.06.03-0023</v>
      </c>
      <c r="G315" t="str">
        <f>SmtRes!K1157</f>
        <v>Лента полиэтиленовая с липким слоем марка А</v>
      </c>
      <c r="H315" t="str">
        <f>SmtRes!O1157</f>
        <v>кг</v>
      </c>
      <c r="I315">
        <f>SmtRes!Y1157*Source!I1143</f>
        <v>2.528E-2</v>
      </c>
      <c r="J315">
        <f>SmtRes!AO1157</f>
        <v>1</v>
      </c>
      <c r="K315">
        <f>SmtRes!AE1157</f>
        <v>39.020000000000003</v>
      </c>
      <c r="L315">
        <f>SmtRes!DB1157</f>
        <v>61.65</v>
      </c>
      <c r="M315">
        <f>ROUND(ROUND(L315*Source!I1143, 2)*1, 2)</f>
        <v>0.99</v>
      </c>
      <c r="N315">
        <f>SmtRes!AA1157</f>
        <v>39.020000000000003</v>
      </c>
      <c r="O315">
        <f>ROUND(ROUND(L315*Source!I1143, 2)*SmtRes!DA1157, 2)</f>
        <v>0.99</v>
      </c>
      <c r="P315">
        <f>SmtRes!AG1157</f>
        <v>0</v>
      </c>
      <c r="Q315">
        <f>SmtRes!DC1157</f>
        <v>0</v>
      </c>
      <c r="R315">
        <f>ROUND(ROUND(Q315*Source!I1143, 2)*1, 2)</f>
        <v>0</v>
      </c>
      <c r="S315">
        <f>SmtRes!AC1157</f>
        <v>0</v>
      </c>
      <c r="T315">
        <f>ROUND(ROUND(Q315*Source!I1143, 2)*SmtRes!AK1157, 2)</f>
        <v>0</v>
      </c>
      <c r="U315">
        <f>SmtRes!X1157</f>
        <v>1730218770</v>
      </c>
      <c r="V315">
        <v>-908515155</v>
      </c>
      <c r="W315">
        <v>-1891075164</v>
      </c>
      <c r="X315">
        <v>3</v>
      </c>
    </row>
    <row r="316" spans="1:24">
      <c r="A316">
        <f>Source!A1145</f>
        <v>17</v>
      </c>
      <c r="B316">
        <v>1145</v>
      </c>
      <c r="C316">
        <v>3</v>
      </c>
      <c r="D316">
        <f>Source!BI1145</f>
        <v>1</v>
      </c>
      <c r="E316">
        <f>Source!FS1145</f>
        <v>0</v>
      </c>
      <c r="F316" t="str">
        <f>Source!F1145</f>
        <v>19.1.01.03-0052</v>
      </c>
      <c r="G316" t="str">
        <f>Source!G1145</f>
        <v>Воздуховоды из оцинкованной стали с шиной и уголками толщиной 1,0 мм, периметром 3000 мм</v>
      </c>
      <c r="H316" t="str">
        <f>Source!H1145</f>
        <v>м2</v>
      </c>
      <c r="I316">
        <f>Source!I1145</f>
        <v>1.6</v>
      </c>
      <c r="J316">
        <v>1</v>
      </c>
      <c r="K316">
        <f>Source!AC1145</f>
        <v>171.25</v>
      </c>
      <c r="M316">
        <f>ROUND(K316*I316, 2)</f>
        <v>274</v>
      </c>
      <c r="N316">
        <f>Source!AC1145*IF(Source!BC1145&lt;&gt; 0, Source!BC1145, 1)</f>
        <v>171.25</v>
      </c>
      <c r="O316">
        <f>ROUND(N316*I316, 2)</f>
        <v>274</v>
      </c>
      <c r="P316">
        <f>Source!AE1145</f>
        <v>0</v>
      </c>
      <c r="R316">
        <f>ROUND(P316*I316, 2)</f>
        <v>0</v>
      </c>
      <c r="S316">
        <f>Source!AE1145*IF(Source!BS1145&lt;&gt; 0, Source!BS1145, 1)</f>
        <v>0</v>
      </c>
      <c r="T316">
        <f>ROUND(S316*I316, 2)</f>
        <v>0</v>
      </c>
      <c r="U316">
        <f>Source!GF1145</f>
        <v>1920270359</v>
      </c>
      <c r="V316">
        <v>1039881596</v>
      </c>
      <c r="W316">
        <v>1944907464</v>
      </c>
      <c r="X316">
        <v>3</v>
      </c>
    </row>
    <row r="317" spans="1:24">
      <c r="A317">
        <v>20</v>
      </c>
      <c r="B317">
        <v>1183</v>
      </c>
      <c r="C317">
        <v>3</v>
      </c>
      <c r="D317">
        <v>0</v>
      </c>
      <c r="E317">
        <f>SmtRes!AV1183</f>
        <v>0</v>
      </c>
      <c r="F317" t="str">
        <f>SmtRes!I1183</f>
        <v>01.7.19.04-0031</v>
      </c>
      <c r="G317" t="str">
        <f>SmtRes!K1183</f>
        <v>Прокладки резиновые (пластина техническая прессованная)</v>
      </c>
      <c r="H317" t="str">
        <f>SmtRes!O1183</f>
        <v>кг</v>
      </c>
      <c r="I317">
        <f>SmtRes!Y1183*Source!I1147</f>
        <v>8.990919E-2</v>
      </c>
      <c r="J317">
        <f>SmtRes!AO1183</f>
        <v>1</v>
      </c>
      <c r="K317">
        <f>SmtRes!AE1183</f>
        <v>23.09</v>
      </c>
      <c r="L317">
        <f>SmtRes!DB1183</f>
        <v>209.89</v>
      </c>
      <c r="M317">
        <f>ROUND(ROUND(L317*Source!I1147, 2)*1, 2)</f>
        <v>2.08</v>
      </c>
      <c r="N317">
        <f>SmtRes!AA1183</f>
        <v>23.09</v>
      </c>
      <c r="O317">
        <f>ROUND(ROUND(L317*Source!I1147, 2)*SmtRes!DA1183, 2)</f>
        <v>2.08</v>
      </c>
      <c r="P317">
        <f>SmtRes!AG1183</f>
        <v>0</v>
      </c>
      <c r="Q317">
        <f>SmtRes!DC1183</f>
        <v>0</v>
      </c>
      <c r="R317">
        <f>ROUND(ROUND(Q317*Source!I1147, 2)*1, 2)</f>
        <v>0</v>
      </c>
      <c r="S317">
        <f>SmtRes!AC1183</f>
        <v>0</v>
      </c>
      <c r="T317">
        <f>ROUND(ROUND(Q317*Source!I1147, 2)*SmtRes!AK1183, 2)</f>
        <v>0</v>
      </c>
      <c r="U317">
        <f>SmtRes!X1183</f>
        <v>-731615568</v>
      </c>
      <c r="V317">
        <v>650327051</v>
      </c>
      <c r="W317">
        <v>967136855</v>
      </c>
      <c r="X317">
        <v>3</v>
      </c>
    </row>
    <row r="318" spans="1:24">
      <c r="A318">
        <v>20</v>
      </c>
      <c r="B318">
        <v>1182</v>
      </c>
      <c r="C318">
        <v>3</v>
      </c>
      <c r="D318">
        <v>0</v>
      </c>
      <c r="E318">
        <f>SmtRes!AV1182</f>
        <v>0</v>
      </c>
      <c r="F318" t="str">
        <f>SmtRes!I1182</f>
        <v>01.7.15.03-0041</v>
      </c>
      <c r="G318" t="str">
        <f>SmtRes!K1182</f>
        <v>Болты с гайками и шайбами строительные</v>
      </c>
      <c r="H318" t="str">
        <f>SmtRes!O1182</f>
        <v>т</v>
      </c>
      <c r="I318">
        <f>SmtRes!Y1182*Source!I1147</f>
        <v>5.9346000000000004E-5</v>
      </c>
      <c r="J318">
        <f>SmtRes!AO1182</f>
        <v>1</v>
      </c>
      <c r="K318">
        <f>SmtRes!AE1182</f>
        <v>9040.01</v>
      </c>
      <c r="L318">
        <f>SmtRes!DB1182</f>
        <v>54.24</v>
      </c>
      <c r="M318">
        <f>ROUND(ROUND(L318*Source!I1147, 2)*1, 2)</f>
        <v>0.54</v>
      </c>
      <c r="N318">
        <f>SmtRes!AA1182</f>
        <v>9040.01</v>
      </c>
      <c r="O318">
        <f>ROUND(ROUND(L318*Source!I1147, 2)*SmtRes!DA1182, 2)</f>
        <v>0.54</v>
      </c>
      <c r="P318">
        <f>SmtRes!AG1182</f>
        <v>0</v>
      </c>
      <c r="Q318">
        <f>SmtRes!DC1182</f>
        <v>0</v>
      </c>
      <c r="R318">
        <f>ROUND(ROUND(Q318*Source!I1147, 2)*1, 2)</f>
        <v>0</v>
      </c>
      <c r="S318">
        <f>SmtRes!AC1182</f>
        <v>0</v>
      </c>
      <c r="T318">
        <f>ROUND(ROUND(Q318*Source!I1147, 2)*SmtRes!AK1182, 2)</f>
        <v>0</v>
      </c>
      <c r="U318">
        <f>SmtRes!X1182</f>
        <v>-437906794</v>
      </c>
      <c r="V318">
        <v>703382810</v>
      </c>
      <c r="W318">
        <v>-765046760</v>
      </c>
      <c r="X318">
        <v>3</v>
      </c>
    </row>
    <row r="319" spans="1:24">
      <c r="A319">
        <v>20</v>
      </c>
      <c r="B319">
        <v>1181</v>
      </c>
      <c r="C319">
        <v>3</v>
      </c>
      <c r="D319">
        <v>0</v>
      </c>
      <c r="E319">
        <f>SmtRes!AV1181</f>
        <v>0</v>
      </c>
      <c r="F319" t="str">
        <f>SmtRes!I1181</f>
        <v>01.7.11.07-0045</v>
      </c>
      <c r="G319" t="str">
        <f>SmtRes!K1181</f>
        <v>Электроды диаметром 5 мм Э42А</v>
      </c>
      <c r="H319" t="str">
        <f>SmtRes!O1181</f>
        <v>т</v>
      </c>
      <c r="I319">
        <f>SmtRes!Y1181*Source!I1147</f>
        <v>3.26403E-6</v>
      </c>
      <c r="J319">
        <f>SmtRes!AO1181</f>
        <v>1</v>
      </c>
      <c r="K319">
        <f>SmtRes!AE1181</f>
        <v>10362</v>
      </c>
      <c r="L319">
        <f>SmtRes!DB1181</f>
        <v>3.42</v>
      </c>
      <c r="M319">
        <f>ROUND(ROUND(L319*Source!I1147, 2)*1, 2)</f>
        <v>0.03</v>
      </c>
      <c r="N319">
        <f>SmtRes!AA1181</f>
        <v>10362</v>
      </c>
      <c r="O319">
        <f>ROUND(ROUND(L319*Source!I1147, 2)*SmtRes!DA1181, 2)</f>
        <v>0.03</v>
      </c>
      <c r="P319">
        <f>SmtRes!AG1181</f>
        <v>0</v>
      </c>
      <c r="Q319">
        <f>SmtRes!DC1181</f>
        <v>0</v>
      </c>
      <c r="R319">
        <f>ROUND(ROUND(Q319*Source!I1147, 2)*1, 2)</f>
        <v>0</v>
      </c>
      <c r="S319">
        <f>SmtRes!AC1181</f>
        <v>0</v>
      </c>
      <c r="T319">
        <f>ROUND(ROUND(Q319*Source!I1147, 2)*SmtRes!AK1181, 2)</f>
        <v>0</v>
      </c>
      <c r="U319">
        <f>SmtRes!X1181</f>
        <v>-1068056325</v>
      </c>
      <c r="V319">
        <v>-2032568227</v>
      </c>
      <c r="W319">
        <v>1948519429</v>
      </c>
      <c r="X319">
        <v>3</v>
      </c>
    </row>
    <row r="320" spans="1:24">
      <c r="A320">
        <v>20</v>
      </c>
      <c r="B320">
        <v>1180</v>
      </c>
      <c r="C320">
        <v>3</v>
      </c>
      <c r="D320">
        <v>0</v>
      </c>
      <c r="E320">
        <f>SmtRes!AV1180</f>
        <v>0</v>
      </c>
      <c r="F320" t="str">
        <f>SmtRes!I1180</f>
        <v>01.7.06.03-0023</v>
      </c>
      <c r="G320" t="str">
        <f>SmtRes!K1180</f>
        <v>Лента полиэтиленовая с липким слоем марка А</v>
      </c>
      <c r="H320" t="str">
        <f>SmtRes!O1180</f>
        <v>кг</v>
      </c>
      <c r="I320">
        <f>SmtRes!Y1180*Source!I1147</f>
        <v>7.8633450000000008E-2</v>
      </c>
      <c r="J320">
        <f>SmtRes!AO1180</f>
        <v>1</v>
      </c>
      <c r="K320">
        <f>SmtRes!AE1180</f>
        <v>39.020000000000003</v>
      </c>
      <c r="L320">
        <f>SmtRes!DB1180</f>
        <v>310.20999999999998</v>
      </c>
      <c r="M320">
        <f>ROUND(ROUND(L320*Source!I1147, 2)*1, 2)</f>
        <v>3.07</v>
      </c>
      <c r="N320">
        <f>SmtRes!AA1180</f>
        <v>39.020000000000003</v>
      </c>
      <c r="O320">
        <f>ROUND(ROUND(L320*Source!I1147, 2)*SmtRes!DA1180, 2)</f>
        <v>3.07</v>
      </c>
      <c r="P320">
        <f>SmtRes!AG1180</f>
        <v>0</v>
      </c>
      <c r="Q320">
        <f>SmtRes!DC1180</f>
        <v>0</v>
      </c>
      <c r="R320">
        <f>ROUND(ROUND(Q320*Source!I1147, 2)*1, 2)</f>
        <v>0</v>
      </c>
      <c r="S320">
        <f>SmtRes!AC1180</f>
        <v>0</v>
      </c>
      <c r="T320">
        <f>ROUND(ROUND(Q320*Source!I1147, 2)*SmtRes!AK1180, 2)</f>
        <v>0</v>
      </c>
      <c r="U320">
        <f>SmtRes!X1180</f>
        <v>1730218770</v>
      </c>
      <c r="V320">
        <v>-908515155</v>
      </c>
      <c r="W320">
        <v>-1891075164</v>
      </c>
      <c r="X320">
        <v>3</v>
      </c>
    </row>
    <row r="321" spans="1:24">
      <c r="A321">
        <f>Source!A1149</f>
        <v>17</v>
      </c>
      <c r="B321">
        <v>1149</v>
      </c>
      <c r="C321">
        <v>3</v>
      </c>
      <c r="D321">
        <f>Source!BI1149</f>
        <v>1</v>
      </c>
      <c r="E321">
        <f>Source!FS1149</f>
        <v>0</v>
      </c>
      <c r="F321" t="str">
        <f>Source!F1149</f>
        <v>19.1.01.03-0082</v>
      </c>
      <c r="G321" t="str">
        <f>Source!G1149</f>
        <v>Воздуховоды из оцинкованной стали толщиной 1,0 мм, диаметром до 1000 мм</v>
      </c>
      <c r="H321" t="str">
        <f>Source!H1149</f>
        <v>м2</v>
      </c>
      <c r="I321">
        <f>Source!I1149</f>
        <v>0.98909999999999998</v>
      </c>
      <c r="J321">
        <v>1</v>
      </c>
      <c r="K321">
        <f>Source!AC1149</f>
        <v>102.06</v>
      </c>
      <c r="M321">
        <f>ROUND(K321*I321, 2)</f>
        <v>100.95</v>
      </c>
      <c r="N321">
        <f>Source!AC1149*IF(Source!BC1149&lt;&gt; 0, Source!BC1149, 1)</f>
        <v>102.06</v>
      </c>
      <c r="O321">
        <f>ROUND(N321*I321, 2)</f>
        <v>100.95</v>
      </c>
      <c r="P321">
        <f>Source!AE1149</f>
        <v>0</v>
      </c>
      <c r="R321">
        <f>ROUND(P321*I321, 2)</f>
        <v>0</v>
      </c>
      <c r="S321">
        <f>Source!AE1149*IF(Source!BS1149&lt;&gt; 0, Source!BS1149, 1)</f>
        <v>0</v>
      </c>
      <c r="T321">
        <f>ROUND(S321*I321, 2)</f>
        <v>0</v>
      </c>
      <c r="U321">
        <f>Source!GF1149</f>
        <v>-972005704</v>
      </c>
      <c r="V321">
        <v>610871104</v>
      </c>
      <c r="W321">
        <v>1504305864</v>
      </c>
      <c r="X321">
        <v>3</v>
      </c>
    </row>
    <row r="322" spans="1:24">
      <c r="A322">
        <f>Source!A1186</f>
        <v>4</v>
      </c>
      <c r="B322">
        <v>1186</v>
      </c>
      <c r="G322" t="str">
        <f>Source!G1186</f>
        <v>21.Система ПД2.1, ПД2.2(сетевые элементы)</v>
      </c>
    </row>
    <row r="323" spans="1:24">
      <c r="A323">
        <v>20</v>
      </c>
      <c r="B323">
        <v>1203</v>
      </c>
      <c r="C323">
        <v>3</v>
      </c>
      <c r="D323">
        <v>0</v>
      </c>
      <c r="E323">
        <f>SmtRes!AV1203</f>
        <v>0</v>
      </c>
      <c r="F323" t="str">
        <f>SmtRes!I1203</f>
        <v>23.3.06.04-0008</v>
      </c>
      <c r="G323" t="str">
        <f>SmtRes!K1203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323" t="str">
        <f>SmtRes!O1203</f>
        <v>м</v>
      </c>
      <c r="I323">
        <f>SmtRes!Y1203*Source!I1190</f>
        <v>1.17</v>
      </c>
      <c r="J323">
        <f>SmtRes!AO1203</f>
        <v>1</v>
      </c>
      <c r="K323">
        <f>SmtRes!AE1203</f>
        <v>15.33</v>
      </c>
      <c r="L323">
        <f>SmtRes!DB1203</f>
        <v>5.98</v>
      </c>
      <c r="M323">
        <f>ROUND(ROUND(L323*Source!I1190, 2)*1, 2)</f>
        <v>17.940000000000001</v>
      </c>
      <c r="N323">
        <f>SmtRes!AA1203</f>
        <v>15.33</v>
      </c>
      <c r="O323">
        <f>ROUND(ROUND(L323*Source!I1190, 2)*SmtRes!DA1203, 2)</f>
        <v>17.940000000000001</v>
      </c>
      <c r="P323">
        <f>SmtRes!AG1203</f>
        <v>0</v>
      </c>
      <c r="Q323">
        <f>SmtRes!DC1203</f>
        <v>0</v>
      </c>
      <c r="R323">
        <f>ROUND(ROUND(Q323*Source!I1190, 2)*1, 2)</f>
        <v>0</v>
      </c>
      <c r="S323">
        <f>SmtRes!AC1203</f>
        <v>0</v>
      </c>
      <c r="T323">
        <f>ROUND(ROUND(Q323*Source!I1190, 2)*SmtRes!AK1203, 2)</f>
        <v>0</v>
      </c>
      <c r="U323">
        <f>SmtRes!X1203</f>
        <v>2069285701</v>
      </c>
      <c r="V323">
        <v>-1778933711</v>
      </c>
      <c r="W323">
        <v>-1876199671</v>
      </c>
      <c r="X323">
        <v>3</v>
      </c>
    </row>
    <row r="324" spans="1:24">
      <c r="A324">
        <v>20</v>
      </c>
      <c r="B324">
        <v>1202</v>
      </c>
      <c r="C324">
        <v>3</v>
      </c>
      <c r="D324">
        <v>0</v>
      </c>
      <c r="E324">
        <f>SmtRes!AV1202</f>
        <v>0</v>
      </c>
      <c r="F324" t="str">
        <f>SmtRes!I1202</f>
        <v>01.7.19.04-0031</v>
      </c>
      <c r="G324" t="str">
        <f>SmtRes!K1202</f>
        <v>Прокладки резиновые (пластина техническая прессованная)</v>
      </c>
      <c r="H324" t="str">
        <f>SmtRes!O1202</f>
        <v>кг</v>
      </c>
      <c r="I324">
        <f>SmtRes!Y1202*Source!I1190</f>
        <v>1.29</v>
      </c>
      <c r="J324">
        <f>SmtRes!AO1202</f>
        <v>1</v>
      </c>
      <c r="K324">
        <f>SmtRes!AE1202</f>
        <v>23.09</v>
      </c>
      <c r="L324">
        <f>SmtRes!DB1202</f>
        <v>9.93</v>
      </c>
      <c r="M324">
        <f>ROUND(ROUND(L324*Source!I1190, 2)*1, 2)</f>
        <v>29.79</v>
      </c>
      <c r="N324">
        <f>SmtRes!AA1202</f>
        <v>23.09</v>
      </c>
      <c r="O324">
        <f>ROUND(ROUND(L324*Source!I1190, 2)*SmtRes!DA1202, 2)</f>
        <v>29.79</v>
      </c>
      <c r="P324">
        <f>SmtRes!AG1202</f>
        <v>0</v>
      </c>
      <c r="Q324">
        <f>SmtRes!DC1202</f>
        <v>0</v>
      </c>
      <c r="R324">
        <f>ROUND(ROUND(Q324*Source!I1190, 2)*1, 2)</f>
        <v>0</v>
      </c>
      <c r="S324">
        <f>SmtRes!AC1202</f>
        <v>0</v>
      </c>
      <c r="T324">
        <f>ROUND(ROUND(Q324*Source!I1190, 2)*SmtRes!AK1202, 2)</f>
        <v>0</v>
      </c>
      <c r="U324">
        <f>SmtRes!X1202</f>
        <v>-731615568</v>
      </c>
      <c r="V324">
        <v>650327051</v>
      </c>
      <c r="W324">
        <v>967136855</v>
      </c>
      <c r="X324">
        <v>3</v>
      </c>
    </row>
    <row r="325" spans="1:24">
      <c r="A325">
        <v>20</v>
      </c>
      <c r="B325">
        <v>1201</v>
      </c>
      <c r="C325">
        <v>3</v>
      </c>
      <c r="D325">
        <v>0</v>
      </c>
      <c r="E325">
        <f>SmtRes!AV1201</f>
        <v>0</v>
      </c>
      <c r="F325" t="str">
        <f>SmtRes!I1201</f>
        <v>01.7.15.03-0041</v>
      </c>
      <c r="G325" t="str">
        <f>SmtRes!K1201</f>
        <v>Болты с гайками и шайбами строительные</v>
      </c>
      <c r="H325" t="str">
        <f>SmtRes!O1201</f>
        <v>т</v>
      </c>
      <c r="I325">
        <f>SmtRes!Y1201*Source!I1190</f>
        <v>2.4000000000000002E-3</v>
      </c>
      <c r="J325">
        <f>SmtRes!AO1201</f>
        <v>1</v>
      </c>
      <c r="K325">
        <f>SmtRes!AE1201</f>
        <v>9040.01</v>
      </c>
      <c r="L325">
        <f>SmtRes!DB1201</f>
        <v>7.23</v>
      </c>
      <c r="M325">
        <f>ROUND(ROUND(L325*Source!I1190, 2)*1, 2)</f>
        <v>21.69</v>
      </c>
      <c r="N325">
        <f>SmtRes!AA1201</f>
        <v>9040.01</v>
      </c>
      <c r="O325">
        <f>ROUND(ROUND(L325*Source!I1190, 2)*SmtRes!DA1201, 2)</f>
        <v>21.69</v>
      </c>
      <c r="P325">
        <f>SmtRes!AG1201</f>
        <v>0</v>
      </c>
      <c r="Q325">
        <f>SmtRes!DC1201</f>
        <v>0</v>
      </c>
      <c r="R325">
        <f>ROUND(ROUND(Q325*Source!I1190, 2)*1, 2)</f>
        <v>0</v>
      </c>
      <c r="S325">
        <f>SmtRes!AC1201</f>
        <v>0</v>
      </c>
      <c r="T325">
        <f>ROUND(ROUND(Q325*Source!I1190, 2)*SmtRes!AK1201, 2)</f>
        <v>0</v>
      </c>
      <c r="U325">
        <f>SmtRes!X1201</f>
        <v>-437906794</v>
      </c>
      <c r="V325">
        <v>703382810</v>
      </c>
      <c r="W325">
        <v>-765046760</v>
      </c>
      <c r="X325">
        <v>3</v>
      </c>
    </row>
    <row r="326" spans="1:24">
      <c r="A326">
        <v>20</v>
      </c>
      <c r="B326">
        <v>1200</v>
      </c>
      <c r="C326">
        <v>3</v>
      </c>
      <c r="D326">
        <v>0</v>
      </c>
      <c r="E326">
        <f>SmtRes!AV1200</f>
        <v>0</v>
      </c>
      <c r="F326" t="str">
        <f>SmtRes!I1200</f>
        <v>01.1.01.09-0026</v>
      </c>
      <c r="G326" t="str">
        <f>SmtRes!K1200</f>
        <v>Шнур асбестовый общего назначения марки ШАОН диаметром 8-10 мм</v>
      </c>
      <c r="H326" t="str">
        <f>SmtRes!O1200</f>
        <v>т</v>
      </c>
      <c r="I326">
        <f>SmtRes!Y1200*Source!I1190</f>
        <v>8.9999999999999998E-4</v>
      </c>
      <c r="J326">
        <f>SmtRes!AO1200</f>
        <v>1</v>
      </c>
      <c r="K326">
        <f>SmtRes!AE1200</f>
        <v>26499</v>
      </c>
      <c r="L326">
        <f>SmtRes!DB1200</f>
        <v>7.95</v>
      </c>
      <c r="M326">
        <f>ROUND(ROUND(L326*Source!I1190, 2)*1, 2)</f>
        <v>23.85</v>
      </c>
      <c r="N326">
        <f>SmtRes!AA1200</f>
        <v>26499</v>
      </c>
      <c r="O326">
        <f>ROUND(ROUND(L326*Source!I1190, 2)*SmtRes!DA1200, 2)</f>
        <v>23.85</v>
      </c>
      <c r="P326">
        <f>SmtRes!AG1200</f>
        <v>0</v>
      </c>
      <c r="Q326">
        <f>SmtRes!DC1200</f>
        <v>0</v>
      </c>
      <c r="R326">
        <f>ROUND(ROUND(Q326*Source!I1190, 2)*1, 2)</f>
        <v>0</v>
      </c>
      <c r="S326">
        <f>SmtRes!AC1200</f>
        <v>0</v>
      </c>
      <c r="T326">
        <f>ROUND(ROUND(Q326*Source!I1190, 2)*SmtRes!AK1200, 2)</f>
        <v>0</v>
      </c>
      <c r="U326">
        <f>SmtRes!X1200</f>
        <v>731670393</v>
      </c>
      <c r="V326">
        <v>-1388823807</v>
      </c>
      <c r="W326">
        <v>732171730</v>
      </c>
      <c r="X326">
        <v>3</v>
      </c>
    </row>
    <row r="327" spans="1:24">
      <c r="A327">
        <f>Source!A1192</f>
        <v>17</v>
      </c>
      <c r="B327">
        <v>1192</v>
      </c>
      <c r="C327">
        <v>3</v>
      </c>
      <c r="D327">
        <f>Source!BI1192</f>
        <v>1</v>
      </c>
      <c r="E327">
        <f>Source!FS1192</f>
        <v>0</v>
      </c>
      <c r="F327" t="str">
        <f>Source!F1192</f>
        <v>08.1.03.04-0001</v>
      </c>
      <c r="G327" t="str">
        <f>Source!G1192</f>
        <v>Блочки</v>
      </c>
      <c r="H327" t="str">
        <f>Source!H1192</f>
        <v>10 шт.</v>
      </c>
      <c r="I327">
        <f>Source!I1192</f>
        <v>0.6</v>
      </c>
      <c r="J327">
        <v>1</v>
      </c>
      <c r="K327">
        <f>Source!AC1192</f>
        <v>228</v>
      </c>
      <c r="M327">
        <f>ROUND(K327*I327, 2)</f>
        <v>136.80000000000001</v>
      </c>
      <c r="N327">
        <f>Source!AC1192*IF(Source!BC1192&lt;&gt; 0, Source!BC1192, 1)</f>
        <v>228</v>
      </c>
      <c r="O327">
        <f>ROUND(N327*I327, 2)</f>
        <v>136.80000000000001</v>
      </c>
      <c r="P327">
        <f>Source!AE1192</f>
        <v>0</v>
      </c>
      <c r="R327">
        <f>ROUND(P327*I327, 2)</f>
        <v>0</v>
      </c>
      <c r="S327">
        <f>Source!AE1192*IF(Source!BS1192&lt;&gt; 0, Source!BS1192, 1)</f>
        <v>0</v>
      </c>
      <c r="T327">
        <f>ROUND(S327*I327, 2)</f>
        <v>0</v>
      </c>
      <c r="U327">
        <f>Source!GF1192</f>
        <v>-362110086</v>
      </c>
      <c r="V327">
        <v>1900422582</v>
      </c>
      <c r="W327">
        <v>-882872068</v>
      </c>
      <c r="X327">
        <v>3</v>
      </c>
    </row>
    <row r="328" spans="1:24">
      <c r="A328">
        <f>Source!A1194</f>
        <v>17</v>
      </c>
      <c r="B328">
        <v>1194</v>
      </c>
      <c r="C328">
        <v>3</v>
      </c>
      <c r="D328">
        <f>Source!BI1194</f>
        <v>2</v>
      </c>
      <c r="E328">
        <f>Source!FS1194</f>
        <v>0</v>
      </c>
      <c r="F328" t="str">
        <f>Source!F1194</f>
        <v>20.1.02.19-0015</v>
      </c>
      <c r="G328" t="str">
        <f>Source!G1194</f>
        <v>Трос стальной</v>
      </c>
      <c r="H328" t="str">
        <f>Source!H1194</f>
        <v>м</v>
      </c>
      <c r="I328">
        <f>Source!I1194</f>
        <v>27.9</v>
      </c>
      <c r="J328">
        <v>1</v>
      </c>
      <c r="K328">
        <f>Source!AC1194</f>
        <v>12.03</v>
      </c>
      <c r="M328">
        <f>ROUND(K328*I328, 2)</f>
        <v>335.64</v>
      </c>
      <c r="N328">
        <f>Source!AC1194*IF(Source!BC1194&lt;&gt; 0, Source!BC1194, 1)</f>
        <v>12.03</v>
      </c>
      <c r="O328">
        <f>ROUND(N328*I328, 2)</f>
        <v>335.64</v>
      </c>
      <c r="P328">
        <f>Source!AE1194</f>
        <v>0</v>
      </c>
      <c r="R328">
        <f>ROUND(P328*I328, 2)</f>
        <v>0</v>
      </c>
      <c r="S328">
        <f>Source!AE1194*IF(Source!BS1194&lt;&gt; 0, Source!BS1194, 1)</f>
        <v>0</v>
      </c>
      <c r="T328">
        <f>ROUND(S328*I328, 2)</f>
        <v>0</v>
      </c>
      <c r="U328">
        <f>Source!GF1194</f>
        <v>1404028807</v>
      </c>
      <c r="V328">
        <v>184943754</v>
      </c>
      <c r="W328">
        <v>-240123193</v>
      </c>
      <c r="X328">
        <v>3</v>
      </c>
    </row>
    <row r="329" spans="1:24">
      <c r="A329">
        <v>20</v>
      </c>
      <c r="B329">
        <v>1220</v>
      </c>
      <c r="C329">
        <v>3</v>
      </c>
      <c r="D329">
        <v>0</v>
      </c>
      <c r="E329">
        <f>SmtRes!AV1220</f>
        <v>0</v>
      </c>
      <c r="F329" t="str">
        <f>SmtRes!I1220</f>
        <v>23.3.06.04-0008</v>
      </c>
      <c r="G329" t="str">
        <f>SmtRes!K1220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329" t="str">
        <f>SmtRes!O1220</f>
        <v>м</v>
      </c>
      <c r="I329">
        <f>SmtRes!Y1220*Source!I1198</f>
        <v>0.78</v>
      </c>
      <c r="J329">
        <f>SmtRes!AO1220</f>
        <v>1</v>
      </c>
      <c r="K329">
        <f>SmtRes!AE1220</f>
        <v>15.33</v>
      </c>
      <c r="L329">
        <f>SmtRes!DB1220</f>
        <v>5.98</v>
      </c>
      <c r="M329">
        <f>ROUND(ROUND(L329*Source!I1198, 2)*1, 2)</f>
        <v>11.96</v>
      </c>
      <c r="N329">
        <f>SmtRes!AA1220</f>
        <v>15.33</v>
      </c>
      <c r="O329">
        <f>ROUND(ROUND(L329*Source!I1198, 2)*SmtRes!DA1220, 2)</f>
        <v>11.96</v>
      </c>
      <c r="P329">
        <f>SmtRes!AG1220</f>
        <v>0</v>
      </c>
      <c r="Q329">
        <f>SmtRes!DC1220</f>
        <v>0</v>
      </c>
      <c r="R329">
        <f>ROUND(ROUND(Q329*Source!I1198, 2)*1, 2)</f>
        <v>0</v>
      </c>
      <c r="S329">
        <f>SmtRes!AC1220</f>
        <v>0</v>
      </c>
      <c r="T329">
        <f>ROUND(ROUND(Q329*Source!I1198, 2)*SmtRes!AK1220, 2)</f>
        <v>0</v>
      </c>
      <c r="U329">
        <f>SmtRes!X1220</f>
        <v>2069285701</v>
      </c>
      <c r="V329">
        <v>-1778933711</v>
      </c>
      <c r="W329">
        <v>-1876199671</v>
      </c>
      <c r="X329">
        <v>3</v>
      </c>
    </row>
    <row r="330" spans="1:24">
      <c r="A330">
        <v>20</v>
      </c>
      <c r="B330">
        <v>1219</v>
      </c>
      <c r="C330">
        <v>3</v>
      </c>
      <c r="D330">
        <v>0</v>
      </c>
      <c r="E330">
        <f>SmtRes!AV1219</f>
        <v>0</v>
      </c>
      <c r="F330" t="str">
        <f>SmtRes!I1219</f>
        <v>01.7.19.04-0031</v>
      </c>
      <c r="G330" t="str">
        <f>SmtRes!K1219</f>
        <v>Прокладки резиновые (пластина техническая прессованная)</v>
      </c>
      <c r="H330" t="str">
        <f>SmtRes!O1219</f>
        <v>кг</v>
      </c>
      <c r="I330">
        <f>SmtRes!Y1219*Source!I1198</f>
        <v>0.32</v>
      </c>
      <c r="J330">
        <f>SmtRes!AO1219</f>
        <v>1</v>
      </c>
      <c r="K330">
        <f>SmtRes!AE1219</f>
        <v>23.09</v>
      </c>
      <c r="L330">
        <f>SmtRes!DB1219</f>
        <v>3.69</v>
      </c>
      <c r="M330">
        <f>ROUND(ROUND(L330*Source!I1198, 2)*1, 2)</f>
        <v>7.38</v>
      </c>
      <c r="N330">
        <f>SmtRes!AA1219</f>
        <v>23.09</v>
      </c>
      <c r="O330">
        <f>ROUND(ROUND(L330*Source!I1198, 2)*SmtRes!DA1219, 2)</f>
        <v>7.38</v>
      </c>
      <c r="P330">
        <f>SmtRes!AG1219</f>
        <v>0</v>
      </c>
      <c r="Q330">
        <f>SmtRes!DC1219</f>
        <v>0</v>
      </c>
      <c r="R330">
        <f>ROUND(ROUND(Q330*Source!I1198, 2)*1, 2)</f>
        <v>0</v>
      </c>
      <c r="S330">
        <f>SmtRes!AC1219</f>
        <v>0</v>
      </c>
      <c r="T330">
        <f>ROUND(ROUND(Q330*Source!I1198, 2)*SmtRes!AK1219, 2)</f>
        <v>0</v>
      </c>
      <c r="U330">
        <f>SmtRes!X1219</f>
        <v>-731615568</v>
      </c>
      <c r="V330">
        <v>650327051</v>
      </c>
      <c r="W330">
        <v>967136855</v>
      </c>
      <c r="X330">
        <v>3</v>
      </c>
    </row>
    <row r="331" spans="1:24">
      <c r="A331">
        <v>20</v>
      </c>
      <c r="B331">
        <v>1218</v>
      </c>
      <c r="C331">
        <v>3</v>
      </c>
      <c r="D331">
        <v>0</v>
      </c>
      <c r="E331">
        <f>SmtRes!AV1218</f>
        <v>0</v>
      </c>
      <c r="F331" t="str">
        <f>SmtRes!I1218</f>
        <v>01.7.15.03-0041</v>
      </c>
      <c r="G331" t="str">
        <f>SmtRes!K1218</f>
        <v>Болты с гайками и шайбами строительные</v>
      </c>
      <c r="H331" t="str">
        <f>SmtRes!O1218</f>
        <v>т</v>
      </c>
      <c r="I331">
        <f>SmtRes!Y1218*Source!I1198</f>
        <v>3.6000000000000002E-4</v>
      </c>
      <c r="J331">
        <f>SmtRes!AO1218</f>
        <v>1</v>
      </c>
      <c r="K331">
        <f>SmtRes!AE1218</f>
        <v>9040.01</v>
      </c>
      <c r="L331">
        <f>SmtRes!DB1218</f>
        <v>1.63</v>
      </c>
      <c r="M331">
        <f>ROUND(ROUND(L331*Source!I1198, 2)*1, 2)</f>
        <v>3.26</v>
      </c>
      <c r="N331">
        <f>SmtRes!AA1218</f>
        <v>9040.01</v>
      </c>
      <c r="O331">
        <f>ROUND(ROUND(L331*Source!I1198, 2)*SmtRes!DA1218, 2)</f>
        <v>3.26</v>
      </c>
      <c r="P331">
        <f>SmtRes!AG1218</f>
        <v>0</v>
      </c>
      <c r="Q331">
        <f>SmtRes!DC1218</f>
        <v>0</v>
      </c>
      <c r="R331">
        <f>ROUND(ROUND(Q331*Source!I1198, 2)*1, 2)</f>
        <v>0</v>
      </c>
      <c r="S331">
        <f>SmtRes!AC1218</f>
        <v>0</v>
      </c>
      <c r="T331">
        <f>ROUND(ROUND(Q331*Source!I1198, 2)*SmtRes!AK1218, 2)</f>
        <v>0</v>
      </c>
      <c r="U331">
        <f>SmtRes!X1218</f>
        <v>-437906794</v>
      </c>
      <c r="V331">
        <v>703382810</v>
      </c>
      <c r="W331">
        <v>-765046760</v>
      </c>
      <c r="X331">
        <v>3</v>
      </c>
    </row>
    <row r="332" spans="1:24">
      <c r="A332">
        <v>20</v>
      </c>
      <c r="B332">
        <v>1217</v>
      </c>
      <c r="C332">
        <v>3</v>
      </c>
      <c r="D332">
        <v>0</v>
      </c>
      <c r="E332">
        <f>SmtRes!AV1217</f>
        <v>0</v>
      </c>
      <c r="F332" t="str">
        <f>SmtRes!I1217</f>
        <v>01.1.01.09-0026</v>
      </c>
      <c r="G332" t="str">
        <f>SmtRes!K1217</f>
        <v>Шнур асбестовый общего назначения марки ШАОН диаметром 8-10 мм</v>
      </c>
      <c r="H332" t="str">
        <f>SmtRes!O1217</f>
        <v>т</v>
      </c>
      <c r="I332">
        <f>SmtRes!Y1217*Source!I1198</f>
        <v>2.5999999999999998E-4</v>
      </c>
      <c r="J332">
        <f>SmtRes!AO1217</f>
        <v>1</v>
      </c>
      <c r="K332">
        <f>SmtRes!AE1217</f>
        <v>26499</v>
      </c>
      <c r="L332">
        <f>SmtRes!DB1217</f>
        <v>3.44</v>
      </c>
      <c r="M332">
        <f>ROUND(ROUND(L332*Source!I1198, 2)*1, 2)</f>
        <v>6.88</v>
      </c>
      <c r="N332">
        <f>SmtRes!AA1217</f>
        <v>26499</v>
      </c>
      <c r="O332">
        <f>ROUND(ROUND(L332*Source!I1198, 2)*SmtRes!DA1217, 2)</f>
        <v>6.88</v>
      </c>
      <c r="P332">
        <f>SmtRes!AG1217</f>
        <v>0</v>
      </c>
      <c r="Q332">
        <f>SmtRes!DC1217</f>
        <v>0</v>
      </c>
      <c r="R332">
        <f>ROUND(ROUND(Q332*Source!I1198, 2)*1, 2)</f>
        <v>0</v>
      </c>
      <c r="S332">
        <f>SmtRes!AC1217</f>
        <v>0</v>
      </c>
      <c r="T332">
        <f>ROUND(ROUND(Q332*Source!I1198, 2)*SmtRes!AK1217, 2)</f>
        <v>0</v>
      </c>
      <c r="U332">
        <f>SmtRes!X1217</f>
        <v>731670393</v>
      </c>
      <c r="V332">
        <v>-1388823807</v>
      </c>
      <c r="W332">
        <v>732171730</v>
      </c>
      <c r="X332">
        <v>3</v>
      </c>
    </row>
    <row r="333" spans="1:24">
      <c r="A333">
        <f>Source!A1200</f>
        <v>17</v>
      </c>
      <c r="B333">
        <v>1200</v>
      </c>
      <c r="C333">
        <v>3</v>
      </c>
      <c r="D333">
        <f>Source!BI1200</f>
        <v>1</v>
      </c>
      <c r="E333">
        <f>Source!FS1200</f>
        <v>0</v>
      </c>
      <c r="F333" t="str">
        <f>Source!F1200</f>
        <v>08.1.03.04-0001</v>
      </c>
      <c r="G333" t="str">
        <f>Source!G1200</f>
        <v>Блочки</v>
      </c>
      <c r="H333" t="str">
        <f>Source!H1200</f>
        <v>10 шт.</v>
      </c>
      <c r="I333">
        <f>Source!I1200</f>
        <v>0.4</v>
      </c>
      <c r="J333">
        <v>1</v>
      </c>
      <c r="K333">
        <f>Source!AC1200</f>
        <v>228</v>
      </c>
      <c r="M333">
        <f>ROUND(K333*I333, 2)</f>
        <v>91.2</v>
      </c>
      <c r="N333">
        <f>Source!AC1200*IF(Source!BC1200&lt;&gt; 0, Source!BC1200, 1)</f>
        <v>228</v>
      </c>
      <c r="O333">
        <f>ROUND(N333*I333, 2)</f>
        <v>91.2</v>
      </c>
      <c r="P333">
        <f>Source!AE1200</f>
        <v>0</v>
      </c>
      <c r="R333">
        <f>ROUND(P333*I333, 2)</f>
        <v>0</v>
      </c>
      <c r="S333">
        <f>Source!AE1200*IF(Source!BS1200&lt;&gt; 0, Source!BS1200, 1)</f>
        <v>0</v>
      </c>
      <c r="T333">
        <f>ROUND(S333*I333, 2)</f>
        <v>0</v>
      </c>
      <c r="U333">
        <f>Source!GF1200</f>
        <v>-362110086</v>
      </c>
      <c r="V333">
        <v>1900422582</v>
      </c>
      <c r="W333">
        <v>-882872068</v>
      </c>
      <c r="X333">
        <v>3</v>
      </c>
    </row>
    <row r="334" spans="1:24">
      <c r="A334">
        <f>Source!A1202</f>
        <v>17</v>
      </c>
      <c r="B334">
        <v>1202</v>
      </c>
      <c r="C334">
        <v>3</v>
      </c>
      <c r="D334">
        <f>Source!BI1202</f>
        <v>2</v>
      </c>
      <c r="E334">
        <f>Source!FS1202</f>
        <v>0</v>
      </c>
      <c r="F334" t="str">
        <f>Source!F1202</f>
        <v>20.1.02.19-0015</v>
      </c>
      <c r="G334" t="str">
        <f>Source!G1202</f>
        <v>Трос стальной</v>
      </c>
      <c r="H334" t="str">
        <f>Source!H1202</f>
        <v>м</v>
      </c>
      <c r="I334">
        <f>Source!I1202</f>
        <v>18.600000000000001</v>
      </c>
      <c r="J334">
        <v>1</v>
      </c>
      <c r="K334">
        <f>Source!AC1202</f>
        <v>12.03</v>
      </c>
      <c r="M334">
        <f>ROUND(K334*I334, 2)</f>
        <v>223.76</v>
      </c>
      <c r="N334">
        <f>Source!AC1202*IF(Source!BC1202&lt;&gt; 0, Source!BC1202, 1)</f>
        <v>12.03</v>
      </c>
      <c r="O334">
        <f>ROUND(N334*I334, 2)</f>
        <v>223.76</v>
      </c>
      <c r="P334">
        <f>Source!AE1202</f>
        <v>0</v>
      </c>
      <c r="R334">
        <f>ROUND(P334*I334, 2)</f>
        <v>0</v>
      </c>
      <c r="S334">
        <f>Source!AE1202*IF(Source!BS1202&lt;&gt; 0, Source!BS1202, 1)</f>
        <v>0</v>
      </c>
      <c r="T334">
        <f>ROUND(S334*I334, 2)</f>
        <v>0</v>
      </c>
      <c r="U334">
        <f>Source!GF1202</f>
        <v>1404028807</v>
      </c>
      <c r="V334">
        <v>184943754</v>
      </c>
      <c r="W334">
        <v>-240123193</v>
      </c>
      <c r="X334">
        <v>3</v>
      </c>
    </row>
    <row r="335" spans="1:24">
      <c r="A335">
        <v>20</v>
      </c>
      <c r="B335">
        <v>1237</v>
      </c>
      <c r="C335">
        <v>3</v>
      </c>
      <c r="D335">
        <v>0</v>
      </c>
      <c r="E335">
        <f>SmtRes!AV1237</f>
        <v>0</v>
      </c>
      <c r="F335" t="str">
        <f>SmtRes!I1237</f>
        <v>14.4.03.03-0102</v>
      </c>
      <c r="G335" t="str">
        <f>SmtRes!K1237</f>
        <v>Лак БТ-577</v>
      </c>
      <c r="H335" t="str">
        <f>SmtRes!O1237</f>
        <v>т</v>
      </c>
      <c r="I335">
        <f>SmtRes!Y1237*Source!I1208</f>
        <v>7.3079999999999998E-4</v>
      </c>
      <c r="J335">
        <f>SmtRes!AO1237</f>
        <v>1</v>
      </c>
      <c r="K335">
        <f>SmtRes!AE1237</f>
        <v>9550.01</v>
      </c>
      <c r="L335">
        <f>SmtRes!DB1237</f>
        <v>12.03</v>
      </c>
      <c r="M335">
        <f>ROUND(ROUND(L335*Source!I1208, 2)*1, 2)</f>
        <v>6.98</v>
      </c>
      <c r="N335">
        <f>SmtRes!AA1237</f>
        <v>9550.01</v>
      </c>
      <c r="O335">
        <f>ROUND(ROUND(L335*Source!I1208, 2)*SmtRes!DA1237, 2)</f>
        <v>6.98</v>
      </c>
      <c r="P335">
        <f>SmtRes!AG1237</f>
        <v>0</v>
      </c>
      <c r="Q335">
        <f>SmtRes!DC1237</f>
        <v>0</v>
      </c>
      <c r="R335">
        <f>ROUND(ROUND(Q335*Source!I1208, 2)*1, 2)</f>
        <v>0</v>
      </c>
      <c r="S335">
        <f>SmtRes!AC1237</f>
        <v>0</v>
      </c>
      <c r="T335">
        <f>ROUND(ROUND(Q335*Source!I1208, 2)*SmtRes!AK1237, 2)</f>
        <v>0</v>
      </c>
      <c r="U335">
        <f>SmtRes!X1237</f>
        <v>654489916</v>
      </c>
      <c r="V335">
        <v>-919932728</v>
      </c>
      <c r="W335">
        <v>-1445358453</v>
      </c>
      <c r="X335">
        <v>3</v>
      </c>
    </row>
    <row r="336" spans="1:24">
      <c r="A336">
        <v>20</v>
      </c>
      <c r="B336">
        <v>1236</v>
      </c>
      <c r="C336">
        <v>3</v>
      </c>
      <c r="D336">
        <v>0</v>
      </c>
      <c r="E336">
        <f>SmtRes!AV1236</f>
        <v>0</v>
      </c>
      <c r="F336" t="str">
        <f>SmtRes!I1236</f>
        <v>08.3.02.01-0041</v>
      </c>
      <c r="G336" t="str">
        <f>SmtRes!K1236</f>
        <v>Лента стальная упаковочная, мягкая, нормальной точности 0,7х20-50 мм</v>
      </c>
      <c r="H336" t="str">
        <f>SmtRes!O1236</f>
        <v>т</v>
      </c>
      <c r="I336">
        <f>SmtRes!Y1236*Source!I1208</f>
        <v>2.7434E-2</v>
      </c>
      <c r="J336">
        <f>SmtRes!AO1236</f>
        <v>1</v>
      </c>
      <c r="K336">
        <f>SmtRes!AE1236</f>
        <v>7590</v>
      </c>
      <c r="L336">
        <f>SmtRes!DB1236</f>
        <v>359.01</v>
      </c>
      <c r="M336">
        <f>ROUND(ROUND(L336*Source!I1208, 2)*1, 2)</f>
        <v>208.23</v>
      </c>
      <c r="N336">
        <f>SmtRes!AA1236</f>
        <v>7590</v>
      </c>
      <c r="O336">
        <f>ROUND(ROUND(L336*Source!I1208, 2)*SmtRes!DA1236, 2)</f>
        <v>208.23</v>
      </c>
      <c r="P336">
        <f>SmtRes!AG1236</f>
        <v>0</v>
      </c>
      <c r="Q336">
        <f>SmtRes!DC1236</f>
        <v>0</v>
      </c>
      <c r="R336">
        <f>ROUND(ROUND(Q336*Source!I1208, 2)*1, 2)</f>
        <v>0</v>
      </c>
      <c r="S336">
        <f>SmtRes!AC1236</f>
        <v>0</v>
      </c>
      <c r="T336">
        <f>ROUND(ROUND(Q336*Source!I1208, 2)*SmtRes!AK1236, 2)</f>
        <v>0</v>
      </c>
      <c r="U336">
        <f>SmtRes!X1236</f>
        <v>532254978</v>
      </c>
      <c r="V336">
        <v>303468376</v>
      </c>
      <c r="W336">
        <v>750974966</v>
      </c>
      <c r="X336">
        <v>3</v>
      </c>
    </row>
    <row r="337" spans="1:24">
      <c r="A337">
        <v>20</v>
      </c>
      <c r="B337">
        <v>1235</v>
      </c>
      <c r="C337">
        <v>3</v>
      </c>
      <c r="D337">
        <v>0</v>
      </c>
      <c r="E337">
        <f>SmtRes!AV1235</f>
        <v>0</v>
      </c>
      <c r="F337" t="str">
        <f>SmtRes!I1235</f>
        <v>01.2.03.03-0107</v>
      </c>
      <c r="G337" t="str">
        <f>SmtRes!K1235</f>
        <v>Мастика клеящая морозостойкая битумно-масляная МБ-50</v>
      </c>
      <c r="H337" t="str">
        <f>SmtRes!O1235</f>
        <v>т</v>
      </c>
      <c r="I337">
        <f>SmtRes!Y1235*Source!I1208</f>
        <v>1.7399999999999999E-2</v>
      </c>
      <c r="J337">
        <f>SmtRes!AO1235</f>
        <v>1</v>
      </c>
      <c r="K337">
        <f>SmtRes!AE1235</f>
        <v>3960</v>
      </c>
      <c r="L337">
        <f>SmtRes!DB1235</f>
        <v>118.8</v>
      </c>
      <c r="M337">
        <f>ROUND(ROUND(L337*Source!I1208, 2)*1, 2)</f>
        <v>68.900000000000006</v>
      </c>
      <c r="N337">
        <f>SmtRes!AA1235</f>
        <v>3960</v>
      </c>
      <c r="O337">
        <f>ROUND(ROUND(L337*Source!I1208, 2)*SmtRes!DA1235, 2)</f>
        <v>68.900000000000006</v>
      </c>
      <c r="P337">
        <f>SmtRes!AG1235</f>
        <v>0</v>
      </c>
      <c r="Q337">
        <f>SmtRes!DC1235</f>
        <v>0</v>
      </c>
      <c r="R337">
        <f>ROUND(ROUND(Q337*Source!I1208, 2)*1, 2)</f>
        <v>0</v>
      </c>
      <c r="S337">
        <f>SmtRes!AC1235</f>
        <v>0</v>
      </c>
      <c r="T337">
        <f>ROUND(ROUND(Q337*Source!I1208, 2)*SmtRes!AK1235, 2)</f>
        <v>0</v>
      </c>
      <c r="U337">
        <f>SmtRes!X1235</f>
        <v>136000979</v>
      </c>
      <c r="V337">
        <v>-2104290413</v>
      </c>
      <c r="W337">
        <v>862612426</v>
      </c>
      <c r="X337">
        <v>3</v>
      </c>
    </row>
    <row r="338" spans="1:24">
      <c r="A338">
        <v>20</v>
      </c>
      <c r="B338">
        <v>1234</v>
      </c>
      <c r="C338">
        <v>3</v>
      </c>
      <c r="D338">
        <v>0</v>
      </c>
      <c r="E338">
        <f>SmtRes!AV1234</f>
        <v>0</v>
      </c>
      <c r="F338" t="str">
        <f>SmtRes!I1234</f>
        <v>01.2.01.02-0031</v>
      </c>
      <c r="G338" t="str">
        <f>SmtRes!K1234</f>
        <v>Битумы нефтяные строительные изоляционные БНИ-IV-3, БНИ- IV, БНИ-V</v>
      </c>
      <c r="H338" t="str">
        <f>SmtRes!O1234</f>
        <v>т</v>
      </c>
      <c r="I338">
        <f>SmtRes!Y1234*Source!I1208</f>
        <v>7.3079999999999994E-3</v>
      </c>
      <c r="J338">
        <f>SmtRes!AO1234</f>
        <v>1</v>
      </c>
      <c r="K338">
        <f>SmtRes!AE1234</f>
        <v>1412.5</v>
      </c>
      <c r="L338">
        <f>SmtRes!DB1234</f>
        <v>17.8</v>
      </c>
      <c r="M338">
        <f>ROUND(ROUND(L338*Source!I1208, 2)*1, 2)</f>
        <v>10.32</v>
      </c>
      <c r="N338">
        <f>SmtRes!AA1234</f>
        <v>1412.5</v>
      </c>
      <c r="O338">
        <f>ROUND(ROUND(L338*Source!I1208, 2)*SmtRes!DA1234, 2)</f>
        <v>10.32</v>
      </c>
      <c r="P338">
        <f>SmtRes!AG1234</f>
        <v>0</v>
      </c>
      <c r="Q338">
        <f>SmtRes!DC1234</f>
        <v>0</v>
      </c>
      <c r="R338">
        <f>ROUND(ROUND(Q338*Source!I1208, 2)*1, 2)</f>
        <v>0</v>
      </c>
      <c r="S338">
        <f>SmtRes!AC1234</f>
        <v>0</v>
      </c>
      <c r="T338">
        <f>ROUND(ROUND(Q338*Source!I1208, 2)*SmtRes!AK1234, 2)</f>
        <v>0</v>
      </c>
      <c r="U338">
        <f>SmtRes!X1234</f>
        <v>1554699552</v>
      </c>
      <c r="V338">
        <v>-2117539159</v>
      </c>
      <c r="W338">
        <v>2123959128</v>
      </c>
      <c r="X338">
        <v>3</v>
      </c>
    </row>
    <row r="339" spans="1:24">
      <c r="A339">
        <f>Source!A1210</f>
        <v>17</v>
      </c>
      <c r="B339">
        <v>1210</v>
      </c>
      <c r="C339">
        <v>3</v>
      </c>
      <c r="D339">
        <f>Source!BI1210</f>
        <v>1</v>
      </c>
      <c r="E339">
        <f>Source!FS1210</f>
        <v>0</v>
      </c>
      <c r="F339" t="str">
        <f>Source!F1210</f>
        <v>12.2.04.07-0012</v>
      </c>
      <c r="G339" t="str">
        <f>Source!G1210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339" t="str">
        <f>Source!H1210</f>
        <v>м3</v>
      </c>
      <c r="I339">
        <f>Source!I1210</f>
        <v>2.6680000000000001</v>
      </c>
      <c r="J339">
        <v>1</v>
      </c>
      <c r="K339">
        <f>Source!AC1210</f>
        <v>2222.0300000000002</v>
      </c>
      <c r="M339">
        <f>ROUND(K339*I339, 2)</f>
        <v>5928.38</v>
      </c>
      <c r="N339">
        <f>Source!AC1210*IF(Source!BC1210&lt;&gt; 0, Source!BC1210, 1)</f>
        <v>2222.0300000000002</v>
      </c>
      <c r="O339">
        <f>ROUND(N339*I339, 2)</f>
        <v>5928.38</v>
      </c>
      <c r="P339">
        <f>Source!AE1210</f>
        <v>0</v>
      </c>
      <c r="R339">
        <f>ROUND(P339*I339, 2)</f>
        <v>0</v>
      </c>
      <c r="S339">
        <f>Source!AE1210*IF(Source!BS1210&lt;&gt; 0, Source!BS1210, 1)</f>
        <v>0</v>
      </c>
      <c r="T339">
        <f>ROUND(S339*I339, 2)</f>
        <v>0</v>
      </c>
      <c r="U339">
        <f>Source!GF1210</f>
        <v>2051966677</v>
      </c>
      <c r="V339">
        <v>1568902554</v>
      </c>
      <c r="W339">
        <v>-2111212406</v>
      </c>
      <c r="X339">
        <v>3</v>
      </c>
    </row>
    <row r="340" spans="1:24">
      <c r="A340">
        <v>20</v>
      </c>
      <c r="B340">
        <v>1257</v>
      </c>
      <c r="C340">
        <v>3</v>
      </c>
      <c r="D340">
        <v>0</v>
      </c>
      <c r="E340">
        <f>SmtRes!AV1257</f>
        <v>0</v>
      </c>
      <c r="F340" t="str">
        <f>SmtRes!I1257</f>
        <v>01.7.19.04-0031</v>
      </c>
      <c r="G340" t="str">
        <f>SmtRes!K1257</f>
        <v>Прокладки резиновые (пластина техническая прессованная)</v>
      </c>
      <c r="H340" t="str">
        <f>SmtRes!O1257</f>
        <v>кг</v>
      </c>
      <c r="I340">
        <f>SmtRes!Y1257*Source!I1212</f>
        <v>3.3297600000000003</v>
      </c>
      <c r="J340">
        <f>SmtRes!AO1257</f>
        <v>1</v>
      </c>
      <c r="K340">
        <f>SmtRes!AE1257</f>
        <v>23.09</v>
      </c>
      <c r="L340">
        <f>SmtRes!DB1257</f>
        <v>228.82</v>
      </c>
      <c r="M340">
        <f>ROUND(ROUND(L340*Source!I1212, 2)*1, 2)</f>
        <v>76.88</v>
      </c>
      <c r="N340">
        <f>SmtRes!AA1257</f>
        <v>23.09</v>
      </c>
      <c r="O340">
        <f>ROUND(ROUND(L340*Source!I1212, 2)*SmtRes!DA1257, 2)</f>
        <v>76.88</v>
      </c>
      <c r="P340">
        <f>SmtRes!AG1257</f>
        <v>0</v>
      </c>
      <c r="Q340">
        <f>SmtRes!DC1257</f>
        <v>0</v>
      </c>
      <c r="R340">
        <f>ROUND(ROUND(Q340*Source!I1212, 2)*1, 2)</f>
        <v>0</v>
      </c>
      <c r="S340">
        <f>SmtRes!AC1257</f>
        <v>0</v>
      </c>
      <c r="T340">
        <f>ROUND(ROUND(Q340*Source!I1212, 2)*SmtRes!AK1257, 2)</f>
        <v>0</v>
      </c>
      <c r="U340">
        <f>SmtRes!X1257</f>
        <v>-731615568</v>
      </c>
      <c r="V340">
        <v>650327051</v>
      </c>
      <c r="W340">
        <v>967136855</v>
      </c>
      <c r="X340">
        <v>3</v>
      </c>
    </row>
    <row r="341" spans="1:24">
      <c r="A341">
        <v>20</v>
      </c>
      <c r="B341">
        <v>1256</v>
      </c>
      <c r="C341">
        <v>3</v>
      </c>
      <c r="D341">
        <v>0</v>
      </c>
      <c r="E341">
        <f>SmtRes!AV1256</f>
        <v>0</v>
      </c>
      <c r="F341" t="str">
        <f>SmtRes!I1256</f>
        <v>01.7.15.03-0041</v>
      </c>
      <c r="G341" t="str">
        <f>SmtRes!K1256</f>
        <v>Болты с гайками и шайбами строительные</v>
      </c>
      <c r="H341" t="str">
        <f>SmtRes!O1256</f>
        <v>т</v>
      </c>
      <c r="I341">
        <f>SmtRes!Y1256*Source!I1212</f>
        <v>2.6880000000000003E-3</v>
      </c>
      <c r="J341">
        <f>SmtRes!AO1256</f>
        <v>1</v>
      </c>
      <c r="K341">
        <f>SmtRes!AE1256</f>
        <v>9040.01</v>
      </c>
      <c r="L341">
        <f>SmtRes!DB1256</f>
        <v>72.319999999999993</v>
      </c>
      <c r="M341">
        <f>ROUND(ROUND(L341*Source!I1212, 2)*1, 2)</f>
        <v>24.3</v>
      </c>
      <c r="N341">
        <f>SmtRes!AA1256</f>
        <v>9040.01</v>
      </c>
      <c r="O341">
        <f>ROUND(ROUND(L341*Source!I1212, 2)*SmtRes!DA1256, 2)</f>
        <v>24.3</v>
      </c>
      <c r="P341">
        <f>SmtRes!AG1256</f>
        <v>0</v>
      </c>
      <c r="Q341">
        <f>SmtRes!DC1256</f>
        <v>0</v>
      </c>
      <c r="R341">
        <f>ROUND(ROUND(Q341*Source!I1212, 2)*1, 2)</f>
        <v>0</v>
      </c>
      <c r="S341">
        <f>SmtRes!AC1256</f>
        <v>0</v>
      </c>
      <c r="T341">
        <f>ROUND(ROUND(Q341*Source!I1212, 2)*SmtRes!AK1256, 2)</f>
        <v>0</v>
      </c>
      <c r="U341">
        <f>SmtRes!X1256</f>
        <v>-437906794</v>
      </c>
      <c r="V341">
        <v>703382810</v>
      </c>
      <c r="W341">
        <v>-765046760</v>
      </c>
      <c r="X341">
        <v>3</v>
      </c>
    </row>
    <row r="342" spans="1:24">
      <c r="A342">
        <v>20</v>
      </c>
      <c r="B342">
        <v>1255</v>
      </c>
      <c r="C342">
        <v>3</v>
      </c>
      <c r="D342">
        <v>0</v>
      </c>
      <c r="E342">
        <f>SmtRes!AV1255</f>
        <v>0</v>
      </c>
      <c r="F342" t="str">
        <f>SmtRes!I1255</f>
        <v>01.7.11.07-0045</v>
      </c>
      <c r="G342" t="str">
        <f>SmtRes!K1255</f>
        <v>Электроды диаметром 5 мм Э42А</v>
      </c>
      <c r="H342" t="str">
        <f>SmtRes!O1255</f>
        <v>т</v>
      </c>
      <c r="I342">
        <f>SmtRes!Y1255*Source!I1212</f>
        <v>1.1088000000000001E-4</v>
      </c>
      <c r="J342">
        <f>SmtRes!AO1255</f>
        <v>1</v>
      </c>
      <c r="K342">
        <f>SmtRes!AE1255</f>
        <v>10362</v>
      </c>
      <c r="L342">
        <f>SmtRes!DB1255</f>
        <v>3.42</v>
      </c>
      <c r="M342">
        <f>ROUND(ROUND(L342*Source!I1212, 2)*1, 2)</f>
        <v>1.1499999999999999</v>
      </c>
      <c r="N342">
        <f>SmtRes!AA1255</f>
        <v>10362</v>
      </c>
      <c r="O342">
        <f>ROUND(ROUND(L342*Source!I1212, 2)*SmtRes!DA1255, 2)</f>
        <v>1.1499999999999999</v>
      </c>
      <c r="P342">
        <f>SmtRes!AG1255</f>
        <v>0</v>
      </c>
      <c r="Q342">
        <f>SmtRes!DC1255</f>
        <v>0</v>
      </c>
      <c r="R342">
        <f>ROUND(ROUND(Q342*Source!I1212, 2)*1, 2)</f>
        <v>0</v>
      </c>
      <c r="S342">
        <f>SmtRes!AC1255</f>
        <v>0</v>
      </c>
      <c r="T342">
        <f>ROUND(ROUND(Q342*Source!I1212, 2)*SmtRes!AK1255, 2)</f>
        <v>0</v>
      </c>
      <c r="U342">
        <f>SmtRes!X1255</f>
        <v>-1068056325</v>
      </c>
      <c r="V342">
        <v>-2032568227</v>
      </c>
      <c r="W342">
        <v>1948519429</v>
      </c>
      <c r="X342">
        <v>3</v>
      </c>
    </row>
    <row r="343" spans="1:24">
      <c r="A343">
        <v>20</v>
      </c>
      <c r="B343">
        <v>1254</v>
      </c>
      <c r="C343">
        <v>3</v>
      </c>
      <c r="D343">
        <v>0</v>
      </c>
      <c r="E343">
        <f>SmtRes!AV1254</f>
        <v>0</v>
      </c>
      <c r="F343" t="str">
        <f>SmtRes!I1254</f>
        <v>01.7.06.03-0023</v>
      </c>
      <c r="G343" t="str">
        <f>SmtRes!K1254</f>
        <v>Лента полиэтиленовая с липким слоем марка А</v>
      </c>
      <c r="H343" t="str">
        <f>SmtRes!O1254</f>
        <v>кг</v>
      </c>
      <c r="I343">
        <f>SmtRes!Y1254*Source!I1212</f>
        <v>2.3788800000000001</v>
      </c>
      <c r="J343">
        <f>SmtRes!AO1254</f>
        <v>1</v>
      </c>
      <c r="K343">
        <f>SmtRes!AE1254</f>
        <v>39.020000000000003</v>
      </c>
      <c r="L343">
        <f>SmtRes!DB1254</f>
        <v>276.26</v>
      </c>
      <c r="M343">
        <f>ROUND(ROUND(L343*Source!I1212, 2)*1, 2)</f>
        <v>92.82</v>
      </c>
      <c r="N343">
        <f>SmtRes!AA1254</f>
        <v>39.020000000000003</v>
      </c>
      <c r="O343">
        <f>ROUND(ROUND(L343*Source!I1212, 2)*SmtRes!DA1254, 2)</f>
        <v>92.82</v>
      </c>
      <c r="P343">
        <f>SmtRes!AG1254</f>
        <v>0</v>
      </c>
      <c r="Q343">
        <f>SmtRes!DC1254</f>
        <v>0</v>
      </c>
      <c r="R343">
        <f>ROUND(ROUND(Q343*Source!I1212, 2)*1, 2)</f>
        <v>0</v>
      </c>
      <c r="S343">
        <f>SmtRes!AC1254</f>
        <v>0</v>
      </c>
      <c r="T343">
        <f>ROUND(ROUND(Q343*Source!I1212, 2)*SmtRes!AK1254, 2)</f>
        <v>0</v>
      </c>
      <c r="U343">
        <f>SmtRes!X1254</f>
        <v>1730218770</v>
      </c>
      <c r="V343">
        <v>-908515155</v>
      </c>
      <c r="W343">
        <v>-1891075164</v>
      </c>
      <c r="X343">
        <v>3</v>
      </c>
    </row>
    <row r="344" spans="1:24">
      <c r="A344">
        <f>Source!A1214</f>
        <v>17</v>
      </c>
      <c r="B344">
        <v>1214</v>
      </c>
      <c r="C344">
        <v>3</v>
      </c>
      <c r="D344">
        <f>Source!BI1214</f>
        <v>1</v>
      </c>
      <c r="E344">
        <f>Source!FS1214</f>
        <v>0</v>
      </c>
      <c r="F344" t="str">
        <f>Source!F1214</f>
        <v>19.1.01.03-0052</v>
      </c>
      <c r="G344" t="str">
        <f>Source!G1214</f>
        <v>Воздуховоды из оцинкованной стали с шиной и уголками толщиной 1,0 мм, периметром 3000 мм</v>
      </c>
      <c r="H344" t="str">
        <f>Source!H1214</f>
        <v>м2</v>
      </c>
      <c r="I344">
        <f>Source!I1214</f>
        <v>33.6</v>
      </c>
      <c r="J344">
        <v>1</v>
      </c>
      <c r="K344">
        <f>Source!AC1214</f>
        <v>171.25</v>
      </c>
      <c r="M344">
        <f>ROUND(K344*I344, 2)</f>
        <v>5754</v>
      </c>
      <c r="N344">
        <f>Source!AC1214*IF(Source!BC1214&lt;&gt; 0, Source!BC1214, 1)</f>
        <v>171.25</v>
      </c>
      <c r="O344">
        <f>ROUND(N344*I344, 2)</f>
        <v>5754</v>
      </c>
      <c r="P344">
        <f>Source!AE1214</f>
        <v>0</v>
      </c>
      <c r="R344">
        <f>ROUND(P344*I344, 2)</f>
        <v>0</v>
      </c>
      <c r="S344">
        <f>Source!AE1214*IF(Source!BS1214&lt;&gt; 0, Source!BS1214, 1)</f>
        <v>0</v>
      </c>
      <c r="T344">
        <f>ROUND(S344*I344, 2)</f>
        <v>0</v>
      </c>
      <c r="U344">
        <f>Source!GF1214</f>
        <v>1920270359</v>
      </c>
      <c r="V344">
        <v>1039881596</v>
      </c>
      <c r="W344">
        <v>1944907464</v>
      </c>
      <c r="X344">
        <v>3</v>
      </c>
    </row>
    <row r="345" spans="1:24">
      <c r="A345">
        <v>20</v>
      </c>
      <c r="B345">
        <v>1279</v>
      </c>
      <c r="C345">
        <v>3</v>
      </c>
      <c r="D345">
        <v>0</v>
      </c>
      <c r="E345">
        <f>SmtRes!AV1279</f>
        <v>0</v>
      </c>
      <c r="F345" t="str">
        <f>SmtRes!I1279</f>
        <v>01.7.19.04-0031</v>
      </c>
      <c r="G345" t="str">
        <f>SmtRes!K1279</f>
        <v>Прокладки резиновые (пластина техническая прессованная)</v>
      </c>
      <c r="H345" t="str">
        <f>SmtRes!O1279</f>
        <v>кг</v>
      </c>
      <c r="I345">
        <f>SmtRes!Y1279*Source!I1216</f>
        <v>1.23304032</v>
      </c>
      <c r="J345">
        <f>SmtRes!AO1279</f>
        <v>1</v>
      </c>
      <c r="K345">
        <f>SmtRes!AE1279</f>
        <v>23.09</v>
      </c>
      <c r="L345">
        <f>SmtRes!DB1279</f>
        <v>209.89</v>
      </c>
      <c r="M345">
        <f>ROUND(ROUND(L345*Source!I1216, 2)*1, 2)</f>
        <v>28.47</v>
      </c>
      <c r="N345">
        <f>SmtRes!AA1279</f>
        <v>23.09</v>
      </c>
      <c r="O345">
        <f>ROUND(ROUND(L345*Source!I1216, 2)*SmtRes!DA1279, 2)</f>
        <v>28.47</v>
      </c>
      <c r="P345">
        <f>SmtRes!AG1279</f>
        <v>0</v>
      </c>
      <c r="Q345">
        <f>SmtRes!DC1279</f>
        <v>0</v>
      </c>
      <c r="R345">
        <f>ROUND(ROUND(Q345*Source!I1216, 2)*1, 2)</f>
        <v>0</v>
      </c>
      <c r="S345">
        <f>SmtRes!AC1279</f>
        <v>0</v>
      </c>
      <c r="T345">
        <f>ROUND(ROUND(Q345*Source!I1216, 2)*SmtRes!AK1279, 2)</f>
        <v>0</v>
      </c>
      <c r="U345">
        <f>SmtRes!X1279</f>
        <v>-731615568</v>
      </c>
      <c r="V345">
        <v>650327051</v>
      </c>
      <c r="W345">
        <v>967136855</v>
      </c>
      <c r="X345">
        <v>3</v>
      </c>
    </row>
    <row r="346" spans="1:24">
      <c r="A346">
        <v>20</v>
      </c>
      <c r="B346">
        <v>1278</v>
      </c>
      <c r="C346">
        <v>3</v>
      </c>
      <c r="D346">
        <v>0</v>
      </c>
      <c r="E346">
        <f>SmtRes!AV1278</f>
        <v>0</v>
      </c>
      <c r="F346" t="str">
        <f>SmtRes!I1278</f>
        <v>01.7.15.03-0041</v>
      </c>
      <c r="G346" t="str">
        <f>SmtRes!K1278</f>
        <v>Болты с гайками и шайбами строительные</v>
      </c>
      <c r="H346" t="str">
        <f>SmtRes!O1278</f>
        <v>т</v>
      </c>
      <c r="I346">
        <f>SmtRes!Y1278*Source!I1216</f>
        <v>8.1388799999999992E-4</v>
      </c>
      <c r="J346">
        <f>SmtRes!AO1278</f>
        <v>1</v>
      </c>
      <c r="K346">
        <f>SmtRes!AE1278</f>
        <v>9040.01</v>
      </c>
      <c r="L346">
        <f>SmtRes!DB1278</f>
        <v>54.24</v>
      </c>
      <c r="M346">
        <f>ROUND(ROUND(L346*Source!I1216, 2)*1, 2)</f>
        <v>7.36</v>
      </c>
      <c r="N346">
        <f>SmtRes!AA1278</f>
        <v>9040.01</v>
      </c>
      <c r="O346">
        <f>ROUND(ROUND(L346*Source!I1216, 2)*SmtRes!DA1278, 2)</f>
        <v>7.36</v>
      </c>
      <c r="P346">
        <f>SmtRes!AG1278</f>
        <v>0</v>
      </c>
      <c r="Q346">
        <f>SmtRes!DC1278</f>
        <v>0</v>
      </c>
      <c r="R346">
        <f>ROUND(ROUND(Q346*Source!I1216, 2)*1, 2)</f>
        <v>0</v>
      </c>
      <c r="S346">
        <f>SmtRes!AC1278</f>
        <v>0</v>
      </c>
      <c r="T346">
        <f>ROUND(ROUND(Q346*Source!I1216, 2)*SmtRes!AK1278, 2)</f>
        <v>0</v>
      </c>
      <c r="U346">
        <f>SmtRes!X1278</f>
        <v>-437906794</v>
      </c>
      <c r="V346">
        <v>703382810</v>
      </c>
      <c r="W346">
        <v>-765046760</v>
      </c>
      <c r="X346">
        <v>3</v>
      </c>
    </row>
    <row r="347" spans="1:24">
      <c r="A347">
        <v>20</v>
      </c>
      <c r="B347">
        <v>1277</v>
      </c>
      <c r="C347">
        <v>3</v>
      </c>
      <c r="D347">
        <v>0</v>
      </c>
      <c r="E347">
        <f>SmtRes!AV1277</f>
        <v>0</v>
      </c>
      <c r="F347" t="str">
        <f>SmtRes!I1277</f>
        <v>01.7.11.07-0045</v>
      </c>
      <c r="G347" t="str">
        <f>SmtRes!K1277</f>
        <v>Электроды диаметром 5 мм Э42А</v>
      </c>
      <c r="H347" t="str">
        <f>SmtRes!O1277</f>
        <v>т</v>
      </c>
      <c r="I347">
        <f>SmtRes!Y1277*Source!I1216</f>
        <v>4.4763839999999996E-5</v>
      </c>
      <c r="J347">
        <f>SmtRes!AO1277</f>
        <v>1</v>
      </c>
      <c r="K347">
        <f>SmtRes!AE1277</f>
        <v>10362</v>
      </c>
      <c r="L347">
        <f>SmtRes!DB1277</f>
        <v>3.42</v>
      </c>
      <c r="M347">
        <f>ROUND(ROUND(L347*Source!I1216, 2)*1, 2)</f>
        <v>0.46</v>
      </c>
      <c r="N347">
        <f>SmtRes!AA1277</f>
        <v>10362</v>
      </c>
      <c r="O347">
        <f>ROUND(ROUND(L347*Source!I1216, 2)*SmtRes!DA1277, 2)</f>
        <v>0.46</v>
      </c>
      <c r="P347">
        <f>SmtRes!AG1277</f>
        <v>0</v>
      </c>
      <c r="Q347">
        <f>SmtRes!DC1277</f>
        <v>0</v>
      </c>
      <c r="R347">
        <f>ROUND(ROUND(Q347*Source!I1216, 2)*1, 2)</f>
        <v>0</v>
      </c>
      <c r="S347">
        <f>SmtRes!AC1277</f>
        <v>0</v>
      </c>
      <c r="T347">
        <f>ROUND(ROUND(Q347*Source!I1216, 2)*SmtRes!AK1277, 2)</f>
        <v>0</v>
      </c>
      <c r="U347">
        <f>SmtRes!X1277</f>
        <v>-1068056325</v>
      </c>
      <c r="V347">
        <v>-2032568227</v>
      </c>
      <c r="W347">
        <v>1948519429</v>
      </c>
      <c r="X347">
        <v>3</v>
      </c>
    </row>
    <row r="348" spans="1:24">
      <c r="A348">
        <v>20</v>
      </c>
      <c r="B348">
        <v>1276</v>
      </c>
      <c r="C348">
        <v>3</v>
      </c>
      <c r="D348">
        <v>0</v>
      </c>
      <c r="E348">
        <f>SmtRes!AV1276</f>
        <v>0</v>
      </c>
      <c r="F348" t="str">
        <f>SmtRes!I1276</f>
        <v>01.7.06.03-0023</v>
      </c>
      <c r="G348" t="str">
        <f>SmtRes!K1276</f>
        <v>Лента полиэтиленовая с липким слоем марка А</v>
      </c>
      <c r="H348" t="str">
        <f>SmtRes!O1276</f>
        <v>кг</v>
      </c>
      <c r="I348">
        <f>SmtRes!Y1276*Source!I1216</f>
        <v>1.0784015999999998</v>
      </c>
      <c r="J348">
        <f>SmtRes!AO1276</f>
        <v>1</v>
      </c>
      <c r="K348">
        <f>SmtRes!AE1276</f>
        <v>39.020000000000003</v>
      </c>
      <c r="L348">
        <f>SmtRes!DB1276</f>
        <v>310.20999999999998</v>
      </c>
      <c r="M348">
        <f>ROUND(ROUND(L348*Source!I1216, 2)*1, 2)</f>
        <v>42.08</v>
      </c>
      <c r="N348">
        <f>SmtRes!AA1276</f>
        <v>39.020000000000003</v>
      </c>
      <c r="O348">
        <f>ROUND(ROUND(L348*Source!I1216, 2)*SmtRes!DA1276, 2)</f>
        <v>42.08</v>
      </c>
      <c r="P348">
        <f>SmtRes!AG1276</f>
        <v>0</v>
      </c>
      <c r="Q348">
        <f>SmtRes!DC1276</f>
        <v>0</v>
      </c>
      <c r="R348">
        <f>ROUND(ROUND(Q348*Source!I1216, 2)*1, 2)</f>
        <v>0</v>
      </c>
      <c r="S348">
        <f>SmtRes!AC1276</f>
        <v>0</v>
      </c>
      <c r="T348">
        <f>ROUND(ROUND(Q348*Source!I1216, 2)*SmtRes!AK1276, 2)</f>
        <v>0</v>
      </c>
      <c r="U348">
        <f>SmtRes!X1276</f>
        <v>1730218770</v>
      </c>
      <c r="V348">
        <v>-908515155</v>
      </c>
      <c r="W348">
        <v>-1891075164</v>
      </c>
      <c r="X348">
        <v>3</v>
      </c>
    </row>
    <row r="349" spans="1:24">
      <c r="A349">
        <f>Source!A1218</f>
        <v>17</v>
      </c>
      <c r="B349">
        <v>1218</v>
      </c>
      <c r="C349">
        <v>3</v>
      </c>
      <c r="D349">
        <f>Source!BI1218</f>
        <v>1</v>
      </c>
      <c r="E349">
        <f>Source!FS1218</f>
        <v>0</v>
      </c>
      <c r="F349" t="str">
        <f>Source!F1218</f>
        <v>19.1.01.03-0082</v>
      </c>
      <c r="G349" t="str">
        <f>Source!G1218</f>
        <v>Воздуховоды из оцинкованной стали толщиной 1,0 мм, диаметром до 1000 мм (прим.560 мм)</v>
      </c>
      <c r="H349" t="str">
        <f>Source!H1218</f>
        <v>м2</v>
      </c>
      <c r="I349">
        <f>Source!I1218</f>
        <v>3.5167999999999999</v>
      </c>
      <c r="J349">
        <v>1</v>
      </c>
      <c r="K349">
        <f>Source!AC1218</f>
        <v>102.06</v>
      </c>
      <c r="M349">
        <f>ROUND(K349*I349, 2)</f>
        <v>358.92</v>
      </c>
      <c r="N349">
        <f>Source!AC1218*IF(Source!BC1218&lt;&gt; 0, Source!BC1218, 1)</f>
        <v>102.06</v>
      </c>
      <c r="O349">
        <f>ROUND(N349*I349, 2)</f>
        <v>358.92</v>
      </c>
      <c r="P349">
        <f>Source!AE1218</f>
        <v>0</v>
      </c>
      <c r="R349">
        <f>ROUND(P349*I349, 2)</f>
        <v>0</v>
      </c>
      <c r="S349">
        <f>Source!AE1218*IF(Source!BS1218&lt;&gt; 0, Source!BS1218, 1)</f>
        <v>0</v>
      </c>
      <c r="T349">
        <f>ROUND(S349*I349, 2)</f>
        <v>0</v>
      </c>
      <c r="U349">
        <f>Source!GF1218</f>
        <v>1904080217</v>
      </c>
      <c r="V349">
        <v>557677819</v>
      </c>
      <c r="W349">
        <v>73775197</v>
      </c>
      <c r="X349">
        <v>3</v>
      </c>
    </row>
    <row r="350" spans="1:24">
      <c r="A350">
        <f>Source!A1220</f>
        <v>17</v>
      </c>
      <c r="B350">
        <v>1220</v>
      </c>
      <c r="C350">
        <v>3</v>
      </c>
      <c r="D350">
        <f>Source!BI1220</f>
        <v>1</v>
      </c>
      <c r="E350">
        <f>Source!FS1220</f>
        <v>0</v>
      </c>
      <c r="F350" t="str">
        <f>Source!F1220</f>
        <v>19.1.01.03-0082</v>
      </c>
      <c r="G350" t="str">
        <f>Source!G1220</f>
        <v>Воздуховоды из оцинкованной стали толщиной 1,0 мм, диаметром до 1000 мм (прим. 200 мм )</v>
      </c>
      <c r="H350" t="str">
        <f>Source!H1220</f>
        <v>м2</v>
      </c>
      <c r="I350">
        <f>Source!I1220</f>
        <v>10.048</v>
      </c>
      <c r="J350">
        <v>1</v>
      </c>
      <c r="K350">
        <f>Source!AC1220</f>
        <v>102.06</v>
      </c>
      <c r="M350">
        <f>ROUND(K350*I350, 2)</f>
        <v>1025.5</v>
      </c>
      <c r="N350">
        <f>Source!AC1220*IF(Source!BC1220&lt;&gt; 0, Source!BC1220, 1)</f>
        <v>102.06</v>
      </c>
      <c r="O350">
        <f>ROUND(N350*I350, 2)</f>
        <v>1025.5</v>
      </c>
      <c r="P350">
        <f>Source!AE1220</f>
        <v>0</v>
      </c>
      <c r="R350">
        <f>ROUND(P350*I350, 2)</f>
        <v>0</v>
      </c>
      <c r="S350">
        <f>Source!AE1220*IF(Source!BS1220&lt;&gt; 0, Source!BS1220, 1)</f>
        <v>0</v>
      </c>
      <c r="T350">
        <f>ROUND(S350*I350, 2)</f>
        <v>0</v>
      </c>
      <c r="U350">
        <f>Source!GF1220</f>
        <v>-192327531</v>
      </c>
      <c r="V350">
        <v>-239870005</v>
      </c>
      <c r="W350">
        <v>-1774569012</v>
      </c>
      <c r="X350">
        <v>3</v>
      </c>
    </row>
    <row r="351" spans="1:24">
      <c r="A351">
        <f>Source!A1226</f>
        <v>17</v>
      </c>
      <c r="B351">
        <v>1226</v>
      </c>
      <c r="C351">
        <v>3</v>
      </c>
      <c r="D351">
        <f>Source!BI1226</f>
        <v>1</v>
      </c>
      <c r="E351">
        <f>Source!FS1226</f>
        <v>0</v>
      </c>
      <c r="F351" t="str">
        <f>Source!F1226</f>
        <v>19.1.01.07-0036</v>
      </c>
      <c r="G351" t="str">
        <f>Source!G1226</f>
        <v>Врезка из оцинкованной стали, диаметром 600/600 мм</v>
      </c>
      <c r="H351" t="str">
        <f>Source!H1226</f>
        <v>шт.</v>
      </c>
      <c r="I351">
        <f>Source!I1226</f>
        <v>2</v>
      </c>
      <c r="J351">
        <v>1</v>
      </c>
      <c r="K351">
        <f>Source!AC1226</f>
        <v>77.17</v>
      </c>
      <c r="M351">
        <f>ROUND(K351*I351, 2)</f>
        <v>154.34</v>
      </c>
      <c r="N351">
        <f>Source!AC1226*IF(Source!BC1226&lt;&gt; 0, Source!BC1226, 1)</f>
        <v>77.17</v>
      </c>
      <c r="O351">
        <f>ROUND(N351*I351, 2)</f>
        <v>154.34</v>
      </c>
      <c r="P351">
        <f>Source!AE1226</f>
        <v>0</v>
      </c>
      <c r="R351">
        <f>ROUND(P351*I351, 2)</f>
        <v>0</v>
      </c>
      <c r="S351">
        <f>Source!AE1226*IF(Source!BS1226&lt;&gt; 0, Source!BS1226, 1)</f>
        <v>0</v>
      </c>
      <c r="T351">
        <f>ROUND(S351*I351, 2)</f>
        <v>0</v>
      </c>
      <c r="U351">
        <f>Source!GF1226</f>
        <v>-893656894</v>
      </c>
      <c r="V351">
        <v>46043204</v>
      </c>
      <c r="W351">
        <v>-1125087385</v>
      </c>
      <c r="X351">
        <v>3</v>
      </c>
    </row>
    <row r="352" spans="1:24">
      <c r="A352">
        <f>Source!A1228</f>
        <v>17</v>
      </c>
      <c r="B352">
        <v>1228</v>
      </c>
      <c r="C352">
        <v>3</v>
      </c>
      <c r="D352">
        <f>Source!BI1228</f>
        <v>1</v>
      </c>
      <c r="E352">
        <f>Source!FS1228</f>
        <v>0</v>
      </c>
      <c r="F352" t="str">
        <f>Source!F1228</f>
        <v>19.1.01.07-0064</v>
      </c>
      <c r="G352" t="str">
        <f>Source!G1228</f>
        <v>Врезка прямая из оцинкованной стали, диаметром 200 мм</v>
      </c>
      <c r="H352" t="str">
        <f>Source!H1228</f>
        <v>шт.</v>
      </c>
      <c r="I352">
        <f>Source!I1228</f>
        <v>2</v>
      </c>
      <c r="J352">
        <v>1</v>
      </c>
      <c r="K352">
        <f>Source!AC1228</f>
        <v>34.130000000000003</v>
      </c>
      <c r="M352">
        <f>ROUND(K352*I352, 2)</f>
        <v>68.260000000000005</v>
      </c>
      <c r="N352">
        <f>Source!AC1228*IF(Source!BC1228&lt;&gt; 0, Source!BC1228, 1)</f>
        <v>34.130000000000003</v>
      </c>
      <c r="O352">
        <f>ROUND(N352*I352, 2)</f>
        <v>68.260000000000005</v>
      </c>
      <c r="P352">
        <f>Source!AE1228</f>
        <v>0</v>
      </c>
      <c r="R352">
        <f>ROUND(P352*I352, 2)</f>
        <v>0</v>
      </c>
      <c r="S352">
        <f>Source!AE1228*IF(Source!BS1228&lt;&gt; 0, Source!BS1228, 1)</f>
        <v>0</v>
      </c>
      <c r="T352">
        <f>ROUND(S352*I352, 2)</f>
        <v>0</v>
      </c>
      <c r="U352">
        <f>Source!GF1228</f>
        <v>1477093572</v>
      </c>
      <c r="V352">
        <v>1991425222</v>
      </c>
      <c r="W352">
        <v>1724411659</v>
      </c>
      <c r="X352">
        <v>3</v>
      </c>
    </row>
    <row r="353" spans="1:24">
      <c r="A353">
        <f>Source!A1261</f>
        <v>4</v>
      </c>
      <c r="B353">
        <v>1261</v>
      </c>
      <c r="G353" t="str">
        <f>Source!G1261</f>
        <v>22.Система ПД3(сетевые элементы)</v>
      </c>
    </row>
    <row r="354" spans="1:24">
      <c r="A354">
        <v>20</v>
      </c>
      <c r="B354">
        <v>1299</v>
      </c>
      <c r="C354">
        <v>3</v>
      </c>
      <c r="D354">
        <v>0</v>
      </c>
      <c r="E354">
        <f>SmtRes!AV1299</f>
        <v>0</v>
      </c>
      <c r="F354" t="str">
        <f>SmtRes!I1299</f>
        <v>23.3.06.04-0008</v>
      </c>
      <c r="G354" t="str">
        <f>SmtRes!K1299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354" t="str">
        <f>SmtRes!O1299</f>
        <v>м</v>
      </c>
      <c r="I354">
        <f>SmtRes!Y1299*Source!I1265</f>
        <v>0.39</v>
      </c>
      <c r="J354">
        <f>SmtRes!AO1299</f>
        <v>1</v>
      </c>
      <c r="K354">
        <f>SmtRes!AE1299</f>
        <v>15.33</v>
      </c>
      <c r="L354">
        <f>SmtRes!DB1299</f>
        <v>5.98</v>
      </c>
      <c r="M354">
        <f>ROUND(ROUND(L354*Source!I1265, 2)*1, 2)</f>
        <v>5.98</v>
      </c>
      <c r="N354">
        <f>SmtRes!AA1299</f>
        <v>15.33</v>
      </c>
      <c r="O354">
        <f>ROUND(ROUND(L354*Source!I1265, 2)*SmtRes!DA1299, 2)</f>
        <v>5.98</v>
      </c>
      <c r="P354">
        <f>SmtRes!AG1299</f>
        <v>0</v>
      </c>
      <c r="Q354">
        <f>SmtRes!DC1299</f>
        <v>0</v>
      </c>
      <c r="R354">
        <f>ROUND(ROUND(Q354*Source!I1265, 2)*1, 2)</f>
        <v>0</v>
      </c>
      <c r="S354">
        <f>SmtRes!AC1299</f>
        <v>0</v>
      </c>
      <c r="T354">
        <f>ROUND(ROUND(Q354*Source!I1265, 2)*SmtRes!AK1299, 2)</f>
        <v>0</v>
      </c>
      <c r="U354">
        <f>SmtRes!X1299</f>
        <v>2069285701</v>
      </c>
      <c r="V354">
        <v>-1778933711</v>
      </c>
      <c r="W354">
        <v>-1876199671</v>
      </c>
      <c r="X354">
        <v>3</v>
      </c>
    </row>
    <row r="355" spans="1:24">
      <c r="A355">
        <v>20</v>
      </c>
      <c r="B355">
        <v>1298</v>
      </c>
      <c r="C355">
        <v>3</v>
      </c>
      <c r="D355">
        <v>0</v>
      </c>
      <c r="E355">
        <f>SmtRes!AV1298</f>
        <v>0</v>
      </c>
      <c r="F355" t="str">
        <f>SmtRes!I1298</f>
        <v>01.7.19.04-0031</v>
      </c>
      <c r="G355" t="str">
        <f>SmtRes!K1298</f>
        <v>Прокладки резиновые (пластина техническая прессованная)</v>
      </c>
      <c r="H355" t="str">
        <f>SmtRes!O1298</f>
        <v>кг</v>
      </c>
      <c r="I355">
        <f>SmtRes!Y1298*Source!I1265</f>
        <v>0.43</v>
      </c>
      <c r="J355">
        <f>SmtRes!AO1298</f>
        <v>1</v>
      </c>
      <c r="K355">
        <f>SmtRes!AE1298</f>
        <v>23.09</v>
      </c>
      <c r="L355">
        <f>SmtRes!DB1298</f>
        <v>9.93</v>
      </c>
      <c r="M355">
        <f>ROUND(ROUND(L355*Source!I1265, 2)*1, 2)</f>
        <v>9.93</v>
      </c>
      <c r="N355">
        <f>SmtRes!AA1298</f>
        <v>23.09</v>
      </c>
      <c r="O355">
        <f>ROUND(ROUND(L355*Source!I1265, 2)*SmtRes!DA1298, 2)</f>
        <v>9.93</v>
      </c>
      <c r="P355">
        <f>SmtRes!AG1298</f>
        <v>0</v>
      </c>
      <c r="Q355">
        <f>SmtRes!DC1298</f>
        <v>0</v>
      </c>
      <c r="R355">
        <f>ROUND(ROUND(Q355*Source!I1265, 2)*1, 2)</f>
        <v>0</v>
      </c>
      <c r="S355">
        <f>SmtRes!AC1298</f>
        <v>0</v>
      </c>
      <c r="T355">
        <f>ROUND(ROUND(Q355*Source!I1265, 2)*SmtRes!AK1298, 2)</f>
        <v>0</v>
      </c>
      <c r="U355">
        <f>SmtRes!X1298</f>
        <v>-731615568</v>
      </c>
      <c r="V355">
        <v>650327051</v>
      </c>
      <c r="W355">
        <v>967136855</v>
      </c>
      <c r="X355">
        <v>3</v>
      </c>
    </row>
    <row r="356" spans="1:24">
      <c r="A356">
        <v>20</v>
      </c>
      <c r="B356">
        <v>1297</v>
      </c>
      <c r="C356">
        <v>3</v>
      </c>
      <c r="D356">
        <v>0</v>
      </c>
      <c r="E356">
        <f>SmtRes!AV1297</f>
        <v>0</v>
      </c>
      <c r="F356" t="str">
        <f>SmtRes!I1297</f>
        <v>01.7.15.03-0041</v>
      </c>
      <c r="G356" t="str">
        <f>SmtRes!K1297</f>
        <v>Болты с гайками и шайбами строительные</v>
      </c>
      <c r="H356" t="str">
        <f>SmtRes!O1297</f>
        <v>т</v>
      </c>
      <c r="I356">
        <f>SmtRes!Y1297*Source!I1265</f>
        <v>8.0000000000000004E-4</v>
      </c>
      <c r="J356">
        <f>SmtRes!AO1297</f>
        <v>1</v>
      </c>
      <c r="K356">
        <f>SmtRes!AE1297</f>
        <v>9040.01</v>
      </c>
      <c r="L356">
        <f>SmtRes!DB1297</f>
        <v>7.23</v>
      </c>
      <c r="M356">
        <f>ROUND(ROUND(L356*Source!I1265, 2)*1, 2)</f>
        <v>7.23</v>
      </c>
      <c r="N356">
        <f>SmtRes!AA1297</f>
        <v>9040.01</v>
      </c>
      <c r="O356">
        <f>ROUND(ROUND(L356*Source!I1265, 2)*SmtRes!DA1297, 2)</f>
        <v>7.23</v>
      </c>
      <c r="P356">
        <f>SmtRes!AG1297</f>
        <v>0</v>
      </c>
      <c r="Q356">
        <f>SmtRes!DC1297</f>
        <v>0</v>
      </c>
      <c r="R356">
        <f>ROUND(ROUND(Q356*Source!I1265, 2)*1, 2)</f>
        <v>0</v>
      </c>
      <c r="S356">
        <f>SmtRes!AC1297</f>
        <v>0</v>
      </c>
      <c r="T356">
        <f>ROUND(ROUND(Q356*Source!I1265, 2)*SmtRes!AK1297, 2)</f>
        <v>0</v>
      </c>
      <c r="U356">
        <f>SmtRes!X1297</f>
        <v>-437906794</v>
      </c>
      <c r="V356">
        <v>703382810</v>
      </c>
      <c r="W356">
        <v>-765046760</v>
      </c>
      <c r="X356">
        <v>3</v>
      </c>
    </row>
    <row r="357" spans="1:24">
      <c r="A357">
        <v>20</v>
      </c>
      <c r="B357">
        <v>1296</v>
      </c>
      <c r="C357">
        <v>3</v>
      </c>
      <c r="D357">
        <v>0</v>
      </c>
      <c r="E357">
        <f>SmtRes!AV1296</f>
        <v>0</v>
      </c>
      <c r="F357" t="str">
        <f>SmtRes!I1296</f>
        <v>01.1.01.09-0026</v>
      </c>
      <c r="G357" t="str">
        <f>SmtRes!K1296</f>
        <v>Шнур асбестовый общего назначения марки ШАОН диаметром 8-10 мм</v>
      </c>
      <c r="H357" t="str">
        <f>SmtRes!O1296</f>
        <v>т</v>
      </c>
      <c r="I357">
        <f>SmtRes!Y1296*Source!I1265</f>
        <v>2.9999999999999997E-4</v>
      </c>
      <c r="J357">
        <f>SmtRes!AO1296</f>
        <v>1</v>
      </c>
      <c r="K357">
        <f>SmtRes!AE1296</f>
        <v>26499</v>
      </c>
      <c r="L357">
        <f>SmtRes!DB1296</f>
        <v>7.95</v>
      </c>
      <c r="M357">
        <f>ROUND(ROUND(L357*Source!I1265, 2)*1, 2)</f>
        <v>7.95</v>
      </c>
      <c r="N357">
        <f>SmtRes!AA1296</f>
        <v>26499</v>
      </c>
      <c r="O357">
        <f>ROUND(ROUND(L357*Source!I1265, 2)*SmtRes!DA1296, 2)</f>
        <v>7.95</v>
      </c>
      <c r="P357">
        <f>SmtRes!AG1296</f>
        <v>0</v>
      </c>
      <c r="Q357">
        <f>SmtRes!DC1296</f>
        <v>0</v>
      </c>
      <c r="R357">
        <f>ROUND(ROUND(Q357*Source!I1265, 2)*1, 2)</f>
        <v>0</v>
      </c>
      <c r="S357">
        <f>SmtRes!AC1296</f>
        <v>0</v>
      </c>
      <c r="T357">
        <f>ROUND(ROUND(Q357*Source!I1265, 2)*SmtRes!AK1296, 2)</f>
        <v>0</v>
      </c>
      <c r="U357">
        <f>SmtRes!X1296</f>
        <v>731670393</v>
      </c>
      <c r="V357">
        <v>-1388823807</v>
      </c>
      <c r="W357">
        <v>732171730</v>
      </c>
      <c r="X357">
        <v>3</v>
      </c>
    </row>
    <row r="358" spans="1:24">
      <c r="A358">
        <f>Source!A1267</f>
        <v>17</v>
      </c>
      <c r="B358">
        <v>1267</v>
      </c>
      <c r="C358">
        <v>3</v>
      </c>
      <c r="D358">
        <f>Source!BI1267</f>
        <v>1</v>
      </c>
      <c r="E358">
        <f>Source!FS1267</f>
        <v>0</v>
      </c>
      <c r="F358" t="str">
        <f>Source!F1267</f>
        <v>08.1.03.04-0001</v>
      </c>
      <c r="G358" t="str">
        <f>Source!G1267</f>
        <v>Блочки</v>
      </c>
      <c r="H358" t="str">
        <f>Source!H1267</f>
        <v>10 шт.</v>
      </c>
      <c r="I358">
        <f>Source!I1267</f>
        <v>0.2</v>
      </c>
      <c r="J358">
        <v>1</v>
      </c>
      <c r="K358">
        <f>Source!AC1267</f>
        <v>228</v>
      </c>
      <c r="M358">
        <f>ROUND(K358*I358, 2)</f>
        <v>45.6</v>
      </c>
      <c r="N358">
        <f>Source!AC1267*IF(Source!BC1267&lt;&gt; 0, Source!BC1267, 1)</f>
        <v>228</v>
      </c>
      <c r="O358">
        <f>ROUND(N358*I358, 2)</f>
        <v>45.6</v>
      </c>
      <c r="P358">
        <f>Source!AE1267</f>
        <v>0</v>
      </c>
      <c r="R358">
        <f>ROUND(P358*I358, 2)</f>
        <v>0</v>
      </c>
      <c r="S358">
        <f>Source!AE1267*IF(Source!BS1267&lt;&gt; 0, Source!BS1267, 1)</f>
        <v>0</v>
      </c>
      <c r="T358">
        <f>ROUND(S358*I358, 2)</f>
        <v>0</v>
      </c>
      <c r="U358">
        <f>Source!GF1267</f>
        <v>-362110086</v>
      </c>
      <c r="V358">
        <v>1900422582</v>
      </c>
      <c r="W358">
        <v>-882872068</v>
      </c>
      <c r="X358">
        <v>3</v>
      </c>
    </row>
    <row r="359" spans="1:24">
      <c r="A359">
        <f>Source!A1269</f>
        <v>17</v>
      </c>
      <c r="B359">
        <v>1269</v>
      </c>
      <c r="C359">
        <v>3</v>
      </c>
      <c r="D359">
        <f>Source!BI1269</f>
        <v>2</v>
      </c>
      <c r="E359">
        <f>Source!FS1269</f>
        <v>0</v>
      </c>
      <c r="F359" t="str">
        <f>Source!F1269</f>
        <v>20.1.02.19-0015</v>
      </c>
      <c r="G359" t="str">
        <f>Source!G1269</f>
        <v>Трос стальной</v>
      </c>
      <c r="H359" t="str">
        <f>Source!H1269</f>
        <v>м</v>
      </c>
      <c r="I359">
        <f>Source!I1269</f>
        <v>9.3000000000000007</v>
      </c>
      <c r="J359">
        <v>1</v>
      </c>
      <c r="K359">
        <f>Source!AC1269</f>
        <v>12.03</v>
      </c>
      <c r="M359">
        <f>ROUND(K359*I359, 2)</f>
        <v>111.88</v>
      </c>
      <c r="N359">
        <f>Source!AC1269*IF(Source!BC1269&lt;&gt; 0, Source!BC1269, 1)</f>
        <v>12.03</v>
      </c>
      <c r="O359">
        <f>ROUND(N359*I359, 2)</f>
        <v>111.88</v>
      </c>
      <c r="P359">
        <f>Source!AE1269</f>
        <v>0</v>
      </c>
      <c r="R359">
        <f>ROUND(P359*I359, 2)</f>
        <v>0</v>
      </c>
      <c r="S359">
        <f>Source!AE1269*IF(Source!BS1269&lt;&gt; 0, Source!BS1269, 1)</f>
        <v>0</v>
      </c>
      <c r="T359">
        <f>ROUND(S359*I359, 2)</f>
        <v>0</v>
      </c>
      <c r="U359">
        <f>Source!GF1269</f>
        <v>1404028807</v>
      </c>
      <c r="V359">
        <v>184943754</v>
      </c>
      <c r="W359">
        <v>-240123193</v>
      </c>
      <c r="X359">
        <v>3</v>
      </c>
    </row>
    <row r="360" spans="1:24">
      <c r="A360">
        <v>20</v>
      </c>
      <c r="B360">
        <v>1317</v>
      </c>
      <c r="C360">
        <v>3</v>
      </c>
      <c r="D360">
        <v>0</v>
      </c>
      <c r="E360">
        <f>SmtRes!AV1317</f>
        <v>0</v>
      </c>
      <c r="F360" t="str">
        <f>SmtRes!I1317</f>
        <v>14.4.03.03-0102</v>
      </c>
      <c r="G360" t="str">
        <f>SmtRes!K1317</f>
        <v>Лак БТ-577</v>
      </c>
      <c r="H360" t="str">
        <f>SmtRes!O1317</f>
        <v>т</v>
      </c>
      <c r="I360">
        <f>SmtRes!Y1317*Source!I1273</f>
        <v>1.1340000000000001E-4</v>
      </c>
      <c r="J360">
        <f>SmtRes!AO1317</f>
        <v>1</v>
      </c>
      <c r="K360">
        <f>SmtRes!AE1317</f>
        <v>9550.01</v>
      </c>
      <c r="L360">
        <f>SmtRes!DB1317</f>
        <v>12.03</v>
      </c>
      <c r="M360">
        <f>ROUND(ROUND(L360*Source!I1273, 2)*1, 2)</f>
        <v>1.08</v>
      </c>
      <c r="N360">
        <f>SmtRes!AA1317</f>
        <v>9550.01</v>
      </c>
      <c r="O360">
        <f>ROUND(ROUND(L360*Source!I1273, 2)*SmtRes!DA1317, 2)</f>
        <v>1.08</v>
      </c>
      <c r="P360">
        <f>SmtRes!AG1317</f>
        <v>0</v>
      </c>
      <c r="Q360">
        <f>SmtRes!DC1317</f>
        <v>0</v>
      </c>
      <c r="R360">
        <f>ROUND(ROUND(Q360*Source!I1273, 2)*1, 2)</f>
        <v>0</v>
      </c>
      <c r="S360">
        <f>SmtRes!AC1317</f>
        <v>0</v>
      </c>
      <c r="T360">
        <f>ROUND(ROUND(Q360*Source!I1273, 2)*SmtRes!AK1317, 2)</f>
        <v>0</v>
      </c>
      <c r="U360">
        <f>SmtRes!X1317</f>
        <v>654489916</v>
      </c>
      <c r="V360">
        <v>-919932728</v>
      </c>
      <c r="W360">
        <v>-1445358453</v>
      </c>
      <c r="X360">
        <v>3</v>
      </c>
    </row>
    <row r="361" spans="1:24">
      <c r="A361">
        <v>20</v>
      </c>
      <c r="B361">
        <v>1316</v>
      </c>
      <c r="C361">
        <v>3</v>
      </c>
      <c r="D361">
        <v>0</v>
      </c>
      <c r="E361">
        <f>SmtRes!AV1316</f>
        <v>0</v>
      </c>
      <c r="F361" t="str">
        <f>SmtRes!I1316</f>
        <v>08.3.02.01-0041</v>
      </c>
      <c r="G361" t="str">
        <f>SmtRes!K1316</f>
        <v>Лента стальная упаковочная, мягкая, нормальной точности 0,7х20-50 мм</v>
      </c>
      <c r="H361" t="str">
        <f>SmtRes!O1316</f>
        <v>т</v>
      </c>
      <c r="I361">
        <f>SmtRes!Y1316*Source!I1273</f>
        <v>4.2570000000000004E-3</v>
      </c>
      <c r="J361">
        <f>SmtRes!AO1316</f>
        <v>1</v>
      </c>
      <c r="K361">
        <f>SmtRes!AE1316</f>
        <v>7590</v>
      </c>
      <c r="L361">
        <f>SmtRes!DB1316</f>
        <v>359.01</v>
      </c>
      <c r="M361">
        <f>ROUND(ROUND(L361*Source!I1273, 2)*1, 2)</f>
        <v>32.31</v>
      </c>
      <c r="N361">
        <f>SmtRes!AA1316</f>
        <v>7590</v>
      </c>
      <c r="O361">
        <f>ROUND(ROUND(L361*Source!I1273, 2)*SmtRes!DA1316, 2)</f>
        <v>32.31</v>
      </c>
      <c r="P361">
        <f>SmtRes!AG1316</f>
        <v>0</v>
      </c>
      <c r="Q361">
        <f>SmtRes!DC1316</f>
        <v>0</v>
      </c>
      <c r="R361">
        <f>ROUND(ROUND(Q361*Source!I1273, 2)*1, 2)</f>
        <v>0</v>
      </c>
      <c r="S361">
        <f>SmtRes!AC1316</f>
        <v>0</v>
      </c>
      <c r="T361">
        <f>ROUND(ROUND(Q361*Source!I1273, 2)*SmtRes!AK1316, 2)</f>
        <v>0</v>
      </c>
      <c r="U361">
        <f>SmtRes!X1316</f>
        <v>532254978</v>
      </c>
      <c r="V361">
        <v>303468376</v>
      </c>
      <c r="W361">
        <v>750974966</v>
      </c>
      <c r="X361">
        <v>3</v>
      </c>
    </row>
    <row r="362" spans="1:24">
      <c r="A362">
        <v>20</v>
      </c>
      <c r="B362">
        <v>1315</v>
      </c>
      <c r="C362">
        <v>3</v>
      </c>
      <c r="D362">
        <v>0</v>
      </c>
      <c r="E362">
        <f>SmtRes!AV1315</f>
        <v>0</v>
      </c>
      <c r="F362" t="str">
        <f>SmtRes!I1315</f>
        <v>01.2.03.03-0107</v>
      </c>
      <c r="G362" t="str">
        <f>SmtRes!K1315</f>
        <v>Мастика клеящая морозостойкая битумно-масляная МБ-50</v>
      </c>
      <c r="H362" t="str">
        <f>SmtRes!O1315</f>
        <v>т</v>
      </c>
      <c r="I362">
        <f>SmtRes!Y1315*Source!I1273</f>
        <v>2.6999999999999997E-3</v>
      </c>
      <c r="J362">
        <f>SmtRes!AO1315</f>
        <v>1</v>
      </c>
      <c r="K362">
        <f>SmtRes!AE1315</f>
        <v>3960</v>
      </c>
      <c r="L362">
        <f>SmtRes!DB1315</f>
        <v>118.8</v>
      </c>
      <c r="M362">
        <f>ROUND(ROUND(L362*Source!I1273, 2)*1, 2)</f>
        <v>10.69</v>
      </c>
      <c r="N362">
        <f>SmtRes!AA1315</f>
        <v>3960</v>
      </c>
      <c r="O362">
        <f>ROUND(ROUND(L362*Source!I1273, 2)*SmtRes!DA1315, 2)</f>
        <v>10.69</v>
      </c>
      <c r="P362">
        <f>SmtRes!AG1315</f>
        <v>0</v>
      </c>
      <c r="Q362">
        <f>SmtRes!DC1315</f>
        <v>0</v>
      </c>
      <c r="R362">
        <f>ROUND(ROUND(Q362*Source!I1273, 2)*1, 2)</f>
        <v>0</v>
      </c>
      <c r="S362">
        <f>SmtRes!AC1315</f>
        <v>0</v>
      </c>
      <c r="T362">
        <f>ROUND(ROUND(Q362*Source!I1273, 2)*SmtRes!AK1315, 2)</f>
        <v>0</v>
      </c>
      <c r="U362">
        <f>SmtRes!X1315</f>
        <v>136000979</v>
      </c>
      <c r="V362">
        <v>-2104290413</v>
      </c>
      <c r="W362">
        <v>862612426</v>
      </c>
      <c r="X362">
        <v>3</v>
      </c>
    </row>
    <row r="363" spans="1:24">
      <c r="A363">
        <v>20</v>
      </c>
      <c r="B363">
        <v>1314</v>
      </c>
      <c r="C363">
        <v>3</v>
      </c>
      <c r="D363">
        <v>0</v>
      </c>
      <c r="E363">
        <f>SmtRes!AV1314</f>
        <v>0</v>
      </c>
      <c r="F363" t="str">
        <f>SmtRes!I1314</f>
        <v>01.2.01.02-0031</v>
      </c>
      <c r="G363" t="str">
        <f>SmtRes!K1314</f>
        <v>Битумы нефтяные строительные изоляционные БНИ-IV-3, БНИ- IV, БНИ-V</v>
      </c>
      <c r="H363" t="str">
        <f>SmtRes!O1314</f>
        <v>т</v>
      </c>
      <c r="I363">
        <f>SmtRes!Y1314*Source!I1273</f>
        <v>1.134E-3</v>
      </c>
      <c r="J363">
        <f>SmtRes!AO1314</f>
        <v>1</v>
      </c>
      <c r="K363">
        <f>SmtRes!AE1314</f>
        <v>1412.5</v>
      </c>
      <c r="L363">
        <f>SmtRes!DB1314</f>
        <v>17.8</v>
      </c>
      <c r="M363">
        <f>ROUND(ROUND(L363*Source!I1273, 2)*1, 2)</f>
        <v>1.6</v>
      </c>
      <c r="N363">
        <f>SmtRes!AA1314</f>
        <v>1412.5</v>
      </c>
      <c r="O363">
        <f>ROUND(ROUND(L363*Source!I1273, 2)*SmtRes!DA1314, 2)</f>
        <v>1.6</v>
      </c>
      <c r="P363">
        <f>SmtRes!AG1314</f>
        <v>0</v>
      </c>
      <c r="Q363">
        <f>SmtRes!DC1314</f>
        <v>0</v>
      </c>
      <c r="R363">
        <f>ROUND(ROUND(Q363*Source!I1273, 2)*1, 2)</f>
        <v>0</v>
      </c>
      <c r="S363">
        <f>SmtRes!AC1314</f>
        <v>0</v>
      </c>
      <c r="T363">
        <f>ROUND(ROUND(Q363*Source!I1273, 2)*SmtRes!AK1314, 2)</f>
        <v>0</v>
      </c>
      <c r="U363">
        <f>SmtRes!X1314</f>
        <v>1554699552</v>
      </c>
      <c r="V363">
        <v>-2117539159</v>
      </c>
      <c r="W363">
        <v>2123959128</v>
      </c>
      <c r="X363">
        <v>3</v>
      </c>
    </row>
    <row r="364" spans="1:24">
      <c r="A364">
        <f>Source!A1275</f>
        <v>17</v>
      </c>
      <c r="B364">
        <v>1275</v>
      </c>
      <c r="C364">
        <v>3</v>
      </c>
      <c r="D364">
        <f>Source!BI1275</f>
        <v>1</v>
      </c>
      <c r="E364">
        <f>Source!FS1275</f>
        <v>0</v>
      </c>
      <c r="F364" t="str">
        <f>Source!F1275</f>
        <v>12.2.04.07-0012</v>
      </c>
      <c r="G364" t="str">
        <f>Source!G1275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364" t="str">
        <f>Source!H1275</f>
        <v>м3</v>
      </c>
      <c r="I364">
        <f>Source!I1275</f>
        <v>0.41399999999999998</v>
      </c>
      <c r="J364">
        <v>1</v>
      </c>
      <c r="K364">
        <f>Source!AC1275</f>
        <v>2222.0300000000002</v>
      </c>
      <c r="M364">
        <f>ROUND(K364*I364, 2)</f>
        <v>919.92</v>
      </c>
      <c r="N364">
        <f>Source!AC1275*IF(Source!BC1275&lt;&gt; 0, Source!BC1275, 1)</f>
        <v>2222.0300000000002</v>
      </c>
      <c r="O364">
        <f>ROUND(N364*I364, 2)</f>
        <v>919.92</v>
      </c>
      <c r="P364">
        <f>Source!AE1275</f>
        <v>0</v>
      </c>
      <c r="R364">
        <f>ROUND(P364*I364, 2)</f>
        <v>0</v>
      </c>
      <c r="S364">
        <f>Source!AE1275*IF(Source!BS1275&lt;&gt; 0, Source!BS1275, 1)</f>
        <v>0</v>
      </c>
      <c r="T364">
        <f>ROUND(S364*I364, 2)</f>
        <v>0</v>
      </c>
      <c r="U364">
        <f>Source!GF1275</f>
        <v>2051966677</v>
      </c>
      <c r="V364">
        <v>1568902554</v>
      </c>
      <c r="W364">
        <v>-2111212406</v>
      </c>
      <c r="X364">
        <v>3</v>
      </c>
    </row>
    <row r="365" spans="1:24">
      <c r="A365">
        <v>20</v>
      </c>
      <c r="B365">
        <v>1337</v>
      </c>
      <c r="C365">
        <v>3</v>
      </c>
      <c r="D365">
        <v>0</v>
      </c>
      <c r="E365">
        <f>SmtRes!AV1337</f>
        <v>0</v>
      </c>
      <c r="F365" t="str">
        <f>SmtRes!I1337</f>
        <v>01.7.19.04-0031</v>
      </c>
      <c r="G365" t="str">
        <f>SmtRes!K1337</f>
        <v>Прокладки резиновые (пластина техническая прессованная)</v>
      </c>
      <c r="H365" t="str">
        <f>SmtRes!O1337</f>
        <v>кг</v>
      </c>
      <c r="I365">
        <f>SmtRes!Y1337*Source!I1277</f>
        <v>0.29088000000000003</v>
      </c>
      <c r="J365">
        <f>SmtRes!AO1337</f>
        <v>1</v>
      </c>
      <c r="K365">
        <f>SmtRes!AE1337</f>
        <v>23.09</v>
      </c>
      <c r="L365">
        <f>SmtRes!DB1337</f>
        <v>209.89</v>
      </c>
      <c r="M365">
        <f>ROUND(ROUND(L365*Source!I1277, 2)*1, 2)</f>
        <v>6.72</v>
      </c>
      <c r="N365">
        <f>SmtRes!AA1337</f>
        <v>23.09</v>
      </c>
      <c r="O365">
        <f>ROUND(ROUND(L365*Source!I1277, 2)*SmtRes!DA1337, 2)</f>
        <v>6.72</v>
      </c>
      <c r="P365">
        <f>SmtRes!AG1337</f>
        <v>0</v>
      </c>
      <c r="Q365">
        <f>SmtRes!DC1337</f>
        <v>0</v>
      </c>
      <c r="R365">
        <f>ROUND(ROUND(Q365*Source!I1277, 2)*1, 2)</f>
        <v>0</v>
      </c>
      <c r="S365">
        <f>SmtRes!AC1337</f>
        <v>0</v>
      </c>
      <c r="T365">
        <f>ROUND(ROUND(Q365*Source!I1277, 2)*SmtRes!AK1337, 2)</f>
        <v>0</v>
      </c>
      <c r="U365">
        <f>SmtRes!X1337</f>
        <v>-731615568</v>
      </c>
      <c r="V365">
        <v>650327051</v>
      </c>
      <c r="W365">
        <v>967136855</v>
      </c>
      <c r="X365">
        <v>3</v>
      </c>
    </row>
    <row r="366" spans="1:24">
      <c r="A366">
        <v>20</v>
      </c>
      <c r="B366">
        <v>1336</v>
      </c>
      <c r="C366">
        <v>3</v>
      </c>
      <c r="D366">
        <v>0</v>
      </c>
      <c r="E366">
        <f>SmtRes!AV1336</f>
        <v>0</v>
      </c>
      <c r="F366" t="str">
        <f>SmtRes!I1336</f>
        <v>01.7.15.03-0041</v>
      </c>
      <c r="G366" t="str">
        <f>SmtRes!K1336</f>
        <v>Болты с гайками и шайбами строительные</v>
      </c>
      <c r="H366" t="str">
        <f>SmtRes!O1336</f>
        <v>т</v>
      </c>
      <c r="I366">
        <f>SmtRes!Y1336*Source!I1277</f>
        <v>1.92E-4</v>
      </c>
      <c r="J366">
        <f>SmtRes!AO1336</f>
        <v>1</v>
      </c>
      <c r="K366">
        <f>SmtRes!AE1336</f>
        <v>9040.01</v>
      </c>
      <c r="L366">
        <f>SmtRes!DB1336</f>
        <v>54.24</v>
      </c>
      <c r="M366">
        <f>ROUND(ROUND(L366*Source!I1277, 2)*1, 2)</f>
        <v>1.74</v>
      </c>
      <c r="N366">
        <f>SmtRes!AA1336</f>
        <v>9040.01</v>
      </c>
      <c r="O366">
        <f>ROUND(ROUND(L366*Source!I1277, 2)*SmtRes!DA1336, 2)</f>
        <v>1.74</v>
      </c>
      <c r="P366">
        <f>SmtRes!AG1336</f>
        <v>0</v>
      </c>
      <c r="Q366">
        <f>SmtRes!DC1336</f>
        <v>0</v>
      </c>
      <c r="R366">
        <f>ROUND(ROUND(Q366*Source!I1277, 2)*1, 2)</f>
        <v>0</v>
      </c>
      <c r="S366">
        <f>SmtRes!AC1336</f>
        <v>0</v>
      </c>
      <c r="T366">
        <f>ROUND(ROUND(Q366*Source!I1277, 2)*SmtRes!AK1336, 2)</f>
        <v>0</v>
      </c>
      <c r="U366">
        <f>SmtRes!X1336</f>
        <v>-437906794</v>
      </c>
      <c r="V366">
        <v>703382810</v>
      </c>
      <c r="W366">
        <v>-765046760</v>
      </c>
      <c r="X366">
        <v>3</v>
      </c>
    </row>
    <row r="367" spans="1:24">
      <c r="A367">
        <v>20</v>
      </c>
      <c r="B367">
        <v>1335</v>
      </c>
      <c r="C367">
        <v>3</v>
      </c>
      <c r="D367">
        <v>0</v>
      </c>
      <c r="E367">
        <f>SmtRes!AV1335</f>
        <v>0</v>
      </c>
      <c r="F367" t="str">
        <f>SmtRes!I1335</f>
        <v>01.7.11.07-0045</v>
      </c>
      <c r="G367" t="str">
        <f>SmtRes!K1335</f>
        <v>Электроды диаметром 5 мм Э42А</v>
      </c>
      <c r="H367" t="str">
        <f>SmtRes!O1335</f>
        <v>т</v>
      </c>
      <c r="I367">
        <f>SmtRes!Y1335*Source!I1277</f>
        <v>1.0560000000000001E-5</v>
      </c>
      <c r="J367">
        <f>SmtRes!AO1335</f>
        <v>1</v>
      </c>
      <c r="K367">
        <f>SmtRes!AE1335</f>
        <v>10362</v>
      </c>
      <c r="L367">
        <f>SmtRes!DB1335</f>
        <v>3.42</v>
      </c>
      <c r="M367">
        <f>ROUND(ROUND(L367*Source!I1277, 2)*1, 2)</f>
        <v>0.11</v>
      </c>
      <c r="N367">
        <f>SmtRes!AA1335</f>
        <v>10362</v>
      </c>
      <c r="O367">
        <f>ROUND(ROUND(L367*Source!I1277, 2)*SmtRes!DA1335, 2)</f>
        <v>0.11</v>
      </c>
      <c r="P367">
        <f>SmtRes!AG1335</f>
        <v>0</v>
      </c>
      <c r="Q367">
        <f>SmtRes!DC1335</f>
        <v>0</v>
      </c>
      <c r="R367">
        <f>ROUND(ROUND(Q367*Source!I1277, 2)*1, 2)</f>
        <v>0</v>
      </c>
      <c r="S367">
        <f>SmtRes!AC1335</f>
        <v>0</v>
      </c>
      <c r="T367">
        <f>ROUND(ROUND(Q367*Source!I1277, 2)*SmtRes!AK1335, 2)</f>
        <v>0</v>
      </c>
      <c r="U367">
        <f>SmtRes!X1335</f>
        <v>-1068056325</v>
      </c>
      <c r="V367">
        <v>-2032568227</v>
      </c>
      <c r="W367">
        <v>1948519429</v>
      </c>
      <c r="X367">
        <v>3</v>
      </c>
    </row>
    <row r="368" spans="1:24">
      <c r="A368">
        <v>20</v>
      </c>
      <c r="B368">
        <v>1334</v>
      </c>
      <c r="C368">
        <v>3</v>
      </c>
      <c r="D368">
        <v>0</v>
      </c>
      <c r="E368">
        <f>SmtRes!AV1334</f>
        <v>0</v>
      </c>
      <c r="F368" t="str">
        <f>SmtRes!I1334</f>
        <v>01.7.06.03-0023</v>
      </c>
      <c r="G368" t="str">
        <f>SmtRes!K1334</f>
        <v>Лента полиэтиленовая с липким слоем марка А</v>
      </c>
      <c r="H368" t="str">
        <f>SmtRes!O1334</f>
        <v>кг</v>
      </c>
      <c r="I368">
        <f>SmtRes!Y1334*Source!I1277</f>
        <v>0.25440000000000002</v>
      </c>
      <c r="J368">
        <f>SmtRes!AO1334</f>
        <v>1</v>
      </c>
      <c r="K368">
        <f>SmtRes!AE1334</f>
        <v>39.020000000000003</v>
      </c>
      <c r="L368">
        <f>SmtRes!DB1334</f>
        <v>310.20999999999998</v>
      </c>
      <c r="M368">
        <f>ROUND(ROUND(L368*Source!I1277, 2)*1, 2)</f>
        <v>9.93</v>
      </c>
      <c r="N368">
        <f>SmtRes!AA1334</f>
        <v>39.020000000000003</v>
      </c>
      <c r="O368">
        <f>ROUND(ROUND(L368*Source!I1277, 2)*SmtRes!DA1334, 2)</f>
        <v>9.93</v>
      </c>
      <c r="P368">
        <f>SmtRes!AG1334</f>
        <v>0</v>
      </c>
      <c r="Q368">
        <f>SmtRes!DC1334</f>
        <v>0</v>
      </c>
      <c r="R368">
        <f>ROUND(ROUND(Q368*Source!I1277, 2)*1, 2)</f>
        <v>0</v>
      </c>
      <c r="S368">
        <f>SmtRes!AC1334</f>
        <v>0</v>
      </c>
      <c r="T368">
        <f>ROUND(ROUND(Q368*Source!I1277, 2)*SmtRes!AK1334, 2)</f>
        <v>0</v>
      </c>
      <c r="U368">
        <f>SmtRes!X1334</f>
        <v>1730218770</v>
      </c>
      <c r="V368">
        <v>-908515155</v>
      </c>
      <c r="W368">
        <v>-1891075164</v>
      </c>
      <c r="X368">
        <v>3</v>
      </c>
    </row>
    <row r="369" spans="1:24">
      <c r="A369">
        <f>Source!A1279</f>
        <v>17</v>
      </c>
      <c r="B369">
        <v>1279</v>
      </c>
      <c r="C369">
        <v>3</v>
      </c>
      <c r="D369">
        <f>Source!BI1279</f>
        <v>1</v>
      </c>
      <c r="E369">
        <f>Source!FS1279</f>
        <v>0</v>
      </c>
      <c r="F369" t="str">
        <f>Source!F1279</f>
        <v>19.1.01.03-0053</v>
      </c>
      <c r="G369" t="str">
        <f>Source!G1279</f>
        <v>Воздуховоды из оцинкованной стали с шиной и уголками толщиной 1,0 мм, периметром 3200 мм</v>
      </c>
      <c r="H369" t="str">
        <f>Source!H1279</f>
        <v>м2</v>
      </c>
      <c r="I369">
        <f>Source!I1279</f>
        <v>3.2</v>
      </c>
      <c r="J369">
        <v>1</v>
      </c>
      <c r="K369">
        <f>Source!AC1279</f>
        <v>170.81</v>
      </c>
      <c r="M369">
        <f>ROUND(K369*I369, 2)</f>
        <v>546.59</v>
      </c>
      <c r="N369">
        <f>Source!AC1279*IF(Source!BC1279&lt;&gt; 0, Source!BC1279, 1)</f>
        <v>170.81</v>
      </c>
      <c r="O369">
        <f>ROUND(N369*I369, 2)</f>
        <v>546.59</v>
      </c>
      <c r="P369">
        <f>Source!AE1279</f>
        <v>0</v>
      </c>
      <c r="R369">
        <f>ROUND(P369*I369, 2)</f>
        <v>0</v>
      </c>
      <c r="S369">
        <f>Source!AE1279*IF(Source!BS1279&lt;&gt; 0, Source!BS1279, 1)</f>
        <v>0</v>
      </c>
      <c r="T369">
        <f>ROUND(S369*I369, 2)</f>
        <v>0</v>
      </c>
      <c r="U369">
        <f>Source!GF1279</f>
        <v>1640464788</v>
      </c>
      <c r="V369">
        <v>1684028843</v>
      </c>
      <c r="W369">
        <v>-681473282</v>
      </c>
      <c r="X369">
        <v>3</v>
      </c>
    </row>
    <row r="370" spans="1:24">
      <c r="A370">
        <v>20</v>
      </c>
      <c r="B370">
        <v>1359</v>
      </c>
      <c r="C370">
        <v>3</v>
      </c>
      <c r="D370">
        <v>0</v>
      </c>
      <c r="E370">
        <f>SmtRes!AV1359</f>
        <v>0</v>
      </c>
      <c r="F370" t="str">
        <f>SmtRes!I1359</f>
        <v>01.7.19.04-0031</v>
      </c>
      <c r="G370" t="str">
        <f>SmtRes!K1359</f>
        <v>Прокладки резиновые (пластина техническая прессованная)</v>
      </c>
      <c r="H370" t="str">
        <f>SmtRes!O1359</f>
        <v>кг</v>
      </c>
      <c r="I370">
        <f>SmtRes!Y1359*Source!I1281</f>
        <v>0.28542599999999996</v>
      </c>
      <c r="J370">
        <f>SmtRes!AO1359</f>
        <v>1</v>
      </c>
      <c r="K370">
        <f>SmtRes!AE1359</f>
        <v>23.09</v>
      </c>
      <c r="L370">
        <f>SmtRes!DB1359</f>
        <v>209.89</v>
      </c>
      <c r="M370">
        <f>ROUND(ROUND(L370*Source!I1281, 2)*1, 2)</f>
        <v>6.59</v>
      </c>
      <c r="N370">
        <f>SmtRes!AA1359</f>
        <v>23.09</v>
      </c>
      <c r="O370">
        <f>ROUND(ROUND(L370*Source!I1281, 2)*SmtRes!DA1359, 2)</f>
        <v>6.59</v>
      </c>
      <c r="P370">
        <f>SmtRes!AG1359</f>
        <v>0</v>
      </c>
      <c r="Q370">
        <f>SmtRes!DC1359</f>
        <v>0</v>
      </c>
      <c r="R370">
        <f>ROUND(ROUND(Q370*Source!I1281, 2)*1, 2)</f>
        <v>0</v>
      </c>
      <c r="S370">
        <f>SmtRes!AC1359</f>
        <v>0</v>
      </c>
      <c r="T370">
        <f>ROUND(ROUND(Q370*Source!I1281, 2)*SmtRes!AK1359, 2)</f>
        <v>0</v>
      </c>
      <c r="U370">
        <f>SmtRes!X1359</f>
        <v>-731615568</v>
      </c>
      <c r="V370">
        <v>650327051</v>
      </c>
      <c r="W370">
        <v>967136855</v>
      </c>
      <c r="X370">
        <v>3</v>
      </c>
    </row>
    <row r="371" spans="1:24">
      <c r="A371">
        <v>20</v>
      </c>
      <c r="B371">
        <v>1358</v>
      </c>
      <c r="C371">
        <v>3</v>
      </c>
      <c r="D371">
        <v>0</v>
      </c>
      <c r="E371">
        <f>SmtRes!AV1358</f>
        <v>0</v>
      </c>
      <c r="F371" t="str">
        <f>SmtRes!I1358</f>
        <v>01.7.15.03-0041</v>
      </c>
      <c r="G371" t="str">
        <f>SmtRes!K1358</f>
        <v>Болты с гайками и шайбами строительные</v>
      </c>
      <c r="H371" t="str">
        <f>SmtRes!O1358</f>
        <v>т</v>
      </c>
      <c r="I371">
        <f>SmtRes!Y1358*Source!I1281</f>
        <v>1.884E-4</v>
      </c>
      <c r="J371">
        <f>SmtRes!AO1358</f>
        <v>1</v>
      </c>
      <c r="K371">
        <f>SmtRes!AE1358</f>
        <v>9040.01</v>
      </c>
      <c r="L371">
        <f>SmtRes!DB1358</f>
        <v>54.24</v>
      </c>
      <c r="M371">
        <f>ROUND(ROUND(L371*Source!I1281, 2)*1, 2)</f>
        <v>1.7</v>
      </c>
      <c r="N371">
        <f>SmtRes!AA1358</f>
        <v>9040.01</v>
      </c>
      <c r="O371">
        <f>ROUND(ROUND(L371*Source!I1281, 2)*SmtRes!DA1358, 2)</f>
        <v>1.7</v>
      </c>
      <c r="P371">
        <f>SmtRes!AG1358</f>
        <v>0</v>
      </c>
      <c r="Q371">
        <f>SmtRes!DC1358</f>
        <v>0</v>
      </c>
      <c r="R371">
        <f>ROUND(ROUND(Q371*Source!I1281, 2)*1, 2)</f>
        <v>0</v>
      </c>
      <c r="S371">
        <f>SmtRes!AC1358</f>
        <v>0</v>
      </c>
      <c r="T371">
        <f>ROUND(ROUND(Q371*Source!I1281, 2)*SmtRes!AK1358, 2)</f>
        <v>0</v>
      </c>
      <c r="U371">
        <f>SmtRes!X1358</f>
        <v>-437906794</v>
      </c>
      <c r="V371">
        <v>703382810</v>
      </c>
      <c r="W371">
        <v>-765046760</v>
      </c>
      <c r="X371">
        <v>3</v>
      </c>
    </row>
    <row r="372" spans="1:24">
      <c r="A372">
        <v>20</v>
      </c>
      <c r="B372">
        <v>1357</v>
      </c>
      <c r="C372">
        <v>3</v>
      </c>
      <c r="D372">
        <v>0</v>
      </c>
      <c r="E372">
        <f>SmtRes!AV1357</f>
        <v>0</v>
      </c>
      <c r="F372" t="str">
        <f>SmtRes!I1357</f>
        <v>01.7.11.07-0045</v>
      </c>
      <c r="G372" t="str">
        <f>SmtRes!K1357</f>
        <v>Электроды диаметром 5 мм Э42А</v>
      </c>
      <c r="H372" t="str">
        <f>SmtRes!O1357</f>
        <v>т</v>
      </c>
      <c r="I372">
        <f>SmtRes!Y1357*Source!I1281</f>
        <v>1.0361999999999998E-5</v>
      </c>
      <c r="J372">
        <f>SmtRes!AO1357</f>
        <v>1</v>
      </c>
      <c r="K372">
        <f>SmtRes!AE1357</f>
        <v>10362</v>
      </c>
      <c r="L372">
        <f>SmtRes!DB1357</f>
        <v>3.42</v>
      </c>
      <c r="M372">
        <f>ROUND(ROUND(L372*Source!I1281, 2)*1, 2)</f>
        <v>0.11</v>
      </c>
      <c r="N372">
        <f>SmtRes!AA1357</f>
        <v>10362</v>
      </c>
      <c r="O372">
        <f>ROUND(ROUND(L372*Source!I1281, 2)*SmtRes!DA1357, 2)</f>
        <v>0.11</v>
      </c>
      <c r="P372">
        <f>SmtRes!AG1357</f>
        <v>0</v>
      </c>
      <c r="Q372">
        <f>SmtRes!DC1357</f>
        <v>0</v>
      </c>
      <c r="R372">
        <f>ROUND(ROUND(Q372*Source!I1281, 2)*1, 2)</f>
        <v>0</v>
      </c>
      <c r="S372">
        <f>SmtRes!AC1357</f>
        <v>0</v>
      </c>
      <c r="T372">
        <f>ROUND(ROUND(Q372*Source!I1281, 2)*SmtRes!AK1357, 2)</f>
        <v>0</v>
      </c>
      <c r="U372">
        <f>SmtRes!X1357</f>
        <v>-1068056325</v>
      </c>
      <c r="V372">
        <v>-2032568227</v>
      </c>
      <c r="W372">
        <v>1948519429</v>
      </c>
      <c r="X372">
        <v>3</v>
      </c>
    </row>
    <row r="373" spans="1:24">
      <c r="A373">
        <v>20</v>
      </c>
      <c r="B373">
        <v>1356</v>
      </c>
      <c r="C373">
        <v>3</v>
      </c>
      <c r="D373">
        <v>0</v>
      </c>
      <c r="E373">
        <f>SmtRes!AV1356</f>
        <v>0</v>
      </c>
      <c r="F373" t="str">
        <f>SmtRes!I1356</f>
        <v>01.7.06.03-0023</v>
      </c>
      <c r="G373" t="str">
        <f>SmtRes!K1356</f>
        <v>Лента полиэтиленовая с липким слоем марка А</v>
      </c>
      <c r="H373" t="str">
        <f>SmtRes!O1356</f>
        <v>кг</v>
      </c>
      <c r="I373">
        <f>SmtRes!Y1356*Source!I1281</f>
        <v>0.24962999999999999</v>
      </c>
      <c r="J373">
        <f>SmtRes!AO1356</f>
        <v>1</v>
      </c>
      <c r="K373">
        <f>SmtRes!AE1356</f>
        <v>39.020000000000003</v>
      </c>
      <c r="L373">
        <f>SmtRes!DB1356</f>
        <v>310.20999999999998</v>
      </c>
      <c r="M373">
        <f>ROUND(ROUND(L373*Source!I1281, 2)*1, 2)</f>
        <v>9.74</v>
      </c>
      <c r="N373">
        <f>SmtRes!AA1356</f>
        <v>39.020000000000003</v>
      </c>
      <c r="O373">
        <f>ROUND(ROUND(L373*Source!I1281, 2)*SmtRes!DA1356, 2)</f>
        <v>9.74</v>
      </c>
      <c r="P373">
        <f>SmtRes!AG1356</f>
        <v>0</v>
      </c>
      <c r="Q373">
        <f>SmtRes!DC1356</f>
        <v>0</v>
      </c>
      <c r="R373">
        <f>ROUND(ROUND(Q373*Source!I1281, 2)*1, 2)</f>
        <v>0</v>
      </c>
      <c r="S373">
        <f>SmtRes!AC1356</f>
        <v>0</v>
      </c>
      <c r="T373">
        <f>ROUND(ROUND(Q373*Source!I1281, 2)*SmtRes!AK1356, 2)</f>
        <v>0</v>
      </c>
      <c r="U373">
        <f>SmtRes!X1356</f>
        <v>1730218770</v>
      </c>
      <c r="V373">
        <v>-908515155</v>
      </c>
      <c r="W373">
        <v>-1891075164</v>
      </c>
      <c r="X373">
        <v>3</v>
      </c>
    </row>
    <row r="374" spans="1:24">
      <c r="A374">
        <f>Source!A1283</f>
        <v>17</v>
      </c>
      <c r="B374">
        <v>1283</v>
      </c>
      <c r="C374">
        <v>3</v>
      </c>
      <c r="D374">
        <f>Source!BI1283</f>
        <v>1</v>
      </c>
      <c r="E374">
        <f>Source!FS1283</f>
        <v>0</v>
      </c>
      <c r="F374" t="str">
        <f>Source!F1283</f>
        <v>19.1.01.03-0082</v>
      </c>
      <c r="G374" t="str">
        <f>Source!G1283</f>
        <v>Воздуховоды из оцинкованной стали толщиной 1,0 мм, диаметром до 1000 мм</v>
      </c>
      <c r="H374" t="str">
        <f>Source!H1283</f>
        <v>м2</v>
      </c>
      <c r="I374">
        <f>Source!I1283</f>
        <v>3.14</v>
      </c>
      <c r="J374">
        <v>1</v>
      </c>
      <c r="K374">
        <f>Source!AC1283</f>
        <v>102.06</v>
      </c>
      <c r="M374">
        <f>ROUND(K374*I374, 2)</f>
        <v>320.47000000000003</v>
      </c>
      <c r="N374">
        <f>Source!AC1283*IF(Source!BC1283&lt;&gt; 0, Source!BC1283, 1)</f>
        <v>102.06</v>
      </c>
      <c r="O374">
        <f>ROUND(N374*I374, 2)</f>
        <v>320.47000000000003</v>
      </c>
      <c r="P374">
        <f>Source!AE1283</f>
        <v>0</v>
      </c>
      <c r="R374">
        <f>ROUND(P374*I374, 2)</f>
        <v>0</v>
      </c>
      <c r="S374">
        <f>Source!AE1283*IF(Source!BS1283&lt;&gt; 0, Source!BS1283, 1)</f>
        <v>0</v>
      </c>
      <c r="T374">
        <f>ROUND(S374*I374, 2)</f>
        <v>0</v>
      </c>
      <c r="U374">
        <f>Source!GF1283</f>
        <v>-972005704</v>
      </c>
      <c r="V374">
        <v>610871104</v>
      </c>
      <c r="W374">
        <v>1504305864</v>
      </c>
      <c r="X374">
        <v>3</v>
      </c>
    </row>
    <row r="375" spans="1:24">
      <c r="A375">
        <f>Source!A1322</f>
        <v>4</v>
      </c>
      <c r="B375">
        <v>1322</v>
      </c>
      <c r="G375" t="str">
        <f>Source!G1322</f>
        <v>23.Система ПД4(сетевые элементы)</v>
      </c>
    </row>
    <row r="376" spans="1:24">
      <c r="A376">
        <v>20</v>
      </c>
      <c r="B376">
        <v>1379</v>
      </c>
      <c r="C376">
        <v>3</v>
      </c>
      <c r="D376">
        <v>0</v>
      </c>
      <c r="E376">
        <f>SmtRes!AV1379</f>
        <v>0</v>
      </c>
      <c r="F376" t="str">
        <f>SmtRes!I1379</f>
        <v>23.3.06.04-0008</v>
      </c>
      <c r="G376" t="str">
        <f>SmtRes!K1379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376" t="str">
        <f>SmtRes!O1379</f>
        <v>м</v>
      </c>
      <c r="I376">
        <f>SmtRes!Y1379*Source!I1326</f>
        <v>0.78</v>
      </c>
      <c r="J376">
        <f>SmtRes!AO1379</f>
        <v>1</v>
      </c>
      <c r="K376">
        <f>SmtRes!AE1379</f>
        <v>15.33</v>
      </c>
      <c r="L376">
        <f>SmtRes!DB1379</f>
        <v>5.98</v>
      </c>
      <c r="M376">
        <f>ROUND(ROUND(L376*Source!I1326, 2)*1, 2)</f>
        <v>11.96</v>
      </c>
      <c r="N376">
        <f>SmtRes!AA1379</f>
        <v>15.33</v>
      </c>
      <c r="O376">
        <f>ROUND(ROUND(L376*Source!I1326, 2)*SmtRes!DA1379, 2)</f>
        <v>11.96</v>
      </c>
      <c r="P376">
        <f>SmtRes!AG1379</f>
        <v>0</v>
      </c>
      <c r="Q376">
        <f>SmtRes!DC1379</f>
        <v>0</v>
      </c>
      <c r="R376">
        <f>ROUND(ROUND(Q376*Source!I1326, 2)*1, 2)</f>
        <v>0</v>
      </c>
      <c r="S376">
        <f>SmtRes!AC1379</f>
        <v>0</v>
      </c>
      <c r="T376">
        <f>ROUND(ROUND(Q376*Source!I1326, 2)*SmtRes!AK1379, 2)</f>
        <v>0</v>
      </c>
      <c r="U376">
        <f>SmtRes!X1379</f>
        <v>2069285701</v>
      </c>
      <c r="V376">
        <v>-1778933711</v>
      </c>
      <c r="W376">
        <v>-1876199671</v>
      </c>
      <c r="X376">
        <v>3</v>
      </c>
    </row>
    <row r="377" spans="1:24">
      <c r="A377">
        <v>20</v>
      </c>
      <c r="B377">
        <v>1378</v>
      </c>
      <c r="C377">
        <v>3</v>
      </c>
      <c r="D377">
        <v>0</v>
      </c>
      <c r="E377">
        <f>SmtRes!AV1378</f>
        <v>0</v>
      </c>
      <c r="F377" t="str">
        <f>SmtRes!I1378</f>
        <v>01.7.19.04-0031</v>
      </c>
      <c r="G377" t="str">
        <f>SmtRes!K1378</f>
        <v>Прокладки резиновые (пластина техническая прессованная)</v>
      </c>
      <c r="H377" t="str">
        <f>SmtRes!O1378</f>
        <v>кг</v>
      </c>
      <c r="I377">
        <f>SmtRes!Y1378*Source!I1326</f>
        <v>0.86</v>
      </c>
      <c r="J377">
        <f>SmtRes!AO1378</f>
        <v>1</v>
      </c>
      <c r="K377">
        <f>SmtRes!AE1378</f>
        <v>23.09</v>
      </c>
      <c r="L377">
        <f>SmtRes!DB1378</f>
        <v>9.93</v>
      </c>
      <c r="M377">
        <f>ROUND(ROUND(L377*Source!I1326, 2)*1, 2)</f>
        <v>19.86</v>
      </c>
      <c r="N377">
        <f>SmtRes!AA1378</f>
        <v>23.09</v>
      </c>
      <c r="O377">
        <f>ROUND(ROUND(L377*Source!I1326, 2)*SmtRes!DA1378, 2)</f>
        <v>19.86</v>
      </c>
      <c r="P377">
        <f>SmtRes!AG1378</f>
        <v>0</v>
      </c>
      <c r="Q377">
        <f>SmtRes!DC1378</f>
        <v>0</v>
      </c>
      <c r="R377">
        <f>ROUND(ROUND(Q377*Source!I1326, 2)*1, 2)</f>
        <v>0</v>
      </c>
      <c r="S377">
        <f>SmtRes!AC1378</f>
        <v>0</v>
      </c>
      <c r="T377">
        <f>ROUND(ROUND(Q377*Source!I1326, 2)*SmtRes!AK1378, 2)</f>
        <v>0</v>
      </c>
      <c r="U377">
        <f>SmtRes!X1378</f>
        <v>-731615568</v>
      </c>
      <c r="V377">
        <v>650327051</v>
      </c>
      <c r="W377">
        <v>967136855</v>
      </c>
      <c r="X377">
        <v>3</v>
      </c>
    </row>
    <row r="378" spans="1:24">
      <c r="A378">
        <v>20</v>
      </c>
      <c r="B378">
        <v>1377</v>
      </c>
      <c r="C378">
        <v>3</v>
      </c>
      <c r="D378">
        <v>0</v>
      </c>
      <c r="E378">
        <f>SmtRes!AV1377</f>
        <v>0</v>
      </c>
      <c r="F378" t="str">
        <f>SmtRes!I1377</f>
        <v>01.7.15.03-0041</v>
      </c>
      <c r="G378" t="str">
        <f>SmtRes!K1377</f>
        <v>Болты с гайками и шайбами строительные</v>
      </c>
      <c r="H378" t="str">
        <f>SmtRes!O1377</f>
        <v>т</v>
      </c>
      <c r="I378">
        <f>SmtRes!Y1377*Source!I1326</f>
        <v>1.6000000000000001E-3</v>
      </c>
      <c r="J378">
        <f>SmtRes!AO1377</f>
        <v>1</v>
      </c>
      <c r="K378">
        <f>SmtRes!AE1377</f>
        <v>9040.01</v>
      </c>
      <c r="L378">
        <f>SmtRes!DB1377</f>
        <v>7.23</v>
      </c>
      <c r="M378">
        <f>ROUND(ROUND(L378*Source!I1326, 2)*1, 2)</f>
        <v>14.46</v>
      </c>
      <c r="N378">
        <f>SmtRes!AA1377</f>
        <v>9040.01</v>
      </c>
      <c r="O378">
        <f>ROUND(ROUND(L378*Source!I1326, 2)*SmtRes!DA1377, 2)</f>
        <v>14.46</v>
      </c>
      <c r="P378">
        <f>SmtRes!AG1377</f>
        <v>0</v>
      </c>
      <c r="Q378">
        <f>SmtRes!DC1377</f>
        <v>0</v>
      </c>
      <c r="R378">
        <f>ROUND(ROUND(Q378*Source!I1326, 2)*1, 2)</f>
        <v>0</v>
      </c>
      <c r="S378">
        <f>SmtRes!AC1377</f>
        <v>0</v>
      </c>
      <c r="T378">
        <f>ROUND(ROUND(Q378*Source!I1326, 2)*SmtRes!AK1377, 2)</f>
        <v>0</v>
      </c>
      <c r="U378">
        <f>SmtRes!X1377</f>
        <v>-437906794</v>
      </c>
      <c r="V378">
        <v>703382810</v>
      </c>
      <c r="W378">
        <v>-765046760</v>
      </c>
      <c r="X378">
        <v>3</v>
      </c>
    </row>
    <row r="379" spans="1:24">
      <c r="A379">
        <v>20</v>
      </c>
      <c r="B379">
        <v>1376</v>
      </c>
      <c r="C379">
        <v>3</v>
      </c>
      <c r="D379">
        <v>0</v>
      </c>
      <c r="E379">
        <f>SmtRes!AV1376</f>
        <v>0</v>
      </c>
      <c r="F379" t="str">
        <f>SmtRes!I1376</f>
        <v>01.1.01.09-0026</v>
      </c>
      <c r="G379" t="str">
        <f>SmtRes!K1376</f>
        <v>Шнур асбестовый общего назначения марки ШАОН диаметром 8-10 мм</v>
      </c>
      <c r="H379" t="str">
        <f>SmtRes!O1376</f>
        <v>т</v>
      </c>
      <c r="I379">
        <f>SmtRes!Y1376*Source!I1326</f>
        <v>5.9999999999999995E-4</v>
      </c>
      <c r="J379">
        <f>SmtRes!AO1376</f>
        <v>1</v>
      </c>
      <c r="K379">
        <f>SmtRes!AE1376</f>
        <v>26499</v>
      </c>
      <c r="L379">
        <f>SmtRes!DB1376</f>
        <v>7.95</v>
      </c>
      <c r="M379">
        <f>ROUND(ROUND(L379*Source!I1326, 2)*1, 2)</f>
        <v>15.9</v>
      </c>
      <c r="N379">
        <f>SmtRes!AA1376</f>
        <v>26499</v>
      </c>
      <c r="O379">
        <f>ROUND(ROUND(L379*Source!I1326, 2)*SmtRes!DA1376, 2)</f>
        <v>15.9</v>
      </c>
      <c r="P379">
        <f>SmtRes!AG1376</f>
        <v>0</v>
      </c>
      <c r="Q379">
        <f>SmtRes!DC1376</f>
        <v>0</v>
      </c>
      <c r="R379">
        <f>ROUND(ROUND(Q379*Source!I1326, 2)*1, 2)</f>
        <v>0</v>
      </c>
      <c r="S379">
        <f>SmtRes!AC1376</f>
        <v>0</v>
      </c>
      <c r="T379">
        <f>ROUND(ROUND(Q379*Source!I1326, 2)*SmtRes!AK1376, 2)</f>
        <v>0</v>
      </c>
      <c r="U379">
        <f>SmtRes!X1376</f>
        <v>731670393</v>
      </c>
      <c r="V379">
        <v>-1388823807</v>
      </c>
      <c r="W379">
        <v>732171730</v>
      </c>
      <c r="X379">
        <v>3</v>
      </c>
    </row>
    <row r="380" spans="1:24">
      <c r="A380">
        <f>Source!A1328</f>
        <v>17</v>
      </c>
      <c r="B380">
        <v>1328</v>
      </c>
      <c r="C380">
        <v>3</v>
      </c>
      <c r="D380">
        <f>Source!BI1328</f>
        <v>1</v>
      </c>
      <c r="E380">
        <f>Source!FS1328</f>
        <v>0</v>
      </c>
      <c r="F380" t="str">
        <f>Source!F1328</f>
        <v>08.1.03.04-0001</v>
      </c>
      <c r="G380" t="str">
        <f>Source!G1328</f>
        <v>Блочки</v>
      </c>
      <c r="H380" t="str">
        <f>Source!H1328</f>
        <v>10 шт.</v>
      </c>
      <c r="I380">
        <f>Source!I1328</f>
        <v>0.4</v>
      </c>
      <c r="J380">
        <v>1</v>
      </c>
      <c r="K380">
        <f>Source!AC1328</f>
        <v>228</v>
      </c>
      <c r="M380">
        <f>ROUND(K380*I380, 2)</f>
        <v>91.2</v>
      </c>
      <c r="N380">
        <f>Source!AC1328*IF(Source!BC1328&lt;&gt; 0, Source!BC1328, 1)</f>
        <v>228</v>
      </c>
      <c r="O380">
        <f>ROUND(N380*I380, 2)</f>
        <v>91.2</v>
      </c>
      <c r="P380">
        <f>Source!AE1328</f>
        <v>0</v>
      </c>
      <c r="R380">
        <f>ROUND(P380*I380, 2)</f>
        <v>0</v>
      </c>
      <c r="S380">
        <f>Source!AE1328*IF(Source!BS1328&lt;&gt; 0, Source!BS1328, 1)</f>
        <v>0</v>
      </c>
      <c r="T380">
        <f>ROUND(S380*I380, 2)</f>
        <v>0</v>
      </c>
      <c r="U380">
        <f>Source!GF1328</f>
        <v>-362110086</v>
      </c>
      <c r="V380">
        <v>1900422582</v>
      </c>
      <c r="W380">
        <v>-882872068</v>
      </c>
      <c r="X380">
        <v>3</v>
      </c>
    </row>
    <row r="381" spans="1:24">
      <c r="A381">
        <f>Source!A1330</f>
        <v>17</v>
      </c>
      <c r="B381">
        <v>1330</v>
      </c>
      <c r="C381">
        <v>3</v>
      </c>
      <c r="D381">
        <f>Source!BI1330</f>
        <v>2</v>
      </c>
      <c r="E381">
        <f>Source!FS1330</f>
        <v>0</v>
      </c>
      <c r="F381" t="str">
        <f>Source!F1330</f>
        <v>20.1.02.19-0015</v>
      </c>
      <c r="G381" t="str">
        <f>Source!G1330</f>
        <v>Трос стальной</v>
      </c>
      <c r="H381" t="str">
        <f>Source!H1330</f>
        <v>м</v>
      </c>
      <c r="I381">
        <f>Source!I1330</f>
        <v>18.600000000000001</v>
      </c>
      <c r="J381">
        <v>1</v>
      </c>
      <c r="K381">
        <f>Source!AC1330</f>
        <v>12.03</v>
      </c>
      <c r="M381">
        <f>ROUND(K381*I381, 2)</f>
        <v>223.76</v>
      </c>
      <c r="N381">
        <f>Source!AC1330*IF(Source!BC1330&lt;&gt; 0, Source!BC1330, 1)</f>
        <v>12.03</v>
      </c>
      <c r="O381">
        <f>ROUND(N381*I381, 2)</f>
        <v>223.76</v>
      </c>
      <c r="P381">
        <f>Source!AE1330</f>
        <v>0</v>
      </c>
      <c r="R381">
        <f>ROUND(P381*I381, 2)</f>
        <v>0</v>
      </c>
      <c r="S381">
        <f>Source!AE1330*IF(Source!BS1330&lt;&gt; 0, Source!BS1330, 1)</f>
        <v>0</v>
      </c>
      <c r="T381">
        <f>ROUND(S381*I381, 2)</f>
        <v>0</v>
      </c>
      <c r="U381">
        <f>Source!GF1330</f>
        <v>1404028807</v>
      </c>
      <c r="V381">
        <v>184943754</v>
      </c>
      <c r="W381">
        <v>-240123193</v>
      </c>
      <c r="X381">
        <v>3</v>
      </c>
    </row>
    <row r="382" spans="1:24">
      <c r="A382">
        <v>20</v>
      </c>
      <c r="B382">
        <v>1397</v>
      </c>
      <c r="C382">
        <v>3</v>
      </c>
      <c r="D382">
        <v>0</v>
      </c>
      <c r="E382">
        <f>SmtRes!AV1397</f>
        <v>0</v>
      </c>
      <c r="F382" t="str">
        <f>SmtRes!I1397</f>
        <v>14.4.03.03-0102</v>
      </c>
      <c r="G382" t="str">
        <f>SmtRes!K1397</f>
        <v>Лак БТ-577</v>
      </c>
      <c r="H382" t="str">
        <f>SmtRes!O1397</f>
        <v>т</v>
      </c>
      <c r="I382">
        <f>SmtRes!Y1397*Source!I1334</f>
        <v>3.5280000000000006E-4</v>
      </c>
      <c r="J382">
        <f>SmtRes!AO1397</f>
        <v>1</v>
      </c>
      <c r="K382">
        <f>SmtRes!AE1397</f>
        <v>9550.01</v>
      </c>
      <c r="L382">
        <f>SmtRes!DB1397</f>
        <v>12.03</v>
      </c>
      <c r="M382">
        <f>ROUND(ROUND(L382*Source!I1334, 2)*1, 2)</f>
        <v>3.37</v>
      </c>
      <c r="N382">
        <f>SmtRes!AA1397</f>
        <v>9550.01</v>
      </c>
      <c r="O382">
        <f>ROUND(ROUND(L382*Source!I1334, 2)*SmtRes!DA1397, 2)</f>
        <v>3.37</v>
      </c>
      <c r="P382">
        <f>SmtRes!AG1397</f>
        <v>0</v>
      </c>
      <c r="Q382">
        <f>SmtRes!DC1397</f>
        <v>0</v>
      </c>
      <c r="R382">
        <f>ROUND(ROUND(Q382*Source!I1334, 2)*1, 2)</f>
        <v>0</v>
      </c>
      <c r="S382">
        <f>SmtRes!AC1397</f>
        <v>0</v>
      </c>
      <c r="T382">
        <f>ROUND(ROUND(Q382*Source!I1334, 2)*SmtRes!AK1397, 2)</f>
        <v>0</v>
      </c>
      <c r="U382">
        <f>SmtRes!X1397</f>
        <v>654489916</v>
      </c>
      <c r="V382">
        <v>-919932728</v>
      </c>
      <c r="W382">
        <v>-1445358453</v>
      </c>
      <c r="X382">
        <v>3</v>
      </c>
    </row>
    <row r="383" spans="1:24">
      <c r="A383">
        <v>20</v>
      </c>
      <c r="B383">
        <v>1396</v>
      </c>
      <c r="C383">
        <v>3</v>
      </c>
      <c r="D383">
        <v>0</v>
      </c>
      <c r="E383">
        <f>SmtRes!AV1396</f>
        <v>0</v>
      </c>
      <c r="F383" t="str">
        <f>SmtRes!I1396</f>
        <v>08.3.02.01-0041</v>
      </c>
      <c r="G383" t="str">
        <f>SmtRes!K1396</f>
        <v>Лента стальная упаковочная, мягкая, нормальной точности 0,7х20-50 мм</v>
      </c>
      <c r="H383" t="str">
        <f>SmtRes!O1396</f>
        <v>т</v>
      </c>
      <c r="I383">
        <f>SmtRes!Y1396*Source!I1334</f>
        <v>1.3244000000000002E-2</v>
      </c>
      <c r="J383">
        <f>SmtRes!AO1396</f>
        <v>1</v>
      </c>
      <c r="K383">
        <f>SmtRes!AE1396</f>
        <v>7590</v>
      </c>
      <c r="L383">
        <f>SmtRes!DB1396</f>
        <v>359.01</v>
      </c>
      <c r="M383">
        <f>ROUND(ROUND(L383*Source!I1334, 2)*1, 2)</f>
        <v>100.52</v>
      </c>
      <c r="N383">
        <f>SmtRes!AA1396</f>
        <v>7590</v>
      </c>
      <c r="O383">
        <f>ROUND(ROUND(L383*Source!I1334, 2)*SmtRes!DA1396, 2)</f>
        <v>100.52</v>
      </c>
      <c r="P383">
        <f>SmtRes!AG1396</f>
        <v>0</v>
      </c>
      <c r="Q383">
        <f>SmtRes!DC1396</f>
        <v>0</v>
      </c>
      <c r="R383">
        <f>ROUND(ROUND(Q383*Source!I1334, 2)*1, 2)</f>
        <v>0</v>
      </c>
      <c r="S383">
        <f>SmtRes!AC1396</f>
        <v>0</v>
      </c>
      <c r="T383">
        <f>ROUND(ROUND(Q383*Source!I1334, 2)*SmtRes!AK1396, 2)</f>
        <v>0</v>
      </c>
      <c r="U383">
        <f>SmtRes!X1396</f>
        <v>532254978</v>
      </c>
      <c r="V383">
        <v>303468376</v>
      </c>
      <c r="W383">
        <v>750974966</v>
      </c>
      <c r="X383">
        <v>3</v>
      </c>
    </row>
    <row r="384" spans="1:24">
      <c r="A384">
        <v>20</v>
      </c>
      <c r="B384">
        <v>1395</v>
      </c>
      <c r="C384">
        <v>3</v>
      </c>
      <c r="D384">
        <v>0</v>
      </c>
      <c r="E384">
        <f>SmtRes!AV1395</f>
        <v>0</v>
      </c>
      <c r="F384" t="str">
        <f>SmtRes!I1395</f>
        <v>01.2.03.03-0107</v>
      </c>
      <c r="G384" t="str">
        <f>SmtRes!K1395</f>
        <v>Мастика клеящая морозостойкая битумно-масляная МБ-50</v>
      </c>
      <c r="H384" t="str">
        <f>SmtRes!O1395</f>
        <v>т</v>
      </c>
      <c r="I384">
        <f>SmtRes!Y1395*Source!I1334</f>
        <v>8.4000000000000012E-3</v>
      </c>
      <c r="J384">
        <f>SmtRes!AO1395</f>
        <v>1</v>
      </c>
      <c r="K384">
        <f>SmtRes!AE1395</f>
        <v>3960</v>
      </c>
      <c r="L384">
        <f>SmtRes!DB1395</f>
        <v>118.8</v>
      </c>
      <c r="M384">
        <f>ROUND(ROUND(L384*Source!I1334, 2)*1, 2)</f>
        <v>33.26</v>
      </c>
      <c r="N384">
        <f>SmtRes!AA1395</f>
        <v>3960</v>
      </c>
      <c r="O384">
        <f>ROUND(ROUND(L384*Source!I1334, 2)*SmtRes!DA1395, 2)</f>
        <v>33.26</v>
      </c>
      <c r="P384">
        <f>SmtRes!AG1395</f>
        <v>0</v>
      </c>
      <c r="Q384">
        <f>SmtRes!DC1395</f>
        <v>0</v>
      </c>
      <c r="R384">
        <f>ROUND(ROUND(Q384*Source!I1334, 2)*1, 2)</f>
        <v>0</v>
      </c>
      <c r="S384">
        <f>SmtRes!AC1395</f>
        <v>0</v>
      </c>
      <c r="T384">
        <f>ROUND(ROUND(Q384*Source!I1334, 2)*SmtRes!AK1395, 2)</f>
        <v>0</v>
      </c>
      <c r="U384">
        <f>SmtRes!X1395</f>
        <v>136000979</v>
      </c>
      <c r="V384">
        <v>-2104290413</v>
      </c>
      <c r="W384">
        <v>862612426</v>
      </c>
      <c r="X384">
        <v>3</v>
      </c>
    </row>
    <row r="385" spans="1:24">
      <c r="A385">
        <v>20</v>
      </c>
      <c r="B385">
        <v>1394</v>
      </c>
      <c r="C385">
        <v>3</v>
      </c>
      <c r="D385">
        <v>0</v>
      </c>
      <c r="E385">
        <f>SmtRes!AV1394</f>
        <v>0</v>
      </c>
      <c r="F385" t="str">
        <f>SmtRes!I1394</f>
        <v>01.2.01.02-0031</v>
      </c>
      <c r="G385" t="str">
        <f>SmtRes!K1394</f>
        <v>Битумы нефтяные строительные изоляционные БНИ-IV-3, БНИ- IV, БНИ-V</v>
      </c>
      <c r="H385" t="str">
        <f>SmtRes!O1394</f>
        <v>т</v>
      </c>
      <c r="I385">
        <f>SmtRes!Y1394*Source!I1334</f>
        <v>3.5280000000000003E-3</v>
      </c>
      <c r="J385">
        <f>SmtRes!AO1394</f>
        <v>1</v>
      </c>
      <c r="K385">
        <f>SmtRes!AE1394</f>
        <v>1412.5</v>
      </c>
      <c r="L385">
        <f>SmtRes!DB1394</f>
        <v>17.8</v>
      </c>
      <c r="M385">
        <f>ROUND(ROUND(L385*Source!I1334, 2)*1, 2)</f>
        <v>4.9800000000000004</v>
      </c>
      <c r="N385">
        <f>SmtRes!AA1394</f>
        <v>1412.5</v>
      </c>
      <c r="O385">
        <f>ROUND(ROUND(L385*Source!I1334, 2)*SmtRes!DA1394, 2)</f>
        <v>4.9800000000000004</v>
      </c>
      <c r="P385">
        <f>SmtRes!AG1394</f>
        <v>0</v>
      </c>
      <c r="Q385">
        <f>SmtRes!DC1394</f>
        <v>0</v>
      </c>
      <c r="R385">
        <f>ROUND(ROUND(Q385*Source!I1334, 2)*1, 2)</f>
        <v>0</v>
      </c>
      <c r="S385">
        <f>SmtRes!AC1394</f>
        <v>0</v>
      </c>
      <c r="T385">
        <f>ROUND(ROUND(Q385*Source!I1334, 2)*SmtRes!AK1394, 2)</f>
        <v>0</v>
      </c>
      <c r="U385">
        <f>SmtRes!X1394</f>
        <v>1554699552</v>
      </c>
      <c r="V385">
        <v>-2117539159</v>
      </c>
      <c r="W385">
        <v>2123959128</v>
      </c>
      <c r="X385">
        <v>3</v>
      </c>
    </row>
    <row r="386" spans="1:24">
      <c r="A386">
        <f>Source!A1336</f>
        <v>17</v>
      </c>
      <c r="B386">
        <v>1336</v>
      </c>
      <c r="C386">
        <v>3</v>
      </c>
      <c r="D386">
        <f>Source!BI1336</f>
        <v>1</v>
      </c>
      <c r="E386">
        <f>Source!FS1336</f>
        <v>0</v>
      </c>
      <c r="F386" t="str">
        <f>Source!F1336</f>
        <v>12.2.04.07-0012</v>
      </c>
      <c r="G386" t="str">
        <f>Source!G1336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386" t="str">
        <f>Source!H1336</f>
        <v>м3</v>
      </c>
      <c r="I386">
        <f>Source!I1336</f>
        <v>1.288</v>
      </c>
      <c r="J386">
        <v>1</v>
      </c>
      <c r="K386">
        <f>Source!AC1336</f>
        <v>2222.0300000000002</v>
      </c>
      <c r="M386">
        <f>ROUND(K386*I386, 2)</f>
        <v>2861.97</v>
      </c>
      <c r="N386">
        <f>Source!AC1336*IF(Source!BC1336&lt;&gt; 0, Source!BC1336, 1)</f>
        <v>2222.0300000000002</v>
      </c>
      <c r="O386">
        <f>ROUND(N386*I386, 2)</f>
        <v>2861.97</v>
      </c>
      <c r="P386">
        <f>Source!AE1336</f>
        <v>0</v>
      </c>
      <c r="R386">
        <f>ROUND(P386*I386, 2)</f>
        <v>0</v>
      </c>
      <c r="S386">
        <f>Source!AE1336*IF(Source!BS1336&lt;&gt; 0, Source!BS1336, 1)</f>
        <v>0</v>
      </c>
      <c r="T386">
        <f>ROUND(S386*I386, 2)</f>
        <v>0</v>
      </c>
      <c r="U386">
        <f>Source!GF1336</f>
        <v>2051966677</v>
      </c>
      <c r="V386">
        <v>1568902554</v>
      </c>
      <c r="W386">
        <v>-2111212406</v>
      </c>
      <c r="X386">
        <v>3</v>
      </c>
    </row>
    <row r="387" spans="1:24">
      <c r="A387">
        <v>20</v>
      </c>
      <c r="B387">
        <v>1417</v>
      </c>
      <c r="C387">
        <v>3</v>
      </c>
      <c r="D387">
        <v>0</v>
      </c>
      <c r="E387">
        <f>SmtRes!AV1417</f>
        <v>0</v>
      </c>
      <c r="F387" t="str">
        <f>SmtRes!I1417</f>
        <v>01.7.19.04-0031</v>
      </c>
      <c r="G387" t="str">
        <f>SmtRes!K1417</f>
        <v>Прокладки резиновые (пластина техническая прессованная)</v>
      </c>
      <c r="H387" t="str">
        <f>SmtRes!O1417</f>
        <v>кг</v>
      </c>
      <c r="I387">
        <f>SmtRes!Y1417*Source!I1338</f>
        <v>1.9820000000000002</v>
      </c>
      <c r="J387">
        <f>SmtRes!AO1417</f>
        <v>1</v>
      </c>
      <c r="K387">
        <f>SmtRes!AE1417</f>
        <v>23.09</v>
      </c>
      <c r="L387">
        <f>SmtRes!DB1417</f>
        <v>228.82</v>
      </c>
      <c r="M387">
        <f>ROUND(ROUND(L387*Source!I1338, 2)*1, 2)</f>
        <v>45.76</v>
      </c>
      <c r="N387">
        <f>SmtRes!AA1417</f>
        <v>23.09</v>
      </c>
      <c r="O387">
        <f>ROUND(ROUND(L387*Source!I1338, 2)*SmtRes!DA1417, 2)</f>
        <v>45.76</v>
      </c>
      <c r="P387">
        <f>SmtRes!AG1417</f>
        <v>0</v>
      </c>
      <c r="Q387">
        <f>SmtRes!DC1417</f>
        <v>0</v>
      </c>
      <c r="R387">
        <f>ROUND(ROUND(Q387*Source!I1338, 2)*1, 2)</f>
        <v>0</v>
      </c>
      <c r="S387">
        <f>SmtRes!AC1417</f>
        <v>0</v>
      </c>
      <c r="T387">
        <f>ROUND(ROUND(Q387*Source!I1338, 2)*SmtRes!AK1417, 2)</f>
        <v>0</v>
      </c>
      <c r="U387">
        <f>SmtRes!X1417</f>
        <v>-731615568</v>
      </c>
      <c r="V387">
        <v>650327051</v>
      </c>
      <c r="W387">
        <v>967136855</v>
      </c>
      <c r="X387">
        <v>3</v>
      </c>
    </row>
    <row r="388" spans="1:24">
      <c r="A388">
        <v>20</v>
      </c>
      <c r="B388">
        <v>1416</v>
      </c>
      <c r="C388">
        <v>3</v>
      </c>
      <c r="D388">
        <v>0</v>
      </c>
      <c r="E388">
        <f>SmtRes!AV1416</f>
        <v>0</v>
      </c>
      <c r="F388" t="str">
        <f>SmtRes!I1416</f>
        <v>01.7.15.03-0041</v>
      </c>
      <c r="G388" t="str">
        <f>SmtRes!K1416</f>
        <v>Болты с гайками и шайбами строительные</v>
      </c>
      <c r="H388" t="str">
        <f>SmtRes!O1416</f>
        <v>т</v>
      </c>
      <c r="I388">
        <f>SmtRes!Y1416*Source!I1338</f>
        <v>1.6000000000000001E-3</v>
      </c>
      <c r="J388">
        <f>SmtRes!AO1416</f>
        <v>1</v>
      </c>
      <c r="K388">
        <f>SmtRes!AE1416</f>
        <v>9040.01</v>
      </c>
      <c r="L388">
        <f>SmtRes!DB1416</f>
        <v>72.319999999999993</v>
      </c>
      <c r="M388">
        <f>ROUND(ROUND(L388*Source!I1338, 2)*1, 2)</f>
        <v>14.46</v>
      </c>
      <c r="N388">
        <f>SmtRes!AA1416</f>
        <v>9040.01</v>
      </c>
      <c r="O388">
        <f>ROUND(ROUND(L388*Source!I1338, 2)*SmtRes!DA1416, 2)</f>
        <v>14.46</v>
      </c>
      <c r="P388">
        <f>SmtRes!AG1416</f>
        <v>0</v>
      </c>
      <c r="Q388">
        <f>SmtRes!DC1416</f>
        <v>0</v>
      </c>
      <c r="R388">
        <f>ROUND(ROUND(Q388*Source!I1338, 2)*1, 2)</f>
        <v>0</v>
      </c>
      <c r="S388">
        <f>SmtRes!AC1416</f>
        <v>0</v>
      </c>
      <c r="T388">
        <f>ROUND(ROUND(Q388*Source!I1338, 2)*SmtRes!AK1416, 2)</f>
        <v>0</v>
      </c>
      <c r="U388">
        <f>SmtRes!X1416</f>
        <v>-437906794</v>
      </c>
      <c r="V388">
        <v>703382810</v>
      </c>
      <c r="W388">
        <v>-765046760</v>
      </c>
      <c r="X388">
        <v>3</v>
      </c>
    </row>
    <row r="389" spans="1:24">
      <c r="A389">
        <v>20</v>
      </c>
      <c r="B389">
        <v>1415</v>
      </c>
      <c r="C389">
        <v>3</v>
      </c>
      <c r="D389">
        <v>0</v>
      </c>
      <c r="E389">
        <f>SmtRes!AV1415</f>
        <v>0</v>
      </c>
      <c r="F389" t="str">
        <f>SmtRes!I1415</f>
        <v>01.7.11.07-0045</v>
      </c>
      <c r="G389" t="str">
        <f>SmtRes!K1415</f>
        <v>Электроды диаметром 5 мм Э42А</v>
      </c>
      <c r="H389" t="str">
        <f>SmtRes!O1415</f>
        <v>т</v>
      </c>
      <c r="I389">
        <f>SmtRes!Y1415*Source!I1338</f>
        <v>6.6000000000000005E-5</v>
      </c>
      <c r="J389">
        <f>SmtRes!AO1415</f>
        <v>1</v>
      </c>
      <c r="K389">
        <f>SmtRes!AE1415</f>
        <v>10362</v>
      </c>
      <c r="L389">
        <f>SmtRes!DB1415</f>
        <v>3.42</v>
      </c>
      <c r="M389">
        <f>ROUND(ROUND(L389*Source!I1338, 2)*1, 2)</f>
        <v>0.68</v>
      </c>
      <c r="N389">
        <f>SmtRes!AA1415</f>
        <v>10362</v>
      </c>
      <c r="O389">
        <f>ROUND(ROUND(L389*Source!I1338, 2)*SmtRes!DA1415, 2)</f>
        <v>0.68</v>
      </c>
      <c r="P389">
        <f>SmtRes!AG1415</f>
        <v>0</v>
      </c>
      <c r="Q389">
        <f>SmtRes!DC1415</f>
        <v>0</v>
      </c>
      <c r="R389">
        <f>ROUND(ROUND(Q389*Source!I1338, 2)*1, 2)</f>
        <v>0</v>
      </c>
      <c r="S389">
        <f>SmtRes!AC1415</f>
        <v>0</v>
      </c>
      <c r="T389">
        <f>ROUND(ROUND(Q389*Source!I1338, 2)*SmtRes!AK1415, 2)</f>
        <v>0</v>
      </c>
      <c r="U389">
        <f>SmtRes!X1415</f>
        <v>-1068056325</v>
      </c>
      <c r="V389">
        <v>-2032568227</v>
      </c>
      <c r="W389">
        <v>1948519429</v>
      </c>
      <c r="X389">
        <v>3</v>
      </c>
    </row>
    <row r="390" spans="1:24">
      <c r="A390">
        <v>20</v>
      </c>
      <c r="B390">
        <v>1414</v>
      </c>
      <c r="C390">
        <v>3</v>
      </c>
      <c r="D390">
        <v>0</v>
      </c>
      <c r="E390">
        <f>SmtRes!AV1414</f>
        <v>0</v>
      </c>
      <c r="F390" t="str">
        <f>SmtRes!I1414</f>
        <v>01.7.06.03-0023</v>
      </c>
      <c r="G390" t="str">
        <f>SmtRes!K1414</f>
        <v>Лента полиэтиленовая с липким слоем марка А</v>
      </c>
      <c r="H390" t="str">
        <f>SmtRes!O1414</f>
        <v>кг</v>
      </c>
      <c r="I390">
        <f>SmtRes!Y1414*Source!I1338</f>
        <v>1.4160000000000001</v>
      </c>
      <c r="J390">
        <f>SmtRes!AO1414</f>
        <v>1</v>
      </c>
      <c r="K390">
        <f>SmtRes!AE1414</f>
        <v>39.020000000000003</v>
      </c>
      <c r="L390">
        <f>SmtRes!DB1414</f>
        <v>276.26</v>
      </c>
      <c r="M390">
        <f>ROUND(ROUND(L390*Source!I1338, 2)*1, 2)</f>
        <v>55.25</v>
      </c>
      <c r="N390">
        <f>SmtRes!AA1414</f>
        <v>39.020000000000003</v>
      </c>
      <c r="O390">
        <f>ROUND(ROUND(L390*Source!I1338, 2)*SmtRes!DA1414, 2)</f>
        <v>55.25</v>
      </c>
      <c r="P390">
        <f>SmtRes!AG1414</f>
        <v>0</v>
      </c>
      <c r="Q390">
        <f>SmtRes!DC1414</f>
        <v>0</v>
      </c>
      <c r="R390">
        <f>ROUND(ROUND(Q390*Source!I1338, 2)*1, 2)</f>
        <v>0</v>
      </c>
      <c r="S390">
        <f>SmtRes!AC1414</f>
        <v>0</v>
      </c>
      <c r="T390">
        <f>ROUND(ROUND(Q390*Source!I1338, 2)*SmtRes!AK1414, 2)</f>
        <v>0</v>
      </c>
      <c r="U390">
        <f>SmtRes!X1414</f>
        <v>1730218770</v>
      </c>
      <c r="V390">
        <v>-908515155</v>
      </c>
      <c r="W390">
        <v>-1891075164</v>
      </c>
      <c r="X390">
        <v>3</v>
      </c>
    </row>
    <row r="391" spans="1:24">
      <c r="A391">
        <f>Source!A1340</f>
        <v>17</v>
      </c>
      <c r="B391">
        <v>1340</v>
      </c>
      <c r="C391">
        <v>3</v>
      </c>
      <c r="D391">
        <f>Source!BI1340</f>
        <v>1</v>
      </c>
      <c r="E391">
        <f>Source!FS1340</f>
        <v>0</v>
      </c>
      <c r="F391" t="str">
        <f>Source!F1340</f>
        <v>19.1.01.03-0052</v>
      </c>
      <c r="G391" t="str">
        <f>Source!G1340</f>
        <v>Воздуховоды из оцинкованной стали с шиной и уголками толщиной 1,0 мм, периметром 3000 мм</v>
      </c>
      <c r="H391" t="str">
        <f>Source!H1340</f>
        <v>м2</v>
      </c>
      <c r="I391">
        <f>Source!I1340</f>
        <v>20</v>
      </c>
      <c r="J391">
        <v>1</v>
      </c>
      <c r="K391">
        <f>Source!AC1340</f>
        <v>171.25</v>
      </c>
      <c r="M391">
        <f>ROUND(K391*I391, 2)</f>
        <v>3425</v>
      </c>
      <c r="N391">
        <f>Source!AC1340*IF(Source!BC1340&lt;&gt; 0, Source!BC1340, 1)</f>
        <v>171.25</v>
      </c>
      <c r="O391">
        <f>ROUND(N391*I391, 2)</f>
        <v>3425</v>
      </c>
      <c r="P391">
        <f>Source!AE1340</f>
        <v>0</v>
      </c>
      <c r="R391">
        <f>ROUND(P391*I391, 2)</f>
        <v>0</v>
      </c>
      <c r="S391">
        <f>Source!AE1340*IF(Source!BS1340&lt;&gt; 0, Source!BS1340, 1)</f>
        <v>0</v>
      </c>
      <c r="T391">
        <f>ROUND(S391*I391, 2)</f>
        <v>0</v>
      </c>
      <c r="U391">
        <f>Source!GF1340</f>
        <v>1920270359</v>
      </c>
      <c r="V391">
        <v>1039881596</v>
      </c>
      <c r="W391">
        <v>1944907464</v>
      </c>
      <c r="X391">
        <v>3</v>
      </c>
    </row>
    <row r="392" spans="1:24">
      <c r="A392">
        <v>20</v>
      </c>
      <c r="B392">
        <v>1439</v>
      </c>
      <c r="C392">
        <v>3</v>
      </c>
      <c r="D392">
        <v>0</v>
      </c>
      <c r="E392">
        <f>SmtRes!AV1439</f>
        <v>0</v>
      </c>
      <c r="F392" t="str">
        <f>SmtRes!I1439</f>
        <v>01.7.19.04-0031</v>
      </c>
      <c r="G392" t="str">
        <f>SmtRes!K1439</f>
        <v>Прокладки резиновые (пластина техническая прессованная)</v>
      </c>
      <c r="H392" t="str">
        <f>SmtRes!O1439</f>
        <v>кг</v>
      </c>
      <c r="I392">
        <f>SmtRes!Y1439*Source!I1342</f>
        <v>0.34251119999999996</v>
      </c>
      <c r="J392">
        <f>SmtRes!AO1439</f>
        <v>1</v>
      </c>
      <c r="K392">
        <f>SmtRes!AE1439</f>
        <v>23.09</v>
      </c>
      <c r="L392">
        <f>SmtRes!DB1439</f>
        <v>209.89</v>
      </c>
      <c r="M392">
        <f>ROUND(ROUND(L392*Source!I1342, 2)*1, 2)</f>
        <v>7.91</v>
      </c>
      <c r="N392">
        <f>SmtRes!AA1439</f>
        <v>23.09</v>
      </c>
      <c r="O392">
        <f>ROUND(ROUND(L392*Source!I1342, 2)*SmtRes!DA1439, 2)</f>
        <v>7.91</v>
      </c>
      <c r="P392">
        <f>SmtRes!AG1439</f>
        <v>0</v>
      </c>
      <c r="Q392">
        <f>SmtRes!DC1439</f>
        <v>0</v>
      </c>
      <c r="R392">
        <f>ROUND(ROUND(Q392*Source!I1342, 2)*1, 2)</f>
        <v>0</v>
      </c>
      <c r="S392">
        <f>SmtRes!AC1439</f>
        <v>0</v>
      </c>
      <c r="T392">
        <f>ROUND(ROUND(Q392*Source!I1342, 2)*SmtRes!AK1439, 2)</f>
        <v>0</v>
      </c>
      <c r="U392">
        <f>SmtRes!X1439</f>
        <v>-731615568</v>
      </c>
      <c r="V392">
        <v>650327051</v>
      </c>
      <c r="W392">
        <v>967136855</v>
      </c>
      <c r="X392">
        <v>3</v>
      </c>
    </row>
    <row r="393" spans="1:24">
      <c r="A393">
        <v>20</v>
      </c>
      <c r="B393">
        <v>1438</v>
      </c>
      <c r="C393">
        <v>3</v>
      </c>
      <c r="D393">
        <v>0</v>
      </c>
      <c r="E393">
        <f>SmtRes!AV1438</f>
        <v>0</v>
      </c>
      <c r="F393" t="str">
        <f>SmtRes!I1438</f>
        <v>01.7.15.03-0041</v>
      </c>
      <c r="G393" t="str">
        <f>SmtRes!K1438</f>
        <v>Болты с гайками и шайбами строительные</v>
      </c>
      <c r="H393" t="str">
        <f>SmtRes!O1438</f>
        <v>т</v>
      </c>
      <c r="I393">
        <f>SmtRes!Y1438*Source!I1342</f>
        <v>2.2608E-4</v>
      </c>
      <c r="J393">
        <f>SmtRes!AO1438</f>
        <v>1</v>
      </c>
      <c r="K393">
        <f>SmtRes!AE1438</f>
        <v>9040.01</v>
      </c>
      <c r="L393">
        <f>SmtRes!DB1438</f>
        <v>54.24</v>
      </c>
      <c r="M393">
        <f>ROUND(ROUND(L393*Source!I1342, 2)*1, 2)</f>
        <v>2.04</v>
      </c>
      <c r="N393">
        <f>SmtRes!AA1438</f>
        <v>9040.01</v>
      </c>
      <c r="O393">
        <f>ROUND(ROUND(L393*Source!I1342, 2)*SmtRes!DA1438, 2)</f>
        <v>2.04</v>
      </c>
      <c r="P393">
        <f>SmtRes!AG1438</f>
        <v>0</v>
      </c>
      <c r="Q393">
        <f>SmtRes!DC1438</f>
        <v>0</v>
      </c>
      <c r="R393">
        <f>ROUND(ROUND(Q393*Source!I1342, 2)*1, 2)</f>
        <v>0</v>
      </c>
      <c r="S393">
        <f>SmtRes!AC1438</f>
        <v>0</v>
      </c>
      <c r="T393">
        <f>ROUND(ROUND(Q393*Source!I1342, 2)*SmtRes!AK1438, 2)</f>
        <v>0</v>
      </c>
      <c r="U393">
        <f>SmtRes!X1438</f>
        <v>-437906794</v>
      </c>
      <c r="V393">
        <v>703382810</v>
      </c>
      <c r="W393">
        <v>-765046760</v>
      </c>
      <c r="X393">
        <v>3</v>
      </c>
    </row>
    <row r="394" spans="1:24">
      <c r="A394">
        <v>20</v>
      </c>
      <c r="B394">
        <v>1437</v>
      </c>
      <c r="C394">
        <v>3</v>
      </c>
      <c r="D394">
        <v>0</v>
      </c>
      <c r="E394">
        <f>SmtRes!AV1437</f>
        <v>0</v>
      </c>
      <c r="F394" t="str">
        <f>SmtRes!I1437</f>
        <v>01.7.11.07-0045</v>
      </c>
      <c r="G394" t="str">
        <f>SmtRes!K1437</f>
        <v>Электроды диаметром 5 мм Э42А</v>
      </c>
      <c r="H394" t="str">
        <f>SmtRes!O1437</f>
        <v>т</v>
      </c>
      <c r="I394">
        <f>SmtRes!Y1437*Source!I1342</f>
        <v>1.2434399999999999E-5</v>
      </c>
      <c r="J394">
        <f>SmtRes!AO1437</f>
        <v>1</v>
      </c>
      <c r="K394">
        <f>SmtRes!AE1437</f>
        <v>10362</v>
      </c>
      <c r="L394">
        <f>SmtRes!DB1437</f>
        <v>3.42</v>
      </c>
      <c r="M394">
        <f>ROUND(ROUND(L394*Source!I1342, 2)*1, 2)</f>
        <v>0.13</v>
      </c>
      <c r="N394">
        <f>SmtRes!AA1437</f>
        <v>10362</v>
      </c>
      <c r="O394">
        <f>ROUND(ROUND(L394*Source!I1342, 2)*SmtRes!DA1437, 2)</f>
        <v>0.13</v>
      </c>
      <c r="P394">
        <f>SmtRes!AG1437</f>
        <v>0</v>
      </c>
      <c r="Q394">
        <f>SmtRes!DC1437</f>
        <v>0</v>
      </c>
      <c r="R394">
        <f>ROUND(ROUND(Q394*Source!I1342, 2)*1, 2)</f>
        <v>0</v>
      </c>
      <c r="S394">
        <f>SmtRes!AC1437</f>
        <v>0</v>
      </c>
      <c r="T394">
        <f>ROUND(ROUND(Q394*Source!I1342, 2)*SmtRes!AK1437, 2)</f>
        <v>0</v>
      </c>
      <c r="U394">
        <f>SmtRes!X1437</f>
        <v>-1068056325</v>
      </c>
      <c r="V394">
        <v>-2032568227</v>
      </c>
      <c r="W394">
        <v>1948519429</v>
      </c>
      <c r="X394">
        <v>3</v>
      </c>
    </row>
    <row r="395" spans="1:24">
      <c r="A395">
        <v>20</v>
      </c>
      <c r="B395">
        <v>1436</v>
      </c>
      <c r="C395">
        <v>3</v>
      </c>
      <c r="D395">
        <v>0</v>
      </c>
      <c r="E395">
        <f>SmtRes!AV1436</f>
        <v>0</v>
      </c>
      <c r="F395" t="str">
        <f>SmtRes!I1436</f>
        <v>01.7.06.03-0023</v>
      </c>
      <c r="G395" t="str">
        <f>SmtRes!K1436</f>
        <v>Лента полиэтиленовая с липким слоем марка А</v>
      </c>
      <c r="H395" t="str">
        <f>SmtRes!O1436</f>
        <v>кг</v>
      </c>
      <c r="I395">
        <f>SmtRes!Y1436*Source!I1342</f>
        <v>0.29955599999999999</v>
      </c>
      <c r="J395">
        <f>SmtRes!AO1436</f>
        <v>1</v>
      </c>
      <c r="K395">
        <f>SmtRes!AE1436</f>
        <v>39.020000000000003</v>
      </c>
      <c r="L395">
        <f>SmtRes!DB1436</f>
        <v>310.20999999999998</v>
      </c>
      <c r="M395">
        <f>ROUND(ROUND(L395*Source!I1342, 2)*1, 2)</f>
        <v>11.69</v>
      </c>
      <c r="N395">
        <f>SmtRes!AA1436</f>
        <v>39.020000000000003</v>
      </c>
      <c r="O395">
        <f>ROUND(ROUND(L395*Source!I1342, 2)*SmtRes!DA1436, 2)</f>
        <v>11.69</v>
      </c>
      <c r="P395">
        <f>SmtRes!AG1436</f>
        <v>0</v>
      </c>
      <c r="Q395">
        <f>SmtRes!DC1436</f>
        <v>0</v>
      </c>
      <c r="R395">
        <f>ROUND(ROUND(Q395*Source!I1342, 2)*1, 2)</f>
        <v>0</v>
      </c>
      <c r="S395">
        <f>SmtRes!AC1436</f>
        <v>0</v>
      </c>
      <c r="T395">
        <f>ROUND(ROUND(Q395*Source!I1342, 2)*SmtRes!AK1436, 2)</f>
        <v>0</v>
      </c>
      <c r="U395">
        <f>SmtRes!X1436</f>
        <v>1730218770</v>
      </c>
      <c r="V395">
        <v>-908515155</v>
      </c>
      <c r="W395">
        <v>-1891075164</v>
      </c>
      <c r="X395">
        <v>3</v>
      </c>
    </row>
    <row r="396" spans="1:24">
      <c r="A396">
        <f>Source!A1344</f>
        <v>17</v>
      </c>
      <c r="B396">
        <v>1344</v>
      </c>
      <c r="C396">
        <v>3</v>
      </c>
      <c r="D396">
        <f>Source!BI1344</f>
        <v>1</v>
      </c>
      <c r="E396">
        <f>Source!FS1344</f>
        <v>0</v>
      </c>
      <c r="F396" t="str">
        <f>Source!F1344</f>
        <v>19.1.01.03-0082</v>
      </c>
      <c r="G396" t="str">
        <f>Source!G1344</f>
        <v>Воздуховоды из оцинкованной стали толщиной 1,0 мм, диаметром до 1000 мм (прим.400 мм)</v>
      </c>
      <c r="H396" t="str">
        <f>Source!H1344</f>
        <v>м2</v>
      </c>
      <c r="I396">
        <f>Source!I1344</f>
        <v>3.7679999999999998</v>
      </c>
      <c r="J396">
        <v>1</v>
      </c>
      <c r="K396">
        <f>Source!AC1344</f>
        <v>102.06</v>
      </c>
      <c r="M396">
        <f>ROUND(K396*I396, 2)</f>
        <v>384.56</v>
      </c>
      <c r="N396">
        <f>Source!AC1344*IF(Source!BC1344&lt;&gt; 0, Source!BC1344, 1)</f>
        <v>102.06</v>
      </c>
      <c r="O396">
        <f>ROUND(N396*I396, 2)</f>
        <v>384.56</v>
      </c>
      <c r="P396">
        <f>Source!AE1344</f>
        <v>0</v>
      </c>
      <c r="R396">
        <f>ROUND(P396*I396, 2)</f>
        <v>0</v>
      </c>
      <c r="S396">
        <f>Source!AE1344*IF(Source!BS1344&lt;&gt; 0, Source!BS1344, 1)</f>
        <v>0</v>
      </c>
      <c r="T396">
        <f>ROUND(S396*I396, 2)</f>
        <v>0</v>
      </c>
      <c r="U396">
        <f>Source!GF1344</f>
        <v>320359987</v>
      </c>
      <c r="V396">
        <v>2024765108</v>
      </c>
      <c r="W396">
        <v>-337866734</v>
      </c>
      <c r="X396">
        <v>3</v>
      </c>
    </row>
    <row r="397" spans="1:24">
      <c r="A397">
        <f>Source!A1350</f>
        <v>17</v>
      </c>
      <c r="B397">
        <v>1350</v>
      </c>
      <c r="C397">
        <v>3</v>
      </c>
      <c r="D397">
        <f>Source!BI1350</f>
        <v>1</v>
      </c>
      <c r="E397">
        <f>Source!FS1350</f>
        <v>0</v>
      </c>
      <c r="F397" t="str">
        <f>Source!F1350</f>
        <v>19.1.01.07-0028</v>
      </c>
      <c r="G397" t="str">
        <f>Source!G1350</f>
        <v>Врезка из оцинкованной стали, диаметром 500/500 мм</v>
      </c>
      <c r="H397" t="str">
        <f>Source!H1350</f>
        <v>шт.</v>
      </c>
      <c r="I397">
        <f>Source!I1350</f>
        <v>1</v>
      </c>
      <c r="J397">
        <v>1</v>
      </c>
      <c r="K397">
        <f>Source!AC1350</f>
        <v>64.55</v>
      </c>
      <c r="M397">
        <f>ROUND(K397*I397, 2)</f>
        <v>64.55</v>
      </c>
      <c r="N397">
        <f>Source!AC1350*IF(Source!BC1350&lt;&gt; 0, Source!BC1350, 1)</f>
        <v>64.55</v>
      </c>
      <c r="O397">
        <f>ROUND(N397*I397, 2)</f>
        <v>64.55</v>
      </c>
      <c r="P397">
        <f>Source!AE1350</f>
        <v>0</v>
      </c>
      <c r="R397">
        <f>ROUND(P397*I397, 2)</f>
        <v>0</v>
      </c>
      <c r="S397">
        <f>Source!AE1350*IF(Source!BS1350&lt;&gt; 0, Source!BS1350, 1)</f>
        <v>0</v>
      </c>
      <c r="T397">
        <f>ROUND(S397*I397, 2)</f>
        <v>0</v>
      </c>
      <c r="U397">
        <f>Source!GF1350</f>
        <v>-582356644</v>
      </c>
      <c r="V397">
        <v>-598743781</v>
      </c>
      <c r="W397">
        <v>-271574854</v>
      </c>
      <c r="X397">
        <v>3</v>
      </c>
    </row>
    <row r="398" spans="1:24">
      <c r="A398">
        <f>Source!A1383</f>
        <v>4</v>
      </c>
      <c r="B398">
        <v>1383</v>
      </c>
      <c r="G398" t="str">
        <f>Source!G1383</f>
        <v>24.Система ПД5(сетевые элементы)</v>
      </c>
    </row>
    <row r="399" spans="1:24">
      <c r="A399">
        <v>20</v>
      </c>
      <c r="B399">
        <v>1458</v>
      </c>
      <c r="C399">
        <v>3</v>
      </c>
      <c r="D399">
        <v>0</v>
      </c>
      <c r="E399">
        <f>SmtRes!AV1458</f>
        <v>0</v>
      </c>
      <c r="F399" t="str">
        <f>SmtRes!I1458</f>
        <v>23.3.06.04-0008</v>
      </c>
      <c r="G399" t="str">
        <f>SmtRes!K1458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399" t="str">
        <f>SmtRes!O1458</f>
        <v>м</v>
      </c>
      <c r="I399">
        <f>SmtRes!Y1458*Source!I1387</f>
        <v>1.17</v>
      </c>
      <c r="J399">
        <f>SmtRes!AO1458</f>
        <v>1</v>
      </c>
      <c r="K399">
        <f>SmtRes!AE1458</f>
        <v>15.33</v>
      </c>
      <c r="L399">
        <f>SmtRes!DB1458</f>
        <v>5.98</v>
      </c>
      <c r="M399">
        <f>ROUND(ROUND(L399*Source!I1387, 2)*1, 2)</f>
        <v>17.940000000000001</v>
      </c>
      <c r="N399">
        <f>SmtRes!AA1458</f>
        <v>15.33</v>
      </c>
      <c r="O399">
        <f>ROUND(ROUND(L399*Source!I1387, 2)*SmtRes!DA1458, 2)</f>
        <v>17.940000000000001</v>
      </c>
      <c r="P399">
        <f>SmtRes!AG1458</f>
        <v>0</v>
      </c>
      <c r="Q399">
        <f>SmtRes!DC1458</f>
        <v>0</v>
      </c>
      <c r="R399">
        <f>ROUND(ROUND(Q399*Source!I1387, 2)*1, 2)</f>
        <v>0</v>
      </c>
      <c r="S399">
        <f>SmtRes!AC1458</f>
        <v>0</v>
      </c>
      <c r="T399">
        <f>ROUND(ROUND(Q399*Source!I1387, 2)*SmtRes!AK1458, 2)</f>
        <v>0</v>
      </c>
      <c r="U399">
        <f>SmtRes!X1458</f>
        <v>2069285701</v>
      </c>
      <c r="V399">
        <v>-1778933711</v>
      </c>
      <c r="W399">
        <v>-1876199671</v>
      </c>
      <c r="X399">
        <v>3</v>
      </c>
    </row>
    <row r="400" spans="1:24">
      <c r="A400">
        <v>20</v>
      </c>
      <c r="B400">
        <v>1457</v>
      </c>
      <c r="C400">
        <v>3</v>
      </c>
      <c r="D400">
        <v>0</v>
      </c>
      <c r="E400">
        <f>SmtRes!AV1457</f>
        <v>0</v>
      </c>
      <c r="F400" t="str">
        <f>SmtRes!I1457</f>
        <v>01.7.19.04-0031</v>
      </c>
      <c r="G400" t="str">
        <f>SmtRes!K1457</f>
        <v>Прокладки резиновые (пластина техническая прессованная)</v>
      </c>
      <c r="H400" t="str">
        <f>SmtRes!O1457</f>
        <v>кг</v>
      </c>
      <c r="I400">
        <f>SmtRes!Y1457*Source!I1387</f>
        <v>0.48</v>
      </c>
      <c r="J400">
        <f>SmtRes!AO1457</f>
        <v>1</v>
      </c>
      <c r="K400">
        <f>SmtRes!AE1457</f>
        <v>23.09</v>
      </c>
      <c r="L400">
        <f>SmtRes!DB1457</f>
        <v>3.69</v>
      </c>
      <c r="M400">
        <f>ROUND(ROUND(L400*Source!I1387, 2)*1, 2)</f>
        <v>11.07</v>
      </c>
      <c r="N400">
        <f>SmtRes!AA1457</f>
        <v>23.09</v>
      </c>
      <c r="O400">
        <f>ROUND(ROUND(L400*Source!I1387, 2)*SmtRes!DA1457, 2)</f>
        <v>11.07</v>
      </c>
      <c r="P400">
        <f>SmtRes!AG1457</f>
        <v>0</v>
      </c>
      <c r="Q400">
        <f>SmtRes!DC1457</f>
        <v>0</v>
      </c>
      <c r="R400">
        <f>ROUND(ROUND(Q400*Source!I1387, 2)*1, 2)</f>
        <v>0</v>
      </c>
      <c r="S400">
        <f>SmtRes!AC1457</f>
        <v>0</v>
      </c>
      <c r="T400">
        <f>ROUND(ROUND(Q400*Source!I1387, 2)*SmtRes!AK1457, 2)</f>
        <v>0</v>
      </c>
      <c r="U400">
        <f>SmtRes!X1457</f>
        <v>-731615568</v>
      </c>
      <c r="V400">
        <v>650327051</v>
      </c>
      <c r="W400">
        <v>967136855</v>
      </c>
      <c r="X400">
        <v>3</v>
      </c>
    </row>
    <row r="401" spans="1:24">
      <c r="A401">
        <v>20</v>
      </c>
      <c r="B401">
        <v>1456</v>
      </c>
      <c r="C401">
        <v>3</v>
      </c>
      <c r="D401">
        <v>0</v>
      </c>
      <c r="E401">
        <f>SmtRes!AV1456</f>
        <v>0</v>
      </c>
      <c r="F401" t="str">
        <f>SmtRes!I1456</f>
        <v>01.7.15.03-0041</v>
      </c>
      <c r="G401" t="str">
        <f>SmtRes!K1456</f>
        <v>Болты с гайками и шайбами строительные</v>
      </c>
      <c r="H401" t="str">
        <f>SmtRes!O1456</f>
        <v>т</v>
      </c>
      <c r="I401">
        <f>SmtRes!Y1456*Source!I1387</f>
        <v>5.4000000000000001E-4</v>
      </c>
      <c r="J401">
        <f>SmtRes!AO1456</f>
        <v>1</v>
      </c>
      <c r="K401">
        <f>SmtRes!AE1456</f>
        <v>9040.01</v>
      </c>
      <c r="L401">
        <f>SmtRes!DB1456</f>
        <v>1.63</v>
      </c>
      <c r="M401">
        <f>ROUND(ROUND(L401*Source!I1387, 2)*1, 2)</f>
        <v>4.8899999999999997</v>
      </c>
      <c r="N401">
        <f>SmtRes!AA1456</f>
        <v>9040.01</v>
      </c>
      <c r="O401">
        <f>ROUND(ROUND(L401*Source!I1387, 2)*SmtRes!DA1456, 2)</f>
        <v>4.8899999999999997</v>
      </c>
      <c r="P401">
        <f>SmtRes!AG1456</f>
        <v>0</v>
      </c>
      <c r="Q401">
        <f>SmtRes!DC1456</f>
        <v>0</v>
      </c>
      <c r="R401">
        <f>ROUND(ROUND(Q401*Source!I1387, 2)*1, 2)</f>
        <v>0</v>
      </c>
      <c r="S401">
        <f>SmtRes!AC1456</f>
        <v>0</v>
      </c>
      <c r="T401">
        <f>ROUND(ROUND(Q401*Source!I1387, 2)*SmtRes!AK1456, 2)</f>
        <v>0</v>
      </c>
      <c r="U401">
        <f>SmtRes!X1456</f>
        <v>-437906794</v>
      </c>
      <c r="V401">
        <v>703382810</v>
      </c>
      <c r="W401">
        <v>-765046760</v>
      </c>
      <c r="X401">
        <v>3</v>
      </c>
    </row>
    <row r="402" spans="1:24">
      <c r="A402">
        <v>20</v>
      </c>
      <c r="B402">
        <v>1455</v>
      </c>
      <c r="C402">
        <v>3</v>
      </c>
      <c r="D402">
        <v>0</v>
      </c>
      <c r="E402">
        <f>SmtRes!AV1455</f>
        <v>0</v>
      </c>
      <c r="F402" t="str">
        <f>SmtRes!I1455</f>
        <v>01.1.01.09-0026</v>
      </c>
      <c r="G402" t="str">
        <f>SmtRes!K1455</f>
        <v>Шнур асбестовый общего назначения марки ШАОН диаметром 8-10 мм</v>
      </c>
      <c r="H402" t="str">
        <f>SmtRes!O1455</f>
        <v>т</v>
      </c>
      <c r="I402">
        <f>SmtRes!Y1455*Source!I1387</f>
        <v>3.8999999999999994E-4</v>
      </c>
      <c r="J402">
        <f>SmtRes!AO1455</f>
        <v>1</v>
      </c>
      <c r="K402">
        <f>SmtRes!AE1455</f>
        <v>26499</v>
      </c>
      <c r="L402">
        <f>SmtRes!DB1455</f>
        <v>3.44</v>
      </c>
      <c r="M402">
        <f>ROUND(ROUND(L402*Source!I1387, 2)*1, 2)</f>
        <v>10.32</v>
      </c>
      <c r="N402">
        <f>SmtRes!AA1455</f>
        <v>26499</v>
      </c>
      <c r="O402">
        <f>ROUND(ROUND(L402*Source!I1387, 2)*SmtRes!DA1455, 2)</f>
        <v>10.32</v>
      </c>
      <c r="P402">
        <f>SmtRes!AG1455</f>
        <v>0</v>
      </c>
      <c r="Q402">
        <f>SmtRes!DC1455</f>
        <v>0</v>
      </c>
      <c r="R402">
        <f>ROUND(ROUND(Q402*Source!I1387, 2)*1, 2)</f>
        <v>0</v>
      </c>
      <c r="S402">
        <f>SmtRes!AC1455</f>
        <v>0</v>
      </c>
      <c r="T402">
        <f>ROUND(ROUND(Q402*Source!I1387, 2)*SmtRes!AK1455, 2)</f>
        <v>0</v>
      </c>
      <c r="U402">
        <f>SmtRes!X1455</f>
        <v>731670393</v>
      </c>
      <c r="V402">
        <v>-1388823807</v>
      </c>
      <c r="W402">
        <v>732171730</v>
      </c>
      <c r="X402">
        <v>3</v>
      </c>
    </row>
    <row r="403" spans="1:24">
      <c r="A403">
        <f>Source!A1389</f>
        <v>17</v>
      </c>
      <c r="B403">
        <v>1389</v>
      </c>
      <c r="C403">
        <v>3</v>
      </c>
      <c r="D403">
        <f>Source!BI1389</f>
        <v>1</v>
      </c>
      <c r="E403">
        <f>Source!FS1389</f>
        <v>0</v>
      </c>
      <c r="F403" t="str">
        <f>Source!F1389</f>
        <v>08.1.03.04-0001</v>
      </c>
      <c r="G403" t="str">
        <f>Source!G1389</f>
        <v>Блочки</v>
      </c>
      <c r="H403" t="str">
        <f>Source!H1389</f>
        <v>10 шт.</v>
      </c>
      <c r="I403">
        <f>Source!I1389</f>
        <v>0.6</v>
      </c>
      <c r="J403">
        <v>1</v>
      </c>
      <c r="K403">
        <f>Source!AC1389</f>
        <v>228</v>
      </c>
      <c r="M403">
        <f>ROUND(K403*I403, 2)</f>
        <v>136.80000000000001</v>
      </c>
      <c r="N403">
        <f>Source!AC1389*IF(Source!BC1389&lt;&gt; 0, Source!BC1389, 1)</f>
        <v>228</v>
      </c>
      <c r="O403">
        <f>ROUND(N403*I403, 2)</f>
        <v>136.80000000000001</v>
      </c>
      <c r="P403">
        <f>Source!AE1389</f>
        <v>0</v>
      </c>
      <c r="R403">
        <f>ROUND(P403*I403, 2)</f>
        <v>0</v>
      </c>
      <c r="S403">
        <f>Source!AE1389*IF(Source!BS1389&lt;&gt; 0, Source!BS1389, 1)</f>
        <v>0</v>
      </c>
      <c r="T403">
        <f>ROUND(S403*I403, 2)</f>
        <v>0</v>
      </c>
      <c r="U403">
        <f>Source!GF1389</f>
        <v>-362110086</v>
      </c>
      <c r="V403">
        <v>1900422582</v>
      </c>
      <c r="W403">
        <v>-882872068</v>
      </c>
      <c r="X403">
        <v>3</v>
      </c>
    </row>
    <row r="404" spans="1:24">
      <c r="A404">
        <f>Source!A1391</f>
        <v>17</v>
      </c>
      <c r="B404">
        <v>1391</v>
      </c>
      <c r="C404">
        <v>3</v>
      </c>
      <c r="D404">
        <f>Source!BI1391</f>
        <v>2</v>
      </c>
      <c r="E404">
        <f>Source!FS1391</f>
        <v>0</v>
      </c>
      <c r="F404" t="str">
        <f>Source!F1391</f>
        <v>20.1.02.19-0015</v>
      </c>
      <c r="G404" t="str">
        <f>Source!G1391</f>
        <v>Трос стальной</v>
      </c>
      <c r="H404" t="str">
        <f>Source!H1391</f>
        <v>м</v>
      </c>
      <c r="I404">
        <f>Source!I1391</f>
        <v>27.9</v>
      </c>
      <c r="J404">
        <v>1</v>
      </c>
      <c r="K404">
        <f>Source!AC1391</f>
        <v>12.03</v>
      </c>
      <c r="M404">
        <f>ROUND(K404*I404, 2)</f>
        <v>335.64</v>
      </c>
      <c r="N404">
        <f>Source!AC1391*IF(Source!BC1391&lt;&gt; 0, Source!BC1391, 1)</f>
        <v>12.03</v>
      </c>
      <c r="O404">
        <f>ROUND(N404*I404, 2)</f>
        <v>335.64</v>
      </c>
      <c r="P404">
        <f>Source!AE1391</f>
        <v>0</v>
      </c>
      <c r="R404">
        <f>ROUND(P404*I404, 2)</f>
        <v>0</v>
      </c>
      <c r="S404">
        <f>Source!AE1391*IF(Source!BS1391&lt;&gt; 0, Source!BS1391, 1)</f>
        <v>0</v>
      </c>
      <c r="T404">
        <f>ROUND(S404*I404, 2)</f>
        <v>0</v>
      </c>
      <c r="U404">
        <f>Source!GF1391</f>
        <v>1404028807</v>
      </c>
      <c r="V404">
        <v>184943754</v>
      </c>
      <c r="W404">
        <v>-240123193</v>
      </c>
      <c r="X404">
        <v>3</v>
      </c>
    </row>
    <row r="405" spans="1:24">
      <c r="A405">
        <v>20</v>
      </c>
      <c r="B405">
        <v>1475</v>
      </c>
      <c r="C405">
        <v>3</v>
      </c>
      <c r="D405">
        <v>0</v>
      </c>
      <c r="E405">
        <f>SmtRes!AV1475</f>
        <v>0</v>
      </c>
      <c r="F405" t="str">
        <f>SmtRes!I1475</f>
        <v>14.4.03.03-0102</v>
      </c>
      <c r="G405" t="str">
        <f>SmtRes!K1475</f>
        <v>Лак БТ-577</v>
      </c>
      <c r="H405" t="str">
        <f>SmtRes!O1475</f>
        <v>т</v>
      </c>
      <c r="I405">
        <f>SmtRes!Y1475*Source!I1397</f>
        <v>2.8980000000000005E-4</v>
      </c>
      <c r="J405">
        <f>SmtRes!AO1475</f>
        <v>1</v>
      </c>
      <c r="K405">
        <f>SmtRes!AE1475</f>
        <v>9550.01</v>
      </c>
      <c r="L405">
        <f>SmtRes!DB1475</f>
        <v>12.03</v>
      </c>
      <c r="M405">
        <f>ROUND(ROUND(L405*Source!I1397, 2)*1, 2)</f>
        <v>2.77</v>
      </c>
      <c r="N405">
        <f>SmtRes!AA1475</f>
        <v>9550.01</v>
      </c>
      <c r="O405">
        <f>ROUND(ROUND(L405*Source!I1397, 2)*SmtRes!DA1475, 2)</f>
        <v>2.77</v>
      </c>
      <c r="P405">
        <f>SmtRes!AG1475</f>
        <v>0</v>
      </c>
      <c r="Q405">
        <f>SmtRes!DC1475</f>
        <v>0</v>
      </c>
      <c r="R405">
        <f>ROUND(ROUND(Q405*Source!I1397, 2)*1, 2)</f>
        <v>0</v>
      </c>
      <c r="S405">
        <f>SmtRes!AC1475</f>
        <v>0</v>
      </c>
      <c r="T405">
        <f>ROUND(ROUND(Q405*Source!I1397, 2)*SmtRes!AK1475, 2)</f>
        <v>0</v>
      </c>
      <c r="U405">
        <f>SmtRes!X1475</f>
        <v>654489916</v>
      </c>
      <c r="V405">
        <v>-919932728</v>
      </c>
      <c r="W405">
        <v>-1445358453</v>
      </c>
      <c r="X405">
        <v>3</v>
      </c>
    </row>
    <row r="406" spans="1:24">
      <c r="A406">
        <v>20</v>
      </c>
      <c r="B406">
        <v>1474</v>
      </c>
      <c r="C406">
        <v>3</v>
      </c>
      <c r="D406">
        <v>0</v>
      </c>
      <c r="E406">
        <f>SmtRes!AV1474</f>
        <v>0</v>
      </c>
      <c r="F406" t="str">
        <f>SmtRes!I1474</f>
        <v>08.3.02.01-0041</v>
      </c>
      <c r="G406" t="str">
        <f>SmtRes!K1474</f>
        <v>Лента стальная упаковочная, мягкая, нормальной точности 0,7х20-50 мм</v>
      </c>
      <c r="H406" t="str">
        <f>SmtRes!O1474</f>
        <v>т</v>
      </c>
      <c r="I406">
        <f>SmtRes!Y1474*Source!I1397</f>
        <v>1.0879000000000002E-2</v>
      </c>
      <c r="J406">
        <f>SmtRes!AO1474</f>
        <v>1</v>
      </c>
      <c r="K406">
        <f>SmtRes!AE1474</f>
        <v>7590</v>
      </c>
      <c r="L406">
        <f>SmtRes!DB1474</f>
        <v>359.01</v>
      </c>
      <c r="M406">
        <f>ROUND(ROUND(L406*Source!I1397, 2)*1, 2)</f>
        <v>82.57</v>
      </c>
      <c r="N406">
        <f>SmtRes!AA1474</f>
        <v>7590</v>
      </c>
      <c r="O406">
        <f>ROUND(ROUND(L406*Source!I1397, 2)*SmtRes!DA1474, 2)</f>
        <v>82.57</v>
      </c>
      <c r="P406">
        <f>SmtRes!AG1474</f>
        <v>0</v>
      </c>
      <c r="Q406">
        <f>SmtRes!DC1474</f>
        <v>0</v>
      </c>
      <c r="R406">
        <f>ROUND(ROUND(Q406*Source!I1397, 2)*1, 2)</f>
        <v>0</v>
      </c>
      <c r="S406">
        <f>SmtRes!AC1474</f>
        <v>0</v>
      </c>
      <c r="T406">
        <f>ROUND(ROUND(Q406*Source!I1397, 2)*SmtRes!AK1474, 2)</f>
        <v>0</v>
      </c>
      <c r="U406">
        <f>SmtRes!X1474</f>
        <v>532254978</v>
      </c>
      <c r="V406">
        <v>303468376</v>
      </c>
      <c r="W406">
        <v>750974966</v>
      </c>
      <c r="X406">
        <v>3</v>
      </c>
    </row>
    <row r="407" spans="1:24">
      <c r="A407">
        <v>20</v>
      </c>
      <c r="B407">
        <v>1473</v>
      </c>
      <c r="C407">
        <v>3</v>
      </c>
      <c r="D407">
        <v>0</v>
      </c>
      <c r="E407">
        <f>SmtRes!AV1473</f>
        <v>0</v>
      </c>
      <c r="F407" t="str">
        <f>SmtRes!I1473</f>
        <v>01.2.03.03-0107</v>
      </c>
      <c r="G407" t="str">
        <f>SmtRes!K1473</f>
        <v>Мастика клеящая морозостойкая битумно-масляная МБ-50</v>
      </c>
      <c r="H407" t="str">
        <f>SmtRes!O1473</f>
        <v>т</v>
      </c>
      <c r="I407">
        <f>SmtRes!Y1473*Source!I1397</f>
        <v>6.8999999999999999E-3</v>
      </c>
      <c r="J407">
        <f>SmtRes!AO1473</f>
        <v>1</v>
      </c>
      <c r="K407">
        <f>SmtRes!AE1473</f>
        <v>3960</v>
      </c>
      <c r="L407">
        <f>SmtRes!DB1473</f>
        <v>118.8</v>
      </c>
      <c r="M407">
        <f>ROUND(ROUND(L407*Source!I1397, 2)*1, 2)</f>
        <v>27.32</v>
      </c>
      <c r="N407">
        <f>SmtRes!AA1473</f>
        <v>3960</v>
      </c>
      <c r="O407">
        <f>ROUND(ROUND(L407*Source!I1397, 2)*SmtRes!DA1473, 2)</f>
        <v>27.32</v>
      </c>
      <c r="P407">
        <f>SmtRes!AG1473</f>
        <v>0</v>
      </c>
      <c r="Q407">
        <f>SmtRes!DC1473</f>
        <v>0</v>
      </c>
      <c r="R407">
        <f>ROUND(ROUND(Q407*Source!I1397, 2)*1, 2)</f>
        <v>0</v>
      </c>
      <c r="S407">
        <f>SmtRes!AC1473</f>
        <v>0</v>
      </c>
      <c r="T407">
        <f>ROUND(ROUND(Q407*Source!I1397, 2)*SmtRes!AK1473, 2)</f>
        <v>0</v>
      </c>
      <c r="U407">
        <f>SmtRes!X1473</f>
        <v>136000979</v>
      </c>
      <c r="V407">
        <v>-2104290413</v>
      </c>
      <c r="W407">
        <v>862612426</v>
      </c>
      <c r="X407">
        <v>3</v>
      </c>
    </row>
    <row r="408" spans="1:24">
      <c r="A408">
        <v>20</v>
      </c>
      <c r="B408">
        <v>1472</v>
      </c>
      <c r="C408">
        <v>3</v>
      </c>
      <c r="D408">
        <v>0</v>
      </c>
      <c r="E408">
        <f>SmtRes!AV1472</f>
        <v>0</v>
      </c>
      <c r="F408" t="str">
        <f>SmtRes!I1472</f>
        <v>01.2.01.02-0031</v>
      </c>
      <c r="G408" t="str">
        <f>SmtRes!K1472</f>
        <v>Битумы нефтяные строительные изоляционные БНИ-IV-3, БНИ- IV, БНИ-V</v>
      </c>
      <c r="H408" t="str">
        <f>SmtRes!O1472</f>
        <v>т</v>
      </c>
      <c r="I408">
        <f>SmtRes!Y1472*Source!I1397</f>
        <v>2.898E-3</v>
      </c>
      <c r="J408">
        <f>SmtRes!AO1472</f>
        <v>1</v>
      </c>
      <c r="K408">
        <f>SmtRes!AE1472</f>
        <v>1412.5</v>
      </c>
      <c r="L408">
        <f>SmtRes!DB1472</f>
        <v>17.8</v>
      </c>
      <c r="M408">
        <f>ROUND(ROUND(L408*Source!I1397, 2)*1, 2)</f>
        <v>4.09</v>
      </c>
      <c r="N408">
        <f>SmtRes!AA1472</f>
        <v>1412.5</v>
      </c>
      <c r="O408">
        <f>ROUND(ROUND(L408*Source!I1397, 2)*SmtRes!DA1472, 2)</f>
        <v>4.09</v>
      </c>
      <c r="P408">
        <f>SmtRes!AG1472</f>
        <v>0</v>
      </c>
      <c r="Q408">
        <f>SmtRes!DC1472</f>
        <v>0</v>
      </c>
      <c r="R408">
        <f>ROUND(ROUND(Q408*Source!I1397, 2)*1, 2)</f>
        <v>0</v>
      </c>
      <c r="S408">
        <f>SmtRes!AC1472</f>
        <v>0</v>
      </c>
      <c r="T408">
        <f>ROUND(ROUND(Q408*Source!I1397, 2)*SmtRes!AK1472, 2)</f>
        <v>0</v>
      </c>
      <c r="U408">
        <f>SmtRes!X1472</f>
        <v>1554699552</v>
      </c>
      <c r="V408">
        <v>-2117539159</v>
      </c>
      <c r="W408">
        <v>2123959128</v>
      </c>
      <c r="X408">
        <v>3</v>
      </c>
    </row>
    <row r="409" spans="1:24">
      <c r="A409">
        <f>Source!A1399</f>
        <v>17</v>
      </c>
      <c r="B409">
        <v>1399</v>
      </c>
      <c r="C409">
        <v>3</v>
      </c>
      <c r="D409">
        <f>Source!BI1399</f>
        <v>1</v>
      </c>
      <c r="E409">
        <f>Source!FS1399</f>
        <v>0</v>
      </c>
      <c r="F409" t="str">
        <f>Source!F1399</f>
        <v>12.2.04.07-0012</v>
      </c>
      <c r="G409" t="str">
        <f>Source!G1399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409" t="str">
        <f>Source!H1399</f>
        <v>м3</v>
      </c>
      <c r="I409">
        <f>Source!I1399</f>
        <v>1.0580000000000001</v>
      </c>
      <c r="J409">
        <v>1</v>
      </c>
      <c r="K409">
        <f>Source!AC1399</f>
        <v>2222.0300000000002</v>
      </c>
      <c r="M409">
        <f>ROUND(K409*I409, 2)</f>
        <v>2350.91</v>
      </c>
      <c r="N409">
        <f>Source!AC1399*IF(Source!BC1399&lt;&gt; 0, Source!BC1399, 1)</f>
        <v>2222.0300000000002</v>
      </c>
      <c r="O409">
        <f>ROUND(N409*I409, 2)</f>
        <v>2350.91</v>
      </c>
      <c r="P409">
        <f>Source!AE1399</f>
        <v>0</v>
      </c>
      <c r="R409">
        <f>ROUND(P409*I409, 2)</f>
        <v>0</v>
      </c>
      <c r="S409">
        <f>Source!AE1399*IF(Source!BS1399&lt;&gt; 0, Source!BS1399, 1)</f>
        <v>0</v>
      </c>
      <c r="T409">
        <f>ROUND(S409*I409, 2)</f>
        <v>0</v>
      </c>
      <c r="U409">
        <f>Source!GF1399</f>
        <v>2051966677</v>
      </c>
      <c r="V409">
        <v>1568902554</v>
      </c>
      <c r="W409">
        <v>-2111212406</v>
      </c>
      <c r="X409">
        <v>3</v>
      </c>
    </row>
    <row r="410" spans="1:24">
      <c r="A410">
        <v>20</v>
      </c>
      <c r="B410">
        <v>1495</v>
      </c>
      <c r="C410">
        <v>3</v>
      </c>
      <c r="D410">
        <v>0</v>
      </c>
      <c r="E410">
        <f>SmtRes!AV1495</f>
        <v>0</v>
      </c>
      <c r="F410" t="str">
        <f>SmtRes!I1495</f>
        <v>01.7.19.04-0031</v>
      </c>
      <c r="G410" t="str">
        <f>SmtRes!K1495</f>
        <v>Прокладки резиновые (пластина техническая прессованная)</v>
      </c>
      <c r="H410" t="str">
        <f>SmtRes!O1495</f>
        <v>кг</v>
      </c>
      <c r="I410">
        <f>SmtRes!Y1495*Source!I1401</f>
        <v>1.2128000000000001</v>
      </c>
      <c r="J410">
        <f>SmtRes!AO1495</f>
        <v>1</v>
      </c>
      <c r="K410">
        <f>SmtRes!AE1495</f>
        <v>23.09</v>
      </c>
      <c r="L410">
        <f>SmtRes!DB1495</f>
        <v>175.02</v>
      </c>
      <c r="M410">
        <f>ROUND(ROUND(L410*Source!I1401, 2)*1, 2)</f>
        <v>28</v>
      </c>
      <c r="N410">
        <f>SmtRes!AA1495</f>
        <v>23.09</v>
      </c>
      <c r="O410">
        <f>ROUND(ROUND(L410*Source!I1401, 2)*SmtRes!DA1495, 2)</f>
        <v>28</v>
      </c>
      <c r="P410">
        <f>SmtRes!AG1495</f>
        <v>0</v>
      </c>
      <c r="Q410">
        <f>SmtRes!DC1495</f>
        <v>0</v>
      </c>
      <c r="R410">
        <f>ROUND(ROUND(Q410*Source!I1401, 2)*1, 2)</f>
        <v>0</v>
      </c>
      <c r="S410">
        <f>SmtRes!AC1495</f>
        <v>0</v>
      </c>
      <c r="T410">
        <f>ROUND(ROUND(Q410*Source!I1401, 2)*SmtRes!AK1495, 2)</f>
        <v>0</v>
      </c>
      <c r="U410">
        <f>SmtRes!X1495</f>
        <v>-731615568</v>
      </c>
      <c r="V410">
        <v>650327051</v>
      </c>
      <c r="W410">
        <v>967136855</v>
      </c>
      <c r="X410">
        <v>3</v>
      </c>
    </row>
    <row r="411" spans="1:24">
      <c r="A411">
        <v>20</v>
      </c>
      <c r="B411">
        <v>1494</v>
      </c>
      <c r="C411">
        <v>3</v>
      </c>
      <c r="D411">
        <v>0</v>
      </c>
      <c r="E411">
        <f>SmtRes!AV1494</f>
        <v>0</v>
      </c>
      <c r="F411" t="str">
        <f>SmtRes!I1494</f>
        <v>01.7.15.03-0041</v>
      </c>
      <c r="G411" t="str">
        <f>SmtRes!K1494</f>
        <v>Болты с гайками и шайбами строительные</v>
      </c>
      <c r="H411" t="str">
        <f>SmtRes!O1494</f>
        <v>т</v>
      </c>
      <c r="I411">
        <f>SmtRes!Y1494*Source!I1401</f>
        <v>1.7599999999999998E-3</v>
      </c>
      <c r="J411">
        <f>SmtRes!AO1494</f>
        <v>1</v>
      </c>
      <c r="K411">
        <f>SmtRes!AE1494</f>
        <v>9040.01</v>
      </c>
      <c r="L411">
        <f>SmtRes!DB1494</f>
        <v>99.44</v>
      </c>
      <c r="M411">
        <f>ROUND(ROUND(L411*Source!I1401, 2)*1, 2)</f>
        <v>15.91</v>
      </c>
      <c r="N411">
        <f>SmtRes!AA1494</f>
        <v>9040.01</v>
      </c>
      <c r="O411">
        <f>ROUND(ROUND(L411*Source!I1401, 2)*SmtRes!DA1494, 2)</f>
        <v>15.91</v>
      </c>
      <c r="P411">
        <f>SmtRes!AG1494</f>
        <v>0</v>
      </c>
      <c r="Q411">
        <f>SmtRes!DC1494</f>
        <v>0</v>
      </c>
      <c r="R411">
        <f>ROUND(ROUND(Q411*Source!I1401, 2)*1, 2)</f>
        <v>0</v>
      </c>
      <c r="S411">
        <f>SmtRes!AC1494</f>
        <v>0</v>
      </c>
      <c r="T411">
        <f>ROUND(ROUND(Q411*Source!I1401, 2)*SmtRes!AK1494, 2)</f>
        <v>0</v>
      </c>
      <c r="U411">
        <f>SmtRes!X1494</f>
        <v>-437906794</v>
      </c>
      <c r="V411">
        <v>703382810</v>
      </c>
      <c r="W411">
        <v>-765046760</v>
      </c>
      <c r="X411">
        <v>3</v>
      </c>
    </row>
    <row r="412" spans="1:24">
      <c r="A412">
        <v>20</v>
      </c>
      <c r="B412">
        <v>1493</v>
      </c>
      <c r="C412">
        <v>3</v>
      </c>
      <c r="D412">
        <v>0</v>
      </c>
      <c r="E412">
        <f>SmtRes!AV1493</f>
        <v>0</v>
      </c>
      <c r="F412" t="str">
        <f>SmtRes!I1493</f>
        <v>01.7.11.07-0045</v>
      </c>
      <c r="G412" t="str">
        <f>SmtRes!K1493</f>
        <v>Электроды диаметром 5 мм Э42А</v>
      </c>
      <c r="H412" t="str">
        <f>SmtRes!O1493</f>
        <v>т</v>
      </c>
      <c r="I412">
        <f>SmtRes!Y1493*Source!I1401</f>
        <v>6.2399999999999999E-5</v>
      </c>
      <c r="J412">
        <f>SmtRes!AO1493</f>
        <v>1</v>
      </c>
      <c r="K412">
        <f>SmtRes!AE1493</f>
        <v>10362</v>
      </c>
      <c r="L412">
        <f>SmtRes!DB1493</f>
        <v>4.04</v>
      </c>
      <c r="M412">
        <f>ROUND(ROUND(L412*Source!I1401, 2)*1, 2)</f>
        <v>0.65</v>
      </c>
      <c r="N412">
        <f>SmtRes!AA1493</f>
        <v>10362</v>
      </c>
      <c r="O412">
        <f>ROUND(ROUND(L412*Source!I1401, 2)*SmtRes!DA1493, 2)</f>
        <v>0.65</v>
      </c>
      <c r="P412">
        <f>SmtRes!AG1493</f>
        <v>0</v>
      </c>
      <c r="Q412">
        <f>SmtRes!DC1493</f>
        <v>0</v>
      </c>
      <c r="R412">
        <f>ROUND(ROUND(Q412*Source!I1401, 2)*1, 2)</f>
        <v>0</v>
      </c>
      <c r="S412">
        <f>SmtRes!AC1493</f>
        <v>0</v>
      </c>
      <c r="T412">
        <f>ROUND(ROUND(Q412*Source!I1401, 2)*SmtRes!AK1493, 2)</f>
        <v>0</v>
      </c>
      <c r="U412">
        <f>SmtRes!X1493</f>
        <v>-1068056325</v>
      </c>
      <c r="V412">
        <v>-2032568227</v>
      </c>
      <c r="W412">
        <v>1948519429</v>
      </c>
      <c r="X412">
        <v>3</v>
      </c>
    </row>
    <row r="413" spans="1:24">
      <c r="A413">
        <v>20</v>
      </c>
      <c r="B413">
        <v>1492</v>
      </c>
      <c r="C413">
        <v>3</v>
      </c>
      <c r="D413">
        <v>0</v>
      </c>
      <c r="E413">
        <f>SmtRes!AV1492</f>
        <v>0</v>
      </c>
      <c r="F413" t="str">
        <f>SmtRes!I1492</f>
        <v>01.7.06.05-0042</v>
      </c>
      <c r="G413" t="str">
        <f>SmtRes!K1492</f>
        <v>Лента липкая изоляционная на поликасиновом компаунде марки ЛСЭПЛ, шириной 20-30 мм, толщиной от 0,14 до 0,19 мм</v>
      </c>
      <c r="H413" t="str">
        <f>SmtRes!O1492</f>
        <v>кг</v>
      </c>
      <c r="I413">
        <f>SmtRes!Y1492*Source!I1401</f>
        <v>1.3119999999999998</v>
      </c>
      <c r="J413">
        <f>SmtRes!AO1492</f>
        <v>1</v>
      </c>
      <c r="K413">
        <f>SmtRes!AE1492</f>
        <v>91.29</v>
      </c>
      <c r="L413">
        <f>SmtRes!DB1492</f>
        <v>748.58</v>
      </c>
      <c r="M413">
        <f>ROUND(ROUND(L413*Source!I1401, 2)*1, 2)</f>
        <v>119.77</v>
      </c>
      <c r="N413">
        <f>SmtRes!AA1492</f>
        <v>91.29</v>
      </c>
      <c r="O413">
        <f>ROUND(ROUND(L413*Source!I1401, 2)*SmtRes!DA1492, 2)</f>
        <v>119.77</v>
      </c>
      <c r="P413">
        <f>SmtRes!AG1492</f>
        <v>0</v>
      </c>
      <c r="Q413">
        <f>SmtRes!DC1492</f>
        <v>0</v>
      </c>
      <c r="R413">
        <f>ROUND(ROUND(Q413*Source!I1401, 2)*1, 2)</f>
        <v>0</v>
      </c>
      <c r="S413">
        <f>SmtRes!AC1492</f>
        <v>0</v>
      </c>
      <c r="T413">
        <f>ROUND(ROUND(Q413*Source!I1401, 2)*SmtRes!AK1492, 2)</f>
        <v>0</v>
      </c>
      <c r="U413">
        <f>SmtRes!X1492</f>
        <v>-2124370092</v>
      </c>
      <c r="V413">
        <v>68800626</v>
      </c>
      <c r="W413">
        <v>754777501</v>
      </c>
      <c r="X413">
        <v>3</v>
      </c>
    </row>
    <row r="414" spans="1:24">
      <c r="A414">
        <v>20</v>
      </c>
      <c r="B414">
        <v>1491</v>
      </c>
      <c r="C414">
        <v>3</v>
      </c>
      <c r="D414">
        <v>0</v>
      </c>
      <c r="E414">
        <f>SmtRes!AV1491</f>
        <v>0</v>
      </c>
      <c r="F414" t="str">
        <f>SmtRes!I1491</f>
        <v>01.7.06.03-0023</v>
      </c>
      <c r="G414" t="str">
        <f>SmtRes!K1491</f>
        <v>Лента полиэтиленовая с липким слоем марка А</v>
      </c>
      <c r="H414" t="str">
        <f>SmtRes!O1491</f>
        <v>кг</v>
      </c>
      <c r="I414">
        <f>SmtRes!Y1491*Source!I1401</f>
        <v>0.25280000000000002</v>
      </c>
      <c r="J414">
        <f>SmtRes!AO1491</f>
        <v>1</v>
      </c>
      <c r="K414">
        <f>SmtRes!AE1491</f>
        <v>39.020000000000003</v>
      </c>
      <c r="L414">
        <f>SmtRes!DB1491</f>
        <v>61.65</v>
      </c>
      <c r="M414">
        <f>ROUND(ROUND(L414*Source!I1401, 2)*1, 2)</f>
        <v>9.86</v>
      </c>
      <c r="N414">
        <f>SmtRes!AA1491</f>
        <v>39.020000000000003</v>
      </c>
      <c r="O414">
        <f>ROUND(ROUND(L414*Source!I1401, 2)*SmtRes!DA1491, 2)</f>
        <v>9.86</v>
      </c>
      <c r="P414">
        <f>SmtRes!AG1491</f>
        <v>0</v>
      </c>
      <c r="Q414">
        <f>SmtRes!DC1491</f>
        <v>0</v>
      </c>
      <c r="R414">
        <f>ROUND(ROUND(Q414*Source!I1401, 2)*1, 2)</f>
        <v>0</v>
      </c>
      <c r="S414">
        <f>SmtRes!AC1491</f>
        <v>0</v>
      </c>
      <c r="T414">
        <f>ROUND(ROUND(Q414*Source!I1401, 2)*SmtRes!AK1491, 2)</f>
        <v>0</v>
      </c>
      <c r="U414">
        <f>SmtRes!X1491</f>
        <v>1730218770</v>
      </c>
      <c r="V414">
        <v>-908515155</v>
      </c>
      <c r="W414">
        <v>-1891075164</v>
      </c>
      <c r="X414">
        <v>3</v>
      </c>
    </row>
    <row r="415" spans="1:24">
      <c r="A415">
        <f>Source!A1403</f>
        <v>17</v>
      </c>
      <c r="B415">
        <v>1403</v>
      </c>
      <c r="C415">
        <v>3</v>
      </c>
      <c r="D415">
        <f>Source!BI1403</f>
        <v>1</v>
      </c>
      <c r="E415">
        <f>Source!FS1403</f>
        <v>0</v>
      </c>
      <c r="F415" t="str">
        <f>Source!F1403</f>
        <v>19.1.01.03-0052</v>
      </c>
      <c r="G415" t="str">
        <f>Source!G1403</f>
        <v>Воздуховоды из оцинкованной стали с шиной и уголками толщиной 1,0 мм, периметром 3000 мм</v>
      </c>
      <c r="H415" t="str">
        <f>Source!H1403</f>
        <v>м2</v>
      </c>
      <c r="I415">
        <f>Source!I1403</f>
        <v>16</v>
      </c>
      <c r="J415">
        <v>1</v>
      </c>
      <c r="K415">
        <f>Source!AC1403</f>
        <v>171.25</v>
      </c>
      <c r="M415">
        <f>ROUND(K415*I415, 2)</f>
        <v>2740</v>
      </c>
      <c r="N415">
        <f>Source!AC1403*IF(Source!BC1403&lt;&gt; 0, Source!BC1403, 1)</f>
        <v>171.25</v>
      </c>
      <c r="O415">
        <f>ROUND(N415*I415, 2)</f>
        <v>2740</v>
      </c>
      <c r="P415">
        <f>Source!AE1403</f>
        <v>0</v>
      </c>
      <c r="R415">
        <f>ROUND(P415*I415, 2)</f>
        <v>0</v>
      </c>
      <c r="S415">
        <f>Source!AE1403*IF(Source!BS1403&lt;&gt; 0, Source!BS1403, 1)</f>
        <v>0</v>
      </c>
      <c r="T415">
        <f>ROUND(S415*I415, 2)</f>
        <v>0</v>
      </c>
      <c r="U415">
        <f>Source!GF1403</f>
        <v>1920270359</v>
      </c>
      <c r="V415">
        <v>1039881596</v>
      </c>
      <c r="W415">
        <v>1944907464</v>
      </c>
      <c r="X415">
        <v>3</v>
      </c>
    </row>
    <row r="416" spans="1:24">
      <c r="A416">
        <v>20</v>
      </c>
      <c r="B416">
        <v>1517</v>
      </c>
      <c r="C416">
        <v>3</v>
      </c>
      <c r="D416">
        <v>0</v>
      </c>
      <c r="E416">
        <f>SmtRes!AV1517</f>
        <v>0</v>
      </c>
      <c r="F416" t="str">
        <f>SmtRes!I1517</f>
        <v>01.7.19.04-0031</v>
      </c>
      <c r="G416" t="str">
        <f>SmtRes!K1517</f>
        <v>Прокладки резиновые (пластина техническая прессованная)</v>
      </c>
      <c r="H416" t="str">
        <f>SmtRes!O1517</f>
        <v>кг</v>
      </c>
      <c r="I416">
        <f>SmtRes!Y1517*Source!I1405</f>
        <v>0.34251119999999996</v>
      </c>
      <c r="J416">
        <f>SmtRes!AO1517</f>
        <v>1</v>
      </c>
      <c r="K416">
        <f>SmtRes!AE1517</f>
        <v>23.09</v>
      </c>
      <c r="L416">
        <f>SmtRes!DB1517</f>
        <v>209.89</v>
      </c>
      <c r="M416">
        <f>ROUND(ROUND(L416*Source!I1405, 2)*1, 2)</f>
        <v>7.91</v>
      </c>
      <c r="N416">
        <f>SmtRes!AA1517</f>
        <v>23.09</v>
      </c>
      <c r="O416">
        <f>ROUND(ROUND(L416*Source!I1405, 2)*SmtRes!DA1517, 2)</f>
        <v>7.91</v>
      </c>
      <c r="P416">
        <f>SmtRes!AG1517</f>
        <v>0</v>
      </c>
      <c r="Q416">
        <f>SmtRes!DC1517</f>
        <v>0</v>
      </c>
      <c r="R416">
        <f>ROUND(ROUND(Q416*Source!I1405, 2)*1, 2)</f>
        <v>0</v>
      </c>
      <c r="S416">
        <f>SmtRes!AC1517</f>
        <v>0</v>
      </c>
      <c r="T416">
        <f>ROUND(ROUND(Q416*Source!I1405, 2)*SmtRes!AK1517, 2)</f>
        <v>0</v>
      </c>
      <c r="U416">
        <f>SmtRes!X1517</f>
        <v>-731615568</v>
      </c>
      <c r="V416">
        <v>650327051</v>
      </c>
      <c r="W416">
        <v>967136855</v>
      </c>
      <c r="X416">
        <v>3</v>
      </c>
    </row>
    <row r="417" spans="1:24">
      <c r="A417">
        <v>20</v>
      </c>
      <c r="B417">
        <v>1516</v>
      </c>
      <c r="C417">
        <v>3</v>
      </c>
      <c r="D417">
        <v>0</v>
      </c>
      <c r="E417">
        <f>SmtRes!AV1516</f>
        <v>0</v>
      </c>
      <c r="F417" t="str">
        <f>SmtRes!I1516</f>
        <v>01.7.15.03-0041</v>
      </c>
      <c r="G417" t="str">
        <f>SmtRes!K1516</f>
        <v>Болты с гайками и шайбами строительные</v>
      </c>
      <c r="H417" t="str">
        <f>SmtRes!O1516</f>
        <v>т</v>
      </c>
      <c r="I417">
        <f>SmtRes!Y1516*Source!I1405</f>
        <v>2.2608E-4</v>
      </c>
      <c r="J417">
        <f>SmtRes!AO1516</f>
        <v>1</v>
      </c>
      <c r="K417">
        <f>SmtRes!AE1516</f>
        <v>9040.01</v>
      </c>
      <c r="L417">
        <f>SmtRes!DB1516</f>
        <v>54.24</v>
      </c>
      <c r="M417">
        <f>ROUND(ROUND(L417*Source!I1405, 2)*1, 2)</f>
        <v>2.04</v>
      </c>
      <c r="N417">
        <f>SmtRes!AA1516</f>
        <v>9040.01</v>
      </c>
      <c r="O417">
        <f>ROUND(ROUND(L417*Source!I1405, 2)*SmtRes!DA1516, 2)</f>
        <v>2.04</v>
      </c>
      <c r="P417">
        <f>SmtRes!AG1516</f>
        <v>0</v>
      </c>
      <c r="Q417">
        <f>SmtRes!DC1516</f>
        <v>0</v>
      </c>
      <c r="R417">
        <f>ROUND(ROUND(Q417*Source!I1405, 2)*1, 2)</f>
        <v>0</v>
      </c>
      <c r="S417">
        <f>SmtRes!AC1516</f>
        <v>0</v>
      </c>
      <c r="T417">
        <f>ROUND(ROUND(Q417*Source!I1405, 2)*SmtRes!AK1516, 2)</f>
        <v>0</v>
      </c>
      <c r="U417">
        <f>SmtRes!X1516</f>
        <v>-437906794</v>
      </c>
      <c r="V417">
        <v>703382810</v>
      </c>
      <c r="W417">
        <v>-765046760</v>
      </c>
      <c r="X417">
        <v>3</v>
      </c>
    </row>
    <row r="418" spans="1:24">
      <c r="A418">
        <v>20</v>
      </c>
      <c r="B418">
        <v>1515</v>
      </c>
      <c r="C418">
        <v>3</v>
      </c>
      <c r="D418">
        <v>0</v>
      </c>
      <c r="E418">
        <f>SmtRes!AV1515</f>
        <v>0</v>
      </c>
      <c r="F418" t="str">
        <f>SmtRes!I1515</f>
        <v>01.7.11.07-0045</v>
      </c>
      <c r="G418" t="str">
        <f>SmtRes!K1515</f>
        <v>Электроды диаметром 5 мм Э42А</v>
      </c>
      <c r="H418" t="str">
        <f>SmtRes!O1515</f>
        <v>т</v>
      </c>
      <c r="I418">
        <f>SmtRes!Y1515*Source!I1405</f>
        <v>1.2434399999999999E-5</v>
      </c>
      <c r="J418">
        <f>SmtRes!AO1515</f>
        <v>1</v>
      </c>
      <c r="K418">
        <f>SmtRes!AE1515</f>
        <v>10362</v>
      </c>
      <c r="L418">
        <f>SmtRes!DB1515</f>
        <v>3.42</v>
      </c>
      <c r="M418">
        <f>ROUND(ROUND(L418*Source!I1405, 2)*1, 2)</f>
        <v>0.13</v>
      </c>
      <c r="N418">
        <f>SmtRes!AA1515</f>
        <v>10362</v>
      </c>
      <c r="O418">
        <f>ROUND(ROUND(L418*Source!I1405, 2)*SmtRes!DA1515, 2)</f>
        <v>0.13</v>
      </c>
      <c r="P418">
        <f>SmtRes!AG1515</f>
        <v>0</v>
      </c>
      <c r="Q418">
        <f>SmtRes!DC1515</f>
        <v>0</v>
      </c>
      <c r="R418">
        <f>ROUND(ROUND(Q418*Source!I1405, 2)*1, 2)</f>
        <v>0</v>
      </c>
      <c r="S418">
        <f>SmtRes!AC1515</f>
        <v>0</v>
      </c>
      <c r="T418">
        <f>ROUND(ROUND(Q418*Source!I1405, 2)*SmtRes!AK1515, 2)</f>
        <v>0</v>
      </c>
      <c r="U418">
        <f>SmtRes!X1515</f>
        <v>-1068056325</v>
      </c>
      <c r="V418">
        <v>-2032568227</v>
      </c>
      <c r="W418">
        <v>1948519429</v>
      </c>
      <c r="X418">
        <v>3</v>
      </c>
    </row>
    <row r="419" spans="1:24">
      <c r="A419">
        <v>20</v>
      </c>
      <c r="B419">
        <v>1514</v>
      </c>
      <c r="C419">
        <v>3</v>
      </c>
      <c r="D419">
        <v>0</v>
      </c>
      <c r="E419">
        <f>SmtRes!AV1514</f>
        <v>0</v>
      </c>
      <c r="F419" t="str">
        <f>SmtRes!I1514</f>
        <v>01.7.06.03-0023</v>
      </c>
      <c r="G419" t="str">
        <f>SmtRes!K1514</f>
        <v>Лента полиэтиленовая с липким слоем марка А</v>
      </c>
      <c r="H419" t="str">
        <f>SmtRes!O1514</f>
        <v>кг</v>
      </c>
      <c r="I419">
        <f>SmtRes!Y1514*Source!I1405</f>
        <v>0.29955599999999999</v>
      </c>
      <c r="J419">
        <f>SmtRes!AO1514</f>
        <v>1</v>
      </c>
      <c r="K419">
        <f>SmtRes!AE1514</f>
        <v>39.020000000000003</v>
      </c>
      <c r="L419">
        <f>SmtRes!DB1514</f>
        <v>310.20999999999998</v>
      </c>
      <c r="M419">
        <f>ROUND(ROUND(L419*Source!I1405, 2)*1, 2)</f>
        <v>11.69</v>
      </c>
      <c r="N419">
        <f>SmtRes!AA1514</f>
        <v>39.020000000000003</v>
      </c>
      <c r="O419">
        <f>ROUND(ROUND(L419*Source!I1405, 2)*SmtRes!DA1514, 2)</f>
        <v>11.69</v>
      </c>
      <c r="P419">
        <f>SmtRes!AG1514</f>
        <v>0</v>
      </c>
      <c r="Q419">
        <f>SmtRes!DC1514</f>
        <v>0</v>
      </c>
      <c r="R419">
        <f>ROUND(ROUND(Q419*Source!I1405, 2)*1, 2)</f>
        <v>0</v>
      </c>
      <c r="S419">
        <f>SmtRes!AC1514</f>
        <v>0</v>
      </c>
      <c r="T419">
        <f>ROUND(ROUND(Q419*Source!I1405, 2)*SmtRes!AK1514, 2)</f>
        <v>0</v>
      </c>
      <c r="U419">
        <f>SmtRes!X1514</f>
        <v>1730218770</v>
      </c>
      <c r="V419">
        <v>-908515155</v>
      </c>
      <c r="W419">
        <v>-1891075164</v>
      </c>
      <c r="X419">
        <v>3</v>
      </c>
    </row>
    <row r="420" spans="1:24">
      <c r="A420">
        <f>Source!A1407</f>
        <v>17</v>
      </c>
      <c r="B420">
        <v>1407</v>
      </c>
      <c r="C420">
        <v>3</v>
      </c>
      <c r="D420">
        <f>Source!BI1407</f>
        <v>1</v>
      </c>
      <c r="E420">
        <f>Source!FS1407</f>
        <v>0</v>
      </c>
      <c r="F420" t="str">
        <f>Source!F1407</f>
        <v>19.1.01.03-0082</v>
      </c>
      <c r="G420" t="str">
        <f>Source!G1407</f>
        <v>Воздуховоды из оцинкованной стали толщиной 1,0 мм, диаметром до 1000 мм</v>
      </c>
      <c r="H420" t="str">
        <f>Source!H1407</f>
        <v>м2</v>
      </c>
      <c r="I420">
        <f>Source!I1407</f>
        <v>3.7679999999999998</v>
      </c>
      <c r="J420">
        <v>1</v>
      </c>
      <c r="K420">
        <f>Source!AC1407</f>
        <v>102.06</v>
      </c>
      <c r="M420">
        <f>ROUND(K420*I420, 2)</f>
        <v>384.56</v>
      </c>
      <c r="N420">
        <f>Source!AC1407*IF(Source!BC1407&lt;&gt; 0, Source!BC1407, 1)</f>
        <v>102.06</v>
      </c>
      <c r="O420">
        <f>ROUND(N420*I420, 2)</f>
        <v>384.56</v>
      </c>
      <c r="P420">
        <f>Source!AE1407</f>
        <v>0</v>
      </c>
      <c r="R420">
        <f>ROUND(P420*I420, 2)</f>
        <v>0</v>
      </c>
      <c r="S420">
        <f>Source!AE1407*IF(Source!BS1407&lt;&gt; 0, Source!BS1407, 1)</f>
        <v>0</v>
      </c>
      <c r="T420">
        <f>ROUND(S420*I420, 2)</f>
        <v>0</v>
      </c>
      <c r="U420">
        <f>Source!GF1407</f>
        <v>-972005704</v>
      </c>
      <c r="V420">
        <v>610871104</v>
      </c>
      <c r="W420">
        <v>1504305864</v>
      </c>
      <c r="X420">
        <v>3</v>
      </c>
    </row>
    <row r="421" spans="1:24">
      <c r="A421">
        <f>Source!A1413</f>
        <v>17</v>
      </c>
      <c r="B421">
        <v>1413</v>
      </c>
      <c r="C421">
        <v>3</v>
      </c>
      <c r="D421">
        <f>Source!BI1413</f>
        <v>1</v>
      </c>
      <c r="E421">
        <f>Source!FS1413</f>
        <v>0</v>
      </c>
      <c r="F421" t="str">
        <f>Source!F1413</f>
        <v>19.1.01.07-0021</v>
      </c>
      <c r="G421" t="str">
        <f>Source!G1413</f>
        <v>Врезка из оцинкованной стали, диаметром 400/400 мм</v>
      </c>
      <c r="H421" t="str">
        <f>Source!H1413</f>
        <v>шт.</v>
      </c>
      <c r="I421">
        <f>Source!I1413</f>
        <v>1</v>
      </c>
      <c r="J421">
        <v>1</v>
      </c>
      <c r="K421">
        <f>Source!AC1413</f>
        <v>51.92</v>
      </c>
      <c r="M421">
        <f>ROUND(K421*I421, 2)</f>
        <v>51.92</v>
      </c>
      <c r="N421">
        <f>Source!AC1413*IF(Source!BC1413&lt;&gt; 0, Source!BC1413, 1)</f>
        <v>51.92</v>
      </c>
      <c r="O421">
        <f>ROUND(N421*I421, 2)</f>
        <v>51.92</v>
      </c>
      <c r="P421">
        <f>Source!AE1413</f>
        <v>0</v>
      </c>
      <c r="R421">
        <f>ROUND(P421*I421, 2)</f>
        <v>0</v>
      </c>
      <c r="S421">
        <f>Source!AE1413*IF(Source!BS1413&lt;&gt; 0, Source!BS1413, 1)</f>
        <v>0</v>
      </c>
      <c r="T421">
        <f>ROUND(S421*I421, 2)</f>
        <v>0</v>
      </c>
      <c r="U421">
        <f>Source!GF1413</f>
        <v>-690951546</v>
      </c>
      <c r="V421">
        <v>-120722206</v>
      </c>
      <c r="W421">
        <v>-312170787</v>
      </c>
      <c r="X421">
        <v>3</v>
      </c>
    </row>
    <row r="422" spans="1:24">
      <c r="A422">
        <f>Source!A1446</f>
        <v>4</v>
      </c>
      <c r="B422">
        <v>1446</v>
      </c>
      <c r="G422" t="str">
        <f>Source!G1446</f>
        <v>25.Система ПД6(сетевые элементы)</v>
      </c>
    </row>
    <row r="423" spans="1:24">
      <c r="A423">
        <v>20</v>
      </c>
      <c r="B423">
        <v>1537</v>
      </c>
      <c r="C423">
        <v>3</v>
      </c>
      <c r="D423">
        <v>0</v>
      </c>
      <c r="E423">
        <f>SmtRes!AV1537</f>
        <v>0</v>
      </c>
      <c r="F423" t="str">
        <f>SmtRes!I1537</f>
        <v>23.3.06.04-0008</v>
      </c>
      <c r="G423" t="str">
        <f>SmtRes!K1537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423" t="str">
        <f>SmtRes!O1537</f>
        <v>м</v>
      </c>
      <c r="I423">
        <f>SmtRes!Y1537*Source!I1450</f>
        <v>0.39</v>
      </c>
      <c r="J423">
        <f>SmtRes!AO1537</f>
        <v>1</v>
      </c>
      <c r="K423">
        <f>SmtRes!AE1537</f>
        <v>15.33</v>
      </c>
      <c r="L423">
        <f>SmtRes!DB1537</f>
        <v>5.98</v>
      </c>
      <c r="M423">
        <f>ROUND(ROUND(L423*Source!I1450, 2)*1, 2)</f>
        <v>5.98</v>
      </c>
      <c r="N423">
        <f>SmtRes!AA1537</f>
        <v>15.33</v>
      </c>
      <c r="O423">
        <f>ROUND(ROUND(L423*Source!I1450, 2)*SmtRes!DA1537, 2)</f>
        <v>5.98</v>
      </c>
      <c r="P423">
        <f>SmtRes!AG1537</f>
        <v>0</v>
      </c>
      <c r="Q423">
        <f>SmtRes!DC1537</f>
        <v>0</v>
      </c>
      <c r="R423">
        <f>ROUND(ROUND(Q423*Source!I1450, 2)*1, 2)</f>
        <v>0</v>
      </c>
      <c r="S423">
        <f>SmtRes!AC1537</f>
        <v>0</v>
      </c>
      <c r="T423">
        <f>ROUND(ROUND(Q423*Source!I1450, 2)*SmtRes!AK1537, 2)</f>
        <v>0</v>
      </c>
      <c r="U423">
        <f>SmtRes!X1537</f>
        <v>2069285701</v>
      </c>
      <c r="V423">
        <v>-1778933711</v>
      </c>
      <c r="W423">
        <v>-1876199671</v>
      </c>
      <c r="X423">
        <v>3</v>
      </c>
    </row>
    <row r="424" spans="1:24">
      <c r="A424">
        <v>20</v>
      </c>
      <c r="B424">
        <v>1536</v>
      </c>
      <c r="C424">
        <v>3</v>
      </c>
      <c r="D424">
        <v>0</v>
      </c>
      <c r="E424">
        <f>SmtRes!AV1536</f>
        <v>0</v>
      </c>
      <c r="F424" t="str">
        <f>SmtRes!I1536</f>
        <v>01.7.19.04-0031</v>
      </c>
      <c r="G424" t="str">
        <f>SmtRes!K1536</f>
        <v>Прокладки резиновые (пластина техническая прессованная)</v>
      </c>
      <c r="H424" t="str">
        <f>SmtRes!O1536</f>
        <v>кг</v>
      </c>
      <c r="I424">
        <f>SmtRes!Y1536*Source!I1450</f>
        <v>0.43</v>
      </c>
      <c r="J424">
        <f>SmtRes!AO1536</f>
        <v>1</v>
      </c>
      <c r="K424">
        <f>SmtRes!AE1536</f>
        <v>23.09</v>
      </c>
      <c r="L424">
        <f>SmtRes!DB1536</f>
        <v>9.93</v>
      </c>
      <c r="M424">
        <f>ROUND(ROUND(L424*Source!I1450, 2)*1, 2)</f>
        <v>9.93</v>
      </c>
      <c r="N424">
        <f>SmtRes!AA1536</f>
        <v>23.09</v>
      </c>
      <c r="O424">
        <f>ROUND(ROUND(L424*Source!I1450, 2)*SmtRes!DA1536, 2)</f>
        <v>9.93</v>
      </c>
      <c r="P424">
        <f>SmtRes!AG1536</f>
        <v>0</v>
      </c>
      <c r="Q424">
        <f>SmtRes!DC1536</f>
        <v>0</v>
      </c>
      <c r="R424">
        <f>ROUND(ROUND(Q424*Source!I1450, 2)*1, 2)</f>
        <v>0</v>
      </c>
      <c r="S424">
        <f>SmtRes!AC1536</f>
        <v>0</v>
      </c>
      <c r="T424">
        <f>ROUND(ROUND(Q424*Source!I1450, 2)*SmtRes!AK1536, 2)</f>
        <v>0</v>
      </c>
      <c r="U424">
        <f>SmtRes!X1536</f>
        <v>-731615568</v>
      </c>
      <c r="V424">
        <v>650327051</v>
      </c>
      <c r="W424">
        <v>967136855</v>
      </c>
      <c r="X424">
        <v>3</v>
      </c>
    </row>
    <row r="425" spans="1:24">
      <c r="A425">
        <v>20</v>
      </c>
      <c r="B425">
        <v>1535</v>
      </c>
      <c r="C425">
        <v>3</v>
      </c>
      <c r="D425">
        <v>0</v>
      </c>
      <c r="E425">
        <f>SmtRes!AV1535</f>
        <v>0</v>
      </c>
      <c r="F425" t="str">
        <f>SmtRes!I1535</f>
        <v>01.7.15.03-0041</v>
      </c>
      <c r="G425" t="str">
        <f>SmtRes!K1535</f>
        <v>Болты с гайками и шайбами строительные</v>
      </c>
      <c r="H425" t="str">
        <f>SmtRes!O1535</f>
        <v>т</v>
      </c>
      <c r="I425">
        <f>SmtRes!Y1535*Source!I1450</f>
        <v>8.0000000000000004E-4</v>
      </c>
      <c r="J425">
        <f>SmtRes!AO1535</f>
        <v>1</v>
      </c>
      <c r="K425">
        <f>SmtRes!AE1535</f>
        <v>9040.01</v>
      </c>
      <c r="L425">
        <f>SmtRes!DB1535</f>
        <v>7.23</v>
      </c>
      <c r="M425">
        <f>ROUND(ROUND(L425*Source!I1450, 2)*1, 2)</f>
        <v>7.23</v>
      </c>
      <c r="N425">
        <f>SmtRes!AA1535</f>
        <v>9040.01</v>
      </c>
      <c r="O425">
        <f>ROUND(ROUND(L425*Source!I1450, 2)*SmtRes!DA1535, 2)</f>
        <v>7.23</v>
      </c>
      <c r="P425">
        <f>SmtRes!AG1535</f>
        <v>0</v>
      </c>
      <c r="Q425">
        <f>SmtRes!DC1535</f>
        <v>0</v>
      </c>
      <c r="R425">
        <f>ROUND(ROUND(Q425*Source!I1450, 2)*1, 2)</f>
        <v>0</v>
      </c>
      <c r="S425">
        <f>SmtRes!AC1535</f>
        <v>0</v>
      </c>
      <c r="T425">
        <f>ROUND(ROUND(Q425*Source!I1450, 2)*SmtRes!AK1535, 2)</f>
        <v>0</v>
      </c>
      <c r="U425">
        <f>SmtRes!X1535</f>
        <v>-437906794</v>
      </c>
      <c r="V425">
        <v>703382810</v>
      </c>
      <c r="W425">
        <v>-765046760</v>
      </c>
      <c r="X425">
        <v>3</v>
      </c>
    </row>
    <row r="426" spans="1:24">
      <c r="A426">
        <v>20</v>
      </c>
      <c r="B426">
        <v>1534</v>
      </c>
      <c r="C426">
        <v>3</v>
      </c>
      <c r="D426">
        <v>0</v>
      </c>
      <c r="E426">
        <f>SmtRes!AV1534</f>
        <v>0</v>
      </c>
      <c r="F426" t="str">
        <f>SmtRes!I1534</f>
        <v>01.1.01.09-0026</v>
      </c>
      <c r="G426" t="str">
        <f>SmtRes!K1534</f>
        <v>Шнур асбестовый общего назначения марки ШАОН диаметром 8-10 мм</v>
      </c>
      <c r="H426" t="str">
        <f>SmtRes!O1534</f>
        <v>т</v>
      </c>
      <c r="I426">
        <f>SmtRes!Y1534*Source!I1450</f>
        <v>2.9999999999999997E-4</v>
      </c>
      <c r="J426">
        <f>SmtRes!AO1534</f>
        <v>1</v>
      </c>
      <c r="K426">
        <f>SmtRes!AE1534</f>
        <v>26499</v>
      </c>
      <c r="L426">
        <f>SmtRes!DB1534</f>
        <v>7.95</v>
      </c>
      <c r="M426">
        <f>ROUND(ROUND(L426*Source!I1450, 2)*1, 2)</f>
        <v>7.95</v>
      </c>
      <c r="N426">
        <f>SmtRes!AA1534</f>
        <v>26499</v>
      </c>
      <c r="O426">
        <f>ROUND(ROUND(L426*Source!I1450, 2)*SmtRes!DA1534, 2)</f>
        <v>7.95</v>
      </c>
      <c r="P426">
        <f>SmtRes!AG1534</f>
        <v>0</v>
      </c>
      <c r="Q426">
        <f>SmtRes!DC1534</f>
        <v>0</v>
      </c>
      <c r="R426">
        <f>ROUND(ROUND(Q426*Source!I1450, 2)*1, 2)</f>
        <v>0</v>
      </c>
      <c r="S426">
        <f>SmtRes!AC1534</f>
        <v>0</v>
      </c>
      <c r="T426">
        <f>ROUND(ROUND(Q426*Source!I1450, 2)*SmtRes!AK1534, 2)</f>
        <v>0</v>
      </c>
      <c r="U426">
        <f>SmtRes!X1534</f>
        <v>731670393</v>
      </c>
      <c r="V426">
        <v>-1388823807</v>
      </c>
      <c r="W426">
        <v>732171730</v>
      </c>
      <c r="X426">
        <v>3</v>
      </c>
    </row>
    <row r="427" spans="1:24">
      <c r="A427">
        <f>Source!A1452</f>
        <v>17</v>
      </c>
      <c r="B427">
        <v>1452</v>
      </c>
      <c r="C427">
        <v>3</v>
      </c>
      <c r="D427">
        <f>Source!BI1452</f>
        <v>1</v>
      </c>
      <c r="E427">
        <f>Source!FS1452</f>
        <v>0</v>
      </c>
      <c r="F427" t="str">
        <f>Source!F1452</f>
        <v>08.1.03.04-0001</v>
      </c>
      <c r="G427" t="str">
        <f>Source!G1452</f>
        <v>Блочки</v>
      </c>
      <c r="H427" t="str">
        <f>Source!H1452</f>
        <v>10 шт.</v>
      </c>
      <c r="I427">
        <f>Source!I1452</f>
        <v>0.2</v>
      </c>
      <c r="J427">
        <v>1</v>
      </c>
      <c r="K427">
        <f>Source!AC1452</f>
        <v>228</v>
      </c>
      <c r="M427">
        <f>ROUND(K427*I427, 2)</f>
        <v>45.6</v>
      </c>
      <c r="N427">
        <f>Source!AC1452*IF(Source!BC1452&lt;&gt; 0, Source!BC1452, 1)</f>
        <v>228</v>
      </c>
      <c r="O427">
        <f>ROUND(N427*I427, 2)</f>
        <v>45.6</v>
      </c>
      <c r="P427">
        <f>Source!AE1452</f>
        <v>0</v>
      </c>
      <c r="R427">
        <f>ROUND(P427*I427, 2)</f>
        <v>0</v>
      </c>
      <c r="S427">
        <f>Source!AE1452*IF(Source!BS1452&lt;&gt; 0, Source!BS1452, 1)</f>
        <v>0</v>
      </c>
      <c r="T427">
        <f>ROUND(S427*I427, 2)</f>
        <v>0</v>
      </c>
      <c r="U427">
        <f>Source!GF1452</f>
        <v>-362110086</v>
      </c>
      <c r="V427">
        <v>1900422582</v>
      </c>
      <c r="W427">
        <v>-882872068</v>
      </c>
      <c r="X427">
        <v>3</v>
      </c>
    </row>
    <row r="428" spans="1:24">
      <c r="A428">
        <f>Source!A1454</f>
        <v>17</v>
      </c>
      <c r="B428">
        <v>1454</v>
      </c>
      <c r="C428">
        <v>3</v>
      </c>
      <c r="D428">
        <f>Source!BI1454</f>
        <v>2</v>
      </c>
      <c r="E428">
        <f>Source!FS1454</f>
        <v>0</v>
      </c>
      <c r="F428" t="str">
        <f>Source!F1454</f>
        <v>20.1.02.19-0015</v>
      </c>
      <c r="G428" t="str">
        <f>Source!G1454</f>
        <v>Трос стальной</v>
      </c>
      <c r="H428" t="str">
        <f>Source!H1454</f>
        <v>м</v>
      </c>
      <c r="I428">
        <f>Source!I1454</f>
        <v>9.3000000000000007</v>
      </c>
      <c r="J428">
        <v>1</v>
      </c>
      <c r="K428">
        <f>Source!AC1454</f>
        <v>12.03</v>
      </c>
      <c r="M428">
        <f>ROUND(K428*I428, 2)</f>
        <v>111.88</v>
      </c>
      <c r="N428">
        <f>Source!AC1454*IF(Source!BC1454&lt;&gt; 0, Source!BC1454, 1)</f>
        <v>12.03</v>
      </c>
      <c r="O428">
        <f>ROUND(N428*I428, 2)</f>
        <v>111.88</v>
      </c>
      <c r="P428">
        <f>Source!AE1454</f>
        <v>0</v>
      </c>
      <c r="R428">
        <f>ROUND(P428*I428, 2)</f>
        <v>0</v>
      </c>
      <c r="S428">
        <f>Source!AE1454*IF(Source!BS1454&lt;&gt; 0, Source!BS1454, 1)</f>
        <v>0</v>
      </c>
      <c r="T428">
        <f>ROUND(S428*I428, 2)</f>
        <v>0</v>
      </c>
      <c r="U428">
        <f>Source!GF1454</f>
        <v>1404028807</v>
      </c>
      <c r="V428">
        <v>184943754</v>
      </c>
      <c r="W428">
        <v>-240123193</v>
      </c>
      <c r="X428">
        <v>3</v>
      </c>
    </row>
    <row r="429" spans="1:24">
      <c r="A429">
        <v>20</v>
      </c>
      <c r="B429">
        <v>1555</v>
      </c>
      <c r="C429">
        <v>3</v>
      </c>
      <c r="D429">
        <v>0</v>
      </c>
      <c r="E429">
        <f>SmtRes!AV1555</f>
        <v>0</v>
      </c>
      <c r="F429" t="str">
        <f>SmtRes!I1555</f>
        <v>14.4.03.03-0102</v>
      </c>
      <c r="G429" t="str">
        <f>SmtRes!K1555</f>
        <v>Лак БТ-577</v>
      </c>
      <c r="H429" t="str">
        <f>SmtRes!O1555</f>
        <v>т</v>
      </c>
      <c r="I429">
        <f>SmtRes!Y1555*Source!I1458</f>
        <v>1.0080000000000001E-4</v>
      </c>
      <c r="J429">
        <f>SmtRes!AO1555</f>
        <v>1</v>
      </c>
      <c r="K429">
        <f>SmtRes!AE1555</f>
        <v>9550.01</v>
      </c>
      <c r="L429">
        <f>SmtRes!DB1555</f>
        <v>12.03</v>
      </c>
      <c r="M429">
        <f>ROUND(ROUND(L429*Source!I1458, 2)*1, 2)</f>
        <v>0.96</v>
      </c>
      <c r="N429">
        <f>SmtRes!AA1555</f>
        <v>9550.01</v>
      </c>
      <c r="O429">
        <f>ROUND(ROUND(L429*Source!I1458, 2)*SmtRes!DA1555, 2)</f>
        <v>0.96</v>
      </c>
      <c r="P429">
        <f>SmtRes!AG1555</f>
        <v>0</v>
      </c>
      <c r="Q429">
        <f>SmtRes!DC1555</f>
        <v>0</v>
      </c>
      <c r="R429">
        <f>ROUND(ROUND(Q429*Source!I1458, 2)*1, 2)</f>
        <v>0</v>
      </c>
      <c r="S429">
        <f>SmtRes!AC1555</f>
        <v>0</v>
      </c>
      <c r="T429">
        <f>ROUND(ROUND(Q429*Source!I1458, 2)*SmtRes!AK1555, 2)</f>
        <v>0</v>
      </c>
      <c r="U429">
        <f>SmtRes!X1555</f>
        <v>654489916</v>
      </c>
      <c r="V429">
        <v>-919932728</v>
      </c>
      <c r="W429">
        <v>-1445358453</v>
      </c>
      <c r="X429">
        <v>3</v>
      </c>
    </row>
    <row r="430" spans="1:24">
      <c r="A430">
        <v>20</v>
      </c>
      <c r="B430">
        <v>1554</v>
      </c>
      <c r="C430">
        <v>3</v>
      </c>
      <c r="D430">
        <v>0</v>
      </c>
      <c r="E430">
        <f>SmtRes!AV1554</f>
        <v>0</v>
      </c>
      <c r="F430" t="str">
        <f>SmtRes!I1554</f>
        <v>08.3.02.01-0041</v>
      </c>
      <c r="G430" t="str">
        <f>SmtRes!K1554</f>
        <v>Лента стальная упаковочная, мягкая, нормальной точности 0,7х20-50 мм</v>
      </c>
      <c r="H430" t="str">
        <f>SmtRes!O1554</f>
        <v>т</v>
      </c>
      <c r="I430">
        <f>SmtRes!Y1554*Source!I1458</f>
        <v>3.784E-3</v>
      </c>
      <c r="J430">
        <f>SmtRes!AO1554</f>
        <v>1</v>
      </c>
      <c r="K430">
        <f>SmtRes!AE1554</f>
        <v>7590</v>
      </c>
      <c r="L430">
        <f>SmtRes!DB1554</f>
        <v>359.01</v>
      </c>
      <c r="M430">
        <f>ROUND(ROUND(L430*Source!I1458, 2)*1, 2)</f>
        <v>28.72</v>
      </c>
      <c r="N430">
        <f>SmtRes!AA1554</f>
        <v>7590</v>
      </c>
      <c r="O430">
        <f>ROUND(ROUND(L430*Source!I1458, 2)*SmtRes!DA1554, 2)</f>
        <v>28.72</v>
      </c>
      <c r="P430">
        <f>SmtRes!AG1554</f>
        <v>0</v>
      </c>
      <c r="Q430">
        <f>SmtRes!DC1554</f>
        <v>0</v>
      </c>
      <c r="R430">
        <f>ROUND(ROUND(Q430*Source!I1458, 2)*1, 2)</f>
        <v>0</v>
      </c>
      <c r="S430">
        <f>SmtRes!AC1554</f>
        <v>0</v>
      </c>
      <c r="T430">
        <f>ROUND(ROUND(Q430*Source!I1458, 2)*SmtRes!AK1554, 2)</f>
        <v>0</v>
      </c>
      <c r="U430">
        <f>SmtRes!X1554</f>
        <v>532254978</v>
      </c>
      <c r="V430">
        <v>303468376</v>
      </c>
      <c r="W430">
        <v>750974966</v>
      </c>
      <c r="X430">
        <v>3</v>
      </c>
    </row>
    <row r="431" spans="1:24">
      <c r="A431">
        <v>20</v>
      </c>
      <c r="B431">
        <v>1553</v>
      </c>
      <c r="C431">
        <v>3</v>
      </c>
      <c r="D431">
        <v>0</v>
      </c>
      <c r="E431">
        <f>SmtRes!AV1553</f>
        <v>0</v>
      </c>
      <c r="F431" t="str">
        <f>SmtRes!I1553</f>
        <v>01.2.03.03-0107</v>
      </c>
      <c r="G431" t="str">
        <f>SmtRes!K1553</f>
        <v>Мастика клеящая морозостойкая битумно-масляная МБ-50</v>
      </c>
      <c r="H431" t="str">
        <f>SmtRes!O1553</f>
        <v>т</v>
      </c>
      <c r="I431">
        <f>SmtRes!Y1553*Source!I1458</f>
        <v>2.3999999999999998E-3</v>
      </c>
      <c r="J431">
        <f>SmtRes!AO1553</f>
        <v>1</v>
      </c>
      <c r="K431">
        <f>SmtRes!AE1553</f>
        <v>3960</v>
      </c>
      <c r="L431">
        <f>SmtRes!DB1553</f>
        <v>118.8</v>
      </c>
      <c r="M431">
        <f>ROUND(ROUND(L431*Source!I1458, 2)*1, 2)</f>
        <v>9.5</v>
      </c>
      <c r="N431">
        <f>SmtRes!AA1553</f>
        <v>3960</v>
      </c>
      <c r="O431">
        <f>ROUND(ROUND(L431*Source!I1458, 2)*SmtRes!DA1553, 2)</f>
        <v>9.5</v>
      </c>
      <c r="P431">
        <f>SmtRes!AG1553</f>
        <v>0</v>
      </c>
      <c r="Q431">
        <f>SmtRes!DC1553</f>
        <v>0</v>
      </c>
      <c r="R431">
        <f>ROUND(ROUND(Q431*Source!I1458, 2)*1, 2)</f>
        <v>0</v>
      </c>
      <c r="S431">
        <f>SmtRes!AC1553</f>
        <v>0</v>
      </c>
      <c r="T431">
        <f>ROUND(ROUND(Q431*Source!I1458, 2)*SmtRes!AK1553, 2)</f>
        <v>0</v>
      </c>
      <c r="U431">
        <f>SmtRes!X1553</f>
        <v>136000979</v>
      </c>
      <c r="V431">
        <v>-2104290413</v>
      </c>
      <c r="W431">
        <v>862612426</v>
      </c>
      <c r="X431">
        <v>3</v>
      </c>
    </row>
    <row r="432" spans="1:24">
      <c r="A432">
        <v>20</v>
      </c>
      <c r="B432">
        <v>1552</v>
      </c>
      <c r="C432">
        <v>3</v>
      </c>
      <c r="D432">
        <v>0</v>
      </c>
      <c r="E432">
        <f>SmtRes!AV1552</f>
        <v>0</v>
      </c>
      <c r="F432" t="str">
        <f>SmtRes!I1552</f>
        <v>01.2.01.02-0031</v>
      </c>
      <c r="G432" t="str">
        <f>SmtRes!K1552</f>
        <v>Битумы нефтяные строительные изоляционные БНИ-IV-3, БНИ- IV, БНИ-V</v>
      </c>
      <c r="H432" t="str">
        <f>SmtRes!O1552</f>
        <v>т</v>
      </c>
      <c r="I432">
        <f>SmtRes!Y1552*Source!I1458</f>
        <v>1.008E-3</v>
      </c>
      <c r="J432">
        <f>SmtRes!AO1552</f>
        <v>1</v>
      </c>
      <c r="K432">
        <f>SmtRes!AE1552</f>
        <v>1412.5</v>
      </c>
      <c r="L432">
        <f>SmtRes!DB1552</f>
        <v>17.8</v>
      </c>
      <c r="M432">
        <f>ROUND(ROUND(L432*Source!I1458, 2)*1, 2)</f>
        <v>1.42</v>
      </c>
      <c r="N432">
        <f>SmtRes!AA1552</f>
        <v>1412.5</v>
      </c>
      <c r="O432">
        <f>ROUND(ROUND(L432*Source!I1458, 2)*SmtRes!DA1552, 2)</f>
        <v>1.42</v>
      </c>
      <c r="P432">
        <f>SmtRes!AG1552</f>
        <v>0</v>
      </c>
      <c r="Q432">
        <f>SmtRes!DC1552</f>
        <v>0</v>
      </c>
      <c r="R432">
        <f>ROUND(ROUND(Q432*Source!I1458, 2)*1, 2)</f>
        <v>0</v>
      </c>
      <c r="S432">
        <f>SmtRes!AC1552</f>
        <v>0</v>
      </c>
      <c r="T432">
        <f>ROUND(ROUND(Q432*Source!I1458, 2)*SmtRes!AK1552, 2)</f>
        <v>0</v>
      </c>
      <c r="U432">
        <f>SmtRes!X1552</f>
        <v>1554699552</v>
      </c>
      <c r="V432">
        <v>-2117539159</v>
      </c>
      <c r="W432">
        <v>2123959128</v>
      </c>
      <c r="X432">
        <v>3</v>
      </c>
    </row>
    <row r="433" spans="1:24">
      <c r="A433">
        <f>Source!A1460</f>
        <v>17</v>
      </c>
      <c r="B433">
        <v>1460</v>
      </c>
      <c r="C433">
        <v>3</v>
      </c>
      <c r="D433">
        <f>Source!BI1460</f>
        <v>1</v>
      </c>
      <c r="E433">
        <f>Source!FS1460</f>
        <v>0</v>
      </c>
      <c r="F433" t="str">
        <f>Source!F1460</f>
        <v>12.2.04.07-0012</v>
      </c>
      <c r="G433" t="str">
        <f>Source!G1460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433" t="str">
        <f>Source!H1460</f>
        <v>м3</v>
      </c>
      <c r="I433">
        <f>Source!I1460</f>
        <v>0.36799999999999999</v>
      </c>
      <c r="J433">
        <v>1</v>
      </c>
      <c r="K433">
        <f>Source!AC1460</f>
        <v>2222.0300000000002</v>
      </c>
      <c r="M433">
        <f>ROUND(K433*I433, 2)</f>
        <v>817.71</v>
      </c>
      <c r="N433">
        <f>Source!AC1460*IF(Source!BC1460&lt;&gt; 0, Source!BC1460, 1)</f>
        <v>2222.0300000000002</v>
      </c>
      <c r="O433">
        <f>ROUND(N433*I433, 2)</f>
        <v>817.71</v>
      </c>
      <c r="P433">
        <f>Source!AE1460</f>
        <v>0</v>
      </c>
      <c r="R433">
        <f>ROUND(P433*I433, 2)</f>
        <v>0</v>
      </c>
      <c r="S433">
        <f>Source!AE1460*IF(Source!BS1460&lt;&gt; 0, Source!BS1460, 1)</f>
        <v>0</v>
      </c>
      <c r="T433">
        <f>ROUND(S433*I433, 2)</f>
        <v>0</v>
      </c>
      <c r="U433">
        <f>Source!GF1460</f>
        <v>2051966677</v>
      </c>
      <c r="V433">
        <v>1568902554</v>
      </c>
      <c r="W433">
        <v>-2111212406</v>
      </c>
      <c r="X433">
        <v>3</v>
      </c>
    </row>
    <row r="434" spans="1:24">
      <c r="A434">
        <v>20</v>
      </c>
      <c r="B434">
        <v>1575</v>
      </c>
      <c r="C434">
        <v>3</v>
      </c>
      <c r="D434">
        <v>0</v>
      </c>
      <c r="E434">
        <f>SmtRes!AV1575</f>
        <v>0</v>
      </c>
      <c r="F434" t="str">
        <f>SmtRes!I1575</f>
        <v>01.7.19.04-0031</v>
      </c>
      <c r="G434" t="str">
        <f>SmtRes!K1575</f>
        <v>Прокладки резиновые (пластина техническая прессованная)</v>
      </c>
      <c r="H434" t="str">
        <f>SmtRes!O1575</f>
        <v>кг</v>
      </c>
      <c r="I434">
        <f>SmtRes!Y1575*Source!I1462</f>
        <v>0.29088000000000003</v>
      </c>
      <c r="J434">
        <f>SmtRes!AO1575</f>
        <v>1</v>
      </c>
      <c r="K434">
        <f>SmtRes!AE1575</f>
        <v>23.09</v>
      </c>
      <c r="L434">
        <f>SmtRes!DB1575</f>
        <v>209.89</v>
      </c>
      <c r="M434">
        <f>ROUND(ROUND(L434*Source!I1462, 2)*1, 2)</f>
        <v>6.72</v>
      </c>
      <c r="N434">
        <f>SmtRes!AA1575</f>
        <v>23.09</v>
      </c>
      <c r="O434">
        <f>ROUND(ROUND(L434*Source!I1462, 2)*SmtRes!DA1575, 2)</f>
        <v>6.72</v>
      </c>
      <c r="P434">
        <f>SmtRes!AG1575</f>
        <v>0</v>
      </c>
      <c r="Q434">
        <f>SmtRes!DC1575</f>
        <v>0</v>
      </c>
      <c r="R434">
        <f>ROUND(ROUND(Q434*Source!I1462, 2)*1, 2)</f>
        <v>0</v>
      </c>
      <c r="S434">
        <f>SmtRes!AC1575</f>
        <v>0</v>
      </c>
      <c r="T434">
        <f>ROUND(ROUND(Q434*Source!I1462, 2)*SmtRes!AK1575, 2)</f>
        <v>0</v>
      </c>
      <c r="U434">
        <f>SmtRes!X1575</f>
        <v>-731615568</v>
      </c>
      <c r="V434">
        <v>650327051</v>
      </c>
      <c r="W434">
        <v>967136855</v>
      </c>
      <c r="X434">
        <v>3</v>
      </c>
    </row>
    <row r="435" spans="1:24">
      <c r="A435">
        <v>20</v>
      </c>
      <c r="B435">
        <v>1574</v>
      </c>
      <c r="C435">
        <v>3</v>
      </c>
      <c r="D435">
        <v>0</v>
      </c>
      <c r="E435">
        <f>SmtRes!AV1574</f>
        <v>0</v>
      </c>
      <c r="F435" t="str">
        <f>SmtRes!I1574</f>
        <v>01.7.15.03-0041</v>
      </c>
      <c r="G435" t="str">
        <f>SmtRes!K1574</f>
        <v>Болты с гайками и шайбами строительные</v>
      </c>
      <c r="H435" t="str">
        <f>SmtRes!O1574</f>
        <v>т</v>
      </c>
      <c r="I435">
        <f>SmtRes!Y1574*Source!I1462</f>
        <v>1.92E-4</v>
      </c>
      <c r="J435">
        <f>SmtRes!AO1574</f>
        <v>1</v>
      </c>
      <c r="K435">
        <f>SmtRes!AE1574</f>
        <v>9040.01</v>
      </c>
      <c r="L435">
        <f>SmtRes!DB1574</f>
        <v>54.24</v>
      </c>
      <c r="M435">
        <f>ROUND(ROUND(L435*Source!I1462, 2)*1, 2)</f>
        <v>1.74</v>
      </c>
      <c r="N435">
        <f>SmtRes!AA1574</f>
        <v>9040.01</v>
      </c>
      <c r="O435">
        <f>ROUND(ROUND(L435*Source!I1462, 2)*SmtRes!DA1574, 2)</f>
        <v>1.74</v>
      </c>
      <c r="P435">
        <f>SmtRes!AG1574</f>
        <v>0</v>
      </c>
      <c r="Q435">
        <f>SmtRes!DC1574</f>
        <v>0</v>
      </c>
      <c r="R435">
        <f>ROUND(ROUND(Q435*Source!I1462, 2)*1, 2)</f>
        <v>0</v>
      </c>
      <c r="S435">
        <f>SmtRes!AC1574</f>
        <v>0</v>
      </c>
      <c r="T435">
        <f>ROUND(ROUND(Q435*Source!I1462, 2)*SmtRes!AK1574, 2)</f>
        <v>0</v>
      </c>
      <c r="U435">
        <f>SmtRes!X1574</f>
        <v>-437906794</v>
      </c>
      <c r="V435">
        <v>703382810</v>
      </c>
      <c r="W435">
        <v>-765046760</v>
      </c>
      <c r="X435">
        <v>3</v>
      </c>
    </row>
    <row r="436" spans="1:24">
      <c r="A436">
        <v>20</v>
      </c>
      <c r="B436">
        <v>1573</v>
      </c>
      <c r="C436">
        <v>3</v>
      </c>
      <c r="D436">
        <v>0</v>
      </c>
      <c r="E436">
        <f>SmtRes!AV1573</f>
        <v>0</v>
      </c>
      <c r="F436" t="str">
        <f>SmtRes!I1573</f>
        <v>01.7.11.07-0045</v>
      </c>
      <c r="G436" t="str">
        <f>SmtRes!K1573</f>
        <v>Электроды диаметром 5 мм Э42А</v>
      </c>
      <c r="H436" t="str">
        <f>SmtRes!O1573</f>
        <v>т</v>
      </c>
      <c r="I436">
        <f>SmtRes!Y1573*Source!I1462</f>
        <v>1.0560000000000001E-5</v>
      </c>
      <c r="J436">
        <f>SmtRes!AO1573</f>
        <v>1</v>
      </c>
      <c r="K436">
        <f>SmtRes!AE1573</f>
        <v>10362</v>
      </c>
      <c r="L436">
        <f>SmtRes!DB1573</f>
        <v>3.42</v>
      </c>
      <c r="M436">
        <f>ROUND(ROUND(L436*Source!I1462, 2)*1, 2)</f>
        <v>0.11</v>
      </c>
      <c r="N436">
        <f>SmtRes!AA1573</f>
        <v>10362</v>
      </c>
      <c r="O436">
        <f>ROUND(ROUND(L436*Source!I1462, 2)*SmtRes!DA1573, 2)</f>
        <v>0.11</v>
      </c>
      <c r="P436">
        <f>SmtRes!AG1573</f>
        <v>0</v>
      </c>
      <c r="Q436">
        <f>SmtRes!DC1573</f>
        <v>0</v>
      </c>
      <c r="R436">
        <f>ROUND(ROUND(Q436*Source!I1462, 2)*1, 2)</f>
        <v>0</v>
      </c>
      <c r="S436">
        <f>SmtRes!AC1573</f>
        <v>0</v>
      </c>
      <c r="T436">
        <f>ROUND(ROUND(Q436*Source!I1462, 2)*SmtRes!AK1573, 2)</f>
        <v>0</v>
      </c>
      <c r="U436">
        <f>SmtRes!X1573</f>
        <v>-1068056325</v>
      </c>
      <c r="V436">
        <v>-2032568227</v>
      </c>
      <c r="W436">
        <v>1948519429</v>
      </c>
      <c r="X436">
        <v>3</v>
      </c>
    </row>
    <row r="437" spans="1:24">
      <c r="A437">
        <v>20</v>
      </c>
      <c r="B437">
        <v>1572</v>
      </c>
      <c r="C437">
        <v>3</v>
      </c>
      <c r="D437">
        <v>0</v>
      </c>
      <c r="E437">
        <f>SmtRes!AV1572</f>
        <v>0</v>
      </c>
      <c r="F437" t="str">
        <f>SmtRes!I1572</f>
        <v>01.7.06.03-0023</v>
      </c>
      <c r="G437" t="str">
        <f>SmtRes!K1572</f>
        <v>Лента полиэтиленовая с липким слоем марка А</v>
      </c>
      <c r="H437" t="str">
        <f>SmtRes!O1572</f>
        <v>кг</v>
      </c>
      <c r="I437">
        <f>SmtRes!Y1572*Source!I1462</f>
        <v>0.25440000000000002</v>
      </c>
      <c r="J437">
        <f>SmtRes!AO1572</f>
        <v>1</v>
      </c>
      <c r="K437">
        <f>SmtRes!AE1572</f>
        <v>39.020000000000003</v>
      </c>
      <c r="L437">
        <f>SmtRes!DB1572</f>
        <v>310.20999999999998</v>
      </c>
      <c r="M437">
        <f>ROUND(ROUND(L437*Source!I1462, 2)*1, 2)</f>
        <v>9.93</v>
      </c>
      <c r="N437">
        <f>SmtRes!AA1572</f>
        <v>39.020000000000003</v>
      </c>
      <c r="O437">
        <f>ROUND(ROUND(L437*Source!I1462, 2)*SmtRes!DA1572, 2)</f>
        <v>9.93</v>
      </c>
      <c r="P437">
        <f>SmtRes!AG1572</f>
        <v>0</v>
      </c>
      <c r="Q437">
        <f>SmtRes!DC1572</f>
        <v>0</v>
      </c>
      <c r="R437">
        <f>ROUND(ROUND(Q437*Source!I1462, 2)*1, 2)</f>
        <v>0</v>
      </c>
      <c r="S437">
        <f>SmtRes!AC1572</f>
        <v>0</v>
      </c>
      <c r="T437">
        <f>ROUND(ROUND(Q437*Source!I1462, 2)*SmtRes!AK1572, 2)</f>
        <v>0</v>
      </c>
      <c r="U437">
        <f>SmtRes!X1572</f>
        <v>1730218770</v>
      </c>
      <c r="V437">
        <v>-908515155</v>
      </c>
      <c r="W437">
        <v>-1891075164</v>
      </c>
      <c r="X437">
        <v>3</v>
      </c>
    </row>
    <row r="438" spans="1:24">
      <c r="A438">
        <f>Source!A1464</f>
        <v>17</v>
      </c>
      <c r="B438">
        <v>1464</v>
      </c>
      <c r="C438">
        <v>3</v>
      </c>
      <c r="D438">
        <f>Source!BI1464</f>
        <v>1</v>
      </c>
      <c r="E438">
        <f>Source!FS1464</f>
        <v>0</v>
      </c>
      <c r="F438" t="str">
        <f>Source!F1464</f>
        <v>19.1.01.03-0053</v>
      </c>
      <c r="G438" t="str">
        <f>Source!G1464</f>
        <v>Воздуховоды из оцинкованной стали с шиной и уголками толщиной 1,0 мм, периметром 3200 мм</v>
      </c>
      <c r="H438" t="str">
        <f>Source!H1464</f>
        <v>м2</v>
      </c>
      <c r="I438">
        <f>Source!I1464</f>
        <v>3.2</v>
      </c>
      <c r="J438">
        <v>1</v>
      </c>
      <c r="K438">
        <f>Source!AC1464</f>
        <v>170.81</v>
      </c>
      <c r="M438">
        <f>ROUND(K438*I438, 2)</f>
        <v>546.59</v>
      </c>
      <c r="N438">
        <f>Source!AC1464*IF(Source!BC1464&lt;&gt; 0, Source!BC1464, 1)</f>
        <v>170.81</v>
      </c>
      <c r="O438">
        <f>ROUND(N438*I438, 2)</f>
        <v>546.59</v>
      </c>
      <c r="P438">
        <f>Source!AE1464</f>
        <v>0</v>
      </c>
      <c r="R438">
        <f>ROUND(P438*I438, 2)</f>
        <v>0</v>
      </c>
      <c r="S438">
        <f>Source!AE1464*IF(Source!BS1464&lt;&gt; 0, Source!BS1464, 1)</f>
        <v>0</v>
      </c>
      <c r="T438">
        <f>ROUND(S438*I438, 2)</f>
        <v>0</v>
      </c>
      <c r="U438">
        <f>Source!GF1464</f>
        <v>1640464788</v>
      </c>
      <c r="V438">
        <v>1684028843</v>
      </c>
      <c r="W438">
        <v>-681473282</v>
      </c>
      <c r="X438">
        <v>3</v>
      </c>
    </row>
    <row r="439" spans="1:24">
      <c r="A439">
        <v>20</v>
      </c>
      <c r="B439">
        <v>1597</v>
      </c>
      <c r="C439">
        <v>3</v>
      </c>
      <c r="D439">
        <v>0</v>
      </c>
      <c r="E439">
        <f>SmtRes!AV1597</f>
        <v>0</v>
      </c>
      <c r="F439" t="str">
        <f>SmtRes!I1597</f>
        <v>01.7.19.04-0031</v>
      </c>
      <c r="G439" t="str">
        <f>SmtRes!K1597</f>
        <v>Прокладки резиновые (пластина техническая прессованная)</v>
      </c>
      <c r="H439" t="str">
        <f>SmtRes!O1597</f>
        <v>кг</v>
      </c>
      <c r="I439">
        <f>SmtRes!Y1597*Source!I1466</f>
        <v>0.28542599999999996</v>
      </c>
      <c r="J439">
        <f>SmtRes!AO1597</f>
        <v>1</v>
      </c>
      <c r="K439">
        <f>SmtRes!AE1597</f>
        <v>23.09</v>
      </c>
      <c r="L439">
        <f>SmtRes!DB1597</f>
        <v>209.89</v>
      </c>
      <c r="M439">
        <f>ROUND(ROUND(L439*Source!I1466, 2)*1, 2)</f>
        <v>6.59</v>
      </c>
      <c r="N439">
        <f>SmtRes!AA1597</f>
        <v>23.09</v>
      </c>
      <c r="O439">
        <f>ROUND(ROUND(L439*Source!I1466, 2)*SmtRes!DA1597, 2)</f>
        <v>6.59</v>
      </c>
      <c r="P439">
        <f>SmtRes!AG1597</f>
        <v>0</v>
      </c>
      <c r="Q439">
        <f>SmtRes!DC1597</f>
        <v>0</v>
      </c>
      <c r="R439">
        <f>ROUND(ROUND(Q439*Source!I1466, 2)*1, 2)</f>
        <v>0</v>
      </c>
      <c r="S439">
        <f>SmtRes!AC1597</f>
        <v>0</v>
      </c>
      <c r="T439">
        <f>ROUND(ROUND(Q439*Source!I1466, 2)*SmtRes!AK1597, 2)</f>
        <v>0</v>
      </c>
      <c r="U439">
        <f>SmtRes!X1597</f>
        <v>-731615568</v>
      </c>
      <c r="V439">
        <v>650327051</v>
      </c>
      <c r="W439">
        <v>967136855</v>
      </c>
      <c r="X439">
        <v>3</v>
      </c>
    </row>
    <row r="440" spans="1:24">
      <c r="A440">
        <v>20</v>
      </c>
      <c r="B440">
        <v>1596</v>
      </c>
      <c r="C440">
        <v>3</v>
      </c>
      <c r="D440">
        <v>0</v>
      </c>
      <c r="E440">
        <f>SmtRes!AV1596</f>
        <v>0</v>
      </c>
      <c r="F440" t="str">
        <f>SmtRes!I1596</f>
        <v>01.7.15.03-0041</v>
      </c>
      <c r="G440" t="str">
        <f>SmtRes!K1596</f>
        <v>Болты с гайками и шайбами строительные</v>
      </c>
      <c r="H440" t="str">
        <f>SmtRes!O1596</f>
        <v>т</v>
      </c>
      <c r="I440">
        <f>SmtRes!Y1596*Source!I1466</f>
        <v>1.884E-4</v>
      </c>
      <c r="J440">
        <f>SmtRes!AO1596</f>
        <v>1</v>
      </c>
      <c r="K440">
        <f>SmtRes!AE1596</f>
        <v>9040.01</v>
      </c>
      <c r="L440">
        <f>SmtRes!DB1596</f>
        <v>54.24</v>
      </c>
      <c r="M440">
        <f>ROUND(ROUND(L440*Source!I1466, 2)*1, 2)</f>
        <v>1.7</v>
      </c>
      <c r="N440">
        <f>SmtRes!AA1596</f>
        <v>9040.01</v>
      </c>
      <c r="O440">
        <f>ROUND(ROUND(L440*Source!I1466, 2)*SmtRes!DA1596, 2)</f>
        <v>1.7</v>
      </c>
      <c r="P440">
        <f>SmtRes!AG1596</f>
        <v>0</v>
      </c>
      <c r="Q440">
        <f>SmtRes!DC1596</f>
        <v>0</v>
      </c>
      <c r="R440">
        <f>ROUND(ROUND(Q440*Source!I1466, 2)*1, 2)</f>
        <v>0</v>
      </c>
      <c r="S440">
        <f>SmtRes!AC1596</f>
        <v>0</v>
      </c>
      <c r="T440">
        <f>ROUND(ROUND(Q440*Source!I1466, 2)*SmtRes!AK1596, 2)</f>
        <v>0</v>
      </c>
      <c r="U440">
        <f>SmtRes!X1596</f>
        <v>-437906794</v>
      </c>
      <c r="V440">
        <v>703382810</v>
      </c>
      <c r="W440">
        <v>-765046760</v>
      </c>
      <c r="X440">
        <v>3</v>
      </c>
    </row>
    <row r="441" spans="1:24">
      <c r="A441">
        <v>20</v>
      </c>
      <c r="B441">
        <v>1595</v>
      </c>
      <c r="C441">
        <v>3</v>
      </c>
      <c r="D441">
        <v>0</v>
      </c>
      <c r="E441">
        <f>SmtRes!AV1595</f>
        <v>0</v>
      </c>
      <c r="F441" t="str">
        <f>SmtRes!I1595</f>
        <v>01.7.11.07-0045</v>
      </c>
      <c r="G441" t="str">
        <f>SmtRes!K1595</f>
        <v>Электроды диаметром 5 мм Э42А</v>
      </c>
      <c r="H441" t="str">
        <f>SmtRes!O1595</f>
        <v>т</v>
      </c>
      <c r="I441">
        <f>SmtRes!Y1595*Source!I1466</f>
        <v>1.0361999999999998E-5</v>
      </c>
      <c r="J441">
        <f>SmtRes!AO1595</f>
        <v>1</v>
      </c>
      <c r="K441">
        <f>SmtRes!AE1595</f>
        <v>10362</v>
      </c>
      <c r="L441">
        <f>SmtRes!DB1595</f>
        <v>3.42</v>
      </c>
      <c r="M441">
        <f>ROUND(ROUND(L441*Source!I1466, 2)*1, 2)</f>
        <v>0.11</v>
      </c>
      <c r="N441">
        <f>SmtRes!AA1595</f>
        <v>10362</v>
      </c>
      <c r="O441">
        <f>ROUND(ROUND(L441*Source!I1466, 2)*SmtRes!DA1595, 2)</f>
        <v>0.11</v>
      </c>
      <c r="P441">
        <f>SmtRes!AG1595</f>
        <v>0</v>
      </c>
      <c r="Q441">
        <f>SmtRes!DC1595</f>
        <v>0</v>
      </c>
      <c r="R441">
        <f>ROUND(ROUND(Q441*Source!I1466, 2)*1, 2)</f>
        <v>0</v>
      </c>
      <c r="S441">
        <f>SmtRes!AC1595</f>
        <v>0</v>
      </c>
      <c r="T441">
        <f>ROUND(ROUND(Q441*Source!I1466, 2)*SmtRes!AK1595, 2)</f>
        <v>0</v>
      </c>
      <c r="U441">
        <f>SmtRes!X1595</f>
        <v>-1068056325</v>
      </c>
      <c r="V441">
        <v>-2032568227</v>
      </c>
      <c r="W441">
        <v>1948519429</v>
      </c>
      <c r="X441">
        <v>3</v>
      </c>
    </row>
    <row r="442" spans="1:24">
      <c r="A442">
        <v>20</v>
      </c>
      <c r="B442">
        <v>1594</v>
      </c>
      <c r="C442">
        <v>3</v>
      </c>
      <c r="D442">
        <v>0</v>
      </c>
      <c r="E442">
        <f>SmtRes!AV1594</f>
        <v>0</v>
      </c>
      <c r="F442" t="str">
        <f>SmtRes!I1594</f>
        <v>01.7.06.03-0023</v>
      </c>
      <c r="G442" t="str">
        <f>SmtRes!K1594</f>
        <v>Лента полиэтиленовая с липким слоем марка А</v>
      </c>
      <c r="H442" t="str">
        <f>SmtRes!O1594</f>
        <v>кг</v>
      </c>
      <c r="I442">
        <f>SmtRes!Y1594*Source!I1466</f>
        <v>0.24962999999999999</v>
      </c>
      <c r="J442">
        <f>SmtRes!AO1594</f>
        <v>1</v>
      </c>
      <c r="K442">
        <f>SmtRes!AE1594</f>
        <v>39.020000000000003</v>
      </c>
      <c r="L442">
        <f>SmtRes!DB1594</f>
        <v>310.20999999999998</v>
      </c>
      <c r="M442">
        <f>ROUND(ROUND(L442*Source!I1466, 2)*1, 2)</f>
        <v>9.74</v>
      </c>
      <c r="N442">
        <f>SmtRes!AA1594</f>
        <v>39.020000000000003</v>
      </c>
      <c r="O442">
        <f>ROUND(ROUND(L442*Source!I1466, 2)*SmtRes!DA1594, 2)</f>
        <v>9.74</v>
      </c>
      <c r="P442">
        <f>SmtRes!AG1594</f>
        <v>0</v>
      </c>
      <c r="Q442">
        <f>SmtRes!DC1594</f>
        <v>0</v>
      </c>
      <c r="R442">
        <f>ROUND(ROUND(Q442*Source!I1466, 2)*1, 2)</f>
        <v>0</v>
      </c>
      <c r="S442">
        <f>SmtRes!AC1594</f>
        <v>0</v>
      </c>
      <c r="T442">
        <f>ROUND(ROUND(Q442*Source!I1466, 2)*SmtRes!AK1594, 2)</f>
        <v>0</v>
      </c>
      <c r="U442">
        <f>SmtRes!X1594</f>
        <v>1730218770</v>
      </c>
      <c r="V442">
        <v>-908515155</v>
      </c>
      <c r="W442">
        <v>-1891075164</v>
      </c>
      <c r="X442">
        <v>3</v>
      </c>
    </row>
    <row r="443" spans="1:24">
      <c r="A443">
        <f>Source!A1468</f>
        <v>17</v>
      </c>
      <c r="B443">
        <v>1468</v>
      </c>
      <c r="C443">
        <v>3</v>
      </c>
      <c r="D443">
        <f>Source!BI1468</f>
        <v>1</v>
      </c>
      <c r="E443">
        <f>Source!FS1468</f>
        <v>0</v>
      </c>
      <c r="F443" t="str">
        <f>Source!F1468</f>
        <v>19.1.01.03-0082</v>
      </c>
      <c r="G443" t="str">
        <f>Source!G1468</f>
        <v>Воздуховоды из оцинкованной стали толщиной 1,0 мм, диаметром до 1000 мм</v>
      </c>
      <c r="H443" t="str">
        <f>Source!H1468</f>
        <v>м2</v>
      </c>
      <c r="I443">
        <f>Source!I1468</f>
        <v>3.14</v>
      </c>
      <c r="J443">
        <v>1</v>
      </c>
      <c r="K443">
        <f>Source!AC1468</f>
        <v>102.06</v>
      </c>
      <c r="M443">
        <f>ROUND(K443*I443, 2)</f>
        <v>320.47000000000003</v>
      </c>
      <c r="N443">
        <f>Source!AC1468*IF(Source!BC1468&lt;&gt; 0, Source!BC1468, 1)</f>
        <v>102.06</v>
      </c>
      <c r="O443">
        <f>ROUND(N443*I443, 2)</f>
        <v>320.47000000000003</v>
      </c>
      <c r="P443">
        <f>Source!AE1468</f>
        <v>0</v>
      </c>
      <c r="R443">
        <f>ROUND(P443*I443, 2)</f>
        <v>0</v>
      </c>
      <c r="S443">
        <f>Source!AE1468*IF(Source!BS1468&lt;&gt; 0, Source!BS1468, 1)</f>
        <v>0</v>
      </c>
      <c r="T443">
        <f>ROUND(S443*I443, 2)</f>
        <v>0</v>
      </c>
      <c r="U443">
        <f>Source!GF1468</f>
        <v>-972005704</v>
      </c>
      <c r="V443">
        <v>610871104</v>
      </c>
      <c r="W443">
        <v>1504305864</v>
      </c>
      <c r="X443">
        <v>3</v>
      </c>
    </row>
    <row r="444" spans="1:24">
      <c r="A444">
        <f>Source!A1503</f>
        <v>4</v>
      </c>
      <c r="B444">
        <v>1503</v>
      </c>
      <c r="G444" t="str">
        <f>Source!G1503</f>
        <v>26.Система ПД7.1(сетевые элементы)</v>
      </c>
    </row>
    <row r="445" spans="1:24">
      <c r="A445">
        <v>20</v>
      </c>
      <c r="B445">
        <v>1617</v>
      </c>
      <c r="C445">
        <v>3</v>
      </c>
      <c r="D445">
        <v>0</v>
      </c>
      <c r="E445">
        <f>SmtRes!AV1617</f>
        <v>0</v>
      </c>
      <c r="F445" t="str">
        <f>SmtRes!I1617</f>
        <v>23.3.06.04-0008</v>
      </c>
      <c r="G445" t="str">
        <f>SmtRes!K1617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445" t="str">
        <f>SmtRes!O1617</f>
        <v>м</v>
      </c>
      <c r="I445">
        <f>SmtRes!Y1617*Source!I1507</f>
        <v>0.39</v>
      </c>
      <c r="J445">
        <f>SmtRes!AO1617</f>
        <v>1</v>
      </c>
      <c r="K445">
        <f>SmtRes!AE1617</f>
        <v>15.33</v>
      </c>
      <c r="L445">
        <f>SmtRes!DB1617</f>
        <v>5.98</v>
      </c>
      <c r="M445">
        <f>ROUND(ROUND(L445*Source!I1507, 2)*1, 2)</f>
        <v>5.98</v>
      </c>
      <c r="N445">
        <f>SmtRes!AA1617</f>
        <v>15.33</v>
      </c>
      <c r="O445">
        <f>ROUND(ROUND(L445*Source!I1507, 2)*SmtRes!DA1617, 2)</f>
        <v>5.98</v>
      </c>
      <c r="P445">
        <f>SmtRes!AG1617</f>
        <v>0</v>
      </c>
      <c r="Q445">
        <f>SmtRes!DC1617</f>
        <v>0</v>
      </c>
      <c r="R445">
        <f>ROUND(ROUND(Q445*Source!I1507, 2)*1, 2)</f>
        <v>0</v>
      </c>
      <c r="S445">
        <f>SmtRes!AC1617</f>
        <v>0</v>
      </c>
      <c r="T445">
        <f>ROUND(ROUND(Q445*Source!I1507, 2)*SmtRes!AK1617, 2)</f>
        <v>0</v>
      </c>
      <c r="U445">
        <f>SmtRes!X1617</f>
        <v>2069285701</v>
      </c>
      <c r="V445">
        <v>-1778933711</v>
      </c>
      <c r="W445">
        <v>-1876199671</v>
      </c>
      <c r="X445">
        <v>3</v>
      </c>
    </row>
    <row r="446" spans="1:24">
      <c r="A446">
        <v>20</v>
      </c>
      <c r="B446">
        <v>1616</v>
      </c>
      <c r="C446">
        <v>3</v>
      </c>
      <c r="D446">
        <v>0</v>
      </c>
      <c r="E446">
        <f>SmtRes!AV1616</f>
        <v>0</v>
      </c>
      <c r="F446" t="str">
        <f>SmtRes!I1616</f>
        <v>01.7.19.04-0031</v>
      </c>
      <c r="G446" t="str">
        <f>SmtRes!K1616</f>
        <v>Прокладки резиновые (пластина техническая прессованная)</v>
      </c>
      <c r="H446" t="str">
        <f>SmtRes!O1616</f>
        <v>кг</v>
      </c>
      <c r="I446">
        <f>SmtRes!Y1616*Source!I1507</f>
        <v>0.43</v>
      </c>
      <c r="J446">
        <f>SmtRes!AO1616</f>
        <v>1</v>
      </c>
      <c r="K446">
        <f>SmtRes!AE1616</f>
        <v>23.09</v>
      </c>
      <c r="L446">
        <f>SmtRes!DB1616</f>
        <v>9.93</v>
      </c>
      <c r="M446">
        <f>ROUND(ROUND(L446*Source!I1507, 2)*1, 2)</f>
        <v>9.93</v>
      </c>
      <c r="N446">
        <f>SmtRes!AA1616</f>
        <v>23.09</v>
      </c>
      <c r="O446">
        <f>ROUND(ROUND(L446*Source!I1507, 2)*SmtRes!DA1616, 2)</f>
        <v>9.93</v>
      </c>
      <c r="P446">
        <f>SmtRes!AG1616</f>
        <v>0</v>
      </c>
      <c r="Q446">
        <f>SmtRes!DC1616</f>
        <v>0</v>
      </c>
      <c r="R446">
        <f>ROUND(ROUND(Q446*Source!I1507, 2)*1, 2)</f>
        <v>0</v>
      </c>
      <c r="S446">
        <f>SmtRes!AC1616</f>
        <v>0</v>
      </c>
      <c r="T446">
        <f>ROUND(ROUND(Q446*Source!I1507, 2)*SmtRes!AK1616, 2)</f>
        <v>0</v>
      </c>
      <c r="U446">
        <f>SmtRes!X1616</f>
        <v>-731615568</v>
      </c>
      <c r="V446">
        <v>650327051</v>
      </c>
      <c r="W446">
        <v>967136855</v>
      </c>
      <c r="X446">
        <v>3</v>
      </c>
    </row>
    <row r="447" spans="1:24">
      <c r="A447">
        <v>20</v>
      </c>
      <c r="B447">
        <v>1615</v>
      </c>
      <c r="C447">
        <v>3</v>
      </c>
      <c r="D447">
        <v>0</v>
      </c>
      <c r="E447">
        <f>SmtRes!AV1615</f>
        <v>0</v>
      </c>
      <c r="F447" t="str">
        <f>SmtRes!I1615</f>
        <v>01.7.15.03-0041</v>
      </c>
      <c r="G447" t="str">
        <f>SmtRes!K1615</f>
        <v>Болты с гайками и шайбами строительные</v>
      </c>
      <c r="H447" t="str">
        <f>SmtRes!O1615</f>
        <v>т</v>
      </c>
      <c r="I447">
        <f>SmtRes!Y1615*Source!I1507</f>
        <v>8.0000000000000004E-4</v>
      </c>
      <c r="J447">
        <f>SmtRes!AO1615</f>
        <v>1</v>
      </c>
      <c r="K447">
        <f>SmtRes!AE1615</f>
        <v>9040.01</v>
      </c>
      <c r="L447">
        <f>SmtRes!DB1615</f>
        <v>7.23</v>
      </c>
      <c r="M447">
        <f>ROUND(ROUND(L447*Source!I1507, 2)*1, 2)</f>
        <v>7.23</v>
      </c>
      <c r="N447">
        <f>SmtRes!AA1615</f>
        <v>9040.01</v>
      </c>
      <c r="O447">
        <f>ROUND(ROUND(L447*Source!I1507, 2)*SmtRes!DA1615, 2)</f>
        <v>7.23</v>
      </c>
      <c r="P447">
        <f>SmtRes!AG1615</f>
        <v>0</v>
      </c>
      <c r="Q447">
        <f>SmtRes!DC1615</f>
        <v>0</v>
      </c>
      <c r="R447">
        <f>ROUND(ROUND(Q447*Source!I1507, 2)*1, 2)</f>
        <v>0</v>
      </c>
      <c r="S447">
        <f>SmtRes!AC1615</f>
        <v>0</v>
      </c>
      <c r="T447">
        <f>ROUND(ROUND(Q447*Source!I1507, 2)*SmtRes!AK1615, 2)</f>
        <v>0</v>
      </c>
      <c r="U447">
        <f>SmtRes!X1615</f>
        <v>-437906794</v>
      </c>
      <c r="V447">
        <v>703382810</v>
      </c>
      <c r="W447">
        <v>-765046760</v>
      </c>
      <c r="X447">
        <v>3</v>
      </c>
    </row>
    <row r="448" spans="1:24">
      <c r="A448">
        <v>20</v>
      </c>
      <c r="B448">
        <v>1614</v>
      </c>
      <c r="C448">
        <v>3</v>
      </c>
      <c r="D448">
        <v>0</v>
      </c>
      <c r="E448">
        <f>SmtRes!AV1614</f>
        <v>0</v>
      </c>
      <c r="F448" t="str">
        <f>SmtRes!I1614</f>
        <v>01.1.01.09-0026</v>
      </c>
      <c r="G448" t="str">
        <f>SmtRes!K1614</f>
        <v>Шнур асбестовый общего назначения марки ШАОН диаметром 8-10 мм</v>
      </c>
      <c r="H448" t="str">
        <f>SmtRes!O1614</f>
        <v>т</v>
      </c>
      <c r="I448">
        <f>SmtRes!Y1614*Source!I1507</f>
        <v>2.9999999999999997E-4</v>
      </c>
      <c r="J448">
        <f>SmtRes!AO1614</f>
        <v>1</v>
      </c>
      <c r="K448">
        <f>SmtRes!AE1614</f>
        <v>26499</v>
      </c>
      <c r="L448">
        <f>SmtRes!DB1614</f>
        <v>7.95</v>
      </c>
      <c r="M448">
        <f>ROUND(ROUND(L448*Source!I1507, 2)*1, 2)</f>
        <v>7.95</v>
      </c>
      <c r="N448">
        <f>SmtRes!AA1614</f>
        <v>26499</v>
      </c>
      <c r="O448">
        <f>ROUND(ROUND(L448*Source!I1507, 2)*SmtRes!DA1614, 2)</f>
        <v>7.95</v>
      </c>
      <c r="P448">
        <f>SmtRes!AG1614</f>
        <v>0</v>
      </c>
      <c r="Q448">
        <f>SmtRes!DC1614</f>
        <v>0</v>
      </c>
      <c r="R448">
        <f>ROUND(ROUND(Q448*Source!I1507, 2)*1, 2)</f>
        <v>0</v>
      </c>
      <c r="S448">
        <f>SmtRes!AC1614</f>
        <v>0</v>
      </c>
      <c r="T448">
        <f>ROUND(ROUND(Q448*Source!I1507, 2)*SmtRes!AK1614, 2)</f>
        <v>0</v>
      </c>
      <c r="U448">
        <f>SmtRes!X1614</f>
        <v>731670393</v>
      </c>
      <c r="V448">
        <v>-1388823807</v>
      </c>
      <c r="W448">
        <v>732171730</v>
      </c>
      <c r="X448">
        <v>3</v>
      </c>
    </row>
    <row r="449" spans="1:24">
      <c r="A449">
        <f>Source!A1509</f>
        <v>17</v>
      </c>
      <c r="B449">
        <v>1509</v>
      </c>
      <c r="C449">
        <v>3</v>
      </c>
      <c r="D449">
        <f>Source!BI1509</f>
        <v>1</v>
      </c>
      <c r="E449">
        <f>Source!FS1509</f>
        <v>0</v>
      </c>
      <c r="F449" t="str">
        <f>Source!F1509</f>
        <v>08.1.03.04-0001</v>
      </c>
      <c r="G449" t="str">
        <f>Source!G1509</f>
        <v>Блочки</v>
      </c>
      <c r="H449" t="str">
        <f>Source!H1509</f>
        <v>10 шт.</v>
      </c>
      <c r="I449">
        <f>Source!I1509</f>
        <v>0.2</v>
      </c>
      <c r="J449">
        <v>1</v>
      </c>
      <c r="K449">
        <f>Source!AC1509</f>
        <v>228</v>
      </c>
      <c r="M449">
        <f>ROUND(K449*I449, 2)</f>
        <v>45.6</v>
      </c>
      <c r="N449">
        <f>Source!AC1509*IF(Source!BC1509&lt;&gt; 0, Source!BC1509, 1)</f>
        <v>228</v>
      </c>
      <c r="O449">
        <f>ROUND(N449*I449, 2)</f>
        <v>45.6</v>
      </c>
      <c r="P449">
        <f>Source!AE1509</f>
        <v>0</v>
      </c>
      <c r="R449">
        <f>ROUND(P449*I449, 2)</f>
        <v>0</v>
      </c>
      <c r="S449">
        <f>Source!AE1509*IF(Source!BS1509&lt;&gt; 0, Source!BS1509, 1)</f>
        <v>0</v>
      </c>
      <c r="T449">
        <f>ROUND(S449*I449, 2)</f>
        <v>0</v>
      </c>
      <c r="U449">
        <f>Source!GF1509</f>
        <v>-362110086</v>
      </c>
      <c r="V449">
        <v>1900422582</v>
      </c>
      <c r="W449">
        <v>-882872068</v>
      </c>
      <c r="X449">
        <v>3</v>
      </c>
    </row>
    <row r="450" spans="1:24">
      <c r="A450">
        <f>Source!A1511</f>
        <v>17</v>
      </c>
      <c r="B450">
        <v>1511</v>
      </c>
      <c r="C450">
        <v>3</v>
      </c>
      <c r="D450">
        <f>Source!BI1511</f>
        <v>2</v>
      </c>
      <c r="E450">
        <f>Source!FS1511</f>
        <v>0</v>
      </c>
      <c r="F450" t="str">
        <f>Source!F1511</f>
        <v>20.1.02.19-0015</v>
      </c>
      <c r="G450" t="str">
        <f>Source!G1511</f>
        <v>Трос стальной</v>
      </c>
      <c r="H450" t="str">
        <f>Source!H1511</f>
        <v>м</v>
      </c>
      <c r="I450">
        <f>Source!I1511</f>
        <v>9.3000000000000007</v>
      </c>
      <c r="J450">
        <v>1</v>
      </c>
      <c r="K450">
        <f>Source!AC1511</f>
        <v>12.03</v>
      </c>
      <c r="M450">
        <f>ROUND(K450*I450, 2)</f>
        <v>111.88</v>
      </c>
      <c r="N450">
        <f>Source!AC1511*IF(Source!BC1511&lt;&gt; 0, Source!BC1511, 1)</f>
        <v>12.03</v>
      </c>
      <c r="O450">
        <f>ROUND(N450*I450, 2)</f>
        <v>111.88</v>
      </c>
      <c r="P450">
        <f>Source!AE1511</f>
        <v>0</v>
      </c>
      <c r="R450">
        <f>ROUND(P450*I450, 2)</f>
        <v>0</v>
      </c>
      <c r="S450">
        <f>Source!AE1511*IF(Source!BS1511&lt;&gt; 0, Source!BS1511, 1)</f>
        <v>0</v>
      </c>
      <c r="T450">
        <f>ROUND(S450*I450, 2)</f>
        <v>0</v>
      </c>
      <c r="U450">
        <f>Source!GF1511</f>
        <v>1404028807</v>
      </c>
      <c r="V450">
        <v>184943754</v>
      </c>
      <c r="W450">
        <v>-240123193</v>
      </c>
      <c r="X450">
        <v>3</v>
      </c>
    </row>
    <row r="451" spans="1:24">
      <c r="A451">
        <v>20</v>
      </c>
      <c r="B451">
        <v>1635</v>
      </c>
      <c r="C451">
        <v>3</v>
      </c>
      <c r="D451">
        <v>0</v>
      </c>
      <c r="E451">
        <f>SmtRes!AV1635</f>
        <v>0</v>
      </c>
      <c r="F451" t="str">
        <f>SmtRes!I1635</f>
        <v>14.4.03.03-0102</v>
      </c>
      <c r="G451" t="str">
        <f>SmtRes!K1635</f>
        <v>Лак БТ-577</v>
      </c>
      <c r="H451" t="str">
        <f>SmtRes!O1635</f>
        <v>т</v>
      </c>
      <c r="I451">
        <f>SmtRes!Y1635*Source!I1515</f>
        <v>1.0080000000000001E-4</v>
      </c>
      <c r="J451">
        <f>SmtRes!AO1635</f>
        <v>1</v>
      </c>
      <c r="K451">
        <f>SmtRes!AE1635</f>
        <v>9550.01</v>
      </c>
      <c r="L451">
        <f>SmtRes!DB1635</f>
        <v>12.03</v>
      </c>
      <c r="M451">
        <f>ROUND(ROUND(L451*Source!I1515, 2)*1, 2)</f>
        <v>0.96</v>
      </c>
      <c r="N451">
        <f>SmtRes!AA1635</f>
        <v>9550.01</v>
      </c>
      <c r="O451">
        <f>ROUND(ROUND(L451*Source!I1515, 2)*SmtRes!DA1635, 2)</f>
        <v>0.96</v>
      </c>
      <c r="P451">
        <f>SmtRes!AG1635</f>
        <v>0</v>
      </c>
      <c r="Q451">
        <f>SmtRes!DC1635</f>
        <v>0</v>
      </c>
      <c r="R451">
        <f>ROUND(ROUND(Q451*Source!I1515, 2)*1, 2)</f>
        <v>0</v>
      </c>
      <c r="S451">
        <f>SmtRes!AC1635</f>
        <v>0</v>
      </c>
      <c r="T451">
        <f>ROUND(ROUND(Q451*Source!I1515, 2)*SmtRes!AK1635, 2)</f>
        <v>0</v>
      </c>
      <c r="U451">
        <f>SmtRes!X1635</f>
        <v>654489916</v>
      </c>
      <c r="V451">
        <v>-919932728</v>
      </c>
      <c r="W451">
        <v>-1445358453</v>
      </c>
      <c r="X451">
        <v>3</v>
      </c>
    </row>
    <row r="452" spans="1:24">
      <c r="A452">
        <v>20</v>
      </c>
      <c r="B452">
        <v>1634</v>
      </c>
      <c r="C452">
        <v>3</v>
      </c>
      <c r="D452">
        <v>0</v>
      </c>
      <c r="E452">
        <f>SmtRes!AV1634</f>
        <v>0</v>
      </c>
      <c r="F452" t="str">
        <f>SmtRes!I1634</f>
        <v>08.3.02.01-0041</v>
      </c>
      <c r="G452" t="str">
        <f>SmtRes!K1634</f>
        <v>Лента стальная упаковочная, мягкая, нормальной точности 0,7х20-50 мм</v>
      </c>
      <c r="H452" t="str">
        <f>SmtRes!O1634</f>
        <v>т</v>
      </c>
      <c r="I452">
        <f>SmtRes!Y1634*Source!I1515</f>
        <v>3.784E-3</v>
      </c>
      <c r="J452">
        <f>SmtRes!AO1634</f>
        <v>1</v>
      </c>
      <c r="K452">
        <f>SmtRes!AE1634</f>
        <v>7590</v>
      </c>
      <c r="L452">
        <f>SmtRes!DB1634</f>
        <v>359.01</v>
      </c>
      <c r="M452">
        <f>ROUND(ROUND(L452*Source!I1515, 2)*1, 2)</f>
        <v>28.72</v>
      </c>
      <c r="N452">
        <f>SmtRes!AA1634</f>
        <v>7590</v>
      </c>
      <c r="O452">
        <f>ROUND(ROUND(L452*Source!I1515, 2)*SmtRes!DA1634, 2)</f>
        <v>28.72</v>
      </c>
      <c r="P452">
        <f>SmtRes!AG1634</f>
        <v>0</v>
      </c>
      <c r="Q452">
        <f>SmtRes!DC1634</f>
        <v>0</v>
      </c>
      <c r="R452">
        <f>ROUND(ROUND(Q452*Source!I1515, 2)*1, 2)</f>
        <v>0</v>
      </c>
      <c r="S452">
        <f>SmtRes!AC1634</f>
        <v>0</v>
      </c>
      <c r="T452">
        <f>ROUND(ROUND(Q452*Source!I1515, 2)*SmtRes!AK1634, 2)</f>
        <v>0</v>
      </c>
      <c r="U452">
        <f>SmtRes!X1634</f>
        <v>532254978</v>
      </c>
      <c r="V452">
        <v>303468376</v>
      </c>
      <c r="W452">
        <v>750974966</v>
      </c>
      <c r="X452">
        <v>3</v>
      </c>
    </row>
    <row r="453" spans="1:24">
      <c r="A453">
        <v>20</v>
      </c>
      <c r="B453">
        <v>1633</v>
      </c>
      <c r="C453">
        <v>3</v>
      </c>
      <c r="D453">
        <v>0</v>
      </c>
      <c r="E453">
        <f>SmtRes!AV1633</f>
        <v>0</v>
      </c>
      <c r="F453" t="str">
        <f>SmtRes!I1633</f>
        <v>01.2.03.03-0107</v>
      </c>
      <c r="G453" t="str">
        <f>SmtRes!K1633</f>
        <v>Мастика клеящая морозостойкая битумно-масляная МБ-50</v>
      </c>
      <c r="H453" t="str">
        <f>SmtRes!O1633</f>
        <v>т</v>
      </c>
      <c r="I453">
        <f>SmtRes!Y1633*Source!I1515</f>
        <v>2.3999999999999998E-3</v>
      </c>
      <c r="J453">
        <f>SmtRes!AO1633</f>
        <v>1</v>
      </c>
      <c r="K453">
        <f>SmtRes!AE1633</f>
        <v>3960</v>
      </c>
      <c r="L453">
        <f>SmtRes!DB1633</f>
        <v>118.8</v>
      </c>
      <c r="M453">
        <f>ROUND(ROUND(L453*Source!I1515, 2)*1, 2)</f>
        <v>9.5</v>
      </c>
      <c r="N453">
        <f>SmtRes!AA1633</f>
        <v>3960</v>
      </c>
      <c r="O453">
        <f>ROUND(ROUND(L453*Source!I1515, 2)*SmtRes!DA1633, 2)</f>
        <v>9.5</v>
      </c>
      <c r="P453">
        <f>SmtRes!AG1633</f>
        <v>0</v>
      </c>
      <c r="Q453">
        <f>SmtRes!DC1633</f>
        <v>0</v>
      </c>
      <c r="R453">
        <f>ROUND(ROUND(Q453*Source!I1515, 2)*1, 2)</f>
        <v>0</v>
      </c>
      <c r="S453">
        <f>SmtRes!AC1633</f>
        <v>0</v>
      </c>
      <c r="T453">
        <f>ROUND(ROUND(Q453*Source!I1515, 2)*SmtRes!AK1633, 2)</f>
        <v>0</v>
      </c>
      <c r="U453">
        <f>SmtRes!X1633</f>
        <v>136000979</v>
      </c>
      <c r="V453">
        <v>-2104290413</v>
      </c>
      <c r="W453">
        <v>862612426</v>
      </c>
      <c r="X453">
        <v>3</v>
      </c>
    </row>
    <row r="454" spans="1:24">
      <c r="A454">
        <v>20</v>
      </c>
      <c r="B454">
        <v>1632</v>
      </c>
      <c r="C454">
        <v>3</v>
      </c>
      <c r="D454">
        <v>0</v>
      </c>
      <c r="E454">
        <f>SmtRes!AV1632</f>
        <v>0</v>
      </c>
      <c r="F454" t="str">
        <f>SmtRes!I1632</f>
        <v>01.2.01.02-0031</v>
      </c>
      <c r="G454" t="str">
        <f>SmtRes!K1632</f>
        <v>Битумы нефтяные строительные изоляционные БНИ-IV-3, БНИ- IV, БНИ-V</v>
      </c>
      <c r="H454" t="str">
        <f>SmtRes!O1632</f>
        <v>т</v>
      </c>
      <c r="I454">
        <f>SmtRes!Y1632*Source!I1515</f>
        <v>1.008E-3</v>
      </c>
      <c r="J454">
        <f>SmtRes!AO1632</f>
        <v>1</v>
      </c>
      <c r="K454">
        <f>SmtRes!AE1632</f>
        <v>1412.5</v>
      </c>
      <c r="L454">
        <f>SmtRes!DB1632</f>
        <v>17.8</v>
      </c>
      <c r="M454">
        <f>ROUND(ROUND(L454*Source!I1515, 2)*1, 2)</f>
        <v>1.42</v>
      </c>
      <c r="N454">
        <f>SmtRes!AA1632</f>
        <v>1412.5</v>
      </c>
      <c r="O454">
        <f>ROUND(ROUND(L454*Source!I1515, 2)*SmtRes!DA1632, 2)</f>
        <v>1.42</v>
      </c>
      <c r="P454">
        <f>SmtRes!AG1632</f>
        <v>0</v>
      </c>
      <c r="Q454">
        <f>SmtRes!DC1632</f>
        <v>0</v>
      </c>
      <c r="R454">
        <f>ROUND(ROUND(Q454*Source!I1515, 2)*1, 2)</f>
        <v>0</v>
      </c>
      <c r="S454">
        <f>SmtRes!AC1632</f>
        <v>0</v>
      </c>
      <c r="T454">
        <f>ROUND(ROUND(Q454*Source!I1515, 2)*SmtRes!AK1632, 2)</f>
        <v>0</v>
      </c>
      <c r="U454">
        <f>SmtRes!X1632</f>
        <v>1554699552</v>
      </c>
      <c r="V454">
        <v>-2117539159</v>
      </c>
      <c r="W454">
        <v>2123959128</v>
      </c>
      <c r="X454">
        <v>3</v>
      </c>
    </row>
    <row r="455" spans="1:24">
      <c r="A455">
        <f>Source!A1517</f>
        <v>17</v>
      </c>
      <c r="B455">
        <v>1517</v>
      </c>
      <c r="C455">
        <v>3</v>
      </c>
      <c r="D455">
        <f>Source!BI1517</f>
        <v>1</v>
      </c>
      <c r="E455">
        <f>Source!FS1517</f>
        <v>0</v>
      </c>
      <c r="F455" t="str">
        <f>Source!F1517</f>
        <v>12.2.04.07-0012</v>
      </c>
      <c r="G455" t="str">
        <f>Source!G1517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455" t="str">
        <f>Source!H1517</f>
        <v>м3</v>
      </c>
      <c r="I455">
        <f>Source!I1517</f>
        <v>0.36799999999999999</v>
      </c>
      <c r="J455">
        <v>1</v>
      </c>
      <c r="K455">
        <f>Source!AC1517</f>
        <v>2222.0300000000002</v>
      </c>
      <c r="M455">
        <f>ROUND(K455*I455, 2)</f>
        <v>817.71</v>
      </c>
      <c r="N455">
        <f>Source!AC1517*IF(Source!BC1517&lt;&gt; 0, Source!BC1517, 1)</f>
        <v>2222.0300000000002</v>
      </c>
      <c r="O455">
        <f>ROUND(N455*I455, 2)</f>
        <v>817.71</v>
      </c>
      <c r="P455">
        <f>Source!AE1517</f>
        <v>0</v>
      </c>
      <c r="R455">
        <f>ROUND(P455*I455, 2)</f>
        <v>0</v>
      </c>
      <c r="S455">
        <f>Source!AE1517*IF(Source!BS1517&lt;&gt; 0, Source!BS1517, 1)</f>
        <v>0</v>
      </c>
      <c r="T455">
        <f>ROUND(S455*I455, 2)</f>
        <v>0</v>
      </c>
      <c r="U455">
        <f>Source!GF1517</f>
        <v>2051966677</v>
      </c>
      <c r="V455">
        <v>1568902554</v>
      </c>
      <c r="W455">
        <v>-2111212406</v>
      </c>
      <c r="X455">
        <v>3</v>
      </c>
    </row>
    <row r="456" spans="1:24">
      <c r="A456">
        <v>20</v>
      </c>
      <c r="B456">
        <v>1655</v>
      </c>
      <c r="C456">
        <v>3</v>
      </c>
      <c r="D456">
        <v>0</v>
      </c>
      <c r="E456">
        <f>SmtRes!AV1655</f>
        <v>0</v>
      </c>
      <c r="F456" t="str">
        <f>SmtRes!I1655</f>
        <v>01.7.19.04-0031</v>
      </c>
      <c r="G456" t="str">
        <f>SmtRes!K1655</f>
        <v>Прокладки резиновые (пластина техническая прессованная)</v>
      </c>
      <c r="H456" t="str">
        <f>SmtRes!O1655</f>
        <v>кг</v>
      </c>
      <c r="I456">
        <f>SmtRes!Y1655*Source!I1519</f>
        <v>0.29088000000000003</v>
      </c>
      <c r="J456">
        <f>SmtRes!AO1655</f>
        <v>1</v>
      </c>
      <c r="K456">
        <f>SmtRes!AE1655</f>
        <v>23.09</v>
      </c>
      <c r="L456">
        <f>SmtRes!DB1655</f>
        <v>209.89</v>
      </c>
      <c r="M456">
        <f>ROUND(ROUND(L456*Source!I1519, 2)*1, 2)</f>
        <v>6.72</v>
      </c>
      <c r="N456">
        <f>SmtRes!AA1655</f>
        <v>23.09</v>
      </c>
      <c r="O456">
        <f>ROUND(ROUND(L456*Source!I1519, 2)*SmtRes!DA1655, 2)</f>
        <v>6.72</v>
      </c>
      <c r="P456">
        <f>SmtRes!AG1655</f>
        <v>0</v>
      </c>
      <c r="Q456">
        <f>SmtRes!DC1655</f>
        <v>0</v>
      </c>
      <c r="R456">
        <f>ROUND(ROUND(Q456*Source!I1519, 2)*1, 2)</f>
        <v>0</v>
      </c>
      <c r="S456">
        <f>SmtRes!AC1655</f>
        <v>0</v>
      </c>
      <c r="T456">
        <f>ROUND(ROUND(Q456*Source!I1519, 2)*SmtRes!AK1655, 2)</f>
        <v>0</v>
      </c>
      <c r="U456">
        <f>SmtRes!X1655</f>
        <v>-731615568</v>
      </c>
      <c r="V456">
        <v>650327051</v>
      </c>
      <c r="W456">
        <v>967136855</v>
      </c>
      <c r="X456">
        <v>3</v>
      </c>
    </row>
    <row r="457" spans="1:24">
      <c r="A457">
        <v>20</v>
      </c>
      <c r="B457">
        <v>1654</v>
      </c>
      <c r="C457">
        <v>3</v>
      </c>
      <c r="D457">
        <v>0</v>
      </c>
      <c r="E457">
        <f>SmtRes!AV1654</f>
        <v>0</v>
      </c>
      <c r="F457" t="str">
        <f>SmtRes!I1654</f>
        <v>01.7.15.03-0041</v>
      </c>
      <c r="G457" t="str">
        <f>SmtRes!K1654</f>
        <v>Болты с гайками и шайбами строительные</v>
      </c>
      <c r="H457" t="str">
        <f>SmtRes!O1654</f>
        <v>т</v>
      </c>
      <c r="I457">
        <f>SmtRes!Y1654*Source!I1519</f>
        <v>1.92E-4</v>
      </c>
      <c r="J457">
        <f>SmtRes!AO1654</f>
        <v>1</v>
      </c>
      <c r="K457">
        <f>SmtRes!AE1654</f>
        <v>9040.01</v>
      </c>
      <c r="L457">
        <f>SmtRes!DB1654</f>
        <v>54.24</v>
      </c>
      <c r="M457">
        <f>ROUND(ROUND(L457*Source!I1519, 2)*1, 2)</f>
        <v>1.74</v>
      </c>
      <c r="N457">
        <f>SmtRes!AA1654</f>
        <v>9040.01</v>
      </c>
      <c r="O457">
        <f>ROUND(ROUND(L457*Source!I1519, 2)*SmtRes!DA1654, 2)</f>
        <v>1.74</v>
      </c>
      <c r="P457">
        <f>SmtRes!AG1654</f>
        <v>0</v>
      </c>
      <c r="Q457">
        <f>SmtRes!DC1654</f>
        <v>0</v>
      </c>
      <c r="R457">
        <f>ROUND(ROUND(Q457*Source!I1519, 2)*1, 2)</f>
        <v>0</v>
      </c>
      <c r="S457">
        <f>SmtRes!AC1654</f>
        <v>0</v>
      </c>
      <c r="T457">
        <f>ROUND(ROUND(Q457*Source!I1519, 2)*SmtRes!AK1654, 2)</f>
        <v>0</v>
      </c>
      <c r="U457">
        <f>SmtRes!X1654</f>
        <v>-437906794</v>
      </c>
      <c r="V457">
        <v>703382810</v>
      </c>
      <c r="W457">
        <v>-765046760</v>
      </c>
      <c r="X457">
        <v>3</v>
      </c>
    </row>
    <row r="458" spans="1:24">
      <c r="A458">
        <v>20</v>
      </c>
      <c r="B458">
        <v>1653</v>
      </c>
      <c r="C458">
        <v>3</v>
      </c>
      <c r="D458">
        <v>0</v>
      </c>
      <c r="E458">
        <f>SmtRes!AV1653</f>
        <v>0</v>
      </c>
      <c r="F458" t="str">
        <f>SmtRes!I1653</f>
        <v>01.7.11.07-0045</v>
      </c>
      <c r="G458" t="str">
        <f>SmtRes!K1653</f>
        <v>Электроды диаметром 5 мм Э42А</v>
      </c>
      <c r="H458" t="str">
        <f>SmtRes!O1653</f>
        <v>т</v>
      </c>
      <c r="I458">
        <f>SmtRes!Y1653*Source!I1519</f>
        <v>1.0560000000000001E-5</v>
      </c>
      <c r="J458">
        <f>SmtRes!AO1653</f>
        <v>1</v>
      </c>
      <c r="K458">
        <f>SmtRes!AE1653</f>
        <v>10362</v>
      </c>
      <c r="L458">
        <f>SmtRes!DB1653</f>
        <v>3.42</v>
      </c>
      <c r="M458">
        <f>ROUND(ROUND(L458*Source!I1519, 2)*1, 2)</f>
        <v>0.11</v>
      </c>
      <c r="N458">
        <f>SmtRes!AA1653</f>
        <v>10362</v>
      </c>
      <c r="O458">
        <f>ROUND(ROUND(L458*Source!I1519, 2)*SmtRes!DA1653, 2)</f>
        <v>0.11</v>
      </c>
      <c r="P458">
        <f>SmtRes!AG1653</f>
        <v>0</v>
      </c>
      <c r="Q458">
        <f>SmtRes!DC1653</f>
        <v>0</v>
      </c>
      <c r="R458">
        <f>ROUND(ROUND(Q458*Source!I1519, 2)*1, 2)</f>
        <v>0</v>
      </c>
      <c r="S458">
        <f>SmtRes!AC1653</f>
        <v>0</v>
      </c>
      <c r="T458">
        <f>ROUND(ROUND(Q458*Source!I1519, 2)*SmtRes!AK1653, 2)</f>
        <v>0</v>
      </c>
      <c r="U458">
        <f>SmtRes!X1653</f>
        <v>-1068056325</v>
      </c>
      <c r="V458">
        <v>-2032568227</v>
      </c>
      <c r="W458">
        <v>1948519429</v>
      </c>
      <c r="X458">
        <v>3</v>
      </c>
    </row>
    <row r="459" spans="1:24">
      <c r="A459">
        <v>20</v>
      </c>
      <c r="B459">
        <v>1652</v>
      </c>
      <c r="C459">
        <v>3</v>
      </c>
      <c r="D459">
        <v>0</v>
      </c>
      <c r="E459">
        <f>SmtRes!AV1652</f>
        <v>0</v>
      </c>
      <c r="F459" t="str">
        <f>SmtRes!I1652</f>
        <v>01.7.06.03-0023</v>
      </c>
      <c r="G459" t="str">
        <f>SmtRes!K1652</f>
        <v>Лента полиэтиленовая с липким слоем марка А</v>
      </c>
      <c r="H459" t="str">
        <f>SmtRes!O1652</f>
        <v>кг</v>
      </c>
      <c r="I459">
        <f>SmtRes!Y1652*Source!I1519</f>
        <v>0.25440000000000002</v>
      </c>
      <c r="J459">
        <f>SmtRes!AO1652</f>
        <v>1</v>
      </c>
      <c r="K459">
        <f>SmtRes!AE1652</f>
        <v>39.020000000000003</v>
      </c>
      <c r="L459">
        <f>SmtRes!DB1652</f>
        <v>310.20999999999998</v>
      </c>
      <c r="M459">
        <f>ROUND(ROUND(L459*Source!I1519, 2)*1, 2)</f>
        <v>9.93</v>
      </c>
      <c r="N459">
        <f>SmtRes!AA1652</f>
        <v>39.020000000000003</v>
      </c>
      <c r="O459">
        <f>ROUND(ROUND(L459*Source!I1519, 2)*SmtRes!DA1652, 2)</f>
        <v>9.93</v>
      </c>
      <c r="P459">
        <f>SmtRes!AG1652</f>
        <v>0</v>
      </c>
      <c r="Q459">
        <f>SmtRes!DC1652</f>
        <v>0</v>
      </c>
      <c r="R459">
        <f>ROUND(ROUND(Q459*Source!I1519, 2)*1, 2)</f>
        <v>0</v>
      </c>
      <c r="S459">
        <f>SmtRes!AC1652</f>
        <v>0</v>
      </c>
      <c r="T459">
        <f>ROUND(ROUND(Q459*Source!I1519, 2)*SmtRes!AK1652, 2)</f>
        <v>0</v>
      </c>
      <c r="U459">
        <f>SmtRes!X1652</f>
        <v>1730218770</v>
      </c>
      <c r="V459">
        <v>-908515155</v>
      </c>
      <c r="W459">
        <v>-1891075164</v>
      </c>
      <c r="X459">
        <v>3</v>
      </c>
    </row>
    <row r="460" spans="1:24">
      <c r="A460">
        <f>Source!A1521</f>
        <v>17</v>
      </c>
      <c r="B460">
        <v>1521</v>
      </c>
      <c r="C460">
        <v>3</v>
      </c>
      <c r="D460">
        <f>Source!BI1521</f>
        <v>1</v>
      </c>
      <c r="E460">
        <f>Source!FS1521</f>
        <v>0</v>
      </c>
      <c r="F460" t="str">
        <f>Source!F1521</f>
        <v>19.1.01.03-0053</v>
      </c>
      <c r="G460" t="str">
        <f>Source!G1521</f>
        <v>Воздуховоды из оцинкованной стали с шиной и уголками толщиной 1,0 мм, периметром 3200 мм</v>
      </c>
      <c r="H460" t="str">
        <f>Source!H1521</f>
        <v>м2</v>
      </c>
      <c r="I460">
        <f>Source!I1521</f>
        <v>3.2</v>
      </c>
      <c r="J460">
        <v>1</v>
      </c>
      <c r="K460">
        <f>Source!AC1521</f>
        <v>170.81</v>
      </c>
      <c r="M460">
        <f>ROUND(K460*I460, 2)</f>
        <v>546.59</v>
      </c>
      <c r="N460">
        <f>Source!AC1521*IF(Source!BC1521&lt;&gt; 0, Source!BC1521, 1)</f>
        <v>170.81</v>
      </c>
      <c r="O460">
        <f>ROUND(N460*I460, 2)</f>
        <v>546.59</v>
      </c>
      <c r="P460">
        <f>Source!AE1521</f>
        <v>0</v>
      </c>
      <c r="R460">
        <f>ROUND(P460*I460, 2)</f>
        <v>0</v>
      </c>
      <c r="S460">
        <f>Source!AE1521*IF(Source!BS1521&lt;&gt; 0, Source!BS1521, 1)</f>
        <v>0</v>
      </c>
      <c r="T460">
        <f>ROUND(S460*I460, 2)</f>
        <v>0</v>
      </c>
      <c r="U460">
        <f>Source!GF1521</f>
        <v>1640464788</v>
      </c>
      <c r="V460">
        <v>1684028843</v>
      </c>
      <c r="W460">
        <v>-681473282</v>
      </c>
      <c r="X460">
        <v>3</v>
      </c>
    </row>
    <row r="461" spans="1:24">
      <c r="A461">
        <v>20</v>
      </c>
      <c r="B461">
        <v>1677</v>
      </c>
      <c r="C461">
        <v>3</v>
      </c>
      <c r="D461">
        <v>0</v>
      </c>
      <c r="E461">
        <f>SmtRes!AV1677</f>
        <v>0</v>
      </c>
      <c r="F461" t="str">
        <f>SmtRes!I1677</f>
        <v>01.7.19.04-0031</v>
      </c>
      <c r="G461" t="str">
        <f>SmtRes!K1677</f>
        <v>Прокладки резиновые (пластина техническая прессованная)</v>
      </c>
      <c r="H461" t="str">
        <f>SmtRes!O1677</f>
        <v>кг</v>
      </c>
      <c r="I461">
        <f>SmtRes!Y1677*Source!I1523</f>
        <v>0.25688339999999998</v>
      </c>
      <c r="J461">
        <f>SmtRes!AO1677</f>
        <v>1</v>
      </c>
      <c r="K461">
        <f>SmtRes!AE1677</f>
        <v>23.09</v>
      </c>
      <c r="L461">
        <f>SmtRes!DB1677</f>
        <v>209.89</v>
      </c>
      <c r="M461">
        <f>ROUND(ROUND(L461*Source!I1523, 2)*1, 2)</f>
        <v>5.93</v>
      </c>
      <c r="N461">
        <f>SmtRes!AA1677</f>
        <v>23.09</v>
      </c>
      <c r="O461">
        <f>ROUND(ROUND(L461*Source!I1523, 2)*SmtRes!DA1677, 2)</f>
        <v>5.93</v>
      </c>
      <c r="P461">
        <f>SmtRes!AG1677</f>
        <v>0</v>
      </c>
      <c r="Q461">
        <f>SmtRes!DC1677</f>
        <v>0</v>
      </c>
      <c r="R461">
        <f>ROUND(ROUND(Q461*Source!I1523, 2)*1, 2)</f>
        <v>0</v>
      </c>
      <c r="S461">
        <f>SmtRes!AC1677</f>
        <v>0</v>
      </c>
      <c r="T461">
        <f>ROUND(ROUND(Q461*Source!I1523, 2)*SmtRes!AK1677, 2)</f>
        <v>0</v>
      </c>
      <c r="U461">
        <f>SmtRes!X1677</f>
        <v>-731615568</v>
      </c>
      <c r="V461">
        <v>650327051</v>
      </c>
      <c r="W461">
        <v>967136855</v>
      </c>
      <c r="X461">
        <v>3</v>
      </c>
    </row>
    <row r="462" spans="1:24">
      <c r="A462">
        <v>20</v>
      </c>
      <c r="B462">
        <v>1676</v>
      </c>
      <c r="C462">
        <v>3</v>
      </c>
      <c r="D462">
        <v>0</v>
      </c>
      <c r="E462">
        <f>SmtRes!AV1676</f>
        <v>0</v>
      </c>
      <c r="F462" t="str">
        <f>SmtRes!I1676</f>
        <v>01.7.15.03-0041</v>
      </c>
      <c r="G462" t="str">
        <f>SmtRes!K1676</f>
        <v>Болты с гайками и шайбами строительные</v>
      </c>
      <c r="H462" t="str">
        <f>SmtRes!O1676</f>
        <v>т</v>
      </c>
      <c r="I462">
        <f>SmtRes!Y1676*Source!I1523</f>
        <v>1.6956E-4</v>
      </c>
      <c r="J462">
        <f>SmtRes!AO1676</f>
        <v>1</v>
      </c>
      <c r="K462">
        <f>SmtRes!AE1676</f>
        <v>9040.01</v>
      </c>
      <c r="L462">
        <f>SmtRes!DB1676</f>
        <v>54.24</v>
      </c>
      <c r="M462">
        <f>ROUND(ROUND(L462*Source!I1523, 2)*1, 2)</f>
        <v>1.53</v>
      </c>
      <c r="N462">
        <f>SmtRes!AA1676</f>
        <v>9040.01</v>
      </c>
      <c r="O462">
        <f>ROUND(ROUND(L462*Source!I1523, 2)*SmtRes!DA1676, 2)</f>
        <v>1.53</v>
      </c>
      <c r="P462">
        <f>SmtRes!AG1676</f>
        <v>0</v>
      </c>
      <c r="Q462">
        <f>SmtRes!DC1676</f>
        <v>0</v>
      </c>
      <c r="R462">
        <f>ROUND(ROUND(Q462*Source!I1523, 2)*1, 2)</f>
        <v>0</v>
      </c>
      <c r="S462">
        <f>SmtRes!AC1676</f>
        <v>0</v>
      </c>
      <c r="T462">
        <f>ROUND(ROUND(Q462*Source!I1523, 2)*SmtRes!AK1676, 2)</f>
        <v>0</v>
      </c>
      <c r="U462">
        <f>SmtRes!X1676</f>
        <v>-437906794</v>
      </c>
      <c r="V462">
        <v>703382810</v>
      </c>
      <c r="W462">
        <v>-765046760</v>
      </c>
      <c r="X462">
        <v>3</v>
      </c>
    </row>
    <row r="463" spans="1:24">
      <c r="A463">
        <v>20</v>
      </c>
      <c r="B463">
        <v>1675</v>
      </c>
      <c r="C463">
        <v>3</v>
      </c>
      <c r="D463">
        <v>0</v>
      </c>
      <c r="E463">
        <f>SmtRes!AV1675</f>
        <v>0</v>
      </c>
      <c r="F463" t="str">
        <f>SmtRes!I1675</f>
        <v>01.7.11.07-0045</v>
      </c>
      <c r="G463" t="str">
        <f>SmtRes!K1675</f>
        <v>Электроды диаметром 5 мм Э42А</v>
      </c>
      <c r="H463" t="str">
        <f>SmtRes!O1675</f>
        <v>т</v>
      </c>
      <c r="I463">
        <f>SmtRes!Y1675*Source!I1523</f>
        <v>9.3257999999999997E-6</v>
      </c>
      <c r="J463">
        <f>SmtRes!AO1675</f>
        <v>1</v>
      </c>
      <c r="K463">
        <f>SmtRes!AE1675</f>
        <v>10362</v>
      </c>
      <c r="L463">
        <f>SmtRes!DB1675</f>
        <v>3.42</v>
      </c>
      <c r="M463">
        <f>ROUND(ROUND(L463*Source!I1523, 2)*1, 2)</f>
        <v>0.1</v>
      </c>
      <c r="N463">
        <f>SmtRes!AA1675</f>
        <v>10362</v>
      </c>
      <c r="O463">
        <f>ROUND(ROUND(L463*Source!I1523, 2)*SmtRes!DA1675, 2)</f>
        <v>0.1</v>
      </c>
      <c r="P463">
        <f>SmtRes!AG1675</f>
        <v>0</v>
      </c>
      <c r="Q463">
        <f>SmtRes!DC1675</f>
        <v>0</v>
      </c>
      <c r="R463">
        <f>ROUND(ROUND(Q463*Source!I1523, 2)*1, 2)</f>
        <v>0</v>
      </c>
      <c r="S463">
        <f>SmtRes!AC1675</f>
        <v>0</v>
      </c>
      <c r="T463">
        <f>ROUND(ROUND(Q463*Source!I1523, 2)*SmtRes!AK1675, 2)</f>
        <v>0</v>
      </c>
      <c r="U463">
        <f>SmtRes!X1675</f>
        <v>-1068056325</v>
      </c>
      <c r="V463">
        <v>-2032568227</v>
      </c>
      <c r="W463">
        <v>1948519429</v>
      </c>
      <c r="X463">
        <v>3</v>
      </c>
    </row>
    <row r="464" spans="1:24">
      <c r="A464">
        <v>20</v>
      </c>
      <c r="B464">
        <v>1674</v>
      </c>
      <c r="C464">
        <v>3</v>
      </c>
      <c r="D464">
        <v>0</v>
      </c>
      <c r="E464">
        <f>SmtRes!AV1674</f>
        <v>0</v>
      </c>
      <c r="F464" t="str">
        <f>SmtRes!I1674</f>
        <v>01.7.06.03-0023</v>
      </c>
      <c r="G464" t="str">
        <f>SmtRes!K1674</f>
        <v>Лента полиэтиленовая с липким слоем марка А</v>
      </c>
      <c r="H464" t="str">
        <f>SmtRes!O1674</f>
        <v>кг</v>
      </c>
      <c r="I464">
        <f>SmtRes!Y1674*Source!I1523</f>
        <v>0.22466700000000001</v>
      </c>
      <c r="J464">
        <f>SmtRes!AO1674</f>
        <v>1</v>
      </c>
      <c r="K464">
        <f>SmtRes!AE1674</f>
        <v>39.020000000000003</v>
      </c>
      <c r="L464">
        <f>SmtRes!DB1674</f>
        <v>310.20999999999998</v>
      </c>
      <c r="M464">
        <f>ROUND(ROUND(L464*Source!I1523, 2)*1, 2)</f>
        <v>8.77</v>
      </c>
      <c r="N464">
        <f>SmtRes!AA1674</f>
        <v>39.020000000000003</v>
      </c>
      <c r="O464">
        <f>ROUND(ROUND(L464*Source!I1523, 2)*SmtRes!DA1674, 2)</f>
        <v>8.77</v>
      </c>
      <c r="P464">
        <f>SmtRes!AG1674</f>
        <v>0</v>
      </c>
      <c r="Q464">
        <f>SmtRes!DC1674</f>
        <v>0</v>
      </c>
      <c r="R464">
        <f>ROUND(ROUND(Q464*Source!I1523, 2)*1, 2)</f>
        <v>0</v>
      </c>
      <c r="S464">
        <f>SmtRes!AC1674</f>
        <v>0</v>
      </c>
      <c r="T464">
        <f>ROUND(ROUND(Q464*Source!I1523, 2)*SmtRes!AK1674, 2)</f>
        <v>0</v>
      </c>
      <c r="U464">
        <f>SmtRes!X1674</f>
        <v>1730218770</v>
      </c>
      <c r="V464">
        <v>-908515155</v>
      </c>
      <c r="W464">
        <v>-1891075164</v>
      </c>
      <c r="X464">
        <v>3</v>
      </c>
    </row>
    <row r="465" spans="1:24">
      <c r="A465">
        <f>Source!A1525</f>
        <v>17</v>
      </c>
      <c r="B465">
        <v>1525</v>
      </c>
      <c r="C465">
        <v>3</v>
      </c>
      <c r="D465">
        <f>Source!BI1525</f>
        <v>1</v>
      </c>
      <c r="E465">
        <f>Source!FS1525</f>
        <v>0</v>
      </c>
      <c r="F465" t="str">
        <f>Source!F1525</f>
        <v>19.1.01.03-0082</v>
      </c>
      <c r="G465" t="str">
        <f>Source!G1525</f>
        <v>Воздуховоды из оцинкованной стали толщиной 1,0 мм, диаметром до 1000 мм (прим.д 900 мм)</v>
      </c>
      <c r="H465" t="str">
        <f>Source!H1525</f>
        <v>м2</v>
      </c>
      <c r="I465">
        <f>Source!I1525</f>
        <v>2.8260000000000001</v>
      </c>
      <c r="J465">
        <v>1</v>
      </c>
      <c r="K465">
        <f>Source!AC1525</f>
        <v>102.06</v>
      </c>
      <c r="M465">
        <f>ROUND(K465*I465, 2)</f>
        <v>288.42</v>
      </c>
      <c r="N465">
        <f>Source!AC1525*IF(Source!BC1525&lt;&gt; 0, Source!BC1525, 1)</f>
        <v>102.06</v>
      </c>
      <c r="O465">
        <f>ROUND(N465*I465, 2)</f>
        <v>288.42</v>
      </c>
      <c r="P465">
        <f>Source!AE1525</f>
        <v>0</v>
      </c>
      <c r="R465">
        <f>ROUND(P465*I465, 2)</f>
        <v>0</v>
      </c>
      <c r="S465">
        <f>Source!AE1525*IF(Source!BS1525&lt;&gt; 0, Source!BS1525, 1)</f>
        <v>0</v>
      </c>
      <c r="T465">
        <f>ROUND(S465*I465, 2)</f>
        <v>0</v>
      </c>
      <c r="U465">
        <f>Source!GF1525</f>
        <v>-255717847</v>
      </c>
      <c r="V465">
        <v>-1784182772</v>
      </c>
      <c r="W465">
        <v>-1875075533</v>
      </c>
      <c r="X465">
        <v>3</v>
      </c>
    </row>
    <row r="466" spans="1:24">
      <c r="A466">
        <f>Source!A1560</f>
        <v>4</v>
      </c>
      <c r="B466">
        <v>1560</v>
      </c>
      <c r="G466" t="str">
        <f>Source!G1560</f>
        <v>27.Система ПД7.2(сетевые элементы)</v>
      </c>
    </row>
    <row r="467" spans="1:24">
      <c r="A467">
        <v>20</v>
      </c>
      <c r="B467">
        <v>1696</v>
      </c>
      <c r="C467">
        <v>3</v>
      </c>
      <c r="D467">
        <v>0</v>
      </c>
      <c r="E467">
        <f>SmtRes!AV1696</f>
        <v>0</v>
      </c>
      <c r="F467" t="str">
        <f>SmtRes!I1696</f>
        <v>23.3.06.04-0008</v>
      </c>
      <c r="G467" t="str">
        <f>SmtRes!K1696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467" t="str">
        <f>SmtRes!O1696</f>
        <v>м</v>
      </c>
      <c r="I467">
        <f>SmtRes!Y1696*Source!I1564</f>
        <v>1.17</v>
      </c>
      <c r="J467">
        <f>SmtRes!AO1696</f>
        <v>1</v>
      </c>
      <c r="K467">
        <f>SmtRes!AE1696</f>
        <v>15.33</v>
      </c>
      <c r="L467">
        <f>SmtRes!DB1696</f>
        <v>5.98</v>
      </c>
      <c r="M467">
        <f>ROUND(ROUND(L467*Source!I1564, 2)*1, 2)</f>
        <v>17.940000000000001</v>
      </c>
      <c r="N467">
        <f>SmtRes!AA1696</f>
        <v>15.33</v>
      </c>
      <c r="O467">
        <f>ROUND(ROUND(L467*Source!I1564, 2)*SmtRes!DA1696, 2)</f>
        <v>17.940000000000001</v>
      </c>
      <c r="P467">
        <f>SmtRes!AG1696</f>
        <v>0</v>
      </c>
      <c r="Q467">
        <f>SmtRes!DC1696</f>
        <v>0</v>
      </c>
      <c r="R467">
        <f>ROUND(ROUND(Q467*Source!I1564, 2)*1, 2)</f>
        <v>0</v>
      </c>
      <c r="S467">
        <f>SmtRes!AC1696</f>
        <v>0</v>
      </c>
      <c r="T467">
        <f>ROUND(ROUND(Q467*Source!I1564, 2)*SmtRes!AK1696, 2)</f>
        <v>0</v>
      </c>
      <c r="U467">
        <f>SmtRes!X1696</f>
        <v>2069285701</v>
      </c>
      <c r="V467">
        <v>-1778933711</v>
      </c>
      <c r="W467">
        <v>-1876199671</v>
      </c>
      <c r="X467">
        <v>3</v>
      </c>
    </row>
    <row r="468" spans="1:24">
      <c r="A468">
        <v>20</v>
      </c>
      <c r="B468">
        <v>1695</v>
      </c>
      <c r="C468">
        <v>3</v>
      </c>
      <c r="D468">
        <v>0</v>
      </c>
      <c r="E468">
        <f>SmtRes!AV1695</f>
        <v>0</v>
      </c>
      <c r="F468" t="str">
        <f>SmtRes!I1695</f>
        <v>01.7.19.04-0031</v>
      </c>
      <c r="G468" t="str">
        <f>SmtRes!K1695</f>
        <v>Прокладки резиновые (пластина техническая прессованная)</v>
      </c>
      <c r="H468" t="str">
        <f>SmtRes!O1695</f>
        <v>кг</v>
      </c>
      <c r="I468">
        <f>SmtRes!Y1695*Source!I1564</f>
        <v>0.48</v>
      </c>
      <c r="J468">
        <f>SmtRes!AO1695</f>
        <v>1</v>
      </c>
      <c r="K468">
        <f>SmtRes!AE1695</f>
        <v>23.09</v>
      </c>
      <c r="L468">
        <f>SmtRes!DB1695</f>
        <v>3.69</v>
      </c>
      <c r="M468">
        <f>ROUND(ROUND(L468*Source!I1564, 2)*1, 2)</f>
        <v>11.07</v>
      </c>
      <c r="N468">
        <f>SmtRes!AA1695</f>
        <v>23.09</v>
      </c>
      <c r="O468">
        <f>ROUND(ROUND(L468*Source!I1564, 2)*SmtRes!DA1695, 2)</f>
        <v>11.07</v>
      </c>
      <c r="P468">
        <f>SmtRes!AG1695</f>
        <v>0</v>
      </c>
      <c r="Q468">
        <f>SmtRes!DC1695</f>
        <v>0</v>
      </c>
      <c r="R468">
        <f>ROUND(ROUND(Q468*Source!I1564, 2)*1, 2)</f>
        <v>0</v>
      </c>
      <c r="S468">
        <f>SmtRes!AC1695</f>
        <v>0</v>
      </c>
      <c r="T468">
        <f>ROUND(ROUND(Q468*Source!I1564, 2)*SmtRes!AK1695, 2)</f>
        <v>0</v>
      </c>
      <c r="U468">
        <f>SmtRes!X1695</f>
        <v>-731615568</v>
      </c>
      <c r="V468">
        <v>650327051</v>
      </c>
      <c r="W468">
        <v>967136855</v>
      </c>
      <c r="X468">
        <v>3</v>
      </c>
    </row>
    <row r="469" spans="1:24">
      <c r="A469">
        <v>20</v>
      </c>
      <c r="B469">
        <v>1694</v>
      </c>
      <c r="C469">
        <v>3</v>
      </c>
      <c r="D469">
        <v>0</v>
      </c>
      <c r="E469">
        <f>SmtRes!AV1694</f>
        <v>0</v>
      </c>
      <c r="F469" t="str">
        <f>SmtRes!I1694</f>
        <v>01.7.15.03-0041</v>
      </c>
      <c r="G469" t="str">
        <f>SmtRes!K1694</f>
        <v>Болты с гайками и шайбами строительные</v>
      </c>
      <c r="H469" t="str">
        <f>SmtRes!O1694</f>
        <v>т</v>
      </c>
      <c r="I469">
        <f>SmtRes!Y1694*Source!I1564</f>
        <v>5.4000000000000001E-4</v>
      </c>
      <c r="J469">
        <f>SmtRes!AO1694</f>
        <v>1</v>
      </c>
      <c r="K469">
        <f>SmtRes!AE1694</f>
        <v>9040.01</v>
      </c>
      <c r="L469">
        <f>SmtRes!DB1694</f>
        <v>1.63</v>
      </c>
      <c r="M469">
        <f>ROUND(ROUND(L469*Source!I1564, 2)*1, 2)</f>
        <v>4.8899999999999997</v>
      </c>
      <c r="N469">
        <f>SmtRes!AA1694</f>
        <v>9040.01</v>
      </c>
      <c r="O469">
        <f>ROUND(ROUND(L469*Source!I1564, 2)*SmtRes!DA1694, 2)</f>
        <v>4.8899999999999997</v>
      </c>
      <c r="P469">
        <f>SmtRes!AG1694</f>
        <v>0</v>
      </c>
      <c r="Q469">
        <f>SmtRes!DC1694</f>
        <v>0</v>
      </c>
      <c r="R469">
        <f>ROUND(ROUND(Q469*Source!I1564, 2)*1, 2)</f>
        <v>0</v>
      </c>
      <c r="S469">
        <f>SmtRes!AC1694</f>
        <v>0</v>
      </c>
      <c r="T469">
        <f>ROUND(ROUND(Q469*Source!I1564, 2)*SmtRes!AK1694, 2)</f>
        <v>0</v>
      </c>
      <c r="U469">
        <f>SmtRes!X1694</f>
        <v>-437906794</v>
      </c>
      <c r="V469">
        <v>703382810</v>
      </c>
      <c r="W469">
        <v>-765046760</v>
      </c>
      <c r="X469">
        <v>3</v>
      </c>
    </row>
    <row r="470" spans="1:24">
      <c r="A470">
        <v>20</v>
      </c>
      <c r="B470">
        <v>1693</v>
      </c>
      <c r="C470">
        <v>3</v>
      </c>
      <c r="D470">
        <v>0</v>
      </c>
      <c r="E470">
        <f>SmtRes!AV1693</f>
        <v>0</v>
      </c>
      <c r="F470" t="str">
        <f>SmtRes!I1693</f>
        <v>01.1.01.09-0026</v>
      </c>
      <c r="G470" t="str">
        <f>SmtRes!K1693</f>
        <v>Шнур асбестовый общего назначения марки ШАОН диаметром 8-10 мм</v>
      </c>
      <c r="H470" t="str">
        <f>SmtRes!O1693</f>
        <v>т</v>
      </c>
      <c r="I470">
        <f>SmtRes!Y1693*Source!I1564</f>
        <v>3.8999999999999994E-4</v>
      </c>
      <c r="J470">
        <f>SmtRes!AO1693</f>
        <v>1</v>
      </c>
      <c r="K470">
        <f>SmtRes!AE1693</f>
        <v>26499</v>
      </c>
      <c r="L470">
        <f>SmtRes!DB1693</f>
        <v>3.44</v>
      </c>
      <c r="M470">
        <f>ROUND(ROUND(L470*Source!I1564, 2)*1, 2)</f>
        <v>10.32</v>
      </c>
      <c r="N470">
        <f>SmtRes!AA1693</f>
        <v>26499</v>
      </c>
      <c r="O470">
        <f>ROUND(ROUND(L470*Source!I1564, 2)*SmtRes!DA1693, 2)</f>
        <v>10.32</v>
      </c>
      <c r="P470">
        <f>SmtRes!AG1693</f>
        <v>0</v>
      </c>
      <c r="Q470">
        <f>SmtRes!DC1693</f>
        <v>0</v>
      </c>
      <c r="R470">
        <f>ROUND(ROUND(Q470*Source!I1564, 2)*1, 2)</f>
        <v>0</v>
      </c>
      <c r="S470">
        <f>SmtRes!AC1693</f>
        <v>0</v>
      </c>
      <c r="T470">
        <f>ROUND(ROUND(Q470*Source!I1564, 2)*SmtRes!AK1693, 2)</f>
        <v>0</v>
      </c>
      <c r="U470">
        <f>SmtRes!X1693</f>
        <v>731670393</v>
      </c>
      <c r="V470">
        <v>-1388823807</v>
      </c>
      <c r="W470">
        <v>732171730</v>
      </c>
      <c r="X470">
        <v>3</v>
      </c>
    </row>
    <row r="471" spans="1:24">
      <c r="A471">
        <f>Source!A1566</f>
        <v>17</v>
      </c>
      <c r="B471">
        <v>1566</v>
      </c>
      <c r="C471">
        <v>3</v>
      </c>
      <c r="D471">
        <f>Source!BI1566</f>
        <v>1</v>
      </c>
      <c r="E471">
        <f>Source!FS1566</f>
        <v>0</v>
      </c>
      <c r="F471" t="str">
        <f>Source!F1566</f>
        <v>08.1.03.04-0001</v>
      </c>
      <c r="G471" t="str">
        <f>Source!G1566</f>
        <v>Блочки</v>
      </c>
      <c r="H471" t="str">
        <f>Source!H1566</f>
        <v>10 шт.</v>
      </c>
      <c r="I471">
        <f>Source!I1566</f>
        <v>0.6</v>
      </c>
      <c r="J471">
        <v>1</v>
      </c>
      <c r="K471">
        <f>Source!AC1566</f>
        <v>228</v>
      </c>
      <c r="M471">
        <f>ROUND(K471*I471, 2)</f>
        <v>136.80000000000001</v>
      </c>
      <c r="N471">
        <f>Source!AC1566*IF(Source!BC1566&lt;&gt; 0, Source!BC1566, 1)</f>
        <v>228</v>
      </c>
      <c r="O471">
        <f>ROUND(N471*I471, 2)</f>
        <v>136.80000000000001</v>
      </c>
      <c r="P471">
        <f>Source!AE1566</f>
        <v>0</v>
      </c>
      <c r="R471">
        <f>ROUND(P471*I471, 2)</f>
        <v>0</v>
      </c>
      <c r="S471">
        <f>Source!AE1566*IF(Source!BS1566&lt;&gt; 0, Source!BS1566, 1)</f>
        <v>0</v>
      </c>
      <c r="T471">
        <f>ROUND(S471*I471, 2)</f>
        <v>0</v>
      </c>
      <c r="U471">
        <f>Source!GF1566</f>
        <v>-362110086</v>
      </c>
      <c r="V471">
        <v>1900422582</v>
      </c>
      <c r="W471">
        <v>-882872068</v>
      </c>
      <c r="X471">
        <v>3</v>
      </c>
    </row>
    <row r="472" spans="1:24">
      <c r="A472">
        <f>Source!A1568</f>
        <v>17</v>
      </c>
      <c r="B472">
        <v>1568</v>
      </c>
      <c r="C472">
        <v>3</v>
      </c>
      <c r="D472">
        <f>Source!BI1568</f>
        <v>2</v>
      </c>
      <c r="E472">
        <f>Source!FS1568</f>
        <v>0</v>
      </c>
      <c r="F472" t="str">
        <f>Source!F1568</f>
        <v>20.1.02.19-0015</v>
      </c>
      <c r="G472" t="str">
        <f>Source!G1568</f>
        <v>Трос стальной</v>
      </c>
      <c r="H472" t="str">
        <f>Source!H1568</f>
        <v>м</v>
      </c>
      <c r="I472">
        <f>Source!I1568</f>
        <v>27.9</v>
      </c>
      <c r="J472">
        <v>1</v>
      </c>
      <c r="K472">
        <f>Source!AC1568</f>
        <v>12.03</v>
      </c>
      <c r="M472">
        <f>ROUND(K472*I472, 2)</f>
        <v>335.64</v>
      </c>
      <c r="N472">
        <f>Source!AC1568*IF(Source!BC1568&lt;&gt; 0, Source!BC1568, 1)</f>
        <v>12.03</v>
      </c>
      <c r="O472">
        <f>ROUND(N472*I472, 2)</f>
        <v>335.64</v>
      </c>
      <c r="P472">
        <f>Source!AE1568</f>
        <v>0</v>
      </c>
      <c r="R472">
        <f>ROUND(P472*I472, 2)</f>
        <v>0</v>
      </c>
      <c r="S472">
        <f>Source!AE1568*IF(Source!BS1568&lt;&gt; 0, Source!BS1568, 1)</f>
        <v>0</v>
      </c>
      <c r="T472">
        <f>ROUND(S472*I472, 2)</f>
        <v>0</v>
      </c>
      <c r="U472">
        <f>Source!GF1568</f>
        <v>1404028807</v>
      </c>
      <c r="V472">
        <v>184943754</v>
      </c>
      <c r="W472">
        <v>-240123193</v>
      </c>
      <c r="X472">
        <v>3</v>
      </c>
    </row>
    <row r="473" spans="1:24">
      <c r="A473">
        <v>20</v>
      </c>
      <c r="B473">
        <v>1713</v>
      </c>
      <c r="C473">
        <v>3</v>
      </c>
      <c r="D473">
        <v>0</v>
      </c>
      <c r="E473">
        <f>SmtRes!AV1713</f>
        <v>0</v>
      </c>
      <c r="F473" t="str">
        <f>SmtRes!I1713</f>
        <v>14.4.03.03-0102</v>
      </c>
      <c r="G473" t="str">
        <f>SmtRes!K1713</f>
        <v>Лак БТ-577</v>
      </c>
      <c r="H473" t="str">
        <f>SmtRes!O1713</f>
        <v>т</v>
      </c>
      <c r="I473">
        <f>SmtRes!Y1713*Source!I1572</f>
        <v>7.5599999999999994E-5</v>
      </c>
      <c r="J473">
        <f>SmtRes!AO1713</f>
        <v>1</v>
      </c>
      <c r="K473">
        <f>SmtRes!AE1713</f>
        <v>9550.01</v>
      </c>
      <c r="L473">
        <f>SmtRes!DB1713</f>
        <v>12.03</v>
      </c>
      <c r="M473">
        <f>ROUND(ROUND(L473*Source!I1572, 2)*1, 2)</f>
        <v>0.72</v>
      </c>
      <c r="N473">
        <f>SmtRes!AA1713</f>
        <v>9550.01</v>
      </c>
      <c r="O473">
        <f>ROUND(ROUND(L473*Source!I1572, 2)*SmtRes!DA1713, 2)</f>
        <v>0.72</v>
      </c>
      <c r="P473">
        <f>SmtRes!AG1713</f>
        <v>0</v>
      </c>
      <c r="Q473">
        <f>SmtRes!DC1713</f>
        <v>0</v>
      </c>
      <c r="R473">
        <f>ROUND(ROUND(Q473*Source!I1572, 2)*1, 2)</f>
        <v>0</v>
      </c>
      <c r="S473">
        <f>SmtRes!AC1713</f>
        <v>0</v>
      </c>
      <c r="T473">
        <f>ROUND(ROUND(Q473*Source!I1572, 2)*SmtRes!AK1713, 2)</f>
        <v>0</v>
      </c>
      <c r="U473">
        <f>SmtRes!X1713</f>
        <v>654489916</v>
      </c>
      <c r="V473">
        <v>-919932728</v>
      </c>
      <c r="W473">
        <v>-1445358453</v>
      </c>
      <c r="X473">
        <v>3</v>
      </c>
    </row>
    <row r="474" spans="1:24">
      <c r="A474">
        <v>20</v>
      </c>
      <c r="B474">
        <v>1712</v>
      </c>
      <c r="C474">
        <v>3</v>
      </c>
      <c r="D474">
        <v>0</v>
      </c>
      <c r="E474">
        <f>SmtRes!AV1712</f>
        <v>0</v>
      </c>
      <c r="F474" t="str">
        <f>SmtRes!I1712</f>
        <v>08.3.02.01-0041</v>
      </c>
      <c r="G474" t="str">
        <f>SmtRes!K1712</f>
        <v>Лента стальная упаковочная, мягкая, нормальной точности 0,7х20-50 мм</v>
      </c>
      <c r="H474" t="str">
        <f>SmtRes!O1712</f>
        <v>т</v>
      </c>
      <c r="I474">
        <f>SmtRes!Y1712*Source!I1572</f>
        <v>2.8379999999999998E-3</v>
      </c>
      <c r="J474">
        <f>SmtRes!AO1712</f>
        <v>1</v>
      </c>
      <c r="K474">
        <f>SmtRes!AE1712</f>
        <v>7590</v>
      </c>
      <c r="L474">
        <f>SmtRes!DB1712</f>
        <v>359.01</v>
      </c>
      <c r="M474">
        <f>ROUND(ROUND(L474*Source!I1572, 2)*1, 2)</f>
        <v>21.54</v>
      </c>
      <c r="N474">
        <f>SmtRes!AA1712</f>
        <v>7590</v>
      </c>
      <c r="O474">
        <f>ROUND(ROUND(L474*Source!I1572, 2)*SmtRes!DA1712, 2)</f>
        <v>21.54</v>
      </c>
      <c r="P474">
        <f>SmtRes!AG1712</f>
        <v>0</v>
      </c>
      <c r="Q474">
        <f>SmtRes!DC1712</f>
        <v>0</v>
      </c>
      <c r="R474">
        <f>ROUND(ROUND(Q474*Source!I1572, 2)*1, 2)</f>
        <v>0</v>
      </c>
      <c r="S474">
        <f>SmtRes!AC1712</f>
        <v>0</v>
      </c>
      <c r="T474">
        <f>ROUND(ROUND(Q474*Source!I1572, 2)*SmtRes!AK1712, 2)</f>
        <v>0</v>
      </c>
      <c r="U474">
        <f>SmtRes!X1712</f>
        <v>532254978</v>
      </c>
      <c r="V474">
        <v>303468376</v>
      </c>
      <c r="W474">
        <v>750974966</v>
      </c>
      <c r="X474">
        <v>3</v>
      </c>
    </row>
    <row r="475" spans="1:24">
      <c r="A475">
        <v>20</v>
      </c>
      <c r="B475">
        <v>1711</v>
      </c>
      <c r="C475">
        <v>3</v>
      </c>
      <c r="D475">
        <v>0</v>
      </c>
      <c r="E475">
        <f>SmtRes!AV1711</f>
        <v>0</v>
      </c>
      <c r="F475" t="str">
        <f>SmtRes!I1711</f>
        <v>01.2.03.03-0107</v>
      </c>
      <c r="G475" t="str">
        <f>SmtRes!K1711</f>
        <v>Мастика клеящая морозостойкая битумно-масляная МБ-50</v>
      </c>
      <c r="H475" t="str">
        <f>SmtRes!O1711</f>
        <v>т</v>
      </c>
      <c r="I475">
        <f>SmtRes!Y1711*Source!I1572</f>
        <v>1.8E-3</v>
      </c>
      <c r="J475">
        <f>SmtRes!AO1711</f>
        <v>1</v>
      </c>
      <c r="K475">
        <f>SmtRes!AE1711</f>
        <v>3960</v>
      </c>
      <c r="L475">
        <f>SmtRes!DB1711</f>
        <v>118.8</v>
      </c>
      <c r="M475">
        <f>ROUND(ROUND(L475*Source!I1572, 2)*1, 2)</f>
        <v>7.13</v>
      </c>
      <c r="N475">
        <f>SmtRes!AA1711</f>
        <v>3960</v>
      </c>
      <c r="O475">
        <f>ROUND(ROUND(L475*Source!I1572, 2)*SmtRes!DA1711, 2)</f>
        <v>7.13</v>
      </c>
      <c r="P475">
        <f>SmtRes!AG1711</f>
        <v>0</v>
      </c>
      <c r="Q475">
        <f>SmtRes!DC1711</f>
        <v>0</v>
      </c>
      <c r="R475">
        <f>ROUND(ROUND(Q475*Source!I1572, 2)*1, 2)</f>
        <v>0</v>
      </c>
      <c r="S475">
        <f>SmtRes!AC1711</f>
        <v>0</v>
      </c>
      <c r="T475">
        <f>ROUND(ROUND(Q475*Source!I1572, 2)*SmtRes!AK1711, 2)</f>
        <v>0</v>
      </c>
      <c r="U475">
        <f>SmtRes!X1711</f>
        <v>136000979</v>
      </c>
      <c r="V475">
        <v>-2104290413</v>
      </c>
      <c r="W475">
        <v>862612426</v>
      </c>
      <c r="X475">
        <v>3</v>
      </c>
    </row>
    <row r="476" spans="1:24">
      <c r="A476">
        <v>20</v>
      </c>
      <c r="B476">
        <v>1710</v>
      </c>
      <c r="C476">
        <v>3</v>
      </c>
      <c r="D476">
        <v>0</v>
      </c>
      <c r="E476">
        <f>SmtRes!AV1710</f>
        <v>0</v>
      </c>
      <c r="F476" t="str">
        <f>SmtRes!I1710</f>
        <v>01.2.01.02-0031</v>
      </c>
      <c r="G476" t="str">
        <f>SmtRes!K1710</f>
        <v>Битумы нефтяные строительные изоляционные БНИ-IV-3, БНИ- IV, БНИ-V</v>
      </c>
      <c r="H476" t="str">
        <f>SmtRes!O1710</f>
        <v>т</v>
      </c>
      <c r="I476">
        <f>SmtRes!Y1710*Source!I1572</f>
        <v>7.5599999999999994E-4</v>
      </c>
      <c r="J476">
        <f>SmtRes!AO1710</f>
        <v>1</v>
      </c>
      <c r="K476">
        <f>SmtRes!AE1710</f>
        <v>1412.5</v>
      </c>
      <c r="L476">
        <f>SmtRes!DB1710</f>
        <v>17.8</v>
      </c>
      <c r="M476">
        <f>ROUND(ROUND(L476*Source!I1572, 2)*1, 2)</f>
        <v>1.07</v>
      </c>
      <c r="N476">
        <f>SmtRes!AA1710</f>
        <v>1412.5</v>
      </c>
      <c r="O476">
        <f>ROUND(ROUND(L476*Source!I1572, 2)*SmtRes!DA1710, 2)</f>
        <v>1.07</v>
      </c>
      <c r="P476">
        <f>SmtRes!AG1710</f>
        <v>0</v>
      </c>
      <c r="Q476">
        <f>SmtRes!DC1710</f>
        <v>0</v>
      </c>
      <c r="R476">
        <f>ROUND(ROUND(Q476*Source!I1572, 2)*1, 2)</f>
        <v>0</v>
      </c>
      <c r="S476">
        <f>SmtRes!AC1710</f>
        <v>0</v>
      </c>
      <c r="T476">
        <f>ROUND(ROUND(Q476*Source!I1572, 2)*SmtRes!AK1710, 2)</f>
        <v>0</v>
      </c>
      <c r="U476">
        <f>SmtRes!X1710</f>
        <v>1554699552</v>
      </c>
      <c r="V476">
        <v>-2117539159</v>
      </c>
      <c r="W476">
        <v>2123959128</v>
      </c>
      <c r="X476">
        <v>3</v>
      </c>
    </row>
    <row r="477" spans="1:24">
      <c r="A477">
        <f>Source!A1574</f>
        <v>17</v>
      </c>
      <c r="B477">
        <v>1574</v>
      </c>
      <c r="C477">
        <v>3</v>
      </c>
      <c r="D477">
        <f>Source!BI1574</f>
        <v>1</v>
      </c>
      <c r="E477">
        <f>Source!FS1574</f>
        <v>0</v>
      </c>
      <c r="F477" t="str">
        <f>Source!F1574</f>
        <v>12.2.04.07-0012</v>
      </c>
      <c r="G477" t="str">
        <f>Source!G1574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477" t="str">
        <f>Source!H1574</f>
        <v>м3</v>
      </c>
      <c r="I477">
        <f>Source!I1574</f>
        <v>0.27600000000000002</v>
      </c>
      <c r="J477">
        <v>1</v>
      </c>
      <c r="K477">
        <f>Source!AC1574</f>
        <v>2222.0300000000002</v>
      </c>
      <c r="M477">
        <f>ROUND(K477*I477, 2)</f>
        <v>613.28</v>
      </c>
      <c r="N477">
        <f>Source!AC1574*IF(Source!BC1574&lt;&gt; 0, Source!BC1574, 1)</f>
        <v>2222.0300000000002</v>
      </c>
      <c r="O477">
        <f>ROUND(N477*I477, 2)</f>
        <v>613.28</v>
      </c>
      <c r="P477">
        <f>Source!AE1574</f>
        <v>0</v>
      </c>
      <c r="R477">
        <f>ROUND(P477*I477, 2)</f>
        <v>0</v>
      </c>
      <c r="S477">
        <f>Source!AE1574*IF(Source!BS1574&lt;&gt; 0, Source!BS1574, 1)</f>
        <v>0</v>
      </c>
      <c r="T477">
        <f>ROUND(S477*I477, 2)</f>
        <v>0</v>
      </c>
      <c r="U477">
        <f>Source!GF1574</f>
        <v>2051966677</v>
      </c>
      <c r="V477">
        <v>1568902554</v>
      </c>
      <c r="W477">
        <v>-2111212406</v>
      </c>
      <c r="X477">
        <v>3</v>
      </c>
    </row>
    <row r="478" spans="1:24">
      <c r="A478">
        <v>20</v>
      </c>
      <c r="B478">
        <v>1733</v>
      </c>
      <c r="C478">
        <v>3</v>
      </c>
      <c r="D478">
        <v>0</v>
      </c>
      <c r="E478">
        <f>SmtRes!AV1733</f>
        <v>0</v>
      </c>
      <c r="F478" t="str">
        <f>SmtRes!I1733</f>
        <v>01.7.19.04-0031</v>
      </c>
      <c r="G478" t="str">
        <f>SmtRes!K1733</f>
        <v>Прокладки резиновые (пластина техническая прессованная)</v>
      </c>
      <c r="H478" t="str">
        <f>SmtRes!O1733</f>
        <v>кг</v>
      </c>
      <c r="I478">
        <f>SmtRes!Y1733*Source!I1576</f>
        <v>7.9280000000000003E-2</v>
      </c>
      <c r="J478">
        <f>SmtRes!AO1733</f>
        <v>1</v>
      </c>
      <c r="K478">
        <f>SmtRes!AE1733</f>
        <v>23.09</v>
      </c>
      <c r="L478">
        <f>SmtRes!DB1733</f>
        <v>228.82</v>
      </c>
      <c r="M478">
        <f>ROUND(ROUND(L478*Source!I1576, 2)*1, 2)</f>
        <v>1.83</v>
      </c>
      <c r="N478">
        <f>SmtRes!AA1733</f>
        <v>23.09</v>
      </c>
      <c r="O478">
        <f>ROUND(ROUND(L478*Source!I1576, 2)*SmtRes!DA1733, 2)</f>
        <v>1.83</v>
      </c>
      <c r="P478">
        <f>SmtRes!AG1733</f>
        <v>0</v>
      </c>
      <c r="Q478">
        <f>SmtRes!DC1733</f>
        <v>0</v>
      </c>
      <c r="R478">
        <f>ROUND(ROUND(Q478*Source!I1576, 2)*1, 2)</f>
        <v>0</v>
      </c>
      <c r="S478">
        <f>SmtRes!AC1733</f>
        <v>0</v>
      </c>
      <c r="T478">
        <f>ROUND(ROUND(Q478*Source!I1576, 2)*SmtRes!AK1733, 2)</f>
        <v>0</v>
      </c>
      <c r="U478">
        <f>SmtRes!X1733</f>
        <v>-731615568</v>
      </c>
      <c r="V478">
        <v>650327051</v>
      </c>
      <c r="W478">
        <v>967136855</v>
      </c>
      <c r="X478">
        <v>3</v>
      </c>
    </row>
    <row r="479" spans="1:24">
      <c r="A479">
        <v>20</v>
      </c>
      <c r="B479">
        <v>1732</v>
      </c>
      <c r="C479">
        <v>3</v>
      </c>
      <c r="D479">
        <v>0</v>
      </c>
      <c r="E479">
        <f>SmtRes!AV1732</f>
        <v>0</v>
      </c>
      <c r="F479" t="str">
        <f>SmtRes!I1732</f>
        <v>01.7.15.03-0041</v>
      </c>
      <c r="G479" t="str">
        <f>SmtRes!K1732</f>
        <v>Болты с гайками и шайбами строительные</v>
      </c>
      <c r="H479" t="str">
        <f>SmtRes!O1732</f>
        <v>т</v>
      </c>
      <c r="I479">
        <f>SmtRes!Y1732*Source!I1576</f>
        <v>6.3999999999999997E-5</v>
      </c>
      <c r="J479">
        <f>SmtRes!AO1732</f>
        <v>1</v>
      </c>
      <c r="K479">
        <f>SmtRes!AE1732</f>
        <v>9040.01</v>
      </c>
      <c r="L479">
        <f>SmtRes!DB1732</f>
        <v>72.319999999999993</v>
      </c>
      <c r="M479">
        <f>ROUND(ROUND(L479*Source!I1576, 2)*1, 2)</f>
        <v>0.57999999999999996</v>
      </c>
      <c r="N479">
        <f>SmtRes!AA1732</f>
        <v>9040.01</v>
      </c>
      <c r="O479">
        <f>ROUND(ROUND(L479*Source!I1576, 2)*SmtRes!DA1732, 2)</f>
        <v>0.57999999999999996</v>
      </c>
      <c r="P479">
        <f>SmtRes!AG1732</f>
        <v>0</v>
      </c>
      <c r="Q479">
        <f>SmtRes!DC1732</f>
        <v>0</v>
      </c>
      <c r="R479">
        <f>ROUND(ROUND(Q479*Source!I1576, 2)*1, 2)</f>
        <v>0</v>
      </c>
      <c r="S479">
        <f>SmtRes!AC1732</f>
        <v>0</v>
      </c>
      <c r="T479">
        <f>ROUND(ROUND(Q479*Source!I1576, 2)*SmtRes!AK1732, 2)</f>
        <v>0</v>
      </c>
      <c r="U479">
        <f>SmtRes!X1732</f>
        <v>-437906794</v>
      </c>
      <c r="V479">
        <v>703382810</v>
      </c>
      <c r="W479">
        <v>-765046760</v>
      </c>
      <c r="X479">
        <v>3</v>
      </c>
    </row>
    <row r="480" spans="1:24">
      <c r="A480">
        <v>20</v>
      </c>
      <c r="B480">
        <v>1731</v>
      </c>
      <c r="C480">
        <v>3</v>
      </c>
      <c r="D480">
        <v>0</v>
      </c>
      <c r="E480">
        <f>SmtRes!AV1731</f>
        <v>0</v>
      </c>
      <c r="F480" t="str">
        <f>SmtRes!I1731</f>
        <v>01.7.11.07-0045</v>
      </c>
      <c r="G480" t="str">
        <f>SmtRes!K1731</f>
        <v>Электроды диаметром 5 мм Э42А</v>
      </c>
      <c r="H480" t="str">
        <f>SmtRes!O1731</f>
        <v>т</v>
      </c>
      <c r="I480">
        <f>SmtRes!Y1731*Source!I1576</f>
        <v>2.6400000000000001E-6</v>
      </c>
      <c r="J480">
        <f>SmtRes!AO1731</f>
        <v>1</v>
      </c>
      <c r="K480">
        <f>SmtRes!AE1731</f>
        <v>10362</v>
      </c>
      <c r="L480">
        <f>SmtRes!DB1731</f>
        <v>3.42</v>
      </c>
      <c r="M480">
        <f>ROUND(ROUND(L480*Source!I1576, 2)*1, 2)</f>
        <v>0.03</v>
      </c>
      <c r="N480">
        <f>SmtRes!AA1731</f>
        <v>10362</v>
      </c>
      <c r="O480">
        <f>ROUND(ROUND(L480*Source!I1576, 2)*SmtRes!DA1731, 2)</f>
        <v>0.03</v>
      </c>
      <c r="P480">
        <f>SmtRes!AG1731</f>
        <v>0</v>
      </c>
      <c r="Q480">
        <f>SmtRes!DC1731</f>
        <v>0</v>
      </c>
      <c r="R480">
        <f>ROUND(ROUND(Q480*Source!I1576, 2)*1, 2)</f>
        <v>0</v>
      </c>
      <c r="S480">
        <f>SmtRes!AC1731</f>
        <v>0</v>
      </c>
      <c r="T480">
        <f>ROUND(ROUND(Q480*Source!I1576, 2)*SmtRes!AK1731, 2)</f>
        <v>0</v>
      </c>
      <c r="U480">
        <f>SmtRes!X1731</f>
        <v>-1068056325</v>
      </c>
      <c r="V480">
        <v>-2032568227</v>
      </c>
      <c r="W480">
        <v>1948519429</v>
      </c>
      <c r="X480">
        <v>3</v>
      </c>
    </row>
    <row r="481" spans="1:24">
      <c r="A481">
        <v>20</v>
      </c>
      <c r="B481">
        <v>1730</v>
      </c>
      <c r="C481">
        <v>3</v>
      </c>
      <c r="D481">
        <v>0</v>
      </c>
      <c r="E481">
        <f>SmtRes!AV1730</f>
        <v>0</v>
      </c>
      <c r="F481" t="str">
        <f>SmtRes!I1730</f>
        <v>01.7.06.03-0023</v>
      </c>
      <c r="G481" t="str">
        <f>SmtRes!K1730</f>
        <v>Лента полиэтиленовая с липким слоем марка А</v>
      </c>
      <c r="H481" t="str">
        <f>SmtRes!O1730</f>
        <v>кг</v>
      </c>
      <c r="I481">
        <f>SmtRes!Y1730*Source!I1576</f>
        <v>5.6640000000000003E-2</v>
      </c>
      <c r="J481">
        <f>SmtRes!AO1730</f>
        <v>1</v>
      </c>
      <c r="K481">
        <f>SmtRes!AE1730</f>
        <v>39.020000000000003</v>
      </c>
      <c r="L481">
        <f>SmtRes!DB1730</f>
        <v>276.26</v>
      </c>
      <c r="M481">
        <f>ROUND(ROUND(L481*Source!I1576, 2)*1, 2)</f>
        <v>2.21</v>
      </c>
      <c r="N481">
        <f>SmtRes!AA1730</f>
        <v>39.020000000000003</v>
      </c>
      <c r="O481">
        <f>ROUND(ROUND(L481*Source!I1576, 2)*SmtRes!DA1730, 2)</f>
        <v>2.21</v>
      </c>
      <c r="P481">
        <f>SmtRes!AG1730</f>
        <v>0</v>
      </c>
      <c r="Q481">
        <f>SmtRes!DC1730</f>
        <v>0</v>
      </c>
      <c r="R481">
        <f>ROUND(ROUND(Q481*Source!I1576, 2)*1, 2)</f>
        <v>0</v>
      </c>
      <c r="S481">
        <f>SmtRes!AC1730</f>
        <v>0</v>
      </c>
      <c r="T481">
        <f>ROUND(ROUND(Q481*Source!I1576, 2)*SmtRes!AK1730, 2)</f>
        <v>0</v>
      </c>
      <c r="U481">
        <f>SmtRes!X1730</f>
        <v>1730218770</v>
      </c>
      <c r="V481">
        <v>-908515155</v>
      </c>
      <c r="W481">
        <v>-1891075164</v>
      </c>
      <c r="X481">
        <v>3</v>
      </c>
    </row>
    <row r="482" spans="1:24">
      <c r="A482">
        <f>Source!A1578</f>
        <v>17</v>
      </c>
      <c r="B482">
        <v>1578</v>
      </c>
      <c r="C482">
        <v>3</v>
      </c>
      <c r="D482">
        <f>Source!BI1578</f>
        <v>1</v>
      </c>
      <c r="E482">
        <f>Source!FS1578</f>
        <v>0</v>
      </c>
      <c r="F482" t="str">
        <f>Source!F1578</f>
        <v>19.1.01.03-0052</v>
      </c>
      <c r="G482" t="str">
        <f>Source!G1578</f>
        <v>Воздуховоды из оцинкованной стали с шиной и уголками толщиной 1,0 мм, периметром 3000 мм</v>
      </c>
      <c r="H482" t="str">
        <f>Source!H1578</f>
        <v>м2</v>
      </c>
      <c r="I482">
        <f>Source!I1578</f>
        <v>0.8</v>
      </c>
      <c r="J482">
        <v>1</v>
      </c>
      <c r="K482">
        <f>Source!AC1578</f>
        <v>171.25</v>
      </c>
      <c r="M482">
        <f>ROUND(K482*I482, 2)</f>
        <v>137</v>
      </c>
      <c r="N482">
        <f>Source!AC1578*IF(Source!BC1578&lt;&gt; 0, Source!BC1578, 1)</f>
        <v>171.25</v>
      </c>
      <c r="O482">
        <f>ROUND(N482*I482, 2)</f>
        <v>137</v>
      </c>
      <c r="P482">
        <f>Source!AE1578</f>
        <v>0</v>
      </c>
      <c r="R482">
        <f>ROUND(P482*I482, 2)</f>
        <v>0</v>
      </c>
      <c r="S482">
        <f>Source!AE1578*IF(Source!BS1578&lt;&gt; 0, Source!BS1578, 1)</f>
        <v>0</v>
      </c>
      <c r="T482">
        <f>ROUND(S482*I482, 2)</f>
        <v>0</v>
      </c>
      <c r="U482">
        <f>Source!GF1578</f>
        <v>1920270359</v>
      </c>
      <c r="V482">
        <v>1039881596</v>
      </c>
      <c r="W482">
        <v>1944907464</v>
      </c>
      <c r="X482">
        <v>3</v>
      </c>
    </row>
    <row r="483" spans="1:24">
      <c r="A483">
        <v>20</v>
      </c>
      <c r="B483">
        <v>1755</v>
      </c>
      <c r="C483">
        <v>3</v>
      </c>
      <c r="D483">
        <v>0</v>
      </c>
      <c r="E483">
        <f>SmtRes!AV1755</f>
        <v>0</v>
      </c>
      <c r="F483" t="str">
        <f>SmtRes!I1755</f>
        <v>01.7.19.04-0031</v>
      </c>
      <c r="G483" t="str">
        <f>SmtRes!K1755</f>
        <v>Прокладки резиновые (пластина техническая прессованная)</v>
      </c>
      <c r="H483" t="str">
        <f>SmtRes!O1755</f>
        <v>кг</v>
      </c>
      <c r="I483">
        <f>SmtRes!Y1755*Source!I1580</f>
        <v>0.34251119999999996</v>
      </c>
      <c r="J483">
        <f>SmtRes!AO1755</f>
        <v>1</v>
      </c>
      <c r="K483">
        <f>SmtRes!AE1755</f>
        <v>23.09</v>
      </c>
      <c r="L483">
        <f>SmtRes!DB1755</f>
        <v>209.89</v>
      </c>
      <c r="M483">
        <f>ROUND(ROUND(L483*Source!I1580, 2)*1, 2)</f>
        <v>7.91</v>
      </c>
      <c r="N483">
        <f>SmtRes!AA1755</f>
        <v>23.09</v>
      </c>
      <c r="O483">
        <f>ROUND(ROUND(L483*Source!I1580, 2)*SmtRes!DA1755, 2)</f>
        <v>7.91</v>
      </c>
      <c r="P483">
        <f>SmtRes!AG1755</f>
        <v>0</v>
      </c>
      <c r="Q483">
        <f>SmtRes!DC1755</f>
        <v>0</v>
      </c>
      <c r="R483">
        <f>ROUND(ROUND(Q483*Source!I1580, 2)*1, 2)</f>
        <v>0</v>
      </c>
      <c r="S483">
        <f>SmtRes!AC1755</f>
        <v>0</v>
      </c>
      <c r="T483">
        <f>ROUND(ROUND(Q483*Source!I1580, 2)*SmtRes!AK1755, 2)</f>
        <v>0</v>
      </c>
      <c r="U483">
        <f>SmtRes!X1755</f>
        <v>-731615568</v>
      </c>
      <c r="V483">
        <v>650327051</v>
      </c>
      <c r="W483">
        <v>967136855</v>
      </c>
      <c r="X483">
        <v>3</v>
      </c>
    </row>
    <row r="484" spans="1:24">
      <c r="A484">
        <v>20</v>
      </c>
      <c r="B484">
        <v>1754</v>
      </c>
      <c r="C484">
        <v>3</v>
      </c>
      <c r="D484">
        <v>0</v>
      </c>
      <c r="E484">
        <f>SmtRes!AV1754</f>
        <v>0</v>
      </c>
      <c r="F484" t="str">
        <f>SmtRes!I1754</f>
        <v>01.7.15.03-0041</v>
      </c>
      <c r="G484" t="str">
        <f>SmtRes!K1754</f>
        <v>Болты с гайками и шайбами строительные</v>
      </c>
      <c r="H484" t="str">
        <f>SmtRes!O1754</f>
        <v>т</v>
      </c>
      <c r="I484">
        <f>SmtRes!Y1754*Source!I1580</f>
        <v>2.2608E-4</v>
      </c>
      <c r="J484">
        <f>SmtRes!AO1754</f>
        <v>1</v>
      </c>
      <c r="K484">
        <f>SmtRes!AE1754</f>
        <v>9040.01</v>
      </c>
      <c r="L484">
        <f>SmtRes!DB1754</f>
        <v>54.24</v>
      </c>
      <c r="M484">
        <f>ROUND(ROUND(L484*Source!I1580, 2)*1, 2)</f>
        <v>2.04</v>
      </c>
      <c r="N484">
        <f>SmtRes!AA1754</f>
        <v>9040.01</v>
      </c>
      <c r="O484">
        <f>ROUND(ROUND(L484*Source!I1580, 2)*SmtRes!DA1754, 2)</f>
        <v>2.04</v>
      </c>
      <c r="P484">
        <f>SmtRes!AG1754</f>
        <v>0</v>
      </c>
      <c r="Q484">
        <f>SmtRes!DC1754</f>
        <v>0</v>
      </c>
      <c r="R484">
        <f>ROUND(ROUND(Q484*Source!I1580, 2)*1, 2)</f>
        <v>0</v>
      </c>
      <c r="S484">
        <f>SmtRes!AC1754</f>
        <v>0</v>
      </c>
      <c r="T484">
        <f>ROUND(ROUND(Q484*Source!I1580, 2)*SmtRes!AK1754, 2)</f>
        <v>0</v>
      </c>
      <c r="U484">
        <f>SmtRes!X1754</f>
        <v>-437906794</v>
      </c>
      <c r="V484">
        <v>703382810</v>
      </c>
      <c r="W484">
        <v>-765046760</v>
      </c>
      <c r="X484">
        <v>3</v>
      </c>
    </row>
    <row r="485" spans="1:24">
      <c r="A485">
        <v>20</v>
      </c>
      <c r="B485">
        <v>1753</v>
      </c>
      <c r="C485">
        <v>3</v>
      </c>
      <c r="D485">
        <v>0</v>
      </c>
      <c r="E485">
        <f>SmtRes!AV1753</f>
        <v>0</v>
      </c>
      <c r="F485" t="str">
        <f>SmtRes!I1753</f>
        <v>01.7.11.07-0045</v>
      </c>
      <c r="G485" t="str">
        <f>SmtRes!K1753</f>
        <v>Электроды диаметром 5 мм Э42А</v>
      </c>
      <c r="H485" t="str">
        <f>SmtRes!O1753</f>
        <v>т</v>
      </c>
      <c r="I485">
        <f>SmtRes!Y1753*Source!I1580</f>
        <v>1.2434399999999999E-5</v>
      </c>
      <c r="J485">
        <f>SmtRes!AO1753</f>
        <v>1</v>
      </c>
      <c r="K485">
        <f>SmtRes!AE1753</f>
        <v>10362</v>
      </c>
      <c r="L485">
        <f>SmtRes!DB1753</f>
        <v>3.42</v>
      </c>
      <c r="M485">
        <f>ROUND(ROUND(L485*Source!I1580, 2)*1, 2)</f>
        <v>0.13</v>
      </c>
      <c r="N485">
        <f>SmtRes!AA1753</f>
        <v>10362</v>
      </c>
      <c r="O485">
        <f>ROUND(ROUND(L485*Source!I1580, 2)*SmtRes!DA1753, 2)</f>
        <v>0.13</v>
      </c>
      <c r="P485">
        <f>SmtRes!AG1753</f>
        <v>0</v>
      </c>
      <c r="Q485">
        <f>SmtRes!DC1753</f>
        <v>0</v>
      </c>
      <c r="R485">
        <f>ROUND(ROUND(Q485*Source!I1580, 2)*1, 2)</f>
        <v>0</v>
      </c>
      <c r="S485">
        <f>SmtRes!AC1753</f>
        <v>0</v>
      </c>
      <c r="T485">
        <f>ROUND(ROUND(Q485*Source!I1580, 2)*SmtRes!AK1753, 2)</f>
        <v>0</v>
      </c>
      <c r="U485">
        <f>SmtRes!X1753</f>
        <v>-1068056325</v>
      </c>
      <c r="V485">
        <v>-2032568227</v>
      </c>
      <c r="W485">
        <v>1948519429</v>
      </c>
      <c r="X485">
        <v>3</v>
      </c>
    </row>
    <row r="486" spans="1:24">
      <c r="A486">
        <v>20</v>
      </c>
      <c r="B486">
        <v>1752</v>
      </c>
      <c r="C486">
        <v>3</v>
      </c>
      <c r="D486">
        <v>0</v>
      </c>
      <c r="E486">
        <f>SmtRes!AV1752</f>
        <v>0</v>
      </c>
      <c r="F486" t="str">
        <f>SmtRes!I1752</f>
        <v>01.7.06.03-0023</v>
      </c>
      <c r="G486" t="str">
        <f>SmtRes!K1752</f>
        <v>Лента полиэтиленовая с липким слоем марка А</v>
      </c>
      <c r="H486" t="str">
        <f>SmtRes!O1752</f>
        <v>кг</v>
      </c>
      <c r="I486">
        <f>SmtRes!Y1752*Source!I1580</f>
        <v>0.29955599999999999</v>
      </c>
      <c r="J486">
        <f>SmtRes!AO1752</f>
        <v>1</v>
      </c>
      <c r="K486">
        <f>SmtRes!AE1752</f>
        <v>39.020000000000003</v>
      </c>
      <c r="L486">
        <f>SmtRes!DB1752</f>
        <v>310.20999999999998</v>
      </c>
      <c r="M486">
        <f>ROUND(ROUND(L486*Source!I1580, 2)*1, 2)</f>
        <v>11.69</v>
      </c>
      <c r="N486">
        <f>SmtRes!AA1752</f>
        <v>39.020000000000003</v>
      </c>
      <c r="O486">
        <f>ROUND(ROUND(L486*Source!I1580, 2)*SmtRes!DA1752, 2)</f>
        <v>11.69</v>
      </c>
      <c r="P486">
        <f>SmtRes!AG1752</f>
        <v>0</v>
      </c>
      <c r="Q486">
        <f>SmtRes!DC1752</f>
        <v>0</v>
      </c>
      <c r="R486">
        <f>ROUND(ROUND(Q486*Source!I1580, 2)*1, 2)</f>
        <v>0</v>
      </c>
      <c r="S486">
        <f>SmtRes!AC1752</f>
        <v>0</v>
      </c>
      <c r="T486">
        <f>ROUND(ROUND(Q486*Source!I1580, 2)*SmtRes!AK1752, 2)</f>
        <v>0</v>
      </c>
      <c r="U486">
        <f>SmtRes!X1752</f>
        <v>1730218770</v>
      </c>
      <c r="V486">
        <v>-908515155</v>
      </c>
      <c r="W486">
        <v>-1891075164</v>
      </c>
      <c r="X486">
        <v>3</v>
      </c>
    </row>
    <row r="487" spans="1:24">
      <c r="A487">
        <f>Source!A1582</f>
        <v>17</v>
      </c>
      <c r="B487">
        <v>1582</v>
      </c>
      <c r="C487">
        <v>3</v>
      </c>
      <c r="D487">
        <f>Source!BI1582</f>
        <v>1</v>
      </c>
      <c r="E487">
        <f>Source!FS1582</f>
        <v>0</v>
      </c>
      <c r="F487" t="str">
        <f>Source!F1582</f>
        <v>19.1.01.03-0082</v>
      </c>
      <c r="G487" t="str">
        <f>Source!G1582</f>
        <v>Воздуховоды из оцинкованной стали толщиной 1,0 мм, диаметром до 1000 мм</v>
      </c>
      <c r="H487" t="str">
        <f>Source!H1582</f>
        <v>м2</v>
      </c>
      <c r="I487">
        <f>Source!I1582</f>
        <v>3.7679999999999998</v>
      </c>
      <c r="J487">
        <v>1</v>
      </c>
      <c r="K487">
        <f>Source!AC1582</f>
        <v>102.06</v>
      </c>
      <c r="M487">
        <f>ROUND(K487*I487, 2)</f>
        <v>384.56</v>
      </c>
      <c r="N487">
        <f>Source!AC1582*IF(Source!BC1582&lt;&gt; 0, Source!BC1582, 1)</f>
        <v>102.06</v>
      </c>
      <c r="O487">
        <f>ROUND(N487*I487, 2)</f>
        <v>384.56</v>
      </c>
      <c r="P487">
        <f>Source!AE1582</f>
        <v>0</v>
      </c>
      <c r="R487">
        <f>ROUND(P487*I487, 2)</f>
        <v>0</v>
      </c>
      <c r="S487">
        <f>Source!AE1582*IF(Source!BS1582&lt;&gt; 0, Source!BS1582, 1)</f>
        <v>0</v>
      </c>
      <c r="T487">
        <f>ROUND(S487*I487, 2)</f>
        <v>0</v>
      </c>
      <c r="U487">
        <f>Source!GF1582</f>
        <v>-972005704</v>
      </c>
      <c r="V487">
        <v>610871104</v>
      </c>
      <c r="W487">
        <v>1504305864</v>
      </c>
      <c r="X487">
        <v>3</v>
      </c>
    </row>
    <row r="488" spans="1:24">
      <c r="A488">
        <f>Source!A1619</f>
        <v>4</v>
      </c>
      <c r="B488">
        <v>1619</v>
      </c>
      <c r="G488" t="str">
        <f>Source!G1619</f>
        <v>28.Система ПД9(сетевые элементы)</v>
      </c>
    </row>
    <row r="489" spans="1:24">
      <c r="A489">
        <v>20</v>
      </c>
      <c r="B489">
        <v>1774</v>
      </c>
      <c r="C489">
        <v>3</v>
      </c>
      <c r="D489">
        <v>0</v>
      </c>
      <c r="E489">
        <f>SmtRes!AV1774</f>
        <v>0</v>
      </c>
      <c r="F489" t="str">
        <f>SmtRes!I1774</f>
        <v>23.3.06.04-0008</v>
      </c>
      <c r="G489" t="str">
        <f>SmtRes!K1774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489" t="str">
        <f>SmtRes!O1774</f>
        <v>м</v>
      </c>
      <c r="I489">
        <f>SmtRes!Y1774*Source!I1623</f>
        <v>1.17</v>
      </c>
      <c r="J489">
        <f>SmtRes!AO1774</f>
        <v>1</v>
      </c>
      <c r="K489">
        <f>SmtRes!AE1774</f>
        <v>15.33</v>
      </c>
      <c r="L489">
        <f>SmtRes!DB1774</f>
        <v>5.98</v>
      </c>
      <c r="M489">
        <f>ROUND(ROUND(L489*Source!I1623, 2)*1, 2)</f>
        <v>17.940000000000001</v>
      </c>
      <c r="N489">
        <f>SmtRes!AA1774</f>
        <v>15.33</v>
      </c>
      <c r="O489">
        <f>ROUND(ROUND(L489*Source!I1623, 2)*SmtRes!DA1774, 2)</f>
        <v>17.940000000000001</v>
      </c>
      <c r="P489">
        <f>SmtRes!AG1774</f>
        <v>0</v>
      </c>
      <c r="Q489">
        <f>SmtRes!DC1774</f>
        <v>0</v>
      </c>
      <c r="R489">
        <f>ROUND(ROUND(Q489*Source!I1623, 2)*1, 2)</f>
        <v>0</v>
      </c>
      <c r="S489">
        <f>SmtRes!AC1774</f>
        <v>0</v>
      </c>
      <c r="T489">
        <f>ROUND(ROUND(Q489*Source!I1623, 2)*SmtRes!AK1774, 2)</f>
        <v>0</v>
      </c>
      <c r="U489">
        <f>SmtRes!X1774</f>
        <v>2069285701</v>
      </c>
      <c r="V489">
        <v>-1778933711</v>
      </c>
      <c r="W489">
        <v>-1876199671</v>
      </c>
      <c r="X489">
        <v>3</v>
      </c>
    </row>
    <row r="490" spans="1:24">
      <c r="A490">
        <v>20</v>
      </c>
      <c r="B490">
        <v>1773</v>
      </c>
      <c r="C490">
        <v>3</v>
      </c>
      <c r="D490">
        <v>0</v>
      </c>
      <c r="E490">
        <f>SmtRes!AV1773</f>
        <v>0</v>
      </c>
      <c r="F490" t="str">
        <f>SmtRes!I1773</f>
        <v>01.7.19.04-0031</v>
      </c>
      <c r="G490" t="str">
        <f>SmtRes!K1773</f>
        <v>Прокладки резиновые (пластина техническая прессованная)</v>
      </c>
      <c r="H490" t="str">
        <f>SmtRes!O1773</f>
        <v>кг</v>
      </c>
      <c r="I490">
        <f>SmtRes!Y1773*Source!I1623</f>
        <v>0.48</v>
      </c>
      <c r="J490">
        <f>SmtRes!AO1773</f>
        <v>1</v>
      </c>
      <c r="K490">
        <f>SmtRes!AE1773</f>
        <v>23.09</v>
      </c>
      <c r="L490">
        <f>SmtRes!DB1773</f>
        <v>3.69</v>
      </c>
      <c r="M490">
        <f>ROUND(ROUND(L490*Source!I1623, 2)*1, 2)</f>
        <v>11.07</v>
      </c>
      <c r="N490">
        <f>SmtRes!AA1773</f>
        <v>23.09</v>
      </c>
      <c r="O490">
        <f>ROUND(ROUND(L490*Source!I1623, 2)*SmtRes!DA1773, 2)</f>
        <v>11.07</v>
      </c>
      <c r="P490">
        <f>SmtRes!AG1773</f>
        <v>0</v>
      </c>
      <c r="Q490">
        <f>SmtRes!DC1773</f>
        <v>0</v>
      </c>
      <c r="R490">
        <f>ROUND(ROUND(Q490*Source!I1623, 2)*1, 2)</f>
        <v>0</v>
      </c>
      <c r="S490">
        <f>SmtRes!AC1773</f>
        <v>0</v>
      </c>
      <c r="T490">
        <f>ROUND(ROUND(Q490*Source!I1623, 2)*SmtRes!AK1773, 2)</f>
        <v>0</v>
      </c>
      <c r="U490">
        <f>SmtRes!X1773</f>
        <v>-731615568</v>
      </c>
      <c r="V490">
        <v>650327051</v>
      </c>
      <c r="W490">
        <v>967136855</v>
      </c>
      <c r="X490">
        <v>3</v>
      </c>
    </row>
    <row r="491" spans="1:24">
      <c r="A491">
        <v>20</v>
      </c>
      <c r="B491">
        <v>1772</v>
      </c>
      <c r="C491">
        <v>3</v>
      </c>
      <c r="D491">
        <v>0</v>
      </c>
      <c r="E491">
        <f>SmtRes!AV1772</f>
        <v>0</v>
      </c>
      <c r="F491" t="str">
        <f>SmtRes!I1772</f>
        <v>01.7.15.03-0041</v>
      </c>
      <c r="G491" t="str">
        <f>SmtRes!K1772</f>
        <v>Болты с гайками и шайбами строительные</v>
      </c>
      <c r="H491" t="str">
        <f>SmtRes!O1772</f>
        <v>т</v>
      </c>
      <c r="I491">
        <f>SmtRes!Y1772*Source!I1623</f>
        <v>5.4000000000000001E-4</v>
      </c>
      <c r="J491">
        <f>SmtRes!AO1772</f>
        <v>1</v>
      </c>
      <c r="K491">
        <f>SmtRes!AE1772</f>
        <v>9040.01</v>
      </c>
      <c r="L491">
        <f>SmtRes!DB1772</f>
        <v>1.63</v>
      </c>
      <c r="M491">
        <f>ROUND(ROUND(L491*Source!I1623, 2)*1, 2)</f>
        <v>4.8899999999999997</v>
      </c>
      <c r="N491">
        <f>SmtRes!AA1772</f>
        <v>9040.01</v>
      </c>
      <c r="O491">
        <f>ROUND(ROUND(L491*Source!I1623, 2)*SmtRes!DA1772, 2)</f>
        <v>4.8899999999999997</v>
      </c>
      <c r="P491">
        <f>SmtRes!AG1772</f>
        <v>0</v>
      </c>
      <c r="Q491">
        <f>SmtRes!DC1772</f>
        <v>0</v>
      </c>
      <c r="R491">
        <f>ROUND(ROUND(Q491*Source!I1623, 2)*1, 2)</f>
        <v>0</v>
      </c>
      <c r="S491">
        <f>SmtRes!AC1772</f>
        <v>0</v>
      </c>
      <c r="T491">
        <f>ROUND(ROUND(Q491*Source!I1623, 2)*SmtRes!AK1772, 2)</f>
        <v>0</v>
      </c>
      <c r="U491">
        <f>SmtRes!X1772</f>
        <v>-437906794</v>
      </c>
      <c r="V491">
        <v>703382810</v>
      </c>
      <c r="W491">
        <v>-765046760</v>
      </c>
      <c r="X491">
        <v>3</v>
      </c>
    </row>
    <row r="492" spans="1:24">
      <c r="A492">
        <v>20</v>
      </c>
      <c r="B492">
        <v>1771</v>
      </c>
      <c r="C492">
        <v>3</v>
      </c>
      <c r="D492">
        <v>0</v>
      </c>
      <c r="E492">
        <f>SmtRes!AV1771</f>
        <v>0</v>
      </c>
      <c r="F492" t="str">
        <f>SmtRes!I1771</f>
        <v>01.1.01.09-0026</v>
      </c>
      <c r="G492" t="str">
        <f>SmtRes!K1771</f>
        <v>Шнур асбестовый общего назначения марки ШАОН диаметром 8-10 мм</v>
      </c>
      <c r="H492" t="str">
        <f>SmtRes!O1771</f>
        <v>т</v>
      </c>
      <c r="I492">
        <f>SmtRes!Y1771*Source!I1623</f>
        <v>3.8999999999999994E-4</v>
      </c>
      <c r="J492">
        <f>SmtRes!AO1771</f>
        <v>1</v>
      </c>
      <c r="K492">
        <f>SmtRes!AE1771</f>
        <v>26499</v>
      </c>
      <c r="L492">
        <f>SmtRes!DB1771</f>
        <v>3.44</v>
      </c>
      <c r="M492">
        <f>ROUND(ROUND(L492*Source!I1623, 2)*1, 2)</f>
        <v>10.32</v>
      </c>
      <c r="N492">
        <f>SmtRes!AA1771</f>
        <v>26499</v>
      </c>
      <c r="O492">
        <f>ROUND(ROUND(L492*Source!I1623, 2)*SmtRes!DA1771, 2)</f>
        <v>10.32</v>
      </c>
      <c r="P492">
        <f>SmtRes!AG1771</f>
        <v>0</v>
      </c>
      <c r="Q492">
        <f>SmtRes!DC1771</f>
        <v>0</v>
      </c>
      <c r="R492">
        <f>ROUND(ROUND(Q492*Source!I1623, 2)*1, 2)</f>
        <v>0</v>
      </c>
      <c r="S492">
        <f>SmtRes!AC1771</f>
        <v>0</v>
      </c>
      <c r="T492">
        <f>ROUND(ROUND(Q492*Source!I1623, 2)*SmtRes!AK1771, 2)</f>
        <v>0</v>
      </c>
      <c r="U492">
        <f>SmtRes!X1771</f>
        <v>731670393</v>
      </c>
      <c r="V492">
        <v>-1388823807</v>
      </c>
      <c r="W492">
        <v>732171730</v>
      </c>
      <c r="X492">
        <v>3</v>
      </c>
    </row>
    <row r="493" spans="1:24">
      <c r="A493">
        <f>Source!A1625</f>
        <v>17</v>
      </c>
      <c r="B493">
        <v>1625</v>
      </c>
      <c r="C493">
        <v>3</v>
      </c>
      <c r="D493">
        <f>Source!BI1625</f>
        <v>1</v>
      </c>
      <c r="E493">
        <f>Source!FS1625</f>
        <v>0</v>
      </c>
      <c r="F493" t="str">
        <f>Source!F1625</f>
        <v>08.1.03.04-0001</v>
      </c>
      <c r="G493" t="str">
        <f>Source!G1625</f>
        <v>Блочки</v>
      </c>
      <c r="H493" t="str">
        <f>Source!H1625</f>
        <v>10 шт.</v>
      </c>
      <c r="I493">
        <f>Source!I1625</f>
        <v>0.6</v>
      </c>
      <c r="J493">
        <v>1</v>
      </c>
      <c r="K493">
        <f>Source!AC1625</f>
        <v>228</v>
      </c>
      <c r="M493">
        <f>ROUND(K493*I493, 2)</f>
        <v>136.80000000000001</v>
      </c>
      <c r="N493">
        <f>Source!AC1625*IF(Source!BC1625&lt;&gt; 0, Source!BC1625, 1)</f>
        <v>228</v>
      </c>
      <c r="O493">
        <f>ROUND(N493*I493, 2)</f>
        <v>136.80000000000001</v>
      </c>
      <c r="P493">
        <f>Source!AE1625</f>
        <v>0</v>
      </c>
      <c r="R493">
        <f>ROUND(P493*I493, 2)</f>
        <v>0</v>
      </c>
      <c r="S493">
        <f>Source!AE1625*IF(Source!BS1625&lt;&gt; 0, Source!BS1625, 1)</f>
        <v>0</v>
      </c>
      <c r="T493">
        <f>ROUND(S493*I493, 2)</f>
        <v>0</v>
      </c>
      <c r="U493">
        <f>Source!GF1625</f>
        <v>-362110086</v>
      </c>
      <c r="V493">
        <v>1900422582</v>
      </c>
      <c r="W493">
        <v>-882872068</v>
      </c>
      <c r="X493">
        <v>3</v>
      </c>
    </row>
    <row r="494" spans="1:24">
      <c r="A494">
        <f>Source!A1627</f>
        <v>17</v>
      </c>
      <c r="B494">
        <v>1627</v>
      </c>
      <c r="C494">
        <v>3</v>
      </c>
      <c r="D494">
        <f>Source!BI1627</f>
        <v>2</v>
      </c>
      <c r="E494">
        <f>Source!FS1627</f>
        <v>0</v>
      </c>
      <c r="F494" t="str">
        <f>Source!F1627</f>
        <v>20.1.02.19-0015</v>
      </c>
      <c r="G494" t="str">
        <f>Source!G1627</f>
        <v>Трос стальной</v>
      </c>
      <c r="H494" t="str">
        <f>Source!H1627</f>
        <v>м</v>
      </c>
      <c r="I494">
        <f>Source!I1627</f>
        <v>27.9</v>
      </c>
      <c r="J494">
        <v>1</v>
      </c>
      <c r="K494">
        <f>Source!AC1627</f>
        <v>12.03</v>
      </c>
      <c r="M494">
        <f>ROUND(K494*I494, 2)</f>
        <v>335.64</v>
      </c>
      <c r="N494">
        <f>Source!AC1627*IF(Source!BC1627&lt;&gt; 0, Source!BC1627, 1)</f>
        <v>12.03</v>
      </c>
      <c r="O494">
        <f>ROUND(N494*I494, 2)</f>
        <v>335.64</v>
      </c>
      <c r="P494">
        <f>Source!AE1627</f>
        <v>0</v>
      </c>
      <c r="R494">
        <f>ROUND(P494*I494, 2)</f>
        <v>0</v>
      </c>
      <c r="S494">
        <f>Source!AE1627*IF(Source!BS1627&lt;&gt; 0, Source!BS1627, 1)</f>
        <v>0</v>
      </c>
      <c r="T494">
        <f>ROUND(S494*I494, 2)</f>
        <v>0</v>
      </c>
      <c r="U494">
        <f>Source!GF1627</f>
        <v>1404028807</v>
      </c>
      <c r="V494">
        <v>184943754</v>
      </c>
      <c r="W494">
        <v>-240123193</v>
      </c>
      <c r="X494">
        <v>3</v>
      </c>
    </row>
    <row r="495" spans="1:24">
      <c r="A495">
        <v>20</v>
      </c>
      <c r="B495">
        <v>1791</v>
      </c>
      <c r="C495">
        <v>3</v>
      </c>
      <c r="D495">
        <v>0</v>
      </c>
      <c r="E495">
        <f>SmtRes!AV1791</f>
        <v>0</v>
      </c>
      <c r="F495" t="str">
        <f>SmtRes!I1791</f>
        <v>14.4.03.03-0102</v>
      </c>
      <c r="G495" t="str">
        <f>SmtRes!K1791</f>
        <v>Лак БТ-577</v>
      </c>
      <c r="H495" t="str">
        <f>SmtRes!O1791</f>
        <v>т</v>
      </c>
      <c r="I495">
        <f>SmtRes!Y1791*Source!I1633</f>
        <v>2.52E-4</v>
      </c>
      <c r="J495">
        <f>SmtRes!AO1791</f>
        <v>1</v>
      </c>
      <c r="K495">
        <f>SmtRes!AE1791</f>
        <v>9550.01</v>
      </c>
      <c r="L495">
        <f>SmtRes!DB1791</f>
        <v>12.03</v>
      </c>
      <c r="M495">
        <f>ROUND(ROUND(L495*Source!I1633, 2)*1, 2)</f>
        <v>2.41</v>
      </c>
      <c r="N495">
        <f>SmtRes!AA1791</f>
        <v>9550.01</v>
      </c>
      <c r="O495">
        <f>ROUND(ROUND(L495*Source!I1633, 2)*SmtRes!DA1791, 2)</f>
        <v>2.41</v>
      </c>
      <c r="P495">
        <f>SmtRes!AG1791</f>
        <v>0</v>
      </c>
      <c r="Q495">
        <f>SmtRes!DC1791</f>
        <v>0</v>
      </c>
      <c r="R495">
        <f>ROUND(ROUND(Q495*Source!I1633, 2)*1, 2)</f>
        <v>0</v>
      </c>
      <c r="S495">
        <f>SmtRes!AC1791</f>
        <v>0</v>
      </c>
      <c r="T495">
        <f>ROUND(ROUND(Q495*Source!I1633, 2)*SmtRes!AK1791, 2)</f>
        <v>0</v>
      </c>
      <c r="U495">
        <f>SmtRes!X1791</f>
        <v>654489916</v>
      </c>
      <c r="V495">
        <v>-919932728</v>
      </c>
      <c r="W495">
        <v>-1445358453</v>
      </c>
      <c r="X495">
        <v>3</v>
      </c>
    </row>
    <row r="496" spans="1:24">
      <c r="A496">
        <v>20</v>
      </c>
      <c r="B496">
        <v>1790</v>
      </c>
      <c r="C496">
        <v>3</v>
      </c>
      <c r="D496">
        <v>0</v>
      </c>
      <c r="E496">
        <f>SmtRes!AV1790</f>
        <v>0</v>
      </c>
      <c r="F496" t="str">
        <f>SmtRes!I1790</f>
        <v>08.3.02.01-0041</v>
      </c>
      <c r="G496" t="str">
        <f>SmtRes!K1790</f>
        <v>Лента стальная упаковочная, мягкая, нормальной точности 0,7х20-50 мм</v>
      </c>
      <c r="H496" t="str">
        <f>SmtRes!O1790</f>
        <v>т</v>
      </c>
      <c r="I496">
        <f>SmtRes!Y1790*Source!I1633</f>
        <v>9.4600000000000014E-3</v>
      </c>
      <c r="J496">
        <f>SmtRes!AO1790</f>
        <v>1</v>
      </c>
      <c r="K496">
        <f>SmtRes!AE1790</f>
        <v>7590</v>
      </c>
      <c r="L496">
        <f>SmtRes!DB1790</f>
        <v>359.01</v>
      </c>
      <c r="M496">
        <f>ROUND(ROUND(L496*Source!I1633, 2)*1, 2)</f>
        <v>71.8</v>
      </c>
      <c r="N496">
        <f>SmtRes!AA1790</f>
        <v>7590</v>
      </c>
      <c r="O496">
        <f>ROUND(ROUND(L496*Source!I1633, 2)*SmtRes!DA1790, 2)</f>
        <v>71.8</v>
      </c>
      <c r="P496">
        <f>SmtRes!AG1790</f>
        <v>0</v>
      </c>
      <c r="Q496">
        <f>SmtRes!DC1790</f>
        <v>0</v>
      </c>
      <c r="R496">
        <f>ROUND(ROUND(Q496*Source!I1633, 2)*1, 2)</f>
        <v>0</v>
      </c>
      <c r="S496">
        <f>SmtRes!AC1790</f>
        <v>0</v>
      </c>
      <c r="T496">
        <f>ROUND(ROUND(Q496*Source!I1633, 2)*SmtRes!AK1790, 2)</f>
        <v>0</v>
      </c>
      <c r="U496">
        <f>SmtRes!X1790</f>
        <v>532254978</v>
      </c>
      <c r="V496">
        <v>303468376</v>
      </c>
      <c r="W496">
        <v>750974966</v>
      </c>
      <c r="X496">
        <v>3</v>
      </c>
    </row>
    <row r="497" spans="1:24">
      <c r="A497">
        <v>20</v>
      </c>
      <c r="B497">
        <v>1789</v>
      </c>
      <c r="C497">
        <v>3</v>
      </c>
      <c r="D497">
        <v>0</v>
      </c>
      <c r="E497">
        <f>SmtRes!AV1789</f>
        <v>0</v>
      </c>
      <c r="F497" t="str">
        <f>SmtRes!I1789</f>
        <v>01.2.03.03-0107</v>
      </c>
      <c r="G497" t="str">
        <f>SmtRes!K1789</f>
        <v>Мастика клеящая морозостойкая битумно-масляная МБ-50</v>
      </c>
      <c r="H497" t="str">
        <f>SmtRes!O1789</f>
        <v>т</v>
      </c>
      <c r="I497">
        <f>SmtRes!Y1789*Source!I1633</f>
        <v>6.0000000000000001E-3</v>
      </c>
      <c r="J497">
        <f>SmtRes!AO1789</f>
        <v>1</v>
      </c>
      <c r="K497">
        <f>SmtRes!AE1789</f>
        <v>3960</v>
      </c>
      <c r="L497">
        <f>SmtRes!DB1789</f>
        <v>118.8</v>
      </c>
      <c r="M497">
        <f>ROUND(ROUND(L497*Source!I1633, 2)*1, 2)</f>
        <v>23.76</v>
      </c>
      <c r="N497">
        <f>SmtRes!AA1789</f>
        <v>3960</v>
      </c>
      <c r="O497">
        <f>ROUND(ROUND(L497*Source!I1633, 2)*SmtRes!DA1789, 2)</f>
        <v>23.76</v>
      </c>
      <c r="P497">
        <f>SmtRes!AG1789</f>
        <v>0</v>
      </c>
      <c r="Q497">
        <f>SmtRes!DC1789</f>
        <v>0</v>
      </c>
      <c r="R497">
        <f>ROUND(ROUND(Q497*Source!I1633, 2)*1, 2)</f>
        <v>0</v>
      </c>
      <c r="S497">
        <f>SmtRes!AC1789</f>
        <v>0</v>
      </c>
      <c r="T497">
        <f>ROUND(ROUND(Q497*Source!I1633, 2)*SmtRes!AK1789, 2)</f>
        <v>0</v>
      </c>
      <c r="U497">
        <f>SmtRes!X1789</f>
        <v>136000979</v>
      </c>
      <c r="V497">
        <v>-2104290413</v>
      </c>
      <c r="W497">
        <v>862612426</v>
      </c>
      <c r="X497">
        <v>3</v>
      </c>
    </row>
    <row r="498" spans="1:24">
      <c r="A498">
        <v>20</v>
      </c>
      <c r="B498">
        <v>1788</v>
      </c>
      <c r="C498">
        <v>3</v>
      </c>
      <c r="D498">
        <v>0</v>
      </c>
      <c r="E498">
        <f>SmtRes!AV1788</f>
        <v>0</v>
      </c>
      <c r="F498" t="str">
        <f>SmtRes!I1788</f>
        <v>01.2.01.02-0031</v>
      </c>
      <c r="G498" t="str">
        <f>SmtRes!K1788</f>
        <v>Битумы нефтяные строительные изоляционные БНИ-IV-3, БНИ- IV, БНИ-V</v>
      </c>
      <c r="H498" t="str">
        <f>SmtRes!O1788</f>
        <v>т</v>
      </c>
      <c r="I498">
        <f>SmtRes!Y1788*Source!I1633</f>
        <v>2.5200000000000001E-3</v>
      </c>
      <c r="J498">
        <f>SmtRes!AO1788</f>
        <v>1</v>
      </c>
      <c r="K498">
        <f>SmtRes!AE1788</f>
        <v>1412.5</v>
      </c>
      <c r="L498">
        <f>SmtRes!DB1788</f>
        <v>17.8</v>
      </c>
      <c r="M498">
        <f>ROUND(ROUND(L498*Source!I1633, 2)*1, 2)</f>
        <v>3.56</v>
      </c>
      <c r="N498">
        <f>SmtRes!AA1788</f>
        <v>1412.5</v>
      </c>
      <c r="O498">
        <f>ROUND(ROUND(L498*Source!I1633, 2)*SmtRes!DA1788, 2)</f>
        <v>3.56</v>
      </c>
      <c r="P498">
        <f>SmtRes!AG1788</f>
        <v>0</v>
      </c>
      <c r="Q498">
        <f>SmtRes!DC1788</f>
        <v>0</v>
      </c>
      <c r="R498">
        <f>ROUND(ROUND(Q498*Source!I1633, 2)*1, 2)</f>
        <v>0</v>
      </c>
      <c r="S498">
        <f>SmtRes!AC1788</f>
        <v>0</v>
      </c>
      <c r="T498">
        <f>ROUND(ROUND(Q498*Source!I1633, 2)*SmtRes!AK1788, 2)</f>
        <v>0</v>
      </c>
      <c r="U498">
        <f>SmtRes!X1788</f>
        <v>1554699552</v>
      </c>
      <c r="V498">
        <v>-2117539159</v>
      </c>
      <c r="W498">
        <v>2123959128</v>
      </c>
      <c r="X498">
        <v>3</v>
      </c>
    </row>
    <row r="499" spans="1:24">
      <c r="A499">
        <f>Source!A1635</f>
        <v>17</v>
      </c>
      <c r="B499">
        <v>1635</v>
      </c>
      <c r="C499">
        <v>3</v>
      </c>
      <c r="D499">
        <f>Source!BI1635</f>
        <v>1</v>
      </c>
      <c r="E499">
        <f>Source!FS1635</f>
        <v>0</v>
      </c>
      <c r="F499" t="str">
        <f>Source!F1635</f>
        <v>12.2.04.07-0012</v>
      </c>
      <c r="G499" t="str">
        <f>Source!G1635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499" t="str">
        <f>Source!H1635</f>
        <v>м3</v>
      </c>
      <c r="I499">
        <f>Source!I1635</f>
        <v>0.92</v>
      </c>
      <c r="J499">
        <v>1</v>
      </c>
      <c r="K499">
        <f>Source!AC1635</f>
        <v>2222.0300000000002</v>
      </c>
      <c r="M499">
        <f>ROUND(K499*I499, 2)</f>
        <v>2044.27</v>
      </c>
      <c r="N499">
        <f>Source!AC1635*IF(Source!BC1635&lt;&gt; 0, Source!BC1635, 1)</f>
        <v>2222.0300000000002</v>
      </c>
      <c r="O499">
        <f>ROUND(N499*I499, 2)</f>
        <v>2044.27</v>
      </c>
      <c r="P499">
        <f>Source!AE1635</f>
        <v>0</v>
      </c>
      <c r="R499">
        <f>ROUND(P499*I499, 2)</f>
        <v>0</v>
      </c>
      <c r="S499">
        <f>Source!AE1635*IF(Source!BS1635&lt;&gt; 0, Source!BS1635, 1)</f>
        <v>0</v>
      </c>
      <c r="T499">
        <f>ROUND(S499*I499, 2)</f>
        <v>0</v>
      </c>
      <c r="U499">
        <f>Source!GF1635</f>
        <v>2051966677</v>
      </c>
      <c r="V499">
        <v>1568902554</v>
      </c>
      <c r="W499">
        <v>-2111212406</v>
      </c>
      <c r="X499">
        <v>3</v>
      </c>
    </row>
    <row r="500" spans="1:24">
      <c r="A500">
        <v>20</v>
      </c>
      <c r="B500">
        <v>1811</v>
      </c>
      <c r="C500">
        <v>3</v>
      </c>
      <c r="D500">
        <v>0</v>
      </c>
      <c r="E500">
        <f>SmtRes!AV1811</f>
        <v>0</v>
      </c>
      <c r="F500" t="str">
        <f>SmtRes!I1811</f>
        <v>01.7.19.04-0031</v>
      </c>
      <c r="G500" t="str">
        <f>SmtRes!K1811</f>
        <v>Прокладки резиновые (пластина техническая прессованная)</v>
      </c>
      <c r="H500" t="str">
        <f>SmtRes!O1811</f>
        <v>кг</v>
      </c>
      <c r="I500">
        <f>SmtRes!Y1811*Source!I1637</f>
        <v>0.97023999999999999</v>
      </c>
      <c r="J500">
        <f>SmtRes!AO1811</f>
        <v>1</v>
      </c>
      <c r="K500">
        <f>SmtRes!AE1811</f>
        <v>23.09</v>
      </c>
      <c r="L500">
        <f>SmtRes!DB1811</f>
        <v>175.02</v>
      </c>
      <c r="M500">
        <f>ROUND(ROUND(L500*Source!I1637, 2)*1, 2)</f>
        <v>22.4</v>
      </c>
      <c r="N500">
        <f>SmtRes!AA1811</f>
        <v>23.09</v>
      </c>
      <c r="O500">
        <f>ROUND(ROUND(L500*Source!I1637, 2)*SmtRes!DA1811, 2)</f>
        <v>22.4</v>
      </c>
      <c r="P500">
        <f>SmtRes!AG1811</f>
        <v>0</v>
      </c>
      <c r="Q500">
        <f>SmtRes!DC1811</f>
        <v>0</v>
      </c>
      <c r="R500">
        <f>ROUND(ROUND(Q500*Source!I1637, 2)*1, 2)</f>
        <v>0</v>
      </c>
      <c r="S500">
        <f>SmtRes!AC1811</f>
        <v>0</v>
      </c>
      <c r="T500">
        <f>ROUND(ROUND(Q500*Source!I1637, 2)*SmtRes!AK1811, 2)</f>
        <v>0</v>
      </c>
      <c r="U500">
        <f>SmtRes!X1811</f>
        <v>-731615568</v>
      </c>
      <c r="V500">
        <v>650327051</v>
      </c>
      <c r="W500">
        <v>967136855</v>
      </c>
      <c r="X500">
        <v>3</v>
      </c>
    </row>
    <row r="501" spans="1:24">
      <c r="A501">
        <v>20</v>
      </c>
      <c r="B501">
        <v>1810</v>
      </c>
      <c r="C501">
        <v>3</v>
      </c>
      <c r="D501">
        <v>0</v>
      </c>
      <c r="E501">
        <f>SmtRes!AV1810</f>
        <v>0</v>
      </c>
      <c r="F501" t="str">
        <f>SmtRes!I1810</f>
        <v>01.7.15.03-0041</v>
      </c>
      <c r="G501" t="str">
        <f>SmtRes!K1810</f>
        <v>Болты с гайками и шайбами строительные</v>
      </c>
      <c r="H501" t="str">
        <f>SmtRes!O1810</f>
        <v>т</v>
      </c>
      <c r="I501">
        <f>SmtRes!Y1810*Source!I1637</f>
        <v>1.408E-3</v>
      </c>
      <c r="J501">
        <f>SmtRes!AO1810</f>
        <v>1</v>
      </c>
      <c r="K501">
        <f>SmtRes!AE1810</f>
        <v>9040.01</v>
      </c>
      <c r="L501">
        <f>SmtRes!DB1810</f>
        <v>99.44</v>
      </c>
      <c r="M501">
        <f>ROUND(ROUND(L501*Source!I1637, 2)*1, 2)</f>
        <v>12.73</v>
      </c>
      <c r="N501">
        <f>SmtRes!AA1810</f>
        <v>9040.01</v>
      </c>
      <c r="O501">
        <f>ROUND(ROUND(L501*Source!I1637, 2)*SmtRes!DA1810, 2)</f>
        <v>12.73</v>
      </c>
      <c r="P501">
        <f>SmtRes!AG1810</f>
        <v>0</v>
      </c>
      <c r="Q501">
        <f>SmtRes!DC1810</f>
        <v>0</v>
      </c>
      <c r="R501">
        <f>ROUND(ROUND(Q501*Source!I1637, 2)*1, 2)</f>
        <v>0</v>
      </c>
      <c r="S501">
        <f>SmtRes!AC1810</f>
        <v>0</v>
      </c>
      <c r="T501">
        <f>ROUND(ROUND(Q501*Source!I1637, 2)*SmtRes!AK1810, 2)</f>
        <v>0</v>
      </c>
      <c r="U501">
        <f>SmtRes!X1810</f>
        <v>-437906794</v>
      </c>
      <c r="V501">
        <v>703382810</v>
      </c>
      <c r="W501">
        <v>-765046760</v>
      </c>
      <c r="X501">
        <v>3</v>
      </c>
    </row>
    <row r="502" spans="1:24">
      <c r="A502">
        <v>20</v>
      </c>
      <c r="B502">
        <v>1809</v>
      </c>
      <c r="C502">
        <v>3</v>
      </c>
      <c r="D502">
        <v>0</v>
      </c>
      <c r="E502">
        <f>SmtRes!AV1809</f>
        <v>0</v>
      </c>
      <c r="F502" t="str">
        <f>SmtRes!I1809</f>
        <v>01.7.11.07-0045</v>
      </c>
      <c r="G502" t="str">
        <f>SmtRes!K1809</f>
        <v>Электроды диаметром 5 мм Э42А</v>
      </c>
      <c r="H502" t="str">
        <f>SmtRes!O1809</f>
        <v>т</v>
      </c>
      <c r="I502">
        <f>SmtRes!Y1809*Source!I1637</f>
        <v>4.9920000000000003E-5</v>
      </c>
      <c r="J502">
        <f>SmtRes!AO1809</f>
        <v>1</v>
      </c>
      <c r="K502">
        <f>SmtRes!AE1809</f>
        <v>10362</v>
      </c>
      <c r="L502">
        <f>SmtRes!DB1809</f>
        <v>4.04</v>
      </c>
      <c r="M502">
        <f>ROUND(ROUND(L502*Source!I1637, 2)*1, 2)</f>
        <v>0.52</v>
      </c>
      <c r="N502">
        <f>SmtRes!AA1809</f>
        <v>10362</v>
      </c>
      <c r="O502">
        <f>ROUND(ROUND(L502*Source!I1637, 2)*SmtRes!DA1809, 2)</f>
        <v>0.52</v>
      </c>
      <c r="P502">
        <f>SmtRes!AG1809</f>
        <v>0</v>
      </c>
      <c r="Q502">
        <f>SmtRes!DC1809</f>
        <v>0</v>
      </c>
      <c r="R502">
        <f>ROUND(ROUND(Q502*Source!I1637, 2)*1, 2)</f>
        <v>0</v>
      </c>
      <c r="S502">
        <f>SmtRes!AC1809</f>
        <v>0</v>
      </c>
      <c r="T502">
        <f>ROUND(ROUND(Q502*Source!I1637, 2)*SmtRes!AK1809, 2)</f>
        <v>0</v>
      </c>
      <c r="U502">
        <f>SmtRes!X1809</f>
        <v>-1068056325</v>
      </c>
      <c r="V502">
        <v>-2032568227</v>
      </c>
      <c r="W502">
        <v>1948519429</v>
      </c>
      <c r="X502">
        <v>3</v>
      </c>
    </row>
    <row r="503" spans="1:24">
      <c r="A503">
        <v>20</v>
      </c>
      <c r="B503">
        <v>1808</v>
      </c>
      <c r="C503">
        <v>3</v>
      </c>
      <c r="D503">
        <v>0</v>
      </c>
      <c r="E503">
        <f>SmtRes!AV1808</f>
        <v>0</v>
      </c>
      <c r="F503" t="str">
        <f>SmtRes!I1808</f>
        <v>01.7.06.05-0042</v>
      </c>
      <c r="G503" t="str">
        <f>SmtRes!K1808</f>
        <v>Лента липкая изоляционная на поликасиновом компаунде марки ЛСЭПЛ, шириной 20-30 мм, толщиной от 0,14 до 0,19 мм</v>
      </c>
      <c r="H503" t="str">
        <f>SmtRes!O1808</f>
        <v>кг</v>
      </c>
      <c r="I503">
        <f>SmtRes!Y1808*Source!I1637</f>
        <v>1.0495999999999999</v>
      </c>
      <c r="J503">
        <f>SmtRes!AO1808</f>
        <v>1</v>
      </c>
      <c r="K503">
        <f>SmtRes!AE1808</f>
        <v>91.29</v>
      </c>
      <c r="L503">
        <f>SmtRes!DB1808</f>
        <v>748.58</v>
      </c>
      <c r="M503">
        <f>ROUND(ROUND(L503*Source!I1637, 2)*1, 2)</f>
        <v>95.82</v>
      </c>
      <c r="N503">
        <f>SmtRes!AA1808</f>
        <v>91.29</v>
      </c>
      <c r="O503">
        <f>ROUND(ROUND(L503*Source!I1637, 2)*SmtRes!DA1808, 2)</f>
        <v>95.82</v>
      </c>
      <c r="P503">
        <f>SmtRes!AG1808</f>
        <v>0</v>
      </c>
      <c r="Q503">
        <f>SmtRes!DC1808</f>
        <v>0</v>
      </c>
      <c r="R503">
        <f>ROUND(ROUND(Q503*Source!I1637, 2)*1, 2)</f>
        <v>0</v>
      </c>
      <c r="S503">
        <f>SmtRes!AC1808</f>
        <v>0</v>
      </c>
      <c r="T503">
        <f>ROUND(ROUND(Q503*Source!I1637, 2)*SmtRes!AK1808, 2)</f>
        <v>0</v>
      </c>
      <c r="U503">
        <f>SmtRes!X1808</f>
        <v>-2124370092</v>
      </c>
      <c r="V503">
        <v>68800626</v>
      </c>
      <c r="W503">
        <v>754777501</v>
      </c>
      <c r="X503">
        <v>3</v>
      </c>
    </row>
    <row r="504" spans="1:24">
      <c r="A504">
        <v>20</v>
      </c>
      <c r="B504">
        <v>1807</v>
      </c>
      <c r="C504">
        <v>3</v>
      </c>
      <c r="D504">
        <v>0</v>
      </c>
      <c r="E504">
        <f>SmtRes!AV1807</f>
        <v>0</v>
      </c>
      <c r="F504" t="str">
        <f>SmtRes!I1807</f>
        <v>01.7.06.03-0023</v>
      </c>
      <c r="G504" t="str">
        <f>SmtRes!K1807</f>
        <v>Лента полиэтиленовая с липким слоем марка А</v>
      </c>
      <c r="H504" t="str">
        <f>SmtRes!O1807</f>
        <v>кг</v>
      </c>
      <c r="I504">
        <f>SmtRes!Y1807*Source!I1637</f>
        <v>0.20224</v>
      </c>
      <c r="J504">
        <f>SmtRes!AO1807</f>
        <v>1</v>
      </c>
      <c r="K504">
        <f>SmtRes!AE1807</f>
        <v>39.020000000000003</v>
      </c>
      <c r="L504">
        <f>SmtRes!DB1807</f>
        <v>61.65</v>
      </c>
      <c r="M504">
        <f>ROUND(ROUND(L504*Source!I1637, 2)*1, 2)</f>
        <v>7.89</v>
      </c>
      <c r="N504">
        <f>SmtRes!AA1807</f>
        <v>39.020000000000003</v>
      </c>
      <c r="O504">
        <f>ROUND(ROUND(L504*Source!I1637, 2)*SmtRes!DA1807, 2)</f>
        <v>7.89</v>
      </c>
      <c r="P504">
        <f>SmtRes!AG1807</f>
        <v>0</v>
      </c>
      <c r="Q504">
        <f>SmtRes!DC1807</f>
        <v>0</v>
      </c>
      <c r="R504">
        <f>ROUND(ROUND(Q504*Source!I1637, 2)*1, 2)</f>
        <v>0</v>
      </c>
      <c r="S504">
        <f>SmtRes!AC1807</f>
        <v>0</v>
      </c>
      <c r="T504">
        <f>ROUND(ROUND(Q504*Source!I1637, 2)*SmtRes!AK1807, 2)</f>
        <v>0</v>
      </c>
      <c r="U504">
        <f>SmtRes!X1807</f>
        <v>1730218770</v>
      </c>
      <c r="V504">
        <v>-908515155</v>
      </c>
      <c r="W504">
        <v>-1891075164</v>
      </c>
      <c r="X504">
        <v>3</v>
      </c>
    </row>
    <row r="505" spans="1:24">
      <c r="A505">
        <f>Source!A1639</f>
        <v>17</v>
      </c>
      <c r="B505">
        <v>1639</v>
      </c>
      <c r="C505">
        <v>3</v>
      </c>
      <c r="D505">
        <f>Source!BI1639</f>
        <v>1</v>
      </c>
      <c r="E505">
        <f>Source!FS1639</f>
        <v>0</v>
      </c>
      <c r="F505" t="str">
        <f>Source!F1639</f>
        <v>19.1.01.03-0052</v>
      </c>
      <c r="G505" t="str">
        <f>Source!G1639</f>
        <v>Воздуховоды из оцинкованной стали с шиной и уголками толщиной 1,0 мм, периметром 3000 мм</v>
      </c>
      <c r="H505" t="str">
        <f>Source!H1639</f>
        <v>м2</v>
      </c>
      <c r="I505">
        <f>Source!I1639</f>
        <v>12.8</v>
      </c>
      <c r="J505">
        <v>1</v>
      </c>
      <c r="K505">
        <f>Source!AC1639</f>
        <v>171.25</v>
      </c>
      <c r="M505">
        <f>ROUND(K505*I505, 2)</f>
        <v>2192</v>
      </c>
      <c r="N505">
        <f>Source!AC1639*IF(Source!BC1639&lt;&gt; 0, Source!BC1639, 1)</f>
        <v>171.25</v>
      </c>
      <c r="O505">
        <f>ROUND(N505*I505, 2)</f>
        <v>2192</v>
      </c>
      <c r="P505">
        <f>Source!AE1639</f>
        <v>0</v>
      </c>
      <c r="R505">
        <f>ROUND(P505*I505, 2)</f>
        <v>0</v>
      </c>
      <c r="S505">
        <f>Source!AE1639*IF(Source!BS1639&lt;&gt; 0, Source!BS1639, 1)</f>
        <v>0</v>
      </c>
      <c r="T505">
        <f>ROUND(S505*I505, 2)</f>
        <v>0</v>
      </c>
      <c r="U505">
        <f>Source!GF1639</f>
        <v>1920270359</v>
      </c>
      <c r="V505">
        <v>1039881596</v>
      </c>
      <c r="W505">
        <v>1944907464</v>
      </c>
      <c r="X505">
        <v>3</v>
      </c>
    </row>
    <row r="506" spans="1:24">
      <c r="A506">
        <v>20</v>
      </c>
      <c r="B506">
        <v>1833</v>
      </c>
      <c r="C506">
        <v>3</v>
      </c>
      <c r="D506">
        <v>0</v>
      </c>
      <c r="E506">
        <f>SmtRes!AV1833</f>
        <v>0</v>
      </c>
      <c r="F506" t="str">
        <f>SmtRes!I1833</f>
        <v>01.7.19.04-0031</v>
      </c>
      <c r="G506" t="str">
        <f>SmtRes!K1833</f>
        <v>Прокладки резиновые (пластина техническая прессованная)</v>
      </c>
      <c r="H506" t="str">
        <f>SmtRes!O1833</f>
        <v>кг</v>
      </c>
      <c r="I506">
        <f>SmtRes!Y1833*Source!I1641</f>
        <v>0.34251119999999996</v>
      </c>
      <c r="J506">
        <f>SmtRes!AO1833</f>
        <v>1</v>
      </c>
      <c r="K506">
        <f>SmtRes!AE1833</f>
        <v>23.09</v>
      </c>
      <c r="L506">
        <f>SmtRes!DB1833</f>
        <v>209.89</v>
      </c>
      <c r="M506">
        <f>ROUND(ROUND(L506*Source!I1641, 2)*1, 2)</f>
        <v>7.91</v>
      </c>
      <c r="N506">
        <f>SmtRes!AA1833</f>
        <v>23.09</v>
      </c>
      <c r="O506">
        <f>ROUND(ROUND(L506*Source!I1641, 2)*SmtRes!DA1833, 2)</f>
        <v>7.91</v>
      </c>
      <c r="P506">
        <f>SmtRes!AG1833</f>
        <v>0</v>
      </c>
      <c r="Q506">
        <f>SmtRes!DC1833</f>
        <v>0</v>
      </c>
      <c r="R506">
        <f>ROUND(ROUND(Q506*Source!I1641, 2)*1, 2)</f>
        <v>0</v>
      </c>
      <c r="S506">
        <f>SmtRes!AC1833</f>
        <v>0</v>
      </c>
      <c r="T506">
        <f>ROUND(ROUND(Q506*Source!I1641, 2)*SmtRes!AK1833, 2)</f>
        <v>0</v>
      </c>
      <c r="U506">
        <f>SmtRes!X1833</f>
        <v>-731615568</v>
      </c>
      <c r="V506">
        <v>650327051</v>
      </c>
      <c r="W506">
        <v>967136855</v>
      </c>
      <c r="X506">
        <v>3</v>
      </c>
    </row>
    <row r="507" spans="1:24">
      <c r="A507">
        <v>20</v>
      </c>
      <c r="B507">
        <v>1832</v>
      </c>
      <c r="C507">
        <v>3</v>
      </c>
      <c r="D507">
        <v>0</v>
      </c>
      <c r="E507">
        <f>SmtRes!AV1832</f>
        <v>0</v>
      </c>
      <c r="F507" t="str">
        <f>SmtRes!I1832</f>
        <v>01.7.15.03-0041</v>
      </c>
      <c r="G507" t="str">
        <f>SmtRes!K1832</f>
        <v>Болты с гайками и шайбами строительные</v>
      </c>
      <c r="H507" t="str">
        <f>SmtRes!O1832</f>
        <v>т</v>
      </c>
      <c r="I507">
        <f>SmtRes!Y1832*Source!I1641</f>
        <v>2.2608E-4</v>
      </c>
      <c r="J507">
        <f>SmtRes!AO1832</f>
        <v>1</v>
      </c>
      <c r="K507">
        <f>SmtRes!AE1832</f>
        <v>9040.01</v>
      </c>
      <c r="L507">
        <f>SmtRes!DB1832</f>
        <v>54.24</v>
      </c>
      <c r="M507">
        <f>ROUND(ROUND(L507*Source!I1641, 2)*1, 2)</f>
        <v>2.04</v>
      </c>
      <c r="N507">
        <f>SmtRes!AA1832</f>
        <v>9040.01</v>
      </c>
      <c r="O507">
        <f>ROUND(ROUND(L507*Source!I1641, 2)*SmtRes!DA1832, 2)</f>
        <v>2.04</v>
      </c>
      <c r="P507">
        <f>SmtRes!AG1832</f>
        <v>0</v>
      </c>
      <c r="Q507">
        <f>SmtRes!DC1832</f>
        <v>0</v>
      </c>
      <c r="R507">
        <f>ROUND(ROUND(Q507*Source!I1641, 2)*1, 2)</f>
        <v>0</v>
      </c>
      <c r="S507">
        <f>SmtRes!AC1832</f>
        <v>0</v>
      </c>
      <c r="T507">
        <f>ROUND(ROUND(Q507*Source!I1641, 2)*SmtRes!AK1832, 2)</f>
        <v>0</v>
      </c>
      <c r="U507">
        <f>SmtRes!X1832</f>
        <v>-437906794</v>
      </c>
      <c r="V507">
        <v>703382810</v>
      </c>
      <c r="W507">
        <v>-765046760</v>
      </c>
      <c r="X507">
        <v>3</v>
      </c>
    </row>
    <row r="508" spans="1:24">
      <c r="A508">
        <v>20</v>
      </c>
      <c r="B508">
        <v>1831</v>
      </c>
      <c r="C508">
        <v>3</v>
      </c>
      <c r="D508">
        <v>0</v>
      </c>
      <c r="E508">
        <f>SmtRes!AV1831</f>
        <v>0</v>
      </c>
      <c r="F508" t="str">
        <f>SmtRes!I1831</f>
        <v>01.7.11.07-0045</v>
      </c>
      <c r="G508" t="str">
        <f>SmtRes!K1831</f>
        <v>Электроды диаметром 5 мм Э42А</v>
      </c>
      <c r="H508" t="str">
        <f>SmtRes!O1831</f>
        <v>т</v>
      </c>
      <c r="I508">
        <f>SmtRes!Y1831*Source!I1641</f>
        <v>1.2434399999999999E-5</v>
      </c>
      <c r="J508">
        <f>SmtRes!AO1831</f>
        <v>1</v>
      </c>
      <c r="K508">
        <f>SmtRes!AE1831</f>
        <v>10362</v>
      </c>
      <c r="L508">
        <f>SmtRes!DB1831</f>
        <v>3.42</v>
      </c>
      <c r="M508">
        <f>ROUND(ROUND(L508*Source!I1641, 2)*1, 2)</f>
        <v>0.13</v>
      </c>
      <c r="N508">
        <f>SmtRes!AA1831</f>
        <v>10362</v>
      </c>
      <c r="O508">
        <f>ROUND(ROUND(L508*Source!I1641, 2)*SmtRes!DA1831, 2)</f>
        <v>0.13</v>
      </c>
      <c r="P508">
        <f>SmtRes!AG1831</f>
        <v>0</v>
      </c>
      <c r="Q508">
        <f>SmtRes!DC1831</f>
        <v>0</v>
      </c>
      <c r="R508">
        <f>ROUND(ROUND(Q508*Source!I1641, 2)*1, 2)</f>
        <v>0</v>
      </c>
      <c r="S508">
        <f>SmtRes!AC1831</f>
        <v>0</v>
      </c>
      <c r="T508">
        <f>ROUND(ROUND(Q508*Source!I1641, 2)*SmtRes!AK1831, 2)</f>
        <v>0</v>
      </c>
      <c r="U508">
        <f>SmtRes!X1831</f>
        <v>-1068056325</v>
      </c>
      <c r="V508">
        <v>-2032568227</v>
      </c>
      <c r="W508">
        <v>1948519429</v>
      </c>
      <c r="X508">
        <v>3</v>
      </c>
    </row>
    <row r="509" spans="1:24">
      <c r="A509">
        <v>20</v>
      </c>
      <c r="B509">
        <v>1830</v>
      </c>
      <c r="C509">
        <v>3</v>
      </c>
      <c r="D509">
        <v>0</v>
      </c>
      <c r="E509">
        <f>SmtRes!AV1830</f>
        <v>0</v>
      </c>
      <c r="F509" t="str">
        <f>SmtRes!I1830</f>
        <v>01.7.06.03-0023</v>
      </c>
      <c r="G509" t="str">
        <f>SmtRes!K1830</f>
        <v>Лента полиэтиленовая с липким слоем марка А</v>
      </c>
      <c r="H509" t="str">
        <f>SmtRes!O1830</f>
        <v>кг</v>
      </c>
      <c r="I509">
        <f>SmtRes!Y1830*Source!I1641</f>
        <v>0.29955599999999999</v>
      </c>
      <c r="J509">
        <f>SmtRes!AO1830</f>
        <v>1</v>
      </c>
      <c r="K509">
        <f>SmtRes!AE1830</f>
        <v>39.020000000000003</v>
      </c>
      <c r="L509">
        <f>SmtRes!DB1830</f>
        <v>310.20999999999998</v>
      </c>
      <c r="M509">
        <f>ROUND(ROUND(L509*Source!I1641, 2)*1, 2)</f>
        <v>11.69</v>
      </c>
      <c r="N509">
        <f>SmtRes!AA1830</f>
        <v>39.020000000000003</v>
      </c>
      <c r="O509">
        <f>ROUND(ROUND(L509*Source!I1641, 2)*SmtRes!DA1830, 2)</f>
        <v>11.69</v>
      </c>
      <c r="P509">
        <f>SmtRes!AG1830</f>
        <v>0</v>
      </c>
      <c r="Q509">
        <f>SmtRes!DC1830</f>
        <v>0</v>
      </c>
      <c r="R509">
        <f>ROUND(ROUND(Q509*Source!I1641, 2)*1, 2)</f>
        <v>0</v>
      </c>
      <c r="S509">
        <f>SmtRes!AC1830</f>
        <v>0</v>
      </c>
      <c r="T509">
        <f>ROUND(ROUND(Q509*Source!I1641, 2)*SmtRes!AK1830, 2)</f>
        <v>0</v>
      </c>
      <c r="U509">
        <f>SmtRes!X1830</f>
        <v>1730218770</v>
      </c>
      <c r="V509">
        <v>-908515155</v>
      </c>
      <c r="W509">
        <v>-1891075164</v>
      </c>
      <c r="X509">
        <v>3</v>
      </c>
    </row>
    <row r="510" spans="1:24">
      <c r="A510">
        <f>Source!A1643</f>
        <v>17</v>
      </c>
      <c r="B510">
        <v>1643</v>
      </c>
      <c r="C510">
        <v>3</v>
      </c>
      <c r="D510">
        <f>Source!BI1643</f>
        <v>1</v>
      </c>
      <c r="E510">
        <f>Source!FS1643</f>
        <v>0</v>
      </c>
      <c r="F510" t="str">
        <f>Source!F1643</f>
        <v>19.1.01.03-0082</v>
      </c>
      <c r="G510" t="str">
        <f>Source!G1643</f>
        <v>Воздуховоды из оцинкованной стали толщиной 1,0 мм, диаметром до 1000 мм</v>
      </c>
      <c r="H510" t="str">
        <f>Source!H1643</f>
        <v>м2</v>
      </c>
      <c r="I510">
        <f>Source!I1643</f>
        <v>3.7679999999999998</v>
      </c>
      <c r="J510">
        <v>1</v>
      </c>
      <c r="K510">
        <f>Source!AC1643</f>
        <v>102.06</v>
      </c>
      <c r="M510">
        <f>ROUND(K510*I510, 2)</f>
        <v>384.56</v>
      </c>
      <c r="N510">
        <f>Source!AC1643*IF(Source!BC1643&lt;&gt; 0, Source!BC1643, 1)</f>
        <v>102.06</v>
      </c>
      <c r="O510">
        <f>ROUND(N510*I510, 2)</f>
        <v>384.56</v>
      </c>
      <c r="P510">
        <f>Source!AE1643</f>
        <v>0</v>
      </c>
      <c r="R510">
        <f>ROUND(P510*I510, 2)</f>
        <v>0</v>
      </c>
      <c r="S510">
        <f>Source!AE1643*IF(Source!BS1643&lt;&gt; 0, Source!BS1643, 1)</f>
        <v>0</v>
      </c>
      <c r="T510">
        <f>ROUND(S510*I510, 2)</f>
        <v>0</v>
      </c>
      <c r="U510">
        <f>Source!GF1643</f>
        <v>-972005704</v>
      </c>
      <c r="V510">
        <v>610871104</v>
      </c>
      <c r="W510">
        <v>1504305864</v>
      </c>
      <c r="X510">
        <v>3</v>
      </c>
    </row>
    <row r="511" spans="1:24">
      <c r="A511">
        <f>Source!A1649</f>
        <v>17</v>
      </c>
      <c r="B511">
        <v>1649</v>
      </c>
      <c r="C511">
        <v>3</v>
      </c>
      <c r="D511">
        <f>Source!BI1649</f>
        <v>1</v>
      </c>
      <c r="E511">
        <f>Source!FS1649</f>
        <v>0</v>
      </c>
      <c r="F511" t="str">
        <f>Source!F1649</f>
        <v>19.1.01.07-0021</v>
      </c>
      <c r="G511" t="str">
        <f>Source!G1649</f>
        <v>Врезка из оцинкованной стали, диаметром 400/400 мм</v>
      </c>
      <c r="H511" t="str">
        <f>Source!H1649</f>
        <v>шт.</v>
      </c>
      <c r="I511">
        <f>Source!I1649</f>
        <v>1</v>
      </c>
      <c r="J511">
        <v>1</v>
      </c>
      <c r="K511">
        <f>Source!AC1649</f>
        <v>51.92</v>
      </c>
      <c r="M511">
        <f>ROUND(K511*I511, 2)</f>
        <v>51.92</v>
      </c>
      <c r="N511">
        <f>Source!AC1649*IF(Source!BC1649&lt;&gt; 0, Source!BC1649, 1)</f>
        <v>51.92</v>
      </c>
      <c r="O511">
        <f>ROUND(N511*I511, 2)</f>
        <v>51.92</v>
      </c>
      <c r="P511">
        <f>Source!AE1649</f>
        <v>0</v>
      </c>
      <c r="R511">
        <f>ROUND(P511*I511, 2)</f>
        <v>0</v>
      </c>
      <c r="S511">
        <f>Source!AE1649*IF(Source!BS1649&lt;&gt; 0, Source!BS1649, 1)</f>
        <v>0</v>
      </c>
      <c r="T511">
        <f>ROUND(S511*I511, 2)</f>
        <v>0</v>
      </c>
      <c r="U511">
        <f>Source!GF1649</f>
        <v>-690951546</v>
      </c>
      <c r="V511">
        <v>-120722206</v>
      </c>
      <c r="W511">
        <v>-312170787</v>
      </c>
      <c r="X511">
        <v>3</v>
      </c>
    </row>
    <row r="512" spans="1:24">
      <c r="A512">
        <f>Source!A1682</f>
        <v>4</v>
      </c>
      <c r="B512">
        <v>1682</v>
      </c>
      <c r="G512" t="str">
        <f>Source!G1682</f>
        <v>29.Система ПД10(сетевые элементы)</v>
      </c>
    </row>
    <row r="513" spans="1:24">
      <c r="A513">
        <v>20</v>
      </c>
      <c r="B513">
        <v>1853</v>
      </c>
      <c r="C513">
        <v>3</v>
      </c>
      <c r="D513">
        <v>0</v>
      </c>
      <c r="E513">
        <f>SmtRes!AV1853</f>
        <v>0</v>
      </c>
      <c r="F513" t="str">
        <f>SmtRes!I1853</f>
        <v>23.3.06.04-0008</v>
      </c>
      <c r="G513" t="str">
        <f>SmtRes!K1853</f>
        <v>Трубы стальные сварные водогазопроводные с резьбой черные легкие (неоцинкованные) диаметр условного прохода 25 мм, толщина стенки 2,8 мм</v>
      </c>
      <c r="H513" t="str">
        <f>SmtRes!O1853</f>
        <v>м</v>
      </c>
      <c r="I513">
        <f>SmtRes!Y1853*Source!I1686</f>
        <v>0.39</v>
      </c>
      <c r="J513">
        <f>SmtRes!AO1853</f>
        <v>1</v>
      </c>
      <c r="K513">
        <f>SmtRes!AE1853</f>
        <v>15.33</v>
      </c>
      <c r="L513">
        <f>SmtRes!DB1853</f>
        <v>5.98</v>
      </c>
      <c r="M513">
        <f>ROUND(ROUND(L513*Source!I1686, 2)*1, 2)</f>
        <v>5.98</v>
      </c>
      <c r="N513">
        <f>SmtRes!AA1853</f>
        <v>15.33</v>
      </c>
      <c r="O513">
        <f>ROUND(ROUND(L513*Source!I1686, 2)*SmtRes!DA1853, 2)</f>
        <v>5.98</v>
      </c>
      <c r="P513">
        <f>SmtRes!AG1853</f>
        <v>0</v>
      </c>
      <c r="Q513">
        <f>SmtRes!DC1853</f>
        <v>0</v>
      </c>
      <c r="R513">
        <f>ROUND(ROUND(Q513*Source!I1686, 2)*1, 2)</f>
        <v>0</v>
      </c>
      <c r="S513">
        <f>SmtRes!AC1853</f>
        <v>0</v>
      </c>
      <c r="T513">
        <f>ROUND(ROUND(Q513*Source!I1686, 2)*SmtRes!AK1853, 2)</f>
        <v>0</v>
      </c>
      <c r="U513">
        <f>SmtRes!X1853</f>
        <v>2069285701</v>
      </c>
      <c r="V513">
        <v>-1778933711</v>
      </c>
      <c r="W513">
        <v>-1876199671</v>
      </c>
      <c r="X513">
        <v>3</v>
      </c>
    </row>
    <row r="514" spans="1:24">
      <c r="A514">
        <v>20</v>
      </c>
      <c r="B514">
        <v>1852</v>
      </c>
      <c r="C514">
        <v>3</v>
      </c>
      <c r="D514">
        <v>0</v>
      </c>
      <c r="E514">
        <f>SmtRes!AV1852</f>
        <v>0</v>
      </c>
      <c r="F514" t="str">
        <f>SmtRes!I1852</f>
        <v>01.7.19.04-0031</v>
      </c>
      <c r="G514" t="str">
        <f>SmtRes!K1852</f>
        <v>Прокладки резиновые (пластина техническая прессованная)</v>
      </c>
      <c r="H514" t="str">
        <f>SmtRes!O1852</f>
        <v>кг</v>
      </c>
      <c r="I514">
        <f>SmtRes!Y1852*Source!I1686</f>
        <v>0.43</v>
      </c>
      <c r="J514">
        <f>SmtRes!AO1852</f>
        <v>1</v>
      </c>
      <c r="K514">
        <f>SmtRes!AE1852</f>
        <v>23.09</v>
      </c>
      <c r="L514">
        <f>SmtRes!DB1852</f>
        <v>9.93</v>
      </c>
      <c r="M514">
        <f>ROUND(ROUND(L514*Source!I1686, 2)*1, 2)</f>
        <v>9.93</v>
      </c>
      <c r="N514">
        <f>SmtRes!AA1852</f>
        <v>23.09</v>
      </c>
      <c r="O514">
        <f>ROUND(ROUND(L514*Source!I1686, 2)*SmtRes!DA1852, 2)</f>
        <v>9.93</v>
      </c>
      <c r="P514">
        <f>SmtRes!AG1852</f>
        <v>0</v>
      </c>
      <c r="Q514">
        <f>SmtRes!DC1852</f>
        <v>0</v>
      </c>
      <c r="R514">
        <f>ROUND(ROUND(Q514*Source!I1686, 2)*1, 2)</f>
        <v>0</v>
      </c>
      <c r="S514">
        <f>SmtRes!AC1852</f>
        <v>0</v>
      </c>
      <c r="T514">
        <f>ROUND(ROUND(Q514*Source!I1686, 2)*SmtRes!AK1852, 2)</f>
        <v>0</v>
      </c>
      <c r="U514">
        <f>SmtRes!X1852</f>
        <v>-731615568</v>
      </c>
      <c r="V514">
        <v>650327051</v>
      </c>
      <c r="W514">
        <v>967136855</v>
      </c>
      <c r="X514">
        <v>3</v>
      </c>
    </row>
    <row r="515" spans="1:24">
      <c r="A515">
        <v>20</v>
      </c>
      <c r="B515">
        <v>1851</v>
      </c>
      <c r="C515">
        <v>3</v>
      </c>
      <c r="D515">
        <v>0</v>
      </c>
      <c r="E515">
        <f>SmtRes!AV1851</f>
        <v>0</v>
      </c>
      <c r="F515" t="str">
        <f>SmtRes!I1851</f>
        <v>01.7.15.03-0041</v>
      </c>
      <c r="G515" t="str">
        <f>SmtRes!K1851</f>
        <v>Болты с гайками и шайбами строительные</v>
      </c>
      <c r="H515" t="str">
        <f>SmtRes!O1851</f>
        <v>т</v>
      </c>
      <c r="I515">
        <f>SmtRes!Y1851*Source!I1686</f>
        <v>8.0000000000000004E-4</v>
      </c>
      <c r="J515">
        <f>SmtRes!AO1851</f>
        <v>1</v>
      </c>
      <c r="K515">
        <f>SmtRes!AE1851</f>
        <v>9040.01</v>
      </c>
      <c r="L515">
        <f>SmtRes!DB1851</f>
        <v>7.23</v>
      </c>
      <c r="M515">
        <f>ROUND(ROUND(L515*Source!I1686, 2)*1, 2)</f>
        <v>7.23</v>
      </c>
      <c r="N515">
        <f>SmtRes!AA1851</f>
        <v>9040.01</v>
      </c>
      <c r="O515">
        <f>ROUND(ROUND(L515*Source!I1686, 2)*SmtRes!DA1851, 2)</f>
        <v>7.23</v>
      </c>
      <c r="P515">
        <f>SmtRes!AG1851</f>
        <v>0</v>
      </c>
      <c r="Q515">
        <f>SmtRes!DC1851</f>
        <v>0</v>
      </c>
      <c r="R515">
        <f>ROUND(ROUND(Q515*Source!I1686, 2)*1, 2)</f>
        <v>0</v>
      </c>
      <c r="S515">
        <f>SmtRes!AC1851</f>
        <v>0</v>
      </c>
      <c r="T515">
        <f>ROUND(ROUND(Q515*Source!I1686, 2)*SmtRes!AK1851, 2)</f>
        <v>0</v>
      </c>
      <c r="U515">
        <f>SmtRes!X1851</f>
        <v>-437906794</v>
      </c>
      <c r="V515">
        <v>703382810</v>
      </c>
      <c r="W515">
        <v>-765046760</v>
      </c>
      <c r="X515">
        <v>3</v>
      </c>
    </row>
    <row r="516" spans="1:24">
      <c r="A516">
        <v>20</v>
      </c>
      <c r="B516">
        <v>1850</v>
      </c>
      <c r="C516">
        <v>3</v>
      </c>
      <c r="D516">
        <v>0</v>
      </c>
      <c r="E516">
        <f>SmtRes!AV1850</f>
        <v>0</v>
      </c>
      <c r="F516" t="str">
        <f>SmtRes!I1850</f>
        <v>01.1.01.09-0026</v>
      </c>
      <c r="G516" t="str">
        <f>SmtRes!K1850</f>
        <v>Шнур асбестовый общего назначения марки ШАОН диаметром 8-10 мм</v>
      </c>
      <c r="H516" t="str">
        <f>SmtRes!O1850</f>
        <v>т</v>
      </c>
      <c r="I516">
        <f>SmtRes!Y1850*Source!I1686</f>
        <v>2.9999999999999997E-4</v>
      </c>
      <c r="J516">
        <f>SmtRes!AO1850</f>
        <v>1</v>
      </c>
      <c r="K516">
        <f>SmtRes!AE1850</f>
        <v>26499</v>
      </c>
      <c r="L516">
        <f>SmtRes!DB1850</f>
        <v>7.95</v>
      </c>
      <c r="M516">
        <f>ROUND(ROUND(L516*Source!I1686, 2)*1, 2)</f>
        <v>7.95</v>
      </c>
      <c r="N516">
        <f>SmtRes!AA1850</f>
        <v>26499</v>
      </c>
      <c r="O516">
        <f>ROUND(ROUND(L516*Source!I1686, 2)*SmtRes!DA1850, 2)</f>
        <v>7.95</v>
      </c>
      <c r="P516">
        <f>SmtRes!AG1850</f>
        <v>0</v>
      </c>
      <c r="Q516">
        <f>SmtRes!DC1850</f>
        <v>0</v>
      </c>
      <c r="R516">
        <f>ROUND(ROUND(Q516*Source!I1686, 2)*1, 2)</f>
        <v>0</v>
      </c>
      <c r="S516">
        <f>SmtRes!AC1850</f>
        <v>0</v>
      </c>
      <c r="T516">
        <f>ROUND(ROUND(Q516*Source!I1686, 2)*SmtRes!AK1850, 2)</f>
        <v>0</v>
      </c>
      <c r="U516">
        <f>SmtRes!X1850</f>
        <v>731670393</v>
      </c>
      <c r="V516">
        <v>-1388823807</v>
      </c>
      <c r="W516">
        <v>732171730</v>
      </c>
      <c r="X516">
        <v>3</v>
      </c>
    </row>
    <row r="517" spans="1:24">
      <c r="A517">
        <f>Source!A1688</f>
        <v>17</v>
      </c>
      <c r="B517">
        <v>1688</v>
      </c>
      <c r="C517">
        <v>3</v>
      </c>
      <c r="D517">
        <f>Source!BI1688</f>
        <v>1</v>
      </c>
      <c r="E517">
        <f>Source!FS1688</f>
        <v>0</v>
      </c>
      <c r="F517" t="str">
        <f>Source!F1688</f>
        <v>08.1.03.04-0001</v>
      </c>
      <c r="G517" t="str">
        <f>Source!G1688</f>
        <v>Блочки</v>
      </c>
      <c r="H517" t="str">
        <f>Source!H1688</f>
        <v>10 шт.</v>
      </c>
      <c r="I517">
        <f>Source!I1688</f>
        <v>0.2</v>
      </c>
      <c r="J517">
        <v>1</v>
      </c>
      <c r="K517">
        <f>Source!AC1688</f>
        <v>228</v>
      </c>
      <c r="M517">
        <f>ROUND(K517*I517, 2)</f>
        <v>45.6</v>
      </c>
      <c r="N517">
        <f>Source!AC1688*IF(Source!BC1688&lt;&gt; 0, Source!BC1688, 1)</f>
        <v>228</v>
      </c>
      <c r="O517">
        <f>ROUND(N517*I517, 2)</f>
        <v>45.6</v>
      </c>
      <c r="P517">
        <f>Source!AE1688</f>
        <v>0</v>
      </c>
      <c r="R517">
        <f>ROUND(P517*I517, 2)</f>
        <v>0</v>
      </c>
      <c r="S517">
        <f>Source!AE1688*IF(Source!BS1688&lt;&gt; 0, Source!BS1688, 1)</f>
        <v>0</v>
      </c>
      <c r="T517">
        <f>ROUND(S517*I517, 2)</f>
        <v>0</v>
      </c>
      <c r="U517">
        <f>Source!GF1688</f>
        <v>-362110086</v>
      </c>
      <c r="V517">
        <v>1900422582</v>
      </c>
      <c r="W517">
        <v>-882872068</v>
      </c>
      <c r="X517">
        <v>3</v>
      </c>
    </row>
    <row r="518" spans="1:24">
      <c r="A518">
        <f>Source!A1690</f>
        <v>17</v>
      </c>
      <c r="B518">
        <v>1690</v>
      </c>
      <c r="C518">
        <v>3</v>
      </c>
      <c r="D518">
        <f>Source!BI1690</f>
        <v>2</v>
      </c>
      <c r="E518">
        <f>Source!FS1690</f>
        <v>0</v>
      </c>
      <c r="F518" t="str">
        <f>Source!F1690</f>
        <v>20.1.02.19-0015</v>
      </c>
      <c r="G518" t="str">
        <f>Source!G1690</f>
        <v>Трос стальной</v>
      </c>
      <c r="H518" t="str">
        <f>Source!H1690</f>
        <v>м</v>
      </c>
      <c r="I518">
        <f>Source!I1690</f>
        <v>9.3000000000000007</v>
      </c>
      <c r="J518">
        <v>1</v>
      </c>
      <c r="K518">
        <f>Source!AC1690</f>
        <v>12.03</v>
      </c>
      <c r="M518">
        <f>ROUND(K518*I518, 2)</f>
        <v>111.88</v>
      </c>
      <c r="N518">
        <f>Source!AC1690*IF(Source!BC1690&lt;&gt; 0, Source!BC1690, 1)</f>
        <v>12.03</v>
      </c>
      <c r="O518">
        <f>ROUND(N518*I518, 2)</f>
        <v>111.88</v>
      </c>
      <c r="P518">
        <f>Source!AE1690</f>
        <v>0</v>
      </c>
      <c r="R518">
        <f>ROUND(P518*I518, 2)</f>
        <v>0</v>
      </c>
      <c r="S518">
        <f>Source!AE1690*IF(Source!BS1690&lt;&gt; 0, Source!BS1690, 1)</f>
        <v>0</v>
      </c>
      <c r="T518">
        <f>ROUND(S518*I518, 2)</f>
        <v>0</v>
      </c>
      <c r="U518">
        <f>Source!GF1690</f>
        <v>1404028807</v>
      </c>
      <c r="V518">
        <v>184943754</v>
      </c>
      <c r="W518">
        <v>-240123193</v>
      </c>
      <c r="X518">
        <v>3</v>
      </c>
    </row>
    <row r="519" spans="1:24">
      <c r="A519">
        <v>20</v>
      </c>
      <c r="B519">
        <v>1871</v>
      </c>
      <c r="C519">
        <v>3</v>
      </c>
      <c r="D519">
        <v>0</v>
      </c>
      <c r="E519">
        <f>SmtRes!AV1871</f>
        <v>0</v>
      </c>
      <c r="F519" t="str">
        <f>SmtRes!I1871</f>
        <v>14.4.03.03-0102</v>
      </c>
      <c r="G519" t="str">
        <f>SmtRes!K1871</f>
        <v>Лак БТ-577</v>
      </c>
      <c r="H519" t="str">
        <f>SmtRes!O1871</f>
        <v>т</v>
      </c>
      <c r="I519">
        <f>SmtRes!Y1871*Source!I1694</f>
        <v>4.2840000000000006E-4</v>
      </c>
      <c r="J519">
        <f>SmtRes!AO1871</f>
        <v>1</v>
      </c>
      <c r="K519">
        <f>SmtRes!AE1871</f>
        <v>9550.01</v>
      </c>
      <c r="L519">
        <f>SmtRes!DB1871</f>
        <v>12.03</v>
      </c>
      <c r="M519">
        <f>ROUND(ROUND(L519*Source!I1694, 2)*1, 2)</f>
        <v>4.09</v>
      </c>
      <c r="N519">
        <f>SmtRes!AA1871</f>
        <v>9550.01</v>
      </c>
      <c r="O519">
        <f>ROUND(ROUND(L519*Source!I1694, 2)*SmtRes!DA1871, 2)</f>
        <v>4.09</v>
      </c>
      <c r="P519">
        <f>SmtRes!AG1871</f>
        <v>0</v>
      </c>
      <c r="Q519">
        <f>SmtRes!DC1871</f>
        <v>0</v>
      </c>
      <c r="R519">
        <f>ROUND(ROUND(Q519*Source!I1694, 2)*1, 2)</f>
        <v>0</v>
      </c>
      <c r="S519">
        <f>SmtRes!AC1871</f>
        <v>0</v>
      </c>
      <c r="T519">
        <f>ROUND(ROUND(Q519*Source!I1694, 2)*SmtRes!AK1871, 2)</f>
        <v>0</v>
      </c>
      <c r="U519">
        <f>SmtRes!X1871</f>
        <v>654489916</v>
      </c>
      <c r="V519">
        <v>-919932728</v>
      </c>
      <c r="W519">
        <v>-1445358453</v>
      </c>
      <c r="X519">
        <v>3</v>
      </c>
    </row>
    <row r="520" spans="1:24">
      <c r="A520">
        <v>20</v>
      </c>
      <c r="B520">
        <v>1870</v>
      </c>
      <c r="C520">
        <v>3</v>
      </c>
      <c r="D520">
        <v>0</v>
      </c>
      <c r="E520">
        <f>SmtRes!AV1870</f>
        <v>0</v>
      </c>
      <c r="F520" t="str">
        <f>SmtRes!I1870</f>
        <v>08.3.02.01-0041</v>
      </c>
      <c r="G520" t="str">
        <f>SmtRes!K1870</f>
        <v>Лента стальная упаковочная, мягкая, нормальной точности 0,7х20-50 мм</v>
      </c>
      <c r="H520" t="str">
        <f>SmtRes!O1870</f>
        <v>т</v>
      </c>
      <c r="I520">
        <f>SmtRes!Y1870*Source!I1694</f>
        <v>1.6082000000000003E-2</v>
      </c>
      <c r="J520">
        <f>SmtRes!AO1870</f>
        <v>1</v>
      </c>
      <c r="K520">
        <f>SmtRes!AE1870</f>
        <v>7590</v>
      </c>
      <c r="L520">
        <f>SmtRes!DB1870</f>
        <v>359.01</v>
      </c>
      <c r="M520">
        <f>ROUND(ROUND(L520*Source!I1694, 2)*1, 2)</f>
        <v>122.06</v>
      </c>
      <c r="N520">
        <f>SmtRes!AA1870</f>
        <v>7590</v>
      </c>
      <c r="O520">
        <f>ROUND(ROUND(L520*Source!I1694, 2)*SmtRes!DA1870, 2)</f>
        <v>122.06</v>
      </c>
      <c r="P520">
        <f>SmtRes!AG1870</f>
        <v>0</v>
      </c>
      <c r="Q520">
        <f>SmtRes!DC1870</f>
        <v>0</v>
      </c>
      <c r="R520">
        <f>ROUND(ROUND(Q520*Source!I1694, 2)*1, 2)</f>
        <v>0</v>
      </c>
      <c r="S520">
        <f>SmtRes!AC1870</f>
        <v>0</v>
      </c>
      <c r="T520">
        <f>ROUND(ROUND(Q520*Source!I1694, 2)*SmtRes!AK1870, 2)</f>
        <v>0</v>
      </c>
      <c r="U520">
        <f>SmtRes!X1870</f>
        <v>532254978</v>
      </c>
      <c r="V520">
        <v>303468376</v>
      </c>
      <c r="W520">
        <v>750974966</v>
      </c>
      <c r="X520">
        <v>3</v>
      </c>
    </row>
    <row r="521" spans="1:24">
      <c r="A521">
        <v>20</v>
      </c>
      <c r="B521">
        <v>1869</v>
      </c>
      <c r="C521">
        <v>3</v>
      </c>
      <c r="D521">
        <v>0</v>
      </c>
      <c r="E521">
        <f>SmtRes!AV1869</f>
        <v>0</v>
      </c>
      <c r="F521" t="str">
        <f>SmtRes!I1869</f>
        <v>01.2.03.03-0107</v>
      </c>
      <c r="G521" t="str">
        <f>SmtRes!K1869</f>
        <v>Мастика клеящая морозостойкая битумно-масляная МБ-50</v>
      </c>
      <c r="H521" t="str">
        <f>SmtRes!O1869</f>
        <v>т</v>
      </c>
      <c r="I521">
        <f>SmtRes!Y1869*Source!I1694</f>
        <v>1.0200000000000001E-2</v>
      </c>
      <c r="J521">
        <f>SmtRes!AO1869</f>
        <v>1</v>
      </c>
      <c r="K521">
        <f>SmtRes!AE1869</f>
        <v>3960</v>
      </c>
      <c r="L521">
        <f>SmtRes!DB1869</f>
        <v>118.8</v>
      </c>
      <c r="M521">
        <f>ROUND(ROUND(L521*Source!I1694, 2)*1, 2)</f>
        <v>40.39</v>
      </c>
      <c r="N521">
        <f>SmtRes!AA1869</f>
        <v>3960</v>
      </c>
      <c r="O521">
        <f>ROUND(ROUND(L521*Source!I1694, 2)*SmtRes!DA1869, 2)</f>
        <v>40.39</v>
      </c>
      <c r="P521">
        <f>SmtRes!AG1869</f>
        <v>0</v>
      </c>
      <c r="Q521">
        <f>SmtRes!DC1869</f>
        <v>0</v>
      </c>
      <c r="R521">
        <f>ROUND(ROUND(Q521*Source!I1694, 2)*1, 2)</f>
        <v>0</v>
      </c>
      <c r="S521">
        <f>SmtRes!AC1869</f>
        <v>0</v>
      </c>
      <c r="T521">
        <f>ROUND(ROUND(Q521*Source!I1694, 2)*SmtRes!AK1869, 2)</f>
        <v>0</v>
      </c>
      <c r="U521">
        <f>SmtRes!X1869</f>
        <v>136000979</v>
      </c>
      <c r="V521">
        <v>-2104290413</v>
      </c>
      <c r="W521">
        <v>862612426</v>
      </c>
      <c r="X521">
        <v>3</v>
      </c>
    </row>
    <row r="522" spans="1:24">
      <c r="A522">
        <v>20</v>
      </c>
      <c r="B522">
        <v>1868</v>
      </c>
      <c r="C522">
        <v>3</v>
      </c>
      <c r="D522">
        <v>0</v>
      </c>
      <c r="E522">
        <f>SmtRes!AV1868</f>
        <v>0</v>
      </c>
      <c r="F522" t="str">
        <f>SmtRes!I1868</f>
        <v>01.2.01.02-0031</v>
      </c>
      <c r="G522" t="str">
        <f>SmtRes!K1868</f>
        <v>Битумы нефтяные строительные изоляционные БНИ-IV-3, БНИ- IV, БНИ-V</v>
      </c>
      <c r="H522" t="str">
        <f>SmtRes!O1868</f>
        <v>т</v>
      </c>
      <c r="I522">
        <f>SmtRes!Y1868*Source!I1694</f>
        <v>4.2840000000000005E-3</v>
      </c>
      <c r="J522">
        <f>SmtRes!AO1868</f>
        <v>1</v>
      </c>
      <c r="K522">
        <f>SmtRes!AE1868</f>
        <v>1412.5</v>
      </c>
      <c r="L522">
        <f>SmtRes!DB1868</f>
        <v>17.8</v>
      </c>
      <c r="M522">
        <f>ROUND(ROUND(L522*Source!I1694, 2)*1, 2)</f>
        <v>6.05</v>
      </c>
      <c r="N522">
        <f>SmtRes!AA1868</f>
        <v>1412.5</v>
      </c>
      <c r="O522">
        <f>ROUND(ROUND(L522*Source!I1694, 2)*SmtRes!DA1868, 2)</f>
        <v>6.05</v>
      </c>
      <c r="P522">
        <f>SmtRes!AG1868</f>
        <v>0</v>
      </c>
      <c r="Q522">
        <f>SmtRes!DC1868</f>
        <v>0</v>
      </c>
      <c r="R522">
        <f>ROUND(ROUND(Q522*Source!I1694, 2)*1, 2)</f>
        <v>0</v>
      </c>
      <c r="S522">
        <f>SmtRes!AC1868</f>
        <v>0</v>
      </c>
      <c r="T522">
        <f>ROUND(ROUND(Q522*Source!I1694, 2)*SmtRes!AK1868, 2)</f>
        <v>0</v>
      </c>
      <c r="U522">
        <f>SmtRes!X1868</f>
        <v>1554699552</v>
      </c>
      <c r="V522">
        <v>-2117539159</v>
      </c>
      <c r="W522">
        <v>2123959128</v>
      </c>
      <c r="X522">
        <v>3</v>
      </c>
    </row>
    <row r="523" spans="1:24">
      <c r="A523">
        <f>Source!A1696</f>
        <v>17</v>
      </c>
      <c r="B523">
        <v>1696</v>
      </c>
      <c r="C523">
        <v>3</v>
      </c>
      <c r="D523">
        <f>Source!BI1696</f>
        <v>1</v>
      </c>
      <c r="E523">
        <f>Source!FS1696</f>
        <v>0</v>
      </c>
      <c r="F523" t="str">
        <f>Source!F1696</f>
        <v>12.2.04.07-0012</v>
      </c>
      <c r="G523" t="str">
        <f>Source!G1696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H523" t="str">
        <f>Source!H1696</f>
        <v>м3</v>
      </c>
      <c r="I523">
        <f>Source!I1696</f>
        <v>1.5640000000000001</v>
      </c>
      <c r="J523">
        <v>1</v>
      </c>
      <c r="K523">
        <f>Source!AC1696</f>
        <v>2222.0300000000002</v>
      </c>
      <c r="M523">
        <f>ROUND(K523*I523, 2)</f>
        <v>3475.25</v>
      </c>
      <c r="N523">
        <f>Source!AC1696*IF(Source!BC1696&lt;&gt; 0, Source!BC1696, 1)</f>
        <v>2222.0300000000002</v>
      </c>
      <c r="O523">
        <f>ROUND(N523*I523, 2)</f>
        <v>3475.25</v>
      </c>
      <c r="P523">
        <f>Source!AE1696</f>
        <v>0</v>
      </c>
      <c r="R523">
        <f>ROUND(P523*I523, 2)</f>
        <v>0</v>
      </c>
      <c r="S523">
        <f>Source!AE1696*IF(Source!BS1696&lt;&gt; 0, Source!BS1696, 1)</f>
        <v>0</v>
      </c>
      <c r="T523">
        <f>ROUND(S523*I523, 2)</f>
        <v>0</v>
      </c>
      <c r="U523">
        <f>Source!GF1696</f>
        <v>2051966677</v>
      </c>
      <c r="V523">
        <v>1568902554</v>
      </c>
      <c r="W523">
        <v>-2111212406</v>
      </c>
      <c r="X523">
        <v>3</v>
      </c>
    </row>
    <row r="524" spans="1:24">
      <c r="A524">
        <v>20</v>
      </c>
      <c r="B524">
        <v>1891</v>
      </c>
      <c r="C524">
        <v>3</v>
      </c>
      <c r="D524">
        <v>0</v>
      </c>
      <c r="E524">
        <f>SmtRes!AV1891</f>
        <v>0</v>
      </c>
      <c r="F524" t="str">
        <f>SmtRes!I1891</f>
        <v>01.7.19.04-0031</v>
      </c>
      <c r="G524" t="str">
        <f>SmtRes!K1891</f>
        <v>Прокладки резиновые (пластина техническая прессованная)</v>
      </c>
      <c r="H524" t="str">
        <f>SmtRes!O1891</f>
        <v>кг</v>
      </c>
      <c r="I524">
        <f>SmtRes!Y1891*Source!I1698</f>
        <v>1.7452799999999999</v>
      </c>
      <c r="J524">
        <f>SmtRes!AO1891</f>
        <v>1</v>
      </c>
      <c r="K524">
        <f>SmtRes!AE1891</f>
        <v>23.09</v>
      </c>
      <c r="L524">
        <f>SmtRes!DB1891</f>
        <v>209.89</v>
      </c>
      <c r="M524">
        <f>ROUND(ROUND(L524*Source!I1698, 2)*1, 2)</f>
        <v>40.299999999999997</v>
      </c>
      <c r="N524">
        <f>SmtRes!AA1891</f>
        <v>23.09</v>
      </c>
      <c r="O524">
        <f>ROUND(ROUND(L524*Source!I1698, 2)*SmtRes!DA1891, 2)</f>
        <v>40.299999999999997</v>
      </c>
      <c r="P524">
        <f>SmtRes!AG1891</f>
        <v>0</v>
      </c>
      <c r="Q524">
        <f>SmtRes!DC1891</f>
        <v>0</v>
      </c>
      <c r="R524">
        <f>ROUND(ROUND(Q524*Source!I1698, 2)*1, 2)</f>
        <v>0</v>
      </c>
      <c r="S524">
        <f>SmtRes!AC1891</f>
        <v>0</v>
      </c>
      <c r="T524">
        <f>ROUND(ROUND(Q524*Source!I1698, 2)*SmtRes!AK1891, 2)</f>
        <v>0</v>
      </c>
      <c r="U524">
        <f>SmtRes!X1891</f>
        <v>-731615568</v>
      </c>
      <c r="V524">
        <v>650327051</v>
      </c>
      <c r="W524">
        <v>967136855</v>
      </c>
      <c r="X524">
        <v>3</v>
      </c>
    </row>
    <row r="525" spans="1:24">
      <c r="A525">
        <v>20</v>
      </c>
      <c r="B525">
        <v>1890</v>
      </c>
      <c r="C525">
        <v>3</v>
      </c>
      <c r="D525">
        <v>0</v>
      </c>
      <c r="E525">
        <f>SmtRes!AV1890</f>
        <v>0</v>
      </c>
      <c r="F525" t="str">
        <f>SmtRes!I1890</f>
        <v>01.7.15.03-0041</v>
      </c>
      <c r="G525" t="str">
        <f>SmtRes!K1890</f>
        <v>Болты с гайками и шайбами строительные</v>
      </c>
      <c r="H525" t="str">
        <f>SmtRes!O1890</f>
        <v>т</v>
      </c>
      <c r="I525">
        <f>SmtRes!Y1890*Source!I1698</f>
        <v>1.152E-3</v>
      </c>
      <c r="J525">
        <f>SmtRes!AO1890</f>
        <v>1</v>
      </c>
      <c r="K525">
        <f>SmtRes!AE1890</f>
        <v>9040.01</v>
      </c>
      <c r="L525">
        <f>SmtRes!DB1890</f>
        <v>54.24</v>
      </c>
      <c r="M525">
        <f>ROUND(ROUND(L525*Source!I1698, 2)*1, 2)</f>
        <v>10.41</v>
      </c>
      <c r="N525">
        <f>SmtRes!AA1890</f>
        <v>9040.01</v>
      </c>
      <c r="O525">
        <f>ROUND(ROUND(L525*Source!I1698, 2)*SmtRes!DA1890, 2)</f>
        <v>10.41</v>
      </c>
      <c r="P525">
        <f>SmtRes!AG1890</f>
        <v>0</v>
      </c>
      <c r="Q525">
        <f>SmtRes!DC1890</f>
        <v>0</v>
      </c>
      <c r="R525">
        <f>ROUND(ROUND(Q525*Source!I1698, 2)*1, 2)</f>
        <v>0</v>
      </c>
      <c r="S525">
        <f>SmtRes!AC1890</f>
        <v>0</v>
      </c>
      <c r="T525">
        <f>ROUND(ROUND(Q525*Source!I1698, 2)*SmtRes!AK1890, 2)</f>
        <v>0</v>
      </c>
      <c r="U525">
        <f>SmtRes!X1890</f>
        <v>-437906794</v>
      </c>
      <c r="V525">
        <v>703382810</v>
      </c>
      <c r="W525">
        <v>-765046760</v>
      </c>
      <c r="X525">
        <v>3</v>
      </c>
    </row>
    <row r="526" spans="1:24">
      <c r="A526">
        <v>20</v>
      </c>
      <c r="B526">
        <v>1889</v>
      </c>
      <c r="C526">
        <v>3</v>
      </c>
      <c r="D526">
        <v>0</v>
      </c>
      <c r="E526">
        <f>SmtRes!AV1889</f>
        <v>0</v>
      </c>
      <c r="F526" t="str">
        <f>SmtRes!I1889</f>
        <v>01.7.11.07-0045</v>
      </c>
      <c r="G526" t="str">
        <f>SmtRes!K1889</f>
        <v>Электроды диаметром 5 мм Э42А</v>
      </c>
      <c r="H526" t="str">
        <f>SmtRes!O1889</f>
        <v>т</v>
      </c>
      <c r="I526">
        <f>SmtRes!Y1889*Source!I1698</f>
        <v>6.3360000000000003E-5</v>
      </c>
      <c r="J526">
        <f>SmtRes!AO1889</f>
        <v>1</v>
      </c>
      <c r="K526">
        <f>SmtRes!AE1889</f>
        <v>10362</v>
      </c>
      <c r="L526">
        <f>SmtRes!DB1889</f>
        <v>3.42</v>
      </c>
      <c r="M526">
        <f>ROUND(ROUND(L526*Source!I1698, 2)*1, 2)</f>
        <v>0.66</v>
      </c>
      <c r="N526">
        <f>SmtRes!AA1889</f>
        <v>10362</v>
      </c>
      <c r="O526">
        <f>ROUND(ROUND(L526*Source!I1698, 2)*SmtRes!DA1889, 2)</f>
        <v>0.66</v>
      </c>
      <c r="P526">
        <f>SmtRes!AG1889</f>
        <v>0</v>
      </c>
      <c r="Q526">
        <f>SmtRes!DC1889</f>
        <v>0</v>
      </c>
      <c r="R526">
        <f>ROUND(ROUND(Q526*Source!I1698, 2)*1, 2)</f>
        <v>0</v>
      </c>
      <c r="S526">
        <f>SmtRes!AC1889</f>
        <v>0</v>
      </c>
      <c r="T526">
        <f>ROUND(ROUND(Q526*Source!I1698, 2)*SmtRes!AK1889, 2)</f>
        <v>0</v>
      </c>
      <c r="U526">
        <f>SmtRes!X1889</f>
        <v>-1068056325</v>
      </c>
      <c r="V526">
        <v>-2032568227</v>
      </c>
      <c r="W526">
        <v>1948519429</v>
      </c>
      <c r="X526">
        <v>3</v>
      </c>
    </row>
    <row r="527" spans="1:24">
      <c r="A527">
        <v>20</v>
      </c>
      <c r="B527">
        <v>1888</v>
      </c>
      <c r="C527">
        <v>3</v>
      </c>
      <c r="D527">
        <v>0</v>
      </c>
      <c r="E527">
        <f>SmtRes!AV1888</f>
        <v>0</v>
      </c>
      <c r="F527" t="str">
        <f>SmtRes!I1888</f>
        <v>01.7.06.03-0023</v>
      </c>
      <c r="G527" t="str">
        <f>SmtRes!K1888</f>
        <v>Лента полиэтиленовая с липким слоем марка А</v>
      </c>
      <c r="H527" t="str">
        <f>SmtRes!O1888</f>
        <v>кг</v>
      </c>
      <c r="I527">
        <f>SmtRes!Y1888*Source!I1698</f>
        <v>1.5264</v>
      </c>
      <c r="J527">
        <f>SmtRes!AO1888</f>
        <v>1</v>
      </c>
      <c r="K527">
        <f>SmtRes!AE1888</f>
        <v>39.020000000000003</v>
      </c>
      <c r="L527">
        <f>SmtRes!DB1888</f>
        <v>310.20999999999998</v>
      </c>
      <c r="M527">
        <f>ROUND(ROUND(L527*Source!I1698, 2)*1, 2)</f>
        <v>59.56</v>
      </c>
      <c r="N527">
        <f>SmtRes!AA1888</f>
        <v>39.020000000000003</v>
      </c>
      <c r="O527">
        <f>ROUND(ROUND(L527*Source!I1698, 2)*SmtRes!DA1888, 2)</f>
        <v>59.56</v>
      </c>
      <c r="P527">
        <f>SmtRes!AG1888</f>
        <v>0</v>
      </c>
      <c r="Q527">
        <f>SmtRes!DC1888</f>
        <v>0</v>
      </c>
      <c r="R527">
        <f>ROUND(ROUND(Q527*Source!I1698, 2)*1, 2)</f>
        <v>0</v>
      </c>
      <c r="S527">
        <f>SmtRes!AC1888</f>
        <v>0</v>
      </c>
      <c r="T527">
        <f>ROUND(ROUND(Q527*Source!I1698, 2)*SmtRes!AK1888, 2)</f>
        <v>0</v>
      </c>
      <c r="U527">
        <f>SmtRes!X1888</f>
        <v>1730218770</v>
      </c>
      <c r="V527">
        <v>-908515155</v>
      </c>
      <c r="W527">
        <v>-1891075164</v>
      </c>
      <c r="X527">
        <v>3</v>
      </c>
    </row>
    <row r="528" spans="1:24">
      <c r="A528">
        <f>Source!A1700</f>
        <v>17</v>
      </c>
      <c r="B528">
        <v>1700</v>
      </c>
      <c r="C528">
        <v>3</v>
      </c>
      <c r="D528">
        <f>Source!BI1700</f>
        <v>1</v>
      </c>
      <c r="E528">
        <f>Source!FS1700</f>
        <v>0</v>
      </c>
      <c r="F528" t="str">
        <f>Source!F1700</f>
        <v>19.1.01.03-0053</v>
      </c>
      <c r="G528" t="str">
        <f>Source!G1700</f>
        <v>Воздуховоды из оцинкованной стали с шиной и уголками толщиной 1,0 мм, периметром 3200 мм</v>
      </c>
      <c r="H528" t="str">
        <f>Source!H1700</f>
        <v>м2</v>
      </c>
      <c r="I528">
        <f>Source!I1700</f>
        <v>19.2</v>
      </c>
      <c r="J528">
        <v>1</v>
      </c>
      <c r="K528">
        <f>Source!AC1700</f>
        <v>170.81</v>
      </c>
      <c r="M528">
        <f>ROUND(K528*I528, 2)</f>
        <v>3279.55</v>
      </c>
      <c r="N528">
        <f>Source!AC1700*IF(Source!BC1700&lt;&gt; 0, Source!BC1700, 1)</f>
        <v>170.81</v>
      </c>
      <c r="O528">
        <f>ROUND(N528*I528, 2)</f>
        <v>3279.55</v>
      </c>
      <c r="P528">
        <f>Source!AE1700</f>
        <v>0</v>
      </c>
      <c r="R528">
        <f>ROUND(P528*I528, 2)</f>
        <v>0</v>
      </c>
      <c r="S528">
        <f>Source!AE1700*IF(Source!BS1700&lt;&gt; 0, Source!BS1700, 1)</f>
        <v>0</v>
      </c>
      <c r="T528">
        <f>ROUND(S528*I528, 2)</f>
        <v>0</v>
      </c>
      <c r="U528">
        <f>Source!GF1700</f>
        <v>1640464788</v>
      </c>
      <c r="V528">
        <v>1684028843</v>
      </c>
      <c r="W528">
        <v>-681473282</v>
      </c>
      <c r="X528">
        <v>3</v>
      </c>
    </row>
    <row r="529" spans="1:24">
      <c r="A529">
        <v>20</v>
      </c>
      <c r="B529">
        <v>1913</v>
      </c>
      <c r="C529">
        <v>3</v>
      </c>
      <c r="D529">
        <v>0</v>
      </c>
      <c r="E529">
        <f>SmtRes!AV1913</f>
        <v>0</v>
      </c>
      <c r="F529" t="str">
        <f>SmtRes!I1913</f>
        <v>01.7.19.04-0031</v>
      </c>
      <c r="G529" t="str">
        <f>SmtRes!K1913</f>
        <v>Прокладки резиновые (пластина техническая прессованная)</v>
      </c>
      <c r="H529" t="str">
        <f>SmtRes!O1913</f>
        <v>кг</v>
      </c>
      <c r="I529">
        <f>SmtRes!Y1913*Source!I1702</f>
        <v>0.85627800000000009</v>
      </c>
      <c r="J529">
        <f>SmtRes!AO1913</f>
        <v>1</v>
      </c>
      <c r="K529">
        <f>SmtRes!AE1913</f>
        <v>23.09</v>
      </c>
      <c r="L529">
        <f>SmtRes!DB1913</f>
        <v>209.89</v>
      </c>
      <c r="M529">
        <f>ROUND(ROUND(L529*Source!I1702, 2)*1, 2)</f>
        <v>19.77</v>
      </c>
      <c r="N529">
        <f>SmtRes!AA1913</f>
        <v>23.09</v>
      </c>
      <c r="O529">
        <f>ROUND(ROUND(L529*Source!I1702, 2)*SmtRes!DA1913, 2)</f>
        <v>19.77</v>
      </c>
      <c r="P529">
        <f>SmtRes!AG1913</f>
        <v>0</v>
      </c>
      <c r="Q529">
        <f>SmtRes!DC1913</f>
        <v>0</v>
      </c>
      <c r="R529">
        <f>ROUND(ROUND(Q529*Source!I1702, 2)*1, 2)</f>
        <v>0</v>
      </c>
      <c r="S529">
        <f>SmtRes!AC1913</f>
        <v>0</v>
      </c>
      <c r="T529">
        <f>ROUND(ROUND(Q529*Source!I1702, 2)*SmtRes!AK1913, 2)</f>
        <v>0</v>
      </c>
      <c r="U529">
        <f>SmtRes!X1913</f>
        <v>-731615568</v>
      </c>
      <c r="V529">
        <v>650327051</v>
      </c>
      <c r="W529">
        <v>967136855</v>
      </c>
      <c r="X529">
        <v>3</v>
      </c>
    </row>
    <row r="530" spans="1:24">
      <c r="A530">
        <v>20</v>
      </c>
      <c r="B530">
        <v>1912</v>
      </c>
      <c r="C530">
        <v>3</v>
      </c>
      <c r="D530">
        <v>0</v>
      </c>
      <c r="E530">
        <f>SmtRes!AV1912</f>
        <v>0</v>
      </c>
      <c r="F530" t="str">
        <f>SmtRes!I1912</f>
        <v>01.7.15.03-0041</v>
      </c>
      <c r="G530" t="str">
        <f>SmtRes!K1912</f>
        <v>Болты с гайками и шайбами строительные</v>
      </c>
      <c r="H530" t="str">
        <f>SmtRes!O1912</f>
        <v>т</v>
      </c>
      <c r="I530">
        <f>SmtRes!Y1912*Source!I1702</f>
        <v>5.6520000000000008E-4</v>
      </c>
      <c r="J530">
        <f>SmtRes!AO1912</f>
        <v>1</v>
      </c>
      <c r="K530">
        <f>SmtRes!AE1912</f>
        <v>9040.01</v>
      </c>
      <c r="L530">
        <f>SmtRes!DB1912</f>
        <v>54.24</v>
      </c>
      <c r="M530">
        <f>ROUND(ROUND(L530*Source!I1702, 2)*1, 2)</f>
        <v>5.1100000000000003</v>
      </c>
      <c r="N530">
        <f>SmtRes!AA1912</f>
        <v>9040.01</v>
      </c>
      <c r="O530">
        <f>ROUND(ROUND(L530*Source!I1702, 2)*SmtRes!DA1912, 2)</f>
        <v>5.1100000000000003</v>
      </c>
      <c r="P530">
        <f>SmtRes!AG1912</f>
        <v>0</v>
      </c>
      <c r="Q530">
        <f>SmtRes!DC1912</f>
        <v>0</v>
      </c>
      <c r="R530">
        <f>ROUND(ROUND(Q530*Source!I1702, 2)*1, 2)</f>
        <v>0</v>
      </c>
      <c r="S530">
        <f>SmtRes!AC1912</f>
        <v>0</v>
      </c>
      <c r="T530">
        <f>ROUND(ROUND(Q530*Source!I1702, 2)*SmtRes!AK1912, 2)</f>
        <v>0</v>
      </c>
      <c r="U530">
        <f>SmtRes!X1912</f>
        <v>-437906794</v>
      </c>
      <c r="V530">
        <v>703382810</v>
      </c>
      <c r="W530">
        <v>-765046760</v>
      </c>
      <c r="X530">
        <v>3</v>
      </c>
    </row>
    <row r="531" spans="1:24">
      <c r="A531">
        <v>20</v>
      </c>
      <c r="B531">
        <v>1911</v>
      </c>
      <c r="C531">
        <v>3</v>
      </c>
      <c r="D531">
        <v>0</v>
      </c>
      <c r="E531">
        <f>SmtRes!AV1911</f>
        <v>0</v>
      </c>
      <c r="F531" t="str">
        <f>SmtRes!I1911</f>
        <v>01.7.11.07-0045</v>
      </c>
      <c r="G531" t="str">
        <f>SmtRes!K1911</f>
        <v>Электроды диаметром 5 мм Э42А</v>
      </c>
      <c r="H531" t="str">
        <f>SmtRes!O1911</f>
        <v>т</v>
      </c>
      <c r="I531">
        <f>SmtRes!Y1911*Source!I1702</f>
        <v>3.1086E-5</v>
      </c>
      <c r="J531">
        <f>SmtRes!AO1911</f>
        <v>1</v>
      </c>
      <c r="K531">
        <f>SmtRes!AE1911</f>
        <v>10362</v>
      </c>
      <c r="L531">
        <f>SmtRes!DB1911</f>
        <v>3.42</v>
      </c>
      <c r="M531">
        <f>ROUND(ROUND(L531*Source!I1702, 2)*1, 2)</f>
        <v>0.32</v>
      </c>
      <c r="N531">
        <f>SmtRes!AA1911</f>
        <v>10362</v>
      </c>
      <c r="O531">
        <f>ROUND(ROUND(L531*Source!I1702, 2)*SmtRes!DA1911, 2)</f>
        <v>0.32</v>
      </c>
      <c r="P531">
        <f>SmtRes!AG1911</f>
        <v>0</v>
      </c>
      <c r="Q531">
        <f>SmtRes!DC1911</f>
        <v>0</v>
      </c>
      <c r="R531">
        <f>ROUND(ROUND(Q531*Source!I1702, 2)*1, 2)</f>
        <v>0</v>
      </c>
      <c r="S531">
        <f>SmtRes!AC1911</f>
        <v>0</v>
      </c>
      <c r="T531">
        <f>ROUND(ROUND(Q531*Source!I1702, 2)*SmtRes!AK1911, 2)</f>
        <v>0</v>
      </c>
      <c r="U531">
        <f>SmtRes!X1911</f>
        <v>-1068056325</v>
      </c>
      <c r="V531">
        <v>-2032568227</v>
      </c>
      <c r="W531">
        <v>1948519429</v>
      </c>
      <c r="X531">
        <v>3</v>
      </c>
    </row>
    <row r="532" spans="1:24">
      <c r="A532">
        <v>20</v>
      </c>
      <c r="B532">
        <v>1910</v>
      </c>
      <c r="C532">
        <v>3</v>
      </c>
      <c r="D532">
        <v>0</v>
      </c>
      <c r="E532">
        <f>SmtRes!AV1910</f>
        <v>0</v>
      </c>
      <c r="F532" t="str">
        <f>SmtRes!I1910</f>
        <v>01.7.06.03-0023</v>
      </c>
      <c r="G532" t="str">
        <f>SmtRes!K1910</f>
        <v>Лента полиэтиленовая с липким слоем марка А</v>
      </c>
      <c r="H532" t="str">
        <f>SmtRes!O1910</f>
        <v>кг</v>
      </c>
      <c r="I532">
        <f>SmtRes!Y1910*Source!I1702</f>
        <v>0.74889000000000006</v>
      </c>
      <c r="J532">
        <f>SmtRes!AO1910</f>
        <v>1</v>
      </c>
      <c r="K532">
        <f>SmtRes!AE1910</f>
        <v>39.020000000000003</v>
      </c>
      <c r="L532">
        <f>SmtRes!DB1910</f>
        <v>310.20999999999998</v>
      </c>
      <c r="M532">
        <f>ROUND(ROUND(L532*Source!I1702, 2)*1, 2)</f>
        <v>29.22</v>
      </c>
      <c r="N532">
        <f>SmtRes!AA1910</f>
        <v>39.020000000000003</v>
      </c>
      <c r="O532">
        <f>ROUND(ROUND(L532*Source!I1702, 2)*SmtRes!DA1910, 2)</f>
        <v>29.22</v>
      </c>
      <c r="P532">
        <f>SmtRes!AG1910</f>
        <v>0</v>
      </c>
      <c r="Q532">
        <f>SmtRes!DC1910</f>
        <v>0</v>
      </c>
      <c r="R532">
        <f>ROUND(ROUND(Q532*Source!I1702, 2)*1, 2)</f>
        <v>0</v>
      </c>
      <c r="S532">
        <f>SmtRes!AC1910</f>
        <v>0</v>
      </c>
      <c r="T532">
        <f>ROUND(ROUND(Q532*Source!I1702, 2)*SmtRes!AK1910, 2)</f>
        <v>0</v>
      </c>
      <c r="U532">
        <f>SmtRes!X1910</f>
        <v>1730218770</v>
      </c>
      <c r="V532">
        <v>-908515155</v>
      </c>
      <c r="W532">
        <v>-1891075164</v>
      </c>
      <c r="X532">
        <v>3</v>
      </c>
    </row>
    <row r="533" spans="1:24">
      <c r="A533">
        <f>Source!A1704</f>
        <v>17</v>
      </c>
      <c r="B533">
        <v>1704</v>
      </c>
      <c r="C533">
        <v>3</v>
      </c>
      <c r="D533">
        <f>Source!BI1704</f>
        <v>1</v>
      </c>
      <c r="E533">
        <f>Source!FS1704</f>
        <v>0</v>
      </c>
      <c r="F533" t="str">
        <f>Source!F1704</f>
        <v>19.1.01.03-0082</v>
      </c>
      <c r="G533" t="str">
        <f>Source!G1704</f>
        <v>Воздуховоды из оцинкованной стали толщиной 1,0 мм, диаметром до 1000 мм</v>
      </c>
      <c r="H533" t="str">
        <f>Source!H1704</f>
        <v>м2</v>
      </c>
      <c r="I533">
        <f>Source!I1704</f>
        <v>9.42</v>
      </c>
      <c r="J533">
        <v>1</v>
      </c>
      <c r="K533">
        <f>Source!AC1704</f>
        <v>102.06</v>
      </c>
      <c r="M533">
        <f>ROUND(K533*I533, 2)</f>
        <v>961.41</v>
      </c>
      <c r="N533">
        <f>Source!AC1704*IF(Source!BC1704&lt;&gt; 0, Source!BC1704, 1)</f>
        <v>102.06</v>
      </c>
      <c r="O533">
        <f>ROUND(N533*I533, 2)</f>
        <v>961.41</v>
      </c>
      <c r="P533">
        <f>Source!AE1704</f>
        <v>0</v>
      </c>
      <c r="R533">
        <f>ROUND(P533*I533, 2)</f>
        <v>0</v>
      </c>
      <c r="S533">
        <f>Source!AE1704*IF(Source!BS1704&lt;&gt; 0, Source!BS1704, 1)</f>
        <v>0</v>
      </c>
      <c r="T533">
        <f>ROUND(S533*I533, 2)</f>
        <v>0</v>
      </c>
      <c r="U533">
        <f>Source!GF1704</f>
        <v>-972005704</v>
      </c>
      <c r="V533">
        <v>610871104</v>
      </c>
      <c r="W533">
        <v>1504305864</v>
      </c>
      <c r="X533">
        <v>3</v>
      </c>
    </row>
    <row r="534" spans="1:24">
      <c r="A534">
        <v>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K415"/>
  <sheetViews>
    <sheetView workbookViewId="0"/>
  </sheetViews>
  <sheetFormatPr defaultRowHeight="12.75"/>
  <cols>
    <col min="1" max="1" width="12.7109375" customWidth="1"/>
    <col min="2" max="2" width="40.7109375" customWidth="1"/>
    <col min="3" max="8" width="12.7109375" customWidth="1"/>
    <col min="35" max="38" width="0" hidden="1" customWidth="1"/>
  </cols>
  <sheetData>
    <row r="2" spans="1:37" ht="16.5">
      <c r="A2" s="187" t="s">
        <v>1131</v>
      </c>
      <c r="B2" s="188"/>
      <c r="C2" s="188"/>
      <c r="D2" s="188"/>
      <c r="E2" s="188"/>
      <c r="F2" s="188"/>
      <c r="G2" s="188"/>
      <c r="H2" s="188"/>
    </row>
    <row r="3" spans="1:37" ht="16.5">
      <c r="A3" s="187" t="str">
        <f>CONCATENATE("Объект: ",IF(Source!G1772&lt;&gt;"Новый объект", Source!G1772, ""))</f>
        <v>Объект: ДУ-02-01-22</v>
      </c>
      <c r="B3" s="188"/>
      <c r="C3" s="188"/>
      <c r="D3" s="188"/>
      <c r="E3" s="188"/>
      <c r="F3" s="188"/>
      <c r="G3" s="188"/>
      <c r="H3" s="188"/>
    </row>
    <row r="4" spans="1:37">
      <c r="A4" s="189" t="s">
        <v>1132</v>
      </c>
      <c r="B4" s="189" t="s">
        <v>1133</v>
      </c>
      <c r="C4" s="189" t="s">
        <v>1134</v>
      </c>
      <c r="D4" s="189" t="s">
        <v>1135</v>
      </c>
      <c r="E4" s="192" t="s">
        <v>1136</v>
      </c>
      <c r="F4" s="193"/>
      <c r="G4" s="192" t="s">
        <v>1139</v>
      </c>
      <c r="H4" s="193"/>
    </row>
    <row r="5" spans="1:37">
      <c r="A5" s="190"/>
      <c r="B5" s="190"/>
      <c r="C5" s="190"/>
      <c r="D5" s="190"/>
      <c r="E5" s="194"/>
      <c r="F5" s="195"/>
      <c r="G5" s="194"/>
      <c r="H5" s="195"/>
    </row>
    <row r="6" spans="1:37" ht="14.25">
      <c r="A6" s="191"/>
      <c r="B6" s="191"/>
      <c r="C6" s="191"/>
      <c r="D6" s="191"/>
      <c r="E6" s="23" t="s">
        <v>1137</v>
      </c>
      <c r="F6" s="23" t="s">
        <v>1138</v>
      </c>
      <c r="G6" s="23" t="s">
        <v>1137</v>
      </c>
      <c r="H6" s="23" t="s">
        <v>1138</v>
      </c>
    </row>
    <row r="7" spans="1:37" ht="14.25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</row>
    <row r="8" spans="1:37" ht="16.5">
      <c r="A8" s="187" t="str">
        <f>CONCATENATE("Локальная смета: ",IF(Source!G22&lt;&gt;"Новая локальная смета", Source!G22, ""))</f>
        <v>Локальная смета: 02-01-22</v>
      </c>
      <c r="B8" s="188"/>
      <c r="C8" s="188"/>
      <c r="D8" s="188"/>
      <c r="E8" s="188"/>
      <c r="F8" s="188"/>
      <c r="G8" s="188"/>
      <c r="H8" s="188"/>
    </row>
    <row r="9" spans="1:37" ht="16.5">
      <c r="A9" s="187" t="str">
        <f>CONCATENATE("Раздел: ",IF(Source!G26&lt;&gt;"Новый раздел", Source!G26, ""))</f>
        <v>Раздел: 1.Система ВД1 (оборудование)</v>
      </c>
      <c r="B9" s="188"/>
      <c r="C9" s="188"/>
      <c r="D9" s="188"/>
      <c r="E9" s="188"/>
      <c r="F9" s="188"/>
      <c r="G9" s="188"/>
      <c r="H9" s="188"/>
    </row>
    <row r="10" spans="1:37" ht="14.25">
      <c r="A10" s="196" t="s">
        <v>1140</v>
      </c>
      <c r="B10" s="197"/>
      <c r="C10" s="197"/>
      <c r="D10" s="197"/>
      <c r="E10" s="197"/>
      <c r="F10" s="197"/>
      <c r="G10" s="197"/>
      <c r="H10" s="197"/>
    </row>
    <row r="11" spans="1:37" ht="28.5">
      <c r="A11" s="65" t="s">
        <v>861</v>
      </c>
      <c r="B11" s="66" t="s">
        <v>863</v>
      </c>
      <c r="C11" s="66" t="s">
        <v>32</v>
      </c>
      <c r="D11" s="67">
        <f>ROUND(SUMIF(RV_DATA!W8:'RV_DATA'!W20, 1948519429, RV_DATA!I8:'RV_DATA'!I20), 6)</f>
        <v>1.17E-4</v>
      </c>
      <c r="E11" s="68">
        <f>ROUND(RV_DATA!K19, 2)</f>
        <v>10362</v>
      </c>
      <c r="F11" s="68">
        <f>ROUND(SUMIF(RV_DATA!W8:'RV_DATA'!W20, 1948519429, RV_DATA!M8:'RV_DATA'!M20), 6)</f>
        <v>1.21</v>
      </c>
      <c r="G11" s="68">
        <f>ROUND(RV_DATA!N19, 2)</f>
        <v>10362</v>
      </c>
      <c r="H11" s="68">
        <f>ROUND(SUMIF(RV_DATA!W8:'RV_DATA'!W20, 1948519429, RV_DATA!O8:'RV_DATA'!O20), 6)</f>
        <v>1.21</v>
      </c>
      <c r="AK11">
        <v>3</v>
      </c>
    </row>
    <row r="12" spans="1:37" ht="28.5">
      <c r="A12" s="65" t="s">
        <v>30</v>
      </c>
      <c r="B12" s="66" t="s">
        <v>31</v>
      </c>
      <c r="C12" s="66" t="s">
        <v>32</v>
      </c>
      <c r="D12" s="67">
        <f>ROUND(SUMIF(RV_DATA!W8:'RV_DATA'!W20, -1114805442, RV_DATA!I8:'RV_DATA'!I20), 6)</f>
        <v>9.4000000000000004E-3</v>
      </c>
      <c r="E12" s="68">
        <f>ROUND(RV_DATA!K10, 2)</f>
        <v>10068</v>
      </c>
      <c r="F12" s="68">
        <f>ROUND(SUMIF(RV_DATA!W8:'RV_DATA'!W20, -1114805442, RV_DATA!M8:'RV_DATA'!M20), 6)</f>
        <v>94.64</v>
      </c>
      <c r="G12" s="68">
        <f>ROUND(RV_DATA!N10, 2)</f>
        <v>10068</v>
      </c>
      <c r="H12" s="68">
        <f>ROUND(SUMIF(RV_DATA!W8:'RV_DATA'!W20, -1114805442, RV_DATA!O8:'RV_DATA'!O20), 6)</f>
        <v>94.64</v>
      </c>
      <c r="AK12">
        <v>3</v>
      </c>
    </row>
    <row r="13" spans="1:37" ht="28.5">
      <c r="A13" s="65" t="s">
        <v>844</v>
      </c>
      <c r="B13" s="66" t="s">
        <v>846</v>
      </c>
      <c r="C13" s="66" t="s">
        <v>32</v>
      </c>
      <c r="D13" s="67">
        <f>ROUND(SUMIF(RV_DATA!W8:'RV_DATA'!W20, -765046760, RV_DATA!I8:'RV_DATA'!I20), 6)</f>
        <v>1.0300000000000001E-3</v>
      </c>
      <c r="E13" s="68">
        <f>ROUND(RV_DATA!K9, 2)</f>
        <v>9040.01</v>
      </c>
      <c r="F13" s="68">
        <f>ROUND(SUMIF(RV_DATA!W8:'RV_DATA'!W20, -765046760, RV_DATA!M8:'RV_DATA'!M20), 6)</f>
        <v>9.31</v>
      </c>
      <c r="G13" s="68">
        <f>ROUND(RV_DATA!N9, 2)</f>
        <v>9040.01</v>
      </c>
      <c r="H13" s="68">
        <f>ROUND(SUMIF(RV_DATA!W8:'RV_DATA'!W20, -765046760, RV_DATA!O8:'RV_DATA'!O20), 6)</f>
        <v>9.31</v>
      </c>
      <c r="AK13">
        <v>3</v>
      </c>
    </row>
    <row r="14" spans="1:37" ht="28.5">
      <c r="A14" s="65" t="s">
        <v>847</v>
      </c>
      <c r="B14" s="66" t="s">
        <v>849</v>
      </c>
      <c r="C14" s="66" t="s">
        <v>78</v>
      </c>
      <c r="D14" s="67">
        <f>ROUND(SUMIF(RV_DATA!W8:'RV_DATA'!W20, 967136855, RV_DATA!I8:'RV_DATA'!I20), 6)</f>
        <v>1.050128</v>
      </c>
      <c r="E14" s="68">
        <f>ROUND(RV_DATA!K8, 2)</f>
        <v>23.09</v>
      </c>
      <c r="F14" s="68">
        <f>ROUND(SUMIF(RV_DATA!W8:'RV_DATA'!W20, 967136855, RV_DATA!M8:'RV_DATA'!M20), 6)</f>
        <v>24.26</v>
      </c>
      <c r="G14" s="68">
        <f>ROUND(RV_DATA!N8, 2)</f>
        <v>23.09</v>
      </c>
      <c r="H14" s="68">
        <f>ROUND(SUMIF(RV_DATA!W8:'RV_DATA'!W20, 967136855, RV_DATA!O8:'RV_DATA'!O20), 6)</f>
        <v>24.26</v>
      </c>
      <c r="AK14">
        <v>3</v>
      </c>
    </row>
    <row r="15" spans="1:37" ht="15">
      <c r="A15" s="198" t="s">
        <v>1141</v>
      </c>
      <c r="B15" s="198"/>
      <c r="C15" s="198"/>
      <c r="D15" s="198"/>
      <c r="E15" s="199">
        <f>SUMIF(AK11:AK14, 3, F11:F14)</f>
        <v>129.41999999999999</v>
      </c>
      <c r="F15" s="199"/>
      <c r="G15" s="199">
        <f>SUMIF(AK11:AK14, 3, H11:H14)</f>
        <v>129.41999999999999</v>
      </c>
      <c r="H15" s="198"/>
    </row>
    <row r="16" spans="1:37" ht="16.5">
      <c r="A16" s="187" t="str">
        <f>CONCATENATE("Раздел: ",IF(Source!G87&lt;&gt;"Новый раздел", Source!G87, ""))</f>
        <v>Раздел: 2.Система ВД2 (оборудование)</v>
      </c>
      <c r="B16" s="188"/>
      <c r="C16" s="188"/>
      <c r="D16" s="188"/>
      <c r="E16" s="188"/>
      <c r="F16" s="188"/>
      <c r="G16" s="188"/>
      <c r="H16" s="188"/>
    </row>
    <row r="17" spans="1:37" ht="14.25">
      <c r="A17" s="196" t="s">
        <v>1140</v>
      </c>
      <c r="B17" s="197"/>
      <c r="C17" s="197"/>
      <c r="D17" s="197"/>
      <c r="E17" s="197"/>
      <c r="F17" s="197"/>
      <c r="G17" s="197"/>
      <c r="H17" s="197"/>
    </row>
    <row r="18" spans="1:37" ht="28.5">
      <c r="A18" s="65" t="s">
        <v>861</v>
      </c>
      <c r="B18" s="66" t="s">
        <v>863</v>
      </c>
      <c r="C18" s="66" t="s">
        <v>32</v>
      </c>
      <c r="D18" s="67">
        <f>ROUND(SUMIF(RV_DATA!W22:'RV_DATA'!W34, 1948519429, RV_DATA!I22:'RV_DATA'!I34), 6)</f>
        <v>1.06E-4</v>
      </c>
      <c r="E18" s="68">
        <f>ROUND(RV_DATA!K33, 2)</f>
        <v>10362</v>
      </c>
      <c r="F18" s="68">
        <f>ROUND(SUMIF(RV_DATA!W22:'RV_DATA'!W34, 1948519429, RV_DATA!M22:'RV_DATA'!M34), 6)</f>
        <v>1.0900000000000001</v>
      </c>
      <c r="G18" s="68">
        <f>ROUND(RV_DATA!N33, 2)</f>
        <v>10362</v>
      </c>
      <c r="H18" s="68">
        <f>ROUND(SUMIF(RV_DATA!W22:'RV_DATA'!W34, 1948519429, RV_DATA!O22:'RV_DATA'!O34), 6)</f>
        <v>1.0900000000000001</v>
      </c>
      <c r="AK18">
        <v>3</v>
      </c>
    </row>
    <row r="19" spans="1:37" ht="28.5">
      <c r="A19" s="65" t="s">
        <v>30</v>
      </c>
      <c r="B19" s="66" t="s">
        <v>31</v>
      </c>
      <c r="C19" s="66" t="s">
        <v>32</v>
      </c>
      <c r="D19" s="67">
        <f>ROUND(SUMIF(RV_DATA!W22:'RV_DATA'!W34, -1114805442, RV_DATA!I22:'RV_DATA'!I34), 6)</f>
        <v>9.4000000000000004E-3</v>
      </c>
      <c r="E19" s="68">
        <f>ROUND(RV_DATA!K24, 2)</f>
        <v>10068</v>
      </c>
      <c r="F19" s="68">
        <f>ROUND(SUMIF(RV_DATA!W22:'RV_DATA'!W34, -1114805442, RV_DATA!M22:'RV_DATA'!M34), 6)</f>
        <v>94.64</v>
      </c>
      <c r="G19" s="68">
        <f>ROUND(RV_DATA!N24, 2)</f>
        <v>10068</v>
      </c>
      <c r="H19" s="68">
        <f>ROUND(SUMIF(RV_DATA!W22:'RV_DATA'!W34, -1114805442, RV_DATA!O22:'RV_DATA'!O34), 6)</f>
        <v>94.64</v>
      </c>
      <c r="AK19">
        <v>3</v>
      </c>
    </row>
    <row r="20" spans="1:37" ht="28.5">
      <c r="A20" s="65" t="s">
        <v>844</v>
      </c>
      <c r="B20" s="66" t="s">
        <v>846</v>
      </c>
      <c r="C20" s="66" t="s">
        <v>32</v>
      </c>
      <c r="D20" s="67">
        <f>ROUND(SUMIF(RV_DATA!W22:'RV_DATA'!W34, -765046760, RV_DATA!I22:'RV_DATA'!I34), 6)</f>
        <v>9.9799999999999997E-4</v>
      </c>
      <c r="E20" s="68">
        <f>ROUND(RV_DATA!K23, 2)</f>
        <v>9040.01</v>
      </c>
      <c r="F20" s="68">
        <f>ROUND(SUMIF(RV_DATA!W22:'RV_DATA'!W34, -765046760, RV_DATA!M22:'RV_DATA'!M34), 6)</f>
        <v>9.0299999999999994</v>
      </c>
      <c r="G20" s="68">
        <f>ROUND(RV_DATA!N23, 2)</f>
        <v>9040.01</v>
      </c>
      <c r="H20" s="68">
        <f>ROUND(SUMIF(RV_DATA!W22:'RV_DATA'!W34, -765046760, RV_DATA!O22:'RV_DATA'!O34), 6)</f>
        <v>9.0299999999999994</v>
      </c>
      <c r="AK20">
        <v>3</v>
      </c>
    </row>
    <row r="21" spans="1:37" ht="28.5">
      <c r="A21" s="65" t="s">
        <v>847</v>
      </c>
      <c r="B21" s="66" t="s">
        <v>849</v>
      </c>
      <c r="C21" s="66" t="s">
        <v>78</v>
      </c>
      <c r="D21" s="67">
        <f>ROUND(SUMIF(RV_DATA!W22:'RV_DATA'!W34, 967136855, RV_DATA!I22:'RV_DATA'!I34), 6)</f>
        <v>1.041336</v>
      </c>
      <c r="E21" s="68">
        <f>ROUND(RV_DATA!K22, 2)</f>
        <v>23.09</v>
      </c>
      <c r="F21" s="68">
        <f>ROUND(SUMIF(RV_DATA!W22:'RV_DATA'!W34, 967136855, RV_DATA!M22:'RV_DATA'!M34), 6)</f>
        <v>24.06</v>
      </c>
      <c r="G21" s="68">
        <f>ROUND(RV_DATA!N22, 2)</f>
        <v>23.09</v>
      </c>
      <c r="H21" s="68">
        <f>ROUND(SUMIF(RV_DATA!W22:'RV_DATA'!W34, 967136855, RV_DATA!O22:'RV_DATA'!O34), 6)</f>
        <v>24.06</v>
      </c>
      <c r="AK21">
        <v>3</v>
      </c>
    </row>
    <row r="22" spans="1:37" ht="15">
      <c r="A22" s="198" t="s">
        <v>1141</v>
      </c>
      <c r="B22" s="198"/>
      <c r="C22" s="198"/>
      <c r="D22" s="198"/>
      <c r="E22" s="199">
        <f>SUMIF(AK18:AK21, 3, F18:F21)</f>
        <v>128.82</v>
      </c>
      <c r="F22" s="199"/>
      <c r="G22" s="199">
        <f>SUMIF(AK18:AK21, 3, H18:H21)</f>
        <v>128.82</v>
      </c>
      <c r="H22" s="198"/>
    </row>
    <row r="23" spans="1:37" ht="16.5">
      <c r="A23" s="187" t="str">
        <f>CONCATENATE("Раздел: ",IF(Source!G148&lt;&gt;"Новый раздел", Source!G148, ""))</f>
        <v>Раздел: 3.Система ВД3 (оборудование)</v>
      </c>
      <c r="B23" s="188"/>
      <c r="C23" s="188"/>
      <c r="D23" s="188"/>
      <c r="E23" s="188"/>
      <c r="F23" s="188"/>
      <c r="G23" s="188"/>
      <c r="H23" s="188"/>
    </row>
    <row r="24" spans="1:37" ht="14.25">
      <c r="A24" s="196" t="s">
        <v>1140</v>
      </c>
      <c r="B24" s="197"/>
      <c r="C24" s="197"/>
      <c r="D24" s="197"/>
      <c r="E24" s="197"/>
      <c r="F24" s="197"/>
      <c r="G24" s="197"/>
      <c r="H24" s="197"/>
    </row>
    <row r="25" spans="1:37" ht="28.5">
      <c r="A25" s="65" t="s">
        <v>30</v>
      </c>
      <c r="B25" s="66" t="s">
        <v>31</v>
      </c>
      <c r="C25" s="66" t="s">
        <v>32</v>
      </c>
      <c r="D25" s="67">
        <f>ROUND(SUMIF(RV_DATA!W36:'RV_DATA'!W47, -1114805442, RV_DATA!I36:'RV_DATA'!I47), 6)</f>
        <v>5.3E-3</v>
      </c>
      <c r="E25" s="68">
        <f>ROUND(RV_DATA!K38, 2)</f>
        <v>10068</v>
      </c>
      <c r="F25" s="68">
        <f>ROUND(SUMIF(RV_DATA!W36:'RV_DATA'!W47, -1114805442, RV_DATA!M36:'RV_DATA'!M47), 6)</f>
        <v>53.36</v>
      </c>
      <c r="G25" s="68">
        <f>ROUND(RV_DATA!N38, 2)</f>
        <v>10068</v>
      </c>
      <c r="H25" s="68">
        <f>ROUND(SUMIF(RV_DATA!W36:'RV_DATA'!W47, -1114805442, RV_DATA!O36:'RV_DATA'!O47), 6)</f>
        <v>53.36</v>
      </c>
      <c r="AK25">
        <v>3</v>
      </c>
    </row>
    <row r="26" spans="1:37" ht="28.5">
      <c r="A26" s="65" t="s">
        <v>844</v>
      </c>
      <c r="B26" s="66" t="s">
        <v>846</v>
      </c>
      <c r="C26" s="66" t="s">
        <v>32</v>
      </c>
      <c r="D26" s="67">
        <f>ROUND(SUMIF(RV_DATA!W36:'RV_DATA'!W47, -765046760, RV_DATA!I36:'RV_DATA'!I47), 6)</f>
        <v>2.9099999999999998E-3</v>
      </c>
      <c r="E26" s="68">
        <f>ROUND(RV_DATA!K37, 2)</f>
        <v>9040.01</v>
      </c>
      <c r="F26" s="68">
        <f>ROUND(SUMIF(RV_DATA!W36:'RV_DATA'!W47, -765046760, RV_DATA!M36:'RV_DATA'!M47), 6)</f>
        <v>26.32</v>
      </c>
      <c r="G26" s="68">
        <f>ROUND(RV_DATA!N37, 2)</f>
        <v>9040.01</v>
      </c>
      <c r="H26" s="68">
        <f>ROUND(SUMIF(RV_DATA!W36:'RV_DATA'!W47, -765046760, RV_DATA!O36:'RV_DATA'!O47), 6)</f>
        <v>26.32</v>
      </c>
      <c r="AK26">
        <v>3</v>
      </c>
    </row>
    <row r="27" spans="1:37" ht="28.5">
      <c r="A27" s="65" t="s">
        <v>847</v>
      </c>
      <c r="B27" s="66" t="s">
        <v>849</v>
      </c>
      <c r="C27" s="66" t="s">
        <v>78</v>
      </c>
      <c r="D27" s="67">
        <f>ROUND(SUMIF(RV_DATA!W36:'RV_DATA'!W47, 967136855, RV_DATA!I36:'RV_DATA'!I47), 6)</f>
        <v>4.4000000000000004</v>
      </c>
      <c r="E27" s="68">
        <f>ROUND(RV_DATA!K36, 2)</f>
        <v>23.09</v>
      </c>
      <c r="F27" s="68">
        <f>ROUND(SUMIF(RV_DATA!W36:'RV_DATA'!W47, 967136855, RV_DATA!M36:'RV_DATA'!M47), 6)</f>
        <v>101.6</v>
      </c>
      <c r="G27" s="68">
        <f>ROUND(RV_DATA!N36, 2)</f>
        <v>23.09</v>
      </c>
      <c r="H27" s="68">
        <f>ROUND(SUMIF(RV_DATA!W36:'RV_DATA'!W47, 967136855, RV_DATA!O36:'RV_DATA'!O47), 6)</f>
        <v>101.6</v>
      </c>
      <c r="AK27">
        <v>3</v>
      </c>
    </row>
    <row r="28" spans="1:37" ht="28.5">
      <c r="A28" s="65" t="s">
        <v>872</v>
      </c>
      <c r="B28" s="66" t="s">
        <v>874</v>
      </c>
      <c r="C28" s="66" t="s">
        <v>32</v>
      </c>
      <c r="D28" s="67">
        <f>ROUND(SUMIF(RV_DATA!W36:'RV_DATA'!W47, -214561499, RV_DATA!I36:'RV_DATA'!I47), 6)</f>
        <v>9.9999999999999995E-7</v>
      </c>
      <c r="E28" s="68">
        <f>ROUND(RV_DATA!K42, 2)</f>
        <v>15119</v>
      </c>
      <c r="F28" s="68">
        <f>ROUND(SUMIF(RV_DATA!W36:'RV_DATA'!W47, -214561499, RV_DATA!M36:'RV_DATA'!M47), 6)</f>
        <v>0.02</v>
      </c>
      <c r="G28" s="68">
        <f>ROUND(RV_DATA!N42, 2)</f>
        <v>15119</v>
      </c>
      <c r="H28" s="68">
        <f>ROUND(SUMIF(RV_DATA!W36:'RV_DATA'!W47, -214561499, RV_DATA!O36:'RV_DATA'!O47), 6)</f>
        <v>0.02</v>
      </c>
      <c r="AK28">
        <v>3</v>
      </c>
    </row>
    <row r="29" spans="1:37" ht="28.5">
      <c r="A29" s="65" t="s">
        <v>875</v>
      </c>
      <c r="B29" s="66" t="s">
        <v>877</v>
      </c>
      <c r="C29" s="66" t="s">
        <v>78</v>
      </c>
      <c r="D29" s="67">
        <f>ROUND(SUMIF(RV_DATA!W36:'RV_DATA'!W47, -1727036513, RV_DATA!I36:'RV_DATA'!I47), 6)</f>
        <v>1E-3</v>
      </c>
      <c r="E29" s="68">
        <f>ROUND(RV_DATA!K41, 2)</f>
        <v>32.6</v>
      </c>
      <c r="F29" s="68">
        <f>ROUND(SUMIF(RV_DATA!W36:'RV_DATA'!W47, -1727036513, RV_DATA!M36:'RV_DATA'!M47), 6)</f>
        <v>0.03</v>
      </c>
      <c r="G29" s="68">
        <f>ROUND(RV_DATA!N41, 2)</f>
        <v>32.6</v>
      </c>
      <c r="H29" s="68">
        <f>ROUND(SUMIF(RV_DATA!W36:'RV_DATA'!W47, -1727036513, RV_DATA!O36:'RV_DATA'!O47), 6)</f>
        <v>0.03</v>
      </c>
      <c r="AK29">
        <v>3</v>
      </c>
    </row>
    <row r="30" spans="1:37" ht="15">
      <c r="A30" s="198" t="s">
        <v>1141</v>
      </c>
      <c r="B30" s="198"/>
      <c r="C30" s="198"/>
      <c r="D30" s="198"/>
      <c r="E30" s="199">
        <f>SUMIF(AK25:AK29, 3, F25:F29)</f>
        <v>181.33</v>
      </c>
      <c r="F30" s="199"/>
      <c r="G30" s="199">
        <f>SUMIF(AK25:AK29, 3, H25:H29)</f>
        <v>181.33</v>
      </c>
      <c r="H30" s="198"/>
    </row>
    <row r="31" spans="1:37" ht="16.5">
      <c r="A31" s="187" t="str">
        <f>CONCATENATE("Раздел: ",IF(Source!G203&lt;&gt;"Новый раздел", Source!G203, ""))</f>
        <v>Раздел: 4.Система ВД4 (оборудование)</v>
      </c>
      <c r="B31" s="188"/>
      <c r="C31" s="188"/>
      <c r="D31" s="188"/>
      <c r="E31" s="188"/>
      <c r="F31" s="188"/>
      <c r="G31" s="188"/>
      <c r="H31" s="188"/>
    </row>
    <row r="32" spans="1:37" ht="14.25">
      <c r="A32" s="196" t="s">
        <v>1140</v>
      </c>
      <c r="B32" s="197"/>
      <c r="C32" s="197"/>
      <c r="D32" s="197"/>
      <c r="E32" s="197"/>
      <c r="F32" s="197"/>
      <c r="G32" s="197"/>
      <c r="H32" s="197"/>
    </row>
    <row r="33" spans="1:37" ht="28.5">
      <c r="A33" s="65" t="s">
        <v>30</v>
      </c>
      <c r="B33" s="66" t="s">
        <v>31</v>
      </c>
      <c r="C33" s="66" t="s">
        <v>32</v>
      </c>
      <c r="D33" s="67">
        <f>ROUND(SUMIF(RV_DATA!W49:'RV_DATA'!W60, -1114805442, RV_DATA!I49:'RV_DATA'!I60), 6)</f>
        <v>5.3E-3</v>
      </c>
      <c r="E33" s="68">
        <f>ROUND(RV_DATA!K51, 2)</f>
        <v>10068</v>
      </c>
      <c r="F33" s="68">
        <f>ROUND(SUMIF(RV_DATA!W49:'RV_DATA'!W60, -1114805442, RV_DATA!M49:'RV_DATA'!M60), 6)</f>
        <v>53.36</v>
      </c>
      <c r="G33" s="68">
        <f>ROUND(RV_DATA!N51, 2)</f>
        <v>10068</v>
      </c>
      <c r="H33" s="68">
        <f>ROUND(SUMIF(RV_DATA!W49:'RV_DATA'!W60, -1114805442, RV_DATA!O49:'RV_DATA'!O60), 6)</f>
        <v>53.36</v>
      </c>
      <c r="AK33">
        <v>3</v>
      </c>
    </row>
    <row r="34" spans="1:37" ht="28.5">
      <c r="A34" s="65" t="s">
        <v>844</v>
      </c>
      <c r="B34" s="66" t="s">
        <v>846</v>
      </c>
      <c r="C34" s="66" t="s">
        <v>32</v>
      </c>
      <c r="D34" s="67">
        <f>ROUND(SUMIF(RV_DATA!W49:'RV_DATA'!W60, -765046760, RV_DATA!I49:'RV_DATA'!I60), 6)</f>
        <v>2.9099999999999998E-3</v>
      </c>
      <c r="E34" s="68">
        <f>ROUND(RV_DATA!K50, 2)</f>
        <v>9040.01</v>
      </c>
      <c r="F34" s="68">
        <f>ROUND(SUMIF(RV_DATA!W49:'RV_DATA'!W60, -765046760, RV_DATA!M49:'RV_DATA'!M60), 6)</f>
        <v>26.32</v>
      </c>
      <c r="G34" s="68">
        <f>ROUND(RV_DATA!N50, 2)</f>
        <v>9040.01</v>
      </c>
      <c r="H34" s="68">
        <f>ROUND(SUMIF(RV_DATA!W49:'RV_DATA'!W60, -765046760, RV_DATA!O49:'RV_DATA'!O60), 6)</f>
        <v>26.32</v>
      </c>
      <c r="AK34">
        <v>3</v>
      </c>
    </row>
    <row r="35" spans="1:37" ht="28.5">
      <c r="A35" s="65" t="s">
        <v>847</v>
      </c>
      <c r="B35" s="66" t="s">
        <v>849</v>
      </c>
      <c r="C35" s="66" t="s">
        <v>78</v>
      </c>
      <c r="D35" s="67">
        <f>ROUND(SUMIF(RV_DATA!W49:'RV_DATA'!W60, 967136855, RV_DATA!I49:'RV_DATA'!I60), 6)</f>
        <v>4.4000000000000004</v>
      </c>
      <c r="E35" s="68">
        <f>ROUND(RV_DATA!K49, 2)</f>
        <v>23.09</v>
      </c>
      <c r="F35" s="68">
        <f>ROUND(SUMIF(RV_DATA!W49:'RV_DATA'!W60, 967136855, RV_DATA!M49:'RV_DATA'!M60), 6)</f>
        <v>101.6</v>
      </c>
      <c r="G35" s="68">
        <f>ROUND(RV_DATA!N49, 2)</f>
        <v>23.09</v>
      </c>
      <c r="H35" s="68">
        <f>ROUND(SUMIF(RV_DATA!W49:'RV_DATA'!W60, 967136855, RV_DATA!O49:'RV_DATA'!O60), 6)</f>
        <v>101.6</v>
      </c>
      <c r="AK35">
        <v>3</v>
      </c>
    </row>
    <row r="36" spans="1:37" ht="28.5">
      <c r="A36" s="65" t="s">
        <v>872</v>
      </c>
      <c r="B36" s="66" t="s">
        <v>874</v>
      </c>
      <c r="C36" s="66" t="s">
        <v>32</v>
      </c>
      <c r="D36" s="67">
        <f>ROUND(SUMIF(RV_DATA!W49:'RV_DATA'!W60, -214561499, RV_DATA!I49:'RV_DATA'!I60), 6)</f>
        <v>9.9999999999999995E-7</v>
      </c>
      <c r="E36" s="68">
        <f>ROUND(RV_DATA!K55, 2)</f>
        <v>15119</v>
      </c>
      <c r="F36" s="68">
        <f>ROUND(SUMIF(RV_DATA!W49:'RV_DATA'!W60, -214561499, RV_DATA!M49:'RV_DATA'!M60), 6)</f>
        <v>0.02</v>
      </c>
      <c r="G36" s="68">
        <f>ROUND(RV_DATA!N55, 2)</f>
        <v>15119</v>
      </c>
      <c r="H36" s="68">
        <f>ROUND(SUMIF(RV_DATA!W49:'RV_DATA'!W60, -214561499, RV_DATA!O49:'RV_DATA'!O60), 6)</f>
        <v>0.02</v>
      </c>
      <c r="AK36">
        <v>3</v>
      </c>
    </row>
    <row r="37" spans="1:37" ht="28.5">
      <c r="A37" s="65" t="s">
        <v>875</v>
      </c>
      <c r="B37" s="66" t="s">
        <v>877</v>
      </c>
      <c r="C37" s="66" t="s">
        <v>78</v>
      </c>
      <c r="D37" s="67">
        <f>ROUND(SUMIF(RV_DATA!W49:'RV_DATA'!W60, -1727036513, RV_DATA!I49:'RV_DATA'!I60), 6)</f>
        <v>1E-3</v>
      </c>
      <c r="E37" s="68">
        <f>ROUND(RV_DATA!K54, 2)</f>
        <v>32.6</v>
      </c>
      <c r="F37" s="68">
        <f>ROUND(SUMIF(RV_DATA!W49:'RV_DATA'!W60, -1727036513, RV_DATA!M49:'RV_DATA'!M60), 6)</f>
        <v>0.03</v>
      </c>
      <c r="G37" s="68">
        <f>ROUND(RV_DATA!N54, 2)</f>
        <v>32.6</v>
      </c>
      <c r="H37" s="68">
        <f>ROUND(SUMIF(RV_DATA!W49:'RV_DATA'!W60, -1727036513, RV_DATA!O49:'RV_DATA'!O60), 6)</f>
        <v>0.03</v>
      </c>
      <c r="AK37">
        <v>3</v>
      </c>
    </row>
    <row r="38" spans="1:37" ht="15">
      <c r="A38" s="198" t="s">
        <v>1141</v>
      </c>
      <c r="B38" s="198"/>
      <c r="C38" s="198"/>
      <c r="D38" s="198"/>
      <c r="E38" s="199">
        <f>SUMIF(AK33:AK37, 3, F33:F37)</f>
        <v>181.33</v>
      </c>
      <c r="F38" s="199"/>
      <c r="G38" s="199">
        <f>SUMIF(AK33:AK37, 3, H33:H37)</f>
        <v>181.33</v>
      </c>
      <c r="H38" s="198"/>
    </row>
    <row r="39" spans="1:37" ht="16.5">
      <c r="A39" s="187" t="str">
        <f>CONCATENATE("Раздел: ",IF(Source!G258&lt;&gt;"Новый раздел", Source!G258, ""))</f>
        <v>Раздел: 5.Система ПД1 (оборудование)</v>
      </c>
      <c r="B39" s="188"/>
      <c r="C39" s="188"/>
      <c r="D39" s="188"/>
      <c r="E39" s="188"/>
      <c r="F39" s="188"/>
      <c r="G39" s="188"/>
      <c r="H39" s="188"/>
    </row>
    <row r="40" spans="1:37" ht="14.25">
      <c r="A40" s="196" t="s">
        <v>1140</v>
      </c>
      <c r="B40" s="197"/>
      <c r="C40" s="197"/>
      <c r="D40" s="197"/>
      <c r="E40" s="197"/>
      <c r="F40" s="197"/>
      <c r="G40" s="197"/>
      <c r="H40" s="197"/>
    </row>
    <row r="41" spans="1:37" ht="28.5">
      <c r="A41" s="65" t="s">
        <v>861</v>
      </c>
      <c r="B41" s="66" t="s">
        <v>863</v>
      </c>
      <c r="C41" s="66" t="s">
        <v>32</v>
      </c>
      <c r="D41" s="67">
        <f>ROUND(SUMIF(RV_DATA!W62:'RV_DATA'!W72, 1948519429, RV_DATA!I62:'RV_DATA'!I72), 6)</f>
        <v>4.6E-5</v>
      </c>
      <c r="E41" s="68">
        <f>ROUND(RV_DATA!K71, 2)</f>
        <v>10362</v>
      </c>
      <c r="F41" s="68">
        <f>ROUND(SUMIF(RV_DATA!W62:'RV_DATA'!W72, 1948519429, RV_DATA!M62:'RV_DATA'!M72), 6)</f>
        <v>0.48</v>
      </c>
      <c r="G41" s="68">
        <f>ROUND(RV_DATA!N71, 2)</f>
        <v>10362</v>
      </c>
      <c r="H41" s="68">
        <f>ROUND(SUMIF(RV_DATA!W62:'RV_DATA'!W72, 1948519429, RV_DATA!O62:'RV_DATA'!O72), 6)</f>
        <v>0.48</v>
      </c>
      <c r="AK41">
        <v>3</v>
      </c>
    </row>
    <row r="42" spans="1:37" ht="28.5">
      <c r="A42" s="65" t="s">
        <v>30</v>
      </c>
      <c r="B42" s="66" t="s">
        <v>31</v>
      </c>
      <c r="C42" s="66" t="s">
        <v>32</v>
      </c>
      <c r="D42" s="67">
        <f>ROUND(SUMIF(RV_DATA!W62:'RV_DATA'!W72, -1114805442, RV_DATA!I62:'RV_DATA'!I72), 6)</f>
        <v>9.4000000000000004E-3</v>
      </c>
      <c r="E42" s="68">
        <f>ROUND(RV_DATA!K64, 2)</f>
        <v>10068</v>
      </c>
      <c r="F42" s="68">
        <f>ROUND(SUMIF(RV_DATA!W62:'RV_DATA'!W72, -1114805442, RV_DATA!M62:'RV_DATA'!M72), 6)</f>
        <v>94.64</v>
      </c>
      <c r="G42" s="68">
        <f>ROUND(RV_DATA!N64, 2)</f>
        <v>10068</v>
      </c>
      <c r="H42" s="68">
        <f>ROUND(SUMIF(RV_DATA!W62:'RV_DATA'!W72, -1114805442, RV_DATA!O62:'RV_DATA'!O72), 6)</f>
        <v>94.64</v>
      </c>
      <c r="AK42">
        <v>3</v>
      </c>
    </row>
    <row r="43" spans="1:37" ht="28.5">
      <c r="A43" s="65" t="s">
        <v>844</v>
      </c>
      <c r="B43" s="66" t="s">
        <v>846</v>
      </c>
      <c r="C43" s="66" t="s">
        <v>32</v>
      </c>
      <c r="D43" s="67">
        <f>ROUND(SUMIF(RV_DATA!W62:'RV_DATA'!W72, -765046760, RV_DATA!I62:'RV_DATA'!I72), 6)</f>
        <v>3.2000000000000003E-4</v>
      </c>
      <c r="E43" s="68">
        <f>ROUND(RV_DATA!K63, 2)</f>
        <v>9040.01</v>
      </c>
      <c r="F43" s="68">
        <f>ROUND(SUMIF(RV_DATA!W62:'RV_DATA'!W72, -765046760, RV_DATA!M62:'RV_DATA'!M72), 6)</f>
        <v>2.9</v>
      </c>
      <c r="G43" s="68">
        <f>ROUND(RV_DATA!N63, 2)</f>
        <v>9040.01</v>
      </c>
      <c r="H43" s="68">
        <f>ROUND(SUMIF(RV_DATA!W62:'RV_DATA'!W72, -765046760, RV_DATA!O62:'RV_DATA'!O72), 6)</f>
        <v>2.9</v>
      </c>
      <c r="AK43">
        <v>3</v>
      </c>
    </row>
    <row r="44" spans="1:37" ht="28.5">
      <c r="A44" s="65" t="s">
        <v>847</v>
      </c>
      <c r="B44" s="66" t="s">
        <v>849</v>
      </c>
      <c r="C44" s="66" t="s">
        <v>78</v>
      </c>
      <c r="D44" s="67">
        <f>ROUND(SUMIF(RV_DATA!W62:'RV_DATA'!W72, 967136855, RV_DATA!I62:'RV_DATA'!I72), 6)</f>
        <v>0.51978199999999997</v>
      </c>
      <c r="E44" s="68">
        <f>ROUND(RV_DATA!K62, 2)</f>
        <v>23.09</v>
      </c>
      <c r="F44" s="68">
        <f>ROUND(SUMIF(RV_DATA!W62:'RV_DATA'!W72, 967136855, RV_DATA!M62:'RV_DATA'!M72), 6)</f>
        <v>12.01</v>
      </c>
      <c r="G44" s="68">
        <f>ROUND(RV_DATA!N62, 2)</f>
        <v>23.09</v>
      </c>
      <c r="H44" s="68">
        <f>ROUND(SUMIF(RV_DATA!W62:'RV_DATA'!W72, 967136855, RV_DATA!O62:'RV_DATA'!O72), 6)</f>
        <v>12.01</v>
      </c>
      <c r="AK44">
        <v>3</v>
      </c>
    </row>
    <row r="45" spans="1:37" ht="15">
      <c r="A45" s="198" t="s">
        <v>1141</v>
      </c>
      <c r="B45" s="198"/>
      <c r="C45" s="198"/>
      <c r="D45" s="198"/>
      <c r="E45" s="199">
        <f>SUMIF(AK41:AK44, 3, F41:F44)</f>
        <v>110.03000000000002</v>
      </c>
      <c r="F45" s="199"/>
      <c r="G45" s="199">
        <f>SUMIF(AK41:AK44, 3, H41:H44)</f>
        <v>110.03000000000002</v>
      </c>
      <c r="H45" s="198"/>
    </row>
    <row r="46" spans="1:37" ht="16.5">
      <c r="A46" s="187" t="str">
        <f>CONCATENATE("Раздел: ",IF(Source!G315&lt;&gt;"Новый раздел", Source!G315, ""))</f>
        <v>Раздел: 6.Система ПД2.1 (оборудование)</v>
      </c>
      <c r="B46" s="188"/>
      <c r="C46" s="188"/>
      <c r="D46" s="188"/>
      <c r="E46" s="188"/>
      <c r="F46" s="188"/>
      <c r="G46" s="188"/>
      <c r="H46" s="188"/>
    </row>
    <row r="47" spans="1:37" ht="14.25">
      <c r="A47" s="196" t="s">
        <v>1140</v>
      </c>
      <c r="B47" s="197"/>
      <c r="C47" s="197"/>
      <c r="D47" s="197"/>
      <c r="E47" s="197"/>
      <c r="F47" s="197"/>
      <c r="G47" s="197"/>
      <c r="H47" s="197"/>
    </row>
    <row r="48" spans="1:37" ht="28.5">
      <c r="A48" s="65" t="s">
        <v>861</v>
      </c>
      <c r="B48" s="66" t="s">
        <v>863</v>
      </c>
      <c r="C48" s="66" t="s">
        <v>32</v>
      </c>
      <c r="D48" s="67">
        <f>ROUND(SUMIF(RV_DATA!W74:'RV_DATA'!W84, 1948519429, RV_DATA!I74:'RV_DATA'!I84), 6)</f>
        <v>4.6E-5</v>
      </c>
      <c r="E48" s="68">
        <f>ROUND(RV_DATA!K83, 2)</f>
        <v>10362</v>
      </c>
      <c r="F48" s="68">
        <f>ROUND(SUMIF(RV_DATA!W74:'RV_DATA'!W84, 1948519429, RV_DATA!M74:'RV_DATA'!M84), 6)</f>
        <v>0.48</v>
      </c>
      <c r="G48" s="68">
        <f>ROUND(RV_DATA!N83, 2)</f>
        <v>10362</v>
      </c>
      <c r="H48" s="68">
        <f>ROUND(SUMIF(RV_DATA!W74:'RV_DATA'!W84, 1948519429, RV_DATA!O74:'RV_DATA'!O84), 6)</f>
        <v>0.48</v>
      </c>
      <c r="AK48">
        <v>3</v>
      </c>
    </row>
    <row r="49" spans="1:37" ht="28.5">
      <c r="A49" s="65" t="s">
        <v>30</v>
      </c>
      <c r="B49" s="66" t="s">
        <v>31</v>
      </c>
      <c r="C49" s="66" t="s">
        <v>32</v>
      </c>
      <c r="D49" s="67">
        <f>ROUND(SUMIF(RV_DATA!W74:'RV_DATA'!W84, -1114805442, RV_DATA!I74:'RV_DATA'!I84), 6)</f>
        <v>9.4000000000000004E-3</v>
      </c>
      <c r="E49" s="68">
        <f>ROUND(RV_DATA!K76, 2)</f>
        <v>10068</v>
      </c>
      <c r="F49" s="68">
        <f>ROUND(SUMIF(RV_DATA!W74:'RV_DATA'!W84, -1114805442, RV_DATA!M74:'RV_DATA'!M84), 6)</f>
        <v>94.64</v>
      </c>
      <c r="G49" s="68">
        <f>ROUND(RV_DATA!N76, 2)</f>
        <v>10068</v>
      </c>
      <c r="H49" s="68">
        <f>ROUND(SUMIF(RV_DATA!W74:'RV_DATA'!W84, -1114805442, RV_DATA!O74:'RV_DATA'!O84), 6)</f>
        <v>94.64</v>
      </c>
      <c r="AK49">
        <v>3</v>
      </c>
    </row>
    <row r="50" spans="1:37" ht="28.5">
      <c r="A50" s="65" t="s">
        <v>844</v>
      </c>
      <c r="B50" s="66" t="s">
        <v>846</v>
      </c>
      <c r="C50" s="66" t="s">
        <v>32</v>
      </c>
      <c r="D50" s="67">
        <f>ROUND(SUMIF(RV_DATA!W74:'RV_DATA'!W84, -765046760, RV_DATA!I74:'RV_DATA'!I84), 6)</f>
        <v>3.59E-4</v>
      </c>
      <c r="E50" s="68">
        <f>ROUND(RV_DATA!K75, 2)</f>
        <v>9040.01</v>
      </c>
      <c r="F50" s="68">
        <f>ROUND(SUMIF(RV_DATA!W74:'RV_DATA'!W84, -765046760, RV_DATA!M74:'RV_DATA'!M84), 6)</f>
        <v>3.25</v>
      </c>
      <c r="G50" s="68">
        <f>ROUND(RV_DATA!N75, 2)</f>
        <v>9040.01</v>
      </c>
      <c r="H50" s="68">
        <f>ROUND(SUMIF(RV_DATA!W74:'RV_DATA'!W84, -765046760, RV_DATA!O74:'RV_DATA'!O84), 6)</f>
        <v>3.25</v>
      </c>
      <c r="AK50">
        <v>3</v>
      </c>
    </row>
    <row r="51" spans="1:37" ht="28.5">
      <c r="A51" s="65" t="s">
        <v>847</v>
      </c>
      <c r="B51" s="66" t="s">
        <v>849</v>
      </c>
      <c r="C51" s="66" t="s">
        <v>78</v>
      </c>
      <c r="D51" s="67">
        <f>ROUND(SUMIF(RV_DATA!W74:'RV_DATA'!W84, 967136855, RV_DATA!I74:'RV_DATA'!I84), 6)</f>
        <v>0.53516799999999998</v>
      </c>
      <c r="E51" s="68">
        <f>ROUND(RV_DATA!K74, 2)</f>
        <v>23.09</v>
      </c>
      <c r="F51" s="68">
        <f>ROUND(SUMIF(RV_DATA!W74:'RV_DATA'!W84, 967136855, RV_DATA!M74:'RV_DATA'!M84), 6)</f>
        <v>12.36</v>
      </c>
      <c r="G51" s="68">
        <f>ROUND(RV_DATA!N74, 2)</f>
        <v>23.09</v>
      </c>
      <c r="H51" s="68">
        <f>ROUND(SUMIF(RV_DATA!W74:'RV_DATA'!W84, 967136855, RV_DATA!O74:'RV_DATA'!O84), 6)</f>
        <v>12.36</v>
      </c>
      <c r="AK51">
        <v>3</v>
      </c>
    </row>
    <row r="52" spans="1:37" ht="15">
      <c r="A52" s="198" t="s">
        <v>1141</v>
      </c>
      <c r="B52" s="198"/>
      <c r="C52" s="198"/>
      <c r="D52" s="198"/>
      <c r="E52" s="199">
        <f>SUMIF(AK48:AK51, 3, F48:F51)</f>
        <v>110.73</v>
      </c>
      <c r="F52" s="199"/>
      <c r="G52" s="199">
        <f>SUMIF(AK48:AK51, 3, H48:H51)</f>
        <v>110.73</v>
      </c>
      <c r="H52" s="198"/>
    </row>
    <row r="53" spans="1:37" ht="16.5">
      <c r="A53" s="187" t="str">
        <f>CONCATENATE("Раздел: ",IF(Source!G372&lt;&gt;"Новый раздел", Source!G372, ""))</f>
        <v>Раздел: 7.Система ПД2.2 (оборудование)</v>
      </c>
      <c r="B53" s="188"/>
      <c r="C53" s="188"/>
      <c r="D53" s="188"/>
      <c r="E53" s="188"/>
      <c r="F53" s="188"/>
      <c r="G53" s="188"/>
      <c r="H53" s="188"/>
    </row>
    <row r="54" spans="1:37" ht="14.25">
      <c r="A54" s="196" t="s">
        <v>1140</v>
      </c>
      <c r="B54" s="197"/>
      <c r="C54" s="197"/>
      <c r="D54" s="197"/>
      <c r="E54" s="197"/>
      <c r="F54" s="197"/>
      <c r="G54" s="197"/>
      <c r="H54" s="197"/>
    </row>
    <row r="55" spans="1:37" ht="28.5">
      <c r="A55" s="65" t="s">
        <v>889</v>
      </c>
      <c r="B55" s="66" t="s">
        <v>891</v>
      </c>
      <c r="C55" s="66" t="s">
        <v>32</v>
      </c>
      <c r="D55" s="67">
        <f>ROUND(SUMIF(RV_DATA!W86:'RV_DATA'!W102, 732171730, RV_DATA!I86:'RV_DATA'!I102), 6)</f>
        <v>1.2999999999999999E-4</v>
      </c>
      <c r="E55" s="68">
        <f>ROUND(RV_DATA!K100, 2)</f>
        <v>26499</v>
      </c>
      <c r="F55" s="68">
        <f>ROUND(SUMIF(RV_DATA!W86:'RV_DATA'!W102, 732171730, RV_DATA!M86:'RV_DATA'!M102), 6)</f>
        <v>3.44</v>
      </c>
      <c r="G55" s="68">
        <f>ROUND(RV_DATA!N100, 2)</f>
        <v>26499</v>
      </c>
      <c r="H55" s="68">
        <f>ROUND(SUMIF(RV_DATA!W86:'RV_DATA'!W102, 732171730, RV_DATA!O86:'RV_DATA'!O102), 6)</f>
        <v>3.44</v>
      </c>
      <c r="AK55">
        <v>3</v>
      </c>
    </row>
    <row r="56" spans="1:37" ht="28.5">
      <c r="A56" s="65" t="s">
        <v>878</v>
      </c>
      <c r="B56" s="66" t="s">
        <v>880</v>
      </c>
      <c r="C56" s="66" t="s">
        <v>32</v>
      </c>
      <c r="D56" s="67">
        <f>ROUND(SUMIF(RV_DATA!W86:'RV_DATA'!W102, 235764697, RV_DATA!I86:'RV_DATA'!I102), 6)</f>
        <v>3.8000000000000002E-4</v>
      </c>
      <c r="E56" s="68">
        <f>ROUND(RV_DATA!K93, 2)</f>
        <v>19800</v>
      </c>
      <c r="F56" s="68">
        <f>ROUND(SUMIF(RV_DATA!W86:'RV_DATA'!W102, 235764697, RV_DATA!M86:'RV_DATA'!M102), 6)</f>
        <v>7.52</v>
      </c>
      <c r="G56" s="68">
        <f>ROUND(RV_DATA!N93, 2)</f>
        <v>19800</v>
      </c>
      <c r="H56" s="68">
        <f>ROUND(SUMIF(RV_DATA!W86:'RV_DATA'!W102, 235764697, RV_DATA!O86:'RV_DATA'!O102), 6)</f>
        <v>7.52</v>
      </c>
      <c r="AK56">
        <v>3</v>
      </c>
    </row>
    <row r="57" spans="1:37" ht="28.5">
      <c r="A57" s="65" t="s">
        <v>869</v>
      </c>
      <c r="B57" s="66" t="s">
        <v>871</v>
      </c>
      <c r="C57" s="66" t="s">
        <v>78</v>
      </c>
      <c r="D57" s="67">
        <f>ROUND(SUMIF(RV_DATA!W86:'RV_DATA'!W102, -856645175, RV_DATA!I86:'RV_DATA'!I102), 6)</f>
        <v>0.15</v>
      </c>
      <c r="E57" s="68">
        <f>ROUND(RV_DATA!K92, 2)</f>
        <v>37.29</v>
      </c>
      <c r="F57" s="68">
        <f>ROUND(SUMIF(RV_DATA!W86:'RV_DATA'!W102, -856645175, RV_DATA!M86:'RV_DATA'!M102), 6)</f>
        <v>5.59</v>
      </c>
      <c r="G57" s="68">
        <f>ROUND(RV_DATA!N92, 2)</f>
        <v>37.29</v>
      </c>
      <c r="H57" s="68">
        <f>ROUND(SUMIF(RV_DATA!W86:'RV_DATA'!W102, -856645175, RV_DATA!O86:'RV_DATA'!O102), 6)</f>
        <v>5.59</v>
      </c>
      <c r="AK57">
        <v>3</v>
      </c>
    </row>
    <row r="58" spans="1:37" ht="28.5">
      <c r="A58" s="65" t="s">
        <v>861</v>
      </c>
      <c r="B58" s="66" t="s">
        <v>863</v>
      </c>
      <c r="C58" s="66" t="s">
        <v>32</v>
      </c>
      <c r="D58" s="67">
        <f>ROUND(SUMIF(RV_DATA!W86:'RV_DATA'!W102, 1948519429, RV_DATA!I86:'RV_DATA'!I102), 6)</f>
        <v>3.4000000000000002E-4</v>
      </c>
      <c r="E58" s="68">
        <f>ROUND(RV_DATA!K91, 2)</f>
        <v>10362</v>
      </c>
      <c r="F58" s="68">
        <f>ROUND(SUMIF(RV_DATA!W86:'RV_DATA'!W102, 1948519429, RV_DATA!M86:'RV_DATA'!M102), 6)</f>
        <v>3.52</v>
      </c>
      <c r="G58" s="68">
        <f>ROUND(RV_DATA!N91, 2)</f>
        <v>10362</v>
      </c>
      <c r="H58" s="68">
        <f>ROUND(SUMIF(RV_DATA!W86:'RV_DATA'!W102, 1948519429, RV_DATA!O86:'RV_DATA'!O102), 6)</f>
        <v>3.52</v>
      </c>
      <c r="AK58">
        <v>3</v>
      </c>
    </row>
    <row r="59" spans="1:37" ht="28.5">
      <c r="A59" s="65" t="s">
        <v>30</v>
      </c>
      <c r="B59" s="66" t="s">
        <v>31</v>
      </c>
      <c r="C59" s="66" t="s">
        <v>32</v>
      </c>
      <c r="D59" s="67">
        <f>ROUND(SUMIF(RV_DATA!W86:'RV_DATA'!W102, -1114805442, RV_DATA!I86:'RV_DATA'!I102), 6)</f>
        <v>9.6000000000000002E-4</v>
      </c>
      <c r="E59" s="68">
        <f>ROUND(RV_DATA!K94, 2)</f>
        <v>10068</v>
      </c>
      <c r="F59" s="68">
        <f>ROUND(SUMIF(RV_DATA!W86:'RV_DATA'!W102, -1114805442, RV_DATA!M86:'RV_DATA'!M102), 6)</f>
        <v>9.67</v>
      </c>
      <c r="G59" s="68">
        <f>ROUND(RV_DATA!N94, 2)</f>
        <v>10068</v>
      </c>
      <c r="H59" s="68">
        <f>ROUND(SUMIF(RV_DATA!W86:'RV_DATA'!W102, -1114805442, RV_DATA!O86:'RV_DATA'!O102), 6)</f>
        <v>9.67</v>
      </c>
      <c r="AK59">
        <v>3</v>
      </c>
    </row>
    <row r="60" spans="1:37" ht="28.5">
      <c r="A60" s="65" t="s">
        <v>844</v>
      </c>
      <c r="B60" s="66" t="s">
        <v>846</v>
      </c>
      <c r="C60" s="66" t="s">
        <v>32</v>
      </c>
      <c r="D60" s="67">
        <f>ROUND(SUMIF(RV_DATA!W86:'RV_DATA'!W102, -765046760, RV_DATA!I86:'RV_DATA'!I102), 6)</f>
        <v>4.3800000000000002E-3</v>
      </c>
      <c r="E60" s="68">
        <f>ROUND(RV_DATA!K90, 2)</f>
        <v>9040.01</v>
      </c>
      <c r="F60" s="68">
        <f>ROUND(SUMIF(RV_DATA!W86:'RV_DATA'!W102, -765046760, RV_DATA!M86:'RV_DATA'!M102), 6)</f>
        <v>39.6</v>
      </c>
      <c r="G60" s="68">
        <f>ROUND(RV_DATA!N90, 2)</f>
        <v>9040.01</v>
      </c>
      <c r="H60" s="68">
        <f>ROUND(SUMIF(RV_DATA!W86:'RV_DATA'!W102, -765046760, RV_DATA!O86:'RV_DATA'!O102), 6)</f>
        <v>39.6</v>
      </c>
      <c r="AK60">
        <v>3</v>
      </c>
    </row>
    <row r="61" spans="1:37" ht="28.5">
      <c r="A61" s="65" t="s">
        <v>252</v>
      </c>
      <c r="B61" s="66" t="s">
        <v>253</v>
      </c>
      <c r="C61" s="66" t="s">
        <v>32</v>
      </c>
      <c r="D61" s="67">
        <f>ROUND(SUMIF(RV_DATA!W86:'RV_DATA'!W102, 2112258364, RV_DATA!I86:'RV_DATA'!I102), 6)</f>
        <v>1.8000000000000001E-4</v>
      </c>
      <c r="E61" s="68">
        <f>ROUND(RV_DATA!K95, 2)</f>
        <v>10208</v>
      </c>
      <c r="F61" s="68">
        <f>ROUND(SUMIF(RV_DATA!W86:'RV_DATA'!W102, 2112258364, RV_DATA!M86:'RV_DATA'!M102), 6)</f>
        <v>1.84</v>
      </c>
      <c r="G61" s="68">
        <f>ROUND(RV_DATA!N95, 2)</f>
        <v>10208</v>
      </c>
      <c r="H61" s="68">
        <f>ROUND(SUMIF(RV_DATA!W86:'RV_DATA'!W102, 2112258364, RV_DATA!O86:'RV_DATA'!O102), 6)</f>
        <v>1.84</v>
      </c>
      <c r="AK61">
        <v>3</v>
      </c>
    </row>
    <row r="62" spans="1:37" ht="28.5">
      <c r="A62" s="65" t="s">
        <v>847</v>
      </c>
      <c r="B62" s="66" t="s">
        <v>849</v>
      </c>
      <c r="C62" s="66" t="s">
        <v>78</v>
      </c>
      <c r="D62" s="67">
        <f>ROUND(SUMIF(RV_DATA!W86:'RV_DATA'!W102, 967136855, RV_DATA!I86:'RV_DATA'!I102), 6)</f>
        <v>2.88</v>
      </c>
      <c r="E62" s="68">
        <f>ROUND(RV_DATA!K89, 2)</f>
        <v>23.09</v>
      </c>
      <c r="F62" s="68">
        <f>ROUND(SUMIF(RV_DATA!W86:'RV_DATA'!W102, 967136855, RV_DATA!M86:'RV_DATA'!M102), 6)</f>
        <v>66.489999999999995</v>
      </c>
      <c r="G62" s="68">
        <f>ROUND(RV_DATA!N89, 2)</f>
        <v>23.09</v>
      </c>
      <c r="H62" s="68">
        <f>ROUND(SUMIF(RV_DATA!W86:'RV_DATA'!W102, 967136855, RV_DATA!O86:'RV_DATA'!O102), 6)</f>
        <v>66.489999999999995</v>
      </c>
      <c r="AK62">
        <v>3</v>
      </c>
    </row>
    <row r="63" spans="1:37" ht="28.5">
      <c r="A63" s="65" t="s">
        <v>256</v>
      </c>
      <c r="B63" s="66" t="s">
        <v>257</v>
      </c>
      <c r="C63" s="66" t="s">
        <v>258</v>
      </c>
      <c r="D63" s="67">
        <f>ROUND(SUMIF(RV_DATA!W86:'RV_DATA'!W102, -56835733, RV_DATA!I86:'RV_DATA'!I102), 6)</f>
        <v>8.9999999999999993E-3</v>
      </c>
      <c r="E63" s="68">
        <f>ROUND(RV_DATA!K96, 2)</f>
        <v>485.9</v>
      </c>
      <c r="F63" s="68">
        <f>ROUND(SUMIF(RV_DATA!W86:'RV_DATA'!W102, -56835733, RV_DATA!M86:'RV_DATA'!M102), 6)</f>
        <v>4.37</v>
      </c>
      <c r="G63" s="68">
        <f>ROUND(RV_DATA!N96, 2)</f>
        <v>485.9</v>
      </c>
      <c r="H63" s="68">
        <f>ROUND(SUMIF(RV_DATA!W86:'RV_DATA'!W102, -56835733, RV_DATA!O86:'RV_DATA'!O102), 6)</f>
        <v>4.37</v>
      </c>
      <c r="AK63">
        <v>3</v>
      </c>
    </row>
    <row r="64" spans="1:37" ht="28.5">
      <c r="A64" s="65" t="s">
        <v>268</v>
      </c>
      <c r="B64" s="66" t="s">
        <v>269</v>
      </c>
      <c r="C64" s="66" t="s">
        <v>270</v>
      </c>
      <c r="D64" s="67">
        <f>ROUND(SUMIF(RV_DATA!W86:'RV_DATA'!W102, -882872068, RV_DATA!I86:'RV_DATA'!I102), 6)</f>
        <v>0.2</v>
      </c>
      <c r="E64" s="68">
        <f>ROUND(RV_DATA!K101, 2)</f>
        <v>228</v>
      </c>
      <c r="F64" s="68">
        <f>ROUND(SUMIF(RV_DATA!W86:'RV_DATA'!W102, -882872068, RV_DATA!M86:'RV_DATA'!M102), 6)</f>
        <v>45.6</v>
      </c>
      <c r="G64" s="68">
        <f>ROUND(RV_DATA!N101, 2)</f>
        <v>228</v>
      </c>
      <c r="H64" s="68">
        <f>ROUND(SUMIF(RV_DATA!W86:'RV_DATA'!W102, -882872068, RV_DATA!O86:'RV_DATA'!O102), 6)</f>
        <v>45.6</v>
      </c>
      <c r="AK64">
        <v>3</v>
      </c>
    </row>
    <row r="65" spans="1:37" ht="28.5">
      <c r="A65" s="65" t="s">
        <v>872</v>
      </c>
      <c r="B65" s="66" t="s">
        <v>874</v>
      </c>
      <c r="C65" s="66" t="s">
        <v>32</v>
      </c>
      <c r="D65" s="67">
        <f>ROUND(SUMIF(RV_DATA!W86:'RV_DATA'!W102, -214561499, RV_DATA!I86:'RV_DATA'!I102), 6)</f>
        <v>2.9E-4</v>
      </c>
      <c r="E65" s="68">
        <f>ROUND(RV_DATA!K88, 2)</f>
        <v>15119</v>
      </c>
      <c r="F65" s="68">
        <f>ROUND(SUMIF(RV_DATA!W86:'RV_DATA'!W102, -214561499, RV_DATA!M86:'RV_DATA'!M102), 6)</f>
        <v>4.38</v>
      </c>
      <c r="G65" s="68">
        <f>ROUND(RV_DATA!N88, 2)</f>
        <v>15119</v>
      </c>
      <c r="H65" s="68">
        <f>ROUND(SUMIF(RV_DATA!W86:'RV_DATA'!W102, -214561499, RV_DATA!O86:'RV_DATA'!O102), 6)</f>
        <v>4.38</v>
      </c>
      <c r="AK65">
        <v>3</v>
      </c>
    </row>
    <row r="66" spans="1:37" ht="28.5">
      <c r="A66" s="65" t="s">
        <v>881</v>
      </c>
      <c r="B66" s="66" t="s">
        <v>883</v>
      </c>
      <c r="C66" s="66" t="s">
        <v>32</v>
      </c>
      <c r="D66" s="67">
        <f>ROUND(SUMIF(RV_DATA!W86:'RV_DATA'!W102, -1975579581, RV_DATA!I86:'RV_DATA'!I102), 6)</f>
        <v>1.3999999999999999E-4</v>
      </c>
      <c r="E66" s="68">
        <f>ROUND(RV_DATA!K87, 2)</f>
        <v>16950</v>
      </c>
      <c r="F66" s="68">
        <f>ROUND(SUMIF(RV_DATA!W86:'RV_DATA'!W102, -1975579581, RV_DATA!M86:'RV_DATA'!M102), 6)</f>
        <v>2.37</v>
      </c>
      <c r="G66" s="68">
        <f>ROUND(RV_DATA!N87, 2)</f>
        <v>16950</v>
      </c>
      <c r="H66" s="68">
        <f>ROUND(SUMIF(RV_DATA!W86:'RV_DATA'!W102, -1975579581, RV_DATA!O86:'RV_DATA'!O102), 6)</f>
        <v>2.37</v>
      </c>
      <c r="AK66">
        <v>3</v>
      </c>
    </row>
    <row r="67" spans="1:37" ht="28.5">
      <c r="A67" s="65" t="s">
        <v>273</v>
      </c>
      <c r="B67" s="66" t="s">
        <v>274</v>
      </c>
      <c r="C67" s="66" t="s">
        <v>275</v>
      </c>
      <c r="D67" s="67">
        <f>ROUND(SUMIF(RV_DATA!W86:'RV_DATA'!W102, -240123193, RV_DATA!I86:'RV_DATA'!I102), 6)</f>
        <v>9.3000000000000007</v>
      </c>
      <c r="E67" s="68">
        <f>ROUND(RV_DATA!K102, 2)</f>
        <v>12.03</v>
      </c>
      <c r="F67" s="68">
        <f>ROUND(SUMIF(RV_DATA!W86:'RV_DATA'!W102, -240123193, RV_DATA!M86:'RV_DATA'!M102), 6)</f>
        <v>111.88</v>
      </c>
      <c r="G67" s="68">
        <f>ROUND(RV_DATA!N102, 2)</f>
        <v>12.03</v>
      </c>
      <c r="H67" s="68">
        <f>ROUND(SUMIF(RV_DATA!W86:'RV_DATA'!W102, -240123193, RV_DATA!O86:'RV_DATA'!O102), 6)</f>
        <v>111.88</v>
      </c>
      <c r="AK67">
        <v>3</v>
      </c>
    </row>
    <row r="68" spans="1:37" ht="71.25">
      <c r="A68" s="65" t="s">
        <v>892</v>
      </c>
      <c r="B68" s="66" t="s">
        <v>894</v>
      </c>
      <c r="C68" s="66" t="s">
        <v>275</v>
      </c>
      <c r="D68" s="67">
        <f>ROUND(SUMIF(RV_DATA!W86:'RV_DATA'!W102, -1876199671, RV_DATA!I86:'RV_DATA'!I102), 6)</f>
        <v>0.39</v>
      </c>
      <c r="E68" s="68">
        <f>ROUND(RV_DATA!K97, 2)</f>
        <v>15.33</v>
      </c>
      <c r="F68" s="68">
        <f>ROUND(SUMIF(RV_DATA!W86:'RV_DATA'!W102, -1876199671, RV_DATA!M86:'RV_DATA'!M102), 6)</f>
        <v>5.98</v>
      </c>
      <c r="G68" s="68">
        <f>ROUND(RV_DATA!N97, 2)</f>
        <v>15.33</v>
      </c>
      <c r="H68" s="68">
        <f>ROUND(SUMIF(RV_DATA!W86:'RV_DATA'!W102, -1876199671, RV_DATA!O86:'RV_DATA'!O102), 6)</f>
        <v>5.98</v>
      </c>
      <c r="AK68">
        <v>3</v>
      </c>
    </row>
    <row r="69" spans="1:37" ht="28.5">
      <c r="A69" s="65" t="s">
        <v>884</v>
      </c>
      <c r="B69" s="66" t="s">
        <v>886</v>
      </c>
      <c r="C69" s="66" t="s">
        <v>40</v>
      </c>
      <c r="D69" s="67">
        <f>ROUND(SUMIF(RV_DATA!W86:'RV_DATA'!W102, 1906976272, RV_DATA!I86:'RV_DATA'!I102), 6)</f>
        <v>3</v>
      </c>
      <c r="E69" s="68">
        <f>ROUND(RV_DATA!K86, 2)</f>
        <v>18.88</v>
      </c>
      <c r="F69" s="68">
        <f>ROUND(SUMIF(RV_DATA!W86:'RV_DATA'!W102, 1906976272, RV_DATA!M86:'RV_DATA'!M102), 6)</f>
        <v>56.64</v>
      </c>
      <c r="G69" s="68">
        <f>ROUND(RV_DATA!N86, 2)</f>
        <v>18.88</v>
      </c>
      <c r="H69" s="68">
        <f>ROUND(SUMIF(RV_DATA!W86:'RV_DATA'!W102, 1906976272, RV_DATA!O86:'RV_DATA'!O102), 6)</f>
        <v>56.64</v>
      </c>
      <c r="AK69">
        <v>3</v>
      </c>
    </row>
    <row r="70" spans="1:37" ht="15">
      <c r="A70" s="198" t="s">
        <v>1141</v>
      </c>
      <c r="B70" s="198"/>
      <c r="C70" s="198"/>
      <c r="D70" s="198"/>
      <c r="E70" s="199">
        <f>SUMIF(AK55:AK69, 3, F55:F69)</f>
        <v>368.89</v>
      </c>
      <c r="F70" s="199"/>
      <c r="G70" s="199">
        <f>SUMIF(AK55:AK69, 3, H55:H69)</f>
        <v>368.89</v>
      </c>
      <c r="H70" s="198"/>
    </row>
    <row r="71" spans="1:37" ht="16.5">
      <c r="A71" s="187" t="str">
        <f>CONCATENATE("Раздел: ",IF(Source!G427&lt;&gt;"Новый раздел", Source!G427, ""))</f>
        <v>Раздел: 8.Система ПД3 (оборудование)</v>
      </c>
      <c r="B71" s="188"/>
      <c r="C71" s="188"/>
      <c r="D71" s="188"/>
      <c r="E71" s="188"/>
      <c r="F71" s="188"/>
      <c r="G71" s="188"/>
      <c r="H71" s="188"/>
    </row>
    <row r="72" spans="1:37" ht="14.25">
      <c r="A72" s="196" t="s">
        <v>1140</v>
      </c>
      <c r="B72" s="197"/>
      <c r="C72" s="197"/>
      <c r="D72" s="197"/>
      <c r="E72" s="197"/>
      <c r="F72" s="197"/>
      <c r="G72" s="197"/>
      <c r="H72" s="197"/>
    </row>
    <row r="73" spans="1:37" ht="28.5">
      <c r="A73" s="65" t="s">
        <v>861</v>
      </c>
      <c r="B73" s="66" t="s">
        <v>863</v>
      </c>
      <c r="C73" s="66" t="s">
        <v>32</v>
      </c>
      <c r="D73" s="67">
        <f>ROUND(SUMIF(RV_DATA!W104:'RV_DATA'!W114, 1948519429, RV_DATA!I104:'RV_DATA'!I114), 6)</f>
        <v>1.7799999999999999E-4</v>
      </c>
      <c r="E73" s="68">
        <f>ROUND(RV_DATA!K113, 2)</f>
        <v>10362</v>
      </c>
      <c r="F73" s="68">
        <f>ROUND(SUMIF(RV_DATA!W104:'RV_DATA'!W114, 1948519429, RV_DATA!M104:'RV_DATA'!M114), 6)</f>
        <v>1.84</v>
      </c>
      <c r="G73" s="68">
        <f>ROUND(RV_DATA!N113, 2)</f>
        <v>10362</v>
      </c>
      <c r="H73" s="68">
        <f>ROUND(SUMIF(RV_DATA!W104:'RV_DATA'!W114, 1948519429, RV_DATA!O104:'RV_DATA'!O114), 6)</f>
        <v>1.84</v>
      </c>
      <c r="AK73">
        <v>3</v>
      </c>
    </row>
    <row r="74" spans="1:37" ht="28.5">
      <c r="A74" s="65" t="s">
        <v>30</v>
      </c>
      <c r="B74" s="66" t="s">
        <v>31</v>
      </c>
      <c r="C74" s="66" t="s">
        <v>32</v>
      </c>
      <c r="D74" s="67">
        <f>ROUND(SUMIF(RV_DATA!W104:'RV_DATA'!W114, -1114805442, RV_DATA!I104:'RV_DATA'!I114), 6)</f>
        <v>9.4000000000000004E-3</v>
      </c>
      <c r="E74" s="68">
        <f>ROUND(RV_DATA!K106, 2)</f>
        <v>10068</v>
      </c>
      <c r="F74" s="68">
        <f>ROUND(SUMIF(RV_DATA!W104:'RV_DATA'!W114, -1114805442, RV_DATA!M104:'RV_DATA'!M114), 6)</f>
        <v>94.64</v>
      </c>
      <c r="G74" s="68">
        <f>ROUND(RV_DATA!N106, 2)</f>
        <v>10068</v>
      </c>
      <c r="H74" s="68">
        <f>ROUND(SUMIF(RV_DATA!W104:'RV_DATA'!W114, -1114805442, RV_DATA!O104:'RV_DATA'!O114), 6)</f>
        <v>94.64</v>
      </c>
      <c r="AK74">
        <v>3</v>
      </c>
    </row>
    <row r="75" spans="1:37" ht="28.5">
      <c r="A75" s="65" t="s">
        <v>844</v>
      </c>
      <c r="B75" s="66" t="s">
        <v>846</v>
      </c>
      <c r="C75" s="66" t="s">
        <v>32</v>
      </c>
      <c r="D75" s="67">
        <f>ROUND(SUMIF(RV_DATA!W104:'RV_DATA'!W114, -765046760, RV_DATA!I104:'RV_DATA'!I114), 6)</f>
        <v>5.4199999999999995E-4</v>
      </c>
      <c r="E75" s="68">
        <f>ROUND(RV_DATA!K105, 2)</f>
        <v>9040.01</v>
      </c>
      <c r="F75" s="68">
        <f>ROUND(SUMIF(RV_DATA!W104:'RV_DATA'!W114, -765046760, RV_DATA!M104:'RV_DATA'!M114), 6)</f>
        <v>4.91</v>
      </c>
      <c r="G75" s="68">
        <f>ROUND(RV_DATA!N105, 2)</f>
        <v>9040.01</v>
      </c>
      <c r="H75" s="68">
        <f>ROUND(SUMIF(RV_DATA!W104:'RV_DATA'!W114, -765046760, RV_DATA!O104:'RV_DATA'!O114), 6)</f>
        <v>4.91</v>
      </c>
      <c r="AK75">
        <v>3</v>
      </c>
    </row>
    <row r="76" spans="1:37" ht="28.5">
      <c r="A76" s="65" t="s">
        <v>847</v>
      </c>
      <c r="B76" s="66" t="s">
        <v>849</v>
      </c>
      <c r="C76" s="66" t="s">
        <v>78</v>
      </c>
      <c r="D76" s="67">
        <f>ROUND(SUMIF(RV_DATA!W104:'RV_DATA'!W114, 967136855, RV_DATA!I104:'RV_DATA'!I114), 6)</f>
        <v>0.56279999999999997</v>
      </c>
      <c r="E76" s="68">
        <f>ROUND(RV_DATA!K104, 2)</f>
        <v>23.09</v>
      </c>
      <c r="F76" s="68">
        <f>ROUND(SUMIF(RV_DATA!W104:'RV_DATA'!W114, 967136855, RV_DATA!M104:'RV_DATA'!M114), 6)</f>
        <v>13</v>
      </c>
      <c r="G76" s="68">
        <f>ROUND(RV_DATA!N104, 2)</f>
        <v>23.09</v>
      </c>
      <c r="H76" s="68">
        <f>ROUND(SUMIF(RV_DATA!W104:'RV_DATA'!W114, 967136855, RV_DATA!O104:'RV_DATA'!O114), 6)</f>
        <v>13</v>
      </c>
      <c r="AK76">
        <v>3</v>
      </c>
    </row>
    <row r="77" spans="1:37" ht="15">
      <c r="A77" s="198" t="s">
        <v>1141</v>
      </c>
      <c r="B77" s="198"/>
      <c r="C77" s="198"/>
      <c r="D77" s="198"/>
      <c r="E77" s="199">
        <f>SUMIF(AK73:AK76, 3, F73:F76)</f>
        <v>114.39</v>
      </c>
      <c r="F77" s="199"/>
      <c r="G77" s="199">
        <f>SUMIF(AK73:AK76, 3, H73:H76)</f>
        <v>114.39</v>
      </c>
      <c r="H77" s="198"/>
    </row>
    <row r="78" spans="1:37" ht="16.5">
      <c r="A78" s="187" t="str">
        <f>CONCATENATE("Раздел: ",IF(Source!G484&lt;&gt;"Новый раздел", Source!G484, ""))</f>
        <v>Раздел: 9.Система ПД4 (оборудование)</v>
      </c>
      <c r="B78" s="188"/>
      <c r="C78" s="188"/>
      <c r="D78" s="188"/>
      <c r="E78" s="188"/>
      <c r="F78" s="188"/>
      <c r="G78" s="188"/>
      <c r="H78" s="188"/>
    </row>
    <row r="79" spans="1:37" ht="14.25">
      <c r="A79" s="196" t="s">
        <v>1140</v>
      </c>
      <c r="B79" s="197"/>
      <c r="C79" s="197"/>
      <c r="D79" s="197"/>
      <c r="E79" s="197"/>
      <c r="F79" s="197"/>
      <c r="G79" s="197"/>
      <c r="H79" s="197"/>
    </row>
    <row r="80" spans="1:37" ht="28.5">
      <c r="A80" s="65" t="s">
        <v>861</v>
      </c>
      <c r="B80" s="66" t="s">
        <v>863</v>
      </c>
      <c r="C80" s="66" t="s">
        <v>32</v>
      </c>
      <c r="D80" s="67">
        <f>ROUND(SUMIF(RV_DATA!W116:'RV_DATA'!W128, 1948519429, RV_DATA!I116:'RV_DATA'!I128), 6)</f>
        <v>1.07E-4</v>
      </c>
      <c r="E80" s="68">
        <f>ROUND(RV_DATA!K127, 2)</f>
        <v>10362</v>
      </c>
      <c r="F80" s="68">
        <f>ROUND(SUMIF(RV_DATA!W116:'RV_DATA'!W128, 1948519429, RV_DATA!M116:'RV_DATA'!M128), 6)</f>
        <v>1.1100000000000001</v>
      </c>
      <c r="G80" s="68">
        <f>ROUND(RV_DATA!N127, 2)</f>
        <v>10362</v>
      </c>
      <c r="H80" s="68">
        <f>ROUND(SUMIF(RV_DATA!W116:'RV_DATA'!W128, 1948519429, RV_DATA!O116:'RV_DATA'!O128), 6)</f>
        <v>1.1100000000000001</v>
      </c>
      <c r="AK80">
        <v>3</v>
      </c>
    </row>
    <row r="81" spans="1:37" ht="28.5">
      <c r="A81" s="65" t="s">
        <v>30</v>
      </c>
      <c r="B81" s="66" t="s">
        <v>31</v>
      </c>
      <c r="C81" s="66" t="s">
        <v>32</v>
      </c>
      <c r="D81" s="67">
        <f>ROUND(SUMIF(RV_DATA!W116:'RV_DATA'!W128, -1114805442, RV_DATA!I116:'RV_DATA'!I128), 6)</f>
        <v>9.4000000000000004E-3</v>
      </c>
      <c r="E81" s="68">
        <f>ROUND(RV_DATA!K118, 2)</f>
        <v>10068</v>
      </c>
      <c r="F81" s="68">
        <f>ROUND(SUMIF(RV_DATA!W116:'RV_DATA'!W128, -1114805442, RV_DATA!M116:'RV_DATA'!M128), 6)</f>
        <v>94.64</v>
      </c>
      <c r="G81" s="68">
        <f>ROUND(RV_DATA!N118, 2)</f>
        <v>10068</v>
      </c>
      <c r="H81" s="68">
        <f>ROUND(SUMIF(RV_DATA!W116:'RV_DATA'!W128, -1114805442, RV_DATA!O116:'RV_DATA'!O128), 6)</f>
        <v>94.64</v>
      </c>
      <c r="AK81">
        <v>3</v>
      </c>
    </row>
    <row r="82" spans="1:37" ht="28.5">
      <c r="A82" s="65" t="s">
        <v>844</v>
      </c>
      <c r="B82" s="66" t="s">
        <v>846</v>
      </c>
      <c r="C82" s="66" t="s">
        <v>32</v>
      </c>
      <c r="D82" s="67">
        <f>ROUND(SUMIF(RV_DATA!W116:'RV_DATA'!W128, -765046760, RV_DATA!I116:'RV_DATA'!I128), 6)</f>
        <v>9.4899999999999997E-4</v>
      </c>
      <c r="E82" s="68">
        <f>ROUND(RV_DATA!K117, 2)</f>
        <v>9040.01</v>
      </c>
      <c r="F82" s="68">
        <f>ROUND(SUMIF(RV_DATA!W116:'RV_DATA'!W128, -765046760, RV_DATA!M116:'RV_DATA'!M128), 6)</f>
        <v>8.59</v>
      </c>
      <c r="G82" s="68">
        <f>ROUND(RV_DATA!N117, 2)</f>
        <v>9040.01</v>
      </c>
      <c r="H82" s="68">
        <f>ROUND(SUMIF(RV_DATA!W116:'RV_DATA'!W128, -765046760, RV_DATA!O116:'RV_DATA'!O128), 6)</f>
        <v>8.59</v>
      </c>
      <c r="AK82">
        <v>3</v>
      </c>
    </row>
    <row r="83" spans="1:37" ht="28.5">
      <c r="A83" s="65" t="s">
        <v>847</v>
      </c>
      <c r="B83" s="66" t="s">
        <v>849</v>
      </c>
      <c r="C83" s="66" t="s">
        <v>78</v>
      </c>
      <c r="D83" s="67">
        <f>ROUND(SUMIF(RV_DATA!W116:'RV_DATA'!W128, 967136855, RV_DATA!I116:'RV_DATA'!I128), 6)</f>
        <v>1.0212399999999999</v>
      </c>
      <c r="E83" s="68">
        <f>ROUND(RV_DATA!K116, 2)</f>
        <v>23.09</v>
      </c>
      <c r="F83" s="68">
        <f>ROUND(SUMIF(RV_DATA!W116:'RV_DATA'!W128, 967136855, RV_DATA!M116:'RV_DATA'!M128), 6)</f>
        <v>23.59</v>
      </c>
      <c r="G83" s="68">
        <f>ROUND(RV_DATA!N116, 2)</f>
        <v>23.09</v>
      </c>
      <c r="H83" s="68">
        <f>ROUND(SUMIF(RV_DATA!W116:'RV_DATA'!W128, 967136855, RV_DATA!O116:'RV_DATA'!O128), 6)</f>
        <v>23.59</v>
      </c>
      <c r="AK83">
        <v>3</v>
      </c>
    </row>
    <row r="84" spans="1:37" ht="15">
      <c r="A84" s="198" t="s">
        <v>1141</v>
      </c>
      <c r="B84" s="198"/>
      <c r="C84" s="198"/>
      <c r="D84" s="198"/>
      <c r="E84" s="199">
        <f>SUMIF(AK80:AK83, 3, F80:F83)</f>
        <v>127.93</v>
      </c>
      <c r="F84" s="199"/>
      <c r="G84" s="199">
        <f>SUMIF(AK80:AK83, 3, H80:H83)</f>
        <v>127.93</v>
      </c>
      <c r="H84" s="198"/>
    </row>
    <row r="85" spans="1:37" ht="16.5">
      <c r="A85" s="187" t="str">
        <f>CONCATENATE("Раздел: ",IF(Source!G545&lt;&gt;"Новый раздел", Source!G545, ""))</f>
        <v>Раздел: 10.Система ПД5 (оборудование)</v>
      </c>
      <c r="B85" s="188"/>
      <c r="C85" s="188"/>
      <c r="D85" s="188"/>
      <c r="E85" s="188"/>
      <c r="F85" s="188"/>
      <c r="G85" s="188"/>
      <c r="H85" s="188"/>
    </row>
    <row r="86" spans="1:37" ht="14.25">
      <c r="A86" s="196" t="s">
        <v>1140</v>
      </c>
      <c r="B86" s="197"/>
      <c r="C86" s="197"/>
      <c r="D86" s="197"/>
      <c r="E86" s="197"/>
      <c r="F86" s="197"/>
      <c r="G86" s="197"/>
      <c r="H86" s="197"/>
    </row>
    <row r="87" spans="1:37" ht="28.5">
      <c r="A87" s="65" t="s">
        <v>861</v>
      </c>
      <c r="B87" s="66" t="s">
        <v>863</v>
      </c>
      <c r="C87" s="66" t="s">
        <v>32</v>
      </c>
      <c r="D87" s="67">
        <f>ROUND(SUMIF(RV_DATA!W130:'RV_DATA'!W140, 1948519429, RV_DATA!I130:'RV_DATA'!I140), 6)</f>
        <v>5.3999999999999998E-5</v>
      </c>
      <c r="E87" s="68">
        <f>ROUND(RV_DATA!K139, 2)</f>
        <v>10362</v>
      </c>
      <c r="F87" s="68">
        <f>ROUND(SUMIF(RV_DATA!W130:'RV_DATA'!W140, 1948519429, RV_DATA!M130:'RV_DATA'!M140), 6)</f>
        <v>0.56000000000000005</v>
      </c>
      <c r="G87" s="68">
        <f>ROUND(RV_DATA!N139, 2)</f>
        <v>10362</v>
      </c>
      <c r="H87" s="68">
        <f>ROUND(SUMIF(RV_DATA!W130:'RV_DATA'!W140, 1948519429, RV_DATA!O130:'RV_DATA'!O140), 6)</f>
        <v>0.56000000000000005</v>
      </c>
      <c r="AK87">
        <v>3</v>
      </c>
    </row>
    <row r="88" spans="1:37" ht="28.5">
      <c r="A88" s="65" t="s">
        <v>30</v>
      </c>
      <c r="B88" s="66" t="s">
        <v>31</v>
      </c>
      <c r="C88" s="66" t="s">
        <v>32</v>
      </c>
      <c r="D88" s="67">
        <f>ROUND(SUMIF(RV_DATA!W130:'RV_DATA'!W140, -1114805442, RV_DATA!I130:'RV_DATA'!I140), 6)</f>
        <v>9.4000000000000004E-3</v>
      </c>
      <c r="E88" s="68">
        <f>ROUND(RV_DATA!K132, 2)</f>
        <v>10068</v>
      </c>
      <c r="F88" s="68">
        <f>ROUND(SUMIF(RV_DATA!W130:'RV_DATA'!W140, -1114805442, RV_DATA!M130:'RV_DATA'!M140), 6)</f>
        <v>94.64</v>
      </c>
      <c r="G88" s="68">
        <f>ROUND(RV_DATA!N132, 2)</f>
        <v>10068</v>
      </c>
      <c r="H88" s="68">
        <f>ROUND(SUMIF(RV_DATA!W130:'RV_DATA'!W140, -1114805442, RV_DATA!O130:'RV_DATA'!O140), 6)</f>
        <v>94.64</v>
      </c>
      <c r="AK88">
        <v>3</v>
      </c>
    </row>
    <row r="89" spans="1:37" ht="28.5">
      <c r="A89" s="65" t="s">
        <v>844</v>
      </c>
      <c r="B89" s="66" t="s">
        <v>846</v>
      </c>
      <c r="C89" s="66" t="s">
        <v>32</v>
      </c>
      <c r="D89" s="67">
        <f>ROUND(SUMIF(RV_DATA!W130:'RV_DATA'!W140, -765046760, RV_DATA!I130:'RV_DATA'!I140), 6)</f>
        <v>4.0299999999999998E-4</v>
      </c>
      <c r="E89" s="68">
        <f>ROUND(RV_DATA!K131, 2)</f>
        <v>9040.01</v>
      </c>
      <c r="F89" s="68">
        <f>ROUND(SUMIF(RV_DATA!W130:'RV_DATA'!W140, -765046760, RV_DATA!M130:'RV_DATA'!M140), 6)</f>
        <v>3.64</v>
      </c>
      <c r="G89" s="68">
        <f>ROUND(RV_DATA!N131, 2)</f>
        <v>9040.01</v>
      </c>
      <c r="H89" s="68">
        <f>ROUND(SUMIF(RV_DATA!W130:'RV_DATA'!W140, -765046760, RV_DATA!O130:'RV_DATA'!O140), 6)</f>
        <v>3.64</v>
      </c>
      <c r="AK89">
        <v>3</v>
      </c>
    </row>
    <row r="90" spans="1:37" ht="28.5">
      <c r="A90" s="65" t="s">
        <v>847</v>
      </c>
      <c r="B90" s="66" t="s">
        <v>849</v>
      </c>
      <c r="C90" s="66" t="s">
        <v>78</v>
      </c>
      <c r="D90" s="67">
        <f>ROUND(SUMIF(RV_DATA!W130:'RV_DATA'!W140, 967136855, RV_DATA!I130:'RV_DATA'!I140), 6)</f>
        <v>0.55023999999999995</v>
      </c>
      <c r="E90" s="68">
        <f>ROUND(RV_DATA!K130, 2)</f>
        <v>23.09</v>
      </c>
      <c r="F90" s="68">
        <f>ROUND(SUMIF(RV_DATA!W130:'RV_DATA'!W140, 967136855, RV_DATA!M130:'RV_DATA'!M140), 6)</f>
        <v>12.71</v>
      </c>
      <c r="G90" s="68">
        <f>ROUND(RV_DATA!N130, 2)</f>
        <v>23.09</v>
      </c>
      <c r="H90" s="68">
        <f>ROUND(SUMIF(RV_DATA!W130:'RV_DATA'!W140, 967136855, RV_DATA!O130:'RV_DATA'!O140), 6)</f>
        <v>12.71</v>
      </c>
      <c r="AK90">
        <v>3</v>
      </c>
    </row>
    <row r="91" spans="1:37" ht="15">
      <c r="A91" s="198" t="s">
        <v>1141</v>
      </c>
      <c r="B91" s="198"/>
      <c r="C91" s="198"/>
      <c r="D91" s="198"/>
      <c r="E91" s="199">
        <f>SUMIF(AK87:AK90, 3, F87:F90)</f>
        <v>111.55000000000001</v>
      </c>
      <c r="F91" s="199"/>
      <c r="G91" s="199">
        <f>SUMIF(AK87:AK90, 3, H87:H90)</f>
        <v>111.55000000000001</v>
      </c>
      <c r="H91" s="198"/>
    </row>
    <row r="92" spans="1:37" ht="16.5">
      <c r="A92" s="187" t="str">
        <f>CONCATENATE("Раздел: ",IF(Source!G602&lt;&gt;"Новый раздел", Source!G602, ""))</f>
        <v>Раздел: 11.Система ПД6 (оборудование)</v>
      </c>
      <c r="B92" s="188"/>
      <c r="C92" s="188"/>
      <c r="D92" s="188"/>
      <c r="E92" s="188"/>
      <c r="F92" s="188"/>
      <c r="G92" s="188"/>
      <c r="H92" s="188"/>
    </row>
    <row r="93" spans="1:37" ht="14.25">
      <c r="A93" s="196" t="s">
        <v>1140</v>
      </c>
      <c r="B93" s="197"/>
      <c r="C93" s="197"/>
      <c r="D93" s="197"/>
      <c r="E93" s="197"/>
      <c r="F93" s="197"/>
      <c r="G93" s="197"/>
      <c r="H93" s="197"/>
    </row>
    <row r="94" spans="1:37" ht="28.5">
      <c r="A94" s="65" t="s">
        <v>861</v>
      </c>
      <c r="B94" s="66" t="s">
        <v>863</v>
      </c>
      <c r="C94" s="66" t="s">
        <v>32</v>
      </c>
      <c r="D94" s="67">
        <f>ROUND(SUMIF(RV_DATA!W142:'RV_DATA'!W152, 1948519429, RV_DATA!I142:'RV_DATA'!I152), 6)</f>
        <v>1.7799999999999999E-4</v>
      </c>
      <c r="E94" s="68">
        <f>ROUND(RV_DATA!K151, 2)</f>
        <v>10362</v>
      </c>
      <c r="F94" s="68">
        <f>ROUND(SUMIF(RV_DATA!W142:'RV_DATA'!W152, 1948519429, RV_DATA!M142:'RV_DATA'!M152), 6)</f>
        <v>1.84</v>
      </c>
      <c r="G94" s="68">
        <f>ROUND(RV_DATA!N151, 2)</f>
        <v>10362</v>
      </c>
      <c r="H94" s="68">
        <f>ROUND(SUMIF(RV_DATA!W142:'RV_DATA'!W152, 1948519429, RV_DATA!O142:'RV_DATA'!O152), 6)</f>
        <v>1.84</v>
      </c>
      <c r="AK94">
        <v>3</v>
      </c>
    </row>
    <row r="95" spans="1:37" ht="28.5">
      <c r="A95" s="65" t="s">
        <v>30</v>
      </c>
      <c r="B95" s="66" t="s">
        <v>31</v>
      </c>
      <c r="C95" s="66" t="s">
        <v>32</v>
      </c>
      <c r="D95" s="67">
        <f>ROUND(SUMIF(RV_DATA!W142:'RV_DATA'!W152, -1114805442, RV_DATA!I142:'RV_DATA'!I152), 6)</f>
        <v>9.4000000000000004E-3</v>
      </c>
      <c r="E95" s="68">
        <f>ROUND(RV_DATA!K144, 2)</f>
        <v>10068</v>
      </c>
      <c r="F95" s="68">
        <f>ROUND(SUMIF(RV_DATA!W142:'RV_DATA'!W152, -1114805442, RV_DATA!M142:'RV_DATA'!M152), 6)</f>
        <v>94.64</v>
      </c>
      <c r="G95" s="68">
        <f>ROUND(RV_DATA!N144, 2)</f>
        <v>10068</v>
      </c>
      <c r="H95" s="68">
        <f>ROUND(SUMIF(RV_DATA!W142:'RV_DATA'!W152, -1114805442, RV_DATA!O142:'RV_DATA'!O152), 6)</f>
        <v>94.64</v>
      </c>
      <c r="AK95">
        <v>3</v>
      </c>
    </row>
    <row r="96" spans="1:37" ht="28.5">
      <c r="A96" s="65" t="s">
        <v>844</v>
      </c>
      <c r="B96" s="66" t="s">
        <v>846</v>
      </c>
      <c r="C96" s="66" t="s">
        <v>32</v>
      </c>
      <c r="D96" s="67">
        <f>ROUND(SUMIF(RV_DATA!W142:'RV_DATA'!W152, -765046760, RV_DATA!I142:'RV_DATA'!I152), 6)</f>
        <v>5.4199999999999995E-4</v>
      </c>
      <c r="E96" s="68">
        <f>ROUND(RV_DATA!K143, 2)</f>
        <v>9040.01</v>
      </c>
      <c r="F96" s="68">
        <f>ROUND(SUMIF(RV_DATA!W142:'RV_DATA'!W152, -765046760, RV_DATA!M142:'RV_DATA'!M152), 6)</f>
        <v>4.91</v>
      </c>
      <c r="G96" s="68">
        <f>ROUND(RV_DATA!N143, 2)</f>
        <v>9040.01</v>
      </c>
      <c r="H96" s="68">
        <f>ROUND(SUMIF(RV_DATA!W142:'RV_DATA'!W152, -765046760, RV_DATA!O142:'RV_DATA'!O152), 6)</f>
        <v>4.91</v>
      </c>
      <c r="AK96">
        <v>3</v>
      </c>
    </row>
    <row r="97" spans="1:37" ht="28.5">
      <c r="A97" s="65" t="s">
        <v>847</v>
      </c>
      <c r="B97" s="66" t="s">
        <v>849</v>
      </c>
      <c r="C97" s="66" t="s">
        <v>78</v>
      </c>
      <c r="D97" s="67">
        <f>ROUND(SUMIF(RV_DATA!W142:'RV_DATA'!W152, 967136855, RV_DATA!I142:'RV_DATA'!I152), 6)</f>
        <v>0.56279999999999997</v>
      </c>
      <c r="E97" s="68">
        <f>ROUND(RV_DATA!K142, 2)</f>
        <v>23.09</v>
      </c>
      <c r="F97" s="68">
        <f>ROUND(SUMIF(RV_DATA!W142:'RV_DATA'!W152, 967136855, RV_DATA!M142:'RV_DATA'!M152), 6)</f>
        <v>13</v>
      </c>
      <c r="G97" s="68">
        <f>ROUND(RV_DATA!N142, 2)</f>
        <v>23.09</v>
      </c>
      <c r="H97" s="68">
        <f>ROUND(SUMIF(RV_DATA!W142:'RV_DATA'!W152, 967136855, RV_DATA!O142:'RV_DATA'!O152), 6)</f>
        <v>13</v>
      </c>
      <c r="AK97">
        <v>3</v>
      </c>
    </row>
    <row r="98" spans="1:37" ht="15">
      <c r="A98" s="198" t="s">
        <v>1141</v>
      </c>
      <c r="B98" s="198"/>
      <c r="C98" s="198"/>
      <c r="D98" s="198"/>
      <c r="E98" s="199">
        <f>SUMIF(AK94:AK97, 3, F94:F97)</f>
        <v>114.39</v>
      </c>
      <c r="F98" s="199"/>
      <c r="G98" s="199">
        <f>SUMIF(AK94:AK97, 3, H94:H97)</f>
        <v>114.39</v>
      </c>
      <c r="H98" s="198"/>
    </row>
    <row r="99" spans="1:37" ht="16.5">
      <c r="A99" s="187" t="str">
        <f>CONCATENATE("Раздел: ",IF(Source!G659&lt;&gt;"Новый раздел", Source!G659, ""))</f>
        <v>Раздел: 12.Система ПД7 (оборудование)</v>
      </c>
      <c r="B99" s="188"/>
      <c r="C99" s="188"/>
      <c r="D99" s="188"/>
      <c r="E99" s="188"/>
      <c r="F99" s="188"/>
      <c r="G99" s="188"/>
      <c r="H99" s="188"/>
    </row>
    <row r="100" spans="1:37" ht="14.25">
      <c r="A100" s="196" t="s">
        <v>1140</v>
      </c>
      <c r="B100" s="197"/>
      <c r="C100" s="197"/>
      <c r="D100" s="197"/>
      <c r="E100" s="197"/>
      <c r="F100" s="197"/>
      <c r="G100" s="197"/>
      <c r="H100" s="197"/>
    </row>
    <row r="101" spans="1:37" ht="28.5">
      <c r="A101" s="65" t="s">
        <v>861</v>
      </c>
      <c r="B101" s="66" t="s">
        <v>863</v>
      </c>
      <c r="C101" s="66" t="s">
        <v>32</v>
      </c>
      <c r="D101" s="67">
        <f>ROUND(SUMIF(RV_DATA!W154:'RV_DATA'!W164, 1948519429, RV_DATA!I154:'RV_DATA'!I164), 6)</f>
        <v>1.63E-4</v>
      </c>
      <c r="E101" s="68">
        <f>ROUND(RV_DATA!K163, 2)</f>
        <v>10362</v>
      </c>
      <c r="F101" s="68">
        <f>ROUND(SUMIF(RV_DATA!W154:'RV_DATA'!W164, 1948519429, RV_DATA!M154:'RV_DATA'!M164), 6)</f>
        <v>1.69</v>
      </c>
      <c r="G101" s="68">
        <f>ROUND(RV_DATA!N163, 2)</f>
        <v>10362</v>
      </c>
      <c r="H101" s="68">
        <f>ROUND(SUMIF(RV_DATA!W154:'RV_DATA'!W164, 1948519429, RV_DATA!O154:'RV_DATA'!O164), 6)</f>
        <v>1.69</v>
      </c>
      <c r="AK101">
        <v>3</v>
      </c>
    </row>
    <row r="102" spans="1:37" ht="28.5">
      <c r="A102" s="65" t="s">
        <v>30</v>
      </c>
      <c r="B102" s="66" t="s">
        <v>31</v>
      </c>
      <c r="C102" s="66" t="s">
        <v>32</v>
      </c>
      <c r="D102" s="67">
        <f>ROUND(SUMIF(RV_DATA!W154:'RV_DATA'!W164, -1114805442, RV_DATA!I154:'RV_DATA'!I164), 6)</f>
        <v>9.4000000000000004E-3</v>
      </c>
      <c r="E102" s="68">
        <f>ROUND(RV_DATA!K156, 2)</f>
        <v>10068</v>
      </c>
      <c r="F102" s="68">
        <f>ROUND(SUMIF(RV_DATA!W154:'RV_DATA'!W164, -1114805442, RV_DATA!M154:'RV_DATA'!M164), 6)</f>
        <v>94.64</v>
      </c>
      <c r="G102" s="68">
        <f>ROUND(RV_DATA!N156, 2)</f>
        <v>10068</v>
      </c>
      <c r="H102" s="68">
        <f>ROUND(SUMIF(RV_DATA!W154:'RV_DATA'!W164, -1114805442, RV_DATA!O154:'RV_DATA'!O164), 6)</f>
        <v>94.64</v>
      </c>
      <c r="AK102">
        <v>3</v>
      </c>
    </row>
    <row r="103" spans="1:37" ht="28.5">
      <c r="A103" s="65" t="s">
        <v>844</v>
      </c>
      <c r="B103" s="66" t="s">
        <v>846</v>
      </c>
      <c r="C103" s="66" t="s">
        <v>32</v>
      </c>
      <c r="D103" s="67">
        <f>ROUND(SUMIF(RV_DATA!W154:'RV_DATA'!W164, -765046760, RV_DATA!I154:'RV_DATA'!I164), 6)</f>
        <v>6.5499999999999998E-4</v>
      </c>
      <c r="E103" s="68">
        <f>ROUND(RV_DATA!K155, 2)</f>
        <v>9040.01</v>
      </c>
      <c r="F103" s="68">
        <f>ROUND(SUMIF(RV_DATA!W154:'RV_DATA'!W164, -765046760, RV_DATA!M154:'RV_DATA'!M164), 6)</f>
        <v>5.93</v>
      </c>
      <c r="G103" s="68">
        <f>ROUND(RV_DATA!N155, 2)</f>
        <v>9040.01</v>
      </c>
      <c r="H103" s="68">
        <f>ROUND(SUMIF(RV_DATA!W154:'RV_DATA'!W164, -765046760, RV_DATA!O154:'RV_DATA'!O164), 6)</f>
        <v>5.93</v>
      </c>
      <c r="AK103">
        <v>3</v>
      </c>
    </row>
    <row r="104" spans="1:37" ht="28.5">
      <c r="A104" s="65" t="s">
        <v>847</v>
      </c>
      <c r="B104" s="66" t="s">
        <v>849</v>
      </c>
      <c r="C104" s="66" t="s">
        <v>78</v>
      </c>
      <c r="D104" s="67">
        <f>ROUND(SUMIF(RV_DATA!W154:'RV_DATA'!W164, 967136855, RV_DATA!I154:'RV_DATA'!I164), 6)</f>
        <v>0.61304000000000003</v>
      </c>
      <c r="E104" s="68">
        <f>ROUND(RV_DATA!K154, 2)</f>
        <v>23.09</v>
      </c>
      <c r="F104" s="68">
        <f>ROUND(SUMIF(RV_DATA!W154:'RV_DATA'!W164, 967136855, RV_DATA!M154:'RV_DATA'!M164), 6)</f>
        <v>14.16</v>
      </c>
      <c r="G104" s="68">
        <f>ROUND(RV_DATA!N154, 2)</f>
        <v>23.09</v>
      </c>
      <c r="H104" s="68">
        <f>ROUND(SUMIF(RV_DATA!W154:'RV_DATA'!W164, 967136855, RV_DATA!O154:'RV_DATA'!O164), 6)</f>
        <v>14.16</v>
      </c>
      <c r="AK104">
        <v>3</v>
      </c>
    </row>
    <row r="105" spans="1:37" ht="15">
      <c r="A105" s="198" t="s">
        <v>1141</v>
      </c>
      <c r="B105" s="198"/>
      <c r="C105" s="198"/>
      <c r="D105" s="198"/>
      <c r="E105" s="199">
        <f>SUMIF(AK101:AK104, 3, F101:F104)</f>
        <v>116.41999999999999</v>
      </c>
      <c r="F105" s="199"/>
      <c r="G105" s="199">
        <f>SUMIF(AK101:AK104, 3, H101:H104)</f>
        <v>116.41999999999999</v>
      </c>
      <c r="H105" s="198"/>
    </row>
    <row r="106" spans="1:37" ht="16.5">
      <c r="A106" s="187" t="str">
        <f>CONCATENATE("Раздел: ",IF(Source!G716&lt;&gt;"Новый раздел", Source!G716, ""))</f>
        <v>Раздел: 13.Система ПД7.2 (оборудование)</v>
      </c>
      <c r="B106" s="188"/>
      <c r="C106" s="188"/>
      <c r="D106" s="188"/>
      <c r="E106" s="188"/>
      <c r="F106" s="188"/>
      <c r="G106" s="188"/>
      <c r="H106" s="188"/>
    </row>
    <row r="107" spans="1:37" ht="14.25">
      <c r="A107" s="196" t="s">
        <v>1140</v>
      </c>
      <c r="B107" s="197"/>
      <c r="C107" s="197"/>
      <c r="D107" s="197"/>
      <c r="E107" s="197"/>
      <c r="F107" s="197"/>
      <c r="G107" s="197"/>
      <c r="H107" s="197"/>
    </row>
    <row r="108" spans="1:37" ht="28.5">
      <c r="A108" s="65" t="s">
        <v>889</v>
      </c>
      <c r="B108" s="66" t="s">
        <v>891</v>
      </c>
      <c r="C108" s="66" t="s">
        <v>32</v>
      </c>
      <c r="D108" s="67">
        <f>ROUND(SUMIF(RV_DATA!W166:'RV_DATA'!W182, 732171730, RV_DATA!I166:'RV_DATA'!I182), 6)</f>
        <v>1.2999999999999999E-4</v>
      </c>
      <c r="E108" s="68">
        <f>ROUND(RV_DATA!K180, 2)</f>
        <v>26499</v>
      </c>
      <c r="F108" s="68">
        <f>ROUND(SUMIF(RV_DATA!W166:'RV_DATA'!W182, 732171730, RV_DATA!M166:'RV_DATA'!M182), 6)</f>
        <v>3.44</v>
      </c>
      <c r="G108" s="68">
        <f>ROUND(RV_DATA!N180, 2)</f>
        <v>26499</v>
      </c>
      <c r="H108" s="68">
        <f>ROUND(SUMIF(RV_DATA!W166:'RV_DATA'!W182, 732171730, RV_DATA!O166:'RV_DATA'!O182), 6)</f>
        <v>3.44</v>
      </c>
      <c r="AK108">
        <v>3</v>
      </c>
    </row>
    <row r="109" spans="1:37" ht="28.5">
      <c r="A109" s="65" t="s">
        <v>878</v>
      </c>
      <c r="B109" s="66" t="s">
        <v>880</v>
      </c>
      <c r="C109" s="66" t="s">
        <v>32</v>
      </c>
      <c r="D109" s="67">
        <f>ROUND(SUMIF(RV_DATA!W166:'RV_DATA'!W182, 235764697, RV_DATA!I166:'RV_DATA'!I182), 6)</f>
        <v>3.8000000000000002E-4</v>
      </c>
      <c r="E109" s="68">
        <f>ROUND(RV_DATA!K173, 2)</f>
        <v>19800</v>
      </c>
      <c r="F109" s="68">
        <f>ROUND(SUMIF(RV_DATA!W166:'RV_DATA'!W182, 235764697, RV_DATA!M166:'RV_DATA'!M182), 6)</f>
        <v>7.52</v>
      </c>
      <c r="G109" s="68">
        <f>ROUND(RV_DATA!N173, 2)</f>
        <v>19800</v>
      </c>
      <c r="H109" s="68">
        <f>ROUND(SUMIF(RV_DATA!W166:'RV_DATA'!W182, 235764697, RV_DATA!O166:'RV_DATA'!O182), 6)</f>
        <v>7.52</v>
      </c>
      <c r="AK109">
        <v>3</v>
      </c>
    </row>
    <row r="110" spans="1:37" ht="28.5">
      <c r="A110" s="65" t="s">
        <v>869</v>
      </c>
      <c r="B110" s="66" t="s">
        <v>871</v>
      </c>
      <c r="C110" s="66" t="s">
        <v>78</v>
      </c>
      <c r="D110" s="67">
        <f>ROUND(SUMIF(RV_DATA!W166:'RV_DATA'!W182, -856645175, RV_DATA!I166:'RV_DATA'!I182), 6)</f>
        <v>0.15</v>
      </c>
      <c r="E110" s="68">
        <f>ROUND(RV_DATA!K172, 2)</f>
        <v>37.29</v>
      </c>
      <c r="F110" s="68">
        <f>ROUND(SUMIF(RV_DATA!W166:'RV_DATA'!W182, -856645175, RV_DATA!M166:'RV_DATA'!M182), 6)</f>
        <v>5.59</v>
      </c>
      <c r="G110" s="68">
        <f>ROUND(RV_DATA!N172, 2)</f>
        <v>37.29</v>
      </c>
      <c r="H110" s="68">
        <f>ROUND(SUMIF(RV_DATA!W166:'RV_DATA'!W182, -856645175, RV_DATA!O166:'RV_DATA'!O182), 6)</f>
        <v>5.59</v>
      </c>
      <c r="AK110">
        <v>3</v>
      </c>
    </row>
    <row r="111" spans="1:37" ht="28.5">
      <c r="A111" s="65" t="s">
        <v>861</v>
      </c>
      <c r="B111" s="66" t="s">
        <v>863</v>
      </c>
      <c r="C111" s="66" t="s">
        <v>32</v>
      </c>
      <c r="D111" s="67">
        <f>ROUND(SUMIF(RV_DATA!W166:'RV_DATA'!W182, 1948519429, RV_DATA!I166:'RV_DATA'!I182), 6)</f>
        <v>3.4000000000000002E-4</v>
      </c>
      <c r="E111" s="68">
        <f>ROUND(RV_DATA!K171, 2)</f>
        <v>10362</v>
      </c>
      <c r="F111" s="68">
        <f>ROUND(SUMIF(RV_DATA!W166:'RV_DATA'!W182, 1948519429, RV_DATA!M166:'RV_DATA'!M182), 6)</f>
        <v>3.52</v>
      </c>
      <c r="G111" s="68">
        <f>ROUND(RV_DATA!N171, 2)</f>
        <v>10362</v>
      </c>
      <c r="H111" s="68">
        <f>ROUND(SUMIF(RV_DATA!W166:'RV_DATA'!W182, 1948519429, RV_DATA!O166:'RV_DATA'!O182), 6)</f>
        <v>3.52</v>
      </c>
      <c r="AK111">
        <v>3</v>
      </c>
    </row>
    <row r="112" spans="1:37" ht="28.5">
      <c r="A112" s="65" t="s">
        <v>30</v>
      </c>
      <c r="B112" s="66" t="s">
        <v>31</v>
      </c>
      <c r="C112" s="66" t="s">
        <v>32</v>
      </c>
      <c r="D112" s="67">
        <f>ROUND(SUMIF(RV_DATA!W166:'RV_DATA'!W182, -1114805442, RV_DATA!I166:'RV_DATA'!I182), 6)</f>
        <v>9.6000000000000002E-4</v>
      </c>
      <c r="E112" s="68">
        <f>ROUND(RV_DATA!K174, 2)</f>
        <v>10068</v>
      </c>
      <c r="F112" s="68">
        <f>ROUND(SUMIF(RV_DATA!W166:'RV_DATA'!W182, -1114805442, RV_DATA!M166:'RV_DATA'!M182), 6)</f>
        <v>9.67</v>
      </c>
      <c r="G112" s="68">
        <f>ROUND(RV_DATA!N174, 2)</f>
        <v>10068</v>
      </c>
      <c r="H112" s="68">
        <f>ROUND(SUMIF(RV_DATA!W166:'RV_DATA'!W182, -1114805442, RV_DATA!O166:'RV_DATA'!O182), 6)</f>
        <v>9.67</v>
      </c>
      <c r="AK112">
        <v>3</v>
      </c>
    </row>
    <row r="113" spans="1:37" ht="28.5">
      <c r="A113" s="65" t="s">
        <v>844</v>
      </c>
      <c r="B113" s="66" t="s">
        <v>846</v>
      </c>
      <c r="C113" s="66" t="s">
        <v>32</v>
      </c>
      <c r="D113" s="67">
        <f>ROUND(SUMIF(RV_DATA!W166:'RV_DATA'!W182, -765046760, RV_DATA!I166:'RV_DATA'!I182), 6)</f>
        <v>4.3800000000000002E-3</v>
      </c>
      <c r="E113" s="68">
        <f>ROUND(RV_DATA!K170, 2)</f>
        <v>9040.01</v>
      </c>
      <c r="F113" s="68">
        <f>ROUND(SUMIF(RV_DATA!W166:'RV_DATA'!W182, -765046760, RV_DATA!M166:'RV_DATA'!M182), 6)</f>
        <v>39.6</v>
      </c>
      <c r="G113" s="68">
        <f>ROUND(RV_DATA!N170, 2)</f>
        <v>9040.01</v>
      </c>
      <c r="H113" s="68">
        <f>ROUND(SUMIF(RV_DATA!W166:'RV_DATA'!W182, -765046760, RV_DATA!O166:'RV_DATA'!O182), 6)</f>
        <v>39.6</v>
      </c>
      <c r="AK113">
        <v>3</v>
      </c>
    </row>
    <row r="114" spans="1:37" ht="28.5">
      <c r="A114" s="65" t="s">
        <v>252</v>
      </c>
      <c r="B114" s="66" t="s">
        <v>253</v>
      </c>
      <c r="C114" s="66" t="s">
        <v>32</v>
      </c>
      <c r="D114" s="67">
        <f>ROUND(SUMIF(RV_DATA!W166:'RV_DATA'!W182, 2112258364, RV_DATA!I166:'RV_DATA'!I182), 6)</f>
        <v>1.8000000000000001E-4</v>
      </c>
      <c r="E114" s="68">
        <f>ROUND(RV_DATA!K175, 2)</f>
        <v>10208</v>
      </c>
      <c r="F114" s="68">
        <f>ROUND(SUMIF(RV_DATA!W166:'RV_DATA'!W182, 2112258364, RV_DATA!M166:'RV_DATA'!M182), 6)</f>
        <v>1.84</v>
      </c>
      <c r="G114" s="68">
        <f>ROUND(RV_DATA!N175, 2)</f>
        <v>10208</v>
      </c>
      <c r="H114" s="68">
        <f>ROUND(SUMIF(RV_DATA!W166:'RV_DATA'!W182, 2112258364, RV_DATA!O166:'RV_DATA'!O182), 6)</f>
        <v>1.84</v>
      </c>
      <c r="AK114">
        <v>3</v>
      </c>
    </row>
    <row r="115" spans="1:37" ht="28.5">
      <c r="A115" s="65" t="s">
        <v>847</v>
      </c>
      <c r="B115" s="66" t="s">
        <v>849</v>
      </c>
      <c r="C115" s="66" t="s">
        <v>78</v>
      </c>
      <c r="D115" s="67">
        <f>ROUND(SUMIF(RV_DATA!W166:'RV_DATA'!W182, 967136855, RV_DATA!I166:'RV_DATA'!I182), 6)</f>
        <v>2.88</v>
      </c>
      <c r="E115" s="68">
        <f>ROUND(RV_DATA!K169, 2)</f>
        <v>23.09</v>
      </c>
      <c r="F115" s="68">
        <f>ROUND(SUMIF(RV_DATA!W166:'RV_DATA'!W182, 967136855, RV_DATA!M166:'RV_DATA'!M182), 6)</f>
        <v>66.489999999999995</v>
      </c>
      <c r="G115" s="68">
        <f>ROUND(RV_DATA!N169, 2)</f>
        <v>23.09</v>
      </c>
      <c r="H115" s="68">
        <f>ROUND(SUMIF(RV_DATA!W166:'RV_DATA'!W182, 967136855, RV_DATA!O166:'RV_DATA'!O182), 6)</f>
        <v>66.489999999999995</v>
      </c>
      <c r="AK115">
        <v>3</v>
      </c>
    </row>
    <row r="116" spans="1:37" ht="28.5">
      <c r="A116" s="65" t="s">
        <v>256</v>
      </c>
      <c r="B116" s="66" t="s">
        <v>257</v>
      </c>
      <c r="C116" s="66" t="s">
        <v>258</v>
      </c>
      <c r="D116" s="67">
        <f>ROUND(SUMIF(RV_DATA!W166:'RV_DATA'!W182, -56835733, RV_DATA!I166:'RV_DATA'!I182), 6)</f>
        <v>8.9999999999999993E-3</v>
      </c>
      <c r="E116" s="68">
        <f>ROUND(RV_DATA!K176, 2)</f>
        <v>485.9</v>
      </c>
      <c r="F116" s="68">
        <f>ROUND(SUMIF(RV_DATA!W166:'RV_DATA'!W182, -56835733, RV_DATA!M166:'RV_DATA'!M182), 6)</f>
        <v>4.37</v>
      </c>
      <c r="G116" s="68">
        <f>ROUND(RV_DATA!N176, 2)</f>
        <v>485.9</v>
      </c>
      <c r="H116" s="68">
        <f>ROUND(SUMIF(RV_DATA!W166:'RV_DATA'!W182, -56835733, RV_DATA!O166:'RV_DATA'!O182), 6)</f>
        <v>4.37</v>
      </c>
      <c r="AK116">
        <v>3</v>
      </c>
    </row>
    <row r="117" spans="1:37" ht="28.5">
      <c r="A117" s="65" t="s">
        <v>268</v>
      </c>
      <c r="B117" s="66" t="s">
        <v>269</v>
      </c>
      <c r="C117" s="66" t="s">
        <v>270</v>
      </c>
      <c r="D117" s="67">
        <f>ROUND(SUMIF(RV_DATA!W166:'RV_DATA'!W182, -882872068, RV_DATA!I166:'RV_DATA'!I182), 6)</f>
        <v>0.2</v>
      </c>
      <c r="E117" s="68">
        <f>ROUND(RV_DATA!K181, 2)</f>
        <v>228</v>
      </c>
      <c r="F117" s="68">
        <f>ROUND(SUMIF(RV_DATA!W166:'RV_DATA'!W182, -882872068, RV_DATA!M166:'RV_DATA'!M182), 6)</f>
        <v>45.6</v>
      </c>
      <c r="G117" s="68">
        <f>ROUND(RV_DATA!N181, 2)</f>
        <v>228</v>
      </c>
      <c r="H117" s="68">
        <f>ROUND(SUMIF(RV_DATA!W166:'RV_DATA'!W182, -882872068, RV_DATA!O166:'RV_DATA'!O182), 6)</f>
        <v>45.6</v>
      </c>
      <c r="AK117">
        <v>3</v>
      </c>
    </row>
    <row r="118" spans="1:37" ht="28.5">
      <c r="A118" s="65" t="s">
        <v>872</v>
      </c>
      <c r="B118" s="66" t="s">
        <v>874</v>
      </c>
      <c r="C118" s="66" t="s">
        <v>32</v>
      </c>
      <c r="D118" s="67">
        <f>ROUND(SUMIF(RV_DATA!W166:'RV_DATA'!W182, -214561499, RV_DATA!I166:'RV_DATA'!I182), 6)</f>
        <v>2.9E-4</v>
      </c>
      <c r="E118" s="68">
        <f>ROUND(RV_DATA!K168, 2)</f>
        <v>15119</v>
      </c>
      <c r="F118" s="68">
        <f>ROUND(SUMIF(RV_DATA!W166:'RV_DATA'!W182, -214561499, RV_DATA!M166:'RV_DATA'!M182), 6)</f>
        <v>4.38</v>
      </c>
      <c r="G118" s="68">
        <f>ROUND(RV_DATA!N168, 2)</f>
        <v>15119</v>
      </c>
      <c r="H118" s="68">
        <f>ROUND(SUMIF(RV_DATA!W166:'RV_DATA'!W182, -214561499, RV_DATA!O166:'RV_DATA'!O182), 6)</f>
        <v>4.38</v>
      </c>
      <c r="AK118">
        <v>3</v>
      </c>
    </row>
    <row r="119" spans="1:37" ht="28.5">
      <c r="A119" s="65" t="s">
        <v>881</v>
      </c>
      <c r="B119" s="66" t="s">
        <v>883</v>
      </c>
      <c r="C119" s="66" t="s">
        <v>32</v>
      </c>
      <c r="D119" s="67">
        <f>ROUND(SUMIF(RV_DATA!W166:'RV_DATA'!W182, -1975579581, RV_DATA!I166:'RV_DATA'!I182), 6)</f>
        <v>1.3999999999999999E-4</v>
      </c>
      <c r="E119" s="68">
        <f>ROUND(RV_DATA!K167, 2)</f>
        <v>16950</v>
      </c>
      <c r="F119" s="68">
        <f>ROUND(SUMIF(RV_DATA!W166:'RV_DATA'!W182, -1975579581, RV_DATA!M166:'RV_DATA'!M182), 6)</f>
        <v>2.37</v>
      </c>
      <c r="G119" s="68">
        <f>ROUND(RV_DATA!N167, 2)</f>
        <v>16950</v>
      </c>
      <c r="H119" s="68">
        <f>ROUND(SUMIF(RV_DATA!W166:'RV_DATA'!W182, -1975579581, RV_DATA!O166:'RV_DATA'!O182), 6)</f>
        <v>2.37</v>
      </c>
      <c r="AK119">
        <v>3</v>
      </c>
    </row>
    <row r="120" spans="1:37" ht="28.5">
      <c r="A120" s="65" t="s">
        <v>273</v>
      </c>
      <c r="B120" s="66" t="s">
        <v>274</v>
      </c>
      <c r="C120" s="66" t="s">
        <v>275</v>
      </c>
      <c r="D120" s="67">
        <f>ROUND(SUMIF(RV_DATA!W166:'RV_DATA'!W182, -240123193, RV_DATA!I166:'RV_DATA'!I182), 6)</f>
        <v>9.3000000000000007</v>
      </c>
      <c r="E120" s="68">
        <f>ROUND(RV_DATA!K182, 2)</f>
        <v>12.03</v>
      </c>
      <c r="F120" s="68">
        <f>ROUND(SUMIF(RV_DATA!W166:'RV_DATA'!W182, -240123193, RV_DATA!M166:'RV_DATA'!M182), 6)</f>
        <v>111.88</v>
      </c>
      <c r="G120" s="68">
        <f>ROUND(RV_DATA!N182, 2)</f>
        <v>12.03</v>
      </c>
      <c r="H120" s="68">
        <f>ROUND(SUMIF(RV_DATA!W166:'RV_DATA'!W182, -240123193, RV_DATA!O166:'RV_DATA'!O182), 6)</f>
        <v>111.88</v>
      </c>
      <c r="AK120">
        <v>3</v>
      </c>
    </row>
    <row r="121" spans="1:37" ht="71.25">
      <c r="A121" s="65" t="s">
        <v>892</v>
      </c>
      <c r="B121" s="66" t="s">
        <v>894</v>
      </c>
      <c r="C121" s="66" t="s">
        <v>275</v>
      </c>
      <c r="D121" s="67">
        <f>ROUND(SUMIF(RV_DATA!W166:'RV_DATA'!W182, -1876199671, RV_DATA!I166:'RV_DATA'!I182), 6)</f>
        <v>0.39</v>
      </c>
      <c r="E121" s="68">
        <f>ROUND(RV_DATA!K177, 2)</f>
        <v>15.33</v>
      </c>
      <c r="F121" s="68">
        <f>ROUND(SUMIF(RV_DATA!W166:'RV_DATA'!W182, -1876199671, RV_DATA!M166:'RV_DATA'!M182), 6)</f>
        <v>5.98</v>
      </c>
      <c r="G121" s="68">
        <f>ROUND(RV_DATA!N177, 2)</f>
        <v>15.33</v>
      </c>
      <c r="H121" s="68">
        <f>ROUND(SUMIF(RV_DATA!W166:'RV_DATA'!W182, -1876199671, RV_DATA!O166:'RV_DATA'!O182), 6)</f>
        <v>5.98</v>
      </c>
      <c r="AK121">
        <v>3</v>
      </c>
    </row>
    <row r="122" spans="1:37" ht="28.5">
      <c r="A122" s="65" t="s">
        <v>884</v>
      </c>
      <c r="B122" s="66" t="s">
        <v>886</v>
      </c>
      <c r="C122" s="66" t="s">
        <v>40</v>
      </c>
      <c r="D122" s="67">
        <f>ROUND(SUMIF(RV_DATA!W166:'RV_DATA'!W182, 1906976272, RV_DATA!I166:'RV_DATA'!I182), 6)</f>
        <v>3</v>
      </c>
      <c r="E122" s="68">
        <f>ROUND(RV_DATA!K166, 2)</f>
        <v>18.88</v>
      </c>
      <c r="F122" s="68">
        <f>ROUND(SUMIF(RV_DATA!W166:'RV_DATA'!W182, 1906976272, RV_DATA!M166:'RV_DATA'!M182), 6)</f>
        <v>56.64</v>
      </c>
      <c r="G122" s="68">
        <f>ROUND(RV_DATA!N166, 2)</f>
        <v>18.88</v>
      </c>
      <c r="H122" s="68">
        <f>ROUND(SUMIF(RV_DATA!W166:'RV_DATA'!W182, 1906976272, RV_DATA!O166:'RV_DATA'!O182), 6)</f>
        <v>56.64</v>
      </c>
      <c r="AK122">
        <v>3</v>
      </c>
    </row>
    <row r="123" spans="1:37" ht="15">
      <c r="A123" s="198" t="s">
        <v>1141</v>
      </c>
      <c r="B123" s="198"/>
      <c r="C123" s="198"/>
      <c r="D123" s="198"/>
      <c r="E123" s="199">
        <f>SUMIF(AK108:AK122, 3, F108:F122)</f>
        <v>368.89</v>
      </c>
      <c r="F123" s="199"/>
      <c r="G123" s="199">
        <f>SUMIF(AK108:AK122, 3, H108:H122)</f>
        <v>368.89</v>
      </c>
      <c r="H123" s="198"/>
    </row>
    <row r="124" spans="1:37" ht="16.5">
      <c r="A124" s="187" t="str">
        <f>CONCATENATE("Раздел: ",IF(Source!G771&lt;&gt;"Новый раздел", Source!G771, ""))</f>
        <v>Раздел: 14.Система ПД9 (оборудование)</v>
      </c>
      <c r="B124" s="188"/>
      <c r="C124" s="188"/>
      <c r="D124" s="188"/>
      <c r="E124" s="188"/>
      <c r="F124" s="188"/>
      <c r="G124" s="188"/>
      <c r="H124" s="188"/>
    </row>
    <row r="125" spans="1:37" ht="14.25">
      <c r="A125" s="196" t="s">
        <v>1140</v>
      </c>
      <c r="B125" s="197"/>
      <c r="C125" s="197"/>
      <c r="D125" s="197"/>
      <c r="E125" s="197"/>
      <c r="F125" s="197"/>
      <c r="G125" s="197"/>
      <c r="H125" s="197"/>
    </row>
    <row r="126" spans="1:37" ht="28.5">
      <c r="A126" s="65" t="s">
        <v>861</v>
      </c>
      <c r="B126" s="66" t="s">
        <v>863</v>
      </c>
      <c r="C126" s="66" t="s">
        <v>32</v>
      </c>
      <c r="D126" s="67">
        <f>ROUND(SUMIF(RV_DATA!W184:'RV_DATA'!W194, 1948519429, RV_DATA!I184:'RV_DATA'!I194), 6)</f>
        <v>5.3999999999999998E-5</v>
      </c>
      <c r="E126" s="68">
        <f>ROUND(RV_DATA!K193, 2)</f>
        <v>10362</v>
      </c>
      <c r="F126" s="68">
        <f>ROUND(SUMIF(RV_DATA!W184:'RV_DATA'!W194, 1948519429, RV_DATA!M184:'RV_DATA'!M194), 6)</f>
        <v>0.56000000000000005</v>
      </c>
      <c r="G126" s="68">
        <f>ROUND(RV_DATA!N193, 2)</f>
        <v>10362</v>
      </c>
      <c r="H126" s="68">
        <f>ROUND(SUMIF(RV_DATA!W184:'RV_DATA'!W194, 1948519429, RV_DATA!O184:'RV_DATA'!O194), 6)</f>
        <v>0.56000000000000005</v>
      </c>
      <c r="AK126">
        <v>3</v>
      </c>
    </row>
    <row r="127" spans="1:37" ht="28.5">
      <c r="A127" s="65" t="s">
        <v>30</v>
      </c>
      <c r="B127" s="66" t="s">
        <v>31</v>
      </c>
      <c r="C127" s="66" t="s">
        <v>32</v>
      </c>
      <c r="D127" s="67">
        <f>ROUND(SUMIF(RV_DATA!W184:'RV_DATA'!W194, -1114805442, RV_DATA!I184:'RV_DATA'!I194), 6)</f>
        <v>9.4000000000000004E-3</v>
      </c>
      <c r="E127" s="68">
        <f>ROUND(RV_DATA!K186, 2)</f>
        <v>10068</v>
      </c>
      <c r="F127" s="68">
        <f>ROUND(SUMIF(RV_DATA!W184:'RV_DATA'!W194, -1114805442, RV_DATA!M184:'RV_DATA'!M194), 6)</f>
        <v>94.64</v>
      </c>
      <c r="G127" s="68">
        <f>ROUND(RV_DATA!N186, 2)</f>
        <v>10068</v>
      </c>
      <c r="H127" s="68">
        <f>ROUND(SUMIF(RV_DATA!W184:'RV_DATA'!W194, -1114805442, RV_DATA!O184:'RV_DATA'!O194), 6)</f>
        <v>94.64</v>
      </c>
      <c r="AK127">
        <v>3</v>
      </c>
    </row>
    <row r="128" spans="1:37" ht="28.5">
      <c r="A128" s="65" t="s">
        <v>844</v>
      </c>
      <c r="B128" s="66" t="s">
        <v>846</v>
      </c>
      <c r="C128" s="66" t="s">
        <v>32</v>
      </c>
      <c r="D128" s="67">
        <f>ROUND(SUMIF(RV_DATA!W184:'RV_DATA'!W194, -765046760, RV_DATA!I184:'RV_DATA'!I194), 6)</f>
        <v>4.0299999999999998E-4</v>
      </c>
      <c r="E128" s="68">
        <f>ROUND(RV_DATA!K185, 2)</f>
        <v>9040.01</v>
      </c>
      <c r="F128" s="68">
        <f>ROUND(SUMIF(RV_DATA!W184:'RV_DATA'!W194, -765046760, RV_DATA!M184:'RV_DATA'!M194), 6)</f>
        <v>3.64</v>
      </c>
      <c r="G128" s="68">
        <f>ROUND(RV_DATA!N185, 2)</f>
        <v>9040.01</v>
      </c>
      <c r="H128" s="68">
        <f>ROUND(SUMIF(RV_DATA!W184:'RV_DATA'!W194, -765046760, RV_DATA!O184:'RV_DATA'!O194), 6)</f>
        <v>3.64</v>
      </c>
      <c r="AK128">
        <v>3</v>
      </c>
    </row>
    <row r="129" spans="1:37" ht="28.5">
      <c r="A129" s="65" t="s">
        <v>847</v>
      </c>
      <c r="B129" s="66" t="s">
        <v>849</v>
      </c>
      <c r="C129" s="66" t="s">
        <v>78</v>
      </c>
      <c r="D129" s="67">
        <f>ROUND(SUMIF(RV_DATA!W184:'RV_DATA'!W194, 967136855, RV_DATA!I184:'RV_DATA'!I194), 6)</f>
        <v>0.55023999999999995</v>
      </c>
      <c r="E129" s="68">
        <f>ROUND(RV_DATA!K184, 2)</f>
        <v>23.09</v>
      </c>
      <c r="F129" s="68">
        <f>ROUND(SUMIF(RV_DATA!W184:'RV_DATA'!W194, 967136855, RV_DATA!M184:'RV_DATA'!M194), 6)</f>
        <v>12.71</v>
      </c>
      <c r="G129" s="68">
        <f>ROUND(RV_DATA!N184, 2)</f>
        <v>23.09</v>
      </c>
      <c r="H129" s="68">
        <f>ROUND(SUMIF(RV_DATA!W184:'RV_DATA'!W194, 967136855, RV_DATA!O184:'RV_DATA'!O194), 6)</f>
        <v>12.71</v>
      </c>
      <c r="AK129">
        <v>3</v>
      </c>
    </row>
    <row r="130" spans="1:37" ht="15">
      <c r="A130" s="198" t="s">
        <v>1141</v>
      </c>
      <c r="B130" s="198"/>
      <c r="C130" s="198"/>
      <c r="D130" s="198"/>
      <c r="E130" s="199">
        <f>SUMIF(AK126:AK129, 3, F126:F129)</f>
        <v>111.55000000000001</v>
      </c>
      <c r="F130" s="199"/>
      <c r="G130" s="199">
        <f>SUMIF(AK126:AK129, 3, H126:H129)</f>
        <v>111.55000000000001</v>
      </c>
      <c r="H130" s="198"/>
    </row>
    <row r="131" spans="1:37" ht="16.5">
      <c r="A131" s="187" t="str">
        <f>CONCATENATE("Раздел: ",IF(Source!G828&lt;&gt;"Новый раздел", Source!G828, ""))</f>
        <v>Раздел: 15.Система ПД10 (оборудование)</v>
      </c>
      <c r="B131" s="188"/>
      <c r="C131" s="188"/>
      <c r="D131" s="188"/>
      <c r="E131" s="188"/>
      <c r="F131" s="188"/>
      <c r="G131" s="188"/>
      <c r="H131" s="188"/>
    </row>
    <row r="132" spans="1:37" ht="14.25">
      <c r="A132" s="196" t="s">
        <v>1140</v>
      </c>
      <c r="B132" s="197"/>
      <c r="C132" s="197"/>
      <c r="D132" s="197"/>
      <c r="E132" s="197"/>
      <c r="F132" s="197"/>
      <c r="G132" s="197"/>
      <c r="H132" s="197"/>
    </row>
    <row r="133" spans="1:37" ht="28.5">
      <c r="A133" s="65" t="s">
        <v>861</v>
      </c>
      <c r="B133" s="66" t="s">
        <v>863</v>
      </c>
      <c r="C133" s="66" t="s">
        <v>32</v>
      </c>
      <c r="D133" s="67">
        <f>ROUND(SUMIF(RV_DATA!W196:'RV_DATA'!W206, 1948519429, RV_DATA!I196:'RV_DATA'!I206), 6)</f>
        <v>1.7799999999999999E-4</v>
      </c>
      <c r="E133" s="68">
        <f>ROUND(RV_DATA!K205, 2)</f>
        <v>10362</v>
      </c>
      <c r="F133" s="68">
        <f>ROUND(SUMIF(RV_DATA!W196:'RV_DATA'!W206, 1948519429, RV_DATA!M196:'RV_DATA'!M206), 6)</f>
        <v>1.84</v>
      </c>
      <c r="G133" s="68">
        <f>ROUND(RV_DATA!N205, 2)</f>
        <v>10362</v>
      </c>
      <c r="H133" s="68">
        <f>ROUND(SUMIF(RV_DATA!W196:'RV_DATA'!W206, 1948519429, RV_DATA!O196:'RV_DATA'!O206), 6)</f>
        <v>1.84</v>
      </c>
      <c r="AK133">
        <v>3</v>
      </c>
    </row>
    <row r="134" spans="1:37" ht="28.5">
      <c r="A134" s="65" t="s">
        <v>30</v>
      </c>
      <c r="B134" s="66" t="s">
        <v>31</v>
      </c>
      <c r="C134" s="66" t="s">
        <v>32</v>
      </c>
      <c r="D134" s="67">
        <f>ROUND(SUMIF(RV_DATA!W196:'RV_DATA'!W206, -1114805442, RV_DATA!I196:'RV_DATA'!I206), 6)</f>
        <v>9.4000000000000004E-3</v>
      </c>
      <c r="E134" s="68">
        <f>ROUND(RV_DATA!K198, 2)</f>
        <v>10068</v>
      </c>
      <c r="F134" s="68">
        <f>ROUND(SUMIF(RV_DATA!W196:'RV_DATA'!W206, -1114805442, RV_DATA!M196:'RV_DATA'!M206), 6)</f>
        <v>94.64</v>
      </c>
      <c r="G134" s="68">
        <f>ROUND(RV_DATA!N198, 2)</f>
        <v>10068</v>
      </c>
      <c r="H134" s="68">
        <f>ROUND(SUMIF(RV_DATA!W196:'RV_DATA'!W206, -1114805442, RV_DATA!O196:'RV_DATA'!O206), 6)</f>
        <v>94.64</v>
      </c>
      <c r="AK134">
        <v>3</v>
      </c>
    </row>
    <row r="135" spans="1:37" ht="28.5">
      <c r="A135" s="65" t="s">
        <v>844</v>
      </c>
      <c r="B135" s="66" t="s">
        <v>846</v>
      </c>
      <c r="C135" s="66" t="s">
        <v>32</v>
      </c>
      <c r="D135" s="67">
        <f>ROUND(SUMIF(RV_DATA!W196:'RV_DATA'!W206, -765046760, RV_DATA!I196:'RV_DATA'!I206), 6)</f>
        <v>6.9899999999999997E-4</v>
      </c>
      <c r="E135" s="68">
        <f>ROUND(RV_DATA!K197, 2)</f>
        <v>9040.01</v>
      </c>
      <c r="F135" s="68">
        <f>ROUND(SUMIF(RV_DATA!W196:'RV_DATA'!W206, -765046760, RV_DATA!M196:'RV_DATA'!M206), 6)</f>
        <v>6.33</v>
      </c>
      <c r="G135" s="68">
        <f>ROUND(RV_DATA!N197, 2)</f>
        <v>9040.01</v>
      </c>
      <c r="H135" s="68">
        <f>ROUND(SUMIF(RV_DATA!W196:'RV_DATA'!W206, -765046760, RV_DATA!O196:'RV_DATA'!O206), 6)</f>
        <v>6.33</v>
      </c>
      <c r="AK135">
        <v>3</v>
      </c>
    </row>
    <row r="136" spans="1:37" ht="28.5">
      <c r="A136" s="65" t="s">
        <v>847</v>
      </c>
      <c r="B136" s="66" t="s">
        <v>849</v>
      </c>
      <c r="C136" s="66" t="s">
        <v>78</v>
      </c>
      <c r="D136" s="67">
        <f>ROUND(SUMIF(RV_DATA!W196:'RV_DATA'!W206, 967136855, RV_DATA!I196:'RV_DATA'!I206), 6)</f>
        <v>0.62560000000000004</v>
      </c>
      <c r="E136" s="68">
        <f>ROUND(RV_DATA!K196, 2)</f>
        <v>23.09</v>
      </c>
      <c r="F136" s="68">
        <f>ROUND(SUMIF(RV_DATA!W196:'RV_DATA'!W206, 967136855, RV_DATA!M196:'RV_DATA'!M206), 6)</f>
        <v>14.45</v>
      </c>
      <c r="G136" s="68">
        <f>ROUND(RV_DATA!N196, 2)</f>
        <v>23.09</v>
      </c>
      <c r="H136" s="68">
        <f>ROUND(SUMIF(RV_DATA!W196:'RV_DATA'!W206, 967136855, RV_DATA!O196:'RV_DATA'!O206), 6)</f>
        <v>14.45</v>
      </c>
      <c r="AK136">
        <v>3</v>
      </c>
    </row>
    <row r="137" spans="1:37" ht="15">
      <c r="A137" s="198" t="s">
        <v>1141</v>
      </c>
      <c r="B137" s="198"/>
      <c r="C137" s="198"/>
      <c r="D137" s="198"/>
      <c r="E137" s="199">
        <f>SUMIF(AK133:AK136, 3, F133:F136)</f>
        <v>117.26</v>
      </c>
      <c r="F137" s="199"/>
      <c r="G137" s="199">
        <f>SUMIF(AK133:AK136, 3, H133:H136)</f>
        <v>117.26</v>
      </c>
      <c r="H137" s="198"/>
    </row>
    <row r="138" spans="1:37" ht="16.5">
      <c r="A138" s="187" t="str">
        <f>CONCATENATE("Раздел: ",IF(Source!G885&lt;&gt;"Новый раздел", Source!G885, ""))</f>
        <v>Раздел: 16.Система ВД1(сетевые элементы)</v>
      </c>
      <c r="B138" s="188"/>
      <c r="C138" s="188"/>
      <c r="D138" s="188"/>
      <c r="E138" s="188"/>
      <c r="F138" s="188"/>
      <c r="G138" s="188"/>
      <c r="H138" s="188"/>
    </row>
    <row r="139" spans="1:37" ht="14.25">
      <c r="A139" s="196" t="s">
        <v>1140</v>
      </c>
      <c r="B139" s="197"/>
      <c r="C139" s="197"/>
      <c r="D139" s="197"/>
      <c r="E139" s="197"/>
      <c r="F139" s="197"/>
      <c r="G139" s="197"/>
      <c r="H139" s="197"/>
    </row>
    <row r="140" spans="1:37" ht="28.5">
      <c r="A140" s="65" t="s">
        <v>889</v>
      </c>
      <c r="B140" s="66" t="s">
        <v>891</v>
      </c>
      <c r="C140" s="66" t="s">
        <v>32</v>
      </c>
      <c r="D140" s="67">
        <f>ROUND(SUMIF(RV_DATA!W208:'RV_DATA'!W229, 732171730, RV_DATA!I208:'RV_DATA'!I229), 6)</f>
        <v>8.9999999999999998E-4</v>
      </c>
      <c r="E140" s="68">
        <f>ROUND(RV_DATA!K211, 2)</f>
        <v>26499</v>
      </c>
      <c r="F140" s="68">
        <f>ROUND(SUMIF(RV_DATA!W208:'RV_DATA'!W229, 732171730, RV_DATA!M208:'RV_DATA'!M229), 6)</f>
        <v>23.85</v>
      </c>
      <c r="G140" s="68">
        <f>ROUND(RV_DATA!N211, 2)</f>
        <v>26499</v>
      </c>
      <c r="H140" s="68">
        <f>ROUND(SUMIF(RV_DATA!W208:'RV_DATA'!W229, 732171730, RV_DATA!O208:'RV_DATA'!O229), 6)</f>
        <v>23.85</v>
      </c>
      <c r="AK140">
        <v>3</v>
      </c>
    </row>
    <row r="141" spans="1:37" ht="42.75">
      <c r="A141" s="65" t="s">
        <v>903</v>
      </c>
      <c r="B141" s="66" t="s">
        <v>905</v>
      </c>
      <c r="C141" s="66" t="s">
        <v>32</v>
      </c>
      <c r="D141" s="67">
        <f>ROUND(SUMIF(RV_DATA!W208:'RV_DATA'!W229, 2123959128, RV_DATA!I208:'RV_DATA'!I229), 6)</f>
        <v>7.3080000000000003E-3</v>
      </c>
      <c r="E141" s="68">
        <f>ROUND(RV_DATA!K217, 2)</f>
        <v>1412.5</v>
      </c>
      <c r="F141" s="68">
        <f>ROUND(SUMIF(RV_DATA!W208:'RV_DATA'!W229, 2123959128, RV_DATA!M208:'RV_DATA'!M229), 6)</f>
        <v>10.32</v>
      </c>
      <c r="G141" s="68">
        <f>ROUND(RV_DATA!N217, 2)</f>
        <v>1412.5</v>
      </c>
      <c r="H141" s="68">
        <f>ROUND(SUMIF(RV_DATA!W208:'RV_DATA'!W229, 2123959128, RV_DATA!O208:'RV_DATA'!O229), 6)</f>
        <v>10.32</v>
      </c>
      <c r="AK141">
        <v>3</v>
      </c>
    </row>
    <row r="142" spans="1:37" ht="28.5">
      <c r="A142" s="65" t="s">
        <v>906</v>
      </c>
      <c r="B142" s="66" t="s">
        <v>908</v>
      </c>
      <c r="C142" s="66" t="s">
        <v>32</v>
      </c>
      <c r="D142" s="67">
        <f>ROUND(SUMIF(RV_DATA!W208:'RV_DATA'!W229, 862612426, RV_DATA!I208:'RV_DATA'!I229), 6)</f>
        <v>1.7399999999999999E-2</v>
      </c>
      <c r="E142" s="68">
        <f>ROUND(RV_DATA!K216, 2)</f>
        <v>3960</v>
      </c>
      <c r="F142" s="68">
        <f>ROUND(SUMIF(RV_DATA!W208:'RV_DATA'!W229, 862612426, RV_DATA!M208:'RV_DATA'!M229), 6)</f>
        <v>68.900000000000006</v>
      </c>
      <c r="G142" s="68">
        <f>ROUND(RV_DATA!N216, 2)</f>
        <v>3960</v>
      </c>
      <c r="H142" s="68">
        <f>ROUND(SUMIF(RV_DATA!W208:'RV_DATA'!W229, 862612426, RV_DATA!O208:'RV_DATA'!O229), 6)</f>
        <v>68.900000000000006</v>
      </c>
      <c r="AK142">
        <v>3</v>
      </c>
    </row>
    <row r="143" spans="1:37" ht="28.5">
      <c r="A143" s="65" t="s">
        <v>915</v>
      </c>
      <c r="B143" s="66" t="s">
        <v>917</v>
      </c>
      <c r="C143" s="66" t="s">
        <v>78</v>
      </c>
      <c r="D143" s="67">
        <f>ROUND(SUMIF(RV_DATA!W208:'RV_DATA'!W229, -1891075164, RV_DATA!I208:'RV_DATA'!I229), 6)</f>
        <v>3.1730680000000002</v>
      </c>
      <c r="E143" s="68">
        <f>ROUND(RV_DATA!K222, 2)</f>
        <v>39.020000000000003</v>
      </c>
      <c r="F143" s="68">
        <f>ROUND(SUMIF(RV_DATA!W208:'RV_DATA'!W229, -1891075164, RV_DATA!M208:'RV_DATA'!M229), 6)</f>
        <v>123.82</v>
      </c>
      <c r="G143" s="68">
        <f>ROUND(RV_DATA!N222, 2)</f>
        <v>39.020000000000003</v>
      </c>
      <c r="H143" s="68">
        <f>ROUND(SUMIF(RV_DATA!W208:'RV_DATA'!W229, -1891075164, RV_DATA!O208:'RV_DATA'!O229), 6)</f>
        <v>123.82</v>
      </c>
      <c r="AK143">
        <v>3</v>
      </c>
    </row>
    <row r="144" spans="1:37" ht="28.5">
      <c r="A144" s="65" t="s">
        <v>861</v>
      </c>
      <c r="B144" s="66" t="s">
        <v>863</v>
      </c>
      <c r="C144" s="66" t="s">
        <v>32</v>
      </c>
      <c r="D144" s="67">
        <f>ROUND(SUMIF(RV_DATA!W208:'RV_DATA'!W229, 1948519429, RV_DATA!I208:'RV_DATA'!I229), 6)</f>
        <v>1.3200000000000001E-4</v>
      </c>
      <c r="E144" s="68">
        <f>ROUND(RV_DATA!K221, 2)</f>
        <v>10362</v>
      </c>
      <c r="F144" s="68">
        <f>ROUND(SUMIF(RV_DATA!W208:'RV_DATA'!W229, 1948519429, RV_DATA!M208:'RV_DATA'!M229), 6)</f>
        <v>1.36</v>
      </c>
      <c r="G144" s="68">
        <f>ROUND(RV_DATA!N221, 2)</f>
        <v>10362</v>
      </c>
      <c r="H144" s="68">
        <f>ROUND(SUMIF(RV_DATA!W208:'RV_DATA'!W229, 1948519429, RV_DATA!O208:'RV_DATA'!O229), 6)</f>
        <v>1.36</v>
      </c>
      <c r="AK144">
        <v>3</v>
      </c>
    </row>
    <row r="145" spans="1:37" ht="28.5">
      <c r="A145" s="65" t="s">
        <v>844</v>
      </c>
      <c r="B145" s="66" t="s">
        <v>846</v>
      </c>
      <c r="C145" s="66" t="s">
        <v>32</v>
      </c>
      <c r="D145" s="67">
        <f>ROUND(SUMIF(RV_DATA!W208:'RV_DATA'!W229, -765046760, RV_DATA!I208:'RV_DATA'!I229), 6)</f>
        <v>4.7949999999999998E-3</v>
      </c>
      <c r="E145" s="68">
        <f>ROUND(RV_DATA!K210, 2)</f>
        <v>9040.01</v>
      </c>
      <c r="F145" s="68">
        <f>ROUND(SUMIF(RV_DATA!W208:'RV_DATA'!W229, -765046760, RV_DATA!M208:'RV_DATA'!M229), 6)</f>
        <v>43.34</v>
      </c>
      <c r="G145" s="68">
        <f>ROUND(RV_DATA!N210, 2)</f>
        <v>9040.01</v>
      </c>
      <c r="H145" s="68">
        <f>ROUND(SUMIF(RV_DATA!W208:'RV_DATA'!W229, -765046760, RV_DATA!O208:'RV_DATA'!O229), 6)</f>
        <v>43.34</v>
      </c>
      <c r="AK145">
        <v>3</v>
      </c>
    </row>
    <row r="146" spans="1:37" ht="28.5">
      <c r="A146" s="65" t="s">
        <v>847</v>
      </c>
      <c r="B146" s="66" t="s">
        <v>849</v>
      </c>
      <c r="C146" s="66" t="s">
        <v>78</v>
      </c>
      <c r="D146" s="67">
        <f>ROUND(SUMIF(RV_DATA!W208:'RV_DATA'!W229, 967136855, RV_DATA!I208:'RV_DATA'!I229), 6)</f>
        <v>4.9180739999999998</v>
      </c>
      <c r="E146" s="68">
        <f>ROUND(RV_DATA!K209, 2)</f>
        <v>23.09</v>
      </c>
      <c r="F146" s="68">
        <f>ROUND(SUMIF(RV_DATA!W208:'RV_DATA'!W229, 967136855, RV_DATA!M208:'RV_DATA'!M229), 6)</f>
        <v>113.56</v>
      </c>
      <c r="G146" s="68">
        <f>ROUND(RV_DATA!N209, 2)</f>
        <v>23.09</v>
      </c>
      <c r="H146" s="68">
        <f>ROUND(SUMIF(RV_DATA!W208:'RV_DATA'!W229, 967136855, RV_DATA!O208:'RV_DATA'!O229), 6)</f>
        <v>113.56</v>
      </c>
      <c r="AK146">
        <v>3</v>
      </c>
    </row>
    <row r="147" spans="1:37" ht="28.5">
      <c r="A147" s="65" t="s">
        <v>268</v>
      </c>
      <c r="B147" s="66" t="s">
        <v>269</v>
      </c>
      <c r="C147" s="66" t="s">
        <v>270</v>
      </c>
      <c r="D147" s="67">
        <f>ROUND(SUMIF(RV_DATA!W208:'RV_DATA'!W229, -882872068, RV_DATA!I208:'RV_DATA'!I229), 6)</f>
        <v>0.6</v>
      </c>
      <c r="E147" s="68">
        <f>ROUND(RV_DATA!K212, 2)</f>
        <v>228</v>
      </c>
      <c r="F147" s="68">
        <f>ROUND(SUMIF(RV_DATA!W208:'RV_DATA'!W229, -882872068, RV_DATA!M208:'RV_DATA'!M229), 6)</f>
        <v>136.80000000000001</v>
      </c>
      <c r="G147" s="68">
        <f>ROUND(RV_DATA!N212, 2)</f>
        <v>228</v>
      </c>
      <c r="H147" s="68">
        <f>ROUND(SUMIF(RV_DATA!W208:'RV_DATA'!W229, -882872068, RV_DATA!O208:'RV_DATA'!O229), 6)</f>
        <v>136.80000000000001</v>
      </c>
      <c r="AK147">
        <v>3</v>
      </c>
    </row>
    <row r="148" spans="1:37" ht="28.5">
      <c r="A148" s="65" t="s">
        <v>909</v>
      </c>
      <c r="B148" s="66" t="s">
        <v>911</v>
      </c>
      <c r="C148" s="66" t="s">
        <v>32</v>
      </c>
      <c r="D148" s="67">
        <f>ROUND(SUMIF(RV_DATA!W208:'RV_DATA'!W229, 750974966, RV_DATA!I208:'RV_DATA'!I229), 6)</f>
        <v>2.7434E-2</v>
      </c>
      <c r="E148" s="68">
        <f>ROUND(RV_DATA!K215, 2)</f>
        <v>7590</v>
      </c>
      <c r="F148" s="68">
        <f>ROUND(SUMIF(RV_DATA!W208:'RV_DATA'!W229, 750974966, RV_DATA!M208:'RV_DATA'!M229), 6)</f>
        <v>208.23</v>
      </c>
      <c r="G148" s="68">
        <f>ROUND(RV_DATA!N215, 2)</f>
        <v>7590</v>
      </c>
      <c r="H148" s="68">
        <f>ROUND(SUMIF(RV_DATA!W208:'RV_DATA'!W229, 750974966, RV_DATA!O208:'RV_DATA'!O229), 6)</f>
        <v>208.23</v>
      </c>
      <c r="AK148">
        <v>3</v>
      </c>
    </row>
    <row r="149" spans="1:37" ht="71.25">
      <c r="A149" s="65" t="s">
        <v>438</v>
      </c>
      <c r="B149" s="66" t="s">
        <v>439</v>
      </c>
      <c r="C149" s="66" t="s">
        <v>258</v>
      </c>
      <c r="D149" s="67">
        <f>ROUND(SUMIF(RV_DATA!W208:'RV_DATA'!W229, -2111212406, RV_DATA!I208:'RV_DATA'!I229), 6)</f>
        <v>2.6680000000000001</v>
      </c>
      <c r="E149" s="68">
        <f>ROUND(RV_DATA!K218, 2)</f>
        <v>2222.0300000000002</v>
      </c>
      <c r="F149" s="68">
        <f>ROUND(SUMIF(RV_DATA!W208:'RV_DATA'!W229, -2111212406, RV_DATA!M208:'RV_DATA'!M229), 6)</f>
        <v>5928.38</v>
      </c>
      <c r="G149" s="68">
        <f>ROUND(RV_DATA!N218, 2)</f>
        <v>2222.0300000000002</v>
      </c>
      <c r="H149" s="68">
        <f>ROUND(SUMIF(RV_DATA!W208:'RV_DATA'!W229, -2111212406, RV_DATA!O208:'RV_DATA'!O229), 6)</f>
        <v>5928.38</v>
      </c>
      <c r="AK149">
        <v>3</v>
      </c>
    </row>
    <row r="150" spans="1:37" ht="28.5">
      <c r="A150" s="65" t="s">
        <v>912</v>
      </c>
      <c r="B150" s="66" t="s">
        <v>914</v>
      </c>
      <c r="C150" s="66" t="s">
        <v>32</v>
      </c>
      <c r="D150" s="67">
        <f>ROUND(SUMIF(RV_DATA!W208:'RV_DATA'!W229, -1445358453, RV_DATA!I208:'RV_DATA'!I229), 6)</f>
        <v>7.3099999999999999E-4</v>
      </c>
      <c r="E150" s="68">
        <f>ROUND(RV_DATA!K214, 2)</f>
        <v>9550.01</v>
      </c>
      <c r="F150" s="68">
        <f>ROUND(SUMIF(RV_DATA!W208:'RV_DATA'!W229, -1445358453, RV_DATA!M208:'RV_DATA'!M229), 6)</f>
        <v>6.98</v>
      </c>
      <c r="G150" s="68">
        <f>ROUND(RV_DATA!N214, 2)</f>
        <v>9550.01</v>
      </c>
      <c r="H150" s="68">
        <f>ROUND(SUMIF(RV_DATA!W208:'RV_DATA'!W229, -1445358453, RV_DATA!O208:'RV_DATA'!O229), 6)</f>
        <v>6.98</v>
      </c>
      <c r="AK150">
        <v>3</v>
      </c>
    </row>
    <row r="151" spans="1:37" ht="42.75">
      <c r="A151" s="65" t="s">
        <v>446</v>
      </c>
      <c r="B151" s="66" t="s">
        <v>447</v>
      </c>
      <c r="C151" s="66" t="s">
        <v>47</v>
      </c>
      <c r="D151" s="67">
        <f>ROUND(SUMIF(RV_DATA!W208:'RV_DATA'!W229, -681473282, RV_DATA!I208:'RV_DATA'!I229), 6)</f>
        <v>32</v>
      </c>
      <c r="E151" s="68">
        <f>ROUND(RV_DATA!K223, 2)</f>
        <v>170.81</v>
      </c>
      <c r="F151" s="68">
        <f>ROUND(SUMIF(RV_DATA!W208:'RV_DATA'!W229, -681473282, RV_DATA!M208:'RV_DATA'!M229), 6)</f>
        <v>5465.92</v>
      </c>
      <c r="G151" s="68">
        <f>ROUND(RV_DATA!N223, 2)</f>
        <v>170.81</v>
      </c>
      <c r="H151" s="68">
        <f>ROUND(SUMIF(RV_DATA!W208:'RV_DATA'!W229, -681473282, RV_DATA!O208:'RV_DATA'!O229), 6)</f>
        <v>5465.92</v>
      </c>
      <c r="AK151">
        <v>3</v>
      </c>
    </row>
    <row r="152" spans="1:37" ht="42.75">
      <c r="A152" s="65" t="s">
        <v>454</v>
      </c>
      <c r="B152" s="66" t="s">
        <v>455</v>
      </c>
      <c r="C152" s="66" t="s">
        <v>47</v>
      </c>
      <c r="D152" s="67">
        <f>ROUND(SUMIF(RV_DATA!W208:'RV_DATA'!W229, -446325116, RV_DATA!I208:'RV_DATA'!I229), 6)</f>
        <v>7.9127999999999998</v>
      </c>
      <c r="E152" s="68">
        <f>ROUND(RV_DATA!K228, 2)</f>
        <v>102.06</v>
      </c>
      <c r="F152" s="68">
        <f>ROUND(SUMIF(RV_DATA!W208:'RV_DATA'!W229, -446325116, RV_DATA!M208:'RV_DATA'!M229), 6)</f>
        <v>807.58</v>
      </c>
      <c r="G152" s="68">
        <f>ROUND(RV_DATA!N228, 2)</f>
        <v>102.06</v>
      </c>
      <c r="H152" s="68">
        <f>ROUND(SUMIF(RV_DATA!W208:'RV_DATA'!W229, -446325116, RV_DATA!O208:'RV_DATA'!O229), 6)</f>
        <v>807.58</v>
      </c>
      <c r="AK152">
        <v>3</v>
      </c>
    </row>
    <row r="153" spans="1:37" ht="28.5">
      <c r="A153" s="65" t="s">
        <v>464</v>
      </c>
      <c r="B153" s="66" t="s">
        <v>465</v>
      </c>
      <c r="C153" s="66" t="s">
        <v>40</v>
      </c>
      <c r="D153" s="67">
        <f>ROUND(SUMIF(RV_DATA!W208:'RV_DATA'!W229, 1376735011, RV_DATA!I208:'RV_DATA'!I229), 6)</f>
        <v>2</v>
      </c>
      <c r="E153" s="68">
        <f>ROUND(RV_DATA!K229, 2)</f>
        <v>89.3</v>
      </c>
      <c r="F153" s="68">
        <f>ROUND(SUMIF(RV_DATA!W208:'RV_DATA'!W229, 1376735011, RV_DATA!M208:'RV_DATA'!M229), 6)</f>
        <v>178.6</v>
      </c>
      <c r="G153" s="68">
        <f>ROUND(RV_DATA!N229, 2)</f>
        <v>89.3</v>
      </c>
      <c r="H153" s="68">
        <f>ROUND(SUMIF(RV_DATA!W208:'RV_DATA'!W229, 1376735011, RV_DATA!O208:'RV_DATA'!O229), 6)</f>
        <v>178.6</v>
      </c>
      <c r="AK153">
        <v>3</v>
      </c>
    </row>
    <row r="154" spans="1:37" ht="28.5">
      <c r="A154" s="65" t="s">
        <v>273</v>
      </c>
      <c r="B154" s="66" t="s">
        <v>274</v>
      </c>
      <c r="C154" s="66" t="s">
        <v>275</v>
      </c>
      <c r="D154" s="67">
        <f>ROUND(SUMIF(RV_DATA!W208:'RV_DATA'!W229, -240123193, RV_DATA!I208:'RV_DATA'!I229), 6)</f>
        <v>27.9</v>
      </c>
      <c r="E154" s="68">
        <f>ROUND(RV_DATA!K213, 2)</f>
        <v>12.03</v>
      </c>
      <c r="F154" s="68">
        <f>ROUND(SUMIF(RV_DATA!W208:'RV_DATA'!W229, -240123193, RV_DATA!M208:'RV_DATA'!M229), 6)</f>
        <v>335.64</v>
      </c>
      <c r="G154" s="68">
        <f>ROUND(RV_DATA!N213, 2)</f>
        <v>12.03</v>
      </c>
      <c r="H154" s="68">
        <f>ROUND(SUMIF(RV_DATA!W208:'RV_DATA'!W229, -240123193, RV_DATA!O208:'RV_DATA'!O229), 6)</f>
        <v>335.64</v>
      </c>
      <c r="AK154">
        <v>3</v>
      </c>
    </row>
    <row r="155" spans="1:37" ht="71.25">
      <c r="A155" s="65" t="s">
        <v>892</v>
      </c>
      <c r="B155" s="66" t="s">
        <v>894</v>
      </c>
      <c r="C155" s="66" t="s">
        <v>275</v>
      </c>
      <c r="D155" s="67">
        <f>ROUND(SUMIF(RV_DATA!W208:'RV_DATA'!W229, -1876199671, RV_DATA!I208:'RV_DATA'!I229), 6)</f>
        <v>1.17</v>
      </c>
      <c r="E155" s="68">
        <f>ROUND(RV_DATA!K208, 2)</f>
        <v>15.33</v>
      </c>
      <c r="F155" s="68">
        <f>ROUND(SUMIF(RV_DATA!W208:'RV_DATA'!W229, -1876199671, RV_DATA!M208:'RV_DATA'!M229), 6)</f>
        <v>17.940000000000001</v>
      </c>
      <c r="G155" s="68">
        <f>ROUND(RV_DATA!N208, 2)</f>
        <v>15.33</v>
      </c>
      <c r="H155" s="68">
        <f>ROUND(SUMIF(RV_DATA!W208:'RV_DATA'!W229, -1876199671, RV_DATA!O208:'RV_DATA'!O229), 6)</f>
        <v>17.940000000000001</v>
      </c>
      <c r="AK155">
        <v>3</v>
      </c>
    </row>
    <row r="156" spans="1:37" ht="15">
      <c r="A156" s="198" t="s">
        <v>1141</v>
      </c>
      <c r="B156" s="198"/>
      <c r="C156" s="198"/>
      <c r="D156" s="198"/>
      <c r="E156" s="199">
        <f>SUMIF(AK140:AK155, 3, F140:F155)</f>
        <v>13471.22</v>
      </c>
      <c r="F156" s="199"/>
      <c r="G156" s="199">
        <f>SUMIF(AK140:AK155, 3, H140:H155)</f>
        <v>13471.22</v>
      </c>
      <c r="H156" s="198"/>
    </row>
    <row r="157" spans="1:37" ht="16.5">
      <c r="A157" s="187" t="str">
        <f>CONCATENATE("Раздел: ",IF(Source!G948&lt;&gt;"Новый раздел", Source!G948, ""))</f>
        <v>Раздел: 17.Система ВД2(сетевые элементы)</v>
      </c>
      <c r="B157" s="188"/>
      <c r="C157" s="188"/>
      <c r="D157" s="188"/>
      <c r="E157" s="188"/>
      <c r="F157" s="188"/>
      <c r="G157" s="188"/>
      <c r="H157" s="188"/>
    </row>
    <row r="158" spans="1:37" ht="14.25">
      <c r="A158" s="196" t="s">
        <v>1140</v>
      </c>
      <c r="B158" s="197"/>
      <c r="C158" s="197"/>
      <c r="D158" s="197"/>
      <c r="E158" s="197"/>
      <c r="F158" s="197"/>
      <c r="G158" s="197"/>
      <c r="H158" s="197"/>
    </row>
    <row r="159" spans="1:37" ht="28.5">
      <c r="A159" s="65" t="s">
        <v>889</v>
      </c>
      <c r="B159" s="66" t="s">
        <v>891</v>
      </c>
      <c r="C159" s="66" t="s">
        <v>32</v>
      </c>
      <c r="D159" s="67">
        <f>ROUND(SUMIF(RV_DATA!W231:'RV_DATA'!W253, 732171730, RV_DATA!I231:'RV_DATA'!I253), 6)</f>
        <v>6.5899999999999997E-4</v>
      </c>
      <c r="E159" s="68">
        <f>ROUND(RV_DATA!K234, 2)</f>
        <v>26499</v>
      </c>
      <c r="F159" s="68">
        <f>ROUND(SUMIF(RV_DATA!W231:'RV_DATA'!W253, 732171730, RV_DATA!M231:'RV_DATA'!M253), 6)</f>
        <v>17.47</v>
      </c>
      <c r="G159" s="68">
        <f>ROUND(RV_DATA!N234, 2)</f>
        <v>26499</v>
      </c>
      <c r="H159" s="68">
        <f>ROUND(SUMIF(RV_DATA!W231:'RV_DATA'!W253, 732171730, RV_DATA!O231:'RV_DATA'!O253), 6)</f>
        <v>17.47</v>
      </c>
      <c r="AK159">
        <v>3</v>
      </c>
    </row>
    <row r="160" spans="1:37" ht="42.75">
      <c r="A160" s="65" t="s">
        <v>903</v>
      </c>
      <c r="B160" s="66" t="s">
        <v>905</v>
      </c>
      <c r="C160" s="66" t="s">
        <v>32</v>
      </c>
      <c r="D160" s="67">
        <f>ROUND(SUMIF(RV_DATA!W231:'RV_DATA'!W253, 2123959128, RV_DATA!I231:'RV_DATA'!I253), 6)</f>
        <v>4.4099999999999999E-3</v>
      </c>
      <c r="E160" s="68">
        <f>ROUND(RV_DATA!K240, 2)</f>
        <v>1412.5</v>
      </c>
      <c r="F160" s="68">
        <f>ROUND(SUMIF(RV_DATA!W231:'RV_DATA'!W253, 2123959128, RV_DATA!M231:'RV_DATA'!M253), 6)</f>
        <v>6.23</v>
      </c>
      <c r="G160" s="68">
        <f>ROUND(RV_DATA!N240, 2)</f>
        <v>1412.5</v>
      </c>
      <c r="H160" s="68">
        <f>ROUND(SUMIF(RV_DATA!W231:'RV_DATA'!W253, 2123959128, RV_DATA!O231:'RV_DATA'!O253), 6)</f>
        <v>6.23</v>
      </c>
      <c r="AK160">
        <v>3</v>
      </c>
    </row>
    <row r="161" spans="1:37" ht="28.5">
      <c r="A161" s="65" t="s">
        <v>906</v>
      </c>
      <c r="B161" s="66" t="s">
        <v>908</v>
      </c>
      <c r="C161" s="66" t="s">
        <v>32</v>
      </c>
      <c r="D161" s="67">
        <f>ROUND(SUMIF(RV_DATA!W231:'RV_DATA'!W253, 862612426, RV_DATA!I231:'RV_DATA'!I253), 6)</f>
        <v>1.0500000000000001E-2</v>
      </c>
      <c r="E161" s="68">
        <f>ROUND(RV_DATA!K239, 2)</f>
        <v>3960</v>
      </c>
      <c r="F161" s="68">
        <f>ROUND(SUMIF(RV_DATA!W231:'RV_DATA'!W253, 862612426, RV_DATA!M231:'RV_DATA'!M253), 6)</f>
        <v>41.58</v>
      </c>
      <c r="G161" s="68">
        <f>ROUND(RV_DATA!N239, 2)</f>
        <v>3960</v>
      </c>
      <c r="H161" s="68">
        <f>ROUND(SUMIF(RV_DATA!W231:'RV_DATA'!W253, 862612426, RV_DATA!O231:'RV_DATA'!O253), 6)</f>
        <v>41.58</v>
      </c>
      <c r="AK161">
        <v>3</v>
      </c>
    </row>
    <row r="162" spans="1:37" ht="28.5">
      <c r="A162" s="65" t="s">
        <v>915</v>
      </c>
      <c r="B162" s="66" t="s">
        <v>917</v>
      </c>
      <c r="C162" s="66" t="s">
        <v>78</v>
      </c>
      <c r="D162" s="67">
        <f>ROUND(SUMIF(RV_DATA!W231:'RV_DATA'!W253, -1891075164, RV_DATA!I231:'RV_DATA'!I253), 6)</f>
        <v>1.2402</v>
      </c>
      <c r="E162" s="68">
        <f>ROUND(RV_DATA!K245, 2)</f>
        <v>39.020000000000003</v>
      </c>
      <c r="F162" s="68">
        <f>ROUND(SUMIF(RV_DATA!W231:'RV_DATA'!W253, -1891075164, RV_DATA!M231:'RV_DATA'!M253), 6)</f>
        <v>48.39</v>
      </c>
      <c r="G162" s="68">
        <f>ROUND(RV_DATA!N245, 2)</f>
        <v>39.020000000000003</v>
      </c>
      <c r="H162" s="68">
        <f>ROUND(SUMIF(RV_DATA!W231:'RV_DATA'!W253, -1891075164, RV_DATA!O231:'RV_DATA'!O253), 6)</f>
        <v>48.39</v>
      </c>
      <c r="AK162">
        <v>3</v>
      </c>
    </row>
    <row r="163" spans="1:37" ht="28.5">
      <c r="A163" s="65" t="s">
        <v>861</v>
      </c>
      <c r="B163" s="66" t="s">
        <v>863</v>
      </c>
      <c r="C163" s="66" t="s">
        <v>32</v>
      </c>
      <c r="D163" s="67">
        <f>ROUND(SUMIF(RV_DATA!W231:'RV_DATA'!W253, 1948519429, RV_DATA!I231:'RV_DATA'!I253), 6)</f>
        <v>7.8999999999999996E-5</v>
      </c>
      <c r="E163" s="68">
        <f>ROUND(RV_DATA!K244, 2)</f>
        <v>10362</v>
      </c>
      <c r="F163" s="68">
        <f>ROUND(SUMIF(RV_DATA!W231:'RV_DATA'!W253, 1948519429, RV_DATA!M231:'RV_DATA'!M253), 6)</f>
        <v>0.81</v>
      </c>
      <c r="G163" s="68">
        <f>ROUND(RV_DATA!N244, 2)</f>
        <v>10362</v>
      </c>
      <c r="H163" s="68">
        <f>ROUND(SUMIF(RV_DATA!W231:'RV_DATA'!W253, 1948519429, RV_DATA!O231:'RV_DATA'!O253), 6)</f>
        <v>0.81</v>
      </c>
      <c r="AK163">
        <v>3</v>
      </c>
    </row>
    <row r="164" spans="1:37" ht="28.5">
      <c r="A164" s="65" t="s">
        <v>844</v>
      </c>
      <c r="B164" s="66" t="s">
        <v>846</v>
      </c>
      <c r="C164" s="66" t="s">
        <v>32</v>
      </c>
      <c r="D164" s="67">
        <f>ROUND(SUMIF(RV_DATA!W231:'RV_DATA'!W253, -765046760, RV_DATA!I231:'RV_DATA'!I253), 6)</f>
        <v>3.31E-3</v>
      </c>
      <c r="E164" s="68">
        <f>ROUND(RV_DATA!K233, 2)</f>
        <v>9040.01</v>
      </c>
      <c r="F164" s="68">
        <f>ROUND(SUMIF(RV_DATA!W231:'RV_DATA'!W253, -765046760, RV_DATA!M231:'RV_DATA'!M253), 6)</f>
        <v>29.91</v>
      </c>
      <c r="G164" s="68">
        <f>ROUND(RV_DATA!N233, 2)</f>
        <v>9040.01</v>
      </c>
      <c r="H164" s="68">
        <f>ROUND(SUMIF(RV_DATA!W231:'RV_DATA'!W253, -765046760, RV_DATA!O231:'RV_DATA'!O253), 6)</f>
        <v>29.91</v>
      </c>
      <c r="AK164">
        <v>3</v>
      </c>
    </row>
    <row r="165" spans="1:37" ht="28.5">
      <c r="A165" s="65" t="s">
        <v>847</v>
      </c>
      <c r="B165" s="66" t="s">
        <v>849</v>
      </c>
      <c r="C165" s="66" t="s">
        <v>78</v>
      </c>
      <c r="D165" s="67">
        <f>ROUND(SUMIF(RV_DATA!W231:'RV_DATA'!W253, 967136855, RV_DATA!I231:'RV_DATA'!I253), 6)</f>
        <v>2.8111869999999999</v>
      </c>
      <c r="E165" s="68">
        <f>ROUND(RV_DATA!K232, 2)</f>
        <v>23.09</v>
      </c>
      <c r="F165" s="68">
        <f>ROUND(SUMIF(RV_DATA!W231:'RV_DATA'!W253, 967136855, RV_DATA!M231:'RV_DATA'!M253), 6)</f>
        <v>64.91</v>
      </c>
      <c r="G165" s="68">
        <f>ROUND(RV_DATA!N232, 2)</f>
        <v>23.09</v>
      </c>
      <c r="H165" s="68">
        <f>ROUND(SUMIF(RV_DATA!W231:'RV_DATA'!W253, 967136855, RV_DATA!O231:'RV_DATA'!O253), 6)</f>
        <v>64.91</v>
      </c>
      <c r="AK165">
        <v>3</v>
      </c>
    </row>
    <row r="166" spans="1:37" ht="28.5">
      <c r="A166" s="65" t="s">
        <v>268</v>
      </c>
      <c r="B166" s="66" t="s">
        <v>269</v>
      </c>
      <c r="C166" s="66" t="s">
        <v>270</v>
      </c>
      <c r="D166" s="67">
        <f>ROUND(SUMIF(RV_DATA!W231:'RV_DATA'!W253, -882872068, RV_DATA!I231:'RV_DATA'!I253), 6)</f>
        <v>0.4</v>
      </c>
      <c r="E166" s="68">
        <f>ROUND(RV_DATA!K235, 2)</f>
        <v>228</v>
      </c>
      <c r="F166" s="68">
        <f>ROUND(SUMIF(RV_DATA!W231:'RV_DATA'!W253, -882872068, RV_DATA!M231:'RV_DATA'!M253), 6)</f>
        <v>91.2</v>
      </c>
      <c r="G166" s="68">
        <f>ROUND(RV_DATA!N235, 2)</f>
        <v>228</v>
      </c>
      <c r="H166" s="68">
        <f>ROUND(SUMIF(RV_DATA!W231:'RV_DATA'!W253, -882872068, RV_DATA!O231:'RV_DATA'!O253), 6)</f>
        <v>91.2</v>
      </c>
      <c r="AK166">
        <v>3</v>
      </c>
    </row>
    <row r="167" spans="1:37" ht="28.5">
      <c r="A167" s="65" t="s">
        <v>909</v>
      </c>
      <c r="B167" s="66" t="s">
        <v>911</v>
      </c>
      <c r="C167" s="66" t="s">
        <v>32</v>
      </c>
      <c r="D167" s="67">
        <f>ROUND(SUMIF(RV_DATA!W231:'RV_DATA'!W253, 750974966, RV_DATA!I231:'RV_DATA'!I253), 6)</f>
        <v>1.6555E-2</v>
      </c>
      <c r="E167" s="68">
        <f>ROUND(RV_DATA!K238, 2)</f>
        <v>7590</v>
      </c>
      <c r="F167" s="68">
        <f>ROUND(SUMIF(RV_DATA!W231:'RV_DATA'!W253, 750974966, RV_DATA!M231:'RV_DATA'!M253), 6)</f>
        <v>125.65</v>
      </c>
      <c r="G167" s="68">
        <f>ROUND(RV_DATA!N238, 2)</f>
        <v>7590</v>
      </c>
      <c r="H167" s="68">
        <f>ROUND(SUMIF(RV_DATA!W231:'RV_DATA'!W253, 750974966, RV_DATA!O231:'RV_DATA'!O253), 6)</f>
        <v>125.65</v>
      </c>
      <c r="AK167">
        <v>3</v>
      </c>
    </row>
    <row r="168" spans="1:37" ht="71.25">
      <c r="A168" s="65" t="s">
        <v>438</v>
      </c>
      <c r="B168" s="66" t="s">
        <v>439</v>
      </c>
      <c r="C168" s="66" t="s">
        <v>258</v>
      </c>
      <c r="D168" s="67">
        <f>ROUND(SUMIF(RV_DATA!W231:'RV_DATA'!W253, -2111212406, RV_DATA!I231:'RV_DATA'!I253), 6)</f>
        <v>1.61</v>
      </c>
      <c r="E168" s="68">
        <f>ROUND(RV_DATA!K241, 2)</f>
        <v>2222.0300000000002</v>
      </c>
      <c r="F168" s="68">
        <f>ROUND(SUMIF(RV_DATA!W231:'RV_DATA'!W253, -2111212406, RV_DATA!M231:'RV_DATA'!M253), 6)</f>
        <v>3577.47</v>
      </c>
      <c r="G168" s="68">
        <f>ROUND(RV_DATA!N241, 2)</f>
        <v>2222.0300000000002</v>
      </c>
      <c r="H168" s="68">
        <f>ROUND(SUMIF(RV_DATA!W231:'RV_DATA'!W253, -2111212406, RV_DATA!O231:'RV_DATA'!O253), 6)</f>
        <v>3577.47</v>
      </c>
      <c r="AK168">
        <v>3</v>
      </c>
    </row>
    <row r="169" spans="1:37" ht="28.5">
      <c r="A169" s="65" t="s">
        <v>912</v>
      </c>
      <c r="B169" s="66" t="s">
        <v>914</v>
      </c>
      <c r="C169" s="66" t="s">
        <v>32</v>
      </c>
      <c r="D169" s="67">
        <f>ROUND(SUMIF(RV_DATA!W231:'RV_DATA'!W253, -1445358453, RV_DATA!I231:'RV_DATA'!I253), 6)</f>
        <v>4.4099999999999999E-4</v>
      </c>
      <c r="E169" s="68">
        <f>ROUND(RV_DATA!K237, 2)</f>
        <v>9550.01</v>
      </c>
      <c r="F169" s="68">
        <f>ROUND(SUMIF(RV_DATA!W231:'RV_DATA'!W253, -1445358453, RV_DATA!M231:'RV_DATA'!M253), 6)</f>
        <v>4.21</v>
      </c>
      <c r="G169" s="68">
        <f>ROUND(RV_DATA!N237, 2)</f>
        <v>9550.01</v>
      </c>
      <c r="H169" s="68">
        <f>ROUND(SUMIF(RV_DATA!W231:'RV_DATA'!W253, -1445358453, RV_DATA!O231:'RV_DATA'!O253), 6)</f>
        <v>4.21</v>
      </c>
      <c r="AK169">
        <v>3</v>
      </c>
    </row>
    <row r="170" spans="1:37" ht="28.5">
      <c r="A170" s="65" t="s">
        <v>918</v>
      </c>
      <c r="B170" s="66" t="s">
        <v>920</v>
      </c>
      <c r="C170" s="66" t="s">
        <v>32</v>
      </c>
      <c r="D170" s="67">
        <f>ROUND(SUMIF(RV_DATA!W231:'RV_DATA'!W253, -1071558149, RV_DATA!I231:'RV_DATA'!I253), 6)</f>
        <v>3.6099999999999999E-4</v>
      </c>
      <c r="E170" s="68">
        <f>ROUND(RV_DATA!K247, 2)</f>
        <v>17183</v>
      </c>
      <c r="F170" s="68">
        <f>ROUND(SUMIF(RV_DATA!W231:'RV_DATA'!W253, -1071558149, RV_DATA!M231:'RV_DATA'!M253), 6)</f>
        <v>6.2</v>
      </c>
      <c r="G170" s="68">
        <f>ROUND(RV_DATA!N247, 2)</f>
        <v>17183</v>
      </c>
      <c r="H170" s="68">
        <f>ROUND(SUMIF(RV_DATA!W231:'RV_DATA'!W253, -1071558149, RV_DATA!O231:'RV_DATA'!O253), 6)</f>
        <v>6.2</v>
      </c>
      <c r="AK170">
        <v>3</v>
      </c>
    </row>
    <row r="171" spans="1:37" ht="42.75">
      <c r="A171" s="65" t="s">
        <v>478</v>
      </c>
      <c r="B171" s="66" t="s">
        <v>479</v>
      </c>
      <c r="C171" s="66" t="s">
        <v>47</v>
      </c>
      <c r="D171" s="67">
        <f>ROUND(SUMIF(RV_DATA!W231:'RV_DATA'!W253, 1944907464, RV_DATA!I231:'RV_DATA'!I253), 6)</f>
        <v>15.6</v>
      </c>
      <c r="E171" s="68">
        <f>ROUND(RV_DATA!K246, 2)</f>
        <v>171.25</v>
      </c>
      <c r="F171" s="68">
        <f>ROUND(SUMIF(RV_DATA!W231:'RV_DATA'!W253, 1944907464, RV_DATA!M231:'RV_DATA'!M253), 6)</f>
        <v>2671.5</v>
      </c>
      <c r="G171" s="68">
        <f>ROUND(RV_DATA!N246, 2)</f>
        <v>171.25</v>
      </c>
      <c r="H171" s="68">
        <f>ROUND(SUMIF(RV_DATA!W231:'RV_DATA'!W253, 1944907464, RV_DATA!O231:'RV_DATA'!O253), 6)</f>
        <v>2671.5</v>
      </c>
      <c r="AK171">
        <v>3</v>
      </c>
    </row>
    <row r="172" spans="1:37" ht="42.75">
      <c r="A172" s="65" t="s">
        <v>454</v>
      </c>
      <c r="B172" s="66" t="s">
        <v>486</v>
      </c>
      <c r="C172" s="66" t="s">
        <v>47</v>
      </c>
      <c r="D172" s="67">
        <f>ROUND(SUMIF(RV_DATA!W231:'RV_DATA'!W253, 73775197, RV_DATA!I231:'RV_DATA'!I253), 6)</f>
        <v>7.0335999999999999</v>
      </c>
      <c r="E172" s="68">
        <f>ROUND(RV_DATA!K252, 2)</f>
        <v>102.06</v>
      </c>
      <c r="F172" s="68">
        <f>ROUND(SUMIF(RV_DATA!W231:'RV_DATA'!W253, 73775197, RV_DATA!M231:'RV_DATA'!M253), 6)</f>
        <v>717.85</v>
      </c>
      <c r="G172" s="68">
        <f>ROUND(RV_DATA!N252, 2)</f>
        <v>102.06</v>
      </c>
      <c r="H172" s="68">
        <f>ROUND(SUMIF(RV_DATA!W231:'RV_DATA'!W253, 73775197, RV_DATA!O231:'RV_DATA'!O253), 6)</f>
        <v>717.85</v>
      </c>
      <c r="AK172">
        <v>3</v>
      </c>
    </row>
    <row r="173" spans="1:37" ht="28.5">
      <c r="A173" s="65" t="s">
        <v>493</v>
      </c>
      <c r="B173" s="66" t="s">
        <v>494</v>
      </c>
      <c r="C173" s="66" t="s">
        <v>40</v>
      </c>
      <c r="D173" s="67">
        <f>ROUND(SUMIF(RV_DATA!W231:'RV_DATA'!W253, -217417839, RV_DATA!I231:'RV_DATA'!I253), 6)</f>
        <v>1</v>
      </c>
      <c r="E173" s="68">
        <f>ROUND(RV_DATA!K253, 2)</f>
        <v>82.99</v>
      </c>
      <c r="F173" s="68">
        <f>ROUND(SUMIF(RV_DATA!W231:'RV_DATA'!W253, -217417839, RV_DATA!M231:'RV_DATA'!M253), 6)</f>
        <v>82.99</v>
      </c>
      <c r="G173" s="68">
        <f>ROUND(RV_DATA!N253, 2)</f>
        <v>82.99</v>
      </c>
      <c r="H173" s="68">
        <f>ROUND(SUMIF(RV_DATA!W231:'RV_DATA'!W253, -217417839, RV_DATA!O231:'RV_DATA'!O253), 6)</f>
        <v>82.99</v>
      </c>
      <c r="AK173">
        <v>3</v>
      </c>
    </row>
    <row r="174" spans="1:37" ht="28.5">
      <c r="A174" s="65" t="s">
        <v>273</v>
      </c>
      <c r="B174" s="66" t="s">
        <v>274</v>
      </c>
      <c r="C174" s="66" t="s">
        <v>275</v>
      </c>
      <c r="D174" s="67">
        <f>ROUND(SUMIF(RV_DATA!W231:'RV_DATA'!W253, -240123193, RV_DATA!I231:'RV_DATA'!I253), 6)</f>
        <v>18.600000000000001</v>
      </c>
      <c r="E174" s="68">
        <f>ROUND(RV_DATA!K236, 2)</f>
        <v>12.03</v>
      </c>
      <c r="F174" s="68">
        <f>ROUND(SUMIF(RV_DATA!W231:'RV_DATA'!W253, -240123193, RV_DATA!M231:'RV_DATA'!M253), 6)</f>
        <v>223.76</v>
      </c>
      <c r="G174" s="68">
        <f>ROUND(RV_DATA!N236, 2)</f>
        <v>12.03</v>
      </c>
      <c r="H174" s="68">
        <f>ROUND(SUMIF(RV_DATA!W231:'RV_DATA'!W253, -240123193, RV_DATA!O231:'RV_DATA'!O253), 6)</f>
        <v>223.76</v>
      </c>
      <c r="AK174">
        <v>3</v>
      </c>
    </row>
    <row r="175" spans="1:37" ht="71.25">
      <c r="A175" s="65" t="s">
        <v>892</v>
      </c>
      <c r="B175" s="66" t="s">
        <v>894</v>
      </c>
      <c r="C175" s="66" t="s">
        <v>275</v>
      </c>
      <c r="D175" s="67">
        <f>ROUND(SUMIF(RV_DATA!W231:'RV_DATA'!W253, -1876199671, RV_DATA!I231:'RV_DATA'!I253), 6)</f>
        <v>0.78</v>
      </c>
      <c r="E175" s="68">
        <f>ROUND(RV_DATA!K231, 2)</f>
        <v>15.33</v>
      </c>
      <c r="F175" s="68">
        <f>ROUND(SUMIF(RV_DATA!W231:'RV_DATA'!W253, -1876199671, RV_DATA!M231:'RV_DATA'!M253), 6)</f>
        <v>11.96</v>
      </c>
      <c r="G175" s="68">
        <f>ROUND(RV_DATA!N231, 2)</f>
        <v>15.33</v>
      </c>
      <c r="H175" s="68">
        <f>ROUND(SUMIF(RV_DATA!W231:'RV_DATA'!W253, -1876199671, RV_DATA!O231:'RV_DATA'!O253), 6)</f>
        <v>11.96</v>
      </c>
      <c r="AK175">
        <v>3</v>
      </c>
    </row>
    <row r="176" spans="1:37" ht="15">
      <c r="A176" s="198" t="s">
        <v>1141</v>
      </c>
      <c r="B176" s="198"/>
      <c r="C176" s="198"/>
      <c r="D176" s="198"/>
      <c r="E176" s="199">
        <f>SUMIF(AK159:AK175, 3, F159:F175)</f>
        <v>7722.09</v>
      </c>
      <c r="F176" s="199"/>
      <c r="G176" s="199">
        <f>SUMIF(AK159:AK175, 3, H159:H175)</f>
        <v>7722.09</v>
      </c>
      <c r="H176" s="198"/>
    </row>
    <row r="177" spans="1:37" ht="16.5">
      <c r="A177" s="187" t="str">
        <f>CONCATENATE("Раздел: ",IF(Source!G1009&lt;&gt;"Новый раздел", Source!G1009, ""))</f>
        <v>Раздел: 18.Система ВД3(сетевые элементы)</v>
      </c>
      <c r="B177" s="188"/>
      <c r="C177" s="188"/>
      <c r="D177" s="188"/>
      <c r="E177" s="188"/>
      <c r="F177" s="188"/>
      <c r="G177" s="188"/>
      <c r="H177" s="188"/>
    </row>
    <row r="178" spans="1:37" ht="14.25">
      <c r="A178" s="196" t="s">
        <v>1140</v>
      </c>
      <c r="B178" s="197"/>
      <c r="C178" s="197"/>
      <c r="D178" s="197"/>
      <c r="E178" s="197"/>
      <c r="F178" s="197"/>
      <c r="G178" s="197"/>
      <c r="H178" s="197"/>
    </row>
    <row r="179" spans="1:37" ht="28.5">
      <c r="A179" s="65" t="s">
        <v>889</v>
      </c>
      <c r="B179" s="66" t="s">
        <v>891</v>
      </c>
      <c r="C179" s="66" t="s">
        <v>32</v>
      </c>
      <c r="D179" s="67">
        <f>ROUND(SUMIF(RV_DATA!W255:'RV_DATA'!W275, 732171730, RV_DATA!I255:'RV_DATA'!I275), 6)</f>
        <v>2.9999999999999997E-4</v>
      </c>
      <c r="E179" s="68">
        <f>ROUND(RV_DATA!K258, 2)</f>
        <v>26499</v>
      </c>
      <c r="F179" s="68">
        <f>ROUND(SUMIF(RV_DATA!W255:'RV_DATA'!W275, 732171730, RV_DATA!M255:'RV_DATA'!M275), 6)</f>
        <v>7.95</v>
      </c>
      <c r="G179" s="68">
        <f>ROUND(RV_DATA!N258, 2)</f>
        <v>26499</v>
      </c>
      <c r="H179" s="68">
        <f>ROUND(SUMIF(RV_DATA!W255:'RV_DATA'!W275, 732171730, RV_DATA!O255:'RV_DATA'!O275), 6)</f>
        <v>7.95</v>
      </c>
      <c r="AK179">
        <v>3</v>
      </c>
    </row>
    <row r="180" spans="1:37" ht="42.75">
      <c r="A180" s="65" t="s">
        <v>903</v>
      </c>
      <c r="B180" s="66" t="s">
        <v>905</v>
      </c>
      <c r="C180" s="66" t="s">
        <v>32</v>
      </c>
      <c r="D180" s="67">
        <f>ROUND(SUMIF(RV_DATA!W255:'RV_DATA'!W275, 2123959128, RV_DATA!I255:'RV_DATA'!I275), 6)</f>
        <v>2.6459999999999999E-3</v>
      </c>
      <c r="E180" s="68">
        <f>ROUND(RV_DATA!K264, 2)</f>
        <v>1412.5</v>
      </c>
      <c r="F180" s="68">
        <f>ROUND(SUMIF(RV_DATA!W255:'RV_DATA'!W275, 2123959128, RV_DATA!M255:'RV_DATA'!M275), 6)</f>
        <v>3.74</v>
      </c>
      <c r="G180" s="68">
        <f>ROUND(RV_DATA!N264, 2)</f>
        <v>1412.5</v>
      </c>
      <c r="H180" s="68">
        <f>ROUND(SUMIF(RV_DATA!W255:'RV_DATA'!W275, 2123959128, RV_DATA!O255:'RV_DATA'!O275), 6)</f>
        <v>3.74</v>
      </c>
      <c r="AK180">
        <v>3</v>
      </c>
    </row>
    <row r="181" spans="1:37" ht="28.5">
      <c r="A181" s="65" t="s">
        <v>906</v>
      </c>
      <c r="B181" s="66" t="s">
        <v>908</v>
      </c>
      <c r="C181" s="66" t="s">
        <v>32</v>
      </c>
      <c r="D181" s="67">
        <f>ROUND(SUMIF(RV_DATA!W255:'RV_DATA'!W275, 862612426, RV_DATA!I255:'RV_DATA'!I275), 6)</f>
        <v>6.3E-3</v>
      </c>
      <c r="E181" s="68">
        <f>ROUND(RV_DATA!K263, 2)</f>
        <v>3960</v>
      </c>
      <c r="F181" s="68">
        <f>ROUND(SUMIF(RV_DATA!W255:'RV_DATA'!W275, 862612426, RV_DATA!M255:'RV_DATA'!M275), 6)</f>
        <v>24.95</v>
      </c>
      <c r="G181" s="68">
        <f>ROUND(RV_DATA!N263, 2)</f>
        <v>3960</v>
      </c>
      <c r="H181" s="68">
        <f>ROUND(SUMIF(RV_DATA!W255:'RV_DATA'!W275, 862612426, RV_DATA!O255:'RV_DATA'!O275), 6)</f>
        <v>24.95</v>
      </c>
      <c r="AK181">
        <v>3</v>
      </c>
    </row>
    <row r="182" spans="1:37" ht="28.5">
      <c r="A182" s="65" t="s">
        <v>915</v>
      </c>
      <c r="B182" s="66" t="s">
        <v>917</v>
      </c>
      <c r="C182" s="66" t="s">
        <v>78</v>
      </c>
      <c r="D182" s="67">
        <f>ROUND(SUMIF(RV_DATA!W255:'RV_DATA'!W275, -1891075164, RV_DATA!I255:'RV_DATA'!I275), 6)</f>
        <v>1.3534079999999999</v>
      </c>
      <c r="E182" s="68">
        <f>ROUND(RV_DATA!K269, 2)</f>
        <v>39.020000000000003</v>
      </c>
      <c r="F182" s="68">
        <f>ROUND(SUMIF(RV_DATA!W255:'RV_DATA'!W275, -1891075164, RV_DATA!M255:'RV_DATA'!M275), 6)</f>
        <v>52.81</v>
      </c>
      <c r="G182" s="68">
        <f>ROUND(RV_DATA!N269, 2)</f>
        <v>39.020000000000003</v>
      </c>
      <c r="H182" s="68">
        <f>ROUND(SUMIF(RV_DATA!W255:'RV_DATA'!W275, -1891075164, RV_DATA!O255:'RV_DATA'!O275), 6)</f>
        <v>52.81</v>
      </c>
      <c r="AK182">
        <v>3</v>
      </c>
    </row>
    <row r="183" spans="1:37" ht="28.5">
      <c r="A183" s="65" t="s">
        <v>861</v>
      </c>
      <c r="B183" s="66" t="s">
        <v>863</v>
      </c>
      <c r="C183" s="66" t="s">
        <v>32</v>
      </c>
      <c r="D183" s="67">
        <f>ROUND(SUMIF(RV_DATA!W255:'RV_DATA'!W275, 1948519429, RV_DATA!I255:'RV_DATA'!I275), 6)</f>
        <v>5.5999999999999999E-5</v>
      </c>
      <c r="E183" s="68">
        <f>ROUND(RV_DATA!K268, 2)</f>
        <v>10362</v>
      </c>
      <c r="F183" s="68">
        <f>ROUND(SUMIF(RV_DATA!W255:'RV_DATA'!W275, 1948519429, RV_DATA!M255:'RV_DATA'!M275), 6)</f>
        <v>0.57999999999999996</v>
      </c>
      <c r="G183" s="68">
        <f>ROUND(RV_DATA!N268, 2)</f>
        <v>10362</v>
      </c>
      <c r="H183" s="68">
        <f>ROUND(SUMIF(RV_DATA!W255:'RV_DATA'!W275, 1948519429, RV_DATA!O255:'RV_DATA'!O275), 6)</f>
        <v>0.57999999999999996</v>
      </c>
      <c r="AK183">
        <v>3</v>
      </c>
    </row>
    <row r="184" spans="1:37" ht="28.5">
      <c r="A184" s="65" t="s">
        <v>844</v>
      </c>
      <c r="B184" s="66" t="s">
        <v>846</v>
      </c>
      <c r="C184" s="66" t="s">
        <v>32</v>
      </c>
      <c r="D184" s="67">
        <f>ROUND(SUMIF(RV_DATA!W255:'RV_DATA'!W275, -765046760, RV_DATA!I255:'RV_DATA'!I275), 6)</f>
        <v>1.8209999999999999E-3</v>
      </c>
      <c r="E184" s="68">
        <f>ROUND(RV_DATA!K257, 2)</f>
        <v>9040.01</v>
      </c>
      <c r="F184" s="68">
        <f>ROUND(SUMIF(RV_DATA!W255:'RV_DATA'!W275, -765046760, RV_DATA!M255:'RV_DATA'!M275), 6)</f>
        <v>16.47</v>
      </c>
      <c r="G184" s="68">
        <f>ROUND(RV_DATA!N257, 2)</f>
        <v>9040.01</v>
      </c>
      <c r="H184" s="68">
        <f>ROUND(SUMIF(RV_DATA!W255:'RV_DATA'!W275, -765046760, RV_DATA!O255:'RV_DATA'!O275), 6)</f>
        <v>16.47</v>
      </c>
      <c r="AK184">
        <v>3</v>
      </c>
    </row>
    <row r="185" spans="1:37" ht="28.5">
      <c r="A185" s="65" t="s">
        <v>847</v>
      </c>
      <c r="B185" s="66" t="s">
        <v>849</v>
      </c>
      <c r="C185" s="66" t="s">
        <v>78</v>
      </c>
      <c r="D185" s="67">
        <f>ROUND(SUMIF(RV_DATA!W255:'RV_DATA'!W275, 967136855, RV_DATA!I255:'RV_DATA'!I275), 6)</f>
        <v>1.977482</v>
      </c>
      <c r="E185" s="68">
        <f>ROUND(RV_DATA!K256, 2)</f>
        <v>23.09</v>
      </c>
      <c r="F185" s="68">
        <f>ROUND(SUMIF(RV_DATA!W255:'RV_DATA'!W275, 967136855, RV_DATA!M255:'RV_DATA'!M275), 6)</f>
        <v>45.66</v>
      </c>
      <c r="G185" s="68">
        <f>ROUND(RV_DATA!N256, 2)</f>
        <v>23.09</v>
      </c>
      <c r="H185" s="68">
        <f>ROUND(SUMIF(RV_DATA!W255:'RV_DATA'!W275, 967136855, RV_DATA!O255:'RV_DATA'!O275), 6)</f>
        <v>45.66</v>
      </c>
      <c r="AK185">
        <v>3</v>
      </c>
    </row>
    <row r="186" spans="1:37" ht="28.5">
      <c r="A186" s="65" t="s">
        <v>268</v>
      </c>
      <c r="B186" s="66" t="s">
        <v>269</v>
      </c>
      <c r="C186" s="66" t="s">
        <v>270</v>
      </c>
      <c r="D186" s="67">
        <f>ROUND(SUMIF(RV_DATA!W255:'RV_DATA'!W275, -882872068, RV_DATA!I255:'RV_DATA'!I275), 6)</f>
        <v>0.2</v>
      </c>
      <c r="E186" s="68">
        <f>ROUND(RV_DATA!K259, 2)</f>
        <v>228</v>
      </c>
      <c r="F186" s="68">
        <f>ROUND(SUMIF(RV_DATA!W255:'RV_DATA'!W275, -882872068, RV_DATA!M255:'RV_DATA'!M275), 6)</f>
        <v>45.6</v>
      </c>
      <c r="G186" s="68">
        <f>ROUND(RV_DATA!N259, 2)</f>
        <v>228</v>
      </c>
      <c r="H186" s="68">
        <f>ROUND(SUMIF(RV_DATA!W255:'RV_DATA'!W275, -882872068, RV_DATA!O255:'RV_DATA'!O275), 6)</f>
        <v>45.6</v>
      </c>
      <c r="AK186">
        <v>3</v>
      </c>
    </row>
    <row r="187" spans="1:37" ht="28.5">
      <c r="A187" s="65" t="s">
        <v>909</v>
      </c>
      <c r="B187" s="66" t="s">
        <v>911</v>
      </c>
      <c r="C187" s="66" t="s">
        <v>32</v>
      </c>
      <c r="D187" s="67">
        <f>ROUND(SUMIF(RV_DATA!W255:'RV_DATA'!W275, 750974966, RV_DATA!I255:'RV_DATA'!I275), 6)</f>
        <v>9.9330000000000009E-3</v>
      </c>
      <c r="E187" s="68">
        <f>ROUND(RV_DATA!K262, 2)</f>
        <v>7590</v>
      </c>
      <c r="F187" s="68">
        <f>ROUND(SUMIF(RV_DATA!W255:'RV_DATA'!W275, 750974966, RV_DATA!M255:'RV_DATA'!M275), 6)</f>
        <v>75.39</v>
      </c>
      <c r="G187" s="68">
        <f>ROUND(RV_DATA!N262, 2)</f>
        <v>7590</v>
      </c>
      <c r="H187" s="68">
        <f>ROUND(SUMIF(RV_DATA!W255:'RV_DATA'!W275, 750974966, RV_DATA!O255:'RV_DATA'!O275), 6)</f>
        <v>75.39</v>
      </c>
      <c r="AK187">
        <v>3</v>
      </c>
    </row>
    <row r="188" spans="1:37" ht="71.25">
      <c r="A188" s="65" t="s">
        <v>438</v>
      </c>
      <c r="B188" s="66" t="s">
        <v>439</v>
      </c>
      <c r="C188" s="66" t="s">
        <v>258</v>
      </c>
      <c r="D188" s="67">
        <f>ROUND(SUMIF(RV_DATA!W255:'RV_DATA'!W275, -2111212406, RV_DATA!I255:'RV_DATA'!I275), 6)</f>
        <v>0.96599999999999997</v>
      </c>
      <c r="E188" s="68">
        <f>ROUND(RV_DATA!K265, 2)</f>
        <v>2222.0300000000002</v>
      </c>
      <c r="F188" s="68">
        <f>ROUND(SUMIF(RV_DATA!W255:'RV_DATA'!W275, -2111212406, RV_DATA!M255:'RV_DATA'!M275), 6)</f>
        <v>2146.48</v>
      </c>
      <c r="G188" s="68">
        <f>ROUND(RV_DATA!N265, 2)</f>
        <v>2222.0300000000002</v>
      </c>
      <c r="H188" s="68">
        <f>ROUND(SUMIF(RV_DATA!W255:'RV_DATA'!W275, -2111212406, RV_DATA!O255:'RV_DATA'!O275), 6)</f>
        <v>2146.48</v>
      </c>
      <c r="AK188">
        <v>3</v>
      </c>
    </row>
    <row r="189" spans="1:37" ht="28.5">
      <c r="A189" s="65" t="s">
        <v>912</v>
      </c>
      <c r="B189" s="66" t="s">
        <v>914</v>
      </c>
      <c r="C189" s="66" t="s">
        <v>32</v>
      </c>
      <c r="D189" s="67">
        <f>ROUND(SUMIF(RV_DATA!W255:'RV_DATA'!W275, -1445358453, RV_DATA!I255:'RV_DATA'!I275), 6)</f>
        <v>2.6499999999999999E-4</v>
      </c>
      <c r="E189" s="68">
        <f>ROUND(RV_DATA!K261, 2)</f>
        <v>9550.01</v>
      </c>
      <c r="F189" s="68">
        <f>ROUND(SUMIF(RV_DATA!W255:'RV_DATA'!W275, -1445358453, RV_DATA!M255:'RV_DATA'!M275), 6)</f>
        <v>2.5299999999999998</v>
      </c>
      <c r="G189" s="68">
        <f>ROUND(RV_DATA!N261, 2)</f>
        <v>9550.01</v>
      </c>
      <c r="H189" s="68">
        <f>ROUND(SUMIF(RV_DATA!W255:'RV_DATA'!W275, -1445358453, RV_DATA!O255:'RV_DATA'!O275), 6)</f>
        <v>2.5299999999999998</v>
      </c>
      <c r="AK189">
        <v>3</v>
      </c>
    </row>
    <row r="190" spans="1:37" ht="42.75">
      <c r="A190" s="65" t="s">
        <v>478</v>
      </c>
      <c r="B190" s="66" t="s">
        <v>479</v>
      </c>
      <c r="C190" s="66" t="s">
        <v>47</v>
      </c>
      <c r="D190" s="67">
        <f>ROUND(SUMIF(RV_DATA!W255:'RV_DATA'!W275, 1944907464, RV_DATA!I255:'RV_DATA'!I275), 6)</f>
        <v>12</v>
      </c>
      <c r="E190" s="68">
        <f>ROUND(RV_DATA!K270, 2)</f>
        <v>171.25</v>
      </c>
      <c r="F190" s="68">
        <f>ROUND(SUMIF(RV_DATA!W255:'RV_DATA'!W275, 1944907464, RV_DATA!M255:'RV_DATA'!M275), 6)</f>
        <v>2055</v>
      </c>
      <c r="G190" s="68">
        <f>ROUND(RV_DATA!N270, 2)</f>
        <v>171.25</v>
      </c>
      <c r="H190" s="68">
        <f>ROUND(SUMIF(RV_DATA!W255:'RV_DATA'!W275, 1944907464, RV_DATA!O255:'RV_DATA'!O275), 6)</f>
        <v>2055</v>
      </c>
      <c r="AK190">
        <v>3</v>
      </c>
    </row>
    <row r="191" spans="1:37" ht="42.75">
      <c r="A191" s="65" t="s">
        <v>454</v>
      </c>
      <c r="B191" s="66" t="s">
        <v>509</v>
      </c>
      <c r="C191" s="66" t="s">
        <v>47</v>
      </c>
      <c r="D191" s="67">
        <f>ROUND(SUMIF(RV_DATA!W255:'RV_DATA'!W275, 1504305864, RV_DATA!I255:'RV_DATA'!I275), 6)</f>
        <v>5.024</v>
      </c>
      <c r="E191" s="68">
        <f>ROUND(RV_DATA!K275, 2)</f>
        <v>102.06</v>
      </c>
      <c r="F191" s="68">
        <f>ROUND(SUMIF(RV_DATA!W255:'RV_DATA'!W275, 1504305864, RV_DATA!M255:'RV_DATA'!M275), 6)</f>
        <v>512.75</v>
      </c>
      <c r="G191" s="68">
        <f>ROUND(RV_DATA!N275, 2)</f>
        <v>102.06</v>
      </c>
      <c r="H191" s="68">
        <f>ROUND(SUMIF(RV_DATA!W255:'RV_DATA'!W275, 1504305864, RV_DATA!O255:'RV_DATA'!O275), 6)</f>
        <v>512.75</v>
      </c>
      <c r="AK191">
        <v>3</v>
      </c>
    </row>
    <row r="192" spans="1:37" ht="28.5">
      <c r="A192" s="65" t="s">
        <v>273</v>
      </c>
      <c r="B192" s="66" t="s">
        <v>274</v>
      </c>
      <c r="C192" s="66" t="s">
        <v>275</v>
      </c>
      <c r="D192" s="67">
        <f>ROUND(SUMIF(RV_DATA!W255:'RV_DATA'!W275, -240123193, RV_DATA!I255:'RV_DATA'!I275), 6)</f>
        <v>9.3000000000000007</v>
      </c>
      <c r="E192" s="68">
        <f>ROUND(RV_DATA!K260, 2)</f>
        <v>12.03</v>
      </c>
      <c r="F192" s="68">
        <f>ROUND(SUMIF(RV_DATA!W255:'RV_DATA'!W275, -240123193, RV_DATA!M255:'RV_DATA'!M275), 6)</f>
        <v>111.88</v>
      </c>
      <c r="G192" s="68">
        <f>ROUND(RV_DATA!N260, 2)</f>
        <v>12.03</v>
      </c>
      <c r="H192" s="68">
        <f>ROUND(SUMIF(RV_DATA!W255:'RV_DATA'!W275, -240123193, RV_DATA!O255:'RV_DATA'!O275), 6)</f>
        <v>111.88</v>
      </c>
      <c r="AK192">
        <v>3</v>
      </c>
    </row>
    <row r="193" spans="1:37" ht="71.25">
      <c r="A193" s="65" t="s">
        <v>892</v>
      </c>
      <c r="B193" s="66" t="s">
        <v>894</v>
      </c>
      <c r="C193" s="66" t="s">
        <v>275</v>
      </c>
      <c r="D193" s="67">
        <f>ROUND(SUMIF(RV_DATA!W255:'RV_DATA'!W275, -1876199671, RV_DATA!I255:'RV_DATA'!I275), 6)</f>
        <v>0.39</v>
      </c>
      <c r="E193" s="68">
        <f>ROUND(RV_DATA!K255, 2)</f>
        <v>15.33</v>
      </c>
      <c r="F193" s="68">
        <f>ROUND(SUMIF(RV_DATA!W255:'RV_DATA'!W275, -1876199671, RV_DATA!M255:'RV_DATA'!M275), 6)</f>
        <v>5.98</v>
      </c>
      <c r="G193" s="68">
        <f>ROUND(RV_DATA!N255, 2)</f>
        <v>15.33</v>
      </c>
      <c r="H193" s="68">
        <f>ROUND(SUMIF(RV_DATA!W255:'RV_DATA'!W275, -1876199671, RV_DATA!O255:'RV_DATA'!O275), 6)</f>
        <v>5.98</v>
      </c>
      <c r="AK193">
        <v>3</v>
      </c>
    </row>
    <row r="194" spans="1:37" ht="15">
      <c r="A194" s="198" t="s">
        <v>1141</v>
      </c>
      <c r="B194" s="198"/>
      <c r="C194" s="198"/>
      <c r="D194" s="198"/>
      <c r="E194" s="199">
        <f>SUMIF(AK179:AK193, 3, F179:F193)</f>
        <v>5107.7699999999995</v>
      </c>
      <c r="F194" s="199"/>
      <c r="G194" s="199">
        <f>SUMIF(AK179:AK193, 3, H179:H193)</f>
        <v>5107.7699999999995</v>
      </c>
      <c r="H194" s="198"/>
    </row>
    <row r="195" spans="1:37" ht="16.5">
      <c r="A195" s="187" t="str">
        <f>CONCATENATE("Раздел: ",IF(Source!G1068&lt;&gt;"Новый раздел", Source!G1068, ""))</f>
        <v>Раздел: 19.Система ВД4(сетевые элементы)</v>
      </c>
      <c r="B195" s="188"/>
      <c r="C195" s="188"/>
      <c r="D195" s="188"/>
      <c r="E195" s="188"/>
      <c r="F195" s="188"/>
      <c r="G195" s="188"/>
      <c r="H195" s="188"/>
    </row>
    <row r="196" spans="1:37" ht="14.25">
      <c r="A196" s="196" t="s">
        <v>1140</v>
      </c>
      <c r="B196" s="197"/>
      <c r="C196" s="197"/>
      <c r="D196" s="197"/>
      <c r="E196" s="197"/>
      <c r="F196" s="197"/>
      <c r="G196" s="197"/>
      <c r="H196" s="197"/>
    </row>
    <row r="197" spans="1:37" ht="28.5">
      <c r="A197" s="65" t="s">
        <v>889</v>
      </c>
      <c r="B197" s="66" t="s">
        <v>891</v>
      </c>
      <c r="C197" s="66" t="s">
        <v>32</v>
      </c>
      <c r="D197" s="67">
        <f>ROUND(SUMIF(RV_DATA!W277:'RV_DATA'!W298, 732171730, RV_DATA!I277:'RV_DATA'!I298), 6)</f>
        <v>5.9999999999999995E-4</v>
      </c>
      <c r="E197" s="68">
        <f>ROUND(RV_DATA!K280, 2)</f>
        <v>26499</v>
      </c>
      <c r="F197" s="68">
        <f>ROUND(SUMIF(RV_DATA!W277:'RV_DATA'!W298, 732171730, RV_DATA!M277:'RV_DATA'!M298), 6)</f>
        <v>15.9</v>
      </c>
      <c r="G197" s="68">
        <f>ROUND(RV_DATA!N280, 2)</f>
        <v>26499</v>
      </c>
      <c r="H197" s="68">
        <f>ROUND(SUMIF(RV_DATA!W277:'RV_DATA'!W298, 732171730, RV_DATA!O277:'RV_DATA'!O298), 6)</f>
        <v>15.9</v>
      </c>
      <c r="AK197">
        <v>3</v>
      </c>
    </row>
    <row r="198" spans="1:37" ht="42.75">
      <c r="A198" s="65" t="s">
        <v>903</v>
      </c>
      <c r="B198" s="66" t="s">
        <v>905</v>
      </c>
      <c r="C198" s="66" t="s">
        <v>32</v>
      </c>
      <c r="D198" s="67">
        <f>ROUND(SUMIF(RV_DATA!W277:'RV_DATA'!W298, 2123959128, RV_DATA!I277:'RV_DATA'!I298), 6)</f>
        <v>3.2759999999999998E-3</v>
      </c>
      <c r="E198" s="68">
        <f>ROUND(RV_DATA!K286, 2)</f>
        <v>1412.5</v>
      </c>
      <c r="F198" s="68">
        <f>ROUND(SUMIF(RV_DATA!W277:'RV_DATA'!W298, 2123959128, RV_DATA!M277:'RV_DATA'!M298), 6)</f>
        <v>4.63</v>
      </c>
      <c r="G198" s="68">
        <f>ROUND(RV_DATA!N286, 2)</f>
        <v>1412.5</v>
      </c>
      <c r="H198" s="68">
        <f>ROUND(SUMIF(RV_DATA!W277:'RV_DATA'!W298, 2123959128, RV_DATA!O277:'RV_DATA'!O298), 6)</f>
        <v>4.63</v>
      </c>
      <c r="AK198">
        <v>3</v>
      </c>
    </row>
    <row r="199" spans="1:37" ht="28.5">
      <c r="A199" s="65" t="s">
        <v>906</v>
      </c>
      <c r="B199" s="66" t="s">
        <v>908</v>
      </c>
      <c r="C199" s="66" t="s">
        <v>32</v>
      </c>
      <c r="D199" s="67">
        <f>ROUND(SUMIF(RV_DATA!W277:'RV_DATA'!W298, 862612426, RV_DATA!I277:'RV_DATA'!I298), 6)</f>
        <v>7.7999999999999996E-3</v>
      </c>
      <c r="E199" s="68">
        <f>ROUND(RV_DATA!K285, 2)</f>
        <v>3960</v>
      </c>
      <c r="F199" s="68">
        <f>ROUND(SUMIF(RV_DATA!W277:'RV_DATA'!W298, 862612426, RV_DATA!M277:'RV_DATA'!M298), 6)</f>
        <v>30.89</v>
      </c>
      <c r="G199" s="68">
        <f>ROUND(RV_DATA!N285, 2)</f>
        <v>3960</v>
      </c>
      <c r="H199" s="68">
        <f>ROUND(SUMIF(RV_DATA!W277:'RV_DATA'!W298, 862612426, RV_DATA!O277:'RV_DATA'!O298), 6)</f>
        <v>30.89</v>
      </c>
      <c r="AK199">
        <v>3</v>
      </c>
    </row>
    <row r="200" spans="1:37" ht="28.5">
      <c r="A200" s="65" t="s">
        <v>915</v>
      </c>
      <c r="B200" s="66" t="s">
        <v>917</v>
      </c>
      <c r="C200" s="66" t="s">
        <v>78</v>
      </c>
      <c r="D200" s="67">
        <f>ROUND(SUMIF(RV_DATA!W277:'RV_DATA'!W298, -1891075164, RV_DATA!I277:'RV_DATA'!I298), 6)</f>
        <v>1.639608</v>
      </c>
      <c r="E200" s="68">
        <f>ROUND(RV_DATA!K291, 2)</f>
        <v>39.020000000000003</v>
      </c>
      <c r="F200" s="68">
        <f>ROUND(SUMIF(RV_DATA!W277:'RV_DATA'!W298, -1891075164, RV_DATA!M277:'RV_DATA'!M298), 6)</f>
        <v>63.97</v>
      </c>
      <c r="G200" s="68">
        <f>ROUND(RV_DATA!N291, 2)</f>
        <v>39.020000000000003</v>
      </c>
      <c r="H200" s="68">
        <f>ROUND(SUMIF(RV_DATA!W277:'RV_DATA'!W298, -1891075164, RV_DATA!O277:'RV_DATA'!O298), 6)</f>
        <v>63.97</v>
      </c>
      <c r="AK200">
        <v>3</v>
      </c>
    </row>
    <row r="201" spans="1:37" ht="28.5">
      <c r="A201" s="65" t="s">
        <v>861</v>
      </c>
      <c r="B201" s="66" t="s">
        <v>863</v>
      </c>
      <c r="C201" s="66" t="s">
        <v>32</v>
      </c>
      <c r="D201" s="67">
        <f>ROUND(SUMIF(RV_DATA!W277:'RV_DATA'!W298, 1948519429, RV_DATA!I277:'RV_DATA'!I298), 6)</f>
        <v>6.7999999999999999E-5</v>
      </c>
      <c r="E201" s="68">
        <f>ROUND(RV_DATA!K290, 2)</f>
        <v>10362</v>
      </c>
      <c r="F201" s="68">
        <f>ROUND(SUMIF(RV_DATA!W277:'RV_DATA'!W298, 1948519429, RV_DATA!M277:'RV_DATA'!M298), 6)</f>
        <v>0.7</v>
      </c>
      <c r="G201" s="68">
        <f>ROUND(RV_DATA!N290, 2)</f>
        <v>10362</v>
      </c>
      <c r="H201" s="68">
        <f>ROUND(SUMIF(RV_DATA!W277:'RV_DATA'!W298, 1948519429, RV_DATA!O277:'RV_DATA'!O298), 6)</f>
        <v>0.7</v>
      </c>
      <c r="AK201">
        <v>3</v>
      </c>
    </row>
    <row r="202" spans="1:37" ht="28.5">
      <c r="A202" s="65" t="s">
        <v>844</v>
      </c>
      <c r="B202" s="66" t="s">
        <v>846</v>
      </c>
      <c r="C202" s="66" t="s">
        <v>32</v>
      </c>
      <c r="D202" s="67">
        <f>ROUND(SUMIF(RV_DATA!W277:'RV_DATA'!W298, -765046760, RV_DATA!I277:'RV_DATA'!I298), 6)</f>
        <v>2.8370000000000001E-3</v>
      </c>
      <c r="E202" s="68">
        <f>ROUND(RV_DATA!K279, 2)</f>
        <v>9040.01</v>
      </c>
      <c r="F202" s="68">
        <f>ROUND(SUMIF(RV_DATA!W277:'RV_DATA'!W298, -765046760, RV_DATA!M277:'RV_DATA'!M298), 6)</f>
        <v>25.65</v>
      </c>
      <c r="G202" s="68">
        <f>ROUND(RV_DATA!N279, 2)</f>
        <v>9040.01</v>
      </c>
      <c r="H202" s="68">
        <f>ROUND(SUMIF(RV_DATA!W277:'RV_DATA'!W298, -765046760, RV_DATA!O277:'RV_DATA'!O298), 6)</f>
        <v>25.65</v>
      </c>
      <c r="AK202">
        <v>3</v>
      </c>
    </row>
    <row r="203" spans="1:37" ht="28.5">
      <c r="A203" s="65" t="s">
        <v>847</v>
      </c>
      <c r="B203" s="66" t="s">
        <v>849</v>
      </c>
      <c r="C203" s="66" t="s">
        <v>78</v>
      </c>
      <c r="D203" s="67">
        <f>ROUND(SUMIF(RV_DATA!W277:'RV_DATA'!W298, 967136855, RV_DATA!I277:'RV_DATA'!I298), 6)</f>
        <v>2.7347220000000001</v>
      </c>
      <c r="E203" s="68">
        <f>ROUND(RV_DATA!K278, 2)</f>
        <v>23.09</v>
      </c>
      <c r="F203" s="68">
        <f>ROUND(SUMIF(RV_DATA!W277:'RV_DATA'!W298, 967136855, RV_DATA!M277:'RV_DATA'!M298), 6)</f>
        <v>63.14</v>
      </c>
      <c r="G203" s="68">
        <f>ROUND(RV_DATA!N278, 2)</f>
        <v>23.09</v>
      </c>
      <c r="H203" s="68">
        <f>ROUND(SUMIF(RV_DATA!W277:'RV_DATA'!W298, 967136855, RV_DATA!O277:'RV_DATA'!O298), 6)</f>
        <v>63.14</v>
      </c>
      <c r="AK203">
        <v>3</v>
      </c>
    </row>
    <row r="204" spans="1:37" ht="28.5">
      <c r="A204" s="65" t="s">
        <v>268</v>
      </c>
      <c r="B204" s="66" t="s">
        <v>269</v>
      </c>
      <c r="C204" s="66" t="s">
        <v>270</v>
      </c>
      <c r="D204" s="67">
        <f>ROUND(SUMIF(RV_DATA!W277:'RV_DATA'!W298, -882872068, RV_DATA!I277:'RV_DATA'!I298), 6)</f>
        <v>0.4</v>
      </c>
      <c r="E204" s="68">
        <f>ROUND(RV_DATA!K281, 2)</f>
        <v>228</v>
      </c>
      <c r="F204" s="68">
        <f>ROUND(SUMIF(RV_DATA!W277:'RV_DATA'!W298, -882872068, RV_DATA!M277:'RV_DATA'!M298), 6)</f>
        <v>91.2</v>
      </c>
      <c r="G204" s="68">
        <f>ROUND(RV_DATA!N281, 2)</f>
        <v>228</v>
      </c>
      <c r="H204" s="68">
        <f>ROUND(SUMIF(RV_DATA!W277:'RV_DATA'!W298, -882872068, RV_DATA!O277:'RV_DATA'!O298), 6)</f>
        <v>91.2</v>
      </c>
      <c r="AK204">
        <v>3</v>
      </c>
    </row>
    <row r="205" spans="1:37" ht="28.5">
      <c r="A205" s="65" t="s">
        <v>909</v>
      </c>
      <c r="B205" s="66" t="s">
        <v>911</v>
      </c>
      <c r="C205" s="66" t="s">
        <v>32</v>
      </c>
      <c r="D205" s="67">
        <f>ROUND(SUMIF(RV_DATA!W277:'RV_DATA'!W298, 750974966, RV_DATA!I277:'RV_DATA'!I298), 6)</f>
        <v>1.2298E-2</v>
      </c>
      <c r="E205" s="68">
        <f>ROUND(RV_DATA!K284, 2)</f>
        <v>7590</v>
      </c>
      <c r="F205" s="68">
        <f>ROUND(SUMIF(RV_DATA!W277:'RV_DATA'!W298, 750974966, RV_DATA!M277:'RV_DATA'!M298), 6)</f>
        <v>93.34</v>
      </c>
      <c r="G205" s="68">
        <f>ROUND(RV_DATA!N284, 2)</f>
        <v>7590</v>
      </c>
      <c r="H205" s="68">
        <f>ROUND(SUMIF(RV_DATA!W277:'RV_DATA'!W298, 750974966, RV_DATA!O277:'RV_DATA'!O298), 6)</f>
        <v>93.34</v>
      </c>
      <c r="AK205">
        <v>3</v>
      </c>
    </row>
    <row r="206" spans="1:37" ht="71.25">
      <c r="A206" s="65" t="s">
        <v>438</v>
      </c>
      <c r="B206" s="66" t="s">
        <v>439</v>
      </c>
      <c r="C206" s="66" t="s">
        <v>258</v>
      </c>
      <c r="D206" s="67">
        <f>ROUND(SUMIF(RV_DATA!W277:'RV_DATA'!W298, -2111212406, RV_DATA!I277:'RV_DATA'!I298), 6)</f>
        <v>1.196</v>
      </c>
      <c r="E206" s="68">
        <f>ROUND(RV_DATA!K287, 2)</f>
        <v>2222.0300000000002</v>
      </c>
      <c r="F206" s="68">
        <f>ROUND(SUMIF(RV_DATA!W277:'RV_DATA'!W298, -2111212406, RV_DATA!M277:'RV_DATA'!M298), 6)</f>
        <v>2657.55</v>
      </c>
      <c r="G206" s="68">
        <f>ROUND(RV_DATA!N287, 2)</f>
        <v>2222.0300000000002</v>
      </c>
      <c r="H206" s="68">
        <f>ROUND(SUMIF(RV_DATA!W277:'RV_DATA'!W298, -2111212406, RV_DATA!O277:'RV_DATA'!O298), 6)</f>
        <v>2657.55</v>
      </c>
      <c r="AK206">
        <v>3</v>
      </c>
    </row>
    <row r="207" spans="1:37" ht="28.5">
      <c r="A207" s="65" t="s">
        <v>912</v>
      </c>
      <c r="B207" s="66" t="s">
        <v>914</v>
      </c>
      <c r="C207" s="66" t="s">
        <v>32</v>
      </c>
      <c r="D207" s="67">
        <f>ROUND(SUMIF(RV_DATA!W277:'RV_DATA'!W298, -1445358453, RV_DATA!I277:'RV_DATA'!I298), 6)</f>
        <v>3.28E-4</v>
      </c>
      <c r="E207" s="68">
        <f>ROUND(RV_DATA!K283, 2)</f>
        <v>9550.01</v>
      </c>
      <c r="F207" s="68">
        <f>ROUND(SUMIF(RV_DATA!W277:'RV_DATA'!W298, -1445358453, RV_DATA!M277:'RV_DATA'!M298), 6)</f>
        <v>3.13</v>
      </c>
      <c r="G207" s="68">
        <f>ROUND(RV_DATA!N283, 2)</f>
        <v>9550.01</v>
      </c>
      <c r="H207" s="68">
        <f>ROUND(SUMIF(RV_DATA!W277:'RV_DATA'!W298, -1445358453, RV_DATA!O277:'RV_DATA'!O298), 6)</f>
        <v>3.13</v>
      </c>
      <c r="AK207">
        <v>3</v>
      </c>
    </row>
    <row r="208" spans="1:37" ht="42.75">
      <c r="A208" s="65" t="s">
        <v>478</v>
      </c>
      <c r="B208" s="66" t="s">
        <v>479</v>
      </c>
      <c r="C208" s="66" t="s">
        <v>47</v>
      </c>
      <c r="D208" s="67">
        <f>ROUND(SUMIF(RV_DATA!W277:'RV_DATA'!W298, 1944907464, RV_DATA!I277:'RV_DATA'!I298), 6)</f>
        <v>15.6</v>
      </c>
      <c r="E208" s="68">
        <f>ROUND(RV_DATA!K292, 2)</f>
        <v>171.25</v>
      </c>
      <c r="F208" s="68">
        <f>ROUND(SUMIF(RV_DATA!W277:'RV_DATA'!W298, 1944907464, RV_DATA!M277:'RV_DATA'!M298), 6)</f>
        <v>2671.5</v>
      </c>
      <c r="G208" s="68">
        <f>ROUND(RV_DATA!N292, 2)</f>
        <v>171.25</v>
      </c>
      <c r="H208" s="68">
        <f>ROUND(SUMIF(RV_DATA!W277:'RV_DATA'!W298, 1944907464, RV_DATA!O277:'RV_DATA'!O298), 6)</f>
        <v>2671.5</v>
      </c>
      <c r="AK208">
        <v>3</v>
      </c>
    </row>
    <row r="209" spans="1:37" ht="42.75">
      <c r="A209" s="65" t="s">
        <v>454</v>
      </c>
      <c r="B209" s="66" t="s">
        <v>509</v>
      </c>
      <c r="C209" s="66" t="s">
        <v>47</v>
      </c>
      <c r="D209" s="67">
        <f>ROUND(SUMIF(RV_DATA!W277:'RV_DATA'!W298, 1504305864, RV_DATA!I277:'RV_DATA'!I298), 6)</f>
        <v>5.024</v>
      </c>
      <c r="E209" s="68">
        <f>ROUND(RV_DATA!K297, 2)</f>
        <v>102.06</v>
      </c>
      <c r="F209" s="68">
        <f>ROUND(SUMIF(RV_DATA!W277:'RV_DATA'!W298, 1504305864, RV_DATA!M277:'RV_DATA'!M298), 6)</f>
        <v>512.75</v>
      </c>
      <c r="G209" s="68">
        <f>ROUND(RV_DATA!N297, 2)</f>
        <v>102.06</v>
      </c>
      <c r="H209" s="68">
        <f>ROUND(SUMIF(RV_DATA!W277:'RV_DATA'!W298, 1504305864, RV_DATA!O277:'RV_DATA'!O298), 6)</f>
        <v>512.75</v>
      </c>
      <c r="AK209">
        <v>3</v>
      </c>
    </row>
    <row r="210" spans="1:37" ht="28.5">
      <c r="A210" s="65" t="s">
        <v>531</v>
      </c>
      <c r="B210" s="66" t="s">
        <v>532</v>
      </c>
      <c r="C210" s="66" t="s">
        <v>40</v>
      </c>
      <c r="D210" s="67">
        <f>ROUND(SUMIF(RV_DATA!W277:'RV_DATA'!W298, 1481261303, RV_DATA!I277:'RV_DATA'!I298), 6)</f>
        <v>1</v>
      </c>
      <c r="E210" s="68">
        <f>ROUND(RV_DATA!K298, 2)</f>
        <v>213.97</v>
      </c>
      <c r="F210" s="68">
        <f>ROUND(SUMIF(RV_DATA!W277:'RV_DATA'!W298, 1481261303, RV_DATA!M277:'RV_DATA'!M298), 6)</f>
        <v>213.97</v>
      </c>
      <c r="G210" s="68">
        <f>ROUND(RV_DATA!N298, 2)</f>
        <v>213.97</v>
      </c>
      <c r="H210" s="68">
        <f>ROUND(SUMIF(RV_DATA!W277:'RV_DATA'!W298, 1481261303, RV_DATA!O277:'RV_DATA'!O298), 6)</f>
        <v>213.97</v>
      </c>
      <c r="AK210">
        <v>3</v>
      </c>
    </row>
    <row r="211" spans="1:37" ht="28.5">
      <c r="A211" s="65" t="s">
        <v>273</v>
      </c>
      <c r="B211" s="66" t="s">
        <v>274</v>
      </c>
      <c r="C211" s="66" t="s">
        <v>275</v>
      </c>
      <c r="D211" s="67">
        <f>ROUND(SUMIF(RV_DATA!W277:'RV_DATA'!W298, -240123193, RV_DATA!I277:'RV_DATA'!I298), 6)</f>
        <v>18.600000000000001</v>
      </c>
      <c r="E211" s="68">
        <f>ROUND(RV_DATA!K282, 2)</f>
        <v>12.03</v>
      </c>
      <c r="F211" s="68">
        <f>ROUND(SUMIF(RV_DATA!W277:'RV_DATA'!W298, -240123193, RV_DATA!M277:'RV_DATA'!M298), 6)</f>
        <v>223.76</v>
      </c>
      <c r="G211" s="68">
        <f>ROUND(RV_DATA!N282, 2)</f>
        <v>12.03</v>
      </c>
      <c r="H211" s="68">
        <f>ROUND(SUMIF(RV_DATA!W277:'RV_DATA'!W298, -240123193, RV_DATA!O277:'RV_DATA'!O298), 6)</f>
        <v>223.76</v>
      </c>
      <c r="AK211">
        <v>3</v>
      </c>
    </row>
    <row r="212" spans="1:37" ht="71.25">
      <c r="A212" s="65" t="s">
        <v>892</v>
      </c>
      <c r="B212" s="66" t="s">
        <v>894</v>
      </c>
      <c r="C212" s="66" t="s">
        <v>275</v>
      </c>
      <c r="D212" s="67">
        <f>ROUND(SUMIF(RV_DATA!W277:'RV_DATA'!W298, -1876199671, RV_DATA!I277:'RV_DATA'!I298), 6)</f>
        <v>0.78</v>
      </c>
      <c r="E212" s="68">
        <f>ROUND(RV_DATA!K277, 2)</f>
        <v>15.33</v>
      </c>
      <c r="F212" s="68">
        <f>ROUND(SUMIF(RV_DATA!W277:'RV_DATA'!W298, -1876199671, RV_DATA!M277:'RV_DATA'!M298), 6)</f>
        <v>11.96</v>
      </c>
      <c r="G212" s="68">
        <f>ROUND(RV_DATA!N277, 2)</f>
        <v>15.33</v>
      </c>
      <c r="H212" s="68">
        <f>ROUND(SUMIF(RV_DATA!W277:'RV_DATA'!W298, -1876199671, RV_DATA!O277:'RV_DATA'!O298), 6)</f>
        <v>11.96</v>
      </c>
      <c r="AK212">
        <v>3</v>
      </c>
    </row>
    <row r="213" spans="1:37" ht="15">
      <c r="A213" s="198" t="s">
        <v>1141</v>
      </c>
      <c r="B213" s="198"/>
      <c r="C213" s="198"/>
      <c r="D213" s="198"/>
      <c r="E213" s="199">
        <f>SUMIF(AK197:AK212, 3, F197:F212)</f>
        <v>6684.0400000000009</v>
      </c>
      <c r="F213" s="199"/>
      <c r="G213" s="199">
        <f>SUMIF(AK197:AK212, 3, H197:H212)</f>
        <v>6684.0400000000009</v>
      </c>
      <c r="H213" s="198"/>
    </row>
    <row r="214" spans="1:37" ht="16.5">
      <c r="A214" s="187" t="str">
        <f>CONCATENATE("Раздел: ",IF(Source!G1129&lt;&gt;"Новый раздел", Source!G1129, ""))</f>
        <v>Раздел: 20.Система ПД1(сетевые элементы)</v>
      </c>
      <c r="B214" s="188"/>
      <c r="C214" s="188"/>
      <c r="D214" s="188"/>
      <c r="E214" s="188"/>
      <c r="F214" s="188"/>
      <c r="G214" s="188"/>
      <c r="H214" s="188"/>
    </row>
    <row r="215" spans="1:37" ht="14.25">
      <c r="A215" s="196" t="s">
        <v>1140</v>
      </c>
      <c r="B215" s="197"/>
      <c r="C215" s="197"/>
      <c r="D215" s="197"/>
      <c r="E215" s="197"/>
      <c r="F215" s="197"/>
      <c r="G215" s="197"/>
      <c r="H215" s="197"/>
    </row>
    <row r="216" spans="1:37" ht="28.5">
      <c r="A216" s="65" t="s">
        <v>889</v>
      </c>
      <c r="B216" s="66" t="s">
        <v>891</v>
      </c>
      <c r="C216" s="66" t="s">
        <v>32</v>
      </c>
      <c r="D216" s="67">
        <f>ROUND(SUMIF(RV_DATA!W300:'RV_DATA'!W321, 732171730, RV_DATA!I300:'RV_DATA'!I321), 6)</f>
        <v>1.2999999999999999E-4</v>
      </c>
      <c r="E216" s="68">
        <f>ROUND(RV_DATA!K303, 2)</f>
        <v>26499</v>
      </c>
      <c r="F216" s="68">
        <f>ROUND(SUMIF(RV_DATA!W300:'RV_DATA'!W321, 732171730, RV_DATA!M300:'RV_DATA'!M321), 6)</f>
        <v>3.44</v>
      </c>
      <c r="G216" s="68">
        <f>ROUND(RV_DATA!N303, 2)</f>
        <v>26499</v>
      </c>
      <c r="H216" s="68">
        <f>ROUND(SUMIF(RV_DATA!W300:'RV_DATA'!W321, 732171730, RV_DATA!O300:'RV_DATA'!O321), 6)</f>
        <v>3.44</v>
      </c>
      <c r="AK216">
        <v>3</v>
      </c>
    </row>
    <row r="217" spans="1:37" ht="42.75">
      <c r="A217" s="65" t="s">
        <v>903</v>
      </c>
      <c r="B217" s="66" t="s">
        <v>905</v>
      </c>
      <c r="C217" s="66" t="s">
        <v>32</v>
      </c>
      <c r="D217" s="67">
        <f>ROUND(SUMIF(RV_DATA!W300:'RV_DATA'!W321, 2123959128, RV_DATA!I300:'RV_DATA'!I321), 6)</f>
        <v>6.3000000000000003E-4</v>
      </c>
      <c r="E217" s="68">
        <f>ROUND(RV_DATA!K309, 2)</f>
        <v>1412.5</v>
      </c>
      <c r="F217" s="68">
        <f>ROUND(SUMIF(RV_DATA!W300:'RV_DATA'!W321, 2123959128, RV_DATA!M300:'RV_DATA'!M321), 6)</f>
        <v>0.89</v>
      </c>
      <c r="G217" s="68">
        <f>ROUND(RV_DATA!N309, 2)</f>
        <v>1412.5</v>
      </c>
      <c r="H217" s="68">
        <f>ROUND(SUMIF(RV_DATA!W300:'RV_DATA'!W321, 2123959128, RV_DATA!O300:'RV_DATA'!O321), 6)</f>
        <v>0.89</v>
      </c>
      <c r="AK217">
        <v>3</v>
      </c>
    </row>
    <row r="218" spans="1:37" ht="28.5">
      <c r="A218" s="65" t="s">
        <v>906</v>
      </c>
      <c r="B218" s="66" t="s">
        <v>908</v>
      </c>
      <c r="C218" s="66" t="s">
        <v>32</v>
      </c>
      <c r="D218" s="67">
        <f>ROUND(SUMIF(RV_DATA!W300:'RV_DATA'!W321, 862612426, RV_DATA!I300:'RV_DATA'!I321), 6)</f>
        <v>1.5E-3</v>
      </c>
      <c r="E218" s="68">
        <f>ROUND(RV_DATA!K308, 2)</f>
        <v>3960</v>
      </c>
      <c r="F218" s="68">
        <f>ROUND(SUMIF(RV_DATA!W300:'RV_DATA'!W321, 862612426, RV_DATA!M300:'RV_DATA'!M321), 6)</f>
        <v>5.94</v>
      </c>
      <c r="G218" s="68">
        <f>ROUND(RV_DATA!N308, 2)</f>
        <v>3960</v>
      </c>
      <c r="H218" s="68">
        <f>ROUND(SUMIF(RV_DATA!W300:'RV_DATA'!W321, 862612426, RV_DATA!O300:'RV_DATA'!O321), 6)</f>
        <v>5.94</v>
      </c>
      <c r="AK218">
        <v>3</v>
      </c>
    </row>
    <row r="219" spans="1:37" ht="28.5">
      <c r="A219" s="65" t="s">
        <v>915</v>
      </c>
      <c r="B219" s="66" t="s">
        <v>917</v>
      </c>
      <c r="C219" s="66" t="s">
        <v>78</v>
      </c>
      <c r="D219" s="67">
        <f>ROUND(SUMIF(RV_DATA!W300:'RV_DATA'!W321, -1891075164, RV_DATA!I300:'RV_DATA'!I321), 6)</f>
        <v>0.10391300000000001</v>
      </c>
      <c r="E219" s="68">
        <f>ROUND(RV_DATA!K315, 2)</f>
        <v>39.020000000000003</v>
      </c>
      <c r="F219" s="68">
        <f>ROUND(SUMIF(RV_DATA!W300:'RV_DATA'!W321, -1891075164, RV_DATA!M300:'RV_DATA'!M321), 6)</f>
        <v>4.0599999999999996</v>
      </c>
      <c r="G219" s="68">
        <f>ROUND(RV_DATA!N315, 2)</f>
        <v>39.020000000000003</v>
      </c>
      <c r="H219" s="68">
        <f>ROUND(SUMIF(RV_DATA!W300:'RV_DATA'!W321, -1891075164, RV_DATA!O300:'RV_DATA'!O321), 6)</f>
        <v>4.0599999999999996</v>
      </c>
      <c r="AK219">
        <v>3</v>
      </c>
    </row>
    <row r="220" spans="1:37" ht="57">
      <c r="A220" s="65" t="s">
        <v>921</v>
      </c>
      <c r="B220" s="66" t="s">
        <v>923</v>
      </c>
      <c r="C220" s="66" t="s">
        <v>78</v>
      </c>
      <c r="D220" s="67">
        <f>ROUND(SUMIF(RV_DATA!W300:'RV_DATA'!W321, 754777501, RV_DATA!I300:'RV_DATA'!I321), 6)</f>
        <v>0.13120000000000001</v>
      </c>
      <c r="E220" s="68">
        <f>ROUND(RV_DATA!K314, 2)</f>
        <v>91.29</v>
      </c>
      <c r="F220" s="68">
        <f>ROUND(SUMIF(RV_DATA!W300:'RV_DATA'!W321, 754777501, RV_DATA!M300:'RV_DATA'!M321), 6)</f>
        <v>11.98</v>
      </c>
      <c r="G220" s="68">
        <f>ROUND(RV_DATA!N314, 2)</f>
        <v>91.29</v>
      </c>
      <c r="H220" s="68">
        <f>ROUND(SUMIF(RV_DATA!W300:'RV_DATA'!W321, 754777501, RV_DATA!O300:'RV_DATA'!O321), 6)</f>
        <v>11.98</v>
      </c>
      <c r="AK220">
        <v>3</v>
      </c>
    </row>
    <row r="221" spans="1:37" ht="28.5">
      <c r="A221" s="65" t="s">
        <v>861</v>
      </c>
      <c r="B221" s="66" t="s">
        <v>863</v>
      </c>
      <c r="C221" s="66" t="s">
        <v>32</v>
      </c>
      <c r="D221" s="67">
        <f>ROUND(SUMIF(RV_DATA!W300:'RV_DATA'!W321, 1948519429, RV_DATA!I300:'RV_DATA'!I321), 6)</f>
        <v>1.0000000000000001E-5</v>
      </c>
      <c r="E221" s="68">
        <f>ROUND(RV_DATA!K313, 2)</f>
        <v>10362</v>
      </c>
      <c r="F221" s="68">
        <f>ROUND(SUMIF(RV_DATA!W300:'RV_DATA'!W321, 1948519429, RV_DATA!M300:'RV_DATA'!M321), 6)</f>
        <v>0.09</v>
      </c>
      <c r="G221" s="68">
        <f>ROUND(RV_DATA!N313, 2)</f>
        <v>10362</v>
      </c>
      <c r="H221" s="68">
        <f>ROUND(SUMIF(RV_DATA!W300:'RV_DATA'!W321, 1948519429, RV_DATA!O300:'RV_DATA'!O321), 6)</f>
        <v>0.09</v>
      </c>
      <c r="AK221">
        <v>3</v>
      </c>
    </row>
    <row r="222" spans="1:37" ht="28.5">
      <c r="A222" s="65" t="s">
        <v>844</v>
      </c>
      <c r="B222" s="66" t="s">
        <v>846</v>
      </c>
      <c r="C222" s="66" t="s">
        <v>32</v>
      </c>
      <c r="D222" s="67">
        <f>ROUND(SUMIF(RV_DATA!W300:'RV_DATA'!W321, -765046760, RV_DATA!I300:'RV_DATA'!I321), 6)</f>
        <v>4.15E-4</v>
      </c>
      <c r="E222" s="68">
        <f>ROUND(RV_DATA!K302, 2)</f>
        <v>9040.01</v>
      </c>
      <c r="F222" s="68">
        <f>ROUND(SUMIF(RV_DATA!W300:'RV_DATA'!W321, -765046760, RV_DATA!M300:'RV_DATA'!M321), 6)</f>
        <v>3.76</v>
      </c>
      <c r="G222" s="68">
        <f>ROUND(RV_DATA!N302, 2)</f>
        <v>9040.01</v>
      </c>
      <c r="H222" s="68">
        <f>ROUND(SUMIF(RV_DATA!W300:'RV_DATA'!W321, -765046760, RV_DATA!O300:'RV_DATA'!O321), 6)</f>
        <v>3.76</v>
      </c>
      <c r="AK222">
        <v>3</v>
      </c>
    </row>
    <row r="223" spans="1:37" ht="28.5">
      <c r="A223" s="65" t="s">
        <v>847</v>
      </c>
      <c r="B223" s="66" t="s">
        <v>849</v>
      </c>
      <c r="C223" s="66" t="s">
        <v>78</v>
      </c>
      <c r="D223" s="67">
        <f>ROUND(SUMIF(RV_DATA!W300:'RV_DATA'!W321, 967136855, RV_DATA!I300:'RV_DATA'!I321), 6)</f>
        <v>0.37118899999999999</v>
      </c>
      <c r="E223" s="68">
        <f>ROUND(RV_DATA!K301, 2)</f>
        <v>23.09</v>
      </c>
      <c r="F223" s="68">
        <f>ROUND(SUMIF(RV_DATA!W300:'RV_DATA'!W321, 967136855, RV_DATA!M300:'RV_DATA'!M321), 6)</f>
        <v>8.57</v>
      </c>
      <c r="G223" s="68">
        <f>ROUND(RV_DATA!N301, 2)</f>
        <v>23.09</v>
      </c>
      <c r="H223" s="68">
        <f>ROUND(SUMIF(RV_DATA!W300:'RV_DATA'!W321, 967136855, RV_DATA!O300:'RV_DATA'!O321), 6)</f>
        <v>8.57</v>
      </c>
      <c r="AK223">
        <v>3</v>
      </c>
    </row>
    <row r="224" spans="1:37" ht="28.5">
      <c r="A224" s="65" t="s">
        <v>268</v>
      </c>
      <c r="B224" s="66" t="s">
        <v>269</v>
      </c>
      <c r="C224" s="66" t="s">
        <v>270</v>
      </c>
      <c r="D224" s="67">
        <f>ROUND(SUMIF(RV_DATA!W300:'RV_DATA'!W321, -882872068, RV_DATA!I300:'RV_DATA'!I321), 6)</f>
        <v>0.2</v>
      </c>
      <c r="E224" s="68">
        <f>ROUND(RV_DATA!K304, 2)</f>
        <v>228</v>
      </c>
      <c r="F224" s="68">
        <f>ROUND(SUMIF(RV_DATA!W300:'RV_DATA'!W321, -882872068, RV_DATA!M300:'RV_DATA'!M321), 6)</f>
        <v>45.6</v>
      </c>
      <c r="G224" s="68">
        <f>ROUND(RV_DATA!N304, 2)</f>
        <v>228</v>
      </c>
      <c r="H224" s="68">
        <f>ROUND(SUMIF(RV_DATA!W300:'RV_DATA'!W321, -882872068, RV_DATA!O300:'RV_DATA'!O321), 6)</f>
        <v>45.6</v>
      </c>
      <c r="AK224">
        <v>3</v>
      </c>
    </row>
    <row r="225" spans="1:37" ht="28.5">
      <c r="A225" s="65" t="s">
        <v>909</v>
      </c>
      <c r="B225" s="66" t="s">
        <v>911</v>
      </c>
      <c r="C225" s="66" t="s">
        <v>32</v>
      </c>
      <c r="D225" s="67">
        <f>ROUND(SUMIF(RV_DATA!W300:'RV_DATA'!W321, 750974966, RV_DATA!I300:'RV_DATA'!I321), 6)</f>
        <v>2.3649999999999999E-3</v>
      </c>
      <c r="E225" s="68">
        <f>ROUND(RV_DATA!K307, 2)</f>
        <v>7590</v>
      </c>
      <c r="F225" s="68">
        <f>ROUND(SUMIF(RV_DATA!W300:'RV_DATA'!W321, 750974966, RV_DATA!M300:'RV_DATA'!M321), 6)</f>
        <v>17.95</v>
      </c>
      <c r="G225" s="68">
        <f>ROUND(RV_DATA!N307, 2)</f>
        <v>7590</v>
      </c>
      <c r="H225" s="68">
        <f>ROUND(SUMIF(RV_DATA!W300:'RV_DATA'!W321, 750974966, RV_DATA!O300:'RV_DATA'!O321), 6)</f>
        <v>17.95</v>
      </c>
      <c r="AK225">
        <v>3</v>
      </c>
    </row>
    <row r="226" spans="1:37" ht="71.25">
      <c r="A226" s="65" t="s">
        <v>438</v>
      </c>
      <c r="B226" s="66" t="s">
        <v>439</v>
      </c>
      <c r="C226" s="66" t="s">
        <v>258</v>
      </c>
      <c r="D226" s="67">
        <f>ROUND(SUMIF(RV_DATA!W300:'RV_DATA'!W321, -2111212406, RV_DATA!I300:'RV_DATA'!I321), 6)</f>
        <v>0.23</v>
      </c>
      <c r="E226" s="68">
        <f>ROUND(RV_DATA!K310, 2)</f>
        <v>2222.0300000000002</v>
      </c>
      <c r="F226" s="68">
        <f>ROUND(SUMIF(RV_DATA!W300:'RV_DATA'!W321, -2111212406, RV_DATA!M300:'RV_DATA'!M321), 6)</f>
        <v>511.07</v>
      </c>
      <c r="G226" s="68">
        <f>ROUND(RV_DATA!N310, 2)</f>
        <v>2222.0300000000002</v>
      </c>
      <c r="H226" s="68">
        <f>ROUND(SUMIF(RV_DATA!W300:'RV_DATA'!W321, -2111212406, RV_DATA!O300:'RV_DATA'!O321), 6)</f>
        <v>511.07</v>
      </c>
      <c r="AK226">
        <v>3</v>
      </c>
    </row>
    <row r="227" spans="1:37" ht="28.5">
      <c r="A227" s="65" t="s">
        <v>912</v>
      </c>
      <c r="B227" s="66" t="s">
        <v>914</v>
      </c>
      <c r="C227" s="66" t="s">
        <v>32</v>
      </c>
      <c r="D227" s="67">
        <f>ROUND(SUMIF(RV_DATA!W300:'RV_DATA'!W321, -1445358453, RV_DATA!I300:'RV_DATA'!I321), 6)</f>
        <v>6.3E-5</v>
      </c>
      <c r="E227" s="68">
        <f>ROUND(RV_DATA!K306, 2)</f>
        <v>9550.01</v>
      </c>
      <c r="F227" s="68">
        <f>ROUND(SUMIF(RV_DATA!W300:'RV_DATA'!W321, -1445358453, RV_DATA!M300:'RV_DATA'!M321), 6)</f>
        <v>0.6</v>
      </c>
      <c r="G227" s="68">
        <f>ROUND(RV_DATA!N306, 2)</f>
        <v>9550.01</v>
      </c>
      <c r="H227" s="68">
        <f>ROUND(SUMIF(RV_DATA!W300:'RV_DATA'!W321, -1445358453, RV_DATA!O300:'RV_DATA'!O321), 6)</f>
        <v>0.6</v>
      </c>
      <c r="AK227">
        <v>3</v>
      </c>
    </row>
    <row r="228" spans="1:37" ht="42.75">
      <c r="A228" s="65" t="s">
        <v>478</v>
      </c>
      <c r="B228" s="66" t="s">
        <v>479</v>
      </c>
      <c r="C228" s="66" t="s">
        <v>47</v>
      </c>
      <c r="D228" s="67">
        <f>ROUND(SUMIF(RV_DATA!W300:'RV_DATA'!W321, 1944907464, RV_DATA!I300:'RV_DATA'!I321), 6)</f>
        <v>1.6</v>
      </c>
      <c r="E228" s="68">
        <f>ROUND(RV_DATA!K316, 2)</f>
        <v>171.25</v>
      </c>
      <c r="F228" s="68">
        <f>ROUND(SUMIF(RV_DATA!W300:'RV_DATA'!W321, 1944907464, RV_DATA!M300:'RV_DATA'!M321), 6)</f>
        <v>274</v>
      </c>
      <c r="G228" s="68">
        <f>ROUND(RV_DATA!N316, 2)</f>
        <v>171.25</v>
      </c>
      <c r="H228" s="68">
        <f>ROUND(SUMIF(RV_DATA!W300:'RV_DATA'!W321, 1944907464, RV_DATA!O300:'RV_DATA'!O321), 6)</f>
        <v>274</v>
      </c>
      <c r="AK228">
        <v>3</v>
      </c>
    </row>
    <row r="229" spans="1:37" ht="42.75">
      <c r="A229" s="65" t="s">
        <v>454</v>
      </c>
      <c r="B229" s="66" t="s">
        <v>509</v>
      </c>
      <c r="C229" s="66" t="s">
        <v>47</v>
      </c>
      <c r="D229" s="67">
        <f>ROUND(SUMIF(RV_DATA!W300:'RV_DATA'!W321, 1504305864, RV_DATA!I300:'RV_DATA'!I321), 6)</f>
        <v>0.98909999999999998</v>
      </c>
      <c r="E229" s="68">
        <f>ROUND(RV_DATA!K321, 2)</f>
        <v>102.06</v>
      </c>
      <c r="F229" s="68">
        <f>ROUND(SUMIF(RV_DATA!W300:'RV_DATA'!W321, 1504305864, RV_DATA!M300:'RV_DATA'!M321), 6)</f>
        <v>100.95</v>
      </c>
      <c r="G229" s="68">
        <f>ROUND(RV_DATA!N321, 2)</f>
        <v>102.06</v>
      </c>
      <c r="H229" s="68">
        <f>ROUND(SUMIF(RV_DATA!W300:'RV_DATA'!W321, 1504305864, RV_DATA!O300:'RV_DATA'!O321), 6)</f>
        <v>100.95</v>
      </c>
      <c r="AK229">
        <v>3</v>
      </c>
    </row>
    <row r="230" spans="1:37" ht="28.5">
      <c r="A230" s="65" t="s">
        <v>273</v>
      </c>
      <c r="B230" s="66" t="s">
        <v>274</v>
      </c>
      <c r="C230" s="66" t="s">
        <v>275</v>
      </c>
      <c r="D230" s="67">
        <f>ROUND(SUMIF(RV_DATA!W300:'RV_DATA'!W321, -240123193, RV_DATA!I300:'RV_DATA'!I321), 6)</f>
        <v>9.3000000000000007</v>
      </c>
      <c r="E230" s="68">
        <f>ROUND(RV_DATA!K305, 2)</f>
        <v>12.03</v>
      </c>
      <c r="F230" s="68">
        <f>ROUND(SUMIF(RV_DATA!W300:'RV_DATA'!W321, -240123193, RV_DATA!M300:'RV_DATA'!M321), 6)</f>
        <v>111.88</v>
      </c>
      <c r="G230" s="68">
        <f>ROUND(RV_DATA!N305, 2)</f>
        <v>12.03</v>
      </c>
      <c r="H230" s="68">
        <f>ROUND(SUMIF(RV_DATA!W300:'RV_DATA'!W321, -240123193, RV_DATA!O300:'RV_DATA'!O321), 6)</f>
        <v>111.88</v>
      </c>
      <c r="AK230">
        <v>3</v>
      </c>
    </row>
    <row r="231" spans="1:37" ht="71.25">
      <c r="A231" s="65" t="s">
        <v>892</v>
      </c>
      <c r="B231" s="66" t="s">
        <v>894</v>
      </c>
      <c r="C231" s="66" t="s">
        <v>275</v>
      </c>
      <c r="D231" s="67">
        <f>ROUND(SUMIF(RV_DATA!W300:'RV_DATA'!W321, -1876199671, RV_DATA!I300:'RV_DATA'!I321), 6)</f>
        <v>0.39</v>
      </c>
      <c r="E231" s="68">
        <f>ROUND(RV_DATA!K300, 2)</f>
        <v>15.33</v>
      </c>
      <c r="F231" s="68">
        <f>ROUND(SUMIF(RV_DATA!W300:'RV_DATA'!W321, -1876199671, RV_DATA!M300:'RV_DATA'!M321), 6)</f>
        <v>5.98</v>
      </c>
      <c r="G231" s="68">
        <f>ROUND(RV_DATA!N300, 2)</f>
        <v>15.33</v>
      </c>
      <c r="H231" s="68">
        <f>ROUND(SUMIF(RV_DATA!W300:'RV_DATA'!W321, -1876199671, RV_DATA!O300:'RV_DATA'!O321), 6)</f>
        <v>5.98</v>
      </c>
      <c r="AK231">
        <v>3</v>
      </c>
    </row>
    <row r="232" spans="1:37" ht="15">
      <c r="A232" s="198" t="s">
        <v>1141</v>
      </c>
      <c r="B232" s="198"/>
      <c r="C232" s="198"/>
      <c r="D232" s="198"/>
      <c r="E232" s="199">
        <f>SUMIF(AK216:AK231, 3, F216:F231)</f>
        <v>1106.7600000000002</v>
      </c>
      <c r="F232" s="199"/>
      <c r="G232" s="199">
        <f>SUMIF(AK216:AK231, 3, H216:H231)</f>
        <v>1106.7600000000002</v>
      </c>
      <c r="H232" s="198"/>
    </row>
    <row r="233" spans="1:37" ht="16.5">
      <c r="A233" s="187" t="str">
        <f>CONCATENATE("Раздел: ",IF(Source!G1188&lt;&gt;"Новый раздел", Source!G1188, ""))</f>
        <v>Раздел: 21.Система ПД2.1, ПД2.2(сетевые элементы)</v>
      </c>
      <c r="B233" s="188"/>
      <c r="C233" s="188"/>
      <c r="D233" s="188"/>
      <c r="E233" s="188"/>
      <c r="F233" s="188"/>
      <c r="G233" s="188"/>
      <c r="H233" s="188"/>
    </row>
    <row r="234" spans="1:37" ht="14.25">
      <c r="A234" s="196" t="s">
        <v>1140</v>
      </c>
      <c r="B234" s="197"/>
      <c r="C234" s="197"/>
      <c r="D234" s="197"/>
      <c r="E234" s="197"/>
      <c r="F234" s="197"/>
      <c r="G234" s="197"/>
      <c r="H234" s="197"/>
    </row>
    <row r="235" spans="1:37" ht="28.5">
      <c r="A235" s="65" t="s">
        <v>889</v>
      </c>
      <c r="B235" s="66" t="s">
        <v>891</v>
      </c>
      <c r="C235" s="66" t="s">
        <v>32</v>
      </c>
      <c r="D235" s="67">
        <f>ROUND(SUMIF(RV_DATA!W323:'RV_DATA'!W352, 732171730, RV_DATA!I323:'RV_DATA'!I352), 6)</f>
        <v>1.16E-3</v>
      </c>
      <c r="E235" s="68">
        <f>ROUND(RV_DATA!K326, 2)</f>
        <v>26499</v>
      </c>
      <c r="F235" s="68">
        <f>ROUND(SUMIF(RV_DATA!W323:'RV_DATA'!W352, 732171730, RV_DATA!M323:'RV_DATA'!M352), 6)</f>
        <v>30.73</v>
      </c>
      <c r="G235" s="68">
        <f>ROUND(RV_DATA!N326, 2)</f>
        <v>26499</v>
      </c>
      <c r="H235" s="68">
        <f>ROUND(SUMIF(RV_DATA!W323:'RV_DATA'!W352, 732171730, RV_DATA!O323:'RV_DATA'!O352), 6)</f>
        <v>30.73</v>
      </c>
      <c r="AK235">
        <v>3</v>
      </c>
    </row>
    <row r="236" spans="1:37" ht="42.75">
      <c r="A236" s="65" t="s">
        <v>903</v>
      </c>
      <c r="B236" s="66" t="s">
        <v>905</v>
      </c>
      <c r="C236" s="66" t="s">
        <v>32</v>
      </c>
      <c r="D236" s="67">
        <f>ROUND(SUMIF(RV_DATA!W323:'RV_DATA'!W352, 2123959128, RV_DATA!I323:'RV_DATA'!I352), 6)</f>
        <v>7.3080000000000003E-3</v>
      </c>
      <c r="E236" s="68">
        <f>ROUND(RV_DATA!K338, 2)</f>
        <v>1412.5</v>
      </c>
      <c r="F236" s="68">
        <f>ROUND(SUMIF(RV_DATA!W323:'RV_DATA'!W352, 2123959128, RV_DATA!M323:'RV_DATA'!M352), 6)</f>
        <v>10.32</v>
      </c>
      <c r="G236" s="68">
        <f>ROUND(RV_DATA!N338, 2)</f>
        <v>1412.5</v>
      </c>
      <c r="H236" s="68">
        <f>ROUND(SUMIF(RV_DATA!W323:'RV_DATA'!W352, 2123959128, RV_DATA!O323:'RV_DATA'!O352), 6)</f>
        <v>10.32</v>
      </c>
      <c r="AK236">
        <v>3</v>
      </c>
    </row>
    <row r="237" spans="1:37" ht="28.5">
      <c r="A237" s="65" t="s">
        <v>906</v>
      </c>
      <c r="B237" s="66" t="s">
        <v>908</v>
      </c>
      <c r="C237" s="66" t="s">
        <v>32</v>
      </c>
      <c r="D237" s="67">
        <f>ROUND(SUMIF(RV_DATA!W323:'RV_DATA'!W352, 862612426, RV_DATA!I323:'RV_DATA'!I352), 6)</f>
        <v>1.7399999999999999E-2</v>
      </c>
      <c r="E237" s="68">
        <f>ROUND(RV_DATA!K337, 2)</f>
        <v>3960</v>
      </c>
      <c r="F237" s="68">
        <f>ROUND(SUMIF(RV_DATA!W323:'RV_DATA'!W352, 862612426, RV_DATA!M323:'RV_DATA'!M352), 6)</f>
        <v>68.900000000000006</v>
      </c>
      <c r="G237" s="68">
        <f>ROUND(RV_DATA!N337, 2)</f>
        <v>3960</v>
      </c>
      <c r="H237" s="68">
        <f>ROUND(SUMIF(RV_DATA!W323:'RV_DATA'!W352, 862612426, RV_DATA!O323:'RV_DATA'!O352), 6)</f>
        <v>68.900000000000006</v>
      </c>
      <c r="AK237">
        <v>3</v>
      </c>
    </row>
    <row r="238" spans="1:37" ht="28.5">
      <c r="A238" s="65" t="s">
        <v>915</v>
      </c>
      <c r="B238" s="66" t="s">
        <v>917</v>
      </c>
      <c r="C238" s="66" t="s">
        <v>78</v>
      </c>
      <c r="D238" s="67">
        <f>ROUND(SUMIF(RV_DATA!W323:'RV_DATA'!W352, -1891075164, RV_DATA!I323:'RV_DATA'!I352), 6)</f>
        <v>3.4572820000000002</v>
      </c>
      <c r="E238" s="68">
        <f>ROUND(RV_DATA!K343, 2)</f>
        <v>39.020000000000003</v>
      </c>
      <c r="F238" s="68">
        <f>ROUND(SUMIF(RV_DATA!W323:'RV_DATA'!W352, -1891075164, RV_DATA!M323:'RV_DATA'!M352), 6)</f>
        <v>134.9</v>
      </c>
      <c r="G238" s="68">
        <f>ROUND(RV_DATA!N343, 2)</f>
        <v>39.020000000000003</v>
      </c>
      <c r="H238" s="68">
        <f>ROUND(SUMIF(RV_DATA!W323:'RV_DATA'!W352, -1891075164, RV_DATA!O323:'RV_DATA'!O352), 6)</f>
        <v>134.9</v>
      </c>
      <c r="AK238">
        <v>3</v>
      </c>
    </row>
    <row r="239" spans="1:37" ht="28.5">
      <c r="A239" s="65" t="s">
        <v>861</v>
      </c>
      <c r="B239" s="66" t="s">
        <v>863</v>
      </c>
      <c r="C239" s="66" t="s">
        <v>32</v>
      </c>
      <c r="D239" s="67">
        <f>ROUND(SUMIF(RV_DATA!W323:'RV_DATA'!W352, 1948519429, RV_DATA!I323:'RV_DATA'!I352), 6)</f>
        <v>1.56E-4</v>
      </c>
      <c r="E239" s="68">
        <f>ROUND(RV_DATA!K342, 2)</f>
        <v>10362</v>
      </c>
      <c r="F239" s="68">
        <f>ROUND(SUMIF(RV_DATA!W323:'RV_DATA'!W352, 1948519429, RV_DATA!M323:'RV_DATA'!M352), 6)</f>
        <v>1.61</v>
      </c>
      <c r="G239" s="68">
        <f>ROUND(RV_DATA!N342, 2)</f>
        <v>10362</v>
      </c>
      <c r="H239" s="68">
        <f>ROUND(SUMIF(RV_DATA!W323:'RV_DATA'!W352, 1948519429, RV_DATA!O323:'RV_DATA'!O352), 6)</f>
        <v>1.61</v>
      </c>
      <c r="AK239">
        <v>3</v>
      </c>
    </row>
    <row r="240" spans="1:37" ht="28.5">
      <c r="A240" s="65" t="s">
        <v>844</v>
      </c>
      <c r="B240" s="66" t="s">
        <v>846</v>
      </c>
      <c r="C240" s="66" t="s">
        <v>32</v>
      </c>
      <c r="D240" s="67">
        <f>ROUND(SUMIF(RV_DATA!W323:'RV_DATA'!W352, -765046760, RV_DATA!I323:'RV_DATA'!I352), 6)</f>
        <v>6.2620000000000002E-3</v>
      </c>
      <c r="E240" s="68">
        <f>ROUND(RV_DATA!K325, 2)</f>
        <v>9040.01</v>
      </c>
      <c r="F240" s="68">
        <f>ROUND(SUMIF(RV_DATA!W323:'RV_DATA'!W352, -765046760, RV_DATA!M323:'RV_DATA'!M352), 6)</f>
        <v>56.61</v>
      </c>
      <c r="G240" s="68">
        <f>ROUND(RV_DATA!N325, 2)</f>
        <v>9040.01</v>
      </c>
      <c r="H240" s="68">
        <f>ROUND(SUMIF(RV_DATA!W323:'RV_DATA'!W352, -765046760, RV_DATA!O323:'RV_DATA'!O352), 6)</f>
        <v>56.61</v>
      </c>
      <c r="AK240">
        <v>3</v>
      </c>
    </row>
    <row r="241" spans="1:37" ht="28.5">
      <c r="A241" s="65" t="s">
        <v>847</v>
      </c>
      <c r="B241" s="66" t="s">
        <v>849</v>
      </c>
      <c r="C241" s="66" t="s">
        <v>78</v>
      </c>
      <c r="D241" s="67">
        <f>ROUND(SUMIF(RV_DATA!W323:'RV_DATA'!W352, 967136855, RV_DATA!I323:'RV_DATA'!I352), 6)</f>
        <v>6.1727999999999996</v>
      </c>
      <c r="E241" s="68">
        <f>ROUND(RV_DATA!K324, 2)</f>
        <v>23.09</v>
      </c>
      <c r="F241" s="68">
        <f>ROUND(SUMIF(RV_DATA!W323:'RV_DATA'!W352, 967136855, RV_DATA!M323:'RV_DATA'!M352), 6)</f>
        <v>142.52000000000001</v>
      </c>
      <c r="G241" s="68">
        <f>ROUND(RV_DATA!N324, 2)</f>
        <v>23.09</v>
      </c>
      <c r="H241" s="68">
        <f>ROUND(SUMIF(RV_DATA!W323:'RV_DATA'!W352, 967136855, RV_DATA!O323:'RV_DATA'!O352), 6)</f>
        <v>142.52000000000001</v>
      </c>
      <c r="AK241">
        <v>3</v>
      </c>
    </row>
    <row r="242" spans="1:37" ht="28.5">
      <c r="A242" s="65" t="s">
        <v>268</v>
      </c>
      <c r="B242" s="66" t="s">
        <v>269</v>
      </c>
      <c r="C242" s="66" t="s">
        <v>270</v>
      </c>
      <c r="D242" s="67">
        <f>ROUND(SUMIF(RV_DATA!W323:'RV_DATA'!W352, -882872068, RV_DATA!I323:'RV_DATA'!I352), 6)</f>
        <v>1</v>
      </c>
      <c r="E242" s="68">
        <f>ROUND(RV_DATA!K327, 2)</f>
        <v>228</v>
      </c>
      <c r="F242" s="68">
        <f>ROUND(SUMIF(RV_DATA!W323:'RV_DATA'!W352, -882872068, RV_DATA!M323:'RV_DATA'!M352), 6)</f>
        <v>228</v>
      </c>
      <c r="G242" s="68">
        <f>ROUND(RV_DATA!N327, 2)</f>
        <v>228</v>
      </c>
      <c r="H242" s="68">
        <f>ROUND(SUMIF(RV_DATA!W323:'RV_DATA'!W352, -882872068, RV_DATA!O323:'RV_DATA'!O352), 6)</f>
        <v>228</v>
      </c>
      <c r="AK242">
        <v>3</v>
      </c>
    </row>
    <row r="243" spans="1:37" ht="28.5">
      <c r="A243" s="65" t="s">
        <v>909</v>
      </c>
      <c r="B243" s="66" t="s">
        <v>911</v>
      </c>
      <c r="C243" s="66" t="s">
        <v>32</v>
      </c>
      <c r="D243" s="67">
        <f>ROUND(SUMIF(RV_DATA!W323:'RV_DATA'!W352, 750974966, RV_DATA!I323:'RV_DATA'!I352), 6)</f>
        <v>2.7434E-2</v>
      </c>
      <c r="E243" s="68">
        <f>ROUND(RV_DATA!K336, 2)</f>
        <v>7590</v>
      </c>
      <c r="F243" s="68">
        <f>ROUND(SUMIF(RV_DATA!W323:'RV_DATA'!W352, 750974966, RV_DATA!M323:'RV_DATA'!M352), 6)</f>
        <v>208.23</v>
      </c>
      <c r="G243" s="68">
        <f>ROUND(RV_DATA!N336, 2)</f>
        <v>7590</v>
      </c>
      <c r="H243" s="68">
        <f>ROUND(SUMIF(RV_DATA!W323:'RV_DATA'!W352, 750974966, RV_DATA!O323:'RV_DATA'!O352), 6)</f>
        <v>208.23</v>
      </c>
      <c r="AK243">
        <v>3</v>
      </c>
    </row>
    <row r="244" spans="1:37" ht="71.25">
      <c r="A244" s="65" t="s">
        <v>438</v>
      </c>
      <c r="B244" s="66" t="s">
        <v>439</v>
      </c>
      <c r="C244" s="66" t="s">
        <v>258</v>
      </c>
      <c r="D244" s="67">
        <f>ROUND(SUMIF(RV_DATA!W323:'RV_DATA'!W352, -2111212406, RV_DATA!I323:'RV_DATA'!I352), 6)</f>
        <v>2.6680000000000001</v>
      </c>
      <c r="E244" s="68">
        <f>ROUND(RV_DATA!K339, 2)</f>
        <v>2222.0300000000002</v>
      </c>
      <c r="F244" s="68">
        <f>ROUND(SUMIF(RV_DATA!W323:'RV_DATA'!W352, -2111212406, RV_DATA!M323:'RV_DATA'!M352), 6)</f>
        <v>5928.38</v>
      </c>
      <c r="G244" s="68">
        <f>ROUND(RV_DATA!N339, 2)</f>
        <v>2222.0300000000002</v>
      </c>
      <c r="H244" s="68">
        <f>ROUND(SUMIF(RV_DATA!W323:'RV_DATA'!W352, -2111212406, RV_DATA!O323:'RV_DATA'!O352), 6)</f>
        <v>5928.38</v>
      </c>
      <c r="AK244">
        <v>3</v>
      </c>
    </row>
    <row r="245" spans="1:37" ht="28.5">
      <c r="A245" s="65" t="s">
        <v>912</v>
      </c>
      <c r="B245" s="66" t="s">
        <v>914</v>
      </c>
      <c r="C245" s="66" t="s">
        <v>32</v>
      </c>
      <c r="D245" s="67">
        <f>ROUND(SUMIF(RV_DATA!W323:'RV_DATA'!W352, -1445358453, RV_DATA!I323:'RV_DATA'!I352), 6)</f>
        <v>7.3099999999999999E-4</v>
      </c>
      <c r="E245" s="68">
        <f>ROUND(RV_DATA!K335, 2)</f>
        <v>9550.01</v>
      </c>
      <c r="F245" s="68">
        <f>ROUND(SUMIF(RV_DATA!W323:'RV_DATA'!W352, -1445358453, RV_DATA!M323:'RV_DATA'!M352), 6)</f>
        <v>6.98</v>
      </c>
      <c r="G245" s="68">
        <f>ROUND(RV_DATA!N335, 2)</f>
        <v>9550.01</v>
      </c>
      <c r="H245" s="68">
        <f>ROUND(SUMIF(RV_DATA!W323:'RV_DATA'!W352, -1445358453, RV_DATA!O323:'RV_DATA'!O352), 6)</f>
        <v>6.98</v>
      </c>
      <c r="AK245">
        <v>3</v>
      </c>
    </row>
    <row r="246" spans="1:37" ht="42.75">
      <c r="A246" s="65" t="s">
        <v>478</v>
      </c>
      <c r="B246" s="66" t="s">
        <v>479</v>
      </c>
      <c r="C246" s="66" t="s">
        <v>47</v>
      </c>
      <c r="D246" s="67">
        <f>ROUND(SUMIF(RV_DATA!W323:'RV_DATA'!W352, 1944907464, RV_DATA!I323:'RV_DATA'!I352), 6)</f>
        <v>33.6</v>
      </c>
      <c r="E246" s="68">
        <f>ROUND(RV_DATA!K344, 2)</f>
        <v>171.25</v>
      </c>
      <c r="F246" s="68">
        <f>ROUND(SUMIF(RV_DATA!W323:'RV_DATA'!W352, 1944907464, RV_DATA!M323:'RV_DATA'!M352), 6)</f>
        <v>5754</v>
      </c>
      <c r="G246" s="68">
        <f>ROUND(RV_DATA!N344, 2)</f>
        <v>171.25</v>
      </c>
      <c r="H246" s="68">
        <f>ROUND(SUMIF(RV_DATA!W323:'RV_DATA'!W352, 1944907464, RV_DATA!O323:'RV_DATA'!O352), 6)</f>
        <v>5754</v>
      </c>
      <c r="AK246">
        <v>3</v>
      </c>
    </row>
    <row r="247" spans="1:37" ht="42.75">
      <c r="A247" s="65" t="s">
        <v>454</v>
      </c>
      <c r="B247" s="66" t="s">
        <v>486</v>
      </c>
      <c r="C247" s="66" t="s">
        <v>47</v>
      </c>
      <c r="D247" s="67">
        <f>ROUND(SUMIF(RV_DATA!W323:'RV_DATA'!W352, 73775197, RV_DATA!I323:'RV_DATA'!I352), 6)</f>
        <v>3.5167999999999999</v>
      </c>
      <c r="E247" s="68">
        <f>ROUND(RV_DATA!K349, 2)</f>
        <v>102.06</v>
      </c>
      <c r="F247" s="68">
        <f>ROUND(SUMIF(RV_DATA!W323:'RV_DATA'!W352, 73775197, RV_DATA!M323:'RV_DATA'!M352), 6)</f>
        <v>358.92</v>
      </c>
      <c r="G247" s="68">
        <f>ROUND(RV_DATA!N349, 2)</f>
        <v>102.06</v>
      </c>
      <c r="H247" s="68">
        <f>ROUND(SUMIF(RV_DATA!W323:'RV_DATA'!W352, 73775197, RV_DATA!O323:'RV_DATA'!O352), 6)</f>
        <v>358.92</v>
      </c>
      <c r="AK247">
        <v>3</v>
      </c>
    </row>
    <row r="248" spans="1:37" ht="42.75">
      <c r="A248" s="65" t="s">
        <v>454</v>
      </c>
      <c r="B248" s="66" t="s">
        <v>580</v>
      </c>
      <c r="C248" s="66" t="s">
        <v>47</v>
      </c>
      <c r="D248" s="67">
        <f>ROUND(SUMIF(RV_DATA!W323:'RV_DATA'!W352, -1774569012, RV_DATA!I323:'RV_DATA'!I352), 6)</f>
        <v>10.048</v>
      </c>
      <c r="E248" s="68">
        <f>ROUND(RV_DATA!K350, 2)</f>
        <v>102.06</v>
      </c>
      <c r="F248" s="68">
        <f>ROUND(SUMIF(RV_DATA!W323:'RV_DATA'!W352, -1774569012, RV_DATA!M323:'RV_DATA'!M352), 6)</f>
        <v>1025.5</v>
      </c>
      <c r="G248" s="68">
        <f>ROUND(RV_DATA!N350, 2)</f>
        <v>102.06</v>
      </c>
      <c r="H248" s="68">
        <f>ROUND(SUMIF(RV_DATA!W323:'RV_DATA'!W352, -1774569012, RV_DATA!O323:'RV_DATA'!O352), 6)</f>
        <v>1025.5</v>
      </c>
      <c r="AK248">
        <v>3</v>
      </c>
    </row>
    <row r="249" spans="1:37" ht="28.5">
      <c r="A249" s="65" t="s">
        <v>587</v>
      </c>
      <c r="B249" s="66" t="s">
        <v>588</v>
      </c>
      <c r="C249" s="66" t="s">
        <v>40</v>
      </c>
      <c r="D249" s="67">
        <f>ROUND(SUMIF(RV_DATA!W323:'RV_DATA'!W352, -1125087385, RV_DATA!I323:'RV_DATA'!I352), 6)</f>
        <v>2</v>
      </c>
      <c r="E249" s="68">
        <f>ROUND(RV_DATA!K351, 2)</f>
        <v>77.17</v>
      </c>
      <c r="F249" s="68">
        <f>ROUND(SUMIF(RV_DATA!W323:'RV_DATA'!W352, -1125087385, RV_DATA!M323:'RV_DATA'!M352), 6)</f>
        <v>154.34</v>
      </c>
      <c r="G249" s="68">
        <f>ROUND(RV_DATA!N351, 2)</f>
        <v>77.17</v>
      </c>
      <c r="H249" s="68">
        <f>ROUND(SUMIF(RV_DATA!W323:'RV_DATA'!W352, -1125087385, RV_DATA!O323:'RV_DATA'!O352), 6)</f>
        <v>154.34</v>
      </c>
      <c r="AK249">
        <v>3</v>
      </c>
    </row>
    <row r="250" spans="1:37" ht="28.5">
      <c r="A250" s="65" t="s">
        <v>591</v>
      </c>
      <c r="B250" s="66" t="s">
        <v>592</v>
      </c>
      <c r="C250" s="66" t="s">
        <v>40</v>
      </c>
      <c r="D250" s="67">
        <f>ROUND(SUMIF(RV_DATA!W323:'RV_DATA'!W352, 1724411659, RV_DATA!I323:'RV_DATA'!I352), 6)</f>
        <v>2</v>
      </c>
      <c r="E250" s="68">
        <f>ROUND(RV_DATA!K352, 2)</f>
        <v>34.130000000000003</v>
      </c>
      <c r="F250" s="68">
        <f>ROUND(SUMIF(RV_DATA!W323:'RV_DATA'!W352, 1724411659, RV_DATA!M323:'RV_DATA'!M352), 6)</f>
        <v>68.260000000000005</v>
      </c>
      <c r="G250" s="68">
        <f>ROUND(RV_DATA!N352, 2)</f>
        <v>34.130000000000003</v>
      </c>
      <c r="H250" s="68">
        <f>ROUND(SUMIF(RV_DATA!W323:'RV_DATA'!W352, 1724411659, RV_DATA!O323:'RV_DATA'!O352), 6)</f>
        <v>68.260000000000005</v>
      </c>
      <c r="AK250">
        <v>3</v>
      </c>
    </row>
    <row r="251" spans="1:37" ht="28.5">
      <c r="A251" s="65" t="s">
        <v>273</v>
      </c>
      <c r="B251" s="66" t="s">
        <v>274</v>
      </c>
      <c r="C251" s="66" t="s">
        <v>275</v>
      </c>
      <c r="D251" s="67">
        <f>ROUND(SUMIF(RV_DATA!W323:'RV_DATA'!W352, -240123193, RV_DATA!I323:'RV_DATA'!I352), 6)</f>
        <v>46.5</v>
      </c>
      <c r="E251" s="68">
        <f>ROUND(RV_DATA!K328, 2)</f>
        <v>12.03</v>
      </c>
      <c r="F251" s="68">
        <f>ROUND(SUMIF(RV_DATA!W323:'RV_DATA'!W352, -240123193, RV_DATA!M323:'RV_DATA'!M352), 6)</f>
        <v>559.4</v>
      </c>
      <c r="G251" s="68">
        <f>ROUND(RV_DATA!N328, 2)</f>
        <v>12.03</v>
      </c>
      <c r="H251" s="68">
        <f>ROUND(SUMIF(RV_DATA!W323:'RV_DATA'!W352, -240123193, RV_DATA!O323:'RV_DATA'!O352), 6)</f>
        <v>559.4</v>
      </c>
      <c r="AK251">
        <v>3</v>
      </c>
    </row>
    <row r="252" spans="1:37" ht="71.25">
      <c r="A252" s="65" t="s">
        <v>892</v>
      </c>
      <c r="B252" s="66" t="s">
        <v>894</v>
      </c>
      <c r="C252" s="66" t="s">
        <v>275</v>
      </c>
      <c r="D252" s="67">
        <f>ROUND(SUMIF(RV_DATA!W323:'RV_DATA'!W352, -1876199671, RV_DATA!I323:'RV_DATA'!I352), 6)</f>
        <v>1.95</v>
      </c>
      <c r="E252" s="68">
        <f>ROUND(RV_DATA!K323, 2)</f>
        <v>15.33</v>
      </c>
      <c r="F252" s="68">
        <f>ROUND(SUMIF(RV_DATA!W323:'RV_DATA'!W352, -1876199671, RV_DATA!M323:'RV_DATA'!M352), 6)</f>
        <v>29.9</v>
      </c>
      <c r="G252" s="68">
        <f>ROUND(RV_DATA!N323, 2)</f>
        <v>15.33</v>
      </c>
      <c r="H252" s="68">
        <f>ROUND(SUMIF(RV_DATA!W323:'RV_DATA'!W352, -1876199671, RV_DATA!O323:'RV_DATA'!O352), 6)</f>
        <v>29.9</v>
      </c>
      <c r="AK252">
        <v>3</v>
      </c>
    </row>
    <row r="253" spans="1:37" ht="15">
      <c r="A253" s="198" t="s">
        <v>1141</v>
      </c>
      <c r="B253" s="198"/>
      <c r="C253" s="198"/>
      <c r="D253" s="198"/>
      <c r="E253" s="199">
        <f>SUMIF(AK235:AK252, 3, F235:F252)</f>
        <v>14767.5</v>
      </c>
      <c r="F253" s="199"/>
      <c r="G253" s="199">
        <f>SUMIF(AK235:AK252, 3, H235:H252)</f>
        <v>14767.5</v>
      </c>
      <c r="H253" s="198"/>
    </row>
    <row r="254" spans="1:37" ht="16.5">
      <c r="A254" s="187" t="str">
        <f>CONCATENATE("Раздел: ",IF(Source!G1263&lt;&gt;"Новый раздел", Source!G1263, ""))</f>
        <v>Раздел: 22.Система ПД3(сетевые элементы)</v>
      </c>
      <c r="B254" s="188"/>
      <c r="C254" s="188"/>
      <c r="D254" s="188"/>
      <c r="E254" s="188"/>
      <c r="F254" s="188"/>
      <c r="G254" s="188"/>
      <c r="H254" s="188"/>
    </row>
    <row r="255" spans="1:37" ht="14.25">
      <c r="A255" s="196" t="s">
        <v>1140</v>
      </c>
      <c r="B255" s="197"/>
      <c r="C255" s="197"/>
      <c r="D255" s="197"/>
      <c r="E255" s="197"/>
      <c r="F255" s="197"/>
      <c r="G255" s="197"/>
      <c r="H255" s="197"/>
    </row>
    <row r="256" spans="1:37" ht="28.5">
      <c r="A256" s="65" t="s">
        <v>889</v>
      </c>
      <c r="B256" s="66" t="s">
        <v>891</v>
      </c>
      <c r="C256" s="66" t="s">
        <v>32</v>
      </c>
      <c r="D256" s="67">
        <f>ROUND(SUMIF(RV_DATA!W354:'RV_DATA'!W374, 732171730, RV_DATA!I354:'RV_DATA'!I374), 6)</f>
        <v>2.9999999999999997E-4</v>
      </c>
      <c r="E256" s="68">
        <f>ROUND(RV_DATA!K357, 2)</f>
        <v>26499</v>
      </c>
      <c r="F256" s="68">
        <f>ROUND(SUMIF(RV_DATA!W354:'RV_DATA'!W374, 732171730, RV_DATA!M354:'RV_DATA'!M374), 6)</f>
        <v>7.95</v>
      </c>
      <c r="G256" s="68">
        <f>ROUND(RV_DATA!N357, 2)</f>
        <v>26499</v>
      </c>
      <c r="H256" s="68">
        <f>ROUND(SUMIF(RV_DATA!W354:'RV_DATA'!W374, 732171730, RV_DATA!O354:'RV_DATA'!O374), 6)</f>
        <v>7.95</v>
      </c>
      <c r="AK256">
        <v>3</v>
      </c>
    </row>
    <row r="257" spans="1:37" ht="42.75">
      <c r="A257" s="65" t="s">
        <v>903</v>
      </c>
      <c r="B257" s="66" t="s">
        <v>905</v>
      </c>
      <c r="C257" s="66" t="s">
        <v>32</v>
      </c>
      <c r="D257" s="67">
        <f>ROUND(SUMIF(RV_DATA!W354:'RV_DATA'!W374, 2123959128, RV_DATA!I354:'RV_DATA'!I374), 6)</f>
        <v>1.134E-3</v>
      </c>
      <c r="E257" s="68">
        <f>ROUND(RV_DATA!K363, 2)</f>
        <v>1412.5</v>
      </c>
      <c r="F257" s="68">
        <f>ROUND(SUMIF(RV_DATA!W354:'RV_DATA'!W374, 2123959128, RV_DATA!M354:'RV_DATA'!M374), 6)</f>
        <v>1.6</v>
      </c>
      <c r="G257" s="68">
        <f>ROUND(RV_DATA!N363, 2)</f>
        <v>1412.5</v>
      </c>
      <c r="H257" s="68">
        <f>ROUND(SUMIF(RV_DATA!W354:'RV_DATA'!W374, 2123959128, RV_DATA!O354:'RV_DATA'!O374), 6)</f>
        <v>1.6</v>
      </c>
      <c r="AK257">
        <v>3</v>
      </c>
    </row>
    <row r="258" spans="1:37" ht="28.5">
      <c r="A258" s="65" t="s">
        <v>906</v>
      </c>
      <c r="B258" s="66" t="s">
        <v>908</v>
      </c>
      <c r="C258" s="66" t="s">
        <v>32</v>
      </c>
      <c r="D258" s="67">
        <f>ROUND(SUMIF(RV_DATA!W354:'RV_DATA'!W374, 862612426, RV_DATA!I354:'RV_DATA'!I374), 6)</f>
        <v>2.7000000000000001E-3</v>
      </c>
      <c r="E258" s="68">
        <f>ROUND(RV_DATA!K362, 2)</f>
        <v>3960</v>
      </c>
      <c r="F258" s="68">
        <f>ROUND(SUMIF(RV_DATA!W354:'RV_DATA'!W374, 862612426, RV_DATA!M354:'RV_DATA'!M374), 6)</f>
        <v>10.69</v>
      </c>
      <c r="G258" s="68">
        <f>ROUND(RV_DATA!N362, 2)</f>
        <v>3960</v>
      </c>
      <c r="H258" s="68">
        <f>ROUND(SUMIF(RV_DATA!W354:'RV_DATA'!W374, 862612426, RV_DATA!O354:'RV_DATA'!O374), 6)</f>
        <v>10.69</v>
      </c>
      <c r="AK258">
        <v>3</v>
      </c>
    </row>
    <row r="259" spans="1:37" ht="28.5">
      <c r="A259" s="65" t="s">
        <v>915</v>
      </c>
      <c r="B259" s="66" t="s">
        <v>917</v>
      </c>
      <c r="C259" s="66" t="s">
        <v>78</v>
      </c>
      <c r="D259" s="67">
        <f>ROUND(SUMIF(RV_DATA!W354:'RV_DATA'!W374, -1891075164, RV_DATA!I354:'RV_DATA'!I374), 6)</f>
        <v>0.50402999999999998</v>
      </c>
      <c r="E259" s="68">
        <f>ROUND(RV_DATA!K368, 2)</f>
        <v>39.020000000000003</v>
      </c>
      <c r="F259" s="68">
        <f>ROUND(SUMIF(RV_DATA!W354:'RV_DATA'!W374, -1891075164, RV_DATA!M354:'RV_DATA'!M374), 6)</f>
        <v>19.670000000000002</v>
      </c>
      <c r="G259" s="68">
        <f>ROUND(RV_DATA!N368, 2)</f>
        <v>39.020000000000003</v>
      </c>
      <c r="H259" s="68">
        <f>ROUND(SUMIF(RV_DATA!W354:'RV_DATA'!W374, -1891075164, RV_DATA!O354:'RV_DATA'!O374), 6)</f>
        <v>19.670000000000002</v>
      </c>
      <c r="AK259">
        <v>3</v>
      </c>
    </row>
    <row r="260" spans="1:37" ht="28.5">
      <c r="A260" s="65" t="s">
        <v>861</v>
      </c>
      <c r="B260" s="66" t="s">
        <v>863</v>
      </c>
      <c r="C260" s="66" t="s">
        <v>32</v>
      </c>
      <c r="D260" s="67">
        <f>ROUND(SUMIF(RV_DATA!W354:'RV_DATA'!W374, 1948519429, RV_DATA!I354:'RV_DATA'!I374), 6)</f>
        <v>2.0999999999999999E-5</v>
      </c>
      <c r="E260" s="68">
        <f>ROUND(RV_DATA!K367, 2)</f>
        <v>10362</v>
      </c>
      <c r="F260" s="68">
        <f>ROUND(SUMIF(RV_DATA!W354:'RV_DATA'!W374, 1948519429, RV_DATA!M354:'RV_DATA'!M374), 6)</f>
        <v>0.22</v>
      </c>
      <c r="G260" s="68">
        <f>ROUND(RV_DATA!N367, 2)</f>
        <v>10362</v>
      </c>
      <c r="H260" s="68">
        <f>ROUND(SUMIF(RV_DATA!W354:'RV_DATA'!W374, 1948519429, RV_DATA!O354:'RV_DATA'!O374), 6)</f>
        <v>0.22</v>
      </c>
      <c r="AK260">
        <v>3</v>
      </c>
    </row>
    <row r="261" spans="1:37" ht="28.5">
      <c r="A261" s="65" t="s">
        <v>844</v>
      </c>
      <c r="B261" s="66" t="s">
        <v>846</v>
      </c>
      <c r="C261" s="66" t="s">
        <v>32</v>
      </c>
      <c r="D261" s="67">
        <f>ROUND(SUMIF(RV_DATA!W354:'RV_DATA'!W374, -765046760, RV_DATA!I354:'RV_DATA'!I374), 6)</f>
        <v>1.1800000000000001E-3</v>
      </c>
      <c r="E261" s="68">
        <f>ROUND(RV_DATA!K356, 2)</f>
        <v>9040.01</v>
      </c>
      <c r="F261" s="68">
        <f>ROUND(SUMIF(RV_DATA!W354:'RV_DATA'!W374, -765046760, RV_DATA!M354:'RV_DATA'!M374), 6)</f>
        <v>10.67</v>
      </c>
      <c r="G261" s="68">
        <f>ROUND(RV_DATA!N356, 2)</f>
        <v>9040.01</v>
      </c>
      <c r="H261" s="68">
        <f>ROUND(SUMIF(RV_DATA!W354:'RV_DATA'!W374, -765046760, RV_DATA!O354:'RV_DATA'!O374), 6)</f>
        <v>10.67</v>
      </c>
      <c r="AK261">
        <v>3</v>
      </c>
    </row>
    <row r="262" spans="1:37" ht="28.5">
      <c r="A262" s="65" t="s">
        <v>847</v>
      </c>
      <c r="B262" s="66" t="s">
        <v>849</v>
      </c>
      <c r="C262" s="66" t="s">
        <v>78</v>
      </c>
      <c r="D262" s="67">
        <f>ROUND(SUMIF(RV_DATA!W354:'RV_DATA'!W374, 967136855, RV_DATA!I354:'RV_DATA'!I374), 6)</f>
        <v>1.0063059999999999</v>
      </c>
      <c r="E262" s="68">
        <f>ROUND(RV_DATA!K355, 2)</f>
        <v>23.09</v>
      </c>
      <c r="F262" s="68">
        <f>ROUND(SUMIF(RV_DATA!W354:'RV_DATA'!W374, 967136855, RV_DATA!M354:'RV_DATA'!M374), 6)</f>
        <v>23.24</v>
      </c>
      <c r="G262" s="68">
        <f>ROUND(RV_DATA!N355, 2)</f>
        <v>23.09</v>
      </c>
      <c r="H262" s="68">
        <f>ROUND(SUMIF(RV_DATA!W354:'RV_DATA'!W374, 967136855, RV_DATA!O354:'RV_DATA'!O374), 6)</f>
        <v>23.24</v>
      </c>
      <c r="AK262">
        <v>3</v>
      </c>
    </row>
    <row r="263" spans="1:37" ht="28.5">
      <c r="A263" s="65" t="s">
        <v>268</v>
      </c>
      <c r="B263" s="66" t="s">
        <v>269</v>
      </c>
      <c r="C263" s="66" t="s">
        <v>270</v>
      </c>
      <c r="D263" s="67">
        <f>ROUND(SUMIF(RV_DATA!W354:'RV_DATA'!W374, -882872068, RV_DATA!I354:'RV_DATA'!I374), 6)</f>
        <v>0.2</v>
      </c>
      <c r="E263" s="68">
        <f>ROUND(RV_DATA!K358, 2)</f>
        <v>228</v>
      </c>
      <c r="F263" s="68">
        <f>ROUND(SUMIF(RV_DATA!W354:'RV_DATA'!W374, -882872068, RV_DATA!M354:'RV_DATA'!M374), 6)</f>
        <v>45.6</v>
      </c>
      <c r="G263" s="68">
        <f>ROUND(RV_DATA!N358, 2)</f>
        <v>228</v>
      </c>
      <c r="H263" s="68">
        <f>ROUND(SUMIF(RV_DATA!W354:'RV_DATA'!W374, -882872068, RV_DATA!O354:'RV_DATA'!O374), 6)</f>
        <v>45.6</v>
      </c>
      <c r="AK263">
        <v>3</v>
      </c>
    </row>
    <row r="264" spans="1:37" ht="28.5">
      <c r="A264" s="65" t="s">
        <v>909</v>
      </c>
      <c r="B264" s="66" t="s">
        <v>911</v>
      </c>
      <c r="C264" s="66" t="s">
        <v>32</v>
      </c>
      <c r="D264" s="67">
        <f>ROUND(SUMIF(RV_DATA!W354:'RV_DATA'!W374, 750974966, RV_DATA!I354:'RV_DATA'!I374), 6)</f>
        <v>4.2570000000000004E-3</v>
      </c>
      <c r="E264" s="68">
        <f>ROUND(RV_DATA!K361, 2)</f>
        <v>7590</v>
      </c>
      <c r="F264" s="68">
        <f>ROUND(SUMIF(RV_DATA!W354:'RV_DATA'!W374, 750974966, RV_DATA!M354:'RV_DATA'!M374), 6)</f>
        <v>32.31</v>
      </c>
      <c r="G264" s="68">
        <f>ROUND(RV_DATA!N361, 2)</f>
        <v>7590</v>
      </c>
      <c r="H264" s="68">
        <f>ROUND(SUMIF(RV_DATA!W354:'RV_DATA'!W374, 750974966, RV_DATA!O354:'RV_DATA'!O374), 6)</f>
        <v>32.31</v>
      </c>
      <c r="AK264">
        <v>3</v>
      </c>
    </row>
    <row r="265" spans="1:37" ht="71.25">
      <c r="A265" s="65" t="s">
        <v>438</v>
      </c>
      <c r="B265" s="66" t="s">
        <v>439</v>
      </c>
      <c r="C265" s="66" t="s">
        <v>258</v>
      </c>
      <c r="D265" s="67">
        <f>ROUND(SUMIF(RV_DATA!W354:'RV_DATA'!W374, -2111212406, RV_DATA!I354:'RV_DATA'!I374), 6)</f>
        <v>0.41399999999999998</v>
      </c>
      <c r="E265" s="68">
        <f>ROUND(RV_DATA!K364, 2)</f>
        <v>2222.0300000000002</v>
      </c>
      <c r="F265" s="68">
        <f>ROUND(SUMIF(RV_DATA!W354:'RV_DATA'!W374, -2111212406, RV_DATA!M354:'RV_DATA'!M374), 6)</f>
        <v>919.92</v>
      </c>
      <c r="G265" s="68">
        <f>ROUND(RV_DATA!N364, 2)</f>
        <v>2222.0300000000002</v>
      </c>
      <c r="H265" s="68">
        <f>ROUND(SUMIF(RV_DATA!W354:'RV_DATA'!W374, -2111212406, RV_DATA!O354:'RV_DATA'!O374), 6)</f>
        <v>919.92</v>
      </c>
      <c r="AK265">
        <v>3</v>
      </c>
    </row>
    <row r="266" spans="1:37" ht="28.5">
      <c r="A266" s="65" t="s">
        <v>912</v>
      </c>
      <c r="B266" s="66" t="s">
        <v>914</v>
      </c>
      <c r="C266" s="66" t="s">
        <v>32</v>
      </c>
      <c r="D266" s="67">
        <f>ROUND(SUMIF(RV_DATA!W354:'RV_DATA'!W374, -1445358453, RV_DATA!I354:'RV_DATA'!I374), 6)</f>
        <v>1.13E-4</v>
      </c>
      <c r="E266" s="68">
        <f>ROUND(RV_DATA!K360, 2)</f>
        <v>9550.01</v>
      </c>
      <c r="F266" s="68">
        <f>ROUND(SUMIF(RV_DATA!W354:'RV_DATA'!W374, -1445358453, RV_DATA!M354:'RV_DATA'!M374), 6)</f>
        <v>1.08</v>
      </c>
      <c r="G266" s="68">
        <f>ROUND(RV_DATA!N360, 2)</f>
        <v>9550.01</v>
      </c>
      <c r="H266" s="68">
        <f>ROUND(SUMIF(RV_DATA!W354:'RV_DATA'!W374, -1445358453, RV_DATA!O354:'RV_DATA'!O374), 6)</f>
        <v>1.08</v>
      </c>
      <c r="AK266">
        <v>3</v>
      </c>
    </row>
    <row r="267" spans="1:37" ht="42.75">
      <c r="A267" s="65" t="s">
        <v>446</v>
      </c>
      <c r="B267" s="66" t="s">
        <v>447</v>
      </c>
      <c r="C267" s="66" t="s">
        <v>47</v>
      </c>
      <c r="D267" s="67">
        <f>ROUND(SUMIF(RV_DATA!W354:'RV_DATA'!W374, -681473282, RV_DATA!I354:'RV_DATA'!I374), 6)</f>
        <v>3.2</v>
      </c>
      <c r="E267" s="68">
        <f>ROUND(RV_DATA!K369, 2)</f>
        <v>170.81</v>
      </c>
      <c r="F267" s="68">
        <f>ROUND(SUMIF(RV_DATA!W354:'RV_DATA'!W374, -681473282, RV_DATA!M354:'RV_DATA'!M374), 6)</f>
        <v>546.59</v>
      </c>
      <c r="G267" s="68">
        <f>ROUND(RV_DATA!N369, 2)</f>
        <v>170.81</v>
      </c>
      <c r="H267" s="68">
        <f>ROUND(SUMIF(RV_DATA!W354:'RV_DATA'!W374, -681473282, RV_DATA!O354:'RV_DATA'!O374), 6)</f>
        <v>546.59</v>
      </c>
      <c r="AK267">
        <v>3</v>
      </c>
    </row>
    <row r="268" spans="1:37" ht="42.75">
      <c r="A268" s="65" t="s">
        <v>454</v>
      </c>
      <c r="B268" s="66" t="s">
        <v>509</v>
      </c>
      <c r="C268" s="66" t="s">
        <v>47</v>
      </c>
      <c r="D268" s="67">
        <f>ROUND(SUMIF(RV_DATA!W354:'RV_DATA'!W374, 1504305864, RV_DATA!I354:'RV_DATA'!I374), 6)</f>
        <v>3.14</v>
      </c>
      <c r="E268" s="68">
        <f>ROUND(RV_DATA!K374, 2)</f>
        <v>102.06</v>
      </c>
      <c r="F268" s="68">
        <f>ROUND(SUMIF(RV_DATA!W354:'RV_DATA'!W374, 1504305864, RV_DATA!M354:'RV_DATA'!M374), 6)</f>
        <v>320.47000000000003</v>
      </c>
      <c r="G268" s="68">
        <f>ROUND(RV_DATA!N374, 2)</f>
        <v>102.06</v>
      </c>
      <c r="H268" s="68">
        <f>ROUND(SUMIF(RV_DATA!W354:'RV_DATA'!W374, 1504305864, RV_DATA!O354:'RV_DATA'!O374), 6)</f>
        <v>320.47000000000003</v>
      </c>
      <c r="AK268">
        <v>3</v>
      </c>
    </row>
    <row r="269" spans="1:37" ht="28.5">
      <c r="A269" s="65" t="s">
        <v>273</v>
      </c>
      <c r="B269" s="66" t="s">
        <v>274</v>
      </c>
      <c r="C269" s="66" t="s">
        <v>275</v>
      </c>
      <c r="D269" s="67">
        <f>ROUND(SUMIF(RV_DATA!W354:'RV_DATA'!W374, -240123193, RV_DATA!I354:'RV_DATA'!I374), 6)</f>
        <v>9.3000000000000007</v>
      </c>
      <c r="E269" s="68">
        <f>ROUND(RV_DATA!K359, 2)</f>
        <v>12.03</v>
      </c>
      <c r="F269" s="68">
        <f>ROUND(SUMIF(RV_DATA!W354:'RV_DATA'!W374, -240123193, RV_DATA!M354:'RV_DATA'!M374), 6)</f>
        <v>111.88</v>
      </c>
      <c r="G269" s="68">
        <f>ROUND(RV_DATA!N359, 2)</f>
        <v>12.03</v>
      </c>
      <c r="H269" s="68">
        <f>ROUND(SUMIF(RV_DATA!W354:'RV_DATA'!W374, -240123193, RV_DATA!O354:'RV_DATA'!O374), 6)</f>
        <v>111.88</v>
      </c>
      <c r="AK269">
        <v>3</v>
      </c>
    </row>
    <row r="270" spans="1:37" ht="71.25">
      <c r="A270" s="65" t="s">
        <v>892</v>
      </c>
      <c r="B270" s="66" t="s">
        <v>894</v>
      </c>
      <c r="C270" s="66" t="s">
        <v>275</v>
      </c>
      <c r="D270" s="67">
        <f>ROUND(SUMIF(RV_DATA!W354:'RV_DATA'!W374, -1876199671, RV_DATA!I354:'RV_DATA'!I374), 6)</f>
        <v>0.39</v>
      </c>
      <c r="E270" s="68">
        <f>ROUND(RV_DATA!K354, 2)</f>
        <v>15.33</v>
      </c>
      <c r="F270" s="68">
        <f>ROUND(SUMIF(RV_DATA!W354:'RV_DATA'!W374, -1876199671, RV_DATA!M354:'RV_DATA'!M374), 6)</f>
        <v>5.98</v>
      </c>
      <c r="G270" s="68">
        <f>ROUND(RV_DATA!N354, 2)</f>
        <v>15.33</v>
      </c>
      <c r="H270" s="68">
        <f>ROUND(SUMIF(RV_DATA!W354:'RV_DATA'!W374, -1876199671, RV_DATA!O354:'RV_DATA'!O374), 6)</f>
        <v>5.98</v>
      </c>
      <c r="AK270">
        <v>3</v>
      </c>
    </row>
    <row r="271" spans="1:37" ht="15">
      <c r="A271" s="198" t="s">
        <v>1141</v>
      </c>
      <c r="B271" s="198"/>
      <c r="C271" s="198"/>
      <c r="D271" s="198"/>
      <c r="E271" s="199">
        <f>SUMIF(AK256:AK270, 3, F256:F270)</f>
        <v>2057.87</v>
      </c>
      <c r="F271" s="199"/>
      <c r="G271" s="199">
        <f>SUMIF(AK256:AK270, 3, H256:H270)</f>
        <v>2057.87</v>
      </c>
      <c r="H271" s="198"/>
    </row>
    <row r="272" spans="1:37" ht="16.5">
      <c r="A272" s="187" t="str">
        <f>CONCATENATE("Раздел: ",IF(Source!G1324&lt;&gt;"Новый раздел", Source!G1324, ""))</f>
        <v>Раздел: 23.Система ПД4(сетевые элементы)</v>
      </c>
      <c r="B272" s="188"/>
      <c r="C272" s="188"/>
      <c r="D272" s="188"/>
      <c r="E272" s="188"/>
      <c r="F272" s="188"/>
      <c r="G272" s="188"/>
      <c r="H272" s="188"/>
    </row>
    <row r="273" spans="1:37" ht="14.25">
      <c r="A273" s="196" t="s">
        <v>1140</v>
      </c>
      <c r="B273" s="197"/>
      <c r="C273" s="197"/>
      <c r="D273" s="197"/>
      <c r="E273" s="197"/>
      <c r="F273" s="197"/>
      <c r="G273" s="197"/>
      <c r="H273" s="197"/>
    </row>
    <row r="274" spans="1:37" ht="28.5">
      <c r="A274" s="65" t="s">
        <v>889</v>
      </c>
      <c r="B274" s="66" t="s">
        <v>891</v>
      </c>
      <c r="C274" s="66" t="s">
        <v>32</v>
      </c>
      <c r="D274" s="67">
        <f>ROUND(SUMIF(RV_DATA!W376:'RV_DATA'!W397, 732171730, RV_DATA!I376:'RV_DATA'!I397), 6)</f>
        <v>5.9999999999999995E-4</v>
      </c>
      <c r="E274" s="68">
        <f>ROUND(RV_DATA!K379, 2)</f>
        <v>26499</v>
      </c>
      <c r="F274" s="68">
        <f>ROUND(SUMIF(RV_DATA!W376:'RV_DATA'!W397, 732171730, RV_DATA!M376:'RV_DATA'!M397), 6)</f>
        <v>15.9</v>
      </c>
      <c r="G274" s="68">
        <f>ROUND(RV_DATA!N379, 2)</f>
        <v>26499</v>
      </c>
      <c r="H274" s="68">
        <f>ROUND(SUMIF(RV_DATA!W376:'RV_DATA'!W397, 732171730, RV_DATA!O376:'RV_DATA'!O397), 6)</f>
        <v>15.9</v>
      </c>
      <c r="AK274">
        <v>3</v>
      </c>
    </row>
    <row r="275" spans="1:37" ht="42.75">
      <c r="A275" s="65" t="s">
        <v>903</v>
      </c>
      <c r="B275" s="66" t="s">
        <v>905</v>
      </c>
      <c r="C275" s="66" t="s">
        <v>32</v>
      </c>
      <c r="D275" s="67">
        <f>ROUND(SUMIF(RV_DATA!W376:'RV_DATA'!W397, 2123959128, RV_DATA!I376:'RV_DATA'!I397), 6)</f>
        <v>3.5279999999999999E-3</v>
      </c>
      <c r="E275" s="68">
        <f>ROUND(RV_DATA!K385, 2)</f>
        <v>1412.5</v>
      </c>
      <c r="F275" s="68">
        <f>ROUND(SUMIF(RV_DATA!W376:'RV_DATA'!W397, 2123959128, RV_DATA!M376:'RV_DATA'!M397), 6)</f>
        <v>4.9800000000000004</v>
      </c>
      <c r="G275" s="68">
        <f>ROUND(RV_DATA!N385, 2)</f>
        <v>1412.5</v>
      </c>
      <c r="H275" s="68">
        <f>ROUND(SUMIF(RV_DATA!W376:'RV_DATA'!W397, 2123959128, RV_DATA!O376:'RV_DATA'!O397), 6)</f>
        <v>4.9800000000000004</v>
      </c>
      <c r="AK275">
        <v>3</v>
      </c>
    </row>
    <row r="276" spans="1:37" ht="28.5">
      <c r="A276" s="65" t="s">
        <v>906</v>
      </c>
      <c r="B276" s="66" t="s">
        <v>908</v>
      </c>
      <c r="C276" s="66" t="s">
        <v>32</v>
      </c>
      <c r="D276" s="67">
        <f>ROUND(SUMIF(RV_DATA!W376:'RV_DATA'!W397, 862612426, RV_DATA!I376:'RV_DATA'!I397), 6)</f>
        <v>8.3999999999999995E-3</v>
      </c>
      <c r="E276" s="68">
        <f>ROUND(RV_DATA!K384, 2)</f>
        <v>3960</v>
      </c>
      <c r="F276" s="68">
        <f>ROUND(SUMIF(RV_DATA!W376:'RV_DATA'!W397, 862612426, RV_DATA!M376:'RV_DATA'!M397), 6)</f>
        <v>33.26</v>
      </c>
      <c r="G276" s="68">
        <f>ROUND(RV_DATA!N384, 2)</f>
        <v>3960</v>
      </c>
      <c r="H276" s="68">
        <f>ROUND(SUMIF(RV_DATA!W376:'RV_DATA'!W397, 862612426, RV_DATA!O376:'RV_DATA'!O397), 6)</f>
        <v>33.26</v>
      </c>
      <c r="AK276">
        <v>3</v>
      </c>
    </row>
    <row r="277" spans="1:37" ht="28.5">
      <c r="A277" s="65" t="s">
        <v>915</v>
      </c>
      <c r="B277" s="66" t="s">
        <v>917</v>
      </c>
      <c r="C277" s="66" t="s">
        <v>78</v>
      </c>
      <c r="D277" s="67">
        <f>ROUND(SUMIF(RV_DATA!W376:'RV_DATA'!W397, -1891075164, RV_DATA!I376:'RV_DATA'!I397), 6)</f>
        <v>1.7155560000000001</v>
      </c>
      <c r="E277" s="68">
        <f>ROUND(RV_DATA!K390, 2)</f>
        <v>39.020000000000003</v>
      </c>
      <c r="F277" s="68">
        <f>ROUND(SUMIF(RV_DATA!W376:'RV_DATA'!W397, -1891075164, RV_DATA!M376:'RV_DATA'!M397), 6)</f>
        <v>66.94</v>
      </c>
      <c r="G277" s="68">
        <f>ROUND(RV_DATA!N390, 2)</f>
        <v>39.020000000000003</v>
      </c>
      <c r="H277" s="68">
        <f>ROUND(SUMIF(RV_DATA!W376:'RV_DATA'!W397, -1891075164, RV_DATA!O376:'RV_DATA'!O397), 6)</f>
        <v>66.94</v>
      </c>
      <c r="AK277">
        <v>3</v>
      </c>
    </row>
    <row r="278" spans="1:37" ht="28.5">
      <c r="A278" s="65" t="s">
        <v>861</v>
      </c>
      <c r="B278" s="66" t="s">
        <v>863</v>
      </c>
      <c r="C278" s="66" t="s">
        <v>32</v>
      </c>
      <c r="D278" s="67">
        <f>ROUND(SUMIF(RV_DATA!W376:'RV_DATA'!W397, 1948519429, RV_DATA!I376:'RV_DATA'!I397), 6)</f>
        <v>7.7999999999999999E-5</v>
      </c>
      <c r="E278" s="68">
        <f>ROUND(RV_DATA!K389, 2)</f>
        <v>10362</v>
      </c>
      <c r="F278" s="68">
        <f>ROUND(SUMIF(RV_DATA!W376:'RV_DATA'!W397, 1948519429, RV_DATA!M376:'RV_DATA'!M397), 6)</f>
        <v>0.81</v>
      </c>
      <c r="G278" s="68">
        <f>ROUND(RV_DATA!N389, 2)</f>
        <v>10362</v>
      </c>
      <c r="H278" s="68">
        <f>ROUND(SUMIF(RV_DATA!W376:'RV_DATA'!W397, 1948519429, RV_DATA!O376:'RV_DATA'!O397), 6)</f>
        <v>0.81</v>
      </c>
      <c r="AK278">
        <v>3</v>
      </c>
    </row>
    <row r="279" spans="1:37" ht="28.5">
      <c r="A279" s="65" t="s">
        <v>844</v>
      </c>
      <c r="B279" s="66" t="s">
        <v>846</v>
      </c>
      <c r="C279" s="66" t="s">
        <v>32</v>
      </c>
      <c r="D279" s="67">
        <f>ROUND(SUMIF(RV_DATA!W376:'RV_DATA'!W397, -765046760, RV_DATA!I376:'RV_DATA'!I397), 6)</f>
        <v>3.4259999999999998E-3</v>
      </c>
      <c r="E279" s="68">
        <f>ROUND(RV_DATA!K378, 2)</f>
        <v>9040.01</v>
      </c>
      <c r="F279" s="68">
        <f>ROUND(SUMIF(RV_DATA!W376:'RV_DATA'!W397, -765046760, RV_DATA!M376:'RV_DATA'!M397), 6)</f>
        <v>30.96</v>
      </c>
      <c r="G279" s="68">
        <f>ROUND(RV_DATA!N378, 2)</f>
        <v>9040.01</v>
      </c>
      <c r="H279" s="68">
        <f>ROUND(SUMIF(RV_DATA!W376:'RV_DATA'!W397, -765046760, RV_DATA!O376:'RV_DATA'!O397), 6)</f>
        <v>30.96</v>
      </c>
      <c r="AK279">
        <v>3</v>
      </c>
    </row>
    <row r="280" spans="1:37" ht="28.5">
      <c r="A280" s="65" t="s">
        <v>847</v>
      </c>
      <c r="B280" s="66" t="s">
        <v>849</v>
      </c>
      <c r="C280" s="66" t="s">
        <v>78</v>
      </c>
      <c r="D280" s="67">
        <f>ROUND(SUMIF(RV_DATA!W376:'RV_DATA'!W397, 967136855, RV_DATA!I376:'RV_DATA'!I397), 6)</f>
        <v>3.1845110000000001</v>
      </c>
      <c r="E280" s="68">
        <f>ROUND(RV_DATA!K377, 2)</f>
        <v>23.09</v>
      </c>
      <c r="F280" s="68">
        <f>ROUND(SUMIF(RV_DATA!W376:'RV_DATA'!W397, 967136855, RV_DATA!M376:'RV_DATA'!M397), 6)</f>
        <v>73.53</v>
      </c>
      <c r="G280" s="68">
        <f>ROUND(RV_DATA!N377, 2)</f>
        <v>23.09</v>
      </c>
      <c r="H280" s="68">
        <f>ROUND(SUMIF(RV_DATA!W376:'RV_DATA'!W397, 967136855, RV_DATA!O376:'RV_DATA'!O397), 6)</f>
        <v>73.53</v>
      </c>
      <c r="AK280">
        <v>3</v>
      </c>
    </row>
    <row r="281" spans="1:37" ht="28.5">
      <c r="A281" s="65" t="s">
        <v>268</v>
      </c>
      <c r="B281" s="66" t="s">
        <v>269</v>
      </c>
      <c r="C281" s="66" t="s">
        <v>270</v>
      </c>
      <c r="D281" s="67">
        <f>ROUND(SUMIF(RV_DATA!W376:'RV_DATA'!W397, -882872068, RV_DATA!I376:'RV_DATA'!I397), 6)</f>
        <v>0.4</v>
      </c>
      <c r="E281" s="68">
        <f>ROUND(RV_DATA!K380, 2)</f>
        <v>228</v>
      </c>
      <c r="F281" s="68">
        <f>ROUND(SUMIF(RV_DATA!W376:'RV_DATA'!W397, -882872068, RV_DATA!M376:'RV_DATA'!M397), 6)</f>
        <v>91.2</v>
      </c>
      <c r="G281" s="68">
        <f>ROUND(RV_DATA!N380, 2)</f>
        <v>228</v>
      </c>
      <c r="H281" s="68">
        <f>ROUND(SUMIF(RV_DATA!W376:'RV_DATA'!W397, -882872068, RV_DATA!O376:'RV_DATA'!O397), 6)</f>
        <v>91.2</v>
      </c>
      <c r="AK281">
        <v>3</v>
      </c>
    </row>
    <row r="282" spans="1:37" ht="28.5">
      <c r="A282" s="65" t="s">
        <v>909</v>
      </c>
      <c r="B282" s="66" t="s">
        <v>911</v>
      </c>
      <c r="C282" s="66" t="s">
        <v>32</v>
      </c>
      <c r="D282" s="67">
        <f>ROUND(SUMIF(RV_DATA!W376:'RV_DATA'!W397, 750974966, RV_DATA!I376:'RV_DATA'!I397), 6)</f>
        <v>1.3244000000000001E-2</v>
      </c>
      <c r="E282" s="68">
        <f>ROUND(RV_DATA!K383, 2)</f>
        <v>7590</v>
      </c>
      <c r="F282" s="68">
        <f>ROUND(SUMIF(RV_DATA!W376:'RV_DATA'!W397, 750974966, RV_DATA!M376:'RV_DATA'!M397), 6)</f>
        <v>100.52</v>
      </c>
      <c r="G282" s="68">
        <f>ROUND(RV_DATA!N383, 2)</f>
        <v>7590</v>
      </c>
      <c r="H282" s="68">
        <f>ROUND(SUMIF(RV_DATA!W376:'RV_DATA'!W397, 750974966, RV_DATA!O376:'RV_DATA'!O397), 6)</f>
        <v>100.52</v>
      </c>
      <c r="AK282">
        <v>3</v>
      </c>
    </row>
    <row r="283" spans="1:37" ht="71.25">
      <c r="A283" s="65" t="s">
        <v>438</v>
      </c>
      <c r="B283" s="66" t="s">
        <v>439</v>
      </c>
      <c r="C283" s="66" t="s">
        <v>258</v>
      </c>
      <c r="D283" s="67">
        <f>ROUND(SUMIF(RV_DATA!W376:'RV_DATA'!W397, -2111212406, RV_DATA!I376:'RV_DATA'!I397), 6)</f>
        <v>1.288</v>
      </c>
      <c r="E283" s="68">
        <f>ROUND(RV_DATA!K386, 2)</f>
        <v>2222.0300000000002</v>
      </c>
      <c r="F283" s="68">
        <f>ROUND(SUMIF(RV_DATA!W376:'RV_DATA'!W397, -2111212406, RV_DATA!M376:'RV_DATA'!M397), 6)</f>
        <v>2861.97</v>
      </c>
      <c r="G283" s="68">
        <f>ROUND(RV_DATA!N386, 2)</f>
        <v>2222.0300000000002</v>
      </c>
      <c r="H283" s="68">
        <f>ROUND(SUMIF(RV_DATA!W376:'RV_DATA'!W397, -2111212406, RV_DATA!O376:'RV_DATA'!O397), 6)</f>
        <v>2861.97</v>
      </c>
      <c r="AK283">
        <v>3</v>
      </c>
    </row>
    <row r="284" spans="1:37" ht="28.5">
      <c r="A284" s="65" t="s">
        <v>912</v>
      </c>
      <c r="B284" s="66" t="s">
        <v>914</v>
      </c>
      <c r="C284" s="66" t="s">
        <v>32</v>
      </c>
      <c r="D284" s="67">
        <f>ROUND(SUMIF(RV_DATA!W376:'RV_DATA'!W397, -1445358453, RV_DATA!I376:'RV_DATA'!I397), 6)</f>
        <v>3.5300000000000002E-4</v>
      </c>
      <c r="E284" s="68">
        <f>ROUND(RV_DATA!K382, 2)</f>
        <v>9550.01</v>
      </c>
      <c r="F284" s="68">
        <f>ROUND(SUMIF(RV_DATA!W376:'RV_DATA'!W397, -1445358453, RV_DATA!M376:'RV_DATA'!M397), 6)</f>
        <v>3.37</v>
      </c>
      <c r="G284" s="68">
        <f>ROUND(RV_DATA!N382, 2)</f>
        <v>9550.01</v>
      </c>
      <c r="H284" s="68">
        <f>ROUND(SUMIF(RV_DATA!W376:'RV_DATA'!W397, -1445358453, RV_DATA!O376:'RV_DATA'!O397), 6)</f>
        <v>3.37</v>
      </c>
      <c r="AK284">
        <v>3</v>
      </c>
    </row>
    <row r="285" spans="1:37" ht="42.75">
      <c r="A285" s="65" t="s">
        <v>478</v>
      </c>
      <c r="B285" s="66" t="s">
        <v>479</v>
      </c>
      <c r="C285" s="66" t="s">
        <v>47</v>
      </c>
      <c r="D285" s="67">
        <f>ROUND(SUMIF(RV_DATA!W376:'RV_DATA'!W397, 1944907464, RV_DATA!I376:'RV_DATA'!I397), 6)</f>
        <v>20</v>
      </c>
      <c r="E285" s="68">
        <f>ROUND(RV_DATA!K391, 2)</f>
        <v>171.25</v>
      </c>
      <c r="F285" s="68">
        <f>ROUND(SUMIF(RV_DATA!W376:'RV_DATA'!W397, 1944907464, RV_DATA!M376:'RV_DATA'!M397), 6)</f>
        <v>3425</v>
      </c>
      <c r="G285" s="68">
        <f>ROUND(RV_DATA!N391, 2)</f>
        <v>171.25</v>
      </c>
      <c r="H285" s="68">
        <f>ROUND(SUMIF(RV_DATA!W376:'RV_DATA'!W397, 1944907464, RV_DATA!O376:'RV_DATA'!O397), 6)</f>
        <v>3425</v>
      </c>
      <c r="AK285">
        <v>3</v>
      </c>
    </row>
    <row r="286" spans="1:37" ht="42.75">
      <c r="A286" s="65" t="s">
        <v>454</v>
      </c>
      <c r="B286" s="66" t="s">
        <v>623</v>
      </c>
      <c r="C286" s="66" t="s">
        <v>47</v>
      </c>
      <c r="D286" s="67">
        <f>ROUND(SUMIF(RV_DATA!W376:'RV_DATA'!W397, -337866734, RV_DATA!I376:'RV_DATA'!I397), 6)</f>
        <v>3.7679999999999998</v>
      </c>
      <c r="E286" s="68">
        <f>ROUND(RV_DATA!K396, 2)</f>
        <v>102.06</v>
      </c>
      <c r="F286" s="68">
        <f>ROUND(SUMIF(RV_DATA!W376:'RV_DATA'!W397, -337866734, RV_DATA!M376:'RV_DATA'!M397), 6)</f>
        <v>384.56</v>
      </c>
      <c r="G286" s="68">
        <f>ROUND(RV_DATA!N396, 2)</f>
        <v>102.06</v>
      </c>
      <c r="H286" s="68">
        <f>ROUND(SUMIF(RV_DATA!W376:'RV_DATA'!W397, -337866734, RV_DATA!O376:'RV_DATA'!O397), 6)</f>
        <v>384.56</v>
      </c>
      <c r="AK286">
        <v>3</v>
      </c>
    </row>
    <row r="287" spans="1:37" ht="28.5">
      <c r="A287" s="65" t="s">
        <v>629</v>
      </c>
      <c r="B287" s="66" t="s">
        <v>630</v>
      </c>
      <c r="C287" s="66" t="s">
        <v>40</v>
      </c>
      <c r="D287" s="67">
        <f>ROUND(SUMIF(RV_DATA!W376:'RV_DATA'!W397, -271574854, RV_DATA!I376:'RV_DATA'!I397), 6)</f>
        <v>1</v>
      </c>
      <c r="E287" s="68">
        <f>ROUND(RV_DATA!K397, 2)</f>
        <v>64.55</v>
      </c>
      <c r="F287" s="68">
        <f>ROUND(SUMIF(RV_DATA!W376:'RV_DATA'!W397, -271574854, RV_DATA!M376:'RV_DATA'!M397), 6)</f>
        <v>64.55</v>
      </c>
      <c r="G287" s="68">
        <f>ROUND(RV_DATA!N397, 2)</f>
        <v>64.55</v>
      </c>
      <c r="H287" s="68">
        <f>ROUND(SUMIF(RV_DATA!W376:'RV_DATA'!W397, -271574854, RV_DATA!O376:'RV_DATA'!O397), 6)</f>
        <v>64.55</v>
      </c>
      <c r="AK287">
        <v>3</v>
      </c>
    </row>
    <row r="288" spans="1:37" ht="28.5">
      <c r="A288" s="65" t="s">
        <v>273</v>
      </c>
      <c r="B288" s="66" t="s">
        <v>274</v>
      </c>
      <c r="C288" s="66" t="s">
        <v>275</v>
      </c>
      <c r="D288" s="67">
        <f>ROUND(SUMIF(RV_DATA!W376:'RV_DATA'!W397, -240123193, RV_DATA!I376:'RV_DATA'!I397), 6)</f>
        <v>18.600000000000001</v>
      </c>
      <c r="E288" s="68">
        <f>ROUND(RV_DATA!K381, 2)</f>
        <v>12.03</v>
      </c>
      <c r="F288" s="68">
        <f>ROUND(SUMIF(RV_DATA!W376:'RV_DATA'!W397, -240123193, RV_DATA!M376:'RV_DATA'!M397), 6)</f>
        <v>223.76</v>
      </c>
      <c r="G288" s="68">
        <f>ROUND(RV_DATA!N381, 2)</f>
        <v>12.03</v>
      </c>
      <c r="H288" s="68">
        <f>ROUND(SUMIF(RV_DATA!W376:'RV_DATA'!W397, -240123193, RV_DATA!O376:'RV_DATA'!O397), 6)</f>
        <v>223.76</v>
      </c>
      <c r="AK288">
        <v>3</v>
      </c>
    </row>
    <row r="289" spans="1:37" ht="71.25">
      <c r="A289" s="65" t="s">
        <v>892</v>
      </c>
      <c r="B289" s="66" t="s">
        <v>894</v>
      </c>
      <c r="C289" s="66" t="s">
        <v>275</v>
      </c>
      <c r="D289" s="67">
        <f>ROUND(SUMIF(RV_DATA!W376:'RV_DATA'!W397, -1876199671, RV_DATA!I376:'RV_DATA'!I397), 6)</f>
        <v>0.78</v>
      </c>
      <c r="E289" s="68">
        <f>ROUND(RV_DATA!K376, 2)</f>
        <v>15.33</v>
      </c>
      <c r="F289" s="68">
        <f>ROUND(SUMIF(RV_DATA!W376:'RV_DATA'!W397, -1876199671, RV_DATA!M376:'RV_DATA'!M397), 6)</f>
        <v>11.96</v>
      </c>
      <c r="G289" s="68">
        <f>ROUND(RV_DATA!N376, 2)</f>
        <v>15.33</v>
      </c>
      <c r="H289" s="68">
        <f>ROUND(SUMIF(RV_DATA!W376:'RV_DATA'!W397, -1876199671, RV_DATA!O376:'RV_DATA'!O397), 6)</f>
        <v>11.96</v>
      </c>
      <c r="AK289">
        <v>3</v>
      </c>
    </row>
    <row r="290" spans="1:37" ht="15">
      <c r="A290" s="198" t="s">
        <v>1141</v>
      </c>
      <c r="B290" s="198"/>
      <c r="C290" s="198"/>
      <c r="D290" s="198"/>
      <c r="E290" s="199">
        <f>SUMIF(AK274:AK289, 3, F274:F289)</f>
        <v>7393.27</v>
      </c>
      <c r="F290" s="199"/>
      <c r="G290" s="199">
        <f>SUMIF(AK274:AK289, 3, H274:H289)</f>
        <v>7393.27</v>
      </c>
      <c r="H290" s="198"/>
    </row>
    <row r="291" spans="1:37" ht="16.5">
      <c r="A291" s="187" t="str">
        <f>CONCATENATE("Раздел: ",IF(Source!G1385&lt;&gt;"Новый раздел", Source!G1385, ""))</f>
        <v>Раздел: 24.Система ПД5(сетевые элементы)</v>
      </c>
      <c r="B291" s="188"/>
      <c r="C291" s="188"/>
      <c r="D291" s="188"/>
      <c r="E291" s="188"/>
      <c r="F291" s="188"/>
      <c r="G291" s="188"/>
      <c r="H291" s="188"/>
    </row>
    <row r="292" spans="1:37" ht="14.25">
      <c r="A292" s="196" t="s">
        <v>1140</v>
      </c>
      <c r="B292" s="197"/>
      <c r="C292" s="197"/>
      <c r="D292" s="197"/>
      <c r="E292" s="197"/>
      <c r="F292" s="197"/>
      <c r="G292" s="197"/>
      <c r="H292" s="197"/>
    </row>
    <row r="293" spans="1:37" ht="28.5">
      <c r="A293" s="65" t="s">
        <v>889</v>
      </c>
      <c r="B293" s="66" t="s">
        <v>891</v>
      </c>
      <c r="C293" s="66" t="s">
        <v>32</v>
      </c>
      <c r="D293" s="67">
        <f>ROUND(SUMIF(RV_DATA!W399:'RV_DATA'!W421, 732171730, RV_DATA!I399:'RV_DATA'!I421), 6)</f>
        <v>3.8999999999999999E-4</v>
      </c>
      <c r="E293" s="68">
        <f>ROUND(RV_DATA!K402, 2)</f>
        <v>26499</v>
      </c>
      <c r="F293" s="68">
        <f>ROUND(SUMIF(RV_DATA!W399:'RV_DATA'!W421, 732171730, RV_DATA!M399:'RV_DATA'!M421), 6)</f>
        <v>10.32</v>
      </c>
      <c r="G293" s="68">
        <f>ROUND(RV_DATA!N402, 2)</f>
        <v>26499</v>
      </c>
      <c r="H293" s="68">
        <f>ROUND(SUMIF(RV_DATA!W399:'RV_DATA'!W421, 732171730, RV_DATA!O399:'RV_DATA'!O421), 6)</f>
        <v>10.32</v>
      </c>
      <c r="AK293">
        <v>3</v>
      </c>
    </row>
    <row r="294" spans="1:37" ht="42.75">
      <c r="A294" s="65" t="s">
        <v>903</v>
      </c>
      <c r="B294" s="66" t="s">
        <v>905</v>
      </c>
      <c r="C294" s="66" t="s">
        <v>32</v>
      </c>
      <c r="D294" s="67">
        <f>ROUND(SUMIF(RV_DATA!W399:'RV_DATA'!W421, 2123959128, RV_DATA!I399:'RV_DATA'!I421), 6)</f>
        <v>2.898E-3</v>
      </c>
      <c r="E294" s="68">
        <f>ROUND(RV_DATA!K408, 2)</f>
        <v>1412.5</v>
      </c>
      <c r="F294" s="68">
        <f>ROUND(SUMIF(RV_DATA!W399:'RV_DATA'!W421, 2123959128, RV_DATA!M399:'RV_DATA'!M421), 6)</f>
        <v>4.09</v>
      </c>
      <c r="G294" s="68">
        <f>ROUND(RV_DATA!N408, 2)</f>
        <v>1412.5</v>
      </c>
      <c r="H294" s="68">
        <f>ROUND(SUMIF(RV_DATA!W399:'RV_DATA'!W421, 2123959128, RV_DATA!O399:'RV_DATA'!O421), 6)</f>
        <v>4.09</v>
      </c>
      <c r="AK294">
        <v>3</v>
      </c>
    </row>
    <row r="295" spans="1:37" ht="28.5">
      <c r="A295" s="65" t="s">
        <v>906</v>
      </c>
      <c r="B295" s="66" t="s">
        <v>908</v>
      </c>
      <c r="C295" s="66" t="s">
        <v>32</v>
      </c>
      <c r="D295" s="67">
        <f>ROUND(SUMIF(RV_DATA!W399:'RV_DATA'!W421, 862612426, RV_DATA!I399:'RV_DATA'!I421), 6)</f>
        <v>6.8999999999999999E-3</v>
      </c>
      <c r="E295" s="68">
        <f>ROUND(RV_DATA!K407, 2)</f>
        <v>3960</v>
      </c>
      <c r="F295" s="68">
        <f>ROUND(SUMIF(RV_DATA!W399:'RV_DATA'!W421, 862612426, RV_DATA!M399:'RV_DATA'!M421), 6)</f>
        <v>27.32</v>
      </c>
      <c r="G295" s="68">
        <f>ROUND(RV_DATA!N407, 2)</f>
        <v>3960</v>
      </c>
      <c r="H295" s="68">
        <f>ROUND(SUMIF(RV_DATA!W399:'RV_DATA'!W421, 862612426, RV_DATA!O399:'RV_DATA'!O421), 6)</f>
        <v>27.32</v>
      </c>
      <c r="AK295">
        <v>3</v>
      </c>
    </row>
    <row r="296" spans="1:37" ht="28.5">
      <c r="A296" s="65" t="s">
        <v>915</v>
      </c>
      <c r="B296" s="66" t="s">
        <v>917</v>
      </c>
      <c r="C296" s="66" t="s">
        <v>78</v>
      </c>
      <c r="D296" s="67">
        <f>ROUND(SUMIF(RV_DATA!W399:'RV_DATA'!W421, -1891075164, RV_DATA!I399:'RV_DATA'!I421), 6)</f>
        <v>0.55235599999999996</v>
      </c>
      <c r="E296" s="68">
        <f>ROUND(RV_DATA!K414, 2)</f>
        <v>39.020000000000003</v>
      </c>
      <c r="F296" s="68">
        <f>ROUND(SUMIF(RV_DATA!W399:'RV_DATA'!W421, -1891075164, RV_DATA!M399:'RV_DATA'!M421), 6)</f>
        <v>21.55</v>
      </c>
      <c r="G296" s="68">
        <f>ROUND(RV_DATA!N414, 2)</f>
        <v>39.020000000000003</v>
      </c>
      <c r="H296" s="68">
        <f>ROUND(SUMIF(RV_DATA!W399:'RV_DATA'!W421, -1891075164, RV_DATA!O399:'RV_DATA'!O421), 6)</f>
        <v>21.55</v>
      </c>
      <c r="AK296">
        <v>3</v>
      </c>
    </row>
    <row r="297" spans="1:37" ht="57">
      <c r="A297" s="65" t="s">
        <v>921</v>
      </c>
      <c r="B297" s="66" t="s">
        <v>923</v>
      </c>
      <c r="C297" s="66" t="s">
        <v>78</v>
      </c>
      <c r="D297" s="67">
        <f>ROUND(SUMIF(RV_DATA!W399:'RV_DATA'!W421, 754777501, RV_DATA!I399:'RV_DATA'!I421), 6)</f>
        <v>1.3120000000000001</v>
      </c>
      <c r="E297" s="68">
        <f>ROUND(RV_DATA!K413, 2)</f>
        <v>91.29</v>
      </c>
      <c r="F297" s="68">
        <f>ROUND(SUMIF(RV_DATA!W399:'RV_DATA'!W421, 754777501, RV_DATA!M399:'RV_DATA'!M421), 6)</f>
        <v>119.77</v>
      </c>
      <c r="G297" s="68">
        <f>ROUND(RV_DATA!N413, 2)</f>
        <v>91.29</v>
      </c>
      <c r="H297" s="68">
        <f>ROUND(SUMIF(RV_DATA!W399:'RV_DATA'!W421, 754777501, RV_DATA!O399:'RV_DATA'!O421), 6)</f>
        <v>119.77</v>
      </c>
      <c r="AK297">
        <v>3</v>
      </c>
    </row>
    <row r="298" spans="1:37" ht="28.5">
      <c r="A298" s="65" t="s">
        <v>861</v>
      </c>
      <c r="B298" s="66" t="s">
        <v>863</v>
      </c>
      <c r="C298" s="66" t="s">
        <v>32</v>
      </c>
      <c r="D298" s="67">
        <f>ROUND(SUMIF(RV_DATA!W399:'RV_DATA'!W421, 1948519429, RV_DATA!I399:'RV_DATA'!I421), 6)</f>
        <v>7.4999999999999993E-5</v>
      </c>
      <c r="E298" s="68">
        <f>ROUND(RV_DATA!K412, 2)</f>
        <v>10362</v>
      </c>
      <c r="F298" s="68">
        <f>ROUND(SUMIF(RV_DATA!W399:'RV_DATA'!W421, 1948519429, RV_DATA!M399:'RV_DATA'!M421), 6)</f>
        <v>0.78</v>
      </c>
      <c r="G298" s="68">
        <f>ROUND(RV_DATA!N412, 2)</f>
        <v>10362</v>
      </c>
      <c r="H298" s="68">
        <f>ROUND(SUMIF(RV_DATA!W399:'RV_DATA'!W421, 1948519429, RV_DATA!O399:'RV_DATA'!O421), 6)</f>
        <v>0.78</v>
      </c>
      <c r="AK298">
        <v>3</v>
      </c>
    </row>
    <row r="299" spans="1:37" ht="28.5">
      <c r="A299" s="65" t="s">
        <v>844</v>
      </c>
      <c r="B299" s="66" t="s">
        <v>846</v>
      </c>
      <c r="C299" s="66" t="s">
        <v>32</v>
      </c>
      <c r="D299" s="67">
        <f>ROUND(SUMIF(RV_DATA!W399:'RV_DATA'!W421, -765046760, RV_DATA!I399:'RV_DATA'!I421), 6)</f>
        <v>2.526E-3</v>
      </c>
      <c r="E299" s="68">
        <f>ROUND(RV_DATA!K401, 2)</f>
        <v>9040.01</v>
      </c>
      <c r="F299" s="68">
        <f>ROUND(SUMIF(RV_DATA!W399:'RV_DATA'!W421, -765046760, RV_DATA!M399:'RV_DATA'!M421), 6)</f>
        <v>22.84</v>
      </c>
      <c r="G299" s="68">
        <f>ROUND(RV_DATA!N401, 2)</f>
        <v>9040.01</v>
      </c>
      <c r="H299" s="68">
        <f>ROUND(SUMIF(RV_DATA!W399:'RV_DATA'!W421, -765046760, RV_DATA!O399:'RV_DATA'!O421), 6)</f>
        <v>22.84</v>
      </c>
      <c r="AK299">
        <v>3</v>
      </c>
    </row>
    <row r="300" spans="1:37" ht="28.5">
      <c r="A300" s="65" t="s">
        <v>847</v>
      </c>
      <c r="B300" s="66" t="s">
        <v>849</v>
      </c>
      <c r="C300" s="66" t="s">
        <v>78</v>
      </c>
      <c r="D300" s="67">
        <f>ROUND(SUMIF(RV_DATA!W399:'RV_DATA'!W421, 967136855, RV_DATA!I399:'RV_DATA'!I421), 6)</f>
        <v>2.0353110000000001</v>
      </c>
      <c r="E300" s="68">
        <f>ROUND(RV_DATA!K400, 2)</f>
        <v>23.09</v>
      </c>
      <c r="F300" s="68">
        <f>ROUND(SUMIF(RV_DATA!W399:'RV_DATA'!W421, 967136855, RV_DATA!M399:'RV_DATA'!M421), 6)</f>
        <v>46.98</v>
      </c>
      <c r="G300" s="68">
        <f>ROUND(RV_DATA!N400, 2)</f>
        <v>23.09</v>
      </c>
      <c r="H300" s="68">
        <f>ROUND(SUMIF(RV_DATA!W399:'RV_DATA'!W421, 967136855, RV_DATA!O399:'RV_DATA'!O421), 6)</f>
        <v>46.98</v>
      </c>
      <c r="AK300">
        <v>3</v>
      </c>
    </row>
    <row r="301" spans="1:37" ht="28.5">
      <c r="A301" s="65" t="s">
        <v>268</v>
      </c>
      <c r="B301" s="66" t="s">
        <v>269</v>
      </c>
      <c r="C301" s="66" t="s">
        <v>270</v>
      </c>
      <c r="D301" s="67">
        <f>ROUND(SUMIF(RV_DATA!W399:'RV_DATA'!W421, -882872068, RV_DATA!I399:'RV_DATA'!I421), 6)</f>
        <v>0.6</v>
      </c>
      <c r="E301" s="68">
        <f>ROUND(RV_DATA!K403, 2)</f>
        <v>228</v>
      </c>
      <c r="F301" s="68">
        <f>ROUND(SUMIF(RV_DATA!W399:'RV_DATA'!W421, -882872068, RV_DATA!M399:'RV_DATA'!M421), 6)</f>
        <v>136.80000000000001</v>
      </c>
      <c r="G301" s="68">
        <f>ROUND(RV_DATA!N403, 2)</f>
        <v>228</v>
      </c>
      <c r="H301" s="68">
        <f>ROUND(SUMIF(RV_DATA!W399:'RV_DATA'!W421, -882872068, RV_DATA!O399:'RV_DATA'!O421), 6)</f>
        <v>136.80000000000001</v>
      </c>
      <c r="AK301">
        <v>3</v>
      </c>
    </row>
    <row r="302" spans="1:37" ht="28.5">
      <c r="A302" s="65" t="s">
        <v>909</v>
      </c>
      <c r="B302" s="66" t="s">
        <v>911</v>
      </c>
      <c r="C302" s="66" t="s">
        <v>32</v>
      </c>
      <c r="D302" s="67">
        <f>ROUND(SUMIF(RV_DATA!W399:'RV_DATA'!W421, 750974966, RV_DATA!I399:'RV_DATA'!I421), 6)</f>
        <v>1.0879E-2</v>
      </c>
      <c r="E302" s="68">
        <f>ROUND(RV_DATA!K406, 2)</f>
        <v>7590</v>
      </c>
      <c r="F302" s="68">
        <f>ROUND(SUMIF(RV_DATA!W399:'RV_DATA'!W421, 750974966, RV_DATA!M399:'RV_DATA'!M421), 6)</f>
        <v>82.57</v>
      </c>
      <c r="G302" s="68">
        <f>ROUND(RV_DATA!N406, 2)</f>
        <v>7590</v>
      </c>
      <c r="H302" s="68">
        <f>ROUND(SUMIF(RV_DATA!W399:'RV_DATA'!W421, 750974966, RV_DATA!O399:'RV_DATA'!O421), 6)</f>
        <v>82.57</v>
      </c>
      <c r="AK302">
        <v>3</v>
      </c>
    </row>
    <row r="303" spans="1:37" ht="71.25">
      <c r="A303" s="65" t="s">
        <v>438</v>
      </c>
      <c r="B303" s="66" t="s">
        <v>439</v>
      </c>
      <c r="C303" s="66" t="s">
        <v>258</v>
      </c>
      <c r="D303" s="67">
        <f>ROUND(SUMIF(RV_DATA!W399:'RV_DATA'!W421, -2111212406, RV_DATA!I399:'RV_DATA'!I421), 6)</f>
        <v>1.0580000000000001</v>
      </c>
      <c r="E303" s="68">
        <f>ROUND(RV_DATA!K409, 2)</f>
        <v>2222.0300000000002</v>
      </c>
      <c r="F303" s="68">
        <f>ROUND(SUMIF(RV_DATA!W399:'RV_DATA'!W421, -2111212406, RV_DATA!M399:'RV_DATA'!M421), 6)</f>
        <v>2350.91</v>
      </c>
      <c r="G303" s="68">
        <f>ROUND(RV_DATA!N409, 2)</f>
        <v>2222.0300000000002</v>
      </c>
      <c r="H303" s="68">
        <f>ROUND(SUMIF(RV_DATA!W399:'RV_DATA'!W421, -2111212406, RV_DATA!O399:'RV_DATA'!O421), 6)</f>
        <v>2350.91</v>
      </c>
      <c r="AK303">
        <v>3</v>
      </c>
    </row>
    <row r="304" spans="1:37" ht="28.5">
      <c r="A304" s="65" t="s">
        <v>912</v>
      </c>
      <c r="B304" s="66" t="s">
        <v>914</v>
      </c>
      <c r="C304" s="66" t="s">
        <v>32</v>
      </c>
      <c r="D304" s="67">
        <f>ROUND(SUMIF(RV_DATA!W399:'RV_DATA'!W421, -1445358453, RV_DATA!I399:'RV_DATA'!I421), 6)</f>
        <v>2.9E-4</v>
      </c>
      <c r="E304" s="68">
        <f>ROUND(RV_DATA!K405, 2)</f>
        <v>9550.01</v>
      </c>
      <c r="F304" s="68">
        <f>ROUND(SUMIF(RV_DATA!W399:'RV_DATA'!W421, -1445358453, RV_DATA!M399:'RV_DATA'!M421), 6)</f>
        <v>2.77</v>
      </c>
      <c r="G304" s="68">
        <f>ROUND(RV_DATA!N405, 2)</f>
        <v>9550.01</v>
      </c>
      <c r="H304" s="68">
        <f>ROUND(SUMIF(RV_DATA!W399:'RV_DATA'!W421, -1445358453, RV_DATA!O399:'RV_DATA'!O421), 6)</f>
        <v>2.77</v>
      </c>
      <c r="AK304">
        <v>3</v>
      </c>
    </row>
    <row r="305" spans="1:37" ht="42.75">
      <c r="A305" s="65" t="s">
        <v>478</v>
      </c>
      <c r="B305" s="66" t="s">
        <v>479</v>
      </c>
      <c r="C305" s="66" t="s">
        <v>47</v>
      </c>
      <c r="D305" s="67">
        <f>ROUND(SUMIF(RV_DATA!W399:'RV_DATA'!W421, 1944907464, RV_DATA!I399:'RV_DATA'!I421), 6)</f>
        <v>16</v>
      </c>
      <c r="E305" s="68">
        <f>ROUND(RV_DATA!K415, 2)</f>
        <v>171.25</v>
      </c>
      <c r="F305" s="68">
        <f>ROUND(SUMIF(RV_DATA!W399:'RV_DATA'!W421, 1944907464, RV_DATA!M399:'RV_DATA'!M421), 6)</f>
        <v>2740</v>
      </c>
      <c r="G305" s="68">
        <f>ROUND(RV_DATA!N415, 2)</f>
        <v>171.25</v>
      </c>
      <c r="H305" s="68">
        <f>ROUND(SUMIF(RV_DATA!W399:'RV_DATA'!W421, 1944907464, RV_DATA!O399:'RV_DATA'!O421), 6)</f>
        <v>2740</v>
      </c>
      <c r="AK305">
        <v>3</v>
      </c>
    </row>
    <row r="306" spans="1:37" ht="42.75">
      <c r="A306" s="65" t="s">
        <v>454</v>
      </c>
      <c r="B306" s="66" t="s">
        <v>509</v>
      </c>
      <c r="C306" s="66" t="s">
        <v>47</v>
      </c>
      <c r="D306" s="67">
        <f>ROUND(SUMIF(RV_DATA!W399:'RV_DATA'!W421, 1504305864, RV_DATA!I399:'RV_DATA'!I421), 6)</f>
        <v>3.7679999999999998</v>
      </c>
      <c r="E306" s="68">
        <f>ROUND(RV_DATA!K420, 2)</f>
        <v>102.06</v>
      </c>
      <c r="F306" s="68">
        <f>ROUND(SUMIF(RV_DATA!W399:'RV_DATA'!W421, 1504305864, RV_DATA!M399:'RV_DATA'!M421), 6)</f>
        <v>384.56</v>
      </c>
      <c r="G306" s="68">
        <f>ROUND(RV_DATA!N420, 2)</f>
        <v>102.06</v>
      </c>
      <c r="H306" s="68">
        <f>ROUND(SUMIF(RV_DATA!W399:'RV_DATA'!W421, 1504305864, RV_DATA!O399:'RV_DATA'!O421), 6)</f>
        <v>384.56</v>
      </c>
      <c r="AK306">
        <v>3</v>
      </c>
    </row>
    <row r="307" spans="1:37" ht="28.5">
      <c r="A307" s="65" t="s">
        <v>653</v>
      </c>
      <c r="B307" s="66" t="s">
        <v>654</v>
      </c>
      <c r="C307" s="66" t="s">
        <v>40</v>
      </c>
      <c r="D307" s="67">
        <f>ROUND(SUMIF(RV_DATA!W399:'RV_DATA'!W421, -312170787, RV_DATA!I399:'RV_DATA'!I421), 6)</f>
        <v>1</v>
      </c>
      <c r="E307" s="68">
        <f>ROUND(RV_DATA!K421, 2)</f>
        <v>51.92</v>
      </c>
      <c r="F307" s="68">
        <f>ROUND(SUMIF(RV_DATA!W399:'RV_DATA'!W421, -312170787, RV_DATA!M399:'RV_DATA'!M421), 6)</f>
        <v>51.92</v>
      </c>
      <c r="G307" s="68">
        <f>ROUND(RV_DATA!N421, 2)</f>
        <v>51.92</v>
      </c>
      <c r="H307" s="68">
        <f>ROUND(SUMIF(RV_DATA!W399:'RV_DATA'!W421, -312170787, RV_DATA!O399:'RV_DATA'!O421), 6)</f>
        <v>51.92</v>
      </c>
      <c r="AK307">
        <v>3</v>
      </c>
    </row>
    <row r="308" spans="1:37" ht="28.5">
      <c r="A308" s="65" t="s">
        <v>273</v>
      </c>
      <c r="B308" s="66" t="s">
        <v>274</v>
      </c>
      <c r="C308" s="66" t="s">
        <v>275</v>
      </c>
      <c r="D308" s="67">
        <f>ROUND(SUMIF(RV_DATA!W399:'RV_DATA'!W421, -240123193, RV_DATA!I399:'RV_DATA'!I421), 6)</f>
        <v>27.9</v>
      </c>
      <c r="E308" s="68">
        <f>ROUND(RV_DATA!K404, 2)</f>
        <v>12.03</v>
      </c>
      <c r="F308" s="68">
        <f>ROUND(SUMIF(RV_DATA!W399:'RV_DATA'!W421, -240123193, RV_DATA!M399:'RV_DATA'!M421), 6)</f>
        <v>335.64</v>
      </c>
      <c r="G308" s="68">
        <f>ROUND(RV_DATA!N404, 2)</f>
        <v>12.03</v>
      </c>
      <c r="H308" s="68">
        <f>ROUND(SUMIF(RV_DATA!W399:'RV_DATA'!W421, -240123193, RV_DATA!O399:'RV_DATA'!O421), 6)</f>
        <v>335.64</v>
      </c>
      <c r="AK308">
        <v>3</v>
      </c>
    </row>
    <row r="309" spans="1:37" ht="71.25">
      <c r="A309" s="65" t="s">
        <v>892</v>
      </c>
      <c r="B309" s="66" t="s">
        <v>894</v>
      </c>
      <c r="C309" s="66" t="s">
        <v>275</v>
      </c>
      <c r="D309" s="67">
        <f>ROUND(SUMIF(RV_DATA!W399:'RV_DATA'!W421, -1876199671, RV_DATA!I399:'RV_DATA'!I421), 6)</f>
        <v>1.17</v>
      </c>
      <c r="E309" s="68">
        <f>ROUND(RV_DATA!K399, 2)</f>
        <v>15.33</v>
      </c>
      <c r="F309" s="68">
        <f>ROUND(SUMIF(RV_DATA!W399:'RV_DATA'!W421, -1876199671, RV_DATA!M399:'RV_DATA'!M421), 6)</f>
        <v>17.940000000000001</v>
      </c>
      <c r="G309" s="68">
        <f>ROUND(RV_DATA!N399, 2)</f>
        <v>15.33</v>
      </c>
      <c r="H309" s="68">
        <f>ROUND(SUMIF(RV_DATA!W399:'RV_DATA'!W421, -1876199671, RV_DATA!O399:'RV_DATA'!O421), 6)</f>
        <v>17.940000000000001</v>
      </c>
      <c r="AK309">
        <v>3</v>
      </c>
    </row>
    <row r="310" spans="1:37" ht="15">
      <c r="A310" s="198" t="s">
        <v>1141</v>
      </c>
      <c r="B310" s="198"/>
      <c r="C310" s="198"/>
      <c r="D310" s="198"/>
      <c r="E310" s="199">
        <f>SUMIF(AK293:AK309, 3, F293:F309)</f>
        <v>6356.76</v>
      </c>
      <c r="F310" s="199"/>
      <c r="G310" s="199">
        <f>SUMIF(AK293:AK309, 3, H293:H309)</f>
        <v>6356.76</v>
      </c>
      <c r="H310" s="198"/>
    </row>
    <row r="311" spans="1:37" ht="16.5">
      <c r="A311" s="187" t="str">
        <f>CONCATENATE("Раздел: ",IF(Source!G1448&lt;&gt;"Новый раздел", Source!G1448, ""))</f>
        <v>Раздел: 25.Система ПД6(сетевые элементы)</v>
      </c>
      <c r="B311" s="188"/>
      <c r="C311" s="188"/>
      <c r="D311" s="188"/>
      <c r="E311" s="188"/>
      <c r="F311" s="188"/>
      <c r="G311" s="188"/>
      <c r="H311" s="188"/>
    </row>
    <row r="312" spans="1:37" ht="14.25">
      <c r="A312" s="196" t="s">
        <v>1140</v>
      </c>
      <c r="B312" s="197"/>
      <c r="C312" s="197"/>
      <c r="D312" s="197"/>
      <c r="E312" s="197"/>
      <c r="F312" s="197"/>
      <c r="G312" s="197"/>
      <c r="H312" s="197"/>
    </row>
    <row r="313" spans="1:37" ht="28.5">
      <c r="A313" s="65" t="s">
        <v>889</v>
      </c>
      <c r="B313" s="66" t="s">
        <v>891</v>
      </c>
      <c r="C313" s="66" t="s">
        <v>32</v>
      </c>
      <c r="D313" s="67">
        <f>ROUND(SUMIF(RV_DATA!W423:'RV_DATA'!W443, 732171730, RV_DATA!I423:'RV_DATA'!I443), 6)</f>
        <v>2.9999999999999997E-4</v>
      </c>
      <c r="E313" s="68">
        <f>ROUND(RV_DATA!K426, 2)</f>
        <v>26499</v>
      </c>
      <c r="F313" s="68">
        <f>ROUND(SUMIF(RV_DATA!W423:'RV_DATA'!W443, 732171730, RV_DATA!M423:'RV_DATA'!M443), 6)</f>
        <v>7.95</v>
      </c>
      <c r="G313" s="68">
        <f>ROUND(RV_DATA!N426, 2)</f>
        <v>26499</v>
      </c>
      <c r="H313" s="68">
        <f>ROUND(SUMIF(RV_DATA!W423:'RV_DATA'!W443, 732171730, RV_DATA!O423:'RV_DATA'!O443), 6)</f>
        <v>7.95</v>
      </c>
      <c r="AK313">
        <v>3</v>
      </c>
    </row>
    <row r="314" spans="1:37" ht="42.75">
      <c r="A314" s="65" t="s">
        <v>903</v>
      </c>
      <c r="B314" s="66" t="s">
        <v>905</v>
      </c>
      <c r="C314" s="66" t="s">
        <v>32</v>
      </c>
      <c r="D314" s="67">
        <f>ROUND(SUMIF(RV_DATA!W423:'RV_DATA'!W443, 2123959128, RV_DATA!I423:'RV_DATA'!I443), 6)</f>
        <v>1.008E-3</v>
      </c>
      <c r="E314" s="68">
        <f>ROUND(RV_DATA!K432, 2)</f>
        <v>1412.5</v>
      </c>
      <c r="F314" s="68">
        <f>ROUND(SUMIF(RV_DATA!W423:'RV_DATA'!W443, 2123959128, RV_DATA!M423:'RV_DATA'!M443), 6)</f>
        <v>1.42</v>
      </c>
      <c r="G314" s="68">
        <f>ROUND(RV_DATA!N432, 2)</f>
        <v>1412.5</v>
      </c>
      <c r="H314" s="68">
        <f>ROUND(SUMIF(RV_DATA!W423:'RV_DATA'!W443, 2123959128, RV_DATA!O423:'RV_DATA'!O443), 6)</f>
        <v>1.42</v>
      </c>
      <c r="AK314">
        <v>3</v>
      </c>
    </row>
    <row r="315" spans="1:37" ht="28.5">
      <c r="A315" s="65" t="s">
        <v>906</v>
      </c>
      <c r="B315" s="66" t="s">
        <v>908</v>
      </c>
      <c r="C315" s="66" t="s">
        <v>32</v>
      </c>
      <c r="D315" s="67">
        <f>ROUND(SUMIF(RV_DATA!W423:'RV_DATA'!W443, 862612426, RV_DATA!I423:'RV_DATA'!I443), 6)</f>
        <v>2.3999999999999998E-3</v>
      </c>
      <c r="E315" s="68">
        <f>ROUND(RV_DATA!K431, 2)</f>
        <v>3960</v>
      </c>
      <c r="F315" s="68">
        <f>ROUND(SUMIF(RV_DATA!W423:'RV_DATA'!W443, 862612426, RV_DATA!M423:'RV_DATA'!M443), 6)</f>
        <v>9.5</v>
      </c>
      <c r="G315" s="68">
        <f>ROUND(RV_DATA!N431, 2)</f>
        <v>3960</v>
      </c>
      <c r="H315" s="68">
        <f>ROUND(SUMIF(RV_DATA!W423:'RV_DATA'!W443, 862612426, RV_DATA!O423:'RV_DATA'!O443), 6)</f>
        <v>9.5</v>
      </c>
      <c r="AK315">
        <v>3</v>
      </c>
    </row>
    <row r="316" spans="1:37" ht="28.5">
      <c r="A316" s="65" t="s">
        <v>915</v>
      </c>
      <c r="B316" s="66" t="s">
        <v>917</v>
      </c>
      <c r="C316" s="66" t="s">
        <v>78</v>
      </c>
      <c r="D316" s="67">
        <f>ROUND(SUMIF(RV_DATA!W423:'RV_DATA'!W443, -1891075164, RV_DATA!I423:'RV_DATA'!I443), 6)</f>
        <v>0.50402999999999998</v>
      </c>
      <c r="E316" s="68">
        <f>ROUND(RV_DATA!K437, 2)</f>
        <v>39.020000000000003</v>
      </c>
      <c r="F316" s="68">
        <f>ROUND(SUMIF(RV_DATA!W423:'RV_DATA'!W443, -1891075164, RV_DATA!M423:'RV_DATA'!M443), 6)</f>
        <v>19.670000000000002</v>
      </c>
      <c r="G316" s="68">
        <f>ROUND(RV_DATA!N437, 2)</f>
        <v>39.020000000000003</v>
      </c>
      <c r="H316" s="68">
        <f>ROUND(SUMIF(RV_DATA!W423:'RV_DATA'!W443, -1891075164, RV_DATA!O423:'RV_DATA'!O443), 6)</f>
        <v>19.670000000000002</v>
      </c>
      <c r="AK316">
        <v>3</v>
      </c>
    </row>
    <row r="317" spans="1:37" ht="28.5">
      <c r="A317" s="65" t="s">
        <v>861</v>
      </c>
      <c r="B317" s="66" t="s">
        <v>863</v>
      </c>
      <c r="C317" s="66" t="s">
        <v>32</v>
      </c>
      <c r="D317" s="67">
        <f>ROUND(SUMIF(RV_DATA!W423:'RV_DATA'!W443, 1948519429, RV_DATA!I423:'RV_DATA'!I443), 6)</f>
        <v>2.0999999999999999E-5</v>
      </c>
      <c r="E317" s="68">
        <f>ROUND(RV_DATA!K436, 2)</f>
        <v>10362</v>
      </c>
      <c r="F317" s="68">
        <f>ROUND(SUMIF(RV_DATA!W423:'RV_DATA'!W443, 1948519429, RV_DATA!M423:'RV_DATA'!M443), 6)</f>
        <v>0.22</v>
      </c>
      <c r="G317" s="68">
        <f>ROUND(RV_DATA!N436, 2)</f>
        <v>10362</v>
      </c>
      <c r="H317" s="68">
        <f>ROUND(SUMIF(RV_DATA!W423:'RV_DATA'!W443, 1948519429, RV_DATA!O423:'RV_DATA'!O443), 6)</f>
        <v>0.22</v>
      </c>
      <c r="AK317">
        <v>3</v>
      </c>
    </row>
    <row r="318" spans="1:37" ht="28.5">
      <c r="A318" s="65" t="s">
        <v>844</v>
      </c>
      <c r="B318" s="66" t="s">
        <v>846</v>
      </c>
      <c r="C318" s="66" t="s">
        <v>32</v>
      </c>
      <c r="D318" s="67">
        <f>ROUND(SUMIF(RV_DATA!W423:'RV_DATA'!W443, -765046760, RV_DATA!I423:'RV_DATA'!I443), 6)</f>
        <v>1.1800000000000001E-3</v>
      </c>
      <c r="E318" s="68">
        <f>ROUND(RV_DATA!K425, 2)</f>
        <v>9040.01</v>
      </c>
      <c r="F318" s="68">
        <f>ROUND(SUMIF(RV_DATA!W423:'RV_DATA'!W443, -765046760, RV_DATA!M423:'RV_DATA'!M443), 6)</f>
        <v>10.67</v>
      </c>
      <c r="G318" s="68">
        <f>ROUND(RV_DATA!N425, 2)</f>
        <v>9040.01</v>
      </c>
      <c r="H318" s="68">
        <f>ROUND(SUMIF(RV_DATA!W423:'RV_DATA'!W443, -765046760, RV_DATA!O423:'RV_DATA'!O443), 6)</f>
        <v>10.67</v>
      </c>
      <c r="AK318">
        <v>3</v>
      </c>
    </row>
    <row r="319" spans="1:37" ht="28.5">
      <c r="A319" s="65" t="s">
        <v>847</v>
      </c>
      <c r="B319" s="66" t="s">
        <v>849</v>
      </c>
      <c r="C319" s="66" t="s">
        <v>78</v>
      </c>
      <c r="D319" s="67">
        <f>ROUND(SUMIF(RV_DATA!W423:'RV_DATA'!W443, 967136855, RV_DATA!I423:'RV_DATA'!I443), 6)</f>
        <v>1.0063059999999999</v>
      </c>
      <c r="E319" s="68">
        <f>ROUND(RV_DATA!K424, 2)</f>
        <v>23.09</v>
      </c>
      <c r="F319" s="68">
        <f>ROUND(SUMIF(RV_DATA!W423:'RV_DATA'!W443, 967136855, RV_DATA!M423:'RV_DATA'!M443), 6)</f>
        <v>23.24</v>
      </c>
      <c r="G319" s="68">
        <f>ROUND(RV_DATA!N424, 2)</f>
        <v>23.09</v>
      </c>
      <c r="H319" s="68">
        <f>ROUND(SUMIF(RV_DATA!W423:'RV_DATA'!W443, 967136855, RV_DATA!O423:'RV_DATA'!O443), 6)</f>
        <v>23.24</v>
      </c>
      <c r="AK319">
        <v>3</v>
      </c>
    </row>
    <row r="320" spans="1:37" ht="28.5">
      <c r="A320" s="65" t="s">
        <v>268</v>
      </c>
      <c r="B320" s="66" t="s">
        <v>269</v>
      </c>
      <c r="C320" s="66" t="s">
        <v>270</v>
      </c>
      <c r="D320" s="67">
        <f>ROUND(SUMIF(RV_DATA!W423:'RV_DATA'!W443, -882872068, RV_DATA!I423:'RV_DATA'!I443), 6)</f>
        <v>0.2</v>
      </c>
      <c r="E320" s="68">
        <f>ROUND(RV_DATA!K427, 2)</f>
        <v>228</v>
      </c>
      <c r="F320" s="68">
        <f>ROUND(SUMIF(RV_DATA!W423:'RV_DATA'!W443, -882872068, RV_DATA!M423:'RV_DATA'!M443), 6)</f>
        <v>45.6</v>
      </c>
      <c r="G320" s="68">
        <f>ROUND(RV_DATA!N427, 2)</f>
        <v>228</v>
      </c>
      <c r="H320" s="68">
        <f>ROUND(SUMIF(RV_DATA!W423:'RV_DATA'!W443, -882872068, RV_DATA!O423:'RV_DATA'!O443), 6)</f>
        <v>45.6</v>
      </c>
      <c r="AK320">
        <v>3</v>
      </c>
    </row>
    <row r="321" spans="1:37" ht="28.5">
      <c r="A321" s="65" t="s">
        <v>909</v>
      </c>
      <c r="B321" s="66" t="s">
        <v>911</v>
      </c>
      <c r="C321" s="66" t="s">
        <v>32</v>
      </c>
      <c r="D321" s="67">
        <f>ROUND(SUMIF(RV_DATA!W423:'RV_DATA'!W443, 750974966, RV_DATA!I423:'RV_DATA'!I443), 6)</f>
        <v>3.784E-3</v>
      </c>
      <c r="E321" s="68">
        <f>ROUND(RV_DATA!K430, 2)</f>
        <v>7590</v>
      </c>
      <c r="F321" s="68">
        <f>ROUND(SUMIF(RV_DATA!W423:'RV_DATA'!W443, 750974966, RV_DATA!M423:'RV_DATA'!M443), 6)</f>
        <v>28.72</v>
      </c>
      <c r="G321" s="68">
        <f>ROUND(RV_DATA!N430, 2)</f>
        <v>7590</v>
      </c>
      <c r="H321" s="68">
        <f>ROUND(SUMIF(RV_DATA!W423:'RV_DATA'!W443, 750974966, RV_DATA!O423:'RV_DATA'!O443), 6)</f>
        <v>28.72</v>
      </c>
      <c r="AK321">
        <v>3</v>
      </c>
    </row>
    <row r="322" spans="1:37" ht="71.25">
      <c r="A322" s="65" t="s">
        <v>438</v>
      </c>
      <c r="B322" s="66" t="s">
        <v>439</v>
      </c>
      <c r="C322" s="66" t="s">
        <v>258</v>
      </c>
      <c r="D322" s="67">
        <f>ROUND(SUMIF(RV_DATA!W423:'RV_DATA'!W443, -2111212406, RV_DATA!I423:'RV_DATA'!I443), 6)</f>
        <v>0.36799999999999999</v>
      </c>
      <c r="E322" s="68">
        <f>ROUND(RV_DATA!K433, 2)</f>
        <v>2222.0300000000002</v>
      </c>
      <c r="F322" s="68">
        <f>ROUND(SUMIF(RV_DATA!W423:'RV_DATA'!W443, -2111212406, RV_DATA!M423:'RV_DATA'!M443), 6)</f>
        <v>817.71</v>
      </c>
      <c r="G322" s="68">
        <f>ROUND(RV_DATA!N433, 2)</f>
        <v>2222.0300000000002</v>
      </c>
      <c r="H322" s="68">
        <f>ROUND(SUMIF(RV_DATA!W423:'RV_DATA'!W443, -2111212406, RV_DATA!O423:'RV_DATA'!O443), 6)</f>
        <v>817.71</v>
      </c>
      <c r="AK322">
        <v>3</v>
      </c>
    </row>
    <row r="323" spans="1:37" ht="28.5">
      <c r="A323" s="65" t="s">
        <v>912</v>
      </c>
      <c r="B323" s="66" t="s">
        <v>914</v>
      </c>
      <c r="C323" s="66" t="s">
        <v>32</v>
      </c>
      <c r="D323" s="67">
        <f>ROUND(SUMIF(RV_DATA!W423:'RV_DATA'!W443, -1445358453, RV_DATA!I423:'RV_DATA'!I443), 6)</f>
        <v>1.01E-4</v>
      </c>
      <c r="E323" s="68">
        <f>ROUND(RV_DATA!K429, 2)</f>
        <v>9550.01</v>
      </c>
      <c r="F323" s="68">
        <f>ROUND(SUMIF(RV_DATA!W423:'RV_DATA'!W443, -1445358453, RV_DATA!M423:'RV_DATA'!M443), 6)</f>
        <v>0.96</v>
      </c>
      <c r="G323" s="68">
        <f>ROUND(RV_DATA!N429, 2)</f>
        <v>9550.01</v>
      </c>
      <c r="H323" s="68">
        <f>ROUND(SUMIF(RV_DATA!W423:'RV_DATA'!W443, -1445358453, RV_DATA!O423:'RV_DATA'!O443), 6)</f>
        <v>0.96</v>
      </c>
      <c r="AK323">
        <v>3</v>
      </c>
    </row>
    <row r="324" spans="1:37" ht="42.75">
      <c r="A324" s="65" t="s">
        <v>446</v>
      </c>
      <c r="B324" s="66" t="s">
        <v>447</v>
      </c>
      <c r="C324" s="66" t="s">
        <v>47</v>
      </c>
      <c r="D324" s="67">
        <f>ROUND(SUMIF(RV_DATA!W423:'RV_DATA'!W443, -681473282, RV_DATA!I423:'RV_DATA'!I443), 6)</f>
        <v>3.2</v>
      </c>
      <c r="E324" s="68">
        <f>ROUND(RV_DATA!K438, 2)</f>
        <v>170.81</v>
      </c>
      <c r="F324" s="68">
        <f>ROUND(SUMIF(RV_DATA!W423:'RV_DATA'!W443, -681473282, RV_DATA!M423:'RV_DATA'!M443), 6)</f>
        <v>546.59</v>
      </c>
      <c r="G324" s="68">
        <f>ROUND(RV_DATA!N438, 2)</f>
        <v>170.81</v>
      </c>
      <c r="H324" s="68">
        <f>ROUND(SUMIF(RV_DATA!W423:'RV_DATA'!W443, -681473282, RV_DATA!O423:'RV_DATA'!O443), 6)</f>
        <v>546.59</v>
      </c>
      <c r="AK324">
        <v>3</v>
      </c>
    </row>
    <row r="325" spans="1:37" ht="42.75">
      <c r="A325" s="65" t="s">
        <v>454</v>
      </c>
      <c r="B325" s="66" t="s">
        <v>509</v>
      </c>
      <c r="C325" s="66" t="s">
        <v>47</v>
      </c>
      <c r="D325" s="67">
        <f>ROUND(SUMIF(RV_DATA!W423:'RV_DATA'!W443, 1504305864, RV_DATA!I423:'RV_DATA'!I443), 6)</f>
        <v>3.14</v>
      </c>
      <c r="E325" s="68">
        <f>ROUND(RV_DATA!K443, 2)</f>
        <v>102.06</v>
      </c>
      <c r="F325" s="68">
        <f>ROUND(SUMIF(RV_DATA!W423:'RV_DATA'!W443, 1504305864, RV_DATA!M423:'RV_DATA'!M443), 6)</f>
        <v>320.47000000000003</v>
      </c>
      <c r="G325" s="68">
        <f>ROUND(RV_DATA!N443, 2)</f>
        <v>102.06</v>
      </c>
      <c r="H325" s="68">
        <f>ROUND(SUMIF(RV_DATA!W423:'RV_DATA'!W443, 1504305864, RV_DATA!O423:'RV_DATA'!O443), 6)</f>
        <v>320.47000000000003</v>
      </c>
      <c r="AK325">
        <v>3</v>
      </c>
    </row>
    <row r="326" spans="1:37" ht="28.5">
      <c r="A326" s="65" t="s">
        <v>273</v>
      </c>
      <c r="B326" s="66" t="s">
        <v>274</v>
      </c>
      <c r="C326" s="66" t="s">
        <v>275</v>
      </c>
      <c r="D326" s="67">
        <f>ROUND(SUMIF(RV_DATA!W423:'RV_DATA'!W443, -240123193, RV_DATA!I423:'RV_DATA'!I443), 6)</f>
        <v>9.3000000000000007</v>
      </c>
      <c r="E326" s="68">
        <f>ROUND(RV_DATA!K428, 2)</f>
        <v>12.03</v>
      </c>
      <c r="F326" s="68">
        <f>ROUND(SUMIF(RV_DATA!W423:'RV_DATA'!W443, -240123193, RV_DATA!M423:'RV_DATA'!M443), 6)</f>
        <v>111.88</v>
      </c>
      <c r="G326" s="68">
        <f>ROUND(RV_DATA!N428, 2)</f>
        <v>12.03</v>
      </c>
      <c r="H326" s="68">
        <f>ROUND(SUMIF(RV_DATA!W423:'RV_DATA'!W443, -240123193, RV_DATA!O423:'RV_DATA'!O443), 6)</f>
        <v>111.88</v>
      </c>
      <c r="AK326">
        <v>3</v>
      </c>
    </row>
    <row r="327" spans="1:37" ht="71.25">
      <c r="A327" s="65" t="s">
        <v>892</v>
      </c>
      <c r="B327" s="66" t="s">
        <v>894</v>
      </c>
      <c r="C327" s="66" t="s">
        <v>275</v>
      </c>
      <c r="D327" s="67">
        <f>ROUND(SUMIF(RV_DATA!W423:'RV_DATA'!W443, -1876199671, RV_DATA!I423:'RV_DATA'!I443), 6)</f>
        <v>0.39</v>
      </c>
      <c r="E327" s="68">
        <f>ROUND(RV_DATA!K423, 2)</f>
        <v>15.33</v>
      </c>
      <c r="F327" s="68">
        <f>ROUND(SUMIF(RV_DATA!W423:'RV_DATA'!W443, -1876199671, RV_DATA!M423:'RV_DATA'!M443), 6)</f>
        <v>5.98</v>
      </c>
      <c r="G327" s="68">
        <f>ROUND(RV_DATA!N423, 2)</f>
        <v>15.33</v>
      </c>
      <c r="H327" s="68">
        <f>ROUND(SUMIF(RV_DATA!W423:'RV_DATA'!W443, -1876199671, RV_DATA!O423:'RV_DATA'!O443), 6)</f>
        <v>5.98</v>
      </c>
      <c r="AK327">
        <v>3</v>
      </c>
    </row>
    <row r="328" spans="1:37" ht="15">
      <c r="A328" s="198" t="s">
        <v>1141</v>
      </c>
      <c r="B328" s="198"/>
      <c r="C328" s="198"/>
      <c r="D328" s="198"/>
      <c r="E328" s="199">
        <f>SUMIF(AK313:AK327, 3, F313:F327)</f>
        <v>1950.58</v>
      </c>
      <c r="F328" s="199"/>
      <c r="G328" s="199">
        <f>SUMIF(AK313:AK327, 3, H313:H327)</f>
        <v>1950.58</v>
      </c>
      <c r="H328" s="198"/>
    </row>
    <row r="329" spans="1:37" ht="16.5">
      <c r="A329" s="187" t="str">
        <f>CONCATENATE("Раздел: ",IF(Source!G1505&lt;&gt;"Новый раздел", Source!G1505, ""))</f>
        <v>Раздел: 26.Система ПД7.1(сетевые элементы)</v>
      </c>
      <c r="B329" s="188"/>
      <c r="C329" s="188"/>
      <c r="D329" s="188"/>
      <c r="E329" s="188"/>
      <c r="F329" s="188"/>
      <c r="G329" s="188"/>
      <c r="H329" s="188"/>
    </row>
    <row r="330" spans="1:37" ht="14.25">
      <c r="A330" s="196" t="s">
        <v>1140</v>
      </c>
      <c r="B330" s="197"/>
      <c r="C330" s="197"/>
      <c r="D330" s="197"/>
      <c r="E330" s="197"/>
      <c r="F330" s="197"/>
      <c r="G330" s="197"/>
      <c r="H330" s="197"/>
    </row>
    <row r="331" spans="1:37" ht="28.5">
      <c r="A331" s="65" t="s">
        <v>889</v>
      </c>
      <c r="B331" s="66" t="s">
        <v>891</v>
      </c>
      <c r="C331" s="66" t="s">
        <v>32</v>
      </c>
      <c r="D331" s="67">
        <f>ROUND(SUMIF(RV_DATA!W445:'RV_DATA'!W465, 732171730, RV_DATA!I445:'RV_DATA'!I465), 6)</f>
        <v>2.9999999999999997E-4</v>
      </c>
      <c r="E331" s="68">
        <f>ROUND(RV_DATA!K448, 2)</f>
        <v>26499</v>
      </c>
      <c r="F331" s="68">
        <f>ROUND(SUMIF(RV_DATA!W445:'RV_DATA'!W465, 732171730, RV_DATA!M445:'RV_DATA'!M465), 6)</f>
        <v>7.95</v>
      </c>
      <c r="G331" s="68">
        <f>ROUND(RV_DATA!N448, 2)</f>
        <v>26499</v>
      </c>
      <c r="H331" s="68">
        <f>ROUND(SUMIF(RV_DATA!W445:'RV_DATA'!W465, 732171730, RV_DATA!O445:'RV_DATA'!O465), 6)</f>
        <v>7.95</v>
      </c>
      <c r="AK331">
        <v>3</v>
      </c>
    </row>
    <row r="332" spans="1:37" ht="42.75">
      <c r="A332" s="65" t="s">
        <v>903</v>
      </c>
      <c r="B332" s="66" t="s">
        <v>905</v>
      </c>
      <c r="C332" s="66" t="s">
        <v>32</v>
      </c>
      <c r="D332" s="67">
        <f>ROUND(SUMIF(RV_DATA!W445:'RV_DATA'!W465, 2123959128, RV_DATA!I445:'RV_DATA'!I465), 6)</f>
        <v>1.008E-3</v>
      </c>
      <c r="E332" s="68">
        <f>ROUND(RV_DATA!K454, 2)</f>
        <v>1412.5</v>
      </c>
      <c r="F332" s="68">
        <f>ROUND(SUMIF(RV_DATA!W445:'RV_DATA'!W465, 2123959128, RV_DATA!M445:'RV_DATA'!M465), 6)</f>
        <v>1.42</v>
      </c>
      <c r="G332" s="68">
        <f>ROUND(RV_DATA!N454, 2)</f>
        <v>1412.5</v>
      </c>
      <c r="H332" s="68">
        <f>ROUND(SUMIF(RV_DATA!W445:'RV_DATA'!W465, 2123959128, RV_DATA!O445:'RV_DATA'!O465), 6)</f>
        <v>1.42</v>
      </c>
      <c r="AK332">
        <v>3</v>
      </c>
    </row>
    <row r="333" spans="1:37" ht="28.5">
      <c r="A333" s="65" t="s">
        <v>906</v>
      </c>
      <c r="B333" s="66" t="s">
        <v>908</v>
      </c>
      <c r="C333" s="66" t="s">
        <v>32</v>
      </c>
      <c r="D333" s="67">
        <f>ROUND(SUMIF(RV_DATA!W445:'RV_DATA'!W465, 862612426, RV_DATA!I445:'RV_DATA'!I465), 6)</f>
        <v>2.3999999999999998E-3</v>
      </c>
      <c r="E333" s="68">
        <f>ROUND(RV_DATA!K453, 2)</f>
        <v>3960</v>
      </c>
      <c r="F333" s="68">
        <f>ROUND(SUMIF(RV_DATA!W445:'RV_DATA'!W465, 862612426, RV_DATA!M445:'RV_DATA'!M465), 6)</f>
        <v>9.5</v>
      </c>
      <c r="G333" s="68">
        <f>ROUND(RV_DATA!N453, 2)</f>
        <v>3960</v>
      </c>
      <c r="H333" s="68">
        <f>ROUND(SUMIF(RV_DATA!W445:'RV_DATA'!W465, 862612426, RV_DATA!O445:'RV_DATA'!O465), 6)</f>
        <v>9.5</v>
      </c>
      <c r="AK333">
        <v>3</v>
      </c>
    </row>
    <row r="334" spans="1:37" ht="28.5">
      <c r="A334" s="65" t="s">
        <v>915</v>
      </c>
      <c r="B334" s="66" t="s">
        <v>917</v>
      </c>
      <c r="C334" s="66" t="s">
        <v>78</v>
      </c>
      <c r="D334" s="67">
        <f>ROUND(SUMIF(RV_DATA!W445:'RV_DATA'!W465, -1891075164, RV_DATA!I445:'RV_DATA'!I465), 6)</f>
        <v>0.47906700000000002</v>
      </c>
      <c r="E334" s="68">
        <f>ROUND(RV_DATA!K459, 2)</f>
        <v>39.020000000000003</v>
      </c>
      <c r="F334" s="68">
        <f>ROUND(SUMIF(RV_DATA!W445:'RV_DATA'!W465, -1891075164, RV_DATA!M445:'RV_DATA'!M465), 6)</f>
        <v>18.7</v>
      </c>
      <c r="G334" s="68">
        <f>ROUND(RV_DATA!N459, 2)</f>
        <v>39.020000000000003</v>
      </c>
      <c r="H334" s="68">
        <f>ROUND(SUMIF(RV_DATA!W445:'RV_DATA'!W465, -1891075164, RV_DATA!O445:'RV_DATA'!O465), 6)</f>
        <v>18.7</v>
      </c>
      <c r="AK334">
        <v>3</v>
      </c>
    </row>
    <row r="335" spans="1:37" ht="28.5">
      <c r="A335" s="65" t="s">
        <v>861</v>
      </c>
      <c r="B335" s="66" t="s">
        <v>863</v>
      </c>
      <c r="C335" s="66" t="s">
        <v>32</v>
      </c>
      <c r="D335" s="67">
        <f>ROUND(SUMIF(RV_DATA!W445:'RV_DATA'!W465, 1948519429, RV_DATA!I445:'RV_DATA'!I465), 6)</f>
        <v>2.0000000000000002E-5</v>
      </c>
      <c r="E335" s="68">
        <f>ROUND(RV_DATA!K458, 2)</f>
        <v>10362</v>
      </c>
      <c r="F335" s="68">
        <f>ROUND(SUMIF(RV_DATA!W445:'RV_DATA'!W465, 1948519429, RV_DATA!M445:'RV_DATA'!M465), 6)</f>
        <v>0.21</v>
      </c>
      <c r="G335" s="68">
        <f>ROUND(RV_DATA!N458, 2)</f>
        <v>10362</v>
      </c>
      <c r="H335" s="68">
        <f>ROUND(SUMIF(RV_DATA!W445:'RV_DATA'!W465, 1948519429, RV_DATA!O445:'RV_DATA'!O465), 6)</f>
        <v>0.21</v>
      </c>
      <c r="AK335">
        <v>3</v>
      </c>
    </row>
    <row r="336" spans="1:37" ht="28.5">
      <c r="A336" s="65" t="s">
        <v>844</v>
      </c>
      <c r="B336" s="66" t="s">
        <v>846</v>
      </c>
      <c r="C336" s="66" t="s">
        <v>32</v>
      </c>
      <c r="D336" s="67">
        <f>ROUND(SUMIF(RV_DATA!W445:'RV_DATA'!W465, -765046760, RV_DATA!I445:'RV_DATA'!I465), 6)</f>
        <v>1.1620000000000001E-3</v>
      </c>
      <c r="E336" s="68">
        <f>ROUND(RV_DATA!K447, 2)</f>
        <v>9040.01</v>
      </c>
      <c r="F336" s="68">
        <f>ROUND(SUMIF(RV_DATA!W445:'RV_DATA'!W465, -765046760, RV_DATA!M445:'RV_DATA'!M465), 6)</f>
        <v>10.5</v>
      </c>
      <c r="G336" s="68">
        <f>ROUND(RV_DATA!N447, 2)</f>
        <v>9040.01</v>
      </c>
      <c r="H336" s="68">
        <f>ROUND(SUMIF(RV_DATA!W445:'RV_DATA'!W465, -765046760, RV_DATA!O445:'RV_DATA'!O465), 6)</f>
        <v>10.5</v>
      </c>
      <c r="AK336">
        <v>3</v>
      </c>
    </row>
    <row r="337" spans="1:37" ht="28.5">
      <c r="A337" s="65" t="s">
        <v>847</v>
      </c>
      <c r="B337" s="66" t="s">
        <v>849</v>
      </c>
      <c r="C337" s="66" t="s">
        <v>78</v>
      </c>
      <c r="D337" s="67">
        <f>ROUND(SUMIF(RV_DATA!W445:'RV_DATA'!W465, 967136855, RV_DATA!I445:'RV_DATA'!I465), 6)</f>
        <v>0.97776300000000005</v>
      </c>
      <c r="E337" s="68">
        <f>ROUND(RV_DATA!K446, 2)</f>
        <v>23.09</v>
      </c>
      <c r="F337" s="68">
        <f>ROUND(SUMIF(RV_DATA!W445:'RV_DATA'!W465, 967136855, RV_DATA!M445:'RV_DATA'!M465), 6)</f>
        <v>22.58</v>
      </c>
      <c r="G337" s="68">
        <f>ROUND(RV_DATA!N446, 2)</f>
        <v>23.09</v>
      </c>
      <c r="H337" s="68">
        <f>ROUND(SUMIF(RV_DATA!W445:'RV_DATA'!W465, 967136855, RV_DATA!O445:'RV_DATA'!O465), 6)</f>
        <v>22.58</v>
      </c>
      <c r="AK337">
        <v>3</v>
      </c>
    </row>
    <row r="338" spans="1:37" ht="28.5">
      <c r="A338" s="65" t="s">
        <v>268</v>
      </c>
      <c r="B338" s="66" t="s">
        <v>269</v>
      </c>
      <c r="C338" s="66" t="s">
        <v>270</v>
      </c>
      <c r="D338" s="67">
        <f>ROUND(SUMIF(RV_DATA!W445:'RV_DATA'!W465, -882872068, RV_DATA!I445:'RV_DATA'!I465), 6)</f>
        <v>0.2</v>
      </c>
      <c r="E338" s="68">
        <f>ROUND(RV_DATA!K449, 2)</f>
        <v>228</v>
      </c>
      <c r="F338" s="68">
        <f>ROUND(SUMIF(RV_DATA!W445:'RV_DATA'!W465, -882872068, RV_DATA!M445:'RV_DATA'!M465), 6)</f>
        <v>45.6</v>
      </c>
      <c r="G338" s="68">
        <f>ROUND(RV_DATA!N449, 2)</f>
        <v>228</v>
      </c>
      <c r="H338" s="68">
        <f>ROUND(SUMIF(RV_DATA!W445:'RV_DATA'!W465, -882872068, RV_DATA!O445:'RV_DATA'!O465), 6)</f>
        <v>45.6</v>
      </c>
      <c r="AK338">
        <v>3</v>
      </c>
    </row>
    <row r="339" spans="1:37" ht="28.5">
      <c r="A339" s="65" t="s">
        <v>909</v>
      </c>
      <c r="B339" s="66" t="s">
        <v>911</v>
      </c>
      <c r="C339" s="66" t="s">
        <v>32</v>
      </c>
      <c r="D339" s="67">
        <f>ROUND(SUMIF(RV_DATA!W445:'RV_DATA'!W465, 750974966, RV_DATA!I445:'RV_DATA'!I465), 6)</f>
        <v>3.784E-3</v>
      </c>
      <c r="E339" s="68">
        <f>ROUND(RV_DATA!K452, 2)</f>
        <v>7590</v>
      </c>
      <c r="F339" s="68">
        <f>ROUND(SUMIF(RV_DATA!W445:'RV_DATA'!W465, 750974966, RV_DATA!M445:'RV_DATA'!M465), 6)</f>
        <v>28.72</v>
      </c>
      <c r="G339" s="68">
        <f>ROUND(RV_DATA!N452, 2)</f>
        <v>7590</v>
      </c>
      <c r="H339" s="68">
        <f>ROUND(SUMIF(RV_DATA!W445:'RV_DATA'!W465, 750974966, RV_DATA!O445:'RV_DATA'!O465), 6)</f>
        <v>28.72</v>
      </c>
      <c r="AK339">
        <v>3</v>
      </c>
    </row>
    <row r="340" spans="1:37" ht="71.25">
      <c r="A340" s="65" t="s">
        <v>438</v>
      </c>
      <c r="B340" s="66" t="s">
        <v>439</v>
      </c>
      <c r="C340" s="66" t="s">
        <v>258</v>
      </c>
      <c r="D340" s="67">
        <f>ROUND(SUMIF(RV_DATA!W445:'RV_DATA'!W465, -2111212406, RV_DATA!I445:'RV_DATA'!I465), 6)</f>
        <v>0.36799999999999999</v>
      </c>
      <c r="E340" s="68">
        <f>ROUND(RV_DATA!K455, 2)</f>
        <v>2222.0300000000002</v>
      </c>
      <c r="F340" s="68">
        <f>ROUND(SUMIF(RV_DATA!W445:'RV_DATA'!W465, -2111212406, RV_DATA!M445:'RV_DATA'!M465), 6)</f>
        <v>817.71</v>
      </c>
      <c r="G340" s="68">
        <f>ROUND(RV_DATA!N455, 2)</f>
        <v>2222.0300000000002</v>
      </c>
      <c r="H340" s="68">
        <f>ROUND(SUMIF(RV_DATA!W445:'RV_DATA'!W465, -2111212406, RV_DATA!O445:'RV_DATA'!O465), 6)</f>
        <v>817.71</v>
      </c>
      <c r="AK340">
        <v>3</v>
      </c>
    </row>
    <row r="341" spans="1:37" ht="28.5">
      <c r="A341" s="65" t="s">
        <v>912</v>
      </c>
      <c r="B341" s="66" t="s">
        <v>914</v>
      </c>
      <c r="C341" s="66" t="s">
        <v>32</v>
      </c>
      <c r="D341" s="67">
        <f>ROUND(SUMIF(RV_DATA!W445:'RV_DATA'!W465, -1445358453, RV_DATA!I445:'RV_DATA'!I465), 6)</f>
        <v>1.01E-4</v>
      </c>
      <c r="E341" s="68">
        <f>ROUND(RV_DATA!K451, 2)</f>
        <v>9550.01</v>
      </c>
      <c r="F341" s="68">
        <f>ROUND(SUMIF(RV_DATA!W445:'RV_DATA'!W465, -1445358453, RV_DATA!M445:'RV_DATA'!M465), 6)</f>
        <v>0.96</v>
      </c>
      <c r="G341" s="68">
        <f>ROUND(RV_DATA!N451, 2)</f>
        <v>9550.01</v>
      </c>
      <c r="H341" s="68">
        <f>ROUND(SUMIF(RV_DATA!W445:'RV_DATA'!W465, -1445358453, RV_DATA!O445:'RV_DATA'!O465), 6)</f>
        <v>0.96</v>
      </c>
      <c r="AK341">
        <v>3</v>
      </c>
    </row>
    <row r="342" spans="1:37" ht="42.75">
      <c r="A342" s="65" t="s">
        <v>446</v>
      </c>
      <c r="B342" s="66" t="s">
        <v>447</v>
      </c>
      <c r="C342" s="66" t="s">
        <v>47</v>
      </c>
      <c r="D342" s="67">
        <f>ROUND(SUMIF(RV_DATA!W445:'RV_DATA'!W465, -681473282, RV_DATA!I445:'RV_DATA'!I465), 6)</f>
        <v>3.2</v>
      </c>
      <c r="E342" s="68">
        <f>ROUND(RV_DATA!K460, 2)</f>
        <v>170.81</v>
      </c>
      <c r="F342" s="68">
        <f>ROUND(SUMIF(RV_DATA!W445:'RV_DATA'!W465, -681473282, RV_DATA!M445:'RV_DATA'!M465), 6)</f>
        <v>546.59</v>
      </c>
      <c r="G342" s="68">
        <f>ROUND(RV_DATA!N460, 2)</f>
        <v>170.81</v>
      </c>
      <c r="H342" s="68">
        <f>ROUND(SUMIF(RV_DATA!W445:'RV_DATA'!W465, -681473282, RV_DATA!O445:'RV_DATA'!O465), 6)</f>
        <v>546.59</v>
      </c>
      <c r="AK342">
        <v>3</v>
      </c>
    </row>
    <row r="343" spans="1:37" ht="42.75">
      <c r="A343" s="65" t="s">
        <v>454</v>
      </c>
      <c r="B343" s="66" t="s">
        <v>680</v>
      </c>
      <c r="C343" s="66" t="s">
        <v>47</v>
      </c>
      <c r="D343" s="67">
        <f>ROUND(SUMIF(RV_DATA!W445:'RV_DATA'!W465, -1875075533, RV_DATA!I445:'RV_DATA'!I465), 6)</f>
        <v>2.8260000000000001</v>
      </c>
      <c r="E343" s="68">
        <f>ROUND(RV_DATA!K465, 2)</f>
        <v>102.06</v>
      </c>
      <c r="F343" s="68">
        <f>ROUND(SUMIF(RV_DATA!W445:'RV_DATA'!W465, -1875075533, RV_DATA!M445:'RV_DATA'!M465), 6)</f>
        <v>288.42</v>
      </c>
      <c r="G343" s="68">
        <f>ROUND(RV_DATA!N465, 2)</f>
        <v>102.06</v>
      </c>
      <c r="H343" s="68">
        <f>ROUND(SUMIF(RV_DATA!W445:'RV_DATA'!W465, -1875075533, RV_DATA!O445:'RV_DATA'!O465), 6)</f>
        <v>288.42</v>
      </c>
      <c r="AK343">
        <v>3</v>
      </c>
    </row>
    <row r="344" spans="1:37" ht="28.5">
      <c r="A344" s="65" t="s">
        <v>273</v>
      </c>
      <c r="B344" s="66" t="s">
        <v>274</v>
      </c>
      <c r="C344" s="66" t="s">
        <v>275</v>
      </c>
      <c r="D344" s="67">
        <f>ROUND(SUMIF(RV_DATA!W445:'RV_DATA'!W465, -240123193, RV_DATA!I445:'RV_DATA'!I465), 6)</f>
        <v>9.3000000000000007</v>
      </c>
      <c r="E344" s="68">
        <f>ROUND(RV_DATA!K450, 2)</f>
        <v>12.03</v>
      </c>
      <c r="F344" s="68">
        <f>ROUND(SUMIF(RV_DATA!W445:'RV_DATA'!W465, -240123193, RV_DATA!M445:'RV_DATA'!M465), 6)</f>
        <v>111.88</v>
      </c>
      <c r="G344" s="68">
        <f>ROUND(RV_DATA!N450, 2)</f>
        <v>12.03</v>
      </c>
      <c r="H344" s="68">
        <f>ROUND(SUMIF(RV_DATA!W445:'RV_DATA'!W465, -240123193, RV_DATA!O445:'RV_DATA'!O465), 6)</f>
        <v>111.88</v>
      </c>
      <c r="AK344">
        <v>3</v>
      </c>
    </row>
    <row r="345" spans="1:37" ht="71.25">
      <c r="A345" s="65" t="s">
        <v>892</v>
      </c>
      <c r="B345" s="66" t="s">
        <v>894</v>
      </c>
      <c r="C345" s="66" t="s">
        <v>275</v>
      </c>
      <c r="D345" s="67">
        <f>ROUND(SUMIF(RV_DATA!W445:'RV_DATA'!W465, -1876199671, RV_DATA!I445:'RV_DATA'!I465), 6)</f>
        <v>0.39</v>
      </c>
      <c r="E345" s="68">
        <f>ROUND(RV_DATA!K445, 2)</f>
        <v>15.33</v>
      </c>
      <c r="F345" s="68">
        <f>ROUND(SUMIF(RV_DATA!W445:'RV_DATA'!W465, -1876199671, RV_DATA!M445:'RV_DATA'!M465), 6)</f>
        <v>5.98</v>
      </c>
      <c r="G345" s="68">
        <f>ROUND(RV_DATA!N445, 2)</f>
        <v>15.33</v>
      </c>
      <c r="H345" s="68">
        <f>ROUND(SUMIF(RV_DATA!W445:'RV_DATA'!W465, -1876199671, RV_DATA!O445:'RV_DATA'!O465), 6)</f>
        <v>5.98</v>
      </c>
      <c r="AK345">
        <v>3</v>
      </c>
    </row>
    <row r="346" spans="1:37" ht="15">
      <c r="A346" s="198" t="s">
        <v>1141</v>
      </c>
      <c r="B346" s="198"/>
      <c r="C346" s="198"/>
      <c r="D346" s="198"/>
      <c r="E346" s="199">
        <f>SUMIF(AK331:AK345, 3, F331:F345)</f>
        <v>1916.7200000000003</v>
      </c>
      <c r="F346" s="199"/>
      <c r="G346" s="199">
        <f>SUMIF(AK331:AK345, 3, H331:H345)</f>
        <v>1916.7200000000003</v>
      </c>
      <c r="H346" s="198"/>
    </row>
    <row r="347" spans="1:37" ht="16.5">
      <c r="A347" s="187" t="str">
        <f>CONCATENATE("Раздел: ",IF(Source!G1562&lt;&gt;"Новый раздел", Source!G1562, ""))</f>
        <v>Раздел: 27.Система ПД7.2(сетевые элементы)</v>
      </c>
      <c r="B347" s="188"/>
      <c r="C347" s="188"/>
      <c r="D347" s="188"/>
      <c r="E347" s="188"/>
      <c r="F347" s="188"/>
      <c r="G347" s="188"/>
      <c r="H347" s="188"/>
    </row>
    <row r="348" spans="1:37" ht="14.25">
      <c r="A348" s="196" t="s">
        <v>1140</v>
      </c>
      <c r="B348" s="197"/>
      <c r="C348" s="197"/>
      <c r="D348" s="197"/>
      <c r="E348" s="197"/>
      <c r="F348" s="197"/>
      <c r="G348" s="197"/>
      <c r="H348" s="197"/>
    </row>
    <row r="349" spans="1:37" ht="28.5">
      <c r="A349" s="65" t="s">
        <v>889</v>
      </c>
      <c r="B349" s="66" t="s">
        <v>891</v>
      </c>
      <c r="C349" s="66" t="s">
        <v>32</v>
      </c>
      <c r="D349" s="67">
        <f>ROUND(SUMIF(RV_DATA!W467:'RV_DATA'!W487, 732171730, RV_DATA!I467:'RV_DATA'!I487), 6)</f>
        <v>3.8999999999999999E-4</v>
      </c>
      <c r="E349" s="68">
        <f>ROUND(RV_DATA!K470, 2)</f>
        <v>26499</v>
      </c>
      <c r="F349" s="68">
        <f>ROUND(SUMIF(RV_DATA!W467:'RV_DATA'!W487, 732171730, RV_DATA!M467:'RV_DATA'!M487), 6)</f>
        <v>10.32</v>
      </c>
      <c r="G349" s="68">
        <f>ROUND(RV_DATA!N470, 2)</f>
        <v>26499</v>
      </c>
      <c r="H349" s="68">
        <f>ROUND(SUMIF(RV_DATA!W467:'RV_DATA'!W487, 732171730, RV_DATA!O467:'RV_DATA'!O487), 6)</f>
        <v>10.32</v>
      </c>
      <c r="AK349">
        <v>3</v>
      </c>
    </row>
    <row r="350" spans="1:37" ht="42.75">
      <c r="A350" s="65" t="s">
        <v>903</v>
      </c>
      <c r="B350" s="66" t="s">
        <v>905</v>
      </c>
      <c r="C350" s="66" t="s">
        <v>32</v>
      </c>
      <c r="D350" s="67">
        <f>ROUND(SUMIF(RV_DATA!W467:'RV_DATA'!W487, 2123959128, RV_DATA!I467:'RV_DATA'!I487), 6)</f>
        <v>7.5600000000000005E-4</v>
      </c>
      <c r="E350" s="68">
        <f>ROUND(RV_DATA!K476, 2)</f>
        <v>1412.5</v>
      </c>
      <c r="F350" s="68">
        <f>ROUND(SUMIF(RV_DATA!W467:'RV_DATA'!W487, 2123959128, RV_DATA!M467:'RV_DATA'!M487), 6)</f>
        <v>1.07</v>
      </c>
      <c r="G350" s="68">
        <f>ROUND(RV_DATA!N476, 2)</f>
        <v>1412.5</v>
      </c>
      <c r="H350" s="68">
        <f>ROUND(SUMIF(RV_DATA!W467:'RV_DATA'!W487, 2123959128, RV_DATA!O467:'RV_DATA'!O487), 6)</f>
        <v>1.07</v>
      </c>
      <c r="AK350">
        <v>3</v>
      </c>
    </row>
    <row r="351" spans="1:37" ht="28.5">
      <c r="A351" s="65" t="s">
        <v>906</v>
      </c>
      <c r="B351" s="66" t="s">
        <v>908</v>
      </c>
      <c r="C351" s="66" t="s">
        <v>32</v>
      </c>
      <c r="D351" s="67">
        <f>ROUND(SUMIF(RV_DATA!W467:'RV_DATA'!W487, 862612426, RV_DATA!I467:'RV_DATA'!I487), 6)</f>
        <v>1.8E-3</v>
      </c>
      <c r="E351" s="68">
        <f>ROUND(RV_DATA!K475, 2)</f>
        <v>3960</v>
      </c>
      <c r="F351" s="68">
        <f>ROUND(SUMIF(RV_DATA!W467:'RV_DATA'!W487, 862612426, RV_DATA!M467:'RV_DATA'!M487), 6)</f>
        <v>7.13</v>
      </c>
      <c r="G351" s="68">
        <f>ROUND(RV_DATA!N475, 2)</f>
        <v>3960</v>
      </c>
      <c r="H351" s="68">
        <f>ROUND(SUMIF(RV_DATA!W467:'RV_DATA'!W487, 862612426, RV_DATA!O467:'RV_DATA'!O487), 6)</f>
        <v>7.13</v>
      </c>
      <c r="AK351">
        <v>3</v>
      </c>
    </row>
    <row r="352" spans="1:37" ht="28.5">
      <c r="A352" s="65" t="s">
        <v>915</v>
      </c>
      <c r="B352" s="66" t="s">
        <v>917</v>
      </c>
      <c r="C352" s="66" t="s">
        <v>78</v>
      </c>
      <c r="D352" s="67">
        <f>ROUND(SUMIF(RV_DATA!W467:'RV_DATA'!W487, -1891075164, RV_DATA!I467:'RV_DATA'!I487), 6)</f>
        <v>0.35619600000000001</v>
      </c>
      <c r="E352" s="68">
        <f>ROUND(RV_DATA!K481, 2)</f>
        <v>39.020000000000003</v>
      </c>
      <c r="F352" s="68">
        <f>ROUND(SUMIF(RV_DATA!W467:'RV_DATA'!W487, -1891075164, RV_DATA!M467:'RV_DATA'!M487), 6)</f>
        <v>13.9</v>
      </c>
      <c r="G352" s="68">
        <f>ROUND(RV_DATA!N481, 2)</f>
        <v>39.020000000000003</v>
      </c>
      <c r="H352" s="68">
        <f>ROUND(SUMIF(RV_DATA!W467:'RV_DATA'!W487, -1891075164, RV_DATA!O467:'RV_DATA'!O487), 6)</f>
        <v>13.9</v>
      </c>
      <c r="AK352">
        <v>3</v>
      </c>
    </row>
    <row r="353" spans="1:37" ht="28.5">
      <c r="A353" s="65" t="s">
        <v>861</v>
      </c>
      <c r="B353" s="66" t="s">
        <v>863</v>
      </c>
      <c r="C353" s="66" t="s">
        <v>32</v>
      </c>
      <c r="D353" s="67">
        <f>ROUND(SUMIF(RV_DATA!W467:'RV_DATA'!W487, 1948519429, RV_DATA!I467:'RV_DATA'!I487), 6)</f>
        <v>1.5E-5</v>
      </c>
      <c r="E353" s="68">
        <f>ROUND(RV_DATA!K480, 2)</f>
        <v>10362</v>
      </c>
      <c r="F353" s="68">
        <f>ROUND(SUMIF(RV_DATA!W467:'RV_DATA'!W487, 1948519429, RV_DATA!M467:'RV_DATA'!M487), 6)</f>
        <v>0.16</v>
      </c>
      <c r="G353" s="68">
        <f>ROUND(RV_DATA!N480, 2)</f>
        <v>10362</v>
      </c>
      <c r="H353" s="68">
        <f>ROUND(SUMIF(RV_DATA!W467:'RV_DATA'!W487, 1948519429, RV_DATA!O467:'RV_DATA'!O487), 6)</f>
        <v>0.16</v>
      </c>
      <c r="AK353">
        <v>3</v>
      </c>
    </row>
    <row r="354" spans="1:37" ht="28.5">
      <c r="A354" s="65" t="s">
        <v>844</v>
      </c>
      <c r="B354" s="66" t="s">
        <v>846</v>
      </c>
      <c r="C354" s="66" t="s">
        <v>32</v>
      </c>
      <c r="D354" s="67">
        <f>ROUND(SUMIF(RV_DATA!W467:'RV_DATA'!W487, -765046760, RV_DATA!I467:'RV_DATA'!I487), 6)</f>
        <v>8.3000000000000001E-4</v>
      </c>
      <c r="E354" s="68">
        <f>ROUND(RV_DATA!K469, 2)</f>
        <v>9040.01</v>
      </c>
      <c r="F354" s="68">
        <f>ROUND(SUMIF(RV_DATA!W467:'RV_DATA'!W487, -765046760, RV_DATA!M467:'RV_DATA'!M487), 6)</f>
        <v>7.51</v>
      </c>
      <c r="G354" s="68">
        <f>ROUND(RV_DATA!N469, 2)</f>
        <v>9040.01</v>
      </c>
      <c r="H354" s="68">
        <f>ROUND(SUMIF(RV_DATA!W467:'RV_DATA'!W487, -765046760, RV_DATA!O467:'RV_DATA'!O487), 6)</f>
        <v>7.51</v>
      </c>
      <c r="AK354">
        <v>3</v>
      </c>
    </row>
    <row r="355" spans="1:37" ht="28.5">
      <c r="A355" s="65" t="s">
        <v>847</v>
      </c>
      <c r="B355" s="66" t="s">
        <v>849</v>
      </c>
      <c r="C355" s="66" t="s">
        <v>78</v>
      </c>
      <c r="D355" s="67">
        <f>ROUND(SUMIF(RV_DATA!W467:'RV_DATA'!W487, 967136855, RV_DATA!I467:'RV_DATA'!I487), 6)</f>
        <v>0.90179100000000001</v>
      </c>
      <c r="E355" s="68">
        <f>ROUND(RV_DATA!K468, 2)</f>
        <v>23.09</v>
      </c>
      <c r="F355" s="68">
        <f>ROUND(SUMIF(RV_DATA!W467:'RV_DATA'!W487, 967136855, RV_DATA!M467:'RV_DATA'!M487), 6)</f>
        <v>20.81</v>
      </c>
      <c r="G355" s="68">
        <f>ROUND(RV_DATA!N468, 2)</f>
        <v>23.09</v>
      </c>
      <c r="H355" s="68">
        <f>ROUND(SUMIF(RV_DATA!W467:'RV_DATA'!W487, 967136855, RV_DATA!O467:'RV_DATA'!O487), 6)</f>
        <v>20.81</v>
      </c>
      <c r="AK355">
        <v>3</v>
      </c>
    </row>
    <row r="356" spans="1:37" ht="28.5">
      <c r="A356" s="65" t="s">
        <v>268</v>
      </c>
      <c r="B356" s="66" t="s">
        <v>269</v>
      </c>
      <c r="C356" s="66" t="s">
        <v>270</v>
      </c>
      <c r="D356" s="67">
        <f>ROUND(SUMIF(RV_DATA!W467:'RV_DATA'!W487, -882872068, RV_DATA!I467:'RV_DATA'!I487), 6)</f>
        <v>0.6</v>
      </c>
      <c r="E356" s="68">
        <f>ROUND(RV_DATA!K471, 2)</f>
        <v>228</v>
      </c>
      <c r="F356" s="68">
        <f>ROUND(SUMIF(RV_DATA!W467:'RV_DATA'!W487, -882872068, RV_DATA!M467:'RV_DATA'!M487), 6)</f>
        <v>136.80000000000001</v>
      </c>
      <c r="G356" s="68">
        <f>ROUND(RV_DATA!N471, 2)</f>
        <v>228</v>
      </c>
      <c r="H356" s="68">
        <f>ROUND(SUMIF(RV_DATA!W467:'RV_DATA'!W487, -882872068, RV_DATA!O467:'RV_DATA'!O487), 6)</f>
        <v>136.80000000000001</v>
      </c>
      <c r="AK356">
        <v>3</v>
      </c>
    </row>
    <row r="357" spans="1:37" ht="28.5">
      <c r="A357" s="65" t="s">
        <v>909</v>
      </c>
      <c r="B357" s="66" t="s">
        <v>911</v>
      </c>
      <c r="C357" s="66" t="s">
        <v>32</v>
      </c>
      <c r="D357" s="67">
        <f>ROUND(SUMIF(RV_DATA!W467:'RV_DATA'!W487, 750974966, RV_DATA!I467:'RV_DATA'!I487), 6)</f>
        <v>2.8379999999999998E-3</v>
      </c>
      <c r="E357" s="68">
        <f>ROUND(RV_DATA!K474, 2)</f>
        <v>7590</v>
      </c>
      <c r="F357" s="68">
        <f>ROUND(SUMIF(RV_DATA!W467:'RV_DATA'!W487, 750974966, RV_DATA!M467:'RV_DATA'!M487), 6)</f>
        <v>21.54</v>
      </c>
      <c r="G357" s="68">
        <f>ROUND(RV_DATA!N474, 2)</f>
        <v>7590</v>
      </c>
      <c r="H357" s="68">
        <f>ROUND(SUMIF(RV_DATA!W467:'RV_DATA'!W487, 750974966, RV_DATA!O467:'RV_DATA'!O487), 6)</f>
        <v>21.54</v>
      </c>
      <c r="AK357">
        <v>3</v>
      </c>
    </row>
    <row r="358" spans="1:37" ht="71.25">
      <c r="A358" s="65" t="s">
        <v>438</v>
      </c>
      <c r="B358" s="66" t="s">
        <v>439</v>
      </c>
      <c r="C358" s="66" t="s">
        <v>258</v>
      </c>
      <c r="D358" s="67">
        <f>ROUND(SUMIF(RV_DATA!W467:'RV_DATA'!W487, -2111212406, RV_DATA!I467:'RV_DATA'!I487), 6)</f>
        <v>0.27600000000000002</v>
      </c>
      <c r="E358" s="68">
        <f>ROUND(RV_DATA!K477, 2)</f>
        <v>2222.0300000000002</v>
      </c>
      <c r="F358" s="68">
        <f>ROUND(SUMIF(RV_DATA!W467:'RV_DATA'!W487, -2111212406, RV_DATA!M467:'RV_DATA'!M487), 6)</f>
        <v>613.28</v>
      </c>
      <c r="G358" s="68">
        <f>ROUND(RV_DATA!N477, 2)</f>
        <v>2222.0300000000002</v>
      </c>
      <c r="H358" s="68">
        <f>ROUND(SUMIF(RV_DATA!W467:'RV_DATA'!W487, -2111212406, RV_DATA!O467:'RV_DATA'!O487), 6)</f>
        <v>613.28</v>
      </c>
      <c r="AK358">
        <v>3</v>
      </c>
    </row>
    <row r="359" spans="1:37" ht="28.5">
      <c r="A359" s="65" t="s">
        <v>912</v>
      </c>
      <c r="B359" s="66" t="s">
        <v>914</v>
      </c>
      <c r="C359" s="66" t="s">
        <v>32</v>
      </c>
      <c r="D359" s="67">
        <f>ROUND(SUMIF(RV_DATA!W467:'RV_DATA'!W487, -1445358453, RV_DATA!I467:'RV_DATA'!I487), 6)</f>
        <v>7.6000000000000004E-5</v>
      </c>
      <c r="E359" s="68">
        <f>ROUND(RV_DATA!K473, 2)</f>
        <v>9550.01</v>
      </c>
      <c r="F359" s="68">
        <f>ROUND(SUMIF(RV_DATA!W467:'RV_DATA'!W487, -1445358453, RV_DATA!M467:'RV_DATA'!M487), 6)</f>
        <v>0.72</v>
      </c>
      <c r="G359" s="68">
        <f>ROUND(RV_DATA!N473, 2)</f>
        <v>9550.01</v>
      </c>
      <c r="H359" s="68">
        <f>ROUND(SUMIF(RV_DATA!W467:'RV_DATA'!W487, -1445358453, RV_DATA!O467:'RV_DATA'!O487), 6)</f>
        <v>0.72</v>
      </c>
      <c r="AK359">
        <v>3</v>
      </c>
    </row>
    <row r="360" spans="1:37" ht="42.75">
      <c r="A360" s="65" t="s">
        <v>478</v>
      </c>
      <c r="B360" s="66" t="s">
        <v>479</v>
      </c>
      <c r="C360" s="66" t="s">
        <v>47</v>
      </c>
      <c r="D360" s="67">
        <f>ROUND(SUMIF(RV_DATA!W467:'RV_DATA'!W487, 1944907464, RV_DATA!I467:'RV_DATA'!I487), 6)</f>
        <v>0.8</v>
      </c>
      <c r="E360" s="68">
        <f>ROUND(RV_DATA!K482, 2)</f>
        <v>171.25</v>
      </c>
      <c r="F360" s="68">
        <f>ROUND(SUMIF(RV_DATA!W467:'RV_DATA'!W487, 1944907464, RV_DATA!M467:'RV_DATA'!M487), 6)</f>
        <v>137</v>
      </c>
      <c r="G360" s="68">
        <f>ROUND(RV_DATA!N482, 2)</f>
        <v>171.25</v>
      </c>
      <c r="H360" s="68">
        <f>ROUND(SUMIF(RV_DATA!W467:'RV_DATA'!W487, 1944907464, RV_DATA!O467:'RV_DATA'!O487), 6)</f>
        <v>137</v>
      </c>
      <c r="AK360">
        <v>3</v>
      </c>
    </row>
    <row r="361" spans="1:37" ht="42.75">
      <c r="A361" s="65" t="s">
        <v>454</v>
      </c>
      <c r="B361" s="66" t="s">
        <v>509</v>
      </c>
      <c r="C361" s="66" t="s">
        <v>47</v>
      </c>
      <c r="D361" s="67">
        <f>ROUND(SUMIF(RV_DATA!W467:'RV_DATA'!W487, 1504305864, RV_DATA!I467:'RV_DATA'!I487), 6)</f>
        <v>3.7679999999999998</v>
      </c>
      <c r="E361" s="68">
        <f>ROUND(RV_DATA!K487, 2)</f>
        <v>102.06</v>
      </c>
      <c r="F361" s="68">
        <f>ROUND(SUMIF(RV_DATA!W467:'RV_DATA'!W487, 1504305864, RV_DATA!M467:'RV_DATA'!M487), 6)</f>
        <v>384.56</v>
      </c>
      <c r="G361" s="68">
        <f>ROUND(RV_DATA!N487, 2)</f>
        <v>102.06</v>
      </c>
      <c r="H361" s="68">
        <f>ROUND(SUMIF(RV_DATA!W467:'RV_DATA'!W487, 1504305864, RV_DATA!O467:'RV_DATA'!O487), 6)</f>
        <v>384.56</v>
      </c>
      <c r="AK361">
        <v>3</v>
      </c>
    </row>
    <row r="362" spans="1:37" ht="28.5">
      <c r="A362" s="65" t="s">
        <v>273</v>
      </c>
      <c r="B362" s="66" t="s">
        <v>274</v>
      </c>
      <c r="C362" s="66" t="s">
        <v>275</v>
      </c>
      <c r="D362" s="67">
        <f>ROUND(SUMIF(RV_DATA!W467:'RV_DATA'!W487, -240123193, RV_DATA!I467:'RV_DATA'!I487), 6)</f>
        <v>27.9</v>
      </c>
      <c r="E362" s="68">
        <f>ROUND(RV_DATA!K472, 2)</f>
        <v>12.03</v>
      </c>
      <c r="F362" s="68">
        <f>ROUND(SUMIF(RV_DATA!W467:'RV_DATA'!W487, -240123193, RV_DATA!M467:'RV_DATA'!M487), 6)</f>
        <v>335.64</v>
      </c>
      <c r="G362" s="68">
        <f>ROUND(RV_DATA!N472, 2)</f>
        <v>12.03</v>
      </c>
      <c r="H362" s="68">
        <f>ROUND(SUMIF(RV_DATA!W467:'RV_DATA'!W487, -240123193, RV_DATA!O467:'RV_DATA'!O487), 6)</f>
        <v>335.64</v>
      </c>
      <c r="AK362">
        <v>3</v>
      </c>
    </row>
    <row r="363" spans="1:37" ht="71.25">
      <c r="A363" s="65" t="s">
        <v>892</v>
      </c>
      <c r="B363" s="66" t="s">
        <v>894</v>
      </c>
      <c r="C363" s="66" t="s">
        <v>275</v>
      </c>
      <c r="D363" s="67">
        <f>ROUND(SUMIF(RV_DATA!W467:'RV_DATA'!W487, -1876199671, RV_DATA!I467:'RV_DATA'!I487), 6)</f>
        <v>1.17</v>
      </c>
      <c r="E363" s="68">
        <f>ROUND(RV_DATA!K467, 2)</f>
        <v>15.33</v>
      </c>
      <c r="F363" s="68">
        <f>ROUND(SUMIF(RV_DATA!W467:'RV_DATA'!W487, -1876199671, RV_DATA!M467:'RV_DATA'!M487), 6)</f>
        <v>17.940000000000001</v>
      </c>
      <c r="G363" s="68">
        <f>ROUND(RV_DATA!N467, 2)</f>
        <v>15.33</v>
      </c>
      <c r="H363" s="68">
        <f>ROUND(SUMIF(RV_DATA!W467:'RV_DATA'!W487, -1876199671, RV_DATA!O467:'RV_DATA'!O487), 6)</f>
        <v>17.940000000000001</v>
      </c>
      <c r="AK363">
        <v>3</v>
      </c>
    </row>
    <row r="364" spans="1:37" ht="15">
      <c r="A364" s="198" t="s">
        <v>1141</v>
      </c>
      <c r="B364" s="198"/>
      <c r="C364" s="198"/>
      <c r="D364" s="198"/>
      <c r="E364" s="199">
        <f>SUMIF(AK349:AK363, 3, F349:F363)</f>
        <v>1708.38</v>
      </c>
      <c r="F364" s="199"/>
      <c r="G364" s="199">
        <f>SUMIF(AK349:AK363, 3, H349:H363)</f>
        <v>1708.38</v>
      </c>
      <c r="H364" s="198"/>
    </row>
    <row r="365" spans="1:37" ht="16.5">
      <c r="A365" s="187" t="str">
        <f>CONCATENATE("Раздел: ",IF(Source!G1621&lt;&gt;"Новый раздел", Source!G1621, ""))</f>
        <v>Раздел: 28.Система ПД9(сетевые элементы)</v>
      </c>
      <c r="B365" s="188"/>
      <c r="C365" s="188"/>
      <c r="D365" s="188"/>
      <c r="E365" s="188"/>
      <c r="F365" s="188"/>
      <c r="G365" s="188"/>
      <c r="H365" s="188"/>
    </row>
    <row r="366" spans="1:37" ht="14.25">
      <c r="A366" s="196" t="s">
        <v>1140</v>
      </c>
      <c r="B366" s="197"/>
      <c r="C366" s="197"/>
      <c r="D366" s="197"/>
      <c r="E366" s="197"/>
      <c r="F366" s="197"/>
      <c r="G366" s="197"/>
      <c r="H366" s="197"/>
    </row>
    <row r="367" spans="1:37" ht="28.5">
      <c r="A367" s="65" t="s">
        <v>889</v>
      </c>
      <c r="B367" s="66" t="s">
        <v>891</v>
      </c>
      <c r="C367" s="66" t="s">
        <v>32</v>
      </c>
      <c r="D367" s="67">
        <f>ROUND(SUMIF(RV_DATA!W489:'RV_DATA'!W511, 732171730, RV_DATA!I489:'RV_DATA'!I511), 6)</f>
        <v>3.8999999999999999E-4</v>
      </c>
      <c r="E367" s="68">
        <f>ROUND(RV_DATA!K492, 2)</f>
        <v>26499</v>
      </c>
      <c r="F367" s="68">
        <f>ROUND(SUMIF(RV_DATA!W489:'RV_DATA'!W511, 732171730, RV_DATA!M489:'RV_DATA'!M511), 6)</f>
        <v>10.32</v>
      </c>
      <c r="G367" s="68">
        <f>ROUND(RV_DATA!N492, 2)</f>
        <v>26499</v>
      </c>
      <c r="H367" s="68">
        <f>ROUND(SUMIF(RV_DATA!W489:'RV_DATA'!W511, 732171730, RV_DATA!O489:'RV_DATA'!O511), 6)</f>
        <v>10.32</v>
      </c>
      <c r="AK367">
        <v>3</v>
      </c>
    </row>
    <row r="368" spans="1:37" ht="42.75">
      <c r="A368" s="65" t="s">
        <v>903</v>
      </c>
      <c r="B368" s="66" t="s">
        <v>905</v>
      </c>
      <c r="C368" s="66" t="s">
        <v>32</v>
      </c>
      <c r="D368" s="67">
        <f>ROUND(SUMIF(RV_DATA!W489:'RV_DATA'!W511, 2123959128, RV_DATA!I489:'RV_DATA'!I511), 6)</f>
        <v>2.5200000000000001E-3</v>
      </c>
      <c r="E368" s="68">
        <f>ROUND(RV_DATA!K498, 2)</f>
        <v>1412.5</v>
      </c>
      <c r="F368" s="68">
        <f>ROUND(SUMIF(RV_DATA!W489:'RV_DATA'!W511, 2123959128, RV_DATA!M489:'RV_DATA'!M511), 6)</f>
        <v>3.56</v>
      </c>
      <c r="G368" s="68">
        <f>ROUND(RV_DATA!N498, 2)</f>
        <v>1412.5</v>
      </c>
      <c r="H368" s="68">
        <f>ROUND(SUMIF(RV_DATA!W489:'RV_DATA'!W511, 2123959128, RV_DATA!O489:'RV_DATA'!O511), 6)</f>
        <v>3.56</v>
      </c>
      <c r="AK368">
        <v>3</v>
      </c>
    </row>
    <row r="369" spans="1:37" ht="28.5">
      <c r="A369" s="65" t="s">
        <v>906</v>
      </c>
      <c r="B369" s="66" t="s">
        <v>908</v>
      </c>
      <c r="C369" s="66" t="s">
        <v>32</v>
      </c>
      <c r="D369" s="67">
        <f>ROUND(SUMIF(RV_DATA!W489:'RV_DATA'!W511, 862612426, RV_DATA!I489:'RV_DATA'!I511), 6)</f>
        <v>6.0000000000000001E-3</v>
      </c>
      <c r="E369" s="68">
        <f>ROUND(RV_DATA!K497, 2)</f>
        <v>3960</v>
      </c>
      <c r="F369" s="68">
        <f>ROUND(SUMIF(RV_DATA!W489:'RV_DATA'!W511, 862612426, RV_DATA!M489:'RV_DATA'!M511), 6)</f>
        <v>23.76</v>
      </c>
      <c r="G369" s="68">
        <f>ROUND(RV_DATA!N497, 2)</f>
        <v>3960</v>
      </c>
      <c r="H369" s="68">
        <f>ROUND(SUMIF(RV_DATA!W489:'RV_DATA'!W511, 862612426, RV_DATA!O489:'RV_DATA'!O511), 6)</f>
        <v>23.76</v>
      </c>
      <c r="AK369">
        <v>3</v>
      </c>
    </row>
    <row r="370" spans="1:37" ht="28.5">
      <c r="A370" s="65" t="s">
        <v>915</v>
      </c>
      <c r="B370" s="66" t="s">
        <v>917</v>
      </c>
      <c r="C370" s="66" t="s">
        <v>78</v>
      </c>
      <c r="D370" s="67">
        <f>ROUND(SUMIF(RV_DATA!W489:'RV_DATA'!W511, -1891075164, RV_DATA!I489:'RV_DATA'!I511), 6)</f>
        <v>0.50179600000000002</v>
      </c>
      <c r="E370" s="68">
        <f>ROUND(RV_DATA!K504, 2)</f>
        <v>39.020000000000003</v>
      </c>
      <c r="F370" s="68">
        <f>ROUND(SUMIF(RV_DATA!W489:'RV_DATA'!W511, -1891075164, RV_DATA!M489:'RV_DATA'!M511), 6)</f>
        <v>19.579999999999998</v>
      </c>
      <c r="G370" s="68">
        <f>ROUND(RV_DATA!N504, 2)</f>
        <v>39.020000000000003</v>
      </c>
      <c r="H370" s="68">
        <f>ROUND(SUMIF(RV_DATA!W489:'RV_DATA'!W511, -1891075164, RV_DATA!O489:'RV_DATA'!O511), 6)</f>
        <v>19.579999999999998</v>
      </c>
      <c r="AK370">
        <v>3</v>
      </c>
    </row>
    <row r="371" spans="1:37" ht="57">
      <c r="A371" s="65" t="s">
        <v>921</v>
      </c>
      <c r="B371" s="66" t="s">
        <v>923</v>
      </c>
      <c r="C371" s="66" t="s">
        <v>78</v>
      </c>
      <c r="D371" s="67">
        <f>ROUND(SUMIF(RV_DATA!W489:'RV_DATA'!W511, 754777501, RV_DATA!I489:'RV_DATA'!I511), 6)</f>
        <v>1.0496000000000001</v>
      </c>
      <c r="E371" s="68">
        <f>ROUND(RV_DATA!K503, 2)</f>
        <v>91.29</v>
      </c>
      <c r="F371" s="68">
        <f>ROUND(SUMIF(RV_DATA!W489:'RV_DATA'!W511, 754777501, RV_DATA!M489:'RV_DATA'!M511), 6)</f>
        <v>95.82</v>
      </c>
      <c r="G371" s="68">
        <f>ROUND(RV_DATA!N503, 2)</f>
        <v>91.29</v>
      </c>
      <c r="H371" s="68">
        <f>ROUND(SUMIF(RV_DATA!W489:'RV_DATA'!W511, 754777501, RV_DATA!O489:'RV_DATA'!O511), 6)</f>
        <v>95.82</v>
      </c>
      <c r="AK371">
        <v>3</v>
      </c>
    </row>
    <row r="372" spans="1:37" ht="28.5">
      <c r="A372" s="65" t="s">
        <v>861</v>
      </c>
      <c r="B372" s="66" t="s">
        <v>863</v>
      </c>
      <c r="C372" s="66" t="s">
        <v>32</v>
      </c>
      <c r="D372" s="67">
        <f>ROUND(SUMIF(RV_DATA!W489:'RV_DATA'!W511, 1948519429, RV_DATA!I489:'RV_DATA'!I511), 6)</f>
        <v>6.2000000000000003E-5</v>
      </c>
      <c r="E372" s="68">
        <f>ROUND(RV_DATA!K502, 2)</f>
        <v>10362</v>
      </c>
      <c r="F372" s="68">
        <f>ROUND(SUMIF(RV_DATA!W489:'RV_DATA'!W511, 1948519429, RV_DATA!M489:'RV_DATA'!M511), 6)</f>
        <v>0.65</v>
      </c>
      <c r="G372" s="68">
        <f>ROUND(RV_DATA!N502, 2)</f>
        <v>10362</v>
      </c>
      <c r="H372" s="68">
        <f>ROUND(SUMIF(RV_DATA!W489:'RV_DATA'!W511, 1948519429, RV_DATA!O489:'RV_DATA'!O511), 6)</f>
        <v>0.65</v>
      </c>
      <c r="AK372">
        <v>3</v>
      </c>
    </row>
    <row r="373" spans="1:37" ht="28.5">
      <c r="A373" s="65" t="s">
        <v>844</v>
      </c>
      <c r="B373" s="66" t="s">
        <v>846</v>
      </c>
      <c r="C373" s="66" t="s">
        <v>32</v>
      </c>
      <c r="D373" s="67">
        <f>ROUND(SUMIF(RV_DATA!W489:'RV_DATA'!W511, -765046760, RV_DATA!I489:'RV_DATA'!I511), 6)</f>
        <v>2.1740000000000002E-3</v>
      </c>
      <c r="E373" s="68">
        <f>ROUND(RV_DATA!K491, 2)</f>
        <v>9040.01</v>
      </c>
      <c r="F373" s="68">
        <f>ROUND(SUMIF(RV_DATA!W489:'RV_DATA'!W511, -765046760, RV_DATA!M489:'RV_DATA'!M511), 6)</f>
        <v>19.66</v>
      </c>
      <c r="G373" s="68">
        <f>ROUND(RV_DATA!N491, 2)</f>
        <v>9040.01</v>
      </c>
      <c r="H373" s="68">
        <f>ROUND(SUMIF(RV_DATA!W489:'RV_DATA'!W511, -765046760, RV_DATA!O489:'RV_DATA'!O511), 6)</f>
        <v>19.66</v>
      </c>
      <c r="AK373">
        <v>3</v>
      </c>
    </row>
    <row r="374" spans="1:37" ht="28.5">
      <c r="A374" s="65" t="s">
        <v>847</v>
      </c>
      <c r="B374" s="66" t="s">
        <v>849</v>
      </c>
      <c r="C374" s="66" t="s">
        <v>78</v>
      </c>
      <c r="D374" s="67">
        <f>ROUND(SUMIF(RV_DATA!W489:'RV_DATA'!W511, 967136855, RV_DATA!I489:'RV_DATA'!I511), 6)</f>
        <v>1.792751</v>
      </c>
      <c r="E374" s="68">
        <f>ROUND(RV_DATA!K490, 2)</f>
        <v>23.09</v>
      </c>
      <c r="F374" s="68">
        <f>ROUND(SUMIF(RV_DATA!W489:'RV_DATA'!W511, 967136855, RV_DATA!M489:'RV_DATA'!M511), 6)</f>
        <v>41.38</v>
      </c>
      <c r="G374" s="68">
        <f>ROUND(RV_DATA!N490, 2)</f>
        <v>23.09</v>
      </c>
      <c r="H374" s="68">
        <f>ROUND(SUMIF(RV_DATA!W489:'RV_DATA'!W511, 967136855, RV_DATA!O489:'RV_DATA'!O511), 6)</f>
        <v>41.38</v>
      </c>
      <c r="AK374">
        <v>3</v>
      </c>
    </row>
    <row r="375" spans="1:37" ht="28.5">
      <c r="A375" s="65" t="s">
        <v>268</v>
      </c>
      <c r="B375" s="66" t="s">
        <v>269</v>
      </c>
      <c r="C375" s="66" t="s">
        <v>270</v>
      </c>
      <c r="D375" s="67">
        <f>ROUND(SUMIF(RV_DATA!W489:'RV_DATA'!W511, -882872068, RV_DATA!I489:'RV_DATA'!I511), 6)</f>
        <v>0.6</v>
      </c>
      <c r="E375" s="68">
        <f>ROUND(RV_DATA!K493, 2)</f>
        <v>228</v>
      </c>
      <c r="F375" s="68">
        <f>ROUND(SUMIF(RV_DATA!W489:'RV_DATA'!W511, -882872068, RV_DATA!M489:'RV_DATA'!M511), 6)</f>
        <v>136.80000000000001</v>
      </c>
      <c r="G375" s="68">
        <f>ROUND(RV_DATA!N493, 2)</f>
        <v>228</v>
      </c>
      <c r="H375" s="68">
        <f>ROUND(SUMIF(RV_DATA!W489:'RV_DATA'!W511, -882872068, RV_DATA!O489:'RV_DATA'!O511), 6)</f>
        <v>136.80000000000001</v>
      </c>
      <c r="AK375">
        <v>3</v>
      </c>
    </row>
    <row r="376" spans="1:37" ht="28.5">
      <c r="A376" s="65" t="s">
        <v>909</v>
      </c>
      <c r="B376" s="66" t="s">
        <v>911</v>
      </c>
      <c r="C376" s="66" t="s">
        <v>32</v>
      </c>
      <c r="D376" s="67">
        <f>ROUND(SUMIF(RV_DATA!W489:'RV_DATA'!W511, 750974966, RV_DATA!I489:'RV_DATA'!I511), 6)</f>
        <v>9.4599999999999997E-3</v>
      </c>
      <c r="E376" s="68">
        <f>ROUND(RV_DATA!K496, 2)</f>
        <v>7590</v>
      </c>
      <c r="F376" s="68">
        <f>ROUND(SUMIF(RV_DATA!W489:'RV_DATA'!W511, 750974966, RV_DATA!M489:'RV_DATA'!M511), 6)</f>
        <v>71.8</v>
      </c>
      <c r="G376" s="68">
        <f>ROUND(RV_DATA!N496, 2)</f>
        <v>7590</v>
      </c>
      <c r="H376" s="68">
        <f>ROUND(SUMIF(RV_DATA!W489:'RV_DATA'!W511, 750974966, RV_DATA!O489:'RV_DATA'!O511), 6)</f>
        <v>71.8</v>
      </c>
      <c r="AK376">
        <v>3</v>
      </c>
    </row>
    <row r="377" spans="1:37" ht="71.25">
      <c r="A377" s="65" t="s">
        <v>438</v>
      </c>
      <c r="B377" s="66" t="s">
        <v>439</v>
      </c>
      <c r="C377" s="66" t="s">
        <v>258</v>
      </c>
      <c r="D377" s="67">
        <f>ROUND(SUMIF(RV_DATA!W489:'RV_DATA'!W511, -2111212406, RV_DATA!I489:'RV_DATA'!I511), 6)</f>
        <v>0.92</v>
      </c>
      <c r="E377" s="68">
        <f>ROUND(RV_DATA!K499, 2)</f>
        <v>2222.0300000000002</v>
      </c>
      <c r="F377" s="68">
        <f>ROUND(SUMIF(RV_DATA!W489:'RV_DATA'!W511, -2111212406, RV_DATA!M489:'RV_DATA'!M511), 6)</f>
        <v>2044.27</v>
      </c>
      <c r="G377" s="68">
        <f>ROUND(RV_DATA!N499, 2)</f>
        <v>2222.0300000000002</v>
      </c>
      <c r="H377" s="68">
        <f>ROUND(SUMIF(RV_DATA!W489:'RV_DATA'!W511, -2111212406, RV_DATA!O489:'RV_DATA'!O511), 6)</f>
        <v>2044.27</v>
      </c>
      <c r="AK377">
        <v>3</v>
      </c>
    </row>
    <row r="378" spans="1:37" ht="28.5">
      <c r="A378" s="65" t="s">
        <v>912</v>
      </c>
      <c r="B378" s="66" t="s">
        <v>914</v>
      </c>
      <c r="C378" s="66" t="s">
        <v>32</v>
      </c>
      <c r="D378" s="67">
        <f>ROUND(SUMIF(RV_DATA!W489:'RV_DATA'!W511, -1445358453, RV_DATA!I489:'RV_DATA'!I511), 6)</f>
        <v>2.52E-4</v>
      </c>
      <c r="E378" s="68">
        <f>ROUND(RV_DATA!K495, 2)</f>
        <v>9550.01</v>
      </c>
      <c r="F378" s="68">
        <f>ROUND(SUMIF(RV_DATA!W489:'RV_DATA'!W511, -1445358453, RV_DATA!M489:'RV_DATA'!M511), 6)</f>
        <v>2.41</v>
      </c>
      <c r="G378" s="68">
        <f>ROUND(RV_DATA!N495, 2)</f>
        <v>9550.01</v>
      </c>
      <c r="H378" s="68">
        <f>ROUND(SUMIF(RV_DATA!W489:'RV_DATA'!W511, -1445358453, RV_DATA!O489:'RV_DATA'!O511), 6)</f>
        <v>2.41</v>
      </c>
      <c r="AK378">
        <v>3</v>
      </c>
    </row>
    <row r="379" spans="1:37" ht="42.75">
      <c r="A379" s="65" t="s">
        <v>478</v>
      </c>
      <c r="B379" s="66" t="s">
        <v>479</v>
      </c>
      <c r="C379" s="66" t="s">
        <v>47</v>
      </c>
      <c r="D379" s="67">
        <f>ROUND(SUMIF(RV_DATA!W489:'RV_DATA'!W511, 1944907464, RV_DATA!I489:'RV_DATA'!I511), 6)</f>
        <v>12.8</v>
      </c>
      <c r="E379" s="68">
        <f>ROUND(RV_DATA!K505, 2)</f>
        <v>171.25</v>
      </c>
      <c r="F379" s="68">
        <f>ROUND(SUMIF(RV_DATA!W489:'RV_DATA'!W511, 1944907464, RV_DATA!M489:'RV_DATA'!M511), 6)</f>
        <v>2192</v>
      </c>
      <c r="G379" s="68">
        <f>ROUND(RV_DATA!N505, 2)</f>
        <v>171.25</v>
      </c>
      <c r="H379" s="68">
        <f>ROUND(SUMIF(RV_DATA!W489:'RV_DATA'!W511, 1944907464, RV_DATA!O489:'RV_DATA'!O511), 6)</f>
        <v>2192</v>
      </c>
      <c r="AK379">
        <v>3</v>
      </c>
    </row>
    <row r="380" spans="1:37" ht="42.75">
      <c r="A380" s="65" t="s">
        <v>454</v>
      </c>
      <c r="B380" s="66" t="s">
        <v>509</v>
      </c>
      <c r="C380" s="66" t="s">
        <v>47</v>
      </c>
      <c r="D380" s="67">
        <f>ROUND(SUMIF(RV_DATA!W489:'RV_DATA'!W511, 1504305864, RV_DATA!I489:'RV_DATA'!I511), 6)</f>
        <v>3.7679999999999998</v>
      </c>
      <c r="E380" s="68">
        <f>ROUND(RV_DATA!K510, 2)</f>
        <v>102.06</v>
      </c>
      <c r="F380" s="68">
        <f>ROUND(SUMIF(RV_DATA!W489:'RV_DATA'!W511, 1504305864, RV_DATA!M489:'RV_DATA'!M511), 6)</f>
        <v>384.56</v>
      </c>
      <c r="G380" s="68">
        <f>ROUND(RV_DATA!N510, 2)</f>
        <v>102.06</v>
      </c>
      <c r="H380" s="68">
        <f>ROUND(SUMIF(RV_DATA!W489:'RV_DATA'!W511, 1504305864, RV_DATA!O489:'RV_DATA'!O511), 6)</f>
        <v>384.56</v>
      </c>
      <c r="AK380">
        <v>3</v>
      </c>
    </row>
    <row r="381" spans="1:37" ht="28.5">
      <c r="A381" s="65" t="s">
        <v>653</v>
      </c>
      <c r="B381" s="66" t="s">
        <v>654</v>
      </c>
      <c r="C381" s="66" t="s">
        <v>40</v>
      </c>
      <c r="D381" s="67">
        <f>ROUND(SUMIF(RV_DATA!W489:'RV_DATA'!W511, -312170787, RV_DATA!I489:'RV_DATA'!I511), 6)</f>
        <v>1</v>
      </c>
      <c r="E381" s="68">
        <f>ROUND(RV_DATA!K511, 2)</f>
        <v>51.92</v>
      </c>
      <c r="F381" s="68">
        <f>ROUND(SUMIF(RV_DATA!W489:'RV_DATA'!W511, -312170787, RV_DATA!M489:'RV_DATA'!M511), 6)</f>
        <v>51.92</v>
      </c>
      <c r="G381" s="68">
        <f>ROUND(RV_DATA!N511, 2)</f>
        <v>51.92</v>
      </c>
      <c r="H381" s="68">
        <f>ROUND(SUMIF(RV_DATA!W489:'RV_DATA'!W511, -312170787, RV_DATA!O489:'RV_DATA'!O511), 6)</f>
        <v>51.92</v>
      </c>
      <c r="AK381">
        <v>3</v>
      </c>
    </row>
    <row r="382" spans="1:37" ht="28.5">
      <c r="A382" s="65" t="s">
        <v>273</v>
      </c>
      <c r="B382" s="66" t="s">
        <v>274</v>
      </c>
      <c r="C382" s="66" t="s">
        <v>275</v>
      </c>
      <c r="D382" s="67">
        <f>ROUND(SUMIF(RV_DATA!W489:'RV_DATA'!W511, -240123193, RV_DATA!I489:'RV_DATA'!I511), 6)</f>
        <v>27.9</v>
      </c>
      <c r="E382" s="68">
        <f>ROUND(RV_DATA!K494, 2)</f>
        <v>12.03</v>
      </c>
      <c r="F382" s="68">
        <f>ROUND(SUMIF(RV_DATA!W489:'RV_DATA'!W511, -240123193, RV_DATA!M489:'RV_DATA'!M511), 6)</f>
        <v>335.64</v>
      </c>
      <c r="G382" s="68">
        <f>ROUND(RV_DATA!N494, 2)</f>
        <v>12.03</v>
      </c>
      <c r="H382" s="68">
        <f>ROUND(SUMIF(RV_DATA!W489:'RV_DATA'!W511, -240123193, RV_DATA!O489:'RV_DATA'!O511), 6)</f>
        <v>335.64</v>
      </c>
      <c r="AK382">
        <v>3</v>
      </c>
    </row>
    <row r="383" spans="1:37" ht="71.25">
      <c r="A383" s="65" t="s">
        <v>892</v>
      </c>
      <c r="B383" s="66" t="s">
        <v>894</v>
      </c>
      <c r="C383" s="66" t="s">
        <v>275</v>
      </c>
      <c r="D383" s="67">
        <f>ROUND(SUMIF(RV_DATA!W489:'RV_DATA'!W511, -1876199671, RV_DATA!I489:'RV_DATA'!I511), 6)</f>
        <v>1.17</v>
      </c>
      <c r="E383" s="68">
        <f>ROUND(RV_DATA!K489, 2)</f>
        <v>15.33</v>
      </c>
      <c r="F383" s="68">
        <f>ROUND(SUMIF(RV_DATA!W489:'RV_DATA'!W511, -1876199671, RV_DATA!M489:'RV_DATA'!M511), 6)</f>
        <v>17.940000000000001</v>
      </c>
      <c r="G383" s="68">
        <f>ROUND(RV_DATA!N489, 2)</f>
        <v>15.33</v>
      </c>
      <c r="H383" s="68">
        <f>ROUND(SUMIF(RV_DATA!W489:'RV_DATA'!W511, -1876199671, RV_DATA!O489:'RV_DATA'!O511), 6)</f>
        <v>17.940000000000001</v>
      </c>
      <c r="AK383">
        <v>3</v>
      </c>
    </row>
    <row r="384" spans="1:37" ht="15">
      <c r="A384" s="198" t="s">
        <v>1141</v>
      </c>
      <c r="B384" s="198"/>
      <c r="C384" s="198"/>
      <c r="D384" s="198"/>
      <c r="E384" s="199">
        <f>SUMIF(AK367:AK383, 3, F367:F383)</f>
        <v>5452.0700000000006</v>
      </c>
      <c r="F384" s="199"/>
      <c r="G384" s="199">
        <f>SUMIF(AK367:AK383, 3, H367:H383)</f>
        <v>5452.0700000000006</v>
      </c>
      <c r="H384" s="198"/>
    </row>
    <row r="385" spans="1:37" ht="16.5">
      <c r="A385" s="187" t="str">
        <f>CONCATENATE("Раздел: ",IF(Source!G1684&lt;&gt;"Новый раздел", Source!G1684, ""))</f>
        <v>Раздел: 29.Система ПД10(сетевые элементы)</v>
      </c>
      <c r="B385" s="188"/>
      <c r="C385" s="188"/>
      <c r="D385" s="188"/>
      <c r="E385" s="188"/>
      <c r="F385" s="188"/>
      <c r="G385" s="188"/>
      <c r="H385" s="188"/>
    </row>
    <row r="386" spans="1:37" ht="14.25">
      <c r="A386" s="196" t="s">
        <v>1140</v>
      </c>
      <c r="B386" s="197"/>
      <c r="C386" s="197"/>
      <c r="D386" s="197"/>
      <c r="E386" s="197"/>
      <c r="F386" s="197"/>
      <c r="G386" s="197"/>
      <c r="H386" s="197"/>
    </row>
    <row r="387" spans="1:37" ht="28.5">
      <c r="A387" s="65" t="s">
        <v>889</v>
      </c>
      <c r="B387" s="66" t="s">
        <v>891</v>
      </c>
      <c r="C387" s="66" t="s">
        <v>32</v>
      </c>
      <c r="D387" s="67">
        <f>ROUND(SUMIF(RV_DATA!W513:'RV_DATA'!W533, 732171730, RV_DATA!I513:'RV_DATA'!I533), 6)</f>
        <v>2.9999999999999997E-4</v>
      </c>
      <c r="E387" s="68">
        <f>ROUND(RV_DATA!K516, 2)</f>
        <v>26499</v>
      </c>
      <c r="F387" s="68">
        <f>ROUND(SUMIF(RV_DATA!W513:'RV_DATA'!W533, 732171730, RV_DATA!M513:'RV_DATA'!M533), 6)</f>
        <v>7.95</v>
      </c>
      <c r="G387" s="68">
        <f>ROUND(RV_DATA!N516, 2)</f>
        <v>26499</v>
      </c>
      <c r="H387" s="68">
        <f>ROUND(SUMIF(RV_DATA!W513:'RV_DATA'!W533, 732171730, RV_DATA!O513:'RV_DATA'!O533), 6)</f>
        <v>7.95</v>
      </c>
      <c r="AK387">
        <v>3</v>
      </c>
    </row>
    <row r="388" spans="1:37" ht="42.75">
      <c r="A388" s="65" t="s">
        <v>903</v>
      </c>
      <c r="B388" s="66" t="s">
        <v>905</v>
      </c>
      <c r="C388" s="66" t="s">
        <v>32</v>
      </c>
      <c r="D388" s="67">
        <f>ROUND(SUMIF(RV_DATA!W513:'RV_DATA'!W533, 2123959128, RV_DATA!I513:'RV_DATA'!I533), 6)</f>
        <v>4.2839999999999996E-3</v>
      </c>
      <c r="E388" s="68">
        <f>ROUND(RV_DATA!K522, 2)</f>
        <v>1412.5</v>
      </c>
      <c r="F388" s="68">
        <f>ROUND(SUMIF(RV_DATA!W513:'RV_DATA'!W533, 2123959128, RV_DATA!M513:'RV_DATA'!M533), 6)</f>
        <v>6.05</v>
      </c>
      <c r="G388" s="68">
        <f>ROUND(RV_DATA!N522, 2)</f>
        <v>1412.5</v>
      </c>
      <c r="H388" s="68">
        <f>ROUND(SUMIF(RV_DATA!W513:'RV_DATA'!W533, 2123959128, RV_DATA!O513:'RV_DATA'!O533), 6)</f>
        <v>6.05</v>
      </c>
      <c r="AK388">
        <v>3</v>
      </c>
    </row>
    <row r="389" spans="1:37" ht="28.5">
      <c r="A389" s="65" t="s">
        <v>906</v>
      </c>
      <c r="B389" s="66" t="s">
        <v>908</v>
      </c>
      <c r="C389" s="66" t="s">
        <v>32</v>
      </c>
      <c r="D389" s="67">
        <f>ROUND(SUMIF(RV_DATA!W513:'RV_DATA'!W533, 862612426, RV_DATA!I513:'RV_DATA'!I533), 6)</f>
        <v>1.0200000000000001E-2</v>
      </c>
      <c r="E389" s="68">
        <f>ROUND(RV_DATA!K521, 2)</f>
        <v>3960</v>
      </c>
      <c r="F389" s="68">
        <f>ROUND(SUMIF(RV_DATA!W513:'RV_DATA'!W533, 862612426, RV_DATA!M513:'RV_DATA'!M533), 6)</f>
        <v>40.39</v>
      </c>
      <c r="G389" s="68">
        <f>ROUND(RV_DATA!N521, 2)</f>
        <v>3960</v>
      </c>
      <c r="H389" s="68">
        <f>ROUND(SUMIF(RV_DATA!W513:'RV_DATA'!W533, 862612426, RV_DATA!O513:'RV_DATA'!O533), 6)</f>
        <v>40.39</v>
      </c>
      <c r="AK389">
        <v>3</v>
      </c>
    </row>
    <row r="390" spans="1:37" ht="28.5">
      <c r="A390" s="65" t="s">
        <v>915</v>
      </c>
      <c r="B390" s="66" t="s">
        <v>917</v>
      </c>
      <c r="C390" s="66" t="s">
        <v>78</v>
      </c>
      <c r="D390" s="67">
        <f>ROUND(SUMIF(RV_DATA!W513:'RV_DATA'!W533, -1891075164, RV_DATA!I513:'RV_DATA'!I533), 6)</f>
        <v>2.27529</v>
      </c>
      <c r="E390" s="68">
        <f>ROUND(RV_DATA!K527, 2)</f>
        <v>39.020000000000003</v>
      </c>
      <c r="F390" s="68">
        <f>ROUND(SUMIF(RV_DATA!W513:'RV_DATA'!W533, -1891075164, RV_DATA!M513:'RV_DATA'!M533), 6)</f>
        <v>88.78</v>
      </c>
      <c r="G390" s="68">
        <f>ROUND(RV_DATA!N527, 2)</f>
        <v>39.020000000000003</v>
      </c>
      <c r="H390" s="68">
        <f>ROUND(SUMIF(RV_DATA!W513:'RV_DATA'!W533, -1891075164, RV_DATA!O513:'RV_DATA'!O533), 6)</f>
        <v>88.78</v>
      </c>
      <c r="AK390">
        <v>3</v>
      </c>
    </row>
    <row r="391" spans="1:37" ht="28.5">
      <c r="A391" s="65" t="s">
        <v>861</v>
      </c>
      <c r="B391" s="66" t="s">
        <v>863</v>
      </c>
      <c r="C391" s="66" t="s">
        <v>32</v>
      </c>
      <c r="D391" s="67">
        <f>ROUND(SUMIF(RV_DATA!W513:'RV_DATA'!W533, 1948519429, RV_DATA!I513:'RV_DATA'!I533), 6)</f>
        <v>9.3999999999999994E-5</v>
      </c>
      <c r="E391" s="68">
        <f>ROUND(RV_DATA!K526, 2)</f>
        <v>10362</v>
      </c>
      <c r="F391" s="68">
        <f>ROUND(SUMIF(RV_DATA!W513:'RV_DATA'!W533, 1948519429, RV_DATA!M513:'RV_DATA'!M533), 6)</f>
        <v>0.98</v>
      </c>
      <c r="G391" s="68">
        <f>ROUND(RV_DATA!N526, 2)</f>
        <v>10362</v>
      </c>
      <c r="H391" s="68">
        <f>ROUND(SUMIF(RV_DATA!W513:'RV_DATA'!W533, 1948519429, RV_DATA!O513:'RV_DATA'!O533), 6)</f>
        <v>0.98</v>
      </c>
      <c r="AK391">
        <v>3</v>
      </c>
    </row>
    <row r="392" spans="1:37" ht="28.5">
      <c r="A392" s="65" t="s">
        <v>844</v>
      </c>
      <c r="B392" s="66" t="s">
        <v>846</v>
      </c>
      <c r="C392" s="66" t="s">
        <v>32</v>
      </c>
      <c r="D392" s="67">
        <f>ROUND(SUMIF(RV_DATA!W513:'RV_DATA'!W533, -765046760, RV_DATA!I513:'RV_DATA'!I533), 6)</f>
        <v>2.5170000000000001E-3</v>
      </c>
      <c r="E392" s="68">
        <f>ROUND(RV_DATA!K515, 2)</f>
        <v>9040.01</v>
      </c>
      <c r="F392" s="68">
        <f>ROUND(SUMIF(RV_DATA!W513:'RV_DATA'!W533, -765046760, RV_DATA!M513:'RV_DATA'!M533), 6)</f>
        <v>22.75</v>
      </c>
      <c r="G392" s="68">
        <f>ROUND(RV_DATA!N515, 2)</f>
        <v>9040.01</v>
      </c>
      <c r="H392" s="68">
        <f>ROUND(SUMIF(RV_DATA!W513:'RV_DATA'!W533, -765046760, RV_DATA!O513:'RV_DATA'!O533), 6)</f>
        <v>22.75</v>
      </c>
      <c r="AK392">
        <v>3</v>
      </c>
    </row>
    <row r="393" spans="1:37" ht="28.5">
      <c r="A393" s="65" t="s">
        <v>847</v>
      </c>
      <c r="B393" s="66" t="s">
        <v>849</v>
      </c>
      <c r="C393" s="66" t="s">
        <v>78</v>
      </c>
      <c r="D393" s="67">
        <f>ROUND(SUMIF(RV_DATA!W513:'RV_DATA'!W533, 967136855, RV_DATA!I513:'RV_DATA'!I533), 6)</f>
        <v>3.031558</v>
      </c>
      <c r="E393" s="68">
        <f>ROUND(RV_DATA!K514, 2)</f>
        <v>23.09</v>
      </c>
      <c r="F393" s="68">
        <f>ROUND(SUMIF(RV_DATA!W513:'RV_DATA'!W533, 967136855, RV_DATA!M513:'RV_DATA'!M533), 6)</f>
        <v>70</v>
      </c>
      <c r="G393" s="68">
        <f>ROUND(RV_DATA!N514, 2)</f>
        <v>23.09</v>
      </c>
      <c r="H393" s="68">
        <f>ROUND(SUMIF(RV_DATA!W513:'RV_DATA'!W533, 967136855, RV_DATA!O513:'RV_DATA'!O533), 6)</f>
        <v>70</v>
      </c>
      <c r="AK393">
        <v>3</v>
      </c>
    </row>
    <row r="394" spans="1:37" ht="28.5">
      <c r="A394" s="65" t="s">
        <v>268</v>
      </c>
      <c r="B394" s="66" t="s">
        <v>269</v>
      </c>
      <c r="C394" s="66" t="s">
        <v>270</v>
      </c>
      <c r="D394" s="67">
        <f>ROUND(SUMIF(RV_DATA!W513:'RV_DATA'!W533, -882872068, RV_DATA!I513:'RV_DATA'!I533), 6)</f>
        <v>0.2</v>
      </c>
      <c r="E394" s="68">
        <f>ROUND(RV_DATA!K517, 2)</f>
        <v>228</v>
      </c>
      <c r="F394" s="68">
        <f>ROUND(SUMIF(RV_DATA!W513:'RV_DATA'!W533, -882872068, RV_DATA!M513:'RV_DATA'!M533), 6)</f>
        <v>45.6</v>
      </c>
      <c r="G394" s="68">
        <f>ROUND(RV_DATA!N517, 2)</f>
        <v>228</v>
      </c>
      <c r="H394" s="68">
        <f>ROUND(SUMIF(RV_DATA!W513:'RV_DATA'!W533, -882872068, RV_DATA!O513:'RV_DATA'!O533), 6)</f>
        <v>45.6</v>
      </c>
      <c r="AK394">
        <v>3</v>
      </c>
    </row>
    <row r="395" spans="1:37" ht="28.5">
      <c r="A395" s="65" t="s">
        <v>909</v>
      </c>
      <c r="B395" s="66" t="s">
        <v>911</v>
      </c>
      <c r="C395" s="66" t="s">
        <v>32</v>
      </c>
      <c r="D395" s="67">
        <f>ROUND(SUMIF(RV_DATA!W513:'RV_DATA'!W533, 750974966, RV_DATA!I513:'RV_DATA'!I533), 6)</f>
        <v>1.6081999999999999E-2</v>
      </c>
      <c r="E395" s="68">
        <f>ROUND(RV_DATA!K520, 2)</f>
        <v>7590</v>
      </c>
      <c r="F395" s="68">
        <f>ROUND(SUMIF(RV_DATA!W513:'RV_DATA'!W533, 750974966, RV_DATA!M513:'RV_DATA'!M533), 6)</f>
        <v>122.06</v>
      </c>
      <c r="G395" s="68">
        <f>ROUND(RV_DATA!N520, 2)</f>
        <v>7590</v>
      </c>
      <c r="H395" s="68">
        <f>ROUND(SUMIF(RV_DATA!W513:'RV_DATA'!W533, 750974966, RV_DATA!O513:'RV_DATA'!O533), 6)</f>
        <v>122.06</v>
      </c>
      <c r="AK395">
        <v>3</v>
      </c>
    </row>
    <row r="396" spans="1:37" ht="71.25">
      <c r="A396" s="65" t="s">
        <v>438</v>
      </c>
      <c r="B396" s="66" t="s">
        <v>439</v>
      </c>
      <c r="C396" s="66" t="s">
        <v>258</v>
      </c>
      <c r="D396" s="67">
        <f>ROUND(SUMIF(RV_DATA!W513:'RV_DATA'!W533, -2111212406, RV_DATA!I513:'RV_DATA'!I533), 6)</f>
        <v>1.5640000000000001</v>
      </c>
      <c r="E396" s="68">
        <f>ROUND(RV_DATA!K523, 2)</f>
        <v>2222.0300000000002</v>
      </c>
      <c r="F396" s="68">
        <f>ROUND(SUMIF(RV_DATA!W513:'RV_DATA'!W533, -2111212406, RV_DATA!M513:'RV_DATA'!M533), 6)</f>
        <v>3475.25</v>
      </c>
      <c r="G396" s="68">
        <f>ROUND(RV_DATA!N523, 2)</f>
        <v>2222.0300000000002</v>
      </c>
      <c r="H396" s="68">
        <f>ROUND(SUMIF(RV_DATA!W513:'RV_DATA'!W533, -2111212406, RV_DATA!O513:'RV_DATA'!O533), 6)</f>
        <v>3475.25</v>
      </c>
      <c r="AK396">
        <v>3</v>
      </c>
    </row>
    <row r="397" spans="1:37" ht="28.5">
      <c r="A397" s="65" t="s">
        <v>912</v>
      </c>
      <c r="B397" s="66" t="s">
        <v>914</v>
      </c>
      <c r="C397" s="66" t="s">
        <v>32</v>
      </c>
      <c r="D397" s="67">
        <f>ROUND(SUMIF(RV_DATA!W513:'RV_DATA'!W533, -1445358453, RV_DATA!I513:'RV_DATA'!I533), 6)</f>
        <v>4.28E-4</v>
      </c>
      <c r="E397" s="68">
        <f>ROUND(RV_DATA!K519, 2)</f>
        <v>9550.01</v>
      </c>
      <c r="F397" s="68">
        <f>ROUND(SUMIF(RV_DATA!W513:'RV_DATA'!W533, -1445358453, RV_DATA!M513:'RV_DATA'!M533), 6)</f>
        <v>4.09</v>
      </c>
      <c r="G397" s="68">
        <f>ROUND(RV_DATA!N519, 2)</f>
        <v>9550.01</v>
      </c>
      <c r="H397" s="68">
        <f>ROUND(SUMIF(RV_DATA!W513:'RV_DATA'!W533, -1445358453, RV_DATA!O513:'RV_DATA'!O533), 6)</f>
        <v>4.09</v>
      </c>
      <c r="AK397">
        <v>3</v>
      </c>
    </row>
    <row r="398" spans="1:37" ht="42.75">
      <c r="A398" s="65" t="s">
        <v>446</v>
      </c>
      <c r="B398" s="66" t="s">
        <v>447</v>
      </c>
      <c r="C398" s="66" t="s">
        <v>47</v>
      </c>
      <c r="D398" s="67">
        <f>ROUND(SUMIF(RV_DATA!W513:'RV_DATA'!W533, -681473282, RV_DATA!I513:'RV_DATA'!I533), 6)</f>
        <v>19.2</v>
      </c>
      <c r="E398" s="68">
        <f>ROUND(RV_DATA!K528, 2)</f>
        <v>170.81</v>
      </c>
      <c r="F398" s="68">
        <f>ROUND(SUMIF(RV_DATA!W513:'RV_DATA'!W533, -681473282, RV_DATA!M513:'RV_DATA'!M533), 6)</f>
        <v>3279.55</v>
      </c>
      <c r="G398" s="68">
        <f>ROUND(RV_DATA!N528, 2)</f>
        <v>170.81</v>
      </c>
      <c r="H398" s="68">
        <f>ROUND(SUMIF(RV_DATA!W513:'RV_DATA'!W533, -681473282, RV_DATA!O513:'RV_DATA'!O533), 6)</f>
        <v>3279.55</v>
      </c>
      <c r="AK398">
        <v>3</v>
      </c>
    </row>
    <row r="399" spans="1:37" ht="42.75">
      <c r="A399" s="65" t="s">
        <v>454</v>
      </c>
      <c r="B399" s="66" t="s">
        <v>509</v>
      </c>
      <c r="C399" s="66" t="s">
        <v>47</v>
      </c>
      <c r="D399" s="67">
        <f>ROUND(SUMIF(RV_DATA!W513:'RV_DATA'!W533, 1504305864, RV_DATA!I513:'RV_DATA'!I533), 6)</f>
        <v>9.42</v>
      </c>
      <c r="E399" s="68">
        <f>ROUND(RV_DATA!K533, 2)</f>
        <v>102.06</v>
      </c>
      <c r="F399" s="68">
        <f>ROUND(SUMIF(RV_DATA!W513:'RV_DATA'!W533, 1504305864, RV_DATA!M513:'RV_DATA'!M533), 6)</f>
        <v>961.41</v>
      </c>
      <c r="G399" s="68">
        <f>ROUND(RV_DATA!N533, 2)</f>
        <v>102.06</v>
      </c>
      <c r="H399" s="68">
        <f>ROUND(SUMIF(RV_DATA!W513:'RV_DATA'!W533, 1504305864, RV_DATA!O513:'RV_DATA'!O533), 6)</f>
        <v>961.41</v>
      </c>
      <c r="AK399">
        <v>3</v>
      </c>
    </row>
    <row r="400" spans="1:37" ht="28.5">
      <c r="A400" s="65" t="s">
        <v>273</v>
      </c>
      <c r="B400" s="66" t="s">
        <v>274</v>
      </c>
      <c r="C400" s="66" t="s">
        <v>275</v>
      </c>
      <c r="D400" s="67">
        <f>ROUND(SUMIF(RV_DATA!W513:'RV_DATA'!W533, -240123193, RV_DATA!I513:'RV_DATA'!I533), 6)</f>
        <v>9.3000000000000007</v>
      </c>
      <c r="E400" s="68">
        <f>ROUND(RV_DATA!K518, 2)</f>
        <v>12.03</v>
      </c>
      <c r="F400" s="68">
        <f>ROUND(SUMIF(RV_DATA!W513:'RV_DATA'!W533, -240123193, RV_DATA!M513:'RV_DATA'!M533), 6)</f>
        <v>111.88</v>
      </c>
      <c r="G400" s="68">
        <f>ROUND(RV_DATA!N518, 2)</f>
        <v>12.03</v>
      </c>
      <c r="H400" s="68">
        <f>ROUND(SUMIF(RV_DATA!W513:'RV_DATA'!W533, -240123193, RV_DATA!O513:'RV_DATA'!O533), 6)</f>
        <v>111.88</v>
      </c>
      <c r="AK400">
        <v>3</v>
      </c>
    </row>
    <row r="401" spans="1:37" ht="71.25">
      <c r="A401" s="65" t="s">
        <v>892</v>
      </c>
      <c r="B401" s="66" t="s">
        <v>894</v>
      </c>
      <c r="C401" s="66" t="s">
        <v>275</v>
      </c>
      <c r="D401" s="67">
        <f>ROUND(SUMIF(RV_DATA!W513:'RV_DATA'!W533, -1876199671, RV_DATA!I513:'RV_DATA'!I533), 6)</f>
        <v>0.39</v>
      </c>
      <c r="E401" s="68">
        <f>ROUND(RV_DATA!K513, 2)</f>
        <v>15.33</v>
      </c>
      <c r="F401" s="68">
        <f>ROUND(SUMIF(RV_DATA!W513:'RV_DATA'!W533, -1876199671, RV_DATA!M513:'RV_DATA'!M533), 6)</f>
        <v>5.98</v>
      </c>
      <c r="G401" s="68">
        <f>ROUND(RV_DATA!N513, 2)</f>
        <v>15.33</v>
      </c>
      <c r="H401" s="68">
        <f>ROUND(SUMIF(RV_DATA!W513:'RV_DATA'!W533, -1876199671, RV_DATA!O513:'RV_DATA'!O533), 6)</f>
        <v>5.98</v>
      </c>
      <c r="AK401">
        <v>3</v>
      </c>
    </row>
    <row r="402" spans="1:37" ht="15">
      <c r="A402" s="198" t="s">
        <v>1141</v>
      </c>
      <c r="B402" s="198"/>
      <c r="C402" s="198"/>
      <c r="D402" s="198"/>
      <c r="E402" s="199">
        <f>SUMIF(AK387:AK401, 3, F387:F401)</f>
        <v>8242.7199999999993</v>
      </c>
      <c r="F402" s="199"/>
      <c r="G402" s="199">
        <f>SUMIF(AK387:AK401, 3, H387:H401)</f>
        <v>8242.7199999999993</v>
      </c>
      <c r="H402" s="198"/>
    </row>
    <row r="404" spans="1:37" ht="16.5">
      <c r="A404" s="200" t="str">
        <f>CONCATENATE("Итого по локальной смете:",IF(Source!G1741&lt;&gt;"Новая локальная смета", Source!G1741, ""))</f>
        <v>Итого по локальной смете:02-01-22</v>
      </c>
      <c r="B404" s="201"/>
      <c r="C404" s="201"/>
      <c r="D404" s="201"/>
      <c r="E404" s="201"/>
      <c r="F404" s="201"/>
      <c r="G404" s="201"/>
      <c r="H404" s="202"/>
    </row>
    <row r="405" spans="1:37" ht="15">
      <c r="A405" s="198" t="s">
        <v>1141</v>
      </c>
      <c r="B405" s="198"/>
      <c r="C405" s="198"/>
      <c r="D405" s="198"/>
      <c r="E405" s="199">
        <f>SUMIF(AK1:AK404, 3, F1:F404)</f>
        <v>86330.680000000051</v>
      </c>
      <c r="F405" s="199"/>
      <c r="G405" s="199">
        <f>SUMIF(AK1:AK404, 3, H1:H404)</f>
        <v>86330.680000000051</v>
      </c>
      <c r="H405" s="198"/>
    </row>
    <row r="406" spans="1:37" ht="13.9" hidden="1" customHeight="1">
      <c r="A406" s="198" t="s">
        <v>1142</v>
      </c>
      <c r="B406" s="198"/>
      <c r="C406" s="198"/>
      <c r="D406" s="198"/>
      <c r="E406" s="199">
        <f>SUMIF(AK1:AK405, 4, F1:F405)</f>
        <v>0</v>
      </c>
      <c r="F406" s="199"/>
      <c r="G406" s="199">
        <f>SUMIF(AK1:AK405, 4, H1:H405)</f>
        <v>0</v>
      </c>
      <c r="H406" s="198"/>
    </row>
    <row r="407" spans="1:37" ht="13.9" hidden="1" customHeight="1">
      <c r="A407" s="198" t="s">
        <v>1143</v>
      </c>
      <c r="B407" s="198"/>
      <c r="C407" s="198"/>
      <c r="D407" s="198"/>
      <c r="E407" s="199">
        <f>SUMIF(AK1:AK406, 5, F1:F406)</f>
        <v>0</v>
      </c>
      <c r="F407" s="199"/>
      <c r="G407" s="199">
        <f>SUMIF(AK1:AK406, 5, H1:H406)</f>
        <v>0</v>
      </c>
      <c r="H407" s="198"/>
    </row>
    <row r="408" spans="1:37" ht="13.9" hidden="1" customHeight="1">
      <c r="A408" s="198" t="s">
        <v>1144</v>
      </c>
      <c r="B408" s="198"/>
      <c r="C408" s="198"/>
      <c r="D408" s="198"/>
      <c r="E408" s="199">
        <f>SUMIF(AK1:AK407, 6, F1:F407)</f>
        <v>0</v>
      </c>
      <c r="F408" s="199"/>
      <c r="G408" s="199">
        <f>SUMIF(AK1:AK407, 6, H1:H407)</f>
        <v>0</v>
      </c>
      <c r="H408" s="198"/>
    </row>
    <row r="411" spans="1:37" ht="16.5">
      <c r="A411" s="200" t="str">
        <f>CONCATENATE("Итого по объекту: ",IF(Source!G1772&lt;&gt;"Новый объект", Source!G1772, ""))</f>
        <v>Итого по объекту: ДУ-02-01-22</v>
      </c>
      <c r="B411" s="201"/>
      <c r="C411" s="201"/>
      <c r="D411" s="201"/>
      <c r="E411" s="201"/>
      <c r="F411" s="201"/>
      <c r="G411" s="201"/>
      <c r="H411" s="202"/>
    </row>
    <row r="412" spans="1:37" ht="15">
      <c r="A412" s="198" t="s">
        <v>1141</v>
      </c>
      <c r="B412" s="198"/>
      <c r="C412" s="198"/>
      <c r="D412" s="198"/>
      <c r="E412" s="199">
        <f>SUMIF(AK1:AK411, 3, F1:F411)</f>
        <v>86330.680000000051</v>
      </c>
      <c r="F412" s="199"/>
      <c r="G412" s="199">
        <f>SUMIF(AK1:AK411, 3, H1:H411)</f>
        <v>86330.680000000051</v>
      </c>
      <c r="H412" s="198"/>
    </row>
    <row r="413" spans="1:37" ht="13.9" hidden="1" customHeight="1">
      <c r="A413" s="198" t="s">
        <v>1142</v>
      </c>
      <c r="B413" s="198"/>
      <c r="C413" s="198"/>
      <c r="D413" s="198"/>
      <c r="E413" s="199">
        <f>SUMIF(AK1:AK412, 4, F1:F412)</f>
        <v>0</v>
      </c>
      <c r="F413" s="199"/>
      <c r="G413" s="199">
        <f>SUMIF(AK1:AK412, 4, H1:H412)</f>
        <v>0</v>
      </c>
      <c r="H413" s="198"/>
    </row>
    <row r="414" spans="1:37" ht="13.9" hidden="1" customHeight="1">
      <c r="A414" s="198" t="s">
        <v>1143</v>
      </c>
      <c r="B414" s="198"/>
      <c r="C414" s="198"/>
      <c r="D414" s="198"/>
      <c r="E414" s="199">
        <f>SUMIF(AK1:AK413, 5, F1:F413)</f>
        <v>0</v>
      </c>
      <c r="F414" s="199"/>
      <c r="G414" s="199">
        <f>SUMIF(AK1:AK413, 5, H1:H413)</f>
        <v>0</v>
      </c>
      <c r="H414" s="198"/>
    </row>
    <row r="415" spans="1:37" ht="13.9" hidden="1" customHeight="1">
      <c r="A415" s="198" t="s">
        <v>1144</v>
      </c>
      <c r="B415" s="198"/>
      <c r="C415" s="198"/>
      <c r="D415" s="198"/>
      <c r="E415" s="199">
        <f>SUMIF(AK1:AK414, 6, F1:F414)</f>
        <v>0</v>
      </c>
      <c r="F415" s="199"/>
      <c r="G415" s="199">
        <f>SUMIF(AK1:AK414, 6, H1:H414)</f>
        <v>0</v>
      </c>
      <c r="H415" s="198"/>
    </row>
  </sheetData>
  <sortState ref="A387:AL401">
    <sortCondition ref="A387"/>
  </sortState>
  <mergeCells count="180">
    <mergeCell ref="A414:D414"/>
    <mergeCell ref="E414:F414"/>
    <mergeCell ref="G414:H414"/>
    <mergeCell ref="A415:D415"/>
    <mergeCell ref="E415:F415"/>
    <mergeCell ref="G415:H415"/>
    <mergeCell ref="A411:H411"/>
    <mergeCell ref="A412:D412"/>
    <mergeCell ref="E412:F412"/>
    <mergeCell ref="G412:H412"/>
    <mergeCell ref="A413:D413"/>
    <mergeCell ref="E413:F413"/>
    <mergeCell ref="G413:H413"/>
    <mergeCell ref="A407:D407"/>
    <mergeCell ref="E407:F407"/>
    <mergeCell ref="G407:H407"/>
    <mergeCell ref="A408:D408"/>
    <mergeCell ref="E408:F408"/>
    <mergeCell ref="G408:H408"/>
    <mergeCell ref="A404:H404"/>
    <mergeCell ref="A405:D405"/>
    <mergeCell ref="E405:F405"/>
    <mergeCell ref="G405:H405"/>
    <mergeCell ref="A406:D406"/>
    <mergeCell ref="E406:F406"/>
    <mergeCell ref="G406:H406"/>
    <mergeCell ref="A384:D384"/>
    <mergeCell ref="E384:F384"/>
    <mergeCell ref="G384:H384"/>
    <mergeCell ref="A385:H385"/>
    <mergeCell ref="A386:H386"/>
    <mergeCell ref="A402:D402"/>
    <mergeCell ref="E402:F402"/>
    <mergeCell ref="G402:H402"/>
    <mergeCell ref="A348:H348"/>
    <mergeCell ref="A364:D364"/>
    <mergeCell ref="E364:F364"/>
    <mergeCell ref="G364:H364"/>
    <mergeCell ref="A365:H365"/>
    <mergeCell ref="A366:H366"/>
    <mergeCell ref="A329:H329"/>
    <mergeCell ref="A330:H330"/>
    <mergeCell ref="A346:D346"/>
    <mergeCell ref="E346:F346"/>
    <mergeCell ref="G346:H346"/>
    <mergeCell ref="A347:H347"/>
    <mergeCell ref="A310:D310"/>
    <mergeCell ref="E310:F310"/>
    <mergeCell ref="G310:H310"/>
    <mergeCell ref="A311:H311"/>
    <mergeCell ref="A312:H312"/>
    <mergeCell ref="A328:D328"/>
    <mergeCell ref="E328:F328"/>
    <mergeCell ref="G328:H328"/>
    <mergeCell ref="A273:H273"/>
    <mergeCell ref="A290:D290"/>
    <mergeCell ref="E290:F290"/>
    <mergeCell ref="G290:H290"/>
    <mergeCell ref="A291:H291"/>
    <mergeCell ref="A292:H292"/>
    <mergeCell ref="A254:H254"/>
    <mergeCell ref="A255:H255"/>
    <mergeCell ref="A271:D271"/>
    <mergeCell ref="E271:F271"/>
    <mergeCell ref="G271:H271"/>
    <mergeCell ref="A272:H272"/>
    <mergeCell ref="A232:D232"/>
    <mergeCell ref="E232:F232"/>
    <mergeCell ref="G232:H232"/>
    <mergeCell ref="A233:H233"/>
    <mergeCell ref="A234:H234"/>
    <mergeCell ref="A253:D253"/>
    <mergeCell ref="E253:F253"/>
    <mergeCell ref="G253:H253"/>
    <mergeCell ref="A196:H196"/>
    <mergeCell ref="A213:D213"/>
    <mergeCell ref="E213:F213"/>
    <mergeCell ref="G213:H213"/>
    <mergeCell ref="A214:H214"/>
    <mergeCell ref="A215:H215"/>
    <mergeCell ref="A177:H177"/>
    <mergeCell ref="A178:H178"/>
    <mergeCell ref="A194:D194"/>
    <mergeCell ref="E194:F194"/>
    <mergeCell ref="G194:H194"/>
    <mergeCell ref="A195:H195"/>
    <mergeCell ref="A156:D156"/>
    <mergeCell ref="E156:F156"/>
    <mergeCell ref="G156:H156"/>
    <mergeCell ref="A157:H157"/>
    <mergeCell ref="A158:H158"/>
    <mergeCell ref="A176:D176"/>
    <mergeCell ref="E176:F176"/>
    <mergeCell ref="G176:H176"/>
    <mergeCell ref="A132:H132"/>
    <mergeCell ref="A137:D137"/>
    <mergeCell ref="E137:F137"/>
    <mergeCell ref="G137:H137"/>
    <mergeCell ref="A138:H138"/>
    <mergeCell ref="A139:H139"/>
    <mergeCell ref="A124:H124"/>
    <mergeCell ref="A125:H125"/>
    <mergeCell ref="A130:D130"/>
    <mergeCell ref="E130:F130"/>
    <mergeCell ref="G130:H130"/>
    <mergeCell ref="A131:H131"/>
    <mergeCell ref="A105:D105"/>
    <mergeCell ref="E105:F105"/>
    <mergeCell ref="G105:H105"/>
    <mergeCell ref="A106:H106"/>
    <mergeCell ref="A107:H107"/>
    <mergeCell ref="A123:D123"/>
    <mergeCell ref="E123:F123"/>
    <mergeCell ref="G123:H123"/>
    <mergeCell ref="A93:H93"/>
    <mergeCell ref="A98:D98"/>
    <mergeCell ref="E98:F98"/>
    <mergeCell ref="G98:H98"/>
    <mergeCell ref="A99:H99"/>
    <mergeCell ref="A100:H100"/>
    <mergeCell ref="A85:H85"/>
    <mergeCell ref="A86:H86"/>
    <mergeCell ref="A91:D91"/>
    <mergeCell ref="E91:F91"/>
    <mergeCell ref="G91:H91"/>
    <mergeCell ref="A92:H92"/>
    <mergeCell ref="A77:D77"/>
    <mergeCell ref="E77:F77"/>
    <mergeCell ref="G77:H77"/>
    <mergeCell ref="A78:H78"/>
    <mergeCell ref="A79:H79"/>
    <mergeCell ref="A84:D84"/>
    <mergeCell ref="E84:F84"/>
    <mergeCell ref="G84:H84"/>
    <mergeCell ref="A54:H54"/>
    <mergeCell ref="A70:D70"/>
    <mergeCell ref="E70:F70"/>
    <mergeCell ref="G70:H70"/>
    <mergeCell ref="A71:H71"/>
    <mergeCell ref="A72:H72"/>
    <mergeCell ref="A46:H46"/>
    <mergeCell ref="A47:H47"/>
    <mergeCell ref="A52:D52"/>
    <mergeCell ref="E52:F52"/>
    <mergeCell ref="G52:H52"/>
    <mergeCell ref="A53:H53"/>
    <mergeCell ref="A38:D38"/>
    <mergeCell ref="E38:F38"/>
    <mergeCell ref="G38:H38"/>
    <mergeCell ref="A39:H39"/>
    <mergeCell ref="A40:H40"/>
    <mergeCell ref="A45:D45"/>
    <mergeCell ref="E45:F45"/>
    <mergeCell ref="G45:H45"/>
    <mergeCell ref="A24:H24"/>
    <mergeCell ref="A30:D30"/>
    <mergeCell ref="E30:F30"/>
    <mergeCell ref="G30:H30"/>
    <mergeCell ref="A31:H31"/>
    <mergeCell ref="A32:H32"/>
    <mergeCell ref="A17:H17"/>
    <mergeCell ref="A22:D22"/>
    <mergeCell ref="E22:F22"/>
    <mergeCell ref="G22:H22"/>
    <mergeCell ref="A23:H23"/>
    <mergeCell ref="A8:H8"/>
    <mergeCell ref="A9:H9"/>
    <mergeCell ref="A10:H10"/>
    <mergeCell ref="A15:D15"/>
    <mergeCell ref="E15:F15"/>
    <mergeCell ref="G15:H15"/>
    <mergeCell ref="A2:H2"/>
    <mergeCell ref="A3:H3"/>
    <mergeCell ref="A4:A6"/>
    <mergeCell ref="B4:B6"/>
    <mergeCell ref="C4:C6"/>
    <mergeCell ref="D4:D6"/>
    <mergeCell ref="E4:F5"/>
    <mergeCell ref="G4:H5"/>
    <mergeCell ref="A16:H16"/>
  </mergeCells>
  <pageMargins left="0.6" right="0.4" top="0.65" bottom="0.4" header="0.4" footer="0.4"/>
  <pageSetup paperSize="9" scale="72" fitToHeight="0" orientation="portrait" r:id="rId1"/>
  <headerFooter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1855"/>
  <sheetViews>
    <sheetView workbookViewId="0">
      <selection activeCell="A1162" sqref="A1162"/>
    </sheetView>
  </sheetViews>
  <sheetFormatPr defaultRowHeight="12.75"/>
  <cols>
    <col min="1" max="2" width="5.7109375" customWidth="1"/>
    <col min="3" max="3" width="11.7109375" customWidth="1"/>
    <col min="4" max="4" width="40.7109375" customWidth="1"/>
    <col min="5" max="6" width="10.7109375" customWidth="1"/>
    <col min="7" max="9" width="12.7109375" customWidth="1"/>
    <col min="10" max="10" width="17.7109375" customWidth="1"/>
    <col min="11" max="11" width="8.7109375" customWidth="1"/>
    <col min="12" max="12" width="12.7109375" customWidth="1"/>
    <col min="13" max="13" width="9.7109375" customWidth="1"/>
    <col min="15" max="31" width="0" hidden="1" customWidth="1"/>
    <col min="32" max="32" width="96.7109375" hidden="1" customWidth="1"/>
    <col min="33" max="33" width="0" hidden="1" customWidth="1"/>
    <col min="34" max="34" width="116.7109375" hidden="1" customWidth="1"/>
    <col min="35" max="36" width="0" hidden="1" customWidth="1"/>
  </cols>
  <sheetData>
    <row r="1" spans="1:13">
      <c r="A1" s="11" t="str">
        <f>Source!B1</f>
        <v>Smeta.RU  (495) 974-1589</v>
      </c>
    </row>
    <row r="2" spans="1:13" ht="15">
      <c r="A2" s="12"/>
      <c r="B2" s="12"/>
      <c r="C2" s="12"/>
      <c r="D2" s="35"/>
      <c r="E2" s="35"/>
      <c r="F2" s="35"/>
      <c r="G2" s="12"/>
      <c r="H2" s="12"/>
      <c r="I2" s="12"/>
      <c r="J2" s="205" t="s">
        <v>1145</v>
      </c>
      <c r="K2" s="205"/>
      <c r="L2" s="205"/>
      <c r="M2" s="205"/>
    </row>
    <row r="3" spans="1:13" ht="14.25">
      <c r="A3" s="12"/>
      <c r="B3" s="12"/>
      <c r="C3" s="12"/>
      <c r="D3" s="12"/>
      <c r="E3" s="12"/>
      <c r="F3" s="12"/>
      <c r="G3" s="12"/>
      <c r="H3" s="12"/>
      <c r="I3" s="205" t="s">
        <v>1146</v>
      </c>
      <c r="J3" s="206"/>
      <c r="K3" s="206"/>
      <c r="L3" s="206"/>
      <c r="M3" s="206"/>
    </row>
    <row r="4" spans="1:13" ht="14.25">
      <c r="A4" s="12"/>
      <c r="B4" s="12"/>
      <c r="C4" s="12"/>
      <c r="D4" s="12"/>
      <c r="E4" s="12"/>
      <c r="F4" s="12"/>
      <c r="G4" s="12"/>
      <c r="H4" s="12"/>
      <c r="I4" s="12"/>
      <c r="J4" s="205" t="s">
        <v>1147</v>
      </c>
      <c r="K4" s="205"/>
      <c r="L4" s="205"/>
      <c r="M4" s="205"/>
    </row>
    <row r="5" spans="1:13" ht="14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</row>
    <row r="6" spans="1:13" ht="14.25">
      <c r="A6" s="12"/>
      <c r="B6" s="12"/>
      <c r="C6" s="12"/>
      <c r="D6" s="12"/>
      <c r="E6" s="12"/>
      <c r="F6" s="12"/>
      <c r="G6" s="12"/>
      <c r="H6" s="12"/>
      <c r="I6" s="12"/>
      <c r="J6" s="12"/>
      <c r="K6" s="204" t="s">
        <v>1148</v>
      </c>
      <c r="L6" s="204"/>
      <c r="M6" s="204"/>
    </row>
    <row r="7" spans="1:13" ht="14.25">
      <c r="A7" s="12"/>
      <c r="B7" s="12"/>
      <c r="C7" s="12"/>
      <c r="D7" s="12"/>
      <c r="E7" s="12"/>
      <c r="F7" s="12"/>
      <c r="G7" s="12"/>
      <c r="H7" s="12"/>
      <c r="I7" s="12"/>
      <c r="J7" s="22" t="s">
        <v>1149</v>
      </c>
      <c r="K7" s="207" t="s">
        <v>1150</v>
      </c>
      <c r="L7" s="207"/>
      <c r="M7" s="207"/>
    </row>
    <row r="8" spans="1:13" ht="14.25">
      <c r="A8" s="12"/>
      <c r="B8" s="12"/>
      <c r="C8" s="12"/>
      <c r="D8" s="12"/>
      <c r="E8" s="12"/>
      <c r="F8" s="12"/>
      <c r="G8" s="12"/>
      <c r="H8" s="12"/>
      <c r="I8" s="12"/>
      <c r="J8" s="12"/>
      <c r="K8" s="204" t="str">
        <f>IF(Source!AT15 &lt;&gt; "", Source!AT15, "")</f>
        <v/>
      </c>
      <c r="L8" s="204"/>
      <c r="M8" s="204"/>
    </row>
    <row r="9" spans="1:13" ht="14.25">
      <c r="A9" s="167" t="s">
        <v>1151</v>
      </c>
      <c r="B9" s="167"/>
      <c r="C9" s="203" t="str">
        <f>IF(Source!BA15 &lt;&gt; "", Source!BA15, IF(Source!AU15 &lt;&gt; "", Source!AU15, ""))</f>
        <v/>
      </c>
      <c r="D9" s="203"/>
      <c r="E9" s="203"/>
      <c r="F9" s="203"/>
      <c r="G9" s="203"/>
      <c r="H9" s="203"/>
      <c r="I9" s="203"/>
      <c r="J9" s="22" t="s">
        <v>1152</v>
      </c>
      <c r="K9" s="204"/>
      <c r="L9" s="204"/>
      <c r="M9" s="204"/>
    </row>
    <row r="10" spans="1:13" ht="14.25">
      <c r="A10" s="12"/>
      <c r="B10" s="12"/>
      <c r="C10" s="174" t="s">
        <v>1153</v>
      </c>
      <c r="D10" s="174"/>
      <c r="E10" s="174"/>
      <c r="F10" s="174"/>
      <c r="G10" s="174"/>
      <c r="H10" s="174"/>
      <c r="I10" s="174"/>
      <c r="J10" s="12"/>
      <c r="K10" s="204" t="str">
        <f>IF(Source!AK15 &lt;&gt; "", Source!AK15, "")</f>
        <v/>
      </c>
      <c r="L10" s="204"/>
      <c r="M10" s="204"/>
    </row>
    <row r="11" spans="1:13" ht="14.25">
      <c r="A11" s="167" t="s">
        <v>1154</v>
      </c>
      <c r="B11" s="167"/>
      <c r="C11" s="203" t="str">
        <f>IF(Source!AX12&lt;&gt; "", Source!AX12, IF(Source!AJ12 &lt;&gt; "", Source!AJ12, ""))</f>
        <v/>
      </c>
      <c r="D11" s="203"/>
      <c r="E11" s="203"/>
      <c r="F11" s="203"/>
      <c r="G11" s="203"/>
      <c r="H11" s="203"/>
      <c r="I11" s="203"/>
      <c r="J11" s="22" t="s">
        <v>1152</v>
      </c>
      <c r="K11" s="204"/>
      <c r="L11" s="204"/>
      <c r="M11" s="204"/>
    </row>
    <row r="12" spans="1:13" ht="14.25">
      <c r="A12" s="12"/>
      <c r="B12" s="12"/>
      <c r="C12" s="174" t="s">
        <v>1153</v>
      </c>
      <c r="D12" s="174"/>
      <c r="E12" s="174"/>
      <c r="F12" s="174"/>
      <c r="G12" s="174"/>
      <c r="H12" s="174"/>
      <c r="I12" s="174"/>
      <c r="J12" s="12"/>
      <c r="K12" s="204" t="str">
        <f>IF(Source!AO15 &lt;&gt; "", Source!AO15, "")</f>
        <v/>
      </c>
      <c r="L12" s="204"/>
      <c r="M12" s="204"/>
    </row>
    <row r="13" spans="1:13" ht="14.25">
      <c r="A13" s="167" t="s">
        <v>1155</v>
      </c>
      <c r="B13" s="167"/>
      <c r="C13" s="203" t="str">
        <f>IF(Source!AY12&lt;&gt; "", Source!AY12, IF(Source!AN12 &lt;&gt; "", Source!AN12, ""))</f>
        <v/>
      </c>
      <c r="D13" s="203"/>
      <c r="E13" s="203"/>
      <c r="F13" s="203"/>
      <c r="G13" s="203"/>
      <c r="H13" s="203"/>
      <c r="I13" s="203"/>
      <c r="J13" s="22" t="s">
        <v>1152</v>
      </c>
      <c r="K13" s="204"/>
      <c r="L13" s="204"/>
      <c r="M13" s="204"/>
    </row>
    <row r="14" spans="1:13" ht="14.25">
      <c r="A14" s="12"/>
      <c r="B14" s="12"/>
      <c r="C14" s="174" t="s">
        <v>1153</v>
      </c>
      <c r="D14" s="174"/>
      <c r="E14" s="174"/>
      <c r="F14" s="174"/>
      <c r="G14" s="174"/>
      <c r="H14" s="174"/>
      <c r="I14" s="174"/>
      <c r="J14" s="12"/>
      <c r="K14" s="204" t="str">
        <f>IF(Source!CO15 &lt;&gt; "", Source!CO15, "")</f>
        <v/>
      </c>
      <c r="L14" s="204"/>
      <c r="M14" s="204"/>
    </row>
    <row r="15" spans="1:13" ht="14.25">
      <c r="A15" s="167" t="s">
        <v>1156</v>
      </c>
      <c r="B15" s="167"/>
      <c r="C15" s="203" t="s">
        <v>5</v>
      </c>
      <c r="D15" s="203"/>
      <c r="E15" s="203"/>
      <c r="F15" s="203"/>
      <c r="G15" s="203"/>
      <c r="H15" s="203"/>
      <c r="I15" s="203"/>
      <c r="J15" s="12"/>
      <c r="K15" s="204"/>
      <c r="L15" s="204"/>
      <c r="M15" s="204"/>
    </row>
    <row r="16" spans="1:13" ht="14.25">
      <c r="A16" s="12"/>
      <c r="B16" s="12"/>
      <c r="C16" s="174" t="s">
        <v>1157</v>
      </c>
      <c r="D16" s="174"/>
      <c r="E16" s="174"/>
      <c r="F16" s="174"/>
      <c r="G16" s="174"/>
      <c r="H16" s="174"/>
      <c r="I16" s="174"/>
      <c r="J16" s="12"/>
      <c r="K16" s="204" t="str">
        <f>IF(Source!CP15 &lt;&gt; "", Source!CP15, "")</f>
        <v/>
      </c>
      <c r="L16" s="204"/>
      <c r="M16" s="204"/>
    </row>
    <row r="17" spans="1:13" ht="14.25">
      <c r="A17" s="167" t="s">
        <v>1158</v>
      </c>
      <c r="B17" s="167"/>
      <c r="C17" s="203" t="str">
        <f>IF(Source!G12&lt;&gt;"Новый объект", Source!G12, "")</f>
        <v>ДУ-02-01-22</v>
      </c>
      <c r="D17" s="203"/>
      <c r="E17" s="203"/>
      <c r="F17" s="203"/>
      <c r="G17" s="203"/>
      <c r="H17" s="203"/>
      <c r="I17" s="203"/>
      <c r="J17" s="12"/>
      <c r="K17" s="204"/>
      <c r="L17" s="204"/>
      <c r="M17" s="204"/>
    </row>
    <row r="18" spans="1:13" ht="14.25">
      <c r="A18" s="12"/>
      <c r="B18" s="12"/>
      <c r="C18" s="174" t="s">
        <v>1159</v>
      </c>
      <c r="D18" s="174"/>
      <c r="E18" s="174"/>
      <c r="F18" s="174"/>
      <c r="G18" s="174"/>
      <c r="H18" s="174"/>
      <c r="I18" s="174"/>
      <c r="J18" s="12"/>
      <c r="K18" s="12"/>
      <c r="L18" s="12"/>
      <c r="M18" s="12"/>
    </row>
    <row r="19" spans="1:13" ht="14.25">
      <c r="A19" s="12"/>
      <c r="B19" s="12"/>
      <c r="C19" s="12"/>
      <c r="D19" s="12"/>
      <c r="E19" s="12"/>
      <c r="F19" s="12"/>
      <c r="G19" s="12"/>
      <c r="H19" s="208" t="s">
        <v>1160</v>
      </c>
      <c r="I19" s="208"/>
      <c r="J19" s="216"/>
      <c r="K19" s="204" t="str">
        <f>IF(Source!CQ15 &lt;&gt; "", Source!CQ15, "")</f>
        <v/>
      </c>
      <c r="L19" s="204"/>
      <c r="M19" s="204"/>
    </row>
    <row r="20" spans="1:13" ht="14.25">
      <c r="A20" s="12"/>
      <c r="B20" s="12"/>
      <c r="C20" s="12"/>
      <c r="D20" s="12"/>
      <c r="E20" s="12"/>
      <c r="F20" s="12"/>
      <c r="G20" s="12"/>
      <c r="H20" s="208" t="s">
        <v>1161</v>
      </c>
      <c r="I20" s="209"/>
      <c r="J20" s="69" t="s">
        <v>1162</v>
      </c>
      <c r="K20" s="204" t="str">
        <f>IF(Source!CR15 &lt;&gt; "", Source!CR15, "")</f>
        <v/>
      </c>
      <c r="L20" s="204"/>
      <c r="M20" s="204"/>
    </row>
    <row r="21" spans="1:13" ht="14.25">
      <c r="A21" s="12"/>
      <c r="B21" s="12"/>
      <c r="C21" s="12"/>
      <c r="D21" s="12"/>
      <c r="E21" s="12"/>
      <c r="F21" s="12"/>
      <c r="G21" s="12"/>
      <c r="H21" s="12"/>
      <c r="I21" s="12"/>
      <c r="J21" s="24" t="s">
        <v>1163</v>
      </c>
      <c r="K21" s="210" t="str">
        <f>IF(Source!CS15 &lt;&gt; 0, Source!CS15, "")</f>
        <v/>
      </c>
      <c r="L21" s="210"/>
      <c r="M21" s="210"/>
    </row>
    <row r="22" spans="1:13" ht="14.25">
      <c r="A22" s="12"/>
      <c r="B22" s="12"/>
      <c r="C22" s="12"/>
      <c r="D22" s="12"/>
      <c r="E22" s="12"/>
      <c r="F22" s="12"/>
      <c r="G22" s="12"/>
      <c r="H22" s="12"/>
      <c r="I22" s="12"/>
      <c r="J22" s="22" t="s">
        <v>1164</v>
      </c>
      <c r="K22" s="204" t="str">
        <f>IF(Source!CT15 &lt;&gt; "", Source!CT15, "")</f>
        <v/>
      </c>
      <c r="L22" s="204"/>
      <c r="M22" s="204"/>
    </row>
    <row r="23" spans="1:13" ht="14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1:13" ht="14.25">
      <c r="A24" s="12"/>
      <c r="B24" s="12"/>
      <c r="C24" s="12"/>
      <c r="D24" s="12"/>
      <c r="E24" s="12"/>
      <c r="F24" s="12"/>
      <c r="G24" s="211" t="s">
        <v>1165</v>
      </c>
      <c r="H24" s="213" t="s">
        <v>1166</v>
      </c>
      <c r="I24" s="213" t="s">
        <v>1167</v>
      </c>
      <c r="J24" s="215"/>
      <c r="K24" s="12"/>
      <c r="L24" s="12"/>
      <c r="M24" s="12"/>
    </row>
    <row r="25" spans="1:13" ht="14.25">
      <c r="A25" s="12"/>
      <c r="B25" s="12"/>
      <c r="C25" s="12"/>
      <c r="D25" s="12"/>
      <c r="E25" s="12"/>
      <c r="F25" s="12"/>
      <c r="G25" s="212"/>
      <c r="H25" s="214"/>
      <c r="I25" s="70" t="s">
        <v>1168</v>
      </c>
      <c r="J25" s="71" t="s">
        <v>1169</v>
      </c>
      <c r="K25" s="12"/>
      <c r="L25" s="12"/>
      <c r="M25" s="12"/>
    </row>
    <row r="26" spans="1:13" ht="14.25">
      <c r="A26" s="12"/>
      <c r="B26" s="12"/>
      <c r="C26" s="12"/>
      <c r="D26" s="12"/>
      <c r="E26" s="12"/>
      <c r="F26" s="12"/>
      <c r="G26" s="72" t="str">
        <f>IF(Source!CN15 &lt;&gt; "", Source!CN15, "")</f>
        <v/>
      </c>
      <c r="H26" s="73" t="str">
        <f>IF(Source!CX15 &lt;&gt; 0, Source!CX15, "")</f>
        <v/>
      </c>
      <c r="I26" s="73" t="str">
        <f>IF(Source!CV15 &lt;&gt; 0, Source!CV15, "")</f>
        <v/>
      </c>
      <c r="J26" s="73" t="str">
        <f>IF(Source!CW15 &lt;&gt; 0, Source!CW15, "")</f>
        <v/>
      </c>
      <c r="K26" s="12"/>
      <c r="L26" s="12"/>
      <c r="M26" s="12"/>
    </row>
    <row r="27" spans="1:13" ht="14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8">
      <c r="A28" s="12"/>
      <c r="B28" s="218" t="s">
        <v>1170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</row>
    <row r="29" spans="1:13" ht="18">
      <c r="A29" s="12"/>
      <c r="B29" s="218" t="s">
        <v>1171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</row>
    <row r="30" spans="1:13" ht="14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</row>
    <row r="31" spans="1:13">
      <c r="A31" s="219" t="s">
        <v>1174</v>
      </c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</row>
    <row r="32" spans="1:13" ht="14.25">
      <c r="A32" s="217" t="s">
        <v>1172</v>
      </c>
      <c r="B32" s="217"/>
      <c r="C32" s="217" t="s">
        <v>968</v>
      </c>
      <c r="D32" s="217" t="s">
        <v>969</v>
      </c>
      <c r="E32" s="217" t="s">
        <v>970</v>
      </c>
      <c r="F32" s="217" t="s">
        <v>971</v>
      </c>
      <c r="G32" s="217" t="s">
        <v>972</v>
      </c>
      <c r="H32" s="217" t="s">
        <v>973</v>
      </c>
      <c r="I32" s="217" t="s">
        <v>974</v>
      </c>
      <c r="J32" s="217" t="s">
        <v>975</v>
      </c>
      <c r="K32" s="217" t="s">
        <v>976</v>
      </c>
      <c r="L32" s="217" t="s">
        <v>977</v>
      </c>
      <c r="M32" s="217" t="s">
        <v>978</v>
      </c>
    </row>
    <row r="33" spans="1:26" ht="57">
      <c r="A33" s="23" t="s">
        <v>967</v>
      </c>
      <c r="B33" s="23" t="s">
        <v>1173</v>
      </c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</row>
    <row r="34" spans="1:26" ht="14.25">
      <c r="A34" s="74">
        <v>1</v>
      </c>
      <c r="B34" s="74">
        <v>2</v>
      </c>
      <c r="C34" s="74">
        <v>3</v>
      </c>
      <c r="D34" s="74">
        <v>4</v>
      </c>
      <c r="E34" s="74">
        <v>5</v>
      </c>
      <c r="F34" s="74">
        <v>6</v>
      </c>
      <c r="G34" s="74">
        <v>7</v>
      </c>
      <c r="H34" s="74">
        <v>8</v>
      </c>
      <c r="I34" s="74">
        <v>9</v>
      </c>
      <c r="J34" s="74">
        <v>10</v>
      </c>
      <c r="K34" s="74">
        <v>11</v>
      </c>
      <c r="L34" s="74">
        <v>12</v>
      </c>
      <c r="M34" s="74">
        <v>13</v>
      </c>
    </row>
    <row r="36" spans="1:26" ht="16.5">
      <c r="A36" s="169" t="str">
        <f>CONCATENATE("Раздел: ",IF(Source!G24&lt;&gt;"Новый раздел", Source!G24, ""))</f>
        <v>Раздел: 1.Система ВД1 (оборудование)</v>
      </c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</row>
    <row r="37" spans="1:26" ht="28.5">
      <c r="A37" s="16">
        <v>1</v>
      </c>
      <c r="B37" s="16" t="str">
        <f>Source!E29</f>
        <v>1</v>
      </c>
      <c r="C37" s="58" t="str">
        <f>Source!F29</f>
        <v>20-03-002-04</v>
      </c>
      <c r="D37" s="58" t="str">
        <f>Source!G29</f>
        <v>Установка вентиляторов осевых массой до 0,2 т</v>
      </c>
      <c r="E37" s="36" t="str">
        <f>Source!H29</f>
        <v>ШТ</v>
      </c>
      <c r="F37" s="22">
        <f>Source!I29</f>
        <v>1</v>
      </c>
      <c r="G37" s="37">
        <f>Source!AL29+Source!AM29+Source!AO29</f>
        <v>179.54000000000002</v>
      </c>
      <c r="H37" s="38"/>
      <c r="I37" s="37"/>
      <c r="J37" s="38" t="str">
        <f>Source!BO29</f>
        <v/>
      </c>
      <c r="K37" s="38"/>
      <c r="L37" s="37"/>
      <c r="M37" s="39"/>
      <c r="S37">
        <f>ROUND((Source!FX29/100)*((ROUND(Source!AF29*Source!I29, 2)+ROUND(Source!AE29*Source!I29, 2))), 2)</f>
        <v>228.42</v>
      </c>
      <c r="T37">
        <f>Source!X29</f>
        <v>228.02</v>
      </c>
      <c r="U37">
        <f>ROUND((Source!FY29/100)*((ROUND(Source!AF29*Source!I29, 2)+ROUND(Source!AE29*Source!I29, 2))), 2)</f>
        <v>139.88999999999999</v>
      </c>
      <c r="V37">
        <f>Source!Y29</f>
        <v>140.78</v>
      </c>
    </row>
    <row r="38" spans="1:26" ht="14.25">
      <c r="A38" s="16"/>
      <c r="B38" s="16"/>
      <c r="C38" s="58"/>
      <c r="D38" s="58" t="s">
        <v>980</v>
      </c>
      <c r="E38" s="36"/>
      <c r="F38" s="22"/>
      <c r="G38" s="37">
        <f>Source!AO29</f>
        <v>138.43</v>
      </c>
      <c r="H38" s="38" t="str">
        <f>Source!DG29</f>
        <v>)*1,2)*1,15</v>
      </c>
      <c r="I38" s="37">
        <f>ROUND(Source!AF29*Source!I29, 2)</f>
        <v>191.03</v>
      </c>
      <c r="J38" s="38"/>
      <c r="K38" s="38">
        <f>IF(Source!BA29&lt;&gt; 0, Source!BA29, 1)</f>
        <v>1</v>
      </c>
      <c r="L38" s="37">
        <f>Source!S29</f>
        <v>191.03</v>
      </c>
      <c r="M38" s="39"/>
      <c r="R38">
        <f>I38</f>
        <v>191.03</v>
      </c>
    </row>
    <row r="39" spans="1:26" ht="14.25">
      <c r="A39" s="16"/>
      <c r="B39" s="16"/>
      <c r="C39" s="58"/>
      <c r="D39" s="58" t="s">
        <v>104</v>
      </c>
      <c r="E39" s="36"/>
      <c r="F39" s="22"/>
      <c r="G39" s="37">
        <f>Source!AM29</f>
        <v>39.090000000000003</v>
      </c>
      <c r="H39" s="38" t="str">
        <f>Source!DE29</f>
        <v>)*1,2)*1,25</v>
      </c>
      <c r="I39" s="37">
        <f>ROUND(Source!AD29*Source!I29, 2)</f>
        <v>58.64</v>
      </c>
      <c r="J39" s="38"/>
      <c r="K39" s="38">
        <f>IF(Source!BB29&lt;&gt; 0, Source!BB29, 1)</f>
        <v>1</v>
      </c>
      <c r="L39" s="37">
        <f>Source!Q29</f>
        <v>58.64</v>
      </c>
      <c r="M39" s="39"/>
    </row>
    <row r="40" spans="1:26" ht="14.25">
      <c r="A40" s="16"/>
      <c r="B40" s="16"/>
      <c r="C40" s="58"/>
      <c r="D40" s="58" t="s">
        <v>981</v>
      </c>
      <c r="E40" s="36"/>
      <c r="F40" s="22"/>
      <c r="G40" s="37">
        <f>Source!AN29</f>
        <v>4.83</v>
      </c>
      <c r="H40" s="38" t="str">
        <f>Source!DF29</f>
        <v>)*1,2)*1,25</v>
      </c>
      <c r="I40" s="40">
        <f>ROUND(Source!AE29*Source!I29, 2)</f>
        <v>7.25</v>
      </c>
      <c r="J40" s="38"/>
      <c r="K40" s="38">
        <f>IF(Source!BS29&lt;&gt; 0, Source!BS29, 1)</f>
        <v>1</v>
      </c>
      <c r="L40" s="40">
        <f>Source!R29</f>
        <v>7.25</v>
      </c>
      <c r="M40" s="39"/>
      <c r="R40">
        <f>I40</f>
        <v>7.25</v>
      </c>
    </row>
    <row r="41" spans="1:26" ht="14.25">
      <c r="A41" s="16"/>
      <c r="B41" s="16"/>
      <c r="C41" s="58"/>
      <c r="D41" s="58" t="s">
        <v>982</v>
      </c>
      <c r="E41" s="36"/>
      <c r="F41" s="22"/>
      <c r="G41" s="37">
        <f>Source!AL29</f>
        <v>2.02</v>
      </c>
      <c r="H41" s="38" t="str">
        <f>Source!DD29</f>
        <v/>
      </c>
      <c r="I41" s="37">
        <f>ROUND(Source!AC29*Source!I29, 2)</f>
        <v>2.02</v>
      </c>
      <c r="J41" s="38"/>
      <c r="K41" s="38">
        <f>IF(Source!BC29&lt;&gt; 0, Source!BC29, 1)</f>
        <v>1</v>
      </c>
      <c r="L41" s="37">
        <f>Source!P29</f>
        <v>2.02</v>
      </c>
      <c r="M41" s="39"/>
    </row>
    <row r="42" spans="1:26" ht="14.25">
      <c r="A42" s="16"/>
      <c r="B42" s="16"/>
      <c r="C42" s="58"/>
      <c r="D42" s="58" t="s">
        <v>983</v>
      </c>
      <c r="E42" s="36" t="s">
        <v>984</v>
      </c>
      <c r="F42" s="22">
        <f>Source!BZ29</f>
        <v>128</v>
      </c>
      <c r="G42" s="167" t="str">
        <f>CONCATENATE(" )", Source!DL29, Source!FT29, "=", Source!FX29)</f>
        <v xml:space="preserve"> )*0,9=115,2</v>
      </c>
      <c r="H42" s="168"/>
      <c r="I42" s="37">
        <f>SUM(S37:S44)</f>
        <v>228.42</v>
      </c>
      <c r="J42" s="41"/>
      <c r="K42" s="32">
        <f>Source!AT29</f>
        <v>115</v>
      </c>
      <c r="L42" s="37">
        <f>SUM(T37:T44)</f>
        <v>228.02</v>
      </c>
      <c r="M42" s="39"/>
    </row>
    <row r="43" spans="1:26" ht="14.25">
      <c r="A43" s="16"/>
      <c r="B43" s="16"/>
      <c r="C43" s="58"/>
      <c r="D43" s="58" t="s">
        <v>985</v>
      </c>
      <c r="E43" s="36" t="s">
        <v>984</v>
      </c>
      <c r="F43" s="22">
        <f>Source!CA29</f>
        <v>83</v>
      </c>
      <c r="G43" s="167" t="str">
        <f>CONCATENATE(" )", Source!DM29, Source!FU29, "=", Source!FY29)</f>
        <v xml:space="preserve"> )*0,85=70,55</v>
      </c>
      <c r="H43" s="168"/>
      <c r="I43" s="37">
        <f>SUM(U37:U44)</f>
        <v>139.88999999999999</v>
      </c>
      <c r="J43" s="41"/>
      <c r="K43" s="32">
        <f>Source!AU29</f>
        <v>71</v>
      </c>
      <c r="L43" s="37">
        <f>SUM(V37:V44)</f>
        <v>140.78</v>
      </c>
      <c r="M43" s="39"/>
    </row>
    <row r="44" spans="1:26" ht="14.25">
      <c r="A44" s="59"/>
      <c r="B44" s="59"/>
      <c r="C44" s="60"/>
      <c r="D44" s="60" t="s">
        <v>986</v>
      </c>
      <c r="E44" s="42" t="s">
        <v>987</v>
      </c>
      <c r="F44" s="43">
        <f>Source!AQ29</f>
        <v>14.39</v>
      </c>
      <c r="G44" s="44"/>
      <c r="H44" s="45" t="str">
        <f>Source!DI29</f>
        <v>)*1,2)*1,15</v>
      </c>
      <c r="I44" s="44"/>
      <c r="J44" s="45"/>
      <c r="K44" s="45"/>
      <c r="L44" s="44"/>
      <c r="M44" s="46">
        <f>Source!U29</f>
        <v>19.8582</v>
      </c>
    </row>
    <row r="45" spans="1:26" ht="15">
      <c r="H45" s="166">
        <f>I38+I39+I41+I42+I43</f>
        <v>620</v>
      </c>
      <c r="I45" s="166"/>
      <c r="K45" s="166">
        <f>L38+L39+L41+L42+L43</f>
        <v>620.49</v>
      </c>
      <c r="L45" s="166"/>
      <c r="M45" s="47">
        <f>Source!U29</f>
        <v>19.8582</v>
      </c>
      <c r="O45" s="26">
        <f>H45</f>
        <v>620</v>
      </c>
      <c r="P45" s="26">
        <f>K45</f>
        <v>620.49</v>
      </c>
      <c r="Q45" s="26">
        <f>M45</f>
        <v>19.8582</v>
      </c>
      <c r="W45">
        <f>IF(Source!BI29&lt;=1,I38+I39+I41+I42+I43, 0)</f>
        <v>620</v>
      </c>
      <c r="X45">
        <f>IF(Source!BI29=2,I38+I39+I41+I42+I43, 0)</f>
        <v>0</v>
      </c>
      <c r="Y45">
        <f>IF(Source!BI29=3,I38+I39+I41+I42+I43, 0)</f>
        <v>0</v>
      </c>
      <c r="Z45">
        <f>IF(Source!BI29=4,I38+I39+I41+I42+I43, 0)</f>
        <v>0</v>
      </c>
    </row>
    <row r="46" spans="1:26" ht="28.5">
      <c r="A46" s="59">
        <v>2</v>
      </c>
      <c r="B46" s="59" t="str">
        <f>Source!E31</f>
        <v>2</v>
      </c>
      <c r="C46" s="60" t="str">
        <f>Source!F31</f>
        <v>01.7.15.02-0051</v>
      </c>
      <c r="D46" s="60" t="str">
        <f>Source!G31</f>
        <v>Болты анкерные</v>
      </c>
      <c r="E46" s="42" t="str">
        <f>Source!H31</f>
        <v>т</v>
      </c>
      <c r="F46" s="43">
        <f>Source!I31</f>
        <v>9.4000000000000004E-3</v>
      </c>
      <c r="G46" s="44">
        <f>Source!AL31</f>
        <v>10068</v>
      </c>
      <c r="H46" s="45" t="str">
        <f>Source!DD31</f>
        <v/>
      </c>
      <c r="I46" s="44">
        <f>ROUND(Source!AC31*Source!I31, 2)</f>
        <v>94.64</v>
      </c>
      <c r="J46" s="45" t="str">
        <f>Source!BO31</f>
        <v/>
      </c>
      <c r="K46" s="45">
        <f>IF(Source!BC31&lt;&gt; 0, Source!BC31, 1)</f>
        <v>1</v>
      </c>
      <c r="L46" s="44">
        <f>Source!P31</f>
        <v>94.64</v>
      </c>
      <c r="M46" s="48"/>
      <c r="S46">
        <f>ROUND((Source!FX31/100)*((ROUND(Source!AF31*Source!I31, 2)+ROUND(Source!AE31*Source!I31, 2))), 2)</f>
        <v>0</v>
      </c>
      <c r="T46">
        <f>Source!X31</f>
        <v>0</v>
      </c>
      <c r="U46">
        <f>ROUND((Source!FY31/100)*((ROUND(Source!AF31*Source!I31, 2)+ROUND(Source!AE31*Source!I31, 2))), 2)</f>
        <v>0</v>
      </c>
      <c r="V46">
        <f>Source!Y31</f>
        <v>0</v>
      </c>
    </row>
    <row r="47" spans="1:26" ht="15">
      <c r="H47" s="166">
        <f>I46</f>
        <v>94.64</v>
      </c>
      <c r="I47" s="166"/>
      <c r="K47" s="166">
        <f>L46</f>
        <v>94.64</v>
      </c>
      <c r="L47" s="166"/>
      <c r="M47" s="47">
        <f>Source!U31</f>
        <v>0</v>
      </c>
      <c r="O47" s="26">
        <f>H47</f>
        <v>94.64</v>
      </c>
      <c r="P47" s="26">
        <f>K47</f>
        <v>94.64</v>
      </c>
      <c r="Q47" s="26">
        <f>M47</f>
        <v>0</v>
      </c>
      <c r="W47">
        <f>IF(Source!BI31&lt;=1,I46, 0)</f>
        <v>94.64</v>
      </c>
      <c r="X47">
        <f>IF(Source!BI31=2,I46, 0)</f>
        <v>0</v>
      </c>
      <c r="Y47">
        <f>IF(Source!BI31=3,I46, 0)</f>
        <v>0</v>
      </c>
      <c r="Z47">
        <f>IF(Source!BI31=4,I46, 0)</f>
        <v>0</v>
      </c>
    </row>
    <row r="48" spans="1:26" ht="99.75">
      <c r="A48" s="61">
        <v>3</v>
      </c>
      <c r="B48" s="61" t="str">
        <f>Source!E33</f>
        <v>3</v>
      </c>
      <c r="C48" s="62" t="str">
        <f>Source!F33</f>
        <v>Коммеческое предлож.№КП-261046 от 01.02.2021Г.</v>
      </c>
      <c r="D48" s="62" t="s">
        <v>988</v>
      </c>
      <c r="E48" s="49" t="str">
        <f>Source!H33</f>
        <v>шт.</v>
      </c>
      <c r="F48" s="50">
        <f>Source!I33</f>
        <v>1</v>
      </c>
      <c r="G48" s="51">
        <f>Source!AL33</f>
        <v>167158.07999999999</v>
      </c>
      <c r="H48" s="52" t="str">
        <f>Source!DD33</f>
        <v/>
      </c>
      <c r="I48" s="51">
        <f>ROUND(Source!AC33*Source!I33, 2)</f>
        <v>167158.07999999999</v>
      </c>
      <c r="J48" s="52" t="str">
        <f>Source!BO33</f>
        <v/>
      </c>
      <c r="K48" s="52">
        <f>IF(Source!BC33&lt;&gt; 0, Source!BC33, 1)</f>
        <v>1</v>
      </c>
      <c r="L48" s="51">
        <f>Source!P33</f>
        <v>167158.07999999999</v>
      </c>
      <c r="M48" s="53"/>
      <c r="S48">
        <f>ROUND((Source!FX33/100)*((ROUND(Source!AF33*Source!I33, 2)+ROUND(Source!AE33*Source!I33, 2))), 2)</f>
        <v>0</v>
      </c>
      <c r="T48">
        <f>Source!X33</f>
        <v>0</v>
      </c>
      <c r="U48">
        <f>ROUND((Source!FY33/100)*((ROUND(Source!AF33*Source!I33, 2)+ROUND(Source!AE33*Source!I33, 2))), 2)</f>
        <v>0</v>
      </c>
      <c r="V48">
        <f>Source!Y33</f>
        <v>0</v>
      </c>
    </row>
    <row r="49" spans="1:26" ht="15">
      <c r="A49" s="28"/>
      <c r="B49" s="28"/>
      <c r="C49" s="28"/>
      <c r="D49" s="28"/>
      <c r="E49" s="28"/>
      <c r="F49" s="28"/>
      <c r="G49" s="28"/>
      <c r="H49" s="170">
        <f>I48</f>
        <v>167158.07999999999</v>
      </c>
      <c r="I49" s="170"/>
      <c r="J49" s="28"/>
      <c r="K49" s="170">
        <f>L48</f>
        <v>167158.07999999999</v>
      </c>
      <c r="L49" s="170"/>
      <c r="M49" s="54">
        <f>Source!U33</f>
        <v>0</v>
      </c>
      <c r="O49" s="26">
        <f>H49</f>
        <v>167158.07999999999</v>
      </c>
      <c r="P49" s="26">
        <f>K49</f>
        <v>167158.07999999999</v>
      </c>
      <c r="Q49" s="26">
        <f>M49</f>
        <v>0</v>
      </c>
      <c r="W49">
        <f>IF(Source!BI33&lt;=1,I48, 0)</f>
        <v>0</v>
      </c>
      <c r="X49">
        <f>IF(Source!BI33=2,I48, 0)</f>
        <v>0</v>
      </c>
      <c r="Y49">
        <f>IF(Source!BI33=3,I48, 0)</f>
        <v>167158.07999999999</v>
      </c>
      <c r="Z49">
        <f>IF(Source!BI33=4,I48, 0)</f>
        <v>0</v>
      </c>
    </row>
    <row r="50" spans="1:26" ht="28.5">
      <c r="A50" s="16">
        <v>4</v>
      </c>
      <c r="B50" s="16" t="str">
        <f>Source!E35</f>
        <v>4</v>
      </c>
      <c r="C50" s="58" t="str">
        <f>Source!F35</f>
        <v>20-02-018-01</v>
      </c>
      <c r="D50" s="58" t="str">
        <f>Source!G35</f>
        <v>Установка вставок гибких к радиальным вентиляторам</v>
      </c>
      <c r="E50" s="36" t="str">
        <f>Source!H35</f>
        <v>м2</v>
      </c>
      <c r="F50" s="22">
        <f>Source!I35</f>
        <v>0.98909999999999998</v>
      </c>
      <c r="G50" s="37">
        <f>Source!AL35+Source!AM35+Source!AO35</f>
        <v>54.58</v>
      </c>
      <c r="H50" s="38"/>
      <c r="I50" s="37"/>
      <c r="J50" s="38" t="str">
        <f>Source!BO35</f>
        <v/>
      </c>
      <c r="K50" s="38"/>
      <c r="L50" s="37"/>
      <c r="M50" s="39"/>
      <c r="S50">
        <f>ROUND((Source!FX35/100)*((ROUND(Source!AF35*Source!I35, 2)+ROUND(Source!AE35*Source!I35, 2))), 2)</f>
        <v>79.23</v>
      </c>
      <c r="T50">
        <f>Source!X35</f>
        <v>79.099999999999994</v>
      </c>
      <c r="U50">
        <f>ROUND((Source!FY35/100)*((ROUND(Source!AF35*Source!I35, 2)+ROUND(Source!AE35*Source!I35, 2))), 2)</f>
        <v>48.52</v>
      </c>
      <c r="V50">
        <f>Source!Y35</f>
        <v>48.83</v>
      </c>
    </row>
    <row r="51" spans="1:26">
      <c r="D51" s="29" t="str">
        <f>"Объем: "&amp;Source!I35&amp;"=3,14*"&amp;"0,63/"&amp;"4*"&amp;"2"</f>
        <v>Объем: 0,9891=3,14*0,63/4*2</v>
      </c>
    </row>
    <row r="52" spans="1:26" ht="14.25">
      <c r="A52" s="16"/>
      <c r="B52" s="16"/>
      <c r="C52" s="58"/>
      <c r="D52" s="58" t="s">
        <v>980</v>
      </c>
      <c r="E52" s="36"/>
      <c r="F52" s="22"/>
      <c r="G52" s="37">
        <f>Source!AO35</f>
        <v>50.26</v>
      </c>
      <c r="H52" s="38" t="str">
        <f>Source!DG35</f>
        <v>)*1,2)*1,15</v>
      </c>
      <c r="I52" s="37">
        <f>ROUND(Source!AF35*Source!I35, 2)</f>
        <v>68.599999999999994</v>
      </c>
      <c r="J52" s="38"/>
      <c r="K52" s="38">
        <f>IF(Source!BA35&lt;&gt; 0, Source!BA35, 1)</f>
        <v>1</v>
      </c>
      <c r="L52" s="37">
        <f>Source!S35</f>
        <v>68.599999999999994</v>
      </c>
      <c r="M52" s="39"/>
      <c r="R52">
        <f>I52</f>
        <v>68.599999999999994</v>
      </c>
    </row>
    <row r="53" spans="1:26" ht="14.25">
      <c r="A53" s="16"/>
      <c r="B53" s="16"/>
      <c r="C53" s="58"/>
      <c r="D53" s="58" t="s">
        <v>104</v>
      </c>
      <c r="E53" s="36"/>
      <c r="F53" s="22"/>
      <c r="G53" s="37">
        <f>Source!AM35</f>
        <v>0.66</v>
      </c>
      <c r="H53" s="38" t="str">
        <f>Source!DE35</f>
        <v>)*1,2)*1,25</v>
      </c>
      <c r="I53" s="37">
        <f>ROUND(Source!AD35*Source!I35, 2)</f>
        <v>0.98</v>
      </c>
      <c r="J53" s="38"/>
      <c r="K53" s="38">
        <f>IF(Source!BB35&lt;&gt; 0, Source!BB35, 1)</f>
        <v>1</v>
      </c>
      <c r="L53" s="37">
        <f>Source!Q35</f>
        <v>0.98</v>
      </c>
      <c r="M53" s="39"/>
    </row>
    <row r="54" spans="1:26" ht="14.25">
      <c r="A54" s="16"/>
      <c r="B54" s="16"/>
      <c r="C54" s="58"/>
      <c r="D54" s="58" t="s">
        <v>981</v>
      </c>
      <c r="E54" s="36"/>
      <c r="F54" s="22"/>
      <c r="G54" s="37">
        <f>Source!AN35</f>
        <v>0.12</v>
      </c>
      <c r="H54" s="38" t="str">
        <f>Source!DF35</f>
        <v>)*1,2)*1,25</v>
      </c>
      <c r="I54" s="40">
        <f>ROUND(Source!AE35*Source!I35, 2)</f>
        <v>0.18</v>
      </c>
      <c r="J54" s="38"/>
      <c r="K54" s="38">
        <f>IF(Source!BS35&lt;&gt; 0, Source!BS35, 1)</f>
        <v>1</v>
      </c>
      <c r="L54" s="40">
        <f>Source!R35</f>
        <v>0.18</v>
      </c>
      <c r="M54" s="39"/>
      <c r="R54">
        <f>I54</f>
        <v>0.18</v>
      </c>
    </row>
    <row r="55" spans="1:26" ht="14.25">
      <c r="A55" s="16"/>
      <c r="B55" s="16"/>
      <c r="C55" s="58"/>
      <c r="D55" s="58" t="s">
        <v>982</v>
      </c>
      <c r="E55" s="36"/>
      <c r="F55" s="22"/>
      <c r="G55" s="37">
        <f>Source!AL35</f>
        <v>3.66</v>
      </c>
      <c r="H55" s="38" t="str">
        <f>Source!DD35</f>
        <v/>
      </c>
      <c r="I55" s="37">
        <f>ROUND(Source!AC35*Source!I35, 2)</f>
        <v>3.62</v>
      </c>
      <c r="J55" s="38"/>
      <c r="K55" s="38">
        <f>IF(Source!BC35&lt;&gt; 0, Source!BC35, 1)</f>
        <v>1</v>
      </c>
      <c r="L55" s="37">
        <f>Source!P35</f>
        <v>3.62</v>
      </c>
      <c r="M55" s="39"/>
    </row>
    <row r="56" spans="1:26" ht="14.25">
      <c r="A56" s="16"/>
      <c r="B56" s="16"/>
      <c r="C56" s="58"/>
      <c r="D56" s="58" t="s">
        <v>983</v>
      </c>
      <c r="E56" s="36" t="s">
        <v>984</v>
      </c>
      <c r="F56" s="22">
        <f>Source!BZ35</f>
        <v>128</v>
      </c>
      <c r="G56" s="167" t="str">
        <f>CONCATENATE(" )", Source!DL35, Source!FT35, "=", Source!FX35)</f>
        <v xml:space="preserve"> )*0,9=115,2</v>
      </c>
      <c r="H56" s="168"/>
      <c r="I56" s="37">
        <f>SUM(S50:S58)</f>
        <v>79.23</v>
      </c>
      <c r="J56" s="41"/>
      <c r="K56" s="32">
        <f>Source!AT35</f>
        <v>115</v>
      </c>
      <c r="L56" s="37">
        <f>SUM(T50:T58)</f>
        <v>79.099999999999994</v>
      </c>
      <c r="M56" s="39"/>
    </row>
    <row r="57" spans="1:26" ht="14.25">
      <c r="A57" s="16"/>
      <c r="B57" s="16"/>
      <c r="C57" s="58"/>
      <c r="D57" s="58" t="s">
        <v>985</v>
      </c>
      <c r="E57" s="36" t="s">
        <v>984</v>
      </c>
      <c r="F57" s="22">
        <f>Source!CA35</f>
        <v>83</v>
      </c>
      <c r="G57" s="167" t="str">
        <f>CONCATENATE(" )", Source!DM35, Source!FU35, "=", Source!FY35)</f>
        <v xml:space="preserve"> )*0,85=70,55</v>
      </c>
      <c r="H57" s="168"/>
      <c r="I57" s="37">
        <f>SUM(U50:U58)</f>
        <v>48.52</v>
      </c>
      <c r="J57" s="41"/>
      <c r="K57" s="32">
        <f>Source!AU35</f>
        <v>71</v>
      </c>
      <c r="L57" s="37">
        <f>SUM(V50:V58)</f>
        <v>48.83</v>
      </c>
      <c r="M57" s="39"/>
    </row>
    <row r="58" spans="1:26" ht="14.25">
      <c r="A58" s="59"/>
      <c r="B58" s="59"/>
      <c r="C58" s="60"/>
      <c r="D58" s="60" t="s">
        <v>986</v>
      </c>
      <c r="E58" s="42" t="s">
        <v>987</v>
      </c>
      <c r="F58" s="43">
        <f>Source!AQ35</f>
        <v>5.75</v>
      </c>
      <c r="G58" s="44"/>
      <c r="H58" s="45" t="str">
        <f>Source!DI35</f>
        <v>)*1,2)*1,15</v>
      </c>
      <c r="I58" s="44"/>
      <c r="J58" s="45"/>
      <c r="K58" s="45"/>
      <c r="L58" s="44"/>
      <c r="M58" s="46">
        <f>Source!U35</f>
        <v>7.8485084999999986</v>
      </c>
    </row>
    <row r="59" spans="1:26" ht="15">
      <c r="H59" s="166">
        <f>I52+I53+I55+I56+I57</f>
        <v>200.95000000000002</v>
      </c>
      <c r="I59" s="166"/>
      <c r="K59" s="166">
        <f>L52+L53+L55+L56+L57</f>
        <v>201.13</v>
      </c>
      <c r="L59" s="166"/>
      <c r="M59" s="47">
        <f>Source!U35</f>
        <v>7.8485084999999986</v>
      </c>
      <c r="O59" s="26">
        <f>H59</f>
        <v>200.95000000000002</v>
      </c>
      <c r="P59" s="26">
        <f>K59</f>
        <v>201.13</v>
      </c>
      <c r="Q59" s="26">
        <f>M59</f>
        <v>7.8485084999999986</v>
      </c>
      <c r="W59">
        <f>IF(Source!BI35&lt;=1,I52+I53+I55+I56+I57, 0)</f>
        <v>200.95000000000002</v>
      </c>
      <c r="X59">
        <f>IF(Source!BI35=2,I52+I53+I55+I56+I57, 0)</f>
        <v>0</v>
      </c>
      <c r="Y59">
        <f>IF(Source!BI35=3,I52+I53+I55+I56+I57, 0)</f>
        <v>0</v>
      </c>
      <c r="Z59">
        <f>IF(Source!BI35=4,I52+I53+I55+I56+I57, 0)</f>
        <v>0</v>
      </c>
    </row>
    <row r="60" spans="1:26" ht="99.75">
      <c r="A60" s="59">
        <v>5</v>
      </c>
      <c r="B60" s="59" t="str">
        <f>Source!E37</f>
        <v>5</v>
      </c>
      <c r="C60" s="60" t="str">
        <f>Source!F37</f>
        <v>Коммеческое предлож.№КП-261046 от 01.02.2021Г.</v>
      </c>
      <c r="D60" s="60" t="s">
        <v>990</v>
      </c>
      <c r="E60" s="42" t="str">
        <f>Source!H37</f>
        <v>шт.</v>
      </c>
      <c r="F60" s="43">
        <f>Source!I37</f>
        <v>2</v>
      </c>
      <c r="G60" s="44">
        <f>Source!AL37</f>
        <v>5481.6399999999994</v>
      </c>
      <c r="H60" s="45" t="str">
        <f>Source!DD37</f>
        <v/>
      </c>
      <c r="I60" s="44">
        <f>ROUND(Source!AC37*Source!I37, 2)</f>
        <v>10963.28</v>
      </c>
      <c r="J60" s="45" t="str">
        <f>Source!BO37</f>
        <v/>
      </c>
      <c r="K60" s="45">
        <f>IF(Source!BC37&lt;&gt; 0, Source!BC37, 1)</f>
        <v>1</v>
      </c>
      <c r="L60" s="44">
        <f>Source!P37</f>
        <v>10963.28</v>
      </c>
      <c r="M60" s="48"/>
      <c r="S60">
        <f>ROUND((Source!FX37/100)*((ROUND(Source!AF37*Source!I37, 2)+ROUND(Source!AE37*Source!I37, 2))), 2)</f>
        <v>0</v>
      </c>
      <c r="T60">
        <f>Source!X37</f>
        <v>0</v>
      </c>
      <c r="U60">
        <f>ROUND((Source!FY37/100)*((ROUND(Source!AF37*Source!I37, 2)+ROUND(Source!AE37*Source!I37, 2))), 2)</f>
        <v>0</v>
      </c>
      <c r="V60">
        <f>Source!Y37</f>
        <v>0</v>
      </c>
    </row>
    <row r="61" spans="1:26" ht="15">
      <c r="H61" s="166">
        <f>I60</f>
        <v>10963.28</v>
      </c>
      <c r="I61" s="166"/>
      <c r="K61" s="166">
        <f>L60</f>
        <v>10963.28</v>
      </c>
      <c r="L61" s="166"/>
      <c r="M61" s="47">
        <f>Source!U37</f>
        <v>0</v>
      </c>
      <c r="O61" s="26">
        <f>H61</f>
        <v>10963.28</v>
      </c>
      <c r="P61" s="26">
        <f>K61</f>
        <v>10963.28</v>
      </c>
      <c r="Q61" s="26">
        <f>M61</f>
        <v>0</v>
      </c>
      <c r="W61">
        <f>IF(Source!BI37&lt;=1,I60, 0)</f>
        <v>0</v>
      </c>
      <c r="X61">
        <f>IF(Source!BI37=2,I60, 0)</f>
        <v>10963.28</v>
      </c>
      <c r="Y61">
        <f>IF(Source!BI37=3,I60, 0)</f>
        <v>0</v>
      </c>
      <c r="Z61">
        <f>IF(Source!BI37=4,I60, 0)</f>
        <v>0</v>
      </c>
    </row>
    <row r="62" spans="1:26" ht="99.75">
      <c r="A62" s="59">
        <v>6</v>
      </c>
      <c r="B62" s="59" t="str">
        <f>Source!E39</f>
        <v>6</v>
      </c>
      <c r="C62" s="60" t="str">
        <f>Source!F39</f>
        <v>Коммеческое предлож.№КП-261046 от 01.02.2021Г.</v>
      </c>
      <c r="D62" s="60" t="s">
        <v>991</v>
      </c>
      <c r="E62" s="42" t="str">
        <f>Source!H39</f>
        <v>шт.</v>
      </c>
      <c r="F62" s="43">
        <f>Source!I39</f>
        <v>2</v>
      </c>
      <c r="G62" s="44">
        <f>Source!AL39</f>
        <v>887.5</v>
      </c>
      <c r="H62" s="45" t="str">
        <f>Source!DD39</f>
        <v/>
      </c>
      <c r="I62" s="44">
        <f>ROUND(Source!AC39*Source!I39, 2)</f>
        <v>1775</v>
      </c>
      <c r="J62" s="45" t="str">
        <f>Source!BO39</f>
        <v/>
      </c>
      <c r="K62" s="45">
        <f>IF(Source!BC39&lt;&gt; 0, Source!BC39, 1)</f>
        <v>1</v>
      </c>
      <c r="L62" s="44">
        <f>Source!P39</f>
        <v>1775</v>
      </c>
      <c r="M62" s="48"/>
      <c r="S62">
        <f>ROUND((Source!FX39/100)*((ROUND(Source!AF39*Source!I39, 2)+ROUND(Source!AE39*Source!I39, 2))), 2)</f>
        <v>0</v>
      </c>
      <c r="T62">
        <f>Source!X39</f>
        <v>0</v>
      </c>
      <c r="U62">
        <f>ROUND((Source!FY39/100)*((ROUND(Source!AF39*Source!I39, 2)+ROUND(Source!AE39*Source!I39, 2))), 2)</f>
        <v>0</v>
      </c>
      <c r="V62">
        <f>Source!Y39</f>
        <v>0</v>
      </c>
    </row>
    <row r="63" spans="1:26" ht="15">
      <c r="H63" s="166">
        <f>I62</f>
        <v>1775</v>
      </c>
      <c r="I63" s="166"/>
      <c r="K63" s="166">
        <f>L62</f>
        <v>1775</v>
      </c>
      <c r="L63" s="166"/>
      <c r="M63" s="47">
        <f>Source!U39</f>
        <v>0</v>
      </c>
      <c r="O63" s="26">
        <f>H63</f>
        <v>1775</v>
      </c>
      <c r="P63" s="26">
        <f>K63</f>
        <v>1775</v>
      </c>
      <c r="Q63" s="26">
        <f>M63</f>
        <v>0</v>
      </c>
      <c r="W63">
        <f>IF(Source!BI39&lt;=1,I62, 0)</f>
        <v>0</v>
      </c>
      <c r="X63">
        <f>IF(Source!BI39=2,I62, 0)</f>
        <v>1775</v>
      </c>
      <c r="Y63">
        <f>IF(Source!BI39=3,I62, 0)</f>
        <v>0</v>
      </c>
      <c r="Z63">
        <f>IF(Source!BI39=4,I62, 0)</f>
        <v>0</v>
      </c>
    </row>
    <row r="64" spans="1:26" ht="28.5">
      <c r="A64" s="16">
        <v>7</v>
      </c>
      <c r="B64" s="16" t="str">
        <f>Source!E41</f>
        <v>7</v>
      </c>
      <c r="C64" s="58" t="str">
        <f>Source!F41</f>
        <v>20-02-020-01</v>
      </c>
      <c r="D64" s="58" t="str">
        <f>Source!G41</f>
        <v>Установка виброизолятора номер 38</v>
      </c>
      <c r="E64" s="36" t="str">
        <f>Source!H41</f>
        <v>10 ШТ</v>
      </c>
      <c r="F64" s="22">
        <f>Source!I41</f>
        <v>0.4</v>
      </c>
      <c r="G64" s="37">
        <f>Source!AL41+Source!AM41+Source!AO41</f>
        <v>66.38</v>
      </c>
      <c r="H64" s="38"/>
      <c r="I64" s="37"/>
      <c r="J64" s="38" t="str">
        <f>Source!BO41</f>
        <v/>
      </c>
      <c r="K64" s="38"/>
      <c r="L64" s="37"/>
      <c r="M64" s="39"/>
      <c r="S64">
        <f>ROUND((Source!FX41/100)*((ROUND(Source!AF41*Source!I41, 2)+ROUND(Source!AE41*Source!I41, 2))), 2)</f>
        <v>23.42</v>
      </c>
      <c r="T64">
        <f>Source!X41</f>
        <v>23.38</v>
      </c>
      <c r="U64">
        <f>ROUND((Source!FY41/100)*((ROUND(Source!AF41*Source!I41, 2)+ROUND(Source!AE41*Source!I41, 2))), 2)</f>
        <v>14.34</v>
      </c>
      <c r="V64">
        <f>Source!Y41</f>
        <v>14.43</v>
      </c>
    </row>
    <row r="65" spans="1:26">
      <c r="D65" s="29" t="str">
        <f>"Объем: "&amp;Source!I41&amp;"=4/"&amp;"10"</f>
        <v>Объем: 0,4=4/10</v>
      </c>
    </row>
    <row r="66" spans="1:26" ht="14.25">
      <c r="A66" s="16"/>
      <c r="B66" s="16"/>
      <c r="C66" s="58"/>
      <c r="D66" s="58" t="s">
        <v>980</v>
      </c>
      <c r="E66" s="36"/>
      <c r="F66" s="22"/>
      <c r="G66" s="37">
        <f>Source!AO41</f>
        <v>36.700000000000003</v>
      </c>
      <c r="H66" s="38" t="str">
        <f>Source!DG41</f>
        <v>)*1,2)*1,15</v>
      </c>
      <c r="I66" s="37">
        <f>ROUND(Source!AF41*Source!I41, 2)</f>
        <v>20.260000000000002</v>
      </c>
      <c r="J66" s="38"/>
      <c r="K66" s="38">
        <f>IF(Source!BA41&lt;&gt; 0, Source!BA41, 1)</f>
        <v>1</v>
      </c>
      <c r="L66" s="37">
        <f>Source!S41</f>
        <v>20.260000000000002</v>
      </c>
      <c r="M66" s="39"/>
      <c r="R66">
        <f>I66</f>
        <v>20.260000000000002</v>
      </c>
    </row>
    <row r="67" spans="1:26" ht="14.25">
      <c r="A67" s="16"/>
      <c r="B67" s="16"/>
      <c r="C67" s="58"/>
      <c r="D67" s="58" t="s">
        <v>104</v>
      </c>
      <c r="E67" s="36"/>
      <c r="F67" s="22"/>
      <c r="G67" s="37">
        <f>Source!AM41</f>
        <v>0.66</v>
      </c>
      <c r="H67" s="38" t="str">
        <f>Source!DE41</f>
        <v>)*1,2)*1,25</v>
      </c>
      <c r="I67" s="37">
        <f>ROUND(Source!AD41*Source!I41, 2)</f>
        <v>0.4</v>
      </c>
      <c r="J67" s="38"/>
      <c r="K67" s="38">
        <f>IF(Source!BB41&lt;&gt; 0, Source!BB41, 1)</f>
        <v>1</v>
      </c>
      <c r="L67" s="37">
        <f>Source!Q41</f>
        <v>0.4</v>
      </c>
      <c r="M67" s="39"/>
    </row>
    <row r="68" spans="1:26" ht="14.25">
      <c r="A68" s="16"/>
      <c r="B68" s="16"/>
      <c r="C68" s="58"/>
      <c r="D68" s="58" t="s">
        <v>981</v>
      </c>
      <c r="E68" s="36"/>
      <c r="F68" s="22"/>
      <c r="G68" s="37">
        <f>Source!AN41</f>
        <v>0.12</v>
      </c>
      <c r="H68" s="38" t="str">
        <f>Source!DF41</f>
        <v>)*1,2)*1,25</v>
      </c>
      <c r="I68" s="40">
        <f>ROUND(Source!AE41*Source!I41, 2)</f>
        <v>7.0000000000000007E-2</v>
      </c>
      <c r="J68" s="38"/>
      <c r="K68" s="38">
        <f>IF(Source!BS41&lt;&gt; 0, Source!BS41, 1)</f>
        <v>1</v>
      </c>
      <c r="L68" s="40">
        <f>Source!R41</f>
        <v>7.0000000000000007E-2</v>
      </c>
      <c r="M68" s="39"/>
      <c r="R68">
        <f>I68</f>
        <v>7.0000000000000007E-2</v>
      </c>
    </row>
    <row r="69" spans="1:26" ht="14.25">
      <c r="A69" s="16"/>
      <c r="B69" s="16"/>
      <c r="C69" s="58"/>
      <c r="D69" s="58" t="s">
        <v>982</v>
      </c>
      <c r="E69" s="36"/>
      <c r="F69" s="22"/>
      <c r="G69" s="37">
        <f>Source!AL41</f>
        <v>29.02</v>
      </c>
      <c r="H69" s="38" t="str">
        <f>Source!DD41</f>
        <v/>
      </c>
      <c r="I69" s="37">
        <f>ROUND(Source!AC41*Source!I41, 2)</f>
        <v>11.61</v>
      </c>
      <c r="J69" s="38"/>
      <c r="K69" s="38">
        <f>IF(Source!BC41&lt;&gt; 0, Source!BC41, 1)</f>
        <v>1</v>
      </c>
      <c r="L69" s="37">
        <f>Source!P41</f>
        <v>11.61</v>
      </c>
      <c r="M69" s="39"/>
    </row>
    <row r="70" spans="1:26" ht="14.25">
      <c r="A70" s="16"/>
      <c r="B70" s="16"/>
      <c r="C70" s="58"/>
      <c r="D70" s="58" t="s">
        <v>983</v>
      </c>
      <c r="E70" s="36" t="s">
        <v>984</v>
      </c>
      <c r="F70" s="22">
        <f>Source!BZ41</f>
        <v>128</v>
      </c>
      <c r="G70" s="167" t="str">
        <f>CONCATENATE(" )", Source!DL41, Source!FT41, "=", Source!FX41)</f>
        <v xml:space="preserve"> )*0,9=115,2</v>
      </c>
      <c r="H70" s="168"/>
      <c r="I70" s="37">
        <f>SUM(S64:S72)</f>
        <v>23.42</v>
      </c>
      <c r="J70" s="41"/>
      <c r="K70" s="32">
        <f>Source!AT41</f>
        <v>115</v>
      </c>
      <c r="L70" s="37">
        <f>SUM(T64:T72)</f>
        <v>23.38</v>
      </c>
      <c r="M70" s="39"/>
    </row>
    <row r="71" spans="1:26" ht="14.25">
      <c r="A71" s="16"/>
      <c r="B71" s="16"/>
      <c r="C71" s="58"/>
      <c r="D71" s="58" t="s">
        <v>985</v>
      </c>
      <c r="E71" s="36" t="s">
        <v>984</v>
      </c>
      <c r="F71" s="22">
        <f>Source!CA41</f>
        <v>83</v>
      </c>
      <c r="G71" s="167" t="str">
        <f>CONCATENATE(" )", Source!DM41, Source!FU41, "=", Source!FY41)</f>
        <v xml:space="preserve"> )*0,85=70,55</v>
      </c>
      <c r="H71" s="168"/>
      <c r="I71" s="37">
        <f>SUM(U64:U72)</f>
        <v>14.34</v>
      </c>
      <c r="J71" s="41"/>
      <c r="K71" s="32">
        <f>Source!AU41</f>
        <v>71</v>
      </c>
      <c r="L71" s="37">
        <f>SUM(V64:V72)</f>
        <v>14.43</v>
      </c>
      <c r="M71" s="39"/>
    </row>
    <row r="72" spans="1:26" ht="14.25">
      <c r="A72" s="59"/>
      <c r="B72" s="59"/>
      <c r="C72" s="60"/>
      <c r="D72" s="60" t="s">
        <v>986</v>
      </c>
      <c r="E72" s="42" t="s">
        <v>987</v>
      </c>
      <c r="F72" s="43">
        <f>Source!AQ41</f>
        <v>3.7</v>
      </c>
      <c r="G72" s="44"/>
      <c r="H72" s="45" t="str">
        <f>Source!DI41</f>
        <v>)*1,2)*1,15</v>
      </c>
      <c r="I72" s="44"/>
      <c r="J72" s="45"/>
      <c r="K72" s="45"/>
      <c r="L72" s="44"/>
      <c r="M72" s="46">
        <f>Source!U41</f>
        <v>2.0424000000000002</v>
      </c>
    </row>
    <row r="73" spans="1:26" ht="15">
      <c r="H73" s="166">
        <f>I66+I67+I69+I70+I71</f>
        <v>70.03</v>
      </c>
      <c r="I73" s="166"/>
      <c r="K73" s="166">
        <f>L66+L67+L69+L70+L71</f>
        <v>70.079999999999984</v>
      </c>
      <c r="L73" s="166"/>
      <c r="M73" s="47">
        <f>Source!U41</f>
        <v>2.0424000000000002</v>
      </c>
      <c r="O73" s="26">
        <f>H73</f>
        <v>70.03</v>
      </c>
      <c r="P73" s="26">
        <f>K73</f>
        <v>70.079999999999984</v>
      </c>
      <c r="Q73" s="26">
        <f>M73</f>
        <v>2.0424000000000002</v>
      </c>
      <c r="W73">
        <f>IF(Source!BI41&lt;=1,I66+I67+I69+I70+I71, 0)</f>
        <v>70.03</v>
      </c>
      <c r="X73">
        <f>IF(Source!BI41=2,I66+I67+I69+I70+I71, 0)</f>
        <v>0</v>
      </c>
      <c r="Y73">
        <f>IF(Source!BI41=3,I66+I67+I69+I70+I71, 0)</f>
        <v>0</v>
      </c>
      <c r="Z73">
        <f>IF(Source!BI41=4,I66+I67+I69+I70+I71, 0)</f>
        <v>0</v>
      </c>
    </row>
    <row r="74" spans="1:26" ht="99.75">
      <c r="A74" s="59">
        <v>8</v>
      </c>
      <c r="B74" s="59" t="str">
        <f>Source!E43</f>
        <v>8</v>
      </c>
      <c r="C74" s="60" t="str">
        <f>Source!F43</f>
        <v>Коммеческое предлож.№КП-261046 от 01.02.2021Г.</v>
      </c>
      <c r="D74" s="60" t="s">
        <v>993</v>
      </c>
      <c r="E74" s="42" t="str">
        <f>Source!H43</f>
        <v>шт.</v>
      </c>
      <c r="F74" s="43">
        <f>Source!I43</f>
        <v>1</v>
      </c>
      <c r="G74" s="44">
        <f>Source!AL43</f>
        <v>2150.89</v>
      </c>
      <c r="H74" s="45" t="str">
        <f>Source!DD43</f>
        <v/>
      </c>
      <c r="I74" s="44">
        <f>ROUND(Source!AC43*Source!I43, 2)</f>
        <v>2150.89</v>
      </c>
      <c r="J74" s="45" t="str">
        <f>Source!BO43</f>
        <v/>
      </c>
      <c r="K74" s="45">
        <f>IF(Source!BC43&lt;&gt; 0, Source!BC43, 1)</f>
        <v>1</v>
      </c>
      <c r="L74" s="44">
        <f>Source!P43</f>
        <v>2150.89</v>
      </c>
      <c r="M74" s="48"/>
      <c r="S74">
        <f>ROUND((Source!FX43/100)*((ROUND(Source!AF43*Source!I43, 2)+ROUND(Source!AE43*Source!I43, 2))), 2)</f>
        <v>0</v>
      </c>
      <c r="T74">
        <f>Source!X43</f>
        <v>0</v>
      </c>
      <c r="U74">
        <f>ROUND((Source!FY43/100)*((ROUND(Source!AF43*Source!I43, 2)+ROUND(Source!AE43*Source!I43, 2))), 2)</f>
        <v>0</v>
      </c>
      <c r="V74">
        <f>Source!Y43</f>
        <v>0</v>
      </c>
    </row>
    <row r="75" spans="1:26" ht="15">
      <c r="H75" s="166">
        <f>I74</f>
        <v>2150.89</v>
      </c>
      <c r="I75" s="166"/>
      <c r="K75" s="166">
        <f>L74</f>
        <v>2150.89</v>
      </c>
      <c r="L75" s="166"/>
      <c r="M75" s="47">
        <f>Source!U43</f>
        <v>0</v>
      </c>
      <c r="O75" s="26">
        <f>H75</f>
        <v>2150.89</v>
      </c>
      <c r="P75" s="26">
        <f>K75</f>
        <v>2150.89</v>
      </c>
      <c r="Q75" s="26">
        <f>M75</f>
        <v>0</v>
      </c>
      <c r="W75">
        <f>IF(Source!BI43&lt;=1,I74, 0)</f>
        <v>0</v>
      </c>
      <c r="X75">
        <f>IF(Source!BI43=2,I74, 0)</f>
        <v>2150.89</v>
      </c>
      <c r="Y75">
        <f>IF(Source!BI43=3,I74, 0)</f>
        <v>0</v>
      </c>
      <c r="Z75">
        <f>IF(Source!BI43=4,I74, 0)</f>
        <v>0</v>
      </c>
    </row>
    <row r="76" spans="1:26" ht="28.5">
      <c r="A76" s="16">
        <v>9</v>
      </c>
      <c r="B76" s="16" t="str">
        <f>Source!E45</f>
        <v>9</v>
      </c>
      <c r="C76" s="58" t="str">
        <f>Source!F45</f>
        <v>20-02-004-03</v>
      </c>
      <c r="D76" s="58" t="str">
        <f>Source!G45</f>
        <v>Установка клапанов обратных диаметром до 800 мм</v>
      </c>
      <c r="E76" s="36" t="str">
        <f>Source!H45</f>
        <v>ШТ</v>
      </c>
      <c r="F76" s="22">
        <f>Source!I45</f>
        <v>1</v>
      </c>
      <c r="G76" s="37">
        <f>Source!AL45+Source!AM45+Source!AO45</f>
        <v>37.11</v>
      </c>
      <c r="H76" s="38"/>
      <c r="I76" s="37"/>
      <c r="J76" s="38" t="str">
        <f>Source!BO45</f>
        <v/>
      </c>
      <c r="K76" s="38"/>
      <c r="L76" s="37"/>
      <c r="M76" s="39"/>
      <c r="S76">
        <f>ROUND((Source!FX45/100)*((ROUND(Source!AF45*Source!I45, 2)+ROUND(Source!AE45*Source!I45, 2))), 2)</f>
        <v>29.74</v>
      </c>
      <c r="T76">
        <f>Source!X45</f>
        <v>29.69</v>
      </c>
      <c r="U76">
        <f>ROUND((Source!FY45/100)*((ROUND(Source!AF45*Source!I45, 2)+ROUND(Source!AE45*Source!I45, 2))), 2)</f>
        <v>18.22</v>
      </c>
      <c r="V76">
        <f>Source!Y45</f>
        <v>18.329999999999998</v>
      </c>
    </row>
    <row r="77" spans="1:26" ht="14.25">
      <c r="A77" s="16"/>
      <c r="B77" s="16"/>
      <c r="C77" s="58"/>
      <c r="D77" s="58" t="s">
        <v>980</v>
      </c>
      <c r="E77" s="36"/>
      <c r="F77" s="22"/>
      <c r="G77" s="37">
        <f>Source!AO45</f>
        <v>18.43</v>
      </c>
      <c r="H77" s="38" t="str">
        <f>Source!DG45</f>
        <v>)*1,2)*1,15</v>
      </c>
      <c r="I77" s="37">
        <f>ROUND(Source!AF45*Source!I45, 2)</f>
        <v>25.43</v>
      </c>
      <c r="J77" s="38"/>
      <c r="K77" s="38">
        <f>IF(Source!BA45&lt;&gt; 0, Source!BA45, 1)</f>
        <v>1</v>
      </c>
      <c r="L77" s="37">
        <f>Source!S45</f>
        <v>25.43</v>
      </c>
      <c r="M77" s="39"/>
      <c r="R77">
        <f>I77</f>
        <v>25.43</v>
      </c>
    </row>
    <row r="78" spans="1:26" ht="14.25">
      <c r="A78" s="16"/>
      <c r="B78" s="16"/>
      <c r="C78" s="58"/>
      <c r="D78" s="58" t="s">
        <v>104</v>
      </c>
      <c r="E78" s="36"/>
      <c r="F78" s="22"/>
      <c r="G78" s="37">
        <f>Source!AM45</f>
        <v>3.28</v>
      </c>
      <c r="H78" s="38" t="str">
        <f>Source!DE45</f>
        <v>)*1,2)*1,25</v>
      </c>
      <c r="I78" s="37">
        <f>ROUND(Source!AD45*Source!I45, 2)</f>
        <v>4.92</v>
      </c>
      <c r="J78" s="38"/>
      <c r="K78" s="38">
        <f>IF(Source!BB45&lt;&gt; 0, Source!BB45, 1)</f>
        <v>1</v>
      </c>
      <c r="L78" s="37">
        <f>Source!Q45</f>
        <v>4.92</v>
      </c>
      <c r="M78" s="39"/>
    </row>
    <row r="79" spans="1:26" ht="14.25">
      <c r="A79" s="16"/>
      <c r="B79" s="16"/>
      <c r="C79" s="58"/>
      <c r="D79" s="58" t="s">
        <v>981</v>
      </c>
      <c r="E79" s="36"/>
      <c r="F79" s="22"/>
      <c r="G79" s="37">
        <f>Source!AN45</f>
        <v>0.26</v>
      </c>
      <c r="H79" s="38" t="str">
        <f>Source!DF45</f>
        <v>)*1,2)*1,25</v>
      </c>
      <c r="I79" s="40">
        <f>ROUND(Source!AE45*Source!I45, 2)</f>
        <v>0.39</v>
      </c>
      <c r="J79" s="38"/>
      <c r="K79" s="38">
        <f>IF(Source!BS45&lt;&gt; 0, Source!BS45, 1)</f>
        <v>1</v>
      </c>
      <c r="L79" s="40">
        <f>Source!R45</f>
        <v>0.39</v>
      </c>
      <c r="M79" s="39"/>
      <c r="R79">
        <f>I79</f>
        <v>0.39</v>
      </c>
    </row>
    <row r="80" spans="1:26" ht="14.25">
      <c r="A80" s="16"/>
      <c r="B80" s="16"/>
      <c r="C80" s="58"/>
      <c r="D80" s="58" t="s">
        <v>982</v>
      </c>
      <c r="E80" s="36"/>
      <c r="F80" s="22"/>
      <c r="G80" s="37">
        <f>Source!AL45</f>
        <v>15.4</v>
      </c>
      <c r="H80" s="38" t="str">
        <f>Source!DD45</f>
        <v/>
      </c>
      <c r="I80" s="37">
        <f>ROUND(Source!AC45*Source!I45, 2)</f>
        <v>15.4</v>
      </c>
      <c r="J80" s="38"/>
      <c r="K80" s="38">
        <f>IF(Source!BC45&lt;&gt; 0, Source!BC45, 1)</f>
        <v>1</v>
      </c>
      <c r="L80" s="37">
        <f>Source!P45</f>
        <v>15.4</v>
      </c>
      <c r="M80" s="39"/>
    </row>
    <row r="81" spans="1:26" ht="14.25">
      <c r="A81" s="16"/>
      <c r="B81" s="16"/>
      <c r="C81" s="58"/>
      <c r="D81" s="58" t="s">
        <v>983</v>
      </c>
      <c r="E81" s="36" t="s">
        <v>984</v>
      </c>
      <c r="F81" s="22">
        <f>Source!BZ45</f>
        <v>128</v>
      </c>
      <c r="G81" s="167" t="str">
        <f>CONCATENATE(" )", Source!DL45, Source!FT45, "=", Source!FX45)</f>
        <v xml:space="preserve"> )*0,9=115,2</v>
      </c>
      <c r="H81" s="168"/>
      <c r="I81" s="37">
        <f>SUM(S76:S83)</f>
        <v>29.74</v>
      </c>
      <c r="J81" s="41"/>
      <c r="K81" s="32">
        <f>Source!AT45</f>
        <v>115</v>
      </c>
      <c r="L81" s="37">
        <f>SUM(T76:T83)</f>
        <v>29.69</v>
      </c>
      <c r="M81" s="39"/>
    </row>
    <row r="82" spans="1:26" ht="14.25">
      <c r="A82" s="16"/>
      <c r="B82" s="16"/>
      <c r="C82" s="58"/>
      <c r="D82" s="58" t="s">
        <v>985</v>
      </c>
      <c r="E82" s="36" t="s">
        <v>984</v>
      </c>
      <c r="F82" s="22">
        <f>Source!CA45</f>
        <v>83</v>
      </c>
      <c r="G82" s="167" t="str">
        <f>CONCATENATE(" )", Source!DM45, Source!FU45, "=", Source!FY45)</f>
        <v xml:space="preserve"> )*0,85=70,55</v>
      </c>
      <c r="H82" s="168"/>
      <c r="I82" s="37">
        <f>SUM(U76:U83)</f>
        <v>18.22</v>
      </c>
      <c r="J82" s="41"/>
      <c r="K82" s="32">
        <f>Source!AU45</f>
        <v>71</v>
      </c>
      <c r="L82" s="37">
        <f>SUM(V76:V83)</f>
        <v>18.329999999999998</v>
      </c>
      <c r="M82" s="39"/>
    </row>
    <row r="83" spans="1:26" ht="14.25">
      <c r="A83" s="59"/>
      <c r="B83" s="59"/>
      <c r="C83" s="60"/>
      <c r="D83" s="60" t="s">
        <v>986</v>
      </c>
      <c r="E83" s="42" t="s">
        <v>987</v>
      </c>
      <c r="F83" s="43">
        <f>Source!AQ45</f>
        <v>2.08</v>
      </c>
      <c r="G83" s="44"/>
      <c r="H83" s="45" t="str">
        <f>Source!DI45</f>
        <v>)*1,2)*1,15</v>
      </c>
      <c r="I83" s="44"/>
      <c r="J83" s="45"/>
      <c r="K83" s="45"/>
      <c r="L83" s="44"/>
      <c r="M83" s="46">
        <f>Source!U45</f>
        <v>2.8703999999999996</v>
      </c>
    </row>
    <row r="84" spans="1:26" ht="15">
      <c r="H84" s="166">
        <f>I77+I78+I80+I81+I82</f>
        <v>93.71</v>
      </c>
      <c r="I84" s="166"/>
      <c r="K84" s="166">
        <f>L77+L78+L80+L81+L82</f>
        <v>93.77</v>
      </c>
      <c r="L84" s="166"/>
      <c r="M84" s="47">
        <f>Source!U45</f>
        <v>2.8703999999999996</v>
      </c>
      <c r="O84" s="26">
        <f>H84</f>
        <v>93.71</v>
      </c>
      <c r="P84" s="26">
        <f>K84</f>
        <v>93.77</v>
      </c>
      <c r="Q84" s="26">
        <f>M84</f>
        <v>2.8703999999999996</v>
      </c>
      <c r="W84">
        <f>IF(Source!BI45&lt;=1,I77+I78+I80+I81+I82, 0)</f>
        <v>93.71</v>
      </c>
      <c r="X84">
        <f>IF(Source!BI45=2,I77+I78+I80+I81+I82, 0)</f>
        <v>0</v>
      </c>
      <c r="Y84">
        <f>IF(Source!BI45=3,I77+I78+I80+I81+I82, 0)</f>
        <v>0</v>
      </c>
      <c r="Z84">
        <f>IF(Source!BI45=4,I77+I78+I80+I81+I82, 0)</f>
        <v>0</v>
      </c>
    </row>
    <row r="85" spans="1:26" ht="99.75">
      <c r="A85" s="59">
        <v>10</v>
      </c>
      <c r="B85" s="59" t="str">
        <f>Source!E47</f>
        <v>10</v>
      </c>
      <c r="C85" s="60" t="str">
        <f>Source!F47</f>
        <v>Коммеческое предлож.№КП-261046 от 01.02.2021Г.</v>
      </c>
      <c r="D85" s="60" t="s">
        <v>995</v>
      </c>
      <c r="E85" s="42" t="str">
        <f>Source!H47</f>
        <v>шт.</v>
      </c>
      <c r="F85" s="43">
        <f>Source!I47</f>
        <v>1</v>
      </c>
      <c r="G85" s="44">
        <f>Source!AL47</f>
        <v>6024.59</v>
      </c>
      <c r="H85" s="45" t="str">
        <f>Source!DD47</f>
        <v/>
      </c>
      <c r="I85" s="44">
        <f>ROUND(Source!AC47*Source!I47, 2)</f>
        <v>6024.59</v>
      </c>
      <c r="J85" s="45" t="str">
        <f>Source!BO47</f>
        <v/>
      </c>
      <c r="K85" s="45">
        <f>IF(Source!BC47&lt;&gt; 0, Source!BC47, 1)</f>
        <v>1</v>
      </c>
      <c r="L85" s="44">
        <f>Source!P47</f>
        <v>6024.59</v>
      </c>
      <c r="M85" s="48"/>
      <c r="S85">
        <f>ROUND((Source!FX47/100)*((ROUND(Source!AF47*Source!I47, 2)+ROUND(Source!AE47*Source!I47, 2))), 2)</f>
        <v>0</v>
      </c>
      <c r="T85">
        <f>Source!X47</f>
        <v>0</v>
      </c>
      <c r="U85">
        <f>ROUND((Source!FY47/100)*((ROUND(Source!AF47*Source!I47, 2)+ROUND(Source!AE47*Source!I47, 2))), 2)</f>
        <v>0</v>
      </c>
      <c r="V85">
        <f>Source!Y47</f>
        <v>0</v>
      </c>
    </row>
    <row r="86" spans="1:26" ht="15">
      <c r="H86" s="166">
        <f>I85</f>
        <v>6024.59</v>
      </c>
      <c r="I86" s="166"/>
      <c r="K86" s="166">
        <f>L85</f>
        <v>6024.59</v>
      </c>
      <c r="L86" s="166"/>
      <c r="M86" s="47">
        <f>Source!U47</f>
        <v>0</v>
      </c>
      <c r="O86" s="26">
        <f>H86</f>
        <v>6024.59</v>
      </c>
      <c r="P86" s="26">
        <f>K86</f>
        <v>6024.59</v>
      </c>
      <c r="Q86" s="26">
        <f>M86</f>
        <v>0</v>
      </c>
      <c r="W86">
        <f>IF(Source!BI47&lt;=1,I85, 0)</f>
        <v>0</v>
      </c>
      <c r="X86">
        <f>IF(Source!BI47=2,I85, 0)</f>
        <v>6024.59</v>
      </c>
      <c r="Y86">
        <f>IF(Source!BI47=3,I85, 0)</f>
        <v>0</v>
      </c>
      <c r="Z86">
        <f>IF(Source!BI47=4,I85, 0)</f>
        <v>0</v>
      </c>
    </row>
    <row r="87" spans="1:26" ht="28.5">
      <c r="A87" s="16">
        <v>11</v>
      </c>
      <c r="B87" s="16" t="str">
        <f>Source!E49</f>
        <v>11</v>
      </c>
      <c r="C87" s="58" t="str">
        <f>Source!F49</f>
        <v>20-02-019-01</v>
      </c>
      <c r="D87" s="58" t="str">
        <f>Source!G49</f>
        <v>Установка кронштейнов под вентиляционное оборудование</v>
      </c>
      <c r="E87" s="36" t="str">
        <f>Source!H49</f>
        <v>100 кг</v>
      </c>
      <c r="F87" s="22">
        <f>Source!I49</f>
        <v>0.14599999999999999</v>
      </c>
      <c r="G87" s="37">
        <f>Source!AL49+Source!AM49+Source!AO49</f>
        <v>932.04</v>
      </c>
      <c r="H87" s="38"/>
      <c r="I87" s="37"/>
      <c r="J87" s="38" t="str">
        <f>Source!BO49</f>
        <v/>
      </c>
      <c r="K87" s="38"/>
      <c r="L87" s="37"/>
      <c r="M87" s="39"/>
      <c r="S87">
        <f>ROUND((Source!FX49/100)*((ROUND(Source!AF49*Source!I49, 2)+ROUND(Source!AE49*Source!I49, 2))), 2)</f>
        <v>12.94</v>
      </c>
      <c r="T87">
        <f>Source!X49</f>
        <v>12.91</v>
      </c>
      <c r="U87">
        <f>ROUND((Source!FY49/100)*((ROUND(Source!AF49*Source!I49, 2)+ROUND(Source!AE49*Source!I49, 2))), 2)</f>
        <v>7.92</v>
      </c>
      <c r="V87">
        <f>Source!Y49</f>
        <v>7.97</v>
      </c>
    </row>
    <row r="88" spans="1:26">
      <c r="D88" s="29" t="str">
        <f>"Объем: "&amp;Source!I49&amp;"=14,6/"&amp;"100"</f>
        <v>Объем: 0,146=14,6/100</v>
      </c>
    </row>
    <row r="89" spans="1:26" ht="14.25">
      <c r="A89" s="16"/>
      <c r="B89" s="16"/>
      <c r="C89" s="58"/>
      <c r="D89" s="58" t="s">
        <v>980</v>
      </c>
      <c r="E89" s="36"/>
      <c r="F89" s="22"/>
      <c r="G89" s="37">
        <f>Source!AO49</f>
        <v>55.26</v>
      </c>
      <c r="H89" s="38" t="str">
        <f>Source!DG49</f>
        <v>)*1,2)*1,15</v>
      </c>
      <c r="I89" s="37">
        <f>ROUND(Source!AF49*Source!I49, 2)</f>
        <v>11.13</v>
      </c>
      <c r="J89" s="38"/>
      <c r="K89" s="38">
        <f>IF(Source!BA49&lt;&gt; 0, Source!BA49, 1)</f>
        <v>1</v>
      </c>
      <c r="L89" s="37">
        <f>Source!S49</f>
        <v>11.13</v>
      </c>
      <c r="M89" s="39"/>
      <c r="R89">
        <f>I89</f>
        <v>11.13</v>
      </c>
    </row>
    <row r="90" spans="1:26" ht="14.25">
      <c r="A90" s="16"/>
      <c r="B90" s="16"/>
      <c r="C90" s="58"/>
      <c r="D90" s="58" t="s">
        <v>104</v>
      </c>
      <c r="E90" s="36"/>
      <c r="F90" s="22"/>
      <c r="G90" s="37">
        <f>Source!AM49</f>
        <v>10.16</v>
      </c>
      <c r="H90" s="38" t="str">
        <f>Source!DE49</f>
        <v>)*1,2)*1,25</v>
      </c>
      <c r="I90" s="37">
        <f>ROUND(Source!AD49*Source!I49, 2)</f>
        <v>2.23</v>
      </c>
      <c r="J90" s="38"/>
      <c r="K90" s="38">
        <f>IF(Source!BB49&lt;&gt; 0, Source!BB49, 1)</f>
        <v>1</v>
      </c>
      <c r="L90" s="37">
        <f>Source!Q49</f>
        <v>2.23</v>
      </c>
      <c r="M90" s="39"/>
    </row>
    <row r="91" spans="1:26" ht="14.25">
      <c r="A91" s="16"/>
      <c r="B91" s="16"/>
      <c r="C91" s="58"/>
      <c r="D91" s="58" t="s">
        <v>981</v>
      </c>
      <c r="E91" s="36"/>
      <c r="F91" s="22"/>
      <c r="G91" s="37">
        <f>Source!AN49</f>
        <v>0.46</v>
      </c>
      <c r="H91" s="38" t="str">
        <f>Source!DF49</f>
        <v>)*1,2)*1,25</v>
      </c>
      <c r="I91" s="40">
        <f>ROUND(Source!AE49*Source!I49, 2)</f>
        <v>0.1</v>
      </c>
      <c r="J91" s="38"/>
      <c r="K91" s="38">
        <f>IF(Source!BS49&lt;&gt; 0, Source!BS49, 1)</f>
        <v>1</v>
      </c>
      <c r="L91" s="40">
        <f>Source!R49</f>
        <v>0.1</v>
      </c>
      <c r="M91" s="39"/>
      <c r="R91">
        <f>I91</f>
        <v>0.1</v>
      </c>
    </row>
    <row r="92" spans="1:26" ht="14.25">
      <c r="A92" s="16"/>
      <c r="B92" s="16"/>
      <c r="C92" s="58"/>
      <c r="D92" s="58" t="s">
        <v>982</v>
      </c>
      <c r="E92" s="36"/>
      <c r="F92" s="22"/>
      <c r="G92" s="37">
        <f>Source!AL49</f>
        <v>866.62</v>
      </c>
      <c r="H92" s="38" t="str">
        <f>Source!DD49</f>
        <v/>
      </c>
      <c r="I92" s="37">
        <f>ROUND(Source!AC49*Source!I49, 2)</f>
        <v>126.53</v>
      </c>
      <c r="J92" s="38"/>
      <c r="K92" s="38">
        <f>IF(Source!BC49&lt;&gt; 0, Source!BC49, 1)</f>
        <v>1</v>
      </c>
      <c r="L92" s="37">
        <f>Source!P49</f>
        <v>126.53</v>
      </c>
      <c r="M92" s="39"/>
    </row>
    <row r="93" spans="1:26" ht="14.25">
      <c r="A93" s="16"/>
      <c r="B93" s="16"/>
      <c r="C93" s="58"/>
      <c r="D93" s="58" t="s">
        <v>983</v>
      </c>
      <c r="E93" s="36" t="s">
        <v>984</v>
      </c>
      <c r="F93" s="22">
        <f>Source!BZ49</f>
        <v>128</v>
      </c>
      <c r="G93" s="167" t="str">
        <f>CONCATENATE(" )", Source!DL49, Source!FT49, "=", Source!FX49)</f>
        <v xml:space="preserve"> )*0,9=115,2</v>
      </c>
      <c r="H93" s="168"/>
      <c r="I93" s="37">
        <f>SUM(S87:S95)</f>
        <v>12.94</v>
      </c>
      <c r="J93" s="41"/>
      <c r="K93" s="32">
        <f>Source!AT49</f>
        <v>115</v>
      </c>
      <c r="L93" s="37">
        <f>SUM(T87:T95)</f>
        <v>12.91</v>
      </c>
      <c r="M93" s="39"/>
    </row>
    <row r="94" spans="1:26" ht="14.25">
      <c r="A94" s="16"/>
      <c r="B94" s="16"/>
      <c r="C94" s="58"/>
      <c r="D94" s="58" t="s">
        <v>985</v>
      </c>
      <c r="E94" s="36" t="s">
        <v>984</v>
      </c>
      <c r="F94" s="22">
        <f>Source!CA49</f>
        <v>83</v>
      </c>
      <c r="G94" s="167" t="str">
        <f>CONCATENATE(" )", Source!DM49, Source!FU49, "=", Source!FY49)</f>
        <v xml:space="preserve"> )*0,85=70,55</v>
      </c>
      <c r="H94" s="168"/>
      <c r="I94" s="37">
        <f>SUM(U87:U95)</f>
        <v>7.92</v>
      </c>
      <c r="J94" s="41"/>
      <c r="K94" s="32">
        <f>Source!AU49</f>
        <v>71</v>
      </c>
      <c r="L94" s="37">
        <f>SUM(V87:V95)</f>
        <v>7.97</v>
      </c>
      <c r="M94" s="39"/>
    </row>
    <row r="95" spans="1:26" ht="14.25">
      <c r="A95" s="59"/>
      <c r="B95" s="59"/>
      <c r="C95" s="60"/>
      <c r="D95" s="60" t="s">
        <v>986</v>
      </c>
      <c r="E95" s="42" t="s">
        <v>987</v>
      </c>
      <c r="F95" s="43">
        <f>Source!AQ49</f>
        <v>6.02</v>
      </c>
      <c r="G95" s="44"/>
      <c r="H95" s="45" t="str">
        <f>Source!DI49</f>
        <v>)*1,2)*1,15</v>
      </c>
      <c r="I95" s="44"/>
      <c r="J95" s="45"/>
      <c r="K95" s="45"/>
      <c r="L95" s="44"/>
      <c r="M95" s="46">
        <f>Source!U49</f>
        <v>1.2129095999999997</v>
      </c>
    </row>
    <row r="96" spans="1:26" ht="15">
      <c r="H96" s="166">
        <f>I89+I90+I92+I93+I94</f>
        <v>160.75</v>
      </c>
      <c r="I96" s="166"/>
      <c r="K96" s="166">
        <f>L89+L90+L92+L93+L94</f>
        <v>160.77000000000001</v>
      </c>
      <c r="L96" s="166"/>
      <c r="M96" s="47">
        <f>Source!U49</f>
        <v>1.2129095999999997</v>
      </c>
      <c r="O96" s="26">
        <f>H96</f>
        <v>160.75</v>
      </c>
      <c r="P96" s="26">
        <f>K96</f>
        <v>160.77000000000001</v>
      </c>
      <c r="Q96" s="26">
        <f>M96</f>
        <v>1.2129095999999997</v>
      </c>
      <c r="W96">
        <f>IF(Source!BI49&lt;=1,I89+I90+I92+I93+I94, 0)</f>
        <v>160.75</v>
      </c>
      <c r="X96">
        <f>IF(Source!BI49=2,I89+I90+I92+I93+I94, 0)</f>
        <v>0</v>
      </c>
      <c r="Y96">
        <f>IF(Source!BI49=3,I89+I90+I92+I93+I94, 0)</f>
        <v>0</v>
      </c>
      <c r="Z96">
        <f>IF(Source!BI49=4,I89+I90+I92+I93+I94, 0)</f>
        <v>0</v>
      </c>
    </row>
    <row r="97" spans="1:26" ht="28.5">
      <c r="A97" s="59">
        <v>12</v>
      </c>
      <c r="B97" s="59" t="str">
        <f>Source!E51</f>
        <v>12</v>
      </c>
      <c r="C97" s="60" t="str">
        <f>Source!F51</f>
        <v>18.5.08.18-0071</v>
      </c>
      <c r="D97" s="60" t="str">
        <f>Source!G51</f>
        <v>Кронштейны и подставки под оборудование из сортовой стали</v>
      </c>
      <c r="E97" s="42" t="str">
        <f>Source!H51</f>
        <v>кг</v>
      </c>
      <c r="F97" s="43">
        <f>Source!I51</f>
        <v>-14.6</v>
      </c>
      <c r="G97" s="44">
        <f>Source!AL51</f>
        <v>8.52</v>
      </c>
      <c r="H97" s="45" t="str">
        <f>Source!DD51</f>
        <v/>
      </c>
      <c r="I97" s="44">
        <f>ROUND(Source!AC51*Source!I51, 2)</f>
        <v>-124.39</v>
      </c>
      <c r="J97" s="45" t="str">
        <f>Source!BO51</f>
        <v/>
      </c>
      <c r="K97" s="45">
        <f>IF(Source!BC51&lt;&gt; 0, Source!BC51, 1)</f>
        <v>1</v>
      </c>
      <c r="L97" s="44">
        <f>Source!P51</f>
        <v>-124.39</v>
      </c>
      <c r="M97" s="48"/>
      <c r="S97">
        <f>ROUND((Source!FX51/100)*((ROUND(Source!AF51*Source!I51, 2)+ROUND(Source!AE51*Source!I51, 2))), 2)</f>
        <v>0</v>
      </c>
      <c r="T97">
        <f>Source!X51</f>
        <v>0</v>
      </c>
      <c r="U97">
        <f>ROUND((Source!FY51/100)*((ROUND(Source!AF51*Source!I51, 2)+ROUND(Source!AE51*Source!I51, 2))), 2)</f>
        <v>0</v>
      </c>
      <c r="V97">
        <f>Source!Y51</f>
        <v>0</v>
      </c>
    </row>
    <row r="98" spans="1:26" ht="15">
      <c r="H98" s="166">
        <f>I97</f>
        <v>-124.39</v>
      </c>
      <c r="I98" s="166"/>
      <c r="K98" s="166">
        <f>L97</f>
        <v>-124.39</v>
      </c>
      <c r="L98" s="166"/>
      <c r="M98" s="47">
        <f>Source!U51</f>
        <v>0</v>
      </c>
      <c r="O98" s="26">
        <f>H98</f>
        <v>-124.39</v>
      </c>
      <c r="P98" s="26">
        <f>K98</f>
        <v>-124.39</v>
      </c>
      <c r="Q98" s="26">
        <f>M98</f>
        <v>0</v>
      </c>
      <c r="W98">
        <f>IF(Source!BI51&lt;=1,I97, 0)</f>
        <v>-124.39</v>
      </c>
      <c r="X98">
        <f>IF(Source!BI51=2,I97, 0)</f>
        <v>0</v>
      </c>
      <c r="Y98">
        <f>IF(Source!BI51=3,I97, 0)</f>
        <v>0</v>
      </c>
      <c r="Z98">
        <f>IF(Source!BI51=4,I97, 0)</f>
        <v>0</v>
      </c>
    </row>
    <row r="99" spans="1:26" ht="99.75">
      <c r="A99" s="59">
        <v>13</v>
      </c>
      <c r="B99" s="59" t="str">
        <f>Source!E53</f>
        <v>13</v>
      </c>
      <c r="C99" s="60" t="str">
        <f>Source!F53</f>
        <v>Коммеческое предлож.№КП-261046 от 01.02.2021Г.</v>
      </c>
      <c r="D99" s="60" t="s">
        <v>997</v>
      </c>
      <c r="E99" s="42" t="str">
        <f>Source!H53</f>
        <v>шт.</v>
      </c>
      <c r="F99" s="43">
        <f>Source!I53</f>
        <v>1</v>
      </c>
      <c r="G99" s="44">
        <f>Source!AL53</f>
        <v>6181.21</v>
      </c>
      <c r="H99" s="45" t="str">
        <f>Source!DD53</f>
        <v/>
      </c>
      <c r="I99" s="44">
        <f>ROUND(Source!AC53*Source!I53, 2)</f>
        <v>6181.21</v>
      </c>
      <c r="J99" s="45" t="str">
        <f>Source!BO53</f>
        <v/>
      </c>
      <c r="K99" s="45">
        <f>IF(Source!BC53&lt;&gt; 0, Source!BC53, 1)</f>
        <v>1</v>
      </c>
      <c r="L99" s="44">
        <f>Source!P53</f>
        <v>6181.21</v>
      </c>
      <c r="M99" s="48"/>
      <c r="S99">
        <f>ROUND((Source!FX53/100)*((ROUND(Source!AF53*Source!I53, 2)+ROUND(Source!AE53*Source!I53, 2))), 2)</f>
        <v>0</v>
      </c>
      <c r="T99">
        <f>Source!X53</f>
        <v>0</v>
      </c>
      <c r="U99">
        <f>ROUND((Source!FY53/100)*((ROUND(Source!AF53*Source!I53, 2)+ROUND(Source!AE53*Source!I53, 2))), 2)</f>
        <v>0</v>
      </c>
      <c r="V99">
        <f>Source!Y53</f>
        <v>0</v>
      </c>
    </row>
    <row r="100" spans="1:26" ht="15">
      <c r="H100" s="166">
        <f>I99</f>
        <v>6181.21</v>
      </c>
      <c r="I100" s="166"/>
      <c r="K100" s="166">
        <f>L99</f>
        <v>6181.21</v>
      </c>
      <c r="L100" s="166"/>
      <c r="M100" s="47">
        <f>Source!U53</f>
        <v>0</v>
      </c>
      <c r="O100" s="26">
        <f>H100</f>
        <v>6181.21</v>
      </c>
      <c r="P100" s="26">
        <f>K100</f>
        <v>6181.21</v>
      </c>
      <c r="Q100" s="26">
        <f>M100</f>
        <v>0</v>
      </c>
      <c r="W100">
        <f>IF(Source!BI53&lt;=1,I99, 0)</f>
        <v>6181.21</v>
      </c>
      <c r="X100">
        <f>IF(Source!BI53=2,I99, 0)</f>
        <v>0</v>
      </c>
      <c r="Y100">
        <f>IF(Source!BI53=3,I99, 0)</f>
        <v>0</v>
      </c>
      <c r="Z100">
        <f>IF(Source!BI53=4,I99, 0)</f>
        <v>0</v>
      </c>
    </row>
    <row r="102" spans="1:26" ht="15">
      <c r="A102" s="171" t="str">
        <f>CONCATENATE("Итого по разделу: ",IF(Source!G55&lt;&gt;"Новый раздел", Source!G55, ""))</f>
        <v>Итого по разделу: 1.Система ВД1 (оборудование)</v>
      </c>
      <c r="B102" s="171"/>
      <c r="C102" s="171"/>
      <c r="D102" s="171"/>
      <c r="E102" s="171"/>
      <c r="F102" s="171"/>
      <c r="G102" s="171"/>
      <c r="H102" s="159">
        <f>SUM(O36:O101)</f>
        <v>195368.74</v>
      </c>
      <c r="I102" s="159"/>
      <c r="J102" s="35"/>
      <c r="K102" s="159">
        <f>SUM(P36:P101)</f>
        <v>195369.53999999995</v>
      </c>
      <c r="L102" s="159"/>
      <c r="M102" s="47">
        <f>SUM(Q36:Q101)</f>
        <v>33.832418099999998</v>
      </c>
    </row>
    <row r="106" spans="1:26" ht="16.5">
      <c r="A106" s="169" t="str">
        <f>CONCATENATE("Раздел: ",IF(Source!G85&lt;&gt;"Новый раздел", Source!G85, ""))</f>
        <v>Раздел: 2.Система ВД2 (оборудование)</v>
      </c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</row>
    <row r="107" spans="1:26" ht="28.5">
      <c r="A107" s="16">
        <v>14</v>
      </c>
      <c r="B107" s="16" t="str">
        <f>Source!E90</f>
        <v>14</v>
      </c>
      <c r="C107" s="58" t="str">
        <f>Source!F90</f>
        <v>20-03-002-04</v>
      </c>
      <c r="D107" s="58" t="str">
        <f>Source!G90</f>
        <v>Установка вентиляторов осевых массой до 0,2 т</v>
      </c>
      <c r="E107" s="36" t="str">
        <f>Source!H90</f>
        <v>ШТ</v>
      </c>
      <c r="F107" s="22">
        <f>Source!I90</f>
        <v>1</v>
      </c>
      <c r="G107" s="37">
        <f>Source!AL90+Source!AM90+Source!AO90</f>
        <v>179.54000000000002</v>
      </c>
      <c r="H107" s="38"/>
      <c r="I107" s="37"/>
      <c r="J107" s="38" t="str">
        <f>Source!BO90</f>
        <v/>
      </c>
      <c r="K107" s="38"/>
      <c r="L107" s="37"/>
      <c r="M107" s="39"/>
      <c r="S107">
        <f>ROUND((Source!FX90/100)*((ROUND(Source!AF90*Source!I90, 2)+ROUND(Source!AE90*Source!I90, 2))), 2)</f>
        <v>228.42</v>
      </c>
      <c r="T107">
        <f>Source!X90</f>
        <v>228.02</v>
      </c>
      <c r="U107">
        <f>ROUND((Source!FY90/100)*((ROUND(Source!AF90*Source!I90, 2)+ROUND(Source!AE90*Source!I90, 2))), 2)</f>
        <v>139.88999999999999</v>
      </c>
      <c r="V107">
        <f>Source!Y90</f>
        <v>140.78</v>
      </c>
    </row>
    <row r="108" spans="1:26" ht="14.25">
      <c r="A108" s="16"/>
      <c r="B108" s="16"/>
      <c r="C108" s="58"/>
      <c r="D108" s="58" t="s">
        <v>980</v>
      </c>
      <c r="E108" s="36"/>
      <c r="F108" s="22"/>
      <c r="G108" s="37">
        <f>Source!AO90</f>
        <v>138.43</v>
      </c>
      <c r="H108" s="38" t="str">
        <f>Source!DG90</f>
        <v>)*1,2)*1,15</v>
      </c>
      <c r="I108" s="37">
        <f>ROUND(Source!AF90*Source!I90, 2)</f>
        <v>191.03</v>
      </c>
      <c r="J108" s="38"/>
      <c r="K108" s="38">
        <f>IF(Source!BA90&lt;&gt; 0, Source!BA90, 1)</f>
        <v>1</v>
      </c>
      <c r="L108" s="37">
        <f>Source!S90</f>
        <v>191.03</v>
      </c>
      <c r="M108" s="39"/>
      <c r="R108">
        <f>I108</f>
        <v>191.03</v>
      </c>
    </row>
    <row r="109" spans="1:26" ht="14.25">
      <c r="A109" s="16"/>
      <c r="B109" s="16"/>
      <c r="C109" s="58"/>
      <c r="D109" s="58" t="s">
        <v>104</v>
      </c>
      <c r="E109" s="36"/>
      <c r="F109" s="22"/>
      <c r="G109" s="37">
        <f>Source!AM90</f>
        <v>39.090000000000003</v>
      </c>
      <c r="H109" s="38" t="str">
        <f>Source!DE90</f>
        <v>)*1,2)*1,25</v>
      </c>
      <c r="I109" s="37">
        <f>ROUND(Source!AD90*Source!I90, 2)</f>
        <v>58.64</v>
      </c>
      <c r="J109" s="38"/>
      <c r="K109" s="38">
        <f>IF(Source!BB90&lt;&gt; 0, Source!BB90, 1)</f>
        <v>1</v>
      </c>
      <c r="L109" s="37">
        <f>Source!Q90</f>
        <v>58.64</v>
      </c>
      <c r="M109" s="39"/>
    </row>
    <row r="110" spans="1:26" ht="14.25">
      <c r="A110" s="16"/>
      <c r="B110" s="16"/>
      <c r="C110" s="58"/>
      <c r="D110" s="58" t="s">
        <v>981</v>
      </c>
      <c r="E110" s="36"/>
      <c r="F110" s="22"/>
      <c r="G110" s="37">
        <f>Source!AN90</f>
        <v>4.83</v>
      </c>
      <c r="H110" s="38" t="str">
        <f>Source!DF90</f>
        <v>)*1,2)*1,25</v>
      </c>
      <c r="I110" s="40">
        <f>ROUND(Source!AE90*Source!I90, 2)</f>
        <v>7.25</v>
      </c>
      <c r="J110" s="38"/>
      <c r="K110" s="38">
        <f>IF(Source!BS90&lt;&gt; 0, Source!BS90, 1)</f>
        <v>1</v>
      </c>
      <c r="L110" s="40">
        <f>Source!R90</f>
        <v>7.25</v>
      </c>
      <c r="M110" s="39"/>
      <c r="R110">
        <f>I110</f>
        <v>7.25</v>
      </c>
    </row>
    <row r="111" spans="1:26" ht="14.25">
      <c r="A111" s="16"/>
      <c r="B111" s="16"/>
      <c r="C111" s="58"/>
      <c r="D111" s="58" t="s">
        <v>982</v>
      </c>
      <c r="E111" s="36"/>
      <c r="F111" s="22"/>
      <c r="G111" s="37">
        <f>Source!AL90</f>
        <v>2.02</v>
      </c>
      <c r="H111" s="38" t="str">
        <f>Source!DD90</f>
        <v/>
      </c>
      <c r="I111" s="37">
        <f>ROUND(Source!AC90*Source!I90, 2)</f>
        <v>2.02</v>
      </c>
      <c r="J111" s="38"/>
      <c r="K111" s="38">
        <f>IF(Source!BC90&lt;&gt; 0, Source!BC90, 1)</f>
        <v>1</v>
      </c>
      <c r="L111" s="37">
        <f>Source!P90</f>
        <v>2.02</v>
      </c>
      <c r="M111" s="39"/>
    </row>
    <row r="112" spans="1:26" ht="14.25">
      <c r="A112" s="16"/>
      <c r="B112" s="16"/>
      <c r="C112" s="58"/>
      <c r="D112" s="58" t="s">
        <v>983</v>
      </c>
      <c r="E112" s="36" t="s">
        <v>984</v>
      </c>
      <c r="F112" s="22">
        <f>Source!BZ90</f>
        <v>128</v>
      </c>
      <c r="G112" s="167" t="str">
        <f>CONCATENATE(" )", Source!DL90, Source!FT90, "=", Source!FX90)</f>
        <v xml:space="preserve"> )*0,9=115,2</v>
      </c>
      <c r="H112" s="168"/>
      <c r="I112" s="37">
        <f>SUM(S107:S114)</f>
        <v>228.42</v>
      </c>
      <c r="J112" s="41"/>
      <c r="K112" s="32">
        <f>Source!AT90</f>
        <v>115</v>
      </c>
      <c r="L112" s="37">
        <f>SUM(T107:T114)</f>
        <v>228.02</v>
      </c>
      <c r="M112" s="39"/>
    </row>
    <row r="113" spans="1:26" ht="14.25">
      <c r="A113" s="16"/>
      <c r="B113" s="16"/>
      <c r="C113" s="58"/>
      <c r="D113" s="58" t="s">
        <v>985</v>
      </c>
      <c r="E113" s="36" t="s">
        <v>984</v>
      </c>
      <c r="F113" s="22">
        <f>Source!CA90</f>
        <v>83</v>
      </c>
      <c r="G113" s="167" t="str">
        <f>CONCATENATE(" )", Source!DM90, Source!FU90, "=", Source!FY90)</f>
        <v xml:space="preserve"> )*0,85=70,55</v>
      </c>
      <c r="H113" s="168"/>
      <c r="I113" s="37">
        <f>SUM(U107:U114)</f>
        <v>139.88999999999999</v>
      </c>
      <c r="J113" s="41"/>
      <c r="K113" s="32">
        <f>Source!AU90</f>
        <v>71</v>
      </c>
      <c r="L113" s="37">
        <f>SUM(V107:V114)</f>
        <v>140.78</v>
      </c>
      <c r="M113" s="39"/>
    </row>
    <row r="114" spans="1:26" ht="14.25">
      <c r="A114" s="59"/>
      <c r="B114" s="59"/>
      <c r="C114" s="60"/>
      <c r="D114" s="60" t="s">
        <v>986</v>
      </c>
      <c r="E114" s="42" t="s">
        <v>987</v>
      </c>
      <c r="F114" s="43">
        <f>Source!AQ90</f>
        <v>14.39</v>
      </c>
      <c r="G114" s="44"/>
      <c r="H114" s="45" t="str">
        <f>Source!DI90</f>
        <v>)*1,2)*1,15</v>
      </c>
      <c r="I114" s="44"/>
      <c r="J114" s="45"/>
      <c r="K114" s="45"/>
      <c r="L114" s="44"/>
      <c r="M114" s="46">
        <f>Source!U90</f>
        <v>19.8582</v>
      </c>
    </row>
    <row r="115" spans="1:26" ht="15">
      <c r="H115" s="166">
        <f>I108+I109+I111+I112+I113</f>
        <v>620</v>
      </c>
      <c r="I115" s="166"/>
      <c r="K115" s="166">
        <f>L108+L109+L111+L112+L113</f>
        <v>620.49</v>
      </c>
      <c r="L115" s="166"/>
      <c r="M115" s="47">
        <f>Source!U90</f>
        <v>19.8582</v>
      </c>
      <c r="O115" s="26">
        <f>H115</f>
        <v>620</v>
      </c>
      <c r="P115" s="26">
        <f>K115</f>
        <v>620.49</v>
      </c>
      <c r="Q115" s="26">
        <f>M115</f>
        <v>19.8582</v>
      </c>
      <c r="W115">
        <f>IF(Source!BI90&lt;=1,I108+I109+I111+I112+I113, 0)</f>
        <v>620</v>
      </c>
      <c r="X115">
        <f>IF(Source!BI90=2,I108+I109+I111+I112+I113, 0)</f>
        <v>0</v>
      </c>
      <c r="Y115">
        <f>IF(Source!BI90=3,I108+I109+I111+I112+I113, 0)</f>
        <v>0</v>
      </c>
      <c r="Z115">
        <f>IF(Source!BI90=4,I108+I109+I111+I112+I113, 0)</f>
        <v>0</v>
      </c>
    </row>
    <row r="116" spans="1:26" ht="28.5">
      <c r="A116" s="59">
        <v>15</v>
      </c>
      <c r="B116" s="59" t="str">
        <f>Source!E92</f>
        <v>15</v>
      </c>
      <c r="C116" s="60" t="str">
        <f>Source!F92</f>
        <v>01.7.15.02-0051</v>
      </c>
      <c r="D116" s="60" t="str">
        <f>Source!G92</f>
        <v>Болты анкерные</v>
      </c>
      <c r="E116" s="42" t="str">
        <f>Source!H92</f>
        <v>т</v>
      </c>
      <c r="F116" s="43">
        <f>Source!I92</f>
        <v>9.4000000000000004E-3</v>
      </c>
      <c r="G116" s="44">
        <f>Source!AL92</f>
        <v>10068</v>
      </c>
      <c r="H116" s="45" t="str">
        <f>Source!DD92</f>
        <v/>
      </c>
      <c r="I116" s="44">
        <f>ROUND(Source!AC92*Source!I92, 2)</f>
        <v>94.64</v>
      </c>
      <c r="J116" s="45" t="str">
        <f>Source!BO92</f>
        <v/>
      </c>
      <c r="K116" s="45">
        <f>IF(Source!BC92&lt;&gt; 0, Source!BC92, 1)</f>
        <v>1</v>
      </c>
      <c r="L116" s="44">
        <f>Source!P92</f>
        <v>94.64</v>
      </c>
      <c r="M116" s="48"/>
      <c r="S116">
        <f>ROUND((Source!FX92/100)*((ROUND(Source!AF92*Source!I92, 2)+ROUND(Source!AE92*Source!I92, 2))), 2)</f>
        <v>0</v>
      </c>
      <c r="T116">
        <f>Source!X92</f>
        <v>0</v>
      </c>
      <c r="U116">
        <f>ROUND((Source!FY92/100)*((ROUND(Source!AF92*Source!I92, 2)+ROUND(Source!AE92*Source!I92, 2))), 2)</f>
        <v>0</v>
      </c>
      <c r="V116">
        <f>Source!Y92</f>
        <v>0</v>
      </c>
    </row>
    <row r="117" spans="1:26" ht="15">
      <c r="H117" s="166">
        <f>I116</f>
        <v>94.64</v>
      </c>
      <c r="I117" s="166"/>
      <c r="K117" s="166">
        <f>L116</f>
        <v>94.64</v>
      </c>
      <c r="L117" s="166"/>
      <c r="M117" s="47">
        <f>Source!U92</f>
        <v>0</v>
      </c>
      <c r="O117" s="26">
        <f>H117</f>
        <v>94.64</v>
      </c>
      <c r="P117" s="26">
        <f>K117</f>
        <v>94.64</v>
      </c>
      <c r="Q117" s="26">
        <f>M117</f>
        <v>0</v>
      </c>
      <c r="W117">
        <f>IF(Source!BI92&lt;=1,I116, 0)</f>
        <v>94.64</v>
      </c>
      <c r="X117">
        <f>IF(Source!BI92=2,I116, 0)</f>
        <v>0</v>
      </c>
      <c r="Y117">
        <f>IF(Source!BI92=3,I116, 0)</f>
        <v>0</v>
      </c>
      <c r="Z117">
        <f>IF(Source!BI92=4,I116, 0)</f>
        <v>0</v>
      </c>
    </row>
    <row r="118" spans="1:26" ht="99.75">
      <c r="A118" s="61">
        <v>16</v>
      </c>
      <c r="B118" s="61" t="str">
        <f>Source!E94</f>
        <v>16</v>
      </c>
      <c r="C118" s="62" t="str">
        <f>Source!F94</f>
        <v>Коммеческое предлож.№КП-261046 от 01.02.2021Г.</v>
      </c>
      <c r="D118" s="62" t="s">
        <v>998</v>
      </c>
      <c r="E118" s="49" t="str">
        <f>Source!H94</f>
        <v>шт.</v>
      </c>
      <c r="F118" s="50">
        <f>Source!I94</f>
        <v>1</v>
      </c>
      <c r="G118" s="51">
        <f>Source!AL94</f>
        <v>115493.38</v>
      </c>
      <c r="H118" s="52" t="str">
        <f>Source!DD94</f>
        <v/>
      </c>
      <c r="I118" s="51">
        <f>ROUND(Source!AC94*Source!I94, 2)</f>
        <v>115493.38</v>
      </c>
      <c r="J118" s="52" t="str">
        <f>Source!BO94</f>
        <v/>
      </c>
      <c r="K118" s="52">
        <f>IF(Source!BC94&lt;&gt; 0, Source!BC94, 1)</f>
        <v>1</v>
      </c>
      <c r="L118" s="51">
        <f>Source!P94</f>
        <v>115493.38</v>
      </c>
      <c r="M118" s="53"/>
      <c r="S118">
        <f>ROUND((Source!FX94/100)*((ROUND(Source!AF94*Source!I94, 2)+ROUND(Source!AE94*Source!I94, 2))), 2)</f>
        <v>0</v>
      </c>
      <c r="T118">
        <f>Source!X94</f>
        <v>0</v>
      </c>
      <c r="U118">
        <f>ROUND((Source!FY94/100)*((ROUND(Source!AF94*Source!I94, 2)+ROUND(Source!AE94*Source!I94, 2))), 2)</f>
        <v>0</v>
      </c>
      <c r="V118">
        <f>Source!Y94</f>
        <v>0</v>
      </c>
    </row>
    <row r="119" spans="1:26" ht="15">
      <c r="A119" s="28"/>
      <c r="B119" s="28"/>
      <c r="C119" s="28"/>
      <c r="D119" s="28"/>
      <c r="E119" s="28"/>
      <c r="F119" s="28"/>
      <c r="G119" s="28"/>
      <c r="H119" s="170">
        <f>I118</f>
        <v>115493.38</v>
      </c>
      <c r="I119" s="170"/>
      <c r="J119" s="28"/>
      <c r="K119" s="170">
        <f>L118</f>
        <v>115493.38</v>
      </c>
      <c r="L119" s="170"/>
      <c r="M119" s="54">
        <f>Source!U94</f>
        <v>0</v>
      </c>
      <c r="O119" s="26">
        <f>H119</f>
        <v>115493.38</v>
      </c>
      <c r="P119" s="26">
        <f>K119</f>
        <v>115493.38</v>
      </c>
      <c r="Q119" s="26">
        <f>M119</f>
        <v>0</v>
      </c>
      <c r="W119">
        <f>IF(Source!BI94&lt;=1,I118, 0)</f>
        <v>0</v>
      </c>
      <c r="X119">
        <f>IF(Source!BI94=2,I118, 0)</f>
        <v>0</v>
      </c>
      <c r="Y119">
        <f>IF(Source!BI94=3,I118, 0)</f>
        <v>115493.38</v>
      </c>
      <c r="Z119">
        <f>IF(Source!BI94=4,I118, 0)</f>
        <v>0</v>
      </c>
    </row>
    <row r="120" spans="1:26" ht="28.5">
      <c r="A120" s="16">
        <v>17</v>
      </c>
      <c r="B120" s="16" t="str">
        <f>Source!E96</f>
        <v>17</v>
      </c>
      <c r="C120" s="58" t="str">
        <f>Source!F96</f>
        <v>20-02-018-01</v>
      </c>
      <c r="D120" s="58" t="str">
        <f>Source!G96</f>
        <v>Установка вставок гибких к радиальным вентиляторам</v>
      </c>
      <c r="E120" s="36" t="str">
        <f>Source!H96</f>
        <v>м2</v>
      </c>
      <c r="F120" s="22">
        <f>Source!I96</f>
        <v>0.87919999999999998</v>
      </c>
      <c r="G120" s="37">
        <f>Source!AL96+Source!AM96+Source!AO96</f>
        <v>54.58</v>
      </c>
      <c r="H120" s="38"/>
      <c r="I120" s="37"/>
      <c r="J120" s="38" t="str">
        <f>Source!BO96</f>
        <v/>
      </c>
      <c r="K120" s="38"/>
      <c r="L120" s="37"/>
      <c r="M120" s="39"/>
      <c r="S120">
        <f>ROUND((Source!FX96/100)*((ROUND(Source!AF96*Source!I96, 2)+ROUND(Source!AE96*Source!I96, 2))), 2)</f>
        <v>70.430000000000007</v>
      </c>
      <c r="T120">
        <f>Source!X96</f>
        <v>70.31</v>
      </c>
      <c r="U120">
        <f>ROUND((Source!FY96/100)*((ROUND(Source!AF96*Source!I96, 2)+ROUND(Source!AE96*Source!I96, 2))), 2)</f>
        <v>43.13</v>
      </c>
      <c r="V120">
        <f>Source!Y96</f>
        <v>43.41</v>
      </c>
    </row>
    <row r="121" spans="1:26">
      <c r="D121" s="29" t="str">
        <f>"Объем: "&amp;Source!I96&amp;"=3,14*"&amp;"0,56/"&amp;"4*"&amp;"2"</f>
        <v>Объем: 0,8792=3,14*0,56/4*2</v>
      </c>
    </row>
    <row r="122" spans="1:26" ht="14.25">
      <c r="A122" s="16"/>
      <c r="B122" s="16"/>
      <c r="C122" s="58"/>
      <c r="D122" s="58" t="s">
        <v>980</v>
      </c>
      <c r="E122" s="36"/>
      <c r="F122" s="22"/>
      <c r="G122" s="37">
        <f>Source!AO96</f>
        <v>50.26</v>
      </c>
      <c r="H122" s="38" t="str">
        <f>Source!DG96</f>
        <v>)*1,2)*1,15</v>
      </c>
      <c r="I122" s="37">
        <f>ROUND(Source!AF96*Source!I96, 2)</f>
        <v>60.98</v>
      </c>
      <c r="J122" s="38"/>
      <c r="K122" s="38">
        <f>IF(Source!BA96&lt;&gt; 0, Source!BA96, 1)</f>
        <v>1</v>
      </c>
      <c r="L122" s="37">
        <f>Source!S96</f>
        <v>60.98</v>
      </c>
      <c r="M122" s="39"/>
      <c r="R122">
        <f>I122</f>
        <v>60.98</v>
      </c>
    </row>
    <row r="123" spans="1:26" ht="14.25">
      <c r="A123" s="16"/>
      <c r="B123" s="16"/>
      <c r="C123" s="58"/>
      <c r="D123" s="58" t="s">
        <v>104</v>
      </c>
      <c r="E123" s="36"/>
      <c r="F123" s="22"/>
      <c r="G123" s="37">
        <f>Source!AM96</f>
        <v>0.66</v>
      </c>
      <c r="H123" s="38" t="str">
        <f>Source!DE96</f>
        <v>)*1,2)*1,25</v>
      </c>
      <c r="I123" s="37">
        <f>ROUND(Source!AD96*Source!I96, 2)</f>
        <v>0.87</v>
      </c>
      <c r="J123" s="38"/>
      <c r="K123" s="38">
        <f>IF(Source!BB96&lt;&gt; 0, Source!BB96, 1)</f>
        <v>1</v>
      </c>
      <c r="L123" s="37">
        <f>Source!Q96</f>
        <v>0.87</v>
      </c>
      <c r="M123" s="39"/>
    </row>
    <row r="124" spans="1:26" ht="14.25">
      <c r="A124" s="16"/>
      <c r="B124" s="16"/>
      <c r="C124" s="58"/>
      <c r="D124" s="58" t="s">
        <v>981</v>
      </c>
      <c r="E124" s="36"/>
      <c r="F124" s="22"/>
      <c r="G124" s="37">
        <f>Source!AN96</f>
        <v>0.12</v>
      </c>
      <c r="H124" s="38" t="str">
        <f>Source!DF96</f>
        <v>)*1,2)*1,25</v>
      </c>
      <c r="I124" s="40">
        <f>ROUND(Source!AE96*Source!I96, 2)</f>
        <v>0.16</v>
      </c>
      <c r="J124" s="38"/>
      <c r="K124" s="38">
        <f>IF(Source!BS96&lt;&gt; 0, Source!BS96, 1)</f>
        <v>1</v>
      </c>
      <c r="L124" s="40">
        <f>Source!R96</f>
        <v>0.16</v>
      </c>
      <c r="M124" s="39"/>
      <c r="R124">
        <f>I124</f>
        <v>0.16</v>
      </c>
    </row>
    <row r="125" spans="1:26" ht="14.25">
      <c r="A125" s="16"/>
      <c r="B125" s="16"/>
      <c r="C125" s="58"/>
      <c r="D125" s="58" t="s">
        <v>982</v>
      </c>
      <c r="E125" s="36"/>
      <c r="F125" s="22"/>
      <c r="G125" s="37">
        <f>Source!AL96</f>
        <v>3.66</v>
      </c>
      <c r="H125" s="38" t="str">
        <f>Source!DD96</f>
        <v/>
      </c>
      <c r="I125" s="37">
        <f>ROUND(Source!AC96*Source!I96, 2)</f>
        <v>3.22</v>
      </c>
      <c r="J125" s="38"/>
      <c r="K125" s="38">
        <f>IF(Source!BC96&lt;&gt; 0, Source!BC96, 1)</f>
        <v>1</v>
      </c>
      <c r="L125" s="37">
        <f>Source!P96</f>
        <v>3.22</v>
      </c>
      <c r="M125" s="39"/>
    </row>
    <row r="126" spans="1:26" ht="14.25">
      <c r="A126" s="16"/>
      <c r="B126" s="16"/>
      <c r="C126" s="58"/>
      <c r="D126" s="58" t="s">
        <v>983</v>
      </c>
      <c r="E126" s="36" t="s">
        <v>984</v>
      </c>
      <c r="F126" s="22">
        <f>Source!BZ96</f>
        <v>128</v>
      </c>
      <c r="G126" s="167" t="str">
        <f>CONCATENATE(" )", Source!DL96, Source!FT96, "=", Source!FX96)</f>
        <v xml:space="preserve"> )*0,9=115,2</v>
      </c>
      <c r="H126" s="168"/>
      <c r="I126" s="37">
        <f>SUM(S120:S128)</f>
        <v>70.430000000000007</v>
      </c>
      <c r="J126" s="41"/>
      <c r="K126" s="32">
        <f>Source!AT96</f>
        <v>115</v>
      </c>
      <c r="L126" s="37">
        <f>SUM(T120:T128)</f>
        <v>70.31</v>
      </c>
      <c r="M126" s="39"/>
    </row>
    <row r="127" spans="1:26" ht="14.25">
      <c r="A127" s="16"/>
      <c r="B127" s="16"/>
      <c r="C127" s="58"/>
      <c r="D127" s="58" t="s">
        <v>985</v>
      </c>
      <c r="E127" s="36" t="s">
        <v>984</v>
      </c>
      <c r="F127" s="22">
        <f>Source!CA96</f>
        <v>83</v>
      </c>
      <c r="G127" s="167" t="str">
        <f>CONCATENATE(" )", Source!DM96, Source!FU96, "=", Source!FY96)</f>
        <v xml:space="preserve"> )*0,85=70,55</v>
      </c>
      <c r="H127" s="168"/>
      <c r="I127" s="37">
        <f>SUM(U120:U128)</f>
        <v>43.13</v>
      </c>
      <c r="J127" s="41"/>
      <c r="K127" s="32">
        <f>Source!AU96</f>
        <v>71</v>
      </c>
      <c r="L127" s="37">
        <f>SUM(V120:V128)</f>
        <v>43.41</v>
      </c>
      <c r="M127" s="39"/>
    </row>
    <row r="128" spans="1:26" ht="14.25">
      <c r="A128" s="59"/>
      <c r="B128" s="59"/>
      <c r="C128" s="60"/>
      <c r="D128" s="60" t="s">
        <v>986</v>
      </c>
      <c r="E128" s="42" t="s">
        <v>987</v>
      </c>
      <c r="F128" s="43">
        <f>Source!AQ96</f>
        <v>5.75</v>
      </c>
      <c r="G128" s="44"/>
      <c r="H128" s="45" t="str">
        <f>Source!DI96</f>
        <v>)*1,2)*1,15</v>
      </c>
      <c r="I128" s="44"/>
      <c r="J128" s="45"/>
      <c r="K128" s="45"/>
      <c r="L128" s="44"/>
      <c r="M128" s="46">
        <f>Source!U96</f>
        <v>6.9764519999999983</v>
      </c>
    </row>
    <row r="129" spans="1:26" ht="15">
      <c r="H129" s="166">
        <f>I122+I123+I125+I126+I127</f>
        <v>178.63</v>
      </c>
      <c r="I129" s="166"/>
      <c r="K129" s="166">
        <f>L122+L123+L125+L126+L127</f>
        <v>178.79</v>
      </c>
      <c r="L129" s="166"/>
      <c r="M129" s="47">
        <f>Source!U96</f>
        <v>6.9764519999999983</v>
      </c>
      <c r="O129" s="26">
        <f>H129</f>
        <v>178.63</v>
      </c>
      <c r="P129" s="26">
        <f>K129</f>
        <v>178.79</v>
      </c>
      <c r="Q129" s="26">
        <f>M129</f>
        <v>6.9764519999999983</v>
      </c>
      <c r="W129">
        <f>IF(Source!BI96&lt;=1,I122+I123+I125+I126+I127, 0)</f>
        <v>178.63</v>
      </c>
      <c r="X129">
        <f>IF(Source!BI96=2,I122+I123+I125+I126+I127, 0)</f>
        <v>0</v>
      </c>
      <c r="Y129">
        <f>IF(Source!BI96=3,I122+I123+I125+I126+I127, 0)</f>
        <v>0</v>
      </c>
      <c r="Z129">
        <f>IF(Source!BI96=4,I122+I123+I125+I126+I127, 0)</f>
        <v>0</v>
      </c>
    </row>
    <row r="130" spans="1:26" ht="99.75">
      <c r="A130" s="59">
        <v>18</v>
      </c>
      <c r="B130" s="59" t="str">
        <f>Source!E98</f>
        <v>18</v>
      </c>
      <c r="C130" s="60" t="str">
        <f>Source!F98</f>
        <v>Коммеческое предлож.№КП-261046 от 01.02.2021Г.</v>
      </c>
      <c r="D130" s="60" t="s">
        <v>999</v>
      </c>
      <c r="E130" s="42" t="str">
        <f>Source!H98</f>
        <v>шт.</v>
      </c>
      <c r="F130" s="43">
        <f>Source!I98</f>
        <v>2</v>
      </c>
      <c r="G130" s="44">
        <f>Source!AL98</f>
        <v>4844.7299999999996</v>
      </c>
      <c r="H130" s="45" t="str">
        <f>Source!DD98</f>
        <v/>
      </c>
      <c r="I130" s="44">
        <f>ROUND(Source!AC98*Source!I98, 2)</f>
        <v>9689.4599999999991</v>
      </c>
      <c r="J130" s="45" t="str">
        <f>Source!BO98</f>
        <v/>
      </c>
      <c r="K130" s="45">
        <f>IF(Source!BC98&lt;&gt; 0, Source!BC98, 1)</f>
        <v>1</v>
      </c>
      <c r="L130" s="44">
        <f>Source!P98</f>
        <v>9689.4599999999991</v>
      </c>
      <c r="M130" s="48"/>
      <c r="S130">
        <f>ROUND((Source!FX98/100)*((ROUND(Source!AF98*Source!I98, 2)+ROUND(Source!AE98*Source!I98, 2))), 2)</f>
        <v>0</v>
      </c>
      <c r="T130">
        <f>Source!X98</f>
        <v>0</v>
      </c>
      <c r="U130">
        <f>ROUND((Source!FY98/100)*((ROUND(Source!AF98*Source!I98, 2)+ROUND(Source!AE98*Source!I98, 2))), 2)</f>
        <v>0</v>
      </c>
      <c r="V130">
        <f>Source!Y98</f>
        <v>0</v>
      </c>
    </row>
    <row r="131" spans="1:26" ht="15">
      <c r="H131" s="166">
        <f>I130</f>
        <v>9689.4599999999991</v>
      </c>
      <c r="I131" s="166"/>
      <c r="K131" s="166">
        <f>L130</f>
        <v>9689.4599999999991</v>
      </c>
      <c r="L131" s="166"/>
      <c r="M131" s="47">
        <f>Source!U98</f>
        <v>0</v>
      </c>
      <c r="O131" s="26">
        <f>H131</f>
        <v>9689.4599999999991</v>
      </c>
      <c r="P131" s="26">
        <f>K131</f>
        <v>9689.4599999999991</v>
      </c>
      <c r="Q131" s="26">
        <f>M131</f>
        <v>0</v>
      </c>
      <c r="W131">
        <f>IF(Source!BI98&lt;=1,I130, 0)</f>
        <v>0</v>
      </c>
      <c r="X131">
        <f>IF(Source!BI98=2,I130, 0)</f>
        <v>9689.4599999999991</v>
      </c>
      <c r="Y131">
        <f>IF(Source!BI98=3,I130, 0)</f>
        <v>0</v>
      </c>
      <c r="Z131">
        <f>IF(Source!BI98=4,I130, 0)</f>
        <v>0</v>
      </c>
    </row>
    <row r="132" spans="1:26" ht="99.75">
      <c r="A132" s="59">
        <v>19</v>
      </c>
      <c r="B132" s="59" t="str">
        <f>Source!E100</f>
        <v>19</v>
      </c>
      <c r="C132" s="60" t="str">
        <f>Source!F100</f>
        <v>Коммеческое предлож.№КП-261046 от 01.02.2021Г.</v>
      </c>
      <c r="D132" s="60" t="s">
        <v>1000</v>
      </c>
      <c r="E132" s="42" t="str">
        <f>Source!H100</f>
        <v>шт.</v>
      </c>
      <c r="F132" s="43">
        <f>Source!I100</f>
        <v>2</v>
      </c>
      <c r="G132" s="44">
        <f>Source!AL100</f>
        <v>678.68</v>
      </c>
      <c r="H132" s="45" t="str">
        <f>Source!DD100</f>
        <v/>
      </c>
      <c r="I132" s="44">
        <f>ROUND(Source!AC100*Source!I100, 2)</f>
        <v>1357.36</v>
      </c>
      <c r="J132" s="45" t="str">
        <f>Source!BO100</f>
        <v/>
      </c>
      <c r="K132" s="45">
        <f>IF(Source!BC100&lt;&gt; 0, Source!BC100, 1)</f>
        <v>1</v>
      </c>
      <c r="L132" s="44">
        <f>Source!P100</f>
        <v>1357.36</v>
      </c>
      <c r="M132" s="48"/>
      <c r="S132">
        <f>ROUND((Source!FX100/100)*((ROUND(Source!AF100*Source!I100, 2)+ROUND(Source!AE100*Source!I100, 2))), 2)</f>
        <v>0</v>
      </c>
      <c r="T132">
        <f>Source!X100</f>
        <v>0</v>
      </c>
      <c r="U132">
        <f>ROUND((Source!FY100/100)*((ROUND(Source!AF100*Source!I100, 2)+ROUND(Source!AE100*Source!I100, 2))), 2)</f>
        <v>0</v>
      </c>
      <c r="V132">
        <f>Source!Y100</f>
        <v>0</v>
      </c>
    </row>
    <row r="133" spans="1:26" ht="15">
      <c r="H133" s="166">
        <f>I132</f>
        <v>1357.36</v>
      </c>
      <c r="I133" s="166"/>
      <c r="K133" s="166">
        <f>L132</f>
        <v>1357.36</v>
      </c>
      <c r="L133" s="166"/>
      <c r="M133" s="47">
        <f>Source!U100</f>
        <v>0</v>
      </c>
      <c r="O133" s="26">
        <f>H133</f>
        <v>1357.36</v>
      </c>
      <c r="P133" s="26">
        <f>K133</f>
        <v>1357.36</v>
      </c>
      <c r="Q133" s="26">
        <f>M133</f>
        <v>0</v>
      </c>
      <c r="W133">
        <f>IF(Source!BI100&lt;=1,I132, 0)</f>
        <v>0</v>
      </c>
      <c r="X133">
        <f>IF(Source!BI100=2,I132, 0)</f>
        <v>1357.36</v>
      </c>
      <c r="Y133">
        <f>IF(Source!BI100=3,I132, 0)</f>
        <v>0</v>
      </c>
      <c r="Z133">
        <f>IF(Source!BI100=4,I132, 0)</f>
        <v>0</v>
      </c>
    </row>
    <row r="134" spans="1:26" ht="28.5">
      <c r="A134" s="16">
        <v>20</v>
      </c>
      <c r="B134" s="16" t="str">
        <f>Source!E102</f>
        <v>20</v>
      </c>
      <c r="C134" s="58" t="str">
        <f>Source!F102</f>
        <v>20-02-020-01</v>
      </c>
      <c r="D134" s="58" t="str">
        <f>Source!G102</f>
        <v>Установка виброизолятора номер 38</v>
      </c>
      <c r="E134" s="36" t="str">
        <f>Source!H102</f>
        <v>10 ШТ</v>
      </c>
      <c r="F134" s="22">
        <f>Source!I102</f>
        <v>0.4</v>
      </c>
      <c r="G134" s="37">
        <f>Source!AL102+Source!AM102+Source!AO102</f>
        <v>66.38</v>
      </c>
      <c r="H134" s="38"/>
      <c r="I134" s="37"/>
      <c r="J134" s="38" t="str">
        <f>Source!BO102</f>
        <v/>
      </c>
      <c r="K134" s="38"/>
      <c r="L134" s="37"/>
      <c r="M134" s="39"/>
      <c r="S134">
        <f>ROUND((Source!FX102/100)*((ROUND(Source!AF102*Source!I102, 2)+ROUND(Source!AE102*Source!I102, 2))), 2)</f>
        <v>23.42</v>
      </c>
      <c r="T134">
        <f>Source!X102</f>
        <v>23.38</v>
      </c>
      <c r="U134">
        <f>ROUND((Source!FY102/100)*((ROUND(Source!AF102*Source!I102, 2)+ROUND(Source!AE102*Source!I102, 2))), 2)</f>
        <v>14.34</v>
      </c>
      <c r="V134">
        <f>Source!Y102</f>
        <v>14.43</v>
      </c>
    </row>
    <row r="135" spans="1:26">
      <c r="D135" s="29" t="str">
        <f>"Объем: "&amp;Source!I102&amp;"=4/"&amp;"10"</f>
        <v>Объем: 0,4=4/10</v>
      </c>
    </row>
    <row r="136" spans="1:26" ht="14.25">
      <c r="A136" s="16"/>
      <c r="B136" s="16"/>
      <c r="C136" s="58"/>
      <c r="D136" s="58" t="s">
        <v>980</v>
      </c>
      <c r="E136" s="36"/>
      <c r="F136" s="22"/>
      <c r="G136" s="37">
        <f>Source!AO102</f>
        <v>36.700000000000003</v>
      </c>
      <c r="H136" s="38" t="str">
        <f>Source!DG102</f>
        <v>)*1,2)*1,15</v>
      </c>
      <c r="I136" s="37">
        <f>ROUND(Source!AF102*Source!I102, 2)</f>
        <v>20.260000000000002</v>
      </c>
      <c r="J136" s="38"/>
      <c r="K136" s="38">
        <f>IF(Source!BA102&lt;&gt; 0, Source!BA102, 1)</f>
        <v>1</v>
      </c>
      <c r="L136" s="37">
        <f>Source!S102</f>
        <v>20.260000000000002</v>
      </c>
      <c r="M136" s="39"/>
      <c r="R136">
        <f>I136</f>
        <v>20.260000000000002</v>
      </c>
    </row>
    <row r="137" spans="1:26" ht="14.25">
      <c r="A137" s="16"/>
      <c r="B137" s="16"/>
      <c r="C137" s="58"/>
      <c r="D137" s="58" t="s">
        <v>104</v>
      </c>
      <c r="E137" s="36"/>
      <c r="F137" s="22"/>
      <c r="G137" s="37">
        <f>Source!AM102</f>
        <v>0.66</v>
      </c>
      <c r="H137" s="38" t="str">
        <f>Source!DE102</f>
        <v>)*1,2)*1,25</v>
      </c>
      <c r="I137" s="37">
        <f>ROUND(Source!AD102*Source!I102, 2)</f>
        <v>0.4</v>
      </c>
      <c r="J137" s="38"/>
      <c r="K137" s="38">
        <f>IF(Source!BB102&lt;&gt; 0, Source!BB102, 1)</f>
        <v>1</v>
      </c>
      <c r="L137" s="37">
        <f>Source!Q102</f>
        <v>0.4</v>
      </c>
      <c r="M137" s="39"/>
    </row>
    <row r="138" spans="1:26" ht="14.25">
      <c r="A138" s="16"/>
      <c r="B138" s="16"/>
      <c r="C138" s="58"/>
      <c r="D138" s="58" t="s">
        <v>981</v>
      </c>
      <c r="E138" s="36"/>
      <c r="F138" s="22"/>
      <c r="G138" s="37">
        <f>Source!AN102</f>
        <v>0.12</v>
      </c>
      <c r="H138" s="38" t="str">
        <f>Source!DF102</f>
        <v>)*1,2)*1,25</v>
      </c>
      <c r="I138" s="40">
        <f>ROUND(Source!AE102*Source!I102, 2)</f>
        <v>7.0000000000000007E-2</v>
      </c>
      <c r="J138" s="38"/>
      <c r="K138" s="38">
        <f>IF(Source!BS102&lt;&gt; 0, Source!BS102, 1)</f>
        <v>1</v>
      </c>
      <c r="L138" s="40">
        <f>Source!R102</f>
        <v>7.0000000000000007E-2</v>
      </c>
      <c r="M138" s="39"/>
      <c r="R138">
        <f>I138</f>
        <v>7.0000000000000007E-2</v>
      </c>
    </row>
    <row r="139" spans="1:26" ht="14.25">
      <c r="A139" s="16"/>
      <c r="B139" s="16"/>
      <c r="C139" s="58"/>
      <c r="D139" s="58" t="s">
        <v>982</v>
      </c>
      <c r="E139" s="36"/>
      <c r="F139" s="22"/>
      <c r="G139" s="37">
        <f>Source!AL102</f>
        <v>29.02</v>
      </c>
      <c r="H139" s="38" t="str">
        <f>Source!DD102</f>
        <v/>
      </c>
      <c r="I139" s="37">
        <f>ROUND(Source!AC102*Source!I102, 2)</f>
        <v>11.61</v>
      </c>
      <c r="J139" s="38"/>
      <c r="K139" s="38">
        <f>IF(Source!BC102&lt;&gt; 0, Source!BC102, 1)</f>
        <v>1</v>
      </c>
      <c r="L139" s="37">
        <f>Source!P102</f>
        <v>11.61</v>
      </c>
      <c r="M139" s="39"/>
    </row>
    <row r="140" spans="1:26" ht="14.25">
      <c r="A140" s="16"/>
      <c r="B140" s="16"/>
      <c r="C140" s="58"/>
      <c r="D140" s="58" t="s">
        <v>983</v>
      </c>
      <c r="E140" s="36" t="s">
        <v>984</v>
      </c>
      <c r="F140" s="22">
        <f>Source!BZ102</f>
        <v>128</v>
      </c>
      <c r="G140" s="167" t="str">
        <f>CONCATENATE(" )", Source!DL102, Source!FT102, "=", Source!FX102)</f>
        <v xml:space="preserve"> )*0,9=115,2</v>
      </c>
      <c r="H140" s="168"/>
      <c r="I140" s="37">
        <f>SUM(S134:S142)</f>
        <v>23.42</v>
      </c>
      <c r="J140" s="41"/>
      <c r="K140" s="32">
        <f>Source!AT102</f>
        <v>115</v>
      </c>
      <c r="L140" s="37">
        <f>SUM(T134:T142)</f>
        <v>23.38</v>
      </c>
      <c r="M140" s="39"/>
    </row>
    <row r="141" spans="1:26" ht="14.25">
      <c r="A141" s="16"/>
      <c r="B141" s="16"/>
      <c r="C141" s="58"/>
      <c r="D141" s="58" t="s">
        <v>985</v>
      </c>
      <c r="E141" s="36" t="s">
        <v>984</v>
      </c>
      <c r="F141" s="22">
        <f>Source!CA102</f>
        <v>83</v>
      </c>
      <c r="G141" s="167" t="str">
        <f>CONCATENATE(" )", Source!DM102, Source!FU102, "=", Source!FY102)</f>
        <v xml:space="preserve"> )*0,85=70,55</v>
      </c>
      <c r="H141" s="168"/>
      <c r="I141" s="37">
        <f>SUM(U134:U142)</f>
        <v>14.34</v>
      </c>
      <c r="J141" s="41"/>
      <c r="K141" s="32">
        <f>Source!AU102</f>
        <v>71</v>
      </c>
      <c r="L141" s="37">
        <f>SUM(V134:V142)</f>
        <v>14.43</v>
      </c>
      <c r="M141" s="39"/>
    </row>
    <row r="142" spans="1:26" ht="14.25">
      <c r="A142" s="59"/>
      <c r="B142" s="59"/>
      <c r="C142" s="60"/>
      <c r="D142" s="60" t="s">
        <v>986</v>
      </c>
      <c r="E142" s="42" t="s">
        <v>987</v>
      </c>
      <c r="F142" s="43">
        <f>Source!AQ102</f>
        <v>3.7</v>
      </c>
      <c r="G142" s="44"/>
      <c r="H142" s="45" t="str">
        <f>Source!DI102</f>
        <v>)*1,2)*1,15</v>
      </c>
      <c r="I142" s="44"/>
      <c r="J142" s="45"/>
      <c r="K142" s="45"/>
      <c r="L142" s="44"/>
      <c r="M142" s="46">
        <f>Source!U102</f>
        <v>2.0424000000000002</v>
      </c>
    </row>
    <row r="143" spans="1:26" ht="15">
      <c r="H143" s="166">
        <f>I136+I137+I139+I140+I141</f>
        <v>70.03</v>
      </c>
      <c r="I143" s="166"/>
      <c r="K143" s="166">
        <f>L136+L137+L139+L140+L141</f>
        <v>70.079999999999984</v>
      </c>
      <c r="L143" s="166"/>
      <c r="M143" s="47">
        <f>Source!U102</f>
        <v>2.0424000000000002</v>
      </c>
      <c r="O143" s="26">
        <f>H143</f>
        <v>70.03</v>
      </c>
      <c r="P143" s="26">
        <f>K143</f>
        <v>70.079999999999984</v>
      </c>
      <c r="Q143" s="26">
        <f>M143</f>
        <v>2.0424000000000002</v>
      </c>
      <c r="W143">
        <f>IF(Source!BI102&lt;=1,I136+I137+I139+I140+I141, 0)</f>
        <v>70.03</v>
      </c>
      <c r="X143">
        <f>IF(Source!BI102=2,I136+I137+I139+I140+I141, 0)</f>
        <v>0</v>
      </c>
      <c r="Y143">
        <f>IF(Source!BI102=3,I136+I137+I139+I140+I141, 0)</f>
        <v>0</v>
      </c>
      <c r="Z143">
        <f>IF(Source!BI102=4,I136+I137+I139+I140+I141, 0)</f>
        <v>0</v>
      </c>
    </row>
    <row r="144" spans="1:26" ht="99.75">
      <c r="A144" s="59">
        <v>21</v>
      </c>
      <c r="B144" s="59" t="str">
        <f>Source!E104</f>
        <v>21</v>
      </c>
      <c r="C144" s="60" t="str">
        <f>Source!F104</f>
        <v>Коммеческое предлож.№КП-261046 от 01.02.2021Г.</v>
      </c>
      <c r="D144" s="60" t="s">
        <v>1001</v>
      </c>
      <c r="E144" s="42" t="str">
        <f>Source!H104</f>
        <v>шт.</v>
      </c>
      <c r="F144" s="43">
        <f>Source!I104</f>
        <v>1</v>
      </c>
      <c r="G144" s="44">
        <f>Source!AL104</f>
        <v>2150.89</v>
      </c>
      <c r="H144" s="45" t="str">
        <f>Source!DD104</f>
        <v/>
      </c>
      <c r="I144" s="44">
        <f>ROUND(Source!AC104*Source!I104, 2)</f>
        <v>2150.89</v>
      </c>
      <c r="J144" s="45" t="str">
        <f>Source!BO104</f>
        <v/>
      </c>
      <c r="K144" s="45">
        <f>IF(Source!BC104&lt;&gt; 0, Source!BC104, 1)</f>
        <v>1</v>
      </c>
      <c r="L144" s="44">
        <f>Source!P104</f>
        <v>2150.89</v>
      </c>
      <c r="M144" s="48"/>
      <c r="S144">
        <f>ROUND((Source!FX104/100)*((ROUND(Source!AF104*Source!I104, 2)+ROUND(Source!AE104*Source!I104, 2))), 2)</f>
        <v>0</v>
      </c>
      <c r="T144">
        <f>Source!X104</f>
        <v>0</v>
      </c>
      <c r="U144">
        <f>ROUND((Source!FY104/100)*((ROUND(Source!AF104*Source!I104, 2)+ROUND(Source!AE104*Source!I104, 2))), 2)</f>
        <v>0</v>
      </c>
      <c r="V144">
        <f>Source!Y104</f>
        <v>0</v>
      </c>
    </row>
    <row r="145" spans="1:26" ht="15">
      <c r="H145" s="166">
        <f>I144</f>
        <v>2150.89</v>
      </c>
      <c r="I145" s="166"/>
      <c r="K145" s="166">
        <f>L144</f>
        <v>2150.89</v>
      </c>
      <c r="L145" s="166"/>
      <c r="M145" s="47">
        <f>Source!U104</f>
        <v>0</v>
      </c>
      <c r="O145" s="26">
        <f>H145</f>
        <v>2150.89</v>
      </c>
      <c r="P145" s="26">
        <f>K145</f>
        <v>2150.89</v>
      </c>
      <c r="Q145" s="26">
        <f>M145</f>
        <v>0</v>
      </c>
      <c r="W145">
        <f>IF(Source!BI104&lt;=1,I144, 0)</f>
        <v>0</v>
      </c>
      <c r="X145">
        <f>IF(Source!BI104=2,I144, 0)</f>
        <v>2150.89</v>
      </c>
      <c r="Y145">
        <f>IF(Source!BI104=3,I144, 0)</f>
        <v>0</v>
      </c>
      <c r="Z145">
        <f>IF(Source!BI104=4,I144, 0)</f>
        <v>0</v>
      </c>
    </row>
    <row r="146" spans="1:26" ht="28.5">
      <c r="A146" s="16">
        <v>22</v>
      </c>
      <c r="B146" s="16" t="str">
        <f>Source!E106</f>
        <v>22</v>
      </c>
      <c r="C146" s="58" t="str">
        <f>Source!F106</f>
        <v>20-02-004-03</v>
      </c>
      <c r="D146" s="58" t="str">
        <f>Source!G106</f>
        <v>Установка клапанов обратных диаметром до 800 мм</v>
      </c>
      <c r="E146" s="36" t="str">
        <f>Source!H106</f>
        <v>ШТ</v>
      </c>
      <c r="F146" s="22">
        <f>Source!I106</f>
        <v>1</v>
      </c>
      <c r="G146" s="37">
        <f>Source!AL106+Source!AM106+Source!AO106</f>
        <v>37.11</v>
      </c>
      <c r="H146" s="38"/>
      <c r="I146" s="37"/>
      <c r="J146" s="38" t="str">
        <f>Source!BO106</f>
        <v/>
      </c>
      <c r="K146" s="38"/>
      <c r="L146" s="37"/>
      <c r="M146" s="39"/>
      <c r="S146">
        <f>ROUND((Source!FX106/100)*((ROUND(Source!AF106*Source!I106, 2)+ROUND(Source!AE106*Source!I106, 2))), 2)</f>
        <v>29.74</v>
      </c>
      <c r="T146">
        <f>Source!X106</f>
        <v>29.69</v>
      </c>
      <c r="U146">
        <f>ROUND((Source!FY106/100)*((ROUND(Source!AF106*Source!I106, 2)+ROUND(Source!AE106*Source!I106, 2))), 2)</f>
        <v>18.22</v>
      </c>
      <c r="V146">
        <f>Source!Y106</f>
        <v>18.329999999999998</v>
      </c>
    </row>
    <row r="147" spans="1:26" ht="14.25">
      <c r="A147" s="16"/>
      <c r="B147" s="16"/>
      <c r="C147" s="58"/>
      <c r="D147" s="58" t="s">
        <v>980</v>
      </c>
      <c r="E147" s="36"/>
      <c r="F147" s="22"/>
      <c r="G147" s="37">
        <f>Source!AO106</f>
        <v>18.43</v>
      </c>
      <c r="H147" s="38" t="str">
        <f>Source!DG106</f>
        <v>)*1,2)*1,15</v>
      </c>
      <c r="I147" s="37">
        <f>ROUND(Source!AF106*Source!I106, 2)</f>
        <v>25.43</v>
      </c>
      <c r="J147" s="38"/>
      <c r="K147" s="38">
        <f>IF(Source!BA106&lt;&gt; 0, Source!BA106, 1)</f>
        <v>1</v>
      </c>
      <c r="L147" s="37">
        <f>Source!S106</f>
        <v>25.43</v>
      </c>
      <c r="M147" s="39"/>
      <c r="R147">
        <f>I147</f>
        <v>25.43</v>
      </c>
    </row>
    <row r="148" spans="1:26" ht="14.25">
      <c r="A148" s="16"/>
      <c r="B148" s="16"/>
      <c r="C148" s="58"/>
      <c r="D148" s="58" t="s">
        <v>104</v>
      </c>
      <c r="E148" s="36"/>
      <c r="F148" s="22"/>
      <c r="G148" s="37">
        <f>Source!AM106</f>
        <v>3.28</v>
      </c>
      <c r="H148" s="38" t="str">
        <f>Source!DE106</f>
        <v>)*1,2)*1,25</v>
      </c>
      <c r="I148" s="37">
        <f>ROUND(Source!AD106*Source!I106, 2)</f>
        <v>4.92</v>
      </c>
      <c r="J148" s="38"/>
      <c r="K148" s="38">
        <f>IF(Source!BB106&lt;&gt; 0, Source!BB106, 1)</f>
        <v>1</v>
      </c>
      <c r="L148" s="37">
        <f>Source!Q106</f>
        <v>4.92</v>
      </c>
      <c r="M148" s="39"/>
    </row>
    <row r="149" spans="1:26" ht="14.25">
      <c r="A149" s="16"/>
      <c r="B149" s="16"/>
      <c r="C149" s="58"/>
      <c r="D149" s="58" t="s">
        <v>981</v>
      </c>
      <c r="E149" s="36"/>
      <c r="F149" s="22"/>
      <c r="G149" s="37">
        <f>Source!AN106</f>
        <v>0.26</v>
      </c>
      <c r="H149" s="38" t="str">
        <f>Source!DF106</f>
        <v>)*1,2)*1,25</v>
      </c>
      <c r="I149" s="40">
        <f>ROUND(Source!AE106*Source!I106, 2)</f>
        <v>0.39</v>
      </c>
      <c r="J149" s="38"/>
      <c r="K149" s="38">
        <f>IF(Source!BS106&lt;&gt; 0, Source!BS106, 1)</f>
        <v>1</v>
      </c>
      <c r="L149" s="40">
        <f>Source!R106</f>
        <v>0.39</v>
      </c>
      <c r="M149" s="39"/>
      <c r="R149">
        <f>I149</f>
        <v>0.39</v>
      </c>
    </row>
    <row r="150" spans="1:26" ht="14.25">
      <c r="A150" s="16"/>
      <c r="B150" s="16"/>
      <c r="C150" s="58"/>
      <c r="D150" s="58" t="s">
        <v>982</v>
      </c>
      <c r="E150" s="36"/>
      <c r="F150" s="22"/>
      <c r="G150" s="37">
        <f>Source!AL106</f>
        <v>15.4</v>
      </c>
      <c r="H150" s="38" t="str">
        <f>Source!DD106</f>
        <v/>
      </c>
      <c r="I150" s="37">
        <f>ROUND(Source!AC106*Source!I106, 2)</f>
        <v>15.4</v>
      </c>
      <c r="J150" s="38"/>
      <c r="K150" s="38">
        <f>IF(Source!BC106&lt;&gt; 0, Source!BC106, 1)</f>
        <v>1</v>
      </c>
      <c r="L150" s="37">
        <f>Source!P106</f>
        <v>15.4</v>
      </c>
      <c r="M150" s="39"/>
    </row>
    <row r="151" spans="1:26" ht="14.25">
      <c r="A151" s="16"/>
      <c r="B151" s="16"/>
      <c r="C151" s="58"/>
      <c r="D151" s="58" t="s">
        <v>983</v>
      </c>
      <c r="E151" s="36" t="s">
        <v>984</v>
      </c>
      <c r="F151" s="22">
        <f>Source!BZ106</f>
        <v>128</v>
      </c>
      <c r="G151" s="167" t="str">
        <f>CONCATENATE(" )", Source!DL106, Source!FT106, "=", Source!FX106)</f>
        <v xml:space="preserve"> )*0,9=115,2</v>
      </c>
      <c r="H151" s="168"/>
      <c r="I151" s="37">
        <f>SUM(S146:S153)</f>
        <v>29.74</v>
      </c>
      <c r="J151" s="41"/>
      <c r="K151" s="32">
        <f>Source!AT106</f>
        <v>115</v>
      </c>
      <c r="L151" s="37">
        <f>SUM(T146:T153)</f>
        <v>29.69</v>
      </c>
      <c r="M151" s="39"/>
    </row>
    <row r="152" spans="1:26" ht="14.25">
      <c r="A152" s="16"/>
      <c r="B152" s="16"/>
      <c r="C152" s="58"/>
      <c r="D152" s="58" t="s">
        <v>985</v>
      </c>
      <c r="E152" s="36" t="s">
        <v>984</v>
      </c>
      <c r="F152" s="22">
        <f>Source!CA106</f>
        <v>83</v>
      </c>
      <c r="G152" s="167" t="str">
        <f>CONCATENATE(" )", Source!DM106, Source!FU106, "=", Source!FY106)</f>
        <v xml:space="preserve"> )*0,85=70,55</v>
      </c>
      <c r="H152" s="168"/>
      <c r="I152" s="37">
        <f>SUM(U146:U153)</f>
        <v>18.22</v>
      </c>
      <c r="J152" s="41"/>
      <c r="K152" s="32">
        <f>Source!AU106</f>
        <v>71</v>
      </c>
      <c r="L152" s="37">
        <f>SUM(V146:V153)</f>
        <v>18.329999999999998</v>
      </c>
      <c r="M152" s="39"/>
    </row>
    <row r="153" spans="1:26" ht="14.25">
      <c r="A153" s="59"/>
      <c r="B153" s="59"/>
      <c r="C153" s="60"/>
      <c r="D153" s="60" t="s">
        <v>986</v>
      </c>
      <c r="E153" s="42" t="s">
        <v>987</v>
      </c>
      <c r="F153" s="43">
        <f>Source!AQ106</f>
        <v>2.08</v>
      </c>
      <c r="G153" s="44"/>
      <c r="H153" s="45" t="str">
        <f>Source!DI106</f>
        <v>)*1,2)*1,15</v>
      </c>
      <c r="I153" s="44"/>
      <c r="J153" s="45"/>
      <c r="K153" s="45"/>
      <c r="L153" s="44"/>
      <c r="M153" s="46">
        <f>Source!U106</f>
        <v>2.8703999999999996</v>
      </c>
    </row>
    <row r="154" spans="1:26" ht="15">
      <c r="H154" s="166">
        <f>I147+I148+I150+I151+I152</f>
        <v>93.71</v>
      </c>
      <c r="I154" s="166"/>
      <c r="K154" s="166">
        <f>L147+L148+L150+L151+L152</f>
        <v>93.77</v>
      </c>
      <c r="L154" s="166"/>
      <c r="M154" s="47">
        <f>Source!U106</f>
        <v>2.8703999999999996</v>
      </c>
      <c r="O154" s="26">
        <f>H154</f>
        <v>93.71</v>
      </c>
      <c r="P154" s="26">
        <f>K154</f>
        <v>93.77</v>
      </c>
      <c r="Q154" s="26">
        <f>M154</f>
        <v>2.8703999999999996</v>
      </c>
      <c r="W154">
        <f>IF(Source!BI106&lt;=1,I147+I148+I150+I151+I152, 0)</f>
        <v>93.71</v>
      </c>
      <c r="X154">
        <f>IF(Source!BI106=2,I147+I148+I150+I151+I152, 0)</f>
        <v>0</v>
      </c>
      <c r="Y154">
        <f>IF(Source!BI106=3,I147+I148+I150+I151+I152, 0)</f>
        <v>0</v>
      </c>
      <c r="Z154">
        <f>IF(Source!BI106=4,I147+I148+I150+I151+I152, 0)</f>
        <v>0</v>
      </c>
    </row>
    <row r="155" spans="1:26" ht="99.75">
      <c r="A155" s="59">
        <v>23</v>
      </c>
      <c r="B155" s="59" t="str">
        <f>Source!E108</f>
        <v>23</v>
      </c>
      <c r="C155" s="60" t="str">
        <f>Source!F108</f>
        <v>Коммеческое предлож.№КП-261046 от 01.02.2021Г.</v>
      </c>
      <c r="D155" s="60" t="s">
        <v>1002</v>
      </c>
      <c r="E155" s="42" t="str">
        <f>Source!H108</f>
        <v>шт.</v>
      </c>
      <c r="F155" s="43">
        <f>Source!I108</f>
        <v>1</v>
      </c>
      <c r="G155" s="44">
        <f>Source!AL108</f>
        <v>5920.18</v>
      </c>
      <c r="H155" s="45" t="str">
        <f>Source!DD108</f>
        <v/>
      </c>
      <c r="I155" s="44">
        <f>ROUND(Source!AC108*Source!I108, 2)</f>
        <v>5920.18</v>
      </c>
      <c r="J155" s="45" t="str">
        <f>Source!BO108</f>
        <v/>
      </c>
      <c r="K155" s="45">
        <f>IF(Source!BC108&lt;&gt; 0, Source!BC108, 1)</f>
        <v>1</v>
      </c>
      <c r="L155" s="44">
        <f>Source!P108</f>
        <v>5920.18</v>
      </c>
      <c r="M155" s="48"/>
      <c r="S155">
        <f>ROUND((Source!FX108/100)*((ROUND(Source!AF108*Source!I108, 2)+ROUND(Source!AE108*Source!I108, 2))), 2)</f>
        <v>0</v>
      </c>
      <c r="T155">
        <f>Source!X108</f>
        <v>0</v>
      </c>
      <c r="U155">
        <f>ROUND((Source!FY108/100)*((ROUND(Source!AF108*Source!I108, 2)+ROUND(Source!AE108*Source!I108, 2))), 2)</f>
        <v>0</v>
      </c>
      <c r="V155">
        <f>Source!Y108</f>
        <v>0</v>
      </c>
    </row>
    <row r="156" spans="1:26" ht="15">
      <c r="H156" s="166">
        <f>I155</f>
        <v>5920.18</v>
      </c>
      <c r="I156" s="166"/>
      <c r="K156" s="166">
        <f>L155</f>
        <v>5920.18</v>
      </c>
      <c r="L156" s="166"/>
      <c r="M156" s="47">
        <f>Source!U108</f>
        <v>0</v>
      </c>
      <c r="O156" s="26">
        <f>H156</f>
        <v>5920.18</v>
      </c>
      <c r="P156" s="26">
        <f>K156</f>
        <v>5920.18</v>
      </c>
      <c r="Q156" s="26">
        <f>M156</f>
        <v>0</v>
      </c>
      <c r="W156">
        <f>IF(Source!BI108&lt;=1,I155, 0)</f>
        <v>0</v>
      </c>
      <c r="X156">
        <f>IF(Source!BI108=2,I155, 0)</f>
        <v>5920.18</v>
      </c>
      <c r="Y156">
        <f>IF(Source!BI108=3,I155, 0)</f>
        <v>0</v>
      </c>
      <c r="Z156">
        <f>IF(Source!BI108=4,I155, 0)</f>
        <v>0</v>
      </c>
    </row>
    <row r="157" spans="1:26" ht="28.5">
      <c r="A157" s="16">
        <v>24</v>
      </c>
      <c r="B157" s="16" t="str">
        <f>Source!E110</f>
        <v>24</v>
      </c>
      <c r="C157" s="58" t="str">
        <f>Source!F110</f>
        <v>20-02-019-01</v>
      </c>
      <c r="D157" s="58" t="str">
        <f>Source!G110</f>
        <v>Установка кронштейнов под вентиляционное оборудование</v>
      </c>
      <c r="E157" s="36" t="str">
        <f>Source!H110</f>
        <v>100 кг</v>
      </c>
      <c r="F157" s="22">
        <f>Source!I110</f>
        <v>0.13200000000000001</v>
      </c>
      <c r="G157" s="37">
        <f>Source!AL110+Source!AM110+Source!AO110</f>
        <v>932.04</v>
      </c>
      <c r="H157" s="38"/>
      <c r="I157" s="37"/>
      <c r="J157" s="38" t="str">
        <f>Source!BO110</f>
        <v/>
      </c>
      <c r="K157" s="38"/>
      <c r="L157" s="37"/>
      <c r="M157" s="39"/>
      <c r="S157">
        <f>ROUND((Source!FX110/100)*((ROUND(Source!AF110*Source!I110, 2)+ROUND(Source!AE110*Source!I110, 2))), 2)</f>
        <v>11.7</v>
      </c>
      <c r="T157">
        <f>Source!X110</f>
        <v>11.68</v>
      </c>
      <c r="U157">
        <f>ROUND((Source!FY110/100)*((ROUND(Source!AF110*Source!I110, 2)+ROUND(Source!AE110*Source!I110, 2))), 2)</f>
        <v>7.17</v>
      </c>
      <c r="V157">
        <f>Source!Y110</f>
        <v>7.21</v>
      </c>
    </row>
    <row r="158" spans="1:26">
      <c r="D158" s="29" t="str">
        <f>"Объем: "&amp;Source!I110&amp;"=13,2/"&amp;"100"</f>
        <v>Объем: 0,132=13,2/100</v>
      </c>
    </row>
    <row r="159" spans="1:26" ht="14.25">
      <c r="A159" s="16"/>
      <c r="B159" s="16"/>
      <c r="C159" s="58"/>
      <c r="D159" s="58" t="s">
        <v>980</v>
      </c>
      <c r="E159" s="36"/>
      <c r="F159" s="22"/>
      <c r="G159" s="37">
        <f>Source!AO110</f>
        <v>55.26</v>
      </c>
      <c r="H159" s="38" t="str">
        <f>Source!DG110</f>
        <v>)*1,2)*1,15</v>
      </c>
      <c r="I159" s="37">
        <f>ROUND(Source!AF110*Source!I110, 2)</f>
        <v>10.07</v>
      </c>
      <c r="J159" s="38"/>
      <c r="K159" s="38">
        <f>IF(Source!BA110&lt;&gt; 0, Source!BA110, 1)</f>
        <v>1</v>
      </c>
      <c r="L159" s="37">
        <f>Source!S110</f>
        <v>10.07</v>
      </c>
      <c r="M159" s="39"/>
      <c r="R159">
        <f>I159</f>
        <v>10.07</v>
      </c>
    </row>
    <row r="160" spans="1:26" ht="14.25">
      <c r="A160" s="16"/>
      <c r="B160" s="16"/>
      <c r="C160" s="58"/>
      <c r="D160" s="58" t="s">
        <v>104</v>
      </c>
      <c r="E160" s="36"/>
      <c r="F160" s="22"/>
      <c r="G160" s="37">
        <f>Source!AM110</f>
        <v>10.16</v>
      </c>
      <c r="H160" s="38" t="str">
        <f>Source!DE110</f>
        <v>)*1,2)*1,25</v>
      </c>
      <c r="I160" s="37">
        <f>ROUND(Source!AD110*Source!I110, 2)</f>
        <v>2.0099999999999998</v>
      </c>
      <c r="J160" s="38"/>
      <c r="K160" s="38">
        <f>IF(Source!BB110&lt;&gt; 0, Source!BB110, 1)</f>
        <v>1</v>
      </c>
      <c r="L160" s="37">
        <f>Source!Q110</f>
        <v>2.0099999999999998</v>
      </c>
      <c r="M160" s="39"/>
    </row>
    <row r="161" spans="1:26" ht="14.25">
      <c r="A161" s="16"/>
      <c r="B161" s="16"/>
      <c r="C161" s="58"/>
      <c r="D161" s="58" t="s">
        <v>981</v>
      </c>
      <c r="E161" s="36"/>
      <c r="F161" s="22"/>
      <c r="G161" s="37">
        <f>Source!AN110</f>
        <v>0.46</v>
      </c>
      <c r="H161" s="38" t="str">
        <f>Source!DF110</f>
        <v>)*1,2)*1,25</v>
      </c>
      <c r="I161" s="40">
        <f>ROUND(Source!AE110*Source!I110, 2)</f>
        <v>0.09</v>
      </c>
      <c r="J161" s="38"/>
      <c r="K161" s="38">
        <f>IF(Source!BS110&lt;&gt; 0, Source!BS110, 1)</f>
        <v>1</v>
      </c>
      <c r="L161" s="40">
        <f>Source!R110</f>
        <v>0.09</v>
      </c>
      <c r="M161" s="39"/>
      <c r="R161">
        <f>I161</f>
        <v>0.09</v>
      </c>
    </row>
    <row r="162" spans="1:26" ht="14.25">
      <c r="A162" s="16"/>
      <c r="B162" s="16"/>
      <c r="C162" s="58"/>
      <c r="D162" s="58" t="s">
        <v>982</v>
      </c>
      <c r="E162" s="36"/>
      <c r="F162" s="22"/>
      <c r="G162" s="37">
        <f>Source!AL110</f>
        <v>866.62</v>
      </c>
      <c r="H162" s="38" t="str">
        <f>Source!DD110</f>
        <v/>
      </c>
      <c r="I162" s="37">
        <f>ROUND(Source!AC110*Source!I110, 2)</f>
        <v>114.39</v>
      </c>
      <c r="J162" s="38"/>
      <c r="K162" s="38">
        <f>IF(Source!BC110&lt;&gt; 0, Source!BC110, 1)</f>
        <v>1</v>
      </c>
      <c r="L162" s="37">
        <f>Source!P110</f>
        <v>114.39</v>
      </c>
      <c r="M162" s="39"/>
    </row>
    <row r="163" spans="1:26" ht="14.25">
      <c r="A163" s="16"/>
      <c r="B163" s="16"/>
      <c r="C163" s="58"/>
      <c r="D163" s="58" t="s">
        <v>983</v>
      </c>
      <c r="E163" s="36" t="s">
        <v>984</v>
      </c>
      <c r="F163" s="22">
        <f>Source!BZ110</f>
        <v>128</v>
      </c>
      <c r="G163" s="167" t="str">
        <f>CONCATENATE(" )", Source!DL110, Source!FT110, "=", Source!FX110)</f>
        <v xml:space="preserve"> )*0,9=115,2</v>
      </c>
      <c r="H163" s="168"/>
      <c r="I163" s="37">
        <f>SUM(S157:S165)</f>
        <v>11.7</v>
      </c>
      <c r="J163" s="41"/>
      <c r="K163" s="32">
        <f>Source!AT110</f>
        <v>115</v>
      </c>
      <c r="L163" s="37">
        <f>SUM(T157:T165)</f>
        <v>11.68</v>
      </c>
      <c r="M163" s="39"/>
    </row>
    <row r="164" spans="1:26" ht="14.25">
      <c r="A164" s="16"/>
      <c r="B164" s="16"/>
      <c r="C164" s="58"/>
      <c r="D164" s="58" t="s">
        <v>985</v>
      </c>
      <c r="E164" s="36" t="s">
        <v>984</v>
      </c>
      <c r="F164" s="22">
        <f>Source!CA110</f>
        <v>83</v>
      </c>
      <c r="G164" s="167" t="str">
        <f>CONCATENATE(" )", Source!DM110, Source!FU110, "=", Source!FY110)</f>
        <v xml:space="preserve"> )*0,85=70,55</v>
      </c>
      <c r="H164" s="168"/>
      <c r="I164" s="37">
        <f>SUM(U157:U165)</f>
        <v>7.17</v>
      </c>
      <c r="J164" s="41"/>
      <c r="K164" s="32">
        <f>Source!AU110</f>
        <v>71</v>
      </c>
      <c r="L164" s="37">
        <f>SUM(V157:V165)</f>
        <v>7.21</v>
      </c>
      <c r="M164" s="39"/>
    </row>
    <row r="165" spans="1:26" ht="14.25">
      <c r="A165" s="59"/>
      <c r="B165" s="59"/>
      <c r="C165" s="60"/>
      <c r="D165" s="60" t="s">
        <v>986</v>
      </c>
      <c r="E165" s="42" t="s">
        <v>987</v>
      </c>
      <c r="F165" s="43">
        <f>Source!AQ110</f>
        <v>6.02</v>
      </c>
      <c r="G165" s="44"/>
      <c r="H165" s="45" t="str">
        <f>Source!DI110</f>
        <v>)*1,2)*1,15</v>
      </c>
      <c r="I165" s="44"/>
      <c r="J165" s="45"/>
      <c r="K165" s="45"/>
      <c r="L165" s="44"/>
      <c r="M165" s="46">
        <f>Source!U110</f>
        <v>1.0966031999999999</v>
      </c>
    </row>
    <row r="166" spans="1:26" ht="15">
      <c r="H166" s="166">
        <f>I159+I160+I162+I163+I164</f>
        <v>145.33999999999997</v>
      </c>
      <c r="I166" s="166"/>
      <c r="K166" s="166">
        <f>L159+L160+L162+L163+L164</f>
        <v>145.36000000000001</v>
      </c>
      <c r="L166" s="166"/>
      <c r="M166" s="47">
        <f>Source!U110</f>
        <v>1.0966031999999999</v>
      </c>
      <c r="O166" s="26">
        <f>H166</f>
        <v>145.33999999999997</v>
      </c>
      <c r="P166" s="26">
        <f>K166</f>
        <v>145.36000000000001</v>
      </c>
      <c r="Q166" s="26">
        <f>M166</f>
        <v>1.0966031999999999</v>
      </c>
      <c r="W166">
        <f>IF(Source!BI110&lt;=1,I159+I160+I162+I163+I164, 0)</f>
        <v>145.33999999999997</v>
      </c>
      <c r="X166">
        <f>IF(Source!BI110=2,I159+I160+I162+I163+I164, 0)</f>
        <v>0</v>
      </c>
      <c r="Y166">
        <f>IF(Source!BI110=3,I159+I160+I162+I163+I164, 0)</f>
        <v>0</v>
      </c>
      <c r="Z166">
        <f>IF(Source!BI110=4,I159+I160+I162+I163+I164, 0)</f>
        <v>0</v>
      </c>
    </row>
    <row r="167" spans="1:26" ht="28.5">
      <c r="A167" s="59">
        <v>25</v>
      </c>
      <c r="B167" s="59" t="str">
        <f>Source!E112</f>
        <v>25</v>
      </c>
      <c r="C167" s="60" t="str">
        <f>Source!F112</f>
        <v>18.5.08.18-0071</v>
      </c>
      <c r="D167" s="60" t="str">
        <f>Source!G112</f>
        <v>Кронштейны и подставки под оборудование из сортовой стали</v>
      </c>
      <c r="E167" s="42" t="str">
        <f>Source!H112</f>
        <v>кг</v>
      </c>
      <c r="F167" s="43">
        <f>Source!I112</f>
        <v>-13.2</v>
      </c>
      <c r="G167" s="44">
        <f>Source!AL112</f>
        <v>8.52</v>
      </c>
      <c r="H167" s="45" t="str">
        <f>Source!DD112</f>
        <v/>
      </c>
      <c r="I167" s="44">
        <f>ROUND(Source!AC112*Source!I112, 2)</f>
        <v>-112.46</v>
      </c>
      <c r="J167" s="45" t="str">
        <f>Source!BO112</f>
        <v/>
      </c>
      <c r="K167" s="45">
        <f>IF(Source!BC112&lt;&gt; 0, Source!BC112, 1)</f>
        <v>1</v>
      </c>
      <c r="L167" s="44">
        <f>Source!P112</f>
        <v>-112.46</v>
      </c>
      <c r="M167" s="48"/>
      <c r="S167">
        <f>ROUND((Source!FX112/100)*((ROUND(Source!AF112*Source!I112, 2)+ROUND(Source!AE112*Source!I112, 2))), 2)</f>
        <v>0</v>
      </c>
      <c r="T167">
        <f>Source!X112</f>
        <v>0</v>
      </c>
      <c r="U167">
        <f>ROUND((Source!FY112/100)*((ROUND(Source!AF112*Source!I112, 2)+ROUND(Source!AE112*Source!I112, 2))), 2)</f>
        <v>0</v>
      </c>
      <c r="V167">
        <f>Source!Y112</f>
        <v>0</v>
      </c>
    </row>
    <row r="168" spans="1:26" ht="15">
      <c r="H168" s="166">
        <f>I167</f>
        <v>-112.46</v>
      </c>
      <c r="I168" s="166"/>
      <c r="K168" s="166">
        <f>L167</f>
        <v>-112.46</v>
      </c>
      <c r="L168" s="166"/>
      <c r="M168" s="47">
        <f>Source!U112</f>
        <v>0</v>
      </c>
      <c r="O168" s="26">
        <f>H168</f>
        <v>-112.46</v>
      </c>
      <c r="P168" s="26">
        <f>K168</f>
        <v>-112.46</v>
      </c>
      <c r="Q168" s="26">
        <f>M168</f>
        <v>0</v>
      </c>
      <c r="W168">
        <f>IF(Source!BI112&lt;=1,I167, 0)</f>
        <v>-112.46</v>
      </c>
      <c r="X168">
        <f>IF(Source!BI112=2,I167, 0)</f>
        <v>0</v>
      </c>
      <c r="Y168">
        <f>IF(Source!BI112=3,I167, 0)</f>
        <v>0</v>
      </c>
      <c r="Z168">
        <f>IF(Source!BI112=4,I167, 0)</f>
        <v>0</v>
      </c>
    </row>
    <row r="169" spans="1:26" ht="99.75">
      <c r="A169" s="59">
        <v>26</v>
      </c>
      <c r="B169" s="59" t="str">
        <f>Source!E114</f>
        <v>26</v>
      </c>
      <c r="C169" s="60" t="str">
        <f>Source!F114</f>
        <v>Коммеческое предлож.№КП-261046 от 01.02.2021Г.</v>
      </c>
      <c r="D169" s="60" t="s">
        <v>1003</v>
      </c>
      <c r="E169" s="42" t="str">
        <f>Source!H114</f>
        <v>шт.</v>
      </c>
      <c r="F169" s="43">
        <f>Source!I114</f>
        <v>1</v>
      </c>
      <c r="G169" s="44">
        <f>Source!AL114</f>
        <v>6045.47</v>
      </c>
      <c r="H169" s="45" t="str">
        <f>Source!DD114</f>
        <v/>
      </c>
      <c r="I169" s="44">
        <f>ROUND(Source!AC114*Source!I114, 2)</f>
        <v>6045.47</v>
      </c>
      <c r="J169" s="45" t="str">
        <f>Source!BO114</f>
        <v/>
      </c>
      <c r="K169" s="45">
        <f>IF(Source!BC114&lt;&gt; 0, Source!BC114, 1)</f>
        <v>1</v>
      </c>
      <c r="L169" s="44">
        <f>Source!P114</f>
        <v>6045.47</v>
      </c>
      <c r="M169" s="48"/>
      <c r="S169">
        <f>ROUND((Source!FX114/100)*((ROUND(Source!AF114*Source!I114, 2)+ROUND(Source!AE114*Source!I114, 2))), 2)</f>
        <v>0</v>
      </c>
      <c r="T169">
        <f>Source!X114</f>
        <v>0</v>
      </c>
      <c r="U169">
        <f>ROUND((Source!FY114/100)*((ROUND(Source!AF114*Source!I114, 2)+ROUND(Source!AE114*Source!I114, 2))), 2)</f>
        <v>0</v>
      </c>
      <c r="V169">
        <f>Source!Y114</f>
        <v>0</v>
      </c>
    </row>
    <row r="170" spans="1:26" ht="15">
      <c r="H170" s="166">
        <f>I169</f>
        <v>6045.47</v>
      </c>
      <c r="I170" s="166"/>
      <c r="K170" s="166">
        <f>L169</f>
        <v>6045.47</v>
      </c>
      <c r="L170" s="166"/>
      <c r="M170" s="47">
        <f>Source!U114</f>
        <v>0</v>
      </c>
      <c r="O170" s="26">
        <f>H170</f>
        <v>6045.47</v>
      </c>
      <c r="P170" s="26">
        <f>K170</f>
        <v>6045.47</v>
      </c>
      <c r="Q170" s="26">
        <f>M170</f>
        <v>0</v>
      </c>
      <c r="W170">
        <f>IF(Source!BI114&lt;=1,I169, 0)</f>
        <v>6045.47</v>
      </c>
      <c r="X170">
        <f>IF(Source!BI114=2,I169, 0)</f>
        <v>0</v>
      </c>
      <c r="Y170">
        <f>IF(Source!BI114=3,I169, 0)</f>
        <v>0</v>
      </c>
      <c r="Z170">
        <f>IF(Source!BI114=4,I169, 0)</f>
        <v>0</v>
      </c>
    </row>
    <row r="172" spans="1:26" ht="15">
      <c r="A172" s="171" t="str">
        <f>CONCATENATE("Итого по разделу: ",IF(Source!G116&lt;&gt;"Новый раздел", Source!G116, ""))</f>
        <v>Итого по разделу: 2.Система ВД2 (оборудование)</v>
      </c>
      <c r="B172" s="171"/>
      <c r="C172" s="171"/>
      <c r="D172" s="171"/>
      <c r="E172" s="171"/>
      <c r="F172" s="171"/>
      <c r="G172" s="171"/>
      <c r="H172" s="159">
        <f>SUM(O106:O171)</f>
        <v>141746.63000000003</v>
      </c>
      <c r="I172" s="159"/>
      <c r="J172" s="35"/>
      <c r="K172" s="159">
        <f>SUM(P106:P171)</f>
        <v>141747.41</v>
      </c>
      <c r="L172" s="159"/>
      <c r="M172" s="47">
        <f>SUM(Q106:Q171)</f>
        <v>32.8440552</v>
      </c>
    </row>
    <row r="176" spans="1:26" ht="16.5">
      <c r="A176" s="169" t="str">
        <f>CONCATENATE("Раздел: ",IF(Source!G146&lt;&gt;"Новый раздел", Source!G146, ""))</f>
        <v>Раздел: 3.Система ВД3 (оборудование)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</row>
    <row r="177" spans="1:26" ht="28.5">
      <c r="A177" s="16">
        <v>27</v>
      </c>
      <c r="B177" s="16" t="str">
        <f>Source!E151</f>
        <v>27</v>
      </c>
      <c r="C177" s="58" t="str">
        <f>Source!F151</f>
        <v>20-03-003-03</v>
      </c>
      <c r="D177" s="58" t="str">
        <f>Source!G151</f>
        <v>Установка вентиляторов крышных массой до 0,4 т</v>
      </c>
      <c r="E177" s="36" t="str">
        <f>Source!H151</f>
        <v>ШТ</v>
      </c>
      <c r="F177" s="22">
        <f>Source!I151</f>
        <v>1</v>
      </c>
      <c r="G177" s="37">
        <f>Source!AL151+Source!AM151+Source!AO151</f>
        <v>223.31</v>
      </c>
      <c r="H177" s="38"/>
      <c r="I177" s="37"/>
      <c r="J177" s="38" t="str">
        <f>Source!BO151</f>
        <v/>
      </c>
      <c r="K177" s="38"/>
      <c r="L177" s="37"/>
      <c r="M177" s="39"/>
      <c r="S177">
        <f>ROUND((Source!FX151/100)*((ROUND(Source!AF151*Source!I151, 2)+ROUND(Source!AE151*Source!I151, 2))), 2)</f>
        <v>199.43</v>
      </c>
      <c r="T177">
        <f>Source!X151</f>
        <v>199.09</v>
      </c>
      <c r="U177">
        <f>ROUND((Source!FY151/100)*((ROUND(Source!AF151*Source!I151, 2)+ROUND(Source!AE151*Source!I151, 2))), 2)</f>
        <v>122.14</v>
      </c>
      <c r="V177">
        <f>Source!Y151</f>
        <v>122.92</v>
      </c>
    </row>
    <row r="178" spans="1:26" ht="14.25">
      <c r="A178" s="16"/>
      <c r="B178" s="16"/>
      <c r="C178" s="58"/>
      <c r="D178" s="58" t="s">
        <v>980</v>
      </c>
      <c r="E178" s="36"/>
      <c r="F178" s="22"/>
      <c r="G178" s="37">
        <f>Source!AO151</f>
        <v>113.23</v>
      </c>
      <c r="H178" s="38" t="str">
        <f>Source!DG151</f>
        <v>)*1,2)*1,15</v>
      </c>
      <c r="I178" s="37">
        <f>ROUND(Source!AF151*Source!I151, 2)</f>
        <v>156.26</v>
      </c>
      <c r="J178" s="38"/>
      <c r="K178" s="38">
        <f>IF(Source!BA151&lt;&gt; 0, Source!BA151, 1)</f>
        <v>1</v>
      </c>
      <c r="L178" s="37">
        <f>Source!S151</f>
        <v>156.26</v>
      </c>
      <c r="M178" s="39"/>
      <c r="R178">
        <f>I178</f>
        <v>156.26</v>
      </c>
    </row>
    <row r="179" spans="1:26" ht="14.25">
      <c r="A179" s="16"/>
      <c r="B179" s="16"/>
      <c r="C179" s="58"/>
      <c r="D179" s="58" t="s">
        <v>104</v>
      </c>
      <c r="E179" s="36"/>
      <c r="F179" s="22"/>
      <c r="G179" s="37">
        <f>Source!AM151</f>
        <v>87.54</v>
      </c>
      <c r="H179" s="38" t="str">
        <f>Source!DE151</f>
        <v>)*1,2)*1,25</v>
      </c>
      <c r="I179" s="37">
        <f>ROUND(Source!AD151*Source!I151, 2)</f>
        <v>131.31</v>
      </c>
      <c r="J179" s="38"/>
      <c r="K179" s="38">
        <f>IF(Source!BB151&lt;&gt; 0, Source!BB151, 1)</f>
        <v>1</v>
      </c>
      <c r="L179" s="37">
        <f>Source!Q151</f>
        <v>131.31</v>
      </c>
      <c r="M179" s="39"/>
    </row>
    <row r="180" spans="1:26" ht="14.25">
      <c r="A180" s="16"/>
      <c r="B180" s="16"/>
      <c r="C180" s="58"/>
      <c r="D180" s="58" t="s">
        <v>981</v>
      </c>
      <c r="E180" s="36"/>
      <c r="F180" s="22"/>
      <c r="G180" s="37">
        <f>Source!AN151</f>
        <v>11.24</v>
      </c>
      <c r="H180" s="38" t="str">
        <f>Source!DF151</f>
        <v>)*1,2)*1,25</v>
      </c>
      <c r="I180" s="40">
        <f>ROUND(Source!AE151*Source!I151, 2)</f>
        <v>16.86</v>
      </c>
      <c r="J180" s="38"/>
      <c r="K180" s="38">
        <f>IF(Source!BS151&lt;&gt; 0, Source!BS151, 1)</f>
        <v>1</v>
      </c>
      <c r="L180" s="40">
        <f>Source!R151</f>
        <v>16.86</v>
      </c>
      <c r="M180" s="39"/>
      <c r="R180">
        <f>I180</f>
        <v>16.86</v>
      </c>
    </row>
    <row r="181" spans="1:26" ht="14.25">
      <c r="A181" s="16"/>
      <c r="B181" s="16"/>
      <c r="C181" s="58"/>
      <c r="D181" s="58" t="s">
        <v>982</v>
      </c>
      <c r="E181" s="36"/>
      <c r="F181" s="22"/>
      <c r="G181" s="37">
        <f>Source!AL151</f>
        <v>22.54</v>
      </c>
      <c r="H181" s="38" t="str">
        <f>Source!DD151</f>
        <v/>
      </c>
      <c r="I181" s="37">
        <f>ROUND(Source!AC151*Source!I151, 2)</f>
        <v>22.54</v>
      </c>
      <c r="J181" s="38"/>
      <c r="K181" s="38">
        <f>IF(Source!BC151&lt;&gt; 0, Source!BC151, 1)</f>
        <v>1</v>
      </c>
      <c r="L181" s="37">
        <f>Source!P151</f>
        <v>22.54</v>
      </c>
      <c r="M181" s="39"/>
    </row>
    <row r="182" spans="1:26" ht="14.25">
      <c r="A182" s="16"/>
      <c r="B182" s="16"/>
      <c r="C182" s="58"/>
      <c r="D182" s="58" t="s">
        <v>983</v>
      </c>
      <c r="E182" s="36" t="s">
        <v>984</v>
      </c>
      <c r="F182" s="22">
        <f>Source!BZ151</f>
        <v>128</v>
      </c>
      <c r="G182" s="167" t="str">
        <f>CONCATENATE(" )", Source!DL151, Source!FT151, "=", Source!FX151)</f>
        <v xml:space="preserve"> )*0,9=115,2</v>
      </c>
      <c r="H182" s="168"/>
      <c r="I182" s="37">
        <f>SUM(S177:S184)</f>
        <v>199.43</v>
      </c>
      <c r="J182" s="41"/>
      <c r="K182" s="32">
        <f>Source!AT151</f>
        <v>115</v>
      </c>
      <c r="L182" s="37">
        <f>SUM(T177:T184)</f>
        <v>199.09</v>
      </c>
      <c r="M182" s="39"/>
    </row>
    <row r="183" spans="1:26" ht="14.25">
      <c r="A183" s="16"/>
      <c r="B183" s="16"/>
      <c r="C183" s="58"/>
      <c r="D183" s="58" t="s">
        <v>985</v>
      </c>
      <c r="E183" s="36" t="s">
        <v>984</v>
      </c>
      <c r="F183" s="22">
        <f>Source!CA151</f>
        <v>83</v>
      </c>
      <c r="G183" s="167" t="str">
        <f>CONCATENATE(" )", Source!DM151, Source!FU151, "=", Source!FY151)</f>
        <v xml:space="preserve"> )*0,85=70,55</v>
      </c>
      <c r="H183" s="168"/>
      <c r="I183" s="37">
        <f>SUM(U177:U184)</f>
        <v>122.14</v>
      </c>
      <c r="J183" s="41"/>
      <c r="K183" s="32">
        <f>Source!AU151</f>
        <v>71</v>
      </c>
      <c r="L183" s="37">
        <f>SUM(V177:V184)</f>
        <v>122.92</v>
      </c>
      <c r="M183" s="39"/>
    </row>
    <row r="184" spans="1:26" ht="14.25">
      <c r="A184" s="59"/>
      <c r="B184" s="59"/>
      <c r="C184" s="60"/>
      <c r="D184" s="60" t="s">
        <v>986</v>
      </c>
      <c r="E184" s="42" t="s">
        <v>987</v>
      </c>
      <c r="F184" s="43">
        <f>Source!AQ151</f>
        <v>11.77</v>
      </c>
      <c r="G184" s="44"/>
      <c r="H184" s="45" t="str">
        <f>Source!DI151</f>
        <v>)*1,2)*1,15</v>
      </c>
      <c r="I184" s="44"/>
      <c r="J184" s="45"/>
      <c r="K184" s="45"/>
      <c r="L184" s="44"/>
      <c r="M184" s="46">
        <f>Source!U151</f>
        <v>16.242599999999996</v>
      </c>
    </row>
    <row r="185" spans="1:26" ht="15">
      <c r="H185" s="166">
        <f>I178+I179+I181+I182+I183</f>
        <v>631.68000000000006</v>
      </c>
      <c r="I185" s="166"/>
      <c r="K185" s="166">
        <f>L178+L179+L181+L182+L183</f>
        <v>632.12</v>
      </c>
      <c r="L185" s="166"/>
      <c r="M185" s="47">
        <f>Source!U151</f>
        <v>16.242599999999996</v>
      </c>
      <c r="O185" s="26">
        <f>H185</f>
        <v>631.68000000000006</v>
      </c>
      <c r="P185" s="26">
        <f>K185</f>
        <v>632.12</v>
      </c>
      <c r="Q185" s="26">
        <f>M185</f>
        <v>16.242599999999996</v>
      </c>
      <c r="W185">
        <f>IF(Source!BI151&lt;=1,I178+I179+I181+I182+I183, 0)</f>
        <v>631.68000000000006</v>
      </c>
      <c r="X185">
        <f>IF(Source!BI151=2,I178+I179+I181+I182+I183, 0)</f>
        <v>0</v>
      </c>
      <c r="Y185">
        <f>IF(Source!BI151=3,I178+I179+I181+I182+I183, 0)</f>
        <v>0</v>
      </c>
      <c r="Z185">
        <f>IF(Source!BI151=4,I178+I179+I181+I182+I183, 0)</f>
        <v>0</v>
      </c>
    </row>
    <row r="186" spans="1:26" ht="28.5">
      <c r="A186" s="59">
        <v>28</v>
      </c>
      <c r="B186" s="59" t="str">
        <f>Source!E153</f>
        <v>28</v>
      </c>
      <c r="C186" s="60" t="str">
        <f>Source!F153</f>
        <v>01.7.15.02-0051</v>
      </c>
      <c r="D186" s="60" t="str">
        <f>Source!G153</f>
        <v>Болты анкерные</v>
      </c>
      <c r="E186" s="42" t="str">
        <f>Source!H153</f>
        <v>т</v>
      </c>
      <c r="F186" s="43">
        <f>Source!I153</f>
        <v>5.3E-3</v>
      </c>
      <c r="G186" s="44">
        <f>Source!AL153</f>
        <v>10068</v>
      </c>
      <c r="H186" s="45" t="str">
        <f>Source!DD153</f>
        <v/>
      </c>
      <c r="I186" s="44">
        <f>ROUND(Source!AC153*Source!I153, 2)</f>
        <v>53.36</v>
      </c>
      <c r="J186" s="45" t="str">
        <f>Source!BO153</f>
        <v/>
      </c>
      <c r="K186" s="45">
        <f>IF(Source!BC153&lt;&gt; 0, Source!BC153, 1)</f>
        <v>1</v>
      </c>
      <c r="L186" s="44">
        <f>Source!P153</f>
        <v>53.36</v>
      </c>
      <c r="M186" s="48"/>
      <c r="S186">
        <f>ROUND((Source!FX153/100)*((ROUND(Source!AF153*Source!I153, 2)+ROUND(Source!AE153*Source!I153, 2))), 2)</f>
        <v>0</v>
      </c>
      <c r="T186">
        <f>Source!X153</f>
        <v>0</v>
      </c>
      <c r="U186">
        <f>ROUND((Source!FY153/100)*((ROUND(Source!AF153*Source!I153, 2)+ROUND(Source!AE153*Source!I153, 2))), 2)</f>
        <v>0</v>
      </c>
      <c r="V186">
        <f>Source!Y153</f>
        <v>0</v>
      </c>
    </row>
    <row r="187" spans="1:26" ht="15">
      <c r="H187" s="166">
        <f>I186</f>
        <v>53.36</v>
      </c>
      <c r="I187" s="166"/>
      <c r="K187" s="166">
        <f>L186</f>
        <v>53.36</v>
      </c>
      <c r="L187" s="166"/>
      <c r="M187" s="47">
        <f>Source!U153</f>
        <v>0</v>
      </c>
      <c r="O187" s="26">
        <f>H187</f>
        <v>53.36</v>
      </c>
      <c r="P187" s="26">
        <f>K187</f>
        <v>53.36</v>
      </c>
      <c r="Q187" s="26">
        <f>M187</f>
        <v>0</v>
      </c>
      <c r="W187">
        <f>IF(Source!BI153&lt;=1,I186, 0)</f>
        <v>53.36</v>
      </c>
      <c r="X187">
        <f>IF(Source!BI153=2,I186, 0)</f>
        <v>0</v>
      </c>
      <c r="Y187">
        <f>IF(Source!BI153=3,I186, 0)</f>
        <v>0</v>
      </c>
      <c r="Z187">
        <f>IF(Source!BI153=4,I186, 0)</f>
        <v>0</v>
      </c>
    </row>
    <row r="188" spans="1:26" ht="99.75">
      <c r="A188" s="61">
        <v>29</v>
      </c>
      <c r="B188" s="61" t="str">
        <f>Source!E155</f>
        <v>29</v>
      </c>
      <c r="C188" s="62" t="str">
        <f>Source!F155</f>
        <v>Коммеческое предлож.№КП-261046 от 01.02.2021Г.</v>
      </c>
      <c r="D188" s="62" t="s">
        <v>1005</v>
      </c>
      <c r="E188" s="49" t="str">
        <f>Source!H155</f>
        <v>шт.</v>
      </c>
      <c r="F188" s="50">
        <f>Source!I155</f>
        <v>1</v>
      </c>
      <c r="G188" s="51">
        <f>Source!AL155</f>
        <v>210862.89</v>
      </c>
      <c r="H188" s="52" t="str">
        <f>Source!DD155</f>
        <v/>
      </c>
      <c r="I188" s="51">
        <f>ROUND(Source!AC155*Source!I155, 2)</f>
        <v>210862.89</v>
      </c>
      <c r="J188" s="52" t="str">
        <f>Source!BO155</f>
        <v/>
      </c>
      <c r="K188" s="52">
        <f>IF(Source!BC155&lt;&gt; 0, Source!BC155, 1)</f>
        <v>1</v>
      </c>
      <c r="L188" s="51">
        <f>Source!P155</f>
        <v>210862.89</v>
      </c>
      <c r="M188" s="53"/>
      <c r="S188">
        <f>ROUND((Source!FX155/100)*((ROUND(Source!AF155*Source!I155, 2)+ROUND(Source!AE155*Source!I155, 2))), 2)</f>
        <v>0</v>
      </c>
      <c r="T188">
        <f>Source!X155</f>
        <v>0</v>
      </c>
      <c r="U188">
        <f>ROUND((Source!FY155/100)*((ROUND(Source!AF155*Source!I155, 2)+ROUND(Source!AE155*Source!I155, 2))), 2)</f>
        <v>0</v>
      </c>
      <c r="V188">
        <f>Source!Y155</f>
        <v>0</v>
      </c>
    </row>
    <row r="189" spans="1:26" ht="15">
      <c r="A189" s="28"/>
      <c r="B189" s="28"/>
      <c r="C189" s="28"/>
      <c r="D189" s="28"/>
      <c r="E189" s="28"/>
      <c r="F189" s="28"/>
      <c r="G189" s="28"/>
      <c r="H189" s="170">
        <f>I188</f>
        <v>210862.89</v>
      </c>
      <c r="I189" s="170"/>
      <c r="J189" s="28"/>
      <c r="K189" s="170">
        <f>L188</f>
        <v>210862.89</v>
      </c>
      <c r="L189" s="170"/>
      <c r="M189" s="54">
        <f>Source!U155</f>
        <v>0</v>
      </c>
      <c r="O189" s="26">
        <f>H189</f>
        <v>210862.89</v>
      </c>
      <c r="P189" s="26">
        <f>K189</f>
        <v>210862.89</v>
      </c>
      <c r="Q189" s="26">
        <f>M189</f>
        <v>0</v>
      </c>
      <c r="W189">
        <f>IF(Source!BI155&lt;=1,I188, 0)</f>
        <v>0</v>
      </c>
      <c r="X189">
        <f>IF(Source!BI155=2,I188, 0)</f>
        <v>0</v>
      </c>
      <c r="Y189">
        <f>IF(Source!BI155=3,I188, 0)</f>
        <v>210862.89</v>
      </c>
      <c r="Z189">
        <f>IF(Source!BI155=4,I188, 0)</f>
        <v>0</v>
      </c>
    </row>
    <row r="190" spans="1:26" ht="28.5">
      <c r="A190" s="16">
        <v>30</v>
      </c>
      <c r="B190" s="16" t="str">
        <f>Source!E157</f>
        <v>30</v>
      </c>
      <c r="C190" s="58" t="str">
        <f>Source!F157</f>
        <v>20-02-004-09</v>
      </c>
      <c r="D190" s="58" t="str">
        <f>Source!G157</f>
        <v>Установка клапанов обратных периметром до 4500 мм</v>
      </c>
      <c r="E190" s="36" t="str">
        <f>Source!H157</f>
        <v>ШТ</v>
      </c>
      <c r="F190" s="22">
        <f>Source!I157</f>
        <v>1</v>
      </c>
      <c r="G190" s="37">
        <f>Source!AL157+Source!AM157+Source!AO157</f>
        <v>107.12</v>
      </c>
      <c r="H190" s="38"/>
      <c r="I190" s="37"/>
      <c r="J190" s="38" t="str">
        <f>Source!BO157</f>
        <v/>
      </c>
      <c r="K190" s="38"/>
      <c r="L190" s="37"/>
      <c r="M190" s="39"/>
      <c r="S190">
        <f>ROUND((Source!FX157/100)*((ROUND(Source!AF157*Source!I157, 2)+ROUND(Source!AE157*Source!I157, 2))), 2)</f>
        <v>53.75</v>
      </c>
      <c r="T190">
        <f>Source!X157</f>
        <v>53.66</v>
      </c>
      <c r="U190">
        <f>ROUND((Source!FY157/100)*((ROUND(Source!AF157*Source!I157, 2)+ROUND(Source!AE157*Source!I157, 2))), 2)</f>
        <v>32.92</v>
      </c>
      <c r="V190">
        <f>Source!Y157</f>
        <v>33.130000000000003</v>
      </c>
    </row>
    <row r="191" spans="1:26" ht="14.25">
      <c r="A191" s="16"/>
      <c r="B191" s="16"/>
      <c r="C191" s="58"/>
      <c r="D191" s="58" t="s">
        <v>980</v>
      </c>
      <c r="E191" s="36"/>
      <c r="F191" s="22"/>
      <c r="G191" s="37">
        <f>Source!AO157</f>
        <v>33.14</v>
      </c>
      <c r="H191" s="38" t="str">
        <f>Source!DG157</f>
        <v>)*1,2)*1,15</v>
      </c>
      <c r="I191" s="37">
        <f>ROUND(Source!AF157*Source!I157, 2)</f>
        <v>45.73</v>
      </c>
      <c r="J191" s="38"/>
      <c r="K191" s="38">
        <f>IF(Source!BA157&lt;&gt; 0, Source!BA157, 1)</f>
        <v>1</v>
      </c>
      <c r="L191" s="37">
        <f>Source!S157</f>
        <v>45.73</v>
      </c>
      <c r="M191" s="39"/>
      <c r="R191">
        <f>I191</f>
        <v>45.73</v>
      </c>
    </row>
    <row r="192" spans="1:26" ht="14.25">
      <c r="A192" s="16"/>
      <c r="B192" s="16"/>
      <c r="C192" s="58"/>
      <c r="D192" s="58" t="s">
        <v>104</v>
      </c>
      <c r="E192" s="36"/>
      <c r="F192" s="22"/>
      <c r="G192" s="37">
        <f>Source!AM157</f>
        <v>6.89</v>
      </c>
      <c r="H192" s="38" t="str">
        <f>Source!DE157</f>
        <v>)*1,2)*1,25</v>
      </c>
      <c r="I192" s="37">
        <f>ROUND(Source!AD157*Source!I157, 2)</f>
        <v>10.34</v>
      </c>
      <c r="J192" s="38"/>
      <c r="K192" s="38">
        <f>IF(Source!BB157&lt;&gt; 0, Source!BB157, 1)</f>
        <v>1</v>
      </c>
      <c r="L192" s="37">
        <f>Source!Q157</f>
        <v>10.34</v>
      </c>
      <c r="M192" s="39"/>
    </row>
    <row r="193" spans="1:26" ht="14.25">
      <c r="A193" s="16"/>
      <c r="B193" s="16"/>
      <c r="C193" s="58"/>
      <c r="D193" s="58" t="s">
        <v>981</v>
      </c>
      <c r="E193" s="36"/>
      <c r="F193" s="22"/>
      <c r="G193" s="37">
        <f>Source!AN157</f>
        <v>0.62</v>
      </c>
      <c r="H193" s="38" t="str">
        <f>Source!DF157</f>
        <v>)*1,2)*1,25</v>
      </c>
      <c r="I193" s="40">
        <f>ROUND(Source!AE157*Source!I157, 2)</f>
        <v>0.93</v>
      </c>
      <c r="J193" s="38"/>
      <c r="K193" s="38">
        <f>IF(Source!BS157&lt;&gt; 0, Source!BS157, 1)</f>
        <v>1</v>
      </c>
      <c r="L193" s="40">
        <f>Source!R157</f>
        <v>0.93</v>
      </c>
      <c r="M193" s="39"/>
      <c r="R193">
        <f>I193</f>
        <v>0.93</v>
      </c>
    </row>
    <row r="194" spans="1:26" ht="14.25">
      <c r="A194" s="16"/>
      <c r="B194" s="16"/>
      <c r="C194" s="58"/>
      <c r="D194" s="58" t="s">
        <v>982</v>
      </c>
      <c r="E194" s="36"/>
      <c r="F194" s="22"/>
      <c r="G194" s="37">
        <f>Source!AL157</f>
        <v>67.09</v>
      </c>
      <c r="H194" s="38" t="str">
        <f>Source!DD157</f>
        <v/>
      </c>
      <c r="I194" s="37">
        <f>ROUND(Source!AC157*Source!I157, 2)</f>
        <v>67.09</v>
      </c>
      <c r="J194" s="38"/>
      <c r="K194" s="38">
        <f>IF(Source!BC157&lt;&gt; 0, Source!BC157, 1)</f>
        <v>1</v>
      </c>
      <c r="L194" s="37">
        <f>Source!P157</f>
        <v>67.09</v>
      </c>
      <c r="M194" s="39"/>
    </row>
    <row r="195" spans="1:26" ht="14.25">
      <c r="A195" s="16"/>
      <c r="B195" s="16"/>
      <c r="C195" s="58"/>
      <c r="D195" s="58" t="s">
        <v>983</v>
      </c>
      <c r="E195" s="36" t="s">
        <v>984</v>
      </c>
      <c r="F195" s="22">
        <f>Source!BZ157</f>
        <v>128</v>
      </c>
      <c r="G195" s="167" t="str">
        <f>CONCATENATE(" )", Source!DL157, Source!FT157, "=", Source!FX157)</f>
        <v xml:space="preserve"> )*0,9=115,2</v>
      </c>
      <c r="H195" s="168"/>
      <c r="I195" s="37">
        <f>SUM(S190:S197)</f>
        <v>53.75</v>
      </c>
      <c r="J195" s="41"/>
      <c r="K195" s="32">
        <f>Source!AT157</f>
        <v>115</v>
      </c>
      <c r="L195" s="37">
        <f>SUM(T190:T197)</f>
        <v>53.66</v>
      </c>
      <c r="M195" s="39"/>
    </row>
    <row r="196" spans="1:26" ht="14.25">
      <c r="A196" s="16"/>
      <c r="B196" s="16"/>
      <c r="C196" s="58"/>
      <c r="D196" s="58" t="s">
        <v>985</v>
      </c>
      <c r="E196" s="36" t="s">
        <v>984</v>
      </c>
      <c r="F196" s="22">
        <f>Source!CA157</f>
        <v>83</v>
      </c>
      <c r="G196" s="167" t="str">
        <f>CONCATENATE(" )", Source!DM157, Source!FU157, "=", Source!FY157)</f>
        <v xml:space="preserve"> )*0,85=70,55</v>
      </c>
      <c r="H196" s="168"/>
      <c r="I196" s="37">
        <f>SUM(U190:U197)</f>
        <v>32.92</v>
      </c>
      <c r="J196" s="41"/>
      <c r="K196" s="32">
        <f>Source!AU157</f>
        <v>71</v>
      </c>
      <c r="L196" s="37">
        <f>SUM(V190:V197)</f>
        <v>33.130000000000003</v>
      </c>
      <c r="M196" s="39"/>
    </row>
    <row r="197" spans="1:26" ht="14.25">
      <c r="A197" s="59"/>
      <c r="B197" s="59"/>
      <c r="C197" s="60"/>
      <c r="D197" s="60" t="s">
        <v>986</v>
      </c>
      <c r="E197" s="42" t="s">
        <v>987</v>
      </c>
      <c r="F197" s="43">
        <f>Source!AQ157</f>
        <v>3.74</v>
      </c>
      <c r="G197" s="44"/>
      <c r="H197" s="45" t="str">
        <f>Source!DI157</f>
        <v>)*1,2)*1,15</v>
      </c>
      <c r="I197" s="44"/>
      <c r="J197" s="45"/>
      <c r="K197" s="45"/>
      <c r="L197" s="44"/>
      <c r="M197" s="46">
        <f>Source!U157</f>
        <v>5.1612</v>
      </c>
    </row>
    <row r="198" spans="1:26" ht="15">
      <c r="H198" s="166">
        <f>I191+I192+I194+I195+I196</f>
        <v>209.82999999999998</v>
      </c>
      <c r="I198" s="166"/>
      <c r="K198" s="166">
        <f>L191+L192+L194+L195+L196</f>
        <v>209.95</v>
      </c>
      <c r="L198" s="166"/>
      <c r="M198" s="47">
        <f>Source!U157</f>
        <v>5.1612</v>
      </c>
      <c r="O198" s="26">
        <f>H198</f>
        <v>209.82999999999998</v>
      </c>
      <c r="P198" s="26">
        <f>K198</f>
        <v>209.95</v>
      </c>
      <c r="Q198" s="26">
        <f>M198</f>
        <v>5.1612</v>
      </c>
      <c r="W198">
        <f>IF(Source!BI157&lt;=1,I191+I192+I194+I195+I196, 0)</f>
        <v>209.82999999999998</v>
      </c>
      <c r="X198">
        <f>IF(Source!BI157=2,I191+I192+I194+I195+I196, 0)</f>
        <v>0</v>
      </c>
      <c r="Y198">
        <f>IF(Source!BI157=3,I191+I192+I194+I195+I196, 0)</f>
        <v>0</v>
      </c>
      <c r="Z198">
        <f>IF(Source!BI157=4,I191+I192+I194+I195+I196, 0)</f>
        <v>0</v>
      </c>
    </row>
    <row r="199" spans="1:26" ht="99.75">
      <c r="A199" s="59">
        <v>31</v>
      </c>
      <c r="B199" s="59" t="str">
        <f>Source!E159</f>
        <v>31</v>
      </c>
      <c r="C199" s="60" t="str">
        <f>Source!F159</f>
        <v>Коммеческое предлож.№КП-261046 от 01.02.2021Г.</v>
      </c>
      <c r="D199" s="60" t="s">
        <v>1007</v>
      </c>
      <c r="E199" s="42" t="str">
        <f>Source!H159</f>
        <v>шт.</v>
      </c>
      <c r="F199" s="43">
        <f>Source!I159</f>
        <v>1</v>
      </c>
      <c r="G199" s="44">
        <f>Source!AL159</f>
        <v>7465.4800000000005</v>
      </c>
      <c r="H199" s="45" t="str">
        <f>Source!DD159</f>
        <v/>
      </c>
      <c r="I199" s="44">
        <f>ROUND(Source!AC159*Source!I159, 2)</f>
        <v>7465.48</v>
      </c>
      <c r="J199" s="45" t="str">
        <f>Source!BO159</f>
        <v/>
      </c>
      <c r="K199" s="45">
        <f>IF(Source!BC159&lt;&gt; 0, Source!BC159, 1)</f>
        <v>1</v>
      </c>
      <c r="L199" s="44">
        <f>Source!P159</f>
        <v>7465.48</v>
      </c>
      <c r="M199" s="48"/>
      <c r="S199">
        <f>ROUND((Source!FX159/100)*((ROUND(Source!AF159*Source!I159, 2)+ROUND(Source!AE159*Source!I159, 2))), 2)</f>
        <v>0</v>
      </c>
      <c r="T199">
        <f>Source!X159</f>
        <v>0</v>
      </c>
      <c r="U199">
        <f>ROUND((Source!FY159/100)*((ROUND(Source!AF159*Source!I159, 2)+ROUND(Source!AE159*Source!I159, 2))), 2)</f>
        <v>0</v>
      </c>
      <c r="V199">
        <f>Source!Y159</f>
        <v>0</v>
      </c>
    </row>
    <row r="200" spans="1:26" ht="15">
      <c r="H200" s="166">
        <f>I199</f>
        <v>7465.48</v>
      </c>
      <c r="I200" s="166"/>
      <c r="K200" s="166">
        <f>L199</f>
        <v>7465.48</v>
      </c>
      <c r="L200" s="166"/>
      <c r="M200" s="47">
        <f>Source!U159</f>
        <v>0</v>
      </c>
      <c r="O200" s="26">
        <f>H200</f>
        <v>7465.48</v>
      </c>
      <c r="P200" s="26">
        <f>K200</f>
        <v>7465.48</v>
      </c>
      <c r="Q200" s="26">
        <f>M200</f>
        <v>0</v>
      </c>
      <c r="W200">
        <f>IF(Source!BI159&lt;=1,I199, 0)</f>
        <v>0</v>
      </c>
      <c r="X200">
        <f>IF(Source!BI159=2,I199, 0)</f>
        <v>7465.48</v>
      </c>
      <c r="Y200">
        <f>IF(Source!BI159=3,I199, 0)</f>
        <v>0</v>
      </c>
      <c r="Z200">
        <f>IF(Source!BI159=4,I199, 0)</f>
        <v>0</v>
      </c>
    </row>
    <row r="201" spans="1:26" ht="42.75">
      <c r="A201" s="16">
        <v>32</v>
      </c>
      <c r="B201" s="16" t="str">
        <f>Source!E161</f>
        <v>32</v>
      </c>
      <c r="C201" s="58" t="str">
        <f>Source!F161</f>
        <v>20-02-013-06</v>
      </c>
      <c r="D201" s="58" t="str">
        <f>Source!G161</f>
        <v>Установка узлов прохода вытяжных вентиляционных шахт диаметром патрубка до 1250 мм</v>
      </c>
      <c r="E201" s="36" t="str">
        <f>Source!H161</f>
        <v>10 ШТ</v>
      </c>
      <c r="F201" s="22">
        <f>Source!I161</f>
        <v>0.1</v>
      </c>
      <c r="G201" s="37">
        <f>Source!AL161+Source!AM161+Source!AO161</f>
        <v>927.01</v>
      </c>
      <c r="H201" s="38"/>
      <c r="I201" s="37"/>
      <c r="J201" s="38" t="str">
        <f>Source!BO161</f>
        <v/>
      </c>
      <c r="K201" s="38"/>
      <c r="L201" s="37"/>
      <c r="M201" s="39"/>
      <c r="S201">
        <f>ROUND((Source!FX161/100)*((ROUND(Source!AF161*Source!I161, 2)+ROUND(Source!AE161*Source!I161, 2))), 2)</f>
        <v>90.96</v>
      </c>
      <c r="T201">
        <f>Source!X161</f>
        <v>90.8</v>
      </c>
      <c r="U201">
        <f>ROUND((Source!FY161/100)*((ROUND(Source!AF161*Source!I161, 2)+ROUND(Source!AE161*Source!I161, 2))), 2)</f>
        <v>55.71</v>
      </c>
      <c r="V201">
        <f>Source!Y161</f>
        <v>56.06</v>
      </c>
    </row>
    <row r="202" spans="1:26">
      <c r="D202" s="29" t="str">
        <f>"Объем: "&amp;Source!I161&amp;"=1/"&amp;"10"</f>
        <v>Объем: 0,1=1/10</v>
      </c>
    </row>
    <row r="203" spans="1:26" ht="14.25">
      <c r="A203" s="16"/>
      <c r="B203" s="16"/>
      <c r="C203" s="58"/>
      <c r="D203" s="58" t="s">
        <v>980</v>
      </c>
      <c r="E203" s="36"/>
      <c r="F203" s="22"/>
      <c r="G203" s="37">
        <f>Source!AO161</f>
        <v>569.97</v>
      </c>
      <c r="H203" s="38" t="str">
        <f>Source!DG161</f>
        <v>)*1,2)*1,15</v>
      </c>
      <c r="I203" s="37">
        <f>ROUND(Source!AF161*Source!I161, 2)</f>
        <v>78.66</v>
      </c>
      <c r="J203" s="38"/>
      <c r="K203" s="38">
        <f>IF(Source!BA161&lt;&gt; 0, Source!BA161, 1)</f>
        <v>1</v>
      </c>
      <c r="L203" s="37">
        <f>Source!S161</f>
        <v>78.66</v>
      </c>
      <c r="M203" s="39"/>
      <c r="R203">
        <f>I203</f>
        <v>78.66</v>
      </c>
    </row>
    <row r="204" spans="1:26" ht="14.25">
      <c r="A204" s="16"/>
      <c r="B204" s="16"/>
      <c r="C204" s="58"/>
      <c r="D204" s="58" t="s">
        <v>104</v>
      </c>
      <c r="E204" s="36"/>
      <c r="F204" s="22"/>
      <c r="G204" s="37">
        <f>Source!AM161</f>
        <v>32.26</v>
      </c>
      <c r="H204" s="38" t="str">
        <f>Source!DE161</f>
        <v>)*1,2)*1,25</v>
      </c>
      <c r="I204" s="37">
        <f>ROUND(Source!AD161*Source!I161, 2)</f>
        <v>4.84</v>
      </c>
      <c r="J204" s="38"/>
      <c r="K204" s="38">
        <f>IF(Source!BB161&lt;&gt; 0, Source!BB161, 1)</f>
        <v>1</v>
      </c>
      <c r="L204" s="37">
        <f>Source!Q161</f>
        <v>4.84</v>
      </c>
      <c r="M204" s="39"/>
    </row>
    <row r="205" spans="1:26" ht="14.25">
      <c r="A205" s="16"/>
      <c r="B205" s="16"/>
      <c r="C205" s="58"/>
      <c r="D205" s="58" t="s">
        <v>981</v>
      </c>
      <c r="E205" s="36"/>
      <c r="F205" s="22"/>
      <c r="G205" s="37">
        <f>Source!AN161</f>
        <v>1.99</v>
      </c>
      <c r="H205" s="38" t="str">
        <f>Source!DF161</f>
        <v>)*1,2)*1,25</v>
      </c>
      <c r="I205" s="40">
        <f>ROUND(Source!AE161*Source!I161, 2)</f>
        <v>0.3</v>
      </c>
      <c r="J205" s="38"/>
      <c r="K205" s="38">
        <f>IF(Source!BS161&lt;&gt; 0, Source!BS161, 1)</f>
        <v>1</v>
      </c>
      <c r="L205" s="40">
        <f>Source!R161</f>
        <v>0.3</v>
      </c>
      <c r="M205" s="39"/>
      <c r="R205">
        <f>I205</f>
        <v>0.3</v>
      </c>
    </row>
    <row r="206" spans="1:26" ht="14.25">
      <c r="A206" s="16"/>
      <c r="B206" s="16"/>
      <c r="C206" s="58"/>
      <c r="D206" s="58" t="s">
        <v>982</v>
      </c>
      <c r="E206" s="36"/>
      <c r="F206" s="22"/>
      <c r="G206" s="37">
        <f>Source!AL161</f>
        <v>324.77999999999997</v>
      </c>
      <c r="H206" s="38" t="str">
        <f>Source!DD161</f>
        <v/>
      </c>
      <c r="I206" s="37">
        <f>ROUND(Source!AC161*Source!I161, 2)</f>
        <v>32.479999999999997</v>
      </c>
      <c r="J206" s="38"/>
      <c r="K206" s="38">
        <f>IF(Source!BC161&lt;&gt; 0, Source!BC161, 1)</f>
        <v>1</v>
      </c>
      <c r="L206" s="37">
        <f>Source!P161</f>
        <v>32.479999999999997</v>
      </c>
      <c r="M206" s="39"/>
    </row>
    <row r="207" spans="1:26" ht="14.25">
      <c r="A207" s="16"/>
      <c r="B207" s="16"/>
      <c r="C207" s="58"/>
      <c r="D207" s="58" t="s">
        <v>983</v>
      </c>
      <c r="E207" s="36" t="s">
        <v>984</v>
      </c>
      <c r="F207" s="22">
        <f>Source!BZ161</f>
        <v>128</v>
      </c>
      <c r="G207" s="167" t="str">
        <f>CONCATENATE(" )", Source!DL161, Source!FT161, "=", Source!FX161)</f>
        <v xml:space="preserve"> )*0,9=115,2</v>
      </c>
      <c r="H207" s="168"/>
      <c r="I207" s="37">
        <f>SUM(S201:S209)</f>
        <v>90.96</v>
      </c>
      <c r="J207" s="41"/>
      <c r="K207" s="32">
        <f>Source!AT161</f>
        <v>115</v>
      </c>
      <c r="L207" s="37">
        <f>SUM(T201:T209)</f>
        <v>90.8</v>
      </c>
      <c r="M207" s="39"/>
    </row>
    <row r="208" spans="1:26" ht="14.25">
      <c r="A208" s="16"/>
      <c r="B208" s="16"/>
      <c r="C208" s="58"/>
      <c r="D208" s="58" t="s">
        <v>985</v>
      </c>
      <c r="E208" s="36" t="s">
        <v>984</v>
      </c>
      <c r="F208" s="22">
        <f>Source!CA161</f>
        <v>83</v>
      </c>
      <c r="G208" s="167" t="str">
        <f>CONCATENATE(" )", Source!DM161, Source!FU161, "=", Source!FY161)</f>
        <v xml:space="preserve"> )*0,85=70,55</v>
      </c>
      <c r="H208" s="168"/>
      <c r="I208" s="37">
        <f>SUM(U201:U209)</f>
        <v>55.71</v>
      </c>
      <c r="J208" s="41"/>
      <c r="K208" s="32">
        <f>Source!AU161</f>
        <v>71</v>
      </c>
      <c r="L208" s="37">
        <f>SUM(V201:V209)</f>
        <v>56.06</v>
      </c>
      <c r="M208" s="39"/>
    </row>
    <row r="209" spans="1:26" ht="14.25">
      <c r="A209" s="59"/>
      <c r="B209" s="59"/>
      <c r="C209" s="60"/>
      <c r="D209" s="60" t="s">
        <v>986</v>
      </c>
      <c r="E209" s="42" t="s">
        <v>987</v>
      </c>
      <c r="F209" s="43">
        <f>Source!AQ161</f>
        <v>66.819999999999993</v>
      </c>
      <c r="G209" s="44"/>
      <c r="H209" s="45" t="str">
        <f>Source!DI161</f>
        <v>)*1,2)*1,15</v>
      </c>
      <c r="I209" s="44"/>
      <c r="J209" s="45"/>
      <c r="K209" s="45"/>
      <c r="L209" s="44"/>
      <c r="M209" s="46">
        <f>Source!U161</f>
        <v>9.2211599999999976</v>
      </c>
    </row>
    <row r="210" spans="1:26" ht="15">
      <c r="H210" s="166">
        <f>I203+I204+I206+I207+I208</f>
        <v>262.64999999999998</v>
      </c>
      <c r="I210" s="166"/>
      <c r="K210" s="166">
        <f>L203+L204+L206+L207+L208</f>
        <v>262.83999999999997</v>
      </c>
      <c r="L210" s="166"/>
      <c r="M210" s="47">
        <f>Source!U161</f>
        <v>9.2211599999999976</v>
      </c>
      <c r="O210" s="26">
        <f>H210</f>
        <v>262.64999999999998</v>
      </c>
      <c r="P210" s="26">
        <f>K210</f>
        <v>262.83999999999997</v>
      </c>
      <c r="Q210" s="26">
        <f>M210</f>
        <v>9.2211599999999976</v>
      </c>
      <c r="W210">
        <f>IF(Source!BI161&lt;=1,I203+I204+I206+I207+I208, 0)</f>
        <v>262.64999999999998</v>
      </c>
      <c r="X210">
        <f>IF(Source!BI161=2,I203+I204+I206+I207+I208, 0)</f>
        <v>0</v>
      </c>
      <c r="Y210">
        <f>IF(Source!BI161=3,I203+I204+I206+I207+I208, 0)</f>
        <v>0</v>
      </c>
      <c r="Z210">
        <f>IF(Source!BI161=4,I203+I204+I206+I207+I208, 0)</f>
        <v>0</v>
      </c>
    </row>
    <row r="211" spans="1:26" ht="99.75">
      <c r="A211" s="59">
        <v>33</v>
      </c>
      <c r="B211" s="59" t="str">
        <f>Source!E163</f>
        <v>33</v>
      </c>
      <c r="C211" s="60" t="str">
        <f>Source!F163</f>
        <v>Коммеческое предлож.№КП-261046 от 01.02.2021Г.</v>
      </c>
      <c r="D211" s="60" t="s">
        <v>1009</v>
      </c>
      <c r="E211" s="42" t="str">
        <f>Source!H163</f>
        <v>шт.</v>
      </c>
      <c r="F211" s="43">
        <f>Source!I163</f>
        <v>1</v>
      </c>
      <c r="G211" s="44">
        <f>Source!AL163</f>
        <v>9282.26</v>
      </c>
      <c r="H211" s="45" t="str">
        <f>Source!DD163</f>
        <v/>
      </c>
      <c r="I211" s="44">
        <f>ROUND(Source!AC163*Source!I163, 2)</f>
        <v>9282.26</v>
      </c>
      <c r="J211" s="45" t="str">
        <f>Source!BO163</f>
        <v/>
      </c>
      <c r="K211" s="45">
        <f>IF(Source!BC163&lt;&gt; 0, Source!BC163, 1)</f>
        <v>1</v>
      </c>
      <c r="L211" s="44">
        <f>Source!P163</f>
        <v>9282.26</v>
      </c>
      <c r="M211" s="48"/>
      <c r="S211">
        <f>ROUND((Source!FX163/100)*((ROUND(Source!AF163*Source!I163, 2)+ROUND(Source!AE163*Source!I163, 2))), 2)</f>
        <v>0</v>
      </c>
      <c r="T211">
        <f>Source!X163</f>
        <v>0</v>
      </c>
      <c r="U211">
        <f>ROUND((Source!FY163/100)*((ROUND(Source!AF163*Source!I163, 2)+ROUND(Source!AE163*Source!I163, 2))), 2)</f>
        <v>0</v>
      </c>
      <c r="V211">
        <f>Source!Y163</f>
        <v>0</v>
      </c>
    </row>
    <row r="212" spans="1:26" ht="15">
      <c r="H212" s="166">
        <f>I211</f>
        <v>9282.26</v>
      </c>
      <c r="I212" s="166"/>
      <c r="K212" s="166">
        <f>L211</f>
        <v>9282.26</v>
      </c>
      <c r="L212" s="166"/>
      <c r="M212" s="47">
        <f>Source!U163</f>
        <v>0</v>
      </c>
      <c r="O212" s="26">
        <f>H212</f>
        <v>9282.26</v>
      </c>
      <c r="P212" s="26">
        <f>K212</f>
        <v>9282.26</v>
      </c>
      <c r="Q212" s="26">
        <f>M212</f>
        <v>0</v>
      </c>
      <c r="W212">
        <f>IF(Source!BI163&lt;=1,I211, 0)</f>
        <v>0</v>
      </c>
      <c r="X212">
        <f>IF(Source!BI163=2,I211, 0)</f>
        <v>9282.26</v>
      </c>
      <c r="Y212">
        <f>IF(Source!BI163=3,I211, 0)</f>
        <v>0</v>
      </c>
      <c r="Z212">
        <f>IF(Source!BI163=4,I211, 0)</f>
        <v>0</v>
      </c>
    </row>
    <row r="213" spans="1:26" ht="42.75">
      <c r="A213" s="16">
        <v>34</v>
      </c>
      <c r="B213" s="16" t="str">
        <f>Source!E165</f>
        <v>34</v>
      </c>
      <c r="C213" s="58" t="str">
        <f>Source!F165</f>
        <v>20-02-018-01</v>
      </c>
      <c r="D213" s="58" t="str">
        <f>Source!G165</f>
        <v>Соединитель гибкий прим. Установка вставок гибких к радиальным вентиляторам</v>
      </c>
      <c r="E213" s="36" t="str">
        <f>Source!H165</f>
        <v>м2</v>
      </c>
      <c r="F213" s="22">
        <f>Source!I165</f>
        <v>1.6</v>
      </c>
      <c r="G213" s="37">
        <f>Source!AL165+Source!AM165+Source!AO165</f>
        <v>54.58</v>
      </c>
      <c r="H213" s="38"/>
      <c r="I213" s="37"/>
      <c r="J213" s="38" t="str">
        <f>Source!BO165</f>
        <v/>
      </c>
      <c r="K213" s="38"/>
      <c r="L213" s="37"/>
      <c r="M213" s="39"/>
      <c r="S213">
        <f>ROUND((Source!FX165/100)*((ROUND(Source!AF165*Source!I165, 2)+ROUND(Source!AE165*Source!I165, 2))), 2)</f>
        <v>128.18</v>
      </c>
      <c r="T213">
        <f>Source!X165</f>
        <v>127.96</v>
      </c>
      <c r="U213">
        <f>ROUND((Source!FY165/100)*((ROUND(Source!AF165*Source!I165, 2)+ROUND(Source!AE165*Source!I165, 2))), 2)</f>
        <v>78.5</v>
      </c>
      <c r="V213">
        <f>Source!Y165</f>
        <v>79</v>
      </c>
    </row>
    <row r="214" spans="1:26" ht="14.25">
      <c r="A214" s="16"/>
      <c r="B214" s="16"/>
      <c r="C214" s="58"/>
      <c r="D214" s="58" t="s">
        <v>980</v>
      </c>
      <c r="E214" s="36"/>
      <c r="F214" s="22"/>
      <c r="G214" s="37">
        <f>Source!AO165</f>
        <v>50.26</v>
      </c>
      <c r="H214" s="38" t="str">
        <f>Source!DG165</f>
        <v>)*1,2)*1,15</v>
      </c>
      <c r="I214" s="37">
        <f>ROUND(Source!AF165*Source!I165, 2)</f>
        <v>110.98</v>
      </c>
      <c r="J214" s="38"/>
      <c r="K214" s="38">
        <f>IF(Source!BA165&lt;&gt; 0, Source!BA165, 1)</f>
        <v>1</v>
      </c>
      <c r="L214" s="37">
        <f>Source!S165</f>
        <v>110.98</v>
      </c>
      <c r="M214" s="39"/>
      <c r="R214">
        <f>I214</f>
        <v>110.98</v>
      </c>
    </row>
    <row r="215" spans="1:26" ht="14.25">
      <c r="A215" s="16"/>
      <c r="B215" s="16"/>
      <c r="C215" s="58"/>
      <c r="D215" s="58" t="s">
        <v>104</v>
      </c>
      <c r="E215" s="36"/>
      <c r="F215" s="22"/>
      <c r="G215" s="37">
        <f>Source!AM165</f>
        <v>0.66</v>
      </c>
      <c r="H215" s="38" t="str">
        <f>Source!DE165</f>
        <v>)*1,2)*1,25</v>
      </c>
      <c r="I215" s="37">
        <f>ROUND(Source!AD165*Source!I165, 2)</f>
        <v>1.58</v>
      </c>
      <c r="J215" s="38"/>
      <c r="K215" s="38">
        <f>IF(Source!BB165&lt;&gt; 0, Source!BB165, 1)</f>
        <v>1</v>
      </c>
      <c r="L215" s="37">
        <f>Source!Q165</f>
        <v>1.58</v>
      </c>
      <c r="M215" s="39"/>
    </row>
    <row r="216" spans="1:26" ht="14.25">
      <c r="A216" s="16"/>
      <c r="B216" s="16"/>
      <c r="C216" s="58"/>
      <c r="D216" s="58" t="s">
        <v>981</v>
      </c>
      <c r="E216" s="36"/>
      <c r="F216" s="22"/>
      <c r="G216" s="37">
        <f>Source!AN165</f>
        <v>0.12</v>
      </c>
      <c r="H216" s="38" t="str">
        <f>Source!DF165</f>
        <v>)*1,2)*1,25</v>
      </c>
      <c r="I216" s="40">
        <f>ROUND(Source!AE165*Source!I165, 2)</f>
        <v>0.28999999999999998</v>
      </c>
      <c r="J216" s="38"/>
      <c r="K216" s="38">
        <f>IF(Source!BS165&lt;&gt; 0, Source!BS165, 1)</f>
        <v>1</v>
      </c>
      <c r="L216" s="40">
        <f>Source!R165</f>
        <v>0.28999999999999998</v>
      </c>
      <c r="M216" s="39"/>
      <c r="R216">
        <f>I216</f>
        <v>0.28999999999999998</v>
      </c>
    </row>
    <row r="217" spans="1:26" ht="14.25">
      <c r="A217" s="16"/>
      <c r="B217" s="16"/>
      <c r="C217" s="58"/>
      <c r="D217" s="58" t="s">
        <v>982</v>
      </c>
      <c r="E217" s="36"/>
      <c r="F217" s="22"/>
      <c r="G217" s="37">
        <f>Source!AL165</f>
        <v>3.66</v>
      </c>
      <c r="H217" s="38" t="str">
        <f>Source!DD165</f>
        <v/>
      </c>
      <c r="I217" s="37">
        <f>ROUND(Source!AC165*Source!I165, 2)</f>
        <v>5.86</v>
      </c>
      <c r="J217" s="38"/>
      <c r="K217" s="38">
        <f>IF(Source!BC165&lt;&gt; 0, Source!BC165, 1)</f>
        <v>1</v>
      </c>
      <c r="L217" s="37">
        <f>Source!P165</f>
        <v>5.86</v>
      </c>
      <c r="M217" s="39"/>
    </row>
    <row r="218" spans="1:26" ht="14.25">
      <c r="A218" s="16"/>
      <c r="B218" s="16"/>
      <c r="C218" s="58"/>
      <c r="D218" s="58" t="s">
        <v>983</v>
      </c>
      <c r="E218" s="36" t="s">
        <v>984</v>
      </c>
      <c r="F218" s="22">
        <f>Source!BZ165</f>
        <v>128</v>
      </c>
      <c r="G218" s="167" t="str">
        <f>CONCATENATE(" )", Source!DL165, Source!FT165, "=", Source!FX165)</f>
        <v xml:space="preserve"> )*0,9=115,2</v>
      </c>
      <c r="H218" s="168"/>
      <c r="I218" s="37">
        <f>SUM(S213:S220)</f>
        <v>128.18</v>
      </c>
      <c r="J218" s="41"/>
      <c r="K218" s="32">
        <f>Source!AT165</f>
        <v>115</v>
      </c>
      <c r="L218" s="37">
        <f>SUM(T213:T220)</f>
        <v>127.96</v>
      </c>
      <c r="M218" s="39"/>
    </row>
    <row r="219" spans="1:26" ht="14.25">
      <c r="A219" s="16"/>
      <c r="B219" s="16"/>
      <c r="C219" s="58"/>
      <c r="D219" s="58" t="s">
        <v>985</v>
      </c>
      <c r="E219" s="36" t="s">
        <v>984</v>
      </c>
      <c r="F219" s="22">
        <f>Source!CA165</f>
        <v>83</v>
      </c>
      <c r="G219" s="167" t="str">
        <f>CONCATENATE(" )", Source!DM165, Source!FU165, "=", Source!FY165)</f>
        <v xml:space="preserve"> )*0,85=70,55</v>
      </c>
      <c r="H219" s="168"/>
      <c r="I219" s="37">
        <f>SUM(U213:U220)</f>
        <v>78.5</v>
      </c>
      <c r="J219" s="41"/>
      <c r="K219" s="32">
        <f>Source!AU165</f>
        <v>71</v>
      </c>
      <c r="L219" s="37">
        <f>SUM(V213:V220)</f>
        <v>79</v>
      </c>
      <c r="M219" s="39"/>
    </row>
    <row r="220" spans="1:26" ht="14.25">
      <c r="A220" s="59"/>
      <c r="B220" s="59"/>
      <c r="C220" s="60"/>
      <c r="D220" s="60" t="s">
        <v>986</v>
      </c>
      <c r="E220" s="42" t="s">
        <v>987</v>
      </c>
      <c r="F220" s="43">
        <f>Source!AQ165</f>
        <v>5.75</v>
      </c>
      <c r="G220" s="44"/>
      <c r="H220" s="45" t="str">
        <f>Source!DI165</f>
        <v>)*1,2)*1,15</v>
      </c>
      <c r="I220" s="44"/>
      <c r="J220" s="45"/>
      <c r="K220" s="45"/>
      <c r="L220" s="44"/>
      <c r="M220" s="46">
        <f>Source!U165</f>
        <v>12.695999999999998</v>
      </c>
    </row>
    <row r="221" spans="1:26" ht="15">
      <c r="H221" s="166">
        <f>I214+I215+I217+I218+I219</f>
        <v>325.10000000000002</v>
      </c>
      <c r="I221" s="166"/>
      <c r="K221" s="166">
        <f>L214+L215+L217+L218+L219</f>
        <v>325.38</v>
      </c>
      <c r="L221" s="166"/>
      <c r="M221" s="47">
        <f>Source!U165</f>
        <v>12.695999999999998</v>
      </c>
      <c r="O221" s="26">
        <f>H221</f>
        <v>325.10000000000002</v>
      </c>
      <c r="P221" s="26">
        <f>K221</f>
        <v>325.38</v>
      </c>
      <c r="Q221" s="26">
        <f>M221</f>
        <v>12.695999999999998</v>
      </c>
      <c r="W221">
        <f>IF(Source!BI165&lt;=1,I214+I215+I217+I218+I219, 0)</f>
        <v>325.10000000000002</v>
      </c>
      <c r="X221">
        <f>IF(Source!BI165=2,I214+I215+I217+I218+I219, 0)</f>
        <v>0</v>
      </c>
      <c r="Y221">
        <f>IF(Source!BI165=3,I214+I215+I217+I218+I219, 0)</f>
        <v>0</v>
      </c>
      <c r="Z221">
        <f>IF(Source!BI165=4,I214+I215+I217+I218+I219, 0)</f>
        <v>0</v>
      </c>
    </row>
    <row r="222" spans="1:26" ht="99.75">
      <c r="A222" s="59">
        <v>35</v>
      </c>
      <c r="B222" s="59" t="str">
        <f>Source!E167</f>
        <v>35</v>
      </c>
      <c r="C222" s="60" t="str">
        <f>Source!F167</f>
        <v>Коммеческое предлож.№КП-261046 от 01.02.2021Г.</v>
      </c>
      <c r="D222" s="60" t="s">
        <v>1010</v>
      </c>
      <c r="E222" s="42" t="str">
        <f>Source!H167</f>
        <v>шт.</v>
      </c>
      <c r="F222" s="43">
        <f>Source!I167</f>
        <v>1</v>
      </c>
      <c r="G222" s="44">
        <f>Source!AL167</f>
        <v>9793.880000000001</v>
      </c>
      <c r="H222" s="45" t="str">
        <f>Source!DD167</f>
        <v/>
      </c>
      <c r="I222" s="44">
        <f>ROUND(Source!AC167*Source!I167, 2)</f>
        <v>9793.8799999999992</v>
      </c>
      <c r="J222" s="45" t="str">
        <f>Source!BO167</f>
        <v/>
      </c>
      <c r="K222" s="45">
        <f>IF(Source!BC167&lt;&gt; 0, Source!BC167, 1)</f>
        <v>1</v>
      </c>
      <c r="L222" s="44">
        <f>Source!P167</f>
        <v>9793.8799999999992</v>
      </c>
      <c r="M222" s="48"/>
      <c r="S222">
        <f>ROUND((Source!FX167/100)*((ROUND(Source!AF167*Source!I167, 2)+ROUND(Source!AE167*Source!I167, 2))), 2)</f>
        <v>0</v>
      </c>
      <c r="T222">
        <f>Source!X167</f>
        <v>0</v>
      </c>
      <c r="U222">
        <f>ROUND((Source!FY167/100)*((ROUND(Source!AF167*Source!I167, 2)+ROUND(Source!AE167*Source!I167, 2))), 2)</f>
        <v>0</v>
      </c>
      <c r="V222">
        <f>Source!Y167</f>
        <v>0</v>
      </c>
    </row>
    <row r="223" spans="1:26" ht="15">
      <c r="H223" s="166">
        <f>I222</f>
        <v>9793.8799999999992</v>
      </c>
      <c r="I223" s="166"/>
      <c r="K223" s="166">
        <f>L222</f>
        <v>9793.8799999999992</v>
      </c>
      <c r="L223" s="166"/>
      <c r="M223" s="47">
        <f>Source!U167</f>
        <v>0</v>
      </c>
      <c r="O223" s="26">
        <f>H223</f>
        <v>9793.8799999999992</v>
      </c>
      <c r="P223" s="26">
        <f>K223</f>
        <v>9793.8799999999992</v>
      </c>
      <c r="Q223" s="26">
        <f>M223</f>
        <v>0</v>
      </c>
      <c r="W223">
        <f>IF(Source!BI167&lt;=1,I222, 0)</f>
        <v>0</v>
      </c>
      <c r="X223">
        <f>IF(Source!BI167=2,I222, 0)</f>
        <v>9793.8799999999992</v>
      </c>
      <c r="Y223">
        <f>IF(Source!BI167=3,I222, 0)</f>
        <v>0</v>
      </c>
      <c r="Z223">
        <f>IF(Source!BI167=4,I222, 0)</f>
        <v>0</v>
      </c>
    </row>
    <row r="224" spans="1:26" ht="99.75">
      <c r="A224" s="59">
        <v>36</v>
      </c>
      <c r="B224" s="59" t="str">
        <f>Source!E169</f>
        <v>36</v>
      </c>
      <c r="C224" s="60" t="str">
        <f>Source!F169</f>
        <v>Коммеческое предлож.№КП-261046 от 01.02.2021Г.</v>
      </c>
      <c r="D224" s="60" t="s">
        <v>1011</v>
      </c>
      <c r="E224" s="42" t="str">
        <f>Source!H169</f>
        <v>шт.</v>
      </c>
      <c r="F224" s="43">
        <f>Source!I169</f>
        <v>1</v>
      </c>
      <c r="G224" s="44">
        <f>Source!AL169</f>
        <v>4594.1400000000003</v>
      </c>
      <c r="H224" s="45" t="str">
        <f>Source!DD169</f>
        <v/>
      </c>
      <c r="I224" s="44">
        <f>ROUND(Source!AC169*Source!I169, 2)</f>
        <v>4594.1400000000003</v>
      </c>
      <c r="J224" s="45" t="str">
        <f>Source!BO169</f>
        <v/>
      </c>
      <c r="K224" s="45">
        <f>IF(Source!BC169&lt;&gt; 0, Source!BC169, 1)</f>
        <v>1</v>
      </c>
      <c r="L224" s="44">
        <f>Source!P169</f>
        <v>4594.1400000000003</v>
      </c>
      <c r="M224" s="48"/>
      <c r="S224">
        <f>ROUND((Source!FX169/100)*((ROUND(Source!AF169*Source!I169, 2)+ROUND(Source!AE169*Source!I169, 2))), 2)</f>
        <v>0</v>
      </c>
      <c r="T224">
        <f>Source!X169</f>
        <v>0</v>
      </c>
      <c r="U224">
        <f>ROUND((Source!FY169/100)*((ROUND(Source!AF169*Source!I169, 2)+ROUND(Source!AE169*Source!I169, 2))), 2)</f>
        <v>0</v>
      </c>
      <c r="V224">
        <f>Source!Y169</f>
        <v>0</v>
      </c>
    </row>
    <row r="225" spans="1:26" ht="15">
      <c r="H225" s="166">
        <f>I224</f>
        <v>4594.1400000000003</v>
      </c>
      <c r="I225" s="166"/>
      <c r="K225" s="166">
        <f>L224</f>
        <v>4594.1400000000003</v>
      </c>
      <c r="L225" s="166"/>
      <c r="M225" s="47">
        <f>Source!U169</f>
        <v>0</v>
      </c>
      <c r="O225" s="26">
        <f>H225</f>
        <v>4594.1400000000003</v>
      </c>
      <c r="P225" s="26">
        <f>K225</f>
        <v>4594.1400000000003</v>
      </c>
      <c r="Q225" s="26">
        <f>M225</f>
        <v>0</v>
      </c>
      <c r="W225">
        <f>IF(Source!BI169&lt;=1,I224, 0)</f>
        <v>0</v>
      </c>
      <c r="X225">
        <f>IF(Source!BI169=2,I224, 0)</f>
        <v>4594.1400000000003</v>
      </c>
      <c r="Y225">
        <f>IF(Source!BI169=3,I224, 0)</f>
        <v>0</v>
      </c>
      <c r="Z225">
        <f>IF(Source!BI169=4,I224, 0)</f>
        <v>0</v>
      </c>
    </row>
    <row r="227" spans="1:26" ht="15">
      <c r="A227" s="171" t="str">
        <f>CONCATENATE("Итого по разделу: ",IF(Source!G171&lt;&gt;"Новый раздел", Source!G171, ""))</f>
        <v>Итого по разделу: 3.Система ВД3 (оборудование)</v>
      </c>
      <c r="B227" s="171"/>
      <c r="C227" s="171"/>
      <c r="D227" s="171"/>
      <c r="E227" s="171"/>
      <c r="F227" s="171"/>
      <c r="G227" s="171"/>
      <c r="H227" s="159">
        <f>SUM(O176:O226)</f>
        <v>243481.27000000005</v>
      </c>
      <c r="I227" s="159"/>
      <c r="J227" s="35"/>
      <c r="K227" s="159">
        <f>SUM(P176:P226)</f>
        <v>243482.30000000008</v>
      </c>
      <c r="L227" s="159"/>
      <c r="M227" s="47">
        <f>SUM(Q176:Q226)</f>
        <v>43.320959999999992</v>
      </c>
    </row>
    <row r="231" spans="1:26" ht="16.5">
      <c r="A231" s="169" t="str">
        <f>CONCATENATE("Раздел: ",IF(Source!G201&lt;&gt;"Новый раздел", Source!G201, ""))</f>
        <v>Раздел: 4.Система ВД4 (оборудование)</v>
      </c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</row>
    <row r="232" spans="1:26" ht="28.5">
      <c r="A232" s="16">
        <v>37</v>
      </c>
      <c r="B232" s="16" t="str">
        <f>Source!E206</f>
        <v>37</v>
      </c>
      <c r="C232" s="58" t="str">
        <f>Source!F206</f>
        <v>20-03-003-03</v>
      </c>
      <c r="D232" s="58" t="str">
        <f>Source!G206</f>
        <v>Установка вентиляторов крышных массой до 0,4 т</v>
      </c>
      <c r="E232" s="36" t="str">
        <f>Source!H206</f>
        <v>ШТ</v>
      </c>
      <c r="F232" s="22">
        <f>Source!I206</f>
        <v>1</v>
      </c>
      <c r="G232" s="37">
        <f>Source!AL206+Source!AM206+Source!AO206</f>
        <v>223.31</v>
      </c>
      <c r="H232" s="38"/>
      <c r="I232" s="37"/>
      <c r="J232" s="38" t="str">
        <f>Source!BO206</f>
        <v/>
      </c>
      <c r="K232" s="38"/>
      <c r="L232" s="37"/>
      <c r="M232" s="39"/>
      <c r="S232">
        <f>ROUND((Source!FX206/100)*((ROUND(Source!AF206*Source!I206, 2)+ROUND(Source!AE206*Source!I206, 2))), 2)</f>
        <v>199.43</v>
      </c>
      <c r="T232">
        <f>Source!X206</f>
        <v>199.09</v>
      </c>
      <c r="U232">
        <f>ROUND((Source!FY206/100)*((ROUND(Source!AF206*Source!I206, 2)+ROUND(Source!AE206*Source!I206, 2))), 2)</f>
        <v>122.14</v>
      </c>
      <c r="V232">
        <f>Source!Y206</f>
        <v>122.92</v>
      </c>
    </row>
    <row r="233" spans="1:26" ht="14.25">
      <c r="A233" s="16"/>
      <c r="B233" s="16"/>
      <c r="C233" s="58"/>
      <c r="D233" s="58" t="s">
        <v>980</v>
      </c>
      <c r="E233" s="36"/>
      <c r="F233" s="22"/>
      <c r="G233" s="37">
        <f>Source!AO206</f>
        <v>113.23</v>
      </c>
      <c r="H233" s="38" t="str">
        <f>Source!DG206</f>
        <v>)*1,2)*1,15</v>
      </c>
      <c r="I233" s="37">
        <f>ROUND(Source!AF206*Source!I206, 2)</f>
        <v>156.26</v>
      </c>
      <c r="J233" s="38"/>
      <c r="K233" s="38">
        <f>IF(Source!BA206&lt;&gt; 0, Source!BA206, 1)</f>
        <v>1</v>
      </c>
      <c r="L233" s="37">
        <f>Source!S206</f>
        <v>156.26</v>
      </c>
      <c r="M233" s="39"/>
      <c r="R233">
        <f>I233</f>
        <v>156.26</v>
      </c>
    </row>
    <row r="234" spans="1:26" ht="14.25">
      <c r="A234" s="16"/>
      <c r="B234" s="16"/>
      <c r="C234" s="58"/>
      <c r="D234" s="58" t="s">
        <v>104</v>
      </c>
      <c r="E234" s="36"/>
      <c r="F234" s="22"/>
      <c r="G234" s="37">
        <f>Source!AM206</f>
        <v>87.54</v>
      </c>
      <c r="H234" s="38" t="str">
        <f>Source!DE206</f>
        <v>)*1,2)*1,25</v>
      </c>
      <c r="I234" s="37">
        <f>ROUND(Source!AD206*Source!I206, 2)</f>
        <v>131.31</v>
      </c>
      <c r="J234" s="38"/>
      <c r="K234" s="38">
        <f>IF(Source!BB206&lt;&gt; 0, Source!BB206, 1)</f>
        <v>1</v>
      </c>
      <c r="L234" s="37">
        <f>Source!Q206</f>
        <v>131.31</v>
      </c>
      <c r="M234" s="39"/>
    </row>
    <row r="235" spans="1:26" ht="14.25">
      <c r="A235" s="16"/>
      <c r="B235" s="16"/>
      <c r="C235" s="58"/>
      <c r="D235" s="58" t="s">
        <v>981</v>
      </c>
      <c r="E235" s="36"/>
      <c r="F235" s="22"/>
      <c r="G235" s="37">
        <f>Source!AN206</f>
        <v>11.24</v>
      </c>
      <c r="H235" s="38" t="str">
        <f>Source!DF206</f>
        <v>)*1,2)*1,25</v>
      </c>
      <c r="I235" s="40">
        <f>ROUND(Source!AE206*Source!I206, 2)</f>
        <v>16.86</v>
      </c>
      <c r="J235" s="38"/>
      <c r="K235" s="38">
        <f>IF(Source!BS206&lt;&gt; 0, Source!BS206, 1)</f>
        <v>1</v>
      </c>
      <c r="L235" s="40">
        <f>Source!R206</f>
        <v>16.86</v>
      </c>
      <c r="M235" s="39"/>
      <c r="R235">
        <f>I235</f>
        <v>16.86</v>
      </c>
    </row>
    <row r="236" spans="1:26" ht="14.25">
      <c r="A236" s="16"/>
      <c r="B236" s="16"/>
      <c r="C236" s="58"/>
      <c r="D236" s="58" t="s">
        <v>982</v>
      </c>
      <c r="E236" s="36"/>
      <c r="F236" s="22"/>
      <c r="G236" s="37">
        <f>Source!AL206</f>
        <v>22.54</v>
      </c>
      <c r="H236" s="38" t="str">
        <f>Source!DD206</f>
        <v/>
      </c>
      <c r="I236" s="37">
        <f>ROUND(Source!AC206*Source!I206, 2)</f>
        <v>22.54</v>
      </c>
      <c r="J236" s="38"/>
      <c r="K236" s="38">
        <f>IF(Source!BC206&lt;&gt; 0, Source!BC206, 1)</f>
        <v>1</v>
      </c>
      <c r="L236" s="37">
        <f>Source!P206</f>
        <v>22.54</v>
      </c>
      <c r="M236" s="39"/>
    </row>
    <row r="237" spans="1:26" ht="14.25">
      <c r="A237" s="16"/>
      <c r="B237" s="16"/>
      <c r="C237" s="58"/>
      <c r="D237" s="58" t="s">
        <v>983</v>
      </c>
      <c r="E237" s="36" t="s">
        <v>984</v>
      </c>
      <c r="F237" s="22">
        <f>Source!BZ206</f>
        <v>128</v>
      </c>
      <c r="G237" s="167" t="str">
        <f>CONCATENATE(" )", Source!DL206, Source!FT206, "=", Source!FX206)</f>
        <v xml:space="preserve"> )*0,9=115,2</v>
      </c>
      <c r="H237" s="168"/>
      <c r="I237" s="37">
        <f>SUM(S232:S239)</f>
        <v>199.43</v>
      </c>
      <c r="J237" s="41"/>
      <c r="K237" s="32">
        <f>Source!AT206</f>
        <v>115</v>
      </c>
      <c r="L237" s="37">
        <f>SUM(T232:T239)</f>
        <v>199.09</v>
      </c>
      <c r="M237" s="39"/>
    </row>
    <row r="238" spans="1:26" ht="14.25">
      <c r="A238" s="16"/>
      <c r="B238" s="16"/>
      <c r="C238" s="58"/>
      <c r="D238" s="58" t="s">
        <v>985</v>
      </c>
      <c r="E238" s="36" t="s">
        <v>984</v>
      </c>
      <c r="F238" s="22">
        <f>Source!CA206</f>
        <v>83</v>
      </c>
      <c r="G238" s="167" t="str">
        <f>CONCATENATE(" )", Source!DM206, Source!FU206, "=", Source!FY206)</f>
        <v xml:space="preserve"> )*0,85=70,55</v>
      </c>
      <c r="H238" s="168"/>
      <c r="I238" s="37">
        <f>SUM(U232:U239)</f>
        <v>122.14</v>
      </c>
      <c r="J238" s="41"/>
      <c r="K238" s="32">
        <f>Source!AU206</f>
        <v>71</v>
      </c>
      <c r="L238" s="37">
        <f>SUM(V232:V239)</f>
        <v>122.92</v>
      </c>
      <c r="M238" s="39"/>
    </row>
    <row r="239" spans="1:26" ht="14.25">
      <c r="A239" s="59"/>
      <c r="B239" s="59"/>
      <c r="C239" s="60"/>
      <c r="D239" s="60" t="s">
        <v>986</v>
      </c>
      <c r="E239" s="42" t="s">
        <v>987</v>
      </c>
      <c r="F239" s="43">
        <f>Source!AQ206</f>
        <v>11.77</v>
      </c>
      <c r="G239" s="44"/>
      <c r="H239" s="45" t="str">
        <f>Source!DI206</f>
        <v>)*1,2)*1,15</v>
      </c>
      <c r="I239" s="44"/>
      <c r="J239" s="45"/>
      <c r="K239" s="45"/>
      <c r="L239" s="44"/>
      <c r="M239" s="46">
        <f>Source!U206</f>
        <v>16.242599999999996</v>
      </c>
    </row>
    <row r="240" spans="1:26" ht="15">
      <c r="H240" s="166">
        <f>I233+I234+I236+I237+I238</f>
        <v>631.68000000000006</v>
      </c>
      <c r="I240" s="166"/>
      <c r="K240" s="166">
        <f>L233+L234+L236+L237+L238</f>
        <v>632.12</v>
      </c>
      <c r="L240" s="166"/>
      <c r="M240" s="47">
        <f>Source!U206</f>
        <v>16.242599999999996</v>
      </c>
      <c r="O240" s="26">
        <f>H240</f>
        <v>631.68000000000006</v>
      </c>
      <c r="P240" s="26">
        <f>K240</f>
        <v>632.12</v>
      </c>
      <c r="Q240" s="26">
        <f>M240</f>
        <v>16.242599999999996</v>
      </c>
      <c r="W240">
        <f>IF(Source!BI206&lt;=1,I233+I234+I236+I237+I238, 0)</f>
        <v>631.68000000000006</v>
      </c>
      <c r="X240">
        <f>IF(Source!BI206=2,I233+I234+I236+I237+I238, 0)</f>
        <v>0</v>
      </c>
      <c r="Y240">
        <f>IF(Source!BI206=3,I233+I234+I236+I237+I238, 0)</f>
        <v>0</v>
      </c>
      <c r="Z240">
        <f>IF(Source!BI206=4,I233+I234+I236+I237+I238, 0)</f>
        <v>0</v>
      </c>
    </row>
    <row r="241" spans="1:26" ht="28.5">
      <c r="A241" s="59">
        <v>38</v>
      </c>
      <c r="B241" s="59" t="str">
        <f>Source!E208</f>
        <v>38</v>
      </c>
      <c r="C241" s="60" t="str">
        <f>Source!F208</f>
        <v>01.7.15.02-0051</v>
      </c>
      <c r="D241" s="60" t="str">
        <f>Source!G208</f>
        <v>Болты анкерные</v>
      </c>
      <c r="E241" s="42" t="str">
        <f>Source!H208</f>
        <v>т</v>
      </c>
      <c r="F241" s="43">
        <f>Source!I208</f>
        <v>5.3E-3</v>
      </c>
      <c r="G241" s="44">
        <f>Source!AL208</f>
        <v>10068</v>
      </c>
      <c r="H241" s="45" t="str">
        <f>Source!DD208</f>
        <v/>
      </c>
      <c r="I241" s="44">
        <f>ROUND(Source!AC208*Source!I208, 2)</f>
        <v>53.36</v>
      </c>
      <c r="J241" s="45" t="str">
        <f>Source!BO208</f>
        <v/>
      </c>
      <c r="K241" s="45">
        <f>IF(Source!BC208&lt;&gt; 0, Source!BC208, 1)</f>
        <v>1</v>
      </c>
      <c r="L241" s="44">
        <f>Source!P208</f>
        <v>53.36</v>
      </c>
      <c r="M241" s="48"/>
      <c r="S241">
        <f>ROUND((Source!FX208/100)*((ROUND(Source!AF208*Source!I208, 2)+ROUND(Source!AE208*Source!I208, 2))), 2)</f>
        <v>0</v>
      </c>
      <c r="T241">
        <f>Source!X208</f>
        <v>0</v>
      </c>
      <c r="U241">
        <f>ROUND((Source!FY208/100)*((ROUND(Source!AF208*Source!I208, 2)+ROUND(Source!AE208*Source!I208, 2))), 2)</f>
        <v>0</v>
      </c>
      <c r="V241">
        <f>Source!Y208</f>
        <v>0</v>
      </c>
    </row>
    <row r="242" spans="1:26" ht="15">
      <c r="H242" s="166">
        <f>I241</f>
        <v>53.36</v>
      </c>
      <c r="I242" s="166"/>
      <c r="K242" s="166">
        <f>L241</f>
        <v>53.36</v>
      </c>
      <c r="L242" s="166"/>
      <c r="M242" s="47">
        <f>Source!U208</f>
        <v>0</v>
      </c>
      <c r="O242" s="26">
        <f>H242</f>
        <v>53.36</v>
      </c>
      <c r="P242" s="26">
        <f>K242</f>
        <v>53.36</v>
      </c>
      <c r="Q242" s="26">
        <f>M242</f>
        <v>0</v>
      </c>
      <c r="W242">
        <f>IF(Source!BI208&lt;=1,I241, 0)</f>
        <v>53.36</v>
      </c>
      <c r="X242">
        <f>IF(Source!BI208=2,I241, 0)</f>
        <v>0</v>
      </c>
      <c r="Y242">
        <f>IF(Source!BI208=3,I241, 0)</f>
        <v>0</v>
      </c>
      <c r="Z242">
        <f>IF(Source!BI208=4,I241, 0)</f>
        <v>0</v>
      </c>
    </row>
    <row r="243" spans="1:26" ht="99.75">
      <c r="A243" s="61">
        <v>39</v>
      </c>
      <c r="B243" s="61" t="str">
        <f>Source!E210</f>
        <v>39</v>
      </c>
      <c r="C243" s="62" t="str">
        <f>Source!F210</f>
        <v>Коммеческое предлож.№КП-261046 от 01.02.2021Г.</v>
      </c>
      <c r="D243" s="62" t="s">
        <v>1012</v>
      </c>
      <c r="E243" s="49" t="str">
        <f>Source!H210</f>
        <v>шт.</v>
      </c>
      <c r="F243" s="50">
        <f>Source!I210</f>
        <v>1</v>
      </c>
      <c r="G243" s="51">
        <f>Source!AL210</f>
        <v>153414.97</v>
      </c>
      <c r="H243" s="52" t="str">
        <f>Source!DD210</f>
        <v/>
      </c>
      <c r="I243" s="51">
        <f>ROUND(Source!AC210*Source!I210, 2)</f>
        <v>153414.97</v>
      </c>
      <c r="J243" s="52" t="str">
        <f>Source!BO210</f>
        <v/>
      </c>
      <c r="K243" s="52">
        <f>IF(Source!BC210&lt;&gt; 0, Source!BC210, 1)</f>
        <v>1</v>
      </c>
      <c r="L243" s="51">
        <f>Source!P210</f>
        <v>153414.97</v>
      </c>
      <c r="M243" s="53"/>
      <c r="S243">
        <f>ROUND((Source!FX210/100)*((ROUND(Source!AF210*Source!I210, 2)+ROUND(Source!AE210*Source!I210, 2))), 2)</f>
        <v>0</v>
      </c>
      <c r="T243">
        <f>Source!X210</f>
        <v>0</v>
      </c>
      <c r="U243">
        <f>ROUND((Source!FY210/100)*((ROUND(Source!AF210*Source!I210, 2)+ROUND(Source!AE210*Source!I210, 2))), 2)</f>
        <v>0</v>
      </c>
      <c r="V243">
        <f>Source!Y210</f>
        <v>0</v>
      </c>
    </row>
    <row r="244" spans="1:26" ht="15">
      <c r="A244" s="28"/>
      <c r="B244" s="28"/>
      <c r="C244" s="28"/>
      <c r="D244" s="28"/>
      <c r="E244" s="28"/>
      <c r="F244" s="28"/>
      <c r="G244" s="28"/>
      <c r="H244" s="170">
        <f>I243</f>
        <v>153414.97</v>
      </c>
      <c r="I244" s="170"/>
      <c r="J244" s="28"/>
      <c r="K244" s="170">
        <f>L243</f>
        <v>153414.97</v>
      </c>
      <c r="L244" s="170"/>
      <c r="M244" s="54">
        <f>Source!U210</f>
        <v>0</v>
      </c>
      <c r="O244" s="26">
        <f>H244</f>
        <v>153414.97</v>
      </c>
      <c r="P244" s="26">
        <f>K244</f>
        <v>153414.97</v>
      </c>
      <c r="Q244" s="26">
        <f>M244</f>
        <v>0</v>
      </c>
      <c r="W244">
        <f>IF(Source!BI210&lt;=1,I243, 0)</f>
        <v>0</v>
      </c>
      <c r="X244">
        <f>IF(Source!BI210=2,I243, 0)</f>
        <v>0</v>
      </c>
      <c r="Y244">
        <f>IF(Source!BI210=3,I243, 0)</f>
        <v>153414.97</v>
      </c>
      <c r="Z244">
        <f>IF(Source!BI210=4,I243, 0)</f>
        <v>0</v>
      </c>
    </row>
    <row r="245" spans="1:26" ht="28.5">
      <c r="A245" s="16">
        <v>40</v>
      </c>
      <c r="B245" s="16" t="str">
        <f>Source!E212</f>
        <v>40</v>
      </c>
      <c r="C245" s="58" t="str">
        <f>Source!F212</f>
        <v>20-02-004-09</v>
      </c>
      <c r="D245" s="58" t="str">
        <f>Source!G212</f>
        <v>Установка клапанов обратных периметром до 4500 мм</v>
      </c>
      <c r="E245" s="36" t="str">
        <f>Source!H212</f>
        <v>ШТ</v>
      </c>
      <c r="F245" s="22">
        <f>Source!I212</f>
        <v>1</v>
      </c>
      <c r="G245" s="37">
        <f>Source!AL212+Source!AM212+Source!AO212</f>
        <v>107.12</v>
      </c>
      <c r="H245" s="38"/>
      <c r="I245" s="37"/>
      <c r="J245" s="38" t="str">
        <f>Source!BO212</f>
        <v/>
      </c>
      <c r="K245" s="38"/>
      <c r="L245" s="37"/>
      <c r="M245" s="39"/>
      <c r="S245">
        <f>ROUND((Source!FX212/100)*((ROUND(Source!AF212*Source!I212, 2)+ROUND(Source!AE212*Source!I212, 2))), 2)</f>
        <v>53.75</v>
      </c>
      <c r="T245">
        <f>Source!X212</f>
        <v>53.66</v>
      </c>
      <c r="U245">
        <f>ROUND((Source!FY212/100)*((ROUND(Source!AF212*Source!I212, 2)+ROUND(Source!AE212*Source!I212, 2))), 2)</f>
        <v>32.92</v>
      </c>
      <c r="V245">
        <f>Source!Y212</f>
        <v>33.130000000000003</v>
      </c>
    </row>
    <row r="246" spans="1:26" ht="14.25">
      <c r="A246" s="16"/>
      <c r="B246" s="16"/>
      <c r="C246" s="58"/>
      <c r="D246" s="58" t="s">
        <v>980</v>
      </c>
      <c r="E246" s="36"/>
      <c r="F246" s="22"/>
      <c r="G246" s="37">
        <f>Source!AO212</f>
        <v>33.14</v>
      </c>
      <c r="H246" s="38" t="str">
        <f>Source!DG212</f>
        <v>)*1,2)*1,15</v>
      </c>
      <c r="I246" s="37">
        <f>ROUND(Source!AF212*Source!I212, 2)</f>
        <v>45.73</v>
      </c>
      <c r="J246" s="38"/>
      <c r="K246" s="38">
        <f>IF(Source!BA212&lt;&gt; 0, Source!BA212, 1)</f>
        <v>1</v>
      </c>
      <c r="L246" s="37">
        <f>Source!S212</f>
        <v>45.73</v>
      </c>
      <c r="M246" s="39"/>
      <c r="R246">
        <f>I246</f>
        <v>45.73</v>
      </c>
    </row>
    <row r="247" spans="1:26" ht="14.25">
      <c r="A247" s="16"/>
      <c r="B247" s="16"/>
      <c r="C247" s="58"/>
      <c r="D247" s="58" t="s">
        <v>104</v>
      </c>
      <c r="E247" s="36"/>
      <c r="F247" s="22"/>
      <c r="G247" s="37">
        <f>Source!AM212</f>
        <v>6.89</v>
      </c>
      <c r="H247" s="38" t="str">
        <f>Source!DE212</f>
        <v>)*1,2)*1,25</v>
      </c>
      <c r="I247" s="37">
        <f>ROUND(Source!AD212*Source!I212, 2)</f>
        <v>10.34</v>
      </c>
      <c r="J247" s="38"/>
      <c r="K247" s="38">
        <f>IF(Source!BB212&lt;&gt; 0, Source!BB212, 1)</f>
        <v>1</v>
      </c>
      <c r="L247" s="37">
        <f>Source!Q212</f>
        <v>10.34</v>
      </c>
      <c r="M247" s="39"/>
    </row>
    <row r="248" spans="1:26" ht="14.25">
      <c r="A248" s="16"/>
      <c r="B248" s="16"/>
      <c r="C248" s="58"/>
      <c r="D248" s="58" t="s">
        <v>981</v>
      </c>
      <c r="E248" s="36"/>
      <c r="F248" s="22"/>
      <c r="G248" s="37">
        <f>Source!AN212</f>
        <v>0.62</v>
      </c>
      <c r="H248" s="38" t="str">
        <f>Source!DF212</f>
        <v>)*1,2)*1,25</v>
      </c>
      <c r="I248" s="40">
        <f>ROUND(Source!AE212*Source!I212, 2)</f>
        <v>0.93</v>
      </c>
      <c r="J248" s="38"/>
      <c r="K248" s="38">
        <f>IF(Source!BS212&lt;&gt; 0, Source!BS212, 1)</f>
        <v>1</v>
      </c>
      <c r="L248" s="40">
        <f>Source!R212</f>
        <v>0.93</v>
      </c>
      <c r="M248" s="39"/>
      <c r="R248">
        <f>I248</f>
        <v>0.93</v>
      </c>
    </row>
    <row r="249" spans="1:26" ht="14.25">
      <c r="A249" s="16"/>
      <c r="B249" s="16"/>
      <c r="C249" s="58"/>
      <c r="D249" s="58" t="s">
        <v>982</v>
      </c>
      <c r="E249" s="36"/>
      <c r="F249" s="22"/>
      <c r="G249" s="37">
        <f>Source!AL212</f>
        <v>67.09</v>
      </c>
      <c r="H249" s="38" t="str">
        <f>Source!DD212</f>
        <v/>
      </c>
      <c r="I249" s="37">
        <f>ROUND(Source!AC212*Source!I212, 2)</f>
        <v>67.09</v>
      </c>
      <c r="J249" s="38"/>
      <c r="K249" s="38">
        <f>IF(Source!BC212&lt;&gt; 0, Source!BC212, 1)</f>
        <v>1</v>
      </c>
      <c r="L249" s="37">
        <f>Source!P212</f>
        <v>67.09</v>
      </c>
      <c r="M249" s="39"/>
    </row>
    <row r="250" spans="1:26" ht="14.25">
      <c r="A250" s="16"/>
      <c r="B250" s="16"/>
      <c r="C250" s="58"/>
      <c r="D250" s="58" t="s">
        <v>983</v>
      </c>
      <c r="E250" s="36" t="s">
        <v>984</v>
      </c>
      <c r="F250" s="22">
        <f>Source!BZ212</f>
        <v>128</v>
      </c>
      <c r="G250" s="167" t="str">
        <f>CONCATENATE(" )", Source!DL212, Source!FT212, "=", Source!FX212)</f>
        <v xml:space="preserve"> )*0,9=115,2</v>
      </c>
      <c r="H250" s="168"/>
      <c r="I250" s="37">
        <f>SUM(S245:S252)</f>
        <v>53.75</v>
      </c>
      <c r="J250" s="41"/>
      <c r="K250" s="32">
        <f>Source!AT212</f>
        <v>115</v>
      </c>
      <c r="L250" s="37">
        <f>SUM(T245:T252)</f>
        <v>53.66</v>
      </c>
      <c r="M250" s="39"/>
    </row>
    <row r="251" spans="1:26" ht="14.25">
      <c r="A251" s="16"/>
      <c r="B251" s="16"/>
      <c r="C251" s="58"/>
      <c r="D251" s="58" t="s">
        <v>985</v>
      </c>
      <c r="E251" s="36" t="s">
        <v>984</v>
      </c>
      <c r="F251" s="22">
        <f>Source!CA212</f>
        <v>83</v>
      </c>
      <c r="G251" s="167" t="str">
        <f>CONCATENATE(" )", Source!DM212, Source!FU212, "=", Source!FY212)</f>
        <v xml:space="preserve"> )*0,85=70,55</v>
      </c>
      <c r="H251" s="168"/>
      <c r="I251" s="37">
        <f>SUM(U245:U252)</f>
        <v>32.92</v>
      </c>
      <c r="J251" s="41"/>
      <c r="K251" s="32">
        <f>Source!AU212</f>
        <v>71</v>
      </c>
      <c r="L251" s="37">
        <f>SUM(V245:V252)</f>
        <v>33.130000000000003</v>
      </c>
      <c r="M251" s="39"/>
    </row>
    <row r="252" spans="1:26" ht="14.25">
      <c r="A252" s="59"/>
      <c r="B252" s="59"/>
      <c r="C252" s="60"/>
      <c r="D252" s="60" t="s">
        <v>986</v>
      </c>
      <c r="E252" s="42" t="s">
        <v>987</v>
      </c>
      <c r="F252" s="43">
        <f>Source!AQ212</f>
        <v>3.74</v>
      </c>
      <c r="G252" s="44"/>
      <c r="H252" s="45" t="str">
        <f>Source!DI212</f>
        <v>)*1,2)*1,15</v>
      </c>
      <c r="I252" s="44"/>
      <c r="J252" s="45"/>
      <c r="K252" s="45"/>
      <c r="L252" s="44"/>
      <c r="M252" s="46">
        <f>Source!U212</f>
        <v>5.1612</v>
      </c>
    </row>
    <row r="253" spans="1:26" ht="15">
      <c r="H253" s="166">
        <f>I246+I247+I249+I250+I251</f>
        <v>209.82999999999998</v>
      </c>
      <c r="I253" s="166"/>
      <c r="K253" s="166">
        <f>L246+L247+L249+L250+L251</f>
        <v>209.95</v>
      </c>
      <c r="L253" s="166"/>
      <c r="M253" s="47">
        <f>Source!U212</f>
        <v>5.1612</v>
      </c>
      <c r="O253" s="26">
        <f>H253</f>
        <v>209.82999999999998</v>
      </c>
      <c r="P253" s="26">
        <f>K253</f>
        <v>209.95</v>
      </c>
      <c r="Q253" s="26">
        <f>M253</f>
        <v>5.1612</v>
      </c>
      <c r="W253">
        <f>IF(Source!BI212&lt;=1,I246+I247+I249+I250+I251, 0)</f>
        <v>209.82999999999998</v>
      </c>
      <c r="X253">
        <f>IF(Source!BI212=2,I246+I247+I249+I250+I251, 0)</f>
        <v>0</v>
      </c>
      <c r="Y253">
        <f>IF(Source!BI212=3,I246+I247+I249+I250+I251, 0)</f>
        <v>0</v>
      </c>
      <c r="Z253">
        <f>IF(Source!BI212=4,I246+I247+I249+I250+I251, 0)</f>
        <v>0</v>
      </c>
    </row>
    <row r="254" spans="1:26" ht="99.75">
      <c r="A254" s="59">
        <v>41</v>
      </c>
      <c r="B254" s="59" t="str">
        <f>Source!E214</f>
        <v>41</v>
      </c>
      <c r="C254" s="60" t="str">
        <f>Source!F214</f>
        <v>Коммеческое предлож.№КП-261046 от 01.02.2021Г.</v>
      </c>
      <c r="D254" s="60" t="s">
        <v>1007</v>
      </c>
      <c r="E254" s="42" t="str">
        <f>Source!H214</f>
        <v>шт.</v>
      </c>
      <c r="F254" s="43">
        <f>Source!I214</f>
        <v>1</v>
      </c>
      <c r="G254" s="44">
        <f>Source!AL214</f>
        <v>7465.4800000000005</v>
      </c>
      <c r="H254" s="45" t="str">
        <f>Source!DD214</f>
        <v/>
      </c>
      <c r="I254" s="44">
        <f>ROUND(Source!AC214*Source!I214, 2)</f>
        <v>7465.48</v>
      </c>
      <c r="J254" s="45" t="str">
        <f>Source!BO214</f>
        <v/>
      </c>
      <c r="K254" s="45">
        <f>IF(Source!BC214&lt;&gt; 0, Source!BC214, 1)</f>
        <v>1</v>
      </c>
      <c r="L254" s="44">
        <f>Source!P214</f>
        <v>7465.48</v>
      </c>
      <c r="M254" s="48"/>
      <c r="S254">
        <f>ROUND((Source!FX214/100)*((ROUND(Source!AF214*Source!I214, 2)+ROUND(Source!AE214*Source!I214, 2))), 2)</f>
        <v>0</v>
      </c>
      <c r="T254">
        <f>Source!X214</f>
        <v>0</v>
      </c>
      <c r="U254">
        <f>ROUND((Source!FY214/100)*((ROUND(Source!AF214*Source!I214, 2)+ROUND(Source!AE214*Source!I214, 2))), 2)</f>
        <v>0</v>
      </c>
      <c r="V254">
        <f>Source!Y214</f>
        <v>0</v>
      </c>
    </row>
    <row r="255" spans="1:26" ht="15">
      <c r="H255" s="166">
        <f>I254</f>
        <v>7465.48</v>
      </c>
      <c r="I255" s="166"/>
      <c r="K255" s="166">
        <f>L254</f>
        <v>7465.48</v>
      </c>
      <c r="L255" s="166"/>
      <c r="M255" s="47">
        <f>Source!U214</f>
        <v>0</v>
      </c>
      <c r="O255" s="26">
        <f>H255</f>
        <v>7465.48</v>
      </c>
      <c r="P255" s="26">
        <f>K255</f>
        <v>7465.48</v>
      </c>
      <c r="Q255" s="26">
        <f>M255</f>
        <v>0</v>
      </c>
      <c r="W255">
        <f>IF(Source!BI214&lt;=1,I254, 0)</f>
        <v>0</v>
      </c>
      <c r="X255">
        <f>IF(Source!BI214=2,I254, 0)</f>
        <v>7465.48</v>
      </c>
      <c r="Y255">
        <f>IF(Source!BI214=3,I254, 0)</f>
        <v>0</v>
      </c>
      <c r="Z255">
        <f>IF(Source!BI214=4,I254, 0)</f>
        <v>0</v>
      </c>
    </row>
    <row r="256" spans="1:26" ht="42.75">
      <c r="A256" s="16">
        <v>42</v>
      </c>
      <c r="B256" s="16" t="str">
        <f>Source!E216</f>
        <v>42</v>
      </c>
      <c r="C256" s="58" t="str">
        <f>Source!F216</f>
        <v>20-02-013-06</v>
      </c>
      <c r="D256" s="58" t="str">
        <f>Source!G216</f>
        <v>Установка узлов прохода вытяжных вентиляционных шахт диаметром патрубка до 1250 мм</v>
      </c>
      <c r="E256" s="36" t="str">
        <f>Source!H216</f>
        <v>10 ШТ</v>
      </c>
      <c r="F256" s="22">
        <f>Source!I216</f>
        <v>0.1</v>
      </c>
      <c r="G256" s="37">
        <f>Source!AL216+Source!AM216+Source!AO216</f>
        <v>927.01</v>
      </c>
      <c r="H256" s="38"/>
      <c r="I256" s="37"/>
      <c r="J256" s="38" t="str">
        <f>Source!BO216</f>
        <v/>
      </c>
      <c r="K256" s="38"/>
      <c r="L256" s="37"/>
      <c r="M256" s="39"/>
      <c r="S256">
        <f>ROUND((Source!FX216/100)*((ROUND(Source!AF216*Source!I216, 2)+ROUND(Source!AE216*Source!I216, 2))), 2)</f>
        <v>90.96</v>
      </c>
      <c r="T256">
        <f>Source!X216</f>
        <v>90.8</v>
      </c>
      <c r="U256">
        <f>ROUND((Source!FY216/100)*((ROUND(Source!AF216*Source!I216, 2)+ROUND(Source!AE216*Source!I216, 2))), 2)</f>
        <v>55.71</v>
      </c>
      <c r="V256">
        <f>Source!Y216</f>
        <v>56.06</v>
      </c>
    </row>
    <row r="257" spans="1:26">
      <c r="D257" s="29" t="str">
        <f>"Объем: "&amp;Source!I216&amp;"=1/"&amp;"10"</f>
        <v>Объем: 0,1=1/10</v>
      </c>
    </row>
    <row r="258" spans="1:26" ht="14.25">
      <c r="A258" s="16"/>
      <c r="B258" s="16"/>
      <c r="C258" s="58"/>
      <c r="D258" s="58" t="s">
        <v>980</v>
      </c>
      <c r="E258" s="36"/>
      <c r="F258" s="22"/>
      <c r="G258" s="37">
        <f>Source!AO216</f>
        <v>569.97</v>
      </c>
      <c r="H258" s="38" t="str">
        <f>Source!DG216</f>
        <v>)*1,2)*1,15</v>
      </c>
      <c r="I258" s="37">
        <f>ROUND(Source!AF216*Source!I216, 2)</f>
        <v>78.66</v>
      </c>
      <c r="J258" s="38"/>
      <c r="K258" s="38">
        <f>IF(Source!BA216&lt;&gt; 0, Source!BA216, 1)</f>
        <v>1</v>
      </c>
      <c r="L258" s="37">
        <f>Source!S216</f>
        <v>78.66</v>
      </c>
      <c r="M258" s="39"/>
      <c r="R258">
        <f>I258</f>
        <v>78.66</v>
      </c>
    </row>
    <row r="259" spans="1:26" ht="14.25">
      <c r="A259" s="16"/>
      <c r="B259" s="16"/>
      <c r="C259" s="58"/>
      <c r="D259" s="58" t="s">
        <v>104</v>
      </c>
      <c r="E259" s="36"/>
      <c r="F259" s="22"/>
      <c r="G259" s="37">
        <f>Source!AM216</f>
        <v>32.26</v>
      </c>
      <c r="H259" s="38" t="str">
        <f>Source!DE216</f>
        <v>)*1,2)*1,25</v>
      </c>
      <c r="I259" s="37">
        <f>ROUND(Source!AD216*Source!I216, 2)</f>
        <v>4.84</v>
      </c>
      <c r="J259" s="38"/>
      <c r="K259" s="38">
        <f>IF(Source!BB216&lt;&gt; 0, Source!BB216, 1)</f>
        <v>1</v>
      </c>
      <c r="L259" s="37">
        <f>Source!Q216</f>
        <v>4.84</v>
      </c>
      <c r="M259" s="39"/>
    </row>
    <row r="260" spans="1:26" ht="14.25">
      <c r="A260" s="16"/>
      <c r="B260" s="16"/>
      <c r="C260" s="58"/>
      <c r="D260" s="58" t="s">
        <v>981</v>
      </c>
      <c r="E260" s="36"/>
      <c r="F260" s="22"/>
      <c r="G260" s="37">
        <f>Source!AN216</f>
        <v>1.99</v>
      </c>
      <c r="H260" s="38" t="str">
        <f>Source!DF216</f>
        <v>)*1,2)*1,25</v>
      </c>
      <c r="I260" s="40">
        <f>ROUND(Source!AE216*Source!I216, 2)</f>
        <v>0.3</v>
      </c>
      <c r="J260" s="38"/>
      <c r="K260" s="38">
        <f>IF(Source!BS216&lt;&gt; 0, Source!BS216, 1)</f>
        <v>1</v>
      </c>
      <c r="L260" s="40">
        <f>Source!R216</f>
        <v>0.3</v>
      </c>
      <c r="M260" s="39"/>
      <c r="R260">
        <f>I260</f>
        <v>0.3</v>
      </c>
    </row>
    <row r="261" spans="1:26" ht="14.25">
      <c r="A261" s="16"/>
      <c r="B261" s="16"/>
      <c r="C261" s="58"/>
      <c r="D261" s="58" t="s">
        <v>982</v>
      </c>
      <c r="E261" s="36"/>
      <c r="F261" s="22"/>
      <c r="G261" s="37">
        <f>Source!AL216</f>
        <v>324.77999999999997</v>
      </c>
      <c r="H261" s="38" t="str">
        <f>Source!DD216</f>
        <v/>
      </c>
      <c r="I261" s="37">
        <f>ROUND(Source!AC216*Source!I216, 2)</f>
        <v>32.479999999999997</v>
      </c>
      <c r="J261" s="38"/>
      <c r="K261" s="38">
        <f>IF(Source!BC216&lt;&gt; 0, Source!BC216, 1)</f>
        <v>1</v>
      </c>
      <c r="L261" s="37">
        <f>Source!P216</f>
        <v>32.479999999999997</v>
      </c>
      <c r="M261" s="39"/>
    </row>
    <row r="262" spans="1:26" ht="14.25">
      <c r="A262" s="16"/>
      <c r="B262" s="16"/>
      <c r="C262" s="58"/>
      <c r="D262" s="58" t="s">
        <v>983</v>
      </c>
      <c r="E262" s="36" t="s">
        <v>984</v>
      </c>
      <c r="F262" s="22">
        <f>Source!BZ216</f>
        <v>128</v>
      </c>
      <c r="G262" s="167" t="str">
        <f>CONCATENATE(" )", Source!DL216, Source!FT216, "=", Source!FX216)</f>
        <v xml:space="preserve"> )*0,9=115,2</v>
      </c>
      <c r="H262" s="168"/>
      <c r="I262" s="37">
        <f>SUM(S256:S264)</f>
        <v>90.96</v>
      </c>
      <c r="J262" s="41"/>
      <c r="K262" s="32">
        <f>Source!AT216</f>
        <v>115</v>
      </c>
      <c r="L262" s="37">
        <f>SUM(T256:T264)</f>
        <v>90.8</v>
      </c>
      <c r="M262" s="39"/>
    </row>
    <row r="263" spans="1:26" ht="14.25">
      <c r="A263" s="16"/>
      <c r="B263" s="16"/>
      <c r="C263" s="58"/>
      <c r="D263" s="58" t="s">
        <v>985</v>
      </c>
      <c r="E263" s="36" t="s">
        <v>984</v>
      </c>
      <c r="F263" s="22">
        <f>Source!CA216</f>
        <v>83</v>
      </c>
      <c r="G263" s="167" t="str">
        <f>CONCATENATE(" )", Source!DM216, Source!FU216, "=", Source!FY216)</f>
        <v xml:space="preserve"> )*0,85=70,55</v>
      </c>
      <c r="H263" s="168"/>
      <c r="I263" s="37">
        <f>SUM(U256:U264)</f>
        <v>55.71</v>
      </c>
      <c r="J263" s="41"/>
      <c r="K263" s="32">
        <f>Source!AU216</f>
        <v>71</v>
      </c>
      <c r="L263" s="37">
        <f>SUM(V256:V264)</f>
        <v>56.06</v>
      </c>
      <c r="M263" s="39"/>
    </row>
    <row r="264" spans="1:26" ht="14.25">
      <c r="A264" s="59"/>
      <c r="B264" s="59"/>
      <c r="C264" s="60"/>
      <c r="D264" s="60" t="s">
        <v>986</v>
      </c>
      <c r="E264" s="42" t="s">
        <v>987</v>
      </c>
      <c r="F264" s="43">
        <f>Source!AQ216</f>
        <v>66.819999999999993</v>
      </c>
      <c r="G264" s="44"/>
      <c r="H264" s="45" t="str">
        <f>Source!DI216</f>
        <v>)*1,2)*1,15</v>
      </c>
      <c r="I264" s="44"/>
      <c r="J264" s="45"/>
      <c r="K264" s="45"/>
      <c r="L264" s="44"/>
      <c r="M264" s="46">
        <f>Source!U216</f>
        <v>9.2211599999999976</v>
      </c>
    </row>
    <row r="265" spans="1:26" ht="15">
      <c r="H265" s="166">
        <f>I258+I259+I261+I262+I263</f>
        <v>262.64999999999998</v>
      </c>
      <c r="I265" s="166"/>
      <c r="K265" s="166">
        <f>L258+L259+L261+L262+L263</f>
        <v>262.83999999999997</v>
      </c>
      <c r="L265" s="166"/>
      <c r="M265" s="47">
        <f>Source!U216</f>
        <v>9.2211599999999976</v>
      </c>
      <c r="O265" s="26">
        <f>H265</f>
        <v>262.64999999999998</v>
      </c>
      <c r="P265" s="26">
        <f>K265</f>
        <v>262.83999999999997</v>
      </c>
      <c r="Q265" s="26">
        <f>M265</f>
        <v>9.2211599999999976</v>
      </c>
      <c r="W265">
        <f>IF(Source!BI216&lt;=1,I258+I259+I261+I262+I263, 0)</f>
        <v>262.64999999999998</v>
      </c>
      <c r="X265">
        <f>IF(Source!BI216=2,I258+I259+I261+I262+I263, 0)</f>
        <v>0</v>
      </c>
      <c r="Y265">
        <f>IF(Source!BI216=3,I258+I259+I261+I262+I263, 0)</f>
        <v>0</v>
      </c>
      <c r="Z265">
        <f>IF(Source!BI216=4,I258+I259+I261+I262+I263, 0)</f>
        <v>0</v>
      </c>
    </row>
    <row r="266" spans="1:26" ht="99.75">
      <c r="A266" s="59">
        <v>43</v>
      </c>
      <c r="B266" s="59" t="str">
        <f>Source!E218</f>
        <v>43</v>
      </c>
      <c r="C266" s="60" t="str">
        <f>Source!F218</f>
        <v>Коммеческое предлож.№КП-261046 от 01.02.2021Г.</v>
      </c>
      <c r="D266" s="60" t="s">
        <v>1009</v>
      </c>
      <c r="E266" s="42" t="str">
        <f>Source!H218</f>
        <v>шт.</v>
      </c>
      <c r="F266" s="43">
        <f>Source!I218</f>
        <v>1</v>
      </c>
      <c r="G266" s="44">
        <f>Source!AL218</f>
        <v>9282.26</v>
      </c>
      <c r="H266" s="45" t="str">
        <f>Source!DD218</f>
        <v/>
      </c>
      <c r="I266" s="44">
        <f>ROUND(Source!AC218*Source!I218, 2)</f>
        <v>9282.26</v>
      </c>
      <c r="J266" s="45" t="str">
        <f>Source!BO218</f>
        <v/>
      </c>
      <c r="K266" s="45">
        <f>IF(Source!BC218&lt;&gt; 0, Source!BC218, 1)</f>
        <v>1</v>
      </c>
      <c r="L266" s="44">
        <f>Source!P218</f>
        <v>9282.26</v>
      </c>
      <c r="M266" s="48"/>
      <c r="S266">
        <f>ROUND((Source!FX218/100)*((ROUND(Source!AF218*Source!I218, 2)+ROUND(Source!AE218*Source!I218, 2))), 2)</f>
        <v>0</v>
      </c>
      <c r="T266">
        <f>Source!X218</f>
        <v>0</v>
      </c>
      <c r="U266">
        <f>ROUND((Source!FY218/100)*((ROUND(Source!AF218*Source!I218, 2)+ROUND(Source!AE218*Source!I218, 2))), 2)</f>
        <v>0</v>
      </c>
      <c r="V266">
        <f>Source!Y218</f>
        <v>0</v>
      </c>
    </row>
    <row r="267" spans="1:26" ht="15">
      <c r="H267" s="166">
        <f>I266</f>
        <v>9282.26</v>
      </c>
      <c r="I267" s="166"/>
      <c r="K267" s="166">
        <f>L266</f>
        <v>9282.26</v>
      </c>
      <c r="L267" s="166"/>
      <c r="M267" s="47">
        <f>Source!U218</f>
        <v>0</v>
      </c>
      <c r="O267" s="26">
        <f>H267</f>
        <v>9282.26</v>
      </c>
      <c r="P267" s="26">
        <f>K267</f>
        <v>9282.26</v>
      </c>
      <c r="Q267" s="26">
        <f>M267</f>
        <v>0</v>
      </c>
      <c r="W267">
        <f>IF(Source!BI218&lt;=1,I266, 0)</f>
        <v>0</v>
      </c>
      <c r="X267">
        <f>IF(Source!BI218=2,I266, 0)</f>
        <v>9282.26</v>
      </c>
      <c r="Y267">
        <f>IF(Source!BI218=3,I266, 0)</f>
        <v>0</v>
      </c>
      <c r="Z267">
        <f>IF(Source!BI218=4,I266, 0)</f>
        <v>0</v>
      </c>
    </row>
    <row r="268" spans="1:26" ht="42.75">
      <c r="A268" s="16">
        <v>44</v>
      </c>
      <c r="B268" s="16" t="str">
        <f>Source!E220</f>
        <v>44</v>
      </c>
      <c r="C268" s="58" t="str">
        <f>Source!F220</f>
        <v>20-02-018-01</v>
      </c>
      <c r="D268" s="58" t="str">
        <f>Source!G220</f>
        <v>Соединитель гибкий прим. Установка вставок гибких к радиальным вентиляторам</v>
      </c>
      <c r="E268" s="36" t="str">
        <f>Source!H220</f>
        <v>м2</v>
      </c>
      <c r="F268" s="22">
        <f>Source!I220</f>
        <v>1.6</v>
      </c>
      <c r="G268" s="37">
        <f>Source!AL220+Source!AM220+Source!AO220</f>
        <v>54.58</v>
      </c>
      <c r="H268" s="38"/>
      <c r="I268" s="37"/>
      <c r="J268" s="38" t="str">
        <f>Source!BO220</f>
        <v/>
      </c>
      <c r="K268" s="38"/>
      <c r="L268" s="37"/>
      <c r="M268" s="39"/>
      <c r="S268">
        <f>ROUND((Source!FX220/100)*((ROUND(Source!AF220*Source!I220, 2)+ROUND(Source!AE220*Source!I220, 2))), 2)</f>
        <v>128.18</v>
      </c>
      <c r="T268">
        <f>Source!X220</f>
        <v>127.96</v>
      </c>
      <c r="U268">
        <f>ROUND((Source!FY220/100)*((ROUND(Source!AF220*Source!I220, 2)+ROUND(Source!AE220*Source!I220, 2))), 2)</f>
        <v>78.5</v>
      </c>
      <c r="V268">
        <f>Source!Y220</f>
        <v>79</v>
      </c>
    </row>
    <row r="269" spans="1:26" ht="14.25">
      <c r="A269" s="16"/>
      <c r="B269" s="16"/>
      <c r="C269" s="58"/>
      <c r="D269" s="58" t="s">
        <v>980</v>
      </c>
      <c r="E269" s="36"/>
      <c r="F269" s="22"/>
      <c r="G269" s="37">
        <f>Source!AO220</f>
        <v>50.26</v>
      </c>
      <c r="H269" s="38" t="str">
        <f>Source!DG220</f>
        <v>)*1,2)*1,15</v>
      </c>
      <c r="I269" s="37">
        <f>ROUND(Source!AF220*Source!I220, 2)</f>
        <v>110.98</v>
      </c>
      <c r="J269" s="38"/>
      <c r="K269" s="38">
        <f>IF(Source!BA220&lt;&gt; 0, Source!BA220, 1)</f>
        <v>1</v>
      </c>
      <c r="L269" s="37">
        <f>Source!S220</f>
        <v>110.98</v>
      </c>
      <c r="M269" s="39"/>
      <c r="R269">
        <f>I269</f>
        <v>110.98</v>
      </c>
    </row>
    <row r="270" spans="1:26" ht="14.25">
      <c r="A270" s="16"/>
      <c r="B270" s="16"/>
      <c r="C270" s="58"/>
      <c r="D270" s="58" t="s">
        <v>104</v>
      </c>
      <c r="E270" s="36"/>
      <c r="F270" s="22"/>
      <c r="G270" s="37">
        <f>Source!AM220</f>
        <v>0.66</v>
      </c>
      <c r="H270" s="38" t="str">
        <f>Source!DE220</f>
        <v>)*1,2)*1,25</v>
      </c>
      <c r="I270" s="37">
        <f>ROUND(Source!AD220*Source!I220, 2)</f>
        <v>1.58</v>
      </c>
      <c r="J270" s="38"/>
      <c r="K270" s="38">
        <f>IF(Source!BB220&lt;&gt; 0, Source!BB220, 1)</f>
        <v>1</v>
      </c>
      <c r="L270" s="37">
        <f>Source!Q220</f>
        <v>1.58</v>
      </c>
      <c r="M270" s="39"/>
    </row>
    <row r="271" spans="1:26" ht="14.25">
      <c r="A271" s="16"/>
      <c r="B271" s="16"/>
      <c r="C271" s="58"/>
      <c r="D271" s="58" t="s">
        <v>981</v>
      </c>
      <c r="E271" s="36"/>
      <c r="F271" s="22"/>
      <c r="G271" s="37">
        <f>Source!AN220</f>
        <v>0.12</v>
      </c>
      <c r="H271" s="38" t="str">
        <f>Source!DF220</f>
        <v>)*1,2)*1,25</v>
      </c>
      <c r="I271" s="40">
        <f>ROUND(Source!AE220*Source!I220, 2)</f>
        <v>0.28999999999999998</v>
      </c>
      <c r="J271" s="38"/>
      <c r="K271" s="38">
        <f>IF(Source!BS220&lt;&gt; 0, Source!BS220, 1)</f>
        <v>1</v>
      </c>
      <c r="L271" s="40">
        <f>Source!R220</f>
        <v>0.28999999999999998</v>
      </c>
      <c r="M271" s="39"/>
      <c r="R271">
        <f>I271</f>
        <v>0.28999999999999998</v>
      </c>
    </row>
    <row r="272" spans="1:26" ht="14.25">
      <c r="A272" s="16"/>
      <c r="B272" s="16"/>
      <c r="C272" s="58"/>
      <c r="D272" s="58" t="s">
        <v>982</v>
      </c>
      <c r="E272" s="36"/>
      <c r="F272" s="22"/>
      <c r="G272" s="37">
        <f>Source!AL220</f>
        <v>3.66</v>
      </c>
      <c r="H272" s="38" t="str">
        <f>Source!DD220</f>
        <v/>
      </c>
      <c r="I272" s="37">
        <f>ROUND(Source!AC220*Source!I220, 2)</f>
        <v>5.86</v>
      </c>
      <c r="J272" s="38"/>
      <c r="K272" s="38">
        <f>IF(Source!BC220&lt;&gt; 0, Source!BC220, 1)</f>
        <v>1</v>
      </c>
      <c r="L272" s="37">
        <f>Source!P220</f>
        <v>5.86</v>
      </c>
      <c r="M272" s="39"/>
    </row>
    <row r="273" spans="1:26" ht="14.25">
      <c r="A273" s="16"/>
      <c r="B273" s="16"/>
      <c r="C273" s="58"/>
      <c r="D273" s="58" t="s">
        <v>983</v>
      </c>
      <c r="E273" s="36" t="s">
        <v>984</v>
      </c>
      <c r="F273" s="22">
        <f>Source!BZ220</f>
        <v>128</v>
      </c>
      <c r="G273" s="167" t="str">
        <f>CONCATENATE(" )", Source!DL220, Source!FT220, "=", Source!FX220)</f>
        <v xml:space="preserve"> )*0,9=115,2</v>
      </c>
      <c r="H273" s="168"/>
      <c r="I273" s="37">
        <f>SUM(S268:S275)</f>
        <v>128.18</v>
      </c>
      <c r="J273" s="41"/>
      <c r="K273" s="32">
        <f>Source!AT220</f>
        <v>115</v>
      </c>
      <c r="L273" s="37">
        <f>SUM(T268:T275)</f>
        <v>127.96</v>
      </c>
      <c r="M273" s="39"/>
    </row>
    <row r="274" spans="1:26" ht="14.25">
      <c r="A274" s="16"/>
      <c r="B274" s="16"/>
      <c r="C274" s="58"/>
      <c r="D274" s="58" t="s">
        <v>985</v>
      </c>
      <c r="E274" s="36" t="s">
        <v>984</v>
      </c>
      <c r="F274" s="22">
        <f>Source!CA220</f>
        <v>83</v>
      </c>
      <c r="G274" s="167" t="str">
        <f>CONCATENATE(" )", Source!DM220, Source!FU220, "=", Source!FY220)</f>
        <v xml:space="preserve"> )*0,85=70,55</v>
      </c>
      <c r="H274" s="168"/>
      <c r="I274" s="37">
        <f>SUM(U268:U275)</f>
        <v>78.5</v>
      </c>
      <c r="J274" s="41"/>
      <c r="K274" s="32">
        <f>Source!AU220</f>
        <v>71</v>
      </c>
      <c r="L274" s="37">
        <f>SUM(V268:V275)</f>
        <v>79</v>
      </c>
      <c r="M274" s="39"/>
    </row>
    <row r="275" spans="1:26" ht="14.25">
      <c r="A275" s="59"/>
      <c r="B275" s="59"/>
      <c r="C275" s="60"/>
      <c r="D275" s="60" t="s">
        <v>986</v>
      </c>
      <c r="E275" s="42" t="s">
        <v>987</v>
      </c>
      <c r="F275" s="43">
        <f>Source!AQ220</f>
        <v>5.75</v>
      </c>
      <c r="G275" s="44"/>
      <c r="H275" s="45" t="str">
        <f>Source!DI220</f>
        <v>)*1,2)*1,15</v>
      </c>
      <c r="I275" s="44"/>
      <c r="J275" s="45"/>
      <c r="K275" s="45"/>
      <c r="L275" s="44"/>
      <c r="M275" s="46">
        <f>Source!U220</f>
        <v>12.695999999999998</v>
      </c>
    </row>
    <row r="276" spans="1:26" ht="15">
      <c r="H276" s="166">
        <f>I269+I270+I272+I273+I274</f>
        <v>325.10000000000002</v>
      </c>
      <c r="I276" s="166"/>
      <c r="K276" s="166">
        <f>L269+L270+L272+L273+L274</f>
        <v>325.38</v>
      </c>
      <c r="L276" s="166"/>
      <c r="M276" s="47">
        <f>Source!U220</f>
        <v>12.695999999999998</v>
      </c>
      <c r="O276" s="26">
        <f>H276</f>
        <v>325.10000000000002</v>
      </c>
      <c r="P276" s="26">
        <f>K276</f>
        <v>325.38</v>
      </c>
      <c r="Q276" s="26">
        <f>M276</f>
        <v>12.695999999999998</v>
      </c>
      <c r="W276">
        <f>IF(Source!BI220&lt;=1,I269+I270+I272+I273+I274, 0)</f>
        <v>325.10000000000002</v>
      </c>
      <c r="X276">
        <f>IF(Source!BI220=2,I269+I270+I272+I273+I274, 0)</f>
        <v>0</v>
      </c>
      <c r="Y276">
        <f>IF(Source!BI220=3,I269+I270+I272+I273+I274, 0)</f>
        <v>0</v>
      </c>
      <c r="Z276">
        <f>IF(Source!BI220=4,I269+I270+I272+I273+I274, 0)</f>
        <v>0</v>
      </c>
    </row>
    <row r="277" spans="1:26" ht="99.75">
      <c r="A277" s="59">
        <v>45</v>
      </c>
      <c r="B277" s="59" t="str">
        <f>Source!E222</f>
        <v>45</v>
      </c>
      <c r="C277" s="60" t="str">
        <f>Source!F222</f>
        <v>Коммеческое предлож.№КП-261046 от 01.02.2021Г.</v>
      </c>
      <c r="D277" s="60" t="s">
        <v>1010</v>
      </c>
      <c r="E277" s="42" t="str">
        <f>Source!H222</f>
        <v>шт.</v>
      </c>
      <c r="F277" s="43">
        <f>Source!I222</f>
        <v>1</v>
      </c>
      <c r="G277" s="44">
        <f>Source!AL222</f>
        <v>9793.880000000001</v>
      </c>
      <c r="H277" s="45" t="str">
        <f>Source!DD222</f>
        <v/>
      </c>
      <c r="I277" s="44">
        <f>ROUND(Source!AC222*Source!I222, 2)</f>
        <v>9793.8799999999992</v>
      </c>
      <c r="J277" s="45" t="str">
        <f>Source!BO222</f>
        <v/>
      </c>
      <c r="K277" s="45">
        <f>IF(Source!BC222&lt;&gt; 0, Source!BC222, 1)</f>
        <v>1</v>
      </c>
      <c r="L277" s="44">
        <f>Source!P222</f>
        <v>9793.8799999999992</v>
      </c>
      <c r="M277" s="48"/>
      <c r="S277">
        <f>ROUND((Source!FX222/100)*((ROUND(Source!AF222*Source!I222, 2)+ROUND(Source!AE222*Source!I222, 2))), 2)</f>
        <v>0</v>
      </c>
      <c r="T277">
        <f>Source!X222</f>
        <v>0</v>
      </c>
      <c r="U277">
        <f>ROUND((Source!FY222/100)*((ROUND(Source!AF222*Source!I222, 2)+ROUND(Source!AE222*Source!I222, 2))), 2)</f>
        <v>0</v>
      </c>
      <c r="V277">
        <f>Source!Y222</f>
        <v>0</v>
      </c>
    </row>
    <row r="278" spans="1:26" ht="15">
      <c r="H278" s="166">
        <f>I277</f>
        <v>9793.8799999999992</v>
      </c>
      <c r="I278" s="166"/>
      <c r="K278" s="166">
        <f>L277</f>
        <v>9793.8799999999992</v>
      </c>
      <c r="L278" s="166"/>
      <c r="M278" s="47">
        <f>Source!U222</f>
        <v>0</v>
      </c>
      <c r="O278" s="26">
        <f>H278</f>
        <v>9793.8799999999992</v>
      </c>
      <c r="P278" s="26">
        <f>K278</f>
        <v>9793.8799999999992</v>
      </c>
      <c r="Q278" s="26">
        <f>M278</f>
        <v>0</v>
      </c>
      <c r="W278">
        <f>IF(Source!BI222&lt;=1,I277, 0)</f>
        <v>0</v>
      </c>
      <c r="X278">
        <f>IF(Source!BI222=2,I277, 0)</f>
        <v>9793.8799999999992</v>
      </c>
      <c r="Y278">
        <f>IF(Source!BI222=3,I277, 0)</f>
        <v>0</v>
      </c>
      <c r="Z278">
        <f>IF(Source!BI222=4,I277, 0)</f>
        <v>0</v>
      </c>
    </row>
    <row r="279" spans="1:26" ht="99.75">
      <c r="A279" s="59">
        <v>46</v>
      </c>
      <c r="B279" s="59" t="str">
        <f>Source!E224</f>
        <v>46</v>
      </c>
      <c r="C279" s="60" t="str">
        <f>Source!F224</f>
        <v>Коммеческое предлож.№КП-261046 от 01.02.2021Г.</v>
      </c>
      <c r="D279" s="60" t="s">
        <v>1011</v>
      </c>
      <c r="E279" s="42" t="str">
        <f>Source!H224</f>
        <v>шт.</v>
      </c>
      <c r="F279" s="43">
        <f>Source!I224</f>
        <v>1</v>
      </c>
      <c r="G279" s="44">
        <f>Source!AL224</f>
        <v>4594.1400000000003</v>
      </c>
      <c r="H279" s="45" t="str">
        <f>Source!DD224</f>
        <v/>
      </c>
      <c r="I279" s="44">
        <f>ROUND(Source!AC224*Source!I224, 2)</f>
        <v>4594.1400000000003</v>
      </c>
      <c r="J279" s="45" t="str">
        <f>Source!BO224</f>
        <v/>
      </c>
      <c r="K279" s="45">
        <f>IF(Source!BC224&lt;&gt; 0, Source!BC224, 1)</f>
        <v>1</v>
      </c>
      <c r="L279" s="44">
        <f>Source!P224</f>
        <v>4594.1400000000003</v>
      </c>
      <c r="M279" s="48"/>
      <c r="S279">
        <f>ROUND((Source!FX224/100)*((ROUND(Source!AF224*Source!I224, 2)+ROUND(Source!AE224*Source!I224, 2))), 2)</f>
        <v>0</v>
      </c>
      <c r="T279">
        <f>Source!X224</f>
        <v>0</v>
      </c>
      <c r="U279">
        <f>ROUND((Source!FY224/100)*((ROUND(Source!AF224*Source!I224, 2)+ROUND(Source!AE224*Source!I224, 2))), 2)</f>
        <v>0</v>
      </c>
      <c r="V279">
        <f>Source!Y224</f>
        <v>0</v>
      </c>
    </row>
    <row r="280" spans="1:26" ht="15">
      <c r="H280" s="166">
        <f>I279</f>
        <v>4594.1400000000003</v>
      </c>
      <c r="I280" s="166"/>
      <c r="K280" s="166">
        <f>L279</f>
        <v>4594.1400000000003</v>
      </c>
      <c r="L280" s="166"/>
      <c r="M280" s="47">
        <f>Source!U224</f>
        <v>0</v>
      </c>
      <c r="O280" s="26">
        <f>H280</f>
        <v>4594.1400000000003</v>
      </c>
      <c r="P280" s="26">
        <f>K280</f>
        <v>4594.1400000000003</v>
      </c>
      <c r="Q280" s="26">
        <f>M280</f>
        <v>0</v>
      </c>
      <c r="W280">
        <f>IF(Source!BI224&lt;=1,I279, 0)</f>
        <v>0</v>
      </c>
      <c r="X280">
        <f>IF(Source!BI224=2,I279, 0)</f>
        <v>4594.1400000000003</v>
      </c>
      <c r="Y280">
        <f>IF(Source!BI224=3,I279, 0)</f>
        <v>0</v>
      </c>
      <c r="Z280">
        <f>IF(Source!BI224=4,I279, 0)</f>
        <v>0</v>
      </c>
    </row>
    <row r="282" spans="1:26" ht="15">
      <c r="A282" s="171" t="str">
        <f>CONCATENATE("Итого по разделу: ",IF(Source!G226&lt;&gt;"Новый раздел", Source!G226, ""))</f>
        <v>Итого по разделу: 4.Система ВД4 (оборудование)</v>
      </c>
      <c r="B282" s="171"/>
      <c r="C282" s="171"/>
      <c r="D282" s="171"/>
      <c r="E282" s="171"/>
      <c r="F282" s="171"/>
      <c r="G282" s="171"/>
      <c r="H282" s="159">
        <f>SUM(O231:O281)</f>
        <v>186033.35000000003</v>
      </c>
      <c r="I282" s="159"/>
      <c r="J282" s="35"/>
      <c r="K282" s="159">
        <f>SUM(P231:P281)</f>
        <v>186034.38000000006</v>
      </c>
      <c r="L282" s="159"/>
      <c r="M282" s="47">
        <f>SUM(Q231:Q281)</f>
        <v>43.320959999999992</v>
      </c>
    </row>
    <row r="286" spans="1:26" ht="16.5">
      <c r="A286" s="169" t="str">
        <f>CONCATENATE("Раздел: ",IF(Source!G256&lt;&gt;"Новый раздел", Source!G256, ""))</f>
        <v>Раздел: 5.Система ПД1 (оборудование)</v>
      </c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</row>
    <row r="287" spans="1:26" ht="28.5">
      <c r="A287" s="16">
        <v>47</v>
      </c>
      <c r="B287" s="16" t="str">
        <f>Source!E261</f>
        <v>47</v>
      </c>
      <c r="C287" s="58" t="str">
        <f>Source!F261</f>
        <v>20-03-002-04</v>
      </c>
      <c r="D287" s="58" t="str">
        <f>Source!G261</f>
        <v>Установка вентиляторов осевых массой до 0,2 т</v>
      </c>
      <c r="E287" s="36" t="str">
        <f>Source!H261</f>
        <v>ШТ</v>
      </c>
      <c r="F287" s="22">
        <f>Source!I261</f>
        <v>1</v>
      </c>
      <c r="G287" s="37">
        <f>Source!AL261+Source!AM261+Source!AO261</f>
        <v>179.54000000000002</v>
      </c>
      <c r="H287" s="38"/>
      <c r="I287" s="37"/>
      <c r="J287" s="38" t="str">
        <f>Source!BO261</f>
        <v/>
      </c>
      <c r="K287" s="38"/>
      <c r="L287" s="37"/>
      <c r="M287" s="39"/>
      <c r="S287">
        <f>ROUND((Source!FX261/100)*((ROUND(Source!AF261*Source!I261, 2)+ROUND(Source!AE261*Source!I261, 2))), 2)</f>
        <v>228.42</v>
      </c>
      <c r="T287">
        <f>Source!X261</f>
        <v>228.02</v>
      </c>
      <c r="U287">
        <f>ROUND((Source!FY261/100)*((ROUND(Source!AF261*Source!I261, 2)+ROUND(Source!AE261*Source!I261, 2))), 2)</f>
        <v>139.88999999999999</v>
      </c>
      <c r="V287">
        <f>Source!Y261</f>
        <v>140.78</v>
      </c>
    </row>
    <row r="288" spans="1:26" ht="14.25">
      <c r="A288" s="16"/>
      <c r="B288" s="16"/>
      <c r="C288" s="58"/>
      <c r="D288" s="58" t="s">
        <v>980</v>
      </c>
      <c r="E288" s="36"/>
      <c r="F288" s="22"/>
      <c r="G288" s="37">
        <f>Source!AO261</f>
        <v>138.43</v>
      </c>
      <c r="H288" s="38" t="str">
        <f>Source!DG261</f>
        <v>)*1,2)*1,15</v>
      </c>
      <c r="I288" s="37">
        <f>ROUND(Source!AF261*Source!I261, 2)</f>
        <v>191.03</v>
      </c>
      <c r="J288" s="38"/>
      <c r="K288" s="38">
        <f>IF(Source!BA261&lt;&gt; 0, Source!BA261, 1)</f>
        <v>1</v>
      </c>
      <c r="L288" s="37">
        <f>Source!S261</f>
        <v>191.03</v>
      </c>
      <c r="M288" s="39"/>
      <c r="R288">
        <f>I288</f>
        <v>191.03</v>
      </c>
    </row>
    <row r="289" spans="1:26" ht="14.25">
      <c r="A289" s="16"/>
      <c r="B289" s="16"/>
      <c r="C289" s="58"/>
      <c r="D289" s="58" t="s">
        <v>104</v>
      </c>
      <c r="E289" s="36"/>
      <c r="F289" s="22"/>
      <c r="G289" s="37">
        <f>Source!AM261</f>
        <v>39.090000000000003</v>
      </c>
      <c r="H289" s="38" t="str">
        <f>Source!DE261</f>
        <v>)*1,2)*1,25</v>
      </c>
      <c r="I289" s="37">
        <f>ROUND(Source!AD261*Source!I261, 2)</f>
        <v>58.64</v>
      </c>
      <c r="J289" s="38"/>
      <c r="K289" s="38">
        <f>IF(Source!BB261&lt;&gt; 0, Source!BB261, 1)</f>
        <v>1</v>
      </c>
      <c r="L289" s="37">
        <f>Source!Q261</f>
        <v>58.64</v>
      </c>
      <c r="M289" s="39"/>
    </row>
    <row r="290" spans="1:26" ht="14.25">
      <c r="A290" s="16"/>
      <c r="B290" s="16"/>
      <c r="C290" s="58"/>
      <c r="D290" s="58" t="s">
        <v>981</v>
      </c>
      <c r="E290" s="36"/>
      <c r="F290" s="22"/>
      <c r="G290" s="37">
        <f>Source!AN261</f>
        <v>4.83</v>
      </c>
      <c r="H290" s="38" t="str">
        <f>Source!DF261</f>
        <v>)*1,2)*1,25</v>
      </c>
      <c r="I290" s="40">
        <f>ROUND(Source!AE261*Source!I261, 2)</f>
        <v>7.25</v>
      </c>
      <c r="J290" s="38"/>
      <c r="K290" s="38">
        <f>IF(Source!BS261&lt;&gt; 0, Source!BS261, 1)</f>
        <v>1</v>
      </c>
      <c r="L290" s="40">
        <f>Source!R261</f>
        <v>7.25</v>
      </c>
      <c r="M290" s="39"/>
      <c r="R290">
        <f>I290</f>
        <v>7.25</v>
      </c>
    </row>
    <row r="291" spans="1:26" ht="14.25">
      <c r="A291" s="16"/>
      <c r="B291" s="16"/>
      <c r="C291" s="58"/>
      <c r="D291" s="58" t="s">
        <v>982</v>
      </c>
      <c r="E291" s="36"/>
      <c r="F291" s="22"/>
      <c r="G291" s="37">
        <f>Source!AL261</f>
        <v>2.02</v>
      </c>
      <c r="H291" s="38" t="str">
        <f>Source!DD261</f>
        <v/>
      </c>
      <c r="I291" s="37">
        <f>ROUND(Source!AC261*Source!I261, 2)</f>
        <v>2.02</v>
      </c>
      <c r="J291" s="38"/>
      <c r="K291" s="38">
        <f>IF(Source!BC261&lt;&gt; 0, Source!BC261, 1)</f>
        <v>1</v>
      </c>
      <c r="L291" s="37">
        <f>Source!P261</f>
        <v>2.02</v>
      </c>
      <c r="M291" s="39"/>
    </row>
    <row r="292" spans="1:26" ht="14.25">
      <c r="A292" s="16"/>
      <c r="B292" s="16"/>
      <c r="C292" s="58"/>
      <c r="D292" s="58" t="s">
        <v>983</v>
      </c>
      <c r="E292" s="36" t="s">
        <v>984</v>
      </c>
      <c r="F292" s="22">
        <f>Source!BZ261</f>
        <v>128</v>
      </c>
      <c r="G292" s="167" t="str">
        <f>CONCATENATE(" )", Source!DL261, Source!FT261, "=", Source!FX261)</f>
        <v xml:space="preserve"> )*0,9=115,2</v>
      </c>
      <c r="H292" s="168"/>
      <c r="I292" s="37">
        <f>SUM(S287:S294)</f>
        <v>228.42</v>
      </c>
      <c r="J292" s="41"/>
      <c r="K292" s="32">
        <f>Source!AT261</f>
        <v>115</v>
      </c>
      <c r="L292" s="37">
        <f>SUM(T287:T294)</f>
        <v>228.02</v>
      </c>
      <c r="M292" s="39"/>
    </row>
    <row r="293" spans="1:26" ht="14.25">
      <c r="A293" s="16"/>
      <c r="B293" s="16"/>
      <c r="C293" s="58"/>
      <c r="D293" s="58" t="s">
        <v>985</v>
      </c>
      <c r="E293" s="36" t="s">
        <v>984</v>
      </c>
      <c r="F293" s="22">
        <f>Source!CA261</f>
        <v>83</v>
      </c>
      <c r="G293" s="167" t="str">
        <f>CONCATENATE(" )", Source!DM261, Source!FU261, "=", Source!FY261)</f>
        <v xml:space="preserve"> )*0,85=70,55</v>
      </c>
      <c r="H293" s="168"/>
      <c r="I293" s="37">
        <f>SUM(U287:U294)</f>
        <v>139.88999999999999</v>
      </c>
      <c r="J293" s="41"/>
      <c r="K293" s="32">
        <f>Source!AU261</f>
        <v>71</v>
      </c>
      <c r="L293" s="37">
        <f>SUM(V287:V294)</f>
        <v>140.78</v>
      </c>
      <c r="M293" s="39"/>
    </row>
    <row r="294" spans="1:26" ht="14.25">
      <c r="A294" s="59"/>
      <c r="B294" s="59"/>
      <c r="C294" s="60"/>
      <c r="D294" s="60" t="s">
        <v>986</v>
      </c>
      <c r="E294" s="42" t="s">
        <v>987</v>
      </c>
      <c r="F294" s="43">
        <f>Source!AQ261</f>
        <v>14.39</v>
      </c>
      <c r="G294" s="44"/>
      <c r="H294" s="45" t="str">
        <f>Source!DI261</f>
        <v>)*1,2)*1,15</v>
      </c>
      <c r="I294" s="44"/>
      <c r="J294" s="45"/>
      <c r="K294" s="45"/>
      <c r="L294" s="44"/>
      <c r="M294" s="46">
        <f>Source!U261</f>
        <v>19.8582</v>
      </c>
    </row>
    <row r="295" spans="1:26" ht="15">
      <c r="H295" s="166">
        <f>I288+I289+I291+I292+I293</f>
        <v>620</v>
      </c>
      <c r="I295" s="166"/>
      <c r="K295" s="166">
        <f>L288+L289+L291+L292+L293</f>
        <v>620.49</v>
      </c>
      <c r="L295" s="166"/>
      <c r="M295" s="47">
        <f>Source!U261</f>
        <v>19.8582</v>
      </c>
      <c r="O295" s="26">
        <f>H295</f>
        <v>620</v>
      </c>
      <c r="P295" s="26">
        <f>K295</f>
        <v>620.49</v>
      </c>
      <c r="Q295" s="26">
        <f>M295</f>
        <v>19.8582</v>
      </c>
      <c r="W295">
        <f>IF(Source!BI261&lt;=1,I288+I289+I291+I292+I293, 0)</f>
        <v>620</v>
      </c>
      <c r="X295">
        <f>IF(Source!BI261=2,I288+I289+I291+I292+I293, 0)</f>
        <v>0</v>
      </c>
      <c r="Y295">
        <f>IF(Source!BI261=3,I288+I289+I291+I292+I293, 0)</f>
        <v>0</v>
      </c>
      <c r="Z295">
        <f>IF(Source!BI261=4,I288+I289+I291+I292+I293, 0)</f>
        <v>0</v>
      </c>
    </row>
    <row r="296" spans="1:26" ht="28.5">
      <c r="A296" s="59">
        <v>48</v>
      </c>
      <c r="B296" s="59" t="str">
        <f>Source!E263</f>
        <v>48</v>
      </c>
      <c r="C296" s="60" t="str">
        <f>Source!F263</f>
        <v>01.7.15.02-0051</v>
      </c>
      <c r="D296" s="60" t="str">
        <f>Source!G263</f>
        <v>Болты анкерные</v>
      </c>
      <c r="E296" s="42" t="str">
        <f>Source!H263</f>
        <v>т</v>
      </c>
      <c r="F296" s="43">
        <f>Source!I263</f>
        <v>9.4000000000000004E-3</v>
      </c>
      <c r="G296" s="44">
        <f>Source!AL263</f>
        <v>10068</v>
      </c>
      <c r="H296" s="45" t="str">
        <f>Source!DD263</f>
        <v/>
      </c>
      <c r="I296" s="44">
        <f>ROUND(Source!AC263*Source!I263, 2)</f>
        <v>94.64</v>
      </c>
      <c r="J296" s="45" t="str">
        <f>Source!BO263</f>
        <v/>
      </c>
      <c r="K296" s="45">
        <f>IF(Source!BC263&lt;&gt; 0, Source!BC263, 1)</f>
        <v>1</v>
      </c>
      <c r="L296" s="44">
        <f>Source!P263</f>
        <v>94.64</v>
      </c>
      <c r="M296" s="48"/>
      <c r="S296">
        <f>ROUND((Source!FX263/100)*((ROUND(Source!AF263*Source!I263, 2)+ROUND(Source!AE263*Source!I263, 2))), 2)</f>
        <v>0</v>
      </c>
      <c r="T296">
        <f>Source!X263</f>
        <v>0</v>
      </c>
      <c r="U296">
        <f>ROUND((Source!FY263/100)*((ROUND(Source!AF263*Source!I263, 2)+ROUND(Source!AE263*Source!I263, 2))), 2)</f>
        <v>0</v>
      </c>
      <c r="V296">
        <f>Source!Y263</f>
        <v>0</v>
      </c>
    </row>
    <row r="297" spans="1:26" ht="15">
      <c r="H297" s="166">
        <f>I296</f>
        <v>94.64</v>
      </c>
      <c r="I297" s="166"/>
      <c r="K297" s="166">
        <f>L296</f>
        <v>94.64</v>
      </c>
      <c r="L297" s="166"/>
      <c r="M297" s="47">
        <f>Source!U263</f>
        <v>0</v>
      </c>
      <c r="O297" s="26">
        <f>H297</f>
        <v>94.64</v>
      </c>
      <c r="P297" s="26">
        <f>K297</f>
        <v>94.64</v>
      </c>
      <c r="Q297" s="26">
        <f>M297</f>
        <v>0</v>
      </c>
      <c r="W297">
        <f>IF(Source!BI263&lt;=1,I296, 0)</f>
        <v>94.64</v>
      </c>
      <c r="X297">
        <f>IF(Source!BI263=2,I296, 0)</f>
        <v>0</v>
      </c>
      <c r="Y297">
        <f>IF(Source!BI263=3,I296, 0)</f>
        <v>0</v>
      </c>
      <c r="Z297">
        <f>IF(Source!BI263=4,I296, 0)</f>
        <v>0</v>
      </c>
    </row>
    <row r="298" spans="1:26" ht="99.75">
      <c r="A298" s="61">
        <v>49</v>
      </c>
      <c r="B298" s="61" t="str">
        <f>Source!E265</f>
        <v>49</v>
      </c>
      <c r="C298" s="62" t="str">
        <f>Source!F265</f>
        <v>Коммеческое предлож.№КП-261046 от 01.02.2021Г.</v>
      </c>
      <c r="D298" s="62" t="s">
        <v>1013</v>
      </c>
      <c r="E298" s="49" t="str">
        <f>Source!H265</f>
        <v>шт.</v>
      </c>
      <c r="F298" s="50">
        <f>Source!I265</f>
        <v>1</v>
      </c>
      <c r="G298" s="51">
        <f>Source!AL265</f>
        <v>29449.520000000004</v>
      </c>
      <c r="H298" s="52" t="str">
        <f>Source!DD265</f>
        <v/>
      </c>
      <c r="I298" s="51">
        <f>ROUND(Source!AC265*Source!I265, 2)</f>
        <v>29449.52</v>
      </c>
      <c r="J298" s="52" t="str">
        <f>Source!BO265</f>
        <v/>
      </c>
      <c r="K298" s="52">
        <f>IF(Source!BC265&lt;&gt; 0, Source!BC265, 1)</f>
        <v>1</v>
      </c>
      <c r="L298" s="51">
        <f>Source!P265</f>
        <v>29449.52</v>
      </c>
      <c r="M298" s="53"/>
      <c r="S298">
        <f>ROUND((Source!FX265/100)*((ROUND(Source!AF265*Source!I265, 2)+ROUND(Source!AE265*Source!I265, 2))), 2)</f>
        <v>0</v>
      </c>
      <c r="T298">
        <f>Source!X265</f>
        <v>0</v>
      </c>
      <c r="U298">
        <f>ROUND((Source!FY265/100)*((ROUND(Source!AF265*Source!I265, 2)+ROUND(Source!AE265*Source!I265, 2))), 2)</f>
        <v>0</v>
      </c>
      <c r="V298">
        <f>Source!Y265</f>
        <v>0</v>
      </c>
    </row>
    <row r="299" spans="1:26" ht="15">
      <c r="A299" s="28"/>
      <c r="B299" s="28"/>
      <c r="C299" s="28"/>
      <c r="D299" s="28"/>
      <c r="E299" s="28"/>
      <c r="F299" s="28"/>
      <c r="G299" s="28"/>
      <c r="H299" s="170">
        <f>I298</f>
        <v>29449.52</v>
      </c>
      <c r="I299" s="170"/>
      <c r="J299" s="28"/>
      <c r="K299" s="170">
        <f>L298</f>
        <v>29449.52</v>
      </c>
      <c r="L299" s="170"/>
      <c r="M299" s="54">
        <f>Source!U265</f>
        <v>0</v>
      </c>
      <c r="O299" s="26">
        <f>H299</f>
        <v>29449.52</v>
      </c>
      <c r="P299" s="26">
        <f>K299</f>
        <v>29449.52</v>
      </c>
      <c r="Q299" s="26">
        <f>M299</f>
        <v>0</v>
      </c>
      <c r="W299">
        <f>IF(Source!BI265&lt;=1,I298, 0)</f>
        <v>0</v>
      </c>
      <c r="X299">
        <f>IF(Source!BI265=2,I298, 0)</f>
        <v>0</v>
      </c>
      <c r="Y299">
        <f>IF(Source!BI265=3,I298, 0)</f>
        <v>29449.52</v>
      </c>
      <c r="Z299">
        <f>IF(Source!BI265=4,I298, 0)</f>
        <v>0</v>
      </c>
    </row>
    <row r="300" spans="1:26" ht="28.5">
      <c r="A300" s="16">
        <v>50</v>
      </c>
      <c r="B300" s="16" t="str">
        <f>Source!E267</f>
        <v>50</v>
      </c>
      <c r="C300" s="58" t="str">
        <f>Source!F267</f>
        <v>20-02-018-01</v>
      </c>
      <c r="D300" s="58" t="str">
        <f>Source!G267</f>
        <v>Установка вставок гибких к радиальным вентиляторам</v>
      </c>
      <c r="E300" s="36" t="str">
        <f>Source!H267</f>
        <v>м2</v>
      </c>
      <c r="F300" s="22">
        <f>Source!I267</f>
        <v>0.24727499999999999</v>
      </c>
      <c r="G300" s="37">
        <f>Source!AL267+Source!AM267+Source!AO267</f>
        <v>54.58</v>
      </c>
      <c r="H300" s="38"/>
      <c r="I300" s="37"/>
      <c r="J300" s="38" t="str">
        <f>Source!BO267</f>
        <v/>
      </c>
      <c r="K300" s="38"/>
      <c r="L300" s="37"/>
      <c r="M300" s="39"/>
      <c r="S300">
        <f>ROUND((Source!FX267/100)*((ROUND(Source!AF267*Source!I267, 2)+ROUND(Source!AE267*Source!I267, 2))), 2)</f>
        <v>19.8</v>
      </c>
      <c r="T300">
        <f>Source!X267</f>
        <v>19.77</v>
      </c>
      <c r="U300">
        <f>ROUND((Source!FY267/100)*((ROUND(Source!AF267*Source!I267, 2)+ROUND(Source!AE267*Source!I267, 2))), 2)</f>
        <v>12.13</v>
      </c>
      <c r="V300">
        <f>Source!Y267</f>
        <v>12.2</v>
      </c>
    </row>
    <row r="301" spans="1:26">
      <c r="D301" s="29" t="str">
        <f>"Объем: "&amp;Source!I267&amp;"=3,14*"&amp;"0,315/"&amp;"4"</f>
        <v>Объем: 0,247275=3,14*0,315/4</v>
      </c>
    </row>
    <row r="302" spans="1:26" ht="14.25">
      <c r="A302" s="16"/>
      <c r="B302" s="16"/>
      <c r="C302" s="58"/>
      <c r="D302" s="58" t="s">
        <v>980</v>
      </c>
      <c r="E302" s="36"/>
      <c r="F302" s="22"/>
      <c r="G302" s="37">
        <f>Source!AO267</f>
        <v>50.26</v>
      </c>
      <c r="H302" s="38" t="str">
        <f>Source!DG267</f>
        <v>)*1,2)*1,15</v>
      </c>
      <c r="I302" s="37">
        <f>ROUND(Source!AF267*Source!I267, 2)</f>
        <v>17.149999999999999</v>
      </c>
      <c r="J302" s="38"/>
      <c r="K302" s="38">
        <f>IF(Source!BA267&lt;&gt; 0, Source!BA267, 1)</f>
        <v>1</v>
      </c>
      <c r="L302" s="37">
        <f>Source!S267</f>
        <v>17.149999999999999</v>
      </c>
      <c r="M302" s="39"/>
      <c r="R302">
        <f>I302</f>
        <v>17.149999999999999</v>
      </c>
    </row>
    <row r="303" spans="1:26" ht="14.25">
      <c r="A303" s="16"/>
      <c r="B303" s="16"/>
      <c r="C303" s="58"/>
      <c r="D303" s="58" t="s">
        <v>104</v>
      </c>
      <c r="E303" s="36"/>
      <c r="F303" s="22"/>
      <c r="G303" s="37">
        <f>Source!AM267</f>
        <v>0.66</v>
      </c>
      <c r="H303" s="38" t="str">
        <f>Source!DE267</f>
        <v>)*1,2)*1,25</v>
      </c>
      <c r="I303" s="37">
        <f>ROUND(Source!AD267*Source!I267, 2)</f>
        <v>0.24</v>
      </c>
      <c r="J303" s="38"/>
      <c r="K303" s="38">
        <f>IF(Source!BB267&lt;&gt; 0, Source!BB267, 1)</f>
        <v>1</v>
      </c>
      <c r="L303" s="37">
        <f>Source!Q267</f>
        <v>0.24</v>
      </c>
      <c r="M303" s="39"/>
    </row>
    <row r="304" spans="1:26" ht="14.25">
      <c r="A304" s="16"/>
      <c r="B304" s="16"/>
      <c r="C304" s="58"/>
      <c r="D304" s="58" t="s">
        <v>981</v>
      </c>
      <c r="E304" s="36"/>
      <c r="F304" s="22"/>
      <c r="G304" s="37">
        <f>Source!AN267</f>
        <v>0.12</v>
      </c>
      <c r="H304" s="38" t="str">
        <f>Source!DF267</f>
        <v>)*1,2)*1,25</v>
      </c>
      <c r="I304" s="40">
        <f>ROUND(Source!AE267*Source!I267, 2)</f>
        <v>0.04</v>
      </c>
      <c r="J304" s="38"/>
      <c r="K304" s="38">
        <f>IF(Source!BS267&lt;&gt; 0, Source!BS267, 1)</f>
        <v>1</v>
      </c>
      <c r="L304" s="40">
        <f>Source!R267</f>
        <v>0.04</v>
      </c>
      <c r="M304" s="39"/>
      <c r="R304">
        <f>I304</f>
        <v>0.04</v>
      </c>
    </row>
    <row r="305" spans="1:26" ht="14.25">
      <c r="A305" s="16"/>
      <c r="B305" s="16"/>
      <c r="C305" s="58"/>
      <c r="D305" s="58" t="s">
        <v>982</v>
      </c>
      <c r="E305" s="36"/>
      <c r="F305" s="22"/>
      <c r="G305" s="37">
        <f>Source!AL267</f>
        <v>3.66</v>
      </c>
      <c r="H305" s="38" t="str">
        <f>Source!DD267</f>
        <v/>
      </c>
      <c r="I305" s="37">
        <f>ROUND(Source!AC267*Source!I267, 2)</f>
        <v>0.91</v>
      </c>
      <c r="J305" s="38"/>
      <c r="K305" s="38">
        <f>IF(Source!BC267&lt;&gt; 0, Source!BC267, 1)</f>
        <v>1</v>
      </c>
      <c r="L305" s="37">
        <f>Source!P267</f>
        <v>0.91</v>
      </c>
      <c r="M305" s="39"/>
    </row>
    <row r="306" spans="1:26" ht="14.25">
      <c r="A306" s="16"/>
      <c r="B306" s="16"/>
      <c r="C306" s="58"/>
      <c r="D306" s="58" t="s">
        <v>983</v>
      </c>
      <c r="E306" s="36" t="s">
        <v>984</v>
      </c>
      <c r="F306" s="22">
        <f>Source!BZ267</f>
        <v>128</v>
      </c>
      <c r="G306" s="167" t="str">
        <f>CONCATENATE(" )", Source!DL267, Source!FT267, "=", Source!FX267)</f>
        <v xml:space="preserve"> )*0,9=115,2</v>
      </c>
      <c r="H306" s="168"/>
      <c r="I306" s="37">
        <f>SUM(S300:S308)</f>
        <v>19.8</v>
      </c>
      <c r="J306" s="41"/>
      <c r="K306" s="32">
        <f>Source!AT267</f>
        <v>115</v>
      </c>
      <c r="L306" s="37">
        <f>SUM(T300:T308)</f>
        <v>19.77</v>
      </c>
      <c r="M306" s="39"/>
    </row>
    <row r="307" spans="1:26" ht="14.25">
      <c r="A307" s="16"/>
      <c r="B307" s="16"/>
      <c r="C307" s="58"/>
      <c r="D307" s="58" t="s">
        <v>985</v>
      </c>
      <c r="E307" s="36" t="s">
        <v>984</v>
      </c>
      <c r="F307" s="22">
        <f>Source!CA267</f>
        <v>83</v>
      </c>
      <c r="G307" s="167" t="str">
        <f>CONCATENATE(" )", Source!DM267, Source!FU267, "=", Source!FY267)</f>
        <v xml:space="preserve"> )*0,85=70,55</v>
      </c>
      <c r="H307" s="168"/>
      <c r="I307" s="37">
        <f>SUM(U300:U308)</f>
        <v>12.13</v>
      </c>
      <c r="J307" s="41"/>
      <c r="K307" s="32">
        <f>Source!AU267</f>
        <v>71</v>
      </c>
      <c r="L307" s="37">
        <f>SUM(V300:V308)</f>
        <v>12.2</v>
      </c>
      <c r="M307" s="39"/>
    </row>
    <row r="308" spans="1:26" ht="14.25">
      <c r="A308" s="59"/>
      <c r="B308" s="59"/>
      <c r="C308" s="60"/>
      <c r="D308" s="60" t="s">
        <v>986</v>
      </c>
      <c r="E308" s="42" t="s">
        <v>987</v>
      </c>
      <c r="F308" s="43">
        <f>Source!AQ267</f>
        <v>5.75</v>
      </c>
      <c r="G308" s="44"/>
      <c r="H308" s="45" t="str">
        <f>Source!DI267</f>
        <v>)*1,2)*1,15</v>
      </c>
      <c r="I308" s="44"/>
      <c r="J308" s="45"/>
      <c r="K308" s="45"/>
      <c r="L308" s="44"/>
      <c r="M308" s="46">
        <f>Source!U267</f>
        <v>1.9621271249999996</v>
      </c>
    </row>
    <row r="309" spans="1:26" ht="15">
      <c r="H309" s="166">
        <f>I302+I303+I305+I306+I307</f>
        <v>50.23</v>
      </c>
      <c r="I309" s="166"/>
      <c r="K309" s="166">
        <f>L302+L303+L305+L306+L307</f>
        <v>50.269999999999996</v>
      </c>
      <c r="L309" s="166"/>
      <c r="M309" s="47">
        <f>Source!U267</f>
        <v>1.9621271249999996</v>
      </c>
      <c r="O309" s="26">
        <f>H309</f>
        <v>50.23</v>
      </c>
      <c r="P309" s="26">
        <f>K309</f>
        <v>50.269999999999996</v>
      </c>
      <c r="Q309" s="26">
        <f>M309</f>
        <v>1.9621271249999996</v>
      </c>
      <c r="W309">
        <f>IF(Source!BI267&lt;=1,I302+I303+I305+I306+I307, 0)</f>
        <v>50.23</v>
      </c>
      <c r="X309">
        <f>IF(Source!BI267=2,I302+I303+I305+I306+I307, 0)</f>
        <v>0</v>
      </c>
      <c r="Y309">
        <f>IF(Source!BI267=3,I302+I303+I305+I306+I307, 0)</f>
        <v>0</v>
      </c>
      <c r="Z309">
        <f>IF(Source!BI267=4,I302+I303+I305+I306+I307, 0)</f>
        <v>0</v>
      </c>
    </row>
    <row r="310" spans="1:26" ht="99.75">
      <c r="A310" s="59">
        <v>51</v>
      </c>
      <c r="B310" s="59" t="str">
        <f>Source!E269</f>
        <v>51</v>
      </c>
      <c r="C310" s="60" t="str">
        <f>Source!F269</f>
        <v>Коммеческое предлож.№КП-261046 от 01.02.2021Г.</v>
      </c>
      <c r="D310" s="60" t="s">
        <v>1014</v>
      </c>
      <c r="E310" s="42" t="str">
        <f>Source!H269</f>
        <v>шт.</v>
      </c>
      <c r="F310" s="43">
        <f>Source!I269</f>
        <v>1</v>
      </c>
      <c r="G310" s="44">
        <f>Source!AL269</f>
        <v>971.04</v>
      </c>
      <c r="H310" s="45" t="str">
        <f>Source!DD269</f>
        <v/>
      </c>
      <c r="I310" s="44">
        <f>ROUND(Source!AC269*Source!I269, 2)</f>
        <v>971.04</v>
      </c>
      <c r="J310" s="45" t="str">
        <f>Source!BO269</f>
        <v/>
      </c>
      <c r="K310" s="45">
        <f>IF(Source!BC269&lt;&gt; 0, Source!BC269, 1)</f>
        <v>1</v>
      </c>
      <c r="L310" s="44">
        <f>Source!P269</f>
        <v>971.04</v>
      </c>
      <c r="M310" s="48"/>
      <c r="S310">
        <f>ROUND((Source!FX269/100)*((ROUND(Source!AF269*Source!I269, 2)+ROUND(Source!AE269*Source!I269, 2))), 2)</f>
        <v>0</v>
      </c>
      <c r="T310">
        <f>Source!X269</f>
        <v>0</v>
      </c>
      <c r="U310">
        <f>ROUND((Source!FY269/100)*((ROUND(Source!AF269*Source!I269, 2)+ROUND(Source!AE269*Source!I269, 2))), 2)</f>
        <v>0</v>
      </c>
      <c r="V310">
        <f>Source!Y269</f>
        <v>0</v>
      </c>
    </row>
    <row r="311" spans="1:26" ht="15">
      <c r="H311" s="166">
        <f>I310</f>
        <v>971.04</v>
      </c>
      <c r="I311" s="166"/>
      <c r="K311" s="166">
        <f>L310</f>
        <v>971.04</v>
      </c>
      <c r="L311" s="166"/>
      <c r="M311" s="47">
        <f>Source!U269</f>
        <v>0</v>
      </c>
      <c r="O311" s="26">
        <f>H311</f>
        <v>971.04</v>
      </c>
      <c r="P311" s="26">
        <f>K311</f>
        <v>971.04</v>
      </c>
      <c r="Q311" s="26">
        <f>M311</f>
        <v>0</v>
      </c>
      <c r="W311">
        <f>IF(Source!BI269&lt;=1,I310, 0)</f>
        <v>0</v>
      </c>
      <c r="X311">
        <f>IF(Source!BI269=2,I310, 0)</f>
        <v>971.04</v>
      </c>
      <c r="Y311">
        <f>IF(Source!BI269=3,I310, 0)</f>
        <v>0</v>
      </c>
      <c r="Z311">
        <f>IF(Source!BI269=4,I310, 0)</f>
        <v>0</v>
      </c>
    </row>
    <row r="312" spans="1:26" ht="99.75">
      <c r="A312" s="59">
        <v>52</v>
      </c>
      <c r="B312" s="59" t="str">
        <f>Source!E271</f>
        <v>52</v>
      </c>
      <c r="C312" s="60" t="str">
        <f>Source!F271</f>
        <v>Коммеческое предлож.№КП-261046 от 01.02.2021Г.</v>
      </c>
      <c r="D312" s="60" t="s">
        <v>1015</v>
      </c>
      <c r="E312" s="42" t="str">
        <f>Source!H271</f>
        <v>шт.</v>
      </c>
      <c r="F312" s="43">
        <f>Source!I271</f>
        <v>1</v>
      </c>
      <c r="G312" s="44">
        <f>Source!AL271</f>
        <v>250.59</v>
      </c>
      <c r="H312" s="45" t="str">
        <f>Source!DD271</f>
        <v/>
      </c>
      <c r="I312" s="44">
        <f>ROUND(Source!AC271*Source!I271, 2)</f>
        <v>250.59</v>
      </c>
      <c r="J312" s="45" t="str">
        <f>Source!BO271</f>
        <v/>
      </c>
      <c r="K312" s="45">
        <f>IF(Source!BC271&lt;&gt; 0, Source!BC271, 1)</f>
        <v>1</v>
      </c>
      <c r="L312" s="44">
        <f>Source!P271</f>
        <v>250.59</v>
      </c>
      <c r="M312" s="48"/>
      <c r="S312">
        <f>ROUND((Source!FX271/100)*((ROUND(Source!AF271*Source!I271, 2)+ROUND(Source!AE271*Source!I271, 2))), 2)</f>
        <v>0</v>
      </c>
      <c r="T312">
        <f>Source!X271</f>
        <v>0</v>
      </c>
      <c r="U312">
        <f>ROUND((Source!FY271/100)*((ROUND(Source!AF271*Source!I271, 2)+ROUND(Source!AE271*Source!I271, 2))), 2)</f>
        <v>0</v>
      </c>
      <c r="V312">
        <f>Source!Y271</f>
        <v>0</v>
      </c>
    </row>
    <row r="313" spans="1:26" ht="15">
      <c r="H313" s="166">
        <f>I312</f>
        <v>250.59</v>
      </c>
      <c r="I313" s="166"/>
      <c r="K313" s="166">
        <f>L312</f>
        <v>250.59</v>
      </c>
      <c r="L313" s="166"/>
      <c r="M313" s="47">
        <f>Source!U271</f>
        <v>0</v>
      </c>
      <c r="O313" s="26">
        <f>H313</f>
        <v>250.59</v>
      </c>
      <c r="P313" s="26">
        <f>K313</f>
        <v>250.59</v>
      </c>
      <c r="Q313" s="26">
        <f>M313</f>
        <v>0</v>
      </c>
      <c r="W313">
        <f>IF(Source!BI271&lt;=1,I312, 0)</f>
        <v>0</v>
      </c>
      <c r="X313">
        <f>IF(Source!BI271=2,I312, 0)</f>
        <v>250.59</v>
      </c>
      <c r="Y313">
        <f>IF(Source!BI271=3,I312, 0)</f>
        <v>0</v>
      </c>
      <c r="Z313">
        <f>IF(Source!BI271=4,I312, 0)</f>
        <v>0</v>
      </c>
    </row>
    <row r="314" spans="1:26" ht="28.5">
      <c r="A314" s="16">
        <v>53</v>
      </c>
      <c r="B314" s="16" t="str">
        <f>Source!E273</f>
        <v>53</v>
      </c>
      <c r="C314" s="58" t="str">
        <f>Source!F273</f>
        <v>20-02-020-01</v>
      </c>
      <c r="D314" s="58" t="str">
        <f>Source!G273</f>
        <v>Установка виброизолятора номер 38</v>
      </c>
      <c r="E314" s="36" t="str">
        <f>Source!H273</f>
        <v>10 ШТ</v>
      </c>
      <c r="F314" s="22">
        <f>Source!I273</f>
        <v>0.4</v>
      </c>
      <c r="G314" s="37">
        <f>Source!AL273+Source!AM273+Source!AO273</f>
        <v>66.38</v>
      </c>
      <c r="H314" s="38"/>
      <c r="I314" s="37"/>
      <c r="J314" s="38" t="str">
        <f>Source!BO273</f>
        <v/>
      </c>
      <c r="K314" s="38"/>
      <c r="L314" s="37"/>
      <c r="M314" s="39"/>
      <c r="S314">
        <f>ROUND((Source!FX273/100)*((ROUND(Source!AF273*Source!I273, 2)+ROUND(Source!AE273*Source!I273, 2))), 2)</f>
        <v>23.42</v>
      </c>
      <c r="T314">
        <f>Source!X273</f>
        <v>23.38</v>
      </c>
      <c r="U314">
        <f>ROUND((Source!FY273/100)*((ROUND(Source!AF273*Source!I273, 2)+ROUND(Source!AE273*Source!I273, 2))), 2)</f>
        <v>14.34</v>
      </c>
      <c r="V314">
        <f>Source!Y273</f>
        <v>14.43</v>
      </c>
    </row>
    <row r="315" spans="1:26">
      <c r="D315" s="29" t="str">
        <f>"Объем: "&amp;Source!I273&amp;"=4/"&amp;"10"</f>
        <v>Объем: 0,4=4/10</v>
      </c>
    </row>
    <row r="316" spans="1:26" ht="14.25">
      <c r="A316" s="16"/>
      <c r="B316" s="16"/>
      <c r="C316" s="58"/>
      <c r="D316" s="58" t="s">
        <v>980</v>
      </c>
      <c r="E316" s="36"/>
      <c r="F316" s="22"/>
      <c r="G316" s="37">
        <f>Source!AO273</f>
        <v>36.700000000000003</v>
      </c>
      <c r="H316" s="38" t="str">
        <f>Source!DG273</f>
        <v>)*1,2)*1,15</v>
      </c>
      <c r="I316" s="37">
        <f>ROUND(Source!AF273*Source!I273, 2)</f>
        <v>20.260000000000002</v>
      </c>
      <c r="J316" s="38"/>
      <c r="K316" s="38">
        <f>IF(Source!BA273&lt;&gt; 0, Source!BA273, 1)</f>
        <v>1</v>
      </c>
      <c r="L316" s="37">
        <f>Source!S273</f>
        <v>20.260000000000002</v>
      </c>
      <c r="M316" s="39"/>
      <c r="R316">
        <f>I316</f>
        <v>20.260000000000002</v>
      </c>
    </row>
    <row r="317" spans="1:26" ht="14.25">
      <c r="A317" s="16"/>
      <c r="B317" s="16"/>
      <c r="C317" s="58"/>
      <c r="D317" s="58" t="s">
        <v>104</v>
      </c>
      <c r="E317" s="36"/>
      <c r="F317" s="22"/>
      <c r="G317" s="37">
        <f>Source!AM273</f>
        <v>0.66</v>
      </c>
      <c r="H317" s="38" t="str">
        <f>Source!DE273</f>
        <v>)*1,2)*1,25</v>
      </c>
      <c r="I317" s="37">
        <f>ROUND(Source!AD273*Source!I273, 2)</f>
        <v>0.4</v>
      </c>
      <c r="J317" s="38"/>
      <c r="K317" s="38">
        <f>IF(Source!BB273&lt;&gt; 0, Source!BB273, 1)</f>
        <v>1</v>
      </c>
      <c r="L317" s="37">
        <f>Source!Q273</f>
        <v>0.4</v>
      </c>
      <c r="M317" s="39"/>
    </row>
    <row r="318" spans="1:26" ht="14.25">
      <c r="A318" s="16"/>
      <c r="B318" s="16"/>
      <c r="C318" s="58"/>
      <c r="D318" s="58" t="s">
        <v>981</v>
      </c>
      <c r="E318" s="36"/>
      <c r="F318" s="22"/>
      <c r="G318" s="37">
        <f>Source!AN273</f>
        <v>0.12</v>
      </c>
      <c r="H318" s="38" t="str">
        <f>Source!DF273</f>
        <v>)*1,2)*1,25</v>
      </c>
      <c r="I318" s="40">
        <f>ROUND(Source!AE273*Source!I273, 2)</f>
        <v>7.0000000000000007E-2</v>
      </c>
      <c r="J318" s="38"/>
      <c r="K318" s="38">
        <f>IF(Source!BS273&lt;&gt; 0, Source!BS273, 1)</f>
        <v>1</v>
      </c>
      <c r="L318" s="40">
        <f>Source!R273</f>
        <v>7.0000000000000007E-2</v>
      </c>
      <c r="M318" s="39"/>
      <c r="R318">
        <f>I318</f>
        <v>7.0000000000000007E-2</v>
      </c>
    </row>
    <row r="319" spans="1:26" ht="14.25">
      <c r="A319" s="16"/>
      <c r="B319" s="16"/>
      <c r="C319" s="58"/>
      <c r="D319" s="58" t="s">
        <v>982</v>
      </c>
      <c r="E319" s="36"/>
      <c r="F319" s="22"/>
      <c r="G319" s="37">
        <f>Source!AL273</f>
        <v>29.02</v>
      </c>
      <c r="H319" s="38" t="str">
        <f>Source!DD273</f>
        <v/>
      </c>
      <c r="I319" s="37">
        <f>ROUND(Source!AC273*Source!I273, 2)</f>
        <v>11.61</v>
      </c>
      <c r="J319" s="38"/>
      <c r="K319" s="38">
        <f>IF(Source!BC273&lt;&gt; 0, Source!BC273, 1)</f>
        <v>1</v>
      </c>
      <c r="L319" s="37">
        <f>Source!P273</f>
        <v>11.61</v>
      </c>
      <c r="M319" s="39"/>
    </row>
    <row r="320" spans="1:26" ht="14.25">
      <c r="A320" s="16"/>
      <c r="B320" s="16"/>
      <c r="C320" s="58"/>
      <c r="D320" s="58" t="s">
        <v>983</v>
      </c>
      <c r="E320" s="36" t="s">
        <v>984</v>
      </c>
      <c r="F320" s="22">
        <f>Source!BZ273</f>
        <v>128</v>
      </c>
      <c r="G320" s="167" t="str">
        <f>CONCATENATE(" )", Source!DL273, Source!FT273, "=", Source!FX273)</f>
        <v xml:space="preserve"> )*0,9=115,2</v>
      </c>
      <c r="H320" s="168"/>
      <c r="I320" s="37">
        <f>SUM(S314:S322)</f>
        <v>23.42</v>
      </c>
      <c r="J320" s="41"/>
      <c r="K320" s="32">
        <f>Source!AT273</f>
        <v>115</v>
      </c>
      <c r="L320" s="37">
        <f>SUM(T314:T322)</f>
        <v>23.38</v>
      </c>
      <c r="M320" s="39"/>
    </row>
    <row r="321" spans="1:26" ht="14.25">
      <c r="A321" s="16"/>
      <c r="B321" s="16"/>
      <c r="C321" s="58"/>
      <c r="D321" s="58" t="s">
        <v>985</v>
      </c>
      <c r="E321" s="36" t="s">
        <v>984</v>
      </c>
      <c r="F321" s="22">
        <f>Source!CA273</f>
        <v>83</v>
      </c>
      <c r="G321" s="167" t="str">
        <f>CONCATENATE(" )", Source!DM273, Source!FU273, "=", Source!FY273)</f>
        <v xml:space="preserve"> )*0,85=70,55</v>
      </c>
      <c r="H321" s="168"/>
      <c r="I321" s="37">
        <f>SUM(U314:U322)</f>
        <v>14.34</v>
      </c>
      <c r="J321" s="41"/>
      <c r="K321" s="32">
        <f>Source!AU273</f>
        <v>71</v>
      </c>
      <c r="L321" s="37">
        <f>SUM(V314:V322)</f>
        <v>14.43</v>
      </c>
      <c r="M321" s="39"/>
    </row>
    <row r="322" spans="1:26" ht="14.25">
      <c r="A322" s="59"/>
      <c r="B322" s="59"/>
      <c r="C322" s="60"/>
      <c r="D322" s="60" t="s">
        <v>986</v>
      </c>
      <c r="E322" s="42" t="s">
        <v>987</v>
      </c>
      <c r="F322" s="43">
        <f>Source!AQ273</f>
        <v>3.7</v>
      </c>
      <c r="G322" s="44"/>
      <c r="H322" s="45" t="str">
        <f>Source!DI273</f>
        <v>)*1,2)*1,15</v>
      </c>
      <c r="I322" s="44"/>
      <c r="J322" s="45"/>
      <c r="K322" s="45"/>
      <c r="L322" s="44"/>
      <c r="M322" s="46">
        <f>Source!U273</f>
        <v>2.0424000000000002</v>
      </c>
    </row>
    <row r="323" spans="1:26" ht="15">
      <c r="H323" s="166">
        <f>I316+I317+I319+I320+I321</f>
        <v>70.03</v>
      </c>
      <c r="I323" s="166"/>
      <c r="K323" s="166">
        <f>L316+L317+L319+L320+L321</f>
        <v>70.079999999999984</v>
      </c>
      <c r="L323" s="166"/>
      <c r="M323" s="47">
        <f>Source!U273</f>
        <v>2.0424000000000002</v>
      </c>
      <c r="O323" s="26">
        <f>H323</f>
        <v>70.03</v>
      </c>
      <c r="P323" s="26">
        <f>K323</f>
        <v>70.079999999999984</v>
      </c>
      <c r="Q323" s="26">
        <f>M323</f>
        <v>2.0424000000000002</v>
      </c>
      <c r="W323">
        <f>IF(Source!BI273&lt;=1,I316+I317+I319+I320+I321, 0)</f>
        <v>70.03</v>
      </c>
      <c r="X323">
        <f>IF(Source!BI273=2,I316+I317+I319+I320+I321, 0)</f>
        <v>0</v>
      </c>
      <c r="Y323">
        <f>IF(Source!BI273=3,I316+I317+I319+I320+I321, 0)</f>
        <v>0</v>
      </c>
      <c r="Z323">
        <f>IF(Source!BI273=4,I316+I317+I319+I320+I321, 0)</f>
        <v>0</v>
      </c>
    </row>
    <row r="324" spans="1:26" ht="99.75">
      <c r="A324" s="59">
        <v>54</v>
      </c>
      <c r="B324" s="59" t="str">
        <f>Source!E275</f>
        <v>54</v>
      </c>
      <c r="C324" s="60" t="str">
        <f>Source!F275</f>
        <v>Коммеческое предлож.№КП-261046 от 01.02.2021Г.</v>
      </c>
      <c r="D324" s="60" t="s">
        <v>1016</v>
      </c>
      <c r="E324" s="42" t="str">
        <f>Source!H275</f>
        <v>шт.</v>
      </c>
      <c r="F324" s="43">
        <f>Source!I275</f>
        <v>1</v>
      </c>
      <c r="G324" s="44">
        <f>Source!AL275</f>
        <v>2150.89</v>
      </c>
      <c r="H324" s="45" t="str">
        <f>Source!DD275</f>
        <v/>
      </c>
      <c r="I324" s="44">
        <f>ROUND(Source!AC275*Source!I275, 2)</f>
        <v>2150.89</v>
      </c>
      <c r="J324" s="45" t="str">
        <f>Source!BO275</f>
        <v/>
      </c>
      <c r="K324" s="45">
        <f>IF(Source!BC275&lt;&gt; 0, Source!BC275, 1)</f>
        <v>1</v>
      </c>
      <c r="L324" s="44">
        <f>Source!P275</f>
        <v>2150.89</v>
      </c>
      <c r="M324" s="48"/>
      <c r="S324">
        <f>ROUND((Source!FX275/100)*((ROUND(Source!AF275*Source!I275, 2)+ROUND(Source!AE275*Source!I275, 2))), 2)</f>
        <v>0</v>
      </c>
      <c r="T324">
        <f>Source!X275</f>
        <v>0</v>
      </c>
      <c r="U324">
        <f>ROUND((Source!FY275/100)*((ROUND(Source!AF275*Source!I275, 2)+ROUND(Source!AE275*Source!I275, 2))), 2)</f>
        <v>0</v>
      </c>
      <c r="V324">
        <f>Source!Y275</f>
        <v>0</v>
      </c>
    </row>
    <row r="325" spans="1:26" ht="15">
      <c r="H325" s="166">
        <f>I324</f>
        <v>2150.89</v>
      </c>
      <c r="I325" s="166"/>
      <c r="K325" s="166">
        <f>L324</f>
        <v>2150.89</v>
      </c>
      <c r="L325" s="166"/>
      <c r="M325" s="47">
        <f>Source!U275</f>
        <v>0</v>
      </c>
      <c r="O325" s="26">
        <f>H325</f>
        <v>2150.89</v>
      </c>
      <c r="P325" s="26">
        <f>K325</f>
        <v>2150.89</v>
      </c>
      <c r="Q325" s="26">
        <f>M325</f>
        <v>0</v>
      </c>
      <c r="W325">
        <f>IF(Source!BI275&lt;=1,I324, 0)</f>
        <v>0</v>
      </c>
      <c r="X325">
        <f>IF(Source!BI275=2,I324, 0)</f>
        <v>2150.89</v>
      </c>
      <c r="Y325">
        <f>IF(Source!BI275=3,I324, 0)</f>
        <v>0</v>
      </c>
      <c r="Z325">
        <f>IF(Source!BI275=4,I324, 0)</f>
        <v>0</v>
      </c>
    </row>
    <row r="326" spans="1:26" ht="28.5">
      <c r="A326" s="16">
        <v>55</v>
      </c>
      <c r="B326" s="16" t="str">
        <f>Source!E277</f>
        <v>55</v>
      </c>
      <c r="C326" s="58" t="str">
        <f>Source!F277</f>
        <v>20-02-019-01</v>
      </c>
      <c r="D326" s="58" t="str">
        <f>Source!G277</f>
        <v>Установка кронштейнов под вентиляционное оборудование</v>
      </c>
      <c r="E326" s="36" t="str">
        <f>Source!H277</f>
        <v>100 кг</v>
      </c>
      <c r="F326" s="22">
        <f>Source!I277</f>
        <v>5.8000000000000003E-2</v>
      </c>
      <c r="G326" s="37">
        <f>Source!AL277+Source!AM277+Source!AO277</f>
        <v>932.04</v>
      </c>
      <c r="H326" s="38"/>
      <c r="I326" s="37"/>
      <c r="J326" s="38" t="str">
        <f>Source!BO277</f>
        <v/>
      </c>
      <c r="K326" s="38"/>
      <c r="L326" s="37"/>
      <c r="M326" s="39"/>
      <c r="S326">
        <f>ROUND((Source!FX277/100)*((ROUND(Source!AF277*Source!I277, 2)+ROUND(Source!AE277*Source!I277, 2))), 2)</f>
        <v>5.14</v>
      </c>
      <c r="T326">
        <f>Source!X277</f>
        <v>5.13</v>
      </c>
      <c r="U326">
        <f>ROUND((Source!FY277/100)*((ROUND(Source!AF277*Source!I277, 2)+ROUND(Source!AE277*Source!I277, 2))), 2)</f>
        <v>3.15</v>
      </c>
      <c r="V326">
        <f>Source!Y277</f>
        <v>3.17</v>
      </c>
    </row>
    <row r="327" spans="1:26">
      <c r="D327" s="29" t="str">
        <f>"Объем: "&amp;Source!I277&amp;"=5,8/"&amp;"100"</f>
        <v>Объем: 0,058=5,8/100</v>
      </c>
    </row>
    <row r="328" spans="1:26" ht="14.25">
      <c r="A328" s="16"/>
      <c r="B328" s="16"/>
      <c r="C328" s="58"/>
      <c r="D328" s="58" t="s">
        <v>980</v>
      </c>
      <c r="E328" s="36"/>
      <c r="F328" s="22"/>
      <c r="G328" s="37">
        <f>Source!AO277</f>
        <v>55.26</v>
      </c>
      <c r="H328" s="38" t="str">
        <f>Source!DG277</f>
        <v>)*1,2)*1,15</v>
      </c>
      <c r="I328" s="37">
        <f>ROUND(Source!AF277*Source!I277, 2)</f>
        <v>4.42</v>
      </c>
      <c r="J328" s="38"/>
      <c r="K328" s="38">
        <f>IF(Source!BA277&lt;&gt; 0, Source!BA277, 1)</f>
        <v>1</v>
      </c>
      <c r="L328" s="37">
        <f>Source!S277</f>
        <v>4.42</v>
      </c>
      <c r="M328" s="39"/>
      <c r="R328">
        <f>I328</f>
        <v>4.42</v>
      </c>
    </row>
    <row r="329" spans="1:26" ht="14.25">
      <c r="A329" s="16"/>
      <c r="B329" s="16"/>
      <c r="C329" s="58"/>
      <c r="D329" s="58" t="s">
        <v>104</v>
      </c>
      <c r="E329" s="36"/>
      <c r="F329" s="22"/>
      <c r="G329" s="37">
        <f>Source!AM277</f>
        <v>10.16</v>
      </c>
      <c r="H329" s="38" t="str">
        <f>Source!DE277</f>
        <v>)*1,2)*1,25</v>
      </c>
      <c r="I329" s="37">
        <f>ROUND(Source!AD277*Source!I277, 2)</f>
        <v>0.88</v>
      </c>
      <c r="J329" s="38"/>
      <c r="K329" s="38">
        <f>IF(Source!BB277&lt;&gt; 0, Source!BB277, 1)</f>
        <v>1</v>
      </c>
      <c r="L329" s="37">
        <f>Source!Q277</f>
        <v>0.88</v>
      </c>
      <c r="M329" s="39"/>
    </row>
    <row r="330" spans="1:26" ht="14.25">
      <c r="A330" s="16"/>
      <c r="B330" s="16"/>
      <c r="C330" s="58"/>
      <c r="D330" s="58" t="s">
        <v>981</v>
      </c>
      <c r="E330" s="36"/>
      <c r="F330" s="22"/>
      <c r="G330" s="37">
        <f>Source!AN277</f>
        <v>0.46</v>
      </c>
      <c r="H330" s="38" t="str">
        <f>Source!DF277</f>
        <v>)*1,2)*1,25</v>
      </c>
      <c r="I330" s="40">
        <f>ROUND(Source!AE277*Source!I277, 2)</f>
        <v>0.04</v>
      </c>
      <c r="J330" s="38"/>
      <c r="K330" s="38">
        <f>IF(Source!BS277&lt;&gt; 0, Source!BS277, 1)</f>
        <v>1</v>
      </c>
      <c r="L330" s="40">
        <f>Source!R277</f>
        <v>0.04</v>
      </c>
      <c r="M330" s="39"/>
      <c r="R330">
        <f>I330</f>
        <v>0.04</v>
      </c>
    </row>
    <row r="331" spans="1:26" ht="14.25">
      <c r="A331" s="16"/>
      <c r="B331" s="16"/>
      <c r="C331" s="58"/>
      <c r="D331" s="58" t="s">
        <v>982</v>
      </c>
      <c r="E331" s="36"/>
      <c r="F331" s="22"/>
      <c r="G331" s="37">
        <f>Source!AL277</f>
        <v>866.62</v>
      </c>
      <c r="H331" s="38" t="str">
        <f>Source!DD277</f>
        <v/>
      </c>
      <c r="I331" s="37">
        <f>ROUND(Source!AC277*Source!I277, 2)</f>
        <v>50.26</v>
      </c>
      <c r="J331" s="38"/>
      <c r="K331" s="38">
        <f>IF(Source!BC277&lt;&gt; 0, Source!BC277, 1)</f>
        <v>1</v>
      </c>
      <c r="L331" s="37">
        <f>Source!P277</f>
        <v>50.26</v>
      </c>
      <c r="M331" s="39"/>
    </row>
    <row r="332" spans="1:26" ht="14.25">
      <c r="A332" s="16"/>
      <c r="B332" s="16"/>
      <c r="C332" s="58"/>
      <c r="D332" s="58" t="s">
        <v>983</v>
      </c>
      <c r="E332" s="36" t="s">
        <v>984</v>
      </c>
      <c r="F332" s="22">
        <f>Source!BZ277</f>
        <v>128</v>
      </c>
      <c r="G332" s="167" t="str">
        <f>CONCATENATE(" )", Source!DL277, Source!FT277, "=", Source!FX277)</f>
        <v xml:space="preserve"> )*0,9=115,2</v>
      </c>
      <c r="H332" s="168"/>
      <c r="I332" s="37">
        <f>SUM(S326:S334)</f>
        <v>5.14</v>
      </c>
      <c r="J332" s="41"/>
      <c r="K332" s="32">
        <f>Source!AT277</f>
        <v>115</v>
      </c>
      <c r="L332" s="37">
        <f>SUM(T326:T334)</f>
        <v>5.13</v>
      </c>
      <c r="M332" s="39"/>
    </row>
    <row r="333" spans="1:26" ht="14.25">
      <c r="A333" s="16"/>
      <c r="B333" s="16"/>
      <c r="C333" s="58"/>
      <c r="D333" s="58" t="s">
        <v>985</v>
      </c>
      <c r="E333" s="36" t="s">
        <v>984</v>
      </c>
      <c r="F333" s="22">
        <f>Source!CA277</f>
        <v>83</v>
      </c>
      <c r="G333" s="167" t="str">
        <f>CONCATENATE(" )", Source!DM277, Source!FU277, "=", Source!FY277)</f>
        <v xml:space="preserve"> )*0,85=70,55</v>
      </c>
      <c r="H333" s="168"/>
      <c r="I333" s="37">
        <f>SUM(U326:U334)</f>
        <v>3.15</v>
      </c>
      <c r="J333" s="41"/>
      <c r="K333" s="32">
        <f>Source!AU277</f>
        <v>71</v>
      </c>
      <c r="L333" s="37">
        <f>SUM(V326:V334)</f>
        <v>3.17</v>
      </c>
      <c r="M333" s="39"/>
    </row>
    <row r="334" spans="1:26" ht="14.25">
      <c r="A334" s="59"/>
      <c r="B334" s="59"/>
      <c r="C334" s="60"/>
      <c r="D334" s="60" t="s">
        <v>986</v>
      </c>
      <c r="E334" s="42" t="s">
        <v>987</v>
      </c>
      <c r="F334" s="43">
        <f>Source!AQ277</f>
        <v>6.02</v>
      </c>
      <c r="G334" s="44"/>
      <c r="H334" s="45" t="str">
        <f>Source!DI277</f>
        <v>)*1,2)*1,15</v>
      </c>
      <c r="I334" s="44"/>
      <c r="J334" s="45"/>
      <c r="K334" s="45"/>
      <c r="L334" s="44"/>
      <c r="M334" s="46">
        <f>Source!U277</f>
        <v>0.48184079999999996</v>
      </c>
    </row>
    <row r="335" spans="1:26" ht="15">
      <c r="H335" s="166">
        <f>I328+I329+I331+I332+I333</f>
        <v>63.849999999999994</v>
      </c>
      <c r="I335" s="166"/>
      <c r="K335" s="166">
        <f>L328+L329+L331+L332+L333</f>
        <v>63.86</v>
      </c>
      <c r="L335" s="166"/>
      <c r="M335" s="47">
        <f>Source!U277</f>
        <v>0.48184079999999996</v>
      </c>
      <c r="O335" s="26">
        <f>H335</f>
        <v>63.849999999999994</v>
      </c>
      <c r="P335" s="26">
        <f>K335</f>
        <v>63.86</v>
      </c>
      <c r="Q335" s="26">
        <f>M335</f>
        <v>0.48184079999999996</v>
      </c>
      <c r="W335">
        <f>IF(Source!BI277&lt;=1,I328+I329+I331+I332+I333, 0)</f>
        <v>63.849999999999994</v>
      </c>
      <c r="X335">
        <f>IF(Source!BI277=2,I328+I329+I331+I332+I333, 0)</f>
        <v>0</v>
      </c>
      <c r="Y335">
        <f>IF(Source!BI277=3,I328+I329+I331+I332+I333, 0)</f>
        <v>0</v>
      </c>
      <c r="Z335">
        <f>IF(Source!BI277=4,I328+I329+I331+I332+I333, 0)</f>
        <v>0</v>
      </c>
    </row>
    <row r="336" spans="1:26" ht="28.5">
      <c r="A336" s="59">
        <v>56</v>
      </c>
      <c r="B336" s="59" t="str">
        <f>Source!E279</f>
        <v>56</v>
      </c>
      <c r="C336" s="60" t="str">
        <f>Source!F279</f>
        <v>18.5.08.18-0071</v>
      </c>
      <c r="D336" s="60" t="str">
        <f>Source!G279</f>
        <v>Кронштейны и подставки под оборудование из сортовой стали</v>
      </c>
      <c r="E336" s="42" t="str">
        <f>Source!H279</f>
        <v>кг</v>
      </c>
      <c r="F336" s="43">
        <f>Source!I279</f>
        <v>-5.8</v>
      </c>
      <c r="G336" s="44">
        <f>Source!AL279</f>
        <v>8.52</v>
      </c>
      <c r="H336" s="45" t="str">
        <f>Source!DD279</f>
        <v/>
      </c>
      <c r="I336" s="44">
        <f>ROUND(Source!AC279*Source!I279, 2)</f>
        <v>-49.42</v>
      </c>
      <c r="J336" s="45" t="str">
        <f>Source!BO279</f>
        <v/>
      </c>
      <c r="K336" s="45">
        <f>IF(Source!BC279&lt;&gt; 0, Source!BC279, 1)</f>
        <v>1</v>
      </c>
      <c r="L336" s="44">
        <f>Source!P279</f>
        <v>-49.42</v>
      </c>
      <c r="M336" s="48"/>
      <c r="S336">
        <f>ROUND((Source!FX279/100)*((ROUND(Source!AF279*Source!I279, 2)+ROUND(Source!AE279*Source!I279, 2))), 2)</f>
        <v>0</v>
      </c>
      <c r="T336">
        <f>Source!X279</f>
        <v>0</v>
      </c>
      <c r="U336">
        <f>ROUND((Source!FY279/100)*((ROUND(Source!AF279*Source!I279, 2)+ROUND(Source!AE279*Source!I279, 2))), 2)</f>
        <v>0</v>
      </c>
      <c r="V336">
        <f>Source!Y279</f>
        <v>0</v>
      </c>
    </row>
    <row r="337" spans="1:26" ht="15">
      <c r="H337" s="166">
        <f>I336</f>
        <v>-49.42</v>
      </c>
      <c r="I337" s="166"/>
      <c r="K337" s="166">
        <f>L336</f>
        <v>-49.42</v>
      </c>
      <c r="L337" s="166"/>
      <c r="M337" s="47">
        <f>Source!U279</f>
        <v>0</v>
      </c>
      <c r="O337" s="26">
        <f>H337</f>
        <v>-49.42</v>
      </c>
      <c r="P337" s="26">
        <f>K337</f>
        <v>-49.42</v>
      </c>
      <c r="Q337" s="26">
        <f>M337</f>
        <v>0</v>
      </c>
      <c r="W337">
        <f>IF(Source!BI279&lt;=1,I336, 0)</f>
        <v>-49.42</v>
      </c>
      <c r="X337">
        <f>IF(Source!BI279=2,I336, 0)</f>
        <v>0</v>
      </c>
      <c r="Y337">
        <f>IF(Source!BI279=3,I336, 0)</f>
        <v>0</v>
      </c>
      <c r="Z337">
        <f>IF(Source!BI279=4,I336, 0)</f>
        <v>0</v>
      </c>
    </row>
    <row r="338" spans="1:26" ht="99.75">
      <c r="A338" s="59">
        <v>57</v>
      </c>
      <c r="B338" s="59" t="str">
        <f>Source!E281</f>
        <v>57</v>
      </c>
      <c r="C338" s="60" t="str">
        <f>Source!F281</f>
        <v>Коммеческое предлож.№КП-261046 от 01.02.2021Г.</v>
      </c>
      <c r="D338" s="60" t="s">
        <v>1017</v>
      </c>
      <c r="E338" s="42" t="str">
        <f>Source!H281</f>
        <v>шт.</v>
      </c>
      <c r="F338" s="43">
        <f>Source!I281</f>
        <v>1</v>
      </c>
      <c r="G338" s="44">
        <f>Source!AL281</f>
        <v>5690.47</v>
      </c>
      <c r="H338" s="45" t="str">
        <f>Source!DD281</f>
        <v/>
      </c>
      <c r="I338" s="44">
        <f>ROUND(Source!AC281*Source!I281, 2)</f>
        <v>5690.47</v>
      </c>
      <c r="J338" s="45" t="str">
        <f>Source!BO281</f>
        <v/>
      </c>
      <c r="K338" s="45">
        <f>IF(Source!BC281&lt;&gt; 0, Source!BC281, 1)</f>
        <v>1</v>
      </c>
      <c r="L338" s="44">
        <f>Source!P281</f>
        <v>5690.47</v>
      </c>
      <c r="M338" s="48"/>
      <c r="S338">
        <f>ROUND((Source!FX281/100)*((ROUND(Source!AF281*Source!I281, 2)+ROUND(Source!AE281*Source!I281, 2))), 2)</f>
        <v>0</v>
      </c>
      <c r="T338">
        <f>Source!X281</f>
        <v>0</v>
      </c>
      <c r="U338">
        <f>ROUND((Source!FY281/100)*((ROUND(Source!AF281*Source!I281, 2)+ROUND(Source!AE281*Source!I281, 2))), 2)</f>
        <v>0</v>
      </c>
      <c r="V338">
        <f>Source!Y281</f>
        <v>0</v>
      </c>
    </row>
    <row r="339" spans="1:26" ht="15">
      <c r="H339" s="166">
        <f>I338</f>
        <v>5690.47</v>
      </c>
      <c r="I339" s="166"/>
      <c r="K339" s="166">
        <f>L338</f>
        <v>5690.47</v>
      </c>
      <c r="L339" s="166"/>
      <c r="M339" s="47">
        <f>Source!U281</f>
        <v>0</v>
      </c>
      <c r="O339" s="26">
        <f>H339</f>
        <v>5690.47</v>
      </c>
      <c r="P339" s="26">
        <f>K339</f>
        <v>5690.47</v>
      </c>
      <c r="Q339" s="26">
        <f>M339</f>
        <v>0</v>
      </c>
      <c r="W339">
        <f>IF(Source!BI281&lt;=1,I338, 0)</f>
        <v>5690.47</v>
      </c>
      <c r="X339">
        <f>IF(Source!BI281=2,I338, 0)</f>
        <v>0</v>
      </c>
      <c r="Y339">
        <f>IF(Source!BI281=3,I338, 0)</f>
        <v>0</v>
      </c>
      <c r="Z339">
        <f>IF(Source!BI281=4,I338, 0)</f>
        <v>0</v>
      </c>
    </row>
    <row r="341" spans="1:26" ht="15">
      <c r="A341" s="171" t="str">
        <f>CONCATENATE("Итого по разделу: ",IF(Source!G283&lt;&gt;"Новый раздел", Source!G283, ""))</f>
        <v>Итого по разделу: 5.Система ПД1 (оборудование)</v>
      </c>
      <c r="B341" s="171"/>
      <c r="C341" s="171"/>
      <c r="D341" s="171"/>
      <c r="E341" s="171"/>
      <c r="F341" s="171"/>
      <c r="G341" s="171"/>
      <c r="H341" s="159">
        <f>SUM(O286:O340)</f>
        <v>39361.840000000004</v>
      </c>
      <c r="I341" s="159"/>
      <c r="J341" s="35"/>
      <c r="K341" s="159">
        <f>SUM(P286:P340)</f>
        <v>39362.430000000008</v>
      </c>
      <c r="L341" s="159"/>
      <c r="M341" s="47">
        <f>SUM(Q286:Q340)</f>
        <v>24.344567925</v>
      </c>
    </row>
    <row r="345" spans="1:26" ht="16.5">
      <c r="A345" s="169" t="str">
        <f>CONCATENATE("Раздел: ",IF(Source!G313&lt;&gt;"Новый раздел", Source!G313, ""))</f>
        <v>Раздел: 6.Система ПД2.1 (оборудование)</v>
      </c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</row>
    <row r="346" spans="1:26" ht="28.5">
      <c r="A346" s="16">
        <v>58</v>
      </c>
      <c r="B346" s="16" t="str">
        <f>Source!E318</f>
        <v>58</v>
      </c>
      <c r="C346" s="58" t="str">
        <f>Source!F318</f>
        <v>20-03-002-04</v>
      </c>
      <c r="D346" s="58" t="str">
        <f>Source!G318</f>
        <v>Установка вентиляторов осевых массой до 0,2 т</v>
      </c>
      <c r="E346" s="36" t="str">
        <f>Source!H318</f>
        <v>ШТ</v>
      </c>
      <c r="F346" s="22">
        <f>Source!I318</f>
        <v>1</v>
      </c>
      <c r="G346" s="37">
        <f>Source!AL318+Source!AM318+Source!AO318</f>
        <v>179.54000000000002</v>
      </c>
      <c r="H346" s="38"/>
      <c r="I346" s="37"/>
      <c r="J346" s="38" t="str">
        <f>Source!BO318</f>
        <v/>
      </c>
      <c r="K346" s="38"/>
      <c r="L346" s="37"/>
      <c r="M346" s="39"/>
      <c r="S346">
        <f>ROUND((Source!FX318/100)*((ROUND(Source!AF318*Source!I318, 2)+ROUND(Source!AE318*Source!I318, 2))), 2)</f>
        <v>228.42</v>
      </c>
      <c r="T346">
        <f>Source!X318</f>
        <v>228.02</v>
      </c>
      <c r="U346">
        <f>ROUND((Source!FY318/100)*((ROUND(Source!AF318*Source!I318, 2)+ROUND(Source!AE318*Source!I318, 2))), 2)</f>
        <v>139.88999999999999</v>
      </c>
      <c r="V346">
        <f>Source!Y318</f>
        <v>140.78</v>
      </c>
    </row>
    <row r="347" spans="1:26" ht="14.25">
      <c r="A347" s="16"/>
      <c r="B347" s="16"/>
      <c r="C347" s="58"/>
      <c r="D347" s="58" t="s">
        <v>980</v>
      </c>
      <c r="E347" s="36"/>
      <c r="F347" s="22"/>
      <c r="G347" s="37">
        <f>Source!AO318</f>
        <v>138.43</v>
      </c>
      <c r="H347" s="38" t="str">
        <f>Source!DG318</f>
        <v>)*1,2)*1,15</v>
      </c>
      <c r="I347" s="37">
        <f>ROUND(Source!AF318*Source!I318, 2)</f>
        <v>191.03</v>
      </c>
      <c r="J347" s="38"/>
      <c r="K347" s="38">
        <f>IF(Source!BA318&lt;&gt; 0, Source!BA318, 1)</f>
        <v>1</v>
      </c>
      <c r="L347" s="37">
        <f>Source!S318</f>
        <v>191.03</v>
      </c>
      <c r="M347" s="39"/>
      <c r="R347">
        <f>I347</f>
        <v>191.03</v>
      </c>
    </row>
    <row r="348" spans="1:26" ht="14.25">
      <c r="A348" s="16"/>
      <c r="B348" s="16"/>
      <c r="C348" s="58"/>
      <c r="D348" s="58" t="s">
        <v>104</v>
      </c>
      <c r="E348" s="36"/>
      <c r="F348" s="22"/>
      <c r="G348" s="37">
        <f>Source!AM318</f>
        <v>39.090000000000003</v>
      </c>
      <c r="H348" s="38" t="str">
        <f>Source!DE318</f>
        <v>)*1,2)*1,25</v>
      </c>
      <c r="I348" s="37">
        <f>ROUND(Source!AD318*Source!I318, 2)</f>
        <v>58.64</v>
      </c>
      <c r="J348" s="38"/>
      <c r="K348" s="38">
        <f>IF(Source!BB318&lt;&gt; 0, Source!BB318, 1)</f>
        <v>1</v>
      </c>
      <c r="L348" s="37">
        <f>Source!Q318</f>
        <v>58.64</v>
      </c>
      <c r="M348" s="39"/>
    </row>
    <row r="349" spans="1:26" ht="14.25">
      <c r="A349" s="16"/>
      <c r="B349" s="16"/>
      <c r="C349" s="58"/>
      <c r="D349" s="58" t="s">
        <v>981</v>
      </c>
      <c r="E349" s="36"/>
      <c r="F349" s="22"/>
      <c r="G349" s="37">
        <f>Source!AN318</f>
        <v>4.83</v>
      </c>
      <c r="H349" s="38" t="str">
        <f>Source!DF318</f>
        <v>)*1,2)*1,25</v>
      </c>
      <c r="I349" s="40">
        <f>ROUND(Source!AE318*Source!I318, 2)</f>
        <v>7.25</v>
      </c>
      <c r="J349" s="38"/>
      <c r="K349" s="38">
        <f>IF(Source!BS318&lt;&gt; 0, Source!BS318, 1)</f>
        <v>1</v>
      </c>
      <c r="L349" s="40">
        <f>Source!R318</f>
        <v>7.25</v>
      </c>
      <c r="M349" s="39"/>
      <c r="R349">
        <f>I349</f>
        <v>7.25</v>
      </c>
    </row>
    <row r="350" spans="1:26" ht="14.25">
      <c r="A350" s="16"/>
      <c r="B350" s="16"/>
      <c r="C350" s="58"/>
      <c r="D350" s="58" t="s">
        <v>982</v>
      </c>
      <c r="E350" s="36"/>
      <c r="F350" s="22"/>
      <c r="G350" s="37">
        <f>Source!AL318</f>
        <v>2.02</v>
      </c>
      <c r="H350" s="38" t="str">
        <f>Source!DD318</f>
        <v/>
      </c>
      <c r="I350" s="37">
        <f>ROUND(Source!AC318*Source!I318, 2)</f>
        <v>2.02</v>
      </c>
      <c r="J350" s="38"/>
      <c r="K350" s="38">
        <f>IF(Source!BC318&lt;&gt; 0, Source!BC318, 1)</f>
        <v>1</v>
      </c>
      <c r="L350" s="37">
        <f>Source!P318</f>
        <v>2.02</v>
      </c>
      <c r="M350" s="39"/>
    </row>
    <row r="351" spans="1:26" ht="14.25">
      <c r="A351" s="16"/>
      <c r="B351" s="16"/>
      <c r="C351" s="58"/>
      <c r="D351" s="58" t="s">
        <v>983</v>
      </c>
      <c r="E351" s="36" t="s">
        <v>984</v>
      </c>
      <c r="F351" s="22">
        <f>Source!BZ318</f>
        <v>128</v>
      </c>
      <c r="G351" s="167" t="str">
        <f>CONCATENATE(" )", Source!DL318, Source!FT318, "=", Source!FX318)</f>
        <v xml:space="preserve"> )*0,9=115,2</v>
      </c>
      <c r="H351" s="168"/>
      <c r="I351" s="37">
        <f>SUM(S346:S353)</f>
        <v>228.42</v>
      </c>
      <c r="J351" s="41"/>
      <c r="K351" s="32">
        <f>Source!AT318</f>
        <v>115</v>
      </c>
      <c r="L351" s="37">
        <f>SUM(T346:T353)</f>
        <v>228.02</v>
      </c>
      <c r="M351" s="39"/>
    </row>
    <row r="352" spans="1:26" ht="14.25">
      <c r="A352" s="16"/>
      <c r="B352" s="16"/>
      <c r="C352" s="58"/>
      <c r="D352" s="58" t="s">
        <v>985</v>
      </c>
      <c r="E352" s="36" t="s">
        <v>984</v>
      </c>
      <c r="F352" s="22">
        <f>Source!CA318</f>
        <v>83</v>
      </c>
      <c r="G352" s="167" t="str">
        <f>CONCATENATE(" )", Source!DM318, Source!FU318, "=", Source!FY318)</f>
        <v xml:space="preserve"> )*0,85=70,55</v>
      </c>
      <c r="H352" s="168"/>
      <c r="I352" s="37">
        <f>SUM(U346:U353)</f>
        <v>139.88999999999999</v>
      </c>
      <c r="J352" s="41"/>
      <c r="K352" s="32">
        <f>Source!AU318</f>
        <v>71</v>
      </c>
      <c r="L352" s="37">
        <f>SUM(V346:V353)</f>
        <v>140.78</v>
      </c>
      <c r="M352" s="39"/>
    </row>
    <row r="353" spans="1:26" ht="14.25">
      <c r="A353" s="59"/>
      <c r="B353" s="59"/>
      <c r="C353" s="60"/>
      <c r="D353" s="60" t="s">
        <v>986</v>
      </c>
      <c r="E353" s="42" t="s">
        <v>987</v>
      </c>
      <c r="F353" s="43">
        <f>Source!AQ318</f>
        <v>14.39</v>
      </c>
      <c r="G353" s="44"/>
      <c r="H353" s="45" t="str">
        <f>Source!DI318</f>
        <v>)*1,2)*1,15</v>
      </c>
      <c r="I353" s="44"/>
      <c r="J353" s="45"/>
      <c r="K353" s="45"/>
      <c r="L353" s="44"/>
      <c r="M353" s="46">
        <f>Source!U318</f>
        <v>19.8582</v>
      </c>
    </row>
    <row r="354" spans="1:26" ht="15">
      <c r="H354" s="166">
        <f>I347+I348+I350+I351+I352</f>
        <v>620</v>
      </c>
      <c r="I354" s="166"/>
      <c r="K354" s="166">
        <f>L347+L348+L350+L351+L352</f>
        <v>620.49</v>
      </c>
      <c r="L354" s="166"/>
      <c r="M354" s="47">
        <f>Source!U318</f>
        <v>19.8582</v>
      </c>
      <c r="O354" s="26">
        <f>H354</f>
        <v>620</v>
      </c>
      <c r="P354" s="26">
        <f>K354</f>
        <v>620.49</v>
      </c>
      <c r="Q354" s="26">
        <f>M354</f>
        <v>19.8582</v>
      </c>
      <c r="W354">
        <f>IF(Source!BI318&lt;=1,I347+I348+I350+I351+I352, 0)</f>
        <v>620</v>
      </c>
      <c r="X354">
        <f>IF(Source!BI318=2,I347+I348+I350+I351+I352, 0)</f>
        <v>0</v>
      </c>
      <c r="Y354">
        <f>IF(Source!BI318=3,I347+I348+I350+I351+I352, 0)</f>
        <v>0</v>
      </c>
      <c r="Z354">
        <f>IF(Source!BI318=4,I347+I348+I350+I351+I352, 0)</f>
        <v>0</v>
      </c>
    </row>
    <row r="355" spans="1:26" ht="28.5">
      <c r="A355" s="59">
        <v>59</v>
      </c>
      <c r="B355" s="59" t="str">
        <f>Source!E320</f>
        <v>59</v>
      </c>
      <c r="C355" s="60" t="str">
        <f>Source!F320</f>
        <v>01.7.15.02-0051</v>
      </c>
      <c r="D355" s="60" t="str">
        <f>Source!G320</f>
        <v>Болты анкерные</v>
      </c>
      <c r="E355" s="42" t="str">
        <f>Source!H320</f>
        <v>т</v>
      </c>
      <c r="F355" s="43">
        <f>Source!I320</f>
        <v>9.4000000000000004E-3</v>
      </c>
      <c r="G355" s="44">
        <f>Source!AL320</f>
        <v>10068</v>
      </c>
      <c r="H355" s="45" t="str">
        <f>Source!DD320</f>
        <v/>
      </c>
      <c r="I355" s="44">
        <f>ROUND(Source!AC320*Source!I320, 2)</f>
        <v>94.64</v>
      </c>
      <c r="J355" s="45" t="str">
        <f>Source!BO320</f>
        <v/>
      </c>
      <c r="K355" s="45">
        <f>IF(Source!BC320&lt;&gt; 0, Source!BC320, 1)</f>
        <v>1</v>
      </c>
      <c r="L355" s="44">
        <f>Source!P320</f>
        <v>94.64</v>
      </c>
      <c r="M355" s="48"/>
      <c r="S355">
        <f>ROUND((Source!FX320/100)*((ROUND(Source!AF320*Source!I320, 2)+ROUND(Source!AE320*Source!I320, 2))), 2)</f>
        <v>0</v>
      </c>
      <c r="T355">
        <f>Source!X320</f>
        <v>0</v>
      </c>
      <c r="U355">
        <f>ROUND((Source!FY320/100)*((ROUND(Source!AF320*Source!I320, 2)+ROUND(Source!AE320*Source!I320, 2))), 2)</f>
        <v>0</v>
      </c>
      <c r="V355">
        <f>Source!Y320</f>
        <v>0</v>
      </c>
    </row>
    <row r="356" spans="1:26" ht="15">
      <c r="H356" s="166">
        <f>I355</f>
        <v>94.64</v>
      </c>
      <c r="I356" s="166"/>
      <c r="K356" s="166">
        <f>L355</f>
        <v>94.64</v>
      </c>
      <c r="L356" s="166"/>
      <c r="M356" s="47">
        <f>Source!U320</f>
        <v>0</v>
      </c>
      <c r="O356" s="26">
        <f>H356</f>
        <v>94.64</v>
      </c>
      <c r="P356" s="26">
        <f>K356</f>
        <v>94.64</v>
      </c>
      <c r="Q356" s="26">
        <f>M356</f>
        <v>0</v>
      </c>
      <c r="W356">
        <f>IF(Source!BI320&lt;=1,I355, 0)</f>
        <v>94.64</v>
      </c>
      <c r="X356">
        <f>IF(Source!BI320=2,I355, 0)</f>
        <v>0</v>
      </c>
      <c r="Y356">
        <f>IF(Source!BI320=3,I355, 0)</f>
        <v>0</v>
      </c>
      <c r="Z356">
        <f>IF(Source!BI320=4,I355, 0)</f>
        <v>0</v>
      </c>
    </row>
    <row r="357" spans="1:26" ht="99.75">
      <c r="A357" s="61">
        <v>60</v>
      </c>
      <c r="B357" s="61" t="str">
        <f>Source!E322</f>
        <v>60</v>
      </c>
      <c r="C357" s="62" t="str">
        <f>Source!F322</f>
        <v>Коммеческое предлож.№КП-261046 от 01.02.2021Г.</v>
      </c>
      <c r="D357" s="62" t="s">
        <v>1018</v>
      </c>
      <c r="E357" s="49" t="str">
        <f>Source!H322</f>
        <v>шт.</v>
      </c>
      <c r="F357" s="50">
        <f>Source!I322</f>
        <v>1</v>
      </c>
      <c r="G357" s="51">
        <f>Source!AL322</f>
        <v>59027.1</v>
      </c>
      <c r="H357" s="52" t="str">
        <f>Source!DD322</f>
        <v/>
      </c>
      <c r="I357" s="51">
        <f>ROUND(Source!AC322*Source!I322, 2)</f>
        <v>59027.1</v>
      </c>
      <c r="J357" s="52" t="str">
        <f>Source!BO322</f>
        <v/>
      </c>
      <c r="K357" s="52">
        <f>IF(Source!BC322&lt;&gt; 0, Source!BC322, 1)</f>
        <v>1</v>
      </c>
      <c r="L357" s="51">
        <f>Source!P322</f>
        <v>59027.1</v>
      </c>
      <c r="M357" s="53"/>
      <c r="S357">
        <f>ROUND((Source!FX322/100)*((ROUND(Source!AF322*Source!I322, 2)+ROUND(Source!AE322*Source!I322, 2))), 2)</f>
        <v>0</v>
      </c>
      <c r="T357">
        <f>Source!X322</f>
        <v>0</v>
      </c>
      <c r="U357">
        <f>ROUND((Source!FY322/100)*((ROUND(Source!AF322*Source!I322, 2)+ROUND(Source!AE322*Source!I322, 2))), 2)</f>
        <v>0</v>
      </c>
      <c r="V357">
        <f>Source!Y322</f>
        <v>0</v>
      </c>
    </row>
    <row r="358" spans="1:26" ht="15">
      <c r="A358" s="28"/>
      <c r="B358" s="28"/>
      <c r="C358" s="28"/>
      <c r="D358" s="28"/>
      <c r="E358" s="28"/>
      <c r="F358" s="28"/>
      <c r="G358" s="28"/>
      <c r="H358" s="170">
        <f>I357</f>
        <v>59027.1</v>
      </c>
      <c r="I358" s="170"/>
      <c r="J358" s="28"/>
      <c r="K358" s="170">
        <f>L357</f>
        <v>59027.1</v>
      </c>
      <c r="L358" s="170"/>
      <c r="M358" s="54">
        <f>Source!U322</f>
        <v>0</v>
      </c>
      <c r="O358" s="26">
        <f>H358</f>
        <v>59027.1</v>
      </c>
      <c r="P358" s="26">
        <f>K358</f>
        <v>59027.1</v>
      </c>
      <c r="Q358" s="26">
        <f>M358</f>
        <v>0</v>
      </c>
      <c r="W358">
        <f>IF(Source!BI322&lt;=1,I357, 0)</f>
        <v>0</v>
      </c>
      <c r="X358">
        <f>IF(Source!BI322=2,I357, 0)</f>
        <v>0</v>
      </c>
      <c r="Y358">
        <f>IF(Source!BI322=3,I357, 0)</f>
        <v>59027.1</v>
      </c>
      <c r="Z358">
        <f>IF(Source!BI322=4,I357, 0)</f>
        <v>0</v>
      </c>
    </row>
    <row r="359" spans="1:26" ht="28.5">
      <c r="A359" s="16">
        <v>61</v>
      </c>
      <c r="B359" s="16" t="str">
        <f>Source!E324</f>
        <v>61</v>
      </c>
      <c r="C359" s="58" t="str">
        <f>Source!F324</f>
        <v>20-02-018-01</v>
      </c>
      <c r="D359" s="58" t="str">
        <f>Source!G324</f>
        <v>Установка вставок гибких к радиальным вентиляторам</v>
      </c>
      <c r="E359" s="36" t="str">
        <f>Source!H324</f>
        <v>м2</v>
      </c>
      <c r="F359" s="22">
        <f>Source!I324</f>
        <v>0.43959999999999999</v>
      </c>
      <c r="G359" s="37">
        <f>Source!AL324+Source!AM324+Source!AO324</f>
        <v>54.58</v>
      </c>
      <c r="H359" s="38"/>
      <c r="I359" s="37"/>
      <c r="J359" s="38" t="str">
        <f>Source!BO324</f>
        <v/>
      </c>
      <c r="K359" s="38"/>
      <c r="L359" s="37"/>
      <c r="M359" s="39"/>
      <c r="S359">
        <f>ROUND((Source!FX324/100)*((ROUND(Source!AF324*Source!I324, 2)+ROUND(Source!AE324*Source!I324, 2))), 2)</f>
        <v>35.22</v>
      </c>
      <c r="T359">
        <f>Source!X324</f>
        <v>35.159999999999997</v>
      </c>
      <c r="U359">
        <f>ROUND((Source!FY324/100)*((ROUND(Source!AF324*Source!I324, 2)+ROUND(Source!AE324*Source!I324, 2))), 2)</f>
        <v>21.57</v>
      </c>
      <c r="V359">
        <f>Source!Y324</f>
        <v>21.7</v>
      </c>
    </row>
    <row r="360" spans="1:26">
      <c r="D360" s="29" t="str">
        <f>"Объем: "&amp;Source!I324&amp;"=3,14*"&amp;"0,56/"&amp;"4"</f>
        <v>Объем: 0,4396=3,14*0,56/4</v>
      </c>
    </row>
    <row r="361" spans="1:26" ht="14.25">
      <c r="A361" s="16"/>
      <c r="B361" s="16"/>
      <c r="C361" s="58"/>
      <c r="D361" s="58" t="s">
        <v>980</v>
      </c>
      <c r="E361" s="36"/>
      <c r="F361" s="22"/>
      <c r="G361" s="37">
        <f>Source!AO324</f>
        <v>50.26</v>
      </c>
      <c r="H361" s="38" t="str">
        <f>Source!DG324</f>
        <v>)*1,2)*1,15</v>
      </c>
      <c r="I361" s="37">
        <f>ROUND(Source!AF324*Source!I324, 2)</f>
        <v>30.49</v>
      </c>
      <c r="J361" s="38"/>
      <c r="K361" s="38">
        <f>IF(Source!BA324&lt;&gt; 0, Source!BA324, 1)</f>
        <v>1</v>
      </c>
      <c r="L361" s="37">
        <f>Source!S324</f>
        <v>30.49</v>
      </c>
      <c r="M361" s="39"/>
      <c r="R361">
        <f>I361</f>
        <v>30.49</v>
      </c>
    </row>
    <row r="362" spans="1:26" ht="14.25">
      <c r="A362" s="16"/>
      <c r="B362" s="16"/>
      <c r="C362" s="58"/>
      <c r="D362" s="58" t="s">
        <v>104</v>
      </c>
      <c r="E362" s="36"/>
      <c r="F362" s="22"/>
      <c r="G362" s="37">
        <f>Source!AM324</f>
        <v>0.66</v>
      </c>
      <c r="H362" s="38" t="str">
        <f>Source!DE324</f>
        <v>)*1,2)*1,25</v>
      </c>
      <c r="I362" s="37">
        <f>ROUND(Source!AD324*Source!I324, 2)</f>
        <v>0.44</v>
      </c>
      <c r="J362" s="38"/>
      <c r="K362" s="38">
        <f>IF(Source!BB324&lt;&gt; 0, Source!BB324, 1)</f>
        <v>1</v>
      </c>
      <c r="L362" s="37">
        <f>Source!Q324</f>
        <v>0.44</v>
      </c>
      <c r="M362" s="39"/>
    </row>
    <row r="363" spans="1:26" ht="14.25">
      <c r="A363" s="16"/>
      <c r="B363" s="16"/>
      <c r="C363" s="58"/>
      <c r="D363" s="58" t="s">
        <v>981</v>
      </c>
      <c r="E363" s="36"/>
      <c r="F363" s="22"/>
      <c r="G363" s="37">
        <f>Source!AN324</f>
        <v>0.12</v>
      </c>
      <c r="H363" s="38" t="str">
        <f>Source!DF324</f>
        <v>)*1,2)*1,25</v>
      </c>
      <c r="I363" s="40">
        <f>ROUND(Source!AE324*Source!I324, 2)</f>
        <v>0.08</v>
      </c>
      <c r="J363" s="38"/>
      <c r="K363" s="38">
        <f>IF(Source!BS324&lt;&gt; 0, Source!BS324, 1)</f>
        <v>1</v>
      </c>
      <c r="L363" s="40">
        <f>Source!R324</f>
        <v>0.08</v>
      </c>
      <c r="M363" s="39"/>
      <c r="R363">
        <f>I363</f>
        <v>0.08</v>
      </c>
    </row>
    <row r="364" spans="1:26" ht="14.25">
      <c r="A364" s="16"/>
      <c r="B364" s="16"/>
      <c r="C364" s="58"/>
      <c r="D364" s="58" t="s">
        <v>982</v>
      </c>
      <c r="E364" s="36"/>
      <c r="F364" s="22"/>
      <c r="G364" s="37">
        <f>Source!AL324</f>
        <v>3.66</v>
      </c>
      <c r="H364" s="38" t="str">
        <f>Source!DD324</f>
        <v/>
      </c>
      <c r="I364" s="37">
        <f>ROUND(Source!AC324*Source!I324, 2)</f>
        <v>1.61</v>
      </c>
      <c r="J364" s="38"/>
      <c r="K364" s="38">
        <f>IF(Source!BC324&lt;&gt; 0, Source!BC324, 1)</f>
        <v>1</v>
      </c>
      <c r="L364" s="37">
        <f>Source!P324</f>
        <v>1.61</v>
      </c>
      <c r="M364" s="39"/>
    </row>
    <row r="365" spans="1:26" ht="14.25">
      <c r="A365" s="16"/>
      <c r="B365" s="16"/>
      <c r="C365" s="58"/>
      <c r="D365" s="58" t="s">
        <v>983</v>
      </c>
      <c r="E365" s="36" t="s">
        <v>984</v>
      </c>
      <c r="F365" s="22">
        <f>Source!BZ324</f>
        <v>128</v>
      </c>
      <c r="G365" s="167" t="str">
        <f>CONCATENATE(" )", Source!DL324, Source!FT324, "=", Source!FX324)</f>
        <v xml:space="preserve"> )*0,9=115,2</v>
      </c>
      <c r="H365" s="168"/>
      <c r="I365" s="37">
        <f>SUM(S359:S367)</f>
        <v>35.22</v>
      </c>
      <c r="J365" s="41"/>
      <c r="K365" s="32">
        <f>Source!AT324</f>
        <v>115</v>
      </c>
      <c r="L365" s="37">
        <f>SUM(T359:T367)</f>
        <v>35.159999999999997</v>
      </c>
      <c r="M365" s="39"/>
    </row>
    <row r="366" spans="1:26" ht="14.25">
      <c r="A366" s="16"/>
      <c r="B366" s="16"/>
      <c r="C366" s="58"/>
      <c r="D366" s="58" t="s">
        <v>985</v>
      </c>
      <c r="E366" s="36" t="s">
        <v>984</v>
      </c>
      <c r="F366" s="22">
        <f>Source!CA324</f>
        <v>83</v>
      </c>
      <c r="G366" s="167" t="str">
        <f>CONCATENATE(" )", Source!DM324, Source!FU324, "=", Source!FY324)</f>
        <v xml:space="preserve"> )*0,85=70,55</v>
      </c>
      <c r="H366" s="168"/>
      <c r="I366" s="37">
        <f>SUM(U359:U367)</f>
        <v>21.57</v>
      </c>
      <c r="J366" s="41"/>
      <c r="K366" s="32">
        <f>Source!AU324</f>
        <v>71</v>
      </c>
      <c r="L366" s="37">
        <f>SUM(V359:V367)</f>
        <v>21.7</v>
      </c>
      <c r="M366" s="39"/>
    </row>
    <row r="367" spans="1:26" ht="14.25">
      <c r="A367" s="59"/>
      <c r="B367" s="59"/>
      <c r="C367" s="60"/>
      <c r="D367" s="60" t="s">
        <v>986</v>
      </c>
      <c r="E367" s="42" t="s">
        <v>987</v>
      </c>
      <c r="F367" s="43">
        <f>Source!AQ324</f>
        <v>5.75</v>
      </c>
      <c r="G367" s="44"/>
      <c r="H367" s="45" t="str">
        <f>Source!DI324</f>
        <v>)*1,2)*1,15</v>
      </c>
      <c r="I367" s="44"/>
      <c r="J367" s="45"/>
      <c r="K367" s="45"/>
      <c r="L367" s="44"/>
      <c r="M367" s="46">
        <f>Source!U324</f>
        <v>3.4882259999999992</v>
      </c>
    </row>
    <row r="368" spans="1:26" ht="15">
      <c r="H368" s="166">
        <f>I361+I362+I364+I365+I366</f>
        <v>89.329999999999984</v>
      </c>
      <c r="I368" s="166"/>
      <c r="K368" s="166">
        <f>L361+L362+L364+L365+L366</f>
        <v>89.399999999999991</v>
      </c>
      <c r="L368" s="166"/>
      <c r="M368" s="47">
        <f>Source!U324</f>
        <v>3.4882259999999992</v>
      </c>
      <c r="O368" s="26">
        <f>H368</f>
        <v>89.329999999999984</v>
      </c>
      <c r="P368" s="26">
        <f>K368</f>
        <v>89.399999999999991</v>
      </c>
      <c r="Q368" s="26">
        <f>M368</f>
        <v>3.4882259999999992</v>
      </c>
      <c r="W368">
        <f>IF(Source!BI324&lt;=1,I361+I362+I364+I365+I366, 0)</f>
        <v>89.329999999999984</v>
      </c>
      <c r="X368">
        <f>IF(Source!BI324=2,I361+I362+I364+I365+I366, 0)</f>
        <v>0</v>
      </c>
      <c r="Y368">
        <f>IF(Source!BI324=3,I361+I362+I364+I365+I366, 0)</f>
        <v>0</v>
      </c>
      <c r="Z368">
        <f>IF(Source!BI324=4,I361+I362+I364+I365+I366, 0)</f>
        <v>0</v>
      </c>
    </row>
    <row r="369" spans="1:26" ht="99.75">
      <c r="A369" s="59">
        <v>62</v>
      </c>
      <c r="B369" s="59" t="str">
        <f>Source!E326</f>
        <v>62</v>
      </c>
      <c r="C369" s="60" t="str">
        <f>Source!F326</f>
        <v>Коммеческое предлож.№КП-261046 от 01.02.2021Г.</v>
      </c>
      <c r="D369" s="60" t="s">
        <v>1019</v>
      </c>
      <c r="E369" s="42" t="str">
        <f>Source!H326</f>
        <v>шт.</v>
      </c>
      <c r="F369" s="43">
        <f>Source!I326</f>
        <v>1</v>
      </c>
      <c r="G369" s="44">
        <f>Source!AL326</f>
        <v>1722.8</v>
      </c>
      <c r="H369" s="45" t="str">
        <f>Source!DD326</f>
        <v/>
      </c>
      <c r="I369" s="44">
        <f>ROUND(Source!AC326*Source!I326, 2)</f>
        <v>1722.8</v>
      </c>
      <c r="J369" s="45" t="str">
        <f>Source!BO326</f>
        <v/>
      </c>
      <c r="K369" s="45">
        <f>IF(Source!BC326&lt;&gt; 0, Source!BC326, 1)</f>
        <v>1</v>
      </c>
      <c r="L369" s="44">
        <f>Source!P326</f>
        <v>1722.8</v>
      </c>
      <c r="M369" s="48"/>
      <c r="S369">
        <f>ROUND((Source!FX326/100)*((ROUND(Source!AF326*Source!I326, 2)+ROUND(Source!AE326*Source!I326, 2))), 2)</f>
        <v>0</v>
      </c>
      <c r="T369">
        <f>Source!X326</f>
        <v>0</v>
      </c>
      <c r="U369">
        <f>ROUND((Source!FY326/100)*((ROUND(Source!AF326*Source!I326, 2)+ROUND(Source!AE326*Source!I326, 2))), 2)</f>
        <v>0</v>
      </c>
      <c r="V369">
        <f>Source!Y326</f>
        <v>0</v>
      </c>
    </row>
    <row r="370" spans="1:26" ht="15">
      <c r="H370" s="166">
        <f>I369</f>
        <v>1722.8</v>
      </c>
      <c r="I370" s="166"/>
      <c r="K370" s="166">
        <f>L369</f>
        <v>1722.8</v>
      </c>
      <c r="L370" s="166"/>
      <c r="M370" s="47">
        <f>Source!U326</f>
        <v>0</v>
      </c>
      <c r="O370" s="26">
        <f>H370</f>
        <v>1722.8</v>
      </c>
      <c r="P370" s="26">
        <f>K370</f>
        <v>1722.8</v>
      </c>
      <c r="Q370" s="26">
        <f>M370</f>
        <v>0</v>
      </c>
      <c r="W370">
        <f>IF(Source!BI326&lt;=1,I369, 0)</f>
        <v>0</v>
      </c>
      <c r="X370">
        <f>IF(Source!BI326=2,I369, 0)</f>
        <v>1722.8</v>
      </c>
      <c r="Y370">
        <f>IF(Source!BI326=3,I369, 0)</f>
        <v>0</v>
      </c>
      <c r="Z370">
        <f>IF(Source!BI326=4,I369, 0)</f>
        <v>0</v>
      </c>
    </row>
    <row r="371" spans="1:26" ht="99.75">
      <c r="A371" s="59">
        <v>63</v>
      </c>
      <c r="B371" s="59" t="str">
        <f>Source!E328</f>
        <v>63</v>
      </c>
      <c r="C371" s="60" t="str">
        <f>Source!F328</f>
        <v>Коммеческое предлож.№КП-261046 от 01.02.2021Г.</v>
      </c>
      <c r="D371" s="60" t="s">
        <v>1020</v>
      </c>
      <c r="E371" s="42" t="str">
        <f>Source!H328</f>
        <v>шт.</v>
      </c>
      <c r="F371" s="43">
        <f>Source!I328</f>
        <v>1</v>
      </c>
      <c r="G371" s="44">
        <f>Source!AL328</f>
        <v>678.68</v>
      </c>
      <c r="H371" s="45" t="str">
        <f>Source!DD328</f>
        <v/>
      </c>
      <c r="I371" s="44">
        <f>ROUND(Source!AC328*Source!I328, 2)</f>
        <v>678.68</v>
      </c>
      <c r="J371" s="45" t="str">
        <f>Source!BO328</f>
        <v/>
      </c>
      <c r="K371" s="45">
        <f>IF(Source!BC328&lt;&gt; 0, Source!BC328, 1)</f>
        <v>1</v>
      </c>
      <c r="L371" s="44">
        <f>Source!P328</f>
        <v>678.68</v>
      </c>
      <c r="M371" s="48"/>
      <c r="S371">
        <f>ROUND((Source!FX328/100)*((ROUND(Source!AF328*Source!I328, 2)+ROUND(Source!AE328*Source!I328, 2))), 2)</f>
        <v>0</v>
      </c>
      <c r="T371">
        <f>Source!X328</f>
        <v>0</v>
      </c>
      <c r="U371">
        <f>ROUND((Source!FY328/100)*((ROUND(Source!AF328*Source!I328, 2)+ROUND(Source!AE328*Source!I328, 2))), 2)</f>
        <v>0</v>
      </c>
      <c r="V371">
        <f>Source!Y328</f>
        <v>0</v>
      </c>
    </row>
    <row r="372" spans="1:26" ht="15">
      <c r="H372" s="166">
        <f>I371</f>
        <v>678.68</v>
      </c>
      <c r="I372" s="166"/>
      <c r="K372" s="166">
        <f>L371</f>
        <v>678.68</v>
      </c>
      <c r="L372" s="166"/>
      <c r="M372" s="47">
        <f>Source!U328</f>
        <v>0</v>
      </c>
      <c r="O372" s="26">
        <f>H372</f>
        <v>678.68</v>
      </c>
      <c r="P372" s="26">
        <f>K372</f>
        <v>678.68</v>
      </c>
      <c r="Q372" s="26">
        <f>M372</f>
        <v>0</v>
      </c>
      <c r="W372">
        <f>IF(Source!BI328&lt;=1,I371, 0)</f>
        <v>0</v>
      </c>
      <c r="X372">
        <f>IF(Source!BI328=2,I371, 0)</f>
        <v>678.68</v>
      </c>
      <c r="Y372">
        <f>IF(Source!BI328=3,I371, 0)</f>
        <v>0</v>
      </c>
      <c r="Z372">
        <f>IF(Source!BI328=4,I371, 0)</f>
        <v>0</v>
      </c>
    </row>
    <row r="373" spans="1:26" ht="28.5">
      <c r="A373" s="16">
        <v>64</v>
      </c>
      <c r="B373" s="16" t="str">
        <f>Source!E330</f>
        <v>64</v>
      </c>
      <c r="C373" s="58" t="str">
        <f>Source!F330</f>
        <v>20-02-020-01</v>
      </c>
      <c r="D373" s="58" t="str">
        <f>Source!G330</f>
        <v>Установка виброизолятора номер 38</v>
      </c>
      <c r="E373" s="36" t="str">
        <f>Source!H330</f>
        <v>10 ШТ</v>
      </c>
      <c r="F373" s="22">
        <f>Source!I330</f>
        <v>0.4</v>
      </c>
      <c r="G373" s="37">
        <f>Source!AL330+Source!AM330+Source!AO330</f>
        <v>66.38</v>
      </c>
      <c r="H373" s="38"/>
      <c r="I373" s="37"/>
      <c r="J373" s="38" t="str">
        <f>Source!BO330</f>
        <v/>
      </c>
      <c r="K373" s="38"/>
      <c r="L373" s="37"/>
      <c r="M373" s="39"/>
      <c r="S373">
        <f>ROUND((Source!FX330/100)*((ROUND(Source!AF330*Source!I330, 2)+ROUND(Source!AE330*Source!I330, 2))), 2)</f>
        <v>23.42</v>
      </c>
      <c r="T373">
        <f>Source!X330</f>
        <v>23.38</v>
      </c>
      <c r="U373">
        <f>ROUND((Source!FY330/100)*((ROUND(Source!AF330*Source!I330, 2)+ROUND(Source!AE330*Source!I330, 2))), 2)</f>
        <v>14.34</v>
      </c>
      <c r="V373">
        <f>Source!Y330</f>
        <v>14.43</v>
      </c>
    </row>
    <row r="374" spans="1:26">
      <c r="D374" s="29" t="str">
        <f>"Объем: "&amp;Source!I330&amp;"=4/"&amp;"10"</f>
        <v>Объем: 0,4=4/10</v>
      </c>
    </row>
    <row r="375" spans="1:26" ht="14.25">
      <c r="A375" s="16"/>
      <c r="B375" s="16"/>
      <c r="C375" s="58"/>
      <c r="D375" s="58" t="s">
        <v>980</v>
      </c>
      <c r="E375" s="36"/>
      <c r="F375" s="22"/>
      <c r="G375" s="37">
        <f>Source!AO330</f>
        <v>36.700000000000003</v>
      </c>
      <c r="H375" s="38" t="str">
        <f>Source!DG330</f>
        <v>)*1,2)*1,15</v>
      </c>
      <c r="I375" s="37">
        <f>ROUND(Source!AF330*Source!I330, 2)</f>
        <v>20.260000000000002</v>
      </c>
      <c r="J375" s="38"/>
      <c r="K375" s="38">
        <f>IF(Source!BA330&lt;&gt; 0, Source!BA330, 1)</f>
        <v>1</v>
      </c>
      <c r="L375" s="37">
        <f>Source!S330</f>
        <v>20.260000000000002</v>
      </c>
      <c r="M375" s="39"/>
      <c r="R375">
        <f>I375</f>
        <v>20.260000000000002</v>
      </c>
    </row>
    <row r="376" spans="1:26" ht="14.25">
      <c r="A376" s="16"/>
      <c r="B376" s="16"/>
      <c r="C376" s="58"/>
      <c r="D376" s="58" t="s">
        <v>104</v>
      </c>
      <c r="E376" s="36"/>
      <c r="F376" s="22"/>
      <c r="G376" s="37">
        <f>Source!AM330</f>
        <v>0.66</v>
      </c>
      <c r="H376" s="38" t="str">
        <f>Source!DE330</f>
        <v>)*1,2)*1,25</v>
      </c>
      <c r="I376" s="37">
        <f>ROUND(Source!AD330*Source!I330, 2)</f>
        <v>0.4</v>
      </c>
      <c r="J376" s="38"/>
      <c r="K376" s="38">
        <f>IF(Source!BB330&lt;&gt; 0, Source!BB330, 1)</f>
        <v>1</v>
      </c>
      <c r="L376" s="37">
        <f>Source!Q330</f>
        <v>0.4</v>
      </c>
      <c r="M376" s="39"/>
    </row>
    <row r="377" spans="1:26" ht="14.25">
      <c r="A377" s="16"/>
      <c r="B377" s="16"/>
      <c r="C377" s="58"/>
      <c r="D377" s="58" t="s">
        <v>981</v>
      </c>
      <c r="E377" s="36"/>
      <c r="F377" s="22"/>
      <c r="G377" s="37">
        <f>Source!AN330</f>
        <v>0.12</v>
      </c>
      <c r="H377" s="38" t="str">
        <f>Source!DF330</f>
        <v>)*1,2)*1,25</v>
      </c>
      <c r="I377" s="40">
        <f>ROUND(Source!AE330*Source!I330, 2)</f>
        <v>7.0000000000000007E-2</v>
      </c>
      <c r="J377" s="38"/>
      <c r="K377" s="38">
        <f>IF(Source!BS330&lt;&gt; 0, Source!BS330, 1)</f>
        <v>1</v>
      </c>
      <c r="L377" s="40">
        <f>Source!R330</f>
        <v>7.0000000000000007E-2</v>
      </c>
      <c r="M377" s="39"/>
      <c r="R377">
        <f>I377</f>
        <v>7.0000000000000007E-2</v>
      </c>
    </row>
    <row r="378" spans="1:26" ht="14.25">
      <c r="A378" s="16"/>
      <c r="B378" s="16"/>
      <c r="C378" s="58"/>
      <c r="D378" s="58" t="s">
        <v>982</v>
      </c>
      <c r="E378" s="36"/>
      <c r="F378" s="22"/>
      <c r="G378" s="37">
        <f>Source!AL330</f>
        <v>29.02</v>
      </c>
      <c r="H378" s="38" t="str">
        <f>Source!DD330</f>
        <v/>
      </c>
      <c r="I378" s="37">
        <f>ROUND(Source!AC330*Source!I330, 2)</f>
        <v>11.61</v>
      </c>
      <c r="J378" s="38"/>
      <c r="K378" s="38">
        <f>IF(Source!BC330&lt;&gt; 0, Source!BC330, 1)</f>
        <v>1</v>
      </c>
      <c r="L378" s="37">
        <f>Source!P330</f>
        <v>11.61</v>
      </c>
      <c r="M378" s="39"/>
    </row>
    <row r="379" spans="1:26" ht="14.25">
      <c r="A379" s="16"/>
      <c r="B379" s="16"/>
      <c r="C379" s="58"/>
      <c r="D379" s="58" t="s">
        <v>983</v>
      </c>
      <c r="E379" s="36" t="s">
        <v>984</v>
      </c>
      <c r="F379" s="22">
        <f>Source!BZ330</f>
        <v>128</v>
      </c>
      <c r="G379" s="167" t="str">
        <f>CONCATENATE(" )", Source!DL330, Source!FT330, "=", Source!FX330)</f>
        <v xml:space="preserve"> )*0,9=115,2</v>
      </c>
      <c r="H379" s="168"/>
      <c r="I379" s="37">
        <f>SUM(S373:S381)</f>
        <v>23.42</v>
      </c>
      <c r="J379" s="41"/>
      <c r="K379" s="32">
        <f>Source!AT330</f>
        <v>115</v>
      </c>
      <c r="L379" s="37">
        <f>SUM(T373:T381)</f>
        <v>23.38</v>
      </c>
      <c r="M379" s="39"/>
    </row>
    <row r="380" spans="1:26" ht="14.25">
      <c r="A380" s="16"/>
      <c r="B380" s="16"/>
      <c r="C380" s="58"/>
      <c r="D380" s="58" t="s">
        <v>985</v>
      </c>
      <c r="E380" s="36" t="s">
        <v>984</v>
      </c>
      <c r="F380" s="22">
        <f>Source!CA330</f>
        <v>83</v>
      </c>
      <c r="G380" s="167" t="str">
        <f>CONCATENATE(" )", Source!DM330, Source!FU330, "=", Source!FY330)</f>
        <v xml:space="preserve"> )*0,85=70,55</v>
      </c>
      <c r="H380" s="168"/>
      <c r="I380" s="37">
        <f>SUM(U373:U381)</f>
        <v>14.34</v>
      </c>
      <c r="J380" s="41"/>
      <c r="K380" s="32">
        <f>Source!AU330</f>
        <v>71</v>
      </c>
      <c r="L380" s="37">
        <f>SUM(V373:V381)</f>
        <v>14.43</v>
      </c>
      <c r="M380" s="39"/>
    </row>
    <row r="381" spans="1:26" ht="14.25">
      <c r="A381" s="59"/>
      <c r="B381" s="59"/>
      <c r="C381" s="60"/>
      <c r="D381" s="60" t="s">
        <v>986</v>
      </c>
      <c r="E381" s="42" t="s">
        <v>987</v>
      </c>
      <c r="F381" s="43">
        <f>Source!AQ330</f>
        <v>3.7</v>
      </c>
      <c r="G381" s="44"/>
      <c r="H381" s="45" t="str">
        <f>Source!DI330</f>
        <v>)*1,2)*1,15</v>
      </c>
      <c r="I381" s="44"/>
      <c r="J381" s="45"/>
      <c r="K381" s="45"/>
      <c r="L381" s="44"/>
      <c r="M381" s="46">
        <f>Source!U330</f>
        <v>2.0424000000000002</v>
      </c>
    </row>
    <row r="382" spans="1:26" ht="15">
      <c r="H382" s="166">
        <f>I375+I376+I378+I379+I380</f>
        <v>70.03</v>
      </c>
      <c r="I382" s="166"/>
      <c r="K382" s="166">
        <f>L375+L376+L378+L379+L380</f>
        <v>70.079999999999984</v>
      </c>
      <c r="L382" s="166"/>
      <c r="M382" s="47">
        <f>Source!U330</f>
        <v>2.0424000000000002</v>
      </c>
      <c r="O382" s="26">
        <f>H382</f>
        <v>70.03</v>
      </c>
      <c r="P382" s="26">
        <f>K382</f>
        <v>70.079999999999984</v>
      </c>
      <c r="Q382" s="26">
        <f>M382</f>
        <v>2.0424000000000002</v>
      </c>
      <c r="W382">
        <f>IF(Source!BI330&lt;=1,I375+I376+I378+I379+I380, 0)</f>
        <v>70.03</v>
      </c>
      <c r="X382">
        <f>IF(Source!BI330=2,I375+I376+I378+I379+I380, 0)</f>
        <v>0</v>
      </c>
      <c r="Y382">
        <f>IF(Source!BI330=3,I375+I376+I378+I379+I380, 0)</f>
        <v>0</v>
      </c>
      <c r="Z382">
        <f>IF(Source!BI330=4,I375+I376+I378+I379+I380, 0)</f>
        <v>0</v>
      </c>
    </row>
    <row r="383" spans="1:26" ht="99.75">
      <c r="A383" s="59">
        <v>65</v>
      </c>
      <c r="B383" s="59" t="str">
        <f>Source!E332</f>
        <v>65</v>
      </c>
      <c r="C383" s="60" t="str">
        <f>Source!F332</f>
        <v>Коммеческое предлож.№КП-261046 от 01.02.2021Г.</v>
      </c>
      <c r="D383" s="60" t="s">
        <v>1021</v>
      </c>
      <c r="E383" s="42" t="str">
        <f>Source!H332</f>
        <v>шт.</v>
      </c>
      <c r="F383" s="43">
        <f>Source!I332</f>
        <v>1</v>
      </c>
      <c r="G383" s="44">
        <f>Source!AL332</f>
        <v>2150.89</v>
      </c>
      <c r="H383" s="45" t="str">
        <f>Source!DD332</f>
        <v/>
      </c>
      <c r="I383" s="44">
        <f>ROUND(Source!AC332*Source!I332, 2)</f>
        <v>2150.89</v>
      </c>
      <c r="J383" s="45" t="str">
        <f>Source!BO332</f>
        <v/>
      </c>
      <c r="K383" s="45">
        <f>IF(Source!BC332&lt;&gt; 0, Source!BC332, 1)</f>
        <v>1</v>
      </c>
      <c r="L383" s="44">
        <f>Source!P332</f>
        <v>2150.89</v>
      </c>
      <c r="M383" s="48"/>
      <c r="S383">
        <f>ROUND((Source!FX332/100)*((ROUND(Source!AF332*Source!I332, 2)+ROUND(Source!AE332*Source!I332, 2))), 2)</f>
        <v>0</v>
      </c>
      <c r="T383">
        <f>Source!X332</f>
        <v>0</v>
      </c>
      <c r="U383">
        <f>ROUND((Source!FY332/100)*((ROUND(Source!AF332*Source!I332, 2)+ROUND(Source!AE332*Source!I332, 2))), 2)</f>
        <v>0</v>
      </c>
      <c r="V383">
        <f>Source!Y332</f>
        <v>0</v>
      </c>
    </row>
    <row r="384" spans="1:26" ht="15">
      <c r="H384" s="166">
        <f>I383</f>
        <v>2150.89</v>
      </c>
      <c r="I384" s="166"/>
      <c r="K384" s="166">
        <f>L383</f>
        <v>2150.89</v>
      </c>
      <c r="L384" s="166"/>
      <c r="M384" s="47">
        <f>Source!U332</f>
        <v>0</v>
      </c>
      <c r="O384" s="26">
        <f>H384</f>
        <v>2150.89</v>
      </c>
      <c r="P384" s="26">
        <f>K384</f>
        <v>2150.89</v>
      </c>
      <c r="Q384" s="26">
        <f>M384</f>
        <v>0</v>
      </c>
      <c r="W384">
        <f>IF(Source!BI332&lt;=1,I383, 0)</f>
        <v>0</v>
      </c>
      <c r="X384">
        <f>IF(Source!BI332=2,I383, 0)</f>
        <v>2150.89</v>
      </c>
      <c r="Y384">
        <f>IF(Source!BI332=3,I383, 0)</f>
        <v>0</v>
      </c>
      <c r="Z384">
        <f>IF(Source!BI332=4,I383, 0)</f>
        <v>0</v>
      </c>
    </row>
    <row r="385" spans="1:26" ht="28.5">
      <c r="A385" s="16">
        <v>66</v>
      </c>
      <c r="B385" s="16" t="str">
        <f>Source!E334</f>
        <v>66</v>
      </c>
      <c r="C385" s="58" t="str">
        <f>Source!F334</f>
        <v>20-02-019-01</v>
      </c>
      <c r="D385" s="58" t="str">
        <f>Source!G334</f>
        <v>Установка кронштейнов под вентиляционное оборудование</v>
      </c>
      <c r="E385" s="36" t="str">
        <f>Source!H334</f>
        <v>100 кг</v>
      </c>
      <c r="F385" s="22">
        <f>Source!I334</f>
        <v>5.8000000000000003E-2</v>
      </c>
      <c r="G385" s="37">
        <f>Source!AL334+Source!AM334+Source!AO334</f>
        <v>932.04</v>
      </c>
      <c r="H385" s="38"/>
      <c r="I385" s="37"/>
      <c r="J385" s="38" t="str">
        <f>Source!BO334</f>
        <v/>
      </c>
      <c r="K385" s="38"/>
      <c r="L385" s="37"/>
      <c r="M385" s="39"/>
      <c r="S385">
        <f>ROUND((Source!FX334/100)*((ROUND(Source!AF334*Source!I334, 2)+ROUND(Source!AE334*Source!I334, 2))), 2)</f>
        <v>5.14</v>
      </c>
      <c r="T385">
        <f>Source!X334</f>
        <v>5.13</v>
      </c>
      <c r="U385">
        <f>ROUND((Source!FY334/100)*((ROUND(Source!AF334*Source!I334, 2)+ROUND(Source!AE334*Source!I334, 2))), 2)</f>
        <v>3.15</v>
      </c>
      <c r="V385">
        <f>Source!Y334</f>
        <v>3.17</v>
      </c>
    </row>
    <row r="386" spans="1:26">
      <c r="D386" s="29" t="str">
        <f>"Объем: "&amp;Source!I334&amp;"=5,8/"&amp;"100"</f>
        <v>Объем: 0,058=5,8/100</v>
      </c>
    </row>
    <row r="387" spans="1:26" ht="14.25">
      <c r="A387" s="16"/>
      <c r="B387" s="16"/>
      <c r="C387" s="58"/>
      <c r="D387" s="58" t="s">
        <v>980</v>
      </c>
      <c r="E387" s="36"/>
      <c r="F387" s="22"/>
      <c r="G387" s="37">
        <f>Source!AO334</f>
        <v>55.26</v>
      </c>
      <c r="H387" s="38" t="str">
        <f>Source!DG334</f>
        <v>)*1,2)*1,15</v>
      </c>
      <c r="I387" s="37">
        <f>ROUND(Source!AF334*Source!I334, 2)</f>
        <v>4.42</v>
      </c>
      <c r="J387" s="38"/>
      <c r="K387" s="38">
        <f>IF(Source!BA334&lt;&gt; 0, Source!BA334, 1)</f>
        <v>1</v>
      </c>
      <c r="L387" s="37">
        <f>Source!S334</f>
        <v>4.42</v>
      </c>
      <c r="M387" s="39"/>
      <c r="R387">
        <f>I387</f>
        <v>4.42</v>
      </c>
    </row>
    <row r="388" spans="1:26" ht="14.25">
      <c r="A388" s="16"/>
      <c r="B388" s="16"/>
      <c r="C388" s="58"/>
      <c r="D388" s="58" t="s">
        <v>104</v>
      </c>
      <c r="E388" s="36"/>
      <c r="F388" s="22"/>
      <c r="G388" s="37">
        <f>Source!AM334</f>
        <v>10.16</v>
      </c>
      <c r="H388" s="38" t="str">
        <f>Source!DE334</f>
        <v>)*1,2)*1,25</v>
      </c>
      <c r="I388" s="37">
        <f>ROUND(Source!AD334*Source!I334, 2)</f>
        <v>0.88</v>
      </c>
      <c r="J388" s="38"/>
      <c r="K388" s="38">
        <f>IF(Source!BB334&lt;&gt; 0, Source!BB334, 1)</f>
        <v>1</v>
      </c>
      <c r="L388" s="37">
        <f>Source!Q334</f>
        <v>0.88</v>
      </c>
      <c r="M388" s="39"/>
    </row>
    <row r="389" spans="1:26" ht="14.25">
      <c r="A389" s="16"/>
      <c r="B389" s="16"/>
      <c r="C389" s="58"/>
      <c r="D389" s="58" t="s">
        <v>981</v>
      </c>
      <c r="E389" s="36"/>
      <c r="F389" s="22"/>
      <c r="G389" s="37">
        <f>Source!AN334</f>
        <v>0.46</v>
      </c>
      <c r="H389" s="38" t="str">
        <f>Source!DF334</f>
        <v>)*1,2)*1,25</v>
      </c>
      <c r="I389" s="40">
        <f>ROUND(Source!AE334*Source!I334, 2)</f>
        <v>0.04</v>
      </c>
      <c r="J389" s="38"/>
      <c r="K389" s="38">
        <f>IF(Source!BS334&lt;&gt; 0, Source!BS334, 1)</f>
        <v>1</v>
      </c>
      <c r="L389" s="40">
        <f>Source!R334</f>
        <v>0.04</v>
      </c>
      <c r="M389" s="39"/>
      <c r="R389">
        <f>I389</f>
        <v>0.04</v>
      </c>
    </row>
    <row r="390" spans="1:26" ht="14.25">
      <c r="A390" s="16"/>
      <c r="B390" s="16"/>
      <c r="C390" s="58"/>
      <c r="D390" s="58" t="s">
        <v>982</v>
      </c>
      <c r="E390" s="36"/>
      <c r="F390" s="22"/>
      <c r="G390" s="37">
        <f>Source!AL334</f>
        <v>866.62</v>
      </c>
      <c r="H390" s="38" t="str">
        <f>Source!DD334</f>
        <v/>
      </c>
      <c r="I390" s="37">
        <f>ROUND(Source!AC334*Source!I334, 2)</f>
        <v>50.26</v>
      </c>
      <c r="J390" s="38"/>
      <c r="K390" s="38">
        <f>IF(Source!BC334&lt;&gt; 0, Source!BC334, 1)</f>
        <v>1</v>
      </c>
      <c r="L390" s="37">
        <f>Source!P334</f>
        <v>50.26</v>
      </c>
      <c r="M390" s="39"/>
    </row>
    <row r="391" spans="1:26" ht="14.25">
      <c r="A391" s="16"/>
      <c r="B391" s="16"/>
      <c r="C391" s="58"/>
      <c r="D391" s="58" t="s">
        <v>983</v>
      </c>
      <c r="E391" s="36" t="s">
        <v>984</v>
      </c>
      <c r="F391" s="22">
        <f>Source!BZ334</f>
        <v>128</v>
      </c>
      <c r="G391" s="167" t="str">
        <f>CONCATENATE(" )", Source!DL334, Source!FT334, "=", Source!FX334)</f>
        <v xml:space="preserve"> )*0,9=115,2</v>
      </c>
      <c r="H391" s="168"/>
      <c r="I391" s="37">
        <f>SUM(S385:S393)</f>
        <v>5.14</v>
      </c>
      <c r="J391" s="41"/>
      <c r="K391" s="32">
        <f>Source!AT334</f>
        <v>115</v>
      </c>
      <c r="L391" s="37">
        <f>SUM(T385:T393)</f>
        <v>5.13</v>
      </c>
      <c r="M391" s="39"/>
    </row>
    <row r="392" spans="1:26" ht="14.25">
      <c r="A392" s="16"/>
      <c r="B392" s="16"/>
      <c r="C392" s="58"/>
      <c r="D392" s="58" t="s">
        <v>985</v>
      </c>
      <c r="E392" s="36" t="s">
        <v>984</v>
      </c>
      <c r="F392" s="22">
        <f>Source!CA334</f>
        <v>83</v>
      </c>
      <c r="G392" s="167" t="str">
        <f>CONCATENATE(" )", Source!DM334, Source!FU334, "=", Source!FY334)</f>
        <v xml:space="preserve"> )*0,85=70,55</v>
      </c>
      <c r="H392" s="168"/>
      <c r="I392" s="37">
        <f>SUM(U385:U393)</f>
        <v>3.15</v>
      </c>
      <c r="J392" s="41"/>
      <c r="K392" s="32">
        <f>Source!AU334</f>
        <v>71</v>
      </c>
      <c r="L392" s="37">
        <f>SUM(V385:V393)</f>
        <v>3.17</v>
      </c>
      <c r="M392" s="39"/>
    </row>
    <row r="393" spans="1:26" ht="14.25">
      <c r="A393" s="59"/>
      <c r="B393" s="59"/>
      <c r="C393" s="60"/>
      <c r="D393" s="60" t="s">
        <v>986</v>
      </c>
      <c r="E393" s="42" t="s">
        <v>987</v>
      </c>
      <c r="F393" s="43">
        <f>Source!AQ334</f>
        <v>6.02</v>
      </c>
      <c r="G393" s="44"/>
      <c r="H393" s="45" t="str">
        <f>Source!DI334</f>
        <v>)*1,2)*1,15</v>
      </c>
      <c r="I393" s="44"/>
      <c r="J393" s="45"/>
      <c r="K393" s="45"/>
      <c r="L393" s="44"/>
      <c r="M393" s="46">
        <f>Source!U334</f>
        <v>0.48184079999999996</v>
      </c>
    </row>
    <row r="394" spans="1:26" ht="15">
      <c r="H394" s="166">
        <f>I387+I388+I390+I391+I392</f>
        <v>63.849999999999994</v>
      </c>
      <c r="I394" s="166"/>
      <c r="K394" s="166">
        <f>L387+L388+L390+L391+L392</f>
        <v>63.86</v>
      </c>
      <c r="L394" s="166"/>
      <c r="M394" s="47">
        <f>Source!U334</f>
        <v>0.48184079999999996</v>
      </c>
      <c r="O394" s="26">
        <f>H394</f>
        <v>63.849999999999994</v>
      </c>
      <c r="P394" s="26">
        <f>K394</f>
        <v>63.86</v>
      </c>
      <c r="Q394" s="26">
        <f>M394</f>
        <v>0.48184079999999996</v>
      </c>
      <c r="W394">
        <f>IF(Source!BI334&lt;=1,I387+I388+I390+I391+I392, 0)</f>
        <v>63.849999999999994</v>
      </c>
      <c r="X394">
        <f>IF(Source!BI334=2,I387+I388+I390+I391+I392, 0)</f>
        <v>0</v>
      </c>
      <c r="Y394">
        <f>IF(Source!BI334=3,I387+I388+I390+I391+I392, 0)</f>
        <v>0</v>
      </c>
      <c r="Z394">
        <f>IF(Source!BI334=4,I387+I388+I390+I391+I392, 0)</f>
        <v>0</v>
      </c>
    </row>
    <row r="395" spans="1:26" ht="28.5">
      <c r="A395" s="59">
        <v>67</v>
      </c>
      <c r="B395" s="59" t="str">
        <f>Source!E336</f>
        <v>67</v>
      </c>
      <c r="C395" s="60" t="str">
        <f>Source!F336</f>
        <v>18.5.08.18-0071</v>
      </c>
      <c r="D395" s="60" t="str">
        <f>Source!G336</f>
        <v>Кронштейны и подставки под оборудование из сортовой стали</v>
      </c>
      <c r="E395" s="42" t="str">
        <f>Source!H336</f>
        <v>кг</v>
      </c>
      <c r="F395" s="43">
        <f>Source!I336</f>
        <v>-5.8</v>
      </c>
      <c r="G395" s="44">
        <f>Source!AL336</f>
        <v>8.52</v>
      </c>
      <c r="H395" s="45" t="str">
        <f>Source!DD336</f>
        <v/>
      </c>
      <c r="I395" s="44">
        <f>ROUND(Source!AC336*Source!I336, 2)</f>
        <v>-49.42</v>
      </c>
      <c r="J395" s="45" t="str">
        <f>Source!BO336</f>
        <v/>
      </c>
      <c r="K395" s="45">
        <f>IF(Source!BC336&lt;&gt; 0, Source!BC336, 1)</f>
        <v>1</v>
      </c>
      <c r="L395" s="44">
        <f>Source!P336</f>
        <v>-49.42</v>
      </c>
      <c r="M395" s="48"/>
      <c r="S395">
        <f>ROUND((Source!FX336/100)*((ROUND(Source!AF336*Source!I336, 2)+ROUND(Source!AE336*Source!I336, 2))), 2)</f>
        <v>0</v>
      </c>
      <c r="T395">
        <f>Source!X336</f>
        <v>0</v>
      </c>
      <c r="U395">
        <f>ROUND((Source!FY336/100)*((ROUND(Source!AF336*Source!I336, 2)+ROUND(Source!AE336*Source!I336, 2))), 2)</f>
        <v>0</v>
      </c>
      <c r="V395">
        <f>Source!Y336</f>
        <v>0</v>
      </c>
    </row>
    <row r="396" spans="1:26" ht="15">
      <c r="H396" s="166">
        <f>I395</f>
        <v>-49.42</v>
      </c>
      <c r="I396" s="166"/>
      <c r="K396" s="166">
        <f>L395</f>
        <v>-49.42</v>
      </c>
      <c r="L396" s="166"/>
      <c r="M396" s="47">
        <f>Source!U336</f>
        <v>0</v>
      </c>
      <c r="O396" s="26">
        <f>H396</f>
        <v>-49.42</v>
      </c>
      <c r="P396" s="26">
        <f>K396</f>
        <v>-49.42</v>
      </c>
      <c r="Q396" s="26">
        <f>M396</f>
        <v>0</v>
      </c>
      <c r="W396">
        <f>IF(Source!BI336&lt;=1,I395, 0)</f>
        <v>-49.42</v>
      </c>
      <c r="X396">
        <f>IF(Source!BI336=2,I395, 0)</f>
        <v>0</v>
      </c>
      <c r="Y396">
        <f>IF(Source!BI336=3,I395, 0)</f>
        <v>0</v>
      </c>
      <c r="Z396">
        <f>IF(Source!BI336=4,I395, 0)</f>
        <v>0</v>
      </c>
    </row>
    <row r="397" spans="1:26" ht="99.75">
      <c r="A397" s="59">
        <v>68</v>
      </c>
      <c r="B397" s="59" t="str">
        <f>Source!E338</f>
        <v>68</v>
      </c>
      <c r="C397" s="60" t="str">
        <f>Source!F338</f>
        <v>Коммеческое предлож.№КП-261046 от 01.02.2021Г.</v>
      </c>
      <c r="D397" s="60" t="s">
        <v>1022</v>
      </c>
      <c r="E397" s="42" t="str">
        <f>Source!H338</f>
        <v>шт.</v>
      </c>
      <c r="F397" s="43">
        <f>Source!I338</f>
        <v>1</v>
      </c>
      <c r="G397" s="44">
        <f>Source!AL338</f>
        <v>6045.47</v>
      </c>
      <c r="H397" s="45" t="str">
        <f>Source!DD338</f>
        <v/>
      </c>
      <c r="I397" s="44">
        <f>ROUND(Source!AC338*Source!I338, 2)</f>
        <v>6045.47</v>
      </c>
      <c r="J397" s="45" t="str">
        <f>Source!BO338</f>
        <v/>
      </c>
      <c r="K397" s="45">
        <f>IF(Source!BC338&lt;&gt; 0, Source!BC338, 1)</f>
        <v>1</v>
      </c>
      <c r="L397" s="44">
        <f>Source!P338</f>
        <v>6045.47</v>
      </c>
      <c r="M397" s="48"/>
      <c r="S397">
        <f>ROUND((Source!FX338/100)*((ROUND(Source!AF338*Source!I338, 2)+ROUND(Source!AE338*Source!I338, 2))), 2)</f>
        <v>0</v>
      </c>
      <c r="T397">
        <f>Source!X338</f>
        <v>0</v>
      </c>
      <c r="U397">
        <f>ROUND((Source!FY338/100)*((ROUND(Source!AF338*Source!I338, 2)+ROUND(Source!AE338*Source!I338, 2))), 2)</f>
        <v>0</v>
      </c>
      <c r="V397">
        <f>Source!Y338</f>
        <v>0</v>
      </c>
    </row>
    <row r="398" spans="1:26" ht="15">
      <c r="H398" s="166">
        <f>I397</f>
        <v>6045.47</v>
      </c>
      <c r="I398" s="166"/>
      <c r="K398" s="166">
        <f>L397</f>
        <v>6045.47</v>
      </c>
      <c r="L398" s="166"/>
      <c r="M398" s="47">
        <f>Source!U338</f>
        <v>0</v>
      </c>
      <c r="O398" s="26">
        <f>H398</f>
        <v>6045.47</v>
      </c>
      <c r="P398" s="26">
        <f>K398</f>
        <v>6045.47</v>
      </c>
      <c r="Q398" s="26">
        <f>M398</f>
        <v>0</v>
      </c>
      <c r="W398">
        <f>IF(Source!BI338&lt;=1,I397, 0)</f>
        <v>6045.47</v>
      </c>
      <c r="X398">
        <f>IF(Source!BI338=2,I397, 0)</f>
        <v>0</v>
      </c>
      <c r="Y398">
        <f>IF(Source!BI338=3,I397, 0)</f>
        <v>0</v>
      </c>
      <c r="Z398">
        <f>IF(Source!BI338=4,I397, 0)</f>
        <v>0</v>
      </c>
    </row>
    <row r="400" spans="1:26" ht="15">
      <c r="A400" s="171" t="str">
        <f>CONCATENATE("Итого по разделу: ",IF(Source!G340&lt;&gt;"Новый раздел", Source!G340, ""))</f>
        <v>Итого по разделу: 6.Система ПД2.1 (оборудование)</v>
      </c>
      <c r="B400" s="171"/>
      <c r="C400" s="171"/>
      <c r="D400" s="171"/>
      <c r="E400" s="171"/>
      <c r="F400" s="171"/>
      <c r="G400" s="171"/>
      <c r="H400" s="159">
        <f>SUM(O345:O399)</f>
        <v>70513.37</v>
      </c>
      <c r="I400" s="159"/>
      <c r="J400" s="35"/>
      <c r="K400" s="159">
        <f>SUM(P345:P399)</f>
        <v>70513.990000000005</v>
      </c>
      <c r="L400" s="159"/>
      <c r="M400" s="47">
        <f>SUM(Q345:Q399)</f>
        <v>25.870666800000002</v>
      </c>
    </row>
    <row r="404" spans="1:26" ht="16.5">
      <c r="A404" s="169" t="str">
        <f>CONCATENATE("Раздел: ",IF(Source!G370&lt;&gt;"Новый раздел", Source!G370, ""))</f>
        <v>Раздел: 7.Система ПД2.2 (оборудование)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</row>
    <row r="405" spans="1:26" ht="57">
      <c r="A405" s="16">
        <v>69</v>
      </c>
      <c r="B405" s="16" t="str">
        <f>Source!E375</f>
        <v>69</v>
      </c>
      <c r="C405" s="58" t="str">
        <f>Source!F375</f>
        <v>20-06-002-01</v>
      </c>
      <c r="D405" s="58" t="str">
        <f>Source!G375</f>
        <v>Установка камер приточных типовых без секции орошения производительностью до 10 тыс.м3/час</v>
      </c>
      <c r="E405" s="36" t="str">
        <f>Source!H375</f>
        <v>ШТ</v>
      </c>
      <c r="F405" s="22">
        <f>Source!I375</f>
        <v>1</v>
      </c>
      <c r="G405" s="37">
        <f>Source!AL375+Source!AM375+Source!AO375</f>
        <v>681.31999999999994</v>
      </c>
      <c r="H405" s="38"/>
      <c r="I405" s="37"/>
      <c r="J405" s="38" t="str">
        <f>Source!BO375</f>
        <v/>
      </c>
      <c r="K405" s="38"/>
      <c r="L405" s="37"/>
      <c r="M405" s="39"/>
      <c r="S405">
        <f>ROUND((Source!FX375/100)*((ROUND(Source!AF375*Source!I375, 2)+ROUND(Source!AE375*Source!I375, 2))), 2)</f>
        <v>649.66</v>
      </c>
      <c r="T405">
        <f>Source!X375</f>
        <v>648.53</v>
      </c>
      <c r="U405">
        <f>ROUND((Source!FY375/100)*((ROUND(Source!AF375*Source!I375, 2)+ROUND(Source!AE375*Source!I375, 2))), 2)</f>
        <v>397.86</v>
      </c>
      <c r="V405">
        <f>Source!Y375</f>
        <v>400.4</v>
      </c>
    </row>
    <row r="406" spans="1:26" ht="14.25">
      <c r="A406" s="16"/>
      <c r="B406" s="16"/>
      <c r="C406" s="58"/>
      <c r="D406" s="58" t="s">
        <v>980</v>
      </c>
      <c r="E406" s="36"/>
      <c r="F406" s="22"/>
      <c r="G406" s="37">
        <f>Source!AO375</f>
        <v>401.26</v>
      </c>
      <c r="H406" s="38" t="str">
        <f>Source!DG375</f>
        <v>)*1,2)*1,15</v>
      </c>
      <c r="I406" s="37">
        <f>ROUND(Source!AF375*Source!I375, 2)</f>
        <v>553.74</v>
      </c>
      <c r="J406" s="38"/>
      <c r="K406" s="38">
        <f>IF(Source!BA375&lt;&gt; 0, Source!BA375, 1)</f>
        <v>1</v>
      </c>
      <c r="L406" s="37">
        <f>Source!S375</f>
        <v>553.74</v>
      </c>
      <c r="M406" s="39"/>
      <c r="R406">
        <f>I406</f>
        <v>553.74</v>
      </c>
    </row>
    <row r="407" spans="1:26" ht="14.25">
      <c r="A407" s="16"/>
      <c r="B407" s="16"/>
      <c r="C407" s="58"/>
      <c r="D407" s="58" t="s">
        <v>104</v>
      </c>
      <c r="E407" s="36"/>
      <c r="F407" s="22"/>
      <c r="G407" s="37">
        <f>Source!AM375</f>
        <v>99.27</v>
      </c>
      <c r="H407" s="38" t="str">
        <f>Source!DE375</f>
        <v>)*1,2)*1,25</v>
      </c>
      <c r="I407" s="37">
        <f>ROUND(Source!AD375*Source!I375, 2)</f>
        <v>148.91</v>
      </c>
      <c r="J407" s="38"/>
      <c r="K407" s="38">
        <f>IF(Source!BB375&lt;&gt; 0, Source!BB375, 1)</f>
        <v>1</v>
      </c>
      <c r="L407" s="37">
        <f>Source!Q375</f>
        <v>148.91</v>
      </c>
      <c r="M407" s="39"/>
    </row>
    <row r="408" spans="1:26" ht="14.25">
      <c r="A408" s="16"/>
      <c r="B408" s="16"/>
      <c r="C408" s="58"/>
      <c r="D408" s="58" t="s">
        <v>981</v>
      </c>
      <c r="E408" s="36"/>
      <c r="F408" s="22"/>
      <c r="G408" s="37">
        <f>Source!AN375</f>
        <v>6.8</v>
      </c>
      <c r="H408" s="38" t="str">
        <f>Source!DF375</f>
        <v>)*1,2)*1,25</v>
      </c>
      <c r="I408" s="40">
        <f>ROUND(Source!AE375*Source!I375, 2)</f>
        <v>10.199999999999999</v>
      </c>
      <c r="J408" s="38"/>
      <c r="K408" s="38">
        <f>IF(Source!BS375&lt;&gt; 0, Source!BS375, 1)</f>
        <v>1</v>
      </c>
      <c r="L408" s="40">
        <f>Source!R375</f>
        <v>10.199999999999999</v>
      </c>
      <c r="M408" s="39"/>
      <c r="R408">
        <f>I408</f>
        <v>10.199999999999999</v>
      </c>
    </row>
    <row r="409" spans="1:26" ht="14.25">
      <c r="A409" s="16"/>
      <c r="B409" s="16"/>
      <c r="C409" s="58"/>
      <c r="D409" s="58" t="s">
        <v>982</v>
      </c>
      <c r="E409" s="36"/>
      <c r="F409" s="22"/>
      <c r="G409" s="37">
        <f>Source!AL375</f>
        <v>180.79</v>
      </c>
      <c r="H409" s="38" t="str">
        <f>Source!DD375</f>
        <v/>
      </c>
      <c r="I409" s="37">
        <f>ROUND(Source!AC375*Source!I375, 2)</f>
        <v>180.79</v>
      </c>
      <c r="J409" s="38"/>
      <c r="K409" s="38">
        <f>IF(Source!BC375&lt;&gt; 0, Source!BC375, 1)</f>
        <v>1</v>
      </c>
      <c r="L409" s="37">
        <f>Source!P375</f>
        <v>180.79</v>
      </c>
      <c r="M409" s="39"/>
    </row>
    <row r="410" spans="1:26" ht="14.25">
      <c r="A410" s="16"/>
      <c r="B410" s="16"/>
      <c r="C410" s="58"/>
      <c r="D410" s="58" t="s">
        <v>983</v>
      </c>
      <c r="E410" s="36" t="s">
        <v>984</v>
      </c>
      <c r="F410" s="22">
        <f>Source!BZ375</f>
        <v>128</v>
      </c>
      <c r="G410" s="167" t="str">
        <f>CONCATENATE(" )", Source!DL375, Source!FT375, "=", Source!FX375)</f>
        <v xml:space="preserve"> )*0,9=115,2</v>
      </c>
      <c r="H410" s="168"/>
      <c r="I410" s="37">
        <f>SUM(S405:S415)</f>
        <v>649.66</v>
      </c>
      <c r="J410" s="41"/>
      <c r="K410" s="32">
        <f>Source!AT375</f>
        <v>115</v>
      </c>
      <c r="L410" s="37">
        <f>SUM(T405:T415)</f>
        <v>648.53</v>
      </c>
      <c r="M410" s="39"/>
    </row>
    <row r="411" spans="1:26" ht="14.25">
      <c r="A411" s="16"/>
      <c r="B411" s="16"/>
      <c r="C411" s="58"/>
      <c r="D411" s="58" t="s">
        <v>985</v>
      </c>
      <c r="E411" s="36" t="s">
        <v>984</v>
      </c>
      <c r="F411" s="22">
        <f>Source!CA375</f>
        <v>83</v>
      </c>
      <c r="G411" s="167" t="str">
        <f>CONCATENATE(" )", Source!DM375, Source!FU375, "=", Source!FY375)</f>
        <v xml:space="preserve"> )*0,85=70,55</v>
      </c>
      <c r="H411" s="168"/>
      <c r="I411" s="37">
        <f>SUM(U405:U415)</f>
        <v>397.86</v>
      </c>
      <c r="J411" s="41"/>
      <c r="K411" s="32">
        <f>Source!AU375</f>
        <v>71</v>
      </c>
      <c r="L411" s="37">
        <f>SUM(V405:V415)</f>
        <v>400.4</v>
      </c>
      <c r="M411" s="39"/>
    </row>
    <row r="412" spans="1:26" ht="14.25">
      <c r="A412" s="16"/>
      <c r="B412" s="16"/>
      <c r="C412" s="58"/>
      <c r="D412" s="58" t="s">
        <v>986</v>
      </c>
      <c r="E412" s="36" t="s">
        <v>987</v>
      </c>
      <c r="F412" s="22">
        <f>Source!AQ375</f>
        <v>43.71</v>
      </c>
      <c r="G412" s="37"/>
      <c r="H412" s="38" t="str">
        <f>Source!DI375</f>
        <v>)*1,2)*1,15</v>
      </c>
      <c r="I412" s="37"/>
      <c r="J412" s="38"/>
      <c r="K412" s="38"/>
      <c r="L412" s="37"/>
      <c r="M412" s="55">
        <f>Source!U375</f>
        <v>60.319799999999994</v>
      </c>
    </row>
    <row r="413" spans="1:26" ht="28.5">
      <c r="A413" s="16">
        <v>70</v>
      </c>
      <c r="B413" s="16" t="str">
        <f>Source!E377</f>
        <v>69,1</v>
      </c>
      <c r="C413" s="58" t="str">
        <f>Source!F377</f>
        <v>01.7.15.02-0051</v>
      </c>
      <c r="D413" s="58" t="str">
        <f>Source!G377</f>
        <v>Болты анкерные</v>
      </c>
      <c r="E413" s="36" t="str">
        <f>Source!H377</f>
        <v>т</v>
      </c>
      <c r="F413" s="22">
        <f>Source!I377</f>
        <v>9.6000000000000002E-4</v>
      </c>
      <c r="G413" s="37">
        <f>Source!AL377+Source!AM377+Source!AO377</f>
        <v>10068</v>
      </c>
      <c r="H413" s="56" t="s">
        <v>3</v>
      </c>
      <c r="I413" s="37">
        <f>ROUND(Source!AC377*Source!I377, 2)+ROUND(Source!AD377*Source!I377, 2)+ROUND(Source!AF377*Source!I377, 2)</f>
        <v>9.67</v>
      </c>
      <c r="J413" s="38"/>
      <c r="K413" s="38">
        <f>IF(Source!BC377&lt;&gt; 0, Source!BC377, 1)</f>
        <v>1</v>
      </c>
      <c r="L413" s="37">
        <f>Source!O377</f>
        <v>9.67</v>
      </c>
      <c r="M413" s="39"/>
      <c r="S413">
        <f>ROUND((Source!FX377/100)*((ROUND(Source!AF377*Source!I377, 2)+ROUND(Source!AE377*Source!I377, 2))), 2)</f>
        <v>0</v>
      </c>
      <c r="T413">
        <f>Source!X377</f>
        <v>0</v>
      </c>
      <c r="U413">
        <f>ROUND((Source!FY377/100)*((ROUND(Source!AF377*Source!I377, 2)+ROUND(Source!AE377*Source!I377, 2))), 2)</f>
        <v>0</v>
      </c>
      <c r="V413">
        <f>Source!Y377</f>
        <v>0</v>
      </c>
      <c r="W413">
        <f>IF(Source!BI377&lt;=1,I413, 0)</f>
        <v>9.67</v>
      </c>
      <c r="X413">
        <f>IF(Source!BI377=2,I413, 0)</f>
        <v>0</v>
      </c>
      <c r="Y413">
        <f>IF(Source!BI377=3,I413, 0)</f>
        <v>0</v>
      </c>
      <c r="Z413">
        <f>IF(Source!BI377=4,I413, 0)</f>
        <v>0</v>
      </c>
    </row>
    <row r="414" spans="1:26" ht="28.5">
      <c r="A414" s="16">
        <v>71</v>
      </c>
      <c r="B414" s="16" t="str">
        <f>Source!E379</f>
        <v>69,2</v>
      </c>
      <c r="C414" s="58" t="str">
        <f>Source!F379</f>
        <v>01.7.15.11-0062</v>
      </c>
      <c r="D414" s="58" t="str">
        <f>Source!G379</f>
        <v>Шайбы стальные</v>
      </c>
      <c r="E414" s="36" t="str">
        <f>Source!H379</f>
        <v>т</v>
      </c>
      <c r="F414" s="22">
        <f>Source!I379</f>
        <v>1.8000000000000001E-4</v>
      </c>
      <c r="G414" s="37">
        <f>Source!AL379+Source!AM379+Source!AO379</f>
        <v>10208</v>
      </c>
      <c r="H414" s="56" t="s">
        <v>3</v>
      </c>
      <c r="I414" s="37">
        <f>ROUND(Source!AC379*Source!I379, 2)+ROUND(Source!AD379*Source!I379, 2)+ROUND(Source!AF379*Source!I379, 2)</f>
        <v>1.84</v>
      </c>
      <c r="J414" s="38"/>
      <c r="K414" s="38">
        <f>IF(Source!BC379&lt;&gt; 0, Source!BC379, 1)</f>
        <v>1</v>
      </c>
      <c r="L414" s="37">
        <f>Source!O379</f>
        <v>1.84</v>
      </c>
      <c r="M414" s="39"/>
      <c r="S414">
        <f>ROUND((Source!FX379/100)*((ROUND(Source!AF379*Source!I379, 2)+ROUND(Source!AE379*Source!I379, 2))), 2)</f>
        <v>0</v>
      </c>
      <c r="T414">
        <f>Source!X379</f>
        <v>0</v>
      </c>
      <c r="U414">
        <f>ROUND((Source!FY379/100)*((ROUND(Source!AF379*Source!I379, 2)+ROUND(Source!AE379*Source!I379, 2))), 2)</f>
        <v>0</v>
      </c>
      <c r="V414">
        <f>Source!Y379</f>
        <v>0</v>
      </c>
      <c r="W414">
        <f>IF(Source!BI379&lt;=1,I414, 0)</f>
        <v>1.84</v>
      </c>
      <c r="X414">
        <f>IF(Source!BI379=2,I414, 0)</f>
        <v>0</v>
      </c>
      <c r="Y414">
        <f>IF(Source!BI379=3,I414, 0)</f>
        <v>0</v>
      </c>
      <c r="Z414">
        <f>IF(Source!BI379=4,I414, 0)</f>
        <v>0</v>
      </c>
    </row>
    <row r="415" spans="1:26" ht="28.5">
      <c r="A415" s="59">
        <v>72</v>
      </c>
      <c r="B415" s="59" t="str">
        <f>Source!E381</f>
        <v>69,3</v>
      </c>
      <c r="C415" s="60" t="str">
        <f>Source!F381</f>
        <v>04.3.01.09-0012</v>
      </c>
      <c r="D415" s="60" t="str">
        <f>Source!G381</f>
        <v>Раствор готовый кладочный цементный марки 50</v>
      </c>
      <c r="E415" s="42" t="str">
        <f>Source!H381</f>
        <v>м3</v>
      </c>
      <c r="F415" s="43">
        <f>Source!I381</f>
        <v>8.9999999999999993E-3</v>
      </c>
      <c r="G415" s="44">
        <f>Source!AL381+Source!AM381+Source!AO381</f>
        <v>485.9</v>
      </c>
      <c r="H415" s="57" t="s">
        <v>3</v>
      </c>
      <c r="I415" s="44">
        <f>ROUND(Source!AC381*Source!I381, 2)+ROUND(Source!AD381*Source!I381, 2)+ROUND(Source!AF381*Source!I381, 2)</f>
        <v>4.37</v>
      </c>
      <c r="J415" s="45"/>
      <c r="K415" s="45">
        <f>IF(Source!BC381&lt;&gt; 0, Source!BC381, 1)</f>
        <v>1</v>
      </c>
      <c r="L415" s="44">
        <f>Source!O381</f>
        <v>4.37</v>
      </c>
      <c r="M415" s="48"/>
      <c r="S415">
        <f>ROUND((Source!FX381/100)*((ROUND(Source!AF381*Source!I381, 2)+ROUND(Source!AE381*Source!I381, 2))), 2)</f>
        <v>0</v>
      </c>
      <c r="T415">
        <f>Source!X381</f>
        <v>0</v>
      </c>
      <c r="U415">
        <f>ROUND((Source!FY381/100)*((ROUND(Source!AF381*Source!I381, 2)+ROUND(Source!AE381*Source!I381, 2))), 2)</f>
        <v>0</v>
      </c>
      <c r="V415">
        <f>Source!Y381</f>
        <v>0</v>
      </c>
      <c r="W415">
        <f>IF(Source!BI381&lt;=1,I415, 0)</f>
        <v>4.37</v>
      </c>
      <c r="X415">
        <f>IF(Source!BI381=2,I415, 0)</f>
        <v>0</v>
      </c>
      <c r="Y415">
        <f>IF(Source!BI381=3,I415, 0)</f>
        <v>0</v>
      </c>
      <c r="Z415">
        <f>IF(Source!BI381=4,I415, 0)</f>
        <v>0</v>
      </c>
    </row>
    <row r="416" spans="1:26" ht="15">
      <c r="H416" s="166">
        <f>I406+I407+I409+I410+I411+SUM(I413:I415)</f>
        <v>1946.8400000000001</v>
      </c>
      <c r="I416" s="166"/>
      <c r="K416" s="166">
        <f>L406+L407+L409+L410+L411+SUM(L413:L415)</f>
        <v>1948.25</v>
      </c>
      <c r="L416" s="166"/>
      <c r="M416" s="47">
        <f>Source!U375</f>
        <v>60.319799999999994</v>
      </c>
      <c r="O416" s="26">
        <f>H416</f>
        <v>1946.8400000000001</v>
      </c>
      <c r="P416" s="26">
        <f>K416</f>
        <v>1948.25</v>
      </c>
      <c r="Q416" s="26">
        <f>M416</f>
        <v>60.319799999999994</v>
      </c>
      <c r="W416">
        <f>IF(Source!BI375&lt;=1,I406+I407+I409+I410+I411, 0)</f>
        <v>1930.96</v>
      </c>
      <c r="X416">
        <f>IF(Source!BI375=2,I406+I407+I409+I410+I411, 0)</f>
        <v>0</v>
      </c>
      <c r="Y416">
        <f>IF(Source!BI375=3,I406+I407+I409+I410+I411, 0)</f>
        <v>0</v>
      </c>
      <c r="Z416">
        <f>IF(Source!BI375=4,I406+I407+I409+I410+I411, 0)</f>
        <v>0</v>
      </c>
    </row>
    <row r="417" spans="1:26" ht="99.75">
      <c r="A417" s="61">
        <v>73</v>
      </c>
      <c r="B417" s="61" t="str">
        <f>Source!E383</f>
        <v>70</v>
      </c>
      <c r="C417" s="62" t="str">
        <f>Source!F383</f>
        <v>Коммеческое предлож.№КП-261046 от 01.02.2021Г.</v>
      </c>
      <c r="D417" s="62" t="s">
        <v>1024</v>
      </c>
      <c r="E417" s="49" t="str">
        <f>Source!H383</f>
        <v>шт.</v>
      </c>
      <c r="F417" s="50">
        <f>Source!I383</f>
        <v>1</v>
      </c>
      <c r="G417" s="51">
        <f>Source!AL383</f>
        <v>102539.84</v>
      </c>
      <c r="H417" s="52" t="str">
        <f>Source!DD383</f>
        <v/>
      </c>
      <c r="I417" s="51">
        <f>ROUND(Source!AC383*Source!I383, 2)</f>
        <v>102539.84</v>
      </c>
      <c r="J417" s="52" t="str">
        <f>Source!BO383</f>
        <v/>
      </c>
      <c r="K417" s="52">
        <f>IF(Source!BC383&lt;&gt; 0, Source!BC383, 1)</f>
        <v>1</v>
      </c>
      <c r="L417" s="51">
        <f>Source!P383</f>
        <v>102539.84</v>
      </c>
      <c r="M417" s="53"/>
      <c r="S417">
        <f>ROUND((Source!FX383/100)*((ROUND(Source!AF383*Source!I383, 2)+ROUND(Source!AE383*Source!I383, 2))), 2)</f>
        <v>0</v>
      </c>
      <c r="T417">
        <f>Source!X383</f>
        <v>0</v>
      </c>
      <c r="U417">
        <f>ROUND((Source!FY383/100)*((ROUND(Source!AF383*Source!I383, 2)+ROUND(Source!AE383*Source!I383, 2))), 2)</f>
        <v>0</v>
      </c>
      <c r="V417">
        <f>Source!Y383</f>
        <v>0</v>
      </c>
    </row>
    <row r="418" spans="1:26" ht="15">
      <c r="A418" s="28"/>
      <c r="B418" s="28"/>
      <c r="C418" s="28"/>
      <c r="D418" s="28"/>
      <c r="E418" s="28"/>
      <c r="F418" s="28"/>
      <c r="G418" s="28"/>
      <c r="H418" s="170">
        <f>I417</f>
        <v>102539.84</v>
      </c>
      <c r="I418" s="170"/>
      <c r="J418" s="28"/>
      <c r="K418" s="170">
        <f>L417</f>
        <v>102539.84</v>
      </c>
      <c r="L418" s="170"/>
      <c r="M418" s="54">
        <f>Source!U383</f>
        <v>0</v>
      </c>
      <c r="O418" s="26">
        <f>H418</f>
        <v>102539.84</v>
      </c>
      <c r="P418" s="26">
        <f>K418</f>
        <v>102539.84</v>
      </c>
      <c r="Q418" s="26">
        <f>M418</f>
        <v>0</v>
      </c>
      <c r="W418">
        <f>IF(Source!BI383&lt;=1,I417, 0)</f>
        <v>0</v>
      </c>
      <c r="X418">
        <f>IF(Source!BI383=2,I417, 0)</f>
        <v>0</v>
      </c>
      <c r="Y418">
        <f>IF(Source!BI383=3,I417, 0)</f>
        <v>102539.84</v>
      </c>
      <c r="Z418">
        <f>IF(Source!BI383=4,I417, 0)</f>
        <v>0</v>
      </c>
    </row>
    <row r="419" spans="1:26" ht="42.75">
      <c r="A419" s="16">
        <v>74</v>
      </c>
      <c r="B419" s="16" t="str">
        <f>Source!E385</f>
        <v>71</v>
      </c>
      <c r="C419" s="58" t="str">
        <f>Source!F385</f>
        <v>20-02-004-15</v>
      </c>
      <c r="D419" s="58" t="str">
        <f>Source!G385</f>
        <v>Установка клапанов огнезадерживающих с ручной регулировкой периметром до 1600 мм</v>
      </c>
      <c r="E419" s="36" t="str">
        <f>Source!H385</f>
        <v>ШТ</v>
      </c>
      <c r="F419" s="22">
        <f>Source!I385</f>
        <v>1</v>
      </c>
      <c r="G419" s="37">
        <f>Source!AL385+Source!AM385+Source!AO385</f>
        <v>55.010000000000005</v>
      </c>
      <c r="H419" s="38"/>
      <c r="I419" s="37"/>
      <c r="J419" s="38" t="str">
        <f>Source!BO385</f>
        <v/>
      </c>
      <c r="K419" s="38"/>
      <c r="L419" s="37"/>
      <c r="M419" s="39"/>
      <c r="S419">
        <f>ROUND((Source!FX385/100)*((ROUND(Source!AF385*Source!I385, 2)+ROUND(Source!AE385*Source!I385, 2))), 2)</f>
        <v>58.16</v>
      </c>
      <c r="T419">
        <f>Source!X385</f>
        <v>58.06</v>
      </c>
      <c r="U419">
        <f>ROUND((Source!FY385/100)*((ROUND(Source!AF385*Source!I385, 2)+ROUND(Source!AE385*Source!I385, 2))), 2)</f>
        <v>35.619999999999997</v>
      </c>
      <c r="V419">
        <f>Source!Y385</f>
        <v>35.85</v>
      </c>
    </row>
    <row r="420" spans="1:26" ht="14.25">
      <c r="A420" s="16"/>
      <c r="B420" s="16"/>
      <c r="C420" s="58"/>
      <c r="D420" s="58" t="s">
        <v>980</v>
      </c>
      <c r="E420" s="36"/>
      <c r="F420" s="22"/>
      <c r="G420" s="37">
        <f>Source!AO385</f>
        <v>36.46</v>
      </c>
      <c r="H420" s="38" t="str">
        <f>Source!DG385</f>
        <v>)*1,2)*1,15</v>
      </c>
      <c r="I420" s="37">
        <f>ROUND(Source!AF385*Source!I385, 2)</f>
        <v>50.31</v>
      </c>
      <c r="J420" s="38"/>
      <c r="K420" s="38">
        <f>IF(Source!BA385&lt;&gt; 0, Source!BA385, 1)</f>
        <v>1</v>
      </c>
      <c r="L420" s="37">
        <f>Source!S385</f>
        <v>50.31</v>
      </c>
      <c r="M420" s="39"/>
      <c r="R420">
        <f>I420</f>
        <v>50.31</v>
      </c>
    </row>
    <row r="421" spans="1:26" ht="14.25">
      <c r="A421" s="16"/>
      <c r="B421" s="16"/>
      <c r="C421" s="58"/>
      <c r="D421" s="58" t="s">
        <v>104</v>
      </c>
      <c r="E421" s="36"/>
      <c r="F421" s="22"/>
      <c r="G421" s="37">
        <f>Source!AM385</f>
        <v>3.81</v>
      </c>
      <c r="H421" s="38" t="str">
        <f>Source!DE385</f>
        <v>)*1,2)*1,25</v>
      </c>
      <c r="I421" s="37">
        <f>ROUND(Source!AD385*Source!I385, 2)</f>
        <v>5.72</v>
      </c>
      <c r="J421" s="38"/>
      <c r="K421" s="38">
        <f>IF(Source!BB385&lt;&gt; 0, Source!BB385, 1)</f>
        <v>1</v>
      </c>
      <c r="L421" s="37">
        <f>Source!Q385</f>
        <v>5.72</v>
      </c>
      <c r="M421" s="39"/>
    </row>
    <row r="422" spans="1:26" ht="14.25">
      <c r="A422" s="16"/>
      <c r="B422" s="16"/>
      <c r="C422" s="58"/>
      <c r="D422" s="58" t="s">
        <v>981</v>
      </c>
      <c r="E422" s="36"/>
      <c r="F422" s="22"/>
      <c r="G422" s="37">
        <f>Source!AN385</f>
        <v>0.12</v>
      </c>
      <c r="H422" s="38" t="str">
        <f>Source!DF385</f>
        <v>)*1,2)*1,25</v>
      </c>
      <c r="I422" s="40">
        <f>ROUND(Source!AE385*Source!I385, 2)</f>
        <v>0.18</v>
      </c>
      <c r="J422" s="38"/>
      <c r="K422" s="38">
        <f>IF(Source!BS385&lt;&gt; 0, Source!BS385, 1)</f>
        <v>1</v>
      </c>
      <c r="L422" s="40">
        <f>Source!R385</f>
        <v>0.18</v>
      </c>
      <c r="M422" s="39"/>
      <c r="R422">
        <f>I422</f>
        <v>0.18</v>
      </c>
    </row>
    <row r="423" spans="1:26" ht="14.25">
      <c r="A423" s="16"/>
      <c r="B423" s="16"/>
      <c r="C423" s="58"/>
      <c r="D423" s="58" t="s">
        <v>982</v>
      </c>
      <c r="E423" s="36"/>
      <c r="F423" s="22"/>
      <c r="G423" s="37">
        <f>Source!AL385</f>
        <v>14.74</v>
      </c>
      <c r="H423" s="38" t="str">
        <f>Source!DD385</f>
        <v/>
      </c>
      <c r="I423" s="37">
        <f>ROUND(Source!AC385*Source!I385, 2)</f>
        <v>14.74</v>
      </c>
      <c r="J423" s="38"/>
      <c r="K423" s="38">
        <f>IF(Source!BC385&lt;&gt; 0, Source!BC385, 1)</f>
        <v>1</v>
      </c>
      <c r="L423" s="37">
        <f>Source!P385</f>
        <v>14.74</v>
      </c>
      <c r="M423" s="39"/>
    </row>
    <row r="424" spans="1:26" ht="14.25">
      <c r="A424" s="16"/>
      <c r="B424" s="16"/>
      <c r="C424" s="58"/>
      <c r="D424" s="58" t="s">
        <v>983</v>
      </c>
      <c r="E424" s="36" t="s">
        <v>984</v>
      </c>
      <c r="F424" s="22">
        <f>Source!BZ385</f>
        <v>128</v>
      </c>
      <c r="G424" s="167" t="str">
        <f>CONCATENATE(" )", Source!DL385, Source!FT385, "=", Source!FX385)</f>
        <v xml:space="preserve"> )*0,9=115,2</v>
      </c>
      <c r="H424" s="168"/>
      <c r="I424" s="37">
        <f>SUM(S419:S428)</f>
        <v>58.16</v>
      </c>
      <c r="J424" s="41"/>
      <c r="K424" s="32">
        <f>Source!AT385</f>
        <v>115</v>
      </c>
      <c r="L424" s="37">
        <f>SUM(T419:T428)</f>
        <v>58.06</v>
      </c>
      <c r="M424" s="39"/>
    </row>
    <row r="425" spans="1:26" ht="14.25">
      <c r="A425" s="16"/>
      <c r="B425" s="16"/>
      <c r="C425" s="58"/>
      <c r="D425" s="58" t="s">
        <v>985</v>
      </c>
      <c r="E425" s="36" t="s">
        <v>984</v>
      </c>
      <c r="F425" s="22">
        <f>Source!CA385</f>
        <v>83</v>
      </c>
      <c r="G425" s="167" t="str">
        <f>CONCATENATE(" )", Source!DM385, Source!FU385, "=", Source!FY385)</f>
        <v xml:space="preserve"> )*0,85=70,55</v>
      </c>
      <c r="H425" s="168"/>
      <c r="I425" s="37">
        <f>SUM(U419:U428)</f>
        <v>35.619999999999997</v>
      </c>
      <c r="J425" s="41"/>
      <c r="K425" s="32">
        <f>Source!AU385</f>
        <v>71</v>
      </c>
      <c r="L425" s="37">
        <f>SUM(V419:V428)</f>
        <v>35.85</v>
      </c>
      <c r="M425" s="39"/>
    </row>
    <row r="426" spans="1:26" ht="14.25">
      <c r="A426" s="16"/>
      <c r="B426" s="16"/>
      <c r="C426" s="58"/>
      <c r="D426" s="58" t="s">
        <v>986</v>
      </c>
      <c r="E426" s="36" t="s">
        <v>987</v>
      </c>
      <c r="F426" s="22">
        <f>Source!AQ385</f>
        <v>4.0199999999999996</v>
      </c>
      <c r="G426" s="37"/>
      <c r="H426" s="38" t="str">
        <f>Source!DI385</f>
        <v>)*1,2)*1,15</v>
      </c>
      <c r="I426" s="37"/>
      <c r="J426" s="38"/>
      <c r="K426" s="38"/>
      <c r="L426" s="37"/>
      <c r="M426" s="55">
        <f>Source!U385</f>
        <v>5.5475999999999983</v>
      </c>
    </row>
    <row r="427" spans="1:26" ht="28.5">
      <c r="A427" s="16">
        <v>75</v>
      </c>
      <c r="B427" s="16" t="str">
        <f>Source!E387</f>
        <v>71,1</v>
      </c>
      <c r="C427" s="58" t="str">
        <f>Source!F387</f>
        <v>08.1.03.04-0001</v>
      </c>
      <c r="D427" s="58" t="str">
        <f>Source!G387</f>
        <v>Блочки</v>
      </c>
      <c r="E427" s="36" t="str">
        <f>Source!H387</f>
        <v>10 шт.</v>
      </c>
      <c r="F427" s="22">
        <f>Source!I387</f>
        <v>0.2</v>
      </c>
      <c r="G427" s="37">
        <f>Source!AL387+Source!AM387+Source!AO387</f>
        <v>228</v>
      </c>
      <c r="H427" s="56" t="s">
        <v>3</v>
      </c>
      <c r="I427" s="37">
        <f>ROUND(Source!AC387*Source!I387, 2)+ROUND(Source!AD387*Source!I387, 2)+ROUND(Source!AF387*Source!I387, 2)</f>
        <v>45.6</v>
      </c>
      <c r="J427" s="38"/>
      <c r="K427" s="38">
        <f>IF(Source!BC387&lt;&gt; 0, Source!BC387, 1)</f>
        <v>1</v>
      </c>
      <c r="L427" s="37">
        <f>Source!O387</f>
        <v>45.6</v>
      </c>
      <c r="M427" s="39"/>
      <c r="S427">
        <f>ROUND((Source!FX387/100)*((ROUND(Source!AF387*Source!I387, 2)+ROUND(Source!AE387*Source!I387, 2))), 2)</f>
        <v>0</v>
      </c>
      <c r="T427">
        <f>Source!X387</f>
        <v>0</v>
      </c>
      <c r="U427">
        <f>ROUND((Source!FY387/100)*((ROUND(Source!AF387*Source!I387, 2)+ROUND(Source!AE387*Source!I387, 2))), 2)</f>
        <v>0</v>
      </c>
      <c r="V427">
        <f>Source!Y387</f>
        <v>0</v>
      </c>
      <c r="W427">
        <f>IF(Source!BI387&lt;=1,I427, 0)</f>
        <v>45.6</v>
      </c>
      <c r="X427">
        <f>IF(Source!BI387=2,I427, 0)</f>
        <v>0</v>
      </c>
      <c r="Y427">
        <f>IF(Source!BI387=3,I427, 0)</f>
        <v>0</v>
      </c>
      <c r="Z427">
        <f>IF(Source!BI387=4,I427, 0)</f>
        <v>0</v>
      </c>
    </row>
    <row r="428" spans="1:26" ht="28.5">
      <c r="A428" s="59">
        <v>76</v>
      </c>
      <c r="B428" s="59" t="str">
        <f>Source!E389</f>
        <v>71,2</v>
      </c>
      <c r="C428" s="60" t="str">
        <f>Source!F389</f>
        <v>20.1.02.19-0015</v>
      </c>
      <c r="D428" s="60" t="str">
        <f>Source!G389</f>
        <v>Трос стальной</v>
      </c>
      <c r="E428" s="42" t="str">
        <f>Source!H389</f>
        <v>м</v>
      </c>
      <c r="F428" s="43">
        <f>Source!I389</f>
        <v>9.3000000000000007</v>
      </c>
      <c r="G428" s="44">
        <f>Source!AL389+Source!AM389+Source!AO389</f>
        <v>12.03</v>
      </c>
      <c r="H428" s="57" t="s">
        <v>3</v>
      </c>
      <c r="I428" s="44">
        <f>ROUND(Source!AC389*Source!I389, 2)+ROUND(Source!AD389*Source!I389, 2)+ROUND(Source!AF389*Source!I389, 2)</f>
        <v>111.88</v>
      </c>
      <c r="J428" s="45"/>
      <c r="K428" s="45">
        <f>IF(Source!BC389&lt;&gt; 0, Source!BC389, 1)</f>
        <v>1</v>
      </c>
      <c r="L428" s="44">
        <f>Source!O389</f>
        <v>111.88</v>
      </c>
      <c r="M428" s="48"/>
      <c r="S428">
        <f>ROUND((Source!FX389/100)*((ROUND(Source!AF389*Source!I389, 2)+ROUND(Source!AE389*Source!I389, 2))), 2)</f>
        <v>0</v>
      </c>
      <c r="T428">
        <f>Source!X389</f>
        <v>0</v>
      </c>
      <c r="U428">
        <f>ROUND((Source!FY389/100)*((ROUND(Source!AF389*Source!I389, 2)+ROUND(Source!AE389*Source!I389, 2))), 2)</f>
        <v>0</v>
      </c>
      <c r="V428">
        <f>Source!Y389</f>
        <v>0</v>
      </c>
      <c r="W428">
        <f>IF(Source!BI389&lt;=1,I428, 0)</f>
        <v>111.88</v>
      </c>
      <c r="X428">
        <f>IF(Source!BI389=2,I428, 0)</f>
        <v>0</v>
      </c>
      <c r="Y428">
        <f>IF(Source!BI389=3,I428, 0)</f>
        <v>0</v>
      </c>
      <c r="Z428">
        <f>IF(Source!BI389=4,I428, 0)</f>
        <v>0</v>
      </c>
    </row>
    <row r="429" spans="1:26" ht="15">
      <c r="H429" s="166">
        <f>I420+I421+I423+I424+I425+SUM(I427:I428)</f>
        <v>322.02999999999997</v>
      </c>
      <c r="I429" s="166"/>
      <c r="K429" s="166">
        <f>L420+L421+L423+L424+L425+SUM(L427:L428)</f>
        <v>322.15999999999997</v>
      </c>
      <c r="L429" s="166"/>
      <c r="M429" s="47">
        <f>Source!U385</f>
        <v>5.5475999999999983</v>
      </c>
      <c r="O429" s="26">
        <f>H429</f>
        <v>322.02999999999997</v>
      </c>
      <c r="P429" s="26">
        <f>K429</f>
        <v>322.15999999999997</v>
      </c>
      <c r="Q429" s="26">
        <f>M429</f>
        <v>5.5475999999999983</v>
      </c>
      <c r="W429">
        <f>IF(Source!BI385&lt;=1,I420+I421+I423+I424+I425, 0)</f>
        <v>164.55</v>
      </c>
      <c r="X429">
        <f>IF(Source!BI385=2,I420+I421+I423+I424+I425, 0)</f>
        <v>0</v>
      </c>
      <c r="Y429">
        <f>IF(Source!BI385=3,I420+I421+I423+I424+I425, 0)</f>
        <v>0</v>
      </c>
      <c r="Z429">
        <f>IF(Source!BI385=4,I420+I421+I423+I424+I425, 0)</f>
        <v>0</v>
      </c>
    </row>
    <row r="430" spans="1:26" ht="99.75">
      <c r="A430" s="59">
        <v>77</v>
      </c>
      <c r="B430" s="59" t="str">
        <f>Source!E391</f>
        <v>72</v>
      </c>
      <c r="C430" s="60" t="str">
        <f>Source!F391</f>
        <v>Коммеческое предлож.№КП-261046 от 01.02.2021Г.</v>
      </c>
      <c r="D430" s="60" t="s">
        <v>1026</v>
      </c>
      <c r="E430" s="42" t="str">
        <f>Source!H391</f>
        <v>шт.</v>
      </c>
      <c r="F430" s="43">
        <f>Source!I391</f>
        <v>1</v>
      </c>
      <c r="G430" s="44">
        <f>Source!AL391</f>
        <v>793.53</v>
      </c>
      <c r="H430" s="45" t="str">
        <f>Source!DD391</f>
        <v/>
      </c>
      <c r="I430" s="44">
        <f>ROUND(Source!AC391*Source!I391, 2)</f>
        <v>793.53</v>
      </c>
      <c r="J430" s="45" t="str">
        <f>Source!BO391</f>
        <v/>
      </c>
      <c r="K430" s="45">
        <f>IF(Source!BC391&lt;&gt; 0, Source!BC391, 1)</f>
        <v>1</v>
      </c>
      <c r="L430" s="44">
        <f>Source!P391</f>
        <v>793.53</v>
      </c>
      <c r="M430" s="48"/>
      <c r="S430">
        <f>ROUND((Source!FX391/100)*((ROUND(Source!AF391*Source!I391, 2)+ROUND(Source!AE391*Source!I391, 2))), 2)</f>
        <v>0</v>
      </c>
      <c r="T430">
        <f>Source!X391</f>
        <v>0</v>
      </c>
      <c r="U430">
        <f>ROUND((Source!FY391/100)*((ROUND(Source!AF391*Source!I391, 2)+ROUND(Source!AE391*Source!I391, 2))), 2)</f>
        <v>0</v>
      </c>
      <c r="V430">
        <f>Source!Y391</f>
        <v>0</v>
      </c>
    </row>
    <row r="431" spans="1:26" ht="15">
      <c r="H431" s="166">
        <f>I430</f>
        <v>793.53</v>
      </c>
      <c r="I431" s="166"/>
      <c r="K431" s="166">
        <f>L430</f>
        <v>793.53</v>
      </c>
      <c r="L431" s="166"/>
      <c r="M431" s="47">
        <f>Source!U391</f>
        <v>0</v>
      </c>
      <c r="O431" s="26">
        <f>H431</f>
        <v>793.53</v>
      </c>
      <c r="P431" s="26">
        <f>K431</f>
        <v>793.53</v>
      </c>
      <c r="Q431" s="26">
        <f>M431</f>
        <v>0</v>
      </c>
      <c r="W431">
        <f>IF(Source!BI391&lt;=1,I430, 0)</f>
        <v>793.53</v>
      </c>
      <c r="X431">
        <f>IF(Source!BI391=2,I430, 0)</f>
        <v>0</v>
      </c>
      <c r="Y431">
        <f>IF(Source!BI391=3,I430, 0)</f>
        <v>0</v>
      </c>
      <c r="Z431">
        <f>IF(Source!BI391=4,I430, 0)</f>
        <v>0</v>
      </c>
    </row>
    <row r="432" spans="1:26" ht="99.75">
      <c r="A432" s="59">
        <v>78</v>
      </c>
      <c r="B432" s="59" t="str">
        <f>Source!E393</f>
        <v>73</v>
      </c>
      <c r="C432" s="60" t="str">
        <f>Source!F393</f>
        <v>Коммеческое предлож.№КП-261046 от 01.02.2021Г.</v>
      </c>
      <c r="D432" s="60" t="s">
        <v>1027</v>
      </c>
      <c r="E432" s="42" t="str">
        <f>Source!H393</f>
        <v>шт.</v>
      </c>
      <c r="F432" s="43">
        <f>Source!I393</f>
        <v>1</v>
      </c>
      <c r="G432" s="44">
        <f>Source!AL393</f>
        <v>3372.52</v>
      </c>
      <c r="H432" s="45" t="str">
        <f>Source!DD393</f>
        <v/>
      </c>
      <c r="I432" s="44">
        <f>ROUND(Source!AC393*Source!I393, 2)</f>
        <v>3372.52</v>
      </c>
      <c r="J432" s="45" t="str">
        <f>Source!BO393</f>
        <v/>
      </c>
      <c r="K432" s="45">
        <f>IF(Source!BC393&lt;&gt; 0, Source!BC393, 1)</f>
        <v>1</v>
      </c>
      <c r="L432" s="44">
        <f>Source!P393</f>
        <v>3372.52</v>
      </c>
      <c r="M432" s="48"/>
      <c r="S432">
        <f>ROUND((Source!FX393/100)*((ROUND(Source!AF393*Source!I393, 2)+ROUND(Source!AE393*Source!I393, 2))), 2)</f>
        <v>0</v>
      </c>
      <c r="T432">
        <f>Source!X393</f>
        <v>0</v>
      </c>
      <c r="U432">
        <f>ROUND((Source!FY393/100)*((ROUND(Source!AF393*Source!I393, 2)+ROUND(Source!AE393*Source!I393, 2))), 2)</f>
        <v>0</v>
      </c>
      <c r="V432">
        <f>Source!Y393</f>
        <v>0</v>
      </c>
    </row>
    <row r="433" spans="1:26" ht="15">
      <c r="H433" s="166">
        <f>I432</f>
        <v>3372.52</v>
      </c>
      <c r="I433" s="166"/>
      <c r="K433" s="166">
        <f>L432</f>
        <v>3372.52</v>
      </c>
      <c r="L433" s="166"/>
      <c r="M433" s="47">
        <f>Source!U393</f>
        <v>0</v>
      </c>
      <c r="O433" s="26">
        <f>H433</f>
        <v>3372.52</v>
      </c>
      <c r="P433" s="26">
        <f>K433</f>
        <v>3372.52</v>
      </c>
      <c r="Q433" s="26">
        <f>M433</f>
        <v>0</v>
      </c>
      <c r="W433">
        <f>IF(Source!BI393&lt;=1,I432, 0)</f>
        <v>3372.52</v>
      </c>
      <c r="X433">
        <f>IF(Source!BI393=2,I432, 0)</f>
        <v>0</v>
      </c>
      <c r="Y433">
        <f>IF(Source!BI393=3,I432, 0)</f>
        <v>0</v>
      </c>
      <c r="Z433">
        <f>IF(Source!BI393=4,I432, 0)</f>
        <v>0</v>
      </c>
    </row>
    <row r="435" spans="1:26" ht="15">
      <c r="A435" s="171" t="str">
        <f>CONCATENATE("Итого по разделу: ",IF(Source!G395&lt;&gt;"Новый раздел", Source!G395, ""))</f>
        <v>Итого по разделу: 7.Система ПД2.2 (оборудование)</v>
      </c>
      <c r="B435" s="171"/>
      <c r="C435" s="171"/>
      <c r="D435" s="171"/>
      <c r="E435" s="171"/>
      <c r="F435" s="171"/>
      <c r="G435" s="171"/>
      <c r="H435" s="159">
        <f>SUM(O404:O434)</f>
        <v>108974.76</v>
      </c>
      <c r="I435" s="159"/>
      <c r="J435" s="35"/>
      <c r="K435" s="159">
        <f>SUM(P404:P434)</f>
        <v>108976.3</v>
      </c>
      <c r="L435" s="159"/>
      <c r="M435" s="47">
        <f>SUM(Q404:Q434)</f>
        <v>65.867399999999989</v>
      </c>
    </row>
    <row r="439" spans="1:26" ht="16.5">
      <c r="A439" s="169" t="str">
        <f>CONCATENATE("Раздел: ",IF(Source!G425&lt;&gt;"Новый раздел", Source!G425, ""))</f>
        <v>Раздел: 8.Система ПД3 (оборудование)</v>
      </c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</row>
    <row r="440" spans="1:26" ht="28.5">
      <c r="A440" s="16">
        <v>79</v>
      </c>
      <c r="B440" s="16" t="str">
        <f>Source!E430</f>
        <v>74</v>
      </c>
      <c r="C440" s="58" t="str">
        <f>Source!F430</f>
        <v>20-03-002-04</v>
      </c>
      <c r="D440" s="58" t="str">
        <f>Source!G430</f>
        <v>Установка вентиляторов осевых массой до 0,2 т</v>
      </c>
      <c r="E440" s="36" t="str">
        <f>Source!H430</f>
        <v>ШТ</v>
      </c>
      <c r="F440" s="22">
        <f>Source!I430</f>
        <v>1</v>
      </c>
      <c r="G440" s="37">
        <f>Source!AL430+Source!AM430+Source!AO430</f>
        <v>179.54000000000002</v>
      </c>
      <c r="H440" s="38"/>
      <c r="I440" s="37"/>
      <c r="J440" s="38" t="str">
        <f>Source!BO430</f>
        <v/>
      </c>
      <c r="K440" s="38"/>
      <c r="L440" s="37"/>
      <c r="M440" s="39"/>
      <c r="S440">
        <f>ROUND((Source!FX430/100)*((ROUND(Source!AF430*Source!I430, 2)+ROUND(Source!AE430*Source!I430, 2))), 2)</f>
        <v>228.42</v>
      </c>
      <c r="T440">
        <f>Source!X430</f>
        <v>228.02</v>
      </c>
      <c r="U440">
        <f>ROUND((Source!FY430/100)*((ROUND(Source!AF430*Source!I430, 2)+ROUND(Source!AE430*Source!I430, 2))), 2)</f>
        <v>139.88999999999999</v>
      </c>
      <c r="V440">
        <f>Source!Y430</f>
        <v>140.78</v>
      </c>
    </row>
    <row r="441" spans="1:26" ht="14.25">
      <c r="A441" s="16"/>
      <c r="B441" s="16"/>
      <c r="C441" s="58"/>
      <c r="D441" s="58" t="s">
        <v>980</v>
      </c>
      <c r="E441" s="36"/>
      <c r="F441" s="22"/>
      <c r="G441" s="37">
        <f>Source!AO430</f>
        <v>138.43</v>
      </c>
      <c r="H441" s="38" t="str">
        <f>Source!DG430</f>
        <v>)*1,2)*1,15</v>
      </c>
      <c r="I441" s="37">
        <f>ROUND(Source!AF430*Source!I430, 2)</f>
        <v>191.03</v>
      </c>
      <c r="J441" s="38"/>
      <c r="K441" s="38">
        <f>IF(Source!BA430&lt;&gt; 0, Source!BA430, 1)</f>
        <v>1</v>
      </c>
      <c r="L441" s="37">
        <f>Source!S430</f>
        <v>191.03</v>
      </c>
      <c r="M441" s="39"/>
      <c r="R441">
        <f>I441</f>
        <v>191.03</v>
      </c>
    </row>
    <row r="442" spans="1:26" ht="14.25">
      <c r="A442" s="16"/>
      <c r="B442" s="16"/>
      <c r="C442" s="58"/>
      <c r="D442" s="58" t="s">
        <v>104</v>
      </c>
      <c r="E442" s="36"/>
      <c r="F442" s="22"/>
      <c r="G442" s="37">
        <f>Source!AM430</f>
        <v>39.090000000000003</v>
      </c>
      <c r="H442" s="38" t="str">
        <f>Source!DE430</f>
        <v>)*1,2)*1,25</v>
      </c>
      <c r="I442" s="37">
        <f>ROUND(Source!AD430*Source!I430, 2)</f>
        <v>58.64</v>
      </c>
      <c r="J442" s="38"/>
      <c r="K442" s="38">
        <f>IF(Source!BB430&lt;&gt; 0, Source!BB430, 1)</f>
        <v>1</v>
      </c>
      <c r="L442" s="37">
        <f>Source!Q430</f>
        <v>58.64</v>
      </c>
      <c r="M442" s="39"/>
    </row>
    <row r="443" spans="1:26" ht="14.25">
      <c r="A443" s="16"/>
      <c r="B443" s="16"/>
      <c r="C443" s="58"/>
      <c r="D443" s="58" t="s">
        <v>981</v>
      </c>
      <c r="E443" s="36"/>
      <c r="F443" s="22"/>
      <c r="G443" s="37">
        <f>Source!AN430</f>
        <v>4.83</v>
      </c>
      <c r="H443" s="38" t="str">
        <f>Source!DF430</f>
        <v>)*1,2)*1,25</v>
      </c>
      <c r="I443" s="40">
        <f>ROUND(Source!AE430*Source!I430, 2)</f>
        <v>7.25</v>
      </c>
      <c r="J443" s="38"/>
      <c r="K443" s="38">
        <f>IF(Source!BS430&lt;&gt; 0, Source!BS430, 1)</f>
        <v>1</v>
      </c>
      <c r="L443" s="40">
        <f>Source!R430</f>
        <v>7.25</v>
      </c>
      <c r="M443" s="39"/>
      <c r="R443">
        <f>I443</f>
        <v>7.25</v>
      </c>
    </row>
    <row r="444" spans="1:26" ht="14.25">
      <c r="A444" s="16"/>
      <c r="B444" s="16"/>
      <c r="C444" s="58"/>
      <c r="D444" s="58" t="s">
        <v>982</v>
      </c>
      <c r="E444" s="36"/>
      <c r="F444" s="22"/>
      <c r="G444" s="37">
        <f>Source!AL430</f>
        <v>2.02</v>
      </c>
      <c r="H444" s="38" t="str">
        <f>Source!DD430</f>
        <v/>
      </c>
      <c r="I444" s="37">
        <f>ROUND(Source!AC430*Source!I430, 2)</f>
        <v>2.02</v>
      </c>
      <c r="J444" s="38"/>
      <c r="K444" s="38">
        <f>IF(Source!BC430&lt;&gt; 0, Source!BC430, 1)</f>
        <v>1</v>
      </c>
      <c r="L444" s="37">
        <f>Source!P430</f>
        <v>2.02</v>
      </c>
      <c r="M444" s="39"/>
    </row>
    <row r="445" spans="1:26" ht="14.25">
      <c r="A445" s="16"/>
      <c r="B445" s="16"/>
      <c r="C445" s="58"/>
      <c r="D445" s="58" t="s">
        <v>983</v>
      </c>
      <c r="E445" s="36" t="s">
        <v>984</v>
      </c>
      <c r="F445" s="22">
        <f>Source!BZ430</f>
        <v>128</v>
      </c>
      <c r="G445" s="167" t="str">
        <f>CONCATENATE(" )", Source!DL430, Source!FT430, "=", Source!FX430)</f>
        <v xml:space="preserve"> )*0,9=115,2</v>
      </c>
      <c r="H445" s="168"/>
      <c r="I445" s="37">
        <f>SUM(S440:S447)</f>
        <v>228.42</v>
      </c>
      <c r="J445" s="41"/>
      <c r="K445" s="32">
        <f>Source!AT430</f>
        <v>115</v>
      </c>
      <c r="L445" s="37">
        <f>SUM(T440:T447)</f>
        <v>228.02</v>
      </c>
      <c r="M445" s="39"/>
    </row>
    <row r="446" spans="1:26" ht="14.25">
      <c r="A446" s="16"/>
      <c r="B446" s="16"/>
      <c r="C446" s="58"/>
      <c r="D446" s="58" t="s">
        <v>985</v>
      </c>
      <c r="E446" s="36" t="s">
        <v>984</v>
      </c>
      <c r="F446" s="22">
        <f>Source!CA430</f>
        <v>83</v>
      </c>
      <c r="G446" s="167" t="str">
        <f>CONCATENATE(" )", Source!DM430, Source!FU430, "=", Source!FY430)</f>
        <v xml:space="preserve"> )*0,85=70,55</v>
      </c>
      <c r="H446" s="168"/>
      <c r="I446" s="37">
        <f>SUM(U440:U447)</f>
        <v>139.88999999999999</v>
      </c>
      <c r="J446" s="41"/>
      <c r="K446" s="32">
        <f>Source!AU430</f>
        <v>71</v>
      </c>
      <c r="L446" s="37">
        <f>SUM(V440:V447)</f>
        <v>140.78</v>
      </c>
      <c r="M446" s="39"/>
    </row>
    <row r="447" spans="1:26" ht="14.25">
      <c r="A447" s="59"/>
      <c r="B447" s="59"/>
      <c r="C447" s="60"/>
      <c r="D447" s="60" t="s">
        <v>986</v>
      </c>
      <c r="E447" s="42" t="s">
        <v>987</v>
      </c>
      <c r="F447" s="43">
        <f>Source!AQ430</f>
        <v>14.39</v>
      </c>
      <c r="G447" s="44"/>
      <c r="H447" s="45" t="str">
        <f>Source!DI430</f>
        <v>)*1,2)*1,15</v>
      </c>
      <c r="I447" s="44"/>
      <c r="J447" s="45"/>
      <c r="K447" s="45"/>
      <c r="L447" s="44"/>
      <c r="M447" s="46">
        <f>Source!U430</f>
        <v>19.8582</v>
      </c>
    </row>
    <row r="448" spans="1:26" ht="15">
      <c r="H448" s="166">
        <f>I441+I442+I444+I445+I446</f>
        <v>620</v>
      </c>
      <c r="I448" s="166"/>
      <c r="K448" s="166">
        <f>L441+L442+L444+L445+L446</f>
        <v>620.49</v>
      </c>
      <c r="L448" s="166"/>
      <c r="M448" s="47">
        <f>Source!U430</f>
        <v>19.8582</v>
      </c>
      <c r="O448" s="26">
        <f>H448</f>
        <v>620</v>
      </c>
      <c r="P448" s="26">
        <f>K448</f>
        <v>620.49</v>
      </c>
      <c r="Q448" s="26">
        <f>M448</f>
        <v>19.8582</v>
      </c>
      <c r="W448">
        <f>IF(Source!BI430&lt;=1,I441+I442+I444+I445+I446, 0)</f>
        <v>620</v>
      </c>
      <c r="X448">
        <f>IF(Source!BI430=2,I441+I442+I444+I445+I446, 0)</f>
        <v>0</v>
      </c>
      <c r="Y448">
        <f>IF(Source!BI430=3,I441+I442+I444+I445+I446, 0)</f>
        <v>0</v>
      </c>
      <c r="Z448">
        <f>IF(Source!BI430=4,I441+I442+I444+I445+I446, 0)</f>
        <v>0</v>
      </c>
    </row>
    <row r="449" spans="1:26" ht="28.5">
      <c r="A449" s="59">
        <v>80</v>
      </c>
      <c r="B449" s="59" t="str">
        <f>Source!E432</f>
        <v>75</v>
      </c>
      <c r="C449" s="60" t="str">
        <f>Source!F432</f>
        <v>01.7.15.02-0051</v>
      </c>
      <c r="D449" s="60" t="str">
        <f>Source!G432</f>
        <v>Болты анкерные</v>
      </c>
      <c r="E449" s="42" t="str">
        <f>Source!H432</f>
        <v>т</v>
      </c>
      <c r="F449" s="43">
        <f>Source!I432</f>
        <v>9.4000000000000004E-3</v>
      </c>
      <c r="G449" s="44">
        <f>Source!AL432</f>
        <v>10068</v>
      </c>
      <c r="H449" s="45" t="str">
        <f>Source!DD432</f>
        <v/>
      </c>
      <c r="I449" s="44">
        <f>ROUND(Source!AC432*Source!I432, 2)</f>
        <v>94.64</v>
      </c>
      <c r="J449" s="45" t="str">
        <f>Source!BO432</f>
        <v/>
      </c>
      <c r="K449" s="45">
        <f>IF(Source!BC432&lt;&gt; 0, Source!BC432, 1)</f>
        <v>1</v>
      </c>
      <c r="L449" s="44">
        <f>Source!P432</f>
        <v>94.64</v>
      </c>
      <c r="M449" s="48"/>
      <c r="S449">
        <f>ROUND((Source!FX432/100)*((ROUND(Source!AF432*Source!I432, 2)+ROUND(Source!AE432*Source!I432, 2))), 2)</f>
        <v>0</v>
      </c>
      <c r="T449">
        <f>Source!X432</f>
        <v>0</v>
      </c>
      <c r="U449">
        <f>ROUND((Source!FY432/100)*((ROUND(Source!AF432*Source!I432, 2)+ROUND(Source!AE432*Source!I432, 2))), 2)</f>
        <v>0</v>
      </c>
      <c r="V449">
        <f>Source!Y432</f>
        <v>0</v>
      </c>
    </row>
    <row r="450" spans="1:26" ht="15">
      <c r="H450" s="166">
        <f>I449</f>
        <v>94.64</v>
      </c>
      <c r="I450" s="166"/>
      <c r="K450" s="166">
        <f>L449</f>
        <v>94.64</v>
      </c>
      <c r="L450" s="166"/>
      <c r="M450" s="47">
        <f>Source!U432</f>
        <v>0</v>
      </c>
      <c r="O450" s="26">
        <f>H450</f>
        <v>94.64</v>
      </c>
      <c r="P450" s="26">
        <f>K450</f>
        <v>94.64</v>
      </c>
      <c r="Q450" s="26">
        <f>M450</f>
        <v>0</v>
      </c>
      <c r="W450">
        <f>IF(Source!BI432&lt;=1,I449, 0)</f>
        <v>94.64</v>
      </c>
      <c r="X450">
        <f>IF(Source!BI432=2,I449, 0)</f>
        <v>0</v>
      </c>
      <c r="Y450">
        <f>IF(Source!BI432=3,I449, 0)</f>
        <v>0</v>
      </c>
      <c r="Z450">
        <f>IF(Source!BI432=4,I449, 0)</f>
        <v>0</v>
      </c>
    </row>
    <row r="451" spans="1:26" ht="99.75">
      <c r="A451" s="61">
        <v>81</v>
      </c>
      <c r="B451" s="61" t="str">
        <f>Source!E434</f>
        <v>76</v>
      </c>
      <c r="C451" s="62" t="str">
        <f>Source!F434</f>
        <v>Коммеческое предлож.№КП-261046 от 01.02.2021Г.</v>
      </c>
      <c r="D451" s="62" t="s">
        <v>1028</v>
      </c>
      <c r="E451" s="49" t="str">
        <f>Source!H434</f>
        <v>шт.</v>
      </c>
      <c r="F451" s="50">
        <f>Source!I434</f>
        <v>1</v>
      </c>
      <c r="G451" s="51">
        <f>Source!AL434</f>
        <v>91805.71</v>
      </c>
      <c r="H451" s="52" t="str">
        <f>Source!DD434</f>
        <v/>
      </c>
      <c r="I451" s="51">
        <f>ROUND(Source!AC434*Source!I434, 2)</f>
        <v>91805.71</v>
      </c>
      <c r="J451" s="52" t="str">
        <f>Source!BO434</f>
        <v/>
      </c>
      <c r="K451" s="52">
        <f>IF(Source!BC434&lt;&gt; 0, Source!BC434, 1)</f>
        <v>1</v>
      </c>
      <c r="L451" s="51">
        <f>Source!P434</f>
        <v>91805.71</v>
      </c>
      <c r="M451" s="53"/>
      <c r="S451">
        <f>ROUND((Source!FX434/100)*((ROUND(Source!AF434*Source!I434, 2)+ROUND(Source!AE434*Source!I434, 2))), 2)</f>
        <v>0</v>
      </c>
      <c r="T451">
        <f>Source!X434</f>
        <v>0</v>
      </c>
      <c r="U451">
        <f>ROUND((Source!FY434/100)*((ROUND(Source!AF434*Source!I434, 2)+ROUND(Source!AE434*Source!I434, 2))), 2)</f>
        <v>0</v>
      </c>
      <c r="V451">
        <f>Source!Y434</f>
        <v>0</v>
      </c>
    </row>
    <row r="452" spans="1:26" ht="15">
      <c r="A452" s="28"/>
      <c r="B452" s="28"/>
      <c r="C452" s="28"/>
      <c r="D452" s="28"/>
      <c r="E452" s="28"/>
      <c r="F452" s="28"/>
      <c r="G452" s="28"/>
      <c r="H452" s="170">
        <f>I451</f>
        <v>91805.71</v>
      </c>
      <c r="I452" s="170"/>
      <c r="J452" s="28"/>
      <c r="K452" s="170">
        <f>L451</f>
        <v>91805.71</v>
      </c>
      <c r="L452" s="170"/>
      <c r="M452" s="54">
        <f>Source!U434</f>
        <v>0</v>
      </c>
      <c r="O452" s="26">
        <f>H452</f>
        <v>91805.71</v>
      </c>
      <c r="P452" s="26">
        <f>K452</f>
        <v>91805.71</v>
      </c>
      <c r="Q452" s="26">
        <f>M452</f>
        <v>0</v>
      </c>
      <c r="W452">
        <f>IF(Source!BI434&lt;=1,I451, 0)</f>
        <v>0</v>
      </c>
      <c r="X452">
        <f>IF(Source!BI434=2,I451, 0)</f>
        <v>0</v>
      </c>
      <c r="Y452">
        <f>IF(Source!BI434=3,I451, 0)</f>
        <v>91805.71</v>
      </c>
      <c r="Z452">
        <f>IF(Source!BI434=4,I451, 0)</f>
        <v>0</v>
      </c>
    </row>
    <row r="453" spans="1:26" ht="28.5">
      <c r="A453" s="16">
        <v>82</v>
      </c>
      <c r="B453" s="16" t="str">
        <f>Source!E436</f>
        <v>77</v>
      </c>
      <c r="C453" s="58" t="str">
        <f>Source!F436</f>
        <v>20-02-018-01</v>
      </c>
      <c r="D453" s="58" t="str">
        <f>Source!G436</f>
        <v>Установка вставок гибких к радиальным вентиляторам</v>
      </c>
      <c r="E453" s="36" t="str">
        <f>Source!H436</f>
        <v>м2</v>
      </c>
      <c r="F453" s="22">
        <f>Source!I436</f>
        <v>0.78500000000000003</v>
      </c>
      <c r="G453" s="37">
        <f>Source!AL436+Source!AM436+Source!AO436</f>
        <v>54.58</v>
      </c>
      <c r="H453" s="38"/>
      <c r="I453" s="37"/>
      <c r="J453" s="38" t="str">
        <f>Source!BO436</f>
        <v/>
      </c>
      <c r="K453" s="38"/>
      <c r="L453" s="37"/>
      <c r="M453" s="39"/>
      <c r="S453">
        <f>ROUND((Source!FX436/100)*((ROUND(Source!AF436*Source!I436, 2)+ROUND(Source!AE436*Source!I436, 2))), 2)</f>
        <v>62.89</v>
      </c>
      <c r="T453">
        <f>Source!X436</f>
        <v>62.78</v>
      </c>
      <c r="U453">
        <f>ROUND((Source!FY436/100)*((ROUND(Source!AF436*Source!I436, 2)+ROUND(Source!AE436*Source!I436, 2))), 2)</f>
        <v>38.51</v>
      </c>
      <c r="V453">
        <f>Source!Y436</f>
        <v>38.76</v>
      </c>
    </row>
    <row r="454" spans="1:26">
      <c r="D454" s="29" t="str">
        <f>"Объем: "&amp;Source!I436&amp;"=3,14*"&amp;"1/"&amp;"4"</f>
        <v>Объем: 0,785=3,14*1/4</v>
      </c>
    </row>
    <row r="455" spans="1:26" ht="14.25">
      <c r="A455" s="16"/>
      <c r="B455" s="16"/>
      <c r="C455" s="58"/>
      <c r="D455" s="58" t="s">
        <v>980</v>
      </c>
      <c r="E455" s="36"/>
      <c r="F455" s="22"/>
      <c r="G455" s="37">
        <f>Source!AO436</f>
        <v>50.26</v>
      </c>
      <c r="H455" s="38" t="str">
        <f>Source!DG436</f>
        <v>)*1,2)*1,15</v>
      </c>
      <c r="I455" s="37">
        <f>ROUND(Source!AF436*Source!I436, 2)</f>
        <v>54.45</v>
      </c>
      <c r="J455" s="38"/>
      <c r="K455" s="38">
        <f>IF(Source!BA436&lt;&gt; 0, Source!BA436, 1)</f>
        <v>1</v>
      </c>
      <c r="L455" s="37">
        <f>Source!S436</f>
        <v>54.45</v>
      </c>
      <c r="M455" s="39"/>
      <c r="R455">
        <f>I455</f>
        <v>54.45</v>
      </c>
    </row>
    <row r="456" spans="1:26" ht="14.25">
      <c r="A456" s="16"/>
      <c r="B456" s="16"/>
      <c r="C456" s="58"/>
      <c r="D456" s="58" t="s">
        <v>104</v>
      </c>
      <c r="E456" s="36"/>
      <c r="F456" s="22"/>
      <c r="G456" s="37">
        <f>Source!AM436</f>
        <v>0.66</v>
      </c>
      <c r="H456" s="38" t="str">
        <f>Source!DE436</f>
        <v>)*1,2)*1,25</v>
      </c>
      <c r="I456" s="37">
        <f>ROUND(Source!AD436*Source!I436, 2)</f>
        <v>0.78</v>
      </c>
      <c r="J456" s="38"/>
      <c r="K456" s="38">
        <f>IF(Source!BB436&lt;&gt; 0, Source!BB436, 1)</f>
        <v>1</v>
      </c>
      <c r="L456" s="37">
        <f>Source!Q436</f>
        <v>0.78</v>
      </c>
      <c r="M456" s="39"/>
    </row>
    <row r="457" spans="1:26" ht="14.25">
      <c r="A457" s="16"/>
      <c r="B457" s="16"/>
      <c r="C457" s="58"/>
      <c r="D457" s="58" t="s">
        <v>981</v>
      </c>
      <c r="E457" s="36"/>
      <c r="F457" s="22"/>
      <c r="G457" s="37">
        <f>Source!AN436</f>
        <v>0.12</v>
      </c>
      <c r="H457" s="38" t="str">
        <f>Source!DF436</f>
        <v>)*1,2)*1,25</v>
      </c>
      <c r="I457" s="40">
        <f>ROUND(Source!AE436*Source!I436, 2)</f>
        <v>0.14000000000000001</v>
      </c>
      <c r="J457" s="38"/>
      <c r="K457" s="38">
        <f>IF(Source!BS436&lt;&gt; 0, Source!BS436, 1)</f>
        <v>1</v>
      </c>
      <c r="L457" s="40">
        <f>Source!R436</f>
        <v>0.14000000000000001</v>
      </c>
      <c r="M457" s="39"/>
      <c r="R457">
        <f>I457</f>
        <v>0.14000000000000001</v>
      </c>
    </row>
    <row r="458" spans="1:26" ht="14.25">
      <c r="A458" s="16"/>
      <c r="B458" s="16"/>
      <c r="C458" s="58"/>
      <c r="D458" s="58" t="s">
        <v>982</v>
      </c>
      <c r="E458" s="36"/>
      <c r="F458" s="22"/>
      <c r="G458" s="37">
        <f>Source!AL436</f>
        <v>3.66</v>
      </c>
      <c r="H458" s="38" t="str">
        <f>Source!DD436</f>
        <v/>
      </c>
      <c r="I458" s="37">
        <f>ROUND(Source!AC436*Source!I436, 2)</f>
        <v>2.87</v>
      </c>
      <c r="J458" s="38"/>
      <c r="K458" s="38">
        <f>IF(Source!BC436&lt;&gt; 0, Source!BC436, 1)</f>
        <v>1</v>
      </c>
      <c r="L458" s="37">
        <f>Source!P436</f>
        <v>2.87</v>
      </c>
      <c r="M458" s="39"/>
    </row>
    <row r="459" spans="1:26" ht="14.25">
      <c r="A459" s="16"/>
      <c r="B459" s="16"/>
      <c r="C459" s="58"/>
      <c r="D459" s="58" t="s">
        <v>983</v>
      </c>
      <c r="E459" s="36" t="s">
        <v>984</v>
      </c>
      <c r="F459" s="22">
        <f>Source!BZ436</f>
        <v>128</v>
      </c>
      <c r="G459" s="167" t="str">
        <f>CONCATENATE(" )", Source!DL436, Source!FT436, "=", Source!FX436)</f>
        <v xml:space="preserve"> )*0,9=115,2</v>
      </c>
      <c r="H459" s="168"/>
      <c r="I459" s="37">
        <f>SUM(S453:S461)</f>
        <v>62.89</v>
      </c>
      <c r="J459" s="41"/>
      <c r="K459" s="32">
        <f>Source!AT436</f>
        <v>115</v>
      </c>
      <c r="L459" s="37">
        <f>SUM(T453:T461)</f>
        <v>62.78</v>
      </c>
      <c r="M459" s="39"/>
    </row>
    <row r="460" spans="1:26" ht="14.25">
      <c r="A460" s="16"/>
      <c r="B460" s="16"/>
      <c r="C460" s="58"/>
      <c r="D460" s="58" t="s">
        <v>985</v>
      </c>
      <c r="E460" s="36" t="s">
        <v>984</v>
      </c>
      <c r="F460" s="22">
        <f>Source!CA436</f>
        <v>83</v>
      </c>
      <c r="G460" s="167" t="str">
        <f>CONCATENATE(" )", Source!DM436, Source!FU436, "=", Source!FY436)</f>
        <v xml:space="preserve"> )*0,85=70,55</v>
      </c>
      <c r="H460" s="168"/>
      <c r="I460" s="37">
        <f>SUM(U453:U461)</f>
        <v>38.51</v>
      </c>
      <c r="J460" s="41"/>
      <c r="K460" s="32">
        <f>Source!AU436</f>
        <v>71</v>
      </c>
      <c r="L460" s="37">
        <f>SUM(V453:V461)</f>
        <v>38.76</v>
      </c>
      <c r="M460" s="39"/>
    </row>
    <row r="461" spans="1:26" ht="14.25">
      <c r="A461" s="59"/>
      <c r="B461" s="59"/>
      <c r="C461" s="60"/>
      <c r="D461" s="60" t="s">
        <v>986</v>
      </c>
      <c r="E461" s="42" t="s">
        <v>987</v>
      </c>
      <c r="F461" s="43">
        <f>Source!AQ436</f>
        <v>5.75</v>
      </c>
      <c r="G461" s="44"/>
      <c r="H461" s="45" t="str">
        <f>Source!DI436</f>
        <v>)*1,2)*1,15</v>
      </c>
      <c r="I461" s="44"/>
      <c r="J461" s="45"/>
      <c r="K461" s="45"/>
      <c r="L461" s="44"/>
      <c r="M461" s="46">
        <f>Source!U436</f>
        <v>6.2289749999999993</v>
      </c>
    </row>
    <row r="462" spans="1:26" ht="15">
      <c r="H462" s="166">
        <f>I455+I456+I458+I459+I460</f>
        <v>159.5</v>
      </c>
      <c r="I462" s="166"/>
      <c r="K462" s="166">
        <f>L455+L456+L458+L459+L460</f>
        <v>159.63999999999999</v>
      </c>
      <c r="L462" s="166"/>
      <c r="M462" s="47">
        <f>Source!U436</f>
        <v>6.2289749999999993</v>
      </c>
      <c r="O462" s="26">
        <f>H462</f>
        <v>159.5</v>
      </c>
      <c r="P462" s="26">
        <f>K462</f>
        <v>159.63999999999999</v>
      </c>
      <c r="Q462" s="26">
        <f>M462</f>
        <v>6.2289749999999993</v>
      </c>
      <c r="W462">
        <f>IF(Source!BI436&lt;=1,I455+I456+I458+I459+I460, 0)</f>
        <v>159.5</v>
      </c>
      <c r="X462">
        <f>IF(Source!BI436=2,I455+I456+I458+I459+I460, 0)</f>
        <v>0</v>
      </c>
      <c r="Y462">
        <f>IF(Source!BI436=3,I455+I456+I458+I459+I460, 0)</f>
        <v>0</v>
      </c>
      <c r="Z462">
        <f>IF(Source!BI436=4,I455+I456+I458+I459+I460, 0)</f>
        <v>0</v>
      </c>
    </row>
    <row r="463" spans="1:26" ht="99.75">
      <c r="A463" s="59">
        <v>83</v>
      </c>
      <c r="B463" s="59" t="str">
        <f>Source!E438</f>
        <v>78</v>
      </c>
      <c r="C463" s="60" t="str">
        <f>Source!F438</f>
        <v>Коммеческое предлож.№КП-261046 от 01.02.2021Г.</v>
      </c>
      <c r="D463" s="60" t="s">
        <v>1029</v>
      </c>
      <c r="E463" s="42" t="str">
        <f>Source!H438</f>
        <v>шт.</v>
      </c>
      <c r="F463" s="43">
        <f>Source!I438</f>
        <v>1</v>
      </c>
      <c r="G463" s="44">
        <f>Source!AL438</f>
        <v>5596.5</v>
      </c>
      <c r="H463" s="45" t="str">
        <f>Source!DD438</f>
        <v/>
      </c>
      <c r="I463" s="44">
        <f>ROUND(Source!AC438*Source!I438, 2)</f>
        <v>5596.5</v>
      </c>
      <c r="J463" s="45" t="str">
        <f>Source!BO438</f>
        <v/>
      </c>
      <c r="K463" s="45">
        <f>IF(Source!BC438&lt;&gt; 0, Source!BC438, 1)</f>
        <v>1</v>
      </c>
      <c r="L463" s="44">
        <f>Source!P438</f>
        <v>5596.5</v>
      </c>
      <c r="M463" s="48"/>
      <c r="S463">
        <f>ROUND((Source!FX438/100)*((ROUND(Source!AF438*Source!I438, 2)+ROUND(Source!AE438*Source!I438, 2))), 2)</f>
        <v>0</v>
      </c>
      <c r="T463">
        <f>Source!X438</f>
        <v>0</v>
      </c>
      <c r="U463">
        <f>ROUND((Source!FY438/100)*((ROUND(Source!AF438*Source!I438, 2)+ROUND(Source!AE438*Source!I438, 2))), 2)</f>
        <v>0</v>
      </c>
      <c r="V463">
        <f>Source!Y438</f>
        <v>0</v>
      </c>
    </row>
    <row r="464" spans="1:26" ht="15">
      <c r="H464" s="166">
        <f>I463</f>
        <v>5596.5</v>
      </c>
      <c r="I464" s="166"/>
      <c r="K464" s="166">
        <f>L463</f>
        <v>5596.5</v>
      </c>
      <c r="L464" s="166"/>
      <c r="M464" s="47">
        <f>Source!U438</f>
        <v>0</v>
      </c>
      <c r="O464" s="26">
        <f>H464</f>
        <v>5596.5</v>
      </c>
      <c r="P464" s="26">
        <f>K464</f>
        <v>5596.5</v>
      </c>
      <c r="Q464" s="26">
        <f>M464</f>
        <v>0</v>
      </c>
      <c r="W464">
        <f>IF(Source!BI438&lt;=1,I463, 0)</f>
        <v>0</v>
      </c>
      <c r="X464">
        <f>IF(Source!BI438=2,I463, 0)</f>
        <v>5596.5</v>
      </c>
      <c r="Y464">
        <f>IF(Source!BI438=3,I463, 0)</f>
        <v>0</v>
      </c>
      <c r="Z464">
        <f>IF(Source!BI438=4,I463, 0)</f>
        <v>0</v>
      </c>
    </row>
    <row r="465" spans="1:26" ht="99.75">
      <c r="A465" s="59">
        <v>84</v>
      </c>
      <c r="B465" s="59" t="str">
        <f>Source!E440</f>
        <v>79</v>
      </c>
      <c r="C465" s="60" t="str">
        <f>Source!F440</f>
        <v>Коммеческое предлож.№КП-261046 от 01.02.2021Г.</v>
      </c>
      <c r="D465" s="60" t="s">
        <v>1030</v>
      </c>
      <c r="E465" s="42" t="str">
        <f>Source!H440</f>
        <v>шт.</v>
      </c>
      <c r="F465" s="43">
        <f>Source!I440</f>
        <v>1</v>
      </c>
      <c r="G465" s="44">
        <f>Source!AL440</f>
        <v>1722.8</v>
      </c>
      <c r="H465" s="45" t="str">
        <f>Source!DD440</f>
        <v/>
      </c>
      <c r="I465" s="44">
        <f>ROUND(Source!AC440*Source!I440, 2)</f>
        <v>1722.8</v>
      </c>
      <c r="J465" s="45" t="str">
        <f>Source!BO440</f>
        <v/>
      </c>
      <c r="K465" s="45">
        <f>IF(Source!BC440&lt;&gt; 0, Source!BC440, 1)</f>
        <v>1</v>
      </c>
      <c r="L465" s="44">
        <f>Source!P440</f>
        <v>1722.8</v>
      </c>
      <c r="M465" s="48"/>
      <c r="S465">
        <f>ROUND((Source!FX440/100)*((ROUND(Source!AF440*Source!I440, 2)+ROUND(Source!AE440*Source!I440, 2))), 2)</f>
        <v>0</v>
      </c>
      <c r="T465">
        <f>Source!X440</f>
        <v>0</v>
      </c>
      <c r="U465">
        <f>ROUND((Source!FY440/100)*((ROUND(Source!AF440*Source!I440, 2)+ROUND(Source!AE440*Source!I440, 2))), 2)</f>
        <v>0</v>
      </c>
      <c r="V465">
        <f>Source!Y440</f>
        <v>0</v>
      </c>
    </row>
    <row r="466" spans="1:26" ht="15">
      <c r="H466" s="166">
        <f>I465</f>
        <v>1722.8</v>
      </c>
      <c r="I466" s="166"/>
      <c r="K466" s="166">
        <f>L465</f>
        <v>1722.8</v>
      </c>
      <c r="L466" s="166"/>
      <c r="M466" s="47">
        <f>Source!U440</f>
        <v>0</v>
      </c>
      <c r="O466" s="26">
        <f>H466</f>
        <v>1722.8</v>
      </c>
      <c r="P466" s="26">
        <f>K466</f>
        <v>1722.8</v>
      </c>
      <c r="Q466" s="26">
        <f>M466</f>
        <v>0</v>
      </c>
      <c r="W466">
        <f>IF(Source!BI440&lt;=1,I465, 0)</f>
        <v>0</v>
      </c>
      <c r="X466">
        <f>IF(Source!BI440=2,I465, 0)</f>
        <v>1722.8</v>
      </c>
      <c r="Y466">
        <f>IF(Source!BI440=3,I465, 0)</f>
        <v>0</v>
      </c>
      <c r="Z466">
        <f>IF(Source!BI440=4,I465, 0)</f>
        <v>0</v>
      </c>
    </row>
    <row r="467" spans="1:26" ht="28.5">
      <c r="A467" s="16">
        <v>85</v>
      </c>
      <c r="B467" s="16" t="str">
        <f>Source!E442</f>
        <v>80</v>
      </c>
      <c r="C467" s="58" t="str">
        <f>Source!F442</f>
        <v>20-02-020-01</v>
      </c>
      <c r="D467" s="58" t="str">
        <f>Source!G442</f>
        <v>Установка виброизолятора номер 38</v>
      </c>
      <c r="E467" s="36" t="str">
        <f>Source!H442</f>
        <v>10 ШТ</v>
      </c>
      <c r="F467" s="22">
        <f>Source!I442</f>
        <v>0.4</v>
      </c>
      <c r="G467" s="37">
        <f>Source!AL442+Source!AM442+Source!AO442</f>
        <v>66.38</v>
      </c>
      <c r="H467" s="38"/>
      <c r="I467" s="37"/>
      <c r="J467" s="38" t="str">
        <f>Source!BO442</f>
        <v/>
      </c>
      <c r="K467" s="38"/>
      <c r="L467" s="37"/>
      <c r="M467" s="39"/>
      <c r="S467">
        <f>ROUND((Source!FX442/100)*((ROUND(Source!AF442*Source!I442, 2)+ROUND(Source!AE442*Source!I442, 2))), 2)</f>
        <v>23.42</v>
      </c>
      <c r="T467">
        <f>Source!X442</f>
        <v>23.38</v>
      </c>
      <c r="U467">
        <f>ROUND((Source!FY442/100)*((ROUND(Source!AF442*Source!I442, 2)+ROUND(Source!AE442*Source!I442, 2))), 2)</f>
        <v>14.34</v>
      </c>
      <c r="V467">
        <f>Source!Y442</f>
        <v>14.43</v>
      </c>
    </row>
    <row r="468" spans="1:26">
      <c r="D468" s="29" t="str">
        <f>"Объем: "&amp;Source!I442&amp;"=4/"&amp;"10"</f>
        <v>Объем: 0,4=4/10</v>
      </c>
    </row>
    <row r="469" spans="1:26" ht="14.25">
      <c r="A469" s="16"/>
      <c r="B469" s="16"/>
      <c r="C469" s="58"/>
      <c r="D469" s="58" t="s">
        <v>980</v>
      </c>
      <c r="E469" s="36"/>
      <c r="F469" s="22"/>
      <c r="G469" s="37">
        <f>Source!AO442</f>
        <v>36.700000000000003</v>
      </c>
      <c r="H469" s="38" t="str">
        <f>Source!DG442</f>
        <v>)*1,2)*1,15</v>
      </c>
      <c r="I469" s="37">
        <f>ROUND(Source!AF442*Source!I442, 2)</f>
        <v>20.260000000000002</v>
      </c>
      <c r="J469" s="38"/>
      <c r="K469" s="38">
        <f>IF(Source!BA442&lt;&gt; 0, Source!BA442, 1)</f>
        <v>1</v>
      </c>
      <c r="L469" s="37">
        <f>Source!S442</f>
        <v>20.260000000000002</v>
      </c>
      <c r="M469" s="39"/>
      <c r="R469">
        <f>I469</f>
        <v>20.260000000000002</v>
      </c>
    </row>
    <row r="470" spans="1:26" ht="14.25">
      <c r="A470" s="16"/>
      <c r="B470" s="16"/>
      <c r="C470" s="58"/>
      <c r="D470" s="58" t="s">
        <v>104</v>
      </c>
      <c r="E470" s="36"/>
      <c r="F470" s="22"/>
      <c r="G470" s="37">
        <f>Source!AM442</f>
        <v>0.66</v>
      </c>
      <c r="H470" s="38" t="str">
        <f>Source!DE442</f>
        <v>)*1,2)*1,25</v>
      </c>
      <c r="I470" s="37">
        <f>ROUND(Source!AD442*Source!I442, 2)</f>
        <v>0.4</v>
      </c>
      <c r="J470" s="38"/>
      <c r="K470" s="38">
        <f>IF(Source!BB442&lt;&gt; 0, Source!BB442, 1)</f>
        <v>1</v>
      </c>
      <c r="L470" s="37">
        <f>Source!Q442</f>
        <v>0.4</v>
      </c>
      <c r="M470" s="39"/>
    </row>
    <row r="471" spans="1:26" ht="14.25">
      <c r="A471" s="16"/>
      <c r="B471" s="16"/>
      <c r="C471" s="58"/>
      <c r="D471" s="58" t="s">
        <v>981</v>
      </c>
      <c r="E471" s="36"/>
      <c r="F471" s="22"/>
      <c r="G471" s="37">
        <f>Source!AN442</f>
        <v>0.12</v>
      </c>
      <c r="H471" s="38" t="str">
        <f>Source!DF442</f>
        <v>)*1,2)*1,25</v>
      </c>
      <c r="I471" s="40">
        <f>ROUND(Source!AE442*Source!I442, 2)</f>
        <v>7.0000000000000007E-2</v>
      </c>
      <c r="J471" s="38"/>
      <c r="K471" s="38">
        <f>IF(Source!BS442&lt;&gt; 0, Source!BS442, 1)</f>
        <v>1</v>
      </c>
      <c r="L471" s="40">
        <f>Source!R442</f>
        <v>7.0000000000000007E-2</v>
      </c>
      <c r="M471" s="39"/>
      <c r="R471">
        <f>I471</f>
        <v>7.0000000000000007E-2</v>
      </c>
    </row>
    <row r="472" spans="1:26" ht="14.25">
      <c r="A472" s="16"/>
      <c r="B472" s="16"/>
      <c r="C472" s="58"/>
      <c r="D472" s="58" t="s">
        <v>982</v>
      </c>
      <c r="E472" s="36"/>
      <c r="F472" s="22"/>
      <c r="G472" s="37">
        <f>Source!AL442</f>
        <v>29.02</v>
      </c>
      <c r="H472" s="38" t="str">
        <f>Source!DD442</f>
        <v/>
      </c>
      <c r="I472" s="37">
        <f>ROUND(Source!AC442*Source!I442, 2)</f>
        <v>11.61</v>
      </c>
      <c r="J472" s="38"/>
      <c r="K472" s="38">
        <f>IF(Source!BC442&lt;&gt; 0, Source!BC442, 1)</f>
        <v>1</v>
      </c>
      <c r="L472" s="37">
        <f>Source!P442</f>
        <v>11.61</v>
      </c>
      <c r="M472" s="39"/>
    </row>
    <row r="473" spans="1:26" ht="14.25">
      <c r="A473" s="16"/>
      <c r="B473" s="16"/>
      <c r="C473" s="58"/>
      <c r="D473" s="58" t="s">
        <v>983</v>
      </c>
      <c r="E473" s="36" t="s">
        <v>984</v>
      </c>
      <c r="F473" s="22">
        <f>Source!BZ442</f>
        <v>128</v>
      </c>
      <c r="G473" s="167" t="str">
        <f>CONCATENATE(" )", Source!DL442, Source!FT442, "=", Source!FX442)</f>
        <v xml:space="preserve"> )*0,9=115,2</v>
      </c>
      <c r="H473" s="168"/>
      <c r="I473" s="37">
        <f>SUM(S467:S475)</f>
        <v>23.42</v>
      </c>
      <c r="J473" s="41"/>
      <c r="K473" s="32">
        <f>Source!AT442</f>
        <v>115</v>
      </c>
      <c r="L473" s="37">
        <f>SUM(T467:T475)</f>
        <v>23.38</v>
      </c>
      <c r="M473" s="39"/>
    </row>
    <row r="474" spans="1:26" ht="14.25">
      <c r="A474" s="16"/>
      <c r="B474" s="16"/>
      <c r="C474" s="58"/>
      <c r="D474" s="58" t="s">
        <v>985</v>
      </c>
      <c r="E474" s="36" t="s">
        <v>984</v>
      </c>
      <c r="F474" s="22">
        <f>Source!CA442</f>
        <v>83</v>
      </c>
      <c r="G474" s="167" t="str">
        <f>CONCATENATE(" )", Source!DM442, Source!FU442, "=", Source!FY442)</f>
        <v xml:space="preserve"> )*0,85=70,55</v>
      </c>
      <c r="H474" s="168"/>
      <c r="I474" s="37">
        <f>SUM(U467:U475)</f>
        <v>14.34</v>
      </c>
      <c r="J474" s="41"/>
      <c r="K474" s="32">
        <f>Source!AU442</f>
        <v>71</v>
      </c>
      <c r="L474" s="37">
        <f>SUM(V467:V475)</f>
        <v>14.43</v>
      </c>
      <c r="M474" s="39"/>
    </row>
    <row r="475" spans="1:26" ht="14.25">
      <c r="A475" s="59"/>
      <c r="B475" s="59"/>
      <c r="C475" s="60"/>
      <c r="D475" s="60" t="s">
        <v>986</v>
      </c>
      <c r="E475" s="42" t="s">
        <v>987</v>
      </c>
      <c r="F475" s="43">
        <f>Source!AQ442</f>
        <v>3.7</v>
      </c>
      <c r="G475" s="44"/>
      <c r="H475" s="45" t="str">
        <f>Source!DI442</f>
        <v>)*1,2)*1,15</v>
      </c>
      <c r="I475" s="44"/>
      <c r="J475" s="45"/>
      <c r="K475" s="45"/>
      <c r="L475" s="44"/>
      <c r="M475" s="46">
        <f>Source!U442</f>
        <v>2.0424000000000002</v>
      </c>
    </row>
    <row r="476" spans="1:26" ht="15">
      <c r="H476" s="166">
        <f>I469+I470+I472+I473+I474</f>
        <v>70.03</v>
      </c>
      <c r="I476" s="166"/>
      <c r="K476" s="166">
        <f>L469+L470+L472+L473+L474</f>
        <v>70.079999999999984</v>
      </c>
      <c r="L476" s="166"/>
      <c r="M476" s="47">
        <f>Source!U442</f>
        <v>2.0424000000000002</v>
      </c>
      <c r="O476" s="26">
        <f>H476</f>
        <v>70.03</v>
      </c>
      <c r="P476" s="26">
        <f>K476</f>
        <v>70.079999999999984</v>
      </c>
      <c r="Q476" s="26">
        <f>M476</f>
        <v>2.0424000000000002</v>
      </c>
      <c r="W476">
        <f>IF(Source!BI442&lt;=1,I469+I470+I472+I473+I474, 0)</f>
        <v>70.03</v>
      </c>
      <c r="X476">
        <f>IF(Source!BI442=2,I469+I470+I472+I473+I474, 0)</f>
        <v>0</v>
      </c>
      <c r="Y476">
        <f>IF(Source!BI442=3,I469+I470+I472+I473+I474, 0)</f>
        <v>0</v>
      </c>
      <c r="Z476">
        <f>IF(Source!BI442=4,I469+I470+I472+I473+I474, 0)</f>
        <v>0</v>
      </c>
    </row>
    <row r="477" spans="1:26" ht="99.75">
      <c r="A477" s="59">
        <v>86</v>
      </c>
      <c r="B477" s="59" t="str">
        <f>Source!E444</f>
        <v>81</v>
      </c>
      <c r="C477" s="60" t="str">
        <f>Source!F444</f>
        <v>Коммеческое предлож.№КП-261046 от 01.02.2021Г.</v>
      </c>
      <c r="D477" s="60" t="s">
        <v>993</v>
      </c>
      <c r="E477" s="42" t="str">
        <f>Source!H444</f>
        <v>шт.</v>
      </c>
      <c r="F477" s="43">
        <f>Source!I444</f>
        <v>1</v>
      </c>
      <c r="G477" s="44">
        <f>Source!AL444</f>
        <v>2150.89</v>
      </c>
      <c r="H477" s="45" t="str">
        <f>Source!DD444</f>
        <v/>
      </c>
      <c r="I477" s="44">
        <f>ROUND(Source!AC444*Source!I444, 2)</f>
        <v>2150.89</v>
      </c>
      <c r="J477" s="45" t="str">
        <f>Source!BO444</f>
        <v/>
      </c>
      <c r="K477" s="45">
        <f>IF(Source!BC444&lt;&gt; 0, Source!BC444, 1)</f>
        <v>1</v>
      </c>
      <c r="L477" s="44">
        <f>Source!P444</f>
        <v>2150.89</v>
      </c>
      <c r="M477" s="48"/>
      <c r="S477">
        <f>ROUND((Source!FX444/100)*((ROUND(Source!AF444*Source!I444, 2)+ROUND(Source!AE444*Source!I444, 2))), 2)</f>
        <v>0</v>
      </c>
      <c r="T477">
        <f>Source!X444</f>
        <v>0</v>
      </c>
      <c r="U477">
        <f>ROUND((Source!FY444/100)*((ROUND(Source!AF444*Source!I444, 2)+ROUND(Source!AE444*Source!I444, 2))), 2)</f>
        <v>0</v>
      </c>
      <c r="V477">
        <f>Source!Y444</f>
        <v>0</v>
      </c>
    </row>
    <row r="478" spans="1:26" ht="15">
      <c r="H478" s="166">
        <f>I477</f>
        <v>2150.89</v>
      </c>
      <c r="I478" s="166"/>
      <c r="K478" s="166">
        <f>L477</f>
        <v>2150.89</v>
      </c>
      <c r="L478" s="166"/>
      <c r="M478" s="47">
        <f>Source!U444</f>
        <v>0</v>
      </c>
      <c r="O478" s="26">
        <f>H478</f>
        <v>2150.89</v>
      </c>
      <c r="P478" s="26">
        <f>K478</f>
        <v>2150.89</v>
      </c>
      <c r="Q478" s="26">
        <f>M478</f>
        <v>0</v>
      </c>
      <c r="W478">
        <f>IF(Source!BI444&lt;=1,I477, 0)</f>
        <v>0</v>
      </c>
      <c r="X478">
        <f>IF(Source!BI444=2,I477, 0)</f>
        <v>2150.89</v>
      </c>
      <c r="Y478">
        <f>IF(Source!BI444=3,I477, 0)</f>
        <v>0</v>
      </c>
      <c r="Z478">
        <f>IF(Source!BI444=4,I477, 0)</f>
        <v>0</v>
      </c>
    </row>
    <row r="479" spans="1:26" ht="28.5">
      <c r="A479" s="16">
        <v>87</v>
      </c>
      <c r="B479" s="16" t="str">
        <f>Source!E446</f>
        <v>82</v>
      </c>
      <c r="C479" s="58" t="str">
        <f>Source!F446</f>
        <v>20-02-019-01</v>
      </c>
      <c r="D479" s="58" t="str">
        <f>Source!G446</f>
        <v>Установка кронштейнов под вентиляционное оборудование</v>
      </c>
      <c r="E479" s="36" t="str">
        <f>Source!H446</f>
        <v>100 кг</v>
      </c>
      <c r="F479" s="22">
        <f>Source!I446</f>
        <v>0.222</v>
      </c>
      <c r="G479" s="37">
        <f>Source!AL446+Source!AM446+Source!AO446</f>
        <v>932.04</v>
      </c>
      <c r="H479" s="38"/>
      <c r="I479" s="37"/>
      <c r="J479" s="38" t="str">
        <f>Source!BO446</f>
        <v/>
      </c>
      <c r="K479" s="38"/>
      <c r="L479" s="37"/>
      <c r="M479" s="39"/>
      <c r="S479">
        <f>ROUND((Source!FX446/100)*((ROUND(Source!AF446*Source!I446, 2)+ROUND(Source!AE446*Source!I446, 2))), 2)</f>
        <v>19.68</v>
      </c>
      <c r="T479">
        <f>Source!X446</f>
        <v>19.64</v>
      </c>
      <c r="U479">
        <f>ROUND((Source!FY446/100)*((ROUND(Source!AF446*Source!I446, 2)+ROUND(Source!AE446*Source!I446, 2))), 2)</f>
        <v>12.05</v>
      </c>
      <c r="V479">
        <f>Source!Y446</f>
        <v>12.13</v>
      </c>
    </row>
    <row r="480" spans="1:26">
      <c r="D480" s="29" t="str">
        <f>"Объем: "&amp;Source!I446&amp;"=22,2/"&amp;"100"</f>
        <v>Объем: 0,222=22,2/100</v>
      </c>
    </row>
    <row r="481" spans="1:26" ht="14.25">
      <c r="A481" s="16"/>
      <c r="B481" s="16"/>
      <c r="C481" s="58"/>
      <c r="D481" s="58" t="s">
        <v>980</v>
      </c>
      <c r="E481" s="36"/>
      <c r="F481" s="22"/>
      <c r="G481" s="37">
        <f>Source!AO446</f>
        <v>55.26</v>
      </c>
      <c r="H481" s="38" t="str">
        <f>Source!DG446</f>
        <v>)*1,2)*1,15</v>
      </c>
      <c r="I481" s="37">
        <f>ROUND(Source!AF446*Source!I446, 2)</f>
        <v>16.93</v>
      </c>
      <c r="J481" s="38"/>
      <c r="K481" s="38">
        <f>IF(Source!BA446&lt;&gt; 0, Source!BA446, 1)</f>
        <v>1</v>
      </c>
      <c r="L481" s="37">
        <f>Source!S446</f>
        <v>16.93</v>
      </c>
      <c r="M481" s="39"/>
      <c r="R481">
        <f>I481</f>
        <v>16.93</v>
      </c>
    </row>
    <row r="482" spans="1:26" ht="14.25">
      <c r="A482" s="16"/>
      <c r="B482" s="16"/>
      <c r="C482" s="58"/>
      <c r="D482" s="58" t="s">
        <v>104</v>
      </c>
      <c r="E482" s="36"/>
      <c r="F482" s="22"/>
      <c r="G482" s="37">
        <f>Source!AM446</f>
        <v>10.16</v>
      </c>
      <c r="H482" s="38" t="str">
        <f>Source!DE446</f>
        <v>)*1,2)*1,25</v>
      </c>
      <c r="I482" s="37">
        <f>ROUND(Source!AD446*Source!I446, 2)</f>
        <v>3.38</v>
      </c>
      <c r="J482" s="38"/>
      <c r="K482" s="38">
        <f>IF(Source!BB446&lt;&gt; 0, Source!BB446, 1)</f>
        <v>1</v>
      </c>
      <c r="L482" s="37">
        <f>Source!Q446</f>
        <v>3.38</v>
      </c>
      <c r="M482" s="39"/>
    </row>
    <row r="483" spans="1:26" ht="14.25">
      <c r="A483" s="16"/>
      <c r="B483" s="16"/>
      <c r="C483" s="58"/>
      <c r="D483" s="58" t="s">
        <v>981</v>
      </c>
      <c r="E483" s="36"/>
      <c r="F483" s="22"/>
      <c r="G483" s="37">
        <f>Source!AN446</f>
        <v>0.46</v>
      </c>
      <c r="H483" s="38" t="str">
        <f>Source!DF446</f>
        <v>)*1,2)*1,25</v>
      </c>
      <c r="I483" s="40">
        <f>ROUND(Source!AE446*Source!I446, 2)</f>
        <v>0.15</v>
      </c>
      <c r="J483" s="38"/>
      <c r="K483" s="38">
        <f>IF(Source!BS446&lt;&gt; 0, Source!BS446, 1)</f>
        <v>1</v>
      </c>
      <c r="L483" s="40">
        <f>Source!R446</f>
        <v>0.15</v>
      </c>
      <c r="M483" s="39"/>
      <c r="R483">
        <f>I483</f>
        <v>0.15</v>
      </c>
    </row>
    <row r="484" spans="1:26" ht="14.25">
      <c r="A484" s="16"/>
      <c r="B484" s="16"/>
      <c r="C484" s="58"/>
      <c r="D484" s="58" t="s">
        <v>982</v>
      </c>
      <c r="E484" s="36"/>
      <c r="F484" s="22"/>
      <c r="G484" s="37">
        <f>Source!AL446</f>
        <v>866.62</v>
      </c>
      <c r="H484" s="38" t="str">
        <f>Source!DD446</f>
        <v/>
      </c>
      <c r="I484" s="37">
        <f>ROUND(Source!AC446*Source!I446, 2)</f>
        <v>192.39</v>
      </c>
      <c r="J484" s="38"/>
      <c r="K484" s="38">
        <f>IF(Source!BC446&lt;&gt; 0, Source!BC446, 1)</f>
        <v>1</v>
      </c>
      <c r="L484" s="37">
        <f>Source!P446</f>
        <v>192.39</v>
      </c>
      <c r="M484" s="39"/>
    </row>
    <row r="485" spans="1:26" ht="14.25">
      <c r="A485" s="16"/>
      <c r="B485" s="16"/>
      <c r="C485" s="58"/>
      <c r="D485" s="58" t="s">
        <v>983</v>
      </c>
      <c r="E485" s="36" t="s">
        <v>984</v>
      </c>
      <c r="F485" s="22">
        <f>Source!BZ446</f>
        <v>128</v>
      </c>
      <c r="G485" s="167" t="str">
        <f>CONCATENATE(" )", Source!DL446, Source!FT446, "=", Source!FX446)</f>
        <v xml:space="preserve"> )*0,9=115,2</v>
      </c>
      <c r="H485" s="168"/>
      <c r="I485" s="37">
        <f>SUM(S479:S487)</f>
        <v>19.68</v>
      </c>
      <c r="J485" s="41"/>
      <c r="K485" s="32">
        <f>Source!AT446</f>
        <v>115</v>
      </c>
      <c r="L485" s="37">
        <f>SUM(T479:T487)</f>
        <v>19.64</v>
      </c>
      <c r="M485" s="39"/>
    </row>
    <row r="486" spans="1:26" ht="14.25">
      <c r="A486" s="16"/>
      <c r="B486" s="16"/>
      <c r="C486" s="58"/>
      <c r="D486" s="58" t="s">
        <v>985</v>
      </c>
      <c r="E486" s="36" t="s">
        <v>984</v>
      </c>
      <c r="F486" s="22">
        <f>Source!CA446</f>
        <v>83</v>
      </c>
      <c r="G486" s="167" t="str">
        <f>CONCATENATE(" )", Source!DM446, Source!FU446, "=", Source!FY446)</f>
        <v xml:space="preserve"> )*0,85=70,55</v>
      </c>
      <c r="H486" s="168"/>
      <c r="I486" s="37">
        <f>SUM(U479:U487)</f>
        <v>12.05</v>
      </c>
      <c r="J486" s="41"/>
      <c r="K486" s="32">
        <f>Source!AU446</f>
        <v>71</v>
      </c>
      <c r="L486" s="37">
        <f>SUM(V479:V487)</f>
        <v>12.13</v>
      </c>
      <c r="M486" s="39"/>
    </row>
    <row r="487" spans="1:26" ht="14.25">
      <c r="A487" s="59"/>
      <c r="B487" s="59"/>
      <c r="C487" s="60"/>
      <c r="D487" s="60" t="s">
        <v>986</v>
      </c>
      <c r="E487" s="42" t="s">
        <v>987</v>
      </c>
      <c r="F487" s="43">
        <f>Source!AQ446</f>
        <v>6.02</v>
      </c>
      <c r="G487" s="44"/>
      <c r="H487" s="45" t="str">
        <f>Source!DI446</f>
        <v>)*1,2)*1,15</v>
      </c>
      <c r="I487" s="44"/>
      <c r="J487" s="45"/>
      <c r="K487" s="45"/>
      <c r="L487" s="44"/>
      <c r="M487" s="46">
        <f>Source!U446</f>
        <v>1.8442871999999999</v>
      </c>
    </row>
    <row r="488" spans="1:26" ht="15">
      <c r="H488" s="166">
        <f>I481+I482+I484+I485+I486</f>
        <v>244.43</v>
      </c>
      <c r="I488" s="166"/>
      <c r="K488" s="166">
        <f>L481+L482+L484+L485+L486</f>
        <v>244.46999999999997</v>
      </c>
      <c r="L488" s="166"/>
      <c r="M488" s="47">
        <f>Source!U446</f>
        <v>1.8442871999999999</v>
      </c>
      <c r="O488" s="26">
        <f>H488</f>
        <v>244.43</v>
      </c>
      <c r="P488" s="26">
        <f>K488</f>
        <v>244.46999999999997</v>
      </c>
      <c r="Q488" s="26">
        <f>M488</f>
        <v>1.8442871999999999</v>
      </c>
      <c r="W488">
        <f>IF(Source!BI446&lt;=1,I481+I482+I484+I485+I486, 0)</f>
        <v>244.43</v>
      </c>
      <c r="X488">
        <f>IF(Source!BI446=2,I481+I482+I484+I485+I486, 0)</f>
        <v>0</v>
      </c>
      <c r="Y488">
        <f>IF(Source!BI446=3,I481+I482+I484+I485+I486, 0)</f>
        <v>0</v>
      </c>
      <c r="Z488">
        <f>IF(Source!BI446=4,I481+I482+I484+I485+I486, 0)</f>
        <v>0</v>
      </c>
    </row>
    <row r="489" spans="1:26" ht="28.5">
      <c r="A489" s="59">
        <v>88</v>
      </c>
      <c r="B489" s="59" t="str">
        <f>Source!E448</f>
        <v>83</v>
      </c>
      <c r="C489" s="60" t="str">
        <f>Source!F448</f>
        <v>18.5.08.18-0071</v>
      </c>
      <c r="D489" s="60" t="str">
        <f>Source!G448</f>
        <v>Кронштейны и подставки под оборудование из сортовой стали</v>
      </c>
      <c r="E489" s="42" t="str">
        <f>Source!H448</f>
        <v>кг</v>
      </c>
      <c r="F489" s="43">
        <f>Source!I448</f>
        <v>-22.2</v>
      </c>
      <c r="G489" s="44">
        <f>Source!AL448</f>
        <v>8.52</v>
      </c>
      <c r="H489" s="45" t="str">
        <f>Source!DD448</f>
        <v/>
      </c>
      <c r="I489" s="44">
        <f>ROUND(Source!AC448*Source!I448, 2)</f>
        <v>-189.14</v>
      </c>
      <c r="J489" s="45" t="str">
        <f>Source!BO448</f>
        <v/>
      </c>
      <c r="K489" s="45">
        <f>IF(Source!BC448&lt;&gt; 0, Source!BC448, 1)</f>
        <v>1</v>
      </c>
      <c r="L489" s="44">
        <f>Source!P448</f>
        <v>-189.14</v>
      </c>
      <c r="M489" s="48"/>
      <c r="S489">
        <f>ROUND((Source!FX448/100)*((ROUND(Source!AF448*Source!I448, 2)+ROUND(Source!AE448*Source!I448, 2))), 2)</f>
        <v>0</v>
      </c>
      <c r="T489">
        <f>Source!X448</f>
        <v>0</v>
      </c>
      <c r="U489">
        <f>ROUND((Source!FY448/100)*((ROUND(Source!AF448*Source!I448, 2)+ROUND(Source!AE448*Source!I448, 2))), 2)</f>
        <v>0</v>
      </c>
      <c r="V489">
        <f>Source!Y448</f>
        <v>0</v>
      </c>
    </row>
    <row r="490" spans="1:26" ht="15">
      <c r="H490" s="166">
        <f>I489</f>
        <v>-189.14</v>
      </c>
      <c r="I490" s="166"/>
      <c r="K490" s="166">
        <f>L489</f>
        <v>-189.14</v>
      </c>
      <c r="L490" s="166"/>
      <c r="M490" s="47">
        <f>Source!U448</f>
        <v>0</v>
      </c>
      <c r="O490" s="26">
        <f>H490</f>
        <v>-189.14</v>
      </c>
      <c r="P490" s="26">
        <f>K490</f>
        <v>-189.14</v>
      </c>
      <c r="Q490" s="26">
        <f>M490</f>
        <v>0</v>
      </c>
      <c r="W490">
        <f>IF(Source!BI448&lt;=1,I489, 0)</f>
        <v>-189.14</v>
      </c>
      <c r="X490">
        <f>IF(Source!BI448=2,I489, 0)</f>
        <v>0</v>
      </c>
      <c r="Y490">
        <f>IF(Source!BI448=3,I489, 0)</f>
        <v>0</v>
      </c>
      <c r="Z490">
        <f>IF(Source!BI448=4,I489, 0)</f>
        <v>0</v>
      </c>
    </row>
    <row r="491" spans="1:26" ht="99.75">
      <c r="A491" s="59">
        <v>89</v>
      </c>
      <c r="B491" s="59" t="str">
        <f>Source!E450</f>
        <v>84</v>
      </c>
      <c r="C491" s="60" t="str">
        <f>Source!F450</f>
        <v>Коммеческое предлож.№КП-261046 от 01.02.2021Г.</v>
      </c>
      <c r="D491" s="60" t="s">
        <v>1031</v>
      </c>
      <c r="E491" s="42" t="str">
        <f>Source!H450</f>
        <v>шт.</v>
      </c>
      <c r="F491" s="43">
        <f>Source!I450</f>
        <v>1</v>
      </c>
      <c r="G491" s="44">
        <f>Source!AL450</f>
        <v>7778.71</v>
      </c>
      <c r="H491" s="45" t="str">
        <f>Source!DD450</f>
        <v/>
      </c>
      <c r="I491" s="44">
        <f>ROUND(Source!AC450*Source!I450, 2)</f>
        <v>7778.71</v>
      </c>
      <c r="J491" s="45" t="str">
        <f>Source!BO450</f>
        <v/>
      </c>
      <c r="K491" s="45">
        <f>IF(Source!BC450&lt;&gt; 0, Source!BC450, 1)</f>
        <v>1</v>
      </c>
      <c r="L491" s="44">
        <f>Source!P450</f>
        <v>7778.71</v>
      </c>
      <c r="M491" s="48"/>
      <c r="S491">
        <f>ROUND((Source!FX450/100)*((ROUND(Source!AF450*Source!I450, 2)+ROUND(Source!AE450*Source!I450, 2))), 2)</f>
        <v>0</v>
      </c>
      <c r="T491">
        <f>Source!X450</f>
        <v>0</v>
      </c>
      <c r="U491">
        <f>ROUND((Source!FY450/100)*((ROUND(Source!AF450*Source!I450, 2)+ROUND(Source!AE450*Source!I450, 2))), 2)</f>
        <v>0</v>
      </c>
      <c r="V491">
        <f>Source!Y450</f>
        <v>0</v>
      </c>
    </row>
    <row r="492" spans="1:26" ht="15">
      <c r="H492" s="166">
        <f>I491</f>
        <v>7778.71</v>
      </c>
      <c r="I492" s="166"/>
      <c r="K492" s="166">
        <f>L491</f>
        <v>7778.71</v>
      </c>
      <c r="L492" s="166"/>
      <c r="M492" s="47">
        <f>Source!U450</f>
        <v>0</v>
      </c>
      <c r="O492" s="26">
        <f>H492</f>
        <v>7778.71</v>
      </c>
      <c r="P492" s="26">
        <f>K492</f>
        <v>7778.71</v>
      </c>
      <c r="Q492" s="26">
        <f>M492</f>
        <v>0</v>
      </c>
      <c r="W492">
        <f>IF(Source!BI450&lt;=1,I491, 0)</f>
        <v>7778.71</v>
      </c>
      <c r="X492">
        <f>IF(Source!BI450=2,I491, 0)</f>
        <v>0</v>
      </c>
      <c r="Y492">
        <f>IF(Source!BI450=3,I491, 0)</f>
        <v>0</v>
      </c>
      <c r="Z492">
        <f>IF(Source!BI450=4,I491, 0)</f>
        <v>0</v>
      </c>
    </row>
    <row r="494" spans="1:26" ht="15">
      <c r="A494" s="171" t="str">
        <f>CONCATENATE("Итого по разделу: ",IF(Source!G452&lt;&gt;"Новый раздел", Source!G452, ""))</f>
        <v>Итого по разделу: 8.Система ПД3 (оборудование)</v>
      </c>
      <c r="B494" s="171"/>
      <c r="C494" s="171"/>
      <c r="D494" s="171"/>
      <c r="E494" s="171"/>
      <c r="F494" s="171"/>
      <c r="G494" s="171"/>
      <c r="H494" s="159">
        <f>SUM(O439:O493)</f>
        <v>110054.07</v>
      </c>
      <c r="I494" s="159"/>
      <c r="J494" s="35"/>
      <c r="K494" s="159">
        <f>SUM(P439:P493)</f>
        <v>110054.79000000002</v>
      </c>
      <c r="L494" s="159"/>
      <c r="M494" s="47">
        <f>SUM(Q439:Q493)</f>
        <v>29.973862199999999</v>
      </c>
    </row>
    <row r="498" spans="1:26" ht="16.5">
      <c r="A498" s="169" t="str">
        <f>CONCATENATE("Раздел: ",IF(Source!G482&lt;&gt;"Новый раздел", Source!G482, ""))</f>
        <v>Раздел: 9.Система ПД4 (оборудование)</v>
      </c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</row>
    <row r="499" spans="1:26" ht="28.5">
      <c r="A499" s="16">
        <v>90</v>
      </c>
      <c r="B499" s="16" t="str">
        <f>Source!E487</f>
        <v>85</v>
      </c>
      <c r="C499" s="58" t="str">
        <f>Source!F487</f>
        <v>20-03-002-04</v>
      </c>
      <c r="D499" s="58" t="str">
        <f>Source!G487</f>
        <v>Установка вентиляторов осевых массой до 0,2 т</v>
      </c>
      <c r="E499" s="36" t="str">
        <f>Source!H487</f>
        <v>ШТ</v>
      </c>
      <c r="F499" s="22">
        <f>Source!I487</f>
        <v>1</v>
      </c>
      <c r="G499" s="37">
        <f>Source!AL487+Source!AM487+Source!AO487</f>
        <v>179.54000000000002</v>
      </c>
      <c r="H499" s="38"/>
      <c r="I499" s="37"/>
      <c r="J499" s="38" t="str">
        <f>Source!BO487</f>
        <v/>
      </c>
      <c r="K499" s="38"/>
      <c r="L499" s="37"/>
      <c r="M499" s="39"/>
      <c r="S499">
        <f>ROUND((Source!FX487/100)*((ROUND(Source!AF487*Source!I487, 2)+ROUND(Source!AE487*Source!I487, 2))), 2)</f>
        <v>228.42</v>
      </c>
      <c r="T499">
        <f>Source!X487</f>
        <v>228.02</v>
      </c>
      <c r="U499">
        <f>ROUND((Source!FY487/100)*((ROUND(Source!AF487*Source!I487, 2)+ROUND(Source!AE487*Source!I487, 2))), 2)</f>
        <v>139.88999999999999</v>
      </c>
      <c r="V499">
        <f>Source!Y487</f>
        <v>140.78</v>
      </c>
    </row>
    <row r="500" spans="1:26" ht="14.25">
      <c r="A500" s="16"/>
      <c r="B500" s="16"/>
      <c r="C500" s="58"/>
      <c r="D500" s="58" t="s">
        <v>980</v>
      </c>
      <c r="E500" s="36"/>
      <c r="F500" s="22"/>
      <c r="G500" s="37">
        <f>Source!AO487</f>
        <v>138.43</v>
      </c>
      <c r="H500" s="38" t="str">
        <f>Source!DG487</f>
        <v>)*1,2)*1,15</v>
      </c>
      <c r="I500" s="37">
        <f>ROUND(Source!AF487*Source!I487, 2)</f>
        <v>191.03</v>
      </c>
      <c r="J500" s="38"/>
      <c r="K500" s="38">
        <f>IF(Source!BA487&lt;&gt; 0, Source!BA487, 1)</f>
        <v>1</v>
      </c>
      <c r="L500" s="37">
        <f>Source!S487</f>
        <v>191.03</v>
      </c>
      <c r="M500" s="39"/>
      <c r="R500">
        <f>I500</f>
        <v>191.03</v>
      </c>
    </row>
    <row r="501" spans="1:26" ht="14.25">
      <c r="A501" s="16"/>
      <c r="B501" s="16"/>
      <c r="C501" s="58"/>
      <c r="D501" s="58" t="s">
        <v>104</v>
      </c>
      <c r="E501" s="36"/>
      <c r="F501" s="22"/>
      <c r="G501" s="37">
        <f>Source!AM487</f>
        <v>39.090000000000003</v>
      </c>
      <c r="H501" s="38" t="str">
        <f>Source!DE487</f>
        <v>)*1,2)*1,25</v>
      </c>
      <c r="I501" s="37">
        <f>ROUND(Source!AD487*Source!I487, 2)</f>
        <v>58.64</v>
      </c>
      <c r="J501" s="38"/>
      <c r="K501" s="38">
        <f>IF(Source!BB487&lt;&gt; 0, Source!BB487, 1)</f>
        <v>1</v>
      </c>
      <c r="L501" s="37">
        <f>Source!Q487</f>
        <v>58.64</v>
      </c>
      <c r="M501" s="39"/>
    </row>
    <row r="502" spans="1:26" ht="14.25">
      <c r="A502" s="16"/>
      <c r="B502" s="16"/>
      <c r="C502" s="58"/>
      <c r="D502" s="58" t="s">
        <v>981</v>
      </c>
      <c r="E502" s="36"/>
      <c r="F502" s="22"/>
      <c r="G502" s="37">
        <f>Source!AN487</f>
        <v>4.83</v>
      </c>
      <c r="H502" s="38" t="str">
        <f>Source!DF487</f>
        <v>)*1,2)*1,25</v>
      </c>
      <c r="I502" s="40">
        <f>ROUND(Source!AE487*Source!I487, 2)</f>
        <v>7.25</v>
      </c>
      <c r="J502" s="38"/>
      <c r="K502" s="38">
        <f>IF(Source!BS487&lt;&gt; 0, Source!BS487, 1)</f>
        <v>1</v>
      </c>
      <c r="L502" s="40">
        <f>Source!R487</f>
        <v>7.25</v>
      </c>
      <c r="M502" s="39"/>
      <c r="R502">
        <f>I502</f>
        <v>7.25</v>
      </c>
    </row>
    <row r="503" spans="1:26" ht="14.25">
      <c r="A503" s="16"/>
      <c r="B503" s="16"/>
      <c r="C503" s="58"/>
      <c r="D503" s="58" t="s">
        <v>982</v>
      </c>
      <c r="E503" s="36"/>
      <c r="F503" s="22"/>
      <c r="G503" s="37">
        <f>Source!AL487</f>
        <v>2.02</v>
      </c>
      <c r="H503" s="38" t="str">
        <f>Source!DD487</f>
        <v/>
      </c>
      <c r="I503" s="37">
        <f>ROUND(Source!AC487*Source!I487, 2)</f>
        <v>2.02</v>
      </c>
      <c r="J503" s="38"/>
      <c r="K503" s="38">
        <f>IF(Source!BC487&lt;&gt; 0, Source!BC487, 1)</f>
        <v>1</v>
      </c>
      <c r="L503" s="37">
        <f>Source!P487</f>
        <v>2.02</v>
      </c>
      <c r="M503" s="39"/>
    </row>
    <row r="504" spans="1:26" ht="14.25">
      <c r="A504" s="16"/>
      <c r="B504" s="16"/>
      <c r="C504" s="58"/>
      <c r="D504" s="58" t="s">
        <v>983</v>
      </c>
      <c r="E504" s="36" t="s">
        <v>984</v>
      </c>
      <c r="F504" s="22">
        <f>Source!BZ487</f>
        <v>128</v>
      </c>
      <c r="G504" s="167" t="str">
        <f>CONCATENATE(" )", Source!DL487, Source!FT487, "=", Source!FX487)</f>
        <v xml:space="preserve"> )*0,9=115,2</v>
      </c>
      <c r="H504" s="168"/>
      <c r="I504" s="37">
        <f>SUM(S499:S506)</f>
        <v>228.42</v>
      </c>
      <c r="J504" s="41"/>
      <c r="K504" s="32">
        <f>Source!AT487</f>
        <v>115</v>
      </c>
      <c r="L504" s="37">
        <f>SUM(T499:T506)</f>
        <v>228.02</v>
      </c>
      <c r="M504" s="39"/>
    </row>
    <row r="505" spans="1:26" ht="14.25">
      <c r="A505" s="16"/>
      <c r="B505" s="16"/>
      <c r="C505" s="58"/>
      <c r="D505" s="58" t="s">
        <v>985</v>
      </c>
      <c r="E505" s="36" t="s">
        <v>984</v>
      </c>
      <c r="F505" s="22">
        <f>Source!CA487</f>
        <v>83</v>
      </c>
      <c r="G505" s="167" t="str">
        <f>CONCATENATE(" )", Source!DM487, Source!FU487, "=", Source!FY487)</f>
        <v xml:space="preserve"> )*0,85=70,55</v>
      </c>
      <c r="H505" s="168"/>
      <c r="I505" s="37">
        <f>SUM(U499:U506)</f>
        <v>139.88999999999999</v>
      </c>
      <c r="J505" s="41"/>
      <c r="K505" s="32">
        <f>Source!AU487</f>
        <v>71</v>
      </c>
      <c r="L505" s="37">
        <f>SUM(V499:V506)</f>
        <v>140.78</v>
      </c>
      <c r="M505" s="39"/>
    </row>
    <row r="506" spans="1:26" ht="14.25">
      <c r="A506" s="59"/>
      <c r="B506" s="59"/>
      <c r="C506" s="60"/>
      <c r="D506" s="60" t="s">
        <v>986</v>
      </c>
      <c r="E506" s="42" t="s">
        <v>987</v>
      </c>
      <c r="F506" s="43">
        <f>Source!AQ487</f>
        <v>14.39</v>
      </c>
      <c r="G506" s="44"/>
      <c r="H506" s="45" t="str">
        <f>Source!DI487</f>
        <v>)*1,2)*1,15</v>
      </c>
      <c r="I506" s="44"/>
      <c r="J506" s="45"/>
      <c r="K506" s="45"/>
      <c r="L506" s="44"/>
      <c r="M506" s="46">
        <f>Source!U487</f>
        <v>19.8582</v>
      </c>
    </row>
    <row r="507" spans="1:26" ht="15">
      <c r="H507" s="166">
        <f>I500+I501+I503+I504+I505</f>
        <v>620</v>
      </c>
      <c r="I507" s="166"/>
      <c r="K507" s="166">
        <f>L500+L501+L503+L504+L505</f>
        <v>620.49</v>
      </c>
      <c r="L507" s="166"/>
      <c r="M507" s="47">
        <f>Source!U487</f>
        <v>19.8582</v>
      </c>
      <c r="O507" s="26">
        <f>H507</f>
        <v>620</v>
      </c>
      <c r="P507" s="26">
        <f>K507</f>
        <v>620.49</v>
      </c>
      <c r="Q507" s="26">
        <f>M507</f>
        <v>19.8582</v>
      </c>
      <c r="W507">
        <f>IF(Source!BI487&lt;=1,I500+I501+I503+I504+I505, 0)</f>
        <v>620</v>
      </c>
      <c r="X507">
        <f>IF(Source!BI487=2,I500+I501+I503+I504+I505, 0)</f>
        <v>0</v>
      </c>
      <c r="Y507">
        <f>IF(Source!BI487=3,I500+I501+I503+I504+I505, 0)</f>
        <v>0</v>
      </c>
      <c r="Z507">
        <f>IF(Source!BI487=4,I500+I501+I503+I504+I505, 0)</f>
        <v>0</v>
      </c>
    </row>
    <row r="508" spans="1:26" ht="28.5">
      <c r="A508" s="59">
        <v>91</v>
      </c>
      <c r="B508" s="59" t="str">
        <f>Source!E489</f>
        <v>86</v>
      </c>
      <c r="C508" s="60" t="str">
        <f>Source!F489</f>
        <v>01.7.15.02-0051</v>
      </c>
      <c r="D508" s="60" t="str">
        <f>Source!G489</f>
        <v>Болты анкерные</v>
      </c>
      <c r="E508" s="42" t="str">
        <f>Source!H489</f>
        <v>т</v>
      </c>
      <c r="F508" s="43">
        <f>Source!I489</f>
        <v>9.4000000000000004E-3</v>
      </c>
      <c r="G508" s="44">
        <f>Source!AL489</f>
        <v>10068</v>
      </c>
      <c r="H508" s="45" t="str">
        <f>Source!DD489</f>
        <v/>
      </c>
      <c r="I508" s="44">
        <f>ROUND(Source!AC489*Source!I489, 2)</f>
        <v>94.64</v>
      </c>
      <c r="J508" s="45" t="str">
        <f>Source!BO489</f>
        <v/>
      </c>
      <c r="K508" s="45">
        <f>IF(Source!BC489&lt;&gt; 0, Source!BC489, 1)</f>
        <v>1</v>
      </c>
      <c r="L508" s="44">
        <f>Source!P489</f>
        <v>94.64</v>
      </c>
      <c r="M508" s="48"/>
      <c r="S508">
        <f>ROUND((Source!FX489/100)*((ROUND(Source!AF489*Source!I489, 2)+ROUND(Source!AE489*Source!I489, 2))), 2)</f>
        <v>0</v>
      </c>
      <c r="T508">
        <f>Source!X489</f>
        <v>0</v>
      </c>
      <c r="U508">
        <f>ROUND((Source!FY489/100)*((ROUND(Source!AF489*Source!I489, 2)+ROUND(Source!AE489*Source!I489, 2))), 2)</f>
        <v>0</v>
      </c>
      <c r="V508">
        <f>Source!Y489</f>
        <v>0</v>
      </c>
    </row>
    <row r="509" spans="1:26" ht="15">
      <c r="H509" s="166">
        <f>I508</f>
        <v>94.64</v>
      </c>
      <c r="I509" s="166"/>
      <c r="K509" s="166">
        <f>L508</f>
        <v>94.64</v>
      </c>
      <c r="L509" s="166"/>
      <c r="M509" s="47">
        <f>Source!U489</f>
        <v>0</v>
      </c>
      <c r="O509" s="26">
        <f>H509</f>
        <v>94.64</v>
      </c>
      <c r="P509" s="26">
        <f>K509</f>
        <v>94.64</v>
      </c>
      <c r="Q509" s="26">
        <f>M509</f>
        <v>0</v>
      </c>
      <c r="W509">
        <f>IF(Source!BI489&lt;=1,I508, 0)</f>
        <v>94.64</v>
      </c>
      <c r="X509">
        <f>IF(Source!BI489=2,I508, 0)</f>
        <v>0</v>
      </c>
      <c r="Y509">
        <f>IF(Source!BI489=3,I508, 0)</f>
        <v>0</v>
      </c>
      <c r="Z509">
        <f>IF(Source!BI489=4,I508, 0)</f>
        <v>0</v>
      </c>
    </row>
    <row r="510" spans="1:26" ht="99.75">
      <c r="A510" s="61">
        <v>92</v>
      </c>
      <c r="B510" s="61" t="str">
        <f>Source!E491</f>
        <v>87</v>
      </c>
      <c r="C510" s="62" t="str">
        <f>Source!F491</f>
        <v>Коммеческое предлож.№КП-261046 от 01.02.2021Г.</v>
      </c>
      <c r="D510" s="62" t="s">
        <v>1032</v>
      </c>
      <c r="E510" s="49" t="str">
        <f>Source!H491</f>
        <v>шт.</v>
      </c>
      <c r="F510" s="50">
        <f>Source!I491</f>
        <v>1</v>
      </c>
      <c r="G510" s="51">
        <f>Source!AL491</f>
        <v>43053.929999999993</v>
      </c>
      <c r="H510" s="52" t="str">
        <f>Source!DD491</f>
        <v/>
      </c>
      <c r="I510" s="51">
        <f>ROUND(Source!AC491*Source!I491, 2)</f>
        <v>43053.93</v>
      </c>
      <c r="J510" s="52" t="str">
        <f>Source!BO491</f>
        <v/>
      </c>
      <c r="K510" s="52">
        <f>IF(Source!BC491&lt;&gt; 0, Source!BC491, 1)</f>
        <v>1</v>
      </c>
      <c r="L510" s="51">
        <f>Source!P491</f>
        <v>43053.93</v>
      </c>
      <c r="M510" s="53"/>
      <c r="S510">
        <f>ROUND((Source!FX491/100)*((ROUND(Source!AF491*Source!I491, 2)+ROUND(Source!AE491*Source!I491, 2))), 2)</f>
        <v>0</v>
      </c>
      <c r="T510">
        <f>Source!X491</f>
        <v>0</v>
      </c>
      <c r="U510">
        <f>ROUND((Source!FY491/100)*((ROUND(Source!AF491*Source!I491, 2)+ROUND(Source!AE491*Source!I491, 2))), 2)</f>
        <v>0</v>
      </c>
      <c r="V510">
        <f>Source!Y491</f>
        <v>0</v>
      </c>
    </row>
    <row r="511" spans="1:26" ht="15">
      <c r="A511" s="28"/>
      <c r="B511" s="28"/>
      <c r="C511" s="28"/>
      <c r="D511" s="28"/>
      <c r="E511" s="28"/>
      <c r="F511" s="28"/>
      <c r="G511" s="28"/>
      <c r="H511" s="170">
        <f>I510</f>
        <v>43053.93</v>
      </c>
      <c r="I511" s="170"/>
      <c r="J511" s="28"/>
      <c r="K511" s="170">
        <f>L510</f>
        <v>43053.93</v>
      </c>
      <c r="L511" s="170"/>
      <c r="M511" s="54">
        <f>Source!U491</f>
        <v>0</v>
      </c>
      <c r="O511" s="26">
        <f>H511</f>
        <v>43053.93</v>
      </c>
      <c r="P511" s="26">
        <f>K511</f>
        <v>43053.93</v>
      </c>
      <c r="Q511" s="26">
        <f>M511</f>
        <v>0</v>
      </c>
      <c r="W511">
        <f>IF(Source!BI491&lt;=1,I510, 0)</f>
        <v>0</v>
      </c>
      <c r="X511">
        <f>IF(Source!BI491=2,I510, 0)</f>
        <v>0</v>
      </c>
      <c r="Y511">
        <f>IF(Source!BI491=3,I510, 0)</f>
        <v>43053.93</v>
      </c>
      <c r="Z511">
        <f>IF(Source!BI491=4,I510, 0)</f>
        <v>0</v>
      </c>
    </row>
    <row r="512" spans="1:26" ht="28.5">
      <c r="A512" s="16">
        <v>93</v>
      </c>
      <c r="B512" s="16" t="str">
        <f>Source!E493</f>
        <v>88</v>
      </c>
      <c r="C512" s="58" t="str">
        <f>Source!F493</f>
        <v>20-02-018-01</v>
      </c>
      <c r="D512" s="58" t="str">
        <f>Source!G493</f>
        <v>Установка вставок гибких к радиальным вентиляторам</v>
      </c>
      <c r="E512" s="36" t="str">
        <f>Source!H493</f>
        <v>м2</v>
      </c>
      <c r="F512" s="22">
        <f>Source!I493</f>
        <v>0.628</v>
      </c>
      <c r="G512" s="37">
        <f>Source!AL493+Source!AM493+Source!AO493</f>
        <v>54.58</v>
      </c>
      <c r="H512" s="38"/>
      <c r="I512" s="37"/>
      <c r="J512" s="38" t="str">
        <f>Source!BO493</f>
        <v/>
      </c>
      <c r="K512" s="38"/>
      <c r="L512" s="37"/>
      <c r="M512" s="39"/>
      <c r="S512">
        <f>ROUND((Source!FX493/100)*((ROUND(Source!AF493*Source!I493, 2)+ROUND(Source!AE493*Source!I493, 2))), 2)</f>
        <v>50.31</v>
      </c>
      <c r="T512">
        <f>Source!X493</f>
        <v>50.22</v>
      </c>
      <c r="U512">
        <f>ROUND((Source!FY493/100)*((ROUND(Source!AF493*Source!I493, 2)+ROUND(Source!AE493*Source!I493, 2))), 2)</f>
        <v>30.81</v>
      </c>
      <c r="V512">
        <f>Source!Y493</f>
        <v>31.01</v>
      </c>
    </row>
    <row r="513" spans="1:26">
      <c r="D513" s="29" t="str">
        <f>"Объем: "&amp;Source!I493&amp;"=3,14*"&amp;"0,4/"&amp;"4*"&amp;"2"</f>
        <v>Объем: 0,628=3,14*0,4/4*2</v>
      </c>
    </row>
    <row r="514" spans="1:26" ht="14.25">
      <c r="A514" s="16"/>
      <c r="B514" s="16"/>
      <c r="C514" s="58"/>
      <c r="D514" s="58" t="s">
        <v>980</v>
      </c>
      <c r="E514" s="36"/>
      <c r="F514" s="22"/>
      <c r="G514" s="37">
        <f>Source!AO493</f>
        <v>50.26</v>
      </c>
      <c r="H514" s="38" t="str">
        <f>Source!DG493</f>
        <v>)*1,2)*1,15</v>
      </c>
      <c r="I514" s="37">
        <f>ROUND(Source!AF493*Source!I493, 2)</f>
        <v>43.56</v>
      </c>
      <c r="J514" s="38"/>
      <c r="K514" s="38">
        <f>IF(Source!BA493&lt;&gt; 0, Source!BA493, 1)</f>
        <v>1</v>
      </c>
      <c r="L514" s="37">
        <f>Source!S493</f>
        <v>43.56</v>
      </c>
      <c r="M514" s="39"/>
      <c r="R514">
        <f>I514</f>
        <v>43.56</v>
      </c>
    </row>
    <row r="515" spans="1:26" ht="14.25">
      <c r="A515" s="16"/>
      <c r="B515" s="16"/>
      <c r="C515" s="58"/>
      <c r="D515" s="58" t="s">
        <v>104</v>
      </c>
      <c r="E515" s="36"/>
      <c r="F515" s="22"/>
      <c r="G515" s="37">
        <f>Source!AM493</f>
        <v>0.66</v>
      </c>
      <c r="H515" s="38" t="str">
        <f>Source!DE493</f>
        <v>)*1,2)*1,25</v>
      </c>
      <c r="I515" s="37">
        <f>ROUND(Source!AD493*Source!I493, 2)</f>
        <v>0.62</v>
      </c>
      <c r="J515" s="38"/>
      <c r="K515" s="38">
        <f>IF(Source!BB493&lt;&gt; 0, Source!BB493, 1)</f>
        <v>1</v>
      </c>
      <c r="L515" s="37">
        <f>Source!Q493</f>
        <v>0.62</v>
      </c>
      <c r="M515" s="39"/>
    </row>
    <row r="516" spans="1:26" ht="14.25">
      <c r="A516" s="16"/>
      <c r="B516" s="16"/>
      <c r="C516" s="58"/>
      <c r="D516" s="58" t="s">
        <v>981</v>
      </c>
      <c r="E516" s="36"/>
      <c r="F516" s="22"/>
      <c r="G516" s="37">
        <f>Source!AN493</f>
        <v>0.12</v>
      </c>
      <c r="H516" s="38" t="str">
        <f>Source!DF493</f>
        <v>)*1,2)*1,25</v>
      </c>
      <c r="I516" s="40">
        <f>ROUND(Source!AE493*Source!I493, 2)</f>
        <v>0.11</v>
      </c>
      <c r="J516" s="38"/>
      <c r="K516" s="38">
        <f>IF(Source!BS493&lt;&gt; 0, Source!BS493, 1)</f>
        <v>1</v>
      </c>
      <c r="L516" s="40">
        <f>Source!R493</f>
        <v>0.11</v>
      </c>
      <c r="M516" s="39"/>
      <c r="R516">
        <f>I516</f>
        <v>0.11</v>
      </c>
    </row>
    <row r="517" spans="1:26" ht="14.25">
      <c r="A517" s="16"/>
      <c r="B517" s="16"/>
      <c r="C517" s="58"/>
      <c r="D517" s="58" t="s">
        <v>982</v>
      </c>
      <c r="E517" s="36"/>
      <c r="F517" s="22"/>
      <c r="G517" s="37">
        <f>Source!AL493</f>
        <v>3.66</v>
      </c>
      <c r="H517" s="38" t="str">
        <f>Source!DD493</f>
        <v/>
      </c>
      <c r="I517" s="37">
        <f>ROUND(Source!AC493*Source!I493, 2)</f>
        <v>2.2999999999999998</v>
      </c>
      <c r="J517" s="38"/>
      <c r="K517" s="38">
        <f>IF(Source!BC493&lt;&gt; 0, Source!BC493, 1)</f>
        <v>1</v>
      </c>
      <c r="L517" s="37">
        <f>Source!P493</f>
        <v>2.2999999999999998</v>
      </c>
      <c r="M517" s="39"/>
    </row>
    <row r="518" spans="1:26" ht="14.25">
      <c r="A518" s="16"/>
      <c r="B518" s="16"/>
      <c r="C518" s="58"/>
      <c r="D518" s="58" t="s">
        <v>983</v>
      </c>
      <c r="E518" s="36" t="s">
        <v>984</v>
      </c>
      <c r="F518" s="22">
        <f>Source!BZ493</f>
        <v>128</v>
      </c>
      <c r="G518" s="167" t="str">
        <f>CONCATENATE(" )", Source!DL493, Source!FT493, "=", Source!FX493)</f>
        <v xml:space="preserve"> )*0,9=115,2</v>
      </c>
      <c r="H518" s="168"/>
      <c r="I518" s="37">
        <f>SUM(S512:S520)</f>
        <v>50.31</v>
      </c>
      <c r="J518" s="41"/>
      <c r="K518" s="32">
        <f>Source!AT493</f>
        <v>115</v>
      </c>
      <c r="L518" s="37">
        <f>SUM(T512:T520)</f>
        <v>50.22</v>
      </c>
      <c r="M518" s="39"/>
    </row>
    <row r="519" spans="1:26" ht="14.25">
      <c r="A519" s="16"/>
      <c r="B519" s="16"/>
      <c r="C519" s="58"/>
      <c r="D519" s="58" t="s">
        <v>985</v>
      </c>
      <c r="E519" s="36" t="s">
        <v>984</v>
      </c>
      <c r="F519" s="22">
        <f>Source!CA493</f>
        <v>83</v>
      </c>
      <c r="G519" s="167" t="str">
        <f>CONCATENATE(" )", Source!DM493, Source!FU493, "=", Source!FY493)</f>
        <v xml:space="preserve"> )*0,85=70,55</v>
      </c>
      <c r="H519" s="168"/>
      <c r="I519" s="37">
        <f>SUM(U512:U520)</f>
        <v>30.81</v>
      </c>
      <c r="J519" s="41"/>
      <c r="K519" s="32">
        <f>Source!AU493</f>
        <v>71</v>
      </c>
      <c r="L519" s="37">
        <f>SUM(V512:V520)</f>
        <v>31.01</v>
      </c>
      <c r="M519" s="39"/>
    </row>
    <row r="520" spans="1:26" ht="14.25">
      <c r="A520" s="59"/>
      <c r="B520" s="59"/>
      <c r="C520" s="60"/>
      <c r="D520" s="60" t="s">
        <v>986</v>
      </c>
      <c r="E520" s="42" t="s">
        <v>987</v>
      </c>
      <c r="F520" s="43">
        <f>Source!AQ493</f>
        <v>5.75</v>
      </c>
      <c r="G520" s="44"/>
      <c r="H520" s="45" t="str">
        <f>Source!DI493</f>
        <v>)*1,2)*1,15</v>
      </c>
      <c r="I520" s="44"/>
      <c r="J520" s="45"/>
      <c r="K520" s="45"/>
      <c r="L520" s="44"/>
      <c r="M520" s="46">
        <f>Source!U493</f>
        <v>4.9831799999999991</v>
      </c>
    </row>
    <row r="521" spans="1:26" ht="15">
      <c r="H521" s="166">
        <f>I514+I515+I517+I518+I519</f>
        <v>127.6</v>
      </c>
      <c r="I521" s="166"/>
      <c r="K521" s="166">
        <f>L514+L515+L517+L518+L519</f>
        <v>127.71</v>
      </c>
      <c r="L521" s="166"/>
      <c r="M521" s="47">
        <f>Source!U493</f>
        <v>4.9831799999999991</v>
      </c>
      <c r="O521" s="26">
        <f>H521</f>
        <v>127.6</v>
      </c>
      <c r="P521" s="26">
        <f>K521</f>
        <v>127.71</v>
      </c>
      <c r="Q521" s="26">
        <f>M521</f>
        <v>4.9831799999999991</v>
      </c>
      <c r="W521">
        <f>IF(Source!BI493&lt;=1,I514+I515+I517+I518+I519, 0)</f>
        <v>127.6</v>
      </c>
      <c r="X521">
        <f>IF(Source!BI493=2,I514+I515+I517+I518+I519, 0)</f>
        <v>0</v>
      </c>
      <c r="Y521">
        <f>IF(Source!BI493=3,I514+I515+I517+I518+I519, 0)</f>
        <v>0</v>
      </c>
      <c r="Z521">
        <f>IF(Source!BI493=4,I514+I515+I517+I518+I519, 0)</f>
        <v>0</v>
      </c>
    </row>
    <row r="522" spans="1:26" ht="99.75">
      <c r="A522" s="59">
        <v>94</v>
      </c>
      <c r="B522" s="59" t="str">
        <f>Source!E495</f>
        <v>89</v>
      </c>
      <c r="C522" s="60" t="str">
        <f>Source!F495</f>
        <v>Коммеческое предлож.№КП-261046 от 01.02.2021Г.</v>
      </c>
      <c r="D522" s="60" t="s">
        <v>1033</v>
      </c>
      <c r="E522" s="42" t="str">
        <f>Source!H495</f>
        <v>шт.</v>
      </c>
      <c r="F522" s="43">
        <f>Source!I495</f>
        <v>2</v>
      </c>
      <c r="G522" s="44">
        <f>Source!AL495</f>
        <v>1399.1200000000001</v>
      </c>
      <c r="H522" s="45" t="str">
        <f>Source!DD495</f>
        <v/>
      </c>
      <c r="I522" s="44">
        <f>ROUND(Source!AC495*Source!I495, 2)</f>
        <v>2798.24</v>
      </c>
      <c r="J522" s="45" t="str">
        <f>Source!BO495</f>
        <v/>
      </c>
      <c r="K522" s="45">
        <f>IF(Source!BC495&lt;&gt; 0, Source!BC495, 1)</f>
        <v>1</v>
      </c>
      <c r="L522" s="44">
        <f>Source!P495</f>
        <v>2798.24</v>
      </c>
      <c r="M522" s="48"/>
      <c r="S522">
        <f>ROUND((Source!FX495/100)*((ROUND(Source!AF495*Source!I495, 2)+ROUND(Source!AE495*Source!I495, 2))), 2)</f>
        <v>0</v>
      </c>
      <c r="T522">
        <f>Source!X495</f>
        <v>0</v>
      </c>
      <c r="U522">
        <f>ROUND((Source!FY495/100)*((ROUND(Source!AF495*Source!I495, 2)+ROUND(Source!AE495*Source!I495, 2))), 2)</f>
        <v>0</v>
      </c>
      <c r="V522">
        <f>Source!Y495</f>
        <v>0</v>
      </c>
    </row>
    <row r="523" spans="1:26" ht="15">
      <c r="H523" s="166">
        <f>I522</f>
        <v>2798.24</v>
      </c>
      <c r="I523" s="166"/>
      <c r="K523" s="166">
        <f>L522</f>
        <v>2798.24</v>
      </c>
      <c r="L523" s="166"/>
      <c r="M523" s="47">
        <f>Source!U495</f>
        <v>0</v>
      </c>
      <c r="O523" s="26">
        <f>H523</f>
        <v>2798.24</v>
      </c>
      <c r="P523" s="26">
        <f>K523</f>
        <v>2798.24</v>
      </c>
      <c r="Q523" s="26">
        <f>M523</f>
        <v>0</v>
      </c>
      <c r="W523">
        <f>IF(Source!BI495&lt;=1,I522, 0)</f>
        <v>0</v>
      </c>
      <c r="X523">
        <f>IF(Source!BI495=2,I522, 0)</f>
        <v>2798.24</v>
      </c>
      <c r="Y523">
        <f>IF(Source!BI495=3,I522, 0)</f>
        <v>0</v>
      </c>
      <c r="Z523">
        <f>IF(Source!BI495=4,I522, 0)</f>
        <v>0</v>
      </c>
    </row>
    <row r="524" spans="1:26" ht="99.75">
      <c r="A524" s="59">
        <v>95</v>
      </c>
      <c r="B524" s="59" t="str">
        <f>Source!E497</f>
        <v>90</v>
      </c>
      <c r="C524" s="60" t="str">
        <f>Source!F497</f>
        <v>Коммеческое предлож.№КП-261046 от 01.02.2021Г.</v>
      </c>
      <c r="D524" s="60" t="s">
        <v>1034</v>
      </c>
      <c r="E524" s="42" t="str">
        <f>Source!H497</f>
        <v>шт.</v>
      </c>
      <c r="F524" s="43">
        <f>Source!I497</f>
        <v>2</v>
      </c>
      <c r="G524" s="44">
        <f>Source!AL497</f>
        <v>375.88</v>
      </c>
      <c r="H524" s="45" t="str">
        <f>Source!DD497</f>
        <v/>
      </c>
      <c r="I524" s="44">
        <f>ROUND(Source!AC497*Source!I497, 2)</f>
        <v>751.76</v>
      </c>
      <c r="J524" s="45" t="str">
        <f>Source!BO497</f>
        <v/>
      </c>
      <c r="K524" s="45">
        <f>IF(Source!BC497&lt;&gt; 0, Source!BC497, 1)</f>
        <v>1</v>
      </c>
      <c r="L524" s="44">
        <f>Source!P497</f>
        <v>751.76</v>
      </c>
      <c r="M524" s="48"/>
      <c r="S524">
        <f>ROUND((Source!FX497/100)*((ROUND(Source!AF497*Source!I497, 2)+ROUND(Source!AE497*Source!I497, 2))), 2)</f>
        <v>0</v>
      </c>
      <c r="T524">
        <f>Source!X497</f>
        <v>0</v>
      </c>
      <c r="U524">
        <f>ROUND((Source!FY497/100)*((ROUND(Source!AF497*Source!I497, 2)+ROUND(Source!AE497*Source!I497, 2))), 2)</f>
        <v>0</v>
      </c>
      <c r="V524">
        <f>Source!Y497</f>
        <v>0</v>
      </c>
    </row>
    <row r="525" spans="1:26" ht="15">
      <c r="H525" s="166">
        <f>I524</f>
        <v>751.76</v>
      </c>
      <c r="I525" s="166"/>
      <c r="K525" s="166">
        <f>L524</f>
        <v>751.76</v>
      </c>
      <c r="L525" s="166"/>
      <c r="M525" s="47">
        <f>Source!U497</f>
        <v>0</v>
      </c>
      <c r="O525" s="26">
        <f>H525</f>
        <v>751.76</v>
      </c>
      <c r="P525" s="26">
        <f>K525</f>
        <v>751.76</v>
      </c>
      <c r="Q525" s="26">
        <f>M525</f>
        <v>0</v>
      </c>
      <c r="W525">
        <f>IF(Source!BI497&lt;=1,I524, 0)</f>
        <v>0</v>
      </c>
      <c r="X525">
        <f>IF(Source!BI497=2,I524, 0)</f>
        <v>751.76</v>
      </c>
      <c r="Y525">
        <f>IF(Source!BI497=3,I524, 0)</f>
        <v>0</v>
      </c>
      <c r="Z525">
        <f>IF(Source!BI497=4,I524, 0)</f>
        <v>0</v>
      </c>
    </row>
    <row r="526" spans="1:26" ht="28.5">
      <c r="A526" s="16">
        <v>96</v>
      </c>
      <c r="B526" s="16" t="str">
        <f>Source!E499</f>
        <v>91</v>
      </c>
      <c r="C526" s="58" t="str">
        <f>Source!F499</f>
        <v>20-02-020-01</v>
      </c>
      <c r="D526" s="58" t="str">
        <f>Source!G499</f>
        <v>Установка виброизолятора номер 38</v>
      </c>
      <c r="E526" s="36" t="str">
        <f>Source!H499</f>
        <v>10 ШТ</v>
      </c>
      <c r="F526" s="22">
        <f>Source!I499</f>
        <v>0.4</v>
      </c>
      <c r="G526" s="37">
        <f>Source!AL499+Source!AM499+Source!AO499</f>
        <v>66.38</v>
      </c>
      <c r="H526" s="38"/>
      <c r="I526" s="37"/>
      <c r="J526" s="38" t="str">
        <f>Source!BO499</f>
        <v/>
      </c>
      <c r="K526" s="38"/>
      <c r="L526" s="37"/>
      <c r="M526" s="39"/>
      <c r="S526">
        <f>ROUND((Source!FX499/100)*((ROUND(Source!AF499*Source!I499, 2)+ROUND(Source!AE499*Source!I499, 2))), 2)</f>
        <v>23.42</v>
      </c>
      <c r="T526">
        <f>Source!X499</f>
        <v>23.38</v>
      </c>
      <c r="U526">
        <f>ROUND((Source!FY499/100)*((ROUND(Source!AF499*Source!I499, 2)+ROUND(Source!AE499*Source!I499, 2))), 2)</f>
        <v>14.34</v>
      </c>
      <c r="V526">
        <f>Source!Y499</f>
        <v>14.43</v>
      </c>
    </row>
    <row r="527" spans="1:26">
      <c r="D527" s="29" t="str">
        <f>"Объем: "&amp;Source!I499&amp;"=4/"&amp;"10"</f>
        <v>Объем: 0,4=4/10</v>
      </c>
    </row>
    <row r="528" spans="1:26" ht="14.25">
      <c r="A528" s="16"/>
      <c r="B528" s="16"/>
      <c r="C528" s="58"/>
      <c r="D528" s="58" t="s">
        <v>980</v>
      </c>
      <c r="E528" s="36"/>
      <c r="F528" s="22"/>
      <c r="G528" s="37">
        <f>Source!AO499</f>
        <v>36.700000000000003</v>
      </c>
      <c r="H528" s="38" t="str">
        <f>Source!DG499</f>
        <v>)*1,2)*1,15</v>
      </c>
      <c r="I528" s="37">
        <f>ROUND(Source!AF499*Source!I499, 2)</f>
        <v>20.260000000000002</v>
      </c>
      <c r="J528" s="38"/>
      <c r="K528" s="38">
        <f>IF(Source!BA499&lt;&gt; 0, Source!BA499, 1)</f>
        <v>1</v>
      </c>
      <c r="L528" s="37">
        <f>Source!S499</f>
        <v>20.260000000000002</v>
      </c>
      <c r="M528" s="39"/>
      <c r="R528">
        <f>I528</f>
        <v>20.260000000000002</v>
      </c>
    </row>
    <row r="529" spans="1:26" ht="14.25">
      <c r="A529" s="16"/>
      <c r="B529" s="16"/>
      <c r="C529" s="58"/>
      <c r="D529" s="58" t="s">
        <v>104</v>
      </c>
      <c r="E529" s="36"/>
      <c r="F529" s="22"/>
      <c r="G529" s="37">
        <f>Source!AM499</f>
        <v>0.66</v>
      </c>
      <c r="H529" s="38" t="str">
        <f>Source!DE499</f>
        <v>)*1,2)*1,25</v>
      </c>
      <c r="I529" s="37">
        <f>ROUND(Source!AD499*Source!I499, 2)</f>
        <v>0.4</v>
      </c>
      <c r="J529" s="38"/>
      <c r="K529" s="38">
        <f>IF(Source!BB499&lt;&gt; 0, Source!BB499, 1)</f>
        <v>1</v>
      </c>
      <c r="L529" s="37">
        <f>Source!Q499</f>
        <v>0.4</v>
      </c>
      <c r="M529" s="39"/>
    </row>
    <row r="530" spans="1:26" ht="14.25">
      <c r="A530" s="16"/>
      <c r="B530" s="16"/>
      <c r="C530" s="58"/>
      <c r="D530" s="58" t="s">
        <v>981</v>
      </c>
      <c r="E530" s="36"/>
      <c r="F530" s="22"/>
      <c r="G530" s="37">
        <f>Source!AN499</f>
        <v>0.12</v>
      </c>
      <c r="H530" s="38" t="str">
        <f>Source!DF499</f>
        <v>)*1,2)*1,25</v>
      </c>
      <c r="I530" s="40">
        <f>ROUND(Source!AE499*Source!I499, 2)</f>
        <v>7.0000000000000007E-2</v>
      </c>
      <c r="J530" s="38"/>
      <c r="K530" s="38">
        <f>IF(Source!BS499&lt;&gt; 0, Source!BS499, 1)</f>
        <v>1</v>
      </c>
      <c r="L530" s="40">
        <f>Source!R499</f>
        <v>7.0000000000000007E-2</v>
      </c>
      <c r="M530" s="39"/>
      <c r="R530">
        <f>I530</f>
        <v>7.0000000000000007E-2</v>
      </c>
    </row>
    <row r="531" spans="1:26" ht="14.25">
      <c r="A531" s="16"/>
      <c r="B531" s="16"/>
      <c r="C531" s="58"/>
      <c r="D531" s="58" t="s">
        <v>982</v>
      </c>
      <c r="E531" s="36"/>
      <c r="F531" s="22"/>
      <c r="G531" s="37">
        <f>Source!AL499</f>
        <v>29.02</v>
      </c>
      <c r="H531" s="38" t="str">
        <f>Source!DD499</f>
        <v/>
      </c>
      <c r="I531" s="37">
        <f>ROUND(Source!AC499*Source!I499, 2)</f>
        <v>11.61</v>
      </c>
      <c r="J531" s="38"/>
      <c r="K531" s="38">
        <f>IF(Source!BC499&lt;&gt; 0, Source!BC499, 1)</f>
        <v>1</v>
      </c>
      <c r="L531" s="37">
        <f>Source!P499</f>
        <v>11.61</v>
      </c>
      <c r="M531" s="39"/>
    </row>
    <row r="532" spans="1:26" ht="14.25">
      <c r="A532" s="16"/>
      <c r="B532" s="16"/>
      <c r="C532" s="58"/>
      <c r="D532" s="58" t="s">
        <v>983</v>
      </c>
      <c r="E532" s="36" t="s">
        <v>984</v>
      </c>
      <c r="F532" s="22">
        <f>Source!BZ499</f>
        <v>128</v>
      </c>
      <c r="G532" s="167" t="str">
        <f>CONCATENATE(" )", Source!DL499, Source!FT499, "=", Source!FX499)</f>
        <v xml:space="preserve"> )*0,9=115,2</v>
      </c>
      <c r="H532" s="168"/>
      <c r="I532" s="37">
        <f>SUM(S526:S534)</f>
        <v>23.42</v>
      </c>
      <c r="J532" s="41"/>
      <c r="K532" s="32">
        <f>Source!AT499</f>
        <v>115</v>
      </c>
      <c r="L532" s="37">
        <f>SUM(T526:T534)</f>
        <v>23.38</v>
      </c>
      <c r="M532" s="39"/>
    </row>
    <row r="533" spans="1:26" ht="14.25">
      <c r="A533" s="16"/>
      <c r="B533" s="16"/>
      <c r="C533" s="58"/>
      <c r="D533" s="58" t="s">
        <v>985</v>
      </c>
      <c r="E533" s="36" t="s">
        <v>984</v>
      </c>
      <c r="F533" s="22">
        <f>Source!CA499</f>
        <v>83</v>
      </c>
      <c r="G533" s="167" t="str">
        <f>CONCATENATE(" )", Source!DM499, Source!FU499, "=", Source!FY499)</f>
        <v xml:space="preserve"> )*0,85=70,55</v>
      </c>
      <c r="H533" s="168"/>
      <c r="I533" s="37">
        <f>SUM(U526:U534)</f>
        <v>14.34</v>
      </c>
      <c r="J533" s="41"/>
      <c r="K533" s="32">
        <f>Source!AU499</f>
        <v>71</v>
      </c>
      <c r="L533" s="37">
        <f>SUM(V526:V534)</f>
        <v>14.43</v>
      </c>
      <c r="M533" s="39"/>
    </row>
    <row r="534" spans="1:26" ht="14.25">
      <c r="A534" s="59"/>
      <c r="B534" s="59"/>
      <c r="C534" s="60"/>
      <c r="D534" s="60" t="s">
        <v>986</v>
      </c>
      <c r="E534" s="42" t="s">
        <v>987</v>
      </c>
      <c r="F534" s="43">
        <f>Source!AQ499</f>
        <v>3.7</v>
      </c>
      <c r="G534" s="44"/>
      <c r="H534" s="45" t="str">
        <f>Source!DI499</f>
        <v>)*1,2)*1,15</v>
      </c>
      <c r="I534" s="44"/>
      <c r="J534" s="45"/>
      <c r="K534" s="45"/>
      <c r="L534" s="44"/>
      <c r="M534" s="46">
        <f>Source!U499</f>
        <v>2.0424000000000002</v>
      </c>
    </row>
    <row r="535" spans="1:26" ht="15">
      <c r="H535" s="166">
        <f>I528+I529+I531+I532+I533</f>
        <v>70.03</v>
      </c>
      <c r="I535" s="166"/>
      <c r="K535" s="166">
        <f>L528+L529+L531+L532+L533</f>
        <v>70.079999999999984</v>
      </c>
      <c r="L535" s="166"/>
      <c r="M535" s="47">
        <f>Source!U499</f>
        <v>2.0424000000000002</v>
      </c>
      <c r="O535" s="26">
        <f>H535</f>
        <v>70.03</v>
      </c>
      <c r="P535" s="26">
        <f>K535</f>
        <v>70.079999999999984</v>
      </c>
      <c r="Q535" s="26">
        <f>M535</f>
        <v>2.0424000000000002</v>
      </c>
      <c r="W535">
        <f>IF(Source!BI499&lt;=1,I528+I529+I531+I532+I533, 0)</f>
        <v>70.03</v>
      </c>
      <c r="X535">
        <f>IF(Source!BI499=2,I528+I529+I531+I532+I533, 0)</f>
        <v>0</v>
      </c>
      <c r="Y535">
        <f>IF(Source!BI499=3,I528+I529+I531+I532+I533, 0)</f>
        <v>0</v>
      </c>
      <c r="Z535">
        <f>IF(Source!BI499=4,I528+I529+I531+I532+I533, 0)</f>
        <v>0</v>
      </c>
    </row>
    <row r="536" spans="1:26" ht="99.75">
      <c r="A536" s="59">
        <v>97</v>
      </c>
      <c r="B536" s="59" t="str">
        <f>Source!E501</f>
        <v>92</v>
      </c>
      <c r="C536" s="60" t="str">
        <f>Source!F501</f>
        <v>Коммеческое предлож.№КП-261046 от 01.02.2021Г.</v>
      </c>
      <c r="D536" s="60" t="s">
        <v>1021</v>
      </c>
      <c r="E536" s="42" t="str">
        <f>Source!H501</f>
        <v>шт.</v>
      </c>
      <c r="F536" s="43">
        <f>Source!I501</f>
        <v>1</v>
      </c>
      <c r="G536" s="44">
        <f>Source!AL501</f>
        <v>2150.89</v>
      </c>
      <c r="H536" s="45" t="str">
        <f>Source!DD501</f>
        <v/>
      </c>
      <c r="I536" s="44">
        <f>ROUND(Source!AC501*Source!I501, 2)</f>
        <v>2150.89</v>
      </c>
      <c r="J536" s="45" t="str">
        <f>Source!BO501</f>
        <v/>
      </c>
      <c r="K536" s="45">
        <f>IF(Source!BC501&lt;&gt; 0, Source!BC501, 1)</f>
        <v>1</v>
      </c>
      <c r="L536" s="44">
        <f>Source!P501</f>
        <v>2150.89</v>
      </c>
      <c r="M536" s="48"/>
      <c r="S536">
        <f>ROUND((Source!FX501/100)*((ROUND(Source!AF501*Source!I501, 2)+ROUND(Source!AE501*Source!I501, 2))), 2)</f>
        <v>0</v>
      </c>
      <c r="T536">
        <f>Source!X501</f>
        <v>0</v>
      </c>
      <c r="U536">
        <f>ROUND((Source!FY501/100)*((ROUND(Source!AF501*Source!I501, 2)+ROUND(Source!AE501*Source!I501, 2))), 2)</f>
        <v>0</v>
      </c>
      <c r="V536">
        <f>Source!Y501</f>
        <v>0</v>
      </c>
    </row>
    <row r="537" spans="1:26" ht="15">
      <c r="H537" s="166">
        <f>I536</f>
        <v>2150.89</v>
      </c>
      <c r="I537" s="166"/>
      <c r="K537" s="166">
        <f>L536</f>
        <v>2150.89</v>
      </c>
      <c r="L537" s="166"/>
      <c r="M537" s="47">
        <f>Source!U501</f>
        <v>0</v>
      </c>
      <c r="O537" s="26">
        <f>H537</f>
        <v>2150.89</v>
      </c>
      <c r="P537" s="26">
        <f>K537</f>
        <v>2150.89</v>
      </c>
      <c r="Q537" s="26">
        <f>M537</f>
        <v>0</v>
      </c>
      <c r="W537">
        <f>IF(Source!BI501&lt;=1,I536, 0)</f>
        <v>0</v>
      </c>
      <c r="X537">
        <f>IF(Source!BI501=2,I536, 0)</f>
        <v>2150.89</v>
      </c>
      <c r="Y537">
        <f>IF(Source!BI501=3,I536, 0)</f>
        <v>0</v>
      </c>
      <c r="Z537">
        <f>IF(Source!BI501=4,I536, 0)</f>
        <v>0</v>
      </c>
    </row>
    <row r="538" spans="1:26" ht="28.5">
      <c r="A538" s="16">
        <v>98</v>
      </c>
      <c r="B538" s="16" t="str">
        <f>Source!E503</f>
        <v>93</v>
      </c>
      <c r="C538" s="58" t="str">
        <f>Source!F503</f>
        <v>20-02-004-03</v>
      </c>
      <c r="D538" s="58" t="str">
        <f>Source!G503</f>
        <v>Установка клапанов обратных диаметром до 800 мм</v>
      </c>
      <c r="E538" s="36" t="str">
        <f>Source!H503</f>
        <v>ШТ</v>
      </c>
      <c r="F538" s="22">
        <f>Source!I503</f>
        <v>1</v>
      </c>
      <c r="G538" s="37">
        <f>Source!AL503+Source!AM503+Source!AO503</f>
        <v>37.11</v>
      </c>
      <c r="H538" s="38"/>
      <c r="I538" s="37"/>
      <c r="J538" s="38" t="str">
        <f>Source!BO503</f>
        <v/>
      </c>
      <c r="K538" s="38"/>
      <c r="L538" s="37"/>
      <c r="M538" s="39"/>
      <c r="S538">
        <f>ROUND((Source!FX503/100)*((ROUND(Source!AF503*Source!I503, 2)+ROUND(Source!AE503*Source!I503, 2))), 2)</f>
        <v>29.74</v>
      </c>
      <c r="T538">
        <f>Source!X503</f>
        <v>29.69</v>
      </c>
      <c r="U538">
        <f>ROUND((Source!FY503/100)*((ROUND(Source!AF503*Source!I503, 2)+ROUND(Source!AE503*Source!I503, 2))), 2)</f>
        <v>18.22</v>
      </c>
      <c r="V538">
        <f>Source!Y503</f>
        <v>18.329999999999998</v>
      </c>
    </row>
    <row r="539" spans="1:26" ht="14.25">
      <c r="A539" s="16"/>
      <c r="B539" s="16"/>
      <c r="C539" s="58"/>
      <c r="D539" s="58" t="s">
        <v>980</v>
      </c>
      <c r="E539" s="36"/>
      <c r="F539" s="22"/>
      <c r="G539" s="37">
        <f>Source!AO503</f>
        <v>18.43</v>
      </c>
      <c r="H539" s="38" t="str">
        <f>Source!DG503</f>
        <v>)*1,2)*1,15</v>
      </c>
      <c r="I539" s="37">
        <f>ROUND(Source!AF503*Source!I503, 2)</f>
        <v>25.43</v>
      </c>
      <c r="J539" s="38"/>
      <c r="K539" s="38">
        <f>IF(Source!BA503&lt;&gt; 0, Source!BA503, 1)</f>
        <v>1</v>
      </c>
      <c r="L539" s="37">
        <f>Source!S503</f>
        <v>25.43</v>
      </c>
      <c r="M539" s="39"/>
      <c r="R539">
        <f>I539</f>
        <v>25.43</v>
      </c>
    </row>
    <row r="540" spans="1:26" ht="14.25">
      <c r="A540" s="16"/>
      <c r="B540" s="16"/>
      <c r="C540" s="58"/>
      <c r="D540" s="58" t="s">
        <v>104</v>
      </c>
      <c r="E540" s="36"/>
      <c r="F540" s="22"/>
      <c r="G540" s="37">
        <f>Source!AM503</f>
        <v>3.28</v>
      </c>
      <c r="H540" s="38" t="str">
        <f>Source!DE503</f>
        <v>)*1,2)*1,25</v>
      </c>
      <c r="I540" s="37">
        <f>ROUND(Source!AD503*Source!I503, 2)</f>
        <v>4.92</v>
      </c>
      <c r="J540" s="38"/>
      <c r="K540" s="38">
        <f>IF(Source!BB503&lt;&gt; 0, Source!BB503, 1)</f>
        <v>1</v>
      </c>
      <c r="L540" s="37">
        <f>Source!Q503</f>
        <v>4.92</v>
      </c>
      <c r="M540" s="39"/>
    </row>
    <row r="541" spans="1:26" ht="14.25">
      <c r="A541" s="16"/>
      <c r="B541" s="16"/>
      <c r="C541" s="58"/>
      <c r="D541" s="58" t="s">
        <v>981</v>
      </c>
      <c r="E541" s="36"/>
      <c r="F541" s="22"/>
      <c r="G541" s="37">
        <f>Source!AN503</f>
        <v>0.26</v>
      </c>
      <c r="H541" s="38" t="str">
        <f>Source!DF503</f>
        <v>)*1,2)*1,25</v>
      </c>
      <c r="I541" s="40">
        <f>ROUND(Source!AE503*Source!I503, 2)</f>
        <v>0.39</v>
      </c>
      <c r="J541" s="38"/>
      <c r="K541" s="38">
        <f>IF(Source!BS503&lt;&gt; 0, Source!BS503, 1)</f>
        <v>1</v>
      </c>
      <c r="L541" s="40">
        <f>Source!R503</f>
        <v>0.39</v>
      </c>
      <c r="M541" s="39"/>
      <c r="R541">
        <f>I541</f>
        <v>0.39</v>
      </c>
    </row>
    <row r="542" spans="1:26" ht="14.25">
      <c r="A542" s="16"/>
      <c r="B542" s="16"/>
      <c r="C542" s="58"/>
      <c r="D542" s="58" t="s">
        <v>982</v>
      </c>
      <c r="E542" s="36"/>
      <c r="F542" s="22"/>
      <c r="G542" s="37">
        <f>Source!AL503</f>
        <v>15.4</v>
      </c>
      <c r="H542" s="38" t="str">
        <f>Source!DD503</f>
        <v/>
      </c>
      <c r="I542" s="37">
        <f>ROUND(Source!AC503*Source!I503, 2)</f>
        <v>15.4</v>
      </c>
      <c r="J542" s="38"/>
      <c r="K542" s="38">
        <f>IF(Source!BC503&lt;&gt; 0, Source!BC503, 1)</f>
        <v>1</v>
      </c>
      <c r="L542" s="37">
        <f>Source!P503</f>
        <v>15.4</v>
      </c>
      <c r="M542" s="39"/>
    </row>
    <row r="543" spans="1:26" ht="14.25">
      <c r="A543" s="16"/>
      <c r="B543" s="16"/>
      <c r="C543" s="58"/>
      <c r="D543" s="58" t="s">
        <v>983</v>
      </c>
      <c r="E543" s="36" t="s">
        <v>984</v>
      </c>
      <c r="F543" s="22">
        <f>Source!BZ503</f>
        <v>128</v>
      </c>
      <c r="G543" s="167" t="str">
        <f>CONCATENATE(" )", Source!DL503, Source!FT503, "=", Source!FX503)</f>
        <v xml:space="preserve"> )*0,9=115,2</v>
      </c>
      <c r="H543" s="168"/>
      <c r="I543" s="37">
        <f>SUM(S538:S545)</f>
        <v>29.74</v>
      </c>
      <c r="J543" s="41"/>
      <c r="K543" s="32">
        <f>Source!AT503</f>
        <v>115</v>
      </c>
      <c r="L543" s="37">
        <f>SUM(T538:T545)</f>
        <v>29.69</v>
      </c>
      <c r="M543" s="39"/>
    </row>
    <row r="544" spans="1:26" ht="14.25">
      <c r="A544" s="16"/>
      <c r="B544" s="16"/>
      <c r="C544" s="58"/>
      <c r="D544" s="58" t="s">
        <v>985</v>
      </c>
      <c r="E544" s="36" t="s">
        <v>984</v>
      </c>
      <c r="F544" s="22">
        <f>Source!CA503</f>
        <v>83</v>
      </c>
      <c r="G544" s="167" t="str">
        <f>CONCATENATE(" )", Source!DM503, Source!FU503, "=", Source!FY503)</f>
        <v xml:space="preserve"> )*0,85=70,55</v>
      </c>
      <c r="H544" s="168"/>
      <c r="I544" s="37">
        <f>SUM(U538:U545)</f>
        <v>18.22</v>
      </c>
      <c r="J544" s="41"/>
      <c r="K544" s="32">
        <f>Source!AU503</f>
        <v>71</v>
      </c>
      <c r="L544" s="37">
        <f>SUM(V538:V545)</f>
        <v>18.329999999999998</v>
      </c>
      <c r="M544" s="39"/>
    </row>
    <row r="545" spans="1:26" ht="14.25">
      <c r="A545" s="59"/>
      <c r="B545" s="59"/>
      <c r="C545" s="60"/>
      <c r="D545" s="60" t="s">
        <v>986</v>
      </c>
      <c r="E545" s="42" t="s">
        <v>987</v>
      </c>
      <c r="F545" s="43">
        <f>Source!AQ503</f>
        <v>2.08</v>
      </c>
      <c r="G545" s="44"/>
      <c r="H545" s="45" t="str">
        <f>Source!DI503</f>
        <v>)*1,2)*1,15</v>
      </c>
      <c r="I545" s="44"/>
      <c r="J545" s="45"/>
      <c r="K545" s="45"/>
      <c r="L545" s="44"/>
      <c r="M545" s="46">
        <f>Source!U503</f>
        <v>2.8703999999999996</v>
      </c>
    </row>
    <row r="546" spans="1:26" ht="15">
      <c r="H546" s="166">
        <f>I539+I540+I542+I543+I544</f>
        <v>93.71</v>
      </c>
      <c r="I546" s="166"/>
      <c r="K546" s="166">
        <f>L539+L540+L542+L543+L544</f>
        <v>93.77</v>
      </c>
      <c r="L546" s="166"/>
      <c r="M546" s="47">
        <f>Source!U503</f>
        <v>2.8703999999999996</v>
      </c>
      <c r="O546" s="26">
        <f>H546</f>
        <v>93.71</v>
      </c>
      <c r="P546" s="26">
        <f>K546</f>
        <v>93.77</v>
      </c>
      <c r="Q546" s="26">
        <f>M546</f>
        <v>2.8703999999999996</v>
      </c>
      <c r="W546">
        <f>IF(Source!BI503&lt;=1,I539+I540+I542+I543+I544, 0)</f>
        <v>93.71</v>
      </c>
      <c r="X546">
        <f>IF(Source!BI503=2,I539+I540+I542+I543+I544, 0)</f>
        <v>0</v>
      </c>
      <c r="Y546">
        <f>IF(Source!BI503=3,I539+I540+I542+I543+I544, 0)</f>
        <v>0</v>
      </c>
      <c r="Z546">
        <f>IF(Source!BI503=4,I539+I540+I542+I543+I544, 0)</f>
        <v>0</v>
      </c>
    </row>
    <row r="547" spans="1:26" ht="99.75">
      <c r="A547" s="59">
        <v>99</v>
      </c>
      <c r="B547" s="59" t="str">
        <f>Source!E505</f>
        <v>94</v>
      </c>
      <c r="C547" s="60" t="str">
        <f>Source!F505</f>
        <v>Коммеческое предлож.№КП-261046 от 01.02.2021Г.</v>
      </c>
      <c r="D547" s="60" t="s">
        <v>1035</v>
      </c>
      <c r="E547" s="42" t="str">
        <f>Source!H505</f>
        <v>шт.</v>
      </c>
      <c r="F547" s="43">
        <f>Source!I505</f>
        <v>1</v>
      </c>
      <c r="G547" s="44">
        <f>Source!AL505</f>
        <v>5700.91</v>
      </c>
      <c r="H547" s="45" t="str">
        <f>Source!DD505</f>
        <v/>
      </c>
      <c r="I547" s="44">
        <f>ROUND(Source!AC505*Source!I505, 2)</f>
        <v>5700.91</v>
      </c>
      <c r="J547" s="45" t="str">
        <f>Source!BO505</f>
        <v/>
      </c>
      <c r="K547" s="45">
        <f>IF(Source!BC505&lt;&gt; 0, Source!BC505, 1)</f>
        <v>1</v>
      </c>
      <c r="L547" s="44">
        <f>Source!P505</f>
        <v>5700.91</v>
      </c>
      <c r="M547" s="48"/>
      <c r="S547">
        <f>ROUND((Source!FX505/100)*((ROUND(Source!AF505*Source!I505, 2)+ROUND(Source!AE505*Source!I505, 2))), 2)</f>
        <v>0</v>
      </c>
      <c r="T547">
        <f>Source!X505</f>
        <v>0</v>
      </c>
      <c r="U547">
        <f>ROUND((Source!FY505/100)*((ROUND(Source!AF505*Source!I505, 2)+ROUND(Source!AE505*Source!I505, 2))), 2)</f>
        <v>0</v>
      </c>
      <c r="V547">
        <f>Source!Y505</f>
        <v>0</v>
      </c>
    </row>
    <row r="548" spans="1:26" ht="15">
      <c r="H548" s="166">
        <f>I547</f>
        <v>5700.91</v>
      </c>
      <c r="I548" s="166"/>
      <c r="K548" s="166">
        <f>L547</f>
        <v>5700.91</v>
      </c>
      <c r="L548" s="166"/>
      <c r="M548" s="47">
        <f>Source!U505</f>
        <v>0</v>
      </c>
      <c r="O548" s="26">
        <f>H548</f>
        <v>5700.91</v>
      </c>
      <c r="P548" s="26">
        <f>K548</f>
        <v>5700.91</v>
      </c>
      <c r="Q548" s="26">
        <f>M548</f>
        <v>0</v>
      </c>
      <c r="W548">
        <f>IF(Source!BI505&lt;=1,I547, 0)</f>
        <v>0</v>
      </c>
      <c r="X548">
        <f>IF(Source!BI505=2,I547, 0)</f>
        <v>5700.91</v>
      </c>
      <c r="Y548">
        <f>IF(Source!BI505=3,I547, 0)</f>
        <v>0</v>
      </c>
      <c r="Z548">
        <f>IF(Source!BI505=4,I547, 0)</f>
        <v>0</v>
      </c>
    </row>
    <row r="549" spans="1:26" ht="28.5">
      <c r="A549" s="16">
        <v>100</v>
      </c>
      <c r="B549" s="16" t="str">
        <f>Source!E507</f>
        <v>95</v>
      </c>
      <c r="C549" s="58" t="str">
        <f>Source!F507</f>
        <v>20-02-019-01</v>
      </c>
      <c r="D549" s="58" t="str">
        <f>Source!G507</f>
        <v>Установка кронштейнов под вентиляционное оборудование</v>
      </c>
      <c r="E549" s="36" t="str">
        <f>Source!H507</f>
        <v>100 кг</v>
      </c>
      <c r="F549" s="22">
        <f>Source!I507</f>
        <v>0.13400000000000001</v>
      </c>
      <c r="G549" s="37">
        <f>Source!AL507+Source!AM507+Source!AO507</f>
        <v>932.04</v>
      </c>
      <c r="H549" s="38"/>
      <c r="I549" s="37"/>
      <c r="J549" s="38" t="str">
        <f>Source!BO507</f>
        <v/>
      </c>
      <c r="K549" s="38"/>
      <c r="L549" s="37"/>
      <c r="M549" s="39"/>
      <c r="S549">
        <f>ROUND((Source!FX507/100)*((ROUND(Source!AF507*Source!I507, 2)+ROUND(Source!AE507*Source!I507, 2))), 2)</f>
        <v>11.88</v>
      </c>
      <c r="T549">
        <f>Source!X507</f>
        <v>11.86</v>
      </c>
      <c r="U549">
        <f>ROUND((Source!FY507/100)*((ROUND(Source!AF507*Source!I507, 2)+ROUND(Source!AE507*Source!I507, 2))), 2)</f>
        <v>7.27</v>
      </c>
      <c r="V549">
        <f>Source!Y507</f>
        <v>7.32</v>
      </c>
    </row>
    <row r="550" spans="1:26">
      <c r="D550" s="29" t="str">
        <f>"Объем: "&amp;Source!I507&amp;"=13,4/"&amp;"100"</f>
        <v>Объем: 0,134=13,4/100</v>
      </c>
    </row>
    <row r="551" spans="1:26" ht="14.25">
      <c r="A551" s="16"/>
      <c r="B551" s="16"/>
      <c r="C551" s="58"/>
      <c r="D551" s="58" t="s">
        <v>980</v>
      </c>
      <c r="E551" s="36"/>
      <c r="F551" s="22"/>
      <c r="G551" s="37">
        <f>Source!AO507</f>
        <v>55.26</v>
      </c>
      <c r="H551" s="38" t="str">
        <f>Source!DG507</f>
        <v>)*1,2)*1,15</v>
      </c>
      <c r="I551" s="37">
        <f>ROUND(Source!AF507*Source!I507, 2)</f>
        <v>10.220000000000001</v>
      </c>
      <c r="J551" s="38"/>
      <c r="K551" s="38">
        <f>IF(Source!BA507&lt;&gt; 0, Source!BA507, 1)</f>
        <v>1</v>
      </c>
      <c r="L551" s="37">
        <f>Source!S507</f>
        <v>10.220000000000001</v>
      </c>
      <c r="M551" s="39"/>
      <c r="R551">
        <f>I551</f>
        <v>10.220000000000001</v>
      </c>
    </row>
    <row r="552" spans="1:26" ht="14.25">
      <c r="A552" s="16"/>
      <c r="B552" s="16"/>
      <c r="C552" s="58"/>
      <c r="D552" s="58" t="s">
        <v>104</v>
      </c>
      <c r="E552" s="36"/>
      <c r="F552" s="22"/>
      <c r="G552" s="37">
        <f>Source!AM507</f>
        <v>10.16</v>
      </c>
      <c r="H552" s="38" t="str">
        <f>Source!DE507</f>
        <v>)*1,2)*1,25</v>
      </c>
      <c r="I552" s="37">
        <f>ROUND(Source!AD507*Source!I507, 2)</f>
        <v>2.04</v>
      </c>
      <c r="J552" s="38"/>
      <c r="K552" s="38">
        <f>IF(Source!BB507&lt;&gt; 0, Source!BB507, 1)</f>
        <v>1</v>
      </c>
      <c r="L552" s="37">
        <f>Source!Q507</f>
        <v>2.04</v>
      </c>
      <c r="M552" s="39"/>
    </row>
    <row r="553" spans="1:26" ht="14.25">
      <c r="A553" s="16"/>
      <c r="B553" s="16"/>
      <c r="C553" s="58"/>
      <c r="D553" s="58" t="s">
        <v>981</v>
      </c>
      <c r="E553" s="36"/>
      <c r="F553" s="22"/>
      <c r="G553" s="37">
        <f>Source!AN507</f>
        <v>0.46</v>
      </c>
      <c r="H553" s="38" t="str">
        <f>Source!DF507</f>
        <v>)*1,2)*1,25</v>
      </c>
      <c r="I553" s="40">
        <f>ROUND(Source!AE507*Source!I507, 2)</f>
        <v>0.09</v>
      </c>
      <c r="J553" s="38"/>
      <c r="K553" s="38">
        <f>IF(Source!BS507&lt;&gt; 0, Source!BS507, 1)</f>
        <v>1</v>
      </c>
      <c r="L553" s="40">
        <f>Source!R507</f>
        <v>0.09</v>
      </c>
      <c r="M553" s="39"/>
      <c r="R553">
        <f>I553</f>
        <v>0.09</v>
      </c>
    </row>
    <row r="554" spans="1:26" ht="14.25">
      <c r="A554" s="16"/>
      <c r="B554" s="16"/>
      <c r="C554" s="58"/>
      <c r="D554" s="58" t="s">
        <v>982</v>
      </c>
      <c r="E554" s="36"/>
      <c r="F554" s="22"/>
      <c r="G554" s="37">
        <f>Source!AL507</f>
        <v>866.62</v>
      </c>
      <c r="H554" s="38" t="str">
        <f>Source!DD507</f>
        <v/>
      </c>
      <c r="I554" s="37">
        <f>ROUND(Source!AC507*Source!I507, 2)</f>
        <v>116.13</v>
      </c>
      <c r="J554" s="38"/>
      <c r="K554" s="38">
        <f>IF(Source!BC507&lt;&gt; 0, Source!BC507, 1)</f>
        <v>1</v>
      </c>
      <c r="L554" s="37">
        <f>Source!P507</f>
        <v>116.13</v>
      </c>
      <c r="M554" s="39"/>
    </row>
    <row r="555" spans="1:26" ht="14.25">
      <c r="A555" s="16"/>
      <c r="B555" s="16"/>
      <c r="C555" s="58"/>
      <c r="D555" s="58" t="s">
        <v>983</v>
      </c>
      <c r="E555" s="36" t="s">
        <v>984</v>
      </c>
      <c r="F555" s="22">
        <f>Source!BZ507</f>
        <v>128</v>
      </c>
      <c r="G555" s="167" t="str">
        <f>CONCATENATE(" )", Source!DL507, Source!FT507, "=", Source!FX507)</f>
        <v xml:space="preserve"> )*0,9=115,2</v>
      </c>
      <c r="H555" s="168"/>
      <c r="I555" s="37">
        <f>SUM(S549:S557)</f>
        <v>11.88</v>
      </c>
      <c r="J555" s="41"/>
      <c r="K555" s="32">
        <f>Source!AT507</f>
        <v>115</v>
      </c>
      <c r="L555" s="37">
        <f>SUM(T549:T557)</f>
        <v>11.86</v>
      </c>
      <c r="M555" s="39"/>
    </row>
    <row r="556" spans="1:26" ht="14.25">
      <c r="A556" s="16"/>
      <c r="B556" s="16"/>
      <c r="C556" s="58"/>
      <c r="D556" s="58" t="s">
        <v>985</v>
      </c>
      <c r="E556" s="36" t="s">
        <v>984</v>
      </c>
      <c r="F556" s="22">
        <f>Source!CA507</f>
        <v>83</v>
      </c>
      <c r="G556" s="167" t="str">
        <f>CONCATENATE(" )", Source!DM507, Source!FU507, "=", Source!FY507)</f>
        <v xml:space="preserve"> )*0,85=70,55</v>
      </c>
      <c r="H556" s="168"/>
      <c r="I556" s="37">
        <f>SUM(U549:U557)</f>
        <v>7.27</v>
      </c>
      <c r="J556" s="41"/>
      <c r="K556" s="32">
        <f>Source!AU507</f>
        <v>71</v>
      </c>
      <c r="L556" s="37">
        <f>SUM(V549:V557)</f>
        <v>7.32</v>
      </c>
      <c r="M556" s="39"/>
    </row>
    <row r="557" spans="1:26" ht="14.25">
      <c r="A557" s="59"/>
      <c r="B557" s="59"/>
      <c r="C557" s="60"/>
      <c r="D557" s="60" t="s">
        <v>986</v>
      </c>
      <c r="E557" s="42" t="s">
        <v>987</v>
      </c>
      <c r="F557" s="43">
        <f>Source!AQ507</f>
        <v>6.02</v>
      </c>
      <c r="G557" s="44"/>
      <c r="H557" s="45" t="str">
        <f>Source!DI507</f>
        <v>)*1,2)*1,15</v>
      </c>
      <c r="I557" s="44"/>
      <c r="J557" s="45"/>
      <c r="K557" s="45"/>
      <c r="L557" s="44"/>
      <c r="M557" s="46">
        <f>Source!U507</f>
        <v>1.1132183999999998</v>
      </c>
    </row>
    <row r="558" spans="1:26" ht="15">
      <c r="H558" s="166">
        <f>I551+I552+I554+I555+I556</f>
        <v>147.54</v>
      </c>
      <c r="I558" s="166"/>
      <c r="K558" s="166">
        <f>L551+L552+L554+L555+L556</f>
        <v>147.57</v>
      </c>
      <c r="L558" s="166"/>
      <c r="M558" s="47">
        <f>Source!U507</f>
        <v>1.1132183999999998</v>
      </c>
      <c r="O558" s="26">
        <f>H558</f>
        <v>147.54</v>
      </c>
      <c r="P558" s="26">
        <f>K558</f>
        <v>147.57</v>
      </c>
      <c r="Q558" s="26">
        <f>M558</f>
        <v>1.1132183999999998</v>
      </c>
      <c r="W558">
        <f>IF(Source!BI507&lt;=1,I551+I552+I554+I555+I556, 0)</f>
        <v>147.54</v>
      </c>
      <c r="X558">
        <f>IF(Source!BI507=2,I551+I552+I554+I555+I556, 0)</f>
        <v>0</v>
      </c>
      <c r="Y558">
        <f>IF(Source!BI507=3,I551+I552+I554+I555+I556, 0)</f>
        <v>0</v>
      </c>
      <c r="Z558">
        <f>IF(Source!BI507=4,I551+I552+I554+I555+I556, 0)</f>
        <v>0</v>
      </c>
    </row>
    <row r="559" spans="1:26" ht="28.5">
      <c r="A559" s="59">
        <v>101</v>
      </c>
      <c r="B559" s="59" t="str">
        <f>Source!E509</f>
        <v>96</v>
      </c>
      <c r="C559" s="60" t="str">
        <f>Source!F509</f>
        <v>18.5.08.18-0071</v>
      </c>
      <c r="D559" s="60" t="str">
        <f>Source!G509</f>
        <v>Кронштейны и подставки под оборудование из сортовой стали</v>
      </c>
      <c r="E559" s="42" t="str">
        <f>Source!H509</f>
        <v>кг</v>
      </c>
      <c r="F559" s="43">
        <f>Source!I509</f>
        <v>-13.4</v>
      </c>
      <c r="G559" s="44">
        <f>Source!AL509</f>
        <v>8.52</v>
      </c>
      <c r="H559" s="45" t="str">
        <f>Source!DD509</f>
        <v/>
      </c>
      <c r="I559" s="44">
        <f>ROUND(Source!AC509*Source!I509, 2)</f>
        <v>-114.17</v>
      </c>
      <c r="J559" s="45" t="str">
        <f>Source!BO509</f>
        <v/>
      </c>
      <c r="K559" s="45">
        <f>IF(Source!BC509&lt;&gt; 0, Source!BC509, 1)</f>
        <v>1</v>
      </c>
      <c r="L559" s="44">
        <f>Source!P509</f>
        <v>-114.17</v>
      </c>
      <c r="M559" s="48"/>
      <c r="S559">
        <f>ROUND((Source!FX509/100)*((ROUND(Source!AF509*Source!I509, 2)+ROUND(Source!AE509*Source!I509, 2))), 2)</f>
        <v>0</v>
      </c>
      <c r="T559">
        <f>Source!X509</f>
        <v>0</v>
      </c>
      <c r="U559">
        <f>ROUND((Source!FY509/100)*((ROUND(Source!AF509*Source!I509, 2)+ROUND(Source!AE509*Source!I509, 2))), 2)</f>
        <v>0</v>
      </c>
      <c r="V559">
        <f>Source!Y509</f>
        <v>0</v>
      </c>
    </row>
    <row r="560" spans="1:26" ht="15">
      <c r="H560" s="166">
        <f>I559</f>
        <v>-114.17</v>
      </c>
      <c r="I560" s="166"/>
      <c r="K560" s="166">
        <f>L559</f>
        <v>-114.17</v>
      </c>
      <c r="L560" s="166"/>
      <c r="M560" s="47">
        <f>Source!U509</f>
        <v>0</v>
      </c>
      <c r="O560" s="26">
        <f>H560</f>
        <v>-114.17</v>
      </c>
      <c r="P560" s="26">
        <f>K560</f>
        <v>-114.17</v>
      </c>
      <c r="Q560" s="26">
        <f>M560</f>
        <v>0</v>
      </c>
      <c r="W560">
        <f>IF(Source!BI509&lt;=1,I559, 0)</f>
        <v>-114.17</v>
      </c>
      <c r="X560">
        <f>IF(Source!BI509=2,I559, 0)</f>
        <v>0</v>
      </c>
      <c r="Y560">
        <f>IF(Source!BI509=3,I559, 0)</f>
        <v>0</v>
      </c>
      <c r="Z560">
        <f>IF(Source!BI509=4,I559, 0)</f>
        <v>0</v>
      </c>
    </row>
    <row r="561" spans="1:26" ht="99.75">
      <c r="A561" s="59">
        <v>102</v>
      </c>
      <c r="B561" s="59" t="str">
        <f>Source!E511</f>
        <v>97</v>
      </c>
      <c r="C561" s="60" t="str">
        <f>Source!F511</f>
        <v>Коммеческое предлож.№КП-261046 от 01.02.2021Г.</v>
      </c>
      <c r="D561" s="60" t="s">
        <v>1036</v>
      </c>
      <c r="E561" s="42" t="str">
        <f>Source!H511</f>
        <v>шт.</v>
      </c>
      <c r="F561" s="43">
        <f>Source!I511</f>
        <v>2</v>
      </c>
      <c r="G561" s="44">
        <f>Source!AL511</f>
        <v>5826.21</v>
      </c>
      <c r="H561" s="45" t="str">
        <f>Source!DD511</f>
        <v/>
      </c>
      <c r="I561" s="44">
        <f>ROUND(Source!AC511*Source!I511, 2)</f>
        <v>11652.42</v>
      </c>
      <c r="J561" s="45" t="str">
        <f>Source!BO511</f>
        <v/>
      </c>
      <c r="K561" s="45">
        <f>IF(Source!BC511&lt;&gt; 0, Source!BC511, 1)</f>
        <v>1</v>
      </c>
      <c r="L561" s="44">
        <f>Source!P511</f>
        <v>11652.42</v>
      </c>
      <c r="M561" s="48"/>
      <c r="S561">
        <f>ROUND((Source!FX511/100)*((ROUND(Source!AF511*Source!I511, 2)+ROUND(Source!AE511*Source!I511, 2))), 2)</f>
        <v>0</v>
      </c>
      <c r="T561">
        <f>Source!X511</f>
        <v>0</v>
      </c>
      <c r="U561">
        <f>ROUND((Source!FY511/100)*((ROUND(Source!AF511*Source!I511, 2)+ROUND(Source!AE511*Source!I511, 2))), 2)</f>
        <v>0</v>
      </c>
      <c r="V561">
        <f>Source!Y511</f>
        <v>0</v>
      </c>
    </row>
    <row r="562" spans="1:26" ht="15">
      <c r="H562" s="166">
        <f>I561</f>
        <v>11652.42</v>
      </c>
      <c r="I562" s="166"/>
      <c r="K562" s="166">
        <f>L561</f>
        <v>11652.42</v>
      </c>
      <c r="L562" s="166"/>
      <c r="M562" s="47">
        <f>Source!U511</f>
        <v>0</v>
      </c>
      <c r="O562" s="26">
        <f>H562</f>
        <v>11652.42</v>
      </c>
      <c r="P562" s="26">
        <f>K562</f>
        <v>11652.42</v>
      </c>
      <c r="Q562" s="26">
        <f>M562</f>
        <v>0</v>
      </c>
      <c r="W562">
        <f>IF(Source!BI511&lt;=1,I561, 0)</f>
        <v>11652.42</v>
      </c>
      <c r="X562">
        <f>IF(Source!BI511=2,I561, 0)</f>
        <v>0</v>
      </c>
      <c r="Y562">
        <f>IF(Source!BI511=3,I561, 0)</f>
        <v>0</v>
      </c>
      <c r="Z562">
        <f>IF(Source!BI511=4,I561, 0)</f>
        <v>0</v>
      </c>
    </row>
    <row r="564" spans="1:26" ht="15">
      <c r="A564" s="171" t="str">
        <f>CONCATENATE("Итого по разделу: ",IF(Source!G513&lt;&gt;"Новый раздел", Source!G513, ""))</f>
        <v>Итого по разделу: 9.Система ПД4 (оборудование)</v>
      </c>
      <c r="B564" s="171"/>
      <c r="C564" s="171"/>
      <c r="D564" s="171"/>
      <c r="E564" s="171"/>
      <c r="F564" s="171"/>
      <c r="G564" s="171"/>
      <c r="H564" s="159">
        <f>SUM(O498:O563)</f>
        <v>67147.5</v>
      </c>
      <c r="I564" s="159"/>
      <c r="J564" s="35"/>
      <c r="K564" s="159">
        <f>SUM(P498:P563)</f>
        <v>67148.240000000005</v>
      </c>
      <c r="L564" s="159"/>
      <c r="M564" s="47">
        <f>SUM(Q498:Q563)</f>
        <v>30.867398400000003</v>
      </c>
    </row>
    <row r="568" spans="1:26" ht="16.5">
      <c r="A568" s="169" t="str">
        <f>CONCATENATE("Раздел: ",IF(Source!G543&lt;&gt;"Новый раздел", Source!G543, ""))</f>
        <v>Раздел: 10.Система ПД5 (оборудование)</v>
      </c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</row>
    <row r="569" spans="1:26" ht="28.5">
      <c r="A569" s="16">
        <v>103</v>
      </c>
      <c r="B569" s="16" t="str">
        <f>Source!E548</f>
        <v>98</v>
      </c>
      <c r="C569" s="58" t="str">
        <f>Source!F548</f>
        <v>20-03-002-04</v>
      </c>
      <c r="D569" s="58" t="str">
        <f>Source!G548</f>
        <v>Установка вентиляторов осевых массой до 0,2 т</v>
      </c>
      <c r="E569" s="36" t="str">
        <f>Source!H548</f>
        <v>ШТ</v>
      </c>
      <c r="F569" s="22">
        <f>Source!I548</f>
        <v>1</v>
      </c>
      <c r="G569" s="37">
        <f>Source!AL548+Source!AM548+Source!AO548</f>
        <v>179.54000000000002</v>
      </c>
      <c r="H569" s="38"/>
      <c r="I569" s="37"/>
      <c r="J569" s="38" t="str">
        <f>Source!BO548</f>
        <v/>
      </c>
      <c r="K569" s="38"/>
      <c r="L569" s="37"/>
      <c r="M569" s="39"/>
      <c r="S569">
        <f>ROUND((Source!FX548/100)*((ROUND(Source!AF548*Source!I548, 2)+ROUND(Source!AE548*Source!I548, 2))), 2)</f>
        <v>228.42</v>
      </c>
      <c r="T569">
        <f>Source!X548</f>
        <v>228.02</v>
      </c>
      <c r="U569">
        <f>ROUND((Source!FY548/100)*((ROUND(Source!AF548*Source!I548, 2)+ROUND(Source!AE548*Source!I548, 2))), 2)</f>
        <v>139.88999999999999</v>
      </c>
      <c r="V569">
        <f>Source!Y548</f>
        <v>140.78</v>
      </c>
    </row>
    <row r="570" spans="1:26" ht="14.25">
      <c r="A570" s="16"/>
      <c r="B570" s="16"/>
      <c r="C570" s="58"/>
      <c r="D570" s="58" t="s">
        <v>980</v>
      </c>
      <c r="E570" s="36"/>
      <c r="F570" s="22"/>
      <c r="G570" s="37">
        <f>Source!AO548</f>
        <v>138.43</v>
      </c>
      <c r="H570" s="38" t="str">
        <f>Source!DG548</f>
        <v>)*1,2)*1,15</v>
      </c>
      <c r="I570" s="37">
        <f>ROUND(Source!AF548*Source!I548, 2)</f>
        <v>191.03</v>
      </c>
      <c r="J570" s="38"/>
      <c r="K570" s="38">
        <f>IF(Source!BA548&lt;&gt; 0, Source!BA548, 1)</f>
        <v>1</v>
      </c>
      <c r="L570" s="37">
        <f>Source!S548</f>
        <v>191.03</v>
      </c>
      <c r="M570" s="39"/>
      <c r="R570">
        <f>I570</f>
        <v>191.03</v>
      </c>
    </row>
    <row r="571" spans="1:26" ht="14.25">
      <c r="A571" s="16"/>
      <c r="B571" s="16"/>
      <c r="C571" s="58"/>
      <c r="D571" s="58" t="s">
        <v>104</v>
      </c>
      <c r="E571" s="36"/>
      <c r="F571" s="22"/>
      <c r="G571" s="37">
        <f>Source!AM548</f>
        <v>39.090000000000003</v>
      </c>
      <c r="H571" s="38" t="str">
        <f>Source!DE548</f>
        <v>)*1,2)*1,25</v>
      </c>
      <c r="I571" s="37">
        <f>ROUND(Source!AD548*Source!I548, 2)</f>
        <v>58.64</v>
      </c>
      <c r="J571" s="38"/>
      <c r="K571" s="38">
        <f>IF(Source!BB548&lt;&gt; 0, Source!BB548, 1)</f>
        <v>1</v>
      </c>
      <c r="L571" s="37">
        <f>Source!Q548</f>
        <v>58.64</v>
      </c>
      <c r="M571" s="39"/>
    </row>
    <row r="572" spans="1:26" ht="14.25">
      <c r="A572" s="16"/>
      <c r="B572" s="16"/>
      <c r="C572" s="58"/>
      <c r="D572" s="58" t="s">
        <v>981</v>
      </c>
      <c r="E572" s="36"/>
      <c r="F572" s="22"/>
      <c r="G572" s="37">
        <f>Source!AN548</f>
        <v>4.83</v>
      </c>
      <c r="H572" s="38" t="str">
        <f>Source!DF548</f>
        <v>)*1,2)*1,25</v>
      </c>
      <c r="I572" s="40">
        <f>ROUND(Source!AE548*Source!I548, 2)</f>
        <v>7.25</v>
      </c>
      <c r="J572" s="38"/>
      <c r="K572" s="38">
        <f>IF(Source!BS548&lt;&gt; 0, Source!BS548, 1)</f>
        <v>1</v>
      </c>
      <c r="L572" s="40">
        <f>Source!R548</f>
        <v>7.25</v>
      </c>
      <c r="M572" s="39"/>
      <c r="R572">
        <f>I572</f>
        <v>7.25</v>
      </c>
    </row>
    <row r="573" spans="1:26" ht="14.25">
      <c r="A573" s="16"/>
      <c r="B573" s="16"/>
      <c r="C573" s="58"/>
      <c r="D573" s="58" t="s">
        <v>982</v>
      </c>
      <c r="E573" s="36"/>
      <c r="F573" s="22"/>
      <c r="G573" s="37">
        <f>Source!AL548</f>
        <v>2.02</v>
      </c>
      <c r="H573" s="38" t="str">
        <f>Source!DD548</f>
        <v/>
      </c>
      <c r="I573" s="37">
        <f>ROUND(Source!AC548*Source!I548, 2)</f>
        <v>2.02</v>
      </c>
      <c r="J573" s="38"/>
      <c r="K573" s="38">
        <f>IF(Source!BC548&lt;&gt; 0, Source!BC548, 1)</f>
        <v>1</v>
      </c>
      <c r="L573" s="37">
        <f>Source!P548</f>
        <v>2.02</v>
      </c>
      <c r="M573" s="39"/>
    </row>
    <row r="574" spans="1:26" ht="14.25">
      <c r="A574" s="16"/>
      <c r="B574" s="16"/>
      <c r="C574" s="58"/>
      <c r="D574" s="58" t="s">
        <v>983</v>
      </c>
      <c r="E574" s="36" t="s">
        <v>984</v>
      </c>
      <c r="F574" s="22">
        <f>Source!BZ548</f>
        <v>128</v>
      </c>
      <c r="G574" s="167" t="str">
        <f>CONCATENATE(" )", Source!DL548, Source!FT548, "=", Source!FX548)</f>
        <v xml:space="preserve"> )*0,9=115,2</v>
      </c>
      <c r="H574" s="168"/>
      <c r="I574" s="37">
        <f>SUM(S569:S576)</f>
        <v>228.42</v>
      </c>
      <c r="J574" s="41"/>
      <c r="K574" s="32">
        <f>Source!AT548</f>
        <v>115</v>
      </c>
      <c r="L574" s="37">
        <f>SUM(T569:T576)</f>
        <v>228.02</v>
      </c>
      <c r="M574" s="39"/>
    </row>
    <row r="575" spans="1:26" ht="14.25">
      <c r="A575" s="16"/>
      <c r="B575" s="16"/>
      <c r="C575" s="58"/>
      <c r="D575" s="58" t="s">
        <v>985</v>
      </c>
      <c r="E575" s="36" t="s">
        <v>984</v>
      </c>
      <c r="F575" s="22">
        <f>Source!CA548</f>
        <v>83</v>
      </c>
      <c r="G575" s="167" t="str">
        <f>CONCATENATE(" )", Source!DM548, Source!FU548, "=", Source!FY548)</f>
        <v xml:space="preserve"> )*0,85=70,55</v>
      </c>
      <c r="H575" s="168"/>
      <c r="I575" s="37">
        <f>SUM(U569:U576)</f>
        <v>139.88999999999999</v>
      </c>
      <c r="J575" s="41"/>
      <c r="K575" s="32">
        <f>Source!AU548</f>
        <v>71</v>
      </c>
      <c r="L575" s="37">
        <f>SUM(V569:V576)</f>
        <v>140.78</v>
      </c>
      <c r="M575" s="39"/>
    </row>
    <row r="576" spans="1:26" ht="14.25">
      <c r="A576" s="59"/>
      <c r="B576" s="59"/>
      <c r="C576" s="60"/>
      <c r="D576" s="60" t="s">
        <v>986</v>
      </c>
      <c r="E576" s="42" t="s">
        <v>987</v>
      </c>
      <c r="F576" s="43">
        <f>Source!AQ548</f>
        <v>14.39</v>
      </c>
      <c r="G576" s="44"/>
      <c r="H576" s="45" t="str">
        <f>Source!DI548</f>
        <v>)*1,2)*1,15</v>
      </c>
      <c r="I576" s="44"/>
      <c r="J576" s="45"/>
      <c r="K576" s="45"/>
      <c r="L576" s="44"/>
      <c r="M576" s="46">
        <f>Source!U548</f>
        <v>19.8582</v>
      </c>
    </row>
    <row r="577" spans="1:26" ht="15">
      <c r="H577" s="166">
        <f>I570+I571+I573+I574+I575</f>
        <v>620</v>
      </c>
      <c r="I577" s="166"/>
      <c r="K577" s="166">
        <f>L570+L571+L573+L574+L575</f>
        <v>620.49</v>
      </c>
      <c r="L577" s="166"/>
      <c r="M577" s="47">
        <f>Source!U548</f>
        <v>19.8582</v>
      </c>
      <c r="O577" s="26">
        <f>H577</f>
        <v>620</v>
      </c>
      <c r="P577" s="26">
        <f>K577</f>
        <v>620.49</v>
      </c>
      <c r="Q577" s="26">
        <f>M577</f>
        <v>19.8582</v>
      </c>
      <c r="W577">
        <f>IF(Source!BI548&lt;=1,I570+I571+I573+I574+I575, 0)</f>
        <v>620</v>
      </c>
      <c r="X577">
        <f>IF(Source!BI548=2,I570+I571+I573+I574+I575, 0)</f>
        <v>0</v>
      </c>
      <c r="Y577">
        <f>IF(Source!BI548=3,I570+I571+I573+I574+I575, 0)</f>
        <v>0</v>
      </c>
      <c r="Z577">
        <f>IF(Source!BI548=4,I570+I571+I573+I574+I575, 0)</f>
        <v>0</v>
      </c>
    </row>
    <row r="578" spans="1:26" ht="28.5">
      <c r="A578" s="59">
        <v>104</v>
      </c>
      <c r="B578" s="59" t="str">
        <f>Source!E550</f>
        <v>99</v>
      </c>
      <c r="C578" s="60" t="str">
        <f>Source!F550</f>
        <v>01.7.15.02-0051</v>
      </c>
      <c r="D578" s="60" t="str">
        <f>Source!G550</f>
        <v>Болты анкерные</v>
      </c>
      <c r="E578" s="42" t="str">
        <f>Source!H550</f>
        <v>т</v>
      </c>
      <c r="F578" s="43">
        <f>Source!I550</f>
        <v>9.4000000000000004E-3</v>
      </c>
      <c r="G578" s="44">
        <f>Source!AL550</f>
        <v>10068</v>
      </c>
      <c r="H578" s="45" t="str">
        <f>Source!DD550</f>
        <v/>
      </c>
      <c r="I578" s="44">
        <f>ROUND(Source!AC550*Source!I550, 2)</f>
        <v>94.64</v>
      </c>
      <c r="J578" s="45" t="str">
        <f>Source!BO550</f>
        <v/>
      </c>
      <c r="K578" s="45">
        <f>IF(Source!BC550&lt;&gt; 0, Source!BC550, 1)</f>
        <v>1</v>
      </c>
      <c r="L578" s="44">
        <f>Source!P550</f>
        <v>94.64</v>
      </c>
      <c r="M578" s="48"/>
      <c r="S578">
        <f>ROUND((Source!FX550/100)*((ROUND(Source!AF550*Source!I550, 2)+ROUND(Source!AE550*Source!I550, 2))), 2)</f>
        <v>0</v>
      </c>
      <c r="T578">
        <f>Source!X550</f>
        <v>0</v>
      </c>
      <c r="U578">
        <f>ROUND((Source!FY550/100)*((ROUND(Source!AF550*Source!I550, 2)+ROUND(Source!AE550*Source!I550, 2))), 2)</f>
        <v>0</v>
      </c>
      <c r="V578">
        <f>Source!Y550</f>
        <v>0</v>
      </c>
    </row>
    <row r="579" spans="1:26" ht="15">
      <c r="H579" s="166">
        <f>I578</f>
        <v>94.64</v>
      </c>
      <c r="I579" s="166"/>
      <c r="K579" s="166">
        <f>L578</f>
        <v>94.64</v>
      </c>
      <c r="L579" s="166"/>
      <c r="M579" s="47">
        <f>Source!U550</f>
        <v>0</v>
      </c>
      <c r="O579" s="26">
        <f>H579</f>
        <v>94.64</v>
      </c>
      <c r="P579" s="26">
        <f>K579</f>
        <v>94.64</v>
      </c>
      <c r="Q579" s="26">
        <f>M579</f>
        <v>0</v>
      </c>
      <c r="W579">
        <f>IF(Source!BI550&lt;=1,I578, 0)</f>
        <v>94.64</v>
      </c>
      <c r="X579">
        <f>IF(Source!BI550=2,I578, 0)</f>
        <v>0</v>
      </c>
      <c r="Y579">
        <f>IF(Source!BI550=3,I578, 0)</f>
        <v>0</v>
      </c>
      <c r="Z579">
        <f>IF(Source!BI550=4,I578, 0)</f>
        <v>0</v>
      </c>
    </row>
    <row r="580" spans="1:26" ht="99.75">
      <c r="A580" s="61">
        <v>105</v>
      </c>
      <c r="B580" s="61" t="str">
        <f>Source!E552</f>
        <v>100</v>
      </c>
      <c r="C580" s="62" t="str">
        <f>Source!F552</f>
        <v>Коммеческое предлож.№КП-261046 от 01.02.2021Г.</v>
      </c>
      <c r="D580" s="62" t="s">
        <v>1037</v>
      </c>
      <c r="E580" s="49" t="str">
        <f>Source!H552</f>
        <v>шт.</v>
      </c>
      <c r="F580" s="50">
        <f>Source!I552</f>
        <v>1</v>
      </c>
      <c r="G580" s="51">
        <f>Source!AL552</f>
        <v>33546.86</v>
      </c>
      <c r="H580" s="52" t="str">
        <f>Source!DD552</f>
        <v/>
      </c>
      <c r="I580" s="51">
        <f>ROUND(Source!AC552*Source!I552, 2)</f>
        <v>33546.86</v>
      </c>
      <c r="J580" s="52" t="str">
        <f>Source!BO552</f>
        <v/>
      </c>
      <c r="K580" s="52">
        <f>IF(Source!BC552&lt;&gt; 0, Source!BC552, 1)</f>
        <v>1</v>
      </c>
      <c r="L580" s="51">
        <f>Source!P552</f>
        <v>33546.86</v>
      </c>
      <c r="M580" s="53"/>
      <c r="S580">
        <f>ROUND((Source!FX552/100)*((ROUND(Source!AF552*Source!I552, 2)+ROUND(Source!AE552*Source!I552, 2))), 2)</f>
        <v>0</v>
      </c>
      <c r="T580">
        <f>Source!X552</f>
        <v>0</v>
      </c>
      <c r="U580">
        <f>ROUND((Source!FY552/100)*((ROUND(Source!AF552*Source!I552, 2)+ROUND(Source!AE552*Source!I552, 2))), 2)</f>
        <v>0</v>
      </c>
      <c r="V580">
        <f>Source!Y552</f>
        <v>0</v>
      </c>
    </row>
    <row r="581" spans="1:26" ht="15">
      <c r="A581" s="28"/>
      <c r="B581" s="28"/>
      <c r="C581" s="28"/>
      <c r="D581" s="28"/>
      <c r="E581" s="28"/>
      <c r="F581" s="28"/>
      <c r="G581" s="28"/>
      <c r="H581" s="170">
        <f>I580</f>
        <v>33546.86</v>
      </c>
      <c r="I581" s="170"/>
      <c r="J581" s="28"/>
      <c r="K581" s="170">
        <f>L580</f>
        <v>33546.86</v>
      </c>
      <c r="L581" s="170"/>
      <c r="M581" s="54">
        <f>Source!U552</f>
        <v>0</v>
      </c>
      <c r="O581" s="26">
        <f>H581</f>
        <v>33546.86</v>
      </c>
      <c r="P581" s="26">
        <f>K581</f>
        <v>33546.86</v>
      </c>
      <c r="Q581" s="26">
        <f>M581</f>
        <v>0</v>
      </c>
      <c r="W581">
        <f>IF(Source!BI552&lt;=1,I580, 0)</f>
        <v>0</v>
      </c>
      <c r="X581">
        <f>IF(Source!BI552=2,I580, 0)</f>
        <v>0</v>
      </c>
      <c r="Y581">
        <f>IF(Source!BI552=3,I580, 0)</f>
        <v>33546.86</v>
      </c>
      <c r="Z581">
        <f>IF(Source!BI552=4,I580, 0)</f>
        <v>0</v>
      </c>
    </row>
    <row r="582" spans="1:26" ht="28.5">
      <c r="A582" s="16">
        <v>106</v>
      </c>
      <c r="B582" s="16" t="str">
        <f>Source!E554</f>
        <v>101</v>
      </c>
      <c r="C582" s="58" t="str">
        <f>Source!F554</f>
        <v>20-02-018-01</v>
      </c>
      <c r="D582" s="58" t="str">
        <f>Source!G554</f>
        <v>Установка вставок гибких к радиальным вентиляторам</v>
      </c>
      <c r="E582" s="36" t="str">
        <f>Source!H554</f>
        <v>м2</v>
      </c>
      <c r="F582" s="22">
        <f>Source!I554</f>
        <v>0.628</v>
      </c>
      <c r="G582" s="37">
        <f>Source!AL554+Source!AM554+Source!AO554</f>
        <v>54.58</v>
      </c>
      <c r="H582" s="38"/>
      <c r="I582" s="37"/>
      <c r="J582" s="38" t="str">
        <f>Source!BO554</f>
        <v/>
      </c>
      <c r="K582" s="38"/>
      <c r="L582" s="37"/>
      <c r="M582" s="39"/>
      <c r="S582">
        <f>ROUND((Source!FX554/100)*((ROUND(Source!AF554*Source!I554, 2)+ROUND(Source!AE554*Source!I554, 2))), 2)</f>
        <v>50.31</v>
      </c>
      <c r="T582">
        <f>Source!X554</f>
        <v>50.22</v>
      </c>
      <c r="U582">
        <f>ROUND((Source!FY554/100)*((ROUND(Source!AF554*Source!I554, 2)+ROUND(Source!AE554*Source!I554, 2))), 2)</f>
        <v>30.81</v>
      </c>
      <c r="V582">
        <f>Source!Y554</f>
        <v>31.01</v>
      </c>
    </row>
    <row r="583" spans="1:26">
      <c r="D583" s="29" t="str">
        <f>"Объем: "&amp;Source!I554&amp;"=3,14*"&amp;"0,4/"&amp;"4*"&amp;"2"</f>
        <v>Объем: 0,628=3,14*0,4/4*2</v>
      </c>
    </row>
    <row r="584" spans="1:26" ht="14.25">
      <c r="A584" s="16"/>
      <c r="B584" s="16"/>
      <c r="C584" s="58"/>
      <c r="D584" s="58" t="s">
        <v>980</v>
      </c>
      <c r="E584" s="36"/>
      <c r="F584" s="22"/>
      <c r="G584" s="37">
        <f>Source!AO554</f>
        <v>50.26</v>
      </c>
      <c r="H584" s="38" t="str">
        <f>Source!DG554</f>
        <v>)*1,2)*1,15</v>
      </c>
      <c r="I584" s="37">
        <f>ROUND(Source!AF554*Source!I554, 2)</f>
        <v>43.56</v>
      </c>
      <c r="J584" s="38"/>
      <c r="K584" s="38">
        <f>IF(Source!BA554&lt;&gt; 0, Source!BA554, 1)</f>
        <v>1</v>
      </c>
      <c r="L584" s="37">
        <f>Source!S554</f>
        <v>43.56</v>
      </c>
      <c r="M584" s="39"/>
      <c r="R584">
        <f>I584</f>
        <v>43.56</v>
      </c>
    </row>
    <row r="585" spans="1:26" ht="14.25">
      <c r="A585" s="16"/>
      <c r="B585" s="16"/>
      <c r="C585" s="58"/>
      <c r="D585" s="58" t="s">
        <v>104</v>
      </c>
      <c r="E585" s="36"/>
      <c r="F585" s="22"/>
      <c r="G585" s="37">
        <f>Source!AM554</f>
        <v>0.66</v>
      </c>
      <c r="H585" s="38" t="str">
        <f>Source!DE554</f>
        <v>)*1,2)*1,25</v>
      </c>
      <c r="I585" s="37">
        <f>ROUND(Source!AD554*Source!I554, 2)</f>
        <v>0.62</v>
      </c>
      <c r="J585" s="38"/>
      <c r="K585" s="38">
        <f>IF(Source!BB554&lt;&gt; 0, Source!BB554, 1)</f>
        <v>1</v>
      </c>
      <c r="L585" s="37">
        <f>Source!Q554</f>
        <v>0.62</v>
      </c>
      <c r="M585" s="39"/>
    </row>
    <row r="586" spans="1:26" ht="14.25">
      <c r="A586" s="16"/>
      <c r="B586" s="16"/>
      <c r="C586" s="58"/>
      <c r="D586" s="58" t="s">
        <v>981</v>
      </c>
      <c r="E586" s="36"/>
      <c r="F586" s="22"/>
      <c r="G586" s="37">
        <f>Source!AN554</f>
        <v>0.12</v>
      </c>
      <c r="H586" s="38" t="str">
        <f>Source!DF554</f>
        <v>)*1,2)*1,25</v>
      </c>
      <c r="I586" s="40">
        <f>ROUND(Source!AE554*Source!I554, 2)</f>
        <v>0.11</v>
      </c>
      <c r="J586" s="38"/>
      <c r="K586" s="38">
        <f>IF(Source!BS554&lt;&gt; 0, Source!BS554, 1)</f>
        <v>1</v>
      </c>
      <c r="L586" s="40">
        <f>Source!R554</f>
        <v>0.11</v>
      </c>
      <c r="M586" s="39"/>
      <c r="R586">
        <f>I586</f>
        <v>0.11</v>
      </c>
    </row>
    <row r="587" spans="1:26" ht="14.25">
      <c r="A587" s="16"/>
      <c r="B587" s="16"/>
      <c r="C587" s="58"/>
      <c r="D587" s="58" t="s">
        <v>982</v>
      </c>
      <c r="E587" s="36"/>
      <c r="F587" s="22"/>
      <c r="G587" s="37">
        <f>Source!AL554</f>
        <v>3.66</v>
      </c>
      <c r="H587" s="38" t="str">
        <f>Source!DD554</f>
        <v/>
      </c>
      <c r="I587" s="37">
        <f>ROUND(Source!AC554*Source!I554, 2)</f>
        <v>2.2999999999999998</v>
      </c>
      <c r="J587" s="38"/>
      <c r="K587" s="38">
        <f>IF(Source!BC554&lt;&gt; 0, Source!BC554, 1)</f>
        <v>1</v>
      </c>
      <c r="L587" s="37">
        <f>Source!P554</f>
        <v>2.2999999999999998</v>
      </c>
      <c r="M587" s="39"/>
    </row>
    <row r="588" spans="1:26" ht="14.25">
      <c r="A588" s="16"/>
      <c r="B588" s="16"/>
      <c r="C588" s="58"/>
      <c r="D588" s="58" t="s">
        <v>983</v>
      </c>
      <c r="E588" s="36" t="s">
        <v>984</v>
      </c>
      <c r="F588" s="22">
        <f>Source!BZ554</f>
        <v>128</v>
      </c>
      <c r="G588" s="167" t="str">
        <f>CONCATENATE(" )", Source!DL554, Source!FT554, "=", Source!FX554)</f>
        <v xml:space="preserve"> )*0,9=115,2</v>
      </c>
      <c r="H588" s="168"/>
      <c r="I588" s="37">
        <f>SUM(S582:S590)</f>
        <v>50.31</v>
      </c>
      <c r="J588" s="41"/>
      <c r="K588" s="32">
        <f>Source!AT554</f>
        <v>115</v>
      </c>
      <c r="L588" s="37">
        <f>SUM(T582:T590)</f>
        <v>50.22</v>
      </c>
      <c r="M588" s="39"/>
    </row>
    <row r="589" spans="1:26" ht="14.25">
      <c r="A589" s="16"/>
      <c r="B589" s="16"/>
      <c r="C589" s="58"/>
      <c r="D589" s="58" t="s">
        <v>985</v>
      </c>
      <c r="E589" s="36" t="s">
        <v>984</v>
      </c>
      <c r="F589" s="22">
        <f>Source!CA554</f>
        <v>83</v>
      </c>
      <c r="G589" s="167" t="str">
        <f>CONCATENATE(" )", Source!DM554, Source!FU554, "=", Source!FY554)</f>
        <v xml:space="preserve"> )*0,85=70,55</v>
      </c>
      <c r="H589" s="168"/>
      <c r="I589" s="37">
        <f>SUM(U582:U590)</f>
        <v>30.81</v>
      </c>
      <c r="J589" s="41"/>
      <c r="K589" s="32">
        <f>Source!AU554</f>
        <v>71</v>
      </c>
      <c r="L589" s="37">
        <f>SUM(V582:V590)</f>
        <v>31.01</v>
      </c>
      <c r="M589" s="39"/>
    </row>
    <row r="590" spans="1:26" ht="14.25">
      <c r="A590" s="59"/>
      <c r="B590" s="59"/>
      <c r="C590" s="60"/>
      <c r="D590" s="60" t="s">
        <v>986</v>
      </c>
      <c r="E590" s="42" t="s">
        <v>987</v>
      </c>
      <c r="F590" s="43">
        <f>Source!AQ554</f>
        <v>5.75</v>
      </c>
      <c r="G590" s="44"/>
      <c r="H590" s="45" t="str">
        <f>Source!DI554</f>
        <v>)*1,2)*1,15</v>
      </c>
      <c r="I590" s="44"/>
      <c r="J590" s="45"/>
      <c r="K590" s="45"/>
      <c r="L590" s="44"/>
      <c r="M590" s="46">
        <f>Source!U554</f>
        <v>4.9831799999999991</v>
      </c>
    </row>
    <row r="591" spans="1:26" ht="15">
      <c r="H591" s="166">
        <f>I584+I585+I587+I588+I589</f>
        <v>127.6</v>
      </c>
      <c r="I591" s="166"/>
      <c r="K591" s="166">
        <f>L584+L585+L587+L588+L589</f>
        <v>127.71</v>
      </c>
      <c r="L591" s="166"/>
      <c r="M591" s="47">
        <f>Source!U554</f>
        <v>4.9831799999999991</v>
      </c>
      <c r="O591" s="26">
        <f>H591</f>
        <v>127.6</v>
      </c>
      <c r="P591" s="26">
        <f>K591</f>
        <v>127.71</v>
      </c>
      <c r="Q591" s="26">
        <f>M591</f>
        <v>4.9831799999999991</v>
      </c>
      <c r="W591">
        <f>IF(Source!BI554&lt;=1,I584+I585+I587+I588+I589, 0)</f>
        <v>127.6</v>
      </c>
      <c r="X591">
        <f>IF(Source!BI554=2,I584+I585+I587+I588+I589, 0)</f>
        <v>0</v>
      </c>
      <c r="Y591">
        <f>IF(Source!BI554=3,I584+I585+I587+I588+I589, 0)</f>
        <v>0</v>
      </c>
      <c r="Z591">
        <f>IF(Source!BI554=4,I584+I585+I587+I588+I589, 0)</f>
        <v>0</v>
      </c>
    </row>
    <row r="592" spans="1:26" ht="99.75">
      <c r="A592" s="59">
        <v>107</v>
      </c>
      <c r="B592" s="59" t="str">
        <f>Source!E556</f>
        <v>102</v>
      </c>
      <c r="C592" s="60" t="str">
        <f>Source!F556</f>
        <v>Коммеческое предлож.№КП-261046 от 01.02.2021Г.</v>
      </c>
      <c r="D592" s="60" t="s">
        <v>1033</v>
      </c>
      <c r="E592" s="42" t="str">
        <f>Source!H556</f>
        <v>шт.</v>
      </c>
      <c r="F592" s="43">
        <f>Source!I556</f>
        <v>2</v>
      </c>
      <c r="G592" s="44">
        <f>Source!AL556</f>
        <v>1399.1200000000001</v>
      </c>
      <c r="H592" s="45" t="str">
        <f>Source!DD556</f>
        <v/>
      </c>
      <c r="I592" s="44">
        <f>ROUND(Source!AC556*Source!I556, 2)</f>
        <v>2798.24</v>
      </c>
      <c r="J592" s="45" t="str">
        <f>Source!BO556</f>
        <v/>
      </c>
      <c r="K592" s="45">
        <f>IF(Source!BC556&lt;&gt; 0, Source!BC556, 1)</f>
        <v>1</v>
      </c>
      <c r="L592" s="44">
        <f>Source!P556</f>
        <v>2798.24</v>
      </c>
      <c r="M592" s="48"/>
      <c r="S592">
        <f>ROUND((Source!FX556/100)*((ROUND(Source!AF556*Source!I556, 2)+ROUND(Source!AE556*Source!I556, 2))), 2)</f>
        <v>0</v>
      </c>
      <c r="T592">
        <f>Source!X556</f>
        <v>0</v>
      </c>
      <c r="U592">
        <f>ROUND((Source!FY556/100)*((ROUND(Source!AF556*Source!I556, 2)+ROUND(Source!AE556*Source!I556, 2))), 2)</f>
        <v>0</v>
      </c>
      <c r="V592">
        <f>Source!Y556</f>
        <v>0</v>
      </c>
    </row>
    <row r="593" spans="1:26" ht="15">
      <c r="H593" s="166">
        <f>I592</f>
        <v>2798.24</v>
      </c>
      <c r="I593" s="166"/>
      <c r="K593" s="166">
        <f>L592</f>
        <v>2798.24</v>
      </c>
      <c r="L593" s="166"/>
      <c r="M593" s="47">
        <f>Source!U556</f>
        <v>0</v>
      </c>
      <c r="O593" s="26">
        <f>H593</f>
        <v>2798.24</v>
      </c>
      <c r="P593" s="26">
        <f>K593</f>
        <v>2798.24</v>
      </c>
      <c r="Q593" s="26">
        <f>M593</f>
        <v>0</v>
      </c>
      <c r="W593">
        <f>IF(Source!BI556&lt;=1,I592, 0)</f>
        <v>0</v>
      </c>
      <c r="X593">
        <f>IF(Source!BI556=2,I592, 0)</f>
        <v>2798.24</v>
      </c>
      <c r="Y593">
        <f>IF(Source!BI556=3,I592, 0)</f>
        <v>0</v>
      </c>
      <c r="Z593">
        <f>IF(Source!BI556=4,I592, 0)</f>
        <v>0</v>
      </c>
    </row>
    <row r="594" spans="1:26" ht="99.75">
      <c r="A594" s="59">
        <v>108</v>
      </c>
      <c r="B594" s="59" t="str">
        <f>Source!E558</f>
        <v>103</v>
      </c>
      <c r="C594" s="60" t="str">
        <f>Source!F558</f>
        <v>Коммеческое предлож.№КП-261046 от 01.02.2021Г.</v>
      </c>
      <c r="D594" s="60" t="s">
        <v>1034</v>
      </c>
      <c r="E594" s="42" t="str">
        <f>Source!H558</f>
        <v>шт.</v>
      </c>
      <c r="F594" s="43">
        <f>Source!I558</f>
        <v>1</v>
      </c>
      <c r="G594" s="44">
        <f>Source!AL558</f>
        <v>375.88</v>
      </c>
      <c r="H594" s="45" t="str">
        <f>Source!DD558</f>
        <v/>
      </c>
      <c r="I594" s="44">
        <f>ROUND(Source!AC558*Source!I558, 2)</f>
        <v>375.88</v>
      </c>
      <c r="J594" s="45" t="str">
        <f>Source!BO558</f>
        <v/>
      </c>
      <c r="K594" s="45">
        <f>IF(Source!BC558&lt;&gt; 0, Source!BC558, 1)</f>
        <v>1</v>
      </c>
      <c r="L594" s="44">
        <f>Source!P558</f>
        <v>375.88</v>
      </c>
      <c r="M594" s="48"/>
      <c r="S594">
        <f>ROUND((Source!FX558/100)*((ROUND(Source!AF558*Source!I558, 2)+ROUND(Source!AE558*Source!I558, 2))), 2)</f>
        <v>0</v>
      </c>
      <c r="T594">
        <f>Source!X558</f>
        <v>0</v>
      </c>
      <c r="U594">
        <f>ROUND((Source!FY558/100)*((ROUND(Source!AF558*Source!I558, 2)+ROUND(Source!AE558*Source!I558, 2))), 2)</f>
        <v>0</v>
      </c>
      <c r="V594">
        <f>Source!Y558</f>
        <v>0</v>
      </c>
    </row>
    <row r="595" spans="1:26" ht="15">
      <c r="H595" s="166">
        <f>I594</f>
        <v>375.88</v>
      </c>
      <c r="I595" s="166"/>
      <c r="K595" s="166">
        <f>L594</f>
        <v>375.88</v>
      </c>
      <c r="L595" s="166"/>
      <c r="M595" s="47">
        <f>Source!U558</f>
        <v>0</v>
      </c>
      <c r="O595" s="26">
        <f>H595</f>
        <v>375.88</v>
      </c>
      <c r="P595" s="26">
        <f>K595</f>
        <v>375.88</v>
      </c>
      <c r="Q595" s="26">
        <f>M595</f>
        <v>0</v>
      </c>
      <c r="W595">
        <f>IF(Source!BI558&lt;=1,I594, 0)</f>
        <v>0</v>
      </c>
      <c r="X595">
        <f>IF(Source!BI558=2,I594, 0)</f>
        <v>375.88</v>
      </c>
      <c r="Y595">
        <f>IF(Source!BI558=3,I594, 0)</f>
        <v>0</v>
      </c>
      <c r="Z595">
        <f>IF(Source!BI558=4,I594, 0)</f>
        <v>0</v>
      </c>
    </row>
    <row r="596" spans="1:26" ht="28.5">
      <c r="A596" s="16">
        <v>109</v>
      </c>
      <c r="B596" s="16" t="str">
        <f>Source!E560</f>
        <v>104</v>
      </c>
      <c r="C596" s="58" t="str">
        <f>Source!F560</f>
        <v>20-02-020-01</v>
      </c>
      <c r="D596" s="58" t="str">
        <f>Source!G560</f>
        <v>Установка виброизолятора номер 38</v>
      </c>
      <c r="E596" s="36" t="str">
        <f>Source!H560</f>
        <v>10 ШТ</v>
      </c>
      <c r="F596" s="22">
        <f>Source!I560</f>
        <v>0.4</v>
      </c>
      <c r="G596" s="37">
        <f>Source!AL560+Source!AM560+Source!AO560</f>
        <v>66.38</v>
      </c>
      <c r="H596" s="38"/>
      <c r="I596" s="37"/>
      <c r="J596" s="38" t="str">
        <f>Source!BO560</f>
        <v/>
      </c>
      <c r="K596" s="38"/>
      <c r="L596" s="37"/>
      <c r="M596" s="39"/>
      <c r="S596">
        <f>ROUND((Source!FX560/100)*((ROUND(Source!AF560*Source!I560, 2)+ROUND(Source!AE560*Source!I560, 2))), 2)</f>
        <v>23.42</v>
      </c>
      <c r="T596">
        <f>Source!X560</f>
        <v>23.38</v>
      </c>
      <c r="U596">
        <f>ROUND((Source!FY560/100)*((ROUND(Source!AF560*Source!I560, 2)+ROUND(Source!AE560*Source!I560, 2))), 2)</f>
        <v>14.34</v>
      </c>
      <c r="V596">
        <f>Source!Y560</f>
        <v>14.43</v>
      </c>
    </row>
    <row r="597" spans="1:26">
      <c r="D597" s="29" t="str">
        <f>"Объем: "&amp;Source!I560&amp;"=4/"&amp;"10"</f>
        <v>Объем: 0,4=4/10</v>
      </c>
    </row>
    <row r="598" spans="1:26" ht="14.25">
      <c r="A598" s="16"/>
      <c r="B598" s="16"/>
      <c r="C598" s="58"/>
      <c r="D598" s="58" t="s">
        <v>980</v>
      </c>
      <c r="E598" s="36"/>
      <c r="F598" s="22"/>
      <c r="G598" s="37">
        <f>Source!AO560</f>
        <v>36.700000000000003</v>
      </c>
      <c r="H598" s="38" t="str">
        <f>Source!DG560</f>
        <v>)*1,2)*1,15</v>
      </c>
      <c r="I598" s="37">
        <f>ROUND(Source!AF560*Source!I560, 2)</f>
        <v>20.260000000000002</v>
      </c>
      <c r="J598" s="38"/>
      <c r="K598" s="38">
        <f>IF(Source!BA560&lt;&gt; 0, Source!BA560, 1)</f>
        <v>1</v>
      </c>
      <c r="L598" s="37">
        <f>Source!S560</f>
        <v>20.260000000000002</v>
      </c>
      <c r="M598" s="39"/>
      <c r="R598">
        <f>I598</f>
        <v>20.260000000000002</v>
      </c>
    </row>
    <row r="599" spans="1:26" ht="14.25">
      <c r="A599" s="16"/>
      <c r="B599" s="16"/>
      <c r="C599" s="58"/>
      <c r="D599" s="58" t="s">
        <v>104</v>
      </c>
      <c r="E599" s="36"/>
      <c r="F599" s="22"/>
      <c r="G599" s="37">
        <f>Source!AM560</f>
        <v>0.66</v>
      </c>
      <c r="H599" s="38" t="str">
        <f>Source!DE560</f>
        <v>)*1,2)*1,25</v>
      </c>
      <c r="I599" s="37">
        <f>ROUND(Source!AD560*Source!I560, 2)</f>
        <v>0.4</v>
      </c>
      <c r="J599" s="38"/>
      <c r="K599" s="38">
        <f>IF(Source!BB560&lt;&gt; 0, Source!BB560, 1)</f>
        <v>1</v>
      </c>
      <c r="L599" s="37">
        <f>Source!Q560</f>
        <v>0.4</v>
      </c>
      <c r="M599" s="39"/>
    </row>
    <row r="600" spans="1:26" ht="14.25">
      <c r="A600" s="16"/>
      <c r="B600" s="16"/>
      <c r="C600" s="58"/>
      <c r="D600" s="58" t="s">
        <v>981</v>
      </c>
      <c r="E600" s="36"/>
      <c r="F600" s="22"/>
      <c r="G600" s="37">
        <f>Source!AN560</f>
        <v>0.12</v>
      </c>
      <c r="H600" s="38" t="str">
        <f>Source!DF560</f>
        <v>)*1,2)*1,25</v>
      </c>
      <c r="I600" s="40">
        <f>ROUND(Source!AE560*Source!I560, 2)</f>
        <v>7.0000000000000007E-2</v>
      </c>
      <c r="J600" s="38"/>
      <c r="K600" s="38">
        <f>IF(Source!BS560&lt;&gt; 0, Source!BS560, 1)</f>
        <v>1</v>
      </c>
      <c r="L600" s="40">
        <f>Source!R560</f>
        <v>7.0000000000000007E-2</v>
      </c>
      <c r="M600" s="39"/>
      <c r="R600">
        <f>I600</f>
        <v>7.0000000000000007E-2</v>
      </c>
    </row>
    <row r="601" spans="1:26" ht="14.25">
      <c r="A601" s="16"/>
      <c r="B601" s="16"/>
      <c r="C601" s="58"/>
      <c r="D601" s="58" t="s">
        <v>982</v>
      </c>
      <c r="E601" s="36"/>
      <c r="F601" s="22"/>
      <c r="G601" s="37">
        <f>Source!AL560</f>
        <v>29.02</v>
      </c>
      <c r="H601" s="38" t="str">
        <f>Source!DD560</f>
        <v/>
      </c>
      <c r="I601" s="37">
        <f>ROUND(Source!AC560*Source!I560, 2)</f>
        <v>11.61</v>
      </c>
      <c r="J601" s="38"/>
      <c r="K601" s="38">
        <f>IF(Source!BC560&lt;&gt; 0, Source!BC560, 1)</f>
        <v>1</v>
      </c>
      <c r="L601" s="37">
        <f>Source!P560</f>
        <v>11.61</v>
      </c>
      <c r="M601" s="39"/>
    </row>
    <row r="602" spans="1:26" ht="14.25">
      <c r="A602" s="16"/>
      <c r="B602" s="16"/>
      <c r="C602" s="58"/>
      <c r="D602" s="58" t="s">
        <v>983</v>
      </c>
      <c r="E602" s="36" t="s">
        <v>984</v>
      </c>
      <c r="F602" s="22">
        <f>Source!BZ560</f>
        <v>128</v>
      </c>
      <c r="G602" s="167" t="str">
        <f>CONCATENATE(" )", Source!DL560, Source!FT560, "=", Source!FX560)</f>
        <v xml:space="preserve"> )*0,9=115,2</v>
      </c>
      <c r="H602" s="168"/>
      <c r="I602" s="37">
        <f>SUM(S596:S604)</f>
        <v>23.42</v>
      </c>
      <c r="J602" s="41"/>
      <c r="K602" s="32">
        <f>Source!AT560</f>
        <v>115</v>
      </c>
      <c r="L602" s="37">
        <f>SUM(T596:T604)</f>
        <v>23.38</v>
      </c>
      <c r="M602" s="39"/>
    </row>
    <row r="603" spans="1:26" ht="14.25">
      <c r="A603" s="16"/>
      <c r="B603" s="16"/>
      <c r="C603" s="58"/>
      <c r="D603" s="58" t="s">
        <v>985</v>
      </c>
      <c r="E603" s="36" t="s">
        <v>984</v>
      </c>
      <c r="F603" s="22">
        <f>Source!CA560</f>
        <v>83</v>
      </c>
      <c r="G603" s="167" t="str">
        <f>CONCATENATE(" )", Source!DM560, Source!FU560, "=", Source!FY560)</f>
        <v xml:space="preserve"> )*0,85=70,55</v>
      </c>
      <c r="H603" s="168"/>
      <c r="I603" s="37">
        <f>SUM(U596:U604)</f>
        <v>14.34</v>
      </c>
      <c r="J603" s="41"/>
      <c r="K603" s="32">
        <f>Source!AU560</f>
        <v>71</v>
      </c>
      <c r="L603" s="37">
        <f>SUM(V596:V604)</f>
        <v>14.43</v>
      </c>
      <c r="M603" s="39"/>
    </row>
    <row r="604" spans="1:26" ht="14.25">
      <c r="A604" s="59"/>
      <c r="B604" s="59"/>
      <c r="C604" s="60"/>
      <c r="D604" s="60" t="s">
        <v>986</v>
      </c>
      <c r="E604" s="42" t="s">
        <v>987</v>
      </c>
      <c r="F604" s="43">
        <f>Source!AQ560</f>
        <v>3.7</v>
      </c>
      <c r="G604" s="44"/>
      <c r="H604" s="45" t="str">
        <f>Source!DI560</f>
        <v>)*1,2)*1,15</v>
      </c>
      <c r="I604" s="44"/>
      <c r="J604" s="45"/>
      <c r="K604" s="45"/>
      <c r="L604" s="44"/>
      <c r="M604" s="46">
        <f>Source!U560</f>
        <v>2.0424000000000002</v>
      </c>
    </row>
    <row r="605" spans="1:26" ht="15">
      <c r="H605" s="166">
        <f>I598+I599+I601+I602+I603</f>
        <v>70.03</v>
      </c>
      <c r="I605" s="166"/>
      <c r="K605" s="166">
        <f>L598+L599+L601+L602+L603</f>
        <v>70.079999999999984</v>
      </c>
      <c r="L605" s="166"/>
      <c r="M605" s="47">
        <f>Source!U560</f>
        <v>2.0424000000000002</v>
      </c>
      <c r="O605" s="26">
        <f>H605</f>
        <v>70.03</v>
      </c>
      <c r="P605" s="26">
        <f>K605</f>
        <v>70.079999999999984</v>
      </c>
      <c r="Q605" s="26">
        <f>M605</f>
        <v>2.0424000000000002</v>
      </c>
      <c r="W605">
        <f>IF(Source!BI560&lt;=1,I598+I599+I601+I602+I603, 0)</f>
        <v>70.03</v>
      </c>
      <c r="X605">
        <f>IF(Source!BI560=2,I598+I599+I601+I602+I603, 0)</f>
        <v>0</v>
      </c>
      <c r="Y605">
        <f>IF(Source!BI560=3,I598+I599+I601+I602+I603, 0)</f>
        <v>0</v>
      </c>
      <c r="Z605">
        <f>IF(Source!BI560=4,I598+I599+I601+I602+I603, 0)</f>
        <v>0</v>
      </c>
    </row>
    <row r="606" spans="1:26" ht="99.75">
      <c r="A606" s="59">
        <v>110</v>
      </c>
      <c r="B606" s="59" t="str">
        <f>Source!E562</f>
        <v>105</v>
      </c>
      <c r="C606" s="60" t="str">
        <f>Source!F562</f>
        <v>Коммеческое предлож.№КП-261046 от 01.02.2021Г.</v>
      </c>
      <c r="D606" s="60" t="s">
        <v>1016</v>
      </c>
      <c r="E606" s="42" t="str">
        <f>Source!H562</f>
        <v>шт.</v>
      </c>
      <c r="F606" s="43">
        <f>Source!I562</f>
        <v>1</v>
      </c>
      <c r="G606" s="44">
        <f>Source!AL562</f>
        <v>2150.89</v>
      </c>
      <c r="H606" s="45" t="str">
        <f>Source!DD562</f>
        <v/>
      </c>
      <c r="I606" s="44">
        <f>ROUND(Source!AC562*Source!I562, 2)</f>
        <v>2150.89</v>
      </c>
      <c r="J606" s="45" t="str">
        <f>Source!BO562</f>
        <v/>
      </c>
      <c r="K606" s="45">
        <f>IF(Source!BC562&lt;&gt; 0, Source!BC562, 1)</f>
        <v>1</v>
      </c>
      <c r="L606" s="44">
        <f>Source!P562</f>
        <v>2150.89</v>
      </c>
      <c r="M606" s="48"/>
      <c r="S606">
        <f>ROUND((Source!FX562/100)*((ROUND(Source!AF562*Source!I562, 2)+ROUND(Source!AE562*Source!I562, 2))), 2)</f>
        <v>0</v>
      </c>
      <c r="T606">
        <f>Source!X562</f>
        <v>0</v>
      </c>
      <c r="U606">
        <f>ROUND((Source!FY562/100)*((ROUND(Source!AF562*Source!I562, 2)+ROUND(Source!AE562*Source!I562, 2))), 2)</f>
        <v>0</v>
      </c>
      <c r="V606">
        <f>Source!Y562</f>
        <v>0</v>
      </c>
    </row>
    <row r="607" spans="1:26" ht="15">
      <c r="H607" s="166">
        <f>I606</f>
        <v>2150.89</v>
      </c>
      <c r="I607" s="166"/>
      <c r="K607" s="166">
        <f>L606</f>
        <v>2150.89</v>
      </c>
      <c r="L607" s="166"/>
      <c r="M607" s="47">
        <f>Source!U562</f>
        <v>0</v>
      </c>
      <c r="O607" s="26">
        <f>H607</f>
        <v>2150.89</v>
      </c>
      <c r="P607" s="26">
        <f>K607</f>
        <v>2150.89</v>
      </c>
      <c r="Q607" s="26">
        <f>M607</f>
        <v>0</v>
      </c>
      <c r="W607">
        <f>IF(Source!BI562&lt;=1,I606, 0)</f>
        <v>0</v>
      </c>
      <c r="X607">
        <f>IF(Source!BI562=2,I606, 0)</f>
        <v>2150.89</v>
      </c>
      <c r="Y607">
        <f>IF(Source!BI562=3,I606, 0)</f>
        <v>0</v>
      </c>
      <c r="Z607">
        <f>IF(Source!BI562=4,I606, 0)</f>
        <v>0</v>
      </c>
    </row>
    <row r="608" spans="1:26" ht="28.5">
      <c r="A608" s="16">
        <v>111</v>
      </c>
      <c r="B608" s="16" t="str">
        <f>Source!E564</f>
        <v>106</v>
      </c>
      <c r="C608" s="58" t="str">
        <f>Source!F564</f>
        <v>20-02-019-01</v>
      </c>
      <c r="D608" s="58" t="str">
        <f>Source!G564</f>
        <v>Установка кронштейнов под вентиляционное оборудование</v>
      </c>
      <c r="E608" s="36" t="str">
        <f>Source!H564</f>
        <v>100 кг</v>
      </c>
      <c r="F608" s="22">
        <f>Source!I564</f>
        <v>6.7000000000000004E-2</v>
      </c>
      <c r="G608" s="37">
        <f>Source!AL564+Source!AM564+Source!AO564</f>
        <v>932.04</v>
      </c>
      <c r="H608" s="38"/>
      <c r="I608" s="37"/>
      <c r="J608" s="38" t="str">
        <f>Source!BO564</f>
        <v/>
      </c>
      <c r="K608" s="38"/>
      <c r="L608" s="37"/>
      <c r="M608" s="39"/>
      <c r="S608">
        <f>ROUND((Source!FX564/100)*((ROUND(Source!AF564*Source!I564, 2)+ROUND(Source!AE564*Source!I564, 2))), 2)</f>
        <v>5.94</v>
      </c>
      <c r="T608">
        <f>Source!X564</f>
        <v>5.93</v>
      </c>
      <c r="U608">
        <f>ROUND((Source!FY564/100)*((ROUND(Source!AF564*Source!I564, 2)+ROUND(Source!AE564*Source!I564, 2))), 2)</f>
        <v>3.64</v>
      </c>
      <c r="V608">
        <f>Source!Y564</f>
        <v>3.66</v>
      </c>
    </row>
    <row r="609" spans="1:26">
      <c r="D609" s="29" t="str">
        <f>"Объем: "&amp;Source!I564&amp;"=6,7/"&amp;"100"</f>
        <v>Объем: 0,067=6,7/100</v>
      </c>
    </row>
    <row r="610" spans="1:26" ht="14.25">
      <c r="A610" s="16"/>
      <c r="B610" s="16"/>
      <c r="C610" s="58"/>
      <c r="D610" s="58" t="s">
        <v>980</v>
      </c>
      <c r="E610" s="36"/>
      <c r="F610" s="22"/>
      <c r="G610" s="37">
        <f>Source!AO564</f>
        <v>55.26</v>
      </c>
      <c r="H610" s="38" t="str">
        <f>Source!DG564</f>
        <v>)*1,2)*1,15</v>
      </c>
      <c r="I610" s="37">
        <f>ROUND(Source!AF564*Source!I564, 2)</f>
        <v>5.1100000000000003</v>
      </c>
      <c r="J610" s="38"/>
      <c r="K610" s="38">
        <f>IF(Source!BA564&lt;&gt; 0, Source!BA564, 1)</f>
        <v>1</v>
      </c>
      <c r="L610" s="37">
        <f>Source!S564</f>
        <v>5.1100000000000003</v>
      </c>
      <c r="M610" s="39"/>
      <c r="R610">
        <f>I610</f>
        <v>5.1100000000000003</v>
      </c>
    </row>
    <row r="611" spans="1:26" ht="14.25">
      <c r="A611" s="16"/>
      <c r="B611" s="16"/>
      <c r="C611" s="58"/>
      <c r="D611" s="58" t="s">
        <v>104</v>
      </c>
      <c r="E611" s="36"/>
      <c r="F611" s="22"/>
      <c r="G611" s="37">
        <f>Source!AM564</f>
        <v>10.16</v>
      </c>
      <c r="H611" s="38" t="str">
        <f>Source!DE564</f>
        <v>)*1,2)*1,25</v>
      </c>
      <c r="I611" s="37">
        <f>ROUND(Source!AD564*Source!I564, 2)</f>
        <v>1.02</v>
      </c>
      <c r="J611" s="38"/>
      <c r="K611" s="38">
        <f>IF(Source!BB564&lt;&gt; 0, Source!BB564, 1)</f>
        <v>1</v>
      </c>
      <c r="L611" s="37">
        <f>Source!Q564</f>
        <v>1.02</v>
      </c>
      <c r="M611" s="39"/>
    </row>
    <row r="612" spans="1:26" ht="14.25">
      <c r="A612" s="16"/>
      <c r="B612" s="16"/>
      <c r="C612" s="58"/>
      <c r="D612" s="58" t="s">
        <v>981</v>
      </c>
      <c r="E612" s="36"/>
      <c r="F612" s="22"/>
      <c r="G612" s="37">
        <f>Source!AN564</f>
        <v>0.46</v>
      </c>
      <c r="H612" s="38" t="str">
        <f>Source!DF564</f>
        <v>)*1,2)*1,25</v>
      </c>
      <c r="I612" s="40">
        <f>ROUND(Source!AE564*Source!I564, 2)</f>
        <v>0.05</v>
      </c>
      <c r="J612" s="38"/>
      <c r="K612" s="38">
        <f>IF(Source!BS564&lt;&gt; 0, Source!BS564, 1)</f>
        <v>1</v>
      </c>
      <c r="L612" s="40">
        <f>Source!R564</f>
        <v>0.05</v>
      </c>
      <c r="M612" s="39"/>
      <c r="R612">
        <f>I612</f>
        <v>0.05</v>
      </c>
    </row>
    <row r="613" spans="1:26" ht="14.25">
      <c r="A613" s="16"/>
      <c r="B613" s="16"/>
      <c r="C613" s="58"/>
      <c r="D613" s="58" t="s">
        <v>982</v>
      </c>
      <c r="E613" s="36"/>
      <c r="F613" s="22"/>
      <c r="G613" s="37">
        <f>Source!AL564</f>
        <v>866.62</v>
      </c>
      <c r="H613" s="38" t="str">
        <f>Source!DD564</f>
        <v/>
      </c>
      <c r="I613" s="37">
        <f>ROUND(Source!AC564*Source!I564, 2)</f>
        <v>58.06</v>
      </c>
      <c r="J613" s="38"/>
      <c r="K613" s="38">
        <f>IF(Source!BC564&lt;&gt; 0, Source!BC564, 1)</f>
        <v>1</v>
      </c>
      <c r="L613" s="37">
        <f>Source!P564</f>
        <v>58.06</v>
      </c>
      <c r="M613" s="39"/>
    </row>
    <row r="614" spans="1:26" ht="14.25">
      <c r="A614" s="16"/>
      <c r="B614" s="16"/>
      <c r="C614" s="58"/>
      <c r="D614" s="58" t="s">
        <v>983</v>
      </c>
      <c r="E614" s="36" t="s">
        <v>984</v>
      </c>
      <c r="F614" s="22">
        <f>Source!BZ564</f>
        <v>128</v>
      </c>
      <c r="G614" s="167" t="str">
        <f>CONCATENATE(" )", Source!DL564, Source!FT564, "=", Source!FX564)</f>
        <v xml:space="preserve"> )*0,9=115,2</v>
      </c>
      <c r="H614" s="168"/>
      <c r="I614" s="37">
        <f>SUM(S608:S616)</f>
        <v>5.94</v>
      </c>
      <c r="J614" s="41"/>
      <c r="K614" s="32">
        <f>Source!AT564</f>
        <v>115</v>
      </c>
      <c r="L614" s="37">
        <f>SUM(T608:T616)</f>
        <v>5.93</v>
      </c>
      <c r="M614" s="39"/>
    </row>
    <row r="615" spans="1:26" ht="14.25">
      <c r="A615" s="16"/>
      <c r="B615" s="16"/>
      <c r="C615" s="58"/>
      <c r="D615" s="58" t="s">
        <v>985</v>
      </c>
      <c r="E615" s="36" t="s">
        <v>984</v>
      </c>
      <c r="F615" s="22">
        <f>Source!CA564</f>
        <v>83</v>
      </c>
      <c r="G615" s="167" t="str">
        <f>CONCATENATE(" )", Source!DM564, Source!FU564, "=", Source!FY564)</f>
        <v xml:space="preserve"> )*0,85=70,55</v>
      </c>
      <c r="H615" s="168"/>
      <c r="I615" s="37">
        <f>SUM(U608:U616)</f>
        <v>3.64</v>
      </c>
      <c r="J615" s="41"/>
      <c r="K615" s="32">
        <f>Source!AU564</f>
        <v>71</v>
      </c>
      <c r="L615" s="37">
        <f>SUM(V608:V616)</f>
        <v>3.66</v>
      </c>
      <c r="M615" s="39"/>
    </row>
    <row r="616" spans="1:26" ht="14.25">
      <c r="A616" s="59"/>
      <c r="B616" s="59"/>
      <c r="C616" s="60"/>
      <c r="D616" s="60" t="s">
        <v>986</v>
      </c>
      <c r="E616" s="42" t="s">
        <v>987</v>
      </c>
      <c r="F616" s="43">
        <f>Source!AQ564</f>
        <v>6.02</v>
      </c>
      <c r="G616" s="44"/>
      <c r="H616" s="45" t="str">
        <f>Source!DI564</f>
        <v>)*1,2)*1,15</v>
      </c>
      <c r="I616" s="44"/>
      <c r="J616" s="45"/>
      <c r="K616" s="45"/>
      <c r="L616" s="44"/>
      <c r="M616" s="46">
        <f>Source!U564</f>
        <v>0.55660919999999992</v>
      </c>
    </row>
    <row r="617" spans="1:26" ht="15">
      <c r="H617" s="166">
        <f>I610+I611+I613+I614+I615</f>
        <v>73.77</v>
      </c>
      <c r="I617" s="166"/>
      <c r="K617" s="166">
        <f>L610+L611+L613+L614+L615</f>
        <v>73.78</v>
      </c>
      <c r="L617" s="166"/>
      <c r="M617" s="47">
        <f>Source!U564</f>
        <v>0.55660919999999992</v>
      </c>
      <c r="O617" s="26">
        <f>H617</f>
        <v>73.77</v>
      </c>
      <c r="P617" s="26">
        <f>K617</f>
        <v>73.78</v>
      </c>
      <c r="Q617" s="26">
        <f>M617</f>
        <v>0.55660919999999992</v>
      </c>
      <c r="W617">
        <f>IF(Source!BI564&lt;=1,I610+I611+I613+I614+I615, 0)</f>
        <v>73.77</v>
      </c>
      <c r="X617">
        <f>IF(Source!BI564=2,I610+I611+I613+I614+I615, 0)</f>
        <v>0</v>
      </c>
      <c r="Y617">
        <f>IF(Source!BI564=3,I610+I611+I613+I614+I615, 0)</f>
        <v>0</v>
      </c>
      <c r="Z617">
        <f>IF(Source!BI564=4,I610+I611+I613+I614+I615, 0)</f>
        <v>0</v>
      </c>
    </row>
    <row r="618" spans="1:26" ht="28.5">
      <c r="A618" s="59">
        <v>112</v>
      </c>
      <c r="B618" s="59" t="str">
        <f>Source!E566</f>
        <v>107</v>
      </c>
      <c r="C618" s="60" t="str">
        <f>Source!F566</f>
        <v>18.5.08.18-0071</v>
      </c>
      <c r="D618" s="60" t="str">
        <f>Source!G566</f>
        <v>Кронштейны и подставки под оборудование из сортовой стали</v>
      </c>
      <c r="E618" s="42" t="str">
        <f>Source!H566</f>
        <v>кг</v>
      </c>
      <c r="F618" s="43">
        <f>Source!I566</f>
        <v>-6.7</v>
      </c>
      <c r="G618" s="44">
        <f>Source!AL566</f>
        <v>8.52</v>
      </c>
      <c r="H618" s="45" t="str">
        <f>Source!DD566</f>
        <v/>
      </c>
      <c r="I618" s="44">
        <f>ROUND(Source!AC566*Source!I566, 2)</f>
        <v>-57.08</v>
      </c>
      <c r="J618" s="45" t="str">
        <f>Source!BO566</f>
        <v/>
      </c>
      <c r="K618" s="45">
        <f>IF(Source!BC566&lt;&gt; 0, Source!BC566, 1)</f>
        <v>1</v>
      </c>
      <c r="L618" s="44">
        <f>Source!P566</f>
        <v>-57.08</v>
      </c>
      <c r="M618" s="48"/>
      <c r="S618">
        <f>ROUND((Source!FX566/100)*((ROUND(Source!AF566*Source!I566, 2)+ROUND(Source!AE566*Source!I566, 2))), 2)</f>
        <v>0</v>
      </c>
      <c r="T618">
        <f>Source!X566</f>
        <v>0</v>
      </c>
      <c r="U618">
        <f>ROUND((Source!FY566/100)*((ROUND(Source!AF566*Source!I566, 2)+ROUND(Source!AE566*Source!I566, 2))), 2)</f>
        <v>0</v>
      </c>
      <c r="V618">
        <f>Source!Y566</f>
        <v>0</v>
      </c>
    </row>
    <row r="619" spans="1:26" ht="15">
      <c r="H619" s="166">
        <f>I618</f>
        <v>-57.08</v>
      </c>
      <c r="I619" s="166"/>
      <c r="K619" s="166">
        <f>L618</f>
        <v>-57.08</v>
      </c>
      <c r="L619" s="166"/>
      <c r="M619" s="47">
        <f>Source!U566</f>
        <v>0</v>
      </c>
      <c r="O619" s="26">
        <f>H619</f>
        <v>-57.08</v>
      </c>
      <c r="P619" s="26">
        <f>K619</f>
        <v>-57.08</v>
      </c>
      <c r="Q619" s="26">
        <f>M619</f>
        <v>0</v>
      </c>
      <c r="W619">
        <f>IF(Source!BI566&lt;=1,I618, 0)</f>
        <v>-57.08</v>
      </c>
      <c r="X619">
        <f>IF(Source!BI566=2,I618, 0)</f>
        <v>0</v>
      </c>
      <c r="Y619">
        <f>IF(Source!BI566=3,I618, 0)</f>
        <v>0</v>
      </c>
      <c r="Z619">
        <f>IF(Source!BI566=4,I618, 0)</f>
        <v>0</v>
      </c>
    </row>
    <row r="620" spans="1:26" ht="99.75">
      <c r="A620" s="59">
        <v>113</v>
      </c>
      <c r="B620" s="59" t="str">
        <f>Source!E568</f>
        <v>108</v>
      </c>
      <c r="C620" s="60" t="str">
        <f>Source!F568</f>
        <v>Коммеческое предлож.№КП-261046 от 01.02.2021Г.</v>
      </c>
      <c r="D620" s="60" t="s">
        <v>1036</v>
      </c>
      <c r="E620" s="42" t="str">
        <f>Source!H568</f>
        <v>шт.</v>
      </c>
      <c r="F620" s="43">
        <f>Source!I568</f>
        <v>1</v>
      </c>
      <c r="G620" s="44">
        <f>Source!AL568</f>
        <v>5826.21</v>
      </c>
      <c r="H620" s="45" t="str">
        <f>Source!DD568</f>
        <v/>
      </c>
      <c r="I620" s="44">
        <f>ROUND(Source!AC568*Source!I568, 2)</f>
        <v>5826.21</v>
      </c>
      <c r="J620" s="45" t="str">
        <f>Source!BO568</f>
        <v/>
      </c>
      <c r="K620" s="45">
        <f>IF(Source!BC568&lt;&gt; 0, Source!BC568, 1)</f>
        <v>1</v>
      </c>
      <c r="L620" s="44">
        <f>Source!P568</f>
        <v>5826.21</v>
      </c>
      <c r="M620" s="48"/>
      <c r="S620">
        <f>ROUND((Source!FX568/100)*((ROUND(Source!AF568*Source!I568, 2)+ROUND(Source!AE568*Source!I568, 2))), 2)</f>
        <v>0</v>
      </c>
      <c r="T620">
        <f>Source!X568</f>
        <v>0</v>
      </c>
      <c r="U620">
        <f>ROUND((Source!FY568/100)*((ROUND(Source!AF568*Source!I568, 2)+ROUND(Source!AE568*Source!I568, 2))), 2)</f>
        <v>0</v>
      </c>
      <c r="V620">
        <f>Source!Y568</f>
        <v>0</v>
      </c>
    </row>
    <row r="621" spans="1:26" ht="15">
      <c r="H621" s="166">
        <f>I620</f>
        <v>5826.21</v>
      </c>
      <c r="I621" s="166"/>
      <c r="K621" s="166">
        <f>L620</f>
        <v>5826.21</v>
      </c>
      <c r="L621" s="166"/>
      <c r="M621" s="47">
        <f>Source!U568</f>
        <v>0</v>
      </c>
      <c r="O621" s="26">
        <f>H621</f>
        <v>5826.21</v>
      </c>
      <c r="P621" s="26">
        <f>K621</f>
        <v>5826.21</v>
      </c>
      <c r="Q621" s="26">
        <f>M621</f>
        <v>0</v>
      </c>
      <c r="W621">
        <f>IF(Source!BI568&lt;=1,I620, 0)</f>
        <v>5826.21</v>
      </c>
      <c r="X621">
        <f>IF(Source!BI568=2,I620, 0)</f>
        <v>0</v>
      </c>
      <c r="Y621">
        <f>IF(Source!BI568=3,I620, 0)</f>
        <v>0</v>
      </c>
      <c r="Z621">
        <f>IF(Source!BI568=4,I620, 0)</f>
        <v>0</v>
      </c>
    </row>
    <row r="623" spans="1:26" ht="15">
      <c r="A623" s="171" t="str">
        <f>CONCATENATE("Итого по разделу: ",IF(Source!G570&lt;&gt;"Новый раздел", Source!G570, ""))</f>
        <v>Итого по разделу: 10.Система ПД5 (оборудование)</v>
      </c>
      <c r="B623" s="171"/>
      <c r="C623" s="171"/>
      <c r="D623" s="171"/>
      <c r="E623" s="171"/>
      <c r="F623" s="171"/>
      <c r="G623" s="171"/>
      <c r="H623" s="159">
        <f>SUM(O568:O622)</f>
        <v>45627.039999999986</v>
      </c>
      <c r="I623" s="159"/>
      <c r="J623" s="35"/>
      <c r="K623" s="159">
        <f>SUM(P568:P622)</f>
        <v>45627.69999999999</v>
      </c>
      <c r="L623" s="159"/>
      <c r="M623" s="47">
        <f>SUM(Q568:Q622)</f>
        <v>27.440389200000002</v>
      </c>
    </row>
    <row r="627" spans="1:26" ht="16.5">
      <c r="A627" s="169" t="str">
        <f>CONCATENATE("Раздел: ",IF(Source!G600&lt;&gt;"Новый раздел", Source!G600, ""))</f>
        <v>Раздел: 11.Система ПД6 (оборудование)</v>
      </c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</row>
    <row r="628" spans="1:26" ht="28.5">
      <c r="A628" s="16">
        <v>114</v>
      </c>
      <c r="B628" s="16" t="str">
        <f>Source!E605</f>
        <v>109</v>
      </c>
      <c r="C628" s="58" t="str">
        <f>Source!F605</f>
        <v>20-03-002-04</v>
      </c>
      <c r="D628" s="58" t="str">
        <f>Source!G605</f>
        <v>Установка вентиляторов осевых массой до 0,2 т</v>
      </c>
      <c r="E628" s="36" t="str">
        <f>Source!H605</f>
        <v>ШТ</v>
      </c>
      <c r="F628" s="22">
        <f>Source!I605</f>
        <v>1</v>
      </c>
      <c r="G628" s="37">
        <f>Source!AL605+Source!AM605+Source!AO605</f>
        <v>179.54000000000002</v>
      </c>
      <c r="H628" s="38"/>
      <c r="I628" s="37"/>
      <c r="J628" s="38" t="str">
        <f>Source!BO605</f>
        <v/>
      </c>
      <c r="K628" s="38"/>
      <c r="L628" s="37"/>
      <c r="M628" s="39"/>
      <c r="S628">
        <f>ROUND((Source!FX605/100)*((ROUND(Source!AF605*Source!I605, 2)+ROUND(Source!AE605*Source!I605, 2))), 2)</f>
        <v>228.42</v>
      </c>
      <c r="T628">
        <f>Source!X605</f>
        <v>228.02</v>
      </c>
      <c r="U628">
        <f>ROUND((Source!FY605/100)*((ROUND(Source!AF605*Source!I605, 2)+ROUND(Source!AE605*Source!I605, 2))), 2)</f>
        <v>139.88999999999999</v>
      </c>
      <c r="V628">
        <f>Source!Y605</f>
        <v>140.78</v>
      </c>
    </row>
    <row r="629" spans="1:26" ht="14.25">
      <c r="A629" s="16"/>
      <c r="B629" s="16"/>
      <c r="C629" s="58"/>
      <c r="D629" s="58" t="s">
        <v>980</v>
      </c>
      <c r="E629" s="36"/>
      <c r="F629" s="22"/>
      <c r="G629" s="37">
        <f>Source!AO605</f>
        <v>138.43</v>
      </c>
      <c r="H629" s="38" t="str">
        <f>Source!DG605</f>
        <v>)*1,2)*1,15</v>
      </c>
      <c r="I629" s="37">
        <f>ROUND(Source!AF605*Source!I605, 2)</f>
        <v>191.03</v>
      </c>
      <c r="J629" s="38"/>
      <c r="K629" s="38">
        <f>IF(Source!BA605&lt;&gt; 0, Source!BA605, 1)</f>
        <v>1</v>
      </c>
      <c r="L629" s="37">
        <f>Source!S605</f>
        <v>191.03</v>
      </c>
      <c r="M629" s="39"/>
      <c r="R629">
        <f>I629</f>
        <v>191.03</v>
      </c>
    </row>
    <row r="630" spans="1:26" ht="14.25">
      <c r="A630" s="16"/>
      <c r="B630" s="16"/>
      <c r="C630" s="58"/>
      <c r="D630" s="58" t="s">
        <v>104</v>
      </c>
      <c r="E630" s="36"/>
      <c r="F630" s="22"/>
      <c r="G630" s="37">
        <f>Source!AM605</f>
        <v>39.090000000000003</v>
      </c>
      <c r="H630" s="38" t="str">
        <f>Source!DE605</f>
        <v>)*1,2)*1,25</v>
      </c>
      <c r="I630" s="37">
        <f>ROUND(Source!AD605*Source!I605, 2)</f>
        <v>58.64</v>
      </c>
      <c r="J630" s="38"/>
      <c r="K630" s="38">
        <f>IF(Source!BB605&lt;&gt; 0, Source!BB605, 1)</f>
        <v>1</v>
      </c>
      <c r="L630" s="37">
        <f>Source!Q605</f>
        <v>58.64</v>
      </c>
      <c r="M630" s="39"/>
    </row>
    <row r="631" spans="1:26" ht="14.25">
      <c r="A631" s="16"/>
      <c r="B631" s="16"/>
      <c r="C631" s="58"/>
      <c r="D631" s="58" t="s">
        <v>981</v>
      </c>
      <c r="E631" s="36"/>
      <c r="F631" s="22"/>
      <c r="G631" s="37">
        <f>Source!AN605</f>
        <v>4.83</v>
      </c>
      <c r="H631" s="38" t="str">
        <f>Source!DF605</f>
        <v>)*1,2)*1,25</v>
      </c>
      <c r="I631" s="40">
        <f>ROUND(Source!AE605*Source!I605, 2)</f>
        <v>7.25</v>
      </c>
      <c r="J631" s="38"/>
      <c r="K631" s="38">
        <f>IF(Source!BS605&lt;&gt; 0, Source!BS605, 1)</f>
        <v>1</v>
      </c>
      <c r="L631" s="40">
        <f>Source!R605</f>
        <v>7.25</v>
      </c>
      <c r="M631" s="39"/>
      <c r="R631">
        <f>I631</f>
        <v>7.25</v>
      </c>
    </row>
    <row r="632" spans="1:26" ht="14.25">
      <c r="A632" s="16"/>
      <c r="B632" s="16"/>
      <c r="C632" s="58"/>
      <c r="D632" s="58" t="s">
        <v>982</v>
      </c>
      <c r="E632" s="36"/>
      <c r="F632" s="22"/>
      <c r="G632" s="37">
        <f>Source!AL605</f>
        <v>2.02</v>
      </c>
      <c r="H632" s="38" t="str">
        <f>Source!DD605</f>
        <v/>
      </c>
      <c r="I632" s="37">
        <f>ROUND(Source!AC605*Source!I605, 2)</f>
        <v>2.02</v>
      </c>
      <c r="J632" s="38"/>
      <c r="K632" s="38">
        <f>IF(Source!BC605&lt;&gt; 0, Source!BC605, 1)</f>
        <v>1</v>
      </c>
      <c r="L632" s="37">
        <f>Source!P605</f>
        <v>2.02</v>
      </c>
      <c r="M632" s="39"/>
    </row>
    <row r="633" spans="1:26" ht="14.25">
      <c r="A633" s="16"/>
      <c r="B633" s="16"/>
      <c r="C633" s="58"/>
      <c r="D633" s="58" t="s">
        <v>983</v>
      </c>
      <c r="E633" s="36" t="s">
        <v>984</v>
      </c>
      <c r="F633" s="22">
        <f>Source!BZ605</f>
        <v>128</v>
      </c>
      <c r="G633" s="167" t="str">
        <f>CONCATENATE(" )", Source!DL605, Source!FT605, "=", Source!FX605)</f>
        <v xml:space="preserve"> )*0,9=115,2</v>
      </c>
      <c r="H633" s="168"/>
      <c r="I633" s="37">
        <f>SUM(S628:S635)</f>
        <v>228.42</v>
      </c>
      <c r="J633" s="41"/>
      <c r="K633" s="32">
        <f>Source!AT605</f>
        <v>115</v>
      </c>
      <c r="L633" s="37">
        <f>SUM(T628:T635)</f>
        <v>228.02</v>
      </c>
      <c r="M633" s="39"/>
    </row>
    <row r="634" spans="1:26" ht="14.25">
      <c r="A634" s="16"/>
      <c r="B634" s="16"/>
      <c r="C634" s="58"/>
      <c r="D634" s="58" t="s">
        <v>985</v>
      </c>
      <c r="E634" s="36" t="s">
        <v>984</v>
      </c>
      <c r="F634" s="22">
        <f>Source!CA605</f>
        <v>83</v>
      </c>
      <c r="G634" s="167" t="str">
        <f>CONCATENATE(" )", Source!DM605, Source!FU605, "=", Source!FY605)</f>
        <v xml:space="preserve"> )*0,85=70,55</v>
      </c>
      <c r="H634" s="168"/>
      <c r="I634" s="37">
        <f>SUM(U628:U635)</f>
        <v>139.88999999999999</v>
      </c>
      <c r="J634" s="41"/>
      <c r="K634" s="32">
        <f>Source!AU605</f>
        <v>71</v>
      </c>
      <c r="L634" s="37">
        <f>SUM(V628:V635)</f>
        <v>140.78</v>
      </c>
      <c r="M634" s="39"/>
    </row>
    <row r="635" spans="1:26" ht="14.25">
      <c r="A635" s="59"/>
      <c r="B635" s="59"/>
      <c r="C635" s="60"/>
      <c r="D635" s="60" t="s">
        <v>986</v>
      </c>
      <c r="E635" s="42" t="s">
        <v>987</v>
      </c>
      <c r="F635" s="43">
        <f>Source!AQ605</f>
        <v>14.39</v>
      </c>
      <c r="G635" s="44"/>
      <c r="H635" s="45" t="str">
        <f>Source!DI605</f>
        <v>)*1,2)*1,15</v>
      </c>
      <c r="I635" s="44"/>
      <c r="J635" s="45"/>
      <c r="K635" s="45"/>
      <c r="L635" s="44"/>
      <c r="M635" s="46">
        <f>Source!U605</f>
        <v>19.8582</v>
      </c>
    </row>
    <row r="636" spans="1:26" ht="15">
      <c r="H636" s="166">
        <f>I629+I630+I632+I633+I634</f>
        <v>620</v>
      </c>
      <c r="I636" s="166"/>
      <c r="K636" s="166">
        <f>L629+L630+L632+L633+L634</f>
        <v>620.49</v>
      </c>
      <c r="L636" s="166"/>
      <c r="M636" s="47">
        <f>Source!U605</f>
        <v>19.8582</v>
      </c>
      <c r="O636" s="26">
        <f>H636</f>
        <v>620</v>
      </c>
      <c r="P636" s="26">
        <f>K636</f>
        <v>620.49</v>
      </c>
      <c r="Q636" s="26">
        <f>M636</f>
        <v>19.8582</v>
      </c>
      <c r="W636">
        <f>IF(Source!BI605&lt;=1,I629+I630+I632+I633+I634, 0)</f>
        <v>620</v>
      </c>
      <c r="X636">
        <f>IF(Source!BI605=2,I629+I630+I632+I633+I634, 0)</f>
        <v>0</v>
      </c>
      <c r="Y636">
        <f>IF(Source!BI605=3,I629+I630+I632+I633+I634, 0)</f>
        <v>0</v>
      </c>
      <c r="Z636">
        <f>IF(Source!BI605=4,I629+I630+I632+I633+I634, 0)</f>
        <v>0</v>
      </c>
    </row>
    <row r="637" spans="1:26" ht="28.5">
      <c r="A637" s="59">
        <v>115</v>
      </c>
      <c r="B637" s="59" t="str">
        <f>Source!E607</f>
        <v>110</v>
      </c>
      <c r="C637" s="60" t="str">
        <f>Source!F607</f>
        <v>01.7.15.02-0051</v>
      </c>
      <c r="D637" s="60" t="str">
        <f>Source!G607</f>
        <v>Болты анкерные</v>
      </c>
      <c r="E637" s="42" t="str">
        <f>Source!H607</f>
        <v>т</v>
      </c>
      <c r="F637" s="43">
        <f>Source!I607</f>
        <v>9.4000000000000004E-3</v>
      </c>
      <c r="G637" s="44">
        <f>Source!AL607</f>
        <v>10068</v>
      </c>
      <c r="H637" s="45" t="str">
        <f>Source!DD607</f>
        <v/>
      </c>
      <c r="I637" s="44">
        <f>ROUND(Source!AC607*Source!I607, 2)</f>
        <v>94.64</v>
      </c>
      <c r="J637" s="45" t="str">
        <f>Source!BO607</f>
        <v/>
      </c>
      <c r="K637" s="45">
        <f>IF(Source!BC607&lt;&gt; 0, Source!BC607, 1)</f>
        <v>1</v>
      </c>
      <c r="L637" s="44">
        <f>Source!P607</f>
        <v>94.64</v>
      </c>
      <c r="M637" s="48"/>
      <c r="S637">
        <f>ROUND((Source!FX607/100)*((ROUND(Source!AF607*Source!I607, 2)+ROUND(Source!AE607*Source!I607, 2))), 2)</f>
        <v>0</v>
      </c>
      <c r="T637">
        <f>Source!X607</f>
        <v>0</v>
      </c>
      <c r="U637">
        <f>ROUND((Source!FY607/100)*((ROUND(Source!AF607*Source!I607, 2)+ROUND(Source!AE607*Source!I607, 2))), 2)</f>
        <v>0</v>
      </c>
      <c r="V637">
        <f>Source!Y607</f>
        <v>0</v>
      </c>
    </row>
    <row r="638" spans="1:26" ht="15">
      <c r="H638" s="166">
        <f>I637</f>
        <v>94.64</v>
      </c>
      <c r="I638" s="166"/>
      <c r="K638" s="166">
        <f>L637</f>
        <v>94.64</v>
      </c>
      <c r="L638" s="166"/>
      <c r="M638" s="47">
        <f>Source!U607</f>
        <v>0</v>
      </c>
      <c r="O638" s="26">
        <f>H638</f>
        <v>94.64</v>
      </c>
      <c r="P638" s="26">
        <f>K638</f>
        <v>94.64</v>
      </c>
      <c r="Q638" s="26">
        <f>M638</f>
        <v>0</v>
      </c>
      <c r="W638">
        <f>IF(Source!BI607&lt;=1,I637, 0)</f>
        <v>94.64</v>
      </c>
      <c r="X638">
        <f>IF(Source!BI607=2,I637, 0)</f>
        <v>0</v>
      </c>
      <c r="Y638">
        <f>IF(Source!BI607=3,I637, 0)</f>
        <v>0</v>
      </c>
      <c r="Z638">
        <f>IF(Source!BI607=4,I637, 0)</f>
        <v>0</v>
      </c>
    </row>
    <row r="639" spans="1:26" ht="99.75">
      <c r="A639" s="61">
        <v>116</v>
      </c>
      <c r="B639" s="61" t="str">
        <f>Source!E609</f>
        <v>111</v>
      </c>
      <c r="C639" s="62" t="str">
        <f>Source!F609</f>
        <v>Коммеческое предлож.№КП-261046 от 01.02.2021Г.</v>
      </c>
      <c r="D639" s="62" t="s">
        <v>1038</v>
      </c>
      <c r="E639" s="49" t="str">
        <f>Source!H609</f>
        <v>шт.</v>
      </c>
      <c r="F639" s="50">
        <f>Source!I609</f>
        <v>1</v>
      </c>
      <c r="G639" s="51">
        <f>Source!AL609</f>
        <v>91805.71</v>
      </c>
      <c r="H639" s="52" t="str">
        <f>Source!DD609</f>
        <v/>
      </c>
      <c r="I639" s="51">
        <f>ROUND(Source!AC609*Source!I609, 2)</f>
        <v>91805.71</v>
      </c>
      <c r="J639" s="52" t="str">
        <f>Source!BO609</f>
        <v/>
      </c>
      <c r="K639" s="52">
        <f>IF(Source!BC609&lt;&gt; 0, Source!BC609, 1)</f>
        <v>1</v>
      </c>
      <c r="L639" s="51">
        <f>Source!P609</f>
        <v>91805.71</v>
      </c>
      <c r="M639" s="53"/>
      <c r="S639">
        <f>ROUND((Source!FX609/100)*((ROUND(Source!AF609*Source!I609, 2)+ROUND(Source!AE609*Source!I609, 2))), 2)</f>
        <v>0</v>
      </c>
      <c r="T639">
        <f>Source!X609</f>
        <v>0</v>
      </c>
      <c r="U639">
        <f>ROUND((Source!FY609/100)*((ROUND(Source!AF609*Source!I609, 2)+ROUND(Source!AE609*Source!I609, 2))), 2)</f>
        <v>0</v>
      </c>
      <c r="V639">
        <f>Source!Y609</f>
        <v>0</v>
      </c>
    </row>
    <row r="640" spans="1:26" ht="15">
      <c r="A640" s="28"/>
      <c r="B640" s="28"/>
      <c r="C640" s="28"/>
      <c r="D640" s="28"/>
      <c r="E640" s="28"/>
      <c r="F640" s="28"/>
      <c r="G640" s="28"/>
      <c r="H640" s="170">
        <f>I639</f>
        <v>91805.71</v>
      </c>
      <c r="I640" s="170"/>
      <c r="J640" s="28"/>
      <c r="K640" s="170">
        <f>L639</f>
        <v>91805.71</v>
      </c>
      <c r="L640" s="170"/>
      <c r="M640" s="54">
        <f>Source!U609</f>
        <v>0</v>
      </c>
      <c r="O640" s="26">
        <f>H640</f>
        <v>91805.71</v>
      </c>
      <c r="P640" s="26">
        <f>K640</f>
        <v>91805.71</v>
      </c>
      <c r="Q640" s="26">
        <f>M640</f>
        <v>0</v>
      </c>
      <c r="W640">
        <f>IF(Source!BI609&lt;=1,I639, 0)</f>
        <v>0</v>
      </c>
      <c r="X640">
        <f>IF(Source!BI609=2,I639, 0)</f>
        <v>0</v>
      </c>
      <c r="Y640">
        <f>IF(Source!BI609=3,I639, 0)</f>
        <v>91805.71</v>
      </c>
      <c r="Z640">
        <f>IF(Source!BI609=4,I639, 0)</f>
        <v>0</v>
      </c>
    </row>
    <row r="641" spans="1:26" ht="28.5">
      <c r="A641" s="16">
        <v>117</v>
      </c>
      <c r="B641" s="16" t="str">
        <f>Source!E611</f>
        <v>112</v>
      </c>
      <c r="C641" s="58" t="str">
        <f>Source!F611</f>
        <v>20-02-018-01</v>
      </c>
      <c r="D641" s="58" t="str">
        <f>Source!G611</f>
        <v>Установка вставок гибких к радиальным вентиляторам</v>
      </c>
      <c r="E641" s="36" t="str">
        <f>Source!H611</f>
        <v>м2</v>
      </c>
      <c r="F641" s="22">
        <f>Source!I611</f>
        <v>0.78500000000000003</v>
      </c>
      <c r="G641" s="37">
        <f>Source!AL611+Source!AM611+Source!AO611</f>
        <v>54.58</v>
      </c>
      <c r="H641" s="38"/>
      <c r="I641" s="37"/>
      <c r="J641" s="38" t="str">
        <f>Source!BO611</f>
        <v/>
      </c>
      <c r="K641" s="38"/>
      <c r="L641" s="37"/>
      <c r="M641" s="39"/>
      <c r="S641">
        <f>ROUND((Source!FX611/100)*((ROUND(Source!AF611*Source!I611, 2)+ROUND(Source!AE611*Source!I611, 2))), 2)</f>
        <v>62.89</v>
      </c>
      <c r="T641">
        <f>Source!X611</f>
        <v>62.78</v>
      </c>
      <c r="U641">
        <f>ROUND((Source!FY611/100)*((ROUND(Source!AF611*Source!I611, 2)+ROUND(Source!AE611*Source!I611, 2))), 2)</f>
        <v>38.51</v>
      </c>
      <c r="V641">
        <f>Source!Y611</f>
        <v>38.76</v>
      </c>
    </row>
    <row r="642" spans="1:26">
      <c r="D642" s="29" t="str">
        <f>"Объем: "&amp;Source!I611&amp;"=3,14*"&amp;"1/"&amp;"4"</f>
        <v>Объем: 0,785=3,14*1/4</v>
      </c>
    </row>
    <row r="643" spans="1:26" ht="14.25">
      <c r="A643" s="16"/>
      <c r="B643" s="16"/>
      <c r="C643" s="58"/>
      <c r="D643" s="58" t="s">
        <v>980</v>
      </c>
      <c r="E643" s="36"/>
      <c r="F643" s="22"/>
      <c r="G643" s="37">
        <f>Source!AO611</f>
        <v>50.26</v>
      </c>
      <c r="H643" s="38" t="str">
        <f>Source!DG611</f>
        <v>)*1,2)*1,15</v>
      </c>
      <c r="I643" s="37">
        <f>ROUND(Source!AF611*Source!I611, 2)</f>
        <v>54.45</v>
      </c>
      <c r="J643" s="38"/>
      <c r="K643" s="38">
        <f>IF(Source!BA611&lt;&gt; 0, Source!BA611, 1)</f>
        <v>1</v>
      </c>
      <c r="L643" s="37">
        <f>Source!S611</f>
        <v>54.45</v>
      </c>
      <c r="M643" s="39"/>
      <c r="R643">
        <f>I643</f>
        <v>54.45</v>
      </c>
    </row>
    <row r="644" spans="1:26" ht="14.25">
      <c r="A644" s="16"/>
      <c r="B644" s="16"/>
      <c r="C644" s="58"/>
      <c r="D644" s="58" t="s">
        <v>104</v>
      </c>
      <c r="E644" s="36"/>
      <c r="F644" s="22"/>
      <c r="G644" s="37">
        <f>Source!AM611</f>
        <v>0.66</v>
      </c>
      <c r="H644" s="38" t="str">
        <f>Source!DE611</f>
        <v>)*1,2)*1,25</v>
      </c>
      <c r="I644" s="37">
        <f>ROUND(Source!AD611*Source!I611, 2)</f>
        <v>0.78</v>
      </c>
      <c r="J644" s="38"/>
      <c r="K644" s="38">
        <f>IF(Source!BB611&lt;&gt; 0, Source!BB611, 1)</f>
        <v>1</v>
      </c>
      <c r="L644" s="37">
        <f>Source!Q611</f>
        <v>0.78</v>
      </c>
      <c r="M644" s="39"/>
    </row>
    <row r="645" spans="1:26" ht="14.25">
      <c r="A645" s="16"/>
      <c r="B645" s="16"/>
      <c r="C645" s="58"/>
      <c r="D645" s="58" t="s">
        <v>981</v>
      </c>
      <c r="E645" s="36"/>
      <c r="F645" s="22"/>
      <c r="G645" s="37">
        <f>Source!AN611</f>
        <v>0.12</v>
      </c>
      <c r="H645" s="38" t="str">
        <f>Source!DF611</f>
        <v>)*1,2)*1,25</v>
      </c>
      <c r="I645" s="40">
        <f>ROUND(Source!AE611*Source!I611, 2)</f>
        <v>0.14000000000000001</v>
      </c>
      <c r="J645" s="38"/>
      <c r="K645" s="38">
        <f>IF(Source!BS611&lt;&gt; 0, Source!BS611, 1)</f>
        <v>1</v>
      </c>
      <c r="L645" s="40">
        <f>Source!R611</f>
        <v>0.14000000000000001</v>
      </c>
      <c r="M645" s="39"/>
      <c r="R645">
        <f>I645</f>
        <v>0.14000000000000001</v>
      </c>
    </row>
    <row r="646" spans="1:26" ht="14.25">
      <c r="A646" s="16"/>
      <c r="B646" s="16"/>
      <c r="C646" s="58"/>
      <c r="D646" s="58" t="s">
        <v>982</v>
      </c>
      <c r="E646" s="36"/>
      <c r="F646" s="22"/>
      <c r="G646" s="37">
        <f>Source!AL611</f>
        <v>3.66</v>
      </c>
      <c r="H646" s="38" t="str">
        <f>Source!DD611</f>
        <v/>
      </c>
      <c r="I646" s="37">
        <f>ROUND(Source!AC611*Source!I611, 2)</f>
        <v>2.87</v>
      </c>
      <c r="J646" s="38"/>
      <c r="K646" s="38">
        <f>IF(Source!BC611&lt;&gt; 0, Source!BC611, 1)</f>
        <v>1</v>
      </c>
      <c r="L646" s="37">
        <f>Source!P611</f>
        <v>2.87</v>
      </c>
      <c r="M646" s="39"/>
    </row>
    <row r="647" spans="1:26" ht="14.25">
      <c r="A647" s="16"/>
      <c r="B647" s="16"/>
      <c r="C647" s="58"/>
      <c r="D647" s="58" t="s">
        <v>983</v>
      </c>
      <c r="E647" s="36" t="s">
        <v>984</v>
      </c>
      <c r="F647" s="22">
        <f>Source!BZ611</f>
        <v>128</v>
      </c>
      <c r="G647" s="167" t="str">
        <f>CONCATENATE(" )", Source!DL611, Source!FT611, "=", Source!FX611)</f>
        <v xml:space="preserve"> )*0,9=115,2</v>
      </c>
      <c r="H647" s="168"/>
      <c r="I647" s="37">
        <f>SUM(S641:S649)</f>
        <v>62.89</v>
      </c>
      <c r="J647" s="41"/>
      <c r="K647" s="32">
        <f>Source!AT611</f>
        <v>115</v>
      </c>
      <c r="L647" s="37">
        <f>SUM(T641:T649)</f>
        <v>62.78</v>
      </c>
      <c r="M647" s="39"/>
    </row>
    <row r="648" spans="1:26" ht="14.25">
      <c r="A648" s="16"/>
      <c r="B648" s="16"/>
      <c r="C648" s="58"/>
      <c r="D648" s="58" t="s">
        <v>985</v>
      </c>
      <c r="E648" s="36" t="s">
        <v>984</v>
      </c>
      <c r="F648" s="22">
        <f>Source!CA611</f>
        <v>83</v>
      </c>
      <c r="G648" s="167" t="str">
        <f>CONCATENATE(" )", Source!DM611, Source!FU611, "=", Source!FY611)</f>
        <v xml:space="preserve"> )*0,85=70,55</v>
      </c>
      <c r="H648" s="168"/>
      <c r="I648" s="37">
        <f>SUM(U641:U649)</f>
        <v>38.51</v>
      </c>
      <c r="J648" s="41"/>
      <c r="K648" s="32">
        <f>Source!AU611</f>
        <v>71</v>
      </c>
      <c r="L648" s="37">
        <f>SUM(V641:V649)</f>
        <v>38.76</v>
      </c>
      <c r="M648" s="39"/>
    </row>
    <row r="649" spans="1:26" ht="14.25">
      <c r="A649" s="59"/>
      <c r="B649" s="59"/>
      <c r="C649" s="60"/>
      <c r="D649" s="60" t="s">
        <v>986</v>
      </c>
      <c r="E649" s="42" t="s">
        <v>987</v>
      </c>
      <c r="F649" s="43">
        <f>Source!AQ611</f>
        <v>5.75</v>
      </c>
      <c r="G649" s="44"/>
      <c r="H649" s="45" t="str">
        <f>Source!DI611</f>
        <v>)*1,2)*1,15</v>
      </c>
      <c r="I649" s="44"/>
      <c r="J649" s="45"/>
      <c r="K649" s="45"/>
      <c r="L649" s="44"/>
      <c r="M649" s="46">
        <f>Source!U611</f>
        <v>6.2289749999999993</v>
      </c>
    </row>
    <row r="650" spans="1:26" ht="15">
      <c r="H650" s="166">
        <f>I643+I644+I646+I647+I648</f>
        <v>159.5</v>
      </c>
      <c r="I650" s="166"/>
      <c r="K650" s="166">
        <f>L643+L644+L646+L647+L648</f>
        <v>159.63999999999999</v>
      </c>
      <c r="L650" s="166"/>
      <c r="M650" s="47">
        <f>Source!U611</f>
        <v>6.2289749999999993</v>
      </c>
      <c r="O650" s="26">
        <f>H650</f>
        <v>159.5</v>
      </c>
      <c r="P650" s="26">
        <f>K650</f>
        <v>159.63999999999999</v>
      </c>
      <c r="Q650" s="26">
        <f>M650</f>
        <v>6.2289749999999993</v>
      </c>
      <c r="W650">
        <f>IF(Source!BI611&lt;=1,I643+I644+I646+I647+I648, 0)</f>
        <v>159.5</v>
      </c>
      <c r="X650">
        <f>IF(Source!BI611=2,I643+I644+I646+I647+I648, 0)</f>
        <v>0</v>
      </c>
      <c r="Y650">
        <f>IF(Source!BI611=3,I643+I644+I646+I647+I648, 0)</f>
        <v>0</v>
      </c>
      <c r="Z650">
        <f>IF(Source!BI611=4,I643+I644+I646+I647+I648, 0)</f>
        <v>0</v>
      </c>
    </row>
    <row r="651" spans="1:26" ht="99.75">
      <c r="A651" s="59">
        <v>118</v>
      </c>
      <c r="B651" s="59" t="str">
        <f>Source!E613</f>
        <v>113</v>
      </c>
      <c r="C651" s="60" t="str">
        <f>Source!F613</f>
        <v>Коммеческое предлож.№КП-261046 от 01.02.2021Г.</v>
      </c>
      <c r="D651" s="60" t="s">
        <v>1039</v>
      </c>
      <c r="E651" s="42" t="str">
        <f>Source!H613</f>
        <v>шт.</v>
      </c>
      <c r="F651" s="43">
        <f>Source!I613</f>
        <v>1</v>
      </c>
      <c r="G651" s="44">
        <f>Source!AL613</f>
        <v>5596.5</v>
      </c>
      <c r="H651" s="45" t="str">
        <f>Source!DD613</f>
        <v/>
      </c>
      <c r="I651" s="44">
        <f>ROUND(Source!AC613*Source!I613, 2)</f>
        <v>5596.5</v>
      </c>
      <c r="J651" s="45" t="str">
        <f>Source!BO613</f>
        <v/>
      </c>
      <c r="K651" s="45">
        <f>IF(Source!BC613&lt;&gt; 0, Source!BC613, 1)</f>
        <v>1</v>
      </c>
      <c r="L651" s="44">
        <f>Source!P613</f>
        <v>5596.5</v>
      </c>
      <c r="M651" s="48"/>
      <c r="S651">
        <f>ROUND((Source!FX613/100)*((ROUND(Source!AF613*Source!I613, 2)+ROUND(Source!AE613*Source!I613, 2))), 2)</f>
        <v>0</v>
      </c>
      <c r="T651">
        <f>Source!X613</f>
        <v>0</v>
      </c>
      <c r="U651">
        <f>ROUND((Source!FY613/100)*((ROUND(Source!AF613*Source!I613, 2)+ROUND(Source!AE613*Source!I613, 2))), 2)</f>
        <v>0</v>
      </c>
      <c r="V651">
        <f>Source!Y613</f>
        <v>0</v>
      </c>
    </row>
    <row r="652" spans="1:26" ht="15">
      <c r="H652" s="166">
        <f>I651</f>
        <v>5596.5</v>
      </c>
      <c r="I652" s="166"/>
      <c r="K652" s="166">
        <f>L651</f>
        <v>5596.5</v>
      </c>
      <c r="L652" s="166"/>
      <c r="M652" s="47">
        <f>Source!U613</f>
        <v>0</v>
      </c>
      <c r="O652" s="26">
        <f>H652</f>
        <v>5596.5</v>
      </c>
      <c r="P652" s="26">
        <f>K652</f>
        <v>5596.5</v>
      </c>
      <c r="Q652" s="26">
        <f>M652</f>
        <v>0</v>
      </c>
      <c r="W652">
        <f>IF(Source!BI613&lt;=1,I651, 0)</f>
        <v>0</v>
      </c>
      <c r="X652">
        <f>IF(Source!BI613=2,I651, 0)</f>
        <v>5596.5</v>
      </c>
      <c r="Y652">
        <f>IF(Source!BI613=3,I651, 0)</f>
        <v>0</v>
      </c>
      <c r="Z652">
        <f>IF(Source!BI613=4,I651, 0)</f>
        <v>0</v>
      </c>
    </row>
    <row r="653" spans="1:26" ht="99.75">
      <c r="A653" s="59">
        <v>119</v>
      </c>
      <c r="B653" s="59" t="str">
        <f>Source!E615</f>
        <v>114</v>
      </c>
      <c r="C653" s="60" t="str">
        <f>Source!F615</f>
        <v>Коммеческое предлож.№КП-261046 от 01.02.2021Г.</v>
      </c>
      <c r="D653" s="60" t="s">
        <v>1040</v>
      </c>
      <c r="E653" s="42" t="str">
        <f>Source!H615</f>
        <v>шт.</v>
      </c>
      <c r="F653" s="43">
        <f>Source!I615</f>
        <v>1</v>
      </c>
      <c r="G653" s="44">
        <f>Source!AL615</f>
        <v>1722.8</v>
      </c>
      <c r="H653" s="45" t="str">
        <f>Source!DD615</f>
        <v/>
      </c>
      <c r="I653" s="44">
        <f>ROUND(Source!AC615*Source!I615, 2)</f>
        <v>1722.8</v>
      </c>
      <c r="J653" s="45" t="str">
        <f>Source!BO615</f>
        <v/>
      </c>
      <c r="K653" s="45">
        <f>IF(Source!BC615&lt;&gt; 0, Source!BC615, 1)</f>
        <v>1</v>
      </c>
      <c r="L653" s="44">
        <f>Source!P615</f>
        <v>1722.8</v>
      </c>
      <c r="M653" s="48"/>
      <c r="S653">
        <f>ROUND((Source!FX615/100)*((ROUND(Source!AF615*Source!I615, 2)+ROUND(Source!AE615*Source!I615, 2))), 2)</f>
        <v>0</v>
      </c>
      <c r="T653">
        <f>Source!X615</f>
        <v>0</v>
      </c>
      <c r="U653">
        <f>ROUND((Source!FY615/100)*((ROUND(Source!AF615*Source!I615, 2)+ROUND(Source!AE615*Source!I615, 2))), 2)</f>
        <v>0</v>
      </c>
      <c r="V653">
        <f>Source!Y615</f>
        <v>0</v>
      </c>
    </row>
    <row r="654" spans="1:26" ht="15">
      <c r="H654" s="166">
        <f>I653</f>
        <v>1722.8</v>
      </c>
      <c r="I654" s="166"/>
      <c r="K654" s="166">
        <f>L653</f>
        <v>1722.8</v>
      </c>
      <c r="L654" s="166"/>
      <c r="M654" s="47">
        <f>Source!U615</f>
        <v>0</v>
      </c>
      <c r="O654" s="26">
        <f>H654</f>
        <v>1722.8</v>
      </c>
      <c r="P654" s="26">
        <f>K654</f>
        <v>1722.8</v>
      </c>
      <c r="Q654" s="26">
        <f>M654</f>
        <v>0</v>
      </c>
      <c r="W654">
        <f>IF(Source!BI615&lt;=1,I653, 0)</f>
        <v>0</v>
      </c>
      <c r="X654">
        <f>IF(Source!BI615=2,I653, 0)</f>
        <v>1722.8</v>
      </c>
      <c r="Y654">
        <f>IF(Source!BI615=3,I653, 0)</f>
        <v>0</v>
      </c>
      <c r="Z654">
        <f>IF(Source!BI615=4,I653, 0)</f>
        <v>0</v>
      </c>
    </row>
    <row r="655" spans="1:26" ht="28.5">
      <c r="A655" s="16">
        <v>120</v>
      </c>
      <c r="B655" s="16" t="str">
        <f>Source!E617</f>
        <v>115</v>
      </c>
      <c r="C655" s="58" t="str">
        <f>Source!F617</f>
        <v>20-02-020-01</v>
      </c>
      <c r="D655" s="58" t="str">
        <f>Source!G617</f>
        <v>Установка виброизолятора номер 38</v>
      </c>
      <c r="E655" s="36" t="str">
        <f>Source!H617</f>
        <v>10 ШТ</v>
      </c>
      <c r="F655" s="22">
        <f>Source!I617</f>
        <v>0.4</v>
      </c>
      <c r="G655" s="37">
        <f>Source!AL617+Source!AM617+Source!AO617</f>
        <v>66.38</v>
      </c>
      <c r="H655" s="38"/>
      <c r="I655" s="37"/>
      <c r="J655" s="38" t="str">
        <f>Source!BO617</f>
        <v/>
      </c>
      <c r="K655" s="38"/>
      <c r="L655" s="37"/>
      <c r="M655" s="39"/>
      <c r="S655">
        <f>ROUND((Source!FX617/100)*((ROUND(Source!AF617*Source!I617, 2)+ROUND(Source!AE617*Source!I617, 2))), 2)</f>
        <v>23.42</v>
      </c>
      <c r="T655">
        <f>Source!X617</f>
        <v>23.38</v>
      </c>
      <c r="U655">
        <f>ROUND((Source!FY617/100)*((ROUND(Source!AF617*Source!I617, 2)+ROUND(Source!AE617*Source!I617, 2))), 2)</f>
        <v>14.34</v>
      </c>
      <c r="V655">
        <f>Source!Y617</f>
        <v>14.43</v>
      </c>
    </row>
    <row r="656" spans="1:26">
      <c r="D656" s="29" t="str">
        <f>"Объем: "&amp;Source!I617&amp;"=4/"&amp;"10"</f>
        <v>Объем: 0,4=4/10</v>
      </c>
    </row>
    <row r="657" spans="1:26" ht="14.25">
      <c r="A657" s="16"/>
      <c r="B657" s="16"/>
      <c r="C657" s="58"/>
      <c r="D657" s="58" t="s">
        <v>980</v>
      </c>
      <c r="E657" s="36"/>
      <c r="F657" s="22"/>
      <c r="G657" s="37">
        <f>Source!AO617</f>
        <v>36.700000000000003</v>
      </c>
      <c r="H657" s="38" t="str">
        <f>Source!DG617</f>
        <v>)*1,2)*1,15</v>
      </c>
      <c r="I657" s="37">
        <f>ROUND(Source!AF617*Source!I617, 2)</f>
        <v>20.260000000000002</v>
      </c>
      <c r="J657" s="38"/>
      <c r="K657" s="38">
        <f>IF(Source!BA617&lt;&gt; 0, Source!BA617, 1)</f>
        <v>1</v>
      </c>
      <c r="L657" s="37">
        <f>Source!S617</f>
        <v>20.260000000000002</v>
      </c>
      <c r="M657" s="39"/>
      <c r="R657">
        <f>I657</f>
        <v>20.260000000000002</v>
      </c>
    </row>
    <row r="658" spans="1:26" ht="14.25">
      <c r="A658" s="16"/>
      <c r="B658" s="16"/>
      <c r="C658" s="58"/>
      <c r="D658" s="58" t="s">
        <v>104</v>
      </c>
      <c r="E658" s="36"/>
      <c r="F658" s="22"/>
      <c r="G658" s="37">
        <f>Source!AM617</f>
        <v>0.66</v>
      </c>
      <c r="H658" s="38" t="str">
        <f>Source!DE617</f>
        <v>)*1,2)*1,25</v>
      </c>
      <c r="I658" s="37">
        <f>ROUND(Source!AD617*Source!I617, 2)</f>
        <v>0.4</v>
      </c>
      <c r="J658" s="38"/>
      <c r="K658" s="38">
        <f>IF(Source!BB617&lt;&gt; 0, Source!BB617, 1)</f>
        <v>1</v>
      </c>
      <c r="L658" s="37">
        <f>Source!Q617</f>
        <v>0.4</v>
      </c>
      <c r="M658" s="39"/>
    </row>
    <row r="659" spans="1:26" ht="14.25">
      <c r="A659" s="16"/>
      <c r="B659" s="16"/>
      <c r="C659" s="58"/>
      <c r="D659" s="58" t="s">
        <v>981</v>
      </c>
      <c r="E659" s="36"/>
      <c r="F659" s="22"/>
      <c r="G659" s="37">
        <f>Source!AN617</f>
        <v>0.12</v>
      </c>
      <c r="H659" s="38" t="str">
        <f>Source!DF617</f>
        <v>)*1,2)*1,25</v>
      </c>
      <c r="I659" s="40">
        <f>ROUND(Source!AE617*Source!I617, 2)</f>
        <v>7.0000000000000007E-2</v>
      </c>
      <c r="J659" s="38"/>
      <c r="K659" s="38">
        <f>IF(Source!BS617&lt;&gt; 0, Source!BS617, 1)</f>
        <v>1</v>
      </c>
      <c r="L659" s="40">
        <f>Source!R617</f>
        <v>7.0000000000000007E-2</v>
      </c>
      <c r="M659" s="39"/>
      <c r="R659">
        <f>I659</f>
        <v>7.0000000000000007E-2</v>
      </c>
    </row>
    <row r="660" spans="1:26" ht="14.25">
      <c r="A660" s="16"/>
      <c r="B660" s="16"/>
      <c r="C660" s="58"/>
      <c r="D660" s="58" t="s">
        <v>982</v>
      </c>
      <c r="E660" s="36"/>
      <c r="F660" s="22"/>
      <c r="G660" s="37">
        <f>Source!AL617</f>
        <v>29.02</v>
      </c>
      <c r="H660" s="38" t="str">
        <f>Source!DD617</f>
        <v/>
      </c>
      <c r="I660" s="37">
        <f>ROUND(Source!AC617*Source!I617, 2)</f>
        <v>11.61</v>
      </c>
      <c r="J660" s="38"/>
      <c r="K660" s="38">
        <f>IF(Source!BC617&lt;&gt; 0, Source!BC617, 1)</f>
        <v>1</v>
      </c>
      <c r="L660" s="37">
        <f>Source!P617</f>
        <v>11.61</v>
      </c>
      <c r="M660" s="39"/>
    </row>
    <row r="661" spans="1:26" ht="14.25">
      <c r="A661" s="16"/>
      <c r="B661" s="16"/>
      <c r="C661" s="58"/>
      <c r="D661" s="58" t="s">
        <v>983</v>
      </c>
      <c r="E661" s="36" t="s">
        <v>984</v>
      </c>
      <c r="F661" s="22">
        <f>Source!BZ617</f>
        <v>128</v>
      </c>
      <c r="G661" s="167" t="str">
        <f>CONCATENATE(" )", Source!DL617, Source!FT617, "=", Source!FX617)</f>
        <v xml:space="preserve"> )*0,9=115,2</v>
      </c>
      <c r="H661" s="168"/>
      <c r="I661" s="37">
        <f>SUM(S655:S663)</f>
        <v>23.42</v>
      </c>
      <c r="J661" s="41"/>
      <c r="K661" s="32">
        <f>Source!AT617</f>
        <v>115</v>
      </c>
      <c r="L661" s="37">
        <f>SUM(T655:T663)</f>
        <v>23.38</v>
      </c>
      <c r="M661" s="39"/>
    </row>
    <row r="662" spans="1:26" ht="14.25">
      <c r="A662" s="16"/>
      <c r="B662" s="16"/>
      <c r="C662" s="58"/>
      <c r="D662" s="58" t="s">
        <v>985</v>
      </c>
      <c r="E662" s="36" t="s">
        <v>984</v>
      </c>
      <c r="F662" s="22">
        <f>Source!CA617</f>
        <v>83</v>
      </c>
      <c r="G662" s="167" t="str">
        <f>CONCATENATE(" )", Source!DM617, Source!FU617, "=", Source!FY617)</f>
        <v xml:space="preserve"> )*0,85=70,55</v>
      </c>
      <c r="H662" s="168"/>
      <c r="I662" s="37">
        <f>SUM(U655:U663)</f>
        <v>14.34</v>
      </c>
      <c r="J662" s="41"/>
      <c r="K662" s="32">
        <f>Source!AU617</f>
        <v>71</v>
      </c>
      <c r="L662" s="37">
        <f>SUM(V655:V663)</f>
        <v>14.43</v>
      </c>
      <c r="M662" s="39"/>
    </row>
    <row r="663" spans="1:26" ht="14.25">
      <c r="A663" s="59"/>
      <c r="B663" s="59"/>
      <c r="C663" s="60"/>
      <c r="D663" s="60" t="s">
        <v>986</v>
      </c>
      <c r="E663" s="42" t="s">
        <v>987</v>
      </c>
      <c r="F663" s="43">
        <f>Source!AQ617</f>
        <v>3.7</v>
      </c>
      <c r="G663" s="44"/>
      <c r="H663" s="45" t="str">
        <f>Source!DI617</f>
        <v>)*1,2)*1,15</v>
      </c>
      <c r="I663" s="44"/>
      <c r="J663" s="45"/>
      <c r="K663" s="45"/>
      <c r="L663" s="44"/>
      <c r="M663" s="46">
        <f>Source!U617</f>
        <v>2.0424000000000002</v>
      </c>
    </row>
    <row r="664" spans="1:26" ht="15">
      <c r="H664" s="166">
        <f>I657+I658+I660+I661+I662</f>
        <v>70.03</v>
      </c>
      <c r="I664" s="166"/>
      <c r="K664" s="166">
        <f>L657+L658+L660+L661+L662</f>
        <v>70.079999999999984</v>
      </c>
      <c r="L664" s="166"/>
      <c r="M664" s="47">
        <f>Source!U617</f>
        <v>2.0424000000000002</v>
      </c>
      <c r="O664" s="26">
        <f>H664</f>
        <v>70.03</v>
      </c>
      <c r="P664" s="26">
        <f>K664</f>
        <v>70.079999999999984</v>
      </c>
      <c r="Q664" s="26">
        <f>M664</f>
        <v>2.0424000000000002</v>
      </c>
      <c r="W664">
        <f>IF(Source!BI617&lt;=1,I657+I658+I660+I661+I662, 0)</f>
        <v>70.03</v>
      </c>
      <c r="X664">
        <f>IF(Source!BI617=2,I657+I658+I660+I661+I662, 0)</f>
        <v>0</v>
      </c>
      <c r="Y664">
        <f>IF(Source!BI617=3,I657+I658+I660+I661+I662, 0)</f>
        <v>0</v>
      </c>
      <c r="Z664">
        <f>IF(Source!BI617=4,I657+I658+I660+I661+I662, 0)</f>
        <v>0</v>
      </c>
    </row>
    <row r="665" spans="1:26" ht="99.75">
      <c r="A665" s="59">
        <v>121</v>
      </c>
      <c r="B665" s="59" t="str">
        <f>Source!E619</f>
        <v>116</v>
      </c>
      <c r="C665" s="60" t="str">
        <f>Source!F619</f>
        <v>Коммеческое предлож.№КП-261046 от 01.02.2021Г.</v>
      </c>
      <c r="D665" s="60" t="s">
        <v>993</v>
      </c>
      <c r="E665" s="42" t="str">
        <f>Source!H619</f>
        <v>шт.</v>
      </c>
      <c r="F665" s="43">
        <f>Source!I619</f>
        <v>1</v>
      </c>
      <c r="G665" s="44">
        <f>Source!AL619</f>
        <v>2150.89</v>
      </c>
      <c r="H665" s="45" t="str">
        <f>Source!DD619</f>
        <v/>
      </c>
      <c r="I665" s="44">
        <f>ROUND(Source!AC619*Source!I619, 2)</f>
        <v>2150.89</v>
      </c>
      <c r="J665" s="45" t="str">
        <f>Source!BO619</f>
        <v/>
      </c>
      <c r="K665" s="45">
        <f>IF(Source!BC619&lt;&gt; 0, Source!BC619, 1)</f>
        <v>1</v>
      </c>
      <c r="L665" s="44">
        <f>Source!P619</f>
        <v>2150.89</v>
      </c>
      <c r="M665" s="48"/>
      <c r="S665">
        <f>ROUND((Source!FX619/100)*((ROUND(Source!AF619*Source!I619, 2)+ROUND(Source!AE619*Source!I619, 2))), 2)</f>
        <v>0</v>
      </c>
      <c r="T665">
        <f>Source!X619</f>
        <v>0</v>
      </c>
      <c r="U665">
        <f>ROUND((Source!FY619/100)*((ROUND(Source!AF619*Source!I619, 2)+ROUND(Source!AE619*Source!I619, 2))), 2)</f>
        <v>0</v>
      </c>
      <c r="V665">
        <f>Source!Y619</f>
        <v>0</v>
      </c>
    </row>
    <row r="666" spans="1:26" ht="15">
      <c r="H666" s="166">
        <f>I665</f>
        <v>2150.89</v>
      </c>
      <c r="I666" s="166"/>
      <c r="K666" s="166">
        <f>L665</f>
        <v>2150.89</v>
      </c>
      <c r="L666" s="166"/>
      <c r="M666" s="47">
        <f>Source!U619</f>
        <v>0</v>
      </c>
      <c r="O666" s="26">
        <f>H666</f>
        <v>2150.89</v>
      </c>
      <c r="P666" s="26">
        <f>K666</f>
        <v>2150.89</v>
      </c>
      <c r="Q666" s="26">
        <f>M666</f>
        <v>0</v>
      </c>
      <c r="W666">
        <f>IF(Source!BI619&lt;=1,I665, 0)</f>
        <v>0</v>
      </c>
      <c r="X666">
        <f>IF(Source!BI619=2,I665, 0)</f>
        <v>2150.89</v>
      </c>
      <c r="Y666">
        <f>IF(Source!BI619=3,I665, 0)</f>
        <v>0</v>
      </c>
      <c r="Z666">
        <f>IF(Source!BI619=4,I665, 0)</f>
        <v>0</v>
      </c>
    </row>
    <row r="667" spans="1:26" ht="28.5">
      <c r="A667" s="16">
        <v>122</v>
      </c>
      <c r="B667" s="16" t="str">
        <f>Source!E621</f>
        <v>117</v>
      </c>
      <c r="C667" s="58" t="str">
        <f>Source!F621</f>
        <v>20-02-019-01</v>
      </c>
      <c r="D667" s="58" t="str">
        <f>Source!G621</f>
        <v>Установка кронштейнов под вентиляционное оборудование</v>
      </c>
      <c r="E667" s="36" t="str">
        <f>Source!H621</f>
        <v>100 кг</v>
      </c>
      <c r="F667" s="22">
        <f>Source!I621</f>
        <v>0.222</v>
      </c>
      <c r="G667" s="37">
        <f>Source!AL621+Source!AM621+Source!AO621</f>
        <v>932.04</v>
      </c>
      <c r="H667" s="38"/>
      <c r="I667" s="37"/>
      <c r="J667" s="38" t="str">
        <f>Source!BO621</f>
        <v/>
      </c>
      <c r="K667" s="38"/>
      <c r="L667" s="37"/>
      <c r="M667" s="39"/>
      <c r="S667">
        <f>ROUND((Source!FX621/100)*((ROUND(Source!AF621*Source!I621, 2)+ROUND(Source!AE621*Source!I621, 2))), 2)</f>
        <v>19.68</v>
      </c>
      <c r="T667">
        <f>Source!X621</f>
        <v>19.64</v>
      </c>
      <c r="U667">
        <f>ROUND((Source!FY621/100)*((ROUND(Source!AF621*Source!I621, 2)+ROUND(Source!AE621*Source!I621, 2))), 2)</f>
        <v>12.05</v>
      </c>
      <c r="V667">
        <f>Source!Y621</f>
        <v>12.13</v>
      </c>
    </row>
    <row r="668" spans="1:26">
      <c r="D668" s="29" t="str">
        <f>"Объем: "&amp;Source!I621&amp;"=22,2/"&amp;"100"</f>
        <v>Объем: 0,222=22,2/100</v>
      </c>
    </row>
    <row r="669" spans="1:26" ht="14.25">
      <c r="A669" s="16"/>
      <c r="B669" s="16"/>
      <c r="C669" s="58"/>
      <c r="D669" s="58" t="s">
        <v>980</v>
      </c>
      <c r="E669" s="36"/>
      <c r="F669" s="22"/>
      <c r="G669" s="37">
        <f>Source!AO621</f>
        <v>55.26</v>
      </c>
      <c r="H669" s="38" t="str">
        <f>Source!DG621</f>
        <v>)*1,2)*1,15</v>
      </c>
      <c r="I669" s="37">
        <f>ROUND(Source!AF621*Source!I621, 2)</f>
        <v>16.93</v>
      </c>
      <c r="J669" s="38"/>
      <c r="K669" s="38">
        <f>IF(Source!BA621&lt;&gt; 0, Source!BA621, 1)</f>
        <v>1</v>
      </c>
      <c r="L669" s="37">
        <f>Source!S621</f>
        <v>16.93</v>
      </c>
      <c r="M669" s="39"/>
      <c r="R669">
        <f>I669</f>
        <v>16.93</v>
      </c>
    </row>
    <row r="670" spans="1:26" ht="14.25">
      <c r="A670" s="16"/>
      <c r="B670" s="16"/>
      <c r="C670" s="58"/>
      <c r="D670" s="58" t="s">
        <v>104</v>
      </c>
      <c r="E670" s="36"/>
      <c r="F670" s="22"/>
      <c r="G670" s="37">
        <f>Source!AM621</f>
        <v>10.16</v>
      </c>
      <c r="H670" s="38" t="str">
        <f>Source!DE621</f>
        <v>)*1,2)*1,25</v>
      </c>
      <c r="I670" s="37">
        <f>ROUND(Source!AD621*Source!I621, 2)</f>
        <v>3.38</v>
      </c>
      <c r="J670" s="38"/>
      <c r="K670" s="38">
        <f>IF(Source!BB621&lt;&gt; 0, Source!BB621, 1)</f>
        <v>1</v>
      </c>
      <c r="L670" s="37">
        <f>Source!Q621</f>
        <v>3.38</v>
      </c>
      <c r="M670" s="39"/>
    </row>
    <row r="671" spans="1:26" ht="14.25">
      <c r="A671" s="16"/>
      <c r="B671" s="16"/>
      <c r="C671" s="58"/>
      <c r="D671" s="58" t="s">
        <v>981</v>
      </c>
      <c r="E671" s="36"/>
      <c r="F671" s="22"/>
      <c r="G671" s="37">
        <f>Source!AN621</f>
        <v>0.46</v>
      </c>
      <c r="H671" s="38" t="str">
        <f>Source!DF621</f>
        <v>)*1,2)*1,25</v>
      </c>
      <c r="I671" s="40">
        <f>ROUND(Source!AE621*Source!I621, 2)</f>
        <v>0.15</v>
      </c>
      <c r="J671" s="38"/>
      <c r="K671" s="38">
        <f>IF(Source!BS621&lt;&gt; 0, Source!BS621, 1)</f>
        <v>1</v>
      </c>
      <c r="L671" s="40">
        <f>Source!R621</f>
        <v>0.15</v>
      </c>
      <c r="M671" s="39"/>
      <c r="R671">
        <f>I671</f>
        <v>0.15</v>
      </c>
    </row>
    <row r="672" spans="1:26" ht="14.25">
      <c r="A672" s="16"/>
      <c r="B672" s="16"/>
      <c r="C672" s="58"/>
      <c r="D672" s="58" t="s">
        <v>982</v>
      </c>
      <c r="E672" s="36"/>
      <c r="F672" s="22"/>
      <c r="G672" s="37">
        <f>Source!AL621</f>
        <v>866.62</v>
      </c>
      <c r="H672" s="38" t="str">
        <f>Source!DD621</f>
        <v/>
      </c>
      <c r="I672" s="37">
        <f>ROUND(Source!AC621*Source!I621, 2)</f>
        <v>192.39</v>
      </c>
      <c r="J672" s="38"/>
      <c r="K672" s="38">
        <f>IF(Source!BC621&lt;&gt; 0, Source!BC621, 1)</f>
        <v>1</v>
      </c>
      <c r="L672" s="37">
        <f>Source!P621</f>
        <v>192.39</v>
      </c>
      <c r="M672" s="39"/>
    </row>
    <row r="673" spans="1:26" ht="14.25">
      <c r="A673" s="16"/>
      <c r="B673" s="16"/>
      <c r="C673" s="58"/>
      <c r="D673" s="58" t="s">
        <v>983</v>
      </c>
      <c r="E673" s="36" t="s">
        <v>984</v>
      </c>
      <c r="F673" s="22">
        <f>Source!BZ621</f>
        <v>128</v>
      </c>
      <c r="G673" s="167" t="str">
        <f>CONCATENATE(" )", Source!DL621, Source!FT621, "=", Source!FX621)</f>
        <v xml:space="preserve"> )*0,9=115,2</v>
      </c>
      <c r="H673" s="168"/>
      <c r="I673" s="37">
        <f>SUM(S667:S675)</f>
        <v>19.68</v>
      </c>
      <c r="J673" s="41"/>
      <c r="K673" s="32">
        <f>Source!AT621</f>
        <v>115</v>
      </c>
      <c r="L673" s="37">
        <f>SUM(T667:T675)</f>
        <v>19.64</v>
      </c>
      <c r="M673" s="39"/>
    </row>
    <row r="674" spans="1:26" ht="14.25">
      <c r="A674" s="16"/>
      <c r="B674" s="16"/>
      <c r="C674" s="58"/>
      <c r="D674" s="58" t="s">
        <v>985</v>
      </c>
      <c r="E674" s="36" t="s">
        <v>984</v>
      </c>
      <c r="F674" s="22">
        <f>Source!CA621</f>
        <v>83</v>
      </c>
      <c r="G674" s="167" t="str">
        <f>CONCATENATE(" )", Source!DM621, Source!FU621, "=", Source!FY621)</f>
        <v xml:space="preserve"> )*0,85=70,55</v>
      </c>
      <c r="H674" s="168"/>
      <c r="I674" s="37">
        <f>SUM(U667:U675)</f>
        <v>12.05</v>
      </c>
      <c r="J674" s="41"/>
      <c r="K674" s="32">
        <f>Source!AU621</f>
        <v>71</v>
      </c>
      <c r="L674" s="37">
        <f>SUM(V667:V675)</f>
        <v>12.13</v>
      </c>
      <c r="M674" s="39"/>
    </row>
    <row r="675" spans="1:26" ht="14.25">
      <c r="A675" s="59"/>
      <c r="B675" s="59"/>
      <c r="C675" s="60"/>
      <c r="D675" s="60" t="s">
        <v>986</v>
      </c>
      <c r="E675" s="42" t="s">
        <v>987</v>
      </c>
      <c r="F675" s="43">
        <f>Source!AQ621</f>
        <v>6.02</v>
      </c>
      <c r="G675" s="44"/>
      <c r="H675" s="45" t="str">
        <f>Source!DI621</f>
        <v>)*1,2)*1,15</v>
      </c>
      <c r="I675" s="44"/>
      <c r="J675" s="45"/>
      <c r="K675" s="45"/>
      <c r="L675" s="44"/>
      <c r="M675" s="46">
        <f>Source!U621</f>
        <v>1.8442871999999999</v>
      </c>
    </row>
    <row r="676" spans="1:26" ht="15">
      <c r="H676" s="166">
        <f>I669+I670+I672+I673+I674</f>
        <v>244.43</v>
      </c>
      <c r="I676" s="166"/>
      <c r="K676" s="166">
        <f>L669+L670+L672+L673+L674</f>
        <v>244.46999999999997</v>
      </c>
      <c r="L676" s="166"/>
      <c r="M676" s="47">
        <f>Source!U621</f>
        <v>1.8442871999999999</v>
      </c>
      <c r="O676" s="26">
        <f>H676</f>
        <v>244.43</v>
      </c>
      <c r="P676" s="26">
        <f>K676</f>
        <v>244.46999999999997</v>
      </c>
      <c r="Q676" s="26">
        <f>M676</f>
        <v>1.8442871999999999</v>
      </c>
      <c r="W676">
        <f>IF(Source!BI621&lt;=1,I669+I670+I672+I673+I674, 0)</f>
        <v>244.43</v>
      </c>
      <c r="X676">
        <f>IF(Source!BI621=2,I669+I670+I672+I673+I674, 0)</f>
        <v>0</v>
      </c>
      <c r="Y676">
        <f>IF(Source!BI621=3,I669+I670+I672+I673+I674, 0)</f>
        <v>0</v>
      </c>
      <c r="Z676">
        <f>IF(Source!BI621=4,I669+I670+I672+I673+I674, 0)</f>
        <v>0</v>
      </c>
    </row>
    <row r="677" spans="1:26" ht="28.5">
      <c r="A677" s="59">
        <v>123</v>
      </c>
      <c r="B677" s="59" t="str">
        <f>Source!E623</f>
        <v>118</v>
      </c>
      <c r="C677" s="60" t="str">
        <f>Source!F623</f>
        <v>18.5.08.18-0071</v>
      </c>
      <c r="D677" s="60" t="str">
        <f>Source!G623</f>
        <v>Кронштейны и подставки под оборудование из сортовой стали</v>
      </c>
      <c r="E677" s="42" t="str">
        <f>Source!H623</f>
        <v>кг</v>
      </c>
      <c r="F677" s="43">
        <f>Source!I623</f>
        <v>-22.2</v>
      </c>
      <c r="G677" s="44">
        <f>Source!AL623</f>
        <v>8.52</v>
      </c>
      <c r="H677" s="45" t="str">
        <f>Source!DD623</f>
        <v/>
      </c>
      <c r="I677" s="44">
        <f>ROUND(Source!AC623*Source!I623, 2)</f>
        <v>-189.14</v>
      </c>
      <c r="J677" s="45" t="str">
        <f>Source!BO623</f>
        <v/>
      </c>
      <c r="K677" s="45">
        <f>IF(Source!BC623&lt;&gt; 0, Source!BC623, 1)</f>
        <v>1</v>
      </c>
      <c r="L677" s="44">
        <f>Source!P623</f>
        <v>-189.14</v>
      </c>
      <c r="M677" s="48"/>
      <c r="S677">
        <f>ROUND((Source!FX623/100)*((ROUND(Source!AF623*Source!I623, 2)+ROUND(Source!AE623*Source!I623, 2))), 2)</f>
        <v>0</v>
      </c>
      <c r="T677">
        <f>Source!X623</f>
        <v>0</v>
      </c>
      <c r="U677">
        <f>ROUND((Source!FY623/100)*((ROUND(Source!AF623*Source!I623, 2)+ROUND(Source!AE623*Source!I623, 2))), 2)</f>
        <v>0</v>
      </c>
      <c r="V677">
        <f>Source!Y623</f>
        <v>0</v>
      </c>
    </row>
    <row r="678" spans="1:26" ht="15">
      <c r="H678" s="166">
        <f>I677</f>
        <v>-189.14</v>
      </c>
      <c r="I678" s="166"/>
      <c r="K678" s="166">
        <f>L677</f>
        <v>-189.14</v>
      </c>
      <c r="L678" s="166"/>
      <c r="M678" s="47">
        <f>Source!U623</f>
        <v>0</v>
      </c>
      <c r="O678" s="26">
        <f>H678</f>
        <v>-189.14</v>
      </c>
      <c r="P678" s="26">
        <f>K678</f>
        <v>-189.14</v>
      </c>
      <c r="Q678" s="26">
        <f>M678</f>
        <v>0</v>
      </c>
      <c r="W678">
        <f>IF(Source!BI623&lt;=1,I677, 0)</f>
        <v>-189.14</v>
      </c>
      <c r="X678">
        <f>IF(Source!BI623=2,I677, 0)</f>
        <v>0</v>
      </c>
      <c r="Y678">
        <f>IF(Source!BI623=3,I677, 0)</f>
        <v>0</v>
      </c>
      <c r="Z678">
        <f>IF(Source!BI623=4,I677, 0)</f>
        <v>0</v>
      </c>
    </row>
    <row r="679" spans="1:26" ht="99.75">
      <c r="A679" s="59">
        <v>124</v>
      </c>
      <c r="B679" s="59" t="str">
        <f>Source!E625</f>
        <v>119</v>
      </c>
      <c r="C679" s="60" t="str">
        <f>Source!F625</f>
        <v>Коммеческое предлож.№КП-261046 от 01.02.2021Г.</v>
      </c>
      <c r="D679" s="60" t="s">
        <v>1031</v>
      </c>
      <c r="E679" s="42" t="str">
        <f>Source!H625</f>
        <v>шт.</v>
      </c>
      <c r="F679" s="43">
        <f>Source!I625</f>
        <v>1</v>
      </c>
      <c r="G679" s="44">
        <f>Source!AL625</f>
        <v>7778.71</v>
      </c>
      <c r="H679" s="45" t="str">
        <f>Source!DD625</f>
        <v/>
      </c>
      <c r="I679" s="44">
        <f>ROUND(Source!AC625*Source!I625, 2)</f>
        <v>7778.71</v>
      </c>
      <c r="J679" s="45" t="str">
        <f>Source!BO625</f>
        <v/>
      </c>
      <c r="K679" s="45">
        <f>IF(Source!BC625&lt;&gt; 0, Source!BC625, 1)</f>
        <v>1</v>
      </c>
      <c r="L679" s="44">
        <f>Source!P625</f>
        <v>7778.71</v>
      </c>
      <c r="M679" s="48"/>
      <c r="S679">
        <f>ROUND((Source!FX625/100)*((ROUND(Source!AF625*Source!I625, 2)+ROUND(Source!AE625*Source!I625, 2))), 2)</f>
        <v>0</v>
      </c>
      <c r="T679">
        <f>Source!X625</f>
        <v>0</v>
      </c>
      <c r="U679">
        <f>ROUND((Source!FY625/100)*((ROUND(Source!AF625*Source!I625, 2)+ROUND(Source!AE625*Source!I625, 2))), 2)</f>
        <v>0</v>
      </c>
      <c r="V679">
        <f>Source!Y625</f>
        <v>0</v>
      </c>
    </row>
    <row r="680" spans="1:26" ht="15">
      <c r="H680" s="166">
        <f>I679</f>
        <v>7778.71</v>
      </c>
      <c r="I680" s="166"/>
      <c r="K680" s="166">
        <f>L679</f>
        <v>7778.71</v>
      </c>
      <c r="L680" s="166"/>
      <c r="M680" s="47">
        <f>Source!U625</f>
        <v>0</v>
      </c>
      <c r="O680" s="26">
        <f>H680</f>
        <v>7778.71</v>
      </c>
      <c r="P680" s="26">
        <f>K680</f>
        <v>7778.71</v>
      </c>
      <c r="Q680" s="26">
        <f>M680</f>
        <v>0</v>
      </c>
      <c r="W680">
        <f>IF(Source!BI625&lt;=1,I679, 0)</f>
        <v>7778.71</v>
      </c>
      <c r="X680">
        <f>IF(Source!BI625=2,I679, 0)</f>
        <v>0</v>
      </c>
      <c r="Y680">
        <f>IF(Source!BI625=3,I679, 0)</f>
        <v>0</v>
      </c>
      <c r="Z680">
        <f>IF(Source!BI625=4,I679, 0)</f>
        <v>0</v>
      </c>
    </row>
    <row r="682" spans="1:26" ht="15">
      <c r="A682" s="171" t="str">
        <f>CONCATENATE("Итого по разделу: ",IF(Source!G627&lt;&gt;"Новый раздел", Source!G627, ""))</f>
        <v>Итого по разделу: 11.Система ПД6 (оборудование)</v>
      </c>
      <c r="B682" s="171"/>
      <c r="C682" s="171"/>
      <c r="D682" s="171"/>
      <c r="E682" s="171"/>
      <c r="F682" s="171"/>
      <c r="G682" s="171"/>
      <c r="H682" s="159">
        <f>SUM(O627:O681)</f>
        <v>110054.07</v>
      </c>
      <c r="I682" s="159"/>
      <c r="J682" s="35"/>
      <c r="K682" s="159">
        <f>SUM(P627:P681)</f>
        <v>110054.79000000002</v>
      </c>
      <c r="L682" s="159"/>
      <c r="M682" s="47">
        <f>SUM(Q627:Q681)</f>
        <v>29.973862199999999</v>
      </c>
    </row>
    <row r="686" spans="1:26" ht="16.5">
      <c r="A686" s="169" t="str">
        <f>CONCATENATE("Раздел: ",IF(Source!G657&lt;&gt;"Новый раздел", Source!G657, ""))</f>
        <v>Раздел: 12.Система ПД7 (оборудование)</v>
      </c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</row>
    <row r="687" spans="1:26" ht="28.5">
      <c r="A687" s="16">
        <v>125</v>
      </c>
      <c r="B687" s="16" t="str">
        <f>Source!E662</f>
        <v>120</v>
      </c>
      <c r="C687" s="58" t="str">
        <f>Source!F662</f>
        <v>20-03-002-04</v>
      </c>
      <c r="D687" s="58" t="str">
        <f>Source!G662</f>
        <v>Установка вентиляторов осевых массой до 0,2 т</v>
      </c>
      <c r="E687" s="36" t="str">
        <f>Source!H662</f>
        <v>ШТ</v>
      </c>
      <c r="F687" s="22">
        <f>Source!I662</f>
        <v>1</v>
      </c>
      <c r="G687" s="37">
        <f>Source!AL662+Source!AM662+Source!AO662</f>
        <v>179.54000000000002</v>
      </c>
      <c r="H687" s="38"/>
      <c r="I687" s="37"/>
      <c r="J687" s="38" t="str">
        <f>Source!BO662</f>
        <v/>
      </c>
      <c r="K687" s="38"/>
      <c r="L687" s="37"/>
      <c r="M687" s="39"/>
      <c r="S687">
        <f>ROUND((Source!FX662/100)*((ROUND(Source!AF662*Source!I662, 2)+ROUND(Source!AE662*Source!I662, 2))), 2)</f>
        <v>228.42</v>
      </c>
      <c r="T687">
        <f>Source!X662</f>
        <v>228.02</v>
      </c>
      <c r="U687">
        <f>ROUND((Source!FY662/100)*((ROUND(Source!AF662*Source!I662, 2)+ROUND(Source!AE662*Source!I662, 2))), 2)</f>
        <v>139.88999999999999</v>
      </c>
      <c r="V687">
        <f>Source!Y662</f>
        <v>140.78</v>
      </c>
    </row>
    <row r="688" spans="1:26" ht="14.25">
      <c r="A688" s="16"/>
      <c r="B688" s="16"/>
      <c r="C688" s="58"/>
      <c r="D688" s="58" t="s">
        <v>980</v>
      </c>
      <c r="E688" s="36"/>
      <c r="F688" s="22"/>
      <c r="G688" s="37">
        <f>Source!AO662</f>
        <v>138.43</v>
      </c>
      <c r="H688" s="38" t="str">
        <f>Source!DG662</f>
        <v>)*1,2)*1,15</v>
      </c>
      <c r="I688" s="37">
        <f>ROUND(Source!AF662*Source!I662, 2)</f>
        <v>191.03</v>
      </c>
      <c r="J688" s="38"/>
      <c r="K688" s="38">
        <f>IF(Source!BA662&lt;&gt; 0, Source!BA662, 1)</f>
        <v>1</v>
      </c>
      <c r="L688" s="37">
        <f>Source!S662</f>
        <v>191.03</v>
      </c>
      <c r="M688" s="39"/>
      <c r="R688">
        <f>I688</f>
        <v>191.03</v>
      </c>
    </row>
    <row r="689" spans="1:26" ht="14.25">
      <c r="A689" s="16"/>
      <c r="B689" s="16"/>
      <c r="C689" s="58"/>
      <c r="D689" s="58" t="s">
        <v>104</v>
      </c>
      <c r="E689" s="36"/>
      <c r="F689" s="22"/>
      <c r="G689" s="37">
        <f>Source!AM662</f>
        <v>39.090000000000003</v>
      </c>
      <c r="H689" s="38" t="str">
        <f>Source!DE662</f>
        <v>)*1,2)*1,25</v>
      </c>
      <c r="I689" s="37">
        <f>ROUND(Source!AD662*Source!I662, 2)</f>
        <v>58.64</v>
      </c>
      <c r="J689" s="38"/>
      <c r="K689" s="38">
        <f>IF(Source!BB662&lt;&gt; 0, Source!BB662, 1)</f>
        <v>1</v>
      </c>
      <c r="L689" s="37">
        <f>Source!Q662</f>
        <v>58.64</v>
      </c>
      <c r="M689" s="39"/>
    </row>
    <row r="690" spans="1:26" ht="14.25">
      <c r="A690" s="16"/>
      <c r="B690" s="16"/>
      <c r="C690" s="58"/>
      <c r="D690" s="58" t="s">
        <v>981</v>
      </c>
      <c r="E690" s="36"/>
      <c r="F690" s="22"/>
      <c r="G690" s="37">
        <f>Source!AN662</f>
        <v>4.83</v>
      </c>
      <c r="H690" s="38" t="str">
        <f>Source!DF662</f>
        <v>)*1,2)*1,25</v>
      </c>
      <c r="I690" s="40">
        <f>ROUND(Source!AE662*Source!I662, 2)</f>
        <v>7.25</v>
      </c>
      <c r="J690" s="38"/>
      <c r="K690" s="38">
        <f>IF(Source!BS662&lt;&gt; 0, Source!BS662, 1)</f>
        <v>1</v>
      </c>
      <c r="L690" s="40">
        <f>Source!R662</f>
        <v>7.25</v>
      </c>
      <c r="M690" s="39"/>
      <c r="R690">
        <f>I690</f>
        <v>7.25</v>
      </c>
    </row>
    <row r="691" spans="1:26" ht="14.25">
      <c r="A691" s="16"/>
      <c r="B691" s="16"/>
      <c r="C691" s="58"/>
      <c r="D691" s="58" t="s">
        <v>982</v>
      </c>
      <c r="E691" s="36"/>
      <c r="F691" s="22"/>
      <c r="G691" s="37">
        <f>Source!AL662</f>
        <v>2.02</v>
      </c>
      <c r="H691" s="38" t="str">
        <f>Source!DD662</f>
        <v/>
      </c>
      <c r="I691" s="37">
        <f>ROUND(Source!AC662*Source!I662, 2)</f>
        <v>2.02</v>
      </c>
      <c r="J691" s="38"/>
      <c r="K691" s="38">
        <f>IF(Source!BC662&lt;&gt; 0, Source!BC662, 1)</f>
        <v>1</v>
      </c>
      <c r="L691" s="37">
        <f>Source!P662</f>
        <v>2.02</v>
      </c>
      <c r="M691" s="39"/>
    </row>
    <row r="692" spans="1:26" ht="14.25">
      <c r="A692" s="16"/>
      <c r="B692" s="16"/>
      <c r="C692" s="58"/>
      <c r="D692" s="58" t="s">
        <v>983</v>
      </c>
      <c r="E692" s="36" t="s">
        <v>984</v>
      </c>
      <c r="F692" s="22">
        <f>Source!BZ662</f>
        <v>128</v>
      </c>
      <c r="G692" s="167" t="str">
        <f>CONCATENATE(" )", Source!DL662, Source!FT662, "=", Source!FX662)</f>
        <v xml:space="preserve"> )*0,9=115,2</v>
      </c>
      <c r="H692" s="168"/>
      <c r="I692" s="37">
        <f>SUM(S687:S694)</f>
        <v>228.42</v>
      </c>
      <c r="J692" s="41"/>
      <c r="K692" s="32">
        <f>Source!AT662</f>
        <v>115</v>
      </c>
      <c r="L692" s="37">
        <f>SUM(T687:T694)</f>
        <v>228.02</v>
      </c>
      <c r="M692" s="39"/>
    </row>
    <row r="693" spans="1:26" ht="14.25">
      <c r="A693" s="16"/>
      <c r="B693" s="16"/>
      <c r="C693" s="58"/>
      <c r="D693" s="58" t="s">
        <v>985</v>
      </c>
      <c r="E693" s="36" t="s">
        <v>984</v>
      </c>
      <c r="F693" s="22">
        <f>Source!CA662</f>
        <v>83</v>
      </c>
      <c r="G693" s="167" t="str">
        <f>CONCATENATE(" )", Source!DM662, Source!FU662, "=", Source!FY662)</f>
        <v xml:space="preserve"> )*0,85=70,55</v>
      </c>
      <c r="H693" s="168"/>
      <c r="I693" s="37">
        <f>SUM(U687:U694)</f>
        <v>139.88999999999999</v>
      </c>
      <c r="J693" s="41"/>
      <c r="K693" s="32">
        <f>Source!AU662</f>
        <v>71</v>
      </c>
      <c r="L693" s="37">
        <f>SUM(V687:V694)</f>
        <v>140.78</v>
      </c>
      <c r="M693" s="39"/>
    </row>
    <row r="694" spans="1:26" ht="14.25">
      <c r="A694" s="59"/>
      <c r="B694" s="59"/>
      <c r="C694" s="60"/>
      <c r="D694" s="60" t="s">
        <v>986</v>
      </c>
      <c r="E694" s="42" t="s">
        <v>987</v>
      </c>
      <c r="F694" s="43">
        <f>Source!AQ662</f>
        <v>14.39</v>
      </c>
      <c r="G694" s="44"/>
      <c r="H694" s="45" t="str">
        <f>Source!DI662</f>
        <v>)*1,2)*1,15</v>
      </c>
      <c r="I694" s="44"/>
      <c r="J694" s="45"/>
      <c r="K694" s="45"/>
      <c r="L694" s="44"/>
      <c r="M694" s="46">
        <f>Source!U662</f>
        <v>19.8582</v>
      </c>
    </row>
    <row r="695" spans="1:26" ht="15">
      <c r="H695" s="166">
        <f>I688+I689+I691+I692+I693</f>
        <v>620</v>
      </c>
      <c r="I695" s="166"/>
      <c r="K695" s="166">
        <f>L688+L689+L691+L692+L693</f>
        <v>620.49</v>
      </c>
      <c r="L695" s="166"/>
      <c r="M695" s="47">
        <f>Source!U662</f>
        <v>19.8582</v>
      </c>
      <c r="O695" s="26">
        <f>H695</f>
        <v>620</v>
      </c>
      <c r="P695" s="26">
        <f>K695</f>
        <v>620.49</v>
      </c>
      <c r="Q695" s="26">
        <f>M695</f>
        <v>19.8582</v>
      </c>
      <c r="W695">
        <f>IF(Source!BI662&lt;=1,I688+I689+I691+I692+I693, 0)</f>
        <v>620</v>
      </c>
      <c r="X695">
        <f>IF(Source!BI662=2,I688+I689+I691+I692+I693, 0)</f>
        <v>0</v>
      </c>
      <c r="Y695">
        <f>IF(Source!BI662=3,I688+I689+I691+I692+I693, 0)</f>
        <v>0</v>
      </c>
      <c r="Z695">
        <f>IF(Source!BI662=4,I688+I689+I691+I692+I693, 0)</f>
        <v>0</v>
      </c>
    </row>
    <row r="696" spans="1:26" ht="28.5">
      <c r="A696" s="59">
        <v>126</v>
      </c>
      <c r="B696" s="59" t="str">
        <f>Source!E664</f>
        <v>121</v>
      </c>
      <c r="C696" s="60" t="str">
        <f>Source!F664</f>
        <v>01.7.15.02-0051</v>
      </c>
      <c r="D696" s="60" t="str">
        <f>Source!G664</f>
        <v>Болты анкерные</v>
      </c>
      <c r="E696" s="42" t="str">
        <f>Source!H664</f>
        <v>т</v>
      </c>
      <c r="F696" s="43">
        <f>Source!I664</f>
        <v>9.4000000000000004E-3</v>
      </c>
      <c r="G696" s="44">
        <f>Source!AL664</f>
        <v>10068</v>
      </c>
      <c r="H696" s="45" t="str">
        <f>Source!DD664</f>
        <v/>
      </c>
      <c r="I696" s="44">
        <f>ROUND(Source!AC664*Source!I664, 2)</f>
        <v>94.64</v>
      </c>
      <c r="J696" s="45" t="str">
        <f>Source!BO664</f>
        <v/>
      </c>
      <c r="K696" s="45">
        <f>IF(Source!BC664&lt;&gt; 0, Source!BC664, 1)</f>
        <v>1</v>
      </c>
      <c r="L696" s="44">
        <f>Source!P664</f>
        <v>94.64</v>
      </c>
      <c r="M696" s="48"/>
      <c r="S696">
        <f>ROUND((Source!FX664/100)*((ROUND(Source!AF664*Source!I664, 2)+ROUND(Source!AE664*Source!I664, 2))), 2)</f>
        <v>0</v>
      </c>
      <c r="T696">
        <f>Source!X664</f>
        <v>0</v>
      </c>
      <c r="U696">
        <f>ROUND((Source!FY664/100)*((ROUND(Source!AF664*Source!I664, 2)+ROUND(Source!AE664*Source!I664, 2))), 2)</f>
        <v>0</v>
      </c>
      <c r="V696">
        <f>Source!Y664</f>
        <v>0</v>
      </c>
    </row>
    <row r="697" spans="1:26" ht="15">
      <c r="H697" s="166">
        <f>I696</f>
        <v>94.64</v>
      </c>
      <c r="I697" s="166"/>
      <c r="K697" s="166">
        <f>L696</f>
        <v>94.64</v>
      </c>
      <c r="L697" s="166"/>
      <c r="M697" s="47">
        <f>Source!U664</f>
        <v>0</v>
      </c>
      <c r="O697" s="26">
        <f>H697</f>
        <v>94.64</v>
      </c>
      <c r="P697" s="26">
        <f>K697</f>
        <v>94.64</v>
      </c>
      <c r="Q697" s="26">
        <f>M697</f>
        <v>0</v>
      </c>
      <c r="W697">
        <f>IF(Source!BI664&lt;=1,I696, 0)</f>
        <v>94.64</v>
      </c>
      <c r="X697">
        <f>IF(Source!BI664=2,I696, 0)</f>
        <v>0</v>
      </c>
      <c r="Y697">
        <f>IF(Source!BI664=3,I696, 0)</f>
        <v>0</v>
      </c>
      <c r="Z697">
        <f>IF(Source!BI664=4,I696, 0)</f>
        <v>0</v>
      </c>
    </row>
    <row r="698" spans="1:26" ht="99.75">
      <c r="A698" s="61">
        <v>127</v>
      </c>
      <c r="B698" s="61" t="str">
        <f>Source!E666</f>
        <v>122</v>
      </c>
      <c r="C698" s="62" t="str">
        <f>Source!F666</f>
        <v>Коммеческое предлож.№КП-261046 от 01.02.2021Г.</v>
      </c>
      <c r="D698" s="62" t="s">
        <v>1041</v>
      </c>
      <c r="E698" s="49" t="str">
        <f>Source!H666</f>
        <v>шт.</v>
      </c>
      <c r="F698" s="50">
        <f>Source!I666</f>
        <v>1</v>
      </c>
      <c r="G698" s="51">
        <f>Source!AL666</f>
        <v>71415.11</v>
      </c>
      <c r="H698" s="52" t="str">
        <f>Source!DD666</f>
        <v/>
      </c>
      <c r="I698" s="51">
        <f>ROUND(Source!AC666*Source!I666, 2)</f>
        <v>71415.11</v>
      </c>
      <c r="J698" s="52" t="str">
        <f>Source!BO666</f>
        <v/>
      </c>
      <c r="K698" s="52">
        <f>IF(Source!BC666&lt;&gt; 0, Source!BC666, 1)</f>
        <v>1</v>
      </c>
      <c r="L698" s="51">
        <f>Source!P666</f>
        <v>71415.11</v>
      </c>
      <c r="M698" s="53"/>
      <c r="S698">
        <f>ROUND((Source!FX666/100)*((ROUND(Source!AF666*Source!I666, 2)+ROUND(Source!AE666*Source!I666, 2))), 2)</f>
        <v>0</v>
      </c>
      <c r="T698">
        <f>Source!X666</f>
        <v>0</v>
      </c>
      <c r="U698">
        <f>ROUND((Source!FY666/100)*((ROUND(Source!AF666*Source!I666, 2)+ROUND(Source!AE666*Source!I666, 2))), 2)</f>
        <v>0</v>
      </c>
      <c r="V698">
        <f>Source!Y666</f>
        <v>0</v>
      </c>
    </row>
    <row r="699" spans="1:26" ht="15">
      <c r="A699" s="28"/>
      <c r="B699" s="28"/>
      <c r="C699" s="28"/>
      <c r="D699" s="28"/>
      <c r="E699" s="28"/>
      <c r="F699" s="28"/>
      <c r="G699" s="28"/>
      <c r="H699" s="170">
        <f>I698</f>
        <v>71415.11</v>
      </c>
      <c r="I699" s="170"/>
      <c r="J699" s="28"/>
      <c r="K699" s="170">
        <f>L698</f>
        <v>71415.11</v>
      </c>
      <c r="L699" s="170"/>
      <c r="M699" s="54">
        <f>Source!U666</f>
        <v>0</v>
      </c>
      <c r="O699" s="26">
        <f>H699</f>
        <v>71415.11</v>
      </c>
      <c r="P699" s="26">
        <f>K699</f>
        <v>71415.11</v>
      </c>
      <c r="Q699" s="26">
        <f>M699</f>
        <v>0</v>
      </c>
      <c r="W699">
        <f>IF(Source!BI666&lt;=1,I698, 0)</f>
        <v>0</v>
      </c>
      <c r="X699">
        <f>IF(Source!BI666=2,I698, 0)</f>
        <v>0</v>
      </c>
      <c r="Y699">
        <f>IF(Source!BI666=3,I698, 0)</f>
        <v>71415.11</v>
      </c>
      <c r="Z699">
        <f>IF(Source!BI666=4,I698, 0)</f>
        <v>0</v>
      </c>
    </row>
    <row r="700" spans="1:26" ht="28.5">
      <c r="A700" s="16">
        <v>128</v>
      </c>
      <c r="B700" s="16" t="str">
        <f>Source!E668</f>
        <v>123</v>
      </c>
      <c r="C700" s="58" t="str">
        <f>Source!F668</f>
        <v>20-02-018-01</v>
      </c>
      <c r="D700" s="58" t="str">
        <f>Source!G668</f>
        <v>Установка вставок гибких к радиальным вентиляторам</v>
      </c>
      <c r="E700" s="36" t="str">
        <f>Source!H668</f>
        <v>м2</v>
      </c>
      <c r="F700" s="22">
        <f>Source!I668</f>
        <v>1.413</v>
      </c>
      <c r="G700" s="37">
        <f>Source!AL668+Source!AM668+Source!AO668</f>
        <v>54.58</v>
      </c>
      <c r="H700" s="38"/>
      <c r="I700" s="37"/>
      <c r="J700" s="38" t="str">
        <f>Source!BO668</f>
        <v/>
      </c>
      <c r="K700" s="38"/>
      <c r="L700" s="37"/>
      <c r="M700" s="39"/>
      <c r="S700">
        <f>ROUND((Source!FX668/100)*((ROUND(Source!AF668*Source!I668, 2)+ROUND(Source!AE668*Source!I668, 2))), 2)</f>
        <v>113.2</v>
      </c>
      <c r="T700">
        <f>Source!X668</f>
        <v>113</v>
      </c>
      <c r="U700">
        <f>ROUND((Source!FY668/100)*((ROUND(Source!AF668*Source!I668, 2)+ROUND(Source!AE668*Source!I668, 2))), 2)</f>
        <v>69.319999999999993</v>
      </c>
      <c r="V700">
        <f>Source!Y668</f>
        <v>69.760000000000005</v>
      </c>
    </row>
    <row r="701" spans="1:26">
      <c r="D701" s="29" t="str">
        <f>"Объем: "&amp;Source!I668&amp;"=3,14*"&amp;"0,9/"&amp;"4*"&amp;"2"</f>
        <v>Объем: 1,413=3,14*0,9/4*2</v>
      </c>
    </row>
    <row r="702" spans="1:26" ht="14.25">
      <c r="A702" s="16"/>
      <c r="B702" s="16"/>
      <c r="C702" s="58"/>
      <c r="D702" s="58" t="s">
        <v>980</v>
      </c>
      <c r="E702" s="36"/>
      <c r="F702" s="22"/>
      <c r="G702" s="37">
        <f>Source!AO668</f>
        <v>50.26</v>
      </c>
      <c r="H702" s="38" t="str">
        <f>Source!DG668</f>
        <v>)*1,2)*1,15</v>
      </c>
      <c r="I702" s="37">
        <f>ROUND(Source!AF668*Source!I668, 2)</f>
        <v>98.01</v>
      </c>
      <c r="J702" s="38"/>
      <c r="K702" s="38">
        <f>IF(Source!BA668&lt;&gt; 0, Source!BA668, 1)</f>
        <v>1</v>
      </c>
      <c r="L702" s="37">
        <f>Source!S668</f>
        <v>98.01</v>
      </c>
      <c r="M702" s="39"/>
      <c r="R702">
        <f>I702</f>
        <v>98.01</v>
      </c>
    </row>
    <row r="703" spans="1:26" ht="14.25">
      <c r="A703" s="16"/>
      <c r="B703" s="16"/>
      <c r="C703" s="58"/>
      <c r="D703" s="58" t="s">
        <v>104</v>
      </c>
      <c r="E703" s="36"/>
      <c r="F703" s="22"/>
      <c r="G703" s="37">
        <f>Source!AM668</f>
        <v>0.66</v>
      </c>
      <c r="H703" s="38" t="str">
        <f>Source!DE668</f>
        <v>)*1,2)*1,25</v>
      </c>
      <c r="I703" s="37">
        <f>ROUND(Source!AD668*Source!I668, 2)</f>
        <v>1.4</v>
      </c>
      <c r="J703" s="38"/>
      <c r="K703" s="38">
        <f>IF(Source!BB668&lt;&gt; 0, Source!BB668, 1)</f>
        <v>1</v>
      </c>
      <c r="L703" s="37">
        <f>Source!Q668</f>
        <v>1.4</v>
      </c>
      <c r="M703" s="39"/>
    </row>
    <row r="704" spans="1:26" ht="14.25">
      <c r="A704" s="16"/>
      <c r="B704" s="16"/>
      <c r="C704" s="58"/>
      <c r="D704" s="58" t="s">
        <v>981</v>
      </c>
      <c r="E704" s="36"/>
      <c r="F704" s="22"/>
      <c r="G704" s="37">
        <f>Source!AN668</f>
        <v>0.12</v>
      </c>
      <c r="H704" s="38" t="str">
        <f>Source!DF668</f>
        <v>)*1,2)*1,25</v>
      </c>
      <c r="I704" s="40">
        <f>ROUND(Source!AE668*Source!I668, 2)</f>
        <v>0.25</v>
      </c>
      <c r="J704" s="38"/>
      <c r="K704" s="38">
        <f>IF(Source!BS668&lt;&gt; 0, Source!BS668, 1)</f>
        <v>1</v>
      </c>
      <c r="L704" s="40">
        <f>Source!R668</f>
        <v>0.25</v>
      </c>
      <c r="M704" s="39"/>
      <c r="R704">
        <f>I704</f>
        <v>0.25</v>
      </c>
    </row>
    <row r="705" spans="1:26" ht="14.25">
      <c r="A705" s="16"/>
      <c r="B705" s="16"/>
      <c r="C705" s="58"/>
      <c r="D705" s="58" t="s">
        <v>982</v>
      </c>
      <c r="E705" s="36"/>
      <c r="F705" s="22"/>
      <c r="G705" s="37">
        <f>Source!AL668</f>
        <v>3.66</v>
      </c>
      <c r="H705" s="38" t="str">
        <f>Source!DD668</f>
        <v/>
      </c>
      <c r="I705" s="37">
        <f>ROUND(Source!AC668*Source!I668, 2)</f>
        <v>5.17</v>
      </c>
      <c r="J705" s="38"/>
      <c r="K705" s="38">
        <f>IF(Source!BC668&lt;&gt; 0, Source!BC668, 1)</f>
        <v>1</v>
      </c>
      <c r="L705" s="37">
        <f>Source!P668</f>
        <v>5.17</v>
      </c>
      <c r="M705" s="39"/>
    </row>
    <row r="706" spans="1:26" ht="14.25">
      <c r="A706" s="16"/>
      <c r="B706" s="16"/>
      <c r="C706" s="58"/>
      <c r="D706" s="58" t="s">
        <v>983</v>
      </c>
      <c r="E706" s="36" t="s">
        <v>984</v>
      </c>
      <c r="F706" s="22">
        <f>Source!BZ668</f>
        <v>128</v>
      </c>
      <c r="G706" s="167" t="str">
        <f>CONCATENATE(" )", Source!DL668, Source!FT668, "=", Source!FX668)</f>
        <v xml:space="preserve"> )*0,9=115,2</v>
      </c>
      <c r="H706" s="168"/>
      <c r="I706" s="37">
        <f>SUM(S700:S708)</f>
        <v>113.2</v>
      </c>
      <c r="J706" s="41"/>
      <c r="K706" s="32">
        <f>Source!AT668</f>
        <v>115</v>
      </c>
      <c r="L706" s="37">
        <f>SUM(T700:T708)</f>
        <v>113</v>
      </c>
      <c r="M706" s="39"/>
    </row>
    <row r="707" spans="1:26" ht="14.25">
      <c r="A707" s="16"/>
      <c r="B707" s="16"/>
      <c r="C707" s="58"/>
      <c r="D707" s="58" t="s">
        <v>985</v>
      </c>
      <c r="E707" s="36" t="s">
        <v>984</v>
      </c>
      <c r="F707" s="22">
        <f>Source!CA668</f>
        <v>83</v>
      </c>
      <c r="G707" s="167" t="str">
        <f>CONCATENATE(" )", Source!DM668, Source!FU668, "=", Source!FY668)</f>
        <v xml:space="preserve"> )*0,85=70,55</v>
      </c>
      <c r="H707" s="168"/>
      <c r="I707" s="37">
        <f>SUM(U700:U708)</f>
        <v>69.319999999999993</v>
      </c>
      <c r="J707" s="41"/>
      <c r="K707" s="32">
        <f>Source!AU668</f>
        <v>71</v>
      </c>
      <c r="L707" s="37">
        <f>SUM(V700:V708)</f>
        <v>69.760000000000005</v>
      </c>
      <c r="M707" s="39"/>
    </row>
    <row r="708" spans="1:26" ht="14.25">
      <c r="A708" s="59"/>
      <c r="B708" s="59"/>
      <c r="C708" s="60"/>
      <c r="D708" s="60" t="s">
        <v>986</v>
      </c>
      <c r="E708" s="42" t="s">
        <v>987</v>
      </c>
      <c r="F708" s="43">
        <f>Source!AQ668</f>
        <v>5.75</v>
      </c>
      <c r="G708" s="44"/>
      <c r="H708" s="45" t="str">
        <f>Source!DI668</f>
        <v>)*1,2)*1,15</v>
      </c>
      <c r="I708" s="44"/>
      <c r="J708" s="45"/>
      <c r="K708" s="45"/>
      <c r="L708" s="44"/>
      <c r="M708" s="46">
        <f>Source!U668</f>
        <v>11.212154999999999</v>
      </c>
    </row>
    <row r="709" spans="1:26" ht="15">
      <c r="H709" s="166">
        <f>I702+I703+I705+I706+I707</f>
        <v>287.10000000000002</v>
      </c>
      <c r="I709" s="166"/>
      <c r="K709" s="166">
        <f>L702+L703+L705+L706+L707</f>
        <v>287.34000000000003</v>
      </c>
      <c r="L709" s="166"/>
      <c r="M709" s="47">
        <f>Source!U668</f>
        <v>11.212154999999999</v>
      </c>
      <c r="O709" s="26">
        <f>H709</f>
        <v>287.10000000000002</v>
      </c>
      <c r="P709" s="26">
        <f>K709</f>
        <v>287.34000000000003</v>
      </c>
      <c r="Q709" s="26">
        <f>M709</f>
        <v>11.212154999999999</v>
      </c>
      <c r="W709">
        <f>IF(Source!BI668&lt;=1,I702+I703+I705+I706+I707, 0)</f>
        <v>287.10000000000002</v>
      </c>
      <c r="X709">
        <f>IF(Source!BI668=2,I702+I703+I705+I706+I707, 0)</f>
        <v>0</v>
      </c>
      <c r="Y709">
        <f>IF(Source!BI668=3,I702+I703+I705+I706+I707, 0)</f>
        <v>0</v>
      </c>
      <c r="Z709">
        <f>IF(Source!BI668=4,I702+I703+I705+I706+I707, 0)</f>
        <v>0</v>
      </c>
    </row>
    <row r="710" spans="1:26" ht="99.75">
      <c r="A710" s="59">
        <v>129</v>
      </c>
      <c r="B710" s="59" t="str">
        <f>Source!E670</f>
        <v>124</v>
      </c>
      <c r="C710" s="60" t="str">
        <f>Source!F670</f>
        <v>Коммеческое предлож.№КП-261046 от 01.02.2021Г.</v>
      </c>
      <c r="D710" s="60" t="s">
        <v>1042</v>
      </c>
      <c r="E710" s="42" t="str">
        <f>Source!H670</f>
        <v>шт.</v>
      </c>
      <c r="F710" s="43">
        <f>Source!I670</f>
        <v>2</v>
      </c>
      <c r="G710" s="44">
        <f>Source!AL670</f>
        <v>3769.29</v>
      </c>
      <c r="H710" s="45" t="str">
        <f>Source!DD670</f>
        <v/>
      </c>
      <c r="I710" s="44">
        <f>ROUND(Source!AC670*Source!I670, 2)</f>
        <v>7538.58</v>
      </c>
      <c r="J710" s="45" t="str">
        <f>Source!BO670</f>
        <v/>
      </c>
      <c r="K710" s="45">
        <f>IF(Source!BC670&lt;&gt; 0, Source!BC670, 1)</f>
        <v>1</v>
      </c>
      <c r="L710" s="44">
        <f>Source!P670</f>
        <v>7538.58</v>
      </c>
      <c r="M710" s="48"/>
      <c r="S710">
        <f>ROUND((Source!FX670/100)*((ROUND(Source!AF670*Source!I670, 2)+ROUND(Source!AE670*Source!I670, 2))), 2)</f>
        <v>0</v>
      </c>
      <c r="T710">
        <f>Source!X670</f>
        <v>0</v>
      </c>
      <c r="U710">
        <f>ROUND((Source!FY670/100)*((ROUND(Source!AF670*Source!I670, 2)+ROUND(Source!AE670*Source!I670, 2))), 2)</f>
        <v>0</v>
      </c>
      <c r="V710">
        <f>Source!Y670</f>
        <v>0</v>
      </c>
    </row>
    <row r="711" spans="1:26" ht="15">
      <c r="H711" s="166">
        <f>I710</f>
        <v>7538.58</v>
      </c>
      <c r="I711" s="166"/>
      <c r="K711" s="166">
        <f>L710</f>
        <v>7538.58</v>
      </c>
      <c r="L711" s="166"/>
      <c r="M711" s="47">
        <f>Source!U670</f>
        <v>0</v>
      </c>
      <c r="O711" s="26">
        <f>H711</f>
        <v>7538.58</v>
      </c>
      <c r="P711" s="26">
        <f>K711</f>
        <v>7538.58</v>
      </c>
      <c r="Q711" s="26">
        <f>M711</f>
        <v>0</v>
      </c>
      <c r="W711">
        <f>IF(Source!BI670&lt;=1,I710, 0)</f>
        <v>0</v>
      </c>
      <c r="X711">
        <f>IF(Source!BI670=2,I710, 0)</f>
        <v>7538.58</v>
      </c>
      <c r="Y711">
        <f>IF(Source!BI670=3,I710, 0)</f>
        <v>0</v>
      </c>
      <c r="Z711">
        <f>IF(Source!BI670=4,I710, 0)</f>
        <v>0</v>
      </c>
    </row>
    <row r="712" spans="1:26" ht="99.75">
      <c r="A712" s="59">
        <v>130</v>
      </c>
      <c r="B712" s="59" t="str">
        <f>Source!E672</f>
        <v>125</v>
      </c>
      <c r="C712" s="60" t="str">
        <f>Source!F672</f>
        <v>Коммеческое предлож.№КП-261046 от 01.02.2021Г.</v>
      </c>
      <c r="D712" s="60" t="s">
        <v>1043</v>
      </c>
      <c r="E712" s="42" t="str">
        <f>Source!H672</f>
        <v>шт.</v>
      </c>
      <c r="F712" s="43">
        <f>Source!I672</f>
        <v>1</v>
      </c>
      <c r="G712" s="44">
        <f>Source!AL672</f>
        <v>1232.0700000000002</v>
      </c>
      <c r="H712" s="45" t="str">
        <f>Source!DD672</f>
        <v/>
      </c>
      <c r="I712" s="44">
        <f>ROUND(Source!AC672*Source!I672, 2)</f>
        <v>1232.07</v>
      </c>
      <c r="J712" s="45" t="str">
        <f>Source!BO672</f>
        <v/>
      </c>
      <c r="K712" s="45">
        <f>IF(Source!BC672&lt;&gt; 0, Source!BC672, 1)</f>
        <v>1</v>
      </c>
      <c r="L712" s="44">
        <f>Source!P672</f>
        <v>1232.07</v>
      </c>
      <c r="M712" s="48"/>
      <c r="S712">
        <f>ROUND((Source!FX672/100)*((ROUND(Source!AF672*Source!I672, 2)+ROUND(Source!AE672*Source!I672, 2))), 2)</f>
        <v>0</v>
      </c>
      <c r="T712">
        <f>Source!X672</f>
        <v>0</v>
      </c>
      <c r="U712">
        <f>ROUND((Source!FY672/100)*((ROUND(Source!AF672*Source!I672, 2)+ROUND(Source!AE672*Source!I672, 2))), 2)</f>
        <v>0</v>
      </c>
      <c r="V712">
        <f>Source!Y672</f>
        <v>0</v>
      </c>
    </row>
    <row r="713" spans="1:26" ht="15">
      <c r="H713" s="166">
        <f>I712</f>
        <v>1232.07</v>
      </c>
      <c r="I713" s="166"/>
      <c r="K713" s="166">
        <f>L712</f>
        <v>1232.07</v>
      </c>
      <c r="L713" s="166"/>
      <c r="M713" s="47">
        <f>Source!U672</f>
        <v>0</v>
      </c>
      <c r="O713" s="26">
        <f>H713</f>
        <v>1232.07</v>
      </c>
      <c r="P713" s="26">
        <f>K713</f>
        <v>1232.07</v>
      </c>
      <c r="Q713" s="26">
        <f>M713</f>
        <v>0</v>
      </c>
      <c r="W713">
        <f>IF(Source!BI672&lt;=1,I712, 0)</f>
        <v>0</v>
      </c>
      <c r="X713">
        <f>IF(Source!BI672=2,I712, 0)</f>
        <v>1232.07</v>
      </c>
      <c r="Y713">
        <f>IF(Source!BI672=3,I712, 0)</f>
        <v>0</v>
      </c>
      <c r="Z713">
        <f>IF(Source!BI672=4,I712, 0)</f>
        <v>0</v>
      </c>
    </row>
    <row r="714" spans="1:26" ht="28.5">
      <c r="A714" s="16">
        <v>131</v>
      </c>
      <c r="B714" s="16" t="str">
        <f>Source!E674</f>
        <v>126</v>
      </c>
      <c r="C714" s="58" t="str">
        <f>Source!F674</f>
        <v>20-02-020-01</v>
      </c>
      <c r="D714" s="58" t="str">
        <f>Source!G674</f>
        <v>Установка виброизолятора номер 38</v>
      </c>
      <c r="E714" s="36" t="str">
        <f>Source!H674</f>
        <v>10 ШТ</v>
      </c>
      <c r="F714" s="22">
        <f>Source!I674</f>
        <v>0.4</v>
      </c>
      <c r="G714" s="37">
        <f>Source!AL674+Source!AM674+Source!AO674</f>
        <v>66.38</v>
      </c>
      <c r="H714" s="38"/>
      <c r="I714" s="37"/>
      <c r="J714" s="38" t="str">
        <f>Source!BO674</f>
        <v/>
      </c>
      <c r="K714" s="38"/>
      <c r="L714" s="37"/>
      <c r="M714" s="39"/>
      <c r="S714">
        <f>ROUND((Source!FX674/100)*((ROUND(Source!AF674*Source!I674, 2)+ROUND(Source!AE674*Source!I674, 2))), 2)</f>
        <v>23.42</v>
      </c>
      <c r="T714">
        <f>Source!X674</f>
        <v>23.38</v>
      </c>
      <c r="U714">
        <f>ROUND((Source!FY674/100)*((ROUND(Source!AF674*Source!I674, 2)+ROUND(Source!AE674*Source!I674, 2))), 2)</f>
        <v>14.34</v>
      </c>
      <c r="V714">
        <f>Source!Y674</f>
        <v>14.43</v>
      </c>
    </row>
    <row r="715" spans="1:26">
      <c r="D715" s="29" t="str">
        <f>"Объем: "&amp;Source!I674&amp;"=4/"&amp;"10"</f>
        <v>Объем: 0,4=4/10</v>
      </c>
    </row>
    <row r="716" spans="1:26" ht="14.25">
      <c r="A716" s="16"/>
      <c r="B716" s="16"/>
      <c r="C716" s="58"/>
      <c r="D716" s="58" t="s">
        <v>980</v>
      </c>
      <c r="E716" s="36"/>
      <c r="F716" s="22"/>
      <c r="G716" s="37">
        <f>Source!AO674</f>
        <v>36.700000000000003</v>
      </c>
      <c r="H716" s="38" t="str">
        <f>Source!DG674</f>
        <v>)*1,2)*1,15</v>
      </c>
      <c r="I716" s="37">
        <f>ROUND(Source!AF674*Source!I674, 2)</f>
        <v>20.260000000000002</v>
      </c>
      <c r="J716" s="38"/>
      <c r="K716" s="38">
        <f>IF(Source!BA674&lt;&gt; 0, Source!BA674, 1)</f>
        <v>1</v>
      </c>
      <c r="L716" s="37">
        <f>Source!S674</f>
        <v>20.260000000000002</v>
      </c>
      <c r="M716" s="39"/>
      <c r="R716">
        <f>I716</f>
        <v>20.260000000000002</v>
      </c>
    </row>
    <row r="717" spans="1:26" ht="14.25">
      <c r="A717" s="16"/>
      <c r="B717" s="16"/>
      <c r="C717" s="58"/>
      <c r="D717" s="58" t="s">
        <v>104</v>
      </c>
      <c r="E717" s="36"/>
      <c r="F717" s="22"/>
      <c r="G717" s="37">
        <f>Source!AM674</f>
        <v>0.66</v>
      </c>
      <c r="H717" s="38" t="str">
        <f>Source!DE674</f>
        <v>)*1,2)*1,25</v>
      </c>
      <c r="I717" s="37">
        <f>ROUND(Source!AD674*Source!I674, 2)</f>
        <v>0.4</v>
      </c>
      <c r="J717" s="38"/>
      <c r="K717" s="38">
        <f>IF(Source!BB674&lt;&gt; 0, Source!BB674, 1)</f>
        <v>1</v>
      </c>
      <c r="L717" s="37">
        <f>Source!Q674</f>
        <v>0.4</v>
      </c>
      <c r="M717" s="39"/>
    </row>
    <row r="718" spans="1:26" ht="14.25">
      <c r="A718" s="16"/>
      <c r="B718" s="16"/>
      <c r="C718" s="58"/>
      <c r="D718" s="58" t="s">
        <v>981</v>
      </c>
      <c r="E718" s="36"/>
      <c r="F718" s="22"/>
      <c r="G718" s="37">
        <f>Source!AN674</f>
        <v>0.12</v>
      </c>
      <c r="H718" s="38" t="str">
        <f>Source!DF674</f>
        <v>)*1,2)*1,25</v>
      </c>
      <c r="I718" s="40">
        <f>ROUND(Source!AE674*Source!I674, 2)</f>
        <v>7.0000000000000007E-2</v>
      </c>
      <c r="J718" s="38"/>
      <c r="K718" s="38">
        <f>IF(Source!BS674&lt;&gt; 0, Source!BS674, 1)</f>
        <v>1</v>
      </c>
      <c r="L718" s="40">
        <f>Source!R674</f>
        <v>7.0000000000000007E-2</v>
      </c>
      <c r="M718" s="39"/>
      <c r="R718">
        <f>I718</f>
        <v>7.0000000000000007E-2</v>
      </c>
    </row>
    <row r="719" spans="1:26" ht="14.25">
      <c r="A719" s="16"/>
      <c r="B719" s="16"/>
      <c r="C719" s="58"/>
      <c r="D719" s="58" t="s">
        <v>982</v>
      </c>
      <c r="E719" s="36"/>
      <c r="F719" s="22"/>
      <c r="G719" s="37">
        <f>Source!AL674</f>
        <v>29.02</v>
      </c>
      <c r="H719" s="38" t="str">
        <f>Source!DD674</f>
        <v/>
      </c>
      <c r="I719" s="37">
        <f>ROUND(Source!AC674*Source!I674, 2)</f>
        <v>11.61</v>
      </c>
      <c r="J719" s="38"/>
      <c r="K719" s="38">
        <f>IF(Source!BC674&lt;&gt; 0, Source!BC674, 1)</f>
        <v>1</v>
      </c>
      <c r="L719" s="37">
        <f>Source!P674</f>
        <v>11.61</v>
      </c>
      <c r="M719" s="39"/>
    </row>
    <row r="720" spans="1:26" ht="14.25">
      <c r="A720" s="16"/>
      <c r="B720" s="16"/>
      <c r="C720" s="58"/>
      <c r="D720" s="58" t="s">
        <v>983</v>
      </c>
      <c r="E720" s="36" t="s">
        <v>984</v>
      </c>
      <c r="F720" s="22">
        <f>Source!BZ674</f>
        <v>128</v>
      </c>
      <c r="G720" s="167" t="str">
        <f>CONCATENATE(" )", Source!DL674, Source!FT674, "=", Source!FX674)</f>
        <v xml:space="preserve"> )*0,9=115,2</v>
      </c>
      <c r="H720" s="168"/>
      <c r="I720" s="37">
        <f>SUM(S714:S722)</f>
        <v>23.42</v>
      </c>
      <c r="J720" s="41"/>
      <c r="K720" s="32">
        <f>Source!AT674</f>
        <v>115</v>
      </c>
      <c r="L720" s="37">
        <f>SUM(T714:T722)</f>
        <v>23.38</v>
      </c>
      <c r="M720" s="39"/>
    </row>
    <row r="721" spans="1:26" ht="14.25">
      <c r="A721" s="16"/>
      <c r="B721" s="16"/>
      <c r="C721" s="58"/>
      <c r="D721" s="58" t="s">
        <v>985</v>
      </c>
      <c r="E721" s="36" t="s">
        <v>984</v>
      </c>
      <c r="F721" s="22">
        <f>Source!CA674</f>
        <v>83</v>
      </c>
      <c r="G721" s="167" t="str">
        <f>CONCATENATE(" )", Source!DM674, Source!FU674, "=", Source!FY674)</f>
        <v xml:space="preserve"> )*0,85=70,55</v>
      </c>
      <c r="H721" s="168"/>
      <c r="I721" s="37">
        <f>SUM(U714:U722)</f>
        <v>14.34</v>
      </c>
      <c r="J721" s="41"/>
      <c r="K721" s="32">
        <f>Source!AU674</f>
        <v>71</v>
      </c>
      <c r="L721" s="37">
        <f>SUM(V714:V722)</f>
        <v>14.43</v>
      </c>
      <c r="M721" s="39"/>
    </row>
    <row r="722" spans="1:26" ht="14.25">
      <c r="A722" s="59"/>
      <c r="B722" s="59"/>
      <c r="C722" s="60"/>
      <c r="D722" s="60" t="s">
        <v>986</v>
      </c>
      <c r="E722" s="42" t="s">
        <v>987</v>
      </c>
      <c r="F722" s="43">
        <f>Source!AQ674</f>
        <v>3.7</v>
      </c>
      <c r="G722" s="44"/>
      <c r="H722" s="45" t="str">
        <f>Source!DI674</f>
        <v>)*1,2)*1,15</v>
      </c>
      <c r="I722" s="44"/>
      <c r="J722" s="45"/>
      <c r="K722" s="45"/>
      <c r="L722" s="44"/>
      <c r="M722" s="46">
        <f>Source!U674</f>
        <v>2.0424000000000002</v>
      </c>
    </row>
    <row r="723" spans="1:26" ht="15">
      <c r="H723" s="166">
        <f>I716+I717+I719+I720+I721</f>
        <v>70.03</v>
      </c>
      <c r="I723" s="166"/>
      <c r="K723" s="166">
        <f>L716+L717+L719+L720+L721</f>
        <v>70.079999999999984</v>
      </c>
      <c r="L723" s="166"/>
      <c r="M723" s="47">
        <f>Source!U674</f>
        <v>2.0424000000000002</v>
      </c>
      <c r="O723" s="26">
        <f>H723</f>
        <v>70.03</v>
      </c>
      <c r="P723" s="26">
        <f>K723</f>
        <v>70.079999999999984</v>
      </c>
      <c r="Q723" s="26">
        <f>M723</f>
        <v>2.0424000000000002</v>
      </c>
      <c r="W723">
        <f>IF(Source!BI674&lt;=1,I716+I717+I719+I720+I721, 0)</f>
        <v>70.03</v>
      </c>
      <c r="X723">
        <f>IF(Source!BI674=2,I716+I717+I719+I720+I721, 0)</f>
        <v>0</v>
      </c>
      <c r="Y723">
        <f>IF(Source!BI674=3,I716+I717+I719+I720+I721, 0)</f>
        <v>0</v>
      </c>
      <c r="Z723">
        <f>IF(Source!BI674=4,I716+I717+I719+I720+I721, 0)</f>
        <v>0</v>
      </c>
    </row>
    <row r="724" spans="1:26" ht="99.75">
      <c r="A724" s="59">
        <v>132</v>
      </c>
      <c r="B724" s="59" t="str">
        <f>Source!E676</f>
        <v>127</v>
      </c>
      <c r="C724" s="60" t="str">
        <f>Source!F676</f>
        <v>Коммеческое предлож.№КП-261046 от 01.02.2021Г.</v>
      </c>
      <c r="D724" s="60" t="s">
        <v>993</v>
      </c>
      <c r="E724" s="42" t="str">
        <f>Source!H676</f>
        <v>шт.</v>
      </c>
      <c r="F724" s="43">
        <f>Source!I676</f>
        <v>1</v>
      </c>
      <c r="G724" s="44">
        <f>Source!AL676</f>
        <v>2150.89</v>
      </c>
      <c r="H724" s="45" t="str">
        <f>Source!DD676</f>
        <v/>
      </c>
      <c r="I724" s="44">
        <f>ROUND(Source!AC676*Source!I676, 2)</f>
        <v>2150.89</v>
      </c>
      <c r="J724" s="45" t="str">
        <f>Source!BO676</f>
        <v/>
      </c>
      <c r="K724" s="45">
        <f>IF(Source!BC676&lt;&gt; 0, Source!BC676, 1)</f>
        <v>1</v>
      </c>
      <c r="L724" s="44">
        <f>Source!P676</f>
        <v>2150.89</v>
      </c>
      <c r="M724" s="48"/>
      <c r="S724">
        <f>ROUND((Source!FX676/100)*((ROUND(Source!AF676*Source!I676, 2)+ROUND(Source!AE676*Source!I676, 2))), 2)</f>
        <v>0</v>
      </c>
      <c r="T724">
        <f>Source!X676</f>
        <v>0</v>
      </c>
      <c r="U724">
        <f>ROUND((Source!FY676/100)*((ROUND(Source!AF676*Source!I676, 2)+ROUND(Source!AE676*Source!I676, 2))), 2)</f>
        <v>0</v>
      </c>
      <c r="V724">
        <f>Source!Y676</f>
        <v>0</v>
      </c>
    </row>
    <row r="725" spans="1:26" ht="15">
      <c r="H725" s="166">
        <f>I724</f>
        <v>2150.89</v>
      </c>
      <c r="I725" s="166"/>
      <c r="K725" s="166">
        <f>L724</f>
        <v>2150.89</v>
      </c>
      <c r="L725" s="166"/>
      <c r="M725" s="47">
        <f>Source!U676</f>
        <v>0</v>
      </c>
      <c r="O725" s="26">
        <f>H725</f>
        <v>2150.89</v>
      </c>
      <c r="P725" s="26">
        <f>K725</f>
        <v>2150.89</v>
      </c>
      <c r="Q725" s="26">
        <f>M725</f>
        <v>0</v>
      </c>
      <c r="W725">
        <f>IF(Source!BI676&lt;=1,I724, 0)</f>
        <v>0</v>
      </c>
      <c r="X725">
        <f>IF(Source!BI676=2,I724, 0)</f>
        <v>2150.89</v>
      </c>
      <c r="Y725">
        <f>IF(Source!BI676=3,I724, 0)</f>
        <v>0</v>
      </c>
      <c r="Z725">
        <f>IF(Source!BI676=4,I724, 0)</f>
        <v>0</v>
      </c>
    </row>
    <row r="726" spans="1:26" ht="28.5">
      <c r="A726" s="16">
        <v>133</v>
      </c>
      <c r="B726" s="16" t="str">
        <f>Source!E678</f>
        <v>128</v>
      </c>
      <c r="C726" s="58" t="str">
        <f>Source!F678</f>
        <v>20-02-019-01</v>
      </c>
      <c r="D726" s="58" t="str">
        <f>Source!G678</f>
        <v>Установка кронштейнов под вентиляционное оборудование</v>
      </c>
      <c r="E726" s="36" t="str">
        <f>Source!H678</f>
        <v>100 кг</v>
      </c>
      <c r="F726" s="22">
        <f>Source!I678</f>
        <v>0.20399999999999999</v>
      </c>
      <c r="G726" s="37">
        <f>Source!AL678+Source!AM678+Source!AO678</f>
        <v>932.04</v>
      </c>
      <c r="H726" s="38"/>
      <c r="I726" s="37"/>
      <c r="J726" s="38" t="str">
        <f>Source!BO678</f>
        <v/>
      </c>
      <c r="K726" s="38"/>
      <c r="L726" s="37"/>
      <c r="M726" s="39"/>
      <c r="S726">
        <f>ROUND((Source!FX678/100)*((ROUND(Source!AF678*Source!I678, 2)+ROUND(Source!AE678*Source!I678, 2))), 2)</f>
        <v>18.09</v>
      </c>
      <c r="T726">
        <f>Source!X678</f>
        <v>18.059999999999999</v>
      </c>
      <c r="U726">
        <f>ROUND((Source!FY678/100)*((ROUND(Source!AF678*Source!I678, 2)+ROUND(Source!AE678*Source!I678, 2))), 2)</f>
        <v>11.08</v>
      </c>
      <c r="V726">
        <f>Source!Y678</f>
        <v>11.15</v>
      </c>
    </row>
    <row r="727" spans="1:26">
      <c r="D727" s="29" t="str">
        <f>"Объем: "&amp;Source!I678&amp;"=20,4/"&amp;"100"</f>
        <v>Объем: 0,204=20,4/100</v>
      </c>
    </row>
    <row r="728" spans="1:26" ht="14.25">
      <c r="A728" s="16"/>
      <c r="B728" s="16"/>
      <c r="C728" s="58"/>
      <c r="D728" s="58" t="s">
        <v>980</v>
      </c>
      <c r="E728" s="36"/>
      <c r="F728" s="22"/>
      <c r="G728" s="37">
        <f>Source!AO678</f>
        <v>55.26</v>
      </c>
      <c r="H728" s="38" t="str">
        <f>Source!DG678</f>
        <v>)*1,2)*1,15</v>
      </c>
      <c r="I728" s="37">
        <f>ROUND(Source!AF678*Source!I678, 2)</f>
        <v>15.56</v>
      </c>
      <c r="J728" s="38"/>
      <c r="K728" s="38">
        <f>IF(Source!BA678&lt;&gt; 0, Source!BA678, 1)</f>
        <v>1</v>
      </c>
      <c r="L728" s="37">
        <f>Source!S678</f>
        <v>15.56</v>
      </c>
      <c r="M728" s="39"/>
      <c r="R728">
        <f>I728</f>
        <v>15.56</v>
      </c>
    </row>
    <row r="729" spans="1:26" ht="14.25">
      <c r="A729" s="16"/>
      <c r="B729" s="16"/>
      <c r="C729" s="58"/>
      <c r="D729" s="58" t="s">
        <v>104</v>
      </c>
      <c r="E729" s="36"/>
      <c r="F729" s="22"/>
      <c r="G729" s="37">
        <f>Source!AM678</f>
        <v>10.16</v>
      </c>
      <c r="H729" s="38" t="str">
        <f>Source!DE678</f>
        <v>)*1,2)*1,25</v>
      </c>
      <c r="I729" s="37">
        <f>ROUND(Source!AD678*Source!I678, 2)</f>
        <v>3.11</v>
      </c>
      <c r="J729" s="38"/>
      <c r="K729" s="38">
        <f>IF(Source!BB678&lt;&gt; 0, Source!BB678, 1)</f>
        <v>1</v>
      </c>
      <c r="L729" s="37">
        <f>Source!Q678</f>
        <v>3.11</v>
      </c>
      <c r="M729" s="39"/>
    </row>
    <row r="730" spans="1:26" ht="14.25">
      <c r="A730" s="16"/>
      <c r="B730" s="16"/>
      <c r="C730" s="58"/>
      <c r="D730" s="58" t="s">
        <v>981</v>
      </c>
      <c r="E730" s="36"/>
      <c r="F730" s="22"/>
      <c r="G730" s="37">
        <f>Source!AN678</f>
        <v>0.46</v>
      </c>
      <c r="H730" s="38" t="str">
        <f>Source!DF678</f>
        <v>)*1,2)*1,25</v>
      </c>
      <c r="I730" s="40">
        <f>ROUND(Source!AE678*Source!I678, 2)</f>
        <v>0.14000000000000001</v>
      </c>
      <c r="J730" s="38"/>
      <c r="K730" s="38">
        <f>IF(Source!BS678&lt;&gt; 0, Source!BS678, 1)</f>
        <v>1</v>
      </c>
      <c r="L730" s="40">
        <f>Source!R678</f>
        <v>0.14000000000000001</v>
      </c>
      <c r="M730" s="39"/>
      <c r="R730">
        <f>I730</f>
        <v>0.14000000000000001</v>
      </c>
    </row>
    <row r="731" spans="1:26" ht="14.25">
      <c r="A731" s="16"/>
      <c r="B731" s="16"/>
      <c r="C731" s="58"/>
      <c r="D731" s="58" t="s">
        <v>982</v>
      </c>
      <c r="E731" s="36"/>
      <c r="F731" s="22"/>
      <c r="G731" s="37">
        <f>Source!AL678</f>
        <v>866.62</v>
      </c>
      <c r="H731" s="38" t="str">
        <f>Source!DD678</f>
        <v/>
      </c>
      <c r="I731" s="37">
        <f>ROUND(Source!AC678*Source!I678, 2)</f>
        <v>176.79</v>
      </c>
      <c r="J731" s="38"/>
      <c r="K731" s="38">
        <f>IF(Source!BC678&lt;&gt; 0, Source!BC678, 1)</f>
        <v>1</v>
      </c>
      <c r="L731" s="37">
        <f>Source!P678</f>
        <v>176.79</v>
      </c>
      <c r="M731" s="39"/>
    </row>
    <row r="732" spans="1:26" ht="14.25">
      <c r="A732" s="16"/>
      <c r="B732" s="16"/>
      <c r="C732" s="58"/>
      <c r="D732" s="58" t="s">
        <v>983</v>
      </c>
      <c r="E732" s="36" t="s">
        <v>984</v>
      </c>
      <c r="F732" s="22">
        <f>Source!BZ678</f>
        <v>128</v>
      </c>
      <c r="G732" s="167" t="str">
        <f>CONCATENATE(" )", Source!DL678, Source!FT678, "=", Source!FX678)</f>
        <v xml:space="preserve"> )*0,9=115,2</v>
      </c>
      <c r="H732" s="168"/>
      <c r="I732" s="37">
        <f>SUM(S726:S734)</f>
        <v>18.09</v>
      </c>
      <c r="J732" s="41"/>
      <c r="K732" s="32">
        <f>Source!AT678</f>
        <v>115</v>
      </c>
      <c r="L732" s="37">
        <f>SUM(T726:T734)</f>
        <v>18.059999999999999</v>
      </c>
      <c r="M732" s="39"/>
    </row>
    <row r="733" spans="1:26" ht="14.25">
      <c r="A733" s="16"/>
      <c r="B733" s="16"/>
      <c r="C733" s="58"/>
      <c r="D733" s="58" t="s">
        <v>985</v>
      </c>
      <c r="E733" s="36" t="s">
        <v>984</v>
      </c>
      <c r="F733" s="22">
        <f>Source!CA678</f>
        <v>83</v>
      </c>
      <c r="G733" s="167" t="str">
        <f>CONCATENATE(" )", Source!DM678, Source!FU678, "=", Source!FY678)</f>
        <v xml:space="preserve"> )*0,85=70,55</v>
      </c>
      <c r="H733" s="168"/>
      <c r="I733" s="37">
        <f>SUM(U726:U734)</f>
        <v>11.08</v>
      </c>
      <c r="J733" s="41"/>
      <c r="K733" s="32">
        <f>Source!AU678</f>
        <v>71</v>
      </c>
      <c r="L733" s="37">
        <f>SUM(V726:V734)</f>
        <v>11.15</v>
      </c>
      <c r="M733" s="39"/>
    </row>
    <row r="734" spans="1:26" ht="14.25">
      <c r="A734" s="59"/>
      <c r="B734" s="59"/>
      <c r="C734" s="60"/>
      <c r="D734" s="60" t="s">
        <v>986</v>
      </c>
      <c r="E734" s="42" t="s">
        <v>987</v>
      </c>
      <c r="F734" s="43">
        <f>Source!AQ678</f>
        <v>6.02</v>
      </c>
      <c r="G734" s="44"/>
      <c r="H734" s="45" t="str">
        <f>Source!DI678</f>
        <v>)*1,2)*1,15</v>
      </c>
      <c r="I734" s="44"/>
      <c r="J734" s="45"/>
      <c r="K734" s="45"/>
      <c r="L734" s="44"/>
      <c r="M734" s="46">
        <f>Source!U678</f>
        <v>1.6947503999999998</v>
      </c>
    </row>
    <row r="735" spans="1:26" ht="15">
      <c r="H735" s="166">
        <f>I728+I729+I731+I732+I733</f>
        <v>224.63</v>
      </c>
      <c r="I735" s="166"/>
      <c r="K735" s="166">
        <f>L728+L729+L731+L732+L733</f>
        <v>224.67</v>
      </c>
      <c r="L735" s="166"/>
      <c r="M735" s="47">
        <f>Source!U678</f>
        <v>1.6947503999999998</v>
      </c>
      <c r="O735" s="26">
        <f>H735</f>
        <v>224.63</v>
      </c>
      <c r="P735" s="26">
        <f>K735</f>
        <v>224.67</v>
      </c>
      <c r="Q735" s="26">
        <f>M735</f>
        <v>1.6947503999999998</v>
      </c>
      <c r="W735">
        <f>IF(Source!BI678&lt;=1,I728+I729+I731+I732+I733, 0)</f>
        <v>224.63</v>
      </c>
      <c r="X735">
        <f>IF(Source!BI678=2,I728+I729+I731+I732+I733, 0)</f>
        <v>0</v>
      </c>
      <c r="Y735">
        <f>IF(Source!BI678=3,I728+I729+I731+I732+I733, 0)</f>
        <v>0</v>
      </c>
      <c r="Z735">
        <f>IF(Source!BI678=4,I728+I729+I731+I732+I733, 0)</f>
        <v>0</v>
      </c>
    </row>
    <row r="736" spans="1:26" ht="28.5">
      <c r="A736" s="59">
        <v>134</v>
      </c>
      <c r="B736" s="59" t="str">
        <f>Source!E680</f>
        <v>129</v>
      </c>
      <c r="C736" s="60" t="str">
        <f>Source!F680</f>
        <v>18.5.08.18-0071</v>
      </c>
      <c r="D736" s="60" t="str">
        <f>Source!G680</f>
        <v>Кронштейны и подставки под оборудование из сортовой стали</v>
      </c>
      <c r="E736" s="42" t="str">
        <f>Source!H680</f>
        <v>кг</v>
      </c>
      <c r="F736" s="43">
        <f>Source!I680</f>
        <v>-20.399999999999999</v>
      </c>
      <c r="G736" s="44">
        <f>Source!AL680</f>
        <v>8.52</v>
      </c>
      <c r="H736" s="45" t="str">
        <f>Source!DD680</f>
        <v/>
      </c>
      <c r="I736" s="44">
        <f>ROUND(Source!AC680*Source!I680, 2)</f>
        <v>-173.81</v>
      </c>
      <c r="J736" s="45" t="str">
        <f>Source!BO680</f>
        <v/>
      </c>
      <c r="K736" s="45">
        <f>IF(Source!BC680&lt;&gt; 0, Source!BC680, 1)</f>
        <v>1</v>
      </c>
      <c r="L736" s="44">
        <f>Source!P680</f>
        <v>-173.81</v>
      </c>
      <c r="M736" s="48"/>
      <c r="S736">
        <f>ROUND((Source!FX680/100)*((ROUND(Source!AF680*Source!I680, 2)+ROUND(Source!AE680*Source!I680, 2))), 2)</f>
        <v>0</v>
      </c>
      <c r="T736">
        <f>Source!X680</f>
        <v>0</v>
      </c>
      <c r="U736">
        <f>ROUND((Source!FY680/100)*((ROUND(Source!AF680*Source!I680, 2)+ROUND(Source!AE680*Source!I680, 2))), 2)</f>
        <v>0</v>
      </c>
      <c r="V736">
        <f>Source!Y680</f>
        <v>0</v>
      </c>
    </row>
    <row r="737" spans="1:26" ht="15">
      <c r="H737" s="166">
        <f>I736</f>
        <v>-173.81</v>
      </c>
      <c r="I737" s="166"/>
      <c r="K737" s="166">
        <f>L736</f>
        <v>-173.81</v>
      </c>
      <c r="L737" s="166"/>
      <c r="M737" s="47">
        <f>Source!U680</f>
        <v>0</v>
      </c>
      <c r="O737" s="26">
        <f>H737</f>
        <v>-173.81</v>
      </c>
      <c r="P737" s="26">
        <f>K737</f>
        <v>-173.81</v>
      </c>
      <c r="Q737" s="26">
        <f>M737</f>
        <v>0</v>
      </c>
      <c r="W737">
        <f>IF(Source!BI680&lt;=1,I736, 0)</f>
        <v>-173.81</v>
      </c>
      <c r="X737">
        <f>IF(Source!BI680=2,I736, 0)</f>
        <v>0</v>
      </c>
      <c r="Y737">
        <f>IF(Source!BI680=3,I736, 0)</f>
        <v>0</v>
      </c>
      <c r="Z737">
        <f>IF(Source!BI680=4,I736, 0)</f>
        <v>0</v>
      </c>
    </row>
    <row r="738" spans="1:26" ht="99.75">
      <c r="A738" s="59">
        <v>135</v>
      </c>
      <c r="B738" s="59" t="str">
        <f>Source!E682</f>
        <v>130</v>
      </c>
      <c r="C738" s="60" t="str">
        <f>Source!F682</f>
        <v>Коммеческое предлож.№КП-261046 от 01.02.2021Г.</v>
      </c>
      <c r="D738" s="60" t="s">
        <v>1044</v>
      </c>
      <c r="E738" s="42" t="str">
        <f>Source!H682</f>
        <v>шт.</v>
      </c>
      <c r="F738" s="43">
        <f>Source!I682</f>
        <v>1</v>
      </c>
      <c r="G738" s="44">
        <f>Source!AL682</f>
        <v>5053.5600000000004</v>
      </c>
      <c r="H738" s="45" t="str">
        <f>Source!DD682</f>
        <v/>
      </c>
      <c r="I738" s="44">
        <f>ROUND(Source!AC682*Source!I682, 2)</f>
        <v>5053.5600000000004</v>
      </c>
      <c r="J738" s="45" t="str">
        <f>Source!BO682</f>
        <v/>
      </c>
      <c r="K738" s="45">
        <f>IF(Source!BC682&lt;&gt; 0, Source!BC682, 1)</f>
        <v>1</v>
      </c>
      <c r="L738" s="44">
        <f>Source!P682</f>
        <v>5053.5600000000004</v>
      </c>
      <c r="M738" s="48"/>
      <c r="S738">
        <f>ROUND((Source!FX682/100)*((ROUND(Source!AF682*Source!I682, 2)+ROUND(Source!AE682*Source!I682, 2))), 2)</f>
        <v>0</v>
      </c>
      <c r="T738">
        <f>Source!X682</f>
        <v>0</v>
      </c>
      <c r="U738">
        <f>ROUND((Source!FY682/100)*((ROUND(Source!AF682*Source!I682, 2)+ROUND(Source!AE682*Source!I682, 2))), 2)</f>
        <v>0</v>
      </c>
      <c r="V738">
        <f>Source!Y682</f>
        <v>0</v>
      </c>
    </row>
    <row r="739" spans="1:26" ht="15">
      <c r="H739" s="166">
        <f>I738</f>
        <v>5053.5600000000004</v>
      </c>
      <c r="I739" s="166"/>
      <c r="K739" s="166">
        <f>L738</f>
        <v>5053.5600000000004</v>
      </c>
      <c r="L739" s="166"/>
      <c r="M739" s="47">
        <f>Source!U682</f>
        <v>0</v>
      </c>
      <c r="O739" s="26">
        <f>H739</f>
        <v>5053.5600000000004</v>
      </c>
      <c r="P739" s="26">
        <f>K739</f>
        <v>5053.5600000000004</v>
      </c>
      <c r="Q739" s="26">
        <f>M739</f>
        <v>0</v>
      </c>
      <c r="W739">
        <f>IF(Source!BI682&lt;=1,I738, 0)</f>
        <v>5053.5600000000004</v>
      </c>
      <c r="X739">
        <f>IF(Source!BI682=2,I738, 0)</f>
        <v>0</v>
      </c>
      <c r="Y739">
        <f>IF(Source!BI682=3,I738, 0)</f>
        <v>0</v>
      </c>
      <c r="Z739">
        <f>IF(Source!BI682=4,I738, 0)</f>
        <v>0</v>
      </c>
    </row>
    <row r="741" spans="1:26" ht="15">
      <c r="A741" s="171" t="str">
        <f>CONCATENATE("Итого по разделу: ",IF(Source!G684&lt;&gt;"Новый раздел", Source!G684, ""))</f>
        <v>Итого по разделу: 12.Система ПД7 (оборудование)</v>
      </c>
      <c r="B741" s="171"/>
      <c r="C741" s="171"/>
      <c r="D741" s="171"/>
      <c r="E741" s="171"/>
      <c r="F741" s="171"/>
      <c r="G741" s="171"/>
      <c r="H741" s="159">
        <f>SUM(O686:O740)</f>
        <v>88512.800000000017</v>
      </c>
      <c r="I741" s="159"/>
      <c r="J741" s="35"/>
      <c r="K741" s="159">
        <f>SUM(P686:P740)</f>
        <v>88513.62000000001</v>
      </c>
      <c r="L741" s="159"/>
      <c r="M741" s="47">
        <f>SUM(Q686:Q740)</f>
        <v>34.807505399999997</v>
      </c>
    </row>
    <row r="745" spans="1:26" ht="16.5">
      <c r="A745" s="169" t="str">
        <f>CONCATENATE("Раздел: ",IF(Source!G714&lt;&gt;"Новый раздел", Source!G714, ""))</f>
        <v>Раздел: 13.Система ПД7.2 (оборудование)</v>
      </c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</row>
    <row r="746" spans="1:26" ht="57">
      <c r="A746" s="16">
        <v>136</v>
      </c>
      <c r="B746" s="16" t="str">
        <f>Source!E719</f>
        <v>131</v>
      </c>
      <c r="C746" s="58" t="str">
        <f>Source!F719</f>
        <v>20-06-002-01</v>
      </c>
      <c r="D746" s="58" t="str">
        <f>Source!G719</f>
        <v>Установка камер приточных типовых без секции орошения производительностью до 10 тыс.м3/час</v>
      </c>
      <c r="E746" s="36" t="str">
        <f>Source!H719</f>
        <v>ШТ</v>
      </c>
      <c r="F746" s="22">
        <f>Source!I719</f>
        <v>1</v>
      </c>
      <c r="G746" s="37">
        <f>Source!AL719+Source!AM719+Source!AO719</f>
        <v>681.31999999999994</v>
      </c>
      <c r="H746" s="38"/>
      <c r="I746" s="37"/>
      <c r="J746" s="38" t="str">
        <f>Source!BO719</f>
        <v/>
      </c>
      <c r="K746" s="38"/>
      <c r="L746" s="37"/>
      <c r="M746" s="39"/>
      <c r="S746">
        <f>ROUND((Source!FX719/100)*((ROUND(Source!AF719*Source!I719, 2)+ROUND(Source!AE719*Source!I719, 2))), 2)</f>
        <v>649.66</v>
      </c>
      <c r="T746">
        <f>Source!X719</f>
        <v>648.53</v>
      </c>
      <c r="U746">
        <f>ROUND((Source!FY719/100)*((ROUND(Source!AF719*Source!I719, 2)+ROUND(Source!AE719*Source!I719, 2))), 2)</f>
        <v>397.86</v>
      </c>
      <c r="V746">
        <f>Source!Y719</f>
        <v>400.4</v>
      </c>
    </row>
    <row r="747" spans="1:26" ht="14.25">
      <c r="A747" s="16"/>
      <c r="B747" s="16"/>
      <c r="C747" s="58"/>
      <c r="D747" s="58" t="s">
        <v>980</v>
      </c>
      <c r="E747" s="36"/>
      <c r="F747" s="22"/>
      <c r="G747" s="37">
        <f>Source!AO719</f>
        <v>401.26</v>
      </c>
      <c r="H747" s="38" t="str">
        <f>Source!DG719</f>
        <v>)*1,2)*1,15</v>
      </c>
      <c r="I747" s="37">
        <f>ROUND(Source!AF719*Source!I719, 2)</f>
        <v>553.74</v>
      </c>
      <c r="J747" s="38"/>
      <c r="K747" s="38">
        <f>IF(Source!BA719&lt;&gt; 0, Source!BA719, 1)</f>
        <v>1</v>
      </c>
      <c r="L747" s="37">
        <f>Source!S719</f>
        <v>553.74</v>
      </c>
      <c r="M747" s="39"/>
      <c r="R747">
        <f>I747</f>
        <v>553.74</v>
      </c>
    </row>
    <row r="748" spans="1:26" ht="14.25">
      <c r="A748" s="16"/>
      <c r="B748" s="16"/>
      <c r="C748" s="58"/>
      <c r="D748" s="58" t="s">
        <v>104</v>
      </c>
      <c r="E748" s="36"/>
      <c r="F748" s="22"/>
      <c r="G748" s="37">
        <f>Source!AM719</f>
        <v>99.27</v>
      </c>
      <c r="H748" s="38" t="str">
        <f>Source!DE719</f>
        <v>)*1,2)*1,25</v>
      </c>
      <c r="I748" s="37">
        <f>ROUND(Source!AD719*Source!I719, 2)</f>
        <v>148.91</v>
      </c>
      <c r="J748" s="38"/>
      <c r="K748" s="38">
        <f>IF(Source!BB719&lt;&gt; 0, Source!BB719, 1)</f>
        <v>1</v>
      </c>
      <c r="L748" s="37">
        <f>Source!Q719</f>
        <v>148.91</v>
      </c>
      <c r="M748" s="39"/>
    </row>
    <row r="749" spans="1:26" ht="14.25">
      <c r="A749" s="16"/>
      <c r="B749" s="16"/>
      <c r="C749" s="58"/>
      <c r="D749" s="58" t="s">
        <v>981</v>
      </c>
      <c r="E749" s="36"/>
      <c r="F749" s="22"/>
      <c r="G749" s="37">
        <f>Source!AN719</f>
        <v>6.8</v>
      </c>
      <c r="H749" s="38" t="str">
        <f>Source!DF719</f>
        <v>)*1,2)*1,25</v>
      </c>
      <c r="I749" s="40">
        <f>ROUND(Source!AE719*Source!I719, 2)</f>
        <v>10.199999999999999</v>
      </c>
      <c r="J749" s="38"/>
      <c r="K749" s="38">
        <f>IF(Source!BS719&lt;&gt; 0, Source!BS719, 1)</f>
        <v>1</v>
      </c>
      <c r="L749" s="40">
        <f>Source!R719</f>
        <v>10.199999999999999</v>
      </c>
      <c r="M749" s="39"/>
      <c r="R749">
        <f>I749</f>
        <v>10.199999999999999</v>
      </c>
    </row>
    <row r="750" spans="1:26" ht="14.25">
      <c r="A750" s="16"/>
      <c r="B750" s="16"/>
      <c r="C750" s="58"/>
      <c r="D750" s="58" t="s">
        <v>982</v>
      </c>
      <c r="E750" s="36"/>
      <c r="F750" s="22"/>
      <c r="G750" s="37">
        <f>Source!AL719</f>
        <v>180.79</v>
      </c>
      <c r="H750" s="38" t="str">
        <f>Source!DD719</f>
        <v/>
      </c>
      <c r="I750" s="37">
        <f>ROUND(Source!AC719*Source!I719, 2)</f>
        <v>180.79</v>
      </c>
      <c r="J750" s="38"/>
      <c r="K750" s="38">
        <f>IF(Source!BC719&lt;&gt; 0, Source!BC719, 1)</f>
        <v>1</v>
      </c>
      <c r="L750" s="37">
        <f>Source!P719</f>
        <v>180.79</v>
      </c>
      <c r="M750" s="39"/>
    </row>
    <row r="751" spans="1:26" ht="14.25">
      <c r="A751" s="16"/>
      <c r="B751" s="16"/>
      <c r="C751" s="58"/>
      <c r="D751" s="58" t="s">
        <v>983</v>
      </c>
      <c r="E751" s="36" t="s">
        <v>984</v>
      </c>
      <c r="F751" s="22">
        <f>Source!BZ719</f>
        <v>128</v>
      </c>
      <c r="G751" s="167" t="str">
        <f>CONCATENATE(" )", Source!DL719, Source!FT719, "=", Source!FX719)</f>
        <v xml:space="preserve"> )*0,9=115,2</v>
      </c>
      <c r="H751" s="168"/>
      <c r="I751" s="37">
        <f>SUM(S746:S756)</f>
        <v>649.66</v>
      </c>
      <c r="J751" s="41"/>
      <c r="K751" s="32">
        <f>Source!AT719</f>
        <v>115</v>
      </c>
      <c r="L751" s="37">
        <f>SUM(T746:T756)</f>
        <v>648.53</v>
      </c>
      <c r="M751" s="39"/>
    </row>
    <row r="752" spans="1:26" ht="14.25">
      <c r="A752" s="16"/>
      <c r="B752" s="16"/>
      <c r="C752" s="58"/>
      <c r="D752" s="58" t="s">
        <v>985</v>
      </c>
      <c r="E752" s="36" t="s">
        <v>984</v>
      </c>
      <c r="F752" s="22">
        <f>Source!CA719</f>
        <v>83</v>
      </c>
      <c r="G752" s="167" t="str">
        <f>CONCATENATE(" )", Source!DM719, Source!FU719, "=", Source!FY719)</f>
        <v xml:space="preserve"> )*0,85=70,55</v>
      </c>
      <c r="H752" s="168"/>
      <c r="I752" s="37">
        <f>SUM(U746:U756)</f>
        <v>397.86</v>
      </c>
      <c r="J752" s="41"/>
      <c r="K752" s="32">
        <f>Source!AU719</f>
        <v>71</v>
      </c>
      <c r="L752" s="37">
        <f>SUM(V746:V756)</f>
        <v>400.4</v>
      </c>
      <c r="M752" s="39"/>
    </row>
    <row r="753" spans="1:26" ht="14.25">
      <c r="A753" s="16"/>
      <c r="B753" s="16"/>
      <c r="C753" s="58"/>
      <c r="D753" s="58" t="s">
        <v>986</v>
      </c>
      <c r="E753" s="36" t="s">
        <v>987</v>
      </c>
      <c r="F753" s="22">
        <f>Source!AQ719</f>
        <v>43.71</v>
      </c>
      <c r="G753" s="37"/>
      <c r="H753" s="38" t="str">
        <f>Source!DI719</f>
        <v>)*1,2)*1,15</v>
      </c>
      <c r="I753" s="37"/>
      <c r="J753" s="38"/>
      <c r="K753" s="38"/>
      <c r="L753" s="37"/>
      <c r="M753" s="55">
        <f>Source!U719</f>
        <v>60.319799999999994</v>
      </c>
    </row>
    <row r="754" spans="1:26" ht="28.5">
      <c r="A754" s="16">
        <v>137</v>
      </c>
      <c r="B754" s="16" t="str">
        <f>Source!E721</f>
        <v>131,1</v>
      </c>
      <c r="C754" s="58" t="str">
        <f>Source!F721</f>
        <v>01.7.15.02-0051</v>
      </c>
      <c r="D754" s="58" t="str">
        <f>Source!G721</f>
        <v>Болты анкерные</v>
      </c>
      <c r="E754" s="36" t="str">
        <f>Source!H721</f>
        <v>т</v>
      </c>
      <c r="F754" s="22">
        <f>Source!I721</f>
        <v>9.6000000000000002E-4</v>
      </c>
      <c r="G754" s="37">
        <f>Source!AL721+Source!AM721+Source!AO721</f>
        <v>10068</v>
      </c>
      <c r="H754" s="56" t="s">
        <v>3</v>
      </c>
      <c r="I754" s="37">
        <f>ROUND(Source!AC721*Source!I721, 2)+ROUND(Source!AD721*Source!I721, 2)+ROUND(Source!AF721*Source!I721, 2)</f>
        <v>9.67</v>
      </c>
      <c r="J754" s="38"/>
      <c r="K754" s="38">
        <f>IF(Source!BC721&lt;&gt; 0, Source!BC721, 1)</f>
        <v>1</v>
      </c>
      <c r="L754" s="37">
        <f>Source!O721</f>
        <v>9.67</v>
      </c>
      <c r="M754" s="39"/>
      <c r="S754">
        <f>ROUND((Source!FX721/100)*((ROUND(Source!AF721*Source!I721, 2)+ROUND(Source!AE721*Source!I721, 2))), 2)</f>
        <v>0</v>
      </c>
      <c r="T754">
        <f>Source!X721</f>
        <v>0</v>
      </c>
      <c r="U754">
        <f>ROUND((Source!FY721/100)*((ROUND(Source!AF721*Source!I721, 2)+ROUND(Source!AE721*Source!I721, 2))), 2)</f>
        <v>0</v>
      </c>
      <c r="V754">
        <f>Source!Y721</f>
        <v>0</v>
      </c>
      <c r="W754">
        <f>IF(Source!BI721&lt;=1,I754, 0)</f>
        <v>9.67</v>
      </c>
      <c r="X754">
        <f>IF(Source!BI721=2,I754, 0)</f>
        <v>0</v>
      </c>
      <c r="Y754">
        <f>IF(Source!BI721=3,I754, 0)</f>
        <v>0</v>
      </c>
      <c r="Z754">
        <f>IF(Source!BI721=4,I754, 0)</f>
        <v>0</v>
      </c>
    </row>
    <row r="755" spans="1:26" ht="28.5">
      <c r="A755" s="16">
        <v>138</v>
      </c>
      <c r="B755" s="16" t="str">
        <f>Source!E723</f>
        <v>131,2</v>
      </c>
      <c r="C755" s="58" t="str">
        <f>Source!F723</f>
        <v>01.7.15.11-0062</v>
      </c>
      <c r="D755" s="58" t="str">
        <f>Source!G723</f>
        <v>Шайбы стальные</v>
      </c>
      <c r="E755" s="36" t="str">
        <f>Source!H723</f>
        <v>т</v>
      </c>
      <c r="F755" s="22">
        <f>Source!I723</f>
        <v>1.8000000000000001E-4</v>
      </c>
      <c r="G755" s="37">
        <f>Source!AL723+Source!AM723+Source!AO723</f>
        <v>10208</v>
      </c>
      <c r="H755" s="56" t="s">
        <v>3</v>
      </c>
      <c r="I755" s="37">
        <f>ROUND(Source!AC723*Source!I723, 2)+ROUND(Source!AD723*Source!I723, 2)+ROUND(Source!AF723*Source!I723, 2)</f>
        <v>1.84</v>
      </c>
      <c r="J755" s="38"/>
      <c r="K755" s="38">
        <f>IF(Source!BC723&lt;&gt; 0, Source!BC723, 1)</f>
        <v>1</v>
      </c>
      <c r="L755" s="37">
        <f>Source!O723</f>
        <v>1.84</v>
      </c>
      <c r="M755" s="39"/>
      <c r="S755">
        <f>ROUND((Source!FX723/100)*((ROUND(Source!AF723*Source!I723, 2)+ROUND(Source!AE723*Source!I723, 2))), 2)</f>
        <v>0</v>
      </c>
      <c r="T755">
        <f>Source!X723</f>
        <v>0</v>
      </c>
      <c r="U755">
        <f>ROUND((Source!FY723/100)*((ROUND(Source!AF723*Source!I723, 2)+ROUND(Source!AE723*Source!I723, 2))), 2)</f>
        <v>0</v>
      </c>
      <c r="V755">
        <f>Source!Y723</f>
        <v>0</v>
      </c>
      <c r="W755">
        <f>IF(Source!BI723&lt;=1,I755, 0)</f>
        <v>1.84</v>
      </c>
      <c r="X755">
        <f>IF(Source!BI723=2,I755, 0)</f>
        <v>0</v>
      </c>
      <c r="Y755">
        <f>IF(Source!BI723=3,I755, 0)</f>
        <v>0</v>
      </c>
      <c r="Z755">
        <f>IF(Source!BI723=4,I755, 0)</f>
        <v>0</v>
      </c>
    </row>
    <row r="756" spans="1:26" ht="28.5">
      <c r="A756" s="59">
        <v>139</v>
      </c>
      <c r="B756" s="59" t="str">
        <f>Source!E725</f>
        <v>131,3</v>
      </c>
      <c r="C756" s="60" t="str">
        <f>Source!F725</f>
        <v>04.3.01.09-0012</v>
      </c>
      <c r="D756" s="60" t="str">
        <f>Source!G725</f>
        <v>Раствор готовый кладочный цементный марки 50</v>
      </c>
      <c r="E756" s="42" t="str">
        <f>Source!H725</f>
        <v>м3</v>
      </c>
      <c r="F756" s="43">
        <f>Source!I725</f>
        <v>8.9999999999999993E-3</v>
      </c>
      <c r="G756" s="44">
        <f>Source!AL725+Source!AM725+Source!AO725</f>
        <v>485.9</v>
      </c>
      <c r="H756" s="57" t="s">
        <v>3</v>
      </c>
      <c r="I756" s="44">
        <f>ROUND(Source!AC725*Source!I725, 2)+ROUND(Source!AD725*Source!I725, 2)+ROUND(Source!AF725*Source!I725, 2)</f>
        <v>4.37</v>
      </c>
      <c r="J756" s="45"/>
      <c r="K756" s="45">
        <f>IF(Source!BC725&lt;&gt; 0, Source!BC725, 1)</f>
        <v>1</v>
      </c>
      <c r="L756" s="44">
        <f>Source!O725</f>
        <v>4.37</v>
      </c>
      <c r="M756" s="48"/>
      <c r="S756">
        <f>ROUND((Source!FX725/100)*((ROUND(Source!AF725*Source!I725, 2)+ROUND(Source!AE725*Source!I725, 2))), 2)</f>
        <v>0</v>
      </c>
      <c r="T756">
        <f>Source!X725</f>
        <v>0</v>
      </c>
      <c r="U756">
        <f>ROUND((Source!FY725/100)*((ROUND(Source!AF725*Source!I725, 2)+ROUND(Source!AE725*Source!I725, 2))), 2)</f>
        <v>0</v>
      </c>
      <c r="V756">
        <f>Source!Y725</f>
        <v>0</v>
      </c>
      <c r="W756">
        <f>IF(Source!BI725&lt;=1,I756, 0)</f>
        <v>4.37</v>
      </c>
      <c r="X756">
        <f>IF(Source!BI725=2,I756, 0)</f>
        <v>0</v>
      </c>
      <c r="Y756">
        <f>IF(Source!BI725=3,I756, 0)</f>
        <v>0</v>
      </c>
      <c r="Z756">
        <f>IF(Source!BI725=4,I756, 0)</f>
        <v>0</v>
      </c>
    </row>
    <row r="757" spans="1:26" ht="15">
      <c r="H757" s="166">
        <f>I747+I748+I750+I751+I752+SUM(I754:I756)</f>
        <v>1946.8400000000001</v>
      </c>
      <c r="I757" s="166"/>
      <c r="K757" s="166">
        <f>L747+L748+L750+L751+L752+SUM(L754:L756)</f>
        <v>1948.25</v>
      </c>
      <c r="L757" s="166"/>
      <c r="M757" s="47">
        <f>Source!U719</f>
        <v>60.319799999999994</v>
      </c>
      <c r="O757" s="26">
        <f>H757</f>
        <v>1946.8400000000001</v>
      </c>
      <c r="P757" s="26">
        <f>K757</f>
        <v>1948.25</v>
      </c>
      <c r="Q757" s="26">
        <f>M757</f>
        <v>60.319799999999994</v>
      </c>
      <c r="W757">
        <f>IF(Source!BI719&lt;=1,I747+I748+I750+I751+I752, 0)</f>
        <v>1930.96</v>
      </c>
      <c r="X757">
        <f>IF(Source!BI719=2,I747+I748+I750+I751+I752, 0)</f>
        <v>0</v>
      </c>
      <c r="Y757">
        <f>IF(Source!BI719=3,I747+I748+I750+I751+I752, 0)</f>
        <v>0</v>
      </c>
      <c r="Z757">
        <f>IF(Source!BI719=4,I747+I748+I750+I751+I752, 0)</f>
        <v>0</v>
      </c>
    </row>
    <row r="758" spans="1:26" ht="99.75">
      <c r="A758" s="61">
        <v>140</v>
      </c>
      <c r="B758" s="61" t="str">
        <f>Source!E727</f>
        <v>132</v>
      </c>
      <c r="C758" s="62" t="str">
        <f>Source!F727</f>
        <v>Коммеческое предлож.№КП-261046 от 01.02.2021Г.</v>
      </c>
      <c r="D758" s="62" t="s">
        <v>1024</v>
      </c>
      <c r="E758" s="49" t="str">
        <f>Source!H727</f>
        <v>шт.</v>
      </c>
      <c r="F758" s="50">
        <f>Source!I727</f>
        <v>1</v>
      </c>
      <c r="G758" s="51">
        <f>Source!AL727</f>
        <v>102539.84</v>
      </c>
      <c r="H758" s="52" t="str">
        <f>Source!DD727</f>
        <v/>
      </c>
      <c r="I758" s="51">
        <f>ROUND(Source!AC727*Source!I727, 2)</f>
        <v>102539.84</v>
      </c>
      <c r="J758" s="52" t="str">
        <f>Source!BO727</f>
        <v/>
      </c>
      <c r="K758" s="52">
        <f>IF(Source!BC727&lt;&gt; 0, Source!BC727, 1)</f>
        <v>1</v>
      </c>
      <c r="L758" s="51">
        <f>Source!P727</f>
        <v>102539.84</v>
      </c>
      <c r="M758" s="53"/>
      <c r="S758">
        <f>ROUND((Source!FX727/100)*((ROUND(Source!AF727*Source!I727, 2)+ROUND(Source!AE727*Source!I727, 2))), 2)</f>
        <v>0</v>
      </c>
      <c r="T758">
        <f>Source!X727</f>
        <v>0</v>
      </c>
      <c r="U758">
        <f>ROUND((Source!FY727/100)*((ROUND(Source!AF727*Source!I727, 2)+ROUND(Source!AE727*Source!I727, 2))), 2)</f>
        <v>0</v>
      </c>
      <c r="V758">
        <f>Source!Y727</f>
        <v>0</v>
      </c>
    </row>
    <row r="759" spans="1:26" ht="15">
      <c r="A759" s="28"/>
      <c r="B759" s="28"/>
      <c r="C759" s="28"/>
      <c r="D759" s="28"/>
      <c r="E759" s="28"/>
      <c r="F759" s="28"/>
      <c r="G759" s="28"/>
      <c r="H759" s="170">
        <f>I758</f>
        <v>102539.84</v>
      </c>
      <c r="I759" s="170"/>
      <c r="J759" s="28"/>
      <c r="K759" s="170">
        <f>L758</f>
        <v>102539.84</v>
      </c>
      <c r="L759" s="170"/>
      <c r="M759" s="54">
        <f>Source!U727</f>
        <v>0</v>
      </c>
      <c r="O759" s="26">
        <f>H759</f>
        <v>102539.84</v>
      </c>
      <c r="P759" s="26">
        <f>K759</f>
        <v>102539.84</v>
      </c>
      <c r="Q759" s="26">
        <f>M759</f>
        <v>0</v>
      </c>
      <c r="W759">
        <f>IF(Source!BI727&lt;=1,I758, 0)</f>
        <v>0</v>
      </c>
      <c r="X759">
        <f>IF(Source!BI727=2,I758, 0)</f>
        <v>0</v>
      </c>
      <c r="Y759">
        <f>IF(Source!BI727=3,I758, 0)</f>
        <v>102539.84</v>
      </c>
      <c r="Z759">
        <f>IF(Source!BI727=4,I758, 0)</f>
        <v>0</v>
      </c>
    </row>
    <row r="760" spans="1:26" ht="42.75">
      <c r="A760" s="16">
        <v>141</v>
      </c>
      <c r="B760" s="16" t="str">
        <f>Source!E729</f>
        <v>133</v>
      </c>
      <c r="C760" s="58" t="str">
        <f>Source!F729</f>
        <v>20-02-004-15</v>
      </c>
      <c r="D760" s="58" t="str">
        <f>Source!G729</f>
        <v>Установка клапанов огнезадерживающих с ручной регулировкой периметром до 1600 мм</v>
      </c>
      <c r="E760" s="36" t="str">
        <f>Source!H729</f>
        <v>ШТ</v>
      </c>
      <c r="F760" s="22">
        <f>Source!I729</f>
        <v>1</v>
      </c>
      <c r="G760" s="37">
        <f>Source!AL729+Source!AM729+Source!AO729</f>
        <v>55.010000000000005</v>
      </c>
      <c r="H760" s="38"/>
      <c r="I760" s="37"/>
      <c r="J760" s="38" t="str">
        <f>Source!BO729</f>
        <v/>
      </c>
      <c r="K760" s="38"/>
      <c r="L760" s="37"/>
      <c r="M760" s="39"/>
      <c r="S760">
        <f>ROUND((Source!FX729/100)*((ROUND(Source!AF729*Source!I729, 2)+ROUND(Source!AE729*Source!I729, 2))), 2)</f>
        <v>58.16</v>
      </c>
      <c r="T760">
        <f>Source!X729</f>
        <v>58.06</v>
      </c>
      <c r="U760">
        <f>ROUND((Source!FY729/100)*((ROUND(Source!AF729*Source!I729, 2)+ROUND(Source!AE729*Source!I729, 2))), 2)</f>
        <v>35.619999999999997</v>
      </c>
      <c r="V760">
        <f>Source!Y729</f>
        <v>35.85</v>
      </c>
    </row>
    <row r="761" spans="1:26" ht="14.25">
      <c r="A761" s="16"/>
      <c r="B761" s="16"/>
      <c r="C761" s="58"/>
      <c r="D761" s="58" t="s">
        <v>980</v>
      </c>
      <c r="E761" s="36"/>
      <c r="F761" s="22"/>
      <c r="G761" s="37">
        <f>Source!AO729</f>
        <v>36.46</v>
      </c>
      <c r="H761" s="38" t="str">
        <f>Source!DG729</f>
        <v>)*1,2)*1,15</v>
      </c>
      <c r="I761" s="37">
        <f>ROUND(Source!AF729*Source!I729, 2)</f>
        <v>50.31</v>
      </c>
      <c r="J761" s="38"/>
      <c r="K761" s="38">
        <f>IF(Source!BA729&lt;&gt; 0, Source!BA729, 1)</f>
        <v>1</v>
      </c>
      <c r="L761" s="37">
        <f>Source!S729</f>
        <v>50.31</v>
      </c>
      <c r="M761" s="39"/>
      <c r="R761">
        <f>I761</f>
        <v>50.31</v>
      </c>
    </row>
    <row r="762" spans="1:26" ht="14.25">
      <c r="A762" s="16"/>
      <c r="B762" s="16"/>
      <c r="C762" s="58"/>
      <c r="D762" s="58" t="s">
        <v>104</v>
      </c>
      <c r="E762" s="36"/>
      <c r="F762" s="22"/>
      <c r="G762" s="37">
        <f>Source!AM729</f>
        <v>3.81</v>
      </c>
      <c r="H762" s="38" t="str">
        <f>Source!DE729</f>
        <v>)*1,2)*1,25</v>
      </c>
      <c r="I762" s="37">
        <f>ROUND(Source!AD729*Source!I729, 2)</f>
        <v>5.72</v>
      </c>
      <c r="J762" s="38"/>
      <c r="K762" s="38">
        <f>IF(Source!BB729&lt;&gt; 0, Source!BB729, 1)</f>
        <v>1</v>
      </c>
      <c r="L762" s="37">
        <f>Source!Q729</f>
        <v>5.72</v>
      </c>
      <c r="M762" s="39"/>
    </row>
    <row r="763" spans="1:26" ht="14.25">
      <c r="A763" s="16"/>
      <c r="B763" s="16"/>
      <c r="C763" s="58"/>
      <c r="D763" s="58" t="s">
        <v>981</v>
      </c>
      <c r="E763" s="36"/>
      <c r="F763" s="22"/>
      <c r="G763" s="37">
        <f>Source!AN729</f>
        <v>0.12</v>
      </c>
      <c r="H763" s="38" t="str">
        <f>Source!DF729</f>
        <v>)*1,2)*1,25</v>
      </c>
      <c r="I763" s="40">
        <f>ROUND(Source!AE729*Source!I729, 2)</f>
        <v>0.18</v>
      </c>
      <c r="J763" s="38"/>
      <c r="K763" s="38">
        <f>IF(Source!BS729&lt;&gt; 0, Source!BS729, 1)</f>
        <v>1</v>
      </c>
      <c r="L763" s="40">
        <f>Source!R729</f>
        <v>0.18</v>
      </c>
      <c r="M763" s="39"/>
      <c r="R763">
        <f>I763</f>
        <v>0.18</v>
      </c>
    </row>
    <row r="764" spans="1:26" ht="14.25">
      <c r="A764" s="16"/>
      <c r="B764" s="16"/>
      <c r="C764" s="58"/>
      <c r="D764" s="58" t="s">
        <v>982</v>
      </c>
      <c r="E764" s="36"/>
      <c r="F764" s="22"/>
      <c r="G764" s="37">
        <f>Source!AL729</f>
        <v>14.74</v>
      </c>
      <c r="H764" s="38" t="str">
        <f>Source!DD729</f>
        <v/>
      </c>
      <c r="I764" s="37">
        <f>ROUND(Source!AC729*Source!I729, 2)</f>
        <v>14.74</v>
      </c>
      <c r="J764" s="38"/>
      <c r="K764" s="38">
        <f>IF(Source!BC729&lt;&gt; 0, Source!BC729, 1)</f>
        <v>1</v>
      </c>
      <c r="L764" s="37">
        <f>Source!P729</f>
        <v>14.74</v>
      </c>
      <c r="M764" s="39"/>
    </row>
    <row r="765" spans="1:26" ht="14.25">
      <c r="A765" s="16"/>
      <c r="B765" s="16"/>
      <c r="C765" s="58"/>
      <c r="D765" s="58" t="s">
        <v>983</v>
      </c>
      <c r="E765" s="36" t="s">
        <v>984</v>
      </c>
      <c r="F765" s="22">
        <f>Source!BZ729</f>
        <v>128</v>
      </c>
      <c r="G765" s="167" t="str">
        <f>CONCATENATE(" )", Source!DL729, Source!FT729, "=", Source!FX729)</f>
        <v xml:space="preserve"> )*0,9=115,2</v>
      </c>
      <c r="H765" s="168"/>
      <c r="I765" s="37">
        <f>SUM(S760:S769)</f>
        <v>58.16</v>
      </c>
      <c r="J765" s="41"/>
      <c r="K765" s="32">
        <f>Source!AT729</f>
        <v>115</v>
      </c>
      <c r="L765" s="37">
        <f>SUM(T760:T769)</f>
        <v>58.06</v>
      </c>
      <c r="M765" s="39"/>
    </row>
    <row r="766" spans="1:26" ht="14.25">
      <c r="A766" s="16"/>
      <c r="B766" s="16"/>
      <c r="C766" s="58"/>
      <c r="D766" s="58" t="s">
        <v>985</v>
      </c>
      <c r="E766" s="36" t="s">
        <v>984</v>
      </c>
      <c r="F766" s="22">
        <f>Source!CA729</f>
        <v>83</v>
      </c>
      <c r="G766" s="167" t="str">
        <f>CONCATENATE(" )", Source!DM729, Source!FU729, "=", Source!FY729)</f>
        <v xml:space="preserve"> )*0,85=70,55</v>
      </c>
      <c r="H766" s="168"/>
      <c r="I766" s="37">
        <f>SUM(U760:U769)</f>
        <v>35.619999999999997</v>
      </c>
      <c r="J766" s="41"/>
      <c r="K766" s="32">
        <f>Source!AU729</f>
        <v>71</v>
      </c>
      <c r="L766" s="37">
        <f>SUM(V760:V769)</f>
        <v>35.85</v>
      </c>
      <c r="M766" s="39"/>
    </row>
    <row r="767" spans="1:26" ht="14.25">
      <c r="A767" s="16"/>
      <c r="B767" s="16"/>
      <c r="C767" s="58"/>
      <c r="D767" s="58" t="s">
        <v>986</v>
      </c>
      <c r="E767" s="36" t="s">
        <v>987</v>
      </c>
      <c r="F767" s="22">
        <f>Source!AQ729</f>
        <v>4.0199999999999996</v>
      </c>
      <c r="G767" s="37"/>
      <c r="H767" s="38" t="str">
        <f>Source!DI729</f>
        <v>)*1,2)*1,15</v>
      </c>
      <c r="I767" s="37"/>
      <c r="J767" s="38"/>
      <c r="K767" s="38"/>
      <c r="L767" s="37"/>
      <c r="M767" s="55">
        <f>Source!U729</f>
        <v>5.5475999999999983</v>
      </c>
    </row>
    <row r="768" spans="1:26" ht="28.5">
      <c r="A768" s="16">
        <v>142</v>
      </c>
      <c r="B768" s="16" t="str">
        <f>Source!E731</f>
        <v>133,1</v>
      </c>
      <c r="C768" s="58" t="str">
        <f>Source!F731</f>
        <v>08.1.03.04-0001</v>
      </c>
      <c r="D768" s="58" t="str">
        <f>Source!G731</f>
        <v>Блочки</v>
      </c>
      <c r="E768" s="36" t="str">
        <f>Source!H731</f>
        <v>10 шт.</v>
      </c>
      <c r="F768" s="22">
        <f>Source!I731</f>
        <v>0.2</v>
      </c>
      <c r="G768" s="37">
        <f>Source!AL731+Source!AM731+Source!AO731</f>
        <v>228</v>
      </c>
      <c r="H768" s="56" t="s">
        <v>3</v>
      </c>
      <c r="I768" s="37">
        <f>ROUND(Source!AC731*Source!I731, 2)+ROUND(Source!AD731*Source!I731, 2)+ROUND(Source!AF731*Source!I731, 2)</f>
        <v>45.6</v>
      </c>
      <c r="J768" s="38"/>
      <c r="K768" s="38">
        <f>IF(Source!BC731&lt;&gt; 0, Source!BC731, 1)</f>
        <v>1</v>
      </c>
      <c r="L768" s="37">
        <f>Source!O731</f>
        <v>45.6</v>
      </c>
      <c r="M768" s="39"/>
      <c r="S768">
        <f>ROUND((Source!FX731/100)*((ROUND(Source!AF731*Source!I731, 2)+ROUND(Source!AE731*Source!I731, 2))), 2)</f>
        <v>0</v>
      </c>
      <c r="T768">
        <f>Source!X731</f>
        <v>0</v>
      </c>
      <c r="U768">
        <f>ROUND((Source!FY731/100)*((ROUND(Source!AF731*Source!I731, 2)+ROUND(Source!AE731*Source!I731, 2))), 2)</f>
        <v>0</v>
      </c>
      <c r="V768">
        <f>Source!Y731</f>
        <v>0</v>
      </c>
      <c r="W768">
        <f>IF(Source!BI731&lt;=1,I768, 0)</f>
        <v>45.6</v>
      </c>
      <c r="X768">
        <f>IF(Source!BI731=2,I768, 0)</f>
        <v>0</v>
      </c>
      <c r="Y768">
        <f>IF(Source!BI731=3,I768, 0)</f>
        <v>0</v>
      </c>
      <c r="Z768">
        <f>IF(Source!BI731=4,I768, 0)</f>
        <v>0</v>
      </c>
    </row>
    <row r="769" spans="1:32" ht="28.5">
      <c r="A769" s="59">
        <v>143</v>
      </c>
      <c r="B769" s="59" t="str">
        <f>Source!E733</f>
        <v>133,2</v>
      </c>
      <c r="C769" s="60" t="str">
        <f>Source!F733</f>
        <v>20.1.02.19-0015</v>
      </c>
      <c r="D769" s="60" t="str">
        <f>Source!G733</f>
        <v>Трос стальной</v>
      </c>
      <c r="E769" s="42" t="str">
        <f>Source!H733</f>
        <v>м</v>
      </c>
      <c r="F769" s="43">
        <f>Source!I733</f>
        <v>9.3000000000000007</v>
      </c>
      <c r="G769" s="44">
        <f>Source!AL733+Source!AM733+Source!AO733</f>
        <v>12.03</v>
      </c>
      <c r="H769" s="57" t="s">
        <v>3</v>
      </c>
      <c r="I769" s="44">
        <f>ROUND(Source!AC733*Source!I733, 2)+ROUND(Source!AD733*Source!I733, 2)+ROUND(Source!AF733*Source!I733, 2)</f>
        <v>111.88</v>
      </c>
      <c r="J769" s="45"/>
      <c r="K769" s="45">
        <f>IF(Source!BC733&lt;&gt; 0, Source!BC733, 1)</f>
        <v>1</v>
      </c>
      <c r="L769" s="44">
        <f>Source!O733</f>
        <v>111.88</v>
      </c>
      <c r="M769" s="48"/>
      <c r="S769">
        <f>ROUND((Source!FX733/100)*((ROUND(Source!AF733*Source!I733, 2)+ROUND(Source!AE733*Source!I733, 2))), 2)</f>
        <v>0</v>
      </c>
      <c r="T769">
        <f>Source!X733</f>
        <v>0</v>
      </c>
      <c r="U769">
        <f>ROUND((Source!FY733/100)*((ROUND(Source!AF733*Source!I733, 2)+ROUND(Source!AE733*Source!I733, 2))), 2)</f>
        <v>0</v>
      </c>
      <c r="V769">
        <f>Source!Y733</f>
        <v>0</v>
      </c>
      <c r="W769">
        <f>IF(Source!BI733&lt;=1,I769, 0)</f>
        <v>111.88</v>
      </c>
      <c r="X769">
        <f>IF(Source!BI733=2,I769, 0)</f>
        <v>0</v>
      </c>
      <c r="Y769">
        <f>IF(Source!BI733=3,I769, 0)</f>
        <v>0</v>
      </c>
      <c r="Z769">
        <f>IF(Source!BI733=4,I769, 0)</f>
        <v>0</v>
      </c>
    </row>
    <row r="770" spans="1:32" ht="15">
      <c r="H770" s="166">
        <f>I761+I762+I764+I765+I766+SUM(I768:I769)</f>
        <v>322.02999999999997</v>
      </c>
      <c r="I770" s="166"/>
      <c r="K770" s="166">
        <f>L761+L762+L764+L765+L766+SUM(L768:L769)</f>
        <v>322.15999999999997</v>
      </c>
      <c r="L770" s="166"/>
      <c r="M770" s="47">
        <f>Source!U729</f>
        <v>5.5475999999999983</v>
      </c>
      <c r="O770" s="26">
        <f>H770</f>
        <v>322.02999999999997</v>
      </c>
      <c r="P770" s="26">
        <f>K770</f>
        <v>322.15999999999997</v>
      </c>
      <c r="Q770" s="26">
        <f>M770</f>
        <v>5.5475999999999983</v>
      </c>
      <c r="W770">
        <f>IF(Source!BI729&lt;=1,I761+I762+I764+I765+I766, 0)</f>
        <v>164.55</v>
      </c>
      <c r="X770">
        <f>IF(Source!BI729=2,I761+I762+I764+I765+I766, 0)</f>
        <v>0</v>
      </c>
      <c r="Y770">
        <f>IF(Source!BI729=3,I761+I762+I764+I765+I766, 0)</f>
        <v>0</v>
      </c>
      <c r="Z770">
        <f>IF(Source!BI729=4,I761+I762+I764+I765+I766, 0)</f>
        <v>0</v>
      </c>
    </row>
    <row r="771" spans="1:32" ht="99.75">
      <c r="A771" s="59">
        <v>144</v>
      </c>
      <c r="B771" s="59" t="str">
        <f>Source!E735</f>
        <v>134</v>
      </c>
      <c r="C771" s="60" t="str">
        <f>Source!F735</f>
        <v>Коммеческое предлож.№КП-261046 от 01.02.2021Г.</v>
      </c>
      <c r="D771" s="60" t="s">
        <v>1026</v>
      </c>
      <c r="E771" s="42" t="str">
        <f>Source!H735</f>
        <v>шт.</v>
      </c>
      <c r="F771" s="43">
        <f>Source!I735</f>
        <v>1</v>
      </c>
      <c r="G771" s="44">
        <f>Source!AL735</f>
        <v>793.53</v>
      </c>
      <c r="H771" s="45" t="str">
        <f>Source!DD735</f>
        <v/>
      </c>
      <c r="I771" s="44">
        <f>ROUND(Source!AC735*Source!I735, 2)</f>
        <v>793.53</v>
      </c>
      <c r="J771" s="45" t="str">
        <f>Source!BO735</f>
        <v/>
      </c>
      <c r="K771" s="45">
        <f>IF(Source!BC735&lt;&gt; 0, Source!BC735, 1)</f>
        <v>1</v>
      </c>
      <c r="L771" s="44">
        <f>Source!P735</f>
        <v>793.53</v>
      </c>
      <c r="M771" s="48"/>
      <c r="S771">
        <f>ROUND((Source!FX735/100)*((ROUND(Source!AF735*Source!I735, 2)+ROUND(Source!AE735*Source!I735, 2))), 2)</f>
        <v>0</v>
      </c>
      <c r="T771">
        <f>Source!X735</f>
        <v>0</v>
      </c>
      <c r="U771">
        <f>ROUND((Source!FY735/100)*((ROUND(Source!AF735*Source!I735, 2)+ROUND(Source!AE735*Source!I735, 2))), 2)</f>
        <v>0</v>
      </c>
      <c r="V771">
        <f>Source!Y735</f>
        <v>0</v>
      </c>
    </row>
    <row r="772" spans="1:32" ht="15">
      <c r="H772" s="166">
        <f>I771</f>
        <v>793.53</v>
      </c>
      <c r="I772" s="166"/>
      <c r="K772" s="166">
        <f>L771</f>
        <v>793.53</v>
      </c>
      <c r="L772" s="166"/>
      <c r="M772" s="47">
        <f>Source!U735</f>
        <v>0</v>
      </c>
      <c r="O772" s="26">
        <f>H772</f>
        <v>793.53</v>
      </c>
      <c r="P772" s="26">
        <f>K772</f>
        <v>793.53</v>
      </c>
      <c r="Q772" s="26">
        <f>M772</f>
        <v>0</v>
      </c>
      <c r="W772">
        <f>IF(Source!BI735&lt;=1,I771, 0)</f>
        <v>793.53</v>
      </c>
      <c r="X772">
        <f>IF(Source!BI735=2,I771, 0)</f>
        <v>0</v>
      </c>
      <c r="Y772">
        <f>IF(Source!BI735=3,I771, 0)</f>
        <v>0</v>
      </c>
      <c r="Z772">
        <f>IF(Source!BI735=4,I771, 0)</f>
        <v>0</v>
      </c>
    </row>
    <row r="773" spans="1:32" ht="99.75">
      <c r="A773" s="59">
        <v>145</v>
      </c>
      <c r="B773" s="59" t="str">
        <f>Source!E737</f>
        <v>135</v>
      </c>
      <c r="C773" s="60" t="str">
        <f>Source!F737</f>
        <v>Коммеческое предлож.№КП-261046 от 01.02.2021Г.</v>
      </c>
      <c r="D773" s="60" t="s">
        <v>1027</v>
      </c>
      <c r="E773" s="42" t="str">
        <f>Source!H737</f>
        <v>шт.</v>
      </c>
      <c r="F773" s="43">
        <f>Source!I737</f>
        <v>1</v>
      </c>
      <c r="G773" s="44">
        <f>Source!AL737</f>
        <v>3372.52</v>
      </c>
      <c r="H773" s="45" t="str">
        <f>Source!DD737</f>
        <v/>
      </c>
      <c r="I773" s="44">
        <f>ROUND(Source!AC737*Source!I737, 2)</f>
        <v>3372.52</v>
      </c>
      <c r="J773" s="45" t="str">
        <f>Source!BO737</f>
        <v/>
      </c>
      <c r="K773" s="45">
        <f>IF(Source!BC737&lt;&gt; 0, Source!BC737, 1)</f>
        <v>1</v>
      </c>
      <c r="L773" s="44">
        <f>Source!P737</f>
        <v>3372.52</v>
      </c>
      <c r="M773" s="48"/>
      <c r="S773">
        <f>ROUND((Source!FX737/100)*((ROUND(Source!AF737*Source!I737, 2)+ROUND(Source!AE737*Source!I737, 2))), 2)</f>
        <v>0</v>
      </c>
      <c r="T773">
        <f>Source!X737</f>
        <v>0</v>
      </c>
      <c r="U773">
        <f>ROUND((Source!FY737/100)*((ROUND(Source!AF737*Source!I737, 2)+ROUND(Source!AE737*Source!I737, 2))), 2)</f>
        <v>0</v>
      </c>
      <c r="V773">
        <f>Source!Y737</f>
        <v>0</v>
      </c>
    </row>
    <row r="774" spans="1:32" ht="15">
      <c r="H774" s="166">
        <f>I773</f>
        <v>3372.52</v>
      </c>
      <c r="I774" s="166"/>
      <c r="K774" s="166">
        <f>L773</f>
        <v>3372.52</v>
      </c>
      <c r="L774" s="166"/>
      <c r="M774" s="47">
        <f>Source!U737</f>
        <v>0</v>
      </c>
      <c r="O774" s="26">
        <f>H774</f>
        <v>3372.52</v>
      </c>
      <c r="P774" s="26">
        <f>K774</f>
        <v>3372.52</v>
      </c>
      <c r="Q774" s="26">
        <f>M774</f>
        <v>0</v>
      </c>
      <c r="W774">
        <f>IF(Source!BI737&lt;=1,I773, 0)</f>
        <v>3372.52</v>
      </c>
      <c r="X774">
        <f>IF(Source!BI737=2,I773, 0)</f>
        <v>0</v>
      </c>
      <c r="Y774">
        <f>IF(Source!BI737=3,I773, 0)</f>
        <v>0</v>
      </c>
      <c r="Z774">
        <f>IF(Source!BI737=4,I773, 0)</f>
        <v>0</v>
      </c>
    </row>
    <row r="776" spans="1:32" ht="15">
      <c r="A776" s="171" t="str">
        <f>CONCATENATE("Итого по разделу: ",IF(Source!G739&lt;&gt;"Новый раздел", Source!G739, ""))</f>
        <v>Итого по разделу: 13.Система ПД7.2 (оборудование)</v>
      </c>
      <c r="B776" s="171"/>
      <c r="C776" s="171"/>
      <c r="D776" s="171"/>
      <c r="E776" s="171"/>
      <c r="F776" s="171"/>
      <c r="G776" s="171"/>
      <c r="H776" s="159">
        <f>SUM(O745:O775)</f>
        <v>108974.76</v>
      </c>
      <c r="I776" s="159"/>
      <c r="J776" s="35"/>
      <c r="K776" s="159">
        <f>SUM(P745:P775)</f>
        <v>108976.3</v>
      </c>
      <c r="L776" s="159"/>
      <c r="M776" s="47">
        <f>SUM(Q745:Q775)</f>
        <v>65.867399999999989</v>
      </c>
      <c r="AF776" s="63" t="str">
        <f>CONCATENATE("Итого по разделу: ",IF(Source!G739&lt;&gt;"Новый раздел", Source!G739, ""))</f>
        <v>Итого по разделу: 13.Система ПД7.2 (оборудование)</v>
      </c>
    </row>
    <row r="780" spans="1:32" ht="16.5">
      <c r="A780" s="169" t="str">
        <f>CONCATENATE("Раздел: ",IF(Source!G769&lt;&gt;"Новый раздел", Source!G769, ""))</f>
        <v>Раздел: 14.Система ПД9 (оборудование)</v>
      </c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</row>
    <row r="781" spans="1:32" ht="28.5">
      <c r="A781" s="16">
        <v>146</v>
      </c>
      <c r="B781" s="16" t="str">
        <f>Source!E774</f>
        <v>136</v>
      </c>
      <c r="C781" s="58" t="str">
        <f>Source!F774</f>
        <v>20-03-002-04</v>
      </c>
      <c r="D781" s="58" t="str">
        <f>Source!G774</f>
        <v>Установка вентиляторов осевых массой до 0,2 т</v>
      </c>
      <c r="E781" s="36" t="str">
        <f>Source!H774</f>
        <v>ШТ</v>
      </c>
      <c r="F781" s="22">
        <f>Source!I774</f>
        <v>1</v>
      </c>
      <c r="G781" s="37">
        <f>Source!AL774+Source!AM774+Source!AO774</f>
        <v>179.54000000000002</v>
      </c>
      <c r="H781" s="38"/>
      <c r="I781" s="37"/>
      <c r="J781" s="38" t="str">
        <f>Source!BO774</f>
        <v/>
      </c>
      <c r="K781" s="38"/>
      <c r="L781" s="37"/>
      <c r="M781" s="39"/>
      <c r="S781">
        <f>ROUND((Source!FX774/100)*((ROUND(Source!AF774*Source!I774, 2)+ROUND(Source!AE774*Source!I774, 2))), 2)</f>
        <v>228.42</v>
      </c>
      <c r="T781">
        <f>Source!X774</f>
        <v>228.02</v>
      </c>
      <c r="U781">
        <f>ROUND((Source!FY774/100)*((ROUND(Source!AF774*Source!I774, 2)+ROUND(Source!AE774*Source!I774, 2))), 2)</f>
        <v>139.88999999999999</v>
      </c>
      <c r="V781">
        <f>Source!Y774</f>
        <v>140.78</v>
      </c>
    </row>
    <row r="782" spans="1:32" ht="14.25">
      <c r="A782" s="16"/>
      <c r="B782" s="16"/>
      <c r="C782" s="58"/>
      <c r="D782" s="58" t="s">
        <v>980</v>
      </c>
      <c r="E782" s="36"/>
      <c r="F782" s="22"/>
      <c r="G782" s="37">
        <f>Source!AO774</f>
        <v>138.43</v>
      </c>
      <c r="H782" s="38" t="str">
        <f>Source!DG774</f>
        <v>)*1,2)*1,15</v>
      </c>
      <c r="I782" s="37">
        <f>ROUND(Source!AF774*Source!I774, 2)</f>
        <v>191.03</v>
      </c>
      <c r="J782" s="38"/>
      <c r="K782" s="38">
        <f>IF(Source!BA774&lt;&gt; 0, Source!BA774, 1)</f>
        <v>1</v>
      </c>
      <c r="L782" s="37">
        <f>Source!S774</f>
        <v>191.03</v>
      </c>
      <c r="M782" s="39"/>
      <c r="R782">
        <f>I782</f>
        <v>191.03</v>
      </c>
    </row>
    <row r="783" spans="1:32" ht="14.25">
      <c r="A783" s="16"/>
      <c r="B783" s="16"/>
      <c r="C783" s="58"/>
      <c r="D783" s="58" t="s">
        <v>104</v>
      </c>
      <c r="E783" s="36"/>
      <c r="F783" s="22"/>
      <c r="G783" s="37">
        <f>Source!AM774</f>
        <v>39.090000000000003</v>
      </c>
      <c r="H783" s="38" t="str">
        <f>Source!DE774</f>
        <v>)*1,2)*1,25</v>
      </c>
      <c r="I783" s="37">
        <f>ROUND(Source!AD774*Source!I774, 2)</f>
        <v>58.64</v>
      </c>
      <c r="J783" s="38"/>
      <c r="K783" s="38">
        <f>IF(Source!BB774&lt;&gt; 0, Source!BB774, 1)</f>
        <v>1</v>
      </c>
      <c r="L783" s="37">
        <f>Source!Q774</f>
        <v>58.64</v>
      </c>
      <c r="M783" s="39"/>
    </row>
    <row r="784" spans="1:32" ht="14.25">
      <c r="A784" s="16"/>
      <c r="B784" s="16"/>
      <c r="C784" s="58"/>
      <c r="D784" s="58" t="s">
        <v>981</v>
      </c>
      <c r="E784" s="36"/>
      <c r="F784" s="22"/>
      <c r="G784" s="37">
        <f>Source!AN774</f>
        <v>4.83</v>
      </c>
      <c r="H784" s="38" t="str">
        <f>Source!DF774</f>
        <v>)*1,2)*1,25</v>
      </c>
      <c r="I784" s="40">
        <f>ROUND(Source!AE774*Source!I774, 2)</f>
        <v>7.25</v>
      </c>
      <c r="J784" s="38"/>
      <c r="K784" s="38">
        <f>IF(Source!BS774&lt;&gt; 0, Source!BS774, 1)</f>
        <v>1</v>
      </c>
      <c r="L784" s="40">
        <f>Source!R774</f>
        <v>7.25</v>
      </c>
      <c r="M784" s="39"/>
      <c r="R784">
        <f>I784</f>
        <v>7.25</v>
      </c>
    </row>
    <row r="785" spans="1:26" ht="14.25">
      <c r="A785" s="16"/>
      <c r="B785" s="16"/>
      <c r="C785" s="58"/>
      <c r="D785" s="58" t="s">
        <v>982</v>
      </c>
      <c r="E785" s="36"/>
      <c r="F785" s="22"/>
      <c r="G785" s="37">
        <f>Source!AL774</f>
        <v>2.02</v>
      </c>
      <c r="H785" s="38" t="str">
        <f>Source!DD774</f>
        <v/>
      </c>
      <c r="I785" s="37">
        <f>ROUND(Source!AC774*Source!I774, 2)</f>
        <v>2.02</v>
      </c>
      <c r="J785" s="38"/>
      <c r="K785" s="38">
        <f>IF(Source!BC774&lt;&gt; 0, Source!BC774, 1)</f>
        <v>1</v>
      </c>
      <c r="L785" s="37">
        <f>Source!P774</f>
        <v>2.02</v>
      </c>
      <c r="M785" s="39"/>
    </row>
    <row r="786" spans="1:26" ht="14.25">
      <c r="A786" s="16"/>
      <c r="B786" s="16"/>
      <c r="C786" s="58"/>
      <c r="D786" s="58" t="s">
        <v>983</v>
      </c>
      <c r="E786" s="36" t="s">
        <v>984</v>
      </c>
      <c r="F786" s="22">
        <f>Source!BZ774</f>
        <v>128</v>
      </c>
      <c r="G786" s="167" t="str">
        <f>CONCATENATE(" )", Source!DL774, Source!FT774, "=", Source!FX774)</f>
        <v xml:space="preserve"> )*0,9=115,2</v>
      </c>
      <c r="H786" s="168"/>
      <c r="I786" s="37">
        <f>SUM(S781:S788)</f>
        <v>228.42</v>
      </c>
      <c r="J786" s="41"/>
      <c r="K786" s="32">
        <f>Source!AT774</f>
        <v>115</v>
      </c>
      <c r="L786" s="37">
        <f>SUM(T781:T788)</f>
        <v>228.02</v>
      </c>
      <c r="M786" s="39"/>
    </row>
    <row r="787" spans="1:26" ht="14.25">
      <c r="A787" s="16"/>
      <c r="B787" s="16"/>
      <c r="C787" s="58"/>
      <c r="D787" s="58" t="s">
        <v>985</v>
      </c>
      <c r="E787" s="36" t="s">
        <v>984</v>
      </c>
      <c r="F787" s="22">
        <f>Source!CA774</f>
        <v>83</v>
      </c>
      <c r="G787" s="167" t="str">
        <f>CONCATENATE(" )", Source!DM774, Source!FU774, "=", Source!FY774)</f>
        <v xml:space="preserve"> )*0,85=70,55</v>
      </c>
      <c r="H787" s="168"/>
      <c r="I787" s="37">
        <f>SUM(U781:U788)</f>
        <v>139.88999999999999</v>
      </c>
      <c r="J787" s="41"/>
      <c r="K787" s="32">
        <f>Source!AU774</f>
        <v>71</v>
      </c>
      <c r="L787" s="37">
        <f>SUM(V781:V788)</f>
        <v>140.78</v>
      </c>
      <c r="M787" s="39"/>
    </row>
    <row r="788" spans="1:26" ht="14.25">
      <c r="A788" s="59"/>
      <c r="B788" s="59"/>
      <c r="C788" s="60"/>
      <c r="D788" s="60" t="s">
        <v>986</v>
      </c>
      <c r="E788" s="42" t="s">
        <v>987</v>
      </c>
      <c r="F788" s="43">
        <f>Source!AQ774</f>
        <v>14.39</v>
      </c>
      <c r="G788" s="44"/>
      <c r="H788" s="45" t="str">
        <f>Source!DI774</f>
        <v>)*1,2)*1,15</v>
      </c>
      <c r="I788" s="44"/>
      <c r="J788" s="45"/>
      <c r="K788" s="45"/>
      <c r="L788" s="44"/>
      <c r="M788" s="46">
        <f>Source!U774</f>
        <v>19.8582</v>
      </c>
    </row>
    <row r="789" spans="1:26" ht="15">
      <c r="H789" s="166">
        <f>I782+I783+I785+I786+I787</f>
        <v>620</v>
      </c>
      <c r="I789" s="166"/>
      <c r="K789" s="166">
        <f>L782+L783+L785+L786+L787</f>
        <v>620.49</v>
      </c>
      <c r="L789" s="166"/>
      <c r="M789" s="47">
        <f>Source!U774</f>
        <v>19.8582</v>
      </c>
      <c r="O789" s="26">
        <f>H789</f>
        <v>620</v>
      </c>
      <c r="P789" s="26">
        <f>K789</f>
        <v>620.49</v>
      </c>
      <c r="Q789" s="26">
        <f>M789</f>
        <v>19.8582</v>
      </c>
      <c r="W789">
        <f>IF(Source!BI774&lt;=1,I782+I783+I785+I786+I787, 0)</f>
        <v>620</v>
      </c>
      <c r="X789">
        <f>IF(Source!BI774=2,I782+I783+I785+I786+I787, 0)</f>
        <v>0</v>
      </c>
      <c r="Y789">
        <f>IF(Source!BI774=3,I782+I783+I785+I786+I787, 0)</f>
        <v>0</v>
      </c>
      <c r="Z789">
        <f>IF(Source!BI774=4,I782+I783+I785+I786+I787, 0)</f>
        <v>0</v>
      </c>
    </row>
    <row r="790" spans="1:26" ht="28.5">
      <c r="A790" s="59">
        <v>147</v>
      </c>
      <c r="B790" s="59" t="str">
        <f>Source!E776</f>
        <v>137</v>
      </c>
      <c r="C790" s="60" t="str">
        <f>Source!F776</f>
        <v>01.7.15.02-0051</v>
      </c>
      <c r="D790" s="60" t="str">
        <f>Source!G776</f>
        <v>Болты анкерные</v>
      </c>
      <c r="E790" s="42" t="str">
        <f>Source!H776</f>
        <v>т</v>
      </c>
      <c r="F790" s="43">
        <f>Source!I776</f>
        <v>9.4000000000000004E-3</v>
      </c>
      <c r="G790" s="44">
        <f>Source!AL776</f>
        <v>10068</v>
      </c>
      <c r="H790" s="45" t="str">
        <f>Source!DD776</f>
        <v/>
      </c>
      <c r="I790" s="44">
        <f>ROUND(Source!AC776*Source!I776, 2)</f>
        <v>94.64</v>
      </c>
      <c r="J790" s="45" t="str">
        <f>Source!BO776</f>
        <v/>
      </c>
      <c r="K790" s="45">
        <f>IF(Source!BC776&lt;&gt; 0, Source!BC776, 1)</f>
        <v>1</v>
      </c>
      <c r="L790" s="44">
        <f>Source!P776</f>
        <v>94.64</v>
      </c>
      <c r="M790" s="48"/>
      <c r="S790">
        <f>ROUND((Source!FX776/100)*((ROUND(Source!AF776*Source!I776, 2)+ROUND(Source!AE776*Source!I776, 2))), 2)</f>
        <v>0</v>
      </c>
      <c r="T790">
        <f>Source!X776</f>
        <v>0</v>
      </c>
      <c r="U790">
        <f>ROUND((Source!FY776/100)*((ROUND(Source!AF776*Source!I776, 2)+ROUND(Source!AE776*Source!I776, 2))), 2)</f>
        <v>0</v>
      </c>
      <c r="V790">
        <f>Source!Y776</f>
        <v>0</v>
      </c>
    </row>
    <row r="791" spans="1:26" ht="15">
      <c r="H791" s="166">
        <f>I790</f>
        <v>94.64</v>
      </c>
      <c r="I791" s="166"/>
      <c r="K791" s="166">
        <f>L790</f>
        <v>94.64</v>
      </c>
      <c r="L791" s="166"/>
      <c r="M791" s="47">
        <f>Source!U776</f>
        <v>0</v>
      </c>
      <c r="O791" s="26">
        <f>H791</f>
        <v>94.64</v>
      </c>
      <c r="P791" s="26">
        <f>K791</f>
        <v>94.64</v>
      </c>
      <c r="Q791" s="26">
        <f>M791</f>
        <v>0</v>
      </c>
      <c r="W791">
        <f>IF(Source!BI776&lt;=1,I790, 0)</f>
        <v>94.64</v>
      </c>
      <c r="X791">
        <f>IF(Source!BI776=2,I790, 0)</f>
        <v>0</v>
      </c>
      <c r="Y791">
        <f>IF(Source!BI776=3,I790, 0)</f>
        <v>0</v>
      </c>
      <c r="Z791">
        <f>IF(Source!BI776=4,I790, 0)</f>
        <v>0</v>
      </c>
    </row>
    <row r="792" spans="1:26" ht="99.75">
      <c r="A792" s="61">
        <v>148</v>
      </c>
      <c r="B792" s="61" t="str">
        <f>Source!E778</f>
        <v>138</v>
      </c>
      <c r="C792" s="62" t="str">
        <f>Source!F778</f>
        <v>Коммеческое предлож.№КП-261046 от 01.02.2021Г.</v>
      </c>
      <c r="D792" s="62" t="s">
        <v>1045</v>
      </c>
      <c r="E792" s="49" t="str">
        <f>Source!H778</f>
        <v>шт.</v>
      </c>
      <c r="F792" s="50">
        <f>Source!I778</f>
        <v>1</v>
      </c>
      <c r="G792" s="51">
        <f>Source!AL778</f>
        <v>33546.86</v>
      </c>
      <c r="H792" s="52" t="str">
        <f>Source!DD778</f>
        <v/>
      </c>
      <c r="I792" s="51">
        <f>ROUND(Source!AC778*Source!I778, 2)</f>
        <v>33546.86</v>
      </c>
      <c r="J792" s="52" t="str">
        <f>Source!BO778</f>
        <v/>
      </c>
      <c r="K792" s="52">
        <f>IF(Source!BC778&lt;&gt; 0, Source!BC778, 1)</f>
        <v>1</v>
      </c>
      <c r="L792" s="51">
        <f>Source!P778</f>
        <v>33546.86</v>
      </c>
      <c r="M792" s="53"/>
      <c r="S792">
        <f>ROUND((Source!FX778/100)*((ROUND(Source!AF778*Source!I778, 2)+ROUND(Source!AE778*Source!I778, 2))), 2)</f>
        <v>0</v>
      </c>
      <c r="T792">
        <f>Source!X778</f>
        <v>0</v>
      </c>
      <c r="U792">
        <f>ROUND((Source!FY778/100)*((ROUND(Source!AF778*Source!I778, 2)+ROUND(Source!AE778*Source!I778, 2))), 2)</f>
        <v>0</v>
      </c>
      <c r="V792">
        <f>Source!Y778</f>
        <v>0</v>
      </c>
    </row>
    <row r="793" spans="1:26" ht="15">
      <c r="A793" s="28"/>
      <c r="B793" s="28"/>
      <c r="C793" s="28"/>
      <c r="D793" s="28"/>
      <c r="E793" s="28"/>
      <c r="F793" s="28"/>
      <c r="G793" s="28"/>
      <c r="H793" s="170">
        <f>I792</f>
        <v>33546.86</v>
      </c>
      <c r="I793" s="170"/>
      <c r="J793" s="28"/>
      <c r="K793" s="170">
        <f>L792</f>
        <v>33546.86</v>
      </c>
      <c r="L793" s="170"/>
      <c r="M793" s="54">
        <f>Source!U778</f>
        <v>0</v>
      </c>
      <c r="O793" s="26">
        <f>H793</f>
        <v>33546.86</v>
      </c>
      <c r="P793" s="26">
        <f>K793</f>
        <v>33546.86</v>
      </c>
      <c r="Q793" s="26">
        <f>M793</f>
        <v>0</v>
      </c>
      <c r="W793">
        <f>IF(Source!BI778&lt;=1,I792, 0)</f>
        <v>0</v>
      </c>
      <c r="X793">
        <f>IF(Source!BI778=2,I792, 0)</f>
        <v>0</v>
      </c>
      <c r="Y793">
        <f>IF(Source!BI778=3,I792, 0)</f>
        <v>33546.86</v>
      </c>
      <c r="Z793">
        <f>IF(Source!BI778=4,I792, 0)</f>
        <v>0</v>
      </c>
    </row>
    <row r="794" spans="1:26" ht="28.5">
      <c r="A794" s="16">
        <v>149</v>
      </c>
      <c r="B794" s="16" t="str">
        <f>Source!E780</f>
        <v>139</v>
      </c>
      <c r="C794" s="58" t="str">
        <f>Source!F780</f>
        <v>20-02-018-01</v>
      </c>
      <c r="D794" s="58" t="str">
        <f>Source!G780</f>
        <v>Установка вставок гибких к радиальным вентиляторам</v>
      </c>
      <c r="E794" s="36" t="str">
        <f>Source!H780</f>
        <v>м2</v>
      </c>
      <c r="F794" s="22">
        <f>Source!I780</f>
        <v>0.628</v>
      </c>
      <c r="G794" s="37">
        <f>Source!AL780+Source!AM780+Source!AO780</f>
        <v>54.58</v>
      </c>
      <c r="H794" s="38"/>
      <c r="I794" s="37"/>
      <c r="J794" s="38" t="str">
        <f>Source!BO780</f>
        <v/>
      </c>
      <c r="K794" s="38"/>
      <c r="L794" s="37"/>
      <c r="M794" s="39"/>
      <c r="S794">
        <f>ROUND((Source!FX780/100)*((ROUND(Source!AF780*Source!I780, 2)+ROUND(Source!AE780*Source!I780, 2))), 2)</f>
        <v>50.31</v>
      </c>
      <c r="T794">
        <f>Source!X780</f>
        <v>50.22</v>
      </c>
      <c r="U794">
        <f>ROUND((Source!FY780/100)*((ROUND(Source!AF780*Source!I780, 2)+ROUND(Source!AE780*Source!I780, 2))), 2)</f>
        <v>30.81</v>
      </c>
      <c r="V794">
        <f>Source!Y780</f>
        <v>31.01</v>
      </c>
    </row>
    <row r="795" spans="1:26">
      <c r="D795" s="29" t="str">
        <f>"Объем: "&amp;Source!I780&amp;"=3,14*"&amp;"0,4/"&amp;"4*"&amp;"2"</f>
        <v>Объем: 0,628=3,14*0,4/4*2</v>
      </c>
    </row>
    <row r="796" spans="1:26" ht="14.25">
      <c r="A796" s="16"/>
      <c r="B796" s="16"/>
      <c r="C796" s="58"/>
      <c r="D796" s="58" t="s">
        <v>980</v>
      </c>
      <c r="E796" s="36"/>
      <c r="F796" s="22"/>
      <c r="G796" s="37">
        <f>Source!AO780</f>
        <v>50.26</v>
      </c>
      <c r="H796" s="38" t="str">
        <f>Source!DG780</f>
        <v>)*1,2)*1,15</v>
      </c>
      <c r="I796" s="37">
        <f>ROUND(Source!AF780*Source!I780, 2)</f>
        <v>43.56</v>
      </c>
      <c r="J796" s="38"/>
      <c r="K796" s="38">
        <f>IF(Source!BA780&lt;&gt; 0, Source!BA780, 1)</f>
        <v>1</v>
      </c>
      <c r="L796" s="37">
        <f>Source!S780</f>
        <v>43.56</v>
      </c>
      <c r="M796" s="39"/>
      <c r="R796">
        <f>I796</f>
        <v>43.56</v>
      </c>
    </row>
    <row r="797" spans="1:26" ht="14.25">
      <c r="A797" s="16"/>
      <c r="B797" s="16"/>
      <c r="C797" s="58"/>
      <c r="D797" s="58" t="s">
        <v>104</v>
      </c>
      <c r="E797" s="36"/>
      <c r="F797" s="22"/>
      <c r="G797" s="37">
        <f>Source!AM780</f>
        <v>0.66</v>
      </c>
      <c r="H797" s="38" t="str">
        <f>Source!DE780</f>
        <v>)*1,2)*1,25</v>
      </c>
      <c r="I797" s="37">
        <f>ROUND(Source!AD780*Source!I780, 2)</f>
        <v>0.62</v>
      </c>
      <c r="J797" s="38"/>
      <c r="K797" s="38">
        <f>IF(Source!BB780&lt;&gt; 0, Source!BB780, 1)</f>
        <v>1</v>
      </c>
      <c r="L797" s="37">
        <f>Source!Q780</f>
        <v>0.62</v>
      </c>
      <c r="M797" s="39"/>
    </row>
    <row r="798" spans="1:26" ht="14.25">
      <c r="A798" s="16"/>
      <c r="B798" s="16"/>
      <c r="C798" s="58"/>
      <c r="D798" s="58" t="s">
        <v>981</v>
      </c>
      <c r="E798" s="36"/>
      <c r="F798" s="22"/>
      <c r="G798" s="37">
        <f>Source!AN780</f>
        <v>0.12</v>
      </c>
      <c r="H798" s="38" t="str">
        <f>Source!DF780</f>
        <v>)*1,2)*1,25</v>
      </c>
      <c r="I798" s="40">
        <f>ROUND(Source!AE780*Source!I780, 2)</f>
        <v>0.11</v>
      </c>
      <c r="J798" s="38"/>
      <c r="K798" s="38">
        <f>IF(Source!BS780&lt;&gt; 0, Source!BS780, 1)</f>
        <v>1</v>
      </c>
      <c r="L798" s="40">
        <f>Source!R780</f>
        <v>0.11</v>
      </c>
      <c r="M798" s="39"/>
      <c r="R798">
        <f>I798</f>
        <v>0.11</v>
      </c>
    </row>
    <row r="799" spans="1:26" ht="14.25">
      <c r="A799" s="16"/>
      <c r="B799" s="16"/>
      <c r="C799" s="58"/>
      <c r="D799" s="58" t="s">
        <v>982</v>
      </c>
      <c r="E799" s="36"/>
      <c r="F799" s="22"/>
      <c r="G799" s="37">
        <f>Source!AL780</f>
        <v>3.66</v>
      </c>
      <c r="H799" s="38" t="str">
        <f>Source!DD780</f>
        <v/>
      </c>
      <c r="I799" s="37">
        <f>ROUND(Source!AC780*Source!I780, 2)</f>
        <v>2.2999999999999998</v>
      </c>
      <c r="J799" s="38"/>
      <c r="K799" s="38">
        <f>IF(Source!BC780&lt;&gt; 0, Source!BC780, 1)</f>
        <v>1</v>
      </c>
      <c r="L799" s="37">
        <f>Source!P780</f>
        <v>2.2999999999999998</v>
      </c>
      <c r="M799" s="39"/>
    </row>
    <row r="800" spans="1:26" ht="14.25">
      <c r="A800" s="16"/>
      <c r="B800" s="16"/>
      <c r="C800" s="58"/>
      <c r="D800" s="58" t="s">
        <v>983</v>
      </c>
      <c r="E800" s="36" t="s">
        <v>984</v>
      </c>
      <c r="F800" s="22">
        <f>Source!BZ780</f>
        <v>128</v>
      </c>
      <c r="G800" s="167" t="str">
        <f>CONCATENATE(" )", Source!DL780, Source!FT780, "=", Source!FX780)</f>
        <v xml:space="preserve"> )*0,9=115,2</v>
      </c>
      <c r="H800" s="168"/>
      <c r="I800" s="37">
        <f>SUM(S794:S802)</f>
        <v>50.31</v>
      </c>
      <c r="J800" s="41"/>
      <c r="K800" s="32">
        <f>Source!AT780</f>
        <v>115</v>
      </c>
      <c r="L800" s="37">
        <f>SUM(T794:T802)</f>
        <v>50.22</v>
      </c>
      <c r="M800" s="39"/>
    </row>
    <row r="801" spans="1:26" ht="14.25">
      <c r="A801" s="16"/>
      <c r="B801" s="16"/>
      <c r="C801" s="58"/>
      <c r="D801" s="58" t="s">
        <v>985</v>
      </c>
      <c r="E801" s="36" t="s">
        <v>984</v>
      </c>
      <c r="F801" s="22">
        <f>Source!CA780</f>
        <v>83</v>
      </c>
      <c r="G801" s="167" t="str">
        <f>CONCATENATE(" )", Source!DM780, Source!FU780, "=", Source!FY780)</f>
        <v xml:space="preserve"> )*0,85=70,55</v>
      </c>
      <c r="H801" s="168"/>
      <c r="I801" s="37">
        <f>SUM(U794:U802)</f>
        <v>30.81</v>
      </c>
      <c r="J801" s="41"/>
      <c r="K801" s="32">
        <f>Source!AU780</f>
        <v>71</v>
      </c>
      <c r="L801" s="37">
        <f>SUM(V794:V802)</f>
        <v>31.01</v>
      </c>
      <c r="M801" s="39"/>
    </row>
    <row r="802" spans="1:26" ht="14.25">
      <c r="A802" s="59"/>
      <c r="B802" s="59"/>
      <c r="C802" s="60"/>
      <c r="D802" s="60" t="s">
        <v>986</v>
      </c>
      <c r="E802" s="42" t="s">
        <v>987</v>
      </c>
      <c r="F802" s="43">
        <f>Source!AQ780</f>
        <v>5.75</v>
      </c>
      <c r="G802" s="44"/>
      <c r="H802" s="45" t="str">
        <f>Source!DI780</f>
        <v>)*1,2)*1,15</v>
      </c>
      <c r="I802" s="44"/>
      <c r="J802" s="45"/>
      <c r="K802" s="45"/>
      <c r="L802" s="44"/>
      <c r="M802" s="46">
        <f>Source!U780</f>
        <v>4.9831799999999991</v>
      </c>
    </row>
    <row r="803" spans="1:26" ht="15">
      <c r="H803" s="166">
        <f>I796+I797+I799+I800+I801</f>
        <v>127.6</v>
      </c>
      <c r="I803" s="166"/>
      <c r="K803" s="166">
        <f>L796+L797+L799+L800+L801</f>
        <v>127.71</v>
      </c>
      <c r="L803" s="166"/>
      <c r="M803" s="47">
        <f>Source!U780</f>
        <v>4.9831799999999991</v>
      </c>
      <c r="O803" s="26">
        <f>H803</f>
        <v>127.6</v>
      </c>
      <c r="P803" s="26">
        <f>K803</f>
        <v>127.71</v>
      </c>
      <c r="Q803" s="26">
        <f>M803</f>
        <v>4.9831799999999991</v>
      </c>
      <c r="W803">
        <f>IF(Source!BI780&lt;=1,I796+I797+I799+I800+I801, 0)</f>
        <v>127.6</v>
      </c>
      <c r="X803">
        <f>IF(Source!BI780=2,I796+I797+I799+I800+I801, 0)</f>
        <v>0</v>
      </c>
      <c r="Y803">
        <f>IF(Source!BI780=3,I796+I797+I799+I800+I801, 0)</f>
        <v>0</v>
      </c>
      <c r="Z803">
        <f>IF(Source!BI780=4,I796+I797+I799+I800+I801, 0)</f>
        <v>0</v>
      </c>
    </row>
    <row r="804" spans="1:26" ht="99.75">
      <c r="A804" s="59">
        <v>150</v>
      </c>
      <c r="B804" s="59" t="str">
        <f>Source!E782</f>
        <v>140</v>
      </c>
      <c r="C804" s="60" t="str">
        <f>Source!F782</f>
        <v>Коммеческое предлож.№КП-261046 от 01.02.2021Г.</v>
      </c>
      <c r="D804" s="60" t="s">
        <v>1046</v>
      </c>
      <c r="E804" s="42" t="str">
        <f>Source!H782</f>
        <v>шт.</v>
      </c>
      <c r="F804" s="43">
        <f>Source!I782</f>
        <v>2</v>
      </c>
      <c r="G804" s="44">
        <f>Source!AL782</f>
        <v>1399.1200000000001</v>
      </c>
      <c r="H804" s="45" t="str">
        <f>Source!DD782</f>
        <v/>
      </c>
      <c r="I804" s="44">
        <f>ROUND(Source!AC782*Source!I782, 2)</f>
        <v>2798.24</v>
      </c>
      <c r="J804" s="45" t="str">
        <f>Source!BO782</f>
        <v/>
      </c>
      <c r="K804" s="45">
        <f>IF(Source!BC782&lt;&gt; 0, Source!BC782, 1)</f>
        <v>1</v>
      </c>
      <c r="L804" s="44">
        <f>Source!P782</f>
        <v>2798.24</v>
      </c>
      <c r="M804" s="48"/>
      <c r="S804">
        <f>ROUND((Source!FX782/100)*((ROUND(Source!AF782*Source!I782, 2)+ROUND(Source!AE782*Source!I782, 2))), 2)</f>
        <v>0</v>
      </c>
      <c r="T804">
        <f>Source!X782</f>
        <v>0</v>
      </c>
      <c r="U804">
        <f>ROUND((Source!FY782/100)*((ROUND(Source!AF782*Source!I782, 2)+ROUND(Source!AE782*Source!I782, 2))), 2)</f>
        <v>0</v>
      </c>
      <c r="V804">
        <f>Source!Y782</f>
        <v>0</v>
      </c>
    </row>
    <row r="805" spans="1:26" ht="15">
      <c r="H805" s="166">
        <f>I804</f>
        <v>2798.24</v>
      </c>
      <c r="I805" s="166"/>
      <c r="K805" s="166">
        <f>L804</f>
        <v>2798.24</v>
      </c>
      <c r="L805" s="166"/>
      <c r="M805" s="47">
        <f>Source!U782</f>
        <v>0</v>
      </c>
      <c r="O805" s="26">
        <f>H805</f>
        <v>2798.24</v>
      </c>
      <c r="P805" s="26">
        <f>K805</f>
        <v>2798.24</v>
      </c>
      <c r="Q805" s="26">
        <f>M805</f>
        <v>0</v>
      </c>
      <c r="W805">
        <f>IF(Source!BI782&lt;=1,I804, 0)</f>
        <v>0</v>
      </c>
      <c r="X805">
        <f>IF(Source!BI782=2,I804, 0)</f>
        <v>2798.24</v>
      </c>
      <c r="Y805">
        <f>IF(Source!BI782=3,I804, 0)</f>
        <v>0</v>
      </c>
      <c r="Z805">
        <f>IF(Source!BI782=4,I804, 0)</f>
        <v>0</v>
      </c>
    </row>
    <row r="806" spans="1:26" ht="99.75">
      <c r="A806" s="59">
        <v>151</v>
      </c>
      <c r="B806" s="59" t="str">
        <f>Source!E784</f>
        <v>141</v>
      </c>
      <c r="C806" s="60" t="str">
        <f>Source!F784</f>
        <v>Коммеческое предлож.№КП-261046 от 01.02.2021Г.</v>
      </c>
      <c r="D806" s="60" t="s">
        <v>1034</v>
      </c>
      <c r="E806" s="42" t="str">
        <f>Source!H784</f>
        <v>шт.</v>
      </c>
      <c r="F806" s="43">
        <f>Source!I784</f>
        <v>1</v>
      </c>
      <c r="G806" s="44">
        <f>Source!AL784</f>
        <v>375.88</v>
      </c>
      <c r="H806" s="45" t="str">
        <f>Source!DD784</f>
        <v/>
      </c>
      <c r="I806" s="44">
        <f>ROUND(Source!AC784*Source!I784, 2)</f>
        <v>375.88</v>
      </c>
      <c r="J806" s="45" t="str">
        <f>Source!BO784</f>
        <v/>
      </c>
      <c r="K806" s="45">
        <f>IF(Source!BC784&lt;&gt; 0, Source!BC784, 1)</f>
        <v>1</v>
      </c>
      <c r="L806" s="44">
        <f>Source!P784</f>
        <v>375.88</v>
      </c>
      <c r="M806" s="48"/>
      <c r="S806">
        <f>ROUND((Source!FX784/100)*((ROUND(Source!AF784*Source!I784, 2)+ROUND(Source!AE784*Source!I784, 2))), 2)</f>
        <v>0</v>
      </c>
      <c r="T806">
        <f>Source!X784</f>
        <v>0</v>
      </c>
      <c r="U806">
        <f>ROUND((Source!FY784/100)*((ROUND(Source!AF784*Source!I784, 2)+ROUND(Source!AE784*Source!I784, 2))), 2)</f>
        <v>0</v>
      </c>
      <c r="V806">
        <f>Source!Y784</f>
        <v>0</v>
      </c>
    </row>
    <row r="807" spans="1:26" ht="15">
      <c r="H807" s="166">
        <f>I806</f>
        <v>375.88</v>
      </c>
      <c r="I807" s="166"/>
      <c r="K807" s="166">
        <f>L806</f>
        <v>375.88</v>
      </c>
      <c r="L807" s="166"/>
      <c r="M807" s="47">
        <f>Source!U784</f>
        <v>0</v>
      </c>
      <c r="O807" s="26">
        <f>H807</f>
        <v>375.88</v>
      </c>
      <c r="P807" s="26">
        <f>K807</f>
        <v>375.88</v>
      </c>
      <c r="Q807" s="26">
        <f>M807</f>
        <v>0</v>
      </c>
      <c r="W807">
        <f>IF(Source!BI784&lt;=1,I806, 0)</f>
        <v>0</v>
      </c>
      <c r="X807">
        <f>IF(Source!BI784=2,I806, 0)</f>
        <v>375.88</v>
      </c>
      <c r="Y807">
        <f>IF(Source!BI784=3,I806, 0)</f>
        <v>0</v>
      </c>
      <c r="Z807">
        <f>IF(Source!BI784=4,I806, 0)</f>
        <v>0</v>
      </c>
    </row>
    <row r="808" spans="1:26" ht="28.5">
      <c r="A808" s="16">
        <v>152</v>
      </c>
      <c r="B808" s="16" t="str">
        <f>Source!E786</f>
        <v>142</v>
      </c>
      <c r="C808" s="58" t="str">
        <f>Source!F786</f>
        <v>20-02-020-01</v>
      </c>
      <c r="D808" s="58" t="str">
        <f>Source!G786</f>
        <v>Установка виброизолятора номер 38</v>
      </c>
      <c r="E808" s="36" t="str">
        <f>Source!H786</f>
        <v>10 ШТ</v>
      </c>
      <c r="F808" s="22">
        <f>Source!I786</f>
        <v>0.4</v>
      </c>
      <c r="G808" s="37">
        <f>Source!AL786+Source!AM786+Source!AO786</f>
        <v>66.38</v>
      </c>
      <c r="H808" s="38"/>
      <c r="I808" s="37"/>
      <c r="J808" s="38" t="str">
        <f>Source!BO786</f>
        <v/>
      </c>
      <c r="K808" s="38"/>
      <c r="L808" s="37"/>
      <c r="M808" s="39"/>
      <c r="S808">
        <f>ROUND((Source!FX786/100)*((ROUND(Source!AF786*Source!I786, 2)+ROUND(Source!AE786*Source!I786, 2))), 2)</f>
        <v>23.42</v>
      </c>
      <c r="T808">
        <f>Source!X786</f>
        <v>23.38</v>
      </c>
      <c r="U808">
        <f>ROUND((Source!FY786/100)*((ROUND(Source!AF786*Source!I786, 2)+ROUND(Source!AE786*Source!I786, 2))), 2)</f>
        <v>14.34</v>
      </c>
      <c r="V808">
        <f>Source!Y786</f>
        <v>14.43</v>
      </c>
    </row>
    <row r="809" spans="1:26">
      <c r="D809" s="29" t="str">
        <f>"Объем: "&amp;Source!I786&amp;"=4/"&amp;"10"</f>
        <v>Объем: 0,4=4/10</v>
      </c>
    </row>
    <row r="810" spans="1:26" ht="14.25">
      <c r="A810" s="16"/>
      <c r="B810" s="16"/>
      <c r="C810" s="58"/>
      <c r="D810" s="58" t="s">
        <v>980</v>
      </c>
      <c r="E810" s="36"/>
      <c r="F810" s="22"/>
      <c r="G810" s="37">
        <f>Source!AO786</f>
        <v>36.700000000000003</v>
      </c>
      <c r="H810" s="38" t="str">
        <f>Source!DG786</f>
        <v>)*1,2)*1,15</v>
      </c>
      <c r="I810" s="37">
        <f>ROUND(Source!AF786*Source!I786, 2)</f>
        <v>20.260000000000002</v>
      </c>
      <c r="J810" s="38"/>
      <c r="K810" s="38">
        <f>IF(Source!BA786&lt;&gt; 0, Source!BA786, 1)</f>
        <v>1</v>
      </c>
      <c r="L810" s="37">
        <f>Source!S786</f>
        <v>20.260000000000002</v>
      </c>
      <c r="M810" s="39"/>
      <c r="R810">
        <f>I810</f>
        <v>20.260000000000002</v>
      </c>
    </row>
    <row r="811" spans="1:26" ht="14.25">
      <c r="A811" s="16"/>
      <c r="B811" s="16"/>
      <c r="C811" s="58"/>
      <c r="D811" s="58" t="s">
        <v>104</v>
      </c>
      <c r="E811" s="36"/>
      <c r="F811" s="22"/>
      <c r="G811" s="37">
        <f>Source!AM786</f>
        <v>0.66</v>
      </c>
      <c r="H811" s="38" t="str">
        <f>Source!DE786</f>
        <v>)*1,2)*1,25</v>
      </c>
      <c r="I811" s="37">
        <f>ROUND(Source!AD786*Source!I786, 2)</f>
        <v>0.4</v>
      </c>
      <c r="J811" s="38"/>
      <c r="K811" s="38">
        <f>IF(Source!BB786&lt;&gt; 0, Source!BB786, 1)</f>
        <v>1</v>
      </c>
      <c r="L811" s="37">
        <f>Source!Q786</f>
        <v>0.4</v>
      </c>
      <c r="M811" s="39"/>
    </row>
    <row r="812" spans="1:26" ht="14.25">
      <c r="A812" s="16"/>
      <c r="B812" s="16"/>
      <c r="C812" s="58"/>
      <c r="D812" s="58" t="s">
        <v>981</v>
      </c>
      <c r="E812" s="36"/>
      <c r="F812" s="22"/>
      <c r="G812" s="37">
        <f>Source!AN786</f>
        <v>0.12</v>
      </c>
      <c r="H812" s="38" t="str">
        <f>Source!DF786</f>
        <v>)*1,2)*1,25</v>
      </c>
      <c r="I812" s="40">
        <f>ROUND(Source!AE786*Source!I786, 2)</f>
        <v>7.0000000000000007E-2</v>
      </c>
      <c r="J812" s="38"/>
      <c r="K812" s="38">
        <f>IF(Source!BS786&lt;&gt; 0, Source!BS786, 1)</f>
        <v>1</v>
      </c>
      <c r="L812" s="40">
        <f>Source!R786</f>
        <v>7.0000000000000007E-2</v>
      </c>
      <c r="M812" s="39"/>
      <c r="R812">
        <f>I812</f>
        <v>7.0000000000000007E-2</v>
      </c>
    </row>
    <row r="813" spans="1:26" ht="14.25">
      <c r="A813" s="16"/>
      <c r="B813" s="16"/>
      <c r="C813" s="58"/>
      <c r="D813" s="58" t="s">
        <v>982</v>
      </c>
      <c r="E813" s="36"/>
      <c r="F813" s="22"/>
      <c r="G813" s="37">
        <f>Source!AL786</f>
        <v>29.02</v>
      </c>
      <c r="H813" s="38" t="str">
        <f>Source!DD786</f>
        <v/>
      </c>
      <c r="I813" s="37">
        <f>ROUND(Source!AC786*Source!I786, 2)</f>
        <v>11.61</v>
      </c>
      <c r="J813" s="38"/>
      <c r="K813" s="38">
        <f>IF(Source!BC786&lt;&gt; 0, Source!BC786, 1)</f>
        <v>1</v>
      </c>
      <c r="L813" s="37">
        <f>Source!P786</f>
        <v>11.61</v>
      </c>
      <c r="M813" s="39"/>
    </row>
    <row r="814" spans="1:26" ht="14.25">
      <c r="A814" s="16"/>
      <c r="B814" s="16"/>
      <c r="C814" s="58"/>
      <c r="D814" s="58" t="s">
        <v>983</v>
      </c>
      <c r="E814" s="36" t="s">
        <v>984</v>
      </c>
      <c r="F814" s="22">
        <f>Source!BZ786</f>
        <v>128</v>
      </c>
      <c r="G814" s="167" t="str">
        <f>CONCATENATE(" )", Source!DL786, Source!FT786, "=", Source!FX786)</f>
        <v xml:space="preserve"> )*0,9=115,2</v>
      </c>
      <c r="H814" s="168"/>
      <c r="I814" s="37">
        <f>SUM(S808:S816)</f>
        <v>23.42</v>
      </c>
      <c r="J814" s="41"/>
      <c r="K814" s="32">
        <f>Source!AT786</f>
        <v>115</v>
      </c>
      <c r="L814" s="37">
        <f>SUM(T808:T816)</f>
        <v>23.38</v>
      </c>
      <c r="M814" s="39"/>
    </row>
    <row r="815" spans="1:26" ht="14.25">
      <c r="A815" s="16"/>
      <c r="B815" s="16"/>
      <c r="C815" s="58"/>
      <c r="D815" s="58" t="s">
        <v>985</v>
      </c>
      <c r="E815" s="36" t="s">
        <v>984</v>
      </c>
      <c r="F815" s="22">
        <f>Source!CA786</f>
        <v>83</v>
      </c>
      <c r="G815" s="167" t="str">
        <f>CONCATENATE(" )", Source!DM786, Source!FU786, "=", Source!FY786)</f>
        <v xml:space="preserve"> )*0,85=70,55</v>
      </c>
      <c r="H815" s="168"/>
      <c r="I815" s="37">
        <f>SUM(U808:U816)</f>
        <v>14.34</v>
      </c>
      <c r="J815" s="41"/>
      <c r="K815" s="32">
        <f>Source!AU786</f>
        <v>71</v>
      </c>
      <c r="L815" s="37">
        <f>SUM(V808:V816)</f>
        <v>14.43</v>
      </c>
      <c r="M815" s="39"/>
    </row>
    <row r="816" spans="1:26" ht="14.25">
      <c r="A816" s="59"/>
      <c r="B816" s="59"/>
      <c r="C816" s="60"/>
      <c r="D816" s="60" t="s">
        <v>986</v>
      </c>
      <c r="E816" s="42" t="s">
        <v>987</v>
      </c>
      <c r="F816" s="43">
        <f>Source!AQ786</f>
        <v>3.7</v>
      </c>
      <c r="G816" s="44"/>
      <c r="H816" s="45" t="str">
        <f>Source!DI786</f>
        <v>)*1,2)*1,15</v>
      </c>
      <c r="I816" s="44"/>
      <c r="J816" s="45"/>
      <c r="K816" s="45"/>
      <c r="L816" s="44"/>
      <c r="M816" s="46">
        <f>Source!U786</f>
        <v>2.0424000000000002</v>
      </c>
    </row>
    <row r="817" spans="1:26" ht="15">
      <c r="H817" s="166">
        <f>I810+I811+I813+I814+I815</f>
        <v>70.03</v>
      </c>
      <c r="I817" s="166"/>
      <c r="K817" s="166">
        <f>L810+L811+L813+L814+L815</f>
        <v>70.079999999999984</v>
      </c>
      <c r="L817" s="166"/>
      <c r="M817" s="47">
        <f>Source!U786</f>
        <v>2.0424000000000002</v>
      </c>
      <c r="O817" s="26">
        <f>H817</f>
        <v>70.03</v>
      </c>
      <c r="P817" s="26">
        <f>K817</f>
        <v>70.079999999999984</v>
      </c>
      <c r="Q817" s="26">
        <f>M817</f>
        <v>2.0424000000000002</v>
      </c>
      <c r="W817">
        <f>IF(Source!BI786&lt;=1,I810+I811+I813+I814+I815, 0)</f>
        <v>70.03</v>
      </c>
      <c r="X817">
        <f>IF(Source!BI786=2,I810+I811+I813+I814+I815, 0)</f>
        <v>0</v>
      </c>
      <c r="Y817">
        <f>IF(Source!BI786=3,I810+I811+I813+I814+I815, 0)</f>
        <v>0</v>
      </c>
      <c r="Z817">
        <f>IF(Source!BI786=4,I810+I811+I813+I814+I815, 0)</f>
        <v>0</v>
      </c>
    </row>
    <row r="818" spans="1:26" ht="99.75">
      <c r="A818" s="59">
        <v>153</v>
      </c>
      <c r="B818" s="59" t="str">
        <f>Source!E788</f>
        <v>143</v>
      </c>
      <c r="C818" s="60" t="str">
        <f>Source!F788</f>
        <v>Коммеческое предлож.№КП-261046 от 01.02.2021Г.</v>
      </c>
      <c r="D818" s="60" t="s">
        <v>1016</v>
      </c>
      <c r="E818" s="42" t="str">
        <f>Source!H788</f>
        <v>шт.</v>
      </c>
      <c r="F818" s="43">
        <f>Source!I788</f>
        <v>1</v>
      </c>
      <c r="G818" s="44">
        <f>Source!AL788</f>
        <v>2150.89</v>
      </c>
      <c r="H818" s="45" t="str">
        <f>Source!DD788</f>
        <v/>
      </c>
      <c r="I818" s="44">
        <f>ROUND(Source!AC788*Source!I788, 2)</f>
        <v>2150.89</v>
      </c>
      <c r="J818" s="45" t="str">
        <f>Source!BO788</f>
        <v/>
      </c>
      <c r="K818" s="45">
        <f>IF(Source!BC788&lt;&gt; 0, Source!BC788, 1)</f>
        <v>1</v>
      </c>
      <c r="L818" s="44">
        <f>Source!P788</f>
        <v>2150.89</v>
      </c>
      <c r="M818" s="48"/>
      <c r="S818">
        <f>ROUND((Source!FX788/100)*((ROUND(Source!AF788*Source!I788, 2)+ROUND(Source!AE788*Source!I788, 2))), 2)</f>
        <v>0</v>
      </c>
      <c r="T818">
        <f>Source!X788</f>
        <v>0</v>
      </c>
      <c r="U818">
        <f>ROUND((Source!FY788/100)*((ROUND(Source!AF788*Source!I788, 2)+ROUND(Source!AE788*Source!I788, 2))), 2)</f>
        <v>0</v>
      </c>
      <c r="V818">
        <f>Source!Y788</f>
        <v>0</v>
      </c>
    </row>
    <row r="819" spans="1:26" ht="15">
      <c r="H819" s="166">
        <f>I818</f>
        <v>2150.89</v>
      </c>
      <c r="I819" s="166"/>
      <c r="K819" s="166">
        <f>L818</f>
        <v>2150.89</v>
      </c>
      <c r="L819" s="166"/>
      <c r="M819" s="47">
        <f>Source!U788</f>
        <v>0</v>
      </c>
      <c r="O819" s="26">
        <f>H819</f>
        <v>2150.89</v>
      </c>
      <c r="P819" s="26">
        <f>K819</f>
        <v>2150.89</v>
      </c>
      <c r="Q819" s="26">
        <f>M819</f>
        <v>0</v>
      </c>
      <c r="W819">
        <f>IF(Source!BI788&lt;=1,I818, 0)</f>
        <v>0</v>
      </c>
      <c r="X819">
        <f>IF(Source!BI788=2,I818, 0)</f>
        <v>2150.89</v>
      </c>
      <c r="Y819">
        <f>IF(Source!BI788=3,I818, 0)</f>
        <v>0</v>
      </c>
      <c r="Z819">
        <f>IF(Source!BI788=4,I818, 0)</f>
        <v>0</v>
      </c>
    </row>
    <row r="820" spans="1:26" ht="28.5">
      <c r="A820" s="16">
        <v>154</v>
      </c>
      <c r="B820" s="16" t="str">
        <f>Source!E790</f>
        <v>144</v>
      </c>
      <c r="C820" s="58" t="str">
        <f>Source!F790</f>
        <v>20-02-019-01</v>
      </c>
      <c r="D820" s="58" t="str">
        <f>Source!G790</f>
        <v>Установка кронштейнов под вентиляционное оборудование</v>
      </c>
      <c r="E820" s="36" t="str">
        <f>Source!H790</f>
        <v>100 кг</v>
      </c>
      <c r="F820" s="22">
        <f>Source!I790</f>
        <v>6.7000000000000004E-2</v>
      </c>
      <c r="G820" s="37">
        <f>Source!AL790+Source!AM790+Source!AO790</f>
        <v>932.04</v>
      </c>
      <c r="H820" s="38"/>
      <c r="I820" s="37"/>
      <c r="J820" s="38" t="str">
        <f>Source!BO790</f>
        <v/>
      </c>
      <c r="K820" s="38"/>
      <c r="L820" s="37"/>
      <c r="M820" s="39"/>
      <c r="S820">
        <f>ROUND((Source!FX790/100)*((ROUND(Source!AF790*Source!I790, 2)+ROUND(Source!AE790*Source!I790, 2))), 2)</f>
        <v>5.94</v>
      </c>
      <c r="T820">
        <f>Source!X790</f>
        <v>5.93</v>
      </c>
      <c r="U820">
        <f>ROUND((Source!FY790/100)*((ROUND(Source!AF790*Source!I790, 2)+ROUND(Source!AE790*Source!I790, 2))), 2)</f>
        <v>3.64</v>
      </c>
      <c r="V820">
        <f>Source!Y790</f>
        <v>3.66</v>
      </c>
    </row>
    <row r="821" spans="1:26">
      <c r="D821" s="29" t="str">
        <f>"Объем: "&amp;Source!I790&amp;"=6,7/"&amp;"100"</f>
        <v>Объем: 0,067=6,7/100</v>
      </c>
    </row>
    <row r="822" spans="1:26" ht="14.25">
      <c r="A822" s="16"/>
      <c r="B822" s="16"/>
      <c r="C822" s="58"/>
      <c r="D822" s="58" t="s">
        <v>980</v>
      </c>
      <c r="E822" s="36"/>
      <c r="F822" s="22"/>
      <c r="G822" s="37">
        <f>Source!AO790</f>
        <v>55.26</v>
      </c>
      <c r="H822" s="38" t="str">
        <f>Source!DG790</f>
        <v>)*1,2)*1,15</v>
      </c>
      <c r="I822" s="37">
        <f>ROUND(Source!AF790*Source!I790, 2)</f>
        <v>5.1100000000000003</v>
      </c>
      <c r="J822" s="38"/>
      <c r="K822" s="38">
        <f>IF(Source!BA790&lt;&gt; 0, Source!BA790, 1)</f>
        <v>1</v>
      </c>
      <c r="L822" s="37">
        <f>Source!S790</f>
        <v>5.1100000000000003</v>
      </c>
      <c r="M822" s="39"/>
      <c r="R822">
        <f>I822</f>
        <v>5.1100000000000003</v>
      </c>
    </row>
    <row r="823" spans="1:26" ht="14.25">
      <c r="A823" s="16"/>
      <c r="B823" s="16"/>
      <c r="C823" s="58"/>
      <c r="D823" s="58" t="s">
        <v>104</v>
      </c>
      <c r="E823" s="36"/>
      <c r="F823" s="22"/>
      <c r="G823" s="37">
        <f>Source!AM790</f>
        <v>10.16</v>
      </c>
      <c r="H823" s="38" t="str">
        <f>Source!DE790</f>
        <v>)*1,2)*1,25</v>
      </c>
      <c r="I823" s="37">
        <f>ROUND(Source!AD790*Source!I790, 2)</f>
        <v>1.02</v>
      </c>
      <c r="J823" s="38"/>
      <c r="K823" s="38">
        <f>IF(Source!BB790&lt;&gt; 0, Source!BB790, 1)</f>
        <v>1</v>
      </c>
      <c r="L823" s="37">
        <f>Source!Q790</f>
        <v>1.02</v>
      </c>
      <c r="M823" s="39"/>
    </row>
    <row r="824" spans="1:26" ht="14.25">
      <c r="A824" s="16"/>
      <c r="B824" s="16"/>
      <c r="C824" s="58"/>
      <c r="D824" s="58" t="s">
        <v>981</v>
      </c>
      <c r="E824" s="36"/>
      <c r="F824" s="22"/>
      <c r="G824" s="37">
        <f>Source!AN790</f>
        <v>0.46</v>
      </c>
      <c r="H824" s="38" t="str">
        <f>Source!DF790</f>
        <v>)*1,2)*1,25</v>
      </c>
      <c r="I824" s="40">
        <f>ROUND(Source!AE790*Source!I790, 2)</f>
        <v>0.05</v>
      </c>
      <c r="J824" s="38"/>
      <c r="K824" s="38">
        <f>IF(Source!BS790&lt;&gt; 0, Source!BS790, 1)</f>
        <v>1</v>
      </c>
      <c r="L824" s="40">
        <f>Source!R790</f>
        <v>0.05</v>
      </c>
      <c r="M824" s="39"/>
      <c r="R824">
        <f>I824</f>
        <v>0.05</v>
      </c>
    </row>
    <row r="825" spans="1:26" ht="14.25">
      <c r="A825" s="16"/>
      <c r="B825" s="16"/>
      <c r="C825" s="58"/>
      <c r="D825" s="58" t="s">
        <v>982</v>
      </c>
      <c r="E825" s="36"/>
      <c r="F825" s="22"/>
      <c r="G825" s="37">
        <f>Source!AL790</f>
        <v>866.62</v>
      </c>
      <c r="H825" s="38" t="str">
        <f>Source!DD790</f>
        <v/>
      </c>
      <c r="I825" s="37">
        <f>ROUND(Source!AC790*Source!I790, 2)</f>
        <v>58.06</v>
      </c>
      <c r="J825" s="38"/>
      <c r="K825" s="38">
        <f>IF(Source!BC790&lt;&gt; 0, Source!BC790, 1)</f>
        <v>1</v>
      </c>
      <c r="L825" s="37">
        <f>Source!P790</f>
        <v>58.06</v>
      </c>
      <c r="M825" s="39"/>
    </row>
    <row r="826" spans="1:26" ht="14.25">
      <c r="A826" s="16"/>
      <c r="B826" s="16"/>
      <c r="C826" s="58"/>
      <c r="D826" s="58" t="s">
        <v>983</v>
      </c>
      <c r="E826" s="36" t="s">
        <v>984</v>
      </c>
      <c r="F826" s="22">
        <f>Source!BZ790</f>
        <v>128</v>
      </c>
      <c r="G826" s="167" t="str">
        <f>CONCATENATE(" )", Source!DL790, Source!FT790, "=", Source!FX790)</f>
        <v xml:space="preserve"> )*0,9=115,2</v>
      </c>
      <c r="H826" s="168"/>
      <c r="I826" s="37">
        <f>SUM(S820:S828)</f>
        <v>5.94</v>
      </c>
      <c r="J826" s="41"/>
      <c r="K826" s="32">
        <f>Source!AT790</f>
        <v>115</v>
      </c>
      <c r="L826" s="37">
        <f>SUM(T820:T828)</f>
        <v>5.93</v>
      </c>
      <c r="M826" s="39"/>
    </row>
    <row r="827" spans="1:26" ht="14.25">
      <c r="A827" s="16"/>
      <c r="B827" s="16"/>
      <c r="C827" s="58"/>
      <c r="D827" s="58" t="s">
        <v>985</v>
      </c>
      <c r="E827" s="36" t="s">
        <v>984</v>
      </c>
      <c r="F827" s="22">
        <f>Source!CA790</f>
        <v>83</v>
      </c>
      <c r="G827" s="167" t="str">
        <f>CONCATENATE(" )", Source!DM790, Source!FU790, "=", Source!FY790)</f>
        <v xml:space="preserve"> )*0,85=70,55</v>
      </c>
      <c r="H827" s="168"/>
      <c r="I827" s="37">
        <f>SUM(U820:U828)</f>
        <v>3.64</v>
      </c>
      <c r="J827" s="41"/>
      <c r="K827" s="32">
        <f>Source!AU790</f>
        <v>71</v>
      </c>
      <c r="L827" s="37">
        <f>SUM(V820:V828)</f>
        <v>3.66</v>
      </c>
      <c r="M827" s="39"/>
    </row>
    <row r="828" spans="1:26" ht="14.25">
      <c r="A828" s="59"/>
      <c r="B828" s="59"/>
      <c r="C828" s="60"/>
      <c r="D828" s="60" t="s">
        <v>986</v>
      </c>
      <c r="E828" s="42" t="s">
        <v>987</v>
      </c>
      <c r="F828" s="43">
        <f>Source!AQ790</f>
        <v>6.02</v>
      </c>
      <c r="G828" s="44"/>
      <c r="H828" s="45" t="str">
        <f>Source!DI790</f>
        <v>)*1,2)*1,15</v>
      </c>
      <c r="I828" s="44"/>
      <c r="J828" s="45"/>
      <c r="K828" s="45"/>
      <c r="L828" s="44"/>
      <c r="M828" s="46">
        <f>Source!U790</f>
        <v>0.55660919999999992</v>
      </c>
    </row>
    <row r="829" spans="1:26" ht="15">
      <c r="H829" s="166">
        <f>I822+I823+I825+I826+I827</f>
        <v>73.77</v>
      </c>
      <c r="I829" s="166"/>
      <c r="K829" s="166">
        <f>L822+L823+L825+L826+L827</f>
        <v>73.78</v>
      </c>
      <c r="L829" s="166"/>
      <c r="M829" s="47">
        <f>Source!U790</f>
        <v>0.55660919999999992</v>
      </c>
      <c r="O829" s="26">
        <f>H829</f>
        <v>73.77</v>
      </c>
      <c r="P829" s="26">
        <f>K829</f>
        <v>73.78</v>
      </c>
      <c r="Q829" s="26">
        <f>M829</f>
        <v>0.55660919999999992</v>
      </c>
      <c r="W829">
        <f>IF(Source!BI790&lt;=1,I822+I823+I825+I826+I827, 0)</f>
        <v>73.77</v>
      </c>
      <c r="X829">
        <f>IF(Source!BI790=2,I822+I823+I825+I826+I827, 0)</f>
        <v>0</v>
      </c>
      <c r="Y829">
        <f>IF(Source!BI790=3,I822+I823+I825+I826+I827, 0)</f>
        <v>0</v>
      </c>
      <c r="Z829">
        <f>IF(Source!BI790=4,I822+I823+I825+I826+I827, 0)</f>
        <v>0</v>
      </c>
    </row>
    <row r="830" spans="1:26" ht="28.5">
      <c r="A830" s="59">
        <v>155</v>
      </c>
      <c r="B830" s="59" t="str">
        <f>Source!E792</f>
        <v>145</v>
      </c>
      <c r="C830" s="60" t="str">
        <f>Source!F792</f>
        <v>18.5.08.18-0071</v>
      </c>
      <c r="D830" s="60" t="str">
        <f>Source!G792</f>
        <v>Кронштейны и подставки под оборудование из сортовой стали</v>
      </c>
      <c r="E830" s="42" t="str">
        <f>Source!H792</f>
        <v>кг</v>
      </c>
      <c r="F830" s="43">
        <f>Source!I792</f>
        <v>-6.7</v>
      </c>
      <c r="G830" s="44">
        <f>Source!AL792</f>
        <v>8.52</v>
      </c>
      <c r="H830" s="45" t="str">
        <f>Source!DD792</f>
        <v/>
      </c>
      <c r="I830" s="44">
        <f>ROUND(Source!AC792*Source!I792, 2)</f>
        <v>-57.08</v>
      </c>
      <c r="J830" s="45" t="str">
        <f>Source!BO792</f>
        <v/>
      </c>
      <c r="K830" s="45">
        <f>IF(Source!BC792&lt;&gt; 0, Source!BC792, 1)</f>
        <v>1</v>
      </c>
      <c r="L830" s="44">
        <f>Source!P792</f>
        <v>-57.08</v>
      </c>
      <c r="M830" s="48"/>
      <c r="S830">
        <f>ROUND((Source!FX792/100)*((ROUND(Source!AF792*Source!I792, 2)+ROUND(Source!AE792*Source!I792, 2))), 2)</f>
        <v>0</v>
      </c>
      <c r="T830">
        <f>Source!X792</f>
        <v>0</v>
      </c>
      <c r="U830">
        <f>ROUND((Source!FY792/100)*((ROUND(Source!AF792*Source!I792, 2)+ROUND(Source!AE792*Source!I792, 2))), 2)</f>
        <v>0</v>
      </c>
      <c r="V830">
        <f>Source!Y792</f>
        <v>0</v>
      </c>
    </row>
    <row r="831" spans="1:26" ht="15">
      <c r="H831" s="166">
        <f>I830</f>
        <v>-57.08</v>
      </c>
      <c r="I831" s="166"/>
      <c r="K831" s="166">
        <f>L830</f>
        <v>-57.08</v>
      </c>
      <c r="L831" s="166"/>
      <c r="M831" s="47">
        <f>Source!U792</f>
        <v>0</v>
      </c>
      <c r="O831" s="26">
        <f>H831</f>
        <v>-57.08</v>
      </c>
      <c r="P831" s="26">
        <f>K831</f>
        <v>-57.08</v>
      </c>
      <c r="Q831" s="26">
        <f>M831</f>
        <v>0</v>
      </c>
      <c r="W831">
        <f>IF(Source!BI792&lt;=1,I830, 0)</f>
        <v>-57.08</v>
      </c>
      <c r="X831">
        <f>IF(Source!BI792=2,I830, 0)</f>
        <v>0</v>
      </c>
      <c r="Y831">
        <f>IF(Source!BI792=3,I830, 0)</f>
        <v>0</v>
      </c>
      <c r="Z831">
        <f>IF(Source!BI792=4,I830, 0)</f>
        <v>0</v>
      </c>
    </row>
    <row r="832" spans="1:26" ht="99.75">
      <c r="A832" s="59">
        <v>156</v>
      </c>
      <c r="B832" s="59" t="str">
        <f>Source!E794</f>
        <v>146</v>
      </c>
      <c r="C832" s="60" t="str">
        <f>Source!F794</f>
        <v>Коммеческое предлож.№КП-261046 от 01.02.2021Г.</v>
      </c>
      <c r="D832" s="60" t="s">
        <v>1036</v>
      </c>
      <c r="E832" s="42" t="str">
        <f>Source!H794</f>
        <v>шт.</v>
      </c>
      <c r="F832" s="43">
        <f>Source!I794</f>
        <v>1</v>
      </c>
      <c r="G832" s="44">
        <f>Source!AL794</f>
        <v>5826.21</v>
      </c>
      <c r="H832" s="45" t="str">
        <f>Source!DD794</f>
        <v/>
      </c>
      <c r="I832" s="44">
        <f>ROUND(Source!AC794*Source!I794, 2)</f>
        <v>5826.21</v>
      </c>
      <c r="J832" s="45" t="str">
        <f>Source!BO794</f>
        <v/>
      </c>
      <c r="K832" s="45">
        <f>IF(Source!BC794&lt;&gt; 0, Source!BC794, 1)</f>
        <v>1</v>
      </c>
      <c r="L832" s="44">
        <f>Source!P794</f>
        <v>5826.21</v>
      </c>
      <c r="M832" s="48"/>
      <c r="S832">
        <f>ROUND((Source!FX794/100)*((ROUND(Source!AF794*Source!I794, 2)+ROUND(Source!AE794*Source!I794, 2))), 2)</f>
        <v>0</v>
      </c>
      <c r="T832">
        <f>Source!X794</f>
        <v>0</v>
      </c>
      <c r="U832">
        <f>ROUND((Source!FY794/100)*((ROUND(Source!AF794*Source!I794, 2)+ROUND(Source!AE794*Source!I794, 2))), 2)</f>
        <v>0</v>
      </c>
      <c r="V832">
        <f>Source!Y794</f>
        <v>0</v>
      </c>
    </row>
    <row r="833" spans="1:26" ht="15">
      <c r="H833" s="166">
        <f>I832</f>
        <v>5826.21</v>
      </c>
      <c r="I833" s="166"/>
      <c r="K833" s="166">
        <f>L832</f>
        <v>5826.21</v>
      </c>
      <c r="L833" s="166"/>
      <c r="M833" s="47">
        <f>Source!U794</f>
        <v>0</v>
      </c>
      <c r="O833" s="26">
        <f>H833</f>
        <v>5826.21</v>
      </c>
      <c r="P833" s="26">
        <f>K833</f>
        <v>5826.21</v>
      </c>
      <c r="Q833" s="26">
        <f>M833</f>
        <v>0</v>
      </c>
      <c r="W833">
        <f>IF(Source!BI794&lt;=1,I832, 0)</f>
        <v>5826.21</v>
      </c>
      <c r="X833">
        <f>IF(Source!BI794=2,I832, 0)</f>
        <v>0</v>
      </c>
      <c r="Y833">
        <f>IF(Source!BI794=3,I832, 0)</f>
        <v>0</v>
      </c>
      <c r="Z833">
        <f>IF(Source!BI794=4,I832, 0)</f>
        <v>0</v>
      </c>
    </row>
    <row r="835" spans="1:26" ht="15">
      <c r="A835" s="171" t="str">
        <f>CONCATENATE("Итого по разделу: ",IF(Source!G796&lt;&gt;"Новый раздел", Source!G796, ""))</f>
        <v>Итого по разделу: 14.Система ПД9 (оборудование)</v>
      </c>
      <c r="B835" s="171"/>
      <c r="C835" s="171"/>
      <c r="D835" s="171"/>
      <c r="E835" s="171"/>
      <c r="F835" s="171"/>
      <c r="G835" s="171"/>
      <c r="H835" s="159">
        <f>SUM(O780:O834)</f>
        <v>45627.039999999986</v>
      </c>
      <c r="I835" s="159"/>
      <c r="J835" s="35"/>
      <c r="K835" s="159">
        <f>SUM(P780:P834)</f>
        <v>45627.69999999999</v>
      </c>
      <c r="L835" s="159"/>
      <c r="M835" s="47">
        <f>SUM(Q780:Q834)</f>
        <v>27.440389200000002</v>
      </c>
    </row>
    <row r="839" spans="1:26" ht="16.5">
      <c r="A839" s="169" t="str">
        <f>CONCATENATE("Раздел: ",IF(Source!G826&lt;&gt;"Новый раздел", Source!G826, ""))</f>
        <v>Раздел: 15.Система ПД10 (оборудование)</v>
      </c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</row>
    <row r="840" spans="1:26" ht="28.5">
      <c r="A840" s="16">
        <v>157</v>
      </c>
      <c r="B840" s="16" t="str">
        <f>Source!E831</f>
        <v>147</v>
      </c>
      <c r="C840" s="58" t="str">
        <f>Source!F831</f>
        <v>20-03-002-04</v>
      </c>
      <c r="D840" s="58" t="str">
        <f>Source!G831</f>
        <v>Установка вентиляторов осевых массой до 0,2 т</v>
      </c>
      <c r="E840" s="36" t="str">
        <f>Source!H831</f>
        <v>ШТ</v>
      </c>
      <c r="F840" s="22">
        <f>Source!I831</f>
        <v>1</v>
      </c>
      <c r="G840" s="37">
        <f>Source!AL831+Source!AM831+Source!AO831</f>
        <v>179.54000000000002</v>
      </c>
      <c r="H840" s="38"/>
      <c r="I840" s="37"/>
      <c r="J840" s="38" t="str">
        <f>Source!BO831</f>
        <v/>
      </c>
      <c r="K840" s="38"/>
      <c r="L840" s="37"/>
      <c r="M840" s="39"/>
      <c r="S840">
        <f>ROUND((Source!FX831/100)*((ROUND(Source!AF831*Source!I831, 2)+ROUND(Source!AE831*Source!I831, 2))), 2)</f>
        <v>228.42</v>
      </c>
      <c r="T840">
        <f>Source!X831</f>
        <v>228.02</v>
      </c>
      <c r="U840">
        <f>ROUND((Source!FY831/100)*((ROUND(Source!AF831*Source!I831, 2)+ROUND(Source!AE831*Source!I831, 2))), 2)</f>
        <v>139.88999999999999</v>
      </c>
      <c r="V840">
        <f>Source!Y831</f>
        <v>140.78</v>
      </c>
    </row>
    <row r="841" spans="1:26" ht="14.25">
      <c r="A841" s="16"/>
      <c r="B841" s="16"/>
      <c r="C841" s="58"/>
      <c r="D841" s="58" t="s">
        <v>980</v>
      </c>
      <c r="E841" s="36"/>
      <c r="F841" s="22"/>
      <c r="G841" s="37">
        <f>Source!AO831</f>
        <v>138.43</v>
      </c>
      <c r="H841" s="38" t="str">
        <f>Source!DG831</f>
        <v>)*1,2)*1,15</v>
      </c>
      <c r="I841" s="37">
        <f>ROUND(Source!AF831*Source!I831, 2)</f>
        <v>191.03</v>
      </c>
      <c r="J841" s="38"/>
      <c r="K841" s="38">
        <f>IF(Source!BA831&lt;&gt; 0, Source!BA831, 1)</f>
        <v>1</v>
      </c>
      <c r="L841" s="37">
        <f>Source!S831</f>
        <v>191.03</v>
      </c>
      <c r="M841" s="39"/>
      <c r="R841">
        <f>I841</f>
        <v>191.03</v>
      </c>
    </row>
    <row r="842" spans="1:26" ht="14.25">
      <c r="A842" s="16"/>
      <c r="B842" s="16"/>
      <c r="C842" s="58"/>
      <c r="D842" s="58" t="s">
        <v>104</v>
      </c>
      <c r="E842" s="36"/>
      <c r="F842" s="22"/>
      <c r="G842" s="37">
        <f>Source!AM831</f>
        <v>39.090000000000003</v>
      </c>
      <c r="H842" s="38" t="str">
        <f>Source!DE831</f>
        <v>)*1,2)*1,25</v>
      </c>
      <c r="I842" s="37">
        <f>ROUND(Source!AD831*Source!I831, 2)</f>
        <v>58.64</v>
      </c>
      <c r="J842" s="38"/>
      <c r="K842" s="38">
        <f>IF(Source!BB831&lt;&gt; 0, Source!BB831, 1)</f>
        <v>1</v>
      </c>
      <c r="L842" s="37">
        <f>Source!Q831</f>
        <v>58.64</v>
      </c>
      <c r="M842" s="39"/>
    </row>
    <row r="843" spans="1:26" ht="14.25">
      <c r="A843" s="16"/>
      <c r="B843" s="16"/>
      <c r="C843" s="58"/>
      <c r="D843" s="58" t="s">
        <v>981</v>
      </c>
      <c r="E843" s="36"/>
      <c r="F843" s="22"/>
      <c r="G843" s="37">
        <f>Source!AN831</f>
        <v>4.83</v>
      </c>
      <c r="H843" s="38" t="str">
        <f>Source!DF831</f>
        <v>)*1,2)*1,25</v>
      </c>
      <c r="I843" s="40">
        <f>ROUND(Source!AE831*Source!I831, 2)</f>
        <v>7.25</v>
      </c>
      <c r="J843" s="38"/>
      <c r="K843" s="38">
        <f>IF(Source!BS831&lt;&gt; 0, Source!BS831, 1)</f>
        <v>1</v>
      </c>
      <c r="L843" s="40">
        <f>Source!R831</f>
        <v>7.25</v>
      </c>
      <c r="M843" s="39"/>
      <c r="R843">
        <f>I843</f>
        <v>7.25</v>
      </c>
    </row>
    <row r="844" spans="1:26" ht="14.25">
      <c r="A844" s="16"/>
      <c r="B844" s="16"/>
      <c r="C844" s="58"/>
      <c r="D844" s="58" t="s">
        <v>982</v>
      </c>
      <c r="E844" s="36"/>
      <c r="F844" s="22"/>
      <c r="G844" s="37">
        <f>Source!AL831</f>
        <v>2.02</v>
      </c>
      <c r="H844" s="38" t="str">
        <f>Source!DD831</f>
        <v/>
      </c>
      <c r="I844" s="37">
        <f>ROUND(Source!AC831*Source!I831, 2)</f>
        <v>2.02</v>
      </c>
      <c r="J844" s="38"/>
      <c r="K844" s="38">
        <f>IF(Source!BC831&lt;&gt; 0, Source!BC831, 1)</f>
        <v>1</v>
      </c>
      <c r="L844" s="37">
        <f>Source!P831</f>
        <v>2.02</v>
      </c>
      <c r="M844" s="39"/>
    </row>
    <row r="845" spans="1:26" ht="14.25">
      <c r="A845" s="16"/>
      <c r="B845" s="16"/>
      <c r="C845" s="58"/>
      <c r="D845" s="58" t="s">
        <v>983</v>
      </c>
      <c r="E845" s="36" t="s">
        <v>984</v>
      </c>
      <c r="F845" s="22">
        <f>Source!BZ831</f>
        <v>128</v>
      </c>
      <c r="G845" s="167" t="str">
        <f>CONCATENATE(" )", Source!DL831, Source!FT831, "=", Source!FX831)</f>
        <v xml:space="preserve"> )*0,9=115,2</v>
      </c>
      <c r="H845" s="168"/>
      <c r="I845" s="37">
        <f>SUM(S840:S847)</f>
        <v>228.42</v>
      </c>
      <c r="J845" s="41"/>
      <c r="K845" s="32">
        <f>Source!AT831</f>
        <v>115</v>
      </c>
      <c r="L845" s="37">
        <f>SUM(T840:T847)</f>
        <v>228.02</v>
      </c>
      <c r="M845" s="39"/>
    </row>
    <row r="846" spans="1:26" ht="14.25">
      <c r="A846" s="16"/>
      <c r="B846" s="16"/>
      <c r="C846" s="58"/>
      <c r="D846" s="58" t="s">
        <v>985</v>
      </c>
      <c r="E846" s="36" t="s">
        <v>984</v>
      </c>
      <c r="F846" s="22">
        <f>Source!CA831</f>
        <v>83</v>
      </c>
      <c r="G846" s="167" t="str">
        <f>CONCATENATE(" )", Source!DM831, Source!FU831, "=", Source!FY831)</f>
        <v xml:space="preserve"> )*0,85=70,55</v>
      </c>
      <c r="H846" s="168"/>
      <c r="I846" s="37">
        <f>SUM(U840:U847)</f>
        <v>139.88999999999999</v>
      </c>
      <c r="J846" s="41"/>
      <c r="K846" s="32">
        <f>Source!AU831</f>
        <v>71</v>
      </c>
      <c r="L846" s="37">
        <f>SUM(V840:V847)</f>
        <v>140.78</v>
      </c>
      <c r="M846" s="39"/>
    </row>
    <row r="847" spans="1:26" ht="14.25">
      <c r="A847" s="59"/>
      <c r="B847" s="59"/>
      <c r="C847" s="60"/>
      <c r="D847" s="60" t="s">
        <v>986</v>
      </c>
      <c r="E847" s="42" t="s">
        <v>987</v>
      </c>
      <c r="F847" s="43">
        <f>Source!AQ831</f>
        <v>14.39</v>
      </c>
      <c r="G847" s="44"/>
      <c r="H847" s="45" t="str">
        <f>Source!DI831</f>
        <v>)*1,2)*1,15</v>
      </c>
      <c r="I847" s="44"/>
      <c r="J847" s="45"/>
      <c r="K847" s="45"/>
      <c r="L847" s="44"/>
      <c r="M847" s="46">
        <f>Source!U831</f>
        <v>19.8582</v>
      </c>
    </row>
    <row r="848" spans="1:26" ht="15">
      <c r="H848" s="166">
        <f>I841+I842+I844+I845+I846</f>
        <v>620</v>
      </c>
      <c r="I848" s="166"/>
      <c r="K848" s="166">
        <f>L841+L842+L844+L845+L846</f>
        <v>620.49</v>
      </c>
      <c r="L848" s="166"/>
      <c r="M848" s="47">
        <f>Source!U831</f>
        <v>19.8582</v>
      </c>
      <c r="O848" s="26">
        <f>H848</f>
        <v>620</v>
      </c>
      <c r="P848" s="26">
        <f>K848</f>
        <v>620.49</v>
      </c>
      <c r="Q848" s="26">
        <f>M848</f>
        <v>19.8582</v>
      </c>
      <c r="W848">
        <f>IF(Source!BI831&lt;=1,I841+I842+I844+I845+I846, 0)</f>
        <v>620</v>
      </c>
      <c r="X848">
        <f>IF(Source!BI831=2,I841+I842+I844+I845+I846, 0)</f>
        <v>0</v>
      </c>
      <c r="Y848">
        <f>IF(Source!BI831=3,I841+I842+I844+I845+I846, 0)</f>
        <v>0</v>
      </c>
      <c r="Z848">
        <f>IF(Source!BI831=4,I841+I842+I844+I845+I846, 0)</f>
        <v>0</v>
      </c>
    </row>
    <row r="849" spans="1:26" ht="28.5">
      <c r="A849" s="59">
        <v>158</v>
      </c>
      <c r="B849" s="59" t="str">
        <f>Source!E833</f>
        <v>148</v>
      </c>
      <c r="C849" s="60" t="str">
        <f>Source!F833</f>
        <v>01.7.15.02-0051</v>
      </c>
      <c r="D849" s="60" t="str">
        <f>Source!G833</f>
        <v>Болты анкерные</v>
      </c>
      <c r="E849" s="42" t="str">
        <f>Source!H833</f>
        <v>т</v>
      </c>
      <c r="F849" s="43">
        <f>Source!I833</f>
        <v>9.4000000000000004E-3</v>
      </c>
      <c r="G849" s="44">
        <f>Source!AL833</f>
        <v>10068</v>
      </c>
      <c r="H849" s="45" t="str">
        <f>Source!DD833</f>
        <v/>
      </c>
      <c r="I849" s="44">
        <f>ROUND(Source!AC833*Source!I833, 2)</f>
        <v>94.64</v>
      </c>
      <c r="J849" s="45" t="str">
        <f>Source!BO833</f>
        <v/>
      </c>
      <c r="K849" s="45">
        <f>IF(Source!BC833&lt;&gt; 0, Source!BC833, 1)</f>
        <v>1</v>
      </c>
      <c r="L849" s="44">
        <f>Source!P833</f>
        <v>94.64</v>
      </c>
      <c r="M849" s="48"/>
      <c r="S849">
        <f>ROUND((Source!FX833/100)*((ROUND(Source!AF833*Source!I833, 2)+ROUND(Source!AE833*Source!I833, 2))), 2)</f>
        <v>0</v>
      </c>
      <c r="T849">
        <f>Source!X833</f>
        <v>0</v>
      </c>
      <c r="U849">
        <f>ROUND((Source!FY833/100)*((ROUND(Source!AF833*Source!I833, 2)+ROUND(Source!AE833*Source!I833, 2))), 2)</f>
        <v>0</v>
      </c>
      <c r="V849">
        <f>Source!Y833</f>
        <v>0</v>
      </c>
    </row>
    <row r="850" spans="1:26" ht="15">
      <c r="H850" s="166">
        <f>I849</f>
        <v>94.64</v>
      </c>
      <c r="I850" s="166"/>
      <c r="K850" s="166">
        <f>L849</f>
        <v>94.64</v>
      </c>
      <c r="L850" s="166"/>
      <c r="M850" s="47">
        <f>Source!U833</f>
        <v>0</v>
      </c>
      <c r="O850" s="26">
        <f>H850</f>
        <v>94.64</v>
      </c>
      <c r="P850" s="26">
        <f>K850</f>
        <v>94.64</v>
      </c>
      <c r="Q850" s="26">
        <f>M850</f>
        <v>0</v>
      </c>
      <c r="W850">
        <f>IF(Source!BI833&lt;=1,I849, 0)</f>
        <v>94.64</v>
      </c>
      <c r="X850">
        <f>IF(Source!BI833=2,I849, 0)</f>
        <v>0</v>
      </c>
      <c r="Y850">
        <f>IF(Source!BI833=3,I849, 0)</f>
        <v>0</v>
      </c>
      <c r="Z850">
        <f>IF(Source!BI833=4,I849, 0)</f>
        <v>0</v>
      </c>
    </row>
    <row r="851" spans="1:26" ht="99.75">
      <c r="A851" s="61">
        <v>159</v>
      </c>
      <c r="B851" s="61" t="str">
        <f>Source!E835</f>
        <v>149</v>
      </c>
      <c r="C851" s="62" t="str">
        <f>Source!F835</f>
        <v>Коммеческое предлож.№КП-261046 от 01.02.2021Г.</v>
      </c>
      <c r="D851" s="62" t="s">
        <v>1047</v>
      </c>
      <c r="E851" s="49" t="str">
        <f>Source!H835</f>
        <v>шт.</v>
      </c>
      <c r="F851" s="50">
        <f>Source!I835</f>
        <v>1</v>
      </c>
      <c r="G851" s="51">
        <f>Source!AL835</f>
        <v>91805.71</v>
      </c>
      <c r="H851" s="52" t="str">
        <f>Source!DD835</f>
        <v/>
      </c>
      <c r="I851" s="51">
        <f>ROUND(Source!AC835*Source!I835, 2)</f>
        <v>91805.71</v>
      </c>
      <c r="J851" s="52" t="str">
        <f>Source!BO835</f>
        <v/>
      </c>
      <c r="K851" s="52">
        <f>IF(Source!BC835&lt;&gt; 0, Source!BC835, 1)</f>
        <v>1</v>
      </c>
      <c r="L851" s="51">
        <f>Source!P835</f>
        <v>91805.71</v>
      </c>
      <c r="M851" s="53"/>
      <c r="S851">
        <f>ROUND((Source!FX835/100)*((ROUND(Source!AF835*Source!I835, 2)+ROUND(Source!AE835*Source!I835, 2))), 2)</f>
        <v>0</v>
      </c>
      <c r="T851">
        <f>Source!X835</f>
        <v>0</v>
      </c>
      <c r="U851">
        <f>ROUND((Source!FY835/100)*((ROUND(Source!AF835*Source!I835, 2)+ROUND(Source!AE835*Source!I835, 2))), 2)</f>
        <v>0</v>
      </c>
      <c r="V851">
        <f>Source!Y835</f>
        <v>0</v>
      </c>
    </row>
    <row r="852" spans="1:26" ht="15">
      <c r="A852" s="28"/>
      <c r="B852" s="28"/>
      <c r="C852" s="28"/>
      <c r="D852" s="28"/>
      <c r="E852" s="28"/>
      <c r="F852" s="28"/>
      <c r="G852" s="28"/>
      <c r="H852" s="170">
        <f>I851</f>
        <v>91805.71</v>
      </c>
      <c r="I852" s="170"/>
      <c r="J852" s="28"/>
      <c r="K852" s="170">
        <f>L851</f>
        <v>91805.71</v>
      </c>
      <c r="L852" s="170"/>
      <c r="M852" s="54">
        <f>Source!U835</f>
        <v>0</v>
      </c>
      <c r="O852" s="26">
        <f>H852</f>
        <v>91805.71</v>
      </c>
      <c r="P852" s="26">
        <f>K852</f>
        <v>91805.71</v>
      </c>
      <c r="Q852" s="26">
        <f>M852</f>
        <v>0</v>
      </c>
      <c r="W852">
        <f>IF(Source!BI835&lt;=1,I851, 0)</f>
        <v>0</v>
      </c>
      <c r="X852">
        <f>IF(Source!BI835=2,I851, 0)</f>
        <v>0</v>
      </c>
      <c r="Y852">
        <f>IF(Source!BI835=3,I851, 0)</f>
        <v>91805.71</v>
      </c>
      <c r="Z852">
        <f>IF(Source!BI835=4,I851, 0)</f>
        <v>0</v>
      </c>
    </row>
    <row r="853" spans="1:26" ht="28.5">
      <c r="A853" s="16">
        <v>160</v>
      </c>
      <c r="B853" s="16" t="str">
        <f>Source!E837</f>
        <v>150</v>
      </c>
      <c r="C853" s="58" t="str">
        <f>Source!F837</f>
        <v>20-02-018-01</v>
      </c>
      <c r="D853" s="58" t="str">
        <f>Source!G837</f>
        <v>Установка вставок гибких к радиальным вентиляторам</v>
      </c>
      <c r="E853" s="36" t="str">
        <f>Source!H837</f>
        <v>м2</v>
      </c>
      <c r="F853" s="22">
        <f>Source!I837</f>
        <v>1.57</v>
      </c>
      <c r="G853" s="37">
        <f>Source!AL837+Source!AM837+Source!AO837</f>
        <v>54.58</v>
      </c>
      <c r="H853" s="38"/>
      <c r="I853" s="37"/>
      <c r="J853" s="38" t="str">
        <f>Source!BO837</f>
        <v/>
      </c>
      <c r="K853" s="38"/>
      <c r="L853" s="37"/>
      <c r="M853" s="39"/>
      <c r="S853">
        <f>ROUND((Source!FX837/100)*((ROUND(Source!AF837*Source!I837, 2)+ROUND(Source!AE837*Source!I837, 2))), 2)</f>
        <v>125.78</v>
      </c>
      <c r="T853">
        <f>Source!X837</f>
        <v>125.56</v>
      </c>
      <c r="U853">
        <f>ROUND((Source!FY837/100)*((ROUND(Source!AF837*Source!I837, 2)+ROUND(Source!AE837*Source!I837, 2))), 2)</f>
        <v>77.03</v>
      </c>
      <c r="V853">
        <f>Source!Y837</f>
        <v>77.52</v>
      </c>
    </row>
    <row r="854" spans="1:26">
      <c r="D854" s="29" t="str">
        <f>"Объем: "&amp;Source!I837&amp;"=3,14*"&amp;"1/"&amp;"4*"&amp;"2"</f>
        <v>Объем: 1,57=3,14*1/4*2</v>
      </c>
    </row>
    <row r="855" spans="1:26" ht="14.25">
      <c r="A855" s="16"/>
      <c r="B855" s="16"/>
      <c r="C855" s="58"/>
      <c r="D855" s="58" t="s">
        <v>980</v>
      </c>
      <c r="E855" s="36"/>
      <c r="F855" s="22"/>
      <c r="G855" s="37">
        <f>Source!AO837</f>
        <v>50.26</v>
      </c>
      <c r="H855" s="38" t="str">
        <f>Source!DG837</f>
        <v>)*1,2)*1,15</v>
      </c>
      <c r="I855" s="37">
        <f>ROUND(Source!AF837*Source!I837, 2)</f>
        <v>108.9</v>
      </c>
      <c r="J855" s="38"/>
      <c r="K855" s="38">
        <f>IF(Source!BA837&lt;&gt; 0, Source!BA837, 1)</f>
        <v>1</v>
      </c>
      <c r="L855" s="37">
        <f>Source!S837</f>
        <v>108.9</v>
      </c>
      <c r="M855" s="39"/>
      <c r="R855">
        <f>I855</f>
        <v>108.9</v>
      </c>
    </row>
    <row r="856" spans="1:26" ht="14.25">
      <c r="A856" s="16"/>
      <c r="B856" s="16"/>
      <c r="C856" s="58"/>
      <c r="D856" s="58" t="s">
        <v>104</v>
      </c>
      <c r="E856" s="36"/>
      <c r="F856" s="22"/>
      <c r="G856" s="37">
        <f>Source!AM837</f>
        <v>0.66</v>
      </c>
      <c r="H856" s="38" t="str">
        <f>Source!DE837</f>
        <v>)*1,2)*1,25</v>
      </c>
      <c r="I856" s="37">
        <f>ROUND(Source!AD837*Source!I837, 2)</f>
        <v>1.55</v>
      </c>
      <c r="J856" s="38"/>
      <c r="K856" s="38">
        <f>IF(Source!BB837&lt;&gt; 0, Source!BB837, 1)</f>
        <v>1</v>
      </c>
      <c r="L856" s="37">
        <f>Source!Q837</f>
        <v>1.55</v>
      </c>
      <c r="M856" s="39"/>
    </row>
    <row r="857" spans="1:26" ht="14.25">
      <c r="A857" s="16"/>
      <c r="B857" s="16"/>
      <c r="C857" s="58"/>
      <c r="D857" s="58" t="s">
        <v>981</v>
      </c>
      <c r="E857" s="36"/>
      <c r="F857" s="22"/>
      <c r="G857" s="37">
        <f>Source!AN837</f>
        <v>0.12</v>
      </c>
      <c r="H857" s="38" t="str">
        <f>Source!DF837</f>
        <v>)*1,2)*1,25</v>
      </c>
      <c r="I857" s="40">
        <f>ROUND(Source!AE837*Source!I837, 2)</f>
        <v>0.28000000000000003</v>
      </c>
      <c r="J857" s="38"/>
      <c r="K857" s="38">
        <f>IF(Source!BS837&lt;&gt; 0, Source!BS837, 1)</f>
        <v>1</v>
      </c>
      <c r="L857" s="40">
        <f>Source!R837</f>
        <v>0.28000000000000003</v>
      </c>
      <c r="M857" s="39"/>
      <c r="R857">
        <f>I857</f>
        <v>0.28000000000000003</v>
      </c>
    </row>
    <row r="858" spans="1:26" ht="14.25">
      <c r="A858" s="16"/>
      <c r="B858" s="16"/>
      <c r="C858" s="58"/>
      <c r="D858" s="58" t="s">
        <v>982</v>
      </c>
      <c r="E858" s="36"/>
      <c r="F858" s="22"/>
      <c r="G858" s="37">
        <f>Source!AL837</f>
        <v>3.66</v>
      </c>
      <c r="H858" s="38" t="str">
        <f>Source!DD837</f>
        <v/>
      </c>
      <c r="I858" s="37">
        <f>ROUND(Source!AC837*Source!I837, 2)</f>
        <v>5.75</v>
      </c>
      <c r="J858" s="38"/>
      <c r="K858" s="38">
        <f>IF(Source!BC837&lt;&gt; 0, Source!BC837, 1)</f>
        <v>1</v>
      </c>
      <c r="L858" s="37">
        <f>Source!P837</f>
        <v>5.75</v>
      </c>
      <c r="M858" s="39"/>
    </row>
    <row r="859" spans="1:26" ht="14.25">
      <c r="A859" s="16"/>
      <c r="B859" s="16"/>
      <c r="C859" s="58"/>
      <c r="D859" s="58" t="s">
        <v>983</v>
      </c>
      <c r="E859" s="36" t="s">
        <v>984</v>
      </c>
      <c r="F859" s="22">
        <f>Source!BZ837</f>
        <v>128</v>
      </c>
      <c r="G859" s="167" t="str">
        <f>CONCATENATE(" )", Source!DL837, Source!FT837, "=", Source!FX837)</f>
        <v xml:space="preserve"> )*0,9=115,2</v>
      </c>
      <c r="H859" s="168"/>
      <c r="I859" s="37">
        <f>SUM(S853:S861)</f>
        <v>125.78</v>
      </c>
      <c r="J859" s="41"/>
      <c r="K859" s="32">
        <f>Source!AT837</f>
        <v>115</v>
      </c>
      <c r="L859" s="37">
        <f>SUM(T853:T861)</f>
        <v>125.56</v>
      </c>
      <c r="M859" s="39"/>
    </row>
    <row r="860" spans="1:26" ht="14.25">
      <c r="A860" s="16"/>
      <c r="B860" s="16"/>
      <c r="C860" s="58"/>
      <c r="D860" s="58" t="s">
        <v>985</v>
      </c>
      <c r="E860" s="36" t="s">
        <v>984</v>
      </c>
      <c r="F860" s="22">
        <f>Source!CA837</f>
        <v>83</v>
      </c>
      <c r="G860" s="167" t="str">
        <f>CONCATENATE(" )", Source!DM837, Source!FU837, "=", Source!FY837)</f>
        <v xml:space="preserve"> )*0,85=70,55</v>
      </c>
      <c r="H860" s="168"/>
      <c r="I860" s="37">
        <f>SUM(U853:U861)</f>
        <v>77.03</v>
      </c>
      <c r="J860" s="41"/>
      <c r="K860" s="32">
        <f>Source!AU837</f>
        <v>71</v>
      </c>
      <c r="L860" s="37">
        <f>SUM(V853:V861)</f>
        <v>77.52</v>
      </c>
      <c r="M860" s="39"/>
    </row>
    <row r="861" spans="1:26" ht="14.25">
      <c r="A861" s="59"/>
      <c r="B861" s="59"/>
      <c r="C861" s="60"/>
      <c r="D861" s="60" t="s">
        <v>986</v>
      </c>
      <c r="E861" s="42" t="s">
        <v>987</v>
      </c>
      <c r="F861" s="43">
        <f>Source!AQ837</f>
        <v>5.75</v>
      </c>
      <c r="G861" s="44"/>
      <c r="H861" s="45" t="str">
        <f>Source!DI837</f>
        <v>)*1,2)*1,15</v>
      </c>
      <c r="I861" s="44"/>
      <c r="J861" s="45"/>
      <c r="K861" s="45"/>
      <c r="L861" s="44"/>
      <c r="M861" s="46">
        <f>Source!U837</f>
        <v>12.457949999999999</v>
      </c>
    </row>
    <row r="862" spans="1:26" ht="15">
      <c r="H862" s="166">
        <f>I855+I856+I858+I859+I860</f>
        <v>319.01</v>
      </c>
      <c r="I862" s="166"/>
      <c r="K862" s="166">
        <f>L855+L856+L858+L859+L860</f>
        <v>319.27999999999997</v>
      </c>
      <c r="L862" s="166"/>
      <c r="M862" s="47">
        <f>Source!U837</f>
        <v>12.457949999999999</v>
      </c>
      <c r="O862" s="26">
        <f>H862</f>
        <v>319.01</v>
      </c>
      <c r="P862" s="26">
        <f>K862</f>
        <v>319.27999999999997</v>
      </c>
      <c r="Q862" s="26">
        <f>M862</f>
        <v>12.457949999999999</v>
      </c>
      <c r="W862">
        <f>IF(Source!BI837&lt;=1,I855+I856+I858+I859+I860, 0)</f>
        <v>319.01</v>
      </c>
      <c r="X862">
        <f>IF(Source!BI837=2,I855+I856+I858+I859+I860, 0)</f>
        <v>0</v>
      </c>
      <c r="Y862">
        <f>IF(Source!BI837=3,I855+I856+I858+I859+I860, 0)</f>
        <v>0</v>
      </c>
      <c r="Z862">
        <f>IF(Source!BI837=4,I855+I856+I858+I859+I860, 0)</f>
        <v>0</v>
      </c>
    </row>
    <row r="863" spans="1:26" ht="99.75">
      <c r="A863" s="59">
        <v>161</v>
      </c>
      <c r="B863" s="59" t="str">
        <f>Source!E839</f>
        <v>151</v>
      </c>
      <c r="C863" s="60" t="str">
        <f>Source!F839</f>
        <v>Коммеческое предлож.№КП-261046 от 01.02.2021Г.</v>
      </c>
      <c r="D863" s="60" t="s">
        <v>1039</v>
      </c>
      <c r="E863" s="42" t="str">
        <f>Source!H839</f>
        <v>шт.</v>
      </c>
      <c r="F863" s="43">
        <f>Source!I839</f>
        <v>2</v>
      </c>
      <c r="G863" s="44">
        <f>Source!AL839</f>
        <v>5596.5</v>
      </c>
      <c r="H863" s="45" t="str">
        <f>Source!DD839</f>
        <v/>
      </c>
      <c r="I863" s="44">
        <f>ROUND(Source!AC839*Source!I839, 2)</f>
        <v>11193</v>
      </c>
      <c r="J863" s="45" t="str">
        <f>Source!BO839</f>
        <v/>
      </c>
      <c r="K863" s="45">
        <f>IF(Source!BC839&lt;&gt; 0, Source!BC839, 1)</f>
        <v>1</v>
      </c>
      <c r="L863" s="44">
        <f>Source!P839</f>
        <v>11193</v>
      </c>
      <c r="M863" s="48"/>
      <c r="S863">
        <f>ROUND((Source!FX839/100)*((ROUND(Source!AF839*Source!I839, 2)+ROUND(Source!AE839*Source!I839, 2))), 2)</f>
        <v>0</v>
      </c>
      <c r="T863">
        <f>Source!X839</f>
        <v>0</v>
      </c>
      <c r="U863">
        <f>ROUND((Source!FY839/100)*((ROUND(Source!AF839*Source!I839, 2)+ROUND(Source!AE839*Source!I839, 2))), 2)</f>
        <v>0</v>
      </c>
      <c r="V863">
        <f>Source!Y839</f>
        <v>0</v>
      </c>
    </row>
    <row r="864" spans="1:26" ht="15">
      <c r="H864" s="166">
        <f>I863</f>
        <v>11193</v>
      </c>
      <c r="I864" s="166"/>
      <c r="K864" s="166">
        <f>L863</f>
        <v>11193</v>
      </c>
      <c r="L864" s="166"/>
      <c r="M864" s="47">
        <f>Source!U839</f>
        <v>0</v>
      </c>
      <c r="O864" s="26">
        <f>H864</f>
        <v>11193</v>
      </c>
      <c r="P864" s="26">
        <f>K864</f>
        <v>11193</v>
      </c>
      <c r="Q864" s="26">
        <f>M864</f>
        <v>0</v>
      </c>
      <c r="W864">
        <f>IF(Source!BI839&lt;=1,I863, 0)</f>
        <v>0</v>
      </c>
      <c r="X864">
        <f>IF(Source!BI839=2,I863, 0)</f>
        <v>11193</v>
      </c>
      <c r="Y864">
        <f>IF(Source!BI839=3,I863, 0)</f>
        <v>0</v>
      </c>
      <c r="Z864">
        <f>IF(Source!BI839=4,I863, 0)</f>
        <v>0</v>
      </c>
    </row>
    <row r="865" spans="1:26" ht="99.75">
      <c r="A865" s="59">
        <v>162</v>
      </c>
      <c r="B865" s="59" t="str">
        <f>Source!E841</f>
        <v>152</v>
      </c>
      <c r="C865" s="60" t="str">
        <f>Source!F841</f>
        <v>Коммеческое предлож.№КП-261046 от 01.02.2021Г.</v>
      </c>
      <c r="D865" s="60" t="s">
        <v>1040</v>
      </c>
      <c r="E865" s="42" t="str">
        <f>Source!H841</f>
        <v>шт.</v>
      </c>
      <c r="F865" s="43">
        <f>Source!I841</f>
        <v>1</v>
      </c>
      <c r="G865" s="44">
        <f>Source!AL841</f>
        <v>1722.8</v>
      </c>
      <c r="H865" s="45" t="str">
        <f>Source!DD841</f>
        <v/>
      </c>
      <c r="I865" s="44">
        <f>ROUND(Source!AC841*Source!I841, 2)</f>
        <v>1722.8</v>
      </c>
      <c r="J865" s="45" t="str">
        <f>Source!BO841</f>
        <v/>
      </c>
      <c r="K865" s="45">
        <f>IF(Source!BC841&lt;&gt; 0, Source!BC841, 1)</f>
        <v>1</v>
      </c>
      <c r="L865" s="44">
        <f>Source!P841</f>
        <v>1722.8</v>
      </c>
      <c r="M865" s="48"/>
      <c r="S865">
        <f>ROUND((Source!FX841/100)*((ROUND(Source!AF841*Source!I841, 2)+ROUND(Source!AE841*Source!I841, 2))), 2)</f>
        <v>0</v>
      </c>
      <c r="T865">
        <f>Source!X841</f>
        <v>0</v>
      </c>
      <c r="U865">
        <f>ROUND((Source!FY841/100)*((ROUND(Source!AF841*Source!I841, 2)+ROUND(Source!AE841*Source!I841, 2))), 2)</f>
        <v>0</v>
      </c>
      <c r="V865">
        <f>Source!Y841</f>
        <v>0</v>
      </c>
    </row>
    <row r="866" spans="1:26" ht="15">
      <c r="H866" s="166">
        <f>I865</f>
        <v>1722.8</v>
      </c>
      <c r="I866" s="166"/>
      <c r="K866" s="166">
        <f>L865</f>
        <v>1722.8</v>
      </c>
      <c r="L866" s="166"/>
      <c r="M866" s="47">
        <f>Source!U841</f>
        <v>0</v>
      </c>
      <c r="O866" s="26">
        <f>H866</f>
        <v>1722.8</v>
      </c>
      <c r="P866" s="26">
        <f>K866</f>
        <v>1722.8</v>
      </c>
      <c r="Q866" s="26">
        <f>M866</f>
        <v>0</v>
      </c>
      <c r="W866">
        <f>IF(Source!BI841&lt;=1,I865, 0)</f>
        <v>0</v>
      </c>
      <c r="X866">
        <f>IF(Source!BI841=2,I865, 0)</f>
        <v>1722.8</v>
      </c>
      <c r="Y866">
        <f>IF(Source!BI841=3,I865, 0)</f>
        <v>0</v>
      </c>
      <c r="Z866">
        <f>IF(Source!BI841=4,I865, 0)</f>
        <v>0</v>
      </c>
    </row>
    <row r="867" spans="1:26" ht="28.5">
      <c r="A867" s="16">
        <v>163</v>
      </c>
      <c r="B867" s="16" t="str">
        <f>Source!E843</f>
        <v>153</v>
      </c>
      <c r="C867" s="58" t="str">
        <f>Source!F843</f>
        <v>20-02-020-01</v>
      </c>
      <c r="D867" s="58" t="str">
        <f>Source!G843</f>
        <v>Установка виброизолятора номер 38</v>
      </c>
      <c r="E867" s="36" t="str">
        <f>Source!H843</f>
        <v>10 ШТ</v>
      </c>
      <c r="F867" s="22">
        <f>Source!I843</f>
        <v>0.4</v>
      </c>
      <c r="G867" s="37">
        <f>Source!AL843+Source!AM843+Source!AO843</f>
        <v>66.38</v>
      </c>
      <c r="H867" s="38"/>
      <c r="I867" s="37"/>
      <c r="J867" s="38" t="str">
        <f>Source!BO843</f>
        <v/>
      </c>
      <c r="K867" s="38"/>
      <c r="L867" s="37"/>
      <c r="M867" s="39"/>
      <c r="S867">
        <f>ROUND((Source!FX843/100)*((ROUND(Source!AF843*Source!I843, 2)+ROUND(Source!AE843*Source!I843, 2))), 2)</f>
        <v>23.42</v>
      </c>
      <c r="T867">
        <f>Source!X843</f>
        <v>23.38</v>
      </c>
      <c r="U867">
        <f>ROUND((Source!FY843/100)*((ROUND(Source!AF843*Source!I843, 2)+ROUND(Source!AE843*Source!I843, 2))), 2)</f>
        <v>14.34</v>
      </c>
      <c r="V867">
        <f>Source!Y843</f>
        <v>14.43</v>
      </c>
    </row>
    <row r="868" spans="1:26">
      <c r="D868" s="29" t="str">
        <f>"Объем: "&amp;Source!I843&amp;"=4/"&amp;"10"</f>
        <v>Объем: 0,4=4/10</v>
      </c>
    </row>
    <row r="869" spans="1:26" ht="14.25">
      <c r="A869" s="16"/>
      <c r="B869" s="16"/>
      <c r="C869" s="58"/>
      <c r="D869" s="58" t="s">
        <v>980</v>
      </c>
      <c r="E869" s="36"/>
      <c r="F869" s="22"/>
      <c r="G869" s="37">
        <f>Source!AO843</f>
        <v>36.700000000000003</v>
      </c>
      <c r="H869" s="38" t="str">
        <f>Source!DG843</f>
        <v>)*1,2)*1,15</v>
      </c>
      <c r="I869" s="37">
        <f>ROUND(Source!AF843*Source!I843, 2)</f>
        <v>20.260000000000002</v>
      </c>
      <c r="J869" s="38"/>
      <c r="K869" s="38">
        <f>IF(Source!BA843&lt;&gt; 0, Source!BA843, 1)</f>
        <v>1</v>
      </c>
      <c r="L869" s="37">
        <f>Source!S843</f>
        <v>20.260000000000002</v>
      </c>
      <c r="M869" s="39"/>
      <c r="R869">
        <f>I869</f>
        <v>20.260000000000002</v>
      </c>
    </row>
    <row r="870" spans="1:26" ht="14.25">
      <c r="A870" s="16"/>
      <c r="B870" s="16"/>
      <c r="C870" s="58"/>
      <c r="D870" s="58" t="s">
        <v>104</v>
      </c>
      <c r="E870" s="36"/>
      <c r="F870" s="22"/>
      <c r="G870" s="37">
        <f>Source!AM843</f>
        <v>0.66</v>
      </c>
      <c r="H870" s="38" t="str">
        <f>Source!DE843</f>
        <v>)*1,2)*1,25</v>
      </c>
      <c r="I870" s="37">
        <f>ROUND(Source!AD843*Source!I843, 2)</f>
        <v>0.4</v>
      </c>
      <c r="J870" s="38"/>
      <c r="K870" s="38">
        <f>IF(Source!BB843&lt;&gt; 0, Source!BB843, 1)</f>
        <v>1</v>
      </c>
      <c r="L870" s="37">
        <f>Source!Q843</f>
        <v>0.4</v>
      </c>
      <c r="M870" s="39"/>
    </row>
    <row r="871" spans="1:26" ht="14.25">
      <c r="A871" s="16"/>
      <c r="B871" s="16"/>
      <c r="C871" s="58"/>
      <c r="D871" s="58" t="s">
        <v>981</v>
      </c>
      <c r="E871" s="36"/>
      <c r="F871" s="22"/>
      <c r="G871" s="37">
        <f>Source!AN843</f>
        <v>0.12</v>
      </c>
      <c r="H871" s="38" t="str">
        <f>Source!DF843</f>
        <v>)*1,2)*1,25</v>
      </c>
      <c r="I871" s="40">
        <f>ROUND(Source!AE843*Source!I843, 2)</f>
        <v>7.0000000000000007E-2</v>
      </c>
      <c r="J871" s="38"/>
      <c r="K871" s="38">
        <f>IF(Source!BS843&lt;&gt; 0, Source!BS843, 1)</f>
        <v>1</v>
      </c>
      <c r="L871" s="40">
        <f>Source!R843</f>
        <v>7.0000000000000007E-2</v>
      </c>
      <c r="M871" s="39"/>
      <c r="R871">
        <f>I871</f>
        <v>7.0000000000000007E-2</v>
      </c>
    </row>
    <row r="872" spans="1:26" ht="14.25">
      <c r="A872" s="16"/>
      <c r="B872" s="16"/>
      <c r="C872" s="58"/>
      <c r="D872" s="58" t="s">
        <v>982</v>
      </c>
      <c r="E872" s="36"/>
      <c r="F872" s="22"/>
      <c r="G872" s="37">
        <f>Source!AL843</f>
        <v>29.02</v>
      </c>
      <c r="H872" s="38" t="str">
        <f>Source!DD843</f>
        <v/>
      </c>
      <c r="I872" s="37">
        <f>ROUND(Source!AC843*Source!I843, 2)</f>
        <v>11.61</v>
      </c>
      <c r="J872" s="38"/>
      <c r="K872" s="38">
        <f>IF(Source!BC843&lt;&gt; 0, Source!BC843, 1)</f>
        <v>1</v>
      </c>
      <c r="L872" s="37">
        <f>Source!P843</f>
        <v>11.61</v>
      </c>
      <c r="M872" s="39"/>
    </row>
    <row r="873" spans="1:26" ht="14.25">
      <c r="A873" s="16"/>
      <c r="B873" s="16"/>
      <c r="C873" s="58"/>
      <c r="D873" s="58" t="s">
        <v>983</v>
      </c>
      <c r="E873" s="36" t="s">
        <v>984</v>
      </c>
      <c r="F873" s="22">
        <f>Source!BZ843</f>
        <v>128</v>
      </c>
      <c r="G873" s="167" t="str">
        <f>CONCATENATE(" )", Source!DL843, Source!FT843, "=", Source!FX843)</f>
        <v xml:space="preserve"> )*0,9=115,2</v>
      </c>
      <c r="H873" s="168"/>
      <c r="I873" s="37">
        <f>SUM(S867:S875)</f>
        <v>23.42</v>
      </c>
      <c r="J873" s="41"/>
      <c r="K873" s="32">
        <f>Source!AT843</f>
        <v>115</v>
      </c>
      <c r="L873" s="37">
        <f>SUM(T867:T875)</f>
        <v>23.38</v>
      </c>
      <c r="M873" s="39"/>
    </row>
    <row r="874" spans="1:26" ht="14.25">
      <c r="A874" s="16"/>
      <c r="B874" s="16"/>
      <c r="C874" s="58"/>
      <c r="D874" s="58" t="s">
        <v>985</v>
      </c>
      <c r="E874" s="36" t="s">
        <v>984</v>
      </c>
      <c r="F874" s="22">
        <f>Source!CA843</f>
        <v>83</v>
      </c>
      <c r="G874" s="167" t="str">
        <f>CONCATENATE(" )", Source!DM843, Source!FU843, "=", Source!FY843)</f>
        <v xml:space="preserve"> )*0,85=70,55</v>
      </c>
      <c r="H874" s="168"/>
      <c r="I874" s="37">
        <f>SUM(U867:U875)</f>
        <v>14.34</v>
      </c>
      <c r="J874" s="41"/>
      <c r="K874" s="32">
        <f>Source!AU843</f>
        <v>71</v>
      </c>
      <c r="L874" s="37">
        <f>SUM(V867:V875)</f>
        <v>14.43</v>
      </c>
      <c r="M874" s="39"/>
    </row>
    <row r="875" spans="1:26" ht="14.25">
      <c r="A875" s="59"/>
      <c r="B875" s="59"/>
      <c r="C875" s="60"/>
      <c r="D875" s="60" t="s">
        <v>986</v>
      </c>
      <c r="E875" s="42" t="s">
        <v>987</v>
      </c>
      <c r="F875" s="43">
        <f>Source!AQ843</f>
        <v>3.7</v>
      </c>
      <c r="G875" s="44"/>
      <c r="H875" s="45" t="str">
        <f>Source!DI843</f>
        <v>)*1,2)*1,15</v>
      </c>
      <c r="I875" s="44"/>
      <c r="J875" s="45"/>
      <c r="K875" s="45"/>
      <c r="L875" s="44"/>
      <c r="M875" s="46">
        <f>Source!U843</f>
        <v>2.0424000000000002</v>
      </c>
    </row>
    <row r="876" spans="1:26" ht="15">
      <c r="H876" s="166">
        <f>I869+I870+I872+I873+I874</f>
        <v>70.03</v>
      </c>
      <c r="I876" s="166"/>
      <c r="K876" s="166">
        <f>L869+L870+L872+L873+L874</f>
        <v>70.079999999999984</v>
      </c>
      <c r="L876" s="166"/>
      <c r="M876" s="47">
        <f>Source!U843</f>
        <v>2.0424000000000002</v>
      </c>
      <c r="O876" s="26">
        <f>H876</f>
        <v>70.03</v>
      </c>
      <c r="P876" s="26">
        <f>K876</f>
        <v>70.079999999999984</v>
      </c>
      <c r="Q876" s="26">
        <f>M876</f>
        <v>2.0424000000000002</v>
      </c>
      <c r="W876">
        <f>IF(Source!BI843&lt;=1,I869+I870+I872+I873+I874, 0)</f>
        <v>70.03</v>
      </c>
      <c r="X876">
        <f>IF(Source!BI843=2,I869+I870+I872+I873+I874, 0)</f>
        <v>0</v>
      </c>
      <c r="Y876">
        <f>IF(Source!BI843=3,I869+I870+I872+I873+I874, 0)</f>
        <v>0</v>
      </c>
      <c r="Z876">
        <f>IF(Source!BI843=4,I869+I870+I872+I873+I874, 0)</f>
        <v>0</v>
      </c>
    </row>
    <row r="877" spans="1:26" ht="99.75">
      <c r="A877" s="59">
        <v>164</v>
      </c>
      <c r="B877" s="59" t="str">
        <f>Source!E845</f>
        <v>154</v>
      </c>
      <c r="C877" s="60" t="str">
        <f>Source!F845</f>
        <v>Коммеческое предлож.№КП-261046 от 01.02.2021Г.</v>
      </c>
      <c r="D877" s="60" t="s">
        <v>993</v>
      </c>
      <c r="E877" s="42" t="str">
        <f>Source!H845</f>
        <v>шт.</v>
      </c>
      <c r="F877" s="43">
        <f>Source!I845</f>
        <v>1</v>
      </c>
      <c r="G877" s="44">
        <f>Source!AL845</f>
        <v>2150.89</v>
      </c>
      <c r="H877" s="45" t="str">
        <f>Source!DD845</f>
        <v/>
      </c>
      <c r="I877" s="44">
        <f>ROUND(Source!AC845*Source!I845, 2)</f>
        <v>2150.89</v>
      </c>
      <c r="J877" s="45" t="str">
        <f>Source!BO845</f>
        <v/>
      </c>
      <c r="K877" s="45">
        <f>IF(Source!BC845&lt;&gt; 0, Source!BC845, 1)</f>
        <v>1</v>
      </c>
      <c r="L877" s="44">
        <f>Source!P845</f>
        <v>2150.89</v>
      </c>
      <c r="M877" s="48"/>
      <c r="S877">
        <f>ROUND((Source!FX845/100)*((ROUND(Source!AF845*Source!I845, 2)+ROUND(Source!AE845*Source!I845, 2))), 2)</f>
        <v>0</v>
      </c>
      <c r="T877">
        <f>Source!X845</f>
        <v>0</v>
      </c>
      <c r="U877">
        <f>ROUND((Source!FY845/100)*((ROUND(Source!AF845*Source!I845, 2)+ROUND(Source!AE845*Source!I845, 2))), 2)</f>
        <v>0</v>
      </c>
      <c r="V877">
        <f>Source!Y845</f>
        <v>0</v>
      </c>
    </row>
    <row r="878" spans="1:26" ht="15">
      <c r="H878" s="166">
        <f>I877</f>
        <v>2150.89</v>
      </c>
      <c r="I878" s="166"/>
      <c r="K878" s="166">
        <f>L877</f>
        <v>2150.89</v>
      </c>
      <c r="L878" s="166"/>
      <c r="M878" s="47">
        <f>Source!U845</f>
        <v>0</v>
      </c>
      <c r="O878" s="26">
        <f>H878</f>
        <v>2150.89</v>
      </c>
      <c r="P878" s="26">
        <f>K878</f>
        <v>2150.89</v>
      </c>
      <c r="Q878" s="26">
        <f>M878</f>
        <v>0</v>
      </c>
      <c r="W878">
        <f>IF(Source!BI845&lt;=1,I877, 0)</f>
        <v>0</v>
      </c>
      <c r="X878">
        <f>IF(Source!BI845=2,I877, 0)</f>
        <v>2150.89</v>
      </c>
      <c r="Y878">
        <f>IF(Source!BI845=3,I877, 0)</f>
        <v>0</v>
      </c>
      <c r="Z878">
        <f>IF(Source!BI845=4,I877, 0)</f>
        <v>0</v>
      </c>
    </row>
    <row r="879" spans="1:26" ht="28.5">
      <c r="A879" s="16">
        <v>165</v>
      </c>
      <c r="B879" s="16" t="str">
        <f>Source!E847</f>
        <v>155</v>
      </c>
      <c r="C879" s="58" t="str">
        <f>Source!F847</f>
        <v>20-02-019-01</v>
      </c>
      <c r="D879" s="58" t="str">
        <f>Source!G847</f>
        <v>Установка кронштейнов под вентиляционное оборудование</v>
      </c>
      <c r="E879" s="36" t="str">
        <f>Source!H847</f>
        <v>100 кг</v>
      </c>
      <c r="F879" s="22">
        <f>Source!I847</f>
        <v>0.222</v>
      </c>
      <c r="G879" s="37">
        <f>Source!AL847+Source!AM847+Source!AO847</f>
        <v>932.04</v>
      </c>
      <c r="H879" s="38"/>
      <c r="I879" s="37"/>
      <c r="J879" s="38" t="str">
        <f>Source!BO847</f>
        <v/>
      </c>
      <c r="K879" s="38"/>
      <c r="L879" s="37"/>
      <c r="M879" s="39"/>
      <c r="S879">
        <f>ROUND((Source!FX847/100)*((ROUND(Source!AF847*Source!I847, 2)+ROUND(Source!AE847*Source!I847, 2))), 2)</f>
        <v>19.68</v>
      </c>
      <c r="T879">
        <f>Source!X847</f>
        <v>19.64</v>
      </c>
      <c r="U879">
        <f>ROUND((Source!FY847/100)*((ROUND(Source!AF847*Source!I847, 2)+ROUND(Source!AE847*Source!I847, 2))), 2)</f>
        <v>12.05</v>
      </c>
      <c r="V879">
        <f>Source!Y847</f>
        <v>12.13</v>
      </c>
    </row>
    <row r="880" spans="1:26">
      <c r="D880" s="29" t="str">
        <f>"Объем: "&amp;Source!I847&amp;"=22,2/"&amp;"100"</f>
        <v>Объем: 0,222=22,2/100</v>
      </c>
    </row>
    <row r="881" spans="1:26" ht="14.25">
      <c r="A881" s="16"/>
      <c r="B881" s="16"/>
      <c r="C881" s="58"/>
      <c r="D881" s="58" t="s">
        <v>980</v>
      </c>
      <c r="E881" s="36"/>
      <c r="F881" s="22"/>
      <c r="G881" s="37">
        <f>Source!AO847</f>
        <v>55.26</v>
      </c>
      <c r="H881" s="38" t="str">
        <f>Source!DG847</f>
        <v>)*1,2)*1,15</v>
      </c>
      <c r="I881" s="37">
        <f>ROUND(Source!AF847*Source!I847, 2)</f>
        <v>16.93</v>
      </c>
      <c r="J881" s="38"/>
      <c r="K881" s="38">
        <f>IF(Source!BA847&lt;&gt; 0, Source!BA847, 1)</f>
        <v>1</v>
      </c>
      <c r="L881" s="37">
        <f>Source!S847</f>
        <v>16.93</v>
      </c>
      <c r="M881" s="39"/>
      <c r="R881">
        <f>I881</f>
        <v>16.93</v>
      </c>
    </row>
    <row r="882" spans="1:26" ht="14.25">
      <c r="A882" s="16"/>
      <c r="B882" s="16"/>
      <c r="C882" s="58"/>
      <c r="D882" s="58" t="s">
        <v>104</v>
      </c>
      <c r="E882" s="36"/>
      <c r="F882" s="22"/>
      <c r="G882" s="37">
        <f>Source!AM847</f>
        <v>10.16</v>
      </c>
      <c r="H882" s="38" t="str">
        <f>Source!DE847</f>
        <v>)*1,2)*1,25</v>
      </c>
      <c r="I882" s="37">
        <f>ROUND(Source!AD847*Source!I847, 2)</f>
        <v>3.38</v>
      </c>
      <c r="J882" s="38"/>
      <c r="K882" s="38">
        <f>IF(Source!BB847&lt;&gt; 0, Source!BB847, 1)</f>
        <v>1</v>
      </c>
      <c r="L882" s="37">
        <f>Source!Q847</f>
        <v>3.38</v>
      </c>
      <c r="M882" s="39"/>
    </row>
    <row r="883" spans="1:26" ht="14.25">
      <c r="A883" s="16"/>
      <c r="B883" s="16"/>
      <c r="C883" s="58"/>
      <c r="D883" s="58" t="s">
        <v>981</v>
      </c>
      <c r="E883" s="36"/>
      <c r="F883" s="22"/>
      <c r="G883" s="37">
        <f>Source!AN847</f>
        <v>0.46</v>
      </c>
      <c r="H883" s="38" t="str">
        <f>Source!DF847</f>
        <v>)*1,2)*1,25</v>
      </c>
      <c r="I883" s="40">
        <f>ROUND(Source!AE847*Source!I847, 2)</f>
        <v>0.15</v>
      </c>
      <c r="J883" s="38"/>
      <c r="K883" s="38">
        <f>IF(Source!BS847&lt;&gt; 0, Source!BS847, 1)</f>
        <v>1</v>
      </c>
      <c r="L883" s="40">
        <f>Source!R847</f>
        <v>0.15</v>
      </c>
      <c r="M883" s="39"/>
      <c r="R883">
        <f>I883</f>
        <v>0.15</v>
      </c>
    </row>
    <row r="884" spans="1:26" ht="14.25">
      <c r="A884" s="16"/>
      <c r="B884" s="16"/>
      <c r="C884" s="58"/>
      <c r="D884" s="58" t="s">
        <v>982</v>
      </c>
      <c r="E884" s="36"/>
      <c r="F884" s="22"/>
      <c r="G884" s="37">
        <f>Source!AL847</f>
        <v>866.62</v>
      </c>
      <c r="H884" s="38" t="str">
        <f>Source!DD847</f>
        <v/>
      </c>
      <c r="I884" s="37">
        <f>ROUND(Source!AC847*Source!I847, 2)</f>
        <v>192.39</v>
      </c>
      <c r="J884" s="38"/>
      <c r="K884" s="38">
        <f>IF(Source!BC847&lt;&gt; 0, Source!BC847, 1)</f>
        <v>1</v>
      </c>
      <c r="L884" s="37">
        <f>Source!P847</f>
        <v>192.39</v>
      </c>
      <c r="M884" s="39"/>
    </row>
    <row r="885" spans="1:26" ht="14.25">
      <c r="A885" s="16"/>
      <c r="B885" s="16"/>
      <c r="C885" s="58"/>
      <c r="D885" s="58" t="s">
        <v>983</v>
      </c>
      <c r="E885" s="36" t="s">
        <v>984</v>
      </c>
      <c r="F885" s="22">
        <f>Source!BZ847</f>
        <v>128</v>
      </c>
      <c r="G885" s="167" t="str">
        <f>CONCATENATE(" )", Source!DL847, Source!FT847, "=", Source!FX847)</f>
        <v xml:space="preserve"> )*0,9=115,2</v>
      </c>
      <c r="H885" s="168"/>
      <c r="I885" s="37">
        <f>SUM(S879:S887)</f>
        <v>19.68</v>
      </c>
      <c r="J885" s="41"/>
      <c r="K885" s="32">
        <f>Source!AT847</f>
        <v>115</v>
      </c>
      <c r="L885" s="37">
        <f>SUM(T879:T887)</f>
        <v>19.64</v>
      </c>
      <c r="M885" s="39"/>
    </row>
    <row r="886" spans="1:26" ht="14.25">
      <c r="A886" s="16"/>
      <c r="B886" s="16"/>
      <c r="C886" s="58"/>
      <c r="D886" s="58" t="s">
        <v>985</v>
      </c>
      <c r="E886" s="36" t="s">
        <v>984</v>
      </c>
      <c r="F886" s="22">
        <f>Source!CA847</f>
        <v>83</v>
      </c>
      <c r="G886" s="167" t="str">
        <f>CONCATENATE(" )", Source!DM847, Source!FU847, "=", Source!FY847)</f>
        <v xml:space="preserve"> )*0,85=70,55</v>
      </c>
      <c r="H886" s="168"/>
      <c r="I886" s="37">
        <f>SUM(U879:U887)</f>
        <v>12.05</v>
      </c>
      <c r="J886" s="41"/>
      <c r="K886" s="32">
        <f>Source!AU847</f>
        <v>71</v>
      </c>
      <c r="L886" s="37">
        <f>SUM(V879:V887)</f>
        <v>12.13</v>
      </c>
      <c r="M886" s="39"/>
    </row>
    <row r="887" spans="1:26" ht="14.25">
      <c r="A887" s="59"/>
      <c r="B887" s="59"/>
      <c r="C887" s="60"/>
      <c r="D887" s="60" t="s">
        <v>986</v>
      </c>
      <c r="E887" s="42" t="s">
        <v>987</v>
      </c>
      <c r="F887" s="43">
        <f>Source!AQ847</f>
        <v>6.02</v>
      </c>
      <c r="G887" s="44"/>
      <c r="H887" s="45" t="str">
        <f>Source!DI847</f>
        <v>)*1,2)*1,15</v>
      </c>
      <c r="I887" s="44"/>
      <c r="J887" s="45"/>
      <c r="K887" s="45"/>
      <c r="L887" s="44"/>
      <c r="M887" s="46">
        <f>Source!U847</f>
        <v>1.8442871999999999</v>
      </c>
    </row>
    <row r="888" spans="1:26" ht="15">
      <c r="H888" s="166">
        <f>I881+I882+I884+I885+I886</f>
        <v>244.43</v>
      </c>
      <c r="I888" s="166"/>
      <c r="K888" s="166">
        <f>L881+L882+L884+L885+L886</f>
        <v>244.46999999999997</v>
      </c>
      <c r="L888" s="166"/>
      <c r="M888" s="47">
        <f>Source!U847</f>
        <v>1.8442871999999999</v>
      </c>
      <c r="O888" s="26">
        <f>H888</f>
        <v>244.43</v>
      </c>
      <c r="P888" s="26">
        <f>K888</f>
        <v>244.46999999999997</v>
      </c>
      <c r="Q888" s="26">
        <f>M888</f>
        <v>1.8442871999999999</v>
      </c>
      <c r="W888">
        <f>IF(Source!BI847&lt;=1,I881+I882+I884+I885+I886, 0)</f>
        <v>244.43</v>
      </c>
      <c r="X888">
        <f>IF(Source!BI847=2,I881+I882+I884+I885+I886, 0)</f>
        <v>0</v>
      </c>
      <c r="Y888">
        <f>IF(Source!BI847=3,I881+I882+I884+I885+I886, 0)</f>
        <v>0</v>
      </c>
      <c r="Z888">
        <f>IF(Source!BI847=4,I881+I882+I884+I885+I886, 0)</f>
        <v>0</v>
      </c>
    </row>
    <row r="889" spans="1:26" ht="28.5">
      <c r="A889" s="59">
        <v>166</v>
      </c>
      <c r="B889" s="59" t="str">
        <f>Source!E849</f>
        <v>156</v>
      </c>
      <c r="C889" s="60" t="str">
        <f>Source!F849</f>
        <v>18.5.08.18-0071</v>
      </c>
      <c r="D889" s="60" t="str">
        <f>Source!G849</f>
        <v>Кронштейны и подставки под оборудование из сортовой стали</v>
      </c>
      <c r="E889" s="42" t="str">
        <f>Source!H849</f>
        <v>кг</v>
      </c>
      <c r="F889" s="43">
        <f>Source!I849</f>
        <v>-22.2</v>
      </c>
      <c r="G889" s="44">
        <f>Source!AL849</f>
        <v>8.52</v>
      </c>
      <c r="H889" s="45" t="str">
        <f>Source!DD849</f>
        <v/>
      </c>
      <c r="I889" s="44">
        <f>ROUND(Source!AC849*Source!I849, 2)</f>
        <v>-189.14</v>
      </c>
      <c r="J889" s="45" t="str">
        <f>Source!BO849</f>
        <v/>
      </c>
      <c r="K889" s="45">
        <f>IF(Source!BC849&lt;&gt; 0, Source!BC849, 1)</f>
        <v>1</v>
      </c>
      <c r="L889" s="44">
        <f>Source!P849</f>
        <v>-189.14</v>
      </c>
      <c r="M889" s="48"/>
      <c r="S889">
        <f>ROUND((Source!FX849/100)*((ROUND(Source!AF849*Source!I849, 2)+ROUND(Source!AE849*Source!I849, 2))), 2)</f>
        <v>0</v>
      </c>
      <c r="T889">
        <f>Source!X849</f>
        <v>0</v>
      </c>
      <c r="U889">
        <f>ROUND((Source!FY849/100)*((ROUND(Source!AF849*Source!I849, 2)+ROUND(Source!AE849*Source!I849, 2))), 2)</f>
        <v>0</v>
      </c>
      <c r="V889">
        <f>Source!Y849</f>
        <v>0</v>
      </c>
    </row>
    <row r="890" spans="1:26" ht="15">
      <c r="H890" s="166">
        <f>I889</f>
        <v>-189.14</v>
      </c>
      <c r="I890" s="166"/>
      <c r="K890" s="166">
        <f>L889</f>
        <v>-189.14</v>
      </c>
      <c r="L890" s="166"/>
      <c r="M890" s="47">
        <f>Source!U849</f>
        <v>0</v>
      </c>
      <c r="O890" s="26">
        <f>H890</f>
        <v>-189.14</v>
      </c>
      <c r="P890" s="26">
        <f>K890</f>
        <v>-189.14</v>
      </c>
      <c r="Q890" s="26">
        <f>M890</f>
        <v>0</v>
      </c>
      <c r="W890">
        <f>IF(Source!BI849&lt;=1,I889, 0)</f>
        <v>-189.14</v>
      </c>
      <c r="X890">
        <f>IF(Source!BI849=2,I889, 0)</f>
        <v>0</v>
      </c>
      <c r="Y890">
        <f>IF(Source!BI849=3,I889, 0)</f>
        <v>0</v>
      </c>
      <c r="Z890">
        <f>IF(Source!BI849=4,I889, 0)</f>
        <v>0</v>
      </c>
    </row>
    <row r="891" spans="1:26" ht="99.75">
      <c r="A891" s="59">
        <v>167</v>
      </c>
      <c r="B891" s="59" t="str">
        <f>Source!E851</f>
        <v>157</v>
      </c>
      <c r="C891" s="60" t="str">
        <f>Source!F851</f>
        <v>Коммеческое предлож.№КП-261046 от 01.02.2021Г.</v>
      </c>
      <c r="D891" s="60" t="s">
        <v>1031</v>
      </c>
      <c r="E891" s="42" t="str">
        <f>Source!H851</f>
        <v>шт.</v>
      </c>
      <c r="F891" s="43">
        <f>Source!I851</f>
        <v>1</v>
      </c>
      <c r="G891" s="44">
        <f>Source!AL851</f>
        <v>7778.71</v>
      </c>
      <c r="H891" s="45" t="str">
        <f>Source!DD851</f>
        <v/>
      </c>
      <c r="I891" s="44">
        <f>ROUND(Source!AC851*Source!I851, 2)</f>
        <v>7778.71</v>
      </c>
      <c r="J891" s="45" t="str">
        <f>Source!BO851</f>
        <v/>
      </c>
      <c r="K891" s="45">
        <f>IF(Source!BC851&lt;&gt; 0, Source!BC851, 1)</f>
        <v>1</v>
      </c>
      <c r="L891" s="44">
        <f>Source!P851</f>
        <v>7778.71</v>
      </c>
      <c r="M891" s="48"/>
      <c r="S891">
        <f>ROUND((Source!FX851/100)*((ROUND(Source!AF851*Source!I851, 2)+ROUND(Source!AE851*Source!I851, 2))), 2)</f>
        <v>0</v>
      </c>
      <c r="T891">
        <f>Source!X851</f>
        <v>0</v>
      </c>
      <c r="U891">
        <f>ROUND((Source!FY851/100)*((ROUND(Source!AF851*Source!I851, 2)+ROUND(Source!AE851*Source!I851, 2))), 2)</f>
        <v>0</v>
      </c>
      <c r="V891">
        <f>Source!Y851</f>
        <v>0</v>
      </c>
    </row>
    <row r="892" spans="1:26" ht="15">
      <c r="H892" s="166">
        <f>I891</f>
        <v>7778.71</v>
      </c>
      <c r="I892" s="166"/>
      <c r="K892" s="166">
        <f>L891</f>
        <v>7778.71</v>
      </c>
      <c r="L892" s="166"/>
      <c r="M892" s="47">
        <f>Source!U851</f>
        <v>0</v>
      </c>
      <c r="O892" s="26">
        <f>H892</f>
        <v>7778.71</v>
      </c>
      <c r="P892" s="26">
        <f>K892</f>
        <v>7778.71</v>
      </c>
      <c r="Q892" s="26">
        <f>M892</f>
        <v>0</v>
      </c>
      <c r="W892">
        <f>IF(Source!BI851&lt;=1,I891, 0)</f>
        <v>7778.71</v>
      </c>
      <c r="X892">
        <f>IF(Source!BI851=2,I891, 0)</f>
        <v>0</v>
      </c>
      <c r="Y892">
        <f>IF(Source!BI851=3,I891, 0)</f>
        <v>0</v>
      </c>
      <c r="Z892">
        <f>IF(Source!BI851=4,I891, 0)</f>
        <v>0</v>
      </c>
    </row>
    <row r="894" spans="1:26" ht="15">
      <c r="A894" s="171" t="str">
        <f>CONCATENATE("Итого по разделу: ",IF(Source!G853&lt;&gt;"Новый раздел", Source!G853, ""))</f>
        <v>Итого по разделу: 15.Система ПД10 (оборудование)</v>
      </c>
      <c r="B894" s="171"/>
      <c r="C894" s="171"/>
      <c r="D894" s="171"/>
      <c r="E894" s="171"/>
      <c r="F894" s="171"/>
      <c r="G894" s="171"/>
      <c r="H894" s="159">
        <f>SUM(O839:O893)</f>
        <v>115810.08</v>
      </c>
      <c r="I894" s="159"/>
      <c r="J894" s="35"/>
      <c r="K894" s="159">
        <f>SUM(P839:P893)</f>
        <v>115810.93000000002</v>
      </c>
      <c r="L894" s="159"/>
      <c r="M894" s="47">
        <f>SUM(Q839:Q893)</f>
        <v>36.202837199999998</v>
      </c>
    </row>
    <row r="898" spans="1:26" ht="16.5">
      <c r="A898" s="169" t="str">
        <f>CONCATENATE("Раздел: ",IF(Source!G883&lt;&gt;"Новый раздел", Source!G883, ""))</f>
        <v>Раздел: 16.Система ВД1(сетевые элементы)</v>
      </c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</row>
    <row r="899" spans="1:26" ht="42.75">
      <c r="A899" s="16">
        <v>168</v>
      </c>
      <c r="B899" s="16" t="str">
        <f>Source!E888</f>
        <v>158</v>
      </c>
      <c r="C899" s="58" t="str">
        <f>Source!F888</f>
        <v>20-02-004-16</v>
      </c>
      <c r="D899" s="58" t="str">
        <f>Source!G888</f>
        <v>Установка клапанов огнезадерживающих с ручной регулировкой периметром до 3200 мм</v>
      </c>
      <c r="E899" s="36" t="str">
        <f>Source!H888</f>
        <v>ШТ</v>
      </c>
      <c r="F899" s="22">
        <f>Source!I888</f>
        <v>3</v>
      </c>
      <c r="G899" s="37">
        <f>Source!AL888+Source!AM888+Source!AO888</f>
        <v>90.42</v>
      </c>
      <c r="H899" s="38"/>
      <c r="I899" s="37"/>
      <c r="J899" s="38" t="str">
        <f>Source!BO888</f>
        <v/>
      </c>
      <c r="K899" s="38"/>
      <c r="L899" s="37"/>
      <c r="M899" s="39"/>
      <c r="S899">
        <f>ROUND((Source!FX888/100)*((ROUND(Source!AF888*Source!I888, 2)+ROUND(Source!AE888*Source!I888, 2))), 2)</f>
        <v>250.56</v>
      </c>
      <c r="T899">
        <f>Source!X888</f>
        <v>250.13</v>
      </c>
      <c r="U899">
        <f>ROUND((Source!FY888/100)*((ROUND(Source!AF888*Source!I888, 2)+ROUND(Source!AE888*Source!I888, 2))), 2)</f>
        <v>153.44999999999999</v>
      </c>
      <c r="V899">
        <f>Source!Y888</f>
        <v>154.43</v>
      </c>
    </row>
    <row r="900" spans="1:26" ht="14.25">
      <c r="A900" s="16"/>
      <c r="B900" s="16"/>
      <c r="C900" s="58"/>
      <c r="D900" s="58" t="s">
        <v>980</v>
      </c>
      <c r="E900" s="36"/>
      <c r="F900" s="22"/>
      <c r="G900" s="37">
        <f>Source!AO888</f>
        <v>52</v>
      </c>
      <c r="H900" s="38" t="str">
        <f>Source!DG888</f>
        <v>)*1,2)*1,15</v>
      </c>
      <c r="I900" s="37">
        <f>ROUND(Source!AF888*Source!I888, 2)</f>
        <v>215.28</v>
      </c>
      <c r="J900" s="38"/>
      <c r="K900" s="38">
        <f>IF(Source!BA888&lt;&gt; 0, Source!BA888, 1)</f>
        <v>1</v>
      </c>
      <c r="L900" s="37">
        <f>Source!S888</f>
        <v>215.28</v>
      </c>
      <c r="M900" s="39"/>
      <c r="R900">
        <f>I900</f>
        <v>215.28</v>
      </c>
    </row>
    <row r="901" spans="1:26" ht="14.25">
      <c r="A901" s="16"/>
      <c r="B901" s="16"/>
      <c r="C901" s="58"/>
      <c r="D901" s="58" t="s">
        <v>104</v>
      </c>
      <c r="E901" s="36"/>
      <c r="F901" s="22"/>
      <c r="G901" s="37">
        <f>Source!AM888</f>
        <v>7.33</v>
      </c>
      <c r="H901" s="38" t="str">
        <f>Source!DE888</f>
        <v>)*1,2)*1,25</v>
      </c>
      <c r="I901" s="37">
        <f>ROUND(Source!AD888*Source!I888, 2)</f>
        <v>33</v>
      </c>
      <c r="J901" s="38"/>
      <c r="K901" s="38">
        <f>IF(Source!BB888&lt;&gt; 0, Source!BB888, 1)</f>
        <v>1</v>
      </c>
      <c r="L901" s="37">
        <f>Source!Q888</f>
        <v>33</v>
      </c>
      <c r="M901" s="39"/>
    </row>
    <row r="902" spans="1:26" ht="14.25">
      <c r="A902" s="16"/>
      <c r="B902" s="16"/>
      <c r="C902" s="58"/>
      <c r="D902" s="58" t="s">
        <v>981</v>
      </c>
      <c r="E902" s="36"/>
      <c r="F902" s="22"/>
      <c r="G902" s="37">
        <f>Source!AN888</f>
        <v>0.49</v>
      </c>
      <c r="H902" s="38" t="str">
        <f>Source!DF888</f>
        <v>)*1,2)*1,25</v>
      </c>
      <c r="I902" s="40">
        <f>ROUND(Source!AE888*Source!I888, 2)</f>
        <v>2.2200000000000002</v>
      </c>
      <c r="J902" s="38"/>
      <c r="K902" s="38">
        <f>IF(Source!BS888&lt;&gt; 0, Source!BS888, 1)</f>
        <v>1</v>
      </c>
      <c r="L902" s="40">
        <f>Source!R888</f>
        <v>2.2200000000000002</v>
      </c>
      <c r="M902" s="39"/>
      <c r="R902">
        <f>I902</f>
        <v>2.2200000000000002</v>
      </c>
    </row>
    <row r="903" spans="1:26" ht="14.25">
      <c r="A903" s="16"/>
      <c r="B903" s="16"/>
      <c r="C903" s="58"/>
      <c r="D903" s="58" t="s">
        <v>982</v>
      </c>
      <c r="E903" s="36"/>
      <c r="F903" s="22"/>
      <c r="G903" s="37">
        <f>Source!AL888</f>
        <v>31.09</v>
      </c>
      <c r="H903" s="38" t="str">
        <f>Source!DD888</f>
        <v/>
      </c>
      <c r="I903" s="37">
        <f>ROUND(Source!AC888*Source!I888, 2)</f>
        <v>93.27</v>
      </c>
      <c r="J903" s="38"/>
      <c r="K903" s="38">
        <f>IF(Source!BC888&lt;&gt; 0, Source!BC888, 1)</f>
        <v>1</v>
      </c>
      <c r="L903" s="37">
        <f>Source!P888</f>
        <v>93.27</v>
      </c>
      <c r="M903" s="39"/>
    </row>
    <row r="904" spans="1:26" ht="14.25">
      <c r="A904" s="16"/>
      <c r="B904" s="16"/>
      <c r="C904" s="58"/>
      <c r="D904" s="58" t="s">
        <v>983</v>
      </c>
      <c r="E904" s="36" t="s">
        <v>984</v>
      </c>
      <c r="F904" s="22">
        <f>Source!BZ888</f>
        <v>128</v>
      </c>
      <c r="G904" s="167" t="str">
        <f>CONCATENATE(" )", Source!DL888, Source!FT888, "=", Source!FX888)</f>
        <v xml:space="preserve"> )*0,9=115,2</v>
      </c>
      <c r="H904" s="168"/>
      <c r="I904" s="37">
        <f>SUM(S899:S906)</f>
        <v>250.56</v>
      </c>
      <c r="J904" s="41"/>
      <c r="K904" s="32">
        <f>Source!AT888</f>
        <v>115</v>
      </c>
      <c r="L904" s="37">
        <f>SUM(T899:T906)</f>
        <v>250.13</v>
      </c>
      <c r="M904" s="39"/>
    </row>
    <row r="905" spans="1:26" ht="14.25">
      <c r="A905" s="16"/>
      <c r="B905" s="16"/>
      <c r="C905" s="58"/>
      <c r="D905" s="58" t="s">
        <v>985</v>
      </c>
      <c r="E905" s="36" t="s">
        <v>984</v>
      </c>
      <c r="F905" s="22">
        <f>Source!CA888</f>
        <v>83</v>
      </c>
      <c r="G905" s="167" t="str">
        <f>CONCATENATE(" )", Source!DM888, Source!FU888, "=", Source!FY888)</f>
        <v xml:space="preserve"> )*0,85=70,55</v>
      </c>
      <c r="H905" s="168"/>
      <c r="I905" s="37">
        <f>SUM(U899:U906)</f>
        <v>153.44999999999999</v>
      </c>
      <c r="J905" s="41"/>
      <c r="K905" s="32">
        <f>Source!AU888</f>
        <v>71</v>
      </c>
      <c r="L905" s="37">
        <f>SUM(V899:V906)</f>
        <v>154.43</v>
      </c>
      <c r="M905" s="39"/>
    </row>
    <row r="906" spans="1:26" ht="14.25">
      <c r="A906" s="59"/>
      <c r="B906" s="59"/>
      <c r="C906" s="60"/>
      <c r="D906" s="60" t="s">
        <v>986</v>
      </c>
      <c r="E906" s="42" t="s">
        <v>987</v>
      </c>
      <c r="F906" s="43">
        <f>Source!AQ888</f>
        <v>5.95</v>
      </c>
      <c r="G906" s="44"/>
      <c r="H906" s="45" t="str">
        <f>Source!DI888</f>
        <v>)*1,2)*1,15</v>
      </c>
      <c r="I906" s="44"/>
      <c r="J906" s="45"/>
      <c r="K906" s="45"/>
      <c r="L906" s="44"/>
      <c r="M906" s="46">
        <f>Source!U888</f>
        <v>24.632999999999996</v>
      </c>
    </row>
    <row r="907" spans="1:26" ht="15">
      <c r="H907" s="166">
        <f>I900+I901+I903+I904+I905</f>
        <v>745.56</v>
      </c>
      <c r="I907" s="166"/>
      <c r="K907" s="166">
        <f>L900+L901+L903+L904+L905</f>
        <v>746.11000000000013</v>
      </c>
      <c r="L907" s="166"/>
      <c r="M907" s="47">
        <f>Source!U888</f>
        <v>24.632999999999996</v>
      </c>
      <c r="O907" s="26">
        <f>H907</f>
        <v>745.56</v>
      </c>
      <c r="P907" s="26">
        <f>K907</f>
        <v>746.11000000000013</v>
      </c>
      <c r="Q907" s="26">
        <f>M907</f>
        <v>24.632999999999996</v>
      </c>
      <c r="W907">
        <f>IF(Source!BI888&lt;=1,I900+I901+I903+I904+I905, 0)</f>
        <v>745.56</v>
      </c>
      <c r="X907">
        <f>IF(Source!BI888=2,I900+I901+I903+I904+I905, 0)</f>
        <v>0</v>
      </c>
      <c r="Y907">
        <f>IF(Source!BI888=3,I900+I901+I903+I904+I905, 0)</f>
        <v>0</v>
      </c>
      <c r="Z907">
        <f>IF(Source!BI888=4,I900+I901+I903+I904+I905, 0)</f>
        <v>0</v>
      </c>
    </row>
    <row r="908" spans="1:26" ht="28.5">
      <c r="A908" s="16">
        <v>169</v>
      </c>
      <c r="B908" s="16" t="str">
        <f>Source!E890</f>
        <v>159</v>
      </c>
      <c r="C908" s="58" t="str">
        <f>Source!F890</f>
        <v>08.1.03.04-0001</v>
      </c>
      <c r="D908" s="58" t="str">
        <f>Source!G890</f>
        <v>Блочки</v>
      </c>
      <c r="E908" s="36" t="str">
        <f>Source!H890</f>
        <v>10 шт.</v>
      </c>
      <c r="F908" s="22">
        <f>Source!I890</f>
        <v>0.6</v>
      </c>
      <c r="G908" s="37">
        <f>Source!AL890</f>
        <v>228</v>
      </c>
      <c r="H908" s="38" t="str">
        <f>Source!DD890</f>
        <v/>
      </c>
      <c r="I908" s="37">
        <f>ROUND(Source!AC890*Source!I890, 2)</f>
        <v>136.80000000000001</v>
      </c>
      <c r="J908" s="38" t="str">
        <f>Source!BO890</f>
        <v/>
      </c>
      <c r="K908" s="38">
        <f>IF(Source!BC890&lt;&gt; 0, Source!BC890, 1)</f>
        <v>1</v>
      </c>
      <c r="L908" s="37">
        <f>Source!P890</f>
        <v>136.80000000000001</v>
      </c>
      <c r="M908" s="39"/>
      <c r="S908">
        <f>ROUND((Source!FX890/100)*((ROUND(Source!AF890*Source!I890, 2)+ROUND(Source!AE890*Source!I890, 2))), 2)</f>
        <v>0</v>
      </c>
      <c r="T908">
        <f>Source!X890</f>
        <v>0</v>
      </c>
      <c r="U908">
        <f>ROUND((Source!FY890/100)*((ROUND(Source!AF890*Source!I890, 2)+ROUND(Source!AE890*Source!I890, 2))), 2)</f>
        <v>0</v>
      </c>
      <c r="V908">
        <f>Source!Y890</f>
        <v>0</v>
      </c>
    </row>
    <row r="909" spans="1:26">
      <c r="A909" s="30"/>
      <c r="B909" s="30"/>
      <c r="C909" s="30"/>
      <c r="D909" s="31" t="str">
        <f>"Объем: "&amp;Source!I890&amp;"=6/"&amp;"10"</f>
        <v>Объем: 0,6=6/10</v>
      </c>
      <c r="E909" s="30"/>
      <c r="F909" s="30"/>
      <c r="G909" s="30"/>
      <c r="H909" s="30"/>
      <c r="I909" s="30"/>
      <c r="J909" s="30"/>
      <c r="K909" s="30"/>
      <c r="L909" s="30"/>
      <c r="M909" s="30"/>
    </row>
    <row r="910" spans="1:26" ht="15">
      <c r="H910" s="166">
        <f>I908</f>
        <v>136.80000000000001</v>
      </c>
      <c r="I910" s="166"/>
      <c r="K910" s="166">
        <f>L908</f>
        <v>136.80000000000001</v>
      </c>
      <c r="L910" s="166"/>
      <c r="M910" s="47">
        <f>Source!U890</f>
        <v>0</v>
      </c>
      <c r="O910" s="26">
        <f>H910</f>
        <v>136.80000000000001</v>
      </c>
      <c r="P910" s="26">
        <f>K910</f>
        <v>136.80000000000001</v>
      </c>
      <c r="Q910" s="26">
        <f>M910</f>
        <v>0</v>
      </c>
      <c r="W910">
        <f>IF(Source!BI890&lt;=1,I908, 0)</f>
        <v>136.80000000000001</v>
      </c>
      <c r="X910">
        <f>IF(Source!BI890=2,I908, 0)</f>
        <v>0</v>
      </c>
      <c r="Y910">
        <f>IF(Source!BI890=3,I908, 0)</f>
        <v>0</v>
      </c>
      <c r="Z910">
        <f>IF(Source!BI890=4,I908, 0)</f>
        <v>0</v>
      </c>
    </row>
    <row r="911" spans="1:26" ht="28.5">
      <c r="A911" s="59">
        <v>170</v>
      </c>
      <c r="B911" s="59" t="str">
        <f>Source!E892</f>
        <v>160</v>
      </c>
      <c r="C911" s="60" t="str">
        <f>Source!F892</f>
        <v>20.1.02.19-0015</v>
      </c>
      <c r="D911" s="60" t="str">
        <f>Source!G892</f>
        <v>Трос стальной</v>
      </c>
      <c r="E911" s="42" t="str">
        <f>Source!H892</f>
        <v>м</v>
      </c>
      <c r="F911" s="43">
        <f>Source!I892</f>
        <v>27.9</v>
      </c>
      <c r="G911" s="44">
        <f>Source!AL892</f>
        <v>12.03</v>
      </c>
      <c r="H911" s="45" t="str">
        <f>Source!DD892</f>
        <v/>
      </c>
      <c r="I911" s="44">
        <f>ROUND(Source!AC892*Source!I892, 2)</f>
        <v>335.64</v>
      </c>
      <c r="J911" s="45" t="str">
        <f>Source!BO892</f>
        <v/>
      </c>
      <c r="K911" s="45">
        <f>IF(Source!BC892&lt;&gt; 0, Source!BC892, 1)</f>
        <v>1</v>
      </c>
      <c r="L911" s="44">
        <f>Source!P892</f>
        <v>335.64</v>
      </c>
      <c r="M911" s="48"/>
      <c r="S911">
        <f>ROUND((Source!FX892/100)*((ROUND(Source!AF892*Source!I892, 2)+ROUND(Source!AE892*Source!I892, 2))), 2)</f>
        <v>0</v>
      </c>
      <c r="T911">
        <f>Source!X892</f>
        <v>0</v>
      </c>
      <c r="U911">
        <f>ROUND((Source!FY892/100)*((ROUND(Source!AF892*Source!I892, 2)+ROUND(Source!AE892*Source!I892, 2))), 2)</f>
        <v>0</v>
      </c>
      <c r="V911">
        <f>Source!Y892</f>
        <v>0</v>
      </c>
    </row>
    <row r="912" spans="1:26" ht="15">
      <c r="H912" s="166">
        <f>I911</f>
        <v>335.64</v>
      </c>
      <c r="I912" s="166"/>
      <c r="K912" s="166">
        <f>L911</f>
        <v>335.64</v>
      </c>
      <c r="L912" s="166"/>
      <c r="M912" s="47">
        <f>Source!U892</f>
        <v>0</v>
      </c>
      <c r="O912" s="26">
        <f>H912</f>
        <v>335.64</v>
      </c>
      <c r="P912" s="26">
        <f>K912</f>
        <v>335.64</v>
      </c>
      <c r="Q912" s="26">
        <f>M912</f>
        <v>0</v>
      </c>
      <c r="W912">
        <f>IF(Source!BI892&lt;=1,I911, 0)</f>
        <v>0</v>
      </c>
      <c r="X912">
        <f>IF(Source!BI892=2,I911, 0)</f>
        <v>335.64</v>
      </c>
      <c r="Y912">
        <f>IF(Source!BI892=3,I911, 0)</f>
        <v>0</v>
      </c>
      <c r="Z912">
        <f>IF(Source!BI892=4,I911, 0)</f>
        <v>0</v>
      </c>
    </row>
    <row r="913" spans="1:26" ht="68.25">
      <c r="A913" s="59">
        <v>171</v>
      </c>
      <c r="B913" s="59" t="str">
        <f>Source!E894</f>
        <v>161</v>
      </c>
      <c r="C913" s="60" t="str">
        <f>Source!F894</f>
        <v>прайс</v>
      </c>
      <c r="D913" s="60" t="s">
        <v>1049</v>
      </c>
      <c r="E913" s="42" t="str">
        <f>Source!H894</f>
        <v>шт.</v>
      </c>
      <c r="F913" s="43">
        <f>Source!I894</f>
        <v>1</v>
      </c>
      <c r="G913" s="44">
        <f>Source!AL894</f>
        <v>4222.8900000000003</v>
      </c>
      <c r="H913" s="45" t="str">
        <f>Source!DD894</f>
        <v/>
      </c>
      <c r="I913" s="44">
        <f>ROUND(Source!AC894*Source!I894, 2)</f>
        <v>4222.8900000000003</v>
      </c>
      <c r="J913" s="45" t="str">
        <f>Source!BO894</f>
        <v/>
      </c>
      <c r="K913" s="45">
        <f>IF(Source!BC894&lt;&gt; 0, Source!BC894, 1)</f>
        <v>1</v>
      </c>
      <c r="L913" s="44">
        <f>Source!P894</f>
        <v>4222.8900000000003</v>
      </c>
      <c r="M913" s="48"/>
      <c r="S913">
        <f>ROUND((Source!FX894/100)*((ROUND(Source!AF894*Source!I894, 2)+ROUND(Source!AE894*Source!I894, 2))), 2)</f>
        <v>0</v>
      </c>
      <c r="T913">
        <f>Source!X894</f>
        <v>0</v>
      </c>
      <c r="U913">
        <f>ROUND((Source!FY894/100)*((ROUND(Source!AF894*Source!I894, 2)+ROUND(Source!AE894*Source!I894, 2))), 2)</f>
        <v>0</v>
      </c>
      <c r="V913">
        <f>Source!Y894</f>
        <v>0</v>
      </c>
    </row>
    <row r="914" spans="1:26" ht="15">
      <c r="H914" s="166">
        <f>I913</f>
        <v>4222.8900000000003</v>
      </c>
      <c r="I914" s="166"/>
      <c r="K914" s="166">
        <f>L913</f>
        <v>4222.8900000000003</v>
      </c>
      <c r="L914" s="166"/>
      <c r="M914" s="47">
        <f>Source!U894</f>
        <v>0</v>
      </c>
      <c r="O914" s="26">
        <f>H914</f>
        <v>4222.8900000000003</v>
      </c>
      <c r="P914" s="26">
        <f>K914</f>
        <v>4222.8900000000003</v>
      </c>
      <c r="Q914" s="26">
        <f>M914</f>
        <v>0</v>
      </c>
      <c r="W914">
        <f>IF(Source!BI894&lt;=1,I913, 0)</f>
        <v>4222.8900000000003</v>
      </c>
      <c r="X914">
        <f>IF(Source!BI894=2,I913, 0)</f>
        <v>0</v>
      </c>
      <c r="Y914">
        <f>IF(Source!BI894=3,I913, 0)</f>
        <v>0</v>
      </c>
      <c r="Z914">
        <f>IF(Source!BI894=4,I913, 0)</f>
        <v>0</v>
      </c>
    </row>
    <row r="915" spans="1:26" ht="68.25">
      <c r="A915" s="59">
        <v>172</v>
      </c>
      <c r="B915" s="59" t="str">
        <f>Source!E896</f>
        <v>162</v>
      </c>
      <c r="C915" s="60" t="str">
        <f>Source!F896</f>
        <v>прайс</v>
      </c>
      <c r="D915" s="60" t="s">
        <v>1050</v>
      </c>
      <c r="E915" s="42" t="str">
        <f>Source!H896</f>
        <v>шт.</v>
      </c>
      <c r="F915" s="43">
        <f>Source!I896</f>
        <v>2</v>
      </c>
      <c r="G915" s="44">
        <f>Source!AL896</f>
        <v>2616.1400000000003</v>
      </c>
      <c r="H915" s="45" t="str">
        <f>Source!DD896</f>
        <v/>
      </c>
      <c r="I915" s="44">
        <f>ROUND(Source!AC896*Source!I896, 2)</f>
        <v>5232.28</v>
      </c>
      <c r="J915" s="45" t="str">
        <f>Source!BO896</f>
        <v/>
      </c>
      <c r="K915" s="45">
        <f>IF(Source!BC896&lt;&gt; 0, Source!BC896, 1)</f>
        <v>1</v>
      </c>
      <c r="L915" s="44">
        <f>Source!P896</f>
        <v>5232.28</v>
      </c>
      <c r="M915" s="48"/>
      <c r="S915">
        <f>ROUND((Source!FX896/100)*((ROUND(Source!AF896*Source!I896, 2)+ROUND(Source!AE896*Source!I896, 2))), 2)</f>
        <v>0</v>
      </c>
      <c r="T915">
        <f>Source!X896</f>
        <v>0</v>
      </c>
      <c r="U915">
        <f>ROUND((Source!FY896/100)*((ROUND(Source!AF896*Source!I896, 2)+ROUND(Source!AE896*Source!I896, 2))), 2)</f>
        <v>0</v>
      </c>
      <c r="V915">
        <f>Source!Y896</f>
        <v>0</v>
      </c>
    </row>
    <row r="916" spans="1:26" ht="15">
      <c r="H916" s="166">
        <f>I915</f>
        <v>5232.28</v>
      </c>
      <c r="I916" s="166"/>
      <c r="K916" s="166">
        <f>L915</f>
        <v>5232.28</v>
      </c>
      <c r="L916" s="166"/>
      <c r="M916" s="47">
        <f>Source!U896</f>
        <v>0</v>
      </c>
      <c r="O916" s="26">
        <f>H916</f>
        <v>5232.28</v>
      </c>
      <c r="P916" s="26">
        <f>K916</f>
        <v>5232.28</v>
      </c>
      <c r="Q916" s="26">
        <f>M916</f>
        <v>0</v>
      </c>
      <c r="W916">
        <f>IF(Source!BI896&lt;=1,I915, 0)</f>
        <v>5232.28</v>
      </c>
      <c r="X916">
        <f>IF(Source!BI896=2,I915, 0)</f>
        <v>0</v>
      </c>
      <c r="Y916">
        <f>IF(Source!BI896=3,I915, 0)</f>
        <v>0</v>
      </c>
      <c r="Z916">
        <f>IF(Source!BI896=4,I915, 0)</f>
        <v>0</v>
      </c>
    </row>
    <row r="917" spans="1:26" ht="42.75">
      <c r="A917" s="16">
        <v>173</v>
      </c>
      <c r="B917" s="16" t="str">
        <f>Source!E898</f>
        <v>163</v>
      </c>
      <c r="C917" s="58" t="str">
        <f>Source!F898</f>
        <v>26-01-054-01</v>
      </c>
      <c r="D917" s="58" t="str">
        <f>Source!G898</f>
        <v>Обертывание поверхности изоляции рулонными материалами насухо с проклейкой швов</v>
      </c>
      <c r="E917" s="36" t="str">
        <f>Source!H898</f>
        <v>100 м2</v>
      </c>
      <c r="F917" s="22">
        <f>Source!I898</f>
        <v>0.57999999999999996</v>
      </c>
      <c r="G917" s="37">
        <f>Source!AL898+Source!AM898+Source!AO898</f>
        <v>824.45</v>
      </c>
      <c r="H917" s="38"/>
      <c r="I917" s="37"/>
      <c r="J917" s="38" t="str">
        <f>Source!BO898</f>
        <v/>
      </c>
      <c r="K917" s="38"/>
      <c r="L917" s="37"/>
      <c r="M917" s="39"/>
      <c r="S917">
        <f>ROUND((Source!FX898/100)*((ROUND(Source!AF898*Source!I898, 2)+ROUND(Source!AE898*Source!I898, 2))), 2)</f>
        <v>203.31</v>
      </c>
      <c r="T917">
        <f>Source!X898</f>
        <v>203.31</v>
      </c>
      <c r="U917">
        <f>ROUND((Source!FY898/100)*((ROUND(Source!AF898*Source!I898, 2)+ROUND(Source!AE898*Source!I898, 2))), 2)</f>
        <v>134.41</v>
      </c>
      <c r="V917">
        <f>Source!Y898</f>
        <v>135.54</v>
      </c>
    </row>
    <row r="918" spans="1:26">
      <c r="D918" s="29" t="str">
        <f>"Объем: "&amp;Source!I898&amp;"=58/"&amp;"100"</f>
        <v>Объем: 0,58=58/100</v>
      </c>
    </row>
    <row r="919" spans="1:26" ht="14.25">
      <c r="A919" s="16"/>
      <c r="B919" s="16"/>
      <c r="C919" s="58"/>
      <c r="D919" s="58" t="s">
        <v>980</v>
      </c>
      <c r="E919" s="36"/>
      <c r="F919" s="22"/>
      <c r="G919" s="37">
        <f>Source!AO898</f>
        <v>276.31</v>
      </c>
      <c r="H919" s="38" t="str">
        <f>Source!DG898</f>
        <v>)*1,2)*1,15</v>
      </c>
      <c r="I919" s="37">
        <f>ROUND(Source!AF898*Source!I898, 2)</f>
        <v>221.16</v>
      </c>
      <c r="J919" s="38"/>
      <c r="K919" s="38">
        <f>IF(Source!BA898&lt;&gt; 0, Source!BA898, 1)</f>
        <v>1</v>
      </c>
      <c r="L919" s="37">
        <f>Source!S898</f>
        <v>221.16</v>
      </c>
      <c r="M919" s="39"/>
      <c r="R919">
        <f>I919</f>
        <v>221.16</v>
      </c>
    </row>
    <row r="920" spans="1:26" ht="14.25">
      <c r="A920" s="16"/>
      <c r="B920" s="16"/>
      <c r="C920" s="58"/>
      <c r="D920" s="58" t="s">
        <v>104</v>
      </c>
      <c r="E920" s="36"/>
      <c r="F920" s="22"/>
      <c r="G920" s="37">
        <f>Source!AM898</f>
        <v>40.5</v>
      </c>
      <c r="H920" s="38" t="str">
        <f>Source!DE898</f>
        <v>)*1,2)*1,25</v>
      </c>
      <c r="I920" s="37">
        <f>ROUND(Source!AD898*Source!I898, 2)</f>
        <v>35.24</v>
      </c>
      <c r="J920" s="38"/>
      <c r="K920" s="38">
        <f>IF(Source!BB898&lt;&gt; 0, Source!BB898, 1)</f>
        <v>1</v>
      </c>
      <c r="L920" s="37">
        <f>Source!Q898</f>
        <v>35.24</v>
      </c>
      <c r="M920" s="39"/>
    </row>
    <row r="921" spans="1:26" ht="14.25">
      <c r="A921" s="16"/>
      <c r="B921" s="16"/>
      <c r="C921" s="58"/>
      <c r="D921" s="58" t="s">
        <v>981</v>
      </c>
      <c r="E921" s="36"/>
      <c r="F921" s="22"/>
      <c r="G921" s="37">
        <f>Source!AN898</f>
        <v>5.45</v>
      </c>
      <c r="H921" s="38" t="str">
        <f>Source!DF898</f>
        <v>)*1,2)*1,25</v>
      </c>
      <c r="I921" s="40">
        <f>ROUND(Source!AE898*Source!I898, 2)</f>
        <v>4.74</v>
      </c>
      <c r="J921" s="38"/>
      <c r="K921" s="38">
        <f>IF(Source!BS898&lt;&gt; 0, Source!BS898, 1)</f>
        <v>1</v>
      </c>
      <c r="L921" s="40">
        <f>Source!R898</f>
        <v>4.74</v>
      </c>
      <c r="M921" s="39"/>
      <c r="R921">
        <f>I921</f>
        <v>4.74</v>
      </c>
    </row>
    <row r="922" spans="1:26" ht="14.25">
      <c r="A922" s="16"/>
      <c r="B922" s="16"/>
      <c r="C922" s="58"/>
      <c r="D922" s="58" t="s">
        <v>982</v>
      </c>
      <c r="E922" s="36"/>
      <c r="F922" s="22"/>
      <c r="G922" s="37">
        <f>Source!AL898</f>
        <v>507.64</v>
      </c>
      <c r="H922" s="38" t="str">
        <f>Source!DD898</f>
        <v/>
      </c>
      <c r="I922" s="37">
        <f>ROUND(Source!AC898*Source!I898, 2)</f>
        <v>294.43</v>
      </c>
      <c r="J922" s="38"/>
      <c r="K922" s="38">
        <f>IF(Source!BC898&lt;&gt; 0, Source!BC898, 1)</f>
        <v>1</v>
      </c>
      <c r="L922" s="37">
        <f>Source!P898</f>
        <v>294.43</v>
      </c>
      <c r="M922" s="39"/>
    </row>
    <row r="923" spans="1:26" ht="14.25">
      <c r="A923" s="16"/>
      <c r="B923" s="16"/>
      <c r="C923" s="58"/>
      <c r="D923" s="58" t="s">
        <v>983</v>
      </c>
      <c r="E923" s="36" t="s">
        <v>984</v>
      </c>
      <c r="F923" s="22">
        <f>Source!BZ898</f>
        <v>100</v>
      </c>
      <c r="G923" s="167" t="str">
        <f>CONCATENATE(" )", Source!DL898, Source!FT898, "=", Source!FX898)</f>
        <v xml:space="preserve"> )*0,9=90</v>
      </c>
      <c r="H923" s="168"/>
      <c r="I923" s="37">
        <f>SUM(S917:S925)</f>
        <v>203.31</v>
      </c>
      <c r="J923" s="41"/>
      <c r="K923" s="32">
        <f>Source!AT898</f>
        <v>90</v>
      </c>
      <c r="L923" s="37">
        <f>SUM(T917:T925)</f>
        <v>203.31</v>
      </c>
      <c r="M923" s="39"/>
    </row>
    <row r="924" spans="1:26" ht="14.25">
      <c r="A924" s="16"/>
      <c r="B924" s="16"/>
      <c r="C924" s="58"/>
      <c r="D924" s="58" t="s">
        <v>985</v>
      </c>
      <c r="E924" s="36" t="s">
        <v>984</v>
      </c>
      <c r="F924" s="22">
        <f>Source!CA898</f>
        <v>70</v>
      </c>
      <c r="G924" s="167" t="str">
        <f>CONCATENATE(" )", Source!DM898, Source!FU898, "=", Source!FY898)</f>
        <v xml:space="preserve"> )*0,85=59,5</v>
      </c>
      <c r="H924" s="168"/>
      <c r="I924" s="37">
        <f>SUM(U917:U925)</f>
        <v>134.41</v>
      </c>
      <c r="J924" s="41"/>
      <c r="K924" s="32">
        <f>Source!AU898</f>
        <v>60</v>
      </c>
      <c r="L924" s="37">
        <f>SUM(V917:V925)</f>
        <v>135.54</v>
      </c>
      <c r="M924" s="39"/>
    </row>
    <row r="925" spans="1:26" ht="14.25">
      <c r="A925" s="59"/>
      <c r="B925" s="59"/>
      <c r="C925" s="60"/>
      <c r="D925" s="60" t="s">
        <v>986</v>
      </c>
      <c r="E925" s="42" t="s">
        <v>987</v>
      </c>
      <c r="F925" s="43">
        <f>Source!AQ898</f>
        <v>31.98</v>
      </c>
      <c r="G925" s="44"/>
      <c r="H925" s="45" t="str">
        <f>Source!DI898</f>
        <v>)*1,2)*1,15</v>
      </c>
      <c r="I925" s="44"/>
      <c r="J925" s="45"/>
      <c r="K925" s="45"/>
      <c r="L925" s="44"/>
      <c r="M925" s="46">
        <f>Source!U898</f>
        <v>25.596791999999997</v>
      </c>
    </row>
    <row r="926" spans="1:26" ht="15">
      <c r="H926" s="166">
        <f>I919+I920+I922+I923+I924</f>
        <v>888.54999999999984</v>
      </c>
      <c r="I926" s="166"/>
      <c r="K926" s="166">
        <f>L919+L920+L922+L923+L924</f>
        <v>889.67999999999984</v>
      </c>
      <c r="L926" s="166"/>
      <c r="M926" s="47">
        <f>Source!U898</f>
        <v>25.596791999999997</v>
      </c>
      <c r="O926" s="26">
        <f>H926</f>
        <v>888.54999999999984</v>
      </c>
      <c r="P926" s="26">
        <f>K926</f>
        <v>889.67999999999984</v>
      </c>
      <c r="Q926" s="26">
        <f>M926</f>
        <v>25.596791999999997</v>
      </c>
      <c r="W926">
        <f>IF(Source!BI898&lt;=1,I919+I920+I922+I923+I924, 0)</f>
        <v>888.54999999999984</v>
      </c>
      <c r="X926">
        <f>IF(Source!BI898=2,I919+I920+I922+I923+I924, 0)</f>
        <v>0</v>
      </c>
      <c r="Y926">
        <f>IF(Source!BI898=3,I919+I920+I922+I923+I924, 0)</f>
        <v>0</v>
      </c>
      <c r="Z926">
        <f>IF(Source!BI898=4,I919+I920+I922+I923+I924, 0)</f>
        <v>0</v>
      </c>
    </row>
    <row r="927" spans="1:26" ht="71.25">
      <c r="A927" s="16">
        <v>174</v>
      </c>
      <c r="B927" s="16" t="str">
        <f>Source!E900</f>
        <v>164</v>
      </c>
      <c r="C927" s="58" t="str">
        <f>Source!F900</f>
        <v>12.2.04.07-0012</v>
      </c>
      <c r="D927" s="58" t="str">
        <f>Source!G900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927" s="36" t="str">
        <f>Source!H900</f>
        <v>м3</v>
      </c>
      <c r="F927" s="22">
        <f>Source!I900</f>
        <v>2.6680000000000001</v>
      </c>
      <c r="G927" s="37">
        <f>Source!AL900</f>
        <v>2222.0300000000002</v>
      </c>
      <c r="H927" s="38" t="str">
        <f>Source!DD900</f>
        <v/>
      </c>
      <c r="I927" s="37">
        <f>ROUND(Source!AC900*Source!I900, 2)</f>
        <v>5928.38</v>
      </c>
      <c r="J927" s="38" t="str">
        <f>Source!BO900</f>
        <v/>
      </c>
      <c r="K927" s="38">
        <f>IF(Source!BC900&lt;&gt; 0, Source!BC900, 1)</f>
        <v>1</v>
      </c>
      <c r="L927" s="37">
        <f>Source!P900</f>
        <v>5928.38</v>
      </c>
      <c r="M927" s="39"/>
      <c r="S927">
        <f>ROUND((Source!FX900/100)*((ROUND(Source!AF900*Source!I900, 2)+ROUND(Source!AE900*Source!I900, 2))), 2)</f>
        <v>0</v>
      </c>
      <c r="T927">
        <f>Source!X900</f>
        <v>0</v>
      </c>
      <c r="U927">
        <f>ROUND((Source!FY900/100)*((ROUND(Source!AF900*Source!I900, 2)+ROUND(Source!AE900*Source!I900, 2))), 2)</f>
        <v>0</v>
      </c>
      <c r="V927">
        <f>Source!Y900</f>
        <v>0</v>
      </c>
    </row>
    <row r="928" spans="1:26">
      <c r="A928" s="30"/>
      <c r="B928" s="30"/>
      <c r="C928" s="30"/>
      <c r="D928" s="31" t="str">
        <f>"Объем: "&amp;Source!I900&amp;"=58*"&amp;"0,04*"&amp;"1,15"</f>
        <v>Объем: 2,668=58*0,04*1,15</v>
      </c>
      <c r="E928" s="30"/>
      <c r="F928" s="30"/>
      <c r="G928" s="30"/>
      <c r="H928" s="30"/>
      <c r="I928" s="30"/>
      <c r="J928" s="30"/>
      <c r="K928" s="30"/>
      <c r="L928" s="30"/>
      <c r="M928" s="30"/>
    </row>
    <row r="929" spans="1:26" ht="15">
      <c r="H929" s="166">
        <f>I927</f>
        <v>5928.38</v>
      </c>
      <c r="I929" s="166"/>
      <c r="K929" s="166">
        <f>L927</f>
        <v>5928.38</v>
      </c>
      <c r="L929" s="166"/>
      <c r="M929" s="47">
        <f>Source!U900</f>
        <v>0</v>
      </c>
      <c r="O929" s="26">
        <f>H929</f>
        <v>5928.38</v>
      </c>
      <c r="P929" s="26">
        <f>K929</f>
        <v>5928.38</v>
      </c>
      <c r="Q929" s="26">
        <f>M929</f>
        <v>0</v>
      </c>
      <c r="W929">
        <f>IF(Source!BI900&lt;=1,I927, 0)</f>
        <v>5928.38</v>
      </c>
      <c r="X929">
        <f>IF(Source!BI900=2,I927, 0)</f>
        <v>0</v>
      </c>
      <c r="Y929">
        <f>IF(Source!BI900=3,I927, 0)</f>
        <v>0</v>
      </c>
      <c r="Z929">
        <f>IF(Source!BI900=4,I927, 0)</f>
        <v>0</v>
      </c>
    </row>
    <row r="930" spans="1:26" ht="57">
      <c r="A930" s="16">
        <v>175</v>
      </c>
      <c r="B930" s="16" t="str">
        <f>Source!E902</f>
        <v>165</v>
      </c>
      <c r="C930" s="58" t="str">
        <f>Source!F902</f>
        <v>20-01-002-12</v>
      </c>
      <c r="D930" s="58" t="str">
        <f>Source!G902</f>
        <v>Прокладка воздуховодов из листовой оцинкованной стали и алюминия класса П (плотные) толщиной 0,7 мм, периметром до 3200 мм</v>
      </c>
      <c r="E930" s="36" t="str">
        <f>Source!H902</f>
        <v>100 м2</v>
      </c>
      <c r="F930" s="22">
        <f>Source!I902</f>
        <v>0.32</v>
      </c>
      <c r="G930" s="37">
        <f>Source!AL902+Source!AM902+Source!AO902</f>
        <v>1392.24</v>
      </c>
      <c r="H930" s="38"/>
      <c r="I930" s="37"/>
      <c r="J930" s="38" t="str">
        <f>Source!BO902</f>
        <v/>
      </c>
      <c r="K930" s="38"/>
      <c r="L930" s="37"/>
      <c r="M930" s="39"/>
      <c r="S930">
        <f>ROUND((Source!FX902/100)*((ROUND(Source!AF902*Source!I902, 2)+ROUND(Source!AE902*Source!I902, 2))), 2)</f>
        <v>364.82</v>
      </c>
      <c r="T930">
        <f>Source!X902</f>
        <v>364.18</v>
      </c>
      <c r="U930">
        <f>ROUND((Source!FY902/100)*((ROUND(Source!AF902*Source!I902, 2)+ROUND(Source!AE902*Source!I902, 2))), 2)</f>
        <v>223.42</v>
      </c>
      <c r="V930">
        <f>Source!Y902</f>
        <v>224.84</v>
      </c>
    </row>
    <row r="931" spans="1:26">
      <c r="D931" s="29" t="str">
        <f>"Объем: "&amp;Source!I902&amp;"=(1+"&amp;"0,6)*"&amp;"2*"&amp;"10/"&amp;"100"</f>
        <v>Объем: 0,32=(1+0,6)*2*10/100</v>
      </c>
    </row>
    <row r="932" spans="1:26" ht="14.25">
      <c r="A932" s="16"/>
      <c r="B932" s="16"/>
      <c r="C932" s="58"/>
      <c r="D932" s="58" t="s">
        <v>980</v>
      </c>
      <c r="E932" s="36"/>
      <c r="F932" s="22"/>
      <c r="G932" s="37">
        <f>Source!AO902</f>
        <v>706.89</v>
      </c>
      <c r="H932" s="38" t="str">
        <f>Source!DG902</f>
        <v>)*1,2)*1,15</v>
      </c>
      <c r="I932" s="37">
        <f>ROUND(Source!AF902*Source!I902, 2)</f>
        <v>312.16000000000003</v>
      </c>
      <c r="J932" s="38"/>
      <c r="K932" s="38">
        <f>IF(Source!BA902&lt;&gt; 0, Source!BA902, 1)</f>
        <v>1</v>
      </c>
      <c r="L932" s="37">
        <f>Source!S902</f>
        <v>312.16000000000003</v>
      </c>
      <c r="M932" s="39"/>
      <c r="R932">
        <f>I932</f>
        <v>312.16000000000003</v>
      </c>
    </row>
    <row r="933" spans="1:26" ht="14.25">
      <c r="A933" s="16"/>
      <c r="B933" s="16"/>
      <c r="C933" s="58"/>
      <c r="D933" s="58" t="s">
        <v>104</v>
      </c>
      <c r="E933" s="36"/>
      <c r="F933" s="22"/>
      <c r="G933" s="37">
        <f>Source!AM902</f>
        <v>107.59</v>
      </c>
      <c r="H933" s="38" t="str">
        <f>Source!DE902</f>
        <v>)*1,2)*1,25</v>
      </c>
      <c r="I933" s="37">
        <f>ROUND(Source!AD902*Source!I902, 2)</f>
        <v>51.64</v>
      </c>
      <c r="J933" s="38"/>
      <c r="K933" s="38">
        <f>IF(Source!BB902&lt;&gt; 0, Source!BB902, 1)</f>
        <v>1</v>
      </c>
      <c r="L933" s="37">
        <f>Source!Q902</f>
        <v>51.64</v>
      </c>
      <c r="M933" s="39"/>
    </row>
    <row r="934" spans="1:26" ht="14.25">
      <c r="A934" s="16"/>
      <c r="B934" s="16"/>
      <c r="C934" s="58"/>
      <c r="D934" s="58" t="s">
        <v>981</v>
      </c>
      <c r="E934" s="36"/>
      <c r="F934" s="22"/>
      <c r="G934" s="37">
        <f>Source!AN902</f>
        <v>9.41</v>
      </c>
      <c r="H934" s="38" t="str">
        <f>Source!DF902</f>
        <v>)*1,2)*1,25</v>
      </c>
      <c r="I934" s="40">
        <f>ROUND(Source!AE902*Source!I902, 2)</f>
        <v>4.5199999999999996</v>
      </c>
      <c r="J934" s="38"/>
      <c r="K934" s="38">
        <f>IF(Source!BS902&lt;&gt; 0, Source!BS902, 1)</f>
        <v>1</v>
      </c>
      <c r="L934" s="40">
        <f>Source!R902</f>
        <v>4.5199999999999996</v>
      </c>
      <c r="M934" s="39"/>
      <c r="R934">
        <f>I934</f>
        <v>4.5199999999999996</v>
      </c>
    </row>
    <row r="935" spans="1:26" ht="14.25">
      <c r="A935" s="16"/>
      <c r="B935" s="16"/>
      <c r="C935" s="58"/>
      <c r="D935" s="58" t="s">
        <v>982</v>
      </c>
      <c r="E935" s="36"/>
      <c r="F935" s="22"/>
      <c r="G935" s="37">
        <f>Source!AL902</f>
        <v>577.76</v>
      </c>
      <c r="H935" s="38" t="str">
        <f>Source!DD902</f>
        <v/>
      </c>
      <c r="I935" s="37">
        <f>ROUND(Source!AC902*Source!I902, 2)</f>
        <v>184.88</v>
      </c>
      <c r="J935" s="38"/>
      <c r="K935" s="38">
        <f>IF(Source!BC902&lt;&gt; 0, Source!BC902, 1)</f>
        <v>1</v>
      </c>
      <c r="L935" s="37">
        <f>Source!P902</f>
        <v>184.88</v>
      </c>
      <c r="M935" s="39"/>
    </row>
    <row r="936" spans="1:26" ht="14.25">
      <c r="A936" s="16"/>
      <c r="B936" s="16"/>
      <c r="C936" s="58"/>
      <c r="D936" s="58" t="s">
        <v>983</v>
      </c>
      <c r="E936" s="36" t="s">
        <v>984</v>
      </c>
      <c r="F936" s="22">
        <f>Source!BZ902</f>
        <v>128</v>
      </c>
      <c r="G936" s="167" t="str">
        <f>CONCATENATE(" )", Source!DL902, Source!FT902, "=", Source!FX902)</f>
        <v xml:space="preserve"> )*0,9=115,2</v>
      </c>
      <c r="H936" s="168"/>
      <c r="I936" s="37">
        <f>SUM(S930:S938)</f>
        <v>364.82</v>
      </c>
      <c r="J936" s="41"/>
      <c r="K936" s="32">
        <f>Source!AT902</f>
        <v>115</v>
      </c>
      <c r="L936" s="37">
        <f>SUM(T930:T938)</f>
        <v>364.18</v>
      </c>
      <c r="M936" s="39"/>
    </row>
    <row r="937" spans="1:26" ht="14.25">
      <c r="A937" s="16"/>
      <c r="B937" s="16"/>
      <c r="C937" s="58"/>
      <c r="D937" s="58" t="s">
        <v>985</v>
      </c>
      <c r="E937" s="36" t="s">
        <v>984</v>
      </c>
      <c r="F937" s="22">
        <f>Source!CA902</f>
        <v>83</v>
      </c>
      <c r="G937" s="167" t="str">
        <f>CONCATENATE(" )", Source!DM902, Source!FU902, "=", Source!FY902)</f>
        <v xml:space="preserve"> )*0,85=70,55</v>
      </c>
      <c r="H937" s="168"/>
      <c r="I937" s="37">
        <f>SUM(U930:U938)</f>
        <v>223.42</v>
      </c>
      <c r="J937" s="41"/>
      <c r="K937" s="32">
        <f>Source!AU902</f>
        <v>71</v>
      </c>
      <c r="L937" s="37">
        <f>SUM(V930:V938)</f>
        <v>224.84</v>
      </c>
      <c r="M937" s="39"/>
    </row>
    <row r="938" spans="1:26" ht="14.25">
      <c r="A938" s="59"/>
      <c r="B938" s="59"/>
      <c r="C938" s="60"/>
      <c r="D938" s="60" t="s">
        <v>986</v>
      </c>
      <c r="E938" s="42" t="s">
        <v>987</v>
      </c>
      <c r="F938" s="43">
        <f>Source!AQ902</f>
        <v>80.88</v>
      </c>
      <c r="G938" s="44"/>
      <c r="H938" s="45" t="str">
        <f>Source!DI902</f>
        <v>)*1,2)*1,15</v>
      </c>
      <c r="I938" s="44"/>
      <c r="J938" s="45"/>
      <c r="K938" s="45"/>
      <c r="L938" s="44"/>
      <c r="M938" s="46">
        <f>Source!U902</f>
        <v>35.716608000000001</v>
      </c>
    </row>
    <row r="939" spans="1:26" ht="15">
      <c r="H939" s="166">
        <f>I932+I933+I935+I936+I937</f>
        <v>1136.92</v>
      </c>
      <c r="I939" s="166"/>
      <c r="K939" s="166">
        <f>L932+L933+L935+L936+L937</f>
        <v>1137.7</v>
      </c>
      <c r="L939" s="166"/>
      <c r="M939" s="47">
        <f>Source!U902</f>
        <v>35.716608000000001</v>
      </c>
      <c r="O939" s="26">
        <f>H939</f>
        <v>1136.92</v>
      </c>
      <c r="P939" s="26">
        <f>K939</f>
        <v>1137.7</v>
      </c>
      <c r="Q939" s="26">
        <f>M939</f>
        <v>35.716608000000001</v>
      </c>
      <c r="W939">
        <f>IF(Source!BI902&lt;=1,I932+I933+I935+I936+I937, 0)</f>
        <v>1136.92</v>
      </c>
      <c r="X939">
        <f>IF(Source!BI902=2,I932+I933+I935+I936+I937, 0)</f>
        <v>0</v>
      </c>
      <c r="Y939">
        <f>IF(Source!BI902=3,I932+I933+I935+I936+I937, 0)</f>
        <v>0</v>
      </c>
      <c r="Z939">
        <f>IF(Source!BI902=4,I932+I933+I935+I936+I937, 0)</f>
        <v>0</v>
      </c>
    </row>
    <row r="940" spans="1:26" ht="42.75">
      <c r="A940" s="59">
        <v>176</v>
      </c>
      <c r="B940" s="59" t="str">
        <f>Source!E904</f>
        <v>166</v>
      </c>
      <c r="C940" s="60" t="str">
        <f>Source!F904</f>
        <v>19.1.01.03-0053</v>
      </c>
      <c r="D940" s="60" t="str">
        <f>Source!G904</f>
        <v>Воздуховоды из оцинкованной стали с шиной и уголками толщиной 1,0 мм, периметром 3200 мм</v>
      </c>
      <c r="E940" s="42" t="str">
        <f>Source!H904</f>
        <v>м2</v>
      </c>
      <c r="F940" s="43">
        <f>Source!I904</f>
        <v>32</v>
      </c>
      <c r="G940" s="44">
        <f>Source!AL904</f>
        <v>170.81</v>
      </c>
      <c r="H940" s="45" t="str">
        <f>Source!DD904</f>
        <v/>
      </c>
      <c r="I940" s="44">
        <f>ROUND(Source!AC904*Source!I904, 2)</f>
        <v>5465.92</v>
      </c>
      <c r="J940" s="45" t="str">
        <f>Source!BO904</f>
        <v/>
      </c>
      <c r="K940" s="45">
        <f>IF(Source!BC904&lt;&gt; 0, Source!BC904, 1)</f>
        <v>1</v>
      </c>
      <c r="L940" s="44">
        <f>Source!P904</f>
        <v>5465.92</v>
      </c>
      <c r="M940" s="48"/>
      <c r="S940">
        <f>ROUND((Source!FX904/100)*((ROUND(Source!AF904*Source!I904, 2)+ROUND(Source!AE904*Source!I904, 2))), 2)</f>
        <v>0</v>
      </c>
      <c r="T940">
        <f>Source!X904</f>
        <v>0</v>
      </c>
      <c r="U940">
        <f>ROUND((Source!FY904/100)*((ROUND(Source!AF904*Source!I904, 2)+ROUND(Source!AE904*Source!I904, 2))), 2)</f>
        <v>0</v>
      </c>
      <c r="V940">
        <f>Source!Y904</f>
        <v>0</v>
      </c>
    </row>
    <row r="941" spans="1:26" ht="15">
      <c r="H941" s="166">
        <f>I940</f>
        <v>5465.92</v>
      </c>
      <c r="I941" s="166"/>
      <c r="K941" s="166">
        <f>L940</f>
        <v>5465.92</v>
      </c>
      <c r="L941" s="166"/>
      <c r="M941" s="47">
        <f>Source!U904</f>
        <v>0</v>
      </c>
      <c r="O941" s="26">
        <f>H941</f>
        <v>5465.92</v>
      </c>
      <c r="P941" s="26">
        <f>K941</f>
        <v>5465.92</v>
      </c>
      <c r="Q941" s="26">
        <f>M941</f>
        <v>0</v>
      </c>
      <c r="W941">
        <f>IF(Source!BI904&lt;=1,I940, 0)</f>
        <v>5465.92</v>
      </c>
      <c r="X941">
        <f>IF(Source!BI904=2,I940, 0)</f>
        <v>0</v>
      </c>
      <c r="Y941">
        <f>IF(Source!BI904=3,I940, 0)</f>
        <v>0</v>
      </c>
      <c r="Z941">
        <f>IF(Source!BI904=4,I940, 0)</f>
        <v>0</v>
      </c>
    </row>
    <row r="942" spans="1:26" ht="57">
      <c r="A942" s="16">
        <v>177</v>
      </c>
      <c r="B942" s="16" t="str">
        <f>Source!E906</f>
        <v>167</v>
      </c>
      <c r="C942" s="58" t="str">
        <f>Source!F906</f>
        <v>20-01-002-18</v>
      </c>
      <c r="D942" s="58" t="str">
        <f>Source!G906</f>
        <v>Прокладка воздуховодов из листовой оцинкованной стали и алюминия класса П (плотные) толщиной 1,0 мм, диаметром от 900 до 1000 мм</v>
      </c>
      <c r="E942" s="36" t="str">
        <f>Source!H906</f>
        <v>100 м2</v>
      </c>
      <c r="F942" s="22">
        <f>Source!I906</f>
        <v>7.9128000000000004E-2</v>
      </c>
      <c r="G942" s="37">
        <f>Source!AL906+Source!AM906+Source!AO906</f>
        <v>1385.92</v>
      </c>
      <c r="H942" s="38"/>
      <c r="I942" s="37"/>
      <c r="J942" s="38" t="str">
        <f>Source!BO906</f>
        <v/>
      </c>
      <c r="K942" s="38"/>
      <c r="L942" s="37"/>
      <c r="M942" s="39"/>
      <c r="S942">
        <f>ROUND((Source!FX906/100)*((ROUND(Source!AF906*Source!I906, 2)+ROUND(Source!AE906*Source!I906, 2))), 2)</f>
        <v>90.09</v>
      </c>
      <c r="T942">
        <f>Source!X906</f>
        <v>89.93</v>
      </c>
      <c r="U942">
        <f>ROUND((Source!FY906/100)*((ROUND(Source!AF906*Source!I906, 2)+ROUND(Source!AE906*Source!I906, 2))), 2)</f>
        <v>55.17</v>
      </c>
      <c r="V942">
        <f>Source!Y906</f>
        <v>55.52</v>
      </c>
    </row>
    <row r="943" spans="1:26">
      <c r="D943" s="29" t="str">
        <f>"Объем: "&amp;Source!I906&amp;"=(3,14*"&amp;"0,63*"&amp;"4)/"&amp;"100"</f>
        <v>Объем: 0,079128=(3,14*0,63*4)/100</v>
      </c>
    </row>
    <row r="944" spans="1:26" ht="14.25">
      <c r="A944" s="16"/>
      <c r="B944" s="16"/>
      <c r="C944" s="58"/>
      <c r="D944" s="58" t="s">
        <v>980</v>
      </c>
      <c r="E944" s="36"/>
      <c r="F944" s="22"/>
      <c r="G944" s="37">
        <f>Source!AO906</f>
        <v>706.89</v>
      </c>
      <c r="H944" s="38" t="str">
        <f>Source!DG906</f>
        <v>)*1,2)*1,15</v>
      </c>
      <c r="I944" s="37">
        <f>ROUND(Source!AF906*Source!I906, 2)</f>
        <v>77.19</v>
      </c>
      <c r="J944" s="38"/>
      <c r="K944" s="38">
        <f>IF(Source!BA906&lt;&gt; 0, Source!BA906, 1)</f>
        <v>1</v>
      </c>
      <c r="L944" s="37">
        <f>Source!S906</f>
        <v>77.19</v>
      </c>
      <c r="M944" s="39"/>
      <c r="R944">
        <f>I944</f>
        <v>77.19</v>
      </c>
    </row>
    <row r="945" spans="1:26" ht="14.25">
      <c r="A945" s="16"/>
      <c r="B945" s="16"/>
      <c r="C945" s="58"/>
      <c r="D945" s="58" t="s">
        <v>104</v>
      </c>
      <c r="E945" s="36"/>
      <c r="F945" s="22"/>
      <c r="G945" s="37">
        <f>Source!AM906</f>
        <v>101.27</v>
      </c>
      <c r="H945" s="38" t="str">
        <f>Source!DE906</f>
        <v>)*1,2)*1,25</v>
      </c>
      <c r="I945" s="37">
        <f>ROUND(Source!AD906*Source!I906, 2)</f>
        <v>12.02</v>
      </c>
      <c r="J945" s="38"/>
      <c r="K945" s="38">
        <f>IF(Source!BB906&lt;&gt; 0, Source!BB906, 1)</f>
        <v>1</v>
      </c>
      <c r="L945" s="37">
        <f>Source!Q906</f>
        <v>12.02</v>
      </c>
      <c r="M945" s="39"/>
    </row>
    <row r="946" spans="1:26" ht="14.25">
      <c r="A946" s="16"/>
      <c r="B946" s="16"/>
      <c r="C946" s="58"/>
      <c r="D946" s="58" t="s">
        <v>981</v>
      </c>
      <c r="E946" s="36"/>
      <c r="F946" s="22"/>
      <c r="G946" s="37">
        <f>Source!AN906</f>
        <v>8.5399999999999991</v>
      </c>
      <c r="H946" s="38" t="str">
        <f>Source!DF906</f>
        <v>)*1,2)*1,25</v>
      </c>
      <c r="I946" s="40">
        <f>ROUND(Source!AE906*Source!I906, 2)</f>
        <v>1.01</v>
      </c>
      <c r="J946" s="38"/>
      <c r="K946" s="38">
        <f>IF(Source!BS906&lt;&gt; 0, Source!BS906, 1)</f>
        <v>1</v>
      </c>
      <c r="L946" s="40">
        <f>Source!R906</f>
        <v>1.01</v>
      </c>
      <c r="M946" s="39"/>
      <c r="R946">
        <f>I946</f>
        <v>1.01</v>
      </c>
    </row>
    <row r="947" spans="1:26" ht="14.25">
      <c r="A947" s="16"/>
      <c r="B947" s="16"/>
      <c r="C947" s="58"/>
      <c r="D947" s="58" t="s">
        <v>982</v>
      </c>
      <c r="E947" s="36"/>
      <c r="F947" s="22"/>
      <c r="G947" s="37">
        <f>Source!AL906</f>
        <v>577.76</v>
      </c>
      <c r="H947" s="38" t="str">
        <f>Source!DD906</f>
        <v/>
      </c>
      <c r="I947" s="37">
        <f>ROUND(Source!AC906*Source!I906, 2)</f>
        <v>45.72</v>
      </c>
      <c r="J947" s="38"/>
      <c r="K947" s="38">
        <f>IF(Source!BC906&lt;&gt; 0, Source!BC906, 1)</f>
        <v>1</v>
      </c>
      <c r="L947" s="37">
        <f>Source!P906</f>
        <v>45.72</v>
      </c>
      <c r="M947" s="39"/>
    </row>
    <row r="948" spans="1:26" ht="14.25">
      <c r="A948" s="16"/>
      <c r="B948" s="16"/>
      <c r="C948" s="58"/>
      <c r="D948" s="58" t="s">
        <v>983</v>
      </c>
      <c r="E948" s="36" t="s">
        <v>984</v>
      </c>
      <c r="F948" s="22">
        <f>Source!BZ906</f>
        <v>128</v>
      </c>
      <c r="G948" s="167" t="str">
        <f>CONCATENATE(" )", Source!DL906, Source!FT906, "=", Source!FX906)</f>
        <v xml:space="preserve"> )*0,9=115,2</v>
      </c>
      <c r="H948" s="168"/>
      <c r="I948" s="37">
        <f>SUM(S942:S950)</f>
        <v>90.09</v>
      </c>
      <c r="J948" s="41"/>
      <c r="K948" s="32">
        <f>Source!AT906</f>
        <v>115</v>
      </c>
      <c r="L948" s="37">
        <f>SUM(T942:T950)</f>
        <v>89.93</v>
      </c>
      <c r="M948" s="39"/>
    </row>
    <row r="949" spans="1:26" ht="14.25">
      <c r="A949" s="16"/>
      <c r="B949" s="16"/>
      <c r="C949" s="58"/>
      <c r="D949" s="58" t="s">
        <v>985</v>
      </c>
      <c r="E949" s="36" t="s">
        <v>984</v>
      </c>
      <c r="F949" s="22">
        <f>Source!CA906</f>
        <v>83</v>
      </c>
      <c r="G949" s="167" t="str">
        <f>CONCATENATE(" )", Source!DM906, Source!FU906, "=", Source!FY906)</f>
        <v xml:space="preserve"> )*0,85=70,55</v>
      </c>
      <c r="H949" s="168"/>
      <c r="I949" s="37">
        <f>SUM(U942:U950)</f>
        <v>55.17</v>
      </c>
      <c r="J949" s="41"/>
      <c r="K949" s="32">
        <f>Source!AU906</f>
        <v>71</v>
      </c>
      <c r="L949" s="37">
        <f>SUM(V942:V950)</f>
        <v>55.52</v>
      </c>
      <c r="M949" s="39"/>
    </row>
    <row r="950" spans="1:26" ht="14.25">
      <c r="A950" s="59"/>
      <c r="B950" s="59"/>
      <c r="C950" s="60"/>
      <c r="D950" s="60" t="s">
        <v>986</v>
      </c>
      <c r="E950" s="42" t="s">
        <v>987</v>
      </c>
      <c r="F950" s="43">
        <f>Source!AQ906</f>
        <v>80.88</v>
      </c>
      <c r="G950" s="44"/>
      <c r="H950" s="45" t="str">
        <f>Source!DI906</f>
        <v>)*1,2)*1,15</v>
      </c>
      <c r="I950" s="44"/>
      <c r="J950" s="45"/>
      <c r="K950" s="45"/>
      <c r="L950" s="44"/>
      <c r="M950" s="46">
        <f>Source!U906</f>
        <v>8.8318242431999998</v>
      </c>
    </row>
    <row r="951" spans="1:26" ht="15">
      <c r="H951" s="166">
        <f>I944+I945+I947+I948+I949</f>
        <v>280.19</v>
      </c>
      <c r="I951" s="166"/>
      <c r="K951" s="166">
        <f>L944+L945+L947+L948+L949</f>
        <v>280.38</v>
      </c>
      <c r="L951" s="166"/>
      <c r="M951" s="47">
        <f>Source!U906</f>
        <v>8.8318242431999998</v>
      </c>
      <c r="O951" s="26">
        <f>H951</f>
        <v>280.19</v>
      </c>
      <c r="P951" s="26">
        <f>K951</f>
        <v>280.38</v>
      </c>
      <c r="Q951" s="26">
        <f>M951</f>
        <v>8.8318242431999998</v>
      </c>
      <c r="W951">
        <f>IF(Source!BI906&lt;=1,I944+I945+I947+I948+I949, 0)</f>
        <v>280.19</v>
      </c>
      <c r="X951">
        <f>IF(Source!BI906=2,I944+I945+I947+I948+I949, 0)</f>
        <v>0</v>
      </c>
      <c r="Y951">
        <f>IF(Source!BI906=3,I944+I945+I947+I948+I949, 0)</f>
        <v>0</v>
      </c>
      <c r="Z951">
        <f>IF(Source!BI906=4,I944+I945+I947+I948+I949, 0)</f>
        <v>0</v>
      </c>
    </row>
    <row r="952" spans="1:26" ht="42.75">
      <c r="A952" s="59">
        <v>178</v>
      </c>
      <c r="B952" s="59" t="str">
        <f>Source!E908</f>
        <v>168</v>
      </c>
      <c r="C952" s="60" t="str">
        <f>Source!F908</f>
        <v>19.1.01.03-0082</v>
      </c>
      <c r="D952" s="60" t="str">
        <f>Source!G908</f>
        <v>Воздуховоды из оцинкованной стали толщиной 1,0 мм, диаметром до 1000 мм (прим.630 мм)</v>
      </c>
      <c r="E952" s="42" t="str">
        <f>Source!H908</f>
        <v>м2</v>
      </c>
      <c r="F952" s="43">
        <f>Source!I908</f>
        <v>7.9127999999999998</v>
      </c>
      <c r="G952" s="44">
        <f>Source!AL908</f>
        <v>102.06</v>
      </c>
      <c r="H952" s="45" t="str">
        <f>Source!DD908</f>
        <v/>
      </c>
      <c r="I952" s="44">
        <f>ROUND(Source!AC908*Source!I908, 2)</f>
        <v>807.58</v>
      </c>
      <c r="J952" s="45" t="str">
        <f>Source!BO908</f>
        <v/>
      </c>
      <c r="K952" s="45">
        <f>IF(Source!BC908&lt;&gt; 0, Source!BC908, 1)</f>
        <v>1</v>
      </c>
      <c r="L952" s="44">
        <f>Source!P908</f>
        <v>807.58</v>
      </c>
      <c r="M952" s="48"/>
      <c r="S952">
        <f>ROUND((Source!FX908/100)*((ROUND(Source!AF908*Source!I908, 2)+ROUND(Source!AE908*Source!I908, 2))), 2)</f>
        <v>0</v>
      </c>
      <c r="T952">
        <f>Source!X908</f>
        <v>0</v>
      </c>
      <c r="U952">
        <f>ROUND((Source!FY908/100)*((ROUND(Source!AF908*Source!I908, 2)+ROUND(Source!AE908*Source!I908, 2))), 2)</f>
        <v>0</v>
      </c>
      <c r="V952">
        <f>Source!Y908</f>
        <v>0</v>
      </c>
    </row>
    <row r="953" spans="1:26" ht="15">
      <c r="H953" s="166">
        <f>I952</f>
        <v>807.58</v>
      </c>
      <c r="I953" s="166"/>
      <c r="K953" s="166">
        <f>L952</f>
        <v>807.58</v>
      </c>
      <c r="L953" s="166"/>
      <c r="M953" s="47">
        <f>Source!U908</f>
        <v>0</v>
      </c>
      <c r="O953" s="26">
        <f>H953</f>
        <v>807.58</v>
      </c>
      <c r="P953" s="26">
        <f>K953</f>
        <v>807.58</v>
      </c>
      <c r="Q953" s="26">
        <f>M953</f>
        <v>0</v>
      </c>
      <c r="W953">
        <f>IF(Source!BI908&lt;=1,I952, 0)</f>
        <v>807.58</v>
      </c>
      <c r="X953">
        <f>IF(Source!BI908=2,I952, 0)</f>
        <v>0</v>
      </c>
      <c r="Y953">
        <f>IF(Source!BI908=3,I952, 0)</f>
        <v>0</v>
      </c>
      <c r="Z953">
        <f>IF(Source!BI908=4,I952, 0)</f>
        <v>0</v>
      </c>
    </row>
    <row r="954" spans="1:26" ht="68.25">
      <c r="A954" s="59">
        <v>179</v>
      </c>
      <c r="B954" s="59" t="str">
        <f>Source!E910</f>
        <v>169</v>
      </c>
      <c r="C954" s="60" t="str">
        <f>Source!F910</f>
        <v>прайс</v>
      </c>
      <c r="D954" s="60" t="s">
        <v>1054</v>
      </c>
      <c r="E954" s="42" t="str">
        <f>Source!H910</f>
        <v>шт.</v>
      </c>
      <c r="F954" s="43">
        <f>Source!I910</f>
        <v>1</v>
      </c>
      <c r="G954" s="44">
        <f>Source!AL910</f>
        <v>24.71</v>
      </c>
      <c r="H954" s="45" t="str">
        <f>Source!DD910</f>
        <v/>
      </c>
      <c r="I954" s="44">
        <f>ROUND(Source!AC910*Source!I910, 2)</f>
        <v>24.71</v>
      </c>
      <c r="J954" s="45" t="str">
        <f>Source!BO910</f>
        <v/>
      </c>
      <c r="K954" s="45">
        <f>IF(Source!BC910&lt;&gt; 0, Source!BC910, 1)</f>
        <v>1</v>
      </c>
      <c r="L954" s="44">
        <f>Source!P910</f>
        <v>24.71</v>
      </c>
      <c r="M954" s="48"/>
      <c r="S954">
        <f>ROUND((Source!FX910/100)*((ROUND(Source!AF910*Source!I910, 2)+ROUND(Source!AE910*Source!I910, 2))), 2)</f>
        <v>0</v>
      </c>
      <c r="T954">
        <f>Source!X910</f>
        <v>0</v>
      </c>
      <c r="U954">
        <f>ROUND((Source!FY910/100)*((ROUND(Source!AF910*Source!I910, 2)+ROUND(Source!AE910*Source!I910, 2))), 2)</f>
        <v>0</v>
      </c>
      <c r="V954">
        <f>Source!Y910</f>
        <v>0</v>
      </c>
    </row>
    <row r="955" spans="1:26" ht="15">
      <c r="H955" s="166">
        <f>I954</f>
        <v>24.71</v>
      </c>
      <c r="I955" s="166"/>
      <c r="K955" s="166">
        <f>L954</f>
        <v>24.71</v>
      </c>
      <c r="L955" s="166"/>
      <c r="M955" s="47">
        <f>Source!U910</f>
        <v>0</v>
      </c>
      <c r="O955" s="26">
        <f>H955</f>
        <v>24.71</v>
      </c>
      <c r="P955" s="26">
        <f>K955</f>
        <v>24.71</v>
      </c>
      <c r="Q955" s="26">
        <f>M955</f>
        <v>0</v>
      </c>
      <c r="W955">
        <f>IF(Source!BI910&lt;=1,I954, 0)</f>
        <v>24.71</v>
      </c>
      <c r="X955">
        <f>IF(Source!BI910=2,I954, 0)</f>
        <v>0</v>
      </c>
      <c r="Y955">
        <f>IF(Source!BI910=3,I954, 0)</f>
        <v>0</v>
      </c>
      <c r="Z955">
        <f>IF(Source!BI910=4,I954, 0)</f>
        <v>0</v>
      </c>
    </row>
    <row r="956" spans="1:26" ht="68.25">
      <c r="A956" s="59">
        <v>180</v>
      </c>
      <c r="B956" s="59" t="str">
        <f>Source!E912</f>
        <v>170</v>
      </c>
      <c r="C956" s="60" t="str">
        <f>Source!F912</f>
        <v>прайс</v>
      </c>
      <c r="D956" s="60" t="s">
        <v>1055</v>
      </c>
      <c r="E956" s="42" t="str">
        <f>Source!H912</f>
        <v>шт.</v>
      </c>
      <c r="F956" s="43">
        <f>Source!I912</f>
        <v>1</v>
      </c>
      <c r="G956" s="44">
        <f>Source!AL912</f>
        <v>124.67999999999999</v>
      </c>
      <c r="H956" s="45" t="str">
        <f>Source!DD912</f>
        <v/>
      </c>
      <c r="I956" s="44">
        <f>ROUND(Source!AC912*Source!I912, 2)</f>
        <v>124.68</v>
      </c>
      <c r="J956" s="45" t="str">
        <f>Source!BO912</f>
        <v/>
      </c>
      <c r="K956" s="45">
        <f>IF(Source!BC912&lt;&gt; 0, Source!BC912, 1)</f>
        <v>1</v>
      </c>
      <c r="L956" s="44">
        <f>Source!P912</f>
        <v>124.68</v>
      </c>
      <c r="M956" s="48"/>
      <c r="S956">
        <f>ROUND((Source!FX912/100)*((ROUND(Source!AF912*Source!I912, 2)+ROUND(Source!AE912*Source!I912, 2))), 2)</f>
        <v>0</v>
      </c>
      <c r="T956">
        <f>Source!X912</f>
        <v>0</v>
      </c>
      <c r="U956">
        <f>ROUND((Source!FY912/100)*((ROUND(Source!AF912*Source!I912, 2)+ROUND(Source!AE912*Source!I912, 2))), 2)</f>
        <v>0</v>
      </c>
      <c r="V956">
        <f>Source!Y912</f>
        <v>0</v>
      </c>
    </row>
    <row r="957" spans="1:26" ht="15">
      <c r="H957" s="166">
        <f>I956</f>
        <v>124.68</v>
      </c>
      <c r="I957" s="166"/>
      <c r="K957" s="166">
        <f>L956</f>
        <v>124.68</v>
      </c>
      <c r="L957" s="166"/>
      <c r="M957" s="47">
        <f>Source!U912</f>
        <v>0</v>
      </c>
      <c r="O957" s="26">
        <f>H957</f>
        <v>124.68</v>
      </c>
      <c r="P957" s="26">
        <f>K957</f>
        <v>124.68</v>
      </c>
      <c r="Q957" s="26">
        <f>M957</f>
        <v>0</v>
      </c>
      <c r="W957">
        <f>IF(Source!BI912&lt;=1,I956, 0)</f>
        <v>124.68</v>
      </c>
      <c r="X957">
        <f>IF(Source!BI912=2,I956, 0)</f>
        <v>0</v>
      </c>
      <c r="Y957">
        <f>IF(Source!BI912=3,I956, 0)</f>
        <v>0</v>
      </c>
      <c r="Z957">
        <f>IF(Source!BI912=4,I956, 0)</f>
        <v>0</v>
      </c>
    </row>
    <row r="958" spans="1:26" ht="28.5">
      <c r="A958" s="59">
        <v>181</v>
      </c>
      <c r="B958" s="59" t="str">
        <f>Source!E914</f>
        <v>171</v>
      </c>
      <c r="C958" s="60" t="str">
        <f>Source!F914</f>
        <v>19.1.01.07-0051</v>
      </c>
      <c r="D958" s="60" t="str">
        <f>Source!G914</f>
        <v>Врезка из оцинкованной стали, диаметром 800/600 мм (прим.1000/600)</v>
      </c>
      <c r="E958" s="42" t="str">
        <f>Source!H914</f>
        <v>шт.</v>
      </c>
      <c r="F958" s="43">
        <f>Source!I914</f>
        <v>2</v>
      </c>
      <c r="G958" s="44">
        <f>Source!AL914</f>
        <v>89.3</v>
      </c>
      <c r="H958" s="45" t="str">
        <f>Source!DD914</f>
        <v/>
      </c>
      <c r="I958" s="44">
        <f>ROUND(Source!AC914*Source!I914, 2)</f>
        <v>178.6</v>
      </c>
      <c r="J958" s="45" t="str">
        <f>Source!BO914</f>
        <v/>
      </c>
      <c r="K958" s="45">
        <f>IF(Source!BC914&lt;&gt; 0, Source!BC914, 1)</f>
        <v>1</v>
      </c>
      <c r="L958" s="44">
        <f>Source!P914</f>
        <v>178.6</v>
      </c>
      <c r="M958" s="48"/>
      <c r="S958">
        <f>ROUND((Source!FX914/100)*((ROUND(Source!AF914*Source!I914, 2)+ROUND(Source!AE914*Source!I914, 2))), 2)</f>
        <v>0</v>
      </c>
      <c r="T958">
        <f>Source!X914</f>
        <v>0</v>
      </c>
      <c r="U958">
        <f>ROUND((Source!FY914/100)*((ROUND(Source!AF914*Source!I914, 2)+ROUND(Source!AE914*Source!I914, 2))), 2)</f>
        <v>0</v>
      </c>
      <c r="V958">
        <f>Source!Y914</f>
        <v>0</v>
      </c>
    </row>
    <row r="959" spans="1:26" ht="15">
      <c r="H959" s="166">
        <f>I958</f>
        <v>178.6</v>
      </c>
      <c r="I959" s="166"/>
      <c r="K959" s="166">
        <f>L958</f>
        <v>178.6</v>
      </c>
      <c r="L959" s="166"/>
      <c r="M959" s="47">
        <f>Source!U914</f>
        <v>0</v>
      </c>
      <c r="O959" s="26">
        <f>H959</f>
        <v>178.6</v>
      </c>
      <c r="P959" s="26">
        <f>K959</f>
        <v>178.6</v>
      </c>
      <c r="Q959" s="26">
        <f>M959</f>
        <v>0</v>
      </c>
      <c r="W959">
        <f>IF(Source!BI914&lt;=1,I958, 0)</f>
        <v>178.6</v>
      </c>
      <c r="X959">
        <f>IF(Source!BI914=2,I958, 0)</f>
        <v>0</v>
      </c>
      <c r="Y959">
        <f>IF(Source!BI914=3,I958, 0)</f>
        <v>0</v>
      </c>
      <c r="Z959">
        <f>IF(Source!BI914=4,I958, 0)</f>
        <v>0</v>
      </c>
    </row>
    <row r="961" spans="1:32" ht="15">
      <c r="A961" s="171" t="str">
        <f>CONCATENATE("Итого по разделу: ",IF(Source!G916&lt;&gt;"Новый раздел", Source!G916, ""))</f>
        <v>Итого по разделу: 16.Система ВД1(сетевые элементы)</v>
      </c>
      <c r="B961" s="171"/>
      <c r="C961" s="171"/>
      <c r="D961" s="171"/>
      <c r="E961" s="171"/>
      <c r="F961" s="171"/>
      <c r="G961" s="171"/>
      <c r="H961" s="159">
        <f>SUM(O898:O960)</f>
        <v>25508.699999999993</v>
      </c>
      <c r="I961" s="159"/>
      <c r="J961" s="35"/>
      <c r="K961" s="159">
        <f>SUM(P898:P960)</f>
        <v>25511.350000000002</v>
      </c>
      <c r="L961" s="159"/>
      <c r="M961" s="47">
        <f>SUM(Q898:Q960)</f>
        <v>94.778224243199986</v>
      </c>
      <c r="AF961" s="63" t="str">
        <f>CONCATENATE("Итого по разделу: ",IF(Source!G916&lt;&gt;"Новый раздел", Source!G916, ""))</f>
        <v>Итого по разделу: 16.Система ВД1(сетевые элементы)</v>
      </c>
    </row>
    <row r="965" spans="1:32" ht="16.5">
      <c r="A965" s="169" t="str">
        <f>CONCATENATE("Раздел: ",IF(Source!G946&lt;&gt;"Новый раздел", Source!G946, ""))</f>
        <v>Раздел: 17.Система ВД2(сетевые элементы)</v>
      </c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</row>
    <row r="966" spans="1:32" ht="42.75">
      <c r="A966" s="16">
        <v>182</v>
      </c>
      <c r="B966" s="16" t="str">
        <f>Source!E951</f>
        <v>172</v>
      </c>
      <c r="C966" s="58" t="str">
        <f>Source!F951</f>
        <v>20-02-004-16</v>
      </c>
      <c r="D966" s="58" t="str">
        <f>Source!G951</f>
        <v>Установка клапанов огнезадерживающих с ручной регулировкой периметром до 3200 мм</v>
      </c>
      <c r="E966" s="36" t="str">
        <f>Source!H951</f>
        <v>ШТ</v>
      </c>
      <c r="F966" s="22">
        <f>Source!I951</f>
        <v>2</v>
      </c>
      <c r="G966" s="37">
        <f>Source!AL951+Source!AM951+Source!AO951</f>
        <v>90.42</v>
      </c>
      <c r="H966" s="38"/>
      <c r="I966" s="37"/>
      <c r="J966" s="38" t="str">
        <f>Source!BO951</f>
        <v/>
      </c>
      <c r="K966" s="38"/>
      <c r="L966" s="37"/>
      <c r="M966" s="39"/>
      <c r="S966">
        <f>ROUND((Source!FX951/100)*((ROUND(Source!AF951*Source!I951, 2)+ROUND(Source!AE951*Source!I951, 2))), 2)</f>
        <v>167.04</v>
      </c>
      <c r="T966">
        <f>Source!X951</f>
        <v>166.75</v>
      </c>
      <c r="U966">
        <f>ROUND((Source!FY951/100)*((ROUND(Source!AF951*Source!I951, 2)+ROUND(Source!AE951*Source!I951, 2))), 2)</f>
        <v>102.3</v>
      </c>
      <c r="V966">
        <f>Source!Y951</f>
        <v>102.95</v>
      </c>
    </row>
    <row r="967" spans="1:32" ht="14.25">
      <c r="A967" s="16"/>
      <c r="B967" s="16"/>
      <c r="C967" s="58"/>
      <c r="D967" s="58" t="s">
        <v>980</v>
      </c>
      <c r="E967" s="36"/>
      <c r="F967" s="22"/>
      <c r="G967" s="37">
        <f>Source!AO951</f>
        <v>52</v>
      </c>
      <c r="H967" s="38" t="str">
        <f>Source!DG951</f>
        <v>)*1,2)*1,15</v>
      </c>
      <c r="I967" s="37">
        <f>ROUND(Source!AF951*Source!I951, 2)</f>
        <v>143.52000000000001</v>
      </c>
      <c r="J967" s="38"/>
      <c r="K967" s="38">
        <f>IF(Source!BA951&lt;&gt; 0, Source!BA951, 1)</f>
        <v>1</v>
      </c>
      <c r="L967" s="37">
        <f>Source!S951</f>
        <v>143.52000000000001</v>
      </c>
      <c r="M967" s="39"/>
      <c r="R967">
        <f>I967</f>
        <v>143.52000000000001</v>
      </c>
    </row>
    <row r="968" spans="1:32" ht="14.25">
      <c r="A968" s="16"/>
      <c r="B968" s="16"/>
      <c r="C968" s="58"/>
      <c r="D968" s="58" t="s">
        <v>104</v>
      </c>
      <c r="E968" s="36"/>
      <c r="F968" s="22"/>
      <c r="G968" s="37">
        <f>Source!AM951</f>
        <v>7.33</v>
      </c>
      <c r="H968" s="38" t="str">
        <f>Source!DE951</f>
        <v>)*1,2)*1,25</v>
      </c>
      <c r="I968" s="37">
        <f>ROUND(Source!AD951*Source!I951, 2)</f>
        <v>22</v>
      </c>
      <c r="J968" s="38"/>
      <c r="K968" s="38">
        <f>IF(Source!BB951&lt;&gt; 0, Source!BB951, 1)</f>
        <v>1</v>
      </c>
      <c r="L968" s="37">
        <f>Source!Q951</f>
        <v>22</v>
      </c>
      <c r="M968" s="39"/>
    </row>
    <row r="969" spans="1:32" ht="14.25">
      <c r="A969" s="16"/>
      <c r="B969" s="16"/>
      <c r="C969" s="58"/>
      <c r="D969" s="58" t="s">
        <v>981</v>
      </c>
      <c r="E969" s="36"/>
      <c r="F969" s="22"/>
      <c r="G969" s="37">
        <f>Source!AN951</f>
        <v>0.49</v>
      </c>
      <c r="H969" s="38" t="str">
        <f>Source!DF951</f>
        <v>)*1,2)*1,25</v>
      </c>
      <c r="I969" s="40">
        <f>ROUND(Source!AE951*Source!I951, 2)</f>
        <v>1.48</v>
      </c>
      <c r="J969" s="38"/>
      <c r="K969" s="38">
        <f>IF(Source!BS951&lt;&gt; 0, Source!BS951, 1)</f>
        <v>1</v>
      </c>
      <c r="L969" s="40">
        <f>Source!R951</f>
        <v>1.48</v>
      </c>
      <c r="M969" s="39"/>
      <c r="R969">
        <f>I969</f>
        <v>1.48</v>
      </c>
    </row>
    <row r="970" spans="1:32" ht="14.25">
      <c r="A970" s="16"/>
      <c r="B970" s="16"/>
      <c r="C970" s="58"/>
      <c r="D970" s="58" t="s">
        <v>982</v>
      </c>
      <c r="E970" s="36"/>
      <c r="F970" s="22"/>
      <c r="G970" s="37">
        <f>Source!AL951</f>
        <v>31.09</v>
      </c>
      <c r="H970" s="38" t="str">
        <f>Source!DD951</f>
        <v/>
      </c>
      <c r="I970" s="37">
        <f>ROUND(Source!AC951*Source!I951, 2)</f>
        <v>62.18</v>
      </c>
      <c r="J970" s="38"/>
      <c r="K970" s="38">
        <f>IF(Source!BC951&lt;&gt; 0, Source!BC951, 1)</f>
        <v>1</v>
      </c>
      <c r="L970" s="37">
        <f>Source!P951</f>
        <v>62.18</v>
      </c>
      <c r="M970" s="39"/>
    </row>
    <row r="971" spans="1:32" ht="14.25">
      <c r="A971" s="16"/>
      <c r="B971" s="16"/>
      <c r="C971" s="58"/>
      <c r="D971" s="58" t="s">
        <v>983</v>
      </c>
      <c r="E971" s="36" t="s">
        <v>984</v>
      </c>
      <c r="F971" s="22">
        <f>Source!BZ951</f>
        <v>128</v>
      </c>
      <c r="G971" s="167" t="str">
        <f>CONCATENATE(" )", Source!DL951, Source!FT951, "=", Source!FX951)</f>
        <v xml:space="preserve"> )*0,9=115,2</v>
      </c>
      <c r="H971" s="168"/>
      <c r="I971" s="37">
        <f>SUM(S966:S973)</f>
        <v>167.04</v>
      </c>
      <c r="J971" s="41"/>
      <c r="K971" s="32">
        <f>Source!AT951</f>
        <v>115</v>
      </c>
      <c r="L971" s="37">
        <f>SUM(T966:T973)</f>
        <v>166.75</v>
      </c>
      <c r="M971" s="39"/>
    </row>
    <row r="972" spans="1:32" ht="14.25">
      <c r="A972" s="16"/>
      <c r="B972" s="16"/>
      <c r="C972" s="58"/>
      <c r="D972" s="58" t="s">
        <v>985</v>
      </c>
      <c r="E972" s="36" t="s">
        <v>984</v>
      </c>
      <c r="F972" s="22">
        <f>Source!CA951</f>
        <v>83</v>
      </c>
      <c r="G972" s="167" t="str">
        <f>CONCATENATE(" )", Source!DM951, Source!FU951, "=", Source!FY951)</f>
        <v xml:space="preserve"> )*0,85=70,55</v>
      </c>
      <c r="H972" s="168"/>
      <c r="I972" s="37">
        <f>SUM(U966:U973)</f>
        <v>102.3</v>
      </c>
      <c r="J972" s="41"/>
      <c r="K972" s="32">
        <f>Source!AU951</f>
        <v>71</v>
      </c>
      <c r="L972" s="37">
        <f>SUM(V966:V973)</f>
        <v>102.95</v>
      </c>
      <c r="M972" s="39"/>
    </row>
    <row r="973" spans="1:32" ht="14.25">
      <c r="A973" s="59"/>
      <c r="B973" s="59"/>
      <c r="C973" s="60"/>
      <c r="D973" s="60" t="s">
        <v>986</v>
      </c>
      <c r="E973" s="42" t="s">
        <v>987</v>
      </c>
      <c r="F973" s="43">
        <f>Source!AQ951</f>
        <v>5.95</v>
      </c>
      <c r="G973" s="44"/>
      <c r="H973" s="45" t="str">
        <f>Source!DI951</f>
        <v>)*1,2)*1,15</v>
      </c>
      <c r="I973" s="44"/>
      <c r="J973" s="45"/>
      <c r="K973" s="45"/>
      <c r="L973" s="44"/>
      <c r="M973" s="46">
        <f>Source!U951</f>
        <v>16.421999999999997</v>
      </c>
    </row>
    <row r="974" spans="1:32" ht="15">
      <c r="H974" s="166">
        <f>I967+I968+I970+I971+I972</f>
        <v>497.04</v>
      </c>
      <c r="I974" s="166"/>
      <c r="K974" s="166">
        <f>L967+L968+L970+L971+L972</f>
        <v>497.40000000000003</v>
      </c>
      <c r="L974" s="166"/>
      <c r="M974" s="47">
        <f>Source!U951</f>
        <v>16.421999999999997</v>
      </c>
      <c r="O974" s="26">
        <f>H974</f>
        <v>497.04</v>
      </c>
      <c r="P974" s="26">
        <f>K974</f>
        <v>497.40000000000003</v>
      </c>
      <c r="Q974" s="26">
        <f>M974</f>
        <v>16.421999999999997</v>
      </c>
      <c r="W974">
        <f>IF(Source!BI951&lt;=1,I967+I968+I970+I971+I972, 0)</f>
        <v>497.04</v>
      </c>
      <c r="X974">
        <f>IF(Source!BI951=2,I967+I968+I970+I971+I972, 0)</f>
        <v>0</v>
      </c>
      <c r="Y974">
        <f>IF(Source!BI951=3,I967+I968+I970+I971+I972, 0)</f>
        <v>0</v>
      </c>
      <c r="Z974">
        <f>IF(Source!BI951=4,I967+I968+I970+I971+I972, 0)</f>
        <v>0</v>
      </c>
    </row>
    <row r="975" spans="1:32" ht="28.5">
      <c r="A975" s="16">
        <v>183</v>
      </c>
      <c r="B975" s="16" t="str">
        <f>Source!E953</f>
        <v>173</v>
      </c>
      <c r="C975" s="58" t="str">
        <f>Source!F953</f>
        <v>08.1.03.04-0001</v>
      </c>
      <c r="D975" s="58" t="str">
        <f>Source!G953</f>
        <v>Блочки</v>
      </c>
      <c r="E975" s="36" t="str">
        <f>Source!H953</f>
        <v>10 шт.</v>
      </c>
      <c r="F975" s="22">
        <f>Source!I953</f>
        <v>0.4</v>
      </c>
      <c r="G975" s="37">
        <f>Source!AL953</f>
        <v>228</v>
      </c>
      <c r="H975" s="38" t="str">
        <f>Source!DD953</f>
        <v/>
      </c>
      <c r="I975" s="37">
        <f>ROUND(Source!AC953*Source!I953, 2)</f>
        <v>91.2</v>
      </c>
      <c r="J975" s="38" t="str">
        <f>Source!BO953</f>
        <v/>
      </c>
      <c r="K975" s="38">
        <f>IF(Source!BC953&lt;&gt; 0, Source!BC953, 1)</f>
        <v>1</v>
      </c>
      <c r="L975" s="37">
        <f>Source!P953</f>
        <v>91.2</v>
      </c>
      <c r="M975" s="39"/>
      <c r="S975">
        <f>ROUND((Source!FX953/100)*((ROUND(Source!AF953*Source!I953, 2)+ROUND(Source!AE953*Source!I953, 2))), 2)</f>
        <v>0</v>
      </c>
      <c r="T975">
        <f>Source!X953</f>
        <v>0</v>
      </c>
      <c r="U975">
        <f>ROUND((Source!FY953/100)*((ROUND(Source!AF953*Source!I953, 2)+ROUND(Source!AE953*Source!I953, 2))), 2)</f>
        <v>0</v>
      </c>
      <c r="V975">
        <f>Source!Y953</f>
        <v>0</v>
      </c>
    </row>
    <row r="976" spans="1:32">
      <c r="A976" s="30"/>
      <c r="B976" s="30"/>
      <c r="C976" s="30"/>
      <c r="D976" s="31" t="str">
        <f>"Объем: "&amp;Source!I953&amp;"=4/"&amp;"10"</f>
        <v>Объем: 0,4=4/10</v>
      </c>
      <c r="E976" s="30"/>
      <c r="F976" s="30"/>
      <c r="G976" s="30"/>
      <c r="H976" s="30"/>
      <c r="I976" s="30"/>
      <c r="J976" s="30"/>
      <c r="K976" s="30"/>
      <c r="L976" s="30"/>
      <c r="M976" s="30"/>
    </row>
    <row r="977" spans="1:26" ht="15">
      <c r="H977" s="166">
        <f>I975</f>
        <v>91.2</v>
      </c>
      <c r="I977" s="166"/>
      <c r="K977" s="166">
        <f>L975</f>
        <v>91.2</v>
      </c>
      <c r="L977" s="166"/>
      <c r="M977" s="47">
        <f>Source!U953</f>
        <v>0</v>
      </c>
      <c r="O977" s="26">
        <f>H977</f>
        <v>91.2</v>
      </c>
      <c r="P977" s="26">
        <f>K977</f>
        <v>91.2</v>
      </c>
      <c r="Q977" s="26">
        <f>M977</f>
        <v>0</v>
      </c>
      <c r="W977">
        <f>IF(Source!BI953&lt;=1,I975, 0)</f>
        <v>91.2</v>
      </c>
      <c r="X977">
        <f>IF(Source!BI953=2,I975, 0)</f>
        <v>0</v>
      </c>
      <c r="Y977">
        <f>IF(Source!BI953=3,I975, 0)</f>
        <v>0</v>
      </c>
      <c r="Z977">
        <f>IF(Source!BI953=4,I975, 0)</f>
        <v>0</v>
      </c>
    </row>
    <row r="978" spans="1:26" ht="28.5">
      <c r="A978" s="59">
        <v>184</v>
      </c>
      <c r="B978" s="59" t="str">
        <f>Source!E955</f>
        <v>174</v>
      </c>
      <c r="C978" s="60" t="str">
        <f>Source!F955</f>
        <v>20.1.02.19-0015</v>
      </c>
      <c r="D978" s="60" t="str">
        <f>Source!G955</f>
        <v>Трос стальной</v>
      </c>
      <c r="E978" s="42" t="str">
        <f>Source!H955</f>
        <v>м</v>
      </c>
      <c r="F978" s="43">
        <f>Source!I955</f>
        <v>18.600000000000001</v>
      </c>
      <c r="G978" s="44">
        <f>Source!AL955</f>
        <v>12.03</v>
      </c>
      <c r="H978" s="45" t="str">
        <f>Source!DD955</f>
        <v/>
      </c>
      <c r="I978" s="44">
        <f>ROUND(Source!AC955*Source!I955, 2)</f>
        <v>223.76</v>
      </c>
      <c r="J978" s="45" t="str">
        <f>Source!BO955</f>
        <v/>
      </c>
      <c r="K978" s="45">
        <f>IF(Source!BC955&lt;&gt; 0, Source!BC955, 1)</f>
        <v>1</v>
      </c>
      <c r="L978" s="44">
        <f>Source!P955</f>
        <v>223.76</v>
      </c>
      <c r="M978" s="48"/>
      <c r="S978">
        <f>ROUND((Source!FX955/100)*((ROUND(Source!AF955*Source!I955, 2)+ROUND(Source!AE955*Source!I955, 2))), 2)</f>
        <v>0</v>
      </c>
      <c r="T978">
        <f>Source!X955</f>
        <v>0</v>
      </c>
      <c r="U978">
        <f>ROUND((Source!FY955/100)*((ROUND(Source!AF955*Source!I955, 2)+ROUND(Source!AE955*Source!I955, 2))), 2)</f>
        <v>0</v>
      </c>
      <c r="V978">
        <f>Source!Y955</f>
        <v>0</v>
      </c>
    </row>
    <row r="979" spans="1:26" ht="15">
      <c r="H979" s="166">
        <f>I978</f>
        <v>223.76</v>
      </c>
      <c r="I979" s="166"/>
      <c r="K979" s="166">
        <f>L978</f>
        <v>223.76</v>
      </c>
      <c r="L979" s="166"/>
      <c r="M979" s="47">
        <f>Source!U955</f>
        <v>0</v>
      </c>
      <c r="O979" s="26">
        <f>H979</f>
        <v>223.76</v>
      </c>
      <c r="P979" s="26">
        <f>K979</f>
        <v>223.76</v>
      </c>
      <c r="Q979" s="26">
        <f>M979</f>
        <v>0</v>
      </c>
      <c r="W979">
        <f>IF(Source!BI955&lt;=1,I978, 0)</f>
        <v>0</v>
      </c>
      <c r="X979">
        <f>IF(Source!BI955=2,I978, 0)</f>
        <v>223.76</v>
      </c>
      <c r="Y979">
        <f>IF(Source!BI955=3,I978, 0)</f>
        <v>0</v>
      </c>
      <c r="Z979">
        <f>IF(Source!BI955=4,I978, 0)</f>
        <v>0</v>
      </c>
    </row>
    <row r="980" spans="1:26" ht="68.25">
      <c r="A980" s="59">
        <v>185</v>
      </c>
      <c r="B980" s="59" t="str">
        <f>Source!E957</f>
        <v>175</v>
      </c>
      <c r="C980" s="60" t="str">
        <f>Source!F957</f>
        <v>прайс</v>
      </c>
      <c r="D980" s="60" t="s">
        <v>1056</v>
      </c>
      <c r="E980" s="42" t="str">
        <f>Source!H957</f>
        <v>шт.</v>
      </c>
      <c r="F980" s="43">
        <f>Source!I957</f>
        <v>2</v>
      </c>
      <c r="G980" s="44">
        <f>Source!AL957</f>
        <v>923.51</v>
      </c>
      <c r="H980" s="45" t="str">
        <f>Source!DD957</f>
        <v/>
      </c>
      <c r="I980" s="44">
        <f>ROUND(Source!AC957*Source!I957, 2)</f>
        <v>1847.02</v>
      </c>
      <c r="J980" s="45" t="str">
        <f>Source!BO957</f>
        <v/>
      </c>
      <c r="K980" s="45">
        <f>IF(Source!BC957&lt;&gt; 0, Source!BC957, 1)</f>
        <v>1</v>
      </c>
      <c r="L980" s="44">
        <f>Source!P957</f>
        <v>1847.02</v>
      </c>
      <c r="M980" s="48"/>
      <c r="S980">
        <f>ROUND((Source!FX957/100)*((ROUND(Source!AF957*Source!I957, 2)+ROUND(Source!AE957*Source!I957, 2))), 2)</f>
        <v>0</v>
      </c>
      <c r="T980">
        <f>Source!X957</f>
        <v>0</v>
      </c>
      <c r="U980">
        <f>ROUND((Source!FY957/100)*((ROUND(Source!AF957*Source!I957, 2)+ROUND(Source!AE957*Source!I957, 2))), 2)</f>
        <v>0</v>
      </c>
      <c r="V980">
        <f>Source!Y957</f>
        <v>0</v>
      </c>
    </row>
    <row r="981" spans="1:26" ht="15">
      <c r="H981" s="166">
        <f>I980</f>
        <v>1847.02</v>
      </c>
      <c r="I981" s="166"/>
      <c r="K981" s="166">
        <f>L980</f>
        <v>1847.02</v>
      </c>
      <c r="L981" s="166"/>
      <c r="M981" s="47">
        <f>Source!U957</f>
        <v>0</v>
      </c>
      <c r="O981" s="26">
        <f>H981</f>
        <v>1847.02</v>
      </c>
      <c r="P981" s="26">
        <f>K981</f>
        <v>1847.02</v>
      </c>
      <c r="Q981" s="26">
        <f>M981</f>
        <v>0</v>
      </c>
      <c r="W981">
        <f>IF(Source!BI957&lt;=1,I980, 0)</f>
        <v>1847.02</v>
      </c>
      <c r="X981">
        <f>IF(Source!BI957=2,I980, 0)</f>
        <v>0</v>
      </c>
      <c r="Y981">
        <f>IF(Source!BI957=3,I980, 0)</f>
        <v>0</v>
      </c>
      <c r="Z981">
        <f>IF(Source!BI957=4,I980, 0)</f>
        <v>0</v>
      </c>
    </row>
    <row r="982" spans="1:26" ht="42.75">
      <c r="A982" s="16">
        <v>186</v>
      </c>
      <c r="B982" s="16" t="str">
        <f>Source!E959</f>
        <v>176</v>
      </c>
      <c r="C982" s="58" t="str">
        <f>Source!F959</f>
        <v>26-01-054-01</v>
      </c>
      <c r="D982" s="58" t="str">
        <f>Source!G959</f>
        <v>Обертывание поверхности изоляции рулонными материалами насухо с проклейкой швов</v>
      </c>
      <c r="E982" s="36" t="str">
        <f>Source!H959</f>
        <v>100 м2</v>
      </c>
      <c r="F982" s="22">
        <f>Source!I959</f>
        <v>0.35</v>
      </c>
      <c r="G982" s="37">
        <f>Source!AL959+Source!AM959+Source!AO959</f>
        <v>824.45</v>
      </c>
      <c r="H982" s="38"/>
      <c r="I982" s="37"/>
      <c r="J982" s="38" t="str">
        <f>Source!BO959</f>
        <v/>
      </c>
      <c r="K982" s="38"/>
      <c r="L982" s="37"/>
      <c r="M982" s="39"/>
      <c r="S982">
        <f>ROUND((Source!FX959/100)*((ROUND(Source!AF959*Source!I959, 2)+ROUND(Source!AE959*Source!I959, 2))), 2)</f>
        <v>122.69</v>
      </c>
      <c r="T982">
        <f>Source!X959</f>
        <v>122.69</v>
      </c>
      <c r="U982">
        <f>ROUND((Source!FY959/100)*((ROUND(Source!AF959*Source!I959, 2)+ROUND(Source!AE959*Source!I959, 2))), 2)</f>
        <v>81.11</v>
      </c>
      <c r="V982">
        <f>Source!Y959</f>
        <v>81.790000000000006</v>
      </c>
    </row>
    <row r="983" spans="1:26">
      <c r="D983" s="29" t="str">
        <f>"Объем: "&amp;Source!I959&amp;"=35/"&amp;"100"</f>
        <v>Объем: 0,35=35/100</v>
      </c>
    </row>
    <row r="984" spans="1:26" ht="14.25">
      <c r="A984" s="16"/>
      <c r="B984" s="16"/>
      <c r="C984" s="58"/>
      <c r="D984" s="58" t="s">
        <v>980</v>
      </c>
      <c r="E984" s="36"/>
      <c r="F984" s="22"/>
      <c r="G984" s="37">
        <f>Source!AO959</f>
        <v>276.31</v>
      </c>
      <c r="H984" s="38" t="str">
        <f>Source!DG959</f>
        <v>)*1,2)*1,15</v>
      </c>
      <c r="I984" s="37">
        <f>ROUND(Source!AF959*Source!I959, 2)</f>
        <v>133.46</v>
      </c>
      <c r="J984" s="38"/>
      <c r="K984" s="38">
        <f>IF(Source!BA959&lt;&gt; 0, Source!BA959, 1)</f>
        <v>1</v>
      </c>
      <c r="L984" s="37">
        <f>Source!S959</f>
        <v>133.46</v>
      </c>
      <c r="M984" s="39"/>
      <c r="R984">
        <f>I984</f>
        <v>133.46</v>
      </c>
    </row>
    <row r="985" spans="1:26" ht="14.25">
      <c r="A985" s="16"/>
      <c r="B985" s="16"/>
      <c r="C985" s="58"/>
      <c r="D985" s="58" t="s">
        <v>104</v>
      </c>
      <c r="E985" s="36"/>
      <c r="F985" s="22"/>
      <c r="G985" s="37">
        <f>Source!AM959</f>
        <v>40.5</v>
      </c>
      <c r="H985" s="38" t="str">
        <f>Source!DE959</f>
        <v>)*1,2)*1,25</v>
      </c>
      <c r="I985" s="37">
        <f>ROUND(Source!AD959*Source!I959, 2)</f>
        <v>21.27</v>
      </c>
      <c r="J985" s="38"/>
      <c r="K985" s="38">
        <f>IF(Source!BB959&lt;&gt; 0, Source!BB959, 1)</f>
        <v>1</v>
      </c>
      <c r="L985" s="37">
        <f>Source!Q959</f>
        <v>21.27</v>
      </c>
      <c r="M985" s="39"/>
    </row>
    <row r="986" spans="1:26" ht="14.25">
      <c r="A986" s="16"/>
      <c r="B986" s="16"/>
      <c r="C986" s="58"/>
      <c r="D986" s="58" t="s">
        <v>981</v>
      </c>
      <c r="E986" s="36"/>
      <c r="F986" s="22"/>
      <c r="G986" s="37">
        <f>Source!AN959</f>
        <v>5.45</v>
      </c>
      <c r="H986" s="38" t="str">
        <f>Source!DF959</f>
        <v>)*1,2)*1,25</v>
      </c>
      <c r="I986" s="40">
        <f>ROUND(Source!AE959*Source!I959, 2)</f>
        <v>2.86</v>
      </c>
      <c r="J986" s="38"/>
      <c r="K986" s="38">
        <f>IF(Source!BS959&lt;&gt; 0, Source!BS959, 1)</f>
        <v>1</v>
      </c>
      <c r="L986" s="40">
        <f>Source!R959</f>
        <v>2.86</v>
      </c>
      <c r="M986" s="39"/>
      <c r="R986">
        <f>I986</f>
        <v>2.86</v>
      </c>
    </row>
    <row r="987" spans="1:26" ht="14.25">
      <c r="A987" s="16"/>
      <c r="B987" s="16"/>
      <c r="C987" s="58"/>
      <c r="D987" s="58" t="s">
        <v>982</v>
      </c>
      <c r="E987" s="36"/>
      <c r="F987" s="22"/>
      <c r="G987" s="37">
        <f>Source!AL959</f>
        <v>507.64</v>
      </c>
      <c r="H987" s="38" t="str">
        <f>Source!DD959</f>
        <v/>
      </c>
      <c r="I987" s="37">
        <f>ROUND(Source!AC959*Source!I959, 2)</f>
        <v>177.67</v>
      </c>
      <c r="J987" s="38"/>
      <c r="K987" s="38">
        <f>IF(Source!BC959&lt;&gt; 0, Source!BC959, 1)</f>
        <v>1</v>
      </c>
      <c r="L987" s="37">
        <f>Source!P959</f>
        <v>177.67</v>
      </c>
      <c r="M987" s="39"/>
    </row>
    <row r="988" spans="1:26" ht="14.25">
      <c r="A988" s="16"/>
      <c r="B988" s="16"/>
      <c r="C988" s="58"/>
      <c r="D988" s="58" t="s">
        <v>983</v>
      </c>
      <c r="E988" s="36" t="s">
        <v>984</v>
      </c>
      <c r="F988" s="22">
        <f>Source!BZ959</f>
        <v>100</v>
      </c>
      <c r="G988" s="167" t="str">
        <f>CONCATENATE(" )", Source!DL959, Source!FT959, "=", Source!FX959)</f>
        <v xml:space="preserve"> )*0,9=90</v>
      </c>
      <c r="H988" s="168"/>
      <c r="I988" s="37">
        <f>SUM(S982:S990)</f>
        <v>122.69</v>
      </c>
      <c r="J988" s="41"/>
      <c r="K988" s="32">
        <f>Source!AT959</f>
        <v>90</v>
      </c>
      <c r="L988" s="37">
        <f>SUM(T982:T990)</f>
        <v>122.69</v>
      </c>
      <c r="M988" s="39"/>
    </row>
    <row r="989" spans="1:26" ht="14.25">
      <c r="A989" s="16"/>
      <c r="B989" s="16"/>
      <c r="C989" s="58"/>
      <c r="D989" s="58" t="s">
        <v>985</v>
      </c>
      <c r="E989" s="36" t="s">
        <v>984</v>
      </c>
      <c r="F989" s="22">
        <f>Source!CA959</f>
        <v>70</v>
      </c>
      <c r="G989" s="167" t="str">
        <f>CONCATENATE(" )", Source!DM959, Source!FU959, "=", Source!FY959)</f>
        <v xml:space="preserve"> )*0,85=59,5</v>
      </c>
      <c r="H989" s="168"/>
      <c r="I989" s="37">
        <f>SUM(U982:U990)</f>
        <v>81.11</v>
      </c>
      <c r="J989" s="41"/>
      <c r="K989" s="32">
        <f>Source!AU959</f>
        <v>60</v>
      </c>
      <c r="L989" s="37">
        <f>SUM(V982:V990)</f>
        <v>81.790000000000006</v>
      </c>
      <c r="M989" s="39"/>
    </row>
    <row r="990" spans="1:26" ht="14.25">
      <c r="A990" s="59"/>
      <c r="B990" s="59"/>
      <c r="C990" s="60"/>
      <c r="D990" s="60" t="s">
        <v>986</v>
      </c>
      <c r="E990" s="42" t="s">
        <v>987</v>
      </c>
      <c r="F990" s="43">
        <f>Source!AQ959</f>
        <v>31.98</v>
      </c>
      <c r="G990" s="44"/>
      <c r="H990" s="45" t="str">
        <f>Source!DI959</f>
        <v>)*1,2)*1,15</v>
      </c>
      <c r="I990" s="44"/>
      <c r="J990" s="45"/>
      <c r="K990" s="45"/>
      <c r="L990" s="44"/>
      <c r="M990" s="46">
        <f>Source!U959</f>
        <v>15.446339999999998</v>
      </c>
    </row>
    <row r="991" spans="1:26" ht="15">
      <c r="H991" s="166">
        <f>I984+I985+I987+I988+I989</f>
        <v>536.19999999999993</v>
      </c>
      <c r="I991" s="166"/>
      <c r="K991" s="166">
        <f>L984+L985+L987+L988+L989</f>
        <v>536.88</v>
      </c>
      <c r="L991" s="166"/>
      <c r="M991" s="47">
        <f>Source!U959</f>
        <v>15.446339999999998</v>
      </c>
      <c r="O991" s="26">
        <f>H991</f>
        <v>536.19999999999993</v>
      </c>
      <c r="P991" s="26">
        <f>K991</f>
        <v>536.88</v>
      </c>
      <c r="Q991" s="26">
        <f>M991</f>
        <v>15.446339999999998</v>
      </c>
      <c r="W991">
        <f>IF(Source!BI959&lt;=1,I984+I985+I987+I988+I989, 0)</f>
        <v>536.19999999999993</v>
      </c>
      <c r="X991">
        <f>IF(Source!BI959=2,I984+I985+I987+I988+I989, 0)</f>
        <v>0</v>
      </c>
      <c r="Y991">
        <f>IF(Source!BI959=3,I984+I985+I987+I988+I989, 0)</f>
        <v>0</v>
      </c>
      <c r="Z991">
        <f>IF(Source!BI959=4,I984+I985+I987+I988+I989, 0)</f>
        <v>0</v>
      </c>
    </row>
    <row r="992" spans="1:26" ht="71.25">
      <c r="A992" s="16">
        <v>187</v>
      </c>
      <c r="B992" s="16" t="str">
        <f>Source!E961</f>
        <v>177</v>
      </c>
      <c r="C992" s="58" t="str">
        <f>Source!F961</f>
        <v>12.2.04.07-0012</v>
      </c>
      <c r="D992" s="58" t="str">
        <f>Source!G961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992" s="36" t="str">
        <f>Source!H961</f>
        <v>м3</v>
      </c>
      <c r="F992" s="22">
        <f>Source!I961</f>
        <v>1.61</v>
      </c>
      <c r="G992" s="37">
        <f>Source!AL961</f>
        <v>2222.0300000000002</v>
      </c>
      <c r="H992" s="38" t="str">
        <f>Source!DD961</f>
        <v/>
      </c>
      <c r="I992" s="37">
        <f>ROUND(Source!AC961*Source!I961, 2)</f>
        <v>3577.47</v>
      </c>
      <c r="J992" s="38" t="str">
        <f>Source!BO961</f>
        <v/>
      </c>
      <c r="K992" s="38">
        <f>IF(Source!BC961&lt;&gt; 0, Source!BC961, 1)</f>
        <v>1</v>
      </c>
      <c r="L992" s="37">
        <f>Source!P961</f>
        <v>3577.47</v>
      </c>
      <c r="M992" s="39"/>
      <c r="S992">
        <f>ROUND((Source!FX961/100)*((ROUND(Source!AF961*Source!I961, 2)+ROUND(Source!AE961*Source!I961, 2))), 2)</f>
        <v>0</v>
      </c>
      <c r="T992">
        <f>Source!X961</f>
        <v>0</v>
      </c>
      <c r="U992">
        <f>ROUND((Source!FY961/100)*((ROUND(Source!AF961*Source!I961, 2)+ROUND(Source!AE961*Source!I961, 2))), 2)</f>
        <v>0</v>
      </c>
      <c r="V992">
        <f>Source!Y961</f>
        <v>0</v>
      </c>
    </row>
    <row r="993" spans="1:26">
      <c r="A993" s="30"/>
      <c r="B993" s="30"/>
      <c r="C993" s="30"/>
      <c r="D993" s="31" t="str">
        <f>"Объем: "&amp;Source!I961&amp;"=35*"&amp;"0,04*"&amp;"1,15"</f>
        <v>Объем: 1,61=35*0,04*1,15</v>
      </c>
      <c r="E993" s="30"/>
      <c r="F993" s="30"/>
      <c r="G993" s="30"/>
      <c r="H993" s="30"/>
      <c r="I993" s="30"/>
      <c r="J993" s="30"/>
      <c r="K993" s="30"/>
      <c r="L993" s="30"/>
      <c r="M993" s="30"/>
    </row>
    <row r="994" spans="1:26" ht="15">
      <c r="H994" s="166">
        <f>I992</f>
        <v>3577.47</v>
      </c>
      <c r="I994" s="166"/>
      <c r="K994" s="166">
        <f>L992</f>
        <v>3577.47</v>
      </c>
      <c r="L994" s="166"/>
      <c r="M994" s="47">
        <f>Source!U961</f>
        <v>0</v>
      </c>
      <c r="O994" s="26">
        <f>H994</f>
        <v>3577.47</v>
      </c>
      <c r="P994" s="26">
        <f>K994</f>
        <v>3577.47</v>
      </c>
      <c r="Q994" s="26">
        <f>M994</f>
        <v>0</v>
      </c>
      <c r="W994">
        <f>IF(Source!BI961&lt;=1,I992, 0)</f>
        <v>3577.47</v>
      </c>
      <c r="X994">
        <f>IF(Source!BI961=2,I992, 0)</f>
        <v>0</v>
      </c>
      <c r="Y994">
        <f>IF(Source!BI961=3,I992, 0)</f>
        <v>0</v>
      </c>
      <c r="Z994">
        <f>IF(Source!BI961=4,I992, 0)</f>
        <v>0</v>
      </c>
    </row>
    <row r="995" spans="1:26" ht="57">
      <c r="A995" s="16">
        <v>188</v>
      </c>
      <c r="B995" s="16" t="str">
        <f>Source!E963</f>
        <v>178</v>
      </c>
      <c r="C995" s="58" t="str">
        <f>Source!F963</f>
        <v>20-01-002-12</v>
      </c>
      <c r="D995" s="58" t="str">
        <f>Source!G963</f>
        <v>Прокладка воздуховодов из листовой оцинкованной стали и алюминия класса П (плотные) толщиной 0,7 мм, периметром до 3200 мм</v>
      </c>
      <c r="E995" s="36" t="str">
        <f>Source!H963</f>
        <v>100 м2</v>
      </c>
      <c r="F995" s="22">
        <f>Source!I963</f>
        <v>0.156</v>
      </c>
      <c r="G995" s="37">
        <f>Source!AL963+Source!AM963+Source!AO963</f>
        <v>1392.24</v>
      </c>
      <c r="H995" s="38"/>
      <c r="I995" s="37"/>
      <c r="J995" s="38" t="str">
        <f>Source!BO963</f>
        <v/>
      </c>
      <c r="K995" s="38"/>
      <c r="L995" s="37"/>
      <c r="M995" s="39"/>
      <c r="S995">
        <f>ROUND((Source!FX963/100)*((ROUND(Source!AF963*Source!I963, 2)+ROUND(Source!AE963*Source!I963, 2))), 2)</f>
        <v>177.85</v>
      </c>
      <c r="T995">
        <f>Source!X963</f>
        <v>177.54</v>
      </c>
      <c r="U995">
        <f>ROUND((Source!FY963/100)*((ROUND(Source!AF963*Source!I963, 2)+ROUND(Source!AE963*Source!I963, 2))), 2)</f>
        <v>108.92</v>
      </c>
      <c r="V995">
        <f>Source!Y963</f>
        <v>109.61</v>
      </c>
    </row>
    <row r="996" spans="1:26">
      <c r="D996" s="29" t="str">
        <f>"Объем: "&amp;Source!I963&amp;"=(0,8+"&amp;"0,5)*"&amp;"2*"&amp;"6/"&amp;"100"</f>
        <v>Объем: 0,156=(0,8+0,5)*2*6/100</v>
      </c>
    </row>
    <row r="997" spans="1:26" ht="14.25">
      <c r="A997" s="16"/>
      <c r="B997" s="16"/>
      <c r="C997" s="58"/>
      <c r="D997" s="58" t="s">
        <v>980</v>
      </c>
      <c r="E997" s="36"/>
      <c r="F997" s="22"/>
      <c r="G997" s="37">
        <f>Source!AO963</f>
        <v>706.89</v>
      </c>
      <c r="H997" s="38" t="str">
        <f>Source!DG963</f>
        <v>)*1,2)*1,15</v>
      </c>
      <c r="I997" s="37">
        <f>ROUND(Source!AF963*Source!I963, 2)</f>
        <v>152.18</v>
      </c>
      <c r="J997" s="38"/>
      <c r="K997" s="38">
        <f>IF(Source!BA963&lt;&gt; 0, Source!BA963, 1)</f>
        <v>1</v>
      </c>
      <c r="L997" s="37">
        <f>Source!S963</f>
        <v>152.18</v>
      </c>
      <c r="M997" s="39"/>
      <c r="R997">
        <f>I997</f>
        <v>152.18</v>
      </c>
    </row>
    <row r="998" spans="1:26" ht="14.25">
      <c r="A998" s="16"/>
      <c r="B998" s="16"/>
      <c r="C998" s="58"/>
      <c r="D998" s="58" t="s">
        <v>104</v>
      </c>
      <c r="E998" s="36"/>
      <c r="F998" s="22"/>
      <c r="G998" s="37">
        <f>Source!AM963</f>
        <v>107.59</v>
      </c>
      <c r="H998" s="38" t="str">
        <f>Source!DE963</f>
        <v>)*1,2)*1,25</v>
      </c>
      <c r="I998" s="37">
        <f>ROUND(Source!AD963*Source!I963, 2)</f>
        <v>25.18</v>
      </c>
      <c r="J998" s="38"/>
      <c r="K998" s="38">
        <f>IF(Source!BB963&lt;&gt; 0, Source!BB963, 1)</f>
        <v>1</v>
      </c>
      <c r="L998" s="37">
        <f>Source!Q963</f>
        <v>25.18</v>
      </c>
      <c r="M998" s="39"/>
    </row>
    <row r="999" spans="1:26" ht="14.25">
      <c r="A999" s="16"/>
      <c r="B999" s="16"/>
      <c r="C999" s="58"/>
      <c r="D999" s="58" t="s">
        <v>981</v>
      </c>
      <c r="E999" s="36"/>
      <c r="F999" s="22"/>
      <c r="G999" s="37">
        <f>Source!AN963</f>
        <v>9.41</v>
      </c>
      <c r="H999" s="38" t="str">
        <f>Source!DF963</f>
        <v>)*1,2)*1,25</v>
      </c>
      <c r="I999" s="40">
        <f>ROUND(Source!AE963*Source!I963, 2)</f>
        <v>2.2000000000000002</v>
      </c>
      <c r="J999" s="38"/>
      <c r="K999" s="38">
        <f>IF(Source!BS963&lt;&gt; 0, Source!BS963, 1)</f>
        <v>1</v>
      </c>
      <c r="L999" s="40">
        <f>Source!R963</f>
        <v>2.2000000000000002</v>
      </c>
      <c r="M999" s="39"/>
      <c r="R999">
        <f>I999</f>
        <v>2.2000000000000002</v>
      </c>
    </row>
    <row r="1000" spans="1:26" ht="14.25">
      <c r="A1000" s="16"/>
      <c r="B1000" s="16"/>
      <c r="C1000" s="58"/>
      <c r="D1000" s="58" t="s">
        <v>982</v>
      </c>
      <c r="E1000" s="36"/>
      <c r="F1000" s="22"/>
      <c r="G1000" s="37">
        <f>Source!AL963</f>
        <v>577.76</v>
      </c>
      <c r="H1000" s="38" t="str">
        <f>Source!DD963</f>
        <v/>
      </c>
      <c r="I1000" s="37">
        <f>ROUND(Source!AC963*Source!I963, 2)</f>
        <v>90.13</v>
      </c>
      <c r="J1000" s="38"/>
      <c r="K1000" s="38">
        <f>IF(Source!BC963&lt;&gt; 0, Source!BC963, 1)</f>
        <v>1</v>
      </c>
      <c r="L1000" s="37">
        <f>Source!P963</f>
        <v>90.13</v>
      </c>
      <c r="M1000" s="39"/>
    </row>
    <row r="1001" spans="1:26" ht="14.25">
      <c r="A1001" s="16"/>
      <c r="B1001" s="16"/>
      <c r="C1001" s="58"/>
      <c r="D1001" s="58" t="s">
        <v>983</v>
      </c>
      <c r="E1001" s="36" t="s">
        <v>984</v>
      </c>
      <c r="F1001" s="22">
        <f>Source!BZ963</f>
        <v>128</v>
      </c>
      <c r="G1001" s="167" t="str">
        <f>CONCATENATE(" )", Source!DL963, Source!FT963, "=", Source!FX963)</f>
        <v xml:space="preserve"> )*0,9=115,2</v>
      </c>
      <c r="H1001" s="168"/>
      <c r="I1001" s="37">
        <f>SUM(S995:S1003)</f>
        <v>177.85</v>
      </c>
      <c r="J1001" s="41"/>
      <c r="K1001" s="32">
        <f>Source!AT963</f>
        <v>115</v>
      </c>
      <c r="L1001" s="37">
        <f>SUM(T995:T1003)</f>
        <v>177.54</v>
      </c>
      <c r="M1001" s="39"/>
    </row>
    <row r="1002" spans="1:26" ht="14.25">
      <c r="A1002" s="16"/>
      <c r="B1002" s="16"/>
      <c r="C1002" s="58"/>
      <c r="D1002" s="58" t="s">
        <v>985</v>
      </c>
      <c r="E1002" s="36" t="s">
        <v>984</v>
      </c>
      <c r="F1002" s="22">
        <f>Source!CA963</f>
        <v>83</v>
      </c>
      <c r="G1002" s="167" t="str">
        <f>CONCATENATE(" )", Source!DM963, Source!FU963, "=", Source!FY963)</f>
        <v xml:space="preserve"> )*0,85=70,55</v>
      </c>
      <c r="H1002" s="168"/>
      <c r="I1002" s="37">
        <f>SUM(U995:U1003)</f>
        <v>108.92</v>
      </c>
      <c r="J1002" s="41"/>
      <c r="K1002" s="32">
        <f>Source!AU963</f>
        <v>71</v>
      </c>
      <c r="L1002" s="37">
        <f>SUM(V995:V1003)</f>
        <v>109.61</v>
      </c>
      <c r="M1002" s="39"/>
    </row>
    <row r="1003" spans="1:26" ht="14.25">
      <c r="A1003" s="59"/>
      <c r="B1003" s="59"/>
      <c r="C1003" s="60"/>
      <c r="D1003" s="60" t="s">
        <v>986</v>
      </c>
      <c r="E1003" s="42" t="s">
        <v>987</v>
      </c>
      <c r="F1003" s="43">
        <f>Source!AQ963</f>
        <v>80.88</v>
      </c>
      <c r="G1003" s="44"/>
      <c r="H1003" s="45" t="str">
        <f>Source!DI963</f>
        <v>)*1,2)*1,15</v>
      </c>
      <c r="I1003" s="44"/>
      <c r="J1003" s="45"/>
      <c r="K1003" s="45"/>
      <c r="L1003" s="44"/>
      <c r="M1003" s="46">
        <f>Source!U963</f>
        <v>17.411846399999998</v>
      </c>
    </row>
    <row r="1004" spans="1:26" ht="15">
      <c r="H1004" s="166">
        <f>I997+I998+I1000+I1001+I1002</f>
        <v>554.26</v>
      </c>
      <c r="I1004" s="166"/>
      <c r="K1004" s="166">
        <f>L997+L998+L1000+L1001+L1002</f>
        <v>554.64</v>
      </c>
      <c r="L1004" s="166"/>
      <c r="M1004" s="47">
        <f>Source!U963</f>
        <v>17.411846399999998</v>
      </c>
      <c r="O1004" s="26">
        <f>H1004</f>
        <v>554.26</v>
      </c>
      <c r="P1004" s="26">
        <f>K1004</f>
        <v>554.64</v>
      </c>
      <c r="Q1004" s="26">
        <f>M1004</f>
        <v>17.411846399999998</v>
      </c>
      <c r="W1004">
        <f>IF(Source!BI963&lt;=1,I997+I998+I1000+I1001+I1002, 0)</f>
        <v>554.26</v>
      </c>
      <c r="X1004">
        <f>IF(Source!BI963=2,I997+I998+I1000+I1001+I1002, 0)</f>
        <v>0</v>
      </c>
      <c r="Y1004">
        <f>IF(Source!BI963=3,I997+I998+I1000+I1001+I1002, 0)</f>
        <v>0</v>
      </c>
      <c r="Z1004">
        <f>IF(Source!BI963=4,I997+I998+I1000+I1001+I1002, 0)</f>
        <v>0</v>
      </c>
    </row>
    <row r="1005" spans="1:26" ht="42.75">
      <c r="A1005" s="59">
        <v>189</v>
      </c>
      <c r="B1005" s="59" t="str">
        <f>Source!E965</f>
        <v>179</v>
      </c>
      <c r="C1005" s="60" t="str">
        <f>Source!F965</f>
        <v>19.1.01.03-0052</v>
      </c>
      <c r="D1005" s="60" t="str">
        <f>Source!G965</f>
        <v>Воздуховоды из оцинкованной стали с шиной и уголками толщиной 1,0 мм, периметром 3000 мм</v>
      </c>
      <c r="E1005" s="42" t="str">
        <f>Source!H965</f>
        <v>м2</v>
      </c>
      <c r="F1005" s="43">
        <f>Source!I965</f>
        <v>15.6</v>
      </c>
      <c r="G1005" s="44">
        <f>Source!AL965</f>
        <v>171.25</v>
      </c>
      <c r="H1005" s="45" t="str">
        <f>Source!DD965</f>
        <v/>
      </c>
      <c r="I1005" s="44">
        <f>ROUND(Source!AC965*Source!I965, 2)</f>
        <v>2671.5</v>
      </c>
      <c r="J1005" s="45" t="str">
        <f>Source!BO965</f>
        <v/>
      </c>
      <c r="K1005" s="45">
        <f>IF(Source!BC965&lt;&gt; 0, Source!BC965, 1)</f>
        <v>1</v>
      </c>
      <c r="L1005" s="44">
        <f>Source!P965</f>
        <v>2671.5</v>
      </c>
      <c r="M1005" s="48"/>
      <c r="S1005">
        <f>ROUND((Source!FX965/100)*((ROUND(Source!AF965*Source!I965, 2)+ROUND(Source!AE965*Source!I965, 2))), 2)</f>
        <v>0</v>
      </c>
      <c r="T1005">
        <f>Source!X965</f>
        <v>0</v>
      </c>
      <c r="U1005">
        <f>ROUND((Source!FY965/100)*((ROUND(Source!AF965*Source!I965, 2)+ROUND(Source!AE965*Source!I965, 2))), 2)</f>
        <v>0</v>
      </c>
      <c r="V1005">
        <f>Source!Y965</f>
        <v>0</v>
      </c>
    </row>
    <row r="1006" spans="1:26" ht="15">
      <c r="H1006" s="166">
        <f>I1005</f>
        <v>2671.5</v>
      </c>
      <c r="I1006" s="166"/>
      <c r="K1006" s="166">
        <f>L1005</f>
        <v>2671.5</v>
      </c>
      <c r="L1006" s="166"/>
      <c r="M1006" s="47">
        <f>Source!U965</f>
        <v>0</v>
      </c>
      <c r="O1006" s="26">
        <f>H1006</f>
        <v>2671.5</v>
      </c>
      <c r="P1006" s="26">
        <f>K1006</f>
        <v>2671.5</v>
      </c>
      <c r="Q1006" s="26">
        <f>M1006</f>
        <v>0</v>
      </c>
      <c r="W1006">
        <f>IF(Source!BI965&lt;=1,I1005, 0)</f>
        <v>2671.5</v>
      </c>
      <c r="X1006">
        <f>IF(Source!BI965=2,I1005, 0)</f>
        <v>0</v>
      </c>
      <c r="Y1006">
        <f>IF(Source!BI965=3,I1005, 0)</f>
        <v>0</v>
      </c>
      <c r="Z1006">
        <f>IF(Source!BI965=4,I1005, 0)</f>
        <v>0</v>
      </c>
    </row>
    <row r="1007" spans="1:26" ht="57">
      <c r="A1007" s="16">
        <v>190</v>
      </c>
      <c r="B1007" s="16" t="str">
        <f>Source!E967</f>
        <v>180</v>
      </c>
      <c r="C1007" s="58" t="str">
        <f>Source!F967</f>
        <v>20-01-003-82</v>
      </c>
      <c r="D1007" s="58" t="str">
        <f>Source!G967</f>
        <v>Прокладка воздуховодов из листовой, оцинкованной стали и алюминия класса Н (нормальные) толщиной 0,7 мм, диаметром от 500 до 560 мм</v>
      </c>
      <c r="E1007" s="36" t="str">
        <f>Source!H967</f>
        <v>100 м2</v>
      </c>
      <c r="F1007" s="22">
        <f>Source!I967</f>
        <v>7.0335999999999996E-2</v>
      </c>
      <c r="G1007" s="37">
        <f>Source!AL967+Source!AM967+Source!AO967</f>
        <v>1679</v>
      </c>
      <c r="H1007" s="38"/>
      <c r="I1007" s="37"/>
      <c r="J1007" s="38" t="str">
        <f>Source!BO967</f>
        <v/>
      </c>
      <c r="K1007" s="38"/>
      <c r="L1007" s="37"/>
      <c r="M1007" s="39"/>
      <c r="S1007">
        <f>ROUND((Source!FX967/100)*((ROUND(Source!AF967*Source!I967, 2)+ROUND(Source!AE967*Source!I967, 2))), 2)</f>
        <v>131.01</v>
      </c>
      <c r="T1007">
        <f>Source!X967</f>
        <v>130.78</v>
      </c>
      <c r="U1007">
        <f>ROUND((Source!FY967/100)*((ROUND(Source!AF967*Source!I967, 2)+ROUND(Source!AE967*Source!I967, 2))), 2)</f>
        <v>80.23</v>
      </c>
      <c r="V1007">
        <f>Source!Y967</f>
        <v>80.739999999999995</v>
      </c>
    </row>
    <row r="1008" spans="1:26">
      <c r="D1008" s="29" t="str">
        <f>"Объем: "&amp;Source!I967&amp;"=(3,14*"&amp;"0,56*"&amp;"4)/"&amp;"100"</f>
        <v>Объем: 0,070336=(3,14*0,56*4)/100</v>
      </c>
    </row>
    <row r="1009" spans="1:26" ht="14.25">
      <c r="A1009" s="16"/>
      <c r="B1009" s="16"/>
      <c r="C1009" s="58"/>
      <c r="D1009" s="58" t="s">
        <v>980</v>
      </c>
      <c r="E1009" s="36"/>
      <c r="F1009" s="22"/>
      <c r="G1009" s="37">
        <f>Source!AO967</f>
        <v>1162.25</v>
      </c>
      <c r="H1009" s="38" t="str">
        <f>Source!DG967</f>
        <v>)*1,2)*1,15</v>
      </c>
      <c r="I1009" s="37">
        <f>ROUND(Source!AF967*Source!I967, 2)</f>
        <v>112.81</v>
      </c>
      <c r="J1009" s="38"/>
      <c r="K1009" s="38">
        <f>IF(Source!BA967&lt;&gt; 0, Source!BA967, 1)</f>
        <v>1</v>
      </c>
      <c r="L1009" s="37">
        <f>Source!S967</f>
        <v>112.81</v>
      </c>
      <c r="M1009" s="39"/>
      <c r="R1009">
        <f>I1009</f>
        <v>112.81</v>
      </c>
    </row>
    <row r="1010" spans="1:26" ht="14.25">
      <c r="A1010" s="16"/>
      <c r="B1010" s="16"/>
      <c r="C1010" s="58"/>
      <c r="D1010" s="58" t="s">
        <v>104</v>
      </c>
      <c r="E1010" s="36"/>
      <c r="F1010" s="22"/>
      <c r="G1010" s="37">
        <f>Source!AM967</f>
        <v>127.84</v>
      </c>
      <c r="H1010" s="38" t="str">
        <f>Source!DE967</f>
        <v>)*1,2)*1,25</v>
      </c>
      <c r="I1010" s="37">
        <f>ROUND(Source!AD967*Source!I967, 2)</f>
        <v>13.49</v>
      </c>
      <c r="J1010" s="38"/>
      <c r="K1010" s="38">
        <f>IF(Source!BB967&lt;&gt; 0, Source!BB967, 1)</f>
        <v>1</v>
      </c>
      <c r="L1010" s="37">
        <f>Source!Q967</f>
        <v>13.49</v>
      </c>
      <c r="M1010" s="39"/>
    </row>
    <row r="1011" spans="1:26" ht="14.25">
      <c r="A1011" s="16"/>
      <c r="B1011" s="16"/>
      <c r="C1011" s="58"/>
      <c r="D1011" s="58" t="s">
        <v>981</v>
      </c>
      <c r="E1011" s="36"/>
      <c r="F1011" s="22"/>
      <c r="G1011" s="37">
        <f>Source!AN967</f>
        <v>8.64</v>
      </c>
      <c r="H1011" s="38" t="str">
        <f>Source!DF967</f>
        <v>)*1,2)*1,25</v>
      </c>
      <c r="I1011" s="40">
        <f>ROUND(Source!AE967*Source!I967, 2)</f>
        <v>0.91</v>
      </c>
      <c r="J1011" s="38"/>
      <c r="K1011" s="38">
        <f>IF(Source!BS967&lt;&gt; 0, Source!BS967, 1)</f>
        <v>1</v>
      </c>
      <c r="L1011" s="40">
        <f>Source!R967</f>
        <v>0.91</v>
      </c>
      <c r="M1011" s="39"/>
      <c r="R1011">
        <f>I1011</f>
        <v>0.91</v>
      </c>
    </row>
    <row r="1012" spans="1:26" ht="14.25">
      <c r="A1012" s="16"/>
      <c r="B1012" s="16"/>
      <c r="C1012" s="58"/>
      <c r="D1012" s="58" t="s">
        <v>982</v>
      </c>
      <c r="E1012" s="36"/>
      <c r="F1012" s="22"/>
      <c r="G1012" s="37">
        <f>Source!AL967</f>
        <v>388.91</v>
      </c>
      <c r="H1012" s="38" t="str">
        <f>Source!DD967</f>
        <v/>
      </c>
      <c r="I1012" s="37">
        <f>ROUND(Source!AC967*Source!I967, 2)</f>
        <v>27.35</v>
      </c>
      <c r="J1012" s="38"/>
      <c r="K1012" s="38">
        <f>IF(Source!BC967&lt;&gt; 0, Source!BC967, 1)</f>
        <v>1</v>
      </c>
      <c r="L1012" s="37">
        <f>Source!P967</f>
        <v>27.35</v>
      </c>
      <c r="M1012" s="39"/>
    </row>
    <row r="1013" spans="1:26" ht="14.25">
      <c r="A1013" s="16"/>
      <c r="B1013" s="16"/>
      <c r="C1013" s="58"/>
      <c r="D1013" s="58" t="s">
        <v>983</v>
      </c>
      <c r="E1013" s="36" t="s">
        <v>984</v>
      </c>
      <c r="F1013" s="22">
        <f>Source!BZ967</f>
        <v>128</v>
      </c>
      <c r="G1013" s="167" t="str">
        <f>CONCATENATE(" )", Source!DL967, Source!FT967, "=", Source!FX967)</f>
        <v xml:space="preserve"> )*0,9=115,2</v>
      </c>
      <c r="H1013" s="168"/>
      <c r="I1013" s="37">
        <f>SUM(S1007:S1015)</f>
        <v>131.01</v>
      </c>
      <c r="J1013" s="41"/>
      <c r="K1013" s="32">
        <f>Source!AT967</f>
        <v>115</v>
      </c>
      <c r="L1013" s="37">
        <f>SUM(T1007:T1015)</f>
        <v>130.78</v>
      </c>
      <c r="M1013" s="39"/>
    </row>
    <row r="1014" spans="1:26" ht="14.25">
      <c r="A1014" s="16"/>
      <c r="B1014" s="16"/>
      <c r="C1014" s="58"/>
      <c r="D1014" s="58" t="s">
        <v>985</v>
      </c>
      <c r="E1014" s="36" t="s">
        <v>984</v>
      </c>
      <c r="F1014" s="22">
        <f>Source!CA967</f>
        <v>83</v>
      </c>
      <c r="G1014" s="167" t="str">
        <f>CONCATENATE(" )", Source!DM967, Source!FU967, "=", Source!FY967)</f>
        <v xml:space="preserve"> )*0,85=70,55</v>
      </c>
      <c r="H1014" s="168"/>
      <c r="I1014" s="37">
        <f>SUM(U1007:U1015)</f>
        <v>80.23</v>
      </c>
      <c r="J1014" s="41"/>
      <c r="K1014" s="32">
        <f>Source!AU967</f>
        <v>71</v>
      </c>
      <c r="L1014" s="37">
        <f>SUM(V1007:V1015)</f>
        <v>80.739999999999995</v>
      </c>
      <c r="M1014" s="39"/>
    </row>
    <row r="1015" spans="1:26" ht="14.25">
      <c r="A1015" s="59"/>
      <c r="B1015" s="59"/>
      <c r="C1015" s="60"/>
      <c r="D1015" s="60" t="s">
        <v>986</v>
      </c>
      <c r="E1015" s="42" t="s">
        <v>987</v>
      </c>
      <c r="F1015" s="43">
        <f>Source!AQ967</f>
        <v>132.97999999999999</v>
      </c>
      <c r="G1015" s="44"/>
      <c r="H1015" s="45" t="str">
        <f>Source!DI967</f>
        <v>)*1,2)*1,15</v>
      </c>
      <c r="I1015" s="44"/>
      <c r="J1015" s="45"/>
      <c r="K1015" s="45"/>
      <c r="L1015" s="44"/>
      <c r="M1015" s="46">
        <f>Source!U967</f>
        <v>12.907528166399999</v>
      </c>
    </row>
    <row r="1016" spans="1:26" ht="15">
      <c r="H1016" s="166">
        <f>I1009+I1010+I1012+I1013+I1014</f>
        <v>364.89</v>
      </c>
      <c r="I1016" s="166"/>
      <c r="K1016" s="166">
        <f>L1009+L1010+L1012+L1013+L1014</f>
        <v>365.17</v>
      </c>
      <c r="L1016" s="166"/>
      <c r="M1016" s="47">
        <f>Source!U967</f>
        <v>12.907528166399999</v>
      </c>
      <c r="O1016" s="26">
        <f>H1016</f>
        <v>364.89</v>
      </c>
      <c r="P1016" s="26">
        <f>K1016</f>
        <v>365.17</v>
      </c>
      <c r="Q1016" s="26">
        <f>M1016</f>
        <v>12.907528166399999</v>
      </c>
      <c r="W1016">
        <f>IF(Source!BI967&lt;=1,I1009+I1010+I1012+I1013+I1014, 0)</f>
        <v>364.89</v>
      </c>
      <c r="X1016">
        <f>IF(Source!BI967=2,I1009+I1010+I1012+I1013+I1014, 0)</f>
        <v>0</v>
      </c>
      <c r="Y1016">
        <f>IF(Source!BI967=3,I1009+I1010+I1012+I1013+I1014, 0)</f>
        <v>0</v>
      </c>
      <c r="Z1016">
        <f>IF(Source!BI967=4,I1009+I1010+I1012+I1013+I1014, 0)</f>
        <v>0</v>
      </c>
    </row>
    <row r="1017" spans="1:26" ht="42.75">
      <c r="A1017" s="59">
        <v>191</v>
      </c>
      <c r="B1017" s="59" t="str">
        <f>Source!E969</f>
        <v>181</v>
      </c>
      <c r="C1017" s="60" t="str">
        <f>Source!F969</f>
        <v>19.1.01.03-0082</v>
      </c>
      <c r="D1017" s="60" t="str">
        <f>Source!G969</f>
        <v>Воздуховоды из оцинкованной стали толщиной 1,0 мм, диаметром до 1000 мм (прим.560 мм)</v>
      </c>
      <c r="E1017" s="42" t="str">
        <f>Source!H969</f>
        <v>м2</v>
      </c>
      <c r="F1017" s="43">
        <f>Source!I969</f>
        <v>7.0335999999999999</v>
      </c>
      <c r="G1017" s="44">
        <f>Source!AL969</f>
        <v>102.06</v>
      </c>
      <c r="H1017" s="45" t="str">
        <f>Source!DD969</f>
        <v/>
      </c>
      <c r="I1017" s="44">
        <f>ROUND(Source!AC969*Source!I969, 2)</f>
        <v>717.85</v>
      </c>
      <c r="J1017" s="45" t="str">
        <f>Source!BO969</f>
        <v/>
      </c>
      <c r="K1017" s="45">
        <f>IF(Source!BC969&lt;&gt; 0, Source!BC969, 1)</f>
        <v>1</v>
      </c>
      <c r="L1017" s="44">
        <f>Source!P969</f>
        <v>717.85</v>
      </c>
      <c r="M1017" s="48"/>
      <c r="S1017">
        <f>ROUND((Source!FX969/100)*((ROUND(Source!AF969*Source!I969, 2)+ROUND(Source!AE969*Source!I969, 2))), 2)</f>
        <v>0</v>
      </c>
      <c r="T1017">
        <f>Source!X969</f>
        <v>0</v>
      </c>
      <c r="U1017">
        <f>ROUND((Source!FY969/100)*((ROUND(Source!AF969*Source!I969, 2)+ROUND(Source!AE969*Source!I969, 2))), 2)</f>
        <v>0</v>
      </c>
      <c r="V1017">
        <f>Source!Y969</f>
        <v>0</v>
      </c>
    </row>
    <row r="1018" spans="1:26" ht="15">
      <c r="H1018" s="166">
        <f>I1017</f>
        <v>717.85</v>
      </c>
      <c r="I1018" s="166"/>
      <c r="K1018" s="166">
        <f>L1017</f>
        <v>717.85</v>
      </c>
      <c r="L1018" s="166"/>
      <c r="M1018" s="47">
        <f>Source!U969</f>
        <v>0</v>
      </c>
      <c r="O1018" s="26">
        <f>H1018</f>
        <v>717.85</v>
      </c>
      <c r="P1018" s="26">
        <f>K1018</f>
        <v>717.85</v>
      </c>
      <c r="Q1018" s="26">
        <f>M1018</f>
        <v>0</v>
      </c>
      <c r="W1018">
        <f>IF(Source!BI969&lt;=1,I1017, 0)</f>
        <v>717.85</v>
      </c>
      <c r="X1018">
        <f>IF(Source!BI969=2,I1017, 0)</f>
        <v>0</v>
      </c>
      <c r="Y1018">
        <f>IF(Source!BI969=3,I1017, 0)</f>
        <v>0</v>
      </c>
      <c r="Z1018">
        <f>IF(Source!BI969=4,I1017, 0)</f>
        <v>0</v>
      </c>
    </row>
    <row r="1019" spans="1:26" ht="68.25">
      <c r="A1019" s="59">
        <v>192</v>
      </c>
      <c r="B1019" s="59" t="str">
        <f>Source!E971</f>
        <v>182</v>
      </c>
      <c r="C1019" s="60" t="str">
        <f>Source!F971</f>
        <v>прайс</v>
      </c>
      <c r="D1019" s="60" t="s">
        <v>1058</v>
      </c>
      <c r="E1019" s="42" t="str">
        <f>Source!H971</f>
        <v>шт.</v>
      </c>
      <c r="F1019" s="43">
        <f>Source!I971</f>
        <v>1</v>
      </c>
      <c r="G1019" s="44">
        <f>Source!AL971</f>
        <v>21.69</v>
      </c>
      <c r="H1019" s="45" t="str">
        <f>Source!DD971</f>
        <v/>
      </c>
      <c r="I1019" s="44">
        <f>ROUND(Source!AC971*Source!I971, 2)</f>
        <v>21.69</v>
      </c>
      <c r="J1019" s="45" t="str">
        <f>Source!BO971</f>
        <v/>
      </c>
      <c r="K1019" s="45">
        <f>IF(Source!BC971&lt;&gt; 0, Source!BC971, 1)</f>
        <v>1</v>
      </c>
      <c r="L1019" s="44">
        <f>Source!P971</f>
        <v>21.69</v>
      </c>
      <c r="M1019" s="48"/>
      <c r="S1019">
        <f>ROUND((Source!FX971/100)*((ROUND(Source!AF971*Source!I971, 2)+ROUND(Source!AE971*Source!I971, 2))), 2)</f>
        <v>0</v>
      </c>
      <c r="T1019">
        <f>Source!X971</f>
        <v>0</v>
      </c>
      <c r="U1019">
        <f>ROUND((Source!FY971/100)*((ROUND(Source!AF971*Source!I971, 2)+ROUND(Source!AE971*Source!I971, 2))), 2)</f>
        <v>0</v>
      </c>
      <c r="V1019">
        <f>Source!Y971</f>
        <v>0</v>
      </c>
    </row>
    <row r="1020" spans="1:26" ht="15">
      <c r="H1020" s="166">
        <f>I1019</f>
        <v>21.69</v>
      </c>
      <c r="I1020" s="166"/>
      <c r="K1020" s="166">
        <f>L1019</f>
        <v>21.69</v>
      </c>
      <c r="L1020" s="166"/>
      <c r="M1020" s="47">
        <f>Source!U971</f>
        <v>0</v>
      </c>
      <c r="O1020" s="26">
        <f>H1020</f>
        <v>21.69</v>
      </c>
      <c r="P1020" s="26">
        <f>K1020</f>
        <v>21.69</v>
      </c>
      <c r="Q1020" s="26">
        <f>M1020</f>
        <v>0</v>
      </c>
      <c r="W1020">
        <f>IF(Source!BI971&lt;=1,I1019, 0)</f>
        <v>21.69</v>
      </c>
      <c r="X1020">
        <f>IF(Source!BI971=2,I1019, 0)</f>
        <v>0</v>
      </c>
      <c r="Y1020">
        <f>IF(Source!BI971=3,I1019, 0)</f>
        <v>0</v>
      </c>
      <c r="Z1020">
        <f>IF(Source!BI971=4,I1019, 0)</f>
        <v>0</v>
      </c>
    </row>
    <row r="1021" spans="1:26" ht="68.25">
      <c r="A1021" s="59">
        <v>193</v>
      </c>
      <c r="B1021" s="59" t="str">
        <f>Source!E973</f>
        <v>183</v>
      </c>
      <c r="C1021" s="60" t="str">
        <f>Source!F973</f>
        <v>прайс</v>
      </c>
      <c r="D1021" s="60" t="s">
        <v>1059</v>
      </c>
      <c r="E1021" s="42" t="str">
        <f>Source!H973</f>
        <v>шт.</v>
      </c>
      <c r="F1021" s="43">
        <f>Source!I973</f>
        <v>2</v>
      </c>
      <c r="G1021" s="44">
        <f>Source!AL973</f>
        <v>124.67999999999999</v>
      </c>
      <c r="H1021" s="45" t="str">
        <f>Source!DD973</f>
        <v/>
      </c>
      <c r="I1021" s="44">
        <f>ROUND(Source!AC973*Source!I973, 2)</f>
        <v>249.36</v>
      </c>
      <c r="J1021" s="45" t="str">
        <f>Source!BO973</f>
        <v/>
      </c>
      <c r="K1021" s="45">
        <f>IF(Source!BC973&lt;&gt; 0, Source!BC973, 1)</f>
        <v>1</v>
      </c>
      <c r="L1021" s="44">
        <f>Source!P973</f>
        <v>249.36</v>
      </c>
      <c r="M1021" s="48"/>
      <c r="S1021">
        <f>ROUND((Source!FX973/100)*((ROUND(Source!AF973*Source!I973, 2)+ROUND(Source!AE973*Source!I973, 2))), 2)</f>
        <v>0</v>
      </c>
      <c r="T1021">
        <f>Source!X973</f>
        <v>0</v>
      </c>
      <c r="U1021">
        <f>ROUND((Source!FY973/100)*((ROUND(Source!AF973*Source!I973, 2)+ROUND(Source!AE973*Source!I973, 2))), 2)</f>
        <v>0</v>
      </c>
      <c r="V1021">
        <f>Source!Y973</f>
        <v>0</v>
      </c>
    </row>
    <row r="1022" spans="1:26" ht="15">
      <c r="H1022" s="166">
        <f>I1021</f>
        <v>249.36</v>
      </c>
      <c r="I1022" s="166"/>
      <c r="K1022" s="166">
        <f>L1021</f>
        <v>249.36</v>
      </c>
      <c r="L1022" s="166"/>
      <c r="M1022" s="47">
        <f>Source!U973</f>
        <v>0</v>
      </c>
      <c r="O1022" s="26">
        <f>H1022</f>
        <v>249.36</v>
      </c>
      <c r="P1022" s="26">
        <f>K1022</f>
        <v>249.36</v>
      </c>
      <c r="Q1022" s="26">
        <f>M1022</f>
        <v>0</v>
      </c>
      <c r="W1022">
        <f>IF(Source!BI973&lt;=1,I1021, 0)</f>
        <v>249.36</v>
      </c>
      <c r="X1022">
        <f>IF(Source!BI973=2,I1021, 0)</f>
        <v>0</v>
      </c>
      <c r="Y1022">
        <f>IF(Source!BI973=3,I1021, 0)</f>
        <v>0</v>
      </c>
      <c r="Z1022">
        <f>IF(Source!BI973=4,I1021, 0)</f>
        <v>0</v>
      </c>
    </row>
    <row r="1023" spans="1:26" ht="28.5">
      <c r="A1023" s="59">
        <v>194</v>
      </c>
      <c r="B1023" s="59" t="str">
        <f>Source!E975</f>
        <v>184</v>
      </c>
      <c r="C1023" s="60" t="str">
        <f>Source!F975</f>
        <v>19.1.01.07-0050</v>
      </c>
      <c r="D1023" s="60" t="str">
        <f>Source!G975</f>
        <v>Врезка из оцинкованной стали, диаметром 800/500 мм</v>
      </c>
      <c r="E1023" s="42" t="str">
        <f>Source!H975</f>
        <v>шт.</v>
      </c>
      <c r="F1023" s="43">
        <f>Source!I975</f>
        <v>1</v>
      </c>
      <c r="G1023" s="44">
        <f>Source!AL975</f>
        <v>82.99</v>
      </c>
      <c r="H1023" s="45" t="str">
        <f>Source!DD975</f>
        <v/>
      </c>
      <c r="I1023" s="44">
        <f>ROUND(Source!AC975*Source!I975, 2)</f>
        <v>82.99</v>
      </c>
      <c r="J1023" s="45" t="str">
        <f>Source!BO975</f>
        <v/>
      </c>
      <c r="K1023" s="45">
        <f>IF(Source!BC975&lt;&gt; 0, Source!BC975, 1)</f>
        <v>1</v>
      </c>
      <c r="L1023" s="44">
        <f>Source!P975</f>
        <v>82.99</v>
      </c>
      <c r="M1023" s="48"/>
      <c r="S1023">
        <f>ROUND((Source!FX975/100)*((ROUND(Source!AF975*Source!I975, 2)+ROUND(Source!AE975*Source!I975, 2))), 2)</f>
        <v>0</v>
      </c>
      <c r="T1023">
        <f>Source!X975</f>
        <v>0</v>
      </c>
      <c r="U1023">
        <f>ROUND((Source!FY975/100)*((ROUND(Source!AF975*Source!I975, 2)+ROUND(Source!AE975*Source!I975, 2))), 2)</f>
        <v>0</v>
      </c>
      <c r="V1023">
        <f>Source!Y975</f>
        <v>0</v>
      </c>
    </row>
    <row r="1024" spans="1:26" ht="15">
      <c r="H1024" s="166">
        <f>I1023</f>
        <v>82.99</v>
      </c>
      <c r="I1024" s="166"/>
      <c r="K1024" s="166">
        <f>L1023</f>
        <v>82.99</v>
      </c>
      <c r="L1024" s="166"/>
      <c r="M1024" s="47">
        <f>Source!U975</f>
        <v>0</v>
      </c>
      <c r="O1024" s="26">
        <f>H1024</f>
        <v>82.99</v>
      </c>
      <c r="P1024" s="26">
        <f>K1024</f>
        <v>82.99</v>
      </c>
      <c r="Q1024" s="26">
        <f>M1024</f>
        <v>0</v>
      </c>
      <c r="W1024">
        <f>IF(Source!BI975&lt;=1,I1023, 0)</f>
        <v>82.99</v>
      </c>
      <c r="X1024">
        <f>IF(Source!BI975=2,I1023, 0)</f>
        <v>0</v>
      </c>
      <c r="Y1024">
        <f>IF(Source!BI975=3,I1023, 0)</f>
        <v>0</v>
      </c>
      <c r="Z1024">
        <f>IF(Source!BI975=4,I1023, 0)</f>
        <v>0</v>
      </c>
    </row>
    <row r="1026" spans="1:32" ht="15">
      <c r="A1026" s="171" t="str">
        <f>CONCATENATE("Итого по разделу: ",IF(Source!G977&lt;&gt;"Новый раздел", Source!G977, ""))</f>
        <v>Итого по разделу: 17.Система ВД2(сетевые элементы)</v>
      </c>
      <c r="B1026" s="171"/>
      <c r="C1026" s="171"/>
      <c r="D1026" s="171"/>
      <c r="E1026" s="171"/>
      <c r="F1026" s="171"/>
      <c r="G1026" s="171"/>
      <c r="H1026" s="159">
        <f>SUM(O965:O1025)</f>
        <v>11435.230000000001</v>
      </c>
      <c r="I1026" s="159"/>
      <c r="J1026" s="35"/>
      <c r="K1026" s="159">
        <f>SUM(P965:P1025)</f>
        <v>11436.93</v>
      </c>
      <c r="L1026" s="159"/>
      <c r="M1026" s="47">
        <f>SUM(Q965:Q1025)</f>
        <v>62.18771456639999</v>
      </c>
      <c r="AF1026" s="63" t="str">
        <f>CONCATENATE("Итого по разделу: ",IF(Source!G977&lt;&gt;"Новый раздел", Source!G977, ""))</f>
        <v>Итого по разделу: 17.Система ВД2(сетевые элементы)</v>
      </c>
    </row>
    <row r="1030" spans="1:32" ht="16.5">
      <c r="A1030" s="169" t="str">
        <f>CONCATENATE("Раздел: ",IF(Source!G1007&lt;&gt;"Новый раздел", Source!G1007, ""))</f>
        <v>Раздел: 18.Система ВД3(сетевые элементы)</v>
      </c>
      <c r="B1030" s="169"/>
      <c r="C1030" s="169"/>
      <c r="D1030" s="169"/>
      <c r="E1030" s="169"/>
      <c r="F1030" s="169"/>
      <c r="G1030" s="169"/>
      <c r="H1030" s="169"/>
      <c r="I1030" s="169"/>
      <c r="J1030" s="169"/>
      <c r="K1030" s="169"/>
      <c r="L1030" s="169"/>
      <c r="M1030" s="169"/>
    </row>
    <row r="1031" spans="1:32" ht="42.75">
      <c r="A1031" s="16">
        <v>195</v>
      </c>
      <c r="B1031" s="16" t="str">
        <f>Source!E1012</f>
        <v>185</v>
      </c>
      <c r="C1031" s="58" t="str">
        <f>Source!F1012</f>
        <v>20-02-004-16</v>
      </c>
      <c r="D1031" s="58" t="str">
        <f>Source!G1012</f>
        <v>Установка клапанов огнезадерживающих с ручной регулировкой периметром до 3200 мм</v>
      </c>
      <c r="E1031" s="36" t="str">
        <f>Source!H1012</f>
        <v>ШТ</v>
      </c>
      <c r="F1031" s="22">
        <f>Source!I1012</f>
        <v>1</v>
      </c>
      <c r="G1031" s="37">
        <f>Source!AL1012+Source!AM1012+Source!AO1012</f>
        <v>90.42</v>
      </c>
      <c r="H1031" s="38"/>
      <c r="I1031" s="37"/>
      <c r="J1031" s="38" t="str">
        <f>Source!BO1012</f>
        <v/>
      </c>
      <c r="K1031" s="38"/>
      <c r="L1031" s="37"/>
      <c r="M1031" s="39"/>
      <c r="S1031">
        <f>ROUND((Source!FX1012/100)*((ROUND(Source!AF1012*Source!I1012, 2)+ROUND(Source!AE1012*Source!I1012, 2))), 2)</f>
        <v>83.52</v>
      </c>
      <c r="T1031">
        <f>Source!X1012</f>
        <v>83.38</v>
      </c>
      <c r="U1031">
        <f>ROUND((Source!FY1012/100)*((ROUND(Source!AF1012*Source!I1012, 2)+ROUND(Source!AE1012*Source!I1012, 2))), 2)</f>
        <v>51.15</v>
      </c>
      <c r="V1031">
        <f>Source!Y1012</f>
        <v>51.48</v>
      </c>
    </row>
    <row r="1032" spans="1:32" ht="14.25">
      <c r="A1032" s="16"/>
      <c r="B1032" s="16"/>
      <c r="C1032" s="58"/>
      <c r="D1032" s="58" t="s">
        <v>980</v>
      </c>
      <c r="E1032" s="36"/>
      <c r="F1032" s="22"/>
      <c r="G1032" s="37">
        <f>Source!AO1012</f>
        <v>52</v>
      </c>
      <c r="H1032" s="38" t="str">
        <f>Source!DG1012</f>
        <v>)*1,2)*1,15</v>
      </c>
      <c r="I1032" s="37">
        <f>ROUND(Source!AF1012*Source!I1012, 2)</f>
        <v>71.760000000000005</v>
      </c>
      <c r="J1032" s="38"/>
      <c r="K1032" s="38">
        <f>IF(Source!BA1012&lt;&gt; 0, Source!BA1012, 1)</f>
        <v>1</v>
      </c>
      <c r="L1032" s="37">
        <f>Source!S1012</f>
        <v>71.760000000000005</v>
      </c>
      <c r="M1032" s="39"/>
      <c r="R1032">
        <f>I1032</f>
        <v>71.760000000000005</v>
      </c>
    </row>
    <row r="1033" spans="1:32" ht="14.25">
      <c r="A1033" s="16"/>
      <c r="B1033" s="16"/>
      <c r="C1033" s="58"/>
      <c r="D1033" s="58" t="s">
        <v>104</v>
      </c>
      <c r="E1033" s="36"/>
      <c r="F1033" s="22"/>
      <c r="G1033" s="37">
        <f>Source!AM1012</f>
        <v>7.33</v>
      </c>
      <c r="H1033" s="38" t="str">
        <f>Source!DE1012</f>
        <v>)*1,2)*1,25</v>
      </c>
      <c r="I1033" s="37">
        <f>ROUND(Source!AD1012*Source!I1012, 2)</f>
        <v>11</v>
      </c>
      <c r="J1033" s="38"/>
      <c r="K1033" s="38">
        <f>IF(Source!BB1012&lt;&gt; 0, Source!BB1012, 1)</f>
        <v>1</v>
      </c>
      <c r="L1033" s="37">
        <f>Source!Q1012</f>
        <v>11</v>
      </c>
      <c r="M1033" s="39"/>
    </row>
    <row r="1034" spans="1:32" ht="14.25">
      <c r="A1034" s="16"/>
      <c r="B1034" s="16"/>
      <c r="C1034" s="58"/>
      <c r="D1034" s="58" t="s">
        <v>981</v>
      </c>
      <c r="E1034" s="36"/>
      <c r="F1034" s="22"/>
      <c r="G1034" s="37">
        <f>Source!AN1012</f>
        <v>0.49</v>
      </c>
      <c r="H1034" s="38" t="str">
        <f>Source!DF1012</f>
        <v>)*1,2)*1,25</v>
      </c>
      <c r="I1034" s="40">
        <f>ROUND(Source!AE1012*Source!I1012, 2)</f>
        <v>0.74</v>
      </c>
      <c r="J1034" s="38"/>
      <c r="K1034" s="38">
        <f>IF(Source!BS1012&lt;&gt; 0, Source!BS1012, 1)</f>
        <v>1</v>
      </c>
      <c r="L1034" s="40">
        <f>Source!R1012</f>
        <v>0.74</v>
      </c>
      <c r="M1034" s="39"/>
      <c r="R1034">
        <f>I1034</f>
        <v>0.74</v>
      </c>
    </row>
    <row r="1035" spans="1:32" ht="14.25">
      <c r="A1035" s="16"/>
      <c r="B1035" s="16"/>
      <c r="C1035" s="58"/>
      <c r="D1035" s="58" t="s">
        <v>982</v>
      </c>
      <c r="E1035" s="36"/>
      <c r="F1035" s="22"/>
      <c r="G1035" s="37">
        <f>Source!AL1012</f>
        <v>31.09</v>
      </c>
      <c r="H1035" s="38" t="str">
        <f>Source!DD1012</f>
        <v/>
      </c>
      <c r="I1035" s="37">
        <f>ROUND(Source!AC1012*Source!I1012, 2)</f>
        <v>31.09</v>
      </c>
      <c r="J1035" s="38"/>
      <c r="K1035" s="38">
        <f>IF(Source!BC1012&lt;&gt; 0, Source!BC1012, 1)</f>
        <v>1</v>
      </c>
      <c r="L1035" s="37">
        <f>Source!P1012</f>
        <v>31.09</v>
      </c>
      <c r="M1035" s="39"/>
    </row>
    <row r="1036" spans="1:32" ht="14.25">
      <c r="A1036" s="16"/>
      <c r="B1036" s="16"/>
      <c r="C1036" s="58"/>
      <c r="D1036" s="58" t="s">
        <v>983</v>
      </c>
      <c r="E1036" s="36" t="s">
        <v>984</v>
      </c>
      <c r="F1036" s="22">
        <f>Source!BZ1012</f>
        <v>128</v>
      </c>
      <c r="G1036" s="167" t="str">
        <f>CONCATENATE(" )", Source!DL1012, Source!FT1012, "=", Source!FX1012)</f>
        <v xml:space="preserve"> )*0,9=115,2</v>
      </c>
      <c r="H1036" s="168"/>
      <c r="I1036" s="37">
        <f>SUM(S1031:S1038)</f>
        <v>83.52</v>
      </c>
      <c r="J1036" s="41"/>
      <c r="K1036" s="32">
        <f>Source!AT1012</f>
        <v>115</v>
      </c>
      <c r="L1036" s="37">
        <f>SUM(T1031:T1038)</f>
        <v>83.38</v>
      </c>
      <c r="M1036" s="39"/>
    </row>
    <row r="1037" spans="1:32" ht="14.25">
      <c r="A1037" s="16"/>
      <c r="B1037" s="16"/>
      <c r="C1037" s="58"/>
      <c r="D1037" s="58" t="s">
        <v>985</v>
      </c>
      <c r="E1037" s="36" t="s">
        <v>984</v>
      </c>
      <c r="F1037" s="22">
        <f>Source!CA1012</f>
        <v>83</v>
      </c>
      <c r="G1037" s="167" t="str">
        <f>CONCATENATE(" )", Source!DM1012, Source!FU1012, "=", Source!FY1012)</f>
        <v xml:space="preserve"> )*0,85=70,55</v>
      </c>
      <c r="H1037" s="168"/>
      <c r="I1037" s="37">
        <f>SUM(U1031:U1038)</f>
        <v>51.15</v>
      </c>
      <c r="J1037" s="41"/>
      <c r="K1037" s="32">
        <f>Source!AU1012</f>
        <v>71</v>
      </c>
      <c r="L1037" s="37">
        <f>SUM(V1031:V1038)</f>
        <v>51.48</v>
      </c>
      <c r="M1037" s="39"/>
    </row>
    <row r="1038" spans="1:32" ht="14.25">
      <c r="A1038" s="59"/>
      <c r="B1038" s="59"/>
      <c r="C1038" s="60"/>
      <c r="D1038" s="60" t="s">
        <v>986</v>
      </c>
      <c r="E1038" s="42" t="s">
        <v>987</v>
      </c>
      <c r="F1038" s="43">
        <f>Source!AQ1012</f>
        <v>5.95</v>
      </c>
      <c r="G1038" s="44"/>
      <c r="H1038" s="45" t="str">
        <f>Source!DI1012</f>
        <v>)*1,2)*1,15</v>
      </c>
      <c r="I1038" s="44"/>
      <c r="J1038" s="45"/>
      <c r="K1038" s="45"/>
      <c r="L1038" s="44"/>
      <c r="M1038" s="46">
        <f>Source!U1012</f>
        <v>8.2109999999999985</v>
      </c>
    </row>
    <row r="1039" spans="1:32" ht="15">
      <c r="H1039" s="166">
        <f>I1032+I1033+I1035+I1036+I1037</f>
        <v>248.52</v>
      </c>
      <c r="I1039" s="166"/>
      <c r="K1039" s="166">
        <f>L1032+L1033+L1035+L1036+L1037</f>
        <v>248.71</v>
      </c>
      <c r="L1039" s="166"/>
      <c r="M1039" s="47">
        <f>Source!U1012</f>
        <v>8.2109999999999985</v>
      </c>
      <c r="O1039" s="26">
        <f>H1039</f>
        <v>248.52</v>
      </c>
      <c r="P1039" s="26">
        <f>K1039</f>
        <v>248.71</v>
      </c>
      <c r="Q1039" s="26">
        <f>M1039</f>
        <v>8.2109999999999985</v>
      </c>
      <c r="W1039">
        <f>IF(Source!BI1012&lt;=1,I1032+I1033+I1035+I1036+I1037, 0)</f>
        <v>248.52</v>
      </c>
      <c r="X1039">
        <f>IF(Source!BI1012=2,I1032+I1033+I1035+I1036+I1037, 0)</f>
        <v>0</v>
      </c>
      <c r="Y1039">
        <f>IF(Source!BI1012=3,I1032+I1033+I1035+I1036+I1037, 0)</f>
        <v>0</v>
      </c>
      <c r="Z1039">
        <f>IF(Source!BI1012=4,I1032+I1033+I1035+I1036+I1037, 0)</f>
        <v>0</v>
      </c>
    </row>
    <row r="1040" spans="1:32" ht="28.5">
      <c r="A1040" s="16">
        <v>196</v>
      </c>
      <c r="B1040" s="16" t="str">
        <f>Source!E1014</f>
        <v>186</v>
      </c>
      <c r="C1040" s="58" t="str">
        <f>Source!F1014</f>
        <v>08.1.03.04-0001</v>
      </c>
      <c r="D1040" s="58" t="str">
        <f>Source!G1014</f>
        <v>Блочки</v>
      </c>
      <c r="E1040" s="36" t="str">
        <f>Source!H1014</f>
        <v>10 шт.</v>
      </c>
      <c r="F1040" s="22">
        <f>Source!I1014</f>
        <v>0.2</v>
      </c>
      <c r="G1040" s="37">
        <f>Source!AL1014</f>
        <v>228</v>
      </c>
      <c r="H1040" s="38" t="str">
        <f>Source!DD1014</f>
        <v/>
      </c>
      <c r="I1040" s="37">
        <f>ROUND(Source!AC1014*Source!I1014, 2)</f>
        <v>45.6</v>
      </c>
      <c r="J1040" s="38" t="str">
        <f>Source!BO1014</f>
        <v/>
      </c>
      <c r="K1040" s="38">
        <f>IF(Source!BC1014&lt;&gt; 0, Source!BC1014, 1)</f>
        <v>1</v>
      </c>
      <c r="L1040" s="37">
        <f>Source!P1014</f>
        <v>45.6</v>
      </c>
      <c r="M1040" s="39"/>
      <c r="S1040">
        <f>ROUND((Source!FX1014/100)*((ROUND(Source!AF1014*Source!I1014, 2)+ROUND(Source!AE1014*Source!I1014, 2))), 2)</f>
        <v>0</v>
      </c>
      <c r="T1040">
        <f>Source!X1014</f>
        <v>0</v>
      </c>
      <c r="U1040">
        <f>ROUND((Source!FY1014/100)*((ROUND(Source!AF1014*Source!I1014, 2)+ROUND(Source!AE1014*Source!I1014, 2))), 2)</f>
        <v>0</v>
      </c>
      <c r="V1040">
        <f>Source!Y1014</f>
        <v>0</v>
      </c>
    </row>
    <row r="1041" spans="1:26">
      <c r="A1041" s="30"/>
      <c r="B1041" s="30"/>
      <c r="C1041" s="30"/>
      <c r="D1041" s="31" t="str">
        <f>"Объем: "&amp;Source!I1014&amp;"=2/"&amp;"10"</f>
        <v>Объем: 0,2=2/10</v>
      </c>
      <c r="E1041" s="30"/>
      <c r="F1041" s="30"/>
      <c r="G1041" s="30"/>
      <c r="H1041" s="30"/>
      <c r="I1041" s="30"/>
      <c r="J1041" s="30"/>
      <c r="K1041" s="30"/>
      <c r="L1041" s="30"/>
      <c r="M1041" s="30"/>
    </row>
    <row r="1042" spans="1:26" ht="15">
      <c r="H1042" s="166">
        <f>I1040</f>
        <v>45.6</v>
      </c>
      <c r="I1042" s="166"/>
      <c r="K1042" s="166">
        <f>L1040</f>
        <v>45.6</v>
      </c>
      <c r="L1042" s="166"/>
      <c r="M1042" s="47">
        <f>Source!U1014</f>
        <v>0</v>
      </c>
      <c r="O1042" s="26">
        <f>H1042</f>
        <v>45.6</v>
      </c>
      <c r="P1042" s="26">
        <f>K1042</f>
        <v>45.6</v>
      </c>
      <c r="Q1042" s="26">
        <f>M1042</f>
        <v>0</v>
      </c>
      <c r="W1042">
        <f>IF(Source!BI1014&lt;=1,I1040, 0)</f>
        <v>45.6</v>
      </c>
      <c r="X1042">
        <f>IF(Source!BI1014=2,I1040, 0)</f>
        <v>0</v>
      </c>
      <c r="Y1042">
        <f>IF(Source!BI1014=3,I1040, 0)</f>
        <v>0</v>
      </c>
      <c r="Z1042">
        <f>IF(Source!BI1014=4,I1040, 0)</f>
        <v>0</v>
      </c>
    </row>
    <row r="1043" spans="1:26" ht="28.5">
      <c r="A1043" s="59">
        <v>197</v>
      </c>
      <c r="B1043" s="59" t="str">
        <f>Source!E1016</f>
        <v>187</v>
      </c>
      <c r="C1043" s="60" t="str">
        <f>Source!F1016</f>
        <v>20.1.02.19-0015</v>
      </c>
      <c r="D1043" s="60" t="str">
        <f>Source!G1016</f>
        <v>Трос стальной</v>
      </c>
      <c r="E1043" s="42" t="str">
        <f>Source!H1016</f>
        <v>м</v>
      </c>
      <c r="F1043" s="43">
        <f>Source!I1016</f>
        <v>9.3000000000000007</v>
      </c>
      <c r="G1043" s="44">
        <f>Source!AL1016</f>
        <v>12.03</v>
      </c>
      <c r="H1043" s="45" t="str">
        <f>Source!DD1016</f>
        <v/>
      </c>
      <c r="I1043" s="44">
        <f>ROUND(Source!AC1016*Source!I1016, 2)</f>
        <v>111.88</v>
      </c>
      <c r="J1043" s="45" t="str">
        <f>Source!BO1016</f>
        <v/>
      </c>
      <c r="K1043" s="45">
        <f>IF(Source!BC1016&lt;&gt; 0, Source!BC1016, 1)</f>
        <v>1</v>
      </c>
      <c r="L1043" s="44">
        <f>Source!P1016</f>
        <v>111.88</v>
      </c>
      <c r="M1043" s="48"/>
      <c r="S1043">
        <f>ROUND((Source!FX1016/100)*((ROUND(Source!AF1016*Source!I1016, 2)+ROUND(Source!AE1016*Source!I1016, 2))), 2)</f>
        <v>0</v>
      </c>
      <c r="T1043">
        <f>Source!X1016</f>
        <v>0</v>
      </c>
      <c r="U1043">
        <f>ROUND((Source!FY1016/100)*((ROUND(Source!AF1016*Source!I1016, 2)+ROUND(Source!AE1016*Source!I1016, 2))), 2)</f>
        <v>0</v>
      </c>
      <c r="V1043">
        <f>Source!Y1016</f>
        <v>0</v>
      </c>
    </row>
    <row r="1044" spans="1:26" ht="15">
      <c r="H1044" s="166">
        <f>I1043</f>
        <v>111.88</v>
      </c>
      <c r="I1044" s="166"/>
      <c r="K1044" s="166">
        <f>L1043</f>
        <v>111.88</v>
      </c>
      <c r="L1044" s="166"/>
      <c r="M1044" s="47">
        <f>Source!U1016</f>
        <v>0</v>
      </c>
      <c r="O1044" s="26">
        <f>H1044</f>
        <v>111.88</v>
      </c>
      <c r="P1044" s="26">
        <f>K1044</f>
        <v>111.88</v>
      </c>
      <c r="Q1044" s="26">
        <f>M1044</f>
        <v>0</v>
      </c>
      <c r="W1044">
        <f>IF(Source!BI1016&lt;=1,I1043, 0)</f>
        <v>0</v>
      </c>
      <c r="X1044">
        <f>IF(Source!BI1016=2,I1043, 0)</f>
        <v>111.88</v>
      </c>
      <c r="Y1044">
        <f>IF(Source!BI1016=3,I1043, 0)</f>
        <v>0</v>
      </c>
      <c r="Z1044">
        <f>IF(Source!BI1016=4,I1043, 0)</f>
        <v>0</v>
      </c>
    </row>
    <row r="1045" spans="1:26" ht="68.25">
      <c r="A1045" s="59">
        <v>198</v>
      </c>
      <c r="B1045" s="59" t="str">
        <f>Source!E1018</f>
        <v>188</v>
      </c>
      <c r="C1045" s="60" t="str">
        <f>Source!F1018</f>
        <v>прайс</v>
      </c>
      <c r="D1045" s="60" t="s">
        <v>1060</v>
      </c>
      <c r="E1045" s="42" t="str">
        <f>Source!H1018</f>
        <v>шт.</v>
      </c>
      <c r="F1045" s="43">
        <f>Source!I1018</f>
        <v>1</v>
      </c>
      <c r="G1045" s="44">
        <f>Source!AL1018</f>
        <v>1400.77</v>
      </c>
      <c r="H1045" s="45" t="str">
        <f>Source!DD1018</f>
        <v/>
      </c>
      <c r="I1045" s="44">
        <f>ROUND(Source!AC1018*Source!I1018, 2)</f>
        <v>1400.77</v>
      </c>
      <c r="J1045" s="45" t="str">
        <f>Source!BO1018</f>
        <v/>
      </c>
      <c r="K1045" s="45">
        <f>IF(Source!BC1018&lt;&gt; 0, Source!BC1018, 1)</f>
        <v>1</v>
      </c>
      <c r="L1045" s="44">
        <f>Source!P1018</f>
        <v>1400.77</v>
      </c>
      <c r="M1045" s="48"/>
      <c r="S1045">
        <f>ROUND((Source!FX1018/100)*((ROUND(Source!AF1018*Source!I1018, 2)+ROUND(Source!AE1018*Source!I1018, 2))), 2)</f>
        <v>0</v>
      </c>
      <c r="T1045">
        <f>Source!X1018</f>
        <v>0</v>
      </c>
      <c r="U1045">
        <f>ROUND((Source!FY1018/100)*((ROUND(Source!AF1018*Source!I1018, 2)+ROUND(Source!AE1018*Source!I1018, 2))), 2)</f>
        <v>0</v>
      </c>
      <c r="V1045">
        <f>Source!Y1018</f>
        <v>0</v>
      </c>
    </row>
    <row r="1046" spans="1:26" ht="15">
      <c r="H1046" s="166">
        <f>I1045</f>
        <v>1400.77</v>
      </c>
      <c r="I1046" s="166"/>
      <c r="K1046" s="166">
        <f>L1045</f>
        <v>1400.77</v>
      </c>
      <c r="L1046" s="166"/>
      <c r="M1046" s="47">
        <f>Source!U1018</f>
        <v>0</v>
      </c>
      <c r="O1046" s="26">
        <f>H1046</f>
        <v>1400.77</v>
      </c>
      <c r="P1046" s="26">
        <f>K1046</f>
        <v>1400.77</v>
      </c>
      <c r="Q1046" s="26">
        <f>M1046</f>
        <v>0</v>
      </c>
      <c r="W1046">
        <f>IF(Source!BI1018&lt;=1,I1045, 0)</f>
        <v>1400.77</v>
      </c>
      <c r="X1046">
        <f>IF(Source!BI1018=2,I1045, 0)</f>
        <v>0</v>
      </c>
      <c r="Y1046">
        <f>IF(Source!BI1018=3,I1045, 0)</f>
        <v>0</v>
      </c>
      <c r="Z1046">
        <f>IF(Source!BI1018=4,I1045, 0)</f>
        <v>0</v>
      </c>
    </row>
    <row r="1047" spans="1:26" ht="42.75">
      <c r="A1047" s="16">
        <v>199</v>
      </c>
      <c r="B1047" s="16" t="str">
        <f>Source!E1020</f>
        <v>189</v>
      </c>
      <c r="C1047" s="58" t="str">
        <f>Source!F1020</f>
        <v>26-01-054-01</v>
      </c>
      <c r="D1047" s="58" t="str">
        <f>Source!G1020</f>
        <v>Обертывание поверхности изоляции рулонными материалами насухо с проклейкой швов</v>
      </c>
      <c r="E1047" s="36" t="str">
        <f>Source!H1020</f>
        <v>100 м2</v>
      </c>
      <c r="F1047" s="22">
        <f>Source!I1020</f>
        <v>0.21</v>
      </c>
      <c r="G1047" s="37">
        <f>Source!AL1020+Source!AM1020+Source!AO1020</f>
        <v>824.45</v>
      </c>
      <c r="H1047" s="38"/>
      <c r="I1047" s="37"/>
      <c r="J1047" s="38" t="str">
        <f>Source!BO1020</f>
        <v/>
      </c>
      <c r="K1047" s="38"/>
      <c r="L1047" s="37"/>
      <c r="M1047" s="39"/>
      <c r="S1047">
        <f>ROUND((Source!FX1020/100)*((ROUND(Source!AF1020*Source!I1020, 2)+ROUND(Source!AE1020*Source!I1020, 2))), 2)</f>
        <v>73.62</v>
      </c>
      <c r="T1047">
        <f>Source!X1020</f>
        <v>73.62</v>
      </c>
      <c r="U1047">
        <f>ROUND((Source!FY1020/100)*((ROUND(Source!AF1020*Source!I1020, 2)+ROUND(Source!AE1020*Source!I1020, 2))), 2)</f>
        <v>48.67</v>
      </c>
      <c r="V1047">
        <f>Source!Y1020</f>
        <v>49.08</v>
      </c>
    </row>
    <row r="1048" spans="1:26">
      <c r="D1048" s="29" t="str">
        <f>"Объем: "&amp;Source!I1020&amp;"=21/"&amp;"100"</f>
        <v>Объем: 0,21=21/100</v>
      </c>
    </row>
    <row r="1049" spans="1:26" ht="14.25">
      <c r="A1049" s="16"/>
      <c r="B1049" s="16"/>
      <c r="C1049" s="58"/>
      <c r="D1049" s="58" t="s">
        <v>980</v>
      </c>
      <c r="E1049" s="36"/>
      <c r="F1049" s="22"/>
      <c r="G1049" s="37">
        <f>Source!AO1020</f>
        <v>276.31</v>
      </c>
      <c r="H1049" s="38" t="str">
        <f>Source!DG1020</f>
        <v>)*1,2)*1,15</v>
      </c>
      <c r="I1049" s="37">
        <f>ROUND(Source!AF1020*Source!I1020, 2)</f>
        <v>80.08</v>
      </c>
      <c r="J1049" s="38"/>
      <c r="K1049" s="38">
        <f>IF(Source!BA1020&lt;&gt; 0, Source!BA1020, 1)</f>
        <v>1</v>
      </c>
      <c r="L1049" s="37">
        <f>Source!S1020</f>
        <v>80.08</v>
      </c>
      <c r="M1049" s="39"/>
      <c r="R1049">
        <f>I1049</f>
        <v>80.08</v>
      </c>
    </row>
    <row r="1050" spans="1:26" ht="14.25">
      <c r="A1050" s="16"/>
      <c r="B1050" s="16"/>
      <c r="C1050" s="58"/>
      <c r="D1050" s="58" t="s">
        <v>104</v>
      </c>
      <c r="E1050" s="36"/>
      <c r="F1050" s="22"/>
      <c r="G1050" s="37">
        <f>Source!AM1020</f>
        <v>40.5</v>
      </c>
      <c r="H1050" s="38" t="str">
        <f>Source!DE1020</f>
        <v>)*1,2)*1,25</v>
      </c>
      <c r="I1050" s="37">
        <f>ROUND(Source!AD1020*Source!I1020, 2)</f>
        <v>12.76</v>
      </c>
      <c r="J1050" s="38"/>
      <c r="K1050" s="38">
        <f>IF(Source!BB1020&lt;&gt; 0, Source!BB1020, 1)</f>
        <v>1</v>
      </c>
      <c r="L1050" s="37">
        <f>Source!Q1020</f>
        <v>12.76</v>
      </c>
      <c r="M1050" s="39"/>
    </row>
    <row r="1051" spans="1:26" ht="14.25">
      <c r="A1051" s="16"/>
      <c r="B1051" s="16"/>
      <c r="C1051" s="58"/>
      <c r="D1051" s="58" t="s">
        <v>981</v>
      </c>
      <c r="E1051" s="36"/>
      <c r="F1051" s="22"/>
      <c r="G1051" s="37">
        <f>Source!AN1020</f>
        <v>5.45</v>
      </c>
      <c r="H1051" s="38" t="str">
        <f>Source!DF1020</f>
        <v>)*1,2)*1,25</v>
      </c>
      <c r="I1051" s="40">
        <f>ROUND(Source!AE1020*Source!I1020, 2)</f>
        <v>1.72</v>
      </c>
      <c r="J1051" s="38"/>
      <c r="K1051" s="38">
        <f>IF(Source!BS1020&lt;&gt; 0, Source!BS1020, 1)</f>
        <v>1</v>
      </c>
      <c r="L1051" s="40">
        <f>Source!R1020</f>
        <v>1.72</v>
      </c>
      <c r="M1051" s="39"/>
      <c r="R1051">
        <f>I1051</f>
        <v>1.72</v>
      </c>
    </row>
    <row r="1052" spans="1:26" ht="14.25">
      <c r="A1052" s="16"/>
      <c r="B1052" s="16"/>
      <c r="C1052" s="58"/>
      <c r="D1052" s="58" t="s">
        <v>982</v>
      </c>
      <c r="E1052" s="36"/>
      <c r="F1052" s="22"/>
      <c r="G1052" s="37">
        <f>Source!AL1020</f>
        <v>507.64</v>
      </c>
      <c r="H1052" s="38" t="str">
        <f>Source!DD1020</f>
        <v/>
      </c>
      <c r="I1052" s="37">
        <f>ROUND(Source!AC1020*Source!I1020, 2)</f>
        <v>106.6</v>
      </c>
      <c r="J1052" s="38"/>
      <c r="K1052" s="38">
        <f>IF(Source!BC1020&lt;&gt; 0, Source!BC1020, 1)</f>
        <v>1</v>
      </c>
      <c r="L1052" s="37">
        <f>Source!P1020</f>
        <v>106.6</v>
      </c>
      <c r="M1052" s="39"/>
    </row>
    <row r="1053" spans="1:26" ht="14.25">
      <c r="A1053" s="16"/>
      <c r="B1053" s="16"/>
      <c r="C1053" s="58"/>
      <c r="D1053" s="58" t="s">
        <v>983</v>
      </c>
      <c r="E1053" s="36" t="s">
        <v>984</v>
      </c>
      <c r="F1053" s="22">
        <f>Source!BZ1020</f>
        <v>100</v>
      </c>
      <c r="G1053" s="167" t="str">
        <f>CONCATENATE(" )", Source!DL1020, Source!FT1020, "=", Source!FX1020)</f>
        <v xml:space="preserve"> )*0,9=90</v>
      </c>
      <c r="H1053" s="168"/>
      <c r="I1053" s="37">
        <f>SUM(S1047:S1055)</f>
        <v>73.62</v>
      </c>
      <c r="J1053" s="41"/>
      <c r="K1053" s="32">
        <f>Source!AT1020</f>
        <v>90</v>
      </c>
      <c r="L1053" s="37">
        <f>SUM(T1047:T1055)</f>
        <v>73.62</v>
      </c>
      <c r="M1053" s="39"/>
    </row>
    <row r="1054" spans="1:26" ht="14.25">
      <c r="A1054" s="16"/>
      <c r="B1054" s="16"/>
      <c r="C1054" s="58"/>
      <c r="D1054" s="58" t="s">
        <v>985</v>
      </c>
      <c r="E1054" s="36" t="s">
        <v>984</v>
      </c>
      <c r="F1054" s="22">
        <f>Source!CA1020</f>
        <v>70</v>
      </c>
      <c r="G1054" s="167" t="str">
        <f>CONCATENATE(" )", Source!DM1020, Source!FU1020, "=", Source!FY1020)</f>
        <v xml:space="preserve"> )*0,85=59,5</v>
      </c>
      <c r="H1054" s="168"/>
      <c r="I1054" s="37">
        <f>SUM(U1047:U1055)</f>
        <v>48.67</v>
      </c>
      <c r="J1054" s="41"/>
      <c r="K1054" s="32">
        <f>Source!AU1020</f>
        <v>60</v>
      </c>
      <c r="L1054" s="37">
        <f>SUM(V1047:V1055)</f>
        <v>49.08</v>
      </c>
      <c r="M1054" s="39"/>
    </row>
    <row r="1055" spans="1:26" ht="14.25">
      <c r="A1055" s="59"/>
      <c r="B1055" s="59"/>
      <c r="C1055" s="60"/>
      <c r="D1055" s="60" t="s">
        <v>986</v>
      </c>
      <c r="E1055" s="42" t="s">
        <v>987</v>
      </c>
      <c r="F1055" s="43">
        <f>Source!AQ1020</f>
        <v>31.98</v>
      </c>
      <c r="G1055" s="44"/>
      <c r="H1055" s="45" t="str">
        <f>Source!DI1020</f>
        <v>)*1,2)*1,15</v>
      </c>
      <c r="I1055" s="44"/>
      <c r="J1055" s="45"/>
      <c r="K1055" s="45"/>
      <c r="L1055" s="44"/>
      <c r="M1055" s="46">
        <f>Source!U1020</f>
        <v>9.2678039999999982</v>
      </c>
    </row>
    <row r="1056" spans="1:26" ht="15">
      <c r="H1056" s="166">
        <f>I1049+I1050+I1052+I1053+I1054</f>
        <v>321.73</v>
      </c>
      <c r="I1056" s="166"/>
      <c r="K1056" s="166">
        <f>L1049+L1050+L1052+L1053+L1054</f>
        <v>322.14</v>
      </c>
      <c r="L1056" s="166"/>
      <c r="M1056" s="47">
        <f>Source!U1020</f>
        <v>9.2678039999999982</v>
      </c>
      <c r="O1056" s="26">
        <f>H1056</f>
        <v>321.73</v>
      </c>
      <c r="P1056" s="26">
        <f>K1056</f>
        <v>322.14</v>
      </c>
      <c r="Q1056" s="26">
        <f>M1056</f>
        <v>9.2678039999999982</v>
      </c>
      <c r="W1056">
        <f>IF(Source!BI1020&lt;=1,I1049+I1050+I1052+I1053+I1054, 0)</f>
        <v>321.73</v>
      </c>
      <c r="X1056">
        <f>IF(Source!BI1020=2,I1049+I1050+I1052+I1053+I1054, 0)</f>
        <v>0</v>
      </c>
      <c r="Y1056">
        <f>IF(Source!BI1020=3,I1049+I1050+I1052+I1053+I1054, 0)</f>
        <v>0</v>
      </c>
      <c r="Z1056">
        <f>IF(Source!BI1020=4,I1049+I1050+I1052+I1053+I1054, 0)</f>
        <v>0</v>
      </c>
    </row>
    <row r="1057" spans="1:26" ht="71.25">
      <c r="A1057" s="16">
        <v>200</v>
      </c>
      <c r="B1057" s="16" t="str">
        <f>Source!E1022</f>
        <v>190</v>
      </c>
      <c r="C1057" s="58" t="str">
        <f>Source!F1022</f>
        <v>12.2.04.07-0012</v>
      </c>
      <c r="D1057" s="58" t="str">
        <f>Source!G1022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057" s="36" t="str">
        <f>Source!H1022</f>
        <v>м3</v>
      </c>
      <c r="F1057" s="22">
        <f>Source!I1022</f>
        <v>0.96599999999999997</v>
      </c>
      <c r="G1057" s="37">
        <f>Source!AL1022</f>
        <v>2222.0300000000002</v>
      </c>
      <c r="H1057" s="38" t="str">
        <f>Source!DD1022</f>
        <v/>
      </c>
      <c r="I1057" s="37">
        <f>ROUND(Source!AC1022*Source!I1022, 2)</f>
        <v>2146.48</v>
      </c>
      <c r="J1057" s="38" t="str">
        <f>Source!BO1022</f>
        <v/>
      </c>
      <c r="K1057" s="38">
        <f>IF(Source!BC1022&lt;&gt; 0, Source!BC1022, 1)</f>
        <v>1</v>
      </c>
      <c r="L1057" s="37">
        <f>Source!P1022</f>
        <v>2146.48</v>
      </c>
      <c r="M1057" s="39"/>
      <c r="S1057">
        <f>ROUND((Source!FX1022/100)*((ROUND(Source!AF1022*Source!I1022, 2)+ROUND(Source!AE1022*Source!I1022, 2))), 2)</f>
        <v>0</v>
      </c>
      <c r="T1057">
        <f>Source!X1022</f>
        <v>0</v>
      </c>
      <c r="U1057">
        <f>ROUND((Source!FY1022/100)*((ROUND(Source!AF1022*Source!I1022, 2)+ROUND(Source!AE1022*Source!I1022, 2))), 2)</f>
        <v>0</v>
      </c>
      <c r="V1057">
        <f>Source!Y1022</f>
        <v>0</v>
      </c>
    </row>
    <row r="1058" spans="1:26">
      <c r="A1058" s="30"/>
      <c r="B1058" s="30"/>
      <c r="C1058" s="30"/>
      <c r="D1058" s="31" t="str">
        <f>"Объем: "&amp;Source!I1022&amp;"=21*"&amp;"0,04*"&amp;"1,15"</f>
        <v>Объем: 0,966=21*0,04*1,15</v>
      </c>
      <c r="E1058" s="30"/>
      <c r="F1058" s="30"/>
      <c r="G1058" s="30"/>
      <c r="H1058" s="30"/>
      <c r="I1058" s="30"/>
      <c r="J1058" s="30"/>
      <c r="K1058" s="30"/>
      <c r="L1058" s="30"/>
      <c r="M1058" s="30"/>
    </row>
    <row r="1059" spans="1:26" ht="15">
      <c r="H1059" s="166">
        <f>I1057</f>
        <v>2146.48</v>
      </c>
      <c r="I1059" s="166"/>
      <c r="K1059" s="166">
        <f>L1057</f>
        <v>2146.48</v>
      </c>
      <c r="L1059" s="166"/>
      <c r="M1059" s="47">
        <f>Source!U1022</f>
        <v>0</v>
      </c>
      <c r="O1059" s="26">
        <f>H1059</f>
        <v>2146.48</v>
      </c>
      <c r="P1059" s="26">
        <f>K1059</f>
        <v>2146.48</v>
      </c>
      <c r="Q1059" s="26">
        <f>M1059</f>
        <v>0</v>
      </c>
      <c r="W1059">
        <f>IF(Source!BI1022&lt;=1,I1057, 0)</f>
        <v>2146.48</v>
      </c>
      <c r="X1059">
        <f>IF(Source!BI1022=2,I1057, 0)</f>
        <v>0</v>
      </c>
      <c r="Y1059">
        <f>IF(Source!BI1022=3,I1057, 0)</f>
        <v>0</v>
      </c>
      <c r="Z1059">
        <f>IF(Source!BI1022=4,I1057, 0)</f>
        <v>0</v>
      </c>
    </row>
    <row r="1060" spans="1:26" ht="57">
      <c r="A1060" s="16">
        <v>201</v>
      </c>
      <c r="B1060" s="16" t="str">
        <f>Source!E1024</f>
        <v>191</v>
      </c>
      <c r="C1060" s="58" t="str">
        <f>Source!F1024</f>
        <v>20-01-002-12</v>
      </c>
      <c r="D1060" s="58" t="str">
        <f>Source!G1024</f>
        <v>Прокладка воздуховодов из листовой оцинкованной стали и алюминия класса П (плотные) толщиной 0,7 мм, периметром до 3200 мм</v>
      </c>
      <c r="E1060" s="36" t="str">
        <f>Source!H1024</f>
        <v>100 м2</v>
      </c>
      <c r="F1060" s="22">
        <f>Source!I1024</f>
        <v>0.12</v>
      </c>
      <c r="G1060" s="37">
        <f>Source!AL1024+Source!AM1024+Source!AO1024</f>
        <v>1392.24</v>
      </c>
      <c r="H1060" s="38"/>
      <c r="I1060" s="37"/>
      <c r="J1060" s="38" t="str">
        <f>Source!BO1024</f>
        <v/>
      </c>
      <c r="K1060" s="38"/>
      <c r="L1060" s="37"/>
      <c r="M1060" s="39"/>
      <c r="S1060">
        <f>ROUND((Source!FX1024/100)*((ROUND(Source!AF1024*Source!I1024, 2)+ROUND(Source!AE1024*Source!I1024, 2))), 2)</f>
        <v>136.80000000000001</v>
      </c>
      <c r="T1060">
        <f>Source!X1024</f>
        <v>136.56</v>
      </c>
      <c r="U1060">
        <f>ROUND((Source!FY1024/100)*((ROUND(Source!AF1024*Source!I1024, 2)+ROUND(Source!AE1024*Source!I1024, 2))), 2)</f>
        <v>83.78</v>
      </c>
      <c r="V1060">
        <f>Source!Y1024</f>
        <v>84.31</v>
      </c>
    </row>
    <row r="1061" spans="1:26">
      <c r="D1061" s="29" t="str">
        <f>"Объем: "&amp;Source!I1024&amp;"=(1+"&amp;"0,5)*"&amp;"2*"&amp;"4/"&amp;"100"</f>
        <v>Объем: 0,12=(1+0,5)*2*4/100</v>
      </c>
    </row>
    <row r="1062" spans="1:26" ht="14.25">
      <c r="A1062" s="16"/>
      <c r="B1062" s="16"/>
      <c r="C1062" s="58"/>
      <c r="D1062" s="58" t="s">
        <v>980</v>
      </c>
      <c r="E1062" s="36"/>
      <c r="F1062" s="22"/>
      <c r="G1062" s="37">
        <f>Source!AO1024</f>
        <v>706.89</v>
      </c>
      <c r="H1062" s="38" t="str">
        <f>Source!DG1024</f>
        <v>)*1,2)*1,15</v>
      </c>
      <c r="I1062" s="37">
        <f>ROUND(Source!AF1024*Source!I1024, 2)</f>
        <v>117.06</v>
      </c>
      <c r="J1062" s="38"/>
      <c r="K1062" s="38">
        <f>IF(Source!BA1024&lt;&gt; 0, Source!BA1024, 1)</f>
        <v>1</v>
      </c>
      <c r="L1062" s="37">
        <f>Source!S1024</f>
        <v>117.06</v>
      </c>
      <c r="M1062" s="39"/>
      <c r="R1062">
        <f>I1062</f>
        <v>117.06</v>
      </c>
    </row>
    <row r="1063" spans="1:26" ht="14.25">
      <c r="A1063" s="16"/>
      <c r="B1063" s="16"/>
      <c r="C1063" s="58"/>
      <c r="D1063" s="58" t="s">
        <v>104</v>
      </c>
      <c r="E1063" s="36"/>
      <c r="F1063" s="22"/>
      <c r="G1063" s="37">
        <f>Source!AM1024</f>
        <v>107.59</v>
      </c>
      <c r="H1063" s="38" t="str">
        <f>Source!DE1024</f>
        <v>)*1,2)*1,25</v>
      </c>
      <c r="I1063" s="37">
        <f>ROUND(Source!AD1024*Source!I1024, 2)</f>
        <v>19.37</v>
      </c>
      <c r="J1063" s="38"/>
      <c r="K1063" s="38">
        <f>IF(Source!BB1024&lt;&gt; 0, Source!BB1024, 1)</f>
        <v>1</v>
      </c>
      <c r="L1063" s="37">
        <f>Source!Q1024</f>
        <v>19.37</v>
      </c>
      <c r="M1063" s="39"/>
    </row>
    <row r="1064" spans="1:26" ht="14.25">
      <c r="A1064" s="16"/>
      <c r="B1064" s="16"/>
      <c r="C1064" s="58"/>
      <c r="D1064" s="58" t="s">
        <v>981</v>
      </c>
      <c r="E1064" s="36"/>
      <c r="F1064" s="22"/>
      <c r="G1064" s="37">
        <f>Source!AN1024</f>
        <v>9.41</v>
      </c>
      <c r="H1064" s="38" t="str">
        <f>Source!DF1024</f>
        <v>)*1,2)*1,25</v>
      </c>
      <c r="I1064" s="40">
        <f>ROUND(Source!AE1024*Source!I1024, 2)</f>
        <v>1.69</v>
      </c>
      <c r="J1064" s="38"/>
      <c r="K1064" s="38">
        <f>IF(Source!BS1024&lt;&gt; 0, Source!BS1024, 1)</f>
        <v>1</v>
      </c>
      <c r="L1064" s="40">
        <f>Source!R1024</f>
        <v>1.69</v>
      </c>
      <c r="M1064" s="39"/>
      <c r="R1064">
        <f>I1064</f>
        <v>1.69</v>
      </c>
    </row>
    <row r="1065" spans="1:26" ht="14.25">
      <c r="A1065" s="16"/>
      <c r="B1065" s="16"/>
      <c r="C1065" s="58"/>
      <c r="D1065" s="58" t="s">
        <v>982</v>
      </c>
      <c r="E1065" s="36"/>
      <c r="F1065" s="22"/>
      <c r="G1065" s="37">
        <f>Source!AL1024</f>
        <v>577.76</v>
      </c>
      <c r="H1065" s="38" t="str">
        <f>Source!DD1024</f>
        <v/>
      </c>
      <c r="I1065" s="37">
        <f>ROUND(Source!AC1024*Source!I1024, 2)</f>
        <v>69.33</v>
      </c>
      <c r="J1065" s="38"/>
      <c r="K1065" s="38">
        <f>IF(Source!BC1024&lt;&gt; 0, Source!BC1024, 1)</f>
        <v>1</v>
      </c>
      <c r="L1065" s="37">
        <f>Source!P1024</f>
        <v>69.33</v>
      </c>
      <c r="M1065" s="39"/>
    </row>
    <row r="1066" spans="1:26" ht="14.25">
      <c r="A1066" s="16"/>
      <c r="B1066" s="16"/>
      <c r="C1066" s="58"/>
      <c r="D1066" s="58" t="s">
        <v>983</v>
      </c>
      <c r="E1066" s="36" t="s">
        <v>984</v>
      </c>
      <c r="F1066" s="22">
        <f>Source!BZ1024</f>
        <v>128</v>
      </c>
      <c r="G1066" s="167" t="str">
        <f>CONCATENATE(" )", Source!DL1024, Source!FT1024, "=", Source!FX1024)</f>
        <v xml:space="preserve"> )*0,9=115,2</v>
      </c>
      <c r="H1066" s="168"/>
      <c r="I1066" s="37">
        <f>SUM(S1060:S1068)</f>
        <v>136.80000000000001</v>
      </c>
      <c r="J1066" s="41"/>
      <c r="K1066" s="32">
        <f>Source!AT1024</f>
        <v>115</v>
      </c>
      <c r="L1066" s="37">
        <f>SUM(T1060:T1068)</f>
        <v>136.56</v>
      </c>
      <c r="M1066" s="39"/>
    </row>
    <row r="1067" spans="1:26" ht="14.25">
      <c r="A1067" s="16"/>
      <c r="B1067" s="16"/>
      <c r="C1067" s="58"/>
      <c r="D1067" s="58" t="s">
        <v>985</v>
      </c>
      <c r="E1067" s="36" t="s">
        <v>984</v>
      </c>
      <c r="F1067" s="22">
        <f>Source!CA1024</f>
        <v>83</v>
      </c>
      <c r="G1067" s="167" t="str">
        <f>CONCATENATE(" )", Source!DM1024, Source!FU1024, "=", Source!FY1024)</f>
        <v xml:space="preserve"> )*0,85=70,55</v>
      </c>
      <c r="H1067" s="168"/>
      <c r="I1067" s="37">
        <f>SUM(U1060:U1068)</f>
        <v>83.78</v>
      </c>
      <c r="J1067" s="41"/>
      <c r="K1067" s="32">
        <f>Source!AU1024</f>
        <v>71</v>
      </c>
      <c r="L1067" s="37">
        <f>SUM(V1060:V1068)</f>
        <v>84.31</v>
      </c>
      <c r="M1067" s="39"/>
    </row>
    <row r="1068" spans="1:26" ht="14.25">
      <c r="A1068" s="59"/>
      <c r="B1068" s="59"/>
      <c r="C1068" s="60"/>
      <c r="D1068" s="60" t="s">
        <v>986</v>
      </c>
      <c r="E1068" s="42" t="s">
        <v>987</v>
      </c>
      <c r="F1068" s="43">
        <f>Source!AQ1024</f>
        <v>80.88</v>
      </c>
      <c r="G1068" s="44"/>
      <c r="H1068" s="45" t="str">
        <f>Source!DI1024</f>
        <v>)*1,2)*1,15</v>
      </c>
      <c r="I1068" s="44"/>
      <c r="J1068" s="45"/>
      <c r="K1068" s="45"/>
      <c r="L1068" s="44"/>
      <c r="M1068" s="46">
        <f>Source!U1024</f>
        <v>13.393727999999998</v>
      </c>
    </row>
    <row r="1069" spans="1:26" ht="15">
      <c r="H1069" s="166">
        <f>I1062+I1063+I1065+I1066+I1067</f>
        <v>426.34000000000003</v>
      </c>
      <c r="I1069" s="166"/>
      <c r="K1069" s="166">
        <f>L1062+L1063+L1065+L1066+L1067</f>
        <v>426.63</v>
      </c>
      <c r="L1069" s="166"/>
      <c r="M1069" s="47">
        <f>Source!U1024</f>
        <v>13.393727999999998</v>
      </c>
      <c r="O1069" s="26">
        <f>H1069</f>
        <v>426.34000000000003</v>
      </c>
      <c r="P1069" s="26">
        <f>K1069</f>
        <v>426.63</v>
      </c>
      <c r="Q1069" s="26">
        <f>M1069</f>
        <v>13.393727999999998</v>
      </c>
      <c r="W1069">
        <f>IF(Source!BI1024&lt;=1,I1062+I1063+I1065+I1066+I1067, 0)</f>
        <v>426.34000000000003</v>
      </c>
      <c r="X1069">
        <f>IF(Source!BI1024=2,I1062+I1063+I1065+I1066+I1067, 0)</f>
        <v>0</v>
      </c>
      <c r="Y1069">
        <f>IF(Source!BI1024=3,I1062+I1063+I1065+I1066+I1067, 0)</f>
        <v>0</v>
      </c>
      <c r="Z1069">
        <f>IF(Source!BI1024=4,I1062+I1063+I1065+I1066+I1067, 0)</f>
        <v>0</v>
      </c>
    </row>
    <row r="1070" spans="1:26" ht="42.75">
      <c r="A1070" s="59">
        <v>202</v>
      </c>
      <c r="B1070" s="59" t="str">
        <f>Source!E1026</f>
        <v>192</v>
      </c>
      <c r="C1070" s="60" t="str">
        <f>Source!F1026</f>
        <v>19.1.01.03-0052</v>
      </c>
      <c r="D1070" s="60" t="str">
        <f>Source!G1026</f>
        <v>Воздуховоды из оцинкованной стали с шиной и уголками толщиной 1,0 мм, периметром 3000 мм</v>
      </c>
      <c r="E1070" s="42" t="str">
        <f>Source!H1026</f>
        <v>м2</v>
      </c>
      <c r="F1070" s="43">
        <f>Source!I1026</f>
        <v>12</v>
      </c>
      <c r="G1070" s="44">
        <f>Source!AL1026</f>
        <v>171.25</v>
      </c>
      <c r="H1070" s="45" t="str">
        <f>Source!DD1026</f>
        <v/>
      </c>
      <c r="I1070" s="44">
        <f>ROUND(Source!AC1026*Source!I1026, 2)</f>
        <v>2055</v>
      </c>
      <c r="J1070" s="45" t="str">
        <f>Source!BO1026</f>
        <v/>
      </c>
      <c r="K1070" s="45">
        <f>IF(Source!BC1026&lt;&gt; 0, Source!BC1026, 1)</f>
        <v>1</v>
      </c>
      <c r="L1070" s="44">
        <f>Source!P1026</f>
        <v>2055</v>
      </c>
      <c r="M1070" s="48"/>
      <c r="S1070">
        <f>ROUND((Source!FX1026/100)*((ROUND(Source!AF1026*Source!I1026, 2)+ROUND(Source!AE1026*Source!I1026, 2))), 2)</f>
        <v>0</v>
      </c>
      <c r="T1070">
        <f>Source!X1026</f>
        <v>0</v>
      </c>
      <c r="U1070">
        <f>ROUND((Source!FY1026/100)*((ROUND(Source!AF1026*Source!I1026, 2)+ROUND(Source!AE1026*Source!I1026, 2))), 2)</f>
        <v>0</v>
      </c>
      <c r="V1070">
        <f>Source!Y1026</f>
        <v>0</v>
      </c>
    </row>
    <row r="1071" spans="1:26" ht="15">
      <c r="H1071" s="166">
        <f>I1070</f>
        <v>2055</v>
      </c>
      <c r="I1071" s="166"/>
      <c r="K1071" s="166">
        <f>L1070</f>
        <v>2055</v>
      </c>
      <c r="L1071" s="166"/>
      <c r="M1071" s="47">
        <f>Source!U1026</f>
        <v>0</v>
      </c>
      <c r="O1071" s="26">
        <f>H1071</f>
        <v>2055</v>
      </c>
      <c r="P1071" s="26">
        <f>K1071</f>
        <v>2055</v>
      </c>
      <c r="Q1071" s="26">
        <f>M1071</f>
        <v>0</v>
      </c>
      <c r="W1071">
        <f>IF(Source!BI1026&lt;=1,I1070, 0)</f>
        <v>2055</v>
      </c>
      <c r="X1071">
        <f>IF(Source!BI1026=2,I1070, 0)</f>
        <v>0</v>
      </c>
      <c r="Y1071">
        <f>IF(Source!BI1026=3,I1070, 0)</f>
        <v>0</v>
      </c>
      <c r="Z1071">
        <f>IF(Source!BI1026=4,I1070, 0)</f>
        <v>0</v>
      </c>
    </row>
    <row r="1072" spans="1:26" ht="57">
      <c r="A1072" s="16">
        <v>203</v>
      </c>
      <c r="B1072" s="16" t="str">
        <f>Source!E1028</f>
        <v>193</v>
      </c>
      <c r="C1072" s="58" t="str">
        <f>Source!F1028</f>
        <v>20-01-002-18</v>
      </c>
      <c r="D1072" s="58" t="str">
        <f>Source!G1028</f>
        <v>Прокладка воздуховодов из листовой оцинкованной стали и алюминия класса П (плотные) толщиной 1,0 мм, диаметром от 900 до 1000 мм</v>
      </c>
      <c r="E1072" s="36" t="str">
        <f>Source!H1028</f>
        <v>100 м2</v>
      </c>
      <c r="F1072" s="22">
        <f>Source!I1028</f>
        <v>5.024E-2</v>
      </c>
      <c r="G1072" s="37">
        <f>Source!AL1028+Source!AM1028+Source!AO1028</f>
        <v>1385.92</v>
      </c>
      <c r="H1072" s="38"/>
      <c r="I1072" s="37"/>
      <c r="J1072" s="38" t="str">
        <f>Source!BO1028</f>
        <v/>
      </c>
      <c r="K1072" s="38"/>
      <c r="L1072" s="37"/>
      <c r="M1072" s="39"/>
      <c r="S1072">
        <f>ROUND((Source!FX1028/100)*((ROUND(Source!AF1028*Source!I1028, 2)+ROUND(Source!AE1028*Source!I1028, 2))), 2)</f>
        <v>57.2</v>
      </c>
      <c r="T1072">
        <f>Source!X1028</f>
        <v>57.1</v>
      </c>
      <c r="U1072">
        <f>ROUND((Source!FY1028/100)*((ROUND(Source!AF1028*Source!I1028, 2)+ROUND(Source!AE1028*Source!I1028, 2))), 2)</f>
        <v>35.03</v>
      </c>
      <c r="V1072">
        <f>Source!Y1028</f>
        <v>35.25</v>
      </c>
    </row>
    <row r="1073" spans="1:26">
      <c r="D1073" s="29" t="str">
        <f>"Объем: "&amp;Source!I1028&amp;"=(3,14*"&amp;"0,8*"&amp;"2)/"&amp;"100"</f>
        <v>Объем: 0,05024=(3,14*0,8*2)/100</v>
      </c>
    </row>
    <row r="1074" spans="1:26" ht="14.25">
      <c r="A1074" s="16"/>
      <c r="B1074" s="16"/>
      <c r="C1074" s="58"/>
      <c r="D1074" s="58" t="s">
        <v>980</v>
      </c>
      <c r="E1074" s="36"/>
      <c r="F1074" s="22"/>
      <c r="G1074" s="37">
        <f>Source!AO1028</f>
        <v>706.89</v>
      </c>
      <c r="H1074" s="38" t="str">
        <f>Source!DG1028</f>
        <v>)*1,2)*1,15</v>
      </c>
      <c r="I1074" s="37">
        <f>ROUND(Source!AF1028*Source!I1028, 2)</f>
        <v>49.01</v>
      </c>
      <c r="J1074" s="38"/>
      <c r="K1074" s="38">
        <f>IF(Source!BA1028&lt;&gt; 0, Source!BA1028, 1)</f>
        <v>1</v>
      </c>
      <c r="L1074" s="37">
        <f>Source!S1028</f>
        <v>49.01</v>
      </c>
      <c r="M1074" s="39"/>
      <c r="R1074">
        <f>I1074</f>
        <v>49.01</v>
      </c>
    </row>
    <row r="1075" spans="1:26" ht="14.25">
      <c r="A1075" s="16"/>
      <c r="B1075" s="16"/>
      <c r="C1075" s="58"/>
      <c r="D1075" s="58" t="s">
        <v>104</v>
      </c>
      <c r="E1075" s="36"/>
      <c r="F1075" s="22"/>
      <c r="G1075" s="37">
        <f>Source!AM1028</f>
        <v>101.27</v>
      </c>
      <c r="H1075" s="38" t="str">
        <f>Source!DE1028</f>
        <v>)*1,2)*1,25</v>
      </c>
      <c r="I1075" s="37">
        <f>ROUND(Source!AD1028*Source!I1028, 2)</f>
        <v>7.63</v>
      </c>
      <c r="J1075" s="38"/>
      <c r="K1075" s="38">
        <f>IF(Source!BB1028&lt;&gt; 0, Source!BB1028, 1)</f>
        <v>1</v>
      </c>
      <c r="L1075" s="37">
        <f>Source!Q1028</f>
        <v>7.63</v>
      </c>
      <c r="M1075" s="39"/>
    </row>
    <row r="1076" spans="1:26" ht="14.25">
      <c r="A1076" s="16"/>
      <c r="B1076" s="16"/>
      <c r="C1076" s="58"/>
      <c r="D1076" s="58" t="s">
        <v>981</v>
      </c>
      <c r="E1076" s="36"/>
      <c r="F1076" s="22"/>
      <c r="G1076" s="37">
        <f>Source!AN1028</f>
        <v>8.5399999999999991</v>
      </c>
      <c r="H1076" s="38" t="str">
        <f>Source!DF1028</f>
        <v>)*1,2)*1,25</v>
      </c>
      <c r="I1076" s="40">
        <f>ROUND(Source!AE1028*Source!I1028, 2)</f>
        <v>0.64</v>
      </c>
      <c r="J1076" s="38"/>
      <c r="K1076" s="38">
        <f>IF(Source!BS1028&lt;&gt; 0, Source!BS1028, 1)</f>
        <v>1</v>
      </c>
      <c r="L1076" s="40">
        <f>Source!R1028</f>
        <v>0.64</v>
      </c>
      <c r="M1076" s="39"/>
      <c r="R1076">
        <f>I1076</f>
        <v>0.64</v>
      </c>
    </row>
    <row r="1077" spans="1:26" ht="14.25">
      <c r="A1077" s="16"/>
      <c r="B1077" s="16"/>
      <c r="C1077" s="58"/>
      <c r="D1077" s="58" t="s">
        <v>982</v>
      </c>
      <c r="E1077" s="36"/>
      <c r="F1077" s="22"/>
      <c r="G1077" s="37">
        <f>Source!AL1028</f>
        <v>577.76</v>
      </c>
      <c r="H1077" s="38" t="str">
        <f>Source!DD1028</f>
        <v/>
      </c>
      <c r="I1077" s="37">
        <f>ROUND(Source!AC1028*Source!I1028, 2)</f>
        <v>29.03</v>
      </c>
      <c r="J1077" s="38"/>
      <c r="K1077" s="38">
        <f>IF(Source!BC1028&lt;&gt; 0, Source!BC1028, 1)</f>
        <v>1</v>
      </c>
      <c r="L1077" s="37">
        <f>Source!P1028</f>
        <v>29.03</v>
      </c>
      <c r="M1077" s="39"/>
    </row>
    <row r="1078" spans="1:26" ht="14.25">
      <c r="A1078" s="16"/>
      <c r="B1078" s="16"/>
      <c r="C1078" s="58"/>
      <c r="D1078" s="58" t="s">
        <v>983</v>
      </c>
      <c r="E1078" s="36" t="s">
        <v>984</v>
      </c>
      <c r="F1078" s="22">
        <f>Source!BZ1028</f>
        <v>128</v>
      </c>
      <c r="G1078" s="167" t="str">
        <f>CONCATENATE(" )", Source!DL1028, Source!FT1028, "=", Source!FX1028)</f>
        <v xml:space="preserve"> )*0,9=115,2</v>
      </c>
      <c r="H1078" s="168"/>
      <c r="I1078" s="37">
        <f>SUM(S1072:S1080)</f>
        <v>57.2</v>
      </c>
      <c r="J1078" s="41"/>
      <c r="K1078" s="32">
        <f>Source!AT1028</f>
        <v>115</v>
      </c>
      <c r="L1078" s="37">
        <f>SUM(T1072:T1080)</f>
        <v>57.1</v>
      </c>
      <c r="M1078" s="39"/>
    </row>
    <row r="1079" spans="1:26" ht="14.25">
      <c r="A1079" s="16"/>
      <c r="B1079" s="16"/>
      <c r="C1079" s="58"/>
      <c r="D1079" s="58" t="s">
        <v>985</v>
      </c>
      <c r="E1079" s="36" t="s">
        <v>984</v>
      </c>
      <c r="F1079" s="22">
        <f>Source!CA1028</f>
        <v>83</v>
      </c>
      <c r="G1079" s="167" t="str">
        <f>CONCATENATE(" )", Source!DM1028, Source!FU1028, "=", Source!FY1028)</f>
        <v xml:space="preserve"> )*0,85=70,55</v>
      </c>
      <c r="H1079" s="168"/>
      <c r="I1079" s="37">
        <f>SUM(U1072:U1080)</f>
        <v>35.03</v>
      </c>
      <c r="J1079" s="41"/>
      <c r="K1079" s="32">
        <f>Source!AU1028</f>
        <v>71</v>
      </c>
      <c r="L1079" s="37">
        <f>SUM(V1072:V1080)</f>
        <v>35.25</v>
      </c>
      <c r="M1079" s="39"/>
    </row>
    <row r="1080" spans="1:26" ht="14.25">
      <c r="A1080" s="59"/>
      <c r="B1080" s="59"/>
      <c r="C1080" s="60"/>
      <c r="D1080" s="60" t="s">
        <v>986</v>
      </c>
      <c r="E1080" s="42" t="s">
        <v>987</v>
      </c>
      <c r="F1080" s="43">
        <f>Source!AQ1028</f>
        <v>80.88</v>
      </c>
      <c r="G1080" s="44"/>
      <c r="H1080" s="45" t="str">
        <f>Source!DI1028</f>
        <v>)*1,2)*1,15</v>
      </c>
      <c r="I1080" s="44"/>
      <c r="J1080" s="45"/>
      <c r="K1080" s="45"/>
      <c r="L1080" s="44"/>
      <c r="M1080" s="46">
        <f>Source!U1028</f>
        <v>5.6075074559999996</v>
      </c>
    </row>
    <row r="1081" spans="1:26" ht="15">
      <c r="H1081" s="166">
        <f>I1074+I1075+I1077+I1078+I1079</f>
        <v>177.9</v>
      </c>
      <c r="I1081" s="166"/>
      <c r="K1081" s="166">
        <f>L1074+L1075+L1077+L1078+L1079</f>
        <v>178.02</v>
      </c>
      <c r="L1081" s="166"/>
      <c r="M1081" s="47">
        <f>Source!U1028</f>
        <v>5.6075074559999996</v>
      </c>
      <c r="O1081" s="26">
        <f>H1081</f>
        <v>177.9</v>
      </c>
      <c r="P1081" s="26">
        <f>K1081</f>
        <v>178.02</v>
      </c>
      <c r="Q1081" s="26">
        <f>M1081</f>
        <v>5.6075074559999996</v>
      </c>
      <c r="W1081">
        <f>IF(Source!BI1028&lt;=1,I1074+I1075+I1077+I1078+I1079, 0)</f>
        <v>177.9</v>
      </c>
      <c r="X1081">
        <f>IF(Source!BI1028=2,I1074+I1075+I1077+I1078+I1079, 0)</f>
        <v>0</v>
      </c>
      <c r="Y1081">
        <f>IF(Source!BI1028=3,I1074+I1075+I1077+I1078+I1079, 0)</f>
        <v>0</v>
      </c>
      <c r="Z1081">
        <f>IF(Source!BI1028=4,I1074+I1075+I1077+I1078+I1079, 0)</f>
        <v>0</v>
      </c>
    </row>
    <row r="1082" spans="1:26" ht="42.75">
      <c r="A1082" s="59">
        <v>204</v>
      </c>
      <c r="B1082" s="59" t="str">
        <f>Source!E1030</f>
        <v>194</v>
      </c>
      <c r="C1082" s="60" t="str">
        <f>Source!F1030</f>
        <v>19.1.01.03-0082</v>
      </c>
      <c r="D1082" s="60" t="str">
        <f>Source!G1030</f>
        <v>Воздуховоды из оцинкованной стали толщиной 1,0 мм, диаметром до 1000 мм</v>
      </c>
      <c r="E1082" s="42" t="str">
        <f>Source!H1030</f>
        <v>м2</v>
      </c>
      <c r="F1082" s="43">
        <f>Source!I1030</f>
        <v>5.024</v>
      </c>
      <c r="G1082" s="44">
        <f>Source!AL1030</f>
        <v>102.06</v>
      </c>
      <c r="H1082" s="45" t="str">
        <f>Source!DD1030</f>
        <v/>
      </c>
      <c r="I1082" s="44">
        <f>ROUND(Source!AC1030*Source!I1030, 2)</f>
        <v>512.75</v>
      </c>
      <c r="J1082" s="45" t="str">
        <f>Source!BO1030</f>
        <v/>
      </c>
      <c r="K1082" s="45">
        <f>IF(Source!BC1030&lt;&gt; 0, Source!BC1030, 1)</f>
        <v>1</v>
      </c>
      <c r="L1082" s="44">
        <f>Source!P1030</f>
        <v>512.75</v>
      </c>
      <c r="M1082" s="48"/>
      <c r="S1082">
        <f>ROUND((Source!FX1030/100)*((ROUND(Source!AF1030*Source!I1030, 2)+ROUND(Source!AE1030*Source!I1030, 2))), 2)</f>
        <v>0</v>
      </c>
      <c r="T1082">
        <f>Source!X1030</f>
        <v>0</v>
      </c>
      <c r="U1082">
        <f>ROUND((Source!FY1030/100)*((ROUND(Source!AF1030*Source!I1030, 2)+ROUND(Source!AE1030*Source!I1030, 2))), 2)</f>
        <v>0</v>
      </c>
      <c r="V1082">
        <f>Source!Y1030</f>
        <v>0</v>
      </c>
    </row>
    <row r="1083" spans="1:26" ht="15">
      <c r="H1083" s="166">
        <f>I1082</f>
        <v>512.75</v>
      </c>
      <c r="I1083" s="166"/>
      <c r="K1083" s="166">
        <f>L1082</f>
        <v>512.75</v>
      </c>
      <c r="L1083" s="166"/>
      <c r="M1083" s="47">
        <f>Source!U1030</f>
        <v>0</v>
      </c>
      <c r="O1083" s="26">
        <f>H1083</f>
        <v>512.75</v>
      </c>
      <c r="P1083" s="26">
        <f>K1083</f>
        <v>512.75</v>
      </c>
      <c r="Q1083" s="26">
        <f>M1083</f>
        <v>0</v>
      </c>
      <c r="W1083">
        <f>IF(Source!BI1030&lt;=1,I1082, 0)</f>
        <v>512.75</v>
      </c>
      <c r="X1083">
        <f>IF(Source!BI1030=2,I1082, 0)</f>
        <v>0</v>
      </c>
      <c r="Y1083">
        <f>IF(Source!BI1030=3,I1082, 0)</f>
        <v>0</v>
      </c>
      <c r="Z1083">
        <f>IF(Source!BI1030=4,I1082, 0)</f>
        <v>0</v>
      </c>
    </row>
    <row r="1084" spans="1:26" ht="68.25">
      <c r="A1084" s="59">
        <v>205</v>
      </c>
      <c r="B1084" s="59" t="str">
        <f>Source!E1032</f>
        <v>195</v>
      </c>
      <c r="C1084" s="60" t="str">
        <f>Source!F1032</f>
        <v>прайс</v>
      </c>
      <c r="D1084" s="60" t="s">
        <v>1061</v>
      </c>
      <c r="E1084" s="42" t="str">
        <f>Source!H1032</f>
        <v>шт.</v>
      </c>
      <c r="F1084" s="43">
        <f>Source!I1032</f>
        <v>1</v>
      </c>
      <c r="G1084" s="44">
        <f>Source!AL1032</f>
        <v>24.71</v>
      </c>
      <c r="H1084" s="45" t="str">
        <f>Source!DD1032</f>
        <v/>
      </c>
      <c r="I1084" s="44">
        <f>ROUND(Source!AC1032*Source!I1032, 2)</f>
        <v>24.71</v>
      </c>
      <c r="J1084" s="45" t="str">
        <f>Source!BO1032</f>
        <v/>
      </c>
      <c r="K1084" s="45">
        <f>IF(Source!BC1032&lt;&gt; 0, Source!BC1032, 1)</f>
        <v>1</v>
      </c>
      <c r="L1084" s="44">
        <f>Source!P1032</f>
        <v>24.71</v>
      </c>
      <c r="M1084" s="48"/>
      <c r="S1084">
        <f>ROUND((Source!FX1032/100)*((ROUND(Source!AF1032*Source!I1032, 2)+ROUND(Source!AE1032*Source!I1032, 2))), 2)</f>
        <v>0</v>
      </c>
      <c r="T1084">
        <f>Source!X1032</f>
        <v>0</v>
      </c>
      <c r="U1084">
        <f>ROUND((Source!FY1032/100)*((ROUND(Source!AF1032*Source!I1032, 2)+ROUND(Source!AE1032*Source!I1032, 2))), 2)</f>
        <v>0</v>
      </c>
      <c r="V1084">
        <f>Source!Y1032</f>
        <v>0</v>
      </c>
    </row>
    <row r="1085" spans="1:26" ht="15">
      <c r="H1085" s="166">
        <f>I1084</f>
        <v>24.71</v>
      </c>
      <c r="I1085" s="166"/>
      <c r="K1085" s="166">
        <f>L1084</f>
        <v>24.71</v>
      </c>
      <c r="L1085" s="166"/>
      <c r="M1085" s="47">
        <f>Source!U1032</f>
        <v>0</v>
      </c>
      <c r="O1085" s="26">
        <f>H1085</f>
        <v>24.71</v>
      </c>
      <c r="P1085" s="26">
        <f>K1085</f>
        <v>24.71</v>
      </c>
      <c r="Q1085" s="26">
        <f>M1085</f>
        <v>0</v>
      </c>
      <c r="W1085">
        <f>IF(Source!BI1032&lt;=1,I1084, 0)</f>
        <v>24.71</v>
      </c>
      <c r="X1085">
        <f>IF(Source!BI1032=2,I1084, 0)</f>
        <v>0</v>
      </c>
      <c r="Y1085">
        <f>IF(Source!BI1032=3,I1084, 0)</f>
        <v>0</v>
      </c>
      <c r="Z1085">
        <f>IF(Source!BI1032=4,I1084, 0)</f>
        <v>0</v>
      </c>
    </row>
    <row r="1086" spans="1:26" ht="68.25">
      <c r="A1086" s="59">
        <v>206</v>
      </c>
      <c r="B1086" s="59" t="str">
        <f>Source!E1034</f>
        <v>196</v>
      </c>
      <c r="C1086" s="60" t="str">
        <f>Source!F1034</f>
        <v>прайс</v>
      </c>
      <c r="D1086" s="60" t="s">
        <v>1062</v>
      </c>
      <c r="E1086" s="42" t="str">
        <f>Source!H1034</f>
        <v>шт.</v>
      </c>
      <c r="F1086" s="43">
        <f>Source!I1034</f>
        <v>1</v>
      </c>
      <c r="G1086" s="44">
        <f>Source!AL1034</f>
        <v>124.67999999999999</v>
      </c>
      <c r="H1086" s="45" t="str">
        <f>Source!DD1034</f>
        <v/>
      </c>
      <c r="I1086" s="44">
        <f>ROUND(Source!AC1034*Source!I1034, 2)</f>
        <v>124.68</v>
      </c>
      <c r="J1086" s="45" t="str">
        <f>Source!BO1034</f>
        <v/>
      </c>
      <c r="K1086" s="45">
        <f>IF(Source!BC1034&lt;&gt; 0, Source!BC1034, 1)</f>
        <v>1</v>
      </c>
      <c r="L1086" s="44">
        <f>Source!P1034</f>
        <v>124.68</v>
      </c>
      <c r="M1086" s="48"/>
      <c r="S1086">
        <f>ROUND((Source!FX1034/100)*((ROUND(Source!AF1034*Source!I1034, 2)+ROUND(Source!AE1034*Source!I1034, 2))), 2)</f>
        <v>0</v>
      </c>
      <c r="T1086">
        <f>Source!X1034</f>
        <v>0</v>
      </c>
      <c r="U1086">
        <f>ROUND((Source!FY1034/100)*((ROUND(Source!AF1034*Source!I1034, 2)+ROUND(Source!AE1034*Source!I1034, 2))), 2)</f>
        <v>0</v>
      </c>
      <c r="V1086">
        <f>Source!Y1034</f>
        <v>0</v>
      </c>
    </row>
    <row r="1087" spans="1:26" ht="15">
      <c r="H1087" s="166">
        <f>I1086</f>
        <v>124.68</v>
      </c>
      <c r="I1087" s="166"/>
      <c r="K1087" s="166">
        <f>L1086</f>
        <v>124.68</v>
      </c>
      <c r="L1087" s="166"/>
      <c r="M1087" s="47">
        <f>Source!U1034</f>
        <v>0</v>
      </c>
      <c r="O1087" s="26">
        <f>H1087</f>
        <v>124.68</v>
      </c>
      <c r="P1087" s="26">
        <f>K1087</f>
        <v>124.68</v>
      </c>
      <c r="Q1087" s="26">
        <f>M1087</f>
        <v>0</v>
      </c>
      <c r="W1087">
        <f>IF(Source!BI1034&lt;=1,I1086, 0)</f>
        <v>124.68</v>
      </c>
      <c r="X1087">
        <f>IF(Source!BI1034=2,I1086, 0)</f>
        <v>0</v>
      </c>
      <c r="Y1087">
        <f>IF(Source!BI1034=3,I1086, 0)</f>
        <v>0</v>
      </c>
      <c r="Z1087">
        <f>IF(Source!BI1034=4,I1086, 0)</f>
        <v>0</v>
      </c>
    </row>
    <row r="1089" spans="1:32" ht="15">
      <c r="A1089" s="171" t="str">
        <f>CONCATENATE("Итого по разделу: ",IF(Source!G1036&lt;&gt;"Новый раздел", Source!G1036, ""))</f>
        <v>Итого по разделу: 18.Система ВД3(сетевые элементы)</v>
      </c>
      <c r="B1089" s="171"/>
      <c r="C1089" s="171"/>
      <c r="D1089" s="171"/>
      <c r="E1089" s="171"/>
      <c r="F1089" s="171"/>
      <c r="G1089" s="171"/>
      <c r="H1089" s="159">
        <f>SUM(O1030:O1088)</f>
        <v>7596.36</v>
      </c>
      <c r="I1089" s="159"/>
      <c r="J1089" s="35"/>
      <c r="K1089" s="159">
        <f>SUM(P1030:P1088)</f>
        <v>7597.3700000000008</v>
      </c>
      <c r="L1089" s="159"/>
      <c r="M1089" s="47">
        <f>SUM(Q1030:Q1088)</f>
        <v>36.480039455999993</v>
      </c>
      <c r="AF1089" s="63" t="str">
        <f>CONCATENATE("Итого по разделу: ",IF(Source!G1036&lt;&gt;"Новый раздел", Source!G1036, ""))</f>
        <v>Итого по разделу: 18.Система ВД3(сетевые элементы)</v>
      </c>
    </row>
    <row r="1093" spans="1:32" ht="16.5">
      <c r="A1093" s="169" t="str">
        <f>CONCATENATE("Раздел: ",IF(Source!G1066&lt;&gt;"Новый раздел", Source!G1066, ""))</f>
        <v>Раздел: 19.Система ВД4(сетевые элементы)</v>
      </c>
      <c r="B1093" s="169"/>
      <c r="C1093" s="169"/>
      <c r="D1093" s="169"/>
      <c r="E1093" s="169"/>
      <c r="F1093" s="169"/>
      <c r="G1093" s="169"/>
      <c r="H1093" s="169"/>
      <c r="I1093" s="169"/>
      <c r="J1093" s="169"/>
      <c r="K1093" s="169"/>
      <c r="L1093" s="169"/>
      <c r="M1093" s="169"/>
    </row>
    <row r="1094" spans="1:32" ht="42.75">
      <c r="A1094" s="16">
        <v>207</v>
      </c>
      <c r="B1094" s="16" t="str">
        <f>Source!E1071</f>
        <v>197</v>
      </c>
      <c r="C1094" s="58" t="str">
        <f>Source!F1071</f>
        <v>20-02-004-16</v>
      </c>
      <c r="D1094" s="58" t="str">
        <f>Source!G1071</f>
        <v>Установка клапанов огнезадерживающих с ручной регулировкой периметром до 3200 мм</v>
      </c>
      <c r="E1094" s="36" t="str">
        <f>Source!H1071</f>
        <v>ШТ</v>
      </c>
      <c r="F1094" s="22">
        <f>Source!I1071</f>
        <v>2</v>
      </c>
      <c r="G1094" s="37">
        <f>Source!AL1071+Source!AM1071+Source!AO1071</f>
        <v>90.42</v>
      </c>
      <c r="H1094" s="38"/>
      <c r="I1094" s="37"/>
      <c r="J1094" s="38" t="str">
        <f>Source!BO1071</f>
        <v/>
      </c>
      <c r="K1094" s="38"/>
      <c r="L1094" s="37"/>
      <c r="M1094" s="39"/>
      <c r="S1094">
        <f>ROUND((Source!FX1071/100)*((ROUND(Source!AF1071*Source!I1071, 2)+ROUND(Source!AE1071*Source!I1071, 2))), 2)</f>
        <v>167.04</v>
      </c>
      <c r="T1094">
        <f>Source!X1071</f>
        <v>166.75</v>
      </c>
      <c r="U1094">
        <f>ROUND((Source!FY1071/100)*((ROUND(Source!AF1071*Source!I1071, 2)+ROUND(Source!AE1071*Source!I1071, 2))), 2)</f>
        <v>102.3</v>
      </c>
      <c r="V1094">
        <f>Source!Y1071</f>
        <v>102.95</v>
      </c>
    </row>
    <row r="1095" spans="1:32" ht="14.25">
      <c r="A1095" s="16"/>
      <c r="B1095" s="16"/>
      <c r="C1095" s="58"/>
      <c r="D1095" s="58" t="s">
        <v>980</v>
      </c>
      <c r="E1095" s="36"/>
      <c r="F1095" s="22"/>
      <c r="G1095" s="37">
        <f>Source!AO1071</f>
        <v>52</v>
      </c>
      <c r="H1095" s="38" t="str">
        <f>Source!DG1071</f>
        <v>)*1,2)*1,15</v>
      </c>
      <c r="I1095" s="37">
        <f>ROUND(Source!AF1071*Source!I1071, 2)</f>
        <v>143.52000000000001</v>
      </c>
      <c r="J1095" s="38"/>
      <c r="K1095" s="38">
        <f>IF(Source!BA1071&lt;&gt; 0, Source!BA1071, 1)</f>
        <v>1</v>
      </c>
      <c r="L1095" s="37">
        <f>Source!S1071</f>
        <v>143.52000000000001</v>
      </c>
      <c r="M1095" s="39"/>
      <c r="R1095">
        <f>I1095</f>
        <v>143.52000000000001</v>
      </c>
    </row>
    <row r="1096" spans="1:32" ht="14.25">
      <c r="A1096" s="16"/>
      <c r="B1096" s="16"/>
      <c r="C1096" s="58"/>
      <c r="D1096" s="58" t="s">
        <v>104</v>
      </c>
      <c r="E1096" s="36"/>
      <c r="F1096" s="22"/>
      <c r="G1096" s="37">
        <f>Source!AM1071</f>
        <v>7.33</v>
      </c>
      <c r="H1096" s="38" t="str">
        <f>Source!DE1071</f>
        <v>)*1,2)*1,25</v>
      </c>
      <c r="I1096" s="37">
        <f>ROUND(Source!AD1071*Source!I1071, 2)</f>
        <v>22</v>
      </c>
      <c r="J1096" s="38"/>
      <c r="K1096" s="38">
        <f>IF(Source!BB1071&lt;&gt; 0, Source!BB1071, 1)</f>
        <v>1</v>
      </c>
      <c r="L1096" s="37">
        <f>Source!Q1071</f>
        <v>22</v>
      </c>
      <c r="M1096" s="39"/>
    </row>
    <row r="1097" spans="1:32" ht="14.25">
      <c r="A1097" s="16"/>
      <c r="B1097" s="16"/>
      <c r="C1097" s="58"/>
      <c r="D1097" s="58" t="s">
        <v>981</v>
      </c>
      <c r="E1097" s="36"/>
      <c r="F1097" s="22"/>
      <c r="G1097" s="37">
        <f>Source!AN1071</f>
        <v>0.49</v>
      </c>
      <c r="H1097" s="38" t="str">
        <f>Source!DF1071</f>
        <v>)*1,2)*1,25</v>
      </c>
      <c r="I1097" s="40">
        <f>ROUND(Source!AE1071*Source!I1071, 2)</f>
        <v>1.48</v>
      </c>
      <c r="J1097" s="38"/>
      <c r="K1097" s="38">
        <f>IF(Source!BS1071&lt;&gt; 0, Source!BS1071, 1)</f>
        <v>1</v>
      </c>
      <c r="L1097" s="40">
        <f>Source!R1071</f>
        <v>1.48</v>
      </c>
      <c r="M1097" s="39"/>
      <c r="R1097">
        <f>I1097</f>
        <v>1.48</v>
      </c>
    </row>
    <row r="1098" spans="1:32" ht="14.25">
      <c r="A1098" s="16"/>
      <c r="B1098" s="16"/>
      <c r="C1098" s="58"/>
      <c r="D1098" s="58" t="s">
        <v>982</v>
      </c>
      <c r="E1098" s="36"/>
      <c r="F1098" s="22"/>
      <c r="G1098" s="37">
        <f>Source!AL1071</f>
        <v>31.09</v>
      </c>
      <c r="H1098" s="38" t="str">
        <f>Source!DD1071</f>
        <v/>
      </c>
      <c r="I1098" s="37">
        <f>ROUND(Source!AC1071*Source!I1071, 2)</f>
        <v>62.18</v>
      </c>
      <c r="J1098" s="38"/>
      <c r="K1098" s="38">
        <f>IF(Source!BC1071&lt;&gt; 0, Source!BC1071, 1)</f>
        <v>1</v>
      </c>
      <c r="L1098" s="37">
        <f>Source!P1071</f>
        <v>62.18</v>
      </c>
      <c r="M1098" s="39"/>
    </row>
    <row r="1099" spans="1:32" ht="14.25">
      <c r="A1099" s="16"/>
      <c r="B1099" s="16"/>
      <c r="C1099" s="58"/>
      <c r="D1099" s="58" t="s">
        <v>983</v>
      </c>
      <c r="E1099" s="36" t="s">
        <v>984</v>
      </c>
      <c r="F1099" s="22">
        <f>Source!BZ1071</f>
        <v>128</v>
      </c>
      <c r="G1099" s="167" t="str">
        <f>CONCATENATE(" )", Source!DL1071, Source!FT1071, "=", Source!FX1071)</f>
        <v xml:space="preserve"> )*0,9=115,2</v>
      </c>
      <c r="H1099" s="168"/>
      <c r="I1099" s="37">
        <f>SUM(S1094:S1101)</f>
        <v>167.04</v>
      </c>
      <c r="J1099" s="41"/>
      <c r="K1099" s="32">
        <f>Source!AT1071</f>
        <v>115</v>
      </c>
      <c r="L1099" s="37">
        <f>SUM(T1094:T1101)</f>
        <v>166.75</v>
      </c>
      <c r="M1099" s="39"/>
    </row>
    <row r="1100" spans="1:32" ht="14.25">
      <c r="A1100" s="16"/>
      <c r="B1100" s="16"/>
      <c r="C1100" s="58"/>
      <c r="D1100" s="58" t="s">
        <v>985</v>
      </c>
      <c r="E1100" s="36" t="s">
        <v>984</v>
      </c>
      <c r="F1100" s="22">
        <f>Source!CA1071</f>
        <v>83</v>
      </c>
      <c r="G1100" s="167" t="str">
        <f>CONCATENATE(" )", Source!DM1071, Source!FU1071, "=", Source!FY1071)</f>
        <v xml:space="preserve"> )*0,85=70,55</v>
      </c>
      <c r="H1100" s="168"/>
      <c r="I1100" s="37">
        <f>SUM(U1094:U1101)</f>
        <v>102.3</v>
      </c>
      <c r="J1100" s="41"/>
      <c r="K1100" s="32">
        <f>Source!AU1071</f>
        <v>71</v>
      </c>
      <c r="L1100" s="37">
        <f>SUM(V1094:V1101)</f>
        <v>102.95</v>
      </c>
      <c r="M1100" s="39"/>
    </row>
    <row r="1101" spans="1:32" ht="14.25">
      <c r="A1101" s="59"/>
      <c r="B1101" s="59"/>
      <c r="C1101" s="60"/>
      <c r="D1101" s="60" t="s">
        <v>986</v>
      </c>
      <c r="E1101" s="42" t="s">
        <v>987</v>
      </c>
      <c r="F1101" s="43">
        <f>Source!AQ1071</f>
        <v>5.95</v>
      </c>
      <c r="G1101" s="44"/>
      <c r="H1101" s="45" t="str">
        <f>Source!DI1071</f>
        <v>)*1,2)*1,15</v>
      </c>
      <c r="I1101" s="44"/>
      <c r="J1101" s="45"/>
      <c r="K1101" s="45"/>
      <c r="L1101" s="44"/>
      <c r="M1101" s="46">
        <f>Source!U1071</f>
        <v>16.421999999999997</v>
      </c>
    </row>
    <row r="1102" spans="1:32" ht="15">
      <c r="H1102" s="166">
        <f>I1095+I1096+I1098+I1099+I1100</f>
        <v>497.04</v>
      </c>
      <c r="I1102" s="166"/>
      <c r="K1102" s="166">
        <f>L1095+L1096+L1098+L1099+L1100</f>
        <v>497.40000000000003</v>
      </c>
      <c r="L1102" s="166"/>
      <c r="M1102" s="47">
        <f>Source!U1071</f>
        <v>16.421999999999997</v>
      </c>
      <c r="O1102" s="26">
        <f>H1102</f>
        <v>497.04</v>
      </c>
      <c r="P1102" s="26">
        <f>K1102</f>
        <v>497.40000000000003</v>
      </c>
      <c r="Q1102" s="26">
        <f>M1102</f>
        <v>16.421999999999997</v>
      </c>
      <c r="W1102">
        <f>IF(Source!BI1071&lt;=1,I1095+I1096+I1098+I1099+I1100, 0)</f>
        <v>497.04</v>
      </c>
      <c r="X1102">
        <f>IF(Source!BI1071=2,I1095+I1096+I1098+I1099+I1100, 0)</f>
        <v>0</v>
      </c>
      <c r="Y1102">
        <f>IF(Source!BI1071=3,I1095+I1096+I1098+I1099+I1100, 0)</f>
        <v>0</v>
      </c>
      <c r="Z1102">
        <f>IF(Source!BI1071=4,I1095+I1096+I1098+I1099+I1100, 0)</f>
        <v>0</v>
      </c>
    </row>
    <row r="1103" spans="1:32" ht="28.5">
      <c r="A1103" s="16">
        <v>208</v>
      </c>
      <c r="B1103" s="16" t="str">
        <f>Source!E1073</f>
        <v>198</v>
      </c>
      <c r="C1103" s="58" t="str">
        <f>Source!F1073</f>
        <v>08.1.03.04-0001</v>
      </c>
      <c r="D1103" s="58" t="str">
        <f>Source!G1073</f>
        <v>Блочки</v>
      </c>
      <c r="E1103" s="36" t="str">
        <f>Source!H1073</f>
        <v>10 шт.</v>
      </c>
      <c r="F1103" s="22">
        <f>Source!I1073</f>
        <v>0.4</v>
      </c>
      <c r="G1103" s="37">
        <f>Source!AL1073</f>
        <v>228</v>
      </c>
      <c r="H1103" s="38" t="str">
        <f>Source!DD1073</f>
        <v/>
      </c>
      <c r="I1103" s="37">
        <f>ROUND(Source!AC1073*Source!I1073, 2)</f>
        <v>91.2</v>
      </c>
      <c r="J1103" s="38" t="str">
        <f>Source!BO1073</f>
        <v/>
      </c>
      <c r="K1103" s="38">
        <f>IF(Source!BC1073&lt;&gt; 0, Source!BC1073, 1)</f>
        <v>1</v>
      </c>
      <c r="L1103" s="37">
        <f>Source!P1073</f>
        <v>91.2</v>
      </c>
      <c r="M1103" s="39"/>
      <c r="S1103">
        <f>ROUND((Source!FX1073/100)*((ROUND(Source!AF1073*Source!I1073, 2)+ROUND(Source!AE1073*Source!I1073, 2))), 2)</f>
        <v>0</v>
      </c>
      <c r="T1103">
        <f>Source!X1073</f>
        <v>0</v>
      </c>
      <c r="U1103">
        <f>ROUND((Source!FY1073/100)*((ROUND(Source!AF1073*Source!I1073, 2)+ROUND(Source!AE1073*Source!I1073, 2))), 2)</f>
        <v>0</v>
      </c>
      <c r="V1103">
        <f>Source!Y1073</f>
        <v>0</v>
      </c>
    </row>
    <row r="1104" spans="1:32">
      <c r="A1104" s="30"/>
      <c r="B1104" s="30"/>
      <c r="C1104" s="30"/>
      <c r="D1104" s="31" t="str">
        <f>"Объем: "&amp;Source!I1073&amp;"=4/"&amp;"10"</f>
        <v>Объем: 0,4=4/10</v>
      </c>
      <c r="E1104" s="30"/>
      <c r="F1104" s="30"/>
      <c r="G1104" s="30"/>
      <c r="H1104" s="30"/>
      <c r="I1104" s="30"/>
      <c r="J1104" s="30"/>
      <c r="K1104" s="30"/>
      <c r="L1104" s="30"/>
      <c r="M1104" s="30"/>
    </row>
    <row r="1105" spans="1:26" ht="15">
      <c r="H1105" s="166">
        <f>I1103</f>
        <v>91.2</v>
      </c>
      <c r="I1105" s="166"/>
      <c r="K1105" s="166">
        <f>L1103</f>
        <v>91.2</v>
      </c>
      <c r="L1105" s="166"/>
      <c r="M1105" s="47">
        <f>Source!U1073</f>
        <v>0</v>
      </c>
      <c r="O1105" s="26">
        <f>H1105</f>
        <v>91.2</v>
      </c>
      <c r="P1105" s="26">
        <f>K1105</f>
        <v>91.2</v>
      </c>
      <c r="Q1105" s="26">
        <f>M1105</f>
        <v>0</v>
      </c>
      <c r="W1105">
        <f>IF(Source!BI1073&lt;=1,I1103, 0)</f>
        <v>91.2</v>
      </c>
      <c r="X1105">
        <f>IF(Source!BI1073=2,I1103, 0)</f>
        <v>0</v>
      </c>
      <c r="Y1105">
        <f>IF(Source!BI1073=3,I1103, 0)</f>
        <v>0</v>
      </c>
      <c r="Z1105">
        <f>IF(Source!BI1073=4,I1103, 0)</f>
        <v>0</v>
      </c>
    </row>
    <row r="1106" spans="1:26" ht="28.5">
      <c r="A1106" s="59">
        <v>209</v>
      </c>
      <c r="B1106" s="59" t="str">
        <f>Source!E1075</f>
        <v>199</v>
      </c>
      <c r="C1106" s="60" t="str">
        <f>Source!F1075</f>
        <v>20.1.02.19-0015</v>
      </c>
      <c r="D1106" s="60" t="str">
        <f>Source!G1075</f>
        <v>Трос стальной</v>
      </c>
      <c r="E1106" s="42" t="str">
        <f>Source!H1075</f>
        <v>м</v>
      </c>
      <c r="F1106" s="43">
        <f>Source!I1075</f>
        <v>18.600000000000001</v>
      </c>
      <c r="G1106" s="44">
        <f>Source!AL1075</f>
        <v>12.03</v>
      </c>
      <c r="H1106" s="45" t="str">
        <f>Source!DD1075</f>
        <v/>
      </c>
      <c r="I1106" s="44">
        <f>ROUND(Source!AC1075*Source!I1075, 2)</f>
        <v>223.76</v>
      </c>
      <c r="J1106" s="45" t="str">
        <f>Source!BO1075</f>
        <v/>
      </c>
      <c r="K1106" s="45">
        <f>IF(Source!BC1075&lt;&gt; 0, Source!BC1075, 1)</f>
        <v>1</v>
      </c>
      <c r="L1106" s="44">
        <f>Source!P1075</f>
        <v>223.76</v>
      </c>
      <c r="M1106" s="48"/>
      <c r="S1106">
        <f>ROUND((Source!FX1075/100)*((ROUND(Source!AF1075*Source!I1075, 2)+ROUND(Source!AE1075*Source!I1075, 2))), 2)</f>
        <v>0</v>
      </c>
      <c r="T1106">
        <f>Source!X1075</f>
        <v>0</v>
      </c>
      <c r="U1106">
        <f>ROUND((Source!FY1075/100)*((ROUND(Source!AF1075*Source!I1075, 2)+ROUND(Source!AE1075*Source!I1075, 2))), 2)</f>
        <v>0</v>
      </c>
      <c r="V1106">
        <f>Source!Y1075</f>
        <v>0</v>
      </c>
    </row>
    <row r="1107" spans="1:26" ht="15">
      <c r="H1107" s="166">
        <f>I1106</f>
        <v>223.76</v>
      </c>
      <c r="I1107" s="166"/>
      <c r="K1107" s="166">
        <f>L1106</f>
        <v>223.76</v>
      </c>
      <c r="L1107" s="166"/>
      <c r="M1107" s="47">
        <f>Source!U1075</f>
        <v>0</v>
      </c>
      <c r="O1107" s="26">
        <f>H1107</f>
        <v>223.76</v>
      </c>
      <c r="P1107" s="26">
        <f>K1107</f>
        <v>223.76</v>
      </c>
      <c r="Q1107" s="26">
        <f>M1107</f>
        <v>0</v>
      </c>
      <c r="W1107">
        <f>IF(Source!BI1075&lt;=1,I1106, 0)</f>
        <v>0</v>
      </c>
      <c r="X1107">
        <f>IF(Source!BI1075=2,I1106, 0)</f>
        <v>223.76</v>
      </c>
      <c r="Y1107">
        <f>IF(Source!BI1075=3,I1106, 0)</f>
        <v>0</v>
      </c>
      <c r="Z1107">
        <f>IF(Source!BI1075=4,I1106, 0)</f>
        <v>0</v>
      </c>
    </row>
    <row r="1108" spans="1:26" ht="68.25">
      <c r="A1108" s="59">
        <v>210</v>
      </c>
      <c r="B1108" s="59" t="str">
        <f>Source!E1077</f>
        <v>200</v>
      </c>
      <c r="C1108" s="60" t="str">
        <f>Source!F1077</f>
        <v>прайс</v>
      </c>
      <c r="D1108" s="60" t="s">
        <v>1063</v>
      </c>
      <c r="E1108" s="42" t="str">
        <f>Source!H1077</f>
        <v>шт.</v>
      </c>
      <c r="F1108" s="43">
        <f>Source!I1077</f>
        <v>2</v>
      </c>
      <c r="G1108" s="44">
        <f>Source!AL1077</f>
        <v>3049.8100000000004</v>
      </c>
      <c r="H1108" s="45" t="str">
        <f>Source!DD1077</f>
        <v/>
      </c>
      <c r="I1108" s="44">
        <f>ROUND(Source!AC1077*Source!I1077, 2)</f>
        <v>6099.62</v>
      </c>
      <c r="J1108" s="45" t="str">
        <f>Source!BO1077</f>
        <v/>
      </c>
      <c r="K1108" s="45">
        <f>IF(Source!BC1077&lt;&gt; 0, Source!BC1077, 1)</f>
        <v>1</v>
      </c>
      <c r="L1108" s="44">
        <f>Source!P1077</f>
        <v>6099.62</v>
      </c>
      <c r="M1108" s="48"/>
      <c r="S1108">
        <f>ROUND((Source!FX1077/100)*((ROUND(Source!AF1077*Source!I1077, 2)+ROUND(Source!AE1077*Source!I1077, 2))), 2)</f>
        <v>0</v>
      </c>
      <c r="T1108">
        <f>Source!X1077</f>
        <v>0</v>
      </c>
      <c r="U1108">
        <f>ROUND((Source!FY1077/100)*((ROUND(Source!AF1077*Source!I1077, 2)+ROUND(Source!AE1077*Source!I1077, 2))), 2)</f>
        <v>0</v>
      </c>
      <c r="V1108">
        <f>Source!Y1077</f>
        <v>0</v>
      </c>
    </row>
    <row r="1109" spans="1:26" ht="15">
      <c r="H1109" s="166">
        <f>I1108</f>
        <v>6099.62</v>
      </c>
      <c r="I1109" s="166"/>
      <c r="K1109" s="166">
        <f>L1108</f>
        <v>6099.62</v>
      </c>
      <c r="L1109" s="166"/>
      <c r="M1109" s="47">
        <f>Source!U1077</f>
        <v>0</v>
      </c>
      <c r="O1109" s="26">
        <f>H1109</f>
        <v>6099.62</v>
      </c>
      <c r="P1109" s="26">
        <f>K1109</f>
        <v>6099.62</v>
      </c>
      <c r="Q1109" s="26">
        <f>M1109</f>
        <v>0</v>
      </c>
      <c r="W1109">
        <f>IF(Source!BI1077&lt;=1,I1108, 0)</f>
        <v>6099.62</v>
      </c>
      <c r="X1109">
        <f>IF(Source!BI1077=2,I1108, 0)</f>
        <v>0</v>
      </c>
      <c r="Y1109">
        <f>IF(Source!BI1077=3,I1108, 0)</f>
        <v>0</v>
      </c>
      <c r="Z1109">
        <f>IF(Source!BI1077=4,I1108, 0)</f>
        <v>0</v>
      </c>
    </row>
    <row r="1110" spans="1:26" ht="42.75">
      <c r="A1110" s="16">
        <v>211</v>
      </c>
      <c r="B1110" s="16" t="str">
        <f>Source!E1079</f>
        <v>201</v>
      </c>
      <c r="C1110" s="58" t="str">
        <f>Source!F1079</f>
        <v>26-01-054-01</v>
      </c>
      <c r="D1110" s="58" t="str">
        <f>Source!G1079</f>
        <v>Обертывание поверхности изоляции рулонными материалами насухо с проклейкой швов</v>
      </c>
      <c r="E1110" s="36" t="str">
        <f>Source!H1079</f>
        <v>100 м2</v>
      </c>
      <c r="F1110" s="22">
        <f>Source!I1079</f>
        <v>0.26</v>
      </c>
      <c r="G1110" s="37">
        <f>Source!AL1079+Source!AM1079+Source!AO1079</f>
        <v>824.45</v>
      </c>
      <c r="H1110" s="38"/>
      <c r="I1110" s="37"/>
      <c r="J1110" s="38" t="str">
        <f>Source!BO1079</f>
        <v/>
      </c>
      <c r="K1110" s="38"/>
      <c r="L1110" s="37"/>
      <c r="M1110" s="39"/>
      <c r="S1110">
        <f>ROUND((Source!FX1079/100)*((ROUND(Source!AF1079*Source!I1079, 2)+ROUND(Source!AE1079*Source!I1079, 2))), 2)</f>
        <v>91.14</v>
      </c>
      <c r="T1110">
        <f>Source!X1079</f>
        <v>91.14</v>
      </c>
      <c r="U1110">
        <f>ROUND((Source!FY1079/100)*((ROUND(Source!AF1079*Source!I1079, 2)+ROUND(Source!AE1079*Source!I1079, 2))), 2)</f>
        <v>60.26</v>
      </c>
      <c r="V1110">
        <f>Source!Y1079</f>
        <v>60.76</v>
      </c>
    </row>
    <row r="1111" spans="1:26">
      <c r="D1111" s="29" t="str">
        <f>"Объем: "&amp;Source!I1079&amp;"=26/"&amp;"100"</f>
        <v>Объем: 0,26=26/100</v>
      </c>
    </row>
    <row r="1112" spans="1:26" ht="14.25">
      <c r="A1112" s="16"/>
      <c r="B1112" s="16"/>
      <c r="C1112" s="58"/>
      <c r="D1112" s="58" t="s">
        <v>980</v>
      </c>
      <c r="E1112" s="36"/>
      <c r="F1112" s="22"/>
      <c r="G1112" s="37">
        <f>Source!AO1079</f>
        <v>276.31</v>
      </c>
      <c r="H1112" s="38" t="str">
        <f>Source!DG1079</f>
        <v>)*1,2)*1,15</v>
      </c>
      <c r="I1112" s="37">
        <f>ROUND(Source!AF1079*Source!I1079, 2)</f>
        <v>99.14</v>
      </c>
      <c r="J1112" s="38"/>
      <c r="K1112" s="38">
        <f>IF(Source!BA1079&lt;&gt; 0, Source!BA1079, 1)</f>
        <v>1</v>
      </c>
      <c r="L1112" s="37">
        <f>Source!S1079</f>
        <v>99.14</v>
      </c>
      <c r="M1112" s="39"/>
      <c r="R1112">
        <f>I1112</f>
        <v>99.14</v>
      </c>
    </row>
    <row r="1113" spans="1:26" ht="14.25">
      <c r="A1113" s="16"/>
      <c r="B1113" s="16"/>
      <c r="C1113" s="58"/>
      <c r="D1113" s="58" t="s">
        <v>104</v>
      </c>
      <c r="E1113" s="36"/>
      <c r="F1113" s="22"/>
      <c r="G1113" s="37">
        <f>Source!AM1079</f>
        <v>40.5</v>
      </c>
      <c r="H1113" s="38" t="str">
        <f>Source!DE1079</f>
        <v>)*1,2)*1,25</v>
      </c>
      <c r="I1113" s="37">
        <f>ROUND(Source!AD1079*Source!I1079, 2)</f>
        <v>15.8</v>
      </c>
      <c r="J1113" s="38"/>
      <c r="K1113" s="38">
        <f>IF(Source!BB1079&lt;&gt; 0, Source!BB1079, 1)</f>
        <v>1</v>
      </c>
      <c r="L1113" s="37">
        <f>Source!Q1079</f>
        <v>15.8</v>
      </c>
      <c r="M1113" s="39"/>
    </row>
    <row r="1114" spans="1:26" ht="14.25">
      <c r="A1114" s="16"/>
      <c r="B1114" s="16"/>
      <c r="C1114" s="58"/>
      <c r="D1114" s="58" t="s">
        <v>981</v>
      </c>
      <c r="E1114" s="36"/>
      <c r="F1114" s="22"/>
      <c r="G1114" s="37">
        <f>Source!AN1079</f>
        <v>5.45</v>
      </c>
      <c r="H1114" s="38" t="str">
        <f>Source!DF1079</f>
        <v>)*1,2)*1,25</v>
      </c>
      <c r="I1114" s="40">
        <f>ROUND(Source!AE1079*Source!I1079, 2)</f>
        <v>2.13</v>
      </c>
      <c r="J1114" s="38"/>
      <c r="K1114" s="38">
        <f>IF(Source!BS1079&lt;&gt; 0, Source!BS1079, 1)</f>
        <v>1</v>
      </c>
      <c r="L1114" s="40">
        <f>Source!R1079</f>
        <v>2.13</v>
      </c>
      <c r="M1114" s="39"/>
      <c r="R1114">
        <f>I1114</f>
        <v>2.13</v>
      </c>
    </row>
    <row r="1115" spans="1:26" ht="14.25">
      <c r="A1115" s="16"/>
      <c r="B1115" s="16"/>
      <c r="C1115" s="58"/>
      <c r="D1115" s="58" t="s">
        <v>982</v>
      </c>
      <c r="E1115" s="36"/>
      <c r="F1115" s="22"/>
      <c r="G1115" s="37">
        <f>Source!AL1079</f>
        <v>507.64</v>
      </c>
      <c r="H1115" s="38" t="str">
        <f>Source!DD1079</f>
        <v/>
      </c>
      <c r="I1115" s="37">
        <f>ROUND(Source!AC1079*Source!I1079, 2)</f>
        <v>131.99</v>
      </c>
      <c r="J1115" s="38"/>
      <c r="K1115" s="38">
        <f>IF(Source!BC1079&lt;&gt; 0, Source!BC1079, 1)</f>
        <v>1</v>
      </c>
      <c r="L1115" s="37">
        <f>Source!P1079</f>
        <v>131.99</v>
      </c>
      <c r="M1115" s="39"/>
    </row>
    <row r="1116" spans="1:26" ht="14.25">
      <c r="A1116" s="16"/>
      <c r="B1116" s="16"/>
      <c r="C1116" s="58"/>
      <c r="D1116" s="58" t="s">
        <v>983</v>
      </c>
      <c r="E1116" s="36" t="s">
        <v>984</v>
      </c>
      <c r="F1116" s="22">
        <f>Source!BZ1079</f>
        <v>100</v>
      </c>
      <c r="G1116" s="167" t="str">
        <f>CONCATENATE(" )", Source!DL1079, Source!FT1079, "=", Source!FX1079)</f>
        <v xml:space="preserve"> )*0,9=90</v>
      </c>
      <c r="H1116" s="168"/>
      <c r="I1116" s="37">
        <f>SUM(S1110:S1118)</f>
        <v>91.14</v>
      </c>
      <c r="J1116" s="41"/>
      <c r="K1116" s="32">
        <f>Source!AT1079</f>
        <v>90</v>
      </c>
      <c r="L1116" s="37">
        <f>SUM(T1110:T1118)</f>
        <v>91.14</v>
      </c>
      <c r="M1116" s="39"/>
    </row>
    <row r="1117" spans="1:26" ht="14.25">
      <c r="A1117" s="16"/>
      <c r="B1117" s="16"/>
      <c r="C1117" s="58"/>
      <c r="D1117" s="58" t="s">
        <v>985</v>
      </c>
      <c r="E1117" s="36" t="s">
        <v>984</v>
      </c>
      <c r="F1117" s="22">
        <f>Source!CA1079</f>
        <v>70</v>
      </c>
      <c r="G1117" s="167" t="str">
        <f>CONCATENATE(" )", Source!DM1079, Source!FU1079, "=", Source!FY1079)</f>
        <v xml:space="preserve"> )*0,85=59,5</v>
      </c>
      <c r="H1117" s="168"/>
      <c r="I1117" s="37">
        <f>SUM(U1110:U1118)</f>
        <v>60.26</v>
      </c>
      <c r="J1117" s="41"/>
      <c r="K1117" s="32">
        <f>Source!AU1079</f>
        <v>60</v>
      </c>
      <c r="L1117" s="37">
        <f>SUM(V1110:V1118)</f>
        <v>60.76</v>
      </c>
      <c r="M1117" s="39"/>
    </row>
    <row r="1118" spans="1:26" ht="14.25">
      <c r="A1118" s="59"/>
      <c r="B1118" s="59"/>
      <c r="C1118" s="60"/>
      <c r="D1118" s="60" t="s">
        <v>986</v>
      </c>
      <c r="E1118" s="42" t="s">
        <v>987</v>
      </c>
      <c r="F1118" s="43">
        <f>Source!AQ1079</f>
        <v>31.98</v>
      </c>
      <c r="G1118" s="44"/>
      <c r="H1118" s="45" t="str">
        <f>Source!DI1079</f>
        <v>)*1,2)*1,15</v>
      </c>
      <c r="I1118" s="44"/>
      <c r="J1118" s="45"/>
      <c r="K1118" s="45"/>
      <c r="L1118" s="44"/>
      <c r="M1118" s="46">
        <f>Source!U1079</f>
        <v>11.474423999999999</v>
      </c>
    </row>
    <row r="1119" spans="1:26" ht="15">
      <c r="H1119" s="166">
        <f>I1112+I1113+I1115+I1116+I1117</f>
        <v>398.33</v>
      </c>
      <c r="I1119" s="166"/>
      <c r="K1119" s="166">
        <f>L1112+L1113+L1115+L1116+L1117</f>
        <v>398.83</v>
      </c>
      <c r="L1119" s="166"/>
      <c r="M1119" s="47">
        <f>Source!U1079</f>
        <v>11.474423999999999</v>
      </c>
      <c r="O1119" s="26">
        <f>H1119</f>
        <v>398.33</v>
      </c>
      <c r="P1119" s="26">
        <f>K1119</f>
        <v>398.83</v>
      </c>
      <c r="Q1119" s="26">
        <f>M1119</f>
        <v>11.474423999999999</v>
      </c>
      <c r="W1119">
        <f>IF(Source!BI1079&lt;=1,I1112+I1113+I1115+I1116+I1117, 0)</f>
        <v>398.33</v>
      </c>
      <c r="X1119">
        <f>IF(Source!BI1079=2,I1112+I1113+I1115+I1116+I1117, 0)</f>
        <v>0</v>
      </c>
      <c r="Y1119">
        <f>IF(Source!BI1079=3,I1112+I1113+I1115+I1116+I1117, 0)</f>
        <v>0</v>
      </c>
      <c r="Z1119">
        <f>IF(Source!BI1079=4,I1112+I1113+I1115+I1116+I1117, 0)</f>
        <v>0</v>
      </c>
    </row>
    <row r="1120" spans="1:26" ht="71.25">
      <c r="A1120" s="16">
        <v>212</v>
      </c>
      <c r="B1120" s="16" t="str">
        <f>Source!E1081</f>
        <v>202</v>
      </c>
      <c r="C1120" s="58" t="str">
        <f>Source!F1081</f>
        <v>12.2.04.07-0012</v>
      </c>
      <c r="D1120" s="58" t="str">
        <f>Source!G1081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120" s="36" t="str">
        <f>Source!H1081</f>
        <v>м3</v>
      </c>
      <c r="F1120" s="22">
        <f>Source!I1081</f>
        <v>1.196</v>
      </c>
      <c r="G1120" s="37">
        <f>Source!AL1081</f>
        <v>2222.0300000000002</v>
      </c>
      <c r="H1120" s="38" t="str">
        <f>Source!DD1081</f>
        <v/>
      </c>
      <c r="I1120" s="37">
        <f>ROUND(Source!AC1081*Source!I1081, 2)</f>
        <v>2657.55</v>
      </c>
      <c r="J1120" s="38" t="str">
        <f>Source!BO1081</f>
        <v/>
      </c>
      <c r="K1120" s="38">
        <f>IF(Source!BC1081&lt;&gt; 0, Source!BC1081, 1)</f>
        <v>1</v>
      </c>
      <c r="L1120" s="37">
        <f>Source!P1081</f>
        <v>2657.55</v>
      </c>
      <c r="M1120" s="39"/>
      <c r="S1120">
        <f>ROUND((Source!FX1081/100)*((ROUND(Source!AF1081*Source!I1081, 2)+ROUND(Source!AE1081*Source!I1081, 2))), 2)</f>
        <v>0</v>
      </c>
      <c r="T1120">
        <f>Source!X1081</f>
        <v>0</v>
      </c>
      <c r="U1120">
        <f>ROUND((Source!FY1081/100)*((ROUND(Source!AF1081*Source!I1081, 2)+ROUND(Source!AE1081*Source!I1081, 2))), 2)</f>
        <v>0</v>
      </c>
      <c r="V1120">
        <f>Source!Y1081</f>
        <v>0</v>
      </c>
    </row>
    <row r="1121" spans="1:26">
      <c r="A1121" s="30"/>
      <c r="B1121" s="30"/>
      <c r="C1121" s="30"/>
      <c r="D1121" s="31" t="str">
        <f>"Объем: "&amp;Source!I1081&amp;"=26*"&amp;"0,04*"&amp;"1,15"</f>
        <v>Объем: 1,196=26*0,04*1,15</v>
      </c>
      <c r="E1121" s="30"/>
      <c r="F1121" s="30"/>
      <c r="G1121" s="30"/>
      <c r="H1121" s="30"/>
      <c r="I1121" s="30"/>
      <c r="J1121" s="30"/>
      <c r="K1121" s="30"/>
      <c r="L1121" s="30"/>
      <c r="M1121" s="30"/>
    </row>
    <row r="1122" spans="1:26" ht="15">
      <c r="H1122" s="166">
        <f>I1120</f>
        <v>2657.55</v>
      </c>
      <c r="I1122" s="166"/>
      <c r="K1122" s="166">
        <f>L1120</f>
        <v>2657.55</v>
      </c>
      <c r="L1122" s="166"/>
      <c r="M1122" s="47">
        <f>Source!U1081</f>
        <v>0</v>
      </c>
      <c r="O1122" s="26">
        <f>H1122</f>
        <v>2657.55</v>
      </c>
      <c r="P1122" s="26">
        <f>K1122</f>
        <v>2657.55</v>
      </c>
      <c r="Q1122" s="26">
        <f>M1122</f>
        <v>0</v>
      </c>
      <c r="W1122">
        <f>IF(Source!BI1081&lt;=1,I1120, 0)</f>
        <v>2657.55</v>
      </c>
      <c r="X1122">
        <f>IF(Source!BI1081=2,I1120, 0)</f>
        <v>0</v>
      </c>
      <c r="Y1122">
        <f>IF(Source!BI1081=3,I1120, 0)</f>
        <v>0</v>
      </c>
      <c r="Z1122">
        <f>IF(Source!BI1081=4,I1120, 0)</f>
        <v>0</v>
      </c>
    </row>
    <row r="1123" spans="1:26" ht="57">
      <c r="A1123" s="16">
        <v>213</v>
      </c>
      <c r="B1123" s="16" t="str">
        <f>Source!E1083</f>
        <v>203</v>
      </c>
      <c r="C1123" s="58" t="str">
        <f>Source!F1083</f>
        <v>20-01-002-12</v>
      </c>
      <c r="D1123" s="58" t="str">
        <f>Source!G1083</f>
        <v>Прокладка воздуховодов из листовой оцинкованной стали и алюминия класса П (плотные) толщиной 0,7 мм, периметром до 3200 мм</v>
      </c>
      <c r="E1123" s="36" t="str">
        <f>Source!H1083</f>
        <v>100 м2</v>
      </c>
      <c r="F1123" s="22">
        <f>Source!I1083</f>
        <v>0.156</v>
      </c>
      <c r="G1123" s="37">
        <f>Source!AL1083+Source!AM1083+Source!AO1083</f>
        <v>1392.24</v>
      </c>
      <c r="H1123" s="38"/>
      <c r="I1123" s="37"/>
      <c r="J1123" s="38" t="str">
        <f>Source!BO1083</f>
        <v/>
      </c>
      <c r="K1123" s="38"/>
      <c r="L1123" s="37"/>
      <c r="M1123" s="39"/>
      <c r="S1123">
        <f>ROUND((Source!FX1083/100)*((ROUND(Source!AF1083*Source!I1083, 2)+ROUND(Source!AE1083*Source!I1083, 2))), 2)</f>
        <v>177.85</v>
      </c>
      <c r="T1123">
        <f>Source!X1083</f>
        <v>177.54</v>
      </c>
      <c r="U1123">
        <f>ROUND((Source!FY1083/100)*((ROUND(Source!AF1083*Source!I1083, 2)+ROUND(Source!AE1083*Source!I1083, 2))), 2)</f>
        <v>108.92</v>
      </c>
      <c r="V1123">
        <f>Source!Y1083</f>
        <v>109.61</v>
      </c>
    </row>
    <row r="1124" spans="1:26">
      <c r="D1124" s="29" t="str">
        <f>"Объем: "&amp;Source!I1083&amp;"=(0,8+"&amp;"0,5)*"&amp;"2*"&amp;"6/"&amp;"100"</f>
        <v>Объем: 0,156=(0,8+0,5)*2*6/100</v>
      </c>
    </row>
    <row r="1125" spans="1:26" ht="14.25">
      <c r="A1125" s="16"/>
      <c r="B1125" s="16"/>
      <c r="C1125" s="58"/>
      <c r="D1125" s="58" t="s">
        <v>980</v>
      </c>
      <c r="E1125" s="36"/>
      <c r="F1125" s="22"/>
      <c r="G1125" s="37">
        <f>Source!AO1083</f>
        <v>706.89</v>
      </c>
      <c r="H1125" s="38" t="str">
        <f>Source!DG1083</f>
        <v>)*1,2)*1,15</v>
      </c>
      <c r="I1125" s="37">
        <f>ROUND(Source!AF1083*Source!I1083, 2)</f>
        <v>152.18</v>
      </c>
      <c r="J1125" s="38"/>
      <c r="K1125" s="38">
        <f>IF(Source!BA1083&lt;&gt; 0, Source!BA1083, 1)</f>
        <v>1</v>
      </c>
      <c r="L1125" s="37">
        <f>Source!S1083</f>
        <v>152.18</v>
      </c>
      <c r="M1125" s="39"/>
      <c r="R1125">
        <f>I1125</f>
        <v>152.18</v>
      </c>
    </row>
    <row r="1126" spans="1:26" ht="14.25">
      <c r="A1126" s="16"/>
      <c r="B1126" s="16"/>
      <c r="C1126" s="58"/>
      <c r="D1126" s="58" t="s">
        <v>104</v>
      </c>
      <c r="E1126" s="36"/>
      <c r="F1126" s="22"/>
      <c r="G1126" s="37">
        <f>Source!AM1083</f>
        <v>107.59</v>
      </c>
      <c r="H1126" s="38" t="str">
        <f>Source!DE1083</f>
        <v>)*1,2)*1,25</v>
      </c>
      <c r="I1126" s="37">
        <f>ROUND(Source!AD1083*Source!I1083, 2)</f>
        <v>25.18</v>
      </c>
      <c r="J1126" s="38"/>
      <c r="K1126" s="38">
        <f>IF(Source!BB1083&lt;&gt; 0, Source!BB1083, 1)</f>
        <v>1</v>
      </c>
      <c r="L1126" s="37">
        <f>Source!Q1083</f>
        <v>25.18</v>
      </c>
      <c r="M1126" s="39"/>
    </row>
    <row r="1127" spans="1:26" ht="14.25">
      <c r="A1127" s="16"/>
      <c r="B1127" s="16"/>
      <c r="C1127" s="58"/>
      <c r="D1127" s="58" t="s">
        <v>981</v>
      </c>
      <c r="E1127" s="36"/>
      <c r="F1127" s="22"/>
      <c r="G1127" s="37">
        <f>Source!AN1083</f>
        <v>9.41</v>
      </c>
      <c r="H1127" s="38" t="str">
        <f>Source!DF1083</f>
        <v>)*1,2)*1,25</v>
      </c>
      <c r="I1127" s="40">
        <f>ROUND(Source!AE1083*Source!I1083, 2)</f>
        <v>2.2000000000000002</v>
      </c>
      <c r="J1127" s="38"/>
      <c r="K1127" s="38">
        <f>IF(Source!BS1083&lt;&gt; 0, Source!BS1083, 1)</f>
        <v>1</v>
      </c>
      <c r="L1127" s="40">
        <f>Source!R1083</f>
        <v>2.2000000000000002</v>
      </c>
      <c r="M1127" s="39"/>
      <c r="R1127">
        <f>I1127</f>
        <v>2.2000000000000002</v>
      </c>
    </row>
    <row r="1128" spans="1:26" ht="14.25">
      <c r="A1128" s="16"/>
      <c r="B1128" s="16"/>
      <c r="C1128" s="58"/>
      <c r="D1128" s="58" t="s">
        <v>982</v>
      </c>
      <c r="E1128" s="36"/>
      <c r="F1128" s="22"/>
      <c r="G1128" s="37">
        <f>Source!AL1083</f>
        <v>577.76</v>
      </c>
      <c r="H1128" s="38" t="str">
        <f>Source!DD1083</f>
        <v/>
      </c>
      <c r="I1128" s="37">
        <f>ROUND(Source!AC1083*Source!I1083, 2)</f>
        <v>90.13</v>
      </c>
      <c r="J1128" s="38"/>
      <c r="K1128" s="38">
        <f>IF(Source!BC1083&lt;&gt; 0, Source!BC1083, 1)</f>
        <v>1</v>
      </c>
      <c r="L1128" s="37">
        <f>Source!P1083</f>
        <v>90.13</v>
      </c>
      <c r="M1128" s="39"/>
    </row>
    <row r="1129" spans="1:26" ht="14.25">
      <c r="A1129" s="16"/>
      <c r="B1129" s="16"/>
      <c r="C1129" s="58"/>
      <c r="D1129" s="58" t="s">
        <v>983</v>
      </c>
      <c r="E1129" s="36" t="s">
        <v>984</v>
      </c>
      <c r="F1129" s="22">
        <f>Source!BZ1083</f>
        <v>128</v>
      </c>
      <c r="G1129" s="167" t="str">
        <f>CONCATENATE(" )", Source!DL1083, Source!FT1083, "=", Source!FX1083)</f>
        <v xml:space="preserve"> )*0,9=115,2</v>
      </c>
      <c r="H1129" s="168"/>
      <c r="I1129" s="37">
        <f>SUM(S1123:S1131)</f>
        <v>177.85</v>
      </c>
      <c r="J1129" s="41"/>
      <c r="K1129" s="32">
        <f>Source!AT1083</f>
        <v>115</v>
      </c>
      <c r="L1129" s="37">
        <f>SUM(T1123:T1131)</f>
        <v>177.54</v>
      </c>
      <c r="M1129" s="39"/>
    </row>
    <row r="1130" spans="1:26" ht="14.25">
      <c r="A1130" s="16"/>
      <c r="B1130" s="16"/>
      <c r="C1130" s="58"/>
      <c r="D1130" s="58" t="s">
        <v>985</v>
      </c>
      <c r="E1130" s="36" t="s">
        <v>984</v>
      </c>
      <c r="F1130" s="22">
        <f>Source!CA1083</f>
        <v>83</v>
      </c>
      <c r="G1130" s="167" t="str">
        <f>CONCATENATE(" )", Source!DM1083, Source!FU1083, "=", Source!FY1083)</f>
        <v xml:space="preserve"> )*0,85=70,55</v>
      </c>
      <c r="H1130" s="168"/>
      <c r="I1130" s="37">
        <f>SUM(U1123:U1131)</f>
        <v>108.92</v>
      </c>
      <c r="J1130" s="41"/>
      <c r="K1130" s="32">
        <f>Source!AU1083</f>
        <v>71</v>
      </c>
      <c r="L1130" s="37">
        <f>SUM(V1123:V1131)</f>
        <v>109.61</v>
      </c>
      <c r="M1130" s="39"/>
    </row>
    <row r="1131" spans="1:26" ht="14.25">
      <c r="A1131" s="59"/>
      <c r="B1131" s="59"/>
      <c r="C1131" s="60"/>
      <c r="D1131" s="60" t="s">
        <v>986</v>
      </c>
      <c r="E1131" s="42" t="s">
        <v>987</v>
      </c>
      <c r="F1131" s="43">
        <f>Source!AQ1083</f>
        <v>80.88</v>
      </c>
      <c r="G1131" s="44"/>
      <c r="H1131" s="45" t="str">
        <f>Source!DI1083</f>
        <v>)*1,2)*1,15</v>
      </c>
      <c r="I1131" s="44"/>
      <c r="J1131" s="45"/>
      <c r="K1131" s="45"/>
      <c r="L1131" s="44"/>
      <c r="M1131" s="46">
        <f>Source!U1083</f>
        <v>17.411846399999998</v>
      </c>
    </row>
    <row r="1132" spans="1:26" ht="15">
      <c r="H1132" s="166">
        <f>I1125+I1126+I1128+I1129+I1130</f>
        <v>554.26</v>
      </c>
      <c r="I1132" s="166"/>
      <c r="K1132" s="166">
        <f>L1125+L1126+L1128+L1129+L1130</f>
        <v>554.64</v>
      </c>
      <c r="L1132" s="166"/>
      <c r="M1132" s="47">
        <f>Source!U1083</f>
        <v>17.411846399999998</v>
      </c>
      <c r="O1132" s="26">
        <f>H1132</f>
        <v>554.26</v>
      </c>
      <c r="P1132" s="26">
        <f>K1132</f>
        <v>554.64</v>
      </c>
      <c r="Q1132" s="26">
        <f>M1132</f>
        <v>17.411846399999998</v>
      </c>
      <c r="W1132">
        <f>IF(Source!BI1083&lt;=1,I1125+I1126+I1128+I1129+I1130, 0)</f>
        <v>554.26</v>
      </c>
      <c r="X1132">
        <f>IF(Source!BI1083=2,I1125+I1126+I1128+I1129+I1130, 0)</f>
        <v>0</v>
      </c>
      <c r="Y1132">
        <f>IF(Source!BI1083=3,I1125+I1126+I1128+I1129+I1130, 0)</f>
        <v>0</v>
      </c>
      <c r="Z1132">
        <f>IF(Source!BI1083=4,I1125+I1126+I1128+I1129+I1130, 0)</f>
        <v>0</v>
      </c>
    </row>
    <row r="1133" spans="1:26" ht="42.75">
      <c r="A1133" s="59">
        <v>214</v>
      </c>
      <c r="B1133" s="59" t="str">
        <f>Source!E1085</f>
        <v>204</v>
      </c>
      <c r="C1133" s="60" t="str">
        <f>Source!F1085</f>
        <v>19.1.01.03-0052</v>
      </c>
      <c r="D1133" s="60" t="str">
        <f>Source!G1085</f>
        <v>Воздуховоды из оцинкованной стали с шиной и уголками толщиной 1,0 мм, периметром 3000 мм</v>
      </c>
      <c r="E1133" s="42" t="str">
        <f>Source!H1085</f>
        <v>м2</v>
      </c>
      <c r="F1133" s="43">
        <f>Source!I1085</f>
        <v>15.6</v>
      </c>
      <c r="G1133" s="44">
        <f>Source!AL1085</f>
        <v>171.25</v>
      </c>
      <c r="H1133" s="45" t="str">
        <f>Source!DD1085</f>
        <v/>
      </c>
      <c r="I1133" s="44">
        <f>ROUND(Source!AC1085*Source!I1085, 2)</f>
        <v>2671.5</v>
      </c>
      <c r="J1133" s="45" t="str">
        <f>Source!BO1085</f>
        <v/>
      </c>
      <c r="K1133" s="45">
        <f>IF(Source!BC1085&lt;&gt; 0, Source!BC1085, 1)</f>
        <v>1</v>
      </c>
      <c r="L1133" s="44">
        <f>Source!P1085</f>
        <v>2671.5</v>
      </c>
      <c r="M1133" s="48"/>
      <c r="S1133">
        <f>ROUND((Source!FX1085/100)*((ROUND(Source!AF1085*Source!I1085, 2)+ROUND(Source!AE1085*Source!I1085, 2))), 2)</f>
        <v>0</v>
      </c>
      <c r="T1133">
        <f>Source!X1085</f>
        <v>0</v>
      </c>
      <c r="U1133">
        <f>ROUND((Source!FY1085/100)*((ROUND(Source!AF1085*Source!I1085, 2)+ROUND(Source!AE1085*Source!I1085, 2))), 2)</f>
        <v>0</v>
      </c>
      <c r="V1133">
        <f>Source!Y1085</f>
        <v>0</v>
      </c>
    </row>
    <row r="1134" spans="1:26" ht="15">
      <c r="H1134" s="166">
        <f>I1133</f>
        <v>2671.5</v>
      </c>
      <c r="I1134" s="166"/>
      <c r="K1134" s="166">
        <f>L1133</f>
        <v>2671.5</v>
      </c>
      <c r="L1134" s="166"/>
      <c r="M1134" s="47">
        <f>Source!U1085</f>
        <v>0</v>
      </c>
      <c r="O1134" s="26">
        <f>H1134</f>
        <v>2671.5</v>
      </c>
      <c r="P1134" s="26">
        <f>K1134</f>
        <v>2671.5</v>
      </c>
      <c r="Q1134" s="26">
        <f>M1134</f>
        <v>0</v>
      </c>
      <c r="W1134">
        <f>IF(Source!BI1085&lt;=1,I1133, 0)</f>
        <v>2671.5</v>
      </c>
      <c r="X1134">
        <f>IF(Source!BI1085=2,I1133, 0)</f>
        <v>0</v>
      </c>
      <c r="Y1134">
        <f>IF(Source!BI1085=3,I1133, 0)</f>
        <v>0</v>
      </c>
      <c r="Z1134">
        <f>IF(Source!BI1085=4,I1133, 0)</f>
        <v>0</v>
      </c>
    </row>
    <row r="1135" spans="1:26" ht="57">
      <c r="A1135" s="16">
        <v>215</v>
      </c>
      <c r="B1135" s="16" t="str">
        <f>Source!E1087</f>
        <v>205</v>
      </c>
      <c r="C1135" s="58" t="str">
        <f>Source!F1087</f>
        <v>20-01-002-18</v>
      </c>
      <c r="D1135" s="58" t="str">
        <f>Source!G1087</f>
        <v>Прокладка воздуховодов из листовой оцинкованной стали и алюминия класса П (плотные) толщиной 1,0 мм, диаметром от 900 до 1000 мм</v>
      </c>
      <c r="E1135" s="36" t="str">
        <f>Source!H1087</f>
        <v>100 м2</v>
      </c>
      <c r="F1135" s="22">
        <f>Source!I1087</f>
        <v>5.024E-2</v>
      </c>
      <c r="G1135" s="37">
        <f>Source!AL1087+Source!AM1087+Source!AO1087</f>
        <v>1385.92</v>
      </c>
      <c r="H1135" s="38"/>
      <c r="I1135" s="37"/>
      <c r="J1135" s="38" t="str">
        <f>Source!BO1087</f>
        <v/>
      </c>
      <c r="K1135" s="38"/>
      <c r="L1135" s="37"/>
      <c r="M1135" s="39"/>
      <c r="S1135">
        <f>ROUND((Source!FX1087/100)*((ROUND(Source!AF1087*Source!I1087, 2)+ROUND(Source!AE1087*Source!I1087, 2))), 2)</f>
        <v>57.2</v>
      </c>
      <c r="T1135">
        <f>Source!X1087</f>
        <v>57.1</v>
      </c>
      <c r="U1135">
        <f>ROUND((Source!FY1087/100)*((ROUND(Source!AF1087*Source!I1087, 2)+ROUND(Source!AE1087*Source!I1087, 2))), 2)</f>
        <v>35.03</v>
      </c>
      <c r="V1135">
        <f>Source!Y1087</f>
        <v>35.25</v>
      </c>
    </row>
    <row r="1136" spans="1:26">
      <c r="D1136" s="29" t="str">
        <f>"Объем: "&amp;Source!I1087&amp;"=(3,14*"&amp;"0,8*"&amp;"2)/"&amp;"100"</f>
        <v>Объем: 0,05024=(3,14*0,8*2)/100</v>
      </c>
    </row>
    <row r="1137" spans="1:26" ht="14.25">
      <c r="A1137" s="16"/>
      <c r="B1137" s="16"/>
      <c r="C1137" s="58"/>
      <c r="D1137" s="58" t="s">
        <v>980</v>
      </c>
      <c r="E1137" s="36"/>
      <c r="F1137" s="22"/>
      <c r="G1137" s="37">
        <f>Source!AO1087</f>
        <v>706.89</v>
      </c>
      <c r="H1137" s="38" t="str">
        <f>Source!DG1087</f>
        <v>)*1,2)*1,15</v>
      </c>
      <c r="I1137" s="37">
        <f>ROUND(Source!AF1087*Source!I1087, 2)</f>
        <v>49.01</v>
      </c>
      <c r="J1137" s="38"/>
      <c r="K1137" s="38">
        <f>IF(Source!BA1087&lt;&gt; 0, Source!BA1087, 1)</f>
        <v>1</v>
      </c>
      <c r="L1137" s="37">
        <f>Source!S1087</f>
        <v>49.01</v>
      </c>
      <c r="M1137" s="39"/>
      <c r="R1137">
        <f>I1137</f>
        <v>49.01</v>
      </c>
    </row>
    <row r="1138" spans="1:26" ht="14.25">
      <c r="A1138" s="16"/>
      <c r="B1138" s="16"/>
      <c r="C1138" s="58"/>
      <c r="D1138" s="58" t="s">
        <v>104</v>
      </c>
      <c r="E1138" s="36"/>
      <c r="F1138" s="22"/>
      <c r="G1138" s="37">
        <f>Source!AM1087</f>
        <v>101.27</v>
      </c>
      <c r="H1138" s="38" t="str">
        <f>Source!DE1087</f>
        <v>)*1,2)*1,25</v>
      </c>
      <c r="I1138" s="37">
        <f>ROUND(Source!AD1087*Source!I1087, 2)</f>
        <v>7.63</v>
      </c>
      <c r="J1138" s="38"/>
      <c r="K1138" s="38">
        <f>IF(Source!BB1087&lt;&gt; 0, Source!BB1087, 1)</f>
        <v>1</v>
      </c>
      <c r="L1138" s="37">
        <f>Source!Q1087</f>
        <v>7.63</v>
      </c>
      <c r="M1138" s="39"/>
    </row>
    <row r="1139" spans="1:26" ht="14.25">
      <c r="A1139" s="16"/>
      <c r="B1139" s="16"/>
      <c r="C1139" s="58"/>
      <c r="D1139" s="58" t="s">
        <v>981</v>
      </c>
      <c r="E1139" s="36"/>
      <c r="F1139" s="22"/>
      <c r="G1139" s="37">
        <f>Source!AN1087</f>
        <v>8.5399999999999991</v>
      </c>
      <c r="H1139" s="38" t="str">
        <f>Source!DF1087</f>
        <v>)*1,2)*1,25</v>
      </c>
      <c r="I1139" s="40">
        <f>ROUND(Source!AE1087*Source!I1087, 2)</f>
        <v>0.64</v>
      </c>
      <c r="J1139" s="38"/>
      <c r="K1139" s="38">
        <f>IF(Source!BS1087&lt;&gt; 0, Source!BS1087, 1)</f>
        <v>1</v>
      </c>
      <c r="L1139" s="40">
        <f>Source!R1087</f>
        <v>0.64</v>
      </c>
      <c r="M1139" s="39"/>
      <c r="R1139">
        <f>I1139</f>
        <v>0.64</v>
      </c>
    </row>
    <row r="1140" spans="1:26" ht="14.25">
      <c r="A1140" s="16"/>
      <c r="B1140" s="16"/>
      <c r="C1140" s="58"/>
      <c r="D1140" s="58" t="s">
        <v>982</v>
      </c>
      <c r="E1140" s="36"/>
      <c r="F1140" s="22"/>
      <c r="G1140" s="37">
        <f>Source!AL1087</f>
        <v>577.76</v>
      </c>
      <c r="H1140" s="38" t="str">
        <f>Source!DD1087</f>
        <v/>
      </c>
      <c r="I1140" s="37">
        <f>ROUND(Source!AC1087*Source!I1087, 2)</f>
        <v>29.03</v>
      </c>
      <c r="J1140" s="38"/>
      <c r="K1140" s="38">
        <f>IF(Source!BC1087&lt;&gt; 0, Source!BC1087, 1)</f>
        <v>1</v>
      </c>
      <c r="L1140" s="37">
        <f>Source!P1087</f>
        <v>29.03</v>
      </c>
      <c r="M1140" s="39"/>
    </row>
    <row r="1141" spans="1:26" ht="14.25">
      <c r="A1141" s="16"/>
      <c r="B1141" s="16"/>
      <c r="C1141" s="58"/>
      <c r="D1141" s="58" t="s">
        <v>983</v>
      </c>
      <c r="E1141" s="36" t="s">
        <v>984</v>
      </c>
      <c r="F1141" s="22">
        <f>Source!BZ1087</f>
        <v>128</v>
      </c>
      <c r="G1141" s="167" t="str">
        <f>CONCATENATE(" )", Source!DL1087, Source!FT1087, "=", Source!FX1087)</f>
        <v xml:space="preserve"> )*0,9=115,2</v>
      </c>
      <c r="H1141" s="168"/>
      <c r="I1141" s="37">
        <f>SUM(S1135:S1143)</f>
        <v>57.2</v>
      </c>
      <c r="J1141" s="41"/>
      <c r="K1141" s="32">
        <f>Source!AT1087</f>
        <v>115</v>
      </c>
      <c r="L1141" s="37">
        <f>SUM(T1135:T1143)</f>
        <v>57.1</v>
      </c>
      <c r="M1141" s="39"/>
    </row>
    <row r="1142" spans="1:26" ht="14.25">
      <c r="A1142" s="16"/>
      <c r="B1142" s="16"/>
      <c r="C1142" s="58"/>
      <c r="D1142" s="58" t="s">
        <v>985</v>
      </c>
      <c r="E1142" s="36" t="s">
        <v>984</v>
      </c>
      <c r="F1142" s="22">
        <f>Source!CA1087</f>
        <v>83</v>
      </c>
      <c r="G1142" s="167" t="str">
        <f>CONCATENATE(" )", Source!DM1087, Source!FU1087, "=", Source!FY1087)</f>
        <v xml:space="preserve"> )*0,85=70,55</v>
      </c>
      <c r="H1142" s="168"/>
      <c r="I1142" s="37">
        <f>SUM(U1135:U1143)</f>
        <v>35.03</v>
      </c>
      <c r="J1142" s="41"/>
      <c r="K1142" s="32">
        <f>Source!AU1087</f>
        <v>71</v>
      </c>
      <c r="L1142" s="37">
        <f>SUM(V1135:V1143)</f>
        <v>35.25</v>
      </c>
      <c r="M1142" s="39"/>
    </row>
    <row r="1143" spans="1:26" ht="14.25">
      <c r="A1143" s="59"/>
      <c r="B1143" s="59"/>
      <c r="C1143" s="60"/>
      <c r="D1143" s="60" t="s">
        <v>986</v>
      </c>
      <c r="E1143" s="42" t="s">
        <v>987</v>
      </c>
      <c r="F1143" s="43">
        <f>Source!AQ1087</f>
        <v>80.88</v>
      </c>
      <c r="G1143" s="44"/>
      <c r="H1143" s="45" t="str">
        <f>Source!DI1087</f>
        <v>)*1,2)*1,15</v>
      </c>
      <c r="I1143" s="44"/>
      <c r="J1143" s="45"/>
      <c r="K1143" s="45"/>
      <c r="L1143" s="44"/>
      <c r="M1143" s="46">
        <f>Source!U1087</f>
        <v>5.6075074559999996</v>
      </c>
    </row>
    <row r="1144" spans="1:26" ht="15">
      <c r="H1144" s="166">
        <f>I1137+I1138+I1140+I1141+I1142</f>
        <v>177.9</v>
      </c>
      <c r="I1144" s="166"/>
      <c r="K1144" s="166">
        <f>L1137+L1138+L1140+L1141+L1142</f>
        <v>178.02</v>
      </c>
      <c r="L1144" s="166"/>
      <c r="M1144" s="47">
        <f>Source!U1087</f>
        <v>5.6075074559999996</v>
      </c>
      <c r="O1144" s="26">
        <f>H1144</f>
        <v>177.9</v>
      </c>
      <c r="P1144" s="26">
        <f>K1144</f>
        <v>178.02</v>
      </c>
      <c r="Q1144" s="26">
        <f>M1144</f>
        <v>5.6075074559999996</v>
      </c>
      <c r="W1144">
        <f>IF(Source!BI1087&lt;=1,I1137+I1138+I1140+I1141+I1142, 0)</f>
        <v>177.9</v>
      </c>
      <c r="X1144">
        <f>IF(Source!BI1087=2,I1137+I1138+I1140+I1141+I1142, 0)</f>
        <v>0</v>
      </c>
      <c r="Y1144">
        <f>IF(Source!BI1087=3,I1137+I1138+I1140+I1141+I1142, 0)</f>
        <v>0</v>
      </c>
      <c r="Z1144">
        <f>IF(Source!BI1087=4,I1137+I1138+I1140+I1141+I1142, 0)</f>
        <v>0</v>
      </c>
    </row>
    <row r="1145" spans="1:26" ht="42.75">
      <c r="A1145" s="59">
        <v>216</v>
      </c>
      <c r="B1145" s="59" t="str">
        <f>Source!E1089</f>
        <v>206</v>
      </c>
      <c r="C1145" s="60" t="str">
        <f>Source!F1089</f>
        <v>19.1.01.03-0082</v>
      </c>
      <c r="D1145" s="60" t="str">
        <f>Source!G1089</f>
        <v>Воздуховоды из оцинкованной стали толщиной 1,0 мм, диаметром до 1000 мм</v>
      </c>
      <c r="E1145" s="42" t="str">
        <f>Source!H1089</f>
        <v>м2</v>
      </c>
      <c r="F1145" s="43">
        <f>Source!I1089</f>
        <v>5.024</v>
      </c>
      <c r="G1145" s="44">
        <f>Source!AL1089</f>
        <v>102.06</v>
      </c>
      <c r="H1145" s="45" t="str">
        <f>Source!DD1089</f>
        <v/>
      </c>
      <c r="I1145" s="44">
        <f>ROUND(Source!AC1089*Source!I1089, 2)</f>
        <v>512.75</v>
      </c>
      <c r="J1145" s="45" t="str">
        <f>Source!BO1089</f>
        <v/>
      </c>
      <c r="K1145" s="45">
        <f>IF(Source!BC1089&lt;&gt; 0, Source!BC1089, 1)</f>
        <v>1</v>
      </c>
      <c r="L1145" s="44">
        <f>Source!P1089</f>
        <v>512.75</v>
      </c>
      <c r="M1145" s="48"/>
      <c r="S1145">
        <f>ROUND((Source!FX1089/100)*((ROUND(Source!AF1089*Source!I1089, 2)+ROUND(Source!AE1089*Source!I1089, 2))), 2)</f>
        <v>0</v>
      </c>
      <c r="T1145">
        <f>Source!X1089</f>
        <v>0</v>
      </c>
      <c r="U1145">
        <f>ROUND((Source!FY1089/100)*((ROUND(Source!AF1089*Source!I1089, 2)+ROUND(Source!AE1089*Source!I1089, 2))), 2)</f>
        <v>0</v>
      </c>
      <c r="V1145">
        <f>Source!Y1089</f>
        <v>0</v>
      </c>
    </row>
    <row r="1146" spans="1:26" ht="15">
      <c r="H1146" s="166">
        <f>I1145</f>
        <v>512.75</v>
      </c>
      <c r="I1146" s="166"/>
      <c r="K1146" s="166">
        <f>L1145</f>
        <v>512.75</v>
      </c>
      <c r="L1146" s="166"/>
      <c r="M1146" s="47">
        <f>Source!U1089</f>
        <v>0</v>
      </c>
      <c r="O1146" s="26">
        <f>H1146</f>
        <v>512.75</v>
      </c>
      <c r="P1146" s="26">
        <f>K1146</f>
        <v>512.75</v>
      </c>
      <c r="Q1146" s="26">
        <f>M1146</f>
        <v>0</v>
      </c>
      <c r="W1146">
        <f>IF(Source!BI1089&lt;=1,I1145, 0)</f>
        <v>512.75</v>
      </c>
      <c r="X1146">
        <f>IF(Source!BI1089=2,I1145, 0)</f>
        <v>0</v>
      </c>
      <c r="Y1146">
        <f>IF(Source!BI1089=3,I1145, 0)</f>
        <v>0</v>
      </c>
      <c r="Z1146">
        <f>IF(Source!BI1089=4,I1145, 0)</f>
        <v>0</v>
      </c>
    </row>
    <row r="1147" spans="1:26" ht="68.25">
      <c r="A1147" s="59">
        <v>217</v>
      </c>
      <c r="B1147" s="59" t="str">
        <f>Source!E1091</f>
        <v>207</v>
      </c>
      <c r="C1147" s="60" t="str">
        <f>Source!F1091</f>
        <v>прайс</v>
      </c>
      <c r="D1147" s="60" t="s">
        <v>1064</v>
      </c>
      <c r="E1147" s="42" t="str">
        <f>Source!H1091</f>
        <v>шт.</v>
      </c>
      <c r="F1147" s="43">
        <f>Source!I1091</f>
        <v>1</v>
      </c>
      <c r="G1147" s="44">
        <f>Source!AL1091</f>
        <v>24.71</v>
      </c>
      <c r="H1147" s="45" t="str">
        <f>Source!DD1091</f>
        <v/>
      </c>
      <c r="I1147" s="44">
        <f>ROUND(Source!AC1091*Source!I1091, 2)</f>
        <v>24.71</v>
      </c>
      <c r="J1147" s="45" t="str">
        <f>Source!BO1091</f>
        <v/>
      </c>
      <c r="K1147" s="45">
        <f>IF(Source!BC1091&lt;&gt; 0, Source!BC1091, 1)</f>
        <v>1</v>
      </c>
      <c r="L1147" s="44">
        <f>Source!P1091</f>
        <v>24.71</v>
      </c>
      <c r="M1147" s="48"/>
      <c r="S1147">
        <f>ROUND((Source!FX1091/100)*((ROUND(Source!AF1091*Source!I1091, 2)+ROUND(Source!AE1091*Source!I1091, 2))), 2)</f>
        <v>0</v>
      </c>
      <c r="T1147">
        <f>Source!X1091</f>
        <v>0</v>
      </c>
      <c r="U1147">
        <f>ROUND((Source!FY1091/100)*((ROUND(Source!AF1091*Source!I1091, 2)+ROUND(Source!AE1091*Source!I1091, 2))), 2)</f>
        <v>0</v>
      </c>
      <c r="V1147">
        <f>Source!Y1091</f>
        <v>0</v>
      </c>
    </row>
    <row r="1148" spans="1:26" ht="15">
      <c r="H1148" s="166">
        <f>I1147</f>
        <v>24.71</v>
      </c>
      <c r="I1148" s="166"/>
      <c r="K1148" s="166">
        <f>L1147</f>
        <v>24.71</v>
      </c>
      <c r="L1148" s="166"/>
      <c r="M1148" s="47">
        <f>Source!U1091</f>
        <v>0</v>
      </c>
      <c r="O1148" s="26">
        <f>H1148</f>
        <v>24.71</v>
      </c>
      <c r="P1148" s="26">
        <f>K1148</f>
        <v>24.71</v>
      </c>
      <c r="Q1148" s="26">
        <f>M1148</f>
        <v>0</v>
      </c>
      <c r="W1148">
        <f>IF(Source!BI1091&lt;=1,I1147, 0)</f>
        <v>24.71</v>
      </c>
      <c r="X1148">
        <f>IF(Source!BI1091=2,I1147, 0)</f>
        <v>0</v>
      </c>
      <c r="Y1148">
        <f>IF(Source!BI1091=3,I1147, 0)</f>
        <v>0</v>
      </c>
      <c r="Z1148">
        <f>IF(Source!BI1091=4,I1147, 0)</f>
        <v>0</v>
      </c>
    </row>
    <row r="1149" spans="1:26" ht="68.25">
      <c r="A1149" s="59">
        <v>218</v>
      </c>
      <c r="B1149" s="59" t="str">
        <f>Source!E1093</f>
        <v>208</v>
      </c>
      <c r="C1149" s="60" t="str">
        <f>Source!F1093</f>
        <v>прайс</v>
      </c>
      <c r="D1149" s="60" t="s">
        <v>1062</v>
      </c>
      <c r="E1149" s="42" t="str">
        <f>Source!H1093</f>
        <v>шт.</v>
      </c>
      <c r="F1149" s="43">
        <f>Source!I1093</f>
        <v>1</v>
      </c>
      <c r="G1149" s="44">
        <f>Source!AL1093</f>
        <v>124.67999999999999</v>
      </c>
      <c r="H1149" s="45" t="str">
        <f>Source!DD1093</f>
        <v/>
      </c>
      <c r="I1149" s="44">
        <f>ROUND(Source!AC1093*Source!I1093, 2)</f>
        <v>124.68</v>
      </c>
      <c r="J1149" s="45" t="str">
        <f>Source!BO1093</f>
        <v/>
      </c>
      <c r="K1149" s="45">
        <f>IF(Source!BC1093&lt;&gt; 0, Source!BC1093, 1)</f>
        <v>1</v>
      </c>
      <c r="L1149" s="44">
        <f>Source!P1093</f>
        <v>124.68</v>
      </c>
      <c r="M1149" s="48"/>
      <c r="S1149">
        <f>ROUND((Source!FX1093/100)*((ROUND(Source!AF1093*Source!I1093, 2)+ROUND(Source!AE1093*Source!I1093, 2))), 2)</f>
        <v>0</v>
      </c>
      <c r="T1149">
        <f>Source!X1093</f>
        <v>0</v>
      </c>
      <c r="U1149">
        <f>ROUND((Source!FY1093/100)*((ROUND(Source!AF1093*Source!I1093, 2)+ROUND(Source!AE1093*Source!I1093, 2))), 2)</f>
        <v>0</v>
      </c>
      <c r="V1149">
        <f>Source!Y1093</f>
        <v>0</v>
      </c>
    </row>
    <row r="1150" spans="1:26" ht="15">
      <c r="H1150" s="166">
        <f>I1149</f>
        <v>124.68</v>
      </c>
      <c r="I1150" s="166"/>
      <c r="K1150" s="166">
        <f>L1149</f>
        <v>124.68</v>
      </c>
      <c r="L1150" s="166"/>
      <c r="M1150" s="47">
        <f>Source!U1093</f>
        <v>0</v>
      </c>
      <c r="O1150" s="26">
        <f>H1150</f>
        <v>124.68</v>
      </c>
      <c r="P1150" s="26">
        <f>K1150</f>
        <v>124.68</v>
      </c>
      <c r="Q1150" s="26">
        <f>M1150</f>
        <v>0</v>
      </c>
      <c r="W1150">
        <f>IF(Source!BI1093&lt;=1,I1149, 0)</f>
        <v>124.68</v>
      </c>
      <c r="X1150">
        <f>IF(Source!BI1093=2,I1149, 0)</f>
        <v>0</v>
      </c>
      <c r="Y1150">
        <f>IF(Source!BI1093=3,I1149, 0)</f>
        <v>0</v>
      </c>
      <c r="Z1150">
        <f>IF(Source!BI1093=4,I1149, 0)</f>
        <v>0</v>
      </c>
    </row>
    <row r="1151" spans="1:26" ht="28.5">
      <c r="A1151" s="59">
        <v>219</v>
      </c>
      <c r="B1151" s="59" t="str">
        <f>Source!E1095</f>
        <v>209</v>
      </c>
      <c r="C1151" s="60" t="str">
        <f>Source!F1095</f>
        <v>19.1.01.06-0085</v>
      </c>
      <c r="D1151" s="60" t="str">
        <f>Source!G1095</f>
        <v>Врезка  из оцинкованной стали, диаметром 1000/500 мм</v>
      </c>
      <c r="E1151" s="42" t="str">
        <f>Source!H1095</f>
        <v>шт.</v>
      </c>
      <c r="F1151" s="43">
        <f>Source!I1095</f>
        <v>1</v>
      </c>
      <c r="G1151" s="44">
        <f>Source!AL1095</f>
        <v>213.97</v>
      </c>
      <c r="H1151" s="45" t="str">
        <f>Source!DD1095</f>
        <v/>
      </c>
      <c r="I1151" s="44">
        <f>ROUND(Source!AC1095*Source!I1095, 2)</f>
        <v>213.97</v>
      </c>
      <c r="J1151" s="45" t="str">
        <f>Source!BO1095</f>
        <v/>
      </c>
      <c r="K1151" s="45">
        <f>IF(Source!BC1095&lt;&gt; 0, Source!BC1095, 1)</f>
        <v>1</v>
      </c>
      <c r="L1151" s="44">
        <f>Source!P1095</f>
        <v>213.97</v>
      </c>
      <c r="M1151" s="48"/>
      <c r="S1151">
        <f>ROUND((Source!FX1095/100)*((ROUND(Source!AF1095*Source!I1095, 2)+ROUND(Source!AE1095*Source!I1095, 2))), 2)</f>
        <v>0</v>
      </c>
      <c r="T1151">
        <f>Source!X1095</f>
        <v>0</v>
      </c>
      <c r="U1151">
        <f>ROUND((Source!FY1095/100)*((ROUND(Source!AF1095*Source!I1095, 2)+ROUND(Source!AE1095*Source!I1095, 2))), 2)</f>
        <v>0</v>
      </c>
      <c r="V1151">
        <f>Source!Y1095</f>
        <v>0</v>
      </c>
    </row>
    <row r="1152" spans="1:26" ht="15">
      <c r="H1152" s="166">
        <f>I1151</f>
        <v>213.97</v>
      </c>
      <c r="I1152" s="166"/>
      <c r="K1152" s="166">
        <f>L1151</f>
        <v>213.97</v>
      </c>
      <c r="L1152" s="166"/>
      <c r="M1152" s="47">
        <f>Source!U1095</f>
        <v>0</v>
      </c>
      <c r="O1152" s="26">
        <f>H1152</f>
        <v>213.97</v>
      </c>
      <c r="P1152" s="26">
        <f>K1152</f>
        <v>213.97</v>
      </c>
      <c r="Q1152" s="26">
        <f>M1152</f>
        <v>0</v>
      </c>
      <c r="W1152">
        <f>IF(Source!BI1095&lt;=1,I1151, 0)</f>
        <v>213.97</v>
      </c>
      <c r="X1152">
        <f>IF(Source!BI1095=2,I1151, 0)</f>
        <v>0</v>
      </c>
      <c r="Y1152">
        <f>IF(Source!BI1095=3,I1151, 0)</f>
        <v>0</v>
      </c>
      <c r="Z1152">
        <f>IF(Source!BI1095=4,I1151, 0)</f>
        <v>0</v>
      </c>
    </row>
    <row r="1154" spans="1:32" ht="15">
      <c r="A1154" s="171" t="str">
        <f>CONCATENATE("Итого по разделу: ",IF(Source!G1097&lt;&gt;"Новый раздел", Source!G1097, ""))</f>
        <v>Итого по разделу: 19.Система ВД4(сетевые элементы)</v>
      </c>
      <c r="B1154" s="171"/>
      <c r="C1154" s="171"/>
      <c r="D1154" s="171"/>
      <c r="E1154" s="171"/>
      <c r="F1154" s="171"/>
      <c r="G1154" s="171"/>
      <c r="H1154" s="159">
        <f>SUM(O1093:O1153)</f>
        <v>14247.269999999999</v>
      </c>
      <c r="I1154" s="159"/>
      <c r="J1154" s="35"/>
      <c r="K1154" s="159">
        <f>SUM(P1093:P1153)</f>
        <v>14248.63</v>
      </c>
      <c r="L1154" s="159"/>
      <c r="M1154" s="47">
        <f>SUM(Q1093:Q1153)</f>
        <v>50.915777855999998</v>
      </c>
      <c r="AF1154" s="63" t="str">
        <f>CONCATENATE("Итого по разделу: ",IF(Source!G1097&lt;&gt;"Новый раздел", Source!G1097, ""))</f>
        <v>Итого по разделу: 19.Система ВД4(сетевые элементы)</v>
      </c>
    </row>
    <row r="1158" spans="1:32" ht="16.5">
      <c r="A1158" s="169" t="str">
        <f>CONCATENATE("Раздел: ",IF(Source!G1127&lt;&gt;"Новый раздел", Source!G1127, ""))</f>
        <v>Раздел: 20.Система ПД1(сетевые элементы)</v>
      </c>
      <c r="B1158" s="169"/>
      <c r="C1158" s="169"/>
      <c r="D1158" s="169"/>
      <c r="E1158" s="169"/>
      <c r="F1158" s="169"/>
      <c r="G1158" s="169"/>
      <c r="H1158" s="169"/>
      <c r="I1158" s="169"/>
      <c r="J1158" s="169"/>
      <c r="K1158" s="169"/>
      <c r="L1158" s="169"/>
      <c r="M1158" s="169"/>
    </row>
    <row r="1159" spans="1:32" ht="42.75">
      <c r="A1159" s="16">
        <v>220</v>
      </c>
      <c r="B1159" s="16" t="str">
        <f>Source!E1132</f>
        <v>210</v>
      </c>
      <c r="C1159" s="58" t="str">
        <f>Source!F1132</f>
        <v>20-02-004-15</v>
      </c>
      <c r="D1159" s="58" t="str">
        <f>Source!G1132</f>
        <v>Установка клапанов огнезадерживающих с ручной регулировкой периметром до 1600 мм</v>
      </c>
      <c r="E1159" s="36" t="str">
        <f>Source!H1132</f>
        <v>ШТ</v>
      </c>
      <c r="F1159" s="22">
        <f>Source!I1132</f>
        <v>1</v>
      </c>
      <c r="G1159" s="37">
        <f>Source!AL1132+Source!AM1132+Source!AO1132</f>
        <v>55.010000000000005</v>
      </c>
      <c r="H1159" s="38"/>
      <c r="I1159" s="37"/>
      <c r="J1159" s="38" t="str">
        <f>Source!BO1132</f>
        <v/>
      </c>
      <c r="K1159" s="38"/>
      <c r="L1159" s="37"/>
      <c r="M1159" s="39"/>
      <c r="S1159">
        <f>ROUND((Source!FX1132/100)*((ROUND(Source!AF1132*Source!I1132, 2)+ROUND(Source!AE1132*Source!I1132, 2))), 2)</f>
        <v>58.16</v>
      </c>
      <c r="T1159">
        <f>Source!X1132</f>
        <v>58.06</v>
      </c>
      <c r="U1159">
        <f>ROUND((Source!FY1132/100)*((ROUND(Source!AF1132*Source!I1132, 2)+ROUND(Source!AE1132*Source!I1132, 2))), 2)</f>
        <v>35.619999999999997</v>
      </c>
      <c r="V1159">
        <f>Source!Y1132</f>
        <v>35.85</v>
      </c>
    </row>
    <row r="1160" spans="1:32" ht="14.25">
      <c r="A1160" s="16"/>
      <c r="B1160" s="16"/>
      <c r="C1160" s="58"/>
      <c r="D1160" s="58" t="s">
        <v>980</v>
      </c>
      <c r="E1160" s="36"/>
      <c r="F1160" s="22"/>
      <c r="G1160" s="37">
        <f>Source!AO1132</f>
        <v>36.46</v>
      </c>
      <c r="H1160" s="38" t="str">
        <f>Source!DG1132</f>
        <v>)*1,2)*1,15</v>
      </c>
      <c r="I1160" s="37">
        <f>ROUND(Source!AF1132*Source!I1132, 2)</f>
        <v>50.31</v>
      </c>
      <c r="J1160" s="38"/>
      <c r="K1160" s="38">
        <f>IF(Source!BA1132&lt;&gt; 0, Source!BA1132, 1)</f>
        <v>1</v>
      </c>
      <c r="L1160" s="37">
        <f>Source!S1132</f>
        <v>50.31</v>
      </c>
      <c r="M1160" s="39"/>
      <c r="R1160">
        <f>I1160</f>
        <v>50.31</v>
      </c>
    </row>
    <row r="1161" spans="1:32" ht="14.25">
      <c r="A1161" s="16"/>
      <c r="B1161" s="16"/>
      <c r="C1161" s="58"/>
      <c r="D1161" s="58" t="s">
        <v>104</v>
      </c>
      <c r="E1161" s="36"/>
      <c r="F1161" s="22"/>
      <c r="G1161" s="37">
        <f>Source!AM1132</f>
        <v>3.81</v>
      </c>
      <c r="H1161" s="38" t="str">
        <f>Source!DE1132</f>
        <v>)*1,2)*1,25</v>
      </c>
      <c r="I1161" s="37">
        <f>ROUND(Source!AD1132*Source!I1132, 2)</f>
        <v>5.72</v>
      </c>
      <c r="J1161" s="38"/>
      <c r="K1161" s="38">
        <f>IF(Source!BB1132&lt;&gt; 0, Source!BB1132, 1)</f>
        <v>1</v>
      </c>
      <c r="L1161" s="37">
        <f>Source!Q1132</f>
        <v>5.72</v>
      </c>
      <c r="M1161" s="39"/>
    </row>
    <row r="1162" spans="1:32" ht="14.25">
      <c r="A1162" s="16"/>
      <c r="B1162" s="16"/>
      <c r="C1162" s="58"/>
      <c r="D1162" s="58" t="s">
        <v>981</v>
      </c>
      <c r="E1162" s="36"/>
      <c r="F1162" s="22"/>
      <c r="G1162" s="37">
        <f>Source!AN1132</f>
        <v>0.12</v>
      </c>
      <c r="H1162" s="38" t="str">
        <f>Source!DF1132</f>
        <v>)*1,2)*1,25</v>
      </c>
      <c r="I1162" s="40">
        <f>ROUND(Source!AE1132*Source!I1132, 2)</f>
        <v>0.18</v>
      </c>
      <c r="J1162" s="38"/>
      <c r="K1162" s="38">
        <f>IF(Source!BS1132&lt;&gt; 0, Source!BS1132, 1)</f>
        <v>1</v>
      </c>
      <c r="L1162" s="40">
        <f>Source!R1132</f>
        <v>0.18</v>
      </c>
      <c r="M1162" s="39"/>
      <c r="R1162">
        <f>I1162</f>
        <v>0.18</v>
      </c>
    </row>
    <row r="1163" spans="1:32" ht="14.25">
      <c r="A1163" s="16"/>
      <c r="B1163" s="16"/>
      <c r="C1163" s="58"/>
      <c r="D1163" s="58" t="s">
        <v>982</v>
      </c>
      <c r="E1163" s="36"/>
      <c r="F1163" s="22"/>
      <c r="G1163" s="37">
        <f>Source!AL1132</f>
        <v>14.74</v>
      </c>
      <c r="H1163" s="38" t="str">
        <f>Source!DD1132</f>
        <v/>
      </c>
      <c r="I1163" s="37">
        <f>ROUND(Source!AC1132*Source!I1132, 2)</f>
        <v>14.74</v>
      </c>
      <c r="J1163" s="38"/>
      <c r="K1163" s="38">
        <f>IF(Source!BC1132&lt;&gt; 0, Source!BC1132, 1)</f>
        <v>1</v>
      </c>
      <c r="L1163" s="37">
        <f>Source!P1132</f>
        <v>14.74</v>
      </c>
      <c r="M1163" s="39"/>
    </row>
    <row r="1164" spans="1:32" ht="14.25">
      <c r="A1164" s="16"/>
      <c r="B1164" s="16"/>
      <c r="C1164" s="58"/>
      <c r="D1164" s="58" t="s">
        <v>983</v>
      </c>
      <c r="E1164" s="36" t="s">
        <v>984</v>
      </c>
      <c r="F1164" s="22">
        <f>Source!BZ1132</f>
        <v>128</v>
      </c>
      <c r="G1164" s="167" t="str">
        <f>CONCATENATE(" )", Source!DL1132, Source!FT1132, "=", Source!FX1132)</f>
        <v xml:space="preserve"> )*0,9=115,2</v>
      </c>
      <c r="H1164" s="168"/>
      <c r="I1164" s="37">
        <f>SUM(S1159:S1166)</f>
        <v>58.16</v>
      </c>
      <c r="J1164" s="41"/>
      <c r="K1164" s="32">
        <f>Source!AT1132</f>
        <v>115</v>
      </c>
      <c r="L1164" s="37">
        <f>SUM(T1159:T1166)</f>
        <v>58.06</v>
      </c>
      <c r="M1164" s="39"/>
    </row>
    <row r="1165" spans="1:32" ht="14.25">
      <c r="A1165" s="16"/>
      <c r="B1165" s="16"/>
      <c r="C1165" s="58"/>
      <c r="D1165" s="58" t="s">
        <v>985</v>
      </c>
      <c r="E1165" s="36" t="s">
        <v>984</v>
      </c>
      <c r="F1165" s="22">
        <f>Source!CA1132</f>
        <v>83</v>
      </c>
      <c r="G1165" s="167" t="str">
        <f>CONCATENATE(" )", Source!DM1132, Source!FU1132, "=", Source!FY1132)</f>
        <v xml:space="preserve"> )*0,85=70,55</v>
      </c>
      <c r="H1165" s="168"/>
      <c r="I1165" s="37">
        <f>SUM(U1159:U1166)</f>
        <v>35.619999999999997</v>
      </c>
      <c r="J1165" s="41"/>
      <c r="K1165" s="32">
        <f>Source!AU1132</f>
        <v>71</v>
      </c>
      <c r="L1165" s="37">
        <f>SUM(V1159:V1166)</f>
        <v>35.85</v>
      </c>
      <c r="M1165" s="39"/>
    </row>
    <row r="1166" spans="1:32" ht="14.25">
      <c r="A1166" s="59"/>
      <c r="B1166" s="59"/>
      <c r="C1166" s="60"/>
      <c r="D1166" s="60" t="s">
        <v>986</v>
      </c>
      <c r="E1166" s="42" t="s">
        <v>987</v>
      </c>
      <c r="F1166" s="43">
        <f>Source!AQ1132</f>
        <v>4.0199999999999996</v>
      </c>
      <c r="G1166" s="44"/>
      <c r="H1166" s="45" t="str">
        <f>Source!DI1132</f>
        <v>)*1,2)*1,15</v>
      </c>
      <c r="I1166" s="44"/>
      <c r="J1166" s="45"/>
      <c r="K1166" s="45"/>
      <c r="L1166" s="44"/>
      <c r="M1166" s="46">
        <f>Source!U1132</f>
        <v>5.5475999999999983</v>
      </c>
    </row>
    <row r="1167" spans="1:32" ht="15">
      <c r="H1167" s="166">
        <f>I1160+I1161+I1163+I1164+I1165</f>
        <v>164.55</v>
      </c>
      <c r="I1167" s="166"/>
      <c r="K1167" s="166">
        <f>L1160+L1161+L1163+L1164+L1165</f>
        <v>164.67999999999998</v>
      </c>
      <c r="L1167" s="166"/>
      <c r="M1167" s="47">
        <f>Source!U1132</f>
        <v>5.5475999999999983</v>
      </c>
      <c r="O1167" s="26">
        <f>H1167</f>
        <v>164.55</v>
      </c>
      <c r="P1167" s="26">
        <f>K1167</f>
        <v>164.67999999999998</v>
      </c>
      <c r="Q1167" s="26">
        <f>M1167</f>
        <v>5.5475999999999983</v>
      </c>
      <c r="W1167">
        <f>IF(Source!BI1132&lt;=1,I1160+I1161+I1163+I1164+I1165, 0)</f>
        <v>164.55</v>
      </c>
      <c r="X1167">
        <f>IF(Source!BI1132=2,I1160+I1161+I1163+I1164+I1165, 0)</f>
        <v>0</v>
      </c>
      <c r="Y1167">
        <f>IF(Source!BI1132=3,I1160+I1161+I1163+I1164+I1165, 0)</f>
        <v>0</v>
      </c>
      <c r="Z1167">
        <f>IF(Source!BI1132=4,I1160+I1161+I1163+I1164+I1165, 0)</f>
        <v>0</v>
      </c>
    </row>
    <row r="1168" spans="1:32" ht="28.5">
      <c r="A1168" s="16">
        <v>221</v>
      </c>
      <c r="B1168" s="16" t="str">
        <f>Source!E1134</f>
        <v>211</v>
      </c>
      <c r="C1168" s="58" t="str">
        <f>Source!F1134</f>
        <v>08.1.03.04-0001</v>
      </c>
      <c r="D1168" s="58" t="str">
        <f>Source!G1134</f>
        <v>Блочки</v>
      </c>
      <c r="E1168" s="36" t="str">
        <f>Source!H1134</f>
        <v>10 шт.</v>
      </c>
      <c r="F1168" s="22">
        <f>Source!I1134</f>
        <v>0.2</v>
      </c>
      <c r="G1168" s="37">
        <f>Source!AL1134</f>
        <v>228</v>
      </c>
      <c r="H1168" s="38" t="str">
        <f>Source!DD1134</f>
        <v/>
      </c>
      <c r="I1168" s="37">
        <f>ROUND(Source!AC1134*Source!I1134, 2)</f>
        <v>45.6</v>
      </c>
      <c r="J1168" s="38" t="str">
        <f>Source!BO1134</f>
        <v/>
      </c>
      <c r="K1168" s="38">
        <f>IF(Source!BC1134&lt;&gt; 0, Source!BC1134, 1)</f>
        <v>1</v>
      </c>
      <c r="L1168" s="37">
        <f>Source!P1134</f>
        <v>45.6</v>
      </c>
      <c r="M1168" s="39"/>
      <c r="S1168">
        <f>ROUND((Source!FX1134/100)*((ROUND(Source!AF1134*Source!I1134, 2)+ROUND(Source!AE1134*Source!I1134, 2))), 2)</f>
        <v>0</v>
      </c>
      <c r="T1168">
        <f>Source!X1134</f>
        <v>0</v>
      </c>
      <c r="U1168">
        <f>ROUND((Source!FY1134/100)*((ROUND(Source!AF1134*Source!I1134, 2)+ROUND(Source!AE1134*Source!I1134, 2))), 2)</f>
        <v>0</v>
      </c>
      <c r="V1168">
        <f>Source!Y1134</f>
        <v>0</v>
      </c>
    </row>
    <row r="1169" spans="1:26">
      <c r="A1169" s="30"/>
      <c r="B1169" s="30"/>
      <c r="C1169" s="30"/>
      <c r="D1169" s="31" t="str">
        <f>"Объем: "&amp;Source!I1134&amp;"=2/"&amp;"10"</f>
        <v>Объем: 0,2=2/10</v>
      </c>
      <c r="E1169" s="30"/>
      <c r="F1169" s="30"/>
      <c r="G1169" s="30"/>
      <c r="H1169" s="30"/>
      <c r="I1169" s="30"/>
      <c r="J1169" s="30"/>
      <c r="K1169" s="30"/>
      <c r="L1169" s="30"/>
      <c r="M1169" s="30"/>
    </row>
    <row r="1170" spans="1:26" ht="15">
      <c r="H1170" s="166">
        <f>I1168</f>
        <v>45.6</v>
      </c>
      <c r="I1170" s="166"/>
      <c r="K1170" s="166">
        <f>L1168</f>
        <v>45.6</v>
      </c>
      <c r="L1170" s="166"/>
      <c r="M1170" s="47">
        <f>Source!U1134</f>
        <v>0</v>
      </c>
      <c r="O1170" s="26">
        <f>H1170</f>
        <v>45.6</v>
      </c>
      <c r="P1170" s="26">
        <f>K1170</f>
        <v>45.6</v>
      </c>
      <c r="Q1170" s="26">
        <f>M1170</f>
        <v>0</v>
      </c>
      <c r="W1170">
        <f>IF(Source!BI1134&lt;=1,I1168, 0)</f>
        <v>45.6</v>
      </c>
      <c r="X1170">
        <f>IF(Source!BI1134=2,I1168, 0)</f>
        <v>0</v>
      </c>
      <c r="Y1170">
        <f>IF(Source!BI1134=3,I1168, 0)</f>
        <v>0</v>
      </c>
      <c r="Z1170">
        <f>IF(Source!BI1134=4,I1168, 0)</f>
        <v>0</v>
      </c>
    </row>
    <row r="1171" spans="1:26" ht="28.5">
      <c r="A1171" s="59">
        <v>222</v>
      </c>
      <c r="B1171" s="59" t="str">
        <f>Source!E1136</f>
        <v>212</v>
      </c>
      <c r="C1171" s="60" t="str">
        <f>Source!F1136</f>
        <v>20.1.02.19-0015</v>
      </c>
      <c r="D1171" s="60" t="str">
        <f>Source!G1136</f>
        <v>Трос стальной</v>
      </c>
      <c r="E1171" s="42" t="str">
        <f>Source!H1136</f>
        <v>м</v>
      </c>
      <c r="F1171" s="43">
        <f>Source!I1136</f>
        <v>9.3000000000000007</v>
      </c>
      <c r="G1171" s="44">
        <f>Source!AL1136</f>
        <v>12.03</v>
      </c>
      <c r="H1171" s="45" t="str">
        <f>Source!DD1136</f>
        <v/>
      </c>
      <c r="I1171" s="44">
        <f>ROUND(Source!AC1136*Source!I1136, 2)</f>
        <v>111.88</v>
      </c>
      <c r="J1171" s="45" t="str">
        <f>Source!BO1136</f>
        <v/>
      </c>
      <c r="K1171" s="45">
        <f>IF(Source!BC1136&lt;&gt; 0, Source!BC1136, 1)</f>
        <v>1</v>
      </c>
      <c r="L1171" s="44">
        <f>Source!P1136</f>
        <v>111.88</v>
      </c>
      <c r="M1171" s="48"/>
      <c r="S1171">
        <f>ROUND((Source!FX1136/100)*((ROUND(Source!AF1136*Source!I1136, 2)+ROUND(Source!AE1136*Source!I1136, 2))), 2)</f>
        <v>0</v>
      </c>
      <c r="T1171">
        <f>Source!X1136</f>
        <v>0</v>
      </c>
      <c r="U1171">
        <f>ROUND((Source!FY1136/100)*((ROUND(Source!AF1136*Source!I1136, 2)+ROUND(Source!AE1136*Source!I1136, 2))), 2)</f>
        <v>0</v>
      </c>
      <c r="V1171">
        <f>Source!Y1136</f>
        <v>0</v>
      </c>
    </row>
    <row r="1172" spans="1:26" ht="15">
      <c r="H1172" s="166">
        <f>I1171</f>
        <v>111.88</v>
      </c>
      <c r="I1172" s="166"/>
      <c r="K1172" s="166">
        <f>L1171</f>
        <v>111.88</v>
      </c>
      <c r="L1172" s="166"/>
      <c r="M1172" s="47">
        <f>Source!U1136</f>
        <v>0</v>
      </c>
      <c r="O1172" s="26">
        <f>H1172</f>
        <v>111.88</v>
      </c>
      <c r="P1172" s="26">
        <f>K1172</f>
        <v>111.88</v>
      </c>
      <c r="Q1172" s="26">
        <f>M1172</f>
        <v>0</v>
      </c>
      <c r="W1172">
        <f>IF(Source!BI1136&lt;=1,I1171, 0)</f>
        <v>0</v>
      </c>
      <c r="X1172">
        <f>IF(Source!BI1136=2,I1171, 0)</f>
        <v>111.88</v>
      </c>
      <c r="Y1172">
        <f>IF(Source!BI1136=3,I1171, 0)</f>
        <v>0</v>
      </c>
      <c r="Z1172">
        <f>IF(Source!BI1136=4,I1171, 0)</f>
        <v>0</v>
      </c>
    </row>
    <row r="1173" spans="1:26" ht="68.25">
      <c r="A1173" s="59">
        <v>223</v>
      </c>
      <c r="B1173" s="59" t="str">
        <f>Source!E1138</f>
        <v>213</v>
      </c>
      <c r="C1173" s="60" t="str">
        <f>Source!F1138</f>
        <v>прайс</v>
      </c>
      <c r="D1173" s="60" t="s">
        <v>1065</v>
      </c>
      <c r="E1173" s="42" t="str">
        <f>Source!H1138</f>
        <v>шт.</v>
      </c>
      <c r="F1173" s="43">
        <f>Source!I1138</f>
        <v>1</v>
      </c>
      <c r="G1173" s="44">
        <f>Source!AL1138</f>
        <v>968.17000000000007</v>
      </c>
      <c r="H1173" s="45" t="str">
        <f>Source!DD1138</f>
        <v/>
      </c>
      <c r="I1173" s="44">
        <f>ROUND(Source!AC1138*Source!I1138, 2)</f>
        <v>968.17</v>
      </c>
      <c r="J1173" s="45" t="str">
        <f>Source!BO1138</f>
        <v/>
      </c>
      <c r="K1173" s="45">
        <f>IF(Source!BC1138&lt;&gt; 0, Source!BC1138, 1)</f>
        <v>1</v>
      </c>
      <c r="L1173" s="44">
        <f>Source!P1138</f>
        <v>968.17</v>
      </c>
      <c r="M1173" s="48"/>
      <c r="S1173">
        <f>ROUND((Source!FX1138/100)*((ROUND(Source!AF1138*Source!I1138, 2)+ROUND(Source!AE1138*Source!I1138, 2))), 2)</f>
        <v>0</v>
      </c>
      <c r="T1173">
        <f>Source!X1138</f>
        <v>0</v>
      </c>
      <c r="U1173">
        <f>ROUND((Source!FY1138/100)*((ROUND(Source!AF1138*Source!I1138, 2)+ROUND(Source!AE1138*Source!I1138, 2))), 2)</f>
        <v>0</v>
      </c>
      <c r="V1173">
        <f>Source!Y1138</f>
        <v>0</v>
      </c>
    </row>
    <row r="1174" spans="1:26" ht="15">
      <c r="H1174" s="166">
        <f>I1173</f>
        <v>968.17</v>
      </c>
      <c r="I1174" s="166"/>
      <c r="K1174" s="166">
        <f>L1173</f>
        <v>968.17</v>
      </c>
      <c r="L1174" s="166"/>
      <c r="M1174" s="47">
        <f>Source!U1138</f>
        <v>0</v>
      </c>
      <c r="O1174" s="26">
        <f>H1174</f>
        <v>968.17</v>
      </c>
      <c r="P1174" s="26">
        <f>K1174</f>
        <v>968.17</v>
      </c>
      <c r="Q1174" s="26">
        <f>M1174</f>
        <v>0</v>
      </c>
      <c r="W1174">
        <f>IF(Source!BI1138&lt;=1,I1173, 0)</f>
        <v>968.17</v>
      </c>
      <c r="X1174">
        <f>IF(Source!BI1138=2,I1173, 0)</f>
        <v>0</v>
      </c>
      <c r="Y1174">
        <f>IF(Source!BI1138=3,I1173, 0)</f>
        <v>0</v>
      </c>
      <c r="Z1174">
        <f>IF(Source!BI1138=4,I1173, 0)</f>
        <v>0</v>
      </c>
    </row>
    <row r="1175" spans="1:26" ht="42.75">
      <c r="A1175" s="16">
        <v>224</v>
      </c>
      <c r="B1175" s="16" t="str">
        <f>Source!E1140</f>
        <v>214</v>
      </c>
      <c r="C1175" s="58" t="str">
        <f>Source!F1140</f>
        <v>26-01-054-01</v>
      </c>
      <c r="D1175" s="58" t="str">
        <f>Source!G1140</f>
        <v>Обертывание поверхности изоляции рулонными материалами насухо с проклейкой швов</v>
      </c>
      <c r="E1175" s="36" t="str">
        <f>Source!H1140</f>
        <v>100 м2</v>
      </c>
      <c r="F1175" s="22">
        <f>Source!I1140</f>
        <v>0.05</v>
      </c>
      <c r="G1175" s="37">
        <f>Source!AL1140+Source!AM1140+Source!AO1140</f>
        <v>824.45</v>
      </c>
      <c r="H1175" s="38"/>
      <c r="I1175" s="37"/>
      <c r="J1175" s="38" t="str">
        <f>Source!BO1140</f>
        <v/>
      </c>
      <c r="K1175" s="38"/>
      <c r="L1175" s="37"/>
      <c r="M1175" s="39"/>
      <c r="S1175">
        <f>ROUND((Source!FX1140/100)*((ROUND(Source!AF1140*Source!I1140, 2)+ROUND(Source!AE1140*Source!I1140, 2))), 2)</f>
        <v>17.53</v>
      </c>
      <c r="T1175">
        <f>Source!X1140</f>
        <v>17.53</v>
      </c>
      <c r="U1175">
        <f>ROUND((Source!FY1140/100)*((ROUND(Source!AF1140*Source!I1140, 2)+ROUND(Source!AE1140*Source!I1140, 2))), 2)</f>
        <v>11.59</v>
      </c>
      <c r="V1175">
        <f>Source!Y1140</f>
        <v>11.69</v>
      </c>
    </row>
    <row r="1176" spans="1:26">
      <c r="D1176" s="29" t="str">
        <f>"Объем: "&amp;Source!I1140&amp;"=5/"&amp;"100"</f>
        <v>Объем: 0,05=5/100</v>
      </c>
    </row>
    <row r="1177" spans="1:26" ht="14.25">
      <c r="A1177" s="16"/>
      <c r="B1177" s="16"/>
      <c r="C1177" s="58"/>
      <c r="D1177" s="58" t="s">
        <v>980</v>
      </c>
      <c r="E1177" s="36"/>
      <c r="F1177" s="22"/>
      <c r="G1177" s="37">
        <f>Source!AO1140</f>
        <v>276.31</v>
      </c>
      <c r="H1177" s="38" t="str">
        <f>Source!DG1140</f>
        <v>)*1,2)*1,15</v>
      </c>
      <c r="I1177" s="37">
        <f>ROUND(Source!AF1140*Source!I1140, 2)</f>
        <v>19.07</v>
      </c>
      <c r="J1177" s="38"/>
      <c r="K1177" s="38">
        <f>IF(Source!BA1140&lt;&gt; 0, Source!BA1140, 1)</f>
        <v>1</v>
      </c>
      <c r="L1177" s="37">
        <f>Source!S1140</f>
        <v>19.07</v>
      </c>
      <c r="M1177" s="39"/>
      <c r="R1177">
        <f>I1177</f>
        <v>19.07</v>
      </c>
    </row>
    <row r="1178" spans="1:26" ht="14.25">
      <c r="A1178" s="16"/>
      <c r="B1178" s="16"/>
      <c r="C1178" s="58"/>
      <c r="D1178" s="58" t="s">
        <v>104</v>
      </c>
      <c r="E1178" s="36"/>
      <c r="F1178" s="22"/>
      <c r="G1178" s="37">
        <f>Source!AM1140</f>
        <v>40.5</v>
      </c>
      <c r="H1178" s="38" t="str">
        <f>Source!DE1140</f>
        <v>)*1,2)*1,25</v>
      </c>
      <c r="I1178" s="37">
        <f>ROUND(Source!AD1140*Source!I1140, 2)</f>
        <v>3.04</v>
      </c>
      <c r="J1178" s="38"/>
      <c r="K1178" s="38">
        <f>IF(Source!BB1140&lt;&gt; 0, Source!BB1140, 1)</f>
        <v>1</v>
      </c>
      <c r="L1178" s="37">
        <f>Source!Q1140</f>
        <v>3.04</v>
      </c>
      <c r="M1178" s="39"/>
    </row>
    <row r="1179" spans="1:26" ht="14.25">
      <c r="A1179" s="16"/>
      <c r="B1179" s="16"/>
      <c r="C1179" s="58"/>
      <c r="D1179" s="58" t="s">
        <v>981</v>
      </c>
      <c r="E1179" s="36"/>
      <c r="F1179" s="22"/>
      <c r="G1179" s="37">
        <f>Source!AN1140</f>
        <v>5.45</v>
      </c>
      <c r="H1179" s="38" t="str">
        <f>Source!DF1140</f>
        <v>)*1,2)*1,25</v>
      </c>
      <c r="I1179" s="40">
        <f>ROUND(Source!AE1140*Source!I1140, 2)</f>
        <v>0.41</v>
      </c>
      <c r="J1179" s="38"/>
      <c r="K1179" s="38">
        <f>IF(Source!BS1140&lt;&gt; 0, Source!BS1140, 1)</f>
        <v>1</v>
      </c>
      <c r="L1179" s="40">
        <f>Source!R1140</f>
        <v>0.41</v>
      </c>
      <c r="M1179" s="39"/>
      <c r="R1179">
        <f>I1179</f>
        <v>0.41</v>
      </c>
    </row>
    <row r="1180" spans="1:26" ht="14.25">
      <c r="A1180" s="16"/>
      <c r="B1180" s="16"/>
      <c r="C1180" s="58"/>
      <c r="D1180" s="58" t="s">
        <v>982</v>
      </c>
      <c r="E1180" s="36"/>
      <c r="F1180" s="22"/>
      <c r="G1180" s="37">
        <f>Source!AL1140</f>
        <v>507.64</v>
      </c>
      <c r="H1180" s="38" t="str">
        <f>Source!DD1140</f>
        <v/>
      </c>
      <c r="I1180" s="37">
        <f>ROUND(Source!AC1140*Source!I1140, 2)</f>
        <v>25.38</v>
      </c>
      <c r="J1180" s="38"/>
      <c r="K1180" s="38">
        <f>IF(Source!BC1140&lt;&gt; 0, Source!BC1140, 1)</f>
        <v>1</v>
      </c>
      <c r="L1180" s="37">
        <f>Source!P1140</f>
        <v>25.38</v>
      </c>
      <c r="M1180" s="39"/>
    </row>
    <row r="1181" spans="1:26" ht="14.25">
      <c r="A1181" s="16"/>
      <c r="B1181" s="16"/>
      <c r="C1181" s="58"/>
      <c r="D1181" s="58" t="s">
        <v>983</v>
      </c>
      <c r="E1181" s="36" t="s">
        <v>984</v>
      </c>
      <c r="F1181" s="22">
        <f>Source!BZ1140</f>
        <v>100</v>
      </c>
      <c r="G1181" s="167" t="str">
        <f>CONCATENATE(" )", Source!DL1140, Source!FT1140, "=", Source!FX1140)</f>
        <v xml:space="preserve"> )*0,9=90</v>
      </c>
      <c r="H1181" s="168"/>
      <c r="I1181" s="37">
        <f>SUM(S1175:S1183)</f>
        <v>17.53</v>
      </c>
      <c r="J1181" s="41"/>
      <c r="K1181" s="32">
        <f>Source!AT1140</f>
        <v>90</v>
      </c>
      <c r="L1181" s="37">
        <f>SUM(T1175:T1183)</f>
        <v>17.53</v>
      </c>
      <c r="M1181" s="39"/>
    </row>
    <row r="1182" spans="1:26" ht="14.25">
      <c r="A1182" s="16"/>
      <c r="B1182" s="16"/>
      <c r="C1182" s="58"/>
      <c r="D1182" s="58" t="s">
        <v>985</v>
      </c>
      <c r="E1182" s="36" t="s">
        <v>984</v>
      </c>
      <c r="F1182" s="22">
        <f>Source!CA1140</f>
        <v>70</v>
      </c>
      <c r="G1182" s="167" t="str">
        <f>CONCATENATE(" )", Source!DM1140, Source!FU1140, "=", Source!FY1140)</f>
        <v xml:space="preserve"> )*0,85=59,5</v>
      </c>
      <c r="H1182" s="168"/>
      <c r="I1182" s="37">
        <f>SUM(U1175:U1183)</f>
        <v>11.59</v>
      </c>
      <c r="J1182" s="41"/>
      <c r="K1182" s="32">
        <f>Source!AU1140</f>
        <v>60</v>
      </c>
      <c r="L1182" s="37">
        <f>SUM(V1175:V1183)</f>
        <v>11.69</v>
      </c>
      <c r="M1182" s="39"/>
    </row>
    <row r="1183" spans="1:26" ht="14.25">
      <c r="A1183" s="59"/>
      <c r="B1183" s="59"/>
      <c r="C1183" s="60"/>
      <c r="D1183" s="60" t="s">
        <v>986</v>
      </c>
      <c r="E1183" s="42" t="s">
        <v>987</v>
      </c>
      <c r="F1183" s="43">
        <f>Source!AQ1140</f>
        <v>31.98</v>
      </c>
      <c r="G1183" s="44"/>
      <c r="H1183" s="45" t="str">
        <f>Source!DI1140</f>
        <v>)*1,2)*1,15</v>
      </c>
      <c r="I1183" s="44"/>
      <c r="J1183" s="45"/>
      <c r="K1183" s="45"/>
      <c r="L1183" s="44"/>
      <c r="M1183" s="46">
        <f>Source!U1140</f>
        <v>2.20662</v>
      </c>
    </row>
    <row r="1184" spans="1:26" ht="15">
      <c r="H1184" s="166">
        <f>I1177+I1178+I1180+I1181+I1182</f>
        <v>76.61</v>
      </c>
      <c r="I1184" s="166"/>
      <c r="K1184" s="166">
        <f>L1177+L1178+L1180+L1181+L1182</f>
        <v>76.709999999999994</v>
      </c>
      <c r="L1184" s="166"/>
      <c r="M1184" s="47">
        <f>Source!U1140</f>
        <v>2.20662</v>
      </c>
      <c r="O1184" s="26">
        <f>H1184</f>
        <v>76.61</v>
      </c>
      <c r="P1184" s="26">
        <f>K1184</f>
        <v>76.709999999999994</v>
      </c>
      <c r="Q1184" s="26">
        <f>M1184</f>
        <v>2.20662</v>
      </c>
      <c r="W1184">
        <f>IF(Source!BI1140&lt;=1,I1177+I1178+I1180+I1181+I1182, 0)</f>
        <v>76.61</v>
      </c>
      <c r="X1184">
        <f>IF(Source!BI1140=2,I1177+I1178+I1180+I1181+I1182, 0)</f>
        <v>0</v>
      </c>
      <c r="Y1184">
        <f>IF(Source!BI1140=3,I1177+I1178+I1180+I1181+I1182, 0)</f>
        <v>0</v>
      </c>
      <c r="Z1184">
        <f>IF(Source!BI1140=4,I1177+I1178+I1180+I1181+I1182, 0)</f>
        <v>0</v>
      </c>
    </row>
    <row r="1185" spans="1:26" ht="71.25">
      <c r="A1185" s="16">
        <v>225</v>
      </c>
      <c r="B1185" s="16" t="str">
        <f>Source!E1142</f>
        <v>215</v>
      </c>
      <c r="C1185" s="58" t="str">
        <f>Source!F1142</f>
        <v>12.2.04.07-0012</v>
      </c>
      <c r="D1185" s="58" t="str">
        <f>Source!G1142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185" s="36" t="str">
        <f>Source!H1142</f>
        <v>м3</v>
      </c>
      <c r="F1185" s="22">
        <f>Source!I1142</f>
        <v>0.23</v>
      </c>
      <c r="G1185" s="37">
        <f>Source!AL1142</f>
        <v>2222.0300000000002</v>
      </c>
      <c r="H1185" s="38" t="str">
        <f>Source!DD1142</f>
        <v/>
      </c>
      <c r="I1185" s="37">
        <f>ROUND(Source!AC1142*Source!I1142, 2)</f>
        <v>511.07</v>
      </c>
      <c r="J1185" s="38" t="str">
        <f>Source!BO1142</f>
        <v/>
      </c>
      <c r="K1185" s="38">
        <f>IF(Source!BC1142&lt;&gt; 0, Source!BC1142, 1)</f>
        <v>1</v>
      </c>
      <c r="L1185" s="37">
        <f>Source!P1142</f>
        <v>511.07</v>
      </c>
      <c r="M1185" s="39"/>
      <c r="S1185">
        <f>ROUND((Source!FX1142/100)*((ROUND(Source!AF1142*Source!I1142, 2)+ROUND(Source!AE1142*Source!I1142, 2))), 2)</f>
        <v>0</v>
      </c>
      <c r="T1185">
        <f>Source!X1142</f>
        <v>0</v>
      </c>
      <c r="U1185">
        <f>ROUND((Source!FY1142/100)*((ROUND(Source!AF1142*Source!I1142, 2)+ROUND(Source!AE1142*Source!I1142, 2))), 2)</f>
        <v>0</v>
      </c>
      <c r="V1185">
        <f>Source!Y1142</f>
        <v>0</v>
      </c>
    </row>
    <row r="1186" spans="1:26">
      <c r="A1186" s="30"/>
      <c r="B1186" s="30"/>
      <c r="C1186" s="30"/>
      <c r="D1186" s="31" t="str">
        <f>"Объем: "&amp;Source!I1142&amp;"=5*"&amp;"0,04*"&amp;"1,15"</f>
        <v>Объем: 0,23=5*0,04*1,15</v>
      </c>
      <c r="E1186" s="30"/>
      <c r="F1186" s="30"/>
      <c r="G1186" s="30"/>
      <c r="H1186" s="30"/>
      <c r="I1186" s="30"/>
      <c r="J1186" s="30"/>
      <c r="K1186" s="30"/>
      <c r="L1186" s="30"/>
      <c r="M1186" s="30"/>
    </row>
    <row r="1187" spans="1:26" ht="15">
      <c r="H1187" s="166">
        <f>I1185</f>
        <v>511.07</v>
      </c>
      <c r="I1187" s="166"/>
      <c r="K1187" s="166">
        <f>L1185</f>
        <v>511.07</v>
      </c>
      <c r="L1187" s="166"/>
      <c r="M1187" s="47">
        <f>Source!U1142</f>
        <v>0</v>
      </c>
      <c r="O1187" s="26">
        <f>H1187</f>
        <v>511.07</v>
      </c>
      <c r="P1187" s="26">
        <f>K1187</f>
        <v>511.07</v>
      </c>
      <c r="Q1187" s="26">
        <f>M1187</f>
        <v>0</v>
      </c>
      <c r="W1187">
        <f>IF(Source!BI1142&lt;=1,I1185, 0)</f>
        <v>511.07</v>
      </c>
      <c r="X1187">
        <f>IF(Source!BI1142=2,I1185, 0)</f>
        <v>0</v>
      </c>
      <c r="Y1187">
        <f>IF(Source!BI1142=3,I1185, 0)</f>
        <v>0</v>
      </c>
      <c r="Z1187">
        <f>IF(Source!BI1142=4,I1185, 0)</f>
        <v>0</v>
      </c>
    </row>
    <row r="1188" spans="1:26" ht="57">
      <c r="A1188" s="16">
        <v>226</v>
      </c>
      <c r="B1188" s="16" t="str">
        <f>Source!E1144</f>
        <v>216</v>
      </c>
      <c r="C1188" s="58" t="str">
        <f>Source!F1144</f>
        <v>20-01-002-10</v>
      </c>
      <c r="D1188" s="58" t="str">
        <f>Source!G1144</f>
        <v>Прокладка воздуховодов из листовой оцинкованной стали и алюминия класса П (плотные) толщиной 0,7 мм, периметром от 1100 до 1600 мм</v>
      </c>
      <c r="E1188" s="36" t="str">
        <f>Source!H1144</f>
        <v>100 м2</v>
      </c>
      <c r="F1188" s="22">
        <f>Source!I1144</f>
        <v>1.6E-2</v>
      </c>
      <c r="G1188" s="37">
        <f>Source!AL1144+Source!AM1144+Source!AO1144</f>
        <v>2346.06</v>
      </c>
      <c r="H1188" s="38"/>
      <c r="I1188" s="37"/>
      <c r="J1188" s="38" t="str">
        <f>Source!BO1144</f>
        <v/>
      </c>
      <c r="K1188" s="38"/>
      <c r="L1188" s="37"/>
      <c r="M1188" s="39"/>
      <c r="S1188">
        <f>ROUND((Source!FX1144/100)*((ROUND(Source!AF1144*Source!I1144, 2)+ROUND(Source!AE1144*Source!I1144, 2))), 2)</f>
        <v>29.88</v>
      </c>
      <c r="T1188">
        <f>Source!X1144</f>
        <v>29.83</v>
      </c>
      <c r="U1188">
        <f>ROUND((Source!FY1144/100)*((ROUND(Source!AF1144*Source!I1144, 2)+ROUND(Source!AE1144*Source!I1144, 2))), 2)</f>
        <v>18.3</v>
      </c>
      <c r="V1188">
        <f>Source!Y1144</f>
        <v>18.420000000000002</v>
      </c>
    </row>
    <row r="1189" spans="1:26">
      <c r="D1189" s="29" t="str">
        <f>"Объем: "&amp;Source!I1144&amp;"=(0,4+"&amp;"0,4)*"&amp;"2*"&amp;"1/"&amp;"100"</f>
        <v>Объем: 0,016=(0,4+0,4)*2*1/100</v>
      </c>
    </row>
    <row r="1190" spans="1:26" ht="14.25">
      <c r="A1190" s="16"/>
      <c r="B1190" s="16"/>
      <c r="C1190" s="58"/>
      <c r="D1190" s="58" t="s">
        <v>980</v>
      </c>
      <c r="E1190" s="36"/>
      <c r="F1190" s="22"/>
      <c r="G1190" s="37">
        <f>Source!AO1144</f>
        <v>1162.25</v>
      </c>
      <c r="H1190" s="38" t="str">
        <f>Source!DG1144</f>
        <v>)*1,2)*1,15</v>
      </c>
      <c r="I1190" s="37">
        <f>ROUND(Source!AF1144*Source!I1144, 2)</f>
        <v>25.66</v>
      </c>
      <c r="J1190" s="38"/>
      <c r="K1190" s="38">
        <f>IF(Source!BA1144&lt;&gt; 0, Source!BA1144, 1)</f>
        <v>1</v>
      </c>
      <c r="L1190" s="37">
        <f>Source!S1144</f>
        <v>25.66</v>
      </c>
      <c r="M1190" s="39"/>
      <c r="R1190">
        <f>I1190</f>
        <v>25.66</v>
      </c>
    </row>
    <row r="1191" spans="1:26" ht="14.25">
      <c r="A1191" s="16"/>
      <c r="B1191" s="16"/>
      <c r="C1191" s="58"/>
      <c r="D1191" s="58" t="s">
        <v>104</v>
      </c>
      <c r="E1191" s="36"/>
      <c r="F1191" s="22"/>
      <c r="G1191" s="37">
        <f>Source!AM1144</f>
        <v>95.08</v>
      </c>
      <c r="H1191" s="38" t="str">
        <f>Source!DE1144</f>
        <v>)*1,2)*1,25</v>
      </c>
      <c r="I1191" s="37">
        <f>ROUND(Source!AD1144*Source!I1144, 2)</f>
        <v>2.2799999999999998</v>
      </c>
      <c r="J1191" s="38"/>
      <c r="K1191" s="38">
        <f>IF(Source!BB1144&lt;&gt; 0, Source!BB1144, 1)</f>
        <v>1</v>
      </c>
      <c r="L1191" s="37">
        <f>Source!Q1144</f>
        <v>2.2799999999999998</v>
      </c>
      <c r="M1191" s="39"/>
    </row>
    <row r="1192" spans="1:26" ht="14.25">
      <c r="A1192" s="16"/>
      <c r="B1192" s="16"/>
      <c r="C1192" s="58"/>
      <c r="D1192" s="58" t="s">
        <v>981</v>
      </c>
      <c r="E1192" s="36"/>
      <c r="F1192" s="22"/>
      <c r="G1192" s="37">
        <f>Source!AN1144</f>
        <v>11.74</v>
      </c>
      <c r="H1192" s="38" t="str">
        <f>Source!DF1144</f>
        <v>)*1,2)*1,25</v>
      </c>
      <c r="I1192" s="40">
        <f>ROUND(Source!AE1144*Source!I1144, 2)</f>
        <v>0.28000000000000003</v>
      </c>
      <c r="J1192" s="38"/>
      <c r="K1192" s="38">
        <f>IF(Source!BS1144&lt;&gt; 0, Source!BS1144, 1)</f>
        <v>1</v>
      </c>
      <c r="L1192" s="40">
        <f>Source!R1144</f>
        <v>0.28000000000000003</v>
      </c>
      <c r="M1192" s="39"/>
      <c r="R1192">
        <f>I1192</f>
        <v>0.28000000000000003</v>
      </c>
    </row>
    <row r="1193" spans="1:26" ht="14.25">
      <c r="A1193" s="16"/>
      <c r="B1193" s="16"/>
      <c r="C1193" s="58"/>
      <c r="D1193" s="58" t="s">
        <v>982</v>
      </c>
      <c r="E1193" s="36"/>
      <c r="F1193" s="22"/>
      <c r="G1193" s="37">
        <f>Source!AL1144</f>
        <v>1088.73</v>
      </c>
      <c r="H1193" s="38" t="str">
        <f>Source!DD1144</f>
        <v/>
      </c>
      <c r="I1193" s="37">
        <f>ROUND(Source!AC1144*Source!I1144, 2)</f>
        <v>17.420000000000002</v>
      </c>
      <c r="J1193" s="38"/>
      <c r="K1193" s="38">
        <f>IF(Source!BC1144&lt;&gt; 0, Source!BC1144, 1)</f>
        <v>1</v>
      </c>
      <c r="L1193" s="37">
        <f>Source!P1144</f>
        <v>17.420000000000002</v>
      </c>
      <c r="M1193" s="39"/>
    </row>
    <row r="1194" spans="1:26" ht="14.25">
      <c r="A1194" s="16"/>
      <c r="B1194" s="16"/>
      <c r="C1194" s="58"/>
      <c r="D1194" s="58" t="s">
        <v>983</v>
      </c>
      <c r="E1194" s="36" t="s">
        <v>984</v>
      </c>
      <c r="F1194" s="22">
        <f>Source!BZ1144</f>
        <v>128</v>
      </c>
      <c r="G1194" s="167" t="str">
        <f>CONCATENATE(" )", Source!DL1144, Source!FT1144, "=", Source!FX1144)</f>
        <v xml:space="preserve"> )*0,9=115,2</v>
      </c>
      <c r="H1194" s="168"/>
      <c r="I1194" s="37">
        <f>SUM(S1188:S1196)</f>
        <v>29.88</v>
      </c>
      <c r="J1194" s="41"/>
      <c r="K1194" s="32">
        <f>Source!AT1144</f>
        <v>115</v>
      </c>
      <c r="L1194" s="37">
        <f>SUM(T1188:T1196)</f>
        <v>29.83</v>
      </c>
      <c r="M1194" s="39"/>
    </row>
    <row r="1195" spans="1:26" ht="14.25">
      <c r="A1195" s="16"/>
      <c r="B1195" s="16"/>
      <c r="C1195" s="58"/>
      <c r="D1195" s="58" t="s">
        <v>985</v>
      </c>
      <c r="E1195" s="36" t="s">
        <v>984</v>
      </c>
      <c r="F1195" s="22">
        <f>Source!CA1144</f>
        <v>83</v>
      </c>
      <c r="G1195" s="167" t="str">
        <f>CONCATENATE(" )", Source!DM1144, Source!FU1144, "=", Source!FY1144)</f>
        <v xml:space="preserve"> )*0,85=70,55</v>
      </c>
      <c r="H1195" s="168"/>
      <c r="I1195" s="37">
        <f>SUM(U1188:U1196)</f>
        <v>18.3</v>
      </c>
      <c r="J1195" s="41"/>
      <c r="K1195" s="32">
        <f>Source!AU1144</f>
        <v>71</v>
      </c>
      <c r="L1195" s="37">
        <f>SUM(V1188:V1196)</f>
        <v>18.420000000000002</v>
      </c>
      <c r="M1195" s="39"/>
    </row>
    <row r="1196" spans="1:26" ht="14.25">
      <c r="A1196" s="59"/>
      <c r="B1196" s="59"/>
      <c r="C1196" s="60"/>
      <c r="D1196" s="60" t="s">
        <v>986</v>
      </c>
      <c r="E1196" s="42" t="s">
        <v>987</v>
      </c>
      <c r="F1196" s="43">
        <f>Source!AQ1144</f>
        <v>132.97999999999999</v>
      </c>
      <c r="G1196" s="44"/>
      <c r="H1196" s="45" t="str">
        <f>Source!DI1144</f>
        <v>)*1,2)*1,15</v>
      </c>
      <c r="I1196" s="44"/>
      <c r="J1196" s="45"/>
      <c r="K1196" s="45"/>
      <c r="L1196" s="44"/>
      <c r="M1196" s="46">
        <f>Source!U1144</f>
        <v>2.9361983999999999</v>
      </c>
    </row>
    <row r="1197" spans="1:26" ht="15">
      <c r="H1197" s="166">
        <f>I1190+I1191+I1193+I1194+I1195</f>
        <v>93.539999999999992</v>
      </c>
      <c r="I1197" s="166"/>
      <c r="K1197" s="166">
        <f>L1190+L1191+L1193+L1194+L1195</f>
        <v>93.61</v>
      </c>
      <c r="L1197" s="166"/>
      <c r="M1197" s="47">
        <f>Source!U1144</f>
        <v>2.9361983999999999</v>
      </c>
      <c r="O1197" s="26">
        <f>H1197</f>
        <v>93.539999999999992</v>
      </c>
      <c r="P1197" s="26">
        <f>K1197</f>
        <v>93.61</v>
      </c>
      <c r="Q1197" s="26">
        <f>M1197</f>
        <v>2.9361983999999999</v>
      </c>
      <c r="W1197">
        <f>IF(Source!BI1144&lt;=1,I1190+I1191+I1193+I1194+I1195, 0)</f>
        <v>93.539999999999992</v>
      </c>
      <c r="X1197">
        <f>IF(Source!BI1144=2,I1190+I1191+I1193+I1194+I1195, 0)</f>
        <v>0</v>
      </c>
      <c r="Y1197">
        <f>IF(Source!BI1144=3,I1190+I1191+I1193+I1194+I1195, 0)</f>
        <v>0</v>
      </c>
      <c r="Z1197">
        <f>IF(Source!BI1144=4,I1190+I1191+I1193+I1194+I1195, 0)</f>
        <v>0</v>
      </c>
    </row>
    <row r="1198" spans="1:26" ht="42.75">
      <c r="A1198" s="59">
        <v>227</v>
      </c>
      <c r="B1198" s="59" t="str">
        <f>Source!E1146</f>
        <v>217</v>
      </c>
      <c r="C1198" s="60" t="str">
        <f>Source!F1146</f>
        <v>19.1.01.03-0052</v>
      </c>
      <c r="D1198" s="60" t="str">
        <f>Source!G1146</f>
        <v>Воздуховоды из оцинкованной стали с шиной и уголками толщиной 1,0 мм, периметром 3000 мм</v>
      </c>
      <c r="E1198" s="42" t="str">
        <f>Source!H1146</f>
        <v>м2</v>
      </c>
      <c r="F1198" s="43">
        <f>Source!I1146</f>
        <v>1.6</v>
      </c>
      <c r="G1198" s="44">
        <f>Source!AL1146</f>
        <v>171.25</v>
      </c>
      <c r="H1198" s="45" t="str">
        <f>Source!DD1146</f>
        <v/>
      </c>
      <c r="I1198" s="44">
        <f>ROUND(Source!AC1146*Source!I1146, 2)</f>
        <v>274</v>
      </c>
      <c r="J1198" s="45" t="str">
        <f>Source!BO1146</f>
        <v/>
      </c>
      <c r="K1198" s="45">
        <f>IF(Source!BC1146&lt;&gt; 0, Source!BC1146, 1)</f>
        <v>1</v>
      </c>
      <c r="L1198" s="44">
        <f>Source!P1146</f>
        <v>274</v>
      </c>
      <c r="M1198" s="48"/>
      <c r="S1198">
        <f>ROUND((Source!FX1146/100)*((ROUND(Source!AF1146*Source!I1146, 2)+ROUND(Source!AE1146*Source!I1146, 2))), 2)</f>
        <v>0</v>
      </c>
      <c r="T1198">
        <f>Source!X1146</f>
        <v>0</v>
      </c>
      <c r="U1198">
        <f>ROUND((Source!FY1146/100)*((ROUND(Source!AF1146*Source!I1146, 2)+ROUND(Source!AE1146*Source!I1146, 2))), 2)</f>
        <v>0</v>
      </c>
      <c r="V1198">
        <f>Source!Y1146</f>
        <v>0</v>
      </c>
    </row>
    <row r="1199" spans="1:26" ht="15">
      <c r="H1199" s="166">
        <f>I1198</f>
        <v>274</v>
      </c>
      <c r="I1199" s="166"/>
      <c r="K1199" s="166">
        <f>L1198</f>
        <v>274</v>
      </c>
      <c r="L1199" s="166"/>
      <c r="M1199" s="47">
        <f>Source!U1146</f>
        <v>0</v>
      </c>
      <c r="O1199" s="26">
        <f>H1199</f>
        <v>274</v>
      </c>
      <c r="P1199" s="26">
        <f>K1199</f>
        <v>274</v>
      </c>
      <c r="Q1199" s="26">
        <f>M1199</f>
        <v>0</v>
      </c>
      <c r="W1199">
        <f>IF(Source!BI1146&lt;=1,I1198, 0)</f>
        <v>274</v>
      </c>
      <c r="X1199">
        <f>IF(Source!BI1146=2,I1198, 0)</f>
        <v>0</v>
      </c>
      <c r="Y1199">
        <f>IF(Source!BI1146=3,I1198, 0)</f>
        <v>0</v>
      </c>
      <c r="Z1199">
        <f>IF(Source!BI1146=4,I1198, 0)</f>
        <v>0</v>
      </c>
    </row>
    <row r="1200" spans="1:26" ht="71.25">
      <c r="A1200" s="16">
        <v>228</v>
      </c>
      <c r="B1200" s="16" t="str">
        <f>Source!E1148</f>
        <v>218</v>
      </c>
      <c r="C1200" s="58" t="str">
        <f>Source!F1148</f>
        <v>20-01-002-18</v>
      </c>
      <c r="D1200" s="58" t="str">
        <f>Source!G1148</f>
        <v>Прокладка воздуховодов из листовой оцинкованной стали и алюминия класса П (плотные) толщиной 1,0 мм, диаметром от 900 до 1000 мм (прим.д315 мм)</v>
      </c>
      <c r="E1200" s="36" t="str">
        <f>Source!H1148</f>
        <v>100 м2</v>
      </c>
      <c r="F1200" s="22">
        <f>Source!I1148</f>
        <v>9.8910000000000005E-3</v>
      </c>
      <c r="G1200" s="37">
        <f>Source!AL1148+Source!AM1148+Source!AO1148</f>
        <v>1385.92</v>
      </c>
      <c r="H1200" s="38"/>
      <c r="I1200" s="37"/>
      <c r="J1200" s="38" t="str">
        <f>Source!BO1148</f>
        <v/>
      </c>
      <c r="K1200" s="38"/>
      <c r="L1200" s="37"/>
      <c r="M1200" s="39"/>
      <c r="S1200">
        <f>ROUND((Source!FX1148/100)*((ROUND(Source!AF1148*Source!I1148, 2)+ROUND(Source!AE1148*Source!I1148, 2))), 2)</f>
        <v>11.27</v>
      </c>
      <c r="T1200">
        <f>Source!X1148</f>
        <v>11.25</v>
      </c>
      <c r="U1200">
        <f>ROUND((Source!FY1148/100)*((ROUND(Source!AF1148*Source!I1148, 2)+ROUND(Source!AE1148*Source!I1148, 2))), 2)</f>
        <v>6.9</v>
      </c>
      <c r="V1200">
        <f>Source!Y1148</f>
        <v>6.94</v>
      </c>
    </row>
    <row r="1201" spans="1:32">
      <c r="D1201" s="29" t="str">
        <f>"Объем: "&amp;Source!I1148&amp;"=(3,14*"&amp;"0,315*"&amp;"1)/"&amp;"100"</f>
        <v>Объем: 0,009891=(3,14*0,315*1)/100</v>
      </c>
    </row>
    <row r="1202" spans="1:32" ht="14.25">
      <c r="A1202" s="16"/>
      <c r="B1202" s="16"/>
      <c r="C1202" s="58"/>
      <c r="D1202" s="58" t="s">
        <v>980</v>
      </c>
      <c r="E1202" s="36"/>
      <c r="F1202" s="22"/>
      <c r="G1202" s="37">
        <f>Source!AO1148</f>
        <v>706.89</v>
      </c>
      <c r="H1202" s="38" t="str">
        <f>Source!DG1148</f>
        <v>)*1,2)*1,15</v>
      </c>
      <c r="I1202" s="37">
        <f>ROUND(Source!AF1148*Source!I1148, 2)</f>
        <v>9.65</v>
      </c>
      <c r="J1202" s="38"/>
      <c r="K1202" s="38">
        <f>IF(Source!BA1148&lt;&gt; 0, Source!BA1148, 1)</f>
        <v>1</v>
      </c>
      <c r="L1202" s="37">
        <f>Source!S1148</f>
        <v>9.65</v>
      </c>
      <c r="M1202" s="39"/>
      <c r="R1202">
        <f>I1202</f>
        <v>9.65</v>
      </c>
    </row>
    <row r="1203" spans="1:32" ht="14.25">
      <c r="A1203" s="16"/>
      <c r="B1203" s="16"/>
      <c r="C1203" s="58"/>
      <c r="D1203" s="58" t="s">
        <v>104</v>
      </c>
      <c r="E1203" s="36"/>
      <c r="F1203" s="22"/>
      <c r="G1203" s="37">
        <f>Source!AM1148</f>
        <v>101.27</v>
      </c>
      <c r="H1203" s="38" t="str">
        <f>Source!DE1148</f>
        <v>)*1,2)*1,25</v>
      </c>
      <c r="I1203" s="37">
        <f>ROUND(Source!AD1148*Source!I1148, 2)</f>
        <v>1.5</v>
      </c>
      <c r="J1203" s="38"/>
      <c r="K1203" s="38">
        <f>IF(Source!BB1148&lt;&gt; 0, Source!BB1148, 1)</f>
        <v>1</v>
      </c>
      <c r="L1203" s="37">
        <f>Source!Q1148</f>
        <v>1.5</v>
      </c>
      <c r="M1203" s="39"/>
    </row>
    <row r="1204" spans="1:32" ht="14.25">
      <c r="A1204" s="16"/>
      <c r="B1204" s="16"/>
      <c r="C1204" s="58"/>
      <c r="D1204" s="58" t="s">
        <v>981</v>
      </c>
      <c r="E1204" s="36"/>
      <c r="F1204" s="22"/>
      <c r="G1204" s="37">
        <f>Source!AN1148</f>
        <v>8.5399999999999991</v>
      </c>
      <c r="H1204" s="38" t="str">
        <f>Source!DF1148</f>
        <v>)*1,2)*1,25</v>
      </c>
      <c r="I1204" s="40">
        <f>ROUND(Source!AE1148*Source!I1148, 2)</f>
        <v>0.13</v>
      </c>
      <c r="J1204" s="38"/>
      <c r="K1204" s="38">
        <f>IF(Source!BS1148&lt;&gt; 0, Source!BS1148, 1)</f>
        <v>1</v>
      </c>
      <c r="L1204" s="40">
        <f>Source!R1148</f>
        <v>0.13</v>
      </c>
      <c r="M1204" s="39"/>
      <c r="R1204">
        <f>I1204</f>
        <v>0.13</v>
      </c>
    </row>
    <row r="1205" spans="1:32" ht="14.25">
      <c r="A1205" s="16"/>
      <c r="B1205" s="16"/>
      <c r="C1205" s="58"/>
      <c r="D1205" s="58" t="s">
        <v>982</v>
      </c>
      <c r="E1205" s="36"/>
      <c r="F1205" s="22"/>
      <c r="G1205" s="37">
        <f>Source!AL1148</f>
        <v>577.76</v>
      </c>
      <c r="H1205" s="38" t="str">
        <f>Source!DD1148</f>
        <v/>
      </c>
      <c r="I1205" s="37">
        <f>ROUND(Source!AC1148*Source!I1148, 2)</f>
        <v>5.71</v>
      </c>
      <c r="J1205" s="38"/>
      <c r="K1205" s="38">
        <f>IF(Source!BC1148&lt;&gt; 0, Source!BC1148, 1)</f>
        <v>1</v>
      </c>
      <c r="L1205" s="37">
        <f>Source!P1148</f>
        <v>5.71</v>
      </c>
      <c r="M1205" s="39"/>
    </row>
    <row r="1206" spans="1:32" ht="14.25">
      <c r="A1206" s="16"/>
      <c r="B1206" s="16"/>
      <c r="C1206" s="58"/>
      <c r="D1206" s="58" t="s">
        <v>983</v>
      </c>
      <c r="E1206" s="36" t="s">
        <v>984</v>
      </c>
      <c r="F1206" s="22">
        <f>Source!BZ1148</f>
        <v>128</v>
      </c>
      <c r="G1206" s="167" t="str">
        <f>CONCATENATE(" )", Source!DL1148, Source!FT1148, "=", Source!FX1148)</f>
        <v xml:space="preserve"> )*0,9=115,2</v>
      </c>
      <c r="H1206" s="168"/>
      <c r="I1206" s="37">
        <f>SUM(S1200:S1208)</f>
        <v>11.27</v>
      </c>
      <c r="J1206" s="41"/>
      <c r="K1206" s="32">
        <f>Source!AT1148</f>
        <v>115</v>
      </c>
      <c r="L1206" s="37">
        <f>SUM(T1200:T1208)</f>
        <v>11.25</v>
      </c>
      <c r="M1206" s="39"/>
    </row>
    <row r="1207" spans="1:32" ht="14.25">
      <c r="A1207" s="16"/>
      <c r="B1207" s="16"/>
      <c r="C1207" s="58"/>
      <c r="D1207" s="58" t="s">
        <v>985</v>
      </c>
      <c r="E1207" s="36" t="s">
        <v>984</v>
      </c>
      <c r="F1207" s="22">
        <f>Source!CA1148</f>
        <v>83</v>
      </c>
      <c r="G1207" s="167" t="str">
        <f>CONCATENATE(" )", Source!DM1148, Source!FU1148, "=", Source!FY1148)</f>
        <v xml:space="preserve"> )*0,85=70,55</v>
      </c>
      <c r="H1207" s="168"/>
      <c r="I1207" s="37">
        <f>SUM(U1200:U1208)</f>
        <v>6.9</v>
      </c>
      <c r="J1207" s="41"/>
      <c r="K1207" s="32">
        <f>Source!AU1148</f>
        <v>71</v>
      </c>
      <c r="L1207" s="37">
        <f>SUM(V1200:V1208)</f>
        <v>6.94</v>
      </c>
      <c r="M1207" s="39"/>
    </row>
    <row r="1208" spans="1:32" ht="14.25">
      <c r="A1208" s="59"/>
      <c r="B1208" s="59"/>
      <c r="C1208" s="60"/>
      <c r="D1208" s="60" t="s">
        <v>986</v>
      </c>
      <c r="E1208" s="42" t="s">
        <v>987</v>
      </c>
      <c r="F1208" s="43">
        <f>Source!AQ1148</f>
        <v>80.88</v>
      </c>
      <c r="G1208" s="44"/>
      <c r="H1208" s="45" t="str">
        <f>Source!DI1148</f>
        <v>)*1,2)*1,15</v>
      </c>
      <c r="I1208" s="44"/>
      <c r="J1208" s="45"/>
      <c r="K1208" s="45"/>
      <c r="L1208" s="44"/>
      <c r="M1208" s="46">
        <f>Source!U1148</f>
        <v>1.1039780304</v>
      </c>
    </row>
    <row r="1209" spans="1:32" ht="15">
      <c r="H1209" s="166">
        <f>I1202+I1203+I1205+I1206+I1207</f>
        <v>35.03</v>
      </c>
      <c r="I1209" s="166"/>
      <c r="K1209" s="166">
        <f>L1202+L1203+L1205+L1206+L1207</f>
        <v>35.049999999999997</v>
      </c>
      <c r="L1209" s="166"/>
      <c r="M1209" s="47">
        <f>Source!U1148</f>
        <v>1.1039780304</v>
      </c>
      <c r="O1209" s="26">
        <f>H1209</f>
        <v>35.03</v>
      </c>
      <c r="P1209" s="26">
        <f>K1209</f>
        <v>35.049999999999997</v>
      </c>
      <c r="Q1209" s="26">
        <f>M1209</f>
        <v>1.1039780304</v>
      </c>
      <c r="W1209">
        <f>IF(Source!BI1148&lt;=1,I1202+I1203+I1205+I1206+I1207, 0)</f>
        <v>35.03</v>
      </c>
      <c r="X1209">
        <f>IF(Source!BI1148=2,I1202+I1203+I1205+I1206+I1207, 0)</f>
        <v>0</v>
      </c>
      <c r="Y1209">
        <f>IF(Source!BI1148=3,I1202+I1203+I1205+I1206+I1207, 0)</f>
        <v>0</v>
      </c>
      <c r="Z1209">
        <f>IF(Source!BI1148=4,I1202+I1203+I1205+I1206+I1207, 0)</f>
        <v>0</v>
      </c>
    </row>
    <row r="1210" spans="1:32" ht="42.75">
      <c r="A1210" s="59">
        <v>229</v>
      </c>
      <c r="B1210" s="59" t="str">
        <f>Source!E1150</f>
        <v>219</v>
      </c>
      <c r="C1210" s="60" t="str">
        <f>Source!F1150</f>
        <v>19.1.01.03-0082</v>
      </c>
      <c r="D1210" s="60" t="str">
        <f>Source!G1150</f>
        <v>Воздуховоды из оцинкованной стали толщиной 1,0 мм, диаметром до 1000 мм</v>
      </c>
      <c r="E1210" s="42" t="str">
        <f>Source!H1150</f>
        <v>м2</v>
      </c>
      <c r="F1210" s="43">
        <f>Source!I1150</f>
        <v>0.98909999999999998</v>
      </c>
      <c r="G1210" s="44">
        <f>Source!AL1150</f>
        <v>102.06</v>
      </c>
      <c r="H1210" s="45" t="str">
        <f>Source!DD1150</f>
        <v/>
      </c>
      <c r="I1210" s="44">
        <f>ROUND(Source!AC1150*Source!I1150, 2)</f>
        <v>100.95</v>
      </c>
      <c r="J1210" s="45" t="str">
        <f>Source!BO1150</f>
        <v/>
      </c>
      <c r="K1210" s="45">
        <f>IF(Source!BC1150&lt;&gt; 0, Source!BC1150, 1)</f>
        <v>1</v>
      </c>
      <c r="L1210" s="44">
        <f>Source!P1150</f>
        <v>100.95</v>
      </c>
      <c r="M1210" s="48"/>
      <c r="S1210">
        <f>ROUND((Source!FX1150/100)*((ROUND(Source!AF1150*Source!I1150, 2)+ROUND(Source!AE1150*Source!I1150, 2))), 2)</f>
        <v>0</v>
      </c>
      <c r="T1210">
        <f>Source!X1150</f>
        <v>0</v>
      </c>
      <c r="U1210">
        <f>ROUND((Source!FY1150/100)*((ROUND(Source!AF1150*Source!I1150, 2)+ROUND(Source!AE1150*Source!I1150, 2))), 2)</f>
        <v>0</v>
      </c>
      <c r="V1210">
        <f>Source!Y1150</f>
        <v>0</v>
      </c>
    </row>
    <row r="1211" spans="1:32" ht="15">
      <c r="H1211" s="166">
        <f>I1210</f>
        <v>100.95</v>
      </c>
      <c r="I1211" s="166"/>
      <c r="K1211" s="166">
        <f>L1210</f>
        <v>100.95</v>
      </c>
      <c r="L1211" s="166"/>
      <c r="M1211" s="47">
        <f>Source!U1150</f>
        <v>0</v>
      </c>
      <c r="O1211" s="26">
        <f>H1211</f>
        <v>100.95</v>
      </c>
      <c r="P1211" s="26">
        <f>K1211</f>
        <v>100.95</v>
      </c>
      <c r="Q1211" s="26">
        <f>M1211</f>
        <v>0</v>
      </c>
      <c r="W1211">
        <f>IF(Source!BI1150&lt;=1,I1210, 0)</f>
        <v>100.95</v>
      </c>
      <c r="X1211">
        <f>IF(Source!BI1150=2,I1210, 0)</f>
        <v>0</v>
      </c>
      <c r="Y1211">
        <f>IF(Source!BI1150=3,I1210, 0)</f>
        <v>0</v>
      </c>
      <c r="Z1211">
        <f>IF(Source!BI1150=4,I1210, 0)</f>
        <v>0</v>
      </c>
    </row>
    <row r="1212" spans="1:32" ht="68.25">
      <c r="A1212" s="59">
        <v>230</v>
      </c>
      <c r="B1212" s="59" t="str">
        <f>Source!E1152</f>
        <v>220</v>
      </c>
      <c r="C1212" s="60" t="str">
        <f>Source!F1152</f>
        <v>прайс</v>
      </c>
      <c r="D1212" s="60" t="s">
        <v>1067</v>
      </c>
      <c r="E1212" s="42" t="str">
        <f>Source!H1152</f>
        <v>шт.</v>
      </c>
      <c r="F1212" s="43">
        <f>Source!I1152</f>
        <v>1</v>
      </c>
      <c r="G1212" s="44">
        <f>Source!AL1152</f>
        <v>24.71</v>
      </c>
      <c r="H1212" s="45" t="str">
        <f>Source!DD1152</f>
        <v/>
      </c>
      <c r="I1212" s="44">
        <f>ROUND(Source!AC1152*Source!I1152, 2)</f>
        <v>24.71</v>
      </c>
      <c r="J1212" s="45" t="str">
        <f>Source!BO1152</f>
        <v/>
      </c>
      <c r="K1212" s="45">
        <f>IF(Source!BC1152&lt;&gt; 0, Source!BC1152, 1)</f>
        <v>1</v>
      </c>
      <c r="L1212" s="44">
        <f>Source!P1152</f>
        <v>24.71</v>
      </c>
      <c r="M1212" s="48"/>
      <c r="S1212">
        <f>ROUND((Source!FX1152/100)*((ROUND(Source!AF1152*Source!I1152, 2)+ROUND(Source!AE1152*Source!I1152, 2))), 2)</f>
        <v>0</v>
      </c>
      <c r="T1212">
        <f>Source!X1152</f>
        <v>0</v>
      </c>
      <c r="U1212">
        <f>ROUND((Source!FY1152/100)*((ROUND(Source!AF1152*Source!I1152, 2)+ROUND(Source!AE1152*Source!I1152, 2))), 2)</f>
        <v>0</v>
      </c>
      <c r="V1212">
        <f>Source!Y1152</f>
        <v>0</v>
      </c>
    </row>
    <row r="1213" spans="1:32" ht="15">
      <c r="H1213" s="166">
        <f>I1212</f>
        <v>24.71</v>
      </c>
      <c r="I1213" s="166"/>
      <c r="K1213" s="166">
        <f>L1212</f>
        <v>24.71</v>
      </c>
      <c r="L1213" s="166"/>
      <c r="M1213" s="47">
        <f>Source!U1152</f>
        <v>0</v>
      </c>
      <c r="O1213" s="26">
        <f>H1213</f>
        <v>24.71</v>
      </c>
      <c r="P1213" s="26">
        <f>K1213</f>
        <v>24.71</v>
      </c>
      <c r="Q1213" s="26">
        <f>M1213</f>
        <v>0</v>
      </c>
      <c r="W1213">
        <f>IF(Source!BI1152&lt;=1,I1212, 0)</f>
        <v>24.71</v>
      </c>
      <c r="X1213">
        <f>IF(Source!BI1152=2,I1212, 0)</f>
        <v>0</v>
      </c>
      <c r="Y1213">
        <f>IF(Source!BI1152=3,I1212, 0)</f>
        <v>0</v>
      </c>
      <c r="Z1213">
        <f>IF(Source!BI1152=4,I1212, 0)</f>
        <v>0</v>
      </c>
    </row>
    <row r="1215" spans="1:32" ht="15">
      <c r="A1215" s="171" t="str">
        <f>CONCATENATE("Итого по разделу: ",IF(Source!G1156&lt;&gt;"Новый раздел", Source!G1156, ""))</f>
        <v>Итого по разделу: 20.Система ПД1(сетевые элементы)</v>
      </c>
      <c r="B1215" s="171"/>
      <c r="C1215" s="171"/>
      <c r="D1215" s="171"/>
      <c r="E1215" s="171"/>
      <c r="F1215" s="171"/>
      <c r="G1215" s="171"/>
      <c r="H1215" s="159">
        <f>SUM(O1158:O1214)</f>
        <v>2406.1099999999997</v>
      </c>
      <c r="I1215" s="159"/>
      <c r="J1215" s="35"/>
      <c r="K1215" s="159">
        <f>SUM(P1158:P1214)</f>
        <v>2406.4299999999998</v>
      </c>
      <c r="L1215" s="159"/>
      <c r="M1215" s="47">
        <f>SUM(Q1158:Q1214)</f>
        <v>11.794396430399999</v>
      </c>
      <c r="AF1215" s="63" t="str">
        <f>CONCATENATE("Итого по разделу: ",IF(Source!G1156&lt;&gt;"Новый раздел", Source!G1156, ""))</f>
        <v>Итого по разделу: 20.Система ПД1(сетевые элементы)</v>
      </c>
    </row>
    <row r="1219" spans="1:26" ht="16.5">
      <c r="A1219" s="169" t="str">
        <f>CONCATENATE("Раздел: ",IF(Source!G1186&lt;&gt;"Новый раздел", Source!G1186, ""))</f>
        <v>Раздел: 21.Система ПД2.1, ПД2.2(сетевые элементы)</v>
      </c>
      <c r="B1219" s="169"/>
      <c r="C1219" s="169"/>
      <c r="D1219" s="169"/>
      <c r="E1219" s="169"/>
      <c r="F1219" s="169"/>
      <c r="G1219" s="169"/>
      <c r="H1219" s="169"/>
      <c r="I1219" s="169"/>
      <c r="J1219" s="169"/>
      <c r="K1219" s="169"/>
      <c r="L1219" s="169"/>
      <c r="M1219" s="169"/>
    </row>
    <row r="1220" spans="1:26" ht="42.75">
      <c r="A1220" s="16">
        <v>231</v>
      </c>
      <c r="B1220" s="16" t="str">
        <f>Source!E1191</f>
        <v>222</v>
      </c>
      <c r="C1220" s="58" t="str">
        <f>Source!F1191</f>
        <v>20-02-004-16</v>
      </c>
      <c r="D1220" s="58" t="str">
        <f>Source!G1191</f>
        <v>Установка клапанов огнезадерживающих с ручной регулировкой периметром до 3200 мм</v>
      </c>
      <c r="E1220" s="36" t="str">
        <f>Source!H1191</f>
        <v>ШТ</v>
      </c>
      <c r="F1220" s="22">
        <f>Source!I1191</f>
        <v>3</v>
      </c>
      <c r="G1220" s="37">
        <f>Source!AL1191+Source!AM1191+Source!AO1191</f>
        <v>90.42</v>
      </c>
      <c r="H1220" s="38"/>
      <c r="I1220" s="37"/>
      <c r="J1220" s="38" t="str">
        <f>Source!BO1191</f>
        <v/>
      </c>
      <c r="K1220" s="38"/>
      <c r="L1220" s="37"/>
      <c r="M1220" s="39"/>
      <c r="S1220">
        <f>ROUND((Source!FX1191/100)*((ROUND(Source!AF1191*Source!I1191, 2)+ROUND(Source!AE1191*Source!I1191, 2))), 2)</f>
        <v>250.56</v>
      </c>
      <c r="T1220">
        <f>Source!X1191</f>
        <v>250.13</v>
      </c>
      <c r="U1220">
        <f>ROUND((Source!FY1191/100)*((ROUND(Source!AF1191*Source!I1191, 2)+ROUND(Source!AE1191*Source!I1191, 2))), 2)</f>
        <v>153.44999999999999</v>
      </c>
      <c r="V1220">
        <f>Source!Y1191</f>
        <v>154.43</v>
      </c>
    </row>
    <row r="1221" spans="1:26" ht="14.25">
      <c r="A1221" s="16"/>
      <c r="B1221" s="16"/>
      <c r="C1221" s="58"/>
      <c r="D1221" s="58" t="s">
        <v>980</v>
      </c>
      <c r="E1221" s="36"/>
      <c r="F1221" s="22"/>
      <c r="G1221" s="37">
        <f>Source!AO1191</f>
        <v>52</v>
      </c>
      <c r="H1221" s="38" t="str">
        <f>Source!DG1191</f>
        <v>)*1,2)*1,15</v>
      </c>
      <c r="I1221" s="37">
        <f>ROUND(Source!AF1191*Source!I1191, 2)</f>
        <v>215.28</v>
      </c>
      <c r="J1221" s="38"/>
      <c r="K1221" s="38">
        <f>IF(Source!BA1191&lt;&gt; 0, Source!BA1191, 1)</f>
        <v>1</v>
      </c>
      <c r="L1221" s="37">
        <f>Source!S1191</f>
        <v>215.28</v>
      </c>
      <c r="M1221" s="39"/>
      <c r="R1221">
        <f>I1221</f>
        <v>215.28</v>
      </c>
    </row>
    <row r="1222" spans="1:26" ht="14.25">
      <c r="A1222" s="16"/>
      <c r="B1222" s="16"/>
      <c r="C1222" s="58"/>
      <c r="D1222" s="58" t="s">
        <v>104</v>
      </c>
      <c r="E1222" s="36"/>
      <c r="F1222" s="22"/>
      <c r="G1222" s="37">
        <f>Source!AM1191</f>
        <v>7.33</v>
      </c>
      <c r="H1222" s="38" t="str">
        <f>Source!DE1191</f>
        <v>)*1,2)*1,25</v>
      </c>
      <c r="I1222" s="37">
        <f>ROUND(Source!AD1191*Source!I1191, 2)</f>
        <v>33</v>
      </c>
      <c r="J1222" s="38"/>
      <c r="K1222" s="38">
        <f>IF(Source!BB1191&lt;&gt; 0, Source!BB1191, 1)</f>
        <v>1</v>
      </c>
      <c r="L1222" s="37">
        <f>Source!Q1191</f>
        <v>33</v>
      </c>
      <c r="M1222" s="39"/>
    </row>
    <row r="1223" spans="1:26" ht="14.25">
      <c r="A1223" s="16"/>
      <c r="B1223" s="16"/>
      <c r="C1223" s="58"/>
      <c r="D1223" s="58" t="s">
        <v>981</v>
      </c>
      <c r="E1223" s="36"/>
      <c r="F1223" s="22"/>
      <c r="G1223" s="37">
        <f>Source!AN1191</f>
        <v>0.49</v>
      </c>
      <c r="H1223" s="38" t="str">
        <f>Source!DF1191</f>
        <v>)*1,2)*1,25</v>
      </c>
      <c r="I1223" s="40">
        <f>ROUND(Source!AE1191*Source!I1191, 2)</f>
        <v>2.2200000000000002</v>
      </c>
      <c r="J1223" s="38"/>
      <c r="K1223" s="38">
        <f>IF(Source!BS1191&lt;&gt; 0, Source!BS1191, 1)</f>
        <v>1</v>
      </c>
      <c r="L1223" s="40">
        <f>Source!R1191</f>
        <v>2.2200000000000002</v>
      </c>
      <c r="M1223" s="39"/>
      <c r="R1223">
        <f>I1223</f>
        <v>2.2200000000000002</v>
      </c>
    </row>
    <row r="1224" spans="1:26" ht="14.25">
      <c r="A1224" s="16"/>
      <c r="B1224" s="16"/>
      <c r="C1224" s="58"/>
      <c r="D1224" s="58" t="s">
        <v>982</v>
      </c>
      <c r="E1224" s="36"/>
      <c r="F1224" s="22"/>
      <c r="G1224" s="37">
        <f>Source!AL1191</f>
        <v>31.09</v>
      </c>
      <c r="H1224" s="38" t="str">
        <f>Source!DD1191</f>
        <v/>
      </c>
      <c r="I1224" s="37">
        <f>ROUND(Source!AC1191*Source!I1191, 2)</f>
        <v>93.27</v>
      </c>
      <c r="J1224" s="38"/>
      <c r="K1224" s="38">
        <f>IF(Source!BC1191&lt;&gt; 0, Source!BC1191, 1)</f>
        <v>1</v>
      </c>
      <c r="L1224" s="37">
        <f>Source!P1191</f>
        <v>93.27</v>
      </c>
      <c r="M1224" s="39"/>
    </row>
    <row r="1225" spans="1:26" ht="14.25">
      <c r="A1225" s="16"/>
      <c r="B1225" s="16"/>
      <c r="C1225" s="58"/>
      <c r="D1225" s="58" t="s">
        <v>983</v>
      </c>
      <c r="E1225" s="36" t="s">
        <v>984</v>
      </c>
      <c r="F1225" s="22">
        <f>Source!BZ1191</f>
        <v>128</v>
      </c>
      <c r="G1225" s="167" t="str">
        <f>CONCATENATE(" )", Source!DL1191, Source!FT1191, "=", Source!FX1191)</f>
        <v xml:space="preserve"> )*0,9=115,2</v>
      </c>
      <c r="H1225" s="168"/>
      <c r="I1225" s="37">
        <f>SUM(S1220:S1227)</f>
        <v>250.56</v>
      </c>
      <c r="J1225" s="41"/>
      <c r="K1225" s="32">
        <f>Source!AT1191</f>
        <v>115</v>
      </c>
      <c r="L1225" s="37">
        <f>SUM(T1220:T1227)</f>
        <v>250.13</v>
      </c>
      <c r="M1225" s="39"/>
    </row>
    <row r="1226" spans="1:26" ht="14.25">
      <c r="A1226" s="16"/>
      <c r="B1226" s="16"/>
      <c r="C1226" s="58"/>
      <c r="D1226" s="58" t="s">
        <v>985</v>
      </c>
      <c r="E1226" s="36" t="s">
        <v>984</v>
      </c>
      <c r="F1226" s="22">
        <f>Source!CA1191</f>
        <v>83</v>
      </c>
      <c r="G1226" s="167" t="str">
        <f>CONCATENATE(" )", Source!DM1191, Source!FU1191, "=", Source!FY1191)</f>
        <v xml:space="preserve"> )*0,85=70,55</v>
      </c>
      <c r="H1226" s="168"/>
      <c r="I1226" s="37">
        <f>SUM(U1220:U1227)</f>
        <v>153.44999999999999</v>
      </c>
      <c r="J1226" s="41"/>
      <c r="K1226" s="32">
        <f>Source!AU1191</f>
        <v>71</v>
      </c>
      <c r="L1226" s="37">
        <f>SUM(V1220:V1227)</f>
        <v>154.43</v>
      </c>
      <c r="M1226" s="39"/>
    </row>
    <row r="1227" spans="1:26" ht="14.25">
      <c r="A1227" s="59"/>
      <c r="B1227" s="59"/>
      <c r="C1227" s="60"/>
      <c r="D1227" s="60" t="s">
        <v>986</v>
      </c>
      <c r="E1227" s="42" t="s">
        <v>987</v>
      </c>
      <c r="F1227" s="43">
        <f>Source!AQ1191</f>
        <v>5.95</v>
      </c>
      <c r="G1227" s="44"/>
      <c r="H1227" s="45" t="str">
        <f>Source!DI1191</f>
        <v>)*1,2)*1,15</v>
      </c>
      <c r="I1227" s="44"/>
      <c r="J1227" s="45"/>
      <c r="K1227" s="45"/>
      <c r="L1227" s="44"/>
      <c r="M1227" s="46">
        <f>Source!U1191</f>
        <v>24.632999999999996</v>
      </c>
    </row>
    <row r="1228" spans="1:26" ht="15">
      <c r="H1228" s="166">
        <f>I1221+I1222+I1224+I1225+I1226</f>
        <v>745.56</v>
      </c>
      <c r="I1228" s="166"/>
      <c r="K1228" s="166">
        <f>L1221+L1222+L1224+L1225+L1226</f>
        <v>746.11000000000013</v>
      </c>
      <c r="L1228" s="166"/>
      <c r="M1228" s="47">
        <f>Source!U1191</f>
        <v>24.632999999999996</v>
      </c>
      <c r="O1228" s="26">
        <f>H1228</f>
        <v>745.56</v>
      </c>
      <c r="P1228" s="26">
        <f>K1228</f>
        <v>746.11000000000013</v>
      </c>
      <c r="Q1228" s="26">
        <f>M1228</f>
        <v>24.632999999999996</v>
      </c>
      <c r="W1228">
        <f>IF(Source!BI1191&lt;=1,I1221+I1222+I1224+I1225+I1226, 0)</f>
        <v>745.56</v>
      </c>
      <c r="X1228">
        <f>IF(Source!BI1191=2,I1221+I1222+I1224+I1225+I1226, 0)</f>
        <v>0</v>
      </c>
      <c r="Y1228">
        <f>IF(Source!BI1191=3,I1221+I1222+I1224+I1225+I1226, 0)</f>
        <v>0</v>
      </c>
      <c r="Z1228">
        <f>IF(Source!BI1191=4,I1221+I1222+I1224+I1225+I1226, 0)</f>
        <v>0</v>
      </c>
    </row>
    <row r="1229" spans="1:26" ht="28.5">
      <c r="A1229" s="16">
        <v>232</v>
      </c>
      <c r="B1229" s="16" t="str">
        <f>Source!E1193</f>
        <v>223</v>
      </c>
      <c r="C1229" s="58" t="str">
        <f>Source!F1193</f>
        <v>08.1.03.04-0001</v>
      </c>
      <c r="D1229" s="58" t="str">
        <f>Source!G1193</f>
        <v>Блочки</v>
      </c>
      <c r="E1229" s="36" t="str">
        <f>Source!H1193</f>
        <v>10 шт.</v>
      </c>
      <c r="F1229" s="22">
        <f>Source!I1193</f>
        <v>0.6</v>
      </c>
      <c r="G1229" s="37">
        <f>Source!AL1193</f>
        <v>228</v>
      </c>
      <c r="H1229" s="38" t="str">
        <f>Source!DD1193</f>
        <v/>
      </c>
      <c r="I1229" s="37">
        <f>ROUND(Source!AC1193*Source!I1193, 2)</f>
        <v>136.80000000000001</v>
      </c>
      <c r="J1229" s="38" t="str">
        <f>Source!BO1193</f>
        <v/>
      </c>
      <c r="K1229" s="38">
        <f>IF(Source!BC1193&lt;&gt; 0, Source!BC1193, 1)</f>
        <v>1</v>
      </c>
      <c r="L1229" s="37">
        <f>Source!P1193</f>
        <v>136.80000000000001</v>
      </c>
      <c r="M1229" s="39"/>
      <c r="S1229">
        <f>ROUND((Source!FX1193/100)*((ROUND(Source!AF1193*Source!I1193, 2)+ROUND(Source!AE1193*Source!I1193, 2))), 2)</f>
        <v>0</v>
      </c>
      <c r="T1229">
        <f>Source!X1193</f>
        <v>0</v>
      </c>
      <c r="U1229">
        <f>ROUND((Source!FY1193/100)*((ROUND(Source!AF1193*Source!I1193, 2)+ROUND(Source!AE1193*Source!I1193, 2))), 2)</f>
        <v>0</v>
      </c>
      <c r="V1229">
        <f>Source!Y1193</f>
        <v>0</v>
      </c>
    </row>
    <row r="1230" spans="1:26">
      <c r="A1230" s="30"/>
      <c r="B1230" s="30"/>
      <c r="C1230" s="30"/>
      <c r="D1230" s="31" t="str">
        <f>"Объем: "&amp;Source!I1193&amp;"=6/"&amp;"10"</f>
        <v>Объем: 0,6=6/10</v>
      </c>
      <c r="E1230" s="30"/>
      <c r="F1230" s="30"/>
      <c r="G1230" s="30"/>
      <c r="H1230" s="30"/>
      <c r="I1230" s="30"/>
      <c r="J1230" s="30"/>
      <c r="K1230" s="30"/>
      <c r="L1230" s="30"/>
      <c r="M1230" s="30"/>
    </row>
    <row r="1231" spans="1:26" ht="15">
      <c r="H1231" s="166">
        <f>I1229</f>
        <v>136.80000000000001</v>
      </c>
      <c r="I1231" s="166"/>
      <c r="K1231" s="166">
        <f>L1229</f>
        <v>136.80000000000001</v>
      </c>
      <c r="L1231" s="166"/>
      <c r="M1231" s="47">
        <f>Source!U1193</f>
        <v>0</v>
      </c>
      <c r="O1231" s="26">
        <f>H1231</f>
        <v>136.80000000000001</v>
      </c>
      <c r="P1231" s="26">
        <f>K1231</f>
        <v>136.80000000000001</v>
      </c>
      <c r="Q1231" s="26">
        <f>M1231</f>
        <v>0</v>
      </c>
      <c r="W1231">
        <f>IF(Source!BI1193&lt;=1,I1229, 0)</f>
        <v>136.80000000000001</v>
      </c>
      <c r="X1231">
        <f>IF(Source!BI1193=2,I1229, 0)</f>
        <v>0</v>
      </c>
      <c r="Y1231">
        <f>IF(Source!BI1193=3,I1229, 0)</f>
        <v>0</v>
      </c>
      <c r="Z1231">
        <f>IF(Source!BI1193=4,I1229, 0)</f>
        <v>0</v>
      </c>
    </row>
    <row r="1232" spans="1:26" ht="28.5">
      <c r="A1232" s="16">
        <v>233</v>
      </c>
      <c r="B1232" s="16" t="str">
        <f>Source!E1195</f>
        <v>224</v>
      </c>
      <c r="C1232" s="58" t="str">
        <f>Source!F1195</f>
        <v>20.1.02.19-0015</v>
      </c>
      <c r="D1232" s="58" t="str">
        <f>Source!G1195</f>
        <v>Трос стальной</v>
      </c>
      <c r="E1232" s="36" t="str">
        <f>Source!H1195</f>
        <v>м</v>
      </c>
      <c r="F1232" s="22">
        <f>Source!I1195</f>
        <v>27.9</v>
      </c>
      <c r="G1232" s="37">
        <f>Source!AL1195</f>
        <v>12.03</v>
      </c>
      <c r="H1232" s="38" t="str">
        <f>Source!DD1195</f>
        <v/>
      </c>
      <c r="I1232" s="37">
        <f>ROUND(Source!AC1195*Source!I1195, 2)</f>
        <v>335.64</v>
      </c>
      <c r="J1232" s="38" t="str">
        <f>Source!BO1195</f>
        <v/>
      </c>
      <c r="K1232" s="38">
        <f>IF(Source!BC1195&lt;&gt; 0, Source!BC1195, 1)</f>
        <v>1</v>
      </c>
      <c r="L1232" s="37">
        <f>Source!P1195</f>
        <v>335.64</v>
      </c>
      <c r="M1232" s="39"/>
      <c r="S1232">
        <f>ROUND((Source!FX1195/100)*((ROUND(Source!AF1195*Source!I1195, 2)+ROUND(Source!AE1195*Source!I1195, 2))), 2)</f>
        <v>0</v>
      </c>
      <c r="T1232">
        <f>Source!X1195</f>
        <v>0</v>
      </c>
      <c r="U1232">
        <f>ROUND((Source!FY1195/100)*((ROUND(Source!AF1195*Source!I1195, 2)+ROUND(Source!AE1195*Source!I1195, 2))), 2)</f>
        <v>0</v>
      </c>
      <c r="V1232">
        <f>Source!Y1195</f>
        <v>0</v>
      </c>
    </row>
    <row r="1233" spans="1:26">
      <c r="A1233" s="30"/>
      <c r="B1233" s="30"/>
      <c r="C1233" s="30"/>
      <c r="D1233" s="31" t="str">
        <f>"Объем: "&amp;Source!I1195&amp;"=3*"&amp;"9,3"</f>
        <v>Объем: 27,9=3*9,3</v>
      </c>
      <c r="E1233" s="30"/>
      <c r="F1233" s="30"/>
      <c r="G1233" s="30"/>
      <c r="H1233" s="30"/>
      <c r="I1233" s="30"/>
      <c r="J1233" s="30"/>
      <c r="K1233" s="30"/>
      <c r="L1233" s="30"/>
      <c r="M1233" s="30"/>
    </row>
    <row r="1234" spans="1:26" ht="15">
      <c r="H1234" s="166">
        <f>I1232</f>
        <v>335.64</v>
      </c>
      <c r="I1234" s="166"/>
      <c r="K1234" s="166">
        <f>L1232</f>
        <v>335.64</v>
      </c>
      <c r="L1234" s="166"/>
      <c r="M1234" s="47">
        <f>Source!U1195</f>
        <v>0</v>
      </c>
      <c r="O1234" s="26">
        <f>H1234</f>
        <v>335.64</v>
      </c>
      <c r="P1234" s="26">
        <f>K1234</f>
        <v>335.64</v>
      </c>
      <c r="Q1234" s="26">
        <f>M1234</f>
        <v>0</v>
      </c>
      <c r="W1234">
        <f>IF(Source!BI1195&lt;=1,I1232, 0)</f>
        <v>0</v>
      </c>
      <c r="X1234">
        <f>IF(Source!BI1195=2,I1232, 0)</f>
        <v>335.64</v>
      </c>
      <c r="Y1234">
        <f>IF(Source!BI1195=3,I1232, 0)</f>
        <v>0</v>
      </c>
      <c r="Z1234">
        <f>IF(Source!BI1195=4,I1232, 0)</f>
        <v>0</v>
      </c>
    </row>
    <row r="1235" spans="1:26" ht="68.25">
      <c r="A1235" s="59">
        <v>234</v>
      </c>
      <c r="B1235" s="59" t="str">
        <f>Source!E1197</f>
        <v>225</v>
      </c>
      <c r="C1235" s="60" t="str">
        <f>Source!F1197</f>
        <v>прайс</v>
      </c>
      <c r="D1235" s="60" t="s">
        <v>1068</v>
      </c>
      <c r="E1235" s="42" t="str">
        <f>Source!H1197</f>
        <v>шт.</v>
      </c>
      <c r="F1235" s="43">
        <f>Source!I1197</f>
        <v>3</v>
      </c>
      <c r="G1235" s="44">
        <f>Source!AL1197</f>
        <v>1524.3600000000001</v>
      </c>
      <c r="H1235" s="45" t="str">
        <f>Source!DD1197</f>
        <v/>
      </c>
      <c r="I1235" s="44">
        <f>ROUND(Source!AC1197*Source!I1197, 2)</f>
        <v>4573.08</v>
      </c>
      <c r="J1235" s="45" t="str">
        <f>Source!BO1197</f>
        <v/>
      </c>
      <c r="K1235" s="45">
        <f>IF(Source!BC1197&lt;&gt; 0, Source!BC1197, 1)</f>
        <v>1</v>
      </c>
      <c r="L1235" s="44">
        <f>Source!P1197</f>
        <v>4573.08</v>
      </c>
      <c r="M1235" s="48"/>
      <c r="S1235">
        <f>ROUND((Source!FX1197/100)*((ROUND(Source!AF1197*Source!I1197, 2)+ROUND(Source!AE1197*Source!I1197, 2))), 2)</f>
        <v>0</v>
      </c>
      <c r="T1235">
        <f>Source!X1197</f>
        <v>0</v>
      </c>
      <c r="U1235">
        <f>ROUND((Source!FY1197/100)*((ROUND(Source!AF1197*Source!I1197, 2)+ROUND(Source!AE1197*Source!I1197, 2))), 2)</f>
        <v>0</v>
      </c>
      <c r="V1235">
        <f>Source!Y1197</f>
        <v>0</v>
      </c>
    </row>
    <row r="1236" spans="1:26" ht="15">
      <c r="H1236" s="166">
        <f>I1235</f>
        <v>4573.08</v>
      </c>
      <c r="I1236" s="166"/>
      <c r="K1236" s="166">
        <f>L1235</f>
        <v>4573.08</v>
      </c>
      <c r="L1236" s="166"/>
      <c r="M1236" s="47">
        <f>Source!U1197</f>
        <v>0</v>
      </c>
      <c r="O1236" s="26">
        <f>H1236</f>
        <v>4573.08</v>
      </c>
      <c r="P1236" s="26">
        <f>K1236</f>
        <v>4573.08</v>
      </c>
      <c r="Q1236" s="26">
        <f>M1236</f>
        <v>0</v>
      </c>
      <c r="W1236">
        <f>IF(Source!BI1197&lt;=1,I1235, 0)</f>
        <v>4573.08</v>
      </c>
      <c r="X1236">
        <f>IF(Source!BI1197=2,I1235, 0)</f>
        <v>0</v>
      </c>
      <c r="Y1236">
        <f>IF(Source!BI1197=3,I1235, 0)</f>
        <v>0</v>
      </c>
      <c r="Z1236">
        <f>IF(Source!BI1197=4,I1235, 0)</f>
        <v>0</v>
      </c>
    </row>
    <row r="1237" spans="1:26" ht="42.75">
      <c r="A1237" s="16">
        <v>235</v>
      </c>
      <c r="B1237" s="16" t="str">
        <f>Source!E1199</f>
        <v>226</v>
      </c>
      <c r="C1237" s="58" t="str">
        <f>Source!F1199</f>
        <v>20-02-004-15</v>
      </c>
      <c r="D1237" s="58" t="str">
        <f>Source!G1199</f>
        <v>Установка клапанов огнезадерживающих с ручной регулировкой периметром до 1600 мм</v>
      </c>
      <c r="E1237" s="36" t="str">
        <f>Source!H1199</f>
        <v>ШТ</v>
      </c>
      <c r="F1237" s="22">
        <f>Source!I1199</f>
        <v>2</v>
      </c>
      <c r="G1237" s="37">
        <f>Source!AL1199+Source!AM1199+Source!AO1199</f>
        <v>55.010000000000005</v>
      </c>
      <c r="H1237" s="38"/>
      <c r="I1237" s="37"/>
      <c r="J1237" s="38" t="str">
        <f>Source!BO1199</f>
        <v/>
      </c>
      <c r="K1237" s="38"/>
      <c r="L1237" s="37"/>
      <c r="M1237" s="39"/>
      <c r="S1237">
        <f>ROUND((Source!FX1199/100)*((ROUND(Source!AF1199*Source!I1199, 2)+ROUND(Source!AE1199*Source!I1199, 2))), 2)</f>
        <v>116.33</v>
      </c>
      <c r="T1237">
        <f>Source!X1199</f>
        <v>116.13</v>
      </c>
      <c r="U1237">
        <f>ROUND((Source!FY1199/100)*((ROUND(Source!AF1199*Source!I1199, 2)+ROUND(Source!AE1199*Source!I1199, 2))), 2)</f>
        <v>71.239999999999995</v>
      </c>
      <c r="V1237">
        <f>Source!Y1199</f>
        <v>71.7</v>
      </c>
    </row>
    <row r="1238" spans="1:26" ht="14.25">
      <c r="A1238" s="16"/>
      <c r="B1238" s="16"/>
      <c r="C1238" s="58"/>
      <c r="D1238" s="58" t="s">
        <v>980</v>
      </c>
      <c r="E1238" s="36"/>
      <c r="F1238" s="22"/>
      <c r="G1238" s="37">
        <f>Source!AO1199</f>
        <v>36.46</v>
      </c>
      <c r="H1238" s="38" t="str">
        <f>Source!DG1199</f>
        <v>)*1,2)*1,15</v>
      </c>
      <c r="I1238" s="37">
        <f>ROUND(Source!AF1199*Source!I1199, 2)</f>
        <v>100.62</v>
      </c>
      <c r="J1238" s="38"/>
      <c r="K1238" s="38">
        <f>IF(Source!BA1199&lt;&gt; 0, Source!BA1199, 1)</f>
        <v>1</v>
      </c>
      <c r="L1238" s="37">
        <f>Source!S1199</f>
        <v>100.62</v>
      </c>
      <c r="M1238" s="39"/>
      <c r="R1238">
        <f>I1238</f>
        <v>100.62</v>
      </c>
    </row>
    <row r="1239" spans="1:26" ht="14.25">
      <c r="A1239" s="16"/>
      <c r="B1239" s="16"/>
      <c r="C1239" s="58"/>
      <c r="D1239" s="58" t="s">
        <v>104</v>
      </c>
      <c r="E1239" s="36"/>
      <c r="F1239" s="22"/>
      <c r="G1239" s="37">
        <f>Source!AM1199</f>
        <v>3.81</v>
      </c>
      <c r="H1239" s="38" t="str">
        <f>Source!DE1199</f>
        <v>)*1,2)*1,25</v>
      </c>
      <c r="I1239" s="37">
        <f>ROUND(Source!AD1199*Source!I1199, 2)</f>
        <v>11.44</v>
      </c>
      <c r="J1239" s="38"/>
      <c r="K1239" s="38">
        <f>IF(Source!BB1199&lt;&gt; 0, Source!BB1199, 1)</f>
        <v>1</v>
      </c>
      <c r="L1239" s="37">
        <f>Source!Q1199</f>
        <v>11.44</v>
      </c>
      <c r="M1239" s="39"/>
    </row>
    <row r="1240" spans="1:26" ht="14.25">
      <c r="A1240" s="16"/>
      <c r="B1240" s="16"/>
      <c r="C1240" s="58"/>
      <c r="D1240" s="58" t="s">
        <v>981</v>
      </c>
      <c r="E1240" s="36"/>
      <c r="F1240" s="22"/>
      <c r="G1240" s="37">
        <f>Source!AN1199</f>
        <v>0.12</v>
      </c>
      <c r="H1240" s="38" t="str">
        <f>Source!DF1199</f>
        <v>)*1,2)*1,25</v>
      </c>
      <c r="I1240" s="40">
        <f>ROUND(Source!AE1199*Source!I1199, 2)</f>
        <v>0.36</v>
      </c>
      <c r="J1240" s="38"/>
      <c r="K1240" s="38">
        <f>IF(Source!BS1199&lt;&gt; 0, Source!BS1199, 1)</f>
        <v>1</v>
      </c>
      <c r="L1240" s="40">
        <f>Source!R1199</f>
        <v>0.36</v>
      </c>
      <c r="M1240" s="39"/>
      <c r="R1240">
        <f>I1240</f>
        <v>0.36</v>
      </c>
    </row>
    <row r="1241" spans="1:26" ht="14.25">
      <c r="A1241" s="16"/>
      <c r="B1241" s="16"/>
      <c r="C1241" s="58"/>
      <c r="D1241" s="58" t="s">
        <v>982</v>
      </c>
      <c r="E1241" s="36"/>
      <c r="F1241" s="22"/>
      <c r="G1241" s="37">
        <f>Source!AL1199</f>
        <v>14.74</v>
      </c>
      <c r="H1241" s="38" t="str">
        <f>Source!DD1199</f>
        <v/>
      </c>
      <c r="I1241" s="37">
        <f>ROUND(Source!AC1199*Source!I1199, 2)</f>
        <v>29.48</v>
      </c>
      <c r="J1241" s="38"/>
      <c r="K1241" s="38">
        <f>IF(Source!BC1199&lt;&gt; 0, Source!BC1199, 1)</f>
        <v>1</v>
      </c>
      <c r="L1241" s="37">
        <f>Source!P1199</f>
        <v>29.48</v>
      </c>
      <c r="M1241" s="39"/>
    </row>
    <row r="1242" spans="1:26" ht="14.25">
      <c r="A1242" s="16"/>
      <c r="B1242" s="16"/>
      <c r="C1242" s="58"/>
      <c r="D1242" s="58" t="s">
        <v>983</v>
      </c>
      <c r="E1242" s="36" t="s">
        <v>984</v>
      </c>
      <c r="F1242" s="22">
        <f>Source!BZ1199</f>
        <v>128</v>
      </c>
      <c r="G1242" s="167" t="str">
        <f>CONCATENATE(" )", Source!DL1199, Source!FT1199, "=", Source!FX1199)</f>
        <v xml:space="preserve"> )*0,9=115,2</v>
      </c>
      <c r="H1242" s="168"/>
      <c r="I1242" s="37">
        <f>SUM(S1237:S1244)</f>
        <v>116.33</v>
      </c>
      <c r="J1242" s="41"/>
      <c r="K1242" s="32">
        <f>Source!AT1199</f>
        <v>115</v>
      </c>
      <c r="L1242" s="37">
        <f>SUM(T1237:T1244)</f>
        <v>116.13</v>
      </c>
      <c r="M1242" s="39"/>
    </row>
    <row r="1243" spans="1:26" ht="14.25">
      <c r="A1243" s="16"/>
      <c r="B1243" s="16"/>
      <c r="C1243" s="58"/>
      <c r="D1243" s="58" t="s">
        <v>985</v>
      </c>
      <c r="E1243" s="36" t="s">
        <v>984</v>
      </c>
      <c r="F1243" s="22">
        <f>Source!CA1199</f>
        <v>83</v>
      </c>
      <c r="G1243" s="167" t="str">
        <f>CONCATENATE(" )", Source!DM1199, Source!FU1199, "=", Source!FY1199)</f>
        <v xml:space="preserve"> )*0,85=70,55</v>
      </c>
      <c r="H1243" s="168"/>
      <c r="I1243" s="37">
        <f>SUM(U1237:U1244)</f>
        <v>71.239999999999995</v>
      </c>
      <c r="J1243" s="41"/>
      <c r="K1243" s="32">
        <f>Source!AU1199</f>
        <v>71</v>
      </c>
      <c r="L1243" s="37">
        <f>SUM(V1237:V1244)</f>
        <v>71.7</v>
      </c>
      <c r="M1243" s="39"/>
    </row>
    <row r="1244" spans="1:26" ht="14.25">
      <c r="A1244" s="59"/>
      <c r="B1244" s="59"/>
      <c r="C1244" s="60"/>
      <c r="D1244" s="60" t="s">
        <v>986</v>
      </c>
      <c r="E1244" s="42" t="s">
        <v>987</v>
      </c>
      <c r="F1244" s="43">
        <f>Source!AQ1199</f>
        <v>4.0199999999999996</v>
      </c>
      <c r="G1244" s="44"/>
      <c r="H1244" s="45" t="str">
        <f>Source!DI1199</f>
        <v>)*1,2)*1,15</v>
      </c>
      <c r="I1244" s="44"/>
      <c r="J1244" s="45"/>
      <c r="K1244" s="45"/>
      <c r="L1244" s="44"/>
      <c r="M1244" s="46">
        <f>Source!U1199</f>
        <v>11.095199999999997</v>
      </c>
    </row>
    <row r="1245" spans="1:26" ht="15">
      <c r="H1245" s="166">
        <f>I1238+I1239+I1241+I1242+I1243</f>
        <v>329.11</v>
      </c>
      <c r="I1245" s="166"/>
      <c r="K1245" s="166">
        <f>L1238+L1239+L1241+L1242+L1243</f>
        <v>329.36999999999995</v>
      </c>
      <c r="L1245" s="166"/>
      <c r="M1245" s="47">
        <f>Source!U1199</f>
        <v>11.095199999999997</v>
      </c>
      <c r="O1245" s="26">
        <f>H1245</f>
        <v>329.11</v>
      </c>
      <c r="P1245" s="26">
        <f>K1245</f>
        <v>329.36999999999995</v>
      </c>
      <c r="Q1245" s="26">
        <f>M1245</f>
        <v>11.095199999999997</v>
      </c>
      <c r="W1245">
        <f>IF(Source!BI1199&lt;=1,I1238+I1239+I1241+I1242+I1243, 0)</f>
        <v>329.11</v>
      </c>
      <c r="X1245">
        <f>IF(Source!BI1199=2,I1238+I1239+I1241+I1242+I1243, 0)</f>
        <v>0</v>
      </c>
      <c r="Y1245">
        <f>IF(Source!BI1199=3,I1238+I1239+I1241+I1242+I1243, 0)</f>
        <v>0</v>
      </c>
      <c r="Z1245">
        <f>IF(Source!BI1199=4,I1238+I1239+I1241+I1242+I1243, 0)</f>
        <v>0</v>
      </c>
    </row>
    <row r="1246" spans="1:26" ht="28.5">
      <c r="A1246" s="16">
        <v>236</v>
      </c>
      <c r="B1246" s="16" t="str">
        <f>Source!E1201</f>
        <v>227</v>
      </c>
      <c r="C1246" s="58" t="str">
        <f>Source!F1201</f>
        <v>08.1.03.04-0001</v>
      </c>
      <c r="D1246" s="58" t="str">
        <f>Source!G1201</f>
        <v>Блочки</v>
      </c>
      <c r="E1246" s="36" t="str">
        <f>Source!H1201</f>
        <v>10 шт.</v>
      </c>
      <c r="F1246" s="22">
        <f>Source!I1201</f>
        <v>0.4</v>
      </c>
      <c r="G1246" s="37">
        <f>Source!AL1201</f>
        <v>228</v>
      </c>
      <c r="H1246" s="38" t="str">
        <f>Source!DD1201</f>
        <v/>
      </c>
      <c r="I1246" s="37">
        <f>ROUND(Source!AC1201*Source!I1201, 2)</f>
        <v>91.2</v>
      </c>
      <c r="J1246" s="38" t="str">
        <f>Source!BO1201</f>
        <v/>
      </c>
      <c r="K1246" s="38">
        <f>IF(Source!BC1201&lt;&gt; 0, Source!BC1201, 1)</f>
        <v>1</v>
      </c>
      <c r="L1246" s="37">
        <f>Source!P1201</f>
        <v>91.2</v>
      </c>
      <c r="M1246" s="39"/>
      <c r="S1246">
        <f>ROUND((Source!FX1201/100)*((ROUND(Source!AF1201*Source!I1201, 2)+ROUND(Source!AE1201*Source!I1201, 2))), 2)</f>
        <v>0</v>
      </c>
      <c r="T1246">
        <f>Source!X1201</f>
        <v>0</v>
      </c>
      <c r="U1246">
        <f>ROUND((Source!FY1201/100)*((ROUND(Source!AF1201*Source!I1201, 2)+ROUND(Source!AE1201*Source!I1201, 2))), 2)</f>
        <v>0</v>
      </c>
      <c r="V1246">
        <f>Source!Y1201</f>
        <v>0</v>
      </c>
    </row>
    <row r="1247" spans="1:26">
      <c r="A1247" s="30"/>
      <c r="B1247" s="30"/>
      <c r="C1247" s="30"/>
      <c r="D1247" s="31" t="str">
        <f>"Объем: "&amp;Source!I1201&amp;"=4/"&amp;"10"</f>
        <v>Объем: 0,4=4/10</v>
      </c>
      <c r="E1247" s="30"/>
      <c r="F1247" s="30"/>
      <c r="G1247" s="30"/>
      <c r="H1247" s="30"/>
      <c r="I1247" s="30"/>
      <c r="J1247" s="30"/>
      <c r="K1247" s="30"/>
      <c r="L1247" s="30"/>
      <c r="M1247" s="30"/>
    </row>
    <row r="1248" spans="1:26" ht="15">
      <c r="H1248" s="166">
        <f>I1246</f>
        <v>91.2</v>
      </c>
      <c r="I1248" s="166"/>
      <c r="K1248" s="166">
        <f>L1246</f>
        <v>91.2</v>
      </c>
      <c r="L1248" s="166"/>
      <c r="M1248" s="47">
        <f>Source!U1201</f>
        <v>0</v>
      </c>
      <c r="O1248" s="26">
        <f>H1248</f>
        <v>91.2</v>
      </c>
      <c r="P1248" s="26">
        <f>K1248</f>
        <v>91.2</v>
      </c>
      <c r="Q1248" s="26">
        <f>M1248</f>
        <v>0</v>
      </c>
      <c r="W1248">
        <f>IF(Source!BI1201&lt;=1,I1246, 0)</f>
        <v>91.2</v>
      </c>
      <c r="X1248">
        <f>IF(Source!BI1201=2,I1246, 0)</f>
        <v>0</v>
      </c>
      <c r="Y1248">
        <f>IF(Source!BI1201=3,I1246, 0)</f>
        <v>0</v>
      </c>
      <c r="Z1248">
        <f>IF(Source!BI1201=4,I1246, 0)</f>
        <v>0</v>
      </c>
    </row>
    <row r="1249" spans="1:26" ht="28.5">
      <c r="A1249" s="16">
        <v>237</v>
      </c>
      <c r="B1249" s="16" t="str">
        <f>Source!E1203</f>
        <v>228</v>
      </c>
      <c r="C1249" s="58" t="str">
        <f>Source!F1203</f>
        <v>20.1.02.19-0015</v>
      </c>
      <c r="D1249" s="58" t="str">
        <f>Source!G1203</f>
        <v>Трос стальной</v>
      </c>
      <c r="E1249" s="36" t="str">
        <f>Source!H1203</f>
        <v>м</v>
      </c>
      <c r="F1249" s="22">
        <f>Source!I1203</f>
        <v>18.600000000000001</v>
      </c>
      <c r="G1249" s="37">
        <f>Source!AL1203</f>
        <v>12.03</v>
      </c>
      <c r="H1249" s="38" t="str">
        <f>Source!DD1203</f>
        <v/>
      </c>
      <c r="I1249" s="37">
        <f>ROUND(Source!AC1203*Source!I1203, 2)</f>
        <v>223.76</v>
      </c>
      <c r="J1249" s="38" t="str">
        <f>Source!BO1203</f>
        <v/>
      </c>
      <c r="K1249" s="38">
        <f>IF(Source!BC1203&lt;&gt; 0, Source!BC1203, 1)</f>
        <v>1</v>
      </c>
      <c r="L1249" s="37">
        <f>Source!P1203</f>
        <v>223.76</v>
      </c>
      <c r="M1249" s="39"/>
      <c r="S1249">
        <f>ROUND((Source!FX1203/100)*((ROUND(Source!AF1203*Source!I1203, 2)+ROUND(Source!AE1203*Source!I1203, 2))), 2)</f>
        <v>0</v>
      </c>
      <c r="T1249">
        <f>Source!X1203</f>
        <v>0</v>
      </c>
      <c r="U1249">
        <f>ROUND((Source!FY1203/100)*((ROUND(Source!AF1203*Source!I1203, 2)+ROUND(Source!AE1203*Source!I1203, 2))), 2)</f>
        <v>0</v>
      </c>
      <c r="V1249">
        <f>Source!Y1203</f>
        <v>0</v>
      </c>
    </row>
    <row r="1250" spans="1:26">
      <c r="A1250" s="30"/>
      <c r="B1250" s="30"/>
      <c r="C1250" s="30"/>
      <c r="D1250" s="31" t="str">
        <f>"Объем: "&amp;Source!I1203&amp;"=2*"&amp;"9,3"</f>
        <v>Объем: 18,6=2*9,3</v>
      </c>
      <c r="E1250" s="30"/>
      <c r="F1250" s="30"/>
      <c r="G1250" s="30"/>
      <c r="H1250" s="30"/>
      <c r="I1250" s="30"/>
      <c r="J1250" s="30"/>
      <c r="K1250" s="30"/>
      <c r="L1250" s="30"/>
      <c r="M1250" s="30"/>
    </row>
    <row r="1251" spans="1:26" ht="15">
      <c r="H1251" s="166">
        <f>I1249</f>
        <v>223.76</v>
      </c>
      <c r="I1251" s="166"/>
      <c r="K1251" s="166">
        <f>L1249</f>
        <v>223.76</v>
      </c>
      <c r="L1251" s="166"/>
      <c r="M1251" s="47">
        <f>Source!U1203</f>
        <v>0</v>
      </c>
      <c r="O1251" s="26">
        <f>H1251</f>
        <v>223.76</v>
      </c>
      <c r="P1251" s="26">
        <f>K1251</f>
        <v>223.76</v>
      </c>
      <c r="Q1251" s="26">
        <f>M1251</f>
        <v>0</v>
      </c>
      <c r="W1251">
        <f>IF(Source!BI1203&lt;=1,I1249, 0)</f>
        <v>0</v>
      </c>
      <c r="X1251">
        <f>IF(Source!BI1203=2,I1249, 0)</f>
        <v>223.76</v>
      </c>
      <c r="Y1251">
        <f>IF(Source!BI1203=3,I1249, 0)</f>
        <v>0</v>
      </c>
      <c r="Z1251">
        <f>IF(Source!BI1203=4,I1249, 0)</f>
        <v>0</v>
      </c>
    </row>
    <row r="1252" spans="1:26" ht="68.25">
      <c r="A1252" s="59">
        <v>238</v>
      </c>
      <c r="B1252" s="59" t="str">
        <f>Source!E1205</f>
        <v>229</v>
      </c>
      <c r="C1252" s="60" t="str">
        <f>Source!F1205</f>
        <v>прайс</v>
      </c>
      <c r="D1252" s="60" t="s">
        <v>1069</v>
      </c>
      <c r="E1252" s="42" t="str">
        <f>Source!H1205</f>
        <v>шт.</v>
      </c>
      <c r="F1252" s="43">
        <f>Source!I1205</f>
        <v>1</v>
      </c>
      <c r="G1252" s="44">
        <f>Source!AL1205</f>
        <v>1441.96</v>
      </c>
      <c r="H1252" s="45" t="str">
        <f>Source!DD1205</f>
        <v/>
      </c>
      <c r="I1252" s="44">
        <f>ROUND(Source!AC1205*Source!I1205, 2)</f>
        <v>1441.96</v>
      </c>
      <c r="J1252" s="45" t="str">
        <f>Source!BO1205</f>
        <v/>
      </c>
      <c r="K1252" s="45">
        <f>IF(Source!BC1205&lt;&gt; 0, Source!BC1205, 1)</f>
        <v>1</v>
      </c>
      <c r="L1252" s="44">
        <f>Source!P1205</f>
        <v>1441.96</v>
      </c>
      <c r="M1252" s="48"/>
      <c r="S1252">
        <f>ROUND((Source!FX1205/100)*((ROUND(Source!AF1205*Source!I1205, 2)+ROUND(Source!AE1205*Source!I1205, 2))), 2)</f>
        <v>0</v>
      </c>
      <c r="T1252">
        <f>Source!X1205</f>
        <v>0</v>
      </c>
      <c r="U1252">
        <f>ROUND((Source!FY1205/100)*((ROUND(Source!AF1205*Source!I1205, 2)+ROUND(Source!AE1205*Source!I1205, 2))), 2)</f>
        <v>0</v>
      </c>
      <c r="V1252">
        <f>Source!Y1205</f>
        <v>0</v>
      </c>
    </row>
    <row r="1253" spans="1:26" ht="15">
      <c r="H1253" s="166">
        <f>I1252</f>
        <v>1441.96</v>
      </c>
      <c r="I1253" s="166"/>
      <c r="K1253" s="166">
        <f>L1252</f>
        <v>1441.96</v>
      </c>
      <c r="L1253" s="166"/>
      <c r="M1253" s="47">
        <f>Source!U1205</f>
        <v>0</v>
      </c>
      <c r="O1253" s="26">
        <f>H1253</f>
        <v>1441.96</v>
      </c>
      <c r="P1253" s="26">
        <f>K1253</f>
        <v>1441.96</v>
      </c>
      <c r="Q1253" s="26">
        <f>M1253</f>
        <v>0</v>
      </c>
      <c r="W1253">
        <f>IF(Source!BI1205&lt;=1,I1252, 0)</f>
        <v>1441.96</v>
      </c>
      <c r="X1253">
        <f>IF(Source!BI1205=2,I1252, 0)</f>
        <v>0</v>
      </c>
      <c r="Y1253">
        <f>IF(Source!BI1205=3,I1252, 0)</f>
        <v>0</v>
      </c>
      <c r="Z1253">
        <f>IF(Source!BI1205=4,I1252, 0)</f>
        <v>0</v>
      </c>
    </row>
    <row r="1254" spans="1:26" ht="68.25">
      <c r="A1254" s="59">
        <v>239</v>
      </c>
      <c r="B1254" s="59" t="str">
        <f>Source!E1207</f>
        <v>230</v>
      </c>
      <c r="C1254" s="60" t="str">
        <f>Source!F1207</f>
        <v>прайс</v>
      </c>
      <c r="D1254" s="60" t="s">
        <v>1070</v>
      </c>
      <c r="E1254" s="42" t="str">
        <f>Source!H1207</f>
        <v>шт.</v>
      </c>
      <c r="F1254" s="43">
        <f>Source!I1207</f>
        <v>1</v>
      </c>
      <c r="G1254" s="44">
        <f>Source!AL1207</f>
        <v>1112.3699999999999</v>
      </c>
      <c r="H1254" s="45" t="str">
        <f>Source!DD1207</f>
        <v/>
      </c>
      <c r="I1254" s="44">
        <f>ROUND(Source!AC1207*Source!I1207, 2)</f>
        <v>1112.3699999999999</v>
      </c>
      <c r="J1254" s="45" t="str">
        <f>Source!BO1207</f>
        <v/>
      </c>
      <c r="K1254" s="45">
        <f>IF(Source!BC1207&lt;&gt; 0, Source!BC1207, 1)</f>
        <v>1</v>
      </c>
      <c r="L1254" s="44">
        <f>Source!P1207</f>
        <v>1112.3699999999999</v>
      </c>
      <c r="M1254" s="48"/>
      <c r="S1254">
        <f>ROUND((Source!FX1207/100)*((ROUND(Source!AF1207*Source!I1207, 2)+ROUND(Source!AE1207*Source!I1207, 2))), 2)</f>
        <v>0</v>
      </c>
      <c r="T1254">
        <f>Source!X1207</f>
        <v>0</v>
      </c>
      <c r="U1254">
        <f>ROUND((Source!FY1207/100)*((ROUND(Source!AF1207*Source!I1207, 2)+ROUND(Source!AE1207*Source!I1207, 2))), 2)</f>
        <v>0</v>
      </c>
      <c r="V1254">
        <f>Source!Y1207</f>
        <v>0</v>
      </c>
    </row>
    <row r="1255" spans="1:26" ht="15">
      <c r="H1255" s="166">
        <f>I1254</f>
        <v>1112.3699999999999</v>
      </c>
      <c r="I1255" s="166"/>
      <c r="K1255" s="166">
        <f>L1254</f>
        <v>1112.3699999999999</v>
      </c>
      <c r="L1255" s="166"/>
      <c r="M1255" s="47">
        <f>Source!U1207</f>
        <v>0</v>
      </c>
      <c r="O1255" s="26">
        <f>H1255</f>
        <v>1112.3699999999999</v>
      </c>
      <c r="P1255" s="26">
        <f>K1255</f>
        <v>1112.3699999999999</v>
      </c>
      <c r="Q1255" s="26">
        <f>M1255</f>
        <v>0</v>
      </c>
      <c r="W1255">
        <f>IF(Source!BI1207&lt;=1,I1254, 0)</f>
        <v>1112.3699999999999</v>
      </c>
      <c r="X1255">
        <f>IF(Source!BI1207=2,I1254, 0)</f>
        <v>0</v>
      </c>
      <c r="Y1255">
        <f>IF(Source!BI1207=3,I1254, 0)</f>
        <v>0</v>
      </c>
      <c r="Z1255">
        <f>IF(Source!BI1207=4,I1254, 0)</f>
        <v>0</v>
      </c>
    </row>
    <row r="1256" spans="1:26" ht="42.75">
      <c r="A1256" s="16">
        <v>240</v>
      </c>
      <c r="B1256" s="16" t="str">
        <f>Source!E1209</f>
        <v>231</v>
      </c>
      <c r="C1256" s="58" t="str">
        <f>Source!F1209</f>
        <v>26-01-054-01</v>
      </c>
      <c r="D1256" s="58" t="str">
        <f>Source!G1209</f>
        <v>Обертывание поверхности изоляции рулонными материалами насухо с проклейкой швов</v>
      </c>
      <c r="E1256" s="36" t="str">
        <f>Source!H1209</f>
        <v>100 м2</v>
      </c>
      <c r="F1256" s="22">
        <f>Source!I1209</f>
        <v>0.57999999999999996</v>
      </c>
      <c r="G1256" s="37">
        <f>Source!AL1209+Source!AM1209+Source!AO1209</f>
        <v>824.45</v>
      </c>
      <c r="H1256" s="38"/>
      <c r="I1256" s="37"/>
      <c r="J1256" s="38" t="str">
        <f>Source!BO1209</f>
        <v/>
      </c>
      <c r="K1256" s="38"/>
      <c r="L1256" s="37"/>
      <c r="M1256" s="39"/>
      <c r="S1256">
        <f>ROUND((Source!FX1209/100)*((ROUND(Source!AF1209*Source!I1209, 2)+ROUND(Source!AE1209*Source!I1209, 2))), 2)</f>
        <v>203.31</v>
      </c>
      <c r="T1256">
        <f>Source!X1209</f>
        <v>203.31</v>
      </c>
      <c r="U1256">
        <f>ROUND((Source!FY1209/100)*((ROUND(Source!AF1209*Source!I1209, 2)+ROUND(Source!AE1209*Source!I1209, 2))), 2)</f>
        <v>134.41</v>
      </c>
      <c r="V1256">
        <f>Source!Y1209</f>
        <v>135.54</v>
      </c>
    </row>
    <row r="1257" spans="1:26">
      <c r="D1257" s="29" t="str">
        <f>"Объем: "&amp;Source!I1209&amp;"=58/"&amp;"100"</f>
        <v>Объем: 0,58=58/100</v>
      </c>
    </row>
    <row r="1258" spans="1:26" ht="14.25">
      <c r="A1258" s="16"/>
      <c r="B1258" s="16"/>
      <c r="C1258" s="58"/>
      <c r="D1258" s="58" t="s">
        <v>980</v>
      </c>
      <c r="E1258" s="36"/>
      <c r="F1258" s="22"/>
      <c r="G1258" s="37">
        <f>Source!AO1209</f>
        <v>276.31</v>
      </c>
      <c r="H1258" s="38" t="str">
        <f>Source!DG1209</f>
        <v>)*1,2)*1,15</v>
      </c>
      <c r="I1258" s="37">
        <f>ROUND(Source!AF1209*Source!I1209, 2)</f>
        <v>221.16</v>
      </c>
      <c r="J1258" s="38"/>
      <c r="K1258" s="38">
        <f>IF(Source!BA1209&lt;&gt; 0, Source!BA1209, 1)</f>
        <v>1</v>
      </c>
      <c r="L1258" s="37">
        <f>Source!S1209</f>
        <v>221.16</v>
      </c>
      <c r="M1258" s="39"/>
      <c r="R1258">
        <f>I1258</f>
        <v>221.16</v>
      </c>
    </row>
    <row r="1259" spans="1:26" ht="14.25">
      <c r="A1259" s="16"/>
      <c r="B1259" s="16"/>
      <c r="C1259" s="58"/>
      <c r="D1259" s="58" t="s">
        <v>104</v>
      </c>
      <c r="E1259" s="36"/>
      <c r="F1259" s="22"/>
      <c r="G1259" s="37">
        <f>Source!AM1209</f>
        <v>40.5</v>
      </c>
      <c r="H1259" s="38" t="str">
        <f>Source!DE1209</f>
        <v>)*1,2)*1,25</v>
      </c>
      <c r="I1259" s="37">
        <f>ROUND(Source!AD1209*Source!I1209, 2)</f>
        <v>35.24</v>
      </c>
      <c r="J1259" s="38"/>
      <c r="K1259" s="38">
        <f>IF(Source!BB1209&lt;&gt; 0, Source!BB1209, 1)</f>
        <v>1</v>
      </c>
      <c r="L1259" s="37">
        <f>Source!Q1209</f>
        <v>35.24</v>
      </c>
      <c r="M1259" s="39"/>
    </row>
    <row r="1260" spans="1:26" ht="14.25">
      <c r="A1260" s="16"/>
      <c r="B1260" s="16"/>
      <c r="C1260" s="58"/>
      <c r="D1260" s="58" t="s">
        <v>981</v>
      </c>
      <c r="E1260" s="36"/>
      <c r="F1260" s="22"/>
      <c r="G1260" s="37">
        <f>Source!AN1209</f>
        <v>5.45</v>
      </c>
      <c r="H1260" s="38" t="str">
        <f>Source!DF1209</f>
        <v>)*1,2)*1,25</v>
      </c>
      <c r="I1260" s="40">
        <f>ROUND(Source!AE1209*Source!I1209, 2)</f>
        <v>4.74</v>
      </c>
      <c r="J1260" s="38"/>
      <c r="K1260" s="38">
        <f>IF(Source!BS1209&lt;&gt; 0, Source!BS1209, 1)</f>
        <v>1</v>
      </c>
      <c r="L1260" s="40">
        <f>Source!R1209</f>
        <v>4.74</v>
      </c>
      <c r="M1260" s="39"/>
      <c r="R1260">
        <f>I1260</f>
        <v>4.74</v>
      </c>
    </row>
    <row r="1261" spans="1:26" ht="14.25">
      <c r="A1261" s="16"/>
      <c r="B1261" s="16"/>
      <c r="C1261" s="58"/>
      <c r="D1261" s="58" t="s">
        <v>982</v>
      </c>
      <c r="E1261" s="36"/>
      <c r="F1261" s="22"/>
      <c r="G1261" s="37">
        <f>Source!AL1209</f>
        <v>507.64</v>
      </c>
      <c r="H1261" s="38" t="str">
        <f>Source!DD1209</f>
        <v/>
      </c>
      <c r="I1261" s="37">
        <f>ROUND(Source!AC1209*Source!I1209, 2)</f>
        <v>294.43</v>
      </c>
      <c r="J1261" s="38"/>
      <c r="K1261" s="38">
        <f>IF(Source!BC1209&lt;&gt; 0, Source!BC1209, 1)</f>
        <v>1</v>
      </c>
      <c r="L1261" s="37">
        <f>Source!P1209</f>
        <v>294.43</v>
      </c>
      <c r="M1261" s="39"/>
    </row>
    <row r="1262" spans="1:26" ht="14.25">
      <c r="A1262" s="16"/>
      <c r="B1262" s="16"/>
      <c r="C1262" s="58"/>
      <c r="D1262" s="58" t="s">
        <v>983</v>
      </c>
      <c r="E1262" s="36" t="s">
        <v>984</v>
      </c>
      <c r="F1262" s="22">
        <f>Source!BZ1209</f>
        <v>100</v>
      </c>
      <c r="G1262" s="167" t="str">
        <f>CONCATENATE(" )", Source!DL1209, Source!FT1209, "=", Source!FX1209)</f>
        <v xml:space="preserve"> )*0,9=90</v>
      </c>
      <c r="H1262" s="168"/>
      <c r="I1262" s="37">
        <f>SUM(S1256:S1264)</f>
        <v>203.31</v>
      </c>
      <c r="J1262" s="41"/>
      <c r="K1262" s="32">
        <f>Source!AT1209</f>
        <v>90</v>
      </c>
      <c r="L1262" s="37">
        <f>SUM(T1256:T1264)</f>
        <v>203.31</v>
      </c>
      <c r="M1262" s="39"/>
    </row>
    <row r="1263" spans="1:26" ht="14.25">
      <c r="A1263" s="16"/>
      <c r="B1263" s="16"/>
      <c r="C1263" s="58"/>
      <c r="D1263" s="58" t="s">
        <v>985</v>
      </c>
      <c r="E1263" s="36" t="s">
        <v>984</v>
      </c>
      <c r="F1263" s="22">
        <f>Source!CA1209</f>
        <v>70</v>
      </c>
      <c r="G1263" s="167" t="str">
        <f>CONCATENATE(" )", Source!DM1209, Source!FU1209, "=", Source!FY1209)</f>
        <v xml:space="preserve"> )*0,85=59,5</v>
      </c>
      <c r="H1263" s="168"/>
      <c r="I1263" s="37">
        <f>SUM(U1256:U1264)</f>
        <v>134.41</v>
      </c>
      <c r="J1263" s="41"/>
      <c r="K1263" s="32">
        <f>Source!AU1209</f>
        <v>60</v>
      </c>
      <c r="L1263" s="37">
        <f>SUM(V1256:V1264)</f>
        <v>135.54</v>
      </c>
      <c r="M1263" s="39"/>
    </row>
    <row r="1264" spans="1:26" ht="14.25">
      <c r="A1264" s="59"/>
      <c r="B1264" s="59"/>
      <c r="C1264" s="60"/>
      <c r="D1264" s="60" t="s">
        <v>986</v>
      </c>
      <c r="E1264" s="42" t="s">
        <v>987</v>
      </c>
      <c r="F1264" s="43">
        <f>Source!AQ1209</f>
        <v>31.98</v>
      </c>
      <c r="G1264" s="44"/>
      <c r="H1264" s="45" t="str">
        <f>Source!DI1209</f>
        <v>)*1,2)*1,15</v>
      </c>
      <c r="I1264" s="44"/>
      <c r="J1264" s="45"/>
      <c r="K1264" s="45"/>
      <c r="L1264" s="44"/>
      <c r="M1264" s="46">
        <f>Source!U1209</f>
        <v>25.596791999999997</v>
      </c>
    </row>
    <row r="1265" spans="1:26" ht="15">
      <c r="H1265" s="166">
        <f>I1258+I1259+I1261+I1262+I1263</f>
        <v>888.54999999999984</v>
      </c>
      <c r="I1265" s="166"/>
      <c r="K1265" s="166">
        <f>L1258+L1259+L1261+L1262+L1263</f>
        <v>889.67999999999984</v>
      </c>
      <c r="L1265" s="166"/>
      <c r="M1265" s="47">
        <f>Source!U1209</f>
        <v>25.596791999999997</v>
      </c>
      <c r="O1265" s="26">
        <f>H1265</f>
        <v>888.54999999999984</v>
      </c>
      <c r="P1265" s="26">
        <f>K1265</f>
        <v>889.67999999999984</v>
      </c>
      <c r="Q1265" s="26">
        <f>M1265</f>
        <v>25.596791999999997</v>
      </c>
      <c r="W1265">
        <f>IF(Source!BI1209&lt;=1,I1258+I1259+I1261+I1262+I1263, 0)</f>
        <v>888.54999999999984</v>
      </c>
      <c r="X1265">
        <f>IF(Source!BI1209=2,I1258+I1259+I1261+I1262+I1263, 0)</f>
        <v>0</v>
      </c>
      <c r="Y1265">
        <f>IF(Source!BI1209=3,I1258+I1259+I1261+I1262+I1263, 0)</f>
        <v>0</v>
      </c>
      <c r="Z1265">
        <f>IF(Source!BI1209=4,I1258+I1259+I1261+I1262+I1263, 0)</f>
        <v>0</v>
      </c>
    </row>
    <row r="1266" spans="1:26" ht="71.25">
      <c r="A1266" s="16">
        <v>241</v>
      </c>
      <c r="B1266" s="16" t="str">
        <f>Source!E1211</f>
        <v>232</v>
      </c>
      <c r="C1266" s="58" t="str">
        <f>Source!F1211</f>
        <v>12.2.04.07-0012</v>
      </c>
      <c r="D1266" s="58" t="str">
        <f>Source!G1211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266" s="36" t="str">
        <f>Source!H1211</f>
        <v>м3</v>
      </c>
      <c r="F1266" s="22">
        <f>Source!I1211</f>
        <v>2.6680000000000001</v>
      </c>
      <c r="G1266" s="37">
        <f>Source!AL1211</f>
        <v>2222.0300000000002</v>
      </c>
      <c r="H1266" s="38" t="str">
        <f>Source!DD1211</f>
        <v/>
      </c>
      <c r="I1266" s="37">
        <f>ROUND(Source!AC1211*Source!I1211, 2)</f>
        <v>5928.38</v>
      </c>
      <c r="J1266" s="38" t="str">
        <f>Source!BO1211</f>
        <v/>
      </c>
      <c r="K1266" s="38">
        <f>IF(Source!BC1211&lt;&gt; 0, Source!BC1211, 1)</f>
        <v>1</v>
      </c>
      <c r="L1266" s="37">
        <f>Source!P1211</f>
        <v>5928.38</v>
      </c>
      <c r="M1266" s="39"/>
      <c r="S1266">
        <f>ROUND((Source!FX1211/100)*((ROUND(Source!AF1211*Source!I1211, 2)+ROUND(Source!AE1211*Source!I1211, 2))), 2)</f>
        <v>0</v>
      </c>
      <c r="T1266">
        <f>Source!X1211</f>
        <v>0</v>
      </c>
      <c r="U1266">
        <f>ROUND((Source!FY1211/100)*((ROUND(Source!AF1211*Source!I1211, 2)+ROUND(Source!AE1211*Source!I1211, 2))), 2)</f>
        <v>0</v>
      </c>
      <c r="V1266">
        <f>Source!Y1211</f>
        <v>0</v>
      </c>
    </row>
    <row r="1267" spans="1:26">
      <c r="A1267" s="30"/>
      <c r="B1267" s="30"/>
      <c r="C1267" s="30"/>
      <c r="D1267" s="31" t="str">
        <f>"Объем: "&amp;Source!I1211&amp;"=58*"&amp;"0,04*"&amp;"1,15"</f>
        <v>Объем: 2,668=58*0,04*1,15</v>
      </c>
      <c r="E1267" s="30"/>
      <c r="F1267" s="30"/>
      <c r="G1267" s="30"/>
      <c r="H1267" s="30"/>
      <c r="I1267" s="30"/>
      <c r="J1267" s="30"/>
      <c r="K1267" s="30"/>
      <c r="L1267" s="30"/>
      <c r="M1267" s="30"/>
    </row>
    <row r="1268" spans="1:26" ht="15">
      <c r="H1268" s="166">
        <f>I1266</f>
        <v>5928.38</v>
      </c>
      <c r="I1268" s="166"/>
      <c r="K1268" s="166">
        <f>L1266</f>
        <v>5928.38</v>
      </c>
      <c r="L1268" s="166"/>
      <c r="M1268" s="47">
        <f>Source!U1211</f>
        <v>0</v>
      </c>
      <c r="O1268" s="26">
        <f>H1268</f>
        <v>5928.38</v>
      </c>
      <c r="P1268" s="26">
        <f>K1268</f>
        <v>5928.38</v>
      </c>
      <c r="Q1268" s="26">
        <f>M1268</f>
        <v>0</v>
      </c>
      <c r="W1268">
        <f>IF(Source!BI1211&lt;=1,I1266, 0)</f>
        <v>5928.38</v>
      </c>
      <c r="X1268">
        <f>IF(Source!BI1211=2,I1266, 0)</f>
        <v>0</v>
      </c>
      <c r="Y1268">
        <f>IF(Source!BI1211=3,I1266, 0)</f>
        <v>0</v>
      </c>
      <c r="Z1268">
        <f>IF(Source!BI1211=4,I1266, 0)</f>
        <v>0</v>
      </c>
    </row>
    <row r="1269" spans="1:26" ht="57">
      <c r="A1269" s="16">
        <v>242</v>
      </c>
      <c r="B1269" s="16" t="str">
        <f>Source!E1213</f>
        <v>233</v>
      </c>
      <c r="C1269" s="58" t="str">
        <f>Source!F1213</f>
        <v>20-01-002-11</v>
      </c>
      <c r="D1269" s="58" t="str">
        <f>Source!G1213</f>
        <v>Прокладка воздуховодов из листовой оцинкованной стали и алюминия класса П (плотные) толщиной 0,7 мм, периметром до 2400 мм</v>
      </c>
      <c r="E1269" s="36" t="str">
        <f>Source!H1213</f>
        <v>100 м2</v>
      </c>
      <c r="F1269" s="22">
        <f>Source!I1213</f>
        <v>0.33600000000000002</v>
      </c>
      <c r="G1269" s="37">
        <f>Source!AL1213+Source!AM1213+Source!AO1213</f>
        <v>1558.26</v>
      </c>
      <c r="H1269" s="38"/>
      <c r="I1269" s="37"/>
      <c r="J1269" s="38" t="str">
        <f>Source!BO1213</f>
        <v/>
      </c>
      <c r="K1269" s="38"/>
      <c r="L1269" s="37"/>
      <c r="M1269" s="39"/>
      <c r="S1269">
        <f>ROUND((Source!FX1213/100)*((ROUND(Source!AF1213*Source!I1213, 2)+ROUND(Source!AE1213*Source!I1213, 2))), 2)</f>
        <v>472.23</v>
      </c>
      <c r="T1269">
        <f>Source!X1213</f>
        <v>471.41</v>
      </c>
      <c r="U1269">
        <f>ROUND((Source!FY1213/100)*((ROUND(Source!AF1213*Source!I1213, 2)+ROUND(Source!AE1213*Source!I1213, 2))), 2)</f>
        <v>289.2</v>
      </c>
      <c r="V1269">
        <f>Source!Y1213</f>
        <v>291.04000000000002</v>
      </c>
    </row>
    <row r="1270" spans="1:26">
      <c r="D1270" s="29" t="str">
        <f>"Объем: "&amp;Source!I1213&amp;"=(0,6+"&amp;"0,6)*"&amp;"2*"&amp;"14/"&amp;"100"</f>
        <v>Объем: 0,336=(0,6+0,6)*2*14/100</v>
      </c>
    </row>
    <row r="1271" spans="1:26" ht="14.25">
      <c r="A1271" s="16"/>
      <c r="B1271" s="16"/>
      <c r="C1271" s="58"/>
      <c r="D1271" s="58" t="s">
        <v>980</v>
      </c>
      <c r="E1271" s="36"/>
      <c r="F1271" s="22"/>
      <c r="G1271" s="37">
        <f>Source!AO1213</f>
        <v>874.52</v>
      </c>
      <c r="H1271" s="38" t="str">
        <f>Source!DG1213</f>
        <v>)*1,2)*1,15</v>
      </c>
      <c r="I1271" s="37">
        <f>ROUND(Source!AF1213*Source!I1213, 2)</f>
        <v>405.5</v>
      </c>
      <c r="J1271" s="38"/>
      <c r="K1271" s="38">
        <f>IF(Source!BA1213&lt;&gt; 0, Source!BA1213, 1)</f>
        <v>1</v>
      </c>
      <c r="L1271" s="37">
        <f>Source!S1213</f>
        <v>405.5</v>
      </c>
      <c r="M1271" s="39"/>
      <c r="R1271">
        <f>I1271</f>
        <v>405.5</v>
      </c>
    </row>
    <row r="1272" spans="1:26" ht="14.25">
      <c r="A1272" s="16"/>
      <c r="B1272" s="16"/>
      <c r="C1272" s="58"/>
      <c r="D1272" s="58" t="s">
        <v>104</v>
      </c>
      <c r="E1272" s="36"/>
      <c r="F1272" s="22"/>
      <c r="G1272" s="37">
        <f>Source!AM1213</f>
        <v>102.92</v>
      </c>
      <c r="H1272" s="38" t="str">
        <f>Source!DE1213</f>
        <v>)*1,2)*1,25</v>
      </c>
      <c r="I1272" s="37">
        <f>ROUND(Source!AD1213*Source!I1213, 2)</f>
        <v>51.88</v>
      </c>
      <c r="J1272" s="38"/>
      <c r="K1272" s="38">
        <f>IF(Source!BB1213&lt;&gt; 0, Source!BB1213, 1)</f>
        <v>1</v>
      </c>
      <c r="L1272" s="37">
        <f>Source!Q1213</f>
        <v>51.88</v>
      </c>
      <c r="M1272" s="39"/>
    </row>
    <row r="1273" spans="1:26" ht="14.25">
      <c r="A1273" s="16"/>
      <c r="B1273" s="16"/>
      <c r="C1273" s="58"/>
      <c r="D1273" s="58" t="s">
        <v>981</v>
      </c>
      <c r="E1273" s="36"/>
      <c r="F1273" s="22"/>
      <c r="G1273" s="37">
        <f>Source!AN1213</f>
        <v>8.77</v>
      </c>
      <c r="H1273" s="38" t="str">
        <f>Source!DF1213</f>
        <v>)*1,2)*1,25</v>
      </c>
      <c r="I1273" s="40">
        <f>ROUND(Source!AE1213*Source!I1213, 2)</f>
        <v>4.42</v>
      </c>
      <c r="J1273" s="38"/>
      <c r="K1273" s="38">
        <f>IF(Source!BS1213&lt;&gt; 0, Source!BS1213, 1)</f>
        <v>1</v>
      </c>
      <c r="L1273" s="40">
        <f>Source!R1213</f>
        <v>4.42</v>
      </c>
      <c r="M1273" s="39"/>
      <c r="R1273">
        <f>I1273</f>
        <v>4.42</v>
      </c>
    </row>
    <row r="1274" spans="1:26" ht="14.25">
      <c r="A1274" s="16"/>
      <c r="B1274" s="16"/>
      <c r="C1274" s="58"/>
      <c r="D1274" s="58" t="s">
        <v>982</v>
      </c>
      <c r="E1274" s="36"/>
      <c r="F1274" s="22"/>
      <c r="G1274" s="37">
        <f>Source!AL1213</f>
        <v>580.82000000000005</v>
      </c>
      <c r="H1274" s="38" t="str">
        <f>Source!DD1213</f>
        <v/>
      </c>
      <c r="I1274" s="37">
        <f>ROUND(Source!AC1213*Source!I1213, 2)</f>
        <v>195.16</v>
      </c>
      <c r="J1274" s="38"/>
      <c r="K1274" s="38">
        <f>IF(Source!BC1213&lt;&gt; 0, Source!BC1213, 1)</f>
        <v>1</v>
      </c>
      <c r="L1274" s="37">
        <f>Source!P1213</f>
        <v>195.16</v>
      </c>
      <c r="M1274" s="39"/>
    </row>
    <row r="1275" spans="1:26" ht="14.25">
      <c r="A1275" s="16"/>
      <c r="B1275" s="16"/>
      <c r="C1275" s="58"/>
      <c r="D1275" s="58" t="s">
        <v>983</v>
      </c>
      <c r="E1275" s="36" t="s">
        <v>984</v>
      </c>
      <c r="F1275" s="22">
        <f>Source!BZ1213</f>
        <v>128</v>
      </c>
      <c r="G1275" s="167" t="str">
        <f>CONCATENATE(" )", Source!DL1213, Source!FT1213, "=", Source!FX1213)</f>
        <v xml:space="preserve"> )*0,9=115,2</v>
      </c>
      <c r="H1275" s="168"/>
      <c r="I1275" s="37">
        <f>SUM(S1269:S1277)</f>
        <v>472.23</v>
      </c>
      <c r="J1275" s="41"/>
      <c r="K1275" s="32">
        <f>Source!AT1213</f>
        <v>115</v>
      </c>
      <c r="L1275" s="37">
        <f>SUM(T1269:T1277)</f>
        <v>471.41</v>
      </c>
      <c r="M1275" s="39"/>
    </row>
    <row r="1276" spans="1:26" ht="14.25">
      <c r="A1276" s="16"/>
      <c r="B1276" s="16"/>
      <c r="C1276" s="58"/>
      <c r="D1276" s="58" t="s">
        <v>985</v>
      </c>
      <c r="E1276" s="36" t="s">
        <v>984</v>
      </c>
      <c r="F1276" s="22">
        <f>Source!CA1213</f>
        <v>83</v>
      </c>
      <c r="G1276" s="167" t="str">
        <f>CONCATENATE(" )", Source!DM1213, Source!FU1213, "=", Source!FY1213)</f>
        <v xml:space="preserve"> )*0,85=70,55</v>
      </c>
      <c r="H1276" s="168"/>
      <c r="I1276" s="37">
        <f>SUM(U1269:U1277)</f>
        <v>289.2</v>
      </c>
      <c r="J1276" s="41"/>
      <c r="K1276" s="32">
        <f>Source!AU1213</f>
        <v>71</v>
      </c>
      <c r="L1276" s="37">
        <f>SUM(V1269:V1277)</f>
        <v>291.04000000000002</v>
      </c>
      <c r="M1276" s="39"/>
    </row>
    <row r="1277" spans="1:26" ht="14.25">
      <c r="A1277" s="59"/>
      <c r="B1277" s="59"/>
      <c r="C1277" s="60"/>
      <c r="D1277" s="60" t="s">
        <v>986</v>
      </c>
      <c r="E1277" s="42" t="s">
        <v>987</v>
      </c>
      <c r="F1277" s="43">
        <f>Source!AQ1213</f>
        <v>100.06</v>
      </c>
      <c r="G1277" s="44"/>
      <c r="H1277" s="45" t="str">
        <f>Source!DI1213</f>
        <v>)*1,2)*1,15</v>
      </c>
      <c r="I1277" s="44"/>
      <c r="J1277" s="45"/>
      <c r="K1277" s="45"/>
      <c r="L1277" s="44"/>
      <c r="M1277" s="46">
        <f>Source!U1213</f>
        <v>46.395820800000003</v>
      </c>
    </row>
    <row r="1278" spans="1:26" ht="15">
      <c r="H1278" s="166">
        <f>I1271+I1272+I1274+I1275+I1276</f>
        <v>1413.97</v>
      </c>
      <c r="I1278" s="166"/>
      <c r="K1278" s="166">
        <f>L1271+L1272+L1274+L1275+L1276</f>
        <v>1414.99</v>
      </c>
      <c r="L1278" s="166"/>
      <c r="M1278" s="47">
        <f>Source!U1213</f>
        <v>46.395820800000003</v>
      </c>
      <c r="O1278" s="26">
        <f>H1278</f>
        <v>1413.97</v>
      </c>
      <c r="P1278" s="26">
        <f>K1278</f>
        <v>1414.99</v>
      </c>
      <c r="Q1278" s="26">
        <f>M1278</f>
        <v>46.395820800000003</v>
      </c>
      <c r="W1278">
        <f>IF(Source!BI1213&lt;=1,I1271+I1272+I1274+I1275+I1276, 0)</f>
        <v>1413.97</v>
      </c>
      <c r="X1278">
        <f>IF(Source!BI1213=2,I1271+I1272+I1274+I1275+I1276, 0)</f>
        <v>0</v>
      </c>
      <c r="Y1278">
        <f>IF(Source!BI1213=3,I1271+I1272+I1274+I1275+I1276, 0)</f>
        <v>0</v>
      </c>
      <c r="Z1278">
        <f>IF(Source!BI1213=4,I1271+I1272+I1274+I1275+I1276, 0)</f>
        <v>0</v>
      </c>
    </row>
    <row r="1279" spans="1:26" ht="42.75">
      <c r="A1279" s="59">
        <v>243</v>
      </c>
      <c r="B1279" s="59" t="str">
        <f>Source!E1215</f>
        <v>234</v>
      </c>
      <c r="C1279" s="60" t="str">
        <f>Source!F1215</f>
        <v>19.1.01.03-0052</v>
      </c>
      <c r="D1279" s="60" t="str">
        <f>Source!G1215</f>
        <v>Воздуховоды из оцинкованной стали с шиной и уголками толщиной 1,0 мм, периметром 3000 мм</v>
      </c>
      <c r="E1279" s="42" t="str">
        <f>Source!H1215</f>
        <v>м2</v>
      </c>
      <c r="F1279" s="43">
        <f>Source!I1215</f>
        <v>33.6</v>
      </c>
      <c r="G1279" s="44">
        <f>Source!AL1215</f>
        <v>171.25</v>
      </c>
      <c r="H1279" s="45" t="str">
        <f>Source!DD1215</f>
        <v/>
      </c>
      <c r="I1279" s="44">
        <f>ROUND(Source!AC1215*Source!I1215, 2)</f>
        <v>5754</v>
      </c>
      <c r="J1279" s="45" t="str">
        <f>Source!BO1215</f>
        <v/>
      </c>
      <c r="K1279" s="45">
        <f>IF(Source!BC1215&lt;&gt; 0, Source!BC1215, 1)</f>
        <v>1</v>
      </c>
      <c r="L1279" s="44">
        <f>Source!P1215</f>
        <v>5754</v>
      </c>
      <c r="M1279" s="48"/>
      <c r="S1279">
        <f>ROUND((Source!FX1215/100)*((ROUND(Source!AF1215*Source!I1215, 2)+ROUND(Source!AE1215*Source!I1215, 2))), 2)</f>
        <v>0</v>
      </c>
      <c r="T1279">
        <f>Source!X1215</f>
        <v>0</v>
      </c>
      <c r="U1279">
        <f>ROUND((Source!FY1215/100)*((ROUND(Source!AF1215*Source!I1215, 2)+ROUND(Source!AE1215*Source!I1215, 2))), 2)</f>
        <v>0</v>
      </c>
      <c r="V1279">
        <f>Source!Y1215</f>
        <v>0</v>
      </c>
    </row>
    <row r="1280" spans="1:26" ht="15">
      <c r="H1280" s="166">
        <f>I1279</f>
        <v>5754</v>
      </c>
      <c r="I1280" s="166"/>
      <c r="K1280" s="166">
        <f>L1279</f>
        <v>5754</v>
      </c>
      <c r="L1280" s="166"/>
      <c r="M1280" s="47">
        <f>Source!U1215</f>
        <v>0</v>
      </c>
      <c r="O1280" s="26">
        <f>H1280</f>
        <v>5754</v>
      </c>
      <c r="P1280" s="26">
        <f>K1280</f>
        <v>5754</v>
      </c>
      <c r="Q1280" s="26">
        <f>M1280</f>
        <v>0</v>
      </c>
      <c r="W1280">
        <f>IF(Source!BI1215&lt;=1,I1279, 0)</f>
        <v>5754</v>
      </c>
      <c r="X1280">
        <f>IF(Source!BI1215=2,I1279, 0)</f>
        <v>0</v>
      </c>
      <c r="Y1280">
        <f>IF(Source!BI1215=3,I1279, 0)</f>
        <v>0</v>
      </c>
      <c r="Z1280">
        <f>IF(Source!BI1215=4,I1279, 0)</f>
        <v>0</v>
      </c>
    </row>
    <row r="1281" spans="1:26" ht="57">
      <c r="A1281" s="16">
        <v>244</v>
      </c>
      <c r="B1281" s="16" t="str">
        <f>Source!E1217</f>
        <v>235</v>
      </c>
      <c r="C1281" s="58" t="str">
        <f>Source!F1217</f>
        <v>20-01-002-18</v>
      </c>
      <c r="D1281" s="58" t="str">
        <f>Source!G1217</f>
        <v>Прокладка воздуховодов из листовой оцинкованной стали и алюминия класса П (плотные) толщиной 1,0 мм, диаметром от 900 до 1000 мм</v>
      </c>
      <c r="E1281" s="36" t="str">
        <f>Source!H1217</f>
        <v>100 м2</v>
      </c>
      <c r="F1281" s="22">
        <f>Source!I1217</f>
        <v>0.13564799999999999</v>
      </c>
      <c r="G1281" s="37">
        <f>Source!AL1217+Source!AM1217+Source!AO1217</f>
        <v>1385.92</v>
      </c>
      <c r="H1281" s="38"/>
      <c r="I1281" s="37"/>
      <c r="J1281" s="38" t="str">
        <f>Source!BO1217</f>
        <v/>
      </c>
      <c r="K1281" s="38"/>
      <c r="L1281" s="37"/>
      <c r="M1281" s="39"/>
      <c r="S1281">
        <f>ROUND((Source!FX1217/100)*((ROUND(Source!AF1217*Source!I1217, 2)+ROUND(Source!AE1217*Source!I1217, 2))), 2)</f>
        <v>154.44999999999999</v>
      </c>
      <c r="T1281">
        <f>Source!X1217</f>
        <v>154.18</v>
      </c>
      <c r="U1281">
        <f>ROUND((Source!FY1217/100)*((ROUND(Source!AF1217*Source!I1217, 2)+ROUND(Source!AE1217*Source!I1217, 2))), 2)</f>
        <v>94.59</v>
      </c>
      <c r="V1281">
        <f>Source!Y1217</f>
        <v>95.19</v>
      </c>
    </row>
    <row r="1282" spans="1:26" ht="25.5">
      <c r="D1282" s="29" t="str">
        <f>"Объем: "&amp;Source!I1217&amp;"=(3,14*"&amp;"0,56*"&amp;"2)/"&amp;"100+"&amp;"(3,14*"&amp;"0,2*"&amp;"16)/"&amp;"100"</f>
        <v>Объем: 0,135648=(3,14*0,56*2)/100+(3,14*0,2*16)/100</v>
      </c>
    </row>
    <row r="1283" spans="1:26" ht="14.25">
      <c r="A1283" s="16"/>
      <c r="B1283" s="16"/>
      <c r="C1283" s="58"/>
      <c r="D1283" s="58" t="s">
        <v>980</v>
      </c>
      <c r="E1283" s="36"/>
      <c r="F1283" s="22"/>
      <c r="G1283" s="37">
        <f>Source!AO1217</f>
        <v>706.89</v>
      </c>
      <c r="H1283" s="38" t="str">
        <f>Source!DG1217</f>
        <v>)*1,2)*1,15</v>
      </c>
      <c r="I1283" s="37">
        <f>ROUND(Source!AF1217*Source!I1217, 2)</f>
        <v>132.33000000000001</v>
      </c>
      <c r="J1283" s="38"/>
      <c r="K1283" s="38">
        <f>IF(Source!BA1217&lt;&gt; 0, Source!BA1217, 1)</f>
        <v>1</v>
      </c>
      <c r="L1283" s="37">
        <f>Source!S1217</f>
        <v>132.33000000000001</v>
      </c>
      <c r="M1283" s="39"/>
      <c r="R1283">
        <f>I1283</f>
        <v>132.33000000000001</v>
      </c>
    </row>
    <row r="1284" spans="1:26" ht="14.25">
      <c r="A1284" s="16"/>
      <c r="B1284" s="16"/>
      <c r="C1284" s="58"/>
      <c r="D1284" s="58" t="s">
        <v>104</v>
      </c>
      <c r="E1284" s="36"/>
      <c r="F1284" s="22"/>
      <c r="G1284" s="37">
        <f>Source!AM1217</f>
        <v>101.27</v>
      </c>
      <c r="H1284" s="38" t="str">
        <f>Source!DE1217</f>
        <v>)*1,2)*1,25</v>
      </c>
      <c r="I1284" s="37">
        <f>ROUND(Source!AD1217*Source!I1217, 2)</f>
        <v>20.61</v>
      </c>
      <c r="J1284" s="38"/>
      <c r="K1284" s="38">
        <f>IF(Source!BB1217&lt;&gt; 0, Source!BB1217, 1)</f>
        <v>1</v>
      </c>
      <c r="L1284" s="37">
        <f>Source!Q1217</f>
        <v>20.61</v>
      </c>
      <c r="M1284" s="39"/>
    </row>
    <row r="1285" spans="1:26" ht="14.25">
      <c r="A1285" s="16"/>
      <c r="B1285" s="16"/>
      <c r="C1285" s="58"/>
      <c r="D1285" s="58" t="s">
        <v>981</v>
      </c>
      <c r="E1285" s="36"/>
      <c r="F1285" s="22"/>
      <c r="G1285" s="37">
        <f>Source!AN1217</f>
        <v>8.5399999999999991</v>
      </c>
      <c r="H1285" s="38" t="str">
        <f>Source!DF1217</f>
        <v>)*1,2)*1,25</v>
      </c>
      <c r="I1285" s="40">
        <f>ROUND(Source!AE1217*Source!I1217, 2)</f>
        <v>1.74</v>
      </c>
      <c r="J1285" s="38"/>
      <c r="K1285" s="38">
        <f>IF(Source!BS1217&lt;&gt; 0, Source!BS1217, 1)</f>
        <v>1</v>
      </c>
      <c r="L1285" s="40">
        <f>Source!R1217</f>
        <v>1.74</v>
      </c>
      <c r="M1285" s="39"/>
      <c r="R1285">
        <f>I1285</f>
        <v>1.74</v>
      </c>
    </row>
    <row r="1286" spans="1:26" ht="14.25">
      <c r="A1286" s="16"/>
      <c r="B1286" s="16"/>
      <c r="C1286" s="58"/>
      <c r="D1286" s="58" t="s">
        <v>982</v>
      </c>
      <c r="E1286" s="36"/>
      <c r="F1286" s="22"/>
      <c r="G1286" s="37">
        <f>Source!AL1217</f>
        <v>577.76</v>
      </c>
      <c r="H1286" s="38" t="str">
        <f>Source!DD1217</f>
        <v/>
      </c>
      <c r="I1286" s="37">
        <f>ROUND(Source!AC1217*Source!I1217, 2)</f>
        <v>78.37</v>
      </c>
      <c r="J1286" s="38"/>
      <c r="K1286" s="38">
        <f>IF(Source!BC1217&lt;&gt; 0, Source!BC1217, 1)</f>
        <v>1</v>
      </c>
      <c r="L1286" s="37">
        <f>Source!P1217</f>
        <v>78.37</v>
      </c>
      <c r="M1286" s="39"/>
    </row>
    <row r="1287" spans="1:26" ht="14.25">
      <c r="A1287" s="16"/>
      <c r="B1287" s="16"/>
      <c r="C1287" s="58"/>
      <c r="D1287" s="58" t="s">
        <v>983</v>
      </c>
      <c r="E1287" s="36" t="s">
        <v>984</v>
      </c>
      <c r="F1287" s="22">
        <f>Source!BZ1217</f>
        <v>128</v>
      </c>
      <c r="G1287" s="167" t="str">
        <f>CONCATENATE(" )", Source!DL1217, Source!FT1217, "=", Source!FX1217)</f>
        <v xml:space="preserve"> )*0,9=115,2</v>
      </c>
      <c r="H1287" s="168"/>
      <c r="I1287" s="37">
        <f>SUM(S1281:S1289)</f>
        <v>154.44999999999999</v>
      </c>
      <c r="J1287" s="41"/>
      <c r="K1287" s="32">
        <f>Source!AT1217</f>
        <v>115</v>
      </c>
      <c r="L1287" s="37">
        <f>SUM(T1281:T1289)</f>
        <v>154.18</v>
      </c>
      <c r="M1287" s="39"/>
    </row>
    <row r="1288" spans="1:26" ht="14.25">
      <c r="A1288" s="16"/>
      <c r="B1288" s="16"/>
      <c r="C1288" s="58"/>
      <c r="D1288" s="58" t="s">
        <v>985</v>
      </c>
      <c r="E1288" s="36" t="s">
        <v>984</v>
      </c>
      <c r="F1288" s="22">
        <f>Source!CA1217</f>
        <v>83</v>
      </c>
      <c r="G1288" s="167" t="str">
        <f>CONCATENATE(" )", Source!DM1217, Source!FU1217, "=", Source!FY1217)</f>
        <v xml:space="preserve"> )*0,85=70,55</v>
      </c>
      <c r="H1288" s="168"/>
      <c r="I1288" s="37">
        <f>SUM(U1281:U1289)</f>
        <v>94.59</v>
      </c>
      <c r="J1288" s="41"/>
      <c r="K1288" s="32">
        <f>Source!AU1217</f>
        <v>71</v>
      </c>
      <c r="L1288" s="37">
        <f>SUM(V1281:V1289)</f>
        <v>95.19</v>
      </c>
      <c r="M1288" s="39"/>
    </row>
    <row r="1289" spans="1:26" ht="14.25">
      <c r="A1289" s="59"/>
      <c r="B1289" s="59"/>
      <c r="C1289" s="60"/>
      <c r="D1289" s="60" t="s">
        <v>986</v>
      </c>
      <c r="E1289" s="42" t="s">
        <v>987</v>
      </c>
      <c r="F1289" s="43">
        <f>Source!AQ1217</f>
        <v>80.88</v>
      </c>
      <c r="G1289" s="44"/>
      <c r="H1289" s="45" t="str">
        <f>Source!DI1217</f>
        <v>)*1,2)*1,15</v>
      </c>
      <c r="I1289" s="44"/>
      <c r="J1289" s="45"/>
      <c r="K1289" s="45"/>
      <c r="L1289" s="44"/>
      <c r="M1289" s="46">
        <f>Source!U1217</f>
        <v>15.140270131199998</v>
      </c>
    </row>
    <row r="1290" spans="1:26" ht="15">
      <c r="H1290" s="166">
        <f>I1283+I1284+I1286+I1287+I1288</f>
        <v>480.35</v>
      </c>
      <c r="I1290" s="166"/>
      <c r="K1290" s="166">
        <f>L1283+L1284+L1286+L1287+L1288</f>
        <v>480.68</v>
      </c>
      <c r="L1290" s="166"/>
      <c r="M1290" s="47">
        <f>Source!U1217</f>
        <v>15.140270131199998</v>
      </c>
      <c r="O1290" s="26">
        <f>H1290</f>
        <v>480.35</v>
      </c>
      <c r="P1290" s="26">
        <f>K1290</f>
        <v>480.68</v>
      </c>
      <c r="Q1290" s="26">
        <f>M1290</f>
        <v>15.140270131199998</v>
      </c>
      <c r="W1290">
        <f>IF(Source!BI1217&lt;=1,I1283+I1284+I1286+I1287+I1288, 0)</f>
        <v>480.35</v>
      </c>
      <c r="X1290">
        <f>IF(Source!BI1217=2,I1283+I1284+I1286+I1287+I1288, 0)</f>
        <v>0</v>
      </c>
      <c r="Y1290">
        <f>IF(Source!BI1217=3,I1283+I1284+I1286+I1287+I1288, 0)</f>
        <v>0</v>
      </c>
      <c r="Z1290">
        <f>IF(Source!BI1217=4,I1283+I1284+I1286+I1287+I1288, 0)</f>
        <v>0</v>
      </c>
    </row>
    <row r="1291" spans="1:26" ht="42.75">
      <c r="A1291" s="59">
        <v>245</v>
      </c>
      <c r="B1291" s="59" t="str">
        <f>Source!E1219</f>
        <v>236</v>
      </c>
      <c r="C1291" s="60" t="str">
        <f>Source!F1219</f>
        <v>19.1.01.03-0082</v>
      </c>
      <c r="D1291" s="60" t="str">
        <f>Source!G1219</f>
        <v>Воздуховоды из оцинкованной стали толщиной 1,0 мм, диаметром до 1000 мм (прим.560 мм)</v>
      </c>
      <c r="E1291" s="42" t="str">
        <f>Source!H1219</f>
        <v>м2</v>
      </c>
      <c r="F1291" s="43">
        <f>Source!I1219</f>
        <v>3.5167999999999999</v>
      </c>
      <c r="G1291" s="44">
        <f>Source!AL1219</f>
        <v>102.06</v>
      </c>
      <c r="H1291" s="45" t="str">
        <f>Source!DD1219</f>
        <v/>
      </c>
      <c r="I1291" s="44">
        <f>ROUND(Source!AC1219*Source!I1219, 2)</f>
        <v>358.92</v>
      </c>
      <c r="J1291" s="45" t="str">
        <f>Source!BO1219</f>
        <v/>
      </c>
      <c r="K1291" s="45">
        <f>IF(Source!BC1219&lt;&gt; 0, Source!BC1219, 1)</f>
        <v>1</v>
      </c>
      <c r="L1291" s="44">
        <f>Source!P1219</f>
        <v>358.92</v>
      </c>
      <c r="M1291" s="48"/>
      <c r="S1291">
        <f>ROUND((Source!FX1219/100)*((ROUND(Source!AF1219*Source!I1219, 2)+ROUND(Source!AE1219*Source!I1219, 2))), 2)</f>
        <v>0</v>
      </c>
      <c r="T1291">
        <f>Source!X1219</f>
        <v>0</v>
      </c>
      <c r="U1291">
        <f>ROUND((Source!FY1219/100)*((ROUND(Source!AF1219*Source!I1219, 2)+ROUND(Source!AE1219*Source!I1219, 2))), 2)</f>
        <v>0</v>
      </c>
      <c r="V1291">
        <f>Source!Y1219</f>
        <v>0</v>
      </c>
    </row>
    <row r="1292" spans="1:26" ht="15">
      <c r="H1292" s="166">
        <f>I1291</f>
        <v>358.92</v>
      </c>
      <c r="I1292" s="166"/>
      <c r="K1292" s="166">
        <f>L1291</f>
        <v>358.92</v>
      </c>
      <c r="L1292" s="166"/>
      <c r="M1292" s="47">
        <f>Source!U1219</f>
        <v>0</v>
      </c>
      <c r="O1292" s="26">
        <f>H1292</f>
        <v>358.92</v>
      </c>
      <c r="P1292" s="26">
        <f>K1292</f>
        <v>358.92</v>
      </c>
      <c r="Q1292" s="26">
        <f>M1292</f>
        <v>0</v>
      </c>
      <c r="W1292">
        <f>IF(Source!BI1219&lt;=1,I1291, 0)</f>
        <v>358.92</v>
      </c>
      <c r="X1292">
        <f>IF(Source!BI1219=2,I1291, 0)</f>
        <v>0</v>
      </c>
      <c r="Y1292">
        <f>IF(Source!BI1219=3,I1291, 0)</f>
        <v>0</v>
      </c>
      <c r="Z1292">
        <f>IF(Source!BI1219=4,I1291, 0)</f>
        <v>0</v>
      </c>
    </row>
    <row r="1293" spans="1:26" ht="42.75">
      <c r="A1293" s="59">
        <v>246</v>
      </c>
      <c r="B1293" s="59" t="str">
        <f>Source!E1221</f>
        <v>237</v>
      </c>
      <c r="C1293" s="60" t="str">
        <f>Source!F1221</f>
        <v>19.1.01.03-0082</v>
      </c>
      <c r="D1293" s="60" t="str">
        <f>Source!G1221</f>
        <v>Воздуховоды из оцинкованной стали толщиной 1,0 мм, диаметром до 1000 мм (прим. 200 мм )</v>
      </c>
      <c r="E1293" s="42" t="str">
        <f>Source!H1221</f>
        <v>м2</v>
      </c>
      <c r="F1293" s="43">
        <f>Source!I1221</f>
        <v>10.048</v>
      </c>
      <c r="G1293" s="44">
        <f>Source!AL1221</f>
        <v>102.06</v>
      </c>
      <c r="H1293" s="45" t="str">
        <f>Source!DD1221</f>
        <v/>
      </c>
      <c r="I1293" s="44">
        <f>ROUND(Source!AC1221*Source!I1221, 2)</f>
        <v>1025.5</v>
      </c>
      <c r="J1293" s="45" t="str">
        <f>Source!BO1221</f>
        <v/>
      </c>
      <c r="K1293" s="45">
        <f>IF(Source!BC1221&lt;&gt; 0, Source!BC1221, 1)</f>
        <v>1</v>
      </c>
      <c r="L1293" s="44">
        <f>Source!P1221</f>
        <v>1025.5</v>
      </c>
      <c r="M1293" s="48"/>
      <c r="S1293">
        <f>ROUND((Source!FX1221/100)*((ROUND(Source!AF1221*Source!I1221, 2)+ROUND(Source!AE1221*Source!I1221, 2))), 2)</f>
        <v>0</v>
      </c>
      <c r="T1293">
        <f>Source!X1221</f>
        <v>0</v>
      </c>
      <c r="U1293">
        <f>ROUND((Source!FY1221/100)*((ROUND(Source!AF1221*Source!I1221, 2)+ROUND(Source!AE1221*Source!I1221, 2))), 2)</f>
        <v>0</v>
      </c>
      <c r="V1293">
        <f>Source!Y1221</f>
        <v>0</v>
      </c>
    </row>
    <row r="1294" spans="1:26" ht="15">
      <c r="H1294" s="166">
        <f>I1293</f>
        <v>1025.5</v>
      </c>
      <c r="I1294" s="166"/>
      <c r="K1294" s="166">
        <f>L1293</f>
        <v>1025.5</v>
      </c>
      <c r="L1294" s="166"/>
      <c r="M1294" s="47">
        <f>Source!U1221</f>
        <v>0</v>
      </c>
      <c r="O1294" s="26">
        <f>H1294</f>
        <v>1025.5</v>
      </c>
      <c r="P1294" s="26">
        <f>K1294</f>
        <v>1025.5</v>
      </c>
      <c r="Q1294" s="26">
        <f>M1294</f>
        <v>0</v>
      </c>
      <c r="W1294">
        <f>IF(Source!BI1221&lt;=1,I1293, 0)</f>
        <v>1025.5</v>
      </c>
      <c r="X1294">
        <f>IF(Source!BI1221=2,I1293, 0)</f>
        <v>0</v>
      </c>
      <c r="Y1294">
        <f>IF(Source!BI1221=3,I1293, 0)</f>
        <v>0</v>
      </c>
      <c r="Z1294">
        <f>IF(Source!BI1221=4,I1293, 0)</f>
        <v>0</v>
      </c>
    </row>
    <row r="1295" spans="1:26" ht="68.25">
      <c r="A1295" s="59">
        <v>247</v>
      </c>
      <c r="B1295" s="59" t="str">
        <f>Source!E1223</f>
        <v>238</v>
      </c>
      <c r="C1295" s="60" t="str">
        <f>Source!F1223</f>
        <v>прайс</v>
      </c>
      <c r="D1295" s="60" t="s">
        <v>1072</v>
      </c>
      <c r="E1295" s="42" t="str">
        <f>Source!H1223</f>
        <v>шт.</v>
      </c>
      <c r="F1295" s="43">
        <f>Source!I1223</f>
        <v>1</v>
      </c>
      <c r="G1295" s="44">
        <f>Source!AL1223</f>
        <v>21.470000000000002</v>
      </c>
      <c r="H1295" s="45" t="str">
        <f>Source!DD1223</f>
        <v/>
      </c>
      <c r="I1295" s="44">
        <f>ROUND(Source!AC1223*Source!I1223, 2)</f>
        <v>21.47</v>
      </c>
      <c r="J1295" s="45" t="str">
        <f>Source!BO1223</f>
        <v/>
      </c>
      <c r="K1295" s="45">
        <f>IF(Source!BC1223&lt;&gt; 0, Source!BC1223, 1)</f>
        <v>1</v>
      </c>
      <c r="L1295" s="44">
        <f>Source!P1223</f>
        <v>21.47</v>
      </c>
      <c r="M1295" s="48"/>
      <c r="S1295">
        <f>ROUND((Source!FX1223/100)*((ROUND(Source!AF1223*Source!I1223, 2)+ROUND(Source!AE1223*Source!I1223, 2))), 2)</f>
        <v>0</v>
      </c>
      <c r="T1295">
        <f>Source!X1223</f>
        <v>0</v>
      </c>
      <c r="U1295">
        <f>ROUND((Source!FY1223/100)*((ROUND(Source!AF1223*Source!I1223, 2)+ROUND(Source!AE1223*Source!I1223, 2))), 2)</f>
        <v>0</v>
      </c>
      <c r="V1295">
        <f>Source!Y1223</f>
        <v>0</v>
      </c>
    </row>
    <row r="1296" spans="1:26" ht="15">
      <c r="H1296" s="166">
        <f>I1295</f>
        <v>21.47</v>
      </c>
      <c r="I1296" s="166"/>
      <c r="K1296" s="166">
        <f>L1295</f>
        <v>21.47</v>
      </c>
      <c r="L1296" s="166"/>
      <c r="M1296" s="47">
        <f>Source!U1223</f>
        <v>0</v>
      </c>
      <c r="O1296" s="26">
        <f>H1296</f>
        <v>21.47</v>
      </c>
      <c r="P1296" s="26">
        <f>K1296</f>
        <v>21.47</v>
      </c>
      <c r="Q1296" s="26">
        <f>M1296</f>
        <v>0</v>
      </c>
      <c r="W1296">
        <f>IF(Source!BI1223&lt;=1,I1295, 0)</f>
        <v>21.47</v>
      </c>
      <c r="X1296">
        <f>IF(Source!BI1223=2,I1295, 0)</f>
        <v>0</v>
      </c>
      <c r="Y1296">
        <f>IF(Source!BI1223=3,I1295, 0)</f>
        <v>0</v>
      </c>
      <c r="Z1296">
        <f>IF(Source!BI1223=4,I1295, 0)</f>
        <v>0</v>
      </c>
    </row>
    <row r="1297" spans="1:32" ht="68.25">
      <c r="A1297" s="59">
        <v>248</v>
      </c>
      <c r="B1297" s="59" t="str">
        <f>Source!E1225</f>
        <v>239</v>
      </c>
      <c r="C1297" s="60" t="str">
        <f>Source!F1225</f>
        <v>прайс</v>
      </c>
      <c r="D1297" s="60" t="s">
        <v>1073</v>
      </c>
      <c r="E1297" s="42" t="str">
        <f>Source!H1225</f>
        <v>шт.</v>
      </c>
      <c r="F1297" s="43">
        <f>Source!I1225</f>
        <v>1</v>
      </c>
      <c r="G1297" s="44">
        <f>Source!AL1225</f>
        <v>124.67999999999999</v>
      </c>
      <c r="H1297" s="45" t="str">
        <f>Source!DD1225</f>
        <v/>
      </c>
      <c r="I1297" s="44">
        <f>ROUND(Source!AC1225*Source!I1225, 2)</f>
        <v>124.68</v>
      </c>
      <c r="J1297" s="45" t="str">
        <f>Source!BO1225</f>
        <v/>
      </c>
      <c r="K1297" s="45">
        <f>IF(Source!BC1225&lt;&gt; 0, Source!BC1225, 1)</f>
        <v>1</v>
      </c>
      <c r="L1297" s="44">
        <f>Source!P1225</f>
        <v>124.68</v>
      </c>
      <c r="M1297" s="48"/>
      <c r="S1297">
        <f>ROUND((Source!FX1225/100)*((ROUND(Source!AF1225*Source!I1225, 2)+ROUND(Source!AE1225*Source!I1225, 2))), 2)</f>
        <v>0</v>
      </c>
      <c r="T1297">
        <f>Source!X1225</f>
        <v>0</v>
      </c>
      <c r="U1297">
        <f>ROUND((Source!FY1225/100)*((ROUND(Source!AF1225*Source!I1225, 2)+ROUND(Source!AE1225*Source!I1225, 2))), 2)</f>
        <v>0</v>
      </c>
      <c r="V1297">
        <f>Source!Y1225</f>
        <v>0</v>
      </c>
    </row>
    <row r="1298" spans="1:32" ht="15">
      <c r="H1298" s="166">
        <f>I1297</f>
        <v>124.68</v>
      </c>
      <c r="I1298" s="166"/>
      <c r="K1298" s="166">
        <f>L1297</f>
        <v>124.68</v>
      </c>
      <c r="L1298" s="166"/>
      <c r="M1298" s="47">
        <f>Source!U1225</f>
        <v>0</v>
      </c>
      <c r="O1298" s="26">
        <f>H1298</f>
        <v>124.68</v>
      </c>
      <c r="P1298" s="26">
        <f>K1298</f>
        <v>124.68</v>
      </c>
      <c r="Q1298" s="26">
        <f>M1298</f>
        <v>0</v>
      </c>
      <c r="W1298">
        <f>IF(Source!BI1225&lt;=1,I1297, 0)</f>
        <v>124.68</v>
      </c>
      <c r="X1298">
        <f>IF(Source!BI1225=2,I1297, 0)</f>
        <v>0</v>
      </c>
      <c r="Y1298">
        <f>IF(Source!BI1225=3,I1297, 0)</f>
        <v>0</v>
      </c>
      <c r="Z1298">
        <f>IF(Source!BI1225=4,I1297, 0)</f>
        <v>0</v>
      </c>
    </row>
    <row r="1299" spans="1:32" ht="28.5">
      <c r="A1299" s="59">
        <v>249</v>
      </c>
      <c r="B1299" s="59" t="str">
        <f>Source!E1227</f>
        <v>240</v>
      </c>
      <c r="C1299" s="60" t="str">
        <f>Source!F1227</f>
        <v>19.1.01.07-0036</v>
      </c>
      <c r="D1299" s="60" t="str">
        <f>Source!G1227</f>
        <v>Врезка из оцинкованной стали, диаметром 600/600 мм</v>
      </c>
      <c r="E1299" s="42" t="str">
        <f>Source!H1227</f>
        <v>шт.</v>
      </c>
      <c r="F1299" s="43">
        <f>Source!I1227</f>
        <v>2</v>
      </c>
      <c r="G1299" s="44">
        <f>Source!AL1227</f>
        <v>77.17</v>
      </c>
      <c r="H1299" s="45" t="str">
        <f>Source!DD1227</f>
        <v/>
      </c>
      <c r="I1299" s="44">
        <f>ROUND(Source!AC1227*Source!I1227, 2)</f>
        <v>154.34</v>
      </c>
      <c r="J1299" s="45" t="str">
        <f>Source!BO1227</f>
        <v/>
      </c>
      <c r="K1299" s="45">
        <f>IF(Source!BC1227&lt;&gt; 0, Source!BC1227, 1)</f>
        <v>1</v>
      </c>
      <c r="L1299" s="44">
        <f>Source!P1227</f>
        <v>154.34</v>
      </c>
      <c r="M1299" s="48"/>
      <c r="S1299">
        <f>ROUND((Source!FX1227/100)*((ROUND(Source!AF1227*Source!I1227, 2)+ROUND(Source!AE1227*Source!I1227, 2))), 2)</f>
        <v>0</v>
      </c>
      <c r="T1299">
        <f>Source!X1227</f>
        <v>0</v>
      </c>
      <c r="U1299">
        <f>ROUND((Source!FY1227/100)*((ROUND(Source!AF1227*Source!I1227, 2)+ROUND(Source!AE1227*Source!I1227, 2))), 2)</f>
        <v>0</v>
      </c>
      <c r="V1299">
        <f>Source!Y1227</f>
        <v>0</v>
      </c>
    </row>
    <row r="1300" spans="1:32" ht="15">
      <c r="H1300" s="166">
        <f>I1299</f>
        <v>154.34</v>
      </c>
      <c r="I1300" s="166"/>
      <c r="K1300" s="166">
        <f>L1299</f>
        <v>154.34</v>
      </c>
      <c r="L1300" s="166"/>
      <c r="M1300" s="47">
        <f>Source!U1227</f>
        <v>0</v>
      </c>
      <c r="O1300" s="26">
        <f>H1300</f>
        <v>154.34</v>
      </c>
      <c r="P1300" s="26">
        <f>K1300</f>
        <v>154.34</v>
      </c>
      <c r="Q1300" s="26">
        <f>M1300</f>
        <v>0</v>
      </c>
      <c r="W1300">
        <f>IF(Source!BI1227&lt;=1,I1299, 0)</f>
        <v>154.34</v>
      </c>
      <c r="X1300">
        <f>IF(Source!BI1227=2,I1299, 0)</f>
        <v>0</v>
      </c>
      <c r="Y1300">
        <f>IF(Source!BI1227=3,I1299, 0)</f>
        <v>0</v>
      </c>
      <c r="Z1300">
        <f>IF(Source!BI1227=4,I1299, 0)</f>
        <v>0</v>
      </c>
    </row>
    <row r="1301" spans="1:32" ht="28.5">
      <c r="A1301" s="59">
        <v>250</v>
      </c>
      <c r="B1301" s="59" t="str">
        <f>Source!E1229</f>
        <v>241</v>
      </c>
      <c r="C1301" s="60" t="str">
        <f>Source!F1229</f>
        <v>19.1.01.07-0064</v>
      </c>
      <c r="D1301" s="60" t="str">
        <f>Source!G1229</f>
        <v>Врезка прямая из оцинкованной стали, диаметром 200 мм</v>
      </c>
      <c r="E1301" s="42" t="str">
        <f>Source!H1229</f>
        <v>шт.</v>
      </c>
      <c r="F1301" s="43">
        <f>Source!I1229</f>
        <v>2</v>
      </c>
      <c r="G1301" s="44">
        <f>Source!AL1229</f>
        <v>34.130000000000003</v>
      </c>
      <c r="H1301" s="45" t="str">
        <f>Source!DD1229</f>
        <v/>
      </c>
      <c r="I1301" s="44">
        <f>ROUND(Source!AC1229*Source!I1229, 2)</f>
        <v>68.260000000000005</v>
      </c>
      <c r="J1301" s="45" t="str">
        <f>Source!BO1229</f>
        <v/>
      </c>
      <c r="K1301" s="45">
        <f>IF(Source!BC1229&lt;&gt; 0, Source!BC1229, 1)</f>
        <v>1</v>
      </c>
      <c r="L1301" s="44">
        <f>Source!P1229</f>
        <v>68.260000000000005</v>
      </c>
      <c r="M1301" s="48"/>
      <c r="S1301">
        <f>ROUND((Source!FX1229/100)*((ROUND(Source!AF1229*Source!I1229, 2)+ROUND(Source!AE1229*Source!I1229, 2))), 2)</f>
        <v>0</v>
      </c>
      <c r="T1301">
        <f>Source!X1229</f>
        <v>0</v>
      </c>
      <c r="U1301">
        <f>ROUND((Source!FY1229/100)*((ROUND(Source!AF1229*Source!I1229, 2)+ROUND(Source!AE1229*Source!I1229, 2))), 2)</f>
        <v>0</v>
      </c>
      <c r="V1301">
        <f>Source!Y1229</f>
        <v>0</v>
      </c>
    </row>
    <row r="1302" spans="1:32" ht="15">
      <c r="H1302" s="166">
        <f>I1301</f>
        <v>68.260000000000005</v>
      </c>
      <c r="I1302" s="166"/>
      <c r="K1302" s="166">
        <f>L1301</f>
        <v>68.260000000000005</v>
      </c>
      <c r="L1302" s="166"/>
      <c r="M1302" s="47">
        <f>Source!U1229</f>
        <v>0</v>
      </c>
      <c r="O1302" s="26">
        <f>H1302</f>
        <v>68.260000000000005</v>
      </c>
      <c r="P1302" s="26">
        <f>K1302</f>
        <v>68.260000000000005</v>
      </c>
      <c r="Q1302" s="26">
        <f>M1302</f>
        <v>0</v>
      </c>
      <c r="W1302">
        <f>IF(Source!BI1229&lt;=1,I1301, 0)</f>
        <v>68.260000000000005</v>
      </c>
      <c r="X1302">
        <f>IF(Source!BI1229=2,I1301, 0)</f>
        <v>0</v>
      </c>
      <c r="Y1302">
        <f>IF(Source!BI1229=3,I1301, 0)</f>
        <v>0</v>
      </c>
      <c r="Z1302">
        <f>IF(Source!BI1229=4,I1301, 0)</f>
        <v>0</v>
      </c>
    </row>
    <row r="1304" spans="1:32" ht="15">
      <c r="A1304" s="171" t="str">
        <f>CONCATENATE("Итого по разделу: ",IF(Source!G1231&lt;&gt;"Новый раздел", Source!G1231, ""))</f>
        <v>Итого по разделу: 21.Система ПД2.1, ПД2.2(сетевые элементы)</v>
      </c>
      <c r="B1304" s="171"/>
      <c r="C1304" s="171"/>
      <c r="D1304" s="171"/>
      <c r="E1304" s="171"/>
      <c r="F1304" s="171"/>
      <c r="G1304" s="171"/>
      <c r="H1304" s="159">
        <f>SUM(O1219:O1303)</f>
        <v>25207.899999999998</v>
      </c>
      <c r="I1304" s="159"/>
      <c r="J1304" s="35"/>
      <c r="K1304" s="159">
        <f>SUM(P1219:P1303)</f>
        <v>25211.190000000002</v>
      </c>
      <c r="L1304" s="159"/>
      <c r="M1304" s="47">
        <f>SUM(Q1219:Q1303)</f>
        <v>122.8610829312</v>
      </c>
      <c r="AF1304" s="63" t="str">
        <f>CONCATENATE("Итого по разделу: ",IF(Source!G1231&lt;&gt;"Новый раздел", Source!G1231, ""))</f>
        <v>Итого по разделу: 21.Система ПД2.1, ПД2.2(сетевые элементы)</v>
      </c>
    </row>
    <row r="1308" spans="1:32" ht="16.5">
      <c r="A1308" s="169" t="str">
        <f>CONCATENATE("Раздел: ",IF(Source!G1261&lt;&gt;"Новый раздел", Source!G1261, ""))</f>
        <v>Раздел: 22.Система ПД3(сетевые элементы)</v>
      </c>
      <c r="B1308" s="169"/>
      <c r="C1308" s="169"/>
      <c r="D1308" s="169"/>
      <c r="E1308" s="169"/>
      <c r="F1308" s="169"/>
      <c r="G1308" s="169"/>
      <c r="H1308" s="169"/>
      <c r="I1308" s="169"/>
      <c r="J1308" s="169"/>
      <c r="K1308" s="169"/>
      <c r="L1308" s="169"/>
      <c r="M1308" s="169"/>
    </row>
    <row r="1309" spans="1:32" ht="42.75">
      <c r="A1309" s="16">
        <v>251</v>
      </c>
      <c r="B1309" s="16" t="str">
        <f>Source!E1266</f>
        <v>242</v>
      </c>
      <c r="C1309" s="58" t="str">
        <f>Source!F1266</f>
        <v>20-02-004-16</v>
      </c>
      <c r="D1309" s="58" t="str">
        <f>Source!G1266</f>
        <v>Установка клапанов огнезадерживающих с ручной регулировкой периметром до 3200 мм</v>
      </c>
      <c r="E1309" s="36" t="str">
        <f>Source!H1266</f>
        <v>ШТ</v>
      </c>
      <c r="F1309" s="22">
        <f>Source!I1266</f>
        <v>1</v>
      </c>
      <c r="G1309" s="37">
        <f>Source!AL1266+Source!AM1266+Source!AO1266</f>
        <v>90.42</v>
      </c>
      <c r="H1309" s="38"/>
      <c r="I1309" s="37"/>
      <c r="J1309" s="38" t="str">
        <f>Source!BO1266</f>
        <v/>
      </c>
      <c r="K1309" s="38"/>
      <c r="L1309" s="37"/>
      <c r="M1309" s="39"/>
      <c r="S1309">
        <f>ROUND((Source!FX1266/100)*((ROUND(Source!AF1266*Source!I1266, 2)+ROUND(Source!AE1266*Source!I1266, 2))), 2)</f>
        <v>83.52</v>
      </c>
      <c r="T1309">
        <f>Source!X1266</f>
        <v>83.38</v>
      </c>
      <c r="U1309">
        <f>ROUND((Source!FY1266/100)*((ROUND(Source!AF1266*Source!I1266, 2)+ROUND(Source!AE1266*Source!I1266, 2))), 2)</f>
        <v>51.15</v>
      </c>
      <c r="V1309">
        <f>Source!Y1266</f>
        <v>51.48</v>
      </c>
    </row>
    <row r="1310" spans="1:32" ht="14.25">
      <c r="A1310" s="16"/>
      <c r="B1310" s="16"/>
      <c r="C1310" s="58"/>
      <c r="D1310" s="58" t="s">
        <v>980</v>
      </c>
      <c r="E1310" s="36"/>
      <c r="F1310" s="22"/>
      <c r="G1310" s="37">
        <f>Source!AO1266</f>
        <v>52</v>
      </c>
      <c r="H1310" s="38" t="str">
        <f>Source!DG1266</f>
        <v>)*1,2)*1,15</v>
      </c>
      <c r="I1310" s="37">
        <f>ROUND(Source!AF1266*Source!I1266, 2)</f>
        <v>71.760000000000005</v>
      </c>
      <c r="J1310" s="38"/>
      <c r="K1310" s="38">
        <f>IF(Source!BA1266&lt;&gt; 0, Source!BA1266, 1)</f>
        <v>1</v>
      </c>
      <c r="L1310" s="37">
        <f>Source!S1266</f>
        <v>71.760000000000005</v>
      </c>
      <c r="M1310" s="39"/>
      <c r="R1310">
        <f>I1310</f>
        <v>71.760000000000005</v>
      </c>
    </row>
    <row r="1311" spans="1:32" ht="14.25">
      <c r="A1311" s="16"/>
      <c r="B1311" s="16"/>
      <c r="C1311" s="58"/>
      <c r="D1311" s="58" t="s">
        <v>104</v>
      </c>
      <c r="E1311" s="36"/>
      <c r="F1311" s="22"/>
      <c r="G1311" s="37">
        <f>Source!AM1266</f>
        <v>7.33</v>
      </c>
      <c r="H1311" s="38" t="str">
        <f>Source!DE1266</f>
        <v>)*1,2)*1,25</v>
      </c>
      <c r="I1311" s="37">
        <f>ROUND(Source!AD1266*Source!I1266, 2)</f>
        <v>11</v>
      </c>
      <c r="J1311" s="38"/>
      <c r="K1311" s="38">
        <f>IF(Source!BB1266&lt;&gt; 0, Source!BB1266, 1)</f>
        <v>1</v>
      </c>
      <c r="L1311" s="37">
        <f>Source!Q1266</f>
        <v>11</v>
      </c>
      <c r="M1311" s="39"/>
    </row>
    <row r="1312" spans="1:32" ht="14.25">
      <c r="A1312" s="16"/>
      <c r="B1312" s="16"/>
      <c r="C1312" s="58"/>
      <c r="D1312" s="58" t="s">
        <v>981</v>
      </c>
      <c r="E1312" s="36"/>
      <c r="F1312" s="22"/>
      <c r="G1312" s="37">
        <f>Source!AN1266</f>
        <v>0.49</v>
      </c>
      <c r="H1312" s="38" t="str">
        <f>Source!DF1266</f>
        <v>)*1,2)*1,25</v>
      </c>
      <c r="I1312" s="40">
        <f>ROUND(Source!AE1266*Source!I1266, 2)</f>
        <v>0.74</v>
      </c>
      <c r="J1312" s="38"/>
      <c r="K1312" s="38">
        <f>IF(Source!BS1266&lt;&gt; 0, Source!BS1266, 1)</f>
        <v>1</v>
      </c>
      <c r="L1312" s="40">
        <f>Source!R1266</f>
        <v>0.74</v>
      </c>
      <c r="M1312" s="39"/>
      <c r="R1312">
        <f>I1312</f>
        <v>0.74</v>
      </c>
    </row>
    <row r="1313" spans="1:26" ht="14.25">
      <c r="A1313" s="16"/>
      <c r="B1313" s="16"/>
      <c r="C1313" s="58"/>
      <c r="D1313" s="58" t="s">
        <v>982</v>
      </c>
      <c r="E1313" s="36"/>
      <c r="F1313" s="22"/>
      <c r="G1313" s="37">
        <f>Source!AL1266</f>
        <v>31.09</v>
      </c>
      <c r="H1313" s="38" t="str">
        <f>Source!DD1266</f>
        <v/>
      </c>
      <c r="I1313" s="37">
        <f>ROUND(Source!AC1266*Source!I1266, 2)</f>
        <v>31.09</v>
      </c>
      <c r="J1313" s="38"/>
      <c r="K1313" s="38">
        <f>IF(Source!BC1266&lt;&gt; 0, Source!BC1266, 1)</f>
        <v>1</v>
      </c>
      <c r="L1313" s="37">
        <f>Source!P1266</f>
        <v>31.09</v>
      </c>
      <c r="M1313" s="39"/>
    </row>
    <row r="1314" spans="1:26" ht="14.25">
      <c r="A1314" s="16"/>
      <c r="B1314" s="16"/>
      <c r="C1314" s="58"/>
      <c r="D1314" s="58" t="s">
        <v>983</v>
      </c>
      <c r="E1314" s="36" t="s">
        <v>984</v>
      </c>
      <c r="F1314" s="22">
        <f>Source!BZ1266</f>
        <v>128</v>
      </c>
      <c r="G1314" s="167" t="str">
        <f>CONCATENATE(" )", Source!DL1266, Source!FT1266, "=", Source!FX1266)</f>
        <v xml:space="preserve"> )*0,9=115,2</v>
      </c>
      <c r="H1314" s="168"/>
      <c r="I1314" s="37">
        <f>SUM(S1309:S1316)</f>
        <v>83.52</v>
      </c>
      <c r="J1314" s="41"/>
      <c r="K1314" s="32">
        <f>Source!AT1266</f>
        <v>115</v>
      </c>
      <c r="L1314" s="37">
        <f>SUM(T1309:T1316)</f>
        <v>83.38</v>
      </c>
      <c r="M1314" s="39"/>
    </row>
    <row r="1315" spans="1:26" ht="14.25">
      <c r="A1315" s="16"/>
      <c r="B1315" s="16"/>
      <c r="C1315" s="58"/>
      <c r="D1315" s="58" t="s">
        <v>985</v>
      </c>
      <c r="E1315" s="36" t="s">
        <v>984</v>
      </c>
      <c r="F1315" s="22">
        <f>Source!CA1266</f>
        <v>83</v>
      </c>
      <c r="G1315" s="167" t="str">
        <f>CONCATENATE(" )", Source!DM1266, Source!FU1266, "=", Source!FY1266)</f>
        <v xml:space="preserve"> )*0,85=70,55</v>
      </c>
      <c r="H1315" s="168"/>
      <c r="I1315" s="37">
        <f>SUM(U1309:U1316)</f>
        <v>51.15</v>
      </c>
      <c r="J1315" s="41"/>
      <c r="K1315" s="32">
        <f>Source!AU1266</f>
        <v>71</v>
      </c>
      <c r="L1315" s="37">
        <f>SUM(V1309:V1316)</f>
        <v>51.48</v>
      </c>
      <c r="M1315" s="39"/>
    </row>
    <row r="1316" spans="1:26" ht="14.25">
      <c r="A1316" s="59"/>
      <c r="B1316" s="59"/>
      <c r="C1316" s="60"/>
      <c r="D1316" s="60" t="s">
        <v>986</v>
      </c>
      <c r="E1316" s="42" t="s">
        <v>987</v>
      </c>
      <c r="F1316" s="43">
        <f>Source!AQ1266</f>
        <v>5.95</v>
      </c>
      <c r="G1316" s="44"/>
      <c r="H1316" s="45" t="str">
        <f>Source!DI1266</f>
        <v>)*1,2)*1,15</v>
      </c>
      <c r="I1316" s="44"/>
      <c r="J1316" s="45"/>
      <c r="K1316" s="45"/>
      <c r="L1316" s="44"/>
      <c r="M1316" s="46">
        <f>Source!U1266</f>
        <v>8.2109999999999985</v>
      </c>
    </row>
    <row r="1317" spans="1:26" ht="15">
      <c r="H1317" s="166">
        <f>I1310+I1311+I1313+I1314+I1315</f>
        <v>248.52</v>
      </c>
      <c r="I1317" s="166"/>
      <c r="K1317" s="166">
        <f>L1310+L1311+L1313+L1314+L1315</f>
        <v>248.71</v>
      </c>
      <c r="L1317" s="166"/>
      <c r="M1317" s="47">
        <f>Source!U1266</f>
        <v>8.2109999999999985</v>
      </c>
      <c r="O1317" s="26">
        <f>H1317</f>
        <v>248.52</v>
      </c>
      <c r="P1317" s="26">
        <f>K1317</f>
        <v>248.71</v>
      </c>
      <c r="Q1317" s="26">
        <f>M1317</f>
        <v>8.2109999999999985</v>
      </c>
      <c r="W1317">
        <f>IF(Source!BI1266&lt;=1,I1310+I1311+I1313+I1314+I1315, 0)</f>
        <v>248.52</v>
      </c>
      <c r="X1317">
        <f>IF(Source!BI1266=2,I1310+I1311+I1313+I1314+I1315, 0)</f>
        <v>0</v>
      </c>
      <c r="Y1317">
        <f>IF(Source!BI1266=3,I1310+I1311+I1313+I1314+I1315, 0)</f>
        <v>0</v>
      </c>
      <c r="Z1317">
        <f>IF(Source!BI1266=4,I1310+I1311+I1313+I1314+I1315, 0)</f>
        <v>0</v>
      </c>
    </row>
    <row r="1318" spans="1:26" ht="28.5">
      <c r="A1318" s="16">
        <v>252</v>
      </c>
      <c r="B1318" s="16" t="str">
        <f>Source!E1268</f>
        <v>243</v>
      </c>
      <c r="C1318" s="58" t="str">
        <f>Source!F1268</f>
        <v>08.1.03.04-0001</v>
      </c>
      <c r="D1318" s="58" t="str">
        <f>Source!G1268</f>
        <v>Блочки</v>
      </c>
      <c r="E1318" s="36" t="str">
        <f>Source!H1268</f>
        <v>10 шт.</v>
      </c>
      <c r="F1318" s="22">
        <f>Source!I1268</f>
        <v>0.2</v>
      </c>
      <c r="G1318" s="37">
        <f>Source!AL1268</f>
        <v>228</v>
      </c>
      <c r="H1318" s="38" t="str">
        <f>Source!DD1268</f>
        <v/>
      </c>
      <c r="I1318" s="37">
        <f>ROUND(Source!AC1268*Source!I1268, 2)</f>
        <v>45.6</v>
      </c>
      <c r="J1318" s="38" t="str">
        <f>Source!BO1268</f>
        <v/>
      </c>
      <c r="K1318" s="38">
        <f>IF(Source!BC1268&lt;&gt; 0, Source!BC1268, 1)</f>
        <v>1</v>
      </c>
      <c r="L1318" s="37">
        <f>Source!P1268</f>
        <v>45.6</v>
      </c>
      <c r="M1318" s="39"/>
      <c r="S1318">
        <f>ROUND((Source!FX1268/100)*((ROUND(Source!AF1268*Source!I1268, 2)+ROUND(Source!AE1268*Source!I1268, 2))), 2)</f>
        <v>0</v>
      </c>
      <c r="T1318">
        <f>Source!X1268</f>
        <v>0</v>
      </c>
      <c r="U1318">
        <f>ROUND((Source!FY1268/100)*((ROUND(Source!AF1268*Source!I1268, 2)+ROUND(Source!AE1268*Source!I1268, 2))), 2)</f>
        <v>0</v>
      </c>
      <c r="V1318">
        <f>Source!Y1268</f>
        <v>0</v>
      </c>
    </row>
    <row r="1319" spans="1:26">
      <c r="A1319" s="30"/>
      <c r="B1319" s="30"/>
      <c r="C1319" s="30"/>
      <c r="D1319" s="31" t="str">
        <f>"Объем: "&amp;Source!I1268&amp;"=2/"&amp;"10"</f>
        <v>Объем: 0,2=2/10</v>
      </c>
      <c r="E1319" s="30"/>
      <c r="F1319" s="30"/>
      <c r="G1319" s="30"/>
      <c r="H1319" s="30"/>
      <c r="I1319" s="30"/>
      <c r="J1319" s="30"/>
      <c r="K1319" s="30"/>
      <c r="L1319" s="30"/>
      <c r="M1319" s="30"/>
    </row>
    <row r="1320" spans="1:26" ht="15">
      <c r="H1320" s="166">
        <f>I1318</f>
        <v>45.6</v>
      </c>
      <c r="I1320" s="166"/>
      <c r="K1320" s="166">
        <f>L1318</f>
        <v>45.6</v>
      </c>
      <c r="L1320" s="166"/>
      <c r="M1320" s="47">
        <f>Source!U1268</f>
        <v>0</v>
      </c>
      <c r="O1320" s="26">
        <f>H1320</f>
        <v>45.6</v>
      </c>
      <c r="P1320" s="26">
        <f>K1320</f>
        <v>45.6</v>
      </c>
      <c r="Q1320" s="26">
        <f>M1320</f>
        <v>0</v>
      </c>
      <c r="W1320">
        <f>IF(Source!BI1268&lt;=1,I1318, 0)</f>
        <v>45.6</v>
      </c>
      <c r="X1320">
        <f>IF(Source!BI1268=2,I1318, 0)</f>
        <v>0</v>
      </c>
      <c r="Y1320">
        <f>IF(Source!BI1268=3,I1318, 0)</f>
        <v>0</v>
      </c>
      <c r="Z1320">
        <f>IF(Source!BI1268=4,I1318, 0)</f>
        <v>0</v>
      </c>
    </row>
    <row r="1321" spans="1:26" ht="28.5">
      <c r="A1321" s="59">
        <v>253</v>
      </c>
      <c r="B1321" s="59" t="str">
        <f>Source!E1270</f>
        <v>244</v>
      </c>
      <c r="C1321" s="60" t="str">
        <f>Source!F1270</f>
        <v>20.1.02.19-0015</v>
      </c>
      <c r="D1321" s="60" t="str">
        <f>Source!G1270</f>
        <v>Трос стальной</v>
      </c>
      <c r="E1321" s="42" t="str">
        <f>Source!H1270</f>
        <v>м</v>
      </c>
      <c r="F1321" s="43">
        <f>Source!I1270</f>
        <v>9.3000000000000007</v>
      </c>
      <c r="G1321" s="44">
        <f>Source!AL1270</f>
        <v>12.03</v>
      </c>
      <c r="H1321" s="45" t="str">
        <f>Source!DD1270</f>
        <v/>
      </c>
      <c r="I1321" s="44">
        <f>ROUND(Source!AC1270*Source!I1270, 2)</f>
        <v>111.88</v>
      </c>
      <c r="J1321" s="45" t="str">
        <f>Source!BO1270</f>
        <v/>
      </c>
      <c r="K1321" s="45">
        <f>IF(Source!BC1270&lt;&gt; 0, Source!BC1270, 1)</f>
        <v>1</v>
      </c>
      <c r="L1321" s="44">
        <f>Source!P1270</f>
        <v>111.88</v>
      </c>
      <c r="M1321" s="48"/>
      <c r="S1321">
        <f>ROUND((Source!FX1270/100)*((ROUND(Source!AF1270*Source!I1270, 2)+ROUND(Source!AE1270*Source!I1270, 2))), 2)</f>
        <v>0</v>
      </c>
      <c r="T1321">
        <f>Source!X1270</f>
        <v>0</v>
      </c>
      <c r="U1321">
        <f>ROUND((Source!FY1270/100)*((ROUND(Source!AF1270*Source!I1270, 2)+ROUND(Source!AE1270*Source!I1270, 2))), 2)</f>
        <v>0</v>
      </c>
      <c r="V1321">
        <f>Source!Y1270</f>
        <v>0</v>
      </c>
    </row>
    <row r="1322" spans="1:26" ht="15">
      <c r="H1322" s="166">
        <f>I1321</f>
        <v>111.88</v>
      </c>
      <c r="I1322" s="166"/>
      <c r="K1322" s="166">
        <f>L1321</f>
        <v>111.88</v>
      </c>
      <c r="L1322" s="166"/>
      <c r="M1322" s="47">
        <f>Source!U1270</f>
        <v>0</v>
      </c>
      <c r="O1322" s="26">
        <f>H1322</f>
        <v>111.88</v>
      </c>
      <c r="P1322" s="26">
        <f>K1322</f>
        <v>111.88</v>
      </c>
      <c r="Q1322" s="26">
        <f>M1322</f>
        <v>0</v>
      </c>
      <c r="W1322">
        <f>IF(Source!BI1270&lt;=1,I1321, 0)</f>
        <v>0</v>
      </c>
      <c r="X1322">
        <f>IF(Source!BI1270=2,I1321, 0)</f>
        <v>111.88</v>
      </c>
      <c r="Y1322">
        <f>IF(Source!BI1270=3,I1321, 0)</f>
        <v>0</v>
      </c>
      <c r="Z1322">
        <f>IF(Source!BI1270=4,I1321, 0)</f>
        <v>0</v>
      </c>
    </row>
    <row r="1323" spans="1:26" ht="68.25">
      <c r="A1323" s="59">
        <v>254</v>
      </c>
      <c r="B1323" s="59" t="str">
        <f>Source!E1272</f>
        <v>245</v>
      </c>
      <c r="C1323" s="60" t="str">
        <f>Source!F1272</f>
        <v>прайс</v>
      </c>
      <c r="D1323" s="60" t="s">
        <v>1074</v>
      </c>
      <c r="E1323" s="42" t="str">
        <f>Source!H1272</f>
        <v>шт.</v>
      </c>
      <c r="F1323" s="43">
        <f>Source!I1272</f>
        <v>1</v>
      </c>
      <c r="G1323" s="44">
        <f>Source!AL1272</f>
        <v>1977.56</v>
      </c>
      <c r="H1323" s="45" t="str">
        <f>Source!DD1272</f>
        <v/>
      </c>
      <c r="I1323" s="44">
        <f>ROUND(Source!AC1272*Source!I1272, 2)</f>
        <v>1977.56</v>
      </c>
      <c r="J1323" s="45" t="str">
        <f>Source!BO1272</f>
        <v/>
      </c>
      <c r="K1323" s="45">
        <f>IF(Source!BC1272&lt;&gt; 0, Source!BC1272, 1)</f>
        <v>1</v>
      </c>
      <c r="L1323" s="44">
        <f>Source!P1272</f>
        <v>1977.56</v>
      </c>
      <c r="M1323" s="48"/>
      <c r="S1323">
        <f>ROUND((Source!FX1272/100)*((ROUND(Source!AF1272*Source!I1272, 2)+ROUND(Source!AE1272*Source!I1272, 2))), 2)</f>
        <v>0</v>
      </c>
      <c r="T1323">
        <f>Source!X1272</f>
        <v>0</v>
      </c>
      <c r="U1323">
        <f>ROUND((Source!FY1272/100)*((ROUND(Source!AF1272*Source!I1272, 2)+ROUND(Source!AE1272*Source!I1272, 2))), 2)</f>
        <v>0</v>
      </c>
      <c r="V1323">
        <f>Source!Y1272</f>
        <v>0</v>
      </c>
    </row>
    <row r="1324" spans="1:26" ht="15">
      <c r="H1324" s="166">
        <f>I1323</f>
        <v>1977.56</v>
      </c>
      <c r="I1324" s="166"/>
      <c r="K1324" s="166">
        <f>L1323</f>
        <v>1977.56</v>
      </c>
      <c r="L1324" s="166"/>
      <c r="M1324" s="47">
        <f>Source!U1272</f>
        <v>0</v>
      </c>
      <c r="O1324" s="26">
        <f>H1324</f>
        <v>1977.56</v>
      </c>
      <c r="P1324" s="26">
        <f>K1324</f>
        <v>1977.56</v>
      </c>
      <c r="Q1324" s="26">
        <f>M1324</f>
        <v>0</v>
      </c>
      <c r="W1324">
        <f>IF(Source!BI1272&lt;=1,I1323, 0)</f>
        <v>1977.56</v>
      </c>
      <c r="X1324">
        <f>IF(Source!BI1272=2,I1323, 0)</f>
        <v>0</v>
      </c>
      <c r="Y1324">
        <f>IF(Source!BI1272=3,I1323, 0)</f>
        <v>0</v>
      </c>
      <c r="Z1324">
        <f>IF(Source!BI1272=4,I1323, 0)</f>
        <v>0</v>
      </c>
    </row>
    <row r="1325" spans="1:26" ht="42.75">
      <c r="A1325" s="16">
        <v>255</v>
      </c>
      <c r="B1325" s="16" t="str">
        <f>Source!E1274</f>
        <v>246</v>
      </c>
      <c r="C1325" s="58" t="str">
        <f>Source!F1274</f>
        <v>26-01-054-01</v>
      </c>
      <c r="D1325" s="58" t="str">
        <f>Source!G1274</f>
        <v>Обертывание поверхности изоляции рулонными материалами насухо с проклейкой швов</v>
      </c>
      <c r="E1325" s="36" t="str">
        <f>Source!H1274</f>
        <v>100 м2</v>
      </c>
      <c r="F1325" s="22">
        <f>Source!I1274</f>
        <v>0.09</v>
      </c>
      <c r="G1325" s="37">
        <f>Source!AL1274+Source!AM1274+Source!AO1274</f>
        <v>824.45</v>
      </c>
      <c r="H1325" s="38"/>
      <c r="I1325" s="37"/>
      <c r="J1325" s="38" t="str">
        <f>Source!BO1274</f>
        <v/>
      </c>
      <c r="K1325" s="38"/>
      <c r="L1325" s="37"/>
      <c r="M1325" s="39"/>
      <c r="S1325">
        <f>ROUND((Source!FX1274/100)*((ROUND(Source!AF1274*Source!I1274, 2)+ROUND(Source!AE1274*Source!I1274, 2))), 2)</f>
        <v>31.55</v>
      </c>
      <c r="T1325">
        <f>Source!X1274</f>
        <v>31.55</v>
      </c>
      <c r="U1325">
        <f>ROUND((Source!FY1274/100)*((ROUND(Source!AF1274*Source!I1274, 2)+ROUND(Source!AE1274*Source!I1274, 2))), 2)</f>
        <v>20.86</v>
      </c>
      <c r="V1325">
        <f>Source!Y1274</f>
        <v>21.04</v>
      </c>
    </row>
    <row r="1326" spans="1:26">
      <c r="D1326" s="29" t="str">
        <f>"Объем: "&amp;Source!I1274&amp;"=9/"&amp;"100"</f>
        <v>Объем: 0,09=9/100</v>
      </c>
    </row>
    <row r="1327" spans="1:26" ht="14.25">
      <c r="A1327" s="16"/>
      <c r="B1327" s="16"/>
      <c r="C1327" s="58"/>
      <c r="D1327" s="58" t="s">
        <v>980</v>
      </c>
      <c r="E1327" s="36"/>
      <c r="F1327" s="22"/>
      <c r="G1327" s="37">
        <f>Source!AO1274</f>
        <v>276.31</v>
      </c>
      <c r="H1327" s="38" t="str">
        <f>Source!DG1274</f>
        <v>)*1,2)*1,15</v>
      </c>
      <c r="I1327" s="37">
        <f>ROUND(Source!AF1274*Source!I1274, 2)</f>
        <v>34.32</v>
      </c>
      <c r="J1327" s="38"/>
      <c r="K1327" s="38">
        <f>IF(Source!BA1274&lt;&gt; 0, Source!BA1274, 1)</f>
        <v>1</v>
      </c>
      <c r="L1327" s="37">
        <f>Source!S1274</f>
        <v>34.32</v>
      </c>
      <c r="M1327" s="39"/>
      <c r="R1327">
        <f>I1327</f>
        <v>34.32</v>
      </c>
    </row>
    <row r="1328" spans="1:26" ht="14.25">
      <c r="A1328" s="16"/>
      <c r="B1328" s="16"/>
      <c r="C1328" s="58"/>
      <c r="D1328" s="58" t="s">
        <v>104</v>
      </c>
      <c r="E1328" s="36"/>
      <c r="F1328" s="22"/>
      <c r="G1328" s="37">
        <f>Source!AM1274</f>
        <v>40.5</v>
      </c>
      <c r="H1328" s="38" t="str">
        <f>Source!DE1274</f>
        <v>)*1,2)*1,25</v>
      </c>
      <c r="I1328" s="37">
        <f>ROUND(Source!AD1274*Source!I1274, 2)</f>
        <v>5.47</v>
      </c>
      <c r="J1328" s="38"/>
      <c r="K1328" s="38">
        <f>IF(Source!BB1274&lt;&gt; 0, Source!BB1274, 1)</f>
        <v>1</v>
      </c>
      <c r="L1328" s="37">
        <f>Source!Q1274</f>
        <v>5.47</v>
      </c>
      <c r="M1328" s="39"/>
    </row>
    <row r="1329" spans="1:26" ht="14.25">
      <c r="A1329" s="16"/>
      <c r="B1329" s="16"/>
      <c r="C1329" s="58"/>
      <c r="D1329" s="58" t="s">
        <v>981</v>
      </c>
      <c r="E1329" s="36"/>
      <c r="F1329" s="22"/>
      <c r="G1329" s="37">
        <f>Source!AN1274</f>
        <v>5.45</v>
      </c>
      <c r="H1329" s="38" t="str">
        <f>Source!DF1274</f>
        <v>)*1,2)*1,25</v>
      </c>
      <c r="I1329" s="40">
        <f>ROUND(Source!AE1274*Source!I1274, 2)</f>
        <v>0.74</v>
      </c>
      <c r="J1329" s="38"/>
      <c r="K1329" s="38">
        <f>IF(Source!BS1274&lt;&gt; 0, Source!BS1274, 1)</f>
        <v>1</v>
      </c>
      <c r="L1329" s="40">
        <f>Source!R1274</f>
        <v>0.74</v>
      </c>
      <c r="M1329" s="39"/>
      <c r="R1329">
        <f>I1329</f>
        <v>0.74</v>
      </c>
    </row>
    <row r="1330" spans="1:26" ht="14.25">
      <c r="A1330" s="16"/>
      <c r="B1330" s="16"/>
      <c r="C1330" s="58"/>
      <c r="D1330" s="58" t="s">
        <v>982</v>
      </c>
      <c r="E1330" s="36"/>
      <c r="F1330" s="22"/>
      <c r="G1330" s="37">
        <f>Source!AL1274</f>
        <v>507.64</v>
      </c>
      <c r="H1330" s="38" t="str">
        <f>Source!DD1274</f>
        <v/>
      </c>
      <c r="I1330" s="37">
        <f>ROUND(Source!AC1274*Source!I1274, 2)</f>
        <v>45.69</v>
      </c>
      <c r="J1330" s="38"/>
      <c r="K1330" s="38">
        <f>IF(Source!BC1274&lt;&gt; 0, Source!BC1274, 1)</f>
        <v>1</v>
      </c>
      <c r="L1330" s="37">
        <f>Source!P1274</f>
        <v>45.69</v>
      </c>
      <c r="M1330" s="39"/>
    </row>
    <row r="1331" spans="1:26" ht="14.25">
      <c r="A1331" s="16"/>
      <c r="B1331" s="16"/>
      <c r="C1331" s="58"/>
      <c r="D1331" s="58" t="s">
        <v>983</v>
      </c>
      <c r="E1331" s="36" t="s">
        <v>984</v>
      </c>
      <c r="F1331" s="22">
        <f>Source!BZ1274</f>
        <v>100</v>
      </c>
      <c r="G1331" s="167" t="str">
        <f>CONCATENATE(" )", Source!DL1274, Source!FT1274, "=", Source!FX1274)</f>
        <v xml:space="preserve"> )*0,9=90</v>
      </c>
      <c r="H1331" s="168"/>
      <c r="I1331" s="37">
        <f>SUM(S1325:S1333)</f>
        <v>31.55</v>
      </c>
      <c r="J1331" s="41"/>
      <c r="K1331" s="32">
        <f>Source!AT1274</f>
        <v>90</v>
      </c>
      <c r="L1331" s="37">
        <f>SUM(T1325:T1333)</f>
        <v>31.55</v>
      </c>
      <c r="M1331" s="39"/>
    </row>
    <row r="1332" spans="1:26" ht="14.25">
      <c r="A1332" s="16"/>
      <c r="B1332" s="16"/>
      <c r="C1332" s="58"/>
      <c r="D1332" s="58" t="s">
        <v>985</v>
      </c>
      <c r="E1332" s="36" t="s">
        <v>984</v>
      </c>
      <c r="F1332" s="22">
        <f>Source!CA1274</f>
        <v>70</v>
      </c>
      <c r="G1332" s="167" t="str">
        <f>CONCATENATE(" )", Source!DM1274, Source!FU1274, "=", Source!FY1274)</f>
        <v xml:space="preserve"> )*0,85=59,5</v>
      </c>
      <c r="H1332" s="168"/>
      <c r="I1332" s="37">
        <f>SUM(U1325:U1333)</f>
        <v>20.86</v>
      </c>
      <c r="J1332" s="41"/>
      <c r="K1332" s="32">
        <f>Source!AU1274</f>
        <v>60</v>
      </c>
      <c r="L1332" s="37">
        <f>SUM(V1325:V1333)</f>
        <v>21.04</v>
      </c>
      <c r="M1332" s="39"/>
    </row>
    <row r="1333" spans="1:26" ht="14.25">
      <c r="A1333" s="59"/>
      <c r="B1333" s="59"/>
      <c r="C1333" s="60"/>
      <c r="D1333" s="60" t="s">
        <v>986</v>
      </c>
      <c r="E1333" s="42" t="s">
        <v>987</v>
      </c>
      <c r="F1333" s="43">
        <f>Source!AQ1274</f>
        <v>31.98</v>
      </c>
      <c r="G1333" s="44"/>
      <c r="H1333" s="45" t="str">
        <f>Source!DI1274</f>
        <v>)*1,2)*1,15</v>
      </c>
      <c r="I1333" s="44"/>
      <c r="J1333" s="45"/>
      <c r="K1333" s="45"/>
      <c r="L1333" s="44"/>
      <c r="M1333" s="46">
        <f>Source!U1274</f>
        <v>3.9719159999999998</v>
      </c>
    </row>
    <row r="1334" spans="1:26" ht="15">
      <c r="H1334" s="166">
        <f>I1327+I1328+I1330+I1331+I1332</f>
        <v>137.88999999999999</v>
      </c>
      <c r="I1334" s="166"/>
      <c r="K1334" s="166">
        <f>L1327+L1328+L1330+L1331+L1332</f>
        <v>138.07</v>
      </c>
      <c r="L1334" s="166"/>
      <c r="M1334" s="47">
        <f>Source!U1274</f>
        <v>3.9719159999999998</v>
      </c>
      <c r="O1334" s="26">
        <f>H1334</f>
        <v>137.88999999999999</v>
      </c>
      <c r="P1334" s="26">
        <f>K1334</f>
        <v>138.07</v>
      </c>
      <c r="Q1334" s="26">
        <f>M1334</f>
        <v>3.9719159999999998</v>
      </c>
      <c r="W1334">
        <f>IF(Source!BI1274&lt;=1,I1327+I1328+I1330+I1331+I1332, 0)</f>
        <v>137.88999999999999</v>
      </c>
      <c r="X1334">
        <f>IF(Source!BI1274=2,I1327+I1328+I1330+I1331+I1332, 0)</f>
        <v>0</v>
      </c>
      <c r="Y1334">
        <f>IF(Source!BI1274=3,I1327+I1328+I1330+I1331+I1332, 0)</f>
        <v>0</v>
      </c>
      <c r="Z1334">
        <f>IF(Source!BI1274=4,I1327+I1328+I1330+I1331+I1332, 0)</f>
        <v>0</v>
      </c>
    </row>
    <row r="1335" spans="1:26" ht="71.25">
      <c r="A1335" s="16">
        <v>256</v>
      </c>
      <c r="B1335" s="16" t="str">
        <f>Source!E1276</f>
        <v>247</v>
      </c>
      <c r="C1335" s="58" t="str">
        <f>Source!F1276</f>
        <v>12.2.04.07-0012</v>
      </c>
      <c r="D1335" s="58" t="str">
        <f>Source!G1276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335" s="36" t="str">
        <f>Source!H1276</f>
        <v>м3</v>
      </c>
      <c r="F1335" s="22">
        <f>Source!I1276</f>
        <v>0.41399999999999998</v>
      </c>
      <c r="G1335" s="37">
        <f>Source!AL1276</f>
        <v>2222.0300000000002</v>
      </c>
      <c r="H1335" s="38" t="str">
        <f>Source!DD1276</f>
        <v/>
      </c>
      <c r="I1335" s="37">
        <f>ROUND(Source!AC1276*Source!I1276, 2)</f>
        <v>919.92</v>
      </c>
      <c r="J1335" s="38" t="str">
        <f>Source!BO1276</f>
        <v/>
      </c>
      <c r="K1335" s="38">
        <f>IF(Source!BC1276&lt;&gt; 0, Source!BC1276, 1)</f>
        <v>1</v>
      </c>
      <c r="L1335" s="37">
        <f>Source!P1276</f>
        <v>919.92</v>
      </c>
      <c r="M1335" s="39"/>
      <c r="S1335">
        <f>ROUND((Source!FX1276/100)*((ROUND(Source!AF1276*Source!I1276, 2)+ROUND(Source!AE1276*Source!I1276, 2))), 2)</f>
        <v>0</v>
      </c>
      <c r="T1335">
        <f>Source!X1276</f>
        <v>0</v>
      </c>
      <c r="U1335">
        <f>ROUND((Source!FY1276/100)*((ROUND(Source!AF1276*Source!I1276, 2)+ROUND(Source!AE1276*Source!I1276, 2))), 2)</f>
        <v>0</v>
      </c>
      <c r="V1335">
        <f>Source!Y1276</f>
        <v>0</v>
      </c>
    </row>
    <row r="1336" spans="1:26">
      <c r="A1336" s="30"/>
      <c r="B1336" s="30"/>
      <c r="C1336" s="30"/>
      <c r="D1336" s="31" t="str">
        <f>"Объем: "&amp;Source!I1276&amp;"=9*"&amp;"0,04*"&amp;"1,15"</f>
        <v>Объем: 0,414=9*0,04*1,15</v>
      </c>
      <c r="E1336" s="30"/>
      <c r="F1336" s="30"/>
      <c r="G1336" s="30"/>
      <c r="H1336" s="30"/>
      <c r="I1336" s="30"/>
      <c r="J1336" s="30"/>
      <c r="K1336" s="30"/>
      <c r="L1336" s="30"/>
      <c r="M1336" s="30"/>
    </row>
    <row r="1337" spans="1:26" ht="15">
      <c r="H1337" s="166">
        <f>I1335</f>
        <v>919.92</v>
      </c>
      <c r="I1337" s="166"/>
      <c r="K1337" s="166">
        <f>L1335</f>
        <v>919.92</v>
      </c>
      <c r="L1337" s="166"/>
      <c r="M1337" s="47">
        <f>Source!U1276</f>
        <v>0</v>
      </c>
      <c r="O1337" s="26">
        <f>H1337</f>
        <v>919.92</v>
      </c>
      <c r="P1337" s="26">
        <f>K1337</f>
        <v>919.92</v>
      </c>
      <c r="Q1337" s="26">
        <f>M1337</f>
        <v>0</v>
      </c>
      <c r="W1337">
        <f>IF(Source!BI1276&lt;=1,I1335, 0)</f>
        <v>919.92</v>
      </c>
      <c r="X1337">
        <f>IF(Source!BI1276=2,I1335, 0)</f>
        <v>0</v>
      </c>
      <c r="Y1337">
        <f>IF(Source!BI1276=3,I1335, 0)</f>
        <v>0</v>
      </c>
      <c r="Z1337">
        <f>IF(Source!BI1276=4,I1335, 0)</f>
        <v>0</v>
      </c>
    </row>
    <row r="1338" spans="1:26" ht="57">
      <c r="A1338" s="16">
        <v>257</v>
      </c>
      <c r="B1338" s="16" t="str">
        <f>Source!E1278</f>
        <v>248</v>
      </c>
      <c r="C1338" s="58" t="str">
        <f>Source!F1278</f>
        <v>20-01-002-12</v>
      </c>
      <c r="D1338" s="58" t="str">
        <f>Source!G1278</f>
        <v>Прокладка воздуховодов из листовой оцинкованной стали и алюминия класса П (плотные) толщиной 0,7 мм, периметром до 3200 мм</v>
      </c>
      <c r="E1338" s="36" t="str">
        <f>Source!H1278</f>
        <v>100 м2</v>
      </c>
      <c r="F1338" s="22">
        <f>Source!I1278</f>
        <v>3.2000000000000001E-2</v>
      </c>
      <c r="G1338" s="37">
        <f>Source!AL1278+Source!AM1278+Source!AO1278</f>
        <v>1392.24</v>
      </c>
      <c r="H1338" s="38"/>
      <c r="I1338" s="37"/>
      <c r="J1338" s="38" t="str">
        <f>Source!BO1278</f>
        <v/>
      </c>
      <c r="K1338" s="38"/>
      <c r="L1338" s="37"/>
      <c r="M1338" s="39"/>
      <c r="S1338">
        <f>ROUND((Source!FX1278/100)*((ROUND(Source!AF1278*Source!I1278, 2)+ROUND(Source!AE1278*Source!I1278, 2))), 2)</f>
        <v>36.479999999999997</v>
      </c>
      <c r="T1338">
        <f>Source!X1278</f>
        <v>36.42</v>
      </c>
      <c r="U1338">
        <f>ROUND((Source!FY1278/100)*((ROUND(Source!AF1278*Source!I1278, 2)+ROUND(Source!AE1278*Source!I1278, 2))), 2)</f>
        <v>22.34</v>
      </c>
      <c r="V1338">
        <f>Source!Y1278</f>
        <v>22.49</v>
      </c>
    </row>
    <row r="1339" spans="1:26">
      <c r="D1339" s="29" t="str">
        <f>"Объем: "&amp;Source!I1278&amp;"=(0,8+"&amp;"0,8)*"&amp;"2*"&amp;"1/"&amp;"100"</f>
        <v>Объем: 0,032=(0,8+0,8)*2*1/100</v>
      </c>
    </row>
    <row r="1340" spans="1:26" ht="14.25">
      <c r="A1340" s="16"/>
      <c r="B1340" s="16"/>
      <c r="C1340" s="58"/>
      <c r="D1340" s="58" t="s">
        <v>980</v>
      </c>
      <c r="E1340" s="36"/>
      <c r="F1340" s="22"/>
      <c r="G1340" s="37">
        <f>Source!AO1278</f>
        <v>706.89</v>
      </c>
      <c r="H1340" s="38" t="str">
        <f>Source!DG1278</f>
        <v>)*1,2)*1,15</v>
      </c>
      <c r="I1340" s="37">
        <f>ROUND(Source!AF1278*Source!I1278, 2)</f>
        <v>31.22</v>
      </c>
      <c r="J1340" s="38"/>
      <c r="K1340" s="38">
        <f>IF(Source!BA1278&lt;&gt; 0, Source!BA1278, 1)</f>
        <v>1</v>
      </c>
      <c r="L1340" s="37">
        <f>Source!S1278</f>
        <v>31.22</v>
      </c>
      <c r="M1340" s="39"/>
      <c r="R1340">
        <f>I1340</f>
        <v>31.22</v>
      </c>
    </row>
    <row r="1341" spans="1:26" ht="14.25">
      <c r="A1341" s="16"/>
      <c r="B1341" s="16"/>
      <c r="C1341" s="58"/>
      <c r="D1341" s="58" t="s">
        <v>104</v>
      </c>
      <c r="E1341" s="36"/>
      <c r="F1341" s="22"/>
      <c r="G1341" s="37">
        <f>Source!AM1278</f>
        <v>107.59</v>
      </c>
      <c r="H1341" s="38" t="str">
        <f>Source!DE1278</f>
        <v>)*1,2)*1,25</v>
      </c>
      <c r="I1341" s="37">
        <f>ROUND(Source!AD1278*Source!I1278, 2)</f>
        <v>5.16</v>
      </c>
      <c r="J1341" s="38"/>
      <c r="K1341" s="38">
        <f>IF(Source!BB1278&lt;&gt; 0, Source!BB1278, 1)</f>
        <v>1</v>
      </c>
      <c r="L1341" s="37">
        <f>Source!Q1278</f>
        <v>5.16</v>
      </c>
      <c r="M1341" s="39"/>
    </row>
    <row r="1342" spans="1:26" ht="14.25">
      <c r="A1342" s="16"/>
      <c r="B1342" s="16"/>
      <c r="C1342" s="58"/>
      <c r="D1342" s="58" t="s">
        <v>981</v>
      </c>
      <c r="E1342" s="36"/>
      <c r="F1342" s="22"/>
      <c r="G1342" s="37">
        <f>Source!AN1278</f>
        <v>9.41</v>
      </c>
      <c r="H1342" s="38" t="str">
        <f>Source!DF1278</f>
        <v>)*1,2)*1,25</v>
      </c>
      <c r="I1342" s="40">
        <f>ROUND(Source!AE1278*Source!I1278, 2)</f>
        <v>0.45</v>
      </c>
      <c r="J1342" s="38"/>
      <c r="K1342" s="38">
        <f>IF(Source!BS1278&lt;&gt; 0, Source!BS1278, 1)</f>
        <v>1</v>
      </c>
      <c r="L1342" s="40">
        <f>Source!R1278</f>
        <v>0.45</v>
      </c>
      <c r="M1342" s="39"/>
      <c r="R1342">
        <f>I1342</f>
        <v>0.45</v>
      </c>
    </row>
    <row r="1343" spans="1:26" ht="14.25">
      <c r="A1343" s="16"/>
      <c r="B1343" s="16"/>
      <c r="C1343" s="58"/>
      <c r="D1343" s="58" t="s">
        <v>982</v>
      </c>
      <c r="E1343" s="36"/>
      <c r="F1343" s="22"/>
      <c r="G1343" s="37">
        <f>Source!AL1278</f>
        <v>577.76</v>
      </c>
      <c r="H1343" s="38" t="str">
        <f>Source!DD1278</f>
        <v/>
      </c>
      <c r="I1343" s="37">
        <f>ROUND(Source!AC1278*Source!I1278, 2)</f>
        <v>18.489999999999998</v>
      </c>
      <c r="J1343" s="38"/>
      <c r="K1343" s="38">
        <f>IF(Source!BC1278&lt;&gt; 0, Source!BC1278, 1)</f>
        <v>1</v>
      </c>
      <c r="L1343" s="37">
        <f>Source!P1278</f>
        <v>18.489999999999998</v>
      </c>
      <c r="M1343" s="39"/>
    </row>
    <row r="1344" spans="1:26" ht="14.25">
      <c r="A1344" s="16"/>
      <c r="B1344" s="16"/>
      <c r="C1344" s="58"/>
      <c r="D1344" s="58" t="s">
        <v>983</v>
      </c>
      <c r="E1344" s="36" t="s">
        <v>984</v>
      </c>
      <c r="F1344" s="22">
        <f>Source!BZ1278</f>
        <v>128</v>
      </c>
      <c r="G1344" s="167" t="str">
        <f>CONCATENATE(" )", Source!DL1278, Source!FT1278, "=", Source!FX1278)</f>
        <v xml:space="preserve"> )*0,9=115,2</v>
      </c>
      <c r="H1344" s="168"/>
      <c r="I1344" s="37">
        <f>SUM(S1338:S1346)</f>
        <v>36.479999999999997</v>
      </c>
      <c r="J1344" s="41"/>
      <c r="K1344" s="32">
        <f>Source!AT1278</f>
        <v>115</v>
      </c>
      <c r="L1344" s="37">
        <f>SUM(T1338:T1346)</f>
        <v>36.42</v>
      </c>
      <c r="M1344" s="39"/>
    </row>
    <row r="1345" spans="1:26" ht="14.25">
      <c r="A1345" s="16"/>
      <c r="B1345" s="16"/>
      <c r="C1345" s="58"/>
      <c r="D1345" s="58" t="s">
        <v>985</v>
      </c>
      <c r="E1345" s="36" t="s">
        <v>984</v>
      </c>
      <c r="F1345" s="22">
        <f>Source!CA1278</f>
        <v>83</v>
      </c>
      <c r="G1345" s="167" t="str">
        <f>CONCATENATE(" )", Source!DM1278, Source!FU1278, "=", Source!FY1278)</f>
        <v xml:space="preserve"> )*0,85=70,55</v>
      </c>
      <c r="H1345" s="168"/>
      <c r="I1345" s="37">
        <f>SUM(U1338:U1346)</f>
        <v>22.34</v>
      </c>
      <c r="J1345" s="41"/>
      <c r="K1345" s="32">
        <f>Source!AU1278</f>
        <v>71</v>
      </c>
      <c r="L1345" s="37">
        <f>SUM(V1338:V1346)</f>
        <v>22.49</v>
      </c>
      <c r="M1345" s="39"/>
    </row>
    <row r="1346" spans="1:26" ht="14.25">
      <c r="A1346" s="59"/>
      <c r="B1346" s="59"/>
      <c r="C1346" s="60"/>
      <c r="D1346" s="60" t="s">
        <v>986</v>
      </c>
      <c r="E1346" s="42" t="s">
        <v>987</v>
      </c>
      <c r="F1346" s="43">
        <f>Source!AQ1278</f>
        <v>80.88</v>
      </c>
      <c r="G1346" s="44"/>
      <c r="H1346" s="45" t="str">
        <f>Source!DI1278</f>
        <v>)*1,2)*1,15</v>
      </c>
      <c r="I1346" s="44"/>
      <c r="J1346" s="45"/>
      <c r="K1346" s="45"/>
      <c r="L1346" s="44"/>
      <c r="M1346" s="46">
        <f>Source!U1278</f>
        <v>3.5716607999999996</v>
      </c>
    </row>
    <row r="1347" spans="1:26" ht="15">
      <c r="H1347" s="166">
        <f>I1340+I1341+I1343+I1344+I1345</f>
        <v>113.69</v>
      </c>
      <c r="I1347" s="166"/>
      <c r="K1347" s="166">
        <f>L1340+L1341+L1343+L1344+L1345</f>
        <v>113.77999999999999</v>
      </c>
      <c r="L1347" s="166"/>
      <c r="M1347" s="47">
        <f>Source!U1278</f>
        <v>3.5716607999999996</v>
      </c>
      <c r="O1347" s="26">
        <f>H1347</f>
        <v>113.69</v>
      </c>
      <c r="P1347" s="26">
        <f>K1347</f>
        <v>113.77999999999999</v>
      </c>
      <c r="Q1347" s="26">
        <f>M1347</f>
        <v>3.5716607999999996</v>
      </c>
      <c r="W1347">
        <f>IF(Source!BI1278&lt;=1,I1340+I1341+I1343+I1344+I1345, 0)</f>
        <v>113.69</v>
      </c>
      <c r="X1347">
        <f>IF(Source!BI1278=2,I1340+I1341+I1343+I1344+I1345, 0)</f>
        <v>0</v>
      </c>
      <c r="Y1347">
        <f>IF(Source!BI1278=3,I1340+I1341+I1343+I1344+I1345, 0)</f>
        <v>0</v>
      </c>
      <c r="Z1347">
        <f>IF(Source!BI1278=4,I1340+I1341+I1343+I1344+I1345, 0)</f>
        <v>0</v>
      </c>
    </row>
    <row r="1348" spans="1:26" ht="42.75">
      <c r="A1348" s="59">
        <v>258</v>
      </c>
      <c r="B1348" s="59" t="str">
        <f>Source!E1280</f>
        <v>249</v>
      </c>
      <c r="C1348" s="60" t="str">
        <f>Source!F1280</f>
        <v>19.1.01.03-0053</v>
      </c>
      <c r="D1348" s="60" t="str">
        <f>Source!G1280</f>
        <v>Воздуховоды из оцинкованной стали с шиной и уголками толщиной 1,0 мм, периметром 3200 мм</v>
      </c>
      <c r="E1348" s="42" t="str">
        <f>Source!H1280</f>
        <v>м2</v>
      </c>
      <c r="F1348" s="43">
        <f>Source!I1280</f>
        <v>3.2</v>
      </c>
      <c r="G1348" s="44">
        <f>Source!AL1280</f>
        <v>170.81</v>
      </c>
      <c r="H1348" s="45" t="str">
        <f>Source!DD1280</f>
        <v/>
      </c>
      <c r="I1348" s="44">
        <f>ROUND(Source!AC1280*Source!I1280, 2)</f>
        <v>546.59</v>
      </c>
      <c r="J1348" s="45" t="str">
        <f>Source!BO1280</f>
        <v/>
      </c>
      <c r="K1348" s="45">
        <f>IF(Source!BC1280&lt;&gt; 0, Source!BC1280, 1)</f>
        <v>1</v>
      </c>
      <c r="L1348" s="44">
        <f>Source!P1280</f>
        <v>546.59</v>
      </c>
      <c r="M1348" s="48"/>
      <c r="S1348">
        <f>ROUND((Source!FX1280/100)*((ROUND(Source!AF1280*Source!I1280, 2)+ROUND(Source!AE1280*Source!I1280, 2))), 2)</f>
        <v>0</v>
      </c>
      <c r="T1348">
        <f>Source!X1280</f>
        <v>0</v>
      </c>
      <c r="U1348">
        <f>ROUND((Source!FY1280/100)*((ROUND(Source!AF1280*Source!I1280, 2)+ROUND(Source!AE1280*Source!I1280, 2))), 2)</f>
        <v>0</v>
      </c>
      <c r="V1348">
        <f>Source!Y1280</f>
        <v>0</v>
      </c>
    </row>
    <row r="1349" spans="1:26" ht="15">
      <c r="H1349" s="166">
        <f>I1348</f>
        <v>546.59</v>
      </c>
      <c r="I1349" s="166"/>
      <c r="K1349" s="166">
        <f>L1348</f>
        <v>546.59</v>
      </c>
      <c r="L1349" s="166"/>
      <c r="M1349" s="47">
        <f>Source!U1280</f>
        <v>0</v>
      </c>
      <c r="O1349" s="26">
        <f>H1349</f>
        <v>546.59</v>
      </c>
      <c r="P1349" s="26">
        <f>K1349</f>
        <v>546.59</v>
      </c>
      <c r="Q1349" s="26">
        <f>M1349</f>
        <v>0</v>
      </c>
      <c r="W1349">
        <f>IF(Source!BI1280&lt;=1,I1348, 0)</f>
        <v>546.59</v>
      </c>
      <c r="X1349">
        <f>IF(Source!BI1280=2,I1348, 0)</f>
        <v>0</v>
      </c>
      <c r="Y1349">
        <f>IF(Source!BI1280=3,I1348, 0)</f>
        <v>0</v>
      </c>
      <c r="Z1349">
        <f>IF(Source!BI1280=4,I1348, 0)</f>
        <v>0</v>
      </c>
    </row>
    <row r="1350" spans="1:26" ht="57">
      <c r="A1350" s="16">
        <v>259</v>
      </c>
      <c r="B1350" s="16" t="str">
        <f>Source!E1282</f>
        <v>250</v>
      </c>
      <c r="C1350" s="58" t="str">
        <f>Source!F1282</f>
        <v>20-01-002-18</v>
      </c>
      <c r="D1350" s="58" t="str">
        <f>Source!G1282</f>
        <v>Прокладка воздуховодов из листовой оцинкованной стали и алюминия класса П (плотные) толщиной 1,0 мм, диаметром от 900 до 1000 мм</v>
      </c>
      <c r="E1350" s="36" t="str">
        <f>Source!H1282</f>
        <v>100 м2</v>
      </c>
      <c r="F1350" s="22">
        <f>Source!I1282</f>
        <v>3.1399999999999997E-2</v>
      </c>
      <c r="G1350" s="37">
        <f>Source!AL1282+Source!AM1282+Source!AO1282</f>
        <v>1385.92</v>
      </c>
      <c r="H1350" s="38"/>
      <c r="I1350" s="37"/>
      <c r="J1350" s="38" t="str">
        <f>Source!BO1282</f>
        <v/>
      </c>
      <c r="K1350" s="38"/>
      <c r="L1350" s="37"/>
      <c r="M1350" s="39"/>
      <c r="S1350">
        <f>ROUND((Source!FX1282/100)*((ROUND(Source!AF1282*Source!I1282, 2)+ROUND(Source!AE1282*Source!I1282, 2))), 2)</f>
        <v>35.75</v>
      </c>
      <c r="T1350">
        <f>Source!X1282</f>
        <v>35.68</v>
      </c>
      <c r="U1350">
        <f>ROUND((Source!FY1282/100)*((ROUND(Source!AF1282*Source!I1282, 2)+ROUND(Source!AE1282*Source!I1282, 2))), 2)</f>
        <v>21.89</v>
      </c>
      <c r="V1350">
        <f>Source!Y1282</f>
        <v>22.03</v>
      </c>
    </row>
    <row r="1351" spans="1:26">
      <c r="D1351" s="29" t="str">
        <f>"Объем: "&amp;Source!I1282&amp;"=(3,14*"&amp;"1*"&amp;"1)/"&amp;"100"</f>
        <v>Объем: 0,0314=(3,14*1*1)/100</v>
      </c>
    </row>
    <row r="1352" spans="1:26" ht="14.25">
      <c r="A1352" s="16"/>
      <c r="B1352" s="16"/>
      <c r="C1352" s="58"/>
      <c r="D1352" s="58" t="s">
        <v>980</v>
      </c>
      <c r="E1352" s="36"/>
      <c r="F1352" s="22"/>
      <c r="G1352" s="37">
        <f>Source!AO1282</f>
        <v>706.89</v>
      </c>
      <c r="H1352" s="38" t="str">
        <f>Source!DG1282</f>
        <v>)*1,2)*1,15</v>
      </c>
      <c r="I1352" s="37">
        <f>ROUND(Source!AF1282*Source!I1282, 2)</f>
        <v>30.63</v>
      </c>
      <c r="J1352" s="38"/>
      <c r="K1352" s="38">
        <f>IF(Source!BA1282&lt;&gt; 0, Source!BA1282, 1)</f>
        <v>1</v>
      </c>
      <c r="L1352" s="37">
        <f>Source!S1282</f>
        <v>30.63</v>
      </c>
      <c r="M1352" s="39"/>
      <c r="R1352">
        <f>I1352</f>
        <v>30.63</v>
      </c>
    </row>
    <row r="1353" spans="1:26" ht="14.25">
      <c r="A1353" s="16"/>
      <c r="B1353" s="16"/>
      <c r="C1353" s="58"/>
      <c r="D1353" s="58" t="s">
        <v>104</v>
      </c>
      <c r="E1353" s="36"/>
      <c r="F1353" s="22"/>
      <c r="G1353" s="37">
        <f>Source!AM1282</f>
        <v>101.27</v>
      </c>
      <c r="H1353" s="38" t="str">
        <f>Source!DE1282</f>
        <v>)*1,2)*1,25</v>
      </c>
      <c r="I1353" s="37">
        <f>ROUND(Source!AD1282*Source!I1282, 2)</f>
        <v>4.7699999999999996</v>
      </c>
      <c r="J1353" s="38"/>
      <c r="K1353" s="38">
        <f>IF(Source!BB1282&lt;&gt; 0, Source!BB1282, 1)</f>
        <v>1</v>
      </c>
      <c r="L1353" s="37">
        <f>Source!Q1282</f>
        <v>4.7699999999999996</v>
      </c>
      <c r="M1353" s="39"/>
    </row>
    <row r="1354" spans="1:26" ht="14.25">
      <c r="A1354" s="16"/>
      <c r="B1354" s="16"/>
      <c r="C1354" s="58"/>
      <c r="D1354" s="58" t="s">
        <v>981</v>
      </c>
      <c r="E1354" s="36"/>
      <c r="F1354" s="22"/>
      <c r="G1354" s="37">
        <f>Source!AN1282</f>
        <v>8.5399999999999991</v>
      </c>
      <c r="H1354" s="38" t="str">
        <f>Source!DF1282</f>
        <v>)*1,2)*1,25</v>
      </c>
      <c r="I1354" s="40">
        <f>ROUND(Source!AE1282*Source!I1282, 2)</f>
        <v>0.4</v>
      </c>
      <c r="J1354" s="38"/>
      <c r="K1354" s="38">
        <f>IF(Source!BS1282&lt;&gt; 0, Source!BS1282, 1)</f>
        <v>1</v>
      </c>
      <c r="L1354" s="40">
        <f>Source!R1282</f>
        <v>0.4</v>
      </c>
      <c r="M1354" s="39"/>
      <c r="R1354">
        <f>I1354</f>
        <v>0.4</v>
      </c>
    </row>
    <row r="1355" spans="1:26" ht="14.25">
      <c r="A1355" s="16"/>
      <c r="B1355" s="16"/>
      <c r="C1355" s="58"/>
      <c r="D1355" s="58" t="s">
        <v>982</v>
      </c>
      <c r="E1355" s="36"/>
      <c r="F1355" s="22"/>
      <c r="G1355" s="37">
        <f>Source!AL1282</f>
        <v>577.76</v>
      </c>
      <c r="H1355" s="38" t="str">
        <f>Source!DD1282</f>
        <v/>
      </c>
      <c r="I1355" s="37">
        <f>ROUND(Source!AC1282*Source!I1282, 2)</f>
        <v>18.14</v>
      </c>
      <c r="J1355" s="38"/>
      <c r="K1355" s="38">
        <f>IF(Source!BC1282&lt;&gt; 0, Source!BC1282, 1)</f>
        <v>1</v>
      </c>
      <c r="L1355" s="37">
        <f>Source!P1282</f>
        <v>18.14</v>
      </c>
      <c r="M1355" s="39"/>
    </row>
    <row r="1356" spans="1:26" ht="14.25">
      <c r="A1356" s="16"/>
      <c r="B1356" s="16"/>
      <c r="C1356" s="58"/>
      <c r="D1356" s="58" t="s">
        <v>983</v>
      </c>
      <c r="E1356" s="36" t="s">
        <v>984</v>
      </c>
      <c r="F1356" s="22">
        <f>Source!BZ1282</f>
        <v>128</v>
      </c>
      <c r="G1356" s="167" t="str">
        <f>CONCATENATE(" )", Source!DL1282, Source!FT1282, "=", Source!FX1282)</f>
        <v xml:space="preserve"> )*0,9=115,2</v>
      </c>
      <c r="H1356" s="168"/>
      <c r="I1356" s="37">
        <f>SUM(S1350:S1358)</f>
        <v>35.75</v>
      </c>
      <c r="J1356" s="41"/>
      <c r="K1356" s="32">
        <f>Source!AT1282</f>
        <v>115</v>
      </c>
      <c r="L1356" s="37">
        <f>SUM(T1350:T1358)</f>
        <v>35.68</v>
      </c>
      <c r="M1356" s="39"/>
    </row>
    <row r="1357" spans="1:26" ht="14.25">
      <c r="A1357" s="16"/>
      <c r="B1357" s="16"/>
      <c r="C1357" s="58"/>
      <c r="D1357" s="58" t="s">
        <v>985</v>
      </c>
      <c r="E1357" s="36" t="s">
        <v>984</v>
      </c>
      <c r="F1357" s="22">
        <f>Source!CA1282</f>
        <v>83</v>
      </c>
      <c r="G1357" s="167" t="str">
        <f>CONCATENATE(" )", Source!DM1282, Source!FU1282, "=", Source!FY1282)</f>
        <v xml:space="preserve"> )*0,85=70,55</v>
      </c>
      <c r="H1357" s="168"/>
      <c r="I1357" s="37">
        <f>SUM(U1350:U1358)</f>
        <v>21.89</v>
      </c>
      <c r="J1357" s="41"/>
      <c r="K1357" s="32">
        <f>Source!AU1282</f>
        <v>71</v>
      </c>
      <c r="L1357" s="37">
        <f>SUM(V1350:V1358)</f>
        <v>22.03</v>
      </c>
      <c r="M1357" s="39"/>
    </row>
    <row r="1358" spans="1:26" ht="14.25">
      <c r="A1358" s="59"/>
      <c r="B1358" s="59"/>
      <c r="C1358" s="60"/>
      <c r="D1358" s="60" t="s">
        <v>986</v>
      </c>
      <c r="E1358" s="42" t="s">
        <v>987</v>
      </c>
      <c r="F1358" s="43">
        <f>Source!AQ1282</f>
        <v>80.88</v>
      </c>
      <c r="G1358" s="44"/>
      <c r="H1358" s="45" t="str">
        <f>Source!DI1282</f>
        <v>)*1,2)*1,15</v>
      </c>
      <c r="I1358" s="44"/>
      <c r="J1358" s="45"/>
      <c r="K1358" s="45"/>
      <c r="L1358" s="44"/>
      <c r="M1358" s="46">
        <f>Source!U1282</f>
        <v>3.5046921599999994</v>
      </c>
    </row>
    <row r="1359" spans="1:26" ht="15">
      <c r="H1359" s="166">
        <f>I1352+I1353+I1355+I1356+I1357</f>
        <v>111.17999999999999</v>
      </c>
      <c r="I1359" s="166"/>
      <c r="K1359" s="166">
        <f>L1352+L1353+L1355+L1356+L1357</f>
        <v>111.25</v>
      </c>
      <c r="L1359" s="166"/>
      <c r="M1359" s="47">
        <f>Source!U1282</f>
        <v>3.5046921599999994</v>
      </c>
      <c r="O1359" s="26">
        <f>H1359</f>
        <v>111.17999999999999</v>
      </c>
      <c r="P1359" s="26">
        <f>K1359</f>
        <v>111.25</v>
      </c>
      <c r="Q1359" s="26">
        <f>M1359</f>
        <v>3.5046921599999994</v>
      </c>
      <c r="W1359">
        <f>IF(Source!BI1282&lt;=1,I1352+I1353+I1355+I1356+I1357, 0)</f>
        <v>111.17999999999999</v>
      </c>
      <c r="X1359">
        <f>IF(Source!BI1282=2,I1352+I1353+I1355+I1356+I1357, 0)</f>
        <v>0</v>
      </c>
      <c r="Y1359">
        <f>IF(Source!BI1282=3,I1352+I1353+I1355+I1356+I1357, 0)</f>
        <v>0</v>
      </c>
      <c r="Z1359">
        <f>IF(Source!BI1282=4,I1352+I1353+I1355+I1356+I1357, 0)</f>
        <v>0</v>
      </c>
    </row>
    <row r="1360" spans="1:26" ht="42.75">
      <c r="A1360" s="59">
        <v>260</v>
      </c>
      <c r="B1360" s="59" t="str">
        <f>Source!E1284</f>
        <v>251</v>
      </c>
      <c r="C1360" s="60" t="str">
        <f>Source!F1284</f>
        <v>19.1.01.03-0082</v>
      </c>
      <c r="D1360" s="60" t="str">
        <f>Source!G1284</f>
        <v>Воздуховоды из оцинкованной стали толщиной 1,0 мм, диаметром до 1000 мм</v>
      </c>
      <c r="E1360" s="42" t="str">
        <f>Source!H1284</f>
        <v>м2</v>
      </c>
      <c r="F1360" s="43">
        <f>Source!I1284</f>
        <v>3.14</v>
      </c>
      <c r="G1360" s="44">
        <f>Source!AL1284</f>
        <v>102.06</v>
      </c>
      <c r="H1360" s="45" t="str">
        <f>Source!DD1284</f>
        <v/>
      </c>
      <c r="I1360" s="44">
        <f>ROUND(Source!AC1284*Source!I1284, 2)</f>
        <v>320.47000000000003</v>
      </c>
      <c r="J1360" s="45" t="str">
        <f>Source!BO1284</f>
        <v/>
      </c>
      <c r="K1360" s="45">
        <f>IF(Source!BC1284&lt;&gt; 0, Source!BC1284, 1)</f>
        <v>1</v>
      </c>
      <c r="L1360" s="44">
        <f>Source!P1284</f>
        <v>320.47000000000003</v>
      </c>
      <c r="M1360" s="48"/>
      <c r="S1360">
        <f>ROUND((Source!FX1284/100)*((ROUND(Source!AF1284*Source!I1284, 2)+ROUND(Source!AE1284*Source!I1284, 2))), 2)</f>
        <v>0</v>
      </c>
      <c r="T1360">
        <f>Source!X1284</f>
        <v>0</v>
      </c>
      <c r="U1360">
        <f>ROUND((Source!FY1284/100)*((ROUND(Source!AF1284*Source!I1284, 2)+ROUND(Source!AE1284*Source!I1284, 2))), 2)</f>
        <v>0</v>
      </c>
      <c r="V1360">
        <f>Source!Y1284</f>
        <v>0</v>
      </c>
    </row>
    <row r="1361" spans="1:32" ht="15">
      <c r="H1361" s="166">
        <f>I1360</f>
        <v>320.47000000000003</v>
      </c>
      <c r="I1361" s="166"/>
      <c r="K1361" s="166">
        <f>L1360</f>
        <v>320.47000000000003</v>
      </c>
      <c r="L1361" s="166"/>
      <c r="M1361" s="47">
        <f>Source!U1284</f>
        <v>0</v>
      </c>
      <c r="O1361" s="26">
        <f>H1361</f>
        <v>320.47000000000003</v>
      </c>
      <c r="P1361" s="26">
        <f>K1361</f>
        <v>320.47000000000003</v>
      </c>
      <c r="Q1361" s="26">
        <f>M1361</f>
        <v>0</v>
      </c>
      <c r="W1361">
        <f>IF(Source!BI1284&lt;=1,I1360, 0)</f>
        <v>320.47000000000003</v>
      </c>
      <c r="X1361">
        <f>IF(Source!BI1284=2,I1360, 0)</f>
        <v>0</v>
      </c>
      <c r="Y1361">
        <f>IF(Source!BI1284=3,I1360, 0)</f>
        <v>0</v>
      </c>
      <c r="Z1361">
        <f>IF(Source!BI1284=4,I1360, 0)</f>
        <v>0</v>
      </c>
    </row>
    <row r="1362" spans="1:32" ht="68.25">
      <c r="A1362" s="59">
        <v>261</v>
      </c>
      <c r="B1362" s="59" t="str">
        <f>Source!E1286</f>
        <v>252</v>
      </c>
      <c r="C1362" s="60" t="str">
        <f>Source!F1286</f>
        <v>прайс</v>
      </c>
      <c r="D1362" s="60" t="s">
        <v>1075</v>
      </c>
      <c r="E1362" s="42" t="str">
        <f>Source!H1286</f>
        <v>шт.</v>
      </c>
      <c r="F1362" s="43">
        <f>Source!I1286</f>
        <v>1</v>
      </c>
      <c r="G1362" s="44">
        <f>Source!AL1286</f>
        <v>24.71</v>
      </c>
      <c r="H1362" s="45" t="str">
        <f>Source!DD1286</f>
        <v/>
      </c>
      <c r="I1362" s="44">
        <f>ROUND(Source!AC1286*Source!I1286, 2)</f>
        <v>24.71</v>
      </c>
      <c r="J1362" s="45" t="str">
        <f>Source!BO1286</f>
        <v/>
      </c>
      <c r="K1362" s="45">
        <f>IF(Source!BC1286&lt;&gt; 0, Source!BC1286, 1)</f>
        <v>1</v>
      </c>
      <c r="L1362" s="44">
        <f>Source!P1286</f>
        <v>24.71</v>
      </c>
      <c r="M1362" s="48"/>
      <c r="S1362">
        <f>ROUND((Source!FX1286/100)*((ROUND(Source!AF1286*Source!I1286, 2)+ROUND(Source!AE1286*Source!I1286, 2))), 2)</f>
        <v>0</v>
      </c>
      <c r="T1362">
        <f>Source!X1286</f>
        <v>0</v>
      </c>
      <c r="U1362">
        <f>ROUND((Source!FY1286/100)*((ROUND(Source!AF1286*Source!I1286, 2)+ROUND(Source!AE1286*Source!I1286, 2))), 2)</f>
        <v>0</v>
      </c>
      <c r="V1362">
        <f>Source!Y1286</f>
        <v>0</v>
      </c>
    </row>
    <row r="1363" spans="1:32" ht="15">
      <c r="H1363" s="166">
        <f>I1362</f>
        <v>24.71</v>
      </c>
      <c r="I1363" s="166"/>
      <c r="K1363" s="166">
        <f>L1362</f>
        <v>24.71</v>
      </c>
      <c r="L1363" s="166"/>
      <c r="M1363" s="47">
        <f>Source!U1286</f>
        <v>0</v>
      </c>
      <c r="O1363" s="26">
        <f>H1363</f>
        <v>24.71</v>
      </c>
      <c r="P1363" s="26">
        <f>K1363</f>
        <v>24.71</v>
      </c>
      <c r="Q1363" s="26">
        <f>M1363</f>
        <v>0</v>
      </c>
      <c r="W1363">
        <f>IF(Source!BI1286&lt;=1,I1362, 0)</f>
        <v>24.71</v>
      </c>
      <c r="X1363">
        <f>IF(Source!BI1286=2,I1362, 0)</f>
        <v>0</v>
      </c>
      <c r="Y1363">
        <f>IF(Source!BI1286=3,I1362, 0)</f>
        <v>0</v>
      </c>
      <c r="Z1363">
        <f>IF(Source!BI1286=4,I1362, 0)</f>
        <v>0</v>
      </c>
    </row>
    <row r="1364" spans="1:32" ht="68.25">
      <c r="A1364" s="59">
        <v>262</v>
      </c>
      <c r="B1364" s="59" t="str">
        <f>Source!E1288</f>
        <v>253</v>
      </c>
      <c r="C1364" s="60" t="str">
        <f>Source!F1288</f>
        <v>прайс</v>
      </c>
      <c r="D1364" s="60" t="s">
        <v>1055</v>
      </c>
      <c r="E1364" s="42" t="str">
        <f>Source!H1288</f>
        <v>шт.</v>
      </c>
      <c r="F1364" s="43">
        <f>Source!I1288</f>
        <v>1</v>
      </c>
      <c r="G1364" s="44">
        <f>Source!AL1288</f>
        <v>124.67999999999999</v>
      </c>
      <c r="H1364" s="45" t="str">
        <f>Source!DD1288</f>
        <v/>
      </c>
      <c r="I1364" s="44">
        <f>ROUND(Source!AC1288*Source!I1288, 2)</f>
        <v>124.68</v>
      </c>
      <c r="J1364" s="45" t="str">
        <f>Source!BO1288</f>
        <v/>
      </c>
      <c r="K1364" s="45">
        <f>IF(Source!BC1288&lt;&gt; 0, Source!BC1288, 1)</f>
        <v>1</v>
      </c>
      <c r="L1364" s="44">
        <f>Source!P1288</f>
        <v>124.68</v>
      </c>
      <c r="M1364" s="48"/>
      <c r="S1364">
        <f>ROUND((Source!FX1288/100)*((ROUND(Source!AF1288*Source!I1288, 2)+ROUND(Source!AE1288*Source!I1288, 2))), 2)</f>
        <v>0</v>
      </c>
      <c r="T1364">
        <f>Source!X1288</f>
        <v>0</v>
      </c>
      <c r="U1364">
        <f>ROUND((Source!FY1288/100)*((ROUND(Source!AF1288*Source!I1288, 2)+ROUND(Source!AE1288*Source!I1288, 2))), 2)</f>
        <v>0</v>
      </c>
      <c r="V1364">
        <f>Source!Y1288</f>
        <v>0</v>
      </c>
    </row>
    <row r="1365" spans="1:32" ht="15">
      <c r="H1365" s="166">
        <f>I1364</f>
        <v>124.68</v>
      </c>
      <c r="I1365" s="166"/>
      <c r="K1365" s="166">
        <f>L1364</f>
        <v>124.68</v>
      </c>
      <c r="L1365" s="166"/>
      <c r="M1365" s="47">
        <f>Source!U1288</f>
        <v>0</v>
      </c>
      <c r="O1365" s="26">
        <f>H1365</f>
        <v>124.68</v>
      </c>
      <c r="P1365" s="26">
        <f>K1365</f>
        <v>124.68</v>
      </c>
      <c r="Q1365" s="26">
        <f>M1365</f>
        <v>0</v>
      </c>
      <c r="W1365">
        <f>IF(Source!BI1288&lt;=1,I1364, 0)</f>
        <v>124.68</v>
      </c>
      <c r="X1365">
        <f>IF(Source!BI1288=2,I1364, 0)</f>
        <v>0</v>
      </c>
      <c r="Y1365">
        <f>IF(Source!BI1288=3,I1364, 0)</f>
        <v>0</v>
      </c>
      <c r="Z1365">
        <f>IF(Source!BI1288=4,I1364, 0)</f>
        <v>0</v>
      </c>
    </row>
    <row r="1367" spans="1:32" ht="15">
      <c r="A1367" s="171" t="str">
        <f>CONCATENATE("Итого по разделу: ",IF(Source!G1292&lt;&gt;"Новый раздел", Source!G1292, ""))</f>
        <v>Итого по разделу: 22.Система ПД3(сетевые элементы)</v>
      </c>
      <c r="B1367" s="171"/>
      <c r="C1367" s="171"/>
      <c r="D1367" s="171"/>
      <c r="E1367" s="171"/>
      <c r="F1367" s="171"/>
      <c r="G1367" s="171"/>
      <c r="H1367" s="159">
        <f>SUM(O1308:O1366)</f>
        <v>4682.6900000000005</v>
      </c>
      <c r="I1367" s="159"/>
      <c r="J1367" s="35"/>
      <c r="K1367" s="159">
        <f>SUM(P1308:P1366)</f>
        <v>4683.2200000000012</v>
      </c>
      <c r="L1367" s="159"/>
      <c r="M1367" s="47">
        <f>SUM(Q1308:Q1366)</f>
        <v>19.25926896</v>
      </c>
      <c r="AF1367" s="63" t="str">
        <f>CONCATENATE("Итого по разделу: ",IF(Source!G1292&lt;&gt;"Новый раздел", Source!G1292, ""))</f>
        <v>Итого по разделу: 22.Система ПД3(сетевые элементы)</v>
      </c>
    </row>
    <row r="1371" spans="1:32" ht="16.5">
      <c r="A1371" s="169" t="str">
        <f>CONCATENATE("Раздел: ",IF(Source!G1322&lt;&gt;"Новый раздел", Source!G1322, ""))</f>
        <v>Раздел: 23.Система ПД4(сетевые элементы)</v>
      </c>
      <c r="B1371" s="169"/>
      <c r="C1371" s="169"/>
      <c r="D1371" s="169"/>
      <c r="E1371" s="169"/>
      <c r="F1371" s="169"/>
      <c r="G1371" s="169"/>
      <c r="H1371" s="169"/>
      <c r="I1371" s="169"/>
      <c r="J1371" s="169"/>
      <c r="K1371" s="169"/>
      <c r="L1371" s="169"/>
      <c r="M1371" s="169"/>
    </row>
    <row r="1372" spans="1:32" ht="42.75">
      <c r="A1372" s="16">
        <v>263</v>
      </c>
      <c r="B1372" s="16" t="str">
        <f>Source!E1327</f>
        <v>255</v>
      </c>
      <c r="C1372" s="58" t="str">
        <f>Source!F1327</f>
        <v>20-02-004-16</v>
      </c>
      <c r="D1372" s="58" t="str">
        <f>Source!G1327</f>
        <v>Установка клапанов огнезадерживающих с ручной регулировкой периметром до 3200 мм</v>
      </c>
      <c r="E1372" s="36" t="str">
        <f>Source!H1327</f>
        <v>ШТ</v>
      </c>
      <c r="F1372" s="22">
        <f>Source!I1327</f>
        <v>2</v>
      </c>
      <c r="G1372" s="37">
        <f>Source!AL1327+Source!AM1327+Source!AO1327</f>
        <v>90.42</v>
      </c>
      <c r="H1372" s="38"/>
      <c r="I1372" s="37"/>
      <c r="J1372" s="38" t="str">
        <f>Source!BO1327</f>
        <v/>
      </c>
      <c r="K1372" s="38"/>
      <c r="L1372" s="37"/>
      <c r="M1372" s="39"/>
      <c r="S1372">
        <f>ROUND((Source!FX1327/100)*((ROUND(Source!AF1327*Source!I1327, 2)+ROUND(Source!AE1327*Source!I1327, 2))), 2)</f>
        <v>167.04</v>
      </c>
      <c r="T1372">
        <f>Source!X1327</f>
        <v>166.75</v>
      </c>
      <c r="U1372">
        <f>ROUND((Source!FY1327/100)*((ROUND(Source!AF1327*Source!I1327, 2)+ROUND(Source!AE1327*Source!I1327, 2))), 2)</f>
        <v>102.3</v>
      </c>
      <c r="V1372">
        <f>Source!Y1327</f>
        <v>102.95</v>
      </c>
    </row>
    <row r="1373" spans="1:32" ht="14.25">
      <c r="A1373" s="16"/>
      <c r="B1373" s="16"/>
      <c r="C1373" s="58"/>
      <c r="D1373" s="58" t="s">
        <v>980</v>
      </c>
      <c r="E1373" s="36"/>
      <c r="F1373" s="22"/>
      <c r="G1373" s="37">
        <f>Source!AO1327</f>
        <v>52</v>
      </c>
      <c r="H1373" s="38" t="str">
        <f>Source!DG1327</f>
        <v>)*1,2)*1,15</v>
      </c>
      <c r="I1373" s="37">
        <f>ROUND(Source!AF1327*Source!I1327, 2)</f>
        <v>143.52000000000001</v>
      </c>
      <c r="J1373" s="38"/>
      <c r="K1373" s="38">
        <f>IF(Source!BA1327&lt;&gt; 0, Source!BA1327, 1)</f>
        <v>1</v>
      </c>
      <c r="L1373" s="37">
        <f>Source!S1327</f>
        <v>143.52000000000001</v>
      </c>
      <c r="M1373" s="39"/>
      <c r="R1373">
        <f>I1373</f>
        <v>143.52000000000001</v>
      </c>
    </row>
    <row r="1374" spans="1:32" ht="14.25">
      <c r="A1374" s="16"/>
      <c r="B1374" s="16"/>
      <c r="C1374" s="58"/>
      <c r="D1374" s="58" t="s">
        <v>104</v>
      </c>
      <c r="E1374" s="36"/>
      <c r="F1374" s="22"/>
      <c r="G1374" s="37">
        <f>Source!AM1327</f>
        <v>7.33</v>
      </c>
      <c r="H1374" s="38" t="str">
        <f>Source!DE1327</f>
        <v>)*1,2)*1,25</v>
      </c>
      <c r="I1374" s="37">
        <f>ROUND(Source!AD1327*Source!I1327, 2)</f>
        <v>22</v>
      </c>
      <c r="J1374" s="38"/>
      <c r="K1374" s="38">
        <f>IF(Source!BB1327&lt;&gt; 0, Source!BB1327, 1)</f>
        <v>1</v>
      </c>
      <c r="L1374" s="37">
        <f>Source!Q1327</f>
        <v>22</v>
      </c>
      <c r="M1374" s="39"/>
    </row>
    <row r="1375" spans="1:32" ht="14.25">
      <c r="A1375" s="16"/>
      <c r="B1375" s="16"/>
      <c r="C1375" s="58"/>
      <c r="D1375" s="58" t="s">
        <v>981</v>
      </c>
      <c r="E1375" s="36"/>
      <c r="F1375" s="22"/>
      <c r="G1375" s="37">
        <f>Source!AN1327</f>
        <v>0.49</v>
      </c>
      <c r="H1375" s="38" t="str">
        <f>Source!DF1327</f>
        <v>)*1,2)*1,25</v>
      </c>
      <c r="I1375" s="40">
        <f>ROUND(Source!AE1327*Source!I1327, 2)</f>
        <v>1.48</v>
      </c>
      <c r="J1375" s="38"/>
      <c r="K1375" s="38">
        <f>IF(Source!BS1327&lt;&gt; 0, Source!BS1327, 1)</f>
        <v>1</v>
      </c>
      <c r="L1375" s="40">
        <f>Source!R1327</f>
        <v>1.48</v>
      </c>
      <c r="M1375" s="39"/>
      <c r="R1375">
        <f>I1375</f>
        <v>1.48</v>
      </c>
    </row>
    <row r="1376" spans="1:32" ht="14.25">
      <c r="A1376" s="16"/>
      <c r="B1376" s="16"/>
      <c r="C1376" s="58"/>
      <c r="D1376" s="58" t="s">
        <v>982</v>
      </c>
      <c r="E1376" s="36"/>
      <c r="F1376" s="22"/>
      <c r="G1376" s="37">
        <f>Source!AL1327</f>
        <v>31.09</v>
      </c>
      <c r="H1376" s="38" t="str">
        <f>Source!DD1327</f>
        <v/>
      </c>
      <c r="I1376" s="37">
        <f>ROUND(Source!AC1327*Source!I1327, 2)</f>
        <v>62.18</v>
      </c>
      <c r="J1376" s="38"/>
      <c r="K1376" s="38">
        <f>IF(Source!BC1327&lt;&gt; 0, Source!BC1327, 1)</f>
        <v>1</v>
      </c>
      <c r="L1376" s="37">
        <f>Source!P1327</f>
        <v>62.18</v>
      </c>
      <c r="M1376" s="39"/>
    </row>
    <row r="1377" spans="1:26" ht="14.25">
      <c r="A1377" s="16"/>
      <c r="B1377" s="16"/>
      <c r="C1377" s="58"/>
      <c r="D1377" s="58" t="s">
        <v>983</v>
      </c>
      <c r="E1377" s="36" t="s">
        <v>984</v>
      </c>
      <c r="F1377" s="22">
        <f>Source!BZ1327</f>
        <v>128</v>
      </c>
      <c r="G1377" s="167" t="str">
        <f>CONCATENATE(" )", Source!DL1327, Source!FT1327, "=", Source!FX1327)</f>
        <v xml:space="preserve"> )*0,9=115,2</v>
      </c>
      <c r="H1377" s="168"/>
      <c r="I1377" s="37">
        <f>SUM(S1372:S1379)</f>
        <v>167.04</v>
      </c>
      <c r="J1377" s="41"/>
      <c r="K1377" s="32">
        <f>Source!AT1327</f>
        <v>115</v>
      </c>
      <c r="L1377" s="37">
        <f>SUM(T1372:T1379)</f>
        <v>166.75</v>
      </c>
      <c r="M1377" s="39"/>
    </row>
    <row r="1378" spans="1:26" ht="14.25">
      <c r="A1378" s="16"/>
      <c r="B1378" s="16"/>
      <c r="C1378" s="58"/>
      <c r="D1378" s="58" t="s">
        <v>985</v>
      </c>
      <c r="E1378" s="36" t="s">
        <v>984</v>
      </c>
      <c r="F1378" s="22">
        <f>Source!CA1327</f>
        <v>83</v>
      </c>
      <c r="G1378" s="167" t="str">
        <f>CONCATENATE(" )", Source!DM1327, Source!FU1327, "=", Source!FY1327)</f>
        <v xml:space="preserve"> )*0,85=70,55</v>
      </c>
      <c r="H1378" s="168"/>
      <c r="I1378" s="37">
        <f>SUM(U1372:U1379)</f>
        <v>102.3</v>
      </c>
      <c r="J1378" s="41"/>
      <c r="K1378" s="32">
        <f>Source!AU1327</f>
        <v>71</v>
      </c>
      <c r="L1378" s="37">
        <f>SUM(V1372:V1379)</f>
        <v>102.95</v>
      </c>
      <c r="M1378" s="39"/>
    </row>
    <row r="1379" spans="1:26" ht="14.25">
      <c r="A1379" s="59"/>
      <c r="B1379" s="59"/>
      <c r="C1379" s="60"/>
      <c r="D1379" s="60" t="s">
        <v>986</v>
      </c>
      <c r="E1379" s="42" t="s">
        <v>987</v>
      </c>
      <c r="F1379" s="43">
        <f>Source!AQ1327</f>
        <v>5.95</v>
      </c>
      <c r="G1379" s="44"/>
      <c r="H1379" s="45" t="str">
        <f>Source!DI1327</f>
        <v>)*1,2)*1,15</v>
      </c>
      <c r="I1379" s="44"/>
      <c r="J1379" s="45"/>
      <c r="K1379" s="45"/>
      <c r="L1379" s="44"/>
      <c r="M1379" s="46">
        <f>Source!U1327</f>
        <v>16.421999999999997</v>
      </c>
    </row>
    <row r="1380" spans="1:26" ht="15">
      <c r="H1380" s="166">
        <f>I1373+I1374+I1376+I1377+I1378</f>
        <v>497.04</v>
      </c>
      <c r="I1380" s="166"/>
      <c r="K1380" s="166">
        <f>L1373+L1374+L1376+L1377+L1378</f>
        <v>497.40000000000003</v>
      </c>
      <c r="L1380" s="166"/>
      <c r="M1380" s="47">
        <f>Source!U1327</f>
        <v>16.421999999999997</v>
      </c>
      <c r="O1380" s="26">
        <f>H1380</f>
        <v>497.04</v>
      </c>
      <c r="P1380" s="26">
        <f>K1380</f>
        <v>497.40000000000003</v>
      </c>
      <c r="Q1380" s="26">
        <f>M1380</f>
        <v>16.421999999999997</v>
      </c>
      <c r="W1380">
        <f>IF(Source!BI1327&lt;=1,I1373+I1374+I1376+I1377+I1378, 0)</f>
        <v>497.04</v>
      </c>
      <c r="X1380">
        <f>IF(Source!BI1327=2,I1373+I1374+I1376+I1377+I1378, 0)</f>
        <v>0</v>
      </c>
      <c r="Y1380">
        <f>IF(Source!BI1327=3,I1373+I1374+I1376+I1377+I1378, 0)</f>
        <v>0</v>
      </c>
      <c r="Z1380">
        <f>IF(Source!BI1327=4,I1373+I1374+I1376+I1377+I1378, 0)</f>
        <v>0</v>
      </c>
    </row>
    <row r="1381" spans="1:26" ht="28.5">
      <c r="A1381" s="16">
        <v>264</v>
      </c>
      <c r="B1381" s="16" t="str">
        <f>Source!E1329</f>
        <v>256</v>
      </c>
      <c r="C1381" s="58" t="str">
        <f>Source!F1329</f>
        <v>08.1.03.04-0001</v>
      </c>
      <c r="D1381" s="58" t="str">
        <f>Source!G1329</f>
        <v>Блочки</v>
      </c>
      <c r="E1381" s="36" t="str">
        <f>Source!H1329</f>
        <v>10 шт.</v>
      </c>
      <c r="F1381" s="22">
        <f>Source!I1329</f>
        <v>0.4</v>
      </c>
      <c r="G1381" s="37">
        <f>Source!AL1329</f>
        <v>228</v>
      </c>
      <c r="H1381" s="38" t="str">
        <f>Source!DD1329</f>
        <v/>
      </c>
      <c r="I1381" s="37">
        <f>ROUND(Source!AC1329*Source!I1329, 2)</f>
        <v>91.2</v>
      </c>
      <c r="J1381" s="38" t="str">
        <f>Source!BO1329</f>
        <v/>
      </c>
      <c r="K1381" s="38">
        <f>IF(Source!BC1329&lt;&gt; 0, Source!BC1329, 1)</f>
        <v>1</v>
      </c>
      <c r="L1381" s="37">
        <f>Source!P1329</f>
        <v>91.2</v>
      </c>
      <c r="M1381" s="39"/>
      <c r="S1381">
        <f>ROUND((Source!FX1329/100)*((ROUND(Source!AF1329*Source!I1329, 2)+ROUND(Source!AE1329*Source!I1329, 2))), 2)</f>
        <v>0</v>
      </c>
      <c r="T1381">
        <f>Source!X1329</f>
        <v>0</v>
      </c>
      <c r="U1381">
        <f>ROUND((Source!FY1329/100)*((ROUND(Source!AF1329*Source!I1329, 2)+ROUND(Source!AE1329*Source!I1329, 2))), 2)</f>
        <v>0</v>
      </c>
      <c r="V1381">
        <f>Source!Y1329</f>
        <v>0</v>
      </c>
    </row>
    <row r="1382" spans="1:26">
      <c r="A1382" s="30"/>
      <c r="B1382" s="30"/>
      <c r="C1382" s="30"/>
      <c r="D1382" s="31" t="str">
        <f>"Объем: "&amp;Source!I1329&amp;"=4/"&amp;"10"</f>
        <v>Объем: 0,4=4/10</v>
      </c>
      <c r="E1382" s="30"/>
      <c r="F1382" s="30"/>
      <c r="G1382" s="30"/>
      <c r="H1382" s="30"/>
      <c r="I1382" s="30"/>
      <c r="J1382" s="30"/>
      <c r="K1382" s="30"/>
      <c r="L1382" s="30"/>
      <c r="M1382" s="30"/>
    </row>
    <row r="1383" spans="1:26" ht="15">
      <c r="H1383" s="166">
        <f>I1381</f>
        <v>91.2</v>
      </c>
      <c r="I1383" s="166"/>
      <c r="K1383" s="166">
        <f>L1381</f>
        <v>91.2</v>
      </c>
      <c r="L1383" s="166"/>
      <c r="M1383" s="47">
        <f>Source!U1329</f>
        <v>0</v>
      </c>
      <c r="O1383" s="26">
        <f>H1383</f>
        <v>91.2</v>
      </c>
      <c r="P1383" s="26">
        <f>K1383</f>
        <v>91.2</v>
      </c>
      <c r="Q1383" s="26">
        <f>M1383</f>
        <v>0</v>
      </c>
      <c r="W1383">
        <f>IF(Source!BI1329&lt;=1,I1381, 0)</f>
        <v>91.2</v>
      </c>
      <c r="X1383">
        <f>IF(Source!BI1329=2,I1381, 0)</f>
        <v>0</v>
      </c>
      <c r="Y1383">
        <f>IF(Source!BI1329=3,I1381, 0)</f>
        <v>0</v>
      </c>
      <c r="Z1383">
        <f>IF(Source!BI1329=4,I1381, 0)</f>
        <v>0</v>
      </c>
    </row>
    <row r="1384" spans="1:26" ht="28.5">
      <c r="A1384" s="59">
        <v>265</v>
      </c>
      <c r="B1384" s="59" t="str">
        <f>Source!E1331</f>
        <v>257</v>
      </c>
      <c r="C1384" s="60" t="str">
        <f>Source!F1331</f>
        <v>20.1.02.19-0015</v>
      </c>
      <c r="D1384" s="60" t="str">
        <f>Source!G1331</f>
        <v>Трос стальной</v>
      </c>
      <c r="E1384" s="42" t="str">
        <f>Source!H1331</f>
        <v>м</v>
      </c>
      <c r="F1384" s="43">
        <f>Source!I1331</f>
        <v>18.600000000000001</v>
      </c>
      <c r="G1384" s="44">
        <f>Source!AL1331</f>
        <v>12.03</v>
      </c>
      <c r="H1384" s="45" t="str">
        <f>Source!DD1331</f>
        <v/>
      </c>
      <c r="I1384" s="44">
        <f>ROUND(Source!AC1331*Source!I1331, 2)</f>
        <v>223.76</v>
      </c>
      <c r="J1384" s="45" t="str">
        <f>Source!BO1331</f>
        <v/>
      </c>
      <c r="K1384" s="45">
        <f>IF(Source!BC1331&lt;&gt; 0, Source!BC1331, 1)</f>
        <v>1</v>
      </c>
      <c r="L1384" s="44">
        <f>Source!P1331</f>
        <v>223.76</v>
      </c>
      <c r="M1384" s="48"/>
      <c r="S1384">
        <f>ROUND((Source!FX1331/100)*((ROUND(Source!AF1331*Source!I1331, 2)+ROUND(Source!AE1331*Source!I1331, 2))), 2)</f>
        <v>0</v>
      </c>
      <c r="T1384">
        <f>Source!X1331</f>
        <v>0</v>
      </c>
      <c r="U1384">
        <f>ROUND((Source!FY1331/100)*((ROUND(Source!AF1331*Source!I1331, 2)+ROUND(Source!AE1331*Source!I1331, 2))), 2)</f>
        <v>0</v>
      </c>
      <c r="V1384">
        <f>Source!Y1331</f>
        <v>0</v>
      </c>
    </row>
    <row r="1385" spans="1:26" ht="15">
      <c r="H1385" s="166">
        <f>I1384</f>
        <v>223.76</v>
      </c>
      <c r="I1385" s="166"/>
      <c r="K1385" s="166">
        <f>L1384</f>
        <v>223.76</v>
      </c>
      <c r="L1385" s="166"/>
      <c r="M1385" s="47">
        <f>Source!U1331</f>
        <v>0</v>
      </c>
      <c r="O1385" s="26">
        <f>H1385</f>
        <v>223.76</v>
      </c>
      <c r="P1385" s="26">
        <f>K1385</f>
        <v>223.76</v>
      </c>
      <c r="Q1385" s="26">
        <f>M1385</f>
        <v>0</v>
      </c>
      <c r="W1385">
        <f>IF(Source!BI1331&lt;=1,I1384, 0)</f>
        <v>0</v>
      </c>
      <c r="X1385">
        <f>IF(Source!BI1331=2,I1384, 0)</f>
        <v>223.76</v>
      </c>
      <c r="Y1385">
        <f>IF(Source!BI1331=3,I1384, 0)</f>
        <v>0</v>
      </c>
      <c r="Z1385">
        <f>IF(Source!BI1331=4,I1384, 0)</f>
        <v>0</v>
      </c>
    </row>
    <row r="1386" spans="1:26" ht="68.25">
      <c r="A1386" s="59">
        <v>266</v>
      </c>
      <c r="B1386" s="59" t="str">
        <f>Source!E1333</f>
        <v>258</v>
      </c>
      <c r="C1386" s="60" t="str">
        <f>Source!F1333</f>
        <v>прайс</v>
      </c>
      <c r="D1386" s="60" t="s">
        <v>1076</v>
      </c>
      <c r="E1386" s="42" t="str">
        <f>Source!H1333</f>
        <v>шт.</v>
      </c>
      <c r="F1386" s="43">
        <f>Source!I1333</f>
        <v>2</v>
      </c>
      <c r="G1386" s="44">
        <f>Source!AL1333</f>
        <v>1441.96</v>
      </c>
      <c r="H1386" s="45" t="str">
        <f>Source!DD1333</f>
        <v/>
      </c>
      <c r="I1386" s="44">
        <f>ROUND(Source!AC1333*Source!I1333, 2)</f>
        <v>2883.92</v>
      </c>
      <c r="J1386" s="45" t="str">
        <f>Source!BO1333</f>
        <v/>
      </c>
      <c r="K1386" s="45">
        <f>IF(Source!BC1333&lt;&gt; 0, Source!BC1333, 1)</f>
        <v>1</v>
      </c>
      <c r="L1386" s="44">
        <f>Source!P1333</f>
        <v>2883.92</v>
      </c>
      <c r="M1386" s="48"/>
      <c r="S1386">
        <f>ROUND((Source!FX1333/100)*((ROUND(Source!AF1333*Source!I1333, 2)+ROUND(Source!AE1333*Source!I1333, 2))), 2)</f>
        <v>0</v>
      </c>
      <c r="T1386">
        <f>Source!X1333</f>
        <v>0</v>
      </c>
      <c r="U1386">
        <f>ROUND((Source!FY1333/100)*((ROUND(Source!AF1333*Source!I1333, 2)+ROUND(Source!AE1333*Source!I1333, 2))), 2)</f>
        <v>0</v>
      </c>
      <c r="V1386">
        <f>Source!Y1333</f>
        <v>0</v>
      </c>
    </row>
    <row r="1387" spans="1:26" ht="15">
      <c r="H1387" s="166">
        <f>I1386</f>
        <v>2883.92</v>
      </c>
      <c r="I1387" s="166"/>
      <c r="K1387" s="166">
        <f>L1386</f>
        <v>2883.92</v>
      </c>
      <c r="L1387" s="166"/>
      <c r="M1387" s="47">
        <f>Source!U1333</f>
        <v>0</v>
      </c>
      <c r="O1387" s="26">
        <f>H1387</f>
        <v>2883.92</v>
      </c>
      <c r="P1387" s="26">
        <f>K1387</f>
        <v>2883.92</v>
      </c>
      <c r="Q1387" s="26">
        <f>M1387</f>
        <v>0</v>
      </c>
      <c r="W1387">
        <f>IF(Source!BI1333&lt;=1,I1386, 0)</f>
        <v>2883.92</v>
      </c>
      <c r="X1387">
        <f>IF(Source!BI1333=2,I1386, 0)</f>
        <v>0</v>
      </c>
      <c r="Y1387">
        <f>IF(Source!BI1333=3,I1386, 0)</f>
        <v>0</v>
      </c>
      <c r="Z1387">
        <f>IF(Source!BI1333=4,I1386, 0)</f>
        <v>0</v>
      </c>
    </row>
    <row r="1388" spans="1:26" ht="42.75">
      <c r="A1388" s="16">
        <v>267</v>
      </c>
      <c r="B1388" s="16" t="str">
        <f>Source!E1335</f>
        <v>259</v>
      </c>
      <c r="C1388" s="58" t="str">
        <f>Source!F1335</f>
        <v>26-01-054-01</v>
      </c>
      <c r="D1388" s="58" t="str">
        <f>Source!G1335</f>
        <v>Обертывание поверхности изоляции рулонными материалами насухо с проклейкой швов</v>
      </c>
      <c r="E1388" s="36" t="str">
        <f>Source!H1335</f>
        <v>100 м2</v>
      </c>
      <c r="F1388" s="22">
        <f>Source!I1335</f>
        <v>0.28000000000000003</v>
      </c>
      <c r="G1388" s="37">
        <f>Source!AL1335+Source!AM1335+Source!AO1335</f>
        <v>824.45</v>
      </c>
      <c r="H1388" s="38"/>
      <c r="I1388" s="37"/>
      <c r="J1388" s="38" t="str">
        <f>Source!BO1335</f>
        <v/>
      </c>
      <c r="K1388" s="38"/>
      <c r="L1388" s="37"/>
      <c r="M1388" s="39"/>
      <c r="S1388">
        <f>ROUND((Source!FX1335/100)*((ROUND(Source!AF1335*Source!I1335, 2)+ROUND(Source!AE1335*Source!I1335, 2))), 2)</f>
        <v>98.15</v>
      </c>
      <c r="T1388">
        <f>Source!X1335</f>
        <v>98.15</v>
      </c>
      <c r="U1388">
        <f>ROUND((Source!FY1335/100)*((ROUND(Source!AF1335*Source!I1335, 2)+ROUND(Source!AE1335*Source!I1335, 2))), 2)</f>
        <v>64.89</v>
      </c>
      <c r="V1388">
        <f>Source!Y1335</f>
        <v>65.44</v>
      </c>
    </row>
    <row r="1389" spans="1:26">
      <c r="D1389" s="29" t="str">
        <f>"Объем: "&amp;Source!I1335&amp;"=28/"&amp;"100"</f>
        <v>Объем: 0,28=28/100</v>
      </c>
    </row>
    <row r="1390" spans="1:26" ht="14.25">
      <c r="A1390" s="16"/>
      <c r="B1390" s="16"/>
      <c r="C1390" s="58"/>
      <c r="D1390" s="58" t="s">
        <v>980</v>
      </c>
      <c r="E1390" s="36"/>
      <c r="F1390" s="22"/>
      <c r="G1390" s="37">
        <f>Source!AO1335</f>
        <v>276.31</v>
      </c>
      <c r="H1390" s="38" t="str">
        <f>Source!DG1335</f>
        <v>)*1,2)*1,15</v>
      </c>
      <c r="I1390" s="37">
        <f>ROUND(Source!AF1335*Source!I1335, 2)</f>
        <v>106.77</v>
      </c>
      <c r="J1390" s="38"/>
      <c r="K1390" s="38">
        <f>IF(Source!BA1335&lt;&gt; 0, Source!BA1335, 1)</f>
        <v>1</v>
      </c>
      <c r="L1390" s="37">
        <f>Source!S1335</f>
        <v>106.77</v>
      </c>
      <c r="M1390" s="39"/>
      <c r="R1390">
        <f>I1390</f>
        <v>106.77</v>
      </c>
    </row>
    <row r="1391" spans="1:26" ht="14.25">
      <c r="A1391" s="16"/>
      <c r="B1391" s="16"/>
      <c r="C1391" s="58"/>
      <c r="D1391" s="58" t="s">
        <v>104</v>
      </c>
      <c r="E1391" s="36"/>
      <c r="F1391" s="22"/>
      <c r="G1391" s="37">
        <f>Source!AM1335</f>
        <v>40.5</v>
      </c>
      <c r="H1391" s="38" t="str">
        <f>Source!DE1335</f>
        <v>)*1,2)*1,25</v>
      </c>
      <c r="I1391" s="37">
        <f>ROUND(Source!AD1335*Source!I1335, 2)</f>
        <v>17.010000000000002</v>
      </c>
      <c r="J1391" s="38"/>
      <c r="K1391" s="38">
        <f>IF(Source!BB1335&lt;&gt; 0, Source!BB1335, 1)</f>
        <v>1</v>
      </c>
      <c r="L1391" s="37">
        <f>Source!Q1335</f>
        <v>17.010000000000002</v>
      </c>
      <c r="M1391" s="39"/>
    </row>
    <row r="1392" spans="1:26" ht="14.25">
      <c r="A1392" s="16"/>
      <c r="B1392" s="16"/>
      <c r="C1392" s="58"/>
      <c r="D1392" s="58" t="s">
        <v>981</v>
      </c>
      <c r="E1392" s="36"/>
      <c r="F1392" s="22"/>
      <c r="G1392" s="37">
        <f>Source!AN1335</f>
        <v>5.45</v>
      </c>
      <c r="H1392" s="38" t="str">
        <f>Source!DF1335</f>
        <v>)*1,2)*1,25</v>
      </c>
      <c r="I1392" s="40">
        <f>ROUND(Source!AE1335*Source!I1335, 2)</f>
        <v>2.29</v>
      </c>
      <c r="J1392" s="38"/>
      <c r="K1392" s="38">
        <f>IF(Source!BS1335&lt;&gt; 0, Source!BS1335, 1)</f>
        <v>1</v>
      </c>
      <c r="L1392" s="40">
        <f>Source!R1335</f>
        <v>2.29</v>
      </c>
      <c r="M1392" s="39"/>
      <c r="R1392">
        <f>I1392</f>
        <v>2.29</v>
      </c>
    </row>
    <row r="1393" spans="1:26" ht="14.25">
      <c r="A1393" s="16"/>
      <c r="B1393" s="16"/>
      <c r="C1393" s="58"/>
      <c r="D1393" s="58" t="s">
        <v>982</v>
      </c>
      <c r="E1393" s="36"/>
      <c r="F1393" s="22"/>
      <c r="G1393" s="37">
        <f>Source!AL1335</f>
        <v>507.64</v>
      </c>
      <c r="H1393" s="38" t="str">
        <f>Source!DD1335</f>
        <v/>
      </c>
      <c r="I1393" s="37">
        <f>ROUND(Source!AC1335*Source!I1335, 2)</f>
        <v>142.13999999999999</v>
      </c>
      <c r="J1393" s="38"/>
      <c r="K1393" s="38">
        <f>IF(Source!BC1335&lt;&gt; 0, Source!BC1335, 1)</f>
        <v>1</v>
      </c>
      <c r="L1393" s="37">
        <f>Source!P1335</f>
        <v>142.13999999999999</v>
      </c>
      <c r="M1393" s="39"/>
    </row>
    <row r="1394" spans="1:26" ht="14.25">
      <c r="A1394" s="16"/>
      <c r="B1394" s="16"/>
      <c r="C1394" s="58"/>
      <c r="D1394" s="58" t="s">
        <v>983</v>
      </c>
      <c r="E1394" s="36" t="s">
        <v>984</v>
      </c>
      <c r="F1394" s="22">
        <f>Source!BZ1335</f>
        <v>100</v>
      </c>
      <c r="G1394" s="167" t="str">
        <f>CONCATENATE(" )", Source!DL1335, Source!FT1335, "=", Source!FX1335)</f>
        <v xml:space="preserve"> )*0,9=90</v>
      </c>
      <c r="H1394" s="168"/>
      <c r="I1394" s="37">
        <f>SUM(S1388:S1396)</f>
        <v>98.15</v>
      </c>
      <c r="J1394" s="41"/>
      <c r="K1394" s="32">
        <f>Source!AT1335</f>
        <v>90</v>
      </c>
      <c r="L1394" s="37">
        <f>SUM(T1388:T1396)</f>
        <v>98.15</v>
      </c>
      <c r="M1394" s="39"/>
    </row>
    <row r="1395" spans="1:26" ht="14.25">
      <c r="A1395" s="16"/>
      <c r="B1395" s="16"/>
      <c r="C1395" s="58"/>
      <c r="D1395" s="58" t="s">
        <v>985</v>
      </c>
      <c r="E1395" s="36" t="s">
        <v>984</v>
      </c>
      <c r="F1395" s="22">
        <f>Source!CA1335</f>
        <v>70</v>
      </c>
      <c r="G1395" s="167" t="str">
        <f>CONCATENATE(" )", Source!DM1335, Source!FU1335, "=", Source!FY1335)</f>
        <v xml:space="preserve"> )*0,85=59,5</v>
      </c>
      <c r="H1395" s="168"/>
      <c r="I1395" s="37">
        <f>SUM(U1388:U1396)</f>
        <v>64.89</v>
      </c>
      <c r="J1395" s="41"/>
      <c r="K1395" s="32">
        <f>Source!AU1335</f>
        <v>60</v>
      </c>
      <c r="L1395" s="37">
        <f>SUM(V1388:V1396)</f>
        <v>65.44</v>
      </c>
      <c r="M1395" s="39"/>
    </row>
    <row r="1396" spans="1:26" ht="14.25">
      <c r="A1396" s="59"/>
      <c r="B1396" s="59"/>
      <c r="C1396" s="60"/>
      <c r="D1396" s="60" t="s">
        <v>986</v>
      </c>
      <c r="E1396" s="42" t="s">
        <v>987</v>
      </c>
      <c r="F1396" s="43">
        <f>Source!AQ1335</f>
        <v>31.98</v>
      </c>
      <c r="G1396" s="44"/>
      <c r="H1396" s="45" t="str">
        <f>Source!DI1335</f>
        <v>)*1,2)*1,15</v>
      </c>
      <c r="I1396" s="44"/>
      <c r="J1396" s="45"/>
      <c r="K1396" s="45"/>
      <c r="L1396" s="44"/>
      <c r="M1396" s="46">
        <f>Source!U1335</f>
        <v>12.357072000000001</v>
      </c>
    </row>
    <row r="1397" spans="1:26" ht="15">
      <c r="H1397" s="166">
        <f>I1390+I1391+I1393+I1394+I1395</f>
        <v>428.95999999999992</v>
      </c>
      <c r="I1397" s="166"/>
      <c r="K1397" s="166">
        <f>L1390+L1391+L1393+L1394+L1395</f>
        <v>429.50999999999993</v>
      </c>
      <c r="L1397" s="166"/>
      <c r="M1397" s="47">
        <f>Source!U1335</f>
        <v>12.357072000000001</v>
      </c>
      <c r="O1397" s="26">
        <f>H1397</f>
        <v>428.95999999999992</v>
      </c>
      <c r="P1397" s="26">
        <f>K1397</f>
        <v>429.50999999999993</v>
      </c>
      <c r="Q1397" s="26">
        <f>M1397</f>
        <v>12.357072000000001</v>
      </c>
      <c r="W1397">
        <f>IF(Source!BI1335&lt;=1,I1390+I1391+I1393+I1394+I1395, 0)</f>
        <v>428.95999999999992</v>
      </c>
      <c r="X1397">
        <f>IF(Source!BI1335=2,I1390+I1391+I1393+I1394+I1395, 0)</f>
        <v>0</v>
      </c>
      <c r="Y1397">
        <f>IF(Source!BI1335=3,I1390+I1391+I1393+I1394+I1395, 0)</f>
        <v>0</v>
      </c>
      <c r="Z1397">
        <f>IF(Source!BI1335=4,I1390+I1391+I1393+I1394+I1395, 0)</f>
        <v>0</v>
      </c>
    </row>
    <row r="1398" spans="1:26" ht="71.25">
      <c r="A1398" s="16">
        <v>268</v>
      </c>
      <c r="B1398" s="16" t="str">
        <f>Source!E1337</f>
        <v>260</v>
      </c>
      <c r="C1398" s="58" t="str">
        <f>Source!F1337</f>
        <v>12.2.04.07-0012</v>
      </c>
      <c r="D1398" s="58" t="str">
        <f>Source!G1337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398" s="36" t="str">
        <f>Source!H1337</f>
        <v>м3</v>
      </c>
      <c r="F1398" s="22">
        <f>Source!I1337</f>
        <v>1.288</v>
      </c>
      <c r="G1398" s="37">
        <f>Source!AL1337</f>
        <v>2222.0300000000002</v>
      </c>
      <c r="H1398" s="38" t="str">
        <f>Source!DD1337</f>
        <v/>
      </c>
      <c r="I1398" s="37">
        <f>ROUND(Source!AC1337*Source!I1337, 2)</f>
        <v>2861.97</v>
      </c>
      <c r="J1398" s="38" t="str">
        <f>Source!BO1337</f>
        <v/>
      </c>
      <c r="K1398" s="38">
        <f>IF(Source!BC1337&lt;&gt; 0, Source!BC1337, 1)</f>
        <v>1</v>
      </c>
      <c r="L1398" s="37">
        <f>Source!P1337</f>
        <v>2861.97</v>
      </c>
      <c r="M1398" s="39"/>
      <c r="S1398">
        <f>ROUND((Source!FX1337/100)*((ROUND(Source!AF1337*Source!I1337, 2)+ROUND(Source!AE1337*Source!I1337, 2))), 2)</f>
        <v>0</v>
      </c>
      <c r="T1398">
        <f>Source!X1337</f>
        <v>0</v>
      </c>
      <c r="U1398">
        <f>ROUND((Source!FY1337/100)*((ROUND(Source!AF1337*Source!I1337, 2)+ROUND(Source!AE1337*Source!I1337, 2))), 2)</f>
        <v>0</v>
      </c>
      <c r="V1398">
        <f>Source!Y1337</f>
        <v>0</v>
      </c>
    </row>
    <row r="1399" spans="1:26">
      <c r="A1399" s="30"/>
      <c r="B1399" s="30"/>
      <c r="C1399" s="30"/>
      <c r="D1399" s="31" t="str">
        <f>"Объем: "&amp;Source!I1337&amp;"=28*"&amp;"0,04*"&amp;"1,15"</f>
        <v>Объем: 1,288=28*0,04*1,15</v>
      </c>
      <c r="E1399" s="30"/>
      <c r="F1399" s="30"/>
      <c r="G1399" s="30"/>
      <c r="H1399" s="30"/>
      <c r="I1399" s="30"/>
      <c r="J1399" s="30"/>
      <c r="K1399" s="30"/>
      <c r="L1399" s="30"/>
      <c r="M1399" s="30"/>
    </row>
    <row r="1400" spans="1:26" ht="15">
      <c r="H1400" s="166">
        <f>I1398</f>
        <v>2861.97</v>
      </c>
      <c r="I1400" s="166"/>
      <c r="K1400" s="166">
        <f>L1398</f>
        <v>2861.97</v>
      </c>
      <c r="L1400" s="166"/>
      <c r="M1400" s="47">
        <f>Source!U1337</f>
        <v>0</v>
      </c>
      <c r="O1400" s="26">
        <f>H1400</f>
        <v>2861.97</v>
      </c>
      <c r="P1400" s="26">
        <f>K1400</f>
        <v>2861.97</v>
      </c>
      <c r="Q1400" s="26">
        <f>M1400</f>
        <v>0</v>
      </c>
      <c r="W1400">
        <f>IF(Source!BI1337&lt;=1,I1398, 0)</f>
        <v>2861.97</v>
      </c>
      <c r="X1400">
        <f>IF(Source!BI1337=2,I1398, 0)</f>
        <v>0</v>
      </c>
      <c r="Y1400">
        <f>IF(Source!BI1337=3,I1398, 0)</f>
        <v>0</v>
      </c>
      <c r="Z1400">
        <f>IF(Source!BI1337=4,I1398, 0)</f>
        <v>0</v>
      </c>
    </row>
    <row r="1401" spans="1:26" ht="57">
      <c r="A1401" s="16">
        <v>269</v>
      </c>
      <c r="B1401" s="16" t="str">
        <f>Source!E1339</f>
        <v>261</v>
      </c>
      <c r="C1401" s="58" t="str">
        <f>Source!F1339</f>
        <v>20-01-002-11</v>
      </c>
      <c r="D1401" s="58" t="str">
        <f>Source!G1339</f>
        <v>Прокладка воздуховодов из листовой оцинкованной стали и алюминия класса П (плотные) толщиной 0,7 мм, периметром до 2400 мм</v>
      </c>
      <c r="E1401" s="36" t="str">
        <f>Source!H1339</f>
        <v>100 м2</v>
      </c>
      <c r="F1401" s="22">
        <f>Source!I1339</f>
        <v>0.2</v>
      </c>
      <c r="G1401" s="37">
        <f>Source!AL1339+Source!AM1339+Source!AO1339</f>
        <v>1558.26</v>
      </c>
      <c r="H1401" s="38"/>
      <c r="I1401" s="37"/>
      <c r="J1401" s="38" t="str">
        <f>Source!BO1339</f>
        <v/>
      </c>
      <c r="K1401" s="38"/>
      <c r="L1401" s="37"/>
      <c r="M1401" s="39"/>
      <c r="S1401">
        <f>ROUND((Source!FX1339/100)*((ROUND(Source!AF1339*Source!I1339, 2)+ROUND(Source!AE1339*Source!I1339, 2))), 2)</f>
        <v>281.08999999999997</v>
      </c>
      <c r="T1401">
        <f>Source!X1339</f>
        <v>280.60000000000002</v>
      </c>
      <c r="U1401">
        <f>ROUND((Source!FY1339/100)*((ROUND(Source!AF1339*Source!I1339, 2)+ROUND(Source!AE1339*Source!I1339, 2))), 2)</f>
        <v>172.14</v>
      </c>
      <c r="V1401">
        <f>Source!Y1339</f>
        <v>173.24</v>
      </c>
    </row>
    <row r="1402" spans="1:26">
      <c r="D1402" s="29" t="str">
        <f>"Объем: "&amp;Source!I1339&amp;"=(0,5+"&amp;"0,5)*"&amp;"2*"&amp;"10/"&amp;"100"</f>
        <v>Объем: 0,2=(0,5+0,5)*2*10/100</v>
      </c>
    </row>
    <row r="1403" spans="1:26" ht="14.25">
      <c r="A1403" s="16"/>
      <c r="B1403" s="16"/>
      <c r="C1403" s="58"/>
      <c r="D1403" s="58" t="s">
        <v>980</v>
      </c>
      <c r="E1403" s="36"/>
      <c r="F1403" s="22"/>
      <c r="G1403" s="37">
        <f>Source!AO1339</f>
        <v>874.52</v>
      </c>
      <c r="H1403" s="38" t="str">
        <f>Source!DG1339</f>
        <v>)*1,2)*1,15</v>
      </c>
      <c r="I1403" s="37">
        <f>ROUND(Source!AF1339*Source!I1339, 2)</f>
        <v>241.37</v>
      </c>
      <c r="J1403" s="38"/>
      <c r="K1403" s="38">
        <f>IF(Source!BA1339&lt;&gt; 0, Source!BA1339, 1)</f>
        <v>1</v>
      </c>
      <c r="L1403" s="37">
        <f>Source!S1339</f>
        <v>241.37</v>
      </c>
      <c r="M1403" s="39"/>
      <c r="R1403">
        <f>I1403</f>
        <v>241.37</v>
      </c>
    </row>
    <row r="1404" spans="1:26" ht="14.25">
      <c r="A1404" s="16"/>
      <c r="B1404" s="16"/>
      <c r="C1404" s="58"/>
      <c r="D1404" s="58" t="s">
        <v>104</v>
      </c>
      <c r="E1404" s="36"/>
      <c r="F1404" s="22"/>
      <c r="G1404" s="37">
        <f>Source!AM1339</f>
        <v>102.92</v>
      </c>
      <c r="H1404" s="38" t="str">
        <f>Source!DE1339</f>
        <v>)*1,2)*1,25</v>
      </c>
      <c r="I1404" s="37">
        <f>ROUND(Source!AD1339*Source!I1339, 2)</f>
        <v>30.88</v>
      </c>
      <c r="J1404" s="38"/>
      <c r="K1404" s="38">
        <f>IF(Source!BB1339&lt;&gt; 0, Source!BB1339, 1)</f>
        <v>1</v>
      </c>
      <c r="L1404" s="37">
        <f>Source!Q1339</f>
        <v>30.88</v>
      </c>
      <c r="M1404" s="39"/>
    </row>
    <row r="1405" spans="1:26" ht="14.25">
      <c r="A1405" s="16"/>
      <c r="B1405" s="16"/>
      <c r="C1405" s="58"/>
      <c r="D1405" s="58" t="s">
        <v>981</v>
      </c>
      <c r="E1405" s="36"/>
      <c r="F1405" s="22"/>
      <c r="G1405" s="37">
        <f>Source!AN1339</f>
        <v>8.77</v>
      </c>
      <c r="H1405" s="38" t="str">
        <f>Source!DF1339</f>
        <v>)*1,2)*1,25</v>
      </c>
      <c r="I1405" s="40">
        <f>ROUND(Source!AE1339*Source!I1339, 2)</f>
        <v>2.63</v>
      </c>
      <c r="J1405" s="38"/>
      <c r="K1405" s="38">
        <f>IF(Source!BS1339&lt;&gt; 0, Source!BS1339, 1)</f>
        <v>1</v>
      </c>
      <c r="L1405" s="40">
        <f>Source!R1339</f>
        <v>2.63</v>
      </c>
      <c r="M1405" s="39"/>
      <c r="R1405">
        <f>I1405</f>
        <v>2.63</v>
      </c>
    </row>
    <row r="1406" spans="1:26" ht="14.25">
      <c r="A1406" s="16"/>
      <c r="B1406" s="16"/>
      <c r="C1406" s="58"/>
      <c r="D1406" s="58" t="s">
        <v>982</v>
      </c>
      <c r="E1406" s="36"/>
      <c r="F1406" s="22"/>
      <c r="G1406" s="37">
        <f>Source!AL1339</f>
        <v>580.82000000000005</v>
      </c>
      <c r="H1406" s="38" t="str">
        <f>Source!DD1339</f>
        <v/>
      </c>
      <c r="I1406" s="37">
        <f>ROUND(Source!AC1339*Source!I1339, 2)</f>
        <v>116.16</v>
      </c>
      <c r="J1406" s="38"/>
      <c r="K1406" s="38">
        <f>IF(Source!BC1339&lt;&gt; 0, Source!BC1339, 1)</f>
        <v>1</v>
      </c>
      <c r="L1406" s="37">
        <f>Source!P1339</f>
        <v>116.16</v>
      </c>
      <c r="M1406" s="39"/>
    </row>
    <row r="1407" spans="1:26" ht="14.25">
      <c r="A1407" s="16"/>
      <c r="B1407" s="16"/>
      <c r="C1407" s="58"/>
      <c r="D1407" s="58" t="s">
        <v>983</v>
      </c>
      <c r="E1407" s="36" t="s">
        <v>984</v>
      </c>
      <c r="F1407" s="22">
        <f>Source!BZ1339</f>
        <v>128</v>
      </c>
      <c r="G1407" s="167" t="str">
        <f>CONCATENATE(" )", Source!DL1339, Source!FT1339, "=", Source!FX1339)</f>
        <v xml:space="preserve"> )*0,9=115,2</v>
      </c>
      <c r="H1407" s="168"/>
      <c r="I1407" s="37">
        <f>SUM(S1401:S1409)</f>
        <v>281.08999999999997</v>
      </c>
      <c r="J1407" s="41"/>
      <c r="K1407" s="32">
        <f>Source!AT1339</f>
        <v>115</v>
      </c>
      <c r="L1407" s="37">
        <f>SUM(T1401:T1409)</f>
        <v>280.60000000000002</v>
      </c>
      <c r="M1407" s="39"/>
    </row>
    <row r="1408" spans="1:26" ht="14.25">
      <c r="A1408" s="16"/>
      <c r="B1408" s="16"/>
      <c r="C1408" s="58"/>
      <c r="D1408" s="58" t="s">
        <v>985</v>
      </c>
      <c r="E1408" s="36" t="s">
        <v>984</v>
      </c>
      <c r="F1408" s="22">
        <f>Source!CA1339</f>
        <v>83</v>
      </c>
      <c r="G1408" s="167" t="str">
        <f>CONCATENATE(" )", Source!DM1339, Source!FU1339, "=", Source!FY1339)</f>
        <v xml:space="preserve"> )*0,85=70,55</v>
      </c>
      <c r="H1408" s="168"/>
      <c r="I1408" s="37">
        <f>SUM(U1401:U1409)</f>
        <v>172.14</v>
      </c>
      <c r="J1408" s="41"/>
      <c r="K1408" s="32">
        <f>Source!AU1339</f>
        <v>71</v>
      </c>
      <c r="L1408" s="37">
        <f>SUM(V1401:V1409)</f>
        <v>173.24</v>
      </c>
      <c r="M1408" s="39"/>
    </row>
    <row r="1409" spans="1:26" ht="14.25">
      <c r="A1409" s="59"/>
      <c r="B1409" s="59"/>
      <c r="C1409" s="60"/>
      <c r="D1409" s="60" t="s">
        <v>986</v>
      </c>
      <c r="E1409" s="42" t="s">
        <v>987</v>
      </c>
      <c r="F1409" s="43">
        <f>Source!AQ1339</f>
        <v>100.06</v>
      </c>
      <c r="G1409" s="44"/>
      <c r="H1409" s="45" t="str">
        <f>Source!DI1339</f>
        <v>)*1,2)*1,15</v>
      </c>
      <c r="I1409" s="44"/>
      <c r="J1409" s="45"/>
      <c r="K1409" s="45"/>
      <c r="L1409" s="44"/>
      <c r="M1409" s="46">
        <f>Source!U1339</f>
        <v>27.61656</v>
      </c>
    </row>
    <row r="1410" spans="1:26" ht="15">
      <c r="H1410" s="166">
        <f>I1403+I1404+I1406+I1407+I1408</f>
        <v>841.64</v>
      </c>
      <c r="I1410" s="166"/>
      <c r="K1410" s="166">
        <f>L1403+L1404+L1406+L1407+L1408</f>
        <v>842.25</v>
      </c>
      <c r="L1410" s="166"/>
      <c r="M1410" s="47">
        <f>Source!U1339</f>
        <v>27.61656</v>
      </c>
      <c r="O1410" s="26">
        <f>H1410</f>
        <v>841.64</v>
      </c>
      <c r="P1410" s="26">
        <f>K1410</f>
        <v>842.25</v>
      </c>
      <c r="Q1410" s="26">
        <f>M1410</f>
        <v>27.61656</v>
      </c>
      <c r="W1410">
        <f>IF(Source!BI1339&lt;=1,I1403+I1404+I1406+I1407+I1408, 0)</f>
        <v>841.64</v>
      </c>
      <c r="X1410">
        <f>IF(Source!BI1339=2,I1403+I1404+I1406+I1407+I1408, 0)</f>
        <v>0</v>
      </c>
      <c r="Y1410">
        <f>IF(Source!BI1339=3,I1403+I1404+I1406+I1407+I1408, 0)</f>
        <v>0</v>
      </c>
      <c r="Z1410">
        <f>IF(Source!BI1339=4,I1403+I1404+I1406+I1407+I1408, 0)</f>
        <v>0</v>
      </c>
    </row>
    <row r="1411" spans="1:26" ht="42.75">
      <c r="A1411" s="59">
        <v>270</v>
      </c>
      <c r="B1411" s="59" t="str">
        <f>Source!E1341</f>
        <v>262</v>
      </c>
      <c r="C1411" s="60" t="str">
        <f>Source!F1341</f>
        <v>19.1.01.03-0052</v>
      </c>
      <c r="D1411" s="60" t="str">
        <f>Source!G1341</f>
        <v>Воздуховоды из оцинкованной стали с шиной и уголками толщиной 1,0 мм, периметром 3000 мм</v>
      </c>
      <c r="E1411" s="42" t="str">
        <f>Source!H1341</f>
        <v>м2</v>
      </c>
      <c r="F1411" s="43">
        <f>Source!I1341</f>
        <v>20</v>
      </c>
      <c r="G1411" s="44">
        <f>Source!AL1341</f>
        <v>171.25</v>
      </c>
      <c r="H1411" s="45" t="str">
        <f>Source!DD1341</f>
        <v/>
      </c>
      <c r="I1411" s="44">
        <f>ROUND(Source!AC1341*Source!I1341, 2)</f>
        <v>3425</v>
      </c>
      <c r="J1411" s="45" t="str">
        <f>Source!BO1341</f>
        <v/>
      </c>
      <c r="K1411" s="45">
        <f>IF(Source!BC1341&lt;&gt; 0, Source!BC1341, 1)</f>
        <v>1</v>
      </c>
      <c r="L1411" s="44">
        <f>Source!P1341</f>
        <v>3425</v>
      </c>
      <c r="M1411" s="48"/>
      <c r="S1411">
        <f>ROUND((Source!FX1341/100)*((ROUND(Source!AF1341*Source!I1341, 2)+ROUND(Source!AE1341*Source!I1341, 2))), 2)</f>
        <v>0</v>
      </c>
      <c r="T1411">
        <f>Source!X1341</f>
        <v>0</v>
      </c>
      <c r="U1411">
        <f>ROUND((Source!FY1341/100)*((ROUND(Source!AF1341*Source!I1341, 2)+ROUND(Source!AE1341*Source!I1341, 2))), 2)</f>
        <v>0</v>
      </c>
      <c r="V1411">
        <f>Source!Y1341</f>
        <v>0</v>
      </c>
    </row>
    <row r="1412" spans="1:26" ht="15">
      <c r="H1412" s="166">
        <f>I1411</f>
        <v>3425</v>
      </c>
      <c r="I1412" s="166"/>
      <c r="K1412" s="166">
        <f>L1411</f>
        <v>3425</v>
      </c>
      <c r="L1412" s="166"/>
      <c r="M1412" s="47">
        <f>Source!U1341</f>
        <v>0</v>
      </c>
      <c r="O1412" s="26">
        <f>H1412</f>
        <v>3425</v>
      </c>
      <c r="P1412" s="26">
        <f>K1412</f>
        <v>3425</v>
      </c>
      <c r="Q1412" s="26">
        <f>M1412</f>
        <v>0</v>
      </c>
      <c r="W1412">
        <f>IF(Source!BI1341&lt;=1,I1411, 0)</f>
        <v>3425</v>
      </c>
      <c r="X1412">
        <f>IF(Source!BI1341=2,I1411, 0)</f>
        <v>0</v>
      </c>
      <c r="Y1412">
        <f>IF(Source!BI1341=3,I1411, 0)</f>
        <v>0</v>
      </c>
      <c r="Z1412">
        <f>IF(Source!BI1341=4,I1411, 0)</f>
        <v>0</v>
      </c>
    </row>
    <row r="1413" spans="1:26" ht="57">
      <c r="A1413" s="16">
        <v>271</v>
      </c>
      <c r="B1413" s="16" t="str">
        <f>Source!E1343</f>
        <v>263</v>
      </c>
      <c r="C1413" s="58" t="str">
        <f>Source!F1343</f>
        <v>20-01-002-18</v>
      </c>
      <c r="D1413" s="58" t="str">
        <f>Source!G1343</f>
        <v>Прокладка воздуховодов из листовой оцинкованной стали и алюминия класса П (плотные) толщиной 1,0 мм, диаметром от 900 до 1000 мм</v>
      </c>
      <c r="E1413" s="36" t="str">
        <f>Source!H1343</f>
        <v>100 м2</v>
      </c>
      <c r="F1413" s="22">
        <f>Source!I1343</f>
        <v>3.7679999999999998E-2</v>
      </c>
      <c r="G1413" s="37">
        <f>Source!AL1343+Source!AM1343+Source!AO1343</f>
        <v>1385.92</v>
      </c>
      <c r="H1413" s="38"/>
      <c r="I1413" s="37"/>
      <c r="J1413" s="38" t="str">
        <f>Source!BO1343</f>
        <v/>
      </c>
      <c r="K1413" s="38"/>
      <c r="L1413" s="37"/>
      <c r="M1413" s="39"/>
      <c r="S1413">
        <f>ROUND((Source!FX1343/100)*((ROUND(Source!AF1343*Source!I1343, 2)+ROUND(Source!AE1343*Source!I1343, 2))), 2)</f>
        <v>42.9</v>
      </c>
      <c r="T1413">
        <f>Source!X1343</f>
        <v>42.83</v>
      </c>
      <c r="U1413">
        <f>ROUND((Source!FY1343/100)*((ROUND(Source!AF1343*Source!I1343, 2)+ROUND(Source!AE1343*Source!I1343, 2))), 2)</f>
        <v>26.27</v>
      </c>
      <c r="V1413">
        <f>Source!Y1343</f>
        <v>26.44</v>
      </c>
    </row>
    <row r="1414" spans="1:26">
      <c r="D1414" s="29" t="str">
        <f>"Объем: "&amp;Source!I1343&amp;"=(3,14*"&amp;"0,4*"&amp;"3)/"&amp;"100"</f>
        <v>Объем: 0,03768=(3,14*0,4*3)/100</v>
      </c>
    </row>
    <row r="1415" spans="1:26" ht="14.25">
      <c r="A1415" s="16"/>
      <c r="B1415" s="16"/>
      <c r="C1415" s="58"/>
      <c r="D1415" s="58" t="s">
        <v>980</v>
      </c>
      <c r="E1415" s="36"/>
      <c r="F1415" s="22"/>
      <c r="G1415" s="37">
        <f>Source!AO1343</f>
        <v>706.89</v>
      </c>
      <c r="H1415" s="38" t="str">
        <f>Source!DG1343</f>
        <v>)*1,2)*1,15</v>
      </c>
      <c r="I1415" s="37">
        <f>ROUND(Source!AF1343*Source!I1343, 2)</f>
        <v>36.76</v>
      </c>
      <c r="J1415" s="38"/>
      <c r="K1415" s="38">
        <f>IF(Source!BA1343&lt;&gt; 0, Source!BA1343, 1)</f>
        <v>1</v>
      </c>
      <c r="L1415" s="37">
        <f>Source!S1343</f>
        <v>36.76</v>
      </c>
      <c r="M1415" s="39"/>
      <c r="R1415">
        <f>I1415</f>
        <v>36.76</v>
      </c>
    </row>
    <row r="1416" spans="1:26" ht="14.25">
      <c r="A1416" s="16"/>
      <c r="B1416" s="16"/>
      <c r="C1416" s="58"/>
      <c r="D1416" s="58" t="s">
        <v>104</v>
      </c>
      <c r="E1416" s="36"/>
      <c r="F1416" s="22"/>
      <c r="G1416" s="37">
        <f>Source!AM1343</f>
        <v>101.27</v>
      </c>
      <c r="H1416" s="38" t="str">
        <f>Source!DE1343</f>
        <v>)*1,2)*1,25</v>
      </c>
      <c r="I1416" s="37">
        <f>ROUND(Source!AD1343*Source!I1343, 2)</f>
        <v>5.72</v>
      </c>
      <c r="J1416" s="38"/>
      <c r="K1416" s="38">
        <f>IF(Source!BB1343&lt;&gt; 0, Source!BB1343, 1)</f>
        <v>1</v>
      </c>
      <c r="L1416" s="37">
        <f>Source!Q1343</f>
        <v>5.72</v>
      </c>
      <c r="M1416" s="39"/>
    </row>
    <row r="1417" spans="1:26" ht="14.25">
      <c r="A1417" s="16"/>
      <c r="B1417" s="16"/>
      <c r="C1417" s="58"/>
      <c r="D1417" s="58" t="s">
        <v>981</v>
      </c>
      <c r="E1417" s="36"/>
      <c r="F1417" s="22"/>
      <c r="G1417" s="37">
        <f>Source!AN1343</f>
        <v>8.5399999999999991</v>
      </c>
      <c r="H1417" s="38" t="str">
        <f>Source!DF1343</f>
        <v>)*1,2)*1,25</v>
      </c>
      <c r="I1417" s="40">
        <f>ROUND(Source!AE1343*Source!I1343, 2)</f>
        <v>0.48</v>
      </c>
      <c r="J1417" s="38"/>
      <c r="K1417" s="38">
        <f>IF(Source!BS1343&lt;&gt; 0, Source!BS1343, 1)</f>
        <v>1</v>
      </c>
      <c r="L1417" s="40">
        <f>Source!R1343</f>
        <v>0.48</v>
      </c>
      <c r="M1417" s="39"/>
      <c r="R1417">
        <f>I1417</f>
        <v>0.48</v>
      </c>
    </row>
    <row r="1418" spans="1:26" ht="14.25">
      <c r="A1418" s="16"/>
      <c r="B1418" s="16"/>
      <c r="C1418" s="58"/>
      <c r="D1418" s="58" t="s">
        <v>982</v>
      </c>
      <c r="E1418" s="36"/>
      <c r="F1418" s="22"/>
      <c r="G1418" s="37">
        <f>Source!AL1343</f>
        <v>577.76</v>
      </c>
      <c r="H1418" s="38" t="str">
        <f>Source!DD1343</f>
        <v/>
      </c>
      <c r="I1418" s="37">
        <f>ROUND(Source!AC1343*Source!I1343, 2)</f>
        <v>21.77</v>
      </c>
      <c r="J1418" s="38"/>
      <c r="K1418" s="38">
        <f>IF(Source!BC1343&lt;&gt; 0, Source!BC1343, 1)</f>
        <v>1</v>
      </c>
      <c r="L1418" s="37">
        <f>Source!P1343</f>
        <v>21.77</v>
      </c>
      <c r="M1418" s="39"/>
    </row>
    <row r="1419" spans="1:26" ht="14.25">
      <c r="A1419" s="16"/>
      <c r="B1419" s="16"/>
      <c r="C1419" s="58"/>
      <c r="D1419" s="58" t="s">
        <v>983</v>
      </c>
      <c r="E1419" s="36" t="s">
        <v>984</v>
      </c>
      <c r="F1419" s="22">
        <f>Source!BZ1343</f>
        <v>128</v>
      </c>
      <c r="G1419" s="167" t="str">
        <f>CONCATENATE(" )", Source!DL1343, Source!FT1343, "=", Source!FX1343)</f>
        <v xml:space="preserve"> )*0,9=115,2</v>
      </c>
      <c r="H1419" s="168"/>
      <c r="I1419" s="37">
        <f>SUM(S1413:S1421)</f>
        <v>42.9</v>
      </c>
      <c r="J1419" s="41"/>
      <c r="K1419" s="32">
        <f>Source!AT1343</f>
        <v>115</v>
      </c>
      <c r="L1419" s="37">
        <f>SUM(T1413:T1421)</f>
        <v>42.83</v>
      </c>
      <c r="M1419" s="39"/>
    </row>
    <row r="1420" spans="1:26" ht="14.25">
      <c r="A1420" s="16"/>
      <c r="B1420" s="16"/>
      <c r="C1420" s="58"/>
      <c r="D1420" s="58" t="s">
        <v>985</v>
      </c>
      <c r="E1420" s="36" t="s">
        <v>984</v>
      </c>
      <c r="F1420" s="22">
        <f>Source!CA1343</f>
        <v>83</v>
      </c>
      <c r="G1420" s="167" t="str">
        <f>CONCATENATE(" )", Source!DM1343, Source!FU1343, "=", Source!FY1343)</f>
        <v xml:space="preserve"> )*0,85=70,55</v>
      </c>
      <c r="H1420" s="168"/>
      <c r="I1420" s="37">
        <f>SUM(U1413:U1421)</f>
        <v>26.27</v>
      </c>
      <c r="J1420" s="41"/>
      <c r="K1420" s="32">
        <f>Source!AU1343</f>
        <v>71</v>
      </c>
      <c r="L1420" s="37">
        <f>SUM(V1413:V1421)</f>
        <v>26.44</v>
      </c>
      <c r="M1420" s="39"/>
    </row>
    <row r="1421" spans="1:26" ht="14.25">
      <c r="A1421" s="59"/>
      <c r="B1421" s="59"/>
      <c r="C1421" s="60"/>
      <c r="D1421" s="60" t="s">
        <v>986</v>
      </c>
      <c r="E1421" s="42" t="s">
        <v>987</v>
      </c>
      <c r="F1421" s="43">
        <f>Source!AQ1343</f>
        <v>80.88</v>
      </c>
      <c r="G1421" s="44"/>
      <c r="H1421" s="45" t="str">
        <f>Source!DI1343</f>
        <v>)*1,2)*1,15</v>
      </c>
      <c r="I1421" s="44"/>
      <c r="J1421" s="45"/>
      <c r="K1421" s="45"/>
      <c r="L1421" s="44"/>
      <c r="M1421" s="46">
        <f>Source!U1343</f>
        <v>4.2056305919999994</v>
      </c>
    </row>
    <row r="1422" spans="1:26" ht="15">
      <c r="H1422" s="166">
        <f>I1415+I1416+I1418+I1419+I1420</f>
        <v>133.42000000000002</v>
      </c>
      <c r="I1422" s="166"/>
      <c r="K1422" s="166">
        <f>L1415+L1416+L1418+L1419+L1420</f>
        <v>133.52000000000001</v>
      </c>
      <c r="L1422" s="166"/>
      <c r="M1422" s="47">
        <f>Source!U1343</f>
        <v>4.2056305919999994</v>
      </c>
      <c r="O1422" s="26">
        <f>H1422</f>
        <v>133.42000000000002</v>
      </c>
      <c r="P1422" s="26">
        <f>K1422</f>
        <v>133.52000000000001</v>
      </c>
      <c r="Q1422" s="26">
        <f>M1422</f>
        <v>4.2056305919999994</v>
      </c>
      <c r="W1422">
        <f>IF(Source!BI1343&lt;=1,I1415+I1416+I1418+I1419+I1420, 0)</f>
        <v>133.42000000000002</v>
      </c>
      <c r="X1422">
        <f>IF(Source!BI1343=2,I1415+I1416+I1418+I1419+I1420, 0)</f>
        <v>0</v>
      </c>
      <c r="Y1422">
        <f>IF(Source!BI1343=3,I1415+I1416+I1418+I1419+I1420, 0)</f>
        <v>0</v>
      </c>
      <c r="Z1422">
        <f>IF(Source!BI1343=4,I1415+I1416+I1418+I1419+I1420, 0)</f>
        <v>0</v>
      </c>
    </row>
    <row r="1423" spans="1:26" ht="42.75">
      <c r="A1423" s="59">
        <v>272</v>
      </c>
      <c r="B1423" s="59" t="str">
        <f>Source!E1345</f>
        <v>264</v>
      </c>
      <c r="C1423" s="60" t="str">
        <f>Source!F1345</f>
        <v>19.1.01.03-0082</v>
      </c>
      <c r="D1423" s="60" t="str">
        <f>Source!G1345</f>
        <v>Воздуховоды из оцинкованной стали толщиной 1,0 мм, диаметром до 1000 мм (прим.400 мм)</v>
      </c>
      <c r="E1423" s="42" t="str">
        <f>Source!H1345</f>
        <v>м2</v>
      </c>
      <c r="F1423" s="43">
        <f>Source!I1345</f>
        <v>3.7679999999999998</v>
      </c>
      <c r="G1423" s="44">
        <f>Source!AL1345</f>
        <v>102.06</v>
      </c>
      <c r="H1423" s="45" t="str">
        <f>Source!DD1345</f>
        <v/>
      </c>
      <c r="I1423" s="44">
        <f>ROUND(Source!AC1345*Source!I1345, 2)</f>
        <v>384.56</v>
      </c>
      <c r="J1423" s="45" t="str">
        <f>Source!BO1345</f>
        <v/>
      </c>
      <c r="K1423" s="45">
        <f>IF(Source!BC1345&lt;&gt; 0, Source!BC1345, 1)</f>
        <v>1</v>
      </c>
      <c r="L1423" s="44">
        <f>Source!P1345</f>
        <v>384.56</v>
      </c>
      <c r="M1423" s="48"/>
      <c r="S1423">
        <f>ROUND((Source!FX1345/100)*((ROUND(Source!AF1345*Source!I1345, 2)+ROUND(Source!AE1345*Source!I1345, 2))), 2)</f>
        <v>0</v>
      </c>
      <c r="T1423">
        <f>Source!X1345</f>
        <v>0</v>
      </c>
      <c r="U1423">
        <f>ROUND((Source!FY1345/100)*((ROUND(Source!AF1345*Source!I1345, 2)+ROUND(Source!AE1345*Source!I1345, 2))), 2)</f>
        <v>0</v>
      </c>
      <c r="V1423">
        <f>Source!Y1345</f>
        <v>0</v>
      </c>
    </row>
    <row r="1424" spans="1:26" ht="15">
      <c r="H1424" s="166">
        <f>I1423</f>
        <v>384.56</v>
      </c>
      <c r="I1424" s="166"/>
      <c r="K1424" s="166">
        <f>L1423</f>
        <v>384.56</v>
      </c>
      <c r="L1424" s="166"/>
      <c r="M1424" s="47">
        <f>Source!U1345</f>
        <v>0</v>
      </c>
      <c r="O1424" s="26">
        <f>H1424</f>
        <v>384.56</v>
      </c>
      <c r="P1424" s="26">
        <f>K1424</f>
        <v>384.56</v>
      </c>
      <c r="Q1424" s="26">
        <f>M1424</f>
        <v>0</v>
      </c>
      <c r="W1424">
        <f>IF(Source!BI1345&lt;=1,I1423, 0)</f>
        <v>384.56</v>
      </c>
      <c r="X1424">
        <f>IF(Source!BI1345=2,I1423, 0)</f>
        <v>0</v>
      </c>
      <c r="Y1424">
        <f>IF(Source!BI1345=3,I1423, 0)</f>
        <v>0</v>
      </c>
      <c r="Z1424">
        <f>IF(Source!BI1345=4,I1423, 0)</f>
        <v>0</v>
      </c>
    </row>
    <row r="1425" spans="1:32" ht="68.25">
      <c r="A1425" s="59">
        <v>273</v>
      </c>
      <c r="B1425" s="59" t="str">
        <f>Source!E1347</f>
        <v>265</v>
      </c>
      <c r="C1425" s="60" t="str">
        <f>Source!F1347</f>
        <v>прайс</v>
      </c>
      <c r="D1425" s="60" t="s">
        <v>1077</v>
      </c>
      <c r="E1425" s="42" t="str">
        <f>Source!H1347</f>
        <v>шт.</v>
      </c>
      <c r="F1425" s="43">
        <f>Source!I1347</f>
        <v>1</v>
      </c>
      <c r="G1425" s="44">
        <f>Source!AL1347</f>
        <v>21.470000000000002</v>
      </c>
      <c r="H1425" s="45" t="str">
        <f>Source!DD1347</f>
        <v/>
      </c>
      <c r="I1425" s="44">
        <f>ROUND(Source!AC1347*Source!I1347, 2)</f>
        <v>21.47</v>
      </c>
      <c r="J1425" s="45" t="str">
        <f>Source!BO1347</f>
        <v/>
      </c>
      <c r="K1425" s="45">
        <f>IF(Source!BC1347&lt;&gt; 0, Source!BC1347, 1)</f>
        <v>1</v>
      </c>
      <c r="L1425" s="44">
        <f>Source!P1347</f>
        <v>21.47</v>
      </c>
      <c r="M1425" s="48"/>
      <c r="S1425">
        <f>ROUND((Source!FX1347/100)*((ROUND(Source!AF1347*Source!I1347, 2)+ROUND(Source!AE1347*Source!I1347, 2))), 2)</f>
        <v>0</v>
      </c>
      <c r="T1425">
        <f>Source!X1347</f>
        <v>0</v>
      </c>
      <c r="U1425">
        <f>ROUND((Source!FY1347/100)*((ROUND(Source!AF1347*Source!I1347, 2)+ROUND(Source!AE1347*Source!I1347, 2))), 2)</f>
        <v>0</v>
      </c>
      <c r="V1425">
        <f>Source!Y1347</f>
        <v>0</v>
      </c>
    </row>
    <row r="1426" spans="1:32" ht="15">
      <c r="H1426" s="166">
        <f>I1425</f>
        <v>21.47</v>
      </c>
      <c r="I1426" s="166"/>
      <c r="K1426" s="166">
        <f>L1425</f>
        <v>21.47</v>
      </c>
      <c r="L1426" s="166"/>
      <c r="M1426" s="47">
        <f>Source!U1347</f>
        <v>0</v>
      </c>
      <c r="O1426" s="26">
        <f>H1426</f>
        <v>21.47</v>
      </c>
      <c r="P1426" s="26">
        <f>K1426</f>
        <v>21.47</v>
      </c>
      <c r="Q1426" s="26">
        <f>M1426</f>
        <v>0</v>
      </c>
      <c r="W1426">
        <f>IF(Source!BI1347&lt;=1,I1425, 0)</f>
        <v>21.47</v>
      </c>
      <c r="X1426">
        <f>IF(Source!BI1347=2,I1425, 0)</f>
        <v>0</v>
      </c>
      <c r="Y1426">
        <f>IF(Source!BI1347=3,I1425, 0)</f>
        <v>0</v>
      </c>
      <c r="Z1426">
        <f>IF(Source!BI1347=4,I1425, 0)</f>
        <v>0</v>
      </c>
    </row>
    <row r="1427" spans="1:32" ht="68.25">
      <c r="A1427" s="59">
        <v>274</v>
      </c>
      <c r="B1427" s="59" t="str">
        <f>Source!E1349</f>
        <v>266</v>
      </c>
      <c r="C1427" s="60" t="str">
        <f>Source!F1349</f>
        <v>прайс</v>
      </c>
      <c r="D1427" s="60" t="s">
        <v>1078</v>
      </c>
      <c r="E1427" s="42" t="str">
        <f>Source!H1349</f>
        <v>шт.</v>
      </c>
      <c r="F1427" s="43">
        <f>Source!I1349</f>
        <v>1</v>
      </c>
      <c r="G1427" s="44">
        <f>Source!AL1349</f>
        <v>124.67999999999999</v>
      </c>
      <c r="H1427" s="45" t="str">
        <f>Source!DD1349</f>
        <v/>
      </c>
      <c r="I1427" s="44">
        <f>ROUND(Source!AC1349*Source!I1349, 2)</f>
        <v>124.68</v>
      </c>
      <c r="J1427" s="45" t="str">
        <f>Source!BO1349</f>
        <v/>
      </c>
      <c r="K1427" s="45">
        <f>IF(Source!BC1349&lt;&gt; 0, Source!BC1349, 1)</f>
        <v>1</v>
      </c>
      <c r="L1427" s="44">
        <f>Source!P1349</f>
        <v>124.68</v>
      </c>
      <c r="M1427" s="48"/>
      <c r="S1427">
        <f>ROUND((Source!FX1349/100)*((ROUND(Source!AF1349*Source!I1349, 2)+ROUND(Source!AE1349*Source!I1349, 2))), 2)</f>
        <v>0</v>
      </c>
      <c r="T1427">
        <f>Source!X1349</f>
        <v>0</v>
      </c>
      <c r="U1427">
        <f>ROUND((Source!FY1349/100)*((ROUND(Source!AF1349*Source!I1349, 2)+ROUND(Source!AE1349*Source!I1349, 2))), 2)</f>
        <v>0</v>
      </c>
      <c r="V1427">
        <f>Source!Y1349</f>
        <v>0</v>
      </c>
    </row>
    <row r="1428" spans="1:32" ht="15">
      <c r="H1428" s="166">
        <f>I1427</f>
        <v>124.68</v>
      </c>
      <c r="I1428" s="166"/>
      <c r="K1428" s="166">
        <f>L1427</f>
        <v>124.68</v>
      </c>
      <c r="L1428" s="166"/>
      <c r="M1428" s="47">
        <f>Source!U1349</f>
        <v>0</v>
      </c>
      <c r="O1428" s="26">
        <f>H1428</f>
        <v>124.68</v>
      </c>
      <c r="P1428" s="26">
        <f>K1428</f>
        <v>124.68</v>
      </c>
      <c r="Q1428" s="26">
        <f>M1428</f>
        <v>0</v>
      </c>
      <c r="W1428">
        <f>IF(Source!BI1349&lt;=1,I1427, 0)</f>
        <v>124.68</v>
      </c>
      <c r="X1428">
        <f>IF(Source!BI1349=2,I1427, 0)</f>
        <v>0</v>
      </c>
      <c r="Y1428">
        <f>IF(Source!BI1349=3,I1427, 0)</f>
        <v>0</v>
      </c>
      <c r="Z1428">
        <f>IF(Source!BI1349=4,I1427, 0)</f>
        <v>0</v>
      </c>
    </row>
    <row r="1429" spans="1:32" ht="28.5">
      <c r="A1429" s="59">
        <v>275</v>
      </c>
      <c r="B1429" s="59" t="str">
        <f>Source!E1351</f>
        <v>267</v>
      </c>
      <c r="C1429" s="60" t="str">
        <f>Source!F1351</f>
        <v>19.1.01.07-0028</v>
      </c>
      <c r="D1429" s="60" t="str">
        <f>Source!G1351</f>
        <v>Врезка из оцинкованной стали, диаметром 500/500 мм</v>
      </c>
      <c r="E1429" s="42" t="str">
        <f>Source!H1351</f>
        <v>шт.</v>
      </c>
      <c r="F1429" s="43">
        <f>Source!I1351</f>
        <v>1</v>
      </c>
      <c r="G1429" s="44">
        <f>Source!AL1351</f>
        <v>64.55</v>
      </c>
      <c r="H1429" s="45" t="str">
        <f>Source!DD1351</f>
        <v/>
      </c>
      <c r="I1429" s="44">
        <f>ROUND(Source!AC1351*Source!I1351, 2)</f>
        <v>64.55</v>
      </c>
      <c r="J1429" s="45" t="str">
        <f>Source!BO1351</f>
        <v/>
      </c>
      <c r="K1429" s="45">
        <f>IF(Source!BC1351&lt;&gt; 0, Source!BC1351, 1)</f>
        <v>1</v>
      </c>
      <c r="L1429" s="44">
        <f>Source!P1351</f>
        <v>64.55</v>
      </c>
      <c r="M1429" s="48"/>
      <c r="S1429">
        <f>ROUND((Source!FX1351/100)*((ROUND(Source!AF1351*Source!I1351, 2)+ROUND(Source!AE1351*Source!I1351, 2))), 2)</f>
        <v>0</v>
      </c>
      <c r="T1429">
        <f>Source!X1351</f>
        <v>0</v>
      </c>
      <c r="U1429">
        <f>ROUND((Source!FY1351/100)*((ROUND(Source!AF1351*Source!I1351, 2)+ROUND(Source!AE1351*Source!I1351, 2))), 2)</f>
        <v>0</v>
      </c>
      <c r="V1429">
        <f>Source!Y1351</f>
        <v>0</v>
      </c>
    </row>
    <row r="1430" spans="1:32" ht="15">
      <c r="H1430" s="166">
        <f>I1429</f>
        <v>64.55</v>
      </c>
      <c r="I1430" s="166"/>
      <c r="K1430" s="166">
        <f>L1429</f>
        <v>64.55</v>
      </c>
      <c r="L1430" s="166"/>
      <c r="M1430" s="47">
        <f>Source!U1351</f>
        <v>0</v>
      </c>
      <c r="O1430" s="26">
        <f>H1430</f>
        <v>64.55</v>
      </c>
      <c r="P1430" s="26">
        <f>K1430</f>
        <v>64.55</v>
      </c>
      <c r="Q1430" s="26">
        <f>M1430</f>
        <v>0</v>
      </c>
      <c r="W1430">
        <f>IF(Source!BI1351&lt;=1,I1429, 0)</f>
        <v>64.55</v>
      </c>
      <c r="X1430">
        <f>IF(Source!BI1351=2,I1429, 0)</f>
        <v>0</v>
      </c>
      <c r="Y1430">
        <f>IF(Source!BI1351=3,I1429, 0)</f>
        <v>0</v>
      </c>
      <c r="Z1430">
        <f>IF(Source!BI1351=4,I1429, 0)</f>
        <v>0</v>
      </c>
    </row>
    <row r="1432" spans="1:32" ht="15">
      <c r="A1432" s="171" t="str">
        <f>CONCATENATE("Итого по разделу: ",IF(Source!G1353&lt;&gt;"Новый раздел", Source!G1353, ""))</f>
        <v>Итого по разделу: 23.Система ПД4(сетевые элементы)</v>
      </c>
      <c r="B1432" s="171"/>
      <c r="C1432" s="171"/>
      <c r="D1432" s="171"/>
      <c r="E1432" s="171"/>
      <c r="F1432" s="171"/>
      <c r="G1432" s="171"/>
      <c r="H1432" s="159">
        <f>SUM(O1371:O1431)</f>
        <v>11982.17</v>
      </c>
      <c r="I1432" s="159"/>
      <c r="J1432" s="35"/>
      <c r="K1432" s="159">
        <f>SUM(P1371:P1431)</f>
        <v>11983.789999999999</v>
      </c>
      <c r="L1432" s="159"/>
      <c r="M1432" s="47">
        <f>SUM(Q1371:Q1431)</f>
        <v>60.601262591999998</v>
      </c>
      <c r="AF1432" s="63" t="str">
        <f>CONCATENATE("Итого по разделу: ",IF(Source!G1353&lt;&gt;"Новый раздел", Source!G1353, ""))</f>
        <v>Итого по разделу: 23.Система ПД4(сетевые элементы)</v>
      </c>
    </row>
    <row r="1436" spans="1:32" ht="16.5">
      <c r="A1436" s="169" t="str">
        <f>CONCATENATE("Раздел: ",IF(Source!G1383&lt;&gt;"Новый раздел", Source!G1383, ""))</f>
        <v>Раздел: 24.Система ПД5(сетевые элементы)</v>
      </c>
      <c r="B1436" s="169"/>
      <c r="C1436" s="169"/>
      <c r="D1436" s="169"/>
      <c r="E1436" s="169"/>
      <c r="F1436" s="169"/>
      <c r="G1436" s="169"/>
      <c r="H1436" s="169"/>
      <c r="I1436" s="169"/>
      <c r="J1436" s="169"/>
      <c r="K1436" s="169"/>
      <c r="L1436" s="169"/>
      <c r="M1436" s="169"/>
    </row>
    <row r="1437" spans="1:32" ht="42.75">
      <c r="A1437" s="16">
        <v>276</v>
      </c>
      <c r="B1437" s="16" t="str">
        <f>Source!E1388</f>
        <v>268</v>
      </c>
      <c r="C1437" s="58" t="str">
        <f>Source!F1388</f>
        <v>20-02-004-15</v>
      </c>
      <c r="D1437" s="58" t="str">
        <f>Source!G1388</f>
        <v>Установка клапанов огнезадерживающих с ручной регулировкой периметром до 1600 мм</v>
      </c>
      <c r="E1437" s="36" t="str">
        <f>Source!H1388</f>
        <v>ШТ</v>
      </c>
      <c r="F1437" s="22">
        <f>Source!I1388</f>
        <v>3</v>
      </c>
      <c r="G1437" s="37">
        <f>Source!AL1388+Source!AM1388+Source!AO1388</f>
        <v>55.010000000000005</v>
      </c>
      <c r="H1437" s="38"/>
      <c r="I1437" s="37"/>
      <c r="J1437" s="38" t="str">
        <f>Source!BO1388</f>
        <v/>
      </c>
      <c r="K1437" s="38"/>
      <c r="L1437" s="37"/>
      <c r="M1437" s="39"/>
      <c r="S1437">
        <f>ROUND((Source!FX1388/100)*((ROUND(Source!AF1388*Source!I1388, 2)+ROUND(Source!AE1388*Source!I1388, 2))), 2)</f>
        <v>174.49</v>
      </c>
      <c r="T1437">
        <f>Source!X1388</f>
        <v>174.19</v>
      </c>
      <c r="U1437">
        <f>ROUND((Source!FY1388/100)*((ROUND(Source!AF1388*Source!I1388, 2)+ROUND(Source!AE1388*Source!I1388, 2))), 2)</f>
        <v>106.86</v>
      </c>
      <c r="V1437">
        <f>Source!Y1388</f>
        <v>107.54</v>
      </c>
    </row>
    <row r="1438" spans="1:32" ht="14.25">
      <c r="A1438" s="16"/>
      <c r="B1438" s="16"/>
      <c r="C1438" s="58"/>
      <c r="D1438" s="58" t="s">
        <v>980</v>
      </c>
      <c r="E1438" s="36"/>
      <c r="F1438" s="22"/>
      <c r="G1438" s="37">
        <f>Source!AO1388</f>
        <v>36.46</v>
      </c>
      <c r="H1438" s="38" t="str">
        <f>Source!DG1388</f>
        <v>)*1,2)*1,15</v>
      </c>
      <c r="I1438" s="37">
        <f>ROUND(Source!AF1388*Source!I1388, 2)</f>
        <v>150.93</v>
      </c>
      <c r="J1438" s="38"/>
      <c r="K1438" s="38">
        <f>IF(Source!BA1388&lt;&gt; 0, Source!BA1388, 1)</f>
        <v>1</v>
      </c>
      <c r="L1438" s="37">
        <f>Source!S1388</f>
        <v>150.93</v>
      </c>
      <c r="M1438" s="39"/>
      <c r="R1438">
        <f>I1438</f>
        <v>150.93</v>
      </c>
    </row>
    <row r="1439" spans="1:32" ht="14.25">
      <c r="A1439" s="16"/>
      <c r="B1439" s="16"/>
      <c r="C1439" s="58"/>
      <c r="D1439" s="58" t="s">
        <v>104</v>
      </c>
      <c r="E1439" s="36"/>
      <c r="F1439" s="22"/>
      <c r="G1439" s="37">
        <f>Source!AM1388</f>
        <v>3.81</v>
      </c>
      <c r="H1439" s="38" t="str">
        <f>Source!DE1388</f>
        <v>)*1,2)*1,25</v>
      </c>
      <c r="I1439" s="37">
        <f>ROUND(Source!AD1388*Source!I1388, 2)</f>
        <v>17.16</v>
      </c>
      <c r="J1439" s="38"/>
      <c r="K1439" s="38">
        <f>IF(Source!BB1388&lt;&gt; 0, Source!BB1388, 1)</f>
        <v>1</v>
      </c>
      <c r="L1439" s="37">
        <f>Source!Q1388</f>
        <v>17.16</v>
      </c>
      <c r="M1439" s="39"/>
    </row>
    <row r="1440" spans="1:32" ht="14.25">
      <c r="A1440" s="16"/>
      <c r="B1440" s="16"/>
      <c r="C1440" s="58"/>
      <c r="D1440" s="58" t="s">
        <v>981</v>
      </c>
      <c r="E1440" s="36"/>
      <c r="F1440" s="22"/>
      <c r="G1440" s="37">
        <f>Source!AN1388</f>
        <v>0.12</v>
      </c>
      <c r="H1440" s="38" t="str">
        <f>Source!DF1388</f>
        <v>)*1,2)*1,25</v>
      </c>
      <c r="I1440" s="40">
        <f>ROUND(Source!AE1388*Source!I1388, 2)</f>
        <v>0.54</v>
      </c>
      <c r="J1440" s="38"/>
      <c r="K1440" s="38">
        <f>IF(Source!BS1388&lt;&gt; 0, Source!BS1388, 1)</f>
        <v>1</v>
      </c>
      <c r="L1440" s="40">
        <f>Source!R1388</f>
        <v>0.54</v>
      </c>
      <c r="M1440" s="39"/>
      <c r="R1440">
        <f>I1440</f>
        <v>0.54</v>
      </c>
    </row>
    <row r="1441" spans="1:26" ht="14.25">
      <c r="A1441" s="16"/>
      <c r="B1441" s="16"/>
      <c r="C1441" s="58"/>
      <c r="D1441" s="58" t="s">
        <v>982</v>
      </c>
      <c r="E1441" s="36"/>
      <c r="F1441" s="22"/>
      <c r="G1441" s="37">
        <f>Source!AL1388</f>
        <v>14.74</v>
      </c>
      <c r="H1441" s="38" t="str">
        <f>Source!DD1388</f>
        <v/>
      </c>
      <c r="I1441" s="37">
        <f>ROUND(Source!AC1388*Source!I1388, 2)</f>
        <v>44.22</v>
      </c>
      <c r="J1441" s="38"/>
      <c r="K1441" s="38">
        <f>IF(Source!BC1388&lt;&gt; 0, Source!BC1388, 1)</f>
        <v>1</v>
      </c>
      <c r="L1441" s="37">
        <f>Source!P1388</f>
        <v>44.22</v>
      </c>
      <c r="M1441" s="39"/>
    </row>
    <row r="1442" spans="1:26" ht="14.25">
      <c r="A1442" s="16"/>
      <c r="B1442" s="16"/>
      <c r="C1442" s="58"/>
      <c r="D1442" s="58" t="s">
        <v>983</v>
      </c>
      <c r="E1442" s="36" t="s">
        <v>984</v>
      </c>
      <c r="F1442" s="22">
        <f>Source!BZ1388</f>
        <v>128</v>
      </c>
      <c r="G1442" s="167" t="str">
        <f>CONCATENATE(" )", Source!DL1388, Source!FT1388, "=", Source!FX1388)</f>
        <v xml:space="preserve"> )*0,9=115,2</v>
      </c>
      <c r="H1442" s="168"/>
      <c r="I1442" s="37">
        <f>SUM(S1437:S1444)</f>
        <v>174.49</v>
      </c>
      <c r="J1442" s="41"/>
      <c r="K1442" s="32">
        <f>Source!AT1388</f>
        <v>115</v>
      </c>
      <c r="L1442" s="37">
        <f>SUM(T1437:T1444)</f>
        <v>174.19</v>
      </c>
      <c r="M1442" s="39"/>
    </row>
    <row r="1443" spans="1:26" ht="14.25">
      <c r="A1443" s="16"/>
      <c r="B1443" s="16"/>
      <c r="C1443" s="58"/>
      <c r="D1443" s="58" t="s">
        <v>985</v>
      </c>
      <c r="E1443" s="36" t="s">
        <v>984</v>
      </c>
      <c r="F1443" s="22">
        <f>Source!CA1388</f>
        <v>83</v>
      </c>
      <c r="G1443" s="167" t="str">
        <f>CONCATENATE(" )", Source!DM1388, Source!FU1388, "=", Source!FY1388)</f>
        <v xml:space="preserve"> )*0,85=70,55</v>
      </c>
      <c r="H1443" s="168"/>
      <c r="I1443" s="37">
        <f>SUM(U1437:U1444)</f>
        <v>106.86</v>
      </c>
      <c r="J1443" s="41"/>
      <c r="K1443" s="32">
        <f>Source!AU1388</f>
        <v>71</v>
      </c>
      <c r="L1443" s="37">
        <f>SUM(V1437:V1444)</f>
        <v>107.54</v>
      </c>
      <c r="M1443" s="39"/>
    </row>
    <row r="1444" spans="1:26" ht="14.25">
      <c r="A1444" s="59"/>
      <c r="B1444" s="59"/>
      <c r="C1444" s="60"/>
      <c r="D1444" s="60" t="s">
        <v>986</v>
      </c>
      <c r="E1444" s="42" t="s">
        <v>987</v>
      </c>
      <c r="F1444" s="43">
        <f>Source!AQ1388</f>
        <v>4.0199999999999996</v>
      </c>
      <c r="G1444" s="44"/>
      <c r="H1444" s="45" t="str">
        <f>Source!DI1388</f>
        <v>)*1,2)*1,15</v>
      </c>
      <c r="I1444" s="44"/>
      <c r="J1444" s="45"/>
      <c r="K1444" s="45"/>
      <c r="L1444" s="44"/>
      <c r="M1444" s="46">
        <f>Source!U1388</f>
        <v>16.642799999999994</v>
      </c>
    </row>
    <row r="1445" spans="1:26" ht="15">
      <c r="H1445" s="166">
        <f>I1438+I1439+I1441+I1442+I1443</f>
        <v>493.66</v>
      </c>
      <c r="I1445" s="166"/>
      <c r="K1445" s="166">
        <f>L1438+L1439+L1441+L1442+L1443</f>
        <v>494.04</v>
      </c>
      <c r="L1445" s="166"/>
      <c r="M1445" s="47">
        <f>Source!U1388</f>
        <v>16.642799999999994</v>
      </c>
      <c r="O1445" s="26">
        <f>H1445</f>
        <v>493.66</v>
      </c>
      <c r="P1445" s="26">
        <f>K1445</f>
        <v>494.04</v>
      </c>
      <c r="Q1445" s="26">
        <f>M1445</f>
        <v>16.642799999999994</v>
      </c>
      <c r="W1445">
        <f>IF(Source!BI1388&lt;=1,I1438+I1439+I1441+I1442+I1443, 0)</f>
        <v>493.66</v>
      </c>
      <c r="X1445">
        <f>IF(Source!BI1388=2,I1438+I1439+I1441+I1442+I1443, 0)</f>
        <v>0</v>
      </c>
      <c r="Y1445">
        <f>IF(Source!BI1388=3,I1438+I1439+I1441+I1442+I1443, 0)</f>
        <v>0</v>
      </c>
      <c r="Z1445">
        <f>IF(Source!BI1388=4,I1438+I1439+I1441+I1442+I1443, 0)</f>
        <v>0</v>
      </c>
    </row>
    <row r="1446" spans="1:26" ht="28.5">
      <c r="A1446" s="16">
        <v>277</v>
      </c>
      <c r="B1446" s="16" t="str">
        <f>Source!E1390</f>
        <v>269</v>
      </c>
      <c r="C1446" s="58" t="str">
        <f>Source!F1390</f>
        <v>08.1.03.04-0001</v>
      </c>
      <c r="D1446" s="58" t="str">
        <f>Source!G1390</f>
        <v>Блочки</v>
      </c>
      <c r="E1446" s="36" t="str">
        <f>Source!H1390</f>
        <v>10 шт.</v>
      </c>
      <c r="F1446" s="22">
        <f>Source!I1390</f>
        <v>0.6</v>
      </c>
      <c r="G1446" s="37">
        <f>Source!AL1390</f>
        <v>228</v>
      </c>
      <c r="H1446" s="38" t="str">
        <f>Source!DD1390</f>
        <v/>
      </c>
      <c r="I1446" s="37">
        <f>ROUND(Source!AC1390*Source!I1390, 2)</f>
        <v>136.80000000000001</v>
      </c>
      <c r="J1446" s="38" t="str">
        <f>Source!BO1390</f>
        <v/>
      </c>
      <c r="K1446" s="38">
        <f>IF(Source!BC1390&lt;&gt; 0, Source!BC1390, 1)</f>
        <v>1</v>
      </c>
      <c r="L1446" s="37">
        <f>Source!P1390</f>
        <v>136.80000000000001</v>
      </c>
      <c r="M1446" s="39"/>
      <c r="S1446">
        <f>ROUND((Source!FX1390/100)*((ROUND(Source!AF1390*Source!I1390, 2)+ROUND(Source!AE1390*Source!I1390, 2))), 2)</f>
        <v>0</v>
      </c>
      <c r="T1446">
        <f>Source!X1390</f>
        <v>0</v>
      </c>
      <c r="U1446">
        <f>ROUND((Source!FY1390/100)*((ROUND(Source!AF1390*Source!I1390, 2)+ROUND(Source!AE1390*Source!I1390, 2))), 2)</f>
        <v>0</v>
      </c>
      <c r="V1446">
        <f>Source!Y1390</f>
        <v>0</v>
      </c>
    </row>
    <row r="1447" spans="1:26">
      <c r="A1447" s="30"/>
      <c r="B1447" s="30"/>
      <c r="C1447" s="30"/>
      <c r="D1447" s="31" t="str">
        <f>"Объем: "&amp;Source!I1390&amp;"=6/"&amp;"10"</f>
        <v>Объем: 0,6=6/10</v>
      </c>
      <c r="E1447" s="30"/>
      <c r="F1447" s="30"/>
      <c r="G1447" s="30"/>
      <c r="H1447" s="30"/>
      <c r="I1447" s="30"/>
      <c r="J1447" s="30"/>
      <c r="K1447" s="30"/>
      <c r="L1447" s="30"/>
      <c r="M1447" s="30"/>
    </row>
    <row r="1448" spans="1:26" ht="15">
      <c r="H1448" s="166">
        <f>I1446</f>
        <v>136.80000000000001</v>
      </c>
      <c r="I1448" s="166"/>
      <c r="K1448" s="166">
        <f>L1446</f>
        <v>136.80000000000001</v>
      </c>
      <c r="L1448" s="166"/>
      <c r="M1448" s="47">
        <f>Source!U1390</f>
        <v>0</v>
      </c>
      <c r="O1448" s="26">
        <f>H1448</f>
        <v>136.80000000000001</v>
      </c>
      <c r="P1448" s="26">
        <f>K1448</f>
        <v>136.80000000000001</v>
      </c>
      <c r="Q1448" s="26">
        <f>M1448</f>
        <v>0</v>
      </c>
      <c r="W1448">
        <f>IF(Source!BI1390&lt;=1,I1446, 0)</f>
        <v>136.80000000000001</v>
      </c>
      <c r="X1448">
        <f>IF(Source!BI1390=2,I1446, 0)</f>
        <v>0</v>
      </c>
      <c r="Y1448">
        <f>IF(Source!BI1390=3,I1446, 0)</f>
        <v>0</v>
      </c>
      <c r="Z1448">
        <f>IF(Source!BI1390=4,I1446, 0)</f>
        <v>0</v>
      </c>
    </row>
    <row r="1449" spans="1:26" ht="28.5">
      <c r="A1449" s="59">
        <v>278</v>
      </c>
      <c r="B1449" s="59" t="str">
        <f>Source!E1392</f>
        <v>270</v>
      </c>
      <c r="C1449" s="60" t="str">
        <f>Source!F1392</f>
        <v>20.1.02.19-0015</v>
      </c>
      <c r="D1449" s="60" t="str">
        <f>Source!G1392</f>
        <v>Трос стальной</v>
      </c>
      <c r="E1449" s="42" t="str">
        <f>Source!H1392</f>
        <v>м</v>
      </c>
      <c r="F1449" s="43">
        <f>Source!I1392</f>
        <v>27.9</v>
      </c>
      <c r="G1449" s="44">
        <f>Source!AL1392</f>
        <v>12.03</v>
      </c>
      <c r="H1449" s="45" t="str">
        <f>Source!DD1392</f>
        <v/>
      </c>
      <c r="I1449" s="44">
        <f>ROUND(Source!AC1392*Source!I1392, 2)</f>
        <v>335.64</v>
      </c>
      <c r="J1449" s="45" t="str">
        <f>Source!BO1392</f>
        <v/>
      </c>
      <c r="K1449" s="45">
        <f>IF(Source!BC1392&lt;&gt; 0, Source!BC1392, 1)</f>
        <v>1</v>
      </c>
      <c r="L1449" s="44">
        <f>Source!P1392</f>
        <v>335.64</v>
      </c>
      <c r="M1449" s="48"/>
      <c r="S1449">
        <f>ROUND((Source!FX1392/100)*((ROUND(Source!AF1392*Source!I1392, 2)+ROUND(Source!AE1392*Source!I1392, 2))), 2)</f>
        <v>0</v>
      </c>
      <c r="T1449">
        <f>Source!X1392</f>
        <v>0</v>
      </c>
      <c r="U1449">
        <f>ROUND((Source!FY1392/100)*((ROUND(Source!AF1392*Source!I1392, 2)+ROUND(Source!AE1392*Source!I1392, 2))), 2)</f>
        <v>0</v>
      </c>
      <c r="V1449">
        <f>Source!Y1392</f>
        <v>0</v>
      </c>
    </row>
    <row r="1450" spans="1:26" ht="15">
      <c r="H1450" s="166">
        <f>I1449</f>
        <v>335.64</v>
      </c>
      <c r="I1450" s="166"/>
      <c r="K1450" s="166">
        <f>L1449</f>
        <v>335.64</v>
      </c>
      <c r="L1450" s="166"/>
      <c r="M1450" s="47">
        <f>Source!U1392</f>
        <v>0</v>
      </c>
      <c r="O1450" s="26">
        <f>H1450</f>
        <v>335.64</v>
      </c>
      <c r="P1450" s="26">
        <f>K1450</f>
        <v>335.64</v>
      </c>
      <c r="Q1450" s="26">
        <f>M1450</f>
        <v>0</v>
      </c>
      <c r="W1450">
        <f>IF(Source!BI1392&lt;=1,I1449, 0)</f>
        <v>0</v>
      </c>
      <c r="X1450">
        <f>IF(Source!BI1392=2,I1449, 0)</f>
        <v>335.64</v>
      </c>
      <c r="Y1450">
        <f>IF(Source!BI1392=3,I1449, 0)</f>
        <v>0</v>
      </c>
      <c r="Z1450">
        <f>IF(Source!BI1392=4,I1449, 0)</f>
        <v>0</v>
      </c>
    </row>
    <row r="1451" spans="1:26" ht="68.25">
      <c r="A1451" s="59">
        <v>279</v>
      </c>
      <c r="B1451" s="59" t="str">
        <f>Source!E1394</f>
        <v>271</v>
      </c>
      <c r="C1451" s="60" t="str">
        <f>Source!F1394</f>
        <v>прайс</v>
      </c>
      <c r="D1451" s="60" t="s">
        <v>1079</v>
      </c>
      <c r="E1451" s="42" t="str">
        <f>Source!H1394</f>
        <v>шт.</v>
      </c>
      <c r="F1451" s="43">
        <f>Source!I1394</f>
        <v>2</v>
      </c>
      <c r="G1451" s="44">
        <f>Source!AL1394</f>
        <v>1338.96</v>
      </c>
      <c r="H1451" s="45" t="str">
        <f>Source!DD1394</f>
        <v/>
      </c>
      <c r="I1451" s="44">
        <f>ROUND(Source!AC1394*Source!I1394, 2)</f>
        <v>2677.92</v>
      </c>
      <c r="J1451" s="45" t="str">
        <f>Source!BO1394</f>
        <v/>
      </c>
      <c r="K1451" s="45">
        <f>IF(Source!BC1394&lt;&gt; 0, Source!BC1394, 1)</f>
        <v>1</v>
      </c>
      <c r="L1451" s="44">
        <f>Source!P1394</f>
        <v>2677.92</v>
      </c>
      <c r="M1451" s="48"/>
      <c r="S1451">
        <f>ROUND((Source!FX1394/100)*((ROUND(Source!AF1394*Source!I1394, 2)+ROUND(Source!AE1394*Source!I1394, 2))), 2)</f>
        <v>0</v>
      </c>
      <c r="T1451">
        <f>Source!X1394</f>
        <v>0</v>
      </c>
      <c r="U1451">
        <f>ROUND((Source!FY1394/100)*((ROUND(Source!AF1394*Source!I1394, 2)+ROUND(Source!AE1394*Source!I1394, 2))), 2)</f>
        <v>0</v>
      </c>
      <c r="V1451">
        <f>Source!Y1394</f>
        <v>0</v>
      </c>
    </row>
    <row r="1452" spans="1:26" ht="15">
      <c r="H1452" s="166">
        <f>I1451</f>
        <v>2677.92</v>
      </c>
      <c r="I1452" s="166"/>
      <c r="K1452" s="166">
        <f>L1451</f>
        <v>2677.92</v>
      </c>
      <c r="L1452" s="166"/>
      <c r="M1452" s="47">
        <f>Source!U1394</f>
        <v>0</v>
      </c>
      <c r="O1452" s="26">
        <f>H1452</f>
        <v>2677.92</v>
      </c>
      <c r="P1452" s="26">
        <f>K1452</f>
        <v>2677.92</v>
      </c>
      <c r="Q1452" s="26">
        <f>M1452</f>
        <v>0</v>
      </c>
      <c r="W1452">
        <f>IF(Source!BI1394&lt;=1,I1451, 0)</f>
        <v>2677.92</v>
      </c>
      <c r="X1452">
        <f>IF(Source!BI1394=2,I1451, 0)</f>
        <v>0</v>
      </c>
      <c r="Y1452">
        <f>IF(Source!BI1394=3,I1451, 0)</f>
        <v>0</v>
      </c>
      <c r="Z1452">
        <f>IF(Source!BI1394=4,I1451, 0)</f>
        <v>0</v>
      </c>
    </row>
    <row r="1453" spans="1:26" ht="68.25">
      <c r="A1453" s="59">
        <v>280</v>
      </c>
      <c r="B1453" s="59" t="str">
        <f>Source!E1396</f>
        <v>272</v>
      </c>
      <c r="C1453" s="60" t="str">
        <f>Source!F1396</f>
        <v>прайс</v>
      </c>
      <c r="D1453" s="60" t="s">
        <v>1080</v>
      </c>
      <c r="E1453" s="42" t="str">
        <f>Source!H1396</f>
        <v>шт.</v>
      </c>
      <c r="F1453" s="43">
        <f>Source!I1396</f>
        <v>1</v>
      </c>
      <c r="G1453" s="44">
        <f>Source!AL1396</f>
        <v>1235.96</v>
      </c>
      <c r="H1453" s="45" t="str">
        <f>Source!DD1396</f>
        <v/>
      </c>
      <c r="I1453" s="44">
        <f>ROUND(Source!AC1396*Source!I1396, 2)</f>
        <v>1235.96</v>
      </c>
      <c r="J1453" s="45" t="str">
        <f>Source!BO1396</f>
        <v/>
      </c>
      <c r="K1453" s="45">
        <f>IF(Source!BC1396&lt;&gt; 0, Source!BC1396, 1)</f>
        <v>1</v>
      </c>
      <c r="L1453" s="44">
        <f>Source!P1396</f>
        <v>1235.96</v>
      </c>
      <c r="M1453" s="48"/>
      <c r="S1453">
        <f>ROUND((Source!FX1396/100)*((ROUND(Source!AF1396*Source!I1396, 2)+ROUND(Source!AE1396*Source!I1396, 2))), 2)</f>
        <v>0</v>
      </c>
      <c r="T1453">
        <f>Source!X1396</f>
        <v>0</v>
      </c>
      <c r="U1453">
        <f>ROUND((Source!FY1396/100)*((ROUND(Source!AF1396*Source!I1396, 2)+ROUND(Source!AE1396*Source!I1396, 2))), 2)</f>
        <v>0</v>
      </c>
      <c r="V1453">
        <f>Source!Y1396</f>
        <v>0</v>
      </c>
    </row>
    <row r="1454" spans="1:26" ht="15">
      <c r="H1454" s="166">
        <f>I1453</f>
        <v>1235.96</v>
      </c>
      <c r="I1454" s="166"/>
      <c r="K1454" s="166">
        <f>L1453</f>
        <v>1235.96</v>
      </c>
      <c r="L1454" s="166"/>
      <c r="M1454" s="47">
        <f>Source!U1396</f>
        <v>0</v>
      </c>
      <c r="O1454" s="26">
        <f>H1454</f>
        <v>1235.96</v>
      </c>
      <c r="P1454" s="26">
        <f>K1454</f>
        <v>1235.96</v>
      </c>
      <c r="Q1454" s="26">
        <f>M1454</f>
        <v>0</v>
      </c>
      <c r="W1454">
        <f>IF(Source!BI1396&lt;=1,I1453, 0)</f>
        <v>1235.96</v>
      </c>
      <c r="X1454">
        <f>IF(Source!BI1396=2,I1453, 0)</f>
        <v>0</v>
      </c>
      <c r="Y1454">
        <f>IF(Source!BI1396=3,I1453, 0)</f>
        <v>0</v>
      </c>
      <c r="Z1454">
        <f>IF(Source!BI1396=4,I1453, 0)</f>
        <v>0</v>
      </c>
    </row>
    <row r="1455" spans="1:26" ht="42.75">
      <c r="A1455" s="16">
        <v>281</v>
      </c>
      <c r="B1455" s="16" t="str">
        <f>Source!E1398</f>
        <v>273</v>
      </c>
      <c r="C1455" s="58" t="str">
        <f>Source!F1398</f>
        <v>26-01-054-01</v>
      </c>
      <c r="D1455" s="58" t="str">
        <f>Source!G1398</f>
        <v>Обертывание поверхности изоляции рулонными материалами насухо с проклейкой швов</v>
      </c>
      <c r="E1455" s="36" t="str">
        <f>Source!H1398</f>
        <v>100 м2</v>
      </c>
      <c r="F1455" s="22">
        <f>Source!I1398</f>
        <v>0.23</v>
      </c>
      <c r="G1455" s="37">
        <f>Source!AL1398+Source!AM1398+Source!AO1398</f>
        <v>824.45</v>
      </c>
      <c r="H1455" s="38"/>
      <c r="I1455" s="37"/>
      <c r="J1455" s="38" t="str">
        <f>Source!BO1398</f>
        <v/>
      </c>
      <c r="K1455" s="38"/>
      <c r="L1455" s="37"/>
      <c r="M1455" s="39"/>
      <c r="S1455">
        <f>ROUND((Source!FX1398/100)*((ROUND(Source!AF1398*Source!I1398, 2)+ROUND(Source!AE1398*Source!I1398, 2))), 2)</f>
        <v>80.62</v>
      </c>
      <c r="T1455">
        <f>Source!X1398</f>
        <v>80.62</v>
      </c>
      <c r="U1455">
        <f>ROUND((Source!FY1398/100)*((ROUND(Source!AF1398*Source!I1398, 2)+ROUND(Source!AE1398*Source!I1398, 2))), 2)</f>
        <v>53.3</v>
      </c>
      <c r="V1455">
        <f>Source!Y1398</f>
        <v>53.75</v>
      </c>
    </row>
    <row r="1456" spans="1:26">
      <c r="D1456" s="29" t="str">
        <f>"Объем: "&amp;Source!I1398&amp;"=23/"&amp;"100"</f>
        <v>Объем: 0,23=23/100</v>
      </c>
    </row>
    <row r="1457" spans="1:26" ht="14.25">
      <c r="A1457" s="16"/>
      <c r="B1457" s="16"/>
      <c r="C1457" s="58"/>
      <c r="D1457" s="58" t="s">
        <v>980</v>
      </c>
      <c r="E1457" s="36"/>
      <c r="F1457" s="22"/>
      <c r="G1457" s="37">
        <f>Source!AO1398</f>
        <v>276.31</v>
      </c>
      <c r="H1457" s="38" t="str">
        <f>Source!DG1398</f>
        <v>)*1,2)*1,15</v>
      </c>
      <c r="I1457" s="37">
        <f>ROUND(Source!AF1398*Source!I1398, 2)</f>
        <v>87.7</v>
      </c>
      <c r="J1457" s="38"/>
      <c r="K1457" s="38">
        <f>IF(Source!BA1398&lt;&gt; 0, Source!BA1398, 1)</f>
        <v>1</v>
      </c>
      <c r="L1457" s="37">
        <f>Source!S1398</f>
        <v>87.7</v>
      </c>
      <c r="M1457" s="39"/>
      <c r="R1457">
        <f>I1457</f>
        <v>87.7</v>
      </c>
    </row>
    <row r="1458" spans="1:26" ht="14.25">
      <c r="A1458" s="16"/>
      <c r="B1458" s="16"/>
      <c r="C1458" s="58"/>
      <c r="D1458" s="58" t="s">
        <v>104</v>
      </c>
      <c r="E1458" s="36"/>
      <c r="F1458" s="22"/>
      <c r="G1458" s="37">
        <f>Source!AM1398</f>
        <v>40.5</v>
      </c>
      <c r="H1458" s="38" t="str">
        <f>Source!DE1398</f>
        <v>)*1,2)*1,25</v>
      </c>
      <c r="I1458" s="37">
        <f>ROUND(Source!AD1398*Source!I1398, 2)</f>
        <v>13.97</v>
      </c>
      <c r="J1458" s="38"/>
      <c r="K1458" s="38">
        <f>IF(Source!BB1398&lt;&gt; 0, Source!BB1398, 1)</f>
        <v>1</v>
      </c>
      <c r="L1458" s="37">
        <f>Source!Q1398</f>
        <v>13.97</v>
      </c>
      <c r="M1458" s="39"/>
    </row>
    <row r="1459" spans="1:26" ht="14.25">
      <c r="A1459" s="16"/>
      <c r="B1459" s="16"/>
      <c r="C1459" s="58"/>
      <c r="D1459" s="58" t="s">
        <v>981</v>
      </c>
      <c r="E1459" s="36"/>
      <c r="F1459" s="22"/>
      <c r="G1459" s="37">
        <f>Source!AN1398</f>
        <v>5.45</v>
      </c>
      <c r="H1459" s="38" t="str">
        <f>Source!DF1398</f>
        <v>)*1,2)*1,25</v>
      </c>
      <c r="I1459" s="40">
        <f>ROUND(Source!AE1398*Source!I1398, 2)</f>
        <v>1.88</v>
      </c>
      <c r="J1459" s="38"/>
      <c r="K1459" s="38">
        <f>IF(Source!BS1398&lt;&gt; 0, Source!BS1398, 1)</f>
        <v>1</v>
      </c>
      <c r="L1459" s="40">
        <f>Source!R1398</f>
        <v>1.88</v>
      </c>
      <c r="M1459" s="39"/>
      <c r="R1459">
        <f>I1459</f>
        <v>1.88</v>
      </c>
    </row>
    <row r="1460" spans="1:26" ht="14.25">
      <c r="A1460" s="16"/>
      <c r="B1460" s="16"/>
      <c r="C1460" s="58"/>
      <c r="D1460" s="58" t="s">
        <v>982</v>
      </c>
      <c r="E1460" s="36"/>
      <c r="F1460" s="22"/>
      <c r="G1460" s="37">
        <f>Source!AL1398</f>
        <v>507.64</v>
      </c>
      <c r="H1460" s="38" t="str">
        <f>Source!DD1398</f>
        <v/>
      </c>
      <c r="I1460" s="37">
        <f>ROUND(Source!AC1398*Source!I1398, 2)</f>
        <v>116.76</v>
      </c>
      <c r="J1460" s="38"/>
      <c r="K1460" s="38">
        <f>IF(Source!BC1398&lt;&gt; 0, Source!BC1398, 1)</f>
        <v>1</v>
      </c>
      <c r="L1460" s="37">
        <f>Source!P1398</f>
        <v>116.76</v>
      </c>
      <c r="M1460" s="39"/>
    </row>
    <row r="1461" spans="1:26" ht="14.25">
      <c r="A1461" s="16"/>
      <c r="B1461" s="16"/>
      <c r="C1461" s="58"/>
      <c r="D1461" s="58" t="s">
        <v>983</v>
      </c>
      <c r="E1461" s="36" t="s">
        <v>984</v>
      </c>
      <c r="F1461" s="22">
        <f>Source!BZ1398</f>
        <v>100</v>
      </c>
      <c r="G1461" s="167" t="str">
        <f>CONCATENATE(" )", Source!DL1398, Source!FT1398, "=", Source!FX1398)</f>
        <v xml:space="preserve"> )*0,9=90</v>
      </c>
      <c r="H1461" s="168"/>
      <c r="I1461" s="37">
        <f>SUM(S1455:S1463)</f>
        <v>80.62</v>
      </c>
      <c r="J1461" s="41"/>
      <c r="K1461" s="32">
        <f>Source!AT1398</f>
        <v>90</v>
      </c>
      <c r="L1461" s="37">
        <f>SUM(T1455:T1463)</f>
        <v>80.62</v>
      </c>
      <c r="M1461" s="39"/>
    </row>
    <row r="1462" spans="1:26" ht="14.25">
      <c r="A1462" s="16"/>
      <c r="B1462" s="16"/>
      <c r="C1462" s="58"/>
      <c r="D1462" s="58" t="s">
        <v>985</v>
      </c>
      <c r="E1462" s="36" t="s">
        <v>984</v>
      </c>
      <c r="F1462" s="22">
        <f>Source!CA1398</f>
        <v>70</v>
      </c>
      <c r="G1462" s="167" t="str">
        <f>CONCATENATE(" )", Source!DM1398, Source!FU1398, "=", Source!FY1398)</f>
        <v xml:space="preserve"> )*0,85=59,5</v>
      </c>
      <c r="H1462" s="168"/>
      <c r="I1462" s="37">
        <f>SUM(U1455:U1463)</f>
        <v>53.3</v>
      </c>
      <c r="J1462" s="41"/>
      <c r="K1462" s="32">
        <f>Source!AU1398</f>
        <v>60</v>
      </c>
      <c r="L1462" s="37">
        <f>SUM(V1455:V1463)</f>
        <v>53.75</v>
      </c>
      <c r="M1462" s="39"/>
    </row>
    <row r="1463" spans="1:26" ht="14.25">
      <c r="A1463" s="59"/>
      <c r="B1463" s="59"/>
      <c r="C1463" s="60"/>
      <c r="D1463" s="60" t="s">
        <v>986</v>
      </c>
      <c r="E1463" s="42" t="s">
        <v>987</v>
      </c>
      <c r="F1463" s="43">
        <f>Source!AQ1398</f>
        <v>31.98</v>
      </c>
      <c r="G1463" s="44"/>
      <c r="H1463" s="45" t="str">
        <f>Source!DI1398</f>
        <v>)*1,2)*1,15</v>
      </c>
      <c r="I1463" s="44"/>
      <c r="J1463" s="45"/>
      <c r="K1463" s="45"/>
      <c r="L1463" s="44"/>
      <c r="M1463" s="46">
        <f>Source!U1398</f>
        <v>10.150452</v>
      </c>
    </row>
    <row r="1464" spans="1:26" ht="15">
      <c r="H1464" s="166">
        <f>I1457+I1458+I1460+I1461+I1462</f>
        <v>352.35</v>
      </c>
      <c r="I1464" s="166"/>
      <c r="K1464" s="166">
        <f>L1457+L1458+L1460+L1461+L1462</f>
        <v>352.8</v>
      </c>
      <c r="L1464" s="166"/>
      <c r="M1464" s="47">
        <f>Source!U1398</f>
        <v>10.150452</v>
      </c>
      <c r="O1464" s="26">
        <f>H1464</f>
        <v>352.35</v>
      </c>
      <c r="P1464" s="26">
        <f>K1464</f>
        <v>352.8</v>
      </c>
      <c r="Q1464" s="26">
        <f>M1464</f>
        <v>10.150452</v>
      </c>
      <c r="W1464">
        <f>IF(Source!BI1398&lt;=1,I1457+I1458+I1460+I1461+I1462, 0)</f>
        <v>352.35</v>
      </c>
      <c r="X1464">
        <f>IF(Source!BI1398=2,I1457+I1458+I1460+I1461+I1462, 0)</f>
        <v>0</v>
      </c>
      <c r="Y1464">
        <f>IF(Source!BI1398=3,I1457+I1458+I1460+I1461+I1462, 0)</f>
        <v>0</v>
      </c>
      <c r="Z1464">
        <f>IF(Source!BI1398=4,I1457+I1458+I1460+I1461+I1462, 0)</f>
        <v>0</v>
      </c>
    </row>
    <row r="1465" spans="1:26" ht="71.25">
      <c r="A1465" s="16">
        <v>282</v>
      </c>
      <c r="B1465" s="16" t="str">
        <f>Source!E1400</f>
        <v>274</v>
      </c>
      <c r="C1465" s="58" t="str">
        <f>Source!F1400</f>
        <v>12.2.04.07-0012</v>
      </c>
      <c r="D1465" s="58" t="str">
        <f>Source!G1400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465" s="36" t="str">
        <f>Source!H1400</f>
        <v>м3</v>
      </c>
      <c r="F1465" s="22">
        <f>Source!I1400</f>
        <v>1.0580000000000001</v>
      </c>
      <c r="G1465" s="37">
        <f>Source!AL1400</f>
        <v>2222.0300000000002</v>
      </c>
      <c r="H1465" s="38" t="str">
        <f>Source!DD1400</f>
        <v/>
      </c>
      <c r="I1465" s="37">
        <f>ROUND(Source!AC1400*Source!I1400, 2)</f>
        <v>2350.91</v>
      </c>
      <c r="J1465" s="38" t="str">
        <f>Source!BO1400</f>
        <v/>
      </c>
      <c r="K1465" s="38">
        <f>IF(Source!BC1400&lt;&gt; 0, Source!BC1400, 1)</f>
        <v>1</v>
      </c>
      <c r="L1465" s="37">
        <f>Source!P1400</f>
        <v>2350.91</v>
      </c>
      <c r="M1465" s="39"/>
      <c r="S1465">
        <f>ROUND((Source!FX1400/100)*((ROUND(Source!AF1400*Source!I1400, 2)+ROUND(Source!AE1400*Source!I1400, 2))), 2)</f>
        <v>0</v>
      </c>
      <c r="T1465">
        <f>Source!X1400</f>
        <v>0</v>
      </c>
      <c r="U1465">
        <f>ROUND((Source!FY1400/100)*((ROUND(Source!AF1400*Source!I1400, 2)+ROUND(Source!AE1400*Source!I1400, 2))), 2)</f>
        <v>0</v>
      </c>
      <c r="V1465">
        <f>Source!Y1400</f>
        <v>0</v>
      </c>
    </row>
    <row r="1466" spans="1:26">
      <c r="A1466" s="30"/>
      <c r="B1466" s="30"/>
      <c r="C1466" s="30"/>
      <c r="D1466" s="31" t="str">
        <f>"Объем: "&amp;Source!I1400&amp;"=23*"&amp;"0,04*"&amp;"1,15"</f>
        <v>Объем: 1,058=23*0,04*1,15</v>
      </c>
      <c r="E1466" s="30"/>
      <c r="F1466" s="30"/>
      <c r="G1466" s="30"/>
      <c r="H1466" s="30"/>
      <c r="I1466" s="30"/>
      <c r="J1466" s="30"/>
      <c r="K1466" s="30"/>
      <c r="L1466" s="30"/>
      <c r="M1466" s="30"/>
    </row>
    <row r="1467" spans="1:26" ht="15">
      <c r="H1467" s="166">
        <f>I1465</f>
        <v>2350.91</v>
      </c>
      <c r="I1467" s="166"/>
      <c r="K1467" s="166">
        <f>L1465</f>
        <v>2350.91</v>
      </c>
      <c r="L1467" s="166"/>
      <c r="M1467" s="47">
        <f>Source!U1400</f>
        <v>0</v>
      </c>
      <c r="O1467" s="26">
        <f>H1467</f>
        <v>2350.91</v>
      </c>
      <c r="P1467" s="26">
        <f>K1467</f>
        <v>2350.91</v>
      </c>
      <c r="Q1467" s="26">
        <f>M1467</f>
        <v>0</v>
      </c>
      <c r="W1467">
        <f>IF(Source!BI1400&lt;=1,I1465, 0)</f>
        <v>2350.91</v>
      </c>
      <c r="X1467">
        <f>IF(Source!BI1400=2,I1465, 0)</f>
        <v>0</v>
      </c>
      <c r="Y1467">
        <f>IF(Source!BI1400=3,I1465, 0)</f>
        <v>0</v>
      </c>
      <c r="Z1467">
        <f>IF(Source!BI1400=4,I1465, 0)</f>
        <v>0</v>
      </c>
    </row>
    <row r="1468" spans="1:26" ht="57">
      <c r="A1468" s="16">
        <v>283</v>
      </c>
      <c r="B1468" s="16" t="str">
        <f>Source!E1402</f>
        <v>275</v>
      </c>
      <c r="C1468" s="58" t="str">
        <f>Source!F1402</f>
        <v>20-01-002-10</v>
      </c>
      <c r="D1468" s="58" t="str">
        <f>Source!G1402</f>
        <v>Прокладка воздуховодов из листовой оцинкованной стали и алюминия класса П (плотные) толщиной 0,7 мм, периметром от 1100 до 1600 мм</v>
      </c>
      <c r="E1468" s="36" t="str">
        <f>Source!H1402</f>
        <v>100 м2</v>
      </c>
      <c r="F1468" s="22">
        <f>Source!I1402</f>
        <v>0.16</v>
      </c>
      <c r="G1468" s="37">
        <f>Source!AL1402+Source!AM1402+Source!AO1402</f>
        <v>2346.06</v>
      </c>
      <c r="H1468" s="38"/>
      <c r="I1468" s="37"/>
      <c r="J1468" s="38" t="str">
        <f>Source!BO1402</f>
        <v/>
      </c>
      <c r="K1468" s="38"/>
      <c r="L1468" s="37"/>
      <c r="M1468" s="39"/>
      <c r="S1468">
        <f>ROUND((Source!FX1402/100)*((ROUND(Source!AF1402*Source!I1402, 2)+ROUND(Source!AE1402*Source!I1402, 2))), 2)</f>
        <v>298.89</v>
      </c>
      <c r="T1468">
        <f>Source!X1402</f>
        <v>298.37</v>
      </c>
      <c r="U1468">
        <f>ROUND((Source!FY1402/100)*((ROUND(Source!AF1402*Source!I1402, 2)+ROUND(Source!AE1402*Source!I1402, 2))), 2)</f>
        <v>183.04</v>
      </c>
      <c r="V1468">
        <f>Source!Y1402</f>
        <v>184.21</v>
      </c>
    </row>
    <row r="1469" spans="1:26">
      <c r="D1469" s="29" t="str">
        <f>"Объем: "&amp;Source!I1402&amp;"=(0,4+"&amp;"0,4)*"&amp;"2*"&amp;"10/"&amp;"100"</f>
        <v>Объем: 0,16=(0,4+0,4)*2*10/100</v>
      </c>
    </row>
    <row r="1470" spans="1:26" ht="14.25">
      <c r="A1470" s="16"/>
      <c r="B1470" s="16"/>
      <c r="C1470" s="58"/>
      <c r="D1470" s="58" t="s">
        <v>980</v>
      </c>
      <c r="E1470" s="36"/>
      <c r="F1470" s="22"/>
      <c r="G1470" s="37">
        <f>Source!AO1402</f>
        <v>1162.25</v>
      </c>
      <c r="H1470" s="38" t="str">
        <f>Source!DG1402</f>
        <v>)*1,2)*1,15</v>
      </c>
      <c r="I1470" s="37">
        <f>ROUND(Source!AF1402*Source!I1402, 2)</f>
        <v>256.63</v>
      </c>
      <c r="J1470" s="38"/>
      <c r="K1470" s="38">
        <f>IF(Source!BA1402&lt;&gt; 0, Source!BA1402, 1)</f>
        <v>1</v>
      </c>
      <c r="L1470" s="37">
        <f>Source!S1402</f>
        <v>256.63</v>
      </c>
      <c r="M1470" s="39"/>
      <c r="R1470">
        <f>I1470</f>
        <v>256.63</v>
      </c>
    </row>
    <row r="1471" spans="1:26" ht="14.25">
      <c r="A1471" s="16"/>
      <c r="B1471" s="16"/>
      <c r="C1471" s="58"/>
      <c r="D1471" s="58" t="s">
        <v>104</v>
      </c>
      <c r="E1471" s="36"/>
      <c r="F1471" s="22"/>
      <c r="G1471" s="37">
        <f>Source!AM1402</f>
        <v>95.08</v>
      </c>
      <c r="H1471" s="38" t="str">
        <f>Source!DE1402</f>
        <v>)*1,2)*1,25</v>
      </c>
      <c r="I1471" s="37">
        <f>ROUND(Source!AD1402*Source!I1402, 2)</f>
        <v>22.82</v>
      </c>
      <c r="J1471" s="38"/>
      <c r="K1471" s="38">
        <f>IF(Source!BB1402&lt;&gt; 0, Source!BB1402, 1)</f>
        <v>1</v>
      </c>
      <c r="L1471" s="37">
        <f>Source!Q1402</f>
        <v>22.82</v>
      </c>
      <c r="M1471" s="39"/>
    </row>
    <row r="1472" spans="1:26" ht="14.25">
      <c r="A1472" s="16"/>
      <c r="B1472" s="16"/>
      <c r="C1472" s="58"/>
      <c r="D1472" s="58" t="s">
        <v>981</v>
      </c>
      <c r="E1472" s="36"/>
      <c r="F1472" s="22"/>
      <c r="G1472" s="37">
        <f>Source!AN1402</f>
        <v>11.74</v>
      </c>
      <c r="H1472" s="38" t="str">
        <f>Source!DF1402</f>
        <v>)*1,2)*1,25</v>
      </c>
      <c r="I1472" s="40">
        <f>ROUND(Source!AE1402*Source!I1402, 2)</f>
        <v>2.82</v>
      </c>
      <c r="J1472" s="38"/>
      <c r="K1472" s="38">
        <f>IF(Source!BS1402&lt;&gt; 0, Source!BS1402, 1)</f>
        <v>1</v>
      </c>
      <c r="L1472" s="40">
        <f>Source!R1402</f>
        <v>2.82</v>
      </c>
      <c r="M1472" s="39"/>
      <c r="R1472">
        <f>I1472</f>
        <v>2.82</v>
      </c>
    </row>
    <row r="1473" spans="1:26" ht="14.25">
      <c r="A1473" s="16"/>
      <c r="B1473" s="16"/>
      <c r="C1473" s="58"/>
      <c r="D1473" s="58" t="s">
        <v>982</v>
      </c>
      <c r="E1473" s="36"/>
      <c r="F1473" s="22"/>
      <c r="G1473" s="37">
        <f>Source!AL1402</f>
        <v>1088.73</v>
      </c>
      <c r="H1473" s="38" t="str">
        <f>Source!DD1402</f>
        <v/>
      </c>
      <c r="I1473" s="37">
        <f>ROUND(Source!AC1402*Source!I1402, 2)</f>
        <v>174.2</v>
      </c>
      <c r="J1473" s="38"/>
      <c r="K1473" s="38">
        <f>IF(Source!BC1402&lt;&gt; 0, Source!BC1402, 1)</f>
        <v>1</v>
      </c>
      <c r="L1473" s="37">
        <f>Source!P1402</f>
        <v>174.2</v>
      </c>
      <c r="M1473" s="39"/>
    </row>
    <row r="1474" spans="1:26" ht="14.25">
      <c r="A1474" s="16"/>
      <c r="B1474" s="16"/>
      <c r="C1474" s="58"/>
      <c r="D1474" s="58" t="s">
        <v>983</v>
      </c>
      <c r="E1474" s="36" t="s">
        <v>984</v>
      </c>
      <c r="F1474" s="22">
        <f>Source!BZ1402</f>
        <v>128</v>
      </c>
      <c r="G1474" s="167" t="str">
        <f>CONCATENATE(" )", Source!DL1402, Source!FT1402, "=", Source!FX1402)</f>
        <v xml:space="preserve"> )*0,9=115,2</v>
      </c>
      <c r="H1474" s="168"/>
      <c r="I1474" s="37">
        <f>SUM(S1468:S1476)</f>
        <v>298.89</v>
      </c>
      <c r="J1474" s="41"/>
      <c r="K1474" s="32">
        <f>Source!AT1402</f>
        <v>115</v>
      </c>
      <c r="L1474" s="37">
        <f>SUM(T1468:T1476)</f>
        <v>298.37</v>
      </c>
      <c r="M1474" s="39"/>
    </row>
    <row r="1475" spans="1:26" ht="14.25">
      <c r="A1475" s="16"/>
      <c r="B1475" s="16"/>
      <c r="C1475" s="58"/>
      <c r="D1475" s="58" t="s">
        <v>985</v>
      </c>
      <c r="E1475" s="36" t="s">
        <v>984</v>
      </c>
      <c r="F1475" s="22">
        <f>Source!CA1402</f>
        <v>83</v>
      </c>
      <c r="G1475" s="167" t="str">
        <f>CONCATENATE(" )", Source!DM1402, Source!FU1402, "=", Source!FY1402)</f>
        <v xml:space="preserve"> )*0,85=70,55</v>
      </c>
      <c r="H1475" s="168"/>
      <c r="I1475" s="37">
        <f>SUM(U1468:U1476)</f>
        <v>183.04</v>
      </c>
      <c r="J1475" s="41"/>
      <c r="K1475" s="32">
        <f>Source!AU1402</f>
        <v>71</v>
      </c>
      <c r="L1475" s="37">
        <f>SUM(V1468:V1476)</f>
        <v>184.21</v>
      </c>
      <c r="M1475" s="39"/>
    </row>
    <row r="1476" spans="1:26" ht="14.25">
      <c r="A1476" s="59"/>
      <c r="B1476" s="59"/>
      <c r="C1476" s="60"/>
      <c r="D1476" s="60" t="s">
        <v>986</v>
      </c>
      <c r="E1476" s="42" t="s">
        <v>987</v>
      </c>
      <c r="F1476" s="43">
        <f>Source!AQ1402</f>
        <v>132.97999999999999</v>
      </c>
      <c r="G1476" s="44"/>
      <c r="H1476" s="45" t="str">
        <f>Source!DI1402</f>
        <v>)*1,2)*1,15</v>
      </c>
      <c r="I1476" s="44"/>
      <c r="J1476" s="45"/>
      <c r="K1476" s="45"/>
      <c r="L1476" s="44"/>
      <c r="M1476" s="46">
        <f>Source!U1402</f>
        <v>29.361984</v>
      </c>
    </row>
    <row r="1477" spans="1:26" ht="15">
      <c r="H1477" s="166">
        <f>I1470+I1471+I1473+I1474+I1475</f>
        <v>935.57999999999993</v>
      </c>
      <c r="I1477" s="166"/>
      <c r="K1477" s="166">
        <f>L1470+L1471+L1473+L1474+L1475</f>
        <v>936.23</v>
      </c>
      <c r="L1477" s="166"/>
      <c r="M1477" s="47">
        <f>Source!U1402</f>
        <v>29.361984</v>
      </c>
      <c r="O1477" s="26">
        <f>H1477</f>
        <v>935.57999999999993</v>
      </c>
      <c r="P1477" s="26">
        <f>K1477</f>
        <v>936.23</v>
      </c>
      <c r="Q1477" s="26">
        <f>M1477</f>
        <v>29.361984</v>
      </c>
      <c r="W1477">
        <f>IF(Source!BI1402&lt;=1,I1470+I1471+I1473+I1474+I1475, 0)</f>
        <v>935.57999999999993</v>
      </c>
      <c r="X1477">
        <f>IF(Source!BI1402=2,I1470+I1471+I1473+I1474+I1475, 0)</f>
        <v>0</v>
      </c>
      <c r="Y1477">
        <f>IF(Source!BI1402=3,I1470+I1471+I1473+I1474+I1475, 0)</f>
        <v>0</v>
      </c>
      <c r="Z1477">
        <f>IF(Source!BI1402=4,I1470+I1471+I1473+I1474+I1475, 0)</f>
        <v>0</v>
      </c>
    </row>
    <row r="1478" spans="1:26" ht="42.75">
      <c r="A1478" s="59">
        <v>284</v>
      </c>
      <c r="B1478" s="59" t="str">
        <f>Source!E1404</f>
        <v>276</v>
      </c>
      <c r="C1478" s="60" t="str">
        <f>Source!F1404</f>
        <v>19.1.01.03-0052</v>
      </c>
      <c r="D1478" s="60" t="str">
        <f>Source!G1404</f>
        <v>Воздуховоды из оцинкованной стали с шиной и уголками толщиной 1,0 мм, периметром 3000 мм</v>
      </c>
      <c r="E1478" s="42" t="str">
        <f>Source!H1404</f>
        <v>м2</v>
      </c>
      <c r="F1478" s="43">
        <f>Source!I1404</f>
        <v>16</v>
      </c>
      <c r="G1478" s="44">
        <f>Source!AL1404</f>
        <v>171.25</v>
      </c>
      <c r="H1478" s="45" t="str">
        <f>Source!DD1404</f>
        <v/>
      </c>
      <c r="I1478" s="44">
        <f>ROUND(Source!AC1404*Source!I1404, 2)</f>
        <v>2740</v>
      </c>
      <c r="J1478" s="45" t="str">
        <f>Source!BO1404</f>
        <v/>
      </c>
      <c r="K1478" s="45">
        <f>IF(Source!BC1404&lt;&gt; 0, Source!BC1404, 1)</f>
        <v>1</v>
      </c>
      <c r="L1478" s="44">
        <f>Source!P1404</f>
        <v>2740</v>
      </c>
      <c r="M1478" s="48"/>
      <c r="S1478">
        <f>ROUND((Source!FX1404/100)*((ROUND(Source!AF1404*Source!I1404, 2)+ROUND(Source!AE1404*Source!I1404, 2))), 2)</f>
        <v>0</v>
      </c>
      <c r="T1478">
        <f>Source!X1404</f>
        <v>0</v>
      </c>
      <c r="U1478">
        <f>ROUND((Source!FY1404/100)*((ROUND(Source!AF1404*Source!I1404, 2)+ROUND(Source!AE1404*Source!I1404, 2))), 2)</f>
        <v>0</v>
      </c>
      <c r="V1478">
        <f>Source!Y1404</f>
        <v>0</v>
      </c>
    </row>
    <row r="1479" spans="1:26" ht="15">
      <c r="H1479" s="166">
        <f>I1478</f>
        <v>2740</v>
      </c>
      <c r="I1479" s="166"/>
      <c r="K1479" s="166">
        <f>L1478</f>
        <v>2740</v>
      </c>
      <c r="L1479" s="166"/>
      <c r="M1479" s="47">
        <f>Source!U1404</f>
        <v>0</v>
      </c>
      <c r="O1479" s="26">
        <f>H1479</f>
        <v>2740</v>
      </c>
      <c r="P1479" s="26">
        <f>K1479</f>
        <v>2740</v>
      </c>
      <c r="Q1479" s="26">
        <f>M1479</f>
        <v>0</v>
      </c>
      <c r="W1479">
        <f>IF(Source!BI1404&lt;=1,I1478, 0)</f>
        <v>2740</v>
      </c>
      <c r="X1479">
        <f>IF(Source!BI1404=2,I1478, 0)</f>
        <v>0</v>
      </c>
      <c r="Y1479">
        <f>IF(Source!BI1404=3,I1478, 0)</f>
        <v>0</v>
      </c>
      <c r="Z1479">
        <f>IF(Source!BI1404=4,I1478, 0)</f>
        <v>0</v>
      </c>
    </row>
    <row r="1480" spans="1:26" ht="71.25">
      <c r="A1480" s="16">
        <v>285</v>
      </c>
      <c r="B1480" s="16" t="str">
        <f>Source!E1406</f>
        <v>277</v>
      </c>
      <c r="C1480" s="58" t="str">
        <f>Source!F1406</f>
        <v>20-01-002-18</v>
      </c>
      <c r="D1480" s="58" t="str">
        <f>Source!G1406</f>
        <v>Прокладка воздуховодов из листовой оцинкованной стали и алюминия класса П (плотные) толщиной 1,0 мм, диаметром от 900 до 1000 мм (прим.д400 мм)</v>
      </c>
      <c r="E1480" s="36" t="str">
        <f>Source!H1406</f>
        <v>100 м2</v>
      </c>
      <c r="F1480" s="22">
        <f>Source!I1406</f>
        <v>3.7679999999999998E-2</v>
      </c>
      <c r="G1480" s="37">
        <f>Source!AL1406+Source!AM1406+Source!AO1406</f>
        <v>1385.92</v>
      </c>
      <c r="H1480" s="38"/>
      <c r="I1480" s="37"/>
      <c r="J1480" s="38" t="str">
        <f>Source!BO1406</f>
        <v/>
      </c>
      <c r="K1480" s="38"/>
      <c r="L1480" s="37"/>
      <c r="M1480" s="39"/>
      <c r="S1480">
        <f>ROUND((Source!FX1406/100)*((ROUND(Source!AF1406*Source!I1406, 2)+ROUND(Source!AE1406*Source!I1406, 2))), 2)</f>
        <v>42.9</v>
      </c>
      <c r="T1480">
        <f>Source!X1406</f>
        <v>42.83</v>
      </c>
      <c r="U1480">
        <f>ROUND((Source!FY1406/100)*((ROUND(Source!AF1406*Source!I1406, 2)+ROUND(Source!AE1406*Source!I1406, 2))), 2)</f>
        <v>26.27</v>
      </c>
      <c r="V1480">
        <f>Source!Y1406</f>
        <v>26.44</v>
      </c>
    </row>
    <row r="1481" spans="1:26">
      <c r="D1481" s="29" t="str">
        <f>"Объем: "&amp;Source!I1406&amp;"=(3,14*"&amp;"0,4*"&amp;"3)/"&amp;"100"</f>
        <v>Объем: 0,03768=(3,14*0,4*3)/100</v>
      </c>
    </row>
    <row r="1482" spans="1:26" ht="14.25">
      <c r="A1482" s="16"/>
      <c r="B1482" s="16"/>
      <c r="C1482" s="58"/>
      <c r="D1482" s="58" t="s">
        <v>980</v>
      </c>
      <c r="E1482" s="36"/>
      <c r="F1482" s="22"/>
      <c r="G1482" s="37">
        <f>Source!AO1406</f>
        <v>706.89</v>
      </c>
      <c r="H1482" s="38" t="str">
        <f>Source!DG1406</f>
        <v>)*1,2)*1,15</v>
      </c>
      <c r="I1482" s="37">
        <f>ROUND(Source!AF1406*Source!I1406, 2)</f>
        <v>36.76</v>
      </c>
      <c r="J1482" s="38"/>
      <c r="K1482" s="38">
        <f>IF(Source!BA1406&lt;&gt; 0, Source!BA1406, 1)</f>
        <v>1</v>
      </c>
      <c r="L1482" s="37">
        <f>Source!S1406</f>
        <v>36.76</v>
      </c>
      <c r="M1482" s="39"/>
      <c r="R1482">
        <f>I1482</f>
        <v>36.76</v>
      </c>
    </row>
    <row r="1483" spans="1:26" ht="14.25">
      <c r="A1483" s="16"/>
      <c r="B1483" s="16"/>
      <c r="C1483" s="58"/>
      <c r="D1483" s="58" t="s">
        <v>104</v>
      </c>
      <c r="E1483" s="36"/>
      <c r="F1483" s="22"/>
      <c r="G1483" s="37">
        <f>Source!AM1406</f>
        <v>101.27</v>
      </c>
      <c r="H1483" s="38" t="str">
        <f>Source!DE1406</f>
        <v>)*1,2)*1,25</v>
      </c>
      <c r="I1483" s="37">
        <f>ROUND(Source!AD1406*Source!I1406, 2)</f>
        <v>5.72</v>
      </c>
      <c r="J1483" s="38"/>
      <c r="K1483" s="38">
        <f>IF(Source!BB1406&lt;&gt; 0, Source!BB1406, 1)</f>
        <v>1</v>
      </c>
      <c r="L1483" s="37">
        <f>Source!Q1406</f>
        <v>5.72</v>
      </c>
      <c r="M1483" s="39"/>
    </row>
    <row r="1484" spans="1:26" ht="14.25">
      <c r="A1484" s="16"/>
      <c r="B1484" s="16"/>
      <c r="C1484" s="58"/>
      <c r="D1484" s="58" t="s">
        <v>981</v>
      </c>
      <c r="E1484" s="36"/>
      <c r="F1484" s="22"/>
      <c r="G1484" s="37">
        <f>Source!AN1406</f>
        <v>8.5399999999999991</v>
      </c>
      <c r="H1484" s="38" t="str">
        <f>Source!DF1406</f>
        <v>)*1,2)*1,25</v>
      </c>
      <c r="I1484" s="40">
        <f>ROUND(Source!AE1406*Source!I1406, 2)</f>
        <v>0.48</v>
      </c>
      <c r="J1484" s="38"/>
      <c r="K1484" s="38">
        <f>IF(Source!BS1406&lt;&gt; 0, Source!BS1406, 1)</f>
        <v>1</v>
      </c>
      <c r="L1484" s="40">
        <f>Source!R1406</f>
        <v>0.48</v>
      </c>
      <c r="M1484" s="39"/>
      <c r="R1484">
        <f>I1484</f>
        <v>0.48</v>
      </c>
    </row>
    <row r="1485" spans="1:26" ht="14.25">
      <c r="A1485" s="16"/>
      <c r="B1485" s="16"/>
      <c r="C1485" s="58"/>
      <c r="D1485" s="58" t="s">
        <v>982</v>
      </c>
      <c r="E1485" s="36"/>
      <c r="F1485" s="22"/>
      <c r="G1485" s="37">
        <f>Source!AL1406</f>
        <v>577.76</v>
      </c>
      <c r="H1485" s="38" t="str">
        <f>Source!DD1406</f>
        <v/>
      </c>
      <c r="I1485" s="37">
        <f>ROUND(Source!AC1406*Source!I1406, 2)</f>
        <v>21.77</v>
      </c>
      <c r="J1485" s="38"/>
      <c r="K1485" s="38">
        <f>IF(Source!BC1406&lt;&gt; 0, Source!BC1406, 1)</f>
        <v>1</v>
      </c>
      <c r="L1485" s="37">
        <f>Source!P1406</f>
        <v>21.77</v>
      </c>
      <c r="M1485" s="39"/>
    </row>
    <row r="1486" spans="1:26" ht="14.25">
      <c r="A1486" s="16"/>
      <c r="B1486" s="16"/>
      <c r="C1486" s="58"/>
      <c r="D1486" s="58" t="s">
        <v>983</v>
      </c>
      <c r="E1486" s="36" t="s">
        <v>984</v>
      </c>
      <c r="F1486" s="22">
        <f>Source!BZ1406</f>
        <v>128</v>
      </c>
      <c r="G1486" s="167" t="str">
        <f>CONCATENATE(" )", Source!DL1406, Source!FT1406, "=", Source!FX1406)</f>
        <v xml:space="preserve"> )*0,9=115,2</v>
      </c>
      <c r="H1486" s="168"/>
      <c r="I1486" s="37">
        <f>SUM(S1480:S1488)</f>
        <v>42.9</v>
      </c>
      <c r="J1486" s="41"/>
      <c r="K1486" s="32">
        <f>Source!AT1406</f>
        <v>115</v>
      </c>
      <c r="L1486" s="37">
        <f>SUM(T1480:T1488)</f>
        <v>42.83</v>
      </c>
      <c r="M1486" s="39"/>
    </row>
    <row r="1487" spans="1:26" ht="14.25">
      <c r="A1487" s="16"/>
      <c r="B1487" s="16"/>
      <c r="C1487" s="58"/>
      <c r="D1487" s="58" t="s">
        <v>985</v>
      </c>
      <c r="E1487" s="36" t="s">
        <v>984</v>
      </c>
      <c r="F1487" s="22">
        <f>Source!CA1406</f>
        <v>83</v>
      </c>
      <c r="G1487" s="167" t="str">
        <f>CONCATENATE(" )", Source!DM1406, Source!FU1406, "=", Source!FY1406)</f>
        <v xml:space="preserve"> )*0,85=70,55</v>
      </c>
      <c r="H1487" s="168"/>
      <c r="I1487" s="37">
        <f>SUM(U1480:U1488)</f>
        <v>26.27</v>
      </c>
      <c r="J1487" s="41"/>
      <c r="K1487" s="32">
        <f>Source!AU1406</f>
        <v>71</v>
      </c>
      <c r="L1487" s="37">
        <f>SUM(V1480:V1488)</f>
        <v>26.44</v>
      </c>
      <c r="M1487" s="39"/>
    </row>
    <row r="1488" spans="1:26" ht="14.25">
      <c r="A1488" s="59"/>
      <c r="B1488" s="59"/>
      <c r="C1488" s="60"/>
      <c r="D1488" s="60" t="s">
        <v>986</v>
      </c>
      <c r="E1488" s="42" t="s">
        <v>987</v>
      </c>
      <c r="F1488" s="43">
        <f>Source!AQ1406</f>
        <v>80.88</v>
      </c>
      <c r="G1488" s="44"/>
      <c r="H1488" s="45" t="str">
        <f>Source!DI1406</f>
        <v>)*1,2)*1,15</v>
      </c>
      <c r="I1488" s="44"/>
      <c r="J1488" s="45"/>
      <c r="K1488" s="45"/>
      <c r="L1488" s="44"/>
      <c r="M1488" s="46">
        <f>Source!U1406</f>
        <v>4.2056305919999994</v>
      </c>
    </row>
    <row r="1489" spans="1:32" ht="15">
      <c r="H1489" s="166">
        <f>I1482+I1483+I1485+I1486+I1487</f>
        <v>133.42000000000002</v>
      </c>
      <c r="I1489" s="166"/>
      <c r="K1489" s="166">
        <f>L1482+L1483+L1485+L1486+L1487</f>
        <v>133.52000000000001</v>
      </c>
      <c r="L1489" s="166"/>
      <c r="M1489" s="47">
        <f>Source!U1406</f>
        <v>4.2056305919999994</v>
      </c>
      <c r="O1489" s="26">
        <f>H1489</f>
        <v>133.42000000000002</v>
      </c>
      <c r="P1489" s="26">
        <f>K1489</f>
        <v>133.52000000000001</v>
      </c>
      <c r="Q1489" s="26">
        <f>M1489</f>
        <v>4.2056305919999994</v>
      </c>
      <c r="W1489">
        <f>IF(Source!BI1406&lt;=1,I1482+I1483+I1485+I1486+I1487, 0)</f>
        <v>133.42000000000002</v>
      </c>
      <c r="X1489">
        <f>IF(Source!BI1406=2,I1482+I1483+I1485+I1486+I1487, 0)</f>
        <v>0</v>
      </c>
      <c r="Y1489">
        <f>IF(Source!BI1406=3,I1482+I1483+I1485+I1486+I1487, 0)</f>
        <v>0</v>
      </c>
      <c r="Z1489">
        <f>IF(Source!BI1406=4,I1482+I1483+I1485+I1486+I1487, 0)</f>
        <v>0</v>
      </c>
    </row>
    <row r="1490" spans="1:32" ht="42.75">
      <c r="A1490" s="59">
        <v>286</v>
      </c>
      <c r="B1490" s="59" t="str">
        <f>Source!E1408</f>
        <v>278</v>
      </c>
      <c r="C1490" s="60" t="str">
        <f>Source!F1408</f>
        <v>19.1.01.03-0082</v>
      </c>
      <c r="D1490" s="60" t="str">
        <f>Source!G1408</f>
        <v>Воздуховоды из оцинкованной стали толщиной 1,0 мм, диаметром до 1000 мм</v>
      </c>
      <c r="E1490" s="42" t="str">
        <f>Source!H1408</f>
        <v>м2</v>
      </c>
      <c r="F1490" s="43">
        <f>Source!I1408</f>
        <v>3.7679999999999998</v>
      </c>
      <c r="G1490" s="44">
        <f>Source!AL1408</f>
        <v>102.06</v>
      </c>
      <c r="H1490" s="45" t="str">
        <f>Source!DD1408</f>
        <v/>
      </c>
      <c r="I1490" s="44">
        <f>ROUND(Source!AC1408*Source!I1408, 2)</f>
        <v>384.56</v>
      </c>
      <c r="J1490" s="45" t="str">
        <f>Source!BO1408</f>
        <v/>
      </c>
      <c r="K1490" s="45">
        <f>IF(Source!BC1408&lt;&gt; 0, Source!BC1408, 1)</f>
        <v>1</v>
      </c>
      <c r="L1490" s="44">
        <f>Source!P1408</f>
        <v>384.56</v>
      </c>
      <c r="M1490" s="48"/>
      <c r="S1490">
        <f>ROUND((Source!FX1408/100)*((ROUND(Source!AF1408*Source!I1408, 2)+ROUND(Source!AE1408*Source!I1408, 2))), 2)</f>
        <v>0</v>
      </c>
      <c r="T1490">
        <f>Source!X1408</f>
        <v>0</v>
      </c>
      <c r="U1490">
        <f>ROUND((Source!FY1408/100)*((ROUND(Source!AF1408*Source!I1408, 2)+ROUND(Source!AE1408*Source!I1408, 2))), 2)</f>
        <v>0</v>
      </c>
      <c r="V1490">
        <f>Source!Y1408</f>
        <v>0</v>
      </c>
    </row>
    <row r="1491" spans="1:32" ht="15">
      <c r="H1491" s="166">
        <f>I1490</f>
        <v>384.56</v>
      </c>
      <c r="I1491" s="166"/>
      <c r="K1491" s="166">
        <f>L1490</f>
        <v>384.56</v>
      </c>
      <c r="L1491" s="166"/>
      <c r="M1491" s="47">
        <f>Source!U1408</f>
        <v>0</v>
      </c>
      <c r="O1491" s="26">
        <f>H1491</f>
        <v>384.56</v>
      </c>
      <c r="P1491" s="26">
        <f>K1491</f>
        <v>384.56</v>
      </c>
      <c r="Q1491" s="26">
        <f>M1491</f>
        <v>0</v>
      </c>
      <c r="W1491">
        <f>IF(Source!BI1408&lt;=1,I1490, 0)</f>
        <v>384.56</v>
      </c>
      <c r="X1491">
        <f>IF(Source!BI1408=2,I1490, 0)</f>
        <v>0</v>
      </c>
      <c r="Y1491">
        <f>IF(Source!BI1408=3,I1490, 0)</f>
        <v>0</v>
      </c>
      <c r="Z1491">
        <f>IF(Source!BI1408=4,I1490, 0)</f>
        <v>0</v>
      </c>
    </row>
    <row r="1492" spans="1:32" ht="68.25">
      <c r="A1492" s="59">
        <v>287</v>
      </c>
      <c r="B1492" s="59" t="str">
        <f>Source!E1410</f>
        <v>279</v>
      </c>
      <c r="C1492" s="60" t="str">
        <f>Source!F1410</f>
        <v>прайс</v>
      </c>
      <c r="D1492" s="60" t="s">
        <v>1081</v>
      </c>
      <c r="E1492" s="42" t="str">
        <f>Source!H1410</f>
        <v>шт.</v>
      </c>
      <c r="F1492" s="43">
        <f>Source!I1410</f>
        <v>1</v>
      </c>
      <c r="G1492" s="44">
        <f>Source!AL1410</f>
        <v>21.470000000000002</v>
      </c>
      <c r="H1492" s="45" t="str">
        <f>Source!DD1410</f>
        <v/>
      </c>
      <c r="I1492" s="44">
        <f>ROUND(Source!AC1410*Source!I1410, 2)</f>
        <v>21.47</v>
      </c>
      <c r="J1492" s="45" t="str">
        <f>Source!BO1410</f>
        <v/>
      </c>
      <c r="K1492" s="45">
        <f>IF(Source!BC1410&lt;&gt; 0, Source!BC1410, 1)</f>
        <v>1</v>
      </c>
      <c r="L1492" s="44">
        <f>Source!P1410</f>
        <v>21.47</v>
      </c>
      <c r="M1492" s="48"/>
      <c r="S1492">
        <f>ROUND((Source!FX1410/100)*((ROUND(Source!AF1410*Source!I1410, 2)+ROUND(Source!AE1410*Source!I1410, 2))), 2)</f>
        <v>0</v>
      </c>
      <c r="T1492">
        <f>Source!X1410</f>
        <v>0</v>
      </c>
      <c r="U1492">
        <f>ROUND((Source!FY1410/100)*((ROUND(Source!AF1410*Source!I1410, 2)+ROUND(Source!AE1410*Source!I1410, 2))), 2)</f>
        <v>0</v>
      </c>
      <c r="V1492">
        <f>Source!Y1410</f>
        <v>0</v>
      </c>
    </row>
    <row r="1493" spans="1:32" ht="15">
      <c r="H1493" s="166">
        <f>I1492</f>
        <v>21.47</v>
      </c>
      <c r="I1493" s="166"/>
      <c r="K1493" s="166">
        <f>L1492</f>
        <v>21.47</v>
      </c>
      <c r="L1493" s="166"/>
      <c r="M1493" s="47">
        <f>Source!U1410</f>
        <v>0</v>
      </c>
      <c r="O1493" s="26">
        <f>H1493</f>
        <v>21.47</v>
      </c>
      <c r="P1493" s="26">
        <f>K1493</f>
        <v>21.47</v>
      </c>
      <c r="Q1493" s="26">
        <f>M1493</f>
        <v>0</v>
      </c>
      <c r="W1493">
        <f>IF(Source!BI1410&lt;=1,I1492, 0)</f>
        <v>21.47</v>
      </c>
      <c r="X1493">
        <f>IF(Source!BI1410=2,I1492, 0)</f>
        <v>0</v>
      </c>
      <c r="Y1493">
        <f>IF(Source!BI1410=3,I1492, 0)</f>
        <v>0</v>
      </c>
      <c r="Z1493">
        <f>IF(Source!BI1410=4,I1492, 0)</f>
        <v>0</v>
      </c>
    </row>
    <row r="1494" spans="1:32" ht="68.25">
      <c r="A1494" s="59">
        <v>288</v>
      </c>
      <c r="B1494" s="59" t="str">
        <f>Source!E1412</f>
        <v>280</v>
      </c>
      <c r="C1494" s="60" t="str">
        <f>Source!F1412</f>
        <v>прайс</v>
      </c>
      <c r="D1494" s="60" t="s">
        <v>1082</v>
      </c>
      <c r="E1494" s="42" t="str">
        <f>Source!H1412</f>
        <v>шт.</v>
      </c>
      <c r="F1494" s="43">
        <f>Source!I1412</f>
        <v>1</v>
      </c>
      <c r="G1494" s="44">
        <f>Source!AL1412</f>
        <v>124.67999999999999</v>
      </c>
      <c r="H1494" s="45" t="str">
        <f>Source!DD1412</f>
        <v/>
      </c>
      <c r="I1494" s="44">
        <f>ROUND(Source!AC1412*Source!I1412, 2)</f>
        <v>124.68</v>
      </c>
      <c r="J1494" s="45" t="str">
        <f>Source!BO1412</f>
        <v/>
      </c>
      <c r="K1494" s="45">
        <f>IF(Source!BC1412&lt;&gt; 0, Source!BC1412, 1)</f>
        <v>1</v>
      </c>
      <c r="L1494" s="44">
        <f>Source!P1412</f>
        <v>124.68</v>
      </c>
      <c r="M1494" s="48"/>
      <c r="S1494">
        <f>ROUND((Source!FX1412/100)*((ROUND(Source!AF1412*Source!I1412, 2)+ROUND(Source!AE1412*Source!I1412, 2))), 2)</f>
        <v>0</v>
      </c>
      <c r="T1494">
        <f>Source!X1412</f>
        <v>0</v>
      </c>
      <c r="U1494">
        <f>ROUND((Source!FY1412/100)*((ROUND(Source!AF1412*Source!I1412, 2)+ROUND(Source!AE1412*Source!I1412, 2))), 2)</f>
        <v>0</v>
      </c>
      <c r="V1494">
        <f>Source!Y1412</f>
        <v>0</v>
      </c>
    </row>
    <row r="1495" spans="1:32" ht="15">
      <c r="H1495" s="166">
        <f>I1494</f>
        <v>124.68</v>
      </c>
      <c r="I1495" s="166"/>
      <c r="K1495" s="166">
        <f>L1494</f>
        <v>124.68</v>
      </c>
      <c r="L1495" s="166"/>
      <c r="M1495" s="47">
        <f>Source!U1412</f>
        <v>0</v>
      </c>
      <c r="O1495" s="26">
        <f>H1495</f>
        <v>124.68</v>
      </c>
      <c r="P1495" s="26">
        <f>K1495</f>
        <v>124.68</v>
      </c>
      <c r="Q1495" s="26">
        <f>M1495</f>
        <v>0</v>
      </c>
      <c r="W1495">
        <f>IF(Source!BI1412&lt;=1,I1494, 0)</f>
        <v>124.68</v>
      </c>
      <c r="X1495">
        <f>IF(Source!BI1412=2,I1494, 0)</f>
        <v>0</v>
      </c>
      <c r="Y1495">
        <f>IF(Source!BI1412=3,I1494, 0)</f>
        <v>0</v>
      </c>
      <c r="Z1495">
        <f>IF(Source!BI1412=4,I1494, 0)</f>
        <v>0</v>
      </c>
    </row>
    <row r="1496" spans="1:32" ht="28.5">
      <c r="A1496" s="59">
        <v>289</v>
      </c>
      <c r="B1496" s="59" t="str">
        <f>Source!E1414</f>
        <v>281</v>
      </c>
      <c r="C1496" s="60" t="str">
        <f>Source!F1414</f>
        <v>19.1.01.07-0021</v>
      </c>
      <c r="D1496" s="60" t="str">
        <f>Source!G1414</f>
        <v>Врезка из оцинкованной стали, диаметром 400/400 мм</v>
      </c>
      <c r="E1496" s="42" t="str">
        <f>Source!H1414</f>
        <v>шт.</v>
      </c>
      <c r="F1496" s="43">
        <f>Source!I1414</f>
        <v>1</v>
      </c>
      <c r="G1496" s="44">
        <f>Source!AL1414</f>
        <v>51.92</v>
      </c>
      <c r="H1496" s="45" t="str">
        <f>Source!DD1414</f>
        <v/>
      </c>
      <c r="I1496" s="44">
        <f>ROUND(Source!AC1414*Source!I1414, 2)</f>
        <v>51.92</v>
      </c>
      <c r="J1496" s="45" t="str">
        <f>Source!BO1414</f>
        <v/>
      </c>
      <c r="K1496" s="45">
        <f>IF(Source!BC1414&lt;&gt; 0, Source!BC1414, 1)</f>
        <v>1</v>
      </c>
      <c r="L1496" s="44">
        <f>Source!P1414</f>
        <v>51.92</v>
      </c>
      <c r="M1496" s="48"/>
      <c r="S1496">
        <f>ROUND((Source!FX1414/100)*((ROUND(Source!AF1414*Source!I1414, 2)+ROUND(Source!AE1414*Source!I1414, 2))), 2)</f>
        <v>0</v>
      </c>
      <c r="T1496">
        <f>Source!X1414</f>
        <v>0</v>
      </c>
      <c r="U1496">
        <f>ROUND((Source!FY1414/100)*((ROUND(Source!AF1414*Source!I1414, 2)+ROUND(Source!AE1414*Source!I1414, 2))), 2)</f>
        <v>0</v>
      </c>
      <c r="V1496">
        <f>Source!Y1414</f>
        <v>0</v>
      </c>
    </row>
    <row r="1497" spans="1:32" ht="15">
      <c r="H1497" s="166">
        <f>I1496</f>
        <v>51.92</v>
      </c>
      <c r="I1497" s="166"/>
      <c r="K1497" s="166">
        <f>L1496</f>
        <v>51.92</v>
      </c>
      <c r="L1497" s="166"/>
      <c r="M1497" s="47">
        <f>Source!U1414</f>
        <v>0</v>
      </c>
      <c r="O1497" s="26">
        <f>H1497</f>
        <v>51.92</v>
      </c>
      <c r="P1497" s="26">
        <f>K1497</f>
        <v>51.92</v>
      </c>
      <c r="Q1497" s="26">
        <f>M1497</f>
        <v>0</v>
      </c>
      <c r="W1497">
        <f>IF(Source!BI1414&lt;=1,I1496, 0)</f>
        <v>51.92</v>
      </c>
      <c r="X1497">
        <f>IF(Source!BI1414=2,I1496, 0)</f>
        <v>0</v>
      </c>
      <c r="Y1497">
        <f>IF(Source!BI1414=3,I1496, 0)</f>
        <v>0</v>
      </c>
      <c r="Z1497">
        <f>IF(Source!BI1414=4,I1496, 0)</f>
        <v>0</v>
      </c>
    </row>
    <row r="1499" spans="1:32" ht="15">
      <c r="A1499" s="171" t="str">
        <f>CONCATENATE("Итого по разделу: ",IF(Source!G1416&lt;&gt;"Новый раздел", Source!G1416, ""))</f>
        <v>Итого по разделу: 24.Система ПД5(сетевые элементы)</v>
      </c>
      <c r="B1499" s="171"/>
      <c r="C1499" s="171"/>
      <c r="D1499" s="171"/>
      <c r="E1499" s="171"/>
      <c r="F1499" s="171"/>
      <c r="G1499" s="171"/>
      <c r="H1499" s="159">
        <f>SUM(O1436:O1498)</f>
        <v>11974.869999999999</v>
      </c>
      <c r="I1499" s="159"/>
      <c r="J1499" s="35"/>
      <c r="K1499" s="159">
        <f>SUM(P1436:P1498)</f>
        <v>11976.45</v>
      </c>
      <c r="L1499" s="159"/>
      <c r="M1499" s="47">
        <f>SUM(Q1436:Q1498)</f>
        <v>60.360866591999994</v>
      </c>
      <c r="AF1499" s="63" t="str">
        <f>CONCATENATE("Итого по разделу: ",IF(Source!G1416&lt;&gt;"Новый раздел", Source!G1416, ""))</f>
        <v>Итого по разделу: 24.Система ПД5(сетевые элементы)</v>
      </c>
    </row>
    <row r="1503" spans="1:32" ht="16.5">
      <c r="A1503" s="169" t="str">
        <f>CONCATENATE("Раздел: ",IF(Source!G1446&lt;&gt;"Новый раздел", Source!G1446, ""))</f>
        <v>Раздел: 25.Система ПД6(сетевые элементы)</v>
      </c>
      <c r="B1503" s="169"/>
      <c r="C1503" s="169"/>
      <c r="D1503" s="169"/>
      <c r="E1503" s="169"/>
      <c r="F1503" s="169"/>
      <c r="G1503" s="169"/>
      <c r="H1503" s="169"/>
      <c r="I1503" s="169"/>
      <c r="J1503" s="169"/>
      <c r="K1503" s="169"/>
      <c r="L1503" s="169"/>
      <c r="M1503" s="169"/>
    </row>
    <row r="1504" spans="1:32" ht="42.75">
      <c r="A1504" s="16">
        <v>290</v>
      </c>
      <c r="B1504" s="16" t="str">
        <f>Source!E1451</f>
        <v>282</v>
      </c>
      <c r="C1504" s="58" t="str">
        <f>Source!F1451</f>
        <v>20-02-004-16</v>
      </c>
      <c r="D1504" s="58" t="str">
        <f>Source!G1451</f>
        <v>Установка клапанов огнезадерживающих с ручной регулировкой периметром до 3200 мм</v>
      </c>
      <c r="E1504" s="36" t="str">
        <f>Source!H1451</f>
        <v>ШТ</v>
      </c>
      <c r="F1504" s="22">
        <f>Source!I1451</f>
        <v>1</v>
      </c>
      <c r="G1504" s="37">
        <f>Source!AL1451+Source!AM1451+Source!AO1451</f>
        <v>90.42</v>
      </c>
      <c r="H1504" s="38"/>
      <c r="I1504" s="37"/>
      <c r="J1504" s="38" t="str">
        <f>Source!BO1451</f>
        <v/>
      </c>
      <c r="K1504" s="38"/>
      <c r="L1504" s="37"/>
      <c r="M1504" s="39"/>
      <c r="S1504">
        <f>ROUND((Source!FX1451/100)*((ROUND(Source!AF1451*Source!I1451, 2)+ROUND(Source!AE1451*Source!I1451, 2))), 2)</f>
        <v>83.52</v>
      </c>
      <c r="T1504">
        <f>Source!X1451</f>
        <v>83.38</v>
      </c>
      <c r="U1504">
        <f>ROUND((Source!FY1451/100)*((ROUND(Source!AF1451*Source!I1451, 2)+ROUND(Source!AE1451*Source!I1451, 2))), 2)</f>
        <v>51.15</v>
      </c>
      <c r="V1504">
        <f>Source!Y1451</f>
        <v>51.48</v>
      </c>
    </row>
    <row r="1505" spans="1:26" ht="14.25">
      <c r="A1505" s="16"/>
      <c r="B1505" s="16"/>
      <c r="C1505" s="58"/>
      <c r="D1505" s="58" t="s">
        <v>980</v>
      </c>
      <c r="E1505" s="36"/>
      <c r="F1505" s="22"/>
      <c r="G1505" s="37">
        <f>Source!AO1451</f>
        <v>52</v>
      </c>
      <c r="H1505" s="38" t="str">
        <f>Source!DG1451</f>
        <v>)*1,2)*1,15</v>
      </c>
      <c r="I1505" s="37">
        <f>ROUND(Source!AF1451*Source!I1451, 2)</f>
        <v>71.760000000000005</v>
      </c>
      <c r="J1505" s="38"/>
      <c r="K1505" s="38">
        <f>IF(Source!BA1451&lt;&gt; 0, Source!BA1451, 1)</f>
        <v>1</v>
      </c>
      <c r="L1505" s="37">
        <f>Source!S1451</f>
        <v>71.760000000000005</v>
      </c>
      <c r="M1505" s="39"/>
      <c r="R1505">
        <f>I1505</f>
        <v>71.760000000000005</v>
      </c>
    </row>
    <row r="1506" spans="1:26" ht="14.25">
      <c r="A1506" s="16"/>
      <c r="B1506" s="16"/>
      <c r="C1506" s="58"/>
      <c r="D1506" s="58" t="s">
        <v>104</v>
      </c>
      <c r="E1506" s="36"/>
      <c r="F1506" s="22"/>
      <c r="G1506" s="37">
        <f>Source!AM1451</f>
        <v>7.33</v>
      </c>
      <c r="H1506" s="38" t="str">
        <f>Source!DE1451</f>
        <v>)*1,2)*1,25</v>
      </c>
      <c r="I1506" s="37">
        <f>ROUND(Source!AD1451*Source!I1451, 2)</f>
        <v>11</v>
      </c>
      <c r="J1506" s="38"/>
      <c r="K1506" s="38">
        <f>IF(Source!BB1451&lt;&gt; 0, Source!BB1451, 1)</f>
        <v>1</v>
      </c>
      <c r="L1506" s="37">
        <f>Source!Q1451</f>
        <v>11</v>
      </c>
      <c r="M1506" s="39"/>
    </row>
    <row r="1507" spans="1:26" ht="14.25">
      <c r="A1507" s="16"/>
      <c r="B1507" s="16"/>
      <c r="C1507" s="58"/>
      <c r="D1507" s="58" t="s">
        <v>981</v>
      </c>
      <c r="E1507" s="36"/>
      <c r="F1507" s="22"/>
      <c r="G1507" s="37">
        <f>Source!AN1451</f>
        <v>0.49</v>
      </c>
      <c r="H1507" s="38" t="str">
        <f>Source!DF1451</f>
        <v>)*1,2)*1,25</v>
      </c>
      <c r="I1507" s="40">
        <f>ROUND(Source!AE1451*Source!I1451, 2)</f>
        <v>0.74</v>
      </c>
      <c r="J1507" s="38"/>
      <c r="K1507" s="38">
        <f>IF(Source!BS1451&lt;&gt; 0, Source!BS1451, 1)</f>
        <v>1</v>
      </c>
      <c r="L1507" s="40">
        <f>Source!R1451</f>
        <v>0.74</v>
      </c>
      <c r="M1507" s="39"/>
      <c r="R1507">
        <f>I1507</f>
        <v>0.74</v>
      </c>
    </row>
    <row r="1508" spans="1:26" ht="14.25">
      <c r="A1508" s="16"/>
      <c r="B1508" s="16"/>
      <c r="C1508" s="58"/>
      <c r="D1508" s="58" t="s">
        <v>982</v>
      </c>
      <c r="E1508" s="36"/>
      <c r="F1508" s="22"/>
      <c r="G1508" s="37">
        <f>Source!AL1451</f>
        <v>31.09</v>
      </c>
      <c r="H1508" s="38" t="str">
        <f>Source!DD1451</f>
        <v/>
      </c>
      <c r="I1508" s="37">
        <f>ROUND(Source!AC1451*Source!I1451, 2)</f>
        <v>31.09</v>
      </c>
      <c r="J1508" s="38"/>
      <c r="K1508" s="38">
        <f>IF(Source!BC1451&lt;&gt; 0, Source!BC1451, 1)</f>
        <v>1</v>
      </c>
      <c r="L1508" s="37">
        <f>Source!P1451</f>
        <v>31.09</v>
      </c>
      <c r="M1508" s="39"/>
    </row>
    <row r="1509" spans="1:26" ht="14.25">
      <c r="A1509" s="16"/>
      <c r="B1509" s="16"/>
      <c r="C1509" s="58"/>
      <c r="D1509" s="58" t="s">
        <v>983</v>
      </c>
      <c r="E1509" s="36" t="s">
        <v>984</v>
      </c>
      <c r="F1509" s="22">
        <f>Source!BZ1451</f>
        <v>128</v>
      </c>
      <c r="G1509" s="167" t="str">
        <f>CONCATENATE(" )", Source!DL1451, Source!FT1451, "=", Source!FX1451)</f>
        <v xml:space="preserve"> )*0,9=115,2</v>
      </c>
      <c r="H1509" s="168"/>
      <c r="I1509" s="37">
        <f>SUM(S1504:S1511)</f>
        <v>83.52</v>
      </c>
      <c r="J1509" s="41"/>
      <c r="K1509" s="32">
        <f>Source!AT1451</f>
        <v>115</v>
      </c>
      <c r="L1509" s="37">
        <f>SUM(T1504:T1511)</f>
        <v>83.38</v>
      </c>
      <c r="M1509" s="39"/>
    </row>
    <row r="1510" spans="1:26" ht="14.25">
      <c r="A1510" s="16"/>
      <c r="B1510" s="16"/>
      <c r="C1510" s="58"/>
      <c r="D1510" s="58" t="s">
        <v>985</v>
      </c>
      <c r="E1510" s="36" t="s">
        <v>984</v>
      </c>
      <c r="F1510" s="22">
        <f>Source!CA1451</f>
        <v>83</v>
      </c>
      <c r="G1510" s="167" t="str">
        <f>CONCATENATE(" )", Source!DM1451, Source!FU1451, "=", Source!FY1451)</f>
        <v xml:space="preserve"> )*0,85=70,55</v>
      </c>
      <c r="H1510" s="168"/>
      <c r="I1510" s="37">
        <f>SUM(U1504:U1511)</f>
        <v>51.15</v>
      </c>
      <c r="J1510" s="41"/>
      <c r="K1510" s="32">
        <f>Source!AU1451</f>
        <v>71</v>
      </c>
      <c r="L1510" s="37">
        <f>SUM(V1504:V1511)</f>
        <v>51.48</v>
      </c>
      <c r="M1510" s="39"/>
    </row>
    <row r="1511" spans="1:26" ht="14.25">
      <c r="A1511" s="59"/>
      <c r="B1511" s="59"/>
      <c r="C1511" s="60"/>
      <c r="D1511" s="60" t="s">
        <v>986</v>
      </c>
      <c r="E1511" s="42" t="s">
        <v>987</v>
      </c>
      <c r="F1511" s="43">
        <f>Source!AQ1451</f>
        <v>5.95</v>
      </c>
      <c r="G1511" s="44"/>
      <c r="H1511" s="45" t="str">
        <f>Source!DI1451</f>
        <v>)*1,2)*1,15</v>
      </c>
      <c r="I1511" s="44"/>
      <c r="J1511" s="45"/>
      <c r="K1511" s="45"/>
      <c r="L1511" s="44"/>
      <c r="M1511" s="46">
        <f>Source!U1451</f>
        <v>8.2109999999999985</v>
      </c>
    </row>
    <row r="1512" spans="1:26" ht="15">
      <c r="H1512" s="166">
        <f>I1505+I1506+I1508+I1509+I1510</f>
        <v>248.52</v>
      </c>
      <c r="I1512" s="166"/>
      <c r="K1512" s="166">
        <f>L1505+L1506+L1508+L1509+L1510</f>
        <v>248.71</v>
      </c>
      <c r="L1512" s="166"/>
      <c r="M1512" s="47">
        <f>Source!U1451</f>
        <v>8.2109999999999985</v>
      </c>
      <c r="O1512" s="26">
        <f>H1512</f>
        <v>248.52</v>
      </c>
      <c r="P1512" s="26">
        <f>K1512</f>
        <v>248.71</v>
      </c>
      <c r="Q1512" s="26">
        <f>M1512</f>
        <v>8.2109999999999985</v>
      </c>
      <c r="W1512">
        <f>IF(Source!BI1451&lt;=1,I1505+I1506+I1508+I1509+I1510, 0)</f>
        <v>248.52</v>
      </c>
      <c r="X1512">
        <f>IF(Source!BI1451=2,I1505+I1506+I1508+I1509+I1510, 0)</f>
        <v>0</v>
      </c>
      <c r="Y1512">
        <f>IF(Source!BI1451=3,I1505+I1506+I1508+I1509+I1510, 0)</f>
        <v>0</v>
      </c>
      <c r="Z1512">
        <f>IF(Source!BI1451=4,I1505+I1506+I1508+I1509+I1510, 0)</f>
        <v>0</v>
      </c>
    </row>
    <row r="1513" spans="1:26" ht="28.5">
      <c r="A1513" s="16">
        <v>291</v>
      </c>
      <c r="B1513" s="16" t="str">
        <f>Source!E1453</f>
        <v>283</v>
      </c>
      <c r="C1513" s="58" t="str">
        <f>Source!F1453</f>
        <v>08.1.03.04-0001</v>
      </c>
      <c r="D1513" s="58" t="str">
        <f>Source!G1453</f>
        <v>Блочки</v>
      </c>
      <c r="E1513" s="36" t="str">
        <f>Source!H1453</f>
        <v>10 шт.</v>
      </c>
      <c r="F1513" s="22">
        <f>Source!I1453</f>
        <v>0.2</v>
      </c>
      <c r="G1513" s="37">
        <f>Source!AL1453</f>
        <v>228</v>
      </c>
      <c r="H1513" s="38" t="str">
        <f>Source!DD1453</f>
        <v/>
      </c>
      <c r="I1513" s="37">
        <f>ROUND(Source!AC1453*Source!I1453, 2)</f>
        <v>45.6</v>
      </c>
      <c r="J1513" s="38" t="str">
        <f>Source!BO1453</f>
        <v/>
      </c>
      <c r="K1513" s="38">
        <f>IF(Source!BC1453&lt;&gt; 0, Source!BC1453, 1)</f>
        <v>1</v>
      </c>
      <c r="L1513" s="37">
        <f>Source!P1453</f>
        <v>45.6</v>
      </c>
      <c r="M1513" s="39"/>
      <c r="S1513">
        <f>ROUND((Source!FX1453/100)*((ROUND(Source!AF1453*Source!I1453, 2)+ROUND(Source!AE1453*Source!I1453, 2))), 2)</f>
        <v>0</v>
      </c>
      <c r="T1513">
        <f>Source!X1453</f>
        <v>0</v>
      </c>
      <c r="U1513">
        <f>ROUND((Source!FY1453/100)*((ROUND(Source!AF1453*Source!I1453, 2)+ROUND(Source!AE1453*Source!I1453, 2))), 2)</f>
        <v>0</v>
      </c>
      <c r="V1513">
        <f>Source!Y1453</f>
        <v>0</v>
      </c>
    </row>
    <row r="1514" spans="1:26">
      <c r="A1514" s="30"/>
      <c r="B1514" s="30"/>
      <c r="C1514" s="30"/>
      <c r="D1514" s="31" t="str">
        <f>"Объем: "&amp;Source!I1453&amp;"=2/"&amp;"10"</f>
        <v>Объем: 0,2=2/10</v>
      </c>
      <c r="E1514" s="30"/>
      <c r="F1514" s="30"/>
      <c r="G1514" s="30"/>
      <c r="H1514" s="30"/>
      <c r="I1514" s="30"/>
      <c r="J1514" s="30"/>
      <c r="K1514" s="30"/>
      <c r="L1514" s="30"/>
      <c r="M1514" s="30"/>
    </row>
    <row r="1515" spans="1:26" ht="15">
      <c r="H1515" s="166">
        <f>I1513</f>
        <v>45.6</v>
      </c>
      <c r="I1515" s="166"/>
      <c r="K1515" s="166">
        <f>L1513</f>
        <v>45.6</v>
      </c>
      <c r="L1515" s="166"/>
      <c r="M1515" s="47">
        <f>Source!U1453</f>
        <v>0</v>
      </c>
      <c r="O1515" s="26">
        <f>H1515</f>
        <v>45.6</v>
      </c>
      <c r="P1515" s="26">
        <f>K1515</f>
        <v>45.6</v>
      </c>
      <c r="Q1515" s="26">
        <f>M1515</f>
        <v>0</v>
      </c>
      <c r="W1515">
        <f>IF(Source!BI1453&lt;=1,I1513, 0)</f>
        <v>45.6</v>
      </c>
      <c r="X1515">
        <f>IF(Source!BI1453=2,I1513, 0)</f>
        <v>0</v>
      </c>
      <c r="Y1515">
        <f>IF(Source!BI1453=3,I1513, 0)</f>
        <v>0</v>
      </c>
      <c r="Z1515">
        <f>IF(Source!BI1453=4,I1513, 0)</f>
        <v>0</v>
      </c>
    </row>
    <row r="1516" spans="1:26" ht="28.5">
      <c r="A1516" s="59">
        <v>292</v>
      </c>
      <c r="B1516" s="59" t="str">
        <f>Source!E1455</f>
        <v>284</v>
      </c>
      <c r="C1516" s="60" t="str">
        <f>Source!F1455</f>
        <v>20.1.02.19-0015</v>
      </c>
      <c r="D1516" s="60" t="str">
        <f>Source!G1455</f>
        <v>Трос стальной</v>
      </c>
      <c r="E1516" s="42" t="str">
        <f>Source!H1455</f>
        <v>м</v>
      </c>
      <c r="F1516" s="43">
        <f>Source!I1455</f>
        <v>9.3000000000000007</v>
      </c>
      <c r="G1516" s="44">
        <f>Source!AL1455</f>
        <v>12.03</v>
      </c>
      <c r="H1516" s="45" t="str">
        <f>Source!DD1455</f>
        <v/>
      </c>
      <c r="I1516" s="44">
        <f>ROUND(Source!AC1455*Source!I1455, 2)</f>
        <v>111.88</v>
      </c>
      <c r="J1516" s="45" t="str">
        <f>Source!BO1455</f>
        <v/>
      </c>
      <c r="K1516" s="45">
        <f>IF(Source!BC1455&lt;&gt; 0, Source!BC1455, 1)</f>
        <v>1</v>
      </c>
      <c r="L1516" s="44">
        <f>Source!P1455</f>
        <v>111.88</v>
      </c>
      <c r="M1516" s="48"/>
      <c r="S1516">
        <f>ROUND((Source!FX1455/100)*((ROUND(Source!AF1455*Source!I1455, 2)+ROUND(Source!AE1455*Source!I1455, 2))), 2)</f>
        <v>0</v>
      </c>
      <c r="T1516">
        <f>Source!X1455</f>
        <v>0</v>
      </c>
      <c r="U1516">
        <f>ROUND((Source!FY1455/100)*((ROUND(Source!AF1455*Source!I1455, 2)+ROUND(Source!AE1455*Source!I1455, 2))), 2)</f>
        <v>0</v>
      </c>
      <c r="V1516">
        <f>Source!Y1455</f>
        <v>0</v>
      </c>
    </row>
    <row r="1517" spans="1:26" ht="15">
      <c r="H1517" s="166">
        <f>I1516</f>
        <v>111.88</v>
      </c>
      <c r="I1517" s="166"/>
      <c r="K1517" s="166">
        <f>L1516</f>
        <v>111.88</v>
      </c>
      <c r="L1517" s="166"/>
      <c r="M1517" s="47">
        <f>Source!U1455</f>
        <v>0</v>
      </c>
      <c r="O1517" s="26">
        <f>H1517</f>
        <v>111.88</v>
      </c>
      <c r="P1517" s="26">
        <f>K1517</f>
        <v>111.88</v>
      </c>
      <c r="Q1517" s="26">
        <f>M1517</f>
        <v>0</v>
      </c>
      <c r="W1517">
        <f>IF(Source!BI1455&lt;=1,I1516, 0)</f>
        <v>0</v>
      </c>
      <c r="X1517">
        <f>IF(Source!BI1455=2,I1516, 0)</f>
        <v>111.88</v>
      </c>
      <c r="Y1517">
        <f>IF(Source!BI1455=3,I1516, 0)</f>
        <v>0</v>
      </c>
      <c r="Z1517">
        <f>IF(Source!BI1455=4,I1516, 0)</f>
        <v>0</v>
      </c>
    </row>
    <row r="1518" spans="1:26" ht="68.25">
      <c r="A1518" s="59">
        <v>293</v>
      </c>
      <c r="B1518" s="59" t="str">
        <f>Source!E1457</f>
        <v>285</v>
      </c>
      <c r="C1518" s="60" t="str">
        <f>Source!F1457</f>
        <v>прайс</v>
      </c>
      <c r="D1518" s="60" t="s">
        <v>1083</v>
      </c>
      <c r="E1518" s="42" t="str">
        <f>Source!H1457</f>
        <v>шт.</v>
      </c>
      <c r="F1518" s="43">
        <f>Source!I1457</f>
        <v>1</v>
      </c>
      <c r="G1518" s="44">
        <f>Source!AL1457</f>
        <v>1874.56</v>
      </c>
      <c r="H1518" s="45" t="str">
        <f>Source!DD1457</f>
        <v/>
      </c>
      <c r="I1518" s="44">
        <f>ROUND(Source!AC1457*Source!I1457, 2)</f>
        <v>1874.56</v>
      </c>
      <c r="J1518" s="45" t="str">
        <f>Source!BO1457</f>
        <v/>
      </c>
      <c r="K1518" s="45">
        <f>IF(Source!BC1457&lt;&gt; 0, Source!BC1457, 1)</f>
        <v>1</v>
      </c>
      <c r="L1518" s="44">
        <f>Source!P1457</f>
        <v>1874.56</v>
      </c>
      <c r="M1518" s="48"/>
      <c r="S1518">
        <f>ROUND((Source!FX1457/100)*((ROUND(Source!AF1457*Source!I1457, 2)+ROUND(Source!AE1457*Source!I1457, 2))), 2)</f>
        <v>0</v>
      </c>
      <c r="T1518">
        <f>Source!X1457</f>
        <v>0</v>
      </c>
      <c r="U1518">
        <f>ROUND((Source!FY1457/100)*((ROUND(Source!AF1457*Source!I1457, 2)+ROUND(Source!AE1457*Source!I1457, 2))), 2)</f>
        <v>0</v>
      </c>
      <c r="V1518">
        <f>Source!Y1457</f>
        <v>0</v>
      </c>
    </row>
    <row r="1519" spans="1:26" ht="15">
      <c r="H1519" s="166">
        <f>I1518</f>
        <v>1874.56</v>
      </c>
      <c r="I1519" s="166"/>
      <c r="K1519" s="166">
        <f>L1518</f>
        <v>1874.56</v>
      </c>
      <c r="L1519" s="166"/>
      <c r="M1519" s="47">
        <f>Source!U1457</f>
        <v>0</v>
      </c>
      <c r="O1519" s="26">
        <f>H1519</f>
        <v>1874.56</v>
      </c>
      <c r="P1519" s="26">
        <f>K1519</f>
        <v>1874.56</v>
      </c>
      <c r="Q1519" s="26">
        <f>M1519</f>
        <v>0</v>
      </c>
      <c r="W1519">
        <f>IF(Source!BI1457&lt;=1,I1518, 0)</f>
        <v>1874.56</v>
      </c>
      <c r="X1519">
        <f>IF(Source!BI1457=2,I1518, 0)</f>
        <v>0</v>
      </c>
      <c r="Y1519">
        <f>IF(Source!BI1457=3,I1518, 0)</f>
        <v>0</v>
      </c>
      <c r="Z1519">
        <f>IF(Source!BI1457=4,I1518, 0)</f>
        <v>0</v>
      </c>
    </row>
    <row r="1520" spans="1:26" ht="42.75">
      <c r="A1520" s="16">
        <v>294</v>
      </c>
      <c r="B1520" s="16" t="str">
        <f>Source!E1459</f>
        <v>286</v>
      </c>
      <c r="C1520" s="58" t="str">
        <f>Source!F1459</f>
        <v>26-01-054-01</v>
      </c>
      <c r="D1520" s="58" t="str">
        <f>Source!G1459</f>
        <v>Обертывание поверхности изоляции рулонными материалами насухо с проклейкой швов</v>
      </c>
      <c r="E1520" s="36" t="str">
        <f>Source!H1459</f>
        <v>100 м2</v>
      </c>
      <c r="F1520" s="22">
        <f>Source!I1459</f>
        <v>0.08</v>
      </c>
      <c r="G1520" s="37">
        <f>Source!AL1459+Source!AM1459+Source!AO1459</f>
        <v>824.45</v>
      </c>
      <c r="H1520" s="38"/>
      <c r="I1520" s="37"/>
      <c r="J1520" s="38" t="str">
        <f>Source!BO1459</f>
        <v/>
      </c>
      <c r="K1520" s="38"/>
      <c r="L1520" s="37"/>
      <c r="M1520" s="39"/>
      <c r="S1520">
        <f>ROUND((Source!FX1459/100)*((ROUND(Source!AF1459*Source!I1459, 2)+ROUND(Source!AE1459*Source!I1459, 2))), 2)</f>
        <v>28.04</v>
      </c>
      <c r="T1520">
        <f>Source!X1459</f>
        <v>28.04</v>
      </c>
      <c r="U1520">
        <f>ROUND((Source!FY1459/100)*((ROUND(Source!AF1459*Source!I1459, 2)+ROUND(Source!AE1459*Source!I1459, 2))), 2)</f>
        <v>18.53</v>
      </c>
      <c r="V1520">
        <f>Source!Y1459</f>
        <v>18.690000000000001</v>
      </c>
    </row>
    <row r="1521" spans="1:26">
      <c r="D1521" s="29" t="str">
        <f>"Объем: "&amp;Source!I1459&amp;"=8/"&amp;"100"</f>
        <v>Объем: 0,08=8/100</v>
      </c>
    </row>
    <row r="1522" spans="1:26" ht="14.25">
      <c r="A1522" s="16"/>
      <c r="B1522" s="16"/>
      <c r="C1522" s="58"/>
      <c r="D1522" s="58" t="s">
        <v>980</v>
      </c>
      <c r="E1522" s="36"/>
      <c r="F1522" s="22"/>
      <c r="G1522" s="37">
        <f>Source!AO1459</f>
        <v>276.31</v>
      </c>
      <c r="H1522" s="38" t="str">
        <f>Source!DG1459</f>
        <v>)*1,2)*1,15</v>
      </c>
      <c r="I1522" s="37">
        <f>ROUND(Source!AF1459*Source!I1459, 2)</f>
        <v>30.5</v>
      </c>
      <c r="J1522" s="38"/>
      <c r="K1522" s="38">
        <f>IF(Source!BA1459&lt;&gt; 0, Source!BA1459, 1)</f>
        <v>1</v>
      </c>
      <c r="L1522" s="37">
        <f>Source!S1459</f>
        <v>30.5</v>
      </c>
      <c r="M1522" s="39"/>
      <c r="R1522">
        <f>I1522</f>
        <v>30.5</v>
      </c>
    </row>
    <row r="1523" spans="1:26" ht="14.25">
      <c r="A1523" s="16"/>
      <c r="B1523" s="16"/>
      <c r="C1523" s="58"/>
      <c r="D1523" s="58" t="s">
        <v>104</v>
      </c>
      <c r="E1523" s="36"/>
      <c r="F1523" s="22"/>
      <c r="G1523" s="37">
        <f>Source!AM1459</f>
        <v>40.5</v>
      </c>
      <c r="H1523" s="38" t="str">
        <f>Source!DE1459</f>
        <v>)*1,2)*1,25</v>
      </c>
      <c r="I1523" s="37">
        <f>ROUND(Source!AD1459*Source!I1459, 2)</f>
        <v>4.8600000000000003</v>
      </c>
      <c r="J1523" s="38"/>
      <c r="K1523" s="38">
        <f>IF(Source!BB1459&lt;&gt; 0, Source!BB1459, 1)</f>
        <v>1</v>
      </c>
      <c r="L1523" s="37">
        <f>Source!Q1459</f>
        <v>4.8600000000000003</v>
      </c>
      <c r="M1523" s="39"/>
    </row>
    <row r="1524" spans="1:26" ht="14.25">
      <c r="A1524" s="16"/>
      <c r="B1524" s="16"/>
      <c r="C1524" s="58"/>
      <c r="D1524" s="58" t="s">
        <v>981</v>
      </c>
      <c r="E1524" s="36"/>
      <c r="F1524" s="22"/>
      <c r="G1524" s="37">
        <f>Source!AN1459</f>
        <v>5.45</v>
      </c>
      <c r="H1524" s="38" t="str">
        <f>Source!DF1459</f>
        <v>)*1,2)*1,25</v>
      </c>
      <c r="I1524" s="40">
        <f>ROUND(Source!AE1459*Source!I1459, 2)</f>
        <v>0.65</v>
      </c>
      <c r="J1524" s="38"/>
      <c r="K1524" s="38">
        <f>IF(Source!BS1459&lt;&gt; 0, Source!BS1459, 1)</f>
        <v>1</v>
      </c>
      <c r="L1524" s="40">
        <f>Source!R1459</f>
        <v>0.65</v>
      </c>
      <c r="M1524" s="39"/>
      <c r="R1524">
        <f>I1524</f>
        <v>0.65</v>
      </c>
    </row>
    <row r="1525" spans="1:26" ht="14.25">
      <c r="A1525" s="16"/>
      <c r="B1525" s="16"/>
      <c r="C1525" s="58"/>
      <c r="D1525" s="58" t="s">
        <v>982</v>
      </c>
      <c r="E1525" s="36"/>
      <c r="F1525" s="22"/>
      <c r="G1525" s="37">
        <f>Source!AL1459</f>
        <v>507.64</v>
      </c>
      <c r="H1525" s="38" t="str">
        <f>Source!DD1459</f>
        <v/>
      </c>
      <c r="I1525" s="37">
        <f>ROUND(Source!AC1459*Source!I1459, 2)</f>
        <v>40.61</v>
      </c>
      <c r="J1525" s="38"/>
      <c r="K1525" s="38">
        <f>IF(Source!BC1459&lt;&gt; 0, Source!BC1459, 1)</f>
        <v>1</v>
      </c>
      <c r="L1525" s="37">
        <f>Source!P1459</f>
        <v>40.61</v>
      </c>
      <c r="M1525" s="39"/>
    </row>
    <row r="1526" spans="1:26" ht="14.25">
      <c r="A1526" s="16"/>
      <c r="B1526" s="16"/>
      <c r="C1526" s="58"/>
      <c r="D1526" s="58" t="s">
        <v>983</v>
      </c>
      <c r="E1526" s="36" t="s">
        <v>984</v>
      </c>
      <c r="F1526" s="22">
        <f>Source!BZ1459</f>
        <v>100</v>
      </c>
      <c r="G1526" s="167" t="str">
        <f>CONCATENATE(" )", Source!DL1459, Source!FT1459, "=", Source!FX1459)</f>
        <v xml:space="preserve"> )*0,9=90</v>
      </c>
      <c r="H1526" s="168"/>
      <c r="I1526" s="37">
        <f>SUM(S1520:S1528)</f>
        <v>28.04</v>
      </c>
      <c r="J1526" s="41"/>
      <c r="K1526" s="32">
        <f>Source!AT1459</f>
        <v>90</v>
      </c>
      <c r="L1526" s="37">
        <f>SUM(T1520:T1528)</f>
        <v>28.04</v>
      </c>
      <c r="M1526" s="39"/>
    </row>
    <row r="1527" spans="1:26" ht="14.25">
      <c r="A1527" s="16"/>
      <c r="B1527" s="16"/>
      <c r="C1527" s="58"/>
      <c r="D1527" s="58" t="s">
        <v>985</v>
      </c>
      <c r="E1527" s="36" t="s">
        <v>984</v>
      </c>
      <c r="F1527" s="22">
        <f>Source!CA1459</f>
        <v>70</v>
      </c>
      <c r="G1527" s="167" t="str">
        <f>CONCATENATE(" )", Source!DM1459, Source!FU1459, "=", Source!FY1459)</f>
        <v xml:space="preserve"> )*0,85=59,5</v>
      </c>
      <c r="H1527" s="168"/>
      <c r="I1527" s="37">
        <f>SUM(U1520:U1528)</f>
        <v>18.53</v>
      </c>
      <c r="J1527" s="41"/>
      <c r="K1527" s="32">
        <f>Source!AU1459</f>
        <v>60</v>
      </c>
      <c r="L1527" s="37">
        <f>SUM(V1520:V1528)</f>
        <v>18.690000000000001</v>
      </c>
      <c r="M1527" s="39"/>
    </row>
    <row r="1528" spans="1:26" ht="14.25">
      <c r="A1528" s="59"/>
      <c r="B1528" s="59"/>
      <c r="C1528" s="60"/>
      <c r="D1528" s="60" t="s">
        <v>986</v>
      </c>
      <c r="E1528" s="42" t="s">
        <v>987</v>
      </c>
      <c r="F1528" s="43">
        <f>Source!AQ1459</f>
        <v>31.98</v>
      </c>
      <c r="G1528" s="44"/>
      <c r="H1528" s="45" t="str">
        <f>Source!DI1459</f>
        <v>)*1,2)*1,15</v>
      </c>
      <c r="I1528" s="44"/>
      <c r="J1528" s="45"/>
      <c r="K1528" s="45"/>
      <c r="L1528" s="44"/>
      <c r="M1528" s="46">
        <f>Source!U1459</f>
        <v>3.530592</v>
      </c>
    </row>
    <row r="1529" spans="1:26" ht="15">
      <c r="H1529" s="166">
        <f>I1522+I1523+I1525+I1526+I1527</f>
        <v>122.53999999999999</v>
      </c>
      <c r="I1529" s="166"/>
      <c r="K1529" s="166">
        <f>L1522+L1523+L1525+L1526+L1527</f>
        <v>122.69999999999999</v>
      </c>
      <c r="L1529" s="166"/>
      <c r="M1529" s="47">
        <f>Source!U1459</f>
        <v>3.530592</v>
      </c>
      <c r="O1529" s="26">
        <f>H1529</f>
        <v>122.53999999999999</v>
      </c>
      <c r="P1529" s="26">
        <f>K1529</f>
        <v>122.69999999999999</v>
      </c>
      <c r="Q1529" s="26">
        <f>M1529</f>
        <v>3.530592</v>
      </c>
      <c r="W1529">
        <f>IF(Source!BI1459&lt;=1,I1522+I1523+I1525+I1526+I1527, 0)</f>
        <v>122.53999999999999</v>
      </c>
      <c r="X1529">
        <f>IF(Source!BI1459=2,I1522+I1523+I1525+I1526+I1527, 0)</f>
        <v>0</v>
      </c>
      <c r="Y1529">
        <f>IF(Source!BI1459=3,I1522+I1523+I1525+I1526+I1527, 0)</f>
        <v>0</v>
      </c>
      <c r="Z1529">
        <f>IF(Source!BI1459=4,I1522+I1523+I1525+I1526+I1527, 0)</f>
        <v>0</v>
      </c>
    </row>
    <row r="1530" spans="1:26" ht="71.25">
      <c r="A1530" s="16">
        <v>295</v>
      </c>
      <c r="B1530" s="16" t="str">
        <f>Source!E1461</f>
        <v>287</v>
      </c>
      <c r="C1530" s="58" t="str">
        <f>Source!F1461</f>
        <v>12.2.04.07-0012</v>
      </c>
      <c r="D1530" s="58" t="str">
        <f>Source!G1461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530" s="36" t="str">
        <f>Source!H1461</f>
        <v>м3</v>
      </c>
      <c r="F1530" s="22">
        <f>Source!I1461</f>
        <v>0.36799999999999999</v>
      </c>
      <c r="G1530" s="37">
        <f>Source!AL1461</f>
        <v>2222.0300000000002</v>
      </c>
      <c r="H1530" s="38" t="str">
        <f>Source!DD1461</f>
        <v/>
      </c>
      <c r="I1530" s="37">
        <f>ROUND(Source!AC1461*Source!I1461, 2)</f>
        <v>817.71</v>
      </c>
      <c r="J1530" s="38" t="str">
        <f>Source!BO1461</f>
        <v/>
      </c>
      <c r="K1530" s="38">
        <f>IF(Source!BC1461&lt;&gt; 0, Source!BC1461, 1)</f>
        <v>1</v>
      </c>
      <c r="L1530" s="37">
        <f>Source!P1461</f>
        <v>817.71</v>
      </c>
      <c r="M1530" s="39"/>
      <c r="S1530">
        <f>ROUND((Source!FX1461/100)*((ROUND(Source!AF1461*Source!I1461, 2)+ROUND(Source!AE1461*Source!I1461, 2))), 2)</f>
        <v>0</v>
      </c>
      <c r="T1530">
        <f>Source!X1461</f>
        <v>0</v>
      </c>
      <c r="U1530">
        <f>ROUND((Source!FY1461/100)*((ROUND(Source!AF1461*Source!I1461, 2)+ROUND(Source!AE1461*Source!I1461, 2))), 2)</f>
        <v>0</v>
      </c>
      <c r="V1530">
        <f>Source!Y1461</f>
        <v>0</v>
      </c>
    </row>
    <row r="1531" spans="1:26">
      <c r="A1531" s="30"/>
      <c r="B1531" s="30"/>
      <c r="C1531" s="30"/>
      <c r="D1531" s="31" t="str">
        <f>"Объем: "&amp;Source!I1461&amp;"=8*"&amp;"0,04*"&amp;"1,15"</f>
        <v>Объем: 0,368=8*0,04*1,15</v>
      </c>
      <c r="E1531" s="30"/>
      <c r="F1531" s="30"/>
      <c r="G1531" s="30"/>
      <c r="H1531" s="30"/>
      <c r="I1531" s="30"/>
      <c r="J1531" s="30"/>
      <c r="K1531" s="30"/>
      <c r="L1531" s="30"/>
      <c r="M1531" s="30"/>
    </row>
    <row r="1532" spans="1:26" ht="15">
      <c r="H1532" s="166">
        <f>I1530</f>
        <v>817.71</v>
      </c>
      <c r="I1532" s="166"/>
      <c r="K1532" s="166">
        <f>L1530</f>
        <v>817.71</v>
      </c>
      <c r="L1532" s="166"/>
      <c r="M1532" s="47">
        <f>Source!U1461</f>
        <v>0</v>
      </c>
      <c r="O1532" s="26">
        <f>H1532</f>
        <v>817.71</v>
      </c>
      <c r="P1532" s="26">
        <f>K1532</f>
        <v>817.71</v>
      </c>
      <c r="Q1532" s="26">
        <f>M1532</f>
        <v>0</v>
      </c>
      <c r="W1532">
        <f>IF(Source!BI1461&lt;=1,I1530, 0)</f>
        <v>817.71</v>
      </c>
      <c r="X1532">
        <f>IF(Source!BI1461=2,I1530, 0)</f>
        <v>0</v>
      </c>
      <c r="Y1532">
        <f>IF(Source!BI1461=3,I1530, 0)</f>
        <v>0</v>
      </c>
      <c r="Z1532">
        <f>IF(Source!BI1461=4,I1530, 0)</f>
        <v>0</v>
      </c>
    </row>
    <row r="1533" spans="1:26" ht="57">
      <c r="A1533" s="16">
        <v>296</v>
      </c>
      <c r="B1533" s="16" t="str">
        <f>Source!E1463</f>
        <v>288</v>
      </c>
      <c r="C1533" s="58" t="str">
        <f>Source!F1463</f>
        <v>20-01-002-12</v>
      </c>
      <c r="D1533" s="58" t="str">
        <f>Source!G1463</f>
        <v>Прокладка воздуховодов из листовой оцинкованной стали и алюминия класса П (плотные) толщиной 0,7 мм, периметром до 3200 мм</v>
      </c>
      <c r="E1533" s="36" t="str">
        <f>Source!H1463</f>
        <v>100 м2</v>
      </c>
      <c r="F1533" s="22">
        <f>Source!I1463</f>
        <v>3.2000000000000001E-2</v>
      </c>
      <c r="G1533" s="37">
        <f>Source!AL1463+Source!AM1463+Source!AO1463</f>
        <v>1392.24</v>
      </c>
      <c r="H1533" s="38"/>
      <c r="I1533" s="37"/>
      <c r="J1533" s="38" t="str">
        <f>Source!BO1463</f>
        <v/>
      </c>
      <c r="K1533" s="38"/>
      <c r="L1533" s="37"/>
      <c r="M1533" s="39"/>
      <c r="S1533">
        <f>ROUND((Source!FX1463/100)*((ROUND(Source!AF1463*Source!I1463, 2)+ROUND(Source!AE1463*Source!I1463, 2))), 2)</f>
        <v>36.479999999999997</v>
      </c>
      <c r="T1533">
        <f>Source!X1463</f>
        <v>36.42</v>
      </c>
      <c r="U1533">
        <f>ROUND((Source!FY1463/100)*((ROUND(Source!AF1463*Source!I1463, 2)+ROUND(Source!AE1463*Source!I1463, 2))), 2)</f>
        <v>22.34</v>
      </c>
      <c r="V1533">
        <f>Source!Y1463</f>
        <v>22.49</v>
      </c>
    </row>
    <row r="1534" spans="1:26">
      <c r="D1534" s="29" t="str">
        <f>"Объем: "&amp;Source!I1463&amp;"=(0,8+"&amp;"0,8)*"&amp;"2*"&amp;"1/"&amp;"100"</f>
        <v>Объем: 0,032=(0,8+0,8)*2*1/100</v>
      </c>
    </row>
    <row r="1535" spans="1:26" ht="14.25">
      <c r="A1535" s="16"/>
      <c r="B1535" s="16"/>
      <c r="C1535" s="58"/>
      <c r="D1535" s="58" t="s">
        <v>980</v>
      </c>
      <c r="E1535" s="36"/>
      <c r="F1535" s="22"/>
      <c r="G1535" s="37">
        <f>Source!AO1463</f>
        <v>706.89</v>
      </c>
      <c r="H1535" s="38" t="str">
        <f>Source!DG1463</f>
        <v>)*1,2)*1,15</v>
      </c>
      <c r="I1535" s="37">
        <f>ROUND(Source!AF1463*Source!I1463, 2)</f>
        <v>31.22</v>
      </c>
      <c r="J1535" s="38"/>
      <c r="K1535" s="38">
        <f>IF(Source!BA1463&lt;&gt; 0, Source!BA1463, 1)</f>
        <v>1</v>
      </c>
      <c r="L1535" s="37">
        <f>Source!S1463</f>
        <v>31.22</v>
      </c>
      <c r="M1535" s="39"/>
      <c r="R1535">
        <f>I1535</f>
        <v>31.22</v>
      </c>
    </row>
    <row r="1536" spans="1:26" ht="14.25">
      <c r="A1536" s="16"/>
      <c r="B1536" s="16"/>
      <c r="C1536" s="58"/>
      <c r="D1536" s="58" t="s">
        <v>104</v>
      </c>
      <c r="E1536" s="36"/>
      <c r="F1536" s="22"/>
      <c r="G1536" s="37">
        <f>Source!AM1463</f>
        <v>107.59</v>
      </c>
      <c r="H1536" s="38" t="str">
        <f>Source!DE1463</f>
        <v>)*1,2)*1,25</v>
      </c>
      <c r="I1536" s="37">
        <f>ROUND(Source!AD1463*Source!I1463, 2)</f>
        <v>5.16</v>
      </c>
      <c r="J1536" s="38"/>
      <c r="K1536" s="38">
        <f>IF(Source!BB1463&lt;&gt; 0, Source!BB1463, 1)</f>
        <v>1</v>
      </c>
      <c r="L1536" s="37">
        <f>Source!Q1463</f>
        <v>5.16</v>
      </c>
      <c r="M1536" s="39"/>
    </row>
    <row r="1537" spans="1:26" ht="14.25">
      <c r="A1537" s="16"/>
      <c r="B1537" s="16"/>
      <c r="C1537" s="58"/>
      <c r="D1537" s="58" t="s">
        <v>981</v>
      </c>
      <c r="E1537" s="36"/>
      <c r="F1537" s="22"/>
      <c r="G1537" s="37">
        <f>Source!AN1463</f>
        <v>9.41</v>
      </c>
      <c r="H1537" s="38" t="str">
        <f>Source!DF1463</f>
        <v>)*1,2)*1,25</v>
      </c>
      <c r="I1537" s="40">
        <f>ROUND(Source!AE1463*Source!I1463, 2)</f>
        <v>0.45</v>
      </c>
      <c r="J1537" s="38"/>
      <c r="K1537" s="38">
        <f>IF(Source!BS1463&lt;&gt; 0, Source!BS1463, 1)</f>
        <v>1</v>
      </c>
      <c r="L1537" s="40">
        <f>Source!R1463</f>
        <v>0.45</v>
      </c>
      <c r="M1537" s="39"/>
      <c r="R1537">
        <f>I1537</f>
        <v>0.45</v>
      </c>
    </row>
    <row r="1538" spans="1:26" ht="14.25">
      <c r="A1538" s="16"/>
      <c r="B1538" s="16"/>
      <c r="C1538" s="58"/>
      <c r="D1538" s="58" t="s">
        <v>982</v>
      </c>
      <c r="E1538" s="36"/>
      <c r="F1538" s="22"/>
      <c r="G1538" s="37">
        <f>Source!AL1463</f>
        <v>577.76</v>
      </c>
      <c r="H1538" s="38" t="str">
        <f>Source!DD1463</f>
        <v/>
      </c>
      <c r="I1538" s="37">
        <f>ROUND(Source!AC1463*Source!I1463, 2)</f>
        <v>18.489999999999998</v>
      </c>
      <c r="J1538" s="38"/>
      <c r="K1538" s="38">
        <f>IF(Source!BC1463&lt;&gt; 0, Source!BC1463, 1)</f>
        <v>1</v>
      </c>
      <c r="L1538" s="37">
        <f>Source!P1463</f>
        <v>18.489999999999998</v>
      </c>
      <c r="M1538" s="39"/>
    </row>
    <row r="1539" spans="1:26" ht="14.25">
      <c r="A1539" s="16"/>
      <c r="B1539" s="16"/>
      <c r="C1539" s="58"/>
      <c r="D1539" s="58" t="s">
        <v>983</v>
      </c>
      <c r="E1539" s="36" t="s">
        <v>984</v>
      </c>
      <c r="F1539" s="22">
        <f>Source!BZ1463</f>
        <v>128</v>
      </c>
      <c r="G1539" s="167" t="str">
        <f>CONCATENATE(" )", Source!DL1463, Source!FT1463, "=", Source!FX1463)</f>
        <v xml:space="preserve"> )*0,9=115,2</v>
      </c>
      <c r="H1539" s="168"/>
      <c r="I1539" s="37">
        <f>SUM(S1533:S1541)</f>
        <v>36.479999999999997</v>
      </c>
      <c r="J1539" s="41"/>
      <c r="K1539" s="32">
        <f>Source!AT1463</f>
        <v>115</v>
      </c>
      <c r="L1539" s="37">
        <f>SUM(T1533:T1541)</f>
        <v>36.42</v>
      </c>
      <c r="M1539" s="39"/>
    </row>
    <row r="1540" spans="1:26" ht="14.25">
      <c r="A1540" s="16"/>
      <c r="B1540" s="16"/>
      <c r="C1540" s="58"/>
      <c r="D1540" s="58" t="s">
        <v>985</v>
      </c>
      <c r="E1540" s="36" t="s">
        <v>984</v>
      </c>
      <c r="F1540" s="22">
        <f>Source!CA1463</f>
        <v>83</v>
      </c>
      <c r="G1540" s="167" t="str">
        <f>CONCATENATE(" )", Source!DM1463, Source!FU1463, "=", Source!FY1463)</f>
        <v xml:space="preserve"> )*0,85=70,55</v>
      </c>
      <c r="H1540" s="168"/>
      <c r="I1540" s="37">
        <f>SUM(U1533:U1541)</f>
        <v>22.34</v>
      </c>
      <c r="J1540" s="41"/>
      <c r="K1540" s="32">
        <f>Source!AU1463</f>
        <v>71</v>
      </c>
      <c r="L1540" s="37">
        <f>SUM(V1533:V1541)</f>
        <v>22.49</v>
      </c>
      <c r="M1540" s="39"/>
    </row>
    <row r="1541" spans="1:26" ht="14.25">
      <c r="A1541" s="59"/>
      <c r="B1541" s="59"/>
      <c r="C1541" s="60"/>
      <c r="D1541" s="60" t="s">
        <v>986</v>
      </c>
      <c r="E1541" s="42" t="s">
        <v>987</v>
      </c>
      <c r="F1541" s="43">
        <f>Source!AQ1463</f>
        <v>80.88</v>
      </c>
      <c r="G1541" s="44"/>
      <c r="H1541" s="45" t="str">
        <f>Source!DI1463</f>
        <v>)*1,2)*1,15</v>
      </c>
      <c r="I1541" s="44"/>
      <c r="J1541" s="45"/>
      <c r="K1541" s="45"/>
      <c r="L1541" s="44"/>
      <c r="M1541" s="46">
        <f>Source!U1463</f>
        <v>3.5716607999999996</v>
      </c>
    </row>
    <row r="1542" spans="1:26" ht="15">
      <c r="H1542" s="166">
        <f>I1535+I1536+I1538+I1539+I1540</f>
        <v>113.69</v>
      </c>
      <c r="I1542" s="166"/>
      <c r="K1542" s="166">
        <f>L1535+L1536+L1538+L1539+L1540</f>
        <v>113.77999999999999</v>
      </c>
      <c r="L1542" s="166"/>
      <c r="M1542" s="47">
        <f>Source!U1463</f>
        <v>3.5716607999999996</v>
      </c>
      <c r="O1542" s="26">
        <f>H1542</f>
        <v>113.69</v>
      </c>
      <c r="P1542" s="26">
        <f>K1542</f>
        <v>113.77999999999999</v>
      </c>
      <c r="Q1542" s="26">
        <f>M1542</f>
        <v>3.5716607999999996</v>
      </c>
      <c r="W1542">
        <f>IF(Source!BI1463&lt;=1,I1535+I1536+I1538+I1539+I1540, 0)</f>
        <v>113.69</v>
      </c>
      <c r="X1542">
        <f>IF(Source!BI1463=2,I1535+I1536+I1538+I1539+I1540, 0)</f>
        <v>0</v>
      </c>
      <c r="Y1542">
        <f>IF(Source!BI1463=3,I1535+I1536+I1538+I1539+I1540, 0)</f>
        <v>0</v>
      </c>
      <c r="Z1542">
        <f>IF(Source!BI1463=4,I1535+I1536+I1538+I1539+I1540, 0)</f>
        <v>0</v>
      </c>
    </row>
    <row r="1543" spans="1:26" ht="42.75">
      <c r="A1543" s="59">
        <v>297</v>
      </c>
      <c r="B1543" s="59" t="str">
        <f>Source!E1465</f>
        <v>289</v>
      </c>
      <c r="C1543" s="60" t="str">
        <f>Source!F1465</f>
        <v>19.1.01.03-0053</v>
      </c>
      <c r="D1543" s="60" t="str">
        <f>Source!G1465</f>
        <v>Воздуховоды из оцинкованной стали с шиной и уголками толщиной 1,0 мм, периметром 3200 мм</v>
      </c>
      <c r="E1543" s="42" t="str">
        <f>Source!H1465</f>
        <v>м2</v>
      </c>
      <c r="F1543" s="43">
        <f>Source!I1465</f>
        <v>3.2</v>
      </c>
      <c r="G1543" s="44">
        <f>Source!AL1465</f>
        <v>170.81</v>
      </c>
      <c r="H1543" s="45" t="str">
        <f>Source!DD1465</f>
        <v/>
      </c>
      <c r="I1543" s="44">
        <f>ROUND(Source!AC1465*Source!I1465, 2)</f>
        <v>546.59</v>
      </c>
      <c r="J1543" s="45" t="str">
        <f>Source!BO1465</f>
        <v/>
      </c>
      <c r="K1543" s="45">
        <f>IF(Source!BC1465&lt;&gt; 0, Source!BC1465, 1)</f>
        <v>1</v>
      </c>
      <c r="L1543" s="44">
        <f>Source!P1465</f>
        <v>546.59</v>
      </c>
      <c r="M1543" s="48"/>
      <c r="S1543">
        <f>ROUND((Source!FX1465/100)*((ROUND(Source!AF1465*Source!I1465, 2)+ROUND(Source!AE1465*Source!I1465, 2))), 2)</f>
        <v>0</v>
      </c>
      <c r="T1543">
        <f>Source!X1465</f>
        <v>0</v>
      </c>
      <c r="U1543">
        <f>ROUND((Source!FY1465/100)*((ROUND(Source!AF1465*Source!I1465, 2)+ROUND(Source!AE1465*Source!I1465, 2))), 2)</f>
        <v>0</v>
      </c>
      <c r="V1543">
        <f>Source!Y1465</f>
        <v>0</v>
      </c>
    </row>
    <row r="1544" spans="1:26" ht="15">
      <c r="H1544" s="166">
        <f>I1543</f>
        <v>546.59</v>
      </c>
      <c r="I1544" s="166"/>
      <c r="K1544" s="166">
        <f>L1543</f>
        <v>546.59</v>
      </c>
      <c r="L1544" s="166"/>
      <c r="M1544" s="47">
        <f>Source!U1465</f>
        <v>0</v>
      </c>
      <c r="O1544" s="26">
        <f>H1544</f>
        <v>546.59</v>
      </c>
      <c r="P1544" s="26">
        <f>K1544</f>
        <v>546.59</v>
      </c>
      <c r="Q1544" s="26">
        <f>M1544</f>
        <v>0</v>
      </c>
      <c r="W1544">
        <f>IF(Source!BI1465&lt;=1,I1543, 0)</f>
        <v>546.59</v>
      </c>
      <c r="X1544">
        <f>IF(Source!BI1465=2,I1543, 0)</f>
        <v>0</v>
      </c>
      <c r="Y1544">
        <f>IF(Source!BI1465=3,I1543, 0)</f>
        <v>0</v>
      </c>
      <c r="Z1544">
        <f>IF(Source!BI1465=4,I1543, 0)</f>
        <v>0</v>
      </c>
    </row>
    <row r="1545" spans="1:26" ht="57">
      <c r="A1545" s="16">
        <v>298</v>
      </c>
      <c r="B1545" s="16" t="str">
        <f>Source!E1467</f>
        <v>290</v>
      </c>
      <c r="C1545" s="58" t="str">
        <f>Source!F1467</f>
        <v>20-01-002-18</v>
      </c>
      <c r="D1545" s="58" t="str">
        <f>Source!G1467</f>
        <v>Прокладка воздуховодов из листовой оцинкованной стали и алюминия класса П (плотные) толщиной 1,0 мм, диаметром от 900 до 1000 мм</v>
      </c>
      <c r="E1545" s="36" t="str">
        <f>Source!H1467</f>
        <v>100 м2</v>
      </c>
      <c r="F1545" s="22">
        <f>Source!I1467</f>
        <v>3.1399999999999997E-2</v>
      </c>
      <c r="G1545" s="37">
        <f>Source!AL1467+Source!AM1467+Source!AO1467</f>
        <v>1385.92</v>
      </c>
      <c r="H1545" s="38"/>
      <c r="I1545" s="37"/>
      <c r="J1545" s="38" t="str">
        <f>Source!BO1467</f>
        <v/>
      </c>
      <c r="K1545" s="38"/>
      <c r="L1545" s="37"/>
      <c r="M1545" s="39"/>
      <c r="S1545">
        <f>ROUND((Source!FX1467/100)*((ROUND(Source!AF1467*Source!I1467, 2)+ROUND(Source!AE1467*Source!I1467, 2))), 2)</f>
        <v>35.75</v>
      </c>
      <c r="T1545">
        <f>Source!X1467</f>
        <v>35.68</v>
      </c>
      <c r="U1545">
        <f>ROUND((Source!FY1467/100)*((ROUND(Source!AF1467*Source!I1467, 2)+ROUND(Source!AE1467*Source!I1467, 2))), 2)</f>
        <v>21.89</v>
      </c>
      <c r="V1545">
        <f>Source!Y1467</f>
        <v>22.03</v>
      </c>
    </row>
    <row r="1546" spans="1:26">
      <c r="D1546" s="29" t="str">
        <f>"Объем: "&amp;Source!I1467&amp;"=(3,14*"&amp;"1)*"&amp;"1/"&amp;"100"</f>
        <v>Объем: 0,0314=(3,14*1)*1/100</v>
      </c>
    </row>
    <row r="1547" spans="1:26" ht="14.25">
      <c r="A1547" s="16"/>
      <c r="B1547" s="16"/>
      <c r="C1547" s="58"/>
      <c r="D1547" s="58" t="s">
        <v>980</v>
      </c>
      <c r="E1547" s="36"/>
      <c r="F1547" s="22"/>
      <c r="G1547" s="37">
        <f>Source!AO1467</f>
        <v>706.89</v>
      </c>
      <c r="H1547" s="38" t="str">
        <f>Source!DG1467</f>
        <v>)*1,2)*1,15</v>
      </c>
      <c r="I1547" s="37">
        <f>ROUND(Source!AF1467*Source!I1467, 2)</f>
        <v>30.63</v>
      </c>
      <c r="J1547" s="38"/>
      <c r="K1547" s="38">
        <f>IF(Source!BA1467&lt;&gt; 0, Source!BA1467, 1)</f>
        <v>1</v>
      </c>
      <c r="L1547" s="37">
        <f>Source!S1467</f>
        <v>30.63</v>
      </c>
      <c r="M1547" s="39"/>
      <c r="R1547">
        <f>I1547</f>
        <v>30.63</v>
      </c>
    </row>
    <row r="1548" spans="1:26" ht="14.25">
      <c r="A1548" s="16"/>
      <c r="B1548" s="16"/>
      <c r="C1548" s="58"/>
      <c r="D1548" s="58" t="s">
        <v>104</v>
      </c>
      <c r="E1548" s="36"/>
      <c r="F1548" s="22"/>
      <c r="G1548" s="37">
        <f>Source!AM1467</f>
        <v>101.27</v>
      </c>
      <c r="H1548" s="38" t="str">
        <f>Source!DE1467</f>
        <v>)*1,2)*1,25</v>
      </c>
      <c r="I1548" s="37">
        <f>ROUND(Source!AD1467*Source!I1467, 2)</f>
        <v>4.7699999999999996</v>
      </c>
      <c r="J1548" s="38"/>
      <c r="K1548" s="38">
        <f>IF(Source!BB1467&lt;&gt; 0, Source!BB1467, 1)</f>
        <v>1</v>
      </c>
      <c r="L1548" s="37">
        <f>Source!Q1467</f>
        <v>4.7699999999999996</v>
      </c>
      <c r="M1548" s="39"/>
    </row>
    <row r="1549" spans="1:26" ht="14.25">
      <c r="A1549" s="16"/>
      <c r="B1549" s="16"/>
      <c r="C1549" s="58"/>
      <c r="D1549" s="58" t="s">
        <v>981</v>
      </c>
      <c r="E1549" s="36"/>
      <c r="F1549" s="22"/>
      <c r="G1549" s="37">
        <f>Source!AN1467</f>
        <v>8.5399999999999991</v>
      </c>
      <c r="H1549" s="38" t="str">
        <f>Source!DF1467</f>
        <v>)*1,2)*1,25</v>
      </c>
      <c r="I1549" s="40">
        <f>ROUND(Source!AE1467*Source!I1467, 2)</f>
        <v>0.4</v>
      </c>
      <c r="J1549" s="38"/>
      <c r="K1549" s="38">
        <f>IF(Source!BS1467&lt;&gt; 0, Source!BS1467, 1)</f>
        <v>1</v>
      </c>
      <c r="L1549" s="40">
        <f>Source!R1467</f>
        <v>0.4</v>
      </c>
      <c r="M1549" s="39"/>
      <c r="R1549">
        <f>I1549</f>
        <v>0.4</v>
      </c>
    </row>
    <row r="1550" spans="1:26" ht="14.25">
      <c r="A1550" s="16"/>
      <c r="B1550" s="16"/>
      <c r="C1550" s="58"/>
      <c r="D1550" s="58" t="s">
        <v>982</v>
      </c>
      <c r="E1550" s="36"/>
      <c r="F1550" s="22"/>
      <c r="G1550" s="37">
        <f>Source!AL1467</f>
        <v>577.76</v>
      </c>
      <c r="H1550" s="38" t="str">
        <f>Source!DD1467</f>
        <v/>
      </c>
      <c r="I1550" s="37">
        <f>ROUND(Source!AC1467*Source!I1467, 2)</f>
        <v>18.14</v>
      </c>
      <c r="J1550" s="38"/>
      <c r="K1550" s="38">
        <f>IF(Source!BC1467&lt;&gt; 0, Source!BC1467, 1)</f>
        <v>1</v>
      </c>
      <c r="L1550" s="37">
        <f>Source!P1467</f>
        <v>18.14</v>
      </c>
      <c r="M1550" s="39"/>
    </row>
    <row r="1551" spans="1:26" ht="14.25">
      <c r="A1551" s="16"/>
      <c r="B1551" s="16"/>
      <c r="C1551" s="58"/>
      <c r="D1551" s="58" t="s">
        <v>983</v>
      </c>
      <c r="E1551" s="36" t="s">
        <v>984</v>
      </c>
      <c r="F1551" s="22">
        <f>Source!BZ1467</f>
        <v>128</v>
      </c>
      <c r="G1551" s="167" t="str">
        <f>CONCATENATE(" )", Source!DL1467, Source!FT1467, "=", Source!FX1467)</f>
        <v xml:space="preserve"> )*0,9=115,2</v>
      </c>
      <c r="H1551" s="168"/>
      <c r="I1551" s="37">
        <f>SUM(S1545:S1553)</f>
        <v>35.75</v>
      </c>
      <c r="J1551" s="41"/>
      <c r="K1551" s="32">
        <f>Source!AT1467</f>
        <v>115</v>
      </c>
      <c r="L1551" s="37">
        <f>SUM(T1545:T1553)</f>
        <v>35.68</v>
      </c>
      <c r="M1551" s="39"/>
    </row>
    <row r="1552" spans="1:26" ht="14.25">
      <c r="A1552" s="16"/>
      <c r="B1552" s="16"/>
      <c r="C1552" s="58"/>
      <c r="D1552" s="58" t="s">
        <v>985</v>
      </c>
      <c r="E1552" s="36" t="s">
        <v>984</v>
      </c>
      <c r="F1552" s="22">
        <f>Source!CA1467</f>
        <v>83</v>
      </c>
      <c r="G1552" s="167" t="str">
        <f>CONCATENATE(" )", Source!DM1467, Source!FU1467, "=", Source!FY1467)</f>
        <v xml:space="preserve"> )*0,85=70,55</v>
      </c>
      <c r="H1552" s="168"/>
      <c r="I1552" s="37">
        <f>SUM(U1545:U1553)</f>
        <v>21.89</v>
      </c>
      <c r="J1552" s="41"/>
      <c r="K1552" s="32">
        <f>Source!AU1467</f>
        <v>71</v>
      </c>
      <c r="L1552" s="37">
        <f>SUM(V1545:V1553)</f>
        <v>22.03</v>
      </c>
      <c r="M1552" s="39"/>
    </row>
    <row r="1553" spans="1:32" ht="14.25">
      <c r="A1553" s="59"/>
      <c r="B1553" s="59"/>
      <c r="C1553" s="60"/>
      <c r="D1553" s="60" t="s">
        <v>986</v>
      </c>
      <c r="E1553" s="42" t="s">
        <v>987</v>
      </c>
      <c r="F1553" s="43">
        <f>Source!AQ1467</f>
        <v>80.88</v>
      </c>
      <c r="G1553" s="44"/>
      <c r="H1553" s="45" t="str">
        <f>Source!DI1467</f>
        <v>)*1,2)*1,15</v>
      </c>
      <c r="I1553" s="44"/>
      <c r="J1553" s="45"/>
      <c r="K1553" s="45"/>
      <c r="L1553" s="44"/>
      <c r="M1553" s="46">
        <f>Source!U1467</f>
        <v>3.5046921599999994</v>
      </c>
    </row>
    <row r="1554" spans="1:32" ht="15">
      <c r="H1554" s="166">
        <f>I1547+I1548+I1550+I1551+I1552</f>
        <v>111.17999999999999</v>
      </c>
      <c r="I1554" s="166"/>
      <c r="K1554" s="166">
        <f>L1547+L1548+L1550+L1551+L1552</f>
        <v>111.25</v>
      </c>
      <c r="L1554" s="166"/>
      <c r="M1554" s="47">
        <f>Source!U1467</f>
        <v>3.5046921599999994</v>
      </c>
      <c r="O1554" s="26">
        <f>H1554</f>
        <v>111.17999999999999</v>
      </c>
      <c r="P1554" s="26">
        <f>K1554</f>
        <v>111.25</v>
      </c>
      <c r="Q1554" s="26">
        <f>M1554</f>
        <v>3.5046921599999994</v>
      </c>
      <c r="W1554">
        <f>IF(Source!BI1467&lt;=1,I1547+I1548+I1550+I1551+I1552, 0)</f>
        <v>111.17999999999999</v>
      </c>
      <c r="X1554">
        <f>IF(Source!BI1467=2,I1547+I1548+I1550+I1551+I1552, 0)</f>
        <v>0</v>
      </c>
      <c r="Y1554">
        <f>IF(Source!BI1467=3,I1547+I1548+I1550+I1551+I1552, 0)</f>
        <v>0</v>
      </c>
      <c r="Z1554">
        <f>IF(Source!BI1467=4,I1547+I1548+I1550+I1551+I1552, 0)</f>
        <v>0</v>
      </c>
    </row>
    <row r="1555" spans="1:32" ht="42.75">
      <c r="A1555" s="59">
        <v>299</v>
      </c>
      <c r="B1555" s="59" t="str">
        <f>Source!E1469</f>
        <v>291</v>
      </c>
      <c r="C1555" s="60" t="str">
        <f>Source!F1469</f>
        <v>19.1.01.03-0082</v>
      </c>
      <c r="D1555" s="60" t="str">
        <f>Source!G1469</f>
        <v>Воздуховоды из оцинкованной стали толщиной 1,0 мм, диаметром до 1000 мм</v>
      </c>
      <c r="E1555" s="42" t="str">
        <f>Source!H1469</f>
        <v>м2</v>
      </c>
      <c r="F1555" s="43">
        <f>Source!I1469</f>
        <v>3.14</v>
      </c>
      <c r="G1555" s="44">
        <f>Source!AL1469</f>
        <v>102.06</v>
      </c>
      <c r="H1555" s="45" t="str">
        <f>Source!DD1469</f>
        <v/>
      </c>
      <c r="I1555" s="44">
        <f>ROUND(Source!AC1469*Source!I1469, 2)</f>
        <v>320.47000000000003</v>
      </c>
      <c r="J1555" s="45" t="str">
        <f>Source!BO1469</f>
        <v/>
      </c>
      <c r="K1555" s="45">
        <f>IF(Source!BC1469&lt;&gt; 0, Source!BC1469, 1)</f>
        <v>1</v>
      </c>
      <c r="L1555" s="44">
        <f>Source!P1469</f>
        <v>320.47000000000003</v>
      </c>
      <c r="M1555" s="48"/>
      <c r="S1555">
        <f>ROUND((Source!FX1469/100)*((ROUND(Source!AF1469*Source!I1469, 2)+ROUND(Source!AE1469*Source!I1469, 2))), 2)</f>
        <v>0</v>
      </c>
      <c r="T1555">
        <f>Source!X1469</f>
        <v>0</v>
      </c>
      <c r="U1555">
        <f>ROUND((Source!FY1469/100)*((ROUND(Source!AF1469*Source!I1469, 2)+ROUND(Source!AE1469*Source!I1469, 2))), 2)</f>
        <v>0</v>
      </c>
      <c r="V1555">
        <f>Source!Y1469</f>
        <v>0</v>
      </c>
    </row>
    <row r="1556" spans="1:32" ht="15">
      <c r="H1556" s="166">
        <f>I1555</f>
        <v>320.47000000000003</v>
      </c>
      <c r="I1556" s="166"/>
      <c r="K1556" s="166">
        <f>L1555</f>
        <v>320.47000000000003</v>
      </c>
      <c r="L1556" s="166"/>
      <c r="M1556" s="47">
        <f>Source!U1469</f>
        <v>0</v>
      </c>
      <c r="O1556" s="26">
        <f>H1556</f>
        <v>320.47000000000003</v>
      </c>
      <c r="P1556" s="26">
        <f>K1556</f>
        <v>320.47000000000003</v>
      </c>
      <c r="Q1556" s="26">
        <f>M1556</f>
        <v>0</v>
      </c>
      <c r="W1556">
        <f>IF(Source!BI1469&lt;=1,I1555, 0)</f>
        <v>320.47000000000003</v>
      </c>
      <c r="X1556">
        <f>IF(Source!BI1469=2,I1555, 0)</f>
        <v>0</v>
      </c>
      <c r="Y1556">
        <f>IF(Source!BI1469=3,I1555, 0)</f>
        <v>0</v>
      </c>
      <c r="Z1556">
        <f>IF(Source!BI1469=4,I1555, 0)</f>
        <v>0</v>
      </c>
    </row>
    <row r="1557" spans="1:32" ht="68.25">
      <c r="A1557" s="59">
        <v>300</v>
      </c>
      <c r="B1557" s="59" t="str">
        <f>Source!E1471</f>
        <v>292</v>
      </c>
      <c r="C1557" s="60" t="str">
        <f>Source!F1471</f>
        <v>прайс</v>
      </c>
      <c r="D1557" s="60" t="s">
        <v>1075</v>
      </c>
      <c r="E1557" s="42" t="str">
        <f>Source!H1471</f>
        <v>шт.</v>
      </c>
      <c r="F1557" s="43">
        <f>Source!I1471</f>
        <v>1</v>
      </c>
      <c r="G1557" s="44">
        <f>Source!AL1471</f>
        <v>24.71</v>
      </c>
      <c r="H1557" s="45" t="str">
        <f>Source!DD1471</f>
        <v/>
      </c>
      <c r="I1557" s="44">
        <f>ROUND(Source!AC1471*Source!I1471, 2)</f>
        <v>24.71</v>
      </c>
      <c r="J1557" s="45" t="str">
        <f>Source!BO1471</f>
        <v/>
      </c>
      <c r="K1557" s="45">
        <f>IF(Source!BC1471&lt;&gt; 0, Source!BC1471, 1)</f>
        <v>1</v>
      </c>
      <c r="L1557" s="44">
        <f>Source!P1471</f>
        <v>24.71</v>
      </c>
      <c r="M1557" s="48"/>
      <c r="S1557">
        <f>ROUND((Source!FX1471/100)*((ROUND(Source!AF1471*Source!I1471, 2)+ROUND(Source!AE1471*Source!I1471, 2))), 2)</f>
        <v>0</v>
      </c>
      <c r="T1557">
        <f>Source!X1471</f>
        <v>0</v>
      </c>
      <c r="U1557">
        <f>ROUND((Source!FY1471/100)*((ROUND(Source!AF1471*Source!I1471, 2)+ROUND(Source!AE1471*Source!I1471, 2))), 2)</f>
        <v>0</v>
      </c>
      <c r="V1557">
        <f>Source!Y1471</f>
        <v>0</v>
      </c>
    </row>
    <row r="1558" spans="1:32" ht="15">
      <c r="H1558" s="166">
        <f>I1557</f>
        <v>24.71</v>
      </c>
      <c r="I1558" s="166"/>
      <c r="K1558" s="166">
        <f>L1557</f>
        <v>24.71</v>
      </c>
      <c r="L1558" s="166"/>
      <c r="M1558" s="47">
        <f>Source!U1471</f>
        <v>0</v>
      </c>
      <c r="O1558" s="26">
        <f>H1558</f>
        <v>24.71</v>
      </c>
      <c r="P1558" s="26">
        <f>K1558</f>
        <v>24.71</v>
      </c>
      <c r="Q1558" s="26">
        <f>M1558</f>
        <v>0</v>
      </c>
      <c r="W1558">
        <f>IF(Source!BI1471&lt;=1,I1557, 0)</f>
        <v>24.71</v>
      </c>
      <c r="X1558">
        <f>IF(Source!BI1471=2,I1557, 0)</f>
        <v>0</v>
      </c>
      <c r="Y1558">
        <f>IF(Source!BI1471=3,I1557, 0)</f>
        <v>0</v>
      </c>
      <c r="Z1558">
        <f>IF(Source!BI1471=4,I1557, 0)</f>
        <v>0</v>
      </c>
    </row>
    <row r="1560" spans="1:32" ht="15">
      <c r="A1560" s="171" t="str">
        <f>CONCATENATE("Итого по разделу: ",IF(Source!G1473&lt;&gt;"Новый раздел", Source!G1473, ""))</f>
        <v>Итого по разделу: 25.Система ПД6(сетевые элементы)</v>
      </c>
      <c r="B1560" s="171"/>
      <c r="C1560" s="171"/>
      <c r="D1560" s="171"/>
      <c r="E1560" s="171"/>
      <c r="F1560" s="171"/>
      <c r="G1560" s="171"/>
      <c r="H1560" s="159">
        <f>SUM(O1503:O1559)</f>
        <v>4337.45</v>
      </c>
      <c r="I1560" s="159"/>
      <c r="J1560" s="35"/>
      <c r="K1560" s="159">
        <f>SUM(P1503:P1559)</f>
        <v>4337.96</v>
      </c>
      <c r="L1560" s="159"/>
      <c r="M1560" s="47">
        <f>SUM(Q1503:Q1559)</f>
        <v>18.817944959999998</v>
      </c>
      <c r="AF1560" s="63" t="str">
        <f>CONCATENATE("Итого по разделу: ",IF(Source!G1473&lt;&gt;"Новый раздел", Source!G1473, ""))</f>
        <v>Итого по разделу: 25.Система ПД6(сетевые элементы)</v>
      </c>
    </row>
    <row r="1564" spans="1:32" ht="16.5">
      <c r="A1564" s="169" t="str">
        <f>CONCATENATE("Раздел: ",IF(Source!G1503&lt;&gt;"Новый раздел", Source!G1503, ""))</f>
        <v>Раздел: 26.Система ПД7.1(сетевые элементы)</v>
      </c>
      <c r="B1564" s="169"/>
      <c r="C1564" s="169"/>
      <c r="D1564" s="169"/>
      <c r="E1564" s="169"/>
      <c r="F1564" s="169"/>
      <c r="G1564" s="169"/>
      <c r="H1564" s="169"/>
      <c r="I1564" s="169"/>
      <c r="J1564" s="169"/>
      <c r="K1564" s="169"/>
      <c r="L1564" s="169"/>
      <c r="M1564" s="169"/>
    </row>
    <row r="1565" spans="1:32" ht="42.75">
      <c r="A1565" s="16">
        <v>301</v>
      </c>
      <c r="B1565" s="16" t="str">
        <f>Source!E1508</f>
        <v>293</v>
      </c>
      <c r="C1565" s="58" t="str">
        <f>Source!F1508</f>
        <v>20-02-004-16</v>
      </c>
      <c r="D1565" s="58" t="str">
        <f>Source!G1508</f>
        <v>Установка клапанов огнезадерживающих с ручной регулировкой периметром до 3200 мм</v>
      </c>
      <c r="E1565" s="36" t="str">
        <f>Source!H1508</f>
        <v>ШТ</v>
      </c>
      <c r="F1565" s="22">
        <f>Source!I1508</f>
        <v>1</v>
      </c>
      <c r="G1565" s="37">
        <f>Source!AL1508+Source!AM1508+Source!AO1508</f>
        <v>90.42</v>
      </c>
      <c r="H1565" s="38"/>
      <c r="I1565" s="37"/>
      <c r="J1565" s="38" t="str">
        <f>Source!BO1508</f>
        <v/>
      </c>
      <c r="K1565" s="38"/>
      <c r="L1565" s="37"/>
      <c r="M1565" s="39"/>
      <c r="S1565">
        <f>ROUND((Source!FX1508/100)*((ROUND(Source!AF1508*Source!I1508, 2)+ROUND(Source!AE1508*Source!I1508, 2))), 2)</f>
        <v>83.52</v>
      </c>
      <c r="T1565">
        <f>Source!X1508</f>
        <v>83.38</v>
      </c>
      <c r="U1565">
        <f>ROUND((Source!FY1508/100)*((ROUND(Source!AF1508*Source!I1508, 2)+ROUND(Source!AE1508*Source!I1508, 2))), 2)</f>
        <v>51.15</v>
      </c>
      <c r="V1565">
        <f>Source!Y1508</f>
        <v>51.48</v>
      </c>
    </row>
    <row r="1566" spans="1:32" ht="14.25">
      <c r="A1566" s="16"/>
      <c r="B1566" s="16"/>
      <c r="C1566" s="58"/>
      <c r="D1566" s="58" t="s">
        <v>980</v>
      </c>
      <c r="E1566" s="36"/>
      <c r="F1566" s="22"/>
      <c r="G1566" s="37">
        <f>Source!AO1508</f>
        <v>52</v>
      </c>
      <c r="H1566" s="38" t="str">
        <f>Source!DG1508</f>
        <v>)*1,2)*1,15</v>
      </c>
      <c r="I1566" s="37">
        <f>ROUND(Source!AF1508*Source!I1508, 2)</f>
        <v>71.760000000000005</v>
      </c>
      <c r="J1566" s="38"/>
      <c r="K1566" s="38">
        <f>IF(Source!BA1508&lt;&gt; 0, Source!BA1508, 1)</f>
        <v>1</v>
      </c>
      <c r="L1566" s="37">
        <f>Source!S1508</f>
        <v>71.760000000000005</v>
      </c>
      <c r="M1566" s="39"/>
      <c r="R1566">
        <f>I1566</f>
        <v>71.760000000000005</v>
      </c>
    </row>
    <row r="1567" spans="1:32" ht="14.25">
      <c r="A1567" s="16"/>
      <c r="B1567" s="16"/>
      <c r="C1567" s="58"/>
      <c r="D1567" s="58" t="s">
        <v>104</v>
      </c>
      <c r="E1567" s="36"/>
      <c r="F1567" s="22"/>
      <c r="G1567" s="37">
        <f>Source!AM1508</f>
        <v>7.33</v>
      </c>
      <c r="H1567" s="38" t="str">
        <f>Source!DE1508</f>
        <v>)*1,2)*1,25</v>
      </c>
      <c r="I1567" s="37">
        <f>ROUND(Source!AD1508*Source!I1508, 2)</f>
        <v>11</v>
      </c>
      <c r="J1567" s="38"/>
      <c r="K1567" s="38">
        <f>IF(Source!BB1508&lt;&gt; 0, Source!BB1508, 1)</f>
        <v>1</v>
      </c>
      <c r="L1567" s="37">
        <f>Source!Q1508</f>
        <v>11</v>
      </c>
      <c r="M1567" s="39"/>
    </row>
    <row r="1568" spans="1:32" ht="14.25">
      <c r="A1568" s="16"/>
      <c r="B1568" s="16"/>
      <c r="C1568" s="58"/>
      <c r="D1568" s="58" t="s">
        <v>981</v>
      </c>
      <c r="E1568" s="36"/>
      <c r="F1568" s="22"/>
      <c r="G1568" s="37">
        <f>Source!AN1508</f>
        <v>0.49</v>
      </c>
      <c r="H1568" s="38" t="str">
        <f>Source!DF1508</f>
        <v>)*1,2)*1,25</v>
      </c>
      <c r="I1568" s="40">
        <f>ROUND(Source!AE1508*Source!I1508, 2)</f>
        <v>0.74</v>
      </c>
      <c r="J1568" s="38"/>
      <c r="K1568" s="38">
        <f>IF(Source!BS1508&lt;&gt; 0, Source!BS1508, 1)</f>
        <v>1</v>
      </c>
      <c r="L1568" s="40">
        <f>Source!R1508</f>
        <v>0.74</v>
      </c>
      <c r="M1568" s="39"/>
      <c r="R1568">
        <f>I1568</f>
        <v>0.74</v>
      </c>
    </row>
    <row r="1569" spans="1:26" ht="14.25">
      <c r="A1569" s="16"/>
      <c r="B1569" s="16"/>
      <c r="C1569" s="58"/>
      <c r="D1569" s="58" t="s">
        <v>982</v>
      </c>
      <c r="E1569" s="36"/>
      <c r="F1569" s="22"/>
      <c r="G1569" s="37">
        <f>Source!AL1508</f>
        <v>31.09</v>
      </c>
      <c r="H1569" s="38" t="str">
        <f>Source!DD1508</f>
        <v/>
      </c>
      <c r="I1569" s="37">
        <f>ROUND(Source!AC1508*Source!I1508, 2)</f>
        <v>31.09</v>
      </c>
      <c r="J1569" s="38"/>
      <c r="K1569" s="38">
        <f>IF(Source!BC1508&lt;&gt; 0, Source!BC1508, 1)</f>
        <v>1</v>
      </c>
      <c r="L1569" s="37">
        <f>Source!P1508</f>
        <v>31.09</v>
      </c>
      <c r="M1569" s="39"/>
    </row>
    <row r="1570" spans="1:26" ht="14.25">
      <c r="A1570" s="16"/>
      <c r="B1570" s="16"/>
      <c r="C1570" s="58"/>
      <c r="D1570" s="58" t="s">
        <v>983</v>
      </c>
      <c r="E1570" s="36" t="s">
        <v>984</v>
      </c>
      <c r="F1570" s="22">
        <f>Source!BZ1508</f>
        <v>128</v>
      </c>
      <c r="G1570" s="167" t="str">
        <f>CONCATENATE(" )", Source!DL1508, Source!FT1508, "=", Source!FX1508)</f>
        <v xml:space="preserve"> )*0,9=115,2</v>
      </c>
      <c r="H1570" s="168"/>
      <c r="I1570" s="37">
        <f>SUM(S1565:S1572)</f>
        <v>83.52</v>
      </c>
      <c r="J1570" s="41"/>
      <c r="K1570" s="32">
        <f>Source!AT1508</f>
        <v>115</v>
      </c>
      <c r="L1570" s="37">
        <f>SUM(T1565:T1572)</f>
        <v>83.38</v>
      </c>
      <c r="M1570" s="39"/>
    </row>
    <row r="1571" spans="1:26" ht="14.25">
      <c r="A1571" s="16"/>
      <c r="B1571" s="16"/>
      <c r="C1571" s="58"/>
      <c r="D1571" s="58" t="s">
        <v>985</v>
      </c>
      <c r="E1571" s="36" t="s">
        <v>984</v>
      </c>
      <c r="F1571" s="22">
        <f>Source!CA1508</f>
        <v>83</v>
      </c>
      <c r="G1571" s="167" t="str">
        <f>CONCATENATE(" )", Source!DM1508, Source!FU1508, "=", Source!FY1508)</f>
        <v xml:space="preserve"> )*0,85=70,55</v>
      </c>
      <c r="H1571" s="168"/>
      <c r="I1571" s="37">
        <f>SUM(U1565:U1572)</f>
        <v>51.15</v>
      </c>
      <c r="J1571" s="41"/>
      <c r="K1571" s="32">
        <f>Source!AU1508</f>
        <v>71</v>
      </c>
      <c r="L1571" s="37">
        <f>SUM(V1565:V1572)</f>
        <v>51.48</v>
      </c>
      <c r="M1571" s="39"/>
    </row>
    <row r="1572" spans="1:26" ht="14.25">
      <c r="A1572" s="59"/>
      <c r="B1572" s="59"/>
      <c r="C1572" s="60"/>
      <c r="D1572" s="60" t="s">
        <v>986</v>
      </c>
      <c r="E1572" s="42" t="s">
        <v>987</v>
      </c>
      <c r="F1572" s="43">
        <f>Source!AQ1508</f>
        <v>5.95</v>
      </c>
      <c r="G1572" s="44"/>
      <c r="H1572" s="45" t="str">
        <f>Source!DI1508</f>
        <v>)*1,2)*1,15</v>
      </c>
      <c r="I1572" s="44"/>
      <c r="J1572" s="45"/>
      <c r="K1572" s="45"/>
      <c r="L1572" s="44"/>
      <c r="M1572" s="46">
        <f>Source!U1508</f>
        <v>8.2109999999999985</v>
      </c>
    </row>
    <row r="1573" spans="1:26" ht="15">
      <c r="H1573" s="166">
        <f>I1566+I1567+I1569+I1570+I1571</f>
        <v>248.52</v>
      </c>
      <c r="I1573" s="166"/>
      <c r="K1573" s="166">
        <f>L1566+L1567+L1569+L1570+L1571</f>
        <v>248.71</v>
      </c>
      <c r="L1573" s="166"/>
      <c r="M1573" s="47">
        <f>Source!U1508</f>
        <v>8.2109999999999985</v>
      </c>
      <c r="O1573" s="26">
        <f>H1573</f>
        <v>248.52</v>
      </c>
      <c r="P1573" s="26">
        <f>K1573</f>
        <v>248.71</v>
      </c>
      <c r="Q1573" s="26">
        <f>M1573</f>
        <v>8.2109999999999985</v>
      </c>
      <c r="W1573">
        <f>IF(Source!BI1508&lt;=1,I1566+I1567+I1569+I1570+I1571, 0)</f>
        <v>248.52</v>
      </c>
      <c r="X1573">
        <f>IF(Source!BI1508=2,I1566+I1567+I1569+I1570+I1571, 0)</f>
        <v>0</v>
      </c>
      <c r="Y1573">
        <f>IF(Source!BI1508=3,I1566+I1567+I1569+I1570+I1571, 0)</f>
        <v>0</v>
      </c>
      <c r="Z1573">
        <f>IF(Source!BI1508=4,I1566+I1567+I1569+I1570+I1571, 0)</f>
        <v>0</v>
      </c>
    </row>
    <row r="1574" spans="1:26" ht="28.5">
      <c r="A1574" s="16">
        <v>302</v>
      </c>
      <c r="B1574" s="16" t="str">
        <f>Source!E1510</f>
        <v>294</v>
      </c>
      <c r="C1574" s="58" t="str">
        <f>Source!F1510</f>
        <v>08.1.03.04-0001</v>
      </c>
      <c r="D1574" s="58" t="str">
        <f>Source!G1510</f>
        <v>Блочки</v>
      </c>
      <c r="E1574" s="36" t="str">
        <f>Source!H1510</f>
        <v>10 шт.</v>
      </c>
      <c r="F1574" s="22">
        <f>Source!I1510</f>
        <v>0.2</v>
      </c>
      <c r="G1574" s="37">
        <f>Source!AL1510</f>
        <v>228</v>
      </c>
      <c r="H1574" s="38" t="str">
        <f>Source!DD1510</f>
        <v/>
      </c>
      <c r="I1574" s="37">
        <f>ROUND(Source!AC1510*Source!I1510, 2)</f>
        <v>45.6</v>
      </c>
      <c r="J1574" s="38" t="str">
        <f>Source!BO1510</f>
        <v/>
      </c>
      <c r="K1574" s="38">
        <f>IF(Source!BC1510&lt;&gt; 0, Source!BC1510, 1)</f>
        <v>1</v>
      </c>
      <c r="L1574" s="37">
        <f>Source!P1510</f>
        <v>45.6</v>
      </c>
      <c r="M1574" s="39"/>
      <c r="S1574">
        <f>ROUND((Source!FX1510/100)*((ROUND(Source!AF1510*Source!I1510, 2)+ROUND(Source!AE1510*Source!I1510, 2))), 2)</f>
        <v>0</v>
      </c>
      <c r="T1574">
        <f>Source!X1510</f>
        <v>0</v>
      </c>
      <c r="U1574">
        <f>ROUND((Source!FY1510/100)*((ROUND(Source!AF1510*Source!I1510, 2)+ROUND(Source!AE1510*Source!I1510, 2))), 2)</f>
        <v>0</v>
      </c>
      <c r="V1574">
        <f>Source!Y1510</f>
        <v>0</v>
      </c>
    </row>
    <row r="1575" spans="1:26">
      <c r="A1575" s="30"/>
      <c r="B1575" s="30"/>
      <c r="C1575" s="30"/>
      <c r="D1575" s="31" t="str">
        <f>"Объем: "&amp;Source!I1510&amp;"=2/"&amp;"10"</f>
        <v>Объем: 0,2=2/10</v>
      </c>
      <c r="E1575" s="30"/>
      <c r="F1575" s="30"/>
      <c r="G1575" s="30"/>
      <c r="H1575" s="30"/>
      <c r="I1575" s="30"/>
      <c r="J1575" s="30"/>
      <c r="K1575" s="30"/>
      <c r="L1575" s="30"/>
      <c r="M1575" s="30"/>
    </row>
    <row r="1576" spans="1:26" ht="15">
      <c r="H1576" s="166">
        <f>I1574</f>
        <v>45.6</v>
      </c>
      <c r="I1576" s="166"/>
      <c r="K1576" s="166">
        <f>L1574</f>
        <v>45.6</v>
      </c>
      <c r="L1576" s="166"/>
      <c r="M1576" s="47">
        <f>Source!U1510</f>
        <v>0</v>
      </c>
      <c r="O1576" s="26">
        <f>H1576</f>
        <v>45.6</v>
      </c>
      <c r="P1576" s="26">
        <f>K1576</f>
        <v>45.6</v>
      </c>
      <c r="Q1576" s="26">
        <f>M1576</f>
        <v>0</v>
      </c>
      <c r="W1576">
        <f>IF(Source!BI1510&lt;=1,I1574, 0)</f>
        <v>45.6</v>
      </c>
      <c r="X1576">
        <f>IF(Source!BI1510=2,I1574, 0)</f>
        <v>0</v>
      </c>
      <c r="Y1576">
        <f>IF(Source!BI1510=3,I1574, 0)</f>
        <v>0</v>
      </c>
      <c r="Z1576">
        <f>IF(Source!BI1510=4,I1574, 0)</f>
        <v>0</v>
      </c>
    </row>
    <row r="1577" spans="1:26" ht="28.5">
      <c r="A1577" s="59">
        <v>303</v>
      </c>
      <c r="B1577" s="59" t="str">
        <f>Source!E1512</f>
        <v>295</v>
      </c>
      <c r="C1577" s="60" t="str">
        <f>Source!F1512</f>
        <v>20.1.02.19-0015</v>
      </c>
      <c r="D1577" s="60" t="str">
        <f>Source!G1512</f>
        <v>Трос стальной</v>
      </c>
      <c r="E1577" s="42" t="str">
        <f>Source!H1512</f>
        <v>м</v>
      </c>
      <c r="F1577" s="43">
        <f>Source!I1512</f>
        <v>9.3000000000000007</v>
      </c>
      <c r="G1577" s="44">
        <f>Source!AL1512</f>
        <v>12.03</v>
      </c>
      <c r="H1577" s="45" t="str">
        <f>Source!DD1512</f>
        <v/>
      </c>
      <c r="I1577" s="44">
        <f>ROUND(Source!AC1512*Source!I1512, 2)</f>
        <v>111.88</v>
      </c>
      <c r="J1577" s="45" t="str">
        <f>Source!BO1512</f>
        <v/>
      </c>
      <c r="K1577" s="45">
        <f>IF(Source!BC1512&lt;&gt; 0, Source!BC1512, 1)</f>
        <v>1</v>
      </c>
      <c r="L1577" s="44">
        <f>Source!P1512</f>
        <v>111.88</v>
      </c>
      <c r="M1577" s="48"/>
      <c r="S1577">
        <f>ROUND((Source!FX1512/100)*((ROUND(Source!AF1512*Source!I1512, 2)+ROUND(Source!AE1512*Source!I1512, 2))), 2)</f>
        <v>0</v>
      </c>
      <c r="T1577">
        <f>Source!X1512</f>
        <v>0</v>
      </c>
      <c r="U1577">
        <f>ROUND((Source!FY1512/100)*((ROUND(Source!AF1512*Source!I1512, 2)+ROUND(Source!AE1512*Source!I1512, 2))), 2)</f>
        <v>0</v>
      </c>
      <c r="V1577">
        <f>Source!Y1512</f>
        <v>0</v>
      </c>
    </row>
    <row r="1578" spans="1:26" ht="15">
      <c r="H1578" s="166">
        <f>I1577</f>
        <v>111.88</v>
      </c>
      <c r="I1578" s="166"/>
      <c r="K1578" s="166">
        <f>L1577</f>
        <v>111.88</v>
      </c>
      <c r="L1578" s="166"/>
      <c r="M1578" s="47">
        <f>Source!U1512</f>
        <v>0</v>
      </c>
      <c r="O1578" s="26">
        <f>H1578</f>
        <v>111.88</v>
      </c>
      <c r="P1578" s="26">
        <f>K1578</f>
        <v>111.88</v>
      </c>
      <c r="Q1578" s="26">
        <f>M1578</f>
        <v>0</v>
      </c>
      <c r="W1578">
        <f>IF(Source!BI1512&lt;=1,I1577, 0)</f>
        <v>0</v>
      </c>
      <c r="X1578">
        <f>IF(Source!BI1512=2,I1577, 0)</f>
        <v>111.88</v>
      </c>
      <c r="Y1578">
        <f>IF(Source!BI1512=3,I1577, 0)</f>
        <v>0</v>
      </c>
      <c r="Z1578">
        <f>IF(Source!BI1512=4,I1577, 0)</f>
        <v>0</v>
      </c>
    </row>
    <row r="1579" spans="1:26" ht="68.25">
      <c r="A1579" s="59">
        <v>304</v>
      </c>
      <c r="B1579" s="59" t="str">
        <f>Source!E1514</f>
        <v>296</v>
      </c>
      <c r="C1579" s="60" t="str">
        <f>Source!F1514</f>
        <v>прайс</v>
      </c>
      <c r="D1579" s="60" t="s">
        <v>1083</v>
      </c>
      <c r="E1579" s="42" t="str">
        <f>Source!H1514</f>
        <v>шт.</v>
      </c>
      <c r="F1579" s="43">
        <f>Source!I1514</f>
        <v>1</v>
      </c>
      <c r="G1579" s="44">
        <f>Source!AL1514</f>
        <v>1874.56</v>
      </c>
      <c r="H1579" s="45" t="str">
        <f>Source!DD1514</f>
        <v/>
      </c>
      <c r="I1579" s="44">
        <f>ROUND(Source!AC1514*Source!I1514, 2)</f>
        <v>1874.56</v>
      </c>
      <c r="J1579" s="45" t="str">
        <f>Source!BO1514</f>
        <v/>
      </c>
      <c r="K1579" s="45">
        <f>IF(Source!BC1514&lt;&gt; 0, Source!BC1514, 1)</f>
        <v>1</v>
      </c>
      <c r="L1579" s="44">
        <f>Source!P1514</f>
        <v>1874.56</v>
      </c>
      <c r="M1579" s="48"/>
      <c r="S1579">
        <f>ROUND((Source!FX1514/100)*((ROUND(Source!AF1514*Source!I1514, 2)+ROUND(Source!AE1514*Source!I1514, 2))), 2)</f>
        <v>0</v>
      </c>
      <c r="T1579">
        <f>Source!X1514</f>
        <v>0</v>
      </c>
      <c r="U1579">
        <f>ROUND((Source!FY1514/100)*((ROUND(Source!AF1514*Source!I1514, 2)+ROUND(Source!AE1514*Source!I1514, 2))), 2)</f>
        <v>0</v>
      </c>
      <c r="V1579">
        <f>Source!Y1514</f>
        <v>0</v>
      </c>
    </row>
    <row r="1580" spans="1:26" ht="15">
      <c r="H1580" s="166">
        <f>I1579</f>
        <v>1874.56</v>
      </c>
      <c r="I1580" s="166"/>
      <c r="K1580" s="166">
        <f>L1579</f>
        <v>1874.56</v>
      </c>
      <c r="L1580" s="166"/>
      <c r="M1580" s="47">
        <f>Source!U1514</f>
        <v>0</v>
      </c>
      <c r="O1580" s="26">
        <f>H1580</f>
        <v>1874.56</v>
      </c>
      <c r="P1580" s="26">
        <f>K1580</f>
        <v>1874.56</v>
      </c>
      <c r="Q1580" s="26">
        <f>M1580</f>
        <v>0</v>
      </c>
      <c r="W1580">
        <f>IF(Source!BI1514&lt;=1,I1579, 0)</f>
        <v>1874.56</v>
      </c>
      <c r="X1580">
        <f>IF(Source!BI1514=2,I1579, 0)</f>
        <v>0</v>
      </c>
      <c r="Y1580">
        <f>IF(Source!BI1514=3,I1579, 0)</f>
        <v>0</v>
      </c>
      <c r="Z1580">
        <f>IF(Source!BI1514=4,I1579, 0)</f>
        <v>0</v>
      </c>
    </row>
    <row r="1581" spans="1:26" ht="42.75">
      <c r="A1581" s="16">
        <v>305</v>
      </c>
      <c r="B1581" s="16" t="str">
        <f>Source!E1516</f>
        <v>297</v>
      </c>
      <c r="C1581" s="58" t="str">
        <f>Source!F1516</f>
        <v>26-01-054-01</v>
      </c>
      <c r="D1581" s="58" t="str">
        <f>Source!G1516</f>
        <v>Обертывание поверхности изоляции рулонными материалами насухо с проклейкой швов</v>
      </c>
      <c r="E1581" s="36" t="str">
        <f>Source!H1516</f>
        <v>100 м2</v>
      </c>
      <c r="F1581" s="22">
        <f>Source!I1516</f>
        <v>0.08</v>
      </c>
      <c r="G1581" s="37">
        <f>Source!AL1516+Source!AM1516+Source!AO1516</f>
        <v>824.45</v>
      </c>
      <c r="H1581" s="38"/>
      <c r="I1581" s="37"/>
      <c r="J1581" s="38" t="str">
        <f>Source!BO1516</f>
        <v/>
      </c>
      <c r="K1581" s="38"/>
      <c r="L1581" s="37"/>
      <c r="M1581" s="39"/>
      <c r="S1581">
        <f>ROUND((Source!FX1516/100)*((ROUND(Source!AF1516*Source!I1516, 2)+ROUND(Source!AE1516*Source!I1516, 2))), 2)</f>
        <v>28.04</v>
      </c>
      <c r="T1581">
        <f>Source!X1516</f>
        <v>28.04</v>
      </c>
      <c r="U1581">
        <f>ROUND((Source!FY1516/100)*((ROUND(Source!AF1516*Source!I1516, 2)+ROUND(Source!AE1516*Source!I1516, 2))), 2)</f>
        <v>18.53</v>
      </c>
      <c r="V1581">
        <f>Source!Y1516</f>
        <v>18.690000000000001</v>
      </c>
    </row>
    <row r="1582" spans="1:26">
      <c r="D1582" s="29" t="str">
        <f>"Объем: "&amp;Source!I1516&amp;"=8/"&amp;"100"</f>
        <v>Объем: 0,08=8/100</v>
      </c>
    </row>
    <row r="1583" spans="1:26" ht="14.25">
      <c r="A1583" s="16"/>
      <c r="B1583" s="16"/>
      <c r="C1583" s="58"/>
      <c r="D1583" s="58" t="s">
        <v>980</v>
      </c>
      <c r="E1583" s="36"/>
      <c r="F1583" s="22"/>
      <c r="G1583" s="37">
        <f>Source!AO1516</f>
        <v>276.31</v>
      </c>
      <c r="H1583" s="38" t="str">
        <f>Source!DG1516</f>
        <v>)*1,2)*1,15</v>
      </c>
      <c r="I1583" s="37">
        <f>ROUND(Source!AF1516*Source!I1516, 2)</f>
        <v>30.5</v>
      </c>
      <c r="J1583" s="38"/>
      <c r="K1583" s="38">
        <f>IF(Source!BA1516&lt;&gt; 0, Source!BA1516, 1)</f>
        <v>1</v>
      </c>
      <c r="L1583" s="37">
        <f>Source!S1516</f>
        <v>30.5</v>
      </c>
      <c r="M1583" s="39"/>
      <c r="R1583">
        <f>I1583</f>
        <v>30.5</v>
      </c>
    </row>
    <row r="1584" spans="1:26" ht="14.25">
      <c r="A1584" s="16"/>
      <c r="B1584" s="16"/>
      <c r="C1584" s="58"/>
      <c r="D1584" s="58" t="s">
        <v>104</v>
      </c>
      <c r="E1584" s="36"/>
      <c r="F1584" s="22"/>
      <c r="G1584" s="37">
        <f>Source!AM1516</f>
        <v>40.5</v>
      </c>
      <c r="H1584" s="38" t="str">
        <f>Source!DE1516</f>
        <v>)*1,2)*1,25</v>
      </c>
      <c r="I1584" s="37">
        <f>ROUND(Source!AD1516*Source!I1516, 2)</f>
        <v>4.8600000000000003</v>
      </c>
      <c r="J1584" s="38"/>
      <c r="K1584" s="38">
        <f>IF(Source!BB1516&lt;&gt; 0, Source!BB1516, 1)</f>
        <v>1</v>
      </c>
      <c r="L1584" s="37">
        <f>Source!Q1516</f>
        <v>4.8600000000000003</v>
      </c>
      <c r="M1584" s="39"/>
    </row>
    <row r="1585" spans="1:26" ht="14.25">
      <c r="A1585" s="16"/>
      <c r="B1585" s="16"/>
      <c r="C1585" s="58"/>
      <c r="D1585" s="58" t="s">
        <v>981</v>
      </c>
      <c r="E1585" s="36"/>
      <c r="F1585" s="22"/>
      <c r="G1585" s="37">
        <f>Source!AN1516</f>
        <v>5.45</v>
      </c>
      <c r="H1585" s="38" t="str">
        <f>Source!DF1516</f>
        <v>)*1,2)*1,25</v>
      </c>
      <c r="I1585" s="40">
        <f>ROUND(Source!AE1516*Source!I1516, 2)</f>
        <v>0.65</v>
      </c>
      <c r="J1585" s="38"/>
      <c r="K1585" s="38">
        <f>IF(Source!BS1516&lt;&gt; 0, Source!BS1516, 1)</f>
        <v>1</v>
      </c>
      <c r="L1585" s="40">
        <f>Source!R1516</f>
        <v>0.65</v>
      </c>
      <c r="M1585" s="39"/>
      <c r="R1585">
        <f>I1585</f>
        <v>0.65</v>
      </c>
    </row>
    <row r="1586" spans="1:26" ht="14.25">
      <c r="A1586" s="16"/>
      <c r="B1586" s="16"/>
      <c r="C1586" s="58"/>
      <c r="D1586" s="58" t="s">
        <v>982</v>
      </c>
      <c r="E1586" s="36"/>
      <c r="F1586" s="22"/>
      <c r="G1586" s="37">
        <f>Source!AL1516</f>
        <v>507.64</v>
      </c>
      <c r="H1586" s="38" t="str">
        <f>Source!DD1516</f>
        <v/>
      </c>
      <c r="I1586" s="37">
        <f>ROUND(Source!AC1516*Source!I1516, 2)</f>
        <v>40.61</v>
      </c>
      <c r="J1586" s="38"/>
      <c r="K1586" s="38">
        <f>IF(Source!BC1516&lt;&gt; 0, Source!BC1516, 1)</f>
        <v>1</v>
      </c>
      <c r="L1586" s="37">
        <f>Source!P1516</f>
        <v>40.61</v>
      </c>
      <c r="M1586" s="39"/>
    </row>
    <row r="1587" spans="1:26" ht="14.25">
      <c r="A1587" s="16"/>
      <c r="B1587" s="16"/>
      <c r="C1587" s="58"/>
      <c r="D1587" s="58" t="s">
        <v>983</v>
      </c>
      <c r="E1587" s="36" t="s">
        <v>984</v>
      </c>
      <c r="F1587" s="22">
        <f>Source!BZ1516</f>
        <v>100</v>
      </c>
      <c r="G1587" s="167" t="str">
        <f>CONCATENATE(" )", Source!DL1516, Source!FT1516, "=", Source!FX1516)</f>
        <v xml:space="preserve"> )*0,9=90</v>
      </c>
      <c r="H1587" s="168"/>
      <c r="I1587" s="37">
        <f>SUM(S1581:S1589)</f>
        <v>28.04</v>
      </c>
      <c r="J1587" s="41"/>
      <c r="K1587" s="32">
        <f>Source!AT1516</f>
        <v>90</v>
      </c>
      <c r="L1587" s="37">
        <f>SUM(T1581:T1589)</f>
        <v>28.04</v>
      </c>
      <c r="M1587" s="39"/>
    </row>
    <row r="1588" spans="1:26" ht="14.25">
      <c r="A1588" s="16"/>
      <c r="B1588" s="16"/>
      <c r="C1588" s="58"/>
      <c r="D1588" s="58" t="s">
        <v>985</v>
      </c>
      <c r="E1588" s="36" t="s">
        <v>984</v>
      </c>
      <c r="F1588" s="22">
        <f>Source!CA1516</f>
        <v>70</v>
      </c>
      <c r="G1588" s="167" t="str">
        <f>CONCATENATE(" )", Source!DM1516, Source!FU1516, "=", Source!FY1516)</f>
        <v xml:space="preserve"> )*0,85=59,5</v>
      </c>
      <c r="H1588" s="168"/>
      <c r="I1588" s="37">
        <f>SUM(U1581:U1589)</f>
        <v>18.53</v>
      </c>
      <c r="J1588" s="41"/>
      <c r="K1588" s="32">
        <f>Source!AU1516</f>
        <v>60</v>
      </c>
      <c r="L1588" s="37">
        <f>SUM(V1581:V1589)</f>
        <v>18.690000000000001</v>
      </c>
      <c r="M1588" s="39"/>
    </row>
    <row r="1589" spans="1:26" ht="14.25">
      <c r="A1589" s="59"/>
      <c r="B1589" s="59"/>
      <c r="C1589" s="60"/>
      <c r="D1589" s="60" t="s">
        <v>986</v>
      </c>
      <c r="E1589" s="42" t="s">
        <v>987</v>
      </c>
      <c r="F1589" s="43">
        <f>Source!AQ1516</f>
        <v>31.98</v>
      </c>
      <c r="G1589" s="44"/>
      <c r="H1589" s="45" t="str">
        <f>Source!DI1516</f>
        <v>)*1,2)*1,15</v>
      </c>
      <c r="I1589" s="44"/>
      <c r="J1589" s="45"/>
      <c r="K1589" s="45"/>
      <c r="L1589" s="44"/>
      <c r="M1589" s="46">
        <f>Source!U1516</f>
        <v>3.530592</v>
      </c>
    </row>
    <row r="1590" spans="1:26" ht="15">
      <c r="H1590" s="166">
        <f>I1583+I1584+I1586+I1587+I1588</f>
        <v>122.53999999999999</v>
      </c>
      <c r="I1590" s="166"/>
      <c r="K1590" s="166">
        <f>L1583+L1584+L1586+L1587+L1588</f>
        <v>122.69999999999999</v>
      </c>
      <c r="L1590" s="166"/>
      <c r="M1590" s="47">
        <f>Source!U1516</f>
        <v>3.530592</v>
      </c>
      <c r="O1590" s="26">
        <f>H1590</f>
        <v>122.53999999999999</v>
      </c>
      <c r="P1590" s="26">
        <f>K1590</f>
        <v>122.69999999999999</v>
      </c>
      <c r="Q1590" s="26">
        <f>M1590</f>
        <v>3.530592</v>
      </c>
      <c r="W1590">
        <f>IF(Source!BI1516&lt;=1,I1583+I1584+I1586+I1587+I1588, 0)</f>
        <v>122.53999999999999</v>
      </c>
      <c r="X1590">
        <f>IF(Source!BI1516=2,I1583+I1584+I1586+I1587+I1588, 0)</f>
        <v>0</v>
      </c>
      <c r="Y1590">
        <f>IF(Source!BI1516=3,I1583+I1584+I1586+I1587+I1588, 0)</f>
        <v>0</v>
      </c>
      <c r="Z1590">
        <f>IF(Source!BI1516=4,I1583+I1584+I1586+I1587+I1588, 0)</f>
        <v>0</v>
      </c>
    </row>
    <row r="1591" spans="1:26" ht="71.25">
      <c r="A1591" s="16">
        <v>306</v>
      </c>
      <c r="B1591" s="16" t="str">
        <f>Source!E1518</f>
        <v>298</v>
      </c>
      <c r="C1591" s="58" t="str">
        <f>Source!F1518</f>
        <v>12.2.04.07-0012</v>
      </c>
      <c r="D1591" s="58" t="str">
        <f>Source!G1518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591" s="36" t="str">
        <f>Source!H1518</f>
        <v>м3</v>
      </c>
      <c r="F1591" s="22">
        <f>Source!I1518</f>
        <v>0.36799999999999999</v>
      </c>
      <c r="G1591" s="37">
        <f>Source!AL1518</f>
        <v>2222.0300000000002</v>
      </c>
      <c r="H1591" s="38" t="str">
        <f>Source!DD1518</f>
        <v/>
      </c>
      <c r="I1591" s="37">
        <f>ROUND(Source!AC1518*Source!I1518, 2)</f>
        <v>817.71</v>
      </c>
      <c r="J1591" s="38" t="str">
        <f>Source!BO1518</f>
        <v/>
      </c>
      <c r="K1591" s="38">
        <f>IF(Source!BC1518&lt;&gt; 0, Source!BC1518, 1)</f>
        <v>1</v>
      </c>
      <c r="L1591" s="37">
        <f>Source!P1518</f>
        <v>817.71</v>
      </c>
      <c r="M1591" s="39"/>
      <c r="S1591">
        <f>ROUND((Source!FX1518/100)*((ROUND(Source!AF1518*Source!I1518, 2)+ROUND(Source!AE1518*Source!I1518, 2))), 2)</f>
        <v>0</v>
      </c>
      <c r="T1591">
        <f>Source!X1518</f>
        <v>0</v>
      </c>
      <c r="U1591">
        <f>ROUND((Source!FY1518/100)*((ROUND(Source!AF1518*Source!I1518, 2)+ROUND(Source!AE1518*Source!I1518, 2))), 2)</f>
        <v>0</v>
      </c>
      <c r="V1591">
        <f>Source!Y1518</f>
        <v>0</v>
      </c>
    </row>
    <row r="1592" spans="1:26">
      <c r="A1592" s="30"/>
      <c r="B1592" s="30"/>
      <c r="C1592" s="30"/>
      <c r="D1592" s="31" t="str">
        <f>"Объем: "&amp;Source!I1518&amp;"=8*"&amp;"0,04*"&amp;"1,15"</f>
        <v>Объем: 0,368=8*0,04*1,15</v>
      </c>
      <c r="E1592" s="30"/>
      <c r="F1592" s="30"/>
      <c r="G1592" s="30"/>
      <c r="H1592" s="30"/>
      <c r="I1592" s="30"/>
      <c r="J1592" s="30"/>
      <c r="K1592" s="30"/>
      <c r="L1592" s="30"/>
      <c r="M1592" s="30"/>
    </row>
    <row r="1593" spans="1:26" ht="15">
      <c r="H1593" s="166">
        <f>I1591</f>
        <v>817.71</v>
      </c>
      <c r="I1593" s="166"/>
      <c r="K1593" s="166">
        <f>L1591</f>
        <v>817.71</v>
      </c>
      <c r="L1593" s="166"/>
      <c r="M1593" s="47">
        <f>Source!U1518</f>
        <v>0</v>
      </c>
      <c r="O1593" s="26">
        <f>H1593</f>
        <v>817.71</v>
      </c>
      <c r="P1593" s="26">
        <f>K1593</f>
        <v>817.71</v>
      </c>
      <c r="Q1593" s="26">
        <f>M1593</f>
        <v>0</v>
      </c>
      <c r="W1593">
        <f>IF(Source!BI1518&lt;=1,I1591, 0)</f>
        <v>817.71</v>
      </c>
      <c r="X1593">
        <f>IF(Source!BI1518=2,I1591, 0)</f>
        <v>0</v>
      </c>
      <c r="Y1593">
        <f>IF(Source!BI1518=3,I1591, 0)</f>
        <v>0</v>
      </c>
      <c r="Z1593">
        <f>IF(Source!BI1518=4,I1591, 0)</f>
        <v>0</v>
      </c>
    </row>
    <row r="1594" spans="1:26" ht="57">
      <c r="A1594" s="16">
        <v>307</v>
      </c>
      <c r="B1594" s="16" t="str">
        <f>Source!E1520</f>
        <v>299</v>
      </c>
      <c r="C1594" s="58" t="str">
        <f>Source!F1520</f>
        <v>20-01-002-12</v>
      </c>
      <c r="D1594" s="58" t="str">
        <f>Source!G1520</f>
        <v>Прокладка воздуховодов из листовой оцинкованной стали и алюминия класса П (плотные) толщиной 0,7 мм, периметром до 3200 мм</v>
      </c>
      <c r="E1594" s="36" t="str">
        <f>Source!H1520</f>
        <v>100 м2</v>
      </c>
      <c r="F1594" s="22">
        <f>Source!I1520</f>
        <v>3.2000000000000001E-2</v>
      </c>
      <c r="G1594" s="37">
        <f>Source!AL1520+Source!AM1520+Source!AO1520</f>
        <v>1392.24</v>
      </c>
      <c r="H1594" s="38"/>
      <c r="I1594" s="37"/>
      <c r="J1594" s="38" t="str">
        <f>Source!BO1520</f>
        <v/>
      </c>
      <c r="K1594" s="38"/>
      <c r="L1594" s="37"/>
      <c r="M1594" s="39"/>
      <c r="S1594">
        <f>ROUND((Source!FX1520/100)*((ROUND(Source!AF1520*Source!I1520, 2)+ROUND(Source!AE1520*Source!I1520, 2))), 2)</f>
        <v>36.479999999999997</v>
      </c>
      <c r="T1594">
        <f>Source!X1520</f>
        <v>36.42</v>
      </c>
      <c r="U1594">
        <f>ROUND((Source!FY1520/100)*((ROUND(Source!AF1520*Source!I1520, 2)+ROUND(Source!AE1520*Source!I1520, 2))), 2)</f>
        <v>22.34</v>
      </c>
      <c r="V1594">
        <f>Source!Y1520</f>
        <v>22.49</v>
      </c>
    </row>
    <row r="1595" spans="1:26">
      <c r="D1595" s="29" t="str">
        <f>"Объем: "&amp;Source!I1520&amp;"=(0,8+"&amp;"0,8)*"&amp;"2*"&amp;"1/"&amp;"100"</f>
        <v>Объем: 0,032=(0,8+0,8)*2*1/100</v>
      </c>
    </row>
    <row r="1596" spans="1:26" ht="14.25">
      <c r="A1596" s="16"/>
      <c r="B1596" s="16"/>
      <c r="C1596" s="58"/>
      <c r="D1596" s="58" t="s">
        <v>980</v>
      </c>
      <c r="E1596" s="36"/>
      <c r="F1596" s="22"/>
      <c r="G1596" s="37">
        <f>Source!AO1520</f>
        <v>706.89</v>
      </c>
      <c r="H1596" s="38" t="str">
        <f>Source!DG1520</f>
        <v>)*1,2)*1,15</v>
      </c>
      <c r="I1596" s="37">
        <f>ROUND(Source!AF1520*Source!I1520, 2)</f>
        <v>31.22</v>
      </c>
      <c r="J1596" s="38"/>
      <c r="K1596" s="38">
        <f>IF(Source!BA1520&lt;&gt; 0, Source!BA1520, 1)</f>
        <v>1</v>
      </c>
      <c r="L1596" s="37">
        <f>Source!S1520</f>
        <v>31.22</v>
      </c>
      <c r="M1596" s="39"/>
      <c r="R1596">
        <f>I1596</f>
        <v>31.22</v>
      </c>
    </row>
    <row r="1597" spans="1:26" ht="14.25">
      <c r="A1597" s="16"/>
      <c r="B1597" s="16"/>
      <c r="C1597" s="58"/>
      <c r="D1597" s="58" t="s">
        <v>104</v>
      </c>
      <c r="E1597" s="36"/>
      <c r="F1597" s="22"/>
      <c r="G1597" s="37">
        <f>Source!AM1520</f>
        <v>107.59</v>
      </c>
      <c r="H1597" s="38" t="str">
        <f>Source!DE1520</f>
        <v>)*1,2)*1,25</v>
      </c>
      <c r="I1597" s="37">
        <f>ROUND(Source!AD1520*Source!I1520, 2)</f>
        <v>5.16</v>
      </c>
      <c r="J1597" s="38"/>
      <c r="K1597" s="38">
        <f>IF(Source!BB1520&lt;&gt; 0, Source!BB1520, 1)</f>
        <v>1</v>
      </c>
      <c r="L1597" s="37">
        <f>Source!Q1520</f>
        <v>5.16</v>
      </c>
      <c r="M1597" s="39"/>
    </row>
    <row r="1598" spans="1:26" ht="14.25">
      <c r="A1598" s="16"/>
      <c r="B1598" s="16"/>
      <c r="C1598" s="58"/>
      <c r="D1598" s="58" t="s">
        <v>981</v>
      </c>
      <c r="E1598" s="36"/>
      <c r="F1598" s="22"/>
      <c r="G1598" s="37">
        <f>Source!AN1520</f>
        <v>9.41</v>
      </c>
      <c r="H1598" s="38" t="str">
        <f>Source!DF1520</f>
        <v>)*1,2)*1,25</v>
      </c>
      <c r="I1598" s="40">
        <f>ROUND(Source!AE1520*Source!I1520, 2)</f>
        <v>0.45</v>
      </c>
      <c r="J1598" s="38"/>
      <c r="K1598" s="38">
        <f>IF(Source!BS1520&lt;&gt; 0, Source!BS1520, 1)</f>
        <v>1</v>
      </c>
      <c r="L1598" s="40">
        <f>Source!R1520</f>
        <v>0.45</v>
      </c>
      <c r="M1598" s="39"/>
      <c r="R1598">
        <f>I1598</f>
        <v>0.45</v>
      </c>
    </row>
    <row r="1599" spans="1:26" ht="14.25">
      <c r="A1599" s="16"/>
      <c r="B1599" s="16"/>
      <c r="C1599" s="58"/>
      <c r="D1599" s="58" t="s">
        <v>982</v>
      </c>
      <c r="E1599" s="36"/>
      <c r="F1599" s="22"/>
      <c r="G1599" s="37">
        <f>Source!AL1520</f>
        <v>577.76</v>
      </c>
      <c r="H1599" s="38" t="str">
        <f>Source!DD1520</f>
        <v/>
      </c>
      <c r="I1599" s="37">
        <f>ROUND(Source!AC1520*Source!I1520, 2)</f>
        <v>18.489999999999998</v>
      </c>
      <c r="J1599" s="38"/>
      <c r="K1599" s="38">
        <f>IF(Source!BC1520&lt;&gt; 0, Source!BC1520, 1)</f>
        <v>1</v>
      </c>
      <c r="L1599" s="37">
        <f>Source!P1520</f>
        <v>18.489999999999998</v>
      </c>
      <c r="M1599" s="39"/>
    </row>
    <row r="1600" spans="1:26" ht="14.25">
      <c r="A1600" s="16"/>
      <c r="B1600" s="16"/>
      <c r="C1600" s="58"/>
      <c r="D1600" s="58" t="s">
        <v>983</v>
      </c>
      <c r="E1600" s="36" t="s">
        <v>984</v>
      </c>
      <c r="F1600" s="22">
        <f>Source!BZ1520</f>
        <v>128</v>
      </c>
      <c r="G1600" s="167" t="str">
        <f>CONCATENATE(" )", Source!DL1520, Source!FT1520, "=", Source!FX1520)</f>
        <v xml:space="preserve"> )*0,9=115,2</v>
      </c>
      <c r="H1600" s="168"/>
      <c r="I1600" s="37">
        <f>SUM(S1594:S1602)</f>
        <v>36.479999999999997</v>
      </c>
      <c r="J1600" s="41"/>
      <c r="K1600" s="32">
        <f>Source!AT1520</f>
        <v>115</v>
      </c>
      <c r="L1600" s="37">
        <f>SUM(T1594:T1602)</f>
        <v>36.42</v>
      </c>
      <c r="M1600" s="39"/>
    </row>
    <row r="1601" spans="1:26" ht="14.25">
      <c r="A1601" s="16"/>
      <c r="B1601" s="16"/>
      <c r="C1601" s="58"/>
      <c r="D1601" s="58" t="s">
        <v>985</v>
      </c>
      <c r="E1601" s="36" t="s">
        <v>984</v>
      </c>
      <c r="F1601" s="22">
        <f>Source!CA1520</f>
        <v>83</v>
      </c>
      <c r="G1601" s="167" t="str">
        <f>CONCATENATE(" )", Source!DM1520, Source!FU1520, "=", Source!FY1520)</f>
        <v xml:space="preserve"> )*0,85=70,55</v>
      </c>
      <c r="H1601" s="168"/>
      <c r="I1601" s="37">
        <f>SUM(U1594:U1602)</f>
        <v>22.34</v>
      </c>
      <c r="J1601" s="41"/>
      <c r="K1601" s="32">
        <f>Source!AU1520</f>
        <v>71</v>
      </c>
      <c r="L1601" s="37">
        <f>SUM(V1594:V1602)</f>
        <v>22.49</v>
      </c>
      <c r="M1601" s="39"/>
    </row>
    <row r="1602" spans="1:26" ht="14.25">
      <c r="A1602" s="59"/>
      <c r="B1602" s="59"/>
      <c r="C1602" s="60"/>
      <c r="D1602" s="60" t="s">
        <v>986</v>
      </c>
      <c r="E1602" s="42" t="s">
        <v>987</v>
      </c>
      <c r="F1602" s="43">
        <f>Source!AQ1520</f>
        <v>80.88</v>
      </c>
      <c r="G1602" s="44"/>
      <c r="H1602" s="45" t="str">
        <f>Source!DI1520</f>
        <v>)*1,2)*1,15</v>
      </c>
      <c r="I1602" s="44"/>
      <c r="J1602" s="45"/>
      <c r="K1602" s="45"/>
      <c r="L1602" s="44"/>
      <c r="M1602" s="46">
        <f>Source!U1520</f>
        <v>3.5716607999999996</v>
      </c>
    </row>
    <row r="1603" spans="1:26" ht="15">
      <c r="H1603" s="166">
        <f>I1596+I1597+I1599+I1600+I1601</f>
        <v>113.69</v>
      </c>
      <c r="I1603" s="166"/>
      <c r="K1603" s="166">
        <f>L1596+L1597+L1599+L1600+L1601</f>
        <v>113.77999999999999</v>
      </c>
      <c r="L1603" s="166"/>
      <c r="M1603" s="47">
        <f>Source!U1520</f>
        <v>3.5716607999999996</v>
      </c>
      <c r="O1603" s="26">
        <f>H1603</f>
        <v>113.69</v>
      </c>
      <c r="P1603" s="26">
        <f>K1603</f>
        <v>113.77999999999999</v>
      </c>
      <c r="Q1603" s="26">
        <f>M1603</f>
        <v>3.5716607999999996</v>
      </c>
      <c r="W1603">
        <f>IF(Source!BI1520&lt;=1,I1596+I1597+I1599+I1600+I1601, 0)</f>
        <v>113.69</v>
      </c>
      <c r="X1603">
        <f>IF(Source!BI1520=2,I1596+I1597+I1599+I1600+I1601, 0)</f>
        <v>0</v>
      </c>
      <c r="Y1603">
        <f>IF(Source!BI1520=3,I1596+I1597+I1599+I1600+I1601, 0)</f>
        <v>0</v>
      </c>
      <c r="Z1603">
        <f>IF(Source!BI1520=4,I1596+I1597+I1599+I1600+I1601, 0)</f>
        <v>0</v>
      </c>
    </row>
    <row r="1604" spans="1:26" ht="42.75">
      <c r="A1604" s="59">
        <v>308</v>
      </c>
      <c r="B1604" s="59" t="str">
        <f>Source!E1522</f>
        <v>300</v>
      </c>
      <c r="C1604" s="60" t="str">
        <f>Source!F1522</f>
        <v>19.1.01.03-0053</v>
      </c>
      <c r="D1604" s="60" t="str">
        <f>Source!G1522</f>
        <v>Воздуховоды из оцинкованной стали с шиной и уголками толщиной 1,0 мм, периметром 3200 мм</v>
      </c>
      <c r="E1604" s="42" t="str">
        <f>Source!H1522</f>
        <v>м2</v>
      </c>
      <c r="F1604" s="43">
        <f>Source!I1522</f>
        <v>3.2</v>
      </c>
      <c r="G1604" s="44">
        <f>Source!AL1522</f>
        <v>170.81</v>
      </c>
      <c r="H1604" s="45" t="str">
        <f>Source!DD1522</f>
        <v/>
      </c>
      <c r="I1604" s="44">
        <f>ROUND(Source!AC1522*Source!I1522, 2)</f>
        <v>546.59</v>
      </c>
      <c r="J1604" s="45" t="str">
        <f>Source!BO1522</f>
        <v/>
      </c>
      <c r="K1604" s="45">
        <f>IF(Source!BC1522&lt;&gt; 0, Source!BC1522, 1)</f>
        <v>1</v>
      </c>
      <c r="L1604" s="44">
        <f>Source!P1522</f>
        <v>546.59</v>
      </c>
      <c r="M1604" s="48"/>
      <c r="S1604">
        <f>ROUND((Source!FX1522/100)*((ROUND(Source!AF1522*Source!I1522, 2)+ROUND(Source!AE1522*Source!I1522, 2))), 2)</f>
        <v>0</v>
      </c>
      <c r="T1604">
        <f>Source!X1522</f>
        <v>0</v>
      </c>
      <c r="U1604">
        <f>ROUND((Source!FY1522/100)*((ROUND(Source!AF1522*Source!I1522, 2)+ROUND(Source!AE1522*Source!I1522, 2))), 2)</f>
        <v>0</v>
      </c>
      <c r="V1604">
        <f>Source!Y1522</f>
        <v>0</v>
      </c>
    </row>
    <row r="1605" spans="1:26" ht="15">
      <c r="H1605" s="166">
        <f>I1604</f>
        <v>546.59</v>
      </c>
      <c r="I1605" s="166"/>
      <c r="K1605" s="166">
        <f>L1604</f>
        <v>546.59</v>
      </c>
      <c r="L1605" s="166"/>
      <c r="M1605" s="47">
        <f>Source!U1522</f>
        <v>0</v>
      </c>
      <c r="O1605" s="26">
        <f>H1605</f>
        <v>546.59</v>
      </c>
      <c r="P1605" s="26">
        <f>K1605</f>
        <v>546.59</v>
      </c>
      <c r="Q1605" s="26">
        <f>M1605</f>
        <v>0</v>
      </c>
      <c r="W1605">
        <f>IF(Source!BI1522&lt;=1,I1604, 0)</f>
        <v>546.59</v>
      </c>
      <c r="X1605">
        <f>IF(Source!BI1522=2,I1604, 0)</f>
        <v>0</v>
      </c>
      <c r="Y1605">
        <f>IF(Source!BI1522=3,I1604, 0)</f>
        <v>0</v>
      </c>
      <c r="Z1605">
        <f>IF(Source!BI1522=4,I1604, 0)</f>
        <v>0</v>
      </c>
    </row>
    <row r="1606" spans="1:26" ht="57">
      <c r="A1606" s="16">
        <v>309</v>
      </c>
      <c r="B1606" s="16" t="str">
        <f>Source!E1524</f>
        <v>301</v>
      </c>
      <c r="C1606" s="58" t="str">
        <f>Source!F1524</f>
        <v>20-01-002-18</v>
      </c>
      <c r="D1606" s="58" t="str">
        <f>Source!G1524</f>
        <v>Прокладка воздуховодов из листовой оцинкованной стали и алюминия класса П (плотные) толщиной 1,0 мм, диаметром от 900 до 1000 мм</v>
      </c>
      <c r="E1606" s="36" t="str">
        <f>Source!H1524</f>
        <v>100 м2</v>
      </c>
      <c r="F1606" s="22">
        <f>Source!I1524</f>
        <v>2.826E-2</v>
      </c>
      <c r="G1606" s="37">
        <f>Source!AL1524+Source!AM1524+Source!AO1524</f>
        <v>1385.92</v>
      </c>
      <c r="H1606" s="38"/>
      <c r="I1606" s="37"/>
      <c r="J1606" s="38" t="str">
        <f>Source!BO1524</f>
        <v/>
      </c>
      <c r="K1606" s="38"/>
      <c r="L1606" s="37"/>
      <c r="M1606" s="39"/>
      <c r="S1606">
        <f>ROUND((Source!FX1524/100)*((ROUND(Source!AF1524*Source!I1524, 2)+ROUND(Source!AE1524*Source!I1524, 2))), 2)</f>
        <v>32.18</v>
      </c>
      <c r="T1606">
        <f>Source!X1524</f>
        <v>32.119999999999997</v>
      </c>
      <c r="U1606">
        <f>ROUND((Source!FY1524/100)*((ROUND(Source!AF1524*Source!I1524, 2)+ROUND(Source!AE1524*Source!I1524, 2))), 2)</f>
        <v>19.7</v>
      </c>
      <c r="V1606">
        <f>Source!Y1524</f>
        <v>19.829999999999998</v>
      </c>
    </row>
    <row r="1607" spans="1:26">
      <c r="D1607" s="29" t="str">
        <f>"Объем: "&amp;Source!I1524&amp;"=(3,14*"&amp;"0,9)*"&amp;"1/"&amp;"100"</f>
        <v>Объем: 0,02826=(3,14*0,9)*1/100</v>
      </c>
    </row>
    <row r="1608" spans="1:26" ht="14.25">
      <c r="A1608" s="16"/>
      <c r="B1608" s="16"/>
      <c r="C1608" s="58"/>
      <c r="D1608" s="58" t="s">
        <v>980</v>
      </c>
      <c r="E1608" s="36"/>
      <c r="F1608" s="22"/>
      <c r="G1608" s="37">
        <f>Source!AO1524</f>
        <v>706.89</v>
      </c>
      <c r="H1608" s="38" t="str">
        <f>Source!DG1524</f>
        <v>)*1,2)*1,15</v>
      </c>
      <c r="I1608" s="37">
        <f>ROUND(Source!AF1524*Source!I1524, 2)</f>
        <v>27.57</v>
      </c>
      <c r="J1608" s="38"/>
      <c r="K1608" s="38">
        <f>IF(Source!BA1524&lt;&gt; 0, Source!BA1524, 1)</f>
        <v>1</v>
      </c>
      <c r="L1608" s="37">
        <f>Source!S1524</f>
        <v>27.57</v>
      </c>
      <c r="M1608" s="39"/>
      <c r="R1608">
        <f>I1608</f>
        <v>27.57</v>
      </c>
    </row>
    <row r="1609" spans="1:26" ht="14.25">
      <c r="A1609" s="16"/>
      <c r="B1609" s="16"/>
      <c r="C1609" s="58"/>
      <c r="D1609" s="58" t="s">
        <v>104</v>
      </c>
      <c r="E1609" s="36"/>
      <c r="F1609" s="22"/>
      <c r="G1609" s="37">
        <f>Source!AM1524</f>
        <v>101.27</v>
      </c>
      <c r="H1609" s="38" t="str">
        <f>Source!DE1524</f>
        <v>)*1,2)*1,25</v>
      </c>
      <c r="I1609" s="37">
        <f>ROUND(Source!AD1524*Source!I1524, 2)</f>
        <v>4.29</v>
      </c>
      <c r="J1609" s="38"/>
      <c r="K1609" s="38">
        <f>IF(Source!BB1524&lt;&gt; 0, Source!BB1524, 1)</f>
        <v>1</v>
      </c>
      <c r="L1609" s="37">
        <f>Source!Q1524</f>
        <v>4.29</v>
      </c>
      <c r="M1609" s="39"/>
    </row>
    <row r="1610" spans="1:26" ht="14.25">
      <c r="A1610" s="16"/>
      <c r="B1610" s="16"/>
      <c r="C1610" s="58"/>
      <c r="D1610" s="58" t="s">
        <v>981</v>
      </c>
      <c r="E1610" s="36"/>
      <c r="F1610" s="22"/>
      <c r="G1610" s="37">
        <f>Source!AN1524</f>
        <v>8.5399999999999991</v>
      </c>
      <c r="H1610" s="38" t="str">
        <f>Source!DF1524</f>
        <v>)*1,2)*1,25</v>
      </c>
      <c r="I1610" s="40">
        <f>ROUND(Source!AE1524*Source!I1524, 2)</f>
        <v>0.36</v>
      </c>
      <c r="J1610" s="38"/>
      <c r="K1610" s="38">
        <f>IF(Source!BS1524&lt;&gt; 0, Source!BS1524, 1)</f>
        <v>1</v>
      </c>
      <c r="L1610" s="40">
        <f>Source!R1524</f>
        <v>0.36</v>
      </c>
      <c r="M1610" s="39"/>
      <c r="R1610">
        <f>I1610</f>
        <v>0.36</v>
      </c>
    </row>
    <row r="1611" spans="1:26" ht="14.25">
      <c r="A1611" s="16"/>
      <c r="B1611" s="16"/>
      <c r="C1611" s="58"/>
      <c r="D1611" s="58" t="s">
        <v>982</v>
      </c>
      <c r="E1611" s="36"/>
      <c r="F1611" s="22"/>
      <c r="G1611" s="37">
        <f>Source!AL1524</f>
        <v>577.76</v>
      </c>
      <c r="H1611" s="38" t="str">
        <f>Source!DD1524</f>
        <v/>
      </c>
      <c r="I1611" s="37">
        <f>ROUND(Source!AC1524*Source!I1524, 2)</f>
        <v>16.329999999999998</v>
      </c>
      <c r="J1611" s="38"/>
      <c r="K1611" s="38">
        <f>IF(Source!BC1524&lt;&gt; 0, Source!BC1524, 1)</f>
        <v>1</v>
      </c>
      <c r="L1611" s="37">
        <f>Source!P1524</f>
        <v>16.329999999999998</v>
      </c>
      <c r="M1611" s="39"/>
    </row>
    <row r="1612" spans="1:26" ht="14.25">
      <c r="A1612" s="16"/>
      <c r="B1612" s="16"/>
      <c r="C1612" s="58"/>
      <c r="D1612" s="58" t="s">
        <v>983</v>
      </c>
      <c r="E1612" s="36" t="s">
        <v>984</v>
      </c>
      <c r="F1612" s="22">
        <f>Source!BZ1524</f>
        <v>128</v>
      </c>
      <c r="G1612" s="167" t="str">
        <f>CONCATENATE(" )", Source!DL1524, Source!FT1524, "=", Source!FX1524)</f>
        <v xml:space="preserve"> )*0,9=115,2</v>
      </c>
      <c r="H1612" s="168"/>
      <c r="I1612" s="37">
        <f>SUM(S1606:S1614)</f>
        <v>32.18</v>
      </c>
      <c r="J1612" s="41"/>
      <c r="K1612" s="32">
        <f>Source!AT1524</f>
        <v>115</v>
      </c>
      <c r="L1612" s="37">
        <f>SUM(T1606:T1614)</f>
        <v>32.119999999999997</v>
      </c>
      <c r="M1612" s="39"/>
    </row>
    <row r="1613" spans="1:26" ht="14.25">
      <c r="A1613" s="16"/>
      <c r="B1613" s="16"/>
      <c r="C1613" s="58"/>
      <c r="D1613" s="58" t="s">
        <v>985</v>
      </c>
      <c r="E1613" s="36" t="s">
        <v>984</v>
      </c>
      <c r="F1613" s="22">
        <f>Source!CA1524</f>
        <v>83</v>
      </c>
      <c r="G1613" s="167" t="str">
        <f>CONCATENATE(" )", Source!DM1524, Source!FU1524, "=", Source!FY1524)</f>
        <v xml:space="preserve"> )*0,85=70,55</v>
      </c>
      <c r="H1613" s="168"/>
      <c r="I1613" s="37">
        <f>SUM(U1606:U1614)</f>
        <v>19.7</v>
      </c>
      <c r="J1613" s="41"/>
      <c r="K1613" s="32">
        <f>Source!AU1524</f>
        <v>71</v>
      </c>
      <c r="L1613" s="37">
        <f>SUM(V1606:V1614)</f>
        <v>19.829999999999998</v>
      </c>
      <c r="M1613" s="39"/>
    </row>
    <row r="1614" spans="1:26" ht="14.25">
      <c r="A1614" s="59"/>
      <c r="B1614" s="59"/>
      <c r="C1614" s="60"/>
      <c r="D1614" s="60" t="s">
        <v>986</v>
      </c>
      <c r="E1614" s="42" t="s">
        <v>987</v>
      </c>
      <c r="F1614" s="43">
        <f>Source!AQ1524</f>
        <v>80.88</v>
      </c>
      <c r="G1614" s="44"/>
      <c r="H1614" s="45" t="str">
        <f>Source!DI1524</f>
        <v>)*1,2)*1,15</v>
      </c>
      <c r="I1614" s="44"/>
      <c r="J1614" s="45"/>
      <c r="K1614" s="45"/>
      <c r="L1614" s="44"/>
      <c r="M1614" s="46">
        <f>Source!U1524</f>
        <v>3.1542229439999998</v>
      </c>
    </row>
    <row r="1615" spans="1:26" ht="15">
      <c r="H1615" s="166">
        <f>I1608+I1609+I1611+I1612+I1613</f>
        <v>100.07000000000001</v>
      </c>
      <c r="I1615" s="166"/>
      <c r="K1615" s="166">
        <f>L1608+L1609+L1611+L1612+L1613</f>
        <v>100.14</v>
      </c>
      <c r="L1615" s="166"/>
      <c r="M1615" s="47">
        <f>Source!U1524</f>
        <v>3.1542229439999998</v>
      </c>
      <c r="O1615" s="26">
        <f>H1615</f>
        <v>100.07000000000001</v>
      </c>
      <c r="P1615" s="26">
        <f>K1615</f>
        <v>100.14</v>
      </c>
      <c r="Q1615" s="26">
        <f>M1615</f>
        <v>3.1542229439999998</v>
      </c>
      <c r="W1615">
        <f>IF(Source!BI1524&lt;=1,I1608+I1609+I1611+I1612+I1613, 0)</f>
        <v>100.07000000000001</v>
      </c>
      <c r="X1615">
        <f>IF(Source!BI1524=2,I1608+I1609+I1611+I1612+I1613, 0)</f>
        <v>0</v>
      </c>
      <c r="Y1615">
        <f>IF(Source!BI1524=3,I1608+I1609+I1611+I1612+I1613, 0)</f>
        <v>0</v>
      </c>
      <c r="Z1615">
        <f>IF(Source!BI1524=4,I1608+I1609+I1611+I1612+I1613, 0)</f>
        <v>0</v>
      </c>
    </row>
    <row r="1616" spans="1:26" ht="42.75">
      <c r="A1616" s="59">
        <v>310</v>
      </c>
      <c r="B1616" s="59" t="str">
        <f>Source!E1526</f>
        <v>302</v>
      </c>
      <c r="C1616" s="60" t="str">
        <f>Source!F1526</f>
        <v>19.1.01.03-0082</v>
      </c>
      <c r="D1616" s="60" t="str">
        <f>Source!G1526</f>
        <v>Воздуховоды из оцинкованной стали толщиной 1,0 мм, диаметром до 1000 мм (прим.д 900 мм)</v>
      </c>
      <c r="E1616" s="42" t="str">
        <f>Source!H1526</f>
        <v>м2</v>
      </c>
      <c r="F1616" s="43">
        <f>Source!I1526</f>
        <v>2.8260000000000001</v>
      </c>
      <c r="G1616" s="44">
        <f>Source!AL1526</f>
        <v>102.06</v>
      </c>
      <c r="H1616" s="45" t="str">
        <f>Source!DD1526</f>
        <v/>
      </c>
      <c r="I1616" s="44">
        <f>ROUND(Source!AC1526*Source!I1526, 2)</f>
        <v>288.42</v>
      </c>
      <c r="J1616" s="45" t="str">
        <f>Source!BO1526</f>
        <v/>
      </c>
      <c r="K1616" s="45">
        <f>IF(Source!BC1526&lt;&gt; 0, Source!BC1526, 1)</f>
        <v>1</v>
      </c>
      <c r="L1616" s="44">
        <f>Source!P1526</f>
        <v>288.42</v>
      </c>
      <c r="M1616" s="48"/>
      <c r="S1616">
        <f>ROUND((Source!FX1526/100)*((ROUND(Source!AF1526*Source!I1526, 2)+ROUND(Source!AE1526*Source!I1526, 2))), 2)</f>
        <v>0</v>
      </c>
      <c r="T1616">
        <f>Source!X1526</f>
        <v>0</v>
      </c>
      <c r="U1616">
        <f>ROUND((Source!FY1526/100)*((ROUND(Source!AF1526*Source!I1526, 2)+ROUND(Source!AE1526*Source!I1526, 2))), 2)</f>
        <v>0</v>
      </c>
      <c r="V1616">
        <f>Source!Y1526</f>
        <v>0</v>
      </c>
    </row>
    <row r="1617" spans="1:32" ht="15">
      <c r="H1617" s="166">
        <f>I1616</f>
        <v>288.42</v>
      </c>
      <c r="I1617" s="166"/>
      <c r="K1617" s="166">
        <f>L1616</f>
        <v>288.42</v>
      </c>
      <c r="L1617" s="166"/>
      <c r="M1617" s="47">
        <f>Source!U1526</f>
        <v>0</v>
      </c>
      <c r="O1617" s="26">
        <f>H1617</f>
        <v>288.42</v>
      </c>
      <c r="P1617" s="26">
        <f>K1617</f>
        <v>288.42</v>
      </c>
      <c r="Q1617" s="26">
        <f>M1617</f>
        <v>0</v>
      </c>
      <c r="W1617">
        <f>IF(Source!BI1526&lt;=1,I1616, 0)</f>
        <v>288.42</v>
      </c>
      <c r="X1617">
        <f>IF(Source!BI1526=2,I1616, 0)</f>
        <v>0</v>
      </c>
      <c r="Y1617">
        <f>IF(Source!BI1526=3,I1616, 0)</f>
        <v>0</v>
      </c>
      <c r="Z1617">
        <f>IF(Source!BI1526=4,I1616, 0)</f>
        <v>0</v>
      </c>
    </row>
    <row r="1618" spans="1:32" ht="68.25">
      <c r="A1618" s="59">
        <v>311</v>
      </c>
      <c r="B1618" s="59" t="str">
        <f>Source!E1528</f>
        <v>303</v>
      </c>
      <c r="C1618" s="60" t="str">
        <f>Source!F1528</f>
        <v>прайс</v>
      </c>
      <c r="D1618" s="60" t="s">
        <v>1084</v>
      </c>
      <c r="E1618" s="42" t="str">
        <f>Source!H1528</f>
        <v>шт.</v>
      </c>
      <c r="F1618" s="43">
        <f>Source!I1528</f>
        <v>1</v>
      </c>
      <c r="G1618" s="44">
        <f>Source!AL1528</f>
        <v>21.470000000000002</v>
      </c>
      <c r="H1618" s="45" t="str">
        <f>Source!DD1528</f>
        <v/>
      </c>
      <c r="I1618" s="44">
        <f>ROUND(Source!AC1528*Source!I1528, 2)</f>
        <v>21.47</v>
      </c>
      <c r="J1618" s="45" t="str">
        <f>Source!BO1528</f>
        <v/>
      </c>
      <c r="K1618" s="45">
        <f>IF(Source!BC1528&lt;&gt; 0, Source!BC1528, 1)</f>
        <v>1</v>
      </c>
      <c r="L1618" s="44">
        <f>Source!P1528</f>
        <v>21.47</v>
      </c>
      <c r="M1618" s="48"/>
      <c r="S1618">
        <f>ROUND((Source!FX1528/100)*((ROUND(Source!AF1528*Source!I1528, 2)+ROUND(Source!AE1528*Source!I1528, 2))), 2)</f>
        <v>0</v>
      </c>
      <c r="T1618">
        <f>Source!X1528</f>
        <v>0</v>
      </c>
      <c r="U1618">
        <f>ROUND((Source!FY1528/100)*((ROUND(Source!AF1528*Source!I1528, 2)+ROUND(Source!AE1528*Source!I1528, 2))), 2)</f>
        <v>0</v>
      </c>
      <c r="V1618">
        <f>Source!Y1528</f>
        <v>0</v>
      </c>
    </row>
    <row r="1619" spans="1:32" ht="15">
      <c r="H1619" s="166">
        <f>I1618</f>
        <v>21.47</v>
      </c>
      <c r="I1619" s="166"/>
      <c r="K1619" s="166">
        <f>L1618</f>
        <v>21.47</v>
      </c>
      <c r="L1619" s="166"/>
      <c r="M1619" s="47">
        <f>Source!U1528</f>
        <v>0</v>
      </c>
      <c r="O1619" s="26">
        <f>H1619</f>
        <v>21.47</v>
      </c>
      <c r="P1619" s="26">
        <f>K1619</f>
        <v>21.47</v>
      </c>
      <c r="Q1619" s="26">
        <f>M1619</f>
        <v>0</v>
      </c>
      <c r="W1619">
        <f>IF(Source!BI1528&lt;=1,I1618, 0)</f>
        <v>21.47</v>
      </c>
      <c r="X1619">
        <f>IF(Source!BI1528=2,I1618, 0)</f>
        <v>0</v>
      </c>
      <c r="Y1619">
        <f>IF(Source!BI1528=3,I1618, 0)</f>
        <v>0</v>
      </c>
      <c r="Z1619">
        <f>IF(Source!BI1528=4,I1618, 0)</f>
        <v>0</v>
      </c>
    </row>
    <row r="1621" spans="1:32" ht="15">
      <c r="A1621" s="171" t="str">
        <f>CONCATENATE("Итого по разделу: ",IF(Source!G1530&lt;&gt;"Новый раздел", Source!G1530, ""))</f>
        <v>Итого по разделу: 26.Система ПД7.1(сетевые элементы)</v>
      </c>
      <c r="B1621" s="171"/>
      <c r="C1621" s="171"/>
      <c r="D1621" s="171"/>
      <c r="E1621" s="171"/>
      <c r="F1621" s="171"/>
      <c r="G1621" s="171"/>
      <c r="H1621" s="159">
        <f>SUM(O1564:O1620)</f>
        <v>4291.05</v>
      </c>
      <c r="I1621" s="159"/>
      <c r="J1621" s="35"/>
      <c r="K1621" s="159">
        <f>SUM(P1564:P1620)</f>
        <v>4291.5600000000004</v>
      </c>
      <c r="L1621" s="159"/>
      <c r="M1621" s="47">
        <f>SUM(Q1564:Q1620)</f>
        <v>18.467475743999998</v>
      </c>
      <c r="AF1621" s="63" t="str">
        <f>CONCATENATE("Итого по разделу: ",IF(Source!G1530&lt;&gt;"Новый раздел", Source!G1530, ""))</f>
        <v>Итого по разделу: 26.Система ПД7.1(сетевые элементы)</v>
      </c>
    </row>
    <row r="1625" spans="1:32" ht="16.5">
      <c r="A1625" s="169" t="str">
        <f>CONCATENATE("Раздел: ",IF(Source!G1560&lt;&gt;"Новый раздел", Source!G1560, ""))</f>
        <v>Раздел: 27.Система ПД7.2(сетевые элементы)</v>
      </c>
      <c r="B1625" s="169"/>
      <c r="C1625" s="169"/>
      <c r="D1625" s="169"/>
      <c r="E1625" s="169"/>
      <c r="F1625" s="169"/>
      <c r="G1625" s="169"/>
      <c r="H1625" s="169"/>
      <c r="I1625" s="169"/>
      <c r="J1625" s="169"/>
      <c r="K1625" s="169"/>
      <c r="L1625" s="169"/>
      <c r="M1625" s="169"/>
    </row>
    <row r="1626" spans="1:32" ht="42.75">
      <c r="A1626" s="16">
        <v>312</v>
      </c>
      <c r="B1626" s="16" t="str">
        <f>Source!E1565</f>
        <v>304</v>
      </c>
      <c r="C1626" s="58" t="str">
        <f>Source!F1565</f>
        <v>20-02-004-15</v>
      </c>
      <c r="D1626" s="58" t="str">
        <f>Source!G1565</f>
        <v>Установка клапанов огнезадерживающих с ручной регулировкой периметром до 1600 мм</v>
      </c>
      <c r="E1626" s="36" t="str">
        <f>Source!H1565</f>
        <v>ШТ</v>
      </c>
      <c r="F1626" s="22">
        <f>Source!I1565</f>
        <v>3</v>
      </c>
      <c r="G1626" s="37">
        <f>Source!AL1565+Source!AM1565+Source!AO1565</f>
        <v>55.010000000000005</v>
      </c>
      <c r="H1626" s="38"/>
      <c r="I1626" s="37"/>
      <c r="J1626" s="38" t="str">
        <f>Source!BO1565</f>
        <v/>
      </c>
      <c r="K1626" s="38"/>
      <c r="L1626" s="37"/>
      <c r="M1626" s="39"/>
      <c r="S1626">
        <f>ROUND((Source!FX1565/100)*((ROUND(Source!AF1565*Source!I1565, 2)+ROUND(Source!AE1565*Source!I1565, 2))), 2)</f>
        <v>174.49</v>
      </c>
      <c r="T1626">
        <f>Source!X1565</f>
        <v>174.19</v>
      </c>
      <c r="U1626">
        <f>ROUND((Source!FY1565/100)*((ROUND(Source!AF1565*Source!I1565, 2)+ROUND(Source!AE1565*Source!I1565, 2))), 2)</f>
        <v>106.86</v>
      </c>
      <c r="V1626">
        <f>Source!Y1565</f>
        <v>107.54</v>
      </c>
    </row>
    <row r="1627" spans="1:32" ht="14.25">
      <c r="A1627" s="16"/>
      <c r="B1627" s="16"/>
      <c r="C1627" s="58"/>
      <c r="D1627" s="58" t="s">
        <v>980</v>
      </c>
      <c r="E1627" s="36"/>
      <c r="F1627" s="22"/>
      <c r="G1627" s="37">
        <f>Source!AO1565</f>
        <v>36.46</v>
      </c>
      <c r="H1627" s="38" t="str">
        <f>Source!DG1565</f>
        <v>)*1,2)*1,15</v>
      </c>
      <c r="I1627" s="37">
        <f>ROUND(Source!AF1565*Source!I1565, 2)</f>
        <v>150.93</v>
      </c>
      <c r="J1627" s="38"/>
      <c r="K1627" s="38">
        <f>IF(Source!BA1565&lt;&gt; 0, Source!BA1565, 1)</f>
        <v>1</v>
      </c>
      <c r="L1627" s="37">
        <f>Source!S1565</f>
        <v>150.93</v>
      </c>
      <c r="M1627" s="39"/>
      <c r="R1627">
        <f>I1627</f>
        <v>150.93</v>
      </c>
    </row>
    <row r="1628" spans="1:32" ht="14.25">
      <c r="A1628" s="16"/>
      <c r="B1628" s="16"/>
      <c r="C1628" s="58"/>
      <c r="D1628" s="58" t="s">
        <v>104</v>
      </c>
      <c r="E1628" s="36"/>
      <c r="F1628" s="22"/>
      <c r="G1628" s="37">
        <f>Source!AM1565</f>
        <v>3.81</v>
      </c>
      <c r="H1628" s="38" t="str">
        <f>Source!DE1565</f>
        <v>)*1,2)*1,25</v>
      </c>
      <c r="I1628" s="37">
        <f>ROUND(Source!AD1565*Source!I1565, 2)</f>
        <v>17.16</v>
      </c>
      <c r="J1628" s="38"/>
      <c r="K1628" s="38">
        <f>IF(Source!BB1565&lt;&gt; 0, Source!BB1565, 1)</f>
        <v>1</v>
      </c>
      <c r="L1628" s="37">
        <f>Source!Q1565</f>
        <v>17.16</v>
      </c>
      <c r="M1628" s="39"/>
    </row>
    <row r="1629" spans="1:32" ht="14.25">
      <c r="A1629" s="16"/>
      <c r="B1629" s="16"/>
      <c r="C1629" s="58"/>
      <c r="D1629" s="58" t="s">
        <v>981</v>
      </c>
      <c r="E1629" s="36"/>
      <c r="F1629" s="22"/>
      <c r="G1629" s="37">
        <f>Source!AN1565</f>
        <v>0.12</v>
      </c>
      <c r="H1629" s="38" t="str">
        <f>Source!DF1565</f>
        <v>)*1,2)*1,25</v>
      </c>
      <c r="I1629" s="40">
        <f>ROUND(Source!AE1565*Source!I1565, 2)</f>
        <v>0.54</v>
      </c>
      <c r="J1629" s="38"/>
      <c r="K1629" s="38">
        <f>IF(Source!BS1565&lt;&gt; 0, Source!BS1565, 1)</f>
        <v>1</v>
      </c>
      <c r="L1629" s="40">
        <f>Source!R1565</f>
        <v>0.54</v>
      </c>
      <c r="M1629" s="39"/>
      <c r="R1629">
        <f>I1629</f>
        <v>0.54</v>
      </c>
    </row>
    <row r="1630" spans="1:32" ht="14.25">
      <c r="A1630" s="16"/>
      <c r="B1630" s="16"/>
      <c r="C1630" s="58"/>
      <c r="D1630" s="58" t="s">
        <v>982</v>
      </c>
      <c r="E1630" s="36"/>
      <c r="F1630" s="22"/>
      <c r="G1630" s="37">
        <f>Source!AL1565</f>
        <v>14.74</v>
      </c>
      <c r="H1630" s="38" t="str">
        <f>Source!DD1565</f>
        <v/>
      </c>
      <c r="I1630" s="37">
        <f>ROUND(Source!AC1565*Source!I1565, 2)</f>
        <v>44.22</v>
      </c>
      <c r="J1630" s="38"/>
      <c r="K1630" s="38">
        <f>IF(Source!BC1565&lt;&gt; 0, Source!BC1565, 1)</f>
        <v>1</v>
      </c>
      <c r="L1630" s="37">
        <f>Source!P1565</f>
        <v>44.22</v>
      </c>
      <c r="M1630" s="39"/>
    </row>
    <row r="1631" spans="1:32" ht="14.25">
      <c r="A1631" s="16"/>
      <c r="B1631" s="16"/>
      <c r="C1631" s="58"/>
      <c r="D1631" s="58" t="s">
        <v>983</v>
      </c>
      <c r="E1631" s="36" t="s">
        <v>984</v>
      </c>
      <c r="F1631" s="22">
        <f>Source!BZ1565</f>
        <v>128</v>
      </c>
      <c r="G1631" s="167" t="str">
        <f>CONCATENATE(" )", Source!DL1565, Source!FT1565, "=", Source!FX1565)</f>
        <v xml:space="preserve"> )*0,9=115,2</v>
      </c>
      <c r="H1631" s="168"/>
      <c r="I1631" s="37">
        <f>SUM(S1626:S1633)</f>
        <v>174.49</v>
      </c>
      <c r="J1631" s="41"/>
      <c r="K1631" s="32">
        <f>Source!AT1565</f>
        <v>115</v>
      </c>
      <c r="L1631" s="37">
        <f>SUM(T1626:T1633)</f>
        <v>174.19</v>
      </c>
      <c r="M1631" s="39"/>
    </row>
    <row r="1632" spans="1:32" ht="14.25">
      <c r="A1632" s="16"/>
      <c r="B1632" s="16"/>
      <c r="C1632" s="58"/>
      <c r="D1632" s="58" t="s">
        <v>985</v>
      </c>
      <c r="E1632" s="36" t="s">
        <v>984</v>
      </c>
      <c r="F1632" s="22">
        <f>Source!CA1565</f>
        <v>83</v>
      </c>
      <c r="G1632" s="167" t="str">
        <f>CONCATENATE(" )", Source!DM1565, Source!FU1565, "=", Source!FY1565)</f>
        <v xml:space="preserve"> )*0,85=70,55</v>
      </c>
      <c r="H1632" s="168"/>
      <c r="I1632" s="37">
        <f>SUM(U1626:U1633)</f>
        <v>106.86</v>
      </c>
      <c r="J1632" s="41"/>
      <c r="K1632" s="32">
        <f>Source!AU1565</f>
        <v>71</v>
      </c>
      <c r="L1632" s="37">
        <f>SUM(V1626:V1633)</f>
        <v>107.54</v>
      </c>
      <c r="M1632" s="39"/>
    </row>
    <row r="1633" spans="1:26" ht="14.25">
      <c r="A1633" s="59"/>
      <c r="B1633" s="59"/>
      <c r="C1633" s="60"/>
      <c r="D1633" s="60" t="s">
        <v>986</v>
      </c>
      <c r="E1633" s="42" t="s">
        <v>987</v>
      </c>
      <c r="F1633" s="43">
        <f>Source!AQ1565</f>
        <v>4.0199999999999996</v>
      </c>
      <c r="G1633" s="44"/>
      <c r="H1633" s="45" t="str">
        <f>Source!DI1565</f>
        <v>)*1,2)*1,15</v>
      </c>
      <c r="I1633" s="44"/>
      <c r="J1633" s="45"/>
      <c r="K1633" s="45"/>
      <c r="L1633" s="44"/>
      <c r="M1633" s="46">
        <f>Source!U1565</f>
        <v>16.642799999999994</v>
      </c>
    </row>
    <row r="1634" spans="1:26" ht="15">
      <c r="H1634" s="166">
        <f>I1627+I1628+I1630+I1631+I1632</f>
        <v>493.66</v>
      </c>
      <c r="I1634" s="166"/>
      <c r="K1634" s="166">
        <f>L1627+L1628+L1630+L1631+L1632</f>
        <v>494.04</v>
      </c>
      <c r="L1634" s="166"/>
      <c r="M1634" s="47">
        <f>Source!U1565</f>
        <v>16.642799999999994</v>
      </c>
      <c r="O1634" s="26">
        <f>H1634</f>
        <v>493.66</v>
      </c>
      <c r="P1634" s="26">
        <f>K1634</f>
        <v>494.04</v>
      </c>
      <c r="Q1634" s="26">
        <f>M1634</f>
        <v>16.642799999999994</v>
      </c>
      <c r="W1634">
        <f>IF(Source!BI1565&lt;=1,I1627+I1628+I1630+I1631+I1632, 0)</f>
        <v>493.66</v>
      </c>
      <c r="X1634">
        <f>IF(Source!BI1565=2,I1627+I1628+I1630+I1631+I1632, 0)</f>
        <v>0</v>
      </c>
      <c r="Y1634">
        <f>IF(Source!BI1565=3,I1627+I1628+I1630+I1631+I1632, 0)</f>
        <v>0</v>
      </c>
      <c r="Z1634">
        <f>IF(Source!BI1565=4,I1627+I1628+I1630+I1631+I1632, 0)</f>
        <v>0</v>
      </c>
    </row>
    <row r="1635" spans="1:26" ht="28.5">
      <c r="A1635" s="16">
        <v>313</v>
      </c>
      <c r="B1635" s="16" t="str">
        <f>Source!E1567</f>
        <v>305</v>
      </c>
      <c r="C1635" s="58" t="str">
        <f>Source!F1567</f>
        <v>08.1.03.04-0001</v>
      </c>
      <c r="D1635" s="58" t="str">
        <f>Source!G1567</f>
        <v>Блочки</v>
      </c>
      <c r="E1635" s="36" t="str">
        <f>Source!H1567</f>
        <v>10 шт.</v>
      </c>
      <c r="F1635" s="22">
        <f>Source!I1567</f>
        <v>0.6</v>
      </c>
      <c r="G1635" s="37">
        <f>Source!AL1567</f>
        <v>228</v>
      </c>
      <c r="H1635" s="38" t="str">
        <f>Source!DD1567</f>
        <v/>
      </c>
      <c r="I1635" s="37">
        <f>ROUND(Source!AC1567*Source!I1567, 2)</f>
        <v>136.80000000000001</v>
      </c>
      <c r="J1635" s="38" t="str">
        <f>Source!BO1567</f>
        <v/>
      </c>
      <c r="K1635" s="38">
        <f>IF(Source!BC1567&lt;&gt; 0, Source!BC1567, 1)</f>
        <v>1</v>
      </c>
      <c r="L1635" s="37">
        <f>Source!P1567</f>
        <v>136.80000000000001</v>
      </c>
      <c r="M1635" s="39"/>
      <c r="S1635">
        <f>ROUND((Source!FX1567/100)*((ROUND(Source!AF1567*Source!I1567, 2)+ROUND(Source!AE1567*Source!I1567, 2))), 2)</f>
        <v>0</v>
      </c>
      <c r="T1635">
        <f>Source!X1567</f>
        <v>0</v>
      </c>
      <c r="U1635">
        <f>ROUND((Source!FY1567/100)*((ROUND(Source!AF1567*Source!I1567, 2)+ROUND(Source!AE1567*Source!I1567, 2))), 2)</f>
        <v>0</v>
      </c>
      <c r="V1635">
        <f>Source!Y1567</f>
        <v>0</v>
      </c>
    </row>
    <row r="1636" spans="1:26">
      <c r="A1636" s="30"/>
      <c r="B1636" s="30"/>
      <c r="C1636" s="30"/>
      <c r="D1636" s="31" t="str">
        <f>"Объем: "&amp;Source!I1567&amp;"=6/"&amp;"10"</f>
        <v>Объем: 0,6=6/10</v>
      </c>
      <c r="E1636" s="30"/>
      <c r="F1636" s="30"/>
      <c r="G1636" s="30"/>
      <c r="H1636" s="30"/>
      <c r="I1636" s="30"/>
      <c r="J1636" s="30"/>
      <c r="K1636" s="30"/>
      <c r="L1636" s="30"/>
      <c r="M1636" s="30"/>
    </row>
    <row r="1637" spans="1:26" ht="15">
      <c r="H1637" s="166">
        <f>I1635</f>
        <v>136.80000000000001</v>
      </c>
      <c r="I1637" s="166"/>
      <c r="K1637" s="166">
        <f>L1635</f>
        <v>136.80000000000001</v>
      </c>
      <c r="L1637" s="166"/>
      <c r="M1637" s="47">
        <f>Source!U1567</f>
        <v>0</v>
      </c>
      <c r="O1637" s="26">
        <f>H1637</f>
        <v>136.80000000000001</v>
      </c>
      <c r="P1637" s="26">
        <f>K1637</f>
        <v>136.80000000000001</v>
      </c>
      <c r="Q1637" s="26">
        <f>M1637</f>
        <v>0</v>
      </c>
      <c r="W1637">
        <f>IF(Source!BI1567&lt;=1,I1635, 0)</f>
        <v>136.80000000000001</v>
      </c>
      <c r="X1637">
        <f>IF(Source!BI1567=2,I1635, 0)</f>
        <v>0</v>
      </c>
      <c r="Y1637">
        <f>IF(Source!BI1567=3,I1635, 0)</f>
        <v>0</v>
      </c>
      <c r="Z1637">
        <f>IF(Source!BI1567=4,I1635, 0)</f>
        <v>0</v>
      </c>
    </row>
    <row r="1638" spans="1:26" ht="28.5">
      <c r="A1638" s="59">
        <v>314</v>
      </c>
      <c r="B1638" s="59" t="str">
        <f>Source!E1569</f>
        <v>306</v>
      </c>
      <c r="C1638" s="60" t="str">
        <f>Source!F1569</f>
        <v>20.1.02.19-0015</v>
      </c>
      <c r="D1638" s="60" t="str">
        <f>Source!G1569</f>
        <v>Трос стальной</v>
      </c>
      <c r="E1638" s="42" t="str">
        <f>Source!H1569</f>
        <v>м</v>
      </c>
      <c r="F1638" s="43">
        <f>Source!I1569</f>
        <v>27.9</v>
      </c>
      <c r="G1638" s="44">
        <f>Source!AL1569</f>
        <v>12.03</v>
      </c>
      <c r="H1638" s="45" t="str">
        <f>Source!DD1569</f>
        <v/>
      </c>
      <c r="I1638" s="44">
        <f>ROUND(Source!AC1569*Source!I1569, 2)</f>
        <v>335.64</v>
      </c>
      <c r="J1638" s="45" t="str">
        <f>Source!BO1569</f>
        <v/>
      </c>
      <c r="K1638" s="45">
        <f>IF(Source!BC1569&lt;&gt; 0, Source!BC1569, 1)</f>
        <v>1</v>
      </c>
      <c r="L1638" s="44">
        <f>Source!P1569</f>
        <v>335.64</v>
      </c>
      <c r="M1638" s="48"/>
      <c r="S1638">
        <f>ROUND((Source!FX1569/100)*((ROUND(Source!AF1569*Source!I1569, 2)+ROUND(Source!AE1569*Source!I1569, 2))), 2)</f>
        <v>0</v>
      </c>
      <c r="T1638">
        <f>Source!X1569</f>
        <v>0</v>
      </c>
      <c r="U1638">
        <f>ROUND((Source!FY1569/100)*((ROUND(Source!AF1569*Source!I1569, 2)+ROUND(Source!AE1569*Source!I1569, 2))), 2)</f>
        <v>0</v>
      </c>
      <c r="V1638">
        <f>Source!Y1569</f>
        <v>0</v>
      </c>
    </row>
    <row r="1639" spans="1:26" ht="15">
      <c r="H1639" s="166">
        <f>I1638</f>
        <v>335.64</v>
      </c>
      <c r="I1639" s="166"/>
      <c r="K1639" s="166">
        <f>L1638</f>
        <v>335.64</v>
      </c>
      <c r="L1639" s="166"/>
      <c r="M1639" s="47">
        <f>Source!U1569</f>
        <v>0</v>
      </c>
      <c r="O1639" s="26">
        <f>H1639</f>
        <v>335.64</v>
      </c>
      <c r="P1639" s="26">
        <f>K1639</f>
        <v>335.64</v>
      </c>
      <c r="Q1639" s="26">
        <f>M1639</f>
        <v>0</v>
      </c>
      <c r="W1639">
        <f>IF(Source!BI1569&lt;=1,I1638, 0)</f>
        <v>0</v>
      </c>
      <c r="X1639">
        <f>IF(Source!BI1569=2,I1638, 0)</f>
        <v>335.64</v>
      </c>
      <c r="Y1639">
        <f>IF(Source!BI1569=3,I1638, 0)</f>
        <v>0</v>
      </c>
      <c r="Z1639">
        <f>IF(Source!BI1569=4,I1638, 0)</f>
        <v>0</v>
      </c>
    </row>
    <row r="1640" spans="1:26" ht="68.25">
      <c r="A1640" s="59">
        <v>315</v>
      </c>
      <c r="B1640" s="59" t="str">
        <f>Source!E1571</f>
        <v>307</v>
      </c>
      <c r="C1640" s="60" t="str">
        <f>Source!F1571</f>
        <v>прайс</v>
      </c>
      <c r="D1640" s="60" t="s">
        <v>1085</v>
      </c>
      <c r="E1640" s="42" t="str">
        <f>Source!H1571</f>
        <v>шт.</v>
      </c>
      <c r="F1640" s="43">
        <f>Source!I1571</f>
        <v>1</v>
      </c>
      <c r="G1640" s="44">
        <f>Source!AL1571</f>
        <v>1256.5700000000002</v>
      </c>
      <c r="H1640" s="45" t="str">
        <f>Source!DD1571</f>
        <v/>
      </c>
      <c r="I1640" s="44">
        <f>ROUND(Source!AC1571*Source!I1571, 2)</f>
        <v>1256.57</v>
      </c>
      <c r="J1640" s="45" t="str">
        <f>Source!BO1571</f>
        <v/>
      </c>
      <c r="K1640" s="45">
        <f>IF(Source!BC1571&lt;&gt; 0, Source!BC1571, 1)</f>
        <v>1</v>
      </c>
      <c r="L1640" s="44">
        <f>Source!P1571</f>
        <v>1256.57</v>
      </c>
      <c r="M1640" s="48"/>
      <c r="S1640">
        <f>ROUND((Source!FX1571/100)*((ROUND(Source!AF1571*Source!I1571, 2)+ROUND(Source!AE1571*Source!I1571, 2))), 2)</f>
        <v>0</v>
      </c>
      <c r="T1640">
        <f>Source!X1571</f>
        <v>0</v>
      </c>
      <c r="U1640">
        <f>ROUND((Source!FY1571/100)*((ROUND(Source!AF1571*Source!I1571, 2)+ROUND(Source!AE1571*Source!I1571, 2))), 2)</f>
        <v>0</v>
      </c>
      <c r="V1640">
        <f>Source!Y1571</f>
        <v>0</v>
      </c>
    </row>
    <row r="1641" spans="1:26" ht="15">
      <c r="H1641" s="166">
        <f>I1640</f>
        <v>1256.57</v>
      </c>
      <c r="I1641" s="166"/>
      <c r="K1641" s="166">
        <f>L1640</f>
        <v>1256.57</v>
      </c>
      <c r="L1641" s="166"/>
      <c r="M1641" s="47">
        <f>Source!U1571</f>
        <v>0</v>
      </c>
      <c r="O1641" s="26">
        <f>H1641</f>
        <v>1256.57</v>
      </c>
      <c r="P1641" s="26">
        <f>K1641</f>
        <v>1256.57</v>
      </c>
      <c r="Q1641" s="26">
        <f>M1641</f>
        <v>0</v>
      </c>
      <c r="W1641">
        <f>IF(Source!BI1571&lt;=1,I1640, 0)</f>
        <v>1256.57</v>
      </c>
      <c r="X1641">
        <f>IF(Source!BI1571=2,I1640, 0)</f>
        <v>0</v>
      </c>
      <c r="Y1641">
        <f>IF(Source!BI1571=3,I1640, 0)</f>
        <v>0</v>
      </c>
      <c r="Z1641">
        <f>IF(Source!BI1571=4,I1640, 0)</f>
        <v>0</v>
      </c>
    </row>
    <row r="1642" spans="1:26" ht="42.75">
      <c r="A1642" s="16">
        <v>316</v>
      </c>
      <c r="B1642" s="16" t="str">
        <f>Source!E1573</f>
        <v>308</v>
      </c>
      <c r="C1642" s="58" t="str">
        <f>Source!F1573</f>
        <v>26-01-054-01</v>
      </c>
      <c r="D1642" s="58" t="str">
        <f>Source!G1573</f>
        <v>Обертывание поверхности изоляции рулонными материалами насухо с проклейкой швов</v>
      </c>
      <c r="E1642" s="36" t="str">
        <f>Source!H1573</f>
        <v>100 м2</v>
      </c>
      <c r="F1642" s="22">
        <f>Source!I1573</f>
        <v>0.06</v>
      </c>
      <c r="G1642" s="37">
        <f>Source!AL1573+Source!AM1573+Source!AO1573</f>
        <v>824.45</v>
      </c>
      <c r="H1642" s="38"/>
      <c r="I1642" s="37"/>
      <c r="J1642" s="38" t="str">
        <f>Source!BO1573</f>
        <v/>
      </c>
      <c r="K1642" s="38"/>
      <c r="L1642" s="37"/>
      <c r="M1642" s="39"/>
      <c r="S1642">
        <f>ROUND((Source!FX1573/100)*((ROUND(Source!AF1573*Source!I1573, 2)+ROUND(Source!AE1573*Source!I1573, 2))), 2)</f>
        <v>21.03</v>
      </c>
      <c r="T1642">
        <f>Source!X1573</f>
        <v>21.03</v>
      </c>
      <c r="U1642">
        <f>ROUND((Source!FY1573/100)*((ROUND(Source!AF1573*Source!I1573, 2)+ROUND(Source!AE1573*Source!I1573, 2))), 2)</f>
        <v>13.91</v>
      </c>
      <c r="V1642">
        <f>Source!Y1573</f>
        <v>14.02</v>
      </c>
    </row>
    <row r="1643" spans="1:26">
      <c r="D1643" s="29" t="str">
        <f>"Объем: "&amp;Source!I1573&amp;"=6/"&amp;"100"</f>
        <v>Объем: 0,06=6/100</v>
      </c>
    </row>
    <row r="1644" spans="1:26" ht="14.25">
      <c r="A1644" s="16"/>
      <c r="B1644" s="16"/>
      <c r="C1644" s="58"/>
      <c r="D1644" s="58" t="s">
        <v>980</v>
      </c>
      <c r="E1644" s="36"/>
      <c r="F1644" s="22"/>
      <c r="G1644" s="37">
        <f>Source!AO1573</f>
        <v>276.31</v>
      </c>
      <c r="H1644" s="38" t="str">
        <f>Source!DG1573</f>
        <v>)*1,2)*1,15</v>
      </c>
      <c r="I1644" s="37">
        <f>ROUND(Source!AF1573*Source!I1573, 2)</f>
        <v>22.88</v>
      </c>
      <c r="J1644" s="38"/>
      <c r="K1644" s="38">
        <f>IF(Source!BA1573&lt;&gt; 0, Source!BA1573, 1)</f>
        <v>1</v>
      </c>
      <c r="L1644" s="37">
        <f>Source!S1573</f>
        <v>22.88</v>
      </c>
      <c r="M1644" s="39"/>
      <c r="R1644">
        <f>I1644</f>
        <v>22.88</v>
      </c>
    </row>
    <row r="1645" spans="1:26" ht="14.25">
      <c r="A1645" s="16"/>
      <c r="B1645" s="16"/>
      <c r="C1645" s="58"/>
      <c r="D1645" s="58" t="s">
        <v>104</v>
      </c>
      <c r="E1645" s="36"/>
      <c r="F1645" s="22"/>
      <c r="G1645" s="37">
        <f>Source!AM1573</f>
        <v>40.5</v>
      </c>
      <c r="H1645" s="38" t="str">
        <f>Source!DE1573</f>
        <v>)*1,2)*1,25</v>
      </c>
      <c r="I1645" s="37">
        <f>ROUND(Source!AD1573*Source!I1573, 2)</f>
        <v>3.65</v>
      </c>
      <c r="J1645" s="38"/>
      <c r="K1645" s="38">
        <f>IF(Source!BB1573&lt;&gt; 0, Source!BB1573, 1)</f>
        <v>1</v>
      </c>
      <c r="L1645" s="37">
        <f>Source!Q1573</f>
        <v>3.65</v>
      </c>
      <c r="M1645" s="39"/>
    </row>
    <row r="1646" spans="1:26" ht="14.25">
      <c r="A1646" s="16"/>
      <c r="B1646" s="16"/>
      <c r="C1646" s="58"/>
      <c r="D1646" s="58" t="s">
        <v>981</v>
      </c>
      <c r="E1646" s="36"/>
      <c r="F1646" s="22"/>
      <c r="G1646" s="37">
        <f>Source!AN1573</f>
        <v>5.45</v>
      </c>
      <c r="H1646" s="38" t="str">
        <f>Source!DF1573</f>
        <v>)*1,2)*1,25</v>
      </c>
      <c r="I1646" s="40">
        <f>ROUND(Source!AE1573*Source!I1573, 2)</f>
        <v>0.49</v>
      </c>
      <c r="J1646" s="38"/>
      <c r="K1646" s="38">
        <f>IF(Source!BS1573&lt;&gt; 0, Source!BS1573, 1)</f>
        <v>1</v>
      </c>
      <c r="L1646" s="40">
        <f>Source!R1573</f>
        <v>0.49</v>
      </c>
      <c r="M1646" s="39"/>
      <c r="R1646">
        <f>I1646</f>
        <v>0.49</v>
      </c>
    </row>
    <row r="1647" spans="1:26" ht="14.25">
      <c r="A1647" s="16"/>
      <c r="B1647" s="16"/>
      <c r="C1647" s="58"/>
      <c r="D1647" s="58" t="s">
        <v>982</v>
      </c>
      <c r="E1647" s="36"/>
      <c r="F1647" s="22"/>
      <c r="G1647" s="37">
        <f>Source!AL1573</f>
        <v>507.64</v>
      </c>
      <c r="H1647" s="38" t="str">
        <f>Source!DD1573</f>
        <v/>
      </c>
      <c r="I1647" s="37">
        <f>ROUND(Source!AC1573*Source!I1573, 2)</f>
        <v>30.46</v>
      </c>
      <c r="J1647" s="38"/>
      <c r="K1647" s="38">
        <f>IF(Source!BC1573&lt;&gt; 0, Source!BC1573, 1)</f>
        <v>1</v>
      </c>
      <c r="L1647" s="37">
        <f>Source!P1573</f>
        <v>30.46</v>
      </c>
      <c r="M1647" s="39"/>
    </row>
    <row r="1648" spans="1:26" ht="14.25">
      <c r="A1648" s="16"/>
      <c r="B1648" s="16"/>
      <c r="C1648" s="58"/>
      <c r="D1648" s="58" t="s">
        <v>983</v>
      </c>
      <c r="E1648" s="36" t="s">
        <v>984</v>
      </c>
      <c r="F1648" s="22">
        <f>Source!BZ1573</f>
        <v>100</v>
      </c>
      <c r="G1648" s="167" t="str">
        <f>CONCATENATE(" )", Source!DL1573, Source!FT1573, "=", Source!FX1573)</f>
        <v xml:space="preserve"> )*0,9=90</v>
      </c>
      <c r="H1648" s="168"/>
      <c r="I1648" s="37">
        <f>SUM(S1642:S1650)</f>
        <v>21.03</v>
      </c>
      <c r="J1648" s="41"/>
      <c r="K1648" s="32">
        <f>Source!AT1573</f>
        <v>90</v>
      </c>
      <c r="L1648" s="37">
        <f>SUM(T1642:T1650)</f>
        <v>21.03</v>
      </c>
      <c r="M1648" s="39"/>
    </row>
    <row r="1649" spans="1:26" ht="14.25">
      <c r="A1649" s="16"/>
      <c r="B1649" s="16"/>
      <c r="C1649" s="58"/>
      <c r="D1649" s="58" t="s">
        <v>985</v>
      </c>
      <c r="E1649" s="36" t="s">
        <v>984</v>
      </c>
      <c r="F1649" s="22">
        <f>Source!CA1573</f>
        <v>70</v>
      </c>
      <c r="G1649" s="167" t="str">
        <f>CONCATENATE(" )", Source!DM1573, Source!FU1573, "=", Source!FY1573)</f>
        <v xml:space="preserve"> )*0,85=59,5</v>
      </c>
      <c r="H1649" s="168"/>
      <c r="I1649" s="37">
        <f>SUM(U1642:U1650)</f>
        <v>13.91</v>
      </c>
      <c r="J1649" s="41"/>
      <c r="K1649" s="32">
        <f>Source!AU1573</f>
        <v>60</v>
      </c>
      <c r="L1649" s="37">
        <f>SUM(V1642:V1650)</f>
        <v>14.02</v>
      </c>
      <c r="M1649" s="39"/>
    </row>
    <row r="1650" spans="1:26" ht="14.25">
      <c r="A1650" s="59"/>
      <c r="B1650" s="59"/>
      <c r="C1650" s="60"/>
      <c r="D1650" s="60" t="s">
        <v>986</v>
      </c>
      <c r="E1650" s="42" t="s">
        <v>987</v>
      </c>
      <c r="F1650" s="43">
        <f>Source!AQ1573</f>
        <v>31.98</v>
      </c>
      <c r="G1650" s="44"/>
      <c r="H1650" s="45" t="str">
        <f>Source!DI1573</f>
        <v>)*1,2)*1,15</v>
      </c>
      <c r="I1650" s="44"/>
      <c r="J1650" s="45"/>
      <c r="K1650" s="45"/>
      <c r="L1650" s="44"/>
      <c r="M1650" s="46">
        <f>Source!U1573</f>
        <v>2.6479439999999999</v>
      </c>
    </row>
    <row r="1651" spans="1:26" ht="15">
      <c r="H1651" s="166">
        <f>I1644+I1645+I1647+I1648+I1649</f>
        <v>91.929999999999993</v>
      </c>
      <c r="I1651" s="166"/>
      <c r="K1651" s="166">
        <f>L1644+L1645+L1647+L1648+L1649</f>
        <v>92.039999999999992</v>
      </c>
      <c r="L1651" s="166"/>
      <c r="M1651" s="47">
        <f>Source!U1573</f>
        <v>2.6479439999999999</v>
      </c>
      <c r="O1651" s="26">
        <f>H1651</f>
        <v>91.929999999999993</v>
      </c>
      <c r="P1651" s="26">
        <f>K1651</f>
        <v>92.039999999999992</v>
      </c>
      <c r="Q1651" s="26">
        <f>M1651</f>
        <v>2.6479439999999999</v>
      </c>
      <c r="W1651">
        <f>IF(Source!BI1573&lt;=1,I1644+I1645+I1647+I1648+I1649, 0)</f>
        <v>91.929999999999993</v>
      </c>
      <c r="X1651">
        <f>IF(Source!BI1573=2,I1644+I1645+I1647+I1648+I1649, 0)</f>
        <v>0</v>
      </c>
      <c r="Y1651">
        <f>IF(Source!BI1573=3,I1644+I1645+I1647+I1648+I1649, 0)</f>
        <v>0</v>
      </c>
      <c r="Z1651">
        <f>IF(Source!BI1573=4,I1644+I1645+I1647+I1648+I1649, 0)</f>
        <v>0</v>
      </c>
    </row>
    <row r="1652" spans="1:26" ht="71.25">
      <c r="A1652" s="16">
        <v>317</v>
      </c>
      <c r="B1652" s="16" t="str">
        <f>Source!E1575</f>
        <v>309</v>
      </c>
      <c r="C1652" s="58" t="str">
        <f>Source!F1575</f>
        <v>12.2.04.07-0012</v>
      </c>
      <c r="D1652" s="58" t="str">
        <f>Source!G1575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652" s="36" t="str">
        <f>Source!H1575</f>
        <v>м3</v>
      </c>
      <c r="F1652" s="22">
        <f>Source!I1575</f>
        <v>0.27600000000000002</v>
      </c>
      <c r="G1652" s="37">
        <f>Source!AL1575</f>
        <v>2222.0300000000002</v>
      </c>
      <c r="H1652" s="38" t="str">
        <f>Source!DD1575</f>
        <v/>
      </c>
      <c r="I1652" s="37">
        <f>ROUND(Source!AC1575*Source!I1575, 2)</f>
        <v>613.28</v>
      </c>
      <c r="J1652" s="38" t="str">
        <f>Source!BO1575</f>
        <v/>
      </c>
      <c r="K1652" s="38">
        <f>IF(Source!BC1575&lt;&gt; 0, Source!BC1575, 1)</f>
        <v>1</v>
      </c>
      <c r="L1652" s="37">
        <f>Source!P1575</f>
        <v>613.28</v>
      </c>
      <c r="M1652" s="39"/>
      <c r="S1652">
        <f>ROUND((Source!FX1575/100)*((ROUND(Source!AF1575*Source!I1575, 2)+ROUND(Source!AE1575*Source!I1575, 2))), 2)</f>
        <v>0</v>
      </c>
      <c r="T1652">
        <f>Source!X1575</f>
        <v>0</v>
      </c>
      <c r="U1652">
        <f>ROUND((Source!FY1575/100)*((ROUND(Source!AF1575*Source!I1575, 2)+ROUND(Source!AE1575*Source!I1575, 2))), 2)</f>
        <v>0</v>
      </c>
      <c r="V1652">
        <f>Source!Y1575</f>
        <v>0</v>
      </c>
    </row>
    <row r="1653" spans="1:26">
      <c r="A1653" s="30"/>
      <c r="B1653" s="30"/>
      <c r="C1653" s="30"/>
      <c r="D1653" s="31" t="str">
        <f>"Объем: "&amp;Source!I1575&amp;"=6*"&amp;"0,04*"&amp;"1,15"</f>
        <v>Объем: 0,276=6*0,04*1,15</v>
      </c>
      <c r="E1653" s="30"/>
      <c r="F1653" s="30"/>
      <c r="G1653" s="30"/>
      <c r="H1653" s="30"/>
      <c r="I1653" s="30"/>
      <c r="J1653" s="30"/>
      <c r="K1653" s="30"/>
      <c r="L1653" s="30"/>
      <c r="M1653" s="30"/>
    </row>
    <row r="1654" spans="1:26" ht="15">
      <c r="H1654" s="166">
        <f>I1652</f>
        <v>613.28</v>
      </c>
      <c r="I1654" s="166"/>
      <c r="K1654" s="166">
        <f>L1652</f>
        <v>613.28</v>
      </c>
      <c r="L1654" s="166"/>
      <c r="M1654" s="47">
        <f>Source!U1575</f>
        <v>0</v>
      </c>
      <c r="O1654" s="26">
        <f>H1654</f>
        <v>613.28</v>
      </c>
      <c r="P1654" s="26">
        <f>K1654</f>
        <v>613.28</v>
      </c>
      <c r="Q1654" s="26">
        <f>M1654</f>
        <v>0</v>
      </c>
      <c r="W1654">
        <f>IF(Source!BI1575&lt;=1,I1652, 0)</f>
        <v>613.28</v>
      </c>
      <c r="X1654">
        <f>IF(Source!BI1575=2,I1652, 0)</f>
        <v>0</v>
      </c>
      <c r="Y1654">
        <f>IF(Source!BI1575=3,I1652, 0)</f>
        <v>0</v>
      </c>
      <c r="Z1654">
        <f>IF(Source!BI1575=4,I1652, 0)</f>
        <v>0</v>
      </c>
    </row>
    <row r="1655" spans="1:26" ht="57">
      <c r="A1655" s="16">
        <v>318</v>
      </c>
      <c r="B1655" s="16" t="str">
        <f>Source!E1577</f>
        <v>310</v>
      </c>
      <c r="C1655" s="58" t="str">
        <f>Source!F1577</f>
        <v>20-01-002-08</v>
      </c>
      <c r="D1655" s="58" t="str">
        <f>Source!G1577</f>
        <v>Прокладка воздуховодов из листовой оцинкованной стали и алюминия класса П (плотные) толщиной 0,7 мм, диаметром до 800 мм</v>
      </c>
      <c r="E1655" s="36" t="str">
        <f>Source!H1577</f>
        <v>100 м2</v>
      </c>
      <c r="F1655" s="22">
        <f>Source!I1577</f>
        <v>8.0000000000000002E-3</v>
      </c>
      <c r="G1655" s="37">
        <f>Source!AL1577+Source!AM1577+Source!AO1577</f>
        <v>1587.74</v>
      </c>
      <c r="H1655" s="38"/>
      <c r="I1655" s="37"/>
      <c r="J1655" s="38" t="str">
        <f>Source!BO1577</f>
        <v/>
      </c>
      <c r="K1655" s="38"/>
      <c r="L1655" s="37"/>
      <c r="M1655" s="39"/>
      <c r="S1655">
        <f>ROUND((Source!FX1577/100)*((ROUND(Source!AF1577*Source!I1577, 2)+ROUND(Source!AE1577*Source!I1577, 2))), 2)</f>
        <v>11.26</v>
      </c>
      <c r="T1655">
        <f>Source!X1577</f>
        <v>11.24</v>
      </c>
      <c r="U1655">
        <f>ROUND((Source!FY1577/100)*((ROUND(Source!AF1577*Source!I1577, 2)+ROUND(Source!AE1577*Source!I1577, 2))), 2)</f>
        <v>6.89</v>
      </c>
      <c r="V1655">
        <f>Source!Y1577</f>
        <v>6.94</v>
      </c>
    </row>
    <row r="1656" spans="1:26">
      <c r="D1656" s="29" t="str">
        <f>"Объем: "&amp;Source!I1577&amp;"=(0,2+"&amp;"0,2)*"&amp;"2*"&amp;"1/"&amp;"100"</f>
        <v>Объем: 0,008=(0,2+0,2)*2*1/100</v>
      </c>
    </row>
    <row r="1657" spans="1:26" ht="14.25">
      <c r="A1657" s="16"/>
      <c r="B1657" s="16"/>
      <c r="C1657" s="58"/>
      <c r="D1657" s="58" t="s">
        <v>980</v>
      </c>
      <c r="E1657" s="36"/>
      <c r="F1657" s="22"/>
      <c r="G1657" s="37">
        <f>Source!AO1577</f>
        <v>874.52</v>
      </c>
      <c r="H1657" s="38" t="str">
        <f>Source!DG1577</f>
        <v>)*1,2)*1,15</v>
      </c>
      <c r="I1657" s="37">
        <f>ROUND(Source!AF1577*Source!I1577, 2)</f>
        <v>9.65</v>
      </c>
      <c r="J1657" s="38"/>
      <c r="K1657" s="38">
        <f>IF(Source!BA1577&lt;&gt; 0, Source!BA1577, 1)</f>
        <v>1</v>
      </c>
      <c r="L1657" s="37">
        <f>Source!S1577</f>
        <v>9.65</v>
      </c>
      <c r="M1657" s="39"/>
      <c r="R1657">
        <f>I1657</f>
        <v>9.65</v>
      </c>
    </row>
    <row r="1658" spans="1:26" ht="14.25">
      <c r="A1658" s="16"/>
      <c r="B1658" s="16"/>
      <c r="C1658" s="58"/>
      <c r="D1658" s="58" t="s">
        <v>104</v>
      </c>
      <c r="E1658" s="36"/>
      <c r="F1658" s="22"/>
      <c r="G1658" s="37">
        <f>Source!AM1577</f>
        <v>132.4</v>
      </c>
      <c r="H1658" s="38" t="str">
        <f>Source!DE1577</f>
        <v>)*1,2)*1,25</v>
      </c>
      <c r="I1658" s="37">
        <f>ROUND(Source!AD1577*Source!I1577, 2)</f>
        <v>1.59</v>
      </c>
      <c r="J1658" s="38"/>
      <c r="K1658" s="38">
        <f>IF(Source!BB1577&lt;&gt; 0, Source!BB1577, 1)</f>
        <v>1</v>
      </c>
      <c r="L1658" s="37">
        <f>Source!Q1577</f>
        <v>1.59</v>
      </c>
      <c r="M1658" s="39"/>
    </row>
    <row r="1659" spans="1:26" ht="14.25">
      <c r="A1659" s="16"/>
      <c r="B1659" s="16"/>
      <c r="C1659" s="58"/>
      <c r="D1659" s="58" t="s">
        <v>981</v>
      </c>
      <c r="E1659" s="36"/>
      <c r="F1659" s="22"/>
      <c r="G1659" s="37">
        <f>Source!AN1577</f>
        <v>10.31</v>
      </c>
      <c r="H1659" s="38" t="str">
        <f>Source!DF1577</f>
        <v>)*1,2)*1,25</v>
      </c>
      <c r="I1659" s="40">
        <f>ROUND(Source!AE1577*Source!I1577, 2)</f>
        <v>0.12</v>
      </c>
      <c r="J1659" s="38"/>
      <c r="K1659" s="38">
        <f>IF(Source!BS1577&lt;&gt; 0, Source!BS1577, 1)</f>
        <v>1</v>
      </c>
      <c r="L1659" s="40">
        <f>Source!R1577</f>
        <v>0.12</v>
      </c>
      <c r="M1659" s="39"/>
      <c r="R1659">
        <f>I1659</f>
        <v>0.12</v>
      </c>
    </row>
    <row r="1660" spans="1:26" ht="14.25">
      <c r="A1660" s="16"/>
      <c r="B1660" s="16"/>
      <c r="C1660" s="58"/>
      <c r="D1660" s="58" t="s">
        <v>982</v>
      </c>
      <c r="E1660" s="36"/>
      <c r="F1660" s="22"/>
      <c r="G1660" s="37">
        <f>Source!AL1577</f>
        <v>580.82000000000005</v>
      </c>
      <c r="H1660" s="38" t="str">
        <f>Source!DD1577</f>
        <v/>
      </c>
      <c r="I1660" s="37">
        <f>ROUND(Source!AC1577*Source!I1577, 2)</f>
        <v>4.6500000000000004</v>
      </c>
      <c r="J1660" s="38"/>
      <c r="K1660" s="38">
        <f>IF(Source!BC1577&lt;&gt; 0, Source!BC1577, 1)</f>
        <v>1</v>
      </c>
      <c r="L1660" s="37">
        <f>Source!P1577</f>
        <v>4.6500000000000004</v>
      </c>
      <c r="M1660" s="39"/>
    </row>
    <row r="1661" spans="1:26" ht="14.25">
      <c r="A1661" s="16"/>
      <c r="B1661" s="16"/>
      <c r="C1661" s="58"/>
      <c r="D1661" s="58" t="s">
        <v>983</v>
      </c>
      <c r="E1661" s="36" t="s">
        <v>984</v>
      </c>
      <c r="F1661" s="22">
        <f>Source!BZ1577</f>
        <v>128</v>
      </c>
      <c r="G1661" s="167" t="str">
        <f>CONCATENATE(" )", Source!DL1577, Source!FT1577, "=", Source!FX1577)</f>
        <v xml:space="preserve"> )*0,9=115,2</v>
      </c>
      <c r="H1661" s="168"/>
      <c r="I1661" s="37">
        <f>SUM(S1655:S1663)</f>
        <v>11.26</v>
      </c>
      <c r="J1661" s="41"/>
      <c r="K1661" s="32">
        <f>Source!AT1577</f>
        <v>115</v>
      </c>
      <c r="L1661" s="37">
        <f>SUM(T1655:T1663)</f>
        <v>11.24</v>
      </c>
      <c r="M1661" s="39"/>
    </row>
    <row r="1662" spans="1:26" ht="14.25">
      <c r="A1662" s="16"/>
      <c r="B1662" s="16"/>
      <c r="C1662" s="58"/>
      <c r="D1662" s="58" t="s">
        <v>985</v>
      </c>
      <c r="E1662" s="36" t="s">
        <v>984</v>
      </c>
      <c r="F1662" s="22">
        <f>Source!CA1577</f>
        <v>83</v>
      </c>
      <c r="G1662" s="167" t="str">
        <f>CONCATENATE(" )", Source!DM1577, Source!FU1577, "=", Source!FY1577)</f>
        <v xml:space="preserve"> )*0,85=70,55</v>
      </c>
      <c r="H1662" s="168"/>
      <c r="I1662" s="37">
        <f>SUM(U1655:U1663)</f>
        <v>6.89</v>
      </c>
      <c r="J1662" s="41"/>
      <c r="K1662" s="32">
        <f>Source!AU1577</f>
        <v>71</v>
      </c>
      <c r="L1662" s="37">
        <f>SUM(V1655:V1663)</f>
        <v>6.94</v>
      </c>
      <c r="M1662" s="39"/>
    </row>
    <row r="1663" spans="1:26" ht="14.25">
      <c r="A1663" s="59"/>
      <c r="B1663" s="59"/>
      <c r="C1663" s="60"/>
      <c r="D1663" s="60" t="s">
        <v>986</v>
      </c>
      <c r="E1663" s="42" t="s">
        <v>987</v>
      </c>
      <c r="F1663" s="43">
        <f>Source!AQ1577</f>
        <v>100.06</v>
      </c>
      <c r="G1663" s="44"/>
      <c r="H1663" s="45" t="str">
        <f>Source!DI1577</f>
        <v>)*1,2)*1,15</v>
      </c>
      <c r="I1663" s="44"/>
      <c r="J1663" s="45"/>
      <c r="K1663" s="45"/>
      <c r="L1663" s="44"/>
      <c r="M1663" s="46">
        <f>Source!U1577</f>
        <v>1.1046624</v>
      </c>
    </row>
    <row r="1664" spans="1:26" ht="15">
      <c r="H1664" s="166">
        <f>I1657+I1658+I1660+I1661+I1662</f>
        <v>34.04</v>
      </c>
      <c r="I1664" s="166"/>
      <c r="K1664" s="166">
        <f>L1657+L1658+L1660+L1661+L1662</f>
        <v>34.07</v>
      </c>
      <c r="L1664" s="166"/>
      <c r="M1664" s="47">
        <f>Source!U1577</f>
        <v>1.1046624</v>
      </c>
      <c r="O1664" s="26">
        <f>H1664</f>
        <v>34.04</v>
      </c>
      <c r="P1664" s="26">
        <f>K1664</f>
        <v>34.07</v>
      </c>
      <c r="Q1664" s="26">
        <f>M1664</f>
        <v>1.1046624</v>
      </c>
      <c r="W1664">
        <f>IF(Source!BI1577&lt;=1,I1657+I1658+I1660+I1661+I1662, 0)</f>
        <v>34.04</v>
      </c>
      <c r="X1664">
        <f>IF(Source!BI1577=2,I1657+I1658+I1660+I1661+I1662, 0)</f>
        <v>0</v>
      </c>
      <c r="Y1664">
        <f>IF(Source!BI1577=3,I1657+I1658+I1660+I1661+I1662, 0)</f>
        <v>0</v>
      </c>
      <c r="Z1664">
        <f>IF(Source!BI1577=4,I1657+I1658+I1660+I1661+I1662, 0)</f>
        <v>0</v>
      </c>
    </row>
    <row r="1665" spans="1:26" ht="42.75">
      <c r="A1665" s="59">
        <v>319</v>
      </c>
      <c r="B1665" s="59" t="str">
        <f>Source!E1579</f>
        <v>311</v>
      </c>
      <c r="C1665" s="60" t="str">
        <f>Source!F1579</f>
        <v>19.1.01.03-0052</v>
      </c>
      <c r="D1665" s="60" t="str">
        <f>Source!G1579</f>
        <v>Воздуховоды из оцинкованной стали с шиной и уголками толщиной 1,0 мм, периметром 3000 мм</v>
      </c>
      <c r="E1665" s="42" t="str">
        <f>Source!H1579</f>
        <v>м2</v>
      </c>
      <c r="F1665" s="43">
        <f>Source!I1579</f>
        <v>0.8</v>
      </c>
      <c r="G1665" s="44">
        <f>Source!AL1579</f>
        <v>171.25</v>
      </c>
      <c r="H1665" s="45" t="str">
        <f>Source!DD1579</f>
        <v/>
      </c>
      <c r="I1665" s="44">
        <f>ROUND(Source!AC1579*Source!I1579, 2)</f>
        <v>137</v>
      </c>
      <c r="J1665" s="45" t="str">
        <f>Source!BO1579</f>
        <v/>
      </c>
      <c r="K1665" s="45">
        <f>IF(Source!BC1579&lt;&gt; 0, Source!BC1579, 1)</f>
        <v>1</v>
      </c>
      <c r="L1665" s="44">
        <f>Source!P1579</f>
        <v>137</v>
      </c>
      <c r="M1665" s="48"/>
      <c r="S1665">
        <f>ROUND((Source!FX1579/100)*((ROUND(Source!AF1579*Source!I1579, 2)+ROUND(Source!AE1579*Source!I1579, 2))), 2)</f>
        <v>0</v>
      </c>
      <c r="T1665">
        <f>Source!X1579</f>
        <v>0</v>
      </c>
      <c r="U1665">
        <f>ROUND((Source!FY1579/100)*((ROUND(Source!AF1579*Source!I1579, 2)+ROUND(Source!AE1579*Source!I1579, 2))), 2)</f>
        <v>0</v>
      </c>
      <c r="V1665">
        <f>Source!Y1579</f>
        <v>0</v>
      </c>
    </row>
    <row r="1666" spans="1:26" ht="15">
      <c r="H1666" s="166">
        <f>I1665</f>
        <v>137</v>
      </c>
      <c r="I1666" s="166"/>
      <c r="K1666" s="166">
        <f>L1665</f>
        <v>137</v>
      </c>
      <c r="L1666" s="166"/>
      <c r="M1666" s="47">
        <f>Source!U1579</f>
        <v>0</v>
      </c>
      <c r="O1666" s="26">
        <f>H1666</f>
        <v>137</v>
      </c>
      <c r="P1666" s="26">
        <f>K1666</f>
        <v>137</v>
      </c>
      <c r="Q1666" s="26">
        <f>M1666</f>
        <v>0</v>
      </c>
      <c r="W1666">
        <f>IF(Source!BI1579&lt;=1,I1665, 0)</f>
        <v>137</v>
      </c>
      <c r="X1666">
        <f>IF(Source!BI1579=2,I1665, 0)</f>
        <v>0</v>
      </c>
      <c r="Y1666">
        <f>IF(Source!BI1579=3,I1665, 0)</f>
        <v>0</v>
      </c>
      <c r="Z1666">
        <f>IF(Source!BI1579=4,I1665, 0)</f>
        <v>0</v>
      </c>
    </row>
    <row r="1667" spans="1:26" ht="71.25">
      <c r="A1667" s="16">
        <v>320</v>
      </c>
      <c r="B1667" s="16" t="str">
        <f>Source!E1581</f>
        <v>312</v>
      </c>
      <c r="C1667" s="58" t="str">
        <f>Source!F1581</f>
        <v>20-01-002-18</v>
      </c>
      <c r="D1667" s="58" t="str">
        <f>Source!G1581</f>
        <v>Прокладка воздуховодов из листовой оцинкованной стали и алюминия класса П (плотные) толщиной 1,0 мм, диаметром от 900 до 1000 мм (прим.д200 мм)</v>
      </c>
      <c r="E1667" s="36" t="str">
        <f>Source!H1581</f>
        <v>100 м2</v>
      </c>
      <c r="F1667" s="22">
        <f>Source!I1581</f>
        <v>3.7679999999999998E-2</v>
      </c>
      <c r="G1667" s="37">
        <f>Source!AL1581+Source!AM1581+Source!AO1581</f>
        <v>1385.92</v>
      </c>
      <c r="H1667" s="38"/>
      <c r="I1667" s="37"/>
      <c r="J1667" s="38" t="str">
        <f>Source!BO1581</f>
        <v/>
      </c>
      <c r="K1667" s="38"/>
      <c r="L1667" s="37"/>
      <c r="M1667" s="39"/>
      <c r="S1667">
        <f>ROUND((Source!FX1581/100)*((ROUND(Source!AF1581*Source!I1581, 2)+ROUND(Source!AE1581*Source!I1581, 2))), 2)</f>
        <v>42.9</v>
      </c>
      <c r="T1667">
        <f>Source!X1581</f>
        <v>42.83</v>
      </c>
      <c r="U1667">
        <f>ROUND((Source!FY1581/100)*((ROUND(Source!AF1581*Source!I1581, 2)+ROUND(Source!AE1581*Source!I1581, 2))), 2)</f>
        <v>26.27</v>
      </c>
      <c r="V1667">
        <f>Source!Y1581</f>
        <v>26.44</v>
      </c>
    </row>
    <row r="1668" spans="1:26">
      <c r="D1668" s="29" t="str">
        <f>"Объем: "&amp;Source!I1581&amp;"=(3,14*"&amp;"0,2*"&amp;"6)/"&amp;"100"</f>
        <v>Объем: 0,03768=(3,14*0,2*6)/100</v>
      </c>
    </row>
    <row r="1669" spans="1:26" ht="14.25">
      <c r="A1669" s="16"/>
      <c r="B1669" s="16"/>
      <c r="C1669" s="58"/>
      <c r="D1669" s="58" t="s">
        <v>980</v>
      </c>
      <c r="E1669" s="36"/>
      <c r="F1669" s="22"/>
      <c r="G1669" s="37">
        <f>Source!AO1581</f>
        <v>706.89</v>
      </c>
      <c r="H1669" s="38" t="str">
        <f>Source!DG1581</f>
        <v>)*1,2)*1,15</v>
      </c>
      <c r="I1669" s="37">
        <f>ROUND(Source!AF1581*Source!I1581, 2)</f>
        <v>36.76</v>
      </c>
      <c r="J1669" s="38"/>
      <c r="K1669" s="38">
        <f>IF(Source!BA1581&lt;&gt; 0, Source!BA1581, 1)</f>
        <v>1</v>
      </c>
      <c r="L1669" s="37">
        <f>Source!S1581</f>
        <v>36.76</v>
      </c>
      <c r="M1669" s="39"/>
      <c r="R1669">
        <f>I1669</f>
        <v>36.76</v>
      </c>
    </row>
    <row r="1670" spans="1:26" ht="14.25">
      <c r="A1670" s="16"/>
      <c r="B1670" s="16"/>
      <c r="C1670" s="58"/>
      <c r="D1670" s="58" t="s">
        <v>104</v>
      </c>
      <c r="E1670" s="36"/>
      <c r="F1670" s="22"/>
      <c r="G1670" s="37">
        <f>Source!AM1581</f>
        <v>101.27</v>
      </c>
      <c r="H1670" s="38" t="str">
        <f>Source!DE1581</f>
        <v>)*1,2)*1,25</v>
      </c>
      <c r="I1670" s="37">
        <f>ROUND(Source!AD1581*Source!I1581, 2)</f>
        <v>5.72</v>
      </c>
      <c r="J1670" s="38"/>
      <c r="K1670" s="38">
        <f>IF(Source!BB1581&lt;&gt; 0, Source!BB1581, 1)</f>
        <v>1</v>
      </c>
      <c r="L1670" s="37">
        <f>Source!Q1581</f>
        <v>5.72</v>
      </c>
      <c r="M1670" s="39"/>
    </row>
    <row r="1671" spans="1:26" ht="14.25">
      <c r="A1671" s="16"/>
      <c r="B1671" s="16"/>
      <c r="C1671" s="58"/>
      <c r="D1671" s="58" t="s">
        <v>981</v>
      </c>
      <c r="E1671" s="36"/>
      <c r="F1671" s="22"/>
      <c r="G1671" s="37">
        <f>Source!AN1581</f>
        <v>8.5399999999999991</v>
      </c>
      <c r="H1671" s="38" t="str">
        <f>Source!DF1581</f>
        <v>)*1,2)*1,25</v>
      </c>
      <c r="I1671" s="40">
        <f>ROUND(Source!AE1581*Source!I1581, 2)</f>
        <v>0.48</v>
      </c>
      <c r="J1671" s="38"/>
      <c r="K1671" s="38">
        <f>IF(Source!BS1581&lt;&gt; 0, Source!BS1581, 1)</f>
        <v>1</v>
      </c>
      <c r="L1671" s="40">
        <f>Source!R1581</f>
        <v>0.48</v>
      </c>
      <c r="M1671" s="39"/>
      <c r="R1671">
        <f>I1671</f>
        <v>0.48</v>
      </c>
    </row>
    <row r="1672" spans="1:26" ht="14.25">
      <c r="A1672" s="16"/>
      <c r="B1672" s="16"/>
      <c r="C1672" s="58"/>
      <c r="D1672" s="58" t="s">
        <v>982</v>
      </c>
      <c r="E1672" s="36"/>
      <c r="F1672" s="22"/>
      <c r="G1672" s="37">
        <f>Source!AL1581</f>
        <v>577.76</v>
      </c>
      <c r="H1672" s="38" t="str">
        <f>Source!DD1581</f>
        <v/>
      </c>
      <c r="I1672" s="37">
        <f>ROUND(Source!AC1581*Source!I1581, 2)</f>
        <v>21.77</v>
      </c>
      <c r="J1672" s="38"/>
      <c r="K1672" s="38">
        <f>IF(Source!BC1581&lt;&gt; 0, Source!BC1581, 1)</f>
        <v>1</v>
      </c>
      <c r="L1672" s="37">
        <f>Source!P1581</f>
        <v>21.77</v>
      </c>
      <c r="M1672" s="39"/>
    </row>
    <row r="1673" spans="1:26" ht="14.25">
      <c r="A1673" s="16"/>
      <c r="B1673" s="16"/>
      <c r="C1673" s="58"/>
      <c r="D1673" s="58" t="s">
        <v>983</v>
      </c>
      <c r="E1673" s="36" t="s">
        <v>984</v>
      </c>
      <c r="F1673" s="22">
        <f>Source!BZ1581</f>
        <v>128</v>
      </c>
      <c r="G1673" s="167" t="str">
        <f>CONCATENATE(" )", Source!DL1581, Source!FT1581, "=", Source!FX1581)</f>
        <v xml:space="preserve"> )*0,9=115,2</v>
      </c>
      <c r="H1673" s="168"/>
      <c r="I1673" s="37">
        <f>SUM(S1667:S1675)</f>
        <v>42.9</v>
      </c>
      <c r="J1673" s="41"/>
      <c r="K1673" s="32">
        <f>Source!AT1581</f>
        <v>115</v>
      </c>
      <c r="L1673" s="37">
        <f>SUM(T1667:T1675)</f>
        <v>42.83</v>
      </c>
      <c r="M1673" s="39"/>
    </row>
    <row r="1674" spans="1:26" ht="14.25">
      <c r="A1674" s="16"/>
      <c r="B1674" s="16"/>
      <c r="C1674" s="58"/>
      <c r="D1674" s="58" t="s">
        <v>985</v>
      </c>
      <c r="E1674" s="36" t="s">
        <v>984</v>
      </c>
      <c r="F1674" s="22">
        <f>Source!CA1581</f>
        <v>83</v>
      </c>
      <c r="G1674" s="167" t="str">
        <f>CONCATENATE(" )", Source!DM1581, Source!FU1581, "=", Source!FY1581)</f>
        <v xml:space="preserve"> )*0,85=70,55</v>
      </c>
      <c r="H1674" s="168"/>
      <c r="I1674" s="37">
        <f>SUM(U1667:U1675)</f>
        <v>26.27</v>
      </c>
      <c r="J1674" s="41"/>
      <c r="K1674" s="32">
        <f>Source!AU1581</f>
        <v>71</v>
      </c>
      <c r="L1674" s="37">
        <f>SUM(V1667:V1675)</f>
        <v>26.44</v>
      </c>
      <c r="M1674" s="39"/>
    </row>
    <row r="1675" spans="1:26" ht="14.25">
      <c r="A1675" s="59"/>
      <c r="B1675" s="59"/>
      <c r="C1675" s="60"/>
      <c r="D1675" s="60" t="s">
        <v>986</v>
      </c>
      <c r="E1675" s="42" t="s">
        <v>987</v>
      </c>
      <c r="F1675" s="43">
        <f>Source!AQ1581</f>
        <v>80.88</v>
      </c>
      <c r="G1675" s="44"/>
      <c r="H1675" s="45" t="str">
        <f>Source!DI1581</f>
        <v>)*1,2)*1,15</v>
      </c>
      <c r="I1675" s="44"/>
      <c r="J1675" s="45"/>
      <c r="K1675" s="45"/>
      <c r="L1675" s="44"/>
      <c r="M1675" s="46">
        <f>Source!U1581</f>
        <v>4.2056305919999994</v>
      </c>
    </row>
    <row r="1676" spans="1:26" ht="15">
      <c r="H1676" s="166">
        <f>I1669+I1670+I1672+I1673+I1674</f>
        <v>133.42000000000002</v>
      </c>
      <c r="I1676" s="166"/>
      <c r="K1676" s="166">
        <f>L1669+L1670+L1672+L1673+L1674</f>
        <v>133.52000000000001</v>
      </c>
      <c r="L1676" s="166"/>
      <c r="M1676" s="47">
        <f>Source!U1581</f>
        <v>4.2056305919999994</v>
      </c>
      <c r="O1676" s="26">
        <f>H1676</f>
        <v>133.42000000000002</v>
      </c>
      <c r="P1676" s="26">
        <f>K1676</f>
        <v>133.52000000000001</v>
      </c>
      <c r="Q1676" s="26">
        <f>M1676</f>
        <v>4.2056305919999994</v>
      </c>
      <c r="W1676">
        <f>IF(Source!BI1581&lt;=1,I1669+I1670+I1672+I1673+I1674, 0)</f>
        <v>133.42000000000002</v>
      </c>
      <c r="X1676">
        <f>IF(Source!BI1581=2,I1669+I1670+I1672+I1673+I1674, 0)</f>
        <v>0</v>
      </c>
      <c r="Y1676">
        <f>IF(Source!BI1581=3,I1669+I1670+I1672+I1673+I1674, 0)</f>
        <v>0</v>
      </c>
      <c r="Z1676">
        <f>IF(Source!BI1581=4,I1669+I1670+I1672+I1673+I1674, 0)</f>
        <v>0</v>
      </c>
    </row>
    <row r="1677" spans="1:26" ht="42.75">
      <c r="A1677" s="59">
        <v>321</v>
      </c>
      <c r="B1677" s="59" t="str">
        <f>Source!E1583</f>
        <v>313</v>
      </c>
      <c r="C1677" s="60" t="str">
        <f>Source!F1583</f>
        <v>19.1.01.03-0082</v>
      </c>
      <c r="D1677" s="60" t="str">
        <f>Source!G1583</f>
        <v>Воздуховоды из оцинкованной стали толщиной 1,0 мм, диаметром до 1000 мм</v>
      </c>
      <c r="E1677" s="42" t="str">
        <f>Source!H1583</f>
        <v>м2</v>
      </c>
      <c r="F1677" s="43">
        <f>Source!I1583</f>
        <v>3.7679999999999998</v>
      </c>
      <c r="G1677" s="44">
        <f>Source!AL1583</f>
        <v>102.06</v>
      </c>
      <c r="H1677" s="45" t="str">
        <f>Source!DD1583</f>
        <v/>
      </c>
      <c r="I1677" s="44">
        <f>ROUND(Source!AC1583*Source!I1583, 2)</f>
        <v>384.56</v>
      </c>
      <c r="J1677" s="45" t="str">
        <f>Source!BO1583</f>
        <v/>
      </c>
      <c r="K1677" s="45">
        <f>IF(Source!BC1583&lt;&gt; 0, Source!BC1583, 1)</f>
        <v>1</v>
      </c>
      <c r="L1677" s="44">
        <f>Source!P1583</f>
        <v>384.56</v>
      </c>
      <c r="M1677" s="48"/>
      <c r="S1677">
        <f>ROUND((Source!FX1583/100)*((ROUND(Source!AF1583*Source!I1583, 2)+ROUND(Source!AE1583*Source!I1583, 2))), 2)</f>
        <v>0</v>
      </c>
      <c r="T1677">
        <f>Source!X1583</f>
        <v>0</v>
      </c>
      <c r="U1677">
        <f>ROUND((Source!FY1583/100)*((ROUND(Source!AF1583*Source!I1583, 2)+ROUND(Source!AE1583*Source!I1583, 2))), 2)</f>
        <v>0</v>
      </c>
      <c r="V1677">
        <f>Source!Y1583</f>
        <v>0</v>
      </c>
    </row>
    <row r="1678" spans="1:26" ht="15">
      <c r="H1678" s="166">
        <f>I1677</f>
        <v>384.56</v>
      </c>
      <c r="I1678" s="166"/>
      <c r="K1678" s="166">
        <f>L1677</f>
        <v>384.56</v>
      </c>
      <c r="L1678" s="166"/>
      <c r="M1678" s="47">
        <f>Source!U1583</f>
        <v>0</v>
      </c>
      <c r="O1678" s="26">
        <f>H1678</f>
        <v>384.56</v>
      </c>
      <c r="P1678" s="26">
        <f>K1678</f>
        <v>384.56</v>
      </c>
      <c r="Q1678" s="26">
        <f>M1678</f>
        <v>0</v>
      </c>
      <c r="W1678">
        <f>IF(Source!BI1583&lt;=1,I1677, 0)</f>
        <v>384.56</v>
      </c>
      <c r="X1678">
        <f>IF(Source!BI1583=2,I1677, 0)</f>
        <v>0</v>
      </c>
      <c r="Y1678">
        <f>IF(Source!BI1583=3,I1677, 0)</f>
        <v>0</v>
      </c>
      <c r="Z1678">
        <f>IF(Source!BI1583=4,I1677, 0)</f>
        <v>0</v>
      </c>
    </row>
    <row r="1679" spans="1:26" ht="68.25">
      <c r="A1679" s="59">
        <v>322</v>
      </c>
      <c r="B1679" s="59" t="str">
        <f>Source!E1585</f>
        <v>314</v>
      </c>
      <c r="C1679" s="60" t="str">
        <f>Source!F1585</f>
        <v>прайс</v>
      </c>
      <c r="D1679" s="60" t="s">
        <v>1087</v>
      </c>
      <c r="E1679" s="42" t="str">
        <f>Source!H1585</f>
        <v>шт.</v>
      </c>
      <c r="F1679" s="43">
        <f>Source!I1585</f>
        <v>1</v>
      </c>
      <c r="G1679" s="44">
        <f>Source!AL1585</f>
        <v>21.470000000000002</v>
      </c>
      <c r="H1679" s="45" t="str">
        <f>Source!DD1585</f>
        <v/>
      </c>
      <c r="I1679" s="44">
        <f>ROUND(Source!AC1585*Source!I1585, 2)</f>
        <v>21.47</v>
      </c>
      <c r="J1679" s="45" t="str">
        <f>Source!BO1585</f>
        <v/>
      </c>
      <c r="K1679" s="45">
        <f>IF(Source!BC1585&lt;&gt; 0, Source!BC1585, 1)</f>
        <v>1</v>
      </c>
      <c r="L1679" s="44">
        <f>Source!P1585</f>
        <v>21.47</v>
      </c>
      <c r="M1679" s="48"/>
      <c r="S1679">
        <f>ROUND((Source!FX1585/100)*((ROUND(Source!AF1585*Source!I1585, 2)+ROUND(Source!AE1585*Source!I1585, 2))), 2)</f>
        <v>0</v>
      </c>
      <c r="T1679">
        <f>Source!X1585</f>
        <v>0</v>
      </c>
      <c r="U1679">
        <f>ROUND((Source!FY1585/100)*((ROUND(Source!AF1585*Source!I1585, 2)+ROUND(Source!AE1585*Source!I1585, 2))), 2)</f>
        <v>0</v>
      </c>
      <c r="V1679">
        <f>Source!Y1585</f>
        <v>0</v>
      </c>
    </row>
    <row r="1680" spans="1:26" ht="15">
      <c r="H1680" s="166">
        <f>I1679</f>
        <v>21.47</v>
      </c>
      <c r="I1680" s="166"/>
      <c r="K1680" s="166">
        <f>L1679</f>
        <v>21.47</v>
      </c>
      <c r="L1680" s="166"/>
      <c r="M1680" s="47">
        <f>Source!U1585</f>
        <v>0</v>
      </c>
      <c r="O1680" s="26">
        <f>H1680</f>
        <v>21.47</v>
      </c>
      <c r="P1680" s="26">
        <f>K1680</f>
        <v>21.47</v>
      </c>
      <c r="Q1680" s="26">
        <f>M1680</f>
        <v>0</v>
      </c>
      <c r="W1680">
        <f>IF(Source!BI1585&lt;=1,I1679, 0)</f>
        <v>21.47</v>
      </c>
      <c r="X1680">
        <f>IF(Source!BI1585=2,I1679, 0)</f>
        <v>0</v>
      </c>
      <c r="Y1680">
        <f>IF(Source!BI1585=3,I1679, 0)</f>
        <v>0</v>
      </c>
      <c r="Z1680">
        <f>IF(Source!BI1585=4,I1679, 0)</f>
        <v>0</v>
      </c>
    </row>
    <row r="1681" spans="1:32" ht="68.25">
      <c r="A1681" s="59">
        <v>323</v>
      </c>
      <c r="B1681" s="59" t="str">
        <f>Source!E1587</f>
        <v>315</v>
      </c>
      <c r="C1681" s="60" t="str">
        <f>Source!F1587</f>
        <v>прайс</v>
      </c>
      <c r="D1681" s="60" t="s">
        <v>1073</v>
      </c>
      <c r="E1681" s="42" t="str">
        <f>Source!H1587</f>
        <v>шт.</v>
      </c>
      <c r="F1681" s="43">
        <f>Source!I1587</f>
        <v>2</v>
      </c>
      <c r="G1681" s="44">
        <f>Source!AL1587</f>
        <v>124.67999999999999</v>
      </c>
      <c r="H1681" s="45" t="str">
        <f>Source!DD1587</f>
        <v/>
      </c>
      <c r="I1681" s="44">
        <f>ROUND(Source!AC1587*Source!I1587, 2)</f>
        <v>249.36</v>
      </c>
      <c r="J1681" s="45" t="str">
        <f>Source!BO1587</f>
        <v/>
      </c>
      <c r="K1681" s="45">
        <f>IF(Source!BC1587&lt;&gt; 0, Source!BC1587, 1)</f>
        <v>1</v>
      </c>
      <c r="L1681" s="44">
        <f>Source!P1587</f>
        <v>249.36</v>
      </c>
      <c r="M1681" s="48"/>
      <c r="S1681">
        <f>ROUND((Source!FX1587/100)*((ROUND(Source!AF1587*Source!I1587, 2)+ROUND(Source!AE1587*Source!I1587, 2))), 2)</f>
        <v>0</v>
      </c>
      <c r="T1681">
        <f>Source!X1587</f>
        <v>0</v>
      </c>
      <c r="U1681">
        <f>ROUND((Source!FY1587/100)*((ROUND(Source!AF1587*Source!I1587, 2)+ROUND(Source!AE1587*Source!I1587, 2))), 2)</f>
        <v>0</v>
      </c>
      <c r="V1681">
        <f>Source!Y1587</f>
        <v>0</v>
      </c>
    </row>
    <row r="1682" spans="1:32" ht="15">
      <c r="H1682" s="166">
        <f>I1681</f>
        <v>249.36</v>
      </c>
      <c r="I1682" s="166"/>
      <c r="K1682" s="166">
        <f>L1681</f>
        <v>249.36</v>
      </c>
      <c r="L1682" s="166"/>
      <c r="M1682" s="47">
        <f>Source!U1587</f>
        <v>0</v>
      </c>
      <c r="O1682" s="26">
        <f>H1682</f>
        <v>249.36</v>
      </c>
      <c r="P1682" s="26">
        <f>K1682</f>
        <v>249.36</v>
      </c>
      <c r="Q1682" s="26">
        <f>M1682</f>
        <v>0</v>
      </c>
      <c r="W1682">
        <f>IF(Source!BI1587&lt;=1,I1681, 0)</f>
        <v>249.36</v>
      </c>
      <c r="X1682">
        <f>IF(Source!BI1587=2,I1681, 0)</f>
        <v>0</v>
      </c>
      <c r="Y1682">
        <f>IF(Source!BI1587=3,I1681, 0)</f>
        <v>0</v>
      </c>
      <c r="Z1682">
        <f>IF(Source!BI1587=4,I1681, 0)</f>
        <v>0</v>
      </c>
    </row>
    <row r="1684" spans="1:32" ht="15">
      <c r="A1684" s="171" t="str">
        <f>CONCATENATE("Итого по разделу: ",IF(Source!G1589&lt;&gt;"Новый раздел", Source!G1589, ""))</f>
        <v>Итого по разделу: 27.Система ПД7.2(сетевые элементы)</v>
      </c>
      <c r="B1684" s="171"/>
      <c r="C1684" s="171"/>
      <c r="D1684" s="171"/>
      <c r="E1684" s="171"/>
      <c r="F1684" s="171"/>
      <c r="G1684" s="171"/>
      <c r="H1684" s="159">
        <f>SUM(O1625:O1683)</f>
        <v>3887.73</v>
      </c>
      <c r="I1684" s="159"/>
      <c r="J1684" s="35"/>
      <c r="K1684" s="159">
        <f>SUM(P1625:P1683)</f>
        <v>3888.35</v>
      </c>
      <c r="L1684" s="159"/>
      <c r="M1684" s="47">
        <f>SUM(Q1625:Q1683)</f>
        <v>24.60103699199999</v>
      </c>
      <c r="AF1684" s="63" t="str">
        <f>CONCATENATE("Итого по разделу: ",IF(Source!G1589&lt;&gt;"Новый раздел", Source!G1589, ""))</f>
        <v>Итого по разделу: 27.Система ПД7.2(сетевые элементы)</v>
      </c>
    </row>
    <row r="1688" spans="1:32" ht="16.5">
      <c r="A1688" s="169" t="str">
        <f>CONCATENATE("Раздел: ",IF(Source!G1619&lt;&gt;"Новый раздел", Source!G1619, ""))</f>
        <v>Раздел: 28.Система ПД9(сетевые элементы)</v>
      </c>
      <c r="B1688" s="169"/>
      <c r="C1688" s="169"/>
      <c r="D1688" s="169"/>
      <c r="E1688" s="169"/>
      <c r="F1688" s="169"/>
      <c r="G1688" s="169"/>
      <c r="H1688" s="169"/>
      <c r="I1688" s="169"/>
      <c r="J1688" s="169"/>
      <c r="K1688" s="169"/>
      <c r="L1688" s="169"/>
      <c r="M1688" s="169"/>
    </row>
    <row r="1689" spans="1:32" ht="42.75">
      <c r="A1689" s="16">
        <v>324</v>
      </c>
      <c r="B1689" s="16" t="str">
        <f>Source!E1624</f>
        <v>316</v>
      </c>
      <c r="C1689" s="58" t="str">
        <f>Source!F1624</f>
        <v>20-02-004-15</v>
      </c>
      <c r="D1689" s="58" t="str">
        <f>Source!G1624</f>
        <v>Установка клапанов огнезадерживающих с ручной регулировкой периметром до 1600 мм</v>
      </c>
      <c r="E1689" s="36" t="str">
        <f>Source!H1624</f>
        <v>ШТ</v>
      </c>
      <c r="F1689" s="22">
        <f>Source!I1624</f>
        <v>3</v>
      </c>
      <c r="G1689" s="37">
        <f>Source!AL1624+Source!AM1624+Source!AO1624</f>
        <v>55.010000000000005</v>
      </c>
      <c r="H1689" s="38"/>
      <c r="I1689" s="37"/>
      <c r="J1689" s="38" t="str">
        <f>Source!BO1624</f>
        <v/>
      </c>
      <c r="K1689" s="38"/>
      <c r="L1689" s="37"/>
      <c r="M1689" s="39"/>
      <c r="S1689">
        <f>ROUND((Source!FX1624/100)*((ROUND(Source!AF1624*Source!I1624, 2)+ROUND(Source!AE1624*Source!I1624, 2))), 2)</f>
        <v>174.49</v>
      </c>
      <c r="T1689">
        <f>Source!X1624</f>
        <v>174.19</v>
      </c>
      <c r="U1689">
        <f>ROUND((Source!FY1624/100)*((ROUND(Source!AF1624*Source!I1624, 2)+ROUND(Source!AE1624*Source!I1624, 2))), 2)</f>
        <v>106.86</v>
      </c>
      <c r="V1689">
        <f>Source!Y1624</f>
        <v>107.54</v>
      </c>
    </row>
    <row r="1690" spans="1:32" ht="14.25">
      <c r="A1690" s="16"/>
      <c r="B1690" s="16"/>
      <c r="C1690" s="58"/>
      <c r="D1690" s="58" t="s">
        <v>980</v>
      </c>
      <c r="E1690" s="36"/>
      <c r="F1690" s="22"/>
      <c r="G1690" s="37">
        <f>Source!AO1624</f>
        <v>36.46</v>
      </c>
      <c r="H1690" s="38" t="str">
        <f>Source!DG1624</f>
        <v>)*1,2)*1,15</v>
      </c>
      <c r="I1690" s="37">
        <f>ROUND(Source!AF1624*Source!I1624, 2)</f>
        <v>150.93</v>
      </c>
      <c r="J1690" s="38"/>
      <c r="K1690" s="38">
        <f>IF(Source!BA1624&lt;&gt; 0, Source!BA1624, 1)</f>
        <v>1</v>
      </c>
      <c r="L1690" s="37">
        <f>Source!S1624</f>
        <v>150.93</v>
      </c>
      <c r="M1690" s="39"/>
      <c r="R1690">
        <f>I1690</f>
        <v>150.93</v>
      </c>
    </row>
    <row r="1691" spans="1:32" ht="14.25">
      <c r="A1691" s="16"/>
      <c r="B1691" s="16"/>
      <c r="C1691" s="58"/>
      <c r="D1691" s="58" t="s">
        <v>104</v>
      </c>
      <c r="E1691" s="36"/>
      <c r="F1691" s="22"/>
      <c r="G1691" s="37">
        <f>Source!AM1624</f>
        <v>3.81</v>
      </c>
      <c r="H1691" s="38" t="str">
        <f>Source!DE1624</f>
        <v>)*1,2)*1,25</v>
      </c>
      <c r="I1691" s="37">
        <f>ROUND(Source!AD1624*Source!I1624, 2)</f>
        <v>17.16</v>
      </c>
      <c r="J1691" s="38"/>
      <c r="K1691" s="38">
        <f>IF(Source!BB1624&lt;&gt; 0, Source!BB1624, 1)</f>
        <v>1</v>
      </c>
      <c r="L1691" s="37">
        <f>Source!Q1624</f>
        <v>17.16</v>
      </c>
      <c r="M1691" s="39"/>
    </row>
    <row r="1692" spans="1:32" ht="14.25">
      <c r="A1692" s="16"/>
      <c r="B1692" s="16"/>
      <c r="C1692" s="58"/>
      <c r="D1692" s="58" t="s">
        <v>981</v>
      </c>
      <c r="E1692" s="36"/>
      <c r="F1692" s="22"/>
      <c r="G1692" s="37">
        <f>Source!AN1624</f>
        <v>0.12</v>
      </c>
      <c r="H1692" s="38" t="str">
        <f>Source!DF1624</f>
        <v>)*1,2)*1,25</v>
      </c>
      <c r="I1692" s="40">
        <f>ROUND(Source!AE1624*Source!I1624, 2)</f>
        <v>0.54</v>
      </c>
      <c r="J1692" s="38"/>
      <c r="K1692" s="38">
        <f>IF(Source!BS1624&lt;&gt; 0, Source!BS1624, 1)</f>
        <v>1</v>
      </c>
      <c r="L1692" s="40">
        <f>Source!R1624</f>
        <v>0.54</v>
      </c>
      <c r="M1692" s="39"/>
      <c r="R1692">
        <f>I1692</f>
        <v>0.54</v>
      </c>
    </row>
    <row r="1693" spans="1:32" ht="14.25">
      <c r="A1693" s="16"/>
      <c r="B1693" s="16"/>
      <c r="C1693" s="58"/>
      <c r="D1693" s="58" t="s">
        <v>982</v>
      </c>
      <c r="E1693" s="36"/>
      <c r="F1693" s="22"/>
      <c r="G1693" s="37">
        <f>Source!AL1624</f>
        <v>14.74</v>
      </c>
      <c r="H1693" s="38" t="str">
        <f>Source!DD1624</f>
        <v/>
      </c>
      <c r="I1693" s="37">
        <f>ROUND(Source!AC1624*Source!I1624, 2)</f>
        <v>44.22</v>
      </c>
      <c r="J1693" s="38"/>
      <c r="K1693" s="38">
        <f>IF(Source!BC1624&lt;&gt; 0, Source!BC1624, 1)</f>
        <v>1</v>
      </c>
      <c r="L1693" s="37">
        <f>Source!P1624</f>
        <v>44.22</v>
      </c>
      <c r="M1693" s="39"/>
    </row>
    <row r="1694" spans="1:32" ht="14.25">
      <c r="A1694" s="16"/>
      <c r="B1694" s="16"/>
      <c r="C1694" s="58"/>
      <c r="D1694" s="58" t="s">
        <v>983</v>
      </c>
      <c r="E1694" s="36" t="s">
        <v>984</v>
      </c>
      <c r="F1694" s="22">
        <f>Source!BZ1624</f>
        <v>128</v>
      </c>
      <c r="G1694" s="167" t="str">
        <f>CONCATENATE(" )", Source!DL1624, Source!FT1624, "=", Source!FX1624)</f>
        <v xml:space="preserve"> )*0,9=115,2</v>
      </c>
      <c r="H1694" s="168"/>
      <c r="I1694" s="37">
        <f>SUM(S1689:S1696)</f>
        <v>174.49</v>
      </c>
      <c r="J1694" s="41"/>
      <c r="K1694" s="32">
        <f>Source!AT1624</f>
        <v>115</v>
      </c>
      <c r="L1694" s="37">
        <f>SUM(T1689:T1696)</f>
        <v>174.19</v>
      </c>
      <c r="M1694" s="39"/>
    </row>
    <row r="1695" spans="1:32" ht="14.25">
      <c r="A1695" s="16"/>
      <c r="B1695" s="16"/>
      <c r="C1695" s="58"/>
      <c r="D1695" s="58" t="s">
        <v>985</v>
      </c>
      <c r="E1695" s="36" t="s">
        <v>984</v>
      </c>
      <c r="F1695" s="22">
        <f>Source!CA1624</f>
        <v>83</v>
      </c>
      <c r="G1695" s="167" t="str">
        <f>CONCATENATE(" )", Source!DM1624, Source!FU1624, "=", Source!FY1624)</f>
        <v xml:space="preserve"> )*0,85=70,55</v>
      </c>
      <c r="H1695" s="168"/>
      <c r="I1695" s="37">
        <f>SUM(U1689:U1696)</f>
        <v>106.86</v>
      </c>
      <c r="J1695" s="41"/>
      <c r="K1695" s="32">
        <f>Source!AU1624</f>
        <v>71</v>
      </c>
      <c r="L1695" s="37">
        <f>SUM(V1689:V1696)</f>
        <v>107.54</v>
      </c>
      <c r="M1695" s="39"/>
    </row>
    <row r="1696" spans="1:32" ht="14.25">
      <c r="A1696" s="59"/>
      <c r="B1696" s="59"/>
      <c r="C1696" s="60"/>
      <c r="D1696" s="60" t="s">
        <v>986</v>
      </c>
      <c r="E1696" s="42" t="s">
        <v>987</v>
      </c>
      <c r="F1696" s="43">
        <f>Source!AQ1624</f>
        <v>4.0199999999999996</v>
      </c>
      <c r="G1696" s="44"/>
      <c r="H1696" s="45" t="str">
        <f>Source!DI1624</f>
        <v>)*1,2)*1,15</v>
      </c>
      <c r="I1696" s="44"/>
      <c r="J1696" s="45"/>
      <c r="K1696" s="45"/>
      <c r="L1696" s="44"/>
      <c r="M1696" s="46">
        <f>Source!U1624</f>
        <v>16.642799999999994</v>
      </c>
    </row>
    <row r="1697" spans="1:26" ht="15">
      <c r="H1697" s="166">
        <f>I1690+I1691+I1693+I1694+I1695</f>
        <v>493.66</v>
      </c>
      <c r="I1697" s="166"/>
      <c r="K1697" s="166">
        <f>L1690+L1691+L1693+L1694+L1695</f>
        <v>494.04</v>
      </c>
      <c r="L1697" s="166"/>
      <c r="M1697" s="47">
        <f>Source!U1624</f>
        <v>16.642799999999994</v>
      </c>
      <c r="O1697" s="26">
        <f>H1697</f>
        <v>493.66</v>
      </c>
      <c r="P1697" s="26">
        <f>K1697</f>
        <v>494.04</v>
      </c>
      <c r="Q1697" s="26">
        <f>M1697</f>
        <v>16.642799999999994</v>
      </c>
      <c r="W1697">
        <f>IF(Source!BI1624&lt;=1,I1690+I1691+I1693+I1694+I1695, 0)</f>
        <v>493.66</v>
      </c>
      <c r="X1697">
        <f>IF(Source!BI1624=2,I1690+I1691+I1693+I1694+I1695, 0)</f>
        <v>0</v>
      </c>
      <c r="Y1697">
        <f>IF(Source!BI1624=3,I1690+I1691+I1693+I1694+I1695, 0)</f>
        <v>0</v>
      </c>
      <c r="Z1697">
        <f>IF(Source!BI1624=4,I1690+I1691+I1693+I1694+I1695, 0)</f>
        <v>0</v>
      </c>
    </row>
    <row r="1698" spans="1:26" ht="28.5">
      <c r="A1698" s="16">
        <v>325</v>
      </c>
      <c r="B1698" s="16" t="str">
        <f>Source!E1626</f>
        <v>317</v>
      </c>
      <c r="C1698" s="58" t="str">
        <f>Source!F1626</f>
        <v>08.1.03.04-0001</v>
      </c>
      <c r="D1698" s="58" t="str">
        <f>Source!G1626</f>
        <v>Блочки</v>
      </c>
      <c r="E1698" s="36" t="str">
        <f>Source!H1626</f>
        <v>10 шт.</v>
      </c>
      <c r="F1698" s="22">
        <f>Source!I1626</f>
        <v>0.6</v>
      </c>
      <c r="G1698" s="37">
        <f>Source!AL1626</f>
        <v>228</v>
      </c>
      <c r="H1698" s="38" t="str">
        <f>Source!DD1626</f>
        <v/>
      </c>
      <c r="I1698" s="37">
        <f>ROUND(Source!AC1626*Source!I1626, 2)</f>
        <v>136.80000000000001</v>
      </c>
      <c r="J1698" s="38" t="str">
        <f>Source!BO1626</f>
        <v/>
      </c>
      <c r="K1698" s="38">
        <f>IF(Source!BC1626&lt;&gt; 0, Source!BC1626, 1)</f>
        <v>1</v>
      </c>
      <c r="L1698" s="37">
        <f>Source!P1626</f>
        <v>136.80000000000001</v>
      </c>
      <c r="M1698" s="39"/>
      <c r="S1698">
        <f>ROUND((Source!FX1626/100)*((ROUND(Source!AF1626*Source!I1626, 2)+ROUND(Source!AE1626*Source!I1626, 2))), 2)</f>
        <v>0</v>
      </c>
      <c r="T1698">
        <f>Source!X1626</f>
        <v>0</v>
      </c>
      <c r="U1698">
        <f>ROUND((Source!FY1626/100)*((ROUND(Source!AF1626*Source!I1626, 2)+ROUND(Source!AE1626*Source!I1626, 2))), 2)</f>
        <v>0</v>
      </c>
      <c r="V1698">
        <f>Source!Y1626</f>
        <v>0</v>
      </c>
    </row>
    <row r="1699" spans="1:26">
      <c r="A1699" s="30"/>
      <c r="B1699" s="30"/>
      <c r="C1699" s="30"/>
      <c r="D1699" s="31" t="str">
        <f>"Объем: "&amp;Source!I1626&amp;"=6/"&amp;"10"</f>
        <v>Объем: 0,6=6/10</v>
      </c>
      <c r="E1699" s="30"/>
      <c r="F1699" s="30"/>
      <c r="G1699" s="30"/>
      <c r="H1699" s="30"/>
      <c r="I1699" s="30"/>
      <c r="J1699" s="30"/>
      <c r="K1699" s="30"/>
      <c r="L1699" s="30"/>
      <c r="M1699" s="30"/>
    </row>
    <row r="1700" spans="1:26" ht="15">
      <c r="H1700" s="166">
        <f>I1698</f>
        <v>136.80000000000001</v>
      </c>
      <c r="I1700" s="166"/>
      <c r="K1700" s="166">
        <f>L1698</f>
        <v>136.80000000000001</v>
      </c>
      <c r="L1700" s="166"/>
      <c r="M1700" s="47">
        <f>Source!U1626</f>
        <v>0</v>
      </c>
      <c r="O1700" s="26">
        <f>H1700</f>
        <v>136.80000000000001</v>
      </c>
      <c r="P1700" s="26">
        <f>K1700</f>
        <v>136.80000000000001</v>
      </c>
      <c r="Q1700" s="26">
        <f>M1700</f>
        <v>0</v>
      </c>
      <c r="W1700">
        <f>IF(Source!BI1626&lt;=1,I1698, 0)</f>
        <v>136.80000000000001</v>
      </c>
      <c r="X1700">
        <f>IF(Source!BI1626=2,I1698, 0)</f>
        <v>0</v>
      </c>
      <c r="Y1700">
        <f>IF(Source!BI1626=3,I1698, 0)</f>
        <v>0</v>
      </c>
      <c r="Z1700">
        <f>IF(Source!BI1626=4,I1698, 0)</f>
        <v>0</v>
      </c>
    </row>
    <row r="1701" spans="1:26" ht="28.5">
      <c r="A1701" s="59">
        <v>326</v>
      </c>
      <c r="B1701" s="59" t="str">
        <f>Source!E1628</f>
        <v>318</v>
      </c>
      <c r="C1701" s="60" t="str">
        <f>Source!F1628</f>
        <v>20.1.02.19-0015</v>
      </c>
      <c r="D1701" s="60" t="str">
        <f>Source!G1628</f>
        <v>Трос стальной</v>
      </c>
      <c r="E1701" s="42" t="str">
        <f>Source!H1628</f>
        <v>м</v>
      </c>
      <c r="F1701" s="43">
        <f>Source!I1628</f>
        <v>27.9</v>
      </c>
      <c r="G1701" s="44">
        <f>Source!AL1628</f>
        <v>12.03</v>
      </c>
      <c r="H1701" s="45" t="str">
        <f>Source!DD1628</f>
        <v/>
      </c>
      <c r="I1701" s="44">
        <f>ROUND(Source!AC1628*Source!I1628, 2)</f>
        <v>335.64</v>
      </c>
      <c r="J1701" s="45" t="str">
        <f>Source!BO1628</f>
        <v/>
      </c>
      <c r="K1701" s="45">
        <f>IF(Source!BC1628&lt;&gt; 0, Source!BC1628, 1)</f>
        <v>1</v>
      </c>
      <c r="L1701" s="44">
        <f>Source!P1628</f>
        <v>335.64</v>
      </c>
      <c r="M1701" s="48"/>
      <c r="S1701">
        <f>ROUND((Source!FX1628/100)*((ROUND(Source!AF1628*Source!I1628, 2)+ROUND(Source!AE1628*Source!I1628, 2))), 2)</f>
        <v>0</v>
      </c>
      <c r="T1701">
        <f>Source!X1628</f>
        <v>0</v>
      </c>
      <c r="U1701">
        <f>ROUND((Source!FY1628/100)*((ROUND(Source!AF1628*Source!I1628, 2)+ROUND(Source!AE1628*Source!I1628, 2))), 2)</f>
        <v>0</v>
      </c>
      <c r="V1701">
        <f>Source!Y1628</f>
        <v>0</v>
      </c>
    </row>
    <row r="1702" spans="1:26" ht="15">
      <c r="H1702" s="166">
        <f>I1701</f>
        <v>335.64</v>
      </c>
      <c r="I1702" s="166"/>
      <c r="K1702" s="166">
        <f>L1701</f>
        <v>335.64</v>
      </c>
      <c r="L1702" s="166"/>
      <c r="M1702" s="47">
        <f>Source!U1628</f>
        <v>0</v>
      </c>
      <c r="O1702" s="26">
        <f>H1702</f>
        <v>335.64</v>
      </c>
      <c r="P1702" s="26">
        <f>K1702</f>
        <v>335.64</v>
      </c>
      <c r="Q1702" s="26">
        <f>M1702</f>
        <v>0</v>
      </c>
      <c r="W1702">
        <f>IF(Source!BI1628&lt;=1,I1701, 0)</f>
        <v>0</v>
      </c>
      <c r="X1702">
        <f>IF(Source!BI1628=2,I1701, 0)</f>
        <v>335.64</v>
      </c>
      <c r="Y1702">
        <f>IF(Source!BI1628=3,I1701, 0)</f>
        <v>0</v>
      </c>
      <c r="Z1702">
        <f>IF(Source!BI1628=4,I1701, 0)</f>
        <v>0</v>
      </c>
    </row>
    <row r="1703" spans="1:26" ht="68.25">
      <c r="A1703" s="59">
        <v>327</v>
      </c>
      <c r="B1703" s="59" t="str">
        <f>Source!E1630</f>
        <v>319</v>
      </c>
      <c r="C1703" s="60" t="str">
        <f>Source!F1630</f>
        <v>прайс</v>
      </c>
      <c r="D1703" s="60" t="s">
        <v>1079</v>
      </c>
      <c r="E1703" s="42" t="str">
        <f>Source!H1630</f>
        <v>шт.</v>
      </c>
      <c r="F1703" s="43">
        <f>Source!I1630</f>
        <v>2</v>
      </c>
      <c r="G1703" s="44">
        <f>Source!AL1630</f>
        <v>1338.96</v>
      </c>
      <c r="H1703" s="45" t="str">
        <f>Source!DD1630</f>
        <v/>
      </c>
      <c r="I1703" s="44">
        <f>ROUND(Source!AC1630*Source!I1630, 2)</f>
        <v>2677.92</v>
      </c>
      <c r="J1703" s="45" t="str">
        <f>Source!BO1630</f>
        <v/>
      </c>
      <c r="K1703" s="45">
        <f>IF(Source!BC1630&lt;&gt; 0, Source!BC1630, 1)</f>
        <v>1</v>
      </c>
      <c r="L1703" s="44">
        <f>Source!P1630</f>
        <v>2677.92</v>
      </c>
      <c r="M1703" s="48"/>
      <c r="S1703">
        <f>ROUND((Source!FX1630/100)*((ROUND(Source!AF1630*Source!I1630, 2)+ROUND(Source!AE1630*Source!I1630, 2))), 2)</f>
        <v>0</v>
      </c>
      <c r="T1703">
        <f>Source!X1630</f>
        <v>0</v>
      </c>
      <c r="U1703">
        <f>ROUND((Source!FY1630/100)*((ROUND(Source!AF1630*Source!I1630, 2)+ROUND(Source!AE1630*Source!I1630, 2))), 2)</f>
        <v>0</v>
      </c>
      <c r="V1703">
        <f>Source!Y1630</f>
        <v>0</v>
      </c>
    </row>
    <row r="1704" spans="1:26" ht="15">
      <c r="H1704" s="166">
        <f>I1703</f>
        <v>2677.92</v>
      </c>
      <c r="I1704" s="166"/>
      <c r="K1704" s="166">
        <f>L1703</f>
        <v>2677.92</v>
      </c>
      <c r="L1704" s="166"/>
      <c r="M1704" s="47">
        <f>Source!U1630</f>
        <v>0</v>
      </c>
      <c r="O1704" s="26">
        <f>H1704</f>
        <v>2677.92</v>
      </c>
      <c r="P1704" s="26">
        <f>K1704</f>
        <v>2677.92</v>
      </c>
      <c r="Q1704" s="26">
        <f>M1704</f>
        <v>0</v>
      </c>
      <c r="W1704">
        <f>IF(Source!BI1630&lt;=1,I1703, 0)</f>
        <v>2677.92</v>
      </c>
      <c r="X1704">
        <f>IF(Source!BI1630=2,I1703, 0)</f>
        <v>0</v>
      </c>
      <c r="Y1704">
        <f>IF(Source!BI1630=3,I1703, 0)</f>
        <v>0</v>
      </c>
      <c r="Z1704">
        <f>IF(Source!BI1630=4,I1703, 0)</f>
        <v>0</v>
      </c>
    </row>
    <row r="1705" spans="1:26" ht="68.25">
      <c r="A1705" s="59">
        <v>328</v>
      </c>
      <c r="B1705" s="59" t="str">
        <f>Source!E1632</f>
        <v>320</v>
      </c>
      <c r="C1705" s="60" t="str">
        <f>Source!F1632</f>
        <v>прайс</v>
      </c>
      <c r="D1705" s="60" t="s">
        <v>1080</v>
      </c>
      <c r="E1705" s="42" t="str">
        <f>Source!H1632</f>
        <v>шт.</v>
      </c>
      <c r="F1705" s="43">
        <f>Source!I1632</f>
        <v>1</v>
      </c>
      <c r="G1705" s="44">
        <f>Source!AL1632</f>
        <v>1235.96</v>
      </c>
      <c r="H1705" s="45" t="str">
        <f>Source!DD1632</f>
        <v/>
      </c>
      <c r="I1705" s="44">
        <f>ROUND(Source!AC1632*Source!I1632, 2)</f>
        <v>1235.96</v>
      </c>
      <c r="J1705" s="45" t="str">
        <f>Source!BO1632</f>
        <v/>
      </c>
      <c r="K1705" s="45">
        <f>IF(Source!BC1632&lt;&gt; 0, Source!BC1632, 1)</f>
        <v>1</v>
      </c>
      <c r="L1705" s="44">
        <f>Source!P1632</f>
        <v>1235.96</v>
      </c>
      <c r="M1705" s="48"/>
      <c r="S1705">
        <f>ROUND((Source!FX1632/100)*((ROUND(Source!AF1632*Source!I1632, 2)+ROUND(Source!AE1632*Source!I1632, 2))), 2)</f>
        <v>0</v>
      </c>
      <c r="T1705">
        <f>Source!X1632</f>
        <v>0</v>
      </c>
      <c r="U1705">
        <f>ROUND((Source!FY1632/100)*((ROUND(Source!AF1632*Source!I1632, 2)+ROUND(Source!AE1632*Source!I1632, 2))), 2)</f>
        <v>0</v>
      </c>
      <c r="V1705">
        <f>Source!Y1632</f>
        <v>0</v>
      </c>
    </row>
    <row r="1706" spans="1:26" ht="15">
      <c r="H1706" s="166">
        <f>I1705</f>
        <v>1235.96</v>
      </c>
      <c r="I1706" s="166"/>
      <c r="K1706" s="166">
        <f>L1705</f>
        <v>1235.96</v>
      </c>
      <c r="L1706" s="166"/>
      <c r="M1706" s="47">
        <f>Source!U1632</f>
        <v>0</v>
      </c>
      <c r="O1706" s="26">
        <f>H1706</f>
        <v>1235.96</v>
      </c>
      <c r="P1706" s="26">
        <f>K1706</f>
        <v>1235.96</v>
      </c>
      <c r="Q1706" s="26">
        <f>M1706</f>
        <v>0</v>
      </c>
      <c r="W1706">
        <f>IF(Source!BI1632&lt;=1,I1705, 0)</f>
        <v>1235.96</v>
      </c>
      <c r="X1706">
        <f>IF(Source!BI1632=2,I1705, 0)</f>
        <v>0</v>
      </c>
      <c r="Y1706">
        <f>IF(Source!BI1632=3,I1705, 0)</f>
        <v>0</v>
      </c>
      <c r="Z1706">
        <f>IF(Source!BI1632=4,I1705, 0)</f>
        <v>0</v>
      </c>
    </row>
    <row r="1707" spans="1:26" ht="42.75">
      <c r="A1707" s="16">
        <v>329</v>
      </c>
      <c r="B1707" s="16" t="str">
        <f>Source!E1634</f>
        <v>321</v>
      </c>
      <c r="C1707" s="58" t="str">
        <f>Source!F1634</f>
        <v>26-01-054-01</v>
      </c>
      <c r="D1707" s="58" t="str">
        <f>Source!G1634</f>
        <v>Обертывание поверхности изоляции рулонными материалами насухо с проклейкой швов</v>
      </c>
      <c r="E1707" s="36" t="str">
        <f>Source!H1634</f>
        <v>100 м2</v>
      </c>
      <c r="F1707" s="22">
        <f>Source!I1634</f>
        <v>0.2</v>
      </c>
      <c r="G1707" s="37">
        <f>Source!AL1634+Source!AM1634+Source!AO1634</f>
        <v>824.45</v>
      </c>
      <c r="H1707" s="38"/>
      <c r="I1707" s="37"/>
      <c r="J1707" s="38" t="str">
        <f>Source!BO1634</f>
        <v/>
      </c>
      <c r="K1707" s="38"/>
      <c r="L1707" s="37"/>
      <c r="M1707" s="39"/>
      <c r="S1707">
        <f>ROUND((Source!FX1634/100)*((ROUND(Source!AF1634*Source!I1634, 2)+ROUND(Source!AE1634*Source!I1634, 2))), 2)</f>
        <v>70.11</v>
      </c>
      <c r="T1707">
        <f>Source!X1634</f>
        <v>70.11</v>
      </c>
      <c r="U1707">
        <f>ROUND((Source!FY1634/100)*((ROUND(Source!AF1634*Source!I1634, 2)+ROUND(Source!AE1634*Source!I1634, 2))), 2)</f>
        <v>46.35</v>
      </c>
      <c r="V1707">
        <f>Source!Y1634</f>
        <v>46.74</v>
      </c>
    </row>
    <row r="1708" spans="1:26">
      <c r="D1708" s="29" t="str">
        <f>"Объем: "&amp;Source!I1634&amp;"=20/"&amp;"100"</f>
        <v>Объем: 0,2=20/100</v>
      </c>
    </row>
    <row r="1709" spans="1:26" ht="14.25">
      <c r="A1709" s="16"/>
      <c r="B1709" s="16"/>
      <c r="C1709" s="58"/>
      <c r="D1709" s="58" t="s">
        <v>980</v>
      </c>
      <c r="E1709" s="36"/>
      <c r="F1709" s="22"/>
      <c r="G1709" s="37">
        <f>Source!AO1634</f>
        <v>276.31</v>
      </c>
      <c r="H1709" s="38" t="str">
        <f>Source!DG1634</f>
        <v>)*1,2)*1,15</v>
      </c>
      <c r="I1709" s="37">
        <f>ROUND(Source!AF1634*Source!I1634, 2)</f>
        <v>76.260000000000005</v>
      </c>
      <c r="J1709" s="38"/>
      <c r="K1709" s="38">
        <f>IF(Source!BA1634&lt;&gt; 0, Source!BA1634, 1)</f>
        <v>1</v>
      </c>
      <c r="L1709" s="37">
        <f>Source!S1634</f>
        <v>76.260000000000005</v>
      </c>
      <c r="M1709" s="39"/>
      <c r="R1709">
        <f>I1709</f>
        <v>76.260000000000005</v>
      </c>
    </row>
    <row r="1710" spans="1:26" ht="14.25">
      <c r="A1710" s="16"/>
      <c r="B1710" s="16"/>
      <c r="C1710" s="58"/>
      <c r="D1710" s="58" t="s">
        <v>104</v>
      </c>
      <c r="E1710" s="36"/>
      <c r="F1710" s="22"/>
      <c r="G1710" s="37">
        <f>Source!AM1634</f>
        <v>40.5</v>
      </c>
      <c r="H1710" s="38" t="str">
        <f>Source!DE1634</f>
        <v>)*1,2)*1,25</v>
      </c>
      <c r="I1710" s="37">
        <f>ROUND(Source!AD1634*Source!I1634, 2)</f>
        <v>12.15</v>
      </c>
      <c r="J1710" s="38"/>
      <c r="K1710" s="38">
        <f>IF(Source!BB1634&lt;&gt; 0, Source!BB1634, 1)</f>
        <v>1</v>
      </c>
      <c r="L1710" s="37">
        <f>Source!Q1634</f>
        <v>12.15</v>
      </c>
      <c r="M1710" s="39"/>
    </row>
    <row r="1711" spans="1:26" ht="14.25">
      <c r="A1711" s="16"/>
      <c r="B1711" s="16"/>
      <c r="C1711" s="58"/>
      <c r="D1711" s="58" t="s">
        <v>981</v>
      </c>
      <c r="E1711" s="36"/>
      <c r="F1711" s="22"/>
      <c r="G1711" s="37">
        <f>Source!AN1634</f>
        <v>5.45</v>
      </c>
      <c r="H1711" s="38" t="str">
        <f>Source!DF1634</f>
        <v>)*1,2)*1,25</v>
      </c>
      <c r="I1711" s="40">
        <f>ROUND(Source!AE1634*Source!I1634, 2)</f>
        <v>1.64</v>
      </c>
      <c r="J1711" s="38"/>
      <c r="K1711" s="38">
        <f>IF(Source!BS1634&lt;&gt; 0, Source!BS1634, 1)</f>
        <v>1</v>
      </c>
      <c r="L1711" s="40">
        <f>Source!R1634</f>
        <v>1.64</v>
      </c>
      <c r="M1711" s="39"/>
      <c r="R1711">
        <f>I1711</f>
        <v>1.64</v>
      </c>
    </row>
    <row r="1712" spans="1:26" ht="14.25">
      <c r="A1712" s="16"/>
      <c r="B1712" s="16"/>
      <c r="C1712" s="58"/>
      <c r="D1712" s="58" t="s">
        <v>982</v>
      </c>
      <c r="E1712" s="36"/>
      <c r="F1712" s="22"/>
      <c r="G1712" s="37">
        <f>Source!AL1634</f>
        <v>507.64</v>
      </c>
      <c r="H1712" s="38" t="str">
        <f>Source!DD1634</f>
        <v/>
      </c>
      <c r="I1712" s="37">
        <f>ROUND(Source!AC1634*Source!I1634, 2)</f>
        <v>101.53</v>
      </c>
      <c r="J1712" s="38"/>
      <c r="K1712" s="38">
        <f>IF(Source!BC1634&lt;&gt; 0, Source!BC1634, 1)</f>
        <v>1</v>
      </c>
      <c r="L1712" s="37">
        <f>Source!P1634</f>
        <v>101.53</v>
      </c>
      <c r="M1712" s="39"/>
    </row>
    <row r="1713" spans="1:26" ht="14.25">
      <c r="A1713" s="16"/>
      <c r="B1713" s="16"/>
      <c r="C1713" s="58"/>
      <c r="D1713" s="58" t="s">
        <v>983</v>
      </c>
      <c r="E1713" s="36" t="s">
        <v>984</v>
      </c>
      <c r="F1713" s="22">
        <f>Source!BZ1634</f>
        <v>100</v>
      </c>
      <c r="G1713" s="167" t="str">
        <f>CONCATENATE(" )", Source!DL1634, Source!FT1634, "=", Source!FX1634)</f>
        <v xml:space="preserve"> )*0,9=90</v>
      </c>
      <c r="H1713" s="168"/>
      <c r="I1713" s="37">
        <f>SUM(S1707:S1715)</f>
        <v>70.11</v>
      </c>
      <c r="J1713" s="41"/>
      <c r="K1713" s="32">
        <f>Source!AT1634</f>
        <v>90</v>
      </c>
      <c r="L1713" s="37">
        <f>SUM(T1707:T1715)</f>
        <v>70.11</v>
      </c>
      <c r="M1713" s="39"/>
    </row>
    <row r="1714" spans="1:26" ht="14.25">
      <c r="A1714" s="16"/>
      <c r="B1714" s="16"/>
      <c r="C1714" s="58"/>
      <c r="D1714" s="58" t="s">
        <v>985</v>
      </c>
      <c r="E1714" s="36" t="s">
        <v>984</v>
      </c>
      <c r="F1714" s="22">
        <f>Source!CA1634</f>
        <v>70</v>
      </c>
      <c r="G1714" s="167" t="str">
        <f>CONCATENATE(" )", Source!DM1634, Source!FU1634, "=", Source!FY1634)</f>
        <v xml:space="preserve"> )*0,85=59,5</v>
      </c>
      <c r="H1714" s="168"/>
      <c r="I1714" s="37">
        <f>SUM(U1707:U1715)</f>
        <v>46.35</v>
      </c>
      <c r="J1714" s="41"/>
      <c r="K1714" s="32">
        <f>Source!AU1634</f>
        <v>60</v>
      </c>
      <c r="L1714" s="37">
        <f>SUM(V1707:V1715)</f>
        <v>46.74</v>
      </c>
      <c r="M1714" s="39"/>
    </row>
    <row r="1715" spans="1:26" ht="14.25">
      <c r="A1715" s="59"/>
      <c r="B1715" s="59"/>
      <c r="C1715" s="60"/>
      <c r="D1715" s="60" t="s">
        <v>986</v>
      </c>
      <c r="E1715" s="42" t="s">
        <v>987</v>
      </c>
      <c r="F1715" s="43">
        <f>Source!AQ1634</f>
        <v>31.98</v>
      </c>
      <c r="G1715" s="44"/>
      <c r="H1715" s="45" t="str">
        <f>Source!DI1634</f>
        <v>)*1,2)*1,15</v>
      </c>
      <c r="I1715" s="44"/>
      <c r="J1715" s="45"/>
      <c r="K1715" s="45"/>
      <c r="L1715" s="44"/>
      <c r="M1715" s="46">
        <f>Source!U1634</f>
        <v>8.8264800000000001</v>
      </c>
    </row>
    <row r="1716" spans="1:26" ht="15">
      <c r="H1716" s="166">
        <f>I1709+I1710+I1712+I1713+I1714</f>
        <v>306.40000000000003</v>
      </c>
      <c r="I1716" s="166"/>
      <c r="K1716" s="166">
        <f>L1709+L1710+L1712+L1713+L1714</f>
        <v>306.79000000000002</v>
      </c>
      <c r="L1716" s="166"/>
      <c r="M1716" s="47">
        <f>Source!U1634</f>
        <v>8.8264800000000001</v>
      </c>
      <c r="O1716" s="26">
        <f>H1716</f>
        <v>306.40000000000003</v>
      </c>
      <c r="P1716" s="26">
        <f>K1716</f>
        <v>306.79000000000002</v>
      </c>
      <c r="Q1716" s="26">
        <f>M1716</f>
        <v>8.8264800000000001</v>
      </c>
      <c r="W1716">
        <f>IF(Source!BI1634&lt;=1,I1709+I1710+I1712+I1713+I1714, 0)</f>
        <v>306.40000000000003</v>
      </c>
      <c r="X1716">
        <f>IF(Source!BI1634=2,I1709+I1710+I1712+I1713+I1714, 0)</f>
        <v>0</v>
      </c>
      <c r="Y1716">
        <f>IF(Source!BI1634=3,I1709+I1710+I1712+I1713+I1714, 0)</f>
        <v>0</v>
      </c>
      <c r="Z1716">
        <f>IF(Source!BI1634=4,I1709+I1710+I1712+I1713+I1714, 0)</f>
        <v>0</v>
      </c>
    </row>
    <row r="1717" spans="1:26" ht="71.25">
      <c r="A1717" s="16">
        <v>330</v>
      </c>
      <c r="B1717" s="16" t="str">
        <f>Source!E1636</f>
        <v>322</v>
      </c>
      <c r="C1717" s="58" t="str">
        <f>Source!F1636</f>
        <v>12.2.04.07-0012</v>
      </c>
      <c r="D1717" s="58" t="str">
        <f>Source!G1636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717" s="36" t="str">
        <f>Source!H1636</f>
        <v>м3</v>
      </c>
      <c r="F1717" s="22">
        <f>Source!I1636</f>
        <v>0.92</v>
      </c>
      <c r="G1717" s="37">
        <f>Source!AL1636</f>
        <v>2222.0300000000002</v>
      </c>
      <c r="H1717" s="38" t="str">
        <f>Source!DD1636</f>
        <v/>
      </c>
      <c r="I1717" s="37">
        <f>ROUND(Source!AC1636*Source!I1636, 2)</f>
        <v>2044.27</v>
      </c>
      <c r="J1717" s="38" t="str">
        <f>Source!BO1636</f>
        <v/>
      </c>
      <c r="K1717" s="38">
        <f>IF(Source!BC1636&lt;&gt; 0, Source!BC1636, 1)</f>
        <v>1</v>
      </c>
      <c r="L1717" s="37">
        <f>Source!P1636</f>
        <v>2044.27</v>
      </c>
      <c r="M1717" s="39"/>
      <c r="S1717">
        <f>ROUND((Source!FX1636/100)*((ROUND(Source!AF1636*Source!I1636, 2)+ROUND(Source!AE1636*Source!I1636, 2))), 2)</f>
        <v>0</v>
      </c>
      <c r="T1717">
        <f>Source!X1636</f>
        <v>0</v>
      </c>
      <c r="U1717">
        <f>ROUND((Source!FY1636/100)*((ROUND(Source!AF1636*Source!I1636, 2)+ROUND(Source!AE1636*Source!I1636, 2))), 2)</f>
        <v>0</v>
      </c>
      <c r="V1717">
        <f>Source!Y1636</f>
        <v>0</v>
      </c>
    </row>
    <row r="1718" spans="1:26">
      <c r="A1718" s="30"/>
      <c r="B1718" s="30"/>
      <c r="C1718" s="30"/>
      <c r="D1718" s="31" t="str">
        <f>"Объем: "&amp;Source!I1636&amp;"=20*"&amp;"0,04*"&amp;"1,15"</f>
        <v>Объем: 0,92=20*0,04*1,15</v>
      </c>
      <c r="E1718" s="30"/>
      <c r="F1718" s="30"/>
      <c r="G1718" s="30"/>
      <c r="H1718" s="30"/>
      <c r="I1718" s="30"/>
      <c r="J1718" s="30"/>
      <c r="K1718" s="30"/>
      <c r="L1718" s="30"/>
      <c r="M1718" s="30"/>
    </row>
    <row r="1719" spans="1:26" ht="15">
      <c r="H1719" s="166">
        <f>I1717</f>
        <v>2044.27</v>
      </c>
      <c r="I1719" s="166"/>
      <c r="K1719" s="166">
        <f>L1717</f>
        <v>2044.27</v>
      </c>
      <c r="L1719" s="166"/>
      <c r="M1719" s="47">
        <f>Source!U1636</f>
        <v>0</v>
      </c>
      <c r="O1719" s="26">
        <f>H1719</f>
        <v>2044.27</v>
      </c>
      <c r="P1719" s="26">
        <f>K1719</f>
        <v>2044.27</v>
      </c>
      <c r="Q1719" s="26">
        <f>M1719</f>
        <v>0</v>
      </c>
      <c r="W1719">
        <f>IF(Source!BI1636&lt;=1,I1717, 0)</f>
        <v>2044.27</v>
      </c>
      <c r="X1719">
        <f>IF(Source!BI1636=2,I1717, 0)</f>
        <v>0</v>
      </c>
      <c r="Y1719">
        <f>IF(Source!BI1636=3,I1717, 0)</f>
        <v>0</v>
      </c>
      <c r="Z1719">
        <f>IF(Source!BI1636=4,I1717, 0)</f>
        <v>0</v>
      </c>
    </row>
    <row r="1720" spans="1:26" ht="57">
      <c r="A1720" s="16">
        <v>331</v>
      </c>
      <c r="B1720" s="16" t="str">
        <f>Source!E1638</f>
        <v>323</v>
      </c>
      <c r="C1720" s="58" t="str">
        <f>Source!F1638</f>
        <v>20-01-002-10</v>
      </c>
      <c r="D1720" s="58" t="str">
        <f>Source!G1638</f>
        <v>Прокладка воздуховодов из листовой оцинкованной стали и алюминия класса П (плотные) толщиной 0,7 мм, периметром от 1100 до 1600 мм</v>
      </c>
      <c r="E1720" s="36" t="str">
        <f>Source!H1638</f>
        <v>100 м2</v>
      </c>
      <c r="F1720" s="22">
        <f>Source!I1638</f>
        <v>0.128</v>
      </c>
      <c r="G1720" s="37">
        <f>Source!AL1638+Source!AM1638+Source!AO1638</f>
        <v>2346.06</v>
      </c>
      <c r="H1720" s="38"/>
      <c r="I1720" s="37"/>
      <c r="J1720" s="38" t="str">
        <f>Source!BO1638</f>
        <v/>
      </c>
      <c r="K1720" s="38"/>
      <c r="L1720" s="37"/>
      <c r="M1720" s="39"/>
      <c r="S1720">
        <f>ROUND((Source!FX1638/100)*((ROUND(Source!AF1638*Source!I1638, 2)+ROUND(Source!AE1638*Source!I1638, 2))), 2)</f>
        <v>239.1</v>
      </c>
      <c r="T1720">
        <f>Source!X1638</f>
        <v>238.68</v>
      </c>
      <c r="U1720">
        <f>ROUND((Source!FY1638/100)*((ROUND(Source!AF1638*Source!I1638, 2)+ROUND(Source!AE1638*Source!I1638, 2))), 2)</f>
        <v>146.43</v>
      </c>
      <c r="V1720">
        <f>Source!Y1638</f>
        <v>147.36000000000001</v>
      </c>
    </row>
    <row r="1721" spans="1:26">
      <c r="D1721" s="29" t="str">
        <f>"Объем: "&amp;Source!I1638&amp;"=(0,4+"&amp;"0,4)*"&amp;"2*"&amp;"8/"&amp;"100"</f>
        <v>Объем: 0,128=(0,4+0,4)*2*8/100</v>
      </c>
    </row>
    <row r="1722" spans="1:26" ht="14.25">
      <c r="A1722" s="16"/>
      <c r="B1722" s="16"/>
      <c r="C1722" s="58"/>
      <c r="D1722" s="58" t="s">
        <v>980</v>
      </c>
      <c r="E1722" s="36"/>
      <c r="F1722" s="22"/>
      <c r="G1722" s="37">
        <f>Source!AO1638</f>
        <v>1162.25</v>
      </c>
      <c r="H1722" s="38" t="str">
        <f>Source!DG1638</f>
        <v>)*1,2)*1,15</v>
      </c>
      <c r="I1722" s="37">
        <f>ROUND(Source!AF1638*Source!I1638, 2)</f>
        <v>205.3</v>
      </c>
      <c r="J1722" s="38"/>
      <c r="K1722" s="38">
        <f>IF(Source!BA1638&lt;&gt; 0, Source!BA1638, 1)</f>
        <v>1</v>
      </c>
      <c r="L1722" s="37">
        <f>Source!S1638</f>
        <v>205.3</v>
      </c>
      <c r="M1722" s="39"/>
      <c r="R1722">
        <f>I1722</f>
        <v>205.3</v>
      </c>
    </row>
    <row r="1723" spans="1:26" ht="14.25">
      <c r="A1723" s="16"/>
      <c r="B1723" s="16"/>
      <c r="C1723" s="58"/>
      <c r="D1723" s="58" t="s">
        <v>104</v>
      </c>
      <c r="E1723" s="36"/>
      <c r="F1723" s="22"/>
      <c r="G1723" s="37">
        <f>Source!AM1638</f>
        <v>95.08</v>
      </c>
      <c r="H1723" s="38" t="str">
        <f>Source!DE1638</f>
        <v>)*1,2)*1,25</v>
      </c>
      <c r="I1723" s="37">
        <f>ROUND(Source!AD1638*Source!I1638, 2)</f>
        <v>18.260000000000002</v>
      </c>
      <c r="J1723" s="38"/>
      <c r="K1723" s="38">
        <f>IF(Source!BB1638&lt;&gt; 0, Source!BB1638, 1)</f>
        <v>1</v>
      </c>
      <c r="L1723" s="37">
        <f>Source!Q1638</f>
        <v>18.260000000000002</v>
      </c>
      <c r="M1723" s="39"/>
    </row>
    <row r="1724" spans="1:26" ht="14.25">
      <c r="A1724" s="16"/>
      <c r="B1724" s="16"/>
      <c r="C1724" s="58"/>
      <c r="D1724" s="58" t="s">
        <v>981</v>
      </c>
      <c r="E1724" s="36"/>
      <c r="F1724" s="22"/>
      <c r="G1724" s="37">
        <f>Source!AN1638</f>
        <v>11.74</v>
      </c>
      <c r="H1724" s="38" t="str">
        <f>Source!DF1638</f>
        <v>)*1,2)*1,25</v>
      </c>
      <c r="I1724" s="40">
        <f>ROUND(Source!AE1638*Source!I1638, 2)</f>
        <v>2.25</v>
      </c>
      <c r="J1724" s="38"/>
      <c r="K1724" s="38">
        <f>IF(Source!BS1638&lt;&gt; 0, Source!BS1638, 1)</f>
        <v>1</v>
      </c>
      <c r="L1724" s="40">
        <f>Source!R1638</f>
        <v>2.25</v>
      </c>
      <c r="M1724" s="39"/>
      <c r="R1724">
        <f>I1724</f>
        <v>2.25</v>
      </c>
    </row>
    <row r="1725" spans="1:26" ht="14.25">
      <c r="A1725" s="16"/>
      <c r="B1725" s="16"/>
      <c r="C1725" s="58"/>
      <c r="D1725" s="58" t="s">
        <v>982</v>
      </c>
      <c r="E1725" s="36"/>
      <c r="F1725" s="22"/>
      <c r="G1725" s="37">
        <f>Source!AL1638</f>
        <v>1088.73</v>
      </c>
      <c r="H1725" s="38" t="str">
        <f>Source!DD1638</f>
        <v/>
      </c>
      <c r="I1725" s="37">
        <f>ROUND(Source!AC1638*Source!I1638, 2)</f>
        <v>139.36000000000001</v>
      </c>
      <c r="J1725" s="38"/>
      <c r="K1725" s="38">
        <f>IF(Source!BC1638&lt;&gt; 0, Source!BC1638, 1)</f>
        <v>1</v>
      </c>
      <c r="L1725" s="37">
        <f>Source!P1638</f>
        <v>139.36000000000001</v>
      </c>
      <c r="M1725" s="39"/>
    </row>
    <row r="1726" spans="1:26" ht="14.25">
      <c r="A1726" s="16"/>
      <c r="B1726" s="16"/>
      <c r="C1726" s="58"/>
      <c r="D1726" s="58" t="s">
        <v>983</v>
      </c>
      <c r="E1726" s="36" t="s">
        <v>984</v>
      </c>
      <c r="F1726" s="22">
        <f>Source!BZ1638</f>
        <v>128</v>
      </c>
      <c r="G1726" s="167" t="str">
        <f>CONCATENATE(" )", Source!DL1638, Source!FT1638, "=", Source!FX1638)</f>
        <v xml:space="preserve"> )*0,9=115,2</v>
      </c>
      <c r="H1726" s="168"/>
      <c r="I1726" s="37">
        <f>SUM(S1720:S1728)</f>
        <v>239.1</v>
      </c>
      <c r="J1726" s="41"/>
      <c r="K1726" s="32">
        <f>Source!AT1638</f>
        <v>115</v>
      </c>
      <c r="L1726" s="37">
        <f>SUM(T1720:T1728)</f>
        <v>238.68</v>
      </c>
      <c r="M1726" s="39"/>
    </row>
    <row r="1727" spans="1:26" ht="14.25">
      <c r="A1727" s="16"/>
      <c r="B1727" s="16"/>
      <c r="C1727" s="58"/>
      <c r="D1727" s="58" t="s">
        <v>985</v>
      </c>
      <c r="E1727" s="36" t="s">
        <v>984</v>
      </c>
      <c r="F1727" s="22">
        <f>Source!CA1638</f>
        <v>83</v>
      </c>
      <c r="G1727" s="167" t="str">
        <f>CONCATENATE(" )", Source!DM1638, Source!FU1638, "=", Source!FY1638)</f>
        <v xml:space="preserve"> )*0,85=70,55</v>
      </c>
      <c r="H1727" s="168"/>
      <c r="I1727" s="37">
        <f>SUM(U1720:U1728)</f>
        <v>146.43</v>
      </c>
      <c r="J1727" s="41"/>
      <c r="K1727" s="32">
        <f>Source!AU1638</f>
        <v>71</v>
      </c>
      <c r="L1727" s="37">
        <f>SUM(V1720:V1728)</f>
        <v>147.36000000000001</v>
      </c>
      <c r="M1727" s="39"/>
    </row>
    <row r="1728" spans="1:26" ht="14.25">
      <c r="A1728" s="59"/>
      <c r="B1728" s="59"/>
      <c r="C1728" s="60"/>
      <c r="D1728" s="60" t="s">
        <v>986</v>
      </c>
      <c r="E1728" s="42" t="s">
        <v>987</v>
      </c>
      <c r="F1728" s="43">
        <f>Source!AQ1638</f>
        <v>132.97999999999999</v>
      </c>
      <c r="G1728" s="44"/>
      <c r="H1728" s="45" t="str">
        <f>Source!DI1638</f>
        <v>)*1,2)*1,15</v>
      </c>
      <c r="I1728" s="44"/>
      <c r="J1728" s="45"/>
      <c r="K1728" s="45"/>
      <c r="L1728" s="44"/>
      <c r="M1728" s="46">
        <f>Source!U1638</f>
        <v>23.489587199999999</v>
      </c>
    </row>
    <row r="1729" spans="1:26" ht="15">
      <c r="H1729" s="166">
        <f>I1722+I1723+I1725+I1726+I1727</f>
        <v>748.45</v>
      </c>
      <c r="I1729" s="166"/>
      <c r="K1729" s="166">
        <f>L1722+L1723+L1725+L1726+L1727</f>
        <v>748.96</v>
      </c>
      <c r="L1729" s="166"/>
      <c r="M1729" s="47">
        <f>Source!U1638</f>
        <v>23.489587199999999</v>
      </c>
      <c r="O1729" s="26">
        <f>H1729</f>
        <v>748.45</v>
      </c>
      <c r="P1729" s="26">
        <f>K1729</f>
        <v>748.96</v>
      </c>
      <c r="Q1729" s="26">
        <f>M1729</f>
        <v>23.489587199999999</v>
      </c>
      <c r="W1729">
        <f>IF(Source!BI1638&lt;=1,I1722+I1723+I1725+I1726+I1727, 0)</f>
        <v>748.45</v>
      </c>
      <c r="X1729">
        <f>IF(Source!BI1638=2,I1722+I1723+I1725+I1726+I1727, 0)</f>
        <v>0</v>
      </c>
      <c r="Y1729">
        <f>IF(Source!BI1638=3,I1722+I1723+I1725+I1726+I1727, 0)</f>
        <v>0</v>
      </c>
      <c r="Z1729">
        <f>IF(Source!BI1638=4,I1722+I1723+I1725+I1726+I1727, 0)</f>
        <v>0</v>
      </c>
    </row>
    <row r="1730" spans="1:26" ht="42.75">
      <c r="A1730" s="59">
        <v>332</v>
      </c>
      <c r="B1730" s="59" t="str">
        <f>Source!E1640</f>
        <v>324</v>
      </c>
      <c r="C1730" s="60" t="str">
        <f>Source!F1640</f>
        <v>19.1.01.03-0052</v>
      </c>
      <c r="D1730" s="60" t="str">
        <f>Source!G1640</f>
        <v>Воздуховоды из оцинкованной стали с шиной и уголками толщиной 1,0 мм, периметром 3000 мм</v>
      </c>
      <c r="E1730" s="42" t="str">
        <f>Source!H1640</f>
        <v>м2</v>
      </c>
      <c r="F1730" s="43">
        <f>Source!I1640</f>
        <v>12.8</v>
      </c>
      <c r="G1730" s="44">
        <f>Source!AL1640</f>
        <v>171.25</v>
      </c>
      <c r="H1730" s="45" t="str">
        <f>Source!DD1640</f>
        <v/>
      </c>
      <c r="I1730" s="44">
        <f>ROUND(Source!AC1640*Source!I1640, 2)</f>
        <v>2192</v>
      </c>
      <c r="J1730" s="45" t="str">
        <f>Source!BO1640</f>
        <v/>
      </c>
      <c r="K1730" s="45">
        <f>IF(Source!BC1640&lt;&gt; 0, Source!BC1640, 1)</f>
        <v>1</v>
      </c>
      <c r="L1730" s="44">
        <f>Source!P1640</f>
        <v>2192</v>
      </c>
      <c r="M1730" s="48"/>
      <c r="S1730">
        <f>ROUND((Source!FX1640/100)*((ROUND(Source!AF1640*Source!I1640, 2)+ROUND(Source!AE1640*Source!I1640, 2))), 2)</f>
        <v>0</v>
      </c>
      <c r="T1730">
        <f>Source!X1640</f>
        <v>0</v>
      </c>
      <c r="U1730">
        <f>ROUND((Source!FY1640/100)*((ROUND(Source!AF1640*Source!I1640, 2)+ROUND(Source!AE1640*Source!I1640, 2))), 2)</f>
        <v>0</v>
      </c>
      <c r="V1730">
        <f>Source!Y1640</f>
        <v>0</v>
      </c>
    </row>
    <row r="1731" spans="1:26" ht="15">
      <c r="H1731" s="166">
        <f>I1730</f>
        <v>2192</v>
      </c>
      <c r="I1731" s="166"/>
      <c r="K1731" s="166">
        <f>L1730</f>
        <v>2192</v>
      </c>
      <c r="L1731" s="166"/>
      <c r="M1731" s="47">
        <f>Source!U1640</f>
        <v>0</v>
      </c>
      <c r="O1731" s="26">
        <f>H1731</f>
        <v>2192</v>
      </c>
      <c r="P1731" s="26">
        <f>K1731</f>
        <v>2192</v>
      </c>
      <c r="Q1731" s="26">
        <f>M1731</f>
        <v>0</v>
      </c>
      <c r="W1731">
        <f>IF(Source!BI1640&lt;=1,I1730, 0)</f>
        <v>2192</v>
      </c>
      <c r="X1731">
        <f>IF(Source!BI1640=2,I1730, 0)</f>
        <v>0</v>
      </c>
      <c r="Y1731">
        <f>IF(Source!BI1640=3,I1730, 0)</f>
        <v>0</v>
      </c>
      <c r="Z1731">
        <f>IF(Source!BI1640=4,I1730, 0)</f>
        <v>0</v>
      </c>
    </row>
    <row r="1732" spans="1:26" ht="71.25">
      <c r="A1732" s="16">
        <v>333</v>
      </c>
      <c r="B1732" s="16" t="str">
        <f>Source!E1642</f>
        <v>325</v>
      </c>
      <c r="C1732" s="58" t="str">
        <f>Source!F1642</f>
        <v>20-01-002-18</v>
      </c>
      <c r="D1732" s="58" t="str">
        <f>Source!G1642</f>
        <v>Прокладка воздуховодов из листовой оцинкованной стали и алюминия класса П (плотные) толщиной 1,0 мм, диаметром от 900 до 1000 мм (прим.д400 мм)</v>
      </c>
      <c r="E1732" s="36" t="str">
        <f>Source!H1642</f>
        <v>100 м2</v>
      </c>
      <c r="F1732" s="22">
        <f>Source!I1642</f>
        <v>3.7679999999999998E-2</v>
      </c>
      <c r="G1732" s="37">
        <f>Source!AL1642+Source!AM1642+Source!AO1642</f>
        <v>1385.92</v>
      </c>
      <c r="H1732" s="38"/>
      <c r="I1732" s="37"/>
      <c r="J1732" s="38" t="str">
        <f>Source!BO1642</f>
        <v/>
      </c>
      <c r="K1732" s="38"/>
      <c r="L1732" s="37"/>
      <c r="M1732" s="39"/>
      <c r="S1732">
        <f>ROUND((Source!FX1642/100)*((ROUND(Source!AF1642*Source!I1642, 2)+ROUND(Source!AE1642*Source!I1642, 2))), 2)</f>
        <v>42.9</v>
      </c>
      <c r="T1732">
        <f>Source!X1642</f>
        <v>42.83</v>
      </c>
      <c r="U1732">
        <f>ROUND((Source!FY1642/100)*((ROUND(Source!AF1642*Source!I1642, 2)+ROUND(Source!AE1642*Source!I1642, 2))), 2)</f>
        <v>26.27</v>
      </c>
      <c r="V1732">
        <f>Source!Y1642</f>
        <v>26.44</v>
      </c>
    </row>
    <row r="1733" spans="1:26">
      <c r="D1733" s="29" t="str">
        <f>"Объем: "&amp;Source!I1642&amp;"=(3,14*"&amp;"0,4*"&amp;"3)/"&amp;"100"</f>
        <v>Объем: 0,03768=(3,14*0,4*3)/100</v>
      </c>
    </row>
    <row r="1734" spans="1:26" ht="14.25">
      <c r="A1734" s="16"/>
      <c r="B1734" s="16"/>
      <c r="C1734" s="58"/>
      <c r="D1734" s="58" t="s">
        <v>980</v>
      </c>
      <c r="E1734" s="36"/>
      <c r="F1734" s="22"/>
      <c r="G1734" s="37">
        <f>Source!AO1642</f>
        <v>706.89</v>
      </c>
      <c r="H1734" s="38" t="str">
        <f>Source!DG1642</f>
        <v>)*1,2)*1,15</v>
      </c>
      <c r="I1734" s="37">
        <f>ROUND(Source!AF1642*Source!I1642, 2)</f>
        <v>36.76</v>
      </c>
      <c r="J1734" s="38"/>
      <c r="K1734" s="38">
        <f>IF(Source!BA1642&lt;&gt; 0, Source!BA1642, 1)</f>
        <v>1</v>
      </c>
      <c r="L1734" s="37">
        <f>Source!S1642</f>
        <v>36.76</v>
      </c>
      <c r="M1734" s="39"/>
      <c r="R1734">
        <f>I1734</f>
        <v>36.76</v>
      </c>
    </row>
    <row r="1735" spans="1:26" ht="14.25">
      <c r="A1735" s="16"/>
      <c r="B1735" s="16"/>
      <c r="C1735" s="58"/>
      <c r="D1735" s="58" t="s">
        <v>104</v>
      </c>
      <c r="E1735" s="36"/>
      <c r="F1735" s="22"/>
      <c r="G1735" s="37">
        <f>Source!AM1642</f>
        <v>101.27</v>
      </c>
      <c r="H1735" s="38" t="str">
        <f>Source!DE1642</f>
        <v>)*1,2)*1,25</v>
      </c>
      <c r="I1735" s="37">
        <f>ROUND(Source!AD1642*Source!I1642, 2)</f>
        <v>5.72</v>
      </c>
      <c r="J1735" s="38"/>
      <c r="K1735" s="38">
        <f>IF(Source!BB1642&lt;&gt; 0, Source!BB1642, 1)</f>
        <v>1</v>
      </c>
      <c r="L1735" s="37">
        <f>Source!Q1642</f>
        <v>5.72</v>
      </c>
      <c r="M1735" s="39"/>
    </row>
    <row r="1736" spans="1:26" ht="14.25">
      <c r="A1736" s="16"/>
      <c r="B1736" s="16"/>
      <c r="C1736" s="58"/>
      <c r="D1736" s="58" t="s">
        <v>981</v>
      </c>
      <c r="E1736" s="36"/>
      <c r="F1736" s="22"/>
      <c r="G1736" s="37">
        <f>Source!AN1642</f>
        <v>8.5399999999999991</v>
      </c>
      <c r="H1736" s="38" t="str">
        <f>Source!DF1642</f>
        <v>)*1,2)*1,25</v>
      </c>
      <c r="I1736" s="40">
        <f>ROUND(Source!AE1642*Source!I1642, 2)</f>
        <v>0.48</v>
      </c>
      <c r="J1736" s="38"/>
      <c r="K1736" s="38">
        <f>IF(Source!BS1642&lt;&gt; 0, Source!BS1642, 1)</f>
        <v>1</v>
      </c>
      <c r="L1736" s="40">
        <f>Source!R1642</f>
        <v>0.48</v>
      </c>
      <c r="M1736" s="39"/>
      <c r="R1736">
        <f>I1736</f>
        <v>0.48</v>
      </c>
    </row>
    <row r="1737" spans="1:26" ht="14.25">
      <c r="A1737" s="16"/>
      <c r="B1737" s="16"/>
      <c r="C1737" s="58"/>
      <c r="D1737" s="58" t="s">
        <v>982</v>
      </c>
      <c r="E1737" s="36"/>
      <c r="F1737" s="22"/>
      <c r="G1737" s="37">
        <f>Source!AL1642</f>
        <v>577.76</v>
      </c>
      <c r="H1737" s="38" t="str">
        <f>Source!DD1642</f>
        <v/>
      </c>
      <c r="I1737" s="37">
        <f>ROUND(Source!AC1642*Source!I1642, 2)</f>
        <v>21.77</v>
      </c>
      <c r="J1737" s="38"/>
      <c r="K1737" s="38">
        <f>IF(Source!BC1642&lt;&gt; 0, Source!BC1642, 1)</f>
        <v>1</v>
      </c>
      <c r="L1737" s="37">
        <f>Source!P1642</f>
        <v>21.77</v>
      </c>
      <c r="M1737" s="39"/>
    </row>
    <row r="1738" spans="1:26" ht="14.25">
      <c r="A1738" s="16"/>
      <c r="B1738" s="16"/>
      <c r="C1738" s="58"/>
      <c r="D1738" s="58" t="s">
        <v>983</v>
      </c>
      <c r="E1738" s="36" t="s">
        <v>984</v>
      </c>
      <c r="F1738" s="22">
        <f>Source!BZ1642</f>
        <v>128</v>
      </c>
      <c r="G1738" s="167" t="str">
        <f>CONCATENATE(" )", Source!DL1642, Source!FT1642, "=", Source!FX1642)</f>
        <v xml:space="preserve"> )*0,9=115,2</v>
      </c>
      <c r="H1738" s="168"/>
      <c r="I1738" s="37">
        <f>SUM(S1732:S1740)</f>
        <v>42.9</v>
      </c>
      <c r="J1738" s="41"/>
      <c r="K1738" s="32">
        <f>Source!AT1642</f>
        <v>115</v>
      </c>
      <c r="L1738" s="37">
        <f>SUM(T1732:T1740)</f>
        <v>42.83</v>
      </c>
      <c r="M1738" s="39"/>
    </row>
    <row r="1739" spans="1:26" ht="14.25">
      <c r="A1739" s="16"/>
      <c r="B1739" s="16"/>
      <c r="C1739" s="58"/>
      <c r="D1739" s="58" t="s">
        <v>985</v>
      </c>
      <c r="E1739" s="36" t="s">
        <v>984</v>
      </c>
      <c r="F1739" s="22">
        <f>Source!CA1642</f>
        <v>83</v>
      </c>
      <c r="G1739" s="167" t="str">
        <f>CONCATENATE(" )", Source!DM1642, Source!FU1642, "=", Source!FY1642)</f>
        <v xml:space="preserve"> )*0,85=70,55</v>
      </c>
      <c r="H1739" s="168"/>
      <c r="I1739" s="37">
        <f>SUM(U1732:U1740)</f>
        <v>26.27</v>
      </c>
      <c r="J1739" s="41"/>
      <c r="K1739" s="32">
        <f>Source!AU1642</f>
        <v>71</v>
      </c>
      <c r="L1739" s="37">
        <f>SUM(V1732:V1740)</f>
        <v>26.44</v>
      </c>
      <c r="M1739" s="39"/>
    </row>
    <row r="1740" spans="1:26" ht="14.25">
      <c r="A1740" s="59"/>
      <c r="B1740" s="59"/>
      <c r="C1740" s="60"/>
      <c r="D1740" s="60" t="s">
        <v>986</v>
      </c>
      <c r="E1740" s="42" t="s">
        <v>987</v>
      </c>
      <c r="F1740" s="43">
        <f>Source!AQ1642</f>
        <v>80.88</v>
      </c>
      <c r="G1740" s="44"/>
      <c r="H1740" s="45" t="str">
        <f>Source!DI1642</f>
        <v>)*1,2)*1,15</v>
      </c>
      <c r="I1740" s="44"/>
      <c r="J1740" s="45"/>
      <c r="K1740" s="45"/>
      <c r="L1740" s="44"/>
      <c r="M1740" s="46">
        <f>Source!U1642</f>
        <v>4.2056305919999994</v>
      </c>
    </row>
    <row r="1741" spans="1:26" ht="15">
      <c r="H1741" s="166">
        <f>I1734+I1735+I1737+I1738+I1739</f>
        <v>133.42000000000002</v>
      </c>
      <c r="I1741" s="166"/>
      <c r="K1741" s="166">
        <f>L1734+L1735+L1737+L1738+L1739</f>
        <v>133.52000000000001</v>
      </c>
      <c r="L1741" s="166"/>
      <c r="M1741" s="47">
        <f>Source!U1642</f>
        <v>4.2056305919999994</v>
      </c>
      <c r="O1741" s="26">
        <f>H1741</f>
        <v>133.42000000000002</v>
      </c>
      <c r="P1741" s="26">
        <f>K1741</f>
        <v>133.52000000000001</v>
      </c>
      <c r="Q1741" s="26">
        <f>M1741</f>
        <v>4.2056305919999994</v>
      </c>
      <c r="W1741">
        <f>IF(Source!BI1642&lt;=1,I1734+I1735+I1737+I1738+I1739, 0)</f>
        <v>133.42000000000002</v>
      </c>
      <c r="X1741">
        <f>IF(Source!BI1642=2,I1734+I1735+I1737+I1738+I1739, 0)</f>
        <v>0</v>
      </c>
      <c r="Y1741">
        <f>IF(Source!BI1642=3,I1734+I1735+I1737+I1738+I1739, 0)</f>
        <v>0</v>
      </c>
      <c r="Z1741">
        <f>IF(Source!BI1642=4,I1734+I1735+I1737+I1738+I1739, 0)</f>
        <v>0</v>
      </c>
    </row>
    <row r="1742" spans="1:26" ht="68.25">
      <c r="A1742" s="59">
        <v>334</v>
      </c>
      <c r="B1742" s="59" t="str">
        <f>Source!E1644</f>
        <v>326</v>
      </c>
      <c r="C1742" s="60" t="str">
        <f>Source!F1644</f>
        <v>19.1.01.03-0082</v>
      </c>
      <c r="D1742" s="60" t="s">
        <v>1088</v>
      </c>
      <c r="E1742" s="42" t="str">
        <f>Source!H1644</f>
        <v>м2</v>
      </c>
      <c r="F1742" s="43">
        <f>Source!I1644</f>
        <v>3.7679999999999998</v>
      </c>
      <c r="G1742" s="44">
        <f>Source!AL1644</f>
        <v>193.8</v>
      </c>
      <c r="H1742" s="45" t="str">
        <f>Source!DD1644</f>
        <v/>
      </c>
      <c r="I1742" s="44">
        <f>ROUND(Source!AC1644*Source!I1644, 2)</f>
        <v>730.24</v>
      </c>
      <c r="J1742" s="45" t="str">
        <f>Source!BO1644</f>
        <v/>
      </c>
      <c r="K1742" s="45">
        <f>IF(Source!BC1644&lt;&gt; 0, Source!BC1644, 1)</f>
        <v>1</v>
      </c>
      <c r="L1742" s="44">
        <f>Source!P1644</f>
        <v>730.24</v>
      </c>
      <c r="M1742" s="48"/>
      <c r="S1742">
        <f>ROUND((Source!FX1644/100)*((ROUND(Source!AF1644*Source!I1644, 2)+ROUND(Source!AE1644*Source!I1644, 2))), 2)</f>
        <v>0</v>
      </c>
      <c r="T1742">
        <f>Source!X1644</f>
        <v>0</v>
      </c>
      <c r="U1742">
        <f>ROUND((Source!FY1644/100)*((ROUND(Source!AF1644*Source!I1644, 2)+ROUND(Source!AE1644*Source!I1644, 2))), 2)</f>
        <v>0</v>
      </c>
      <c r="V1742">
        <f>Source!Y1644</f>
        <v>0</v>
      </c>
    </row>
    <row r="1743" spans="1:26" ht="15">
      <c r="H1743" s="166">
        <f>I1742</f>
        <v>730.24</v>
      </c>
      <c r="I1743" s="166"/>
      <c r="K1743" s="166">
        <f>L1742</f>
        <v>730.24</v>
      </c>
      <c r="L1743" s="166"/>
      <c r="M1743" s="47">
        <f>Source!U1644</f>
        <v>0</v>
      </c>
      <c r="O1743" s="26">
        <f>H1743</f>
        <v>730.24</v>
      </c>
      <c r="P1743" s="26">
        <f>K1743</f>
        <v>730.24</v>
      </c>
      <c r="Q1743" s="26">
        <f>M1743</f>
        <v>0</v>
      </c>
      <c r="W1743">
        <f>IF(Source!BI1644&lt;=1,I1742, 0)</f>
        <v>730.24</v>
      </c>
      <c r="X1743">
        <f>IF(Source!BI1644=2,I1742, 0)</f>
        <v>0</v>
      </c>
      <c r="Y1743">
        <f>IF(Source!BI1644=3,I1742, 0)</f>
        <v>0</v>
      </c>
      <c r="Z1743">
        <f>IF(Source!BI1644=4,I1742, 0)</f>
        <v>0</v>
      </c>
    </row>
    <row r="1744" spans="1:26" ht="68.25">
      <c r="A1744" s="59">
        <v>335</v>
      </c>
      <c r="B1744" s="59" t="str">
        <f>Source!E1646</f>
        <v>327</v>
      </c>
      <c r="C1744" s="60" t="str">
        <f>Source!F1646</f>
        <v>прайс</v>
      </c>
      <c r="D1744" s="60" t="s">
        <v>1089</v>
      </c>
      <c r="E1744" s="42" t="str">
        <f>Source!H1646</f>
        <v>шт.</v>
      </c>
      <c r="F1744" s="43">
        <f>Source!I1646</f>
        <v>1</v>
      </c>
      <c r="G1744" s="44">
        <f>Source!AL1646</f>
        <v>21.470000000000002</v>
      </c>
      <c r="H1744" s="45" t="str">
        <f>Source!DD1646</f>
        <v/>
      </c>
      <c r="I1744" s="44">
        <f>ROUND(Source!AC1646*Source!I1646, 2)</f>
        <v>21.47</v>
      </c>
      <c r="J1744" s="45" t="str">
        <f>Source!BO1646</f>
        <v/>
      </c>
      <c r="K1744" s="45">
        <f>IF(Source!BC1646&lt;&gt; 0, Source!BC1646, 1)</f>
        <v>1</v>
      </c>
      <c r="L1744" s="44">
        <f>Source!P1646</f>
        <v>21.47</v>
      </c>
      <c r="M1744" s="48"/>
      <c r="S1744">
        <f>ROUND((Source!FX1646/100)*((ROUND(Source!AF1646*Source!I1646, 2)+ROUND(Source!AE1646*Source!I1646, 2))), 2)</f>
        <v>0</v>
      </c>
      <c r="T1744">
        <f>Source!X1646</f>
        <v>0</v>
      </c>
      <c r="U1744">
        <f>ROUND((Source!FY1646/100)*((ROUND(Source!AF1646*Source!I1646, 2)+ROUND(Source!AE1646*Source!I1646, 2))), 2)</f>
        <v>0</v>
      </c>
      <c r="V1744">
        <f>Source!Y1646</f>
        <v>0</v>
      </c>
    </row>
    <row r="1745" spans="1:32" ht="15">
      <c r="H1745" s="166">
        <f>I1744</f>
        <v>21.47</v>
      </c>
      <c r="I1745" s="166"/>
      <c r="K1745" s="166">
        <f>L1744</f>
        <v>21.47</v>
      </c>
      <c r="L1745" s="166"/>
      <c r="M1745" s="47">
        <f>Source!U1646</f>
        <v>0</v>
      </c>
      <c r="O1745" s="26">
        <f>H1745</f>
        <v>21.47</v>
      </c>
      <c r="P1745" s="26">
        <f>K1745</f>
        <v>21.47</v>
      </c>
      <c r="Q1745" s="26">
        <f>M1745</f>
        <v>0</v>
      </c>
      <c r="W1745">
        <f>IF(Source!BI1646&lt;=1,I1744, 0)</f>
        <v>21.47</v>
      </c>
      <c r="X1745">
        <f>IF(Source!BI1646=2,I1744, 0)</f>
        <v>0</v>
      </c>
      <c r="Y1745">
        <f>IF(Source!BI1646=3,I1744, 0)</f>
        <v>0</v>
      </c>
      <c r="Z1745">
        <f>IF(Source!BI1646=4,I1744, 0)</f>
        <v>0</v>
      </c>
    </row>
    <row r="1746" spans="1:32" ht="68.25">
      <c r="A1746" s="59">
        <v>336</v>
      </c>
      <c r="B1746" s="59" t="str">
        <f>Source!E1648</f>
        <v>328</v>
      </c>
      <c r="C1746" s="60" t="str">
        <f>Source!F1648</f>
        <v>прайс</v>
      </c>
      <c r="D1746" s="60" t="s">
        <v>1082</v>
      </c>
      <c r="E1746" s="42" t="str">
        <f>Source!H1648</f>
        <v>шт.</v>
      </c>
      <c r="F1746" s="43">
        <f>Source!I1648</f>
        <v>1</v>
      </c>
      <c r="G1746" s="44">
        <f>Source!AL1648</f>
        <v>124.67999999999999</v>
      </c>
      <c r="H1746" s="45" t="str">
        <f>Source!DD1648</f>
        <v/>
      </c>
      <c r="I1746" s="44">
        <f>ROUND(Source!AC1648*Source!I1648, 2)</f>
        <v>124.68</v>
      </c>
      <c r="J1746" s="45" t="str">
        <f>Source!BO1648</f>
        <v/>
      </c>
      <c r="K1746" s="45">
        <f>IF(Source!BC1648&lt;&gt; 0, Source!BC1648, 1)</f>
        <v>1</v>
      </c>
      <c r="L1746" s="44">
        <f>Source!P1648</f>
        <v>124.68</v>
      </c>
      <c r="M1746" s="48"/>
      <c r="S1746">
        <f>ROUND((Source!FX1648/100)*((ROUND(Source!AF1648*Source!I1648, 2)+ROUND(Source!AE1648*Source!I1648, 2))), 2)</f>
        <v>0</v>
      </c>
      <c r="T1746">
        <f>Source!X1648</f>
        <v>0</v>
      </c>
      <c r="U1746">
        <f>ROUND((Source!FY1648/100)*((ROUND(Source!AF1648*Source!I1648, 2)+ROUND(Source!AE1648*Source!I1648, 2))), 2)</f>
        <v>0</v>
      </c>
      <c r="V1746">
        <f>Source!Y1648</f>
        <v>0</v>
      </c>
    </row>
    <row r="1747" spans="1:32" ht="15">
      <c r="H1747" s="166">
        <f>I1746</f>
        <v>124.68</v>
      </c>
      <c r="I1747" s="166"/>
      <c r="K1747" s="166">
        <f>L1746</f>
        <v>124.68</v>
      </c>
      <c r="L1747" s="166"/>
      <c r="M1747" s="47">
        <f>Source!U1648</f>
        <v>0</v>
      </c>
      <c r="O1747" s="26">
        <f>H1747</f>
        <v>124.68</v>
      </c>
      <c r="P1747" s="26">
        <f>K1747</f>
        <v>124.68</v>
      </c>
      <c r="Q1747" s="26">
        <f>M1747</f>
        <v>0</v>
      </c>
      <c r="W1747">
        <f>IF(Source!BI1648&lt;=1,I1746, 0)</f>
        <v>124.68</v>
      </c>
      <c r="X1747">
        <f>IF(Source!BI1648=2,I1746, 0)</f>
        <v>0</v>
      </c>
      <c r="Y1747">
        <f>IF(Source!BI1648=3,I1746, 0)</f>
        <v>0</v>
      </c>
      <c r="Z1747">
        <f>IF(Source!BI1648=4,I1746, 0)</f>
        <v>0</v>
      </c>
    </row>
    <row r="1748" spans="1:32" ht="28.5">
      <c r="A1748" s="59">
        <v>337</v>
      </c>
      <c r="B1748" s="59" t="str">
        <f>Source!E1650</f>
        <v>329</v>
      </c>
      <c r="C1748" s="60" t="str">
        <f>Source!F1650</f>
        <v>19.1.01.07-0021</v>
      </c>
      <c r="D1748" s="60" t="str">
        <f>Source!G1650</f>
        <v>Врезка из оцинкованной стали, диаметром 400/400 мм</v>
      </c>
      <c r="E1748" s="42" t="str">
        <f>Source!H1650</f>
        <v>шт.</v>
      </c>
      <c r="F1748" s="43">
        <f>Source!I1650</f>
        <v>1</v>
      </c>
      <c r="G1748" s="44">
        <f>Source!AL1650</f>
        <v>51.92</v>
      </c>
      <c r="H1748" s="45" t="str">
        <f>Source!DD1650</f>
        <v/>
      </c>
      <c r="I1748" s="44">
        <f>ROUND(Source!AC1650*Source!I1650, 2)</f>
        <v>51.92</v>
      </c>
      <c r="J1748" s="45" t="str">
        <f>Source!BO1650</f>
        <v/>
      </c>
      <c r="K1748" s="45">
        <f>IF(Source!BC1650&lt;&gt; 0, Source!BC1650, 1)</f>
        <v>1</v>
      </c>
      <c r="L1748" s="44">
        <f>Source!P1650</f>
        <v>51.92</v>
      </c>
      <c r="M1748" s="48"/>
      <c r="S1748">
        <f>ROUND((Source!FX1650/100)*((ROUND(Source!AF1650*Source!I1650, 2)+ROUND(Source!AE1650*Source!I1650, 2))), 2)</f>
        <v>0</v>
      </c>
      <c r="T1748">
        <f>Source!X1650</f>
        <v>0</v>
      </c>
      <c r="U1748">
        <f>ROUND((Source!FY1650/100)*((ROUND(Source!AF1650*Source!I1650, 2)+ROUND(Source!AE1650*Source!I1650, 2))), 2)</f>
        <v>0</v>
      </c>
      <c r="V1748">
        <f>Source!Y1650</f>
        <v>0</v>
      </c>
    </row>
    <row r="1749" spans="1:32" ht="15">
      <c r="H1749" s="166">
        <f>I1748</f>
        <v>51.92</v>
      </c>
      <c r="I1749" s="166"/>
      <c r="K1749" s="166">
        <f>L1748</f>
        <v>51.92</v>
      </c>
      <c r="L1749" s="166"/>
      <c r="M1749" s="47">
        <f>Source!U1650</f>
        <v>0</v>
      </c>
      <c r="O1749" s="26">
        <f>H1749</f>
        <v>51.92</v>
      </c>
      <c r="P1749" s="26">
        <f>K1749</f>
        <v>51.92</v>
      </c>
      <c r="Q1749" s="26">
        <f>M1749</f>
        <v>0</v>
      </c>
      <c r="W1749">
        <f>IF(Source!BI1650&lt;=1,I1748, 0)</f>
        <v>51.92</v>
      </c>
      <c r="X1749">
        <f>IF(Source!BI1650=2,I1748, 0)</f>
        <v>0</v>
      </c>
      <c r="Y1749">
        <f>IF(Source!BI1650=3,I1748, 0)</f>
        <v>0</v>
      </c>
      <c r="Z1749">
        <f>IF(Source!BI1650=4,I1748, 0)</f>
        <v>0</v>
      </c>
    </row>
    <row r="1751" spans="1:32" ht="15">
      <c r="A1751" s="171" t="str">
        <f>CONCATENATE("Итого по разделу: ",IF(Source!G1652&lt;&gt;"Новый раздел", Source!G1652, ""))</f>
        <v>Итого по разделу: 28.Система ПД9(сетевые элементы)</v>
      </c>
      <c r="B1751" s="171"/>
      <c r="C1751" s="171"/>
      <c r="D1751" s="171"/>
      <c r="E1751" s="171"/>
      <c r="F1751" s="171"/>
      <c r="G1751" s="171"/>
      <c r="H1751" s="159">
        <f>SUM(O1688:O1750)</f>
        <v>11232.829999999998</v>
      </c>
      <c r="I1751" s="159"/>
      <c r="J1751" s="35"/>
      <c r="K1751" s="159">
        <f>SUM(P1688:P1750)</f>
        <v>11234.210000000001</v>
      </c>
      <c r="L1751" s="159"/>
      <c r="M1751" s="47">
        <f>SUM(Q1688:Q1750)</f>
        <v>53.164497791999992</v>
      </c>
      <c r="AF1751" s="63" t="str">
        <f>CONCATENATE("Итого по разделу: ",IF(Source!G1652&lt;&gt;"Новый раздел", Source!G1652, ""))</f>
        <v>Итого по разделу: 28.Система ПД9(сетевые элементы)</v>
      </c>
    </row>
    <row r="1755" spans="1:32" ht="16.5">
      <c r="A1755" s="169" t="str">
        <f>CONCATENATE("Раздел: ",IF(Source!G1682&lt;&gt;"Новый раздел", Source!G1682, ""))</f>
        <v>Раздел: 29.Система ПД10(сетевые элементы)</v>
      </c>
      <c r="B1755" s="169"/>
      <c r="C1755" s="169"/>
      <c r="D1755" s="169"/>
      <c r="E1755" s="169"/>
      <c r="F1755" s="169"/>
      <c r="G1755" s="169"/>
      <c r="H1755" s="169"/>
      <c r="I1755" s="169"/>
      <c r="J1755" s="169"/>
      <c r="K1755" s="169"/>
      <c r="L1755" s="169"/>
      <c r="M1755" s="169"/>
    </row>
    <row r="1756" spans="1:32" ht="42.75">
      <c r="A1756" s="16">
        <v>338</v>
      </c>
      <c r="B1756" s="16" t="str">
        <f>Source!E1687</f>
        <v>330</v>
      </c>
      <c r="C1756" s="58" t="str">
        <f>Source!F1687</f>
        <v>20-02-004-16</v>
      </c>
      <c r="D1756" s="58" t="str">
        <f>Source!G1687</f>
        <v>Установка клапанов огнезадерживающих с ручной регулировкой периметром до 3200 мм</v>
      </c>
      <c r="E1756" s="36" t="str">
        <f>Source!H1687</f>
        <v>ШТ</v>
      </c>
      <c r="F1756" s="22">
        <f>Source!I1687</f>
        <v>1</v>
      </c>
      <c r="G1756" s="37">
        <f>Source!AL1687+Source!AM1687+Source!AO1687</f>
        <v>90.42</v>
      </c>
      <c r="H1756" s="38"/>
      <c r="I1756" s="37"/>
      <c r="J1756" s="38" t="str">
        <f>Source!BO1687</f>
        <v/>
      </c>
      <c r="K1756" s="38"/>
      <c r="L1756" s="37"/>
      <c r="M1756" s="39"/>
      <c r="S1756">
        <f>ROUND((Source!FX1687/100)*((ROUND(Source!AF1687*Source!I1687, 2)+ROUND(Source!AE1687*Source!I1687, 2))), 2)</f>
        <v>83.52</v>
      </c>
      <c r="T1756">
        <f>Source!X1687</f>
        <v>83.38</v>
      </c>
      <c r="U1756">
        <f>ROUND((Source!FY1687/100)*((ROUND(Source!AF1687*Source!I1687, 2)+ROUND(Source!AE1687*Source!I1687, 2))), 2)</f>
        <v>51.15</v>
      </c>
      <c r="V1756">
        <f>Source!Y1687</f>
        <v>51.48</v>
      </c>
    </row>
    <row r="1757" spans="1:32" ht="14.25">
      <c r="A1757" s="16"/>
      <c r="B1757" s="16"/>
      <c r="C1757" s="58"/>
      <c r="D1757" s="58" t="s">
        <v>980</v>
      </c>
      <c r="E1757" s="36"/>
      <c r="F1757" s="22"/>
      <c r="G1757" s="37">
        <f>Source!AO1687</f>
        <v>52</v>
      </c>
      <c r="H1757" s="38" t="str">
        <f>Source!DG1687</f>
        <v>)*1,2)*1,15</v>
      </c>
      <c r="I1757" s="37">
        <f>ROUND(Source!AF1687*Source!I1687, 2)</f>
        <v>71.760000000000005</v>
      </c>
      <c r="J1757" s="38"/>
      <c r="K1757" s="38">
        <f>IF(Source!BA1687&lt;&gt; 0, Source!BA1687, 1)</f>
        <v>1</v>
      </c>
      <c r="L1757" s="37">
        <f>Source!S1687</f>
        <v>71.760000000000005</v>
      </c>
      <c r="M1757" s="39"/>
      <c r="R1757">
        <f>I1757</f>
        <v>71.760000000000005</v>
      </c>
    </row>
    <row r="1758" spans="1:32" ht="14.25">
      <c r="A1758" s="16"/>
      <c r="B1758" s="16"/>
      <c r="C1758" s="58"/>
      <c r="D1758" s="58" t="s">
        <v>104</v>
      </c>
      <c r="E1758" s="36"/>
      <c r="F1758" s="22"/>
      <c r="G1758" s="37">
        <f>Source!AM1687</f>
        <v>7.33</v>
      </c>
      <c r="H1758" s="38" t="str">
        <f>Source!DE1687</f>
        <v>)*1,2)*1,25</v>
      </c>
      <c r="I1758" s="37">
        <f>ROUND(Source!AD1687*Source!I1687, 2)</f>
        <v>11</v>
      </c>
      <c r="J1758" s="38"/>
      <c r="K1758" s="38">
        <f>IF(Source!BB1687&lt;&gt; 0, Source!BB1687, 1)</f>
        <v>1</v>
      </c>
      <c r="L1758" s="37">
        <f>Source!Q1687</f>
        <v>11</v>
      </c>
      <c r="M1758" s="39"/>
    </row>
    <row r="1759" spans="1:32" ht="14.25">
      <c r="A1759" s="16"/>
      <c r="B1759" s="16"/>
      <c r="C1759" s="58"/>
      <c r="D1759" s="58" t="s">
        <v>981</v>
      </c>
      <c r="E1759" s="36"/>
      <c r="F1759" s="22"/>
      <c r="G1759" s="37">
        <f>Source!AN1687</f>
        <v>0.49</v>
      </c>
      <c r="H1759" s="38" t="str">
        <f>Source!DF1687</f>
        <v>)*1,2)*1,25</v>
      </c>
      <c r="I1759" s="40">
        <f>ROUND(Source!AE1687*Source!I1687, 2)</f>
        <v>0.74</v>
      </c>
      <c r="J1759" s="38"/>
      <c r="K1759" s="38">
        <f>IF(Source!BS1687&lt;&gt; 0, Source!BS1687, 1)</f>
        <v>1</v>
      </c>
      <c r="L1759" s="40">
        <f>Source!R1687</f>
        <v>0.74</v>
      </c>
      <c r="M1759" s="39"/>
      <c r="R1759">
        <f>I1759</f>
        <v>0.74</v>
      </c>
    </row>
    <row r="1760" spans="1:32" ht="14.25">
      <c r="A1760" s="16"/>
      <c r="B1760" s="16"/>
      <c r="C1760" s="58"/>
      <c r="D1760" s="58" t="s">
        <v>982</v>
      </c>
      <c r="E1760" s="36"/>
      <c r="F1760" s="22"/>
      <c r="G1760" s="37">
        <f>Source!AL1687</f>
        <v>31.09</v>
      </c>
      <c r="H1760" s="38" t="str">
        <f>Source!DD1687</f>
        <v/>
      </c>
      <c r="I1760" s="37">
        <f>ROUND(Source!AC1687*Source!I1687, 2)</f>
        <v>31.09</v>
      </c>
      <c r="J1760" s="38"/>
      <c r="K1760" s="38">
        <f>IF(Source!BC1687&lt;&gt; 0, Source!BC1687, 1)</f>
        <v>1</v>
      </c>
      <c r="L1760" s="37">
        <f>Source!P1687</f>
        <v>31.09</v>
      </c>
      <c r="M1760" s="39"/>
    </row>
    <row r="1761" spans="1:26" ht="14.25">
      <c r="A1761" s="16"/>
      <c r="B1761" s="16"/>
      <c r="C1761" s="58"/>
      <c r="D1761" s="58" t="s">
        <v>983</v>
      </c>
      <c r="E1761" s="36" t="s">
        <v>984</v>
      </c>
      <c r="F1761" s="22">
        <f>Source!BZ1687</f>
        <v>128</v>
      </c>
      <c r="G1761" s="167" t="str">
        <f>CONCATENATE(" )", Source!DL1687, Source!FT1687, "=", Source!FX1687)</f>
        <v xml:space="preserve"> )*0,9=115,2</v>
      </c>
      <c r="H1761" s="168"/>
      <c r="I1761" s="37">
        <f>SUM(S1756:S1763)</f>
        <v>83.52</v>
      </c>
      <c r="J1761" s="41"/>
      <c r="K1761" s="32">
        <f>Source!AT1687</f>
        <v>115</v>
      </c>
      <c r="L1761" s="37">
        <f>SUM(T1756:T1763)</f>
        <v>83.38</v>
      </c>
      <c r="M1761" s="39"/>
    </row>
    <row r="1762" spans="1:26" ht="14.25">
      <c r="A1762" s="16"/>
      <c r="B1762" s="16"/>
      <c r="C1762" s="58"/>
      <c r="D1762" s="58" t="s">
        <v>985</v>
      </c>
      <c r="E1762" s="36" t="s">
        <v>984</v>
      </c>
      <c r="F1762" s="22">
        <f>Source!CA1687</f>
        <v>83</v>
      </c>
      <c r="G1762" s="167" t="str">
        <f>CONCATENATE(" )", Source!DM1687, Source!FU1687, "=", Source!FY1687)</f>
        <v xml:space="preserve"> )*0,85=70,55</v>
      </c>
      <c r="H1762" s="168"/>
      <c r="I1762" s="37">
        <f>SUM(U1756:U1763)</f>
        <v>51.15</v>
      </c>
      <c r="J1762" s="41"/>
      <c r="K1762" s="32">
        <f>Source!AU1687</f>
        <v>71</v>
      </c>
      <c r="L1762" s="37">
        <f>SUM(V1756:V1763)</f>
        <v>51.48</v>
      </c>
      <c r="M1762" s="39"/>
    </row>
    <row r="1763" spans="1:26" ht="14.25">
      <c r="A1763" s="59"/>
      <c r="B1763" s="59"/>
      <c r="C1763" s="60"/>
      <c r="D1763" s="60" t="s">
        <v>986</v>
      </c>
      <c r="E1763" s="42" t="s">
        <v>987</v>
      </c>
      <c r="F1763" s="43">
        <f>Source!AQ1687</f>
        <v>5.95</v>
      </c>
      <c r="G1763" s="44"/>
      <c r="H1763" s="45" t="str">
        <f>Source!DI1687</f>
        <v>)*1,2)*1,15</v>
      </c>
      <c r="I1763" s="44"/>
      <c r="J1763" s="45"/>
      <c r="K1763" s="45"/>
      <c r="L1763" s="44"/>
      <c r="M1763" s="46">
        <f>Source!U1687</f>
        <v>8.2109999999999985</v>
      </c>
    </row>
    <row r="1764" spans="1:26" ht="15">
      <c r="H1764" s="166">
        <f>I1757+I1758+I1760+I1761+I1762</f>
        <v>248.52</v>
      </c>
      <c r="I1764" s="166"/>
      <c r="K1764" s="166">
        <f>L1757+L1758+L1760+L1761+L1762</f>
        <v>248.71</v>
      </c>
      <c r="L1764" s="166"/>
      <c r="M1764" s="47">
        <f>Source!U1687</f>
        <v>8.2109999999999985</v>
      </c>
      <c r="O1764" s="26">
        <f>H1764</f>
        <v>248.52</v>
      </c>
      <c r="P1764" s="26">
        <f>K1764</f>
        <v>248.71</v>
      </c>
      <c r="Q1764" s="26">
        <f>M1764</f>
        <v>8.2109999999999985</v>
      </c>
      <c r="W1764">
        <f>IF(Source!BI1687&lt;=1,I1757+I1758+I1760+I1761+I1762, 0)</f>
        <v>248.52</v>
      </c>
      <c r="X1764">
        <f>IF(Source!BI1687=2,I1757+I1758+I1760+I1761+I1762, 0)</f>
        <v>0</v>
      </c>
      <c r="Y1764">
        <f>IF(Source!BI1687=3,I1757+I1758+I1760+I1761+I1762, 0)</f>
        <v>0</v>
      </c>
      <c r="Z1764">
        <f>IF(Source!BI1687=4,I1757+I1758+I1760+I1761+I1762, 0)</f>
        <v>0</v>
      </c>
    </row>
    <row r="1765" spans="1:26" ht="28.5">
      <c r="A1765" s="16">
        <v>339</v>
      </c>
      <c r="B1765" s="16" t="str">
        <f>Source!E1689</f>
        <v>331</v>
      </c>
      <c r="C1765" s="58" t="str">
        <f>Source!F1689</f>
        <v>08.1.03.04-0001</v>
      </c>
      <c r="D1765" s="58" t="str">
        <f>Source!G1689</f>
        <v>Блочки</v>
      </c>
      <c r="E1765" s="36" t="str">
        <f>Source!H1689</f>
        <v>10 шт.</v>
      </c>
      <c r="F1765" s="22">
        <f>Source!I1689</f>
        <v>0.2</v>
      </c>
      <c r="G1765" s="37">
        <f>Source!AL1689</f>
        <v>228</v>
      </c>
      <c r="H1765" s="38" t="str">
        <f>Source!DD1689</f>
        <v/>
      </c>
      <c r="I1765" s="37">
        <f>ROUND(Source!AC1689*Source!I1689, 2)</f>
        <v>45.6</v>
      </c>
      <c r="J1765" s="38" t="str">
        <f>Source!BO1689</f>
        <v/>
      </c>
      <c r="K1765" s="38">
        <f>IF(Source!BC1689&lt;&gt; 0, Source!BC1689, 1)</f>
        <v>1</v>
      </c>
      <c r="L1765" s="37">
        <f>Source!P1689</f>
        <v>45.6</v>
      </c>
      <c r="M1765" s="39"/>
      <c r="S1765">
        <f>ROUND((Source!FX1689/100)*((ROUND(Source!AF1689*Source!I1689, 2)+ROUND(Source!AE1689*Source!I1689, 2))), 2)</f>
        <v>0</v>
      </c>
      <c r="T1765">
        <f>Source!X1689</f>
        <v>0</v>
      </c>
      <c r="U1765">
        <f>ROUND((Source!FY1689/100)*((ROUND(Source!AF1689*Source!I1689, 2)+ROUND(Source!AE1689*Source!I1689, 2))), 2)</f>
        <v>0</v>
      </c>
      <c r="V1765">
        <f>Source!Y1689</f>
        <v>0</v>
      </c>
    </row>
    <row r="1766" spans="1:26">
      <c r="A1766" s="30"/>
      <c r="B1766" s="30"/>
      <c r="C1766" s="30"/>
      <c r="D1766" s="31" t="str">
        <f>"Объем: "&amp;Source!I1689&amp;"=2/"&amp;"10"</f>
        <v>Объем: 0,2=2/10</v>
      </c>
      <c r="E1766" s="30"/>
      <c r="F1766" s="30"/>
      <c r="G1766" s="30"/>
      <c r="H1766" s="30"/>
      <c r="I1766" s="30"/>
      <c r="J1766" s="30"/>
      <c r="K1766" s="30"/>
      <c r="L1766" s="30"/>
      <c r="M1766" s="30"/>
    </row>
    <row r="1767" spans="1:26" ht="15">
      <c r="H1767" s="166">
        <f>I1765</f>
        <v>45.6</v>
      </c>
      <c r="I1767" s="166"/>
      <c r="K1767" s="166">
        <f>L1765</f>
        <v>45.6</v>
      </c>
      <c r="L1767" s="166"/>
      <c r="M1767" s="47">
        <f>Source!U1689</f>
        <v>0</v>
      </c>
      <c r="O1767" s="26">
        <f>H1767</f>
        <v>45.6</v>
      </c>
      <c r="P1767" s="26">
        <f>K1767</f>
        <v>45.6</v>
      </c>
      <c r="Q1767" s="26">
        <f>M1767</f>
        <v>0</v>
      </c>
      <c r="W1767">
        <f>IF(Source!BI1689&lt;=1,I1765, 0)</f>
        <v>45.6</v>
      </c>
      <c r="X1767">
        <f>IF(Source!BI1689=2,I1765, 0)</f>
        <v>0</v>
      </c>
      <c r="Y1767">
        <f>IF(Source!BI1689=3,I1765, 0)</f>
        <v>0</v>
      </c>
      <c r="Z1767">
        <f>IF(Source!BI1689=4,I1765, 0)</f>
        <v>0</v>
      </c>
    </row>
    <row r="1768" spans="1:26" ht="28.5">
      <c r="A1768" s="59">
        <v>340</v>
      </c>
      <c r="B1768" s="59" t="str">
        <f>Source!E1691</f>
        <v>332</v>
      </c>
      <c r="C1768" s="60" t="str">
        <f>Source!F1691</f>
        <v>20.1.02.19-0015</v>
      </c>
      <c r="D1768" s="60" t="str">
        <f>Source!G1691</f>
        <v>Трос стальной</v>
      </c>
      <c r="E1768" s="42" t="str">
        <f>Source!H1691</f>
        <v>м</v>
      </c>
      <c r="F1768" s="43">
        <f>Source!I1691</f>
        <v>9.3000000000000007</v>
      </c>
      <c r="G1768" s="44">
        <f>Source!AL1691</f>
        <v>12.03</v>
      </c>
      <c r="H1768" s="45" t="str">
        <f>Source!DD1691</f>
        <v/>
      </c>
      <c r="I1768" s="44">
        <f>ROUND(Source!AC1691*Source!I1691, 2)</f>
        <v>111.88</v>
      </c>
      <c r="J1768" s="45" t="str">
        <f>Source!BO1691</f>
        <v/>
      </c>
      <c r="K1768" s="45">
        <f>IF(Source!BC1691&lt;&gt; 0, Source!BC1691, 1)</f>
        <v>1</v>
      </c>
      <c r="L1768" s="44">
        <f>Source!P1691</f>
        <v>111.88</v>
      </c>
      <c r="M1768" s="48"/>
      <c r="S1768">
        <f>ROUND((Source!FX1691/100)*((ROUND(Source!AF1691*Source!I1691, 2)+ROUND(Source!AE1691*Source!I1691, 2))), 2)</f>
        <v>0</v>
      </c>
      <c r="T1768">
        <f>Source!X1691</f>
        <v>0</v>
      </c>
      <c r="U1768">
        <f>ROUND((Source!FY1691/100)*((ROUND(Source!AF1691*Source!I1691, 2)+ROUND(Source!AE1691*Source!I1691, 2))), 2)</f>
        <v>0</v>
      </c>
      <c r="V1768">
        <f>Source!Y1691</f>
        <v>0</v>
      </c>
    </row>
    <row r="1769" spans="1:26" ht="15">
      <c r="H1769" s="166">
        <f>I1768</f>
        <v>111.88</v>
      </c>
      <c r="I1769" s="166"/>
      <c r="K1769" s="166">
        <f>L1768</f>
        <v>111.88</v>
      </c>
      <c r="L1769" s="166"/>
      <c r="M1769" s="47">
        <f>Source!U1691</f>
        <v>0</v>
      </c>
      <c r="O1769" s="26">
        <f>H1769</f>
        <v>111.88</v>
      </c>
      <c r="P1769" s="26">
        <f>K1769</f>
        <v>111.88</v>
      </c>
      <c r="Q1769" s="26">
        <f>M1769</f>
        <v>0</v>
      </c>
      <c r="W1769">
        <f>IF(Source!BI1691&lt;=1,I1768, 0)</f>
        <v>0</v>
      </c>
      <c r="X1769">
        <f>IF(Source!BI1691=2,I1768, 0)</f>
        <v>111.88</v>
      </c>
      <c r="Y1769">
        <f>IF(Source!BI1691=3,I1768, 0)</f>
        <v>0</v>
      </c>
      <c r="Z1769">
        <f>IF(Source!BI1691=4,I1768, 0)</f>
        <v>0</v>
      </c>
    </row>
    <row r="1770" spans="1:26" ht="68.25">
      <c r="A1770" s="59">
        <v>341</v>
      </c>
      <c r="B1770" s="59" t="str">
        <f>Source!E1693</f>
        <v>333</v>
      </c>
      <c r="C1770" s="60" t="str">
        <f>Source!F1693</f>
        <v>прайс</v>
      </c>
      <c r="D1770" s="60" t="s">
        <v>1083</v>
      </c>
      <c r="E1770" s="42" t="str">
        <f>Source!H1693</f>
        <v>шт.</v>
      </c>
      <c r="F1770" s="43">
        <f>Source!I1693</f>
        <v>1</v>
      </c>
      <c r="G1770" s="44">
        <f>Source!AL1693</f>
        <v>1874.56</v>
      </c>
      <c r="H1770" s="45" t="str">
        <f>Source!DD1693</f>
        <v/>
      </c>
      <c r="I1770" s="44">
        <f>ROUND(Source!AC1693*Source!I1693, 2)</f>
        <v>1874.56</v>
      </c>
      <c r="J1770" s="45" t="str">
        <f>Source!BO1693</f>
        <v/>
      </c>
      <c r="K1770" s="45">
        <f>IF(Source!BC1693&lt;&gt; 0, Source!BC1693, 1)</f>
        <v>1</v>
      </c>
      <c r="L1770" s="44">
        <f>Source!P1693</f>
        <v>1874.56</v>
      </c>
      <c r="M1770" s="48"/>
      <c r="S1770">
        <f>ROUND((Source!FX1693/100)*((ROUND(Source!AF1693*Source!I1693, 2)+ROUND(Source!AE1693*Source!I1693, 2))), 2)</f>
        <v>0</v>
      </c>
      <c r="T1770">
        <f>Source!X1693</f>
        <v>0</v>
      </c>
      <c r="U1770">
        <f>ROUND((Source!FY1693/100)*((ROUND(Source!AF1693*Source!I1693, 2)+ROUND(Source!AE1693*Source!I1693, 2))), 2)</f>
        <v>0</v>
      </c>
      <c r="V1770">
        <f>Source!Y1693</f>
        <v>0</v>
      </c>
    </row>
    <row r="1771" spans="1:26" ht="15">
      <c r="H1771" s="166">
        <f>I1770</f>
        <v>1874.56</v>
      </c>
      <c r="I1771" s="166"/>
      <c r="K1771" s="166">
        <f>L1770</f>
        <v>1874.56</v>
      </c>
      <c r="L1771" s="166"/>
      <c r="M1771" s="47">
        <f>Source!U1693</f>
        <v>0</v>
      </c>
      <c r="O1771" s="26">
        <f>H1771</f>
        <v>1874.56</v>
      </c>
      <c r="P1771" s="26">
        <f>K1771</f>
        <v>1874.56</v>
      </c>
      <c r="Q1771" s="26">
        <f>M1771</f>
        <v>0</v>
      </c>
      <c r="W1771">
        <f>IF(Source!BI1693&lt;=1,I1770, 0)</f>
        <v>1874.56</v>
      </c>
      <c r="X1771">
        <f>IF(Source!BI1693=2,I1770, 0)</f>
        <v>0</v>
      </c>
      <c r="Y1771">
        <f>IF(Source!BI1693=3,I1770, 0)</f>
        <v>0</v>
      </c>
      <c r="Z1771">
        <f>IF(Source!BI1693=4,I1770, 0)</f>
        <v>0</v>
      </c>
    </row>
    <row r="1772" spans="1:26" ht="42.75">
      <c r="A1772" s="16">
        <v>342</v>
      </c>
      <c r="B1772" s="16" t="str">
        <f>Source!E1695</f>
        <v>334</v>
      </c>
      <c r="C1772" s="58" t="str">
        <f>Source!F1695</f>
        <v>26-01-054-01</v>
      </c>
      <c r="D1772" s="58" t="str">
        <f>Source!G1695</f>
        <v>Обертывание поверхности изоляции рулонными материалами насухо с проклейкой швов</v>
      </c>
      <c r="E1772" s="36" t="str">
        <f>Source!H1695</f>
        <v>100 м2</v>
      </c>
      <c r="F1772" s="22">
        <f>Source!I1695</f>
        <v>0.34</v>
      </c>
      <c r="G1772" s="37">
        <f>Source!AL1695+Source!AM1695+Source!AO1695</f>
        <v>824.45</v>
      </c>
      <c r="H1772" s="38"/>
      <c r="I1772" s="37"/>
      <c r="J1772" s="38" t="str">
        <f>Source!BO1695</f>
        <v/>
      </c>
      <c r="K1772" s="38"/>
      <c r="L1772" s="37"/>
      <c r="M1772" s="39"/>
      <c r="S1772">
        <f>ROUND((Source!FX1695/100)*((ROUND(Source!AF1695*Source!I1695, 2)+ROUND(Source!AE1695*Source!I1695, 2))), 2)</f>
        <v>119.19</v>
      </c>
      <c r="T1772">
        <f>Source!X1695</f>
        <v>119.19</v>
      </c>
      <c r="U1772">
        <f>ROUND((Source!FY1695/100)*((ROUND(Source!AF1695*Source!I1695, 2)+ROUND(Source!AE1695*Source!I1695, 2))), 2)</f>
        <v>78.8</v>
      </c>
      <c r="V1772">
        <f>Source!Y1695</f>
        <v>79.459999999999994</v>
      </c>
    </row>
    <row r="1773" spans="1:26">
      <c r="D1773" s="29" t="str">
        <f>"Объем: "&amp;Source!I1695&amp;"=34/"&amp;"100"</f>
        <v>Объем: 0,34=34/100</v>
      </c>
    </row>
    <row r="1774" spans="1:26" ht="14.25">
      <c r="A1774" s="16"/>
      <c r="B1774" s="16"/>
      <c r="C1774" s="58"/>
      <c r="D1774" s="58" t="s">
        <v>980</v>
      </c>
      <c r="E1774" s="36"/>
      <c r="F1774" s="22"/>
      <c r="G1774" s="37">
        <f>Source!AO1695</f>
        <v>276.31</v>
      </c>
      <c r="H1774" s="38" t="str">
        <f>Source!DG1695</f>
        <v>)*1,2)*1,15</v>
      </c>
      <c r="I1774" s="37">
        <f>ROUND(Source!AF1695*Source!I1695, 2)</f>
        <v>129.65</v>
      </c>
      <c r="J1774" s="38"/>
      <c r="K1774" s="38">
        <f>IF(Source!BA1695&lt;&gt; 0, Source!BA1695, 1)</f>
        <v>1</v>
      </c>
      <c r="L1774" s="37">
        <f>Source!S1695</f>
        <v>129.65</v>
      </c>
      <c r="M1774" s="39"/>
      <c r="R1774">
        <f>I1774</f>
        <v>129.65</v>
      </c>
    </row>
    <row r="1775" spans="1:26" ht="14.25">
      <c r="A1775" s="16"/>
      <c r="B1775" s="16"/>
      <c r="C1775" s="58"/>
      <c r="D1775" s="58" t="s">
        <v>104</v>
      </c>
      <c r="E1775" s="36"/>
      <c r="F1775" s="22"/>
      <c r="G1775" s="37">
        <f>Source!AM1695</f>
        <v>40.5</v>
      </c>
      <c r="H1775" s="38" t="str">
        <f>Source!DE1695</f>
        <v>)*1,2)*1,25</v>
      </c>
      <c r="I1775" s="37">
        <f>ROUND(Source!AD1695*Source!I1695, 2)</f>
        <v>20.66</v>
      </c>
      <c r="J1775" s="38"/>
      <c r="K1775" s="38">
        <f>IF(Source!BB1695&lt;&gt; 0, Source!BB1695, 1)</f>
        <v>1</v>
      </c>
      <c r="L1775" s="37">
        <f>Source!Q1695</f>
        <v>20.66</v>
      </c>
      <c r="M1775" s="39"/>
    </row>
    <row r="1776" spans="1:26" ht="14.25">
      <c r="A1776" s="16"/>
      <c r="B1776" s="16"/>
      <c r="C1776" s="58"/>
      <c r="D1776" s="58" t="s">
        <v>981</v>
      </c>
      <c r="E1776" s="36"/>
      <c r="F1776" s="22"/>
      <c r="G1776" s="37">
        <f>Source!AN1695</f>
        <v>5.45</v>
      </c>
      <c r="H1776" s="38" t="str">
        <f>Source!DF1695</f>
        <v>)*1,2)*1,25</v>
      </c>
      <c r="I1776" s="40">
        <f>ROUND(Source!AE1695*Source!I1695, 2)</f>
        <v>2.78</v>
      </c>
      <c r="J1776" s="38"/>
      <c r="K1776" s="38">
        <f>IF(Source!BS1695&lt;&gt; 0, Source!BS1695, 1)</f>
        <v>1</v>
      </c>
      <c r="L1776" s="40">
        <f>Source!R1695</f>
        <v>2.78</v>
      </c>
      <c r="M1776" s="39"/>
      <c r="R1776">
        <f>I1776</f>
        <v>2.78</v>
      </c>
    </row>
    <row r="1777" spans="1:26" ht="14.25">
      <c r="A1777" s="16"/>
      <c r="B1777" s="16"/>
      <c r="C1777" s="58"/>
      <c r="D1777" s="58" t="s">
        <v>982</v>
      </c>
      <c r="E1777" s="36"/>
      <c r="F1777" s="22"/>
      <c r="G1777" s="37">
        <f>Source!AL1695</f>
        <v>507.64</v>
      </c>
      <c r="H1777" s="38" t="str">
        <f>Source!DD1695</f>
        <v/>
      </c>
      <c r="I1777" s="37">
        <f>ROUND(Source!AC1695*Source!I1695, 2)</f>
        <v>172.6</v>
      </c>
      <c r="J1777" s="38"/>
      <c r="K1777" s="38">
        <f>IF(Source!BC1695&lt;&gt; 0, Source!BC1695, 1)</f>
        <v>1</v>
      </c>
      <c r="L1777" s="37">
        <f>Source!P1695</f>
        <v>172.6</v>
      </c>
      <c r="M1777" s="39"/>
    </row>
    <row r="1778" spans="1:26" ht="14.25">
      <c r="A1778" s="16"/>
      <c r="B1778" s="16"/>
      <c r="C1778" s="58"/>
      <c r="D1778" s="58" t="s">
        <v>983</v>
      </c>
      <c r="E1778" s="36" t="s">
        <v>984</v>
      </c>
      <c r="F1778" s="22">
        <f>Source!BZ1695</f>
        <v>100</v>
      </c>
      <c r="G1778" s="167" t="str">
        <f>CONCATENATE(" )", Source!DL1695, Source!FT1695, "=", Source!FX1695)</f>
        <v xml:space="preserve"> )*0,9=90</v>
      </c>
      <c r="H1778" s="168"/>
      <c r="I1778" s="37">
        <f>SUM(S1772:S1780)</f>
        <v>119.19</v>
      </c>
      <c r="J1778" s="41"/>
      <c r="K1778" s="32">
        <f>Source!AT1695</f>
        <v>90</v>
      </c>
      <c r="L1778" s="37">
        <f>SUM(T1772:T1780)</f>
        <v>119.19</v>
      </c>
      <c r="M1778" s="39"/>
    </row>
    <row r="1779" spans="1:26" ht="14.25">
      <c r="A1779" s="16"/>
      <c r="B1779" s="16"/>
      <c r="C1779" s="58"/>
      <c r="D1779" s="58" t="s">
        <v>985</v>
      </c>
      <c r="E1779" s="36" t="s">
        <v>984</v>
      </c>
      <c r="F1779" s="22">
        <f>Source!CA1695</f>
        <v>70</v>
      </c>
      <c r="G1779" s="167" t="str">
        <f>CONCATENATE(" )", Source!DM1695, Source!FU1695, "=", Source!FY1695)</f>
        <v xml:space="preserve"> )*0,85=59,5</v>
      </c>
      <c r="H1779" s="168"/>
      <c r="I1779" s="37">
        <f>SUM(U1772:U1780)</f>
        <v>78.8</v>
      </c>
      <c r="J1779" s="41"/>
      <c r="K1779" s="32">
        <f>Source!AU1695</f>
        <v>60</v>
      </c>
      <c r="L1779" s="37">
        <f>SUM(V1772:V1780)</f>
        <v>79.459999999999994</v>
      </c>
      <c r="M1779" s="39"/>
    </row>
    <row r="1780" spans="1:26" ht="14.25">
      <c r="A1780" s="59"/>
      <c r="B1780" s="59"/>
      <c r="C1780" s="60"/>
      <c r="D1780" s="60" t="s">
        <v>986</v>
      </c>
      <c r="E1780" s="42" t="s">
        <v>987</v>
      </c>
      <c r="F1780" s="43">
        <f>Source!AQ1695</f>
        <v>31.98</v>
      </c>
      <c r="G1780" s="44"/>
      <c r="H1780" s="45" t="str">
        <f>Source!DI1695</f>
        <v>)*1,2)*1,15</v>
      </c>
      <c r="I1780" s="44"/>
      <c r="J1780" s="45"/>
      <c r="K1780" s="45"/>
      <c r="L1780" s="44"/>
      <c r="M1780" s="46">
        <f>Source!U1695</f>
        <v>15.005015999999999</v>
      </c>
    </row>
    <row r="1781" spans="1:26" ht="15">
      <c r="H1781" s="166">
        <f>I1774+I1775+I1777+I1778+I1779</f>
        <v>520.9</v>
      </c>
      <c r="I1781" s="166"/>
      <c r="K1781" s="166">
        <f>L1774+L1775+L1777+L1778+L1779</f>
        <v>521.55999999999995</v>
      </c>
      <c r="L1781" s="166"/>
      <c r="M1781" s="47">
        <f>Source!U1695</f>
        <v>15.005015999999999</v>
      </c>
      <c r="O1781" s="26">
        <f>H1781</f>
        <v>520.9</v>
      </c>
      <c r="P1781" s="26">
        <f>K1781</f>
        <v>521.55999999999995</v>
      </c>
      <c r="Q1781" s="26">
        <f>M1781</f>
        <v>15.005015999999999</v>
      </c>
      <c r="W1781">
        <f>IF(Source!BI1695&lt;=1,I1774+I1775+I1777+I1778+I1779, 0)</f>
        <v>520.9</v>
      </c>
      <c r="X1781">
        <f>IF(Source!BI1695=2,I1774+I1775+I1777+I1778+I1779, 0)</f>
        <v>0</v>
      </c>
      <c r="Y1781">
        <f>IF(Source!BI1695=3,I1774+I1775+I1777+I1778+I1779, 0)</f>
        <v>0</v>
      </c>
      <c r="Z1781">
        <f>IF(Source!BI1695=4,I1774+I1775+I1777+I1778+I1779, 0)</f>
        <v>0</v>
      </c>
    </row>
    <row r="1782" spans="1:26" ht="71.25">
      <c r="A1782" s="16">
        <v>343</v>
      </c>
      <c r="B1782" s="16" t="str">
        <f>Source!E1697</f>
        <v>335</v>
      </c>
      <c r="C1782" s="58" t="str">
        <f>Source!F1697</f>
        <v>12.2.04.07-0012</v>
      </c>
      <c r="D1782" s="58" t="str">
        <f>Source!G1697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E1782" s="36" t="str">
        <f>Source!H1697</f>
        <v>м3</v>
      </c>
      <c r="F1782" s="22">
        <f>Source!I1697</f>
        <v>1.5640000000000001</v>
      </c>
      <c r="G1782" s="37">
        <f>Source!AL1697</f>
        <v>2222.0300000000002</v>
      </c>
      <c r="H1782" s="38" t="str">
        <f>Source!DD1697</f>
        <v/>
      </c>
      <c r="I1782" s="37">
        <f>ROUND(Source!AC1697*Source!I1697, 2)</f>
        <v>3475.25</v>
      </c>
      <c r="J1782" s="38" t="str">
        <f>Source!BO1697</f>
        <v/>
      </c>
      <c r="K1782" s="38">
        <f>IF(Source!BC1697&lt;&gt; 0, Source!BC1697, 1)</f>
        <v>1</v>
      </c>
      <c r="L1782" s="37">
        <f>Source!P1697</f>
        <v>3475.25</v>
      </c>
      <c r="M1782" s="39"/>
      <c r="S1782">
        <f>ROUND((Source!FX1697/100)*((ROUND(Source!AF1697*Source!I1697, 2)+ROUND(Source!AE1697*Source!I1697, 2))), 2)</f>
        <v>0</v>
      </c>
      <c r="T1782">
        <f>Source!X1697</f>
        <v>0</v>
      </c>
      <c r="U1782">
        <f>ROUND((Source!FY1697/100)*((ROUND(Source!AF1697*Source!I1697, 2)+ROUND(Source!AE1697*Source!I1697, 2))), 2)</f>
        <v>0</v>
      </c>
      <c r="V1782">
        <f>Source!Y1697</f>
        <v>0</v>
      </c>
    </row>
    <row r="1783" spans="1:26">
      <c r="A1783" s="30"/>
      <c r="B1783" s="30"/>
      <c r="C1783" s="30"/>
      <c r="D1783" s="31" t="str">
        <f>"Объем: "&amp;Source!I1697&amp;"=34*"&amp;"0,04*"&amp;"1,15"</f>
        <v>Объем: 1,564=34*0,04*1,15</v>
      </c>
      <c r="E1783" s="30"/>
      <c r="F1783" s="30"/>
      <c r="G1783" s="30"/>
      <c r="H1783" s="30"/>
      <c r="I1783" s="30"/>
      <c r="J1783" s="30"/>
      <c r="K1783" s="30"/>
      <c r="L1783" s="30"/>
      <c r="M1783" s="30"/>
    </row>
    <row r="1784" spans="1:26" ht="15">
      <c r="H1784" s="166">
        <f>I1782</f>
        <v>3475.25</v>
      </c>
      <c r="I1784" s="166"/>
      <c r="K1784" s="166">
        <f>L1782</f>
        <v>3475.25</v>
      </c>
      <c r="L1784" s="166"/>
      <c r="M1784" s="47">
        <f>Source!U1697</f>
        <v>0</v>
      </c>
      <c r="O1784" s="26">
        <f>H1784</f>
        <v>3475.25</v>
      </c>
      <c r="P1784" s="26">
        <f>K1784</f>
        <v>3475.25</v>
      </c>
      <c r="Q1784" s="26">
        <f>M1784</f>
        <v>0</v>
      </c>
      <c r="W1784">
        <f>IF(Source!BI1697&lt;=1,I1782, 0)</f>
        <v>3475.25</v>
      </c>
      <c r="X1784">
        <f>IF(Source!BI1697=2,I1782, 0)</f>
        <v>0</v>
      </c>
      <c r="Y1784">
        <f>IF(Source!BI1697=3,I1782, 0)</f>
        <v>0</v>
      </c>
      <c r="Z1784">
        <f>IF(Source!BI1697=4,I1782, 0)</f>
        <v>0</v>
      </c>
    </row>
    <row r="1785" spans="1:26" ht="57">
      <c r="A1785" s="16">
        <v>344</v>
      </c>
      <c r="B1785" s="16" t="str">
        <f>Source!E1699</f>
        <v>336</v>
      </c>
      <c r="C1785" s="58" t="str">
        <f>Source!F1699</f>
        <v>20-01-002-12</v>
      </c>
      <c r="D1785" s="58" t="str">
        <f>Source!G1699</f>
        <v>Прокладка воздуховодов из листовой оцинкованной стали и алюминия класса П (плотные) толщиной 0,7 мм, периметром до 3200 мм</v>
      </c>
      <c r="E1785" s="36" t="str">
        <f>Source!H1699</f>
        <v>100 м2</v>
      </c>
      <c r="F1785" s="22">
        <f>Source!I1699</f>
        <v>0.192</v>
      </c>
      <c r="G1785" s="37">
        <f>Source!AL1699+Source!AM1699+Source!AO1699</f>
        <v>1392.24</v>
      </c>
      <c r="H1785" s="38"/>
      <c r="I1785" s="37"/>
      <c r="J1785" s="38" t="str">
        <f>Source!BO1699</f>
        <v/>
      </c>
      <c r="K1785" s="38"/>
      <c r="L1785" s="37"/>
      <c r="M1785" s="39"/>
      <c r="S1785">
        <f>ROUND((Source!FX1699/100)*((ROUND(Source!AF1699*Source!I1699, 2)+ROUND(Source!AE1699*Source!I1699, 2))), 2)</f>
        <v>218.89</v>
      </c>
      <c r="T1785">
        <f>Source!X1699</f>
        <v>218.51</v>
      </c>
      <c r="U1785">
        <f>ROUND((Source!FY1699/100)*((ROUND(Source!AF1699*Source!I1699, 2)+ROUND(Source!AE1699*Source!I1699, 2))), 2)</f>
        <v>134.05000000000001</v>
      </c>
      <c r="V1785">
        <f>Source!Y1699</f>
        <v>134.91</v>
      </c>
    </row>
    <row r="1786" spans="1:26">
      <c r="D1786" s="29" t="str">
        <f>"Объем: "&amp;Source!I1699&amp;"=(0,8+"&amp;"0,8)*"&amp;"2*"&amp;"6/"&amp;"100"</f>
        <v>Объем: 0,192=(0,8+0,8)*2*6/100</v>
      </c>
    </row>
    <row r="1787" spans="1:26" ht="14.25">
      <c r="A1787" s="16"/>
      <c r="B1787" s="16"/>
      <c r="C1787" s="58"/>
      <c r="D1787" s="58" t="s">
        <v>980</v>
      </c>
      <c r="E1787" s="36"/>
      <c r="F1787" s="22"/>
      <c r="G1787" s="37">
        <f>Source!AO1699</f>
        <v>706.89</v>
      </c>
      <c r="H1787" s="38" t="str">
        <f>Source!DG1699</f>
        <v>)*1,2)*1,15</v>
      </c>
      <c r="I1787" s="37">
        <f>ROUND(Source!AF1699*Source!I1699, 2)</f>
        <v>187.3</v>
      </c>
      <c r="J1787" s="38"/>
      <c r="K1787" s="38">
        <f>IF(Source!BA1699&lt;&gt; 0, Source!BA1699, 1)</f>
        <v>1</v>
      </c>
      <c r="L1787" s="37">
        <f>Source!S1699</f>
        <v>187.3</v>
      </c>
      <c r="M1787" s="39"/>
      <c r="R1787">
        <f>I1787</f>
        <v>187.3</v>
      </c>
    </row>
    <row r="1788" spans="1:26" ht="14.25">
      <c r="A1788" s="16"/>
      <c r="B1788" s="16"/>
      <c r="C1788" s="58"/>
      <c r="D1788" s="58" t="s">
        <v>104</v>
      </c>
      <c r="E1788" s="36"/>
      <c r="F1788" s="22"/>
      <c r="G1788" s="37">
        <f>Source!AM1699</f>
        <v>107.59</v>
      </c>
      <c r="H1788" s="38" t="str">
        <f>Source!DE1699</f>
        <v>)*1,2)*1,25</v>
      </c>
      <c r="I1788" s="37">
        <f>ROUND(Source!AD1699*Source!I1699, 2)</f>
        <v>30.99</v>
      </c>
      <c r="J1788" s="38"/>
      <c r="K1788" s="38">
        <f>IF(Source!BB1699&lt;&gt; 0, Source!BB1699, 1)</f>
        <v>1</v>
      </c>
      <c r="L1788" s="37">
        <f>Source!Q1699</f>
        <v>30.99</v>
      </c>
      <c r="M1788" s="39"/>
    </row>
    <row r="1789" spans="1:26" ht="14.25">
      <c r="A1789" s="16"/>
      <c r="B1789" s="16"/>
      <c r="C1789" s="58"/>
      <c r="D1789" s="58" t="s">
        <v>981</v>
      </c>
      <c r="E1789" s="36"/>
      <c r="F1789" s="22"/>
      <c r="G1789" s="37">
        <f>Source!AN1699</f>
        <v>9.41</v>
      </c>
      <c r="H1789" s="38" t="str">
        <f>Source!DF1699</f>
        <v>)*1,2)*1,25</v>
      </c>
      <c r="I1789" s="40">
        <f>ROUND(Source!AE1699*Source!I1699, 2)</f>
        <v>2.71</v>
      </c>
      <c r="J1789" s="38"/>
      <c r="K1789" s="38">
        <f>IF(Source!BS1699&lt;&gt; 0, Source!BS1699, 1)</f>
        <v>1</v>
      </c>
      <c r="L1789" s="40">
        <f>Source!R1699</f>
        <v>2.71</v>
      </c>
      <c r="M1789" s="39"/>
      <c r="R1789">
        <f>I1789</f>
        <v>2.71</v>
      </c>
    </row>
    <row r="1790" spans="1:26" ht="14.25">
      <c r="A1790" s="16"/>
      <c r="B1790" s="16"/>
      <c r="C1790" s="58"/>
      <c r="D1790" s="58" t="s">
        <v>982</v>
      </c>
      <c r="E1790" s="36"/>
      <c r="F1790" s="22"/>
      <c r="G1790" s="37">
        <f>Source!AL1699</f>
        <v>577.76</v>
      </c>
      <c r="H1790" s="38" t="str">
        <f>Source!DD1699</f>
        <v/>
      </c>
      <c r="I1790" s="37">
        <f>ROUND(Source!AC1699*Source!I1699, 2)</f>
        <v>110.93</v>
      </c>
      <c r="J1790" s="38"/>
      <c r="K1790" s="38">
        <f>IF(Source!BC1699&lt;&gt; 0, Source!BC1699, 1)</f>
        <v>1</v>
      </c>
      <c r="L1790" s="37">
        <f>Source!P1699</f>
        <v>110.93</v>
      </c>
      <c r="M1790" s="39"/>
    </row>
    <row r="1791" spans="1:26" ht="14.25">
      <c r="A1791" s="16"/>
      <c r="B1791" s="16"/>
      <c r="C1791" s="58"/>
      <c r="D1791" s="58" t="s">
        <v>983</v>
      </c>
      <c r="E1791" s="36" t="s">
        <v>984</v>
      </c>
      <c r="F1791" s="22">
        <f>Source!BZ1699</f>
        <v>128</v>
      </c>
      <c r="G1791" s="167" t="str">
        <f>CONCATENATE(" )", Source!DL1699, Source!FT1699, "=", Source!FX1699)</f>
        <v xml:space="preserve"> )*0,9=115,2</v>
      </c>
      <c r="H1791" s="168"/>
      <c r="I1791" s="37">
        <f>SUM(S1785:S1793)</f>
        <v>218.89</v>
      </c>
      <c r="J1791" s="41"/>
      <c r="K1791" s="32">
        <f>Source!AT1699</f>
        <v>115</v>
      </c>
      <c r="L1791" s="37">
        <f>SUM(T1785:T1793)</f>
        <v>218.51</v>
      </c>
      <c r="M1791" s="39"/>
    </row>
    <row r="1792" spans="1:26" ht="14.25">
      <c r="A1792" s="16"/>
      <c r="B1792" s="16"/>
      <c r="C1792" s="58"/>
      <c r="D1792" s="58" t="s">
        <v>985</v>
      </c>
      <c r="E1792" s="36" t="s">
        <v>984</v>
      </c>
      <c r="F1792" s="22">
        <f>Source!CA1699</f>
        <v>83</v>
      </c>
      <c r="G1792" s="167" t="str">
        <f>CONCATENATE(" )", Source!DM1699, Source!FU1699, "=", Source!FY1699)</f>
        <v xml:space="preserve"> )*0,85=70,55</v>
      </c>
      <c r="H1792" s="168"/>
      <c r="I1792" s="37">
        <f>SUM(U1785:U1793)</f>
        <v>134.05000000000001</v>
      </c>
      <c r="J1792" s="41"/>
      <c r="K1792" s="32">
        <f>Source!AU1699</f>
        <v>71</v>
      </c>
      <c r="L1792" s="37">
        <f>SUM(V1785:V1793)</f>
        <v>134.91</v>
      </c>
      <c r="M1792" s="39"/>
    </row>
    <row r="1793" spans="1:26" ht="14.25">
      <c r="A1793" s="59"/>
      <c r="B1793" s="59"/>
      <c r="C1793" s="60"/>
      <c r="D1793" s="60" t="s">
        <v>986</v>
      </c>
      <c r="E1793" s="42" t="s">
        <v>987</v>
      </c>
      <c r="F1793" s="43">
        <f>Source!AQ1699</f>
        <v>80.88</v>
      </c>
      <c r="G1793" s="44"/>
      <c r="H1793" s="45" t="str">
        <f>Source!DI1699</f>
        <v>)*1,2)*1,15</v>
      </c>
      <c r="I1793" s="44"/>
      <c r="J1793" s="45"/>
      <c r="K1793" s="45"/>
      <c r="L1793" s="44"/>
      <c r="M1793" s="46">
        <f>Source!U1699</f>
        <v>21.429964799999997</v>
      </c>
    </row>
    <row r="1794" spans="1:26" ht="15">
      <c r="H1794" s="166">
        <f>I1787+I1788+I1790+I1791+I1792</f>
        <v>682.16000000000008</v>
      </c>
      <c r="I1794" s="166"/>
      <c r="K1794" s="166">
        <f>L1787+L1788+L1790+L1791+L1792</f>
        <v>682.64</v>
      </c>
      <c r="L1794" s="166"/>
      <c r="M1794" s="47">
        <f>Source!U1699</f>
        <v>21.429964799999997</v>
      </c>
      <c r="O1794" s="26">
        <f>H1794</f>
        <v>682.16000000000008</v>
      </c>
      <c r="P1794" s="26">
        <f>K1794</f>
        <v>682.64</v>
      </c>
      <c r="Q1794" s="26">
        <f>M1794</f>
        <v>21.429964799999997</v>
      </c>
      <c r="W1794">
        <f>IF(Source!BI1699&lt;=1,I1787+I1788+I1790+I1791+I1792, 0)</f>
        <v>682.16000000000008</v>
      </c>
      <c r="X1794">
        <f>IF(Source!BI1699=2,I1787+I1788+I1790+I1791+I1792, 0)</f>
        <v>0</v>
      </c>
      <c r="Y1794">
        <f>IF(Source!BI1699=3,I1787+I1788+I1790+I1791+I1792, 0)</f>
        <v>0</v>
      </c>
      <c r="Z1794">
        <f>IF(Source!BI1699=4,I1787+I1788+I1790+I1791+I1792, 0)</f>
        <v>0</v>
      </c>
    </row>
    <row r="1795" spans="1:26" ht="42.75">
      <c r="A1795" s="59">
        <v>345</v>
      </c>
      <c r="B1795" s="59" t="str">
        <f>Source!E1701</f>
        <v>337</v>
      </c>
      <c r="C1795" s="60" t="str">
        <f>Source!F1701</f>
        <v>19.1.01.03-0053</v>
      </c>
      <c r="D1795" s="60" t="str">
        <f>Source!G1701</f>
        <v>Воздуховоды из оцинкованной стали с шиной и уголками толщиной 1,0 мм, периметром 3200 мм</v>
      </c>
      <c r="E1795" s="42" t="str">
        <f>Source!H1701</f>
        <v>м2</v>
      </c>
      <c r="F1795" s="43">
        <f>Source!I1701</f>
        <v>19.2</v>
      </c>
      <c r="G1795" s="44">
        <f>Source!AL1701</f>
        <v>170.81</v>
      </c>
      <c r="H1795" s="45" t="str">
        <f>Source!DD1701</f>
        <v/>
      </c>
      <c r="I1795" s="44">
        <f>ROUND(Source!AC1701*Source!I1701, 2)</f>
        <v>3279.55</v>
      </c>
      <c r="J1795" s="45" t="str">
        <f>Source!BO1701</f>
        <v/>
      </c>
      <c r="K1795" s="45">
        <f>IF(Source!BC1701&lt;&gt; 0, Source!BC1701, 1)</f>
        <v>1</v>
      </c>
      <c r="L1795" s="44">
        <f>Source!P1701</f>
        <v>3279.55</v>
      </c>
      <c r="M1795" s="48"/>
      <c r="S1795">
        <f>ROUND((Source!FX1701/100)*((ROUND(Source!AF1701*Source!I1701, 2)+ROUND(Source!AE1701*Source!I1701, 2))), 2)</f>
        <v>0</v>
      </c>
      <c r="T1795">
        <f>Source!X1701</f>
        <v>0</v>
      </c>
      <c r="U1795">
        <f>ROUND((Source!FY1701/100)*((ROUND(Source!AF1701*Source!I1701, 2)+ROUND(Source!AE1701*Source!I1701, 2))), 2)</f>
        <v>0</v>
      </c>
      <c r="V1795">
        <f>Source!Y1701</f>
        <v>0</v>
      </c>
    </row>
    <row r="1796" spans="1:26" ht="15">
      <c r="H1796" s="166">
        <f>I1795</f>
        <v>3279.55</v>
      </c>
      <c r="I1796" s="166"/>
      <c r="K1796" s="166">
        <f>L1795</f>
        <v>3279.55</v>
      </c>
      <c r="L1796" s="166"/>
      <c r="M1796" s="47">
        <f>Source!U1701</f>
        <v>0</v>
      </c>
      <c r="O1796" s="26">
        <f>H1796</f>
        <v>3279.55</v>
      </c>
      <c r="P1796" s="26">
        <f>K1796</f>
        <v>3279.55</v>
      </c>
      <c r="Q1796" s="26">
        <f>M1796</f>
        <v>0</v>
      </c>
      <c r="W1796">
        <f>IF(Source!BI1701&lt;=1,I1795, 0)</f>
        <v>3279.55</v>
      </c>
      <c r="X1796">
        <f>IF(Source!BI1701=2,I1795, 0)</f>
        <v>0</v>
      </c>
      <c r="Y1796">
        <f>IF(Source!BI1701=3,I1795, 0)</f>
        <v>0</v>
      </c>
      <c r="Z1796">
        <f>IF(Source!BI1701=4,I1795, 0)</f>
        <v>0</v>
      </c>
    </row>
    <row r="1797" spans="1:26" ht="57">
      <c r="A1797" s="16">
        <v>346</v>
      </c>
      <c r="B1797" s="16" t="str">
        <f>Source!E1703</f>
        <v>338</v>
      </c>
      <c r="C1797" s="58" t="str">
        <f>Source!F1703</f>
        <v>20-01-002-18</v>
      </c>
      <c r="D1797" s="58" t="str">
        <f>Source!G1703</f>
        <v>Прокладка воздуховодов из листовой оцинкованной стали и алюминия класса П (плотные) толщиной 1,0 мм, диаметром от 900 до 1000 мм</v>
      </c>
      <c r="E1797" s="36" t="str">
        <f>Source!H1703</f>
        <v>100 м2</v>
      </c>
      <c r="F1797" s="22">
        <f>Source!I1703</f>
        <v>9.4200000000000006E-2</v>
      </c>
      <c r="G1797" s="37">
        <f>Source!AL1703+Source!AM1703+Source!AO1703</f>
        <v>1385.92</v>
      </c>
      <c r="H1797" s="38"/>
      <c r="I1797" s="37"/>
      <c r="J1797" s="38" t="str">
        <f>Source!BO1703</f>
        <v/>
      </c>
      <c r="K1797" s="38"/>
      <c r="L1797" s="37"/>
      <c r="M1797" s="39"/>
      <c r="S1797">
        <f>ROUND((Source!FX1703/100)*((ROUND(Source!AF1703*Source!I1703, 2)+ROUND(Source!AE1703*Source!I1703, 2))), 2)</f>
        <v>107.25</v>
      </c>
      <c r="T1797">
        <f>Source!X1703</f>
        <v>107.07</v>
      </c>
      <c r="U1797">
        <f>ROUND((Source!FY1703/100)*((ROUND(Source!AF1703*Source!I1703, 2)+ROUND(Source!AE1703*Source!I1703, 2))), 2)</f>
        <v>65.680000000000007</v>
      </c>
      <c r="V1797">
        <f>Source!Y1703</f>
        <v>66.099999999999994</v>
      </c>
    </row>
    <row r="1798" spans="1:26">
      <c r="D1798" s="29" t="str">
        <f>"Объем: "&amp;Source!I1703&amp;"=(3,14*"&amp;"1)*"&amp;"3/"&amp;"100"</f>
        <v>Объем: 0,0942=(3,14*1)*3/100</v>
      </c>
    </row>
    <row r="1799" spans="1:26" ht="14.25">
      <c r="A1799" s="16"/>
      <c r="B1799" s="16"/>
      <c r="C1799" s="58"/>
      <c r="D1799" s="58" t="s">
        <v>980</v>
      </c>
      <c r="E1799" s="36"/>
      <c r="F1799" s="22"/>
      <c r="G1799" s="37">
        <f>Source!AO1703</f>
        <v>706.89</v>
      </c>
      <c r="H1799" s="38" t="str">
        <f>Source!DG1703</f>
        <v>)*1,2)*1,15</v>
      </c>
      <c r="I1799" s="37">
        <f>ROUND(Source!AF1703*Source!I1703, 2)</f>
        <v>91.89</v>
      </c>
      <c r="J1799" s="38"/>
      <c r="K1799" s="38">
        <f>IF(Source!BA1703&lt;&gt; 0, Source!BA1703, 1)</f>
        <v>1</v>
      </c>
      <c r="L1799" s="37">
        <f>Source!S1703</f>
        <v>91.89</v>
      </c>
      <c r="M1799" s="39"/>
      <c r="R1799">
        <f>I1799</f>
        <v>91.89</v>
      </c>
    </row>
    <row r="1800" spans="1:26" ht="14.25">
      <c r="A1800" s="16"/>
      <c r="B1800" s="16"/>
      <c r="C1800" s="58"/>
      <c r="D1800" s="58" t="s">
        <v>104</v>
      </c>
      <c r="E1800" s="36"/>
      <c r="F1800" s="22"/>
      <c r="G1800" s="37">
        <f>Source!AM1703</f>
        <v>101.27</v>
      </c>
      <c r="H1800" s="38" t="str">
        <f>Source!DE1703</f>
        <v>)*1,2)*1,25</v>
      </c>
      <c r="I1800" s="37">
        <f>ROUND(Source!AD1703*Source!I1703, 2)</f>
        <v>14.31</v>
      </c>
      <c r="J1800" s="38"/>
      <c r="K1800" s="38">
        <f>IF(Source!BB1703&lt;&gt; 0, Source!BB1703, 1)</f>
        <v>1</v>
      </c>
      <c r="L1800" s="37">
        <f>Source!Q1703</f>
        <v>14.31</v>
      </c>
      <c r="M1800" s="39"/>
    </row>
    <row r="1801" spans="1:26" ht="14.25">
      <c r="A1801" s="16"/>
      <c r="B1801" s="16"/>
      <c r="C1801" s="58"/>
      <c r="D1801" s="58" t="s">
        <v>981</v>
      </c>
      <c r="E1801" s="36"/>
      <c r="F1801" s="22"/>
      <c r="G1801" s="37">
        <f>Source!AN1703</f>
        <v>8.5399999999999991</v>
      </c>
      <c r="H1801" s="38" t="str">
        <f>Source!DF1703</f>
        <v>)*1,2)*1,25</v>
      </c>
      <c r="I1801" s="40">
        <f>ROUND(Source!AE1703*Source!I1703, 2)</f>
        <v>1.21</v>
      </c>
      <c r="J1801" s="38"/>
      <c r="K1801" s="38">
        <f>IF(Source!BS1703&lt;&gt; 0, Source!BS1703, 1)</f>
        <v>1</v>
      </c>
      <c r="L1801" s="40">
        <f>Source!R1703</f>
        <v>1.21</v>
      </c>
      <c r="M1801" s="39"/>
      <c r="R1801">
        <f>I1801</f>
        <v>1.21</v>
      </c>
    </row>
    <row r="1802" spans="1:26" ht="14.25">
      <c r="A1802" s="16"/>
      <c r="B1802" s="16"/>
      <c r="C1802" s="58"/>
      <c r="D1802" s="58" t="s">
        <v>982</v>
      </c>
      <c r="E1802" s="36"/>
      <c r="F1802" s="22"/>
      <c r="G1802" s="37">
        <f>Source!AL1703</f>
        <v>577.76</v>
      </c>
      <c r="H1802" s="38" t="str">
        <f>Source!DD1703</f>
        <v/>
      </c>
      <c r="I1802" s="37">
        <f>ROUND(Source!AC1703*Source!I1703, 2)</f>
        <v>54.42</v>
      </c>
      <c r="J1802" s="38"/>
      <c r="K1802" s="38">
        <f>IF(Source!BC1703&lt;&gt; 0, Source!BC1703, 1)</f>
        <v>1</v>
      </c>
      <c r="L1802" s="37">
        <f>Source!P1703</f>
        <v>54.42</v>
      </c>
      <c r="M1802" s="39"/>
    </row>
    <row r="1803" spans="1:26" ht="14.25">
      <c r="A1803" s="16"/>
      <c r="B1803" s="16"/>
      <c r="C1803" s="58"/>
      <c r="D1803" s="58" t="s">
        <v>983</v>
      </c>
      <c r="E1803" s="36" t="s">
        <v>984</v>
      </c>
      <c r="F1803" s="22">
        <f>Source!BZ1703</f>
        <v>128</v>
      </c>
      <c r="G1803" s="167" t="str">
        <f>CONCATENATE(" )", Source!DL1703, Source!FT1703, "=", Source!FX1703)</f>
        <v xml:space="preserve"> )*0,9=115,2</v>
      </c>
      <c r="H1803" s="168"/>
      <c r="I1803" s="37">
        <f>SUM(S1797:S1805)</f>
        <v>107.25</v>
      </c>
      <c r="J1803" s="41"/>
      <c r="K1803" s="32">
        <f>Source!AT1703</f>
        <v>115</v>
      </c>
      <c r="L1803" s="37">
        <f>SUM(T1797:T1805)</f>
        <v>107.07</v>
      </c>
      <c r="M1803" s="39"/>
    </row>
    <row r="1804" spans="1:26" ht="14.25">
      <c r="A1804" s="16"/>
      <c r="B1804" s="16"/>
      <c r="C1804" s="58"/>
      <c r="D1804" s="58" t="s">
        <v>985</v>
      </c>
      <c r="E1804" s="36" t="s">
        <v>984</v>
      </c>
      <c r="F1804" s="22">
        <f>Source!CA1703</f>
        <v>83</v>
      </c>
      <c r="G1804" s="167" t="str">
        <f>CONCATENATE(" )", Source!DM1703, Source!FU1703, "=", Source!FY1703)</f>
        <v xml:space="preserve"> )*0,85=70,55</v>
      </c>
      <c r="H1804" s="168"/>
      <c r="I1804" s="37">
        <f>SUM(U1797:U1805)</f>
        <v>65.680000000000007</v>
      </c>
      <c r="J1804" s="41"/>
      <c r="K1804" s="32">
        <f>Source!AU1703</f>
        <v>71</v>
      </c>
      <c r="L1804" s="37">
        <f>SUM(V1797:V1805)</f>
        <v>66.099999999999994</v>
      </c>
      <c r="M1804" s="39"/>
    </row>
    <row r="1805" spans="1:26" ht="14.25">
      <c r="A1805" s="59"/>
      <c r="B1805" s="59"/>
      <c r="C1805" s="60"/>
      <c r="D1805" s="60" t="s">
        <v>986</v>
      </c>
      <c r="E1805" s="42" t="s">
        <v>987</v>
      </c>
      <c r="F1805" s="43">
        <f>Source!AQ1703</f>
        <v>80.88</v>
      </c>
      <c r="G1805" s="44"/>
      <c r="H1805" s="45" t="str">
        <f>Source!DI1703</f>
        <v>)*1,2)*1,15</v>
      </c>
      <c r="I1805" s="44"/>
      <c r="J1805" s="45"/>
      <c r="K1805" s="45"/>
      <c r="L1805" s="44"/>
      <c r="M1805" s="46">
        <f>Source!U1703</f>
        <v>10.51407648</v>
      </c>
    </row>
    <row r="1806" spans="1:26" ht="15">
      <c r="H1806" s="166">
        <f>I1799+I1800+I1802+I1803+I1804</f>
        <v>333.55</v>
      </c>
      <c r="I1806" s="166"/>
      <c r="K1806" s="166">
        <f>L1799+L1800+L1802+L1803+L1804</f>
        <v>333.78999999999996</v>
      </c>
      <c r="L1806" s="166"/>
      <c r="M1806" s="47">
        <f>Source!U1703</f>
        <v>10.51407648</v>
      </c>
      <c r="O1806" s="26">
        <f>H1806</f>
        <v>333.55</v>
      </c>
      <c r="P1806" s="26">
        <f>K1806</f>
        <v>333.78999999999996</v>
      </c>
      <c r="Q1806" s="26">
        <f>M1806</f>
        <v>10.51407648</v>
      </c>
      <c r="W1806">
        <f>IF(Source!BI1703&lt;=1,I1799+I1800+I1802+I1803+I1804, 0)</f>
        <v>333.55</v>
      </c>
      <c r="X1806">
        <f>IF(Source!BI1703=2,I1799+I1800+I1802+I1803+I1804, 0)</f>
        <v>0</v>
      </c>
      <c r="Y1806">
        <f>IF(Source!BI1703=3,I1799+I1800+I1802+I1803+I1804, 0)</f>
        <v>0</v>
      </c>
      <c r="Z1806">
        <f>IF(Source!BI1703=4,I1799+I1800+I1802+I1803+I1804, 0)</f>
        <v>0</v>
      </c>
    </row>
    <row r="1807" spans="1:26" ht="42.75">
      <c r="A1807" s="59">
        <v>347</v>
      </c>
      <c r="B1807" s="59" t="str">
        <f>Source!E1705</f>
        <v>339</v>
      </c>
      <c r="C1807" s="60" t="str">
        <f>Source!F1705</f>
        <v>19.1.01.03-0082</v>
      </c>
      <c r="D1807" s="60" t="str">
        <f>Source!G1705</f>
        <v>Воздуховоды из оцинкованной стали толщиной 1,0 мм, диаметром до 1000 мм</v>
      </c>
      <c r="E1807" s="42" t="str">
        <f>Source!H1705</f>
        <v>м2</v>
      </c>
      <c r="F1807" s="43">
        <f>Source!I1705</f>
        <v>9.42</v>
      </c>
      <c r="G1807" s="44">
        <f>Source!AL1705</f>
        <v>102.06</v>
      </c>
      <c r="H1807" s="45" t="str">
        <f>Source!DD1705</f>
        <v/>
      </c>
      <c r="I1807" s="44">
        <f>ROUND(Source!AC1705*Source!I1705, 2)</f>
        <v>961.41</v>
      </c>
      <c r="J1807" s="45" t="str">
        <f>Source!BO1705</f>
        <v/>
      </c>
      <c r="K1807" s="45">
        <f>IF(Source!BC1705&lt;&gt; 0, Source!BC1705, 1)</f>
        <v>1</v>
      </c>
      <c r="L1807" s="44">
        <f>Source!P1705</f>
        <v>961.41</v>
      </c>
      <c r="M1807" s="48"/>
      <c r="S1807">
        <f>ROUND((Source!FX1705/100)*((ROUND(Source!AF1705*Source!I1705, 2)+ROUND(Source!AE1705*Source!I1705, 2))), 2)</f>
        <v>0</v>
      </c>
      <c r="T1807">
        <f>Source!X1705</f>
        <v>0</v>
      </c>
      <c r="U1807">
        <f>ROUND((Source!FY1705/100)*((ROUND(Source!AF1705*Source!I1705, 2)+ROUND(Source!AE1705*Source!I1705, 2))), 2)</f>
        <v>0</v>
      </c>
      <c r="V1807">
        <f>Source!Y1705</f>
        <v>0</v>
      </c>
    </row>
    <row r="1808" spans="1:26" ht="15">
      <c r="H1808" s="166">
        <f>I1807</f>
        <v>961.41</v>
      </c>
      <c r="I1808" s="166"/>
      <c r="K1808" s="166">
        <f>L1807</f>
        <v>961.41</v>
      </c>
      <c r="L1808" s="166"/>
      <c r="M1808" s="47">
        <f>Source!U1705</f>
        <v>0</v>
      </c>
      <c r="O1808" s="26">
        <f>H1808</f>
        <v>961.41</v>
      </c>
      <c r="P1808" s="26">
        <f>K1808</f>
        <v>961.41</v>
      </c>
      <c r="Q1808" s="26">
        <f>M1808</f>
        <v>0</v>
      </c>
      <c r="W1808">
        <f>IF(Source!BI1705&lt;=1,I1807, 0)</f>
        <v>961.41</v>
      </c>
      <c r="X1808">
        <f>IF(Source!BI1705=2,I1807, 0)</f>
        <v>0</v>
      </c>
      <c r="Y1808">
        <f>IF(Source!BI1705=3,I1807, 0)</f>
        <v>0</v>
      </c>
      <c r="Z1808">
        <f>IF(Source!BI1705=4,I1807, 0)</f>
        <v>0</v>
      </c>
    </row>
    <row r="1809" spans="1:32" ht="68.25">
      <c r="A1809" s="59">
        <v>348</v>
      </c>
      <c r="B1809" s="59" t="str">
        <f>Source!E1707</f>
        <v>340</v>
      </c>
      <c r="C1809" s="60" t="str">
        <f>Source!F1707</f>
        <v>прайс</v>
      </c>
      <c r="D1809" s="60" t="s">
        <v>1075</v>
      </c>
      <c r="E1809" s="42" t="str">
        <f>Source!H1707</f>
        <v>шт.</v>
      </c>
      <c r="F1809" s="43">
        <f>Source!I1707</f>
        <v>1</v>
      </c>
      <c r="G1809" s="44">
        <f>Source!AL1707</f>
        <v>24.71</v>
      </c>
      <c r="H1809" s="45" t="str">
        <f>Source!DD1707</f>
        <v/>
      </c>
      <c r="I1809" s="44">
        <f>ROUND(Source!AC1707*Source!I1707, 2)</f>
        <v>24.71</v>
      </c>
      <c r="J1809" s="45" t="str">
        <f>Source!BO1707</f>
        <v/>
      </c>
      <c r="K1809" s="45">
        <f>IF(Source!BC1707&lt;&gt; 0, Source!BC1707, 1)</f>
        <v>1</v>
      </c>
      <c r="L1809" s="44">
        <f>Source!P1707</f>
        <v>24.71</v>
      </c>
      <c r="M1809" s="48"/>
      <c r="S1809">
        <f>ROUND((Source!FX1707/100)*((ROUND(Source!AF1707*Source!I1707, 2)+ROUND(Source!AE1707*Source!I1707, 2))), 2)</f>
        <v>0</v>
      </c>
      <c r="T1809">
        <f>Source!X1707</f>
        <v>0</v>
      </c>
      <c r="U1809">
        <f>ROUND((Source!FY1707/100)*((ROUND(Source!AF1707*Source!I1707, 2)+ROUND(Source!AE1707*Source!I1707, 2))), 2)</f>
        <v>0</v>
      </c>
      <c r="V1809">
        <f>Source!Y1707</f>
        <v>0</v>
      </c>
    </row>
    <row r="1810" spans="1:32" ht="15">
      <c r="H1810" s="166">
        <f>I1809</f>
        <v>24.71</v>
      </c>
      <c r="I1810" s="166"/>
      <c r="K1810" s="166">
        <f>L1809</f>
        <v>24.71</v>
      </c>
      <c r="L1810" s="166"/>
      <c r="M1810" s="47">
        <f>Source!U1707</f>
        <v>0</v>
      </c>
      <c r="O1810" s="26">
        <f>H1810</f>
        <v>24.71</v>
      </c>
      <c r="P1810" s="26">
        <f>K1810</f>
        <v>24.71</v>
      </c>
      <c r="Q1810" s="26">
        <f>M1810</f>
        <v>0</v>
      </c>
      <c r="W1810">
        <f>IF(Source!BI1707&lt;=1,I1809, 0)</f>
        <v>24.71</v>
      </c>
      <c r="X1810">
        <f>IF(Source!BI1707=2,I1809, 0)</f>
        <v>0</v>
      </c>
      <c r="Y1810">
        <f>IF(Source!BI1707=3,I1809, 0)</f>
        <v>0</v>
      </c>
      <c r="Z1810">
        <f>IF(Source!BI1707=4,I1809, 0)</f>
        <v>0</v>
      </c>
    </row>
    <row r="1811" spans="1:32" ht="68.25">
      <c r="A1811" s="59">
        <v>349</v>
      </c>
      <c r="B1811" s="59" t="str">
        <f>Source!E1709</f>
        <v>341</v>
      </c>
      <c r="C1811" s="60" t="str">
        <f>Source!F1709</f>
        <v>прайс</v>
      </c>
      <c r="D1811" s="60" t="s">
        <v>1090</v>
      </c>
      <c r="E1811" s="42" t="str">
        <f>Source!H1709</f>
        <v>шт.</v>
      </c>
      <c r="F1811" s="43">
        <f>Source!I1709</f>
        <v>2</v>
      </c>
      <c r="G1811" s="44">
        <f>Source!AL1709</f>
        <v>124.67999999999999</v>
      </c>
      <c r="H1811" s="45" t="str">
        <f>Source!DD1709</f>
        <v/>
      </c>
      <c r="I1811" s="44">
        <f>ROUND(Source!AC1709*Source!I1709, 2)</f>
        <v>249.36</v>
      </c>
      <c r="J1811" s="45" t="str">
        <f>Source!BO1709</f>
        <v/>
      </c>
      <c r="K1811" s="45">
        <f>IF(Source!BC1709&lt;&gt; 0, Source!BC1709, 1)</f>
        <v>1</v>
      </c>
      <c r="L1811" s="44">
        <f>Source!P1709</f>
        <v>249.36</v>
      </c>
      <c r="M1811" s="48"/>
      <c r="S1811">
        <f>ROUND((Source!FX1709/100)*((ROUND(Source!AF1709*Source!I1709, 2)+ROUND(Source!AE1709*Source!I1709, 2))), 2)</f>
        <v>0</v>
      </c>
      <c r="T1811">
        <f>Source!X1709</f>
        <v>0</v>
      </c>
      <c r="U1811">
        <f>ROUND((Source!FY1709/100)*((ROUND(Source!AF1709*Source!I1709, 2)+ROUND(Source!AE1709*Source!I1709, 2))), 2)</f>
        <v>0</v>
      </c>
      <c r="V1811">
        <f>Source!Y1709</f>
        <v>0</v>
      </c>
    </row>
    <row r="1812" spans="1:32" ht="15">
      <c r="H1812" s="166">
        <f>I1811</f>
        <v>249.36</v>
      </c>
      <c r="I1812" s="166"/>
      <c r="K1812" s="166">
        <f>L1811</f>
        <v>249.36</v>
      </c>
      <c r="L1812" s="166"/>
      <c r="M1812" s="47">
        <f>Source!U1709</f>
        <v>0</v>
      </c>
      <c r="O1812" s="26">
        <f>H1812</f>
        <v>249.36</v>
      </c>
      <c r="P1812" s="26">
        <f>K1812</f>
        <v>249.36</v>
      </c>
      <c r="Q1812" s="26">
        <f>M1812</f>
        <v>0</v>
      </c>
      <c r="W1812">
        <f>IF(Source!BI1709&lt;=1,I1811, 0)</f>
        <v>249.36</v>
      </c>
      <c r="X1812">
        <f>IF(Source!BI1709=2,I1811, 0)</f>
        <v>0</v>
      </c>
      <c r="Y1812">
        <f>IF(Source!BI1709=3,I1811, 0)</f>
        <v>0</v>
      </c>
      <c r="Z1812">
        <f>IF(Source!BI1709=4,I1811, 0)</f>
        <v>0</v>
      </c>
    </row>
    <row r="1814" spans="1:32" ht="15">
      <c r="A1814" s="171" t="str">
        <f>CONCATENATE("Итого по разделу: ",IF(Source!G1711&lt;&gt;"Новый раздел", Source!G1711, ""))</f>
        <v>Итого по разделу: 29.Система ПД10(сетевые элементы)</v>
      </c>
      <c r="B1814" s="171"/>
      <c r="C1814" s="171"/>
      <c r="D1814" s="171"/>
      <c r="E1814" s="171"/>
      <c r="F1814" s="171"/>
      <c r="G1814" s="171"/>
      <c r="H1814" s="159">
        <f>SUM(O1755:O1813)</f>
        <v>11807.449999999999</v>
      </c>
      <c r="I1814" s="159"/>
      <c r="J1814" s="35"/>
      <c r="K1814" s="159">
        <f>SUM(P1755:P1813)</f>
        <v>11809.02</v>
      </c>
      <c r="L1814" s="159"/>
      <c r="M1814" s="47">
        <f>SUM(Q1755:Q1813)</f>
        <v>55.16005727999999</v>
      </c>
      <c r="AF1814" s="63" t="str">
        <f>CONCATENATE("Итого по разделу: ",IF(Source!G1711&lt;&gt;"Новый раздел", Source!G1711, ""))</f>
        <v>Итого по разделу: 29.Система ПД10(сетевые элементы)</v>
      </c>
    </row>
    <row r="1818" spans="1:32" ht="15">
      <c r="A1818" s="171" t="str">
        <f>CONCATENATE("Итого по локальной смете: ",IF(Source!G1741&lt;&gt;"Новая локальная смета", Source!G1741, ""))</f>
        <v>Итого по локальной смете: 02-01-22</v>
      </c>
      <c r="B1818" s="171"/>
      <c r="C1818" s="171"/>
      <c r="D1818" s="171"/>
      <c r="E1818" s="171"/>
      <c r="F1818" s="171"/>
      <c r="G1818" s="171"/>
      <c r="H1818" s="159">
        <f>SUM(O35:O1817)</f>
        <v>1827885.1299999976</v>
      </c>
      <c r="I1818" s="159"/>
      <c r="J1818" s="35"/>
      <c r="K1818" s="159">
        <f>SUM(P35:P1817)</f>
        <v>1827916.8799999969</v>
      </c>
      <c r="L1818" s="159"/>
      <c r="M1818" s="47">
        <f>SUM(Q35:Q1817)</f>
        <v>1241.4243182202008</v>
      </c>
    </row>
    <row r="1822" spans="1:32" ht="15">
      <c r="A1822" s="171" t="str">
        <f>CONCATENATE("Итого по смете: ",IF(Source!G1772&lt;&gt;"Новый объект", Source!G1772, ""))</f>
        <v>Итого по смете: ДУ-02-01-22</v>
      </c>
      <c r="B1822" s="171"/>
      <c r="C1822" s="171"/>
      <c r="D1822" s="171"/>
      <c r="E1822" s="171"/>
      <c r="F1822" s="171"/>
      <c r="G1822" s="171"/>
      <c r="H1822" s="159">
        <f>SUM(O1:O1821)</f>
        <v>1827885.1299999976</v>
      </c>
      <c r="I1822" s="159"/>
      <c r="J1822" s="35"/>
      <c r="K1822" s="159">
        <f>SUM(P1:P1821)</f>
        <v>1827916.8799999969</v>
      </c>
      <c r="L1822" s="159"/>
      <c r="M1822" s="47">
        <f>SUM(Q1:Q1821)</f>
        <v>1241.4243182202008</v>
      </c>
    </row>
    <row r="1824" spans="1:32" ht="14.25">
      <c r="D1824" s="163" t="str">
        <f>Source!H1801</f>
        <v>Итого по смете</v>
      </c>
      <c r="E1824" s="163"/>
      <c r="F1824" s="163"/>
      <c r="G1824" s="163"/>
      <c r="H1824" s="163"/>
      <c r="I1824" s="163"/>
      <c r="J1824" s="163"/>
      <c r="K1824" s="164">
        <f>IF(Source!P1801=0, "", Source!P1801)</f>
        <v>1827916.88</v>
      </c>
      <c r="L1824" s="164"/>
    </row>
    <row r="1825" spans="4:34" ht="14.25">
      <c r="D1825" s="163" t="str">
        <f>Source!H1802</f>
        <v>в том числе</v>
      </c>
      <c r="E1825" s="163"/>
      <c r="F1825" s="163"/>
      <c r="G1825" s="163"/>
      <c r="H1825" s="163"/>
      <c r="I1825" s="163"/>
      <c r="J1825" s="163"/>
      <c r="K1825" s="164" t="str">
        <f>IF(Source!P1802=0, "", Source!P1802)</f>
        <v/>
      </c>
      <c r="L1825" s="164"/>
    </row>
    <row r="1826" spans="4:34" ht="14.25">
      <c r="D1826" s="163" t="str">
        <f>Source!H1803</f>
        <v>Строительные работы</v>
      </c>
      <c r="E1826" s="163"/>
      <c r="F1826" s="163"/>
      <c r="G1826" s="163"/>
      <c r="H1826" s="163"/>
      <c r="I1826" s="163"/>
      <c r="J1826" s="163"/>
      <c r="K1826" s="164">
        <f>IF(Source!P1803=0, "", Source!P1803)</f>
        <v>249998.36</v>
      </c>
      <c r="L1826" s="164"/>
    </row>
    <row r="1827" spans="4:34" ht="14.25">
      <c r="D1827" s="163" t="str">
        <f>Source!H1804</f>
        <v>Монтажные работы</v>
      </c>
      <c r="E1827" s="163"/>
      <c r="F1827" s="163"/>
      <c r="G1827" s="163"/>
      <c r="H1827" s="163"/>
      <c r="I1827" s="163"/>
      <c r="J1827" s="163"/>
      <c r="K1827" s="164">
        <f>IF(Source!P1804=0, "", Source!P1804)</f>
        <v>180453.01</v>
      </c>
      <c r="L1827" s="164"/>
    </row>
    <row r="1828" spans="4:34" ht="14.25">
      <c r="D1828" s="163" t="str">
        <f>Source!H1805</f>
        <v>В том числе материалы</v>
      </c>
      <c r="E1828" s="163"/>
      <c r="F1828" s="163"/>
      <c r="G1828" s="163"/>
      <c r="H1828" s="163"/>
      <c r="I1828" s="163"/>
      <c r="J1828" s="163"/>
      <c r="K1828" s="164">
        <f>IF(Source!P1805=0, "", Source!P1805)</f>
        <v>396410.82</v>
      </c>
      <c r="L1828" s="164"/>
    </row>
    <row r="1829" spans="4:34" ht="14.25">
      <c r="D1829" s="163" t="str">
        <f>Source!H1806</f>
        <v>Оборудование</v>
      </c>
      <c r="E1829" s="163"/>
      <c r="F1829" s="163"/>
      <c r="G1829" s="163"/>
      <c r="H1829" s="163"/>
      <c r="I1829" s="163"/>
      <c r="J1829" s="163"/>
      <c r="K1829" s="173">
        <f>IF(Source!P1806=0, "", Source!P1806)</f>
        <v>1397465.51</v>
      </c>
      <c r="L1829" s="173"/>
    </row>
    <row r="1830" spans="4:34" ht="14.25">
      <c r="D1830" s="163" t="str">
        <f>Source!H1807</f>
        <v>Итого</v>
      </c>
      <c r="E1830" s="163"/>
      <c r="F1830" s="163"/>
      <c r="G1830" s="163"/>
      <c r="H1830" s="163"/>
      <c r="I1830" s="163"/>
      <c r="J1830" s="163"/>
      <c r="K1830" s="164">
        <f>IF(Source!P1807=0, "", Source!P1807)</f>
        <v>1827916.88</v>
      </c>
      <c r="L1830" s="164"/>
    </row>
    <row r="1831" spans="4:34" ht="14.25">
      <c r="D1831" s="163" t="str">
        <f>Source!H1809</f>
        <v>Итого в текущем уровне цен (Письмо Минстроя от 15.11.2018 г. № 45824-ДВ/09 - 4 квартал 2018г.)</v>
      </c>
      <c r="E1831" s="163"/>
      <c r="F1831" s="163"/>
      <c r="G1831" s="163"/>
      <c r="H1831" s="163"/>
      <c r="I1831" s="163"/>
      <c r="J1831" s="163"/>
      <c r="K1831" s="173" t="str">
        <f>IF(Source!P1809=0, "", Source!P1809)</f>
        <v/>
      </c>
      <c r="L1831" s="173"/>
      <c r="AH1831" s="33" t="s">
        <v>751</v>
      </c>
    </row>
    <row r="1832" spans="4:34" ht="14.25">
      <c r="D1832" s="163" t="str">
        <f>Source!H1810</f>
        <v>Строительные работы К=7,84</v>
      </c>
      <c r="E1832" s="163"/>
      <c r="F1832" s="163"/>
      <c r="G1832" s="163"/>
      <c r="H1832" s="163"/>
      <c r="I1832" s="163"/>
      <c r="J1832" s="163"/>
      <c r="K1832" s="164">
        <f>IF(Source!P1810=0, "", Source!P1810)</f>
        <v>1959987.14</v>
      </c>
      <c r="L1832" s="164"/>
    </row>
    <row r="1833" spans="4:34" ht="14.25">
      <c r="D1833" s="163" t="str">
        <f>Source!H1811</f>
        <v>Монтажные работы К=7,84</v>
      </c>
      <c r="E1833" s="163"/>
      <c r="F1833" s="163"/>
      <c r="G1833" s="163"/>
      <c r="H1833" s="163"/>
      <c r="I1833" s="163"/>
      <c r="J1833" s="163"/>
      <c r="K1833" s="164">
        <f>IF(Source!P1811=0, "", Source!P1811)</f>
        <v>1414751.6</v>
      </c>
      <c r="L1833" s="164"/>
    </row>
    <row r="1834" spans="4:34" ht="14.25">
      <c r="D1834" s="163" t="str">
        <f>Source!H1812</f>
        <v>В том числе материалы =7,84</v>
      </c>
      <c r="E1834" s="163"/>
      <c r="F1834" s="163"/>
      <c r="G1834" s="163"/>
      <c r="H1834" s="163"/>
      <c r="I1834" s="163"/>
      <c r="J1834" s="163"/>
      <c r="K1834" s="164">
        <f>IF(Source!P1812=0, "", Source!P1812)</f>
        <v>3107860.83</v>
      </c>
      <c r="L1834" s="164"/>
    </row>
    <row r="1835" spans="4:34" ht="14.25">
      <c r="D1835" s="163" t="str">
        <f>Source!H1813</f>
        <v>Оборудование К=3,92</v>
      </c>
      <c r="E1835" s="163"/>
      <c r="F1835" s="163"/>
      <c r="G1835" s="163"/>
      <c r="H1835" s="163"/>
      <c r="I1835" s="163"/>
      <c r="J1835" s="163"/>
      <c r="K1835" s="164">
        <f>IF(Source!P1813=0, "", Source!P1813)</f>
        <v>5478064.7999999998</v>
      </c>
      <c r="L1835" s="164"/>
    </row>
    <row r="1836" spans="4:34" ht="14.25">
      <c r="D1836" s="163" t="str">
        <f>Source!H1814</f>
        <v>Итого</v>
      </c>
      <c r="E1836" s="163"/>
      <c r="F1836" s="163"/>
      <c r="G1836" s="163"/>
      <c r="H1836" s="163"/>
      <c r="I1836" s="163"/>
      <c r="J1836" s="163"/>
      <c r="K1836" s="164">
        <f>IF(Source!P1814=0, "", Source!P1814)</f>
        <v>8852803.5399999991</v>
      </c>
      <c r="L1836" s="164"/>
    </row>
    <row r="1837" spans="4:34" ht="14.25">
      <c r="D1837" s="163" t="str">
        <f>Source!H1815</f>
        <v>Итого с учетом коэффициента тендерного снижения  К=0,916</v>
      </c>
      <c r="E1837" s="163"/>
      <c r="F1837" s="163"/>
      <c r="G1837" s="163"/>
      <c r="H1837" s="163"/>
      <c r="I1837" s="163"/>
      <c r="J1837" s="163"/>
      <c r="K1837" s="164" t="str">
        <f>IF(Source!P1815=0, "", Source!P1815)</f>
        <v/>
      </c>
      <c r="L1837" s="164"/>
    </row>
    <row r="1838" spans="4:34" ht="14.25">
      <c r="D1838" s="163" t="str">
        <f>Source!H1816</f>
        <v>Строительные работы</v>
      </c>
      <c r="E1838" s="163"/>
      <c r="F1838" s="163"/>
      <c r="G1838" s="163"/>
      <c r="H1838" s="163"/>
      <c r="I1838" s="163"/>
      <c r="J1838" s="163"/>
      <c r="K1838" s="164">
        <f>IF(Source!P1816=0, "", Source!P1816)</f>
        <v>1795348.22</v>
      </c>
      <c r="L1838" s="164"/>
    </row>
    <row r="1839" spans="4:34" ht="14.25">
      <c r="D1839" s="163" t="str">
        <f>Source!H1817</f>
        <v>Монтажные работы</v>
      </c>
      <c r="E1839" s="163"/>
      <c r="F1839" s="163"/>
      <c r="G1839" s="163"/>
      <c r="H1839" s="163"/>
      <c r="I1839" s="163"/>
      <c r="J1839" s="163"/>
      <c r="K1839" s="164">
        <f>IF(Source!P1817=0, "", Source!P1817)</f>
        <v>1295912.47</v>
      </c>
      <c r="L1839" s="164"/>
    </row>
    <row r="1840" spans="4:34" ht="14.25">
      <c r="D1840" s="163" t="str">
        <f>Source!H1818</f>
        <v>В том числе материалы</v>
      </c>
      <c r="E1840" s="163"/>
      <c r="F1840" s="163"/>
      <c r="G1840" s="163"/>
      <c r="H1840" s="163"/>
      <c r="I1840" s="163"/>
      <c r="J1840" s="163"/>
      <c r="K1840" s="164">
        <f>IF(Source!P1818=0, "", Source!P1818)</f>
        <v>2846800.52</v>
      </c>
      <c r="L1840" s="164"/>
    </row>
    <row r="1841" spans="1:34" ht="14.25">
      <c r="D1841" s="163" t="str">
        <f>Source!H1819</f>
        <v>Оборудование</v>
      </c>
      <c r="E1841" s="163"/>
      <c r="F1841" s="163"/>
      <c r="G1841" s="163"/>
      <c r="H1841" s="163"/>
      <c r="I1841" s="163"/>
      <c r="J1841" s="163"/>
      <c r="K1841" s="164">
        <f>IF(Source!P1819=0, "", Source!P1819)</f>
        <v>5017907.3600000003</v>
      </c>
      <c r="L1841" s="164"/>
    </row>
    <row r="1842" spans="1:34" ht="14.25">
      <c r="D1842" s="163" t="str">
        <f>Source!H1820</f>
        <v>Итого с учетом коэффициента  тендерного снижения к=0,916</v>
      </c>
      <c r="E1842" s="163"/>
      <c r="F1842" s="163"/>
      <c r="G1842" s="163"/>
      <c r="H1842" s="163"/>
      <c r="I1842" s="163"/>
      <c r="J1842" s="163"/>
      <c r="K1842" s="164">
        <f>IF(Source!P1820=0, "", Source!P1820)</f>
        <v>8109168.0499999998</v>
      </c>
      <c r="L1842" s="164"/>
    </row>
    <row r="1843" spans="1:34" ht="14.25">
      <c r="D1843" s="163" t="str">
        <f>Source!H1821</f>
        <v>Затраты на временные здания и сооружения 1,2% от строительно-монтажных работ</v>
      </c>
      <c r="E1843" s="163"/>
      <c r="F1843" s="163"/>
      <c r="G1843" s="163"/>
      <c r="H1843" s="163"/>
      <c r="I1843" s="163"/>
      <c r="J1843" s="163"/>
      <c r="K1843" s="164">
        <f>IF(Source!P1821=0, "", Source!P1821)</f>
        <v>37095.129999999997</v>
      </c>
      <c r="L1843" s="164"/>
    </row>
    <row r="1844" spans="1:34" ht="14.25">
      <c r="D1844" s="163" t="str">
        <f>Source!H1822</f>
        <v>Итого строительно-монтажные работы с Затратами на временные здания и сооружения</v>
      </c>
      <c r="E1844" s="163"/>
      <c r="F1844" s="163"/>
      <c r="G1844" s="163"/>
      <c r="H1844" s="163"/>
      <c r="I1844" s="163"/>
      <c r="J1844" s="163"/>
      <c r="K1844" s="164">
        <f>IF(Source!P1822=0, "", Source!P1822)</f>
        <v>3128355.82</v>
      </c>
      <c r="L1844" s="164"/>
      <c r="AH1844" s="33" t="s">
        <v>760</v>
      </c>
    </row>
    <row r="1845" spans="1:34" ht="28.5">
      <c r="D1845" s="163" t="str">
        <f>Source!H1823</f>
        <v>Дополнительные затраты при производстве строительно-монтажных работ в зимнее время 1,41% от строительно-монтажных работ</v>
      </c>
      <c r="E1845" s="163"/>
      <c r="F1845" s="163"/>
      <c r="G1845" s="163"/>
      <c r="H1845" s="163"/>
      <c r="I1845" s="163"/>
      <c r="J1845" s="163"/>
      <c r="K1845" s="164">
        <f>IF(Source!P1823=0, "", Source!P1823)</f>
        <v>44109.82</v>
      </c>
      <c r="L1845" s="164"/>
      <c r="AH1845" s="33" t="s">
        <v>761</v>
      </c>
    </row>
    <row r="1846" spans="1:34" ht="28.5">
      <c r="D1846" s="163" t="str">
        <f>Source!H1824</f>
        <v>Итого с учетом Затрат на временные здания и сооружения и Дополнительных затрат при производстве стоительно-монтажных работ в зимнее время и с учетом коэффициента тендерного снижения  К=0,916</v>
      </c>
      <c r="E1846" s="163"/>
      <c r="F1846" s="163"/>
      <c r="G1846" s="163"/>
      <c r="H1846" s="163"/>
      <c r="I1846" s="163"/>
      <c r="J1846" s="163"/>
      <c r="K1846" s="164">
        <f>IF(Source!P1824=0, "", Source!P1824)</f>
        <v>8190373</v>
      </c>
      <c r="L1846" s="164"/>
      <c r="AH1846" s="33" t="s">
        <v>762</v>
      </c>
    </row>
    <row r="1847" spans="1:34" ht="28.5">
      <c r="D1847" s="163" t="str">
        <f>Source!H1825</f>
        <v>Компенсация НДС на стоимость материалов и оборудования с учетом коэффициента тендерного снижения К=0,916 (20%)</v>
      </c>
      <c r="E1847" s="163"/>
      <c r="F1847" s="163"/>
      <c r="G1847" s="163"/>
      <c r="H1847" s="163"/>
      <c r="I1847" s="163"/>
      <c r="J1847" s="163"/>
      <c r="K1847" s="164">
        <f>IF(Source!P1825=0, "", Source!P1825)</f>
        <v>1572941.58</v>
      </c>
      <c r="L1847" s="164"/>
      <c r="AH1847" s="33" t="s">
        <v>763</v>
      </c>
    </row>
    <row r="1848" spans="1:34" ht="14.25">
      <c r="D1848" s="163" t="str">
        <f>Source!H1826</f>
        <v>Всего по смете с коэффициентом конкурсного снижения К=0,916:</v>
      </c>
      <c r="E1848" s="163"/>
      <c r="F1848" s="163"/>
      <c r="G1848" s="163"/>
      <c r="H1848" s="163"/>
      <c r="I1848" s="163"/>
      <c r="J1848" s="163"/>
      <c r="K1848" s="164">
        <f>IF(Source!P1826=0, "", Source!P1826)</f>
        <v>9763314.5800000001</v>
      </c>
      <c r="L1848" s="164"/>
    </row>
    <row r="1851" spans="1:34" ht="14.25">
      <c r="A1851" s="12"/>
      <c r="B1851" s="12"/>
      <c r="C1851" s="220" t="s">
        <v>1175</v>
      </c>
      <c r="D1851" s="220"/>
      <c r="E1851" s="27" t="str">
        <f>IF(Source!AM12&lt;&gt;"", Source!AM12," ")</f>
        <v xml:space="preserve"> </v>
      </c>
      <c r="F1851" s="27"/>
      <c r="G1851" s="27"/>
      <c r="H1851" s="27"/>
      <c r="I1851" s="27"/>
      <c r="J1851" s="12" t="str">
        <f>IF(Source!AL12&lt;&gt;"", Source!AL12," ")</f>
        <v xml:space="preserve"> </v>
      </c>
      <c r="K1851" s="12"/>
      <c r="L1851" s="12"/>
      <c r="M1851" s="12"/>
    </row>
    <row r="1852" spans="1:34" ht="14.25">
      <c r="A1852" s="12"/>
      <c r="B1852" s="12"/>
      <c r="C1852" s="12"/>
      <c r="D1852" s="12"/>
      <c r="E1852" s="174" t="s">
        <v>1092</v>
      </c>
      <c r="F1852" s="174"/>
      <c r="G1852" s="174"/>
      <c r="H1852" s="174"/>
      <c r="I1852" s="174"/>
      <c r="J1852" s="12"/>
      <c r="K1852" s="12"/>
      <c r="L1852" s="12"/>
      <c r="M1852" s="12"/>
    </row>
    <row r="1853" spans="1:34" ht="14.25">
      <c r="A1853" s="12"/>
      <c r="B1853" s="12"/>
      <c r="C1853" s="12"/>
      <c r="D1853" s="12"/>
      <c r="E1853" s="12"/>
      <c r="F1853" s="12"/>
      <c r="G1853" s="12"/>
      <c r="H1853" s="12"/>
      <c r="I1853" s="12"/>
      <c r="J1853" s="12"/>
      <c r="K1853" s="12"/>
      <c r="L1853" s="12"/>
      <c r="M1853" s="12"/>
    </row>
    <row r="1854" spans="1:34" ht="14.25">
      <c r="A1854" s="12"/>
      <c r="B1854" s="12"/>
      <c r="C1854" s="220" t="s">
        <v>1176</v>
      </c>
      <c r="D1854" s="220"/>
      <c r="E1854" s="27" t="str">
        <f>IF(Source!AI12&lt;&gt;"", Source!AI12," ")</f>
        <v xml:space="preserve"> </v>
      </c>
      <c r="F1854" s="27"/>
      <c r="G1854" s="27"/>
      <c r="H1854" s="27"/>
      <c r="I1854" s="27"/>
      <c r="J1854" s="12" t="str">
        <f>IF(Source!AH12&lt;&gt;"", Source!AH12," ")</f>
        <v xml:space="preserve"> </v>
      </c>
      <c r="K1854" s="12"/>
      <c r="L1854" s="12"/>
      <c r="M1854" s="12"/>
    </row>
    <row r="1855" spans="1:34" ht="14.25">
      <c r="A1855" s="12"/>
      <c r="B1855" s="12"/>
      <c r="C1855" s="12"/>
      <c r="D1855" s="12"/>
      <c r="E1855" s="174" t="s">
        <v>1092</v>
      </c>
      <c r="F1855" s="174"/>
      <c r="G1855" s="174"/>
      <c r="H1855" s="174"/>
      <c r="I1855" s="174"/>
      <c r="J1855" s="12"/>
      <c r="K1855" s="12"/>
      <c r="L1855" s="12"/>
      <c r="M1855" s="12"/>
    </row>
  </sheetData>
  <mergeCells count="1135">
    <mergeCell ref="A1822:G1822"/>
    <mergeCell ref="H1818:I1818"/>
    <mergeCell ref="K1818:L1818"/>
    <mergeCell ref="A1818:G1818"/>
    <mergeCell ref="H1814:I1814"/>
    <mergeCell ref="K1784:L1784"/>
    <mergeCell ref="H1784:I1784"/>
    <mergeCell ref="K1781:L1781"/>
    <mergeCell ref="H1781:I1781"/>
    <mergeCell ref="G1779:H1779"/>
    <mergeCell ref="G1778:H1778"/>
    <mergeCell ref="K1796:L1796"/>
    <mergeCell ref="H1796:I1796"/>
    <mergeCell ref="K1794:L1794"/>
    <mergeCell ref="H1794:I1794"/>
    <mergeCell ref="G1792:H1792"/>
    <mergeCell ref="G1791:H1791"/>
    <mergeCell ref="H1822:I1822"/>
    <mergeCell ref="K1822:L1822"/>
    <mergeCell ref="K1808:L1808"/>
    <mergeCell ref="H1808:I1808"/>
    <mergeCell ref="K1806:L1806"/>
    <mergeCell ref="H1806:I1806"/>
    <mergeCell ref="G1804:H1804"/>
    <mergeCell ref="G1803:H1803"/>
    <mergeCell ref="K1814:L1814"/>
    <mergeCell ref="A1814:G1814"/>
    <mergeCell ref="K1812:L1812"/>
    <mergeCell ref="K1764:L1764"/>
    <mergeCell ref="H1764:I1764"/>
    <mergeCell ref="G1762:H1762"/>
    <mergeCell ref="G1761:H1761"/>
    <mergeCell ref="K1729:L1729"/>
    <mergeCell ref="H1729:I1729"/>
    <mergeCell ref="G1727:H1727"/>
    <mergeCell ref="G1726:H1726"/>
    <mergeCell ref="K1719:L1719"/>
    <mergeCell ref="H1719:I1719"/>
    <mergeCell ref="K1741:L1741"/>
    <mergeCell ref="H1741:I1741"/>
    <mergeCell ref="G1739:H1739"/>
    <mergeCell ref="G1738:H1738"/>
    <mergeCell ref="K1731:L1731"/>
    <mergeCell ref="H1731:I1731"/>
    <mergeCell ref="H1812:I1812"/>
    <mergeCell ref="K1810:L1810"/>
    <mergeCell ref="H1810:I1810"/>
    <mergeCell ref="K1771:L1771"/>
    <mergeCell ref="H1771:I1771"/>
    <mergeCell ref="K1769:L1769"/>
    <mergeCell ref="H1769:I1769"/>
    <mergeCell ref="K1767:L1767"/>
    <mergeCell ref="H1767:I1767"/>
    <mergeCell ref="H1651:I1651"/>
    <mergeCell ref="A1688:M1688"/>
    <mergeCell ref="K1747:L1747"/>
    <mergeCell ref="H1747:I1747"/>
    <mergeCell ref="K1745:L1745"/>
    <mergeCell ref="H1745:I1745"/>
    <mergeCell ref="K1743:L1743"/>
    <mergeCell ref="H1743:I1743"/>
    <mergeCell ref="A1755:M1755"/>
    <mergeCell ref="H1751:I1751"/>
    <mergeCell ref="K1751:L1751"/>
    <mergeCell ref="A1751:G1751"/>
    <mergeCell ref="K1749:L1749"/>
    <mergeCell ref="H1749:I1749"/>
    <mergeCell ref="K1716:L1716"/>
    <mergeCell ref="H1716:I1716"/>
    <mergeCell ref="G1714:H1714"/>
    <mergeCell ref="H1684:I1684"/>
    <mergeCell ref="K1684:L1684"/>
    <mergeCell ref="A1684:G1684"/>
    <mergeCell ref="G1713:H1713"/>
    <mergeCell ref="K1706:L1706"/>
    <mergeCell ref="H1593:I1593"/>
    <mergeCell ref="K1590:L1590"/>
    <mergeCell ref="K1682:L1682"/>
    <mergeCell ref="H1682:I1682"/>
    <mergeCell ref="K1700:L1700"/>
    <mergeCell ref="H1700:I1700"/>
    <mergeCell ref="K1697:L1697"/>
    <mergeCell ref="H1697:I1697"/>
    <mergeCell ref="G1695:H1695"/>
    <mergeCell ref="G1694:H1694"/>
    <mergeCell ref="G1662:H1662"/>
    <mergeCell ref="G1661:H1661"/>
    <mergeCell ref="K1654:L1654"/>
    <mergeCell ref="H1654:I1654"/>
    <mergeCell ref="K1651:L1651"/>
    <mergeCell ref="H1706:I1706"/>
    <mergeCell ref="K1704:L1704"/>
    <mergeCell ref="H1704:I1704"/>
    <mergeCell ref="K1702:L1702"/>
    <mergeCell ref="H1702:I1702"/>
    <mergeCell ref="G1674:H1674"/>
    <mergeCell ref="G1673:H1673"/>
    <mergeCell ref="K1666:L1666"/>
    <mergeCell ref="H1666:I1666"/>
    <mergeCell ref="K1664:L1664"/>
    <mergeCell ref="H1664:I1664"/>
    <mergeCell ref="K1680:L1680"/>
    <mergeCell ref="H1680:I1680"/>
    <mergeCell ref="K1678:L1678"/>
    <mergeCell ref="H1678:I1678"/>
    <mergeCell ref="K1676:L1676"/>
    <mergeCell ref="H1676:I1676"/>
    <mergeCell ref="G1649:H1649"/>
    <mergeCell ref="G1648:H1648"/>
    <mergeCell ref="K1641:L1641"/>
    <mergeCell ref="H1641:I1641"/>
    <mergeCell ref="G1613:H1613"/>
    <mergeCell ref="G1612:H1612"/>
    <mergeCell ref="K1605:L1605"/>
    <mergeCell ref="H1605:I1605"/>
    <mergeCell ref="K1603:L1603"/>
    <mergeCell ref="H1603:I1603"/>
    <mergeCell ref="K1619:L1619"/>
    <mergeCell ref="H1619:I1619"/>
    <mergeCell ref="K1617:L1617"/>
    <mergeCell ref="H1617:I1617"/>
    <mergeCell ref="K1615:L1615"/>
    <mergeCell ref="H1615:I1615"/>
    <mergeCell ref="H1590:I1590"/>
    <mergeCell ref="G1632:H1632"/>
    <mergeCell ref="G1631:H1631"/>
    <mergeCell ref="A1625:M1625"/>
    <mergeCell ref="H1621:I1621"/>
    <mergeCell ref="K1621:L1621"/>
    <mergeCell ref="A1621:G1621"/>
    <mergeCell ref="K1639:L1639"/>
    <mergeCell ref="H1639:I1639"/>
    <mergeCell ref="K1637:L1637"/>
    <mergeCell ref="H1637:I1637"/>
    <mergeCell ref="K1634:L1634"/>
    <mergeCell ref="H1634:I1634"/>
    <mergeCell ref="G1601:H1601"/>
    <mergeCell ref="G1600:H1600"/>
    <mergeCell ref="K1593:L1593"/>
    <mergeCell ref="G1509:H1509"/>
    <mergeCell ref="G1571:H1571"/>
    <mergeCell ref="G1570:H1570"/>
    <mergeCell ref="A1564:M1564"/>
    <mergeCell ref="H1560:I1560"/>
    <mergeCell ref="K1560:L1560"/>
    <mergeCell ref="A1560:G1560"/>
    <mergeCell ref="K1578:L1578"/>
    <mergeCell ref="H1578:I1578"/>
    <mergeCell ref="K1576:L1576"/>
    <mergeCell ref="H1576:I1576"/>
    <mergeCell ref="K1573:L1573"/>
    <mergeCell ref="H1573:I1573"/>
    <mergeCell ref="G1540:H1540"/>
    <mergeCell ref="G1539:H1539"/>
    <mergeCell ref="K1532:L1532"/>
    <mergeCell ref="H1532:I1532"/>
    <mergeCell ref="K1529:L1529"/>
    <mergeCell ref="H1529:I1529"/>
    <mergeCell ref="G1527:H1527"/>
    <mergeCell ref="G1526:H1526"/>
    <mergeCell ref="K1519:L1519"/>
    <mergeCell ref="H1519:I1519"/>
    <mergeCell ref="K1517:L1517"/>
    <mergeCell ref="H1517:I1517"/>
    <mergeCell ref="H1491:I1491"/>
    <mergeCell ref="K1489:L1489"/>
    <mergeCell ref="H1489:I1489"/>
    <mergeCell ref="G1487:H1487"/>
    <mergeCell ref="G1486:H1486"/>
    <mergeCell ref="K1479:L1479"/>
    <mergeCell ref="H1479:I1479"/>
    <mergeCell ref="G1588:H1588"/>
    <mergeCell ref="G1587:H1587"/>
    <mergeCell ref="K1580:L1580"/>
    <mergeCell ref="H1580:I1580"/>
    <mergeCell ref="G1552:H1552"/>
    <mergeCell ref="G1551:H1551"/>
    <mergeCell ref="K1544:L1544"/>
    <mergeCell ref="H1544:I1544"/>
    <mergeCell ref="K1542:L1542"/>
    <mergeCell ref="H1542:I1542"/>
    <mergeCell ref="A1503:M1503"/>
    <mergeCell ref="H1499:I1499"/>
    <mergeCell ref="K1499:L1499"/>
    <mergeCell ref="A1499:G1499"/>
    <mergeCell ref="K1558:L1558"/>
    <mergeCell ref="H1558:I1558"/>
    <mergeCell ref="K1556:L1556"/>
    <mergeCell ref="H1556:I1556"/>
    <mergeCell ref="K1554:L1554"/>
    <mergeCell ref="H1554:I1554"/>
    <mergeCell ref="K1515:L1515"/>
    <mergeCell ref="H1515:I1515"/>
    <mergeCell ref="K1512:L1512"/>
    <mergeCell ref="H1512:I1512"/>
    <mergeCell ref="G1510:H1510"/>
    <mergeCell ref="K1387:L1387"/>
    <mergeCell ref="H1387:I1387"/>
    <mergeCell ref="K1385:L1385"/>
    <mergeCell ref="K1448:L1448"/>
    <mergeCell ref="H1448:I1448"/>
    <mergeCell ref="K1445:L1445"/>
    <mergeCell ref="K1497:L1497"/>
    <mergeCell ref="H1497:I1497"/>
    <mergeCell ref="K1495:L1495"/>
    <mergeCell ref="H1495:I1495"/>
    <mergeCell ref="K1493:L1493"/>
    <mergeCell ref="H1493:I1493"/>
    <mergeCell ref="K1491:L1491"/>
    <mergeCell ref="G1461:H1461"/>
    <mergeCell ref="K1454:L1454"/>
    <mergeCell ref="H1454:I1454"/>
    <mergeCell ref="K1452:L1452"/>
    <mergeCell ref="H1452:I1452"/>
    <mergeCell ref="K1450:L1450"/>
    <mergeCell ref="H1450:I1450"/>
    <mergeCell ref="G1474:H1474"/>
    <mergeCell ref="K1467:L1467"/>
    <mergeCell ref="H1467:I1467"/>
    <mergeCell ref="K1464:L1464"/>
    <mergeCell ref="H1464:I1464"/>
    <mergeCell ref="G1462:H1462"/>
    <mergeCell ref="H1445:I1445"/>
    <mergeCell ref="K1477:L1477"/>
    <mergeCell ref="H1477:I1477"/>
    <mergeCell ref="G1475:H1475"/>
    <mergeCell ref="G1443:H1443"/>
    <mergeCell ref="G1442:H1442"/>
    <mergeCell ref="A1436:M1436"/>
    <mergeCell ref="H1432:I1432"/>
    <mergeCell ref="G1408:H1408"/>
    <mergeCell ref="G1407:H1407"/>
    <mergeCell ref="K1400:L1400"/>
    <mergeCell ref="H1400:I1400"/>
    <mergeCell ref="K1397:L1397"/>
    <mergeCell ref="H1397:I1397"/>
    <mergeCell ref="G1420:H1420"/>
    <mergeCell ref="G1419:H1419"/>
    <mergeCell ref="K1412:L1412"/>
    <mergeCell ref="H1412:I1412"/>
    <mergeCell ref="K1410:L1410"/>
    <mergeCell ref="H1410:I1410"/>
    <mergeCell ref="K1365:L1365"/>
    <mergeCell ref="H1365:I1365"/>
    <mergeCell ref="K1426:L1426"/>
    <mergeCell ref="H1426:I1426"/>
    <mergeCell ref="K1424:L1424"/>
    <mergeCell ref="H1424:I1424"/>
    <mergeCell ref="K1422:L1422"/>
    <mergeCell ref="H1422:I1422"/>
    <mergeCell ref="K1432:L1432"/>
    <mergeCell ref="A1432:G1432"/>
    <mergeCell ref="K1430:L1430"/>
    <mergeCell ref="H1430:I1430"/>
    <mergeCell ref="K1428:L1428"/>
    <mergeCell ref="H1428:I1428"/>
    <mergeCell ref="G1395:H1395"/>
    <mergeCell ref="G1394:H1394"/>
    <mergeCell ref="G1378:H1378"/>
    <mergeCell ref="G1377:H1377"/>
    <mergeCell ref="A1371:M1371"/>
    <mergeCell ref="H1367:I1367"/>
    <mergeCell ref="K1367:L1367"/>
    <mergeCell ref="A1367:G1367"/>
    <mergeCell ref="K1334:L1334"/>
    <mergeCell ref="H1334:I1334"/>
    <mergeCell ref="G1332:H1332"/>
    <mergeCell ref="G1331:H1331"/>
    <mergeCell ref="K1324:L1324"/>
    <mergeCell ref="H1385:I1385"/>
    <mergeCell ref="K1383:L1383"/>
    <mergeCell ref="H1383:I1383"/>
    <mergeCell ref="K1380:L1380"/>
    <mergeCell ref="H1380:I1380"/>
    <mergeCell ref="K1347:L1347"/>
    <mergeCell ref="H1347:I1347"/>
    <mergeCell ref="G1345:H1345"/>
    <mergeCell ref="G1344:H1344"/>
    <mergeCell ref="K1337:L1337"/>
    <mergeCell ref="H1337:I1337"/>
    <mergeCell ref="K1359:L1359"/>
    <mergeCell ref="H1359:I1359"/>
    <mergeCell ref="G1357:H1357"/>
    <mergeCell ref="G1356:H1356"/>
    <mergeCell ref="K1349:L1349"/>
    <mergeCell ref="H1349:I1349"/>
    <mergeCell ref="H1317:I1317"/>
    <mergeCell ref="G1315:H1315"/>
    <mergeCell ref="G1314:H1314"/>
    <mergeCell ref="A1308:M1308"/>
    <mergeCell ref="H1304:I1304"/>
    <mergeCell ref="K1304:L1304"/>
    <mergeCell ref="A1304:G1304"/>
    <mergeCell ref="K1363:L1363"/>
    <mergeCell ref="H1363:I1363"/>
    <mergeCell ref="K1361:L1361"/>
    <mergeCell ref="H1361:I1361"/>
    <mergeCell ref="H1324:I1324"/>
    <mergeCell ref="K1322:L1322"/>
    <mergeCell ref="H1322:I1322"/>
    <mergeCell ref="K1320:L1320"/>
    <mergeCell ref="H1320:I1320"/>
    <mergeCell ref="K1317:L1317"/>
    <mergeCell ref="K1292:L1292"/>
    <mergeCell ref="H1292:I1292"/>
    <mergeCell ref="K1290:L1290"/>
    <mergeCell ref="H1290:I1290"/>
    <mergeCell ref="G1288:H1288"/>
    <mergeCell ref="G1287:H1287"/>
    <mergeCell ref="K1251:L1251"/>
    <mergeCell ref="H1251:I1251"/>
    <mergeCell ref="K1302:L1302"/>
    <mergeCell ref="H1302:I1302"/>
    <mergeCell ref="K1300:L1300"/>
    <mergeCell ref="H1300:I1300"/>
    <mergeCell ref="K1248:L1248"/>
    <mergeCell ref="H1248:I1248"/>
    <mergeCell ref="K1298:L1298"/>
    <mergeCell ref="H1298:I1298"/>
    <mergeCell ref="K1296:L1296"/>
    <mergeCell ref="H1296:I1296"/>
    <mergeCell ref="K1294:L1294"/>
    <mergeCell ref="H1294:I1294"/>
    <mergeCell ref="G1263:H1263"/>
    <mergeCell ref="G1262:H1262"/>
    <mergeCell ref="K1255:L1255"/>
    <mergeCell ref="H1255:I1255"/>
    <mergeCell ref="K1253:L1253"/>
    <mergeCell ref="H1253:I1253"/>
    <mergeCell ref="G1276:H1276"/>
    <mergeCell ref="G1275:H1275"/>
    <mergeCell ref="K1268:L1268"/>
    <mergeCell ref="H1268:I1268"/>
    <mergeCell ref="K1265:L1265"/>
    <mergeCell ref="H1265:I1265"/>
    <mergeCell ref="K1280:L1280"/>
    <mergeCell ref="H1280:I1280"/>
    <mergeCell ref="K1278:L1278"/>
    <mergeCell ref="H1278:I1278"/>
    <mergeCell ref="G1226:H1226"/>
    <mergeCell ref="G1225:H1225"/>
    <mergeCell ref="A1219:M1219"/>
    <mergeCell ref="H1215:I1215"/>
    <mergeCell ref="K1215:L1215"/>
    <mergeCell ref="A1215:G1215"/>
    <mergeCell ref="K1234:L1234"/>
    <mergeCell ref="H1234:I1234"/>
    <mergeCell ref="K1231:L1231"/>
    <mergeCell ref="H1231:I1231"/>
    <mergeCell ref="K1228:L1228"/>
    <mergeCell ref="H1228:I1228"/>
    <mergeCell ref="G1195:H1195"/>
    <mergeCell ref="K1245:L1245"/>
    <mergeCell ref="H1245:I1245"/>
    <mergeCell ref="G1243:H1243"/>
    <mergeCell ref="G1242:H1242"/>
    <mergeCell ref="K1236:L1236"/>
    <mergeCell ref="H1236:I1236"/>
    <mergeCell ref="G1207:H1207"/>
    <mergeCell ref="G1206:H1206"/>
    <mergeCell ref="K1199:L1199"/>
    <mergeCell ref="H1199:I1199"/>
    <mergeCell ref="K1197:L1197"/>
    <mergeCell ref="H1197:I1197"/>
    <mergeCell ref="A1154:G1154"/>
    <mergeCell ref="K1213:L1213"/>
    <mergeCell ref="H1213:I1213"/>
    <mergeCell ref="K1211:L1211"/>
    <mergeCell ref="H1211:I1211"/>
    <mergeCell ref="K1209:L1209"/>
    <mergeCell ref="H1209:I1209"/>
    <mergeCell ref="K1170:L1170"/>
    <mergeCell ref="H1170:I1170"/>
    <mergeCell ref="K1167:L1167"/>
    <mergeCell ref="H1167:I1167"/>
    <mergeCell ref="G1165:H1165"/>
    <mergeCell ref="G1164:H1164"/>
    <mergeCell ref="K1184:L1184"/>
    <mergeCell ref="H1184:I1184"/>
    <mergeCell ref="G1182:H1182"/>
    <mergeCell ref="G1181:H1181"/>
    <mergeCell ref="K1174:L1174"/>
    <mergeCell ref="H1174:I1174"/>
    <mergeCell ref="K1172:L1172"/>
    <mergeCell ref="H1172:I1172"/>
    <mergeCell ref="H1146:I1146"/>
    <mergeCell ref="K1144:L1144"/>
    <mergeCell ref="H1144:I1144"/>
    <mergeCell ref="G1142:H1142"/>
    <mergeCell ref="G1141:H1141"/>
    <mergeCell ref="K1134:L1134"/>
    <mergeCell ref="H1134:I1134"/>
    <mergeCell ref="G1194:H1194"/>
    <mergeCell ref="K1187:L1187"/>
    <mergeCell ref="H1187:I1187"/>
    <mergeCell ref="K1102:L1102"/>
    <mergeCell ref="H1102:I1102"/>
    <mergeCell ref="G1100:H1100"/>
    <mergeCell ref="K1152:L1152"/>
    <mergeCell ref="H1152:I1152"/>
    <mergeCell ref="K1150:L1150"/>
    <mergeCell ref="H1150:I1150"/>
    <mergeCell ref="K1148:L1148"/>
    <mergeCell ref="H1148:I1148"/>
    <mergeCell ref="K1146:L1146"/>
    <mergeCell ref="G1116:H1116"/>
    <mergeCell ref="K1109:L1109"/>
    <mergeCell ref="H1109:I1109"/>
    <mergeCell ref="K1107:L1107"/>
    <mergeCell ref="H1107:I1107"/>
    <mergeCell ref="K1105:L1105"/>
    <mergeCell ref="H1105:I1105"/>
    <mergeCell ref="K1132:L1132"/>
    <mergeCell ref="H1132:I1132"/>
    <mergeCell ref="A1158:M1158"/>
    <mergeCell ref="H1154:I1154"/>
    <mergeCell ref="K1154:L1154"/>
    <mergeCell ref="G1078:H1078"/>
    <mergeCell ref="K1071:L1071"/>
    <mergeCell ref="H1071:I1071"/>
    <mergeCell ref="G1130:H1130"/>
    <mergeCell ref="G1129:H1129"/>
    <mergeCell ref="K1122:L1122"/>
    <mergeCell ref="H1122:I1122"/>
    <mergeCell ref="K1119:L1119"/>
    <mergeCell ref="H1119:I1119"/>
    <mergeCell ref="G1117:H1117"/>
    <mergeCell ref="H1085:I1085"/>
    <mergeCell ref="K1083:L1083"/>
    <mergeCell ref="H1083:I1083"/>
    <mergeCell ref="K1081:L1081"/>
    <mergeCell ref="H1081:I1081"/>
    <mergeCell ref="G1079:H1079"/>
    <mergeCell ref="K1042:L1042"/>
    <mergeCell ref="H1042:I1042"/>
    <mergeCell ref="G1099:H1099"/>
    <mergeCell ref="A1093:M1093"/>
    <mergeCell ref="H1089:I1089"/>
    <mergeCell ref="K1089:L1089"/>
    <mergeCell ref="A1089:G1089"/>
    <mergeCell ref="K1087:L1087"/>
    <mergeCell ref="H1087:I1087"/>
    <mergeCell ref="K1085:L1085"/>
    <mergeCell ref="H1056:I1056"/>
    <mergeCell ref="G1054:H1054"/>
    <mergeCell ref="G1053:H1053"/>
    <mergeCell ref="K1046:L1046"/>
    <mergeCell ref="H1046:I1046"/>
    <mergeCell ref="K1044:L1044"/>
    <mergeCell ref="H1044:I1044"/>
    <mergeCell ref="K1018:L1018"/>
    <mergeCell ref="H1018:I1018"/>
    <mergeCell ref="K1016:L1016"/>
    <mergeCell ref="K1069:L1069"/>
    <mergeCell ref="H1069:I1069"/>
    <mergeCell ref="G1067:H1067"/>
    <mergeCell ref="G1066:H1066"/>
    <mergeCell ref="K1059:L1059"/>
    <mergeCell ref="H1059:I1059"/>
    <mergeCell ref="K1056:L1056"/>
    <mergeCell ref="K1024:L1024"/>
    <mergeCell ref="H1024:I1024"/>
    <mergeCell ref="K1022:L1022"/>
    <mergeCell ref="H1022:I1022"/>
    <mergeCell ref="K1020:L1020"/>
    <mergeCell ref="H1020:I1020"/>
    <mergeCell ref="K1039:L1039"/>
    <mergeCell ref="H1039:I1039"/>
    <mergeCell ref="G1037:H1037"/>
    <mergeCell ref="G1036:H1036"/>
    <mergeCell ref="A1030:M1030"/>
    <mergeCell ref="H1026:I1026"/>
    <mergeCell ref="K1026:L1026"/>
    <mergeCell ref="A1026:G1026"/>
    <mergeCell ref="G989:H989"/>
    <mergeCell ref="G988:H988"/>
    <mergeCell ref="K981:L981"/>
    <mergeCell ref="H981:I981"/>
    <mergeCell ref="K979:L979"/>
    <mergeCell ref="H979:I979"/>
    <mergeCell ref="G1002:H1002"/>
    <mergeCell ref="G1001:H1001"/>
    <mergeCell ref="K994:L994"/>
    <mergeCell ref="H994:I994"/>
    <mergeCell ref="K991:L991"/>
    <mergeCell ref="H991:I991"/>
    <mergeCell ref="H1016:I1016"/>
    <mergeCell ref="G1014:H1014"/>
    <mergeCell ref="G1013:H1013"/>
    <mergeCell ref="K1006:L1006"/>
    <mergeCell ref="H1006:I1006"/>
    <mergeCell ref="K1004:L1004"/>
    <mergeCell ref="H1004:I1004"/>
    <mergeCell ref="K955:L955"/>
    <mergeCell ref="H955:I955"/>
    <mergeCell ref="K953:L953"/>
    <mergeCell ref="H953:I953"/>
    <mergeCell ref="K951:L951"/>
    <mergeCell ref="H951:I951"/>
    <mergeCell ref="K961:L961"/>
    <mergeCell ref="A961:G961"/>
    <mergeCell ref="K959:L959"/>
    <mergeCell ref="H959:I959"/>
    <mergeCell ref="K957:L957"/>
    <mergeCell ref="H957:I957"/>
    <mergeCell ref="K912:L912"/>
    <mergeCell ref="H912:I912"/>
    <mergeCell ref="K977:L977"/>
    <mergeCell ref="H977:I977"/>
    <mergeCell ref="K974:L974"/>
    <mergeCell ref="H974:I974"/>
    <mergeCell ref="G972:H972"/>
    <mergeCell ref="G971:H971"/>
    <mergeCell ref="A965:M965"/>
    <mergeCell ref="H961:I961"/>
    <mergeCell ref="G924:H924"/>
    <mergeCell ref="G923:H923"/>
    <mergeCell ref="K916:L916"/>
    <mergeCell ref="H916:I916"/>
    <mergeCell ref="K914:L914"/>
    <mergeCell ref="H914:I914"/>
    <mergeCell ref="G937:H937"/>
    <mergeCell ref="G936:H936"/>
    <mergeCell ref="K929:L929"/>
    <mergeCell ref="H929:I929"/>
    <mergeCell ref="K926:L926"/>
    <mergeCell ref="H926:I926"/>
    <mergeCell ref="G949:H949"/>
    <mergeCell ref="G948:H948"/>
    <mergeCell ref="K941:L941"/>
    <mergeCell ref="H941:I941"/>
    <mergeCell ref="K939:L939"/>
    <mergeCell ref="H939:I939"/>
    <mergeCell ref="K888:L888"/>
    <mergeCell ref="H888:I888"/>
    <mergeCell ref="G886:H886"/>
    <mergeCell ref="G885:H885"/>
    <mergeCell ref="K878:L878"/>
    <mergeCell ref="H878:I878"/>
    <mergeCell ref="K894:L894"/>
    <mergeCell ref="A894:G894"/>
    <mergeCell ref="K892:L892"/>
    <mergeCell ref="H892:I892"/>
    <mergeCell ref="K890:L890"/>
    <mergeCell ref="H890:I890"/>
    <mergeCell ref="A839:M839"/>
    <mergeCell ref="H835:I835"/>
    <mergeCell ref="K910:L910"/>
    <mergeCell ref="H910:I910"/>
    <mergeCell ref="K907:L907"/>
    <mergeCell ref="H907:I907"/>
    <mergeCell ref="G905:H905"/>
    <mergeCell ref="G904:H904"/>
    <mergeCell ref="A898:M898"/>
    <mergeCell ref="H894:I894"/>
    <mergeCell ref="K850:L850"/>
    <mergeCell ref="H850:I850"/>
    <mergeCell ref="K848:L848"/>
    <mergeCell ref="H848:I848"/>
    <mergeCell ref="G846:H846"/>
    <mergeCell ref="G845:H845"/>
    <mergeCell ref="K862:L862"/>
    <mergeCell ref="H862:I862"/>
    <mergeCell ref="G860:H860"/>
    <mergeCell ref="G859:H859"/>
    <mergeCell ref="K852:L852"/>
    <mergeCell ref="H852:I852"/>
    <mergeCell ref="H876:I876"/>
    <mergeCell ref="G874:H874"/>
    <mergeCell ref="G873:H873"/>
    <mergeCell ref="K866:L866"/>
    <mergeCell ref="H866:I866"/>
    <mergeCell ref="K864:L864"/>
    <mergeCell ref="H864:I864"/>
    <mergeCell ref="K876:L876"/>
    <mergeCell ref="G815:H815"/>
    <mergeCell ref="G814:H814"/>
    <mergeCell ref="K807:L807"/>
    <mergeCell ref="H807:I807"/>
    <mergeCell ref="K805:L805"/>
    <mergeCell ref="H805:I805"/>
    <mergeCell ref="H829:I829"/>
    <mergeCell ref="G827:H827"/>
    <mergeCell ref="G826:H826"/>
    <mergeCell ref="K819:L819"/>
    <mergeCell ref="H819:I819"/>
    <mergeCell ref="K817:L817"/>
    <mergeCell ref="H817:I817"/>
    <mergeCell ref="K772:L772"/>
    <mergeCell ref="H772:I772"/>
    <mergeCell ref="K770:L770"/>
    <mergeCell ref="K835:L835"/>
    <mergeCell ref="A835:G835"/>
    <mergeCell ref="K833:L833"/>
    <mergeCell ref="H833:I833"/>
    <mergeCell ref="K831:L831"/>
    <mergeCell ref="H831:I831"/>
    <mergeCell ref="K829:L829"/>
    <mergeCell ref="A780:M780"/>
    <mergeCell ref="H776:I776"/>
    <mergeCell ref="K776:L776"/>
    <mergeCell ref="A776:G776"/>
    <mergeCell ref="K774:L774"/>
    <mergeCell ref="H774:I774"/>
    <mergeCell ref="K791:L791"/>
    <mergeCell ref="H791:I791"/>
    <mergeCell ref="K789:L789"/>
    <mergeCell ref="H789:I789"/>
    <mergeCell ref="G787:H787"/>
    <mergeCell ref="G786:H786"/>
    <mergeCell ref="K803:L803"/>
    <mergeCell ref="H803:I803"/>
    <mergeCell ref="G801:H801"/>
    <mergeCell ref="G800:H800"/>
    <mergeCell ref="K793:L793"/>
    <mergeCell ref="H793:I793"/>
    <mergeCell ref="K737:L737"/>
    <mergeCell ref="H737:I737"/>
    <mergeCell ref="K735:L735"/>
    <mergeCell ref="H735:I735"/>
    <mergeCell ref="G733:H733"/>
    <mergeCell ref="G732:H732"/>
    <mergeCell ref="G751:H751"/>
    <mergeCell ref="A745:M745"/>
    <mergeCell ref="H741:I741"/>
    <mergeCell ref="K741:L741"/>
    <mergeCell ref="A741:G741"/>
    <mergeCell ref="K739:L739"/>
    <mergeCell ref="H739:I739"/>
    <mergeCell ref="K695:L695"/>
    <mergeCell ref="H695:I695"/>
    <mergeCell ref="H770:I770"/>
    <mergeCell ref="G766:H766"/>
    <mergeCell ref="G765:H765"/>
    <mergeCell ref="K759:L759"/>
    <mergeCell ref="H759:I759"/>
    <mergeCell ref="K757:L757"/>
    <mergeCell ref="H757:I757"/>
    <mergeCell ref="G752:H752"/>
    <mergeCell ref="G707:H707"/>
    <mergeCell ref="G706:H706"/>
    <mergeCell ref="K699:L699"/>
    <mergeCell ref="H699:I699"/>
    <mergeCell ref="K697:L697"/>
    <mergeCell ref="H697:I697"/>
    <mergeCell ref="K713:L713"/>
    <mergeCell ref="H713:I713"/>
    <mergeCell ref="K711:L711"/>
    <mergeCell ref="H711:I711"/>
    <mergeCell ref="K709:L709"/>
    <mergeCell ref="H709:I709"/>
    <mergeCell ref="K725:L725"/>
    <mergeCell ref="H725:I725"/>
    <mergeCell ref="K723:L723"/>
    <mergeCell ref="H723:I723"/>
    <mergeCell ref="G721:H721"/>
    <mergeCell ref="G720:H720"/>
    <mergeCell ref="K666:L666"/>
    <mergeCell ref="H666:I666"/>
    <mergeCell ref="K664:L664"/>
    <mergeCell ref="H664:I664"/>
    <mergeCell ref="G662:H662"/>
    <mergeCell ref="G661:H661"/>
    <mergeCell ref="K678:L678"/>
    <mergeCell ref="H678:I678"/>
    <mergeCell ref="K676:L676"/>
    <mergeCell ref="H676:I676"/>
    <mergeCell ref="G674:H674"/>
    <mergeCell ref="G673:H673"/>
    <mergeCell ref="K621:L621"/>
    <mergeCell ref="H621:I621"/>
    <mergeCell ref="G693:H693"/>
    <mergeCell ref="G692:H692"/>
    <mergeCell ref="A686:M686"/>
    <mergeCell ref="H682:I682"/>
    <mergeCell ref="K682:L682"/>
    <mergeCell ref="A682:G682"/>
    <mergeCell ref="K680:L680"/>
    <mergeCell ref="H680:I680"/>
    <mergeCell ref="G634:H634"/>
    <mergeCell ref="G633:H633"/>
    <mergeCell ref="A627:M627"/>
    <mergeCell ref="H623:I623"/>
    <mergeCell ref="K623:L623"/>
    <mergeCell ref="A623:G623"/>
    <mergeCell ref="G647:H647"/>
    <mergeCell ref="K640:L640"/>
    <mergeCell ref="H640:I640"/>
    <mergeCell ref="K638:L638"/>
    <mergeCell ref="H638:I638"/>
    <mergeCell ref="K636:L636"/>
    <mergeCell ref="H636:I636"/>
    <mergeCell ref="H654:I654"/>
    <mergeCell ref="K652:L652"/>
    <mergeCell ref="H652:I652"/>
    <mergeCell ref="K650:L650"/>
    <mergeCell ref="H650:I650"/>
    <mergeCell ref="G648:H648"/>
    <mergeCell ref="K654:L654"/>
    <mergeCell ref="K593:L593"/>
    <mergeCell ref="H593:I593"/>
    <mergeCell ref="K591:L591"/>
    <mergeCell ref="H591:I591"/>
    <mergeCell ref="G589:H589"/>
    <mergeCell ref="G588:H588"/>
    <mergeCell ref="K605:L605"/>
    <mergeCell ref="H605:I605"/>
    <mergeCell ref="G603:H603"/>
    <mergeCell ref="G602:H602"/>
    <mergeCell ref="K595:L595"/>
    <mergeCell ref="H595:I595"/>
    <mergeCell ref="G556:H556"/>
    <mergeCell ref="G555:H555"/>
    <mergeCell ref="K619:L619"/>
    <mergeCell ref="H619:I619"/>
    <mergeCell ref="K617:L617"/>
    <mergeCell ref="H617:I617"/>
    <mergeCell ref="G615:H615"/>
    <mergeCell ref="G614:H614"/>
    <mergeCell ref="K607:L607"/>
    <mergeCell ref="H607:I607"/>
    <mergeCell ref="K562:L562"/>
    <mergeCell ref="H562:I562"/>
    <mergeCell ref="K560:L560"/>
    <mergeCell ref="H560:I560"/>
    <mergeCell ref="K558:L558"/>
    <mergeCell ref="H558:I558"/>
    <mergeCell ref="G575:H575"/>
    <mergeCell ref="G574:H574"/>
    <mergeCell ref="A568:M568"/>
    <mergeCell ref="H564:I564"/>
    <mergeCell ref="K564:L564"/>
    <mergeCell ref="A564:G564"/>
    <mergeCell ref="K581:L581"/>
    <mergeCell ref="H581:I581"/>
    <mergeCell ref="K579:L579"/>
    <mergeCell ref="H579:I579"/>
    <mergeCell ref="K577:L577"/>
    <mergeCell ref="H577:I577"/>
    <mergeCell ref="K523:L523"/>
    <mergeCell ref="H523:I523"/>
    <mergeCell ref="K521:L521"/>
    <mergeCell ref="H521:I521"/>
    <mergeCell ref="G519:H519"/>
    <mergeCell ref="G518:H518"/>
    <mergeCell ref="H537:I537"/>
    <mergeCell ref="K535:L535"/>
    <mergeCell ref="H535:I535"/>
    <mergeCell ref="G533:H533"/>
    <mergeCell ref="G532:H532"/>
    <mergeCell ref="K525:L525"/>
    <mergeCell ref="H525:I525"/>
    <mergeCell ref="G486:H486"/>
    <mergeCell ref="G485:H485"/>
    <mergeCell ref="K478:L478"/>
    <mergeCell ref="K548:L548"/>
    <mergeCell ref="H548:I548"/>
    <mergeCell ref="K546:L546"/>
    <mergeCell ref="H546:I546"/>
    <mergeCell ref="G544:H544"/>
    <mergeCell ref="G543:H543"/>
    <mergeCell ref="K537:L537"/>
    <mergeCell ref="K492:L492"/>
    <mergeCell ref="H492:I492"/>
    <mergeCell ref="K490:L490"/>
    <mergeCell ref="H490:I490"/>
    <mergeCell ref="K488:L488"/>
    <mergeCell ref="H488:I488"/>
    <mergeCell ref="H507:I507"/>
    <mergeCell ref="G505:H505"/>
    <mergeCell ref="G504:H504"/>
    <mergeCell ref="A498:M498"/>
    <mergeCell ref="H494:I494"/>
    <mergeCell ref="K494:L494"/>
    <mergeCell ref="A494:G494"/>
    <mergeCell ref="K450:L450"/>
    <mergeCell ref="H450:I450"/>
    <mergeCell ref="K448:L448"/>
    <mergeCell ref="H448:I448"/>
    <mergeCell ref="G446:H446"/>
    <mergeCell ref="K511:L511"/>
    <mergeCell ref="H511:I511"/>
    <mergeCell ref="K509:L509"/>
    <mergeCell ref="H509:I509"/>
    <mergeCell ref="K507:L507"/>
    <mergeCell ref="H464:I464"/>
    <mergeCell ref="K462:L462"/>
    <mergeCell ref="H462:I462"/>
    <mergeCell ref="G460:H460"/>
    <mergeCell ref="G459:H459"/>
    <mergeCell ref="K452:L452"/>
    <mergeCell ref="H452:I452"/>
    <mergeCell ref="A404:M404"/>
    <mergeCell ref="H400:I400"/>
    <mergeCell ref="H478:I478"/>
    <mergeCell ref="K476:L476"/>
    <mergeCell ref="H476:I476"/>
    <mergeCell ref="G474:H474"/>
    <mergeCell ref="G473:H473"/>
    <mergeCell ref="K466:L466"/>
    <mergeCell ref="H466:I466"/>
    <mergeCell ref="K464:L464"/>
    <mergeCell ref="K418:L418"/>
    <mergeCell ref="H418:I418"/>
    <mergeCell ref="K416:L416"/>
    <mergeCell ref="H416:I416"/>
    <mergeCell ref="G411:H411"/>
    <mergeCell ref="G410:H410"/>
    <mergeCell ref="K431:L431"/>
    <mergeCell ref="H431:I431"/>
    <mergeCell ref="K429:L429"/>
    <mergeCell ref="H429:I429"/>
    <mergeCell ref="G425:H425"/>
    <mergeCell ref="G424:H424"/>
    <mergeCell ref="G445:H445"/>
    <mergeCell ref="A439:M439"/>
    <mergeCell ref="H435:I435"/>
    <mergeCell ref="K435:L435"/>
    <mergeCell ref="A435:G435"/>
    <mergeCell ref="K433:L433"/>
    <mergeCell ref="H433:I433"/>
    <mergeCell ref="G380:H380"/>
    <mergeCell ref="G379:H379"/>
    <mergeCell ref="K372:L372"/>
    <mergeCell ref="H372:I372"/>
    <mergeCell ref="K370:L370"/>
    <mergeCell ref="H370:I370"/>
    <mergeCell ref="G392:H392"/>
    <mergeCell ref="G391:H391"/>
    <mergeCell ref="K384:L384"/>
    <mergeCell ref="H384:I384"/>
    <mergeCell ref="K382:L382"/>
    <mergeCell ref="H382:I382"/>
    <mergeCell ref="K337:L337"/>
    <mergeCell ref="H337:I337"/>
    <mergeCell ref="K400:L400"/>
    <mergeCell ref="A400:G400"/>
    <mergeCell ref="K398:L398"/>
    <mergeCell ref="H398:I398"/>
    <mergeCell ref="K396:L396"/>
    <mergeCell ref="H396:I396"/>
    <mergeCell ref="K394:L394"/>
    <mergeCell ref="H394:I394"/>
    <mergeCell ref="A345:M345"/>
    <mergeCell ref="H341:I341"/>
    <mergeCell ref="K341:L341"/>
    <mergeCell ref="A341:G341"/>
    <mergeCell ref="K339:L339"/>
    <mergeCell ref="H339:I339"/>
    <mergeCell ref="K356:L356"/>
    <mergeCell ref="H356:I356"/>
    <mergeCell ref="K354:L354"/>
    <mergeCell ref="H354:I354"/>
    <mergeCell ref="G352:H352"/>
    <mergeCell ref="G351:H351"/>
    <mergeCell ref="K368:L368"/>
    <mergeCell ref="H368:I368"/>
    <mergeCell ref="G366:H366"/>
    <mergeCell ref="G365:H365"/>
    <mergeCell ref="K358:L358"/>
    <mergeCell ref="H358:I358"/>
    <mergeCell ref="K309:L309"/>
    <mergeCell ref="H309:I309"/>
    <mergeCell ref="G307:H307"/>
    <mergeCell ref="G306:H306"/>
    <mergeCell ref="K299:L299"/>
    <mergeCell ref="H299:I299"/>
    <mergeCell ref="H323:I323"/>
    <mergeCell ref="G321:H321"/>
    <mergeCell ref="G320:H320"/>
    <mergeCell ref="K313:L313"/>
    <mergeCell ref="H313:I313"/>
    <mergeCell ref="K311:L311"/>
    <mergeCell ref="H311:I311"/>
    <mergeCell ref="K267:L267"/>
    <mergeCell ref="H267:I267"/>
    <mergeCell ref="K265:L265"/>
    <mergeCell ref="K335:L335"/>
    <mergeCell ref="H335:I335"/>
    <mergeCell ref="G333:H333"/>
    <mergeCell ref="G332:H332"/>
    <mergeCell ref="K325:L325"/>
    <mergeCell ref="H325:I325"/>
    <mergeCell ref="K323:L323"/>
    <mergeCell ref="K278:L278"/>
    <mergeCell ref="H278:I278"/>
    <mergeCell ref="K276:L276"/>
    <mergeCell ref="H276:I276"/>
    <mergeCell ref="G274:H274"/>
    <mergeCell ref="G273:H273"/>
    <mergeCell ref="A286:M286"/>
    <mergeCell ref="H282:I282"/>
    <mergeCell ref="K282:L282"/>
    <mergeCell ref="A282:G282"/>
    <mergeCell ref="K280:L280"/>
    <mergeCell ref="H280:I280"/>
    <mergeCell ref="K297:L297"/>
    <mergeCell ref="H297:I297"/>
    <mergeCell ref="K295:L295"/>
    <mergeCell ref="H295:I295"/>
    <mergeCell ref="G293:H293"/>
    <mergeCell ref="G292:H292"/>
    <mergeCell ref="K240:L240"/>
    <mergeCell ref="H240:I240"/>
    <mergeCell ref="G238:H238"/>
    <mergeCell ref="G237:H237"/>
    <mergeCell ref="A231:M231"/>
    <mergeCell ref="H227:I227"/>
    <mergeCell ref="K227:L227"/>
    <mergeCell ref="A227:G227"/>
    <mergeCell ref="H253:I253"/>
    <mergeCell ref="G251:H251"/>
    <mergeCell ref="G250:H250"/>
    <mergeCell ref="K244:L244"/>
    <mergeCell ref="H244:I244"/>
    <mergeCell ref="K242:L242"/>
    <mergeCell ref="H242:I242"/>
    <mergeCell ref="K198:L198"/>
    <mergeCell ref="H198:I198"/>
    <mergeCell ref="G196:H196"/>
    <mergeCell ref="G195:H195"/>
    <mergeCell ref="H265:I265"/>
    <mergeCell ref="G263:H263"/>
    <mergeCell ref="G262:H262"/>
    <mergeCell ref="K255:L255"/>
    <mergeCell ref="H255:I255"/>
    <mergeCell ref="K253:L253"/>
    <mergeCell ref="H212:I212"/>
    <mergeCell ref="K210:L210"/>
    <mergeCell ref="H210:I210"/>
    <mergeCell ref="G208:H208"/>
    <mergeCell ref="G207:H207"/>
    <mergeCell ref="K200:L200"/>
    <mergeCell ref="H200:I200"/>
    <mergeCell ref="K156:L156"/>
    <mergeCell ref="K225:L225"/>
    <mergeCell ref="H225:I225"/>
    <mergeCell ref="K223:L223"/>
    <mergeCell ref="H223:I223"/>
    <mergeCell ref="K221:L221"/>
    <mergeCell ref="H221:I221"/>
    <mergeCell ref="G219:H219"/>
    <mergeCell ref="G218:H218"/>
    <mergeCell ref="K212:L212"/>
    <mergeCell ref="K168:L168"/>
    <mergeCell ref="H168:I168"/>
    <mergeCell ref="K166:L166"/>
    <mergeCell ref="H166:I166"/>
    <mergeCell ref="G164:H164"/>
    <mergeCell ref="G163:H163"/>
    <mergeCell ref="A176:M176"/>
    <mergeCell ref="H172:I172"/>
    <mergeCell ref="K172:L172"/>
    <mergeCell ref="A172:G172"/>
    <mergeCell ref="K170:L170"/>
    <mergeCell ref="H170:I170"/>
    <mergeCell ref="G126:H126"/>
    <mergeCell ref="K119:L119"/>
    <mergeCell ref="K189:L189"/>
    <mergeCell ref="H189:I189"/>
    <mergeCell ref="K187:L187"/>
    <mergeCell ref="H187:I187"/>
    <mergeCell ref="K185:L185"/>
    <mergeCell ref="H185:I185"/>
    <mergeCell ref="G183:H183"/>
    <mergeCell ref="G182:H182"/>
    <mergeCell ref="K133:L133"/>
    <mergeCell ref="H133:I133"/>
    <mergeCell ref="K131:L131"/>
    <mergeCell ref="H131:I131"/>
    <mergeCell ref="K129:L129"/>
    <mergeCell ref="H129:I129"/>
    <mergeCell ref="H156:I156"/>
    <mergeCell ref="K154:L154"/>
    <mergeCell ref="H154:I154"/>
    <mergeCell ref="G152:H152"/>
    <mergeCell ref="G151:H151"/>
    <mergeCell ref="K145:L145"/>
    <mergeCell ref="H145:I145"/>
    <mergeCell ref="K143:L143"/>
    <mergeCell ref="K96:L96"/>
    <mergeCell ref="H96:I96"/>
    <mergeCell ref="G94:H94"/>
    <mergeCell ref="G93:H93"/>
    <mergeCell ref="K86:L86"/>
    <mergeCell ref="H86:I86"/>
    <mergeCell ref="K102:L102"/>
    <mergeCell ref="A102:G102"/>
    <mergeCell ref="K100:L100"/>
    <mergeCell ref="H100:I100"/>
    <mergeCell ref="K98:L98"/>
    <mergeCell ref="H98:I98"/>
    <mergeCell ref="K115:L115"/>
    <mergeCell ref="H115:I115"/>
    <mergeCell ref="G113:H113"/>
    <mergeCell ref="G112:H112"/>
    <mergeCell ref="A106:M106"/>
    <mergeCell ref="H102:I102"/>
    <mergeCell ref="K47:L47"/>
    <mergeCell ref="H47:I47"/>
    <mergeCell ref="K45:L45"/>
    <mergeCell ref="H45:I45"/>
    <mergeCell ref="G43:H43"/>
    <mergeCell ref="G42:H42"/>
    <mergeCell ref="K59:L59"/>
    <mergeCell ref="H59:I59"/>
    <mergeCell ref="G57:H57"/>
    <mergeCell ref="G56:H56"/>
    <mergeCell ref="K49:L49"/>
    <mergeCell ref="H49:I49"/>
    <mergeCell ref="H73:I73"/>
    <mergeCell ref="G71:H71"/>
    <mergeCell ref="G70:H70"/>
    <mergeCell ref="K63:L63"/>
    <mergeCell ref="H63:I63"/>
    <mergeCell ref="K61:L61"/>
    <mergeCell ref="H61:I61"/>
    <mergeCell ref="K84:L84"/>
    <mergeCell ref="H84:I84"/>
    <mergeCell ref="C1851:D1851"/>
    <mergeCell ref="E1852:I1852"/>
    <mergeCell ref="C1854:D1854"/>
    <mergeCell ref="E1855:I1855"/>
    <mergeCell ref="G82:H82"/>
    <mergeCell ref="G81:H81"/>
    <mergeCell ref="H143:I143"/>
    <mergeCell ref="G141:H141"/>
    <mergeCell ref="G140:H140"/>
    <mergeCell ref="G127:H127"/>
    <mergeCell ref="D1846:J1846"/>
    <mergeCell ref="K1846:L1846"/>
    <mergeCell ref="D1847:J1847"/>
    <mergeCell ref="K1847:L1847"/>
    <mergeCell ref="D1848:J1848"/>
    <mergeCell ref="K1848:L1848"/>
    <mergeCell ref="D1843:J1843"/>
    <mergeCell ref="K1843:L1843"/>
    <mergeCell ref="D1844:J1844"/>
    <mergeCell ref="K1844:L1844"/>
    <mergeCell ref="D1845:J1845"/>
    <mergeCell ref="K1845:L1845"/>
    <mergeCell ref="D1840:J1840"/>
    <mergeCell ref="K1840:L1840"/>
    <mergeCell ref="D1841:J1841"/>
    <mergeCell ref="K1841:L1841"/>
    <mergeCell ref="D1842:J1842"/>
    <mergeCell ref="K1842:L1842"/>
    <mergeCell ref="D1837:J1837"/>
    <mergeCell ref="K1837:L1837"/>
    <mergeCell ref="D1838:J1838"/>
    <mergeCell ref="K1838:L1838"/>
    <mergeCell ref="D1839:J1839"/>
    <mergeCell ref="K1839:L1839"/>
    <mergeCell ref="D1834:J1834"/>
    <mergeCell ref="K1834:L1834"/>
    <mergeCell ref="D1835:J1835"/>
    <mergeCell ref="K1835:L1835"/>
    <mergeCell ref="D1836:J1836"/>
    <mergeCell ref="K1836:L1836"/>
    <mergeCell ref="D1831:J1831"/>
    <mergeCell ref="K1831:L1831"/>
    <mergeCell ref="D1832:J1832"/>
    <mergeCell ref="K1832:L1832"/>
    <mergeCell ref="D1833:J1833"/>
    <mergeCell ref="K1833:L1833"/>
    <mergeCell ref="D1828:J1828"/>
    <mergeCell ref="K1828:L1828"/>
    <mergeCell ref="D1829:J1829"/>
    <mergeCell ref="K1829:L1829"/>
    <mergeCell ref="D1830:J1830"/>
    <mergeCell ref="K1830:L1830"/>
    <mergeCell ref="A15:B15"/>
    <mergeCell ref="C15:I15"/>
    <mergeCell ref="D1825:J1825"/>
    <mergeCell ref="K1825:L1825"/>
    <mergeCell ref="D1826:J1826"/>
    <mergeCell ref="K1826:L1826"/>
    <mergeCell ref="D1827:J1827"/>
    <mergeCell ref="K1827:L1827"/>
    <mergeCell ref="I32:I33"/>
    <mergeCell ref="J32:J33"/>
    <mergeCell ref="K32:K33"/>
    <mergeCell ref="L32:L33"/>
    <mergeCell ref="M32:M33"/>
    <mergeCell ref="D1824:J1824"/>
    <mergeCell ref="K1824:L1824"/>
    <mergeCell ref="K75:L75"/>
    <mergeCell ref="H75:I75"/>
    <mergeCell ref="K73:L73"/>
    <mergeCell ref="B28:M28"/>
    <mergeCell ref="B29:M29"/>
    <mergeCell ref="A31:M31"/>
    <mergeCell ref="A32:B32"/>
    <mergeCell ref="C32:C33"/>
    <mergeCell ref="D32:D33"/>
    <mergeCell ref="E32:E33"/>
    <mergeCell ref="F32:F33"/>
    <mergeCell ref="G32:G33"/>
    <mergeCell ref="H32:H33"/>
    <mergeCell ref="A36:M36"/>
    <mergeCell ref="H119:I119"/>
    <mergeCell ref="K117:L117"/>
    <mergeCell ref="H117:I117"/>
    <mergeCell ref="A9:B9"/>
    <mergeCell ref="C9:I9"/>
    <mergeCell ref="C10:I10"/>
    <mergeCell ref="K10:M11"/>
    <mergeCell ref="A11:B11"/>
    <mergeCell ref="C11:I11"/>
    <mergeCell ref="J2:M2"/>
    <mergeCell ref="I3:M3"/>
    <mergeCell ref="J4:M4"/>
    <mergeCell ref="K6:M6"/>
    <mergeCell ref="K7:M7"/>
    <mergeCell ref="K8:M9"/>
    <mergeCell ref="H20:I20"/>
    <mergeCell ref="K20:M20"/>
    <mergeCell ref="K21:M21"/>
    <mergeCell ref="K22:M22"/>
    <mergeCell ref="G24:G25"/>
    <mergeCell ref="H24:H25"/>
    <mergeCell ref="I24:J24"/>
    <mergeCell ref="C16:I16"/>
    <mergeCell ref="K16:M17"/>
    <mergeCell ref="A17:B17"/>
    <mergeCell ref="C17:I17"/>
    <mergeCell ref="C18:I18"/>
    <mergeCell ref="H19:J19"/>
    <mergeCell ref="K19:M19"/>
    <mergeCell ref="C12:I12"/>
    <mergeCell ref="K12:M13"/>
    <mergeCell ref="A13:B13"/>
    <mergeCell ref="C13:I13"/>
    <mergeCell ref="C14:I14"/>
    <mergeCell ref="K14:M15"/>
  </mergeCells>
  <pageMargins left="0.4" right="0.2" top="0.2" bottom="0.4" header="0.2" footer="0.2"/>
  <pageSetup paperSize="9" scale="57" fitToHeight="0" orientation="portrait" r:id="rId1"/>
  <headerFooter>
    <oddHeader>&amp;L&amp;8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97"/>
  <sheetViews>
    <sheetView workbookViewId="0"/>
  </sheetViews>
  <sheetFormatPr defaultRowHeight="12.75"/>
  <cols>
    <col min="1" max="1" width="6.7109375" customWidth="1"/>
    <col min="2" max="2" width="75.7109375" customWidth="1"/>
    <col min="3" max="5" width="15.7109375" customWidth="1"/>
    <col min="30" max="30" width="114.7109375" hidden="1" customWidth="1"/>
    <col min="31" max="31" width="0" hidden="1" customWidth="1"/>
  </cols>
  <sheetData>
    <row r="1" spans="1:30">
      <c r="A1" s="11" t="str">
        <f>Source!B1</f>
        <v>Smeta.RU  (495) 974-1589</v>
      </c>
    </row>
    <row r="2" spans="1:30" ht="14.25">
      <c r="C2" s="12"/>
      <c r="D2" s="12"/>
    </row>
    <row r="3" spans="1:30" ht="15">
      <c r="C3" s="12"/>
      <c r="D3" s="17" t="s">
        <v>1177</v>
      </c>
    </row>
    <row r="4" spans="1:30" ht="15">
      <c r="C4" s="17"/>
      <c r="D4" s="17"/>
    </row>
    <row r="5" spans="1:30" ht="15">
      <c r="C5" s="222" t="s">
        <v>1178</v>
      </c>
      <c r="D5" s="222"/>
    </row>
    <row r="6" spans="1:30" ht="15">
      <c r="C6" s="75"/>
      <c r="D6" s="75"/>
    </row>
    <row r="7" spans="1:30" ht="15">
      <c r="C7" s="222" t="s">
        <v>1178</v>
      </c>
      <c r="D7" s="222"/>
    </row>
    <row r="8" spans="1:30" ht="15">
      <c r="C8" s="75"/>
      <c r="D8" s="75"/>
    </row>
    <row r="9" spans="1:30" ht="15">
      <c r="C9" s="17" t="s">
        <v>1179</v>
      </c>
      <c r="D9" s="12"/>
    </row>
    <row r="10" spans="1:30" ht="14.25">
      <c r="A10" s="12"/>
      <c r="B10" s="12"/>
      <c r="C10" s="12"/>
      <c r="D10" s="12"/>
      <c r="E10" s="12"/>
    </row>
    <row r="11" spans="1:30" ht="15.75">
      <c r="A11" s="223" t="str">
        <f>CONCATENATE("Ведомость объемов работ ", IF(Source!AN15&lt;&gt;"", Source!AN15," "))</f>
        <v xml:space="preserve">Ведомость объемов работ  </v>
      </c>
      <c r="B11" s="223"/>
      <c r="C11" s="223"/>
      <c r="D11" s="223"/>
      <c r="E11" s="12"/>
    </row>
    <row r="12" spans="1:30" ht="45">
      <c r="A12" s="224" t="str">
        <f>CONCATENATE("На капитальный ремонт ", Source!F12, " ", Source!G12)</f>
        <v>На капитальный ремонт "Ансамбль застройки Серпуховской площади (фрагмент).- Доходный дом с лавкам, 1800-1810гг., 1827г., 1883г., арх.С.Тропаревский" расположенный по адресу: г.Москва, Серпуховская пл., д. 36/71, стр.1 ДУ-02-01-22</v>
      </c>
      <c r="B12" s="224"/>
      <c r="C12" s="224"/>
      <c r="D12" s="224"/>
      <c r="E12" s="12"/>
      <c r="AD12" s="77" t="str">
        <f>CONCATENATE("На капитальный ремонт ", Source!F12, " ", Source!G12)</f>
        <v>На капитальный ремонт "Ансамбль застройки Серпуховской площади (фрагмент).- Доходный дом с лавкам, 1800-1810гг., 1827г., 1883г., арх.С.Тропаревский" расположенный по адресу: г.Москва, Серпуховская пл., д. 36/71, стр.1 ДУ-02-01-22</v>
      </c>
    </row>
    <row r="13" spans="1:30" ht="14.25">
      <c r="A13" s="12"/>
      <c r="B13" s="12"/>
      <c r="C13" s="12"/>
      <c r="D13" s="12"/>
      <c r="E13" s="12"/>
    </row>
    <row r="14" spans="1:30" ht="28.5">
      <c r="A14" s="23" t="s">
        <v>967</v>
      </c>
      <c r="B14" s="23" t="s">
        <v>969</v>
      </c>
      <c r="C14" s="23" t="s">
        <v>1134</v>
      </c>
      <c r="D14" s="23" t="s">
        <v>1180</v>
      </c>
      <c r="E14" s="76" t="s">
        <v>1181</v>
      </c>
    </row>
    <row r="15" spans="1:30" ht="14.25">
      <c r="A15" s="78">
        <v>1</v>
      </c>
      <c r="B15" s="78">
        <v>2</v>
      </c>
      <c r="C15" s="78">
        <v>3</v>
      </c>
      <c r="D15" s="78">
        <v>4</v>
      </c>
      <c r="E15" s="79">
        <v>5</v>
      </c>
    </row>
    <row r="16" spans="1:30" ht="16.5">
      <c r="A16" s="221" t="str">
        <f>CONCATENATE("Локальная смета: ", Source!G20)</f>
        <v>Локальная смета: 02-01-22</v>
      </c>
      <c r="B16" s="221"/>
      <c r="C16" s="221"/>
      <c r="D16" s="221"/>
      <c r="E16" s="221"/>
    </row>
    <row r="17" spans="1:5" ht="16.5">
      <c r="A17" s="221" t="str">
        <f>CONCATENATE("Раздел: ", Source!G24)</f>
        <v>Раздел: 1.Система ВД1 (оборудование)</v>
      </c>
      <c r="B17" s="221"/>
      <c r="C17" s="221"/>
      <c r="D17" s="221"/>
      <c r="E17" s="221"/>
    </row>
    <row r="18" spans="1:5" ht="14.25">
      <c r="A18" s="81" t="str">
        <f>Source!E28</f>
        <v>1</v>
      </c>
      <c r="B18" s="82" t="str">
        <f>Source!G28</f>
        <v>Установка вентиляторов осевых массой до 0,2 т</v>
      </c>
      <c r="C18" s="83" t="str">
        <f>Source!H28</f>
        <v>ШТ</v>
      </c>
      <c r="D18" s="84">
        <f>Source!I28</f>
        <v>1</v>
      </c>
      <c r="E18" s="82"/>
    </row>
    <row r="19" spans="1:5" ht="14.25">
      <c r="A19" s="81" t="str">
        <f>Source!E30</f>
        <v>2</v>
      </c>
      <c r="B19" s="82" t="str">
        <f>Source!G30</f>
        <v>Болты анкерные</v>
      </c>
      <c r="C19" s="83" t="str">
        <f>Source!H30</f>
        <v>т</v>
      </c>
      <c r="D19" s="84">
        <f>Source!I30</f>
        <v>9.4000000000000004E-3</v>
      </c>
      <c r="E19" s="82"/>
    </row>
    <row r="20" spans="1:5" ht="14.25">
      <c r="A20" s="81" t="str">
        <f>Source!E32</f>
        <v>3</v>
      </c>
      <c r="B20" s="82" t="str">
        <f>Source!G32</f>
        <v>Вентиляторы осевые "Systemair" (11 kW; SO; IE3}, АХС 630-6/25'-2 (F)-P.</v>
      </c>
      <c r="C20" s="83" t="str">
        <f>Source!H32</f>
        <v>шт.</v>
      </c>
      <c r="D20" s="84">
        <f>Source!I32</f>
        <v>1</v>
      </c>
      <c r="E20" s="82"/>
    </row>
    <row r="21" spans="1:5" ht="14.25">
      <c r="A21" s="81" t="str">
        <f>Source!E34</f>
        <v>4</v>
      </c>
      <c r="B21" s="82" t="str">
        <f>Source!G34</f>
        <v>Установка вставок гибких к радиальным вентиляторам</v>
      </c>
      <c r="C21" s="83" t="str">
        <f>Source!H34</f>
        <v>м2</v>
      </c>
      <c r="D21" s="84">
        <f>Source!I34</f>
        <v>0.98909999999999998</v>
      </c>
      <c r="E21" s="82"/>
    </row>
    <row r="22" spans="1:5" ht="14.25">
      <c r="A22" s="81" t="str">
        <f>Source!E36</f>
        <v>5</v>
      </c>
      <c r="B22" s="82" t="str">
        <f>Source!G36</f>
        <v>Гибкая вставка EVH 630</v>
      </c>
      <c r="C22" s="83" t="str">
        <f>Source!H36</f>
        <v>шт.</v>
      </c>
      <c r="D22" s="84">
        <f>Source!I36</f>
        <v>2</v>
      </c>
      <c r="E22" s="82"/>
    </row>
    <row r="23" spans="1:5" ht="14.25">
      <c r="A23" s="81" t="str">
        <f>Source!E38</f>
        <v>6</v>
      </c>
      <c r="B23" s="82" t="str">
        <f>Source!G38</f>
        <v>Контрфланец для AR, GFL- AR 630</v>
      </c>
      <c r="C23" s="83" t="str">
        <f>Source!H38</f>
        <v>шт.</v>
      </c>
      <c r="D23" s="84">
        <f>Source!I38</f>
        <v>2</v>
      </c>
      <c r="E23" s="82"/>
    </row>
    <row r="24" spans="1:5" ht="14.25">
      <c r="A24" s="81" t="str">
        <f>Source!E40</f>
        <v>7</v>
      </c>
      <c r="B24" s="82" t="str">
        <f>Source!G40</f>
        <v>Установка виброизолятора номер 38</v>
      </c>
      <c r="C24" s="83" t="str">
        <f>Source!H40</f>
        <v>10 ШТ</v>
      </c>
      <c r="D24" s="84">
        <f>Source!I40</f>
        <v>0.4</v>
      </c>
      <c r="E24" s="82"/>
    </row>
    <row r="25" spans="1:5" ht="14.25">
      <c r="A25" s="81" t="str">
        <f>Source!E42</f>
        <v>8</v>
      </c>
      <c r="B25" s="82" t="str">
        <f>Source!G42</f>
        <v>Пружинные антивибрационные опоры(комплект 4 шт) "Systemair" FSD4</v>
      </c>
      <c r="C25" s="83" t="str">
        <f>Source!H42</f>
        <v>шт.</v>
      </c>
      <c r="D25" s="84">
        <f>Source!I42</f>
        <v>1</v>
      </c>
      <c r="E25" s="82"/>
    </row>
    <row r="26" spans="1:5" ht="14.25">
      <c r="A26" s="81" t="str">
        <f>Source!E44</f>
        <v>9</v>
      </c>
      <c r="B26" s="82" t="str">
        <f>Source!G44</f>
        <v>Установка клапанов обратных диаметром до 800 мм</v>
      </c>
      <c r="C26" s="83" t="str">
        <f>Source!H44</f>
        <v>ШТ</v>
      </c>
      <c r="D26" s="84">
        <f>Source!I44</f>
        <v>1</v>
      </c>
      <c r="E26" s="82"/>
    </row>
    <row r="27" spans="1:5" ht="14.25">
      <c r="A27" s="81" t="str">
        <f>Source!E46</f>
        <v>10</v>
      </c>
      <c r="B27" s="82" t="str">
        <f>Source!G46</f>
        <v>Клапаны обратные "Systemair" LRK 630(F)</v>
      </c>
      <c r="C27" s="83" t="str">
        <f>Source!H46</f>
        <v>шт.</v>
      </c>
      <c r="D27" s="84">
        <f>Source!I46</f>
        <v>1</v>
      </c>
      <c r="E27" s="82"/>
    </row>
    <row r="28" spans="1:5" ht="14.25">
      <c r="A28" s="81" t="str">
        <f>Source!E48</f>
        <v>11</v>
      </c>
      <c r="B28" s="82" t="str">
        <f>Source!G48</f>
        <v>Установка кронштейнов под вентиляционное оборудование</v>
      </c>
      <c r="C28" s="83" t="str">
        <f>Source!H48</f>
        <v>100 кг</v>
      </c>
      <c r="D28" s="84">
        <f>Source!I48</f>
        <v>0.14599999999999999</v>
      </c>
      <c r="E28" s="82"/>
    </row>
    <row r="29" spans="1:5" ht="14.25">
      <c r="A29" s="81" t="str">
        <f>Source!E50</f>
        <v>12</v>
      </c>
      <c r="B29" s="82" t="str">
        <f>Source!G50</f>
        <v>Кронштейны и подставки под оборудование из сортовой стали</v>
      </c>
      <c r="C29" s="83" t="str">
        <f>Source!H50</f>
        <v>кг</v>
      </c>
      <c r="D29" s="84">
        <f>Source!I50</f>
        <v>-14.6</v>
      </c>
      <c r="E29" s="82"/>
    </row>
    <row r="30" spans="1:5" ht="14.25">
      <c r="A30" s="81" t="str">
        <f>Source!E52</f>
        <v>13</v>
      </c>
      <c r="B30" s="82" t="str">
        <f>Source!G52</f>
        <v>Монтажный кронштейн, MPR 630 mounting ring АХС</v>
      </c>
      <c r="C30" s="83" t="str">
        <f>Source!H52</f>
        <v>шт.</v>
      </c>
      <c r="D30" s="84">
        <f>Source!I52</f>
        <v>1</v>
      </c>
      <c r="E30" s="82"/>
    </row>
    <row r="31" spans="1:5" ht="16.5">
      <c r="A31" s="221" t="str">
        <f>CONCATENATE("Раздел: ", Source!G85)</f>
        <v>Раздел: 2.Система ВД2 (оборудование)</v>
      </c>
      <c r="B31" s="221"/>
      <c r="C31" s="221"/>
      <c r="D31" s="221"/>
      <c r="E31" s="221"/>
    </row>
    <row r="32" spans="1:5" ht="14.25">
      <c r="A32" s="81" t="str">
        <f>Source!E89</f>
        <v>14</v>
      </c>
      <c r="B32" s="82" t="str">
        <f>Source!G89</f>
        <v>Установка вентиляторов осевых массой до 0,2 т</v>
      </c>
      <c r="C32" s="83" t="str">
        <f>Source!H89</f>
        <v>ШТ</v>
      </c>
      <c r="D32" s="84">
        <f>Source!I89</f>
        <v>1</v>
      </c>
      <c r="E32" s="82"/>
    </row>
    <row r="33" spans="1:5" ht="14.25">
      <c r="A33" s="81" t="str">
        <f>Source!E91</f>
        <v>15</v>
      </c>
      <c r="B33" s="82" t="str">
        <f>Source!G91</f>
        <v>Болты анкерные</v>
      </c>
      <c r="C33" s="83" t="str">
        <f>Source!H91</f>
        <v>т</v>
      </c>
      <c r="D33" s="84">
        <f>Source!I91</f>
        <v>9.4000000000000004E-3</v>
      </c>
      <c r="E33" s="82"/>
    </row>
    <row r="34" spans="1:5" ht="14.25">
      <c r="A34" s="81" t="str">
        <f>Source!E93</f>
        <v>16</v>
      </c>
      <c r="B34" s="82" t="str">
        <f>Source!G93</f>
        <v>Вентиляторы осевые "Systemair" (5.5 kW; SO; IE3}, АХС 560-6/23°-2 (F}-P</v>
      </c>
      <c r="C34" s="83" t="str">
        <f>Source!H93</f>
        <v>шт.</v>
      </c>
      <c r="D34" s="84">
        <f>Source!I93</f>
        <v>1</v>
      </c>
      <c r="E34" s="82"/>
    </row>
    <row r="35" spans="1:5" ht="14.25">
      <c r="A35" s="81" t="str">
        <f>Source!E95</f>
        <v>17</v>
      </c>
      <c r="B35" s="82" t="str">
        <f>Source!G95</f>
        <v>Установка вставок гибких к радиальным вентиляторам</v>
      </c>
      <c r="C35" s="83" t="str">
        <f>Source!H95</f>
        <v>м2</v>
      </c>
      <c r="D35" s="84">
        <f>Source!I95</f>
        <v>0.87919999999999998</v>
      </c>
      <c r="E35" s="82"/>
    </row>
    <row r="36" spans="1:5" ht="14.25">
      <c r="A36" s="81" t="str">
        <f>Source!E97</f>
        <v>18</v>
      </c>
      <c r="B36" s="82" t="str">
        <f>Source!G97</f>
        <v>Гибкая вставка EVH 560</v>
      </c>
      <c r="C36" s="83" t="str">
        <f>Source!H97</f>
        <v>шт.</v>
      </c>
      <c r="D36" s="84">
        <f>Source!I97</f>
        <v>2</v>
      </c>
      <c r="E36" s="82"/>
    </row>
    <row r="37" spans="1:5" ht="14.25">
      <c r="A37" s="81" t="str">
        <f>Source!E99</f>
        <v>19</v>
      </c>
      <c r="B37" s="82" t="str">
        <f>Source!G99</f>
        <v>Контрфланец для AR, GFL- AR 560</v>
      </c>
      <c r="C37" s="83" t="str">
        <f>Source!H99</f>
        <v>шт.</v>
      </c>
      <c r="D37" s="84">
        <f>Source!I99</f>
        <v>2</v>
      </c>
      <c r="E37" s="82"/>
    </row>
    <row r="38" spans="1:5" ht="14.25">
      <c r="A38" s="81" t="str">
        <f>Source!E101</f>
        <v>20</v>
      </c>
      <c r="B38" s="82" t="str">
        <f>Source!G101</f>
        <v>Установка виброизолятора номер 38</v>
      </c>
      <c r="C38" s="83" t="str">
        <f>Source!H101</f>
        <v>10 ШТ</v>
      </c>
      <c r="D38" s="84">
        <f>Source!I101</f>
        <v>0.4</v>
      </c>
      <c r="E38" s="82"/>
    </row>
    <row r="39" spans="1:5" ht="14.25">
      <c r="A39" s="81" t="str">
        <f>Source!E103</f>
        <v>21</v>
      </c>
      <c r="B39" s="82" t="str">
        <f>Source!G103</f>
        <v>Пружинные антивибрационные опоры(комплект 4 шт) "Systemair" FSD3</v>
      </c>
      <c r="C39" s="83" t="str">
        <f>Source!H103</f>
        <v>шт.</v>
      </c>
      <c r="D39" s="84">
        <f>Source!I103</f>
        <v>1</v>
      </c>
      <c r="E39" s="82"/>
    </row>
    <row r="40" spans="1:5" ht="14.25">
      <c r="A40" s="81" t="str">
        <f>Source!E105</f>
        <v>22</v>
      </c>
      <c r="B40" s="82" t="str">
        <f>Source!G105</f>
        <v>Установка клапанов обратных диаметром до 800 мм</v>
      </c>
      <c r="C40" s="83" t="str">
        <f>Source!H105</f>
        <v>ШТ</v>
      </c>
      <c r="D40" s="84">
        <f>Source!I105</f>
        <v>1</v>
      </c>
      <c r="E40" s="82"/>
    </row>
    <row r="41" spans="1:5" ht="14.25">
      <c r="A41" s="81" t="str">
        <f>Source!E107</f>
        <v>23</v>
      </c>
      <c r="B41" s="82" t="str">
        <f>Source!G107</f>
        <v>Клапаны обратные "Systemair" LRK 560(F)</v>
      </c>
      <c r="C41" s="83" t="str">
        <f>Source!H107</f>
        <v>шт.</v>
      </c>
      <c r="D41" s="84">
        <f>Source!I107</f>
        <v>1</v>
      </c>
      <c r="E41" s="82"/>
    </row>
    <row r="42" spans="1:5" ht="14.25">
      <c r="A42" s="81" t="str">
        <f>Source!E109</f>
        <v>24</v>
      </c>
      <c r="B42" s="82" t="str">
        <f>Source!G109</f>
        <v>Установка кронштейнов под вентиляционное оборудование</v>
      </c>
      <c r="C42" s="83" t="str">
        <f>Source!H109</f>
        <v>100 кг</v>
      </c>
      <c r="D42" s="84">
        <f>Source!I109</f>
        <v>0.13200000000000001</v>
      </c>
      <c r="E42" s="82"/>
    </row>
    <row r="43" spans="1:5" ht="14.25">
      <c r="A43" s="81" t="str">
        <f>Source!E111</f>
        <v>25</v>
      </c>
      <c r="B43" s="82" t="str">
        <f>Source!G111</f>
        <v>Кронштейны и подставки под оборудование из сортовой стали</v>
      </c>
      <c r="C43" s="83" t="str">
        <f>Source!H111</f>
        <v>кг</v>
      </c>
      <c r="D43" s="84">
        <f>Source!I111</f>
        <v>-13.2</v>
      </c>
      <c r="E43" s="82"/>
    </row>
    <row r="44" spans="1:5" ht="14.25">
      <c r="A44" s="81" t="str">
        <f>Source!E113</f>
        <v>26</v>
      </c>
      <c r="B44" s="82" t="str">
        <f>Source!G113</f>
        <v>Монтажный кронштейн, MPR 560 mounting ring АХС</v>
      </c>
      <c r="C44" s="83" t="str">
        <f>Source!H113</f>
        <v>шт.</v>
      </c>
      <c r="D44" s="84">
        <f>Source!I113</f>
        <v>1</v>
      </c>
      <c r="E44" s="82"/>
    </row>
    <row r="45" spans="1:5" ht="16.5">
      <c r="A45" s="221" t="str">
        <f>CONCATENATE("Раздел: ", Source!G146)</f>
        <v>Раздел: 3.Система ВД3 (оборудование)</v>
      </c>
      <c r="B45" s="221"/>
      <c r="C45" s="221"/>
      <c r="D45" s="221"/>
      <c r="E45" s="221"/>
    </row>
    <row r="46" spans="1:5" ht="14.25">
      <c r="A46" s="81" t="str">
        <f>Source!E150</f>
        <v>27</v>
      </c>
      <c r="B46" s="82" t="str">
        <f>Source!G150</f>
        <v>Установка вентиляторов крышных массой до 0,4 т</v>
      </c>
      <c r="C46" s="83" t="str">
        <f>Source!H150</f>
        <v>ШТ</v>
      </c>
      <c r="D46" s="84">
        <f>Source!I150</f>
        <v>1</v>
      </c>
      <c r="E46" s="82"/>
    </row>
    <row r="47" spans="1:5" ht="14.25">
      <c r="A47" s="81" t="str">
        <f>Source!E152</f>
        <v>28</v>
      </c>
      <c r="B47" s="82" t="str">
        <f>Source!G152</f>
        <v>Болты анкерные</v>
      </c>
      <c r="C47" s="83" t="str">
        <f>Source!H152</f>
        <v>т</v>
      </c>
      <c r="D47" s="84">
        <f>Source!I152</f>
        <v>5.3E-3</v>
      </c>
      <c r="E47" s="82"/>
    </row>
    <row r="48" spans="1:5" ht="14.25">
      <c r="A48" s="81" t="str">
        <f>Source!E154</f>
        <v>29</v>
      </c>
      <c r="B48" s="82" t="str">
        <f>Source!G154</f>
        <v>Крышный вентилятор. D W 1000D6-XP/F400 smoke ext, "Systemair"</v>
      </c>
      <c r="C48" s="83" t="str">
        <f>Source!H154</f>
        <v>шт.</v>
      </c>
      <c r="D48" s="84">
        <f>Source!I154</f>
        <v>1</v>
      </c>
      <c r="E48" s="82"/>
    </row>
    <row r="49" spans="1:5" ht="14.25">
      <c r="A49" s="81" t="str">
        <f>Source!E156</f>
        <v>30</v>
      </c>
      <c r="B49" s="82" t="str">
        <f>Source!G156</f>
        <v>Установка клапанов обратных периметром до 4500 мм</v>
      </c>
      <c r="C49" s="83" t="str">
        <f>Source!H156</f>
        <v>ШТ</v>
      </c>
      <c r="D49" s="84">
        <f>Source!I156</f>
        <v>1</v>
      </c>
      <c r="E49" s="82"/>
    </row>
    <row r="50" spans="1:5" ht="14.25">
      <c r="A50" s="81" t="str">
        <f>Source!E158</f>
        <v>31</v>
      </c>
      <c r="B50" s="82" t="str">
        <f>Source!G158</f>
        <v>Клапаны обратные "Systemair" VKGIF 800/1 ООО</v>
      </c>
      <c r="C50" s="83" t="str">
        <f>Source!H158</f>
        <v>шт.</v>
      </c>
      <c r="D50" s="84">
        <f>Source!I158</f>
        <v>1</v>
      </c>
      <c r="E50" s="82"/>
    </row>
    <row r="51" spans="1:5" ht="28.5">
      <c r="A51" s="81" t="str">
        <f>Source!E160</f>
        <v>32</v>
      </c>
      <c r="B51" s="82" t="str">
        <f>Source!G160</f>
        <v>Установка узлов прохода вытяжных вентиляционных шахт диаметром патрубка до 1250 мм</v>
      </c>
      <c r="C51" s="83" t="str">
        <f>Source!H160</f>
        <v>10 ШТ</v>
      </c>
      <c r="D51" s="84">
        <f>Source!I160</f>
        <v>0.1</v>
      </c>
      <c r="E51" s="82"/>
    </row>
    <row r="52" spans="1:5" ht="14.25">
      <c r="A52" s="81" t="str">
        <f>Source!E162</f>
        <v>33</v>
      </c>
      <c r="B52" s="82" t="str">
        <f>Source!G162</f>
        <v>Короб крышный "Systemair" FDG-F800-1000</v>
      </c>
      <c r="C52" s="83" t="str">
        <f>Source!H162</f>
        <v>шт.</v>
      </c>
      <c r="D52" s="84">
        <f>Source!I162</f>
        <v>1</v>
      </c>
      <c r="E52" s="82"/>
    </row>
    <row r="53" spans="1:5" ht="28.5">
      <c r="A53" s="81" t="str">
        <f>Source!E164</f>
        <v>34</v>
      </c>
      <c r="B53" s="82" t="str">
        <f>Source!G164</f>
        <v>Соединитель гибкий прим. Установка вставок гибких к радиальным вентиляторам</v>
      </c>
      <c r="C53" s="83" t="str">
        <f>Source!H164</f>
        <v>м2</v>
      </c>
      <c r="D53" s="84">
        <f>Source!I164</f>
        <v>1.6</v>
      </c>
      <c r="E53" s="82"/>
    </row>
    <row r="54" spans="1:5" ht="14.25">
      <c r="A54" s="81" t="str">
        <f>Source!E166</f>
        <v>35</v>
      </c>
      <c r="B54" s="82" t="str">
        <f>Source!G166</f>
        <v>Соединитель гибкий  "Systemair" FDG/F800-1000</v>
      </c>
      <c r="C54" s="83" t="str">
        <f>Source!H166</f>
        <v>шт.</v>
      </c>
      <c r="D54" s="84">
        <f>Source!I166</f>
        <v>1</v>
      </c>
      <c r="E54" s="82"/>
    </row>
    <row r="55" spans="1:5" ht="28.5">
      <c r="A55" s="81" t="str">
        <f>Source!E168</f>
        <v>36</v>
      </c>
      <c r="B55" s="82" t="str">
        <f>Source!G168</f>
        <v>Переходник на всасывании для крышных вентиляторов: ASSG/F 800-1000</v>
      </c>
      <c r="C55" s="83" t="str">
        <f>Source!H168</f>
        <v>шт.</v>
      </c>
      <c r="D55" s="84">
        <f>Source!I168</f>
        <v>1</v>
      </c>
      <c r="E55" s="82"/>
    </row>
    <row r="56" spans="1:5" ht="16.5">
      <c r="A56" s="221" t="str">
        <f>CONCATENATE("Раздел: ", Source!G201)</f>
        <v>Раздел: 4.Система ВД4 (оборудование)</v>
      </c>
      <c r="B56" s="221"/>
      <c r="C56" s="221"/>
      <c r="D56" s="221"/>
      <c r="E56" s="221"/>
    </row>
    <row r="57" spans="1:5" ht="14.25">
      <c r="A57" s="81" t="str">
        <f>Source!E205</f>
        <v>37</v>
      </c>
      <c r="B57" s="82" t="str">
        <f>Source!G205</f>
        <v>Установка вентиляторов крышных массой до 0,4 т</v>
      </c>
      <c r="C57" s="83" t="str">
        <f>Source!H205</f>
        <v>ШТ</v>
      </c>
      <c r="D57" s="84">
        <f>Source!I205</f>
        <v>1</v>
      </c>
      <c r="E57" s="82"/>
    </row>
    <row r="58" spans="1:5" ht="14.25">
      <c r="A58" s="81" t="str">
        <f>Source!E207</f>
        <v>38</v>
      </c>
      <c r="B58" s="82" t="str">
        <f>Source!G207</f>
        <v>Болты анкерные</v>
      </c>
      <c r="C58" s="83" t="str">
        <f>Source!H207</f>
        <v>т</v>
      </c>
      <c r="D58" s="84">
        <f>Source!I207</f>
        <v>5.3E-3</v>
      </c>
      <c r="E58" s="82"/>
    </row>
    <row r="59" spans="1:5" ht="14.25">
      <c r="A59" s="81" t="str">
        <f>Source!E209</f>
        <v>39</v>
      </c>
      <c r="B59" s="82" t="str">
        <f>Source!G209</f>
        <v>Крышный вентилятор, D W 800D6-XUF400</v>
      </c>
      <c r="C59" s="83" t="str">
        <f>Source!H209</f>
        <v>шт.</v>
      </c>
      <c r="D59" s="84">
        <f>Source!I209</f>
        <v>1</v>
      </c>
      <c r="E59" s="82"/>
    </row>
    <row r="60" spans="1:5" ht="14.25">
      <c r="A60" s="81" t="str">
        <f>Source!E211</f>
        <v>40</v>
      </c>
      <c r="B60" s="82" t="str">
        <f>Source!G211</f>
        <v>Установка клапанов обратных периметром до 4500 мм</v>
      </c>
      <c r="C60" s="83" t="str">
        <f>Source!H211</f>
        <v>ШТ</v>
      </c>
      <c r="D60" s="84">
        <f>Source!I211</f>
        <v>1</v>
      </c>
      <c r="E60" s="82"/>
    </row>
    <row r="61" spans="1:5" ht="14.25">
      <c r="A61" s="81" t="str">
        <f>Source!E213</f>
        <v>41</v>
      </c>
      <c r="B61" s="82" t="str">
        <f>Source!G213</f>
        <v>Клапаны обратные "Systemair" VKGIF 800/1 ООО</v>
      </c>
      <c r="C61" s="83" t="str">
        <f>Source!H213</f>
        <v>шт.</v>
      </c>
      <c r="D61" s="84">
        <f>Source!I213</f>
        <v>1</v>
      </c>
      <c r="E61" s="82"/>
    </row>
    <row r="62" spans="1:5" ht="28.5">
      <c r="A62" s="81" t="str">
        <f>Source!E215</f>
        <v>42</v>
      </c>
      <c r="B62" s="82" t="str">
        <f>Source!G215</f>
        <v>Установка узлов прохода вытяжных вентиляционных шахт диаметром патрубка до 1250 мм</v>
      </c>
      <c r="C62" s="83" t="str">
        <f>Source!H215</f>
        <v>10 ШТ</v>
      </c>
      <c r="D62" s="84">
        <f>Source!I215</f>
        <v>0.1</v>
      </c>
      <c r="E62" s="82"/>
    </row>
    <row r="63" spans="1:5" ht="14.25">
      <c r="A63" s="81" t="str">
        <f>Source!E217</f>
        <v>43</v>
      </c>
      <c r="B63" s="82" t="str">
        <f>Source!G217</f>
        <v>Короб крышный "Systemair" FDG-F800-1000</v>
      </c>
      <c r="C63" s="83" t="str">
        <f>Source!H217</f>
        <v>шт.</v>
      </c>
      <c r="D63" s="84">
        <f>Source!I217</f>
        <v>1</v>
      </c>
      <c r="E63" s="82"/>
    </row>
    <row r="64" spans="1:5" ht="28.5">
      <c r="A64" s="81" t="str">
        <f>Source!E219</f>
        <v>44</v>
      </c>
      <c r="B64" s="82" t="str">
        <f>Source!G219</f>
        <v>Соединитель гибкий прим. Установка вставок гибких к радиальным вентиляторам</v>
      </c>
      <c r="C64" s="83" t="str">
        <f>Source!H219</f>
        <v>м2</v>
      </c>
      <c r="D64" s="84">
        <f>Source!I219</f>
        <v>1.6</v>
      </c>
      <c r="E64" s="82"/>
    </row>
    <row r="65" spans="1:5" ht="14.25">
      <c r="A65" s="81" t="str">
        <f>Source!E221</f>
        <v>45</v>
      </c>
      <c r="B65" s="82" t="str">
        <f>Source!G221</f>
        <v>Соединитель гибкий  "Systemair" FDG/F800-1000</v>
      </c>
      <c r="C65" s="83" t="str">
        <f>Source!H221</f>
        <v>шт.</v>
      </c>
      <c r="D65" s="84">
        <f>Source!I221</f>
        <v>1</v>
      </c>
      <c r="E65" s="82"/>
    </row>
    <row r="66" spans="1:5" ht="28.5">
      <c r="A66" s="81" t="str">
        <f>Source!E223</f>
        <v>46</v>
      </c>
      <c r="B66" s="82" t="str">
        <f>Source!G223</f>
        <v>Переходник на всасывании для крышных вентиляторов: ASSG/F 800-1000</v>
      </c>
      <c r="C66" s="83" t="str">
        <f>Source!H223</f>
        <v>шт.</v>
      </c>
      <c r="D66" s="84">
        <f>Source!I223</f>
        <v>1</v>
      </c>
      <c r="E66" s="82"/>
    </row>
    <row r="67" spans="1:5" ht="16.5">
      <c r="A67" s="221" t="str">
        <f>CONCATENATE("Раздел: ", Source!G256)</f>
        <v>Раздел: 5.Система ПД1 (оборудование)</v>
      </c>
      <c r="B67" s="221"/>
      <c r="C67" s="221"/>
      <c r="D67" s="221"/>
      <c r="E67" s="221"/>
    </row>
    <row r="68" spans="1:5" ht="14.25">
      <c r="A68" s="81" t="str">
        <f>Source!E260</f>
        <v>47</v>
      </c>
      <c r="B68" s="82" t="str">
        <f>Source!G260</f>
        <v>Установка вентиляторов осевых массой до 0,2 т</v>
      </c>
      <c r="C68" s="83" t="str">
        <f>Source!H260</f>
        <v>ШТ</v>
      </c>
      <c r="D68" s="84">
        <f>Source!I260</f>
        <v>1</v>
      </c>
      <c r="E68" s="82"/>
    </row>
    <row r="69" spans="1:5" ht="14.25">
      <c r="A69" s="81" t="str">
        <f>Source!E262</f>
        <v>48</v>
      </c>
      <c r="B69" s="82" t="str">
        <f>Source!G262</f>
        <v>Болты анкерные</v>
      </c>
      <c r="C69" s="83" t="str">
        <f>Source!H262</f>
        <v>т</v>
      </c>
      <c r="D69" s="84">
        <f>Source!I262</f>
        <v>9.4000000000000004E-3</v>
      </c>
      <c r="E69" s="82"/>
    </row>
    <row r="70" spans="1:5" ht="14.25">
      <c r="A70" s="81" t="str">
        <f>Source!E264</f>
        <v>49</v>
      </c>
      <c r="B70" s="82" t="str">
        <f>Source!G264</f>
        <v>Вентиляторы осевые "Systemair" АХС 315-6/23'-2-Р,(0,55 kW: SU; IE1}</v>
      </c>
      <c r="C70" s="83" t="str">
        <f>Source!H264</f>
        <v>шт.</v>
      </c>
      <c r="D70" s="84">
        <f>Source!I264</f>
        <v>1</v>
      </c>
      <c r="E70" s="82"/>
    </row>
    <row r="71" spans="1:5" ht="14.25">
      <c r="A71" s="81" t="str">
        <f>Source!E266</f>
        <v>50</v>
      </c>
      <c r="B71" s="82" t="str">
        <f>Source!G266</f>
        <v>Установка вставок гибких к радиальным вентиляторам</v>
      </c>
      <c r="C71" s="83" t="str">
        <f>Source!H266</f>
        <v>м2</v>
      </c>
      <c r="D71" s="84">
        <f>Source!I266</f>
        <v>0.24727499999999999</v>
      </c>
      <c r="E71" s="82"/>
    </row>
    <row r="72" spans="1:5" ht="14.25">
      <c r="A72" s="81" t="str">
        <f>Source!E268</f>
        <v>51</v>
      </c>
      <c r="B72" s="82" t="str">
        <f>Source!G268</f>
        <v>Гибкие оединительные вставки для AR EV-AR 315 "Systemair"</v>
      </c>
      <c r="C72" s="83" t="str">
        <f>Source!H268</f>
        <v>шт.</v>
      </c>
      <c r="D72" s="84">
        <f>Source!I268</f>
        <v>1</v>
      </c>
      <c r="E72" s="82"/>
    </row>
    <row r="73" spans="1:5" ht="14.25">
      <c r="A73" s="81" t="str">
        <f>Source!E270</f>
        <v>52</v>
      </c>
      <c r="B73" s="82" t="str">
        <f>Source!G270</f>
        <v>Контрфланец для AR, GFL- AR 315  "Systemair"</v>
      </c>
      <c r="C73" s="83" t="str">
        <f>Source!H270</f>
        <v>шт.</v>
      </c>
      <c r="D73" s="84">
        <f>Source!I270</f>
        <v>1</v>
      </c>
      <c r="E73" s="82"/>
    </row>
    <row r="74" spans="1:5" ht="14.25">
      <c r="A74" s="81" t="str">
        <f>Source!E272</f>
        <v>53</v>
      </c>
      <c r="B74" s="82" t="str">
        <f>Source!G272</f>
        <v>Установка виброизолятора номер 38</v>
      </c>
      <c r="C74" s="83" t="str">
        <f>Source!H272</f>
        <v>10 ШТ</v>
      </c>
      <c r="D74" s="84">
        <f>Source!I272</f>
        <v>0.4</v>
      </c>
      <c r="E74" s="82"/>
    </row>
    <row r="75" spans="1:5" ht="14.25">
      <c r="A75" s="81" t="str">
        <f>Source!E274</f>
        <v>54</v>
      </c>
      <c r="B75" s="82" t="str">
        <f>Source!G274</f>
        <v>Пружинные антивибрационные опоры(комплект 4 шт) "Systemair" FSD1</v>
      </c>
      <c r="C75" s="83" t="str">
        <f>Source!H274</f>
        <v>шт.</v>
      </c>
      <c r="D75" s="84">
        <f>Source!I274</f>
        <v>1</v>
      </c>
      <c r="E75" s="82"/>
    </row>
    <row r="76" spans="1:5" ht="14.25">
      <c r="A76" s="81" t="str">
        <f>Source!E276</f>
        <v>55</v>
      </c>
      <c r="B76" s="82" t="str">
        <f>Source!G276</f>
        <v>Установка кронштейнов под вентиляционное оборудование</v>
      </c>
      <c r="C76" s="83" t="str">
        <f>Source!H276</f>
        <v>100 кг</v>
      </c>
      <c r="D76" s="84">
        <f>Source!I276</f>
        <v>5.8000000000000003E-2</v>
      </c>
      <c r="E76" s="82"/>
    </row>
    <row r="77" spans="1:5" ht="14.25">
      <c r="A77" s="81" t="str">
        <f>Source!E278</f>
        <v>56</v>
      </c>
      <c r="B77" s="82" t="str">
        <f>Source!G278</f>
        <v>Кронштейны и подставки под оборудование из сортовой стали</v>
      </c>
      <c r="C77" s="83" t="str">
        <f>Source!H278</f>
        <v>кг</v>
      </c>
      <c r="D77" s="84">
        <f>Source!I278</f>
        <v>-5.8</v>
      </c>
      <c r="E77" s="82"/>
    </row>
    <row r="78" spans="1:5" ht="14.25">
      <c r="A78" s="81" t="str">
        <f>Source!E280</f>
        <v>57</v>
      </c>
      <c r="B78" s="82" t="str">
        <f>Source!G280</f>
        <v>Монтажный кронштейн, MPR 315 mounting ring АХС</v>
      </c>
      <c r="C78" s="83" t="str">
        <f>Source!H280</f>
        <v>шт.</v>
      </c>
      <c r="D78" s="84">
        <f>Source!I280</f>
        <v>1</v>
      </c>
      <c r="E78" s="82"/>
    </row>
    <row r="79" spans="1:5" ht="16.5">
      <c r="A79" s="221" t="str">
        <f>CONCATENATE("Раздел: ", Source!G313)</f>
        <v>Раздел: 6.Система ПД2.1 (оборудование)</v>
      </c>
      <c r="B79" s="221"/>
      <c r="C79" s="221"/>
      <c r="D79" s="221"/>
      <c r="E79" s="221"/>
    </row>
    <row r="80" spans="1:5" ht="14.25">
      <c r="A80" s="81" t="str">
        <f>Source!E317</f>
        <v>58</v>
      </c>
      <c r="B80" s="82" t="str">
        <f>Source!G317</f>
        <v>Установка вентиляторов осевых массой до 0,2 т</v>
      </c>
      <c r="C80" s="83" t="str">
        <f>Source!H317</f>
        <v>ШТ</v>
      </c>
      <c r="D80" s="84">
        <f>Source!I317</f>
        <v>1</v>
      </c>
      <c r="E80" s="82"/>
    </row>
    <row r="81" spans="1:5" ht="14.25">
      <c r="A81" s="81" t="str">
        <f>Source!E319</f>
        <v>59</v>
      </c>
      <c r="B81" s="82" t="str">
        <f>Source!G319</f>
        <v>Болты анкерные</v>
      </c>
      <c r="C81" s="83" t="str">
        <f>Source!H319</f>
        <v>т</v>
      </c>
      <c r="D81" s="84">
        <f>Source!I319</f>
        <v>9.4000000000000004E-3</v>
      </c>
      <c r="E81" s="82"/>
    </row>
    <row r="82" spans="1:5" ht="14.25">
      <c r="A82" s="81" t="str">
        <f>Source!E321</f>
        <v>60</v>
      </c>
      <c r="B82" s="82" t="str">
        <f>Source!G321</f>
        <v>Вентиляторы осевые "Systemair" (4 kW; SO; IE3}, АХС 560-9/14° -2-PV</v>
      </c>
      <c r="C82" s="83" t="str">
        <f>Source!H321</f>
        <v>шт.</v>
      </c>
      <c r="D82" s="84">
        <f>Source!I321</f>
        <v>1</v>
      </c>
      <c r="E82" s="82"/>
    </row>
    <row r="83" spans="1:5" ht="14.25">
      <c r="A83" s="81" t="str">
        <f>Source!E323</f>
        <v>61</v>
      </c>
      <c r="B83" s="82" t="str">
        <f>Source!G323</f>
        <v>Установка вставок гибких к радиальным вентиляторам</v>
      </c>
      <c r="C83" s="83" t="str">
        <f>Source!H323</f>
        <v>м2</v>
      </c>
      <c r="D83" s="84">
        <f>Source!I323</f>
        <v>0.43959999999999999</v>
      </c>
      <c r="E83" s="82"/>
    </row>
    <row r="84" spans="1:5" ht="14.25">
      <c r="A84" s="81" t="str">
        <f>Source!E325</f>
        <v>62</v>
      </c>
      <c r="B84" s="82" t="str">
        <f>Source!G325</f>
        <v>Гибкие оединительные вставки для AR EV-AR 560 "Systemair"</v>
      </c>
      <c r="C84" s="83" t="str">
        <f>Source!H325</f>
        <v>шт.</v>
      </c>
      <c r="D84" s="84">
        <f>Source!I325</f>
        <v>1</v>
      </c>
      <c r="E84" s="82"/>
    </row>
    <row r="85" spans="1:5" ht="14.25">
      <c r="A85" s="81" t="str">
        <f>Source!E327</f>
        <v>63</v>
      </c>
      <c r="B85" s="82" t="str">
        <f>Source!G327</f>
        <v>Контрфланец для AR, GFL- AR 560  "Systemair"</v>
      </c>
      <c r="C85" s="83" t="str">
        <f>Source!H327</f>
        <v>шт.</v>
      </c>
      <c r="D85" s="84">
        <f>Source!I327</f>
        <v>1</v>
      </c>
      <c r="E85" s="82"/>
    </row>
    <row r="86" spans="1:5" ht="14.25">
      <c r="A86" s="81" t="str">
        <f>Source!E329</f>
        <v>64</v>
      </c>
      <c r="B86" s="82" t="str">
        <f>Source!G329</f>
        <v>Установка виброизолятора номер 38</v>
      </c>
      <c r="C86" s="83" t="str">
        <f>Source!H329</f>
        <v>10 ШТ</v>
      </c>
      <c r="D86" s="84">
        <f>Source!I329</f>
        <v>0.4</v>
      </c>
      <c r="E86" s="82"/>
    </row>
    <row r="87" spans="1:5" ht="14.25">
      <c r="A87" s="81" t="str">
        <f>Source!E331</f>
        <v>65</v>
      </c>
      <c r="B87" s="82" t="str">
        <f>Source!G331</f>
        <v>Пружинные антивибрационные опоры(комплект 4 шт) "Systemair" FSD2</v>
      </c>
      <c r="C87" s="83" t="str">
        <f>Source!H331</f>
        <v>шт.</v>
      </c>
      <c r="D87" s="84">
        <f>Source!I331</f>
        <v>1</v>
      </c>
      <c r="E87" s="82"/>
    </row>
    <row r="88" spans="1:5" ht="14.25">
      <c r="A88" s="81" t="str">
        <f>Source!E333</f>
        <v>66</v>
      </c>
      <c r="B88" s="82" t="str">
        <f>Source!G333</f>
        <v>Установка кронштейнов под вентиляционное оборудование</v>
      </c>
      <c r="C88" s="83" t="str">
        <f>Source!H333</f>
        <v>100 кг</v>
      </c>
      <c r="D88" s="84">
        <f>Source!I333</f>
        <v>5.8000000000000003E-2</v>
      </c>
      <c r="E88" s="82"/>
    </row>
    <row r="89" spans="1:5" ht="14.25">
      <c r="A89" s="81" t="str">
        <f>Source!E335</f>
        <v>67</v>
      </c>
      <c r="B89" s="82" t="str">
        <f>Source!G335</f>
        <v>Кронштейны и подставки под оборудование из сортовой стали</v>
      </c>
      <c r="C89" s="83" t="str">
        <f>Source!H335</f>
        <v>кг</v>
      </c>
      <c r="D89" s="84">
        <f>Source!I335</f>
        <v>-5.8</v>
      </c>
      <c r="E89" s="82"/>
    </row>
    <row r="90" spans="1:5" ht="14.25">
      <c r="A90" s="81" t="str">
        <f>Source!E337</f>
        <v>68</v>
      </c>
      <c r="B90" s="82" t="str">
        <f>Source!G337</f>
        <v>Монтажный кронштейн, MPR 315 mounting ring АХС</v>
      </c>
      <c r="C90" s="83" t="str">
        <f>Source!H337</f>
        <v>шт.</v>
      </c>
      <c r="D90" s="84">
        <f>Source!I337</f>
        <v>1</v>
      </c>
      <c r="E90" s="82"/>
    </row>
    <row r="91" spans="1:5" ht="16.5">
      <c r="A91" s="221" t="str">
        <f>CONCATENATE("Раздел: ", Source!G370)</f>
        <v>Раздел: 7.Система ПД2.2 (оборудование)</v>
      </c>
      <c r="B91" s="221"/>
      <c r="C91" s="221"/>
      <c r="D91" s="221"/>
      <c r="E91" s="221"/>
    </row>
    <row r="92" spans="1:5" ht="28.5">
      <c r="A92" s="81" t="str">
        <f>Source!E374</f>
        <v>69</v>
      </c>
      <c r="B92" s="82" t="str">
        <f>Source!G374</f>
        <v>Установка камер приточных типовых без секции орошения производительностью до 10 тыс.м3/час</v>
      </c>
      <c r="C92" s="83" t="str">
        <f>Source!H374</f>
        <v>ШТ</v>
      </c>
      <c r="D92" s="84">
        <f>Source!I374</f>
        <v>1</v>
      </c>
      <c r="E92" s="82"/>
    </row>
    <row r="93" spans="1:5" ht="14.25">
      <c r="A93" s="81" t="str">
        <f>Source!E376</f>
        <v>69,1</v>
      </c>
      <c r="B93" s="82" t="str">
        <f>Source!G376</f>
        <v>Болты анкерные</v>
      </c>
      <c r="C93" s="83" t="str">
        <f>Source!H376</f>
        <v>т</v>
      </c>
      <c r="D93" s="84">
        <f>Source!I376</f>
        <v>9.6000000000000002E-4</v>
      </c>
      <c r="E93" s="82"/>
    </row>
    <row r="94" spans="1:5" ht="14.25">
      <c r="A94" s="81" t="str">
        <f>Source!E378</f>
        <v>69,2</v>
      </c>
      <c r="B94" s="82" t="str">
        <f>Source!G378</f>
        <v>Шайбы стальные</v>
      </c>
      <c r="C94" s="83" t="str">
        <f>Source!H378</f>
        <v>т</v>
      </c>
      <c r="D94" s="84">
        <f>Source!I378</f>
        <v>1.8000000000000001E-4</v>
      </c>
      <c r="E94" s="82"/>
    </row>
    <row r="95" spans="1:5" ht="14.25">
      <c r="A95" s="81" t="str">
        <f>Source!E380</f>
        <v>69,3</v>
      </c>
      <c r="B95" s="82" t="str">
        <f>Source!G380</f>
        <v>Раствор готовый кладочный цементный марки 50</v>
      </c>
      <c r="C95" s="83" t="str">
        <f>Source!H380</f>
        <v>м3</v>
      </c>
      <c r="D95" s="84">
        <f>Source!I380</f>
        <v>8.9999999999999993E-3</v>
      </c>
      <c r="E95" s="82"/>
    </row>
    <row r="96" spans="1:5" ht="14.25">
      <c r="A96" s="81" t="str">
        <f>Source!E382</f>
        <v>70</v>
      </c>
      <c r="B96" s="82" t="str">
        <f>Source!G382</f>
        <v>Приточный агрегат с выноси. пультом управn., Topvex SF02 EL 9kW</v>
      </c>
      <c r="C96" s="83" t="str">
        <f>Source!H382</f>
        <v>шт.</v>
      </c>
      <c r="D96" s="84">
        <f>Source!I382</f>
        <v>1</v>
      </c>
      <c r="E96" s="82"/>
    </row>
    <row r="97" spans="1:5" ht="28.5">
      <c r="A97" s="81" t="str">
        <f>Source!E384</f>
        <v>71</v>
      </c>
      <c r="B97" s="82" t="str">
        <f>Source!G384</f>
        <v>Установка клапанов огнезадерживающих с ручной регулировкой периметром до 1600 мм</v>
      </c>
      <c r="C97" s="83" t="str">
        <f>Source!H384</f>
        <v>ШТ</v>
      </c>
      <c r="D97" s="84">
        <f>Source!I384</f>
        <v>1</v>
      </c>
      <c r="E97" s="82"/>
    </row>
    <row r="98" spans="1:5" ht="14.25">
      <c r="A98" s="81" t="str">
        <f>Source!E386</f>
        <v>71,1</v>
      </c>
      <c r="B98" s="82" t="str">
        <f>Source!G386</f>
        <v>Блочки</v>
      </c>
      <c r="C98" s="83" t="str">
        <f>Source!H386</f>
        <v>10 шт.</v>
      </c>
      <c r="D98" s="84">
        <f>Source!I386</f>
        <v>0.2</v>
      </c>
      <c r="E98" s="82"/>
    </row>
    <row r="99" spans="1:5" ht="14.25">
      <c r="A99" s="81" t="str">
        <f>Source!E388</f>
        <v>71,2</v>
      </c>
      <c r="B99" s="82" t="str">
        <f>Source!G388</f>
        <v>Трос стальной</v>
      </c>
      <c r="C99" s="83" t="str">
        <f>Source!H388</f>
        <v>м</v>
      </c>
      <c r="D99" s="84">
        <f>Source!I388</f>
        <v>9.3000000000000007</v>
      </c>
      <c r="E99" s="82"/>
    </row>
    <row r="100" spans="1:5" ht="14.25">
      <c r="A100" s="81" t="str">
        <f>Source!E390</f>
        <v>72</v>
      </c>
      <c r="B100" s="82" t="str">
        <f>Source!G390</f>
        <v>Входящий фланец, ASF 200/КВ.</v>
      </c>
      <c r="C100" s="83" t="str">
        <f>Source!H390</f>
        <v>шт.</v>
      </c>
      <c r="D100" s="84">
        <f>Source!I390</f>
        <v>1</v>
      </c>
      <c r="E100" s="82"/>
    </row>
    <row r="101" spans="1:5" ht="14.25">
      <c r="A101" s="81" t="str">
        <f>Source!E392</f>
        <v>73</v>
      </c>
      <c r="B101" s="82" t="str">
        <f>Source!G392</f>
        <v>Регулятор расхода воздуха, TUNE-R-200-3-LF24</v>
      </c>
      <c r="C101" s="83" t="str">
        <f>Source!H392</f>
        <v>шт.</v>
      </c>
      <c r="D101" s="84">
        <f>Source!I392</f>
        <v>1</v>
      </c>
      <c r="E101" s="82"/>
    </row>
    <row r="102" spans="1:5" ht="16.5">
      <c r="A102" s="221" t="str">
        <f>CONCATENATE("Раздел: ", Source!G425)</f>
        <v>Раздел: 8.Система ПД3 (оборудование)</v>
      </c>
      <c r="B102" s="221"/>
      <c r="C102" s="221"/>
      <c r="D102" s="221"/>
      <c r="E102" s="221"/>
    </row>
    <row r="103" spans="1:5" ht="14.25">
      <c r="A103" s="81" t="str">
        <f>Source!E429</f>
        <v>74</v>
      </c>
      <c r="B103" s="82" t="str">
        <f>Source!G429</f>
        <v>Установка вентиляторов осевых массой до 0,2 т</v>
      </c>
      <c r="C103" s="83" t="str">
        <f>Source!H429</f>
        <v>ШТ</v>
      </c>
      <c r="D103" s="84">
        <f>Source!I429</f>
        <v>1</v>
      </c>
      <c r="E103" s="82"/>
    </row>
    <row r="104" spans="1:5" ht="14.25">
      <c r="A104" s="81" t="str">
        <f>Source!E431</f>
        <v>75</v>
      </c>
      <c r="B104" s="82" t="str">
        <f>Source!G431</f>
        <v>Болты анкерные</v>
      </c>
      <c r="C104" s="83" t="str">
        <f>Source!H431</f>
        <v>т</v>
      </c>
      <c r="D104" s="84">
        <f>Source!I431</f>
        <v>9.4000000000000004E-3</v>
      </c>
      <c r="E104" s="82"/>
    </row>
    <row r="105" spans="1:5" ht="14.25">
      <c r="A105" s="81" t="str">
        <f>Source!E433</f>
        <v>76</v>
      </c>
      <c r="B105" s="82" t="str">
        <f>Source!G433</f>
        <v>Вентиляторы осевые "Systemair" АХС 1000-10/12° -4,(5,5 kW: SU; IE3}</v>
      </c>
      <c r="C105" s="83" t="str">
        <f>Source!H433</f>
        <v>шт.</v>
      </c>
      <c r="D105" s="84">
        <f>Source!I433</f>
        <v>1</v>
      </c>
      <c r="E105" s="82"/>
    </row>
    <row r="106" spans="1:5" ht="14.25">
      <c r="A106" s="81" t="str">
        <f>Source!E435</f>
        <v>77</v>
      </c>
      <c r="B106" s="82" t="str">
        <f>Source!G435</f>
        <v>Установка вставок гибких к радиальным вентиляторам</v>
      </c>
      <c r="C106" s="83" t="str">
        <f>Source!H435</f>
        <v>м2</v>
      </c>
      <c r="D106" s="84">
        <f>Source!I435</f>
        <v>0.78500000000000003</v>
      </c>
      <c r="E106" s="82"/>
    </row>
    <row r="107" spans="1:5" ht="14.25">
      <c r="A107" s="81" t="str">
        <f>Source!E437</f>
        <v>78</v>
      </c>
      <c r="B107" s="82" t="str">
        <f>Source!G437</f>
        <v>Гибкие оединительные вставки для AR EV-AR 1000 "Systemair"</v>
      </c>
      <c r="C107" s="83" t="str">
        <f>Source!H437</f>
        <v>шт.</v>
      </c>
      <c r="D107" s="84">
        <f>Source!I437</f>
        <v>1</v>
      </c>
      <c r="E107" s="82"/>
    </row>
    <row r="108" spans="1:5" ht="14.25">
      <c r="A108" s="81" t="str">
        <f>Source!E439</f>
        <v>79</v>
      </c>
      <c r="B108" s="82" t="str">
        <f>Source!G439</f>
        <v>Контрфланец для AR, GFL- AR 1000  "Systemair"</v>
      </c>
      <c r="C108" s="83" t="str">
        <f>Source!H439</f>
        <v>шт.</v>
      </c>
      <c r="D108" s="84">
        <f>Source!I439</f>
        <v>1</v>
      </c>
      <c r="E108" s="82"/>
    </row>
    <row r="109" spans="1:5" ht="14.25">
      <c r="A109" s="81" t="str">
        <f>Source!E441</f>
        <v>80</v>
      </c>
      <c r="B109" s="82" t="str">
        <f>Source!G441</f>
        <v>Установка виброизолятора номер 38</v>
      </c>
      <c r="C109" s="83" t="str">
        <f>Source!H441</f>
        <v>10 ШТ</v>
      </c>
      <c r="D109" s="84">
        <f>Source!I441</f>
        <v>0.4</v>
      </c>
      <c r="E109" s="82"/>
    </row>
    <row r="110" spans="1:5" ht="14.25">
      <c r="A110" s="81" t="str">
        <f>Source!E443</f>
        <v>81</v>
      </c>
      <c r="B110" s="82" t="str">
        <f>Source!G443</f>
        <v>Пружинные антивибрационные опоры(комплект 4 шт) "Systemair" FSD4</v>
      </c>
      <c r="C110" s="83" t="str">
        <f>Source!H443</f>
        <v>шт.</v>
      </c>
      <c r="D110" s="84">
        <f>Source!I443</f>
        <v>1</v>
      </c>
      <c r="E110" s="82"/>
    </row>
    <row r="111" spans="1:5" ht="14.25">
      <c r="A111" s="81" t="str">
        <f>Source!E445</f>
        <v>82</v>
      </c>
      <c r="B111" s="82" t="str">
        <f>Source!G445</f>
        <v>Установка кронштейнов под вентиляционное оборудование</v>
      </c>
      <c r="C111" s="83" t="str">
        <f>Source!H445</f>
        <v>100 кг</v>
      </c>
      <c r="D111" s="84">
        <f>Source!I445</f>
        <v>0.222</v>
      </c>
      <c r="E111" s="82"/>
    </row>
    <row r="112" spans="1:5" ht="14.25">
      <c r="A112" s="81" t="str">
        <f>Source!E447</f>
        <v>83</v>
      </c>
      <c r="B112" s="82" t="str">
        <f>Source!G447</f>
        <v>Кронштейны и подставки под оборудование из сортовой стали</v>
      </c>
      <c r="C112" s="83" t="str">
        <f>Source!H447</f>
        <v>кг</v>
      </c>
      <c r="D112" s="84">
        <f>Source!I447</f>
        <v>-22.2</v>
      </c>
      <c r="E112" s="82"/>
    </row>
    <row r="113" spans="1:5" ht="14.25">
      <c r="A113" s="81" t="str">
        <f>Source!E449</f>
        <v>84</v>
      </c>
      <c r="B113" s="82" t="str">
        <f>Source!G449</f>
        <v>Монтажный кронштейн, MPR 1000 mounting ring АХС</v>
      </c>
      <c r="C113" s="83" t="str">
        <f>Source!H449</f>
        <v>шт.</v>
      </c>
      <c r="D113" s="84">
        <f>Source!I449</f>
        <v>1</v>
      </c>
      <c r="E113" s="82"/>
    </row>
    <row r="114" spans="1:5" ht="16.5">
      <c r="A114" s="221" t="str">
        <f>CONCATENATE("Раздел: ", Source!G482)</f>
        <v>Раздел: 9.Система ПД4 (оборудование)</v>
      </c>
      <c r="B114" s="221"/>
      <c r="C114" s="221"/>
      <c r="D114" s="221"/>
      <c r="E114" s="221"/>
    </row>
    <row r="115" spans="1:5" ht="14.25">
      <c r="A115" s="81" t="str">
        <f>Source!E486</f>
        <v>85</v>
      </c>
      <c r="B115" s="82" t="str">
        <f>Source!G486</f>
        <v>Установка вентиляторов осевых массой до 0,2 т</v>
      </c>
      <c r="C115" s="83" t="str">
        <f>Source!H486</f>
        <v>ШТ</v>
      </c>
      <c r="D115" s="84">
        <f>Source!I486</f>
        <v>1</v>
      </c>
      <c r="E115" s="82"/>
    </row>
    <row r="116" spans="1:5" ht="14.25">
      <c r="A116" s="81" t="str">
        <f>Source!E488</f>
        <v>86</v>
      </c>
      <c r="B116" s="82" t="str">
        <f>Source!G488</f>
        <v>Болты анкерные</v>
      </c>
      <c r="C116" s="83" t="str">
        <f>Source!H488</f>
        <v>т</v>
      </c>
      <c r="D116" s="84">
        <f>Source!I488</f>
        <v>9.4000000000000004E-3</v>
      </c>
      <c r="E116" s="82"/>
    </row>
    <row r="117" spans="1:5" ht="14.25">
      <c r="A117" s="81" t="str">
        <f>Source!E490</f>
        <v>87</v>
      </c>
      <c r="B117" s="82" t="str">
        <f>Source!G490</f>
        <v>Вентиляторы осевые "Systemair" (2,2 kW; SO; IE3}, АХС 400-6/29'-2-PV</v>
      </c>
      <c r="C117" s="83" t="str">
        <f>Source!H490</f>
        <v>шт.</v>
      </c>
      <c r="D117" s="84">
        <f>Source!I490</f>
        <v>1</v>
      </c>
      <c r="E117" s="82"/>
    </row>
    <row r="118" spans="1:5" ht="14.25">
      <c r="A118" s="81" t="str">
        <f>Source!E492</f>
        <v>88</v>
      </c>
      <c r="B118" s="82" t="str">
        <f>Source!G492</f>
        <v>Установка вставок гибких к радиальным вентиляторам</v>
      </c>
      <c r="C118" s="83" t="str">
        <f>Source!H492</f>
        <v>м2</v>
      </c>
      <c r="D118" s="84">
        <f>Source!I492</f>
        <v>0.628</v>
      </c>
      <c r="E118" s="82"/>
    </row>
    <row r="119" spans="1:5" ht="14.25">
      <c r="A119" s="81" t="str">
        <f>Source!E494</f>
        <v>89</v>
      </c>
      <c r="B119" s="82" t="str">
        <f>Source!G494</f>
        <v>Гибкие соединительные вставки для AR, EV-AR 400</v>
      </c>
      <c r="C119" s="83" t="str">
        <f>Source!H494</f>
        <v>шт.</v>
      </c>
      <c r="D119" s="84">
        <f>Source!I494</f>
        <v>2</v>
      </c>
      <c r="E119" s="82"/>
    </row>
    <row r="120" spans="1:5" ht="14.25">
      <c r="A120" s="81" t="str">
        <f>Source!E496</f>
        <v>90</v>
      </c>
      <c r="B120" s="82" t="str">
        <f>Source!G496</f>
        <v>Контрфланец для AR, GFL- AR 400</v>
      </c>
      <c r="C120" s="83" t="str">
        <f>Source!H496</f>
        <v>шт.</v>
      </c>
      <c r="D120" s="84">
        <f>Source!I496</f>
        <v>2</v>
      </c>
      <c r="E120" s="82"/>
    </row>
    <row r="121" spans="1:5" ht="14.25">
      <c r="A121" s="81" t="str">
        <f>Source!E498</f>
        <v>91</v>
      </c>
      <c r="B121" s="82" t="str">
        <f>Source!G498</f>
        <v>Установка виброизолятора номер 38</v>
      </c>
      <c r="C121" s="83" t="str">
        <f>Source!H498</f>
        <v>10 ШТ</v>
      </c>
      <c r="D121" s="84">
        <f>Source!I498</f>
        <v>0.4</v>
      </c>
      <c r="E121" s="82"/>
    </row>
    <row r="122" spans="1:5" ht="14.25">
      <c r="A122" s="81" t="str">
        <f>Source!E500</f>
        <v>92</v>
      </c>
      <c r="B122" s="82" t="str">
        <f>Source!G500</f>
        <v>Пружинные антивибрационные опоры(комплект 4 шт) "Systemair" FSD2</v>
      </c>
      <c r="C122" s="83" t="str">
        <f>Source!H500</f>
        <v>шт.</v>
      </c>
      <c r="D122" s="84">
        <f>Source!I500</f>
        <v>1</v>
      </c>
      <c r="E122" s="82"/>
    </row>
    <row r="123" spans="1:5" ht="14.25">
      <c r="A123" s="81" t="str">
        <f>Source!E502</f>
        <v>93</v>
      </c>
      <c r="B123" s="82" t="str">
        <f>Source!G502</f>
        <v>Установка клапанов обратных диаметром до 800 мм</v>
      </c>
      <c r="C123" s="83" t="str">
        <f>Source!H502</f>
        <v>ШТ</v>
      </c>
      <c r="D123" s="84">
        <f>Source!I502</f>
        <v>1</v>
      </c>
      <c r="E123" s="82"/>
    </row>
    <row r="124" spans="1:5" ht="14.25">
      <c r="A124" s="81" t="str">
        <f>Source!E504</f>
        <v>94</v>
      </c>
      <c r="B124" s="82" t="str">
        <f>Source!G504</f>
        <v>Клапаны обратные "Systemair" LRK 400</v>
      </c>
      <c r="C124" s="83" t="str">
        <f>Source!H504</f>
        <v>шт.</v>
      </c>
      <c r="D124" s="84">
        <f>Source!I504</f>
        <v>1</v>
      </c>
      <c r="E124" s="82"/>
    </row>
    <row r="125" spans="1:5" ht="14.25">
      <c r="A125" s="81" t="str">
        <f>Source!E506</f>
        <v>95</v>
      </c>
      <c r="B125" s="82" t="str">
        <f>Source!G506</f>
        <v>Установка кронштейнов под вентиляционное оборудование</v>
      </c>
      <c r="C125" s="83" t="str">
        <f>Source!H506</f>
        <v>100 кг</v>
      </c>
      <c r="D125" s="84">
        <f>Source!I506</f>
        <v>0.13400000000000001</v>
      </c>
      <c r="E125" s="82"/>
    </row>
    <row r="126" spans="1:5" ht="14.25">
      <c r="A126" s="81" t="str">
        <f>Source!E508</f>
        <v>96</v>
      </c>
      <c r="B126" s="82" t="str">
        <f>Source!G508</f>
        <v>Кронштейны и подставки под оборудование из сортовой стали</v>
      </c>
      <c r="C126" s="83" t="str">
        <f>Source!H508</f>
        <v>кг</v>
      </c>
      <c r="D126" s="84">
        <f>Source!I508</f>
        <v>-13.4</v>
      </c>
      <c r="E126" s="82"/>
    </row>
    <row r="127" spans="1:5" ht="14.25">
      <c r="A127" s="81" t="str">
        <f>Source!E510</f>
        <v>97</v>
      </c>
      <c r="B127" s="82" t="str">
        <f>Source!G510</f>
        <v>Монтажный кронштейн, MPR 400 mounting ring АХС</v>
      </c>
      <c r="C127" s="83" t="str">
        <f>Source!H510</f>
        <v>шт.</v>
      </c>
      <c r="D127" s="84">
        <f>Source!I510</f>
        <v>2</v>
      </c>
      <c r="E127" s="82"/>
    </row>
    <row r="128" spans="1:5" ht="16.5">
      <c r="A128" s="221" t="str">
        <f>CONCATENATE("Раздел: ", Source!G543)</f>
        <v>Раздел: 10.Система ПД5 (оборудование)</v>
      </c>
      <c r="B128" s="221"/>
      <c r="C128" s="221"/>
      <c r="D128" s="221"/>
      <c r="E128" s="221"/>
    </row>
    <row r="129" spans="1:5" ht="14.25">
      <c r="A129" s="81" t="str">
        <f>Source!E547</f>
        <v>98</v>
      </c>
      <c r="B129" s="82" t="str">
        <f>Source!G547</f>
        <v>Установка вентиляторов осевых массой до 0,2 т</v>
      </c>
      <c r="C129" s="83" t="str">
        <f>Source!H547</f>
        <v>ШТ</v>
      </c>
      <c r="D129" s="84">
        <f>Source!I547</f>
        <v>1</v>
      </c>
      <c r="E129" s="82"/>
    </row>
    <row r="130" spans="1:5" ht="14.25">
      <c r="A130" s="81" t="str">
        <f>Source!E549</f>
        <v>99</v>
      </c>
      <c r="B130" s="82" t="str">
        <f>Source!G549</f>
        <v>Болты анкерные</v>
      </c>
      <c r="C130" s="83" t="str">
        <f>Source!H549</f>
        <v>т</v>
      </c>
      <c r="D130" s="84">
        <f>Source!I549</f>
        <v>9.4000000000000004E-3</v>
      </c>
      <c r="E130" s="82"/>
    </row>
    <row r="131" spans="1:5" ht="14.25">
      <c r="A131" s="81" t="str">
        <f>Source!E551</f>
        <v>100</v>
      </c>
      <c r="B131" s="82" t="str">
        <f>Source!G551</f>
        <v>Вентиляторы осевые "Systemair" (1,1 kW; SO; IE3}, АХС 400-6120"-2-Р</v>
      </c>
      <c r="C131" s="83" t="str">
        <f>Source!H551</f>
        <v>шт.</v>
      </c>
      <c r="D131" s="84">
        <f>Source!I551</f>
        <v>1</v>
      </c>
      <c r="E131" s="82"/>
    </row>
    <row r="132" spans="1:5" ht="14.25">
      <c r="A132" s="81" t="str">
        <f>Source!E553</f>
        <v>101</v>
      </c>
      <c r="B132" s="82" t="str">
        <f>Source!G553</f>
        <v>Установка вставок гибких к радиальным вентиляторам</v>
      </c>
      <c r="C132" s="83" t="str">
        <f>Source!H553</f>
        <v>м2</v>
      </c>
      <c r="D132" s="84">
        <f>Source!I553</f>
        <v>0.628</v>
      </c>
      <c r="E132" s="82"/>
    </row>
    <row r="133" spans="1:5" ht="14.25">
      <c r="A133" s="81" t="str">
        <f>Source!E555</f>
        <v>102</v>
      </c>
      <c r="B133" s="82" t="str">
        <f>Source!G555</f>
        <v>Гибкие соединительные вставки для AR, EV-AR 400</v>
      </c>
      <c r="C133" s="83" t="str">
        <f>Source!H555</f>
        <v>шт.</v>
      </c>
      <c r="D133" s="84">
        <f>Source!I555</f>
        <v>2</v>
      </c>
      <c r="E133" s="82"/>
    </row>
    <row r="134" spans="1:5" ht="14.25">
      <c r="A134" s="81" t="str">
        <f>Source!E557</f>
        <v>103</v>
      </c>
      <c r="B134" s="82" t="str">
        <f>Source!G557</f>
        <v>Контрфланец для AR, GFL- AR 400</v>
      </c>
      <c r="C134" s="83" t="str">
        <f>Source!H557</f>
        <v>шт.</v>
      </c>
      <c r="D134" s="84">
        <f>Source!I557</f>
        <v>1</v>
      </c>
      <c r="E134" s="82"/>
    </row>
    <row r="135" spans="1:5" ht="14.25">
      <c r="A135" s="81" t="str">
        <f>Source!E559</f>
        <v>104</v>
      </c>
      <c r="B135" s="82" t="str">
        <f>Source!G559</f>
        <v>Установка виброизолятора номер 38</v>
      </c>
      <c r="C135" s="83" t="str">
        <f>Source!H559</f>
        <v>10 ШТ</v>
      </c>
      <c r="D135" s="84">
        <f>Source!I559</f>
        <v>0.4</v>
      </c>
      <c r="E135" s="82"/>
    </row>
    <row r="136" spans="1:5" ht="14.25">
      <c r="A136" s="81" t="str">
        <f>Source!E561</f>
        <v>105</v>
      </c>
      <c r="B136" s="82" t="str">
        <f>Source!G561</f>
        <v>Пружинные антивибрационные опоры(комплект 4 шт) "Systemair" FSD1</v>
      </c>
      <c r="C136" s="83" t="str">
        <f>Source!H561</f>
        <v>шт.</v>
      </c>
      <c r="D136" s="84">
        <f>Source!I561</f>
        <v>1</v>
      </c>
      <c r="E136" s="82"/>
    </row>
    <row r="137" spans="1:5" ht="14.25">
      <c r="A137" s="81" t="str">
        <f>Source!E563</f>
        <v>106</v>
      </c>
      <c r="B137" s="82" t="str">
        <f>Source!G563</f>
        <v>Установка кронштейнов под вентиляционное оборудование</v>
      </c>
      <c r="C137" s="83" t="str">
        <f>Source!H563</f>
        <v>100 кг</v>
      </c>
      <c r="D137" s="84">
        <f>Source!I563</f>
        <v>6.7000000000000004E-2</v>
      </c>
      <c r="E137" s="82"/>
    </row>
    <row r="138" spans="1:5" ht="14.25">
      <c r="A138" s="81" t="str">
        <f>Source!E565</f>
        <v>107</v>
      </c>
      <c r="B138" s="82" t="str">
        <f>Source!G565</f>
        <v>Кронштейны и подставки под оборудование из сортовой стали</v>
      </c>
      <c r="C138" s="83" t="str">
        <f>Source!H565</f>
        <v>кг</v>
      </c>
      <c r="D138" s="84">
        <f>Source!I565</f>
        <v>-6.7</v>
      </c>
      <c r="E138" s="82"/>
    </row>
    <row r="139" spans="1:5" ht="14.25">
      <c r="A139" s="81" t="str">
        <f>Source!E567</f>
        <v>108</v>
      </c>
      <c r="B139" s="82" t="str">
        <f>Source!G567</f>
        <v>Монтажный кронштейн, MPR 400 mounting ring АХС</v>
      </c>
      <c r="C139" s="83" t="str">
        <f>Source!H567</f>
        <v>шт.</v>
      </c>
      <c r="D139" s="84">
        <f>Source!I567</f>
        <v>1</v>
      </c>
      <c r="E139" s="82"/>
    </row>
    <row r="140" spans="1:5" ht="16.5">
      <c r="A140" s="221" t="str">
        <f>CONCATENATE("Раздел: ", Source!G600)</f>
        <v>Раздел: 11.Система ПД6 (оборудование)</v>
      </c>
      <c r="B140" s="221"/>
      <c r="C140" s="221"/>
      <c r="D140" s="221"/>
      <c r="E140" s="221"/>
    </row>
    <row r="141" spans="1:5" ht="14.25">
      <c r="A141" s="81" t="str">
        <f>Source!E604</f>
        <v>109</v>
      </c>
      <c r="B141" s="82" t="str">
        <f>Source!G604</f>
        <v>Установка вентиляторов осевых массой до 0,2 т</v>
      </c>
      <c r="C141" s="83" t="str">
        <f>Source!H604</f>
        <v>ШТ</v>
      </c>
      <c r="D141" s="84">
        <f>Source!I604</f>
        <v>1</v>
      </c>
      <c r="E141" s="82"/>
    </row>
    <row r="142" spans="1:5" ht="14.25">
      <c r="A142" s="81" t="str">
        <f>Source!E606</f>
        <v>110</v>
      </c>
      <c r="B142" s="82" t="str">
        <f>Source!G606</f>
        <v>Болты анкерные</v>
      </c>
      <c r="C142" s="83" t="str">
        <f>Source!H606</f>
        <v>т</v>
      </c>
      <c r="D142" s="84">
        <f>Source!I606</f>
        <v>9.4000000000000004E-3</v>
      </c>
      <c r="E142" s="82"/>
    </row>
    <row r="143" spans="1:5" ht="14.25">
      <c r="A143" s="81" t="str">
        <f>Source!E608</f>
        <v>111</v>
      </c>
      <c r="B143" s="82" t="str">
        <f>Source!G608</f>
        <v>Вентиляторы осевые "Systemair" (5,5 kW; SU: IЕЗ),АХС 1000-10112°-4,</v>
      </c>
      <c r="C143" s="83" t="str">
        <f>Source!H608</f>
        <v>шт.</v>
      </c>
      <c r="D143" s="84">
        <f>Source!I608</f>
        <v>1</v>
      </c>
      <c r="E143" s="82"/>
    </row>
    <row r="144" spans="1:5" ht="14.25">
      <c r="A144" s="81" t="str">
        <f>Source!E610</f>
        <v>112</v>
      </c>
      <c r="B144" s="82" t="str">
        <f>Source!G610</f>
        <v>Установка вставок гибких к радиальным вентиляторам</v>
      </c>
      <c r="C144" s="83" t="str">
        <f>Source!H610</f>
        <v>м2</v>
      </c>
      <c r="D144" s="84">
        <f>Source!I610</f>
        <v>0.78500000000000003</v>
      </c>
      <c r="E144" s="82"/>
    </row>
    <row r="145" spans="1:5" ht="14.25">
      <c r="A145" s="81" t="str">
        <f>Source!E612</f>
        <v>113</v>
      </c>
      <c r="B145" s="82" t="str">
        <f>Source!G612</f>
        <v>Гибкие соединительные вставки для AR, EV-AR 1000</v>
      </c>
      <c r="C145" s="83" t="str">
        <f>Source!H612</f>
        <v>шт.</v>
      </c>
      <c r="D145" s="84">
        <f>Source!I612</f>
        <v>1</v>
      </c>
      <c r="E145" s="82"/>
    </row>
    <row r="146" spans="1:5" ht="14.25">
      <c r="A146" s="81" t="str">
        <f>Source!E614</f>
        <v>114</v>
      </c>
      <c r="B146" s="82" t="str">
        <f>Source!G614</f>
        <v>Контрфланец для AR,GFL-ARIAXC 1 ООО</v>
      </c>
      <c r="C146" s="83" t="str">
        <f>Source!H614</f>
        <v>шт.</v>
      </c>
      <c r="D146" s="84">
        <f>Source!I614</f>
        <v>1</v>
      </c>
      <c r="E146" s="82"/>
    </row>
    <row r="147" spans="1:5" ht="14.25">
      <c r="A147" s="81" t="str">
        <f>Source!E616</f>
        <v>115</v>
      </c>
      <c r="B147" s="82" t="str">
        <f>Source!G616</f>
        <v>Установка виброизолятора номер 38</v>
      </c>
      <c r="C147" s="83" t="str">
        <f>Source!H616</f>
        <v>10 ШТ</v>
      </c>
      <c r="D147" s="84">
        <f>Source!I616</f>
        <v>0.4</v>
      </c>
      <c r="E147" s="82"/>
    </row>
    <row r="148" spans="1:5" ht="14.25">
      <c r="A148" s="81" t="str">
        <f>Source!E618</f>
        <v>116</v>
      </c>
      <c r="B148" s="82" t="str">
        <f>Source!G618</f>
        <v>Пружинные антивибрационные опоры(комплект 4 шт) "Systemair" FSD4</v>
      </c>
      <c r="C148" s="83" t="str">
        <f>Source!H618</f>
        <v>шт.</v>
      </c>
      <c r="D148" s="84">
        <f>Source!I618</f>
        <v>1</v>
      </c>
      <c r="E148" s="82"/>
    </row>
    <row r="149" spans="1:5" ht="14.25">
      <c r="A149" s="81" t="str">
        <f>Source!E620</f>
        <v>117</v>
      </c>
      <c r="B149" s="82" t="str">
        <f>Source!G620</f>
        <v>Установка кронштейнов под вентиляционное оборудование</v>
      </c>
      <c r="C149" s="83" t="str">
        <f>Source!H620</f>
        <v>100 кг</v>
      </c>
      <c r="D149" s="84">
        <f>Source!I620</f>
        <v>0.222</v>
      </c>
      <c r="E149" s="82"/>
    </row>
    <row r="150" spans="1:5" ht="14.25">
      <c r="A150" s="81" t="str">
        <f>Source!E622</f>
        <v>118</v>
      </c>
      <c r="B150" s="82" t="str">
        <f>Source!G622</f>
        <v>Кронштейны и подставки под оборудование из сортовой стали</v>
      </c>
      <c r="C150" s="83" t="str">
        <f>Source!H622</f>
        <v>кг</v>
      </c>
      <c r="D150" s="84">
        <f>Source!I622</f>
        <v>-22.2</v>
      </c>
      <c r="E150" s="82"/>
    </row>
    <row r="151" spans="1:5" ht="14.25">
      <c r="A151" s="81" t="str">
        <f>Source!E624</f>
        <v>119</v>
      </c>
      <c r="B151" s="82" t="str">
        <f>Source!G624</f>
        <v>Монтажный кронштейн, MPR 1000 mounting ring АХС</v>
      </c>
      <c r="C151" s="83" t="str">
        <f>Source!H624</f>
        <v>шт.</v>
      </c>
      <c r="D151" s="84">
        <f>Source!I624</f>
        <v>1</v>
      </c>
      <c r="E151" s="82"/>
    </row>
    <row r="152" spans="1:5" ht="16.5">
      <c r="A152" s="221" t="str">
        <f>CONCATENATE("Раздел: ", Source!G657)</f>
        <v>Раздел: 12.Система ПД7 (оборудование)</v>
      </c>
      <c r="B152" s="221"/>
      <c r="C152" s="221"/>
      <c r="D152" s="221"/>
      <c r="E152" s="221"/>
    </row>
    <row r="153" spans="1:5" ht="14.25">
      <c r="A153" s="81" t="str">
        <f>Source!E661</f>
        <v>120</v>
      </c>
      <c r="B153" s="82" t="str">
        <f>Source!G661</f>
        <v>Установка вентиляторов осевых массой до 0,2 т</v>
      </c>
      <c r="C153" s="83" t="str">
        <f>Source!H661</f>
        <v>ШТ</v>
      </c>
      <c r="D153" s="84">
        <f>Source!I661</f>
        <v>1</v>
      </c>
      <c r="E153" s="82"/>
    </row>
    <row r="154" spans="1:5" ht="14.25">
      <c r="A154" s="81" t="str">
        <f>Source!E663</f>
        <v>121</v>
      </c>
      <c r="B154" s="82" t="str">
        <f>Source!G663</f>
        <v>Болты анкерные</v>
      </c>
      <c r="C154" s="83" t="str">
        <f>Source!H663</f>
        <v>т</v>
      </c>
      <c r="D154" s="84">
        <f>Source!I663</f>
        <v>9.4000000000000004E-3</v>
      </c>
      <c r="E154" s="82"/>
    </row>
    <row r="155" spans="1:5" ht="14.25">
      <c r="A155" s="81" t="str">
        <f>Source!E665</f>
        <v>122</v>
      </c>
      <c r="B155" s="82" t="str">
        <f>Source!G665</f>
        <v>Вентиляторы осевые "Systemair" (4 kW; SU: IЕЗ),АХС 900-10/14"-4,</v>
      </c>
      <c r="C155" s="83" t="str">
        <f>Source!H665</f>
        <v>шт.</v>
      </c>
      <c r="D155" s="84">
        <f>Source!I665</f>
        <v>1</v>
      </c>
      <c r="E155" s="82"/>
    </row>
    <row r="156" spans="1:5" ht="14.25">
      <c r="A156" s="81" t="str">
        <f>Source!E667</f>
        <v>123</v>
      </c>
      <c r="B156" s="82" t="str">
        <f>Source!G667</f>
        <v>Установка вставок гибких к радиальным вентиляторам</v>
      </c>
      <c r="C156" s="83" t="str">
        <f>Source!H667</f>
        <v>м2</v>
      </c>
      <c r="D156" s="84">
        <f>Source!I667</f>
        <v>1.413</v>
      </c>
      <c r="E156" s="82"/>
    </row>
    <row r="157" spans="1:5" ht="14.25">
      <c r="A157" s="81" t="str">
        <f>Source!E669</f>
        <v>124</v>
      </c>
      <c r="B157" s="82" t="str">
        <f>Source!G669</f>
        <v>Гибкие соединительные вставки для AR, EV-AXC 900</v>
      </c>
      <c r="C157" s="83" t="str">
        <f>Source!H669</f>
        <v>шт.</v>
      </c>
      <c r="D157" s="84">
        <f>Source!I669</f>
        <v>2</v>
      </c>
      <c r="E157" s="82"/>
    </row>
    <row r="158" spans="1:5" ht="14.25">
      <c r="A158" s="81" t="str">
        <f>Source!E671</f>
        <v>125</v>
      </c>
      <c r="B158" s="82" t="str">
        <f>Source!G671</f>
        <v>Контрфланец для AR, GFL-ARIAXC 9ОО</v>
      </c>
      <c r="C158" s="83" t="str">
        <f>Source!H671</f>
        <v>шт.</v>
      </c>
      <c r="D158" s="84">
        <f>Source!I671</f>
        <v>1</v>
      </c>
      <c r="E158" s="82"/>
    </row>
    <row r="159" spans="1:5" ht="14.25">
      <c r="A159" s="81" t="str">
        <f>Source!E673</f>
        <v>126</v>
      </c>
      <c r="B159" s="82" t="str">
        <f>Source!G673</f>
        <v>Установка виброизолятора номер 38</v>
      </c>
      <c r="C159" s="83" t="str">
        <f>Source!H673</f>
        <v>10 ШТ</v>
      </c>
      <c r="D159" s="84">
        <f>Source!I673</f>
        <v>0.4</v>
      </c>
      <c r="E159" s="82"/>
    </row>
    <row r="160" spans="1:5" ht="14.25">
      <c r="A160" s="81" t="str">
        <f>Source!E675</f>
        <v>127</v>
      </c>
      <c r="B160" s="82" t="str">
        <f>Source!G675</f>
        <v>Пружинные антивибрационные опоры(комплект 4 шт) "Systemair" FSD4</v>
      </c>
      <c r="C160" s="83" t="str">
        <f>Source!H675</f>
        <v>шт.</v>
      </c>
      <c r="D160" s="84">
        <f>Source!I675</f>
        <v>1</v>
      </c>
      <c r="E160" s="82"/>
    </row>
    <row r="161" spans="1:5" ht="14.25">
      <c r="A161" s="81" t="str">
        <f>Source!E677</f>
        <v>128</v>
      </c>
      <c r="B161" s="82" t="str">
        <f>Source!G677</f>
        <v>Установка кронштейнов под вентиляционное оборудование</v>
      </c>
      <c r="C161" s="83" t="str">
        <f>Source!H677</f>
        <v>100 кг</v>
      </c>
      <c r="D161" s="84">
        <f>Source!I677</f>
        <v>0.20399999999999999</v>
      </c>
      <c r="E161" s="82"/>
    </row>
    <row r="162" spans="1:5" ht="14.25">
      <c r="A162" s="81" t="str">
        <f>Source!E679</f>
        <v>129</v>
      </c>
      <c r="B162" s="82" t="str">
        <f>Source!G679</f>
        <v>Кронштейны и подставки под оборудование из сортовой стали</v>
      </c>
      <c r="C162" s="83" t="str">
        <f>Source!H679</f>
        <v>кг</v>
      </c>
      <c r="D162" s="84">
        <f>Source!I679</f>
        <v>-20.399999999999999</v>
      </c>
      <c r="E162" s="82"/>
    </row>
    <row r="163" spans="1:5" ht="14.25">
      <c r="A163" s="81" t="str">
        <f>Source!E681</f>
        <v>130</v>
      </c>
      <c r="B163" s="82" t="str">
        <f>Source!G681</f>
        <v>Монтажный кронштейн, MPR 900 mounting ring АХС</v>
      </c>
      <c r="C163" s="83" t="str">
        <f>Source!H681</f>
        <v>шт.</v>
      </c>
      <c r="D163" s="84">
        <f>Source!I681</f>
        <v>1</v>
      </c>
      <c r="E163" s="82"/>
    </row>
    <row r="164" spans="1:5" ht="16.5">
      <c r="A164" s="221" t="str">
        <f>CONCATENATE("Раздел: ", Source!G714)</f>
        <v>Раздел: 13.Система ПД7.2 (оборудование)</v>
      </c>
      <c r="B164" s="221"/>
      <c r="C164" s="221"/>
      <c r="D164" s="221"/>
      <c r="E164" s="221"/>
    </row>
    <row r="165" spans="1:5" ht="28.5">
      <c r="A165" s="81" t="str">
        <f>Source!E718</f>
        <v>131</v>
      </c>
      <c r="B165" s="82" t="str">
        <f>Source!G718</f>
        <v>Установка камер приточных типовых без секции орошения производительностью до 10 тыс.м3/час</v>
      </c>
      <c r="C165" s="83" t="str">
        <f>Source!H718</f>
        <v>ШТ</v>
      </c>
      <c r="D165" s="84">
        <f>Source!I718</f>
        <v>1</v>
      </c>
      <c r="E165" s="82"/>
    </row>
    <row r="166" spans="1:5" ht="14.25">
      <c r="A166" s="81" t="str">
        <f>Source!E720</f>
        <v>131,1</v>
      </c>
      <c r="B166" s="82" t="str">
        <f>Source!G720</f>
        <v>Болты анкерные</v>
      </c>
      <c r="C166" s="83" t="str">
        <f>Source!H720</f>
        <v>т</v>
      </c>
      <c r="D166" s="84">
        <f>Source!I720</f>
        <v>9.6000000000000002E-4</v>
      </c>
      <c r="E166" s="82"/>
    </row>
    <row r="167" spans="1:5" ht="14.25">
      <c r="A167" s="81" t="str">
        <f>Source!E722</f>
        <v>131,2</v>
      </c>
      <c r="B167" s="82" t="str">
        <f>Source!G722</f>
        <v>Шайбы стальные</v>
      </c>
      <c r="C167" s="83" t="str">
        <f>Source!H722</f>
        <v>т</v>
      </c>
      <c r="D167" s="84">
        <f>Source!I722</f>
        <v>1.8000000000000001E-4</v>
      </c>
      <c r="E167" s="82"/>
    </row>
    <row r="168" spans="1:5" ht="14.25">
      <c r="A168" s="81" t="str">
        <f>Source!E724</f>
        <v>131,3</v>
      </c>
      <c r="B168" s="82" t="str">
        <f>Source!G724</f>
        <v>Раствор готовый кладочный цементный марки 50</v>
      </c>
      <c r="C168" s="83" t="str">
        <f>Source!H724</f>
        <v>м3</v>
      </c>
      <c r="D168" s="84">
        <f>Source!I724</f>
        <v>8.9999999999999993E-3</v>
      </c>
      <c r="E168" s="82"/>
    </row>
    <row r="169" spans="1:5" ht="14.25">
      <c r="A169" s="81" t="str">
        <f>Source!E726</f>
        <v>132</v>
      </c>
      <c r="B169" s="82" t="str">
        <f>Source!G726</f>
        <v>Приточный агрегат с выноси. пультом управn., Topvex SF02 EL 9kW</v>
      </c>
      <c r="C169" s="83" t="str">
        <f>Source!H726</f>
        <v>шт.</v>
      </c>
      <c r="D169" s="84">
        <f>Source!I726</f>
        <v>1</v>
      </c>
      <c r="E169" s="82"/>
    </row>
    <row r="170" spans="1:5" ht="28.5">
      <c r="A170" s="81" t="str">
        <f>Source!E728</f>
        <v>133</v>
      </c>
      <c r="B170" s="82" t="str">
        <f>Source!G728</f>
        <v>Установка клапанов огнезадерживающих с ручной регулировкой периметром до 1600 мм</v>
      </c>
      <c r="C170" s="83" t="str">
        <f>Source!H728</f>
        <v>ШТ</v>
      </c>
      <c r="D170" s="84">
        <f>Source!I728</f>
        <v>1</v>
      </c>
      <c r="E170" s="82"/>
    </row>
    <row r="171" spans="1:5" ht="14.25">
      <c r="A171" s="81" t="str">
        <f>Source!E730</f>
        <v>133,1</v>
      </c>
      <c r="B171" s="82" t="str">
        <f>Source!G730</f>
        <v>Блочки</v>
      </c>
      <c r="C171" s="83" t="str">
        <f>Source!H730</f>
        <v>10 шт.</v>
      </c>
      <c r="D171" s="84">
        <f>Source!I730</f>
        <v>0.2</v>
      </c>
      <c r="E171" s="82"/>
    </row>
    <row r="172" spans="1:5" ht="14.25">
      <c r="A172" s="81" t="str">
        <f>Source!E732</f>
        <v>133,2</v>
      </c>
      <c r="B172" s="82" t="str">
        <f>Source!G732</f>
        <v>Трос стальной</v>
      </c>
      <c r="C172" s="83" t="str">
        <f>Source!H732</f>
        <v>м</v>
      </c>
      <c r="D172" s="84">
        <f>Source!I732</f>
        <v>9.3000000000000007</v>
      </c>
      <c r="E172" s="82"/>
    </row>
    <row r="173" spans="1:5" ht="14.25">
      <c r="A173" s="81" t="str">
        <f>Source!E734</f>
        <v>134</v>
      </c>
      <c r="B173" s="82" t="str">
        <f>Source!G734</f>
        <v>Входящий фланец, ASF 200/КВ.</v>
      </c>
      <c r="C173" s="83" t="str">
        <f>Source!H734</f>
        <v>шт.</v>
      </c>
      <c r="D173" s="84">
        <f>Source!I734</f>
        <v>1</v>
      </c>
      <c r="E173" s="82"/>
    </row>
    <row r="174" spans="1:5" ht="14.25">
      <c r="A174" s="81" t="str">
        <f>Source!E736</f>
        <v>135</v>
      </c>
      <c r="B174" s="82" t="str">
        <f>Source!G736</f>
        <v>Регулятор расхода воздуха, TUNE-R-200-3-LF24</v>
      </c>
      <c r="C174" s="83" t="str">
        <f>Source!H736</f>
        <v>шт.</v>
      </c>
      <c r="D174" s="84">
        <f>Source!I736</f>
        <v>1</v>
      </c>
      <c r="E174" s="82"/>
    </row>
    <row r="175" spans="1:5" ht="16.5">
      <c r="A175" s="221" t="str">
        <f>CONCATENATE("Раздел: ", Source!G769)</f>
        <v>Раздел: 14.Система ПД9 (оборудование)</v>
      </c>
      <c r="B175" s="221"/>
      <c r="C175" s="221"/>
      <c r="D175" s="221"/>
      <c r="E175" s="221"/>
    </row>
    <row r="176" spans="1:5" ht="14.25">
      <c r="A176" s="81" t="str">
        <f>Source!E773</f>
        <v>136</v>
      </c>
      <c r="B176" s="82" t="str">
        <f>Source!G773</f>
        <v>Установка вентиляторов осевых массой до 0,2 т</v>
      </c>
      <c r="C176" s="83" t="str">
        <f>Source!H773</f>
        <v>ШТ</v>
      </c>
      <c r="D176" s="84">
        <f>Source!I773</f>
        <v>1</v>
      </c>
      <c r="E176" s="82"/>
    </row>
    <row r="177" spans="1:5" ht="14.25">
      <c r="A177" s="81" t="str">
        <f>Source!E775</f>
        <v>137</v>
      </c>
      <c r="B177" s="82" t="str">
        <f>Source!G775</f>
        <v>Болты анкерные</v>
      </c>
      <c r="C177" s="83" t="str">
        <f>Source!H775</f>
        <v>т</v>
      </c>
      <c r="D177" s="84">
        <f>Source!I775</f>
        <v>9.4000000000000004E-3</v>
      </c>
      <c r="E177" s="82"/>
    </row>
    <row r="178" spans="1:5" ht="14.25">
      <c r="A178" s="81" t="str">
        <f>Source!E777</f>
        <v>138</v>
      </c>
      <c r="B178" s="82" t="str">
        <f>Source!G777</f>
        <v>Вентиляторы осевые "Systemair" (1,1 kW; SU: IЕЗ),АХС 400-6/20"-2-Р</v>
      </c>
      <c r="C178" s="83" t="str">
        <f>Source!H777</f>
        <v>шт.</v>
      </c>
      <c r="D178" s="84">
        <f>Source!I777</f>
        <v>1</v>
      </c>
      <c r="E178" s="82"/>
    </row>
    <row r="179" spans="1:5" ht="14.25">
      <c r="A179" s="81" t="str">
        <f>Source!E779</f>
        <v>139</v>
      </c>
      <c r="B179" s="82" t="str">
        <f>Source!G779</f>
        <v>Установка вставок гибких к радиальным вентиляторам</v>
      </c>
      <c r="C179" s="83" t="str">
        <f>Source!H779</f>
        <v>м2</v>
      </c>
      <c r="D179" s="84">
        <f>Source!I779</f>
        <v>0.628</v>
      </c>
      <c r="E179" s="82"/>
    </row>
    <row r="180" spans="1:5" ht="14.25">
      <c r="A180" s="81" t="str">
        <f>Source!E781</f>
        <v>140</v>
      </c>
      <c r="B180" s="82" t="str">
        <f>Source!G781</f>
        <v>Гибкие соединительные вставки для AR, EV-AXC 400</v>
      </c>
      <c r="C180" s="83" t="str">
        <f>Source!H781</f>
        <v>шт.</v>
      </c>
      <c r="D180" s="84">
        <f>Source!I781</f>
        <v>2</v>
      </c>
      <c r="E180" s="82"/>
    </row>
    <row r="181" spans="1:5" ht="14.25">
      <c r="A181" s="81" t="str">
        <f>Source!E783</f>
        <v>141</v>
      </c>
      <c r="B181" s="82" t="str">
        <f>Source!G783</f>
        <v>Контрфланец для AR, GFL- AR 400</v>
      </c>
      <c r="C181" s="83" t="str">
        <f>Source!H783</f>
        <v>шт.</v>
      </c>
      <c r="D181" s="84">
        <f>Source!I783</f>
        <v>1</v>
      </c>
      <c r="E181" s="82"/>
    </row>
    <row r="182" spans="1:5" ht="14.25">
      <c r="A182" s="81" t="str">
        <f>Source!E785</f>
        <v>142</v>
      </c>
      <c r="B182" s="82" t="str">
        <f>Source!G785</f>
        <v>Установка виброизолятора номер 38</v>
      </c>
      <c r="C182" s="83" t="str">
        <f>Source!H785</f>
        <v>10 ШТ</v>
      </c>
      <c r="D182" s="84">
        <f>Source!I785</f>
        <v>0.4</v>
      </c>
      <c r="E182" s="82"/>
    </row>
    <row r="183" spans="1:5" ht="14.25">
      <c r="A183" s="81" t="str">
        <f>Source!E787</f>
        <v>143</v>
      </c>
      <c r="B183" s="82" t="str">
        <f>Source!G787</f>
        <v>Пружинные антивибрационные опоры(комплект 4 шт) "Systemair" FSD1</v>
      </c>
      <c r="C183" s="83" t="str">
        <f>Source!H787</f>
        <v>шт.</v>
      </c>
      <c r="D183" s="84">
        <f>Source!I787</f>
        <v>1</v>
      </c>
      <c r="E183" s="82"/>
    </row>
    <row r="184" spans="1:5" ht="14.25">
      <c r="A184" s="81" t="str">
        <f>Source!E789</f>
        <v>144</v>
      </c>
      <c r="B184" s="82" t="str">
        <f>Source!G789</f>
        <v>Установка кронштейнов под вентиляционное оборудование</v>
      </c>
      <c r="C184" s="83" t="str">
        <f>Source!H789</f>
        <v>100 кг</v>
      </c>
      <c r="D184" s="84">
        <f>Source!I789</f>
        <v>6.7000000000000004E-2</v>
      </c>
      <c r="E184" s="82"/>
    </row>
    <row r="185" spans="1:5" ht="14.25">
      <c r="A185" s="81" t="str">
        <f>Source!E791</f>
        <v>145</v>
      </c>
      <c r="B185" s="82" t="str">
        <f>Source!G791</f>
        <v>Кронштейны и подставки под оборудование из сортовой стали</v>
      </c>
      <c r="C185" s="83" t="str">
        <f>Source!H791</f>
        <v>кг</v>
      </c>
      <c r="D185" s="84">
        <f>Source!I791</f>
        <v>-6.7</v>
      </c>
      <c r="E185" s="82"/>
    </row>
    <row r="186" spans="1:5" ht="14.25">
      <c r="A186" s="81" t="str">
        <f>Source!E793</f>
        <v>146</v>
      </c>
      <c r="B186" s="82" t="str">
        <f>Source!G793</f>
        <v>Монтажный кронштейн, MPR 400 mounting ring АХС</v>
      </c>
      <c r="C186" s="83" t="str">
        <f>Source!H793</f>
        <v>шт.</v>
      </c>
      <c r="D186" s="84">
        <f>Source!I793</f>
        <v>1</v>
      </c>
      <c r="E186" s="82"/>
    </row>
    <row r="187" spans="1:5" ht="16.5">
      <c r="A187" s="221" t="str">
        <f>CONCATENATE("Раздел: ", Source!G826)</f>
        <v>Раздел: 15.Система ПД10 (оборудование)</v>
      </c>
      <c r="B187" s="221"/>
      <c r="C187" s="221"/>
      <c r="D187" s="221"/>
      <c r="E187" s="221"/>
    </row>
    <row r="188" spans="1:5" ht="14.25">
      <c r="A188" s="81" t="str">
        <f>Source!E830</f>
        <v>147</v>
      </c>
      <c r="B188" s="82" t="str">
        <f>Source!G830</f>
        <v>Установка вентиляторов осевых массой до 0,2 т</v>
      </c>
      <c r="C188" s="83" t="str">
        <f>Source!H830</f>
        <v>ШТ</v>
      </c>
      <c r="D188" s="84">
        <f>Source!I830</f>
        <v>1</v>
      </c>
      <c r="E188" s="82"/>
    </row>
    <row r="189" spans="1:5" ht="14.25">
      <c r="A189" s="81" t="str">
        <f>Source!E832</f>
        <v>148</v>
      </c>
      <c r="B189" s="82" t="str">
        <f>Source!G832</f>
        <v>Болты анкерные</v>
      </c>
      <c r="C189" s="83" t="str">
        <f>Source!H832</f>
        <v>т</v>
      </c>
      <c r="D189" s="84">
        <f>Source!I832</f>
        <v>9.4000000000000004E-3</v>
      </c>
      <c r="E189" s="82"/>
    </row>
    <row r="190" spans="1:5" ht="14.25">
      <c r="A190" s="81" t="str">
        <f>Source!E834</f>
        <v>149</v>
      </c>
      <c r="B190" s="82" t="str">
        <f>Source!G834</f>
        <v>Вентиляторы осевые "Systemair" (5,5 kW; SU: IЕЗ),АХС 1000-10112"-4</v>
      </c>
      <c r="C190" s="83" t="str">
        <f>Source!H834</f>
        <v>шт.</v>
      </c>
      <c r="D190" s="84">
        <f>Source!I834</f>
        <v>1</v>
      </c>
      <c r="E190" s="82"/>
    </row>
    <row r="191" spans="1:5" ht="14.25">
      <c r="A191" s="81" t="str">
        <f>Source!E836</f>
        <v>150</v>
      </c>
      <c r="B191" s="82" t="str">
        <f>Source!G836</f>
        <v>Установка вставок гибких к радиальным вентиляторам</v>
      </c>
      <c r="C191" s="83" t="str">
        <f>Source!H836</f>
        <v>м2</v>
      </c>
      <c r="D191" s="84">
        <f>Source!I836</f>
        <v>1.57</v>
      </c>
      <c r="E191" s="82"/>
    </row>
    <row r="192" spans="1:5" ht="14.25">
      <c r="A192" s="81" t="str">
        <f>Source!E838</f>
        <v>151</v>
      </c>
      <c r="B192" s="82" t="str">
        <f>Source!G838</f>
        <v>Гибкие соединительные вставки для AR, EV-AR 1000</v>
      </c>
      <c r="C192" s="83" t="str">
        <f>Source!H838</f>
        <v>шт.</v>
      </c>
      <c r="D192" s="84">
        <f>Source!I838</f>
        <v>2</v>
      </c>
      <c r="E192" s="82"/>
    </row>
    <row r="193" spans="1:5" ht="14.25">
      <c r="A193" s="81" t="str">
        <f>Source!E840</f>
        <v>152</v>
      </c>
      <c r="B193" s="82" t="str">
        <f>Source!G840</f>
        <v>Контрфланец для AR,GFL-ARIAXC 1 ООО</v>
      </c>
      <c r="C193" s="83" t="str">
        <f>Source!H840</f>
        <v>шт.</v>
      </c>
      <c r="D193" s="84">
        <f>Source!I840</f>
        <v>1</v>
      </c>
      <c r="E193" s="82"/>
    </row>
    <row r="194" spans="1:5" ht="14.25">
      <c r="A194" s="81" t="str">
        <f>Source!E842</f>
        <v>153</v>
      </c>
      <c r="B194" s="82" t="str">
        <f>Source!G842</f>
        <v>Установка виброизолятора номер 38</v>
      </c>
      <c r="C194" s="83" t="str">
        <f>Source!H842</f>
        <v>10 ШТ</v>
      </c>
      <c r="D194" s="84">
        <f>Source!I842</f>
        <v>0.4</v>
      </c>
      <c r="E194" s="82"/>
    </row>
    <row r="195" spans="1:5" ht="14.25">
      <c r="A195" s="81" t="str">
        <f>Source!E844</f>
        <v>154</v>
      </c>
      <c r="B195" s="82" t="str">
        <f>Source!G844</f>
        <v>Пружинные антивибрационные опоры(комплект 4 шт) "Systemair" FSD4</v>
      </c>
      <c r="C195" s="83" t="str">
        <f>Source!H844</f>
        <v>шт.</v>
      </c>
      <c r="D195" s="84">
        <f>Source!I844</f>
        <v>1</v>
      </c>
      <c r="E195" s="82"/>
    </row>
    <row r="196" spans="1:5" ht="14.25">
      <c r="A196" s="81" t="str">
        <f>Source!E846</f>
        <v>155</v>
      </c>
      <c r="B196" s="82" t="str">
        <f>Source!G846</f>
        <v>Установка кронштейнов под вентиляционное оборудование</v>
      </c>
      <c r="C196" s="83" t="str">
        <f>Source!H846</f>
        <v>100 кг</v>
      </c>
      <c r="D196" s="84">
        <f>Source!I846</f>
        <v>0.222</v>
      </c>
      <c r="E196" s="82"/>
    </row>
    <row r="197" spans="1:5" ht="14.25">
      <c r="A197" s="81" t="str">
        <f>Source!E848</f>
        <v>156</v>
      </c>
      <c r="B197" s="82" t="str">
        <f>Source!G848</f>
        <v>Кронштейны и подставки под оборудование из сортовой стали</v>
      </c>
      <c r="C197" s="83" t="str">
        <f>Source!H848</f>
        <v>кг</v>
      </c>
      <c r="D197" s="84">
        <f>Source!I848</f>
        <v>-22.2</v>
      </c>
      <c r="E197" s="82"/>
    </row>
    <row r="198" spans="1:5" ht="14.25">
      <c r="A198" s="81" t="str">
        <f>Source!E850</f>
        <v>157</v>
      </c>
      <c r="B198" s="82" t="str">
        <f>Source!G850</f>
        <v>Монтажный кронштейн, MPR 1000 mounting ring АХС</v>
      </c>
      <c r="C198" s="83" t="str">
        <f>Source!H850</f>
        <v>шт.</v>
      </c>
      <c r="D198" s="84">
        <f>Source!I850</f>
        <v>1</v>
      </c>
      <c r="E198" s="82"/>
    </row>
    <row r="199" spans="1:5" ht="16.5">
      <c r="A199" s="221" t="str">
        <f>CONCATENATE("Раздел: ", Source!G883)</f>
        <v>Раздел: 16.Система ВД1(сетевые элементы)</v>
      </c>
      <c r="B199" s="221"/>
      <c r="C199" s="221"/>
      <c r="D199" s="221"/>
      <c r="E199" s="221"/>
    </row>
    <row r="200" spans="1:5" ht="28.5">
      <c r="A200" s="81" t="str">
        <f>Source!E887</f>
        <v>158</v>
      </c>
      <c r="B200" s="82" t="str">
        <f>Source!G887</f>
        <v>Установка клапанов огнезадерживающих с ручной регулировкой периметром до 3200 мм</v>
      </c>
      <c r="C200" s="83" t="str">
        <f>Source!H887</f>
        <v>ШТ</v>
      </c>
      <c r="D200" s="84">
        <f>Source!I887</f>
        <v>3</v>
      </c>
      <c r="E200" s="82"/>
    </row>
    <row r="201" spans="1:5" ht="14.25">
      <c r="A201" s="81" t="str">
        <f>Source!E889</f>
        <v>159</v>
      </c>
      <c r="B201" s="82" t="str">
        <f>Source!G889</f>
        <v>Блочки</v>
      </c>
      <c r="C201" s="83" t="str">
        <f>Source!H889</f>
        <v>10 шт.</v>
      </c>
      <c r="D201" s="84">
        <f>Source!I889</f>
        <v>0.6</v>
      </c>
      <c r="E201" s="82"/>
    </row>
    <row r="202" spans="1:5" ht="14.25">
      <c r="A202" s="81" t="str">
        <f>Source!E891</f>
        <v>160</v>
      </c>
      <c r="B202" s="82" t="str">
        <f>Source!G891</f>
        <v>Трос стальной</v>
      </c>
      <c r="C202" s="83" t="str">
        <f>Source!H891</f>
        <v>м</v>
      </c>
      <c r="D202" s="84">
        <f>Source!I891</f>
        <v>27.9</v>
      </c>
      <c r="E202" s="82"/>
    </row>
    <row r="203" spans="1:5" ht="28.5">
      <c r="A203" s="81" t="str">
        <f>Source!E893</f>
        <v>161</v>
      </c>
      <c r="B203" s="82" t="str">
        <f>Source!G893</f>
        <v>Огнезадерживающий клапан, фланцевое соединение КЛОП-2(120)-НЗ-  МВЕ(220)-1000х600-К</v>
      </c>
      <c r="C203" s="83" t="str">
        <f>Source!H893</f>
        <v>шт.</v>
      </c>
      <c r="D203" s="84">
        <f>Source!I893</f>
        <v>1</v>
      </c>
      <c r="E203" s="82"/>
    </row>
    <row r="204" spans="1:5" ht="28.5">
      <c r="A204" s="81" t="str">
        <f>Source!E895</f>
        <v>162</v>
      </c>
      <c r="B204" s="82" t="str">
        <f>Source!G895</f>
        <v>Огнезадерживающий клапан, фланцевое соединение КЛОП-2(120)-НЗ-  МВЕ(220)-600х1000-К</v>
      </c>
      <c r="C204" s="83" t="str">
        <f>Source!H895</f>
        <v>шт.</v>
      </c>
      <c r="D204" s="84">
        <f>Source!I895</f>
        <v>2</v>
      </c>
      <c r="E204" s="82"/>
    </row>
    <row r="205" spans="1:5" ht="28.5">
      <c r="A205" s="81" t="str">
        <f>Source!E897</f>
        <v>163</v>
      </c>
      <c r="B205" s="82" t="str">
        <f>Source!G897</f>
        <v>Обертывание поверхности изоляции рулонными материалами насухо с проклейкой швов</v>
      </c>
      <c r="C205" s="83" t="str">
        <f>Source!H897</f>
        <v>100 м2</v>
      </c>
      <c r="D205" s="84">
        <f>Source!I897</f>
        <v>0.57999999999999996</v>
      </c>
      <c r="E205" s="82"/>
    </row>
    <row r="206" spans="1:5" ht="42.75">
      <c r="A206" s="81" t="str">
        <f>Source!E899</f>
        <v>164</v>
      </c>
      <c r="B206" s="82" t="str">
        <f>Source!G899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206" s="83" t="str">
        <f>Source!H899</f>
        <v>м3</v>
      </c>
      <c r="D206" s="84">
        <f>Source!I899</f>
        <v>2.6680000000000001</v>
      </c>
      <c r="E206" s="82"/>
    </row>
    <row r="207" spans="1:5" ht="28.5">
      <c r="A207" s="81" t="str">
        <f>Source!E901</f>
        <v>165</v>
      </c>
      <c r="B207" s="82" t="str">
        <f>Source!G901</f>
        <v>Прокладка воздуховодов из листовой оцинкованной стали и алюминия класса П (плотные) толщиной 0,7 мм, периметром до 3200 мм</v>
      </c>
      <c r="C207" s="83" t="str">
        <f>Source!H901</f>
        <v>100 м2</v>
      </c>
      <c r="D207" s="84">
        <f>Source!I901</f>
        <v>0.32</v>
      </c>
      <c r="E207" s="82"/>
    </row>
    <row r="208" spans="1:5" ht="28.5">
      <c r="A208" s="81" t="str">
        <f>Source!E903</f>
        <v>166</v>
      </c>
      <c r="B208" s="82" t="str">
        <f>Source!G903</f>
        <v>Воздуховоды из оцинкованной стали с шиной и уголками толщиной 1,0 мм, периметром 3200 мм</v>
      </c>
      <c r="C208" s="83" t="str">
        <f>Source!H903</f>
        <v>м2</v>
      </c>
      <c r="D208" s="84">
        <f>Source!I903</f>
        <v>32</v>
      </c>
      <c r="E208" s="82"/>
    </row>
    <row r="209" spans="1:5" ht="28.5">
      <c r="A209" s="81" t="str">
        <f>Source!E905</f>
        <v>167</v>
      </c>
      <c r="B209" s="82" t="str">
        <f>Source!G905</f>
        <v>Прокладка воздуховодов из листовой оцинкованной стали и алюминия класса П (плотные) толщиной 1,0 мм, диаметром от 900 до 1000 мм</v>
      </c>
      <c r="C209" s="83" t="str">
        <f>Source!H905</f>
        <v>100 м2</v>
      </c>
      <c r="D209" s="84">
        <f>Source!I905</f>
        <v>7.9128000000000004E-2</v>
      </c>
      <c r="E209" s="82"/>
    </row>
    <row r="210" spans="1:5" ht="28.5">
      <c r="A210" s="81" t="str">
        <f>Source!E907</f>
        <v>168</v>
      </c>
      <c r="B210" s="82" t="str">
        <f>Source!G907</f>
        <v>Воздуховоды из оцинкованной стали толщиной 1,0 мм, диаметром до 1000 мм (прим.630 мм)</v>
      </c>
      <c r="C210" s="83" t="str">
        <f>Source!H907</f>
        <v>м2</v>
      </c>
      <c r="D210" s="84">
        <f>Source!I907</f>
        <v>7.9127999999999998</v>
      </c>
      <c r="E210" s="82"/>
    </row>
    <row r="211" spans="1:5" ht="28.5">
      <c r="A211" s="81" t="str">
        <f>Source!E909</f>
        <v>169</v>
      </c>
      <c r="B211" s="82" t="str">
        <f>Source!G909</f>
        <v>Переход из тонколистовой оцинкованной стали, толщ. 1,0мм, сечением 1000х600/Д630мм</v>
      </c>
      <c r="C211" s="83" t="str">
        <f>Source!H909</f>
        <v>шт.</v>
      </c>
      <c r="D211" s="84">
        <f>Source!I909</f>
        <v>1</v>
      </c>
      <c r="E211" s="82"/>
    </row>
    <row r="212" spans="1:5" ht="28.5">
      <c r="A212" s="81" t="str">
        <f>Source!E911</f>
        <v>170</v>
      </c>
      <c r="B212" s="82" t="str">
        <f>Source!G911</f>
        <v>Отвод 90 гр. из тонколистовой оцинкованной стали, толщ. 1,0мм, сечением 1000х600</v>
      </c>
      <c r="C212" s="83" t="str">
        <f>Source!H911</f>
        <v>шт.</v>
      </c>
      <c r="D212" s="84">
        <f>Source!I911</f>
        <v>1</v>
      </c>
      <c r="E212" s="82"/>
    </row>
    <row r="213" spans="1:5" ht="14.25">
      <c r="A213" s="81" t="str">
        <f>Source!E913</f>
        <v>171</v>
      </c>
      <c r="B213" s="82" t="str">
        <f>Source!G913</f>
        <v>Врезка из оцинкованной стали, диаметром 800/600 мм (прим.1000/600)</v>
      </c>
      <c r="C213" s="83" t="str">
        <f>Source!H913</f>
        <v>шт.</v>
      </c>
      <c r="D213" s="84">
        <f>Source!I913</f>
        <v>2</v>
      </c>
      <c r="E213" s="82"/>
    </row>
    <row r="214" spans="1:5" ht="16.5">
      <c r="A214" s="221" t="str">
        <f>CONCATENATE("Раздел: ", Source!G946)</f>
        <v>Раздел: 17.Система ВД2(сетевые элементы)</v>
      </c>
      <c r="B214" s="221"/>
      <c r="C214" s="221"/>
      <c r="D214" s="221"/>
      <c r="E214" s="221"/>
    </row>
    <row r="215" spans="1:5" ht="28.5">
      <c r="A215" s="81" t="str">
        <f>Source!E950</f>
        <v>172</v>
      </c>
      <c r="B215" s="82" t="str">
        <f>Source!G950</f>
        <v>Установка клапанов огнезадерживающих с ручной регулировкой периметром до 3200 мм</v>
      </c>
      <c r="C215" s="83" t="str">
        <f>Source!H950</f>
        <v>ШТ</v>
      </c>
      <c r="D215" s="84">
        <f>Source!I950</f>
        <v>2</v>
      </c>
      <c r="E215" s="82"/>
    </row>
    <row r="216" spans="1:5" ht="14.25">
      <c r="A216" s="81" t="str">
        <f>Source!E952</f>
        <v>173</v>
      </c>
      <c r="B216" s="82" t="str">
        <f>Source!G952</f>
        <v>Блочки</v>
      </c>
      <c r="C216" s="83" t="str">
        <f>Source!H952</f>
        <v>10 шт.</v>
      </c>
      <c r="D216" s="84">
        <f>Source!I952</f>
        <v>0.4</v>
      </c>
      <c r="E216" s="82"/>
    </row>
    <row r="217" spans="1:5" ht="14.25">
      <c r="A217" s="81" t="str">
        <f>Source!E954</f>
        <v>174</v>
      </c>
      <c r="B217" s="82" t="str">
        <f>Source!G954</f>
        <v>Трос стальной</v>
      </c>
      <c r="C217" s="83" t="str">
        <f>Source!H954</f>
        <v>м</v>
      </c>
      <c r="D217" s="84">
        <f>Source!I954</f>
        <v>18.600000000000001</v>
      </c>
      <c r="E217" s="82"/>
    </row>
    <row r="218" spans="1:5" ht="28.5">
      <c r="A218" s="81" t="str">
        <f>Source!E956</f>
        <v>175</v>
      </c>
      <c r="B218" s="82" t="str">
        <f>Source!G956</f>
        <v>Огнезадерживающий клапан, фланцевое соединение КЛОП-2(120)-НЗ-  МВЕ(220)-500х800-К</v>
      </c>
      <c r="C218" s="83" t="str">
        <f>Source!H956</f>
        <v>шт.</v>
      </c>
      <c r="D218" s="84">
        <f>Source!I956</f>
        <v>2</v>
      </c>
      <c r="E218" s="82"/>
    </row>
    <row r="219" spans="1:5" ht="28.5">
      <c r="A219" s="81" t="str">
        <f>Source!E958</f>
        <v>176</v>
      </c>
      <c r="B219" s="82" t="str">
        <f>Source!G958</f>
        <v>Обертывание поверхности изоляции рулонными материалами насухо с проклейкой швов</v>
      </c>
      <c r="C219" s="83" t="str">
        <f>Source!H958</f>
        <v>100 м2</v>
      </c>
      <c r="D219" s="84">
        <f>Source!I958</f>
        <v>0.35</v>
      </c>
      <c r="E219" s="82"/>
    </row>
    <row r="220" spans="1:5" ht="42.75">
      <c r="A220" s="81" t="str">
        <f>Source!E960</f>
        <v>177</v>
      </c>
      <c r="B220" s="82" t="str">
        <f>Source!G960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220" s="83" t="str">
        <f>Source!H960</f>
        <v>м3</v>
      </c>
      <c r="D220" s="84">
        <f>Source!I960</f>
        <v>1.61</v>
      </c>
      <c r="E220" s="82"/>
    </row>
    <row r="221" spans="1:5" ht="28.5">
      <c r="A221" s="81" t="str">
        <f>Source!E962</f>
        <v>178</v>
      </c>
      <c r="B221" s="82" t="str">
        <f>Source!G962</f>
        <v>Прокладка воздуховодов из листовой оцинкованной стали и алюминия класса П (плотные) толщиной 0,7 мм, периметром до 3200 мм</v>
      </c>
      <c r="C221" s="83" t="str">
        <f>Source!H962</f>
        <v>100 м2</v>
      </c>
      <c r="D221" s="84">
        <f>Source!I962</f>
        <v>0.156</v>
      </c>
      <c r="E221" s="82"/>
    </row>
    <row r="222" spans="1:5" ht="28.5">
      <c r="A222" s="81" t="str">
        <f>Source!E964</f>
        <v>179</v>
      </c>
      <c r="B222" s="82" t="str">
        <f>Source!G964</f>
        <v>Воздуховоды из оцинкованной стали с шиной и уголками толщиной 1,0 мм, периметром 3000 мм</v>
      </c>
      <c r="C222" s="83" t="str">
        <f>Source!H964</f>
        <v>м2</v>
      </c>
      <c r="D222" s="84">
        <f>Source!I964</f>
        <v>15.6</v>
      </c>
      <c r="E222" s="82"/>
    </row>
    <row r="223" spans="1:5" ht="28.5">
      <c r="A223" s="81" t="str">
        <f>Source!E966</f>
        <v>180</v>
      </c>
      <c r="B223" s="82" t="str">
        <f>Source!G966</f>
        <v>Прокладка воздуховодов из листовой, оцинкованной стали и алюминия класса Н (нормальные) толщиной 0,7 мм, диаметром от 500 до 560 мм</v>
      </c>
      <c r="C223" s="83" t="str">
        <f>Source!H966</f>
        <v>100 м2</v>
      </c>
      <c r="D223" s="84">
        <f>Source!I966</f>
        <v>7.0335999999999996E-2</v>
      </c>
      <c r="E223" s="82"/>
    </row>
    <row r="224" spans="1:5" ht="28.5">
      <c r="A224" s="81" t="str">
        <f>Source!E968</f>
        <v>181</v>
      </c>
      <c r="B224" s="82" t="str">
        <f>Source!G968</f>
        <v>Воздуховоды из оцинкованной стали толщиной 1,0 мм, диаметром до 1000 мм (прим.560 мм)</v>
      </c>
      <c r="C224" s="83" t="str">
        <f>Source!H968</f>
        <v>м2</v>
      </c>
      <c r="D224" s="84">
        <f>Source!I968</f>
        <v>7.0335999999999999</v>
      </c>
      <c r="E224" s="82"/>
    </row>
    <row r="225" spans="1:5" ht="28.5">
      <c r="A225" s="81" t="str">
        <f>Source!E970</f>
        <v>182</v>
      </c>
      <c r="B225" s="82" t="str">
        <f>Source!G970</f>
        <v>Переход из тонколистовой оцинкованной стали, толщ. 1,0мм, сечением 800х500/Д560мм</v>
      </c>
      <c r="C225" s="83" t="str">
        <f>Source!H970</f>
        <v>шт.</v>
      </c>
      <c r="D225" s="84">
        <f>Source!I970</f>
        <v>1</v>
      </c>
      <c r="E225" s="82"/>
    </row>
    <row r="226" spans="1:5" ht="28.5">
      <c r="A226" s="81" t="str">
        <f>Source!E972</f>
        <v>183</v>
      </c>
      <c r="B226" s="82" t="str">
        <f>Source!G972</f>
        <v>Отвод 90 гр. из тонколистовой оцинкованной стали, толщ. 1,0мм, сечением Д560 мм</v>
      </c>
      <c r="C226" s="83" t="str">
        <f>Source!H972</f>
        <v>шт.</v>
      </c>
      <c r="D226" s="84">
        <f>Source!I972</f>
        <v>2</v>
      </c>
      <c r="E226" s="82"/>
    </row>
    <row r="227" spans="1:5" ht="14.25">
      <c r="A227" s="81" t="str">
        <f>Source!E974</f>
        <v>184</v>
      </c>
      <c r="B227" s="82" t="str">
        <f>Source!G974</f>
        <v>Врезка из оцинкованной стали, диаметром 800/500 мм</v>
      </c>
      <c r="C227" s="83" t="str">
        <f>Source!H974</f>
        <v>шт.</v>
      </c>
      <c r="D227" s="84">
        <f>Source!I974</f>
        <v>1</v>
      </c>
      <c r="E227" s="82"/>
    </row>
    <row r="228" spans="1:5" ht="16.5">
      <c r="A228" s="221" t="str">
        <f>CONCATENATE("Раздел: ", Source!G1007)</f>
        <v>Раздел: 18.Система ВД3(сетевые элементы)</v>
      </c>
      <c r="B228" s="221"/>
      <c r="C228" s="221"/>
      <c r="D228" s="221"/>
      <c r="E228" s="221"/>
    </row>
    <row r="229" spans="1:5" ht="28.5">
      <c r="A229" s="81" t="str">
        <f>Source!E1011</f>
        <v>185</v>
      </c>
      <c r="B229" s="82" t="str">
        <f>Source!G1011</f>
        <v>Установка клапанов огнезадерживающих с ручной регулировкой периметром до 3200 мм</v>
      </c>
      <c r="C229" s="83" t="str">
        <f>Source!H1011</f>
        <v>ШТ</v>
      </c>
      <c r="D229" s="84">
        <f>Source!I1011</f>
        <v>1</v>
      </c>
      <c r="E229" s="82"/>
    </row>
    <row r="230" spans="1:5" ht="14.25">
      <c r="A230" s="81" t="str">
        <f>Source!E1013</f>
        <v>186</v>
      </c>
      <c r="B230" s="82" t="str">
        <f>Source!G1013</f>
        <v>Блочки</v>
      </c>
      <c r="C230" s="83" t="str">
        <f>Source!H1013</f>
        <v>10 шт.</v>
      </c>
      <c r="D230" s="84">
        <f>Source!I1013</f>
        <v>0.2</v>
      </c>
      <c r="E230" s="82"/>
    </row>
    <row r="231" spans="1:5" ht="14.25">
      <c r="A231" s="81" t="str">
        <f>Source!E1015</f>
        <v>187</v>
      </c>
      <c r="B231" s="82" t="str">
        <f>Source!G1015</f>
        <v>Трос стальной</v>
      </c>
      <c r="C231" s="83" t="str">
        <f>Source!H1015</f>
        <v>м</v>
      </c>
      <c r="D231" s="84">
        <f>Source!I1015</f>
        <v>9.3000000000000007</v>
      </c>
      <c r="E231" s="82"/>
    </row>
    <row r="232" spans="1:5" ht="28.5">
      <c r="A232" s="81" t="str">
        <f>Source!E1017</f>
        <v>188</v>
      </c>
      <c r="B232" s="82" t="str">
        <f>Source!G1017</f>
        <v>Огнезадерживающий клапан, фланцевое соединение КЛОП-2(120)-НЗ-  МВЕ(220)-500х1000-К</v>
      </c>
      <c r="C232" s="83" t="str">
        <f>Source!H1017</f>
        <v>шт.</v>
      </c>
      <c r="D232" s="84">
        <f>Source!I1017</f>
        <v>1</v>
      </c>
      <c r="E232" s="82"/>
    </row>
    <row r="233" spans="1:5" ht="28.5">
      <c r="A233" s="81" t="str">
        <f>Source!E1019</f>
        <v>189</v>
      </c>
      <c r="B233" s="82" t="str">
        <f>Source!G1019</f>
        <v>Обертывание поверхности изоляции рулонными материалами насухо с проклейкой швов</v>
      </c>
      <c r="C233" s="83" t="str">
        <f>Source!H1019</f>
        <v>100 м2</v>
      </c>
      <c r="D233" s="84">
        <f>Source!I1019</f>
        <v>0.21</v>
      </c>
      <c r="E233" s="82"/>
    </row>
    <row r="234" spans="1:5" ht="42.75">
      <c r="A234" s="81" t="str">
        <f>Source!E1021</f>
        <v>190</v>
      </c>
      <c r="B234" s="82" t="str">
        <f>Source!G1021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234" s="83" t="str">
        <f>Source!H1021</f>
        <v>м3</v>
      </c>
      <c r="D234" s="84">
        <f>Source!I1021</f>
        <v>0.96599999999999997</v>
      </c>
      <c r="E234" s="82"/>
    </row>
    <row r="235" spans="1:5" ht="28.5">
      <c r="A235" s="81" t="str">
        <f>Source!E1023</f>
        <v>191</v>
      </c>
      <c r="B235" s="82" t="str">
        <f>Source!G1023</f>
        <v>Прокладка воздуховодов из листовой оцинкованной стали и алюминия класса П (плотные) толщиной 0,7 мм, периметром до 3200 мм</v>
      </c>
      <c r="C235" s="83" t="str">
        <f>Source!H1023</f>
        <v>100 м2</v>
      </c>
      <c r="D235" s="84">
        <f>Source!I1023</f>
        <v>0.12</v>
      </c>
      <c r="E235" s="82"/>
    </row>
    <row r="236" spans="1:5" ht="28.5">
      <c r="A236" s="81" t="str">
        <f>Source!E1025</f>
        <v>192</v>
      </c>
      <c r="B236" s="82" t="str">
        <f>Source!G1025</f>
        <v>Воздуховоды из оцинкованной стали с шиной и уголками толщиной 1,0 мм, периметром 3000 мм</v>
      </c>
      <c r="C236" s="83" t="str">
        <f>Source!H1025</f>
        <v>м2</v>
      </c>
      <c r="D236" s="84">
        <f>Source!I1025</f>
        <v>12</v>
      </c>
      <c r="E236" s="82"/>
    </row>
    <row r="237" spans="1:5" ht="28.5">
      <c r="A237" s="81" t="str">
        <f>Source!E1027</f>
        <v>193</v>
      </c>
      <c r="B237" s="82" t="str">
        <f>Source!G1027</f>
        <v>Прокладка воздуховодов из листовой оцинкованной стали и алюминия класса П (плотные) толщиной 1,0 мм, диаметром от 900 до 1000 мм</v>
      </c>
      <c r="C237" s="83" t="str">
        <f>Source!H1027</f>
        <v>100 м2</v>
      </c>
      <c r="D237" s="84">
        <f>Source!I1027</f>
        <v>5.024E-2</v>
      </c>
      <c r="E237" s="82"/>
    </row>
    <row r="238" spans="1:5" ht="28.5">
      <c r="A238" s="81" t="str">
        <f>Source!E1029</f>
        <v>194</v>
      </c>
      <c r="B238" s="82" t="str">
        <f>Source!G1029</f>
        <v>Воздуховоды из оцинкованной стали толщиной 1,0 мм, диаметром до 1000 мм</v>
      </c>
      <c r="C238" s="83" t="str">
        <f>Source!H1029</f>
        <v>м2</v>
      </c>
      <c r="D238" s="84">
        <f>Source!I1029</f>
        <v>5.024</v>
      </c>
      <c r="E238" s="82"/>
    </row>
    <row r="239" spans="1:5" ht="28.5">
      <c r="A239" s="81" t="str">
        <f>Source!E1031</f>
        <v>195</v>
      </c>
      <c r="B239" s="82" t="str">
        <f>Source!G1031</f>
        <v>Переход из тонколистовой оцинкованной стали, толщ. 1,0мм, сечением 1000х500/Д 800мм</v>
      </c>
      <c r="C239" s="83" t="str">
        <f>Source!H1031</f>
        <v>шт.</v>
      </c>
      <c r="D239" s="84">
        <f>Source!I1031</f>
        <v>1</v>
      </c>
      <c r="E239" s="82"/>
    </row>
    <row r="240" spans="1:5" ht="28.5">
      <c r="A240" s="81" t="str">
        <f>Source!E1033</f>
        <v>196</v>
      </c>
      <c r="B240" s="82" t="str">
        <f>Source!G1033</f>
        <v>Отвод 90 гр. из тонколистовой оцинкованной стали, толщ. 1,0мм, сечением 1000х500 мм</v>
      </c>
      <c r="C240" s="83" t="str">
        <f>Source!H1033</f>
        <v>шт.</v>
      </c>
      <c r="D240" s="84">
        <f>Source!I1033</f>
        <v>1</v>
      </c>
      <c r="E240" s="82"/>
    </row>
    <row r="241" spans="1:5" ht="16.5">
      <c r="A241" s="221" t="str">
        <f>CONCATENATE("Раздел: ", Source!G1066)</f>
        <v>Раздел: 19.Система ВД4(сетевые элементы)</v>
      </c>
      <c r="B241" s="221"/>
      <c r="C241" s="221"/>
      <c r="D241" s="221"/>
      <c r="E241" s="221"/>
    </row>
    <row r="242" spans="1:5" ht="28.5">
      <c r="A242" s="81" t="str">
        <f>Source!E1070</f>
        <v>197</v>
      </c>
      <c r="B242" s="82" t="str">
        <f>Source!G1070</f>
        <v>Установка клапанов огнезадерживающих с ручной регулировкой периметром до 3200 мм</v>
      </c>
      <c r="C242" s="83" t="str">
        <f>Source!H1070</f>
        <v>ШТ</v>
      </c>
      <c r="D242" s="84">
        <f>Source!I1070</f>
        <v>2</v>
      </c>
      <c r="E242" s="82"/>
    </row>
    <row r="243" spans="1:5" ht="14.25">
      <c r="A243" s="81" t="str">
        <f>Source!E1072</f>
        <v>198</v>
      </c>
      <c r="B243" s="82" t="str">
        <f>Source!G1072</f>
        <v>Блочки</v>
      </c>
      <c r="C243" s="83" t="str">
        <f>Source!H1072</f>
        <v>10 шт.</v>
      </c>
      <c r="D243" s="84">
        <f>Source!I1072</f>
        <v>0.4</v>
      </c>
      <c r="E243" s="82"/>
    </row>
    <row r="244" spans="1:5" ht="14.25">
      <c r="A244" s="81" t="str">
        <f>Source!E1074</f>
        <v>199</v>
      </c>
      <c r="B244" s="82" t="str">
        <f>Source!G1074</f>
        <v>Трос стальной</v>
      </c>
      <c r="C244" s="83" t="str">
        <f>Source!H1074</f>
        <v>м</v>
      </c>
      <c r="D244" s="84">
        <f>Source!I1074</f>
        <v>18.600000000000001</v>
      </c>
      <c r="E244" s="82"/>
    </row>
    <row r="245" spans="1:5" ht="28.5">
      <c r="A245" s="81" t="str">
        <f>Source!E1076</f>
        <v>200</v>
      </c>
      <c r="B245" s="82" t="str">
        <f>Source!G1076</f>
        <v>Огнезадерживающий клапан, фланцевое соединение КЛОП-2(120)-НЗ-  МВЕ(220)-1000х500-К</v>
      </c>
      <c r="C245" s="83" t="str">
        <f>Source!H1076</f>
        <v>шт.</v>
      </c>
      <c r="D245" s="84">
        <f>Source!I1076</f>
        <v>2</v>
      </c>
      <c r="E245" s="82"/>
    </row>
    <row r="246" spans="1:5" ht="28.5">
      <c r="A246" s="81" t="str">
        <f>Source!E1078</f>
        <v>201</v>
      </c>
      <c r="B246" s="82" t="str">
        <f>Source!G1078</f>
        <v>Обертывание поверхности изоляции рулонными материалами насухо с проклейкой швов</v>
      </c>
      <c r="C246" s="83" t="str">
        <f>Source!H1078</f>
        <v>100 м2</v>
      </c>
      <c r="D246" s="84">
        <f>Source!I1078</f>
        <v>0.26</v>
      </c>
      <c r="E246" s="82"/>
    </row>
    <row r="247" spans="1:5" ht="42.75">
      <c r="A247" s="81" t="str">
        <f>Source!E1080</f>
        <v>202</v>
      </c>
      <c r="B247" s="82" t="str">
        <f>Source!G1080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247" s="83" t="str">
        <f>Source!H1080</f>
        <v>м3</v>
      </c>
      <c r="D247" s="84">
        <f>Source!I1080</f>
        <v>1.196</v>
      </c>
      <c r="E247" s="82"/>
    </row>
    <row r="248" spans="1:5" ht="28.5">
      <c r="A248" s="81" t="str">
        <f>Source!E1082</f>
        <v>203</v>
      </c>
      <c r="B248" s="82" t="str">
        <f>Source!G1082</f>
        <v>Прокладка воздуховодов из листовой оцинкованной стали и алюминия класса П (плотные) толщиной 0,7 мм, периметром до 3200 мм</v>
      </c>
      <c r="C248" s="83" t="str">
        <f>Source!H1082</f>
        <v>100 м2</v>
      </c>
      <c r="D248" s="84">
        <f>Source!I1082</f>
        <v>0.156</v>
      </c>
      <c r="E248" s="82"/>
    </row>
    <row r="249" spans="1:5" ht="28.5">
      <c r="A249" s="81" t="str">
        <f>Source!E1084</f>
        <v>204</v>
      </c>
      <c r="B249" s="82" t="str">
        <f>Source!G1084</f>
        <v>Воздуховоды из оцинкованной стали с шиной и уголками толщиной 1,0 мм, периметром 3000 мм</v>
      </c>
      <c r="C249" s="83" t="str">
        <f>Source!H1084</f>
        <v>м2</v>
      </c>
      <c r="D249" s="84">
        <f>Source!I1084</f>
        <v>15.6</v>
      </c>
      <c r="E249" s="82"/>
    </row>
    <row r="250" spans="1:5" ht="28.5">
      <c r="A250" s="81" t="str">
        <f>Source!E1086</f>
        <v>205</v>
      </c>
      <c r="B250" s="82" t="str">
        <f>Source!G1086</f>
        <v>Прокладка воздуховодов из листовой оцинкованной стали и алюминия класса П (плотные) толщиной 1,0 мм, диаметром от 900 до 1000 мм</v>
      </c>
      <c r="C250" s="83" t="str">
        <f>Source!H1086</f>
        <v>100 м2</v>
      </c>
      <c r="D250" s="84">
        <f>Source!I1086</f>
        <v>5.024E-2</v>
      </c>
      <c r="E250" s="82"/>
    </row>
    <row r="251" spans="1:5" ht="28.5">
      <c r="A251" s="81" t="str">
        <f>Source!E1088</f>
        <v>206</v>
      </c>
      <c r="B251" s="82" t="str">
        <f>Source!G1088</f>
        <v>Воздуховоды из оцинкованной стали толщиной 1,0 мм, диаметром до 1000 мм</v>
      </c>
      <c r="C251" s="83" t="str">
        <f>Source!H1088</f>
        <v>м2</v>
      </c>
      <c r="D251" s="84">
        <f>Source!I1088</f>
        <v>5.024</v>
      </c>
      <c r="E251" s="82"/>
    </row>
    <row r="252" spans="1:5" ht="28.5">
      <c r="A252" s="81" t="str">
        <f>Source!E1090</f>
        <v>207</v>
      </c>
      <c r="B252" s="82" t="str">
        <f>Source!G1090</f>
        <v>Переход из тонколистовой оцинкованной стали, толщ. 1,0мм, сечением 1000х500/Д800мм</v>
      </c>
      <c r="C252" s="83" t="str">
        <f>Source!H1090</f>
        <v>шт.</v>
      </c>
      <c r="D252" s="84">
        <f>Source!I1090</f>
        <v>1</v>
      </c>
      <c r="E252" s="82"/>
    </row>
    <row r="253" spans="1:5" ht="28.5">
      <c r="A253" s="81" t="str">
        <f>Source!E1092</f>
        <v>208</v>
      </c>
      <c r="B253" s="82" t="str">
        <f>Source!G1092</f>
        <v>Отвод 90 гр. из тонколистовой оцинкованной стали, толщ. 1,0мм, сечением 1000х500 мм</v>
      </c>
      <c r="C253" s="83" t="str">
        <f>Source!H1092</f>
        <v>шт.</v>
      </c>
      <c r="D253" s="84">
        <f>Source!I1092</f>
        <v>1</v>
      </c>
      <c r="E253" s="82"/>
    </row>
    <row r="254" spans="1:5" ht="14.25">
      <c r="A254" s="81" t="str">
        <f>Source!E1094</f>
        <v>209</v>
      </c>
      <c r="B254" s="82" t="str">
        <f>Source!G1094</f>
        <v>Врезка  из оцинкованной стали, диаметром 1000/500 мм</v>
      </c>
      <c r="C254" s="83" t="str">
        <f>Source!H1094</f>
        <v>шт.</v>
      </c>
      <c r="D254" s="84">
        <f>Source!I1094</f>
        <v>1</v>
      </c>
      <c r="E254" s="82"/>
    </row>
    <row r="255" spans="1:5" ht="16.5">
      <c r="A255" s="221" t="str">
        <f>CONCATENATE("Раздел: ", Source!G1127)</f>
        <v>Раздел: 20.Система ПД1(сетевые элементы)</v>
      </c>
      <c r="B255" s="221"/>
      <c r="C255" s="221"/>
      <c r="D255" s="221"/>
      <c r="E255" s="221"/>
    </row>
    <row r="256" spans="1:5" ht="28.5">
      <c r="A256" s="81" t="str">
        <f>Source!E1131</f>
        <v>210</v>
      </c>
      <c r="B256" s="82" t="str">
        <f>Source!G1131</f>
        <v>Установка клапанов огнезадерживающих с ручной регулировкой периметром до 1600 мм</v>
      </c>
      <c r="C256" s="83" t="str">
        <f>Source!H1131</f>
        <v>ШТ</v>
      </c>
      <c r="D256" s="84">
        <f>Source!I1131</f>
        <v>1</v>
      </c>
      <c r="E256" s="82"/>
    </row>
    <row r="257" spans="1:5" ht="14.25">
      <c r="A257" s="81" t="str">
        <f>Source!E1133</f>
        <v>211</v>
      </c>
      <c r="B257" s="82" t="str">
        <f>Source!G1133</f>
        <v>Блочки</v>
      </c>
      <c r="C257" s="83" t="str">
        <f>Source!H1133</f>
        <v>10 шт.</v>
      </c>
      <c r="D257" s="84">
        <f>Source!I1133</f>
        <v>0.2</v>
      </c>
      <c r="E257" s="82"/>
    </row>
    <row r="258" spans="1:5" ht="14.25">
      <c r="A258" s="81" t="str">
        <f>Source!E1135</f>
        <v>212</v>
      </c>
      <c r="B258" s="82" t="str">
        <f>Source!G1135</f>
        <v>Трос стальной</v>
      </c>
      <c r="C258" s="83" t="str">
        <f>Source!H1135</f>
        <v>м</v>
      </c>
      <c r="D258" s="84">
        <f>Source!I1135</f>
        <v>9.3000000000000007</v>
      </c>
      <c r="E258" s="82"/>
    </row>
    <row r="259" spans="1:5" ht="28.5">
      <c r="A259" s="81" t="str">
        <f>Source!E1137</f>
        <v>213</v>
      </c>
      <c r="B259" s="82" t="str">
        <f>Source!G1137</f>
        <v>Огнезадерживающий клапан, фланцевое соединение КЛОП-2(120)-НЗ-  МВЕ(220)-400х400-К</v>
      </c>
      <c r="C259" s="83" t="str">
        <f>Source!H1137</f>
        <v>шт.</v>
      </c>
      <c r="D259" s="84">
        <f>Source!I1137</f>
        <v>1</v>
      </c>
      <c r="E259" s="82"/>
    </row>
    <row r="260" spans="1:5" ht="28.5">
      <c r="A260" s="81" t="str">
        <f>Source!E1139</f>
        <v>214</v>
      </c>
      <c r="B260" s="82" t="str">
        <f>Source!G1139</f>
        <v>Обертывание поверхности изоляции рулонными материалами насухо с проклейкой швов</v>
      </c>
      <c r="C260" s="83" t="str">
        <f>Source!H1139</f>
        <v>100 м2</v>
      </c>
      <c r="D260" s="84">
        <f>Source!I1139</f>
        <v>0.05</v>
      </c>
      <c r="E260" s="82"/>
    </row>
    <row r="261" spans="1:5" ht="42.75">
      <c r="A261" s="81" t="str">
        <f>Source!E1141</f>
        <v>215</v>
      </c>
      <c r="B261" s="82" t="str">
        <f>Source!G1141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261" s="83" t="str">
        <f>Source!H1141</f>
        <v>м3</v>
      </c>
      <c r="D261" s="84">
        <f>Source!I1141</f>
        <v>0.23</v>
      </c>
      <c r="E261" s="82"/>
    </row>
    <row r="262" spans="1:5" ht="28.5">
      <c r="A262" s="81" t="str">
        <f>Source!E1143</f>
        <v>216</v>
      </c>
      <c r="B262" s="82" t="str">
        <f>Source!G1143</f>
        <v>Прокладка воздуховодов из листовой оцинкованной стали и алюминия класса П (плотные) толщиной 0,7 мм, периметром от 1100 до 1600 мм</v>
      </c>
      <c r="C262" s="83" t="str">
        <f>Source!H1143</f>
        <v>100 м2</v>
      </c>
      <c r="D262" s="84">
        <f>Source!I1143</f>
        <v>1.6E-2</v>
      </c>
      <c r="E262" s="82"/>
    </row>
    <row r="263" spans="1:5" ht="28.5">
      <c r="A263" s="81" t="str">
        <f>Source!E1145</f>
        <v>217</v>
      </c>
      <c r="B263" s="82" t="str">
        <f>Source!G1145</f>
        <v>Воздуховоды из оцинкованной стали с шиной и уголками толщиной 1,0 мм, периметром 3000 мм</v>
      </c>
      <c r="C263" s="83" t="str">
        <f>Source!H1145</f>
        <v>м2</v>
      </c>
      <c r="D263" s="84">
        <f>Source!I1145</f>
        <v>1.6</v>
      </c>
      <c r="E263" s="82"/>
    </row>
    <row r="264" spans="1:5" ht="42.75">
      <c r="A264" s="81" t="str">
        <f>Source!E1147</f>
        <v>218</v>
      </c>
      <c r="B264" s="82" t="str">
        <f>Source!G1147</f>
        <v>Прокладка воздуховодов из листовой оцинкованной стали и алюминия класса П (плотные) толщиной 1,0 мм, диаметром от 900 до 1000 мм (прим.д315 мм)</v>
      </c>
      <c r="C264" s="83" t="str">
        <f>Source!H1147</f>
        <v>100 м2</v>
      </c>
      <c r="D264" s="84">
        <f>Source!I1147</f>
        <v>9.8910000000000005E-3</v>
      </c>
      <c r="E264" s="82"/>
    </row>
    <row r="265" spans="1:5" ht="28.5">
      <c r="A265" s="81" t="str">
        <f>Source!E1149</f>
        <v>219</v>
      </c>
      <c r="B265" s="82" t="str">
        <f>Source!G1149</f>
        <v>Воздуховоды из оцинкованной стали толщиной 1,0 мм, диаметром до 1000 мм</v>
      </c>
      <c r="C265" s="83" t="str">
        <f>Source!H1149</f>
        <v>м2</v>
      </c>
      <c r="D265" s="84">
        <f>Source!I1149</f>
        <v>0.98909999999999998</v>
      </c>
      <c r="E265" s="82"/>
    </row>
    <row r="266" spans="1:5" ht="28.5">
      <c r="A266" s="81" t="str">
        <f>Source!E1151</f>
        <v>220</v>
      </c>
      <c r="B266" s="82" t="str">
        <f>Source!G1151</f>
        <v>Переход из тонколистовой оцинкованной стали, толщ. 1,0мм, сечением 400х400/Д 315мм</v>
      </c>
      <c r="C266" s="83" t="str">
        <f>Source!H1151</f>
        <v>шт.</v>
      </c>
      <c r="D266" s="84">
        <f>Source!I1151</f>
        <v>1</v>
      </c>
      <c r="E266" s="82"/>
    </row>
    <row r="267" spans="1:5" ht="16.5">
      <c r="A267" s="221" t="str">
        <f>CONCATENATE("Раздел: ", Source!G1186)</f>
        <v>Раздел: 21.Система ПД2.1, ПД2.2(сетевые элементы)</v>
      </c>
      <c r="B267" s="221"/>
      <c r="C267" s="221"/>
      <c r="D267" s="221"/>
      <c r="E267" s="221"/>
    </row>
    <row r="268" spans="1:5" ht="28.5">
      <c r="A268" s="81" t="str">
        <f>Source!E1190</f>
        <v>222</v>
      </c>
      <c r="B268" s="82" t="str">
        <f>Source!G1190</f>
        <v>Установка клапанов огнезадерживающих с ручной регулировкой периметром до 3200 мм</v>
      </c>
      <c r="C268" s="83" t="str">
        <f>Source!H1190</f>
        <v>ШТ</v>
      </c>
      <c r="D268" s="84">
        <f>Source!I1190</f>
        <v>3</v>
      </c>
      <c r="E268" s="82"/>
    </row>
    <row r="269" spans="1:5" ht="14.25">
      <c r="A269" s="81" t="str">
        <f>Source!E1192</f>
        <v>223</v>
      </c>
      <c r="B269" s="82" t="str">
        <f>Source!G1192</f>
        <v>Блочки</v>
      </c>
      <c r="C269" s="83" t="str">
        <f>Source!H1192</f>
        <v>10 шт.</v>
      </c>
      <c r="D269" s="84">
        <f>Source!I1192</f>
        <v>0.6</v>
      </c>
      <c r="E269" s="82"/>
    </row>
    <row r="270" spans="1:5" ht="14.25">
      <c r="A270" s="81" t="str">
        <f>Source!E1194</f>
        <v>224</v>
      </c>
      <c r="B270" s="82" t="str">
        <f>Source!G1194</f>
        <v>Трос стальной</v>
      </c>
      <c r="C270" s="83" t="str">
        <f>Source!H1194</f>
        <v>м</v>
      </c>
      <c r="D270" s="84">
        <f>Source!I1194</f>
        <v>27.9</v>
      </c>
      <c r="E270" s="82"/>
    </row>
    <row r="271" spans="1:5" ht="28.5">
      <c r="A271" s="81" t="str">
        <f>Source!E1196</f>
        <v>225</v>
      </c>
      <c r="B271" s="82" t="str">
        <f>Source!G1196</f>
        <v>Огнезадерживающий клапан, фланцевое соединение КЛОП-2(120)-НЗ-  МВЕ(220)-600х600-К</v>
      </c>
      <c r="C271" s="83" t="str">
        <f>Source!H1196</f>
        <v>шт.</v>
      </c>
      <c r="D271" s="84">
        <f>Source!I1196</f>
        <v>3</v>
      </c>
      <c r="E271" s="82"/>
    </row>
    <row r="272" spans="1:5" ht="28.5">
      <c r="A272" s="81" t="str">
        <f>Source!E1198</f>
        <v>226</v>
      </c>
      <c r="B272" s="82" t="str">
        <f>Source!G1198</f>
        <v>Установка клапанов огнезадерживающих с ручной регулировкой периметром до 1600 мм</v>
      </c>
      <c r="C272" s="83" t="str">
        <f>Source!H1198</f>
        <v>ШТ</v>
      </c>
      <c r="D272" s="84">
        <f>Source!I1198</f>
        <v>2</v>
      </c>
      <c r="E272" s="82"/>
    </row>
    <row r="273" spans="1:5" ht="14.25">
      <c r="A273" s="81" t="str">
        <f>Source!E1200</f>
        <v>227</v>
      </c>
      <c r="B273" s="82" t="str">
        <f>Source!G1200</f>
        <v>Блочки</v>
      </c>
      <c r="C273" s="83" t="str">
        <f>Source!H1200</f>
        <v>10 шт.</v>
      </c>
      <c r="D273" s="84">
        <f>Source!I1200</f>
        <v>0.4</v>
      </c>
      <c r="E273" s="82"/>
    </row>
    <row r="274" spans="1:5" ht="14.25">
      <c r="A274" s="81" t="str">
        <f>Source!E1202</f>
        <v>228</v>
      </c>
      <c r="B274" s="82" t="str">
        <f>Source!G1202</f>
        <v>Трос стальной</v>
      </c>
      <c r="C274" s="83" t="str">
        <f>Source!H1202</f>
        <v>м</v>
      </c>
      <c r="D274" s="84">
        <f>Source!I1202</f>
        <v>18.600000000000001</v>
      </c>
      <c r="E274" s="82"/>
    </row>
    <row r="275" spans="1:5" ht="28.5">
      <c r="A275" s="81" t="str">
        <f>Source!E1204</f>
        <v>229</v>
      </c>
      <c r="B275" s="82" t="str">
        <f>Source!G1204</f>
        <v>Огнезадерживающий клапан, нипельное соединение КЛОП-2(120)-НЗ-  МВЕ(220)-560-К</v>
      </c>
      <c r="C275" s="83" t="str">
        <f>Source!H1204</f>
        <v>шт.</v>
      </c>
      <c r="D275" s="84">
        <f>Source!I1204</f>
        <v>1</v>
      </c>
      <c r="E275" s="82"/>
    </row>
    <row r="276" spans="1:5" ht="28.5">
      <c r="A276" s="81" t="str">
        <f>Source!E1206</f>
        <v>230</v>
      </c>
      <c r="B276" s="82" t="str">
        <f>Source!G1206</f>
        <v>Огнезадерживающий клапан, нипельное соединение КЛОП-2(120)-НЗ-  МВЕ(220)-200-К</v>
      </c>
      <c r="C276" s="83" t="str">
        <f>Source!H1206</f>
        <v>шт.</v>
      </c>
      <c r="D276" s="84">
        <f>Source!I1206</f>
        <v>1</v>
      </c>
      <c r="E276" s="82"/>
    </row>
    <row r="277" spans="1:5" ht="28.5">
      <c r="A277" s="81" t="str">
        <f>Source!E1208</f>
        <v>231</v>
      </c>
      <c r="B277" s="82" t="str">
        <f>Source!G1208</f>
        <v>Обертывание поверхности изоляции рулонными материалами насухо с проклейкой швов</v>
      </c>
      <c r="C277" s="83" t="str">
        <f>Source!H1208</f>
        <v>100 м2</v>
      </c>
      <c r="D277" s="84">
        <f>Source!I1208</f>
        <v>0.57999999999999996</v>
      </c>
      <c r="E277" s="82"/>
    </row>
    <row r="278" spans="1:5" ht="42.75">
      <c r="A278" s="81" t="str">
        <f>Source!E1210</f>
        <v>232</v>
      </c>
      <c r="B278" s="82" t="str">
        <f>Source!G1210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278" s="83" t="str">
        <f>Source!H1210</f>
        <v>м3</v>
      </c>
      <c r="D278" s="84">
        <f>Source!I1210</f>
        <v>2.6680000000000001</v>
      </c>
      <c r="E278" s="82"/>
    </row>
    <row r="279" spans="1:5" ht="28.5">
      <c r="A279" s="81" t="str">
        <f>Source!E1212</f>
        <v>233</v>
      </c>
      <c r="B279" s="82" t="str">
        <f>Source!G1212</f>
        <v>Прокладка воздуховодов из листовой оцинкованной стали и алюминия класса П (плотные) толщиной 0,7 мм, периметром до 2400 мм</v>
      </c>
      <c r="C279" s="83" t="str">
        <f>Source!H1212</f>
        <v>100 м2</v>
      </c>
      <c r="D279" s="84">
        <f>Source!I1212</f>
        <v>0.33600000000000002</v>
      </c>
      <c r="E279" s="82"/>
    </row>
    <row r="280" spans="1:5" ht="28.5">
      <c r="A280" s="81" t="str">
        <f>Source!E1214</f>
        <v>234</v>
      </c>
      <c r="B280" s="82" t="str">
        <f>Source!G1214</f>
        <v>Воздуховоды из оцинкованной стали с шиной и уголками толщиной 1,0 мм, периметром 3000 мм</v>
      </c>
      <c r="C280" s="83" t="str">
        <f>Source!H1214</f>
        <v>м2</v>
      </c>
      <c r="D280" s="84">
        <f>Source!I1214</f>
        <v>33.6</v>
      </c>
      <c r="E280" s="82"/>
    </row>
    <row r="281" spans="1:5" ht="28.5">
      <c r="A281" s="81" t="str">
        <f>Source!E1216</f>
        <v>235</v>
      </c>
      <c r="B281" s="82" t="str">
        <f>Source!G1216</f>
        <v>Прокладка воздуховодов из листовой оцинкованной стали и алюминия класса П (плотные) толщиной 1,0 мм, диаметром от 900 до 1000 мм</v>
      </c>
      <c r="C281" s="83" t="str">
        <f>Source!H1216</f>
        <v>100 м2</v>
      </c>
      <c r="D281" s="84">
        <f>Source!I1216</f>
        <v>0.13564799999999999</v>
      </c>
      <c r="E281" s="82"/>
    </row>
    <row r="282" spans="1:5" ht="28.5">
      <c r="A282" s="81" t="str">
        <f>Source!E1218</f>
        <v>236</v>
      </c>
      <c r="B282" s="82" t="str">
        <f>Source!G1218</f>
        <v>Воздуховоды из оцинкованной стали толщиной 1,0 мм, диаметром до 1000 мм (прим.560 мм)</v>
      </c>
      <c r="C282" s="83" t="str">
        <f>Source!H1218</f>
        <v>м2</v>
      </c>
      <c r="D282" s="84">
        <f>Source!I1218</f>
        <v>3.5167999999999999</v>
      </c>
      <c r="E282" s="82"/>
    </row>
    <row r="283" spans="1:5" ht="28.5">
      <c r="A283" s="81" t="str">
        <f>Source!E1220</f>
        <v>237</v>
      </c>
      <c r="B283" s="82" t="str">
        <f>Source!G1220</f>
        <v>Воздуховоды из оцинкованной стали толщиной 1,0 мм, диаметром до 1000 мм (прим. 200 мм )</v>
      </c>
      <c r="C283" s="83" t="str">
        <f>Source!H1220</f>
        <v>м2</v>
      </c>
      <c r="D283" s="84">
        <f>Source!I1220</f>
        <v>10.048</v>
      </c>
      <c r="E283" s="82"/>
    </row>
    <row r="284" spans="1:5" ht="28.5">
      <c r="A284" s="81" t="str">
        <f>Source!E1222</f>
        <v>238</v>
      </c>
      <c r="B284" s="82" t="str">
        <f>Source!G1222</f>
        <v>Переход из тонколистовой оцинкованной стали, толщ. 1,0мм, сечением 600х600/Д560мм</v>
      </c>
      <c r="C284" s="83" t="str">
        <f>Source!H1222</f>
        <v>шт.</v>
      </c>
      <c r="D284" s="84">
        <f>Source!I1222</f>
        <v>1</v>
      </c>
      <c r="E284" s="82"/>
    </row>
    <row r="285" spans="1:5" ht="28.5">
      <c r="A285" s="81" t="str">
        <f>Source!E1224</f>
        <v>239</v>
      </c>
      <c r="B285" s="82" t="str">
        <f>Source!G1224</f>
        <v>Отвод 90 гр. из тонколистовой оцинкованной стали, толщ. 1,0мм, сечением д200 мм</v>
      </c>
      <c r="C285" s="83" t="str">
        <f>Source!H1224</f>
        <v>шт.</v>
      </c>
      <c r="D285" s="84">
        <f>Source!I1224</f>
        <v>1</v>
      </c>
      <c r="E285" s="82"/>
    </row>
    <row r="286" spans="1:5" ht="14.25">
      <c r="A286" s="81" t="str">
        <f>Source!E1226</f>
        <v>240</v>
      </c>
      <c r="B286" s="82" t="str">
        <f>Source!G1226</f>
        <v>Врезка из оцинкованной стали, диаметром 600/600 мм</v>
      </c>
      <c r="C286" s="83" t="str">
        <f>Source!H1226</f>
        <v>шт.</v>
      </c>
      <c r="D286" s="84">
        <f>Source!I1226</f>
        <v>2</v>
      </c>
      <c r="E286" s="82"/>
    </row>
    <row r="287" spans="1:5" ht="14.25">
      <c r="A287" s="81" t="str">
        <f>Source!E1228</f>
        <v>241</v>
      </c>
      <c r="B287" s="82" t="str">
        <f>Source!G1228</f>
        <v>Врезка прямая из оцинкованной стали, диаметром 200 мм</v>
      </c>
      <c r="C287" s="83" t="str">
        <f>Source!H1228</f>
        <v>шт.</v>
      </c>
      <c r="D287" s="84">
        <f>Source!I1228</f>
        <v>2</v>
      </c>
      <c r="E287" s="82"/>
    </row>
    <row r="288" spans="1:5" ht="16.5">
      <c r="A288" s="221" t="str">
        <f>CONCATENATE("Раздел: ", Source!G1261)</f>
        <v>Раздел: 22.Система ПД3(сетевые элементы)</v>
      </c>
      <c r="B288" s="221"/>
      <c r="C288" s="221"/>
      <c r="D288" s="221"/>
      <c r="E288" s="221"/>
    </row>
    <row r="289" spans="1:5" ht="28.5">
      <c r="A289" s="81" t="str">
        <f>Source!E1265</f>
        <v>242</v>
      </c>
      <c r="B289" s="82" t="str">
        <f>Source!G1265</f>
        <v>Установка клапанов огнезадерживающих с ручной регулировкой периметром до 3200 мм</v>
      </c>
      <c r="C289" s="83" t="str">
        <f>Source!H1265</f>
        <v>ШТ</v>
      </c>
      <c r="D289" s="84">
        <f>Source!I1265</f>
        <v>1</v>
      </c>
      <c r="E289" s="82"/>
    </row>
    <row r="290" spans="1:5" ht="14.25">
      <c r="A290" s="81" t="str">
        <f>Source!E1267</f>
        <v>243</v>
      </c>
      <c r="B290" s="82" t="str">
        <f>Source!G1267</f>
        <v>Блочки</v>
      </c>
      <c r="C290" s="83" t="str">
        <f>Source!H1267</f>
        <v>10 шт.</v>
      </c>
      <c r="D290" s="84">
        <f>Source!I1267</f>
        <v>0.2</v>
      </c>
      <c r="E290" s="82"/>
    </row>
    <row r="291" spans="1:5" ht="14.25">
      <c r="A291" s="81" t="str">
        <f>Source!E1269</f>
        <v>244</v>
      </c>
      <c r="B291" s="82" t="str">
        <f>Source!G1269</f>
        <v>Трос стальной</v>
      </c>
      <c r="C291" s="83" t="str">
        <f>Source!H1269</f>
        <v>м</v>
      </c>
      <c r="D291" s="84">
        <f>Source!I1269</f>
        <v>9.3000000000000007</v>
      </c>
      <c r="E291" s="82"/>
    </row>
    <row r="292" spans="1:5" ht="28.5">
      <c r="A292" s="81" t="str">
        <f>Source!E1271</f>
        <v>245</v>
      </c>
      <c r="B292" s="82" t="str">
        <f>Source!G1271</f>
        <v>Огнезадерживающий клапан, фланцевое соединение КЛОП-2(120)-НЗ-  МВЕ(220)-800х800-К</v>
      </c>
      <c r="C292" s="83" t="str">
        <f>Source!H1271</f>
        <v>шт.</v>
      </c>
      <c r="D292" s="84">
        <f>Source!I1271</f>
        <v>1</v>
      </c>
      <c r="E292" s="82"/>
    </row>
    <row r="293" spans="1:5" ht="28.5">
      <c r="A293" s="81" t="str">
        <f>Source!E1273</f>
        <v>246</v>
      </c>
      <c r="B293" s="82" t="str">
        <f>Source!G1273</f>
        <v>Обертывание поверхности изоляции рулонными материалами насухо с проклейкой швов</v>
      </c>
      <c r="C293" s="83" t="str">
        <f>Source!H1273</f>
        <v>100 м2</v>
      </c>
      <c r="D293" s="84">
        <f>Source!I1273</f>
        <v>0.09</v>
      </c>
      <c r="E293" s="82"/>
    </row>
    <row r="294" spans="1:5" ht="42.75">
      <c r="A294" s="81" t="str">
        <f>Source!E1275</f>
        <v>247</v>
      </c>
      <c r="B294" s="82" t="str">
        <f>Source!G1275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294" s="83" t="str">
        <f>Source!H1275</f>
        <v>м3</v>
      </c>
      <c r="D294" s="84">
        <f>Source!I1275</f>
        <v>0.41399999999999998</v>
      </c>
      <c r="E294" s="82"/>
    </row>
    <row r="295" spans="1:5" ht="28.5">
      <c r="A295" s="81" t="str">
        <f>Source!E1277</f>
        <v>248</v>
      </c>
      <c r="B295" s="82" t="str">
        <f>Source!G1277</f>
        <v>Прокладка воздуховодов из листовой оцинкованной стали и алюминия класса П (плотные) толщиной 0,7 мм, периметром до 3200 мм</v>
      </c>
      <c r="C295" s="83" t="str">
        <f>Source!H1277</f>
        <v>100 м2</v>
      </c>
      <c r="D295" s="84">
        <f>Source!I1277</f>
        <v>3.2000000000000001E-2</v>
      </c>
      <c r="E295" s="82"/>
    </row>
    <row r="296" spans="1:5" ht="28.5">
      <c r="A296" s="81" t="str">
        <f>Source!E1279</f>
        <v>249</v>
      </c>
      <c r="B296" s="82" t="str">
        <f>Source!G1279</f>
        <v>Воздуховоды из оцинкованной стали с шиной и уголками толщиной 1,0 мм, периметром 3200 мм</v>
      </c>
      <c r="C296" s="83" t="str">
        <f>Source!H1279</f>
        <v>м2</v>
      </c>
      <c r="D296" s="84">
        <f>Source!I1279</f>
        <v>3.2</v>
      </c>
      <c r="E296" s="82"/>
    </row>
    <row r="297" spans="1:5" ht="28.5">
      <c r="A297" s="81" t="str">
        <f>Source!E1281</f>
        <v>250</v>
      </c>
      <c r="B297" s="82" t="str">
        <f>Source!G1281</f>
        <v>Прокладка воздуховодов из листовой оцинкованной стали и алюминия класса П (плотные) толщиной 1,0 мм, диаметром от 900 до 1000 мм</v>
      </c>
      <c r="C297" s="83" t="str">
        <f>Source!H1281</f>
        <v>100 м2</v>
      </c>
      <c r="D297" s="84">
        <f>Source!I1281</f>
        <v>3.1399999999999997E-2</v>
      </c>
      <c r="E297" s="82"/>
    </row>
    <row r="298" spans="1:5" ht="28.5">
      <c r="A298" s="81" t="str">
        <f>Source!E1283</f>
        <v>251</v>
      </c>
      <c r="B298" s="82" t="str">
        <f>Source!G1283</f>
        <v>Воздуховоды из оцинкованной стали толщиной 1,0 мм, диаметром до 1000 мм</v>
      </c>
      <c r="C298" s="83" t="str">
        <f>Source!H1283</f>
        <v>м2</v>
      </c>
      <c r="D298" s="84">
        <f>Source!I1283</f>
        <v>3.14</v>
      </c>
      <c r="E298" s="82"/>
    </row>
    <row r="299" spans="1:5" ht="28.5">
      <c r="A299" s="81" t="str">
        <f>Source!E1285</f>
        <v>252</v>
      </c>
      <c r="B299" s="82" t="str">
        <f>Source!G1285</f>
        <v>Переход из тонколистовой оцинкованной стали, толщ. 1,0мм, сечением 800х800/Д1000мм</v>
      </c>
      <c r="C299" s="83" t="str">
        <f>Source!H1285</f>
        <v>шт.</v>
      </c>
      <c r="D299" s="84">
        <f>Source!I1285</f>
        <v>1</v>
      </c>
      <c r="E299" s="82"/>
    </row>
    <row r="300" spans="1:5" ht="28.5">
      <c r="A300" s="81" t="str">
        <f>Source!E1287</f>
        <v>253</v>
      </c>
      <c r="B300" s="82" t="str">
        <f>Source!G1287</f>
        <v>Отвод 90 гр. из тонколистовой оцинкованной стали, толщ. 1,0мм, сечением 1000х600</v>
      </c>
      <c r="C300" s="83" t="str">
        <f>Source!H1287</f>
        <v>шт.</v>
      </c>
      <c r="D300" s="84">
        <f>Source!I1287</f>
        <v>1</v>
      </c>
      <c r="E300" s="82"/>
    </row>
    <row r="301" spans="1:5" ht="16.5">
      <c r="A301" s="221" t="str">
        <f>CONCATENATE("Раздел: ", Source!G1322)</f>
        <v>Раздел: 23.Система ПД4(сетевые элементы)</v>
      </c>
      <c r="B301" s="221"/>
      <c r="C301" s="221"/>
      <c r="D301" s="221"/>
      <c r="E301" s="221"/>
    </row>
    <row r="302" spans="1:5" ht="28.5">
      <c r="A302" s="81" t="str">
        <f>Source!E1326</f>
        <v>255</v>
      </c>
      <c r="B302" s="82" t="str">
        <f>Source!G1326</f>
        <v>Установка клапанов огнезадерживающих с ручной регулировкой периметром до 3200 мм</v>
      </c>
      <c r="C302" s="83" t="str">
        <f>Source!H1326</f>
        <v>ШТ</v>
      </c>
      <c r="D302" s="84">
        <f>Source!I1326</f>
        <v>2</v>
      </c>
      <c r="E302" s="82"/>
    </row>
    <row r="303" spans="1:5" ht="14.25">
      <c r="A303" s="81" t="str">
        <f>Source!E1328</f>
        <v>256</v>
      </c>
      <c r="B303" s="82" t="str">
        <f>Source!G1328</f>
        <v>Блочки</v>
      </c>
      <c r="C303" s="83" t="str">
        <f>Source!H1328</f>
        <v>10 шт.</v>
      </c>
      <c r="D303" s="84">
        <f>Source!I1328</f>
        <v>0.4</v>
      </c>
      <c r="E303" s="82"/>
    </row>
    <row r="304" spans="1:5" ht="14.25">
      <c r="A304" s="81" t="str">
        <f>Source!E1330</f>
        <v>257</v>
      </c>
      <c r="B304" s="82" t="str">
        <f>Source!G1330</f>
        <v>Трос стальной</v>
      </c>
      <c r="C304" s="83" t="str">
        <f>Source!H1330</f>
        <v>м</v>
      </c>
      <c r="D304" s="84">
        <f>Source!I1330</f>
        <v>18.600000000000001</v>
      </c>
      <c r="E304" s="82"/>
    </row>
    <row r="305" spans="1:5" ht="28.5">
      <c r="A305" s="81" t="str">
        <f>Source!E1332</f>
        <v>258</v>
      </c>
      <c r="B305" s="82" t="str">
        <f>Source!G1332</f>
        <v>Огнезадерживающий клапан, фланцевое соединение КЛОП-2(120)-НЗ-  МВЕ(220)-500х500-К</v>
      </c>
      <c r="C305" s="83" t="str">
        <f>Source!H1332</f>
        <v>шт.</v>
      </c>
      <c r="D305" s="84">
        <f>Source!I1332</f>
        <v>2</v>
      </c>
      <c r="E305" s="82"/>
    </row>
    <row r="306" spans="1:5" ht="28.5">
      <c r="A306" s="81" t="str">
        <f>Source!E1334</f>
        <v>259</v>
      </c>
      <c r="B306" s="82" t="str">
        <f>Source!G1334</f>
        <v>Обертывание поверхности изоляции рулонными материалами насухо с проклейкой швов</v>
      </c>
      <c r="C306" s="83" t="str">
        <f>Source!H1334</f>
        <v>100 м2</v>
      </c>
      <c r="D306" s="84">
        <f>Source!I1334</f>
        <v>0.28000000000000003</v>
      </c>
      <c r="E306" s="82"/>
    </row>
    <row r="307" spans="1:5" ht="42.75">
      <c r="A307" s="81" t="str">
        <f>Source!E1336</f>
        <v>260</v>
      </c>
      <c r="B307" s="82" t="str">
        <f>Source!G1336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307" s="83" t="str">
        <f>Source!H1336</f>
        <v>м3</v>
      </c>
      <c r="D307" s="84">
        <f>Source!I1336</f>
        <v>1.288</v>
      </c>
      <c r="E307" s="82"/>
    </row>
    <row r="308" spans="1:5" ht="28.5">
      <c r="A308" s="81" t="str">
        <f>Source!E1338</f>
        <v>261</v>
      </c>
      <c r="B308" s="82" t="str">
        <f>Source!G1338</f>
        <v>Прокладка воздуховодов из листовой оцинкованной стали и алюминия класса П (плотные) толщиной 0,7 мм, периметром до 2400 мм</v>
      </c>
      <c r="C308" s="83" t="str">
        <f>Source!H1338</f>
        <v>100 м2</v>
      </c>
      <c r="D308" s="84">
        <f>Source!I1338</f>
        <v>0.2</v>
      </c>
      <c r="E308" s="82"/>
    </row>
    <row r="309" spans="1:5" ht="28.5">
      <c r="A309" s="81" t="str">
        <f>Source!E1340</f>
        <v>262</v>
      </c>
      <c r="B309" s="82" t="str">
        <f>Source!G1340</f>
        <v>Воздуховоды из оцинкованной стали с шиной и уголками толщиной 1,0 мм, периметром 3000 мм</v>
      </c>
      <c r="C309" s="83" t="str">
        <f>Source!H1340</f>
        <v>м2</v>
      </c>
      <c r="D309" s="84">
        <f>Source!I1340</f>
        <v>20</v>
      </c>
      <c r="E309" s="82"/>
    </row>
    <row r="310" spans="1:5" ht="28.5">
      <c r="A310" s="81" t="str">
        <f>Source!E1342</f>
        <v>263</v>
      </c>
      <c r="B310" s="82" t="str">
        <f>Source!G1342</f>
        <v>Прокладка воздуховодов из листовой оцинкованной стали и алюминия класса П (плотные) толщиной 1,0 мм, диаметром от 900 до 1000 мм</v>
      </c>
      <c r="C310" s="83" t="str">
        <f>Source!H1342</f>
        <v>100 м2</v>
      </c>
      <c r="D310" s="84">
        <f>Source!I1342</f>
        <v>3.7679999999999998E-2</v>
      </c>
      <c r="E310" s="82"/>
    </row>
    <row r="311" spans="1:5" ht="28.5">
      <c r="A311" s="81" t="str">
        <f>Source!E1344</f>
        <v>264</v>
      </c>
      <c r="B311" s="82" t="str">
        <f>Source!G1344</f>
        <v>Воздуховоды из оцинкованной стали толщиной 1,0 мм, диаметром до 1000 мм (прим.400 мм)</v>
      </c>
      <c r="C311" s="83" t="str">
        <f>Source!H1344</f>
        <v>м2</v>
      </c>
      <c r="D311" s="84">
        <f>Source!I1344</f>
        <v>3.7679999999999998</v>
      </c>
      <c r="E311" s="82"/>
    </row>
    <row r="312" spans="1:5" ht="28.5">
      <c r="A312" s="81" t="str">
        <f>Source!E1346</f>
        <v>265</v>
      </c>
      <c r="B312" s="82" t="str">
        <f>Source!G1346</f>
        <v>Переход из тонколистовой оцинкованной стали, толщ. 1,0мм, сечением 500х500/Д400мм</v>
      </c>
      <c r="C312" s="83" t="str">
        <f>Source!H1346</f>
        <v>шт.</v>
      </c>
      <c r="D312" s="84">
        <f>Source!I1346</f>
        <v>1</v>
      </c>
      <c r="E312" s="82"/>
    </row>
    <row r="313" spans="1:5" ht="28.5">
      <c r="A313" s="81" t="str">
        <f>Source!E1348</f>
        <v>266</v>
      </c>
      <c r="B313" s="82" t="str">
        <f>Source!G1348</f>
        <v>Отвод 90 гр. из тонколистовой оцинкованной стали, толщ. 1,0мм, сечением 500х500 мм</v>
      </c>
      <c r="C313" s="83" t="str">
        <f>Source!H1348</f>
        <v>шт.</v>
      </c>
      <c r="D313" s="84">
        <f>Source!I1348</f>
        <v>1</v>
      </c>
      <c r="E313" s="82"/>
    </row>
    <row r="314" spans="1:5" ht="14.25">
      <c r="A314" s="81" t="str">
        <f>Source!E1350</f>
        <v>267</v>
      </c>
      <c r="B314" s="82" t="str">
        <f>Source!G1350</f>
        <v>Врезка из оцинкованной стали, диаметром 500/500 мм</v>
      </c>
      <c r="C314" s="83" t="str">
        <f>Source!H1350</f>
        <v>шт.</v>
      </c>
      <c r="D314" s="84">
        <f>Source!I1350</f>
        <v>1</v>
      </c>
      <c r="E314" s="82"/>
    </row>
    <row r="315" spans="1:5" ht="16.5">
      <c r="A315" s="221" t="str">
        <f>CONCATENATE("Раздел: ", Source!G1383)</f>
        <v>Раздел: 24.Система ПД5(сетевые элементы)</v>
      </c>
      <c r="B315" s="221"/>
      <c r="C315" s="221"/>
      <c r="D315" s="221"/>
      <c r="E315" s="221"/>
    </row>
    <row r="316" spans="1:5" ht="28.5">
      <c r="A316" s="81" t="str">
        <f>Source!E1387</f>
        <v>268</v>
      </c>
      <c r="B316" s="82" t="str">
        <f>Source!G1387</f>
        <v>Установка клапанов огнезадерживающих с ручной регулировкой периметром до 1600 мм</v>
      </c>
      <c r="C316" s="83" t="str">
        <f>Source!H1387</f>
        <v>ШТ</v>
      </c>
      <c r="D316" s="84">
        <f>Source!I1387</f>
        <v>3</v>
      </c>
      <c r="E316" s="82"/>
    </row>
    <row r="317" spans="1:5" ht="14.25">
      <c r="A317" s="81" t="str">
        <f>Source!E1389</f>
        <v>269</v>
      </c>
      <c r="B317" s="82" t="str">
        <f>Source!G1389</f>
        <v>Блочки</v>
      </c>
      <c r="C317" s="83" t="str">
        <f>Source!H1389</f>
        <v>10 шт.</v>
      </c>
      <c r="D317" s="84">
        <f>Source!I1389</f>
        <v>0.6</v>
      </c>
      <c r="E317" s="82"/>
    </row>
    <row r="318" spans="1:5" ht="14.25">
      <c r="A318" s="81" t="str">
        <f>Source!E1391</f>
        <v>270</v>
      </c>
      <c r="B318" s="82" t="str">
        <f>Source!G1391</f>
        <v>Трос стальной</v>
      </c>
      <c r="C318" s="83" t="str">
        <f>Source!H1391</f>
        <v>м</v>
      </c>
      <c r="D318" s="84">
        <f>Source!I1391</f>
        <v>27.9</v>
      </c>
      <c r="E318" s="82"/>
    </row>
    <row r="319" spans="1:5" ht="28.5">
      <c r="A319" s="81" t="str">
        <f>Source!E1393</f>
        <v>271</v>
      </c>
      <c r="B319" s="82" t="str">
        <f>Source!G1393</f>
        <v>Огнезадерживающий клапан, фланцевое соединение КЛОП-2(120)-НЗ-  МВЕ(220)-400х400-К</v>
      </c>
      <c r="C319" s="83" t="str">
        <f>Source!H1393</f>
        <v>шт.</v>
      </c>
      <c r="D319" s="84">
        <f>Source!I1393</f>
        <v>2</v>
      </c>
      <c r="E319" s="82"/>
    </row>
    <row r="320" spans="1:5" ht="28.5">
      <c r="A320" s="81" t="str">
        <f>Source!E1395</f>
        <v>272</v>
      </c>
      <c r="B320" s="82" t="str">
        <f>Source!G1395</f>
        <v>Огнезадерживающий клапан, нипельное соединение КЛОП-2(120)-НЗ-  МВЕ(220)-400-К</v>
      </c>
      <c r="C320" s="83" t="str">
        <f>Source!H1395</f>
        <v>шт.</v>
      </c>
      <c r="D320" s="84">
        <f>Source!I1395</f>
        <v>1</v>
      </c>
      <c r="E320" s="82"/>
    </row>
    <row r="321" spans="1:5" ht="28.5">
      <c r="A321" s="81" t="str">
        <f>Source!E1397</f>
        <v>273</v>
      </c>
      <c r="B321" s="82" t="str">
        <f>Source!G1397</f>
        <v>Обертывание поверхности изоляции рулонными материалами насухо с проклейкой швов</v>
      </c>
      <c r="C321" s="83" t="str">
        <f>Source!H1397</f>
        <v>100 м2</v>
      </c>
      <c r="D321" s="84">
        <f>Source!I1397</f>
        <v>0.23</v>
      </c>
      <c r="E321" s="82"/>
    </row>
    <row r="322" spans="1:5" ht="42.75">
      <c r="A322" s="81" t="str">
        <f>Source!E1399</f>
        <v>274</v>
      </c>
      <c r="B322" s="82" t="str">
        <f>Source!G1399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322" s="83" t="str">
        <f>Source!H1399</f>
        <v>м3</v>
      </c>
      <c r="D322" s="84">
        <f>Source!I1399</f>
        <v>1.0580000000000001</v>
      </c>
      <c r="E322" s="82"/>
    </row>
    <row r="323" spans="1:5" ht="28.5">
      <c r="A323" s="81" t="str">
        <f>Source!E1401</f>
        <v>275</v>
      </c>
      <c r="B323" s="82" t="str">
        <f>Source!G1401</f>
        <v>Прокладка воздуховодов из листовой оцинкованной стали и алюминия класса П (плотные) толщиной 0,7 мм, периметром от 1100 до 1600 мм</v>
      </c>
      <c r="C323" s="83" t="str">
        <f>Source!H1401</f>
        <v>100 м2</v>
      </c>
      <c r="D323" s="84">
        <f>Source!I1401</f>
        <v>0.16</v>
      </c>
      <c r="E323" s="82"/>
    </row>
    <row r="324" spans="1:5" ht="28.5">
      <c r="A324" s="81" t="str">
        <f>Source!E1403</f>
        <v>276</v>
      </c>
      <c r="B324" s="82" t="str">
        <f>Source!G1403</f>
        <v>Воздуховоды из оцинкованной стали с шиной и уголками толщиной 1,0 мм, периметром 3000 мм</v>
      </c>
      <c r="C324" s="83" t="str">
        <f>Source!H1403</f>
        <v>м2</v>
      </c>
      <c r="D324" s="84">
        <f>Source!I1403</f>
        <v>16</v>
      </c>
      <c r="E324" s="82"/>
    </row>
    <row r="325" spans="1:5" ht="42.75">
      <c r="A325" s="81" t="str">
        <f>Source!E1405</f>
        <v>277</v>
      </c>
      <c r="B325" s="82" t="str">
        <f>Source!G1405</f>
        <v>Прокладка воздуховодов из листовой оцинкованной стали и алюминия класса П (плотные) толщиной 1,0 мм, диаметром от 900 до 1000 мм (прим.д400 мм)</v>
      </c>
      <c r="C325" s="83" t="str">
        <f>Source!H1405</f>
        <v>100 м2</v>
      </c>
      <c r="D325" s="84">
        <f>Source!I1405</f>
        <v>3.7679999999999998E-2</v>
      </c>
      <c r="E325" s="82"/>
    </row>
    <row r="326" spans="1:5" ht="28.5">
      <c r="A326" s="81" t="str">
        <f>Source!E1407</f>
        <v>278</v>
      </c>
      <c r="B326" s="82" t="str">
        <f>Source!G1407</f>
        <v>Воздуховоды из оцинкованной стали толщиной 1,0 мм, диаметром до 1000 мм</v>
      </c>
      <c r="C326" s="83" t="str">
        <f>Source!H1407</f>
        <v>м2</v>
      </c>
      <c r="D326" s="84">
        <f>Source!I1407</f>
        <v>3.7679999999999998</v>
      </c>
      <c r="E326" s="82"/>
    </row>
    <row r="327" spans="1:5" ht="28.5">
      <c r="A327" s="81" t="str">
        <f>Source!E1409</f>
        <v>279</v>
      </c>
      <c r="B327" s="82" t="str">
        <f>Source!G1409</f>
        <v>Переход из тонколистовой оцинкованной стали, толщ. 1,0мм, сечением 400х400/Д 500мм</v>
      </c>
      <c r="C327" s="83" t="str">
        <f>Source!H1409</f>
        <v>шт.</v>
      </c>
      <c r="D327" s="84">
        <f>Source!I1409</f>
        <v>1</v>
      </c>
      <c r="E327" s="82"/>
    </row>
    <row r="328" spans="1:5" ht="28.5">
      <c r="A328" s="81" t="str">
        <f>Source!E1411</f>
        <v>280</v>
      </c>
      <c r="B328" s="82" t="str">
        <f>Source!G1411</f>
        <v>Отвод 90 гр. из тонколистовой оцинкованной стали, толщ. 1,0мм, сечением 400х400 мм</v>
      </c>
      <c r="C328" s="83" t="str">
        <f>Source!H1411</f>
        <v>шт.</v>
      </c>
      <c r="D328" s="84">
        <f>Source!I1411</f>
        <v>1</v>
      </c>
      <c r="E328" s="82"/>
    </row>
    <row r="329" spans="1:5" ht="14.25">
      <c r="A329" s="81" t="str">
        <f>Source!E1413</f>
        <v>281</v>
      </c>
      <c r="B329" s="82" t="str">
        <f>Source!G1413</f>
        <v>Врезка из оцинкованной стали, диаметром 400/400 мм</v>
      </c>
      <c r="C329" s="83" t="str">
        <f>Source!H1413</f>
        <v>шт.</v>
      </c>
      <c r="D329" s="84">
        <f>Source!I1413</f>
        <v>1</v>
      </c>
      <c r="E329" s="82"/>
    </row>
    <row r="330" spans="1:5" ht="16.5">
      <c r="A330" s="221" t="str">
        <f>CONCATENATE("Раздел: ", Source!G1446)</f>
        <v>Раздел: 25.Система ПД6(сетевые элементы)</v>
      </c>
      <c r="B330" s="221"/>
      <c r="C330" s="221"/>
      <c r="D330" s="221"/>
      <c r="E330" s="221"/>
    </row>
    <row r="331" spans="1:5" ht="28.5">
      <c r="A331" s="81" t="str">
        <f>Source!E1450</f>
        <v>282</v>
      </c>
      <c r="B331" s="82" t="str">
        <f>Source!G1450</f>
        <v>Установка клапанов огнезадерживающих с ручной регулировкой периметром до 3200 мм</v>
      </c>
      <c r="C331" s="83" t="str">
        <f>Source!H1450</f>
        <v>ШТ</v>
      </c>
      <c r="D331" s="84">
        <f>Source!I1450</f>
        <v>1</v>
      </c>
      <c r="E331" s="82"/>
    </row>
    <row r="332" spans="1:5" ht="14.25">
      <c r="A332" s="81" t="str">
        <f>Source!E1452</f>
        <v>283</v>
      </c>
      <c r="B332" s="82" t="str">
        <f>Source!G1452</f>
        <v>Блочки</v>
      </c>
      <c r="C332" s="83" t="str">
        <f>Source!H1452</f>
        <v>10 шт.</v>
      </c>
      <c r="D332" s="84">
        <f>Source!I1452</f>
        <v>0.2</v>
      </c>
      <c r="E332" s="82"/>
    </row>
    <row r="333" spans="1:5" ht="14.25">
      <c r="A333" s="81" t="str">
        <f>Source!E1454</f>
        <v>284</v>
      </c>
      <c r="B333" s="82" t="str">
        <f>Source!G1454</f>
        <v>Трос стальной</v>
      </c>
      <c r="C333" s="83" t="str">
        <f>Source!H1454</f>
        <v>м</v>
      </c>
      <c r="D333" s="84">
        <f>Source!I1454</f>
        <v>9.3000000000000007</v>
      </c>
      <c r="E333" s="82"/>
    </row>
    <row r="334" spans="1:5" ht="28.5">
      <c r="A334" s="81" t="str">
        <f>Source!E1456</f>
        <v>285</v>
      </c>
      <c r="B334" s="82" t="str">
        <f>Source!G1456</f>
        <v>Огнезадерживающий клапан, фланцевое соединение КЛОП-2(120)-НЗ-  МВЕ(220)-800х800-К</v>
      </c>
      <c r="C334" s="83" t="str">
        <f>Source!H1456</f>
        <v>шт.</v>
      </c>
      <c r="D334" s="84">
        <f>Source!I1456</f>
        <v>1</v>
      </c>
      <c r="E334" s="82"/>
    </row>
    <row r="335" spans="1:5" ht="28.5">
      <c r="A335" s="81" t="str">
        <f>Source!E1458</f>
        <v>286</v>
      </c>
      <c r="B335" s="82" t="str">
        <f>Source!G1458</f>
        <v>Обертывание поверхности изоляции рулонными материалами насухо с проклейкой швов</v>
      </c>
      <c r="C335" s="83" t="str">
        <f>Source!H1458</f>
        <v>100 м2</v>
      </c>
      <c r="D335" s="84">
        <f>Source!I1458</f>
        <v>0.08</v>
      </c>
      <c r="E335" s="82"/>
    </row>
    <row r="336" spans="1:5" ht="42.75">
      <c r="A336" s="81" t="str">
        <f>Source!E1460</f>
        <v>287</v>
      </c>
      <c r="B336" s="82" t="str">
        <f>Source!G1460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336" s="83" t="str">
        <f>Source!H1460</f>
        <v>м3</v>
      </c>
      <c r="D336" s="84">
        <f>Source!I1460</f>
        <v>0.36799999999999999</v>
      </c>
      <c r="E336" s="82"/>
    </row>
    <row r="337" spans="1:5" ht="28.5">
      <c r="A337" s="81" t="str">
        <f>Source!E1462</f>
        <v>288</v>
      </c>
      <c r="B337" s="82" t="str">
        <f>Source!G1462</f>
        <v>Прокладка воздуховодов из листовой оцинкованной стали и алюминия класса П (плотные) толщиной 0,7 мм, периметром до 3200 мм</v>
      </c>
      <c r="C337" s="83" t="str">
        <f>Source!H1462</f>
        <v>100 м2</v>
      </c>
      <c r="D337" s="84">
        <f>Source!I1462</f>
        <v>3.2000000000000001E-2</v>
      </c>
      <c r="E337" s="82"/>
    </row>
    <row r="338" spans="1:5" ht="28.5">
      <c r="A338" s="81" t="str">
        <f>Source!E1464</f>
        <v>289</v>
      </c>
      <c r="B338" s="82" t="str">
        <f>Source!G1464</f>
        <v>Воздуховоды из оцинкованной стали с шиной и уголками толщиной 1,0 мм, периметром 3200 мм</v>
      </c>
      <c r="C338" s="83" t="str">
        <f>Source!H1464</f>
        <v>м2</v>
      </c>
      <c r="D338" s="84">
        <f>Source!I1464</f>
        <v>3.2</v>
      </c>
      <c r="E338" s="82"/>
    </row>
    <row r="339" spans="1:5" ht="28.5">
      <c r="A339" s="81" t="str">
        <f>Source!E1466</f>
        <v>290</v>
      </c>
      <c r="B339" s="82" t="str">
        <f>Source!G1466</f>
        <v>Прокладка воздуховодов из листовой оцинкованной стали и алюминия класса П (плотные) толщиной 1,0 мм, диаметром от 900 до 1000 мм</v>
      </c>
      <c r="C339" s="83" t="str">
        <f>Source!H1466</f>
        <v>100 м2</v>
      </c>
      <c r="D339" s="84">
        <f>Source!I1466</f>
        <v>3.1399999999999997E-2</v>
      </c>
      <c r="E339" s="82"/>
    </row>
    <row r="340" spans="1:5" ht="28.5">
      <c r="A340" s="81" t="str">
        <f>Source!E1468</f>
        <v>291</v>
      </c>
      <c r="B340" s="82" t="str">
        <f>Source!G1468</f>
        <v>Воздуховоды из оцинкованной стали толщиной 1,0 мм, диаметром до 1000 мм</v>
      </c>
      <c r="C340" s="83" t="str">
        <f>Source!H1468</f>
        <v>м2</v>
      </c>
      <c r="D340" s="84">
        <f>Source!I1468</f>
        <v>3.14</v>
      </c>
      <c r="E340" s="82"/>
    </row>
    <row r="341" spans="1:5" ht="28.5">
      <c r="A341" s="81" t="str">
        <f>Source!E1470</f>
        <v>292</v>
      </c>
      <c r="B341" s="82" t="str">
        <f>Source!G1470</f>
        <v>Переход из тонколистовой оцинкованной стали, толщ. 1,0мм, сечением 800х800/Д1000мм</v>
      </c>
      <c r="C341" s="83" t="str">
        <f>Source!H1470</f>
        <v>шт.</v>
      </c>
      <c r="D341" s="84">
        <f>Source!I1470</f>
        <v>1</v>
      </c>
      <c r="E341" s="82"/>
    </row>
    <row r="342" spans="1:5" ht="16.5">
      <c r="A342" s="221" t="str">
        <f>CONCATENATE("Раздел: ", Source!G1503)</f>
        <v>Раздел: 26.Система ПД7.1(сетевые элементы)</v>
      </c>
      <c r="B342" s="221"/>
      <c r="C342" s="221"/>
      <c r="D342" s="221"/>
      <c r="E342" s="221"/>
    </row>
    <row r="343" spans="1:5" ht="28.5">
      <c r="A343" s="81" t="str">
        <f>Source!E1507</f>
        <v>293</v>
      </c>
      <c r="B343" s="82" t="str">
        <f>Source!G1507</f>
        <v>Установка клапанов огнезадерживающих с ручной регулировкой периметром до 3200 мм</v>
      </c>
      <c r="C343" s="83" t="str">
        <f>Source!H1507</f>
        <v>ШТ</v>
      </c>
      <c r="D343" s="84">
        <f>Source!I1507</f>
        <v>1</v>
      </c>
      <c r="E343" s="82"/>
    </row>
    <row r="344" spans="1:5" ht="14.25">
      <c r="A344" s="81" t="str">
        <f>Source!E1509</f>
        <v>294</v>
      </c>
      <c r="B344" s="82" t="str">
        <f>Source!G1509</f>
        <v>Блочки</v>
      </c>
      <c r="C344" s="83" t="str">
        <f>Source!H1509</f>
        <v>10 шт.</v>
      </c>
      <c r="D344" s="84">
        <f>Source!I1509</f>
        <v>0.2</v>
      </c>
      <c r="E344" s="82"/>
    </row>
    <row r="345" spans="1:5" ht="14.25">
      <c r="A345" s="81" t="str">
        <f>Source!E1511</f>
        <v>295</v>
      </c>
      <c r="B345" s="82" t="str">
        <f>Source!G1511</f>
        <v>Трос стальной</v>
      </c>
      <c r="C345" s="83" t="str">
        <f>Source!H1511</f>
        <v>м</v>
      </c>
      <c r="D345" s="84">
        <f>Source!I1511</f>
        <v>9.3000000000000007</v>
      </c>
      <c r="E345" s="82"/>
    </row>
    <row r="346" spans="1:5" ht="28.5">
      <c r="A346" s="81" t="str">
        <f>Source!E1513</f>
        <v>296</v>
      </c>
      <c r="B346" s="82" t="str">
        <f>Source!G1513</f>
        <v>Огнезадерживающий клапан, фланцевое соединение КЛОП-2(120)-НЗ-  МВЕ(220)-800х800-К</v>
      </c>
      <c r="C346" s="83" t="str">
        <f>Source!H1513</f>
        <v>шт.</v>
      </c>
      <c r="D346" s="84">
        <f>Source!I1513</f>
        <v>1</v>
      </c>
      <c r="E346" s="82"/>
    </row>
    <row r="347" spans="1:5" ht="28.5">
      <c r="A347" s="81" t="str">
        <f>Source!E1515</f>
        <v>297</v>
      </c>
      <c r="B347" s="82" t="str">
        <f>Source!G1515</f>
        <v>Обертывание поверхности изоляции рулонными материалами насухо с проклейкой швов</v>
      </c>
      <c r="C347" s="83" t="str">
        <f>Source!H1515</f>
        <v>100 м2</v>
      </c>
      <c r="D347" s="84">
        <f>Source!I1515</f>
        <v>0.08</v>
      </c>
      <c r="E347" s="82"/>
    </row>
    <row r="348" spans="1:5" ht="42.75">
      <c r="A348" s="81" t="str">
        <f>Source!E1517</f>
        <v>298</v>
      </c>
      <c r="B348" s="82" t="str">
        <f>Source!G1517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348" s="83" t="str">
        <f>Source!H1517</f>
        <v>м3</v>
      </c>
      <c r="D348" s="84">
        <f>Source!I1517</f>
        <v>0.36799999999999999</v>
      </c>
      <c r="E348" s="82"/>
    </row>
    <row r="349" spans="1:5" ht="28.5">
      <c r="A349" s="81" t="str">
        <f>Source!E1519</f>
        <v>299</v>
      </c>
      <c r="B349" s="82" t="str">
        <f>Source!G1519</f>
        <v>Прокладка воздуховодов из листовой оцинкованной стали и алюминия класса П (плотные) толщиной 0,7 мм, периметром до 3200 мм</v>
      </c>
      <c r="C349" s="83" t="str">
        <f>Source!H1519</f>
        <v>100 м2</v>
      </c>
      <c r="D349" s="84">
        <f>Source!I1519</f>
        <v>3.2000000000000001E-2</v>
      </c>
      <c r="E349" s="82"/>
    </row>
    <row r="350" spans="1:5" ht="28.5">
      <c r="A350" s="81" t="str">
        <f>Source!E1521</f>
        <v>300</v>
      </c>
      <c r="B350" s="82" t="str">
        <f>Source!G1521</f>
        <v>Воздуховоды из оцинкованной стали с шиной и уголками толщиной 1,0 мм, периметром 3200 мм</v>
      </c>
      <c r="C350" s="83" t="str">
        <f>Source!H1521</f>
        <v>м2</v>
      </c>
      <c r="D350" s="84">
        <f>Source!I1521</f>
        <v>3.2</v>
      </c>
      <c r="E350" s="82"/>
    </row>
    <row r="351" spans="1:5" ht="28.5">
      <c r="A351" s="81" t="str">
        <f>Source!E1523</f>
        <v>301</v>
      </c>
      <c r="B351" s="82" t="str">
        <f>Source!G1523</f>
        <v>Прокладка воздуховодов из листовой оцинкованной стали и алюминия класса П (плотные) толщиной 1,0 мм, диаметром от 900 до 1000 мм</v>
      </c>
      <c r="C351" s="83" t="str">
        <f>Source!H1523</f>
        <v>100 м2</v>
      </c>
      <c r="D351" s="84">
        <f>Source!I1523</f>
        <v>2.826E-2</v>
      </c>
      <c r="E351" s="82"/>
    </row>
    <row r="352" spans="1:5" ht="28.5">
      <c r="A352" s="81" t="str">
        <f>Source!E1525</f>
        <v>302</v>
      </c>
      <c r="B352" s="82" t="str">
        <f>Source!G1525</f>
        <v>Воздуховоды из оцинкованной стали толщиной 1,0 мм, диаметром до 1000 мм (прим.д 900 мм)</v>
      </c>
      <c r="C352" s="83" t="str">
        <f>Source!H1525</f>
        <v>м2</v>
      </c>
      <c r="D352" s="84">
        <f>Source!I1525</f>
        <v>2.8260000000000001</v>
      </c>
      <c r="E352" s="82"/>
    </row>
    <row r="353" spans="1:5" ht="28.5">
      <c r="A353" s="81" t="str">
        <f>Source!E1527</f>
        <v>303</v>
      </c>
      <c r="B353" s="82" t="str">
        <f>Source!G1527</f>
        <v>Переход из тонколистовой оцинкованной стали, толщ. 1,0мм, сечением 800х800/Д900мм</v>
      </c>
      <c r="C353" s="83" t="str">
        <f>Source!H1527</f>
        <v>шт.</v>
      </c>
      <c r="D353" s="84">
        <f>Source!I1527</f>
        <v>1</v>
      </c>
      <c r="E353" s="82"/>
    </row>
    <row r="354" spans="1:5" ht="16.5">
      <c r="A354" s="221" t="str">
        <f>CONCATENATE("Раздел: ", Source!G1560)</f>
        <v>Раздел: 27.Система ПД7.2(сетевые элементы)</v>
      </c>
      <c r="B354" s="221"/>
      <c r="C354" s="221"/>
      <c r="D354" s="221"/>
      <c r="E354" s="221"/>
    </row>
    <row r="355" spans="1:5" ht="28.5">
      <c r="A355" s="81" t="str">
        <f>Source!E1564</f>
        <v>304</v>
      </c>
      <c r="B355" s="82" t="str">
        <f>Source!G1564</f>
        <v>Установка клапанов огнезадерживающих с ручной регулировкой периметром до 1600 мм</v>
      </c>
      <c r="C355" s="83" t="str">
        <f>Source!H1564</f>
        <v>ШТ</v>
      </c>
      <c r="D355" s="84">
        <f>Source!I1564</f>
        <v>3</v>
      </c>
      <c r="E355" s="82"/>
    </row>
    <row r="356" spans="1:5" ht="14.25">
      <c r="A356" s="81" t="str">
        <f>Source!E1566</f>
        <v>305</v>
      </c>
      <c r="B356" s="82" t="str">
        <f>Source!G1566</f>
        <v>Блочки</v>
      </c>
      <c r="C356" s="83" t="str">
        <f>Source!H1566</f>
        <v>10 шт.</v>
      </c>
      <c r="D356" s="84">
        <f>Source!I1566</f>
        <v>0.6</v>
      </c>
      <c r="E356" s="82"/>
    </row>
    <row r="357" spans="1:5" ht="14.25">
      <c r="A357" s="81" t="str">
        <f>Source!E1568</f>
        <v>306</v>
      </c>
      <c r="B357" s="82" t="str">
        <f>Source!G1568</f>
        <v>Трос стальной</v>
      </c>
      <c r="C357" s="83" t="str">
        <f>Source!H1568</f>
        <v>м</v>
      </c>
      <c r="D357" s="84">
        <f>Source!I1568</f>
        <v>27.9</v>
      </c>
      <c r="E357" s="82"/>
    </row>
    <row r="358" spans="1:5" ht="28.5">
      <c r="A358" s="81" t="str">
        <f>Source!E1570</f>
        <v>307</v>
      </c>
      <c r="B358" s="82" t="str">
        <f>Source!G1570</f>
        <v>Огнезадерживающий клапан, фланцевое соединение КЛОП-2(120)-НЗ-  МВЕ(220)-200х200-К</v>
      </c>
      <c r="C358" s="83" t="str">
        <f>Source!H1570</f>
        <v>шт.</v>
      </c>
      <c r="D358" s="84">
        <f>Source!I1570</f>
        <v>1</v>
      </c>
      <c r="E358" s="82"/>
    </row>
    <row r="359" spans="1:5" ht="28.5">
      <c r="A359" s="81" t="str">
        <f>Source!E1572</f>
        <v>308</v>
      </c>
      <c r="B359" s="82" t="str">
        <f>Source!G1572</f>
        <v>Обертывание поверхности изоляции рулонными материалами насухо с проклейкой швов</v>
      </c>
      <c r="C359" s="83" t="str">
        <f>Source!H1572</f>
        <v>100 м2</v>
      </c>
      <c r="D359" s="84">
        <f>Source!I1572</f>
        <v>0.06</v>
      </c>
      <c r="E359" s="82"/>
    </row>
    <row r="360" spans="1:5" ht="42.75">
      <c r="A360" s="81" t="str">
        <f>Source!E1574</f>
        <v>309</v>
      </c>
      <c r="B360" s="82" t="str">
        <f>Source!G1574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360" s="83" t="str">
        <f>Source!H1574</f>
        <v>м3</v>
      </c>
      <c r="D360" s="84">
        <f>Source!I1574</f>
        <v>0.27600000000000002</v>
      </c>
      <c r="E360" s="82"/>
    </row>
    <row r="361" spans="1:5" ht="28.5">
      <c r="A361" s="81" t="str">
        <f>Source!E1576</f>
        <v>310</v>
      </c>
      <c r="B361" s="82" t="str">
        <f>Source!G1576</f>
        <v>Прокладка воздуховодов из листовой оцинкованной стали и алюминия класса П (плотные) толщиной 0,7 мм, диаметром до 800 мм</v>
      </c>
      <c r="C361" s="83" t="str">
        <f>Source!H1576</f>
        <v>100 м2</v>
      </c>
      <c r="D361" s="84">
        <f>Source!I1576</f>
        <v>8.0000000000000002E-3</v>
      </c>
      <c r="E361" s="82"/>
    </row>
    <row r="362" spans="1:5" ht="28.5">
      <c r="A362" s="81" t="str">
        <f>Source!E1578</f>
        <v>311</v>
      </c>
      <c r="B362" s="82" t="str">
        <f>Source!G1578</f>
        <v>Воздуховоды из оцинкованной стали с шиной и уголками толщиной 1,0 мм, периметром 3000 мм</v>
      </c>
      <c r="C362" s="83" t="str">
        <f>Source!H1578</f>
        <v>м2</v>
      </c>
      <c r="D362" s="84">
        <f>Source!I1578</f>
        <v>0.8</v>
      </c>
      <c r="E362" s="82"/>
    </row>
    <row r="363" spans="1:5" ht="42.75">
      <c r="A363" s="81" t="str">
        <f>Source!E1580</f>
        <v>312</v>
      </c>
      <c r="B363" s="82" t="str">
        <f>Source!G1580</f>
        <v>Прокладка воздуховодов из листовой оцинкованной стали и алюминия класса П (плотные) толщиной 1,0 мм, диаметром от 900 до 1000 мм (прим.д200 мм)</v>
      </c>
      <c r="C363" s="83" t="str">
        <f>Source!H1580</f>
        <v>100 м2</v>
      </c>
      <c r="D363" s="84">
        <f>Source!I1580</f>
        <v>3.7679999999999998E-2</v>
      </c>
      <c r="E363" s="82"/>
    </row>
    <row r="364" spans="1:5" ht="28.5">
      <c r="A364" s="81" t="str">
        <f>Source!E1582</f>
        <v>313</v>
      </c>
      <c r="B364" s="82" t="str">
        <f>Source!G1582</f>
        <v>Воздуховоды из оцинкованной стали толщиной 1,0 мм, диаметром до 1000 мм</v>
      </c>
      <c r="C364" s="83" t="str">
        <f>Source!H1582</f>
        <v>м2</v>
      </c>
      <c r="D364" s="84">
        <f>Source!I1582</f>
        <v>3.7679999999999998</v>
      </c>
      <c r="E364" s="82"/>
    </row>
    <row r="365" spans="1:5" ht="28.5">
      <c r="A365" s="81" t="str">
        <f>Source!E1584</f>
        <v>314</v>
      </c>
      <c r="B365" s="82" t="str">
        <f>Source!G1584</f>
        <v>Переход из тонколистовой оцинкованной стали, толщ. 1,0мм, сечением 200х200/Д200мм</v>
      </c>
      <c r="C365" s="83" t="str">
        <f>Source!H1584</f>
        <v>шт.</v>
      </c>
      <c r="D365" s="84">
        <f>Source!I1584</f>
        <v>1</v>
      </c>
      <c r="E365" s="82"/>
    </row>
    <row r="366" spans="1:5" ht="28.5">
      <c r="A366" s="81" t="str">
        <f>Source!E1586</f>
        <v>315</v>
      </c>
      <c r="B366" s="82" t="str">
        <f>Source!G1586</f>
        <v>Отвод 90 гр. из тонколистовой оцинкованной стали, толщ. 1,0мм, сечением д200 мм</v>
      </c>
      <c r="C366" s="83" t="str">
        <f>Source!H1586</f>
        <v>шт.</v>
      </c>
      <c r="D366" s="84">
        <f>Source!I1586</f>
        <v>2</v>
      </c>
      <c r="E366" s="82"/>
    </row>
    <row r="367" spans="1:5" ht="16.5">
      <c r="A367" s="221" t="str">
        <f>CONCATENATE("Раздел: ", Source!G1619)</f>
        <v>Раздел: 28.Система ПД9(сетевые элементы)</v>
      </c>
      <c r="B367" s="221"/>
      <c r="C367" s="221"/>
      <c r="D367" s="221"/>
      <c r="E367" s="221"/>
    </row>
    <row r="368" spans="1:5" ht="28.5">
      <c r="A368" s="81" t="str">
        <f>Source!E1623</f>
        <v>316</v>
      </c>
      <c r="B368" s="82" t="str">
        <f>Source!G1623</f>
        <v>Установка клапанов огнезадерживающих с ручной регулировкой периметром до 1600 мм</v>
      </c>
      <c r="C368" s="83" t="str">
        <f>Source!H1623</f>
        <v>ШТ</v>
      </c>
      <c r="D368" s="84">
        <f>Source!I1623</f>
        <v>3</v>
      </c>
      <c r="E368" s="82"/>
    </row>
    <row r="369" spans="1:5" ht="14.25">
      <c r="A369" s="81" t="str">
        <f>Source!E1625</f>
        <v>317</v>
      </c>
      <c r="B369" s="82" t="str">
        <f>Source!G1625</f>
        <v>Блочки</v>
      </c>
      <c r="C369" s="83" t="str">
        <f>Source!H1625</f>
        <v>10 шт.</v>
      </c>
      <c r="D369" s="84">
        <f>Source!I1625</f>
        <v>0.6</v>
      </c>
      <c r="E369" s="82"/>
    </row>
    <row r="370" spans="1:5" ht="14.25">
      <c r="A370" s="81" t="str">
        <f>Source!E1627</f>
        <v>318</v>
      </c>
      <c r="B370" s="82" t="str">
        <f>Source!G1627</f>
        <v>Трос стальной</v>
      </c>
      <c r="C370" s="83" t="str">
        <f>Source!H1627</f>
        <v>м</v>
      </c>
      <c r="D370" s="84">
        <f>Source!I1627</f>
        <v>27.9</v>
      </c>
      <c r="E370" s="82"/>
    </row>
    <row r="371" spans="1:5" ht="28.5">
      <c r="A371" s="81" t="str">
        <f>Source!E1629</f>
        <v>319</v>
      </c>
      <c r="B371" s="82" t="str">
        <f>Source!G1629</f>
        <v>Огнезадерживающий клапан, фланцевое соединение КЛОП-2(120)-НЗ-  МВЕ(220)-400х400-К</v>
      </c>
      <c r="C371" s="83" t="str">
        <f>Source!H1629</f>
        <v>шт.</v>
      </c>
      <c r="D371" s="84">
        <f>Source!I1629</f>
        <v>2</v>
      </c>
      <c r="E371" s="82"/>
    </row>
    <row r="372" spans="1:5" ht="28.5">
      <c r="A372" s="81" t="str">
        <f>Source!E1631</f>
        <v>320</v>
      </c>
      <c r="B372" s="82" t="str">
        <f>Source!G1631</f>
        <v>Огнезадерживающий клапан, нипельное соединение КЛОП-2(120)-НЗ-  МВЕ(220)-400-К</v>
      </c>
      <c r="C372" s="83" t="str">
        <f>Source!H1631</f>
        <v>шт.</v>
      </c>
      <c r="D372" s="84">
        <f>Source!I1631</f>
        <v>1</v>
      </c>
      <c r="E372" s="82"/>
    </row>
    <row r="373" spans="1:5" ht="28.5">
      <c r="A373" s="81" t="str">
        <f>Source!E1633</f>
        <v>321</v>
      </c>
      <c r="B373" s="82" t="str">
        <f>Source!G1633</f>
        <v>Обертывание поверхности изоляции рулонными материалами насухо с проклейкой швов</v>
      </c>
      <c r="C373" s="83" t="str">
        <f>Source!H1633</f>
        <v>100 м2</v>
      </c>
      <c r="D373" s="84">
        <f>Source!I1633</f>
        <v>0.2</v>
      </c>
      <c r="E373" s="82"/>
    </row>
    <row r="374" spans="1:5" ht="42.75">
      <c r="A374" s="81" t="str">
        <f>Source!E1635</f>
        <v>322</v>
      </c>
      <c r="B374" s="82" t="str">
        <f>Source!G1635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374" s="83" t="str">
        <f>Source!H1635</f>
        <v>м3</v>
      </c>
      <c r="D374" s="84">
        <f>Source!I1635</f>
        <v>0.92</v>
      </c>
      <c r="E374" s="82"/>
    </row>
    <row r="375" spans="1:5" ht="28.5">
      <c r="A375" s="81" t="str">
        <f>Source!E1637</f>
        <v>323</v>
      </c>
      <c r="B375" s="82" t="str">
        <f>Source!G1637</f>
        <v>Прокладка воздуховодов из листовой оцинкованной стали и алюминия класса П (плотные) толщиной 0,7 мм, периметром от 1100 до 1600 мм</v>
      </c>
      <c r="C375" s="83" t="str">
        <f>Source!H1637</f>
        <v>100 м2</v>
      </c>
      <c r="D375" s="84">
        <f>Source!I1637</f>
        <v>0.128</v>
      </c>
      <c r="E375" s="82"/>
    </row>
    <row r="376" spans="1:5" ht="28.5">
      <c r="A376" s="81" t="str">
        <f>Source!E1639</f>
        <v>324</v>
      </c>
      <c r="B376" s="82" t="str">
        <f>Source!G1639</f>
        <v>Воздуховоды из оцинкованной стали с шиной и уголками толщиной 1,0 мм, периметром 3000 мм</v>
      </c>
      <c r="C376" s="83" t="str">
        <f>Source!H1639</f>
        <v>м2</v>
      </c>
      <c r="D376" s="84">
        <f>Source!I1639</f>
        <v>12.8</v>
      </c>
      <c r="E376" s="82"/>
    </row>
    <row r="377" spans="1:5" ht="42.75">
      <c r="A377" s="81" t="str">
        <f>Source!E1641</f>
        <v>325</v>
      </c>
      <c r="B377" s="82" t="str">
        <f>Source!G1641</f>
        <v>Прокладка воздуховодов из листовой оцинкованной стали и алюминия класса П (плотные) толщиной 1,0 мм, диаметром от 900 до 1000 мм (прим.д400 мм)</v>
      </c>
      <c r="C377" s="83" t="str">
        <f>Source!H1641</f>
        <v>100 м2</v>
      </c>
      <c r="D377" s="84">
        <f>Source!I1641</f>
        <v>3.7679999999999998E-2</v>
      </c>
      <c r="E377" s="82"/>
    </row>
    <row r="378" spans="1:5" ht="28.5">
      <c r="A378" s="81" t="str">
        <f>Source!E1643</f>
        <v>326</v>
      </c>
      <c r="B378" s="82" t="str">
        <f>Source!G1643</f>
        <v>Воздуховоды из оцинкованной стали толщиной 1,0 мм, диаметром до 1000 мм</v>
      </c>
      <c r="C378" s="83" t="str">
        <f>Source!H1643</f>
        <v>м2</v>
      </c>
      <c r="D378" s="84">
        <f>Source!I1643</f>
        <v>3.7679999999999998</v>
      </c>
      <c r="E378" s="82"/>
    </row>
    <row r="379" spans="1:5" ht="28.5">
      <c r="A379" s="81" t="str">
        <f>Source!E1645</f>
        <v>327</v>
      </c>
      <c r="B379" s="82" t="str">
        <f>Source!G1645</f>
        <v>Переход из тонколистовой оцинкованной стали, толщ. 1,0мм, сечением 400х400/Д 400мм</v>
      </c>
      <c r="C379" s="83" t="str">
        <f>Source!H1645</f>
        <v>шт.</v>
      </c>
      <c r="D379" s="84">
        <f>Source!I1645</f>
        <v>1</v>
      </c>
      <c r="E379" s="82"/>
    </row>
    <row r="380" spans="1:5" ht="28.5">
      <c r="A380" s="81" t="str">
        <f>Source!E1647</f>
        <v>328</v>
      </c>
      <c r="B380" s="82" t="str">
        <f>Source!G1647</f>
        <v>Отвод 90 гр. из тонколистовой оцинкованной стали, толщ. 1,0мм, сечением 400х400 мм</v>
      </c>
      <c r="C380" s="83" t="str">
        <f>Source!H1647</f>
        <v>шт.</v>
      </c>
      <c r="D380" s="84">
        <f>Source!I1647</f>
        <v>1</v>
      </c>
      <c r="E380" s="82"/>
    </row>
    <row r="381" spans="1:5" ht="14.25">
      <c r="A381" s="81" t="str">
        <f>Source!E1649</f>
        <v>329</v>
      </c>
      <c r="B381" s="82" t="str">
        <f>Source!G1649</f>
        <v>Врезка из оцинкованной стали, диаметром 400/400 мм</v>
      </c>
      <c r="C381" s="83" t="str">
        <f>Source!H1649</f>
        <v>шт.</v>
      </c>
      <c r="D381" s="84">
        <f>Source!I1649</f>
        <v>1</v>
      </c>
      <c r="E381" s="82"/>
    </row>
    <row r="382" spans="1:5" ht="16.5">
      <c r="A382" s="221" t="str">
        <f>CONCATENATE("Раздел: ", Source!G1682)</f>
        <v>Раздел: 29.Система ПД10(сетевые элементы)</v>
      </c>
      <c r="B382" s="221"/>
      <c r="C382" s="221"/>
      <c r="D382" s="221"/>
      <c r="E382" s="221"/>
    </row>
    <row r="383" spans="1:5" ht="28.5">
      <c r="A383" s="81" t="str">
        <f>Source!E1686</f>
        <v>330</v>
      </c>
      <c r="B383" s="82" t="str">
        <f>Source!G1686</f>
        <v>Установка клапанов огнезадерживающих с ручной регулировкой периметром до 3200 мм</v>
      </c>
      <c r="C383" s="83" t="str">
        <f>Source!H1686</f>
        <v>ШТ</v>
      </c>
      <c r="D383" s="84">
        <f>Source!I1686</f>
        <v>1</v>
      </c>
      <c r="E383" s="82"/>
    </row>
    <row r="384" spans="1:5" ht="14.25">
      <c r="A384" s="81" t="str">
        <f>Source!E1688</f>
        <v>331</v>
      </c>
      <c r="B384" s="82" t="str">
        <f>Source!G1688</f>
        <v>Блочки</v>
      </c>
      <c r="C384" s="83" t="str">
        <f>Source!H1688</f>
        <v>10 шт.</v>
      </c>
      <c r="D384" s="84">
        <f>Source!I1688</f>
        <v>0.2</v>
      </c>
      <c r="E384" s="82"/>
    </row>
    <row r="385" spans="1:5" ht="14.25">
      <c r="A385" s="81" t="str">
        <f>Source!E1690</f>
        <v>332</v>
      </c>
      <c r="B385" s="82" t="str">
        <f>Source!G1690</f>
        <v>Трос стальной</v>
      </c>
      <c r="C385" s="83" t="str">
        <f>Source!H1690</f>
        <v>м</v>
      </c>
      <c r="D385" s="84">
        <f>Source!I1690</f>
        <v>9.3000000000000007</v>
      </c>
      <c r="E385" s="82"/>
    </row>
    <row r="386" spans="1:5" ht="28.5">
      <c r="A386" s="81" t="str">
        <f>Source!E1692</f>
        <v>333</v>
      </c>
      <c r="B386" s="82" t="str">
        <f>Source!G1692</f>
        <v>Огнезадерживающий клапан, фланцевое соединение КЛОП-2(120)-НЗ-  МВЕ(220)-800х800-К</v>
      </c>
      <c r="C386" s="83" t="str">
        <f>Source!H1692</f>
        <v>шт.</v>
      </c>
      <c r="D386" s="84">
        <f>Source!I1692</f>
        <v>1</v>
      </c>
      <c r="E386" s="82"/>
    </row>
    <row r="387" spans="1:5" ht="28.5">
      <c r="A387" s="81" t="str">
        <f>Source!E1694</f>
        <v>334</v>
      </c>
      <c r="B387" s="82" t="str">
        <f>Source!G1694</f>
        <v>Обертывание поверхности изоляции рулонными материалами насухо с проклейкой швов</v>
      </c>
      <c r="C387" s="83" t="str">
        <f>Source!H1694</f>
        <v>100 м2</v>
      </c>
      <c r="D387" s="84">
        <f>Source!I1694</f>
        <v>0.34</v>
      </c>
      <c r="E387" s="82"/>
    </row>
    <row r="388" spans="1:5" ht="42.75">
      <c r="A388" s="81" t="str">
        <f>Source!E1696</f>
        <v>335</v>
      </c>
      <c r="B388" s="82" t="str">
        <f>Source!G1696</f>
        <v>Маты минераловатные прошивные с покрытием сеткой и кашированные неармированной алюминиевой фольгой, марка "Wired mat 105 ALU1" ROCKWOOL, толщиной 40 мм</v>
      </c>
      <c r="C388" s="83" t="str">
        <f>Source!H1696</f>
        <v>м3</v>
      </c>
      <c r="D388" s="84">
        <f>Source!I1696</f>
        <v>1.5640000000000001</v>
      </c>
      <c r="E388" s="82"/>
    </row>
    <row r="389" spans="1:5" ht="28.5">
      <c r="A389" s="81" t="str">
        <f>Source!E1698</f>
        <v>336</v>
      </c>
      <c r="B389" s="82" t="str">
        <f>Source!G1698</f>
        <v>Прокладка воздуховодов из листовой оцинкованной стали и алюминия класса П (плотные) толщиной 0,7 мм, периметром до 3200 мм</v>
      </c>
      <c r="C389" s="83" t="str">
        <f>Source!H1698</f>
        <v>100 м2</v>
      </c>
      <c r="D389" s="84">
        <f>Source!I1698</f>
        <v>0.192</v>
      </c>
      <c r="E389" s="82"/>
    </row>
    <row r="390" spans="1:5" ht="28.5">
      <c r="A390" s="81" t="str">
        <f>Source!E1700</f>
        <v>337</v>
      </c>
      <c r="B390" s="82" t="str">
        <f>Source!G1700</f>
        <v>Воздуховоды из оцинкованной стали с шиной и уголками толщиной 1,0 мм, периметром 3200 мм</v>
      </c>
      <c r="C390" s="83" t="str">
        <f>Source!H1700</f>
        <v>м2</v>
      </c>
      <c r="D390" s="84">
        <f>Source!I1700</f>
        <v>19.2</v>
      </c>
      <c r="E390" s="82"/>
    </row>
    <row r="391" spans="1:5" ht="28.5">
      <c r="A391" s="81" t="str">
        <f>Source!E1702</f>
        <v>338</v>
      </c>
      <c r="B391" s="82" t="str">
        <f>Source!G1702</f>
        <v>Прокладка воздуховодов из листовой оцинкованной стали и алюминия класса П (плотные) толщиной 1,0 мм, диаметром от 900 до 1000 мм</v>
      </c>
      <c r="C391" s="83" t="str">
        <f>Source!H1702</f>
        <v>100 м2</v>
      </c>
      <c r="D391" s="84">
        <f>Source!I1702</f>
        <v>9.4200000000000006E-2</v>
      </c>
      <c r="E391" s="82"/>
    </row>
    <row r="392" spans="1:5" ht="28.5">
      <c r="A392" s="81" t="str">
        <f>Source!E1704</f>
        <v>339</v>
      </c>
      <c r="B392" s="82" t="str">
        <f>Source!G1704</f>
        <v>Воздуховоды из оцинкованной стали толщиной 1,0 мм, диаметром до 1000 мм</v>
      </c>
      <c r="C392" s="83" t="str">
        <f>Source!H1704</f>
        <v>м2</v>
      </c>
      <c r="D392" s="84">
        <f>Source!I1704</f>
        <v>9.42</v>
      </c>
      <c r="E392" s="82"/>
    </row>
    <row r="393" spans="1:5" ht="28.5">
      <c r="A393" s="81" t="str">
        <f>Source!E1706</f>
        <v>340</v>
      </c>
      <c r="B393" s="82" t="str">
        <f>Source!G1706</f>
        <v>Переход из тонколистовой оцинкованной стали, толщ. 1,0мм, сечением 800х800/Д1000мм</v>
      </c>
      <c r="C393" s="83" t="str">
        <f>Source!H1706</f>
        <v>шт.</v>
      </c>
      <c r="D393" s="84">
        <f>Source!I1706</f>
        <v>1</v>
      </c>
      <c r="E393" s="82"/>
    </row>
    <row r="394" spans="1:5" ht="28.5">
      <c r="A394" s="80" t="str">
        <f>Source!E1708</f>
        <v>341</v>
      </c>
      <c r="B394" s="66" t="str">
        <f>Source!G1708</f>
        <v>Отвод 90 гр. из тонколистовой оцинкованной стали, толщ. 1,0мм, сечением 800х800</v>
      </c>
      <c r="C394" s="67" t="str">
        <f>Source!H1708</f>
        <v>шт.</v>
      </c>
      <c r="D394" s="64">
        <f>Source!I1708</f>
        <v>2</v>
      </c>
      <c r="E394" s="66"/>
    </row>
    <row r="397" spans="1:5" ht="15">
      <c r="A397" s="35" t="s">
        <v>1182</v>
      </c>
      <c r="B397" s="35"/>
      <c r="C397" s="35" t="s">
        <v>1183</v>
      </c>
      <c r="D397" s="35"/>
      <c r="E397" s="35"/>
    </row>
  </sheetData>
  <mergeCells count="34">
    <mergeCell ref="A342:E342"/>
    <mergeCell ref="A354:E354"/>
    <mergeCell ref="A367:E367"/>
    <mergeCell ref="A382:E382"/>
    <mergeCell ref="A255:E255"/>
    <mergeCell ref="A267:E267"/>
    <mergeCell ref="A288:E288"/>
    <mergeCell ref="A301:E301"/>
    <mergeCell ref="A315:E315"/>
    <mergeCell ref="A330:E330"/>
    <mergeCell ref="A241:E241"/>
    <mergeCell ref="A102:E102"/>
    <mergeCell ref="A114:E114"/>
    <mergeCell ref="A128:E128"/>
    <mergeCell ref="A140:E140"/>
    <mergeCell ref="A152:E152"/>
    <mergeCell ref="A164:E164"/>
    <mergeCell ref="A175:E175"/>
    <mergeCell ref="A187:E187"/>
    <mergeCell ref="A199:E199"/>
    <mergeCell ref="A214:E214"/>
    <mergeCell ref="A228:E228"/>
    <mergeCell ref="A91:E91"/>
    <mergeCell ref="C5:D5"/>
    <mergeCell ref="C7:D7"/>
    <mergeCell ref="A11:D11"/>
    <mergeCell ref="A12:D12"/>
    <mergeCell ref="A16:E16"/>
    <mergeCell ref="A17:E17"/>
    <mergeCell ref="A31:E31"/>
    <mergeCell ref="A45:E45"/>
    <mergeCell ref="A56:E56"/>
    <mergeCell ref="A67:E67"/>
    <mergeCell ref="A79:E79"/>
  </mergeCells>
  <pageMargins left="0.4" right="0.2" top="0.2" bottom="0.4" header="0.2" footer="0.2"/>
  <pageSetup paperSize="9" scale="76" fitToHeight="0" orientation="portrait" r:id="rId1"/>
  <headerFooter>
    <oddHeader>&amp;L&amp;8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IU1863"/>
  <sheetViews>
    <sheetView topLeftCell="A1783" workbookViewId="0">
      <selection activeCell="P1807" sqref="P1807"/>
    </sheetView>
  </sheetViews>
  <sheetFormatPr defaultColWidth="9.140625" defaultRowHeight="12.75"/>
  <cols>
    <col min="1" max="5" width="9.140625" customWidth="1"/>
    <col min="6" max="6" width="21.42578125" customWidth="1"/>
    <col min="7" max="15" width="9.140625" customWidth="1"/>
    <col min="16" max="16" width="16.42578125" customWidth="1"/>
    <col min="17" max="256" width="9.140625" customWidth="1"/>
  </cols>
  <sheetData>
    <row r="1" spans="1:133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51802</v>
      </c>
      <c r="M1">
        <v>10</v>
      </c>
      <c r="N1">
        <v>11</v>
      </c>
      <c r="O1">
        <v>0</v>
      </c>
      <c r="P1">
        <v>2</v>
      </c>
      <c r="Q1">
        <v>6</v>
      </c>
    </row>
    <row r="12" spans="1:133">
      <c r="A12" s="1">
        <v>1</v>
      </c>
      <c r="B12" s="1">
        <v>1857</v>
      </c>
      <c r="C12" s="1">
        <v>0</v>
      </c>
      <c r="D12" s="1">
        <f>ROW(A1772)</f>
        <v>1772</v>
      </c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2001</v>
      </c>
      <c r="P12" s="1">
        <v>1</v>
      </c>
      <c r="Q12" s="1">
        <v>0</v>
      </c>
      <c r="R12" s="1">
        <v>0</v>
      </c>
      <c r="S12" s="1">
        <v>0</v>
      </c>
      <c r="T12" s="1"/>
      <c r="U12" s="1" t="s">
        <v>6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7</v>
      </c>
      <c r="BI12" s="1" t="s">
        <v>8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9</v>
      </c>
      <c r="BZ12" s="1" t="s">
        <v>10</v>
      </c>
      <c r="CA12" s="1" t="s">
        <v>11</v>
      </c>
      <c r="CB12" s="1" t="s">
        <v>11</v>
      </c>
      <c r="CC12" s="1" t="s">
        <v>11</v>
      </c>
      <c r="CD12" s="1" t="s">
        <v>11</v>
      </c>
      <c r="CE12" s="1" t="s">
        <v>12</v>
      </c>
      <c r="CF12" s="1">
        <v>0</v>
      </c>
      <c r="CG12" s="1">
        <v>0</v>
      </c>
      <c r="CH12" s="1">
        <v>17301512</v>
      </c>
      <c r="CI12" s="1" t="s">
        <v>3</v>
      </c>
      <c r="CJ12" s="1" t="s">
        <v>3</v>
      </c>
      <c r="CK12" s="1">
        <v>5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55">
      <c r="A18" s="3">
        <v>52</v>
      </c>
      <c r="B18" s="3">
        <f t="shared" ref="B18:G18" si="0">B1772</f>
        <v>1857</v>
      </c>
      <c r="C18" s="3">
        <f t="shared" si="0"/>
        <v>1</v>
      </c>
      <c r="D18" s="3">
        <f t="shared" si="0"/>
        <v>12</v>
      </c>
      <c r="E18" s="3">
        <f t="shared" si="0"/>
        <v>0</v>
      </c>
      <c r="F18" s="3" t="str">
        <f t="shared" si="0"/>
        <v>"Ансамбль застройки Серпуховской площади (фрагмент).- Доходный дом с лавкам, 1800-1810гг., 1827г., 1883г., арх.С.Тропаревский" расположенный по адресу: г.Москва, Серпуховская пл., д. 36/71, стр.1</v>
      </c>
      <c r="G18" s="3" t="str">
        <f t="shared" si="0"/>
        <v>ДУ-02-01-22</v>
      </c>
      <c r="H18" s="3"/>
      <c r="I18" s="3"/>
      <c r="J18" s="3"/>
      <c r="K18" s="3"/>
      <c r="L18" s="3"/>
      <c r="M18" s="3"/>
      <c r="N18" s="3"/>
      <c r="O18" s="3">
        <f t="shared" ref="O18:AT18" si="1">O1772</f>
        <v>99668.73</v>
      </c>
      <c r="P18" s="3">
        <f t="shared" si="1"/>
        <v>86330.75</v>
      </c>
      <c r="Q18" s="3">
        <f t="shared" si="1"/>
        <v>2172.9</v>
      </c>
      <c r="R18" s="3">
        <f t="shared" si="1"/>
        <v>220.87</v>
      </c>
      <c r="S18" s="3">
        <f t="shared" si="1"/>
        <v>11165.08</v>
      </c>
      <c r="T18" s="3">
        <f t="shared" si="1"/>
        <v>0</v>
      </c>
      <c r="U18" s="3">
        <f t="shared" si="1"/>
        <v>1241.4243182202001</v>
      </c>
      <c r="V18" s="3">
        <f t="shared" si="1"/>
        <v>18.351471869999997</v>
      </c>
      <c r="W18" s="3">
        <f t="shared" si="1"/>
        <v>0</v>
      </c>
      <c r="X18" s="3">
        <f t="shared" si="1"/>
        <v>12763.77</v>
      </c>
      <c r="Y18" s="3">
        <f t="shared" si="1"/>
        <v>7938.8</v>
      </c>
      <c r="Z18" s="3">
        <f t="shared" si="1"/>
        <v>0</v>
      </c>
      <c r="AA18" s="3">
        <f t="shared" si="1"/>
        <v>0</v>
      </c>
      <c r="AB18" s="3">
        <f t="shared" si="1"/>
        <v>0</v>
      </c>
      <c r="AC18" s="3">
        <f t="shared" si="1"/>
        <v>0</v>
      </c>
      <c r="AD18" s="3">
        <f t="shared" si="1"/>
        <v>0</v>
      </c>
      <c r="AE18" s="3">
        <f t="shared" si="1"/>
        <v>0</v>
      </c>
      <c r="AF18" s="3">
        <f t="shared" si="1"/>
        <v>0</v>
      </c>
      <c r="AG18" s="3">
        <f t="shared" si="1"/>
        <v>0</v>
      </c>
      <c r="AH18" s="3">
        <f t="shared" si="1"/>
        <v>0</v>
      </c>
      <c r="AI18" s="3">
        <f t="shared" si="1"/>
        <v>0</v>
      </c>
      <c r="AJ18" s="3">
        <f t="shared" si="1"/>
        <v>0</v>
      </c>
      <c r="AK18" s="3">
        <f t="shared" si="1"/>
        <v>0</v>
      </c>
      <c r="AL18" s="3">
        <f t="shared" si="1"/>
        <v>0</v>
      </c>
      <c r="AM18" s="3">
        <f t="shared" si="1"/>
        <v>0</v>
      </c>
      <c r="AN18" s="3">
        <f t="shared" si="1"/>
        <v>0</v>
      </c>
      <c r="AO18" s="3">
        <f t="shared" si="1"/>
        <v>0</v>
      </c>
      <c r="AP18" s="3">
        <f t="shared" si="1"/>
        <v>0</v>
      </c>
      <c r="AQ18" s="3">
        <f t="shared" si="1"/>
        <v>0</v>
      </c>
      <c r="AR18" s="3">
        <f t="shared" si="1"/>
        <v>120371.3</v>
      </c>
      <c r="AS18" s="3">
        <f t="shared" si="1"/>
        <v>117126.78</v>
      </c>
      <c r="AT18" s="3">
        <f t="shared" si="1"/>
        <v>3244.52</v>
      </c>
      <c r="AU18" s="3">
        <f t="shared" ref="AU18:BZ18" si="2">AU1772</f>
        <v>0</v>
      </c>
      <c r="AV18" s="3">
        <f t="shared" si="2"/>
        <v>86330.75</v>
      </c>
      <c r="AW18" s="3">
        <f t="shared" si="2"/>
        <v>86330.75</v>
      </c>
      <c r="AX18" s="3">
        <f t="shared" si="2"/>
        <v>0</v>
      </c>
      <c r="AY18" s="3">
        <f t="shared" si="2"/>
        <v>86330.75</v>
      </c>
      <c r="AZ18" s="3">
        <f t="shared" si="2"/>
        <v>0</v>
      </c>
      <c r="BA18" s="3">
        <f t="shared" si="2"/>
        <v>0</v>
      </c>
      <c r="BB18" s="3">
        <f t="shared" si="2"/>
        <v>0</v>
      </c>
      <c r="BC18" s="3">
        <f t="shared" si="2"/>
        <v>0</v>
      </c>
      <c r="BD18" s="3">
        <f t="shared" si="2"/>
        <v>0</v>
      </c>
      <c r="BE18" s="3">
        <f t="shared" si="2"/>
        <v>0</v>
      </c>
      <c r="BF18" s="3">
        <f t="shared" si="2"/>
        <v>0</v>
      </c>
      <c r="BG18" s="3">
        <f t="shared" si="2"/>
        <v>0</v>
      </c>
      <c r="BH18" s="3">
        <f t="shared" si="2"/>
        <v>0</v>
      </c>
      <c r="BI18" s="3">
        <f t="shared" si="2"/>
        <v>0</v>
      </c>
      <c r="BJ18" s="3">
        <f t="shared" si="2"/>
        <v>0</v>
      </c>
      <c r="BK18" s="3">
        <f t="shared" si="2"/>
        <v>0</v>
      </c>
      <c r="BL18" s="3">
        <f t="shared" si="2"/>
        <v>0</v>
      </c>
      <c r="BM18" s="3">
        <f t="shared" si="2"/>
        <v>0</v>
      </c>
      <c r="BN18" s="3">
        <f t="shared" si="2"/>
        <v>0</v>
      </c>
      <c r="BO18" s="3">
        <f t="shared" si="2"/>
        <v>0</v>
      </c>
      <c r="BP18" s="3">
        <f t="shared" si="2"/>
        <v>0</v>
      </c>
      <c r="BQ18" s="3">
        <f t="shared" si="2"/>
        <v>0</v>
      </c>
      <c r="BR18" s="3">
        <f t="shared" si="2"/>
        <v>0</v>
      </c>
      <c r="BS18" s="3">
        <f t="shared" si="2"/>
        <v>0</v>
      </c>
      <c r="BT18" s="3">
        <f t="shared" si="2"/>
        <v>0</v>
      </c>
      <c r="BU18" s="3">
        <f t="shared" si="2"/>
        <v>0</v>
      </c>
      <c r="BV18" s="3">
        <f t="shared" si="2"/>
        <v>0</v>
      </c>
      <c r="BW18" s="3">
        <f t="shared" si="2"/>
        <v>0</v>
      </c>
      <c r="BX18" s="3">
        <f t="shared" si="2"/>
        <v>0</v>
      </c>
      <c r="BY18" s="3">
        <f t="shared" si="2"/>
        <v>0</v>
      </c>
      <c r="BZ18" s="3">
        <f t="shared" si="2"/>
        <v>0</v>
      </c>
      <c r="CA18" s="3">
        <f t="shared" ref="CA18:DF18" si="3">CA1772</f>
        <v>0</v>
      </c>
      <c r="CB18" s="3">
        <f t="shared" si="3"/>
        <v>0</v>
      </c>
      <c r="CC18" s="3">
        <f t="shared" si="3"/>
        <v>0</v>
      </c>
      <c r="CD18" s="3">
        <f t="shared" si="3"/>
        <v>0</v>
      </c>
      <c r="CE18" s="3">
        <f t="shared" si="3"/>
        <v>0</v>
      </c>
      <c r="CF18" s="3">
        <f t="shared" si="3"/>
        <v>0</v>
      </c>
      <c r="CG18" s="3">
        <f t="shared" si="3"/>
        <v>0</v>
      </c>
      <c r="CH18" s="3">
        <f t="shared" si="3"/>
        <v>0</v>
      </c>
      <c r="CI18" s="3">
        <f t="shared" si="3"/>
        <v>0</v>
      </c>
      <c r="CJ18" s="3">
        <f t="shared" si="3"/>
        <v>0</v>
      </c>
      <c r="CK18" s="3">
        <f t="shared" si="3"/>
        <v>0</v>
      </c>
      <c r="CL18" s="3">
        <f t="shared" si="3"/>
        <v>0</v>
      </c>
      <c r="CM18" s="3">
        <f t="shared" si="3"/>
        <v>0</v>
      </c>
      <c r="CN18" s="3">
        <f t="shared" si="3"/>
        <v>0</v>
      </c>
      <c r="CO18" s="3">
        <f t="shared" si="3"/>
        <v>0</v>
      </c>
      <c r="CP18" s="3">
        <f t="shared" si="3"/>
        <v>0</v>
      </c>
      <c r="CQ18" s="3">
        <f t="shared" si="3"/>
        <v>0</v>
      </c>
      <c r="CR18" s="3">
        <f t="shared" si="3"/>
        <v>0</v>
      </c>
      <c r="CS18" s="3">
        <f t="shared" si="3"/>
        <v>0</v>
      </c>
      <c r="CT18" s="3">
        <f t="shared" si="3"/>
        <v>0</v>
      </c>
      <c r="CU18" s="3">
        <f t="shared" si="3"/>
        <v>0</v>
      </c>
      <c r="CV18" s="3">
        <f t="shared" si="3"/>
        <v>0</v>
      </c>
      <c r="CW18" s="3">
        <f t="shared" si="3"/>
        <v>0</v>
      </c>
      <c r="CX18" s="3">
        <f t="shared" si="3"/>
        <v>0</v>
      </c>
      <c r="CY18" s="3">
        <f t="shared" si="3"/>
        <v>0</v>
      </c>
      <c r="CZ18" s="3">
        <f t="shared" si="3"/>
        <v>0</v>
      </c>
      <c r="DA18" s="3">
        <f t="shared" si="3"/>
        <v>0</v>
      </c>
      <c r="DB18" s="3">
        <f t="shared" si="3"/>
        <v>0</v>
      </c>
      <c r="DC18" s="3">
        <f t="shared" si="3"/>
        <v>0</v>
      </c>
      <c r="DD18" s="3">
        <f t="shared" si="3"/>
        <v>0</v>
      </c>
      <c r="DE18" s="3">
        <f t="shared" si="3"/>
        <v>0</v>
      </c>
      <c r="DF18" s="3">
        <f t="shared" si="3"/>
        <v>0</v>
      </c>
      <c r="DG18" s="4">
        <f t="shared" ref="DG18:EL18" si="4">DG1772</f>
        <v>1807214.31</v>
      </c>
      <c r="DH18" s="4">
        <f t="shared" si="4"/>
        <v>1793876.33</v>
      </c>
      <c r="DI18" s="4">
        <f t="shared" si="4"/>
        <v>2172.9</v>
      </c>
      <c r="DJ18" s="4">
        <f t="shared" si="4"/>
        <v>220.87</v>
      </c>
      <c r="DK18" s="4">
        <f t="shared" si="4"/>
        <v>11165.08</v>
      </c>
      <c r="DL18" s="4">
        <f t="shared" si="4"/>
        <v>0</v>
      </c>
      <c r="DM18" s="4">
        <f t="shared" si="4"/>
        <v>1241.4243182202001</v>
      </c>
      <c r="DN18" s="4">
        <f t="shared" si="4"/>
        <v>18.351471869999997</v>
      </c>
      <c r="DO18" s="4">
        <f t="shared" si="4"/>
        <v>0</v>
      </c>
      <c r="DP18" s="4">
        <f t="shared" si="4"/>
        <v>12763.77</v>
      </c>
      <c r="DQ18" s="4">
        <f t="shared" si="4"/>
        <v>7938.8</v>
      </c>
      <c r="DR18" s="4">
        <f t="shared" si="4"/>
        <v>0</v>
      </c>
      <c r="DS18" s="4">
        <f t="shared" si="4"/>
        <v>0</v>
      </c>
      <c r="DT18" s="4">
        <f t="shared" si="4"/>
        <v>0</v>
      </c>
      <c r="DU18" s="4">
        <f t="shared" si="4"/>
        <v>0</v>
      </c>
      <c r="DV18" s="4">
        <f t="shared" si="4"/>
        <v>0</v>
      </c>
      <c r="DW18" s="4">
        <f t="shared" si="4"/>
        <v>0</v>
      </c>
      <c r="DX18" s="4">
        <f t="shared" si="4"/>
        <v>0</v>
      </c>
      <c r="DY18" s="4">
        <f t="shared" si="4"/>
        <v>0</v>
      </c>
      <c r="DZ18" s="4">
        <f t="shared" si="4"/>
        <v>0</v>
      </c>
      <c r="EA18" s="4">
        <f t="shared" si="4"/>
        <v>0</v>
      </c>
      <c r="EB18" s="4">
        <f t="shared" si="4"/>
        <v>0</v>
      </c>
      <c r="EC18" s="4">
        <f t="shared" si="4"/>
        <v>0</v>
      </c>
      <c r="ED18" s="4">
        <f t="shared" si="4"/>
        <v>0</v>
      </c>
      <c r="EE18" s="4">
        <f t="shared" si="4"/>
        <v>0</v>
      </c>
      <c r="EF18" s="4">
        <f t="shared" si="4"/>
        <v>0</v>
      </c>
      <c r="EG18" s="4">
        <f t="shared" si="4"/>
        <v>0</v>
      </c>
      <c r="EH18" s="4">
        <f t="shared" si="4"/>
        <v>1397465.51</v>
      </c>
      <c r="EI18" s="4">
        <f t="shared" si="4"/>
        <v>0</v>
      </c>
      <c r="EJ18" s="4">
        <f t="shared" si="4"/>
        <v>1827916.88</v>
      </c>
      <c r="EK18" s="4">
        <f t="shared" si="4"/>
        <v>249998.36</v>
      </c>
      <c r="EL18" s="4">
        <f t="shared" si="4"/>
        <v>180453.01</v>
      </c>
      <c r="EM18" s="4">
        <f t="shared" ref="EM18:FR18" si="5">EM1772</f>
        <v>0</v>
      </c>
      <c r="EN18" s="4">
        <f t="shared" si="5"/>
        <v>1793876.33</v>
      </c>
      <c r="EO18" s="4">
        <f t="shared" si="5"/>
        <v>396410.82</v>
      </c>
      <c r="EP18" s="4">
        <f t="shared" si="5"/>
        <v>0</v>
      </c>
      <c r="EQ18" s="4">
        <f t="shared" si="5"/>
        <v>396410.82</v>
      </c>
      <c r="ER18" s="4">
        <f t="shared" si="5"/>
        <v>1397465.51</v>
      </c>
      <c r="ES18" s="4">
        <f t="shared" si="5"/>
        <v>0</v>
      </c>
      <c r="ET18" s="4">
        <f t="shared" si="5"/>
        <v>0</v>
      </c>
      <c r="EU18" s="4">
        <f t="shared" si="5"/>
        <v>0</v>
      </c>
      <c r="EV18" s="4">
        <f t="shared" si="5"/>
        <v>0</v>
      </c>
      <c r="EW18" s="4">
        <f t="shared" si="5"/>
        <v>0</v>
      </c>
      <c r="EX18" s="4">
        <f t="shared" si="5"/>
        <v>0</v>
      </c>
      <c r="EY18" s="4">
        <f t="shared" si="5"/>
        <v>0</v>
      </c>
      <c r="EZ18" s="4">
        <f t="shared" si="5"/>
        <v>0</v>
      </c>
      <c r="FA18" s="4">
        <f t="shared" si="5"/>
        <v>0</v>
      </c>
      <c r="FB18" s="4">
        <f t="shared" si="5"/>
        <v>0</v>
      </c>
      <c r="FC18" s="4">
        <f t="shared" si="5"/>
        <v>0</v>
      </c>
      <c r="FD18" s="4">
        <f t="shared" si="5"/>
        <v>0</v>
      </c>
      <c r="FE18" s="4">
        <f t="shared" si="5"/>
        <v>0</v>
      </c>
      <c r="FF18" s="4">
        <f t="shared" si="5"/>
        <v>0</v>
      </c>
      <c r="FG18" s="4">
        <f t="shared" si="5"/>
        <v>0</v>
      </c>
      <c r="FH18" s="4">
        <f t="shared" si="5"/>
        <v>0</v>
      </c>
      <c r="FI18" s="4">
        <f t="shared" si="5"/>
        <v>0</v>
      </c>
      <c r="FJ18" s="4">
        <f t="shared" si="5"/>
        <v>0</v>
      </c>
      <c r="FK18" s="4">
        <f t="shared" si="5"/>
        <v>0</v>
      </c>
      <c r="FL18" s="4">
        <f t="shared" si="5"/>
        <v>0</v>
      </c>
      <c r="FM18" s="4">
        <f t="shared" si="5"/>
        <v>0</v>
      </c>
      <c r="FN18" s="4">
        <f t="shared" si="5"/>
        <v>0</v>
      </c>
      <c r="FO18" s="4">
        <f t="shared" si="5"/>
        <v>0</v>
      </c>
      <c r="FP18" s="4">
        <f t="shared" si="5"/>
        <v>0</v>
      </c>
      <c r="FQ18" s="4">
        <f t="shared" si="5"/>
        <v>0</v>
      </c>
      <c r="FR18" s="4">
        <f t="shared" si="5"/>
        <v>0</v>
      </c>
      <c r="FS18" s="4">
        <f t="shared" ref="FS18:GX18" si="6">FS1772</f>
        <v>0</v>
      </c>
      <c r="FT18" s="4">
        <f t="shared" si="6"/>
        <v>0</v>
      </c>
      <c r="FU18" s="4">
        <f t="shared" si="6"/>
        <v>0</v>
      </c>
      <c r="FV18" s="4">
        <f t="shared" si="6"/>
        <v>0</v>
      </c>
      <c r="FW18" s="4">
        <f t="shared" si="6"/>
        <v>0</v>
      </c>
      <c r="FX18" s="4">
        <f t="shared" si="6"/>
        <v>0</v>
      </c>
      <c r="FY18" s="4">
        <f t="shared" si="6"/>
        <v>0</v>
      </c>
      <c r="FZ18" s="4">
        <f t="shared" si="6"/>
        <v>0</v>
      </c>
      <c r="GA18" s="4">
        <f t="shared" si="6"/>
        <v>0</v>
      </c>
      <c r="GB18" s="4">
        <f t="shared" si="6"/>
        <v>0</v>
      </c>
      <c r="GC18" s="4">
        <f t="shared" si="6"/>
        <v>0</v>
      </c>
      <c r="GD18" s="4">
        <f t="shared" si="6"/>
        <v>0</v>
      </c>
      <c r="GE18" s="4">
        <f t="shared" si="6"/>
        <v>0</v>
      </c>
      <c r="GF18" s="4">
        <f t="shared" si="6"/>
        <v>0</v>
      </c>
      <c r="GG18" s="4">
        <f t="shared" si="6"/>
        <v>0</v>
      </c>
      <c r="GH18" s="4">
        <f t="shared" si="6"/>
        <v>0</v>
      </c>
      <c r="GI18" s="4">
        <f t="shared" si="6"/>
        <v>0</v>
      </c>
      <c r="GJ18" s="4">
        <f t="shared" si="6"/>
        <v>0</v>
      </c>
      <c r="GK18" s="4">
        <f t="shared" si="6"/>
        <v>0</v>
      </c>
      <c r="GL18" s="4">
        <f t="shared" si="6"/>
        <v>0</v>
      </c>
      <c r="GM18" s="4">
        <f t="shared" si="6"/>
        <v>0</v>
      </c>
      <c r="GN18" s="4">
        <f t="shared" si="6"/>
        <v>0</v>
      </c>
      <c r="GO18" s="4">
        <f t="shared" si="6"/>
        <v>0</v>
      </c>
      <c r="GP18" s="4">
        <f t="shared" si="6"/>
        <v>0</v>
      </c>
      <c r="GQ18" s="4">
        <f t="shared" si="6"/>
        <v>0</v>
      </c>
      <c r="GR18" s="4">
        <f t="shared" si="6"/>
        <v>0</v>
      </c>
      <c r="GS18" s="4">
        <f t="shared" si="6"/>
        <v>0</v>
      </c>
      <c r="GT18" s="4">
        <f t="shared" si="6"/>
        <v>0</v>
      </c>
      <c r="GU18" s="4">
        <f t="shared" si="6"/>
        <v>0</v>
      </c>
      <c r="GV18" s="4">
        <f t="shared" si="6"/>
        <v>0</v>
      </c>
      <c r="GW18" s="4">
        <f t="shared" si="6"/>
        <v>0</v>
      </c>
      <c r="GX18" s="4">
        <f t="shared" si="6"/>
        <v>0</v>
      </c>
    </row>
    <row r="20" spans="1:255">
      <c r="A20" s="1">
        <v>3</v>
      </c>
      <c r="B20" s="1">
        <v>1</v>
      </c>
      <c r="C20" s="1"/>
      <c r="D20" s="1">
        <f>ROW(A1741)</f>
        <v>1741</v>
      </c>
      <c r="E20" s="1"/>
      <c r="F20" s="1" t="s">
        <v>13</v>
      </c>
      <c r="G20" s="1" t="s">
        <v>13</v>
      </c>
      <c r="H20" s="1" t="s">
        <v>3</v>
      </c>
      <c r="I20" s="1">
        <v>0</v>
      </c>
      <c r="J20" s="1" t="s">
        <v>3</v>
      </c>
      <c r="K20" s="1">
        <v>1</v>
      </c>
      <c r="L20" s="1" t="s">
        <v>3</v>
      </c>
      <c r="M20" s="1"/>
      <c r="N20" s="1"/>
      <c r="O20" s="1"/>
      <c r="P20" s="1"/>
      <c r="Q20" s="1"/>
      <c r="R20" s="1"/>
      <c r="S20" s="1"/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  <c r="CK20" t="s">
        <v>3</v>
      </c>
      <c r="CL20" t="s">
        <v>3</v>
      </c>
      <c r="CM20" t="s">
        <v>3</v>
      </c>
      <c r="CN20" t="s">
        <v>3</v>
      </c>
      <c r="CO20" t="s">
        <v>3</v>
      </c>
      <c r="CP20" t="s">
        <v>3</v>
      </c>
    </row>
    <row r="22" spans="1:255">
      <c r="A22" s="3">
        <v>52</v>
      </c>
      <c r="B22" s="3">
        <f t="shared" ref="B22:G22" si="7">B1741</f>
        <v>1</v>
      </c>
      <c r="C22" s="3">
        <f t="shared" si="7"/>
        <v>3</v>
      </c>
      <c r="D22" s="3">
        <f t="shared" si="7"/>
        <v>20</v>
      </c>
      <c r="E22" s="3">
        <f t="shared" si="7"/>
        <v>0</v>
      </c>
      <c r="F22" s="3" t="str">
        <f t="shared" si="7"/>
        <v>02-01-22</v>
      </c>
      <c r="G22" s="3" t="str">
        <f t="shared" si="7"/>
        <v>02-01-22</v>
      </c>
      <c r="H22" s="3"/>
      <c r="I22" s="3"/>
      <c r="J22" s="3"/>
      <c r="K22" s="3"/>
      <c r="L22" s="3"/>
      <c r="M22" s="3"/>
      <c r="N22" s="3"/>
      <c r="O22" s="3">
        <f t="shared" ref="O22:AT22" si="8">O1741</f>
        <v>99668.73</v>
      </c>
      <c r="P22" s="3">
        <f t="shared" si="8"/>
        <v>86330.75</v>
      </c>
      <c r="Q22" s="3">
        <f t="shared" si="8"/>
        <v>2172.9</v>
      </c>
      <c r="R22" s="3">
        <f t="shared" si="8"/>
        <v>220.87</v>
      </c>
      <c r="S22" s="3">
        <f t="shared" si="8"/>
        <v>11165.08</v>
      </c>
      <c r="T22" s="3">
        <f t="shared" si="8"/>
        <v>0</v>
      </c>
      <c r="U22" s="3">
        <f t="shared" si="8"/>
        <v>1241.4243182202001</v>
      </c>
      <c r="V22" s="3">
        <f t="shared" si="8"/>
        <v>18.351471869999997</v>
      </c>
      <c r="W22" s="3">
        <f t="shared" si="8"/>
        <v>0</v>
      </c>
      <c r="X22" s="3">
        <f t="shared" si="8"/>
        <v>12763.77</v>
      </c>
      <c r="Y22" s="3">
        <f t="shared" si="8"/>
        <v>7938.8</v>
      </c>
      <c r="Z22" s="3">
        <f t="shared" si="8"/>
        <v>0</v>
      </c>
      <c r="AA22" s="3">
        <f t="shared" si="8"/>
        <v>0</v>
      </c>
      <c r="AB22" s="3">
        <f t="shared" si="8"/>
        <v>0</v>
      </c>
      <c r="AC22" s="3">
        <f t="shared" si="8"/>
        <v>0</v>
      </c>
      <c r="AD22" s="3">
        <f t="shared" si="8"/>
        <v>0</v>
      </c>
      <c r="AE22" s="3">
        <f t="shared" si="8"/>
        <v>0</v>
      </c>
      <c r="AF22" s="3">
        <f t="shared" si="8"/>
        <v>0</v>
      </c>
      <c r="AG22" s="3">
        <f t="shared" si="8"/>
        <v>0</v>
      </c>
      <c r="AH22" s="3">
        <f t="shared" si="8"/>
        <v>0</v>
      </c>
      <c r="AI22" s="3">
        <f t="shared" si="8"/>
        <v>0</v>
      </c>
      <c r="AJ22" s="3">
        <f t="shared" si="8"/>
        <v>0</v>
      </c>
      <c r="AK22" s="3">
        <f t="shared" si="8"/>
        <v>0</v>
      </c>
      <c r="AL22" s="3">
        <f t="shared" si="8"/>
        <v>0</v>
      </c>
      <c r="AM22" s="3">
        <f t="shared" si="8"/>
        <v>0</v>
      </c>
      <c r="AN22" s="3">
        <f t="shared" si="8"/>
        <v>0</v>
      </c>
      <c r="AO22" s="3">
        <f t="shared" si="8"/>
        <v>0</v>
      </c>
      <c r="AP22" s="3">
        <f t="shared" si="8"/>
        <v>0</v>
      </c>
      <c r="AQ22" s="3">
        <f t="shared" si="8"/>
        <v>0</v>
      </c>
      <c r="AR22" s="3">
        <f t="shared" si="8"/>
        <v>120371.3</v>
      </c>
      <c r="AS22" s="3">
        <f t="shared" si="8"/>
        <v>117126.78</v>
      </c>
      <c r="AT22" s="3">
        <f t="shared" si="8"/>
        <v>3244.52</v>
      </c>
      <c r="AU22" s="3">
        <f t="shared" ref="AU22:BZ22" si="9">AU1741</f>
        <v>0</v>
      </c>
      <c r="AV22" s="3">
        <f t="shared" si="9"/>
        <v>86330.75</v>
      </c>
      <c r="AW22" s="3">
        <f t="shared" si="9"/>
        <v>86330.75</v>
      </c>
      <c r="AX22" s="3">
        <f t="shared" si="9"/>
        <v>0</v>
      </c>
      <c r="AY22" s="3">
        <f t="shared" si="9"/>
        <v>86330.75</v>
      </c>
      <c r="AZ22" s="3">
        <f t="shared" si="9"/>
        <v>0</v>
      </c>
      <c r="BA22" s="3">
        <f t="shared" si="9"/>
        <v>0</v>
      </c>
      <c r="BB22" s="3">
        <f t="shared" si="9"/>
        <v>0</v>
      </c>
      <c r="BC22" s="3">
        <f t="shared" si="9"/>
        <v>0</v>
      </c>
      <c r="BD22" s="3">
        <f t="shared" si="9"/>
        <v>0</v>
      </c>
      <c r="BE22" s="3">
        <f t="shared" si="9"/>
        <v>0</v>
      </c>
      <c r="BF22" s="3">
        <f t="shared" si="9"/>
        <v>0</v>
      </c>
      <c r="BG22" s="3">
        <f t="shared" si="9"/>
        <v>0</v>
      </c>
      <c r="BH22" s="3">
        <f t="shared" si="9"/>
        <v>0</v>
      </c>
      <c r="BI22" s="3">
        <f t="shared" si="9"/>
        <v>0</v>
      </c>
      <c r="BJ22" s="3">
        <f t="shared" si="9"/>
        <v>0</v>
      </c>
      <c r="BK22" s="3">
        <f t="shared" si="9"/>
        <v>0</v>
      </c>
      <c r="BL22" s="3">
        <f t="shared" si="9"/>
        <v>0</v>
      </c>
      <c r="BM22" s="3">
        <f t="shared" si="9"/>
        <v>0</v>
      </c>
      <c r="BN22" s="3">
        <f t="shared" si="9"/>
        <v>0</v>
      </c>
      <c r="BO22" s="3">
        <f t="shared" si="9"/>
        <v>0</v>
      </c>
      <c r="BP22" s="3">
        <f t="shared" si="9"/>
        <v>0</v>
      </c>
      <c r="BQ22" s="3">
        <f t="shared" si="9"/>
        <v>0</v>
      </c>
      <c r="BR22" s="3">
        <f t="shared" si="9"/>
        <v>0</v>
      </c>
      <c r="BS22" s="3">
        <f t="shared" si="9"/>
        <v>0</v>
      </c>
      <c r="BT22" s="3">
        <f t="shared" si="9"/>
        <v>0</v>
      </c>
      <c r="BU22" s="3">
        <f t="shared" si="9"/>
        <v>0</v>
      </c>
      <c r="BV22" s="3">
        <f t="shared" si="9"/>
        <v>0</v>
      </c>
      <c r="BW22" s="3">
        <f t="shared" si="9"/>
        <v>0</v>
      </c>
      <c r="BX22" s="3">
        <f t="shared" si="9"/>
        <v>0</v>
      </c>
      <c r="BY22" s="3">
        <f t="shared" si="9"/>
        <v>0</v>
      </c>
      <c r="BZ22" s="3">
        <f t="shared" si="9"/>
        <v>0</v>
      </c>
      <c r="CA22" s="3">
        <f t="shared" ref="CA22:DF22" si="10">CA1741</f>
        <v>0</v>
      </c>
      <c r="CB22" s="3">
        <f t="shared" si="10"/>
        <v>0</v>
      </c>
      <c r="CC22" s="3">
        <f t="shared" si="10"/>
        <v>0</v>
      </c>
      <c r="CD22" s="3">
        <f t="shared" si="10"/>
        <v>0</v>
      </c>
      <c r="CE22" s="3">
        <f t="shared" si="10"/>
        <v>0</v>
      </c>
      <c r="CF22" s="3">
        <f t="shared" si="10"/>
        <v>0</v>
      </c>
      <c r="CG22" s="3">
        <f t="shared" si="10"/>
        <v>0</v>
      </c>
      <c r="CH22" s="3">
        <f t="shared" si="10"/>
        <v>0</v>
      </c>
      <c r="CI22" s="3">
        <f t="shared" si="10"/>
        <v>0</v>
      </c>
      <c r="CJ22" s="3">
        <f t="shared" si="10"/>
        <v>0</v>
      </c>
      <c r="CK22" s="3">
        <f t="shared" si="10"/>
        <v>0</v>
      </c>
      <c r="CL22" s="3">
        <f t="shared" si="10"/>
        <v>0</v>
      </c>
      <c r="CM22" s="3">
        <f t="shared" si="10"/>
        <v>0</v>
      </c>
      <c r="CN22" s="3">
        <f t="shared" si="10"/>
        <v>0</v>
      </c>
      <c r="CO22" s="3">
        <f t="shared" si="10"/>
        <v>0</v>
      </c>
      <c r="CP22" s="3">
        <f t="shared" si="10"/>
        <v>0</v>
      </c>
      <c r="CQ22" s="3">
        <f t="shared" si="10"/>
        <v>0</v>
      </c>
      <c r="CR22" s="3">
        <f t="shared" si="10"/>
        <v>0</v>
      </c>
      <c r="CS22" s="3">
        <f t="shared" si="10"/>
        <v>0</v>
      </c>
      <c r="CT22" s="3">
        <f t="shared" si="10"/>
        <v>0</v>
      </c>
      <c r="CU22" s="3">
        <f t="shared" si="10"/>
        <v>0</v>
      </c>
      <c r="CV22" s="3">
        <f t="shared" si="10"/>
        <v>0</v>
      </c>
      <c r="CW22" s="3">
        <f t="shared" si="10"/>
        <v>0</v>
      </c>
      <c r="CX22" s="3">
        <f t="shared" si="10"/>
        <v>0</v>
      </c>
      <c r="CY22" s="3">
        <f t="shared" si="10"/>
        <v>0</v>
      </c>
      <c r="CZ22" s="3">
        <f t="shared" si="10"/>
        <v>0</v>
      </c>
      <c r="DA22" s="3">
        <f t="shared" si="10"/>
        <v>0</v>
      </c>
      <c r="DB22" s="3">
        <f t="shared" si="10"/>
        <v>0</v>
      </c>
      <c r="DC22" s="3">
        <f t="shared" si="10"/>
        <v>0</v>
      </c>
      <c r="DD22" s="3">
        <f t="shared" si="10"/>
        <v>0</v>
      </c>
      <c r="DE22" s="3">
        <f t="shared" si="10"/>
        <v>0</v>
      </c>
      <c r="DF22" s="3">
        <f t="shared" si="10"/>
        <v>0</v>
      </c>
      <c r="DG22" s="4">
        <f t="shared" ref="DG22:EL22" si="11">DG1741</f>
        <v>1807214.31</v>
      </c>
      <c r="DH22" s="4">
        <f t="shared" si="11"/>
        <v>1793876.33</v>
      </c>
      <c r="DI22" s="4">
        <f t="shared" si="11"/>
        <v>2172.9</v>
      </c>
      <c r="DJ22" s="4">
        <f t="shared" si="11"/>
        <v>220.87</v>
      </c>
      <c r="DK22" s="4">
        <f t="shared" si="11"/>
        <v>11165.08</v>
      </c>
      <c r="DL22" s="4">
        <f t="shared" si="11"/>
        <v>0</v>
      </c>
      <c r="DM22" s="4">
        <f t="shared" si="11"/>
        <v>1241.4243182202001</v>
      </c>
      <c r="DN22" s="4">
        <f t="shared" si="11"/>
        <v>18.351471869999997</v>
      </c>
      <c r="DO22" s="4">
        <f t="shared" si="11"/>
        <v>0</v>
      </c>
      <c r="DP22" s="4">
        <f t="shared" si="11"/>
        <v>12763.77</v>
      </c>
      <c r="DQ22" s="4">
        <f t="shared" si="11"/>
        <v>7938.8</v>
      </c>
      <c r="DR22" s="4">
        <f t="shared" si="11"/>
        <v>0</v>
      </c>
      <c r="DS22" s="4">
        <f t="shared" si="11"/>
        <v>0</v>
      </c>
      <c r="DT22" s="4">
        <f t="shared" si="11"/>
        <v>0</v>
      </c>
      <c r="DU22" s="4">
        <f t="shared" si="11"/>
        <v>0</v>
      </c>
      <c r="DV22" s="4">
        <f t="shared" si="11"/>
        <v>0</v>
      </c>
      <c r="DW22" s="4">
        <f t="shared" si="11"/>
        <v>0</v>
      </c>
      <c r="DX22" s="4">
        <f t="shared" si="11"/>
        <v>0</v>
      </c>
      <c r="DY22" s="4">
        <f t="shared" si="11"/>
        <v>0</v>
      </c>
      <c r="DZ22" s="4">
        <f t="shared" si="11"/>
        <v>0</v>
      </c>
      <c r="EA22" s="4">
        <f t="shared" si="11"/>
        <v>0</v>
      </c>
      <c r="EB22" s="4">
        <f t="shared" si="11"/>
        <v>0</v>
      </c>
      <c r="EC22" s="4">
        <f t="shared" si="11"/>
        <v>0</v>
      </c>
      <c r="ED22" s="4">
        <f t="shared" si="11"/>
        <v>0</v>
      </c>
      <c r="EE22" s="4">
        <f t="shared" si="11"/>
        <v>0</v>
      </c>
      <c r="EF22" s="4">
        <f t="shared" si="11"/>
        <v>0</v>
      </c>
      <c r="EG22" s="4">
        <f t="shared" si="11"/>
        <v>0</v>
      </c>
      <c r="EH22" s="4">
        <f t="shared" si="11"/>
        <v>1397465.51</v>
      </c>
      <c r="EI22" s="4">
        <f t="shared" si="11"/>
        <v>0</v>
      </c>
      <c r="EJ22" s="4">
        <f t="shared" si="11"/>
        <v>1827916.88</v>
      </c>
      <c r="EK22" s="4">
        <f t="shared" si="11"/>
        <v>249998.36</v>
      </c>
      <c r="EL22" s="4">
        <f t="shared" si="11"/>
        <v>180453.01</v>
      </c>
      <c r="EM22" s="4">
        <f t="shared" ref="EM22:FR22" si="12">EM1741</f>
        <v>0</v>
      </c>
      <c r="EN22" s="4">
        <f t="shared" si="12"/>
        <v>1793876.33</v>
      </c>
      <c r="EO22" s="4">
        <f t="shared" si="12"/>
        <v>396410.82</v>
      </c>
      <c r="EP22" s="4">
        <f t="shared" si="12"/>
        <v>0</v>
      </c>
      <c r="EQ22" s="4">
        <f t="shared" si="12"/>
        <v>396410.82</v>
      </c>
      <c r="ER22" s="4">
        <f t="shared" si="12"/>
        <v>1397465.51</v>
      </c>
      <c r="ES22" s="4">
        <f t="shared" si="12"/>
        <v>0</v>
      </c>
      <c r="ET22" s="4">
        <f t="shared" si="12"/>
        <v>0</v>
      </c>
      <c r="EU22" s="4">
        <f t="shared" si="12"/>
        <v>0</v>
      </c>
      <c r="EV22" s="4">
        <f t="shared" si="12"/>
        <v>0</v>
      </c>
      <c r="EW22" s="4">
        <f t="shared" si="12"/>
        <v>0</v>
      </c>
      <c r="EX22" s="4">
        <f t="shared" si="12"/>
        <v>0</v>
      </c>
      <c r="EY22" s="4">
        <f t="shared" si="12"/>
        <v>0</v>
      </c>
      <c r="EZ22" s="4">
        <f t="shared" si="12"/>
        <v>0</v>
      </c>
      <c r="FA22" s="4">
        <f t="shared" si="12"/>
        <v>0</v>
      </c>
      <c r="FB22" s="4">
        <f t="shared" si="12"/>
        <v>0</v>
      </c>
      <c r="FC22" s="4">
        <f t="shared" si="12"/>
        <v>0</v>
      </c>
      <c r="FD22" s="4">
        <f t="shared" si="12"/>
        <v>0</v>
      </c>
      <c r="FE22" s="4">
        <f t="shared" si="12"/>
        <v>0</v>
      </c>
      <c r="FF22" s="4">
        <f t="shared" si="12"/>
        <v>0</v>
      </c>
      <c r="FG22" s="4">
        <f t="shared" si="12"/>
        <v>0</v>
      </c>
      <c r="FH22" s="4">
        <f t="shared" si="12"/>
        <v>0</v>
      </c>
      <c r="FI22" s="4">
        <f t="shared" si="12"/>
        <v>0</v>
      </c>
      <c r="FJ22" s="4">
        <f t="shared" si="12"/>
        <v>0</v>
      </c>
      <c r="FK22" s="4">
        <f t="shared" si="12"/>
        <v>0</v>
      </c>
      <c r="FL22" s="4">
        <f t="shared" si="12"/>
        <v>0</v>
      </c>
      <c r="FM22" s="4">
        <f t="shared" si="12"/>
        <v>0</v>
      </c>
      <c r="FN22" s="4">
        <f t="shared" si="12"/>
        <v>0</v>
      </c>
      <c r="FO22" s="4">
        <f t="shared" si="12"/>
        <v>0</v>
      </c>
      <c r="FP22" s="4">
        <f t="shared" si="12"/>
        <v>0</v>
      </c>
      <c r="FQ22" s="4">
        <f t="shared" si="12"/>
        <v>0</v>
      </c>
      <c r="FR22" s="4">
        <f t="shared" si="12"/>
        <v>0</v>
      </c>
      <c r="FS22" s="4">
        <f t="shared" ref="FS22:GX22" si="13">FS1741</f>
        <v>0</v>
      </c>
      <c r="FT22" s="4">
        <f t="shared" si="13"/>
        <v>0</v>
      </c>
      <c r="FU22" s="4">
        <f t="shared" si="13"/>
        <v>0</v>
      </c>
      <c r="FV22" s="4">
        <f t="shared" si="13"/>
        <v>0</v>
      </c>
      <c r="FW22" s="4">
        <f t="shared" si="13"/>
        <v>0</v>
      </c>
      <c r="FX22" s="4">
        <f t="shared" si="13"/>
        <v>0</v>
      </c>
      <c r="FY22" s="4">
        <f t="shared" si="13"/>
        <v>0</v>
      </c>
      <c r="FZ22" s="4">
        <f t="shared" si="13"/>
        <v>0</v>
      </c>
      <c r="GA22" s="4">
        <f t="shared" si="13"/>
        <v>0</v>
      </c>
      <c r="GB22" s="4">
        <f t="shared" si="13"/>
        <v>0</v>
      </c>
      <c r="GC22" s="4">
        <f t="shared" si="13"/>
        <v>0</v>
      </c>
      <c r="GD22" s="4">
        <f t="shared" si="13"/>
        <v>0</v>
      </c>
      <c r="GE22" s="4">
        <f t="shared" si="13"/>
        <v>0</v>
      </c>
      <c r="GF22" s="4">
        <f t="shared" si="13"/>
        <v>0</v>
      </c>
      <c r="GG22" s="4">
        <f t="shared" si="13"/>
        <v>0</v>
      </c>
      <c r="GH22" s="4">
        <f t="shared" si="13"/>
        <v>0</v>
      </c>
      <c r="GI22" s="4">
        <f t="shared" si="13"/>
        <v>0</v>
      </c>
      <c r="GJ22" s="4">
        <f t="shared" si="13"/>
        <v>0</v>
      </c>
      <c r="GK22" s="4">
        <f t="shared" si="13"/>
        <v>0</v>
      </c>
      <c r="GL22" s="4">
        <f t="shared" si="13"/>
        <v>0</v>
      </c>
      <c r="GM22" s="4">
        <f t="shared" si="13"/>
        <v>0</v>
      </c>
      <c r="GN22" s="4">
        <f t="shared" si="13"/>
        <v>0</v>
      </c>
      <c r="GO22" s="4">
        <f t="shared" si="13"/>
        <v>0</v>
      </c>
      <c r="GP22" s="4">
        <f t="shared" si="13"/>
        <v>0</v>
      </c>
      <c r="GQ22" s="4">
        <f t="shared" si="13"/>
        <v>0</v>
      </c>
      <c r="GR22" s="4">
        <f t="shared" si="13"/>
        <v>0</v>
      </c>
      <c r="GS22" s="4">
        <f t="shared" si="13"/>
        <v>0</v>
      </c>
      <c r="GT22" s="4">
        <f t="shared" si="13"/>
        <v>0</v>
      </c>
      <c r="GU22" s="4">
        <f t="shared" si="13"/>
        <v>0</v>
      </c>
      <c r="GV22" s="4">
        <f t="shared" si="13"/>
        <v>0</v>
      </c>
      <c r="GW22" s="4">
        <f t="shared" si="13"/>
        <v>0</v>
      </c>
      <c r="GX22" s="4">
        <f t="shared" si="13"/>
        <v>0</v>
      </c>
    </row>
    <row r="24" spans="1:255">
      <c r="A24" s="1">
        <v>4</v>
      </c>
      <c r="B24" s="1">
        <v>1</v>
      </c>
      <c r="C24" s="1"/>
      <c r="D24" s="1">
        <f>ROW(A55)</f>
        <v>55</v>
      </c>
      <c r="E24" s="1"/>
      <c r="F24" s="1" t="s">
        <v>14</v>
      </c>
      <c r="G24" s="1" t="s">
        <v>14</v>
      </c>
      <c r="H24" s="1" t="s">
        <v>3</v>
      </c>
      <c r="I24" s="1">
        <v>0</v>
      </c>
      <c r="J24" s="1"/>
      <c r="K24" s="1">
        <v>1</v>
      </c>
      <c r="L24" s="1"/>
      <c r="M24" s="1"/>
      <c r="N24" s="1"/>
      <c r="O24" s="1"/>
      <c r="P24" s="1"/>
      <c r="Q24" s="1"/>
      <c r="R24" s="1"/>
      <c r="S24" s="1"/>
      <c r="T24" s="1"/>
      <c r="U24" s="1" t="s">
        <v>15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55">
      <c r="A26" s="3">
        <v>52</v>
      </c>
      <c r="B26" s="3">
        <f t="shared" ref="B26:G26" si="14">B55</f>
        <v>1</v>
      </c>
      <c r="C26" s="3">
        <f t="shared" si="14"/>
        <v>4</v>
      </c>
      <c r="D26" s="3">
        <f t="shared" si="14"/>
        <v>24</v>
      </c>
      <c r="E26" s="3">
        <f t="shared" si="14"/>
        <v>0</v>
      </c>
      <c r="F26" s="3" t="str">
        <f t="shared" si="14"/>
        <v>1.Система ВД1 (оборудование)</v>
      </c>
      <c r="G26" s="3" t="str">
        <f t="shared" si="14"/>
        <v>1.Система ВД1 (оборудование)</v>
      </c>
      <c r="H26" s="3"/>
      <c r="I26" s="3"/>
      <c r="J26" s="3"/>
      <c r="K26" s="3"/>
      <c r="L26" s="3"/>
      <c r="M26" s="3"/>
      <c r="N26" s="3"/>
      <c r="O26" s="3">
        <f t="shared" ref="O26:AT26" si="15">O55</f>
        <v>513.04999999999995</v>
      </c>
      <c r="P26" s="3">
        <f t="shared" si="15"/>
        <v>129.43</v>
      </c>
      <c r="Q26" s="3">
        <f t="shared" si="15"/>
        <v>67.17</v>
      </c>
      <c r="R26" s="3">
        <f t="shared" si="15"/>
        <v>7.99</v>
      </c>
      <c r="S26" s="3">
        <f t="shared" si="15"/>
        <v>316.45</v>
      </c>
      <c r="T26" s="3">
        <f t="shared" si="15"/>
        <v>0</v>
      </c>
      <c r="U26" s="3">
        <f t="shared" si="15"/>
        <v>33.832418099999998</v>
      </c>
      <c r="V26" s="3">
        <f t="shared" si="15"/>
        <v>0.67459649999999993</v>
      </c>
      <c r="W26" s="3">
        <f t="shared" si="15"/>
        <v>0</v>
      </c>
      <c r="X26" s="3">
        <f t="shared" si="15"/>
        <v>373.1</v>
      </c>
      <c r="Y26" s="3">
        <f t="shared" si="15"/>
        <v>230.34</v>
      </c>
      <c r="Z26" s="3">
        <f t="shared" si="15"/>
        <v>0</v>
      </c>
      <c r="AA26" s="3">
        <f t="shared" si="15"/>
        <v>0</v>
      </c>
      <c r="AB26" s="3">
        <f t="shared" si="15"/>
        <v>513.04999999999995</v>
      </c>
      <c r="AC26" s="3">
        <f t="shared" si="15"/>
        <v>129.43</v>
      </c>
      <c r="AD26" s="3">
        <f t="shared" si="15"/>
        <v>67.17</v>
      </c>
      <c r="AE26" s="3">
        <f t="shared" si="15"/>
        <v>7.99</v>
      </c>
      <c r="AF26" s="3">
        <f t="shared" si="15"/>
        <v>316.45</v>
      </c>
      <c r="AG26" s="3">
        <f t="shared" si="15"/>
        <v>0</v>
      </c>
      <c r="AH26" s="3">
        <f t="shared" si="15"/>
        <v>33.832418099999998</v>
      </c>
      <c r="AI26" s="3">
        <f t="shared" si="15"/>
        <v>0.67459649999999993</v>
      </c>
      <c r="AJ26" s="3">
        <f t="shared" si="15"/>
        <v>0</v>
      </c>
      <c r="AK26" s="3">
        <f t="shared" si="15"/>
        <v>373.1</v>
      </c>
      <c r="AL26" s="3">
        <f t="shared" si="15"/>
        <v>230.34</v>
      </c>
      <c r="AM26" s="3">
        <f t="shared" si="15"/>
        <v>0</v>
      </c>
      <c r="AN26" s="3">
        <f t="shared" si="15"/>
        <v>0</v>
      </c>
      <c r="AO26" s="3">
        <f t="shared" si="15"/>
        <v>0</v>
      </c>
      <c r="AP26" s="3">
        <f t="shared" si="15"/>
        <v>0</v>
      </c>
      <c r="AQ26" s="3">
        <f t="shared" si="15"/>
        <v>0</v>
      </c>
      <c r="AR26" s="3">
        <f t="shared" si="15"/>
        <v>1116.49</v>
      </c>
      <c r="AS26" s="3">
        <f t="shared" si="15"/>
        <v>1116.49</v>
      </c>
      <c r="AT26" s="3">
        <f t="shared" si="15"/>
        <v>0</v>
      </c>
      <c r="AU26" s="3">
        <f t="shared" ref="AU26:BZ26" si="16">AU55</f>
        <v>0</v>
      </c>
      <c r="AV26" s="3">
        <f t="shared" si="16"/>
        <v>129.43</v>
      </c>
      <c r="AW26" s="3">
        <f t="shared" si="16"/>
        <v>129.43</v>
      </c>
      <c r="AX26" s="3">
        <f t="shared" si="16"/>
        <v>0</v>
      </c>
      <c r="AY26" s="3">
        <f t="shared" si="16"/>
        <v>129.43</v>
      </c>
      <c r="AZ26" s="3">
        <f t="shared" si="16"/>
        <v>0</v>
      </c>
      <c r="BA26" s="3">
        <f t="shared" si="16"/>
        <v>0</v>
      </c>
      <c r="BB26" s="3">
        <f t="shared" si="16"/>
        <v>0</v>
      </c>
      <c r="BC26" s="3">
        <f t="shared" si="16"/>
        <v>0</v>
      </c>
      <c r="BD26" s="3">
        <f t="shared" si="16"/>
        <v>0</v>
      </c>
      <c r="BE26" s="3">
        <f t="shared" si="16"/>
        <v>0</v>
      </c>
      <c r="BF26" s="3">
        <f t="shared" si="16"/>
        <v>0</v>
      </c>
      <c r="BG26" s="3">
        <f t="shared" si="16"/>
        <v>0</v>
      </c>
      <c r="BH26" s="3">
        <f t="shared" si="16"/>
        <v>0</v>
      </c>
      <c r="BI26" s="3">
        <f t="shared" si="16"/>
        <v>0</v>
      </c>
      <c r="BJ26" s="3">
        <f t="shared" si="16"/>
        <v>0</v>
      </c>
      <c r="BK26" s="3">
        <f t="shared" si="16"/>
        <v>0</v>
      </c>
      <c r="BL26" s="3">
        <f t="shared" si="16"/>
        <v>0</v>
      </c>
      <c r="BM26" s="3">
        <f t="shared" si="16"/>
        <v>0</v>
      </c>
      <c r="BN26" s="3">
        <f t="shared" si="16"/>
        <v>0</v>
      </c>
      <c r="BO26" s="3">
        <f t="shared" si="16"/>
        <v>0</v>
      </c>
      <c r="BP26" s="3">
        <f t="shared" si="16"/>
        <v>0</v>
      </c>
      <c r="BQ26" s="3">
        <f t="shared" si="16"/>
        <v>0</v>
      </c>
      <c r="BR26" s="3">
        <f t="shared" si="16"/>
        <v>0</v>
      </c>
      <c r="BS26" s="3">
        <f t="shared" si="16"/>
        <v>0</v>
      </c>
      <c r="BT26" s="3">
        <f t="shared" si="16"/>
        <v>0</v>
      </c>
      <c r="BU26" s="3">
        <f t="shared" si="16"/>
        <v>0</v>
      </c>
      <c r="BV26" s="3">
        <f t="shared" si="16"/>
        <v>0</v>
      </c>
      <c r="BW26" s="3">
        <f t="shared" si="16"/>
        <v>0</v>
      </c>
      <c r="BX26" s="3">
        <f t="shared" si="16"/>
        <v>0</v>
      </c>
      <c r="BY26" s="3">
        <f t="shared" si="16"/>
        <v>0</v>
      </c>
      <c r="BZ26" s="3">
        <f t="shared" si="16"/>
        <v>0</v>
      </c>
      <c r="CA26" s="3">
        <f t="shared" ref="CA26:DF26" si="17">CA55</f>
        <v>1116.49</v>
      </c>
      <c r="CB26" s="3">
        <f t="shared" si="17"/>
        <v>1116.49</v>
      </c>
      <c r="CC26" s="3">
        <f t="shared" si="17"/>
        <v>0</v>
      </c>
      <c r="CD26" s="3">
        <f t="shared" si="17"/>
        <v>0</v>
      </c>
      <c r="CE26" s="3">
        <f t="shared" si="17"/>
        <v>129.43</v>
      </c>
      <c r="CF26" s="3">
        <f t="shared" si="17"/>
        <v>129.43</v>
      </c>
      <c r="CG26" s="3">
        <f t="shared" si="17"/>
        <v>0</v>
      </c>
      <c r="CH26" s="3">
        <f t="shared" si="17"/>
        <v>129.43</v>
      </c>
      <c r="CI26" s="3">
        <f t="shared" si="17"/>
        <v>0</v>
      </c>
      <c r="CJ26" s="3">
        <f t="shared" si="17"/>
        <v>0</v>
      </c>
      <c r="CK26" s="3">
        <f t="shared" si="17"/>
        <v>0</v>
      </c>
      <c r="CL26" s="3">
        <f t="shared" si="17"/>
        <v>0</v>
      </c>
      <c r="CM26" s="3">
        <f t="shared" si="17"/>
        <v>0</v>
      </c>
      <c r="CN26" s="3">
        <f t="shared" si="17"/>
        <v>0</v>
      </c>
      <c r="CO26" s="3">
        <f t="shared" si="17"/>
        <v>0</v>
      </c>
      <c r="CP26" s="3">
        <f t="shared" si="17"/>
        <v>0</v>
      </c>
      <c r="CQ26" s="3">
        <f t="shared" si="17"/>
        <v>0</v>
      </c>
      <c r="CR26" s="3">
        <f t="shared" si="17"/>
        <v>0</v>
      </c>
      <c r="CS26" s="3">
        <f t="shared" si="17"/>
        <v>0</v>
      </c>
      <c r="CT26" s="3">
        <f t="shared" si="17"/>
        <v>0</v>
      </c>
      <c r="CU26" s="3">
        <f t="shared" si="17"/>
        <v>0</v>
      </c>
      <c r="CV26" s="3">
        <f t="shared" si="17"/>
        <v>0</v>
      </c>
      <c r="CW26" s="3">
        <f t="shared" si="17"/>
        <v>0</v>
      </c>
      <c r="CX26" s="3">
        <f t="shared" si="17"/>
        <v>0</v>
      </c>
      <c r="CY26" s="3">
        <f t="shared" si="17"/>
        <v>0</v>
      </c>
      <c r="CZ26" s="3">
        <f t="shared" si="17"/>
        <v>0</v>
      </c>
      <c r="DA26" s="3">
        <f t="shared" si="17"/>
        <v>0</v>
      </c>
      <c r="DB26" s="3">
        <f t="shared" si="17"/>
        <v>0</v>
      </c>
      <c r="DC26" s="3">
        <f t="shared" si="17"/>
        <v>0</v>
      </c>
      <c r="DD26" s="3">
        <f t="shared" si="17"/>
        <v>0</v>
      </c>
      <c r="DE26" s="3">
        <f t="shared" si="17"/>
        <v>0</v>
      </c>
      <c r="DF26" s="3">
        <f t="shared" si="17"/>
        <v>0</v>
      </c>
      <c r="DG26" s="4">
        <f t="shared" ref="DG26:EL26" si="18">DG55</f>
        <v>194766.1</v>
      </c>
      <c r="DH26" s="4">
        <f t="shared" si="18"/>
        <v>194382.48</v>
      </c>
      <c r="DI26" s="4">
        <f t="shared" si="18"/>
        <v>67.17</v>
      </c>
      <c r="DJ26" s="4">
        <f t="shared" si="18"/>
        <v>7.99</v>
      </c>
      <c r="DK26" s="4">
        <f t="shared" si="18"/>
        <v>316.45</v>
      </c>
      <c r="DL26" s="4">
        <f t="shared" si="18"/>
        <v>0</v>
      </c>
      <c r="DM26" s="4">
        <f t="shared" si="18"/>
        <v>33.832418099999998</v>
      </c>
      <c r="DN26" s="4">
        <f t="shared" si="18"/>
        <v>0.67459649999999993</v>
      </c>
      <c r="DO26" s="4">
        <f t="shared" si="18"/>
        <v>0</v>
      </c>
      <c r="DP26" s="4">
        <f t="shared" si="18"/>
        <v>373.1</v>
      </c>
      <c r="DQ26" s="4">
        <f t="shared" si="18"/>
        <v>230.34</v>
      </c>
      <c r="DR26" s="4">
        <f t="shared" si="18"/>
        <v>0</v>
      </c>
      <c r="DS26" s="4">
        <f t="shared" si="18"/>
        <v>0</v>
      </c>
      <c r="DT26" s="4">
        <f t="shared" si="18"/>
        <v>194766.1</v>
      </c>
      <c r="DU26" s="4">
        <f t="shared" si="18"/>
        <v>194382.48</v>
      </c>
      <c r="DV26" s="4">
        <f t="shared" si="18"/>
        <v>67.17</v>
      </c>
      <c r="DW26" s="4">
        <f t="shared" si="18"/>
        <v>7.99</v>
      </c>
      <c r="DX26" s="4">
        <f t="shared" si="18"/>
        <v>316.45</v>
      </c>
      <c r="DY26" s="4">
        <f t="shared" si="18"/>
        <v>0</v>
      </c>
      <c r="DZ26" s="4">
        <f t="shared" si="18"/>
        <v>33.832418099999998</v>
      </c>
      <c r="EA26" s="4">
        <f t="shared" si="18"/>
        <v>0.67459649999999993</v>
      </c>
      <c r="EB26" s="4">
        <f t="shared" si="18"/>
        <v>0</v>
      </c>
      <c r="EC26" s="4">
        <f t="shared" si="18"/>
        <v>373.1</v>
      </c>
      <c r="ED26" s="4">
        <f t="shared" si="18"/>
        <v>230.34</v>
      </c>
      <c r="EE26" s="4">
        <f t="shared" si="18"/>
        <v>0</v>
      </c>
      <c r="EF26" s="4">
        <f t="shared" si="18"/>
        <v>0</v>
      </c>
      <c r="EG26" s="4">
        <f t="shared" si="18"/>
        <v>0</v>
      </c>
      <c r="EH26" s="4">
        <f t="shared" si="18"/>
        <v>167158.07999999999</v>
      </c>
      <c r="EI26" s="4">
        <f t="shared" si="18"/>
        <v>0</v>
      </c>
      <c r="EJ26" s="4">
        <f t="shared" si="18"/>
        <v>195369.54</v>
      </c>
      <c r="EK26" s="4">
        <f t="shared" si="18"/>
        <v>7297.7</v>
      </c>
      <c r="EL26" s="4">
        <f t="shared" si="18"/>
        <v>20913.759999999998</v>
      </c>
      <c r="EM26" s="4">
        <f t="shared" ref="EM26:FR26" si="19">EM55</f>
        <v>0</v>
      </c>
      <c r="EN26" s="4">
        <f t="shared" si="19"/>
        <v>194382.48</v>
      </c>
      <c r="EO26" s="4">
        <f t="shared" si="19"/>
        <v>27224.400000000001</v>
      </c>
      <c r="EP26" s="4">
        <f t="shared" si="19"/>
        <v>0</v>
      </c>
      <c r="EQ26" s="4">
        <f t="shared" si="19"/>
        <v>27224.400000000001</v>
      </c>
      <c r="ER26" s="4">
        <f t="shared" si="19"/>
        <v>167158.07999999999</v>
      </c>
      <c r="ES26" s="4">
        <f t="shared" si="19"/>
        <v>0</v>
      </c>
      <c r="ET26" s="4">
        <f t="shared" si="19"/>
        <v>0</v>
      </c>
      <c r="EU26" s="4">
        <f t="shared" si="19"/>
        <v>0</v>
      </c>
      <c r="EV26" s="4">
        <f t="shared" si="19"/>
        <v>0</v>
      </c>
      <c r="EW26" s="4">
        <f t="shared" si="19"/>
        <v>0</v>
      </c>
      <c r="EX26" s="4">
        <f t="shared" si="19"/>
        <v>0</v>
      </c>
      <c r="EY26" s="4">
        <f t="shared" si="19"/>
        <v>0</v>
      </c>
      <c r="EZ26" s="4">
        <f t="shared" si="19"/>
        <v>0</v>
      </c>
      <c r="FA26" s="4">
        <f t="shared" si="19"/>
        <v>0</v>
      </c>
      <c r="FB26" s="4">
        <f t="shared" si="19"/>
        <v>0</v>
      </c>
      <c r="FC26" s="4">
        <f t="shared" si="19"/>
        <v>0</v>
      </c>
      <c r="FD26" s="4">
        <f t="shared" si="19"/>
        <v>0</v>
      </c>
      <c r="FE26" s="4">
        <f t="shared" si="19"/>
        <v>0</v>
      </c>
      <c r="FF26" s="4">
        <f t="shared" si="19"/>
        <v>0</v>
      </c>
      <c r="FG26" s="4">
        <f t="shared" si="19"/>
        <v>0</v>
      </c>
      <c r="FH26" s="4">
        <f t="shared" si="19"/>
        <v>0</v>
      </c>
      <c r="FI26" s="4">
        <f t="shared" si="19"/>
        <v>0</v>
      </c>
      <c r="FJ26" s="4">
        <f t="shared" si="19"/>
        <v>0</v>
      </c>
      <c r="FK26" s="4">
        <f t="shared" si="19"/>
        <v>0</v>
      </c>
      <c r="FL26" s="4">
        <f t="shared" si="19"/>
        <v>0</v>
      </c>
      <c r="FM26" s="4">
        <f t="shared" si="19"/>
        <v>0</v>
      </c>
      <c r="FN26" s="4">
        <f t="shared" si="19"/>
        <v>0</v>
      </c>
      <c r="FO26" s="4">
        <f t="shared" si="19"/>
        <v>0</v>
      </c>
      <c r="FP26" s="4">
        <f t="shared" si="19"/>
        <v>0</v>
      </c>
      <c r="FQ26" s="4">
        <f t="shared" si="19"/>
        <v>167158.07999999999</v>
      </c>
      <c r="FR26" s="4">
        <f t="shared" si="19"/>
        <v>0</v>
      </c>
      <c r="FS26" s="4">
        <f t="shared" ref="FS26:GX26" si="20">FS55</f>
        <v>195369.54</v>
      </c>
      <c r="FT26" s="4">
        <f t="shared" si="20"/>
        <v>7297.7</v>
      </c>
      <c r="FU26" s="4">
        <f t="shared" si="20"/>
        <v>20913.759999999998</v>
      </c>
      <c r="FV26" s="4">
        <f t="shared" si="20"/>
        <v>0</v>
      </c>
      <c r="FW26" s="4">
        <f t="shared" si="20"/>
        <v>194382.48</v>
      </c>
      <c r="FX26" s="4">
        <f t="shared" si="20"/>
        <v>27224.400000000023</v>
      </c>
      <c r="FY26" s="4">
        <f t="shared" si="20"/>
        <v>0</v>
      </c>
      <c r="FZ26" s="4">
        <f t="shared" si="20"/>
        <v>27224.400000000023</v>
      </c>
      <c r="GA26" s="4">
        <f t="shared" si="20"/>
        <v>167158.07999999999</v>
      </c>
      <c r="GB26" s="4">
        <f t="shared" si="20"/>
        <v>0</v>
      </c>
      <c r="GC26" s="4">
        <f t="shared" si="20"/>
        <v>0</v>
      </c>
      <c r="GD26" s="4">
        <f t="shared" si="20"/>
        <v>0</v>
      </c>
      <c r="GE26" s="4">
        <f t="shared" si="20"/>
        <v>0</v>
      </c>
      <c r="GF26" s="4">
        <f t="shared" si="20"/>
        <v>0</v>
      </c>
      <c r="GG26" s="4">
        <f t="shared" si="20"/>
        <v>0</v>
      </c>
      <c r="GH26" s="4">
        <f t="shared" si="20"/>
        <v>0</v>
      </c>
      <c r="GI26" s="4">
        <f t="shared" si="20"/>
        <v>0</v>
      </c>
      <c r="GJ26" s="4">
        <f t="shared" si="20"/>
        <v>0</v>
      </c>
      <c r="GK26" s="4">
        <f t="shared" si="20"/>
        <v>0</v>
      </c>
      <c r="GL26" s="4">
        <f t="shared" si="20"/>
        <v>0</v>
      </c>
      <c r="GM26" s="4">
        <f t="shared" si="20"/>
        <v>0</v>
      </c>
      <c r="GN26" s="4">
        <f t="shared" si="20"/>
        <v>0</v>
      </c>
      <c r="GO26" s="4">
        <f t="shared" si="20"/>
        <v>0</v>
      </c>
      <c r="GP26" s="4">
        <f t="shared" si="20"/>
        <v>0</v>
      </c>
      <c r="GQ26" s="4">
        <f t="shared" si="20"/>
        <v>0</v>
      </c>
      <c r="GR26" s="4">
        <f t="shared" si="20"/>
        <v>0</v>
      </c>
      <c r="GS26" s="4">
        <f t="shared" si="20"/>
        <v>0</v>
      </c>
      <c r="GT26" s="4">
        <f t="shared" si="20"/>
        <v>0</v>
      </c>
      <c r="GU26" s="4">
        <f t="shared" si="20"/>
        <v>0</v>
      </c>
      <c r="GV26" s="4">
        <f t="shared" si="20"/>
        <v>0</v>
      </c>
      <c r="GW26" s="4">
        <f t="shared" si="20"/>
        <v>0</v>
      </c>
      <c r="GX26" s="4">
        <f t="shared" si="20"/>
        <v>0</v>
      </c>
    </row>
    <row r="28" spans="1:255">
      <c r="A28" s="2">
        <v>17</v>
      </c>
      <c r="B28" s="2">
        <v>1</v>
      </c>
      <c r="C28" s="2">
        <f>ROW(SmtRes!A7)</f>
        <v>7</v>
      </c>
      <c r="D28" s="2">
        <f>ROW(EtalonRes!A8)</f>
        <v>8</v>
      </c>
      <c r="E28" s="2" t="s">
        <v>16</v>
      </c>
      <c r="F28" s="2" t="s">
        <v>17</v>
      </c>
      <c r="G28" s="2" t="s">
        <v>18</v>
      </c>
      <c r="H28" s="2" t="s">
        <v>19</v>
      </c>
      <c r="I28" s="2">
        <v>1</v>
      </c>
      <c r="J28" s="2">
        <v>0</v>
      </c>
      <c r="K28" s="2"/>
      <c r="L28" s="2"/>
      <c r="M28" s="2"/>
      <c r="N28" s="2"/>
      <c r="O28" s="2">
        <f t="shared" ref="O28:O53" si="21">ROUND(CP28,2)</f>
        <v>251.69</v>
      </c>
      <c r="P28" s="2">
        <f t="shared" ref="P28:P53" si="22">ROUND(CQ28*I28,2)</f>
        <v>2.02</v>
      </c>
      <c r="Q28" s="2">
        <f t="shared" ref="Q28:Q53" si="23">ROUND(CR28*I28,2)</f>
        <v>58.64</v>
      </c>
      <c r="R28" s="2">
        <f t="shared" ref="R28:R53" si="24">ROUND(CS28*I28,2)</f>
        <v>7.25</v>
      </c>
      <c r="S28" s="2">
        <f t="shared" ref="S28:S53" si="25">ROUND(CT28*I28,2)</f>
        <v>191.03</v>
      </c>
      <c r="T28" s="2">
        <f t="shared" ref="T28:T53" si="26">ROUND(CU28*I28,2)</f>
        <v>0</v>
      </c>
      <c r="U28" s="2">
        <f t="shared" ref="U28:U53" si="27">CV28*I28</f>
        <v>19.8582</v>
      </c>
      <c r="V28" s="2">
        <f t="shared" ref="V28:V53" si="28">CW28*I28</f>
        <v>0.61499999999999988</v>
      </c>
      <c r="W28" s="2">
        <f t="shared" ref="W28:W53" si="29">ROUND(CX28*I28,2)</f>
        <v>0</v>
      </c>
      <c r="X28" s="2">
        <f t="shared" ref="X28:X53" si="30">ROUND(CY28,2)</f>
        <v>228.02</v>
      </c>
      <c r="Y28" s="2">
        <f t="shared" ref="Y28:Y53" si="31">ROUND(CZ28,2)</f>
        <v>140.78</v>
      </c>
      <c r="Z28" s="2"/>
      <c r="AA28" s="2">
        <v>33304975</v>
      </c>
      <c r="AB28" s="2">
        <f t="shared" ref="AB28:AB53" si="32">ROUND((AC28+AD28+AF28),2)</f>
        <v>251.69</v>
      </c>
      <c r="AC28" s="2">
        <f t="shared" ref="AC28:AC53" si="33">ROUND((ES28),2)</f>
        <v>2.02</v>
      </c>
      <c r="AD28" s="2">
        <f>ROUND((((((ET28*1.2)*1.25))-(((EU28*1.2)*1.25)))+AE28),2)</f>
        <v>58.64</v>
      </c>
      <c r="AE28" s="2">
        <f>ROUND((((EU28*1.2)*1.25)),2)</f>
        <v>7.25</v>
      </c>
      <c r="AF28" s="2">
        <f>ROUND((((EV28*1.2)*1.15)),2)</f>
        <v>191.03</v>
      </c>
      <c r="AG28" s="2">
        <f t="shared" ref="AG28:AG53" si="34">ROUND((AP28),2)</f>
        <v>0</v>
      </c>
      <c r="AH28" s="2">
        <f>(((EW28*1.2)*1.15))</f>
        <v>19.8582</v>
      </c>
      <c r="AI28" s="2">
        <f>(((EX28*1.2)*1.25))</f>
        <v>0.61499999999999988</v>
      </c>
      <c r="AJ28" s="2">
        <f t="shared" ref="AJ28:AJ53" si="35">(AS28)</f>
        <v>0</v>
      </c>
      <c r="AK28" s="2">
        <v>179.54</v>
      </c>
      <c r="AL28" s="2">
        <v>2.02</v>
      </c>
      <c r="AM28" s="2">
        <v>39.090000000000003</v>
      </c>
      <c r="AN28" s="2">
        <v>4.83</v>
      </c>
      <c r="AO28" s="2">
        <v>138.43</v>
      </c>
      <c r="AP28" s="2">
        <v>0</v>
      </c>
      <c r="AQ28" s="2">
        <v>14.39</v>
      </c>
      <c r="AR28" s="2">
        <v>0.41</v>
      </c>
      <c r="AS28" s="2">
        <v>0</v>
      </c>
      <c r="AT28" s="2">
        <v>115</v>
      </c>
      <c r="AU28" s="2">
        <v>71</v>
      </c>
      <c r="AV28" s="2">
        <v>1</v>
      </c>
      <c r="AW28" s="2">
        <v>1</v>
      </c>
      <c r="AX28" s="2"/>
      <c r="AY28" s="2"/>
      <c r="AZ28" s="2">
        <v>1</v>
      </c>
      <c r="BA28" s="2">
        <v>1</v>
      </c>
      <c r="BB28" s="2">
        <v>1</v>
      </c>
      <c r="BC28" s="2">
        <v>1</v>
      </c>
      <c r="BD28" s="2" t="s">
        <v>3</v>
      </c>
      <c r="BE28" s="2" t="s">
        <v>3</v>
      </c>
      <c r="BF28" s="2" t="s">
        <v>3</v>
      </c>
      <c r="BG28" s="2" t="s">
        <v>3</v>
      </c>
      <c r="BH28" s="2">
        <v>0</v>
      </c>
      <c r="BI28" s="2">
        <v>1</v>
      </c>
      <c r="BJ28" s="2" t="s">
        <v>20</v>
      </c>
      <c r="BK28" s="2"/>
      <c r="BL28" s="2"/>
      <c r="BM28" s="2">
        <v>20001</v>
      </c>
      <c r="BN28" s="2">
        <v>0</v>
      </c>
      <c r="BO28" s="2" t="s">
        <v>3</v>
      </c>
      <c r="BP28" s="2">
        <v>0</v>
      </c>
      <c r="BQ28" s="2">
        <v>2</v>
      </c>
      <c r="BR28" s="2">
        <v>0</v>
      </c>
      <c r="BS28" s="2">
        <v>1</v>
      </c>
      <c r="BT28" s="2">
        <v>1</v>
      </c>
      <c r="BU28" s="2">
        <v>1</v>
      </c>
      <c r="BV28" s="2">
        <v>1</v>
      </c>
      <c r="BW28" s="2">
        <v>1</v>
      </c>
      <c r="BX28" s="2">
        <v>1</v>
      </c>
      <c r="BY28" s="2" t="s">
        <v>3</v>
      </c>
      <c r="BZ28" s="2">
        <v>128</v>
      </c>
      <c r="CA28" s="2">
        <v>83</v>
      </c>
      <c r="CB28" s="2"/>
      <c r="CC28" s="2"/>
      <c r="CD28" s="2"/>
      <c r="CE28" s="2">
        <v>0</v>
      </c>
      <c r="CF28" s="2">
        <v>0</v>
      </c>
      <c r="CG28" s="2">
        <v>0</v>
      </c>
      <c r="CH28" s="2"/>
      <c r="CI28" s="2"/>
      <c r="CJ28" s="2"/>
      <c r="CK28" s="2"/>
      <c r="CL28" s="2"/>
      <c r="CM28" s="2">
        <v>0</v>
      </c>
      <c r="CN28" s="2" t="s">
        <v>954</v>
      </c>
      <c r="CO28" s="2">
        <v>0</v>
      </c>
      <c r="CP28" s="2">
        <f t="shared" ref="CP28:CP53" si="36">(P28+Q28+S28)</f>
        <v>251.69</v>
      </c>
      <c r="CQ28" s="2">
        <f t="shared" ref="CQ28:CQ53" si="37">AC28*BC28</f>
        <v>2.02</v>
      </c>
      <c r="CR28" s="2">
        <f t="shared" ref="CR28:CR53" si="38">AD28*BB28</f>
        <v>58.64</v>
      </c>
      <c r="CS28" s="2">
        <f t="shared" ref="CS28:CS53" si="39">AE28*BS28</f>
        <v>7.25</v>
      </c>
      <c r="CT28" s="2">
        <f t="shared" ref="CT28:CT53" si="40">AF28*BA28</f>
        <v>191.03</v>
      </c>
      <c r="CU28" s="2">
        <f t="shared" ref="CU28:CU53" si="41">AG28</f>
        <v>0</v>
      </c>
      <c r="CV28" s="2">
        <f t="shared" ref="CV28:CV53" si="42">AH28</f>
        <v>19.8582</v>
      </c>
      <c r="CW28" s="2">
        <f t="shared" ref="CW28:CW53" si="43">AI28</f>
        <v>0.61499999999999988</v>
      </c>
      <c r="CX28" s="2">
        <f t="shared" ref="CX28:CX53" si="44">AJ28</f>
        <v>0</v>
      </c>
      <c r="CY28" s="2">
        <f t="shared" ref="CY28:CY53" si="45">(((S28+R28)*AT28)/100)</f>
        <v>228.02200000000002</v>
      </c>
      <c r="CZ28" s="2">
        <f t="shared" ref="CZ28:CZ53" si="46">(((S28+R28)*AU28)/100)</f>
        <v>140.77879999999999</v>
      </c>
      <c r="DA28" s="2"/>
      <c r="DB28" s="2"/>
      <c r="DC28" s="2" t="s">
        <v>3</v>
      </c>
      <c r="DD28" s="2" t="s">
        <v>3</v>
      </c>
      <c r="DE28" s="2" t="s">
        <v>21</v>
      </c>
      <c r="DF28" s="2" t="s">
        <v>21</v>
      </c>
      <c r="DG28" s="2" t="s">
        <v>22</v>
      </c>
      <c r="DH28" s="2" t="s">
        <v>3</v>
      </c>
      <c r="DI28" s="2" t="s">
        <v>22</v>
      </c>
      <c r="DJ28" s="2" t="s">
        <v>21</v>
      </c>
      <c r="DK28" s="2" t="s">
        <v>3</v>
      </c>
      <c r="DL28" s="2" t="s">
        <v>3</v>
      </c>
      <c r="DM28" s="2" t="s">
        <v>3</v>
      </c>
      <c r="DN28" s="2">
        <v>0</v>
      </c>
      <c r="DO28" s="2">
        <v>0</v>
      </c>
      <c r="DP28" s="2">
        <v>1</v>
      </c>
      <c r="DQ28" s="2">
        <v>1</v>
      </c>
      <c r="DR28" s="2"/>
      <c r="DS28" s="2"/>
      <c r="DT28" s="2"/>
      <c r="DU28" s="2">
        <v>1013</v>
      </c>
      <c r="DV28" s="2" t="s">
        <v>19</v>
      </c>
      <c r="DW28" s="2" t="s">
        <v>19</v>
      </c>
      <c r="DX28" s="2">
        <v>1</v>
      </c>
      <c r="DY28" s="2"/>
      <c r="DZ28" s="2"/>
      <c r="EA28" s="2"/>
      <c r="EB28" s="2"/>
      <c r="EC28" s="2"/>
      <c r="ED28" s="2"/>
      <c r="EE28" s="2">
        <v>31102217</v>
      </c>
      <c r="EF28" s="2">
        <v>2</v>
      </c>
      <c r="EG28" s="2" t="s">
        <v>23</v>
      </c>
      <c r="EH28" s="2">
        <v>0</v>
      </c>
      <c r="EI28" s="2" t="s">
        <v>3</v>
      </c>
      <c r="EJ28" s="2">
        <v>1</v>
      </c>
      <c r="EK28" s="2">
        <v>20001</v>
      </c>
      <c r="EL28" s="2" t="s">
        <v>24</v>
      </c>
      <c r="EM28" s="2" t="s">
        <v>25</v>
      </c>
      <c r="EN28" s="2"/>
      <c r="EO28" s="2" t="s">
        <v>26</v>
      </c>
      <c r="EP28" s="2"/>
      <c r="EQ28" s="2">
        <v>0</v>
      </c>
      <c r="ER28" s="2">
        <v>179.54</v>
      </c>
      <c r="ES28" s="2">
        <v>2.02</v>
      </c>
      <c r="ET28" s="2">
        <v>39.090000000000003</v>
      </c>
      <c r="EU28" s="2">
        <v>4.83</v>
      </c>
      <c r="EV28" s="2">
        <v>138.43</v>
      </c>
      <c r="EW28" s="2">
        <v>14.39</v>
      </c>
      <c r="EX28" s="2">
        <v>0.41</v>
      </c>
      <c r="EY28" s="2">
        <v>0</v>
      </c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>
        <v>0</v>
      </c>
      <c r="FR28" s="2">
        <f t="shared" ref="FR28:FR53" si="47">ROUND(IF(AND(BH28=3,BI28=3),P28,0),2)</f>
        <v>0</v>
      </c>
      <c r="FS28" s="2">
        <v>0</v>
      </c>
      <c r="FT28" s="2" t="s">
        <v>27</v>
      </c>
      <c r="FU28" s="2" t="s">
        <v>28</v>
      </c>
      <c r="FV28" s="2"/>
      <c r="FW28" s="2"/>
      <c r="FX28" s="2">
        <v>115.2</v>
      </c>
      <c r="FY28" s="2">
        <v>70.55</v>
      </c>
      <c r="FZ28" s="2"/>
      <c r="GA28" s="2" t="s">
        <v>3</v>
      </c>
      <c r="GB28" s="2"/>
      <c r="GC28" s="2"/>
      <c r="GD28" s="2">
        <v>1</v>
      </c>
      <c r="GE28" s="2"/>
      <c r="GF28" s="2">
        <v>1570891784</v>
      </c>
      <c r="GG28" s="2">
        <v>2</v>
      </c>
      <c r="GH28" s="2">
        <v>1</v>
      </c>
      <c r="GI28" s="2">
        <v>-2</v>
      </c>
      <c r="GJ28" s="2">
        <v>0</v>
      </c>
      <c r="GK28" s="2">
        <v>0</v>
      </c>
      <c r="GL28" s="2">
        <f t="shared" ref="GL28:GL53" si="48">ROUND(IF(AND(BH28=3,BI28=3,FS28&lt;&gt;0),P28,0),2)</f>
        <v>0</v>
      </c>
      <c r="GM28" s="2">
        <f t="shared" ref="GM28:GM53" si="49">ROUND(O28+X28+Y28,2)+GX28</f>
        <v>620.49</v>
      </c>
      <c r="GN28" s="2">
        <f t="shared" ref="GN28:GN53" si="50">IF(OR(BI28=0,BI28=1),ROUND(O28+X28+Y28,2),0)</f>
        <v>620.49</v>
      </c>
      <c r="GO28" s="2">
        <f t="shared" ref="GO28:GO53" si="51">IF(BI28=2,ROUND(O28+X28+Y28,2),0)</f>
        <v>0</v>
      </c>
      <c r="GP28" s="2">
        <f t="shared" ref="GP28:GP53" si="52">IF(BI28=4,ROUND(O28+X28+Y28,2)+GX28,0)</f>
        <v>0</v>
      </c>
      <c r="GQ28" s="2"/>
      <c r="GR28" s="2">
        <v>0</v>
      </c>
      <c r="GS28" s="2">
        <v>3</v>
      </c>
      <c r="GT28" s="2">
        <v>0</v>
      </c>
      <c r="GU28" s="2" t="s">
        <v>3</v>
      </c>
      <c r="GV28" s="2">
        <f t="shared" ref="GV28:GV53" si="53">ROUND((GT28),2)</f>
        <v>0</v>
      </c>
      <c r="GW28" s="2">
        <v>1</v>
      </c>
      <c r="GX28" s="2">
        <f t="shared" ref="GX28:GX53" si="54">ROUND(HC28*I28,2)</f>
        <v>0</v>
      </c>
      <c r="GY28" s="2"/>
      <c r="GZ28" s="2"/>
      <c r="HA28" s="2">
        <v>0</v>
      </c>
      <c r="HB28" s="2">
        <v>0</v>
      </c>
      <c r="HC28" s="2">
        <f t="shared" ref="HC28:HC53" si="55">GV28*GW28</f>
        <v>0</v>
      </c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>
        <v>0</v>
      </c>
      <c r="IL28" s="2"/>
      <c r="IM28" s="2"/>
      <c r="IN28" s="2"/>
      <c r="IO28" s="2"/>
      <c r="IP28" s="2"/>
      <c r="IQ28" s="2"/>
      <c r="IR28" s="2"/>
      <c r="IS28" s="2"/>
      <c r="IT28" s="2"/>
      <c r="IU28" s="2"/>
    </row>
    <row r="29" spans="1:255">
      <c r="A29">
        <v>17</v>
      </c>
      <c r="B29">
        <v>1</v>
      </c>
      <c r="C29">
        <f>ROW(SmtRes!A14)</f>
        <v>14</v>
      </c>
      <c r="D29">
        <f>ROW(EtalonRes!A16)</f>
        <v>16</v>
      </c>
      <c r="E29" t="s">
        <v>16</v>
      </c>
      <c r="F29" t="s">
        <v>17</v>
      </c>
      <c r="G29" t="s">
        <v>18</v>
      </c>
      <c r="H29" t="s">
        <v>19</v>
      </c>
      <c r="I29">
        <v>1</v>
      </c>
      <c r="J29">
        <v>0</v>
      </c>
      <c r="O29">
        <f t="shared" si="21"/>
        <v>251.69</v>
      </c>
      <c r="P29">
        <f t="shared" si="22"/>
        <v>2.02</v>
      </c>
      <c r="Q29">
        <f t="shared" si="23"/>
        <v>58.64</v>
      </c>
      <c r="R29">
        <f t="shared" si="24"/>
        <v>7.25</v>
      </c>
      <c r="S29">
        <f t="shared" si="25"/>
        <v>191.03</v>
      </c>
      <c r="T29">
        <f t="shared" si="26"/>
        <v>0</v>
      </c>
      <c r="U29">
        <f t="shared" si="27"/>
        <v>19.8582</v>
      </c>
      <c r="V29">
        <f t="shared" si="28"/>
        <v>0.61499999999999988</v>
      </c>
      <c r="W29">
        <f t="shared" si="29"/>
        <v>0</v>
      </c>
      <c r="X29">
        <f t="shared" si="30"/>
        <v>228.02</v>
      </c>
      <c r="Y29">
        <f t="shared" si="31"/>
        <v>140.78</v>
      </c>
      <c r="AA29">
        <v>33304960</v>
      </c>
      <c r="AB29">
        <f t="shared" si="32"/>
        <v>251.69</v>
      </c>
      <c r="AC29">
        <f t="shared" si="33"/>
        <v>2.02</v>
      </c>
      <c r="AD29">
        <f>ROUND((((((ET29*1.2)*1.25))-(((EU29*1.2)*1.25)))+AE29),2)</f>
        <v>58.64</v>
      </c>
      <c r="AE29">
        <f>ROUND((((EU29*1.2)*1.25)),2)</f>
        <v>7.25</v>
      </c>
      <c r="AF29">
        <f>ROUND((((EV29*1.2)*1.15)),2)</f>
        <v>191.03</v>
      </c>
      <c r="AG29">
        <f t="shared" si="34"/>
        <v>0</v>
      </c>
      <c r="AH29">
        <f>(((EW29*1.2)*1.15))</f>
        <v>19.8582</v>
      </c>
      <c r="AI29">
        <f>(((EX29*1.2)*1.25))</f>
        <v>0.61499999999999988</v>
      </c>
      <c r="AJ29">
        <f t="shared" si="35"/>
        <v>0</v>
      </c>
      <c r="AK29">
        <v>179.54</v>
      </c>
      <c r="AL29">
        <v>2.02</v>
      </c>
      <c r="AM29">
        <v>39.090000000000003</v>
      </c>
      <c r="AN29">
        <v>4.83</v>
      </c>
      <c r="AO29">
        <v>138.43</v>
      </c>
      <c r="AP29">
        <v>0</v>
      </c>
      <c r="AQ29">
        <v>14.39</v>
      </c>
      <c r="AR29">
        <v>0.41</v>
      </c>
      <c r="AS29">
        <v>0</v>
      </c>
      <c r="AT29">
        <v>115</v>
      </c>
      <c r="AU29">
        <v>71</v>
      </c>
      <c r="AV29">
        <v>1</v>
      </c>
      <c r="AW29">
        <v>1</v>
      </c>
      <c r="AZ29">
        <v>1</v>
      </c>
      <c r="BA29">
        <v>1</v>
      </c>
      <c r="BB29">
        <v>1</v>
      </c>
      <c r="BC29">
        <v>1</v>
      </c>
      <c r="BD29" t="s">
        <v>3</v>
      </c>
      <c r="BE29" t="s">
        <v>3</v>
      </c>
      <c r="BF29" t="s">
        <v>3</v>
      </c>
      <c r="BG29" t="s">
        <v>3</v>
      </c>
      <c r="BH29">
        <v>0</v>
      </c>
      <c r="BI29">
        <v>1</v>
      </c>
      <c r="BJ29" t="s">
        <v>20</v>
      </c>
      <c r="BM29">
        <v>20001</v>
      </c>
      <c r="BN29">
        <v>0</v>
      </c>
      <c r="BO29" t="s">
        <v>3</v>
      </c>
      <c r="BP29">
        <v>0</v>
      </c>
      <c r="BQ29">
        <v>2</v>
      </c>
      <c r="BR29">
        <v>0</v>
      </c>
      <c r="BS29">
        <v>1</v>
      </c>
      <c r="BT29">
        <v>1</v>
      </c>
      <c r="BU29">
        <v>1</v>
      </c>
      <c r="BV29">
        <v>1</v>
      </c>
      <c r="BW29">
        <v>1</v>
      </c>
      <c r="BX29">
        <v>1</v>
      </c>
      <c r="BY29" t="s">
        <v>3</v>
      </c>
      <c r="BZ29">
        <v>128</v>
      </c>
      <c r="CA29">
        <v>83</v>
      </c>
      <c r="CE29">
        <v>0</v>
      </c>
      <c r="CF29">
        <v>0</v>
      </c>
      <c r="CG29">
        <v>0</v>
      </c>
      <c r="CM29">
        <v>0</v>
      </c>
      <c r="CN29" t="s">
        <v>954</v>
      </c>
      <c r="CO29">
        <v>0</v>
      </c>
      <c r="CP29">
        <f t="shared" si="36"/>
        <v>251.69</v>
      </c>
      <c r="CQ29">
        <f t="shared" si="37"/>
        <v>2.02</v>
      </c>
      <c r="CR29">
        <f t="shared" si="38"/>
        <v>58.64</v>
      </c>
      <c r="CS29">
        <f t="shared" si="39"/>
        <v>7.25</v>
      </c>
      <c r="CT29">
        <f t="shared" si="40"/>
        <v>191.03</v>
      </c>
      <c r="CU29">
        <f t="shared" si="41"/>
        <v>0</v>
      </c>
      <c r="CV29">
        <f t="shared" si="42"/>
        <v>19.8582</v>
      </c>
      <c r="CW29">
        <f t="shared" si="43"/>
        <v>0.61499999999999988</v>
      </c>
      <c r="CX29">
        <f t="shared" si="44"/>
        <v>0</v>
      </c>
      <c r="CY29">
        <f t="shared" si="45"/>
        <v>228.02200000000002</v>
      </c>
      <c r="CZ29">
        <f t="shared" si="46"/>
        <v>140.77879999999999</v>
      </c>
      <c r="DC29" t="s">
        <v>3</v>
      </c>
      <c r="DD29" t="s">
        <v>3</v>
      </c>
      <c r="DE29" t="s">
        <v>21</v>
      </c>
      <c r="DF29" t="s">
        <v>21</v>
      </c>
      <c r="DG29" t="s">
        <v>22</v>
      </c>
      <c r="DH29" t="s">
        <v>3</v>
      </c>
      <c r="DI29" t="s">
        <v>22</v>
      </c>
      <c r="DJ29" t="s">
        <v>21</v>
      </c>
      <c r="DK29" t="s">
        <v>3</v>
      </c>
      <c r="DL29" t="s">
        <v>3</v>
      </c>
      <c r="DM29" t="s">
        <v>3</v>
      </c>
      <c r="DN29">
        <v>0</v>
      </c>
      <c r="DO29">
        <v>0</v>
      </c>
      <c r="DP29">
        <v>1</v>
      </c>
      <c r="DQ29">
        <v>1</v>
      </c>
      <c r="DU29">
        <v>1013</v>
      </c>
      <c r="DV29" t="s">
        <v>19</v>
      </c>
      <c r="DW29" t="s">
        <v>19</v>
      </c>
      <c r="DX29">
        <v>1</v>
      </c>
      <c r="EE29">
        <v>31102217</v>
      </c>
      <c r="EF29">
        <v>2</v>
      </c>
      <c r="EG29" t="s">
        <v>23</v>
      </c>
      <c r="EH29">
        <v>0</v>
      </c>
      <c r="EI29" t="s">
        <v>3</v>
      </c>
      <c r="EJ29">
        <v>1</v>
      </c>
      <c r="EK29">
        <v>20001</v>
      </c>
      <c r="EL29" t="s">
        <v>24</v>
      </c>
      <c r="EM29" t="s">
        <v>25</v>
      </c>
      <c r="EO29" t="s">
        <v>26</v>
      </c>
      <c r="EQ29">
        <v>0</v>
      </c>
      <c r="ER29">
        <v>179.54</v>
      </c>
      <c r="ES29">
        <v>2.02</v>
      </c>
      <c r="ET29">
        <v>39.090000000000003</v>
      </c>
      <c r="EU29">
        <v>4.83</v>
      </c>
      <c r="EV29">
        <v>138.43</v>
      </c>
      <c r="EW29">
        <v>14.39</v>
      </c>
      <c r="EX29">
        <v>0.41</v>
      </c>
      <c r="EY29">
        <v>0</v>
      </c>
      <c r="FQ29">
        <v>0</v>
      </c>
      <c r="FR29">
        <f t="shared" si="47"/>
        <v>0</v>
      </c>
      <c r="FS29">
        <v>0</v>
      </c>
      <c r="FT29" t="s">
        <v>27</v>
      </c>
      <c r="FU29" t="s">
        <v>28</v>
      </c>
      <c r="FX29">
        <v>115.2</v>
      </c>
      <c r="FY29">
        <v>70.55</v>
      </c>
      <c r="GA29" t="s">
        <v>3</v>
      </c>
      <c r="GD29">
        <v>1</v>
      </c>
      <c r="GF29">
        <v>1570891784</v>
      </c>
      <c r="GG29">
        <v>2</v>
      </c>
      <c r="GH29">
        <v>1</v>
      </c>
      <c r="GI29">
        <v>-2</v>
      </c>
      <c r="GJ29">
        <v>0</v>
      </c>
      <c r="GK29">
        <v>0</v>
      </c>
      <c r="GL29">
        <f t="shared" si="48"/>
        <v>0</v>
      </c>
      <c r="GM29">
        <f t="shared" si="49"/>
        <v>620.49</v>
      </c>
      <c r="GN29">
        <f t="shared" si="50"/>
        <v>620.49</v>
      </c>
      <c r="GO29">
        <f t="shared" si="51"/>
        <v>0</v>
      </c>
      <c r="GP29">
        <f t="shared" si="52"/>
        <v>0</v>
      </c>
      <c r="GR29">
        <v>0</v>
      </c>
      <c r="GS29">
        <v>3</v>
      </c>
      <c r="GT29">
        <v>0</v>
      </c>
      <c r="GU29" t="s">
        <v>3</v>
      </c>
      <c r="GV29">
        <f t="shared" si="53"/>
        <v>0</v>
      </c>
      <c r="GW29">
        <v>1</v>
      </c>
      <c r="GX29">
        <f t="shared" si="54"/>
        <v>0</v>
      </c>
      <c r="HA29">
        <v>0</v>
      </c>
      <c r="HB29">
        <v>0</v>
      </c>
      <c r="HC29">
        <f t="shared" si="55"/>
        <v>0</v>
      </c>
      <c r="IK29">
        <v>0</v>
      </c>
    </row>
    <row r="30" spans="1:255">
      <c r="A30" s="2">
        <v>17</v>
      </c>
      <c r="B30" s="2">
        <v>1</v>
      </c>
      <c r="C30" s="2"/>
      <c r="D30" s="2"/>
      <c r="E30" s="2" t="s">
        <v>29</v>
      </c>
      <c r="F30" s="2" t="s">
        <v>30</v>
      </c>
      <c r="G30" s="2" t="s">
        <v>31</v>
      </c>
      <c r="H30" s="2" t="s">
        <v>32</v>
      </c>
      <c r="I30" s="2">
        <v>9.4000000000000004E-3</v>
      </c>
      <c r="J30" s="2">
        <v>0</v>
      </c>
      <c r="K30" s="2"/>
      <c r="L30" s="2"/>
      <c r="M30" s="2"/>
      <c r="N30" s="2"/>
      <c r="O30" s="2">
        <f t="shared" si="21"/>
        <v>94.64</v>
      </c>
      <c r="P30" s="2">
        <f t="shared" si="22"/>
        <v>94.64</v>
      </c>
      <c r="Q30" s="2">
        <f t="shared" si="23"/>
        <v>0</v>
      </c>
      <c r="R30" s="2">
        <f t="shared" si="24"/>
        <v>0</v>
      </c>
      <c r="S30" s="2">
        <f t="shared" si="25"/>
        <v>0</v>
      </c>
      <c r="T30" s="2">
        <f t="shared" si="26"/>
        <v>0</v>
      </c>
      <c r="U30" s="2">
        <f t="shared" si="27"/>
        <v>0</v>
      </c>
      <c r="V30" s="2">
        <f t="shared" si="28"/>
        <v>0</v>
      </c>
      <c r="W30" s="2">
        <f t="shared" si="29"/>
        <v>0</v>
      </c>
      <c r="X30" s="2">
        <f t="shared" si="30"/>
        <v>0</v>
      </c>
      <c r="Y30" s="2">
        <f t="shared" si="31"/>
        <v>0</v>
      </c>
      <c r="Z30" s="2"/>
      <c r="AA30" s="2">
        <v>33304975</v>
      </c>
      <c r="AB30" s="2">
        <f t="shared" si="32"/>
        <v>10068</v>
      </c>
      <c r="AC30" s="2">
        <f t="shared" si="33"/>
        <v>10068</v>
      </c>
      <c r="AD30" s="2">
        <f>ROUND((((ET30)-(EU30))+AE30),2)</f>
        <v>0</v>
      </c>
      <c r="AE30" s="2">
        <f t="shared" ref="AE30:AF33" si="56">ROUND((EU30),2)</f>
        <v>0</v>
      </c>
      <c r="AF30" s="2">
        <f t="shared" si="56"/>
        <v>0</v>
      </c>
      <c r="AG30" s="2">
        <f t="shared" si="34"/>
        <v>0</v>
      </c>
      <c r="AH30" s="2">
        <f t="shared" ref="AH30:AI33" si="57">(EW30)</f>
        <v>0</v>
      </c>
      <c r="AI30" s="2">
        <f t="shared" si="57"/>
        <v>0</v>
      </c>
      <c r="AJ30" s="2">
        <f t="shared" si="35"/>
        <v>0</v>
      </c>
      <c r="AK30" s="2">
        <v>10068</v>
      </c>
      <c r="AL30" s="2">
        <v>10068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1</v>
      </c>
      <c r="AW30" s="2">
        <v>1</v>
      </c>
      <c r="AX30" s="2"/>
      <c r="AY30" s="2"/>
      <c r="AZ30" s="2">
        <v>1</v>
      </c>
      <c r="BA30" s="2">
        <v>1</v>
      </c>
      <c r="BB30" s="2">
        <v>1</v>
      </c>
      <c r="BC30" s="2">
        <v>1</v>
      </c>
      <c r="BD30" s="2" t="s">
        <v>3</v>
      </c>
      <c r="BE30" s="2" t="s">
        <v>3</v>
      </c>
      <c r="BF30" s="2" t="s">
        <v>3</v>
      </c>
      <c r="BG30" s="2" t="s">
        <v>3</v>
      </c>
      <c r="BH30" s="2">
        <v>3</v>
      </c>
      <c r="BI30" s="2">
        <v>1</v>
      </c>
      <c r="BJ30" s="2" t="s">
        <v>33</v>
      </c>
      <c r="BK30" s="2"/>
      <c r="BL30" s="2"/>
      <c r="BM30" s="2">
        <v>500001</v>
      </c>
      <c r="BN30" s="2">
        <v>0</v>
      </c>
      <c r="BO30" s="2" t="s">
        <v>3</v>
      </c>
      <c r="BP30" s="2">
        <v>0</v>
      </c>
      <c r="BQ30" s="2">
        <v>8</v>
      </c>
      <c r="BR30" s="2">
        <v>0</v>
      </c>
      <c r="BS30" s="2">
        <v>1</v>
      </c>
      <c r="BT30" s="2">
        <v>1</v>
      </c>
      <c r="BU30" s="2">
        <v>1</v>
      </c>
      <c r="BV30" s="2">
        <v>1</v>
      </c>
      <c r="BW30" s="2">
        <v>1</v>
      </c>
      <c r="BX30" s="2">
        <v>1</v>
      </c>
      <c r="BY30" s="2" t="s">
        <v>3</v>
      </c>
      <c r="BZ30" s="2">
        <v>0</v>
      </c>
      <c r="CA30" s="2">
        <v>0</v>
      </c>
      <c r="CB30" s="2"/>
      <c r="CC30" s="2"/>
      <c r="CD30" s="2"/>
      <c r="CE30" s="2">
        <v>0</v>
      </c>
      <c r="CF30" s="2">
        <v>0</v>
      </c>
      <c r="CG30" s="2">
        <v>0</v>
      </c>
      <c r="CH30" s="2"/>
      <c r="CI30" s="2"/>
      <c r="CJ30" s="2"/>
      <c r="CK30" s="2"/>
      <c r="CL30" s="2"/>
      <c r="CM30" s="2">
        <v>0</v>
      </c>
      <c r="CN30" s="2" t="s">
        <v>3</v>
      </c>
      <c r="CO30" s="2">
        <v>0</v>
      </c>
      <c r="CP30" s="2">
        <f t="shared" si="36"/>
        <v>94.64</v>
      </c>
      <c r="CQ30" s="2">
        <f t="shared" si="37"/>
        <v>10068</v>
      </c>
      <c r="CR30" s="2">
        <f t="shared" si="38"/>
        <v>0</v>
      </c>
      <c r="CS30" s="2">
        <f t="shared" si="39"/>
        <v>0</v>
      </c>
      <c r="CT30" s="2">
        <f t="shared" si="40"/>
        <v>0</v>
      </c>
      <c r="CU30" s="2">
        <f t="shared" si="41"/>
        <v>0</v>
      </c>
      <c r="CV30" s="2">
        <f t="shared" si="42"/>
        <v>0</v>
      </c>
      <c r="CW30" s="2">
        <f t="shared" si="43"/>
        <v>0</v>
      </c>
      <c r="CX30" s="2">
        <f t="shared" si="44"/>
        <v>0</v>
      </c>
      <c r="CY30" s="2">
        <f t="shared" si="45"/>
        <v>0</v>
      </c>
      <c r="CZ30" s="2">
        <f t="shared" si="46"/>
        <v>0</v>
      </c>
      <c r="DA30" s="2"/>
      <c r="DB30" s="2"/>
      <c r="DC30" s="2" t="s">
        <v>3</v>
      </c>
      <c r="DD30" s="2" t="s">
        <v>3</v>
      </c>
      <c r="DE30" s="2" t="s">
        <v>3</v>
      </c>
      <c r="DF30" s="2" t="s">
        <v>3</v>
      </c>
      <c r="DG30" s="2" t="s">
        <v>3</v>
      </c>
      <c r="DH30" s="2" t="s">
        <v>3</v>
      </c>
      <c r="DI30" s="2" t="s">
        <v>3</v>
      </c>
      <c r="DJ30" s="2" t="s">
        <v>3</v>
      </c>
      <c r="DK30" s="2" t="s">
        <v>3</v>
      </c>
      <c r="DL30" s="2" t="s">
        <v>3</v>
      </c>
      <c r="DM30" s="2" t="s">
        <v>3</v>
      </c>
      <c r="DN30" s="2">
        <v>0</v>
      </c>
      <c r="DO30" s="2">
        <v>0</v>
      </c>
      <c r="DP30" s="2">
        <v>1</v>
      </c>
      <c r="DQ30" s="2">
        <v>1</v>
      </c>
      <c r="DR30" s="2"/>
      <c r="DS30" s="2"/>
      <c r="DT30" s="2"/>
      <c r="DU30" s="2">
        <v>1009</v>
      </c>
      <c r="DV30" s="2" t="s">
        <v>32</v>
      </c>
      <c r="DW30" s="2" t="s">
        <v>32</v>
      </c>
      <c r="DX30" s="2">
        <v>1000</v>
      </c>
      <c r="DY30" s="2"/>
      <c r="DZ30" s="2"/>
      <c r="EA30" s="2"/>
      <c r="EB30" s="2"/>
      <c r="EC30" s="2"/>
      <c r="ED30" s="2"/>
      <c r="EE30" s="2">
        <v>31102119</v>
      </c>
      <c r="EF30" s="2">
        <v>8</v>
      </c>
      <c r="EG30" s="2" t="s">
        <v>34</v>
      </c>
      <c r="EH30" s="2">
        <v>0</v>
      </c>
      <c r="EI30" s="2" t="s">
        <v>3</v>
      </c>
      <c r="EJ30" s="2">
        <v>1</v>
      </c>
      <c r="EK30" s="2">
        <v>500001</v>
      </c>
      <c r="EL30" s="2" t="s">
        <v>35</v>
      </c>
      <c r="EM30" s="2" t="s">
        <v>36</v>
      </c>
      <c r="EN30" s="2"/>
      <c r="EO30" s="2" t="s">
        <v>3</v>
      </c>
      <c r="EP30" s="2"/>
      <c r="EQ30" s="2">
        <v>0</v>
      </c>
      <c r="ER30" s="2">
        <v>10068</v>
      </c>
      <c r="ES30" s="2">
        <v>10068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>
        <v>0</v>
      </c>
      <c r="FR30" s="2">
        <f t="shared" si="47"/>
        <v>0</v>
      </c>
      <c r="FS30" s="2">
        <v>0</v>
      </c>
      <c r="FT30" s="2"/>
      <c r="FU30" s="2"/>
      <c r="FV30" s="2"/>
      <c r="FW30" s="2"/>
      <c r="FX30" s="2">
        <v>0</v>
      </c>
      <c r="FY30" s="2">
        <v>0</v>
      </c>
      <c r="FZ30" s="2"/>
      <c r="GA30" s="2" t="s">
        <v>3</v>
      </c>
      <c r="GB30" s="2"/>
      <c r="GC30" s="2"/>
      <c r="GD30" s="2">
        <v>1</v>
      </c>
      <c r="GE30" s="2"/>
      <c r="GF30" s="2">
        <v>960438781</v>
      </c>
      <c r="GG30" s="2">
        <v>2</v>
      </c>
      <c r="GH30" s="2">
        <v>1</v>
      </c>
      <c r="GI30" s="2">
        <v>-2</v>
      </c>
      <c r="GJ30" s="2">
        <v>0</v>
      </c>
      <c r="GK30" s="2">
        <v>0</v>
      </c>
      <c r="GL30" s="2">
        <f t="shared" si="48"/>
        <v>0</v>
      </c>
      <c r="GM30" s="2">
        <f t="shared" si="49"/>
        <v>94.64</v>
      </c>
      <c r="GN30" s="2">
        <f t="shared" si="50"/>
        <v>94.64</v>
      </c>
      <c r="GO30" s="2">
        <f t="shared" si="51"/>
        <v>0</v>
      </c>
      <c r="GP30" s="2">
        <f t="shared" si="52"/>
        <v>0</v>
      </c>
      <c r="GQ30" s="2"/>
      <c r="GR30" s="2">
        <v>0</v>
      </c>
      <c r="GS30" s="2">
        <v>3</v>
      </c>
      <c r="GT30" s="2">
        <v>0</v>
      </c>
      <c r="GU30" s="2" t="s">
        <v>3</v>
      </c>
      <c r="GV30" s="2">
        <f t="shared" si="53"/>
        <v>0</v>
      </c>
      <c r="GW30" s="2">
        <v>1</v>
      </c>
      <c r="GX30" s="2">
        <f t="shared" si="54"/>
        <v>0</v>
      </c>
      <c r="GY30" s="2"/>
      <c r="GZ30" s="2"/>
      <c r="HA30" s="2">
        <v>0</v>
      </c>
      <c r="HB30" s="2">
        <v>0</v>
      </c>
      <c r="HC30" s="2">
        <f t="shared" si="55"/>
        <v>0</v>
      </c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>
        <v>0</v>
      </c>
      <c r="IL30" s="2"/>
      <c r="IM30" s="2"/>
      <c r="IN30" s="2"/>
      <c r="IO30" s="2"/>
      <c r="IP30" s="2"/>
      <c r="IQ30" s="2"/>
      <c r="IR30" s="2"/>
      <c r="IS30" s="2"/>
      <c r="IT30" s="2"/>
      <c r="IU30" s="2"/>
    </row>
    <row r="31" spans="1:255">
      <c r="A31">
        <v>17</v>
      </c>
      <c r="B31">
        <v>1</v>
      </c>
      <c r="E31" t="s">
        <v>29</v>
      </c>
      <c r="F31" t="s">
        <v>30</v>
      </c>
      <c r="G31" t="s">
        <v>31</v>
      </c>
      <c r="H31" t="s">
        <v>32</v>
      </c>
      <c r="I31">
        <v>9.4000000000000004E-3</v>
      </c>
      <c r="J31">
        <v>0</v>
      </c>
      <c r="O31">
        <f t="shared" si="21"/>
        <v>94.64</v>
      </c>
      <c r="P31">
        <f t="shared" si="22"/>
        <v>94.64</v>
      </c>
      <c r="Q31">
        <f t="shared" si="23"/>
        <v>0</v>
      </c>
      <c r="R31">
        <f t="shared" si="24"/>
        <v>0</v>
      </c>
      <c r="S31">
        <f t="shared" si="25"/>
        <v>0</v>
      </c>
      <c r="T31">
        <f t="shared" si="26"/>
        <v>0</v>
      </c>
      <c r="U31">
        <f t="shared" si="27"/>
        <v>0</v>
      </c>
      <c r="V31">
        <f t="shared" si="28"/>
        <v>0</v>
      </c>
      <c r="W31">
        <f t="shared" si="29"/>
        <v>0</v>
      </c>
      <c r="X31">
        <f t="shared" si="30"/>
        <v>0</v>
      </c>
      <c r="Y31">
        <f t="shared" si="31"/>
        <v>0</v>
      </c>
      <c r="AA31">
        <v>33304960</v>
      </c>
      <c r="AB31">
        <f t="shared" si="32"/>
        <v>10068</v>
      </c>
      <c r="AC31">
        <f t="shared" si="33"/>
        <v>10068</v>
      </c>
      <c r="AD31">
        <f>ROUND((((ET31)-(EU31))+AE31),2)</f>
        <v>0</v>
      </c>
      <c r="AE31">
        <f t="shared" si="56"/>
        <v>0</v>
      </c>
      <c r="AF31">
        <f t="shared" si="56"/>
        <v>0</v>
      </c>
      <c r="AG31">
        <f t="shared" si="34"/>
        <v>0</v>
      </c>
      <c r="AH31">
        <f t="shared" si="57"/>
        <v>0</v>
      </c>
      <c r="AI31">
        <f t="shared" si="57"/>
        <v>0</v>
      </c>
      <c r="AJ31">
        <f t="shared" si="35"/>
        <v>0</v>
      </c>
      <c r="AK31">
        <v>10068</v>
      </c>
      <c r="AL31">
        <v>10068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</v>
      </c>
      <c r="AW31">
        <v>1</v>
      </c>
      <c r="AZ31">
        <v>1</v>
      </c>
      <c r="BA31">
        <v>1</v>
      </c>
      <c r="BB31">
        <v>1</v>
      </c>
      <c r="BC31">
        <v>1</v>
      </c>
      <c r="BD31" t="s">
        <v>3</v>
      </c>
      <c r="BE31" t="s">
        <v>3</v>
      </c>
      <c r="BF31" t="s">
        <v>3</v>
      </c>
      <c r="BG31" t="s">
        <v>3</v>
      </c>
      <c r="BH31">
        <v>3</v>
      </c>
      <c r="BI31">
        <v>1</v>
      </c>
      <c r="BJ31" t="s">
        <v>33</v>
      </c>
      <c r="BM31">
        <v>500001</v>
      </c>
      <c r="BN31">
        <v>0</v>
      </c>
      <c r="BO31" t="s">
        <v>3</v>
      </c>
      <c r="BP31">
        <v>0</v>
      </c>
      <c r="BQ31">
        <v>8</v>
      </c>
      <c r="BR31">
        <v>0</v>
      </c>
      <c r="BS31">
        <v>1</v>
      </c>
      <c r="BT31">
        <v>1</v>
      </c>
      <c r="BU31">
        <v>1</v>
      </c>
      <c r="BV31">
        <v>1</v>
      </c>
      <c r="BW31">
        <v>1</v>
      </c>
      <c r="BX31">
        <v>1</v>
      </c>
      <c r="BY31" t="s">
        <v>3</v>
      </c>
      <c r="BZ31">
        <v>0</v>
      </c>
      <c r="CA31">
        <v>0</v>
      </c>
      <c r="CE31">
        <v>0</v>
      </c>
      <c r="CF31">
        <v>0</v>
      </c>
      <c r="CG31">
        <v>0</v>
      </c>
      <c r="CM31">
        <v>0</v>
      </c>
      <c r="CN31" t="s">
        <v>3</v>
      </c>
      <c r="CO31">
        <v>0</v>
      </c>
      <c r="CP31">
        <f t="shared" si="36"/>
        <v>94.64</v>
      </c>
      <c r="CQ31">
        <f t="shared" si="37"/>
        <v>10068</v>
      </c>
      <c r="CR31">
        <f t="shared" si="38"/>
        <v>0</v>
      </c>
      <c r="CS31">
        <f t="shared" si="39"/>
        <v>0</v>
      </c>
      <c r="CT31">
        <f t="shared" si="40"/>
        <v>0</v>
      </c>
      <c r="CU31">
        <f t="shared" si="41"/>
        <v>0</v>
      </c>
      <c r="CV31">
        <f t="shared" si="42"/>
        <v>0</v>
      </c>
      <c r="CW31">
        <f t="shared" si="43"/>
        <v>0</v>
      </c>
      <c r="CX31">
        <f t="shared" si="44"/>
        <v>0</v>
      </c>
      <c r="CY31">
        <f t="shared" si="45"/>
        <v>0</v>
      </c>
      <c r="CZ31">
        <f t="shared" si="46"/>
        <v>0</v>
      </c>
      <c r="DC31" t="s">
        <v>3</v>
      </c>
      <c r="DD31" t="s">
        <v>3</v>
      </c>
      <c r="DE31" t="s">
        <v>3</v>
      </c>
      <c r="DF31" t="s">
        <v>3</v>
      </c>
      <c r="DG31" t="s">
        <v>3</v>
      </c>
      <c r="DH31" t="s">
        <v>3</v>
      </c>
      <c r="DI31" t="s">
        <v>3</v>
      </c>
      <c r="DJ31" t="s">
        <v>3</v>
      </c>
      <c r="DK31" t="s">
        <v>3</v>
      </c>
      <c r="DL31" t="s">
        <v>3</v>
      </c>
      <c r="DM31" t="s">
        <v>3</v>
      </c>
      <c r="DN31">
        <v>0</v>
      </c>
      <c r="DO31">
        <v>0</v>
      </c>
      <c r="DP31">
        <v>1</v>
      </c>
      <c r="DQ31">
        <v>1</v>
      </c>
      <c r="DU31">
        <v>1009</v>
      </c>
      <c r="DV31" t="s">
        <v>32</v>
      </c>
      <c r="DW31" t="s">
        <v>32</v>
      </c>
      <c r="DX31">
        <v>1000</v>
      </c>
      <c r="EE31">
        <v>31102119</v>
      </c>
      <c r="EF31">
        <v>8</v>
      </c>
      <c r="EG31" t="s">
        <v>34</v>
      </c>
      <c r="EH31">
        <v>0</v>
      </c>
      <c r="EI31" t="s">
        <v>3</v>
      </c>
      <c r="EJ31">
        <v>1</v>
      </c>
      <c r="EK31">
        <v>500001</v>
      </c>
      <c r="EL31" t="s">
        <v>35</v>
      </c>
      <c r="EM31" t="s">
        <v>36</v>
      </c>
      <c r="EO31" t="s">
        <v>3</v>
      </c>
      <c r="EQ31">
        <v>0</v>
      </c>
      <c r="ER31">
        <v>10068</v>
      </c>
      <c r="ES31">
        <v>10068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FQ31">
        <v>0</v>
      </c>
      <c r="FR31">
        <f t="shared" si="47"/>
        <v>0</v>
      </c>
      <c r="FS31">
        <v>0</v>
      </c>
      <c r="FX31">
        <v>0</v>
      </c>
      <c r="FY31">
        <v>0</v>
      </c>
      <c r="GA31" t="s">
        <v>3</v>
      </c>
      <c r="GD31">
        <v>1</v>
      </c>
      <c r="GF31">
        <v>960438781</v>
      </c>
      <c r="GG31">
        <v>2</v>
      </c>
      <c r="GH31">
        <v>1</v>
      </c>
      <c r="GI31">
        <v>-2</v>
      </c>
      <c r="GJ31">
        <v>0</v>
      </c>
      <c r="GK31">
        <v>0</v>
      </c>
      <c r="GL31">
        <f t="shared" si="48"/>
        <v>0</v>
      </c>
      <c r="GM31">
        <f t="shared" si="49"/>
        <v>94.64</v>
      </c>
      <c r="GN31">
        <f t="shared" si="50"/>
        <v>94.64</v>
      </c>
      <c r="GO31">
        <f t="shared" si="51"/>
        <v>0</v>
      </c>
      <c r="GP31">
        <f t="shared" si="52"/>
        <v>0</v>
      </c>
      <c r="GR31">
        <v>0</v>
      </c>
      <c r="GS31">
        <v>3</v>
      </c>
      <c r="GT31">
        <v>0</v>
      </c>
      <c r="GU31" t="s">
        <v>3</v>
      </c>
      <c r="GV31">
        <f t="shared" si="53"/>
        <v>0</v>
      </c>
      <c r="GW31">
        <v>1</v>
      </c>
      <c r="GX31">
        <f t="shared" si="54"/>
        <v>0</v>
      </c>
      <c r="HA31">
        <v>0</v>
      </c>
      <c r="HB31">
        <v>0</v>
      </c>
      <c r="HC31">
        <f t="shared" si="55"/>
        <v>0</v>
      </c>
      <c r="IK31">
        <v>0</v>
      </c>
    </row>
    <row r="32" spans="1:255">
      <c r="A32" s="2">
        <v>17</v>
      </c>
      <c r="B32" s="2">
        <v>1</v>
      </c>
      <c r="C32" s="2"/>
      <c r="D32" s="2"/>
      <c r="E32" s="2" t="s">
        <v>37</v>
      </c>
      <c r="F32" s="2" t="s">
        <v>38</v>
      </c>
      <c r="G32" s="2" t="s">
        <v>39</v>
      </c>
      <c r="H32" s="2" t="s">
        <v>40</v>
      </c>
      <c r="I32" s="2">
        <v>1</v>
      </c>
      <c r="J32" s="2">
        <v>0</v>
      </c>
      <c r="K32" s="2"/>
      <c r="L32" s="2"/>
      <c r="M32" s="2"/>
      <c r="N32" s="2"/>
      <c r="O32" s="2">
        <f t="shared" si="21"/>
        <v>0</v>
      </c>
      <c r="P32" s="2">
        <f t="shared" si="22"/>
        <v>0</v>
      </c>
      <c r="Q32" s="2">
        <f t="shared" si="23"/>
        <v>0</v>
      </c>
      <c r="R32" s="2">
        <f t="shared" si="24"/>
        <v>0</v>
      </c>
      <c r="S32" s="2">
        <f t="shared" si="25"/>
        <v>0</v>
      </c>
      <c r="T32" s="2">
        <f t="shared" si="26"/>
        <v>0</v>
      </c>
      <c r="U32" s="2">
        <f t="shared" si="27"/>
        <v>0</v>
      </c>
      <c r="V32" s="2">
        <f t="shared" si="28"/>
        <v>0</v>
      </c>
      <c r="W32" s="2">
        <f t="shared" si="29"/>
        <v>0</v>
      </c>
      <c r="X32" s="2">
        <f t="shared" si="30"/>
        <v>0</v>
      </c>
      <c r="Y32" s="2">
        <f t="shared" si="31"/>
        <v>0</v>
      </c>
      <c r="Z32" s="2"/>
      <c r="AA32" s="2">
        <v>33304975</v>
      </c>
      <c r="AB32" s="2">
        <f t="shared" si="32"/>
        <v>0</v>
      </c>
      <c r="AC32" s="2">
        <f t="shared" si="33"/>
        <v>0</v>
      </c>
      <c r="AD32" s="2">
        <f>ROUND((((ET32)-(EU32))+AE32),2)</f>
        <v>0</v>
      </c>
      <c r="AE32" s="2">
        <f t="shared" si="56"/>
        <v>0</v>
      </c>
      <c r="AF32" s="2">
        <f t="shared" si="56"/>
        <v>0</v>
      </c>
      <c r="AG32" s="2">
        <f t="shared" si="34"/>
        <v>0</v>
      </c>
      <c r="AH32" s="2">
        <f t="shared" si="57"/>
        <v>0</v>
      </c>
      <c r="AI32" s="2">
        <f t="shared" si="57"/>
        <v>0</v>
      </c>
      <c r="AJ32" s="2">
        <f t="shared" si="35"/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1</v>
      </c>
      <c r="AW32" s="2">
        <v>1</v>
      </c>
      <c r="AX32" s="2"/>
      <c r="AY32" s="2"/>
      <c r="AZ32" s="2">
        <v>1</v>
      </c>
      <c r="BA32" s="2">
        <v>1</v>
      </c>
      <c r="BB32" s="2">
        <v>1</v>
      </c>
      <c r="BC32" s="2">
        <v>1</v>
      </c>
      <c r="BD32" s="2" t="s">
        <v>3</v>
      </c>
      <c r="BE32" s="2" t="s">
        <v>3</v>
      </c>
      <c r="BF32" s="2" t="s">
        <v>3</v>
      </c>
      <c r="BG32" s="2" t="s">
        <v>3</v>
      </c>
      <c r="BH32" s="2">
        <v>3</v>
      </c>
      <c r="BI32" s="2">
        <v>3</v>
      </c>
      <c r="BJ32" s="2" t="s">
        <v>3</v>
      </c>
      <c r="BK32" s="2"/>
      <c r="BL32" s="2"/>
      <c r="BM32" s="2">
        <v>1100</v>
      </c>
      <c r="BN32" s="2">
        <v>0</v>
      </c>
      <c r="BO32" s="2" t="s">
        <v>3</v>
      </c>
      <c r="BP32" s="2">
        <v>0</v>
      </c>
      <c r="BQ32" s="2">
        <v>21</v>
      </c>
      <c r="BR32" s="2">
        <v>0</v>
      </c>
      <c r="BS32" s="2">
        <v>1</v>
      </c>
      <c r="BT32" s="2">
        <v>1</v>
      </c>
      <c r="BU32" s="2">
        <v>1</v>
      </c>
      <c r="BV32" s="2">
        <v>1</v>
      </c>
      <c r="BW32" s="2">
        <v>1</v>
      </c>
      <c r="BX32" s="2">
        <v>1</v>
      </c>
      <c r="BY32" s="2" t="s">
        <v>3</v>
      </c>
      <c r="BZ32" s="2">
        <v>0</v>
      </c>
      <c r="CA32" s="2">
        <v>0</v>
      </c>
      <c r="CB32" s="2"/>
      <c r="CC32" s="2"/>
      <c r="CD32" s="2"/>
      <c r="CE32" s="2">
        <v>0</v>
      </c>
      <c r="CF32" s="2">
        <v>0</v>
      </c>
      <c r="CG32" s="2">
        <v>0</v>
      </c>
      <c r="CH32" s="2"/>
      <c r="CI32" s="2"/>
      <c r="CJ32" s="2"/>
      <c r="CK32" s="2"/>
      <c r="CL32" s="2"/>
      <c r="CM32" s="2">
        <v>0</v>
      </c>
      <c r="CN32" s="2" t="s">
        <v>3</v>
      </c>
      <c r="CO32" s="2">
        <v>0</v>
      </c>
      <c r="CP32" s="2">
        <f t="shared" si="36"/>
        <v>0</v>
      </c>
      <c r="CQ32" s="2">
        <f t="shared" si="37"/>
        <v>0</v>
      </c>
      <c r="CR32" s="2">
        <f t="shared" si="38"/>
        <v>0</v>
      </c>
      <c r="CS32" s="2">
        <f t="shared" si="39"/>
        <v>0</v>
      </c>
      <c r="CT32" s="2">
        <f t="shared" si="40"/>
        <v>0</v>
      </c>
      <c r="CU32" s="2">
        <f t="shared" si="41"/>
        <v>0</v>
      </c>
      <c r="CV32" s="2">
        <f t="shared" si="42"/>
        <v>0</v>
      </c>
      <c r="CW32" s="2">
        <f t="shared" si="43"/>
        <v>0</v>
      </c>
      <c r="CX32" s="2">
        <f t="shared" si="44"/>
        <v>0</v>
      </c>
      <c r="CY32" s="2">
        <f t="shared" si="45"/>
        <v>0</v>
      </c>
      <c r="CZ32" s="2">
        <f t="shared" si="46"/>
        <v>0</v>
      </c>
      <c r="DA32" s="2"/>
      <c r="DB32" s="2"/>
      <c r="DC32" s="2" t="s">
        <v>3</v>
      </c>
      <c r="DD32" s="2" t="s">
        <v>3</v>
      </c>
      <c r="DE32" s="2" t="s">
        <v>3</v>
      </c>
      <c r="DF32" s="2" t="s">
        <v>3</v>
      </c>
      <c r="DG32" s="2" t="s">
        <v>3</v>
      </c>
      <c r="DH32" s="2" t="s">
        <v>3</v>
      </c>
      <c r="DI32" s="2" t="s">
        <v>3</v>
      </c>
      <c r="DJ32" s="2" t="s">
        <v>3</v>
      </c>
      <c r="DK32" s="2" t="s">
        <v>3</v>
      </c>
      <c r="DL32" s="2" t="s">
        <v>3</v>
      </c>
      <c r="DM32" s="2" t="s">
        <v>3</v>
      </c>
      <c r="DN32" s="2">
        <v>0</v>
      </c>
      <c r="DO32" s="2">
        <v>0</v>
      </c>
      <c r="DP32" s="2">
        <v>1</v>
      </c>
      <c r="DQ32" s="2">
        <v>1</v>
      </c>
      <c r="DR32" s="2"/>
      <c r="DS32" s="2"/>
      <c r="DT32" s="2"/>
      <c r="DU32" s="2">
        <v>1010</v>
      </c>
      <c r="DV32" s="2" t="s">
        <v>40</v>
      </c>
      <c r="DW32" s="2" t="s">
        <v>40</v>
      </c>
      <c r="DX32" s="2">
        <v>1</v>
      </c>
      <c r="DY32" s="2"/>
      <c r="DZ32" s="2"/>
      <c r="EA32" s="2"/>
      <c r="EB32" s="2"/>
      <c r="EC32" s="2"/>
      <c r="ED32" s="2"/>
      <c r="EE32" s="2">
        <v>31102366</v>
      </c>
      <c r="EF32" s="2">
        <v>8</v>
      </c>
      <c r="EG32" s="2" t="s">
        <v>34</v>
      </c>
      <c r="EH32" s="2">
        <v>0</v>
      </c>
      <c r="EI32" s="2" t="s">
        <v>3</v>
      </c>
      <c r="EJ32" s="2">
        <v>1</v>
      </c>
      <c r="EK32" s="2">
        <v>1100</v>
      </c>
      <c r="EL32" s="2" t="s">
        <v>41</v>
      </c>
      <c r="EM32" s="2" t="s">
        <v>42</v>
      </c>
      <c r="EN32" s="2"/>
      <c r="EO32" s="2" t="s">
        <v>3</v>
      </c>
      <c r="EP32" s="2"/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>
        <v>0</v>
      </c>
      <c r="FR32" s="2">
        <f t="shared" si="47"/>
        <v>0</v>
      </c>
      <c r="FS32" s="2">
        <v>0</v>
      </c>
      <c r="FT32" s="2"/>
      <c r="FU32" s="2"/>
      <c r="FV32" s="2"/>
      <c r="FW32" s="2"/>
      <c r="FX32" s="2">
        <v>0</v>
      </c>
      <c r="FY32" s="2">
        <v>0</v>
      </c>
      <c r="FZ32" s="2"/>
      <c r="GA32" s="2" t="s">
        <v>3</v>
      </c>
      <c r="GB32" s="2"/>
      <c r="GC32" s="2"/>
      <c r="GD32" s="2">
        <v>1</v>
      </c>
      <c r="GE32" s="2"/>
      <c r="GF32" s="2">
        <v>958525069</v>
      </c>
      <c r="GG32" s="2">
        <v>2</v>
      </c>
      <c r="GH32" s="2">
        <v>0</v>
      </c>
      <c r="GI32" s="2">
        <v>-2</v>
      </c>
      <c r="GJ32" s="2">
        <v>0</v>
      </c>
      <c r="GK32" s="2">
        <v>0</v>
      </c>
      <c r="GL32" s="2">
        <f t="shared" si="48"/>
        <v>0</v>
      </c>
      <c r="GM32" s="2">
        <f t="shared" si="49"/>
        <v>0</v>
      </c>
      <c r="GN32" s="2">
        <f t="shared" si="50"/>
        <v>0</v>
      </c>
      <c r="GO32" s="2">
        <f t="shared" si="51"/>
        <v>0</v>
      </c>
      <c r="GP32" s="2">
        <f t="shared" si="52"/>
        <v>0</v>
      </c>
      <c r="GQ32" s="2"/>
      <c r="GR32" s="2">
        <v>0</v>
      </c>
      <c r="GS32" s="2">
        <v>3</v>
      </c>
      <c r="GT32" s="2">
        <v>0</v>
      </c>
      <c r="GU32" s="2" t="s">
        <v>3</v>
      </c>
      <c r="GV32" s="2">
        <f t="shared" si="53"/>
        <v>0</v>
      </c>
      <c r="GW32" s="2">
        <v>1</v>
      </c>
      <c r="GX32" s="2">
        <f t="shared" si="54"/>
        <v>0</v>
      </c>
      <c r="GY32" s="2"/>
      <c r="GZ32" s="2"/>
      <c r="HA32" s="2">
        <v>0</v>
      </c>
      <c r="HB32" s="2">
        <v>0</v>
      </c>
      <c r="HC32" s="2">
        <f t="shared" si="55"/>
        <v>0</v>
      </c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>
        <v>0</v>
      </c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>
      <c r="A33">
        <v>17</v>
      </c>
      <c r="B33">
        <v>1</v>
      </c>
      <c r="E33" t="s">
        <v>37</v>
      </c>
      <c r="F33" t="s">
        <v>38</v>
      </c>
      <c r="G33" t="s">
        <v>39</v>
      </c>
      <c r="H33" t="s">
        <v>40</v>
      </c>
      <c r="I33">
        <v>1</v>
      </c>
      <c r="J33">
        <v>0</v>
      </c>
      <c r="O33">
        <f t="shared" si="21"/>
        <v>167158.07999999999</v>
      </c>
      <c r="P33">
        <f t="shared" si="22"/>
        <v>167158.07999999999</v>
      </c>
      <c r="Q33">
        <f t="shared" si="23"/>
        <v>0</v>
      </c>
      <c r="R33">
        <f t="shared" si="24"/>
        <v>0</v>
      </c>
      <c r="S33">
        <f t="shared" si="25"/>
        <v>0</v>
      </c>
      <c r="T33">
        <f t="shared" si="26"/>
        <v>0</v>
      </c>
      <c r="U33">
        <f t="shared" si="27"/>
        <v>0</v>
      </c>
      <c r="V33">
        <f t="shared" si="28"/>
        <v>0</v>
      </c>
      <c r="W33">
        <f t="shared" si="29"/>
        <v>0</v>
      </c>
      <c r="X33">
        <f t="shared" si="30"/>
        <v>0</v>
      </c>
      <c r="Y33">
        <f t="shared" si="31"/>
        <v>0</v>
      </c>
      <c r="AA33">
        <v>33304960</v>
      </c>
      <c r="AB33">
        <f t="shared" si="32"/>
        <v>167158.07999999999</v>
      </c>
      <c r="AC33">
        <f t="shared" si="33"/>
        <v>167158.07999999999</v>
      </c>
      <c r="AD33">
        <f>ROUND((((ET33)-(EU33))+AE33),2)</f>
        <v>0</v>
      </c>
      <c r="AE33">
        <f t="shared" si="56"/>
        <v>0</v>
      </c>
      <c r="AF33">
        <f t="shared" si="56"/>
        <v>0</v>
      </c>
      <c r="AG33">
        <f t="shared" si="34"/>
        <v>0</v>
      </c>
      <c r="AH33">
        <f t="shared" si="57"/>
        <v>0</v>
      </c>
      <c r="AI33">
        <f t="shared" si="57"/>
        <v>0</v>
      </c>
      <c r="AJ33">
        <f t="shared" si="35"/>
        <v>0</v>
      </c>
      <c r="AK33">
        <v>167158.07999999999</v>
      </c>
      <c r="AL33">
        <v>167158.07999999999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3</v>
      </c>
      <c r="BI33">
        <v>3</v>
      </c>
      <c r="BJ33" t="s">
        <v>3</v>
      </c>
      <c r="BM33">
        <v>1100</v>
      </c>
      <c r="BN33">
        <v>0</v>
      </c>
      <c r="BO33" t="s">
        <v>3</v>
      </c>
      <c r="BP33">
        <v>0</v>
      </c>
      <c r="BQ33">
        <v>21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0</v>
      </c>
      <c r="CA33">
        <v>0</v>
      </c>
      <c r="CE33">
        <v>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36"/>
        <v>167158.07999999999</v>
      </c>
      <c r="CQ33">
        <f t="shared" si="37"/>
        <v>167158.07999999999</v>
      </c>
      <c r="CR33">
        <f t="shared" si="38"/>
        <v>0</v>
      </c>
      <c r="CS33">
        <f t="shared" si="39"/>
        <v>0</v>
      </c>
      <c r="CT33">
        <f t="shared" si="40"/>
        <v>0</v>
      </c>
      <c r="CU33">
        <f t="shared" si="41"/>
        <v>0</v>
      </c>
      <c r="CV33">
        <f t="shared" si="42"/>
        <v>0</v>
      </c>
      <c r="CW33">
        <f t="shared" si="43"/>
        <v>0</v>
      </c>
      <c r="CX33">
        <f t="shared" si="44"/>
        <v>0</v>
      </c>
      <c r="CY33">
        <f t="shared" si="45"/>
        <v>0</v>
      </c>
      <c r="CZ33">
        <f t="shared" si="46"/>
        <v>0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1010</v>
      </c>
      <c r="DV33" t="s">
        <v>40</v>
      </c>
      <c r="DW33" t="s">
        <v>40</v>
      </c>
      <c r="DX33">
        <v>1</v>
      </c>
      <c r="EE33">
        <v>31102366</v>
      </c>
      <c r="EF33">
        <v>8</v>
      </c>
      <c r="EG33" t="s">
        <v>34</v>
      </c>
      <c r="EH33">
        <v>0</v>
      </c>
      <c r="EI33" t="s">
        <v>3</v>
      </c>
      <c r="EJ33">
        <v>1</v>
      </c>
      <c r="EK33">
        <v>1100</v>
      </c>
      <c r="EL33" t="s">
        <v>41</v>
      </c>
      <c r="EM33" t="s">
        <v>42</v>
      </c>
      <c r="EO33" t="s">
        <v>3</v>
      </c>
      <c r="EQ33">
        <v>0</v>
      </c>
      <c r="ER33">
        <v>167158.07999999999</v>
      </c>
      <c r="ES33">
        <v>167158.07999999999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5</v>
      </c>
      <c r="FC33">
        <v>1</v>
      </c>
      <c r="FD33">
        <v>18</v>
      </c>
      <c r="FF33">
        <v>754357.07</v>
      </c>
      <c r="FQ33">
        <v>0</v>
      </c>
      <c r="FR33">
        <f t="shared" si="47"/>
        <v>167158.07999999999</v>
      </c>
      <c r="FS33">
        <v>0</v>
      </c>
      <c r="FX33">
        <v>0</v>
      </c>
      <c r="FY33">
        <v>0</v>
      </c>
      <c r="GA33" t="s">
        <v>43</v>
      </c>
      <c r="GD33">
        <v>1</v>
      </c>
      <c r="GF33">
        <v>958525069</v>
      </c>
      <c r="GG33">
        <v>2</v>
      </c>
      <c r="GH33">
        <v>3</v>
      </c>
      <c r="GI33">
        <v>3</v>
      </c>
      <c r="GJ33">
        <v>0</v>
      </c>
      <c r="GK33">
        <v>0</v>
      </c>
      <c r="GL33">
        <f t="shared" si="48"/>
        <v>0</v>
      </c>
      <c r="GM33">
        <f t="shared" si="49"/>
        <v>167158.07999999999</v>
      </c>
      <c r="GN33">
        <f t="shared" si="50"/>
        <v>0</v>
      </c>
      <c r="GO33">
        <f t="shared" si="51"/>
        <v>0</v>
      </c>
      <c r="GP33">
        <f t="shared" si="52"/>
        <v>0</v>
      </c>
      <c r="GR33">
        <v>1</v>
      </c>
      <c r="GS33">
        <v>1</v>
      </c>
      <c r="GT33">
        <v>0</v>
      </c>
      <c r="GU33" t="s">
        <v>3</v>
      </c>
      <c r="GV33">
        <f t="shared" si="53"/>
        <v>0</v>
      </c>
      <c r="GW33">
        <v>1</v>
      </c>
      <c r="GX33">
        <f t="shared" si="54"/>
        <v>0</v>
      </c>
      <c r="HA33">
        <v>0</v>
      </c>
      <c r="HB33">
        <v>0</v>
      </c>
      <c r="HC33">
        <f t="shared" si="55"/>
        <v>0</v>
      </c>
      <c r="IK33">
        <v>0</v>
      </c>
    </row>
    <row r="34" spans="1:255">
      <c r="A34" s="2">
        <v>17</v>
      </c>
      <c r="B34" s="2">
        <v>1</v>
      </c>
      <c r="C34" s="2">
        <f>ROW(SmtRes!A19)</f>
        <v>19</v>
      </c>
      <c r="D34" s="2">
        <f>ROW(EtalonRes!A22)</f>
        <v>22</v>
      </c>
      <c r="E34" s="2" t="s">
        <v>44</v>
      </c>
      <c r="F34" s="2" t="s">
        <v>45</v>
      </c>
      <c r="G34" s="2" t="s">
        <v>46</v>
      </c>
      <c r="H34" s="2" t="s">
        <v>47</v>
      </c>
      <c r="I34" s="2">
        <f>ROUND(3.14*0.63/4*2,9)</f>
        <v>0.98909999999999998</v>
      </c>
      <c r="J34" s="2">
        <v>0</v>
      </c>
      <c r="K34" s="2"/>
      <c r="L34" s="2"/>
      <c r="M34" s="2"/>
      <c r="N34" s="2"/>
      <c r="O34" s="2">
        <f t="shared" si="21"/>
        <v>73.2</v>
      </c>
      <c r="P34" s="2">
        <f t="shared" si="22"/>
        <v>3.62</v>
      </c>
      <c r="Q34" s="2">
        <f t="shared" si="23"/>
        <v>0.98</v>
      </c>
      <c r="R34" s="2">
        <f t="shared" si="24"/>
        <v>0.18</v>
      </c>
      <c r="S34" s="2">
        <f t="shared" si="25"/>
        <v>68.599999999999994</v>
      </c>
      <c r="T34" s="2">
        <f t="shared" si="26"/>
        <v>0</v>
      </c>
      <c r="U34" s="2">
        <f t="shared" si="27"/>
        <v>7.8485084999999986</v>
      </c>
      <c r="V34" s="2">
        <f t="shared" si="28"/>
        <v>1.4836499999999999E-2</v>
      </c>
      <c r="W34" s="2">
        <f t="shared" si="29"/>
        <v>0</v>
      </c>
      <c r="X34" s="2">
        <f t="shared" si="30"/>
        <v>79.099999999999994</v>
      </c>
      <c r="Y34" s="2">
        <f t="shared" si="31"/>
        <v>48.83</v>
      </c>
      <c r="Z34" s="2"/>
      <c r="AA34" s="2">
        <v>33304975</v>
      </c>
      <c r="AB34" s="2">
        <f t="shared" si="32"/>
        <v>74.010000000000005</v>
      </c>
      <c r="AC34" s="2">
        <f t="shared" si="33"/>
        <v>3.66</v>
      </c>
      <c r="AD34" s="2">
        <f>ROUND((((((ET34*1.2)*1.25))-(((EU34*1.2)*1.25)))+AE34),2)</f>
        <v>0.99</v>
      </c>
      <c r="AE34" s="2">
        <f>ROUND((((EU34*1.2)*1.25)),2)</f>
        <v>0.18</v>
      </c>
      <c r="AF34" s="2">
        <f>ROUND((((EV34*1.2)*1.15)),2)</f>
        <v>69.36</v>
      </c>
      <c r="AG34" s="2">
        <f t="shared" si="34"/>
        <v>0</v>
      </c>
      <c r="AH34" s="2">
        <f>(((EW34*1.2)*1.15))</f>
        <v>7.9349999999999987</v>
      </c>
      <c r="AI34" s="2">
        <f>(((EX34*1.2)*1.25))</f>
        <v>1.4999999999999999E-2</v>
      </c>
      <c r="AJ34" s="2">
        <f t="shared" si="35"/>
        <v>0</v>
      </c>
      <c r="AK34" s="2">
        <v>54.58</v>
      </c>
      <c r="AL34" s="2">
        <v>3.66</v>
      </c>
      <c r="AM34" s="2">
        <v>0.66</v>
      </c>
      <c r="AN34" s="2">
        <v>0.12</v>
      </c>
      <c r="AO34" s="2">
        <v>50.26</v>
      </c>
      <c r="AP34" s="2">
        <v>0</v>
      </c>
      <c r="AQ34" s="2">
        <v>5.75</v>
      </c>
      <c r="AR34" s="2">
        <v>0.01</v>
      </c>
      <c r="AS34" s="2">
        <v>0</v>
      </c>
      <c r="AT34" s="2">
        <v>115</v>
      </c>
      <c r="AU34" s="2">
        <v>71</v>
      </c>
      <c r="AV34" s="2">
        <v>1</v>
      </c>
      <c r="AW34" s="2">
        <v>1</v>
      </c>
      <c r="AX34" s="2"/>
      <c r="AY34" s="2"/>
      <c r="AZ34" s="2">
        <v>1</v>
      </c>
      <c r="BA34" s="2">
        <v>1</v>
      </c>
      <c r="BB34" s="2">
        <v>1</v>
      </c>
      <c r="BC34" s="2">
        <v>1</v>
      </c>
      <c r="BD34" s="2" t="s">
        <v>3</v>
      </c>
      <c r="BE34" s="2" t="s">
        <v>3</v>
      </c>
      <c r="BF34" s="2" t="s">
        <v>3</v>
      </c>
      <c r="BG34" s="2" t="s">
        <v>3</v>
      </c>
      <c r="BH34" s="2">
        <v>0</v>
      </c>
      <c r="BI34" s="2">
        <v>1</v>
      </c>
      <c r="BJ34" s="2" t="s">
        <v>48</v>
      </c>
      <c r="BK34" s="2"/>
      <c r="BL34" s="2"/>
      <c r="BM34" s="2">
        <v>20001</v>
      </c>
      <c r="BN34" s="2">
        <v>0</v>
      </c>
      <c r="BO34" s="2" t="s">
        <v>3</v>
      </c>
      <c r="BP34" s="2">
        <v>0</v>
      </c>
      <c r="BQ34" s="2">
        <v>2</v>
      </c>
      <c r="BR34" s="2">
        <v>0</v>
      </c>
      <c r="BS34" s="2">
        <v>1</v>
      </c>
      <c r="BT34" s="2">
        <v>1</v>
      </c>
      <c r="BU34" s="2">
        <v>1</v>
      </c>
      <c r="BV34" s="2">
        <v>1</v>
      </c>
      <c r="BW34" s="2">
        <v>1</v>
      </c>
      <c r="BX34" s="2">
        <v>1</v>
      </c>
      <c r="BY34" s="2" t="s">
        <v>3</v>
      </c>
      <c r="BZ34" s="2">
        <v>128</v>
      </c>
      <c r="CA34" s="2">
        <v>83</v>
      </c>
      <c r="CB34" s="2"/>
      <c r="CC34" s="2"/>
      <c r="CD34" s="2"/>
      <c r="CE34" s="2">
        <v>0</v>
      </c>
      <c r="CF34" s="2">
        <v>0</v>
      </c>
      <c r="CG34" s="2">
        <v>0</v>
      </c>
      <c r="CH34" s="2"/>
      <c r="CI34" s="2"/>
      <c r="CJ34" s="2"/>
      <c r="CK34" s="2"/>
      <c r="CL34" s="2"/>
      <c r="CM34" s="2">
        <v>0</v>
      </c>
      <c r="CN34" s="2" t="s">
        <v>954</v>
      </c>
      <c r="CO34" s="2">
        <v>0</v>
      </c>
      <c r="CP34" s="2">
        <f t="shared" si="36"/>
        <v>73.199999999999989</v>
      </c>
      <c r="CQ34" s="2">
        <f t="shared" si="37"/>
        <v>3.66</v>
      </c>
      <c r="CR34" s="2">
        <f t="shared" si="38"/>
        <v>0.99</v>
      </c>
      <c r="CS34" s="2">
        <f t="shared" si="39"/>
        <v>0.18</v>
      </c>
      <c r="CT34" s="2">
        <f t="shared" si="40"/>
        <v>69.36</v>
      </c>
      <c r="CU34" s="2">
        <f t="shared" si="41"/>
        <v>0</v>
      </c>
      <c r="CV34" s="2">
        <f t="shared" si="42"/>
        <v>7.9349999999999987</v>
      </c>
      <c r="CW34" s="2">
        <f t="shared" si="43"/>
        <v>1.4999999999999999E-2</v>
      </c>
      <c r="CX34" s="2">
        <f t="shared" si="44"/>
        <v>0</v>
      </c>
      <c r="CY34" s="2">
        <f t="shared" si="45"/>
        <v>79.096999999999994</v>
      </c>
      <c r="CZ34" s="2">
        <f t="shared" si="46"/>
        <v>48.833800000000004</v>
      </c>
      <c r="DA34" s="2"/>
      <c r="DB34" s="2"/>
      <c r="DC34" s="2" t="s">
        <v>3</v>
      </c>
      <c r="DD34" s="2" t="s">
        <v>3</v>
      </c>
      <c r="DE34" s="2" t="s">
        <v>21</v>
      </c>
      <c r="DF34" s="2" t="s">
        <v>21</v>
      </c>
      <c r="DG34" s="2" t="s">
        <v>22</v>
      </c>
      <c r="DH34" s="2" t="s">
        <v>3</v>
      </c>
      <c r="DI34" s="2" t="s">
        <v>22</v>
      </c>
      <c r="DJ34" s="2" t="s">
        <v>21</v>
      </c>
      <c r="DK34" s="2" t="s">
        <v>3</v>
      </c>
      <c r="DL34" s="2" t="s">
        <v>3</v>
      </c>
      <c r="DM34" s="2" t="s">
        <v>3</v>
      </c>
      <c r="DN34" s="2">
        <v>0</v>
      </c>
      <c r="DO34" s="2">
        <v>0</v>
      </c>
      <c r="DP34" s="2">
        <v>1</v>
      </c>
      <c r="DQ34" s="2">
        <v>1</v>
      </c>
      <c r="DR34" s="2"/>
      <c r="DS34" s="2"/>
      <c r="DT34" s="2"/>
      <c r="DU34" s="2">
        <v>1005</v>
      </c>
      <c r="DV34" s="2" t="s">
        <v>47</v>
      </c>
      <c r="DW34" s="2" t="s">
        <v>47</v>
      </c>
      <c r="DX34" s="2">
        <v>1</v>
      </c>
      <c r="DY34" s="2"/>
      <c r="DZ34" s="2"/>
      <c r="EA34" s="2"/>
      <c r="EB34" s="2"/>
      <c r="EC34" s="2"/>
      <c r="ED34" s="2"/>
      <c r="EE34" s="2">
        <v>31102217</v>
      </c>
      <c r="EF34" s="2">
        <v>2</v>
      </c>
      <c r="EG34" s="2" t="s">
        <v>23</v>
      </c>
      <c r="EH34" s="2">
        <v>0</v>
      </c>
      <c r="EI34" s="2" t="s">
        <v>3</v>
      </c>
      <c r="EJ34" s="2">
        <v>1</v>
      </c>
      <c r="EK34" s="2">
        <v>20001</v>
      </c>
      <c r="EL34" s="2" t="s">
        <v>24</v>
      </c>
      <c r="EM34" s="2" t="s">
        <v>25</v>
      </c>
      <c r="EN34" s="2"/>
      <c r="EO34" s="2" t="s">
        <v>26</v>
      </c>
      <c r="EP34" s="2"/>
      <c r="EQ34" s="2">
        <v>0</v>
      </c>
      <c r="ER34" s="2">
        <v>54.58</v>
      </c>
      <c r="ES34" s="2">
        <v>3.66</v>
      </c>
      <c r="ET34" s="2">
        <v>0.66</v>
      </c>
      <c r="EU34" s="2">
        <v>0.12</v>
      </c>
      <c r="EV34" s="2">
        <v>50.26</v>
      </c>
      <c r="EW34" s="2">
        <v>5.75</v>
      </c>
      <c r="EX34" s="2">
        <v>0.01</v>
      </c>
      <c r="EY34" s="2">
        <v>0</v>
      </c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>
        <v>0</v>
      </c>
      <c r="FR34" s="2">
        <f t="shared" si="47"/>
        <v>0</v>
      </c>
      <c r="FS34" s="2">
        <v>0</v>
      </c>
      <c r="FT34" s="2" t="s">
        <v>27</v>
      </c>
      <c r="FU34" s="2" t="s">
        <v>28</v>
      </c>
      <c r="FV34" s="2"/>
      <c r="FW34" s="2"/>
      <c r="FX34" s="2">
        <v>115.2</v>
      </c>
      <c r="FY34" s="2">
        <v>70.55</v>
      </c>
      <c r="FZ34" s="2"/>
      <c r="GA34" s="2" t="s">
        <v>3</v>
      </c>
      <c r="GB34" s="2"/>
      <c r="GC34" s="2"/>
      <c r="GD34" s="2">
        <v>1</v>
      </c>
      <c r="GE34" s="2"/>
      <c r="GF34" s="2">
        <v>115509146</v>
      </c>
      <c r="GG34" s="2">
        <v>2</v>
      </c>
      <c r="GH34" s="2">
        <v>1</v>
      </c>
      <c r="GI34" s="2">
        <v>-2</v>
      </c>
      <c r="GJ34" s="2">
        <v>0</v>
      </c>
      <c r="GK34" s="2">
        <v>0</v>
      </c>
      <c r="GL34" s="2">
        <f t="shared" si="48"/>
        <v>0</v>
      </c>
      <c r="GM34" s="2">
        <f t="shared" si="49"/>
        <v>201.13</v>
      </c>
      <c r="GN34" s="2">
        <f t="shared" si="50"/>
        <v>201.13</v>
      </c>
      <c r="GO34" s="2">
        <f t="shared" si="51"/>
        <v>0</v>
      </c>
      <c r="GP34" s="2">
        <f t="shared" si="52"/>
        <v>0</v>
      </c>
      <c r="GQ34" s="2"/>
      <c r="GR34" s="2">
        <v>0</v>
      </c>
      <c r="GS34" s="2">
        <v>3</v>
      </c>
      <c r="GT34" s="2">
        <v>0</v>
      </c>
      <c r="GU34" s="2" t="s">
        <v>3</v>
      </c>
      <c r="GV34" s="2">
        <f t="shared" si="53"/>
        <v>0</v>
      </c>
      <c r="GW34" s="2">
        <v>1</v>
      </c>
      <c r="GX34" s="2">
        <f t="shared" si="54"/>
        <v>0</v>
      </c>
      <c r="GY34" s="2"/>
      <c r="GZ34" s="2"/>
      <c r="HA34" s="2">
        <v>0</v>
      </c>
      <c r="HB34" s="2">
        <v>0</v>
      </c>
      <c r="HC34" s="2">
        <f t="shared" si="55"/>
        <v>0</v>
      </c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>
        <v>0</v>
      </c>
      <c r="IL34" s="2"/>
      <c r="IM34" s="2"/>
      <c r="IN34" s="2"/>
      <c r="IO34" s="2"/>
      <c r="IP34" s="2"/>
      <c r="IQ34" s="2"/>
      <c r="IR34" s="2"/>
      <c r="IS34" s="2"/>
      <c r="IT34" s="2"/>
      <c r="IU34" s="2"/>
    </row>
    <row r="35" spans="1:255">
      <c r="A35">
        <v>17</v>
      </c>
      <c r="B35">
        <v>1</v>
      </c>
      <c r="C35">
        <f>ROW(SmtRes!A24)</f>
        <v>24</v>
      </c>
      <c r="D35">
        <f>ROW(EtalonRes!A28)</f>
        <v>28</v>
      </c>
      <c r="E35" t="s">
        <v>44</v>
      </c>
      <c r="F35" t="s">
        <v>45</v>
      </c>
      <c r="G35" t="s">
        <v>46</v>
      </c>
      <c r="H35" t="s">
        <v>47</v>
      </c>
      <c r="I35">
        <f>ROUND(3.14*0.63/4*2,9)</f>
        <v>0.98909999999999998</v>
      </c>
      <c r="J35">
        <v>0</v>
      </c>
      <c r="O35">
        <f t="shared" si="21"/>
        <v>73.2</v>
      </c>
      <c r="P35">
        <f t="shared" si="22"/>
        <v>3.62</v>
      </c>
      <c r="Q35">
        <f t="shared" si="23"/>
        <v>0.98</v>
      </c>
      <c r="R35">
        <f t="shared" si="24"/>
        <v>0.18</v>
      </c>
      <c r="S35">
        <f t="shared" si="25"/>
        <v>68.599999999999994</v>
      </c>
      <c r="T35">
        <f t="shared" si="26"/>
        <v>0</v>
      </c>
      <c r="U35">
        <f t="shared" si="27"/>
        <v>7.8485084999999986</v>
      </c>
      <c r="V35">
        <f t="shared" si="28"/>
        <v>1.4836499999999999E-2</v>
      </c>
      <c r="W35">
        <f t="shared" si="29"/>
        <v>0</v>
      </c>
      <c r="X35">
        <f t="shared" si="30"/>
        <v>79.099999999999994</v>
      </c>
      <c r="Y35">
        <f t="shared" si="31"/>
        <v>48.83</v>
      </c>
      <c r="AA35">
        <v>33304960</v>
      </c>
      <c r="AB35">
        <f t="shared" si="32"/>
        <v>74.010000000000005</v>
      </c>
      <c r="AC35">
        <f t="shared" si="33"/>
        <v>3.66</v>
      </c>
      <c r="AD35">
        <f>ROUND((((((ET35*1.2)*1.25))-(((EU35*1.2)*1.25)))+AE35),2)</f>
        <v>0.99</v>
      </c>
      <c r="AE35">
        <f>ROUND((((EU35*1.2)*1.25)),2)</f>
        <v>0.18</v>
      </c>
      <c r="AF35">
        <f>ROUND((((EV35*1.2)*1.15)),2)</f>
        <v>69.36</v>
      </c>
      <c r="AG35">
        <f t="shared" si="34"/>
        <v>0</v>
      </c>
      <c r="AH35">
        <f>(((EW35*1.2)*1.15))</f>
        <v>7.9349999999999987</v>
      </c>
      <c r="AI35">
        <f>(((EX35*1.2)*1.25))</f>
        <v>1.4999999999999999E-2</v>
      </c>
      <c r="AJ35">
        <f t="shared" si="35"/>
        <v>0</v>
      </c>
      <c r="AK35">
        <v>54.58</v>
      </c>
      <c r="AL35">
        <v>3.66</v>
      </c>
      <c r="AM35">
        <v>0.66</v>
      </c>
      <c r="AN35">
        <v>0.12</v>
      </c>
      <c r="AO35">
        <v>50.26</v>
      </c>
      <c r="AP35">
        <v>0</v>
      </c>
      <c r="AQ35">
        <v>5.75</v>
      </c>
      <c r="AR35">
        <v>0.01</v>
      </c>
      <c r="AS35">
        <v>0</v>
      </c>
      <c r="AT35">
        <v>115</v>
      </c>
      <c r="AU35">
        <v>71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0</v>
      </c>
      <c r="BI35">
        <v>1</v>
      </c>
      <c r="BJ35" t="s">
        <v>48</v>
      </c>
      <c r="BM35">
        <v>20001</v>
      </c>
      <c r="BN35">
        <v>0</v>
      </c>
      <c r="BO35" t="s">
        <v>3</v>
      </c>
      <c r="BP35">
        <v>0</v>
      </c>
      <c r="BQ35">
        <v>2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128</v>
      </c>
      <c r="CA35">
        <v>83</v>
      </c>
      <c r="CE35">
        <v>0</v>
      </c>
      <c r="CF35">
        <v>0</v>
      </c>
      <c r="CG35">
        <v>0</v>
      </c>
      <c r="CM35">
        <v>0</v>
      </c>
      <c r="CN35" t="s">
        <v>954</v>
      </c>
      <c r="CO35">
        <v>0</v>
      </c>
      <c r="CP35">
        <f t="shared" si="36"/>
        <v>73.199999999999989</v>
      </c>
      <c r="CQ35">
        <f t="shared" si="37"/>
        <v>3.66</v>
      </c>
      <c r="CR35">
        <f t="shared" si="38"/>
        <v>0.99</v>
      </c>
      <c r="CS35">
        <f t="shared" si="39"/>
        <v>0.18</v>
      </c>
      <c r="CT35">
        <f t="shared" si="40"/>
        <v>69.36</v>
      </c>
      <c r="CU35">
        <f t="shared" si="41"/>
        <v>0</v>
      </c>
      <c r="CV35">
        <f t="shared" si="42"/>
        <v>7.9349999999999987</v>
      </c>
      <c r="CW35">
        <f t="shared" si="43"/>
        <v>1.4999999999999999E-2</v>
      </c>
      <c r="CX35">
        <f t="shared" si="44"/>
        <v>0</v>
      </c>
      <c r="CY35">
        <f t="shared" si="45"/>
        <v>79.096999999999994</v>
      </c>
      <c r="CZ35">
        <f t="shared" si="46"/>
        <v>48.833800000000004</v>
      </c>
      <c r="DC35" t="s">
        <v>3</v>
      </c>
      <c r="DD35" t="s">
        <v>3</v>
      </c>
      <c r="DE35" t="s">
        <v>21</v>
      </c>
      <c r="DF35" t="s">
        <v>21</v>
      </c>
      <c r="DG35" t="s">
        <v>22</v>
      </c>
      <c r="DH35" t="s">
        <v>3</v>
      </c>
      <c r="DI35" t="s">
        <v>22</v>
      </c>
      <c r="DJ35" t="s">
        <v>21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1005</v>
      </c>
      <c r="DV35" t="s">
        <v>47</v>
      </c>
      <c r="DW35" t="s">
        <v>47</v>
      </c>
      <c r="DX35">
        <v>1</v>
      </c>
      <c r="EE35">
        <v>31102217</v>
      </c>
      <c r="EF35">
        <v>2</v>
      </c>
      <c r="EG35" t="s">
        <v>23</v>
      </c>
      <c r="EH35">
        <v>0</v>
      </c>
      <c r="EI35" t="s">
        <v>3</v>
      </c>
      <c r="EJ35">
        <v>1</v>
      </c>
      <c r="EK35">
        <v>20001</v>
      </c>
      <c r="EL35" t="s">
        <v>24</v>
      </c>
      <c r="EM35" t="s">
        <v>25</v>
      </c>
      <c r="EO35" t="s">
        <v>26</v>
      </c>
      <c r="EQ35">
        <v>0</v>
      </c>
      <c r="ER35">
        <v>54.58</v>
      </c>
      <c r="ES35">
        <v>3.66</v>
      </c>
      <c r="ET35">
        <v>0.66</v>
      </c>
      <c r="EU35">
        <v>0.12</v>
      </c>
      <c r="EV35">
        <v>50.26</v>
      </c>
      <c r="EW35">
        <v>5.75</v>
      </c>
      <c r="EX35">
        <v>0.01</v>
      </c>
      <c r="EY35">
        <v>0</v>
      </c>
      <c r="FQ35">
        <v>0</v>
      </c>
      <c r="FR35">
        <f t="shared" si="47"/>
        <v>0</v>
      </c>
      <c r="FS35">
        <v>0</v>
      </c>
      <c r="FT35" t="s">
        <v>27</v>
      </c>
      <c r="FU35" t="s">
        <v>28</v>
      </c>
      <c r="FX35">
        <v>115.2</v>
      </c>
      <c r="FY35">
        <v>70.55</v>
      </c>
      <c r="GA35" t="s">
        <v>3</v>
      </c>
      <c r="GD35">
        <v>1</v>
      </c>
      <c r="GF35">
        <v>115509146</v>
      </c>
      <c r="GG35">
        <v>2</v>
      </c>
      <c r="GH35">
        <v>1</v>
      </c>
      <c r="GI35">
        <v>-2</v>
      </c>
      <c r="GJ35">
        <v>0</v>
      </c>
      <c r="GK35">
        <v>0</v>
      </c>
      <c r="GL35">
        <f t="shared" si="48"/>
        <v>0</v>
      </c>
      <c r="GM35">
        <f t="shared" si="49"/>
        <v>201.13</v>
      </c>
      <c r="GN35">
        <f t="shared" si="50"/>
        <v>201.13</v>
      </c>
      <c r="GO35">
        <f t="shared" si="51"/>
        <v>0</v>
      </c>
      <c r="GP35">
        <f t="shared" si="52"/>
        <v>0</v>
      </c>
      <c r="GR35">
        <v>0</v>
      </c>
      <c r="GS35">
        <v>3</v>
      </c>
      <c r="GT35">
        <v>0</v>
      </c>
      <c r="GU35" t="s">
        <v>3</v>
      </c>
      <c r="GV35">
        <f t="shared" si="53"/>
        <v>0</v>
      </c>
      <c r="GW35">
        <v>1</v>
      </c>
      <c r="GX35">
        <f t="shared" si="54"/>
        <v>0</v>
      </c>
      <c r="HA35">
        <v>0</v>
      </c>
      <c r="HB35">
        <v>0</v>
      </c>
      <c r="HC35">
        <f t="shared" si="55"/>
        <v>0</v>
      </c>
      <c r="IK35">
        <v>0</v>
      </c>
    </row>
    <row r="36" spans="1:255">
      <c r="A36" s="2">
        <v>17</v>
      </c>
      <c r="B36" s="2">
        <v>1</v>
      </c>
      <c r="C36" s="2"/>
      <c r="D36" s="2"/>
      <c r="E36" s="2" t="s">
        <v>49</v>
      </c>
      <c r="F36" s="2" t="s">
        <v>38</v>
      </c>
      <c r="G36" s="2" t="s">
        <v>50</v>
      </c>
      <c r="H36" s="2" t="s">
        <v>40</v>
      </c>
      <c r="I36" s="2">
        <v>2</v>
      </c>
      <c r="J36" s="2">
        <v>0</v>
      </c>
      <c r="K36" s="2"/>
      <c r="L36" s="2"/>
      <c r="M36" s="2"/>
      <c r="N36" s="2"/>
      <c r="O36" s="2">
        <f t="shared" si="21"/>
        <v>0</v>
      </c>
      <c r="P36" s="2">
        <f t="shared" si="22"/>
        <v>0</v>
      </c>
      <c r="Q36" s="2">
        <f t="shared" si="23"/>
        <v>0</v>
      </c>
      <c r="R36" s="2">
        <f t="shared" si="24"/>
        <v>0</v>
      </c>
      <c r="S36" s="2">
        <f t="shared" si="25"/>
        <v>0</v>
      </c>
      <c r="T36" s="2">
        <f t="shared" si="26"/>
        <v>0</v>
      </c>
      <c r="U36" s="2">
        <f t="shared" si="27"/>
        <v>0</v>
      </c>
      <c r="V36" s="2">
        <f t="shared" si="28"/>
        <v>0</v>
      </c>
      <c r="W36" s="2">
        <f t="shared" si="29"/>
        <v>0</v>
      </c>
      <c r="X36" s="2">
        <f t="shared" si="30"/>
        <v>0</v>
      </c>
      <c r="Y36" s="2">
        <f t="shared" si="31"/>
        <v>0</v>
      </c>
      <c r="Z36" s="2"/>
      <c r="AA36" s="2">
        <v>33304975</v>
      </c>
      <c r="AB36" s="2">
        <f t="shared" si="32"/>
        <v>0</v>
      </c>
      <c r="AC36" s="2">
        <f t="shared" si="33"/>
        <v>0</v>
      </c>
      <c r="AD36" s="2">
        <f>ROUND((((ET36)-(EU36))+AE36),2)</f>
        <v>0</v>
      </c>
      <c r="AE36" s="2">
        <f t="shared" ref="AE36:AF39" si="58">ROUND((EU36),2)</f>
        <v>0</v>
      </c>
      <c r="AF36" s="2">
        <f t="shared" si="58"/>
        <v>0</v>
      </c>
      <c r="AG36" s="2">
        <f t="shared" si="34"/>
        <v>0</v>
      </c>
      <c r="AH36" s="2">
        <f t="shared" ref="AH36:AI39" si="59">(EW36)</f>
        <v>0</v>
      </c>
      <c r="AI36" s="2">
        <f t="shared" si="59"/>
        <v>0</v>
      </c>
      <c r="AJ36" s="2">
        <f t="shared" si="35"/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1</v>
      </c>
      <c r="AW36" s="2">
        <v>1</v>
      </c>
      <c r="AX36" s="2"/>
      <c r="AY36" s="2"/>
      <c r="AZ36" s="2">
        <v>1</v>
      </c>
      <c r="BA36" s="2">
        <v>1</v>
      </c>
      <c r="BB36" s="2">
        <v>1</v>
      </c>
      <c r="BC36" s="2">
        <v>1</v>
      </c>
      <c r="BD36" s="2" t="s">
        <v>3</v>
      </c>
      <c r="BE36" s="2" t="s">
        <v>3</v>
      </c>
      <c r="BF36" s="2" t="s">
        <v>3</v>
      </c>
      <c r="BG36" s="2" t="s">
        <v>3</v>
      </c>
      <c r="BH36" s="2">
        <v>3</v>
      </c>
      <c r="BI36" s="2">
        <v>2</v>
      </c>
      <c r="BJ36" s="2" t="s">
        <v>3</v>
      </c>
      <c r="BK36" s="2"/>
      <c r="BL36" s="2"/>
      <c r="BM36" s="2">
        <v>1100</v>
      </c>
      <c r="BN36" s="2">
        <v>0</v>
      </c>
      <c r="BO36" s="2" t="s">
        <v>3</v>
      </c>
      <c r="BP36" s="2">
        <v>0</v>
      </c>
      <c r="BQ36" s="2">
        <v>14</v>
      </c>
      <c r="BR36" s="2">
        <v>0</v>
      </c>
      <c r="BS36" s="2">
        <v>1</v>
      </c>
      <c r="BT36" s="2">
        <v>1</v>
      </c>
      <c r="BU36" s="2">
        <v>1</v>
      </c>
      <c r="BV36" s="2">
        <v>1</v>
      </c>
      <c r="BW36" s="2">
        <v>1</v>
      </c>
      <c r="BX36" s="2">
        <v>1</v>
      </c>
      <c r="BY36" s="2" t="s">
        <v>3</v>
      </c>
      <c r="BZ36" s="2">
        <v>0</v>
      </c>
      <c r="CA36" s="2">
        <v>0</v>
      </c>
      <c r="CB36" s="2"/>
      <c r="CC36" s="2"/>
      <c r="CD36" s="2"/>
      <c r="CE36" s="2">
        <v>0</v>
      </c>
      <c r="CF36" s="2">
        <v>0</v>
      </c>
      <c r="CG36" s="2">
        <v>0</v>
      </c>
      <c r="CH36" s="2"/>
      <c r="CI36" s="2"/>
      <c r="CJ36" s="2"/>
      <c r="CK36" s="2"/>
      <c r="CL36" s="2"/>
      <c r="CM36" s="2">
        <v>0</v>
      </c>
      <c r="CN36" s="2" t="s">
        <v>3</v>
      </c>
      <c r="CO36" s="2">
        <v>0</v>
      </c>
      <c r="CP36" s="2">
        <f t="shared" si="36"/>
        <v>0</v>
      </c>
      <c r="CQ36" s="2">
        <f t="shared" si="37"/>
        <v>0</v>
      </c>
      <c r="CR36" s="2">
        <f t="shared" si="38"/>
        <v>0</v>
      </c>
      <c r="CS36" s="2">
        <f t="shared" si="39"/>
        <v>0</v>
      </c>
      <c r="CT36" s="2">
        <f t="shared" si="40"/>
        <v>0</v>
      </c>
      <c r="CU36" s="2">
        <f t="shared" si="41"/>
        <v>0</v>
      </c>
      <c r="CV36" s="2">
        <f t="shared" si="42"/>
        <v>0</v>
      </c>
      <c r="CW36" s="2">
        <f t="shared" si="43"/>
        <v>0</v>
      </c>
      <c r="CX36" s="2">
        <f t="shared" si="44"/>
        <v>0</v>
      </c>
      <c r="CY36" s="2">
        <f t="shared" si="45"/>
        <v>0</v>
      </c>
      <c r="CZ36" s="2">
        <f t="shared" si="46"/>
        <v>0</v>
      </c>
      <c r="DA36" s="2"/>
      <c r="DB36" s="2"/>
      <c r="DC36" s="2" t="s">
        <v>3</v>
      </c>
      <c r="DD36" s="2" t="s">
        <v>3</v>
      </c>
      <c r="DE36" s="2" t="s">
        <v>3</v>
      </c>
      <c r="DF36" s="2" t="s">
        <v>3</v>
      </c>
      <c r="DG36" s="2" t="s">
        <v>3</v>
      </c>
      <c r="DH36" s="2" t="s">
        <v>3</v>
      </c>
      <c r="DI36" s="2" t="s">
        <v>3</v>
      </c>
      <c r="DJ36" s="2" t="s">
        <v>3</v>
      </c>
      <c r="DK36" s="2" t="s">
        <v>3</v>
      </c>
      <c r="DL36" s="2" t="s">
        <v>3</v>
      </c>
      <c r="DM36" s="2" t="s">
        <v>3</v>
      </c>
      <c r="DN36" s="2">
        <v>0</v>
      </c>
      <c r="DO36" s="2">
        <v>0</v>
      </c>
      <c r="DP36" s="2">
        <v>1</v>
      </c>
      <c r="DQ36" s="2">
        <v>1</v>
      </c>
      <c r="DR36" s="2"/>
      <c r="DS36" s="2"/>
      <c r="DT36" s="2"/>
      <c r="DU36" s="2">
        <v>1010</v>
      </c>
      <c r="DV36" s="2" t="s">
        <v>40</v>
      </c>
      <c r="DW36" s="2" t="s">
        <v>40</v>
      </c>
      <c r="DX36" s="2">
        <v>1</v>
      </c>
      <c r="DY36" s="2"/>
      <c r="DZ36" s="2"/>
      <c r="EA36" s="2"/>
      <c r="EB36" s="2"/>
      <c r="EC36" s="2"/>
      <c r="ED36" s="2"/>
      <c r="EE36" s="2">
        <v>31102366</v>
      </c>
      <c r="EF36" s="2">
        <v>8</v>
      </c>
      <c r="EG36" s="2" t="s">
        <v>34</v>
      </c>
      <c r="EH36" s="2">
        <v>0</v>
      </c>
      <c r="EI36" s="2" t="s">
        <v>3</v>
      </c>
      <c r="EJ36" s="2">
        <v>1</v>
      </c>
      <c r="EK36" s="2">
        <v>1100</v>
      </c>
      <c r="EL36" s="2" t="s">
        <v>41</v>
      </c>
      <c r="EM36" s="2" t="s">
        <v>42</v>
      </c>
      <c r="EN36" s="2"/>
      <c r="EO36" s="2" t="s">
        <v>3</v>
      </c>
      <c r="EP36" s="2"/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>
        <v>0</v>
      </c>
      <c r="FR36" s="2">
        <f t="shared" si="47"/>
        <v>0</v>
      </c>
      <c r="FS36" s="2">
        <v>0</v>
      </c>
      <c r="FT36" s="2"/>
      <c r="FU36" s="2"/>
      <c r="FV36" s="2"/>
      <c r="FW36" s="2"/>
      <c r="FX36" s="2">
        <v>0</v>
      </c>
      <c r="FY36" s="2">
        <v>0</v>
      </c>
      <c r="FZ36" s="2"/>
      <c r="GA36" s="2" t="s">
        <v>3</v>
      </c>
      <c r="GB36" s="2"/>
      <c r="GC36" s="2"/>
      <c r="GD36" s="2">
        <v>1</v>
      </c>
      <c r="GE36" s="2"/>
      <c r="GF36" s="2">
        <v>855515009</v>
      </c>
      <c r="GG36" s="2">
        <v>2</v>
      </c>
      <c r="GH36" s="2">
        <v>0</v>
      </c>
      <c r="GI36" s="2">
        <v>-2</v>
      </c>
      <c r="GJ36" s="2">
        <v>0</v>
      </c>
      <c r="GK36" s="2">
        <v>0</v>
      </c>
      <c r="GL36" s="2">
        <f t="shared" si="48"/>
        <v>0</v>
      </c>
      <c r="GM36" s="2">
        <f t="shared" si="49"/>
        <v>0</v>
      </c>
      <c r="GN36" s="2">
        <f t="shared" si="50"/>
        <v>0</v>
      </c>
      <c r="GO36" s="2">
        <f t="shared" si="51"/>
        <v>0</v>
      </c>
      <c r="GP36" s="2">
        <f t="shared" si="52"/>
        <v>0</v>
      </c>
      <c r="GQ36" s="2"/>
      <c r="GR36" s="2">
        <v>0</v>
      </c>
      <c r="GS36" s="2">
        <v>3</v>
      </c>
      <c r="GT36" s="2">
        <v>0</v>
      </c>
      <c r="GU36" s="2" t="s">
        <v>3</v>
      </c>
      <c r="GV36" s="2">
        <f t="shared" si="53"/>
        <v>0</v>
      </c>
      <c r="GW36" s="2">
        <v>1</v>
      </c>
      <c r="GX36" s="2">
        <f t="shared" si="54"/>
        <v>0</v>
      </c>
      <c r="GY36" s="2"/>
      <c r="GZ36" s="2"/>
      <c r="HA36" s="2">
        <v>0</v>
      </c>
      <c r="HB36" s="2">
        <v>0</v>
      </c>
      <c r="HC36" s="2">
        <f t="shared" si="55"/>
        <v>0</v>
      </c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>
        <v>0</v>
      </c>
      <c r="IL36" s="2"/>
      <c r="IM36" s="2"/>
      <c r="IN36" s="2"/>
      <c r="IO36" s="2"/>
      <c r="IP36" s="2"/>
      <c r="IQ36" s="2"/>
      <c r="IR36" s="2"/>
      <c r="IS36" s="2"/>
      <c r="IT36" s="2"/>
      <c r="IU36" s="2"/>
    </row>
    <row r="37" spans="1:255">
      <c r="A37">
        <v>17</v>
      </c>
      <c r="B37">
        <v>1</v>
      </c>
      <c r="E37" t="s">
        <v>49</v>
      </c>
      <c r="F37" t="s">
        <v>38</v>
      </c>
      <c r="G37" t="s">
        <v>50</v>
      </c>
      <c r="H37" t="s">
        <v>40</v>
      </c>
      <c r="I37">
        <v>2</v>
      </c>
      <c r="J37">
        <v>0</v>
      </c>
      <c r="O37">
        <f t="shared" si="21"/>
        <v>10963.28</v>
      </c>
      <c r="P37">
        <f t="shared" si="22"/>
        <v>10963.28</v>
      </c>
      <c r="Q37">
        <f t="shared" si="23"/>
        <v>0</v>
      </c>
      <c r="R37">
        <f t="shared" si="24"/>
        <v>0</v>
      </c>
      <c r="S37">
        <f t="shared" si="25"/>
        <v>0</v>
      </c>
      <c r="T37">
        <f t="shared" si="26"/>
        <v>0</v>
      </c>
      <c r="U37">
        <f t="shared" si="27"/>
        <v>0</v>
      </c>
      <c r="V37">
        <f t="shared" si="28"/>
        <v>0</v>
      </c>
      <c r="W37">
        <f t="shared" si="29"/>
        <v>0</v>
      </c>
      <c r="X37">
        <f t="shared" si="30"/>
        <v>0</v>
      </c>
      <c r="Y37">
        <f t="shared" si="31"/>
        <v>0</v>
      </c>
      <c r="AA37">
        <v>33304960</v>
      </c>
      <c r="AB37">
        <f t="shared" si="32"/>
        <v>5481.64</v>
      </c>
      <c r="AC37">
        <f t="shared" si="33"/>
        <v>5481.64</v>
      </c>
      <c r="AD37">
        <f>ROUND((((ET37)-(EU37))+AE37),2)</f>
        <v>0</v>
      </c>
      <c r="AE37">
        <f t="shared" si="58"/>
        <v>0</v>
      </c>
      <c r="AF37">
        <f t="shared" si="58"/>
        <v>0</v>
      </c>
      <c r="AG37">
        <f t="shared" si="34"/>
        <v>0</v>
      </c>
      <c r="AH37">
        <f t="shared" si="59"/>
        <v>0</v>
      </c>
      <c r="AI37">
        <f t="shared" si="59"/>
        <v>0</v>
      </c>
      <c r="AJ37">
        <f t="shared" si="35"/>
        <v>0</v>
      </c>
      <c r="AK37">
        <v>5481.6399999999994</v>
      </c>
      <c r="AL37">
        <v>5481.6399999999994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3</v>
      </c>
      <c r="BI37">
        <v>2</v>
      </c>
      <c r="BJ37" t="s">
        <v>3</v>
      </c>
      <c r="BM37">
        <v>1100</v>
      </c>
      <c r="BN37">
        <v>0</v>
      </c>
      <c r="BO37" t="s">
        <v>3</v>
      </c>
      <c r="BP37">
        <v>0</v>
      </c>
      <c r="BQ37">
        <v>14</v>
      </c>
      <c r="BR37">
        <v>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0</v>
      </c>
      <c r="CA37">
        <v>0</v>
      </c>
      <c r="CE37">
        <v>0</v>
      </c>
      <c r="CF37">
        <v>0</v>
      </c>
      <c r="CG37">
        <v>0</v>
      </c>
      <c r="CM37">
        <v>0</v>
      </c>
      <c r="CN37" t="s">
        <v>3</v>
      </c>
      <c r="CO37">
        <v>0</v>
      </c>
      <c r="CP37">
        <f t="shared" si="36"/>
        <v>10963.28</v>
      </c>
      <c r="CQ37">
        <f t="shared" si="37"/>
        <v>5481.64</v>
      </c>
      <c r="CR37">
        <f t="shared" si="38"/>
        <v>0</v>
      </c>
      <c r="CS37">
        <f t="shared" si="39"/>
        <v>0</v>
      </c>
      <c r="CT37">
        <f t="shared" si="40"/>
        <v>0</v>
      </c>
      <c r="CU37">
        <f t="shared" si="41"/>
        <v>0</v>
      </c>
      <c r="CV37">
        <f t="shared" si="42"/>
        <v>0</v>
      </c>
      <c r="CW37">
        <f t="shared" si="43"/>
        <v>0</v>
      </c>
      <c r="CX37">
        <f t="shared" si="44"/>
        <v>0</v>
      </c>
      <c r="CY37">
        <f t="shared" si="45"/>
        <v>0</v>
      </c>
      <c r="CZ37">
        <f t="shared" si="46"/>
        <v>0</v>
      </c>
      <c r="DC37" t="s">
        <v>3</v>
      </c>
      <c r="DD37" t="s">
        <v>3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1010</v>
      </c>
      <c r="DV37" t="s">
        <v>40</v>
      </c>
      <c r="DW37" t="s">
        <v>40</v>
      </c>
      <c r="DX37">
        <v>1</v>
      </c>
      <c r="EE37">
        <v>31102366</v>
      </c>
      <c r="EF37">
        <v>8</v>
      </c>
      <c r="EG37" t="s">
        <v>34</v>
      </c>
      <c r="EH37">
        <v>0</v>
      </c>
      <c r="EI37" t="s">
        <v>3</v>
      </c>
      <c r="EJ37">
        <v>1</v>
      </c>
      <c r="EK37">
        <v>1100</v>
      </c>
      <c r="EL37" t="s">
        <v>41</v>
      </c>
      <c r="EM37" t="s">
        <v>42</v>
      </c>
      <c r="EO37" t="s">
        <v>3</v>
      </c>
      <c r="EQ37">
        <v>0</v>
      </c>
      <c r="ER37">
        <v>5481.6399999999994</v>
      </c>
      <c r="ES37">
        <v>5481.6399999999994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5</v>
      </c>
      <c r="FC37">
        <v>1</v>
      </c>
      <c r="FD37">
        <v>18</v>
      </c>
      <c r="FF37">
        <v>50560.13</v>
      </c>
      <c r="FQ37">
        <v>0</v>
      </c>
      <c r="FR37">
        <f t="shared" si="47"/>
        <v>0</v>
      </c>
      <c r="FS37">
        <v>0</v>
      </c>
      <c r="FX37">
        <v>0</v>
      </c>
      <c r="FY37">
        <v>0</v>
      </c>
      <c r="GA37" t="s">
        <v>51</v>
      </c>
      <c r="GD37">
        <v>1</v>
      </c>
      <c r="GF37">
        <v>855515009</v>
      </c>
      <c r="GG37">
        <v>2</v>
      </c>
      <c r="GH37">
        <v>3</v>
      </c>
      <c r="GI37">
        <v>3</v>
      </c>
      <c r="GJ37">
        <v>0</v>
      </c>
      <c r="GK37">
        <v>0</v>
      </c>
      <c r="GL37">
        <f t="shared" si="48"/>
        <v>0</v>
      </c>
      <c r="GM37">
        <f t="shared" si="49"/>
        <v>10963.28</v>
      </c>
      <c r="GN37">
        <f t="shared" si="50"/>
        <v>0</v>
      </c>
      <c r="GO37">
        <f t="shared" si="51"/>
        <v>10963.28</v>
      </c>
      <c r="GP37">
        <f t="shared" si="52"/>
        <v>0</v>
      </c>
      <c r="GR37">
        <v>1</v>
      </c>
      <c r="GS37">
        <v>1</v>
      </c>
      <c r="GT37">
        <v>0</v>
      </c>
      <c r="GU37" t="s">
        <v>3</v>
      </c>
      <c r="GV37">
        <f t="shared" si="53"/>
        <v>0</v>
      </c>
      <c r="GW37">
        <v>1</v>
      </c>
      <c r="GX37">
        <f t="shared" si="54"/>
        <v>0</v>
      </c>
      <c r="HA37">
        <v>0</v>
      </c>
      <c r="HB37">
        <v>0</v>
      </c>
      <c r="HC37">
        <f t="shared" si="55"/>
        <v>0</v>
      </c>
      <c r="IK37">
        <v>0</v>
      </c>
    </row>
    <row r="38" spans="1:255">
      <c r="A38" s="2">
        <v>17</v>
      </c>
      <c r="B38" s="2">
        <v>1</v>
      </c>
      <c r="C38" s="2"/>
      <c r="D38" s="2"/>
      <c r="E38" s="2" t="s">
        <v>52</v>
      </c>
      <c r="F38" s="2" t="s">
        <v>38</v>
      </c>
      <c r="G38" s="2" t="s">
        <v>53</v>
      </c>
      <c r="H38" s="2" t="s">
        <v>40</v>
      </c>
      <c r="I38" s="2">
        <v>2</v>
      </c>
      <c r="J38" s="2">
        <v>0</v>
      </c>
      <c r="K38" s="2"/>
      <c r="L38" s="2"/>
      <c r="M38" s="2"/>
      <c r="N38" s="2"/>
      <c r="O38" s="2">
        <f t="shared" si="21"/>
        <v>0</v>
      </c>
      <c r="P38" s="2">
        <f t="shared" si="22"/>
        <v>0</v>
      </c>
      <c r="Q38" s="2">
        <f t="shared" si="23"/>
        <v>0</v>
      </c>
      <c r="R38" s="2">
        <f t="shared" si="24"/>
        <v>0</v>
      </c>
      <c r="S38" s="2">
        <f t="shared" si="25"/>
        <v>0</v>
      </c>
      <c r="T38" s="2">
        <f t="shared" si="26"/>
        <v>0</v>
      </c>
      <c r="U38" s="2">
        <f t="shared" si="27"/>
        <v>0</v>
      </c>
      <c r="V38" s="2">
        <f t="shared" si="28"/>
        <v>0</v>
      </c>
      <c r="W38" s="2">
        <f t="shared" si="29"/>
        <v>0</v>
      </c>
      <c r="X38" s="2">
        <f t="shared" si="30"/>
        <v>0</v>
      </c>
      <c r="Y38" s="2">
        <f t="shared" si="31"/>
        <v>0</v>
      </c>
      <c r="Z38" s="2"/>
      <c r="AA38" s="2">
        <v>33304975</v>
      </c>
      <c r="AB38" s="2">
        <f t="shared" si="32"/>
        <v>0</v>
      </c>
      <c r="AC38" s="2">
        <f t="shared" si="33"/>
        <v>0</v>
      </c>
      <c r="AD38" s="2">
        <f>ROUND((((ET38)-(EU38))+AE38),2)</f>
        <v>0</v>
      </c>
      <c r="AE38" s="2">
        <f t="shared" si="58"/>
        <v>0</v>
      </c>
      <c r="AF38" s="2">
        <f t="shared" si="58"/>
        <v>0</v>
      </c>
      <c r="AG38" s="2">
        <f t="shared" si="34"/>
        <v>0</v>
      </c>
      <c r="AH38" s="2">
        <f t="shared" si="59"/>
        <v>0</v>
      </c>
      <c r="AI38" s="2">
        <f t="shared" si="59"/>
        <v>0</v>
      </c>
      <c r="AJ38" s="2">
        <f t="shared" si="35"/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1</v>
      </c>
      <c r="AW38" s="2">
        <v>1</v>
      </c>
      <c r="AX38" s="2"/>
      <c r="AY38" s="2"/>
      <c r="AZ38" s="2">
        <v>1</v>
      </c>
      <c r="BA38" s="2">
        <v>1</v>
      </c>
      <c r="BB38" s="2">
        <v>1</v>
      </c>
      <c r="BC38" s="2">
        <v>1</v>
      </c>
      <c r="BD38" s="2" t="s">
        <v>3</v>
      </c>
      <c r="BE38" s="2" t="s">
        <v>3</v>
      </c>
      <c r="BF38" s="2" t="s">
        <v>3</v>
      </c>
      <c r="BG38" s="2" t="s">
        <v>3</v>
      </c>
      <c r="BH38" s="2">
        <v>3</v>
      </c>
      <c r="BI38" s="2">
        <v>2</v>
      </c>
      <c r="BJ38" s="2" t="s">
        <v>3</v>
      </c>
      <c r="BK38" s="2"/>
      <c r="BL38" s="2"/>
      <c r="BM38" s="2">
        <v>1100</v>
      </c>
      <c r="BN38" s="2">
        <v>0</v>
      </c>
      <c r="BO38" s="2" t="s">
        <v>3</v>
      </c>
      <c r="BP38" s="2">
        <v>0</v>
      </c>
      <c r="BQ38" s="2">
        <v>14</v>
      </c>
      <c r="BR38" s="2">
        <v>0</v>
      </c>
      <c r="BS38" s="2">
        <v>1</v>
      </c>
      <c r="BT38" s="2">
        <v>1</v>
      </c>
      <c r="BU38" s="2">
        <v>1</v>
      </c>
      <c r="BV38" s="2">
        <v>1</v>
      </c>
      <c r="BW38" s="2">
        <v>1</v>
      </c>
      <c r="BX38" s="2">
        <v>1</v>
      </c>
      <c r="BY38" s="2" t="s">
        <v>3</v>
      </c>
      <c r="BZ38" s="2">
        <v>0</v>
      </c>
      <c r="CA38" s="2">
        <v>0</v>
      </c>
      <c r="CB38" s="2"/>
      <c r="CC38" s="2"/>
      <c r="CD38" s="2"/>
      <c r="CE38" s="2">
        <v>0</v>
      </c>
      <c r="CF38" s="2">
        <v>0</v>
      </c>
      <c r="CG38" s="2">
        <v>0</v>
      </c>
      <c r="CH38" s="2"/>
      <c r="CI38" s="2"/>
      <c r="CJ38" s="2"/>
      <c r="CK38" s="2"/>
      <c r="CL38" s="2"/>
      <c r="CM38" s="2">
        <v>0</v>
      </c>
      <c r="CN38" s="2" t="s">
        <v>3</v>
      </c>
      <c r="CO38" s="2">
        <v>0</v>
      </c>
      <c r="CP38" s="2">
        <f t="shared" si="36"/>
        <v>0</v>
      </c>
      <c r="CQ38" s="2">
        <f t="shared" si="37"/>
        <v>0</v>
      </c>
      <c r="CR38" s="2">
        <f t="shared" si="38"/>
        <v>0</v>
      </c>
      <c r="CS38" s="2">
        <f t="shared" si="39"/>
        <v>0</v>
      </c>
      <c r="CT38" s="2">
        <f t="shared" si="40"/>
        <v>0</v>
      </c>
      <c r="CU38" s="2">
        <f t="shared" si="41"/>
        <v>0</v>
      </c>
      <c r="CV38" s="2">
        <f t="shared" si="42"/>
        <v>0</v>
      </c>
      <c r="CW38" s="2">
        <f t="shared" si="43"/>
        <v>0</v>
      </c>
      <c r="CX38" s="2">
        <f t="shared" si="44"/>
        <v>0</v>
      </c>
      <c r="CY38" s="2">
        <f t="shared" si="45"/>
        <v>0</v>
      </c>
      <c r="CZ38" s="2">
        <f t="shared" si="46"/>
        <v>0</v>
      </c>
      <c r="DA38" s="2"/>
      <c r="DB38" s="2"/>
      <c r="DC38" s="2" t="s">
        <v>3</v>
      </c>
      <c r="DD38" s="2" t="s">
        <v>3</v>
      </c>
      <c r="DE38" s="2" t="s">
        <v>3</v>
      </c>
      <c r="DF38" s="2" t="s">
        <v>3</v>
      </c>
      <c r="DG38" s="2" t="s">
        <v>3</v>
      </c>
      <c r="DH38" s="2" t="s">
        <v>3</v>
      </c>
      <c r="DI38" s="2" t="s">
        <v>3</v>
      </c>
      <c r="DJ38" s="2" t="s">
        <v>3</v>
      </c>
      <c r="DK38" s="2" t="s">
        <v>3</v>
      </c>
      <c r="DL38" s="2" t="s">
        <v>3</v>
      </c>
      <c r="DM38" s="2" t="s">
        <v>3</v>
      </c>
      <c r="DN38" s="2">
        <v>0</v>
      </c>
      <c r="DO38" s="2">
        <v>0</v>
      </c>
      <c r="DP38" s="2">
        <v>1</v>
      </c>
      <c r="DQ38" s="2">
        <v>1</v>
      </c>
      <c r="DR38" s="2"/>
      <c r="DS38" s="2"/>
      <c r="DT38" s="2"/>
      <c r="DU38" s="2">
        <v>1010</v>
      </c>
      <c r="DV38" s="2" t="s">
        <v>40</v>
      </c>
      <c r="DW38" s="2" t="s">
        <v>40</v>
      </c>
      <c r="DX38" s="2">
        <v>1</v>
      </c>
      <c r="DY38" s="2"/>
      <c r="DZ38" s="2"/>
      <c r="EA38" s="2"/>
      <c r="EB38" s="2"/>
      <c r="EC38" s="2"/>
      <c r="ED38" s="2"/>
      <c r="EE38" s="2">
        <v>31102366</v>
      </c>
      <c r="EF38" s="2">
        <v>8</v>
      </c>
      <c r="EG38" s="2" t="s">
        <v>34</v>
      </c>
      <c r="EH38" s="2">
        <v>0</v>
      </c>
      <c r="EI38" s="2" t="s">
        <v>3</v>
      </c>
      <c r="EJ38" s="2">
        <v>1</v>
      </c>
      <c r="EK38" s="2">
        <v>1100</v>
      </c>
      <c r="EL38" s="2" t="s">
        <v>41</v>
      </c>
      <c r="EM38" s="2" t="s">
        <v>42</v>
      </c>
      <c r="EN38" s="2"/>
      <c r="EO38" s="2" t="s">
        <v>3</v>
      </c>
      <c r="EP38" s="2"/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>
        <v>0</v>
      </c>
      <c r="FR38" s="2">
        <f t="shared" si="47"/>
        <v>0</v>
      </c>
      <c r="FS38" s="2">
        <v>0</v>
      </c>
      <c r="FT38" s="2"/>
      <c r="FU38" s="2"/>
      <c r="FV38" s="2"/>
      <c r="FW38" s="2"/>
      <c r="FX38" s="2">
        <v>0</v>
      </c>
      <c r="FY38" s="2">
        <v>0</v>
      </c>
      <c r="FZ38" s="2"/>
      <c r="GA38" s="2" t="s">
        <v>3</v>
      </c>
      <c r="GB38" s="2"/>
      <c r="GC38" s="2"/>
      <c r="GD38" s="2">
        <v>1</v>
      </c>
      <c r="GE38" s="2"/>
      <c r="GF38" s="2">
        <v>17268360</v>
      </c>
      <c r="GG38" s="2">
        <v>2</v>
      </c>
      <c r="GH38" s="2">
        <v>0</v>
      </c>
      <c r="GI38" s="2">
        <v>-2</v>
      </c>
      <c r="GJ38" s="2">
        <v>0</v>
      </c>
      <c r="GK38" s="2">
        <v>0</v>
      </c>
      <c r="GL38" s="2">
        <f t="shared" si="48"/>
        <v>0</v>
      </c>
      <c r="GM38" s="2">
        <f t="shared" si="49"/>
        <v>0</v>
      </c>
      <c r="GN38" s="2">
        <f t="shared" si="50"/>
        <v>0</v>
      </c>
      <c r="GO38" s="2">
        <f t="shared" si="51"/>
        <v>0</v>
      </c>
      <c r="GP38" s="2">
        <f t="shared" si="52"/>
        <v>0</v>
      </c>
      <c r="GQ38" s="2"/>
      <c r="GR38" s="2">
        <v>0</v>
      </c>
      <c r="GS38" s="2">
        <v>3</v>
      </c>
      <c r="GT38" s="2">
        <v>0</v>
      </c>
      <c r="GU38" s="2" t="s">
        <v>3</v>
      </c>
      <c r="GV38" s="2">
        <f t="shared" si="53"/>
        <v>0</v>
      </c>
      <c r="GW38" s="2">
        <v>1</v>
      </c>
      <c r="GX38" s="2">
        <f t="shared" si="54"/>
        <v>0</v>
      </c>
      <c r="GY38" s="2"/>
      <c r="GZ38" s="2"/>
      <c r="HA38" s="2">
        <v>0</v>
      </c>
      <c r="HB38" s="2">
        <v>0</v>
      </c>
      <c r="HC38" s="2">
        <f t="shared" si="55"/>
        <v>0</v>
      </c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>
        <v>0</v>
      </c>
      <c r="IL38" s="2"/>
      <c r="IM38" s="2"/>
      <c r="IN38" s="2"/>
      <c r="IO38" s="2"/>
      <c r="IP38" s="2"/>
      <c r="IQ38" s="2"/>
      <c r="IR38" s="2"/>
      <c r="IS38" s="2"/>
      <c r="IT38" s="2"/>
      <c r="IU38" s="2"/>
    </row>
    <row r="39" spans="1:255">
      <c r="A39">
        <v>17</v>
      </c>
      <c r="B39">
        <v>1</v>
      </c>
      <c r="E39" t="s">
        <v>52</v>
      </c>
      <c r="F39" t="s">
        <v>38</v>
      </c>
      <c r="G39" t="s">
        <v>53</v>
      </c>
      <c r="H39" t="s">
        <v>40</v>
      </c>
      <c r="I39">
        <v>2</v>
      </c>
      <c r="J39">
        <v>0</v>
      </c>
      <c r="O39">
        <f t="shared" si="21"/>
        <v>1775</v>
      </c>
      <c r="P39">
        <f t="shared" si="22"/>
        <v>1775</v>
      </c>
      <c r="Q39">
        <f t="shared" si="23"/>
        <v>0</v>
      </c>
      <c r="R39">
        <f t="shared" si="24"/>
        <v>0</v>
      </c>
      <c r="S39">
        <f t="shared" si="25"/>
        <v>0</v>
      </c>
      <c r="T39">
        <f t="shared" si="26"/>
        <v>0</v>
      </c>
      <c r="U39">
        <f t="shared" si="27"/>
        <v>0</v>
      </c>
      <c r="V39">
        <f t="shared" si="28"/>
        <v>0</v>
      </c>
      <c r="W39">
        <f t="shared" si="29"/>
        <v>0</v>
      </c>
      <c r="X39">
        <f t="shared" si="30"/>
        <v>0</v>
      </c>
      <c r="Y39">
        <f t="shared" si="31"/>
        <v>0</v>
      </c>
      <c r="AA39">
        <v>33304960</v>
      </c>
      <c r="AB39">
        <f t="shared" si="32"/>
        <v>887.5</v>
      </c>
      <c r="AC39">
        <f t="shared" si="33"/>
        <v>887.5</v>
      </c>
      <c r="AD39">
        <f>ROUND((((ET39)-(EU39))+AE39),2)</f>
        <v>0</v>
      </c>
      <c r="AE39">
        <f t="shared" si="58"/>
        <v>0</v>
      </c>
      <c r="AF39">
        <f t="shared" si="58"/>
        <v>0</v>
      </c>
      <c r="AG39">
        <f t="shared" si="34"/>
        <v>0</v>
      </c>
      <c r="AH39">
        <f t="shared" si="59"/>
        <v>0</v>
      </c>
      <c r="AI39">
        <f t="shared" si="59"/>
        <v>0</v>
      </c>
      <c r="AJ39">
        <f t="shared" si="35"/>
        <v>0</v>
      </c>
      <c r="AK39">
        <v>887.5</v>
      </c>
      <c r="AL39">
        <v>887.5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1</v>
      </c>
      <c r="BD39" t="s">
        <v>3</v>
      </c>
      <c r="BE39" t="s">
        <v>3</v>
      </c>
      <c r="BF39" t="s">
        <v>3</v>
      </c>
      <c r="BG39" t="s">
        <v>3</v>
      </c>
      <c r="BH39">
        <v>3</v>
      </c>
      <c r="BI39">
        <v>2</v>
      </c>
      <c r="BJ39" t="s">
        <v>3</v>
      </c>
      <c r="BM39">
        <v>1100</v>
      </c>
      <c r="BN39">
        <v>0</v>
      </c>
      <c r="BO39" t="s">
        <v>3</v>
      </c>
      <c r="BP39">
        <v>0</v>
      </c>
      <c r="BQ39">
        <v>14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0</v>
      </c>
      <c r="CA39">
        <v>0</v>
      </c>
      <c r="CE39">
        <v>0</v>
      </c>
      <c r="CF39">
        <v>0</v>
      </c>
      <c r="CG39">
        <v>0</v>
      </c>
      <c r="CM39">
        <v>0</v>
      </c>
      <c r="CN39" t="s">
        <v>3</v>
      </c>
      <c r="CO39">
        <v>0</v>
      </c>
      <c r="CP39">
        <f t="shared" si="36"/>
        <v>1775</v>
      </c>
      <c r="CQ39">
        <f t="shared" si="37"/>
        <v>887.5</v>
      </c>
      <c r="CR39">
        <f t="shared" si="38"/>
        <v>0</v>
      </c>
      <c r="CS39">
        <f t="shared" si="39"/>
        <v>0</v>
      </c>
      <c r="CT39">
        <f t="shared" si="40"/>
        <v>0</v>
      </c>
      <c r="CU39">
        <f t="shared" si="41"/>
        <v>0</v>
      </c>
      <c r="CV39">
        <f t="shared" si="42"/>
        <v>0</v>
      </c>
      <c r="CW39">
        <f t="shared" si="43"/>
        <v>0</v>
      </c>
      <c r="CX39">
        <f t="shared" si="44"/>
        <v>0</v>
      </c>
      <c r="CY39">
        <f t="shared" si="45"/>
        <v>0</v>
      </c>
      <c r="CZ39">
        <f t="shared" si="46"/>
        <v>0</v>
      </c>
      <c r="DC39" t="s">
        <v>3</v>
      </c>
      <c r="DD39" t="s">
        <v>3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1010</v>
      </c>
      <c r="DV39" t="s">
        <v>40</v>
      </c>
      <c r="DW39" t="s">
        <v>40</v>
      </c>
      <c r="DX39">
        <v>1</v>
      </c>
      <c r="EE39">
        <v>31102366</v>
      </c>
      <c r="EF39">
        <v>8</v>
      </c>
      <c r="EG39" t="s">
        <v>34</v>
      </c>
      <c r="EH39">
        <v>0</v>
      </c>
      <c r="EI39" t="s">
        <v>3</v>
      </c>
      <c r="EJ39">
        <v>1</v>
      </c>
      <c r="EK39">
        <v>1100</v>
      </c>
      <c r="EL39" t="s">
        <v>41</v>
      </c>
      <c r="EM39" t="s">
        <v>42</v>
      </c>
      <c r="EO39" t="s">
        <v>3</v>
      </c>
      <c r="EQ39">
        <v>0</v>
      </c>
      <c r="ER39">
        <v>887.5</v>
      </c>
      <c r="ES39">
        <v>887.5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5</v>
      </c>
      <c r="FC39">
        <v>1</v>
      </c>
      <c r="FD39">
        <v>18</v>
      </c>
      <c r="FF39">
        <v>8185.93</v>
      </c>
      <c r="FQ39">
        <v>0</v>
      </c>
      <c r="FR39">
        <f t="shared" si="47"/>
        <v>0</v>
      </c>
      <c r="FS39">
        <v>0</v>
      </c>
      <c r="FX39">
        <v>0</v>
      </c>
      <c r="FY39">
        <v>0</v>
      </c>
      <c r="GA39" t="s">
        <v>54</v>
      </c>
      <c r="GD39">
        <v>1</v>
      </c>
      <c r="GF39">
        <v>17268360</v>
      </c>
      <c r="GG39">
        <v>2</v>
      </c>
      <c r="GH39">
        <v>3</v>
      </c>
      <c r="GI39">
        <v>3</v>
      </c>
      <c r="GJ39">
        <v>0</v>
      </c>
      <c r="GK39">
        <v>0</v>
      </c>
      <c r="GL39">
        <f t="shared" si="48"/>
        <v>0</v>
      </c>
      <c r="GM39">
        <f t="shared" si="49"/>
        <v>1775</v>
      </c>
      <c r="GN39">
        <f t="shared" si="50"/>
        <v>0</v>
      </c>
      <c r="GO39">
        <f t="shared" si="51"/>
        <v>1775</v>
      </c>
      <c r="GP39">
        <f t="shared" si="52"/>
        <v>0</v>
      </c>
      <c r="GR39">
        <v>1</v>
      </c>
      <c r="GS39">
        <v>1</v>
      </c>
      <c r="GT39">
        <v>0</v>
      </c>
      <c r="GU39" t="s">
        <v>3</v>
      </c>
      <c r="GV39">
        <f t="shared" si="53"/>
        <v>0</v>
      </c>
      <c r="GW39">
        <v>1</v>
      </c>
      <c r="GX39">
        <f t="shared" si="54"/>
        <v>0</v>
      </c>
      <c r="HA39">
        <v>0</v>
      </c>
      <c r="HB39">
        <v>0</v>
      </c>
      <c r="HC39">
        <f t="shared" si="55"/>
        <v>0</v>
      </c>
      <c r="IK39">
        <v>0</v>
      </c>
    </row>
    <row r="40" spans="1:255">
      <c r="A40" s="2">
        <v>17</v>
      </c>
      <c r="B40" s="2">
        <v>1</v>
      </c>
      <c r="C40" s="2">
        <f>ROW(SmtRes!A29)</f>
        <v>29</v>
      </c>
      <c r="D40" s="2">
        <f>ROW(EtalonRes!A34)</f>
        <v>34</v>
      </c>
      <c r="E40" s="2" t="s">
        <v>55</v>
      </c>
      <c r="F40" s="2" t="s">
        <v>56</v>
      </c>
      <c r="G40" s="2" t="s">
        <v>57</v>
      </c>
      <c r="H40" s="2" t="s">
        <v>58</v>
      </c>
      <c r="I40" s="2">
        <f>ROUND(4/10,9)</f>
        <v>0.4</v>
      </c>
      <c r="J40" s="2">
        <v>0</v>
      </c>
      <c r="K40" s="2"/>
      <c r="L40" s="2"/>
      <c r="M40" s="2"/>
      <c r="N40" s="2"/>
      <c r="O40" s="2">
        <f t="shared" si="21"/>
        <v>32.270000000000003</v>
      </c>
      <c r="P40" s="2">
        <f t="shared" si="22"/>
        <v>11.61</v>
      </c>
      <c r="Q40" s="2">
        <f t="shared" si="23"/>
        <v>0.4</v>
      </c>
      <c r="R40" s="2">
        <f t="shared" si="24"/>
        <v>7.0000000000000007E-2</v>
      </c>
      <c r="S40" s="2">
        <f t="shared" si="25"/>
        <v>20.260000000000002</v>
      </c>
      <c r="T40" s="2">
        <f t="shared" si="26"/>
        <v>0</v>
      </c>
      <c r="U40" s="2">
        <f t="shared" si="27"/>
        <v>2.0424000000000002</v>
      </c>
      <c r="V40" s="2">
        <f t="shared" si="28"/>
        <v>6.0000000000000001E-3</v>
      </c>
      <c r="W40" s="2">
        <f t="shared" si="29"/>
        <v>0</v>
      </c>
      <c r="X40" s="2">
        <f t="shared" si="30"/>
        <v>23.38</v>
      </c>
      <c r="Y40" s="2">
        <f t="shared" si="31"/>
        <v>14.43</v>
      </c>
      <c r="Z40" s="2"/>
      <c r="AA40" s="2">
        <v>33304975</v>
      </c>
      <c r="AB40" s="2">
        <f t="shared" si="32"/>
        <v>80.66</v>
      </c>
      <c r="AC40" s="2">
        <f t="shared" si="33"/>
        <v>29.02</v>
      </c>
      <c r="AD40" s="2">
        <f>ROUND((((((ET40*1.2)*1.25))-(((EU40*1.2)*1.25)))+AE40),2)</f>
        <v>0.99</v>
      </c>
      <c r="AE40" s="2">
        <f>ROUND((((EU40*1.2)*1.25)),2)</f>
        <v>0.18</v>
      </c>
      <c r="AF40" s="2">
        <f>ROUND((((EV40*1.2)*1.15)),2)</f>
        <v>50.65</v>
      </c>
      <c r="AG40" s="2">
        <f t="shared" si="34"/>
        <v>0</v>
      </c>
      <c r="AH40" s="2">
        <f>(((EW40*1.2)*1.15))</f>
        <v>5.1059999999999999</v>
      </c>
      <c r="AI40" s="2">
        <f>(((EX40*1.2)*1.25))</f>
        <v>1.4999999999999999E-2</v>
      </c>
      <c r="AJ40" s="2">
        <f t="shared" si="35"/>
        <v>0</v>
      </c>
      <c r="AK40" s="2">
        <v>66.38</v>
      </c>
      <c r="AL40" s="2">
        <v>29.02</v>
      </c>
      <c r="AM40" s="2">
        <v>0.66</v>
      </c>
      <c r="AN40" s="2">
        <v>0.12</v>
      </c>
      <c r="AO40" s="2">
        <v>36.700000000000003</v>
      </c>
      <c r="AP40" s="2">
        <v>0</v>
      </c>
      <c r="AQ40" s="2">
        <v>3.7</v>
      </c>
      <c r="AR40" s="2">
        <v>0.01</v>
      </c>
      <c r="AS40" s="2">
        <v>0</v>
      </c>
      <c r="AT40" s="2">
        <v>115</v>
      </c>
      <c r="AU40" s="2">
        <v>71</v>
      </c>
      <c r="AV40" s="2">
        <v>1</v>
      </c>
      <c r="AW40" s="2">
        <v>1</v>
      </c>
      <c r="AX40" s="2"/>
      <c r="AY40" s="2"/>
      <c r="AZ40" s="2">
        <v>1</v>
      </c>
      <c r="BA40" s="2">
        <v>1</v>
      </c>
      <c r="BB40" s="2">
        <v>1</v>
      </c>
      <c r="BC40" s="2">
        <v>1</v>
      </c>
      <c r="BD40" s="2" t="s">
        <v>3</v>
      </c>
      <c r="BE40" s="2" t="s">
        <v>3</v>
      </c>
      <c r="BF40" s="2" t="s">
        <v>3</v>
      </c>
      <c r="BG40" s="2" t="s">
        <v>3</v>
      </c>
      <c r="BH40" s="2">
        <v>0</v>
      </c>
      <c r="BI40" s="2">
        <v>1</v>
      </c>
      <c r="BJ40" s="2" t="s">
        <v>59</v>
      </c>
      <c r="BK40" s="2"/>
      <c r="BL40" s="2"/>
      <c r="BM40" s="2">
        <v>20001</v>
      </c>
      <c r="BN40" s="2">
        <v>0</v>
      </c>
      <c r="BO40" s="2" t="s">
        <v>3</v>
      </c>
      <c r="BP40" s="2">
        <v>0</v>
      </c>
      <c r="BQ40" s="2">
        <v>2</v>
      </c>
      <c r="BR40" s="2">
        <v>0</v>
      </c>
      <c r="BS40" s="2">
        <v>1</v>
      </c>
      <c r="BT40" s="2">
        <v>1</v>
      </c>
      <c r="BU40" s="2">
        <v>1</v>
      </c>
      <c r="BV40" s="2">
        <v>1</v>
      </c>
      <c r="BW40" s="2">
        <v>1</v>
      </c>
      <c r="BX40" s="2">
        <v>1</v>
      </c>
      <c r="BY40" s="2" t="s">
        <v>3</v>
      </c>
      <c r="BZ40" s="2">
        <v>128</v>
      </c>
      <c r="CA40" s="2">
        <v>83</v>
      </c>
      <c r="CB40" s="2"/>
      <c r="CC40" s="2"/>
      <c r="CD40" s="2"/>
      <c r="CE40" s="2">
        <v>0</v>
      </c>
      <c r="CF40" s="2">
        <v>0</v>
      </c>
      <c r="CG40" s="2">
        <v>0</v>
      </c>
      <c r="CH40" s="2"/>
      <c r="CI40" s="2"/>
      <c r="CJ40" s="2"/>
      <c r="CK40" s="2"/>
      <c r="CL40" s="2"/>
      <c r="CM40" s="2">
        <v>0</v>
      </c>
      <c r="CN40" s="2" t="s">
        <v>954</v>
      </c>
      <c r="CO40" s="2">
        <v>0</v>
      </c>
      <c r="CP40" s="2">
        <f t="shared" si="36"/>
        <v>32.270000000000003</v>
      </c>
      <c r="CQ40" s="2">
        <f t="shared" si="37"/>
        <v>29.02</v>
      </c>
      <c r="CR40" s="2">
        <f t="shared" si="38"/>
        <v>0.99</v>
      </c>
      <c r="CS40" s="2">
        <f t="shared" si="39"/>
        <v>0.18</v>
      </c>
      <c r="CT40" s="2">
        <f t="shared" si="40"/>
        <v>50.65</v>
      </c>
      <c r="CU40" s="2">
        <f t="shared" si="41"/>
        <v>0</v>
      </c>
      <c r="CV40" s="2">
        <f t="shared" si="42"/>
        <v>5.1059999999999999</v>
      </c>
      <c r="CW40" s="2">
        <f t="shared" si="43"/>
        <v>1.4999999999999999E-2</v>
      </c>
      <c r="CX40" s="2">
        <f t="shared" si="44"/>
        <v>0</v>
      </c>
      <c r="CY40" s="2">
        <f t="shared" si="45"/>
        <v>23.379500000000004</v>
      </c>
      <c r="CZ40" s="2">
        <f t="shared" si="46"/>
        <v>14.4343</v>
      </c>
      <c r="DA40" s="2"/>
      <c r="DB40" s="2"/>
      <c r="DC40" s="2" t="s">
        <v>3</v>
      </c>
      <c r="DD40" s="2" t="s">
        <v>3</v>
      </c>
      <c r="DE40" s="2" t="s">
        <v>21</v>
      </c>
      <c r="DF40" s="2" t="s">
        <v>21</v>
      </c>
      <c r="DG40" s="2" t="s">
        <v>22</v>
      </c>
      <c r="DH40" s="2" t="s">
        <v>3</v>
      </c>
      <c r="DI40" s="2" t="s">
        <v>22</v>
      </c>
      <c r="DJ40" s="2" t="s">
        <v>21</v>
      </c>
      <c r="DK40" s="2" t="s">
        <v>3</v>
      </c>
      <c r="DL40" s="2" t="s">
        <v>3</v>
      </c>
      <c r="DM40" s="2" t="s">
        <v>3</v>
      </c>
      <c r="DN40" s="2">
        <v>0</v>
      </c>
      <c r="DO40" s="2">
        <v>0</v>
      </c>
      <c r="DP40" s="2">
        <v>1</v>
      </c>
      <c r="DQ40" s="2">
        <v>1</v>
      </c>
      <c r="DR40" s="2"/>
      <c r="DS40" s="2"/>
      <c r="DT40" s="2"/>
      <c r="DU40" s="2">
        <v>1013</v>
      </c>
      <c r="DV40" s="2" t="s">
        <v>58</v>
      </c>
      <c r="DW40" s="2" t="s">
        <v>58</v>
      </c>
      <c r="DX40" s="2">
        <v>1</v>
      </c>
      <c r="DY40" s="2"/>
      <c r="DZ40" s="2"/>
      <c r="EA40" s="2"/>
      <c r="EB40" s="2"/>
      <c r="EC40" s="2"/>
      <c r="ED40" s="2"/>
      <c r="EE40" s="2">
        <v>31102217</v>
      </c>
      <c r="EF40" s="2">
        <v>2</v>
      </c>
      <c r="EG40" s="2" t="s">
        <v>23</v>
      </c>
      <c r="EH40" s="2">
        <v>0</v>
      </c>
      <c r="EI40" s="2" t="s">
        <v>3</v>
      </c>
      <c r="EJ40" s="2">
        <v>1</v>
      </c>
      <c r="EK40" s="2">
        <v>20001</v>
      </c>
      <c r="EL40" s="2" t="s">
        <v>24</v>
      </c>
      <c r="EM40" s="2" t="s">
        <v>25</v>
      </c>
      <c r="EN40" s="2"/>
      <c r="EO40" s="2" t="s">
        <v>26</v>
      </c>
      <c r="EP40" s="2"/>
      <c r="EQ40" s="2">
        <v>0</v>
      </c>
      <c r="ER40" s="2">
        <v>66.38</v>
      </c>
      <c r="ES40" s="2">
        <v>29.02</v>
      </c>
      <c r="ET40" s="2">
        <v>0.66</v>
      </c>
      <c r="EU40" s="2">
        <v>0.12</v>
      </c>
      <c r="EV40" s="2">
        <v>36.700000000000003</v>
      </c>
      <c r="EW40" s="2">
        <v>3.7</v>
      </c>
      <c r="EX40" s="2">
        <v>0.01</v>
      </c>
      <c r="EY40" s="2">
        <v>0</v>
      </c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>
        <v>0</v>
      </c>
      <c r="FR40" s="2">
        <f t="shared" si="47"/>
        <v>0</v>
      </c>
      <c r="FS40" s="2">
        <v>0</v>
      </c>
      <c r="FT40" s="2" t="s">
        <v>27</v>
      </c>
      <c r="FU40" s="2" t="s">
        <v>28</v>
      </c>
      <c r="FV40" s="2"/>
      <c r="FW40" s="2"/>
      <c r="FX40" s="2">
        <v>115.2</v>
      </c>
      <c r="FY40" s="2">
        <v>70.55</v>
      </c>
      <c r="FZ40" s="2"/>
      <c r="GA40" s="2" t="s">
        <v>3</v>
      </c>
      <c r="GB40" s="2"/>
      <c r="GC40" s="2"/>
      <c r="GD40" s="2">
        <v>1</v>
      </c>
      <c r="GE40" s="2"/>
      <c r="GF40" s="2">
        <v>-1886852892</v>
      </c>
      <c r="GG40" s="2">
        <v>2</v>
      </c>
      <c r="GH40" s="2">
        <v>1</v>
      </c>
      <c r="GI40" s="2">
        <v>-2</v>
      </c>
      <c r="GJ40" s="2">
        <v>0</v>
      </c>
      <c r="GK40" s="2">
        <v>0</v>
      </c>
      <c r="GL40" s="2">
        <f t="shared" si="48"/>
        <v>0</v>
      </c>
      <c r="GM40" s="2">
        <f t="shared" si="49"/>
        <v>70.08</v>
      </c>
      <c r="GN40" s="2">
        <f t="shared" si="50"/>
        <v>70.08</v>
      </c>
      <c r="GO40" s="2">
        <f t="shared" si="51"/>
        <v>0</v>
      </c>
      <c r="GP40" s="2">
        <f t="shared" si="52"/>
        <v>0</v>
      </c>
      <c r="GQ40" s="2"/>
      <c r="GR40" s="2">
        <v>0</v>
      </c>
      <c r="GS40" s="2">
        <v>3</v>
      </c>
      <c r="GT40" s="2">
        <v>0</v>
      </c>
      <c r="GU40" s="2" t="s">
        <v>3</v>
      </c>
      <c r="GV40" s="2">
        <f t="shared" si="53"/>
        <v>0</v>
      </c>
      <c r="GW40" s="2">
        <v>1</v>
      </c>
      <c r="GX40" s="2">
        <f t="shared" si="54"/>
        <v>0</v>
      </c>
      <c r="GY40" s="2"/>
      <c r="GZ40" s="2"/>
      <c r="HA40" s="2">
        <v>0</v>
      </c>
      <c r="HB40" s="2">
        <v>0</v>
      </c>
      <c r="HC40" s="2">
        <f t="shared" si="55"/>
        <v>0</v>
      </c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>
        <v>0</v>
      </c>
      <c r="IL40" s="2"/>
      <c r="IM40" s="2"/>
      <c r="IN40" s="2"/>
      <c r="IO40" s="2"/>
      <c r="IP40" s="2"/>
      <c r="IQ40" s="2"/>
      <c r="IR40" s="2"/>
      <c r="IS40" s="2"/>
      <c r="IT40" s="2"/>
      <c r="IU40" s="2"/>
    </row>
    <row r="41" spans="1:255">
      <c r="A41">
        <v>17</v>
      </c>
      <c r="B41">
        <v>1</v>
      </c>
      <c r="C41">
        <f>ROW(SmtRes!A34)</f>
        <v>34</v>
      </c>
      <c r="D41">
        <f>ROW(EtalonRes!A40)</f>
        <v>40</v>
      </c>
      <c r="E41" t="s">
        <v>55</v>
      </c>
      <c r="F41" t="s">
        <v>56</v>
      </c>
      <c r="G41" t="s">
        <v>57</v>
      </c>
      <c r="H41" t="s">
        <v>58</v>
      </c>
      <c r="I41">
        <f>ROUND(4/10,9)</f>
        <v>0.4</v>
      </c>
      <c r="J41">
        <v>0</v>
      </c>
      <c r="O41">
        <f t="shared" si="21"/>
        <v>32.270000000000003</v>
      </c>
      <c r="P41">
        <f t="shared" si="22"/>
        <v>11.61</v>
      </c>
      <c r="Q41">
        <f t="shared" si="23"/>
        <v>0.4</v>
      </c>
      <c r="R41">
        <f t="shared" si="24"/>
        <v>7.0000000000000007E-2</v>
      </c>
      <c r="S41">
        <f t="shared" si="25"/>
        <v>20.260000000000002</v>
      </c>
      <c r="T41">
        <f t="shared" si="26"/>
        <v>0</v>
      </c>
      <c r="U41">
        <f t="shared" si="27"/>
        <v>2.0424000000000002</v>
      </c>
      <c r="V41">
        <f t="shared" si="28"/>
        <v>6.0000000000000001E-3</v>
      </c>
      <c r="W41">
        <f t="shared" si="29"/>
        <v>0</v>
      </c>
      <c r="X41">
        <f t="shared" si="30"/>
        <v>23.38</v>
      </c>
      <c r="Y41">
        <f t="shared" si="31"/>
        <v>14.43</v>
      </c>
      <c r="AA41">
        <v>33304960</v>
      </c>
      <c r="AB41">
        <f t="shared" si="32"/>
        <v>80.66</v>
      </c>
      <c r="AC41">
        <f t="shared" si="33"/>
        <v>29.02</v>
      </c>
      <c r="AD41">
        <f>ROUND((((((ET41*1.2)*1.25))-(((EU41*1.2)*1.25)))+AE41),2)</f>
        <v>0.99</v>
      </c>
      <c r="AE41">
        <f>ROUND((((EU41*1.2)*1.25)),2)</f>
        <v>0.18</v>
      </c>
      <c r="AF41">
        <f>ROUND((((EV41*1.2)*1.15)),2)</f>
        <v>50.65</v>
      </c>
      <c r="AG41">
        <f t="shared" si="34"/>
        <v>0</v>
      </c>
      <c r="AH41">
        <f>(((EW41*1.2)*1.15))</f>
        <v>5.1059999999999999</v>
      </c>
      <c r="AI41">
        <f>(((EX41*1.2)*1.25))</f>
        <v>1.4999999999999999E-2</v>
      </c>
      <c r="AJ41">
        <f t="shared" si="35"/>
        <v>0</v>
      </c>
      <c r="AK41">
        <v>66.38</v>
      </c>
      <c r="AL41">
        <v>29.02</v>
      </c>
      <c r="AM41">
        <v>0.66</v>
      </c>
      <c r="AN41">
        <v>0.12</v>
      </c>
      <c r="AO41">
        <v>36.700000000000003</v>
      </c>
      <c r="AP41">
        <v>0</v>
      </c>
      <c r="AQ41">
        <v>3.7</v>
      </c>
      <c r="AR41">
        <v>0.01</v>
      </c>
      <c r="AS41">
        <v>0</v>
      </c>
      <c r="AT41">
        <v>115</v>
      </c>
      <c r="AU41">
        <v>71</v>
      </c>
      <c r="AV41">
        <v>1</v>
      </c>
      <c r="AW41">
        <v>1</v>
      </c>
      <c r="AZ41">
        <v>1</v>
      </c>
      <c r="BA41">
        <v>1</v>
      </c>
      <c r="BB41">
        <v>1</v>
      </c>
      <c r="BC41">
        <v>1</v>
      </c>
      <c r="BD41" t="s">
        <v>3</v>
      </c>
      <c r="BE41" t="s">
        <v>3</v>
      </c>
      <c r="BF41" t="s">
        <v>3</v>
      </c>
      <c r="BG41" t="s">
        <v>3</v>
      </c>
      <c r="BH41">
        <v>0</v>
      </c>
      <c r="BI41">
        <v>1</v>
      </c>
      <c r="BJ41" t="s">
        <v>59</v>
      </c>
      <c r="BM41">
        <v>20001</v>
      </c>
      <c r="BN41">
        <v>0</v>
      </c>
      <c r="BO41" t="s">
        <v>3</v>
      </c>
      <c r="BP41">
        <v>0</v>
      </c>
      <c r="BQ41">
        <v>2</v>
      </c>
      <c r="BR41">
        <v>0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128</v>
      </c>
      <c r="CA41">
        <v>83</v>
      </c>
      <c r="CE41">
        <v>0</v>
      </c>
      <c r="CF41">
        <v>0</v>
      </c>
      <c r="CG41">
        <v>0</v>
      </c>
      <c r="CM41">
        <v>0</v>
      </c>
      <c r="CN41" t="s">
        <v>954</v>
      </c>
      <c r="CO41">
        <v>0</v>
      </c>
      <c r="CP41">
        <f t="shared" si="36"/>
        <v>32.270000000000003</v>
      </c>
      <c r="CQ41">
        <f t="shared" si="37"/>
        <v>29.02</v>
      </c>
      <c r="CR41">
        <f t="shared" si="38"/>
        <v>0.99</v>
      </c>
      <c r="CS41">
        <f t="shared" si="39"/>
        <v>0.18</v>
      </c>
      <c r="CT41">
        <f t="shared" si="40"/>
        <v>50.65</v>
      </c>
      <c r="CU41">
        <f t="shared" si="41"/>
        <v>0</v>
      </c>
      <c r="CV41">
        <f t="shared" si="42"/>
        <v>5.1059999999999999</v>
      </c>
      <c r="CW41">
        <f t="shared" si="43"/>
        <v>1.4999999999999999E-2</v>
      </c>
      <c r="CX41">
        <f t="shared" si="44"/>
        <v>0</v>
      </c>
      <c r="CY41">
        <f t="shared" si="45"/>
        <v>23.379500000000004</v>
      </c>
      <c r="CZ41">
        <f t="shared" si="46"/>
        <v>14.4343</v>
      </c>
      <c r="DC41" t="s">
        <v>3</v>
      </c>
      <c r="DD41" t="s">
        <v>3</v>
      </c>
      <c r="DE41" t="s">
        <v>21</v>
      </c>
      <c r="DF41" t="s">
        <v>21</v>
      </c>
      <c r="DG41" t="s">
        <v>22</v>
      </c>
      <c r="DH41" t="s">
        <v>3</v>
      </c>
      <c r="DI41" t="s">
        <v>22</v>
      </c>
      <c r="DJ41" t="s">
        <v>21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DU41">
        <v>1013</v>
      </c>
      <c r="DV41" t="s">
        <v>58</v>
      </c>
      <c r="DW41" t="s">
        <v>58</v>
      </c>
      <c r="DX41">
        <v>1</v>
      </c>
      <c r="EE41">
        <v>31102217</v>
      </c>
      <c r="EF41">
        <v>2</v>
      </c>
      <c r="EG41" t="s">
        <v>23</v>
      </c>
      <c r="EH41">
        <v>0</v>
      </c>
      <c r="EI41" t="s">
        <v>3</v>
      </c>
      <c r="EJ41">
        <v>1</v>
      </c>
      <c r="EK41">
        <v>20001</v>
      </c>
      <c r="EL41" t="s">
        <v>24</v>
      </c>
      <c r="EM41" t="s">
        <v>25</v>
      </c>
      <c r="EO41" t="s">
        <v>26</v>
      </c>
      <c r="EQ41">
        <v>0</v>
      </c>
      <c r="ER41">
        <v>66.38</v>
      </c>
      <c r="ES41">
        <v>29.02</v>
      </c>
      <c r="ET41">
        <v>0.66</v>
      </c>
      <c r="EU41">
        <v>0.12</v>
      </c>
      <c r="EV41">
        <v>36.700000000000003</v>
      </c>
      <c r="EW41">
        <v>3.7</v>
      </c>
      <c r="EX41">
        <v>0.01</v>
      </c>
      <c r="EY41">
        <v>0</v>
      </c>
      <c r="FQ41">
        <v>0</v>
      </c>
      <c r="FR41">
        <f t="shared" si="47"/>
        <v>0</v>
      </c>
      <c r="FS41">
        <v>0</v>
      </c>
      <c r="FT41" t="s">
        <v>27</v>
      </c>
      <c r="FU41" t="s">
        <v>28</v>
      </c>
      <c r="FX41">
        <v>115.2</v>
      </c>
      <c r="FY41">
        <v>70.55</v>
      </c>
      <c r="GA41" t="s">
        <v>3</v>
      </c>
      <c r="GD41">
        <v>1</v>
      </c>
      <c r="GF41">
        <v>-1886852892</v>
      </c>
      <c r="GG41">
        <v>2</v>
      </c>
      <c r="GH41">
        <v>1</v>
      </c>
      <c r="GI41">
        <v>-2</v>
      </c>
      <c r="GJ41">
        <v>0</v>
      </c>
      <c r="GK41">
        <v>0</v>
      </c>
      <c r="GL41">
        <f t="shared" si="48"/>
        <v>0</v>
      </c>
      <c r="GM41">
        <f t="shared" si="49"/>
        <v>70.08</v>
      </c>
      <c r="GN41">
        <f t="shared" si="50"/>
        <v>70.08</v>
      </c>
      <c r="GO41">
        <f t="shared" si="51"/>
        <v>0</v>
      </c>
      <c r="GP41">
        <f t="shared" si="52"/>
        <v>0</v>
      </c>
      <c r="GR41">
        <v>0</v>
      </c>
      <c r="GS41">
        <v>3</v>
      </c>
      <c r="GT41">
        <v>0</v>
      </c>
      <c r="GU41" t="s">
        <v>3</v>
      </c>
      <c r="GV41">
        <f t="shared" si="53"/>
        <v>0</v>
      </c>
      <c r="GW41">
        <v>1</v>
      </c>
      <c r="GX41">
        <f t="shared" si="54"/>
        <v>0</v>
      </c>
      <c r="HA41">
        <v>0</v>
      </c>
      <c r="HB41">
        <v>0</v>
      </c>
      <c r="HC41">
        <f t="shared" si="55"/>
        <v>0</v>
      </c>
      <c r="IK41">
        <v>0</v>
      </c>
    </row>
    <row r="42" spans="1:255">
      <c r="A42" s="2">
        <v>17</v>
      </c>
      <c r="B42" s="2">
        <v>1</v>
      </c>
      <c r="C42" s="2"/>
      <c r="D42" s="2"/>
      <c r="E42" s="2" t="s">
        <v>60</v>
      </c>
      <c r="F42" s="2" t="s">
        <v>38</v>
      </c>
      <c r="G42" s="2" t="s">
        <v>61</v>
      </c>
      <c r="H42" s="2" t="s">
        <v>40</v>
      </c>
      <c r="I42" s="2">
        <v>1</v>
      </c>
      <c r="J42" s="2">
        <v>0</v>
      </c>
      <c r="K42" s="2"/>
      <c r="L42" s="2"/>
      <c r="M42" s="2"/>
      <c r="N42" s="2"/>
      <c r="O42" s="2">
        <f t="shared" si="21"/>
        <v>0</v>
      </c>
      <c r="P42" s="2">
        <f t="shared" si="22"/>
        <v>0</v>
      </c>
      <c r="Q42" s="2">
        <f t="shared" si="23"/>
        <v>0</v>
      </c>
      <c r="R42" s="2">
        <f t="shared" si="24"/>
        <v>0</v>
      </c>
      <c r="S42" s="2">
        <f t="shared" si="25"/>
        <v>0</v>
      </c>
      <c r="T42" s="2">
        <f t="shared" si="26"/>
        <v>0</v>
      </c>
      <c r="U42" s="2">
        <f t="shared" si="27"/>
        <v>0</v>
      </c>
      <c r="V42" s="2">
        <f t="shared" si="28"/>
        <v>0</v>
      </c>
      <c r="W42" s="2">
        <f t="shared" si="29"/>
        <v>0</v>
      </c>
      <c r="X42" s="2">
        <f t="shared" si="30"/>
        <v>0</v>
      </c>
      <c r="Y42" s="2">
        <f t="shared" si="31"/>
        <v>0</v>
      </c>
      <c r="Z42" s="2"/>
      <c r="AA42" s="2">
        <v>33304975</v>
      </c>
      <c r="AB42" s="2">
        <f t="shared" si="32"/>
        <v>0</v>
      </c>
      <c r="AC42" s="2">
        <f t="shared" si="33"/>
        <v>0</v>
      </c>
      <c r="AD42" s="2">
        <f>ROUND((((ET42)-(EU42))+AE42),2)</f>
        <v>0</v>
      </c>
      <c r="AE42" s="2">
        <f>ROUND((EU42),2)</f>
        <v>0</v>
      </c>
      <c r="AF42" s="2">
        <f>ROUND((EV42),2)</f>
        <v>0</v>
      </c>
      <c r="AG42" s="2">
        <f t="shared" si="34"/>
        <v>0</v>
      </c>
      <c r="AH42" s="2">
        <f>(EW42)</f>
        <v>0</v>
      </c>
      <c r="AI42" s="2">
        <f>(EX42)</f>
        <v>0</v>
      </c>
      <c r="AJ42" s="2">
        <f t="shared" si="35"/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1</v>
      </c>
      <c r="AW42" s="2">
        <v>1</v>
      </c>
      <c r="AX42" s="2"/>
      <c r="AY42" s="2"/>
      <c r="AZ42" s="2">
        <v>1</v>
      </c>
      <c r="BA42" s="2">
        <v>1</v>
      </c>
      <c r="BB42" s="2">
        <v>1</v>
      </c>
      <c r="BC42" s="2">
        <v>1</v>
      </c>
      <c r="BD42" s="2" t="s">
        <v>3</v>
      </c>
      <c r="BE42" s="2" t="s">
        <v>3</v>
      </c>
      <c r="BF42" s="2" t="s">
        <v>3</v>
      </c>
      <c r="BG42" s="2" t="s">
        <v>3</v>
      </c>
      <c r="BH42" s="2">
        <v>3</v>
      </c>
      <c r="BI42" s="2">
        <v>2</v>
      </c>
      <c r="BJ42" s="2" t="s">
        <v>3</v>
      </c>
      <c r="BK42" s="2"/>
      <c r="BL42" s="2"/>
      <c r="BM42" s="2">
        <v>1100</v>
      </c>
      <c r="BN42" s="2">
        <v>0</v>
      </c>
      <c r="BO42" s="2" t="s">
        <v>3</v>
      </c>
      <c r="BP42" s="2">
        <v>0</v>
      </c>
      <c r="BQ42" s="2">
        <v>14</v>
      </c>
      <c r="BR42" s="2">
        <v>0</v>
      </c>
      <c r="BS42" s="2">
        <v>1</v>
      </c>
      <c r="BT42" s="2">
        <v>1</v>
      </c>
      <c r="BU42" s="2">
        <v>1</v>
      </c>
      <c r="BV42" s="2">
        <v>1</v>
      </c>
      <c r="BW42" s="2">
        <v>1</v>
      </c>
      <c r="BX42" s="2">
        <v>1</v>
      </c>
      <c r="BY42" s="2" t="s">
        <v>3</v>
      </c>
      <c r="BZ42" s="2">
        <v>0</v>
      </c>
      <c r="CA42" s="2">
        <v>0</v>
      </c>
      <c r="CB42" s="2"/>
      <c r="CC42" s="2"/>
      <c r="CD42" s="2"/>
      <c r="CE42" s="2">
        <v>0</v>
      </c>
      <c r="CF42" s="2">
        <v>0</v>
      </c>
      <c r="CG42" s="2">
        <v>0</v>
      </c>
      <c r="CH42" s="2"/>
      <c r="CI42" s="2"/>
      <c r="CJ42" s="2"/>
      <c r="CK42" s="2"/>
      <c r="CL42" s="2"/>
      <c r="CM42" s="2">
        <v>0</v>
      </c>
      <c r="CN42" s="2" t="s">
        <v>3</v>
      </c>
      <c r="CO42" s="2">
        <v>0</v>
      </c>
      <c r="CP42" s="2">
        <f t="shared" si="36"/>
        <v>0</v>
      </c>
      <c r="CQ42" s="2">
        <f t="shared" si="37"/>
        <v>0</v>
      </c>
      <c r="CR42" s="2">
        <f t="shared" si="38"/>
        <v>0</v>
      </c>
      <c r="CS42" s="2">
        <f t="shared" si="39"/>
        <v>0</v>
      </c>
      <c r="CT42" s="2">
        <f t="shared" si="40"/>
        <v>0</v>
      </c>
      <c r="CU42" s="2">
        <f t="shared" si="41"/>
        <v>0</v>
      </c>
      <c r="CV42" s="2">
        <f t="shared" si="42"/>
        <v>0</v>
      </c>
      <c r="CW42" s="2">
        <f t="shared" si="43"/>
        <v>0</v>
      </c>
      <c r="CX42" s="2">
        <f t="shared" si="44"/>
        <v>0</v>
      </c>
      <c r="CY42" s="2">
        <f t="shared" si="45"/>
        <v>0</v>
      </c>
      <c r="CZ42" s="2">
        <f t="shared" si="46"/>
        <v>0</v>
      </c>
      <c r="DA42" s="2"/>
      <c r="DB42" s="2"/>
      <c r="DC42" s="2" t="s">
        <v>3</v>
      </c>
      <c r="DD42" s="2" t="s">
        <v>3</v>
      </c>
      <c r="DE42" s="2" t="s">
        <v>3</v>
      </c>
      <c r="DF42" s="2" t="s">
        <v>3</v>
      </c>
      <c r="DG42" s="2" t="s">
        <v>3</v>
      </c>
      <c r="DH42" s="2" t="s">
        <v>3</v>
      </c>
      <c r="DI42" s="2" t="s">
        <v>3</v>
      </c>
      <c r="DJ42" s="2" t="s">
        <v>3</v>
      </c>
      <c r="DK42" s="2" t="s">
        <v>3</v>
      </c>
      <c r="DL42" s="2" t="s">
        <v>3</v>
      </c>
      <c r="DM42" s="2" t="s">
        <v>3</v>
      </c>
      <c r="DN42" s="2">
        <v>0</v>
      </c>
      <c r="DO42" s="2">
        <v>0</v>
      </c>
      <c r="DP42" s="2">
        <v>1</v>
      </c>
      <c r="DQ42" s="2">
        <v>1</v>
      </c>
      <c r="DR42" s="2"/>
      <c r="DS42" s="2"/>
      <c r="DT42" s="2"/>
      <c r="DU42" s="2">
        <v>1010</v>
      </c>
      <c r="DV42" s="2" t="s">
        <v>40</v>
      </c>
      <c r="DW42" s="2" t="s">
        <v>40</v>
      </c>
      <c r="DX42" s="2">
        <v>1</v>
      </c>
      <c r="DY42" s="2"/>
      <c r="DZ42" s="2"/>
      <c r="EA42" s="2"/>
      <c r="EB42" s="2"/>
      <c r="EC42" s="2"/>
      <c r="ED42" s="2"/>
      <c r="EE42" s="2">
        <v>31102366</v>
      </c>
      <c r="EF42" s="2">
        <v>8</v>
      </c>
      <c r="EG42" s="2" t="s">
        <v>34</v>
      </c>
      <c r="EH42" s="2">
        <v>0</v>
      </c>
      <c r="EI42" s="2" t="s">
        <v>3</v>
      </c>
      <c r="EJ42" s="2">
        <v>1</v>
      </c>
      <c r="EK42" s="2">
        <v>1100</v>
      </c>
      <c r="EL42" s="2" t="s">
        <v>41</v>
      </c>
      <c r="EM42" s="2" t="s">
        <v>42</v>
      </c>
      <c r="EN42" s="2"/>
      <c r="EO42" s="2" t="s">
        <v>3</v>
      </c>
      <c r="EP42" s="2"/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>
        <v>0</v>
      </c>
      <c r="FR42" s="2">
        <f t="shared" si="47"/>
        <v>0</v>
      </c>
      <c r="FS42" s="2">
        <v>0</v>
      </c>
      <c r="FT42" s="2"/>
      <c r="FU42" s="2"/>
      <c r="FV42" s="2"/>
      <c r="FW42" s="2"/>
      <c r="FX42" s="2">
        <v>0</v>
      </c>
      <c r="FY42" s="2">
        <v>0</v>
      </c>
      <c r="FZ42" s="2"/>
      <c r="GA42" s="2" t="s">
        <v>3</v>
      </c>
      <c r="GB42" s="2"/>
      <c r="GC42" s="2"/>
      <c r="GD42" s="2">
        <v>1</v>
      </c>
      <c r="GE42" s="2"/>
      <c r="GF42" s="2">
        <v>-111164743</v>
      </c>
      <c r="GG42" s="2">
        <v>2</v>
      </c>
      <c r="GH42" s="2">
        <v>0</v>
      </c>
      <c r="GI42" s="2">
        <v>-2</v>
      </c>
      <c r="GJ42" s="2">
        <v>0</v>
      </c>
      <c r="GK42" s="2">
        <v>0</v>
      </c>
      <c r="GL42" s="2">
        <f t="shared" si="48"/>
        <v>0</v>
      </c>
      <c r="GM42" s="2">
        <f t="shared" si="49"/>
        <v>0</v>
      </c>
      <c r="GN42" s="2">
        <f t="shared" si="50"/>
        <v>0</v>
      </c>
      <c r="GO42" s="2">
        <f t="shared" si="51"/>
        <v>0</v>
      </c>
      <c r="GP42" s="2">
        <f t="shared" si="52"/>
        <v>0</v>
      </c>
      <c r="GQ42" s="2"/>
      <c r="GR42" s="2">
        <v>0</v>
      </c>
      <c r="GS42" s="2">
        <v>3</v>
      </c>
      <c r="GT42" s="2">
        <v>0</v>
      </c>
      <c r="GU42" s="2" t="s">
        <v>3</v>
      </c>
      <c r="GV42" s="2">
        <f t="shared" si="53"/>
        <v>0</v>
      </c>
      <c r="GW42" s="2">
        <v>1</v>
      </c>
      <c r="GX42" s="2">
        <f t="shared" si="54"/>
        <v>0</v>
      </c>
      <c r="GY42" s="2"/>
      <c r="GZ42" s="2"/>
      <c r="HA42" s="2">
        <v>0</v>
      </c>
      <c r="HB42" s="2">
        <v>0</v>
      </c>
      <c r="HC42" s="2">
        <f t="shared" si="55"/>
        <v>0</v>
      </c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>
        <v>0</v>
      </c>
      <c r="IL42" s="2"/>
      <c r="IM42" s="2"/>
      <c r="IN42" s="2"/>
      <c r="IO42" s="2"/>
      <c r="IP42" s="2"/>
      <c r="IQ42" s="2"/>
      <c r="IR42" s="2"/>
      <c r="IS42" s="2"/>
      <c r="IT42" s="2"/>
      <c r="IU42" s="2"/>
    </row>
    <row r="43" spans="1:255">
      <c r="A43">
        <v>17</v>
      </c>
      <c r="B43">
        <v>1</v>
      </c>
      <c r="E43" t="s">
        <v>60</v>
      </c>
      <c r="F43" t="s">
        <v>38</v>
      </c>
      <c r="G43" t="s">
        <v>61</v>
      </c>
      <c r="H43" t="s">
        <v>40</v>
      </c>
      <c r="I43">
        <v>1</v>
      </c>
      <c r="J43">
        <v>0</v>
      </c>
      <c r="O43">
        <f t="shared" si="21"/>
        <v>2150.89</v>
      </c>
      <c r="P43">
        <f t="shared" si="22"/>
        <v>2150.89</v>
      </c>
      <c r="Q43">
        <f t="shared" si="23"/>
        <v>0</v>
      </c>
      <c r="R43">
        <f t="shared" si="24"/>
        <v>0</v>
      </c>
      <c r="S43">
        <f t="shared" si="25"/>
        <v>0</v>
      </c>
      <c r="T43">
        <f t="shared" si="26"/>
        <v>0</v>
      </c>
      <c r="U43">
        <f t="shared" si="27"/>
        <v>0</v>
      </c>
      <c r="V43">
        <f t="shared" si="28"/>
        <v>0</v>
      </c>
      <c r="W43">
        <f t="shared" si="29"/>
        <v>0</v>
      </c>
      <c r="X43">
        <f t="shared" si="30"/>
        <v>0</v>
      </c>
      <c r="Y43">
        <f t="shared" si="31"/>
        <v>0</v>
      </c>
      <c r="AA43">
        <v>33304960</v>
      </c>
      <c r="AB43">
        <f t="shared" si="32"/>
        <v>2150.89</v>
      </c>
      <c r="AC43">
        <f t="shared" si="33"/>
        <v>2150.89</v>
      </c>
      <c r="AD43">
        <f>ROUND((((ET43)-(EU43))+AE43),2)</f>
        <v>0</v>
      </c>
      <c r="AE43">
        <f>ROUND((EU43),2)</f>
        <v>0</v>
      </c>
      <c r="AF43">
        <f>ROUND((EV43),2)</f>
        <v>0</v>
      </c>
      <c r="AG43">
        <f t="shared" si="34"/>
        <v>0</v>
      </c>
      <c r="AH43">
        <f>(EW43)</f>
        <v>0</v>
      </c>
      <c r="AI43">
        <f>(EX43)</f>
        <v>0</v>
      </c>
      <c r="AJ43">
        <f t="shared" si="35"/>
        <v>0</v>
      </c>
      <c r="AK43">
        <v>2150.89</v>
      </c>
      <c r="AL43">
        <v>2150.89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1</v>
      </c>
      <c r="AW43">
        <v>1</v>
      </c>
      <c r="AZ43">
        <v>1</v>
      </c>
      <c r="BA43">
        <v>1</v>
      </c>
      <c r="BB43">
        <v>1</v>
      </c>
      <c r="BC43">
        <v>1</v>
      </c>
      <c r="BD43" t="s">
        <v>3</v>
      </c>
      <c r="BE43" t="s">
        <v>3</v>
      </c>
      <c r="BF43" t="s">
        <v>3</v>
      </c>
      <c r="BG43" t="s">
        <v>3</v>
      </c>
      <c r="BH43">
        <v>3</v>
      </c>
      <c r="BI43">
        <v>2</v>
      </c>
      <c r="BJ43" t="s">
        <v>3</v>
      </c>
      <c r="BM43">
        <v>1100</v>
      </c>
      <c r="BN43">
        <v>0</v>
      </c>
      <c r="BO43" t="s">
        <v>3</v>
      </c>
      <c r="BP43">
        <v>0</v>
      </c>
      <c r="BQ43">
        <v>14</v>
      </c>
      <c r="BR43">
        <v>0</v>
      </c>
      <c r="BS43">
        <v>1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3</v>
      </c>
      <c r="BZ43">
        <v>0</v>
      </c>
      <c r="CA43">
        <v>0</v>
      </c>
      <c r="CE43">
        <v>0</v>
      </c>
      <c r="CF43">
        <v>0</v>
      </c>
      <c r="CG43">
        <v>0</v>
      </c>
      <c r="CM43">
        <v>0</v>
      </c>
      <c r="CN43" t="s">
        <v>3</v>
      </c>
      <c r="CO43">
        <v>0</v>
      </c>
      <c r="CP43">
        <f t="shared" si="36"/>
        <v>2150.89</v>
      </c>
      <c r="CQ43">
        <f t="shared" si="37"/>
        <v>2150.89</v>
      </c>
      <c r="CR43">
        <f t="shared" si="38"/>
        <v>0</v>
      </c>
      <c r="CS43">
        <f t="shared" si="39"/>
        <v>0</v>
      </c>
      <c r="CT43">
        <f t="shared" si="40"/>
        <v>0</v>
      </c>
      <c r="CU43">
        <f t="shared" si="41"/>
        <v>0</v>
      </c>
      <c r="CV43">
        <f t="shared" si="42"/>
        <v>0</v>
      </c>
      <c r="CW43">
        <f t="shared" si="43"/>
        <v>0</v>
      </c>
      <c r="CX43">
        <f t="shared" si="44"/>
        <v>0</v>
      </c>
      <c r="CY43">
        <f t="shared" si="45"/>
        <v>0</v>
      </c>
      <c r="CZ43">
        <f t="shared" si="46"/>
        <v>0</v>
      </c>
      <c r="DC43" t="s">
        <v>3</v>
      </c>
      <c r="DD43" t="s">
        <v>3</v>
      </c>
      <c r="DE43" t="s">
        <v>3</v>
      </c>
      <c r="DF43" t="s">
        <v>3</v>
      </c>
      <c r="DG43" t="s">
        <v>3</v>
      </c>
      <c r="DH43" t="s">
        <v>3</v>
      </c>
      <c r="DI43" t="s">
        <v>3</v>
      </c>
      <c r="DJ43" t="s">
        <v>3</v>
      </c>
      <c r="DK43" t="s">
        <v>3</v>
      </c>
      <c r="DL43" t="s">
        <v>3</v>
      </c>
      <c r="DM43" t="s">
        <v>3</v>
      </c>
      <c r="DN43">
        <v>0</v>
      </c>
      <c r="DO43">
        <v>0</v>
      </c>
      <c r="DP43">
        <v>1</v>
      </c>
      <c r="DQ43">
        <v>1</v>
      </c>
      <c r="DU43">
        <v>1010</v>
      </c>
      <c r="DV43" t="s">
        <v>40</v>
      </c>
      <c r="DW43" t="s">
        <v>40</v>
      </c>
      <c r="DX43">
        <v>1</v>
      </c>
      <c r="EE43">
        <v>31102366</v>
      </c>
      <c r="EF43">
        <v>8</v>
      </c>
      <c r="EG43" t="s">
        <v>34</v>
      </c>
      <c r="EH43">
        <v>0</v>
      </c>
      <c r="EI43" t="s">
        <v>3</v>
      </c>
      <c r="EJ43">
        <v>1</v>
      </c>
      <c r="EK43">
        <v>1100</v>
      </c>
      <c r="EL43" t="s">
        <v>41</v>
      </c>
      <c r="EM43" t="s">
        <v>42</v>
      </c>
      <c r="EO43" t="s">
        <v>3</v>
      </c>
      <c r="EQ43">
        <v>0</v>
      </c>
      <c r="ER43">
        <v>2150.89</v>
      </c>
      <c r="ES43">
        <v>2150.89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5</v>
      </c>
      <c r="FC43">
        <v>1</v>
      </c>
      <c r="FD43">
        <v>18</v>
      </c>
      <c r="FF43">
        <v>19838.830000000002</v>
      </c>
      <c r="FQ43">
        <v>0</v>
      </c>
      <c r="FR43">
        <f t="shared" si="47"/>
        <v>0</v>
      </c>
      <c r="FS43">
        <v>0</v>
      </c>
      <c r="FX43">
        <v>0</v>
      </c>
      <c r="FY43">
        <v>0</v>
      </c>
      <c r="GA43" t="s">
        <v>62</v>
      </c>
      <c r="GD43">
        <v>1</v>
      </c>
      <c r="GF43">
        <v>-111164743</v>
      </c>
      <c r="GG43">
        <v>2</v>
      </c>
      <c r="GH43">
        <v>3</v>
      </c>
      <c r="GI43">
        <v>3</v>
      </c>
      <c r="GJ43">
        <v>0</v>
      </c>
      <c r="GK43">
        <v>0</v>
      </c>
      <c r="GL43">
        <f t="shared" si="48"/>
        <v>0</v>
      </c>
      <c r="GM43">
        <f t="shared" si="49"/>
        <v>2150.89</v>
      </c>
      <c r="GN43">
        <f t="shared" si="50"/>
        <v>0</v>
      </c>
      <c r="GO43">
        <f t="shared" si="51"/>
        <v>2150.89</v>
      </c>
      <c r="GP43">
        <f t="shared" si="52"/>
        <v>0</v>
      </c>
      <c r="GR43">
        <v>1</v>
      </c>
      <c r="GS43">
        <v>1</v>
      </c>
      <c r="GT43">
        <v>0</v>
      </c>
      <c r="GU43" t="s">
        <v>3</v>
      </c>
      <c r="GV43">
        <f t="shared" si="53"/>
        <v>0</v>
      </c>
      <c r="GW43">
        <v>1</v>
      </c>
      <c r="GX43">
        <f t="shared" si="54"/>
        <v>0</v>
      </c>
      <c r="HA43">
        <v>0</v>
      </c>
      <c r="HB43">
        <v>0</v>
      </c>
      <c r="HC43">
        <f t="shared" si="55"/>
        <v>0</v>
      </c>
      <c r="IK43">
        <v>0</v>
      </c>
    </row>
    <row r="44" spans="1:255">
      <c r="A44" s="2">
        <v>17</v>
      </c>
      <c r="B44" s="2">
        <v>1</v>
      </c>
      <c r="C44" s="2">
        <f>ROW(SmtRes!A41)</f>
        <v>41</v>
      </c>
      <c r="D44" s="2">
        <f>ROW(EtalonRes!A48)</f>
        <v>48</v>
      </c>
      <c r="E44" s="2" t="s">
        <v>63</v>
      </c>
      <c r="F44" s="2" t="s">
        <v>64</v>
      </c>
      <c r="G44" s="2" t="s">
        <v>65</v>
      </c>
      <c r="H44" s="2" t="s">
        <v>19</v>
      </c>
      <c r="I44" s="2">
        <v>1</v>
      </c>
      <c r="J44" s="2">
        <v>0</v>
      </c>
      <c r="K44" s="2"/>
      <c r="L44" s="2"/>
      <c r="M44" s="2"/>
      <c r="N44" s="2"/>
      <c r="O44" s="2">
        <f t="shared" si="21"/>
        <v>45.75</v>
      </c>
      <c r="P44" s="2">
        <f t="shared" si="22"/>
        <v>15.4</v>
      </c>
      <c r="Q44" s="2">
        <f t="shared" si="23"/>
        <v>4.92</v>
      </c>
      <c r="R44" s="2">
        <f t="shared" si="24"/>
        <v>0.39</v>
      </c>
      <c r="S44" s="2">
        <f t="shared" si="25"/>
        <v>25.43</v>
      </c>
      <c r="T44" s="2">
        <f t="shared" si="26"/>
        <v>0</v>
      </c>
      <c r="U44" s="2">
        <f t="shared" si="27"/>
        <v>2.8703999999999996</v>
      </c>
      <c r="V44" s="2">
        <f t="shared" si="28"/>
        <v>0.03</v>
      </c>
      <c r="W44" s="2">
        <f t="shared" si="29"/>
        <v>0</v>
      </c>
      <c r="X44" s="2">
        <f t="shared" si="30"/>
        <v>29.69</v>
      </c>
      <c r="Y44" s="2">
        <f t="shared" si="31"/>
        <v>18.329999999999998</v>
      </c>
      <c r="Z44" s="2"/>
      <c r="AA44" s="2">
        <v>33304975</v>
      </c>
      <c r="AB44" s="2">
        <f t="shared" si="32"/>
        <v>45.75</v>
      </c>
      <c r="AC44" s="2">
        <f t="shared" si="33"/>
        <v>15.4</v>
      </c>
      <c r="AD44" s="2">
        <f>ROUND((((((ET44*1.2)*1.25))-(((EU44*1.2)*1.25)))+AE44),2)</f>
        <v>4.92</v>
      </c>
      <c r="AE44" s="2">
        <f>ROUND((((EU44*1.2)*1.25)),2)</f>
        <v>0.39</v>
      </c>
      <c r="AF44" s="2">
        <f>ROUND((((EV44*1.2)*1.15)),2)</f>
        <v>25.43</v>
      </c>
      <c r="AG44" s="2">
        <f t="shared" si="34"/>
        <v>0</v>
      </c>
      <c r="AH44" s="2">
        <f>(((EW44*1.2)*1.15))</f>
        <v>2.8703999999999996</v>
      </c>
      <c r="AI44" s="2">
        <f>(((EX44*1.2)*1.25))</f>
        <v>0.03</v>
      </c>
      <c r="AJ44" s="2">
        <f t="shared" si="35"/>
        <v>0</v>
      </c>
      <c r="AK44" s="2">
        <v>37.11</v>
      </c>
      <c r="AL44" s="2">
        <v>15.4</v>
      </c>
      <c r="AM44" s="2">
        <v>3.28</v>
      </c>
      <c r="AN44" s="2">
        <v>0.26</v>
      </c>
      <c r="AO44" s="2">
        <v>18.43</v>
      </c>
      <c r="AP44" s="2">
        <v>0</v>
      </c>
      <c r="AQ44" s="2">
        <v>2.08</v>
      </c>
      <c r="AR44" s="2">
        <v>0.02</v>
      </c>
      <c r="AS44" s="2">
        <v>0</v>
      </c>
      <c r="AT44" s="2">
        <v>115</v>
      </c>
      <c r="AU44" s="2">
        <v>71</v>
      </c>
      <c r="AV44" s="2">
        <v>1</v>
      </c>
      <c r="AW44" s="2">
        <v>1</v>
      </c>
      <c r="AX44" s="2"/>
      <c r="AY44" s="2"/>
      <c r="AZ44" s="2">
        <v>1</v>
      </c>
      <c r="BA44" s="2">
        <v>1</v>
      </c>
      <c r="BB44" s="2">
        <v>1</v>
      </c>
      <c r="BC44" s="2">
        <v>1</v>
      </c>
      <c r="BD44" s="2" t="s">
        <v>3</v>
      </c>
      <c r="BE44" s="2" t="s">
        <v>3</v>
      </c>
      <c r="BF44" s="2" t="s">
        <v>3</v>
      </c>
      <c r="BG44" s="2" t="s">
        <v>3</v>
      </c>
      <c r="BH44" s="2">
        <v>0</v>
      </c>
      <c r="BI44" s="2">
        <v>1</v>
      </c>
      <c r="BJ44" s="2" t="s">
        <v>66</v>
      </c>
      <c r="BK44" s="2"/>
      <c r="BL44" s="2"/>
      <c r="BM44" s="2">
        <v>20001</v>
      </c>
      <c r="BN44" s="2">
        <v>0</v>
      </c>
      <c r="BO44" s="2" t="s">
        <v>3</v>
      </c>
      <c r="BP44" s="2">
        <v>0</v>
      </c>
      <c r="BQ44" s="2">
        <v>2</v>
      </c>
      <c r="BR44" s="2">
        <v>0</v>
      </c>
      <c r="BS44" s="2">
        <v>1</v>
      </c>
      <c r="BT44" s="2">
        <v>1</v>
      </c>
      <c r="BU44" s="2">
        <v>1</v>
      </c>
      <c r="BV44" s="2">
        <v>1</v>
      </c>
      <c r="BW44" s="2">
        <v>1</v>
      </c>
      <c r="BX44" s="2">
        <v>1</v>
      </c>
      <c r="BY44" s="2" t="s">
        <v>3</v>
      </c>
      <c r="BZ44" s="2">
        <v>128</v>
      </c>
      <c r="CA44" s="2">
        <v>83</v>
      </c>
      <c r="CB44" s="2"/>
      <c r="CC44" s="2"/>
      <c r="CD44" s="2"/>
      <c r="CE44" s="2">
        <v>0</v>
      </c>
      <c r="CF44" s="2">
        <v>0</v>
      </c>
      <c r="CG44" s="2">
        <v>0</v>
      </c>
      <c r="CH44" s="2"/>
      <c r="CI44" s="2"/>
      <c r="CJ44" s="2"/>
      <c r="CK44" s="2"/>
      <c r="CL44" s="2"/>
      <c r="CM44" s="2">
        <v>0</v>
      </c>
      <c r="CN44" s="2" t="s">
        <v>954</v>
      </c>
      <c r="CO44" s="2">
        <v>0</v>
      </c>
      <c r="CP44" s="2">
        <f t="shared" si="36"/>
        <v>45.75</v>
      </c>
      <c r="CQ44" s="2">
        <f t="shared" si="37"/>
        <v>15.4</v>
      </c>
      <c r="CR44" s="2">
        <f t="shared" si="38"/>
        <v>4.92</v>
      </c>
      <c r="CS44" s="2">
        <f t="shared" si="39"/>
        <v>0.39</v>
      </c>
      <c r="CT44" s="2">
        <f t="shared" si="40"/>
        <v>25.43</v>
      </c>
      <c r="CU44" s="2">
        <f t="shared" si="41"/>
        <v>0</v>
      </c>
      <c r="CV44" s="2">
        <f t="shared" si="42"/>
        <v>2.8703999999999996</v>
      </c>
      <c r="CW44" s="2">
        <f t="shared" si="43"/>
        <v>0.03</v>
      </c>
      <c r="CX44" s="2">
        <f t="shared" si="44"/>
        <v>0</v>
      </c>
      <c r="CY44" s="2">
        <f t="shared" si="45"/>
        <v>29.693000000000001</v>
      </c>
      <c r="CZ44" s="2">
        <f t="shared" si="46"/>
        <v>18.3322</v>
      </c>
      <c r="DA44" s="2"/>
      <c r="DB44" s="2"/>
      <c r="DC44" s="2" t="s">
        <v>3</v>
      </c>
      <c r="DD44" s="2" t="s">
        <v>3</v>
      </c>
      <c r="DE44" s="2" t="s">
        <v>21</v>
      </c>
      <c r="DF44" s="2" t="s">
        <v>21</v>
      </c>
      <c r="DG44" s="2" t="s">
        <v>22</v>
      </c>
      <c r="DH44" s="2" t="s">
        <v>3</v>
      </c>
      <c r="DI44" s="2" t="s">
        <v>22</v>
      </c>
      <c r="DJ44" s="2" t="s">
        <v>21</v>
      </c>
      <c r="DK44" s="2" t="s">
        <v>3</v>
      </c>
      <c r="DL44" s="2" t="s">
        <v>3</v>
      </c>
      <c r="DM44" s="2" t="s">
        <v>3</v>
      </c>
      <c r="DN44" s="2">
        <v>0</v>
      </c>
      <c r="DO44" s="2">
        <v>0</v>
      </c>
      <c r="DP44" s="2">
        <v>1</v>
      </c>
      <c r="DQ44" s="2">
        <v>1</v>
      </c>
      <c r="DR44" s="2"/>
      <c r="DS44" s="2"/>
      <c r="DT44" s="2"/>
      <c r="DU44" s="2">
        <v>1013</v>
      </c>
      <c r="DV44" s="2" t="s">
        <v>19</v>
      </c>
      <c r="DW44" s="2" t="s">
        <v>19</v>
      </c>
      <c r="DX44" s="2">
        <v>1</v>
      </c>
      <c r="DY44" s="2"/>
      <c r="DZ44" s="2"/>
      <c r="EA44" s="2"/>
      <c r="EB44" s="2"/>
      <c r="EC44" s="2"/>
      <c r="ED44" s="2"/>
      <c r="EE44" s="2">
        <v>31102217</v>
      </c>
      <c r="EF44" s="2">
        <v>2</v>
      </c>
      <c r="EG44" s="2" t="s">
        <v>23</v>
      </c>
      <c r="EH44" s="2">
        <v>0</v>
      </c>
      <c r="EI44" s="2" t="s">
        <v>3</v>
      </c>
      <c r="EJ44" s="2">
        <v>1</v>
      </c>
      <c r="EK44" s="2">
        <v>20001</v>
      </c>
      <c r="EL44" s="2" t="s">
        <v>24</v>
      </c>
      <c r="EM44" s="2" t="s">
        <v>25</v>
      </c>
      <c r="EN44" s="2"/>
      <c r="EO44" s="2" t="s">
        <v>26</v>
      </c>
      <c r="EP44" s="2"/>
      <c r="EQ44" s="2">
        <v>0</v>
      </c>
      <c r="ER44" s="2">
        <v>37.11</v>
      </c>
      <c r="ES44" s="2">
        <v>15.4</v>
      </c>
      <c r="ET44" s="2">
        <v>3.28</v>
      </c>
      <c r="EU44" s="2">
        <v>0.26</v>
      </c>
      <c r="EV44" s="2">
        <v>18.43</v>
      </c>
      <c r="EW44" s="2">
        <v>2.08</v>
      </c>
      <c r="EX44" s="2">
        <v>0.02</v>
      </c>
      <c r="EY44" s="2">
        <v>0</v>
      </c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>
        <v>0</v>
      </c>
      <c r="FR44" s="2">
        <f t="shared" si="47"/>
        <v>0</v>
      </c>
      <c r="FS44" s="2">
        <v>0</v>
      </c>
      <c r="FT44" s="2" t="s">
        <v>27</v>
      </c>
      <c r="FU44" s="2" t="s">
        <v>28</v>
      </c>
      <c r="FV44" s="2"/>
      <c r="FW44" s="2"/>
      <c r="FX44" s="2">
        <v>115.2</v>
      </c>
      <c r="FY44" s="2">
        <v>70.55</v>
      </c>
      <c r="FZ44" s="2"/>
      <c r="GA44" s="2" t="s">
        <v>3</v>
      </c>
      <c r="GB44" s="2"/>
      <c r="GC44" s="2"/>
      <c r="GD44" s="2">
        <v>1</v>
      </c>
      <c r="GE44" s="2"/>
      <c r="GF44" s="2">
        <v>2026513959</v>
      </c>
      <c r="GG44" s="2">
        <v>2</v>
      </c>
      <c r="GH44" s="2">
        <v>1</v>
      </c>
      <c r="GI44" s="2">
        <v>-2</v>
      </c>
      <c r="GJ44" s="2">
        <v>0</v>
      </c>
      <c r="GK44" s="2">
        <v>0</v>
      </c>
      <c r="GL44" s="2">
        <f t="shared" si="48"/>
        <v>0</v>
      </c>
      <c r="GM44" s="2">
        <f t="shared" si="49"/>
        <v>93.77</v>
      </c>
      <c r="GN44" s="2">
        <f t="shared" si="50"/>
        <v>93.77</v>
      </c>
      <c r="GO44" s="2">
        <f t="shared" si="51"/>
        <v>0</v>
      </c>
      <c r="GP44" s="2">
        <f t="shared" si="52"/>
        <v>0</v>
      </c>
      <c r="GQ44" s="2"/>
      <c r="GR44" s="2">
        <v>0</v>
      </c>
      <c r="GS44" s="2">
        <v>3</v>
      </c>
      <c r="GT44" s="2">
        <v>0</v>
      </c>
      <c r="GU44" s="2" t="s">
        <v>3</v>
      </c>
      <c r="GV44" s="2">
        <f t="shared" si="53"/>
        <v>0</v>
      </c>
      <c r="GW44" s="2">
        <v>1</v>
      </c>
      <c r="GX44" s="2">
        <f t="shared" si="54"/>
        <v>0</v>
      </c>
      <c r="GY44" s="2"/>
      <c r="GZ44" s="2"/>
      <c r="HA44" s="2">
        <v>0</v>
      </c>
      <c r="HB44" s="2">
        <v>0</v>
      </c>
      <c r="HC44" s="2">
        <f t="shared" si="55"/>
        <v>0</v>
      </c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>
        <v>0</v>
      </c>
      <c r="IL44" s="2"/>
      <c r="IM44" s="2"/>
      <c r="IN44" s="2"/>
      <c r="IO44" s="2"/>
      <c r="IP44" s="2"/>
      <c r="IQ44" s="2"/>
      <c r="IR44" s="2"/>
      <c r="IS44" s="2"/>
      <c r="IT44" s="2"/>
      <c r="IU44" s="2"/>
    </row>
    <row r="45" spans="1:255">
      <c r="A45">
        <v>17</v>
      </c>
      <c r="B45">
        <v>1</v>
      </c>
      <c r="C45">
        <f>ROW(SmtRes!A48)</f>
        <v>48</v>
      </c>
      <c r="D45">
        <f>ROW(EtalonRes!A56)</f>
        <v>56</v>
      </c>
      <c r="E45" t="s">
        <v>63</v>
      </c>
      <c r="F45" t="s">
        <v>64</v>
      </c>
      <c r="G45" t="s">
        <v>65</v>
      </c>
      <c r="H45" t="s">
        <v>19</v>
      </c>
      <c r="I45">
        <v>1</v>
      </c>
      <c r="J45">
        <v>0</v>
      </c>
      <c r="O45">
        <f t="shared" si="21"/>
        <v>45.75</v>
      </c>
      <c r="P45">
        <f t="shared" si="22"/>
        <v>15.4</v>
      </c>
      <c r="Q45">
        <f t="shared" si="23"/>
        <v>4.92</v>
      </c>
      <c r="R45">
        <f t="shared" si="24"/>
        <v>0.39</v>
      </c>
      <c r="S45">
        <f t="shared" si="25"/>
        <v>25.43</v>
      </c>
      <c r="T45">
        <f t="shared" si="26"/>
        <v>0</v>
      </c>
      <c r="U45">
        <f t="shared" si="27"/>
        <v>2.8703999999999996</v>
      </c>
      <c r="V45">
        <f t="shared" si="28"/>
        <v>0.03</v>
      </c>
      <c r="W45">
        <f t="shared" si="29"/>
        <v>0</v>
      </c>
      <c r="X45">
        <f t="shared" si="30"/>
        <v>29.69</v>
      </c>
      <c r="Y45">
        <f t="shared" si="31"/>
        <v>18.329999999999998</v>
      </c>
      <c r="AA45">
        <v>33304960</v>
      </c>
      <c r="AB45">
        <f t="shared" si="32"/>
        <v>45.75</v>
      </c>
      <c r="AC45">
        <f t="shared" si="33"/>
        <v>15.4</v>
      </c>
      <c r="AD45">
        <f>ROUND((((((ET45*1.2)*1.25))-(((EU45*1.2)*1.25)))+AE45),2)</f>
        <v>4.92</v>
      </c>
      <c r="AE45">
        <f>ROUND((((EU45*1.2)*1.25)),2)</f>
        <v>0.39</v>
      </c>
      <c r="AF45">
        <f>ROUND((((EV45*1.2)*1.15)),2)</f>
        <v>25.43</v>
      </c>
      <c r="AG45">
        <f t="shared" si="34"/>
        <v>0</v>
      </c>
      <c r="AH45">
        <f>(((EW45*1.2)*1.15))</f>
        <v>2.8703999999999996</v>
      </c>
      <c r="AI45">
        <f>(((EX45*1.2)*1.25))</f>
        <v>0.03</v>
      </c>
      <c r="AJ45">
        <f t="shared" si="35"/>
        <v>0</v>
      </c>
      <c r="AK45">
        <v>37.11</v>
      </c>
      <c r="AL45">
        <v>15.4</v>
      </c>
      <c r="AM45">
        <v>3.28</v>
      </c>
      <c r="AN45">
        <v>0.26</v>
      </c>
      <c r="AO45">
        <v>18.43</v>
      </c>
      <c r="AP45">
        <v>0</v>
      </c>
      <c r="AQ45">
        <v>2.08</v>
      </c>
      <c r="AR45">
        <v>0.02</v>
      </c>
      <c r="AS45">
        <v>0</v>
      </c>
      <c r="AT45">
        <v>115</v>
      </c>
      <c r="AU45">
        <v>71</v>
      </c>
      <c r="AV45">
        <v>1</v>
      </c>
      <c r="AW45">
        <v>1</v>
      </c>
      <c r="AZ45">
        <v>1</v>
      </c>
      <c r="BA45">
        <v>1</v>
      </c>
      <c r="BB45">
        <v>1</v>
      </c>
      <c r="BC45">
        <v>1</v>
      </c>
      <c r="BD45" t="s">
        <v>3</v>
      </c>
      <c r="BE45" t="s">
        <v>3</v>
      </c>
      <c r="BF45" t="s">
        <v>3</v>
      </c>
      <c r="BG45" t="s">
        <v>3</v>
      </c>
      <c r="BH45">
        <v>0</v>
      </c>
      <c r="BI45">
        <v>1</v>
      </c>
      <c r="BJ45" t="s">
        <v>66</v>
      </c>
      <c r="BM45">
        <v>20001</v>
      </c>
      <c r="BN45">
        <v>0</v>
      </c>
      <c r="BO45" t="s">
        <v>3</v>
      </c>
      <c r="BP45">
        <v>0</v>
      </c>
      <c r="BQ45">
        <v>2</v>
      </c>
      <c r="BR45">
        <v>0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 t="s">
        <v>3</v>
      </c>
      <c r="BZ45">
        <v>128</v>
      </c>
      <c r="CA45">
        <v>83</v>
      </c>
      <c r="CE45">
        <v>0</v>
      </c>
      <c r="CF45">
        <v>0</v>
      </c>
      <c r="CG45">
        <v>0</v>
      </c>
      <c r="CM45">
        <v>0</v>
      </c>
      <c r="CN45" t="s">
        <v>954</v>
      </c>
      <c r="CO45">
        <v>0</v>
      </c>
      <c r="CP45">
        <f t="shared" si="36"/>
        <v>45.75</v>
      </c>
      <c r="CQ45">
        <f t="shared" si="37"/>
        <v>15.4</v>
      </c>
      <c r="CR45">
        <f t="shared" si="38"/>
        <v>4.92</v>
      </c>
      <c r="CS45">
        <f t="shared" si="39"/>
        <v>0.39</v>
      </c>
      <c r="CT45">
        <f t="shared" si="40"/>
        <v>25.43</v>
      </c>
      <c r="CU45">
        <f t="shared" si="41"/>
        <v>0</v>
      </c>
      <c r="CV45">
        <f t="shared" si="42"/>
        <v>2.8703999999999996</v>
      </c>
      <c r="CW45">
        <f t="shared" si="43"/>
        <v>0.03</v>
      </c>
      <c r="CX45">
        <f t="shared" si="44"/>
        <v>0</v>
      </c>
      <c r="CY45">
        <f t="shared" si="45"/>
        <v>29.693000000000001</v>
      </c>
      <c r="CZ45">
        <f t="shared" si="46"/>
        <v>18.3322</v>
      </c>
      <c r="DC45" t="s">
        <v>3</v>
      </c>
      <c r="DD45" t="s">
        <v>3</v>
      </c>
      <c r="DE45" t="s">
        <v>21</v>
      </c>
      <c r="DF45" t="s">
        <v>21</v>
      </c>
      <c r="DG45" t="s">
        <v>22</v>
      </c>
      <c r="DH45" t="s">
        <v>3</v>
      </c>
      <c r="DI45" t="s">
        <v>22</v>
      </c>
      <c r="DJ45" t="s">
        <v>21</v>
      </c>
      <c r="DK45" t="s">
        <v>3</v>
      </c>
      <c r="DL45" t="s">
        <v>3</v>
      </c>
      <c r="DM45" t="s">
        <v>3</v>
      </c>
      <c r="DN45">
        <v>0</v>
      </c>
      <c r="DO45">
        <v>0</v>
      </c>
      <c r="DP45">
        <v>1</v>
      </c>
      <c r="DQ45">
        <v>1</v>
      </c>
      <c r="DU45">
        <v>1013</v>
      </c>
      <c r="DV45" t="s">
        <v>19</v>
      </c>
      <c r="DW45" t="s">
        <v>19</v>
      </c>
      <c r="DX45">
        <v>1</v>
      </c>
      <c r="EE45">
        <v>31102217</v>
      </c>
      <c r="EF45">
        <v>2</v>
      </c>
      <c r="EG45" t="s">
        <v>23</v>
      </c>
      <c r="EH45">
        <v>0</v>
      </c>
      <c r="EI45" t="s">
        <v>3</v>
      </c>
      <c r="EJ45">
        <v>1</v>
      </c>
      <c r="EK45">
        <v>20001</v>
      </c>
      <c r="EL45" t="s">
        <v>24</v>
      </c>
      <c r="EM45" t="s">
        <v>25</v>
      </c>
      <c r="EO45" t="s">
        <v>26</v>
      </c>
      <c r="EQ45">
        <v>0</v>
      </c>
      <c r="ER45">
        <v>37.11</v>
      </c>
      <c r="ES45">
        <v>15.4</v>
      </c>
      <c r="ET45">
        <v>3.28</v>
      </c>
      <c r="EU45">
        <v>0.26</v>
      </c>
      <c r="EV45">
        <v>18.43</v>
      </c>
      <c r="EW45">
        <v>2.08</v>
      </c>
      <c r="EX45">
        <v>0.02</v>
      </c>
      <c r="EY45">
        <v>0</v>
      </c>
      <c r="FQ45">
        <v>0</v>
      </c>
      <c r="FR45">
        <f t="shared" si="47"/>
        <v>0</v>
      </c>
      <c r="FS45">
        <v>0</v>
      </c>
      <c r="FT45" t="s">
        <v>27</v>
      </c>
      <c r="FU45" t="s">
        <v>28</v>
      </c>
      <c r="FX45">
        <v>115.2</v>
      </c>
      <c r="FY45">
        <v>70.55</v>
      </c>
      <c r="GA45" t="s">
        <v>3</v>
      </c>
      <c r="GD45">
        <v>1</v>
      </c>
      <c r="GF45">
        <v>2026513959</v>
      </c>
      <c r="GG45">
        <v>2</v>
      </c>
      <c r="GH45">
        <v>1</v>
      </c>
      <c r="GI45">
        <v>-2</v>
      </c>
      <c r="GJ45">
        <v>0</v>
      </c>
      <c r="GK45">
        <v>0</v>
      </c>
      <c r="GL45">
        <f t="shared" si="48"/>
        <v>0</v>
      </c>
      <c r="GM45">
        <f t="shared" si="49"/>
        <v>93.77</v>
      </c>
      <c r="GN45">
        <f t="shared" si="50"/>
        <v>93.77</v>
      </c>
      <c r="GO45">
        <f t="shared" si="51"/>
        <v>0</v>
      </c>
      <c r="GP45">
        <f t="shared" si="52"/>
        <v>0</v>
      </c>
      <c r="GR45">
        <v>0</v>
      </c>
      <c r="GS45">
        <v>3</v>
      </c>
      <c r="GT45">
        <v>0</v>
      </c>
      <c r="GU45" t="s">
        <v>3</v>
      </c>
      <c r="GV45">
        <f t="shared" si="53"/>
        <v>0</v>
      </c>
      <c r="GW45">
        <v>1</v>
      </c>
      <c r="GX45">
        <f t="shared" si="54"/>
        <v>0</v>
      </c>
      <c r="HA45">
        <v>0</v>
      </c>
      <c r="HB45">
        <v>0</v>
      </c>
      <c r="HC45">
        <f t="shared" si="55"/>
        <v>0</v>
      </c>
      <c r="IK45">
        <v>0</v>
      </c>
    </row>
    <row r="46" spans="1:255">
      <c r="A46" s="2">
        <v>17</v>
      </c>
      <c r="B46" s="2">
        <v>1</v>
      </c>
      <c r="C46" s="2"/>
      <c r="D46" s="2"/>
      <c r="E46" s="2" t="s">
        <v>67</v>
      </c>
      <c r="F46" s="2" t="s">
        <v>38</v>
      </c>
      <c r="G46" s="2" t="s">
        <v>68</v>
      </c>
      <c r="H46" s="2" t="s">
        <v>40</v>
      </c>
      <c r="I46" s="2">
        <v>1</v>
      </c>
      <c r="J46" s="2">
        <v>0</v>
      </c>
      <c r="K46" s="2"/>
      <c r="L46" s="2"/>
      <c r="M46" s="2"/>
      <c r="N46" s="2"/>
      <c r="O46" s="2">
        <f t="shared" si="21"/>
        <v>0</v>
      </c>
      <c r="P46" s="2">
        <f t="shared" si="22"/>
        <v>0</v>
      </c>
      <c r="Q46" s="2">
        <f t="shared" si="23"/>
        <v>0</v>
      </c>
      <c r="R46" s="2">
        <f t="shared" si="24"/>
        <v>0</v>
      </c>
      <c r="S46" s="2">
        <f t="shared" si="25"/>
        <v>0</v>
      </c>
      <c r="T46" s="2">
        <f t="shared" si="26"/>
        <v>0</v>
      </c>
      <c r="U46" s="2">
        <f t="shared" si="27"/>
        <v>0</v>
      </c>
      <c r="V46" s="2">
        <f t="shared" si="28"/>
        <v>0</v>
      </c>
      <c r="W46" s="2">
        <f t="shared" si="29"/>
        <v>0</v>
      </c>
      <c r="X46" s="2">
        <f t="shared" si="30"/>
        <v>0</v>
      </c>
      <c r="Y46" s="2">
        <f t="shared" si="31"/>
        <v>0</v>
      </c>
      <c r="Z46" s="2"/>
      <c r="AA46" s="2">
        <v>33304975</v>
      </c>
      <c r="AB46" s="2">
        <f t="shared" si="32"/>
        <v>0</v>
      </c>
      <c r="AC46" s="2">
        <f t="shared" si="33"/>
        <v>0</v>
      </c>
      <c r="AD46" s="2">
        <f>ROUND((((ET46)-(EU46))+AE46),2)</f>
        <v>0</v>
      </c>
      <c r="AE46" s="2">
        <f>ROUND((EU46),2)</f>
        <v>0</v>
      </c>
      <c r="AF46" s="2">
        <f>ROUND((EV46),2)</f>
        <v>0</v>
      </c>
      <c r="AG46" s="2">
        <f t="shared" si="34"/>
        <v>0</v>
      </c>
      <c r="AH46" s="2">
        <f>(EW46)</f>
        <v>0</v>
      </c>
      <c r="AI46" s="2">
        <f>(EX46)</f>
        <v>0</v>
      </c>
      <c r="AJ46" s="2">
        <f t="shared" si="35"/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1</v>
      </c>
      <c r="AW46" s="2">
        <v>1</v>
      </c>
      <c r="AX46" s="2"/>
      <c r="AY46" s="2"/>
      <c r="AZ46" s="2">
        <v>1</v>
      </c>
      <c r="BA46" s="2">
        <v>1</v>
      </c>
      <c r="BB46" s="2">
        <v>1</v>
      </c>
      <c r="BC46" s="2">
        <v>1</v>
      </c>
      <c r="BD46" s="2" t="s">
        <v>3</v>
      </c>
      <c r="BE46" s="2" t="s">
        <v>3</v>
      </c>
      <c r="BF46" s="2" t="s">
        <v>3</v>
      </c>
      <c r="BG46" s="2" t="s">
        <v>3</v>
      </c>
      <c r="BH46" s="2">
        <v>3</v>
      </c>
      <c r="BI46" s="2">
        <v>2</v>
      </c>
      <c r="BJ46" s="2" t="s">
        <v>3</v>
      </c>
      <c r="BK46" s="2"/>
      <c r="BL46" s="2"/>
      <c r="BM46" s="2">
        <v>1100</v>
      </c>
      <c r="BN46" s="2">
        <v>0</v>
      </c>
      <c r="BO46" s="2" t="s">
        <v>3</v>
      </c>
      <c r="BP46" s="2">
        <v>0</v>
      </c>
      <c r="BQ46" s="2">
        <v>14</v>
      </c>
      <c r="BR46" s="2">
        <v>0</v>
      </c>
      <c r="BS46" s="2">
        <v>1</v>
      </c>
      <c r="BT46" s="2">
        <v>1</v>
      </c>
      <c r="BU46" s="2">
        <v>1</v>
      </c>
      <c r="BV46" s="2">
        <v>1</v>
      </c>
      <c r="BW46" s="2">
        <v>1</v>
      </c>
      <c r="BX46" s="2">
        <v>1</v>
      </c>
      <c r="BY46" s="2" t="s">
        <v>3</v>
      </c>
      <c r="BZ46" s="2">
        <v>0</v>
      </c>
      <c r="CA46" s="2">
        <v>0</v>
      </c>
      <c r="CB46" s="2"/>
      <c r="CC46" s="2"/>
      <c r="CD46" s="2"/>
      <c r="CE46" s="2">
        <v>0</v>
      </c>
      <c r="CF46" s="2">
        <v>0</v>
      </c>
      <c r="CG46" s="2">
        <v>0</v>
      </c>
      <c r="CH46" s="2"/>
      <c r="CI46" s="2"/>
      <c r="CJ46" s="2"/>
      <c r="CK46" s="2"/>
      <c r="CL46" s="2"/>
      <c r="CM46" s="2">
        <v>0</v>
      </c>
      <c r="CN46" s="2" t="s">
        <v>3</v>
      </c>
      <c r="CO46" s="2">
        <v>0</v>
      </c>
      <c r="CP46" s="2">
        <f t="shared" si="36"/>
        <v>0</v>
      </c>
      <c r="CQ46" s="2">
        <f t="shared" si="37"/>
        <v>0</v>
      </c>
      <c r="CR46" s="2">
        <f t="shared" si="38"/>
        <v>0</v>
      </c>
      <c r="CS46" s="2">
        <f t="shared" si="39"/>
        <v>0</v>
      </c>
      <c r="CT46" s="2">
        <f t="shared" si="40"/>
        <v>0</v>
      </c>
      <c r="CU46" s="2">
        <f t="shared" si="41"/>
        <v>0</v>
      </c>
      <c r="CV46" s="2">
        <f t="shared" si="42"/>
        <v>0</v>
      </c>
      <c r="CW46" s="2">
        <f t="shared" si="43"/>
        <v>0</v>
      </c>
      <c r="CX46" s="2">
        <f t="shared" si="44"/>
        <v>0</v>
      </c>
      <c r="CY46" s="2">
        <f t="shared" si="45"/>
        <v>0</v>
      </c>
      <c r="CZ46" s="2">
        <f t="shared" si="46"/>
        <v>0</v>
      </c>
      <c r="DA46" s="2"/>
      <c r="DB46" s="2"/>
      <c r="DC46" s="2" t="s">
        <v>3</v>
      </c>
      <c r="DD46" s="2" t="s">
        <v>3</v>
      </c>
      <c r="DE46" s="2" t="s">
        <v>3</v>
      </c>
      <c r="DF46" s="2" t="s">
        <v>3</v>
      </c>
      <c r="DG46" s="2" t="s">
        <v>3</v>
      </c>
      <c r="DH46" s="2" t="s">
        <v>3</v>
      </c>
      <c r="DI46" s="2" t="s">
        <v>3</v>
      </c>
      <c r="DJ46" s="2" t="s">
        <v>3</v>
      </c>
      <c r="DK46" s="2" t="s">
        <v>3</v>
      </c>
      <c r="DL46" s="2" t="s">
        <v>3</v>
      </c>
      <c r="DM46" s="2" t="s">
        <v>3</v>
      </c>
      <c r="DN46" s="2">
        <v>0</v>
      </c>
      <c r="DO46" s="2">
        <v>0</v>
      </c>
      <c r="DP46" s="2">
        <v>1</v>
      </c>
      <c r="DQ46" s="2">
        <v>1</v>
      </c>
      <c r="DR46" s="2"/>
      <c r="DS46" s="2"/>
      <c r="DT46" s="2"/>
      <c r="DU46" s="2">
        <v>1010</v>
      </c>
      <c r="DV46" s="2" t="s">
        <v>40</v>
      </c>
      <c r="DW46" s="2" t="s">
        <v>40</v>
      </c>
      <c r="DX46" s="2">
        <v>1</v>
      </c>
      <c r="DY46" s="2"/>
      <c r="DZ46" s="2"/>
      <c r="EA46" s="2"/>
      <c r="EB46" s="2"/>
      <c r="EC46" s="2"/>
      <c r="ED46" s="2"/>
      <c r="EE46" s="2">
        <v>31102366</v>
      </c>
      <c r="EF46" s="2">
        <v>8</v>
      </c>
      <c r="EG46" s="2" t="s">
        <v>34</v>
      </c>
      <c r="EH46" s="2">
        <v>0</v>
      </c>
      <c r="EI46" s="2" t="s">
        <v>3</v>
      </c>
      <c r="EJ46" s="2">
        <v>1</v>
      </c>
      <c r="EK46" s="2">
        <v>1100</v>
      </c>
      <c r="EL46" s="2" t="s">
        <v>41</v>
      </c>
      <c r="EM46" s="2" t="s">
        <v>42</v>
      </c>
      <c r="EN46" s="2"/>
      <c r="EO46" s="2" t="s">
        <v>3</v>
      </c>
      <c r="EP46" s="2"/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>
        <v>0</v>
      </c>
      <c r="FR46" s="2">
        <f t="shared" si="47"/>
        <v>0</v>
      </c>
      <c r="FS46" s="2">
        <v>0</v>
      </c>
      <c r="FT46" s="2"/>
      <c r="FU46" s="2"/>
      <c r="FV46" s="2"/>
      <c r="FW46" s="2"/>
      <c r="FX46" s="2">
        <v>0</v>
      </c>
      <c r="FY46" s="2">
        <v>0</v>
      </c>
      <c r="FZ46" s="2"/>
      <c r="GA46" s="2" t="s">
        <v>3</v>
      </c>
      <c r="GB46" s="2"/>
      <c r="GC46" s="2"/>
      <c r="GD46" s="2">
        <v>1</v>
      </c>
      <c r="GE46" s="2"/>
      <c r="GF46" s="2">
        <v>-671768388</v>
      </c>
      <c r="GG46" s="2">
        <v>2</v>
      </c>
      <c r="GH46" s="2">
        <v>0</v>
      </c>
      <c r="GI46" s="2">
        <v>-2</v>
      </c>
      <c r="GJ46" s="2">
        <v>0</v>
      </c>
      <c r="GK46" s="2">
        <v>0</v>
      </c>
      <c r="GL46" s="2">
        <f t="shared" si="48"/>
        <v>0</v>
      </c>
      <c r="GM46" s="2">
        <f t="shared" si="49"/>
        <v>0</v>
      </c>
      <c r="GN46" s="2">
        <f t="shared" si="50"/>
        <v>0</v>
      </c>
      <c r="GO46" s="2">
        <f t="shared" si="51"/>
        <v>0</v>
      </c>
      <c r="GP46" s="2">
        <f t="shared" si="52"/>
        <v>0</v>
      </c>
      <c r="GQ46" s="2"/>
      <c r="GR46" s="2">
        <v>0</v>
      </c>
      <c r="GS46" s="2">
        <v>3</v>
      </c>
      <c r="GT46" s="2">
        <v>0</v>
      </c>
      <c r="GU46" s="2" t="s">
        <v>3</v>
      </c>
      <c r="GV46" s="2">
        <f t="shared" si="53"/>
        <v>0</v>
      </c>
      <c r="GW46" s="2">
        <v>1</v>
      </c>
      <c r="GX46" s="2">
        <f t="shared" si="54"/>
        <v>0</v>
      </c>
      <c r="GY46" s="2"/>
      <c r="GZ46" s="2"/>
      <c r="HA46" s="2">
        <v>0</v>
      </c>
      <c r="HB46" s="2">
        <v>0</v>
      </c>
      <c r="HC46" s="2">
        <f t="shared" si="55"/>
        <v>0</v>
      </c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>
        <v>0</v>
      </c>
      <c r="IL46" s="2"/>
      <c r="IM46" s="2"/>
      <c r="IN46" s="2"/>
      <c r="IO46" s="2"/>
      <c r="IP46" s="2"/>
      <c r="IQ46" s="2"/>
      <c r="IR46" s="2"/>
      <c r="IS46" s="2"/>
      <c r="IT46" s="2"/>
      <c r="IU46" s="2"/>
    </row>
    <row r="47" spans="1:255">
      <c r="A47">
        <v>17</v>
      </c>
      <c r="B47">
        <v>1</v>
      </c>
      <c r="E47" t="s">
        <v>67</v>
      </c>
      <c r="F47" t="s">
        <v>38</v>
      </c>
      <c r="G47" t="s">
        <v>68</v>
      </c>
      <c r="H47" t="s">
        <v>40</v>
      </c>
      <c r="I47">
        <v>1</v>
      </c>
      <c r="J47">
        <v>0</v>
      </c>
      <c r="O47">
        <f t="shared" si="21"/>
        <v>6024.59</v>
      </c>
      <c r="P47">
        <f t="shared" si="22"/>
        <v>6024.59</v>
      </c>
      <c r="Q47">
        <f t="shared" si="23"/>
        <v>0</v>
      </c>
      <c r="R47">
        <f t="shared" si="24"/>
        <v>0</v>
      </c>
      <c r="S47">
        <f t="shared" si="25"/>
        <v>0</v>
      </c>
      <c r="T47">
        <f t="shared" si="26"/>
        <v>0</v>
      </c>
      <c r="U47">
        <f t="shared" si="27"/>
        <v>0</v>
      </c>
      <c r="V47">
        <f t="shared" si="28"/>
        <v>0</v>
      </c>
      <c r="W47">
        <f t="shared" si="29"/>
        <v>0</v>
      </c>
      <c r="X47">
        <f t="shared" si="30"/>
        <v>0</v>
      </c>
      <c r="Y47">
        <f t="shared" si="31"/>
        <v>0</v>
      </c>
      <c r="AA47">
        <v>33304960</v>
      </c>
      <c r="AB47">
        <f t="shared" si="32"/>
        <v>6024.59</v>
      </c>
      <c r="AC47">
        <f t="shared" si="33"/>
        <v>6024.59</v>
      </c>
      <c r="AD47">
        <f>ROUND((((ET47)-(EU47))+AE47),2)</f>
        <v>0</v>
      </c>
      <c r="AE47">
        <f>ROUND((EU47),2)</f>
        <v>0</v>
      </c>
      <c r="AF47">
        <f>ROUND((EV47),2)</f>
        <v>0</v>
      </c>
      <c r="AG47">
        <f t="shared" si="34"/>
        <v>0</v>
      </c>
      <c r="AH47">
        <f>(EW47)</f>
        <v>0</v>
      </c>
      <c r="AI47">
        <f>(EX47)</f>
        <v>0</v>
      </c>
      <c r="AJ47">
        <f t="shared" si="35"/>
        <v>0</v>
      </c>
      <c r="AK47">
        <v>6024.59</v>
      </c>
      <c r="AL47">
        <v>6024.59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1</v>
      </c>
      <c r="AW47">
        <v>1</v>
      </c>
      <c r="AZ47">
        <v>1</v>
      </c>
      <c r="BA47">
        <v>1</v>
      </c>
      <c r="BB47">
        <v>1</v>
      </c>
      <c r="BC47">
        <v>1</v>
      </c>
      <c r="BD47" t="s">
        <v>3</v>
      </c>
      <c r="BE47" t="s">
        <v>3</v>
      </c>
      <c r="BF47" t="s">
        <v>3</v>
      </c>
      <c r="BG47" t="s">
        <v>3</v>
      </c>
      <c r="BH47">
        <v>3</v>
      </c>
      <c r="BI47">
        <v>2</v>
      </c>
      <c r="BJ47" t="s">
        <v>3</v>
      </c>
      <c r="BM47">
        <v>1100</v>
      </c>
      <c r="BN47">
        <v>0</v>
      </c>
      <c r="BO47" t="s">
        <v>3</v>
      </c>
      <c r="BP47">
        <v>0</v>
      </c>
      <c r="BQ47">
        <v>14</v>
      </c>
      <c r="BR47">
        <v>0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1</v>
      </c>
      <c r="BY47" t="s">
        <v>3</v>
      </c>
      <c r="BZ47">
        <v>0</v>
      </c>
      <c r="CA47">
        <v>0</v>
      </c>
      <c r="CE47">
        <v>0</v>
      </c>
      <c r="CF47">
        <v>0</v>
      </c>
      <c r="CG47">
        <v>0</v>
      </c>
      <c r="CM47">
        <v>0</v>
      </c>
      <c r="CN47" t="s">
        <v>3</v>
      </c>
      <c r="CO47">
        <v>0</v>
      </c>
      <c r="CP47">
        <f t="shared" si="36"/>
        <v>6024.59</v>
      </c>
      <c r="CQ47">
        <f t="shared" si="37"/>
        <v>6024.59</v>
      </c>
      <c r="CR47">
        <f t="shared" si="38"/>
        <v>0</v>
      </c>
      <c r="CS47">
        <f t="shared" si="39"/>
        <v>0</v>
      </c>
      <c r="CT47">
        <f t="shared" si="40"/>
        <v>0</v>
      </c>
      <c r="CU47">
        <f t="shared" si="41"/>
        <v>0</v>
      </c>
      <c r="CV47">
        <f t="shared" si="42"/>
        <v>0</v>
      </c>
      <c r="CW47">
        <f t="shared" si="43"/>
        <v>0</v>
      </c>
      <c r="CX47">
        <f t="shared" si="44"/>
        <v>0</v>
      </c>
      <c r="CY47">
        <f t="shared" si="45"/>
        <v>0</v>
      </c>
      <c r="CZ47">
        <f t="shared" si="46"/>
        <v>0</v>
      </c>
      <c r="DC47" t="s">
        <v>3</v>
      </c>
      <c r="DD47" t="s">
        <v>3</v>
      </c>
      <c r="DE47" t="s">
        <v>3</v>
      </c>
      <c r="DF47" t="s">
        <v>3</v>
      </c>
      <c r="DG47" t="s">
        <v>3</v>
      </c>
      <c r="DH47" t="s">
        <v>3</v>
      </c>
      <c r="DI47" t="s">
        <v>3</v>
      </c>
      <c r="DJ47" t="s">
        <v>3</v>
      </c>
      <c r="DK47" t="s">
        <v>3</v>
      </c>
      <c r="DL47" t="s">
        <v>3</v>
      </c>
      <c r="DM47" t="s">
        <v>3</v>
      </c>
      <c r="DN47">
        <v>0</v>
      </c>
      <c r="DO47">
        <v>0</v>
      </c>
      <c r="DP47">
        <v>1</v>
      </c>
      <c r="DQ47">
        <v>1</v>
      </c>
      <c r="DU47">
        <v>1010</v>
      </c>
      <c r="DV47" t="s">
        <v>40</v>
      </c>
      <c r="DW47" t="s">
        <v>40</v>
      </c>
      <c r="DX47">
        <v>1</v>
      </c>
      <c r="EE47">
        <v>31102366</v>
      </c>
      <c r="EF47">
        <v>8</v>
      </c>
      <c r="EG47" t="s">
        <v>34</v>
      </c>
      <c r="EH47">
        <v>0</v>
      </c>
      <c r="EI47" t="s">
        <v>3</v>
      </c>
      <c r="EJ47">
        <v>1</v>
      </c>
      <c r="EK47">
        <v>1100</v>
      </c>
      <c r="EL47" t="s">
        <v>41</v>
      </c>
      <c r="EM47" t="s">
        <v>42</v>
      </c>
      <c r="EO47" t="s">
        <v>3</v>
      </c>
      <c r="EQ47">
        <v>0</v>
      </c>
      <c r="ER47">
        <v>6024.59</v>
      </c>
      <c r="ES47">
        <v>6024.59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5</v>
      </c>
      <c r="FC47">
        <v>1</v>
      </c>
      <c r="FD47">
        <v>18</v>
      </c>
      <c r="FF47">
        <v>55567.99</v>
      </c>
      <c r="FQ47">
        <v>0</v>
      </c>
      <c r="FR47">
        <f t="shared" si="47"/>
        <v>0</v>
      </c>
      <c r="FS47">
        <v>0</v>
      </c>
      <c r="FX47">
        <v>0</v>
      </c>
      <c r="FY47">
        <v>0</v>
      </c>
      <c r="GA47" t="s">
        <v>69</v>
      </c>
      <c r="GD47">
        <v>1</v>
      </c>
      <c r="GF47">
        <v>-671768388</v>
      </c>
      <c r="GG47">
        <v>2</v>
      </c>
      <c r="GH47">
        <v>3</v>
      </c>
      <c r="GI47">
        <v>3</v>
      </c>
      <c r="GJ47">
        <v>0</v>
      </c>
      <c r="GK47">
        <v>0</v>
      </c>
      <c r="GL47">
        <f t="shared" si="48"/>
        <v>0</v>
      </c>
      <c r="GM47">
        <f t="shared" si="49"/>
        <v>6024.59</v>
      </c>
      <c r="GN47">
        <f t="shared" si="50"/>
        <v>0</v>
      </c>
      <c r="GO47">
        <f t="shared" si="51"/>
        <v>6024.59</v>
      </c>
      <c r="GP47">
        <f t="shared" si="52"/>
        <v>0</v>
      </c>
      <c r="GR47">
        <v>1</v>
      </c>
      <c r="GS47">
        <v>1</v>
      </c>
      <c r="GT47">
        <v>0</v>
      </c>
      <c r="GU47" t="s">
        <v>3</v>
      </c>
      <c r="GV47">
        <f t="shared" si="53"/>
        <v>0</v>
      </c>
      <c r="GW47">
        <v>1</v>
      </c>
      <c r="GX47">
        <f t="shared" si="54"/>
        <v>0</v>
      </c>
      <c r="HA47">
        <v>0</v>
      </c>
      <c r="HB47">
        <v>0</v>
      </c>
      <c r="HC47">
        <f t="shared" si="55"/>
        <v>0</v>
      </c>
      <c r="IK47">
        <v>0</v>
      </c>
    </row>
    <row r="48" spans="1:255">
      <c r="A48" s="2">
        <v>17</v>
      </c>
      <c r="B48" s="2">
        <v>1</v>
      </c>
      <c r="C48" s="2">
        <f>ROW(SmtRes!A55)</f>
        <v>55</v>
      </c>
      <c r="D48" s="2">
        <f>ROW(EtalonRes!A64)</f>
        <v>64</v>
      </c>
      <c r="E48" s="2" t="s">
        <v>70</v>
      </c>
      <c r="F48" s="2" t="s">
        <v>71</v>
      </c>
      <c r="G48" s="2" t="s">
        <v>72</v>
      </c>
      <c r="H48" s="2" t="s">
        <v>73</v>
      </c>
      <c r="I48" s="2">
        <f>ROUND(14.6/100,9)</f>
        <v>0.14599999999999999</v>
      </c>
      <c r="J48" s="2">
        <v>0</v>
      </c>
      <c r="K48" s="2"/>
      <c r="L48" s="2"/>
      <c r="M48" s="2"/>
      <c r="N48" s="2"/>
      <c r="O48" s="2">
        <f t="shared" si="21"/>
        <v>139.88999999999999</v>
      </c>
      <c r="P48" s="2">
        <f t="shared" si="22"/>
        <v>126.53</v>
      </c>
      <c r="Q48" s="2">
        <f t="shared" si="23"/>
        <v>2.23</v>
      </c>
      <c r="R48" s="2">
        <f t="shared" si="24"/>
        <v>0.1</v>
      </c>
      <c r="S48" s="2">
        <f t="shared" si="25"/>
        <v>11.13</v>
      </c>
      <c r="T48" s="2">
        <f t="shared" si="26"/>
        <v>0</v>
      </c>
      <c r="U48" s="2">
        <f t="shared" si="27"/>
        <v>1.2129095999999997</v>
      </c>
      <c r="V48" s="2">
        <f t="shared" si="28"/>
        <v>8.7599999999999987E-3</v>
      </c>
      <c r="W48" s="2">
        <f t="shared" si="29"/>
        <v>0</v>
      </c>
      <c r="X48" s="2">
        <f t="shared" si="30"/>
        <v>12.91</v>
      </c>
      <c r="Y48" s="2">
        <f t="shared" si="31"/>
        <v>7.97</v>
      </c>
      <c r="Z48" s="2"/>
      <c r="AA48" s="2">
        <v>33304975</v>
      </c>
      <c r="AB48" s="2">
        <f t="shared" si="32"/>
        <v>958.12</v>
      </c>
      <c r="AC48" s="2">
        <f t="shared" si="33"/>
        <v>866.62</v>
      </c>
      <c r="AD48" s="2">
        <f>ROUND((((((ET48*1.2)*1.25))-(((EU48*1.2)*1.25)))+AE48),2)</f>
        <v>15.24</v>
      </c>
      <c r="AE48" s="2">
        <f>ROUND((((EU48*1.2)*1.25)),2)</f>
        <v>0.69</v>
      </c>
      <c r="AF48" s="2">
        <f>ROUND((((EV48*1.2)*1.15)),2)</f>
        <v>76.260000000000005</v>
      </c>
      <c r="AG48" s="2">
        <f t="shared" si="34"/>
        <v>0</v>
      </c>
      <c r="AH48" s="2">
        <f>(((EW48*1.2)*1.15))</f>
        <v>8.307599999999999</v>
      </c>
      <c r="AI48" s="2">
        <f>(((EX48*1.2)*1.25))</f>
        <v>0.06</v>
      </c>
      <c r="AJ48" s="2">
        <f t="shared" si="35"/>
        <v>0</v>
      </c>
      <c r="AK48" s="2">
        <v>932.04</v>
      </c>
      <c r="AL48" s="2">
        <v>866.62</v>
      </c>
      <c r="AM48" s="2">
        <v>10.16</v>
      </c>
      <c r="AN48" s="2">
        <v>0.46</v>
      </c>
      <c r="AO48" s="2">
        <v>55.26</v>
      </c>
      <c r="AP48" s="2">
        <v>0</v>
      </c>
      <c r="AQ48" s="2">
        <v>6.02</v>
      </c>
      <c r="AR48" s="2">
        <v>0.04</v>
      </c>
      <c r="AS48" s="2">
        <v>0</v>
      </c>
      <c r="AT48" s="2">
        <v>115</v>
      </c>
      <c r="AU48" s="2">
        <v>71</v>
      </c>
      <c r="AV48" s="2">
        <v>1</v>
      </c>
      <c r="AW48" s="2">
        <v>1</v>
      </c>
      <c r="AX48" s="2"/>
      <c r="AY48" s="2"/>
      <c r="AZ48" s="2">
        <v>1</v>
      </c>
      <c r="BA48" s="2">
        <v>1</v>
      </c>
      <c r="BB48" s="2">
        <v>1</v>
      </c>
      <c r="BC48" s="2">
        <v>1</v>
      </c>
      <c r="BD48" s="2" t="s">
        <v>3</v>
      </c>
      <c r="BE48" s="2" t="s">
        <v>3</v>
      </c>
      <c r="BF48" s="2" t="s">
        <v>3</v>
      </c>
      <c r="BG48" s="2" t="s">
        <v>3</v>
      </c>
      <c r="BH48" s="2">
        <v>0</v>
      </c>
      <c r="BI48" s="2">
        <v>1</v>
      </c>
      <c r="BJ48" s="2" t="s">
        <v>74</v>
      </c>
      <c r="BK48" s="2"/>
      <c r="BL48" s="2"/>
      <c r="BM48" s="2">
        <v>20001</v>
      </c>
      <c r="BN48" s="2">
        <v>0</v>
      </c>
      <c r="BO48" s="2" t="s">
        <v>3</v>
      </c>
      <c r="BP48" s="2">
        <v>0</v>
      </c>
      <c r="BQ48" s="2">
        <v>2</v>
      </c>
      <c r="BR48" s="2">
        <v>0</v>
      </c>
      <c r="BS48" s="2">
        <v>1</v>
      </c>
      <c r="BT48" s="2">
        <v>1</v>
      </c>
      <c r="BU48" s="2">
        <v>1</v>
      </c>
      <c r="BV48" s="2">
        <v>1</v>
      </c>
      <c r="BW48" s="2">
        <v>1</v>
      </c>
      <c r="BX48" s="2">
        <v>1</v>
      </c>
      <c r="BY48" s="2" t="s">
        <v>3</v>
      </c>
      <c r="BZ48" s="2">
        <v>128</v>
      </c>
      <c r="CA48" s="2">
        <v>83</v>
      </c>
      <c r="CB48" s="2"/>
      <c r="CC48" s="2"/>
      <c r="CD48" s="2"/>
      <c r="CE48" s="2">
        <v>0</v>
      </c>
      <c r="CF48" s="2">
        <v>0</v>
      </c>
      <c r="CG48" s="2">
        <v>0</v>
      </c>
      <c r="CH48" s="2"/>
      <c r="CI48" s="2"/>
      <c r="CJ48" s="2"/>
      <c r="CK48" s="2"/>
      <c r="CL48" s="2"/>
      <c r="CM48" s="2">
        <v>0</v>
      </c>
      <c r="CN48" s="2" t="s">
        <v>954</v>
      </c>
      <c r="CO48" s="2">
        <v>0</v>
      </c>
      <c r="CP48" s="2">
        <f t="shared" si="36"/>
        <v>139.88999999999999</v>
      </c>
      <c r="CQ48" s="2">
        <f t="shared" si="37"/>
        <v>866.62</v>
      </c>
      <c r="CR48" s="2">
        <f t="shared" si="38"/>
        <v>15.24</v>
      </c>
      <c r="CS48" s="2">
        <f t="shared" si="39"/>
        <v>0.69</v>
      </c>
      <c r="CT48" s="2">
        <f t="shared" si="40"/>
        <v>76.260000000000005</v>
      </c>
      <c r="CU48" s="2">
        <f t="shared" si="41"/>
        <v>0</v>
      </c>
      <c r="CV48" s="2">
        <f t="shared" si="42"/>
        <v>8.307599999999999</v>
      </c>
      <c r="CW48" s="2">
        <f t="shared" si="43"/>
        <v>0.06</v>
      </c>
      <c r="CX48" s="2">
        <f t="shared" si="44"/>
        <v>0</v>
      </c>
      <c r="CY48" s="2">
        <f t="shared" si="45"/>
        <v>12.9145</v>
      </c>
      <c r="CZ48" s="2">
        <f t="shared" si="46"/>
        <v>7.9733000000000001</v>
      </c>
      <c r="DA48" s="2"/>
      <c r="DB48" s="2"/>
      <c r="DC48" s="2" t="s">
        <v>3</v>
      </c>
      <c r="DD48" s="2" t="s">
        <v>3</v>
      </c>
      <c r="DE48" s="2" t="s">
        <v>21</v>
      </c>
      <c r="DF48" s="2" t="s">
        <v>21</v>
      </c>
      <c r="DG48" s="2" t="s">
        <v>22</v>
      </c>
      <c r="DH48" s="2" t="s">
        <v>3</v>
      </c>
      <c r="DI48" s="2" t="s">
        <v>22</v>
      </c>
      <c r="DJ48" s="2" t="s">
        <v>21</v>
      </c>
      <c r="DK48" s="2" t="s">
        <v>3</v>
      </c>
      <c r="DL48" s="2" t="s">
        <v>3</v>
      </c>
      <c r="DM48" s="2" t="s">
        <v>3</v>
      </c>
      <c r="DN48" s="2">
        <v>0</v>
      </c>
      <c r="DO48" s="2">
        <v>0</v>
      </c>
      <c r="DP48" s="2">
        <v>1</v>
      </c>
      <c r="DQ48" s="2">
        <v>1</v>
      </c>
      <c r="DR48" s="2"/>
      <c r="DS48" s="2"/>
      <c r="DT48" s="2"/>
      <c r="DU48" s="2">
        <v>1009</v>
      </c>
      <c r="DV48" s="2" t="s">
        <v>73</v>
      </c>
      <c r="DW48" s="2" t="s">
        <v>73</v>
      </c>
      <c r="DX48" s="2">
        <v>100</v>
      </c>
      <c r="DY48" s="2"/>
      <c r="DZ48" s="2"/>
      <c r="EA48" s="2"/>
      <c r="EB48" s="2"/>
      <c r="EC48" s="2"/>
      <c r="ED48" s="2"/>
      <c r="EE48" s="2">
        <v>31102217</v>
      </c>
      <c r="EF48" s="2">
        <v>2</v>
      </c>
      <c r="EG48" s="2" t="s">
        <v>23</v>
      </c>
      <c r="EH48" s="2">
        <v>0</v>
      </c>
      <c r="EI48" s="2" t="s">
        <v>3</v>
      </c>
      <c r="EJ48" s="2">
        <v>1</v>
      </c>
      <c r="EK48" s="2">
        <v>20001</v>
      </c>
      <c r="EL48" s="2" t="s">
        <v>24</v>
      </c>
      <c r="EM48" s="2" t="s">
        <v>25</v>
      </c>
      <c r="EN48" s="2"/>
      <c r="EO48" s="2" t="s">
        <v>26</v>
      </c>
      <c r="EP48" s="2"/>
      <c r="EQ48" s="2">
        <v>0</v>
      </c>
      <c r="ER48" s="2">
        <v>932.04</v>
      </c>
      <c r="ES48" s="2">
        <v>866.62</v>
      </c>
      <c r="ET48" s="2">
        <v>10.16</v>
      </c>
      <c r="EU48" s="2">
        <v>0.46</v>
      </c>
      <c r="EV48" s="2">
        <v>55.26</v>
      </c>
      <c r="EW48" s="2">
        <v>6.02</v>
      </c>
      <c r="EX48" s="2">
        <v>0.04</v>
      </c>
      <c r="EY48" s="2">
        <v>0</v>
      </c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>
        <v>0</v>
      </c>
      <c r="FR48" s="2">
        <f t="shared" si="47"/>
        <v>0</v>
      </c>
      <c r="FS48" s="2">
        <v>0</v>
      </c>
      <c r="FT48" s="2" t="s">
        <v>27</v>
      </c>
      <c r="FU48" s="2" t="s">
        <v>28</v>
      </c>
      <c r="FV48" s="2"/>
      <c r="FW48" s="2"/>
      <c r="FX48" s="2">
        <v>115.2</v>
      </c>
      <c r="FY48" s="2">
        <v>70.55</v>
      </c>
      <c r="FZ48" s="2"/>
      <c r="GA48" s="2" t="s">
        <v>3</v>
      </c>
      <c r="GB48" s="2"/>
      <c r="GC48" s="2"/>
      <c r="GD48" s="2">
        <v>1</v>
      </c>
      <c r="GE48" s="2"/>
      <c r="GF48" s="2">
        <v>738537470</v>
      </c>
      <c r="GG48" s="2">
        <v>2</v>
      </c>
      <c r="GH48" s="2">
        <v>1</v>
      </c>
      <c r="GI48" s="2">
        <v>-2</v>
      </c>
      <c r="GJ48" s="2">
        <v>0</v>
      </c>
      <c r="GK48" s="2">
        <v>0</v>
      </c>
      <c r="GL48" s="2">
        <f t="shared" si="48"/>
        <v>0</v>
      </c>
      <c r="GM48" s="2">
        <f t="shared" si="49"/>
        <v>160.77000000000001</v>
      </c>
      <c r="GN48" s="2">
        <f t="shared" si="50"/>
        <v>160.77000000000001</v>
      </c>
      <c r="GO48" s="2">
        <f t="shared" si="51"/>
        <v>0</v>
      </c>
      <c r="GP48" s="2">
        <f t="shared" si="52"/>
        <v>0</v>
      </c>
      <c r="GQ48" s="2"/>
      <c r="GR48" s="2">
        <v>0</v>
      </c>
      <c r="GS48" s="2">
        <v>3</v>
      </c>
      <c r="GT48" s="2">
        <v>0</v>
      </c>
      <c r="GU48" s="2" t="s">
        <v>3</v>
      </c>
      <c r="GV48" s="2">
        <f t="shared" si="53"/>
        <v>0</v>
      </c>
      <c r="GW48" s="2">
        <v>1</v>
      </c>
      <c r="GX48" s="2">
        <f t="shared" si="54"/>
        <v>0</v>
      </c>
      <c r="GY48" s="2"/>
      <c r="GZ48" s="2"/>
      <c r="HA48" s="2">
        <v>0</v>
      </c>
      <c r="HB48" s="2">
        <v>0</v>
      </c>
      <c r="HC48" s="2">
        <f t="shared" si="55"/>
        <v>0</v>
      </c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>
        <v>0</v>
      </c>
      <c r="IL48" s="2"/>
      <c r="IM48" s="2"/>
      <c r="IN48" s="2"/>
      <c r="IO48" s="2"/>
      <c r="IP48" s="2"/>
      <c r="IQ48" s="2"/>
      <c r="IR48" s="2"/>
      <c r="IS48" s="2"/>
      <c r="IT48" s="2"/>
      <c r="IU48" s="2"/>
    </row>
    <row r="49" spans="1:255">
      <c r="A49">
        <v>17</v>
      </c>
      <c r="B49">
        <v>1</v>
      </c>
      <c r="C49">
        <f>ROW(SmtRes!A62)</f>
        <v>62</v>
      </c>
      <c r="D49">
        <f>ROW(EtalonRes!A72)</f>
        <v>72</v>
      </c>
      <c r="E49" t="s">
        <v>70</v>
      </c>
      <c r="F49" t="s">
        <v>71</v>
      </c>
      <c r="G49" t="s">
        <v>72</v>
      </c>
      <c r="H49" t="s">
        <v>73</v>
      </c>
      <c r="I49">
        <f>ROUND(14.6/100,9)</f>
        <v>0.14599999999999999</v>
      </c>
      <c r="J49">
        <v>0</v>
      </c>
      <c r="O49">
        <f t="shared" si="21"/>
        <v>139.88999999999999</v>
      </c>
      <c r="P49">
        <f t="shared" si="22"/>
        <v>126.53</v>
      </c>
      <c r="Q49">
        <f t="shared" si="23"/>
        <v>2.23</v>
      </c>
      <c r="R49">
        <f t="shared" si="24"/>
        <v>0.1</v>
      </c>
      <c r="S49">
        <f t="shared" si="25"/>
        <v>11.13</v>
      </c>
      <c r="T49">
        <f t="shared" si="26"/>
        <v>0</v>
      </c>
      <c r="U49">
        <f t="shared" si="27"/>
        <v>1.2129095999999997</v>
      </c>
      <c r="V49">
        <f t="shared" si="28"/>
        <v>8.7599999999999987E-3</v>
      </c>
      <c r="W49">
        <f t="shared" si="29"/>
        <v>0</v>
      </c>
      <c r="X49">
        <f t="shared" si="30"/>
        <v>12.91</v>
      </c>
      <c r="Y49">
        <f t="shared" si="31"/>
        <v>7.97</v>
      </c>
      <c r="AA49">
        <v>33304960</v>
      </c>
      <c r="AB49">
        <f t="shared" si="32"/>
        <v>958.12</v>
      </c>
      <c r="AC49">
        <f t="shared" si="33"/>
        <v>866.62</v>
      </c>
      <c r="AD49">
        <f>ROUND((((((ET49*1.2)*1.25))-(((EU49*1.2)*1.25)))+AE49),2)</f>
        <v>15.24</v>
      </c>
      <c r="AE49">
        <f>ROUND((((EU49*1.2)*1.25)),2)</f>
        <v>0.69</v>
      </c>
      <c r="AF49">
        <f>ROUND((((EV49*1.2)*1.15)),2)</f>
        <v>76.260000000000005</v>
      </c>
      <c r="AG49">
        <f t="shared" si="34"/>
        <v>0</v>
      </c>
      <c r="AH49">
        <f>(((EW49*1.2)*1.15))</f>
        <v>8.307599999999999</v>
      </c>
      <c r="AI49">
        <f>(((EX49*1.2)*1.25))</f>
        <v>0.06</v>
      </c>
      <c r="AJ49">
        <f t="shared" si="35"/>
        <v>0</v>
      </c>
      <c r="AK49">
        <v>932.04</v>
      </c>
      <c r="AL49">
        <v>866.62</v>
      </c>
      <c r="AM49">
        <v>10.16</v>
      </c>
      <c r="AN49">
        <v>0.46</v>
      </c>
      <c r="AO49">
        <v>55.26</v>
      </c>
      <c r="AP49">
        <v>0</v>
      </c>
      <c r="AQ49">
        <v>6.02</v>
      </c>
      <c r="AR49">
        <v>0.04</v>
      </c>
      <c r="AS49">
        <v>0</v>
      </c>
      <c r="AT49">
        <v>115</v>
      </c>
      <c r="AU49">
        <v>71</v>
      </c>
      <c r="AV49">
        <v>1</v>
      </c>
      <c r="AW49">
        <v>1</v>
      </c>
      <c r="AZ49">
        <v>1</v>
      </c>
      <c r="BA49">
        <v>1</v>
      </c>
      <c r="BB49">
        <v>1</v>
      </c>
      <c r="BC49">
        <v>1</v>
      </c>
      <c r="BD49" t="s">
        <v>3</v>
      </c>
      <c r="BE49" t="s">
        <v>3</v>
      </c>
      <c r="BF49" t="s">
        <v>3</v>
      </c>
      <c r="BG49" t="s">
        <v>3</v>
      </c>
      <c r="BH49">
        <v>0</v>
      </c>
      <c r="BI49">
        <v>1</v>
      </c>
      <c r="BJ49" t="s">
        <v>74</v>
      </c>
      <c r="BM49">
        <v>20001</v>
      </c>
      <c r="BN49">
        <v>0</v>
      </c>
      <c r="BO49" t="s">
        <v>3</v>
      </c>
      <c r="BP49">
        <v>0</v>
      </c>
      <c r="BQ49">
        <v>2</v>
      </c>
      <c r="BR49">
        <v>0</v>
      </c>
      <c r="BS49">
        <v>1</v>
      </c>
      <c r="BT49">
        <v>1</v>
      </c>
      <c r="BU49">
        <v>1</v>
      </c>
      <c r="BV49">
        <v>1</v>
      </c>
      <c r="BW49">
        <v>1</v>
      </c>
      <c r="BX49">
        <v>1</v>
      </c>
      <c r="BY49" t="s">
        <v>3</v>
      </c>
      <c r="BZ49">
        <v>128</v>
      </c>
      <c r="CA49">
        <v>83</v>
      </c>
      <c r="CE49">
        <v>0</v>
      </c>
      <c r="CF49">
        <v>0</v>
      </c>
      <c r="CG49">
        <v>0</v>
      </c>
      <c r="CM49">
        <v>0</v>
      </c>
      <c r="CN49" t="s">
        <v>954</v>
      </c>
      <c r="CO49">
        <v>0</v>
      </c>
      <c r="CP49">
        <f t="shared" si="36"/>
        <v>139.88999999999999</v>
      </c>
      <c r="CQ49">
        <f t="shared" si="37"/>
        <v>866.62</v>
      </c>
      <c r="CR49">
        <f t="shared" si="38"/>
        <v>15.24</v>
      </c>
      <c r="CS49">
        <f t="shared" si="39"/>
        <v>0.69</v>
      </c>
      <c r="CT49">
        <f t="shared" si="40"/>
        <v>76.260000000000005</v>
      </c>
      <c r="CU49">
        <f t="shared" si="41"/>
        <v>0</v>
      </c>
      <c r="CV49">
        <f t="shared" si="42"/>
        <v>8.307599999999999</v>
      </c>
      <c r="CW49">
        <f t="shared" si="43"/>
        <v>0.06</v>
      </c>
      <c r="CX49">
        <f t="shared" si="44"/>
        <v>0</v>
      </c>
      <c r="CY49">
        <f t="shared" si="45"/>
        <v>12.9145</v>
      </c>
      <c r="CZ49">
        <f t="shared" si="46"/>
        <v>7.9733000000000001</v>
      </c>
      <c r="DC49" t="s">
        <v>3</v>
      </c>
      <c r="DD49" t="s">
        <v>3</v>
      </c>
      <c r="DE49" t="s">
        <v>21</v>
      </c>
      <c r="DF49" t="s">
        <v>21</v>
      </c>
      <c r="DG49" t="s">
        <v>22</v>
      </c>
      <c r="DH49" t="s">
        <v>3</v>
      </c>
      <c r="DI49" t="s">
        <v>22</v>
      </c>
      <c r="DJ49" t="s">
        <v>21</v>
      </c>
      <c r="DK49" t="s">
        <v>3</v>
      </c>
      <c r="DL49" t="s">
        <v>3</v>
      </c>
      <c r="DM49" t="s">
        <v>3</v>
      </c>
      <c r="DN49">
        <v>0</v>
      </c>
      <c r="DO49">
        <v>0</v>
      </c>
      <c r="DP49">
        <v>1</v>
      </c>
      <c r="DQ49">
        <v>1</v>
      </c>
      <c r="DU49">
        <v>1009</v>
      </c>
      <c r="DV49" t="s">
        <v>73</v>
      </c>
      <c r="DW49" t="s">
        <v>73</v>
      </c>
      <c r="DX49">
        <v>100</v>
      </c>
      <c r="EE49">
        <v>31102217</v>
      </c>
      <c r="EF49">
        <v>2</v>
      </c>
      <c r="EG49" t="s">
        <v>23</v>
      </c>
      <c r="EH49">
        <v>0</v>
      </c>
      <c r="EI49" t="s">
        <v>3</v>
      </c>
      <c r="EJ49">
        <v>1</v>
      </c>
      <c r="EK49">
        <v>20001</v>
      </c>
      <c r="EL49" t="s">
        <v>24</v>
      </c>
      <c r="EM49" t="s">
        <v>25</v>
      </c>
      <c r="EO49" t="s">
        <v>26</v>
      </c>
      <c r="EQ49">
        <v>0</v>
      </c>
      <c r="ER49">
        <v>932.04</v>
      </c>
      <c r="ES49">
        <v>866.62</v>
      </c>
      <c r="ET49">
        <v>10.16</v>
      </c>
      <c r="EU49">
        <v>0.46</v>
      </c>
      <c r="EV49">
        <v>55.26</v>
      </c>
      <c r="EW49">
        <v>6.02</v>
      </c>
      <c r="EX49">
        <v>0.04</v>
      </c>
      <c r="EY49">
        <v>0</v>
      </c>
      <c r="FQ49">
        <v>0</v>
      </c>
      <c r="FR49">
        <f t="shared" si="47"/>
        <v>0</v>
      </c>
      <c r="FS49">
        <v>0</v>
      </c>
      <c r="FT49" t="s">
        <v>27</v>
      </c>
      <c r="FU49" t="s">
        <v>28</v>
      </c>
      <c r="FX49">
        <v>115.2</v>
      </c>
      <c r="FY49">
        <v>70.55</v>
      </c>
      <c r="GA49" t="s">
        <v>3</v>
      </c>
      <c r="GD49">
        <v>1</v>
      </c>
      <c r="GF49">
        <v>738537470</v>
      </c>
      <c r="GG49">
        <v>2</v>
      </c>
      <c r="GH49">
        <v>1</v>
      </c>
      <c r="GI49">
        <v>-2</v>
      </c>
      <c r="GJ49">
        <v>0</v>
      </c>
      <c r="GK49">
        <v>0</v>
      </c>
      <c r="GL49">
        <f t="shared" si="48"/>
        <v>0</v>
      </c>
      <c r="GM49">
        <f t="shared" si="49"/>
        <v>160.77000000000001</v>
      </c>
      <c r="GN49">
        <f t="shared" si="50"/>
        <v>160.77000000000001</v>
      </c>
      <c r="GO49">
        <f t="shared" si="51"/>
        <v>0</v>
      </c>
      <c r="GP49">
        <f t="shared" si="52"/>
        <v>0</v>
      </c>
      <c r="GR49">
        <v>0</v>
      </c>
      <c r="GS49">
        <v>3</v>
      </c>
      <c r="GT49">
        <v>0</v>
      </c>
      <c r="GU49" t="s">
        <v>3</v>
      </c>
      <c r="GV49">
        <f t="shared" si="53"/>
        <v>0</v>
      </c>
      <c r="GW49">
        <v>1</v>
      </c>
      <c r="GX49">
        <f t="shared" si="54"/>
        <v>0</v>
      </c>
      <c r="HA49">
        <v>0</v>
      </c>
      <c r="HB49">
        <v>0</v>
      </c>
      <c r="HC49">
        <f t="shared" si="55"/>
        <v>0</v>
      </c>
      <c r="IK49">
        <v>0</v>
      </c>
    </row>
    <row r="50" spans="1:255">
      <c r="A50" s="2">
        <v>17</v>
      </c>
      <c r="B50" s="2">
        <v>1</v>
      </c>
      <c r="C50" s="2"/>
      <c r="D50" s="2"/>
      <c r="E50" s="2" t="s">
        <v>75</v>
      </c>
      <c r="F50" s="2" t="s">
        <v>76</v>
      </c>
      <c r="G50" s="2" t="s">
        <v>77</v>
      </c>
      <c r="H50" s="2" t="s">
        <v>78</v>
      </c>
      <c r="I50" s="2">
        <v>-14.6</v>
      </c>
      <c r="J50" s="2">
        <v>0</v>
      </c>
      <c r="K50" s="2"/>
      <c r="L50" s="2"/>
      <c r="M50" s="2"/>
      <c r="N50" s="2"/>
      <c r="O50" s="2">
        <f t="shared" si="21"/>
        <v>-124.39</v>
      </c>
      <c r="P50" s="2">
        <f t="shared" si="22"/>
        <v>-124.39</v>
      </c>
      <c r="Q50" s="2">
        <f t="shared" si="23"/>
        <v>0</v>
      </c>
      <c r="R50" s="2">
        <f t="shared" si="24"/>
        <v>0</v>
      </c>
      <c r="S50" s="2">
        <f t="shared" si="25"/>
        <v>0</v>
      </c>
      <c r="T50" s="2">
        <f t="shared" si="26"/>
        <v>0</v>
      </c>
      <c r="U50" s="2">
        <f t="shared" si="27"/>
        <v>0</v>
      </c>
      <c r="V50" s="2">
        <f t="shared" si="28"/>
        <v>0</v>
      </c>
      <c r="W50" s="2">
        <f t="shared" si="29"/>
        <v>0</v>
      </c>
      <c r="X50" s="2">
        <f t="shared" si="30"/>
        <v>0</v>
      </c>
      <c r="Y50" s="2">
        <f t="shared" si="31"/>
        <v>0</v>
      </c>
      <c r="Z50" s="2"/>
      <c r="AA50" s="2">
        <v>33304975</v>
      </c>
      <c r="AB50" s="2">
        <f t="shared" si="32"/>
        <v>8.52</v>
      </c>
      <c r="AC50" s="2">
        <f t="shared" si="33"/>
        <v>8.52</v>
      </c>
      <c r="AD50" s="2">
        <f>ROUND((((ET50)-(EU50))+AE50),2)</f>
        <v>0</v>
      </c>
      <c r="AE50" s="2">
        <f t="shared" ref="AE50:AF53" si="60">ROUND((EU50),2)</f>
        <v>0</v>
      </c>
      <c r="AF50" s="2">
        <f t="shared" si="60"/>
        <v>0</v>
      </c>
      <c r="AG50" s="2">
        <f t="shared" si="34"/>
        <v>0</v>
      </c>
      <c r="AH50" s="2">
        <f t="shared" ref="AH50:AI53" si="61">(EW50)</f>
        <v>0</v>
      </c>
      <c r="AI50" s="2">
        <f t="shared" si="61"/>
        <v>0</v>
      </c>
      <c r="AJ50" s="2">
        <f t="shared" si="35"/>
        <v>0</v>
      </c>
      <c r="AK50" s="2">
        <v>8.52</v>
      </c>
      <c r="AL50" s="2">
        <v>8.52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1</v>
      </c>
      <c r="AW50" s="2">
        <v>1</v>
      </c>
      <c r="AX50" s="2"/>
      <c r="AY50" s="2"/>
      <c r="AZ50" s="2">
        <v>1</v>
      </c>
      <c r="BA50" s="2">
        <v>1</v>
      </c>
      <c r="BB50" s="2">
        <v>1</v>
      </c>
      <c r="BC50" s="2">
        <v>1</v>
      </c>
      <c r="BD50" s="2" t="s">
        <v>3</v>
      </c>
      <c r="BE50" s="2" t="s">
        <v>3</v>
      </c>
      <c r="BF50" s="2" t="s">
        <v>3</v>
      </c>
      <c r="BG50" s="2" t="s">
        <v>3</v>
      </c>
      <c r="BH50" s="2">
        <v>3</v>
      </c>
      <c r="BI50" s="2">
        <v>1</v>
      </c>
      <c r="BJ50" s="2" t="s">
        <v>79</v>
      </c>
      <c r="BK50" s="2"/>
      <c r="BL50" s="2"/>
      <c r="BM50" s="2">
        <v>500001</v>
      </c>
      <c r="BN50" s="2">
        <v>0</v>
      </c>
      <c r="BO50" s="2" t="s">
        <v>3</v>
      </c>
      <c r="BP50" s="2">
        <v>0</v>
      </c>
      <c r="BQ50" s="2">
        <v>8</v>
      </c>
      <c r="BR50" s="2">
        <v>0</v>
      </c>
      <c r="BS50" s="2">
        <v>1</v>
      </c>
      <c r="BT50" s="2">
        <v>1</v>
      </c>
      <c r="BU50" s="2">
        <v>1</v>
      </c>
      <c r="BV50" s="2">
        <v>1</v>
      </c>
      <c r="BW50" s="2">
        <v>1</v>
      </c>
      <c r="BX50" s="2">
        <v>1</v>
      </c>
      <c r="BY50" s="2" t="s">
        <v>3</v>
      </c>
      <c r="BZ50" s="2">
        <v>0</v>
      </c>
      <c r="CA50" s="2">
        <v>0</v>
      </c>
      <c r="CB50" s="2"/>
      <c r="CC50" s="2"/>
      <c r="CD50" s="2"/>
      <c r="CE50" s="2">
        <v>0</v>
      </c>
      <c r="CF50" s="2">
        <v>0</v>
      </c>
      <c r="CG50" s="2">
        <v>0</v>
      </c>
      <c r="CH50" s="2"/>
      <c r="CI50" s="2"/>
      <c r="CJ50" s="2"/>
      <c r="CK50" s="2"/>
      <c r="CL50" s="2"/>
      <c r="CM50" s="2">
        <v>0</v>
      </c>
      <c r="CN50" s="2" t="s">
        <v>3</v>
      </c>
      <c r="CO50" s="2">
        <v>0</v>
      </c>
      <c r="CP50" s="2">
        <f t="shared" si="36"/>
        <v>-124.39</v>
      </c>
      <c r="CQ50" s="2">
        <f t="shared" si="37"/>
        <v>8.52</v>
      </c>
      <c r="CR50" s="2">
        <f t="shared" si="38"/>
        <v>0</v>
      </c>
      <c r="CS50" s="2">
        <f t="shared" si="39"/>
        <v>0</v>
      </c>
      <c r="CT50" s="2">
        <f t="shared" si="40"/>
        <v>0</v>
      </c>
      <c r="CU50" s="2">
        <f t="shared" si="41"/>
        <v>0</v>
      </c>
      <c r="CV50" s="2">
        <f t="shared" si="42"/>
        <v>0</v>
      </c>
      <c r="CW50" s="2">
        <f t="shared" si="43"/>
        <v>0</v>
      </c>
      <c r="CX50" s="2">
        <f t="shared" si="44"/>
        <v>0</v>
      </c>
      <c r="CY50" s="2">
        <f t="shared" si="45"/>
        <v>0</v>
      </c>
      <c r="CZ50" s="2">
        <f t="shared" si="46"/>
        <v>0</v>
      </c>
      <c r="DA50" s="2"/>
      <c r="DB50" s="2"/>
      <c r="DC50" s="2" t="s">
        <v>3</v>
      </c>
      <c r="DD50" s="2" t="s">
        <v>3</v>
      </c>
      <c r="DE50" s="2" t="s">
        <v>3</v>
      </c>
      <c r="DF50" s="2" t="s">
        <v>3</v>
      </c>
      <c r="DG50" s="2" t="s">
        <v>3</v>
      </c>
      <c r="DH50" s="2" t="s">
        <v>3</v>
      </c>
      <c r="DI50" s="2" t="s">
        <v>3</v>
      </c>
      <c r="DJ50" s="2" t="s">
        <v>3</v>
      </c>
      <c r="DK50" s="2" t="s">
        <v>3</v>
      </c>
      <c r="DL50" s="2" t="s">
        <v>3</v>
      </c>
      <c r="DM50" s="2" t="s">
        <v>3</v>
      </c>
      <c r="DN50" s="2">
        <v>0</v>
      </c>
      <c r="DO50" s="2">
        <v>0</v>
      </c>
      <c r="DP50" s="2">
        <v>1</v>
      </c>
      <c r="DQ50" s="2">
        <v>1</v>
      </c>
      <c r="DR50" s="2"/>
      <c r="DS50" s="2"/>
      <c r="DT50" s="2"/>
      <c r="DU50" s="2">
        <v>1009</v>
      </c>
      <c r="DV50" s="2" t="s">
        <v>78</v>
      </c>
      <c r="DW50" s="2" t="s">
        <v>78</v>
      </c>
      <c r="DX50" s="2">
        <v>1</v>
      </c>
      <c r="DY50" s="2"/>
      <c r="DZ50" s="2"/>
      <c r="EA50" s="2"/>
      <c r="EB50" s="2"/>
      <c r="EC50" s="2"/>
      <c r="ED50" s="2"/>
      <c r="EE50" s="2">
        <v>31102119</v>
      </c>
      <c r="EF50" s="2">
        <v>8</v>
      </c>
      <c r="EG50" s="2" t="s">
        <v>34</v>
      </c>
      <c r="EH50" s="2">
        <v>0</v>
      </c>
      <c r="EI50" s="2" t="s">
        <v>3</v>
      </c>
      <c r="EJ50" s="2">
        <v>1</v>
      </c>
      <c r="EK50" s="2">
        <v>500001</v>
      </c>
      <c r="EL50" s="2" t="s">
        <v>35</v>
      </c>
      <c r="EM50" s="2" t="s">
        <v>36</v>
      </c>
      <c r="EN50" s="2"/>
      <c r="EO50" s="2" t="s">
        <v>3</v>
      </c>
      <c r="EP50" s="2"/>
      <c r="EQ50" s="2">
        <v>0</v>
      </c>
      <c r="ER50" s="2">
        <v>8.52</v>
      </c>
      <c r="ES50" s="2">
        <v>8.52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>
        <v>0</v>
      </c>
      <c r="FR50" s="2">
        <f t="shared" si="47"/>
        <v>0</v>
      </c>
      <c r="FS50" s="2">
        <v>0</v>
      </c>
      <c r="FT50" s="2"/>
      <c r="FU50" s="2"/>
      <c r="FV50" s="2"/>
      <c r="FW50" s="2"/>
      <c r="FX50" s="2">
        <v>0</v>
      </c>
      <c r="FY50" s="2">
        <v>0</v>
      </c>
      <c r="FZ50" s="2"/>
      <c r="GA50" s="2" t="s">
        <v>3</v>
      </c>
      <c r="GB50" s="2"/>
      <c r="GC50" s="2"/>
      <c r="GD50" s="2">
        <v>1</v>
      </c>
      <c r="GE50" s="2"/>
      <c r="GF50" s="2">
        <v>-418489366</v>
      </c>
      <c r="GG50" s="2">
        <v>2</v>
      </c>
      <c r="GH50" s="2">
        <v>1</v>
      </c>
      <c r="GI50" s="2">
        <v>-2</v>
      </c>
      <c r="GJ50" s="2">
        <v>0</v>
      </c>
      <c r="GK50" s="2">
        <v>0</v>
      </c>
      <c r="GL50" s="2">
        <f t="shared" si="48"/>
        <v>0</v>
      </c>
      <c r="GM50" s="2">
        <f t="shared" si="49"/>
        <v>-124.39</v>
      </c>
      <c r="GN50" s="2">
        <f t="shared" si="50"/>
        <v>-124.39</v>
      </c>
      <c r="GO50" s="2">
        <f t="shared" si="51"/>
        <v>0</v>
      </c>
      <c r="GP50" s="2">
        <f t="shared" si="52"/>
        <v>0</v>
      </c>
      <c r="GQ50" s="2"/>
      <c r="GR50" s="2">
        <v>0</v>
      </c>
      <c r="GS50" s="2">
        <v>3</v>
      </c>
      <c r="GT50" s="2">
        <v>0</v>
      </c>
      <c r="GU50" s="2" t="s">
        <v>3</v>
      </c>
      <c r="GV50" s="2">
        <f t="shared" si="53"/>
        <v>0</v>
      </c>
      <c r="GW50" s="2">
        <v>1</v>
      </c>
      <c r="GX50" s="2">
        <f t="shared" si="54"/>
        <v>0</v>
      </c>
      <c r="GY50" s="2"/>
      <c r="GZ50" s="2"/>
      <c r="HA50" s="2">
        <v>0</v>
      </c>
      <c r="HB50" s="2">
        <v>0</v>
      </c>
      <c r="HC50" s="2">
        <f t="shared" si="55"/>
        <v>0</v>
      </c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>
        <v>0</v>
      </c>
      <c r="IL50" s="2"/>
      <c r="IM50" s="2"/>
      <c r="IN50" s="2"/>
      <c r="IO50" s="2"/>
      <c r="IP50" s="2"/>
      <c r="IQ50" s="2"/>
      <c r="IR50" s="2"/>
      <c r="IS50" s="2"/>
      <c r="IT50" s="2"/>
      <c r="IU50" s="2"/>
    </row>
    <row r="51" spans="1:255">
      <c r="A51">
        <v>17</v>
      </c>
      <c r="B51">
        <v>1</v>
      </c>
      <c r="E51" t="s">
        <v>75</v>
      </c>
      <c r="F51" t="s">
        <v>76</v>
      </c>
      <c r="G51" t="s">
        <v>77</v>
      </c>
      <c r="H51" t="s">
        <v>78</v>
      </c>
      <c r="I51">
        <v>-14.6</v>
      </c>
      <c r="J51">
        <v>0</v>
      </c>
      <c r="O51">
        <f t="shared" si="21"/>
        <v>-124.39</v>
      </c>
      <c r="P51">
        <f t="shared" si="22"/>
        <v>-124.39</v>
      </c>
      <c r="Q51">
        <f t="shared" si="23"/>
        <v>0</v>
      </c>
      <c r="R51">
        <f t="shared" si="24"/>
        <v>0</v>
      </c>
      <c r="S51">
        <f t="shared" si="25"/>
        <v>0</v>
      </c>
      <c r="T51">
        <f t="shared" si="26"/>
        <v>0</v>
      </c>
      <c r="U51">
        <f t="shared" si="27"/>
        <v>0</v>
      </c>
      <c r="V51">
        <f t="shared" si="28"/>
        <v>0</v>
      </c>
      <c r="W51">
        <f t="shared" si="29"/>
        <v>0</v>
      </c>
      <c r="X51">
        <f t="shared" si="30"/>
        <v>0</v>
      </c>
      <c r="Y51">
        <f t="shared" si="31"/>
        <v>0</v>
      </c>
      <c r="AA51">
        <v>33304960</v>
      </c>
      <c r="AB51">
        <f t="shared" si="32"/>
        <v>8.52</v>
      </c>
      <c r="AC51">
        <f t="shared" si="33"/>
        <v>8.52</v>
      </c>
      <c r="AD51">
        <f>ROUND((((ET51)-(EU51))+AE51),2)</f>
        <v>0</v>
      </c>
      <c r="AE51">
        <f t="shared" si="60"/>
        <v>0</v>
      </c>
      <c r="AF51">
        <f t="shared" si="60"/>
        <v>0</v>
      </c>
      <c r="AG51">
        <f t="shared" si="34"/>
        <v>0</v>
      </c>
      <c r="AH51">
        <f t="shared" si="61"/>
        <v>0</v>
      </c>
      <c r="AI51">
        <f t="shared" si="61"/>
        <v>0</v>
      </c>
      <c r="AJ51">
        <f t="shared" si="35"/>
        <v>0</v>
      </c>
      <c r="AK51">
        <v>8.52</v>
      </c>
      <c r="AL51">
        <v>8.52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</v>
      </c>
      <c r="AW51">
        <v>1</v>
      </c>
      <c r="AZ51">
        <v>1</v>
      </c>
      <c r="BA51">
        <v>1</v>
      </c>
      <c r="BB51">
        <v>1</v>
      </c>
      <c r="BC51">
        <v>1</v>
      </c>
      <c r="BD51" t="s">
        <v>3</v>
      </c>
      <c r="BE51" t="s">
        <v>3</v>
      </c>
      <c r="BF51" t="s">
        <v>3</v>
      </c>
      <c r="BG51" t="s">
        <v>3</v>
      </c>
      <c r="BH51">
        <v>3</v>
      </c>
      <c r="BI51">
        <v>1</v>
      </c>
      <c r="BJ51" t="s">
        <v>79</v>
      </c>
      <c r="BM51">
        <v>500001</v>
      </c>
      <c r="BN51">
        <v>0</v>
      </c>
      <c r="BO51" t="s">
        <v>3</v>
      </c>
      <c r="BP51">
        <v>0</v>
      </c>
      <c r="BQ51">
        <v>8</v>
      </c>
      <c r="BR51">
        <v>0</v>
      </c>
      <c r="BS51">
        <v>1</v>
      </c>
      <c r="BT51">
        <v>1</v>
      </c>
      <c r="BU51">
        <v>1</v>
      </c>
      <c r="BV51">
        <v>1</v>
      </c>
      <c r="BW51">
        <v>1</v>
      </c>
      <c r="BX51">
        <v>1</v>
      </c>
      <c r="BY51" t="s">
        <v>3</v>
      </c>
      <c r="BZ51">
        <v>0</v>
      </c>
      <c r="CA51">
        <v>0</v>
      </c>
      <c r="CE51">
        <v>0</v>
      </c>
      <c r="CF51">
        <v>0</v>
      </c>
      <c r="CG51">
        <v>0</v>
      </c>
      <c r="CM51">
        <v>0</v>
      </c>
      <c r="CN51" t="s">
        <v>3</v>
      </c>
      <c r="CO51">
        <v>0</v>
      </c>
      <c r="CP51">
        <f t="shared" si="36"/>
        <v>-124.39</v>
      </c>
      <c r="CQ51">
        <f t="shared" si="37"/>
        <v>8.52</v>
      </c>
      <c r="CR51">
        <f t="shared" si="38"/>
        <v>0</v>
      </c>
      <c r="CS51">
        <f t="shared" si="39"/>
        <v>0</v>
      </c>
      <c r="CT51">
        <f t="shared" si="40"/>
        <v>0</v>
      </c>
      <c r="CU51">
        <f t="shared" si="41"/>
        <v>0</v>
      </c>
      <c r="CV51">
        <f t="shared" si="42"/>
        <v>0</v>
      </c>
      <c r="CW51">
        <f t="shared" si="43"/>
        <v>0</v>
      </c>
      <c r="CX51">
        <f t="shared" si="44"/>
        <v>0</v>
      </c>
      <c r="CY51">
        <f t="shared" si="45"/>
        <v>0</v>
      </c>
      <c r="CZ51">
        <f t="shared" si="46"/>
        <v>0</v>
      </c>
      <c r="DC51" t="s">
        <v>3</v>
      </c>
      <c r="DD51" t="s">
        <v>3</v>
      </c>
      <c r="DE51" t="s">
        <v>3</v>
      </c>
      <c r="DF51" t="s">
        <v>3</v>
      </c>
      <c r="DG51" t="s">
        <v>3</v>
      </c>
      <c r="DH51" t="s">
        <v>3</v>
      </c>
      <c r="DI51" t="s">
        <v>3</v>
      </c>
      <c r="DJ51" t="s">
        <v>3</v>
      </c>
      <c r="DK51" t="s">
        <v>3</v>
      </c>
      <c r="DL51" t="s">
        <v>3</v>
      </c>
      <c r="DM51" t="s">
        <v>3</v>
      </c>
      <c r="DN51">
        <v>0</v>
      </c>
      <c r="DO51">
        <v>0</v>
      </c>
      <c r="DP51">
        <v>1</v>
      </c>
      <c r="DQ51">
        <v>1</v>
      </c>
      <c r="DU51">
        <v>1009</v>
      </c>
      <c r="DV51" t="s">
        <v>78</v>
      </c>
      <c r="DW51" t="s">
        <v>78</v>
      </c>
      <c r="DX51">
        <v>1</v>
      </c>
      <c r="EE51">
        <v>31102119</v>
      </c>
      <c r="EF51">
        <v>8</v>
      </c>
      <c r="EG51" t="s">
        <v>34</v>
      </c>
      <c r="EH51">
        <v>0</v>
      </c>
      <c r="EI51" t="s">
        <v>3</v>
      </c>
      <c r="EJ51">
        <v>1</v>
      </c>
      <c r="EK51">
        <v>500001</v>
      </c>
      <c r="EL51" t="s">
        <v>35</v>
      </c>
      <c r="EM51" t="s">
        <v>36</v>
      </c>
      <c r="EO51" t="s">
        <v>3</v>
      </c>
      <c r="EQ51">
        <v>0</v>
      </c>
      <c r="ER51">
        <v>8.52</v>
      </c>
      <c r="ES51">
        <v>8.52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FQ51">
        <v>0</v>
      </c>
      <c r="FR51">
        <f t="shared" si="47"/>
        <v>0</v>
      </c>
      <c r="FS51">
        <v>0</v>
      </c>
      <c r="FX51">
        <v>0</v>
      </c>
      <c r="FY51">
        <v>0</v>
      </c>
      <c r="GA51" t="s">
        <v>3</v>
      </c>
      <c r="GD51">
        <v>1</v>
      </c>
      <c r="GF51">
        <v>-418489366</v>
      </c>
      <c r="GG51">
        <v>2</v>
      </c>
      <c r="GH51">
        <v>1</v>
      </c>
      <c r="GI51">
        <v>-2</v>
      </c>
      <c r="GJ51">
        <v>0</v>
      </c>
      <c r="GK51">
        <v>0</v>
      </c>
      <c r="GL51">
        <f t="shared" si="48"/>
        <v>0</v>
      </c>
      <c r="GM51">
        <f t="shared" si="49"/>
        <v>-124.39</v>
      </c>
      <c r="GN51">
        <f t="shared" si="50"/>
        <v>-124.39</v>
      </c>
      <c r="GO51">
        <f t="shared" si="51"/>
        <v>0</v>
      </c>
      <c r="GP51">
        <f t="shared" si="52"/>
        <v>0</v>
      </c>
      <c r="GR51">
        <v>0</v>
      </c>
      <c r="GS51">
        <v>3</v>
      </c>
      <c r="GT51">
        <v>0</v>
      </c>
      <c r="GU51" t="s">
        <v>3</v>
      </c>
      <c r="GV51">
        <f t="shared" si="53"/>
        <v>0</v>
      </c>
      <c r="GW51">
        <v>1</v>
      </c>
      <c r="GX51">
        <f t="shared" si="54"/>
        <v>0</v>
      </c>
      <c r="HA51">
        <v>0</v>
      </c>
      <c r="HB51">
        <v>0</v>
      </c>
      <c r="HC51">
        <f t="shared" si="55"/>
        <v>0</v>
      </c>
      <c r="IK51">
        <v>0</v>
      </c>
    </row>
    <row r="52" spans="1:255">
      <c r="A52" s="2">
        <v>17</v>
      </c>
      <c r="B52" s="2">
        <v>1</v>
      </c>
      <c r="C52" s="2"/>
      <c r="D52" s="2"/>
      <c r="E52" s="2" t="s">
        <v>80</v>
      </c>
      <c r="F52" s="2" t="s">
        <v>38</v>
      </c>
      <c r="G52" s="2" t="s">
        <v>81</v>
      </c>
      <c r="H52" s="2" t="s">
        <v>40</v>
      </c>
      <c r="I52" s="2">
        <v>1</v>
      </c>
      <c r="J52" s="2">
        <v>0</v>
      </c>
      <c r="K52" s="2"/>
      <c r="L52" s="2"/>
      <c r="M52" s="2"/>
      <c r="N52" s="2"/>
      <c r="O52" s="2">
        <f t="shared" si="21"/>
        <v>0</v>
      </c>
      <c r="P52" s="2">
        <f t="shared" si="22"/>
        <v>0</v>
      </c>
      <c r="Q52" s="2">
        <f t="shared" si="23"/>
        <v>0</v>
      </c>
      <c r="R52" s="2">
        <f t="shared" si="24"/>
        <v>0</v>
      </c>
      <c r="S52" s="2">
        <f t="shared" si="25"/>
        <v>0</v>
      </c>
      <c r="T52" s="2">
        <f t="shared" si="26"/>
        <v>0</v>
      </c>
      <c r="U52" s="2">
        <f t="shared" si="27"/>
        <v>0</v>
      </c>
      <c r="V52" s="2">
        <f t="shared" si="28"/>
        <v>0</v>
      </c>
      <c r="W52" s="2">
        <f t="shared" si="29"/>
        <v>0</v>
      </c>
      <c r="X52" s="2">
        <f t="shared" si="30"/>
        <v>0</v>
      </c>
      <c r="Y52" s="2">
        <f t="shared" si="31"/>
        <v>0</v>
      </c>
      <c r="Z52" s="2"/>
      <c r="AA52" s="2">
        <v>33304975</v>
      </c>
      <c r="AB52" s="2">
        <f t="shared" si="32"/>
        <v>0</v>
      </c>
      <c r="AC52" s="2">
        <f t="shared" si="33"/>
        <v>0</v>
      </c>
      <c r="AD52" s="2">
        <f>ROUND((((ET52)-(EU52))+AE52),2)</f>
        <v>0</v>
      </c>
      <c r="AE52" s="2">
        <f t="shared" si="60"/>
        <v>0</v>
      </c>
      <c r="AF52" s="2">
        <f t="shared" si="60"/>
        <v>0</v>
      </c>
      <c r="AG52" s="2">
        <f t="shared" si="34"/>
        <v>0</v>
      </c>
      <c r="AH52" s="2">
        <f t="shared" si="61"/>
        <v>0</v>
      </c>
      <c r="AI52" s="2">
        <f t="shared" si="61"/>
        <v>0</v>
      </c>
      <c r="AJ52" s="2">
        <f t="shared" si="35"/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1</v>
      </c>
      <c r="AW52" s="2">
        <v>1</v>
      </c>
      <c r="AX52" s="2"/>
      <c r="AY52" s="2"/>
      <c r="AZ52" s="2">
        <v>1</v>
      </c>
      <c r="BA52" s="2">
        <v>1</v>
      </c>
      <c r="BB52" s="2">
        <v>1</v>
      </c>
      <c r="BC52" s="2">
        <v>1</v>
      </c>
      <c r="BD52" s="2" t="s">
        <v>3</v>
      </c>
      <c r="BE52" s="2" t="s">
        <v>3</v>
      </c>
      <c r="BF52" s="2" t="s">
        <v>3</v>
      </c>
      <c r="BG52" s="2" t="s">
        <v>3</v>
      </c>
      <c r="BH52" s="2">
        <v>3</v>
      </c>
      <c r="BI52" s="2">
        <v>1</v>
      </c>
      <c r="BJ52" s="2" t="s">
        <v>3</v>
      </c>
      <c r="BK52" s="2"/>
      <c r="BL52" s="2"/>
      <c r="BM52" s="2">
        <v>1100</v>
      </c>
      <c r="BN52" s="2">
        <v>0</v>
      </c>
      <c r="BO52" s="2" t="s">
        <v>3</v>
      </c>
      <c r="BP52" s="2">
        <v>0</v>
      </c>
      <c r="BQ52" s="2">
        <v>14</v>
      </c>
      <c r="BR52" s="2">
        <v>0</v>
      </c>
      <c r="BS52" s="2">
        <v>1</v>
      </c>
      <c r="BT52" s="2">
        <v>1</v>
      </c>
      <c r="BU52" s="2">
        <v>1</v>
      </c>
      <c r="BV52" s="2">
        <v>1</v>
      </c>
      <c r="BW52" s="2">
        <v>1</v>
      </c>
      <c r="BX52" s="2">
        <v>1</v>
      </c>
      <c r="BY52" s="2" t="s">
        <v>3</v>
      </c>
      <c r="BZ52" s="2">
        <v>0</v>
      </c>
      <c r="CA52" s="2">
        <v>0</v>
      </c>
      <c r="CB52" s="2"/>
      <c r="CC52" s="2"/>
      <c r="CD52" s="2"/>
      <c r="CE52" s="2">
        <v>0</v>
      </c>
      <c r="CF52" s="2">
        <v>0</v>
      </c>
      <c r="CG52" s="2">
        <v>0</v>
      </c>
      <c r="CH52" s="2"/>
      <c r="CI52" s="2"/>
      <c r="CJ52" s="2"/>
      <c r="CK52" s="2"/>
      <c r="CL52" s="2"/>
      <c r="CM52" s="2">
        <v>0</v>
      </c>
      <c r="CN52" s="2" t="s">
        <v>3</v>
      </c>
      <c r="CO52" s="2">
        <v>0</v>
      </c>
      <c r="CP52" s="2">
        <f t="shared" si="36"/>
        <v>0</v>
      </c>
      <c r="CQ52" s="2">
        <f t="shared" si="37"/>
        <v>0</v>
      </c>
      <c r="CR52" s="2">
        <f t="shared" si="38"/>
        <v>0</v>
      </c>
      <c r="CS52" s="2">
        <f t="shared" si="39"/>
        <v>0</v>
      </c>
      <c r="CT52" s="2">
        <f t="shared" si="40"/>
        <v>0</v>
      </c>
      <c r="CU52" s="2">
        <f t="shared" si="41"/>
        <v>0</v>
      </c>
      <c r="CV52" s="2">
        <f t="shared" si="42"/>
        <v>0</v>
      </c>
      <c r="CW52" s="2">
        <f t="shared" si="43"/>
        <v>0</v>
      </c>
      <c r="CX52" s="2">
        <f t="shared" si="44"/>
        <v>0</v>
      </c>
      <c r="CY52" s="2">
        <f t="shared" si="45"/>
        <v>0</v>
      </c>
      <c r="CZ52" s="2">
        <f t="shared" si="46"/>
        <v>0</v>
      </c>
      <c r="DA52" s="2"/>
      <c r="DB52" s="2"/>
      <c r="DC52" s="2" t="s">
        <v>3</v>
      </c>
      <c r="DD52" s="2" t="s">
        <v>3</v>
      </c>
      <c r="DE52" s="2" t="s">
        <v>3</v>
      </c>
      <c r="DF52" s="2" t="s">
        <v>3</v>
      </c>
      <c r="DG52" s="2" t="s">
        <v>3</v>
      </c>
      <c r="DH52" s="2" t="s">
        <v>3</v>
      </c>
      <c r="DI52" s="2" t="s">
        <v>3</v>
      </c>
      <c r="DJ52" s="2" t="s">
        <v>3</v>
      </c>
      <c r="DK52" s="2" t="s">
        <v>3</v>
      </c>
      <c r="DL52" s="2" t="s">
        <v>3</v>
      </c>
      <c r="DM52" s="2" t="s">
        <v>3</v>
      </c>
      <c r="DN52" s="2">
        <v>0</v>
      </c>
      <c r="DO52" s="2">
        <v>0</v>
      </c>
      <c r="DP52" s="2">
        <v>1</v>
      </c>
      <c r="DQ52" s="2">
        <v>1</v>
      </c>
      <c r="DR52" s="2"/>
      <c r="DS52" s="2"/>
      <c r="DT52" s="2"/>
      <c r="DU52" s="2">
        <v>1010</v>
      </c>
      <c r="DV52" s="2" t="s">
        <v>40</v>
      </c>
      <c r="DW52" s="2" t="s">
        <v>40</v>
      </c>
      <c r="DX52" s="2">
        <v>1</v>
      </c>
      <c r="DY52" s="2"/>
      <c r="DZ52" s="2"/>
      <c r="EA52" s="2"/>
      <c r="EB52" s="2"/>
      <c r="EC52" s="2"/>
      <c r="ED52" s="2"/>
      <c r="EE52" s="2">
        <v>31102366</v>
      </c>
      <c r="EF52" s="2">
        <v>8</v>
      </c>
      <c r="EG52" s="2" t="s">
        <v>34</v>
      </c>
      <c r="EH52" s="2">
        <v>0</v>
      </c>
      <c r="EI52" s="2" t="s">
        <v>3</v>
      </c>
      <c r="EJ52" s="2">
        <v>1</v>
      </c>
      <c r="EK52" s="2">
        <v>1100</v>
      </c>
      <c r="EL52" s="2" t="s">
        <v>41</v>
      </c>
      <c r="EM52" s="2" t="s">
        <v>42</v>
      </c>
      <c r="EN52" s="2"/>
      <c r="EO52" s="2" t="s">
        <v>3</v>
      </c>
      <c r="EP52" s="2"/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>
        <v>0</v>
      </c>
      <c r="FR52" s="2">
        <f t="shared" si="47"/>
        <v>0</v>
      </c>
      <c r="FS52" s="2">
        <v>0</v>
      </c>
      <c r="FT52" s="2"/>
      <c r="FU52" s="2"/>
      <c r="FV52" s="2"/>
      <c r="FW52" s="2"/>
      <c r="FX52" s="2">
        <v>0</v>
      </c>
      <c r="FY52" s="2">
        <v>0</v>
      </c>
      <c r="FZ52" s="2"/>
      <c r="GA52" s="2" t="s">
        <v>3</v>
      </c>
      <c r="GB52" s="2"/>
      <c r="GC52" s="2"/>
      <c r="GD52" s="2">
        <v>1</v>
      </c>
      <c r="GE52" s="2"/>
      <c r="GF52" s="2">
        <v>579206494</v>
      </c>
      <c r="GG52" s="2">
        <v>2</v>
      </c>
      <c r="GH52" s="2">
        <v>0</v>
      </c>
      <c r="GI52" s="2">
        <v>-2</v>
      </c>
      <c r="GJ52" s="2">
        <v>0</v>
      </c>
      <c r="GK52" s="2">
        <v>0</v>
      </c>
      <c r="GL52" s="2">
        <f t="shared" si="48"/>
        <v>0</v>
      </c>
      <c r="GM52" s="2">
        <f t="shared" si="49"/>
        <v>0</v>
      </c>
      <c r="GN52" s="2">
        <f t="shared" si="50"/>
        <v>0</v>
      </c>
      <c r="GO52" s="2">
        <f t="shared" si="51"/>
        <v>0</v>
      </c>
      <c r="GP52" s="2">
        <f t="shared" si="52"/>
        <v>0</v>
      </c>
      <c r="GQ52" s="2"/>
      <c r="GR52" s="2">
        <v>0</v>
      </c>
      <c r="GS52" s="2">
        <v>3</v>
      </c>
      <c r="GT52" s="2">
        <v>0</v>
      </c>
      <c r="GU52" s="2" t="s">
        <v>3</v>
      </c>
      <c r="GV52" s="2">
        <f t="shared" si="53"/>
        <v>0</v>
      </c>
      <c r="GW52" s="2">
        <v>1</v>
      </c>
      <c r="GX52" s="2">
        <f t="shared" si="54"/>
        <v>0</v>
      </c>
      <c r="GY52" s="2"/>
      <c r="GZ52" s="2"/>
      <c r="HA52" s="2">
        <v>0</v>
      </c>
      <c r="HB52" s="2">
        <v>0</v>
      </c>
      <c r="HC52" s="2">
        <f t="shared" si="55"/>
        <v>0</v>
      </c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>
        <v>0</v>
      </c>
      <c r="IL52" s="2"/>
      <c r="IM52" s="2"/>
      <c r="IN52" s="2"/>
      <c r="IO52" s="2"/>
      <c r="IP52" s="2"/>
      <c r="IQ52" s="2"/>
      <c r="IR52" s="2"/>
      <c r="IS52" s="2"/>
      <c r="IT52" s="2"/>
      <c r="IU52" s="2"/>
    </row>
    <row r="53" spans="1:255">
      <c r="A53">
        <v>17</v>
      </c>
      <c r="B53">
        <v>1</v>
      </c>
      <c r="E53" t="s">
        <v>80</v>
      </c>
      <c r="F53" t="s">
        <v>38</v>
      </c>
      <c r="G53" t="s">
        <v>81</v>
      </c>
      <c r="H53" t="s">
        <v>40</v>
      </c>
      <c r="I53">
        <v>1</v>
      </c>
      <c r="J53">
        <v>0</v>
      </c>
      <c r="O53">
        <f t="shared" si="21"/>
        <v>6181.21</v>
      </c>
      <c r="P53">
        <f t="shared" si="22"/>
        <v>6181.21</v>
      </c>
      <c r="Q53">
        <f t="shared" si="23"/>
        <v>0</v>
      </c>
      <c r="R53">
        <f t="shared" si="24"/>
        <v>0</v>
      </c>
      <c r="S53">
        <f t="shared" si="25"/>
        <v>0</v>
      </c>
      <c r="T53">
        <f t="shared" si="26"/>
        <v>0</v>
      </c>
      <c r="U53">
        <f t="shared" si="27"/>
        <v>0</v>
      </c>
      <c r="V53">
        <f t="shared" si="28"/>
        <v>0</v>
      </c>
      <c r="W53">
        <f t="shared" si="29"/>
        <v>0</v>
      </c>
      <c r="X53">
        <f t="shared" si="30"/>
        <v>0</v>
      </c>
      <c r="Y53">
        <f t="shared" si="31"/>
        <v>0</v>
      </c>
      <c r="AA53">
        <v>33304960</v>
      </c>
      <c r="AB53">
        <f t="shared" si="32"/>
        <v>6181.21</v>
      </c>
      <c r="AC53">
        <f t="shared" si="33"/>
        <v>6181.21</v>
      </c>
      <c r="AD53">
        <f>ROUND((((ET53)-(EU53))+AE53),2)</f>
        <v>0</v>
      </c>
      <c r="AE53">
        <f t="shared" si="60"/>
        <v>0</v>
      </c>
      <c r="AF53">
        <f t="shared" si="60"/>
        <v>0</v>
      </c>
      <c r="AG53">
        <f t="shared" si="34"/>
        <v>0</v>
      </c>
      <c r="AH53">
        <f t="shared" si="61"/>
        <v>0</v>
      </c>
      <c r="AI53">
        <f t="shared" si="61"/>
        <v>0</v>
      </c>
      <c r="AJ53">
        <f t="shared" si="35"/>
        <v>0</v>
      </c>
      <c r="AK53">
        <v>6181.21</v>
      </c>
      <c r="AL53">
        <v>6181.21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1</v>
      </c>
      <c r="AW53">
        <v>1</v>
      </c>
      <c r="AZ53">
        <v>1</v>
      </c>
      <c r="BA53">
        <v>1</v>
      </c>
      <c r="BB53">
        <v>1</v>
      </c>
      <c r="BC53">
        <v>1</v>
      </c>
      <c r="BD53" t="s">
        <v>3</v>
      </c>
      <c r="BE53" t="s">
        <v>3</v>
      </c>
      <c r="BF53" t="s">
        <v>3</v>
      </c>
      <c r="BG53" t="s">
        <v>3</v>
      </c>
      <c r="BH53">
        <v>3</v>
      </c>
      <c r="BI53">
        <v>1</v>
      </c>
      <c r="BJ53" t="s">
        <v>3</v>
      </c>
      <c r="BM53">
        <v>1100</v>
      </c>
      <c r="BN53">
        <v>0</v>
      </c>
      <c r="BO53" t="s">
        <v>3</v>
      </c>
      <c r="BP53">
        <v>0</v>
      </c>
      <c r="BQ53">
        <v>14</v>
      </c>
      <c r="BR53">
        <v>0</v>
      </c>
      <c r="BS53">
        <v>1</v>
      </c>
      <c r="BT53">
        <v>1</v>
      </c>
      <c r="BU53">
        <v>1</v>
      </c>
      <c r="BV53">
        <v>1</v>
      </c>
      <c r="BW53">
        <v>1</v>
      </c>
      <c r="BX53">
        <v>1</v>
      </c>
      <c r="BY53" t="s">
        <v>3</v>
      </c>
      <c r="BZ53">
        <v>0</v>
      </c>
      <c r="CA53">
        <v>0</v>
      </c>
      <c r="CE53">
        <v>0</v>
      </c>
      <c r="CF53">
        <v>0</v>
      </c>
      <c r="CG53">
        <v>0</v>
      </c>
      <c r="CM53">
        <v>0</v>
      </c>
      <c r="CN53" t="s">
        <v>3</v>
      </c>
      <c r="CO53">
        <v>0</v>
      </c>
      <c r="CP53">
        <f t="shared" si="36"/>
        <v>6181.21</v>
      </c>
      <c r="CQ53">
        <f t="shared" si="37"/>
        <v>6181.21</v>
      </c>
      <c r="CR53">
        <f t="shared" si="38"/>
        <v>0</v>
      </c>
      <c r="CS53">
        <f t="shared" si="39"/>
        <v>0</v>
      </c>
      <c r="CT53">
        <f t="shared" si="40"/>
        <v>0</v>
      </c>
      <c r="CU53">
        <f t="shared" si="41"/>
        <v>0</v>
      </c>
      <c r="CV53">
        <f t="shared" si="42"/>
        <v>0</v>
      </c>
      <c r="CW53">
        <f t="shared" si="43"/>
        <v>0</v>
      </c>
      <c r="CX53">
        <f t="shared" si="44"/>
        <v>0</v>
      </c>
      <c r="CY53">
        <f t="shared" si="45"/>
        <v>0</v>
      </c>
      <c r="CZ53">
        <f t="shared" si="46"/>
        <v>0</v>
      </c>
      <c r="DC53" t="s">
        <v>3</v>
      </c>
      <c r="DD53" t="s">
        <v>3</v>
      </c>
      <c r="DE53" t="s">
        <v>3</v>
      </c>
      <c r="DF53" t="s">
        <v>3</v>
      </c>
      <c r="DG53" t="s">
        <v>3</v>
      </c>
      <c r="DH53" t="s">
        <v>3</v>
      </c>
      <c r="DI53" t="s">
        <v>3</v>
      </c>
      <c r="DJ53" t="s">
        <v>3</v>
      </c>
      <c r="DK53" t="s">
        <v>3</v>
      </c>
      <c r="DL53" t="s">
        <v>3</v>
      </c>
      <c r="DM53" t="s">
        <v>3</v>
      </c>
      <c r="DN53">
        <v>0</v>
      </c>
      <c r="DO53">
        <v>0</v>
      </c>
      <c r="DP53">
        <v>1</v>
      </c>
      <c r="DQ53">
        <v>1</v>
      </c>
      <c r="DU53">
        <v>1010</v>
      </c>
      <c r="DV53" t="s">
        <v>40</v>
      </c>
      <c r="DW53" t="s">
        <v>40</v>
      </c>
      <c r="DX53">
        <v>1</v>
      </c>
      <c r="EE53">
        <v>31102366</v>
      </c>
      <c r="EF53">
        <v>8</v>
      </c>
      <c r="EG53" t="s">
        <v>34</v>
      </c>
      <c r="EH53">
        <v>0</v>
      </c>
      <c r="EI53" t="s">
        <v>3</v>
      </c>
      <c r="EJ53">
        <v>1</v>
      </c>
      <c r="EK53">
        <v>1100</v>
      </c>
      <c r="EL53" t="s">
        <v>41</v>
      </c>
      <c r="EM53" t="s">
        <v>42</v>
      </c>
      <c r="EO53" t="s">
        <v>3</v>
      </c>
      <c r="EQ53">
        <v>0</v>
      </c>
      <c r="ER53">
        <v>6181.21</v>
      </c>
      <c r="ES53">
        <v>6181.21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5</v>
      </c>
      <c r="FC53">
        <v>1</v>
      </c>
      <c r="FD53">
        <v>18</v>
      </c>
      <c r="FF53">
        <v>57012.56</v>
      </c>
      <c r="FQ53">
        <v>0</v>
      </c>
      <c r="FR53">
        <f t="shared" si="47"/>
        <v>0</v>
      </c>
      <c r="FS53">
        <v>0</v>
      </c>
      <c r="FX53">
        <v>0</v>
      </c>
      <c r="FY53">
        <v>0</v>
      </c>
      <c r="GA53" t="s">
        <v>82</v>
      </c>
      <c r="GD53">
        <v>1</v>
      </c>
      <c r="GF53">
        <v>579206494</v>
      </c>
      <c r="GG53">
        <v>2</v>
      </c>
      <c r="GH53">
        <v>3</v>
      </c>
      <c r="GI53">
        <v>3</v>
      </c>
      <c r="GJ53">
        <v>0</v>
      </c>
      <c r="GK53">
        <v>0</v>
      </c>
      <c r="GL53">
        <f t="shared" si="48"/>
        <v>0</v>
      </c>
      <c r="GM53">
        <f t="shared" si="49"/>
        <v>6181.21</v>
      </c>
      <c r="GN53">
        <f t="shared" si="50"/>
        <v>6181.21</v>
      </c>
      <c r="GO53">
        <f t="shared" si="51"/>
        <v>0</v>
      </c>
      <c r="GP53">
        <f t="shared" si="52"/>
        <v>0</v>
      </c>
      <c r="GR53">
        <v>1</v>
      </c>
      <c r="GS53">
        <v>1</v>
      </c>
      <c r="GT53">
        <v>0</v>
      </c>
      <c r="GU53" t="s">
        <v>3</v>
      </c>
      <c r="GV53">
        <f t="shared" si="53"/>
        <v>0</v>
      </c>
      <c r="GW53">
        <v>1</v>
      </c>
      <c r="GX53">
        <f t="shared" si="54"/>
        <v>0</v>
      </c>
      <c r="HA53">
        <v>0</v>
      </c>
      <c r="HB53">
        <v>0</v>
      </c>
      <c r="HC53">
        <f t="shared" si="55"/>
        <v>0</v>
      </c>
      <c r="IK53">
        <v>0</v>
      </c>
    </row>
    <row r="55" spans="1:255">
      <c r="A55" s="3">
        <v>51</v>
      </c>
      <c r="B55" s="3">
        <f>B24</f>
        <v>1</v>
      </c>
      <c r="C55" s="3">
        <f>A24</f>
        <v>4</v>
      </c>
      <c r="D55" s="3">
        <f>ROW(A24)</f>
        <v>24</v>
      </c>
      <c r="E55" s="3"/>
      <c r="F55" s="3" t="str">
        <f>IF(F24&lt;&gt;"",F24,"")</f>
        <v>1.Система ВД1 (оборудование)</v>
      </c>
      <c r="G55" s="3" t="str">
        <f>IF(G24&lt;&gt;"",G24,"")</f>
        <v>1.Система ВД1 (оборудование)</v>
      </c>
      <c r="H55" s="3">
        <v>0</v>
      </c>
      <c r="I55" s="3"/>
      <c r="J55" s="3"/>
      <c r="K55" s="3"/>
      <c r="L55" s="3"/>
      <c r="M55" s="3"/>
      <c r="N55" s="3"/>
      <c r="O55" s="3">
        <f t="shared" ref="O55:T55" si="62">ROUND(AB55,2)</f>
        <v>513.04999999999995</v>
      </c>
      <c r="P55" s="3">
        <f t="shared" si="62"/>
        <v>129.43</v>
      </c>
      <c r="Q55" s="3">
        <f t="shared" si="62"/>
        <v>67.17</v>
      </c>
      <c r="R55" s="3">
        <f t="shared" si="62"/>
        <v>7.99</v>
      </c>
      <c r="S55" s="3">
        <f t="shared" si="62"/>
        <v>316.45</v>
      </c>
      <c r="T55" s="3">
        <f t="shared" si="62"/>
        <v>0</v>
      </c>
      <c r="U55" s="3">
        <f>AH55</f>
        <v>33.832418099999998</v>
      </c>
      <c r="V55" s="3">
        <f>AI55</f>
        <v>0.67459649999999993</v>
      </c>
      <c r="W55" s="3">
        <f>ROUND(AJ55,2)</f>
        <v>0</v>
      </c>
      <c r="X55" s="3">
        <f>ROUND(AK55,2)</f>
        <v>373.1</v>
      </c>
      <c r="Y55" s="3">
        <f>ROUND(AL55,2)</f>
        <v>230.34</v>
      </c>
      <c r="Z55" s="3"/>
      <c r="AA55" s="3"/>
      <c r="AB55" s="3">
        <f>ROUND(SUMIF(AA28:AA53,"=33304975",O28:O53),2)</f>
        <v>513.04999999999995</v>
      </c>
      <c r="AC55" s="3">
        <f>ROUND(SUMIF(AA28:AA53,"=33304975",P28:P53),2)</f>
        <v>129.43</v>
      </c>
      <c r="AD55" s="3">
        <f>ROUND(SUMIF(AA28:AA53,"=33304975",Q28:Q53),2)</f>
        <v>67.17</v>
      </c>
      <c r="AE55" s="3">
        <f>ROUND(SUMIF(AA28:AA53,"=33304975",R28:R53),2)</f>
        <v>7.99</v>
      </c>
      <c r="AF55" s="3">
        <f>ROUND(SUMIF(AA28:AA53,"=33304975",S28:S53),2)</f>
        <v>316.45</v>
      </c>
      <c r="AG55" s="3">
        <f>ROUND(SUMIF(AA28:AA53,"=33304975",T28:T53),2)</f>
        <v>0</v>
      </c>
      <c r="AH55" s="3">
        <f>SUMIF(AA28:AA53,"=33304975",U28:U53)</f>
        <v>33.832418099999998</v>
      </c>
      <c r="AI55" s="3">
        <f>SUMIF(AA28:AA53,"=33304975",V28:V53)</f>
        <v>0.67459649999999993</v>
      </c>
      <c r="AJ55" s="3">
        <f>ROUND(SUMIF(AA28:AA53,"=33304975",W28:W53),2)</f>
        <v>0</v>
      </c>
      <c r="AK55" s="3">
        <f>ROUND(SUMIF(AA28:AA53,"=33304975",X28:X53),2)</f>
        <v>373.1</v>
      </c>
      <c r="AL55" s="3">
        <f>ROUND(SUMIF(AA28:AA53,"=33304975",Y28:Y53),2)</f>
        <v>230.34</v>
      </c>
      <c r="AM55" s="3"/>
      <c r="AN55" s="3"/>
      <c r="AO55" s="3">
        <f t="shared" ref="AO55:BD55" si="63">ROUND(BX55,2)</f>
        <v>0</v>
      </c>
      <c r="AP55" s="3">
        <f t="shared" si="63"/>
        <v>0</v>
      </c>
      <c r="AQ55" s="3">
        <f t="shared" si="63"/>
        <v>0</v>
      </c>
      <c r="AR55" s="3">
        <f t="shared" si="63"/>
        <v>1116.49</v>
      </c>
      <c r="AS55" s="3">
        <f t="shared" si="63"/>
        <v>1116.49</v>
      </c>
      <c r="AT55" s="3">
        <f t="shared" si="63"/>
        <v>0</v>
      </c>
      <c r="AU55" s="3">
        <f t="shared" si="63"/>
        <v>0</v>
      </c>
      <c r="AV55" s="3">
        <f t="shared" si="63"/>
        <v>129.43</v>
      </c>
      <c r="AW55" s="3">
        <f t="shared" si="63"/>
        <v>129.43</v>
      </c>
      <c r="AX55" s="3">
        <f t="shared" si="63"/>
        <v>0</v>
      </c>
      <c r="AY55" s="3">
        <f t="shared" si="63"/>
        <v>129.43</v>
      </c>
      <c r="AZ55" s="3">
        <f t="shared" si="63"/>
        <v>0</v>
      </c>
      <c r="BA55" s="3">
        <f t="shared" si="63"/>
        <v>0</v>
      </c>
      <c r="BB55" s="3">
        <f t="shared" si="63"/>
        <v>0</v>
      </c>
      <c r="BC55" s="3">
        <f t="shared" si="63"/>
        <v>0</v>
      </c>
      <c r="BD55" s="3">
        <f t="shared" si="63"/>
        <v>0</v>
      </c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>
        <f>ROUND(SUMIF(AA28:AA53,"=33304975",FQ28:FQ53),2)</f>
        <v>0</v>
      </c>
      <c r="BY55" s="3">
        <f>ROUND(SUMIF(AA28:AA53,"=33304975",FR28:FR53),2)</f>
        <v>0</v>
      </c>
      <c r="BZ55" s="3">
        <f>ROUND(SUMIF(AA28:AA53,"=33304975",GL28:GL53),2)</f>
        <v>0</v>
      </c>
      <c r="CA55" s="3">
        <f>ROUND(SUMIF(AA28:AA53,"=33304975",GM28:GM53),2)</f>
        <v>1116.49</v>
      </c>
      <c r="CB55" s="3">
        <f>ROUND(SUMIF(AA28:AA53,"=33304975",GN28:GN53),2)</f>
        <v>1116.49</v>
      </c>
      <c r="CC55" s="3">
        <f>ROUND(SUMIF(AA28:AA53,"=33304975",GO28:GO53),2)</f>
        <v>0</v>
      </c>
      <c r="CD55" s="3">
        <f>ROUND(SUMIF(AA28:AA53,"=33304975",GP28:GP53),2)</f>
        <v>0</v>
      </c>
      <c r="CE55" s="3">
        <f>AC55-BX55</f>
        <v>129.43</v>
      </c>
      <c r="CF55" s="3">
        <f>AC55-BY55</f>
        <v>129.43</v>
      </c>
      <c r="CG55" s="3">
        <f>BX55-BZ55</f>
        <v>0</v>
      </c>
      <c r="CH55" s="3">
        <f>AC55-BX55-BY55+BZ55</f>
        <v>129.43</v>
      </c>
      <c r="CI55" s="3">
        <f>BY55-BZ55</f>
        <v>0</v>
      </c>
      <c r="CJ55" s="3">
        <f>ROUND(SUMIF(AA28:AA53,"=33304975",GX28:GX53),2)</f>
        <v>0</v>
      </c>
      <c r="CK55" s="3">
        <f>ROUND(SUMIF(AA28:AA53,"=33304975",GY28:GY53),2)</f>
        <v>0</v>
      </c>
      <c r="CL55" s="3">
        <f>ROUND(SUMIF(AA28:AA53,"=33304975",GZ28:GZ53),2)</f>
        <v>0</v>
      </c>
      <c r="CM55" s="3">
        <f>ROUND(SUMIF(AA28:AA53,"=33304975",HD28:HD53),2)</f>
        <v>0</v>
      </c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4">
        <f t="shared" ref="DG55:DL55" si="64">ROUND(DT55,2)</f>
        <v>194766.1</v>
      </c>
      <c r="DH55" s="4">
        <f t="shared" si="64"/>
        <v>194382.48</v>
      </c>
      <c r="DI55" s="4">
        <f t="shared" si="64"/>
        <v>67.17</v>
      </c>
      <c r="DJ55" s="4">
        <f t="shared" si="64"/>
        <v>7.99</v>
      </c>
      <c r="DK55" s="4">
        <f t="shared" si="64"/>
        <v>316.45</v>
      </c>
      <c r="DL55" s="4">
        <f t="shared" si="64"/>
        <v>0</v>
      </c>
      <c r="DM55" s="4">
        <f>DZ55</f>
        <v>33.832418099999998</v>
      </c>
      <c r="DN55" s="4">
        <f>EA55</f>
        <v>0.67459649999999993</v>
      </c>
      <c r="DO55" s="4">
        <f>ROUND(EB55,2)</f>
        <v>0</v>
      </c>
      <c r="DP55" s="4">
        <f>ROUND(EC55,2)</f>
        <v>373.1</v>
      </c>
      <c r="DQ55" s="4">
        <f>ROUND(ED55,2)</f>
        <v>230.34</v>
      </c>
      <c r="DR55" s="4"/>
      <c r="DS55" s="4"/>
      <c r="DT55" s="4">
        <f>ROUND(SUMIF(AA28:AA53,"=33304960",O28:O53),2)</f>
        <v>194766.1</v>
      </c>
      <c r="DU55" s="4">
        <f>ROUND(SUMIF(AA28:AA53,"=33304960",P28:P53),2)</f>
        <v>194382.48</v>
      </c>
      <c r="DV55" s="4">
        <f>ROUND(SUMIF(AA28:AA53,"=33304960",Q28:Q53),2)</f>
        <v>67.17</v>
      </c>
      <c r="DW55" s="4">
        <f>ROUND(SUMIF(AA28:AA53,"=33304960",R28:R53),2)</f>
        <v>7.99</v>
      </c>
      <c r="DX55" s="4">
        <f>ROUND(SUMIF(AA28:AA53,"=33304960",S28:S53),2)</f>
        <v>316.45</v>
      </c>
      <c r="DY55" s="4">
        <f>ROUND(SUMIF(AA28:AA53,"=33304960",T28:T53),2)</f>
        <v>0</v>
      </c>
      <c r="DZ55" s="4">
        <f>SUMIF(AA28:AA53,"=33304960",U28:U53)</f>
        <v>33.832418099999998</v>
      </c>
      <c r="EA55" s="4">
        <f>SUMIF(AA28:AA53,"=33304960",V28:V53)</f>
        <v>0.67459649999999993</v>
      </c>
      <c r="EB55" s="4">
        <f>ROUND(SUMIF(AA28:AA53,"=33304960",W28:W53),2)</f>
        <v>0</v>
      </c>
      <c r="EC55" s="4">
        <f>ROUND(SUMIF(AA28:AA53,"=33304960",X28:X53),2)</f>
        <v>373.1</v>
      </c>
      <c r="ED55" s="4">
        <f>ROUND(SUMIF(AA28:AA53,"=33304960",Y28:Y53),2)</f>
        <v>230.34</v>
      </c>
      <c r="EE55" s="4"/>
      <c r="EF55" s="4"/>
      <c r="EG55" s="4">
        <f t="shared" ref="EG55:EV55" si="65">ROUND(FP55,2)</f>
        <v>0</v>
      </c>
      <c r="EH55" s="4">
        <f t="shared" si="65"/>
        <v>167158.07999999999</v>
      </c>
      <c r="EI55" s="4">
        <f t="shared" si="65"/>
        <v>0</v>
      </c>
      <c r="EJ55" s="4">
        <f t="shared" si="65"/>
        <v>195369.54</v>
      </c>
      <c r="EK55" s="4">
        <f t="shared" si="65"/>
        <v>7297.7</v>
      </c>
      <c r="EL55" s="4">
        <f t="shared" si="65"/>
        <v>20913.759999999998</v>
      </c>
      <c r="EM55" s="4">
        <f t="shared" si="65"/>
        <v>0</v>
      </c>
      <c r="EN55" s="4">
        <f t="shared" si="65"/>
        <v>194382.48</v>
      </c>
      <c r="EO55" s="4">
        <f t="shared" si="65"/>
        <v>27224.400000000001</v>
      </c>
      <c r="EP55" s="4">
        <f t="shared" si="65"/>
        <v>0</v>
      </c>
      <c r="EQ55" s="4">
        <f t="shared" si="65"/>
        <v>27224.400000000001</v>
      </c>
      <c r="ER55" s="4">
        <f t="shared" si="65"/>
        <v>167158.07999999999</v>
      </c>
      <c r="ES55" s="4">
        <f t="shared" si="65"/>
        <v>0</v>
      </c>
      <c r="ET55" s="4">
        <f t="shared" si="65"/>
        <v>0</v>
      </c>
      <c r="EU55" s="4">
        <f t="shared" si="65"/>
        <v>0</v>
      </c>
      <c r="EV55" s="4">
        <f t="shared" si="65"/>
        <v>0</v>
      </c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>
        <f>ROUND(SUMIF(AA28:AA53,"=33304960",FQ28:FQ53),2)</f>
        <v>0</v>
      </c>
      <c r="FQ55" s="4">
        <f>ROUND(SUMIF(AA28:AA53,"=33304960",FR28:FR53),2)</f>
        <v>167158.07999999999</v>
      </c>
      <c r="FR55" s="4">
        <f>ROUND(SUMIF(AA28:AA53,"=33304960",GL28:GL53),2)</f>
        <v>0</v>
      </c>
      <c r="FS55" s="4">
        <f>ROUND(SUMIF(AA28:AA53,"=33304960",GM28:GM53),2)</f>
        <v>195369.54</v>
      </c>
      <c r="FT55" s="4">
        <f>ROUND(SUMIF(AA28:AA53,"=33304960",GN28:GN53),2)</f>
        <v>7297.7</v>
      </c>
      <c r="FU55" s="4">
        <f>ROUND(SUMIF(AA28:AA53,"=33304960",GO28:GO53),2)</f>
        <v>20913.759999999998</v>
      </c>
      <c r="FV55" s="4">
        <f>ROUND(SUMIF(AA28:AA53,"=33304960",GP28:GP53),2)</f>
        <v>0</v>
      </c>
      <c r="FW55" s="4">
        <f>DU55-FP55</f>
        <v>194382.48</v>
      </c>
      <c r="FX55" s="4">
        <f>DU55-FQ55</f>
        <v>27224.400000000023</v>
      </c>
      <c r="FY55" s="4">
        <f>FP55-FR55</f>
        <v>0</v>
      </c>
      <c r="FZ55" s="4">
        <f>DU55-FP55-FQ55+FR55</f>
        <v>27224.400000000023</v>
      </c>
      <c r="GA55" s="4">
        <f>FQ55-FR55</f>
        <v>167158.07999999999</v>
      </c>
      <c r="GB55" s="4">
        <f>ROUND(SUMIF(AA28:AA53,"=33304960",GX28:GX53),2)</f>
        <v>0</v>
      </c>
      <c r="GC55" s="4">
        <f>ROUND(SUMIF(AA28:AA53,"=33304960",GY28:GY53),2)</f>
        <v>0</v>
      </c>
      <c r="GD55" s="4">
        <f>ROUND(SUMIF(AA28:AA53,"=33304960",GZ28:GZ53),2)</f>
        <v>0</v>
      </c>
      <c r="GE55" s="4">
        <f>ROUND(SUMIF(AA28:AA53,"=33304960",HD28:HD53),2)</f>
        <v>0</v>
      </c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>
        <v>0</v>
      </c>
    </row>
    <row r="57" spans="1:255">
      <c r="A57" s="5">
        <v>50</v>
      </c>
      <c r="B57" s="5">
        <v>0</v>
      </c>
      <c r="C57" s="5">
        <v>0</v>
      </c>
      <c r="D57" s="5">
        <v>1</v>
      </c>
      <c r="E57" s="5">
        <v>201</v>
      </c>
      <c r="F57" s="5">
        <f>ROUND(Source!O55,O57)</f>
        <v>513.04999999999995</v>
      </c>
      <c r="G57" s="5" t="s">
        <v>83</v>
      </c>
      <c r="H57" s="5" t="s">
        <v>84</v>
      </c>
      <c r="I57" s="5"/>
      <c r="J57" s="5"/>
      <c r="K57" s="5">
        <v>201</v>
      </c>
      <c r="L57" s="5">
        <v>1</v>
      </c>
      <c r="M57" s="5">
        <v>3</v>
      </c>
      <c r="N57" s="5" t="s">
        <v>3</v>
      </c>
      <c r="O57" s="5">
        <v>2</v>
      </c>
      <c r="P57" s="5">
        <f>ROUND(Source!DG55,O57)</f>
        <v>194766.1</v>
      </c>
      <c r="Q57" s="5"/>
      <c r="R57" s="5"/>
      <c r="S57" s="5"/>
      <c r="T57" s="5"/>
      <c r="U57" s="5"/>
      <c r="V57" s="5"/>
      <c r="W57" s="5"/>
    </row>
    <row r="58" spans="1:255">
      <c r="A58" s="5">
        <v>50</v>
      </c>
      <c r="B58" s="5">
        <v>0</v>
      </c>
      <c r="C58" s="5">
        <v>0</v>
      </c>
      <c r="D58" s="5">
        <v>1</v>
      </c>
      <c r="E58" s="5">
        <v>202</v>
      </c>
      <c r="F58" s="5">
        <f>ROUND(Source!P55,O58)</f>
        <v>129.43</v>
      </c>
      <c r="G58" s="5" t="s">
        <v>85</v>
      </c>
      <c r="H58" s="5" t="s">
        <v>86</v>
      </c>
      <c r="I58" s="5"/>
      <c r="J58" s="5"/>
      <c r="K58" s="5">
        <v>202</v>
      </c>
      <c r="L58" s="5">
        <v>2</v>
      </c>
      <c r="M58" s="5">
        <v>3</v>
      </c>
      <c r="N58" s="5" t="s">
        <v>3</v>
      </c>
      <c r="O58" s="5">
        <v>2</v>
      </c>
      <c r="P58" s="5">
        <f>ROUND(Source!DH55,O58)</f>
        <v>194382.48</v>
      </c>
      <c r="Q58" s="5"/>
      <c r="R58" s="5"/>
      <c r="S58" s="5"/>
      <c r="T58" s="5"/>
      <c r="U58" s="5"/>
      <c r="V58" s="5"/>
      <c r="W58" s="5"/>
    </row>
    <row r="59" spans="1:255">
      <c r="A59" s="5">
        <v>50</v>
      </c>
      <c r="B59" s="5">
        <v>0</v>
      </c>
      <c r="C59" s="5">
        <v>0</v>
      </c>
      <c r="D59" s="5">
        <v>1</v>
      </c>
      <c r="E59" s="5">
        <v>222</v>
      </c>
      <c r="F59" s="5">
        <f>ROUND(Source!AO55,O59)</f>
        <v>0</v>
      </c>
      <c r="G59" s="5" t="s">
        <v>87</v>
      </c>
      <c r="H59" s="5" t="s">
        <v>88</v>
      </c>
      <c r="I59" s="5"/>
      <c r="J59" s="5"/>
      <c r="K59" s="5">
        <v>222</v>
      </c>
      <c r="L59" s="5">
        <v>3</v>
      </c>
      <c r="M59" s="5">
        <v>3</v>
      </c>
      <c r="N59" s="5" t="s">
        <v>3</v>
      </c>
      <c r="O59" s="5">
        <v>2</v>
      </c>
      <c r="P59" s="5">
        <f>ROUND(Source!EG55,O59)</f>
        <v>0</v>
      </c>
      <c r="Q59" s="5"/>
      <c r="R59" s="5"/>
      <c r="S59" s="5"/>
      <c r="T59" s="5"/>
      <c r="U59" s="5"/>
      <c r="V59" s="5"/>
      <c r="W59" s="5"/>
    </row>
    <row r="60" spans="1:255">
      <c r="A60" s="5">
        <v>50</v>
      </c>
      <c r="B60" s="5">
        <v>0</v>
      </c>
      <c r="C60" s="5">
        <v>0</v>
      </c>
      <c r="D60" s="5">
        <v>1</v>
      </c>
      <c r="E60" s="5">
        <v>225</v>
      </c>
      <c r="F60" s="5">
        <f>ROUND(Source!AV55,O60)</f>
        <v>129.43</v>
      </c>
      <c r="G60" s="5" t="s">
        <v>89</v>
      </c>
      <c r="H60" s="5" t="s">
        <v>90</v>
      </c>
      <c r="I60" s="5"/>
      <c r="J60" s="5"/>
      <c r="K60" s="5">
        <v>225</v>
      </c>
      <c r="L60" s="5">
        <v>4</v>
      </c>
      <c r="M60" s="5">
        <v>3</v>
      </c>
      <c r="N60" s="5" t="s">
        <v>3</v>
      </c>
      <c r="O60" s="5">
        <v>2</v>
      </c>
      <c r="P60" s="5">
        <f>ROUND(Source!EN55,O60)</f>
        <v>194382.48</v>
      </c>
      <c r="Q60" s="5"/>
      <c r="R60" s="5"/>
      <c r="S60" s="5"/>
      <c r="T60" s="5"/>
      <c r="U60" s="5"/>
      <c r="V60" s="5"/>
      <c r="W60" s="5"/>
    </row>
    <row r="61" spans="1:255">
      <c r="A61" s="5">
        <v>50</v>
      </c>
      <c r="B61" s="5">
        <v>0</v>
      </c>
      <c r="C61" s="5">
        <v>0</v>
      </c>
      <c r="D61" s="5">
        <v>1</v>
      </c>
      <c r="E61" s="5">
        <v>226</v>
      </c>
      <c r="F61" s="5">
        <f>ROUND(Source!AW55,O61)</f>
        <v>129.43</v>
      </c>
      <c r="G61" s="5" t="s">
        <v>91</v>
      </c>
      <c r="H61" s="5" t="s">
        <v>92</v>
      </c>
      <c r="I61" s="5"/>
      <c r="J61" s="5"/>
      <c r="K61" s="5">
        <v>226</v>
      </c>
      <c r="L61" s="5">
        <v>5</v>
      </c>
      <c r="M61" s="5">
        <v>3</v>
      </c>
      <c r="N61" s="5" t="s">
        <v>3</v>
      </c>
      <c r="O61" s="5">
        <v>2</v>
      </c>
      <c r="P61" s="5">
        <f>ROUND(Source!EO55,O61)</f>
        <v>27224.400000000001</v>
      </c>
      <c r="Q61" s="5"/>
      <c r="R61" s="5"/>
      <c r="S61" s="5"/>
      <c r="T61" s="5"/>
      <c r="U61" s="5"/>
      <c r="V61" s="5"/>
      <c r="W61" s="5"/>
    </row>
    <row r="62" spans="1:255">
      <c r="A62" s="5">
        <v>50</v>
      </c>
      <c r="B62" s="5">
        <v>0</v>
      </c>
      <c r="C62" s="5">
        <v>0</v>
      </c>
      <c r="D62" s="5">
        <v>1</v>
      </c>
      <c r="E62" s="5">
        <v>227</v>
      </c>
      <c r="F62" s="5">
        <f>ROUND(Source!AX55,O62)</f>
        <v>0</v>
      </c>
      <c r="G62" s="5" t="s">
        <v>93</v>
      </c>
      <c r="H62" s="5" t="s">
        <v>94</v>
      </c>
      <c r="I62" s="5"/>
      <c r="J62" s="5"/>
      <c r="K62" s="5">
        <v>227</v>
      </c>
      <c r="L62" s="5">
        <v>6</v>
      </c>
      <c r="M62" s="5">
        <v>3</v>
      </c>
      <c r="N62" s="5" t="s">
        <v>3</v>
      </c>
      <c r="O62" s="5">
        <v>2</v>
      </c>
      <c r="P62" s="5">
        <f>ROUND(Source!EP55,O62)</f>
        <v>0</v>
      </c>
      <c r="Q62" s="5"/>
      <c r="R62" s="5"/>
      <c r="S62" s="5"/>
      <c r="T62" s="5"/>
      <c r="U62" s="5"/>
      <c r="V62" s="5"/>
      <c r="W62" s="5"/>
    </row>
    <row r="63" spans="1:255">
      <c r="A63" s="5">
        <v>50</v>
      </c>
      <c r="B63" s="5">
        <v>0</v>
      </c>
      <c r="C63" s="5">
        <v>0</v>
      </c>
      <c r="D63" s="5">
        <v>1</v>
      </c>
      <c r="E63" s="5">
        <v>228</v>
      </c>
      <c r="F63" s="5">
        <f>ROUND(Source!AY55,O63)</f>
        <v>129.43</v>
      </c>
      <c r="G63" s="5" t="s">
        <v>95</v>
      </c>
      <c r="H63" s="5" t="s">
        <v>96</v>
      </c>
      <c r="I63" s="5"/>
      <c r="J63" s="5"/>
      <c r="K63" s="5">
        <v>228</v>
      </c>
      <c r="L63" s="5">
        <v>7</v>
      </c>
      <c r="M63" s="5">
        <v>3</v>
      </c>
      <c r="N63" s="5" t="s">
        <v>3</v>
      </c>
      <c r="O63" s="5">
        <v>2</v>
      </c>
      <c r="P63" s="5">
        <f>ROUND(Source!EQ55,O63)</f>
        <v>27224.400000000001</v>
      </c>
      <c r="Q63" s="5"/>
      <c r="R63" s="5"/>
      <c r="S63" s="5"/>
      <c r="T63" s="5"/>
      <c r="U63" s="5"/>
      <c r="V63" s="5"/>
      <c r="W63" s="5"/>
    </row>
    <row r="64" spans="1:255">
      <c r="A64" s="5">
        <v>50</v>
      </c>
      <c r="B64" s="5">
        <v>0</v>
      </c>
      <c r="C64" s="5">
        <v>0</v>
      </c>
      <c r="D64" s="5">
        <v>1</v>
      </c>
      <c r="E64" s="5">
        <v>216</v>
      </c>
      <c r="F64" s="5">
        <f>ROUND(Source!AP55,O64)</f>
        <v>0</v>
      </c>
      <c r="G64" s="5" t="s">
        <v>97</v>
      </c>
      <c r="H64" s="5" t="s">
        <v>98</v>
      </c>
      <c r="I64" s="5"/>
      <c r="J64" s="5"/>
      <c r="K64" s="5">
        <v>216</v>
      </c>
      <c r="L64" s="5">
        <v>8</v>
      </c>
      <c r="M64" s="5">
        <v>3</v>
      </c>
      <c r="N64" s="5" t="s">
        <v>3</v>
      </c>
      <c r="O64" s="5">
        <v>2</v>
      </c>
      <c r="P64" s="5">
        <f>ROUND(Source!EH55,O64)</f>
        <v>167158.07999999999</v>
      </c>
      <c r="Q64" s="5"/>
      <c r="R64" s="5"/>
      <c r="S64" s="5"/>
      <c r="T64" s="5"/>
      <c r="U64" s="5"/>
      <c r="V64" s="5"/>
      <c r="W64" s="5"/>
    </row>
    <row r="65" spans="1:23">
      <c r="A65" s="5">
        <v>50</v>
      </c>
      <c r="B65" s="5">
        <v>0</v>
      </c>
      <c r="C65" s="5">
        <v>0</v>
      </c>
      <c r="D65" s="5">
        <v>1</v>
      </c>
      <c r="E65" s="5">
        <v>223</v>
      </c>
      <c r="F65" s="5">
        <f>ROUND(Source!AQ55,O65)</f>
        <v>0</v>
      </c>
      <c r="G65" s="5" t="s">
        <v>99</v>
      </c>
      <c r="H65" s="5" t="s">
        <v>100</v>
      </c>
      <c r="I65" s="5"/>
      <c r="J65" s="5"/>
      <c r="K65" s="5">
        <v>223</v>
      </c>
      <c r="L65" s="5">
        <v>9</v>
      </c>
      <c r="M65" s="5">
        <v>3</v>
      </c>
      <c r="N65" s="5" t="s">
        <v>3</v>
      </c>
      <c r="O65" s="5">
        <v>2</v>
      </c>
      <c r="P65" s="5">
        <f>ROUND(Source!EI55,O65)</f>
        <v>0</v>
      </c>
      <c r="Q65" s="5"/>
      <c r="R65" s="5"/>
      <c r="S65" s="5"/>
      <c r="T65" s="5"/>
      <c r="U65" s="5"/>
      <c r="V65" s="5"/>
      <c r="W65" s="5"/>
    </row>
    <row r="66" spans="1:23">
      <c r="A66" s="5">
        <v>50</v>
      </c>
      <c r="B66" s="5">
        <v>0</v>
      </c>
      <c r="C66" s="5">
        <v>0</v>
      </c>
      <c r="D66" s="5">
        <v>1</v>
      </c>
      <c r="E66" s="5">
        <v>229</v>
      </c>
      <c r="F66" s="5">
        <f>ROUND(Source!AZ55,O66)</f>
        <v>0</v>
      </c>
      <c r="G66" s="5" t="s">
        <v>101</v>
      </c>
      <c r="H66" s="5" t="s">
        <v>102</v>
      </c>
      <c r="I66" s="5"/>
      <c r="J66" s="5"/>
      <c r="K66" s="5">
        <v>229</v>
      </c>
      <c r="L66" s="5">
        <v>10</v>
      </c>
      <c r="M66" s="5">
        <v>3</v>
      </c>
      <c r="N66" s="5" t="s">
        <v>3</v>
      </c>
      <c r="O66" s="5">
        <v>2</v>
      </c>
      <c r="P66" s="5">
        <f>ROUND(Source!ER55,O66)</f>
        <v>167158.07999999999</v>
      </c>
      <c r="Q66" s="5"/>
      <c r="R66" s="5"/>
      <c r="S66" s="5"/>
      <c r="T66" s="5"/>
      <c r="U66" s="5"/>
      <c r="V66" s="5"/>
      <c r="W66" s="5"/>
    </row>
    <row r="67" spans="1:23">
      <c r="A67" s="5">
        <v>50</v>
      </c>
      <c r="B67" s="5">
        <v>0</v>
      </c>
      <c r="C67" s="5">
        <v>0</v>
      </c>
      <c r="D67" s="5">
        <v>1</v>
      </c>
      <c r="E67" s="5">
        <v>203</v>
      </c>
      <c r="F67" s="5">
        <f>ROUND(Source!Q55,O67)</f>
        <v>67.17</v>
      </c>
      <c r="G67" s="5" t="s">
        <v>103</v>
      </c>
      <c r="H67" s="5" t="s">
        <v>104</v>
      </c>
      <c r="I67" s="5"/>
      <c r="J67" s="5"/>
      <c r="K67" s="5">
        <v>203</v>
      </c>
      <c r="L67" s="5">
        <v>11</v>
      </c>
      <c r="M67" s="5">
        <v>3</v>
      </c>
      <c r="N67" s="5" t="s">
        <v>3</v>
      </c>
      <c r="O67" s="5">
        <v>2</v>
      </c>
      <c r="P67" s="5">
        <f>ROUND(Source!DI55,O67)</f>
        <v>67.17</v>
      </c>
      <c r="Q67" s="5"/>
      <c r="R67" s="5"/>
      <c r="S67" s="5"/>
      <c r="T67" s="5"/>
      <c r="U67" s="5"/>
      <c r="V67" s="5"/>
      <c r="W67" s="5"/>
    </row>
    <row r="68" spans="1:23">
      <c r="A68" s="5">
        <v>50</v>
      </c>
      <c r="B68" s="5">
        <v>0</v>
      </c>
      <c r="C68" s="5">
        <v>0</v>
      </c>
      <c r="D68" s="5">
        <v>1</v>
      </c>
      <c r="E68" s="5">
        <v>231</v>
      </c>
      <c r="F68" s="5">
        <f>ROUND(Source!BB55,O68)</f>
        <v>0</v>
      </c>
      <c r="G68" s="5" t="s">
        <v>105</v>
      </c>
      <c r="H68" s="5" t="s">
        <v>106</v>
      </c>
      <c r="I68" s="5"/>
      <c r="J68" s="5"/>
      <c r="K68" s="5">
        <v>231</v>
      </c>
      <c r="L68" s="5">
        <v>12</v>
      </c>
      <c r="M68" s="5">
        <v>3</v>
      </c>
      <c r="N68" s="5" t="s">
        <v>3</v>
      </c>
      <c r="O68" s="5">
        <v>2</v>
      </c>
      <c r="P68" s="5">
        <f>ROUND(Source!ET55,O68)</f>
        <v>0</v>
      </c>
      <c r="Q68" s="5"/>
      <c r="R68" s="5"/>
      <c r="S68" s="5"/>
      <c r="T68" s="5"/>
      <c r="U68" s="5"/>
      <c r="V68" s="5"/>
      <c r="W68" s="5"/>
    </row>
    <row r="69" spans="1:23">
      <c r="A69" s="5">
        <v>50</v>
      </c>
      <c r="B69" s="5">
        <v>0</v>
      </c>
      <c r="C69" s="5">
        <v>0</v>
      </c>
      <c r="D69" s="5">
        <v>1</v>
      </c>
      <c r="E69" s="5">
        <v>204</v>
      </c>
      <c r="F69" s="5">
        <f>ROUND(Source!R55,O69)</f>
        <v>7.99</v>
      </c>
      <c r="G69" s="5" t="s">
        <v>107</v>
      </c>
      <c r="H69" s="5" t="s">
        <v>108</v>
      </c>
      <c r="I69" s="5"/>
      <c r="J69" s="5"/>
      <c r="K69" s="5">
        <v>204</v>
      </c>
      <c r="L69" s="5">
        <v>13</v>
      </c>
      <c r="M69" s="5">
        <v>3</v>
      </c>
      <c r="N69" s="5" t="s">
        <v>3</v>
      </c>
      <c r="O69" s="5">
        <v>2</v>
      </c>
      <c r="P69" s="5">
        <f>ROUND(Source!DJ55,O69)</f>
        <v>7.99</v>
      </c>
      <c r="Q69" s="5"/>
      <c r="R69" s="5"/>
      <c r="S69" s="5"/>
      <c r="T69" s="5"/>
      <c r="U69" s="5"/>
      <c r="V69" s="5"/>
      <c r="W69" s="5"/>
    </row>
    <row r="70" spans="1:23">
      <c r="A70" s="5">
        <v>50</v>
      </c>
      <c r="B70" s="5">
        <v>0</v>
      </c>
      <c r="C70" s="5">
        <v>0</v>
      </c>
      <c r="D70" s="5">
        <v>1</v>
      </c>
      <c r="E70" s="5">
        <v>205</v>
      </c>
      <c r="F70" s="5">
        <f>ROUND(Source!S55,O70)</f>
        <v>316.45</v>
      </c>
      <c r="G70" s="5" t="s">
        <v>109</v>
      </c>
      <c r="H70" s="5" t="s">
        <v>110</v>
      </c>
      <c r="I70" s="5"/>
      <c r="J70" s="5"/>
      <c r="K70" s="5">
        <v>205</v>
      </c>
      <c r="L70" s="5">
        <v>14</v>
      </c>
      <c r="M70" s="5">
        <v>3</v>
      </c>
      <c r="N70" s="5" t="s">
        <v>3</v>
      </c>
      <c r="O70" s="5">
        <v>2</v>
      </c>
      <c r="P70" s="5">
        <f>ROUND(Source!DK55,O70)</f>
        <v>316.45</v>
      </c>
      <c r="Q70" s="5"/>
      <c r="R70" s="5"/>
      <c r="S70" s="5"/>
      <c r="T70" s="5"/>
      <c r="U70" s="5"/>
      <c r="V70" s="5"/>
      <c r="W70" s="5"/>
    </row>
    <row r="71" spans="1:23">
      <c r="A71" s="5">
        <v>50</v>
      </c>
      <c r="B71" s="5">
        <v>0</v>
      </c>
      <c r="C71" s="5">
        <v>0</v>
      </c>
      <c r="D71" s="5">
        <v>1</v>
      </c>
      <c r="E71" s="5">
        <v>232</v>
      </c>
      <c r="F71" s="5">
        <f>ROUND(Source!BC55,O71)</f>
        <v>0</v>
      </c>
      <c r="G71" s="5" t="s">
        <v>111</v>
      </c>
      <c r="H71" s="5" t="s">
        <v>112</v>
      </c>
      <c r="I71" s="5"/>
      <c r="J71" s="5"/>
      <c r="K71" s="5">
        <v>232</v>
      </c>
      <c r="L71" s="5">
        <v>15</v>
      </c>
      <c r="M71" s="5">
        <v>3</v>
      </c>
      <c r="N71" s="5" t="s">
        <v>3</v>
      </c>
      <c r="O71" s="5">
        <v>2</v>
      </c>
      <c r="P71" s="5">
        <f>ROUND(Source!EU55,O71)</f>
        <v>0</v>
      </c>
      <c r="Q71" s="5"/>
      <c r="R71" s="5"/>
      <c r="S71" s="5"/>
      <c r="T71" s="5"/>
      <c r="U71" s="5"/>
      <c r="V71" s="5"/>
      <c r="W71" s="5"/>
    </row>
    <row r="72" spans="1:23">
      <c r="A72" s="5">
        <v>50</v>
      </c>
      <c r="B72" s="5">
        <v>0</v>
      </c>
      <c r="C72" s="5">
        <v>0</v>
      </c>
      <c r="D72" s="5">
        <v>1</v>
      </c>
      <c r="E72" s="5">
        <v>214</v>
      </c>
      <c r="F72" s="5">
        <f>ROUND(Source!AS55,O72)</f>
        <v>1116.49</v>
      </c>
      <c r="G72" s="5" t="s">
        <v>113</v>
      </c>
      <c r="H72" s="5" t="s">
        <v>114</v>
      </c>
      <c r="I72" s="5"/>
      <c r="J72" s="5"/>
      <c r="K72" s="5">
        <v>214</v>
      </c>
      <c r="L72" s="5">
        <v>16</v>
      </c>
      <c r="M72" s="5">
        <v>3</v>
      </c>
      <c r="N72" s="5" t="s">
        <v>3</v>
      </c>
      <c r="O72" s="5">
        <v>2</v>
      </c>
      <c r="P72" s="5">
        <f>ROUND(Source!EK55,O72)</f>
        <v>7297.7</v>
      </c>
      <c r="Q72" s="5"/>
      <c r="R72" s="5"/>
      <c r="S72" s="5"/>
      <c r="T72" s="5"/>
      <c r="U72" s="5"/>
      <c r="V72" s="5"/>
      <c r="W72" s="5"/>
    </row>
    <row r="73" spans="1:23">
      <c r="A73" s="5">
        <v>50</v>
      </c>
      <c r="B73" s="5">
        <v>0</v>
      </c>
      <c r="C73" s="5">
        <v>0</v>
      </c>
      <c r="D73" s="5">
        <v>1</v>
      </c>
      <c r="E73" s="5">
        <v>215</v>
      </c>
      <c r="F73" s="5">
        <f>ROUND(Source!AT55,O73)</f>
        <v>0</v>
      </c>
      <c r="G73" s="5" t="s">
        <v>115</v>
      </c>
      <c r="H73" s="5" t="s">
        <v>116</v>
      </c>
      <c r="I73" s="5"/>
      <c r="J73" s="5"/>
      <c r="K73" s="5">
        <v>215</v>
      </c>
      <c r="L73" s="5">
        <v>17</v>
      </c>
      <c r="M73" s="5">
        <v>3</v>
      </c>
      <c r="N73" s="5" t="s">
        <v>3</v>
      </c>
      <c r="O73" s="5">
        <v>2</v>
      </c>
      <c r="P73" s="5">
        <f>ROUND(Source!EL55,O73)</f>
        <v>20913.759999999998</v>
      </c>
      <c r="Q73" s="5"/>
      <c r="R73" s="5"/>
      <c r="S73" s="5"/>
      <c r="T73" s="5"/>
      <c r="U73" s="5"/>
      <c r="V73" s="5"/>
      <c r="W73" s="5"/>
    </row>
    <row r="74" spans="1:23">
      <c r="A74" s="5">
        <v>50</v>
      </c>
      <c r="B74" s="5">
        <v>0</v>
      </c>
      <c r="C74" s="5">
        <v>0</v>
      </c>
      <c r="D74" s="5">
        <v>1</v>
      </c>
      <c r="E74" s="5">
        <v>217</v>
      </c>
      <c r="F74" s="5">
        <f>ROUND(Source!AU55,O74)</f>
        <v>0</v>
      </c>
      <c r="G74" s="5" t="s">
        <v>117</v>
      </c>
      <c r="H74" s="5" t="s">
        <v>118</v>
      </c>
      <c r="I74" s="5"/>
      <c r="J74" s="5"/>
      <c r="K74" s="5">
        <v>217</v>
      </c>
      <c r="L74" s="5">
        <v>18</v>
      </c>
      <c r="M74" s="5">
        <v>3</v>
      </c>
      <c r="N74" s="5" t="s">
        <v>3</v>
      </c>
      <c r="O74" s="5">
        <v>2</v>
      </c>
      <c r="P74" s="5">
        <f>ROUND(Source!EM55,O74)</f>
        <v>0</v>
      </c>
      <c r="Q74" s="5"/>
      <c r="R74" s="5"/>
      <c r="S74" s="5"/>
      <c r="T74" s="5"/>
      <c r="U74" s="5"/>
      <c r="V74" s="5"/>
      <c r="W74" s="5"/>
    </row>
    <row r="75" spans="1:23">
      <c r="A75" s="5">
        <v>50</v>
      </c>
      <c r="B75" s="5">
        <v>0</v>
      </c>
      <c r="C75" s="5">
        <v>0</v>
      </c>
      <c r="D75" s="5">
        <v>1</v>
      </c>
      <c r="E75" s="5">
        <v>230</v>
      </c>
      <c r="F75" s="5">
        <f>ROUND(Source!BA55,O75)</f>
        <v>0</v>
      </c>
      <c r="G75" s="5" t="s">
        <v>119</v>
      </c>
      <c r="H75" s="5" t="s">
        <v>120</v>
      </c>
      <c r="I75" s="5"/>
      <c r="J75" s="5"/>
      <c r="K75" s="5">
        <v>230</v>
      </c>
      <c r="L75" s="5">
        <v>19</v>
      </c>
      <c r="M75" s="5">
        <v>3</v>
      </c>
      <c r="N75" s="5" t="s">
        <v>3</v>
      </c>
      <c r="O75" s="5">
        <v>2</v>
      </c>
      <c r="P75" s="5">
        <f>ROUND(Source!ES55,O75)</f>
        <v>0</v>
      </c>
      <c r="Q75" s="5"/>
      <c r="R75" s="5"/>
      <c r="S75" s="5"/>
      <c r="T75" s="5"/>
      <c r="U75" s="5"/>
      <c r="V75" s="5"/>
      <c r="W75" s="5"/>
    </row>
    <row r="76" spans="1:23">
      <c r="A76" s="5">
        <v>50</v>
      </c>
      <c r="B76" s="5">
        <v>0</v>
      </c>
      <c r="C76" s="5">
        <v>0</v>
      </c>
      <c r="D76" s="5">
        <v>1</v>
      </c>
      <c r="E76" s="5">
        <v>206</v>
      </c>
      <c r="F76" s="5">
        <f>ROUND(Source!T55,O76)</f>
        <v>0</v>
      </c>
      <c r="G76" s="5" t="s">
        <v>121</v>
      </c>
      <c r="H76" s="5" t="s">
        <v>122</v>
      </c>
      <c r="I76" s="5"/>
      <c r="J76" s="5"/>
      <c r="K76" s="5">
        <v>206</v>
      </c>
      <c r="L76" s="5">
        <v>20</v>
      </c>
      <c r="M76" s="5">
        <v>3</v>
      </c>
      <c r="N76" s="5" t="s">
        <v>3</v>
      </c>
      <c r="O76" s="5">
        <v>2</v>
      </c>
      <c r="P76" s="5">
        <f>ROUND(Source!DL55,O76)</f>
        <v>0</v>
      </c>
      <c r="Q76" s="5"/>
      <c r="R76" s="5"/>
      <c r="S76" s="5"/>
      <c r="T76" s="5"/>
      <c r="U76" s="5"/>
      <c r="V76" s="5"/>
      <c r="W76" s="5"/>
    </row>
    <row r="77" spans="1:23">
      <c r="A77" s="5">
        <v>50</v>
      </c>
      <c r="B77" s="5">
        <v>0</v>
      </c>
      <c r="C77" s="5">
        <v>0</v>
      </c>
      <c r="D77" s="5">
        <v>1</v>
      </c>
      <c r="E77" s="5">
        <v>207</v>
      </c>
      <c r="F77" s="5">
        <f>Source!U55</f>
        <v>33.832418099999998</v>
      </c>
      <c r="G77" s="5" t="s">
        <v>123</v>
      </c>
      <c r="H77" s="5" t="s">
        <v>124</v>
      </c>
      <c r="I77" s="5"/>
      <c r="J77" s="5"/>
      <c r="K77" s="5">
        <v>207</v>
      </c>
      <c r="L77" s="5">
        <v>21</v>
      </c>
      <c r="M77" s="5">
        <v>3</v>
      </c>
      <c r="N77" s="5" t="s">
        <v>3</v>
      </c>
      <c r="O77" s="5">
        <v>-1</v>
      </c>
      <c r="P77" s="5">
        <f>Source!DM55</f>
        <v>33.832418099999998</v>
      </c>
      <c r="Q77" s="5"/>
      <c r="R77" s="5"/>
      <c r="S77" s="5"/>
      <c r="T77" s="5"/>
      <c r="U77" s="5"/>
      <c r="V77" s="5"/>
      <c r="W77" s="5"/>
    </row>
    <row r="78" spans="1:23">
      <c r="A78" s="5">
        <v>50</v>
      </c>
      <c r="B78" s="5">
        <v>0</v>
      </c>
      <c r="C78" s="5">
        <v>0</v>
      </c>
      <c r="D78" s="5">
        <v>1</v>
      </c>
      <c r="E78" s="5">
        <v>208</v>
      </c>
      <c r="F78" s="5">
        <f>Source!V55</f>
        <v>0.67459649999999993</v>
      </c>
      <c r="G78" s="5" t="s">
        <v>125</v>
      </c>
      <c r="H78" s="5" t="s">
        <v>126</v>
      </c>
      <c r="I78" s="5"/>
      <c r="J78" s="5"/>
      <c r="K78" s="5">
        <v>208</v>
      </c>
      <c r="L78" s="5">
        <v>22</v>
      </c>
      <c r="M78" s="5">
        <v>3</v>
      </c>
      <c r="N78" s="5" t="s">
        <v>3</v>
      </c>
      <c r="O78" s="5">
        <v>-1</v>
      </c>
      <c r="P78" s="5">
        <f>Source!DN55</f>
        <v>0.67459649999999993</v>
      </c>
      <c r="Q78" s="5"/>
      <c r="R78" s="5"/>
      <c r="S78" s="5"/>
      <c r="T78" s="5"/>
      <c r="U78" s="5"/>
      <c r="V78" s="5"/>
      <c r="W78" s="5"/>
    </row>
    <row r="79" spans="1:23">
      <c r="A79" s="5">
        <v>50</v>
      </c>
      <c r="B79" s="5">
        <v>0</v>
      </c>
      <c r="C79" s="5">
        <v>0</v>
      </c>
      <c r="D79" s="5">
        <v>1</v>
      </c>
      <c r="E79" s="5">
        <v>209</v>
      </c>
      <c r="F79" s="5">
        <f>ROUND(Source!W55,O79)</f>
        <v>0</v>
      </c>
      <c r="G79" s="5" t="s">
        <v>127</v>
      </c>
      <c r="H79" s="5" t="s">
        <v>128</v>
      </c>
      <c r="I79" s="5"/>
      <c r="J79" s="5"/>
      <c r="K79" s="5">
        <v>209</v>
      </c>
      <c r="L79" s="5">
        <v>23</v>
      </c>
      <c r="M79" s="5">
        <v>3</v>
      </c>
      <c r="N79" s="5" t="s">
        <v>3</v>
      </c>
      <c r="O79" s="5">
        <v>2</v>
      </c>
      <c r="P79" s="5">
        <f>ROUND(Source!DO55,O79)</f>
        <v>0</v>
      </c>
      <c r="Q79" s="5"/>
      <c r="R79" s="5"/>
      <c r="S79" s="5"/>
      <c r="T79" s="5"/>
      <c r="U79" s="5"/>
      <c r="V79" s="5"/>
      <c r="W79" s="5"/>
    </row>
    <row r="80" spans="1:23">
      <c r="A80" s="5">
        <v>50</v>
      </c>
      <c r="B80" s="5">
        <v>0</v>
      </c>
      <c r="C80" s="5">
        <v>0</v>
      </c>
      <c r="D80" s="5">
        <v>1</v>
      </c>
      <c r="E80" s="5">
        <v>233</v>
      </c>
      <c r="F80" s="5">
        <f>ROUND(Source!BD55,O80)</f>
        <v>0</v>
      </c>
      <c r="G80" s="5" t="s">
        <v>129</v>
      </c>
      <c r="H80" s="5" t="s">
        <v>130</v>
      </c>
      <c r="I80" s="5"/>
      <c r="J80" s="5"/>
      <c r="K80" s="5">
        <v>233</v>
      </c>
      <c r="L80" s="5">
        <v>24</v>
      </c>
      <c r="M80" s="5">
        <v>3</v>
      </c>
      <c r="N80" s="5" t="s">
        <v>3</v>
      </c>
      <c r="O80" s="5">
        <v>2</v>
      </c>
      <c r="P80" s="5">
        <f>ROUND(Source!EV55,O80)</f>
        <v>0</v>
      </c>
      <c r="Q80" s="5"/>
      <c r="R80" s="5"/>
      <c r="S80" s="5"/>
      <c r="T80" s="5"/>
      <c r="U80" s="5"/>
      <c r="V80" s="5"/>
      <c r="W80" s="5"/>
    </row>
    <row r="81" spans="1:255">
      <c r="A81" s="5">
        <v>50</v>
      </c>
      <c r="B81" s="5">
        <v>0</v>
      </c>
      <c r="C81" s="5">
        <v>0</v>
      </c>
      <c r="D81" s="5">
        <v>1</v>
      </c>
      <c r="E81" s="5">
        <v>210</v>
      </c>
      <c r="F81" s="5">
        <f>ROUND(Source!X55,O81)</f>
        <v>373.1</v>
      </c>
      <c r="G81" s="5" t="s">
        <v>131</v>
      </c>
      <c r="H81" s="5" t="s">
        <v>132</v>
      </c>
      <c r="I81" s="5"/>
      <c r="J81" s="5"/>
      <c r="K81" s="5">
        <v>210</v>
      </c>
      <c r="L81" s="5">
        <v>25</v>
      </c>
      <c r="M81" s="5">
        <v>3</v>
      </c>
      <c r="N81" s="5" t="s">
        <v>3</v>
      </c>
      <c r="O81" s="5">
        <v>2</v>
      </c>
      <c r="P81" s="5">
        <f>ROUND(Source!DP55,O81)</f>
        <v>373.1</v>
      </c>
      <c r="Q81" s="5"/>
      <c r="R81" s="5"/>
      <c r="S81" s="5"/>
      <c r="T81" s="5"/>
      <c r="U81" s="5"/>
      <c r="V81" s="5"/>
      <c r="W81" s="5"/>
    </row>
    <row r="82" spans="1:255">
      <c r="A82" s="5">
        <v>50</v>
      </c>
      <c r="B82" s="5">
        <v>0</v>
      </c>
      <c r="C82" s="5">
        <v>0</v>
      </c>
      <c r="D82" s="5">
        <v>1</v>
      </c>
      <c r="E82" s="5">
        <v>211</v>
      </c>
      <c r="F82" s="5">
        <f>ROUND(Source!Y55,O82)</f>
        <v>230.34</v>
      </c>
      <c r="G82" s="5" t="s">
        <v>133</v>
      </c>
      <c r="H82" s="5" t="s">
        <v>134</v>
      </c>
      <c r="I82" s="5"/>
      <c r="J82" s="5"/>
      <c r="K82" s="5">
        <v>211</v>
      </c>
      <c r="L82" s="5">
        <v>26</v>
      </c>
      <c r="M82" s="5">
        <v>3</v>
      </c>
      <c r="N82" s="5" t="s">
        <v>3</v>
      </c>
      <c r="O82" s="5">
        <v>2</v>
      </c>
      <c r="P82" s="5">
        <f>ROUND(Source!DQ55,O82)</f>
        <v>230.34</v>
      </c>
      <c r="Q82" s="5"/>
      <c r="R82" s="5"/>
      <c r="S82" s="5"/>
      <c r="T82" s="5"/>
      <c r="U82" s="5"/>
      <c r="V82" s="5"/>
      <c r="W82" s="5"/>
    </row>
    <row r="83" spans="1:255">
      <c r="A83" s="5">
        <v>50</v>
      </c>
      <c r="B83" s="5">
        <v>0</v>
      </c>
      <c r="C83" s="5">
        <v>0</v>
      </c>
      <c r="D83" s="5">
        <v>1</v>
      </c>
      <c r="E83" s="5">
        <v>224</v>
      </c>
      <c r="F83" s="5">
        <f>ROUND(Source!AR55,O83)</f>
        <v>1116.49</v>
      </c>
      <c r="G83" s="5" t="s">
        <v>135</v>
      </c>
      <c r="H83" s="5" t="s">
        <v>136</v>
      </c>
      <c r="I83" s="5"/>
      <c r="J83" s="5"/>
      <c r="K83" s="5">
        <v>224</v>
      </c>
      <c r="L83" s="5">
        <v>27</v>
      </c>
      <c r="M83" s="5">
        <v>3</v>
      </c>
      <c r="N83" s="5" t="s">
        <v>3</v>
      </c>
      <c r="O83" s="5">
        <v>2</v>
      </c>
      <c r="P83" s="5">
        <f>ROUND(Source!EJ55,O83)</f>
        <v>195369.54</v>
      </c>
      <c r="Q83" s="5"/>
      <c r="R83" s="5"/>
      <c r="S83" s="5"/>
      <c r="T83" s="5"/>
      <c r="U83" s="5"/>
      <c r="V83" s="5"/>
      <c r="W83" s="5"/>
    </row>
    <row r="85" spans="1:255">
      <c r="A85" s="1">
        <v>4</v>
      </c>
      <c r="B85" s="1">
        <v>1</v>
      </c>
      <c r="C85" s="1"/>
      <c r="D85" s="1">
        <f>ROW(A116)</f>
        <v>116</v>
      </c>
      <c r="E85" s="1"/>
      <c r="F85" s="1" t="s">
        <v>137</v>
      </c>
      <c r="G85" s="1" t="s">
        <v>137</v>
      </c>
      <c r="H85" s="1" t="s">
        <v>3</v>
      </c>
      <c r="I85" s="1">
        <v>0</v>
      </c>
      <c r="J85" s="1"/>
      <c r="K85" s="1">
        <v>-1</v>
      </c>
      <c r="L85" s="1"/>
      <c r="M85" s="1"/>
      <c r="N85" s="1"/>
      <c r="O85" s="1"/>
      <c r="P85" s="1"/>
      <c r="Q85" s="1"/>
      <c r="R85" s="1"/>
      <c r="S85" s="1"/>
      <c r="T85" s="1"/>
      <c r="U85" s="1" t="s">
        <v>3</v>
      </c>
      <c r="V85" s="1">
        <v>0</v>
      </c>
      <c r="W85" s="1"/>
      <c r="X85" s="1"/>
      <c r="Y85" s="1"/>
      <c r="Z85" s="1"/>
      <c r="AA85" s="1"/>
      <c r="AB85" s="1" t="s">
        <v>3</v>
      </c>
      <c r="AC85" s="1" t="s">
        <v>3</v>
      </c>
      <c r="AD85" s="1" t="s">
        <v>3</v>
      </c>
      <c r="AE85" s="1" t="s">
        <v>3</v>
      </c>
      <c r="AF85" s="1" t="s">
        <v>3</v>
      </c>
      <c r="AG85" s="1" t="s">
        <v>3</v>
      </c>
      <c r="AH85" s="1"/>
      <c r="AI85" s="1"/>
      <c r="AJ85" s="1"/>
      <c r="AK85" s="1"/>
      <c r="AL85" s="1"/>
      <c r="AM85" s="1"/>
      <c r="AN85" s="1"/>
      <c r="AO85" s="1"/>
      <c r="AP85" s="1" t="s">
        <v>3</v>
      </c>
      <c r="AQ85" s="1" t="s">
        <v>3</v>
      </c>
      <c r="AR85" s="1" t="s">
        <v>3</v>
      </c>
      <c r="AS85" s="1"/>
      <c r="AT85" s="1"/>
      <c r="AU85" s="1"/>
      <c r="AV85" s="1"/>
      <c r="AW85" s="1"/>
      <c r="AX85" s="1"/>
      <c r="AY85" s="1"/>
      <c r="AZ85" s="1" t="s">
        <v>3</v>
      </c>
      <c r="BA85" s="1"/>
      <c r="BB85" s="1" t="s">
        <v>3</v>
      </c>
      <c r="BC85" s="1" t="s">
        <v>3</v>
      </c>
      <c r="BD85" s="1" t="s">
        <v>3</v>
      </c>
      <c r="BE85" s="1" t="s">
        <v>3</v>
      </c>
      <c r="BF85" s="1" t="s">
        <v>3</v>
      </c>
      <c r="BG85" s="1" t="s">
        <v>3</v>
      </c>
      <c r="BH85" s="1" t="s">
        <v>3</v>
      </c>
      <c r="BI85" s="1" t="s">
        <v>3</v>
      </c>
      <c r="BJ85" s="1" t="s">
        <v>3</v>
      </c>
      <c r="BK85" s="1" t="s">
        <v>3</v>
      </c>
      <c r="BL85" s="1" t="s">
        <v>3</v>
      </c>
      <c r="BM85" s="1" t="s">
        <v>3</v>
      </c>
      <c r="BN85" s="1" t="s">
        <v>3</v>
      </c>
      <c r="BO85" s="1" t="s">
        <v>3</v>
      </c>
      <c r="BP85" s="1" t="s">
        <v>3</v>
      </c>
      <c r="BQ85" s="1"/>
      <c r="BR85" s="1"/>
      <c r="BS85" s="1"/>
      <c r="BT85" s="1"/>
      <c r="BU85" s="1"/>
      <c r="BV85" s="1"/>
      <c r="BW85" s="1"/>
      <c r="BX85" s="1">
        <v>0</v>
      </c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>
        <v>0</v>
      </c>
    </row>
    <row r="87" spans="1:255">
      <c r="A87" s="3">
        <v>52</v>
      </c>
      <c r="B87" s="3">
        <f t="shared" ref="B87:G87" si="66">B116</f>
        <v>1</v>
      </c>
      <c r="C87" s="3">
        <f t="shared" si="66"/>
        <v>4</v>
      </c>
      <c r="D87" s="3">
        <f t="shared" si="66"/>
        <v>85</v>
      </c>
      <c r="E87" s="3">
        <f t="shared" si="66"/>
        <v>0</v>
      </c>
      <c r="F87" s="3" t="str">
        <f t="shared" si="66"/>
        <v>2.Система ВД2 (оборудование)</v>
      </c>
      <c r="G87" s="3" t="str">
        <f t="shared" si="66"/>
        <v>2.Система ВД2 (оборудование)</v>
      </c>
      <c r="H87" s="3"/>
      <c r="I87" s="3"/>
      <c r="J87" s="3"/>
      <c r="K87" s="3"/>
      <c r="L87" s="3"/>
      <c r="M87" s="3"/>
      <c r="N87" s="3"/>
      <c r="O87" s="3">
        <f t="shared" ref="O87:AT87" si="67">O116</f>
        <v>503.43</v>
      </c>
      <c r="P87" s="3">
        <f t="shared" si="67"/>
        <v>128.82</v>
      </c>
      <c r="Q87" s="3">
        <f t="shared" si="67"/>
        <v>66.84</v>
      </c>
      <c r="R87" s="3">
        <f t="shared" si="67"/>
        <v>7.96</v>
      </c>
      <c r="S87" s="3">
        <f t="shared" si="67"/>
        <v>307.77</v>
      </c>
      <c r="T87" s="3">
        <f t="shared" si="67"/>
        <v>0</v>
      </c>
      <c r="U87" s="3">
        <f t="shared" si="67"/>
        <v>32.8440552</v>
      </c>
      <c r="V87" s="3">
        <f t="shared" si="67"/>
        <v>0.67210799999999993</v>
      </c>
      <c r="W87" s="3">
        <f t="shared" si="67"/>
        <v>0</v>
      </c>
      <c r="X87" s="3">
        <f t="shared" si="67"/>
        <v>363.08</v>
      </c>
      <c r="Y87" s="3">
        <f t="shared" si="67"/>
        <v>224.16</v>
      </c>
      <c r="Z87" s="3">
        <f t="shared" si="67"/>
        <v>0</v>
      </c>
      <c r="AA87" s="3">
        <f t="shared" si="67"/>
        <v>0</v>
      </c>
      <c r="AB87" s="3">
        <f t="shared" si="67"/>
        <v>503.43</v>
      </c>
      <c r="AC87" s="3">
        <f t="shared" si="67"/>
        <v>128.82</v>
      </c>
      <c r="AD87" s="3">
        <f t="shared" si="67"/>
        <v>66.84</v>
      </c>
      <c r="AE87" s="3">
        <f t="shared" si="67"/>
        <v>7.96</v>
      </c>
      <c r="AF87" s="3">
        <f t="shared" si="67"/>
        <v>307.77</v>
      </c>
      <c r="AG87" s="3">
        <f t="shared" si="67"/>
        <v>0</v>
      </c>
      <c r="AH87" s="3">
        <f t="shared" si="67"/>
        <v>32.8440552</v>
      </c>
      <c r="AI87" s="3">
        <f t="shared" si="67"/>
        <v>0.67210799999999993</v>
      </c>
      <c r="AJ87" s="3">
        <f t="shared" si="67"/>
        <v>0</v>
      </c>
      <c r="AK87" s="3">
        <f t="shared" si="67"/>
        <v>363.08</v>
      </c>
      <c r="AL87" s="3">
        <f t="shared" si="67"/>
        <v>224.16</v>
      </c>
      <c r="AM87" s="3">
        <f t="shared" si="67"/>
        <v>0</v>
      </c>
      <c r="AN87" s="3">
        <f t="shared" si="67"/>
        <v>0</v>
      </c>
      <c r="AO87" s="3">
        <f t="shared" si="67"/>
        <v>0</v>
      </c>
      <c r="AP87" s="3">
        <f t="shared" si="67"/>
        <v>0</v>
      </c>
      <c r="AQ87" s="3">
        <f t="shared" si="67"/>
        <v>0</v>
      </c>
      <c r="AR87" s="3">
        <f t="shared" si="67"/>
        <v>1090.67</v>
      </c>
      <c r="AS87" s="3">
        <f t="shared" si="67"/>
        <v>1090.67</v>
      </c>
      <c r="AT87" s="3">
        <f t="shared" si="67"/>
        <v>0</v>
      </c>
      <c r="AU87" s="3">
        <f t="shared" ref="AU87:BZ87" si="68">AU116</f>
        <v>0</v>
      </c>
      <c r="AV87" s="3">
        <f t="shared" si="68"/>
        <v>128.82</v>
      </c>
      <c r="AW87" s="3">
        <f t="shared" si="68"/>
        <v>128.82</v>
      </c>
      <c r="AX87" s="3">
        <f t="shared" si="68"/>
        <v>0</v>
      </c>
      <c r="AY87" s="3">
        <f t="shared" si="68"/>
        <v>128.82</v>
      </c>
      <c r="AZ87" s="3">
        <f t="shared" si="68"/>
        <v>0</v>
      </c>
      <c r="BA87" s="3">
        <f t="shared" si="68"/>
        <v>0</v>
      </c>
      <c r="BB87" s="3">
        <f t="shared" si="68"/>
        <v>0</v>
      </c>
      <c r="BC87" s="3">
        <f t="shared" si="68"/>
        <v>0</v>
      </c>
      <c r="BD87" s="3">
        <f t="shared" si="68"/>
        <v>0</v>
      </c>
      <c r="BE87" s="3">
        <f t="shared" si="68"/>
        <v>0</v>
      </c>
      <c r="BF87" s="3">
        <f t="shared" si="68"/>
        <v>0</v>
      </c>
      <c r="BG87" s="3">
        <f t="shared" si="68"/>
        <v>0</v>
      </c>
      <c r="BH87" s="3">
        <f t="shared" si="68"/>
        <v>0</v>
      </c>
      <c r="BI87" s="3">
        <f t="shared" si="68"/>
        <v>0</v>
      </c>
      <c r="BJ87" s="3">
        <f t="shared" si="68"/>
        <v>0</v>
      </c>
      <c r="BK87" s="3">
        <f t="shared" si="68"/>
        <v>0</v>
      </c>
      <c r="BL87" s="3">
        <f t="shared" si="68"/>
        <v>0</v>
      </c>
      <c r="BM87" s="3">
        <f t="shared" si="68"/>
        <v>0</v>
      </c>
      <c r="BN87" s="3">
        <f t="shared" si="68"/>
        <v>0</v>
      </c>
      <c r="BO87" s="3">
        <f t="shared" si="68"/>
        <v>0</v>
      </c>
      <c r="BP87" s="3">
        <f t="shared" si="68"/>
        <v>0</v>
      </c>
      <c r="BQ87" s="3">
        <f t="shared" si="68"/>
        <v>0</v>
      </c>
      <c r="BR87" s="3">
        <f t="shared" si="68"/>
        <v>0</v>
      </c>
      <c r="BS87" s="3">
        <f t="shared" si="68"/>
        <v>0</v>
      </c>
      <c r="BT87" s="3">
        <f t="shared" si="68"/>
        <v>0</v>
      </c>
      <c r="BU87" s="3">
        <f t="shared" si="68"/>
        <v>0</v>
      </c>
      <c r="BV87" s="3">
        <f t="shared" si="68"/>
        <v>0</v>
      </c>
      <c r="BW87" s="3">
        <f t="shared" si="68"/>
        <v>0</v>
      </c>
      <c r="BX87" s="3">
        <f t="shared" si="68"/>
        <v>0</v>
      </c>
      <c r="BY87" s="3">
        <f t="shared" si="68"/>
        <v>0</v>
      </c>
      <c r="BZ87" s="3">
        <f t="shared" si="68"/>
        <v>0</v>
      </c>
      <c r="CA87" s="3">
        <f t="shared" ref="CA87:DF87" si="69">CA116</f>
        <v>1090.67</v>
      </c>
      <c r="CB87" s="3">
        <f t="shared" si="69"/>
        <v>1090.67</v>
      </c>
      <c r="CC87" s="3">
        <f t="shared" si="69"/>
        <v>0</v>
      </c>
      <c r="CD87" s="3">
        <f t="shared" si="69"/>
        <v>0</v>
      </c>
      <c r="CE87" s="3">
        <f t="shared" si="69"/>
        <v>128.82</v>
      </c>
      <c r="CF87" s="3">
        <f t="shared" si="69"/>
        <v>128.82</v>
      </c>
      <c r="CG87" s="3">
        <f t="shared" si="69"/>
        <v>0</v>
      </c>
      <c r="CH87" s="3">
        <f t="shared" si="69"/>
        <v>128.82</v>
      </c>
      <c r="CI87" s="3">
        <f t="shared" si="69"/>
        <v>0</v>
      </c>
      <c r="CJ87" s="3">
        <f t="shared" si="69"/>
        <v>0</v>
      </c>
      <c r="CK87" s="3">
        <f t="shared" si="69"/>
        <v>0</v>
      </c>
      <c r="CL87" s="3">
        <f t="shared" si="69"/>
        <v>0</v>
      </c>
      <c r="CM87" s="3">
        <f t="shared" si="69"/>
        <v>0</v>
      </c>
      <c r="CN87" s="3">
        <f t="shared" si="69"/>
        <v>0</v>
      </c>
      <c r="CO87" s="3">
        <f t="shared" si="69"/>
        <v>0</v>
      </c>
      <c r="CP87" s="3">
        <f t="shared" si="69"/>
        <v>0</v>
      </c>
      <c r="CQ87" s="3">
        <f t="shared" si="69"/>
        <v>0</v>
      </c>
      <c r="CR87" s="3">
        <f t="shared" si="69"/>
        <v>0</v>
      </c>
      <c r="CS87" s="3">
        <f t="shared" si="69"/>
        <v>0</v>
      </c>
      <c r="CT87" s="3">
        <f t="shared" si="69"/>
        <v>0</v>
      </c>
      <c r="CU87" s="3">
        <f t="shared" si="69"/>
        <v>0</v>
      </c>
      <c r="CV87" s="3">
        <f t="shared" si="69"/>
        <v>0</v>
      </c>
      <c r="CW87" s="3">
        <f t="shared" si="69"/>
        <v>0</v>
      </c>
      <c r="CX87" s="3">
        <f t="shared" si="69"/>
        <v>0</v>
      </c>
      <c r="CY87" s="3">
        <f t="shared" si="69"/>
        <v>0</v>
      </c>
      <c r="CZ87" s="3">
        <f t="shared" si="69"/>
        <v>0</v>
      </c>
      <c r="DA87" s="3">
        <f t="shared" si="69"/>
        <v>0</v>
      </c>
      <c r="DB87" s="3">
        <f t="shared" si="69"/>
        <v>0</v>
      </c>
      <c r="DC87" s="3">
        <f t="shared" si="69"/>
        <v>0</v>
      </c>
      <c r="DD87" s="3">
        <f t="shared" si="69"/>
        <v>0</v>
      </c>
      <c r="DE87" s="3">
        <f t="shared" si="69"/>
        <v>0</v>
      </c>
      <c r="DF87" s="3">
        <f t="shared" si="69"/>
        <v>0</v>
      </c>
      <c r="DG87" s="4">
        <f t="shared" ref="DG87:EL87" si="70">DG116</f>
        <v>141160.17000000001</v>
      </c>
      <c r="DH87" s="4">
        <f t="shared" si="70"/>
        <v>140785.56</v>
      </c>
      <c r="DI87" s="4">
        <f t="shared" si="70"/>
        <v>66.84</v>
      </c>
      <c r="DJ87" s="4">
        <f t="shared" si="70"/>
        <v>7.96</v>
      </c>
      <c r="DK87" s="4">
        <f t="shared" si="70"/>
        <v>307.77</v>
      </c>
      <c r="DL87" s="4">
        <f t="shared" si="70"/>
        <v>0</v>
      </c>
      <c r="DM87" s="4">
        <f t="shared" si="70"/>
        <v>32.8440552</v>
      </c>
      <c r="DN87" s="4">
        <f t="shared" si="70"/>
        <v>0.67210799999999993</v>
      </c>
      <c r="DO87" s="4">
        <f t="shared" si="70"/>
        <v>0</v>
      </c>
      <c r="DP87" s="4">
        <f t="shared" si="70"/>
        <v>363.08</v>
      </c>
      <c r="DQ87" s="4">
        <f t="shared" si="70"/>
        <v>224.16</v>
      </c>
      <c r="DR87" s="4">
        <f t="shared" si="70"/>
        <v>0</v>
      </c>
      <c r="DS87" s="4">
        <f t="shared" si="70"/>
        <v>0</v>
      </c>
      <c r="DT87" s="4">
        <f t="shared" si="70"/>
        <v>141160.17000000001</v>
      </c>
      <c r="DU87" s="4">
        <f t="shared" si="70"/>
        <v>140785.56</v>
      </c>
      <c r="DV87" s="4">
        <f t="shared" si="70"/>
        <v>66.84</v>
      </c>
      <c r="DW87" s="4">
        <f t="shared" si="70"/>
        <v>7.96</v>
      </c>
      <c r="DX87" s="4">
        <f t="shared" si="70"/>
        <v>307.77</v>
      </c>
      <c r="DY87" s="4">
        <f t="shared" si="70"/>
        <v>0</v>
      </c>
      <c r="DZ87" s="4">
        <f t="shared" si="70"/>
        <v>32.8440552</v>
      </c>
      <c r="EA87" s="4">
        <f t="shared" si="70"/>
        <v>0.67210799999999993</v>
      </c>
      <c r="EB87" s="4">
        <f t="shared" si="70"/>
        <v>0</v>
      </c>
      <c r="EC87" s="4">
        <f t="shared" si="70"/>
        <v>363.08</v>
      </c>
      <c r="ED87" s="4">
        <f t="shared" si="70"/>
        <v>224.16</v>
      </c>
      <c r="EE87" s="4">
        <f t="shared" si="70"/>
        <v>0</v>
      </c>
      <c r="EF87" s="4">
        <f t="shared" si="70"/>
        <v>0</v>
      </c>
      <c r="EG87" s="4">
        <f t="shared" si="70"/>
        <v>0</v>
      </c>
      <c r="EH87" s="4">
        <f t="shared" si="70"/>
        <v>115493.38</v>
      </c>
      <c r="EI87" s="4">
        <f t="shared" si="70"/>
        <v>0</v>
      </c>
      <c r="EJ87" s="4">
        <f t="shared" si="70"/>
        <v>141747.41</v>
      </c>
      <c r="EK87" s="4">
        <f t="shared" si="70"/>
        <v>7136.14</v>
      </c>
      <c r="EL87" s="4">
        <f t="shared" si="70"/>
        <v>19117.89</v>
      </c>
      <c r="EM87" s="4">
        <f t="shared" ref="EM87:FR87" si="71">EM116</f>
        <v>0</v>
      </c>
      <c r="EN87" s="4">
        <f t="shared" si="71"/>
        <v>140785.56</v>
      </c>
      <c r="EO87" s="4">
        <f t="shared" si="71"/>
        <v>25292.18</v>
      </c>
      <c r="EP87" s="4">
        <f t="shared" si="71"/>
        <v>0</v>
      </c>
      <c r="EQ87" s="4">
        <f t="shared" si="71"/>
        <v>25292.18</v>
      </c>
      <c r="ER87" s="4">
        <f t="shared" si="71"/>
        <v>115493.38</v>
      </c>
      <c r="ES87" s="4">
        <f t="shared" si="71"/>
        <v>0</v>
      </c>
      <c r="ET87" s="4">
        <f t="shared" si="71"/>
        <v>0</v>
      </c>
      <c r="EU87" s="4">
        <f t="shared" si="71"/>
        <v>0</v>
      </c>
      <c r="EV87" s="4">
        <f t="shared" si="71"/>
        <v>0</v>
      </c>
      <c r="EW87" s="4">
        <f t="shared" si="71"/>
        <v>0</v>
      </c>
      <c r="EX87" s="4">
        <f t="shared" si="71"/>
        <v>0</v>
      </c>
      <c r="EY87" s="4">
        <f t="shared" si="71"/>
        <v>0</v>
      </c>
      <c r="EZ87" s="4">
        <f t="shared" si="71"/>
        <v>0</v>
      </c>
      <c r="FA87" s="4">
        <f t="shared" si="71"/>
        <v>0</v>
      </c>
      <c r="FB87" s="4">
        <f t="shared" si="71"/>
        <v>0</v>
      </c>
      <c r="FC87" s="4">
        <f t="shared" si="71"/>
        <v>0</v>
      </c>
      <c r="FD87" s="4">
        <f t="shared" si="71"/>
        <v>0</v>
      </c>
      <c r="FE87" s="4">
        <f t="shared" si="71"/>
        <v>0</v>
      </c>
      <c r="FF87" s="4">
        <f t="shared" si="71"/>
        <v>0</v>
      </c>
      <c r="FG87" s="4">
        <f t="shared" si="71"/>
        <v>0</v>
      </c>
      <c r="FH87" s="4">
        <f t="shared" si="71"/>
        <v>0</v>
      </c>
      <c r="FI87" s="4">
        <f t="shared" si="71"/>
        <v>0</v>
      </c>
      <c r="FJ87" s="4">
        <f t="shared" si="71"/>
        <v>0</v>
      </c>
      <c r="FK87" s="4">
        <f t="shared" si="71"/>
        <v>0</v>
      </c>
      <c r="FL87" s="4">
        <f t="shared" si="71"/>
        <v>0</v>
      </c>
      <c r="FM87" s="4">
        <f t="shared" si="71"/>
        <v>0</v>
      </c>
      <c r="FN87" s="4">
        <f t="shared" si="71"/>
        <v>0</v>
      </c>
      <c r="FO87" s="4">
        <f t="shared" si="71"/>
        <v>0</v>
      </c>
      <c r="FP87" s="4">
        <f t="shared" si="71"/>
        <v>0</v>
      </c>
      <c r="FQ87" s="4">
        <f t="shared" si="71"/>
        <v>115493.38</v>
      </c>
      <c r="FR87" s="4">
        <f t="shared" si="71"/>
        <v>0</v>
      </c>
      <c r="FS87" s="4">
        <f t="shared" ref="FS87:GX87" si="72">FS116</f>
        <v>141747.41</v>
      </c>
      <c r="FT87" s="4">
        <f t="shared" si="72"/>
        <v>7136.14</v>
      </c>
      <c r="FU87" s="4">
        <f t="shared" si="72"/>
        <v>19117.89</v>
      </c>
      <c r="FV87" s="4">
        <f t="shared" si="72"/>
        <v>0</v>
      </c>
      <c r="FW87" s="4">
        <f t="shared" si="72"/>
        <v>140785.56</v>
      </c>
      <c r="FX87" s="4">
        <f t="shared" si="72"/>
        <v>25292.179999999993</v>
      </c>
      <c r="FY87" s="4">
        <f t="shared" si="72"/>
        <v>0</v>
      </c>
      <c r="FZ87" s="4">
        <f t="shared" si="72"/>
        <v>25292.179999999993</v>
      </c>
      <c r="GA87" s="4">
        <f t="shared" si="72"/>
        <v>115493.38</v>
      </c>
      <c r="GB87" s="4">
        <f t="shared" si="72"/>
        <v>0</v>
      </c>
      <c r="GC87" s="4">
        <f t="shared" si="72"/>
        <v>0</v>
      </c>
      <c r="GD87" s="4">
        <f t="shared" si="72"/>
        <v>0</v>
      </c>
      <c r="GE87" s="4">
        <f t="shared" si="72"/>
        <v>0</v>
      </c>
      <c r="GF87" s="4">
        <f t="shared" si="72"/>
        <v>0</v>
      </c>
      <c r="GG87" s="4">
        <f t="shared" si="72"/>
        <v>0</v>
      </c>
      <c r="GH87" s="4">
        <f t="shared" si="72"/>
        <v>0</v>
      </c>
      <c r="GI87" s="4">
        <f t="shared" si="72"/>
        <v>0</v>
      </c>
      <c r="GJ87" s="4">
        <f t="shared" si="72"/>
        <v>0</v>
      </c>
      <c r="GK87" s="4">
        <f t="shared" si="72"/>
        <v>0</v>
      </c>
      <c r="GL87" s="4">
        <f t="shared" si="72"/>
        <v>0</v>
      </c>
      <c r="GM87" s="4">
        <f t="shared" si="72"/>
        <v>0</v>
      </c>
      <c r="GN87" s="4">
        <f t="shared" si="72"/>
        <v>0</v>
      </c>
      <c r="GO87" s="4">
        <f t="shared" si="72"/>
        <v>0</v>
      </c>
      <c r="GP87" s="4">
        <f t="shared" si="72"/>
        <v>0</v>
      </c>
      <c r="GQ87" s="4">
        <f t="shared" si="72"/>
        <v>0</v>
      </c>
      <c r="GR87" s="4">
        <f t="shared" si="72"/>
        <v>0</v>
      </c>
      <c r="GS87" s="4">
        <f t="shared" si="72"/>
        <v>0</v>
      </c>
      <c r="GT87" s="4">
        <f t="shared" si="72"/>
        <v>0</v>
      </c>
      <c r="GU87" s="4">
        <f t="shared" si="72"/>
        <v>0</v>
      </c>
      <c r="GV87" s="4">
        <f t="shared" si="72"/>
        <v>0</v>
      </c>
      <c r="GW87" s="4">
        <f t="shared" si="72"/>
        <v>0</v>
      </c>
      <c r="GX87" s="4">
        <f t="shared" si="72"/>
        <v>0</v>
      </c>
    </row>
    <row r="89" spans="1:255">
      <c r="A89" s="2">
        <v>17</v>
      </c>
      <c r="B89" s="2">
        <v>1</v>
      </c>
      <c r="C89" s="2">
        <f>ROW(SmtRes!A69)</f>
        <v>69</v>
      </c>
      <c r="D89" s="2">
        <f>ROW(EtalonRes!A80)</f>
        <v>80</v>
      </c>
      <c r="E89" s="2" t="s">
        <v>138</v>
      </c>
      <c r="F89" s="2" t="s">
        <v>17</v>
      </c>
      <c r="G89" s="2" t="s">
        <v>18</v>
      </c>
      <c r="H89" s="2" t="s">
        <v>19</v>
      </c>
      <c r="I89" s="2">
        <v>1</v>
      </c>
      <c r="J89" s="2">
        <v>0</v>
      </c>
      <c r="K89" s="2"/>
      <c r="L89" s="2"/>
      <c r="M89" s="2"/>
      <c r="N89" s="2"/>
      <c r="O89" s="2">
        <f t="shared" ref="O89:O114" si="73">ROUND(CP89,2)</f>
        <v>251.69</v>
      </c>
      <c r="P89" s="2">
        <f t="shared" ref="P89:P114" si="74">ROUND(CQ89*I89,2)</f>
        <v>2.02</v>
      </c>
      <c r="Q89" s="2">
        <f t="shared" ref="Q89:Q114" si="75">ROUND(CR89*I89,2)</f>
        <v>58.64</v>
      </c>
      <c r="R89" s="2">
        <f t="shared" ref="R89:R114" si="76">ROUND(CS89*I89,2)</f>
        <v>7.25</v>
      </c>
      <c r="S89" s="2">
        <f t="shared" ref="S89:S114" si="77">ROUND(CT89*I89,2)</f>
        <v>191.03</v>
      </c>
      <c r="T89" s="2">
        <f t="shared" ref="T89:T114" si="78">ROUND(CU89*I89,2)</f>
        <v>0</v>
      </c>
      <c r="U89" s="2">
        <f t="shared" ref="U89:U114" si="79">CV89*I89</f>
        <v>19.8582</v>
      </c>
      <c r="V89" s="2">
        <f t="shared" ref="V89:V114" si="80">CW89*I89</f>
        <v>0.61499999999999988</v>
      </c>
      <c r="W89" s="2">
        <f t="shared" ref="W89:W114" si="81">ROUND(CX89*I89,2)</f>
        <v>0</v>
      </c>
      <c r="X89" s="2">
        <f t="shared" ref="X89:X114" si="82">ROUND(CY89,2)</f>
        <v>228.02</v>
      </c>
      <c r="Y89" s="2">
        <f t="shared" ref="Y89:Y114" si="83">ROUND(CZ89,2)</f>
        <v>140.78</v>
      </c>
      <c r="Z89" s="2"/>
      <c r="AA89" s="2">
        <v>33304975</v>
      </c>
      <c r="AB89" s="2">
        <f t="shared" ref="AB89:AB114" si="84">ROUND((AC89+AD89+AF89),2)</f>
        <v>251.69</v>
      </c>
      <c r="AC89" s="2">
        <f t="shared" ref="AC89:AC114" si="85">ROUND((ES89),2)</f>
        <v>2.02</v>
      </c>
      <c r="AD89" s="2">
        <f>ROUND((((((ET89*1.2)*1.25))-(((EU89*1.2)*1.25)))+AE89),2)</f>
        <v>58.64</v>
      </c>
      <c r="AE89" s="2">
        <f>ROUND((((EU89*1.2)*1.25)),2)</f>
        <v>7.25</v>
      </c>
      <c r="AF89" s="2">
        <f>ROUND((((EV89*1.2)*1.15)),2)</f>
        <v>191.03</v>
      </c>
      <c r="AG89" s="2">
        <f t="shared" ref="AG89:AG114" si="86">ROUND((AP89),2)</f>
        <v>0</v>
      </c>
      <c r="AH89" s="2">
        <f>(((EW89*1.2)*1.15))</f>
        <v>19.8582</v>
      </c>
      <c r="AI89" s="2">
        <f>(((EX89*1.2)*1.25))</f>
        <v>0.61499999999999988</v>
      </c>
      <c r="AJ89" s="2">
        <f t="shared" ref="AJ89:AJ114" si="87">(AS89)</f>
        <v>0</v>
      </c>
      <c r="AK89" s="2">
        <v>179.54</v>
      </c>
      <c r="AL89" s="2">
        <v>2.02</v>
      </c>
      <c r="AM89" s="2">
        <v>39.090000000000003</v>
      </c>
      <c r="AN89" s="2">
        <v>4.83</v>
      </c>
      <c r="AO89" s="2">
        <v>138.43</v>
      </c>
      <c r="AP89" s="2">
        <v>0</v>
      </c>
      <c r="AQ89" s="2">
        <v>14.39</v>
      </c>
      <c r="AR89" s="2">
        <v>0.41</v>
      </c>
      <c r="AS89" s="2">
        <v>0</v>
      </c>
      <c r="AT89" s="2">
        <v>115</v>
      </c>
      <c r="AU89" s="2">
        <v>71</v>
      </c>
      <c r="AV89" s="2">
        <v>1</v>
      </c>
      <c r="AW89" s="2">
        <v>1</v>
      </c>
      <c r="AX89" s="2"/>
      <c r="AY89" s="2"/>
      <c r="AZ89" s="2">
        <v>1</v>
      </c>
      <c r="BA89" s="2">
        <v>1</v>
      </c>
      <c r="BB89" s="2">
        <v>1</v>
      </c>
      <c r="BC89" s="2">
        <v>1</v>
      </c>
      <c r="BD89" s="2" t="s">
        <v>3</v>
      </c>
      <c r="BE89" s="2" t="s">
        <v>3</v>
      </c>
      <c r="BF89" s="2" t="s">
        <v>3</v>
      </c>
      <c r="BG89" s="2" t="s">
        <v>3</v>
      </c>
      <c r="BH89" s="2">
        <v>0</v>
      </c>
      <c r="BI89" s="2">
        <v>1</v>
      </c>
      <c r="BJ89" s="2" t="s">
        <v>20</v>
      </c>
      <c r="BK89" s="2"/>
      <c r="BL89" s="2"/>
      <c r="BM89" s="2">
        <v>20001</v>
      </c>
      <c r="BN89" s="2">
        <v>0</v>
      </c>
      <c r="BO89" s="2" t="s">
        <v>3</v>
      </c>
      <c r="BP89" s="2">
        <v>0</v>
      </c>
      <c r="BQ89" s="2">
        <v>2</v>
      </c>
      <c r="BR89" s="2">
        <v>0</v>
      </c>
      <c r="BS89" s="2">
        <v>1</v>
      </c>
      <c r="BT89" s="2">
        <v>1</v>
      </c>
      <c r="BU89" s="2">
        <v>1</v>
      </c>
      <c r="BV89" s="2">
        <v>1</v>
      </c>
      <c r="BW89" s="2">
        <v>1</v>
      </c>
      <c r="BX89" s="2">
        <v>1</v>
      </c>
      <c r="BY89" s="2" t="s">
        <v>3</v>
      </c>
      <c r="BZ89" s="2">
        <v>128</v>
      </c>
      <c r="CA89" s="2">
        <v>83</v>
      </c>
      <c r="CB89" s="2"/>
      <c r="CC89" s="2"/>
      <c r="CD89" s="2"/>
      <c r="CE89" s="2">
        <v>0</v>
      </c>
      <c r="CF89" s="2">
        <v>0</v>
      </c>
      <c r="CG89" s="2">
        <v>0</v>
      </c>
      <c r="CH89" s="2"/>
      <c r="CI89" s="2"/>
      <c r="CJ89" s="2"/>
      <c r="CK89" s="2"/>
      <c r="CL89" s="2"/>
      <c r="CM89" s="2">
        <v>0</v>
      </c>
      <c r="CN89" s="2" t="s">
        <v>954</v>
      </c>
      <c r="CO89" s="2">
        <v>0</v>
      </c>
      <c r="CP89" s="2">
        <f t="shared" ref="CP89:CP114" si="88">(P89+Q89+S89)</f>
        <v>251.69</v>
      </c>
      <c r="CQ89" s="2">
        <f t="shared" ref="CQ89:CQ114" si="89">AC89*BC89</f>
        <v>2.02</v>
      </c>
      <c r="CR89" s="2">
        <f t="shared" ref="CR89:CR114" si="90">AD89*BB89</f>
        <v>58.64</v>
      </c>
      <c r="CS89" s="2">
        <f t="shared" ref="CS89:CS114" si="91">AE89*BS89</f>
        <v>7.25</v>
      </c>
      <c r="CT89" s="2">
        <f t="shared" ref="CT89:CT114" si="92">AF89*BA89</f>
        <v>191.03</v>
      </c>
      <c r="CU89" s="2">
        <f t="shared" ref="CU89:CU114" si="93">AG89</f>
        <v>0</v>
      </c>
      <c r="CV89" s="2">
        <f t="shared" ref="CV89:CV114" si="94">AH89</f>
        <v>19.8582</v>
      </c>
      <c r="CW89" s="2">
        <f t="shared" ref="CW89:CW114" si="95">AI89</f>
        <v>0.61499999999999988</v>
      </c>
      <c r="CX89" s="2">
        <f t="shared" ref="CX89:CX114" si="96">AJ89</f>
        <v>0</v>
      </c>
      <c r="CY89" s="2">
        <f t="shared" ref="CY89:CY114" si="97">(((S89+R89)*AT89)/100)</f>
        <v>228.02200000000002</v>
      </c>
      <c r="CZ89" s="2">
        <f t="shared" ref="CZ89:CZ114" si="98">(((S89+R89)*AU89)/100)</f>
        <v>140.77879999999999</v>
      </c>
      <c r="DA89" s="2"/>
      <c r="DB89" s="2"/>
      <c r="DC89" s="2" t="s">
        <v>3</v>
      </c>
      <c r="DD89" s="2" t="s">
        <v>3</v>
      </c>
      <c r="DE89" s="2" t="s">
        <v>21</v>
      </c>
      <c r="DF89" s="2" t="s">
        <v>21</v>
      </c>
      <c r="DG89" s="2" t="s">
        <v>22</v>
      </c>
      <c r="DH89" s="2" t="s">
        <v>3</v>
      </c>
      <c r="DI89" s="2" t="s">
        <v>22</v>
      </c>
      <c r="DJ89" s="2" t="s">
        <v>21</v>
      </c>
      <c r="DK89" s="2" t="s">
        <v>3</v>
      </c>
      <c r="DL89" s="2" t="s">
        <v>3</v>
      </c>
      <c r="DM89" s="2" t="s">
        <v>3</v>
      </c>
      <c r="DN89" s="2">
        <v>0</v>
      </c>
      <c r="DO89" s="2">
        <v>0</v>
      </c>
      <c r="DP89" s="2">
        <v>1</v>
      </c>
      <c r="DQ89" s="2">
        <v>1</v>
      </c>
      <c r="DR89" s="2"/>
      <c r="DS89" s="2"/>
      <c r="DT89" s="2"/>
      <c r="DU89" s="2">
        <v>1013</v>
      </c>
      <c r="DV89" s="2" t="s">
        <v>19</v>
      </c>
      <c r="DW89" s="2" t="s">
        <v>19</v>
      </c>
      <c r="DX89" s="2">
        <v>1</v>
      </c>
      <c r="DY89" s="2"/>
      <c r="DZ89" s="2"/>
      <c r="EA89" s="2"/>
      <c r="EB89" s="2"/>
      <c r="EC89" s="2"/>
      <c r="ED89" s="2"/>
      <c r="EE89" s="2">
        <v>31102217</v>
      </c>
      <c r="EF89" s="2">
        <v>2</v>
      </c>
      <c r="EG89" s="2" t="s">
        <v>23</v>
      </c>
      <c r="EH89" s="2">
        <v>0</v>
      </c>
      <c r="EI89" s="2" t="s">
        <v>3</v>
      </c>
      <c r="EJ89" s="2">
        <v>1</v>
      </c>
      <c r="EK89" s="2">
        <v>20001</v>
      </c>
      <c r="EL89" s="2" t="s">
        <v>24</v>
      </c>
      <c r="EM89" s="2" t="s">
        <v>25</v>
      </c>
      <c r="EN89" s="2"/>
      <c r="EO89" s="2" t="s">
        <v>26</v>
      </c>
      <c r="EP89" s="2"/>
      <c r="EQ89" s="2">
        <v>0</v>
      </c>
      <c r="ER89" s="2">
        <v>179.54</v>
      </c>
      <c r="ES89" s="2">
        <v>2.02</v>
      </c>
      <c r="ET89" s="2">
        <v>39.090000000000003</v>
      </c>
      <c r="EU89" s="2">
        <v>4.83</v>
      </c>
      <c r="EV89" s="2">
        <v>138.43</v>
      </c>
      <c r="EW89" s="2">
        <v>14.39</v>
      </c>
      <c r="EX89" s="2">
        <v>0.41</v>
      </c>
      <c r="EY89" s="2">
        <v>0</v>
      </c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>
        <v>0</v>
      </c>
      <c r="FR89" s="2">
        <f t="shared" ref="FR89:FR114" si="99">ROUND(IF(AND(BH89=3,BI89=3),P89,0),2)</f>
        <v>0</v>
      </c>
      <c r="FS89" s="2">
        <v>0</v>
      </c>
      <c r="FT89" s="2" t="s">
        <v>27</v>
      </c>
      <c r="FU89" s="2" t="s">
        <v>28</v>
      </c>
      <c r="FV89" s="2"/>
      <c r="FW89" s="2"/>
      <c r="FX89" s="2">
        <v>115.2</v>
      </c>
      <c r="FY89" s="2">
        <v>70.55</v>
      </c>
      <c r="FZ89" s="2"/>
      <c r="GA89" s="2" t="s">
        <v>3</v>
      </c>
      <c r="GB89" s="2"/>
      <c r="GC89" s="2"/>
      <c r="GD89" s="2">
        <v>1</v>
      </c>
      <c r="GE89" s="2"/>
      <c r="GF89" s="2">
        <v>1570891784</v>
      </c>
      <c r="GG89" s="2">
        <v>2</v>
      </c>
      <c r="GH89" s="2">
        <v>1</v>
      </c>
      <c r="GI89" s="2">
        <v>-2</v>
      </c>
      <c r="GJ89" s="2">
        <v>0</v>
      </c>
      <c r="GK89" s="2">
        <v>0</v>
      </c>
      <c r="GL89" s="2">
        <f t="shared" ref="GL89:GL114" si="100">ROUND(IF(AND(BH89=3,BI89=3,FS89&lt;&gt;0),P89,0),2)</f>
        <v>0</v>
      </c>
      <c r="GM89" s="2">
        <f t="shared" ref="GM89:GM114" si="101">ROUND(O89+X89+Y89,2)+GX89</f>
        <v>620.49</v>
      </c>
      <c r="GN89" s="2">
        <f t="shared" ref="GN89:GN114" si="102">IF(OR(BI89=0,BI89=1),ROUND(O89+X89+Y89,2),0)</f>
        <v>620.49</v>
      </c>
      <c r="GO89" s="2">
        <f t="shared" ref="GO89:GO114" si="103">IF(BI89=2,ROUND(O89+X89+Y89,2),0)</f>
        <v>0</v>
      </c>
      <c r="GP89" s="2">
        <f t="shared" ref="GP89:GP114" si="104">IF(BI89=4,ROUND(O89+X89+Y89,2)+GX89,0)</f>
        <v>0</v>
      </c>
      <c r="GQ89" s="2"/>
      <c r="GR89" s="2">
        <v>0</v>
      </c>
      <c r="GS89" s="2">
        <v>3</v>
      </c>
      <c r="GT89" s="2">
        <v>0</v>
      </c>
      <c r="GU89" s="2" t="s">
        <v>3</v>
      </c>
      <c r="GV89" s="2">
        <f t="shared" ref="GV89:GV114" si="105">ROUND((GT89),2)</f>
        <v>0</v>
      </c>
      <c r="GW89" s="2">
        <v>1</v>
      </c>
      <c r="GX89" s="2">
        <f t="shared" ref="GX89:GX114" si="106">ROUND(HC89*I89,2)</f>
        <v>0</v>
      </c>
      <c r="GY89" s="2"/>
      <c r="GZ89" s="2"/>
      <c r="HA89" s="2">
        <v>0</v>
      </c>
      <c r="HB89" s="2">
        <v>0</v>
      </c>
      <c r="HC89" s="2">
        <f t="shared" ref="HC89:HC114" si="107">GV89*GW89</f>
        <v>0</v>
      </c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>
        <v>0</v>
      </c>
      <c r="IL89" s="2"/>
      <c r="IM89" s="2"/>
      <c r="IN89" s="2"/>
      <c r="IO89" s="2"/>
      <c r="IP89" s="2"/>
      <c r="IQ89" s="2"/>
      <c r="IR89" s="2"/>
      <c r="IS89" s="2"/>
      <c r="IT89" s="2"/>
      <c r="IU89" s="2"/>
    </row>
    <row r="90" spans="1:255">
      <c r="A90">
        <v>17</v>
      </c>
      <c r="B90">
        <v>1</v>
      </c>
      <c r="C90">
        <f>ROW(SmtRes!A76)</f>
        <v>76</v>
      </c>
      <c r="D90">
        <f>ROW(EtalonRes!A88)</f>
        <v>88</v>
      </c>
      <c r="E90" t="s">
        <v>138</v>
      </c>
      <c r="F90" t="s">
        <v>17</v>
      </c>
      <c r="G90" t="s">
        <v>18</v>
      </c>
      <c r="H90" t="s">
        <v>19</v>
      </c>
      <c r="I90">
        <v>1</v>
      </c>
      <c r="J90">
        <v>0</v>
      </c>
      <c r="O90">
        <f t="shared" si="73"/>
        <v>251.69</v>
      </c>
      <c r="P90">
        <f t="shared" si="74"/>
        <v>2.02</v>
      </c>
      <c r="Q90">
        <f t="shared" si="75"/>
        <v>58.64</v>
      </c>
      <c r="R90">
        <f t="shared" si="76"/>
        <v>7.25</v>
      </c>
      <c r="S90">
        <f t="shared" si="77"/>
        <v>191.03</v>
      </c>
      <c r="T90">
        <f t="shared" si="78"/>
        <v>0</v>
      </c>
      <c r="U90">
        <f t="shared" si="79"/>
        <v>19.8582</v>
      </c>
      <c r="V90">
        <f t="shared" si="80"/>
        <v>0.61499999999999988</v>
      </c>
      <c r="W90">
        <f t="shared" si="81"/>
        <v>0</v>
      </c>
      <c r="X90">
        <f t="shared" si="82"/>
        <v>228.02</v>
      </c>
      <c r="Y90">
        <f t="shared" si="83"/>
        <v>140.78</v>
      </c>
      <c r="AA90">
        <v>33304960</v>
      </c>
      <c r="AB90">
        <f t="shared" si="84"/>
        <v>251.69</v>
      </c>
      <c r="AC90">
        <f t="shared" si="85"/>
        <v>2.02</v>
      </c>
      <c r="AD90">
        <f>ROUND((((((ET90*1.2)*1.25))-(((EU90*1.2)*1.25)))+AE90),2)</f>
        <v>58.64</v>
      </c>
      <c r="AE90">
        <f>ROUND((((EU90*1.2)*1.25)),2)</f>
        <v>7.25</v>
      </c>
      <c r="AF90">
        <f>ROUND((((EV90*1.2)*1.15)),2)</f>
        <v>191.03</v>
      </c>
      <c r="AG90">
        <f t="shared" si="86"/>
        <v>0</v>
      </c>
      <c r="AH90">
        <f>(((EW90*1.2)*1.15))</f>
        <v>19.8582</v>
      </c>
      <c r="AI90">
        <f>(((EX90*1.2)*1.25))</f>
        <v>0.61499999999999988</v>
      </c>
      <c r="AJ90">
        <f t="shared" si="87"/>
        <v>0</v>
      </c>
      <c r="AK90">
        <v>179.54</v>
      </c>
      <c r="AL90">
        <v>2.02</v>
      </c>
      <c r="AM90">
        <v>39.090000000000003</v>
      </c>
      <c r="AN90">
        <v>4.83</v>
      </c>
      <c r="AO90">
        <v>138.43</v>
      </c>
      <c r="AP90">
        <v>0</v>
      </c>
      <c r="AQ90">
        <v>14.39</v>
      </c>
      <c r="AR90">
        <v>0.41</v>
      </c>
      <c r="AS90">
        <v>0</v>
      </c>
      <c r="AT90">
        <v>115</v>
      </c>
      <c r="AU90">
        <v>71</v>
      </c>
      <c r="AV90">
        <v>1</v>
      </c>
      <c r="AW90">
        <v>1</v>
      </c>
      <c r="AZ90">
        <v>1</v>
      </c>
      <c r="BA90">
        <v>1</v>
      </c>
      <c r="BB90">
        <v>1</v>
      </c>
      <c r="BC90">
        <v>1</v>
      </c>
      <c r="BD90" t="s">
        <v>3</v>
      </c>
      <c r="BE90" t="s">
        <v>3</v>
      </c>
      <c r="BF90" t="s">
        <v>3</v>
      </c>
      <c r="BG90" t="s">
        <v>3</v>
      </c>
      <c r="BH90">
        <v>0</v>
      </c>
      <c r="BI90">
        <v>1</v>
      </c>
      <c r="BJ90" t="s">
        <v>20</v>
      </c>
      <c r="BM90">
        <v>20001</v>
      </c>
      <c r="BN90">
        <v>0</v>
      </c>
      <c r="BO90" t="s">
        <v>3</v>
      </c>
      <c r="BP90">
        <v>0</v>
      </c>
      <c r="BQ90">
        <v>2</v>
      </c>
      <c r="BR90">
        <v>0</v>
      </c>
      <c r="BS90">
        <v>1</v>
      </c>
      <c r="BT90">
        <v>1</v>
      </c>
      <c r="BU90">
        <v>1</v>
      </c>
      <c r="BV90">
        <v>1</v>
      </c>
      <c r="BW90">
        <v>1</v>
      </c>
      <c r="BX90">
        <v>1</v>
      </c>
      <c r="BY90" t="s">
        <v>3</v>
      </c>
      <c r="BZ90">
        <v>128</v>
      </c>
      <c r="CA90">
        <v>83</v>
      </c>
      <c r="CE90">
        <v>0</v>
      </c>
      <c r="CF90">
        <v>0</v>
      </c>
      <c r="CG90">
        <v>0</v>
      </c>
      <c r="CM90">
        <v>0</v>
      </c>
      <c r="CN90" t="s">
        <v>954</v>
      </c>
      <c r="CO90">
        <v>0</v>
      </c>
      <c r="CP90">
        <f t="shared" si="88"/>
        <v>251.69</v>
      </c>
      <c r="CQ90">
        <f t="shared" si="89"/>
        <v>2.02</v>
      </c>
      <c r="CR90">
        <f t="shared" si="90"/>
        <v>58.64</v>
      </c>
      <c r="CS90">
        <f t="shared" si="91"/>
        <v>7.25</v>
      </c>
      <c r="CT90">
        <f t="shared" si="92"/>
        <v>191.03</v>
      </c>
      <c r="CU90">
        <f t="shared" si="93"/>
        <v>0</v>
      </c>
      <c r="CV90">
        <f t="shared" si="94"/>
        <v>19.8582</v>
      </c>
      <c r="CW90">
        <f t="shared" si="95"/>
        <v>0.61499999999999988</v>
      </c>
      <c r="CX90">
        <f t="shared" si="96"/>
        <v>0</v>
      </c>
      <c r="CY90">
        <f t="shared" si="97"/>
        <v>228.02200000000002</v>
      </c>
      <c r="CZ90">
        <f t="shared" si="98"/>
        <v>140.77879999999999</v>
      </c>
      <c r="DC90" t="s">
        <v>3</v>
      </c>
      <c r="DD90" t="s">
        <v>3</v>
      </c>
      <c r="DE90" t="s">
        <v>21</v>
      </c>
      <c r="DF90" t="s">
        <v>21</v>
      </c>
      <c r="DG90" t="s">
        <v>22</v>
      </c>
      <c r="DH90" t="s">
        <v>3</v>
      </c>
      <c r="DI90" t="s">
        <v>22</v>
      </c>
      <c r="DJ90" t="s">
        <v>21</v>
      </c>
      <c r="DK90" t="s">
        <v>3</v>
      </c>
      <c r="DL90" t="s">
        <v>3</v>
      </c>
      <c r="DM90" t="s">
        <v>3</v>
      </c>
      <c r="DN90">
        <v>0</v>
      </c>
      <c r="DO90">
        <v>0</v>
      </c>
      <c r="DP90">
        <v>1</v>
      </c>
      <c r="DQ90">
        <v>1</v>
      </c>
      <c r="DU90">
        <v>1013</v>
      </c>
      <c r="DV90" t="s">
        <v>19</v>
      </c>
      <c r="DW90" t="s">
        <v>19</v>
      </c>
      <c r="DX90">
        <v>1</v>
      </c>
      <c r="EE90">
        <v>31102217</v>
      </c>
      <c r="EF90">
        <v>2</v>
      </c>
      <c r="EG90" t="s">
        <v>23</v>
      </c>
      <c r="EH90">
        <v>0</v>
      </c>
      <c r="EI90" t="s">
        <v>3</v>
      </c>
      <c r="EJ90">
        <v>1</v>
      </c>
      <c r="EK90">
        <v>20001</v>
      </c>
      <c r="EL90" t="s">
        <v>24</v>
      </c>
      <c r="EM90" t="s">
        <v>25</v>
      </c>
      <c r="EO90" t="s">
        <v>26</v>
      </c>
      <c r="EQ90">
        <v>0</v>
      </c>
      <c r="ER90">
        <v>179.54</v>
      </c>
      <c r="ES90">
        <v>2.02</v>
      </c>
      <c r="ET90">
        <v>39.090000000000003</v>
      </c>
      <c r="EU90">
        <v>4.83</v>
      </c>
      <c r="EV90">
        <v>138.43</v>
      </c>
      <c r="EW90">
        <v>14.39</v>
      </c>
      <c r="EX90">
        <v>0.41</v>
      </c>
      <c r="EY90">
        <v>0</v>
      </c>
      <c r="FQ90">
        <v>0</v>
      </c>
      <c r="FR90">
        <f t="shared" si="99"/>
        <v>0</v>
      </c>
      <c r="FS90">
        <v>0</v>
      </c>
      <c r="FT90" t="s">
        <v>27</v>
      </c>
      <c r="FU90" t="s">
        <v>28</v>
      </c>
      <c r="FX90">
        <v>115.2</v>
      </c>
      <c r="FY90">
        <v>70.55</v>
      </c>
      <c r="GA90" t="s">
        <v>3</v>
      </c>
      <c r="GD90">
        <v>1</v>
      </c>
      <c r="GF90">
        <v>1570891784</v>
      </c>
      <c r="GG90">
        <v>2</v>
      </c>
      <c r="GH90">
        <v>1</v>
      </c>
      <c r="GI90">
        <v>-2</v>
      </c>
      <c r="GJ90">
        <v>0</v>
      </c>
      <c r="GK90">
        <v>0</v>
      </c>
      <c r="GL90">
        <f t="shared" si="100"/>
        <v>0</v>
      </c>
      <c r="GM90">
        <f t="shared" si="101"/>
        <v>620.49</v>
      </c>
      <c r="GN90">
        <f t="shared" si="102"/>
        <v>620.49</v>
      </c>
      <c r="GO90">
        <f t="shared" si="103"/>
        <v>0</v>
      </c>
      <c r="GP90">
        <f t="shared" si="104"/>
        <v>0</v>
      </c>
      <c r="GR90">
        <v>0</v>
      </c>
      <c r="GS90">
        <v>3</v>
      </c>
      <c r="GT90">
        <v>0</v>
      </c>
      <c r="GU90" t="s">
        <v>3</v>
      </c>
      <c r="GV90">
        <f t="shared" si="105"/>
        <v>0</v>
      </c>
      <c r="GW90">
        <v>1</v>
      </c>
      <c r="GX90">
        <f t="shared" si="106"/>
        <v>0</v>
      </c>
      <c r="HA90">
        <v>0</v>
      </c>
      <c r="HB90">
        <v>0</v>
      </c>
      <c r="HC90">
        <f t="shared" si="107"/>
        <v>0</v>
      </c>
      <c r="IK90">
        <v>0</v>
      </c>
    </row>
    <row r="91" spans="1:255">
      <c r="A91" s="2">
        <v>17</v>
      </c>
      <c r="B91" s="2">
        <v>1</v>
      </c>
      <c r="C91" s="2"/>
      <c r="D91" s="2"/>
      <c r="E91" s="2" t="s">
        <v>139</v>
      </c>
      <c r="F91" s="2" t="s">
        <v>30</v>
      </c>
      <c r="G91" s="2" t="s">
        <v>31</v>
      </c>
      <c r="H91" s="2" t="s">
        <v>32</v>
      </c>
      <c r="I91" s="2">
        <v>9.4000000000000004E-3</v>
      </c>
      <c r="J91" s="2">
        <v>0</v>
      </c>
      <c r="K91" s="2"/>
      <c r="L91" s="2"/>
      <c r="M91" s="2"/>
      <c r="N91" s="2"/>
      <c r="O91" s="2">
        <f t="shared" si="73"/>
        <v>94.64</v>
      </c>
      <c r="P91" s="2">
        <f t="shared" si="74"/>
        <v>94.64</v>
      </c>
      <c r="Q91" s="2">
        <f t="shared" si="75"/>
        <v>0</v>
      </c>
      <c r="R91" s="2">
        <f t="shared" si="76"/>
        <v>0</v>
      </c>
      <c r="S91" s="2">
        <f t="shared" si="77"/>
        <v>0</v>
      </c>
      <c r="T91" s="2">
        <f t="shared" si="78"/>
        <v>0</v>
      </c>
      <c r="U91" s="2">
        <f t="shared" si="79"/>
        <v>0</v>
      </c>
      <c r="V91" s="2">
        <f t="shared" si="80"/>
        <v>0</v>
      </c>
      <c r="W91" s="2">
        <f t="shared" si="81"/>
        <v>0</v>
      </c>
      <c r="X91" s="2">
        <f t="shared" si="82"/>
        <v>0</v>
      </c>
      <c r="Y91" s="2">
        <f t="shared" si="83"/>
        <v>0</v>
      </c>
      <c r="Z91" s="2"/>
      <c r="AA91" s="2">
        <v>33304975</v>
      </c>
      <c r="AB91" s="2">
        <f t="shared" si="84"/>
        <v>10068</v>
      </c>
      <c r="AC91" s="2">
        <f t="shared" si="85"/>
        <v>10068</v>
      </c>
      <c r="AD91" s="2">
        <f>ROUND((((ET91)-(EU91))+AE91),2)</f>
        <v>0</v>
      </c>
      <c r="AE91" s="2">
        <f t="shared" ref="AE91:AF94" si="108">ROUND((EU91),2)</f>
        <v>0</v>
      </c>
      <c r="AF91" s="2">
        <f t="shared" si="108"/>
        <v>0</v>
      </c>
      <c r="AG91" s="2">
        <f t="shared" si="86"/>
        <v>0</v>
      </c>
      <c r="AH91" s="2">
        <f t="shared" ref="AH91:AI94" si="109">(EW91)</f>
        <v>0</v>
      </c>
      <c r="AI91" s="2">
        <f t="shared" si="109"/>
        <v>0</v>
      </c>
      <c r="AJ91" s="2">
        <f t="shared" si="87"/>
        <v>0</v>
      </c>
      <c r="AK91" s="2">
        <v>10068</v>
      </c>
      <c r="AL91" s="2">
        <v>10068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1</v>
      </c>
      <c r="AW91" s="2">
        <v>1</v>
      </c>
      <c r="AX91" s="2"/>
      <c r="AY91" s="2"/>
      <c r="AZ91" s="2">
        <v>1</v>
      </c>
      <c r="BA91" s="2">
        <v>1</v>
      </c>
      <c r="BB91" s="2">
        <v>1</v>
      </c>
      <c r="BC91" s="2">
        <v>1</v>
      </c>
      <c r="BD91" s="2" t="s">
        <v>3</v>
      </c>
      <c r="BE91" s="2" t="s">
        <v>3</v>
      </c>
      <c r="BF91" s="2" t="s">
        <v>3</v>
      </c>
      <c r="BG91" s="2" t="s">
        <v>3</v>
      </c>
      <c r="BH91" s="2">
        <v>3</v>
      </c>
      <c r="BI91" s="2">
        <v>1</v>
      </c>
      <c r="BJ91" s="2" t="s">
        <v>33</v>
      </c>
      <c r="BK91" s="2"/>
      <c r="BL91" s="2"/>
      <c r="BM91" s="2">
        <v>500001</v>
      </c>
      <c r="BN91" s="2">
        <v>0</v>
      </c>
      <c r="BO91" s="2" t="s">
        <v>3</v>
      </c>
      <c r="BP91" s="2">
        <v>0</v>
      </c>
      <c r="BQ91" s="2">
        <v>8</v>
      </c>
      <c r="BR91" s="2">
        <v>0</v>
      </c>
      <c r="BS91" s="2">
        <v>1</v>
      </c>
      <c r="BT91" s="2">
        <v>1</v>
      </c>
      <c r="BU91" s="2">
        <v>1</v>
      </c>
      <c r="BV91" s="2">
        <v>1</v>
      </c>
      <c r="BW91" s="2">
        <v>1</v>
      </c>
      <c r="BX91" s="2">
        <v>1</v>
      </c>
      <c r="BY91" s="2" t="s">
        <v>3</v>
      </c>
      <c r="BZ91" s="2">
        <v>0</v>
      </c>
      <c r="CA91" s="2">
        <v>0</v>
      </c>
      <c r="CB91" s="2"/>
      <c r="CC91" s="2"/>
      <c r="CD91" s="2"/>
      <c r="CE91" s="2">
        <v>0</v>
      </c>
      <c r="CF91" s="2">
        <v>0</v>
      </c>
      <c r="CG91" s="2">
        <v>0</v>
      </c>
      <c r="CH91" s="2"/>
      <c r="CI91" s="2"/>
      <c r="CJ91" s="2"/>
      <c r="CK91" s="2"/>
      <c r="CL91" s="2"/>
      <c r="CM91" s="2">
        <v>0</v>
      </c>
      <c r="CN91" s="2" t="s">
        <v>3</v>
      </c>
      <c r="CO91" s="2">
        <v>0</v>
      </c>
      <c r="CP91" s="2">
        <f t="shared" si="88"/>
        <v>94.64</v>
      </c>
      <c r="CQ91" s="2">
        <f t="shared" si="89"/>
        <v>10068</v>
      </c>
      <c r="CR91" s="2">
        <f t="shared" si="90"/>
        <v>0</v>
      </c>
      <c r="CS91" s="2">
        <f t="shared" si="91"/>
        <v>0</v>
      </c>
      <c r="CT91" s="2">
        <f t="shared" si="92"/>
        <v>0</v>
      </c>
      <c r="CU91" s="2">
        <f t="shared" si="93"/>
        <v>0</v>
      </c>
      <c r="CV91" s="2">
        <f t="shared" si="94"/>
        <v>0</v>
      </c>
      <c r="CW91" s="2">
        <f t="shared" si="95"/>
        <v>0</v>
      </c>
      <c r="CX91" s="2">
        <f t="shared" si="96"/>
        <v>0</v>
      </c>
      <c r="CY91" s="2">
        <f t="shared" si="97"/>
        <v>0</v>
      </c>
      <c r="CZ91" s="2">
        <f t="shared" si="98"/>
        <v>0</v>
      </c>
      <c r="DA91" s="2"/>
      <c r="DB91" s="2"/>
      <c r="DC91" s="2" t="s">
        <v>3</v>
      </c>
      <c r="DD91" s="2" t="s">
        <v>3</v>
      </c>
      <c r="DE91" s="2" t="s">
        <v>3</v>
      </c>
      <c r="DF91" s="2" t="s">
        <v>3</v>
      </c>
      <c r="DG91" s="2" t="s">
        <v>3</v>
      </c>
      <c r="DH91" s="2" t="s">
        <v>3</v>
      </c>
      <c r="DI91" s="2" t="s">
        <v>3</v>
      </c>
      <c r="DJ91" s="2" t="s">
        <v>3</v>
      </c>
      <c r="DK91" s="2" t="s">
        <v>3</v>
      </c>
      <c r="DL91" s="2" t="s">
        <v>3</v>
      </c>
      <c r="DM91" s="2" t="s">
        <v>3</v>
      </c>
      <c r="DN91" s="2">
        <v>0</v>
      </c>
      <c r="DO91" s="2">
        <v>0</v>
      </c>
      <c r="DP91" s="2">
        <v>1</v>
      </c>
      <c r="DQ91" s="2">
        <v>1</v>
      </c>
      <c r="DR91" s="2"/>
      <c r="DS91" s="2"/>
      <c r="DT91" s="2"/>
      <c r="DU91" s="2">
        <v>1009</v>
      </c>
      <c r="DV91" s="2" t="s">
        <v>32</v>
      </c>
      <c r="DW91" s="2" t="s">
        <v>32</v>
      </c>
      <c r="DX91" s="2">
        <v>1000</v>
      </c>
      <c r="DY91" s="2"/>
      <c r="DZ91" s="2"/>
      <c r="EA91" s="2"/>
      <c r="EB91" s="2"/>
      <c r="EC91" s="2"/>
      <c r="ED91" s="2"/>
      <c r="EE91" s="2">
        <v>31102119</v>
      </c>
      <c r="EF91" s="2">
        <v>8</v>
      </c>
      <c r="EG91" s="2" t="s">
        <v>34</v>
      </c>
      <c r="EH91" s="2">
        <v>0</v>
      </c>
      <c r="EI91" s="2" t="s">
        <v>3</v>
      </c>
      <c r="EJ91" s="2">
        <v>1</v>
      </c>
      <c r="EK91" s="2">
        <v>500001</v>
      </c>
      <c r="EL91" s="2" t="s">
        <v>35</v>
      </c>
      <c r="EM91" s="2" t="s">
        <v>36</v>
      </c>
      <c r="EN91" s="2"/>
      <c r="EO91" s="2" t="s">
        <v>3</v>
      </c>
      <c r="EP91" s="2"/>
      <c r="EQ91" s="2">
        <v>0</v>
      </c>
      <c r="ER91" s="2">
        <v>10068</v>
      </c>
      <c r="ES91" s="2">
        <v>10068</v>
      </c>
      <c r="ET91" s="2"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>
        <v>0</v>
      </c>
      <c r="FR91" s="2">
        <f t="shared" si="99"/>
        <v>0</v>
      </c>
      <c r="FS91" s="2">
        <v>0</v>
      </c>
      <c r="FT91" s="2"/>
      <c r="FU91" s="2"/>
      <c r="FV91" s="2"/>
      <c r="FW91" s="2"/>
      <c r="FX91" s="2">
        <v>0</v>
      </c>
      <c r="FY91" s="2">
        <v>0</v>
      </c>
      <c r="FZ91" s="2"/>
      <c r="GA91" s="2" t="s">
        <v>3</v>
      </c>
      <c r="GB91" s="2"/>
      <c r="GC91" s="2"/>
      <c r="GD91" s="2">
        <v>1</v>
      </c>
      <c r="GE91" s="2"/>
      <c r="GF91" s="2">
        <v>960438781</v>
      </c>
      <c r="GG91" s="2">
        <v>2</v>
      </c>
      <c r="GH91" s="2">
        <v>1</v>
      </c>
      <c r="GI91" s="2">
        <v>-2</v>
      </c>
      <c r="GJ91" s="2">
        <v>0</v>
      </c>
      <c r="GK91" s="2">
        <v>0</v>
      </c>
      <c r="GL91" s="2">
        <f t="shared" si="100"/>
        <v>0</v>
      </c>
      <c r="GM91" s="2">
        <f t="shared" si="101"/>
        <v>94.64</v>
      </c>
      <c r="GN91" s="2">
        <f t="shared" si="102"/>
        <v>94.64</v>
      </c>
      <c r="GO91" s="2">
        <f t="shared" si="103"/>
        <v>0</v>
      </c>
      <c r="GP91" s="2">
        <f t="shared" si="104"/>
        <v>0</v>
      </c>
      <c r="GQ91" s="2"/>
      <c r="GR91" s="2">
        <v>0</v>
      </c>
      <c r="GS91" s="2">
        <v>3</v>
      </c>
      <c r="GT91" s="2">
        <v>0</v>
      </c>
      <c r="GU91" s="2" t="s">
        <v>3</v>
      </c>
      <c r="GV91" s="2">
        <f t="shared" si="105"/>
        <v>0</v>
      </c>
      <c r="GW91" s="2">
        <v>1</v>
      </c>
      <c r="GX91" s="2">
        <f t="shared" si="106"/>
        <v>0</v>
      </c>
      <c r="GY91" s="2"/>
      <c r="GZ91" s="2"/>
      <c r="HA91" s="2">
        <v>0</v>
      </c>
      <c r="HB91" s="2">
        <v>0</v>
      </c>
      <c r="HC91" s="2">
        <f t="shared" si="107"/>
        <v>0</v>
      </c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>
        <v>0</v>
      </c>
      <c r="IL91" s="2"/>
      <c r="IM91" s="2"/>
      <c r="IN91" s="2"/>
      <c r="IO91" s="2"/>
      <c r="IP91" s="2"/>
      <c r="IQ91" s="2"/>
      <c r="IR91" s="2"/>
      <c r="IS91" s="2"/>
      <c r="IT91" s="2"/>
      <c r="IU91" s="2"/>
    </row>
    <row r="92" spans="1:255">
      <c r="A92">
        <v>17</v>
      </c>
      <c r="B92">
        <v>1</v>
      </c>
      <c r="E92" t="s">
        <v>139</v>
      </c>
      <c r="F92" t="s">
        <v>30</v>
      </c>
      <c r="G92" t="s">
        <v>31</v>
      </c>
      <c r="H92" t="s">
        <v>32</v>
      </c>
      <c r="I92">
        <v>9.4000000000000004E-3</v>
      </c>
      <c r="J92">
        <v>0</v>
      </c>
      <c r="O92">
        <f t="shared" si="73"/>
        <v>94.64</v>
      </c>
      <c r="P92">
        <f t="shared" si="74"/>
        <v>94.64</v>
      </c>
      <c r="Q92">
        <f t="shared" si="75"/>
        <v>0</v>
      </c>
      <c r="R92">
        <f t="shared" si="76"/>
        <v>0</v>
      </c>
      <c r="S92">
        <f t="shared" si="77"/>
        <v>0</v>
      </c>
      <c r="T92">
        <f t="shared" si="78"/>
        <v>0</v>
      </c>
      <c r="U92">
        <f t="shared" si="79"/>
        <v>0</v>
      </c>
      <c r="V92">
        <f t="shared" si="80"/>
        <v>0</v>
      </c>
      <c r="W92">
        <f t="shared" si="81"/>
        <v>0</v>
      </c>
      <c r="X92">
        <f t="shared" si="82"/>
        <v>0</v>
      </c>
      <c r="Y92">
        <f t="shared" si="83"/>
        <v>0</v>
      </c>
      <c r="AA92">
        <v>33304960</v>
      </c>
      <c r="AB92">
        <f t="shared" si="84"/>
        <v>10068</v>
      </c>
      <c r="AC92">
        <f t="shared" si="85"/>
        <v>10068</v>
      </c>
      <c r="AD92">
        <f>ROUND((((ET92)-(EU92))+AE92),2)</f>
        <v>0</v>
      </c>
      <c r="AE92">
        <f t="shared" si="108"/>
        <v>0</v>
      </c>
      <c r="AF92">
        <f t="shared" si="108"/>
        <v>0</v>
      </c>
      <c r="AG92">
        <f t="shared" si="86"/>
        <v>0</v>
      </c>
      <c r="AH92">
        <f t="shared" si="109"/>
        <v>0</v>
      </c>
      <c r="AI92">
        <f t="shared" si="109"/>
        <v>0</v>
      </c>
      <c r="AJ92">
        <f t="shared" si="87"/>
        <v>0</v>
      </c>
      <c r="AK92">
        <v>10068</v>
      </c>
      <c r="AL92">
        <v>10068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1</v>
      </c>
      <c r="AW92">
        <v>1</v>
      </c>
      <c r="AZ92">
        <v>1</v>
      </c>
      <c r="BA92">
        <v>1</v>
      </c>
      <c r="BB92">
        <v>1</v>
      </c>
      <c r="BC92">
        <v>1</v>
      </c>
      <c r="BD92" t="s">
        <v>3</v>
      </c>
      <c r="BE92" t="s">
        <v>3</v>
      </c>
      <c r="BF92" t="s">
        <v>3</v>
      </c>
      <c r="BG92" t="s">
        <v>3</v>
      </c>
      <c r="BH92">
        <v>3</v>
      </c>
      <c r="BI92">
        <v>1</v>
      </c>
      <c r="BJ92" t="s">
        <v>33</v>
      </c>
      <c r="BM92">
        <v>500001</v>
      </c>
      <c r="BN92">
        <v>0</v>
      </c>
      <c r="BO92" t="s">
        <v>3</v>
      </c>
      <c r="BP92">
        <v>0</v>
      </c>
      <c r="BQ92">
        <v>8</v>
      </c>
      <c r="BR92">
        <v>0</v>
      </c>
      <c r="BS92">
        <v>1</v>
      </c>
      <c r="BT92">
        <v>1</v>
      </c>
      <c r="BU92">
        <v>1</v>
      </c>
      <c r="BV92">
        <v>1</v>
      </c>
      <c r="BW92">
        <v>1</v>
      </c>
      <c r="BX92">
        <v>1</v>
      </c>
      <c r="BY92" t="s">
        <v>3</v>
      </c>
      <c r="BZ92">
        <v>0</v>
      </c>
      <c r="CA92">
        <v>0</v>
      </c>
      <c r="CE92">
        <v>0</v>
      </c>
      <c r="CF92">
        <v>0</v>
      </c>
      <c r="CG92">
        <v>0</v>
      </c>
      <c r="CM92">
        <v>0</v>
      </c>
      <c r="CN92" t="s">
        <v>3</v>
      </c>
      <c r="CO92">
        <v>0</v>
      </c>
      <c r="CP92">
        <f t="shared" si="88"/>
        <v>94.64</v>
      </c>
      <c r="CQ92">
        <f t="shared" si="89"/>
        <v>10068</v>
      </c>
      <c r="CR92">
        <f t="shared" si="90"/>
        <v>0</v>
      </c>
      <c r="CS92">
        <f t="shared" si="91"/>
        <v>0</v>
      </c>
      <c r="CT92">
        <f t="shared" si="92"/>
        <v>0</v>
      </c>
      <c r="CU92">
        <f t="shared" si="93"/>
        <v>0</v>
      </c>
      <c r="CV92">
        <f t="shared" si="94"/>
        <v>0</v>
      </c>
      <c r="CW92">
        <f t="shared" si="95"/>
        <v>0</v>
      </c>
      <c r="CX92">
        <f t="shared" si="96"/>
        <v>0</v>
      </c>
      <c r="CY92">
        <f t="shared" si="97"/>
        <v>0</v>
      </c>
      <c r="CZ92">
        <f t="shared" si="98"/>
        <v>0</v>
      </c>
      <c r="DC92" t="s">
        <v>3</v>
      </c>
      <c r="DD92" t="s">
        <v>3</v>
      </c>
      <c r="DE92" t="s">
        <v>3</v>
      </c>
      <c r="DF92" t="s">
        <v>3</v>
      </c>
      <c r="DG92" t="s">
        <v>3</v>
      </c>
      <c r="DH92" t="s">
        <v>3</v>
      </c>
      <c r="DI92" t="s">
        <v>3</v>
      </c>
      <c r="DJ92" t="s">
        <v>3</v>
      </c>
      <c r="DK92" t="s">
        <v>3</v>
      </c>
      <c r="DL92" t="s">
        <v>3</v>
      </c>
      <c r="DM92" t="s">
        <v>3</v>
      </c>
      <c r="DN92">
        <v>0</v>
      </c>
      <c r="DO92">
        <v>0</v>
      </c>
      <c r="DP92">
        <v>1</v>
      </c>
      <c r="DQ92">
        <v>1</v>
      </c>
      <c r="DU92">
        <v>1009</v>
      </c>
      <c r="DV92" t="s">
        <v>32</v>
      </c>
      <c r="DW92" t="s">
        <v>32</v>
      </c>
      <c r="DX92">
        <v>1000</v>
      </c>
      <c r="EE92">
        <v>31102119</v>
      </c>
      <c r="EF92">
        <v>8</v>
      </c>
      <c r="EG92" t="s">
        <v>34</v>
      </c>
      <c r="EH92">
        <v>0</v>
      </c>
      <c r="EI92" t="s">
        <v>3</v>
      </c>
      <c r="EJ92">
        <v>1</v>
      </c>
      <c r="EK92">
        <v>500001</v>
      </c>
      <c r="EL92" t="s">
        <v>35</v>
      </c>
      <c r="EM92" t="s">
        <v>36</v>
      </c>
      <c r="EO92" t="s">
        <v>3</v>
      </c>
      <c r="EQ92">
        <v>0</v>
      </c>
      <c r="ER92">
        <v>10068</v>
      </c>
      <c r="ES92">
        <v>10068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FQ92">
        <v>0</v>
      </c>
      <c r="FR92">
        <f t="shared" si="99"/>
        <v>0</v>
      </c>
      <c r="FS92">
        <v>0</v>
      </c>
      <c r="FX92">
        <v>0</v>
      </c>
      <c r="FY92">
        <v>0</v>
      </c>
      <c r="GA92" t="s">
        <v>3</v>
      </c>
      <c r="GD92">
        <v>1</v>
      </c>
      <c r="GF92">
        <v>960438781</v>
      </c>
      <c r="GG92">
        <v>2</v>
      </c>
      <c r="GH92">
        <v>1</v>
      </c>
      <c r="GI92">
        <v>-2</v>
      </c>
      <c r="GJ92">
        <v>0</v>
      </c>
      <c r="GK92">
        <v>0</v>
      </c>
      <c r="GL92">
        <f t="shared" si="100"/>
        <v>0</v>
      </c>
      <c r="GM92">
        <f t="shared" si="101"/>
        <v>94.64</v>
      </c>
      <c r="GN92">
        <f t="shared" si="102"/>
        <v>94.64</v>
      </c>
      <c r="GO92">
        <f t="shared" si="103"/>
        <v>0</v>
      </c>
      <c r="GP92">
        <f t="shared" si="104"/>
        <v>0</v>
      </c>
      <c r="GR92">
        <v>0</v>
      </c>
      <c r="GS92">
        <v>3</v>
      </c>
      <c r="GT92">
        <v>0</v>
      </c>
      <c r="GU92" t="s">
        <v>3</v>
      </c>
      <c r="GV92">
        <f t="shared" si="105"/>
        <v>0</v>
      </c>
      <c r="GW92">
        <v>1</v>
      </c>
      <c r="GX92">
        <f t="shared" si="106"/>
        <v>0</v>
      </c>
      <c r="HA92">
        <v>0</v>
      </c>
      <c r="HB92">
        <v>0</v>
      </c>
      <c r="HC92">
        <f t="shared" si="107"/>
        <v>0</v>
      </c>
      <c r="IK92">
        <v>0</v>
      </c>
    </row>
    <row r="93" spans="1:255">
      <c r="A93" s="2">
        <v>17</v>
      </c>
      <c r="B93" s="2">
        <v>1</v>
      </c>
      <c r="C93" s="2"/>
      <c r="D93" s="2"/>
      <c r="E93" s="2" t="s">
        <v>140</v>
      </c>
      <c r="F93" s="2" t="s">
        <v>38</v>
      </c>
      <c r="G93" s="2" t="s">
        <v>141</v>
      </c>
      <c r="H93" s="2" t="s">
        <v>40</v>
      </c>
      <c r="I93" s="2">
        <v>1</v>
      </c>
      <c r="J93" s="2">
        <v>0</v>
      </c>
      <c r="K93" s="2"/>
      <c r="L93" s="2"/>
      <c r="M93" s="2"/>
      <c r="N93" s="2"/>
      <c r="O93" s="2">
        <f t="shared" si="73"/>
        <v>0</v>
      </c>
      <c r="P93" s="2">
        <f t="shared" si="74"/>
        <v>0</v>
      </c>
      <c r="Q93" s="2">
        <f t="shared" si="75"/>
        <v>0</v>
      </c>
      <c r="R93" s="2">
        <f t="shared" si="76"/>
        <v>0</v>
      </c>
      <c r="S93" s="2">
        <f t="shared" si="77"/>
        <v>0</v>
      </c>
      <c r="T93" s="2">
        <f t="shared" si="78"/>
        <v>0</v>
      </c>
      <c r="U93" s="2">
        <f t="shared" si="79"/>
        <v>0</v>
      </c>
      <c r="V93" s="2">
        <f t="shared" si="80"/>
        <v>0</v>
      </c>
      <c r="W93" s="2">
        <f t="shared" si="81"/>
        <v>0</v>
      </c>
      <c r="X93" s="2">
        <f t="shared" si="82"/>
        <v>0</v>
      </c>
      <c r="Y93" s="2">
        <f t="shared" si="83"/>
        <v>0</v>
      </c>
      <c r="Z93" s="2"/>
      <c r="AA93" s="2">
        <v>33304975</v>
      </c>
      <c r="AB93" s="2">
        <f t="shared" si="84"/>
        <v>0</v>
      </c>
      <c r="AC93" s="2">
        <f t="shared" si="85"/>
        <v>0</v>
      </c>
      <c r="AD93" s="2">
        <f>ROUND((((ET93)-(EU93))+AE93),2)</f>
        <v>0</v>
      </c>
      <c r="AE93" s="2">
        <f t="shared" si="108"/>
        <v>0</v>
      </c>
      <c r="AF93" s="2">
        <f t="shared" si="108"/>
        <v>0</v>
      </c>
      <c r="AG93" s="2">
        <f t="shared" si="86"/>
        <v>0</v>
      </c>
      <c r="AH93" s="2">
        <f t="shared" si="109"/>
        <v>0</v>
      </c>
      <c r="AI93" s="2">
        <f t="shared" si="109"/>
        <v>0</v>
      </c>
      <c r="AJ93" s="2">
        <f t="shared" si="87"/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1</v>
      </c>
      <c r="AW93" s="2">
        <v>1</v>
      </c>
      <c r="AX93" s="2"/>
      <c r="AY93" s="2"/>
      <c r="AZ93" s="2">
        <v>1</v>
      </c>
      <c r="BA93" s="2">
        <v>1</v>
      </c>
      <c r="BB93" s="2">
        <v>1</v>
      </c>
      <c r="BC93" s="2">
        <v>1</v>
      </c>
      <c r="BD93" s="2" t="s">
        <v>3</v>
      </c>
      <c r="BE93" s="2" t="s">
        <v>3</v>
      </c>
      <c r="BF93" s="2" t="s">
        <v>3</v>
      </c>
      <c r="BG93" s="2" t="s">
        <v>3</v>
      </c>
      <c r="BH93" s="2">
        <v>3</v>
      </c>
      <c r="BI93" s="2">
        <v>3</v>
      </c>
      <c r="BJ93" s="2" t="s">
        <v>3</v>
      </c>
      <c r="BK93" s="2"/>
      <c r="BL93" s="2"/>
      <c r="BM93" s="2">
        <v>1100</v>
      </c>
      <c r="BN93" s="2">
        <v>0</v>
      </c>
      <c r="BO93" s="2" t="s">
        <v>3</v>
      </c>
      <c r="BP93" s="2">
        <v>0</v>
      </c>
      <c r="BQ93" s="2">
        <v>21</v>
      </c>
      <c r="BR93" s="2">
        <v>0</v>
      </c>
      <c r="BS93" s="2">
        <v>1</v>
      </c>
      <c r="BT93" s="2">
        <v>1</v>
      </c>
      <c r="BU93" s="2">
        <v>1</v>
      </c>
      <c r="BV93" s="2">
        <v>1</v>
      </c>
      <c r="BW93" s="2">
        <v>1</v>
      </c>
      <c r="BX93" s="2">
        <v>1</v>
      </c>
      <c r="BY93" s="2" t="s">
        <v>3</v>
      </c>
      <c r="BZ93" s="2">
        <v>0</v>
      </c>
      <c r="CA93" s="2">
        <v>0</v>
      </c>
      <c r="CB93" s="2"/>
      <c r="CC93" s="2"/>
      <c r="CD93" s="2"/>
      <c r="CE93" s="2">
        <v>0</v>
      </c>
      <c r="CF93" s="2">
        <v>0</v>
      </c>
      <c r="CG93" s="2">
        <v>0</v>
      </c>
      <c r="CH93" s="2"/>
      <c r="CI93" s="2"/>
      <c r="CJ93" s="2"/>
      <c r="CK93" s="2"/>
      <c r="CL93" s="2"/>
      <c r="CM93" s="2">
        <v>0</v>
      </c>
      <c r="CN93" s="2" t="s">
        <v>3</v>
      </c>
      <c r="CO93" s="2">
        <v>0</v>
      </c>
      <c r="CP93" s="2">
        <f t="shared" si="88"/>
        <v>0</v>
      </c>
      <c r="CQ93" s="2">
        <f t="shared" si="89"/>
        <v>0</v>
      </c>
      <c r="CR93" s="2">
        <f t="shared" si="90"/>
        <v>0</v>
      </c>
      <c r="CS93" s="2">
        <f t="shared" si="91"/>
        <v>0</v>
      </c>
      <c r="CT93" s="2">
        <f t="shared" si="92"/>
        <v>0</v>
      </c>
      <c r="CU93" s="2">
        <f t="shared" si="93"/>
        <v>0</v>
      </c>
      <c r="CV93" s="2">
        <f t="shared" si="94"/>
        <v>0</v>
      </c>
      <c r="CW93" s="2">
        <f t="shared" si="95"/>
        <v>0</v>
      </c>
      <c r="CX93" s="2">
        <f t="shared" si="96"/>
        <v>0</v>
      </c>
      <c r="CY93" s="2">
        <f t="shared" si="97"/>
        <v>0</v>
      </c>
      <c r="CZ93" s="2">
        <f t="shared" si="98"/>
        <v>0</v>
      </c>
      <c r="DA93" s="2"/>
      <c r="DB93" s="2"/>
      <c r="DC93" s="2" t="s">
        <v>3</v>
      </c>
      <c r="DD93" s="2" t="s">
        <v>3</v>
      </c>
      <c r="DE93" s="2" t="s">
        <v>3</v>
      </c>
      <c r="DF93" s="2" t="s">
        <v>3</v>
      </c>
      <c r="DG93" s="2" t="s">
        <v>3</v>
      </c>
      <c r="DH93" s="2" t="s">
        <v>3</v>
      </c>
      <c r="DI93" s="2" t="s">
        <v>3</v>
      </c>
      <c r="DJ93" s="2" t="s">
        <v>3</v>
      </c>
      <c r="DK93" s="2" t="s">
        <v>3</v>
      </c>
      <c r="DL93" s="2" t="s">
        <v>3</v>
      </c>
      <c r="DM93" s="2" t="s">
        <v>3</v>
      </c>
      <c r="DN93" s="2">
        <v>0</v>
      </c>
      <c r="DO93" s="2">
        <v>0</v>
      </c>
      <c r="DP93" s="2">
        <v>1</v>
      </c>
      <c r="DQ93" s="2">
        <v>1</v>
      </c>
      <c r="DR93" s="2"/>
      <c r="DS93" s="2"/>
      <c r="DT93" s="2"/>
      <c r="DU93" s="2">
        <v>1010</v>
      </c>
      <c r="DV93" s="2" t="s">
        <v>40</v>
      </c>
      <c r="DW93" s="2" t="s">
        <v>40</v>
      </c>
      <c r="DX93" s="2">
        <v>1</v>
      </c>
      <c r="DY93" s="2"/>
      <c r="DZ93" s="2"/>
      <c r="EA93" s="2"/>
      <c r="EB93" s="2"/>
      <c r="EC93" s="2"/>
      <c r="ED93" s="2"/>
      <c r="EE93" s="2">
        <v>31102366</v>
      </c>
      <c r="EF93" s="2">
        <v>8</v>
      </c>
      <c r="EG93" s="2" t="s">
        <v>34</v>
      </c>
      <c r="EH93" s="2">
        <v>0</v>
      </c>
      <c r="EI93" s="2" t="s">
        <v>3</v>
      </c>
      <c r="EJ93" s="2">
        <v>1</v>
      </c>
      <c r="EK93" s="2">
        <v>1100</v>
      </c>
      <c r="EL93" s="2" t="s">
        <v>41</v>
      </c>
      <c r="EM93" s="2" t="s">
        <v>42</v>
      </c>
      <c r="EN93" s="2"/>
      <c r="EO93" s="2" t="s">
        <v>3</v>
      </c>
      <c r="EP93" s="2"/>
      <c r="EQ93" s="2">
        <v>0</v>
      </c>
      <c r="ER93" s="2">
        <v>0</v>
      </c>
      <c r="ES93" s="2">
        <v>0</v>
      </c>
      <c r="ET93" s="2"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>
        <v>0</v>
      </c>
      <c r="FR93" s="2">
        <f t="shared" si="99"/>
        <v>0</v>
      </c>
      <c r="FS93" s="2">
        <v>0</v>
      </c>
      <c r="FT93" s="2"/>
      <c r="FU93" s="2"/>
      <c r="FV93" s="2"/>
      <c r="FW93" s="2"/>
      <c r="FX93" s="2">
        <v>0</v>
      </c>
      <c r="FY93" s="2">
        <v>0</v>
      </c>
      <c r="FZ93" s="2"/>
      <c r="GA93" s="2" t="s">
        <v>3</v>
      </c>
      <c r="GB93" s="2"/>
      <c r="GC93" s="2"/>
      <c r="GD93" s="2">
        <v>1</v>
      </c>
      <c r="GE93" s="2"/>
      <c r="GF93" s="2">
        <v>-486619738</v>
      </c>
      <c r="GG93" s="2">
        <v>2</v>
      </c>
      <c r="GH93" s="2">
        <v>0</v>
      </c>
      <c r="GI93" s="2">
        <v>-2</v>
      </c>
      <c r="GJ93" s="2">
        <v>0</v>
      </c>
      <c r="GK93" s="2">
        <v>0</v>
      </c>
      <c r="GL93" s="2">
        <f t="shared" si="100"/>
        <v>0</v>
      </c>
      <c r="GM93" s="2">
        <f t="shared" si="101"/>
        <v>0</v>
      </c>
      <c r="GN93" s="2">
        <f t="shared" si="102"/>
        <v>0</v>
      </c>
      <c r="GO93" s="2">
        <f t="shared" si="103"/>
        <v>0</v>
      </c>
      <c r="GP93" s="2">
        <f t="shared" si="104"/>
        <v>0</v>
      </c>
      <c r="GQ93" s="2"/>
      <c r="GR93" s="2">
        <v>0</v>
      </c>
      <c r="GS93" s="2">
        <v>3</v>
      </c>
      <c r="GT93" s="2">
        <v>0</v>
      </c>
      <c r="GU93" s="2" t="s">
        <v>3</v>
      </c>
      <c r="GV93" s="2">
        <f t="shared" si="105"/>
        <v>0</v>
      </c>
      <c r="GW93" s="2">
        <v>1</v>
      </c>
      <c r="GX93" s="2">
        <f t="shared" si="106"/>
        <v>0</v>
      </c>
      <c r="GY93" s="2"/>
      <c r="GZ93" s="2"/>
      <c r="HA93" s="2">
        <v>0</v>
      </c>
      <c r="HB93" s="2">
        <v>0</v>
      </c>
      <c r="HC93" s="2">
        <f t="shared" si="107"/>
        <v>0</v>
      </c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>
        <v>0</v>
      </c>
      <c r="IL93" s="2"/>
      <c r="IM93" s="2"/>
      <c r="IN93" s="2"/>
      <c r="IO93" s="2"/>
      <c r="IP93" s="2"/>
      <c r="IQ93" s="2"/>
      <c r="IR93" s="2"/>
      <c r="IS93" s="2"/>
      <c r="IT93" s="2"/>
      <c r="IU93" s="2"/>
    </row>
    <row r="94" spans="1:255">
      <c r="A94">
        <v>17</v>
      </c>
      <c r="B94">
        <v>1</v>
      </c>
      <c r="E94" t="s">
        <v>140</v>
      </c>
      <c r="F94" t="s">
        <v>38</v>
      </c>
      <c r="G94" t="s">
        <v>141</v>
      </c>
      <c r="H94" t="s">
        <v>40</v>
      </c>
      <c r="I94">
        <v>1</v>
      </c>
      <c r="J94">
        <v>0</v>
      </c>
      <c r="O94">
        <f t="shared" si="73"/>
        <v>115493.38</v>
      </c>
      <c r="P94">
        <f t="shared" si="74"/>
        <v>115493.38</v>
      </c>
      <c r="Q94">
        <f t="shared" si="75"/>
        <v>0</v>
      </c>
      <c r="R94">
        <f t="shared" si="76"/>
        <v>0</v>
      </c>
      <c r="S94">
        <f t="shared" si="77"/>
        <v>0</v>
      </c>
      <c r="T94">
        <f t="shared" si="78"/>
        <v>0</v>
      </c>
      <c r="U94">
        <f t="shared" si="79"/>
        <v>0</v>
      </c>
      <c r="V94">
        <f t="shared" si="80"/>
        <v>0</v>
      </c>
      <c r="W94">
        <f t="shared" si="81"/>
        <v>0</v>
      </c>
      <c r="X94">
        <f t="shared" si="82"/>
        <v>0</v>
      </c>
      <c r="Y94">
        <f t="shared" si="83"/>
        <v>0</v>
      </c>
      <c r="AA94">
        <v>33304960</v>
      </c>
      <c r="AB94">
        <f t="shared" si="84"/>
        <v>115493.38</v>
      </c>
      <c r="AC94">
        <f t="shared" si="85"/>
        <v>115493.38</v>
      </c>
      <c r="AD94">
        <f>ROUND((((ET94)-(EU94))+AE94),2)</f>
        <v>0</v>
      </c>
      <c r="AE94">
        <f t="shared" si="108"/>
        <v>0</v>
      </c>
      <c r="AF94">
        <f t="shared" si="108"/>
        <v>0</v>
      </c>
      <c r="AG94">
        <f t="shared" si="86"/>
        <v>0</v>
      </c>
      <c r="AH94">
        <f t="shared" si="109"/>
        <v>0</v>
      </c>
      <c r="AI94">
        <f t="shared" si="109"/>
        <v>0</v>
      </c>
      <c r="AJ94">
        <f t="shared" si="87"/>
        <v>0</v>
      </c>
      <c r="AK94">
        <v>115493.38</v>
      </c>
      <c r="AL94">
        <v>115493.38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1</v>
      </c>
      <c r="AW94">
        <v>1</v>
      </c>
      <c r="AZ94">
        <v>1</v>
      </c>
      <c r="BA94">
        <v>1</v>
      </c>
      <c r="BB94">
        <v>1</v>
      </c>
      <c r="BC94">
        <v>1</v>
      </c>
      <c r="BD94" t="s">
        <v>3</v>
      </c>
      <c r="BE94" t="s">
        <v>3</v>
      </c>
      <c r="BF94" t="s">
        <v>3</v>
      </c>
      <c r="BG94" t="s">
        <v>3</v>
      </c>
      <c r="BH94">
        <v>3</v>
      </c>
      <c r="BI94">
        <v>3</v>
      </c>
      <c r="BJ94" t="s">
        <v>3</v>
      </c>
      <c r="BM94">
        <v>1100</v>
      </c>
      <c r="BN94">
        <v>0</v>
      </c>
      <c r="BO94" t="s">
        <v>3</v>
      </c>
      <c r="BP94">
        <v>0</v>
      </c>
      <c r="BQ94">
        <v>21</v>
      </c>
      <c r="BR94">
        <v>0</v>
      </c>
      <c r="BS94">
        <v>1</v>
      </c>
      <c r="BT94">
        <v>1</v>
      </c>
      <c r="BU94">
        <v>1</v>
      </c>
      <c r="BV94">
        <v>1</v>
      </c>
      <c r="BW94">
        <v>1</v>
      </c>
      <c r="BX94">
        <v>1</v>
      </c>
      <c r="BY94" t="s">
        <v>3</v>
      </c>
      <c r="BZ94">
        <v>0</v>
      </c>
      <c r="CA94">
        <v>0</v>
      </c>
      <c r="CE94">
        <v>0</v>
      </c>
      <c r="CF94">
        <v>0</v>
      </c>
      <c r="CG94">
        <v>0</v>
      </c>
      <c r="CM94">
        <v>0</v>
      </c>
      <c r="CN94" t="s">
        <v>3</v>
      </c>
      <c r="CO94">
        <v>0</v>
      </c>
      <c r="CP94">
        <f t="shared" si="88"/>
        <v>115493.38</v>
      </c>
      <c r="CQ94">
        <f t="shared" si="89"/>
        <v>115493.38</v>
      </c>
      <c r="CR94">
        <f t="shared" si="90"/>
        <v>0</v>
      </c>
      <c r="CS94">
        <f t="shared" si="91"/>
        <v>0</v>
      </c>
      <c r="CT94">
        <f t="shared" si="92"/>
        <v>0</v>
      </c>
      <c r="CU94">
        <f t="shared" si="93"/>
        <v>0</v>
      </c>
      <c r="CV94">
        <f t="shared" si="94"/>
        <v>0</v>
      </c>
      <c r="CW94">
        <f t="shared" si="95"/>
        <v>0</v>
      </c>
      <c r="CX94">
        <f t="shared" si="96"/>
        <v>0</v>
      </c>
      <c r="CY94">
        <f t="shared" si="97"/>
        <v>0</v>
      </c>
      <c r="CZ94">
        <f t="shared" si="98"/>
        <v>0</v>
      </c>
      <c r="DC94" t="s">
        <v>3</v>
      </c>
      <c r="DD94" t="s">
        <v>3</v>
      </c>
      <c r="DE94" t="s">
        <v>3</v>
      </c>
      <c r="DF94" t="s">
        <v>3</v>
      </c>
      <c r="DG94" t="s">
        <v>3</v>
      </c>
      <c r="DH94" t="s">
        <v>3</v>
      </c>
      <c r="DI94" t="s">
        <v>3</v>
      </c>
      <c r="DJ94" t="s">
        <v>3</v>
      </c>
      <c r="DK94" t="s">
        <v>3</v>
      </c>
      <c r="DL94" t="s">
        <v>3</v>
      </c>
      <c r="DM94" t="s">
        <v>3</v>
      </c>
      <c r="DN94">
        <v>0</v>
      </c>
      <c r="DO94">
        <v>0</v>
      </c>
      <c r="DP94">
        <v>1</v>
      </c>
      <c r="DQ94">
        <v>1</v>
      </c>
      <c r="DU94">
        <v>1010</v>
      </c>
      <c r="DV94" t="s">
        <v>40</v>
      </c>
      <c r="DW94" t="s">
        <v>40</v>
      </c>
      <c r="DX94">
        <v>1</v>
      </c>
      <c r="EE94">
        <v>31102366</v>
      </c>
      <c r="EF94">
        <v>8</v>
      </c>
      <c r="EG94" t="s">
        <v>34</v>
      </c>
      <c r="EH94">
        <v>0</v>
      </c>
      <c r="EI94" t="s">
        <v>3</v>
      </c>
      <c r="EJ94">
        <v>1</v>
      </c>
      <c r="EK94">
        <v>1100</v>
      </c>
      <c r="EL94" t="s">
        <v>41</v>
      </c>
      <c r="EM94" t="s">
        <v>42</v>
      </c>
      <c r="EO94" t="s">
        <v>3</v>
      </c>
      <c r="EQ94">
        <v>0</v>
      </c>
      <c r="ER94">
        <v>115493.38</v>
      </c>
      <c r="ES94">
        <v>115493.38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5</v>
      </c>
      <c r="FC94">
        <v>1</v>
      </c>
      <c r="FD94">
        <v>18</v>
      </c>
      <c r="FF94">
        <v>521202.66</v>
      </c>
      <c r="FQ94">
        <v>0</v>
      </c>
      <c r="FR94">
        <f t="shared" si="99"/>
        <v>115493.38</v>
      </c>
      <c r="FS94">
        <v>0</v>
      </c>
      <c r="FX94">
        <v>0</v>
      </c>
      <c r="FY94">
        <v>0</v>
      </c>
      <c r="GA94" t="s">
        <v>142</v>
      </c>
      <c r="GD94">
        <v>1</v>
      </c>
      <c r="GF94">
        <v>-486619738</v>
      </c>
      <c r="GG94">
        <v>2</v>
      </c>
      <c r="GH94">
        <v>3</v>
      </c>
      <c r="GI94">
        <v>3</v>
      </c>
      <c r="GJ94">
        <v>0</v>
      </c>
      <c r="GK94">
        <v>0</v>
      </c>
      <c r="GL94">
        <f t="shared" si="100"/>
        <v>0</v>
      </c>
      <c r="GM94">
        <f t="shared" si="101"/>
        <v>115493.38</v>
      </c>
      <c r="GN94">
        <f t="shared" si="102"/>
        <v>0</v>
      </c>
      <c r="GO94">
        <f t="shared" si="103"/>
        <v>0</v>
      </c>
      <c r="GP94">
        <f t="shared" si="104"/>
        <v>0</v>
      </c>
      <c r="GR94">
        <v>1</v>
      </c>
      <c r="GS94">
        <v>1</v>
      </c>
      <c r="GT94">
        <v>0</v>
      </c>
      <c r="GU94" t="s">
        <v>3</v>
      </c>
      <c r="GV94">
        <f t="shared" si="105"/>
        <v>0</v>
      </c>
      <c r="GW94">
        <v>1</v>
      </c>
      <c r="GX94">
        <f t="shared" si="106"/>
        <v>0</v>
      </c>
      <c r="HA94">
        <v>0</v>
      </c>
      <c r="HB94">
        <v>0</v>
      </c>
      <c r="HC94">
        <f t="shared" si="107"/>
        <v>0</v>
      </c>
      <c r="IK94">
        <v>0</v>
      </c>
    </row>
    <row r="95" spans="1:255">
      <c r="A95" s="2">
        <v>17</v>
      </c>
      <c r="B95" s="2">
        <v>1</v>
      </c>
      <c r="C95" s="2">
        <f>ROW(SmtRes!A81)</f>
        <v>81</v>
      </c>
      <c r="D95" s="2">
        <f>ROW(EtalonRes!A94)</f>
        <v>94</v>
      </c>
      <c r="E95" s="2" t="s">
        <v>143</v>
      </c>
      <c r="F95" s="2" t="s">
        <v>45</v>
      </c>
      <c r="G95" s="2" t="s">
        <v>46</v>
      </c>
      <c r="H95" s="2" t="s">
        <v>47</v>
      </c>
      <c r="I95" s="2">
        <f>ROUND(3.14*0.56/4*2,9)</f>
        <v>0.87919999999999998</v>
      </c>
      <c r="J95" s="2">
        <v>0</v>
      </c>
      <c r="K95" s="2"/>
      <c r="L95" s="2"/>
      <c r="M95" s="2"/>
      <c r="N95" s="2"/>
      <c r="O95" s="2">
        <f t="shared" si="73"/>
        <v>65.069999999999993</v>
      </c>
      <c r="P95" s="2">
        <f t="shared" si="74"/>
        <v>3.22</v>
      </c>
      <c r="Q95" s="2">
        <f t="shared" si="75"/>
        <v>0.87</v>
      </c>
      <c r="R95" s="2">
        <f t="shared" si="76"/>
        <v>0.16</v>
      </c>
      <c r="S95" s="2">
        <f t="shared" si="77"/>
        <v>60.98</v>
      </c>
      <c r="T95" s="2">
        <f t="shared" si="78"/>
        <v>0</v>
      </c>
      <c r="U95" s="2">
        <f t="shared" si="79"/>
        <v>6.9764519999999983</v>
      </c>
      <c r="V95" s="2">
        <f t="shared" si="80"/>
        <v>1.3188E-2</v>
      </c>
      <c r="W95" s="2">
        <f t="shared" si="81"/>
        <v>0</v>
      </c>
      <c r="X95" s="2">
        <f t="shared" si="82"/>
        <v>70.31</v>
      </c>
      <c r="Y95" s="2">
        <f t="shared" si="83"/>
        <v>43.41</v>
      </c>
      <c r="Z95" s="2"/>
      <c r="AA95" s="2">
        <v>33304975</v>
      </c>
      <c r="AB95" s="2">
        <f t="shared" si="84"/>
        <v>74.010000000000005</v>
      </c>
      <c r="AC95" s="2">
        <f t="shared" si="85"/>
        <v>3.66</v>
      </c>
      <c r="AD95" s="2">
        <f>ROUND((((((ET95*1.2)*1.25))-(((EU95*1.2)*1.25)))+AE95),2)</f>
        <v>0.99</v>
      </c>
      <c r="AE95" s="2">
        <f>ROUND((((EU95*1.2)*1.25)),2)</f>
        <v>0.18</v>
      </c>
      <c r="AF95" s="2">
        <f>ROUND((((EV95*1.2)*1.15)),2)</f>
        <v>69.36</v>
      </c>
      <c r="AG95" s="2">
        <f t="shared" si="86"/>
        <v>0</v>
      </c>
      <c r="AH95" s="2">
        <f>(((EW95*1.2)*1.15))</f>
        <v>7.9349999999999987</v>
      </c>
      <c r="AI95" s="2">
        <f>(((EX95*1.2)*1.25))</f>
        <v>1.4999999999999999E-2</v>
      </c>
      <c r="AJ95" s="2">
        <f t="shared" si="87"/>
        <v>0</v>
      </c>
      <c r="AK95" s="2">
        <v>54.58</v>
      </c>
      <c r="AL95" s="2">
        <v>3.66</v>
      </c>
      <c r="AM95" s="2">
        <v>0.66</v>
      </c>
      <c r="AN95" s="2">
        <v>0.12</v>
      </c>
      <c r="AO95" s="2">
        <v>50.26</v>
      </c>
      <c r="AP95" s="2">
        <v>0</v>
      </c>
      <c r="AQ95" s="2">
        <v>5.75</v>
      </c>
      <c r="AR95" s="2">
        <v>0.01</v>
      </c>
      <c r="AS95" s="2">
        <v>0</v>
      </c>
      <c r="AT95" s="2">
        <v>115</v>
      </c>
      <c r="AU95" s="2">
        <v>71</v>
      </c>
      <c r="AV95" s="2">
        <v>1</v>
      </c>
      <c r="AW95" s="2">
        <v>1</v>
      </c>
      <c r="AX95" s="2"/>
      <c r="AY95" s="2"/>
      <c r="AZ95" s="2">
        <v>1</v>
      </c>
      <c r="BA95" s="2">
        <v>1</v>
      </c>
      <c r="BB95" s="2">
        <v>1</v>
      </c>
      <c r="BC95" s="2">
        <v>1</v>
      </c>
      <c r="BD95" s="2" t="s">
        <v>3</v>
      </c>
      <c r="BE95" s="2" t="s">
        <v>3</v>
      </c>
      <c r="BF95" s="2" t="s">
        <v>3</v>
      </c>
      <c r="BG95" s="2" t="s">
        <v>3</v>
      </c>
      <c r="BH95" s="2">
        <v>0</v>
      </c>
      <c r="BI95" s="2">
        <v>1</v>
      </c>
      <c r="BJ95" s="2" t="s">
        <v>48</v>
      </c>
      <c r="BK95" s="2"/>
      <c r="BL95" s="2"/>
      <c r="BM95" s="2">
        <v>20001</v>
      </c>
      <c r="BN95" s="2">
        <v>0</v>
      </c>
      <c r="BO95" s="2" t="s">
        <v>3</v>
      </c>
      <c r="BP95" s="2">
        <v>0</v>
      </c>
      <c r="BQ95" s="2">
        <v>2</v>
      </c>
      <c r="BR95" s="2">
        <v>0</v>
      </c>
      <c r="BS95" s="2">
        <v>1</v>
      </c>
      <c r="BT95" s="2">
        <v>1</v>
      </c>
      <c r="BU95" s="2">
        <v>1</v>
      </c>
      <c r="BV95" s="2">
        <v>1</v>
      </c>
      <c r="BW95" s="2">
        <v>1</v>
      </c>
      <c r="BX95" s="2">
        <v>1</v>
      </c>
      <c r="BY95" s="2" t="s">
        <v>3</v>
      </c>
      <c r="BZ95" s="2">
        <v>128</v>
      </c>
      <c r="CA95" s="2">
        <v>83</v>
      </c>
      <c r="CB95" s="2"/>
      <c r="CC95" s="2"/>
      <c r="CD95" s="2"/>
      <c r="CE95" s="2">
        <v>0</v>
      </c>
      <c r="CF95" s="2">
        <v>0</v>
      </c>
      <c r="CG95" s="2">
        <v>0</v>
      </c>
      <c r="CH95" s="2"/>
      <c r="CI95" s="2"/>
      <c r="CJ95" s="2"/>
      <c r="CK95" s="2"/>
      <c r="CL95" s="2"/>
      <c r="CM95" s="2">
        <v>0</v>
      </c>
      <c r="CN95" s="2" t="s">
        <v>954</v>
      </c>
      <c r="CO95" s="2">
        <v>0</v>
      </c>
      <c r="CP95" s="2">
        <f t="shared" si="88"/>
        <v>65.069999999999993</v>
      </c>
      <c r="CQ95" s="2">
        <f t="shared" si="89"/>
        <v>3.66</v>
      </c>
      <c r="CR95" s="2">
        <f t="shared" si="90"/>
        <v>0.99</v>
      </c>
      <c r="CS95" s="2">
        <f t="shared" si="91"/>
        <v>0.18</v>
      </c>
      <c r="CT95" s="2">
        <f t="shared" si="92"/>
        <v>69.36</v>
      </c>
      <c r="CU95" s="2">
        <f t="shared" si="93"/>
        <v>0</v>
      </c>
      <c r="CV95" s="2">
        <f t="shared" si="94"/>
        <v>7.9349999999999987</v>
      </c>
      <c r="CW95" s="2">
        <f t="shared" si="95"/>
        <v>1.4999999999999999E-2</v>
      </c>
      <c r="CX95" s="2">
        <f t="shared" si="96"/>
        <v>0</v>
      </c>
      <c r="CY95" s="2">
        <f t="shared" si="97"/>
        <v>70.310999999999993</v>
      </c>
      <c r="CZ95" s="2">
        <f t="shared" si="98"/>
        <v>43.409399999999998</v>
      </c>
      <c r="DA95" s="2"/>
      <c r="DB95" s="2"/>
      <c r="DC95" s="2" t="s">
        <v>3</v>
      </c>
      <c r="DD95" s="2" t="s">
        <v>3</v>
      </c>
      <c r="DE95" s="2" t="s">
        <v>21</v>
      </c>
      <c r="DF95" s="2" t="s">
        <v>21</v>
      </c>
      <c r="DG95" s="2" t="s">
        <v>22</v>
      </c>
      <c r="DH95" s="2" t="s">
        <v>3</v>
      </c>
      <c r="DI95" s="2" t="s">
        <v>22</v>
      </c>
      <c r="DJ95" s="2" t="s">
        <v>21</v>
      </c>
      <c r="DK95" s="2" t="s">
        <v>3</v>
      </c>
      <c r="DL95" s="2" t="s">
        <v>3</v>
      </c>
      <c r="DM95" s="2" t="s">
        <v>3</v>
      </c>
      <c r="DN95" s="2">
        <v>0</v>
      </c>
      <c r="DO95" s="2">
        <v>0</v>
      </c>
      <c r="DP95" s="2">
        <v>1</v>
      </c>
      <c r="DQ95" s="2">
        <v>1</v>
      </c>
      <c r="DR95" s="2"/>
      <c r="DS95" s="2"/>
      <c r="DT95" s="2"/>
      <c r="DU95" s="2">
        <v>1005</v>
      </c>
      <c r="DV95" s="2" t="s">
        <v>47</v>
      </c>
      <c r="DW95" s="2" t="s">
        <v>47</v>
      </c>
      <c r="DX95" s="2">
        <v>1</v>
      </c>
      <c r="DY95" s="2"/>
      <c r="DZ95" s="2"/>
      <c r="EA95" s="2"/>
      <c r="EB95" s="2"/>
      <c r="EC95" s="2"/>
      <c r="ED95" s="2"/>
      <c r="EE95" s="2">
        <v>31102217</v>
      </c>
      <c r="EF95" s="2">
        <v>2</v>
      </c>
      <c r="EG95" s="2" t="s">
        <v>23</v>
      </c>
      <c r="EH95" s="2">
        <v>0</v>
      </c>
      <c r="EI95" s="2" t="s">
        <v>3</v>
      </c>
      <c r="EJ95" s="2">
        <v>1</v>
      </c>
      <c r="EK95" s="2">
        <v>20001</v>
      </c>
      <c r="EL95" s="2" t="s">
        <v>24</v>
      </c>
      <c r="EM95" s="2" t="s">
        <v>25</v>
      </c>
      <c r="EN95" s="2"/>
      <c r="EO95" s="2" t="s">
        <v>26</v>
      </c>
      <c r="EP95" s="2"/>
      <c r="EQ95" s="2">
        <v>0</v>
      </c>
      <c r="ER95" s="2">
        <v>54.58</v>
      </c>
      <c r="ES95" s="2">
        <v>3.66</v>
      </c>
      <c r="ET95" s="2">
        <v>0.66</v>
      </c>
      <c r="EU95" s="2">
        <v>0.12</v>
      </c>
      <c r="EV95" s="2">
        <v>50.26</v>
      </c>
      <c r="EW95" s="2">
        <v>5.75</v>
      </c>
      <c r="EX95" s="2">
        <v>0.01</v>
      </c>
      <c r="EY95" s="2">
        <v>0</v>
      </c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>
        <v>0</v>
      </c>
      <c r="FR95" s="2">
        <f t="shared" si="99"/>
        <v>0</v>
      </c>
      <c r="FS95" s="2">
        <v>0</v>
      </c>
      <c r="FT95" s="2" t="s">
        <v>27</v>
      </c>
      <c r="FU95" s="2" t="s">
        <v>28</v>
      </c>
      <c r="FV95" s="2"/>
      <c r="FW95" s="2"/>
      <c r="FX95" s="2">
        <v>115.2</v>
      </c>
      <c r="FY95" s="2">
        <v>70.55</v>
      </c>
      <c r="FZ95" s="2"/>
      <c r="GA95" s="2" t="s">
        <v>3</v>
      </c>
      <c r="GB95" s="2"/>
      <c r="GC95" s="2"/>
      <c r="GD95" s="2">
        <v>1</v>
      </c>
      <c r="GE95" s="2"/>
      <c r="GF95" s="2">
        <v>115509146</v>
      </c>
      <c r="GG95" s="2">
        <v>2</v>
      </c>
      <c r="GH95" s="2">
        <v>1</v>
      </c>
      <c r="GI95" s="2">
        <v>-2</v>
      </c>
      <c r="GJ95" s="2">
        <v>0</v>
      </c>
      <c r="GK95" s="2">
        <v>0</v>
      </c>
      <c r="GL95" s="2">
        <f t="shared" si="100"/>
        <v>0</v>
      </c>
      <c r="GM95" s="2">
        <f t="shared" si="101"/>
        <v>178.79</v>
      </c>
      <c r="GN95" s="2">
        <f t="shared" si="102"/>
        <v>178.79</v>
      </c>
      <c r="GO95" s="2">
        <f t="shared" si="103"/>
        <v>0</v>
      </c>
      <c r="GP95" s="2">
        <f t="shared" si="104"/>
        <v>0</v>
      </c>
      <c r="GQ95" s="2"/>
      <c r="GR95" s="2">
        <v>0</v>
      </c>
      <c r="GS95" s="2">
        <v>3</v>
      </c>
      <c r="GT95" s="2">
        <v>0</v>
      </c>
      <c r="GU95" s="2" t="s">
        <v>3</v>
      </c>
      <c r="GV95" s="2">
        <f t="shared" si="105"/>
        <v>0</v>
      </c>
      <c r="GW95" s="2">
        <v>1</v>
      </c>
      <c r="GX95" s="2">
        <f t="shared" si="106"/>
        <v>0</v>
      </c>
      <c r="GY95" s="2"/>
      <c r="GZ95" s="2"/>
      <c r="HA95" s="2">
        <v>0</v>
      </c>
      <c r="HB95" s="2">
        <v>0</v>
      </c>
      <c r="HC95" s="2">
        <f t="shared" si="107"/>
        <v>0</v>
      </c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>
        <v>0</v>
      </c>
      <c r="IL95" s="2"/>
      <c r="IM95" s="2"/>
      <c r="IN95" s="2"/>
      <c r="IO95" s="2"/>
      <c r="IP95" s="2"/>
      <c r="IQ95" s="2"/>
      <c r="IR95" s="2"/>
      <c r="IS95" s="2"/>
      <c r="IT95" s="2"/>
      <c r="IU95" s="2"/>
    </row>
    <row r="96" spans="1:255">
      <c r="A96">
        <v>17</v>
      </c>
      <c r="B96">
        <v>1</v>
      </c>
      <c r="C96">
        <f>ROW(SmtRes!A86)</f>
        <v>86</v>
      </c>
      <c r="D96">
        <f>ROW(EtalonRes!A100)</f>
        <v>100</v>
      </c>
      <c r="E96" t="s">
        <v>143</v>
      </c>
      <c r="F96" t="s">
        <v>45</v>
      </c>
      <c r="G96" t="s">
        <v>46</v>
      </c>
      <c r="H96" t="s">
        <v>47</v>
      </c>
      <c r="I96">
        <f>ROUND(3.14*0.56/4*2,9)</f>
        <v>0.87919999999999998</v>
      </c>
      <c r="J96">
        <v>0</v>
      </c>
      <c r="O96">
        <f t="shared" si="73"/>
        <v>65.069999999999993</v>
      </c>
      <c r="P96">
        <f t="shared" si="74"/>
        <v>3.22</v>
      </c>
      <c r="Q96">
        <f t="shared" si="75"/>
        <v>0.87</v>
      </c>
      <c r="R96">
        <f t="shared" si="76"/>
        <v>0.16</v>
      </c>
      <c r="S96">
        <f t="shared" si="77"/>
        <v>60.98</v>
      </c>
      <c r="T96">
        <f t="shared" si="78"/>
        <v>0</v>
      </c>
      <c r="U96">
        <f t="shared" si="79"/>
        <v>6.9764519999999983</v>
      </c>
      <c r="V96">
        <f t="shared" si="80"/>
        <v>1.3188E-2</v>
      </c>
      <c r="W96">
        <f t="shared" si="81"/>
        <v>0</v>
      </c>
      <c r="X96">
        <f t="shared" si="82"/>
        <v>70.31</v>
      </c>
      <c r="Y96">
        <f t="shared" si="83"/>
        <v>43.41</v>
      </c>
      <c r="AA96">
        <v>33304960</v>
      </c>
      <c r="AB96">
        <f t="shared" si="84"/>
        <v>74.010000000000005</v>
      </c>
      <c r="AC96">
        <f t="shared" si="85"/>
        <v>3.66</v>
      </c>
      <c r="AD96">
        <f>ROUND((((((ET96*1.2)*1.25))-(((EU96*1.2)*1.25)))+AE96),2)</f>
        <v>0.99</v>
      </c>
      <c r="AE96">
        <f>ROUND((((EU96*1.2)*1.25)),2)</f>
        <v>0.18</v>
      </c>
      <c r="AF96">
        <f>ROUND((((EV96*1.2)*1.15)),2)</f>
        <v>69.36</v>
      </c>
      <c r="AG96">
        <f t="shared" si="86"/>
        <v>0</v>
      </c>
      <c r="AH96">
        <f>(((EW96*1.2)*1.15))</f>
        <v>7.9349999999999987</v>
      </c>
      <c r="AI96">
        <f>(((EX96*1.2)*1.25))</f>
        <v>1.4999999999999999E-2</v>
      </c>
      <c r="AJ96">
        <f t="shared" si="87"/>
        <v>0</v>
      </c>
      <c r="AK96">
        <v>54.58</v>
      </c>
      <c r="AL96">
        <v>3.66</v>
      </c>
      <c r="AM96">
        <v>0.66</v>
      </c>
      <c r="AN96">
        <v>0.12</v>
      </c>
      <c r="AO96">
        <v>50.26</v>
      </c>
      <c r="AP96">
        <v>0</v>
      </c>
      <c r="AQ96">
        <v>5.75</v>
      </c>
      <c r="AR96">
        <v>0.01</v>
      </c>
      <c r="AS96">
        <v>0</v>
      </c>
      <c r="AT96">
        <v>115</v>
      </c>
      <c r="AU96">
        <v>71</v>
      </c>
      <c r="AV96">
        <v>1</v>
      </c>
      <c r="AW96">
        <v>1</v>
      </c>
      <c r="AZ96">
        <v>1</v>
      </c>
      <c r="BA96">
        <v>1</v>
      </c>
      <c r="BB96">
        <v>1</v>
      </c>
      <c r="BC96">
        <v>1</v>
      </c>
      <c r="BD96" t="s">
        <v>3</v>
      </c>
      <c r="BE96" t="s">
        <v>3</v>
      </c>
      <c r="BF96" t="s">
        <v>3</v>
      </c>
      <c r="BG96" t="s">
        <v>3</v>
      </c>
      <c r="BH96">
        <v>0</v>
      </c>
      <c r="BI96">
        <v>1</v>
      </c>
      <c r="BJ96" t="s">
        <v>48</v>
      </c>
      <c r="BM96">
        <v>20001</v>
      </c>
      <c r="BN96">
        <v>0</v>
      </c>
      <c r="BO96" t="s">
        <v>3</v>
      </c>
      <c r="BP96">
        <v>0</v>
      </c>
      <c r="BQ96">
        <v>2</v>
      </c>
      <c r="BR96">
        <v>0</v>
      </c>
      <c r="BS96">
        <v>1</v>
      </c>
      <c r="BT96">
        <v>1</v>
      </c>
      <c r="BU96">
        <v>1</v>
      </c>
      <c r="BV96">
        <v>1</v>
      </c>
      <c r="BW96">
        <v>1</v>
      </c>
      <c r="BX96">
        <v>1</v>
      </c>
      <c r="BY96" t="s">
        <v>3</v>
      </c>
      <c r="BZ96">
        <v>128</v>
      </c>
      <c r="CA96">
        <v>83</v>
      </c>
      <c r="CE96">
        <v>0</v>
      </c>
      <c r="CF96">
        <v>0</v>
      </c>
      <c r="CG96">
        <v>0</v>
      </c>
      <c r="CM96">
        <v>0</v>
      </c>
      <c r="CN96" t="s">
        <v>954</v>
      </c>
      <c r="CO96">
        <v>0</v>
      </c>
      <c r="CP96">
        <f t="shared" si="88"/>
        <v>65.069999999999993</v>
      </c>
      <c r="CQ96">
        <f t="shared" si="89"/>
        <v>3.66</v>
      </c>
      <c r="CR96">
        <f t="shared" si="90"/>
        <v>0.99</v>
      </c>
      <c r="CS96">
        <f t="shared" si="91"/>
        <v>0.18</v>
      </c>
      <c r="CT96">
        <f t="shared" si="92"/>
        <v>69.36</v>
      </c>
      <c r="CU96">
        <f t="shared" si="93"/>
        <v>0</v>
      </c>
      <c r="CV96">
        <f t="shared" si="94"/>
        <v>7.9349999999999987</v>
      </c>
      <c r="CW96">
        <f t="shared" si="95"/>
        <v>1.4999999999999999E-2</v>
      </c>
      <c r="CX96">
        <f t="shared" si="96"/>
        <v>0</v>
      </c>
      <c r="CY96">
        <f t="shared" si="97"/>
        <v>70.310999999999993</v>
      </c>
      <c r="CZ96">
        <f t="shared" si="98"/>
        <v>43.409399999999998</v>
      </c>
      <c r="DC96" t="s">
        <v>3</v>
      </c>
      <c r="DD96" t="s">
        <v>3</v>
      </c>
      <c r="DE96" t="s">
        <v>21</v>
      </c>
      <c r="DF96" t="s">
        <v>21</v>
      </c>
      <c r="DG96" t="s">
        <v>22</v>
      </c>
      <c r="DH96" t="s">
        <v>3</v>
      </c>
      <c r="DI96" t="s">
        <v>22</v>
      </c>
      <c r="DJ96" t="s">
        <v>21</v>
      </c>
      <c r="DK96" t="s">
        <v>3</v>
      </c>
      <c r="DL96" t="s">
        <v>3</v>
      </c>
      <c r="DM96" t="s">
        <v>3</v>
      </c>
      <c r="DN96">
        <v>0</v>
      </c>
      <c r="DO96">
        <v>0</v>
      </c>
      <c r="DP96">
        <v>1</v>
      </c>
      <c r="DQ96">
        <v>1</v>
      </c>
      <c r="DU96">
        <v>1005</v>
      </c>
      <c r="DV96" t="s">
        <v>47</v>
      </c>
      <c r="DW96" t="s">
        <v>47</v>
      </c>
      <c r="DX96">
        <v>1</v>
      </c>
      <c r="EE96">
        <v>31102217</v>
      </c>
      <c r="EF96">
        <v>2</v>
      </c>
      <c r="EG96" t="s">
        <v>23</v>
      </c>
      <c r="EH96">
        <v>0</v>
      </c>
      <c r="EI96" t="s">
        <v>3</v>
      </c>
      <c r="EJ96">
        <v>1</v>
      </c>
      <c r="EK96">
        <v>20001</v>
      </c>
      <c r="EL96" t="s">
        <v>24</v>
      </c>
      <c r="EM96" t="s">
        <v>25</v>
      </c>
      <c r="EO96" t="s">
        <v>26</v>
      </c>
      <c r="EQ96">
        <v>0</v>
      </c>
      <c r="ER96">
        <v>54.58</v>
      </c>
      <c r="ES96">
        <v>3.66</v>
      </c>
      <c r="ET96">
        <v>0.66</v>
      </c>
      <c r="EU96">
        <v>0.12</v>
      </c>
      <c r="EV96">
        <v>50.26</v>
      </c>
      <c r="EW96">
        <v>5.75</v>
      </c>
      <c r="EX96">
        <v>0.01</v>
      </c>
      <c r="EY96">
        <v>0</v>
      </c>
      <c r="FQ96">
        <v>0</v>
      </c>
      <c r="FR96">
        <f t="shared" si="99"/>
        <v>0</v>
      </c>
      <c r="FS96">
        <v>0</v>
      </c>
      <c r="FT96" t="s">
        <v>27</v>
      </c>
      <c r="FU96" t="s">
        <v>28</v>
      </c>
      <c r="FX96">
        <v>115.2</v>
      </c>
      <c r="FY96">
        <v>70.55</v>
      </c>
      <c r="GA96" t="s">
        <v>3</v>
      </c>
      <c r="GD96">
        <v>1</v>
      </c>
      <c r="GF96">
        <v>115509146</v>
      </c>
      <c r="GG96">
        <v>2</v>
      </c>
      <c r="GH96">
        <v>1</v>
      </c>
      <c r="GI96">
        <v>-2</v>
      </c>
      <c r="GJ96">
        <v>0</v>
      </c>
      <c r="GK96">
        <v>0</v>
      </c>
      <c r="GL96">
        <f t="shared" si="100"/>
        <v>0</v>
      </c>
      <c r="GM96">
        <f t="shared" si="101"/>
        <v>178.79</v>
      </c>
      <c r="GN96">
        <f t="shared" si="102"/>
        <v>178.79</v>
      </c>
      <c r="GO96">
        <f t="shared" si="103"/>
        <v>0</v>
      </c>
      <c r="GP96">
        <f t="shared" si="104"/>
        <v>0</v>
      </c>
      <c r="GR96">
        <v>0</v>
      </c>
      <c r="GS96">
        <v>3</v>
      </c>
      <c r="GT96">
        <v>0</v>
      </c>
      <c r="GU96" t="s">
        <v>3</v>
      </c>
      <c r="GV96">
        <f t="shared" si="105"/>
        <v>0</v>
      </c>
      <c r="GW96">
        <v>1</v>
      </c>
      <c r="GX96">
        <f t="shared" si="106"/>
        <v>0</v>
      </c>
      <c r="HA96">
        <v>0</v>
      </c>
      <c r="HB96">
        <v>0</v>
      </c>
      <c r="HC96">
        <f t="shared" si="107"/>
        <v>0</v>
      </c>
      <c r="IK96">
        <v>0</v>
      </c>
    </row>
    <row r="97" spans="1:255">
      <c r="A97" s="2">
        <v>17</v>
      </c>
      <c r="B97" s="2">
        <v>1</v>
      </c>
      <c r="C97" s="2"/>
      <c r="D97" s="2"/>
      <c r="E97" s="2" t="s">
        <v>144</v>
      </c>
      <c r="F97" s="2" t="s">
        <v>38</v>
      </c>
      <c r="G97" s="2" t="s">
        <v>145</v>
      </c>
      <c r="H97" s="2" t="s">
        <v>40</v>
      </c>
      <c r="I97" s="2">
        <v>2</v>
      </c>
      <c r="J97" s="2">
        <v>0</v>
      </c>
      <c r="K97" s="2"/>
      <c r="L97" s="2"/>
      <c r="M97" s="2"/>
      <c r="N97" s="2"/>
      <c r="O97" s="2">
        <f t="shared" si="73"/>
        <v>0</v>
      </c>
      <c r="P97" s="2">
        <f t="shared" si="74"/>
        <v>0</v>
      </c>
      <c r="Q97" s="2">
        <f t="shared" si="75"/>
        <v>0</v>
      </c>
      <c r="R97" s="2">
        <f t="shared" si="76"/>
        <v>0</v>
      </c>
      <c r="S97" s="2">
        <f t="shared" si="77"/>
        <v>0</v>
      </c>
      <c r="T97" s="2">
        <f t="shared" si="78"/>
        <v>0</v>
      </c>
      <c r="U97" s="2">
        <f t="shared" si="79"/>
        <v>0</v>
      </c>
      <c r="V97" s="2">
        <f t="shared" si="80"/>
        <v>0</v>
      </c>
      <c r="W97" s="2">
        <f t="shared" si="81"/>
        <v>0</v>
      </c>
      <c r="X97" s="2">
        <f t="shared" si="82"/>
        <v>0</v>
      </c>
      <c r="Y97" s="2">
        <f t="shared" si="83"/>
        <v>0</v>
      </c>
      <c r="Z97" s="2"/>
      <c r="AA97" s="2">
        <v>33304975</v>
      </c>
      <c r="AB97" s="2">
        <f t="shared" si="84"/>
        <v>0</v>
      </c>
      <c r="AC97" s="2">
        <f t="shared" si="85"/>
        <v>0</v>
      </c>
      <c r="AD97" s="2">
        <f>ROUND((((ET97)-(EU97))+AE97),2)</f>
        <v>0</v>
      </c>
      <c r="AE97" s="2">
        <f t="shared" ref="AE97:AF100" si="110">ROUND((EU97),2)</f>
        <v>0</v>
      </c>
      <c r="AF97" s="2">
        <f t="shared" si="110"/>
        <v>0</v>
      </c>
      <c r="AG97" s="2">
        <f t="shared" si="86"/>
        <v>0</v>
      </c>
      <c r="AH97" s="2">
        <f t="shared" ref="AH97:AI100" si="111">(EW97)</f>
        <v>0</v>
      </c>
      <c r="AI97" s="2">
        <f t="shared" si="111"/>
        <v>0</v>
      </c>
      <c r="AJ97" s="2">
        <f t="shared" si="87"/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1</v>
      </c>
      <c r="AW97" s="2">
        <v>1</v>
      </c>
      <c r="AX97" s="2"/>
      <c r="AY97" s="2"/>
      <c r="AZ97" s="2">
        <v>1</v>
      </c>
      <c r="BA97" s="2">
        <v>1</v>
      </c>
      <c r="BB97" s="2">
        <v>1</v>
      </c>
      <c r="BC97" s="2">
        <v>1</v>
      </c>
      <c r="BD97" s="2" t="s">
        <v>3</v>
      </c>
      <c r="BE97" s="2" t="s">
        <v>3</v>
      </c>
      <c r="BF97" s="2" t="s">
        <v>3</v>
      </c>
      <c r="BG97" s="2" t="s">
        <v>3</v>
      </c>
      <c r="BH97" s="2">
        <v>3</v>
      </c>
      <c r="BI97" s="2">
        <v>2</v>
      </c>
      <c r="BJ97" s="2" t="s">
        <v>3</v>
      </c>
      <c r="BK97" s="2"/>
      <c r="BL97" s="2"/>
      <c r="BM97" s="2">
        <v>1100</v>
      </c>
      <c r="BN97" s="2">
        <v>0</v>
      </c>
      <c r="BO97" s="2" t="s">
        <v>3</v>
      </c>
      <c r="BP97" s="2">
        <v>0</v>
      </c>
      <c r="BQ97" s="2">
        <v>14</v>
      </c>
      <c r="BR97" s="2">
        <v>0</v>
      </c>
      <c r="BS97" s="2">
        <v>1</v>
      </c>
      <c r="BT97" s="2">
        <v>1</v>
      </c>
      <c r="BU97" s="2">
        <v>1</v>
      </c>
      <c r="BV97" s="2">
        <v>1</v>
      </c>
      <c r="BW97" s="2">
        <v>1</v>
      </c>
      <c r="BX97" s="2">
        <v>1</v>
      </c>
      <c r="BY97" s="2" t="s">
        <v>3</v>
      </c>
      <c r="BZ97" s="2">
        <v>0</v>
      </c>
      <c r="CA97" s="2">
        <v>0</v>
      </c>
      <c r="CB97" s="2"/>
      <c r="CC97" s="2"/>
      <c r="CD97" s="2"/>
      <c r="CE97" s="2">
        <v>0</v>
      </c>
      <c r="CF97" s="2">
        <v>0</v>
      </c>
      <c r="CG97" s="2">
        <v>0</v>
      </c>
      <c r="CH97" s="2"/>
      <c r="CI97" s="2"/>
      <c r="CJ97" s="2"/>
      <c r="CK97" s="2"/>
      <c r="CL97" s="2"/>
      <c r="CM97" s="2">
        <v>0</v>
      </c>
      <c r="CN97" s="2" t="s">
        <v>3</v>
      </c>
      <c r="CO97" s="2">
        <v>0</v>
      </c>
      <c r="CP97" s="2">
        <f t="shared" si="88"/>
        <v>0</v>
      </c>
      <c r="CQ97" s="2">
        <f t="shared" si="89"/>
        <v>0</v>
      </c>
      <c r="CR97" s="2">
        <f t="shared" si="90"/>
        <v>0</v>
      </c>
      <c r="CS97" s="2">
        <f t="shared" si="91"/>
        <v>0</v>
      </c>
      <c r="CT97" s="2">
        <f t="shared" si="92"/>
        <v>0</v>
      </c>
      <c r="CU97" s="2">
        <f t="shared" si="93"/>
        <v>0</v>
      </c>
      <c r="CV97" s="2">
        <f t="shared" si="94"/>
        <v>0</v>
      </c>
      <c r="CW97" s="2">
        <f t="shared" si="95"/>
        <v>0</v>
      </c>
      <c r="CX97" s="2">
        <f t="shared" si="96"/>
        <v>0</v>
      </c>
      <c r="CY97" s="2">
        <f t="shared" si="97"/>
        <v>0</v>
      </c>
      <c r="CZ97" s="2">
        <f t="shared" si="98"/>
        <v>0</v>
      </c>
      <c r="DA97" s="2"/>
      <c r="DB97" s="2"/>
      <c r="DC97" s="2" t="s">
        <v>3</v>
      </c>
      <c r="DD97" s="2" t="s">
        <v>3</v>
      </c>
      <c r="DE97" s="2" t="s">
        <v>3</v>
      </c>
      <c r="DF97" s="2" t="s">
        <v>3</v>
      </c>
      <c r="DG97" s="2" t="s">
        <v>3</v>
      </c>
      <c r="DH97" s="2" t="s">
        <v>3</v>
      </c>
      <c r="DI97" s="2" t="s">
        <v>3</v>
      </c>
      <c r="DJ97" s="2" t="s">
        <v>3</v>
      </c>
      <c r="DK97" s="2" t="s">
        <v>3</v>
      </c>
      <c r="DL97" s="2" t="s">
        <v>3</v>
      </c>
      <c r="DM97" s="2" t="s">
        <v>3</v>
      </c>
      <c r="DN97" s="2">
        <v>0</v>
      </c>
      <c r="DO97" s="2">
        <v>0</v>
      </c>
      <c r="DP97" s="2">
        <v>1</v>
      </c>
      <c r="DQ97" s="2">
        <v>1</v>
      </c>
      <c r="DR97" s="2"/>
      <c r="DS97" s="2"/>
      <c r="DT97" s="2"/>
      <c r="DU97" s="2">
        <v>1010</v>
      </c>
      <c r="DV97" s="2" t="s">
        <v>40</v>
      </c>
      <c r="DW97" s="2" t="s">
        <v>40</v>
      </c>
      <c r="DX97" s="2">
        <v>1</v>
      </c>
      <c r="DY97" s="2"/>
      <c r="DZ97" s="2"/>
      <c r="EA97" s="2"/>
      <c r="EB97" s="2"/>
      <c r="EC97" s="2"/>
      <c r="ED97" s="2"/>
      <c r="EE97" s="2">
        <v>31102366</v>
      </c>
      <c r="EF97" s="2">
        <v>8</v>
      </c>
      <c r="EG97" s="2" t="s">
        <v>34</v>
      </c>
      <c r="EH97" s="2">
        <v>0</v>
      </c>
      <c r="EI97" s="2" t="s">
        <v>3</v>
      </c>
      <c r="EJ97" s="2">
        <v>1</v>
      </c>
      <c r="EK97" s="2">
        <v>1100</v>
      </c>
      <c r="EL97" s="2" t="s">
        <v>41</v>
      </c>
      <c r="EM97" s="2" t="s">
        <v>42</v>
      </c>
      <c r="EN97" s="2"/>
      <c r="EO97" s="2" t="s">
        <v>3</v>
      </c>
      <c r="EP97" s="2"/>
      <c r="EQ97" s="2">
        <v>0</v>
      </c>
      <c r="ER97" s="2">
        <v>0</v>
      </c>
      <c r="ES97" s="2">
        <v>0</v>
      </c>
      <c r="ET97" s="2"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>
        <v>0</v>
      </c>
      <c r="FR97" s="2">
        <f t="shared" si="99"/>
        <v>0</v>
      </c>
      <c r="FS97" s="2">
        <v>0</v>
      </c>
      <c r="FT97" s="2"/>
      <c r="FU97" s="2"/>
      <c r="FV97" s="2"/>
      <c r="FW97" s="2"/>
      <c r="FX97" s="2">
        <v>0</v>
      </c>
      <c r="FY97" s="2">
        <v>0</v>
      </c>
      <c r="FZ97" s="2"/>
      <c r="GA97" s="2" t="s">
        <v>3</v>
      </c>
      <c r="GB97" s="2"/>
      <c r="GC97" s="2"/>
      <c r="GD97" s="2">
        <v>1</v>
      </c>
      <c r="GE97" s="2"/>
      <c r="GF97" s="2">
        <v>1861561059</v>
      </c>
      <c r="GG97" s="2">
        <v>2</v>
      </c>
      <c r="GH97" s="2">
        <v>0</v>
      </c>
      <c r="GI97" s="2">
        <v>-2</v>
      </c>
      <c r="GJ97" s="2">
        <v>0</v>
      </c>
      <c r="GK97" s="2">
        <v>0</v>
      </c>
      <c r="GL97" s="2">
        <f t="shared" si="100"/>
        <v>0</v>
      </c>
      <c r="GM97" s="2">
        <f t="shared" si="101"/>
        <v>0</v>
      </c>
      <c r="GN97" s="2">
        <f t="shared" si="102"/>
        <v>0</v>
      </c>
      <c r="GO97" s="2">
        <f t="shared" si="103"/>
        <v>0</v>
      </c>
      <c r="GP97" s="2">
        <f t="shared" si="104"/>
        <v>0</v>
      </c>
      <c r="GQ97" s="2"/>
      <c r="GR97" s="2">
        <v>0</v>
      </c>
      <c r="GS97" s="2">
        <v>3</v>
      </c>
      <c r="GT97" s="2">
        <v>0</v>
      </c>
      <c r="GU97" s="2" t="s">
        <v>3</v>
      </c>
      <c r="GV97" s="2">
        <f t="shared" si="105"/>
        <v>0</v>
      </c>
      <c r="GW97" s="2">
        <v>1</v>
      </c>
      <c r="GX97" s="2">
        <f t="shared" si="106"/>
        <v>0</v>
      </c>
      <c r="GY97" s="2"/>
      <c r="GZ97" s="2"/>
      <c r="HA97" s="2">
        <v>0</v>
      </c>
      <c r="HB97" s="2">
        <v>0</v>
      </c>
      <c r="HC97" s="2">
        <f t="shared" si="107"/>
        <v>0</v>
      </c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>
        <v>0</v>
      </c>
      <c r="IL97" s="2"/>
      <c r="IM97" s="2"/>
      <c r="IN97" s="2"/>
      <c r="IO97" s="2"/>
      <c r="IP97" s="2"/>
      <c r="IQ97" s="2"/>
      <c r="IR97" s="2"/>
      <c r="IS97" s="2"/>
      <c r="IT97" s="2"/>
      <c r="IU97" s="2"/>
    </row>
    <row r="98" spans="1:255">
      <c r="A98">
        <v>17</v>
      </c>
      <c r="B98">
        <v>1</v>
      </c>
      <c r="E98" t="s">
        <v>144</v>
      </c>
      <c r="F98" t="s">
        <v>38</v>
      </c>
      <c r="G98" t="s">
        <v>145</v>
      </c>
      <c r="H98" t="s">
        <v>40</v>
      </c>
      <c r="I98">
        <v>2</v>
      </c>
      <c r="J98">
        <v>0</v>
      </c>
      <c r="O98">
        <f t="shared" si="73"/>
        <v>9689.4599999999991</v>
      </c>
      <c r="P98">
        <f t="shared" si="74"/>
        <v>9689.4599999999991</v>
      </c>
      <c r="Q98">
        <f t="shared" si="75"/>
        <v>0</v>
      </c>
      <c r="R98">
        <f t="shared" si="76"/>
        <v>0</v>
      </c>
      <c r="S98">
        <f t="shared" si="77"/>
        <v>0</v>
      </c>
      <c r="T98">
        <f t="shared" si="78"/>
        <v>0</v>
      </c>
      <c r="U98">
        <f t="shared" si="79"/>
        <v>0</v>
      </c>
      <c r="V98">
        <f t="shared" si="80"/>
        <v>0</v>
      </c>
      <c r="W98">
        <f t="shared" si="81"/>
        <v>0</v>
      </c>
      <c r="X98">
        <f t="shared" si="82"/>
        <v>0</v>
      </c>
      <c r="Y98">
        <f t="shared" si="83"/>
        <v>0</v>
      </c>
      <c r="AA98">
        <v>33304960</v>
      </c>
      <c r="AB98">
        <f t="shared" si="84"/>
        <v>4844.7299999999996</v>
      </c>
      <c r="AC98">
        <f t="shared" si="85"/>
        <v>4844.7299999999996</v>
      </c>
      <c r="AD98">
        <f>ROUND((((ET98)-(EU98))+AE98),2)</f>
        <v>0</v>
      </c>
      <c r="AE98">
        <f t="shared" si="110"/>
        <v>0</v>
      </c>
      <c r="AF98">
        <f t="shared" si="110"/>
        <v>0</v>
      </c>
      <c r="AG98">
        <f t="shared" si="86"/>
        <v>0</v>
      </c>
      <c r="AH98">
        <f t="shared" si="111"/>
        <v>0</v>
      </c>
      <c r="AI98">
        <f t="shared" si="111"/>
        <v>0</v>
      </c>
      <c r="AJ98">
        <f t="shared" si="87"/>
        <v>0</v>
      </c>
      <c r="AK98">
        <v>4844.7299999999996</v>
      </c>
      <c r="AL98">
        <v>4844.7299999999996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1</v>
      </c>
      <c r="AW98">
        <v>1</v>
      </c>
      <c r="AZ98">
        <v>1</v>
      </c>
      <c r="BA98">
        <v>1</v>
      </c>
      <c r="BB98">
        <v>1</v>
      </c>
      <c r="BC98">
        <v>1</v>
      </c>
      <c r="BD98" t="s">
        <v>3</v>
      </c>
      <c r="BE98" t="s">
        <v>3</v>
      </c>
      <c r="BF98" t="s">
        <v>3</v>
      </c>
      <c r="BG98" t="s">
        <v>3</v>
      </c>
      <c r="BH98">
        <v>3</v>
      </c>
      <c r="BI98">
        <v>2</v>
      </c>
      <c r="BJ98" t="s">
        <v>3</v>
      </c>
      <c r="BM98">
        <v>1100</v>
      </c>
      <c r="BN98">
        <v>0</v>
      </c>
      <c r="BO98" t="s">
        <v>3</v>
      </c>
      <c r="BP98">
        <v>0</v>
      </c>
      <c r="BQ98">
        <v>14</v>
      </c>
      <c r="BR98">
        <v>0</v>
      </c>
      <c r="BS98">
        <v>1</v>
      </c>
      <c r="BT98">
        <v>1</v>
      </c>
      <c r="BU98">
        <v>1</v>
      </c>
      <c r="BV98">
        <v>1</v>
      </c>
      <c r="BW98">
        <v>1</v>
      </c>
      <c r="BX98">
        <v>1</v>
      </c>
      <c r="BY98" t="s">
        <v>3</v>
      </c>
      <c r="BZ98">
        <v>0</v>
      </c>
      <c r="CA98">
        <v>0</v>
      </c>
      <c r="CE98">
        <v>0</v>
      </c>
      <c r="CF98">
        <v>0</v>
      </c>
      <c r="CG98">
        <v>0</v>
      </c>
      <c r="CM98">
        <v>0</v>
      </c>
      <c r="CN98" t="s">
        <v>3</v>
      </c>
      <c r="CO98">
        <v>0</v>
      </c>
      <c r="CP98">
        <f t="shared" si="88"/>
        <v>9689.4599999999991</v>
      </c>
      <c r="CQ98">
        <f t="shared" si="89"/>
        <v>4844.7299999999996</v>
      </c>
      <c r="CR98">
        <f t="shared" si="90"/>
        <v>0</v>
      </c>
      <c r="CS98">
        <f t="shared" si="91"/>
        <v>0</v>
      </c>
      <c r="CT98">
        <f t="shared" si="92"/>
        <v>0</v>
      </c>
      <c r="CU98">
        <f t="shared" si="93"/>
        <v>0</v>
      </c>
      <c r="CV98">
        <f t="shared" si="94"/>
        <v>0</v>
      </c>
      <c r="CW98">
        <f t="shared" si="95"/>
        <v>0</v>
      </c>
      <c r="CX98">
        <f t="shared" si="96"/>
        <v>0</v>
      </c>
      <c r="CY98">
        <f t="shared" si="97"/>
        <v>0</v>
      </c>
      <c r="CZ98">
        <f t="shared" si="98"/>
        <v>0</v>
      </c>
      <c r="DC98" t="s">
        <v>3</v>
      </c>
      <c r="DD98" t="s">
        <v>3</v>
      </c>
      <c r="DE98" t="s">
        <v>3</v>
      </c>
      <c r="DF98" t="s">
        <v>3</v>
      </c>
      <c r="DG98" t="s">
        <v>3</v>
      </c>
      <c r="DH98" t="s">
        <v>3</v>
      </c>
      <c r="DI98" t="s">
        <v>3</v>
      </c>
      <c r="DJ98" t="s">
        <v>3</v>
      </c>
      <c r="DK98" t="s">
        <v>3</v>
      </c>
      <c r="DL98" t="s">
        <v>3</v>
      </c>
      <c r="DM98" t="s">
        <v>3</v>
      </c>
      <c r="DN98">
        <v>0</v>
      </c>
      <c r="DO98">
        <v>0</v>
      </c>
      <c r="DP98">
        <v>1</v>
      </c>
      <c r="DQ98">
        <v>1</v>
      </c>
      <c r="DU98">
        <v>1010</v>
      </c>
      <c r="DV98" t="s">
        <v>40</v>
      </c>
      <c r="DW98" t="s">
        <v>40</v>
      </c>
      <c r="DX98">
        <v>1</v>
      </c>
      <c r="EE98">
        <v>31102366</v>
      </c>
      <c r="EF98">
        <v>8</v>
      </c>
      <c r="EG98" t="s">
        <v>34</v>
      </c>
      <c r="EH98">
        <v>0</v>
      </c>
      <c r="EI98" t="s">
        <v>3</v>
      </c>
      <c r="EJ98">
        <v>1</v>
      </c>
      <c r="EK98">
        <v>1100</v>
      </c>
      <c r="EL98" t="s">
        <v>41</v>
      </c>
      <c r="EM98" t="s">
        <v>42</v>
      </c>
      <c r="EO98" t="s">
        <v>3</v>
      </c>
      <c r="EQ98">
        <v>0</v>
      </c>
      <c r="ER98">
        <v>4844.7299999999996</v>
      </c>
      <c r="ES98">
        <v>4844.7299999999996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5</v>
      </c>
      <c r="FC98">
        <v>1</v>
      </c>
      <c r="FD98">
        <v>18</v>
      </c>
      <c r="FF98">
        <v>44685.52</v>
      </c>
      <c r="FQ98">
        <v>0</v>
      </c>
      <c r="FR98">
        <f t="shared" si="99"/>
        <v>0</v>
      </c>
      <c r="FS98">
        <v>0</v>
      </c>
      <c r="FX98">
        <v>0</v>
      </c>
      <c r="FY98">
        <v>0</v>
      </c>
      <c r="GA98" t="s">
        <v>146</v>
      </c>
      <c r="GD98">
        <v>1</v>
      </c>
      <c r="GF98">
        <v>1861561059</v>
      </c>
      <c r="GG98">
        <v>2</v>
      </c>
      <c r="GH98">
        <v>3</v>
      </c>
      <c r="GI98">
        <v>3</v>
      </c>
      <c r="GJ98">
        <v>0</v>
      </c>
      <c r="GK98">
        <v>0</v>
      </c>
      <c r="GL98">
        <f t="shared" si="100"/>
        <v>0</v>
      </c>
      <c r="GM98">
        <f t="shared" si="101"/>
        <v>9689.4599999999991</v>
      </c>
      <c r="GN98">
        <f t="shared" si="102"/>
        <v>0</v>
      </c>
      <c r="GO98">
        <f t="shared" si="103"/>
        <v>9689.4599999999991</v>
      </c>
      <c r="GP98">
        <f t="shared" si="104"/>
        <v>0</v>
      </c>
      <c r="GR98">
        <v>1</v>
      </c>
      <c r="GS98">
        <v>1</v>
      </c>
      <c r="GT98">
        <v>0</v>
      </c>
      <c r="GU98" t="s">
        <v>3</v>
      </c>
      <c r="GV98">
        <f t="shared" si="105"/>
        <v>0</v>
      </c>
      <c r="GW98">
        <v>1</v>
      </c>
      <c r="GX98">
        <f t="shared" si="106"/>
        <v>0</v>
      </c>
      <c r="HA98">
        <v>0</v>
      </c>
      <c r="HB98">
        <v>0</v>
      </c>
      <c r="HC98">
        <f t="shared" si="107"/>
        <v>0</v>
      </c>
      <c r="IK98">
        <v>0</v>
      </c>
    </row>
    <row r="99" spans="1:255">
      <c r="A99" s="2">
        <v>17</v>
      </c>
      <c r="B99" s="2">
        <v>1</v>
      </c>
      <c r="C99" s="2"/>
      <c r="D99" s="2"/>
      <c r="E99" s="2" t="s">
        <v>147</v>
      </c>
      <c r="F99" s="2" t="s">
        <v>38</v>
      </c>
      <c r="G99" s="2" t="s">
        <v>148</v>
      </c>
      <c r="H99" s="2" t="s">
        <v>40</v>
      </c>
      <c r="I99" s="2">
        <v>2</v>
      </c>
      <c r="J99" s="2">
        <v>0</v>
      </c>
      <c r="K99" s="2"/>
      <c r="L99" s="2"/>
      <c r="M99" s="2"/>
      <c r="N99" s="2"/>
      <c r="O99" s="2">
        <f t="shared" si="73"/>
        <v>0</v>
      </c>
      <c r="P99" s="2">
        <f t="shared" si="74"/>
        <v>0</v>
      </c>
      <c r="Q99" s="2">
        <f t="shared" si="75"/>
        <v>0</v>
      </c>
      <c r="R99" s="2">
        <f t="shared" si="76"/>
        <v>0</v>
      </c>
      <c r="S99" s="2">
        <f t="shared" si="77"/>
        <v>0</v>
      </c>
      <c r="T99" s="2">
        <f t="shared" si="78"/>
        <v>0</v>
      </c>
      <c r="U99" s="2">
        <f t="shared" si="79"/>
        <v>0</v>
      </c>
      <c r="V99" s="2">
        <f t="shared" si="80"/>
        <v>0</v>
      </c>
      <c r="W99" s="2">
        <f t="shared" si="81"/>
        <v>0</v>
      </c>
      <c r="X99" s="2">
        <f t="shared" si="82"/>
        <v>0</v>
      </c>
      <c r="Y99" s="2">
        <f t="shared" si="83"/>
        <v>0</v>
      </c>
      <c r="Z99" s="2"/>
      <c r="AA99" s="2">
        <v>33304975</v>
      </c>
      <c r="AB99" s="2">
        <f t="shared" si="84"/>
        <v>0</v>
      </c>
      <c r="AC99" s="2">
        <f t="shared" si="85"/>
        <v>0</v>
      </c>
      <c r="AD99" s="2">
        <f>ROUND((((ET99)-(EU99))+AE99),2)</f>
        <v>0</v>
      </c>
      <c r="AE99" s="2">
        <f t="shared" si="110"/>
        <v>0</v>
      </c>
      <c r="AF99" s="2">
        <f t="shared" si="110"/>
        <v>0</v>
      </c>
      <c r="AG99" s="2">
        <f t="shared" si="86"/>
        <v>0</v>
      </c>
      <c r="AH99" s="2">
        <f t="shared" si="111"/>
        <v>0</v>
      </c>
      <c r="AI99" s="2">
        <f t="shared" si="111"/>
        <v>0</v>
      </c>
      <c r="AJ99" s="2">
        <f t="shared" si="87"/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1</v>
      </c>
      <c r="AW99" s="2">
        <v>1</v>
      </c>
      <c r="AX99" s="2"/>
      <c r="AY99" s="2"/>
      <c r="AZ99" s="2">
        <v>1</v>
      </c>
      <c r="BA99" s="2">
        <v>1</v>
      </c>
      <c r="BB99" s="2">
        <v>1</v>
      </c>
      <c r="BC99" s="2">
        <v>1</v>
      </c>
      <c r="BD99" s="2" t="s">
        <v>3</v>
      </c>
      <c r="BE99" s="2" t="s">
        <v>3</v>
      </c>
      <c r="BF99" s="2" t="s">
        <v>3</v>
      </c>
      <c r="BG99" s="2" t="s">
        <v>3</v>
      </c>
      <c r="BH99" s="2">
        <v>3</v>
      </c>
      <c r="BI99" s="2">
        <v>2</v>
      </c>
      <c r="BJ99" s="2" t="s">
        <v>3</v>
      </c>
      <c r="BK99" s="2"/>
      <c r="BL99" s="2"/>
      <c r="BM99" s="2">
        <v>1100</v>
      </c>
      <c r="BN99" s="2">
        <v>0</v>
      </c>
      <c r="BO99" s="2" t="s">
        <v>3</v>
      </c>
      <c r="BP99" s="2">
        <v>0</v>
      </c>
      <c r="BQ99" s="2">
        <v>14</v>
      </c>
      <c r="BR99" s="2">
        <v>0</v>
      </c>
      <c r="BS99" s="2">
        <v>1</v>
      </c>
      <c r="BT99" s="2">
        <v>1</v>
      </c>
      <c r="BU99" s="2">
        <v>1</v>
      </c>
      <c r="BV99" s="2">
        <v>1</v>
      </c>
      <c r="BW99" s="2">
        <v>1</v>
      </c>
      <c r="BX99" s="2">
        <v>1</v>
      </c>
      <c r="BY99" s="2" t="s">
        <v>3</v>
      </c>
      <c r="BZ99" s="2">
        <v>0</v>
      </c>
      <c r="CA99" s="2">
        <v>0</v>
      </c>
      <c r="CB99" s="2"/>
      <c r="CC99" s="2"/>
      <c r="CD99" s="2"/>
      <c r="CE99" s="2">
        <v>0</v>
      </c>
      <c r="CF99" s="2">
        <v>0</v>
      </c>
      <c r="CG99" s="2">
        <v>0</v>
      </c>
      <c r="CH99" s="2"/>
      <c r="CI99" s="2"/>
      <c r="CJ99" s="2"/>
      <c r="CK99" s="2"/>
      <c r="CL99" s="2"/>
      <c r="CM99" s="2">
        <v>0</v>
      </c>
      <c r="CN99" s="2" t="s">
        <v>3</v>
      </c>
      <c r="CO99" s="2">
        <v>0</v>
      </c>
      <c r="CP99" s="2">
        <f t="shared" si="88"/>
        <v>0</v>
      </c>
      <c r="CQ99" s="2">
        <f t="shared" si="89"/>
        <v>0</v>
      </c>
      <c r="CR99" s="2">
        <f t="shared" si="90"/>
        <v>0</v>
      </c>
      <c r="CS99" s="2">
        <f t="shared" si="91"/>
        <v>0</v>
      </c>
      <c r="CT99" s="2">
        <f t="shared" si="92"/>
        <v>0</v>
      </c>
      <c r="CU99" s="2">
        <f t="shared" si="93"/>
        <v>0</v>
      </c>
      <c r="CV99" s="2">
        <f t="shared" si="94"/>
        <v>0</v>
      </c>
      <c r="CW99" s="2">
        <f t="shared" si="95"/>
        <v>0</v>
      </c>
      <c r="CX99" s="2">
        <f t="shared" si="96"/>
        <v>0</v>
      </c>
      <c r="CY99" s="2">
        <f t="shared" si="97"/>
        <v>0</v>
      </c>
      <c r="CZ99" s="2">
        <f t="shared" si="98"/>
        <v>0</v>
      </c>
      <c r="DA99" s="2"/>
      <c r="DB99" s="2"/>
      <c r="DC99" s="2" t="s">
        <v>3</v>
      </c>
      <c r="DD99" s="2" t="s">
        <v>3</v>
      </c>
      <c r="DE99" s="2" t="s">
        <v>3</v>
      </c>
      <c r="DF99" s="2" t="s">
        <v>3</v>
      </c>
      <c r="DG99" s="2" t="s">
        <v>3</v>
      </c>
      <c r="DH99" s="2" t="s">
        <v>3</v>
      </c>
      <c r="DI99" s="2" t="s">
        <v>3</v>
      </c>
      <c r="DJ99" s="2" t="s">
        <v>3</v>
      </c>
      <c r="DK99" s="2" t="s">
        <v>3</v>
      </c>
      <c r="DL99" s="2" t="s">
        <v>3</v>
      </c>
      <c r="DM99" s="2" t="s">
        <v>3</v>
      </c>
      <c r="DN99" s="2">
        <v>0</v>
      </c>
      <c r="DO99" s="2">
        <v>0</v>
      </c>
      <c r="DP99" s="2">
        <v>1</v>
      </c>
      <c r="DQ99" s="2">
        <v>1</v>
      </c>
      <c r="DR99" s="2"/>
      <c r="DS99" s="2"/>
      <c r="DT99" s="2"/>
      <c r="DU99" s="2">
        <v>1010</v>
      </c>
      <c r="DV99" s="2" t="s">
        <v>40</v>
      </c>
      <c r="DW99" s="2" t="s">
        <v>40</v>
      </c>
      <c r="DX99" s="2">
        <v>1</v>
      </c>
      <c r="DY99" s="2"/>
      <c r="DZ99" s="2"/>
      <c r="EA99" s="2"/>
      <c r="EB99" s="2"/>
      <c r="EC99" s="2"/>
      <c r="ED99" s="2"/>
      <c r="EE99" s="2">
        <v>31102366</v>
      </c>
      <c r="EF99" s="2">
        <v>8</v>
      </c>
      <c r="EG99" s="2" t="s">
        <v>34</v>
      </c>
      <c r="EH99" s="2">
        <v>0</v>
      </c>
      <c r="EI99" s="2" t="s">
        <v>3</v>
      </c>
      <c r="EJ99" s="2">
        <v>1</v>
      </c>
      <c r="EK99" s="2">
        <v>1100</v>
      </c>
      <c r="EL99" s="2" t="s">
        <v>41</v>
      </c>
      <c r="EM99" s="2" t="s">
        <v>42</v>
      </c>
      <c r="EN99" s="2"/>
      <c r="EO99" s="2" t="s">
        <v>3</v>
      </c>
      <c r="EP99" s="2"/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>
        <v>0</v>
      </c>
      <c r="FR99" s="2">
        <f t="shared" si="99"/>
        <v>0</v>
      </c>
      <c r="FS99" s="2">
        <v>0</v>
      </c>
      <c r="FT99" s="2"/>
      <c r="FU99" s="2"/>
      <c r="FV99" s="2"/>
      <c r="FW99" s="2"/>
      <c r="FX99" s="2">
        <v>0</v>
      </c>
      <c r="FY99" s="2">
        <v>0</v>
      </c>
      <c r="FZ99" s="2"/>
      <c r="GA99" s="2" t="s">
        <v>3</v>
      </c>
      <c r="GB99" s="2"/>
      <c r="GC99" s="2"/>
      <c r="GD99" s="2">
        <v>1</v>
      </c>
      <c r="GE99" s="2"/>
      <c r="GF99" s="2">
        <v>1952963696</v>
      </c>
      <c r="GG99" s="2">
        <v>2</v>
      </c>
      <c r="GH99" s="2">
        <v>0</v>
      </c>
      <c r="GI99" s="2">
        <v>-2</v>
      </c>
      <c r="GJ99" s="2">
        <v>0</v>
      </c>
      <c r="GK99" s="2">
        <v>0</v>
      </c>
      <c r="GL99" s="2">
        <f t="shared" si="100"/>
        <v>0</v>
      </c>
      <c r="GM99" s="2">
        <f t="shared" si="101"/>
        <v>0</v>
      </c>
      <c r="GN99" s="2">
        <f t="shared" si="102"/>
        <v>0</v>
      </c>
      <c r="GO99" s="2">
        <f t="shared" si="103"/>
        <v>0</v>
      </c>
      <c r="GP99" s="2">
        <f t="shared" si="104"/>
        <v>0</v>
      </c>
      <c r="GQ99" s="2"/>
      <c r="GR99" s="2">
        <v>0</v>
      </c>
      <c r="GS99" s="2">
        <v>3</v>
      </c>
      <c r="GT99" s="2">
        <v>0</v>
      </c>
      <c r="GU99" s="2" t="s">
        <v>3</v>
      </c>
      <c r="GV99" s="2">
        <f t="shared" si="105"/>
        <v>0</v>
      </c>
      <c r="GW99" s="2">
        <v>1</v>
      </c>
      <c r="GX99" s="2">
        <f t="shared" si="106"/>
        <v>0</v>
      </c>
      <c r="GY99" s="2"/>
      <c r="GZ99" s="2"/>
      <c r="HA99" s="2">
        <v>0</v>
      </c>
      <c r="HB99" s="2">
        <v>0</v>
      </c>
      <c r="HC99" s="2">
        <f t="shared" si="107"/>
        <v>0</v>
      </c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>
        <v>0</v>
      </c>
      <c r="IL99" s="2"/>
      <c r="IM99" s="2"/>
      <c r="IN99" s="2"/>
      <c r="IO99" s="2"/>
      <c r="IP99" s="2"/>
      <c r="IQ99" s="2"/>
      <c r="IR99" s="2"/>
      <c r="IS99" s="2"/>
      <c r="IT99" s="2"/>
      <c r="IU99" s="2"/>
    </row>
    <row r="100" spans="1:255">
      <c r="A100">
        <v>17</v>
      </c>
      <c r="B100">
        <v>1</v>
      </c>
      <c r="E100" t="s">
        <v>147</v>
      </c>
      <c r="F100" t="s">
        <v>38</v>
      </c>
      <c r="G100" t="s">
        <v>148</v>
      </c>
      <c r="H100" t="s">
        <v>40</v>
      </c>
      <c r="I100">
        <v>2</v>
      </c>
      <c r="J100">
        <v>0</v>
      </c>
      <c r="O100">
        <f t="shared" si="73"/>
        <v>1357.36</v>
      </c>
      <c r="P100">
        <f t="shared" si="74"/>
        <v>1357.36</v>
      </c>
      <c r="Q100">
        <f t="shared" si="75"/>
        <v>0</v>
      </c>
      <c r="R100">
        <f t="shared" si="76"/>
        <v>0</v>
      </c>
      <c r="S100">
        <f t="shared" si="77"/>
        <v>0</v>
      </c>
      <c r="T100">
        <f t="shared" si="78"/>
        <v>0</v>
      </c>
      <c r="U100">
        <f t="shared" si="79"/>
        <v>0</v>
      </c>
      <c r="V100">
        <f t="shared" si="80"/>
        <v>0</v>
      </c>
      <c r="W100">
        <f t="shared" si="81"/>
        <v>0</v>
      </c>
      <c r="X100">
        <f t="shared" si="82"/>
        <v>0</v>
      </c>
      <c r="Y100">
        <f t="shared" si="83"/>
        <v>0</v>
      </c>
      <c r="AA100">
        <v>33304960</v>
      </c>
      <c r="AB100">
        <f t="shared" si="84"/>
        <v>678.68</v>
      </c>
      <c r="AC100">
        <f t="shared" si="85"/>
        <v>678.68</v>
      </c>
      <c r="AD100">
        <f>ROUND((((ET100)-(EU100))+AE100),2)</f>
        <v>0</v>
      </c>
      <c r="AE100">
        <f t="shared" si="110"/>
        <v>0</v>
      </c>
      <c r="AF100">
        <f t="shared" si="110"/>
        <v>0</v>
      </c>
      <c r="AG100">
        <f t="shared" si="86"/>
        <v>0</v>
      </c>
      <c r="AH100">
        <f t="shared" si="111"/>
        <v>0</v>
      </c>
      <c r="AI100">
        <f t="shared" si="111"/>
        <v>0</v>
      </c>
      <c r="AJ100">
        <f t="shared" si="87"/>
        <v>0</v>
      </c>
      <c r="AK100">
        <v>678.68</v>
      </c>
      <c r="AL100">
        <v>678.68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1</v>
      </c>
      <c r="AW100">
        <v>1</v>
      </c>
      <c r="AZ100">
        <v>1</v>
      </c>
      <c r="BA100">
        <v>1</v>
      </c>
      <c r="BB100">
        <v>1</v>
      </c>
      <c r="BC100">
        <v>1</v>
      </c>
      <c r="BD100" t="s">
        <v>3</v>
      </c>
      <c r="BE100" t="s">
        <v>3</v>
      </c>
      <c r="BF100" t="s">
        <v>3</v>
      </c>
      <c r="BG100" t="s">
        <v>3</v>
      </c>
      <c r="BH100">
        <v>3</v>
      </c>
      <c r="BI100">
        <v>2</v>
      </c>
      <c r="BJ100" t="s">
        <v>3</v>
      </c>
      <c r="BM100">
        <v>1100</v>
      </c>
      <c r="BN100">
        <v>0</v>
      </c>
      <c r="BO100" t="s">
        <v>3</v>
      </c>
      <c r="BP100">
        <v>0</v>
      </c>
      <c r="BQ100">
        <v>14</v>
      </c>
      <c r="BR100">
        <v>0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 t="s">
        <v>3</v>
      </c>
      <c r="BZ100">
        <v>0</v>
      </c>
      <c r="CA100">
        <v>0</v>
      </c>
      <c r="CE100">
        <v>0</v>
      </c>
      <c r="CF100">
        <v>0</v>
      </c>
      <c r="CG100">
        <v>0</v>
      </c>
      <c r="CM100">
        <v>0</v>
      </c>
      <c r="CN100" t="s">
        <v>3</v>
      </c>
      <c r="CO100">
        <v>0</v>
      </c>
      <c r="CP100">
        <f t="shared" si="88"/>
        <v>1357.36</v>
      </c>
      <c r="CQ100">
        <f t="shared" si="89"/>
        <v>678.68</v>
      </c>
      <c r="CR100">
        <f t="shared" si="90"/>
        <v>0</v>
      </c>
      <c r="CS100">
        <f t="shared" si="91"/>
        <v>0</v>
      </c>
      <c r="CT100">
        <f t="shared" si="92"/>
        <v>0</v>
      </c>
      <c r="CU100">
        <f t="shared" si="93"/>
        <v>0</v>
      </c>
      <c r="CV100">
        <f t="shared" si="94"/>
        <v>0</v>
      </c>
      <c r="CW100">
        <f t="shared" si="95"/>
        <v>0</v>
      </c>
      <c r="CX100">
        <f t="shared" si="96"/>
        <v>0</v>
      </c>
      <c r="CY100">
        <f t="shared" si="97"/>
        <v>0</v>
      </c>
      <c r="CZ100">
        <f t="shared" si="98"/>
        <v>0</v>
      </c>
      <c r="DC100" t="s">
        <v>3</v>
      </c>
      <c r="DD100" t="s">
        <v>3</v>
      </c>
      <c r="DE100" t="s">
        <v>3</v>
      </c>
      <c r="DF100" t="s">
        <v>3</v>
      </c>
      <c r="DG100" t="s">
        <v>3</v>
      </c>
      <c r="DH100" t="s">
        <v>3</v>
      </c>
      <c r="DI100" t="s">
        <v>3</v>
      </c>
      <c r="DJ100" t="s">
        <v>3</v>
      </c>
      <c r="DK100" t="s">
        <v>3</v>
      </c>
      <c r="DL100" t="s">
        <v>3</v>
      </c>
      <c r="DM100" t="s">
        <v>3</v>
      </c>
      <c r="DN100">
        <v>0</v>
      </c>
      <c r="DO100">
        <v>0</v>
      </c>
      <c r="DP100">
        <v>1</v>
      </c>
      <c r="DQ100">
        <v>1</v>
      </c>
      <c r="DU100">
        <v>1010</v>
      </c>
      <c r="DV100" t="s">
        <v>40</v>
      </c>
      <c r="DW100" t="s">
        <v>40</v>
      </c>
      <c r="DX100">
        <v>1</v>
      </c>
      <c r="EE100">
        <v>31102366</v>
      </c>
      <c r="EF100">
        <v>8</v>
      </c>
      <c r="EG100" t="s">
        <v>34</v>
      </c>
      <c r="EH100">
        <v>0</v>
      </c>
      <c r="EI100" t="s">
        <v>3</v>
      </c>
      <c r="EJ100">
        <v>1</v>
      </c>
      <c r="EK100">
        <v>1100</v>
      </c>
      <c r="EL100" t="s">
        <v>41</v>
      </c>
      <c r="EM100" t="s">
        <v>42</v>
      </c>
      <c r="EO100" t="s">
        <v>3</v>
      </c>
      <c r="EQ100">
        <v>0</v>
      </c>
      <c r="ER100">
        <v>678.68</v>
      </c>
      <c r="ES100">
        <v>678.68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5</v>
      </c>
      <c r="FC100">
        <v>1</v>
      </c>
      <c r="FD100">
        <v>18</v>
      </c>
      <c r="FF100">
        <v>6259.83</v>
      </c>
      <c r="FQ100">
        <v>0</v>
      </c>
      <c r="FR100">
        <f t="shared" si="99"/>
        <v>0</v>
      </c>
      <c r="FS100">
        <v>0</v>
      </c>
      <c r="FX100">
        <v>0</v>
      </c>
      <c r="FY100">
        <v>0</v>
      </c>
      <c r="GA100" t="s">
        <v>149</v>
      </c>
      <c r="GD100">
        <v>1</v>
      </c>
      <c r="GF100">
        <v>1952963696</v>
      </c>
      <c r="GG100">
        <v>2</v>
      </c>
      <c r="GH100">
        <v>3</v>
      </c>
      <c r="GI100">
        <v>3</v>
      </c>
      <c r="GJ100">
        <v>0</v>
      </c>
      <c r="GK100">
        <v>0</v>
      </c>
      <c r="GL100">
        <f t="shared" si="100"/>
        <v>0</v>
      </c>
      <c r="GM100">
        <f t="shared" si="101"/>
        <v>1357.36</v>
      </c>
      <c r="GN100">
        <f t="shared" si="102"/>
        <v>0</v>
      </c>
      <c r="GO100">
        <f t="shared" si="103"/>
        <v>1357.36</v>
      </c>
      <c r="GP100">
        <f t="shared" si="104"/>
        <v>0</v>
      </c>
      <c r="GR100">
        <v>1</v>
      </c>
      <c r="GS100">
        <v>1</v>
      </c>
      <c r="GT100">
        <v>0</v>
      </c>
      <c r="GU100" t="s">
        <v>3</v>
      </c>
      <c r="GV100">
        <f t="shared" si="105"/>
        <v>0</v>
      </c>
      <c r="GW100">
        <v>1</v>
      </c>
      <c r="GX100">
        <f t="shared" si="106"/>
        <v>0</v>
      </c>
      <c r="HA100">
        <v>0</v>
      </c>
      <c r="HB100">
        <v>0</v>
      </c>
      <c r="HC100">
        <f t="shared" si="107"/>
        <v>0</v>
      </c>
      <c r="IK100">
        <v>0</v>
      </c>
    </row>
    <row r="101" spans="1:255">
      <c r="A101" s="2">
        <v>17</v>
      </c>
      <c r="B101" s="2">
        <v>1</v>
      </c>
      <c r="C101" s="2">
        <f>ROW(SmtRes!A91)</f>
        <v>91</v>
      </c>
      <c r="D101" s="2">
        <f>ROW(EtalonRes!A106)</f>
        <v>106</v>
      </c>
      <c r="E101" s="2" t="s">
        <v>150</v>
      </c>
      <c r="F101" s="2" t="s">
        <v>56</v>
      </c>
      <c r="G101" s="2" t="s">
        <v>57</v>
      </c>
      <c r="H101" s="2" t="s">
        <v>58</v>
      </c>
      <c r="I101" s="2">
        <f>ROUND(4/10,9)</f>
        <v>0.4</v>
      </c>
      <c r="J101" s="2">
        <v>0</v>
      </c>
      <c r="K101" s="2"/>
      <c r="L101" s="2"/>
      <c r="M101" s="2"/>
      <c r="N101" s="2"/>
      <c r="O101" s="2">
        <f t="shared" si="73"/>
        <v>32.270000000000003</v>
      </c>
      <c r="P101" s="2">
        <f t="shared" si="74"/>
        <v>11.61</v>
      </c>
      <c r="Q101" s="2">
        <f t="shared" si="75"/>
        <v>0.4</v>
      </c>
      <c r="R101" s="2">
        <f t="shared" si="76"/>
        <v>7.0000000000000007E-2</v>
      </c>
      <c r="S101" s="2">
        <f t="shared" si="77"/>
        <v>20.260000000000002</v>
      </c>
      <c r="T101" s="2">
        <f t="shared" si="78"/>
        <v>0</v>
      </c>
      <c r="U101" s="2">
        <f t="shared" si="79"/>
        <v>2.0424000000000002</v>
      </c>
      <c r="V101" s="2">
        <f t="shared" si="80"/>
        <v>6.0000000000000001E-3</v>
      </c>
      <c r="W101" s="2">
        <f t="shared" si="81"/>
        <v>0</v>
      </c>
      <c r="X101" s="2">
        <f t="shared" si="82"/>
        <v>23.38</v>
      </c>
      <c r="Y101" s="2">
        <f t="shared" si="83"/>
        <v>14.43</v>
      </c>
      <c r="Z101" s="2"/>
      <c r="AA101" s="2">
        <v>33304975</v>
      </c>
      <c r="AB101" s="2">
        <f t="shared" si="84"/>
        <v>80.66</v>
      </c>
      <c r="AC101" s="2">
        <f t="shared" si="85"/>
        <v>29.02</v>
      </c>
      <c r="AD101" s="2">
        <f>ROUND((((((ET101*1.2)*1.25))-(((EU101*1.2)*1.25)))+AE101),2)</f>
        <v>0.99</v>
      </c>
      <c r="AE101" s="2">
        <f>ROUND((((EU101*1.2)*1.25)),2)</f>
        <v>0.18</v>
      </c>
      <c r="AF101" s="2">
        <f>ROUND((((EV101*1.2)*1.15)),2)</f>
        <v>50.65</v>
      </c>
      <c r="AG101" s="2">
        <f t="shared" si="86"/>
        <v>0</v>
      </c>
      <c r="AH101" s="2">
        <f>(((EW101*1.2)*1.15))</f>
        <v>5.1059999999999999</v>
      </c>
      <c r="AI101" s="2">
        <f>(((EX101*1.2)*1.25))</f>
        <v>1.4999999999999999E-2</v>
      </c>
      <c r="AJ101" s="2">
        <f t="shared" si="87"/>
        <v>0</v>
      </c>
      <c r="AK101" s="2">
        <v>66.38</v>
      </c>
      <c r="AL101" s="2">
        <v>29.02</v>
      </c>
      <c r="AM101" s="2">
        <v>0.66</v>
      </c>
      <c r="AN101" s="2">
        <v>0.12</v>
      </c>
      <c r="AO101" s="2">
        <v>36.700000000000003</v>
      </c>
      <c r="AP101" s="2">
        <v>0</v>
      </c>
      <c r="AQ101" s="2">
        <v>3.7</v>
      </c>
      <c r="AR101" s="2">
        <v>0.01</v>
      </c>
      <c r="AS101" s="2">
        <v>0</v>
      </c>
      <c r="AT101" s="2">
        <v>115</v>
      </c>
      <c r="AU101" s="2">
        <v>71</v>
      </c>
      <c r="AV101" s="2">
        <v>1</v>
      </c>
      <c r="AW101" s="2">
        <v>1</v>
      </c>
      <c r="AX101" s="2"/>
      <c r="AY101" s="2"/>
      <c r="AZ101" s="2">
        <v>1</v>
      </c>
      <c r="BA101" s="2">
        <v>1</v>
      </c>
      <c r="BB101" s="2">
        <v>1</v>
      </c>
      <c r="BC101" s="2">
        <v>1</v>
      </c>
      <c r="BD101" s="2" t="s">
        <v>3</v>
      </c>
      <c r="BE101" s="2" t="s">
        <v>3</v>
      </c>
      <c r="BF101" s="2" t="s">
        <v>3</v>
      </c>
      <c r="BG101" s="2" t="s">
        <v>3</v>
      </c>
      <c r="BH101" s="2">
        <v>0</v>
      </c>
      <c r="BI101" s="2">
        <v>1</v>
      </c>
      <c r="BJ101" s="2" t="s">
        <v>59</v>
      </c>
      <c r="BK101" s="2"/>
      <c r="BL101" s="2"/>
      <c r="BM101" s="2">
        <v>20001</v>
      </c>
      <c r="BN101" s="2">
        <v>0</v>
      </c>
      <c r="BO101" s="2" t="s">
        <v>3</v>
      </c>
      <c r="BP101" s="2">
        <v>0</v>
      </c>
      <c r="BQ101" s="2">
        <v>2</v>
      </c>
      <c r="BR101" s="2">
        <v>0</v>
      </c>
      <c r="BS101" s="2">
        <v>1</v>
      </c>
      <c r="BT101" s="2">
        <v>1</v>
      </c>
      <c r="BU101" s="2">
        <v>1</v>
      </c>
      <c r="BV101" s="2">
        <v>1</v>
      </c>
      <c r="BW101" s="2">
        <v>1</v>
      </c>
      <c r="BX101" s="2">
        <v>1</v>
      </c>
      <c r="BY101" s="2" t="s">
        <v>3</v>
      </c>
      <c r="BZ101" s="2">
        <v>128</v>
      </c>
      <c r="CA101" s="2">
        <v>83</v>
      </c>
      <c r="CB101" s="2"/>
      <c r="CC101" s="2"/>
      <c r="CD101" s="2"/>
      <c r="CE101" s="2">
        <v>0</v>
      </c>
      <c r="CF101" s="2">
        <v>0</v>
      </c>
      <c r="CG101" s="2">
        <v>0</v>
      </c>
      <c r="CH101" s="2"/>
      <c r="CI101" s="2"/>
      <c r="CJ101" s="2"/>
      <c r="CK101" s="2"/>
      <c r="CL101" s="2"/>
      <c r="CM101" s="2">
        <v>0</v>
      </c>
      <c r="CN101" s="2" t="s">
        <v>954</v>
      </c>
      <c r="CO101" s="2">
        <v>0</v>
      </c>
      <c r="CP101" s="2">
        <f t="shared" si="88"/>
        <v>32.270000000000003</v>
      </c>
      <c r="CQ101" s="2">
        <f t="shared" si="89"/>
        <v>29.02</v>
      </c>
      <c r="CR101" s="2">
        <f t="shared" si="90"/>
        <v>0.99</v>
      </c>
      <c r="CS101" s="2">
        <f t="shared" si="91"/>
        <v>0.18</v>
      </c>
      <c r="CT101" s="2">
        <f t="shared" si="92"/>
        <v>50.65</v>
      </c>
      <c r="CU101" s="2">
        <f t="shared" si="93"/>
        <v>0</v>
      </c>
      <c r="CV101" s="2">
        <f t="shared" si="94"/>
        <v>5.1059999999999999</v>
      </c>
      <c r="CW101" s="2">
        <f t="shared" si="95"/>
        <v>1.4999999999999999E-2</v>
      </c>
      <c r="CX101" s="2">
        <f t="shared" si="96"/>
        <v>0</v>
      </c>
      <c r="CY101" s="2">
        <f t="shared" si="97"/>
        <v>23.379500000000004</v>
      </c>
      <c r="CZ101" s="2">
        <f t="shared" si="98"/>
        <v>14.4343</v>
      </c>
      <c r="DA101" s="2"/>
      <c r="DB101" s="2"/>
      <c r="DC101" s="2" t="s">
        <v>3</v>
      </c>
      <c r="DD101" s="2" t="s">
        <v>3</v>
      </c>
      <c r="DE101" s="2" t="s">
        <v>21</v>
      </c>
      <c r="DF101" s="2" t="s">
        <v>21</v>
      </c>
      <c r="DG101" s="2" t="s">
        <v>22</v>
      </c>
      <c r="DH101" s="2" t="s">
        <v>3</v>
      </c>
      <c r="DI101" s="2" t="s">
        <v>22</v>
      </c>
      <c r="DJ101" s="2" t="s">
        <v>21</v>
      </c>
      <c r="DK101" s="2" t="s">
        <v>3</v>
      </c>
      <c r="DL101" s="2" t="s">
        <v>3</v>
      </c>
      <c r="DM101" s="2" t="s">
        <v>3</v>
      </c>
      <c r="DN101" s="2">
        <v>0</v>
      </c>
      <c r="DO101" s="2">
        <v>0</v>
      </c>
      <c r="DP101" s="2">
        <v>1</v>
      </c>
      <c r="DQ101" s="2">
        <v>1</v>
      </c>
      <c r="DR101" s="2"/>
      <c r="DS101" s="2"/>
      <c r="DT101" s="2"/>
      <c r="DU101" s="2">
        <v>1013</v>
      </c>
      <c r="DV101" s="2" t="s">
        <v>58</v>
      </c>
      <c r="DW101" s="2" t="s">
        <v>58</v>
      </c>
      <c r="DX101" s="2">
        <v>1</v>
      </c>
      <c r="DY101" s="2"/>
      <c r="DZ101" s="2"/>
      <c r="EA101" s="2"/>
      <c r="EB101" s="2"/>
      <c r="EC101" s="2"/>
      <c r="ED101" s="2"/>
      <c r="EE101" s="2">
        <v>31102217</v>
      </c>
      <c r="EF101" s="2">
        <v>2</v>
      </c>
      <c r="EG101" s="2" t="s">
        <v>23</v>
      </c>
      <c r="EH101" s="2">
        <v>0</v>
      </c>
      <c r="EI101" s="2" t="s">
        <v>3</v>
      </c>
      <c r="EJ101" s="2">
        <v>1</v>
      </c>
      <c r="EK101" s="2">
        <v>20001</v>
      </c>
      <c r="EL101" s="2" t="s">
        <v>24</v>
      </c>
      <c r="EM101" s="2" t="s">
        <v>25</v>
      </c>
      <c r="EN101" s="2"/>
      <c r="EO101" s="2" t="s">
        <v>26</v>
      </c>
      <c r="EP101" s="2"/>
      <c r="EQ101" s="2">
        <v>0</v>
      </c>
      <c r="ER101" s="2">
        <v>66.38</v>
      </c>
      <c r="ES101" s="2">
        <v>29.02</v>
      </c>
      <c r="ET101" s="2">
        <v>0.66</v>
      </c>
      <c r="EU101" s="2">
        <v>0.12</v>
      </c>
      <c r="EV101" s="2">
        <v>36.700000000000003</v>
      </c>
      <c r="EW101" s="2">
        <v>3.7</v>
      </c>
      <c r="EX101" s="2">
        <v>0.01</v>
      </c>
      <c r="EY101" s="2">
        <v>0</v>
      </c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>
        <v>0</v>
      </c>
      <c r="FR101" s="2">
        <f t="shared" si="99"/>
        <v>0</v>
      </c>
      <c r="FS101" s="2">
        <v>0</v>
      </c>
      <c r="FT101" s="2" t="s">
        <v>27</v>
      </c>
      <c r="FU101" s="2" t="s">
        <v>28</v>
      </c>
      <c r="FV101" s="2"/>
      <c r="FW101" s="2"/>
      <c r="FX101" s="2">
        <v>115.2</v>
      </c>
      <c r="FY101" s="2">
        <v>70.55</v>
      </c>
      <c r="FZ101" s="2"/>
      <c r="GA101" s="2" t="s">
        <v>3</v>
      </c>
      <c r="GB101" s="2"/>
      <c r="GC101" s="2"/>
      <c r="GD101" s="2">
        <v>1</v>
      </c>
      <c r="GE101" s="2"/>
      <c r="GF101" s="2">
        <v>-1886852892</v>
      </c>
      <c r="GG101" s="2">
        <v>2</v>
      </c>
      <c r="GH101" s="2">
        <v>1</v>
      </c>
      <c r="GI101" s="2">
        <v>-2</v>
      </c>
      <c r="GJ101" s="2">
        <v>0</v>
      </c>
      <c r="GK101" s="2">
        <v>0</v>
      </c>
      <c r="GL101" s="2">
        <f t="shared" si="100"/>
        <v>0</v>
      </c>
      <c r="GM101" s="2">
        <f t="shared" si="101"/>
        <v>70.08</v>
      </c>
      <c r="GN101" s="2">
        <f t="shared" si="102"/>
        <v>70.08</v>
      </c>
      <c r="GO101" s="2">
        <f t="shared" si="103"/>
        <v>0</v>
      </c>
      <c r="GP101" s="2">
        <f t="shared" si="104"/>
        <v>0</v>
      </c>
      <c r="GQ101" s="2"/>
      <c r="GR101" s="2">
        <v>0</v>
      </c>
      <c r="GS101" s="2">
        <v>3</v>
      </c>
      <c r="GT101" s="2">
        <v>0</v>
      </c>
      <c r="GU101" s="2" t="s">
        <v>3</v>
      </c>
      <c r="GV101" s="2">
        <f t="shared" si="105"/>
        <v>0</v>
      </c>
      <c r="GW101" s="2">
        <v>1</v>
      </c>
      <c r="GX101" s="2">
        <f t="shared" si="106"/>
        <v>0</v>
      </c>
      <c r="GY101" s="2"/>
      <c r="GZ101" s="2"/>
      <c r="HA101" s="2">
        <v>0</v>
      </c>
      <c r="HB101" s="2">
        <v>0</v>
      </c>
      <c r="HC101" s="2">
        <f t="shared" si="107"/>
        <v>0</v>
      </c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>
        <v>0</v>
      </c>
      <c r="IL101" s="2"/>
      <c r="IM101" s="2"/>
      <c r="IN101" s="2"/>
      <c r="IO101" s="2"/>
      <c r="IP101" s="2"/>
      <c r="IQ101" s="2"/>
      <c r="IR101" s="2"/>
      <c r="IS101" s="2"/>
      <c r="IT101" s="2"/>
      <c r="IU101" s="2"/>
    </row>
    <row r="102" spans="1:255">
      <c r="A102">
        <v>17</v>
      </c>
      <c r="B102">
        <v>1</v>
      </c>
      <c r="C102">
        <f>ROW(SmtRes!A96)</f>
        <v>96</v>
      </c>
      <c r="D102">
        <f>ROW(EtalonRes!A112)</f>
        <v>112</v>
      </c>
      <c r="E102" t="s">
        <v>150</v>
      </c>
      <c r="F102" t="s">
        <v>56</v>
      </c>
      <c r="G102" t="s">
        <v>57</v>
      </c>
      <c r="H102" t="s">
        <v>58</v>
      </c>
      <c r="I102">
        <f>ROUND(4/10,9)</f>
        <v>0.4</v>
      </c>
      <c r="J102">
        <v>0</v>
      </c>
      <c r="O102">
        <f t="shared" si="73"/>
        <v>32.270000000000003</v>
      </c>
      <c r="P102">
        <f t="shared" si="74"/>
        <v>11.61</v>
      </c>
      <c r="Q102">
        <f t="shared" si="75"/>
        <v>0.4</v>
      </c>
      <c r="R102">
        <f t="shared" si="76"/>
        <v>7.0000000000000007E-2</v>
      </c>
      <c r="S102">
        <f t="shared" si="77"/>
        <v>20.260000000000002</v>
      </c>
      <c r="T102">
        <f t="shared" si="78"/>
        <v>0</v>
      </c>
      <c r="U102">
        <f t="shared" si="79"/>
        <v>2.0424000000000002</v>
      </c>
      <c r="V102">
        <f t="shared" si="80"/>
        <v>6.0000000000000001E-3</v>
      </c>
      <c r="W102">
        <f t="shared" si="81"/>
        <v>0</v>
      </c>
      <c r="X102">
        <f t="shared" si="82"/>
        <v>23.38</v>
      </c>
      <c r="Y102">
        <f t="shared" si="83"/>
        <v>14.43</v>
      </c>
      <c r="AA102">
        <v>33304960</v>
      </c>
      <c r="AB102">
        <f t="shared" si="84"/>
        <v>80.66</v>
      </c>
      <c r="AC102">
        <f t="shared" si="85"/>
        <v>29.02</v>
      </c>
      <c r="AD102">
        <f>ROUND((((((ET102*1.2)*1.25))-(((EU102*1.2)*1.25)))+AE102),2)</f>
        <v>0.99</v>
      </c>
      <c r="AE102">
        <f>ROUND((((EU102*1.2)*1.25)),2)</f>
        <v>0.18</v>
      </c>
      <c r="AF102">
        <f>ROUND((((EV102*1.2)*1.15)),2)</f>
        <v>50.65</v>
      </c>
      <c r="AG102">
        <f t="shared" si="86"/>
        <v>0</v>
      </c>
      <c r="AH102">
        <f>(((EW102*1.2)*1.15))</f>
        <v>5.1059999999999999</v>
      </c>
      <c r="AI102">
        <f>(((EX102*1.2)*1.25))</f>
        <v>1.4999999999999999E-2</v>
      </c>
      <c r="AJ102">
        <f t="shared" si="87"/>
        <v>0</v>
      </c>
      <c r="AK102">
        <v>66.38</v>
      </c>
      <c r="AL102">
        <v>29.02</v>
      </c>
      <c r="AM102">
        <v>0.66</v>
      </c>
      <c r="AN102">
        <v>0.12</v>
      </c>
      <c r="AO102">
        <v>36.700000000000003</v>
      </c>
      <c r="AP102">
        <v>0</v>
      </c>
      <c r="AQ102">
        <v>3.7</v>
      </c>
      <c r="AR102">
        <v>0.01</v>
      </c>
      <c r="AS102">
        <v>0</v>
      </c>
      <c r="AT102">
        <v>115</v>
      </c>
      <c r="AU102">
        <v>71</v>
      </c>
      <c r="AV102">
        <v>1</v>
      </c>
      <c r="AW102">
        <v>1</v>
      </c>
      <c r="AZ102">
        <v>1</v>
      </c>
      <c r="BA102">
        <v>1</v>
      </c>
      <c r="BB102">
        <v>1</v>
      </c>
      <c r="BC102">
        <v>1</v>
      </c>
      <c r="BD102" t="s">
        <v>3</v>
      </c>
      <c r="BE102" t="s">
        <v>3</v>
      </c>
      <c r="BF102" t="s">
        <v>3</v>
      </c>
      <c r="BG102" t="s">
        <v>3</v>
      </c>
      <c r="BH102">
        <v>0</v>
      </c>
      <c r="BI102">
        <v>1</v>
      </c>
      <c r="BJ102" t="s">
        <v>59</v>
      </c>
      <c r="BM102">
        <v>20001</v>
      </c>
      <c r="BN102">
        <v>0</v>
      </c>
      <c r="BO102" t="s">
        <v>3</v>
      </c>
      <c r="BP102">
        <v>0</v>
      </c>
      <c r="BQ102">
        <v>2</v>
      </c>
      <c r="BR102">
        <v>0</v>
      </c>
      <c r="BS102">
        <v>1</v>
      </c>
      <c r="BT102">
        <v>1</v>
      </c>
      <c r="BU102">
        <v>1</v>
      </c>
      <c r="BV102">
        <v>1</v>
      </c>
      <c r="BW102">
        <v>1</v>
      </c>
      <c r="BX102">
        <v>1</v>
      </c>
      <c r="BY102" t="s">
        <v>3</v>
      </c>
      <c r="BZ102">
        <v>128</v>
      </c>
      <c r="CA102">
        <v>83</v>
      </c>
      <c r="CE102">
        <v>0</v>
      </c>
      <c r="CF102">
        <v>0</v>
      </c>
      <c r="CG102">
        <v>0</v>
      </c>
      <c r="CM102">
        <v>0</v>
      </c>
      <c r="CN102" t="s">
        <v>954</v>
      </c>
      <c r="CO102">
        <v>0</v>
      </c>
      <c r="CP102">
        <f t="shared" si="88"/>
        <v>32.270000000000003</v>
      </c>
      <c r="CQ102">
        <f t="shared" si="89"/>
        <v>29.02</v>
      </c>
      <c r="CR102">
        <f t="shared" si="90"/>
        <v>0.99</v>
      </c>
      <c r="CS102">
        <f t="shared" si="91"/>
        <v>0.18</v>
      </c>
      <c r="CT102">
        <f t="shared" si="92"/>
        <v>50.65</v>
      </c>
      <c r="CU102">
        <f t="shared" si="93"/>
        <v>0</v>
      </c>
      <c r="CV102">
        <f t="shared" si="94"/>
        <v>5.1059999999999999</v>
      </c>
      <c r="CW102">
        <f t="shared" si="95"/>
        <v>1.4999999999999999E-2</v>
      </c>
      <c r="CX102">
        <f t="shared" si="96"/>
        <v>0</v>
      </c>
      <c r="CY102">
        <f t="shared" si="97"/>
        <v>23.379500000000004</v>
      </c>
      <c r="CZ102">
        <f t="shared" si="98"/>
        <v>14.4343</v>
      </c>
      <c r="DC102" t="s">
        <v>3</v>
      </c>
      <c r="DD102" t="s">
        <v>3</v>
      </c>
      <c r="DE102" t="s">
        <v>21</v>
      </c>
      <c r="DF102" t="s">
        <v>21</v>
      </c>
      <c r="DG102" t="s">
        <v>22</v>
      </c>
      <c r="DH102" t="s">
        <v>3</v>
      </c>
      <c r="DI102" t="s">
        <v>22</v>
      </c>
      <c r="DJ102" t="s">
        <v>21</v>
      </c>
      <c r="DK102" t="s">
        <v>3</v>
      </c>
      <c r="DL102" t="s">
        <v>3</v>
      </c>
      <c r="DM102" t="s">
        <v>3</v>
      </c>
      <c r="DN102">
        <v>0</v>
      </c>
      <c r="DO102">
        <v>0</v>
      </c>
      <c r="DP102">
        <v>1</v>
      </c>
      <c r="DQ102">
        <v>1</v>
      </c>
      <c r="DU102">
        <v>1013</v>
      </c>
      <c r="DV102" t="s">
        <v>58</v>
      </c>
      <c r="DW102" t="s">
        <v>58</v>
      </c>
      <c r="DX102">
        <v>1</v>
      </c>
      <c r="EE102">
        <v>31102217</v>
      </c>
      <c r="EF102">
        <v>2</v>
      </c>
      <c r="EG102" t="s">
        <v>23</v>
      </c>
      <c r="EH102">
        <v>0</v>
      </c>
      <c r="EI102" t="s">
        <v>3</v>
      </c>
      <c r="EJ102">
        <v>1</v>
      </c>
      <c r="EK102">
        <v>20001</v>
      </c>
      <c r="EL102" t="s">
        <v>24</v>
      </c>
      <c r="EM102" t="s">
        <v>25</v>
      </c>
      <c r="EO102" t="s">
        <v>26</v>
      </c>
      <c r="EQ102">
        <v>0</v>
      </c>
      <c r="ER102">
        <v>66.38</v>
      </c>
      <c r="ES102">
        <v>29.02</v>
      </c>
      <c r="ET102">
        <v>0.66</v>
      </c>
      <c r="EU102">
        <v>0.12</v>
      </c>
      <c r="EV102">
        <v>36.700000000000003</v>
      </c>
      <c r="EW102">
        <v>3.7</v>
      </c>
      <c r="EX102">
        <v>0.01</v>
      </c>
      <c r="EY102">
        <v>0</v>
      </c>
      <c r="FQ102">
        <v>0</v>
      </c>
      <c r="FR102">
        <f t="shared" si="99"/>
        <v>0</v>
      </c>
      <c r="FS102">
        <v>0</v>
      </c>
      <c r="FT102" t="s">
        <v>27</v>
      </c>
      <c r="FU102" t="s">
        <v>28</v>
      </c>
      <c r="FX102">
        <v>115.2</v>
      </c>
      <c r="FY102">
        <v>70.55</v>
      </c>
      <c r="GA102" t="s">
        <v>3</v>
      </c>
      <c r="GD102">
        <v>1</v>
      </c>
      <c r="GF102">
        <v>-1886852892</v>
      </c>
      <c r="GG102">
        <v>2</v>
      </c>
      <c r="GH102">
        <v>1</v>
      </c>
      <c r="GI102">
        <v>-2</v>
      </c>
      <c r="GJ102">
        <v>0</v>
      </c>
      <c r="GK102">
        <v>0</v>
      </c>
      <c r="GL102">
        <f t="shared" si="100"/>
        <v>0</v>
      </c>
      <c r="GM102">
        <f t="shared" si="101"/>
        <v>70.08</v>
      </c>
      <c r="GN102">
        <f t="shared" si="102"/>
        <v>70.08</v>
      </c>
      <c r="GO102">
        <f t="shared" si="103"/>
        <v>0</v>
      </c>
      <c r="GP102">
        <f t="shared" si="104"/>
        <v>0</v>
      </c>
      <c r="GR102">
        <v>0</v>
      </c>
      <c r="GS102">
        <v>3</v>
      </c>
      <c r="GT102">
        <v>0</v>
      </c>
      <c r="GU102" t="s">
        <v>3</v>
      </c>
      <c r="GV102">
        <f t="shared" si="105"/>
        <v>0</v>
      </c>
      <c r="GW102">
        <v>1</v>
      </c>
      <c r="GX102">
        <f t="shared" si="106"/>
        <v>0</v>
      </c>
      <c r="HA102">
        <v>0</v>
      </c>
      <c r="HB102">
        <v>0</v>
      </c>
      <c r="HC102">
        <f t="shared" si="107"/>
        <v>0</v>
      </c>
      <c r="IK102">
        <v>0</v>
      </c>
    </row>
    <row r="103" spans="1:255">
      <c r="A103" s="2">
        <v>17</v>
      </c>
      <c r="B103" s="2">
        <v>1</v>
      </c>
      <c r="C103" s="2"/>
      <c r="D103" s="2"/>
      <c r="E103" s="2" t="s">
        <v>151</v>
      </c>
      <c r="F103" s="2" t="s">
        <v>38</v>
      </c>
      <c r="G103" s="2" t="s">
        <v>152</v>
      </c>
      <c r="H103" s="2" t="s">
        <v>40</v>
      </c>
      <c r="I103" s="2">
        <v>1</v>
      </c>
      <c r="J103" s="2">
        <v>0</v>
      </c>
      <c r="K103" s="2"/>
      <c r="L103" s="2"/>
      <c r="M103" s="2"/>
      <c r="N103" s="2"/>
      <c r="O103" s="2">
        <f t="shared" si="73"/>
        <v>0</v>
      </c>
      <c r="P103" s="2">
        <f t="shared" si="74"/>
        <v>0</v>
      </c>
      <c r="Q103" s="2">
        <f t="shared" si="75"/>
        <v>0</v>
      </c>
      <c r="R103" s="2">
        <f t="shared" si="76"/>
        <v>0</v>
      </c>
      <c r="S103" s="2">
        <f t="shared" si="77"/>
        <v>0</v>
      </c>
      <c r="T103" s="2">
        <f t="shared" si="78"/>
        <v>0</v>
      </c>
      <c r="U103" s="2">
        <f t="shared" si="79"/>
        <v>0</v>
      </c>
      <c r="V103" s="2">
        <f t="shared" si="80"/>
        <v>0</v>
      </c>
      <c r="W103" s="2">
        <f t="shared" si="81"/>
        <v>0</v>
      </c>
      <c r="X103" s="2">
        <f t="shared" si="82"/>
        <v>0</v>
      </c>
      <c r="Y103" s="2">
        <f t="shared" si="83"/>
        <v>0</v>
      </c>
      <c r="Z103" s="2"/>
      <c r="AA103" s="2">
        <v>33304975</v>
      </c>
      <c r="AB103" s="2">
        <f t="shared" si="84"/>
        <v>0</v>
      </c>
      <c r="AC103" s="2">
        <f t="shared" si="85"/>
        <v>0</v>
      </c>
      <c r="AD103" s="2">
        <f>ROUND((((ET103)-(EU103))+AE103),2)</f>
        <v>0</v>
      </c>
      <c r="AE103" s="2">
        <f>ROUND((EU103),2)</f>
        <v>0</v>
      </c>
      <c r="AF103" s="2">
        <f>ROUND((EV103),2)</f>
        <v>0</v>
      </c>
      <c r="AG103" s="2">
        <f t="shared" si="86"/>
        <v>0</v>
      </c>
      <c r="AH103" s="2">
        <f>(EW103)</f>
        <v>0</v>
      </c>
      <c r="AI103" s="2">
        <f>(EX103)</f>
        <v>0</v>
      </c>
      <c r="AJ103" s="2">
        <f t="shared" si="87"/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1</v>
      </c>
      <c r="AW103" s="2">
        <v>1</v>
      </c>
      <c r="AX103" s="2"/>
      <c r="AY103" s="2"/>
      <c r="AZ103" s="2">
        <v>1</v>
      </c>
      <c r="BA103" s="2">
        <v>1</v>
      </c>
      <c r="BB103" s="2">
        <v>1</v>
      </c>
      <c r="BC103" s="2">
        <v>1</v>
      </c>
      <c r="BD103" s="2" t="s">
        <v>3</v>
      </c>
      <c r="BE103" s="2" t="s">
        <v>3</v>
      </c>
      <c r="BF103" s="2" t="s">
        <v>3</v>
      </c>
      <c r="BG103" s="2" t="s">
        <v>3</v>
      </c>
      <c r="BH103" s="2">
        <v>3</v>
      </c>
      <c r="BI103" s="2">
        <v>2</v>
      </c>
      <c r="BJ103" s="2" t="s">
        <v>3</v>
      </c>
      <c r="BK103" s="2"/>
      <c r="BL103" s="2"/>
      <c r="BM103" s="2">
        <v>1100</v>
      </c>
      <c r="BN103" s="2">
        <v>0</v>
      </c>
      <c r="BO103" s="2" t="s">
        <v>3</v>
      </c>
      <c r="BP103" s="2">
        <v>0</v>
      </c>
      <c r="BQ103" s="2">
        <v>14</v>
      </c>
      <c r="BR103" s="2">
        <v>0</v>
      </c>
      <c r="BS103" s="2">
        <v>1</v>
      </c>
      <c r="BT103" s="2">
        <v>1</v>
      </c>
      <c r="BU103" s="2">
        <v>1</v>
      </c>
      <c r="BV103" s="2">
        <v>1</v>
      </c>
      <c r="BW103" s="2">
        <v>1</v>
      </c>
      <c r="BX103" s="2">
        <v>1</v>
      </c>
      <c r="BY103" s="2" t="s">
        <v>3</v>
      </c>
      <c r="BZ103" s="2">
        <v>0</v>
      </c>
      <c r="CA103" s="2">
        <v>0</v>
      </c>
      <c r="CB103" s="2"/>
      <c r="CC103" s="2"/>
      <c r="CD103" s="2"/>
      <c r="CE103" s="2">
        <v>0</v>
      </c>
      <c r="CF103" s="2">
        <v>0</v>
      </c>
      <c r="CG103" s="2">
        <v>0</v>
      </c>
      <c r="CH103" s="2"/>
      <c r="CI103" s="2"/>
      <c r="CJ103" s="2"/>
      <c r="CK103" s="2"/>
      <c r="CL103" s="2"/>
      <c r="CM103" s="2">
        <v>0</v>
      </c>
      <c r="CN103" s="2" t="s">
        <v>3</v>
      </c>
      <c r="CO103" s="2">
        <v>0</v>
      </c>
      <c r="CP103" s="2">
        <f t="shared" si="88"/>
        <v>0</v>
      </c>
      <c r="CQ103" s="2">
        <f t="shared" si="89"/>
        <v>0</v>
      </c>
      <c r="CR103" s="2">
        <f t="shared" si="90"/>
        <v>0</v>
      </c>
      <c r="CS103" s="2">
        <f t="shared" si="91"/>
        <v>0</v>
      </c>
      <c r="CT103" s="2">
        <f t="shared" si="92"/>
        <v>0</v>
      </c>
      <c r="CU103" s="2">
        <f t="shared" si="93"/>
        <v>0</v>
      </c>
      <c r="CV103" s="2">
        <f t="shared" si="94"/>
        <v>0</v>
      </c>
      <c r="CW103" s="2">
        <f t="shared" si="95"/>
        <v>0</v>
      </c>
      <c r="CX103" s="2">
        <f t="shared" si="96"/>
        <v>0</v>
      </c>
      <c r="CY103" s="2">
        <f t="shared" si="97"/>
        <v>0</v>
      </c>
      <c r="CZ103" s="2">
        <f t="shared" si="98"/>
        <v>0</v>
      </c>
      <c r="DA103" s="2"/>
      <c r="DB103" s="2"/>
      <c r="DC103" s="2" t="s">
        <v>3</v>
      </c>
      <c r="DD103" s="2" t="s">
        <v>3</v>
      </c>
      <c r="DE103" s="2" t="s">
        <v>3</v>
      </c>
      <c r="DF103" s="2" t="s">
        <v>3</v>
      </c>
      <c r="DG103" s="2" t="s">
        <v>3</v>
      </c>
      <c r="DH103" s="2" t="s">
        <v>3</v>
      </c>
      <c r="DI103" s="2" t="s">
        <v>3</v>
      </c>
      <c r="DJ103" s="2" t="s">
        <v>3</v>
      </c>
      <c r="DK103" s="2" t="s">
        <v>3</v>
      </c>
      <c r="DL103" s="2" t="s">
        <v>3</v>
      </c>
      <c r="DM103" s="2" t="s">
        <v>3</v>
      </c>
      <c r="DN103" s="2">
        <v>0</v>
      </c>
      <c r="DO103" s="2">
        <v>0</v>
      </c>
      <c r="DP103" s="2">
        <v>1</v>
      </c>
      <c r="DQ103" s="2">
        <v>1</v>
      </c>
      <c r="DR103" s="2"/>
      <c r="DS103" s="2"/>
      <c r="DT103" s="2"/>
      <c r="DU103" s="2">
        <v>1010</v>
      </c>
      <c r="DV103" s="2" t="s">
        <v>40</v>
      </c>
      <c r="DW103" s="2" t="s">
        <v>40</v>
      </c>
      <c r="DX103" s="2">
        <v>1</v>
      </c>
      <c r="DY103" s="2"/>
      <c r="DZ103" s="2"/>
      <c r="EA103" s="2"/>
      <c r="EB103" s="2"/>
      <c r="EC103" s="2"/>
      <c r="ED103" s="2"/>
      <c r="EE103" s="2">
        <v>31102366</v>
      </c>
      <c r="EF103" s="2">
        <v>8</v>
      </c>
      <c r="EG103" s="2" t="s">
        <v>34</v>
      </c>
      <c r="EH103" s="2">
        <v>0</v>
      </c>
      <c r="EI103" s="2" t="s">
        <v>3</v>
      </c>
      <c r="EJ103" s="2">
        <v>1</v>
      </c>
      <c r="EK103" s="2">
        <v>1100</v>
      </c>
      <c r="EL103" s="2" t="s">
        <v>41</v>
      </c>
      <c r="EM103" s="2" t="s">
        <v>42</v>
      </c>
      <c r="EN103" s="2"/>
      <c r="EO103" s="2" t="s">
        <v>3</v>
      </c>
      <c r="EP103" s="2"/>
      <c r="EQ103" s="2">
        <v>0</v>
      </c>
      <c r="ER103" s="2">
        <v>0</v>
      </c>
      <c r="ES103" s="2">
        <v>0</v>
      </c>
      <c r="ET103" s="2"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>
        <v>0</v>
      </c>
      <c r="FR103" s="2">
        <f t="shared" si="99"/>
        <v>0</v>
      </c>
      <c r="FS103" s="2">
        <v>0</v>
      </c>
      <c r="FT103" s="2"/>
      <c r="FU103" s="2"/>
      <c r="FV103" s="2"/>
      <c r="FW103" s="2"/>
      <c r="FX103" s="2">
        <v>0</v>
      </c>
      <c r="FY103" s="2">
        <v>0</v>
      </c>
      <c r="FZ103" s="2"/>
      <c r="GA103" s="2" t="s">
        <v>3</v>
      </c>
      <c r="GB103" s="2"/>
      <c r="GC103" s="2"/>
      <c r="GD103" s="2">
        <v>1</v>
      </c>
      <c r="GE103" s="2"/>
      <c r="GF103" s="2">
        <v>-543042613</v>
      </c>
      <c r="GG103" s="2">
        <v>2</v>
      </c>
      <c r="GH103" s="2">
        <v>0</v>
      </c>
      <c r="GI103" s="2">
        <v>-2</v>
      </c>
      <c r="GJ103" s="2">
        <v>0</v>
      </c>
      <c r="GK103" s="2">
        <v>0</v>
      </c>
      <c r="GL103" s="2">
        <f t="shared" si="100"/>
        <v>0</v>
      </c>
      <c r="GM103" s="2">
        <f t="shared" si="101"/>
        <v>0</v>
      </c>
      <c r="GN103" s="2">
        <f t="shared" si="102"/>
        <v>0</v>
      </c>
      <c r="GO103" s="2">
        <f t="shared" si="103"/>
        <v>0</v>
      </c>
      <c r="GP103" s="2">
        <f t="shared" si="104"/>
        <v>0</v>
      </c>
      <c r="GQ103" s="2"/>
      <c r="GR103" s="2">
        <v>0</v>
      </c>
      <c r="GS103" s="2">
        <v>3</v>
      </c>
      <c r="GT103" s="2">
        <v>0</v>
      </c>
      <c r="GU103" s="2" t="s">
        <v>3</v>
      </c>
      <c r="GV103" s="2">
        <f t="shared" si="105"/>
        <v>0</v>
      </c>
      <c r="GW103" s="2">
        <v>1</v>
      </c>
      <c r="GX103" s="2">
        <f t="shared" si="106"/>
        <v>0</v>
      </c>
      <c r="GY103" s="2"/>
      <c r="GZ103" s="2"/>
      <c r="HA103" s="2">
        <v>0</v>
      </c>
      <c r="HB103" s="2">
        <v>0</v>
      </c>
      <c r="HC103" s="2">
        <f t="shared" si="107"/>
        <v>0</v>
      </c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>
        <v>0</v>
      </c>
      <c r="IL103" s="2"/>
      <c r="IM103" s="2"/>
      <c r="IN103" s="2"/>
      <c r="IO103" s="2"/>
      <c r="IP103" s="2"/>
      <c r="IQ103" s="2"/>
      <c r="IR103" s="2"/>
      <c r="IS103" s="2"/>
      <c r="IT103" s="2"/>
      <c r="IU103" s="2"/>
    </row>
    <row r="104" spans="1:255">
      <c r="A104">
        <v>17</v>
      </c>
      <c r="B104">
        <v>1</v>
      </c>
      <c r="E104" t="s">
        <v>151</v>
      </c>
      <c r="F104" t="s">
        <v>38</v>
      </c>
      <c r="G104" t="s">
        <v>152</v>
      </c>
      <c r="H104" t="s">
        <v>40</v>
      </c>
      <c r="I104">
        <v>1</v>
      </c>
      <c r="J104">
        <v>0</v>
      </c>
      <c r="O104">
        <f t="shared" si="73"/>
        <v>2150.89</v>
      </c>
      <c r="P104">
        <f t="shared" si="74"/>
        <v>2150.89</v>
      </c>
      <c r="Q104">
        <f t="shared" si="75"/>
        <v>0</v>
      </c>
      <c r="R104">
        <f t="shared" si="76"/>
        <v>0</v>
      </c>
      <c r="S104">
        <f t="shared" si="77"/>
        <v>0</v>
      </c>
      <c r="T104">
        <f t="shared" si="78"/>
        <v>0</v>
      </c>
      <c r="U104">
        <f t="shared" si="79"/>
        <v>0</v>
      </c>
      <c r="V104">
        <f t="shared" si="80"/>
        <v>0</v>
      </c>
      <c r="W104">
        <f t="shared" si="81"/>
        <v>0</v>
      </c>
      <c r="X104">
        <f t="shared" si="82"/>
        <v>0</v>
      </c>
      <c r="Y104">
        <f t="shared" si="83"/>
        <v>0</v>
      </c>
      <c r="AA104">
        <v>33304960</v>
      </c>
      <c r="AB104">
        <f t="shared" si="84"/>
        <v>2150.89</v>
      </c>
      <c r="AC104">
        <f t="shared" si="85"/>
        <v>2150.89</v>
      </c>
      <c r="AD104">
        <f>ROUND((((ET104)-(EU104))+AE104),2)</f>
        <v>0</v>
      </c>
      <c r="AE104">
        <f>ROUND((EU104),2)</f>
        <v>0</v>
      </c>
      <c r="AF104">
        <f>ROUND((EV104),2)</f>
        <v>0</v>
      </c>
      <c r="AG104">
        <f t="shared" si="86"/>
        <v>0</v>
      </c>
      <c r="AH104">
        <f>(EW104)</f>
        <v>0</v>
      </c>
      <c r="AI104">
        <f>(EX104)</f>
        <v>0</v>
      </c>
      <c r="AJ104">
        <f t="shared" si="87"/>
        <v>0</v>
      </c>
      <c r="AK104">
        <v>2150.89</v>
      </c>
      <c r="AL104">
        <v>2150.89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1</v>
      </c>
      <c r="AW104">
        <v>1</v>
      </c>
      <c r="AZ104">
        <v>1</v>
      </c>
      <c r="BA104">
        <v>1</v>
      </c>
      <c r="BB104">
        <v>1</v>
      </c>
      <c r="BC104">
        <v>1</v>
      </c>
      <c r="BD104" t="s">
        <v>3</v>
      </c>
      <c r="BE104" t="s">
        <v>3</v>
      </c>
      <c r="BF104" t="s">
        <v>3</v>
      </c>
      <c r="BG104" t="s">
        <v>3</v>
      </c>
      <c r="BH104">
        <v>3</v>
      </c>
      <c r="BI104">
        <v>2</v>
      </c>
      <c r="BJ104" t="s">
        <v>3</v>
      </c>
      <c r="BM104">
        <v>1100</v>
      </c>
      <c r="BN104">
        <v>0</v>
      </c>
      <c r="BO104" t="s">
        <v>3</v>
      </c>
      <c r="BP104">
        <v>0</v>
      </c>
      <c r="BQ104">
        <v>14</v>
      </c>
      <c r="BR104">
        <v>0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3</v>
      </c>
      <c r="BZ104">
        <v>0</v>
      </c>
      <c r="CA104">
        <v>0</v>
      </c>
      <c r="CE104">
        <v>0</v>
      </c>
      <c r="CF104">
        <v>0</v>
      </c>
      <c r="CG104">
        <v>0</v>
      </c>
      <c r="CM104">
        <v>0</v>
      </c>
      <c r="CN104" t="s">
        <v>3</v>
      </c>
      <c r="CO104">
        <v>0</v>
      </c>
      <c r="CP104">
        <f t="shared" si="88"/>
        <v>2150.89</v>
      </c>
      <c r="CQ104">
        <f t="shared" si="89"/>
        <v>2150.89</v>
      </c>
      <c r="CR104">
        <f t="shared" si="90"/>
        <v>0</v>
      </c>
      <c r="CS104">
        <f t="shared" si="91"/>
        <v>0</v>
      </c>
      <c r="CT104">
        <f t="shared" si="92"/>
        <v>0</v>
      </c>
      <c r="CU104">
        <f t="shared" si="93"/>
        <v>0</v>
      </c>
      <c r="CV104">
        <f t="shared" si="94"/>
        <v>0</v>
      </c>
      <c r="CW104">
        <f t="shared" si="95"/>
        <v>0</v>
      </c>
      <c r="CX104">
        <f t="shared" si="96"/>
        <v>0</v>
      </c>
      <c r="CY104">
        <f t="shared" si="97"/>
        <v>0</v>
      </c>
      <c r="CZ104">
        <f t="shared" si="98"/>
        <v>0</v>
      </c>
      <c r="DC104" t="s">
        <v>3</v>
      </c>
      <c r="DD104" t="s">
        <v>3</v>
      </c>
      <c r="DE104" t="s">
        <v>3</v>
      </c>
      <c r="DF104" t="s">
        <v>3</v>
      </c>
      <c r="DG104" t="s">
        <v>3</v>
      </c>
      <c r="DH104" t="s">
        <v>3</v>
      </c>
      <c r="DI104" t="s">
        <v>3</v>
      </c>
      <c r="DJ104" t="s">
        <v>3</v>
      </c>
      <c r="DK104" t="s">
        <v>3</v>
      </c>
      <c r="DL104" t="s">
        <v>3</v>
      </c>
      <c r="DM104" t="s">
        <v>3</v>
      </c>
      <c r="DN104">
        <v>0</v>
      </c>
      <c r="DO104">
        <v>0</v>
      </c>
      <c r="DP104">
        <v>1</v>
      </c>
      <c r="DQ104">
        <v>1</v>
      </c>
      <c r="DU104">
        <v>1010</v>
      </c>
      <c r="DV104" t="s">
        <v>40</v>
      </c>
      <c r="DW104" t="s">
        <v>40</v>
      </c>
      <c r="DX104">
        <v>1</v>
      </c>
      <c r="EE104">
        <v>31102366</v>
      </c>
      <c r="EF104">
        <v>8</v>
      </c>
      <c r="EG104" t="s">
        <v>34</v>
      </c>
      <c r="EH104">
        <v>0</v>
      </c>
      <c r="EI104" t="s">
        <v>3</v>
      </c>
      <c r="EJ104">
        <v>1</v>
      </c>
      <c r="EK104">
        <v>1100</v>
      </c>
      <c r="EL104" t="s">
        <v>41</v>
      </c>
      <c r="EM104" t="s">
        <v>42</v>
      </c>
      <c r="EO104" t="s">
        <v>3</v>
      </c>
      <c r="EQ104">
        <v>0</v>
      </c>
      <c r="ER104">
        <v>2150.89</v>
      </c>
      <c r="ES104">
        <v>2150.89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5</v>
      </c>
      <c r="FC104">
        <v>1</v>
      </c>
      <c r="FD104">
        <v>18</v>
      </c>
      <c r="FF104">
        <v>19838.830000000002</v>
      </c>
      <c r="FQ104">
        <v>0</v>
      </c>
      <c r="FR104">
        <f t="shared" si="99"/>
        <v>0</v>
      </c>
      <c r="FS104">
        <v>0</v>
      </c>
      <c r="FX104">
        <v>0</v>
      </c>
      <c r="FY104">
        <v>0</v>
      </c>
      <c r="GA104" t="s">
        <v>62</v>
      </c>
      <c r="GD104">
        <v>1</v>
      </c>
      <c r="GF104">
        <v>-543042613</v>
      </c>
      <c r="GG104">
        <v>2</v>
      </c>
      <c r="GH104">
        <v>3</v>
      </c>
      <c r="GI104">
        <v>3</v>
      </c>
      <c r="GJ104">
        <v>0</v>
      </c>
      <c r="GK104">
        <v>0</v>
      </c>
      <c r="GL104">
        <f t="shared" si="100"/>
        <v>0</v>
      </c>
      <c r="GM104">
        <f t="shared" si="101"/>
        <v>2150.89</v>
      </c>
      <c r="GN104">
        <f t="shared" si="102"/>
        <v>0</v>
      </c>
      <c r="GO104">
        <f t="shared" si="103"/>
        <v>2150.89</v>
      </c>
      <c r="GP104">
        <f t="shared" si="104"/>
        <v>0</v>
      </c>
      <c r="GR104">
        <v>1</v>
      </c>
      <c r="GS104">
        <v>1</v>
      </c>
      <c r="GT104">
        <v>0</v>
      </c>
      <c r="GU104" t="s">
        <v>3</v>
      </c>
      <c r="GV104">
        <f t="shared" si="105"/>
        <v>0</v>
      </c>
      <c r="GW104">
        <v>1</v>
      </c>
      <c r="GX104">
        <f t="shared" si="106"/>
        <v>0</v>
      </c>
      <c r="HA104">
        <v>0</v>
      </c>
      <c r="HB104">
        <v>0</v>
      </c>
      <c r="HC104">
        <f t="shared" si="107"/>
        <v>0</v>
      </c>
      <c r="IK104">
        <v>0</v>
      </c>
    </row>
    <row r="105" spans="1:255">
      <c r="A105" s="2">
        <v>17</v>
      </c>
      <c r="B105" s="2">
        <v>1</v>
      </c>
      <c r="C105" s="2">
        <f>ROW(SmtRes!A103)</f>
        <v>103</v>
      </c>
      <c r="D105" s="2">
        <f>ROW(EtalonRes!A120)</f>
        <v>120</v>
      </c>
      <c r="E105" s="2" t="s">
        <v>153</v>
      </c>
      <c r="F105" s="2" t="s">
        <v>64</v>
      </c>
      <c r="G105" s="2" t="s">
        <v>65</v>
      </c>
      <c r="H105" s="2" t="s">
        <v>19</v>
      </c>
      <c r="I105" s="2">
        <v>1</v>
      </c>
      <c r="J105" s="2">
        <v>0</v>
      </c>
      <c r="K105" s="2"/>
      <c r="L105" s="2"/>
      <c r="M105" s="2"/>
      <c r="N105" s="2"/>
      <c r="O105" s="2">
        <f t="shared" si="73"/>
        <v>45.75</v>
      </c>
      <c r="P105" s="2">
        <f t="shared" si="74"/>
        <v>15.4</v>
      </c>
      <c r="Q105" s="2">
        <f t="shared" si="75"/>
        <v>4.92</v>
      </c>
      <c r="R105" s="2">
        <f t="shared" si="76"/>
        <v>0.39</v>
      </c>
      <c r="S105" s="2">
        <f t="shared" si="77"/>
        <v>25.43</v>
      </c>
      <c r="T105" s="2">
        <f t="shared" si="78"/>
        <v>0</v>
      </c>
      <c r="U105" s="2">
        <f t="shared" si="79"/>
        <v>2.8703999999999996</v>
      </c>
      <c r="V105" s="2">
        <f t="shared" si="80"/>
        <v>0.03</v>
      </c>
      <c r="W105" s="2">
        <f t="shared" si="81"/>
        <v>0</v>
      </c>
      <c r="X105" s="2">
        <f t="shared" si="82"/>
        <v>29.69</v>
      </c>
      <c r="Y105" s="2">
        <f t="shared" si="83"/>
        <v>18.329999999999998</v>
      </c>
      <c r="Z105" s="2"/>
      <c r="AA105" s="2">
        <v>33304975</v>
      </c>
      <c r="AB105" s="2">
        <f t="shared" si="84"/>
        <v>45.75</v>
      </c>
      <c r="AC105" s="2">
        <f t="shared" si="85"/>
        <v>15.4</v>
      </c>
      <c r="AD105" s="2">
        <f>ROUND((((((ET105*1.2)*1.25))-(((EU105*1.2)*1.25)))+AE105),2)</f>
        <v>4.92</v>
      </c>
      <c r="AE105" s="2">
        <f>ROUND((((EU105*1.2)*1.25)),2)</f>
        <v>0.39</v>
      </c>
      <c r="AF105" s="2">
        <f>ROUND((((EV105*1.2)*1.15)),2)</f>
        <v>25.43</v>
      </c>
      <c r="AG105" s="2">
        <f t="shared" si="86"/>
        <v>0</v>
      </c>
      <c r="AH105" s="2">
        <f>(((EW105*1.2)*1.15))</f>
        <v>2.8703999999999996</v>
      </c>
      <c r="AI105" s="2">
        <f>(((EX105*1.2)*1.25))</f>
        <v>0.03</v>
      </c>
      <c r="AJ105" s="2">
        <f t="shared" si="87"/>
        <v>0</v>
      </c>
      <c r="AK105" s="2">
        <v>37.11</v>
      </c>
      <c r="AL105" s="2">
        <v>15.4</v>
      </c>
      <c r="AM105" s="2">
        <v>3.28</v>
      </c>
      <c r="AN105" s="2">
        <v>0.26</v>
      </c>
      <c r="AO105" s="2">
        <v>18.43</v>
      </c>
      <c r="AP105" s="2">
        <v>0</v>
      </c>
      <c r="AQ105" s="2">
        <v>2.08</v>
      </c>
      <c r="AR105" s="2">
        <v>0.02</v>
      </c>
      <c r="AS105" s="2">
        <v>0</v>
      </c>
      <c r="AT105" s="2">
        <v>115</v>
      </c>
      <c r="AU105" s="2">
        <v>71</v>
      </c>
      <c r="AV105" s="2">
        <v>1</v>
      </c>
      <c r="AW105" s="2">
        <v>1</v>
      </c>
      <c r="AX105" s="2"/>
      <c r="AY105" s="2"/>
      <c r="AZ105" s="2">
        <v>1</v>
      </c>
      <c r="BA105" s="2">
        <v>1</v>
      </c>
      <c r="BB105" s="2">
        <v>1</v>
      </c>
      <c r="BC105" s="2">
        <v>1</v>
      </c>
      <c r="BD105" s="2" t="s">
        <v>3</v>
      </c>
      <c r="BE105" s="2" t="s">
        <v>3</v>
      </c>
      <c r="BF105" s="2" t="s">
        <v>3</v>
      </c>
      <c r="BG105" s="2" t="s">
        <v>3</v>
      </c>
      <c r="BH105" s="2">
        <v>0</v>
      </c>
      <c r="BI105" s="2">
        <v>1</v>
      </c>
      <c r="BJ105" s="2" t="s">
        <v>66</v>
      </c>
      <c r="BK105" s="2"/>
      <c r="BL105" s="2"/>
      <c r="BM105" s="2">
        <v>20001</v>
      </c>
      <c r="BN105" s="2">
        <v>0</v>
      </c>
      <c r="BO105" s="2" t="s">
        <v>3</v>
      </c>
      <c r="BP105" s="2">
        <v>0</v>
      </c>
      <c r="BQ105" s="2">
        <v>2</v>
      </c>
      <c r="BR105" s="2">
        <v>0</v>
      </c>
      <c r="BS105" s="2">
        <v>1</v>
      </c>
      <c r="BT105" s="2">
        <v>1</v>
      </c>
      <c r="BU105" s="2">
        <v>1</v>
      </c>
      <c r="BV105" s="2">
        <v>1</v>
      </c>
      <c r="BW105" s="2">
        <v>1</v>
      </c>
      <c r="BX105" s="2">
        <v>1</v>
      </c>
      <c r="BY105" s="2" t="s">
        <v>3</v>
      </c>
      <c r="BZ105" s="2">
        <v>128</v>
      </c>
      <c r="CA105" s="2">
        <v>83</v>
      </c>
      <c r="CB105" s="2"/>
      <c r="CC105" s="2"/>
      <c r="CD105" s="2"/>
      <c r="CE105" s="2">
        <v>0</v>
      </c>
      <c r="CF105" s="2">
        <v>0</v>
      </c>
      <c r="CG105" s="2">
        <v>0</v>
      </c>
      <c r="CH105" s="2"/>
      <c r="CI105" s="2"/>
      <c r="CJ105" s="2"/>
      <c r="CK105" s="2"/>
      <c r="CL105" s="2"/>
      <c r="CM105" s="2">
        <v>0</v>
      </c>
      <c r="CN105" s="2" t="s">
        <v>954</v>
      </c>
      <c r="CO105" s="2">
        <v>0</v>
      </c>
      <c r="CP105" s="2">
        <f t="shared" si="88"/>
        <v>45.75</v>
      </c>
      <c r="CQ105" s="2">
        <f t="shared" si="89"/>
        <v>15.4</v>
      </c>
      <c r="CR105" s="2">
        <f t="shared" si="90"/>
        <v>4.92</v>
      </c>
      <c r="CS105" s="2">
        <f t="shared" si="91"/>
        <v>0.39</v>
      </c>
      <c r="CT105" s="2">
        <f t="shared" si="92"/>
        <v>25.43</v>
      </c>
      <c r="CU105" s="2">
        <f t="shared" si="93"/>
        <v>0</v>
      </c>
      <c r="CV105" s="2">
        <f t="shared" si="94"/>
        <v>2.8703999999999996</v>
      </c>
      <c r="CW105" s="2">
        <f t="shared" si="95"/>
        <v>0.03</v>
      </c>
      <c r="CX105" s="2">
        <f t="shared" si="96"/>
        <v>0</v>
      </c>
      <c r="CY105" s="2">
        <f t="shared" si="97"/>
        <v>29.693000000000001</v>
      </c>
      <c r="CZ105" s="2">
        <f t="shared" si="98"/>
        <v>18.3322</v>
      </c>
      <c r="DA105" s="2"/>
      <c r="DB105" s="2"/>
      <c r="DC105" s="2" t="s">
        <v>3</v>
      </c>
      <c r="DD105" s="2" t="s">
        <v>3</v>
      </c>
      <c r="DE105" s="2" t="s">
        <v>21</v>
      </c>
      <c r="DF105" s="2" t="s">
        <v>21</v>
      </c>
      <c r="DG105" s="2" t="s">
        <v>22</v>
      </c>
      <c r="DH105" s="2" t="s">
        <v>3</v>
      </c>
      <c r="DI105" s="2" t="s">
        <v>22</v>
      </c>
      <c r="DJ105" s="2" t="s">
        <v>21</v>
      </c>
      <c r="DK105" s="2" t="s">
        <v>3</v>
      </c>
      <c r="DL105" s="2" t="s">
        <v>3</v>
      </c>
      <c r="DM105" s="2" t="s">
        <v>3</v>
      </c>
      <c r="DN105" s="2">
        <v>0</v>
      </c>
      <c r="DO105" s="2">
        <v>0</v>
      </c>
      <c r="DP105" s="2">
        <v>1</v>
      </c>
      <c r="DQ105" s="2">
        <v>1</v>
      </c>
      <c r="DR105" s="2"/>
      <c r="DS105" s="2"/>
      <c r="DT105" s="2"/>
      <c r="DU105" s="2">
        <v>1013</v>
      </c>
      <c r="DV105" s="2" t="s">
        <v>19</v>
      </c>
      <c r="DW105" s="2" t="s">
        <v>19</v>
      </c>
      <c r="DX105" s="2">
        <v>1</v>
      </c>
      <c r="DY105" s="2"/>
      <c r="DZ105" s="2"/>
      <c r="EA105" s="2"/>
      <c r="EB105" s="2"/>
      <c r="EC105" s="2"/>
      <c r="ED105" s="2"/>
      <c r="EE105" s="2">
        <v>31102217</v>
      </c>
      <c r="EF105" s="2">
        <v>2</v>
      </c>
      <c r="EG105" s="2" t="s">
        <v>23</v>
      </c>
      <c r="EH105" s="2">
        <v>0</v>
      </c>
      <c r="EI105" s="2" t="s">
        <v>3</v>
      </c>
      <c r="EJ105" s="2">
        <v>1</v>
      </c>
      <c r="EK105" s="2">
        <v>20001</v>
      </c>
      <c r="EL105" s="2" t="s">
        <v>24</v>
      </c>
      <c r="EM105" s="2" t="s">
        <v>25</v>
      </c>
      <c r="EN105" s="2"/>
      <c r="EO105" s="2" t="s">
        <v>26</v>
      </c>
      <c r="EP105" s="2"/>
      <c r="EQ105" s="2">
        <v>0</v>
      </c>
      <c r="ER105" s="2">
        <v>37.11</v>
      </c>
      <c r="ES105" s="2">
        <v>15.4</v>
      </c>
      <c r="ET105" s="2">
        <v>3.28</v>
      </c>
      <c r="EU105" s="2">
        <v>0.26</v>
      </c>
      <c r="EV105" s="2">
        <v>18.43</v>
      </c>
      <c r="EW105" s="2">
        <v>2.08</v>
      </c>
      <c r="EX105" s="2">
        <v>0.02</v>
      </c>
      <c r="EY105" s="2">
        <v>0</v>
      </c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>
        <v>0</v>
      </c>
      <c r="FR105" s="2">
        <f t="shared" si="99"/>
        <v>0</v>
      </c>
      <c r="FS105" s="2">
        <v>0</v>
      </c>
      <c r="FT105" s="2" t="s">
        <v>27</v>
      </c>
      <c r="FU105" s="2" t="s">
        <v>28</v>
      </c>
      <c r="FV105" s="2"/>
      <c r="FW105" s="2"/>
      <c r="FX105" s="2">
        <v>115.2</v>
      </c>
      <c r="FY105" s="2">
        <v>70.55</v>
      </c>
      <c r="FZ105" s="2"/>
      <c r="GA105" s="2" t="s">
        <v>3</v>
      </c>
      <c r="GB105" s="2"/>
      <c r="GC105" s="2"/>
      <c r="GD105" s="2">
        <v>1</v>
      </c>
      <c r="GE105" s="2"/>
      <c r="GF105" s="2">
        <v>2026513959</v>
      </c>
      <c r="GG105" s="2">
        <v>2</v>
      </c>
      <c r="GH105" s="2">
        <v>1</v>
      </c>
      <c r="GI105" s="2">
        <v>-2</v>
      </c>
      <c r="GJ105" s="2">
        <v>0</v>
      </c>
      <c r="GK105" s="2">
        <v>0</v>
      </c>
      <c r="GL105" s="2">
        <f t="shared" si="100"/>
        <v>0</v>
      </c>
      <c r="GM105" s="2">
        <f t="shared" si="101"/>
        <v>93.77</v>
      </c>
      <c r="GN105" s="2">
        <f t="shared" si="102"/>
        <v>93.77</v>
      </c>
      <c r="GO105" s="2">
        <f t="shared" si="103"/>
        <v>0</v>
      </c>
      <c r="GP105" s="2">
        <f t="shared" si="104"/>
        <v>0</v>
      </c>
      <c r="GQ105" s="2"/>
      <c r="GR105" s="2">
        <v>0</v>
      </c>
      <c r="GS105" s="2">
        <v>3</v>
      </c>
      <c r="GT105" s="2">
        <v>0</v>
      </c>
      <c r="GU105" s="2" t="s">
        <v>3</v>
      </c>
      <c r="GV105" s="2">
        <f t="shared" si="105"/>
        <v>0</v>
      </c>
      <c r="GW105" s="2">
        <v>1</v>
      </c>
      <c r="GX105" s="2">
        <f t="shared" si="106"/>
        <v>0</v>
      </c>
      <c r="GY105" s="2"/>
      <c r="GZ105" s="2"/>
      <c r="HA105" s="2">
        <v>0</v>
      </c>
      <c r="HB105" s="2">
        <v>0</v>
      </c>
      <c r="HC105" s="2">
        <f t="shared" si="107"/>
        <v>0</v>
      </c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>
        <v>0</v>
      </c>
      <c r="IL105" s="2"/>
      <c r="IM105" s="2"/>
      <c r="IN105" s="2"/>
      <c r="IO105" s="2"/>
      <c r="IP105" s="2"/>
      <c r="IQ105" s="2"/>
      <c r="IR105" s="2"/>
      <c r="IS105" s="2"/>
      <c r="IT105" s="2"/>
      <c r="IU105" s="2"/>
    </row>
    <row r="106" spans="1:255">
      <c r="A106">
        <v>17</v>
      </c>
      <c r="B106">
        <v>1</v>
      </c>
      <c r="C106">
        <f>ROW(SmtRes!A110)</f>
        <v>110</v>
      </c>
      <c r="D106">
        <f>ROW(EtalonRes!A128)</f>
        <v>128</v>
      </c>
      <c r="E106" t="s">
        <v>153</v>
      </c>
      <c r="F106" t="s">
        <v>64</v>
      </c>
      <c r="G106" t="s">
        <v>65</v>
      </c>
      <c r="H106" t="s">
        <v>19</v>
      </c>
      <c r="I106">
        <v>1</v>
      </c>
      <c r="J106">
        <v>0</v>
      </c>
      <c r="O106">
        <f t="shared" si="73"/>
        <v>45.75</v>
      </c>
      <c r="P106">
        <f t="shared" si="74"/>
        <v>15.4</v>
      </c>
      <c r="Q106">
        <f t="shared" si="75"/>
        <v>4.92</v>
      </c>
      <c r="R106">
        <f t="shared" si="76"/>
        <v>0.39</v>
      </c>
      <c r="S106">
        <f t="shared" si="77"/>
        <v>25.43</v>
      </c>
      <c r="T106">
        <f t="shared" si="78"/>
        <v>0</v>
      </c>
      <c r="U106">
        <f t="shared" si="79"/>
        <v>2.8703999999999996</v>
      </c>
      <c r="V106">
        <f t="shared" si="80"/>
        <v>0.03</v>
      </c>
      <c r="W106">
        <f t="shared" si="81"/>
        <v>0</v>
      </c>
      <c r="X106">
        <f t="shared" si="82"/>
        <v>29.69</v>
      </c>
      <c r="Y106">
        <f t="shared" si="83"/>
        <v>18.329999999999998</v>
      </c>
      <c r="AA106">
        <v>33304960</v>
      </c>
      <c r="AB106">
        <f t="shared" si="84"/>
        <v>45.75</v>
      </c>
      <c r="AC106">
        <f t="shared" si="85"/>
        <v>15.4</v>
      </c>
      <c r="AD106">
        <f>ROUND((((((ET106*1.2)*1.25))-(((EU106*1.2)*1.25)))+AE106),2)</f>
        <v>4.92</v>
      </c>
      <c r="AE106">
        <f>ROUND((((EU106*1.2)*1.25)),2)</f>
        <v>0.39</v>
      </c>
      <c r="AF106">
        <f>ROUND((((EV106*1.2)*1.15)),2)</f>
        <v>25.43</v>
      </c>
      <c r="AG106">
        <f t="shared" si="86"/>
        <v>0</v>
      </c>
      <c r="AH106">
        <f>(((EW106*1.2)*1.15))</f>
        <v>2.8703999999999996</v>
      </c>
      <c r="AI106">
        <f>(((EX106*1.2)*1.25))</f>
        <v>0.03</v>
      </c>
      <c r="AJ106">
        <f t="shared" si="87"/>
        <v>0</v>
      </c>
      <c r="AK106">
        <v>37.11</v>
      </c>
      <c r="AL106">
        <v>15.4</v>
      </c>
      <c r="AM106">
        <v>3.28</v>
      </c>
      <c r="AN106">
        <v>0.26</v>
      </c>
      <c r="AO106">
        <v>18.43</v>
      </c>
      <c r="AP106">
        <v>0</v>
      </c>
      <c r="AQ106">
        <v>2.08</v>
      </c>
      <c r="AR106">
        <v>0.02</v>
      </c>
      <c r="AS106">
        <v>0</v>
      </c>
      <c r="AT106">
        <v>115</v>
      </c>
      <c r="AU106">
        <v>71</v>
      </c>
      <c r="AV106">
        <v>1</v>
      </c>
      <c r="AW106">
        <v>1</v>
      </c>
      <c r="AZ106">
        <v>1</v>
      </c>
      <c r="BA106">
        <v>1</v>
      </c>
      <c r="BB106">
        <v>1</v>
      </c>
      <c r="BC106">
        <v>1</v>
      </c>
      <c r="BD106" t="s">
        <v>3</v>
      </c>
      <c r="BE106" t="s">
        <v>3</v>
      </c>
      <c r="BF106" t="s">
        <v>3</v>
      </c>
      <c r="BG106" t="s">
        <v>3</v>
      </c>
      <c r="BH106">
        <v>0</v>
      </c>
      <c r="BI106">
        <v>1</v>
      </c>
      <c r="BJ106" t="s">
        <v>66</v>
      </c>
      <c r="BM106">
        <v>20001</v>
      </c>
      <c r="BN106">
        <v>0</v>
      </c>
      <c r="BO106" t="s">
        <v>3</v>
      </c>
      <c r="BP106">
        <v>0</v>
      </c>
      <c r="BQ106">
        <v>2</v>
      </c>
      <c r="BR106">
        <v>0</v>
      </c>
      <c r="BS106">
        <v>1</v>
      </c>
      <c r="BT106">
        <v>1</v>
      </c>
      <c r="BU106">
        <v>1</v>
      </c>
      <c r="BV106">
        <v>1</v>
      </c>
      <c r="BW106">
        <v>1</v>
      </c>
      <c r="BX106">
        <v>1</v>
      </c>
      <c r="BY106" t="s">
        <v>3</v>
      </c>
      <c r="BZ106">
        <v>128</v>
      </c>
      <c r="CA106">
        <v>83</v>
      </c>
      <c r="CE106">
        <v>0</v>
      </c>
      <c r="CF106">
        <v>0</v>
      </c>
      <c r="CG106">
        <v>0</v>
      </c>
      <c r="CM106">
        <v>0</v>
      </c>
      <c r="CN106" t="s">
        <v>954</v>
      </c>
      <c r="CO106">
        <v>0</v>
      </c>
      <c r="CP106">
        <f t="shared" si="88"/>
        <v>45.75</v>
      </c>
      <c r="CQ106">
        <f t="shared" si="89"/>
        <v>15.4</v>
      </c>
      <c r="CR106">
        <f t="shared" si="90"/>
        <v>4.92</v>
      </c>
      <c r="CS106">
        <f t="shared" si="91"/>
        <v>0.39</v>
      </c>
      <c r="CT106">
        <f t="shared" si="92"/>
        <v>25.43</v>
      </c>
      <c r="CU106">
        <f t="shared" si="93"/>
        <v>0</v>
      </c>
      <c r="CV106">
        <f t="shared" si="94"/>
        <v>2.8703999999999996</v>
      </c>
      <c r="CW106">
        <f t="shared" si="95"/>
        <v>0.03</v>
      </c>
      <c r="CX106">
        <f t="shared" si="96"/>
        <v>0</v>
      </c>
      <c r="CY106">
        <f t="shared" si="97"/>
        <v>29.693000000000001</v>
      </c>
      <c r="CZ106">
        <f t="shared" si="98"/>
        <v>18.3322</v>
      </c>
      <c r="DC106" t="s">
        <v>3</v>
      </c>
      <c r="DD106" t="s">
        <v>3</v>
      </c>
      <c r="DE106" t="s">
        <v>21</v>
      </c>
      <c r="DF106" t="s">
        <v>21</v>
      </c>
      <c r="DG106" t="s">
        <v>22</v>
      </c>
      <c r="DH106" t="s">
        <v>3</v>
      </c>
      <c r="DI106" t="s">
        <v>22</v>
      </c>
      <c r="DJ106" t="s">
        <v>21</v>
      </c>
      <c r="DK106" t="s">
        <v>3</v>
      </c>
      <c r="DL106" t="s">
        <v>3</v>
      </c>
      <c r="DM106" t="s">
        <v>3</v>
      </c>
      <c r="DN106">
        <v>0</v>
      </c>
      <c r="DO106">
        <v>0</v>
      </c>
      <c r="DP106">
        <v>1</v>
      </c>
      <c r="DQ106">
        <v>1</v>
      </c>
      <c r="DU106">
        <v>1013</v>
      </c>
      <c r="DV106" t="s">
        <v>19</v>
      </c>
      <c r="DW106" t="s">
        <v>19</v>
      </c>
      <c r="DX106">
        <v>1</v>
      </c>
      <c r="EE106">
        <v>31102217</v>
      </c>
      <c r="EF106">
        <v>2</v>
      </c>
      <c r="EG106" t="s">
        <v>23</v>
      </c>
      <c r="EH106">
        <v>0</v>
      </c>
      <c r="EI106" t="s">
        <v>3</v>
      </c>
      <c r="EJ106">
        <v>1</v>
      </c>
      <c r="EK106">
        <v>20001</v>
      </c>
      <c r="EL106" t="s">
        <v>24</v>
      </c>
      <c r="EM106" t="s">
        <v>25</v>
      </c>
      <c r="EO106" t="s">
        <v>26</v>
      </c>
      <c r="EQ106">
        <v>0</v>
      </c>
      <c r="ER106">
        <v>37.11</v>
      </c>
      <c r="ES106">
        <v>15.4</v>
      </c>
      <c r="ET106">
        <v>3.28</v>
      </c>
      <c r="EU106">
        <v>0.26</v>
      </c>
      <c r="EV106">
        <v>18.43</v>
      </c>
      <c r="EW106">
        <v>2.08</v>
      </c>
      <c r="EX106">
        <v>0.02</v>
      </c>
      <c r="EY106">
        <v>0</v>
      </c>
      <c r="FQ106">
        <v>0</v>
      </c>
      <c r="FR106">
        <f t="shared" si="99"/>
        <v>0</v>
      </c>
      <c r="FS106">
        <v>0</v>
      </c>
      <c r="FT106" t="s">
        <v>27</v>
      </c>
      <c r="FU106" t="s">
        <v>28</v>
      </c>
      <c r="FX106">
        <v>115.2</v>
      </c>
      <c r="FY106">
        <v>70.55</v>
      </c>
      <c r="GA106" t="s">
        <v>3</v>
      </c>
      <c r="GD106">
        <v>1</v>
      </c>
      <c r="GF106">
        <v>2026513959</v>
      </c>
      <c r="GG106">
        <v>2</v>
      </c>
      <c r="GH106">
        <v>1</v>
      </c>
      <c r="GI106">
        <v>-2</v>
      </c>
      <c r="GJ106">
        <v>0</v>
      </c>
      <c r="GK106">
        <v>0</v>
      </c>
      <c r="GL106">
        <f t="shared" si="100"/>
        <v>0</v>
      </c>
      <c r="GM106">
        <f t="shared" si="101"/>
        <v>93.77</v>
      </c>
      <c r="GN106">
        <f t="shared" si="102"/>
        <v>93.77</v>
      </c>
      <c r="GO106">
        <f t="shared" si="103"/>
        <v>0</v>
      </c>
      <c r="GP106">
        <f t="shared" si="104"/>
        <v>0</v>
      </c>
      <c r="GR106">
        <v>0</v>
      </c>
      <c r="GS106">
        <v>3</v>
      </c>
      <c r="GT106">
        <v>0</v>
      </c>
      <c r="GU106" t="s">
        <v>3</v>
      </c>
      <c r="GV106">
        <f t="shared" si="105"/>
        <v>0</v>
      </c>
      <c r="GW106">
        <v>1</v>
      </c>
      <c r="GX106">
        <f t="shared" si="106"/>
        <v>0</v>
      </c>
      <c r="HA106">
        <v>0</v>
      </c>
      <c r="HB106">
        <v>0</v>
      </c>
      <c r="HC106">
        <f t="shared" si="107"/>
        <v>0</v>
      </c>
      <c r="IK106">
        <v>0</v>
      </c>
    </row>
    <row r="107" spans="1:255">
      <c r="A107" s="2">
        <v>17</v>
      </c>
      <c r="B107" s="2">
        <v>1</v>
      </c>
      <c r="C107" s="2"/>
      <c r="D107" s="2"/>
      <c r="E107" s="2" t="s">
        <v>154</v>
      </c>
      <c r="F107" s="2" t="s">
        <v>38</v>
      </c>
      <c r="G107" s="2" t="s">
        <v>155</v>
      </c>
      <c r="H107" s="2" t="s">
        <v>40</v>
      </c>
      <c r="I107" s="2">
        <v>1</v>
      </c>
      <c r="J107" s="2">
        <v>0</v>
      </c>
      <c r="K107" s="2"/>
      <c r="L107" s="2"/>
      <c r="M107" s="2"/>
      <c r="N107" s="2"/>
      <c r="O107" s="2">
        <f t="shared" si="73"/>
        <v>0</v>
      </c>
      <c r="P107" s="2">
        <f t="shared" si="74"/>
        <v>0</v>
      </c>
      <c r="Q107" s="2">
        <f t="shared" si="75"/>
        <v>0</v>
      </c>
      <c r="R107" s="2">
        <f t="shared" si="76"/>
        <v>0</v>
      </c>
      <c r="S107" s="2">
        <f t="shared" si="77"/>
        <v>0</v>
      </c>
      <c r="T107" s="2">
        <f t="shared" si="78"/>
        <v>0</v>
      </c>
      <c r="U107" s="2">
        <f t="shared" si="79"/>
        <v>0</v>
      </c>
      <c r="V107" s="2">
        <f t="shared" si="80"/>
        <v>0</v>
      </c>
      <c r="W107" s="2">
        <f t="shared" si="81"/>
        <v>0</v>
      </c>
      <c r="X107" s="2">
        <f t="shared" si="82"/>
        <v>0</v>
      </c>
      <c r="Y107" s="2">
        <f t="shared" si="83"/>
        <v>0</v>
      </c>
      <c r="Z107" s="2"/>
      <c r="AA107" s="2">
        <v>33304975</v>
      </c>
      <c r="AB107" s="2">
        <f t="shared" si="84"/>
        <v>0</v>
      </c>
      <c r="AC107" s="2">
        <f t="shared" si="85"/>
        <v>0</v>
      </c>
      <c r="AD107" s="2">
        <f>ROUND((((ET107)-(EU107))+AE107),2)</f>
        <v>0</v>
      </c>
      <c r="AE107" s="2">
        <f>ROUND((EU107),2)</f>
        <v>0</v>
      </c>
      <c r="AF107" s="2">
        <f>ROUND((EV107),2)</f>
        <v>0</v>
      </c>
      <c r="AG107" s="2">
        <f t="shared" si="86"/>
        <v>0</v>
      </c>
      <c r="AH107" s="2">
        <f>(EW107)</f>
        <v>0</v>
      </c>
      <c r="AI107" s="2">
        <f>(EX107)</f>
        <v>0</v>
      </c>
      <c r="AJ107" s="2">
        <f t="shared" si="87"/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1</v>
      </c>
      <c r="AW107" s="2">
        <v>1</v>
      </c>
      <c r="AX107" s="2"/>
      <c r="AY107" s="2"/>
      <c r="AZ107" s="2">
        <v>1</v>
      </c>
      <c r="BA107" s="2">
        <v>1</v>
      </c>
      <c r="BB107" s="2">
        <v>1</v>
      </c>
      <c r="BC107" s="2">
        <v>1</v>
      </c>
      <c r="BD107" s="2" t="s">
        <v>3</v>
      </c>
      <c r="BE107" s="2" t="s">
        <v>3</v>
      </c>
      <c r="BF107" s="2" t="s">
        <v>3</v>
      </c>
      <c r="BG107" s="2" t="s">
        <v>3</v>
      </c>
      <c r="BH107" s="2">
        <v>3</v>
      </c>
      <c r="BI107" s="2">
        <v>2</v>
      </c>
      <c r="BJ107" s="2" t="s">
        <v>3</v>
      </c>
      <c r="BK107" s="2"/>
      <c r="BL107" s="2"/>
      <c r="BM107" s="2">
        <v>1100</v>
      </c>
      <c r="BN107" s="2">
        <v>0</v>
      </c>
      <c r="BO107" s="2" t="s">
        <v>3</v>
      </c>
      <c r="BP107" s="2">
        <v>0</v>
      </c>
      <c r="BQ107" s="2">
        <v>14</v>
      </c>
      <c r="BR107" s="2">
        <v>0</v>
      </c>
      <c r="BS107" s="2">
        <v>1</v>
      </c>
      <c r="BT107" s="2">
        <v>1</v>
      </c>
      <c r="BU107" s="2">
        <v>1</v>
      </c>
      <c r="BV107" s="2">
        <v>1</v>
      </c>
      <c r="BW107" s="2">
        <v>1</v>
      </c>
      <c r="BX107" s="2">
        <v>1</v>
      </c>
      <c r="BY107" s="2" t="s">
        <v>3</v>
      </c>
      <c r="BZ107" s="2">
        <v>0</v>
      </c>
      <c r="CA107" s="2">
        <v>0</v>
      </c>
      <c r="CB107" s="2"/>
      <c r="CC107" s="2"/>
      <c r="CD107" s="2"/>
      <c r="CE107" s="2">
        <v>0</v>
      </c>
      <c r="CF107" s="2">
        <v>0</v>
      </c>
      <c r="CG107" s="2">
        <v>0</v>
      </c>
      <c r="CH107" s="2"/>
      <c r="CI107" s="2"/>
      <c r="CJ107" s="2"/>
      <c r="CK107" s="2"/>
      <c r="CL107" s="2"/>
      <c r="CM107" s="2">
        <v>0</v>
      </c>
      <c r="CN107" s="2" t="s">
        <v>3</v>
      </c>
      <c r="CO107" s="2">
        <v>0</v>
      </c>
      <c r="CP107" s="2">
        <f t="shared" si="88"/>
        <v>0</v>
      </c>
      <c r="CQ107" s="2">
        <f t="shared" si="89"/>
        <v>0</v>
      </c>
      <c r="CR107" s="2">
        <f t="shared" si="90"/>
        <v>0</v>
      </c>
      <c r="CS107" s="2">
        <f t="shared" si="91"/>
        <v>0</v>
      </c>
      <c r="CT107" s="2">
        <f t="shared" si="92"/>
        <v>0</v>
      </c>
      <c r="CU107" s="2">
        <f t="shared" si="93"/>
        <v>0</v>
      </c>
      <c r="CV107" s="2">
        <f t="shared" si="94"/>
        <v>0</v>
      </c>
      <c r="CW107" s="2">
        <f t="shared" si="95"/>
        <v>0</v>
      </c>
      <c r="CX107" s="2">
        <f t="shared" si="96"/>
        <v>0</v>
      </c>
      <c r="CY107" s="2">
        <f t="shared" si="97"/>
        <v>0</v>
      </c>
      <c r="CZ107" s="2">
        <f t="shared" si="98"/>
        <v>0</v>
      </c>
      <c r="DA107" s="2"/>
      <c r="DB107" s="2"/>
      <c r="DC107" s="2" t="s">
        <v>3</v>
      </c>
      <c r="DD107" s="2" t="s">
        <v>3</v>
      </c>
      <c r="DE107" s="2" t="s">
        <v>3</v>
      </c>
      <c r="DF107" s="2" t="s">
        <v>3</v>
      </c>
      <c r="DG107" s="2" t="s">
        <v>3</v>
      </c>
      <c r="DH107" s="2" t="s">
        <v>3</v>
      </c>
      <c r="DI107" s="2" t="s">
        <v>3</v>
      </c>
      <c r="DJ107" s="2" t="s">
        <v>3</v>
      </c>
      <c r="DK107" s="2" t="s">
        <v>3</v>
      </c>
      <c r="DL107" s="2" t="s">
        <v>3</v>
      </c>
      <c r="DM107" s="2" t="s">
        <v>3</v>
      </c>
      <c r="DN107" s="2">
        <v>0</v>
      </c>
      <c r="DO107" s="2">
        <v>0</v>
      </c>
      <c r="DP107" s="2">
        <v>1</v>
      </c>
      <c r="DQ107" s="2">
        <v>1</v>
      </c>
      <c r="DR107" s="2"/>
      <c r="DS107" s="2"/>
      <c r="DT107" s="2"/>
      <c r="DU107" s="2">
        <v>1010</v>
      </c>
      <c r="DV107" s="2" t="s">
        <v>40</v>
      </c>
      <c r="DW107" s="2" t="s">
        <v>40</v>
      </c>
      <c r="DX107" s="2">
        <v>1</v>
      </c>
      <c r="DY107" s="2"/>
      <c r="DZ107" s="2"/>
      <c r="EA107" s="2"/>
      <c r="EB107" s="2"/>
      <c r="EC107" s="2"/>
      <c r="ED107" s="2"/>
      <c r="EE107" s="2">
        <v>31102366</v>
      </c>
      <c r="EF107" s="2">
        <v>8</v>
      </c>
      <c r="EG107" s="2" t="s">
        <v>34</v>
      </c>
      <c r="EH107" s="2">
        <v>0</v>
      </c>
      <c r="EI107" s="2" t="s">
        <v>3</v>
      </c>
      <c r="EJ107" s="2">
        <v>1</v>
      </c>
      <c r="EK107" s="2">
        <v>1100</v>
      </c>
      <c r="EL107" s="2" t="s">
        <v>41</v>
      </c>
      <c r="EM107" s="2" t="s">
        <v>42</v>
      </c>
      <c r="EN107" s="2"/>
      <c r="EO107" s="2" t="s">
        <v>3</v>
      </c>
      <c r="EP107" s="2"/>
      <c r="EQ107" s="2">
        <v>0</v>
      </c>
      <c r="ER107" s="2">
        <v>0</v>
      </c>
      <c r="ES107" s="2">
        <v>0</v>
      </c>
      <c r="ET107" s="2">
        <v>0</v>
      </c>
      <c r="EU107" s="2">
        <v>0</v>
      </c>
      <c r="EV107" s="2">
        <v>0</v>
      </c>
      <c r="EW107" s="2">
        <v>0</v>
      </c>
      <c r="EX107" s="2">
        <v>0</v>
      </c>
      <c r="EY107" s="2">
        <v>0</v>
      </c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>
        <v>0</v>
      </c>
      <c r="FR107" s="2">
        <f t="shared" si="99"/>
        <v>0</v>
      </c>
      <c r="FS107" s="2">
        <v>0</v>
      </c>
      <c r="FT107" s="2"/>
      <c r="FU107" s="2"/>
      <c r="FV107" s="2"/>
      <c r="FW107" s="2"/>
      <c r="FX107" s="2">
        <v>0</v>
      </c>
      <c r="FY107" s="2">
        <v>0</v>
      </c>
      <c r="FZ107" s="2"/>
      <c r="GA107" s="2" t="s">
        <v>3</v>
      </c>
      <c r="GB107" s="2"/>
      <c r="GC107" s="2"/>
      <c r="GD107" s="2">
        <v>1</v>
      </c>
      <c r="GE107" s="2"/>
      <c r="GF107" s="2">
        <v>665677650</v>
      </c>
      <c r="GG107" s="2">
        <v>2</v>
      </c>
      <c r="GH107" s="2">
        <v>0</v>
      </c>
      <c r="GI107" s="2">
        <v>-2</v>
      </c>
      <c r="GJ107" s="2">
        <v>0</v>
      </c>
      <c r="GK107" s="2">
        <v>0</v>
      </c>
      <c r="GL107" s="2">
        <f t="shared" si="100"/>
        <v>0</v>
      </c>
      <c r="GM107" s="2">
        <f t="shared" si="101"/>
        <v>0</v>
      </c>
      <c r="GN107" s="2">
        <f t="shared" si="102"/>
        <v>0</v>
      </c>
      <c r="GO107" s="2">
        <f t="shared" si="103"/>
        <v>0</v>
      </c>
      <c r="GP107" s="2">
        <f t="shared" si="104"/>
        <v>0</v>
      </c>
      <c r="GQ107" s="2"/>
      <c r="GR107" s="2">
        <v>0</v>
      </c>
      <c r="GS107" s="2">
        <v>3</v>
      </c>
      <c r="GT107" s="2">
        <v>0</v>
      </c>
      <c r="GU107" s="2" t="s">
        <v>3</v>
      </c>
      <c r="GV107" s="2">
        <f t="shared" si="105"/>
        <v>0</v>
      </c>
      <c r="GW107" s="2">
        <v>1</v>
      </c>
      <c r="GX107" s="2">
        <f t="shared" si="106"/>
        <v>0</v>
      </c>
      <c r="GY107" s="2"/>
      <c r="GZ107" s="2"/>
      <c r="HA107" s="2">
        <v>0</v>
      </c>
      <c r="HB107" s="2">
        <v>0</v>
      </c>
      <c r="HC107" s="2">
        <f t="shared" si="107"/>
        <v>0</v>
      </c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>
        <v>0</v>
      </c>
      <c r="IL107" s="2"/>
      <c r="IM107" s="2"/>
      <c r="IN107" s="2"/>
      <c r="IO107" s="2"/>
      <c r="IP107" s="2"/>
      <c r="IQ107" s="2"/>
      <c r="IR107" s="2"/>
      <c r="IS107" s="2"/>
      <c r="IT107" s="2"/>
      <c r="IU107" s="2"/>
    </row>
    <row r="108" spans="1:255">
      <c r="A108">
        <v>17</v>
      </c>
      <c r="B108">
        <v>1</v>
      </c>
      <c r="E108" t="s">
        <v>154</v>
      </c>
      <c r="F108" t="s">
        <v>38</v>
      </c>
      <c r="G108" t="s">
        <v>155</v>
      </c>
      <c r="H108" t="s">
        <v>40</v>
      </c>
      <c r="I108">
        <v>1</v>
      </c>
      <c r="J108">
        <v>0</v>
      </c>
      <c r="O108">
        <f t="shared" si="73"/>
        <v>5920.18</v>
      </c>
      <c r="P108">
        <f t="shared" si="74"/>
        <v>5920.18</v>
      </c>
      <c r="Q108">
        <f t="shared" si="75"/>
        <v>0</v>
      </c>
      <c r="R108">
        <f t="shared" si="76"/>
        <v>0</v>
      </c>
      <c r="S108">
        <f t="shared" si="77"/>
        <v>0</v>
      </c>
      <c r="T108">
        <f t="shared" si="78"/>
        <v>0</v>
      </c>
      <c r="U108">
        <f t="shared" si="79"/>
        <v>0</v>
      </c>
      <c r="V108">
        <f t="shared" si="80"/>
        <v>0</v>
      </c>
      <c r="W108">
        <f t="shared" si="81"/>
        <v>0</v>
      </c>
      <c r="X108">
        <f t="shared" si="82"/>
        <v>0</v>
      </c>
      <c r="Y108">
        <f t="shared" si="83"/>
        <v>0</v>
      </c>
      <c r="AA108">
        <v>33304960</v>
      </c>
      <c r="AB108">
        <f t="shared" si="84"/>
        <v>5920.18</v>
      </c>
      <c r="AC108">
        <f t="shared" si="85"/>
        <v>5920.18</v>
      </c>
      <c r="AD108">
        <f>ROUND((((ET108)-(EU108))+AE108),2)</f>
        <v>0</v>
      </c>
      <c r="AE108">
        <f>ROUND((EU108),2)</f>
        <v>0</v>
      </c>
      <c r="AF108">
        <f>ROUND((EV108),2)</f>
        <v>0</v>
      </c>
      <c r="AG108">
        <f t="shared" si="86"/>
        <v>0</v>
      </c>
      <c r="AH108">
        <f>(EW108)</f>
        <v>0</v>
      </c>
      <c r="AI108">
        <f>(EX108)</f>
        <v>0</v>
      </c>
      <c r="AJ108">
        <f t="shared" si="87"/>
        <v>0</v>
      </c>
      <c r="AK108">
        <v>5920.18</v>
      </c>
      <c r="AL108">
        <v>5920.18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1</v>
      </c>
      <c r="AW108">
        <v>1</v>
      </c>
      <c r="AZ108">
        <v>1</v>
      </c>
      <c r="BA108">
        <v>1</v>
      </c>
      <c r="BB108">
        <v>1</v>
      </c>
      <c r="BC108">
        <v>1</v>
      </c>
      <c r="BD108" t="s">
        <v>3</v>
      </c>
      <c r="BE108" t="s">
        <v>3</v>
      </c>
      <c r="BF108" t="s">
        <v>3</v>
      </c>
      <c r="BG108" t="s">
        <v>3</v>
      </c>
      <c r="BH108">
        <v>3</v>
      </c>
      <c r="BI108">
        <v>2</v>
      </c>
      <c r="BJ108" t="s">
        <v>3</v>
      </c>
      <c r="BM108">
        <v>1100</v>
      </c>
      <c r="BN108">
        <v>0</v>
      </c>
      <c r="BO108" t="s">
        <v>3</v>
      </c>
      <c r="BP108">
        <v>0</v>
      </c>
      <c r="BQ108">
        <v>14</v>
      </c>
      <c r="BR108">
        <v>0</v>
      </c>
      <c r="BS108">
        <v>1</v>
      </c>
      <c r="BT108">
        <v>1</v>
      </c>
      <c r="BU108">
        <v>1</v>
      </c>
      <c r="BV108">
        <v>1</v>
      </c>
      <c r="BW108">
        <v>1</v>
      </c>
      <c r="BX108">
        <v>1</v>
      </c>
      <c r="BY108" t="s">
        <v>3</v>
      </c>
      <c r="BZ108">
        <v>0</v>
      </c>
      <c r="CA108">
        <v>0</v>
      </c>
      <c r="CE108">
        <v>0</v>
      </c>
      <c r="CF108">
        <v>0</v>
      </c>
      <c r="CG108">
        <v>0</v>
      </c>
      <c r="CM108">
        <v>0</v>
      </c>
      <c r="CN108" t="s">
        <v>3</v>
      </c>
      <c r="CO108">
        <v>0</v>
      </c>
      <c r="CP108">
        <f t="shared" si="88"/>
        <v>5920.18</v>
      </c>
      <c r="CQ108">
        <f t="shared" si="89"/>
        <v>5920.18</v>
      </c>
      <c r="CR108">
        <f t="shared" si="90"/>
        <v>0</v>
      </c>
      <c r="CS108">
        <f t="shared" si="91"/>
        <v>0</v>
      </c>
      <c r="CT108">
        <f t="shared" si="92"/>
        <v>0</v>
      </c>
      <c r="CU108">
        <f t="shared" si="93"/>
        <v>0</v>
      </c>
      <c r="CV108">
        <f t="shared" si="94"/>
        <v>0</v>
      </c>
      <c r="CW108">
        <f t="shared" si="95"/>
        <v>0</v>
      </c>
      <c r="CX108">
        <f t="shared" si="96"/>
        <v>0</v>
      </c>
      <c r="CY108">
        <f t="shared" si="97"/>
        <v>0</v>
      </c>
      <c r="CZ108">
        <f t="shared" si="98"/>
        <v>0</v>
      </c>
      <c r="DC108" t="s">
        <v>3</v>
      </c>
      <c r="DD108" t="s">
        <v>3</v>
      </c>
      <c r="DE108" t="s">
        <v>3</v>
      </c>
      <c r="DF108" t="s">
        <v>3</v>
      </c>
      <c r="DG108" t="s">
        <v>3</v>
      </c>
      <c r="DH108" t="s">
        <v>3</v>
      </c>
      <c r="DI108" t="s">
        <v>3</v>
      </c>
      <c r="DJ108" t="s">
        <v>3</v>
      </c>
      <c r="DK108" t="s">
        <v>3</v>
      </c>
      <c r="DL108" t="s">
        <v>3</v>
      </c>
      <c r="DM108" t="s">
        <v>3</v>
      </c>
      <c r="DN108">
        <v>0</v>
      </c>
      <c r="DO108">
        <v>0</v>
      </c>
      <c r="DP108">
        <v>1</v>
      </c>
      <c r="DQ108">
        <v>1</v>
      </c>
      <c r="DU108">
        <v>1010</v>
      </c>
      <c r="DV108" t="s">
        <v>40</v>
      </c>
      <c r="DW108" t="s">
        <v>40</v>
      </c>
      <c r="DX108">
        <v>1</v>
      </c>
      <c r="EE108">
        <v>31102366</v>
      </c>
      <c r="EF108">
        <v>8</v>
      </c>
      <c r="EG108" t="s">
        <v>34</v>
      </c>
      <c r="EH108">
        <v>0</v>
      </c>
      <c r="EI108" t="s">
        <v>3</v>
      </c>
      <c r="EJ108">
        <v>1</v>
      </c>
      <c r="EK108">
        <v>1100</v>
      </c>
      <c r="EL108" t="s">
        <v>41</v>
      </c>
      <c r="EM108" t="s">
        <v>42</v>
      </c>
      <c r="EO108" t="s">
        <v>3</v>
      </c>
      <c r="EQ108">
        <v>0</v>
      </c>
      <c r="ER108">
        <v>5920.18</v>
      </c>
      <c r="ES108">
        <v>5920.18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5</v>
      </c>
      <c r="FC108">
        <v>1</v>
      </c>
      <c r="FD108">
        <v>18</v>
      </c>
      <c r="FF108">
        <v>54604.94</v>
      </c>
      <c r="FQ108">
        <v>0</v>
      </c>
      <c r="FR108">
        <f t="shared" si="99"/>
        <v>0</v>
      </c>
      <c r="FS108">
        <v>0</v>
      </c>
      <c r="FX108">
        <v>0</v>
      </c>
      <c r="FY108">
        <v>0</v>
      </c>
      <c r="GA108" t="s">
        <v>156</v>
      </c>
      <c r="GD108">
        <v>1</v>
      </c>
      <c r="GF108">
        <v>665677650</v>
      </c>
      <c r="GG108">
        <v>2</v>
      </c>
      <c r="GH108">
        <v>3</v>
      </c>
      <c r="GI108">
        <v>3</v>
      </c>
      <c r="GJ108">
        <v>0</v>
      </c>
      <c r="GK108">
        <v>0</v>
      </c>
      <c r="GL108">
        <f t="shared" si="100"/>
        <v>0</v>
      </c>
      <c r="GM108">
        <f t="shared" si="101"/>
        <v>5920.18</v>
      </c>
      <c r="GN108">
        <f t="shared" si="102"/>
        <v>0</v>
      </c>
      <c r="GO108">
        <f t="shared" si="103"/>
        <v>5920.18</v>
      </c>
      <c r="GP108">
        <f t="shared" si="104"/>
        <v>0</v>
      </c>
      <c r="GR108">
        <v>1</v>
      </c>
      <c r="GS108">
        <v>1</v>
      </c>
      <c r="GT108">
        <v>0</v>
      </c>
      <c r="GU108" t="s">
        <v>3</v>
      </c>
      <c r="GV108">
        <f t="shared" si="105"/>
        <v>0</v>
      </c>
      <c r="GW108">
        <v>1</v>
      </c>
      <c r="GX108">
        <f t="shared" si="106"/>
        <v>0</v>
      </c>
      <c r="HA108">
        <v>0</v>
      </c>
      <c r="HB108">
        <v>0</v>
      </c>
      <c r="HC108">
        <f t="shared" si="107"/>
        <v>0</v>
      </c>
      <c r="IK108">
        <v>0</v>
      </c>
    </row>
    <row r="109" spans="1:255">
      <c r="A109" s="2">
        <v>17</v>
      </c>
      <c r="B109" s="2">
        <v>1</v>
      </c>
      <c r="C109" s="2">
        <f>ROW(SmtRes!A117)</f>
        <v>117</v>
      </c>
      <c r="D109" s="2">
        <f>ROW(EtalonRes!A136)</f>
        <v>136</v>
      </c>
      <c r="E109" s="2" t="s">
        <v>157</v>
      </c>
      <c r="F109" s="2" t="s">
        <v>71</v>
      </c>
      <c r="G109" s="2" t="s">
        <v>72</v>
      </c>
      <c r="H109" s="2" t="s">
        <v>73</v>
      </c>
      <c r="I109" s="2">
        <f>ROUND(13.2/100,9)</f>
        <v>0.13200000000000001</v>
      </c>
      <c r="J109" s="2">
        <v>0</v>
      </c>
      <c r="K109" s="2"/>
      <c r="L109" s="2"/>
      <c r="M109" s="2"/>
      <c r="N109" s="2"/>
      <c r="O109" s="2">
        <f t="shared" si="73"/>
        <v>126.47</v>
      </c>
      <c r="P109" s="2">
        <f t="shared" si="74"/>
        <v>114.39</v>
      </c>
      <c r="Q109" s="2">
        <f t="shared" si="75"/>
        <v>2.0099999999999998</v>
      </c>
      <c r="R109" s="2">
        <f t="shared" si="76"/>
        <v>0.09</v>
      </c>
      <c r="S109" s="2">
        <f t="shared" si="77"/>
        <v>10.07</v>
      </c>
      <c r="T109" s="2">
        <f t="shared" si="78"/>
        <v>0</v>
      </c>
      <c r="U109" s="2">
        <f t="shared" si="79"/>
        <v>1.0966031999999999</v>
      </c>
      <c r="V109" s="2">
        <f t="shared" si="80"/>
        <v>7.92E-3</v>
      </c>
      <c r="W109" s="2">
        <f t="shared" si="81"/>
        <v>0</v>
      </c>
      <c r="X109" s="2">
        <f t="shared" si="82"/>
        <v>11.68</v>
      </c>
      <c r="Y109" s="2">
        <f t="shared" si="83"/>
        <v>7.21</v>
      </c>
      <c r="Z109" s="2"/>
      <c r="AA109" s="2">
        <v>33304975</v>
      </c>
      <c r="AB109" s="2">
        <f t="shared" si="84"/>
        <v>958.12</v>
      </c>
      <c r="AC109" s="2">
        <f t="shared" si="85"/>
        <v>866.62</v>
      </c>
      <c r="AD109" s="2">
        <f>ROUND((((((ET109*1.2)*1.25))-(((EU109*1.2)*1.25)))+AE109),2)</f>
        <v>15.24</v>
      </c>
      <c r="AE109" s="2">
        <f>ROUND((((EU109*1.2)*1.25)),2)</f>
        <v>0.69</v>
      </c>
      <c r="AF109" s="2">
        <f>ROUND((((EV109*1.2)*1.15)),2)</f>
        <v>76.260000000000005</v>
      </c>
      <c r="AG109" s="2">
        <f t="shared" si="86"/>
        <v>0</v>
      </c>
      <c r="AH109" s="2">
        <f>(((EW109*1.2)*1.15))</f>
        <v>8.307599999999999</v>
      </c>
      <c r="AI109" s="2">
        <f>(((EX109*1.2)*1.25))</f>
        <v>0.06</v>
      </c>
      <c r="AJ109" s="2">
        <f t="shared" si="87"/>
        <v>0</v>
      </c>
      <c r="AK109" s="2">
        <v>932.04</v>
      </c>
      <c r="AL109" s="2">
        <v>866.62</v>
      </c>
      <c r="AM109" s="2">
        <v>10.16</v>
      </c>
      <c r="AN109" s="2">
        <v>0.46</v>
      </c>
      <c r="AO109" s="2">
        <v>55.26</v>
      </c>
      <c r="AP109" s="2">
        <v>0</v>
      </c>
      <c r="AQ109" s="2">
        <v>6.02</v>
      </c>
      <c r="AR109" s="2">
        <v>0.04</v>
      </c>
      <c r="AS109" s="2">
        <v>0</v>
      </c>
      <c r="AT109" s="2">
        <v>115</v>
      </c>
      <c r="AU109" s="2">
        <v>71</v>
      </c>
      <c r="AV109" s="2">
        <v>1</v>
      </c>
      <c r="AW109" s="2">
        <v>1</v>
      </c>
      <c r="AX109" s="2"/>
      <c r="AY109" s="2"/>
      <c r="AZ109" s="2">
        <v>1</v>
      </c>
      <c r="BA109" s="2">
        <v>1</v>
      </c>
      <c r="BB109" s="2">
        <v>1</v>
      </c>
      <c r="BC109" s="2">
        <v>1</v>
      </c>
      <c r="BD109" s="2" t="s">
        <v>3</v>
      </c>
      <c r="BE109" s="2" t="s">
        <v>3</v>
      </c>
      <c r="BF109" s="2" t="s">
        <v>3</v>
      </c>
      <c r="BG109" s="2" t="s">
        <v>3</v>
      </c>
      <c r="BH109" s="2">
        <v>0</v>
      </c>
      <c r="BI109" s="2">
        <v>1</v>
      </c>
      <c r="BJ109" s="2" t="s">
        <v>74</v>
      </c>
      <c r="BK109" s="2"/>
      <c r="BL109" s="2"/>
      <c r="BM109" s="2">
        <v>20001</v>
      </c>
      <c r="BN109" s="2">
        <v>0</v>
      </c>
      <c r="BO109" s="2" t="s">
        <v>3</v>
      </c>
      <c r="BP109" s="2">
        <v>0</v>
      </c>
      <c r="BQ109" s="2">
        <v>2</v>
      </c>
      <c r="BR109" s="2">
        <v>0</v>
      </c>
      <c r="BS109" s="2">
        <v>1</v>
      </c>
      <c r="BT109" s="2">
        <v>1</v>
      </c>
      <c r="BU109" s="2">
        <v>1</v>
      </c>
      <c r="BV109" s="2">
        <v>1</v>
      </c>
      <c r="BW109" s="2">
        <v>1</v>
      </c>
      <c r="BX109" s="2">
        <v>1</v>
      </c>
      <c r="BY109" s="2" t="s">
        <v>3</v>
      </c>
      <c r="BZ109" s="2">
        <v>128</v>
      </c>
      <c r="CA109" s="2">
        <v>83</v>
      </c>
      <c r="CB109" s="2"/>
      <c r="CC109" s="2"/>
      <c r="CD109" s="2"/>
      <c r="CE109" s="2">
        <v>0</v>
      </c>
      <c r="CF109" s="2">
        <v>0</v>
      </c>
      <c r="CG109" s="2">
        <v>0</v>
      </c>
      <c r="CH109" s="2"/>
      <c r="CI109" s="2"/>
      <c r="CJ109" s="2"/>
      <c r="CK109" s="2"/>
      <c r="CL109" s="2"/>
      <c r="CM109" s="2">
        <v>0</v>
      </c>
      <c r="CN109" s="2" t="s">
        <v>954</v>
      </c>
      <c r="CO109" s="2">
        <v>0</v>
      </c>
      <c r="CP109" s="2">
        <f t="shared" si="88"/>
        <v>126.47</v>
      </c>
      <c r="CQ109" s="2">
        <f t="shared" si="89"/>
        <v>866.62</v>
      </c>
      <c r="CR109" s="2">
        <f t="shared" si="90"/>
        <v>15.24</v>
      </c>
      <c r="CS109" s="2">
        <f t="shared" si="91"/>
        <v>0.69</v>
      </c>
      <c r="CT109" s="2">
        <f t="shared" si="92"/>
        <v>76.260000000000005</v>
      </c>
      <c r="CU109" s="2">
        <f t="shared" si="93"/>
        <v>0</v>
      </c>
      <c r="CV109" s="2">
        <f t="shared" si="94"/>
        <v>8.307599999999999</v>
      </c>
      <c r="CW109" s="2">
        <f t="shared" si="95"/>
        <v>0.06</v>
      </c>
      <c r="CX109" s="2">
        <f t="shared" si="96"/>
        <v>0</v>
      </c>
      <c r="CY109" s="2">
        <f t="shared" si="97"/>
        <v>11.684000000000001</v>
      </c>
      <c r="CZ109" s="2">
        <f t="shared" si="98"/>
        <v>7.2136000000000005</v>
      </c>
      <c r="DA109" s="2"/>
      <c r="DB109" s="2"/>
      <c r="DC109" s="2" t="s">
        <v>3</v>
      </c>
      <c r="DD109" s="2" t="s">
        <v>3</v>
      </c>
      <c r="DE109" s="2" t="s">
        <v>21</v>
      </c>
      <c r="DF109" s="2" t="s">
        <v>21</v>
      </c>
      <c r="DG109" s="2" t="s">
        <v>22</v>
      </c>
      <c r="DH109" s="2" t="s">
        <v>3</v>
      </c>
      <c r="DI109" s="2" t="s">
        <v>22</v>
      </c>
      <c r="DJ109" s="2" t="s">
        <v>21</v>
      </c>
      <c r="DK109" s="2" t="s">
        <v>3</v>
      </c>
      <c r="DL109" s="2" t="s">
        <v>3</v>
      </c>
      <c r="DM109" s="2" t="s">
        <v>3</v>
      </c>
      <c r="DN109" s="2">
        <v>0</v>
      </c>
      <c r="DO109" s="2">
        <v>0</v>
      </c>
      <c r="DP109" s="2">
        <v>1</v>
      </c>
      <c r="DQ109" s="2">
        <v>1</v>
      </c>
      <c r="DR109" s="2"/>
      <c r="DS109" s="2"/>
      <c r="DT109" s="2"/>
      <c r="DU109" s="2">
        <v>1009</v>
      </c>
      <c r="DV109" s="2" t="s">
        <v>73</v>
      </c>
      <c r="DW109" s="2" t="s">
        <v>73</v>
      </c>
      <c r="DX109" s="2">
        <v>100</v>
      </c>
      <c r="DY109" s="2"/>
      <c r="DZ109" s="2"/>
      <c r="EA109" s="2"/>
      <c r="EB109" s="2"/>
      <c r="EC109" s="2"/>
      <c r="ED109" s="2"/>
      <c r="EE109" s="2">
        <v>31102217</v>
      </c>
      <c r="EF109" s="2">
        <v>2</v>
      </c>
      <c r="EG109" s="2" t="s">
        <v>23</v>
      </c>
      <c r="EH109" s="2">
        <v>0</v>
      </c>
      <c r="EI109" s="2" t="s">
        <v>3</v>
      </c>
      <c r="EJ109" s="2">
        <v>1</v>
      </c>
      <c r="EK109" s="2">
        <v>20001</v>
      </c>
      <c r="EL109" s="2" t="s">
        <v>24</v>
      </c>
      <c r="EM109" s="2" t="s">
        <v>25</v>
      </c>
      <c r="EN109" s="2"/>
      <c r="EO109" s="2" t="s">
        <v>26</v>
      </c>
      <c r="EP109" s="2"/>
      <c r="EQ109" s="2">
        <v>0</v>
      </c>
      <c r="ER109" s="2">
        <v>932.04</v>
      </c>
      <c r="ES109" s="2">
        <v>866.62</v>
      </c>
      <c r="ET109" s="2">
        <v>10.16</v>
      </c>
      <c r="EU109" s="2">
        <v>0.46</v>
      </c>
      <c r="EV109" s="2">
        <v>55.26</v>
      </c>
      <c r="EW109" s="2">
        <v>6.02</v>
      </c>
      <c r="EX109" s="2">
        <v>0.04</v>
      </c>
      <c r="EY109" s="2">
        <v>0</v>
      </c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>
        <v>0</v>
      </c>
      <c r="FR109" s="2">
        <f t="shared" si="99"/>
        <v>0</v>
      </c>
      <c r="FS109" s="2">
        <v>0</v>
      </c>
      <c r="FT109" s="2" t="s">
        <v>27</v>
      </c>
      <c r="FU109" s="2" t="s">
        <v>28</v>
      </c>
      <c r="FV109" s="2"/>
      <c r="FW109" s="2"/>
      <c r="FX109" s="2">
        <v>115.2</v>
      </c>
      <c r="FY109" s="2">
        <v>70.55</v>
      </c>
      <c r="FZ109" s="2"/>
      <c r="GA109" s="2" t="s">
        <v>3</v>
      </c>
      <c r="GB109" s="2"/>
      <c r="GC109" s="2"/>
      <c r="GD109" s="2">
        <v>1</v>
      </c>
      <c r="GE109" s="2"/>
      <c r="GF109" s="2">
        <v>738537470</v>
      </c>
      <c r="GG109" s="2">
        <v>2</v>
      </c>
      <c r="GH109" s="2">
        <v>1</v>
      </c>
      <c r="GI109" s="2">
        <v>-2</v>
      </c>
      <c r="GJ109" s="2">
        <v>0</v>
      </c>
      <c r="GK109" s="2">
        <v>0</v>
      </c>
      <c r="GL109" s="2">
        <f t="shared" si="100"/>
        <v>0</v>
      </c>
      <c r="GM109" s="2">
        <f t="shared" si="101"/>
        <v>145.36000000000001</v>
      </c>
      <c r="GN109" s="2">
        <f t="shared" si="102"/>
        <v>145.36000000000001</v>
      </c>
      <c r="GO109" s="2">
        <f t="shared" si="103"/>
        <v>0</v>
      </c>
      <c r="GP109" s="2">
        <f t="shared" si="104"/>
        <v>0</v>
      </c>
      <c r="GQ109" s="2"/>
      <c r="GR109" s="2">
        <v>0</v>
      </c>
      <c r="GS109" s="2">
        <v>3</v>
      </c>
      <c r="GT109" s="2">
        <v>0</v>
      </c>
      <c r="GU109" s="2" t="s">
        <v>3</v>
      </c>
      <c r="GV109" s="2">
        <f t="shared" si="105"/>
        <v>0</v>
      </c>
      <c r="GW109" s="2">
        <v>1</v>
      </c>
      <c r="GX109" s="2">
        <f t="shared" si="106"/>
        <v>0</v>
      </c>
      <c r="GY109" s="2"/>
      <c r="GZ109" s="2"/>
      <c r="HA109" s="2">
        <v>0</v>
      </c>
      <c r="HB109" s="2">
        <v>0</v>
      </c>
      <c r="HC109" s="2">
        <f t="shared" si="107"/>
        <v>0</v>
      </c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>
        <v>0</v>
      </c>
      <c r="IL109" s="2"/>
      <c r="IM109" s="2"/>
      <c r="IN109" s="2"/>
      <c r="IO109" s="2"/>
      <c r="IP109" s="2"/>
      <c r="IQ109" s="2"/>
      <c r="IR109" s="2"/>
      <c r="IS109" s="2"/>
      <c r="IT109" s="2"/>
      <c r="IU109" s="2"/>
    </row>
    <row r="110" spans="1:255">
      <c r="A110">
        <v>17</v>
      </c>
      <c r="B110">
        <v>1</v>
      </c>
      <c r="C110">
        <f>ROW(SmtRes!A124)</f>
        <v>124</v>
      </c>
      <c r="D110">
        <f>ROW(EtalonRes!A144)</f>
        <v>144</v>
      </c>
      <c r="E110" t="s">
        <v>157</v>
      </c>
      <c r="F110" t="s">
        <v>71</v>
      </c>
      <c r="G110" t="s">
        <v>72</v>
      </c>
      <c r="H110" t="s">
        <v>73</v>
      </c>
      <c r="I110">
        <f>ROUND(13.2/100,9)</f>
        <v>0.13200000000000001</v>
      </c>
      <c r="J110">
        <v>0</v>
      </c>
      <c r="O110">
        <f t="shared" si="73"/>
        <v>126.47</v>
      </c>
      <c r="P110">
        <f t="shared" si="74"/>
        <v>114.39</v>
      </c>
      <c r="Q110">
        <f t="shared" si="75"/>
        <v>2.0099999999999998</v>
      </c>
      <c r="R110">
        <f t="shared" si="76"/>
        <v>0.09</v>
      </c>
      <c r="S110">
        <f t="shared" si="77"/>
        <v>10.07</v>
      </c>
      <c r="T110">
        <f t="shared" si="78"/>
        <v>0</v>
      </c>
      <c r="U110">
        <f t="shared" si="79"/>
        <v>1.0966031999999999</v>
      </c>
      <c r="V110">
        <f t="shared" si="80"/>
        <v>7.92E-3</v>
      </c>
      <c r="W110">
        <f t="shared" si="81"/>
        <v>0</v>
      </c>
      <c r="X110">
        <f t="shared" si="82"/>
        <v>11.68</v>
      </c>
      <c r="Y110">
        <f t="shared" si="83"/>
        <v>7.21</v>
      </c>
      <c r="AA110">
        <v>33304960</v>
      </c>
      <c r="AB110">
        <f t="shared" si="84"/>
        <v>958.12</v>
      </c>
      <c r="AC110">
        <f t="shared" si="85"/>
        <v>866.62</v>
      </c>
      <c r="AD110">
        <f>ROUND((((((ET110*1.2)*1.25))-(((EU110*1.2)*1.25)))+AE110),2)</f>
        <v>15.24</v>
      </c>
      <c r="AE110">
        <f>ROUND((((EU110*1.2)*1.25)),2)</f>
        <v>0.69</v>
      </c>
      <c r="AF110">
        <f>ROUND((((EV110*1.2)*1.15)),2)</f>
        <v>76.260000000000005</v>
      </c>
      <c r="AG110">
        <f t="shared" si="86"/>
        <v>0</v>
      </c>
      <c r="AH110">
        <f>(((EW110*1.2)*1.15))</f>
        <v>8.307599999999999</v>
      </c>
      <c r="AI110">
        <f>(((EX110*1.2)*1.25))</f>
        <v>0.06</v>
      </c>
      <c r="AJ110">
        <f t="shared" si="87"/>
        <v>0</v>
      </c>
      <c r="AK110">
        <v>932.04</v>
      </c>
      <c r="AL110">
        <v>866.62</v>
      </c>
      <c r="AM110">
        <v>10.16</v>
      </c>
      <c r="AN110">
        <v>0.46</v>
      </c>
      <c r="AO110">
        <v>55.26</v>
      </c>
      <c r="AP110">
        <v>0</v>
      </c>
      <c r="AQ110">
        <v>6.02</v>
      </c>
      <c r="AR110">
        <v>0.04</v>
      </c>
      <c r="AS110">
        <v>0</v>
      </c>
      <c r="AT110">
        <v>115</v>
      </c>
      <c r="AU110">
        <v>71</v>
      </c>
      <c r="AV110">
        <v>1</v>
      </c>
      <c r="AW110">
        <v>1</v>
      </c>
      <c r="AZ110">
        <v>1</v>
      </c>
      <c r="BA110">
        <v>1</v>
      </c>
      <c r="BB110">
        <v>1</v>
      </c>
      <c r="BC110">
        <v>1</v>
      </c>
      <c r="BD110" t="s">
        <v>3</v>
      </c>
      <c r="BE110" t="s">
        <v>3</v>
      </c>
      <c r="BF110" t="s">
        <v>3</v>
      </c>
      <c r="BG110" t="s">
        <v>3</v>
      </c>
      <c r="BH110">
        <v>0</v>
      </c>
      <c r="BI110">
        <v>1</v>
      </c>
      <c r="BJ110" t="s">
        <v>74</v>
      </c>
      <c r="BM110">
        <v>20001</v>
      </c>
      <c r="BN110">
        <v>0</v>
      </c>
      <c r="BO110" t="s">
        <v>3</v>
      </c>
      <c r="BP110">
        <v>0</v>
      </c>
      <c r="BQ110">
        <v>2</v>
      </c>
      <c r="BR110">
        <v>0</v>
      </c>
      <c r="BS110">
        <v>1</v>
      </c>
      <c r="BT110">
        <v>1</v>
      </c>
      <c r="BU110">
        <v>1</v>
      </c>
      <c r="BV110">
        <v>1</v>
      </c>
      <c r="BW110">
        <v>1</v>
      </c>
      <c r="BX110">
        <v>1</v>
      </c>
      <c r="BY110" t="s">
        <v>3</v>
      </c>
      <c r="BZ110">
        <v>128</v>
      </c>
      <c r="CA110">
        <v>83</v>
      </c>
      <c r="CE110">
        <v>0</v>
      </c>
      <c r="CF110">
        <v>0</v>
      </c>
      <c r="CG110">
        <v>0</v>
      </c>
      <c r="CM110">
        <v>0</v>
      </c>
      <c r="CN110" t="s">
        <v>954</v>
      </c>
      <c r="CO110">
        <v>0</v>
      </c>
      <c r="CP110">
        <f t="shared" si="88"/>
        <v>126.47</v>
      </c>
      <c r="CQ110">
        <f t="shared" si="89"/>
        <v>866.62</v>
      </c>
      <c r="CR110">
        <f t="shared" si="90"/>
        <v>15.24</v>
      </c>
      <c r="CS110">
        <f t="shared" si="91"/>
        <v>0.69</v>
      </c>
      <c r="CT110">
        <f t="shared" si="92"/>
        <v>76.260000000000005</v>
      </c>
      <c r="CU110">
        <f t="shared" si="93"/>
        <v>0</v>
      </c>
      <c r="CV110">
        <f t="shared" si="94"/>
        <v>8.307599999999999</v>
      </c>
      <c r="CW110">
        <f t="shared" si="95"/>
        <v>0.06</v>
      </c>
      <c r="CX110">
        <f t="shared" si="96"/>
        <v>0</v>
      </c>
      <c r="CY110">
        <f t="shared" si="97"/>
        <v>11.684000000000001</v>
      </c>
      <c r="CZ110">
        <f t="shared" si="98"/>
        <v>7.2136000000000005</v>
      </c>
      <c r="DC110" t="s">
        <v>3</v>
      </c>
      <c r="DD110" t="s">
        <v>3</v>
      </c>
      <c r="DE110" t="s">
        <v>21</v>
      </c>
      <c r="DF110" t="s">
        <v>21</v>
      </c>
      <c r="DG110" t="s">
        <v>22</v>
      </c>
      <c r="DH110" t="s">
        <v>3</v>
      </c>
      <c r="DI110" t="s">
        <v>22</v>
      </c>
      <c r="DJ110" t="s">
        <v>21</v>
      </c>
      <c r="DK110" t="s">
        <v>3</v>
      </c>
      <c r="DL110" t="s">
        <v>3</v>
      </c>
      <c r="DM110" t="s">
        <v>3</v>
      </c>
      <c r="DN110">
        <v>0</v>
      </c>
      <c r="DO110">
        <v>0</v>
      </c>
      <c r="DP110">
        <v>1</v>
      </c>
      <c r="DQ110">
        <v>1</v>
      </c>
      <c r="DU110">
        <v>1009</v>
      </c>
      <c r="DV110" t="s">
        <v>73</v>
      </c>
      <c r="DW110" t="s">
        <v>73</v>
      </c>
      <c r="DX110">
        <v>100</v>
      </c>
      <c r="EE110">
        <v>31102217</v>
      </c>
      <c r="EF110">
        <v>2</v>
      </c>
      <c r="EG110" t="s">
        <v>23</v>
      </c>
      <c r="EH110">
        <v>0</v>
      </c>
      <c r="EI110" t="s">
        <v>3</v>
      </c>
      <c r="EJ110">
        <v>1</v>
      </c>
      <c r="EK110">
        <v>20001</v>
      </c>
      <c r="EL110" t="s">
        <v>24</v>
      </c>
      <c r="EM110" t="s">
        <v>25</v>
      </c>
      <c r="EO110" t="s">
        <v>26</v>
      </c>
      <c r="EQ110">
        <v>0</v>
      </c>
      <c r="ER110">
        <v>932.04</v>
      </c>
      <c r="ES110">
        <v>866.62</v>
      </c>
      <c r="ET110">
        <v>10.16</v>
      </c>
      <c r="EU110">
        <v>0.46</v>
      </c>
      <c r="EV110">
        <v>55.26</v>
      </c>
      <c r="EW110">
        <v>6.02</v>
      </c>
      <c r="EX110">
        <v>0.04</v>
      </c>
      <c r="EY110">
        <v>0</v>
      </c>
      <c r="FQ110">
        <v>0</v>
      </c>
      <c r="FR110">
        <f t="shared" si="99"/>
        <v>0</v>
      </c>
      <c r="FS110">
        <v>0</v>
      </c>
      <c r="FT110" t="s">
        <v>27</v>
      </c>
      <c r="FU110" t="s">
        <v>28</v>
      </c>
      <c r="FX110">
        <v>115.2</v>
      </c>
      <c r="FY110">
        <v>70.55</v>
      </c>
      <c r="GA110" t="s">
        <v>3</v>
      </c>
      <c r="GD110">
        <v>1</v>
      </c>
      <c r="GF110">
        <v>738537470</v>
      </c>
      <c r="GG110">
        <v>2</v>
      </c>
      <c r="GH110">
        <v>1</v>
      </c>
      <c r="GI110">
        <v>-2</v>
      </c>
      <c r="GJ110">
        <v>0</v>
      </c>
      <c r="GK110">
        <v>0</v>
      </c>
      <c r="GL110">
        <f t="shared" si="100"/>
        <v>0</v>
      </c>
      <c r="GM110">
        <f t="shared" si="101"/>
        <v>145.36000000000001</v>
      </c>
      <c r="GN110">
        <f t="shared" si="102"/>
        <v>145.36000000000001</v>
      </c>
      <c r="GO110">
        <f t="shared" si="103"/>
        <v>0</v>
      </c>
      <c r="GP110">
        <f t="shared" si="104"/>
        <v>0</v>
      </c>
      <c r="GR110">
        <v>0</v>
      </c>
      <c r="GS110">
        <v>3</v>
      </c>
      <c r="GT110">
        <v>0</v>
      </c>
      <c r="GU110" t="s">
        <v>3</v>
      </c>
      <c r="GV110">
        <f t="shared" si="105"/>
        <v>0</v>
      </c>
      <c r="GW110">
        <v>1</v>
      </c>
      <c r="GX110">
        <f t="shared" si="106"/>
        <v>0</v>
      </c>
      <c r="HA110">
        <v>0</v>
      </c>
      <c r="HB110">
        <v>0</v>
      </c>
      <c r="HC110">
        <f t="shared" si="107"/>
        <v>0</v>
      </c>
      <c r="IK110">
        <v>0</v>
      </c>
    </row>
    <row r="111" spans="1:255">
      <c r="A111" s="2">
        <v>17</v>
      </c>
      <c r="B111" s="2">
        <v>1</v>
      </c>
      <c r="C111" s="2"/>
      <c r="D111" s="2"/>
      <c r="E111" s="2" t="s">
        <v>158</v>
      </c>
      <c r="F111" s="2" t="s">
        <v>76</v>
      </c>
      <c r="G111" s="2" t="s">
        <v>77</v>
      </c>
      <c r="H111" s="2" t="s">
        <v>78</v>
      </c>
      <c r="I111" s="2">
        <v>-13.2</v>
      </c>
      <c r="J111" s="2">
        <v>0</v>
      </c>
      <c r="K111" s="2"/>
      <c r="L111" s="2"/>
      <c r="M111" s="2"/>
      <c r="N111" s="2"/>
      <c r="O111" s="2">
        <f t="shared" si="73"/>
        <v>-112.46</v>
      </c>
      <c r="P111" s="2">
        <f t="shared" si="74"/>
        <v>-112.46</v>
      </c>
      <c r="Q111" s="2">
        <f t="shared" si="75"/>
        <v>0</v>
      </c>
      <c r="R111" s="2">
        <f t="shared" si="76"/>
        <v>0</v>
      </c>
      <c r="S111" s="2">
        <f t="shared" si="77"/>
        <v>0</v>
      </c>
      <c r="T111" s="2">
        <f t="shared" si="78"/>
        <v>0</v>
      </c>
      <c r="U111" s="2">
        <f t="shared" si="79"/>
        <v>0</v>
      </c>
      <c r="V111" s="2">
        <f t="shared" si="80"/>
        <v>0</v>
      </c>
      <c r="W111" s="2">
        <f t="shared" si="81"/>
        <v>0</v>
      </c>
      <c r="X111" s="2">
        <f t="shared" si="82"/>
        <v>0</v>
      </c>
      <c r="Y111" s="2">
        <f t="shared" si="83"/>
        <v>0</v>
      </c>
      <c r="Z111" s="2"/>
      <c r="AA111" s="2">
        <v>33304975</v>
      </c>
      <c r="AB111" s="2">
        <f t="shared" si="84"/>
        <v>8.52</v>
      </c>
      <c r="AC111" s="2">
        <f t="shared" si="85"/>
        <v>8.52</v>
      </c>
      <c r="AD111" s="2">
        <f>ROUND((((ET111)-(EU111))+AE111),2)</f>
        <v>0</v>
      </c>
      <c r="AE111" s="2">
        <f t="shared" ref="AE111:AF114" si="112">ROUND((EU111),2)</f>
        <v>0</v>
      </c>
      <c r="AF111" s="2">
        <f t="shared" si="112"/>
        <v>0</v>
      </c>
      <c r="AG111" s="2">
        <f t="shared" si="86"/>
        <v>0</v>
      </c>
      <c r="AH111" s="2">
        <f t="shared" ref="AH111:AI114" si="113">(EW111)</f>
        <v>0</v>
      </c>
      <c r="AI111" s="2">
        <f t="shared" si="113"/>
        <v>0</v>
      </c>
      <c r="AJ111" s="2">
        <f t="shared" si="87"/>
        <v>0</v>
      </c>
      <c r="AK111" s="2">
        <v>8.52</v>
      </c>
      <c r="AL111" s="2">
        <v>8.52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1</v>
      </c>
      <c r="AW111" s="2">
        <v>1</v>
      </c>
      <c r="AX111" s="2"/>
      <c r="AY111" s="2"/>
      <c r="AZ111" s="2">
        <v>1</v>
      </c>
      <c r="BA111" s="2">
        <v>1</v>
      </c>
      <c r="BB111" s="2">
        <v>1</v>
      </c>
      <c r="BC111" s="2">
        <v>1</v>
      </c>
      <c r="BD111" s="2" t="s">
        <v>3</v>
      </c>
      <c r="BE111" s="2" t="s">
        <v>3</v>
      </c>
      <c r="BF111" s="2" t="s">
        <v>3</v>
      </c>
      <c r="BG111" s="2" t="s">
        <v>3</v>
      </c>
      <c r="BH111" s="2">
        <v>3</v>
      </c>
      <c r="BI111" s="2">
        <v>1</v>
      </c>
      <c r="BJ111" s="2" t="s">
        <v>79</v>
      </c>
      <c r="BK111" s="2"/>
      <c r="BL111" s="2"/>
      <c r="BM111" s="2">
        <v>500001</v>
      </c>
      <c r="BN111" s="2">
        <v>0</v>
      </c>
      <c r="BO111" s="2" t="s">
        <v>3</v>
      </c>
      <c r="BP111" s="2">
        <v>0</v>
      </c>
      <c r="BQ111" s="2">
        <v>8</v>
      </c>
      <c r="BR111" s="2">
        <v>0</v>
      </c>
      <c r="BS111" s="2">
        <v>1</v>
      </c>
      <c r="BT111" s="2">
        <v>1</v>
      </c>
      <c r="BU111" s="2">
        <v>1</v>
      </c>
      <c r="BV111" s="2">
        <v>1</v>
      </c>
      <c r="BW111" s="2">
        <v>1</v>
      </c>
      <c r="BX111" s="2">
        <v>1</v>
      </c>
      <c r="BY111" s="2" t="s">
        <v>3</v>
      </c>
      <c r="BZ111" s="2">
        <v>0</v>
      </c>
      <c r="CA111" s="2">
        <v>0</v>
      </c>
      <c r="CB111" s="2"/>
      <c r="CC111" s="2"/>
      <c r="CD111" s="2"/>
      <c r="CE111" s="2">
        <v>0</v>
      </c>
      <c r="CF111" s="2">
        <v>0</v>
      </c>
      <c r="CG111" s="2">
        <v>0</v>
      </c>
      <c r="CH111" s="2"/>
      <c r="CI111" s="2"/>
      <c r="CJ111" s="2"/>
      <c r="CK111" s="2"/>
      <c r="CL111" s="2"/>
      <c r="CM111" s="2">
        <v>0</v>
      </c>
      <c r="CN111" s="2" t="s">
        <v>3</v>
      </c>
      <c r="CO111" s="2">
        <v>0</v>
      </c>
      <c r="CP111" s="2">
        <f t="shared" si="88"/>
        <v>-112.46</v>
      </c>
      <c r="CQ111" s="2">
        <f t="shared" si="89"/>
        <v>8.52</v>
      </c>
      <c r="CR111" s="2">
        <f t="shared" si="90"/>
        <v>0</v>
      </c>
      <c r="CS111" s="2">
        <f t="shared" si="91"/>
        <v>0</v>
      </c>
      <c r="CT111" s="2">
        <f t="shared" si="92"/>
        <v>0</v>
      </c>
      <c r="CU111" s="2">
        <f t="shared" si="93"/>
        <v>0</v>
      </c>
      <c r="CV111" s="2">
        <f t="shared" si="94"/>
        <v>0</v>
      </c>
      <c r="CW111" s="2">
        <f t="shared" si="95"/>
        <v>0</v>
      </c>
      <c r="CX111" s="2">
        <f t="shared" si="96"/>
        <v>0</v>
      </c>
      <c r="CY111" s="2">
        <f t="shared" si="97"/>
        <v>0</v>
      </c>
      <c r="CZ111" s="2">
        <f t="shared" si="98"/>
        <v>0</v>
      </c>
      <c r="DA111" s="2"/>
      <c r="DB111" s="2"/>
      <c r="DC111" s="2" t="s">
        <v>3</v>
      </c>
      <c r="DD111" s="2" t="s">
        <v>3</v>
      </c>
      <c r="DE111" s="2" t="s">
        <v>3</v>
      </c>
      <c r="DF111" s="2" t="s">
        <v>3</v>
      </c>
      <c r="DG111" s="2" t="s">
        <v>3</v>
      </c>
      <c r="DH111" s="2" t="s">
        <v>3</v>
      </c>
      <c r="DI111" s="2" t="s">
        <v>3</v>
      </c>
      <c r="DJ111" s="2" t="s">
        <v>3</v>
      </c>
      <c r="DK111" s="2" t="s">
        <v>3</v>
      </c>
      <c r="DL111" s="2" t="s">
        <v>3</v>
      </c>
      <c r="DM111" s="2" t="s">
        <v>3</v>
      </c>
      <c r="DN111" s="2">
        <v>0</v>
      </c>
      <c r="DO111" s="2">
        <v>0</v>
      </c>
      <c r="DP111" s="2">
        <v>1</v>
      </c>
      <c r="DQ111" s="2">
        <v>1</v>
      </c>
      <c r="DR111" s="2"/>
      <c r="DS111" s="2"/>
      <c r="DT111" s="2"/>
      <c r="DU111" s="2">
        <v>1009</v>
      </c>
      <c r="DV111" s="2" t="s">
        <v>78</v>
      </c>
      <c r="DW111" s="2" t="s">
        <v>78</v>
      </c>
      <c r="DX111" s="2">
        <v>1</v>
      </c>
      <c r="DY111" s="2"/>
      <c r="DZ111" s="2"/>
      <c r="EA111" s="2"/>
      <c r="EB111" s="2"/>
      <c r="EC111" s="2"/>
      <c r="ED111" s="2"/>
      <c r="EE111" s="2">
        <v>31102119</v>
      </c>
      <c r="EF111" s="2">
        <v>8</v>
      </c>
      <c r="EG111" s="2" t="s">
        <v>34</v>
      </c>
      <c r="EH111" s="2">
        <v>0</v>
      </c>
      <c r="EI111" s="2" t="s">
        <v>3</v>
      </c>
      <c r="EJ111" s="2">
        <v>1</v>
      </c>
      <c r="EK111" s="2">
        <v>500001</v>
      </c>
      <c r="EL111" s="2" t="s">
        <v>35</v>
      </c>
      <c r="EM111" s="2" t="s">
        <v>36</v>
      </c>
      <c r="EN111" s="2"/>
      <c r="EO111" s="2" t="s">
        <v>3</v>
      </c>
      <c r="EP111" s="2"/>
      <c r="EQ111" s="2">
        <v>0</v>
      </c>
      <c r="ER111" s="2">
        <v>8.52</v>
      </c>
      <c r="ES111" s="2">
        <v>8.52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>
        <v>0</v>
      </c>
      <c r="FR111" s="2">
        <f t="shared" si="99"/>
        <v>0</v>
      </c>
      <c r="FS111" s="2">
        <v>0</v>
      </c>
      <c r="FT111" s="2"/>
      <c r="FU111" s="2"/>
      <c r="FV111" s="2"/>
      <c r="FW111" s="2"/>
      <c r="FX111" s="2">
        <v>0</v>
      </c>
      <c r="FY111" s="2">
        <v>0</v>
      </c>
      <c r="FZ111" s="2"/>
      <c r="GA111" s="2" t="s">
        <v>3</v>
      </c>
      <c r="GB111" s="2"/>
      <c r="GC111" s="2"/>
      <c r="GD111" s="2">
        <v>1</v>
      </c>
      <c r="GE111" s="2"/>
      <c r="GF111" s="2">
        <v>-418489366</v>
      </c>
      <c r="GG111" s="2">
        <v>2</v>
      </c>
      <c r="GH111" s="2">
        <v>1</v>
      </c>
      <c r="GI111" s="2">
        <v>-2</v>
      </c>
      <c r="GJ111" s="2">
        <v>0</v>
      </c>
      <c r="GK111" s="2">
        <v>0</v>
      </c>
      <c r="GL111" s="2">
        <f t="shared" si="100"/>
        <v>0</v>
      </c>
      <c r="GM111" s="2">
        <f t="shared" si="101"/>
        <v>-112.46</v>
      </c>
      <c r="GN111" s="2">
        <f t="shared" si="102"/>
        <v>-112.46</v>
      </c>
      <c r="GO111" s="2">
        <f t="shared" si="103"/>
        <v>0</v>
      </c>
      <c r="GP111" s="2">
        <f t="shared" si="104"/>
        <v>0</v>
      </c>
      <c r="GQ111" s="2"/>
      <c r="GR111" s="2">
        <v>0</v>
      </c>
      <c r="GS111" s="2">
        <v>3</v>
      </c>
      <c r="GT111" s="2">
        <v>0</v>
      </c>
      <c r="GU111" s="2" t="s">
        <v>3</v>
      </c>
      <c r="GV111" s="2">
        <f t="shared" si="105"/>
        <v>0</v>
      </c>
      <c r="GW111" s="2">
        <v>1</v>
      </c>
      <c r="GX111" s="2">
        <f t="shared" si="106"/>
        <v>0</v>
      </c>
      <c r="GY111" s="2"/>
      <c r="GZ111" s="2"/>
      <c r="HA111" s="2">
        <v>0</v>
      </c>
      <c r="HB111" s="2">
        <v>0</v>
      </c>
      <c r="HC111" s="2">
        <f t="shared" si="107"/>
        <v>0</v>
      </c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>
        <v>0</v>
      </c>
      <c r="IL111" s="2"/>
      <c r="IM111" s="2"/>
      <c r="IN111" s="2"/>
      <c r="IO111" s="2"/>
      <c r="IP111" s="2"/>
      <c r="IQ111" s="2"/>
      <c r="IR111" s="2"/>
      <c r="IS111" s="2"/>
      <c r="IT111" s="2"/>
      <c r="IU111" s="2"/>
    </row>
    <row r="112" spans="1:255">
      <c r="A112">
        <v>17</v>
      </c>
      <c r="B112">
        <v>1</v>
      </c>
      <c r="E112" t="s">
        <v>158</v>
      </c>
      <c r="F112" t="s">
        <v>76</v>
      </c>
      <c r="G112" t="s">
        <v>77</v>
      </c>
      <c r="H112" t="s">
        <v>78</v>
      </c>
      <c r="I112">
        <v>-13.2</v>
      </c>
      <c r="J112">
        <v>0</v>
      </c>
      <c r="O112">
        <f t="shared" si="73"/>
        <v>-112.46</v>
      </c>
      <c r="P112">
        <f t="shared" si="74"/>
        <v>-112.46</v>
      </c>
      <c r="Q112">
        <f t="shared" si="75"/>
        <v>0</v>
      </c>
      <c r="R112">
        <f t="shared" si="76"/>
        <v>0</v>
      </c>
      <c r="S112">
        <f t="shared" si="77"/>
        <v>0</v>
      </c>
      <c r="T112">
        <f t="shared" si="78"/>
        <v>0</v>
      </c>
      <c r="U112">
        <f t="shared" si="79"/>
        <v>0</v>
      </c>
      <c r="V112">
        <f t="shared" si="80"/>
        <v>0</v>
      </c>
      <c r="W112">
        <f t="shared" si="81"/>
        <v>0</v>
      </c>
      <c r="X112">
        <f t="shared" si="82"/>
        <v>0</v>
      </c>
      <c r="Y112">
        <f t="shared" si="83"/>
        <v>0</v>
      </c>
      <c r="AA112">
        <v>33304960</v>
      </c>
      <c r="AB112">
        <f t="shared" si="84"/>
        <v>8.52</v>
      </c>
      <c r="AC112">
        <f t="shared" si="85"/>
        <v>8.52</v>
      </c>
      <c r="AD112">
        <f>ROUND((((ET112)-(EU112))+AE112),2)</f>
        <v>0</v>
      </c>
      <c r="AE112">
        <f t="shared" si="112"/>
        <v>0</v>
      </c>
      <c r="AF112">
        <f t="shared" si="112"/>
        <v>0</v>
      </c>
      <c r="AG112">
        <f t="shared" si="86"/>
        <v>0</v>
      </c>
      <c r="AH112">
        <f t="shared" si="113"/>
        <v>0</v>
      </c>
      <c r="AI112">
        <f t="shared" si="113"/>
        <v>0</v>
      </c>
      <c r="AJ112">
        <f t="shared" si="87"/>
        <v>0</v>
      </c>
      <c r="AK112">
        <v>8.52</v>
      </c>
      <c r="AL112">
        <v>8.52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1</v>
      </c>
      <c r="AW112">
        <v>1</v>
      </c>
      <c r="AZ112">
        <v>1</v>
      </c>
      <c r="BA112">
        <v>1</v>
      </c>
      <c r="BB112">
        <v>1</v>
      </c>
      <c r="BC112">
        <v>1</v>
      </c>
      <c r="BD112" t="s">
        <v>3</v>
      </c>
      <c r="BE112" t="s">
        <v>3</v>
      </c>
      <c r="BF112" t="s">
        <v>3</v>
      </c>
      <c r="BG112" t="s">
        <v>3</v>
      </c>
      <c r="BH112">
        <v>3</v>
      </c>
      <c r="BI112">
        <v>1</v>
      </c>
      <c r="BJ112" t="s">
        <v>79</v>
      </c>
      <c r="BM112">
        <v>500001</v>
      </c>
      <c r="BN112">
        <v>0</v>
      </c>
      <c r="BO112" t="s">
        <v>3</v>
      </c>
      <c r="BP112">
        <v>0</v>
      </c>
      <c r="BQ112">
        <v>8</v>
      </c>
      <c r="BR112">
        <v>0</v>
      </c>
      <c r="BS112">
        <v>1</v>
      </c>
      <c r="BT112">
        <v>1</v>
      </c>
      <c r="BU112">
        <v>1</v>
      </c>
      <c r="BV112">
        <v>1</v>
      </c>
      <c r="BW112">
        <v>1</v>
      </c>
      <c r="BX112">
        <v>1</v>
      </c>
      <c r="BY112" t="s">
        <v>3</v>
      </c>
      <c r="BZ112">
        <v>0</v>
      </c>
      <c r="CA112">
        <v>0</v>
      </c>
      <c r="CE112">
        <v>0</v>
      </c>
      <c r="CF112">
        <v>0</v>
      </c>
      <c r="CG112">
        <v>0</v>
      </c>
      <c r="CM112">
        <v>0</v>
      </c>
      <c r="CN112" t="s">
        <v>3</v>
      </c>
      <c r="CO112">
        <v>0</v>
      </c>
      <c r="CP112">
        <f t="shared" si="88"/>
        <v>-112.46</v>
      </c>
      <c r="CQ112">
        <f t="shared" si="89"/>
        <v>8.52</v>
      </c>
      <c r="CR112">
        <f t="shared" si="90"/>
        <v>0</v>
      </c>
      <c r="CS112">
        <f t="shared" si="91"/>
        <v>0</v>
      </c>
      <c r="CT112">
        <f t="shared" si="92"/>
        <v>0</v>
      </c>
      <c r="CU112">
        <f t="shared" si="93"/>
        <v>0</v>
      </c>
      <c r="CV112">
        <f t="shared" si="94"/>
        <v>0</v>
      </c>
      <c r="CW112">
        <f t="shared" si="95"/>
        <v>0</v>
      </c>
      <c r="CX112">
        <f t="shared" si="96"/>
        <v>0</v>
      </c>
      <c r="CY112">
        <f t="shared" si="97"/>
        <v>0</v>
      </c>
      <c r="CZ112">
        <f t="shared" si="98"/>
        <v>0</v>
      </c>
      <c r="DC112" t="s">
        <v>3</v>
      </c>
      <c r="DD112" t="s">
        <v>3</v>
      </c>
      <c r="DE112" t="s">
        <v>3</v>
      </c>
      <c r="DF112" t="s">
        <v>3</v>
      </c>
      <c r="DG112" t="s">
        <v>3</v>
      </c>
      <c r="DH112" t="s">
        <v>3</v>
      </c>
      <c r="DI112" t="s">
        <v>3</v>
      </c>
      <c r="DJ112" t="s">
        <v>3</v>
      </c>
      <c r="DK112" t="s">
        <v>3</v>
      </c>
      <c r="DL112" t="s">
        <v>3</v>
      </c>
      <c r="DM112" t="s">
        <v>3</v>
      </c>
      <c r="DN112">
        <v>0</v>
      </c>
      <c r="DO112">
        <v>0</v>
      </c>
      <c r="DP112">
        <v>1</v>
      </c>
      <c r="DQ112">
        <v>1</v>
      </c>
      <c r="DU112">
        <v>1009</v>
      </c>
      <c r="DV112" t="s">
        <v>78</v>
      </c>
      <c r="DW112" t="s">
        <v>78</v>
      </c>
      <c r="DX112">
        <v>1</v>
      </c>
      <c r="EE112">
        <v>31102119</v>
      </c>
      <c r="EF112">
        <v>8</v>
      </c>
      <c r="EG112" t="s">
        <v>34</v>
      </c>
      <c r="EH112">
        <v>0</v>
      </c>
      <c r="EI112" t="s">
        <v>3</v>
      </c>
      <c r="EJ112">
        <v>1</v>
      </c>
      <c r="EK112">
        <v>500001</v>
      </c>
      <c r="EL112" t="s">
        <v>35</v>
      </c>
      <c r="EM112" t="s">
        <v>36</v>
      </c>
      <c r="EO112" t="s">
        <v>3</v>
      </c>
      <c r="EQ112">
        <v>0</v>
      </c>
      <c r="ER112">
        <v>8.52</v>
      </c>
      <c r="ES112">
        <v>8.52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FQ112">
        <v>0</v>
      </c>
      <c r="FR112">
        <f t="shared" si="99"/>
        <v>0</v>
      </c>
      <c r="FS112">
        <v>0</v>
      </c>
      <c r="FX112">
        <v>0</v>
      </c>
      <c r="FY112">
        <v>0</v>
      </c>
      <c r="GA112" t="s">
        <v>3</v>
      </c>
      <c r="GD112">
        <v>1</v>
      </c>
      <c r="GF112">
        <v>-418489366</v>
      </c>
      <c r="GG112">
        <v>2</v>
      </c>
      <c r="GH112">
        <v>1</v>
      </c>
      <c r="GI112">
        <v>-2</v>
      </c>
      <c r="GJ112">
        <v>0</v>
      </c>
      <c r="GK112">
        <v>0</v>
      </c>
      <c r="GL112">
        <f t="shared" si="100"/>
        <v>0</v>
      </c>
      <c r="GM112">
        <f t="shared" si="101"/>
        <v>-112.46</v>
      </c>
      <c r="GN112">
        <f t="shared" si="102"/>
        <v>-112.46</v>
      </c>
      <c r="GO112">
        <f t="shared" si="103"/>
        <v>0</v>
      </c>
      <c r="GP112">
        <f t="shared" si="104"/>
        <v>0</v>
      </c>
      <c r="GR112">
        <v>0</v>
      </c>
      <c r="GS112">
        <v>3</v>
      </c>
      <c r="GT112">
        <v>0</v>
      </c>
      <c r="GU112" t="s">
        <v>3</v>
      </c>
      <c r="GV112">
        <f t="shared" si="105"/>
        <v>0</v>
      </c>
      <c r="GW112">
        <v>1</v>
      </c>
      <c r="GX112">
        <f t="shared" si="106"/>
        <v>0</v>
      </c>
      <c r="HA112">
        <v>0</v>
      </c>
      <c r="HB112">
        <v>0</v>
      </c>
      <c r="HC112">
        <f t="shared" si="107"/>
        <v>0</v>
      </c>
      <c r="IK112">
        <v>0</v>
      </c>
    </row>
    <row r="113" spans="1:255">
      <c r="A113" s="2">
        <v>17</v>
      </c>
      <c r="B113" s="2">
        <v>1</v>
      </c>
      <c r="C113" s="2"/>
      <c r="D113" s="2"/>
      <c r="E113" s="2" t="s">
        <v>159</v>
      </c>
      <c r="F113" s="2" t="s">
        <v>38</v>
      </c>
      <c r="G113" s="2" t="s">
        <v>160</v>
      </c>
      <c r="H113" s="2" t="s">
        <v>40</v>
      </c>
      <c r="I113" s="2">
        <v>1</v>
      </c>
      <c r="J113" s="2">
        <v>0</v>
      </c>
      <c r="K113" s="2"/>
      <c r="L113" s="2"/>
      <c r="M113" s="2"/>
      <c r="N113" s="2"/>
      <c r="O113" s="2">
        <f t="shared" si="73"/>
        <v>0</v>
      </c>
      <c r="P113" s="2">
        <f t="shared" si="74"/>
        <v>0</v>
      </c>
      <c r="Q113" s="2">
        <f t="shared" si="75"/>
        <v>0</v>
      </c>
      <c r="R113" s="2">
        <f t="shared" si="76"/>
        <v>0</v>
      </c>
      <c r="S113" s="2">
        <f t="shared" si="77"/>
        <v>0</v>
      </c>
      <c r="T113" s="2">
        <f t="shared" si="78"/>
        <v>0</v>
      </c>
      <c r="U113" s="2">
        <f t="shared" si="79"/>
        <v>0</v>
      </c>
      <c r="V113" s="2">
        <f t="shared" si="80"/>
        <v>0</v>
      </c>
      <c r="W113" s="2">
        <f t="shared" si="81"/>
        <v>0</v>
      </c>
      <c r="X113" s="2">
        <f t="shared" si="82"/>
        <v>0</v>
      </c>
      <c r="Y113" s="2">
        <f t="shared" si="83"/>
        <v>0</v>
      </c>
      <c r="Z113" s="2"/>
      <c r="AA113" s="2">
        <v>33304975</v>
      </c>
      <c r="AB113" s="2">
        <f t="shared" si="84"/>
        <v>0</v>
      </c>
      <c r="AC113" s="2">
        <f t="shared" si="85"/>
        <v>0</v>
      </c>
      <c r="AD113" s="2">
        <f>ROUND((((ET113)-(EU113))+AE113),2)</f>
        <v>0</v>
      </c>
      <c r="AE113" s="2">
        <f t="shared" si="112"/>
        <v>0</v>
      </c>
      <c r="AF113" s="2">
        <f t="shared" si="112"/>
        <v>0</v>
      </c>
      <c r="AG113" s="2">
        <f t="shared" si="86"/>
        <v>0</v>
      </c>
      <c r="AH113" s="2">
        <f t="shared" si="113"/>
        <v>0</v>
      </c>
      <c r="AI113" s="2">
        <f t="shared" si="113"/>
        <v>0</v>
      </c>
      <c r="AJ113" s="2">
        <f t="shared" si="87"/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1</v>
      </c>
      <c r="AW113" s="2">
        <v>1</v>
      </c>
      <c r="AX113" s="2"/>
      <c r="AY113" s="2"/>
      <c r="AZ113" s="2">
        <v>1</v>
      </c>
      <c r="BA113" s="2">
        <v>1</v>
      </c>
      <c r="BB113" s="2">
        <v>1</v>
      </c>
      <c r="BC113" s="2">
        <v>1</v>
      </c>
      <c r="BD113" s="2" t="s">
        <v>3</v>
      </c>
      <c r="BE113" s="2" t="s">
        <v>3</v>
      </c>
      <c r="BF113" s="2" t="s">
        <v>3</v>
      </c>
      <c r="BG113" s="2" t="s">
        <v>3</v>
      </c>
      <c r="BH113" s="2">
        <v>3</v>
      </c>
      <c r="BI113" s="2">
        <v>1</v>
      </c>
      <c r="BJ113" s="2" t="s">
        <v>3</v>
      </c>
      <c r="BK113" s="2"/>
      <c r="BL113" s="2"/>
      <c r="BM113" s="2">
        <v>1100</v>
      </c>
      <c r="BN113" s="2">
        <v>0</v>
      </c>
      <c r="BO113" s="2" t="s">
        <v>3</v>
      </c>
      <c r="BP113" s="2">
        <v>0</v>
      </c>
      <c r="BQ113" s="2">
        <v>14</v>
      </c>
      <c r="BR113" s="2">
        <v>0</v>
      </c>
      <c r="BS113" s="2">
        <v>1</v>
      </c>
      <c r="BT113" s="2">
        <v>1</v>
      </c>
      <c r="BU113" s="2">
        <v>1</v>
      </c>
      <c r="BV113" s="2">
        <v>1</v>
      </c>
      <c r="BW113" s="2">
        <v>1</v>
      </c>
      <c r="BX113" s="2">
        <v>1</v>
      </c>
      <c r="BY113" s="2" t="s">
        <v>3</v>
      </c>
      <c r="BZ113" s="2">
        <v>0</v>
      </c>
      <c r="CA113" s="2">
        <v>0</v>
      </c>
      <c r="CB113" s="2"/>
      <c r="CC113" s="2"/>
      <c r="CD113" s="2"/>
      <c r="CE113" s="2">
        <v>0</v>
      </c>
      <c r="CF113" s="2">
        <v>0</v>
      </c>
      <c r="CG113" s="2">
        <v>0</v>
      </c>
      <c r="CH113" s="2"/>
      <c r="CI113" s="2"/>
      <c r="CJ113" s="2"/>
      <c r="CK113" s="2"/>
      <c r="CL113" s="2"/>
      <c r="CM113" s="2">
        <v>0</v>
      </c>
      <c r="CN113" s="2" t="s">
        <v>3</v>
      </c>
      <c r="CO113" s="2">
        <v>0</v>
      </c>
      <c r="CP113" s="2">
        <f t="shared" si="88"/>
        <v>0</v>
      </c>
      <c r="CQ113" s="2">
        <f t="shared" si="89"/>
        <v>0</v>
      </c>
      <c r="CR113" s="2">
        <f t="shared" si="90"/>
        <v>0</v>
      </c>
      <c r="CS113" s="2">
        <f t="shared" si="91"/>
        <v>0</v>
      </c>
      <c r="CT113" s="2">
        <f t="shared" si="92"/>
        <v>0</v>
      </c>
      <c r="CU113" s="2">
        <f t="shared" si="93"/>
        <v>0</v>
      </c>
      <c r="CV113" s="2">
        <f t="shared" si="94"/>
        <v>0</v>
      </c>
      <c r="CW113" s="2">
        <f t="shared" si="95"/>
        <v>0</v>
      </c>
      <c r="CX113" s="2">
        <f t="shared" si="96"/>
        <v>0</v>
      </c>
      <c r="CY113" s="2">
        <f t="shared" si="97"/>
        <v>0</v>
      </c>
      <c r="CZ113" s="2">
        <f t="shared" si="98"/>
        <v>0</v>
      </c>
      <c r="DA113" s="2"/>
      <c r="DB113" s="2"/>
      <c r="DC113" s="2" t="s">
        <v>3</v>
      </c>
      <c r="DD113" s="2" t="s">
        <v>3</v>
      </c>
      <c r="DE113" s="2" t="s">
        <v>3</v>
      </c>
      <c r="DF113" s="2" t="s">
        <v>3</v>
      </c>
      <c r="DG113" s="2" t="s">
        <v>3</v>
      </c>
      <c r="DH113" s="2" t="s">
        <v>3</v>
      </c>
      <c r="DI113" s="2" t="s">
        <v>3</v>
      </c>
      <c r="DJ113" s="2" t="s">
        <v>3</v>
      </c>
      <c r="DK113" s="2" t="s">
        <v>3</v>
      </c>
      <c r="DL113" s="2" t="s">
        <v>3</v>
      </c>
      <c r="DM113" s="2" t="s">
        <v>3</v>
      </c>
      <c r="DN113" s="2">
        <v>0</v>
      </c>
      <c r="DO113" s="2">
        <v>0</v>
      </c>
      <c r="DP113" s="2">
        <v>1</v>
      </c>
      <c r="DQ113" s="2">
        <v>1</v>
      </c>
      <c r="DR113" s="2"/>
      <c r="DS113" s="2"/>
      <c r="DT113" s="2"/>
      <c r="DU113" s="2">
        <v>1010</v>
      </c>
      <c r="DV113" s="2" t="s">
        <v>40</v>
      </c>
      <c r="DW113" s="2" t="s">
        <v>40</v>
      </c>
      <c r="DX113" s="2">
        <v>1</v>
      </c>
      <c r="DY113" s="2"/>
      <c r="DZ113" s="2"/>
      <c r="EA113" s="2"/>
      <c r="EB113" s="2"/>
      <c r="EC113" s="2"/>
      <c r="ED113" s="2"/>
      <c r="EE113" s="2">
        <v>31102366</v>
      </c>
      <c r="EF113" s="2">
        <v>8</v>
      </c>
      <c r="EG113" s="2" t="s">
        <v>34</v>
      </c>
      <c r="EH113" s="2">
        <v>0</v>
      </c>
      <c r="EI113" s="2" t="s">
        <v>3</v>
      </c>
      <c r="EJ113" s="2">
        <v>1</v>
      </c>
      <c r="EK113" s="2">
        <v>1100</v>
      </c>
      <c r="EL113" s="2" t="s">
        <v>41</v>
      </c>
      <c r="EM113" s="2" t="s">
        <v>42</v>
      </c>
      <c r="EN113" s="2"/>
      <c r="EO113" s="2" t="s">
        <v>3</v>
      </c>
      <c r="EP113" s="2"/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>
        <v>0</v>
      </c>
      <c r="FR113" s="2">
        <f t="shared" si="99"/>
        <v>0</v>
      </c>
      <c r="FS113" s="2">
        <v>0</v>
      </c>
      <c r="FT113" s="2"/>
      <c r="FU113" s="2"/>
      <c r="FV113" s="2"/>
      <c r="FW113" s="2"/>
      <c r="FX113" s="2">
        <v>0</v>
      </c>
      <c r="FY113" s="2">
        <v>0</v>
      </c>
      <c r="FZ113" s="2"/>
      <c r="GA113" s="2" t="s">
        <v>3</v>
      </c>
      <c r="GB113" s="2"/>
      <c r="GC113" s="2"/>
      <c r="GD113" s="2">
        <v>1</v>
      </c>
      <c r="GE113" s="2"/>
      <c r="GF113" s="2">
        <v>-1217735226</v>
      </c>
      <c r="GG113" s="2">
        <v>2</v>
      </c>
      <c r="GH113" s="2">
        <v>0</v>
      </c>
      <c r="GI113" s="2">
        <v>-2</v>
      </c>
      <c r="GJ113" s="2">
        <v>0</v>
      </c>
      <c r="GK113" s="2">
        <v>0</v>
      </c>
      <c r="GL113" s="2">
        <f t="shared" si="100"/>
        <v>0</v>
      </c>
      <c r="GM113" s="2">
        <f t="shared" si="101"/>
        <v>0</v>
      </c>
      <c r="GN113" s="2">
        <f t="shared" si="102"/>
        <v>0</v>
      </c>
      <c r="GO113" s="2">
        <f t="shared" si="103"/>
        <v>0</v>
      </c>
      <c r="GP113" s="2">
        <f t="shared" si="104"/>
        <v>0</v>
      </c>
      <c r="GQ113" s="2"/>
      <c r="GR113" s="2">
        <v>0</v>
      </c>
      <c r="GS113" s="2">
        <v>3</v>
      </c>
      <c r="GT113" s="2">
        <v>0</v>
      </c>
      <c r="GU113" s="2" t="s">
        <v>3</v>
      </c>
      <c r="GV113" s="2">
        <f t="shared" si="105"/>
        <v>0</v>
      </c>
      <c r="GW113" s="2">
        <v>1</v>
      </c>
      <c r="GX113" s="2">
        <f t="shared" si="106"/>
        <v>0</v>
      </c>
      <c r="GY113" s="2"/>
      <c r="GZ113" s="2"/>
      <c r="HA113" s="2">
        <v>0</v>
      </c>
      <c r="HB113" s="2">
        <v>0</v>
      </c>
      <c r="HC113" s="2">
        <f t="shared" si="107"/>
        <v>0</v>
      </c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>
        <v>0</v>
      </c>
      <c r="IL113" s="2"/>
      <c r="IM113" s="2"/>
      <c r="IN113" s="2"/>
      <c r="IO113" s="2"/>
      <c r="IP113" s="2"/>
      <c r="IQ113" s="2"/>
      <c r="IR113" s="2"/>
      <c r="IS113" s="2"/>
      <c r="IT113" s="2"/>
      <c r="IU113" s="2"/>
    </row>
    <row r="114" spans="1:255">
      <c r="A114">
        <v>17</v>
      </c>
      <c r="B114">
        <v>1</v>
      </c>
      <c r="E114" t="s">
        <v>159</v>
      </c>
      <c r="F114" t="s">
        <v>38</v>
      </c>
      <c r="G114" t="s">
        <v>160</v>
      </c>
      <c r="H114" t="s">
        <v>40</v>
      </c>
      <c r="I114">
        <v>1</v>
      </c>
      <c r="J114">
        <v>0</v>
      </c>
      <c r="O114">
        <f t="shared" si="73"/>
        <v>6045.47</v>
      </c>
      <c r="P114">
        <f t="shared" si="74"/>
        <v>6045.47</v>
      </c>
      <c r="Q114">
        <f t="shared" si="75"/>
        <v>0</v>
      </c>
      <c r="R114">
        <f t="shared" si="76"/>
        <v>0</v>
      </c>
      <c r="S114">
        <f t="shared" si="77"/>
        <v>0</v>
      </c>
      <c r="T114">
        <f t="shared" si="78"/>
        <v>0</v>
      </c>
      <c r="U114">
        <f t="shared" si="79"/>
        <v>0</v>
      </c>
      <c r="V114">
        <f t="shared" si="80"/>
        <v>0</v>
      </c>
      <c r="W114">
        <f t="shared" si="81"/>
        <v>0</v>
      </c>
      <c r="X114">
        <f t="shared" si="82"/>
        <v>0</v>
      </c>
      <c r="Y114">
        <f t="shared" si="83"/>
        <v>0</v>
      </c>
      <c r="AA114">
        <v>33304960</v>
      </c>
      <c r="AB114">
        <f t="shared" si="84"/>
        <v>6045.47</v>
      </c>
      <c r="AC114">
        <f t="shared" si="85"/>
        <v>6045.47</v>
      </c>
      <c r="AD114">
        <f>ROUND((((ET114)-(EU114))+AE114),2)</f>
        <v>0</v>
      </c>
      <c r="AE114">
        <f t="shared" si="112"/>
        <v>0</v>
      </c>
      <c r="AF114">
        <f t="shared" si="112"/>
        <v>0</v>
      </c>
      <c r="AG114">
        <f t="shared" si="86"/>
        <v>0</v>
      </c>
      <c r="AH114">
        <f t="shared" si="113"/>
        <v>0</v>
      </c>
      <c r="AI114">
        <f t="shared" si="113"/>
        <v>0</v>
      </c>
      <c r="AJ114">
        <f t="shared" si="87"/>
        <v>0</v>
      </c>
      <c r="AK114">
        <v>6045.47</v>
      </c>
      <c r="AL114">
        <v>6045.47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1</v>
      </c>
      <c r="AZ114">
        <v>1</v>
      </c>
      <c r="BA114">
        <v>1</v>
      </c>
      <c r="BB114">
        <v>1</v>
      </c>
      <c r="BC114">
        <v>1</v>
      </c>
      <c r="BD114" t="s">
        <v>3</v>
      </c>
      <c r="BE114" t="s">
        <v>3</v>
      </c>
      <c r="BF114" t="s">
        <v>3</v>
      </c>
      <c r="BG114" t="s">
        <v>3</v>
      </c>
      <c r="BH114">
        <v>3</v>
      </c>
      <c r="BI114">
        <v>1</v>
      </c>
      <c r="BJ114" t="s">
        <v>3</v>
      </c>
      <c r="BM114">
        <v>1100</v>
      </c>
      <c r="BN114">
        <v>0</v>
      </c>
      <c r="BO114" t="s">
        <v>3</v>
      </c>
      <c r="BP114">
        <v>0</v>
      </c>
      <c r="BQ114">
        <v>14</v>
      </c>
      <c r="BR114">
        <v>0</v>
      </c>
      <c r="BS114">
        <v>1</v>
      </c>
      <c r="BT114">
        <v>1</v>
      </c>
      <c r="BU114">
        <v>1</v>
      </c>
      <c r="BV114">
        <v>1</v>
      </c>
      <c r="BW114">
        <v>1</v>
      </c>
      <c r="BX114">
        <v>1</v>
      </c>
      <c r="BY114" t="s">
        <v>3</v>
      </c>
      <c r="BZ114">
        <v>0</v>
      </c>
      <c r="CA114">
        <v>0</v>
      </c>
      <c r="CE114">
        <v>0</v>
      </c>
      <c r="CF114">
        <v>0</v>
      </c>
      <c r="CG114">
        <v>0</v>
      </c>
      <c r="CM114">
        <v>0</v>
      </c>
      <c r="CN114" t="s">
        <v>3</v>
      </c>
      <c r="CO114">
        <v>0</v>
      </c>
      <c r="CP114">
        <f t="shared" si="88"/>
        <v>6045.47</v>
      </c>
      <c r="CQ114">
        <f t="shared" si="89"/>
        <v>6045.47</v>
      </c>
      <c r="CR114">
        <f t="shared" si="90"/>
        <v>0</v>
      </c>
      <c r="CS114">
        <f t="shared" si="91"/>
        <v>0</v>
      </c>
      <c r="CT114">
        <f t="shared" si="92"/>
        <v>0</v>
      </c>
      <c r="CU114">
        <f t="shared" si="93"/>
        <v>0</v>
      </c>
      <c r="CV114">
        <f t="shared" si="94"/>
        <v>0</v>
      </c>
      <c r="CW114">
        <f t="shared" si="95"/>
        <v>0</v>
      </c>
      <c r="CX114">
        <f t="shared" si="96"/>
        <v>0</v>
      </c>
      <c r="CY114">
        <f t="shared" si="97"/>
        <v>0</v>
      </c>
      <c r="CZ114">
        <f t="shared" si="98"/>
        <v>0</v>
      </c>
      <c r="DC114" t="s">
        <v>3</v>
      </c>
      <c r="DD114" t="s">
        <v>3</v>
      </c>
      <c r="DE114" t="s">
        <v>3</v>
      </c>
      <c r="DF114" t="s">
        <v>3</v>
      </c>
      <c r="DG114" t="s">
        <v>3</v>
      </c>
      <c r="DH114" t="s">
        <v>3</v>
      </c>
      <c r="DI114" t="s">
        <v>3</v>
      </c>
      <c r="DJ114" t="s">
        <v>3</v>
      </c>
      <c r="DK114" t="s">
        <v>3</v>
      </c>
      <c r="DL114" t="s">
        <v>3</v>
      </c>
      <c r="DM114" t="s">
        <v>3</v>
      </c>
      <c r="DN114">
        <v>0</v>
      </c>
      <c r="DO114">
        <v>0</v>
      </c>
      <c r="DP114">
        <v>1</v>
      </c>
      <c r="DQ114">
        <v>1</v>
      </c>
      <c r="DU114">
        <v>1010</v>
      </c>
      <c r="DV114" t="s">
        <v>40</v>
      </c>
      <c r="DW114" t="s">
        <v>40</v>
      </c>
      <c r="DX114">
        <v>1</v>
      </c>
      <c r="EE114">
        <v>31102366</v>
      </c>
      <c r="EF114">
        <v>8</v>
      </c>
      <c r="EG114" t="s">
        <v>34</v>
      </c>
      <c r="EH114">
        <v>0</v>
      </c>
      <c r="EI114" t="s">
        <v>3</v>
      </c>
      <c r="EJ114">
        <v>1</v>
      </c>
      <c r="EK114">
        <v>1100</v>
      </c>
      <c r="EL114" t="s">
        <v>41</v>
      </c>
      <c r="EM114" t="s">
        <v>42</v>
      </c>
      <c r="EO114" t="s">
        <v>3</v>
      </c>
      <c r="EQ114">
        <v>0</v>
      </c>
      <c r="ER114">
        <v>6045.47</v>
      </c>
      <c r="ES114">
        <v>6045.47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5</v>
      </c>
      <c r="FC114">
        <v>1</v>
      </c>
      <c r="FD114">
        <v>18</v>
      </c>
      <c r="FF114">
        <v>55760.6</v>
      </c>
      <c r="FQ114">
        <v>0</v>
      </c>
      <c r="FR114">
        <f t="shared" si="99"/>
        <v>0</v>
      </c>
      <c r="FS114">
        <v>0</v>
      </c>
      <c r="FX114">
        <v>0</v>
      </c>
      <c r="FY114">
        <v>0</v>
      </c>
      <c r="GA114" t="s">
        <v>161</v>
      </c>
      <c r="GD114">
        <v>1</v>
      </c>
      <c r="GF114">
        <v>-1217735226</v>
      </c>
      <c r="GG114">
        <v>2</v>
      </c>
      <c r="GH114">
        <v>3</v>
      </c>
      <c r="GI114">
        <v>3</v>
      </c>
      <c r="GJ114">
        <v>0</v>
      </c>
      <c r="GK114">
        <v>0</v>
      </c>
      <c r="GL114">
        <f t="shared" si="100"/>
        <v>0</v>
      </c>
      <c r="GM114">
        <f t="shared" si="101"/>
        <v>6045.47</v>
      </c>
      <c r="GN114">
        <f t="shared" si="102"/>
        <v>6045.47</v>
      </c>
      <c r="GO114">
        <f t="shared" si="103"/>
        <v>0</v>
      </c>
      <c r="GP114">
        <f t="shared" si="104"/>
        <v>0</v>
      </c>
      <c r="GR114">
        <v>1</v>
      </c>
      <c r="GS114">
        <v>1</v>
      </c>
      <c r="GT114">
        <v>0</v>
      </c>
      <c r="GU114" t="s">
        <v>3</v>
      </c>
      <c r="GV114">
        <f t="shared" si="105"/>
        <v>0</v>
      </c>
      <c r="GW114">
        <v>1</v>
      </c>
      <c r="GX114">
        <f t="shared" si="106"/>
        <v>0</v>
      </c>
      <c r="HA114">
        <v>0</v>
      </c>
      <c r="HB114">
        <v>0</v>
      </c>
      <c r="HC114">
        <f t="shared" si="107"/>
        <v>0</v>
      </c>
      <c r="IK114">
        <v>0</v>
      </c>
    </row>
    <row r="116" spans="1:255">
      <c r="A116" s="3">
        <v>51</v>
      </c>
      <c r="B116" s="3">
        <f>B85</f>
        <v>1</v>
      </c>
      <c r="C116" s="3">
        <f>A85</f>
        <v>4</v>
      </c>
      <c r="D116" s="3">
        <f>ROW(A85)</f>
        <v>85</v>
      </c>
      <c r="E116" s="3"/>
      <c r="F116" s="3" t="str">
        <f>IF(F85&lt;&gt;"",F85,"")</f>
        <v>2.Система ВД2 (оборудование)</v>
      </c>
      <c r="G116" s="3" t="str">
        <f>IF(G85&lt;&gt;"",G85,"")</f>
        <v>2.Система ВД2 (оборудование)</v>
      </c>
      <c r="H116" s="3">
        <v>0</v>
      </c>
      <c r="I116" s="3"/>
      <c r="J116" s="3"/>
      <c r="K116" s="3"/>
      <c r="L116" s="3"/>
      <c r="M116" s="3"/>
      <c r="N116" s="3"/>
      <c r="O116" s="3">
        <f t="shared" ref="O116:T116" si="114">ROUND(AB116,2)</f>
        <v>503.43</v>
      </c>
      <c r="P116" s="3">
        <f t="shared" si="114"/>
        <v>128.82</v>
      </c>
      <c r="Q116" s="3">
        <f t="shared" si="114"/>
        <v>66.84</v>
      </c>
      <c r="R116" s="3">
        <f t="shared" si="114"/>
        <v>7.96</v>
      </c>
      <c r="S116" s="3">
        <f t="shared" si="114"/>
        <v>307.77</v>
      </c>
      <c r="T116" s="3">
        <f t="shared" si="114"/>
        <v>0</v>
      </c>
      <c r="U116" s="3">
        <f>AH116</f>
        <v>32.8440552</v>
      </c>
      <c r="V116" s="3">
        <f>AI116</f>
        <v>0.67210799999999993</v>
      </c>
      <c r="W116" s="3">
        <f>ROUND(AJ116,2)</f>
        <v>0</v>
      </c>
      <c r="X116" s="3">
        <f>ROUND(AK116,2)</f>
        <v>363.08</v>
      </c>
      <c r="Y116" s="3">
        <f>ROUND(AL116,2)</f>
        <v>224.16</v>
      </c>
      <c r="Z116" s="3"/>
      <c r="AA116" s="3"/>
      <c r="AB116" s="3">
        <f>ROUND(SUMIF(AA89:AA114,"=33304975",O89:O114),2)</f>
        <v>503.43</v>
      </c>
      <c r="AC116" s="3">
        <f>ROUND(SUMIF(AA89:AA114,"=33304975",P89:P114),2)</f>
        <v>128.82</v>
      </c>
      <c r="AD116" s="3">
        <f>ROUND(SUMIF(AA89:AA114,"=33304975",Q89:Q114),2)</f>
        <v>66.84</v>
      </c>
      <c r="AE116" s="3">
        <f>ROUND(SUMIF(AA89:AA114,"=33304975",R89:R114),2)</f>
        <v>7.96</v>
      </c>
      <c r="AF116" s="3">
        <f>ROUND(SUMIF(AA89:AA114,"=33304975",S89:S114),2)</f>
        <v>307.77</v>
      </c>
      <c r="AG116" s="3">
        <f>ROUND(SUMIF(AA89:AA114,"=33304975",T89:T114),2)</f>
        <v>0</v>
      </c>
      <c r="AH116" s="3">
        <f>SUMIF(AA89:AA114,"=33304975",U89:U114)</f>
        <v>32.8440552</v>
      </c>
      <c r="AI116" s="3">
        <f>SUMIF(AA89:AA114,"=33304975",V89:V114)</f>
        <v>0.67210799999999993</v>
      </c>
      <c r="AJ116" s="3">
        <f>ROUND(SUMIF(AA89:AA114,"=33304975",W89:W114),2)</f>
        <v>0</v>
      </c>
      <c r="AK116" s="3">
        <f>ROUND(SUMIF(AA89:AA114,"=33304975",X89:X114),2)</f>
        <v>363.08</v>
      </c>
      <c r="AL116" s="3">
        <f>ROUND(SUMIF(AA89:AA114,"=33304975",Y89:Y114),2)</f>
        <v>224.16</v>
      </c>
      <c r="AM116" s="3"/>
      <c r="AN116" s="3"/>
      <c r="AO116" s="3">
        <f t="shared" ref="AO116:BD116" si="115">ROUND(BX116,2)</f>
        <v>0</v>
      </c>
      <c r="AP116" s="3">
        <f t="shared" si="115"/>
        <v>0</v>
      </c>
      <c r="AQ116" s="3">
        <f t="shared" si="115"/>
        <v>0</v>
      </c>
      <c r="AR116" s="3">
        <f t="shared" si="115"/>
        <v>1090.67</v>
      </c>
      <c r="AS116" s="3">
        <f t="shared" si="115"/>
        <v>1090.67</v>
      </c>
      <c r="AT116" s="3">
        <f t="shared" si="115"/>
        <v>0</v>
      </c>
      <c r="AU116" s="3">
        <f t="shared" si="115"/>
        <v>0</v>
      </c>
      <c r="AV116" s="3">
        <f t="shared" si="115"/>
        <v>128.82</v>
      </c>
      <c r="AW116" s="3">
        <f t="shared" si="115"/>
        <v>128.82</v>
      </c>
      <c r="AX116" s="3">
        <f t="shared" si="115"/>
        <v>0</v>
      </c>
      <c r="AY116" s="3">
        <f t="shared" si="115"/>
        <v>128.82</v>
      </c>
      <c r="AZ116" s="3">
        <f t="shared" si="115"/>
        <v>0</v>
      </c>
      <c r="BA116" s="3">
        <f t="shared" si="115"/>
        <v>0</v>
      </c>
      <c r="BB116" s="3">
        <f t="shared" si="115"/>
        <v>0</v>
      </c>
      <c r="BC116" s="3">
        <f t="shared" si="115"/>
        <v>0</v>
      </c>
      <c r="BD116" s="3">
        <f t="shared" si="115"/>
        <v>0</v>
      </c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>
        <f>ROUND(SUMIF(AA89:AA114,"=33304975",FQ89:FQ114),2)</f>
        <v>0</v>
      </c>
      <c r="BY116" s="3">
        <f>ROUND(SUMIF(AA89:AA114,"=33304975",FR89:FR114),2)</f>
        <v>0</v>
      </c>
      <c r="BZ116" s="3">
        <f>ROUND(SUMIF(AA89:AA114,"=33304975",GL89:GL114),2)</f>
        <v>0</v>
      </c>
      <c r="CA116" s="3">
        <f>ROUND(SUMIF(AA89:AA114,"=33304975",GM89:GM114),2)</f>
        <v>1090.67</v>
      </c>
      <c r="CB116" s="3">
        <f>ROUND(SUMIF(AA89:AA114,"=33304975",GN89:GN114),2)</f>
        <v>1090.67</v>
      </c>
      <c r="CC116" s="3">
        <f>ROUND(SUMIF(AA89:AA114,"=33304975",GO89:GO114),2)</f>
        <v>0</v>
      </c>
      <c r="CD116" s="3">
        <f>ROUND(SUMIF(AA89:AA114,"=33304975",GP89:GP114),2)</f>
        <v>0</v>
      </c>
      <c r="CE116" s="3">
        <f>AC116-BX116</f>
        <v>128.82</v>
      </c>
      <c r="CF116" s="3">
        <f>AC116-BY116</f>
        <v>128.82</v>
      </c>
      <c r="CG116" s="3">
        <f>BX116-BZ116</f>
        <v>0</v>
      </c>
      <c r="CH116" s="3">
        <f>AC116-BX116-BY116+BZ116</f>
        <v>128.82</v>
      </c>
      <c r="CI116" s="3">
        <f>BY116-BZ116</f>
        <v>0</v>
      </c>
      <c r="CJ116" s="3">
        <f>ROUND(SUMIF(AA89:AA114,"=33304975",GX89:GX114),2)</f>
        <v>0</v>
      </c>
      <c r="CK116" s="3">
        <f>ROUND(SUMIF(AA89:AA114,"=33304975",GY89:GY114),2)</f>
        <v>0</v>
      </c>
      <c r="CL116" s="3">
        <f>ROUND(SUMIF(AA89:AA114,"=33304975",GZ89:GZ114),2)</f>
        <v>0</v>
      </c>
      <c r="CM116" s="3">
        <f>ROUND(SUMIF(AA89:AA114,"=33304975",HD89:HD114),2)</f>
        <v>0</v>
      </c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4">
        <f t="shared" ref="DG116:DL116" si="116">ROUND(DT116,2)</f>
        <v>141160.17000000001</v>
      </c>
      <c r="DH116" s="4">
        <f t="shared" si="116"/>
        <v>140785.56</v>
      </c>
      <c r="DI116" s="4">
        <f t="shared" si="116"/>
        <v>66.84</v>
      </c>
      <c r="DJ116" s="4">
        <f t="shared" si="116"/>
        <v>7.96</v>
      </c>
      <c r="DK116" s="4">
        <f t="shared" si="116"/>
        <v>307.77</v>
      </c>
      <c r="DL116" s="4">
        <f t="shared" si="116"/>
        <v>0</v>
      </c>
      <c r="DM116" s="4">
        <f>DZ116</f>
        <v>32.8440552</v>
      </c>
      <c r="DN116" s="4">
        <f>EA116</f>
        <v>0.67210799999999993</v>
      </c>
      <c r="DO116" s="4">
        <f>ROUND(EB116,2)</f>
        <v>0</v>
      </c>
      <c r="DP116" s="4">
        <f>ROUND(EC116,2)</f>
        <v>363.08</v>
      </c>
      <c r="DQ116" s="4">
        <f>ROUND(ED116,2)</f>
        <v>224.16</v>
      </c>
      <c r="DR116" s="4"/>
      <c r="DS116" s="4"/>
      <c r="DT116" s="4">
        <f>ROUND(SUMIF(AA89:AA114,"=33304960",O89:O114),2)</f>
        <v>141160.17000000001</v>
      </c>
      <c r="DU116" s="4">
        <f>ROUND(SUMIF(AA89:AA114,"=33304960",P89:P114),2)</f>
        <v>140785.56</v>
      </c>
      <c r="DV116" s="4">
        <f>ROUND(SUMIF(AA89:AA114,"=33304960",Q89:Q114),2)</f>
        <v>66.84</v>
      </c>
      <c r="DW116" s="4">
        <f>ROUND(SUMIF(AA89:AA114,"=33304960",R89:R114),2)</f>
        <v>7.96</v>
      </c>
      <c r="DX116" s="4">
        <f>ROUND(SUMIF(AA89:AA114,"=33304960",S89:S114),2)</f>
        <v>307.77</v>
      </c>
      <c r="DY116" s="4">
        <f>ROUND(SUMIF(AA89:AA114,"=33304960",T89:T114),2)</f>
        <v>0</v>
      </c>
      <c r="DZ116" s="4">
        <f>SUMIF(AA89:AA114,"=33304960",U89:U114)</f>
        <v>32.8440552</v>
      </c>
      <c r="EA116" s="4">
        <f>SUMIF(AA89:AA114,"=33304960",V89:V114)</f>
        <v>0.67210799999999993</v>
      </c>
      <c r="EB116" s="4">
        <f>ROUND(SUMIF(AA89:AA114,"=33304960",W89:W114),2)</f>
        <v>0</v>
      </c>
      <c r="EC116" s="4">
        <f>ROUND(SUMIF(AA89:AA114,"=33304960",X89:X114),2)</f>
        <v>363.08</v>
      </c>
      <c r="ED116" s="4">
        <f>ROUND(SUMIF(AA89:AA114,"=33304960",Y89:Y114),2)</f>
        <v>224.16</v>
      </c>
      <c r="EE116" s="4"/>
      <c r="EF116" s="4"/>
      <c r="EG116" s="4">
        <f t="shared" ref="EG116:EV116" si="117">ROUND(FP116,2)</f>
        <v>0</v>
      </c>
      <c r="EH116" s="4">
        <f t="shared" si="117"/>
        <v>115493.38</v>
      </c>
      <c r="EI116" s="4">
        <f t="shared" si="117"/>
        <v>0</v>
      </c>
      <c r="EJ116" s="4">
        <f t="shared" si="117"/>
        <v>141747.41</v>
      </c>
      <c r="EK116" s="4">
        <f t="shared" si="117"/>
        <v>7136.14</v>
      </c>
      <c r="EL116" s="4">
        <f t="shared" si="117"/>
        <v>19117.89</v>
      </c>
      <c r="EM116" s="4">
        <f t="shared" si="117"/>
        <v>0</v>
      </c>
      <c r="EN116" s="4">
        <f t="shared" si="117"/>
        <v>140785.56</v>
      </c>
      <c r="EO116" s="4">
        <f t="shared" si="117"/>
        <v>25292.18</v>
      </c>
      <c r="EP116" s="4">
        <f t="shared" si="117"/>
        <v>0</v>
      </c>
      <c r="EQ116" s="4">
        <f t="shared" si="117"/>
        <v>25292.18</v>
      </c>
      <c r="ER116" s="4">
        <f t="shared" si="117"/>
        <v>115493.38</v>
      </c>
      <c r="ES116" s="4">
        <f t="shared" si="117"/>
        <v>0</v>
      </c>
      <c r="ET116" s="4">
        <f t="shared" si="117"/>
        <v>0</v>
      </c>
      <c r="EU116" s="4">
        <f t="shared" si="117"/>
        <v>0</v>
      </c>
      <c r="EV116" s="4">
        <f t="shared" si="117"/>
        <v>0</v>
      </c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>
        <f>ROUND(SUMIF(AA89:AA114,"=33304960",FQ89:FQ114),2)</f>
        <v>0</v>
      </c>
      <c r="FQ116" s="4">
        <f>ROUND(SUMIF(AA89:AA114,"=33304960",FR89:FR114),2)</f>
        <v>115493.38</v>
      </c>
      <c r="FR116" s="4">
        <f>ROUND(SUMIF(AA89:AA114,"=33304960",GL89:GL114),2)</f>
        <v>0</v>
      </c>
      <c r="FS116" s="4">
        <f>ROUND(SUMIF(AA89:AA114,"=33304960",GM89:GM114),2)</f>
        <v>141747.41</v>
      </c>
      <c r="FT116" s="4">
        <f>ROUND(SUMIF(AA89:AA114,"=33304960",GN89:GN114),2)</f>
        <v>7136.14</v>
      </c>
      <c r="FU116" s="4">
        <f>ROUND(SUMIF(AA89:AA114,"=33304960",GO89:GO114),2)</f>
        <v>19117.89</v>
      </c>
      <c r="FV116" s="4">
        <f>ROUND(SUMIF(AA89:AA114,"=33304960",GP89:GP114),2)</f>
        <v>0</v>
      </c>
      <c r="FW116" s="4">
        <f>DU116-FP116</f>
        <v>140785.56</v>
      </c>
      <c r="FX116" s="4">
        <f>DU116-FQ116</f>
        <v>25292.179999999993</v>
      </c>
      <c r="FY116" s="4">
        <f>FP116-FR116</f>
        <v>0</v>
      </c>
      <c r="FZ116" s="4">
        <f>DU116-FP116-FQ116+FR116</f>
        <v>25292.179999999993</v>
      </c>
      <c r="GA116" s="4">
        <f>FQ116-FR116</f>
        <v>115493.38</v>
      </c>
      <c r="GB116" s="4">
        <f>ROUND(SUMIF(AA89:AA114,"=33304960",GX89:GX114),2)</f>
        <v>0</v>
      </c>
      <c r="GC116" s="4">
        <f>ROUND(SUMIF(AA89:AA114,"=33304960",GY89:GY114),2)</f>
        <v>0</v>
      </c>
      <c r="GD116" s="4">
        <f>ROUND(SUMIF(AA89:AA114,"=33304960",GZ89:GZ114),2)</f>
        <v>0</v>
      </c>
      <c r="GE116" s="4">
        <f>ROUND(SUMIF(AA89:AA114,"=33304960",HD89:HD114),2)</f>
        <v>0</v>
      </c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>
        <v>0</v>
      </c>
    </row>
    <row r="118" spans="1:255">
      <c r="A118" s="5">
        <v>50</v>
      </c>
      <c r="B118" s="5">
        <v>0</v>
      </c>
      <c r="C118" s="5">
        <v>0</v>
      </c>
      <c r="D118" s="5">
        <v>1</v>
      </c>
      <c r="E118" s="5">
        <v>201</v>
      </c>
      <c r="F118" s="5">
        <f>ROUND(Source!O116,O118)</f>
        <v>503.43</v>
      </c>
      <c r="G118" s="5" t="s">
        <v>83</v>
      </c>
      <c r="H118" s="5" t="s">
        <v>84</v>
      </c>
      <c r="I118" s="5"/>
      <c r="J118" s="5"/>
      <c r="K118" s="5">
        <v>201</v>
      </c>
      <c r="L118" s="5">
        <v>1</v>
      </c>
      <c r="M118" s="5">
        <v>3</v>
      </c>
      <c r="N118" s="5" t="s">
        <v>3</v>
      </c>
      <c r="O118" s="5">
        <v>2</v>
      </c>
      <c r="P118" s="5">
        <f>ROUND(Source!DG116,O118)</f>
        <v>141160.17000000001</v>
      </c>
      <c r="Q118" s="5"/>
      <c r="R118" s="5"/>
      <c r="S118" s="5"/>
      <c r="T118" s="5"/>
      <c r="U118" s="5"/>
      <c r="V118" s="5"/>
      <c r="W118" s="5"/>
    </row>
    <row r="119" spans="1:255">
      <c r="A119" s="5">
        <v>50</v>
      </c>
      <c r="B119" s="5">
        <v>0</v>
      </c>
      <c r="C119" s="5">
        <v>0</v>
      </c>
      <c r="D119" s="5">
        <v>1</v>
      </c>
      <c r="E119" s="5">
        <v>202</v>
      </c>
      <c r="F119" s="5">
        <f>ROUND(Source!P116,O119)</f>
        <v>128.82</v>
      </c>
      <c r="G119" s="5" t="s">
        <v>85</v>
      </c>
      <c r="H119" s="5" t="s">
        <v>86</v>
      </c>
      <c r="I119" s="5"/>
      <c r="J119" s="5"/>
      <c r="K119" s="5">
        <v>202</v>
      </c>
      <c r="L119" s="5">
        <v>2</v>
      </c>
      <c r="M119" s="5">
        <v>3</v>
      </c>
      <c r="N119" s="5" t="s">
        <v>3</v>
      </c>
      <c r="O119" s="5">
        <v>2</v>
      </c>
      <c r="P119" s="5">
        <f>ROUND(Source!DH116,O119)</f>
        <v>140785.56</v>
      </c>
      <c r="Q119" s="5"/>
      <c r="R119" s="5"/>
      <c r="S119" s="5"/>
      <c r="T119" s="5"/>
      <c r="U119" s="5"/>
      <c r="V119" s="5"/>
      <c r="W119" s="5"/>
    </row>
    <row r="120" spans="1:255">
      <c r="A120" s="5">
        <v>50</v>
      </c>
      <c r="B120" s="5">
        <v>0</v>
      </c>
      <c r="C120" s="5">
        <v>0</v>
      </c>
      <c r="D120" s="5">
        <v>1</v>
      </c>
      <c r="E120" s="5">
        <v>222</v>
      </c>
      <c r="F120" s="5">
        <f>ROUND(Source!AO116,O120)</f>
        <v>0</v>
      </c>
      <c r="G120" s="5" t="s">
        <v>87</v>
      </c>
      <c r="H120" s="5" t="s">
        <v>88</v>
      </c>
      <c r="I120" s="5"/>
      <c r="J120" s="5"/>
      <c r="K120" s="5">
        <v>222</v>
      </c>
      <c r="L120" s="5">
        <v>3</v>
      </c>
      <c r="M120" s="5">
        <v>3</v>
      </c>
      <c r="N120" s="5" t="s">
        <v>3</v>
      </c>
      <c r="O120" s="5">
        <v>2</v>
      </c>
      <c r="P120" s="5">
        <f>ROUND(Source!EG116,O120)</f>
        <v>0</v>
      </c>
      <c r="Q120" s="5"/>
      <c r="R120" s="5"/>
      <c r="S120" s="5"/>
      <c r="T120" s="5"/>
      <c r="U120" s="5"/>
      <c r="V120" s="5"/>
      <c r="W120" s="5"/>
    </row>
    <row r="121" spans="1:255">
      <c r="A121" s="5">
        <v>50</v>
      </c>
      <c r="B121" s="5">
        <v>0</v>
      </c>
      <c r="C121" s="5">
        <v>0</v>
      </c>
      <c r="D121" s="5">
        <v>1</v>
      </c>
      <c r="E121" s="5">
        <v>225</v>
      </c>
      <c r="F121" s="5">
        <f>ROUND(Source!AV116,O121)</f>
        <v>128.82</v>
      </c>
      <c r="G121" s="5" t="s">
        <v>89</v>
      </c>
      <c r="H121" s="5" t="s">
        <v>90</v>
      </c>
      <c r="I121" s="5"/>
      <c r="J121" s="5"/>
      <c r="K121" s="5">
        <v>225</v>
      </c>
      <c r="L121" s="5">
        <v>4</v>
      </c>
      <c r="M121" s="5">
        <v>3</v>
      </c>
      <c r="N121" s="5" t="s">
        <v>3</v>
      </c>
      <c r="O121" s="5">
        <v>2</v>
      </c>
      <c r="P121" s="5">
        <f>ROUND(Source!EN116,O121)</f>
        <v>140785.56</v>
      </c>
      <c r="Q121" s="5"/>
      <c r="R121" s="5"/>
      <c r="S121" s="5"/>
      <c r="T121" s="5"/>
      <c r="U121" s="5"/>
      <c r="V121" s="5"/>
      <c r="W121" s="5"/>
    </row>
    <row r="122" spans="1:255">
      <c r="A122" s="5">
        <v>50</v>
      </c>
      <c r="B122" s="5">
        <v>0</v>
      </c>
      <c r="C122" s="5">
        <v>0</v>
      </c>
      <c r="D122" s="5">
        <v>1</v>
      </c>
      <c r="E122" s="5">
        <v>226</v>
      </c>
      <c r="F122" s="5">
        <f>ROUND(Source!AW116,O122)</f>
        <v>128.82</v>
      </c>
      <c r="G122" s="5" t="s">
        <v>91</v>
      </c>
      <c r="H122" s="5" t="s">
        <v>92</v>
      </c>
      <c r="I122" s="5"/>
      <c r="J122" s="5"/>
      <c r="K122" s="5">
        <v>226</v>
      </c>
      <c r="L122" s="5">
        <v>5</v>
      </c>
      <c r="M122" s="5">
        <v>3</v>
      </c>
      <c r="N122" s="5" t="s">
        <v>3</v>
      </c>
      <c r="O122" s="5">
        <v>2</v>
      </c>
      <c r="P122" s="5">
        <f>ROUND(Source!EO116,O122)</f>
        <v>25292.18</v>
      </c>
      <c r="Q122" s="5"/>
      <c r="R122" s="5"/>
      <c r="S122" s="5"/>
      <c r="T122" s="5"/>
      <c r="U122" s="5"/>
      <c r="V122" s="5"/>
      <c r="W122" s="5"/>
    </row>
    <row r="123" spans="1:255">
      <c r="A123" s="5">
        <v>50</v>
      </c>
      <c r="B123" s="5">
        <v>0</v>
      </c>
      <c r="C123" s="5">
        <v>0</v>
      </c>
      <c r="D123" s="5">
        <v>1</v>
      </c>
      <c r="E123" s="5">
        <v>227</v>
      </c>
      <c r="F123" s="5">
        <f>ROUND(Source!AX116,O123)</f>
        <v>0</v>
      </c>
      <c r="G123" s="5" t="s">
        <v>93</v>
      </c>
      <c r="H123" s="5" t="s">
        <v>94</v>
      </c>
      <c r="I123" s="5"/>
      <c r="J123" s="5"/>
      <c r="K123" s="5">
        <v>227</v>
      </c>
      <c r="L123" s="5">
        <v>6</v>
      </c>
      <c r="M123" s="5">
        <v>3</v>
      </c>
      <c r="N123" s="5" t="s">
        <v>3</v>
      </c>
      <c r="O123" s="5">
        <v>2</v>
      </c>
      <c r="P123" s="5">
        <f>ROUND(Source!EP116,O123)</f>
        <v>0</v>
      </c>
      <c r="Q123" s="5"/>
      <c r="R123" s="5"/>
      <c r="S123" s="5"/>
      <c r="T123" s="5"/>
      <c r="U123" s="5"/>
      <c r="V123" s="5"/>
      <c r="W123" s="5"/>
    </row>
    <row r="124" spans="1:255">
      <c r="A124" s="5">
        <v>50</v>
      </c>
      <c r="B124" s="5">
        <v>0</v>
      </c>
      <c r="C124" s="5">
        <v>0</v>
      </c>
      <c r="D124" s="5">
        <v>1</v>
      </c>
      <c r="E124" s="5">
        <v>228</v>
      </c>
      <c r="F124" s="5">
        <f>ROUND(Source!AY116,O124)</f>
        <v>128.82</v>
      </c>
      <c r="G124" s="5" t="s">
        <v>95</v>
      </c>
      <c r="H124" s="5" t="s">
        <v>96</v>
      </c>
      <c r="I124" s="5"/>
      <c r="J124" s="5"/>
      <c r="K124" s="5">
        <v>228</v>
      </c>
      <c r="L124" s="5">
        <v>7</v>
      </c>
      <c r="M124" s="5">
        <v>3</v>
      </c>
      <c r="N124" s="5" t="s">
        <v>3</v>
      </c>
      <c r="O124" s="5">
        <v>2</v>
      </c>
      <c r="P124" s="5">
        <f>ROUND(Source!EQ116,O124)</f>
        <v>25292.18</v>
      </c>
      <c r="Q124" s="5"/>
      <c r="R124" s="5"/>
      <c r="S124" s="5"/>
      <c r="T124" s="5"/>
      <c r="U124" s="5"/>
      <c r="V124" s="5"/>
      <c r="W124" s="5"/>
    </row>
    <row r="125" spans="1:255">
      <c r="A125" s="5">
        <v>50</v>
      </c>
      <c r="B125" s="5">
        <v>0</v>
      </c>
      <c r="C125" s="5">
        <v>0</v>
      </c>
      <c r="D125" s="5">
        <v>1</v>
      </c>
      <c r="E125" s="5">
        <v>216</v>
      </c>
      <c r="F125" s="5">
        <f>ROUND(Source!AP116,O125)</f>
        <v>0</v>
      </c>
      <c r="G125" s="5" t="s">
        <v>97</v>
      </c>
      <c r="H125" s="5" t="s">
        <v>98</v>
      </c>
      <c r="I125" s="5"/>
      <c r="J125" s="5"/>
      <c r="K125" s="5">
        <v>216</v>
      </c>
      <c r="L125" s="5">
        <v>8</v>
      </c>
      <c r="M125" s="5">
        <v>3</v>
      </c>
      <c r="N125" s="5" t="s">
        <v>3</v>
      </c>
      <c r="O125" s="5">
        <v>2</v>
      </c>
      <c r="P125" s="5">
        <f>ROUND(Source!EH116,O125)</f>
        <v>115493.38</v>
      </c>
      <c r="Q125" s="5"/>
      <c r="R125" s="5"/>
      <c r="S125" s="5"/>
      <c r="T125" s="5"/>
      <c r="U125" s="5"/>
      <c r="V125" s="5"/>
      <c r="W125" s="5"/>
    </row>
    <row r="126" spans="1:255">
      <c r="A126" s="5">
        <v>50</v>
      </c>
      <c r="B126" s="5">
        <v>0</v>
      </c>
      <c r="C126" s="5">
        <v>0</v>
      </c>
      <c r="D126" s="5">
        <v>1</v>
      </c>
      <c r="E126" s="5">
        <v>223</v>
      </c>
      <c r="F126" s="5">
        <f>ROUND(Source!AQ116,O126)</f>
        <v>0</v>
      </c>
      <c r="G126" s="5" t="s">
        <v>99</v>
      </c>
      <c r="H126" s="5" t="s">
        <v>100</v>
      </c>
      <c r="I126" s="5"/>
      <c r="J126" s="5"/>
      <c r="K126" s="5">
        <v>223</v>
      </c>
      <c r="L126" s="5">
        <v>9</v>
      </c>
      <c r="M126" s="5">
        <v>3</v>
      </c>
      <c r="N126" s="5" t="s">
        <v>3</v>
      </c>
      <c r="O126" s="5">
        <v>2</v>
      </c>
      <c r="P126" s="5">
        <f>ROUND(Source!EI116,O126)</f>
        <v>0</v>
      </c>
      <c r="Q126" s="5"/>
      <c r="R126" s="5"/>
      <c r="S126" s="5"/>
      <c r="T126" s="5"/>
      <c r="U126" s="5"/>
      <c r="V126" s="5"/>
      <c r="W126" s="5"/>
    </row>
    <row r="127" spans="1:255">
      <c r="A127" s="5">
        <v>50</v>
      </c>
      <c r="B127" s="5">
        <v>0</v>
      </c>
      <c r="C127" s="5">
        <v>0</v>
      </c>
      <c r="D127" s="5">
        <v>1</v>
      </c>
      <c r="E127" s="5">
        <v>229</v>
      </c>
      <c r="F127" s="5">
        <f>ROUND(Source!AZ116,O127)</f>
        <v>0</v>
      </c>
      <c r="G127" s="5" t="s">
        <v>101</v>
      </c>
      <c r="H127" s="5" t="s">
        <v>102</v>
      </c>
      <c r="I127" s="5"/>
      <c r="J127" s="5"/>
      <c r="K127" s="5">
        <v>229</v>
      </c>
      <c r="L127" s="5">
        <v>10</v>
      </c>
      <c r="M127" s="5">
        <v>3</v>
      </c>
      <c r="N127" s="5" t="s">
        <v>3</v>
      </c>
      <c r="O127" s="5">
        <v>2</v>
      </c>
      <c r="P127" s="5">
        <f>ROUND(Source!ER116,O127)</f>
        <v>115493.38</v>
      </c>
      <c r="Q127" s="5"/>
      <c r="R127" s="5"/>
      <c r="S127" s="5"/>
      <c r="T127" s="5"/>
      <c r="U127" s="5"/>
      <c r="V127" s="5"/>
      <c r="W127" s="5"/>
    </row>
    <row r="128" spans="1:255">
      <c r="A128" s="5">
        <v>50</v>
      </c>
      <c r="B128" s="5">
        <v>0</v>
      </c>
      <c r="C128" s="5">
        <v>0</v>
      </c>
      <c r="D128" s="5">
        <v>1</v>
      </c>
      <c r="E128" s="5">
        <v>203</v>
      </c>
      <c r="F128" s="5">
        <f>ROUND(Source!Q116,O128)</f>
        <v>66.84</v>
      </c>
      <c r="G128" s="5" t="s">
        <v>103</v>
      </c>
      <c r="H128" s="5" t="s">
        <v>104</v>
      </c>
      <c r="I128" s="5"/>
      <c r="J128" s="5"/>
      <c r="K128" s="5">
        <v>203</v>
      </c>
      <c r="L128" s="5">
        <v>11</v>
      </c>
      <c r="M128" s="5">
        <v>3</v>
      </c>
      <c r="N128" s="5" t="s">
        <v>3</v>
      </c>
      <c r="O128" s="5">
        <v>2</v>
      </c>
      <c r="P128" s="5">
        <f>ROUND(Source!DI116,O128)</f>
        <v>66.84</v>
      </c>
      <c r="Q128" s="5"/>
      <c r="R128" s="5"/>
      <c r="S128" s="5"/>
      <c r="T128" s="5"/>
      <c r="U128" s="5"/>
      <c r="V128" s="5"/>
      <c r="W128" s="5"/>
    </row>
    <row r="129" spans="1:23">
      <c r="A129" s="5">
        <v>50</v>
      </c>
      <c r="B129" s="5">
        <v>0</v>
      </c>
      <c r="C129" s="5">
        <v>0</v>
      </c>
      <c r="D129" s="5">
        <v>1</v>
      </c>
      <c r="E129" s="5">
        <v>231</v>
      </c>
      <c r="F129" s="5">
        <f>ROUND(Source!BB116,O129)</f>
        <v>0</v>
      </c>
      <c r="G129" s="5" t="s">
        <v>105</v>
      </c>
      <c r="H129" s="5" t="s">
        <v>106</v>
      </c>
      <c r="I129" s="5"/>
      <c r="J129" s="5"/>
      <c r="K129" s="5">
        <v>231</v>
      </c>
      <c r="L129" s="5">
        <v>12</v>
      </c>
      <c r="M129" s="5">
        <v>3</v>
      </c>
      <c r="N129" s="5" t="s">
        <v>3</v>
      </c>
      <c r="O129" s="5">
        <v>2</v>
      </c>
      <c r="P129" s="5">
        <f>ROUND(Source!ET116,O129)</f>
        <v>0</v>
      </c>
      <c r="Q129" s="5"/>
      <c r="R129" s="5"/>
      <c r="S129" s="5"/>
      <c r="T129" s="5"/>
      <c r="U129" s="5"/>
      <c r="V129" s="5"/>
      <c r="W129" s="5"/>
    </row>
    <row r="130" spans="1:23">
      <c r="A130" s="5">
        <v>50</v>
      </c>
      <c r="B130" s="5">
        <v>0</v>
      </c>
      <c r="C130" s="5">
        <v>0</v>
      </c>
      <c r="D130" s="5">
        <v>1</v>
      </c>
      <c r="E130" s="5">
        <v>204</v>
      </c>
      <c r="F130" s="5">
        <f>ROUND(Source!R116,O130)</f>
        <v>7.96</v>
      </c>
      <c r="G130" s="5" t="s">
        <v>107</v>
      </c>
      <c r="H130" s="5" t="s">
        <v>108</v>
      </c>
      <c r="I130" s="5"/>
      <c r="J130" s="5"/>
      <c r="K130" s="5">
        <v>204</v>
      </c>
      <c r="L130" s="5">
        <v>13</v>
      </c>
      <c r="M130" s="5">
        <v>3</v>
      </c>
      <c r="N130" s="5" t="s">
        <v>3</v>
      </c>
      <c r="O130" s="5">
        <v>2</v>
      </c>
      <c r="P130" s="5">
        <f>ROUND(Source!DJ116,O130)</f>
        <v>7.96</v>
      </c>
      <c r="Q130" s="5"/>
      <c r="R130" s="5"/>
      <c r="S130" s="5"/>
      <c r="T130" s="5"/>
      <c r="U130" s="5"/>
      <c r="V130" s="5"/>
      <c r="W130" s="5"/>
    </row>
    <row r="131" spans="1:23">
      <c r="A131" s="5">
        <v>50</v>
      </c>
      <c r="B131" s="5">
        <v>0</v>
      </c>
      <c r="C131" s="5">
        <v>0</v>
      </c>
      <c r="D131" s="5">
        <v>1</v>
      </c>
      <c r="E131" s="5">
        <v>205</v>
      </c>
      <c r="F131" s="5">
        <f>ROUND(Source!S116,O131)</f>
        <v>307.77</v>
      </c>
      <c r="G131" s="5" t="s">
        <v>109</v>
      </c>
      <c r="H131" s="5" t="s">
        <v>110</v>
      </c>
      <c r="I131" s="5"/>
      <c r="J131" s="5"/>
      <c r="K131" s="5">
        <v>205</v>
      </c>
      <c r="L131" s="5">
        <v>14</v>
      </c>
      <c r="M131" s="5">
        <v>3</v>
      </c>
      <c r="N131" s="5" t="s">
        <v>3</v>
      </c>
      <c r="O131" s="5">
        <v>2</v>
      </c>
      <c r="P131" s="5">
        <f>ROUND(Source!DK116,O131)</f>
        <v>307.77</v>
      </c>
      <c r="Q131" s="5"/>
      <c r="R131" s="5"/>
      <c r="S131" s="5"/>
      <c r="T131" s="5"/>
      <c r="U131" s="5"/>
      <c r="V131" s="5"/>
      <c r="W131" s="5"/>
    </row>
    <row r="132" spans="1:23">
      <c r="A132" s="5">
        <v>50</v>
      </c>
      <c r="B132" s="5">
        <v>0</v>
      </c>
      <c r="C132" s="5">
        <v>0</v>
      </c>
      <c r="D132" s="5">
        <v>1</v>
      </c>
      <c r="E132" s="5">
        <v>232</v>
      </c>
      <c r="F132" s="5">
        <f>ROUND(Source!BC116,O132)</f>
        <v>0</v>
      </c>
      <c r="G132" s="5" t="s">
        <v>111</v>
      </c>
      <c r="H132" s="5" t="s">
        <v>112</v>
      </c>
      <c r="I132" s="5"/>
      <c r="J132" s="5"/>
      <c r="K132" s="5">
        <v>232</v>
      </c>
      <c r="L132" s="5">
        <v>15</v>
      </c>
      <c r="M132" s="5">
        <v>3</v>
      </c>
      <c r="N132" s="5" t="s">
        <v>3</v>
      </c>
      <c r="O132" s="5">
        <v>2</v>
      </c>
      <c r="P132" s="5">
        <f>ROUND(Source!EU116,O132)</f>
        <v>0</v>
      </c>
      <c r="Q132" s="5"/>
      <c r="R132" s="5"/>
      <c r="S132" s="5"/>
      <c r="T132" s="5"/>
      <c r="U132" s="5"/>
      <c r="V132" s="5"/>
      <c r="W132" s="5"/>
    </row>
    <row r="133" spans="1:23">
      <c r="A133" s="5">
        <v>50</v>
      </c>
      <c r="B133" s="5">
        <v>0</v>
      </c>
      <c r="C133" s="5">
        <v>0</v>
      </c>
      <c r="D133" s="5">
        <v>1</v>
      </c>
      <c r="E133" s="5">
        <v>214</v>
      </c>
      <c r="F133" s="5">
        <f>ROUND(Source!AS116,O133)</f>
        <v>1090.67</v>
      </c>
      <c r="G133" s="5" t="s">
        <v>113</v>
      </c>
      <c r="H133" s="5" t="s">
        <v>114</v>
      </c>
      <c r="I133" s="5"/>
      <c r="J133" s="5"/>
      <c r="K133" s="5">
        <v>214</v>
      </c>
      <c r="L133" s="5">
        <v>16</v>
      </c>
      <c r="M133" s="5">
        <v>3</v>
      </c>
      <c r="N133" s="5" t="s">
        <v>3</v>
      </c>
      <c r="O133" s="5">
        <v>2</v>
      </c>
      <c r="P133" s="5">
        <f>ROUND(Source!EK116,O133)</f>
        <v>7136.14</v>
      </c>
      <c r="Q133" s="5"/>
      <c r="R133" s="5"/>
      <c r="S133" s="5"/>
      <c r="T133" s="5"/>
      <c r="U133" s="5"/>
      <c r="V133" s="5"/>
      <c r="W133" s="5"/>
    </row>
    <row r="134" spans="1:23">
      <c r="A134" s="5">
        <v>50</v>
      </c>
      <c r="B134" s="5">
        <v>0</v>
      </c>
      <c r="C134" s="5">
        <v>0</v>
      </c>
      <c r="D134" s="5">
        <v>1</v>
      </c>
      <c r="E134" s="5">
        <v>215</v>
      </c>
      <c r="F134" s="5">
        <f>ROUND(Source!AT116,O134)</f>
        <v>0</v>
      </c>
      <c r="G134" s="5" t="s">
        <v>115</v>
      </c>
      <c r="H134" s="5" t="s">
        <v>116</v>
      </c>
      <c r="I134" s="5"/>
      <c r="J134" s="5"/>
      <c r="K134" s="5">
        <v>215</v>
      </c>
      <c r="L134" s="5">
        <v>17</v>
      </c>
      <c r="M134" s="5">
        <v>3</v>
      </c>
      <c r="N134" s="5" t="s">
        <v>3</v>
      </c>
      <c r="O134" s="5">
        <v>2</v>
      </c>
      <c r="P134" s="5">
        <f>ROUND(Source!EL116,O134)</f>
        <v>19117.89</v>
      </c>
      <c r="Q134" s="5"/>
      <c r="R134" s="5"/>
      <c r="S134" s="5"/>
      <c r="T134" s="5"/>
      <c r="U134" s="5"/>
      <c r="V134" s="5"/>
      <c r="W134" s="5"/>
    </row>
    <row r="135" spans="1:23">
      <c r="A135" s="5">
        <v>50</v>
      </c>
      <c r="B135" s="5">
        <v>0</v>
      </c>
      <c r="C135" s="5">
        <v>0</v>
      </c>
      <c r="D135" s="5">
        <v>1</v>
      </c>
      <c r="E135" s="5">
        <v>217</v>
      </c>
      <c r="F135" s="5">
        <f>ROUND(Source!AU116,O135)</f>
        <v>0</v>
      </c>
      <c r="G135" s="5" t="s">
        <v>117</v>
      </c>
      <c r="H135" s="5" t="s">
        <v>118</v>
      </c>
      <c r="I135" s="5"/>
      <c r="J135" s="5"/>
      <c r="K135" s="5">
        <v>217</v>
      </c>
      <c r="L135" s="5">
        <v>18</v>
      </c>
      <c r="M135" s="5">
        <v>3</v>
      </c>
      <c r="N135" s="5" t="s">
        <v>3</v>
      </c>
      <c r="O135" s="5">
        <v>2</v>
      </c>
      <c r="P135" s="5">
        <f>ROUND(Source!EM116,O135)</f>
        <v>0</v>
      </c>
      <c r="Q135" s="5"/>
      <c r="R135" s="5"/>
      <c r="S135" s="5"/>
      <c r="T135" s="5"/>
      <c r="U135" s="5"/>
      <c r="V135" s="5"/>
      <c r="W135" s="5"/>
    </row>
    <row r="136" spans="1:23">
      <c r="A136" s="5">
        <v>50</v>
      </c>
      <c r="B136" s="5">
        <v>0</v>
      </c>
      <c r="C136" s="5">
        <v>0</v>
      </c>
      <c r="D136" s="5">
        <v>1</v>
      </c>
      <c r="E136" s="5">
        <v>230</v>
      </c>
      <c r="F136" s="5">
        <f>ROUND(Source!BA116,O136)</f>
        <v>0</v>
      </c>
      <c r="G136" s="5" t="s">
        <v>119</v>
      </c>
      <c r="H136" s="5" t="s">
        <v>120</v>
      </c>
      <c r="I136" s="5"/>
      <c r="J136" s="5"/>
      <c r="K136" s="5">
        <v>230</v>
      </c>
      <c r="L136" s="5">
        <v>19</v>
      </c>
      <c r="M136" s="5">
        <v>3</v>
      </c>
      <c r="N136" s="5" t="s">
        <v>3</v>
      </c>
      <c r="O136" s="5">
        <v>2</v>
      </c>
      <c r="P136" s="5">
        <f>ROUND(Source!ES116,O136)</f>
        <v>0</v>
      </c>
      <c r="Q136" s="5"/>
      <c r="R136" s="5"/>
      <c r="S136" s="5"/>
      <c r="T136" s="5"/>
      <c r="U136" s="5"/>
      <c r="V136" s="5"/>
      <c r="W136" s="5"/>
    </row>
    <row r="137" spans="1:23">
      <c r="A137" s="5">
        <v>50</v>
      </c>
      <c r="B137" s="5">
        <v>0</v>
      </c>
      <c r="C137" s="5">
        <v>0</v>
      </c>
      <c r="D137" s="5">
        <v>1</v>
      </c>
      <c r="E137" s="5">
        <v>206</v>
      </c>
      <c r="F137" s="5">
        <f>ROUND(Source!T116,O137)</f>
        <v>0</v>
      </c>
      <c r="G137" s="5" t="s">
        <v>121</v>
      </c>
      <c r="H137" s="5" t="s">
        <v>122</v>
      </c>
      <c r="I137" s="5"/>
      <c r="J137" s="5"/>
      <c r="K137" s="5">
        <v>206</v>
      </c>
      <c r="L137" s="5">
        <v>20</v>
      </c>
      <c r="M137" s="5">
        <v>3</v>
      </c>
      <c r="N137" s="5" t="s">
        <v>3</v>
      </c>
      <c r="O137" s="5">
        <v>2</v>
      </c>
      <c r="P137" s="5">
        <f>ROUND(Source!DL116,O137)</f>
        <v>0</v>
      </c>
      <c r="Q137" s="5"/>
      <c r="R137" s="5"/>
      <c r="S137" s="5"/>
      <c r="T137" s="5"/>
      <c r="U137" s="5"/>
      <c r="V137" s="5"/>
      <c r="W137" s="5"/>
    </row>
    <row r="138" spans="1:23">
      <c r="A138" s="5">
        <v>50</v>
      </c>
      <c r="B138" s="5">
        <v>0</v>
      </c>
      <c r="C138" s="5">
        <v>0</v>
      </c>
      <c r="D138" s="5">
        <v>1</v>
      </c>
      <c r="E138" s="5">
        <v>207</v>
      </c>
      <c r="F138" s="5">
        <f>Source!U116</f>
        <v>32.8440552</v>
      </c>
      <c r="G138" s="5" t="s">
        <v>123</v>
      </c>
      <c r="H138" s="5" t="s">
        <v>124</v>
      </c>
      <c r="I138" s="5"/>
      <c r="J138" s="5"/>
      <c r="K138" s="5">
        <v>207</v>
      </c>
      <c r="L138" s="5">
        <v>21</v>
      </c>
      <c r="M138" s="5">
        <v>3</v>
      </c>
      <c r="N138" s="5" t="s">
        <v>3</v>
      </c>
      <c r="O138" s="5">
        <v>-1</v>
      </c>
      <c r="P138" s="5">
        <f>Source!DM116</f>
        <v>32.8440552</v>
      </c>
      <c r="Q138" s="5"/>
      <c r="R138" s="5"/>
      <c r="S138" s="5"/>
      <c r="T138" s="5"/>
      <c r="U138" s="5"/>
      <c r="V138" s="5"/>
      <c r="W138" s="5"/>
    </row>
    <row r="139" spans="1:23">
      <c r="A139" s="5">
        <v>50</v>
      </c>
      <c r="B139" s="5">
        <v>0</v>
      </c>
      <c r="C139" s="5">
        <v>0</v>
      </c>
      <c r="D139" s="5">
        <v>1</v>
      </c>
      <c r="E139" s="5">
        <v>208</v>
      </c>
      <c r="F139" s="5">
        <f>Source!V116</f>
        <v>0.67210799999999993</v>
      </c>
      <c r="G139" s="5" t="s">
        <v>125</v>
      </c>
      <c r="H139" s="5" t="s">
        <v>126</v>
      </c>
      <c r="I139" s="5"/>
      <c r="J139" s="5"/>
      <c r="K139" s="5">
        <v>208</v>
      </c>
      <c r="L139" s="5">
        <v>22</v>
      </c>
      <c r="M139" s="5">
        <v>3</v>
      </c>
      <c r="N139" s="5" t="s">
        <v>3</v>
      </c>
      <c r="O139" s="5">
        <v>-1</v>
      </c>
      <c r="P139" s="5">
        <f>Source!DN116</f>
        <v>0.67210799999999993</v>
      </c>
      <c r="Q139" s="5"/>
      <c r="R139" s="5"/>
      <c r="S139" s="5"/>
      <c r="T139" s="5"/>
      <c r="U139" s="5"/>
      <c r="V139" s="5"/>
      <c r="W139" s="5"/>
    </row>
    <row r="140" spans="1:23">
      <c r="A140" s="5">
        <v>50</v>
      </c>
      <c r="B140" s="5">
        <v>0</v>
      </c>
      <c r="C140" s="5">
        <v>0</v>
      </c>
      <c r="D140" s="5">
        <v>1</v>
      </c>
      <c r="E140" s="5">
        <v>209</v>
      </c>
      <c r="F140" s="5">
        <f>ROUND(Source!W116,O140)</f>
        <v>0</v>
      </c>
      <c r="G140" s="5" t="s">
        <v>127</v>
      </c>
      <c r="H140" s="5" t="s">
        <v>128</v>
      </c>
      <c r="I140" s="5"/>
      <c r="J140" s="5"/>
      <c r="K140" s="5">
        <v>209</v>
      </c>
      <c r="L140" s="5">
        <v>23</v>
      </c>
      <c r="M140" s="5">
        <v>3</v>
      </c>
      <c r="N140" s="5" t="s">
        <v>3</v>
      </c>
      <c r="O140" s="5">
        <v>2</v>
      </c>
      <c r="P140" s="5">
        <f>ROUND(Source!DO116,O140)</f>
        <v>0</v>
      </c>
      <c r="Q140" s="5"/>
      <c r="R140" s="5"/>
      <c r="S140" s="5"/>
      <c r="T140" s="5"/>
      <c r="U140" s="5"/>
      <c r="V140" s="5"/>
      <c r="W140" s="5"/>
    </row>
    <row r="141" spans="1:23">
      <c r="A141" s="5">
        <v>50</v>
      </c>
      <c r="B141" s="5">
        <v>0</v>
      </c>
      <c r="C141" s="5">
        <v>0</v>
      </c>
      <c r="D141" s="5">
        <v>1</v>
      </c>
      <c r="E141" s="5">
        <v>233</v>
      </c>
      <c r="F141" s="5">
        <f>ROUND(Source!BD116,O141)</f>
        <v>0</v>
      </c>
      <c r="G141" s="5" t="s">
        <v>129</v>
      </c>
      <c r="H141" s="5" t="s">
        <v>130</v>
      </c>
      <c r="I141" s="5"/>
      <c r="J141" s="5"/>
      <c r="K141" s="5">
        <v>233</v>
      </c>
      <c r="L141" s="5">
        <v>24</v>
      </c>
      <c r="M141" s="5">
        <v>3</v>
      </c>
      <c r="N141" s="5" t="s">
        <v>3</v>
      </c>
      <c r="O141" s="5">
        <v>2</v>
      </c>
      <c r="P141" s="5">
        <f>ROUND(Source!EV116,O141)</f>
        <v>0</v>
      </c>
      <c r="Q141" s="5"/>
      <c r="R141" s="5"/>
      <c r="S141" s="5"/>
      <c r="T141" s="5"/>
      <c r="U141" s="5"/>
      <c r="V141" s="5"/>
      <c r="W141" s="5"/>
    </row>
    <row r="142" spans="1:23">
      <c r="A142" s="5">
        <v>50</v>
      </c>
      <c r="B142" s="5">
        <v>0</v>
      </c>
      <c r="C142" s="5">
        <v>0</v>
      </c>
      <c r="D142" s="5">
        <v>1</v>
      </c>
      <c r="E142" s="5">
        <v>210</v>
      </c>
      <c r="F142" s="5">
        <f>ROUND(Source!X116,O142)</f>
        <v>363.08</v>
      </c>
      <c r="G142" s="5" t="s">
        <v>131</v>
      </c>
      <c r="H142" s="5" t="s">
        <v>132</v>
      </c>
      <c r="I142" s="5"/>
      <c r="J142" s="5"/>
      <c r="K142" s="5">
        <v>210</v>
      </c>
      <c r="L142" s="5">
        <v>25</v>
      </c>
      <c r="M142" s="5">
        <v>3</v>
      </c>
      <c r="N142" s="5" t="s">
        <v>3</v>
      </c>
      <c r="O142" s="5">
        <v>2</v>
      </c>
      <c r="P142" s="5">
        <f>ROUND(Source!DP116,O142)</f>
        <v>363.08</v>
      </c>
      <c r="Q142" s="5"/>
      <c r="R142" s="5"/>
      <c r="S142" s="5"/>
      <c r="T142" s="5"/>
      <c r="U142" s="5"/>
      <c r="V142" s="5"/>
      <c r="W142" s="5"/>
    </row>
    <row r="143" spans="1:23">
      <c r="A143" s="5">
        <v>50</v>
      </c>
      <c r="B143" s="5">
        <v>0</v>
      </c>
      <c r="C143" s="5">
        <v>0</v>
      </c>
      <c r="D143" s="5">
        <v>1</v>
      </c>
      <c r="E143" s="5">
        <v>211</v>
      </c>
      <c r="F143" s="5">
        <f>ROUND(Source!Y116,O143)</f>
        <v>224.16</v>
      </c>
      <c r="G143" s="5" t="s">
        <v>133</v>
      </c>
      <c r="H143" s="5" t="s">
        <v>134</v>
      </c>
      <c r="I143" s="5"/>
      <c r="J143" s="5"/>
      <c r="K143" s="5">
        <v>211</v>
      </c>
      <c r="L143" s="5">
        <v>26</v>
      </c>
      <c r="M143" s="5">
        <v>3</v>
      </c>
      <c r="N143" s="5" t="s">
        <v>3</v>
      </c>
      <c r="O143" s="5">
        <v>2</v>
      </c>
      <c r="P143" s="5">
        <f>ROUND(Source!DQ116,O143)</f>
        <v>224.16</v>
      </c>
      <c r="Q143" s="5"/>
      <c r="R143" s="5"/>
      <c r="S143" s="5"/>
      <c r="T143" s="5"/>
      <c r="U143" s="5"/>
      <c r="V143" s="5"/>
      <c r="W143" s="5"/>
    </row>
    <row r="144" spans="1:23">
      <c r="A144" s="5">
        <v>50</v>
      </c>
      <c r="B144" s="5">
        <v>0</v>
      </c>
      <c r="C144" s="5">
        <v>0</v>
      </c>
      <c r="D144" s="5">
        <v>1</v>
      </c>
      <c r="E144" s="5">
        <v>224</v>
      </c>
      <c r="F144" s="5">
        <f>ROUND(Source!AR116,O144)</f>
        <v>1090.67</v>
      </c>
      <c r="G144" s="5" t="s">
        <v>135</v>
      </c>
      <c r="H144" s="5" t="s">
        <v>136</v>
      </c>
      <c r="I144" s="5"/>
      <c r="J144" s="5"/>
      <c r="K144" s="5">
        <v>224</v>
      </c>
      <c r="L144" s="5">
        <v>27</v>
      </c>
      <c r="M144" s="5">
        <v>3</v>
      </c>
      <c r="N144" s="5" t="s">
        <v>3</v>
      </c>
      <c r="O144" s="5">
        <v>2</v>
      </c>
      <c r="P144" s="5">
        <f>ROUND(Source!EJ116,O144)</f>
        <v>141747.41</v>
      </c>
      <c r="Q144" s="5"/>
      <c r="R144" s="5"/>
      <c r="S144" s="5"/>
      <c r="T144" s="5"/>
      <c r="U144" s="5"/>
      <c r="V144" s="5"/>
      <c r="W144" s="5"/>
    </row>
    <row r="146" spans="1:255">
      <c r="A146" s="1">
        <v>4</v>
      </c>
      <c r="B146" s="1">
        <v>1</v>
      </c>
      <c r="C146" s="1"/>
      <c r="D146" s="1">
        <f>ROW(A171)</f>
        <v>171</v>
      </c>
      <c r="E146" s="1"/>
      <c r="F146" s="1" t="s">
        <v>162</v>
      </c>
      <c r="G146" s="1" t="s">
        <v>162</v>
      </c>
      <c r="H146" s="1" t="s">
        <v>3</v>
      </c>
      <c r="I146" s="1">
        <v>0</v>
      </c>
      <c r="J146" s="1"/>
      <c r="K146" s="1">
        <v>-1</v>
      </c>
      <c r="L146" s="1"/>
      <c r="M146" s="1"/>
      <c r="N146" s="1"/>
      <c r="O146" s="1"/>
      <c r="P146" s="1"/>
      <c r="Q146" s="1"/>
      <c r="R146" s="1"/>
      <c r="S146" s="1"/>
      <c r="T146" s="1"/>
      <c r="U146" s="1" t="s">
        <v>3</v>
      </c>
      <c r="V146" s="1">
        <v>0</v>
      </c>
      <c r="W146" s="1"/>
      <c r="X146" s="1"/>
      <c r="Y146" s="1"/>
      <c r="Z146" s="1"/>
      <c r="AA146" s="1"/>
      <c r="AB146" s="1" t="s">
        <v>3</v>
      </c>
      <c r="AC146" s="1" t="s">
        <v>3</v>
      </c>
      <c r="AD146" s="1" t="s">
        <v>3</v>
      </c>
      <c r="AE146" s="1" t="s">
        <v>3</v>
      </c>
      <c r="AF146" s="1" t="s">
        <v>3</v>
      </c>
      <c r="AG146" s="1" t="s">
        <v>3</v>
      </c>
      <c r="AH146" s="1"/>
      <c r="AI146" s="1"/>
      <c r="AJ146" s="1"/>
      <c r="AK146" s="1"/>
      <c r="AL146" s="1"/>
      <c r="AM146" s="1"/>
      <c r="AN146" s="1"/>
      <c r="AO146" s="1"/>
      <c r="AP146" s="1" t="s">
        <v>3</v>
      </c>
      <c r="AQ146" s="1" t="s">
        <v>3</v>
      </c>
      <c r="AR146" s="1" t="s">
        <v>3</v>
      </c>
      <c r="AS146" s="1"/>
      <c r="AT146" s="1"/>
      <c r="AU146" s="1"/>
      <c r="AV146" s="1"/>
      <c r="AW146" s="1"/>
      <c r="AX146" s="1"/>
      <c r="AY146" s="1"/>
      <c r="AZ146" s="1" t="s">
        <v>3</v>
      </c>
      <c r="BA146" s="1"/>
      <c r="BB146" s="1" t="s">
        <v>3</v>
      </c>
      <c r="BC146" s="1" t="s">
        <v>3</v>
      </c>
      <c r="BD146" s="1" t="s">
        <v>3</v>
      </c>
      <c r="BE146" s="1" t="s">
        <v>3</v>
      </c>
      <c r="BF146" s="1" t="s">
        <v>3</v>
      </c>
      <c r="BG146" s="1" t="s">
        <v>3</v>
      </c>
      <c r="BH146" s="1" t="s">
        <v>3</v>
      </c>
      <c r="BI146" s="1" t="s">
        <v>3</v>
      </c>
      <c r="BJ146" s="1" t="s">
        <v>3</v>
      </c>
      <c r="BK146" s="1" t="s">
        <v>3</v>
      </c>
      <c r="BL146" s="1" t="s">
        <v>3</v>
      </c>
      <c r="BM146" s="1" t="s">
        <v>3</v>
      </c>
      <c r="BN146" s="1" t="s">
        <v>3</v>
      </c>
      <c r="BO146" s="1" t="s">
        <v>3</v>
      </c>
      <c r="BP146" s="1" t="s">
        <v>3</v>
      </c>
      <c r="BQ146" s="1"/>
      <c r="BR146" s="1"/>
      <c r="BS146" s="1"/>
      <c r="BT146" s="1"/>
      <c r="BU146" s="1"/>
      <c r="BV146" s="1"/>
      <c r="BW146" s="1"/>
      <c r="BX146" s="1">
        <v>0</v>
      </c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>
        <v>0</v>
      </c>
    </row>
    <row r="148" spans="1:255">
      <c r="A148" s="3">
        <v>52</v>
      </c>
      <c r="B148" s="3">
        <f t="shared" ref="B148:G148" si="118">B171</f>
        <v>1</v>
      </c>
      <c r="C148" s="3">
        <f t="shared" si="118"/>
        <v>4</v>
      </c>
      <c r="D148" s="3">
        <f t="shared" si="118"/>
        <v>146</v>
      </c>
      <c r="E148" s="3">
        <f t="shared" si="118"/>
        <v>0</v>
      </c>
      <c r="F148" s="3" t="str">
        <f t="shared" si="118"/>
        <v>3.Система ВД3 (оборудование)</v>
      </c>
      <c r="G148" s="3" t="str">
        <f t="shared" si="118"/>
        <v>3.Система ВД3 (оборудование)</v>
      </c>
      <c r="H148" s="3"/>
      <c r="I148" s="3"/>
      <c r="J148" s="3"/>
      <c r="K148" s="3"/>
      <c r="L148" s="3"/>
      <c r="M148" s="3"/>
      <c r="N148" s="3"/>
      <c r="O148" s="3">
        <f t="shared" ref="O148:AT148" si="119">O171</f>
        <v>721.03</v>
      </c>
      <c r="P148" s="3">
        <f t="shared" si="119"/>
        <v>181.33</v>
      </c>
      <c r="Q148" s="3">
        <f t="shared" si="119"/>
        <v>148.07</v>
      </c>
      <c r="R148" s="3">
        <f t="shared" si="119"/>
        <v>18.38</v>
      </c>
      <c r="S148" s="3">
        <f t="shared" si="119"/>
        <v>391.63</v>
      </c>
      <c r="T148" s="3">
        <f t="shared" si="119"/>
        <v>0</v>
      </c>
      <c r="U148" s="3">
        <f t="shared" si="119"/>
        <v>43.320959999999992</v>
      </c>
      <c r="V148" s="3">
        <f t="shared" si="119"/>
        <v>1.4880000000000002</v>
      </c>
      <c r="W148" s="3">
        <f t="shared" si="119"/>
        <v>0</v>
      </c>
      <c r="X148" s="3">
        <f t="shared" si="119"/>
        <v>471.51</v>
      </c>
      <c r="Y148" s="3">
        <f t="shared" si="119"/>
        <v>291.11</v>
      </c>
      <c r="Z148" s="3">
        <f t="shared" si="119"/>
        <v>0</v>
      </c>
      <c r="AA148" s="3">
        <f t="shared" si="119"/>
        <v>0</v>
      </c>
      <c r="AB148" s="3">
        <f t="shared" si="119"/>
        <v>721.03</v>
      </c>
      <c r="AC148" s="3">
        <f t="shared" si="119"/>
        <v>181.33</v>
      </c>
      <c r="AD148" s="3">
        <f t="shared" si="119"/>
        <v>148.07</v>
      </c>
      <c r="AE148" s="3">
        <f t="shared" si="119"/>
        <v>18.38</v>
      </c>
      <c r="AF148" s="3">
        <f t="shared" si="119"/>
        <v>391.63</v>
      </c>
      <c r="AG148" s="3">
        <f t="shared" si="119"/>
        <v>0</v>
      </c>
      <c r="AH148" s="3">
        <f t="shared" si="119"/>
        <v>43.320959999999992</v>
      </c>
      <c r="AI148" s="3">
        <f t="shared" si="119"/>
        <v>1.4880000000000002</v>
      </c>
      <c r="AJ148" s="3">
        <f t="shared" si="119"/>
        <v>0</v>
      </c>
      <c r="AK148" s="3">
        <f t="shared" si="119"/>
        <v>471.51</v>
      </c>
      <c r="AL148" s="3">
        <f t="shared" si="119"/>
        <v>291.11</v>
      </c>
      <c r="AM148" s="3">
        <f t="shared" si="119"/>
        <v>0</v>
      </c>
      <c r="AN148" s="3">
        <f t="shared" si="119"/>
        <v>0</v>
      </c>
      <c r="AO148" s="3">
        <f t="shared" si="119"/>
        <v>0</v>
      </c>
      <c r="AP148" s="3">
        <f t="shared" si="119"/>
        <v>0</v>
      </c>
      <c r="AQ148" s="3">
        <f t="shared" si="119"/>
        <v>0</v>
      </c>
      <c r="AR148" s="3">
        <f t="shared" si="119"/>
        <v>1483.65</v>
      </c>
      <c r="AS148" s="3">
        <f t="shared" si="119"/>
        <v>1483.65</v>
      </c>
      <c r="AT148" s="3">
        <f t="shared" si="119"/>
        <v>0</v>
      </c>
      <c r="AU148" s="3">
        <f t="shared" ref="AU148:BZ148" si="120">AU171</f>
        <v>0</v>
      </c>
      <c r="AV148" s="3">
        <f t="shared" si="120"/>
        <v>181.33</v>
      </c>
      <c r="AW148" s="3">
        <f t="shared" si="120"/>
        <v>181.33</v>
      </c>
      <c r="AX148" s="3">
        <f t="shared" si="120"/>
        <v>0</v>
      </c>
      <c r="AY148" s="3">
        <f t="shared" si="120"/>
        <v>181.33</v>
      </c>
      <c r="AZ148" s="3">
        <f t="shared" si="120"/>
        <v>0</v>
      </c>
      <c r="BA148" s="3">
        <f t="shared" si="120"/>
        <v>0</v>
      </c>
      <c r="BB148" s="3">
        <f t="shared" si="120"/>
        <v>0</v>
      </c>
      <c r="BC148" s="3">
        <f t="shared" si="120"/>
        <v>0</v>
      </c>
      <c r="BD148" s="3">
        <f t="shared" si="120"/>
        <v>0</v>
      </c>
      <c r="BE148" s="3">
        <f t="shared" si="120"/>
        <v>0</v>
      </c>
      <c r="BF148" s="3">
        <f t="shared" si="120"/>
        <v>0</v>
      </c>
      <c r="BG148" s="3">
        <f t="shared" si="120"/>
        <v>0</v>
      </c>
      <c r="BH148" s="3">
        <f t="shared" si="120"/>
        <v>0</v>
      </c>
      <c r="BI148" s="3">
        <f t="shared" si="120"/>
        <v>0</v>
      </c>
      <c r="BJ148" s="3">
        <f t="shared" si="120"/>
        <v>0</v>
      </c>
      <c r="BK148" s="3">
        <f t="shared" si="120"/>
        <v>0</v>
      </c>
      <c r="BL148" s="3">
        <f t="shared" si="120"/>
        <v>0</v>
      </c>
      <c r="BM148" s="3">
        <f t="shared" si="120"/>
        <v>0</v>
      </c>
      <c r="BN148" s="3">
        <f t="shared" si="120"/>
        <v>0</v>
      </c>
      <c r="BO148" s="3">
        <f t="shared" si="120"/>
        <v>0</v>
      </c>
      <c r="BP148" s="3">
        <f t="shared" si="120"/>
        <v>0</v>
      </c>
      <c r="BQ148" s="3">
        <f t="shared" si="120"/>
        <v>0</v>
      </c>
      <c r="BR148" s="3">
        <f t="shared" si="120"/>
        <v>0</v>
      </c>
      <c r="BS148" s="3">
        <f t="shared" si="120"/>
        <v>0</v>
      </c>
      <c r="BT148" s="3">
        <f t="shared" si="120"/>
        <v>0</v>
      </c>
      <c r="BU148" s="3">
        <f t="shared" si="120"/>
        <v>0</v>
      </c>
      <c r="BV148" s="3">
        <f t="shared" si="120"/>
        <v>0</v>
      </c>
      <c r="BW148" s="3">
        <f t="shared" si="120"/>
        <v>0</v>
      </c>
      <c r="BX148" s="3">
        <f t="shared" si="120"/>
        <v>0</v>
      </c>
      <c r="BY148" s="3">
        <f t="shared" si="120"/>
        <v>0</v>
      </c>
      <c r="BZ148" s="3">
        <f t="shared" si="120"/>
        <v>0</v>
      </c>
      <c r="CA148" s="3">
        <f t="shared" ref="CA148:DF148" si="121">CA171</f>
        <v>1483.65</v>
      </c>
      <c r="CB148" s="3">
        <f t="shared" si="121"/>
        <v>1483.65</v>
      </c>
      <c r="CC148" s="3">
        <f t="shared" si="121"/>
        <v>0</v>
      </c>
      <c r="CD148" s="3">
        <f t="shared" si="121"/>
        <v>0</v>
      </c>
      <c r="CE148" s="3">
        <f t="shared" si="121"/>
        <v>181.33</v>
      </c>
      <c r="CF148" s="3">
        <f t="shared" si="121"/>
        <v>181.33</v>
      </c>
      <c r="CG148" s="3">
        <f t="shared" si="121"/>
        <v>0</v>
      </c>
      <c r="CH148" s="3">
        <f t="shared" si="121"/>
        <v>181.33</v>
      </c>
      <c r="CI148" s="3">
        <f t="shared" si="121"/>
        <v>0</v>
      </c>
      <c r="CJ148" s="3">
        <f t="shared" si="121"/>
        <v>0</v>
      </c>
      <c r="CK148" s="3">
        <f t="shared" si="121"/>
        <v>0</v>
      </c>
      <c r="CL148" s="3">
        <f t="shared" si="121"/>
        <v>0</v>
      </c>
      <c r="CM148" s="3">
        <f t="shared" si="121"/>
        <v>0</v>
      </c>
      <c r="CN148" s="3">
        <f t="shared" si="121"/>
        <v>0</v>
      </c>
      <c r="CO148" s="3">
        <f t="shared" si="121"/>
        <v>0</v>
      </c>
      <c r="CP148" s="3">
        <f t="shared" si="121"/>
        <v>0</v>
      </c>
      <c r="CQ148" s="3">
        <f t="shared" si="121"/>
        <v>0</v>
      </c>
      <c r="CR148" s="3">
        <f t="shared" si="121"/>
        <v>0</v>
      </c>
      <c r="CS148" s="3">
        <f t="shared" si="121"/>
        <v>0</v>
      </c>
      <c r="CT148" s="3">
        <f t="shared" si="121"/>
        <v>0</v>
      </c>
      <c r="CU148" s="3">
        <f t="shared" si="121"/>
        <v>0</v>
      </c>
      <c r="CV148" s="3">
        <f t="shared" si="121"/>
        <v>0</v>
      </c>
      <c r="CW148" s="3">
        <f t="shared" si="121"/>
        <v>0</v>
      </c>
      <c r="CX148" s="3">
        <f t="shared" si="121"/>
        <v>0</v>
      </c>
      <c r="CY148" s="3">
        <f t="shared" si="121"/>
        <v>0</v>
      </c>
      <c r="CZ148" s="3">
        <f t="shared" si="121"/>
        <v>0</v>
      </c>
      <c r="DA148" s="3">
        <f t="shared" si="121"/>
        <v>0</v>
      </c>
      <c r="DB148" s="3">
        <f t="shared" si="121"/>
        <v>0</v>
      </c>
      <c r="DC148" s="3">
        <f t="shared" si="121"/>
        <v>0</v>
      </c>
      <c r="DD148" s="3">
        <f t="shared" si="121"/>
        <v>0</v>
      </c>
      <c r="DE148" s="3">
        <f t="shared" si="121"/>
        <v>0</v>
      </c>
      <c r="DF148" s="3">
        <f t="shared" si="121"/>
        <v>0</v>
      </c>
      <c r="DG148" s="4">
        <f t="shared" ref="DG148:EL148" si="122">DG171</f>
        <v>242719.68</v>
      </c>
      <c r="DH148" s="4">
        <f t="shared" si="122"/>
        <v>242179.98</v>
      </c>
      <c r="DI148" s="4">
        <f t="shared" si="122"/>
        <v>148.07</v>
      </c>
      <c r="DJ148" s="4">
        <f t="shared" si="122"/>
        <v>18.38</v>
      </c>
      <c r="DK148" s="4">
        <f t="shared" si="122"/>
        <v>391.63</v>
      </c>
      <c r="DL148" s="4">
        <f t="shared" si="122"/>
        <v>0</v>
      </c>
      <c r="DM148" s="4">
        <f t="shared" si="122"/>
        <v>43.320959999999992</v>
      </c>
      <c r="DN148" s="4">
        <f t="shared" si="122"/>
        <v>1.4880000000000002</v>
      </c>
      <c r="DO148" s="4">
        <f t="shared" si="122"/>
        <v>0</v>
      </c>
      <c r="DP148" s="4">
        <f t="shared" si="122"/>
        <v>471.51</v>
      </c>
      <c r="DQ148" s="4">
        <f t="shared" si="122"/>
        <v>291.11</v>
      </c>
      <c r="DR148" s="4">
        <f t="shared" si="122"/>
        <v>0</v>
      </c>
      <c r="DS148" s="4">
        <f t="shared" si="122"/>
        <v>0</v>
      </c>
      <c r="DT148" s="4">
        <f t="shared" si="122"/>
        <v>242719.68</v>
      </c>
      <c r="DU148" s="4">
        <f t="shared" si="122"/>
        <v>242179.98</v>
      </c>
      <c r="DV148" s="4">
        <f t="shared" si="122"/>
        <v>148.07</v>
      </c>
      <c r="DW148" s="4">
        <f t="shared" si="122"/>
        <v>18.38</v>
      </c>
      <c r="DX148" s="4">
        <f t="shared" si="122"/>
        <v>391.63</v>
      </c>
      <c r="DY148" s="4">
        <f t="shared" si="122"/>
        <v>0</v>
      </c>
      <c r="DZ148" s="4">
        <f t="shared" si="122"/>
        <v>43.320959999999992</v>
      </c>
      <c r="EA148" s="4">
        <f t="shared" si="122"/>
        <v>1.4880000000000002</v>
      </c>
      <c r="EB148" s="4">
        <f t="shared" si="122"/>
        <v>0</v>
      </c>
      <c r="EC148" s="4">
        <f t="shared" si="122"/>
        <v>471.51</v>
      </c>
      <c r="ED148" s="4">
        <f t="shared" si="122"/>
        <v>291.11</v>
      </c>
      <c r="EE148" s="4">
        <f t="shared" si="122"/>
        <v>0</v>
      </c>
      <c r="EF148" s="4">
        <f t="shared" si="122"/>
        <v>0</v>
      </c>
      <c r="EG148" s="4">
        <f t="shared" si="122"/>
        <v>0</v>
      </c>
      <c r="EH148" s="4">
        <f t="shared" si="122"/>
        <v>210862.89</v>
      </c>
      <c r="EI148" s="4">
        <f t="shared" si="122"/>
        <v>0</v>
      </c>
      <c r="EJ148" s="4">
        <f t="shared" si="122"/>
        <v>243482.3</v>
      </c>
      <c r="EK148" s="4">
        <f t="shared" si="122"/>
        <v>1483.65</v>
      </c>
      <c r="EL148" s="4">
        <f t="shared" si="122"/>
        <v>31135.759999999998</v>
      </c>
      <c r="EM148" s="4">
        <f t="shared" ref="EM148:FR148" si="123">EM171</f>
        <v>0</v>
      </c>
      <c r="EN148" s="4">
        <f t="shared" si="123"/>
        <v>242179.98</v>
      </c>
      <c r="EO148" s="4">
        <f t="shared" si="123"/>
        <v>31317.09</v>
      </c>
      <c r="EP148" s="4">
        <f t="shared" si="123"/>
        <v>0</v>
      </c>
      <c r="EQ148" s="4">
        <f t="shared" si="123"/>
        <v>31317.09</v>
      </c>
      <c r="ER148" s="4">
        <f t="shared" si="123"/>
        <v>210862.89</v>
      </c>
      <c r="ES148" s="4">
        <f t="shared" si="123"/>
        <v>0</v>
      </c>
      <c r="ET148" s="4">
        <f t="shared" si="123"/>
        <v>0</v>
      </c>
      <c r="EU148" s="4">
        <f t="shared" si="123"/>
        <v>0</v>
      </c>
      <c r="EV148" s="4">
        <f t="shared" si="123"/>
        <v>0</v>
      </c>
      <c r="EW148" s="4">
        <f t="shared" si="123"/>
        <v>0</v>
      </c>
      <c r="EX148" s="4">
        <f t="shared" si="123"/>
        <v>0</v>
      </c>
      <c r="EY148" s="4">
        <f t="shared" si="123"/>
        <v>0</v>
      </c>
      <c r="EZ148" s="4">
        <f t="shared" si="123"/>
        <v>0</v>
      </c>
      <c r="FA148" s="4">
        <f t="shared" si="123"/>
        <v>0</v>
      </c>
      <c r="FB148" s="4">
        <f t="shared" si="123"/>
        <v>0</v>
      </c>
      <c r="FC148" s="4">
        <f t="shared" si="123"/>
        <v>0</v>
      </c>
      <c r="FD148" s="4">
        <f t="shared" si="123"/>
        <v>0</v>
      </c>
      <c r="FE148" s="4">
        <f t="shared" si="123"/>
        <v>0</v>
      </c>
      <c r="FF148" s="4">
        <f t="shared" si="123"/>
        <v>0</v>
      </c>
      <c r="FG148" s="4">
        <f t="shared" si="123"/>
        <v>0</v>
      </c>
      <c r="FH148" s="4">
        <f t="shared" si="123"/>
        <v>0</v>
      </c>
      <c r="FI148" s="4">
        <f t="shared" si="123"/>
        <v>0</v>
      </c>
      <c r="FJ148" s="4">
        <f t="shared" si="123"/>
        <v>0</v>
      </c>
      <c r="FK148" s="4">
        <f t="shared" si="123"/>
        <v>0</v>
      </c>
      <c r="FL148" s="4">
        <f t="shared" si="123"/>
        <v>0</v>
      </c>
      <c r="FM148" s="4">
        <f t="shared" si="123"/>
        <v>0</v>
      </c>
      <c r="FN148" s="4">
        <f t="shared" si="123"/>
        <v>0</v>
      </c>
      <c r="FO148" s="4">
        <f t="shared" si="123"/>
        <v>0</v>
      </c>
      <c r="FP148" s="4">
        <f t="shared" si="123"/>
        <v>0</v>
      </c>
      <c r="FQ148" s="4">
        <f t="shared" si="123"/>
        <v>210862.89</v>
      </c>
      <c r="FR148" s="4">
        <f t="shared" si="123"/>
        <v>0</v>
      </c>
      <c r="FS148" s="4">
        <f t="shared" ref="FS148:GX148" si="124">FS171</f>
        <v>243482.3</v>
      </c>
      <c r="FT148" s="4">
        <f t="shared" si="124"/>
        <v>1483.65</v>
      </c>
      <c r="FU148" s="4">
        <f t="shared" si="124"/>
        <v>31135.759999999998</v>
      </c>
      <c r="FV148" s="4">
        <f t="shared" si="124"/>
        <v>0</v>
      </c>
      <c r="FW148" s="4">
        <f t="shared" si="124"/>
        <v>242179.98</v>
      </c>
      <c r="FX148" s="4">
        <f t="shared" si="124"/>
        <v>31317.089999999997</v>
      </c>
      <c r="FY148" s="4">
        <f t="shared" si="124"/>
        <v>0</v>
      </c>
      <c r="FZ148" s="4">
        <f t="shared" si="124"/>
        <v>31317.089999999997</v>
      </c>
      <c r="GA148" s="4">
        <f t="shared" si="124"/>
        <v>210862.89</v>
      </c>
      <c r="GB148" s="4">
        <f t="shared" si="124"/>
        <v>0</v>
      </c>
      <c r="GC148" s="4">
        <f t="shared" si="124"/>
        <v>0</v>
      </c>
      <c r="GD148" s="4">
        <f t="shared" si="124"/>
        <v>0</v>
      </c>
      <c r="GE148" s="4">
        <f t="shared" si="124"/>
        <v>0</v>
      </c>
      <c r="GF148" s="4">
        <f t="shared" si="124"/>
        <v>0</v>
      </c>
      <c r="GG148" s="4">
        <f t="shared" si="124"/>
        <v>0</v>
      </c>
      <c r="GH148" s="4">
        <f t="shared" si="124"/>
        <v>0</v>
      </c>
      <c r="GI148" s="4">
        <f t="shared" si="124"/>
        <v>0</v>
      </c>
      <c r="GJ148" s="4">
        <f t="shared" si="124"/>
        <v>0</v>
      </c>
      <c r="GK148" s="4">
        <f t="shared" si="124"/>
        <v>0</v>
      </c>
      <c r="GL148" s="4">
        <f t="shared" si="124"/>
        <v>0</v>
      </c>
      <c r="GM148" s="4">
        <f t="shared" si="124"/>
        <v>0</v>
      </c>
      <c r="GN148" s="4">
        <f t="shared" si="124"/>
        <v>0</v>
      </c>
      <c r="GO148" s="4">
        <f t="shared" si="124"/>
        <v>0</v>
      </c>
      <c r="GP148" s="4">
        <f t="shared" si="124"/>
        <v>0</v>
      </c>
      <c r="GQ148" s="4">
        <f t="shared" si="124"/>
        <v>0</v>
      </c>
      <c r="GR148" s="4">
        <f t="shared" si="124"/>
        <v>0</v>
      </c>
      <c r="GS148" s="4">
        <f t="shared" si="124"/>
        <v>0</v>
      </c>
      <c r="GT148" s="4">
        <f t="shared" si="124"/>
        <v>0</v>
      </c>
      <c r="GU148" s="4">
        <f t="shared" si="124"/>
        <v>0</v>
      </c>
      <c r="GV148" s="4">
        <f t="shared" si="124"/>
        <v>0</v>
      </c>
      <c r="GW148" s="4">
        <f t="shared" si="124"/>
        <v>0</v>
      </c>
      <c r="GX148" s="4">
        <f t="shared" si="124"/>
        <v>0</v>
      </c>
    </row>
    <row r="150" spans="1:255">
      <c r="A150" s="2">
        <v>17</v>
      </c>
      <c r="B150" s="2">
        <v>1</v>
      </c>
      <c r="C150" s="2">
        <f>ROW(SmtRes!A131)</f>
        <v>131</v>
      </c>
      <c r="D150" s="2">
        <f>ROW(EtalonRes!A152)</f>
        <v>152</v>
      </c>
      <c r="E150" s="2" t="s">
        <v>163</v>
      </c>
      <c r="F150" s="2" t="s">
        <v>164</v>
      </c>
      <c r="G150" s="2" t="s">
        <v>165</v>
      </c>
      <c r="H150" s="2" t="s">
        <v>19</v>
      </c>
      <c r="I150" s="2">
        <v>1</v>
      </c>
      <c r="J150" s="2">
        <v>0</v>
      </c>
      <c r="K150" s="2"/>
      <c r="L150" s="2"/>
      <c r="M150" s="2"/>
      <c r="N150" s="2"/>
      <c r="O150" s="2">
        <f t="shared" ref="O150:O169" si="125">ROUND(CP150,2)</f>
        <v>310.11</v>
      </c>
      <c r="P150" s="2">
        <f t="shared" ref="P150:P169" si="126">ROUND(CQ150*I150,2)</f>
        <v>22.54</v>
      </c>
      <c r="Q150" s="2">
        <f t="shared" ref="Q150:Q169" si="127">ROUND(CR150*I150,2)</f>
        <v>131.31</v>
      </c>
      <c r="R150" s="2">
        <f t="shared" ref="R150:R169" si="128">ROUND(CS150*I150,2)</f>
        <v>16.86</v>
      </c>
      <c r="S150" s="2">
        <f t="shared" ref="S150:S169" si="129">ROUND(CT150*I150,2)</f>
        <v>156.26</v>
      </c>
      <c r="T150" s="2">
        <f t="shared" ref="T150:T169" si="130">ROUND(CU150*I150,2)</f>
        <v>0</v>
      </c>
      <c r="U150" s="2">
        <f t="shared" ref="U150:U169" si="131">CV150*I150</f>
        <v>16.242599999999996</v>
      </c>
      <c r="V150" s="2">
        <f t="shared" ref="V150:V169" si="132">CW150*I150</f>
        <v>1.3650000000000002</v>
      </c>
      <c r="W150" s="2">
        <f t="shared" ref="W150:W169" si="133">ROUND(CX150*I150,2)</f>
        <v>0</v>
      </c>
      <c r="X150" s="2">
        <f t="shared" ref="X150:X169" si="134">ROUND(CY150,2)</f>
        <v>199.09</v>
      </c>
      <c r="Y150" s="2">
        <f t="shared" ref="Y150:Y169" si="135">ROUND(CZ150,2)</f>
        <v>122.92</v>
      </c>
      <c r="Z150" s="2"/>
      <c r="AA150" s="2">
        <v>33304975</v>
      </c>
      <c r="AB150" s="2">
        <f t="shared" ref="AB150:AB169" si="136">ROUND((AC150+AD150+AF150),2)</f>
        <v>310.11</v>
      </c>
      <c r="AC150" s="2">
        <f t="shared" ref="AC150:AC169" si="137">ROUND((ES150),2)</f>
        <v>22.54</v>
      </c>
      <c r="AD150" s="2">
        <f>ROUND((((((ET150*1.2)*1.25))-(((EU150*1.2)*1.25)))+AE150),2)</f>
        <v>131.31</v>
      </c>
      <c r="AE150" s="2">
        <f>ROUND((((EU150*1.2)*1.25)),2)</f>
        <v>16.86</v>
      </c>
      <c r="AF150" s="2">
        <f>ROUND((((EV150*1.2)*1.15)),2)</f>
        <v>156.26</v>
      </c>
      <c r="AG150" s="2">
        <f t="shared" ref="AG150:AG169" si="138">ROUND((AP150),2)</f>
        <v>0</v>
      </c>
      <c r="AH150" s="2">
        <f>(((EW150*1.2)*1.15))</f>
        <v>16.242599999999996</v>
      </c>
      <c r="AI150" s="2">
        <f>(((EX150*1.2)*1.25))</f>
        <v>1.3650000000000002</v>
      </c>
      <c r="AJ150" s="2">
        <f t="shared" ref="AJ150:AJ169" si="139">(AS150)</f>
        <v>0</v>
      </c>
      <c r="AK150" s="2">
        <v>223.31</v>
      </c>
      <c r="AL150" s="2">
        <v>22.54</v>
      </c>
      <c r="AM150" s="2">
        <v>87.54</v>
      </c>
      <c r="AN150" s="2">
        <v>11.24</v>
      </c>
      <c r="AO150" s="2">
        <v>113.23</v>
      </c>
      <c r="AP150" s="2">
        <v>0</v>
      </c>
      <c r="AQ150" s="2">
        <v>11.77</v>
      </c>
      <c r="AR150" s="2">
        <v>0.91</v>
      </c>
      <c r="AS150" s="2">
        <v>0</v>
      </c>
      <c r="AT150" s="2">
        <v>115</v>
      </c>
      <c r="AU150" s="2">
        <v>71</v>
      </c>
      <c r="AV150" s="2">
        <v>1</v>
      </c>
      <c r="AW150" s="2">
        <v>1</v>
      </c>
      <c r="AX150" s="2"/>
      <c r="AY150" s="2"/>
      <c r="AZ150" s="2">
        <v>1</v>
      </c>
      <c r="BA150" s="2">
        <v>1</v>
      </c>
      <c r="BB150" s="2">
        <v>1</v>
      </c>
      <c r="BC150" s="2">
        <v>1</v>
      </c>
      <c r="BD150" s="2" t="s">
        <v>3</v>
      </c>
      <c r="BE150" s="2" t="s">
        <v>3</v>
      </c>
      <c r="BF150" s="2" t="s">
        <v>3</v>
      </c>
      <c r="BG150" s="2" t="s">
        <v>3</v>
      </c>
      <c r="BH150" s="2">
        <v>0</v>
      </c>
      <c r="BI150" s="2">
        <v>1</v>
      </c>
      <c r="BJ150" s="2" t="s">
        <v>166</v>
      </c>
      <c r="BK150" s="2"/>
      <c r="BL150" s="2"/>
      <c r="BM150" s="2">
        <v>20001</v>
      </c>
      <c r="BN150" s="2">
        <v>0</v>
      </c>
      <c r="BO150" s="2" t="s">
        <v>3</v>
      </c>
      <c r="BP150" s="2">
        <v>0</v>
      </c>
      <c r="BQ150" s="2">
        <v>2</v>
      </c>
      <c r="BR150" s="2">
        <v>0</v>
      </c>
      <c r="BS150" s="2">
        <v>1</v>
      </c>
      <c r="BT150" s="2">
        <v>1</v>
      </c>
      <c r="BU150" s="2">
        <v>1</v>
      </c>
      <c r="BV150" s="2">
        <v>1</v>
      </c>
      <c r="BW150" s="2">
        <v>1</v>
      </c>
      <c r="BX150" s="2">
        <v>1</v>
      </c>
      <c r="BY150" s="2" t="s">
        <v>3</v>
      </c>
      <c r="BZ150" s="2">
        <v>128</v>
      </c>
      <c r="CA150" s="2">
        <v>83</v>
      </c>
      <c r="CB150" s="2"/>
      <c r="CC150" s="2"/>
      <c r="CD150" s="2"/>
      <c r="CE150" s="2">
        <v>0</v>
      </c>
      <c r="CF150" s="2">
        <v>0</v>
      </c>
      <c r="CG150" s="2">
        <v>0</v>
      </c>
      <c r="CH150" s="2"/>
      <c r="CI150" s="2"/>
      <c r="CJ150" s="2"/>
      <c r="CK150" s="2"/>
      <c r="CL150" s="2"/>
      <c r="CM150" s="2">
        <v>0</v>
      </c>
      <c r="CN150" s="2" t="s">
        <v>954</v>
      </c>
      <c r="CO150" s="2">
        <v>0</v>
      </c>
      <c r="CP150" s="2">
        <f t="shared" ref="CP150:CP169" si="140">(P150+Q150+S150)</f>
        <v>310.11</v>
      </c>
      <c r="CQ150" s="2">
        <f t="shared" ref="CQ150:CQ169" si="141">AC150*BC150</f>
        <v>22.54</v>
      </c>
      <c r="CR150" s="2">
        <f t="shared" ref="CR150:CR169" si="142">AD150*BB150</f>
        <v>131.31</v>
      </c>
      <c r="CS150" s="2">
        <f t="shared" ref="CS150:CS169" si="143">AE150*BS150</f>
        <v>16.86</v>
      </c>
      <c r="CT150" s="2">
        <f t="shared" ref="CT150:CT169" si="144">AF150*BA150</f>
        <v>156.26</v>
      </c>
      <c r="CU150" s="2">
        <f t="shared" ref="CU150:CU169" si="145">AG150</f>
        <v>0</v>
      </c>
      <c r="CV150" s="2">
        <f t="shared" ref="CV150:CV169" si="146">AH150</f>
        <v>16.242599999999996</v>
      </c>
      <c r="CW150" s="2">
        <f t="shared" ref="CW150:CW169" si="147">AI150</f>
        <v>1.3650000000000002</v>
      </c>
      <c r="CX150" s="2">
        <f t="shared" ref="CX150:CX169" si="148">AJ150</f>
        <v>0</v>
      </c>
      <c r="CY150" s="2">
        <f t="shared" ref="CY150:CY169" si="149">(((S150+R150)*AT150)/100)</f>
        <v>199.08799999999999</v>
      </c>
      <c r="CZ150" s="2">
        <f t="shared" ref="CZ150:CZ169" si="150">(((S150+R150)*AU150)/100)</f>
        <v>122.9152</v>
      </c>
      <c r="DA150" s="2"/>
      <c r="DB150" s="2"/>
      <c r="DC150" s="2" t="s">
        <v>3</v>
      </c>
      <c r="DD150" s="2" t="s">
        <v>3</v>
      </c>
      <c r="DE150" s="2" t="s">
        <v>21</v>
      </c>
      <c r="DF150" s="2" t="s">
        <v>21</v>
      </c>
      <c r="DG150" s="2" t="s">
        <v>22</v>
      </c>
      <c r="DH150" s="2" t="s">
        <v>3</v>
      </c>
      <c r="DI150" s="2" t="s">
        <v>22</v>
      </c>
      <c r="DJ150" s="2" t="s">
        <v>21</v>
      </c>
      <c r="DK150" s="2" t="s">
        <v>3</v>
      </c>
      <c r="DL150" s="2" t="s">
        <v>3</v>
      </c>
      <c r="DM150" s="2" t="s">
        <v>3</v>
      </c>
      <c r="DN150" s="2">
        <v>0</v>
      </c>
      <c r="DO150" s="2">
        <v>0</v>
      </c>
      <c r="DP150" s="2">
        <v>1</v>
      </c>
      <c r="DQ150" s="2">
        <v>1</v>
      </c>
      <c r="DR150" s="2"/>
      <c r="DS150" s="2"/>
      <c r="DT150" s="2"/>
      <c r="DU150" s="2">
        <v>1013</v>
      </c>
      <c r="DV150" s="2" t="s">
        <v>19</v>
      </c>
      <c r="DW150" s="2" t="s">
        <v>19</v>
      </c>
      <c r="DX150" s="2">
        <v>1</v>
      </c>
      <c r="DY150" s="2"/>
      <c r="DZ150" s="2"/>
      <c r="EA150" s="2"/>
      <c r="EB150" s="2"/>
      <c r="EC150" s="2"/>
      <c r="ED150" s="2"/>
      <c r="EE150" s="2">
        <v>31102217</v>
      </c>
      <c r="EF150" s="2">
        <v>2</v>
      </c>
      <c r="EG150" s="2" t="s">
        <v>23</v>
      </c>
      <c r="EH150" s="2">
        <v>0</v>
      </c>
      <c r="EI150" s="2" t="s">
        <v>3</v>
      </c>
      <c r="EJ150" s="2">
        <v>1</v>
      </c>
      <c r="EK150" s="2">
        <v>20001</v>
      </c>
      <c r="EL150" s="2" t="s">
        <v>24</v>
      </c>
      <c r="EM150" s="2" t="s">
        <v>25</v>
      </c>
      <c r="EN150" s="2"/>
      <c r="EO150" s="2" t="s">
        <v>26</v>
      </c>
      <c r="EP150" s="2"/>
      <c r="EQ150" s="2">
        <v>0</v>
      </c>
      <c r="ER150" s="2">
        <v>223.31</v>
      </c>
      <c r="ES150" s="2">
        <v>22.54</v>
      </c>
      <c r="ET150" s="2">
        <v>87.54</v>
      </c>
      <c r="EU150" s="2">
        <v>11.24</v>
      </c>
      <c r="EV150" s="2">
        <v>113.23</v>
      </c>
      <c r="EW150" s="2">
        <v>11.77</v>
      </c>
      <c r="EX150" s="2">
        <v>0.91</v>
      </c>
      <c r="EY150" s="2">
        <v>0</v>
      </c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>
        <v>0</v>
      </c>
      <c r="FR150" s="2">
        <f t="shared" ref="FR150:FR169" si="151">ROUND(IF(AND(BH150=3,BI150=3),P150,0),2)</f>
        <v>0</v>
      </c>
      <c r="FS150" s="2">
        <v>0</v>
      </c>
      <c r="FT150" s="2" t="s">
        <v>27</v>
      </c>
      <c r="FU150" s="2" t="s">
        <v>28</v>
      </c>
      <c r="FV150" s="2"/>
      <c r="FW150" s="2"/>
      <c r="FX150" s="2">
        <v>115.2</v>
      </c>
      <c r="FY150" s="2">
        <v>70.55</v>
      </c>
      <c r="FZ150" s="2"/>
      <c r="GA150" s="2" t="s">
        <v>3</v>
      </c>
      <c r="GB150" s="2"/>
      <c r="GC150" s="2"/>
      <c r="GD150" s="2">
        <v>1</v>
      </c>
      <c r="GE150" s="2"/>
      <c r="GF150" s="2">
        <v>-990748761</v>
      </c>
      <c r="GG150" s="2">
        <v>2</v>
      </c>
      <c r="GH150" s="2">
        <v>1</v>
      </c>
      <c r="GI150" s="2">
        <v>-2</v>
      </c>
      <c r="GJ150" s="2">
        <v>0</v>
      </c>
      <c r="GK150" s="2">
        <v>0</v>
      </c>
      <c r="GL150" s="2">
        <f t="shared" ref="GL150:GL169" si="152">ROUND(IF(AND(BH150=3,BI150=3,FS150&lt;&gt;0),P150,0),2)</f>
        <v>0</v>
      </c>
      <c r="GM150" s="2">
        <f t="shared" ref="GM150:GM169" si="153">ROUND(O150+X150+Y150,2)+GX150</f>
        <v>632.12</v>
      </c>
      <c r="GN150" s="2">
        <f t="shared" ref="GN150:GN169" si="154">IF(OR(BI150=0,BI150=1),ROUND(O150+X150+Y150,2),0)</f>
        <v>632.12</v>
      </c>
      <c r="GO150" s="2">
        <f t="shared" ref="GO150:GO169" si="155">IF(BI150=2,ROUND(O150+X150+Y150,2),0)</f>
        <v>0</v>
      </c>
      <c r="GP150" s="2">
        <f t="shared" ref="GP150:GP169" si="156">IF(BI150=4,ROUND(O150+X150+Y150,2)+GX150,0)</f>
        <v>0</v>
      </c>
      <c r="GQ150" s="2"/>
      <c r="GR150" s="2">
        <v>0</v>
      </c>
      <c r="GS150" s="2">
        <v>3</v>
      </c>
      <c r="GT150" s="2">
        <v>0</v>
      </c>
      <c r="GU150" s="2" t="s">
        <v>3</v>
      </c>
      <c r="GV150" s="2">
        <f t="shared" ref="GV150:GV169" si="157">ROUND((GT150),2)</f>
        <v>0</v>
      </c>
      <c r="GW150" s="2">
        <v>1</v>
      </c>
      <c r="GX150" s="2">
        <f t="shared" ref="GX150:GX169" si="158">ROUND(HC150*I150,2)</f>
        <v>0</v>
      </c>
      <c r="GY150" s="2"/>
      <c r="GZ150" s="2"/>
      <c r="HA150" s="2">
        <v>0</v>
      </c>
      <c r="HB150" s="2">
        <v>0</v>
      </c>
      <c r="HC150" s="2">
        <f t="shared" ref="HC150:HC169" si="159">GV150*GW150</f>
        <v>0</v>
      </c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>
        <v>0</v>
      </c>
      <c r="IL150" s="2"/>
      <c r="IM150" s="2"/>
      <c r="IN150" s="2"/>
      <c r="IO150" s="2"/>
      <c r="IP150" s="2"/>
      <c r="IQ150" s="2"/>
      <c r="IR150" s="2"/>
      <c r="IS150" s="2"/>
      <c r="IT150" s="2"/>
      <c r="IU150" s="2"/>
    </row>
    <row r="151" spans="1:255">
      <c r="A151">
        <v>17</v>
      </c>
      <c r="B151">
        <v>1</v>
      </c>
      <c r="C151">
        <f>ROW(SmtRes!A138)</f>
        <v>138</v>
      </c>
      <c r="D151">
        <f>ROW(EtalonRes!A160)</f>
        <v>160</v>
      </c>
      <c r="E151" t="s">
        <v>163</v>
      </c>
      <c r="F151" t="s">
        <v>164</v>
      </c>
      <c r="G151" t="s">
        <v>165</v>
      </c>
      <c r="H151" t="s">
        <v>19</v>
      </c>
      <c r="I151">
        <v>1</v>
      </c>
      <c r="J151">
        <v>0</v>
      </c>
      <c r="O151">
        <f t="shared" si="125"/>
        <v>310.11</v>
      </c>
      <c r="P151">
        <f t="shared" si="126"/>
        <v>22.54</v>
      </c>
      <c r="Q151">
        <f t="shared" si="127"/>
        <v>131.31</v>
      </c>
      <c r="R151">
        <f t="shared" si="128"/>
        <v>16.86</v>
      </c>
      <c r="S151">
        <f t="shared" si="129"/>
        <v>156.26</v>
      </c>
      <c r="T151">
        <f t="shared" si="130"/>
        <v>0</v>
      </c>
      <c r="U151">
        <f t="shared" si="131"/>
        <v>16.242599999999996</v>
      </c>
      <c r="V151">
        <f t="shared" si="132"/>
        <v>1.3650000000000002</v>
      </c>
      <c r="W151">
        <f t="shared" si="133"/>
        <v>0</v>
      </c>
      <c r="X151">
        <f t="shared" si="134"/>
        <v>199.09</v>
      </c>
      <c r="Y151">
        <f t="shared" si="135"/>
        <v>122.92</v>
      </c>
      <c r="AA151">
        <v>33304960</v>
      </c>
      <c r="AB151">
        <f t="shared" si="136"/>
        <v>310.11</v>
      </c>
      <c r="AC151">
        <f t="shared" si="137"/>
        <v>22.54</v>
      </c>
      <c r="AD151">
        <f>ROUND((((((ET151*1.2)*1.25))-(((EU151*1.2)*1.25)))+AE151),2)</f>
        <v>131.31</v>
      </c>
      <c r="AE151">
        <f>ROUND((((EU151*1.2)*1.25)),2)</f>
        <v>16.86</v>
      </c>
      <c r="AF151">
        <f>ROUND((((EV151*1.2)*1.15)),2)</f>
        <v>156.26</v>
      </c>
      <c r="AG151">
        <f t="shared" si="138"/>
        <v>0</v>
      </c>
      <c r="AH151">
        <f>(((EW151*1.2)*1.15))</f>
        <v>16.242599999999996</v>
      </c>
      <c r="AI151">
        <f>(((EX151*1.2)*1.25))</f>
        <v>1.3650000000000002</v>
      </c>
      <c r="AJ151">
        <f t="shared" si="139"/>
        <v>0</v>
      </c>
      <c r="AK151">
        <v>223.31</v>
      </c>
      <c r="AL151">
        <v>22.54</v>
      </c>
      <c r="AM151">
        <v>87.54</v>
      </c>
      <c r="AN151">
        <v>11.24</v>
      </c>
      <c r="AO151">
        <v>113.23</v>
      </c>
      <c r="AP151">
        <v>0</v>
      </c>
      <c r="AQ151">
        <v>11.77</v>
      </c>
      <c r="AR151">
        <v>0.91</v>
      </c>
      <c r="AS151">
        <v>0</v>
      </c>
      <c r="AT151">
        <v>115</v>
      </c>
      <c r="AU151">
        <v>71</v>
      </c>
      <c r="AV151">
        <v>1</v>
      </c>
      <c r="AW151">
        <v>1</v>
      </c>
      <c r="AZ151">
        <v>1</v>
      </c>
      <c r="BA151">
        <v>1</v>
      </c>
      <c r="BB151">
        <v>1</v>
      </c>
      <c r="BC151">
        <v>1</v>
      </c>
      <c r="BD151" t="s">
        <v>3</v>
      </c>
      <c r="BE151" t="s">
        <v>3</v>
      </c>
      <c r="BF151" t="s">
        <v>3</v>
      </c>
      <c r="BG151" t="s">
        <v>3</v>
      </c>
      <c r="BH151">
        <v>0</v>
      </c>
      <c r="BI151">
        <v>1</v>
      </c>
      <c r="BJ151" t="s">
        <v>166</v>
      </c>
      <c r="BM151">
        <v>20001</v>
      </c>
      <c r="BN151">
        <v>0</v>
      </c>
      <c r="BO151" t="s">
        <v>3</v>
      </c>
      <c r="BP151">
        <v>0</v>
      </c>
      <c r="BQ151">
        <v>2</v>
      </c>
      <c r="BR151">
        <v>0</v>
      </c>
      <c r="BS151">
        <v>1</v>
      </c>
      <c r="BT151">
        <v>1</v>
      </c>
      <c r="BU151">
        <v>1</v>
      </c>
      <c r="BV151">
        <v>1</v>
      </c>
      <c r="BW151">
        <v>1</v>
      </c>
      <c r="BX151">
        <v>1</v>
      </c>
      <c r="BY151" t="s">
        <v>3</v>
      </c>
      <c r="BZ151">
        <v>128</v>
      </c>
      <c r="CA151">
        <v>83</v>
      </c>
      <c r="CE151">
        <v>0</v>
      </c>
      <c r="CF151">
        <v>0</v>
      </c>
      <c r="CG151">
        <v>0</v>
      </c>
      <c r="CM151">
        <v>0</v>
      </c>
      <c r="CN151" t="s">
        <v>954</v>
      </c>
      <c r="CO151">
        <v>0</v>
      </c>
      <c r="CP151">
        <f t="shared" si="140"/>
        <v>310.11</v>
      </c>
      <c r="CQ151">
        <f t="shared" si="141"/>
        <v>22.54</v>
      </c>
      <c r="CR151">
        <f t="shared" si="142"/>
        <v>131.31</v>
      </c>
      <c r="CS151">
        <f t="shared" si="143"/>
        <v>16.86</v>
      </c>
      <c r="CT151">
        <f t="shared" si="144"/>
        <v>156.26</v>
      </c>
      <c r="CU151">
        <f t="shared" si="145"/>
        <v>0</v>
      </c>
      <c r="CV151">
        <f t="shared" si="146"/>
        <v>16.242599999999996</v>
      </c>
      <c r="CW151">
        <f t="shared" si="147"/>
        <v>1.3650000000000002</v>
      </c>
      <c r="CX151">
        <f t="shared" si="148"/>
        <v>0</v>
      </c>
      <c r="CY151">
        <f t="shared" si="149"/>
        <v>199.08799999999999</v>
      </c>
      <c r="CZ151">
        <f t="shared" si="150"/>
        <v>122.9152</v>
      </c>
      <c r="DC151" t="s">
        <v>3</v>
      </c>
      <c r="DD151" t="s">
        <v>3</v>
      </c>
      <c r="DE151" t="s">
        <v>21</v>
      </c>
      <c r="DF151" t="s">
        <v>21</v>
      </c>
      <c r="DG151" t="s">
        <v>22</v>
      </c>
      <c r="DH151" t="s">
        <v>3</v>
      </c>
      <c r="DI151" t="s">
        <v>22</v>
      </c>
      <c r="DJ151" t="s">
        <v>21</v>
      </c>
      <c r="DK151" t="s">
        <v>3</v>
      </c>
      <c r="DL151" t="s">
        <v>3</v>
      </c>
      <c r="DM151" t="s">
        <v>3</v>
      </c>
      <c r="DN151">
        <v>0</v>
      </c>
      <c r="DO151">
        <v>0</v>
      </c>
      <c r="DP151">
        <v>1</v>
      </c>
      <c r="DQ151">
        <v>1</v>
      </c>
      <c r="DU151">
        <v>1013</v>
      </c>
      <c r="DV151" t="s">
        <v>19</v>
      </c>
      <c r="DW151" t="s">
        <v>19</v>
      </c>
      <c r="DX151">
        <v>1</v>
      </c>
      <c r="EE151">
        <v>31102217</v>
      </c>
      <c r="EF151">
        <v>2</v>
      </c>
      <c r="EG151" t="s">
        <v>23</v>
      </c>
      <c r="EH151">
        <v>0</v>
      </c>
      <c r="EI151" t="s">
        <v>3</v>
      </c>
      <c r="EJ151">
        <v>1</v>
      </c>
      <c r="EK151">
        <v>20001</v>
      </c>
      <c r="EL151" t="s">
        <v>24</v>
      </c>
      <c r="EM151" t="s">
        <v>25</v>
      </c>
      <c r="EO151" t="s">
        <v>26</v>
      </c>
      <c r="EQ151">
        <v>0</v>
      </c>
      <c r="ER151">
        <v>223.31</v>
      </c>
      <c r="ES151">
        <v>22.54</v>
      </c>
      <c r="ET151">
        <v>87.54</v>
      </c>
      <c r="EU151">
        <v>11.24</v>
      </c>
      <c r="EV151">
        <v>113.23</v>
      </c>
      <c r="EW151">
        <v>11.77</v>
      </c>
      <c r="EX151">
        <v>0.91</v>
      </c>
      <c r="EY151">
        <v>0</v>
      </c>
      <c r="FQ151">
        <v>0</v>
      </c>
      <c r="FR151">
        <f t="shared" si="151"/>
        <v>0</v>
      </c>
      <c r="FS151">
        <v>0</v>
      </c>
      <c r="FT151" t="s">
        <v>27</v>
      </c>
      <c r="FU151" t="s">
        <v>28</v>
      </c>
      <c r="FX151">
        <v>115.2</v>
      </c>
      <c r="FY151">
        <v>70.55</v>
      </c>
      <c r="GA151" t="s">
        <v>3</v>
      </c>
      <c r="GD151">
        <v>1</v>
      </c>
      <c r="GF151">
        <v>-990748761</v>
      </c>
      <c r="GG151">
        <v>2</v>
      </c>
      <c r="GH151">
        <v>1</v>
      </c>
      <c r="GI151">
        <v>-2</v>
      </c>
      <c r="GJ151">
        <v>0</v>
      </c>
      <c r="GK151">
        <v>0</v>
      </c>
      <c r="GL151">
        <f t="shared" si="152"/>
        <v>0</v>
      </c>
      <c r="GM151">
        <f t="shared" si="153"/>
        <v>632.12</v>
      </c>
      <c r="GN151">
        <f t="shared" si="154"/>
        <v>632.12</v>
      </c>
      <c r="GO151">
        <f t="shared" si="155"/>
        <v>0</v>
      </c>
      <c r="GP151">
        <f t="shared" si="156"/>
        <v>0</v>
      </c>
      <c r="GR151">
        <v>0</v>
      </c>
      <c r="GS151">
        <v>3</v>
      </c>
      <c r="GT151">
        <v>0</v>
      </c>
      <c r="GU151" t="s">
        <v>3</v>
      </c>
      <c r="GV151">
        <f t="shared" si="157"/>
        <v>0</v>
      </c>
      <c r="GW151">
        <v>1</v>
      </c>
      <c r="GX151">
        <f t="shared" si="158"/>
        <v>0</v>
      </c>
      <c r="HA151">
        <v>0</v>
      </c>
      <c r="HB151">
        <v>0</v>
      </c>
      <c r="HC151">
        <f t="shared" si="159"/>
        <v>0</v>
      </c>
      <c r="IK151">
        <v>0</v>
      </c>
    </row>
    <row r="152" spans="1:255">
      <c r="A152" s="2">
        <v>17</v>
      </c>
      <c r="B152" s="2">
        <v>1</v>
      </c>
      <c r="C152" s="2"/>
      <c r="D152" s="2"/>
      <c r="E152" s="2" t="s">
        <v>167</v>
      </c>
      <c r="F152" s="2" t="s">
        <v>30</v>
      </c>
      <c r="G152" s="2" t="s">
        <v>31</v>
      </c>
      <c r="H152" s="2" t="s">
        <v>32</v>
      </c>
      <c r="I152" s="2">
        <v>5.3E-3</v>
      </c>
      <c r="J152" s="2">
        <v>0</v>
      </c>
      <c r="K152" s="2"/>
      <c r="L152" s="2"/>
      <c r="M152" s="2"/>
      <c r="N152" s="2"/>
      <c r="O152" s="2">
        <f t="shared" si="125"/>
        <v>53.36</v>
      </c>
      <c r="P152" s="2">
        <f t="shared" si="126"/>
        <v>53.36</v>
      </c>
      <c r="Q152" s="2">
        <f t="shared" si="127"/>
        <v>0</v>
      </c>
      <c r="R152" s="2">
        <f t="shared" si="128"/>
        <v>0</v>
      </c>
      <c r="S152" s="2">
        <f t="shared" si="129"/>
        <v>0</v>
      </c>
      <c r="T152" s="2">
        <f t="shared" si="130"/>
        <v>0</v>
      </c>
      <c r="U152" s="2">
        <f t="shared" si="131"/>
        <v>0</v>
      </c>
      <c r="V152" s="2">
        <f t="shared" si="132"/>
        <v>0</v>
      </c>
      <c r="W152" s="2">
        <f t="shared" si="133"/>
        <v>0</v>
      </c>
      <c r="X152" s="2">
        <f t="shared" si="134"/>
        <v>0</v>
      </c>
      <c r="Y152" s="2">
        <f t="shared" si="135"/>
        <v>0</v>
      </c>
      <c r="Z152" s="2"/>
      <c r="AA152" s="2">
        <v>33304975</v>
      </c>
      <c r="AB152" s="2">
        <f t="shared" si="136"/>
        <v>10068</v>
      </c>
      <c r="AC152" s="2">
        <f t="shared" si="137"/>
        <v>10068</v>
      </c>
      <c r="AD152" s="2">
        <f>ROUND((((ET152)-(EU152))+AE152),2)</f>
        <v>0</v>
      </c>
      <c r="AE152" s="2">
        <f t="shared" ref="AE152:AF155" si="160">ROUND((EU152),2)</f>
        <v>0</v>
      </c>
      <c r="AF152" s="2">
        <f t="shared" si="160"/>
        <v>0</v>
      </c>
      <c r="AG152" s="2">
        <f t="shared" si="138"/>
        <v>0</v>
      </c>
      <c r="AH152" s="2">
        <f t="shared" ref="AH152:AI155" si="161">(EW152)</f>
        <v>0</v>
      </c>
      <c r="AI152" s="2">
        <f t="shared" si="161"/>
        <v>0</v>
      </c>
      <c r="AJ152" s="2">
        <f t="shared" si="139"/>
        <v>0</v>
      </c>
      <c r="AK152" s="2">
        <v>10068</v>
      </c>
      <c r="AL152" s="2">
        <v>10068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1</v>
      </c>
      <c r="AW152" s="2">
        <v>1</v>
      </c>
      <c r="AX152" s="2"/>
      <c r="AY152" s="2"/>
      <c r="AZ152" s="2">
        <v>1</v>
      </c>
      <c r="BA152" s="2">
        <v>1</v>
      </c>
      <c r="BB152" s="2">
        <v>1</v>
      </c>
      <c r="BC152" s="2">
        <v>1</v>
      </c>
      <c r="BD152" s="2" t="s">
        <v>3</v>
      </c>
      <c r="BE152" s="2" t="s">
        <v>3</v>
      </c>
      <c r="BF152" s="2" t="s">
        <v>3</v>
      </c>
      <c r="BG152" s="2" t="s">
        <v>3</v>
      </c>
      <c r="BH152" s="2">
        <v>3</v>
      </c>
      <c r="BI152" s="2">
        <v>1</v>
      </c>
      <c r="BJ152" s="2" t="s">
        <v>33</v>
      </c>
      <c r="BK152" s="2"/>
      <c r="BL152" s="2"/>
      <c r="BM152" s="2">
        <v>500001</v>
      </c>
      <c r="BN152" s="2">
        <v>0</v>
      </c>
      <c r="BO152" s="2" t="s">
        <v>3</v>
      </c>
      <c r="BP152" s="2">
        <v>0</v>
      </c>
      <c r="BQ152" s="2">
        <v>8</v>
      </c>
      <c r="BR152" s="2">
        <v>0</v>
      </c>
      <c r="BS152" s="2">
        <v>1</v>
      </c>
      <c r="BT152" s="2">
        <v>1</v>
      </c>
      <c r="BU152" s="2">
        <v>1</v>
      </c>
      <c r="BV152" s="2">
        <v>1</v>
      </c>
      <c r="BW152" s="2">
        <v>1</v>
      </c>
      <c r="BX152" s="2">
        <v>1</v>
      </c>
      <c r="BY152" s="2" t="s">
        <v>3</v>
      </c>
      <c r="BZ152" s="2">
        <v>0</v>
      </c>
      <c r="CA152" s="2">
        <v>0</v>
      </c>
      <c r="CB152" s="2"/>
      <c r="CC152" s="2"/>
      <c r="CD152" s="2"/>
      <c r="CE152" s="2">
        <v>0</v>
      </c>
      <c r="CF152" s="2">
        <v>0</v>
      </c>
      <c r="CG152" s="2">
        <v>0</v>
      </c>
      <c r="CH152" s="2"/>
      <c r="CI152" s="2"/>
      <c r="CJ152" s="2"/>
      <c r="CK152" s="2"/>
      <c r="CL152" s="2"/>
      <c r="CM152" s="2">
        <v>0</v>
      </c>
      <c r="CN152" s="2" t="s">
        <v>3</v>
      </c>
      <c r="CO152" s="2">
        <v>0</v>
      </c>
      <c r="CP152" s="2">
        <f t="shared" si="140"/>
        <v>53.36</v>
      </c>
      <c r="CQ152" s="2">
        <f t="shared" si="141"/>
        <v>10068</v>
      </c>
      <c r="CR152" s="2">
        <f t="shared" si="142"/>
        <v>0</v>
      </c>
      <c r="CS152" s="2">
        <f t="shared" si="143"/>
        <v>0</v>
      </c>
      <c r="CT152" s="2">
        <f t="shared" si="144"/>
        <v>0</v>
      </c>
      <c r="CU152" s="2">
        <f t="shared" si="145"/>
        <v>0</v>
      </c>
      <c r="CV152" s="2">
        <f t="shared" si="146"/>
        <v>0</v>
      </c>
      <c r="CW152" s="2">
        <f t="shared" si="147"/>
        <v>0</v>
      </c>
      <c r="CX152" s="2">
        <f t="shared" si="148"/>
        <v>0</v>
      </c>
      <c r="CY152" s="2">
        <f t="shared" si="149"/>
        <v>0</v>
      </c>
      <c r="CZ152" s="2">
        <f t="shared" si="150"/>
        <v>0</v>
      </c>
      <c r="DA152" s="2"/>
      <c r="DB152" s="2"/>
      <c r="DC152" s="2" t="s">
        <v>3</v>
      </c>
      <c r="DD152" s="2" t="s">
        <v>3</v>
      </c>
      <c r="DE152" s="2" t="s">
        <v>3</v>
      </c>
      <c r="DF152" s="2" t="s">
        <v>3</v>
      </c>
      <c r="DG152" s="2" t="s">
        <v>3</v>
      </c>
      <c r="DH152" s="2" t="s">
        <v>3</v>
      </c>
      <c r="DI152" s="2" t="s">
        <v>3</v>
      </c>
      <c r="DJ152" s="2" t="s">
        <v>3</v>
      </c>
      <c r="DK152" s="2" t="s">
        <v>3</v>
      </c>
      <c r="DL152" s="2" t="s">
        <v>3</v>
      </c>
      <c r="DM152" s="2" t="s">
        <v>3</v>
      </c>
      <c r="DN152" s="2">
        <v>0</v>
      </c>
      <c r="DO152" s="2">
        <v>0</v>
      </c>
      <c r="DP152" s="2">
        <v>1</v>
      </c>
      <c r="DQ152" s="2">
        <v>1</v>
      </c>
      <c r="DR152" s="2"/>
      <c r="DS152" s="2"/>
      <c r="DT152" s="2"/>
      <c r="DU152" s="2">
        <v>1009</v>
      </c>
      <c r="DV152" s="2" t="s">
        <v>32</v>
      </c>
      <c r="DW152" s="2" t="s">
        <v>32</v>
      </c>
      <c r="DX152" s="2">
        <v>1000</v>
      </c>
      <c r="DY152" s="2"/>
      <c r="DZ152" s="2"/>
      <c r="EA152" s="2"/>
      <c r="EB152" s="2"/>
      <c r="EC152" s="2"/>
      <c r="ED152" s="2"/>
      <c r="EE152" s="2">
        <v>31102119</v>
      </c>
      <c r="EF152" s="2">
        <v>8</v>
      </c>
      <c r="EG152" s="2" t="s">
        <v>34</v>
      </c>
      <c r="EH152" s="2">
        <v>0</v>
      </c>
      <c r="EI152" s="2" t="s">
        <v>3</v>
      </c>
      <c r="EJ152" s="2">
        <v>1</v>
      </c>
      <c r="EK152" s="2">
        <v>500001</v>
      </c>
      <c r="EL152" s="2" t="s">
        <v>35</v>
      </c>
      <c r="EM152" s="2" t="s">
        <v>36</v>
      </c>
      <c r="EN152" s="2"/>
      <c r="EO152" s="2" t="s">
        <v>3</v>
      </c>
      <c r="EP152" s="2"/>
      <c r="EQ152" s="2">
        <v>0</v>
      </c>
      <c r="ER152" s="2">
        <v>10068</v>
      </c>
      <c r="ES152" s="2">
        <v>10068</v>
      </c>
      <c r="ET152" s="2">
        <v>0</v>
      </c>
      <c r="EU152" s="2">
        <v>0</v>
      </c>
      <c r="EV152" s="2">
        <v>0</v>
      </c>
      <c r="EW152" s="2">
        <v>0</v>
      </c>
      <c r="EX152" s="2">
        <v>0</v>
      </c>
      <c r="EY152" s="2">
        <v>0</v>
      </c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>
        <v>0</v>
      </c>
      <c r="FR152" s="2">
        <f t="shared" si="151"/>
        <v>0</v>
      </c>
      <c r="FS152" s="2">
        <v>0</v>
      </c>
      <c r="FT152" s="2"/>
      <c r="FU152" s="2"/>
      <c r="FV152" s="2"/>
      <c r="FW152" s="2"/>
      <c r="FX152" s="2">
        <v>0</v>
      </c>
      <c r="FY152" s="2">
        <v>0</v>
      </c>
      <c r="FZ152" s="2"/>
      <c r="GA152" s="2" t="s">
        <v>3</v>
      </c>
      <c r="GB152" s="2"/>
      <c r="GC152" s="2"/>
      <c r="GD152" s="2">
        <v>1</v>
      </c>
      <c r="GE152" s="2"/>
      <c r="GF152" s="2">
        <v>960438781</v>
      </c>
      <c r="GG152" s="2">
        <v>2</v>
      </c>
      <c r="GH152" s="2">
        <v>1</v>
      </c>
      <c r="GI152" s="2">
        <v>-2</v>
      </c>
      <c r="GJ152" s="2">
        <v>0</v>
      </c>
      <c r="GK152" s="2">
        <v>0</v>
      </c>
      <c r="GL152" s="2">
        <f t="shared" si="152"/>
        <v>0</v>
      </c>
      <c r="GM152" s="2">
        <f t="shared" si="153"/>
        <v>53.36</v>
      </c>
      <c r="GN152" s="2">
        <f t="shared" si="154"/>
        <v>53.36</v>
      </c>
      <c r="GO152" s="2">
        <f t="shared" si="155"/>
        <v>0</v>
      </c>
      <c r="GP152" s="2">
        <f t="shared" si="156"/>
        <v>0</v>
      </c>
      <c r="GQ152" s="2"/>
      <c r="GR152" s="2">
        <v>0</v>
      </c>
      <c r="GS152" s="2">
        <v>3</v>
      </c>
      <c r="GT152" s="2">
        <v>0</v>
      </c>
      <c r="GU152" s="2" t="s">
        <v>3</v>
      </c>
      <c r="GV152" s="2">
        <f t="shared" si="157"/>
        <v>0</v>
      </c>
      <c r="GW152" s="2">
        <v>1</v>
      </c>
      <c r="GX152" s="2">
        <f t="shared" si="158"/>
        <v>0</v>
      </c>
      <c r="GY152" s="2"/>
      <c r="GZ152" s="2"/>
      <c r="HA152" s="2">
        <v>0</v>
      </c>
      <c r="HB152" s="2">
        <v>0</v>
      </c>
      <c r="HC152" s="2">
        <f t="shared" si="159"/>
        <v>0</v>
      </c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>
        <v>0</v>
      </c>
      <c r="IL152" s="2"/>
      <c r="IM152" s="2"/>
      <c r="IN152" s="2"/>
      <c r="IO152" s="2"/>
      <c r="IP152" s="2"/>
      <c r="IQ152" s="2"/>
      <c r="IR152" s="2"/>
      <c r="IS152" s="2"/>
      <c r="IT152" s="2"/>
      <c r="IU152" s="2"/>
    </row>
    <row r="153" spans="1:255">
      <c r="A153">
        <v>17</v>
      </c>
      <c r="B153">
        <v>1</v>
      </c>
      <c r="E153" t="s">
        <v>167</v>
      </c>
      <c r="F153" t="s">
        <v>30</v>
      </c>
      <c r="G153" t="s">
        <v>31</v>
      </c>
      <c r="H153" t="s">
        <v>32</v>
      </c>
      <c r="I153">
        <v>5.3E-3</v>
      </c>
      <c r="J153">
        <v>0</v>
      </c>
      <c r="O153">
        <f t="shared" si="125"/>
        <v>53.36</v>
      </c>
      <c r="P153">
        <f t="shared" si="126"/>
        <v>53.36</v>
      </c>
      <c r="Q153">
        <f t="shared" si="127"/>
        <v>0</v>
      </c>
      <c r="R153">
        <f t="shared" si="128"/>
        <v>0</v>
      </c>
      <c r="S153">
        <f t="shared" si="129"/>
        <v>0</v>
      </c>
      <c r="T153">
        <f t="shared" si="130"/>
        <v>0</v>
      </c>
      <c r="U153">
        <f t="shared" si="131"/>
        <v>0</v>
      </c>
      <c r="V153">
        <f t="shared" si="132"/>
        <v>0</v>
      </c>
      <c r="W153">
        <f t="shared" si="133"/>
        <v>0</v>
      </c>
      <c r="X153">
        <f t="shared" si="134"/>
        <v>0</v>
      </c>
      <c r="Y153">
        <f t="shared" si="135"/>
        <v>0</v>
      </c>
      <c r="AA153">
        <v>33304960</v>
      </c>
      <c r="AB153">
        <f t="shared" si="136"/>
        <v>10068</v>
      </c>
      <c r="AC153">
        <f t="shared" si="137"/>
        <v>10068</v>
      </c>
      <c r="AD153">
        <f>ROUND((((ET153)-(EU153))+AE153),2)</f>
        <v>0</v>
      </c>
      <c r="AE153">
        <f t="shared" si="160"/>
        <v>0</v>
      </c>
      <c r="AF153">
        <f t="shared" si="160"/>
        <v>0</v>
      </c>
      <c r="AG153">
        <f t="shared" si="138"/>
        <v>0</v>
      </c>
      <c r="AH153">
        <f t="shared" si="161"/>
        <v>0</v>
      </c>
      <c r="AI153">
        <f t="shared" si="161"/>
        <v>0</v>
      </c>
      <c r="AJ153">
        <f t="shared" si="139"/>
        <v>0</v>
      </c>
      <c r="AK153">
        <v>10068</v>
      </c>
      <c r="AL153">
        <v>10068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1</v>
      </c>
      <c r="AW153">
        <v>1</v>
      </c>
      <c r="AZ153">
        <v>1</v>
      </c>
      <c r="BA153">
        <v>1</v>
      </c>
      <c r="BB153">
        <v>1</v>
      </c>
      <c r="BC153">
        <v>1</v>
      </c>
      <c r="BD153" t="s">
        <v>3</v>
      </c>
      <c r="BE153" t="s">
        <v>3</v>
      </c>
      <c r="BF153" t="s">
        <v>3</v>
      </c>
      <c r="BG153" t="s">
        <v>3</v>
      </c>
      <c r="BH153">
        <v>3</v>
      </c>
      <c r="BI153">
        <v>1</v>
      </c>
      <c r="BJ153" t="s">
        <v>33</v>
      </c>
      <c r="BM153">
        <v>500001</v>
      </c>
      <c r="BN153">
        <v>0</v>
      </c>
      <c r="BO153" t="s">
        <v>3</v>
      </c>
      <c r="BP153">
        <v>0</v>
      </c>
      <c r="BQ153">
        <v>8</v>
      </c>
      <c r="BR153">
        <v>0</v>
      </c>
      <c r="BS153">
        <v>1</v>
      </c>
      <c r="BT153">
        <v>1</v>
      </c>
      <c r="BU153">
        <v>1</v>
      </c>
      <c r="BV153">
        <v>1</v>
      </c>
      <c r="BW153">
        <v>1</v>
      </c>
      <c r="BX153">
        <v>1</v>
      </c>
      <c r="BY153" t="s">
        <v>3</v>
      </c>
      <c r="BZ153">
        <v>0</v>
      </c>
      <c r="CA153">
        <v>0</v>
      </c>
      <c r="CE153">
        <v>0</v>
      </c>
      <c r="CF153">
        <v>0</v>
      </c>
      <c r="CG153">
        <v>0</v>
      </c>
      <c r="CM153">
        <v>0</v>
      </c>
      <c r="CN153" t="s">
        <v>3</v>
      </c>
      <c r="CO153">
        <v>0</v>
      </c>
      <c r="CP153">
        <f t="shared" si="140"/>
        <v>53.36</v>
      </c>
      <c r="CQ153">
        <f t="shared" si="141"/>
        <v>10068</v>
      </c>
      <c r="CR153">
        <f t="shared" si="142"/>
        <v>0</v>
      </c>
      <c r="CS153">
        <f t="shared" si="143"/>
        <v>0</v>
      </c>
      <c r="CT153">
        <f t="shared" si="144"/>
        <v>0</v>
      </c>
      <c r="CU153">
        <f t="shared" si="145"/>
        <v>0</v>
      </c>
      <c r="CV153">
        <f t="shared" si="146"/>
        <v>0</v>
      </c>
      <c r="CW153">
        <f t="shared" si="147"/>
        <v>0</v>
      </c>
      <c r="CX153">
        <f t="shared" si="148"/>
        <v>0</v>
      </c>
      <c r="CY153">
        <f t="shared" si="149"/>
        <v>0</v>
      </c>
      <c r="CZ153">
        <f t="shared" si="150"/>
        <v>0</v>
      </c>
      <c r="DC153" t="s">
        <v>3</v>
      </c>
      <c r="DD153" t="s">
        <v>3</v>
      </c>
      <c r="DE153" t="s">
        <v>3</v>
      </c>
      <c r="DF153" t="s">
        <v>3</v>
      </c>
      <c r="DG153" t="s">
        <v>3</v>
      </c>
      <c r="DH153" t="s">
        <v>3</v>
      </c>
      <c r="DI153" t="s">
        <v>3</v>
      </c>
      <c r="DJ153" t="s">
        <v>3</v>
      </c>
      <c r="DK153" t="s">
        <v>3</v>
      </c>
      <c r="DL153" t="s">
        <v>3</v>
      </c>
      <c r="DM153" t="s">
        <v>3</v>
      </c>
      <c r="DN153">
        <v>0</v>
      </c>
      <c r="DO153">
        <v>0</v>
      </c>
      <c r="DP153">
        <v>1</v>
      </c>
      <c r="DQ153">
        <v>1</v>
      </c>
      <c r="DU153">
        <v>1009</v>
      </c>
      <c r="DV153" t="s">
        <v>32</v>
      </c>
      <c r="DW153" t="s">
        <v>32</v>
      </c>
      <c r="DX153">
        <v>1000</v>
      </c>
      <c r="EE153">
        <v>31102119</v>
      </c>
      <c r="EF153">
        <v>8</v>
      </c>
      <c r="EG153" t="s">
        <v>34</v>
      </c>
      <c r="EH153">
        <v>0</v>
      </c>
      <c r="EI153" t="s">
        <v>3</v>
      </c>
      <c r="EJ153">
        <v>1</v>
      </c>
      <c r="EK153">
        <v>500001</v>
      </c>
      <c r="EL153" t="s">
        <v>35</v>
      </c>
      <c r="EM153" t="s">
        <v>36</v>
      </c>
      <c r="EO153" t="s">
        <v>3</v>
      </c>
      <c r="EQ153">
        <v>0</v>
      </c>
      <c r="ER153">
        <v>10068</v>
      </c>
      <c r="ES153">
        <v>10068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FQ153">
        <v>0</v>
      </c>
      <c r="FR153">
        <f t="shared" si="151"/>
        <v>0</v>
      </c>
      <c r="FS153">
        <v>0</v>
      </c>
      <c r="FX153">
        <v>0</v>
      </c>
      <c r="FY153">
        <v>0</v>
      </c>
      <c r="GA153" t="s">
        <v>3</v>
      </c>
      <c r="GD153">
        <v>1</v>
      </c>
      <c r="GF153">
        <v>960438781</v>
      </c>
      <c r="GG153">
        <v>2</v>
      </c>
      <c r="GH153">
        <v>1</v>
      </c>
      <c r="GI153">
        <v>-2</v>
      </c>
      <c r="GJ153">
        <v>0</v>
      </c>
      <c r="GK153">
        <v>0</v>
      </c>
      <c r="GL153">
        <f t="shared" si="152"/>
        <v>0</v>
      </c>
      <c r="GM153">
        <f t="shared" si="153"/>
        <v>53.36</v>
      </c>
      <c r="GN153">
        <f t="shared" si="154"/>
        <v>53.36</v>
      </c>
      <c r="GO153">
        <f t="shared" si="155"/>
        <v>0</v>
      </c>
      <c r="GP153">
        <f t="shared" si="156"/>
        <v>0</v>
      </c>
      <c r="GR153">
        <v>0</v>
      </c>
      <c r="GS153">
        <v>3</v>
      </c>
      <c r="GT153">
        <v>0</v>
      </c>
      <c r="GU153" t="s">
        <v>3</v>
      </c>
      <c r="GV153">
        <f t="shared" si="157"/>
        <v>0</v>
      </c>
      <c r="GW153">
        <v>1</v>
      </c>
      <c r="GX153">
        <f t="shared" si="158"/>
        <v>0</v>
      </c>
      <c r="HA153">
        <v>0</v>
      </c>
      <c r="HB153">
        <v>0</v>
      </c>
      <c r="HC153">
        <f t="shared" si="159"/>
        <v>0</v>
      </c>
      <c r="IK153">
        <v>0</v>
      </c>
    </row>
    <row r="154" spans="1:255">
      <c r="A154" s="2">
        <v>17</v>
      </c>
      <c r="B154" s="2">
        <v>1</v>
      </c>
      <c r="C154" s="2"/>
      <c r="D154" s="2"/>
      <c r="E154" s="2" t="s">
        <v>168</v>
      </c>
      <c r="F154" s="2" t="s">
        <v>38</v>
      </c>
      <c r="G154" s="2" t="s">
        <v>169</v>
      </c>
      <c r="H154" s="2" t="s">
        <v>40</v>
      </c>
      <c r="I154" s="2">
        <v>1</v>
      </c>
      <c r="J154" s="2">
        <v>0</v>
      </c>
      <c r="K154" s="2"/>
      <c r="L154" s="2"/>
      <c r="M154" s="2"/>
      <c r="N154" s="2"/>
      <c r="O154" s="2">
        <f t="shared" si="125"/>
        <v>0</v>
      </c>
      <c r="P154" s="2">
        <f t="shared" si="126"/>
        <v>0</v>
      </c>
      <c r="Q154" s="2">
        <f t="shared" si="127"/>
        <v>0</v>
      </c>
      <c r="R154" s="2">
        <f t="shared" si="128"/>
        <v>0</v>
      </c>
      <c r="S154" s="2">
        <f t="shared" si="129"/>
        <v>0</v>
      </c>
      <c r="T154" s="2">
        <f t="shared" si="130"/>
        <v>0</v>
      </c>
      <c r="U154" s="2">
        <f t="shared" si="131"/>
        <v>0</v>
      </c>
      <c r="V154" s="2">
        <f t="shared" si="132"/>
        <v>0</v>
      </c>
      <c r="W154" s="2">
        <f t="shared" si="133"/>
        <v>0</v>
      </c>
      <c r="X154" s="2">
        <f t="shared" si="134"/>
        <v>0</v>
      </c>
      <c r="Y154" s="2">
        <f t="shared" si="135"/>
        <v>0</v>
      </c>
      <c r="Z154" s="2"/>
      <c r="AA154" s="2">
        <v>33304975</v>
      </c>
      <c r="AB154" s="2">
        <f t="shared" si="136"/>
        <v>0</v>
      </c>
      <c r="AC154" s="2">
        <f t="shared" si="137"/>
        <v>0</v>
      </c>
      <c r="AD154" s="2">
        <f>ROUND((((ET154)-(EU154))+AE154),2)</f>
        <v>0</v>
      </c>
      <c r="AE154" s="2">
        <f t="shared" si="160"/>
        <v>0</v>
      </c>
      <c r="AF154" s="2">
        <f t="shared" si="160"/>
        <v>0</v>
      </c>
      <c r="AG154" s="2">
        <f t="shared" si="138"/>
        <v>0</v>
      </c>
      <c r="AH154" s="2">
        <f t="shared" si="161"/>
        <v>0</v>
      </c>
      <c r="AI154" s="2">
        <f t="shared" si="161"/>
        <v>0</v>
      </c>
      <c r="AJ154" s="2">
        <f t="shared" si="139"/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1</v>
      </c>
      <c r="AW154" s="2">
        <v>1</v>
      </c>
      <c r="AX154" s="2"/>
      <c r="AY154" s="2"/>
      <c r="AZ154" s="2">
        <v>1</v>
      </c>
      <c r="BA154" s="2">
        <v>1</v>
      </c>
      <c r="BB154" s="2">
        <v>1</v>
      </c>
      <c r="BC154" s="2">
        <v>1</v>
      </c>
      <c r="BD154" s="2" t="s">
        <v>3</v>
      </c>
      <c r="BE154" s="2" t="s">
        <v>3</v>
      </c>
      <c r="BF154" s="2" t="s">
        <v>3</v>
      </c>
      <c r="BG154" s="2" t="s">
        <v>3</v>
      </c>
      <c r="BH154" s="2">
        <v>3</v>
      </c>
      <c r="BI154" s="2">
        <v>3</v>
      </c>
      <c r="BJ154" s="2" t="s">
        <v>3</v>
      </c>
      <c r="BK154" s="2"/>
      <c r="BL154" s="2"/>
      <c r="BM154" s="2">
        <v>1100</v>
      </c>
      <c r="BN154" s="2">
        <v>0</v>
      </c>
      <c r="BO154" s="2" t="s">
        <v>3</v>
      </c>
      <c r="BP154" s="2">
        <v>0</v>
      </c>
      <c r="BQ154" s="2">
        <v>21</v>
      </c>
      <c r="BR154" s="2">
        <v>0</v>
      </c>
      <c r="BS154" s="2">
        <v>1</v>
      </c>
      <c r="BT154" s="2">
        <v>1</v>
      </c>
      <c r="BU154" s="2">
        <v>1</v>
      </c>
      <c r="BV154" s="2">
        <v>1</v>
      </c>
      <c r="BW154" s="2">
        <v>1</v>
      </c>
      <c r="BX154" s="2">
        <v>1</v>
      </c>
      <c r="BY154" s="2" t="s">
        <v>3</v>
      </c>
      <c r="BZ154" s="2">
        <v>0</v>
      </c>
      <c r="CA154" s="2">
        <v>0</v>
      </c>
      <c r="CB154" s="2"/>
      <c r="CC154" s="2"/>
      <c r="CD154" s="2"/>
      <c r="CE154" s="2">
        <v>0</v>
      </c>
      <c r="CF154" s="2">
        <v>0</v>
      </c>
      <c r="CG154" s="2">
        <v>0</v>
      </c>
      <c r="CH154" s="2"/>
      <c r="CI154" s="2"/>
      <c r="CJ154" s="2"/>
      <c r="CK154" s="2"/>
      <c r="CL154" s="2"/>
      <c r="CM154" s="2">
        <v>0</v>
      </c>
      <c r="CN154" s="2" t="s">
        <v>3</v>
      </c>
      <c r="CO154" s="2">
        <v>0</v>
      </c>
      <c r="CP154" s="2">
        <f t="shared" si="140"/>
        <v>0</v>
      </c>
      <c r="CQ154" s="2">
        <f t="shared" si="141"/>
        <v>0</v>
      </c>
      <c r="CR154" s="2">
        <f t="shared" si="142"/>
        <v>0</v>
      </c>
      <c r="CS154" s="2">
        <f t="shared" si="143"/>
        <v>0</v>
      </c>
      <c r="CT154" s="2">
        <f t="shared" si="144"/>
        <v>0</v>
      </c>
      <c r="CU154" s="2">
        <f t="shared" si="145"/>
        <v>0</v>
      </c>
      <c r="CV154" s="2">
        <f t="shared" si="146"/>
        <v>0</v>
      </c>
      <c r="CW154" s="2">
        <f t="shared" si="147"/>
        <v>0</v>
      </c>
      <c r="CX154" s="2">
        <f t="shared" si="148"/>
        <v>0</v>
      </c>
      <c r="CY154" s="2">
        <f t="shared" si="149"/>
        <v>0</v>
      </c>
      <c r="CZ154" s="2">
        <f t="shared" si="150"/>
        <v>0</v>
      </c>
      <c r="DA154" s="2"/>
      <c r="DB154" s="2"/>
      <c r="DC154" s="2" t="s">
        <v>3</v>
      </c>
      <c r="DD154" s="2" t="s">
        <v>3</v>
      </c>
      <c r="DE154" s="2" t="s">
        <v>3</v>
      </c>
      <c r="DF154" s="2" t="s">
        <v>3</v>
      </c>
      <c r="DG154" s="2" t="s">
        <v>3</v>
      </c>
      <c r="DH154" s="2" t="s">
        <v>3</v>
      </c>
      <c r="DI154" s="2" t="s">
        <v>3</v>
      </c>
      <c r="DJ154" s="2" t="s">
        <v>3</v>
      </c>
      <c r="DK154" s="2" t="s">
        <v>3</v>
      </c>
      <c r="DL154" s="2" t="s">
        <v>3</v>
      </c>
      <c r="DM154" s="2" t="s">
        <v>3</v>
      </c>
      <c r="DN154" s="2">
        <v>0</v>
      </c>
      <c r="DO154" s="2">
        <v>0</v>
      </c>
      <c r="DP154" s="2">
        <v>1</v>
      </c>
      <c r="DQ154" s="2">
        <v>1</v>
      </c>
      <c r="DR154" s="2"/>
      <c r="DS154" s="2"/>
      <c r="DT154" s="2"/>
      <c r="DU154" s="2">
        <v>1010</v>
      </c>
      <c r="DV154" s="2" t="s">
        <v>40</v>
      </c>
      <c r="DW154" s="2" t="s">
        <v>40</v>
      </c>
      <c r="DX154" s="2">
        <v>1</v>
      </c>
      <c r="DY154" s="2"/>
      <c r="DZ154" s="2"/>
      <c r="EA154" s="2"/>
      <c r="EB154" s="2"/>
      <c r="EC154" s="2"/>
      <c r="ED154" s="2"/>
      <c r="EE154" s="2">
        <v>31102366</v>
      </c>
      <c r="EF154" s="2">
        <v>8</v>
      </c>
      <c r="EG154" s="2" t="s">
        <v>34</v>
      </c>
      <c r="EH154" s="2">
        <v>0</v>
      </c>
      <c r="EI154" s="2" t="s">
        <v>3</v>
      </c>
      <c r="EJ154" s="2">
        <v>1</v>
      </c>
      <c r="EK154" s="2">
        <v>1100</v>
      </c>
      <c r="EL154" s="2" t="s">
        <v>41</v>
      </c>
      <c r="EM154" s="2" t="s">
        <v>42</v>
      </c>
      <c r="EN154" s="2"/>
      <c r="EO154" s="2" t="s">
        <v>3</v>
      </c>
      <c r="EP154" s="2"/>
      <c r="EQ154" s="2">
        <v>0</v>
      </c>
      <c r="ER154" s="2">
        <v>0</v>
      </c>
      <c r="ES154" s="2">
        <v>0</v>
      </c>
      <c r="ET154" s="2">
        <v>0</v>
      </c>
      <c r="EU154" s="2">
        <v>0</v>
      </c>
      <c r="EV154" s="2">
        <v>0</v>
      </c>
      <c r="EW154" s="2">
        <v>0</v>
      </c>
      <c r="EX154" s="2">
        <v>0</v>
      </c>
      <c r="EY154" s="2">
        <v>0</v>
      </c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>
        <v>0</v>
      </c>
      <c r="FR154" s="2">
        <f t="shared" si="151"/>
        <v>0</v>
      </c>
      <c r="FS154" s="2">
        <v>0</v>
      </c>
      <c r="FT154" s="2"/>
      <c r="FU154" s="2"/>
      <c r="FV154" s="2"/>
      <c r="FW154" s="2"/>
      <c r="FX154" s="2">
        <v>0</v>
      </c>
      <c r="FY154" s="2">
        <v>0</v>
      </c>
      <c r="FZ154" s="2"/>
      <c r="GA154" s="2" t="s">
        <v>3</v>
      </c>
      <c r="GB154" s="2"/>
      <c r="GC154" s="2"/>
      <c r="GD154" s="2">
        <v>1</v>
      </c>
      <c r="GE154" s="2"/>
      <c r="GF154" s="2">
        <v>-830165739</v>
      </c>
      <c r="GG154" s="2">
        <v>2</v>
      </c>
      <c r="GH154" s="2">
        <v>0</v>
      </c>
      <c r="GI154" s="2">
        <v>-2</v>
      </c>
      <c r="GJ154" s="2">
        <v>0</v>
      </c>
      <c r="GK154" s="2">
        <v>0</v>
      </c>
      <c r="GL154" s="2">
        <f t="shared" si="152"/>
        <v>0</v>
      </c>
      <c r="GM154" s="2">
        <f t="shared" si="153"/>
        <v>0</v>
      </c>
      <c r="GN154" s="2">
        <f t="shared" si="154"/>
        <v>0</v>
      </c>
      <c r="GO154" s="2">
        <f t="shared" si="155"/>
        <v>0</v>
      </c>
      <c r="GP154" s="2">
        <f t="shared" si="156"/>
        <v>0</v>
      </c>
      <c r="GQ154" s="2"/>
      <c r="GR154" s="2">
        <v>0</v>
      </c>
      <c r="GS154" s="2">
        <v>3</v>
      </c>
      <c r="GT154" s="2">
        <v>0</v>
      </c>
      <c r="GU154" s="2" t="s">
        <v>3</v>
      </c>
      <c r="GV154" s="2">
        <f t="shared" si="157"/>
        <v>0</v>
      </c>
      <c r="GW154" s="2">
        <v>1</v>
      </c>
      <c r="GX154" s="2">
        <f t="shared" si="158"/>
        <v>0</v>
      </c>
      <c r="GY154" s="2"/>
      <c r="GZ154" s="2"/>
      <c r="HA154" s="2">
        <v>0</v>
      </c>
      <c r="HB154" s="2">
        <v>0</v>
      </c>
      <c r="HC154" s="2">
        <f t="shared" si="159"/>
        <v>0</v>
      </c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>
        <v>0</v>
      </c>
      <c r="IL154" s="2"/>
      <c r="IM154" s="2"/>
      <c r="IN154" s="2"/>
      <c r="IO154" s="2"/>
      <c r="IP154" s="2"/>
      <c r="IQ154" s="2"/>
      <c r="IR154" s="2"/>
      <c r="IS154" s="2"/>
      <c r="IT154" s="2"/>
      <c r="IU154" s="2"/>
    </row>
    <row r="155" spans="1:255">
      <c r="A155">
        <v>17</v>
      </c>
      <c r="B155">
        <v>1</v>
      </c>
      <c r="E155" t="s">
        <v>168</v>
      </c>
      <c r="F155" t="s">
        <v>38</v>
      </c>
      <c r="G155" t="s">
        <v>169</v>
      </c>
      <c r="H155" t="s">
        <v>40</v>
      </c>
      <c r="I155">
        <v>1</v>
      </c>
      <c r="J155">
        <v>0</v>
      </c>
      <c r="O155">
        <f t="shared" si="125"/>
        <v>210862.89</v>
      </c>
      <c r="P155">
        <f t="shared" si="126"/>
        <v>210862.89</v>
      </c>
      <c r="Q155">
        <f t="shared" si="127"/>
        <v>0</v>
      </c>
      <c r="R155">
        <f t="shared" si="128"/>
        <v>0</v>
      </c>
      <c r="S155">
        <f t="shared" si="129"/>
        <v>0</v>
      </c>
      <c r="T155">
        <f t="shared" si="130"/>
        <v>0</v>
      </c>
      <c r="U155">
        <f t="shared" si="131"/>
        <v>0</v>
      </c>
      <c r="V155">
        <f t="shared" si="132"/>
        <v>0</v>
      </c>
      <c r="W155">
        <f t="shared" si="133"/>
        <v>0</v>
      </c>
      <c r="X155">
        <f t="shared" si="134"/>
        <v>0</v>
      </c>
      <c r="Y155">
        <f t="shared" si="135"/>
        <v>0</v>
      </c>
      <c r="AA155">
        <v>33304960</v>
      </c>
      <c r="AB155">
        <f t="shared" si="136"/>
        <v>210862.89</v>
      </c>
      <c r="AC155">
        <f t="shared" si="137"/>
        <v>210862.89</v>
      </c>
      <c r="AD155">
        <f>ROUND((((ET155)-(EU155))+AE155),2)</f>
        <v>0</v>
      </c>
      <c r="AE155">
        <f t="shared" si="160"/>
        <v>0</v>
      </c>
      <c r="AF155">
        <f t="shared" si="160"/>
        <v>0</v>
      </c>
      <c r="AG155">
        <f t="shared" si="138"/>
        <v>0</v>
      </c>
      <c r="AH155">
        <f t="shared" si="161"/>
        <v>0</v>
      </c>
      <c r="AI155">
        <f t="shared" si="161"/>
        <v>0</v>
      </c>
      <c r="AJ155">
        <f t="shared" si="139"/>
        <v>0</v>
      </c>
      <c r="AK155">
        <v>210862.89</v>
      </c>
      <c r="AL155">
        <v>210862.89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1</v>
      </c>
      <c r="AW155">
        <v>1</v>
      </c>
      <c r="AZ155">
        <v>1</v>
      </c>
      <c r="BA155">
        <v>1</v>
      </c>
      <c r="BB155">
        <v>1</v>
      </c>
      <c r="BC155">
        <v>1</v>
      </c>
      <c r="BD155" t="s">
        <v>3</v>
      </c>
      <c r="BE155" t="s">
        <v>3</v>
      </c>
      <c r="BF155" t="s">
        <v>3</v>
      </c>
      <c r="BG155" t="s">
        <v>3</v>
      </c>
      <c r="BH155">
        <v>3</v>
      </c>
      <c r="BI155">
        <v>3</v>
      </c>
      <c r="BJ155" t="s">
        <v>3</v>
      </c>
      <c r="BM155">
        <v>1100</v>
      </c>
      <c r="BN155">
        <v>0</v>
      </c>
      <c r="BO155" t="s">
        <v>3</v>
      </c>
      <c r="BP155">
        <v>0</v>
      </c>
      <c r="BQ155">
        <v>21</v>
      </c>
      <c r="BR155">
        <v>0</v>
      </c>
      <c r="BS155">
        <v>1</v>
      </c>
      <c r="BT155">
        <v>1</v>
      </c>
      <c r="BU155">
        <v>1</v>
      </c>
      <c r="BV155">
        <v>1</v>
      </c>
      <c r="BW155">
        <v>1</v>
      </c>
      <c r="BX155">
        <v>1</v>
      </c>
      <c r="BY155" t="s">
        <v>3</v>
      </c>
      <c r="BZ155">
        <v>0</v>
      </c>
      <c r="CA155">
        <v>0</v>
      </c>
      <c r="CE155">
        <v>0</v>
      </c>
      <c r="CF155">
        <v>0</v>
      </c>
      <c r="CG155">
        <v>0</v>
      </c>
      <c r="CM155">
        <v>0</v>
      </c>
      <c r="CN155" t="s">
        <v>3</v>
      </c>
      <c r="CO155">
        <v>0</v>
      </c>
      <c r="CP155">
        <f t="shared" si="140"/>
        <v>210862.89</v>
      </c>
      <c r="CQ155">
        <f t="shared" si="141"/>
        <v>210862.89</v>
      </c>
      <c r="CR155">
        <f t="shared" si="142"/>
        <v>0</v>
      </c>
      <c r="CS155">
        <f t="shared" si="143"/>
        <v>0</v>
      </c>
      <c r="CT155">
        <f t="shared" si="144"/>
        <v>0</v>
      </c>
      <c r="CU155">
        <f t="shared" si="145"/>
        <v>0</v>
      </c>
      <c r="CV155">
        <f t="shared" si="146"/>
        <v>0</v>
      </c>
      <c r="CW155">
        <f t="shared" si="147"/>
        <v>0</v>
      </c>
      <c r="CX155">
        <f t="shared" si="148"/>
        <v>0</v>
      </c>
      <c r="CY155">
        <f t="shared" si="149"/>
        <v>0</v>
      </c>
      <c r="CZ155">
        <f t="shared" si="150"/>
        <v>0</v>
      </c>
      <c r="DC155" t="s">
        <v>3</v>
      </c>
      <c r="DD155" t="s">
        <v>3</v>
      </c>
      <c r="DE155" t="s">
        <v>3</v>
      </c>
      <c r="DF155" t="s">
        <v>3</v>
      </c>
      <c r="DG155" t="s">
        <v>3</v>
      </c>
      <c r="DH155" t="s">
        <v>3</v>
      </c>
      <c r="DI155" t="s">
        <v>3</v>
      </c>
      <c r="DJ155" t="s">
        <v>3</v>
      </c>
      <c r="DK155" t="s">
        <v>3</v>
      </c>
      <c r="DL155" t="s">
        <v>3</v>
      </c>
      <c r="DM155" t="s">
        <v>3</v>
      </c>
      <c r="DN155">
        <v>0</v>
      </c>
      <c r="DO155">
        <v>0</v>
      </c>
      <c r="DP155">
        <v>1</v>
      </c>
      <c r="DQ155">
        <v>1</v>
      </c>
      <c r="DU155">
        <v>1010</v>
      </c>
      <c r="DV155" t="s">
        <v>40</v>
      </c>
      <c r="DW155" t="s">
        <v>40</v>
      </c>
      <c r="DX155">
        <v>1</v>
      </c>
      <c r="EE155">
        <v>31102366</v>
      </c>
      <c r="EF155">
        <v>8</v>
      </c>
      <c r="EG155" t="s">
        <v>34</v>
      </c>
      <c r="EH155">
        <v>0</v>
      </c>
      <c r="EI155" t="s">
        <v>3</v>
      </c>
      <c r="EJ155">
        <v>1</v>
      </c>
      <c r="EK155">
        <v>1100</v>
      </c>
      <c r="EL155" t="s">
        <v>41</v>
      </c>
      <c r="EM155" t="s">
        <v>42</v>
      </c>
      <c r="EO155" t="s">
        <v>3</v>
      </c>
      <c r="EQ155">
        <v>0</v>
      </c>
      <c r="ER155">
        <v>210862.89</v>
      </c>
      <c r="ES155">
        <v>210862.89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5</v>
      </c>
      <c r="FC155">
        <v>1</v>
      </c>
      <c r="FD155">
        <v>18</v>
      </c>
      <c r="FF155">
        <v>951589.71</v>
      </c>
      <c r="FQ155">
        <v>0</v>
      </c>
      <c r="FR155">
        <f t="shared" si="151"/>
        <v>210862.89</v>
      </c>
      <c r="FS155">
        <v>0</v>
      </c>
      <c r="FX155">
        <v>0</v>
      </c>
      <c r="FY155">
        <v>0</v>
      </c>
      <c r="GA155" t="s">
        <v>170</v>
      </c>
      <c r="GD155">
        <v>1</v>
      </c>
      <c r="GF155">
        <v>-830165739</v>
      </c>
      <c r="GG155">
        <v>2</v>
      </c>
      <c r="GH155">
        <v>3</v>
      </c>
      <c r="GI155">
        <v>3</v>
      </c>
      <c r="GJ155">
        <v>0</v>
      </c>
      <c r="GK155">
        <v>0</v>
      </c>
      <c r="GL155">
        <f t="shared" si="152"/>
        <v>0</v>
      </c>
      <c r="GM155">
        <f t="shared" si="153"/>
        <v>210862.89</v>
      </c>
      <c r="GN155">
        <f t="shared" si="154"/>
        <v>0</v>
      </c>
      <c r="GO155">
        <f t="shared" si="155"/>
        <v>0</v>
      </c>
      <c r="GP155">
        <f t="shared" si="156"/>
        <v>0</v>
      </c>
      <c r="GR155">
        <v>1</v>
      </c>
      <c r="GS155">
        <v>1</v>
      </c>
      <c r="GT155">
        <v>0</v>
      </c>
      <c r="GU155" t="s">
        <v>3</v>
      </c>
      <c r="GV155">
        <f t="shared" si="157"/>
        <v>0</v>
      </c>
      <c r="GW155">
        <v>1</v>
      </c>
      <c r="GX155">
        <f t="shared" si="158"/>
        <v>0</v>
      </c>
      <c r="HA155">
        <v>0</v>
      </c>
      <c r="HB155">
        <v>0</v>
      </c>
      <c r="HC155">
        <f t="shared" si="159"/>
        <v>0</v>
      </c>
      <c r="IK155">
        <v>0</v>
      </c>
    </row>
    <row r="156" spans="1:255">
      <c r="A156" s="2">
        <v>17</v>
      </c>
      <c r="B156" s="2">
        <v>1</v>
      </c>
      <c r="C156" s="2">
        <f>ROW(SmtRes!A145)</f>
        <v>145</v>
      </c>
      <c r="D156" s="2">
        <f>ROW(EtalonRes!A168)</f>
        <v>168</v>
      </c>
      <c r="E156" s="2" t="s">
        <v>171</v>
      </c>
      <c r="F156" s="2" t="s">
        <v>172</v>
      </c>
      <c r="G156" s="2" t="s">
        <v>173</v>
      </c>
      <c r="H156" s="2" t="s">
        <v>19</v>
      </c>
      <c r="I156" s="2">
        <v>1</v>
      </c>
      <c r="J156" s="2">
        <v>0</v>
      </c>
      <c r="K156" s="2"/>
      <c r="L156" s="2"/>
      <c r="M156" s="2"/>
      <c r="N156" s="2"/>
      <c r="O156" s="2">
        <f t="shared" si="125"/>
        <v>123.16</v>
      </c>
      <c r="P156" s="2">
        <f t="shared" si="126"/>
        <v>67.09</v>
      </c>
      <c r="Q156" s="2">
        <f t="shared" si="127"/>
        <v>10.34</v>
      </c>
      <c r="R156" s="2">
        <f t="shared" si="128"/>
        <v>0.93</v>
      </c>
      <c r="S156" s="2">
        <f t="shared" si="129"/>
        <v>45.73</v>
      </c>
      <c r="T156" s="2">
        <f t="shared" si="130"/>
        <v>0</v>
      </c>
      <c r="U156" s="2">
        <f t="shared" si="131"/>
        <v>5.1612</v>
      </c>
      <c r="V156" s="2">
        <f t="shared" si="132"/>
        <v>7.4999999999999997E-2</v>
      </c>
      <c r="W156" s="2">
        <f t="shared" si="133"/>
        <v>0</v>
      </c>
      <c r="X156" s="2">
        <f t="shared" si="134"/>
        <v>53.66</v>
      </c>
      <c r="Y156" s="2">
        <f t="shared" si="135"/>
        <v>33.130000000000003</v>
      </c>
      <c r="Z156" s="2"/>
      <c r="AA156" s="2">
        <v>33304975</v>
      </c>
      <c r="AB156" s="2">
        <f t="shared" si="136"/>
        <v>123.16</v>
      </c>
      <c r="AC156" s="2">
        <f t="shared" si="137"/>
        <v>67.09</v>
      </c>
      <c r="AD156" s="2">
        <f>ROUND((((((ET156*1.2)*1.25))-(((EU156*1.2)*1.25)))+AE156),2)</f>
        <v>10.34</v>
      </c>
      <c r="AE156" s="2">
        <f>ROUND((((EU156*1.2)*1.25)),2)</f>
        <v>0.93</v>
      </c>
      <c r="AF156" s="2">
        <f>ROUND((((EV156*1.2)*1.15)),2)</f>
        <v>45.73</v>
      </c>
      <c r="AG156" s="2">
        <f t="shared" si="138"/>
        <v>0</v>
      </c>
      <c r="AH156" s="2">
        <f>(((EW156*1.2)*1.15))</f>
        <v>5.1612</v>
      </c>
      <c r="AI156" s="2">
        <f>(((EX156*1.2)*1.25))</f>
        <v>7.4999999999999997E-2</v>
      </c>
      <c r="AJ156" s="2">
        <f t="shared" si="139"/>
        <v>0</v>
      </c>
      <c r="AK156" s="2">
        <v>107.12</v>
      </c>
      <c r="AL156" s="2">
        <v>67.09</v>
      </c>
      <c r="AM156" s="2">
        <v>6.89</v>
      </c>
      <c r="AN156" s="2">
        <v>0.62</v>
      </c>
      <c r="AO156" s="2">
        <v>33.14</v>
      </c>
      <c r="AP156" s="2">
        <v>0</v>
      </c>
      <c r="AQ156" s="2">
        <v>3.74</v>
      </c>
      <c r="AR156" s="2">
        <v>0.05</v>
      </c>
      <c r="AS156" s="2">
        <v>0</v>
      </c>
      <c r="AT156" s="2">
        <v>115</v>
      </c>
      <c r="AU156" s="2">
        <v>71</v>
      </c>
      <c r="AV156" s="2">
        <v>1</v>
      </c>
      <c r="AW156" s="2">
        <v>1</v>
      </c>
      <c r="AX156" s="2"/>
      <c r="AY156" s="2"/>
      <c r="AZ156" s="2">
        <v>1</v>
      </c>
      <c r="BA156" s="2">
        <v>1</v>
      </c>
      <c r="BB156" s="2">
        <v>1</v>
      </c>
      <c r="BC156" s="2">
        <v>1</v>
      </c>
      <c r="BD156" s="2" t="s">
        <v>3</v>
      </c>
      <c r="BE156" s="2" t="s">
        <v>3</v>
      </c>
      <c r="BF156" s="2" t="s">
        <v>3</v>
      </c>
      <c r="BG156" s="2" t="s">
        <v>3</v>
      </c>
      <c r="BH156" s="2">
        <v>0</v>
      </c>
      <c r="BI156" s="2">
        <v>1</v>
      </c>
      <c r="BJ156" s="2" t="s">
        <v>174</v>
      </c>
      <c r="BK156" s="2"/>
      <c r="BL156" s="2"/>
      <c r="BM156" s="2">
        <v>20001</v>
      </c>
      <c r="BN156" s="2">
        <v>0</v>
      </c>
      <c r="BO156" s="2" t="s">
        <v>3</v>
      </c>
      <c r="BP156" s="2">
        <v>0</v>
      </c>
      <c r="BQ156" s="2">
        <v>2</v>
      </c>
      <c r="BR156" s="2">
        <v>0</v>
      </c>
      <c r="BS156" s="2">
        <v>1</v>
      </c>
      <c r="BT156" s="2">
        <v>1</v>
      </c>
      <c r="BU156" s="2">
        <v>1</v>
      </c>
      <c r="BV156" s="2">
        <v>1</v>
      </c>
      <c r="BW156" s="2">
        <v>1</v>
      </c>
      <c r="BX156" s="2">
        <v>1</v>
      </c>
      <c r="BY156" s="2" t="s">
        <v>3</v>
      </c>
      <c r="BZ156" s="2">
        <v>128</v>
      </c>
      <c r="CA156" s="2">
        <v>83</v>
      </c>
      <c r="CB156" s="2"/>
      <c r="CC156" s="2"/>
      <c r="CD156" s="2"/>
      <c r="CE156" s="2">
        <v>0</v>
      </c>
      <c r="CF156" s="2">
        <v>0</v>
      </c>
      <c r="CG156" s="2">
        <v>0</v>
      </c>
      <c r="CH156" s="2"/>
      <c r="CI156" s="2"/>
      <c r="CJ156" s="2"/>
      <c r="CK156" s="2"/>
      <c r="CL156" s="2"/>
      <c r="CM156" s="2">
        <v>0</v>
      </c>
      <c r="CN156" s="2" t="s">
        <v>954</v>
      </c>
      <c r="CO156" s="2">
        <v>0</v>
      </c>
      <c r="CP156" s="2">
        <f t="shared" si="140"/>
        <v>123.16</v>
      </c>
      <c r="CQ156" s="2">
        <f t="shared" si="141"/>
        <v>67.09</v>
      </c>
      <c r="CR156" s="2">
        <f t="shared" si="142"/>
        <v>10.34</v>
      </c>
      <c r="CS156" s="2">
        <f t="shared" si="143"/>
        <v>0.93</v>
      </c>
      <c r="CT156" s="2">
        <f t="shared" si="144"/>
        <v>45.73</v>
      </c>
      <c r="CU156" s="2">
        <f t="shared" si="145"/>
        <v>0</v>
      </c>
      <c r="CV156" s="2">
        <f t="shared" si="146"/>
        <v>5.1612</v>
      </c>
      <c r="CW156" s="2">
        <f t="shared" si="147"/>
        <v>7.4999999999999997E-2</v>
      </c>
      <c r="CX156" s="2">
        <f t="shared" si="148"/>
        <v>0</v>
      </c>
      <c r="CY156" s="2">
        <f t="shared" si="149"/>
        <v>53.658999999999999</v>
      </c>
      <c r="CZ156" s="2">
        <f t="shared" si="150"/>
        <v>33.128599999999999</v>
      </c>
      <c r="DA156" s="2"/>
      <c r="DB156" s="2"/>
      <c r="DC156" s="2" t="s">
        <v>3</v>
      </c>
      <c r="DD156" s="2" t="s">
        <v>3</v>
      </c>
      <c r="DE156" s="2" t="s">
        <v>21</v>
      </c>
      <c r="DF156" s="2" t="s">
        <v>21</v>
      </c>
      <c r="DG156" s="2" t="s">
        <v>22</v>
      </c>
      <c r="DH156" s="2" t="s">
        <v>3</v>
      </c>
      <c r="DI156" s="2" t="s">
        <v>22</v>
      </c>
      <c r="DJ156" s="2" t="s">
        <v>21</v>
      </c>
      <c r="DK156" s="2" t="s">
        <v>3</v>
      </c>
      <c r="DL156" s="2" t="s">
        <v>3</v>
      </c>
      <c r="DM156" s="2" t="s">
        <v>3</v>
      </c>
      <c r="DN156" s="2">
        <v>0</v>
      </c>
      <c r="DO156" s="2">
        <v>0</v>
      </c>
      <c r="DP156" s="2">
        <v>1</v>
      </c>
      <c r="DQ156" s="2">
        <v>1</v>
      </c>
      <c r="DR156" s="2"/>
      <c r="DS156" s="2"/>
      <c r="DT156" s="2"/>
      <c r="DU156" s="2">
        <v>1013</v>
      </c>
      <c r="DV156" s="2" t="s">
        <v>19</v>
      </c>
      <c r="DW156" s="2" t="s">
        <v>19</v>
      </c>
      <c r="DX156" s="2">
        <v>1</v>
      </c>
      <c r="DY156" s="2"/>
      <c r="DZ156" s="2"/>
      <c r="EA156" s="2"/>
      <c r="EB156" s="2"/>
      <c r="EC156" s="2"/>
      <c r="ED156" s="2"/>
      <c r="EE156" s="2">
        <v>31102217</v>
      </c>
      <c r="EF156" s="2">
        <v>2</v>
      </c>
      <c r="EG156" s="2" t="s">
        <v>23</v>
      </c>
      <c r="EH156" s="2">
        <v>0</v>
      </c>
      <c r="EI156" s="2" t="s">
        <v>3</v>
      </c>
      <c r="EJ156" s="2">
        <v>1</v>
      </c>
      <c r="EK156" s="2">
        <v>20001</v>
      </c>
      <c r="EL156" s="2" t="s">
        <v>24</v>
      </c>
      <c r="EM156" s="2" t="s">
        <v>25</v>
      </c>
      <c r="EN156" s="2"/>
      <c r="EO156" s="2" t="s">
        <v>26</v>
      </c>
      <c r="EP156" s="2"/>
      <c r="EQ156" s="2">
        <v>0</v>
      </c>
      <c r="ER156" s="2">
        <v>107.12</v>
      </c>
      <c r="ES156" s="2">
        <v>67.09</v>
      </c>
      <c r="ET156" s="2">
        <v>6.89</v>
      </c>
      <c r="EU156" s="2">
        <v>0.62</v>
      </c>
      <c r="EV156" s="2">
        <v>33.14</v>
      </c>
      <c r="EW156" s="2">
        <v>3.74</v>
      </c>
      <c r="EX156" s="2">
        <v>0.05</v>
      </c>
      <c r="EY156" s="2">
        <v>0</v>
      </c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>
        <v>0</v>
      </c>
      <c r="FR156" s="2">
        <f t="shared" si="151"/>
        <v>0</v>
      </c>
      <c r="FS156" s="2">
        <v>0</v>
      </c>
      <c r="FT156" s="2" t="s">
        <v>27</v>
      </c>
      <c r="FU156" s="2" t="s">
        <v>28</v>
      </c>
      <c r="FV156" s="2"/>
      <c r="FW156" s="2"/>
      <c r="FX156" s="2">
        <v>115.2</v>
      </c>
      <c r="FY156" s="2">
        <v>70.55</v>
      </c>
      <c r="FZ156" s="2"/>
      <c r="GA156" s="2" t="s">
        <v>3</v>
      </c>
      <c r="GB156" s="2"/>
      <c r="GC156" s="2"/>
      <c r="GD156" s="2">
        <v>1</v>
      </c>
      <c r="GE156" s="2"/>
      <c r="GF156" s="2">
        <v>1739169552</v>
      </c>
      <c r="GG156" s="2">
        <v>2</v>
      </c>
      <c r="GH156" s="2">
        <v>1</v>
      </c>
      <c r="GI156" s="2">
        <v>-2</v>
      </c>
      <c r="GJ156" s="2">
        <v>0</v>
      </c>
      <c r="GK156" s="2">
        <v>0</v>
      </c>
      <c r="GL156" s="2">
        <f t="shared" si="152"/>
        <v>0</v>
      </c>
      <c r="GM156" s="2">
        <f t="shared" si="153"/>
        <v>209.95</v>
      </c>
      <c r="GN156" s="2">
        <f t="shared" si="154"/>
        <v>209.95</v>
      </c>
      <c r="GO156" s="2">
        <f t="shared" si="155"/>
        <v>0</v>
      </c>
      <c r="GP156" s="2">
        <f t="shared" si="156"/>
        <v>0</v>
      </c>
      <c r="GQ156" s="2"/>
      <c r="GR156" s="2">
        <v>0</v>
      </c>
      <c r="GS156" s="2">
        <v>3</v>
      </c>
      <c r="GT156" s="2">
        <v>0</v>
      </c>
      <c r="GU156" s="2" t="s">
        <v>3</v>
      </c>
      <c r="GV156" s="2">
        <f t="shared" si="157"/>
        <v>0</v>
      </c>
      <c r="GW156" s="2">
        <v>1</v>
      </c>
      <c r="GX156" s="2">
        <f t="shared" si="158"/>
        <v>0</v>
      </c>
      <c r="GY156" s="2"/>
      <c r="GZ156" s="2"/>
      <c r="HA156" s="2">
        <v>0</v>
      </c>
      <c r="HB156" s="2">
        <v>0</v>
      </c>
      <c r="HC156" s="2">
        <f t="shared" si="159"/>
        <v>0</v>
      </c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>
        <v>0</v>
      </c>
      <c r="IL156" s="2"/>
      <c r="IM156" s="2"/>
      <c r="IN156" s="2"/>
      <c r="IO156" s="2"/>
      <c r="IP156" s="2"/>
      <c r="IQ156" s="2"/>
      <c r="IR156" s="2"/>
      <c r="IS156" s="2"/>
      <c r="IT156" s="2"/>
      <c r="IU156" s="2"/>
    </row>
    <row r="157" spans="1:255">
      <c r="A157">
        <v>17</v>
      </c>
      <c r="B157">
        <v>1</v>
      </c>
      <c r="C157">
        <f>ROW(SmtRes!A152)</f>
        <v>152</v>
      </c>
      <c r="D157">
        <f>ROW(EtalonRes!A176)</f>
        <v>176</v>
      </c>
      <c r="E157" t="s">
        <v>171</v>
      </c>
      <c r="F157" t="s">
        <v>172</v>
      </c>
      <c r="G157" t="s">
        <v>173</v>
      </c>
      <c r="H157" t="s">
        <v>19</v>
      </c>
      <c r="I157">
        <v>1</v>
      </c>
      <c r="J157">
        <v>0</v>
      </c>
      <c r="O157">
        <f t="shared" si="125"/>
        <v>123.16</v>
      </c>
      <c r="P157">
        <f t="shared" si="126"/>
        <v>67.09</v>
      </c>
      <c r="Q157">
        <f t="shared" si="127"/>
        <v>10.34</v>
      </c>
      <c r="R157">
        <f t="shared" si="128"/>
        <v>0.93</v>
      </c>
      <c r="S157">
        <f t="shared" si="129"/>
        <v>45.73</v>
      </c>
      <c r="T157">
        <f t="shared" si="130"/>
        <v>0</v>
      </c>
      <c r="U157">
        <f t="shared" si="131"/>
        <v>5.1612</v>
      </c>
      <c r="V157">
        <f t="shared" si="132"/>
        <v>7.4999999999999997E-2</v>
      </c>
      <c r="W157">
        <f t="shared" si="133"/>
        <v>0</v>
      </c>
      <c r="X157">
        <f t="shared" si="134"/>
        <v>53.66</v>
      </c>
      <c r="Y157">
        <f t="shared" si="135"/>
        <v>33.130000000000003</v>
      </c>
      <c r="AA157">
        <v>33304960</v>
      </c>
      <c r="AB157">
        <f t="shared" si="136"/>
        <v>123.16</v>
      </c>
      <c r="AC157">
        <f t="shared" si="137"/>
        <v>67.09</v>
      </c>
      <c r="AD157">
        <f>ROUND((((((ET157*1.2)*1.25))-(((EU157*1.2)*1.25)))+AE157),2)</f>
        <v>10.34</v>
      </c>
      <c r="AE157">
        <f>ROUND((((EU157*1.2)*1.25)),2)</f>
        <v>0.93</v>
      </c>
      <c r="AF157">
        <f>ROUND((((EV157*1.2)*1.15)),2)</f>
        <v>45.73</v>
      </c>
      <c r="AG157">
        <f t="shared" si="138"/>
        <v>0</v>
      </c>
      <c r="AH157">
        <f>(((EW157*1.2)*1.15))</f>
        <v>5.1612</v>
      </c>
      <c r="AI157">
        <f>(((EX157*1.2)*1.25))</f>
        <v>7.4999999999999997E-2</v>
      </c>
      <c r="AJ157">
        <f t="shared" si="139"/>
        <v>0</v>
      </c>
      <c r="AK157">
        <v>107.12</v>
      </c>
      <c r="AL157">
        <v>67.09</v>
      </c>
      <c r="AM157">
        <v>6.89</v>
      </c>
      <c r="AN157">
        <v>0.62</v>
      </c>
      <c r="AO157">
        <v>33.14</v>
      </c>
      <c r="AP157">
        <v>0</v>
      </c>
      <c r="AQ157">
        <v>3.74</v>
      </c>
      <c r="AR157">
        <v>0.05</v>
      </c>
      <c r="AS157">
        <v>0</v>
      </c>
      <c r="AT157">
        <v>115</v>
      </c>
      <c r="AU157">
        <v>71</v>
      </c>
      <c r="AV157">
        <v>1</v>
      </c>
      <c r="AW157">
        <v>1</v>
      </c>
      <c r="AZ157">
        <v>1</v>
      </c>
      <c r="BA157">
        <v>1</v>
      </c>
      <c r="BB157">
        <v>1</v>
      </c>
      <c r="BC157">
        <v>1</v>
      </c>
      <c r="BD157" t="s">
        <v>3</v>
      </c>
      <c r="BE157" t="s">
        <v>3</v>
      </c>
      <c r="BF157" t="s">
        <v>3</v>
      </c>
      <c r="BG157" t="s">
        <v>3</v>
      </c>
      <c r="BH157">
        <v>0</v>
      </c>
      <c r="BI157">
        <v>1</v>
      </c>
      <c r="BJ157" t="s">
        <v>174</v>
      </c>
      <c r="BM157">
        <v>20001</v>
      </c>
      <c r="BN157">
        <v>0</v>
      </c>
      <c r="BO157" t="s">
        <v>3</v>
      </c>
      <c r="BP157">
        <v>0</v>
      </c>
      <c r="BQ157">
        <v>2</v>
      </c>
      <c r="BR157">
        <v>0</v>
      </c>
      <c r="BS157">
        <v>1</v>
      </c>
      <c r="BT157">
        <v>1</v>
      </c>
      <c r="BU157">
        <v>1</v>
      </c>
      <c r="BV157">
        <v>1</v>
      </c>
      <c r="BW157">
        <v>1</v>
      </c>
      <c r="BX157">
        <v>1</v>
      </c>
      <c r="BY157" t="s">
        <v>3</v>
      </c>
      <c r="BZ157">
        <v>128</v>
      </c>
      <c r="CA157">
        <v>83</v>
      </c>
      <c r="CE157">
        <v>0</v>
      </c>
      <c r="CF157">
        <v>0</v>
      </c>
      <c r="CG157">
        <v>0</v>
      </c>
      <c r="CM157">
        <v>0</v>
      </c>
      <c r="CN157" t="s">
        <v>954</v>
      </c>
      <c r="CO157">
        <v>0</v>
      </c>
      <c r="CP157">
        <f t="shared" si="140"/>
        <v>123.16</v>
      </c>
      <c r="CQ157">
        <f t="shared" si="141"/>
        <v>67.09</v>
      </c>
      <c r="CR157">
        <f t="shared" si="142"/>
        <v>10.34</v>
      </c>
      <c r="CS157">
        <f t="shared" si="143"/>
        <v>0.93</v>
      </c>
      <c r="CT157">
        <f t="shared" si="144"/>
        <v>45.73</v>
      </c>
      <c r="CU157">
        <f t="shared" si="145"/>
        <v>0</v>
      </c>
      <c r="CV157">
        <f t="shared" si="146"/>
        <v>5.1612</v>
      </c>
      <c r="CW157">
        <f t="shared" si="147"/>
        <v>7.4999999999999997E-2</v>
      </c>
      <c r="CX157">
        <f t="shared" si="148"/>
        <v>0</v>
      </c>
      <c r="CY157">
        <f t="shared" si="149"/>
        <v>53.658999999999999</v>
      </c>
      <c r="CZ157">
        <f t="shared" si="150"/>
        <v>33.128599999999999</v>
      </c>
      <c r="DC157" t="s">
        <v>3</v>
      </c>
      <c r="DD157" t="s">
        <v>3</v>
      </c>
      <c r="DE157" t="s">
        <v>21</v>
      </c>
      <c r="DF157" t="s">
        <v>21</v>
      </c>
      <c r="DG157" t="s">
        <v>22</v>
      </c>
      <c r="DH157" t="s">
        <v>3</v>
      </c>
      <c r="DI157" t="s">
        <v>22</v>
      </c>
      <c r="DJ157" t="s">
        <v>21</v>
      </c>
      <c r="DK157" t="s">
        <v>3</v>
      </c>
      <c r="DL157" t="s">
        <v>3</v>
      </c>
      <c r="DM157" t="s">
        <v>3</v>
      </c>
      <c r="DN157">
        <v>0</v>
      </c>
      <c r="DO157">
        <v>0</v>
      </c>
      <c r="DP157">
        <v>1</v>
      </c>
      <c r="DQ157">
        <v>1</v>
      </c>
      <c r="DU157">
        <v>1013</v>
      </c>
      <c r="DV157" t="s">
        <v>19</v>
      </c>
      <c r="DW157" t="s">
        <v>19</v>
      </c>
      <c r="DX157">
        <v>1</v>
      </c>
      <c r="EE157">
        <v>31102217</v>
      </c>
      <c r="EF157">
        <v>2</v>
      </c>
      <c r="EG157" t="s">
        <v>23</v>
      </c>
      <c r="EH157">
        <v>0</v>
      </c>
      <c r="EI157" t="s">
        <v>3</v>
      </c>
      <c r="EJ157">
        <v>1</v>
      </c>
      <c r="EK157">
        <v>20001</v>
      </c>
      <c r="EL157" t="s">
        <v>24</v>
      </c>
      <c r="EM157" t="s">
        <v>25</v>
      </c>
      <c r="EO157" t="s">
        <v>26</v>
      </c>
      <c r="EQ157">
        <v>0</v>
      </c>
      <c r="ER157">
        <v>107.12</v>
      </c>
      <c r="ES157">
        <v>67.09</v>
      </c>
      <c r="ET157">
        <v>6.89</v>
      </c>
      <c r="EU157">
        <v>0.62</v>
      </c>
      <c r="EV157">
        <v>33.14</v>
      </c>
      <c r="EW157">
        <v>3.74</v>
      </c>
      <c r="EX157">
        <v>0.05</v>
      </c>
      <c r="EY157">
        <v>0</v>
      </c>
      <c r="FQ157">
        <v>0</v>
      </c>
      <c r="FR157">
        <f t="shared" si="151"/>
        <v>0</v>
      </c>
      <c r="FS157">
        <v>0</v>
      </c>
      <c r="FT157" t="s">
        <v>27</v>
      </c>
      <c r="FU157" t="s">
        <v>28</v>
      </c>
      <c r="FX157">
        <v>115.2</v>
      </c>
      <c r="FY157">
        <v>70.55</v>
      </c>
      <c r="GA157" t="s">
        <v>3</v>
      </c>
      <c r="GD157">
        <v>1</v>
      </c>
      <c r="GF157">
        <v>1739169552</v>
      </c>
      <c r="GG157">
        <v>2</v>
      </c>
      <c r="GH157">
        <v>1</v>
      </c>
      <c r="GI157">
        <v>-2</v>
      </c>
      <c r="GJ157">
        <v>0</v>
      </c>
      <c r="GK157">
        <v>0</v>
      </c>
      <c r="GL157">
        <f t="shared" si="152"/>
        <v>0</v>
      </c>
      <c r="GM157">
        <f t="shared" si="153"/>
        <v>209.95</v>
      </c>
      <c r="GN157">
        <f t="shared" si="154"/>
        <v>209.95</v>
      </c>
      <c r="GO157">
        <f t="shared" si="155"/>
        <v>0</v>
      </c>
      <c r="GP157">
        <f t="shared" si="156"/>
        <v>0</v>
      </c>
      <c r="GR157">
        <v>0</v>
      </c>
      <c r="GS157">
        <v>3</v>
      </c>
      <c r="GT157">
        <v>0</v>
      </c>
      <c r="GU157" t="s">
        <v>3</v>
      </c>
      <c r="GV157">
        <f t="shared" si="157"/>
        <v>0</v>
      </c>
      <c r="GW157">
        <v>1</v>
      </c>
      <c r="GX157">
        <f t="shared" si="158"/>
        <v>0</v>
      </c>
      <c r="HA157">
        <v>0</v>
      </c>
      <c r="HB157">
        <v>0</v>
      </c>
      <c r="HC157">
        <f t="shared" si="159"/>
        <v>0</v>
      </c>
      <c r="IK157">
        <v>0</v>
      </c>
    </row>
    <row r="158" spans="1:255">
      <c r="A158" s="2">
        <v>17</v>
      </c>
      <c r="B158" s="2">
        <v>1</v>
      </c>
      <c r="C158" s="2"/>
      <c r="D158" s="2"/>
      <c r="E158" s="2" t="s">
        <v>175</v>
      </c>
      <c r="F158" s="2" t="s">
        <v>38</v>
      </c>
      <c r="G158" s="2" t="s">
        <v>176</v>
      </c>
      <c r="H158" s="2" t="s">
        <v>40</v>
      </c>
      <c r="I158" s="2">
        <v>1</v>
      </c>
      <c r="J158" s="2">
        <v>0</v>
      </c>
      <c r="K158" s="2"/>
      <c r="L158" s="2"/>
      <c r="M158" s="2"/>
      <c r="N158" s="2"/>
      <c r="O158" s="2">
        <f t="shared" si="125"/>
        <v>0</v>
      </c>
      <c r="P158" s="2">
        <f t="shared" si="126"/>
        <v>0</v>
      </c>
      <c r="Q158" s="2">
        <f t="shared" si="127"/>
        <v>0</v>
      </c>
      <c r="R158" s="2">
        <f t="shared" si="128"/>
        <v>0</v>
      </c>
      <c r="S158" s="2">
        <f t="shared" si="129"/>
        <v>0</v>
      </c>
      <c r="T158" s="2">
        <f t="shared" si="130"/>
        <v>0</v>
      </c>
      <c r="U158" s="2">
        <f t="shared" si="131"/>
        <v>0</v>
      </c>
      <c r="V158" s="2">
        <f t="shared" si="132"/>
        <v>0</v>
      </c>
      <c r="W158" s="2">
        <f t="shared" si="133"/>
        <v>0</v>
      </c>
      <c r="X158" s="2">
        <f t="shared" si="134"/>
        <v>0</v>
      </c>
      <c r="Y158" s="2">
        <f t="shared" si="135"/>
        <v>0</v>
      </c>
      <c r="Z158" s="2"/>
      <c r="AA158" s="2">
        <v>33304975</v>
      </c>
      <c r="AB158" s="2">
        <f t="shared" si="136"/>
        <v>0</v>
      </c>
      <c r="AC158" s="2">
        <f t="shared" si="137"/>
        <v>0</v>
      </c>
      <c r="AD158" s="2">
        <f>ROUND((((ET158)-(EU158))+AE158),2)</f>
        <v>0</v>
      </c>
      <c r="AE158" s="2">
        <f>ROUND((EU158),2)</f>
        <v>0</v>
      </c>
      <c r="AF158" s="2">
        <f>ROUND((EV158),2)</f>
        <v>0</v>
      </c>
      <c r="AG158" s="2">
        <f t="shared" si="138"/>
        <v>0</v>
      </c>
      <c r="AH158" s="2">
        <f>(EW158)</f>
        <v>0</v>
      </c>
      <c r="AI158" s="2">
        <f>(EX158)</f>
        <v>0</v>
      </c>
      <c r="AJ158" s="2">
        <f t="shared" si="139"/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1</v>
      </c>
      <c r="AW158" s="2">
        <v>1</v>
      </c>
      <c r="AX158" s="2"/>
      <c r="AY158" s="2"/>
      <c r="AZ158" s="2">
        <v>1</v>
      </c>
      <c r="BA158" s="2">
        <v>1</v>
      </c>
      <c r="BB158" s="2">
        <v>1</v>
      </c>
      <c r="BC158" s="2">
        <v>1</v>
      </c>
      <c r="BD158" s="2" t="s">
        <v>3</v>
      </c>
      <c r="BE158" s="2" t="s">
        <v>3</v>
      </c>
      <c r="BF158" s="2" t="s">
        <v>3</v>
      </c>
      <c r="BG158" s="2" t="s">
        <v>3</v>
      </c>
      <c r="BH158" s="2">
        <v>3</v>
      </c>
      <c r="BI158" s="2">
        <v>2</v>
      </c>
      <c r="BJ158" s="2" t="s">
        <v>3</v>
      </c>
      <c r="BK158" s="2"/>
      <c r="BL158" s="2"/>
      <c r="BM158" s="2">
        <v>1100</v>
      </c>
      <c r="BN158" s="2">
        <v>0</v>
      </c>
      <c r="BO158" s="2" t="s">
        <v>3</v>
      </c>
      <c r="BP158" s="2">
        <v>0</v>
      </c>
      <c r="BQ158" s="2">
        <v>14</v>
      </c>
      <c r="BR158" s="2">
        <v>0</v>
      </c>
      <c r="BS158" s="2">
        <v>1</v>
      </c>
      <c r="BT158" s="2">
        <v>1</v>
      </c>
      <c r="BU158" s="2">
        <v>1</v>
      </c>
      <c r="BV158" s="2">
        <v>1</v>
      </c>
      <c r="BW158" s="2">
        <v>1</v>
      </c>
      <c r="BX158" s="2">
        <v>1</v>
      </c>
      <c r="BY158" s="2" t="s">
        <v>3</v>
      </c>
      <c r="BZ158" s="2">
        <v>0</v>
      </c>
      <c r="CA158" s="2">
        <v>0</v>
      </c>
      <c r="CB158" s="2"/>
      <c r="CC158" s="2"/>
      <c r="CD158" s="2"/>
      <c r="CE158" s="2">
        <v>0</v>
      </c>
      <c r="CF158" s="2">
        <v>0</v>
      </c>
      <c r="CG158" s="2">
        <v>0</v>
      </c>
      <c r="CH158" s="2"/>
      <c r="CI158" s="2"/>
      <c r="CJ158" s="2"/>
      <c r="CK158" s="2"/>
      <c r="CL158" s="2"/>
      <c r="CM158" s="2">
        <v>0</v>
      </c>
      <c r="CN158" s="2" t="s">
        <v>3</v>
      </c>
      <c r="CO158" s="2">
        <v>0</v>
      </c>
      <c r="CP158" s="2">
        <f t="shared" si="140"/>
        <v>0</v>
      </c>
      <c r="CQ158" s="2">
        <f t="shared" si="141"/>
        <v>0</v>
      </c>
      <c r="CR158" s="2">
        <f t="shared" si="142"/>
        <v>0</v>
      </c>
      <c r="CS158" s="2">
        <f t="shared" si="143"/>
        <v>0</v>
      </c>
      <c r="CT158" s="2">
        <f t="shared" si="144"/>
        <v>0</v>
      </c>
      <c r="CU158" s="2">
        <f t="shared" si="145"/>
        <v>0</v>
      </c>
      <c r="CV158" s="2">
        <f t="shared" si="146"/>
        <v>0</v>
      </c>
      <c r="CW158" s="2">
        <f t="shared" si="147"/>
        <v>0</v>
      </c>
      <c r="CX158" s="2">
        <f t="shared" si="148"/>
        <v>0</v>
      </c>
      <c r="CY158" s="2">
        <f t="shared" si="149"/>
        <v>0</v>
      </c>
      <c r="CZ158" s="2">
        <f t="shared" si="150"/>
        <v>0</v>
      </c>
      <c r="DA158" s="2"/>
      <c r="DB158" s="2"/>
      <c r="DC158" s="2" t="s">
        <v>3</v>
      </c>
      <c r="DD158" s="2" t="s">
        <v>3</v>
      </c>
      <c r="DE158" s="2" t="s">
        <v>3</v>
      </c>
      <c r="DF158" s="2" t="s">
        <v>3</v>
      </c>
      <c r="DG158" s="2" t="s">
        <v>3</v>
      </c>
      <c r="DH158" s="2" t="s">
        <v>3</v>
      </c>
      <c r="DI158" s="2" t="s">
        <v>3</v>
      </c>
      <c r="DJ158" s="2" t="s">
        <v>3</v>
      </c>
      <c r="DK158" s="2" t="s">
        <v>3</v>
      </c>
      <c r="DL158" s="2" t="s">
        <v>3</v>
      </c>
      <c r="DM158" s="2" t="s">
        <v>3</v>
      </c>
      <c r="DN158" s="2">
        <v>0</v>
      </c>
      <c r="DO158" s="2">
        <v>0</v>
      </c>
      <c r="DP158" s="2">
        <v>1</v>
      </c>
      <c r="DQ158" s="2">
        <v>1</v>
      </c>
      <c r="DR158" s="2"/>
      <c r="DS158" s="2"/>
      <c r="DT158" s="2"/>
      <c r="DU158" s="2">
        <v>1010</v>
      </c>
      <c r="DV158" s="2" t="s">
        <v>40</v>
      </c>
      <c r="DW158" s="2" t="s">
        <v>40</v>
      </c>
      <c r="DX158" s="2">
        <v>1</v>
      </c>
      <c r="DY158" s="2"/>
      <c r="DZ158" s="2"/>
      <c r="EA158" s="2"/>
      <c r="EB158" s="2"/>
      <c r="EC158" s="2"/>
      <c r="ED158" s="2"/>
      <c r="EE158" s="2">
        <v>31102366</v>
      </c>
      <c r="EF158" s="2">
        <v>8</v>
      </c>
      <c r="EG158" s="2" t="s">
        <v>34</v>
      </c>
      <c r="EH158" s="2">
        <v>0</v>
      </c>
      <c r="EI158" s="2" t="s">
        <v>3</v>
      </c>
      <c r="EJ158" s="2">
        <v>1</v>
      </c>
      <c r="EK158" s="2">
        <v>1100</v>
      </c>
      <c r="EL158" s="2" t="s">
        <v>41</v>
      </c>
      <c r="EM158" s="2" t="s">
        <v>42</v>
      </c>
      <c r="EN158" s="2"/>
      <c r="EO158" s="2" t="s">
        <v>3</v>
      </c>
      <c r="EP158" s="2"/>
      <c r="EQ158" s="2">
        <v>0</v>
      </c>
      <c r="ER158" s="2">
        <v>0</v>
      </c>
      <c r="ES158" s="2">
        <v>0</v>
      </c>
      <c r="ET158" s="2">
        <v>0</v>
      </c>
      <c r="EU158" s="2">
        <v>0</v>
      </c>
      <c r="EV158" s="2">
        <v>0</v>
      </c>
      <c r="EW158" s="2">
        <v>0</v>
      </c>
      <c r="EX158" s="2">
        <v>0</v>
      </c>
      <c r="EY158" s="2">
        <v>0</v>
      </c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>
        <v>0</v>
      </c>
      <c r="FR158" s="2">
        <f t="shared" si="151"/>
        <v>0</v>
      </c>
      <c r="FS158" s="2">
        <v>0</v>
      </c>
      <c r="FT158" s="2"/>
      <c r="FU158" s="2"/>
      <c r="FV158" s="2"/>
      <c r="FW158" s="2"/>
      <c r="FX158" s="2">
        <v>0</v>
      </c>
      <c r="FY158" s="2">
        <v>0</v>
      </c>
      <c r="FZ158" s="2"/>
      <c r="GA158" s="2" t="s">
        <v>3</v>
      </c>
      <c r="GB158" s="2"/>
      <c r="GC158" s="2"/>
      <c r="GD158" s="2">
        <v>1</v>
      </c>
      <c r="GE158" s="2"/>
      <c r="GF158" s="2">
        <v>-543498270</v>
      </c>
      <c r="GG158" s="2">
        <v>2</v>
      </c>
      <c r="GH158" s="2">
        <v>0</v>
      </c>
      <c r="GI158" s="2">
        <v>-2</v>
      </c>
      <c r="GJ158" s="2">
        <v>0</v>
      </c>
      <c r="GK158" s="2">
        <v>0</v>
      </c>
      <c r="GL158" s="2">
        <f t="shared" si="152"/>
        <v>0</v>
      </c>
      <c r="GM158" s="2">
        <f t="shared" si="153"/>
        <v>0</v>
      </c>
      <c r="GN158" s="2">
        <f t="shared" si="154"/>
        <v>0</v>
      </c>
      <c r="GO158" s="2">
        <f t="shared" si="155"/>
        <v>0</v>
      </c>
      <c r="GP158" s="2">
        <f t="shared" si="156"/>
        <v>0</v>
      </c>
      <c r="GQ158" s="2"/>
      <c r="GR158" s="2">
        <v>0</v>
      </c>
      <c r="GS158" s="2">
        <v>3</v>
      </c>
      <c r="GT158" s="2">
        <v>0</v>
      </c>
      <c r="GU158" s="2" t="s">
        <v>3</v>
      </c>
      <c r="GV158" s="2">
        <f t="shared" si="157"/>
        <v>0</v>
      </c>
      <c r="GW158" s="2">
        <v>1</v>
      </c>
      <c r="GX158" s="2">
        <f t="shared" si="158"/>
        <v>0</v>
      </c>
      <c r="GY158" s="2"/>
      <c r="GZ158" s="2"/>
      <c r="HA158" s="2">
        <v>0</v>
      </c>
      <c r="HB158" s="2">
        <v>0</v>
      </c>
      <c r="HC158" s="2">
        <f t="shared" si="159"/>
        <v>0</v>
      </c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>
        <v>0</v>
      </c>
      <c r="IL158" s="2"/>
      <c r="IM158" s="2"/>
      <c r="IN158" s="2"/>
      <c r="IO158" s="2"/>
      <c r="IP158" s="2"/>
      <c r="IQ158" s="2"/>
      <c r="IR158" s="2"/>
      <c r="IS158" s="2"/>
      <c r="IT158" s="2"/>
      <c r="IU158" s="2"/>
    </row>
    <row r="159" spans="1:255">
      <c r="A159">
        <v>17</v>
      </c>
      <c r="B159">
        <v>1</v>
      </c>
      <c r="E159" t="s">
        <v>175</v>
      </c>
      <c r="F159" t="s">
        <v>38</v>
      </c>
      <c r="G159" t="s">
        <v>176</v>
      </c>
      <c r="H159" t="s">
        <v>40</v>
      </c>
      <c r="I159">
        <v>1</v>
      </c>
      <c r="J159">
        <v>0</v>
      </c>
      <c r="O159">
        <f t="shared" si="125"/>
        <v>7465.48</v>
      </c>
      <c r="P159">
        <f t="shared" si="126"/>
        <v>7465.48</v>
      </c>
      <c r="Q159">
        <f t="shared" si="127"/>
        <v>0</v>
      </c>
      <c r="R159">
        <f t="shared" si="128"/>
        <v>0</v>
      </c>
      <c r="S159">
        <f t="shared" si="129"/>
        <v>0</v>
      </c>
      <c r="T159">
        <f t="shared" si="130"/>
        <v>0</v>
      </c>
      <c r="U159">
        <f t="shared" si="131"/>
        <v>0</v>
      </c>
      <c r="V159">
        <f t="shared" si="132"/>
        <v>0</v>
      </c>
      <c r="W159">
        <f t="shared" si="133"/>
        <v>0</v>
      </c>
      <c r="X159">
        <f t="shared" si="134"/>
        <v>0</v>
      </c>
      <c r="Y159">
        <f t="shared" si="135"/>
        <v>0</v>
      </c>
      <c r="AA159">
        <v>33304960</v>
      </c>
      <c r="AB159">
        <f t="shared" si="136"/>
        <v>7465.48</v>
      </c>
      <c r="AC159">
        <f t="shared" si="137"/>
        <v>7465.48</v>
      </c>
      <c r="AD159">
        <f>ROUND((((ET159)-(EU159))+AE159),2)</f>
        <v>0</v>
      </c>
      <c r="AE159">
        <f>ROUND((EU159),2)</f>
        <v>0</v>
      </c>
      <c r="AF159">
        <f>ROUND((EV159),2)</f>
        <v>0</v>
      </c>
      <c r="AG159">
        <f t="shared" si="138"/>
        <v>0</v>
      </c>
      <c r="AH159">
        <f>(EW159)</f>
        <v>0</v>
      </c>
      <c r="AI159">
        <f>(EX159)</f>
        <v>0</v>
      </c>
      <c r="AJ159">
        <f t="shared" si="139"/>
        <v>0</v>
      </c>
      <c r="AK159">
        <v>7465.4800000000005</v>
      </c>
      <c r="AL159">
        <v>7465.4800000000005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1</v>
      </c>
      <c r="AW159">
        <v>1</v>
      </c>
      <c r="AZ159">
        <v>1</v>
      </c>
      <c r="BA159">
        <v>1</v>
      </c>
      <c r="BB159">
        <v>1</v>
      </c>
      <c r="BC159">
        <v>1</v>
      </c>
      <c r="BD159" t="s">
        <v>3</v>
      </c>
      <c r="BE159" t="s">
        <v>3</v>
      </c>
      <c r="BF159" t="s">
        <v>3</v>
      </c>
      <c r="BG159" t="s">
        <v>3</v>
      </c>
      <c r="BH159">
        <v>3</v>
      </c>
      <c r="BI159">
        <v>2</v>
      </c>
      <c r="BJ159" t="s">
        <v>3</v>
      </c>
      <c r="BM159">
        <v>1100</v>
      </c>
      <c r="BN159">
        <v>0</v>
      </c>
      <c r="BO159" t="s">
        <v>3</v>
      </c>
      <c r="BP159">
        <v>0</v>
      </c>
      <c r="BQ159">
        <v>14</v>
      </c>
      <c r="BR159">
        <v>0</v>
      </c>
      <c r="BS159">
        <v>1</v>
      </c>
      <c r="BT159">
        <v>1</v>
      </c>
      <c r="BU159">
        <v>1</v>
      </c>
      <c r="BV159">
        <v>1</v>
      </c>
      <c r="BW159">
        <v>1</v>
      </c>
      <c r="BX159">
        <v>1</v>
      </c>
      <c r="BY159" t="s">
        <v>3</v>
      </c>
      <c r="BZ159">
        <v>0</v>
      </c>
      <c r="CA159">
        <v>0</v>
      </c>
      <c r="CE159">
        <v>0</v>
      </c>
      <c r="CF159">
        <v>0</v>
      </c>
      <c r="CG159">
        <v>0</v>
      </c>
      <c r="CM159">
        <v>0</v>
      </c>
      <c r="CN159" t="s">
        <v>3</v>
      </c>
      <c r="CO159">
        <v>0</v>
      </c>
      <c r="CP159">
        <f t="shared" si="140"/>
        <v>7465.48</v>
      </c>
      <c r="CQ159">
        <f t="shared" si="141"/>
        <v>7465.48</v>
      </c>
      <c r="CR159">
        <f t="shared" si="142"/>
        <v>0</v>
      </c>
      <c r="CS159">
        <f t="shared" si="143"/>
        <v>0</v>
      </c>
      <c r="CT159">
        <f t="shared" si="144"/>
        <v>0</v>
      </c>
      <c r="CU159">
        <f t="shared" si="145"/>
        <v>0</v>
      </c>
      <c r="CV159">
        <f t="shared" si="146"/>
        <v>0</v>
      </c>
      <c r="CW159">
        <f t="shared" si="147"/>
        <v>0</v>
      </c>
      <c r="CX159">
        <f t="shared" si="148"/>
        <v>0</v>
      </c>
      <c r="CY159">
        <f t="shared" si="149"/>
        <v>0</v>
      </c>
      <c r="CZ159">
        <f t="shared" si="150"/>
        <v>0</v>
      </c>
      <c r="DC159" t="s">
        <v>3</v>
      </c>
      <c r="DD159" t="s">
        <v>3</v>
      </c>
      <c r="DE159" t="s">
        <v>3</v>
      </c>
      <c r="DF159" t="s">
        <v>3</v>
      </c>
      <c r="DG159" t="s">
        <v>3</v>
      </c>
      <c r="DH159" t="s">
        <v>3</v>
      </c>
      <c r="DI159" t="s">
        <v>3</v>
      </c>
      <c r="DJ159" t="s">
        <v>3</v>
      </c>
      <c r="DK159" t="s">
        <v>3</v>
      </c>
      <c r="DL159" t="s">
        <v>3</v>
      </c>
      <c r="DM159" t="s">
        <v>3</v>
      </c>
      <c r="DN159">
        <v>0</v>
      </c>
      <c r="DO159">
        <v>0</v>
      </c>
      <c r="DP159">
        <v>1</v>
      </c>
      <c r="DQ159">
        <v>1</v>
      </c>
      <c r="DU159">
        <v>1010</v>
      </c>
      <c r="DV159" t="s">
        <v>40</v>
      </c>
      <c r="DW159" t="s">
        <v>40</v>
      </c>
      <c r="DX159">
        <v>1</v>
      </c>
      <c r="EE159">
        <v>31102366</v>
      </c>
      <c r="EF159">
        <v>8</v>
      </c>
      <c r="EG159" t="s">
        <v>34</v>
      </c>
      <c r="EH159">
        <v>0</v>
      </c>
      <c r="EI159" t="s">
        <v>3</v>
      </c>
      <c r="EJ159">
        <v>1</v>
      </c>
      <c r="EK159">
        <v>1100</v>
      </c>
      <c r="EL159" t="s">
        <v>41</v>
      </c>
      <c r="EM159" t="s">
        <v>42</v>
      </c>
      <c r="EO159" t="s">
        <v>3</v>
      </c>
      <c r="EQ159">
        <v>0</v>
      </c>
      <c r="ER159">
        <v>7465.4800000000005</v>
      </c>
      <c r="ES159">
        <v>7465.4800000000005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5</v>
      </c>
      <c r="FC159">
        <v>1</v>
      </c>
      <c r="FD159">
        <v>18</v>
      </c>
      <c r="FF159">
        <v>68858.080000000002</v>
      </c>
      <c r="FQ159">
        <v>0</v>
      </c>
      <c r="FR159">
        <f t="shared" si="151"/>
        <v>0</v>
      </c>
      <c r="FS159">
        <v>0</v>
      </c>
      <c r="FX159">
        <v>0</v>
      </c>
      <c r="FY159">
        <v>0</v>
      </c>
      <c r="GA159" t="s">
        <v>177</v>
      </c>
      <c r="GD159">
        <v>1</v>
      </c>
      <c r="GF159">
        <v>-543498270</v>
      </c>
      <c r="GG159">
        <v>2</v>
      </c>
      <c r="GH159">
        <v>3</v>
      </c>
      <c r="GI159">
        <v>3</v>
      </c>
      <c r="GJ159">
        <v>0</v>
      </c>
      <c r="GK159">
        <v>0</v>
      </c>
      <c r="GL159">
        <f t="shared" si="152"/>
        <v>0</v>
      </c>
      <c r="GM159">
        <f t="shared" si="153"/>
        <v>7465.48</v>
      </c>
      <c r="GN159">
        <f t="shared" si="154"/>
        <v>0</v>
      </c>
      <c r="GO159">
        <f t="shared" si="155"/>
        <v>7465.48</v>
      </c>
      <c r="GP159">
        <f t="shared" si="156"/>
        <v>0</v>
      </c>
      <c r="GR159">
        <v>1</v>
      </c>
      <c r="GS159">
        <v>1</v>
      </c>
      <c r="GT159">
        <v>0</v>
      </c>
      <c r="GU159" t="s">
        <v>3</v>
      </c>
      <c r="GV159">
        <f t="shared" si="157"/>
        <v>0</v>
      </c>
      <c r="GW159">
        <v>1</v>
      </c>
      <c r="GX159">
        <f t="shared" si="158"/>
        <v>0</v>
      </c>
      <c r="HA159">
        <v>0</v>
      </c>
      <c r="HB159">
        <v>0</v>
      </c>
      <c r="HC159">
        <f t="shared" si="159"/>
        <v>0</v>
      </c>
      <c r="IK159">
        <v>0</v>
      </c>
    </row>
    <row r="160" spans="1:255">
      <c r="A160" s="2">
        <v>17</v>
      </c>
      <c r="B160" s="2">
        <v>1</v>
      </c>
      <c r="C160" s="2">
        <f>ROW(SmtRes!A162)</f>
        <v>162</v>
      </c>
      <c r="D160" s="2">
        <f>ROW(EtalonRes!A187)</f>
        <v>187</v>
      </c>
      <c r="E160" s="2" t="s">
        <v>178</v>
      </c>
      <c r="F160" s="2" t="s">
        <v>179</v>
      </c>
      <c r="G160" s="2" t="s">
        <v>180</v>
      </c>
      <c r="H160" s="2" t="s">
        <v>58</v>
      </c>
      <c r="I160" s="2">
        <f>ROUND(1/10,9)</f>
        <v>0.1</v>
      </c>
      <c r="J160" s="2">
        <v>0</v>
      </c>
      <c r="K160" s="2"/>
      <c r="L160" s="2"/>
      <c r="M160" s="2"/>
      <c r="N160" s="2"/>
      <c r="O160" s="2">
        <f t="shared" si="125"/>
        <v>115.98</v>
      </c>
      <c r="P160" s="2">
        <f t="shared" si="126"/>
        <v>32.479999999999997</v>
      </c>
      <c r="Q160" s="2">
        <f t="shared" si="127"/>
        <v>4.84</v>
      </c>
      <c r="R160" s="2">
        <f t="shared" si="128"/>
        <v>0.3</v>
      </c>
      <c r="S160" s="2">
        <f t="shared" si="129"/>
        <v>78.66</v>
      </c>
      <c r="T160" s="2">
        <f t="shared" si="130"/>
        <v>0</v>
      </c>
      <c r="U160" s="2">
        <f t="shared" si="131"/>
        <v>9.2211599999999976</v>
      </c>
      <c r="V160" s="2">
        <f t="shared" si="132"/>
        <v>2.4E-2</v>
      </c>
      <c r="W160" s="2">
        <f t="shared" si="133"/>
        <v>0</v>
      </c>
      <c r="X160" s="2">
        <f t="shared" si="134"/>
        <v>90.8</v>
      </c>
      <c r="Y160" s="2">
        <f t="shared" si="135"/>
        <v>56.06</v>
      </c>
      <c r="Z160" s="2"/>
      <c r="AA160" s="2">
        <v>33304975</v>
      </c>
      <c r="AB160" s="2">
        <f t="shared" si="136"/>
        <v>1159.74</v>
      </c>
      <c r="AC160" s="2">
        <f t="shared" si="137"/>
        <v>324.77999999999997</v>
      </c>
      <c r="AD160" s="2">
        <f>ROUND((((((ET160*1.2)*1.25))-(((EU160*1.2)*1.25)))+AE160),2)</f>
        <v>48.4</v>
      </c>
      <c r="AE160" s="2">
        <f>ROUND((((EU160*1.2)*1.25)),2)</f>
        <v>2.99</v>
      </c>
      <c r="AF160" s="2">
        <f>ROUND((((EV160*1.2)*1.15)),2)</f>
        <v>786.56</v>
      </c>
      <c r="AG160" s="2">
        <f t="shared" si="138"/>
        <v>0</v>
      </c>
      <c r="AH160" s="2">
        <f>(((EW160*1.2)*1.15))</f>
        <v>92.211599999999976</v>
      </c>
      <c r="AI160" s="2">
        <f>(((EX160*1.2)*1.25))</f>
        <v>0.24</v>
      </c>
      <c r="AJ160" s="2">
        <f t="shared" si="139"/>
        <v>0</v>
      </c>
      <c r="AK160" s="2">
        <v>927.01</v>
      </c>
      <c r="AL160" s="2">
        <v>324.77999999999997</v>
      </c>
      <c r="AM160" s="2">
        <v>32.26</v>
      </c>
      <c r="AN160" s="2">
        <v>1.99</v>
      </c>
      <c r="AO160" s="2">
        <v>569.97</v>
      </c>
      <c r="AP160" s="2">
        <v>0</v>
      </c>
      <c r="AQ160" s="2">
        <v>66.819999999999993</v>
      </c>
      <c r="AR160" s="2">
        <v>0.16</v>
      </c>
      <c r="AS160" s="2">
        <v>0</v>
      </c>
      <c r="AT160" s="2">
        <v>115</v>
      </c>
      <c r="AU160" s="2">
        <v>71</v>
      </c>
      <c r="AV160" s="2">
        <v>1</v>
      </c>
      <c r="AW160" s="2">
        <v>1</v>
      </c>
      <c r="AX160" s="2"/>
      <c r="AY160" s="2"/>
      <c r="AZ160" s="2">
        <v>1</v>
      </c>
      <c r="BA160" s="2">
        <v>1</v>
      </c>
      <c r="BB160" s="2">
        <v>1</v>
      </c>
      <c r="BC160" s="2">
        <v>1</v>
      </c>
      <c r="BD160" s="2" t="s">
        <v>3</v>
      </c>
      <c r="BE160" s="2" t="s">
        <v>3</v>
      </c>
      <c r="BF160" s="2" t="s">
        <v>3</v>
      </c>
      <c r="BG160" s="2" t="s">
        <v>3</v>
      </c>
      <c r="BH160" s="2">
        <v>0</v>
      </c>
      <c r="BI160" s="2">
        <v>1</v>
      </c>
      <c r="BJ160" s="2" t="s">
        <v>181</v>
      </c>
      <c r="BK160" s="2"/>
      <c r="BL160" s="2"/>
      <c r="BM160" s="2">
        <v>20001</v>
      </c>
      <c r="BN160" s="2">
        <v>0</v>
      </c>
      <c r="BO160" s="2" t="s">
        <v>3</v>
      </c>
      <c r="BP160" s="2">
        <v>0</v>
      </c>
      <c r="BQ160" s="2">
        <v>2</v>
      </c>
      <c r="BR160" s="2">
        <v>0</v>
      </c>
      <c r="BS160" s="2">
        <v>1</v>
      </c>
      <c r="BT160" s="2">
        <v>1</v>
      </c>
      <c r="BU160" s="2">
        <v>1</v>
      </c>
      <c r="BV160" s="2">
        <v>1</v>
      </c>
      <c r="BW160" s="2">
        <v>1</v>
      </c>
      <c r="BX160" s="2">
        <v>1</v>
      </c>
      <c r="BY160" s="2" t="s">
        <v>3</v>
      </c>
      <c r="BZ160" s="2">
        <v>128</v>
      </c>
      <c r="CA160" s="2">
        <v>83</v>
      </c>
      <c r="CB160" s="2"/>
      <c r="CC160" s="2"/>
      <c r="CD160" s="2"/>
      <c r="CE160" s="2">
        <v>0</v>
      </c>
      <c r="CF160" s="2">
        <v>0</v>
      </c>
      <c r="CG160" s="2">
        <v>0</v>
      </c>
      <c r="CH160" s="2"/>
      <c r="CI160" s="2"/>
      <c r="CJ160" s="2"/>
      <c r="CK160" s="2"/>
      <c r="CL160" s="2"/>
      <c r="CM160" s="2">
        <v>0</v>
      </c>
      <c r="CN160" s="2" t="s">
        <v>954</v>
      </c>
      <c r="CO160" s="2">
        <v>0</v>
      </c>
      <c r="CP160" s="2">
        <f t="shared" si="140"/>
        <v>115.97999999999999</v>
      </c>
      <c r="CQ160" s="2">
        <f t="shared" si="141"/>
        <v>324.77999999999997</v>
      </c>
      <c r="CR160" s="2">
        <f t="shared" si="142"/>
        <v>48.4</v>
      </c>
      <c r="CS160" s="2">
        <f t="shared" si="143"/>
        <v>2.99</v>
      </c>
      <c r="CT160" s="2">
        <f t="shared" si="144"/>
        <v>786.56</v>
      </c>
      <c r="CU160" s="2">
        <f t="shared" si="145"/>
        <v>0</v>
      </c>
      <c r="CV160" s="2">
        <f t="shared" si="146"/>
        <v>92.211599999999976</v>
      </c>
      <c r="CW160" s="2">
        <f t="shared" si="147"/>
        <v>0.24</v>
      </c>
      <c r="CX160" s="2">
        <f t="shared" si="148"/>
        <v>0</v>
      </c>
      <c r="CY160" s="2">
        <f t="shared" si="149"/>
        <v>90.804000000000002</v>
      </c>
      <c r="CZ160" s="2">
        <f t="shared" si="150"/>
        <v>56.061599999999999</v>
      </c>
      <c r="DA160" s="2"/>
      <c r="DB160" s="2"/>
      <c r="DC160" s="2" t="s">
        <v>3</v>
      </c>
      <c r="DD160" s="2" t="s">
        <v>3</v>
      </c>
      <c r="DE160" s="2" t="s">
        <v>21</v>
      </c>
      <c r="DF160" s="2" t="s">
        <v>21</v>
      </c>
      <c r="DG160" s="2" t="s">
        <v>22</v>
      </c>
      <c r="DH160" s="2" t="s">
        <v>3</v>
      </c>
      <c r="DI160" s="2" t="s">
        <v>22</v>
      </c>
      <c r="DJ160" s="2" t="s">
        <v>21</v>
      </c>
      <c r="DK160" s="2" t="s">
        <v>3</v>
      </c>
      <c r="DL160" s="2" t="s">
        <v>3</v>
      </c>
      <c r="DM160" s="2" t="s">
        <v>3</v>
      </c>
      <c r="DN160" s="2">
        <v>0</v>
      </c>
      <c r="DO160" s="2">
        <v>0</v>
      </c>
      <c r="DP160" s="2">
        <v>1</v>
      </c>
      <c r="DQ160" s="2">
        <v>1</v>
      </c>
      <c r="DR160" s="2"/>
      <c r="DS160" s="2"/>
      <c r="DT160" s="2"/>
      <c r="DU160" s="2">
        <v>1013</v>
      </c>
      <c r="DV160" s="2" t="s">
        <v>58</v>
      </c>
      <c r="DW160" s="2" t="s">
        <v>58</v>
      </c>
      <c r="DX160" s="2">
        <v>1</v>
      </c>
      <c r="DY160" s="2"/>
      <c r="DZ160" s="2"/>
      <c r="EA160" s="2"/>
      <c r="EB160" s="2"/>
      <c r="EC160" s="2"/>
      <c r="ED160" s="2"/>
      <c r="EE160" s="2">
        <v>31102217</v>
      </c>
      <c r="EF160" s="2">
        <v>2</v>
      </c>
      <c r="EG160" s="2" t="s">
        <v>23</v>
      </c>
      <c r="EH160" s="2">
        <v>0</v>
      </c>
      <c r="EI160" s="2" t="s">
        <v>3</v>
      </c>
      <c r="EJ160" s="2">
        <v>1</v>
      </c>
      <c r="EK160" s="2">
        <v>20001</v>
      </c>
      <c r="EL160" s="2" t="s">
        <v>24</v>
      </c>
      <c r="EM160" s="2" t="s">
        <v>25</v>
      </c>
      <c r="EN160" s="2"/>
      <c r="EO160" s="2" t="s">
        <v>26</v>
      </c>
      <c r="EP160" s="2"/>
      <c r="EQ160" s="2">
        <v>0</v>
      </c>
      <c r="ER160" s="2">
        <v>927.01</v>
      </c>
      <c r="ES160" s="2">
        <v>324.77999999999997</v>
      </c>
      <c r="ET160" s="2">
        <v>32.26</v>
      </c>
      <c r="EU160" s="2">
        <v>1.99</v>
      </c>
      <c r="EV160" s="2">
        <v>569.97</v>
      </c>
      <c r="EW160" s="2">
        <v>66.819999999999993</v>
      </c>
      <c r="EX160" s="2">
        <v>0.16</v>
      </c>
      <c r="EY160" s="2">
        <v>0</v>
      </c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>
        <v>0</v>
      </c>
      <c r="FR160" s="2">
        <f t="shared" si="151"/>
        <v>0</v>
      </c>
      <c r="FS160" s="2">
        <v>0</v>
      </c>
      <c r="FT160" s="2" t="s">
        <v>27</v>
      </c>
      <c r="FU160" s="2" t="s">
        <v>28</v>
      </c>
      <c r="FV160" s="2"/>
      <c r="FW160" s="2"/>
      <c r="FX160" s="2">
        <v>115.2</v>
      </c>
      <c r="FY160" s="2">
        <v>70.55</v>
      </c>
      <c r="FZ160" s="2"/>
      <c r="GA160" s="2" t="s">
        <v>3</v>
      </c>
      <c r="GB160" s="2"/>
      <c r="GC160" s="2"/>
      <c r="GD160" s="2">
        <v>1</v>
      </c>
      <c r="GE160" s="2"/>
      <c r="GF160" s="2">
        <v>546909984</v>
      </c>
      <c r="GG160" s="2">
        <v>2</v>
      </c>
      <c r="GH160" s="2">
        <v>1</v>
      </c>
      <c r="GI160" s="2">
        <v>-2</v>
      </c>
      <c r="GJ160" s="2">
        <v>0</v>
      </c>
      <c r="GK160" s="2">
        <v>0</v>
      </c>
      <c r="GL160" s="2">
        <f t="shared" si="152"/>
        <v>0</v>
      </c>
      <c r="GM160" s="2">
        <f t="shared" si="153"/>
        <v>262.83999999999997</v>
      </c>
      <c r="GN160" s="2">
        <f t="shared" si="154"/>
        <v>262.83999999999997</v>
      </c>
      <c r="GO160" s="2">
        <f t="shared" si="155"/>
        <v>0</v>
      </c>
      <c r="GP160" s="2">
        <f t="shared" si="156"/>
        <v>0</v>
      </c>
      <c r="GQ160" s="2"/>
      <c r="GR160" s="2">
        <v>0</v>
      </c>
      <c r="GS160" s="2">
        <v>3</v>
      </c>
      <c r="GT160" s="2">
        <v>0</v>
      </c>
      <c r="GU160" s="2" t="s">
        <v>3</v>
      </c>
      <c r="GV160" s="2">
        <f t="shared" si="157"/>
        <v>0</v>
      </c>
      <c r="GW160" s="2">
        <v>1</v>
      </c>
      <c r="GX160" s="2">
        <f t="shared" si="158"/>
        <v>0</v>
      </c>
      <c r="GY160" s="2"/>
      <c r="GZ160" s="2"/>
      <c r="HA160" s="2">
        <v>0</v>
      </c>
      <c r="HB160" s="2">
        <v>0</v>
      </c>
      <c r="HC160" s="2">
        <f t="shared" si="159"/>
        <v>0</v>
      </c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>
        <v>0</v>
      </c>
      <c r="IL160" s="2"/>
      <c r="IM160" s="2"/>
      <c r="IN160" s="2"/>
      <c r="IO160" s="2"/>
      <c r="IP160" s="2"/>
      <c r="IQ160" s="2"/>
      <c r="IR160" s="2"/>
      <c r="IS160" s="2"/>
      <c r="IT160" s="2"/>
      <c r="IU160" s="2"/>
    </row>
    <row r="161" spans="1:255">
      <c r="A161">
        <v>17</v>
      </c>
      <c r="B161">
        <v>1</v>
      </c>
      <c r="C161">
        <f>ROW(SmtRes!A172)</f>
        <v>172</v>
      </c>
      <c r="D161">
        <f>ROW(EtalonRes!A198)</f>
        <v>198</v>
      </c>
      <c r="E161" t="s">
        <v>178</v>
      </c>
      <c r="F161" t="s">
        <v>179</v>
      </c>
      <c r="G161" t="s">
        <v>180</v>
      </c>
      <c r="H161" t="s">
        <v>58</v>
      </c>
      <c r="I161">
        <f>ROUND(1/10,9)</f>
        <v>0.1</v>
      </c>
      <c r="J161">
        <v>0</v>
      </c>
      <c r="O161">
        <f t="shared" si="125"/>
        <v>115.98</v>
      </c>
      <c r="P161">
        <f t="shared" si="126"/>
        <v>32.479999999999997</v>
      </c>
      <c r="Q161">
        <f t="shared" si="127"/>
        <v>4.84</v>
      </c>
      <c r="R161">
        <f t="shared" si="128"/>
        <v>0.3</v>
      </c>
      <c r="S161">
        <f t="shared" si="129"/>
        <v>78.66</v>
      </c>
      <c r="T161">
        <f t="shared" si="130"/>
        <v>0</v>
      </c>
      <c r="U161">
        <f t="shared" si="131"/>
        <v>9.2211599999999976</v>
      </c>
      <c r="V161">
        <f t="shared" si="132"/>
        <v>2.4E-2</v>
      </c>
      <c r="W161">
        <f t="shared" si="133"/>
        <v>0</v>
      </c>
      <c r="X161">
        <f t="shared" si="134"/>
        <v>90.8</v>
      </c>
      <c r="Y161">
        <f t="shared" si="135"/>
        <v>56.06</v>
      </c>
      <c r="AA161">
        <v>33304960</v>
      </c>
      <c r="AB161">
        <f t="shared" si="136"/>
        <v>1159.74</v>
      </c>
      <c r="AC161">
        <f t="shared" si="137"/>
        <v>324.77999999999997</v>
      </c>
      <c r="AD161">
        <f>ROUND((((((ET161*1.2)*1.25))-(((EU161*1.2)*1.25)))+AE161),2)</f>
        <v>48.4</v>
      </c>
      <c r="AE161">
        <f>ROUND((((EU161*1.2)*1.25)),2)</f>
        <v>2.99</v>
      </c>
      <c r="AF161">
        <f>ROUND((((EV161*1.2)*1.15)),2)</f>
        <v>786.56</v>
      </c>
      <c r="AG161">
        <f t="shared" si="138"/>
        <v>0</v>
      </c>
      <c r="AH161">
        <f>(((EW161*1.2)*1.15))</f>
        <v>92.211599999999976</v>
      </c>
      <c r="AI161">
        <f>(((EX161*1.2)*1.25))</f>
        <v>0.24</v>
      </c>
      <c r="AJ161">
        <f t="shared" si="139"/>
        <v>0</v>
      </c>
      <c r="AK161">
        <v>927.01</v>
      </c>
      <c r="AL161">
        <v>324.77999999999997</v>
      </c>
      <c r="AM161">
        <v>32.26</v>
      </c>
      <c r="AN161">
        <v>1.99</v>
      </c>
      <c r="AO161">
        <v>569.97</v>
      </c>
      <c r="AP161">
        <v>0</v>
      </c>
      <c r="AQ161">
        <v>66.819999999999993</v>
      </c>
      <c r="AR161">
        <v>0.16</v>
      </c>
      <c r="AS161">
        <v>0</v>
      </c>
      <c r="AT161">
        <v>115</v>
      </c>
      <c r="AU161">
        <v>71</v>
      </c>
      <c r="AV161">
        <v>1</v>
      </c>
      <c r="AW161">
        <v>1</v>
      </c>
      <c r="AZ161">
        <v>1</v>
      </c>
      <c r="BA161">
        <v>1</v>
      </c>
      <c r="BB161">
        <v>1</v>
      </c>
      <c r="BC161">
        <v>1</v>
      </c>
      <c r="BD161" t="s">
        <v>3</v>
      </c>
      <c r="BE161" t="s">
        <v>3</v>
      </c>
      <c r="BF161" t="s">
        <v>3</v>
      </c>
      <c r="BG161" t="s">
        <v>3</v>
      </c>
      <c r="BH161">
        <v>0</v>
      </c>
      <c r="BI161">
        <v>1</v>
      </c>
      <c r="BJ161" t="s">
        <v>181</v>
      </c>
      <c r="BM161">
        <v>20001</v>
      </c>
      <c r="BN161">
        <v>0</v>
      </c>
      <c r="BO161" t="s">
        <v>3</v>
      </c>
      <c r="BP161">
        <v>0</v>
      </c>
      <c r="BQ161">
        <v>2</v>
      </c>
      <c r="BR161">
        <v>0</v>
      </c>
      <c r="BS161">
        <v>1</v>
      </c>
      <c r="BT161">
        <v>1</v>
      </c>
      <c r="BU161">
        <v>1</v>
      </c>
      <c r="BV161">
        <v>1</v>
      </c>
      <c r="BW161">
        <v>1</v>
      </c>
      <c r="BX161">
        <v>1</v>
      </c>
      <c r="BY161" t="s">
        <v>3</v>
      </c>
      <c r="BZ161">
        <v>128</v>
      </c>
      <c r="CA161">
        <v>83</v>
      </c>
      <c r="CE161">
        <v>0</v>
      </c>
      <c r="CF161">
        <v>0</v>
      </c>
      <c r="CG161">
        <v>0</v>
      </c>
      <c r="CM161">
        <v>0</v>
      </c>
      <c r="CN161" t="s">
        <v>954</v>
      </c>
      <c r="CO161">
        <v>0</v>
      </c>
      <c r="CP161">
        <f t="shared" si="140"/>
        <v>115.97999999999999</v>
      </c>
      <c r="CQ161">
        <f t="shared" si="141"/>
        <v>324.77999999999997</v>
      </c>
      <c r="CR161">
        <f t="shared" si="142"/>
        <v>48.4</v>
      </c>
      <c r="CS161">
        <f t="shared" si="143"/>
        <v>2.99</v>
      </c>
      <c r="CT161">
        <f t="shared" si="144"/>
        <v>786.56</v>
      </c>
      <c r="CU161">
        <f t="shared" si="145"/>
        <v>0</v>
      </c>
      <c r="CV161">
        <f t="shared" si="146"/>
        <v>92.211599999999976</v>
      </c>
      <c r="CW161">
        <f t="shared" si="147"/>
        <v>0.24</v>
      </c>
      <c r="CX161">
        <f t="shared" si="148"/>
        <v>0</v>
      </c>
      <c r="CY161">
        <f t="shared" si="149"/>
        <v>90.804000000000002</v>
      </c>
      <c r="CZ161">
        <f t="shared" si="150"/>
        <v>56.061599999999999</v>
      </c>
      <c r="DC161" t="s">
        <v>3</v>
      </c>
      <c r="DD161" t="s">
        <v>3</v>
      </c>
      <c r="DE161" t="s">
        <v>21</v>
      </c>
      <c r="DF161" t="s">
        <v>21</v>
      </c>
      <c r="DG161" t="s">
        <v>22</v>
      </c>
      <c r="DH161" t="s">
        <v>3</v>
      </c>
      <c r="DI161" t="s">
        <v>22</v>
      </c>
      <c r="DJ161" t="s">
        <v>21</v>
      </c>
      <c r="DK161" t="s">
        <v>3</v>
      </c>
      <c r="DL161" t="s">
        <v>3</v>
      </c>
      <c r="DM161" t="s">
        <v>3</v>
      </c>
      <c r="DN161">
        <v>0</v>
      </c>
      <c r="DO161">
        <v>0</v>
      </c>
      <c r="DP161">
        <v>1</v>
      </c>
      <c r="DQ161">
        <v>1</v>
      </c>
      <c r="DU161">
        <v>1013</v>
      </c>
      <c r="DV161" t="s">
        <v>58</v>
      </c>
      <c r="DW161" t="s">
        <v>58</v>
      </c>
      <c r="DX161">
        <v>1</v>
      </c>
      <c r="EE161">
        <v>31102217</v>
      </c>
      <c r="EF161">
        <v>2</v>
      </c>
      <c r="EG161" t="s">
        <v>23</v>
      </c>
      <c r="EH161">
        <v>0</v>
      </c>
      <c r="EI161" t="s">
        <v>3</v>
      </c>
      <c r="EJ161">
        <v>1</v>
      </c>
      <c r="EK161">
        <v>20001</v>
      </c>
      <c r="EL161" t="s">
        <v>24</v>
      </c>
      <c r="EM161" t="s">
        <v>25</v>
      </c>
      <c r="EO161" t="s">
        <v>26</v>
      </c>
      <c r="EQ161">
        <v>0</v>
      </c>
      <c r="ER161">
        <v>927.01</v>
      </c>
      <c r="ES161">
        <v>324.77999999999997</v>
      </c>
      <c r="ET161">
        <v>32.26</v>
      </c>
      <c r="EU161">
        <v>1.99</v>
      </c>
      <c r="EV161">
        <v>569.97</v>
      </c>
      <c r="EW161">
        <v>66.819999999999993</v>
      </c>
      <c r="EX161">
        <v>0.16</v>
      </c>
      <c r="EY161">
        <v>0</v>
      </c>
      <c r="FQ161">
        <v>0</v>
      </c>
      <c r="FR161">
        <f t="shared" si="151"/>
        <v>0</v>
      </c>
      <c r="FS161">
        <v>0</v>
      </c>
      <c r="FT161" t="s">
        <v>27</v>
      </c>
      <c r="FU161" t="s">
        <v>28</v>
      </c>
      <c r="FX161">
        <v>115.2</v>
      </c>
      <c r="FY161">
        <v>70.55</v>
      </c>
      <c r="GA161" t="s">
        <v>3</v>
      </c>
      <c r="GD161">
        <v>1</v>
      </c>
      <c r="GF161">
        <v>546909984</v>
      </c>
      <c r="GG161">
        <v>2</v>
      </c>
      <c r="GH161">
        <v>1</v>
      </c>
      <c r="GI161">
        <v>-2</v>
      </c>
      <c r="GJ161">
        <v>0</v>
      </c>
      <c r="GK161">
        <v>0</v>
      </c>
      <c r="GL161">
        <f t="shared" si="152"/>
        <v>0</v>
      </c>
      <c r="GM161">
        <f t="shared" si="153"/>
        <v>262.83999999999997</v>
      </c>
      <c r="GN161">
        <f t="shared" si="154"/>
        <v>262.83999999999997</v>
      </c>
      <c r="GO161">
        <f t="shared" si="155"/>
        <v>0</v>
      </c>
      <c r="GP161">
        <f t="shared" si="156"/>
        <v>0</v>
      </c>
      <c r="GR161">
        <v>0</v>
      </c>
      <c r="GS161">
        <v>3</v>
      </c>
      <c r="GT161">
        <v>0</v>
      </c>
      <c r="GU161" t="s">
        <v>3</v>
      </c>
      <c r="GV161">
        <f t="shared" si="157"/>
        <v>0</v>
      </c>
      <c r="GW161">
        <v>1</v>
      </c>
      <c r="GX161">
        <f t="shared" si="158"/>
        <v>0</v>
      </c>
      <c r="HA161">
        <v>0</v>
      </c>
      <c r="HB161">
        <v>0</v>
      </c>
      <c r="HC161">
        <f t="shared" si="159"/>
        <v>0</v>
      </c>
      <c r="IK161">
        <v>0</v>
      </c>
    </row>
    <row r="162" spans="1:255">
      <c r="A162" s="2">
        <v>17</v>
      </c>
      <c r="B162" s="2">
        <v>1</v>
      </c>
      <c r="C162" s="2"/>
      <c r="D162" s="2"/>
      <c r="E162" s="2" t="s">
        <v>182</v>
      </c>
      <c r="F162" s="2" t="s">
        <v>38</v>
      </c>
      <c r="G162" s="2" t="s">
        <v>183</v>
      </c>
      <c r="H162" s="2" t="s">
        <v>40</v>
      </c>
      <c r="I162" s="2">
        <v>1</v>
      </c>
      <c r="J162" s="2">
        <v>0</v>
      </c>
      <c r="K162" s="2"/>
      <c r="L162" s="2"/>
      <c r="M162" s="2"/>
      <c r="N162" s="2"/>
      <c r="O162" s="2">
        <f t="shared" si="125"/>
        <v>0</v>
      </c>
      <c r="P162" s="2">
        <f t="shared" si="126"/>
        <v>0</v>
      </c>
      <c r="Q162" s="2">
        <f t="shared" si="127"/>
        <v>0</v>
      </c>
      <c r="R162" s="2">
        <f t="shared" si="128"/>
        <v>0</v>
      </c>
      <c r="S162" s="2">
        <f t="shared" si="129"/>
        <v>0</v>
      </c>
      <c r="T162" s="2">
        <f t="shared" si="130"/>
        <v>0</v>
      </c>
      <c r="U162" s="2">
        <f t="shared" si="131"/>
        <v>0</v>
      </c>
      <c r="V162" s="2">
        <f t="shared" si="132"/>
        <v>0</v>
      </c>
      <c r="W162" s="2">
        <f t="shared" si="133"/>
        <v>0</v>
      </c>
      <c r="X162" s="2">
        <f t="shared" si="134"/>
        <v>0</v>
      </c>
      <c r="Y162" s="2">
        <f t="shared" si="135"/>
        <v>0</v>
      </c>
      <c r="Z162" s="2"/>
      <c r="AA162" s="2">
        <v>33304975</v>
      </c>
      <c r="AB162" s="2">
        <f t="shared" si="136"/>
        <v>0</v>
      </c>
      <c r="AC162" s="2">
        <f t="shared" si="137"/>
        <v>0</v>
      </c>
      <c r="AD162" s="2">
        <f>ROUND((((ET162)-(EU162))+AE162),2)</f>
        <v>0</v>
      </c>
      <c r="AE162" s="2">
        <f>ROUND((EU162),2)</f>
        <v>0</v>
      </c>
      <c r="AF162" s="2">
        <f>ROUND((EV162),2)</f>
        <v>0</v>
      </c>
      <c r="AG162" s="2">
        <f t="shared" si="138"/>
        <v>0</v>
      </c>
      <c r="AH162" s="2">
        <f>(EW162)</f>
        <v>0</v>
      </c>
      <c r="AI162" s="2">
        <f>(EX162)</f>
        <v>0</v>
      </c>
      <c r="AJ162" s="2">
        <f t="shared" si="139"/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1</v>
      </c>
      <c r="AW162" s="2">
        <v>1</v>
      </c>
      <c r="AX162" s="2"/>
      <c r="AY162" s="2"/>
      <c r="AZ162" s="2">
        <v>1</v>
      </c>
      <c r="BA162" s="2">
        <v>1</v>
      </c>
      <c r="BB162" s="2">
        <v>1</v>
      </c>
      <c r="BC162" s="2">
        <v>1</v>
      </c>
      <c r="BD162" s="2" t="s">
        <v>3</v>
      </c>
      <c r="BE162" s="2" t="s">
        <v>3</v>
      </c>
      <c r="BF162" s="2" t="s">
        <v>3</v>
      </c>
      <c r="BG162" s="2" t="s">
        <v>3</v>
      </c>
      <c r="BH162" s="2">
        <v>3</v>
      </c>
      <c r="BI162" s="2">
        <v>2</v>
      </c>
      <c r="BJ162" s="2" t="s">
        <v>3</v>
      </c>
      <c r="BK162" s="2"/>
      <c r="BL162" s="2"/>
      <c r="BM162" s="2">
        <v>1100</v>
      </c>
      <c r="BN162" s="2">
        <v>0</v>
      </c>
      <c r="BO162" s="2" t="s">
        <v>3</v>
      </c>
      <c r="BP162" s="2">
        <v>0</v>
      </c>
      <c r="BQ162" s="2">
        <v>14</v>
      </c>
      <c r="BR162" s="2">
        <v>0</v>
      </c>
      <c r="BS162" s="2">
        <v>1</v>
      </c>
      <c r="BT162" s="2">
        <v>1</v>
      </c>
      <c r="BU162" s="2">
        <v>1</v>
      </c>
      <c r="BV162" s="2">
        <v>1</v>
      </c>
      <c r="BW162" s="2">
        <v>1</v>
      </c>
      <c r="BX162" s="2">
        <v>1</v>
      </c>
      <c r="BY162" s="2" t="s">
        <v>3</v>
      </c>
      <c r="BZ162" s="2">
        <v>0</v>
      </c>
      <c r="CA162" s="2">
        <v>0</v>
      </c>
      <c r="CB162" s="2"/>
      <c r="CC162" s="2"/>
      <c r="CD162" s="2"/>
      <c r="CE162" s="2">
        <v>0</v>
      </c>
      <c r="CF162" s="2">
        <v>0</v>
      </c>
      <c r="CG162" s="2">
        <v>0</v>
      </c>
      <c r="CH162" s="2"/>
      <c r="CI162" s="2"/>
      <c r="CJ162" s="2"/>
      <c r="CK162" s="2"/>
      <c r="CL162" s="2"/>
      <c r="CM162" s="2">
        <v>0</v>
      </c>
      <c r="CN162" s="2" t="s">
        <v>3</v>
      </c>
      <c r="CO162" s="2">
        <v>0</v>
      </c>
      <c r="CP162" s="2">
        <f t="shared" si="140"/>
        <v>0</v>
      </c>
      <c r="CQ162" s="2">
        <f t="shared" si="141"/>
        <v>0</v>
      </c>
      <c r="CR162" s="2">
        <f t="shared" si="142"/>
        <v>0</v>
      </c>
      <c r="CS162" s="2">
        <f t="shared" si="143"/>
        <v>0</v>
      </c>
      <c r="CT162" s="2">
        <f t="shared" si="144"/>
        <v>0</v>
      </c>
      <c r="CU162" s="2">
        <f t="shared" si="145"/>
        <v>0</v>
      </c>
      <c r="CV162" s="2">
        <f t="shared" si="146"/>
        <v>0</v>
      </c>
      <c r="CW162" s="2">
        <f t="shared" si="147"/>
        <v>0</v>
      </c>
      <c r="CX162" s="2">
        <f t="shared" si="148"/>
        <v>0</v>
      </c>
      <c r="CY162" s="2">
        <f t="shared" si="149"/>
        <v>0</v>
      </c>
      <c r="CZ162" s="2">
        <f t="shared" si="150"/>
        <v>0</v>
      </c>
      <c r="DA162" s="2"/>
      <c r="DB162" s="2"/>
      <c r="DC162" s="2" t="s">
        <v>3</v>
      </c>
      <c r="DD162" s="2" t="s">
        <v>3</v>
      </c>
      <c r="DE162" s="2" t="s">
        <v>3</v>
      </c>
      <c r="DF162" s="2" t="s">
        <v>3</v>
      </c>
      <c r="DG162" s="2" t="s">
        <v>3</v>
      </c>
      <c r="DH162" s="2" t="s">
        <v>3</v>
      </c>
      <c r="DI162" s="2" t="s">
        <v>3</v>
      </c>
      <c r="DJ162" s="2" t="s">
        <v>3</v>
      </c>
      <c r="DK162" s="2" t="s">
        <v>3</v>
      </c>
      <c r="DL162" s="2" t="s">
        <v>3</v>
      </c>
      <c r="DM162" s="2" t="s">
        <v>3</v>
      </c>
      <c r="DN162" s="2">
        <v>0</v>
      </c>
      <c r="DO162" s="2">
        <v>0</v>
      </c>
      <c r="DP162" s="2">
        <v>1</v>
      </c>
      <c r="DQ162" s="2">
        <v>1</v>
      </c>
      <c r="DR162" s="2"/>
      <c r="DS162" s="2"/>
      <c r="DT162" s="2"/>
      <c r="DU162" s="2">
        <v>1010</v>
      </c>
      <c r="DV162" s="2" t="s">
        <v>40</v>
      </c>
      <c r="DW162" s="2" t="s">
        <v>40</v>
      </c>
      <c r="DX162" s="2">
        <v>1</v>
      </c>
      <c r="DY162" s="2"/>
      <c r="DZ162" s="2"/>
      <c r="EA162" s="2"/>
      <c r="EB162" s="2"/>
      <c r="EC162" s="2"/>
      <c r="ED162" s="2"/>
      <c r="EE162" s="2">
        <v>31102366</v>
      </c>
      <c r="EF162" s="2">
        <v>8</v>
      </c>
      <c r="EG162" s="2" t="s">
        <v>34</v>
      </c>
      <c r="EH162" s="2">
        <v>0</v>
      </c>
      <c r="EI162" s="2" t="s">
        <v>3</v>
      </c>
      <c r="EJ162" s="2">
        <v>1</v>
      </c>
      <c r="EK162" s="2">
        <v>1100</v>
      </c>
      <c r="EL162" s="2" t="s">
        <v>41</v>
      </c>
      <c r="EM162" s="2" t="s">
        <v>42</v>
      </c>
      <c r="EN162" s="2"/>
      <c r="EO162" s="2" t="s">
        <v>3</v>
      </c>
      <c r="EP162" s="2"/>
      <c r="EQ162" s="2">
        <v>0</v>
      </c>
      <c r="ER162" s="2">
        <v>0</v>
      </c>
      <c r="ES162" s="2">
        <v>0</v>
      </c>
      <c r="ET162" s="2">
        <v>0</v>
      </c>
      <c r="EU162" s="2">
        <v>0</v>
      </c>
      <c r="EV162" s="2">
        <v>0</v>
      </c>
      <c r="EW162" s="2">
        <v>0</v>
      </c>
      <c r="EX162" s="2">
        <v>0</v>
      </c>
      <c r="EY162" s="2">
        <v>0</v>
      </c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>
        <v>0</v>
      </c>
      <c r="FR162" s="2">
        <f t="shared" si="151"/>
        <v>0</v>
      </c>
      <c r="FS162" s="2">
        <v>0</v>
      </c>
      <c r="FT162" s="2"/>
      <c r="FU162" s="2"/>
      <c r="FV162" s="2"/>
      <c r="FW162" s="2"/>
      <c r="FX162" s="2">
        <v>0</v>
      </c>
      <c r="FY162" s="2">
        <v>0</v>
      </c>
      <c r="FZ162" s="2"/>
      <c r="GA162" s="2" t="s">
        <v>3</v>
      </c>
      <c r="GB162" s="2"/>
      <c r="GC162" s="2"/>
      <c r="GD162" s="2">
        <v>1</v>
      </c>
      <c r="GE162" s="2"/>
      <c r="GF162" s="2">
        <v>-1648344678</v>
      </c>
      <c r="GG162" s="2">
        <v>2</v>
      </c>
      <c r="GH162" s="2">
        <v>0</v>
      </c>
      <c r="GI162" s="2">
        <v>-2</v>
      </c>
      <c r="GJ162" s="2">
        <v>0</v>
      </c>
      <c r="GK162" s="2">
        <v>0</v>
      </c>
      <c r="GL162" s="2">
        <f t="shared" si="152"/>
        <v>0</v>
      </c>
      <c r="GM162" s="2">
        <f t="shared" si="153"/>
        <v>0</v>
      </c>
      <c r="GN162" s="2">
        <f t="shared" si="154"/>
        <v>0</v>
      </c>
      <c r="GO162" s="2">
        <f t="shared" si="155"/>
        <v>0</v>
      </c>
      <c r="GP162" s="2">
        <f t="shared" si="156"/>
        <v>0</v>
      </c>
      <c r="GQ162" s="2"/>
      <c r="GR162" s="2">
        <v>0</v>
      </c>
      <c r="GS162" s="2">
        <v>3</v>
      </c>
      <c r="GT162" s="2">
        <v>0</v>
      </c>
      <c r="GU162" s="2" t="s">
        <v>3</v>
      </c>
      <c r="GV162" s="2">
        <f t="shared" si="157"/>
        <v>0</v>
      </c>
      <c r="GW162" s="2">
        <v>1</v>
      </c>
      <c r="GX162" s="2">
        <f t="shared" si="158"/>
        <v>0</v>
      </c>
      <c r="GY162" s="2"/>
      <c r="GZ162" s="2"/>
      <c r="HA162" s="2">
        <v>0</v>
      </c>
      <c r="HB162" s="2">
        <v>0</v>
      </c>
      <c r="HC162" s="2">
        <f t="shared" si="159"/>
        <v>0</v>
      </c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>
        <v>0</v>
      </c>
      <c r="IL162" s="2"/>
      <c r="IM162" s="2"/>
      <c r="IN162" s="2"/>
      <c r="IO162" s="2"/>
      <c r="IP162" s="2"/>
      <c r="IQ162" s="2"/>
      <c r="IR162" s="2"/>
      <c r="IS162" s="2"/>
      <c r="IT162" s="2"/>
      <c r="IU162" s="2"/>
    </row>
    <row r="163" spans="1:255">
      <c r="A163">
        <v>17</v>
      </c>
      <c r="B163">
        <v>1</v>
      </c>
      <c r="E163" t="s">
        <v>182</v>
      </c>
      <c r="F163" t="s">
        <v>38</v>
      </c>
      <c r="G163" t="s">
        <v>183</v>
      </c>
      <c r="H163" t="s">
        <v>40</v>
      </c>
      <c r="I163">
        <v>1</v>
      </c>
      <c r="J163">
        <v>0</v>
      </c>
      <c r="O163">
        <f t="shared" si="125"/>
        <v>9282.26</v>
      </c>
      <c r="P163">
        <f t="shared" si="126"/>
        <v>9282.26</v>
      </c>
      <c r="Q163">
        <f t="shared" si="127"/>
        <v>0</v>
      </c>
      <c r="R163">
        <f t="shared" si="128"/>
        <v>0</v>
      </c>
      <c r="S163">
        <f t="shared" si="129"/>
        <v>0</v>
      </c>
      <c r="T163">
        <f t="shared" si="130"/>
        <v>0</v>
      </c>
      <c r="U163">
        <f t="shared" si="131"/>
        <v>0</v>
      </c>
      <c r="V163">
        <f t="shared" si="132"/>
        <v>0</v>
      </c>
      <c r="W163">
        <f t="shared" si="133"/>
        <v>0</v>
      </c>
      <c r="X163">
        <f t="shared" si="134"/>
        <v>0</v>
      </c>
      <c r="Y163">
        <f t="shared" si="135"/>
        <v>0</v>
      </c>
      <c r="AA163">
        <v>33304960</v>
      </c>
      <c r="AB163">
        <f t="shared" si="136"/>
        <v>9282.26</v>
      </c>
      <c r="AC163">
        <f t="shared" si="137"/>
        <v>9282.26</v>
      </c>
      <c r="AD163">
        <f>ROUND((((ET163)-(EU163))+AE163),2)</f>
        <v>0</v>
      </c>
      <c r="AE163">
        <f>ROUND((EU163),2)</f>
        <v>0</v>
      </c>
      <c r="AF163">
        <f>ROUND((EV163),2)</f>
        <v>0</v>
      </c>
      <c r="AG163">
        <f t="shared" si="138"/>
        <v>0</v>
      </c>
      <c r="AH163">
        <f>(EW163)</f>
        <v>0</v>
      </c>
      <c r="AI163">
        <f>(EX163)</f>
        <v>0</v>
      </c>
      <c r="AJ163">
        <f t="shared" si="139"/>
        <v>0</v>
      </c>
      <c r="AK163">
        <v>9282.26</v>
      </c>
      <c r="AL163">
        <v>9282.26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</v>
      </c>
      <c r="AW163">
        <v>1</v>
      </c>
      <c r="AZ163">
        <v>1</v>
      </c>
      <c r="BA163">
        <v>1</v>
      </c>
      <c r="BB163">
        <v>1</v>
      </c>
      <c r="BC163">
        <v>1</v>
      </c>
      <c r="BD163" t="s">
        <v>3</v>
      </c>
      <c r="BE163" t="s">
        <v>3</v>
      </c>
      <c r="BF163" t="s">
        <v>3</v>
      </c>
      <c r="BG163" t="s">
        <v>3</v>
      </c>
      <c r="BH163">
        <v>3</v>
      </c>
      <c r="BI163">
        <v>2</v>
      </c>
      <c r="BJ163" t="s">
        <v>3</v>
      </c>
      <c r="BM163">
        <v>1100</v>
      </c>
      <c r="BN163">
        <v>0</v>
      </c>
      <c r="BO163" t="s">
        <v>3</v>
      </c>
      <c r="BP163">
        <v>0</v>
      </c>
      <c r="BQ163">
        <v>14</v>
      </c>
      <c r="BR163">
        <v>0</v>
      </c>
      <c r="BS163">
        <v>1</v>
      </c>
      <c r="BT163">
        <v>1</v>
      </c>
      <c r="BU163">
        <v>1</v>
      </c>
      <c r="BV163">
        <v>1</v>
      </c>
      <c r="BW163">
        <v>1</v>
      </c>
      <c r="BX163">
        <v>1</v>
      </c>
      <c r="BY163" t="s">
        <v>3</v>
      </c>
      <c r="BZ163">
        <v>0</v>
      </c>
      <c r="CA163">
        <v>0</v>
      </c>
      <c r="CE163">
        <v>0</v>
      </c>
      <c r="CF163">
        <v>0</v>
      </c>
      <c r="CG163">
        <v>0</v>
      </c>
      <c r="CM163">
        <v>0</v>
      </c>
      <c r="CN163" t="s">
        <v>3</v>
      </c>
      <c r="CO163">
        <v>0</v>
      </c>
      <c r="CP163">
        <f t="shared" si="140"/>
        <v>9282.26</v>
      </c>
      <c r="CQ163">
        <f t="shared" si="141"/>
        <v>9282.26</v>
      </c>
      <c r="CR163">
        <f t="shared" si="142"/>
        <v>0</v>
      </c>
      <c r="CS163">
        <f t="shared" si="143"/>
        <v>0</v>
      </c>
      <c r="CT163">
        <f t="shared" si="144"/>
        <v>0</v>
      </c>
      <c r="CU163">
        <f t="shared" si="145"/>
        <v>0</v>
      </c>
      <c r="CV163">
        <f t="shared" si="146"/>
        <v>0</v>
      </c>
      <c r="CW163">
        <f t="shared" si="147"/>
        <v>0</v>
      </c>
      <c r="CX163">
        <f t="shared" si="148"/>
        <v>0</v>
      </c>
      <c r="CY163">
        <f t="shared" si="149"/>
        <v>0</v>
      </c>
      <c r="CZ163">
        <f t="shared" si="150"/>
        <v>0</v>
      </c>
      <c r="DC163" t="s">
        <v>3</v>
      </c>
      <c r="DD163" t="s">
        <v>3</v>
      </c>
      <c r="DE163" t="s">
        <v>3</v>
      </c>
      <c r="DF163" t="s">
        <v>3</v>
      </c>
      <c r="DG163" t="s">
        <v>3</v>
      </c>
      <c r="DH163" t="s">
        <v>3</v>
      </c>
      <c r="DI163" t="s">
        <v>3</v>
      </c>
      <c r="DJ163" t="s">
        <v>3</v>
      </c>
      <c r="DK163" t="s">
        <v>3</v>
      </c>
      <c r="DL163" t="s">
        <v>3</v>
      </c>
      <c r="DM163" t="s">
        <v>3</v>
      </c>
      <c r="DN163">
        <v>0</v>
      </c>
      <c r="DO163">
        <v>0</v>
      </c>
      <c r="DP163">
        <v>1</v>
      </c>
      <c r="DQ163">
        <v>1</v>
      </c>
      <c r="DU163">
        <v>1010</v>
      </c>
      <c r="DV163" t="s">
        <v>40</v>
      </c>
      <c r="DW163" t="s">
        <v>40</v>
      </c>
      <c r="DX163">
        <v>1</v>
      </c>
      <c r="EE163">
        <v>31102366</v>
      </c>
      <c r="EF163">
        <v>8</v>
      </c>
      <c r="EG163" t="s">
        <v>34</v>
      </c>
      <c r="EH163">
        <v>0</v>
      </c>
      <c r="EI163" t="s">
        <v>3</v>
      </c>
      <c r="EJ163">
        <v>1</v>
      </c>
      <c r="EK163">
        <v>1100</v>
      </c>
      <c r="EL163" t="s">
        <v>41</v>
      </c>
      <c r="EM163" t="s">
        <v>42</v>
      </c>
      <c r="EO163" t="s">
        <v>3</v>
      </c>
      <c r="EQ163">
        <v>0</v>
      </c>
      <c r="ER163">
        <v>9282.26</v>
      </c>
      <c r="ES163">
        <v>9282.26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5</v>
      </c>
      <c r="FC163">
        <v>1</v>
      </c>
      <c r="FD163">
        <v>18</v>
      </c>
      <c r="FF163">
        <v>85615.15</v>
      </c>
      <c r="FQ163">
        <v>0</v>
      </c>
      <c r="FR163">
        <f t="shared" si="151"/>
        <v>0</v>
      </c>
      <c r="FS163">
        <v>0</v>
      </c>
      <c r="FX163">
        <v>0</v>
      </c>
      <c r="FY163">
        <v>0</v>
      </c>
      <c r="GA163" t="s">
        <v>184</v>
      </c>
      <c r="GD163">
        <v>1</v>
      </c>
      <c r="GF163">
        <v>-1648344678</v>
      </c>
      <c r="GG163">
        <v>2</v>
      </c>
      <c r="GH163">
        <v>3</v>
      </c>
      <c r="GI163">
        <v>3</v>
      </c>
      <c r="GJ163">
        <v>0</v>
      </c>
      <c r="GK163">
        <v>0</v>
      </c>
      <c r="GL163">
        <f t="shared" si="152"/>
        <v>0</v>
      </c>
      <c r="GM163">
        <f t="shared" si="153"/>
        <v>9282.26</v>
      </c>
      <c r="GN163">
        <f t="shared" si="154"/>
        <v>0</v>
      </c>
      <c r="GO163">
        <f t="shared" si="155"/>
        <v>9282.26</v>
      </c>
      <c r="GP163">
        <f t="shared" si="156"/>
        <v>0</v>
      </c>
      <c r="GR163">
        <v>1</v>
      </c>
      <c r="GS163">
        <v>1</v>
      </c>
      <c r="GT163">
        <v>0</v>
      </c>
      <c r="GU163" t="s">
        <v>3</v>
      </c>
      <c r="GV163">
        <f t="shared" si="157"/>
        <v>0</v>
      </c>
      <c r="GW163">
        <v>1</v>
      </c>
      <c r="GX163">
        <f t="shared" si="158"/>
        <v>0</v>
      </c>
      <c r="HA163">
        <v>0</v>
      </c>
      <c r="HB163">
        <v>0</v>
      </c>
      <c r="HC163">
        <f t="shared" si="159"/>
        <v>0</v>
      </c>
      <c r="IK163">
        <v>0</v>
      </c>
    </row>
    <row r="164" spans="1:255">
      <c r="A164" s="2">
        <v>17</v>
      </c>
      <c r="B164" s="2">
        <v>1</v>
      </c>
      <c r="C164" s="2">
        <f>ROW(SmtRes!A177)</f>
        <v>177</v>
      </c>
      <c r="D164" s="2">
        <f>ROW(EtalonRes!A204)</f>
        <v>204</v>
      </c>
      <c r="E164" s="2" t="s">
        <v>185</v>
      </c>
      <c r="F164" s="2" t="s">
        <v>45</v>
      </c>
      <c r="G164" s="2" t="s">
        <v>186</v>
      </c>
      <c r="H164" s="2" t="s">
        <v>47</v>
      </c>
      <c r="I164" s="2">
        <v>1.6</v>
      </c>
      <c r="J164" s="2">
        <v>0</v>
      </c>
      <c r="K164" s="2"/>
      <c r="L164" s="2"/>
      <c r="M164" s="2"/>
      <c r="N164" s="2"/>
      <c r="O164" s="2">
        <f t="shared" si="125"/>
        <v>118.42</v>
      </c>
      <c r="P164" s="2">
        <f t="shared" si="126"/>
        <v>5.86</v>
      </c>
      <c r="Q164" s="2">
        <f t="shared" si="127"/>
        <v>1.58</v>
      </c>
      <c r="R164" s="2">
        <f t="shared" si="128"/>
        <v>0.28999999999999998</v>
      </c>
      <c r="S164" s="2">
        <f t="shared" si="129"/>
        <v>110.98</v>
      </c>
      <c r="T164" s="2">
        <f t="shared" si="130"/>
        <v>0</v>
      </c>
      <c r="U164" s="2">
        <f t="shared" si="131"/>
        <v>12.695999999999998</v>
      </c>
      <c r="V164" s="2">
        <f t="shared" si="132"/>
        <v>2.4E-2</v>
      </c>
      <c r="W164" s="2">
        <f t="shared" si="133"/>
        <v>0</v>
      </c>
      <c r="X164" s="2">
        <f t="shared" si="134"/>
        <v>127.96</v>
      </c>
      <c r="Y164" s="2">
        <f t="shared" si="135"/>
        <v>79</v>
      </c>
      <c r="Z164" s="2"/>
      <c r="AA164" s="2">
        <v>33304975</v>
      </c>
      <c r="AB164" s="2">
        <f t="shared" si="136"/>
        <v>74.010000000000005</v>
      </c>
      <c r="AC164" s="2">
        <f t="shared" si="137"/>
        <v>3.66</v>
      </c>
      <c r="AD164" s="2">
        <f>ROUND((((((ET164*1.2)*1.25))-(((EU164*1.2)*1.25)))+AE164),2)</f>
        <v>0.99</v>
      </c>
      <c r="AE164" s="2">
        <f>ROUND((((EU164*1.2)*1.25)),2)</f>
        <v>0.18</v>
      </c>
      <c r="AF164" s="2">
        <f>ROUND((((EV164*1.2)*1.15)),2)</f>
        <v>69.36</v>
      </c>
      <c r="AG164" s="2">
        <f t="shared" si="138"/>
        <v>0</v>
      </c>
      <c r="AH164" s="2">
        <f>(((EW164*1.2)*1.15))</f>
        <v>7.9349999999999987</v>
      </c>
      <c r="AI164" s="2">
        <f>(((EX164*1.2)*1.25))</f>
        <v>1.4999999999999999E-2</v>
      </c>
      <c r="AJ164" s="2">
        <f t="shared" si="139"/>
        <v>0</v>
      </c>
      <c r="AK164" s="2">
        <v>54.58</v>
      </c>
      <c r="AL164" s="2">
        <v>3.66</v>
      </c>
      <c r="AM164" s="2">
        <v>0.66</v>
      </c>
      <c r="AN164" s="2">
        <v>0.12</v>
      </c>
      <c r="AO164" s="2">
        <v>50.26</v>
      </c>
      <c r="AP164" s="2">
        <v>0</v>
      </c>
      <c r="AQ164" s="2">
        <v>5.75</v>
      </c>
      <c r="AR164" s="2">
        <v>0.01</v>
      </c>
      <c r="AS164" s="2">
        <v>0</v>
      </c>
      <c r="AT164" s="2">
        <v>115</v>
      </c>
      <c r="AU164" s="2">
        <v>71</v>
      </c>
      <c r="AV164" s="2">
        <v>1</v>
      </c>
      <c r="AW164" s="2">
        <v>1</v>
      </c>
      <c r="AX164" s="2"/>
      <c r="AY164" s="2"/>
      <c r="AZ164" s="2">
        <v>1</v>
      </c>
      <c r="BA164" s="2">
        <v>1</v>
      </c>
      <c r="BB164" s="2">
        <v>1</v>
      </c>
      <c r="BC164" s="2">
        <v>1</v>
      </c>
      <c r="BD164" s="2" t="s">
        <v>3</v>
      </c>
      <c r="BE164" s="2" t="s">
        <v>3</v>
      </c>
      <c r="BF164" s="2" t="s">
        <v>3</v>
      </c>
      <c r="BG164" s="2" t="s">
        <v>3</v>
      </c>
      <c r="BH164" s="2">
        <v>0</v>
      </c>
      <c r="BI164" s="2">
        <v>1</v>
      </c>
      <c r="BJ164" s="2" t="s">
        <v>48</v>
      </c>
      <c r="BK164" s="2"/>
      <c r="BL164" s="2"/>
      <c r="BM164" s="2">
        <v>20001</v>
      </c>
      <c r="BN164" s="2">
        <v>0</v>
      </c>
      <c r="BO164" s="2" t="s">
        <v>3</v>
      </c>
      <c r="BP164" s="2">
        <v>0</v>
      </c>
      <c r="BQ164" s="2">
        <v>2</v>
      </c>
      <c r="BR164" s="2">
        <v>0</v>
      </c>
      <c r="BS164" s="2">
        <v>1</v>
      </c>
      <c r="BT164" s="2">
        <v>1</v>
      </c>
      <c r="BU164" s="2">
        <v>1</v>
      </c>
      <c r="BV164" s="2">
        <v>1</v>
      </c>
      <c r="BW164" s="2">
        <v>1</v>
      </c>
      <c r="BX164" s="2">
        <v>1</v>
      </c>
      <c r="BY164" s="2" t="s">
        <v>3</v>
      </c>
      <c r="BZ164" s="2">
        <v>128</v>
      </c>
      <c r="CA164" s="2">
        <v>83</v>
      </c>
      <c r="CB164" s="2"/>
      <c r="CC164" s="2"/>
      <c r="CD164" s="2"/>
      <c r="CE164" s="2">
        <v>0</v>
      </c>
      <c r="CF164" s="2">
        <v>0</v>
      </c>
      <c r="CG164" s="2">
        <v>0</v>
      </c>
      <c r="CH164" s="2"/>
      <c r="CI164" s="2"/>
      <c r="CJ164" s="2"/>
      <c r="CK164" s="2"/>
      <c r="CL164" s="2"/>
      <c r="CM164" s="2">
        <v>0</v>
      </c>
      <c r="CN164" s="2" t="s">
        <v>954</v>
      </c>
      <c r="CO164" s="2">
        <v>0</v>
      </c>
      <c r="CP164" s="2">
        <f t="shared" si="140"/>
        <v>118.42</v>
      </c>
      <c r="CQ164" s="2">
        <f t="shared" si="141"/>
        <v>3.66</v>
      </c>
      <c r="CR164" s="2">
        <f t="shared" si="142"/>
        <v>0.99</v>
      </c>
      <c r="CS164" s="2">
        <f t="shared" si="143"/>
        <v>0.18</v>
      </c>
      <c r="CT164" s="2">
        <f t="shared" si="144"/>
        <v>69.36</v>
      </c>
      <c r="CU164" s="2">
        <f t="shared" si="145"/>
        <v>0</v>
      </c>
      <c r="CV164" s="2">
        <f t="shared" si="146"/>
        <v>7.9349999999999987</v>
      </c>
      <c r="CW164" s="2">
        <f t="shared" si="147"/>
        <v>1.4999999999999999E-2</v>
      </c>
      <c r="CX164" s="2">
        <f t="shared" si="148"/>
        <v>0</v>
      </c>
      <c r="CY164" s="2">
        <f t="shared" si="149"/>
        <v>127.96050000000001</v>
      </c>
      <c r="CZ164" s="2">
        <f t="shared" si="150"/>
        <v>79.001700000000014</v>
      </c>
      <c r="DA164" s="2"/>
      <c r="DB164" s="2"/>
      <c r="DC164" s="2" t="s">
        <v>3</v>
      </c>
      <c r="DD164" s="2" t="s">
        <v>3</v>
      </c>
      <c r="DE164" s="2" t="s">
        <v>21</v>
      </c>
      <c r="DF164" s="2" t="s">
        <v>21</v>
      </c>
      <c r="DG164" s="2" t="s">
        <v>22</v>
      </c>
      <c r="DH164" s="2" t="s">
        <v>3</v>
      </c>
      <c r="DI164" s="2" t="s">
        <v>22</v>
      </c>
      <c r="DJ164" s="2" t="s">
        <v>21</v>
      </c>
      <c r="DK164" s="2" t="s">
        <v>3</v>
      </c>
      <c r="DL164" s="2" t="s">
        <v>3</v>
      </c>
      <c r="DM164" s="2" t="s">
        <v>3</v>
      </c>
      <c r="DN164" s="2">
        <v>0</v>
      </c>
      <c r="DO164" s="2">
        <v>0</v>
      </c>
      <c r="DP164" s="2">
        <v>1</v>
      </c>
      <c r="DQ164" s="2">
        <v>1</v>
      </c>
      <c r="DR164" s="2"/>
      <c r="DS164" s="2"/>
      <c r="DT164" s="2"/>
      <c r="DU164" s="2">
        <v>1005</v>
      </c>
      <c r="DV164" s="2" t="s">
        <v>47</v>
      </c>
      <c r="DW164" s="2" t="s">
        <v>47</v>
      </c>
      <c r="DX164" s="2">
        <v>1</v>
      </c>
      <c r="DY164" s="2"/>
      <c r="DZ164" s="2"/>
      <c r="EA164" s="2"/>
      <c r="EB164" s="2"/>
      <c r="EC164" s="2"/>
      <c r="ED164" s="2"/>
      <c r="EE164" s="2">
        <v>31102217</v>
      </c>
      <c r="EF164" s="2">
        <v>2</v>
      </c>
      <c r="EG164" s="2" t="s">
        <v>23</v>
      </c>
      <c r="EH164" s="2">
        <v>0</v>
      </c>
      <c r="EI164" s="2" t="s">
        <v>3</v>
      </c>
      <c r="EJ164" s="2">
        <v>1</v>
      </c>
      <c r="EK164" s="2">
        <v>20001</v>
      </c>
      <c r="EL164" s="2" t="s">
        <v>24</v>
      </c>
      <c r="EM164" s="2" t="s">
        <v>25</v>
      </c>
      <c r="EN164" s="2"/>
      <c r="EO164" s="2" t="s">
        <v>26</v>
      </c>
      <c r="EP164" s="2"/>
      <c r="EQ164" s="2">
        <v>0</v>
      </c>
      <c r="ER164" s="2">
        <v>54.58</v>
      </c>
      <c r="ES164" s="2">
        <v>3.66</v>
      </c>
      <c r="ET164" s="2">
        <v>0.66</v>
      </c>
      <c r="EU164" s="2">
        <v>0.12</v>
      </c>
      <c r="EV164" s="2">
        <v>50.26</v>
      </c>
      <c r="EW164" s="2">
        <v>5.75</v>
      </c>
      <c r="EX164" s="2">
        <v>0.01</v>
      </c>
      <c r="EY164" s="2">
        <v>0</v>
      </c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>
        <v>0</v>
      </c>
      <c r="FR164" s="2">
        <f t="shared" si="151"/>
        <v>0</v>
      </c>
      <c r="FS164" s="2">
        <v>0</v>
      </c>
      <c r="FT164" s="2" t="s">
        <v>27</v>
      </c>
      <c r="FU164" s="2" t="s">
        <v>28</v>
      </c>
      <c r="FV164" s="2"/>
      <c r="FW164" s="2"/>
      <c r="FX164" s="2">
        <v>115.2</v>
      </c>
      <c r="FY164" s="2">
        <v>70.55</v>
      </c>
      <c r="FZ164" s="2"/>
      <c r="GA164" s="2" t="s">
        <v>3</v>
      </c>
      <c r="GB164" s="2"/>
      <c r="GC164" s="2"/>
      <c r="GD164" s="2">
        <v>1</v>
      </c>
      <c r="GE164" s="2"/>
      <c r="GF164" s="2">
        <v>-1777723016</v>
      </c>
      <c r="GG164" s="2">
        <v>2</v>
      </c>
      <c r="GH164" s="2">
        <v>1</v>
      </c>
      <c r="GI164" s="2">
        <v>-2</v>
      </c>
      <c r="GJ164" s="2">
        <v>0</v>
      </c>
      <c r="GK164" s="2">
        <v>0</v>
      </c>
      <c r="GL164" s="2">
        <f t="shared" si="152"/>
        <v>0</v>
      </c>
      <c r="GM164" s="2">
        <f t="shared" si="153"/>
        <v>325.38</v>
      </c>
      <c r="GN164" s="2">
        <f t="shared" si="154"/>
        <v>325.38</v>
      </c>
      <c r="GO164" s="2">
        <f t="shared" si="155"/>
        <v>0</v>
      </c>
      <c r="GP164" s="2">
        <f t="shared" si="156"/>
        <v>0</v>
      </c>
      <c r="GQ164" s="2"/>
      <c r="GR164" s="2">
        <v>0</v>
      </c>
      <c r="GS164" s="2">
        <v>3</v>
      </c>
      <c r="GT164" s="2">
        <v>0</v>
      </c>
      <c r="GU164" s="2" t="s">
        <v>3</v>
      </c>
      <c r="GV164" s="2">
        <f t="shared" si="157"/>
        <v>0</v>
      </c>
      <c r="GW164" s="2">
        <v>1</v>
      </c>
      <c r="GX164" s="2">
        <f t="shared" si="158"/>
        <v>0</v>
      </c>
      <c r="GY164" s="2"/>
      <c r="GZ164" s="2"/>
      <c r="HA164" s="2">
        <v>0</v>
      </c>
      <c r="HB164" s="2">
        <v>0</v>
      </c>
      <c r="HC164" s="2">
        <f t="shared" si="159"/>
        <v>0</v>
      </c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>
        <v>0</v>
      </c>
      <c r="IL164" s="2"/>
      <c r="IM164" s="2"/>
      <c r="IN164" s="2"/>
      <c r="IO164" s="2"/>
      <c r="IP164" s="2"/>
      <c r="IQ164" s="2"/>
      <c r="IR164" s="2"/>
      <c r="IS164" s="2"/>
      <c r="IT164" s="2"/>
      <c r="IU164" s="2"/>
    </row>
    <row r="165" spans="1:255">
      <c r="A165">
        <v>17</v>
      </c>
      <c r="B165">
        <v>1</v>
      </c>
      <c r="C165">
        <f>ROW(SmtRes!A182)</f>
        <v>182</v>
      </c>
      <c r="D165">
        <f>ROW(EtalonRes!A210)</f>
        <v>210</v>
      </c>
      <c r="E165" t="s">
        <v>185</v>
      </c>
      <c r="F165" t="s">
        <v>45</v>
      </c>
      <c r="G165" t="s">
        <v>186</v>
      </c>
      <c r="H165" t="s">
        <v>47</v>
      </c>
      <c r="I165">
        <v>1.6</v>
      </c>
      <c r="J165">
        <v>0</v>
      </c>
      <c r="O165">
        <f t="shared" si="125"/>
        <v>118.42</v>
      </c>
      <c r="P165">
        <f t="shared" si="126"/>
        <v>5.86</v>
      </c>
      <c r="Q165">
        <f t="shared" si="127"/>
        <v>1.58</v>
      </c>
      <c r="R165">
        <f t="shared" si="128"/>
        <v>0.28999999999999998</v>
      </c>
      <c r="S165">
        <f t="shared" si="129"/>
        <v>110.98</v>
      </c>
      <c r="T165">
        <f t="shared" si="130"/>
        <v>0</v>
      </c>
      <c r="U165">
        <f t="shared" si="131"/>
        <v>12.695999999999998</v>
      </c>
      <c r="V165">
        <f t="shared" si="132"/>
        <v>2.4E-2</v>
      </c>
      <c r="W165">
        <f t="shared" si="133"/>
        <v>0</v>
      </c>
      <c r="X165">
        <f t="shared" si="134"/>
        <v>127.96</v>
      </c>
      <c r="Y165">
        <f t="shared" si="135"/>
        <v>79</v>
      </c>
      <c r="AA165">
        <v>33304960</v>
      </c>
      <c r="AB165">
        <f t="shared" si="136"/>
        <v>74.010000000000005</v>
      </c>
      <c r="AC165">
        <f t="shared" si="137"/>
        <v>3.66</v>
      </c>
      <c r="AD165">
        <f>ROUND((((((ET165*1.2)*1.25))-(((EU165*1.2)*1.25)))+AE165),2)</f>
        <v>0.99</v>
      </c>
      <c r="AE165">
        <f>ROUND((((EU165*1.2)*1.25)),2)</f>
        <v>0.18</v>
      </c>
      <c r="AF165">
        <f>ROUND((((EV165*1.2)*1.15)),2)</f>
        <v>69.36</v>
      </c>
      <c r="AG165">
        <f t="shared" si="138"/>
        <v>0</v>
      </c>
      <c r="AH165">
        <f>(((EW165*1.2)*1.15))</f>
        <v>7.9349999999999987</v>
      </c>
      <c r="AI165">
        <f>(((EX165*1.2)*1.25))</f>
        <v>1.4999999999999999E-2</v>
      </c>
      <c r="AJ165">
        <f t="shared" si="139"/>
        <v>0</v>
      </c>
      <c r="AK165">
        <v>54.58</v>
      </c>
      <c r="AL165">
        <v>3.66</v>
      </c>
      <c r="AM165">
        <v>0.66</v>
      </c>
      <c r="AN165">
        <v>0.12</v>
      </c>
      <c r="AO165">
        <v>50.26</v>
      </c>
      <c r="AP165">
        <v>0</v>
      </c>
      <c r="AQ165">
        <v>5.75</v>
      </c>
      <c r="AR165">
        <v>0.01</v>
      </c>
      <c r="AS165">
        <v>0</v>
      </c>
      <c r="AT165">
        <v>115</v>
      </c>
      <c r="AU165">
        <v>71</v>
      </c>
      <c r="AV165">
        <v>1</v>
      </c>
      <c r="AW165">
        <v>1</v>
      </c>
      <c r="AZ165">
        <v>1</v>
      </c>
      <c r="BA165">
        <v>1</v>
      </c>
      <c r="BB165">
        <v>1</v>
      </c>
      <c r="BC165">
        <v>1</v>
      </c>
      <c r="BD165" t="s">
        <v>3</v>
      </c>
      <c r="BE165" t="s">
        <v>3</v>
      </c>
      <c r="BF165" t="s">
        <v>3</v>
      </c>
      <c r="BG165" t="s">
        <v>3</v>
      </c>
      <c r="BH165">
        <v>0</v>
      </c>
      <c r="BI165">
        <v>1</v>
      </c>
      <c r="BJ165" t="s">
        <v>48</v>
      </c>
      <c r="BM165">
        <v>20001</v>
      </c>
      <c r="BN165">
        <v>0</v>
      </c>
      <c r="BO165" t="s">
        <v>3</v>
      </c>
      <c r="BP165">
        <v>0</v>
      </c>
      <c r="BQ165">
        <v>2</v>
      </c>
      <c r="BR165">
        <v>0</v>
      </c>
      <c r="BS165">
        <v>1</v>
      </c>
      <c r="BT165">
        <v>1</v>
      </c>
      <c r="BU165">
        <v>1</v>
      </c>
      <c r="BV165">
        <v>1</v>
      </c>
      <c r="BW165">
        <v>1</v>
      </c>
      <c r="BX165">
        <v>1</v>
      </c>
      <c r="BY165" t="s">
        <v>3</v>
      </c>
      <c r="BZ165">
        <v>128</v>
      </c>
      <c r="CA165">
        <v>83</v>
      </c>
      <c r="CE165">
        <v>0</v>
      </c>
      <c r="CF165">
        <v>0</v>
      </c>
      <c r="CG165">
        <v>0</v>
      </c>
      <c r="CM165">
        <v>0</v>
      </c>
      <c r="CN165" t="s">
        <v>954</v>
      </c>
      <c r="CO165">
        <v>0</v>
      </c>
      <c r="CP165">
        <f t="shared" si="140"/>
        <v>118.42</v>
      </c>
      <c r="CQ165">
        <f t="shared" si="141"/>
        <v>3.66</v>
      </c>
      <c r="CR165">
        <f t="shared" si="142"/>
        <v>0.99</v>
      </c>
      <c r="CS165">
        <f t="shared" si="143"/>
        <v>0.18</v>
      </c>
      <c r="CT165">
        <f t="shared" si="144"/>
        <v>69.36</v>
      </c>
      <c r="CU165">
        <f t="shared" si="145"/>
        <v>0</v>
      </c>
      <c r="CV165">
        <f t="shared" si="146"/>
        <v>7.9349999999999987</v>
      </c>
      <c r="CW165">
        <f t="shared" si="147"/>
        <v>1.4999999999999999E-2</v>
      </c>
      <c r="CX165">
        <f t="shared" si="148"/>
        <v>0</v>
      </c>
      <c r="CY165">
        <f t="shared" si="149"/>
        <v>127.96050000000001</v>
      </c>
      <c r="CZ165">
        <f t="shared" si="150"/>
        <v>79.001700000000014</v>
      </c>
      <c r="DC165" t="s">
        <v>3</v>
      </c>
      <c r="DD165" t="s">
        <v>3</v>
      </c>
      <c r="DE165" t="s">
        <v>21</v>
      </c>
      <c r="DF165" t="s">
        <v>21</v>
      </c>
      <c r="DG165" t="s">
        <v>22</v>
      </c>
      <c r="DH165" t="s">
        <v>3</v>
      </c>
      <c r="DI165" t="s">
        <v>22</v>
      </c>
      <c r="DJ165" t="s">
        <v>21</v>
      </c>
      <c r="DK165" t="s">
        <v>3</v>
      </c>
      <c r="DL165" t="s">
        <v>3</v>
      </c>
      <c r="DM165" t="s">
        <v>3</v>
      </c>
      <c r="DN165">
        <v>0</v>
      </c>
      <c r="DO165">
        <v>0</v>
      </c>
      <c r="DP165">
        <v>1</v>
      </c>
      <c r="DQ165">
        <v>1</v>
      </c>
      <c r="DU165">
        <v>1005</v>
      </c>
      <c r="DV165" t="s">
        <v>47</v>
      </c>
      <c r="DW165" t="s">
        <v>47</v>
      </c>
      <c r="DX165">
        <v>1</v>
      </c>
      <c r="EE165">
        <v>31102217</v>
      </c>
      <c r="EF165">
        <v>2</v>
      </c>
      <c r="EG165" t="s">
        <v>23</v>
      </c>
      <c r="EH165">
        <v>0</v>
      </c>
      <c r="EI165" t="s">
        <v>3</v>
      </c>
      <c r="EJ165">
        <v>1</v>
      </c>
      <c r="EK165">
        <v>20001</v>
      </c>
      <c r="EL165" t="s">
        <v>24</v>
      </c>
      <c r="EM165" t="s">
        <v>25</v>
      </c>
      <c r="EO165" t="s">
        <v>26</v>
      </c>
      <c r="EQ165">
        <v>0</v>
      </c>
      <c r="ER165">
        <v>54.58</v>
      </c>
      <c r="ES165">
        <v>3.66</v>
      </c>
      <c r="ET165">
        <v>0.66</v>
      </c>
      <c r="EU165">
        <v>0.12</v>
      </c>
      <c r="EV165">
        <v>50.26</v>
      </c>
      <c r="EW165">
        <v>5.75</v>
      </c>
      <c r="EX165">
        <v>0.01</v>
      </c>
      <c r="EY165">
        <v>0</v>
      </c>
      <c r="FQ165">
        <v>0</v>
      </c>
      <c r="FR165">
        <f t="shared" si="151"/>
        <v>0</v>
      </c>
      <c r="FS165">
        <v>0</v>
      </c>
      <c r="FT165" t="s">
        <v>27</v>
      </c>
      <c r="FU165" t="s">
        <v>28</v>
      </c>
      <c r="FX165">
        <v>115.2</v>
      </c>
      <c r="FY165">
        <v>70.55</v>
      </c>
      <c r="GA165" t="s">
        <v>3</v>
      </c>
      <c r="GD165">
        <v>1</v>
      </c>
      <c r="GF165">
        <v>-1777723016</v>
      </c>
      <c r="GG165">
        <v>2</v>
      </c>
      <c r="GH165">
        <v>1</v>
      </c>
      <c r="GI165">
        <v>-2</v>
      </c>
      <c r="GJ165">
        <v>0</v>
      </c>
      <c r="GK165">
        <v>0</v>
      </c>
      <c r="GL165">
        <f t="shared" si="152"/>
        <v>0</v>
      </c>
      <c r="GM165">
        <f t="shared" si="153"/>
        <v>325.38</v>
      </c>
      <c r="GN165">
        <f t="shared" si="154"/>
        <v>325.38</v>
      </c>
      <c r="GO165">
        <f t="shared" si="155"/>
        <v>0</v>
      </c>
      <c r="GP165">
        <f t="shared" si="156"/>
        <v>0</v>
      </c>
      <c r="GR165">
        <v>0</v>
      </c>
      <c r="GS165">
        <v>3</v>
      </c>
      <c r="GT165">
        <v>0</v>
      </c>
      <c r="GU165" t="s">
        <v>3</v>
      </c>
      <c r="GV165">
        <f t="shared" si="157"/>
        <v>0</v>
      </c>
      <c r="GW165">
        <v>1</v>
      </c>
      <c r="GX165">
        <f t="shared" si="158"/>
        <v>0</v>
      </c>
      <c r="HA165">
        <v>0</v>
      </c>
      <c r="HB165">
        <v>0</v>
      </c>
      <c r="HC165">
        <f t="shared" si="159"/>
        <v>0</v>
      </c>
      <c r="IK165">
        <v>0</v>
      </c>
    </row>
    <row r="166" spans="1:255">
      <c r="A166" s="2">
        <v>17</v>
      </c>
      <c r="B166" s="2">
        <v>1</v>
      </c>
      <c r="C166" s="2"/>
      <c r="D166" s="2"/>
      <c r="E166" s="2" t="s">
        <v>187</v>
      </c>
      <c r="F166" s="2" t="s">
        <v>38</v>
      </c>
      <c r="G166" s="2" t="s">
        <v>188</v>
      </c>
      <c r="H166" s="2" t="s">
        <v>40</v>
      </c>
      <c r="I166" s="2">
        <v>1</v>
      </c>
      <c r="J166" s="2">
        <v>0</v>
      </c>
      <c r="K166" s="2"/>
      <c r="L166" s="2"/>
      <c r="M166" s="2"/>
      <c r="N166" s="2"/>
      <c r="O166" s="2">
        <f t="shared" si="125"/>
        <v>0</v>
      </c>
      <c r="P166" s="2">
        <f t="shared" si="126"/>
        <v>0</v>
      </c>
      <c r="Q166" s="2">
        <f t="shared" si="127"/>
        <v>0</v>
      </c>
      <c r="R166" s="2">
        <f t="shared" si="128"/>
        <v>0</v>
      </c>
      <c r="S166" s="2">
        <f t="shared" si="129"/>
        <v>0</v>
      </c>
      <c r="T166" s="2">
        <f t="shared" si="130"/>
        <v>0</v>
      </c>
      <c r="U166" s="2">
        <f t="shared" si="131"/>
        <v>0</v>
      </c>
      <c r="V166" s="2">
        <f t="shared" si="132"/>
        <v>0</v>
      </c>
      <c r="W166" s="2">
        <f t="shared" si="133"/>
        <v>0</v>
      </c>
      <c r="X166" s="2">
        <f t="shared" si="134"/>
        <v>0</v>
      </c>
      <c r="Y166" s="2">
        <f t="shared" si="135"/>
        <v>0</v>
      </c>
      <c r="Z166" s="2"/>
      <c r="AA166" s="2">
        <v>33304975</v>
      </c>
      <c r="AB166" s="2">
        <f t="shared" si="136"/>
        <v>0</v>
      </c>
      <c r="AC166" s="2">
        <f t="shared" si="137"/>
        <v>0</v>
      </c>
      <c r="AD166" s="2">
        <f>ROUND((((ET166)-(EU166))+AE166),2)</f>
        <v>0</v>
      </c>
      <c r="AE166" s="2">
        <f t="shared" ref="AE166:AF169" si="162">ROUND((EU166),2)</f>
        <v>0</v>
      </c>
      <c r="AF166" s="2">
        <f t="shared" si="162"/>
        <v>0</v>
      </c>
      <c r="AG166" s="2">
        <f t="shared" si="138"/>
        <v>0</v>
      </c>
      <c r="AH166" s="2">
        <f t="shared" ref="AH166:AI169" si="163">(EW166)</f>
        <v>0</v>
      </c>
      <c r="AI166" s="2">
        <f t="shared" si="163"/>
        <v>0</v>
      </c>
      <c r="AJ166" s="2">
        <f t="shared" si="139"/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1</v>
      </c>
      <c r="AW166" s="2">
        <v>1</v>
      </c>
      <c r="AX166" s="2"/>
      <c r="AY166" s="2"/>
      <c r="AZ166" s="2">
        <v>1</v>
      </c>
      <c r="BA166" s="2">
        <v>1</v>
      </c>
      <c r="BB166" s="2">
        <v>1</v>
      </c>
      <c r="BC166" s="2">
        <v>1</v>
      </c>
      <c r="BD166" s="2" t="s">
        <v>3</v>
      </c>
      <c r="BE166" s="2" t="s">
        <v>3</v>
      </c>
      <c r="BF166" s="2" t="s">
        <v>3</v>
      </c>
      <c r="BG166" s="2" t="s">
        <v>3</v>
      </c>
      <c r="BH166" s="2">
        <v>3</v>
      </c>
      <c r="BI166" s="2">
        <v>2</v>
      </c>
      <c r="BJ166" s="2" t="s">
        <v>3</v>
      </c>
      <c r="BK166" s="2"/>
      <c r="BL166" s="2"/>
      <c r="BM166" s="2">
        <v>1100</v>
      </c>
      <c r="BN166" s="2">
        <v>0</v>
      </c>
      <c r="BO166" s="2" t="s">
        <v>3</v>
      </c>
      <c r="BP166" s="2">
        <v>0</v>
      </c>
      <c r="BQ166" s="2">
        <v>14</v>
      </c>
      <c r="BR166" s="2">
        <v>0</v>
      </c>
      <c r="BS166" s="2">
        <v>1</v>
      </c>
      <c r="BT166" s="2">
        <v>1</v>
      </c>
      <c r="BU166" s="2">
        <v>1</v>
      </c>
      <c r="BV166" s="2">
        <v>1</v>
      </c>
      <c r="BW166" s="2">
        <v>1</v>
      </c>
      <c r="BX166" s="2">
        <v>1</v>
      </c>
      <c r="BY166" s="2" t="s">
        <v>3</v>
      </c>
      <c r="BZ166" s="2">
        <v>0</v>
      </c>
      <c r="CA166" s="2">
        <v>0</v>
      </c>
      <c r="CB166" s="2"/>
      <c r="CC166" s="2"/>
      <c r="CD166" s="2"/>
      <c r="CE166" s="2">
        <v>0</v>
      </c>
      <c r="CF166" s="2">
        <v>0</v>
      </c>
      <c r="CG166" s="2">
        <v>0</v>
      </c>
      <c r="CH166" s="2"/>
      <c r="CI166" s="2"/>
      <c r="CJ166" s="2"/>
      <c r="CK166" s="2"/>
      <c r="CL166" s="2"/>
      <c r="CM166" s="2">
        <v>0</v>
      </c>
      <c r="CN166" s="2" t="s">
        <v>3</v>
      </c>
      <c r="CO166" s="2">
        <v>0</v>
      </c>
      <c r="CP166" s="2">
        <f t="shared" si="140"/>
        <v>0</v>
      </c>
      <c r="CQ166" s="2">
        <f t="shared" si="141"/>
        <v>0</v>
      </c>
      <c r="CR166" s="2">
        <f t="shared" si="142"/>
        <v>0</v>
      </c>
      <c r="CS166" s="2">
        <f t="shared" si="143"/>
        <v>0</v>
      </c>
      <c r="CT166" s="2">
        <f t="shared" si="144"/>
        <v>0</v>
      </c>
      <c r="CU166" s="2">
        <f t="shared" si="145"/>
        <v>0</v>
      </c>
      <c r="CV166" s="2">
        <f t="shared" si="146"/>
        <v>0</v>
      </c>
      <c r="CW166" s="2">
        <f t="shared" si="147"/>
        <v>0</v>
      </c>
      <c r="CX166" s="2">
        <f t="shared" si="148"/>
        <v>0</v>
      </c>
      <c r="CY166" s="2">
        <f t="shared" si="149"/>
        <v>0</v>
      </c>
      <c r="CZ166" s="2">
        <f t="shared" si="150"/>
        <v>0</v>
      </c>
      <c r="DA166" s="2"/>
      <c r="DB166" s="2"/>
      <c r="DC166" s="2" t="s">
        <v>3</v>
      </c>
      <c r="DD166" s="2" t="s">
        <v>3</v>
      </c>
      <c r="DE166" s="2" t="s">
        <v>3</v>
      </c>
      <c r="DF166" s="2" t="s">
        <v>3</v>
      </c>
      <c r="DG166" s="2" t="s">
        <v>3</v>
      </c>
      <c r="DH166" s="2" t="s">
        <v>3</v>
      </c>
      <c r="DI166" s="2" t="s">
        <v>3</v>
      </c>
      <c r="DJ166" s="2" t="s">
        <v>3</v>
      </c>
      <c r="DK166" s="2" t="s">
        <v>3</v>
      </c>
      <c r="DL166" s="2" t="s">
        <v>3</v>
      </c>
      <c r="DM166" s="2" t="s">
        <v>3</v>
      </c>
      <c r="DN166" s="2">
        <v>0</v>
      </c>
      <c r="DO166" s="2">
        <v>0</v>
      </c>
      <c r="DP166" s="2">
        <v>1</v>
      </c>
      <c r="DQ166" s="2">
        <v>1</v>
      </c>
      <c r="DR166" s="2"/>
      <c r="DS166" s="2"/>
      <c r="DT166" s="2"/>
      <c r="DU166" s="2">
        <v>1010</v>
      </c>
      <c r="DV166" s="2" t="s">
        <v>40</v>
      </c>
      <c r="DW166" s="2" t="s">
        <v>40</v>
      </c>
      <c r="DX166" s="2">
        <v>1</v>
      </c>
      <c r="DY166" s="2"/>
      <c r="DZ166" s="2"/>
      <c r="EA166" s="2"/>
      <c r="EB166" s="2"/>
      <c r="EC166" s="2"/>
      <c r="ED166" s="2"/>
      <c r="EE166" s="2">
        <v>31102366</v>
      </c>
      <c r="EF166" s="2">
        <v>8</v>
      </c>
      <c r="EG166" s="2" t="s">
        <v>34</v>
      </c>
      <c r="EH166" s="2">
        <v>0</v>
      </c>
      <c r="EI166" s="2" t="s">
        <v>3</v>
      </c>
      <c r="EJ166" s="2">
        <v>1</v>
      </c>
      <c r="EK166" s="2">
        <v>1100</v>
      </c>
      <c r="EL166" s="2" t="s">
        <v>41</v>
      </c>
      <c r="EM166" s="2" t="s">
        <v>42</v>
      </c>
      <c r="EN166" s="2"/>
      <c r="EO166" s="2" t="s">
        <v>3</v>
      </c>
      <c r="EP166" s="2"/>
      <c r="EQ166" s="2">
        <v>0</v>
      </c>
      <c r="ER166" s="2">
        <v>0</v>
      </c>
      <c r="ES166" s="2">
        <v>0</v>
      </c>
      <c r="ET166" s="2">
        <v>0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>
        <v>0</v>
      </c>
      <c r="FR166" s="2">
        <f t="shared" si="151"/>
        <v>0</v>
      </c>
      <c r="FS166" s="2">
        <v>0</v>
      </c>
      <c r="FT166" s="2"/>
      <c r="FU166" s="2"/>
      <c r="FV166" s="2"/>
      <c r="FW166" s="2"/>
      <c r="FX166" s="2">
        <v>0</v>
      </c>
      <c r="FY166" s="2">
        <v>0</v>
      </c>
      <c r="FZ166" s="2"/>
      <c r="GA166" s="2" t="s">
        <v>3</v>
      </c>
      <c r="GB166" s="2"/>
      <c r="GC166" s="2"/>
      <c r="GD166" s="2">
        <v>1</v>
      </c>
      <c r="GE166" s="2"/>
      <c r="GF166" s="2">
        <v>298981445</v>
      </c>
      <c r="GG166" s="2">
        <v>2</v>
      </c>
      <c r="GH166" s="2">
        <v>0</v>
      </c>
      <c r="GI166" s="2">
        <v>-2</v>
      </c>
      <c r="GJ166" s="2">
        <v>0</v>
      </c>
      <c r="GK166" s="2">
        <v>0</v>
      </c>
      <c r="GL166" s="2">
        <f t="shared" si="152"/>
        <v>0</v>
      </c>
      <c r="GM166" s="2">
        <f t="shared" si="153"/>
        <v>0</v>
      </c>
      <c r="GN166" s="2">
        <f t="shared" si="154"/>
        <v>0</v>
      </c>
      <c r="GO166" s="2">
        <f t="shared" si="155"/>
        <v>0</v>
      </c>
      <c r="GP166" s="2">
        <f t="shared" si="156"/>
        <v>0</v>
      </c>
      <c r="GQ166" s="2"/>
      <c r="GR166" s="2">
        <v>0</v>
      </c>
      <c r="GS166" s="2">
        <v>3</v>
      </c>
      <c r="GT166" s="2">
        <v>0</v>
      </c>
      <c r="GU166" s="2" t="s">
        <v>3</v>
      </c>
      <c r="GV166" s="2">
        <f t="shared" si="157"/>
        <v>0</v>
      </c>
      <c r="GW166" s="2">
        <v>1</v>
      </c>
      <c r="GX166" s="2">
        <f t="shared" si="158"/>
        <v>0</v>
      </c>
      <c r="GY166" s="2"/>
      <c r="GZ166" s="2"/>
      <c r="HA166" s="2">
        <v>0</v>
      </c>
      <c r="HB166" s="2">
        <v>0</v>
      </c>
      <c r="HC166" s="2">
        <f t="shared" si="159"/>
        <v>0</v>
      </c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>
        <v>0</v>
      </c>
      <c r="IL166" s="2"/>
      <c r="IM166" s="2"/>
      <c r="IN166" s="2"/>
      <c r="IO166" s="2"/>
      <c r="IP166" s="2"/>
      <c r="IQ166" s="2"/>
      <c r="IR166" s="2"/>
      <c r="IS166" s="2"/>
      <c r="IT166" s="2"/>
      <c r="IU166" s="2"/>
    </row>
    <row r="167" spans="1:255">
      <c r="A167">
        <v>17</v>
      </c>
      <c r="B167">
        <v>1</v>
      </c>
      <c r="E167" t="s">
        <v>187</v>
      </c>
      <c r="F167" t="s">
        <v>38</v>
      </c>
      <c r="G167" t="s">
        <v>188</v>
      </c>
      <c r="H167" t="s">
        <v>40</v>
      </c>
      <c r="I167">
        <v>1</v>
      </c>
      <c r="J167">
        <v>0</v>
      </c>
      <c r="O167">
        <f t="shared" si="125"/>
        <v>9793.8799999999992</v>
      </c>
      <c r="P167">
        <f t="shared" si="126"/>
        <v>9793.8799999999992</v>
      </c>
      <c r="Q167">
        <f t="shared" si="127"/>
        <v>0</v>
      </c>
      <c r="R167">
        <f t="shared" si="128"/>
        <v>0</v>
      </c>
      <c r="S167">
        <f t="shared" si="129"/>
        <v>0</v>
      </c>
      <c r="T167">
        <f t="shared" si="130"/>
        <v>0</v>
      </c>
      <c r="U167">
        <f t="shared" si="131"/>
        <v>0</v>
      </c>
      <c r="V167">
        <f t="shared" si="132"/>
        <v>0</v>
      </c>
      <c r="W167">
        <f t="shared" si="133"/>
        <v>0</v>
      </c>
      <c r="X167">
        <f t="shared" si="134"/>
        <v>0</v>
      </c>
      <c r="Y167">
        <f t="shared" si="135"/>
        <v>0</v>
      </c>
      <c r="AA167">
        <v>33304960</v>
      </c>
      <c r="AB167">
        <f t="shared" si="136"/>
        <v>9793.8799999999992</v>
      </c>
      <c r="AC167">
        <f t="shared" si="137"/>
        <v>9793.8799999999992</v>
      </c>
      <c r="AD167">
        <f>ROUND((((ET167)-(EU167))+AE167),2)</f>
        <v>0</v>
      </c>
      <c r="AE167">
        <f t="shared" si="162"/>
        <v>0</v>
      </c>
      <c r="AF167">
        <f t="shared" si="162"/>
        <v>0</v>
      </c>
      <c r="AG167">
        <f t="shared" si="138"/>
        <v>0</v>
      </c>
      <c r="AH167">
        <f t="shared" si="163"/>
        <v>0</v>
      </c>
      <c r="AI167">
        <f t="shared" si="163"/>
        <v>0</v>
      </c>
      <c r="AJ167">
        <f t="shared" si="139"/>
        <v>0</v>
      </c>
      <c r="AK167">
        <v>9793.880000000001</v>
      </c>
      <c r="AL167">
        <v>9793.880000000001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1</v>
      </c>
      <c r="AW167">
        <v>1</v>
      </c>
      <c r="AZ167">
        <v>1</v>
      </c>
      <c r="BA167">
        <v>1</v>
      </c>
      <c r="BB167">
        <v>1</v>
      </c>
      <c r="BC167">
        <v>1</v>
      </c>
      <c r="BD167" t="s">
        <v>3</v>
      </c>
      <c r="BE167" t="s">
        <v>3</v>
      </c>
      <c r="BF167" t="s">
        <v>3</v>
      </c>
      <c r="BG167" t="s">
        <v>3</v>
      </c>
      <c r="BH167">
        <v>3</v>
      </c>
      <c r="BI167">
        <v>2</v>
      </c>
      <c r="BJ167" t="s">
        <v>3</v>
      </c>
      <c r="BM167">
        <v>1100</v>
      </c>
      <c r="BN167">
        <v>0</v>
      </c>
      <c r="BO167" t="s">
        <v>3</v>
      </c>
      <c r="BP167">
        <v>0</v>
      </c>
      <c r="BQ167">
        <v>14</v>
      </c>
      <c r="BR167">
        <v>0</v>
      </c>
      <c r="BS167">
        <v>1</v>
      </c>
      <c r="BT167">
        <v>1</v>
      </c>
      <c r="BU167">
        <v>1</v>
      </c>
      <c r="BV167">
        <v>1</v>
      </c>
      <c r="BW167">
        <v>1</v>
      </c>
      <c r="BX167">
        <v>1</v>
      </c>
      <c r="BY167" t="s">
        <v>3</v>
      </c>
      <c r="BZ167">
        <v>0</v>
      </c>
      <c r="CA167">
        <v>0</v>
      </c>
      <c r="CE167">
        <v>0</v>
      </c>
      <c r="CF167">
        <v>0</v>
      </c>
      <c r="CG167">
        <v>0</v>
      </c>
      <c r="CM167">
        <v>0</v>
      </c>
      <c r="CN167" t="s">
        <v>3</v>
      </c>
      <c r="CO167">
        <v>0</v>
      </c>
      <c r="CP167">
        <f t="shared" si="140"/>
        <v>9793.8799999999992</v>
      </c>
      <c r="CQ167">
        <f t="shared" si="141"/>
        <v>9793.8799999999992</v>
      </c>
      <c r="CR167">
        <f t="shared" si="142"/>
        <v>0</v>
      </c>
      <c r="CS167">
        <f t="shared" si="143"/>
        <v>0</v>
      </c>
      <c r="CT167">
        <f t="shared" si="144"/>
        <v>0</v>
      </c>
      <c r="CU167">
        <f t="shared" si="145"/>
        <v>0</v>
      </c>
      <c r="CV167">
        <f t="shared" si="146"/>
        <v>0</v>
      </c>
      <c r="CW167">
        <f t="shared" si="147"/>
        <v>0</v>
      </c>
      <c r="CX167">
        <f t="shared" si="148"/>
        <v>0</v>
      </c>
      <c r="CY167">
        <f t="shared" si="149"/>
        <v>0</v>
      </c>
      <c r="CZ167">
        <f t="shared" si="150"/>
        <v>0</v>
      </c>
      <c r="DC167" t="s">
        <v>3</v>
      </c>
      <c r="DD167" t="s">
        <v>3</v>
      </c>
      <c r="DE167" t="s">
        <v>3</v>
      </c>
      <c r="DF167" t="s">
        <v>3</v>
      </c>
      <c r="DG167" t="s">
        <v>3</v>
      </c>
      <c r="DH167" t="s">
        <v>3</v>
      </c>
      <c r="DI167" t="s">
        <v>3</v>
      </c>
      <c r="DJ167" t="s">
        <v>3</v>
      </c>
      <c r="DK167" t="s">
        <v>3</v>
      </c>
      <c r="DL167" t="s">
        <v>3</v>
      </c>
      <c r="DM167" t="s">
        <v>3</v>
      </c>
      <c r="DN167">
        <v>0</v>
      </c>
      <c r="DO167">
        <v>0</v>
      </c>
      <c r="DP167">
        <v>1</v>
      </c>
      <c r="DQ167">
        <v>1</v>
      </c>
      <c r="DU167">
        <v>1010</v>
      </c>
      <c r="DV167" t="s">
        <v>40</v>
      </c>
      <c r="DW167" t="s">
        <v>40</v>
      </c>
      <c r="DX167">
        <v>1</v>
      </c>
      <c r="EE167">
        <v>31102366</v>
      </c>
      <c r="EF167">
        <v>8</v>
      </c>
      <c r="EG167" t="s">
        <v>34</v>
      </c>
      <c r="EH167">
        <v>0</v>
      </c>
      <c r="EI167" t="s">
        <v>3</v>
      </c>
      <c r="EJ167">
        <v>1</v>
      </c>
      <c r="EK167">
        <v>1100</v>
      </c>
      <c r="EL167" t="s">
        <v>41</v>
      </c>
      <c r="EM167" t="s">
        <v>42</v>
      </c>
      <c r="EO167" t="s">
        <v>3</v>
      </c>
      <c r="EQ167">
        <v>0</v>
      </c>
      <c r="ER167">
        <v>9793.880000000001</v>
      </c>
      <c r="ES167">
        <v>9793.880000000001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5</v>
      </c>
      <c r="FC167">
        <v>1</v>
      </c>
      <c r="FD167">
        <v>18</v>
      </c>
      <c r="FF167">
        <v>90334.09</v>
      </c>
      <c r="FQ167">
        <v>0</v>
      </c>
      <c r="FR167">
        <f t="shared" si="151"/>
        <v>0</v>
      </c>
      <c r="FS167">
        <v>0</v>
      </c>
      <c r="FX167">
        <v>0</v>
      </c>
      <c r="FY167">
        <v>0</v>
      </c>
      <c r="GA167" t="s">
        <v>189</v>
      </c>
      <c r="GD167">
        <v>1</v>
      </c>
      <c r="GF167">
        <v>298981445</v>
      </c>
      <c r="GG167">
        <v>2</v>
      </c>
      <c r="GH167">
        <v>3</v>
      </c>
      <c r="GI167">
        <v>3</v>
      </c>
      <c r="GJ167">
        <v>0</v>
      </c>
      <c r="GK167">
        <v>0</v>
      </c>
      <c r="GL167">
        <f t="shared" si="152"/>
        <v>0</v>
      </c>
      <c r="GM167">
        <f t="shared" si="153"/>
        <v>9793.8799999999992</v>
      </c>
      <c r="GN167">
        <f t="shared" si="154"/>
        <v>0</v>
      </c>
      <c r="GO167">
        <f t="shared" si="155"/>
        <v>9793.8799999999992</v>
      </c>
      <c r="GP167">
        <f t="shared" si="156"/>
        <v>0</v>
      </c>
      <c r="GR167">
        <v>1</v>
      </c>
      <c r="GS167">
        <v>1</v>
      </c>
      <c r="GT167">
        <v>0</v>
      </c>
      <c r="GU167" t="s">
        <v>3</v>
      </c>
      <c r="GV167">
        <f t="shared" si="157"/>
        <v>0</v>
      </c>
      <c r="GW167">
        <v>1</v>
      </c>
      <c r="GX167">
        <f t="shared" si="158"/>
        <v>0</v>
      </c>
      <c r="HA167">
        <v>0</v>
      </c>
      <c r="HB167">
        <v>0</v>
      </c>
      <c r="HC167">
        <f t="shared" si="159"/>
        <v>0</v>
      </c>
      <c r="IK167">
        <v>0</v>
      </c>
    </row>
    <row r="168" spans="1:255">
      <c r="A168" s="2">
        <v>17</v>
      </c>
      <c r="B168" s="2">
        <v>1</v>
      </c>
      <c r="C168" s="2"/>
      <c r="D168" s="2"/>
      <c r="E168" s="2" t="s">
        <v>190</v>
      </c>
      <c r="F168" s="2" t="s">
        <v>38</v>
      </c>
      <c r="G168" s="2" t="s">
        <v>191</v>
      </c>
      <c r="H168" s="2" t="s">
        <v>40</v>
      </c>
      <c r="I168" s="2">
        <v>1</v>
      </c>
      <c r="J168" s="2">
        <v>0</v>
      </c>
      <c r="K168" s="2"/>
      <c r="L168" s="2"/>
      <c r="M168" s="2"/>
      <c r="N168" s="2"/>
      <c r="O168" s="2">
        <f t="shared" si="125"/>
        <v>0</v>
      </c>
      <c r="P168" s="2">
        <f t="shared" si="126"/>
        <v>0</v>
      </c>
      <c r="Q168" s="2">
        <f t="shared" si="127"/>
        <v>0</v>
      </c>
      <c r="R168" s="2">
        <f t="shared" si="128"/>
        <v>0</v>
      </c>
      <c r="S168" s="2">
        <f t="shared" si="129"/>
        <v>0</v>
      </c>
      <c r="T168" s="2">
        <f t="shared" si="130"/>
        <v>0</v>
      </c>
      <c r="U168" s="2">
        <f t="shared" si="131"/>
        <v>0</v>
      </c>
      <c r="V168" s="2">
        <f t="shared" si="132"/>
        <v>0</v>
      </c>
      <c r="W168" s="2">
        <f t="shared" si="133"/>
        <v>0</v>
      </c>
      <c r="X168" s="2">
        <f t="shared" si="134"/>
        <v>0</v>
      </c>
      <c r="Y168" s="2">
        <f t="shared" si="135"/>
        <v>0</v>
      </c>
      <c r="Z168" s="2"/>
      <c r="AA168" s="2">
        <v>33304975</v>
      </c>
      <c r="AB168" s="2">
        <f t="shared" si="136"/>
        <v>0</v>
      </c>
      <c r="AC168" s="2">
        <f t="shared" si="137"/>
        <v>0</v>
      </c>
      <c r="AD168" s="2">
        <f>ROUND((((ET168)-(EU168))+AE168),2)</f>
        <v>0</v>
      </c>
      <c r="AE168" s="2">
        <f t="shared" si="162"/>
        <v>0</v>
      </c>
      <c r="AF168" s="2">
        <f t="shared" si="162"/>
        <v>0</v>
      </c>
      <c r="AG168" s="2">
        <f t="shared" si="138"/>
        <v>0</v>
      </c>
      <c r="AH168" s="2">
        <f t="shared" si="163"/>
        <v>0</v>
      </c>
      <c r="AI168" s="2">
        <f t="shared" si="163"/>
        <v>0</v>
      </c>
      <c r="AJ168" s="2">
        <f t="shared" si="139"/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1</v>
      </c>
      <c r="AW168" s="2">
        <v>1</v>
      </c>
      <c r="AX168" s="2"/>
      <c r="AY168" s="2"/>
      <c r="AZ168" s="2">
        <v>1</v>
      </c>
      <c r="BA168" s="2">
        <v>1</v>
      </c>
      <c r="BB168" s="2">
        <v>1</v>
      </c>
      <c r="BC168" s="2">
        <v>1</v>
      </c>
      <c r="BD168" s="2" t="s">
        <v>3</v>
      </c>
      <c r="BE168" s="2" t="s">
        <v>3</v>
      </c>
      <c r="BF168" s="2" t="s">
        <v>3</v>
      </c>
      <c r="BG168" s="2" t="s">
        <v>3</v>
      </c>
      <c r="BH168" s="2">
        <v>3</v>
      </c>
      <c r="BI168" s="2">
        <v>2</v>
      </c>
      <c r="BJ168" s="2" t="s">
        <v>3</v>
      </c>
      <c r="BK168" s="2"/>
      <c r="BL168" s="2"/>
      <c r="BM168" s="2">
        <v>1100</v>
      </c>
      <c r="BN168" s="2">
        <v>0</v>
      </c>
      <c r="BO168" s="2" t="s">
        <v>3</v>
      </c>
      <c r="BP168" s="2">
        <v>0</v>
      </c>
      <c r="BQ168" s="2">
        <v>14</v>
      </c>
      <c r="BR168" s="2">
        <v>0</v>
      </c>
      <c r="BS168" s="2">
        <v>1</v>
      </c>
      <c r="BT168" s="2">
        <v>1</v>
      </c>
      <c r="BU168" s="2">
        <v>1</v>
      </c>
      <c r="BV168" s="2">
        <v>1</v>
      </c>
      <c r="BW168" s="2">
        <v>1</v>
      </c>
      <c r="BX168" s="2">
        <v>1</v>
      </c>
      <c r="BY168" s="2" t="s">
        <v>3</v>
      </c>
      <c r="BZ168" s="2">
        <v>0</v>
      </c>
      <c r="CA168" s="2">
        <v>0</v>
      </c>
      <c r="CB168" s="2"/>
      <c r="CC168" s="2"/>
      <c r="CD168" s="2"/>
      <c r="CE168" s="2">
        <v>0</v>
      </c>
      <c r="CF168" s="2">
        <v>0</v>
      </c>
      <c r="CG168" s="2">
        <v>0</v>
      </c>
      <c r="CH168" s="2"/>
      <c r="CI168" s="2"/>
      <c r="CJ168" s="2"/>
      <c r="CK168" s="2"/>
      <c r="CL168" s="2"/>
      <c r="CM168" s="2">
        <v>0</v>
      </c>
      <c r="CN168" s="2" t="s">
        <v>3</v>
      </c>
      <c r="CO168" s="2">
        <v>0</v>
      </c>
      <c r="CP168" s="2">
        <f t="shared" si="140"/>
        <v>0</v>
      </c>
      <c r="CQ168" s="2">
        <f t="shared" si="141"/>
        <v>0</v>
      </c>
      <c r="CR168" s="2">
        <f t="shared" si="142"/>
        <v>0</v>
      </c>
      <c r="CS168" s="2">
        <f t="shared" si="143"/>
        <v>0</v>
      </c>
      <c r="CT168" s="2">
        <f t="shared" si="144"/>
        <v>0</v>
      </c>
      <c r="CU168" s="2">
        <f t="shared" si="145"/>
        <v>0</v>
      </c>
      <c r="CV168" s="2">
        <f t="shared" si="146"/>
        <v>0</v>
      </c>
      <c r="CW168" s="2">
        <f t="shared" si="147"/>
        <v>0</v>
      </c>
      <c r="CX168" s="2">
        <f t="shared" si="148"/>
        <v>0</v>
      </c>
      <c r="CY168" s="2">
        <f t="shared" si="149"/>
        <v>0</v>
      </c>
      <c r="CZ168" s="2">
        <f t="shared" si="150"/>
        <v>0</v>
      </c>
      <c r="DA168" s="2"/>
      <c r="DB168" s="2"/>
      <c r="DC168" s="2" t="s">
        <v>3</v>
      </c>
      <c r="DD168" s="2" t="s">
        <v>3</v>
      </c>
      <c r="DE168" s="2" t="s">
        <v>3</v>
      </c>
      <c r="DF168" s="2" t="s">
        <v>3</v>
      </c>
      <c r="DG168" s="2" t="s">
        <v>3</v>
      </c>
      <c r="DH168" s="2" t="s">
        <v>3</v>
      </c>
      <c r="DI168" s="2" t="s">
        <v>3</v>
      </c>
      <c r="DJ168" s="2" t="s">
        <v>3</v>
      </c>
      <c r="DK168" s="2" t="s">
        <v>3</v>
      </c>
      <c r="DL168" s="2" t="s">
        <v>3</v>
      </c>
      <c r="DM168" s="2" t="s">
        <v>3</v>
      </c>
      <c r="DN168" s="2">
        <v>0</v>
      </c>
      <c r="DO168" s="2">
        <v>0</v>
      </c>
      <c r="DP168" s="2">
        <v>1</v>
      </c>
      <c r="DQ168" s="2">
        <v>1</v>
      </c>
      <c r="DR168" s="2"/>
      <c r="DS168" s="2"/>
      <c r="DT168" s="2"/>
      <c r="DU168" s="2">
        <v>1010</v>
      </c>
      <c r="DV168" s="2" t="s">
        <v>40</v>
      </c>
      <c r="DW168" s="2" t="s">
        <v>40</v>
      </c>
      <c r="DX168" s="2">
        <v>1</v>
      </c>
      <c r="DY168" s="2"/>
      <c r="DZ168" s="2"/>
      <c r="EA168" s="2"/>
      <c r="EB168" s="2"/>
      <c r="EC168" s="2"/>
      <c r="ED168" s="2"/>
      <c r="EE168" s="2">
        <v>31102366</v>
      </c>
      <c r="EF168" s="2">
        <v>8</v>
      </c>
      <c r="EG168" s="2" t="s">
        <v>34</v>
      </c>
      <c r="EH168" s="2">
        <v>0</v>
      </c>
      <c r="EI168" s="2" t="s">
        <v>3</v>
      </c>
      <c r="EJ168" s="2">
        <v>1</v>
      </c>
      <c r="EK168" s="2">
        <v>1100</v>
      </c>
      <c r="EL168" s="2" t="s">
        <v>41</v>
      </c>
      <c r="EM168" s="2" t="s">
        <v>42</v>
      </c>
      <c r="EN168" s="2"/>
      <c r="EO168" s="2" t="s">
        <v>3</v>
      </c>
      <c r="EP168" s="2"/>
      <c r="EQ168" s="2">
        <v>0</v>
      </c>
      <c r="ER168" s="2">
        <v>0</v>
      </c>
      <c r="ES168" s="2">
        <v>0</v>
      </c>
      <c r="ET168" s="2">
        <v>0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>
        <v>0</v>
      </c>
      <c r="FR168" s="2">
        <f t="shared" si="151"/>
        <v>0</v>
      </c>
      <c r="FS168" s="2">
        <v>0</v>
      </c>
      <c r="FT168" s="2"/>
      <c r="FU168" s="2"/>
      <c r="FV168" s="2"/>
      <c r="FW168" s="2"/>
      <c r="FX168" s="2">
        <v>0</v>
      </c>
      <c r="FY168" s="2">
        <v>0</v>
      </c>
      <c r="FZ168" s="2"/>
      <c r="GA168" s="2" t="s">
        <v>3</v>
      </c>
      <c r="GB168" s="2"/>
      <c r="GC168" s="2"/>
      <c r="GD168" s="2">
        <v>1</v>
      </c>
      <c r="GE168" s="2"/>
      <c r="GF168" s="2">
        <v>-1029885478</v>
      </c>
      <c r="GG168" s="2">
        <v>2</v>
      </c>
      <c r="GH168" s="2">
        <v>0</v>
      </c>
      <c r="GI168" s="2">
        <v>-2</v>
      </c>
      <c r="GJ168" s="2">
        <v>0</v>
      </c>
      <c r="GK168" s="2">
        <v>0</v>
      </c>
      <c r="GL168" s="2">
        <f t="shared" si="152"/>
        <v>0</v>
      </c>
      <c r="GM168" s="2">
        <f t="shared" si="153"/>
        <v>0</v>
      </c>
      <c r="GN168" s="2">
        <f t="shared" si="154"/>
        <v>0</v>
      </c>
      <c r="GO168" s="2">
        <f t="shared" si="155"/>
        <v>0</v>
      </c>
      <c r="GP168" s="2">
        <f t="shared" si="156"/>
        <v>0</v>
      </c>
      <c r="GQ168" s="2"/>
      <c r="GR168" s="2">
        <v>0</v>
      </c>
      <c r="GS168" s="2">
        <v>3</v>
      </c>
      <c r="GT168" s="2">
        <v>0</v>
      </c>
      <c r="GU168" s="2" t="s">
        <v>3</v>
      </c>
      <c r="GV168" s="2">
        <f t="shared" si="157"/>
        <v>0</v>
      </c>
      <c r="GW168" s="2">
        <v>1</v>
      </c>
      <c r="GX168" s="2">
        <f t="shared" si="158"/>
        <v>0</v>
      </c>
      <c r="GY168" s="2"/>
      <c r="GZ168" s="2"/>
      <c r="HA168" s="2">
        <v>0</v>
      </c>
      <c r="HB168" s="2">
        <v>0</v>
      </c>
      <c r="HC168" s="2">
        <f t="shared" si="159"/>
        <v>0</v>
      </c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>
        <v>0</v>
      </c>
      <c r="IL168" s="2"/>
      <c r="IM168" s="2"/>
      <c r="IN168" s="2"/>
      <c r="IO168" s="2"/>
      <c r="IP168" s="2"/>
      <c r="IQ168" s="2"/>
      <c r="IR168" s="2"/>
      <c r="IS168" s="2"/>
      <c r="IT168" s="2"/>
      <c r="IU168" s="2"/>
    </row>
    <row r="169" spans="1:255">
      <c r="A169">
        <v>17</v>
      </c>
      <c r="B169">
        <v>1</v>
      </c>
      <c r="E169" t="s">
        <v>190</v>
      </c>
      <c r="F169" t="s">
        <v>38</v>
      </c>
      <c r="G169" t="s">
        <v>191</v>
      </c>
      <c r="H169" t="s">
        <v>40</v>
      </c>
      <c r="I169">
        <v>1</v>
      </c>
      <c r="J169">
        <v>0</v>
      </c>
      <c r="O169">
        <f t="shared" si="125"/>
        <v>4594.1400000000003</v>
      </c>
      <c r="P169">
        <f t="shared" si="126"/>
        <v>4594.1400000000003</v>
      </c>
      <c r="Q169">
        <f t="shared" si="127"/>
        <v>0</v>
      </c>
      <c r="R169">
        <f t="shared" si="128"/>
        <v>0</v>
      </c>
      <c r="S169">
        <f t="shared" si="129"/>
        <v>0</v>
      </c>
      <c r="T169">
        <f t="shared" si="130"/>
        <v>0</v>
      </c>
      <c r="U169">
        <f t="shared" si="131"/>
        <v>0</v>
      </c>
      <c r="V169">
        <f t="shared" si="132"/>
        <v>0</v>
      </c>
      <c r="W169">
        <f t="shared" si="133"/>
        <v>0</v>
      </c>
      <c r="X169">
        <f t="shared" si="134"/>
        <v>0</v>
      </c>
      <c r="Y169">
        <f t="shared" si="135"/>
        <v>0</v>
      </c>
      <c r="AA169">
        <v>33304960</v>
      </c>
      <c r="AB169">
        <f t="shared" si="136"/>
        <v>4594.1400000000003</v>
      </c>
      <c r="AC169">
        <f t="shared" si="137"/>
        <v>4594.1400000000003</v>
      </c>
      <c r="AD169">
        <f>ROUND((((ET169)-(EU169))+AE169),2)</f>
        <v>0</v>
      </c>
      <c r="AE169">
        <f t="shared" si="162"/>
        <v>0</v>
      </c>
      <c r="AF169">
        <f t="shared" si="162"/>
        <v>0</v>
      </c>
      <c r="AG169">
        <f t="shared" si="138"/>
        <v>0</v>
      </c>
      <c r="AH169">
        <f t="shared" si="163"/>
        <v>0</v>
      </c>
      <c r="AI169">
        <f t="shared" si="163"/>
        <v>0</v>
      </c>
      <c r="AJ169">
        <f t="shared" si="139"/>
        <v>0</v>
      </c>
      <c r="AK169">
        <v>4594.1400000000003</v>
      </c>
      <c r="AL169">
        <v>4594.1400000000003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1</v>
      </c>
      <c r="AW169">
        <v>1</v>
      </c>
      <c r="AZ169">
        <v>1</v>
      </c>
      <c r="BA169">
        <v>1</v>
      </c>
      <c r="BB169">
        <v>1</v>
      </c>
      <c r="BC169">
        <v>1</v>
      </c>
      <c r="BD169" t="s">
        <v>3</v>
      </c>
      <c r="BE169" t="s">
        <v>3</v>
      </c>
      <c r="BF169" t="s">
        <v>3</v>
      </c>
      <c r="BG169" t="s">
        <v>3</v>
      </c>
      <c r="BH169">
        <v>3</v>
      </c>
      <c r="BI169">
        <v>2</v>
      </c>
      <c r="BJ169" t="s">
        <v>3</v>
      </c>
      <c r="BM169">
        <v>1100</v>
      </c>
      <c r="BN169">
        <v>0</v>
      </c>
      <c r="BO169" t="s">
        <v>3</v>
      </c>
      <c r="BP169">
        <v>0</v>
      </c>
      <c r="BQ169">
        <v>14</v>
      </c>
      <c r="BR169">
        <v>0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 t="s">
        <v>3</v>
      </c>
      <c r="BZ169">
        <v>0</v>
      </c>
      <c r="CA169">
        <v>0</v>
      </c>
      <c r="CE169">
        <v>0</v>
      </c>
      <c r="CF169">
        <v>0</v>
      </c>
      <c r="CG169">
        <v>0</v>
      </c>
      <c r="CM169">
        <v>0</v>
      </c>
      <c r="CN169" t="s">
        <v>3</v>
      </c>
      <c r="CO169">
        <v>0</v>
      </c>
      <c r="CP169">
        <f t="shared" si="140"/>
        <v>4594.1400000000003</v>
      </c>
      <c r="CQ169">
        <f t="shared" si="141"/>
        <v>4594.1400000000003</v>
      </c>
      <c r="CR169">
        <f t="shared" si="142"/>
        <v>0</v>
      </c>
      <c r="CS169">
        <f t="shared" si="143"/>
        <v>0</v>
      </c>
      <c r="CT169">
        <f t="shared" si="144"/>
        <v>0</v>
      </c>
      <c r="CU169">
        <f t="shared" si="145"/>
        <v>0</v>
      </c>
      <c r="CV169">
        <f t="shared" si="146"/>
        <v>0</v>
      </c>
      <c r="CW169">
        <f t="shared" si="147"/>
        <v>0</v>
      </c>
      <c r="CX169">
        <f t="shared" si="148"/>
        <v>0</v>
      </c>
      <c r="CY169">
        <f t="shared" si="149"/>
        <v>0</v>
      </c>
      <c r="CZ169">
        <f t="shared" si="150"/>
        <v>0</v>
      </c>
      <c r="DC169" t="s">
        <v>3</v>
      </c>
      <c r="DD169" t="s">
        <v>3</v>
      </c>
      <c r="DE169" t="s">
        <v>3</v>
      </c>
      <c r="DF169" t="s">
        <v>3</v>
      </c>
      <c r="DG169" t="s">
        <v>3</v>
      </c>
      <c r="DH169" t="s">
        <v>3</v>
      </c>
      <c r="DI169" t="s">
        <v>3</v>
      </c>
      <c r="DJ169" t="s">
        <v>3</v>
      </c>
      <c r="DK169" t="s">
        <v>3</v>
      </c>
      <c r="DL169" t="s">
        <v>3</v>
      </c>
      <c r="DM169" t="s">
        <v>3</v>
      </c>
      <c r="DN169">
        <v>0</v>
      </c>
      <c r="DO169">
        <v>0</v>
      </c>
      <c r="DP169">
        <v>1</v>
      </c>
      <c r="DQ169">
        <v>1</v>
      </c>
      <c r="DU169">
        <v>1010</v>
      </c>
      <c r="DV169" t="s">
        <v>40</v>
      </c>
      <c r="DW169" t="s">
        <v>40</v>
      </c>
      <c r="DX169">
        <v>1</v>
      </c>
      <c r="EE169">
        <v>31102366</v>
      </c>
      <c r="EF169">
        <v>8</v>
      </c>
      <c r="EG169" t="s">
        <v>34</v>
      </c>
      <c r="EH169">
        <v>0</v>
      </c>
      <c r="EI169" t="s">
        <v>3</v>
      </c>
      <c r="EJ169">
        <v>1</v>
      </c>
      <c r="EK169">
        <v>1100</v>
      </c>
      <c r="EL169" t="s">
        <v>41</v>
      </c>
      <c r="EM169" t="s">
        <v>42</v>
      </c>
      <c r="EO169" t="s">
        <v>3</v>
      </c>
      <c r="EQ169">
        <v>0</v>
      </c>
      <c r="ER169">
        <v>4594.1400000000003</v>
      </c>
      <c r="ES169">
        <v>4594.1400000000003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5</v>
      </c>
      <c r="FC169">
        <v>1</v>
      </c>
      <c r="FD169">
        <v>18</v>
      </c>
      <c r="FF169">
        <v>42374.2</v>
      </c>
      <c r="FQ169">
        <v>0</v>
      </c>
      <c r="FR169">
        <f t="shared" si="151"/>
        <v>0</v>
      </c>
      <c r="FS169">
        <v>0</v>
      </c>
      <c r="FX169">
        <v>0</v>
      </c>
      <c r="FY169">
        <v>0</v>
      </c>
      <c r="GA169" t="s">
        <v>192</v>
      </c>
      <c r="GD169">
        <v>1</v>
      </c>
      <c r="GF169">
        <v>-1029885478</v>
      </c>
      <c r="GG169">
        <v>2</v>
      </c>
      <c r="GH169">
        <v>3</v>
      </c>
      <c r="GI169">
        <v>3</v>
      </c>
      <c r="GJ169">
        <v>0</v>
      </c>
      <c r="GK169">
        <v>0</v>
      </c>
      <c r="GL169">
        <f t="shared" si="152"/>
        <v>0</v>
      </c>
      <c r="GM169">
        <f t="shared" si="153"/>
        <v>4594.1400000000003</v>
      </c>
      <c r="GN169">
        <f t="shared" si="154"/>
        <v>0</v>
      </c>
      <c r="GO169">
        <f t="shared" si="155"/>
        <v>4594.1400000000003</v>
      </c>
      <c r="GP169">
        <f t="shared" si="156"/>
        <v>0</v>
      </c>
      <c r="GR169">
        <v>1</v>
      </c>
      <c r="GS169">
        <v>1</v>
      </c>
      <c r="GT169">
        <v>0</v>
      </c>
      <c r="GU169" t="s">
        <v>3</v>
      </c>
      <c r="GV169">
        <f t="shared" si="157"/>
        <v>0</v>
      </c>
      <c r="GW169">
        <v>1</v>
      </c>
      <c r="GX169">
        <f t="shared" si="158"/>
        <v>0</v>
      </c>
      <c r="HA169">
        <v>0</v>
      </c>
      <c r="HB169">
        <v>0</v>
      </c>
      <c r="HC169">
        <f t="shared" si="159"/>
        <v>0</v>
      </c>
      <c r="IK169">
        <v>0</v>
      </c>
    </row>
    <row r="171" spans="1:255">
      <c r="A171" s="3">
        <v>51</v>
      </c>
      <c r="B171" s="3">
        <f>B146</f>
        <v>1</v>
      </c>
      <c r="C171" s="3">
        <f>A146</f>
        <v>4</v>
      </c>
      <c r="D171" s="3">
        <f>ROW(A146)</f>
        <v>146</v>
      </c>
      <c r="E171" s="3"/>
      <c r="F171" s="3" t="str">
        <f>IF(F146&lt;&gt;"",F146,"")</f>
        <v>3.Система ВД3 (оборудование)</v>
      </c>
      <c r="G171" s="3" t="str">
        <f>IF(G146&lt;&gt;"",G146,"")</f>
        <v>3.Система ВД3 (оборудование)</v>
      </c>
      <c r="H171" s="3">
        <v>0</v>
      </c>
      <c r="I171" s="3"/>
      <c r="J171" s="3"/>
      <c r="K171" s="3"/>
      <c r="L171" s="3"/>
      <c r="M171" s="3"/>
      <c r="N171" s="3"/>
      <c r="O171" s="3">
        <f t="shared" ref="O171:T171" si="164">ROUND(AB171,2)</f>
        <v>721.03</v>
      </c>
      <c r="P171" s="3">
        <f t="shared" si="164"/>
        <v>181.33</v>
      </c>
      <c r="Q171" s="3">
        <f t="shared" si="164"/>
        <v>148.07</v>
      </c>
      <c r="R171" s="3">
        <f t="shared" si="164"/>
        <v>18.38</v>
      </c>
      <c r="S171" s="3">
        <f t="shared" si="164"/>
        <v>391.63</v>
      </c>
      <c r="T171" s="3">
        <f t="shared" si="164"/>
        <v>0</v>
      </c>
      <c r="U171" s="3">
        <f>AH171</f>
        <v>43.320959999999992</v>
      </c>
      <c r="V171" s="3">
        <f>AI171</f>
        <v>1.4880000000000002</v>
      </c>
      <c r="W171" s="3">
        <f>ROUND(AJ171,2)</f>
        <v>0</v>
      </c>
      <c r="X171" s="3">
        <f>ROUND(AK171,2)</f>
        <v>471.51</v>
      </c>
      <c r="Y171" s="3">
        <f>ROUND(AL171,2)</f>
        <v>291.11</v>
      </c>
      <c r="Z171" s="3"/>
      <c r="AA171" s="3"/>
      <c r="AB171" s="3">
        <f>ROUND(SUMIF(AA150:AA169,"=33304975",O150:O169),2)</f>
        <v>721.03</v>
      </c>
      <c r="AC171" s="3">
        <f>ROUND(SUMIF(AA150:AA169,"=33304975",P150:P169),2)</f>
        <v>181.33</v>
      </c>
      <c r="AD171" s="3">
        <f>ROUND(SUMIF(AA150:AA169,"=33304975",Q150:Q169),2)</f>
        <v>148.07</v>
      </c>
      <c r="AE171" s="3">
        <f>ROUND(SUMIF(AA150:AA169,"=33304975",R150:R169),2)</f>
        <v>18.38</v>
      </c>
      <c r="AF171" s="3">
        <f>ROUND(SUMIF(AA150:AA169,"=33304975",S150:S169),2)</f>
        <v>391.63</v>
      </c>
      <c r="AG171" s="3">
        <f>ROUND(SUMIF(AA150:AA169,"=33304975",T150:T169),2)</f>
        <v>0</v>
      </c>
      <c r="AH171" s="3">
        <f>SUMIF(AA150:AA169,"=33304975",U150:U169)</f>
        <v>43.320959999999992</v>
      </c>
      <c r="AI171" s="3">
        <f>SUMIF(AA150:AA169,"=33304975",V150:V169)</f>
        <v>1.4880000000000002</v>
      </c>
      <c r="AJ171" s="3">
        <f>ROUND(SUMIF(AA150:AA169,"=33304975",W150:W169),2)</f>
        <v>0</v>
      </c>
      <c r="AK171" s="3">
        <f>ROUND(SUMIF(AA150:AA169,"=33304975",X150:X169),2)</f>
        <v>471.51</v>
      </c>
      <c r="AL171" s="3">
        <f>ROUND(SUMIF(AA150:AA169,"=33304975",Y150:Y169),2)</f>
        <v>291.11</v>
      </c>
      <c r="AM171" s="3"/>
      <c r="AN171" s="3"/>
      <c r="AO171" s="3">
        <f t="shared" ref="AO171:BD171" si="165">ROUND(BX171,2)</f>
        <v>0</v>
      </c>
      <c r="AP171" s="3">
        <f t="shared" si="165"/>
        <v>0</v>
      </c>
      <c r="AQ171" s="3">
        <f t="shared" si="165"/>
        <v>0</v>
      </c>
      <c r="AR171" s="3">
        <f t="shared" si="165"/>
        <v>1483.65</v>
      </c>
      <c r="AS171" s="3">
        <f t="shared" si="165"/>
        <v>1483.65</v>
      </c>
      <c r="AT171" s="3">
        <f t="shared" si="165"/>
        <v>0</v>
      </c>
      <c r="AU171" s="3">
        <f t="shared" si="165"/>
        <v>0</v>
      </c>
      <c r="AV171" s="3">
        <f t="shared" si="165"/>
        <v>181.33</v>
      </c>
      <c r="AW171" s="3">
        <f t="shared" si="165"/>
        <v>181.33</v>
      </c>
      <c r="AX171" s="3">
        <f t="shared" si="165"/>
        <v>0</v>
      </c>
      <c r="AY171" s="3">
        <f t="shared" si="165"/>
        <v>181.33</v>
      </c>
      <c r="AZ171" s="3">
        <f t="shared" si="165"/>
        <v>0</v>
      </c>
      <c r="BA171" s="3">
        <f t="shared" si="165"/>
        <v>0</v>
      </c>
      <c r="BB171" s="3">
        <f t="shared" si="165"/>
        <v>0</v>
      </c>
      <c r="BC171" s="3">
        <f t="shared" si="165"/>
        <v>0</v>
      </c>
      <c r="BD171" s="3">
        <f t="shared" si="165"/>
        <v>0</v>
      </c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>
        <f>ROUND(SUMIF(AA150:AA169,"=33304975",FQ150:FQ169),2)</f>
        <v>0</v>
      </c>
      <c r="BY171" s="3">
        <f>ROUND(SUMIF(AA150:AA169,"=33304975",FR150:FR169),2)</f>
        <v>0</v>
      </c>
      <c r="BZ171" s="3">
        <f>ROUND(SUMIF(AA150:AA169,"=33304975",GL150:GL169),2)</f>
        <v>0</v>
      </c>
      <c r="CA171" s="3">
        <f>ROUND(SUMIF(AA150:AA169,"=33304975",GM150:GM169),2)</f>
        <v>1483.65</v>
      </c>
      <c r="CB171" s="3">
        <f>ROUND(SUMIF(AA150:AA169,"=33304975",GN150:GN169),2)</f>
        <v>1483.65</v>
      </c>
      <c r="CC171" s="3">
        <f>ROUND(SUMIF(AA150:AA169,"=33304975",GO150:GO169),2)</f>
        <v>0</v>
      </c>
      <c r="CD171" s="3">
        <f>ROUND(SUMIF(AA150:AA169,"=33304975",GP150:GP169),2)</f>
        <v>0</v>
      </c>
      <c r="CE171" s="3">
        <f>AC171-BX171</f>
        <v>181.33</v>
      </c>
      <c r="CF171" s="3">
        <f>AC171-BY171</f>
        <v>181.33</v>
      </c>
      <c r="CG171" s="3">
        <f>BX171-BZ171</f>
        <v>0</v>
      </c>
      <c r="CH171" s="3">
        <f>AC171-BX171-BY171+BZ171</f>
        <v>181.33</v>
      </c>
      <c r="CI171" s="3">
        <f>BY171-BZ171</f>
        <v>0</v>
      </c>
      <c r="CJ171" s="3">
        <f>ROUND(SUMIF(AA150:AA169,"=33304975",GX150:GX169),2)</f>
        <v>0</v>
      </c>
      <c r="CK171" s="3">
        <f>ROUND(SUMIF(AA150:AA169,"=33304975",GY150:GY169),2)</f>
        <v>0</v>
      </c>
      <c r="CL171" s="3">
        <f>ROUND(SUMIF(AA150:AA169,"=33304975",GZ150:GZ169),2)</f>
        <v>0</v>
      </c>
      <c r="CM171" s="3">
        <f>ROUND(SUMIF(AA150:AA169,"=33304975",HD150:HD169),2)</f>
        <v>0</v>
      </c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4">
        <f t="shared" ref="DG171:DL171" si="166">ROUND(DT171,2)</f>
        <v>242719.68</v>
      </c>
      <c r="DH171" s="4">
        <f t="shared" si="166"/>
        <v>242179.98</v>
      </c>
      <c r="DI171" s="4">
        <f t="shared" si="166"/>
        <v>148.07</v>
      </c>
      <c r="DJ171" s="4">
        <f t="shared" si="166"/>
        <v>18.38</v>
      </c>
      <c r="DK171" s="4">
        <f t="shared" si="166"/>
        <v>391.63</v>
      </c>
      <c r="DL171" s="4">
        <f t="shared" si="166"/>
        <v>0</v>
      </c>
      <c r="DM171" s="4">
        <f>DZ171</f>
        <v>43.320959999999992</v>
      </c>
      <c r="DN171" s="4">
        <f>EA171</f>
        <v>1.4880000000000002</v>
      </c>
      <c r="DO171" s="4">
        <f>ROUND(EB171,2)</f>
        <v>0</v>
      </c>
      <c r="DP171" s="4">
        <f>ROUND(EC171,2)</f>
        <v>471.51</v>
      </c>
      <c r="DQ171" s="4">
        <f>ROUND(ED171,2)</f>
        <v>291.11</v>
      </c>
      <c r="DR171" s="4"/>
      <c r="DS171" s="4"/>
      <c r="DT171" s="4">
        <f>ROUND(SUMIF(AA150:AA169,"=33304960",O150:O169),2)</f>
        <v>242719.68</v>
      </c>
      <c r="DU171" s="4">
        <f>ROUND(SUMIF(AA150:AA169,"=33304960",P150:P169),2)</f>
        <v>242179.98</v>
      </c>
      <c r="DV171" s="4">
        <f>ROUND(SUMIF(AA150:AA169,"=33304960",Q150:Q169),2)</f>
        <v>148.07</v>
      </c>
      <c r="DW171" s="4">
        <f>ROUND(SUMIF(AA150:AA169,"=33304960",R150:R169),2)</f>
        <v>18.38</v>
      </c>
      <c r="DX171" s="4">
        <f>ROUND(SUMIF(AA150:AA169,"=33304960",S150:S169),2)</f>
        <v>391.63</v>
      </c>
      <c r="DY171" s="4">
        <f>ROUND(SUMIF(AA150:AA169,"=33304960",T150:T169),2)</f>
        <v>0</v>
      </c>
      <c r="DZ171" s="4">
        <f>SUMIF(AA150:AA169,"=33304960",U150:U169)</f>
        <v>43.320959999999992</v>
      </c>
      <c r="EA171" s="4">
        <f>SUMIF(AA150:AA169,"=33304960",V150:V169)</f>
        <v>1.4880000000000002</v>
      </c>
      <c r="EB171" s="4">
        <f>ROUND(SUMIF(AA150:AA169,"=33304960",W150:W169),2)</f>
        <v>0</v>
      </c>
      <c r="EC171" s="4">
        <f>ROUND(SUMIF(AA150:AA169,"=33304960",X150:X169),2)</f>
        <v>471.51</v>
      </c>
      <c r="ED171" s="4">
        <f>ROUND(SUMIF(AA150:AA169,"=33304960",Y150:Y169),2)</f>
        <v>291.11</v>
      </c>
      <c r="EE171" s="4"/>
      <c r="EF171" s="4"/>
      <c r="EG171" s="4">
        <f t="shared" ref="EG171:EV171" si="167">ROUND(FP171,2)</f>
        <v>0</v>
      </c>
      <c r="EH171" s="4">
        <f t="shared" si="167"/>
        <v>210862.89</v>
      </c>
      <c r="EI171" s="4">
        <f t="shared" si="167"/>
        <v>0</v>
      </c>
      <c r="EJ171" s="4">
        <f t="shared" si="167"/>
        <v>243482.3</v>
      </c>
      <c r="EK171" s="4">
        <f t="shared" si="167"/>
        <v>1483.65</v>
      </c>
      <c r="EL171" s="4">
        <f t="shared" si="167"/>
        <v>31135.759999999998</v>
      </c>
      <c r="EM171" s="4">
        <f t="shared" si="167"/>
        <v>0</v>
      </c>
      <c r="EN171" s="4">
        <f t="shared" si="167"/>
        <v>242179.98</v>
      </c>
      <c r="EO171" s="4">
        <f t="shared" si="167"/>
        <v>31317.09</v>
      </c>
      <c r="EP171" s="4">
        <f t="shared" si="167"/>
        <v>0</v>
      </c>
      <c r="EQ171" s="4">
        <f t="shared" si="167"/>
        <v>31317.09</v>
      </c>
      <c r="ER171" s="4">
        <f t="shared" si="167"/>
        <v>210862.89</v>
      </c>
      <c r="ES171" s="4">
        <f t="shared" si="167"/>
        <v>0</v>
      </c>
      <c r="ET171" s="4">
        <f t="shared" si="167"/>
        <v>0</v>
      </c>
      <c r="EU171" s="4">
        <f t="shared" si="167"/>
        <v>0</v>
      </c>
      <c r="EV171" s="4">
        <f t="shared" si="167"/>
        <v>0</v>
      </c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>
        <f>ROUND(SUMIF(AA150:AA169,"=33304960",FQ150:FQ169),2)</f>
        <v>0</v>
      </c>
      <c r="FQ171" s="4">
        <f>ROUND(SUMIF(AA150:AA169,"=33304960",FR150:FR169),2)</f>
        <v>210862.89</v>
      </c>
      <c r="FR171" s="4">
        <f>ROUND(SUMIF(AA150:AA169,"=33304960",GL150:GL169),2)</f>
        <v>0</v>
      </c>
      <c r="FS171" s="4">
        <f>ROUND(SUMIF(AA150:AA169,"=33304960",GM150:GM169),2)</f>
        <v>243482.3</v>
      </c>
      <c r="FT171" s="4">
        <f>ROUND(SUMIF(AA150:AA169,"=33304960",GN150:GN169),2)</f>
        <v>1483.65</v>
      </c>
      <c r="FU171" s="4">
        <f>ROUND(SUMIF(AA150:AA169,"=33304960",GO150:GO169),2)</f>
        <v>31135.759999999998</v>
      </c>
      <c r="FV171" s="4">
        <f>ROUND(SUMIF(AA150:AA169,"=33304960",GP150:GP169),2)</f>
        <v>0</v>
      </c>
      <c r="FW171" s="4">
        <f>DU171-FP171</f>
        <v>242179.98</v>
      </c>
      <c r="FX171" s="4">
        <f>DU171-FQ171</f>
        <v>31317.089999999997</v>
      </c>
      <c r="FY171" s="4">
        <f>FP171-FR171</f>
        <v>0</v>
      </c>
      <c r="FZ171" s="4">
        <f>DU171-FP171-FQ171+FR171</f>
        <v>31317.089999999997</v>
      </c>
      <c r="GA171" s="4">
        <f>FQ171-FR171</f>
        <v>210862.89</v>
      </c>
      <c r="GB171" s="4">
        <f>ROUND(SUMIF(AA150:AA169,"=33304960",GX150:GX169),2)</f>
        <v>0</v>
      </c>
      <c r="GC171" s="4">
        <f>ROUND(SUMIF(AA150:AA169,"=33304960",GY150:GY169),2)</f>
        <v>0</v>
      </c>
      <c r="GD171" s="4">
        <f>ROUND(SUMIF(AA150:AA169,"=33304960",GZ150:GZ169),2)</f>
        <v>0</v>
      </c>
      <c r="GE171" s="4">
        <f>ROUND(SUMIF(AA150:AA169,"=33304960",HD150:HD169),2)</f>
        <v>0</v>
      </c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>
        <v>0</v>
      </c>
    </row>
    <row r="173" spans="1:255">
      <c r="A173" s="5">
        <v>50</v>
      </c>
      <c r="B173" s="5">
        <v>0</v>
      </c>
      <c r="C173" s="5">
        <v>0</v>
      </c>
      <c r="D173" s="5">
        <v>1</v>
      </c>
      <c r="E173" s="5">
        <v>201</v>
      </c>
      <c r="F173" s="5">
        <f>ROUND(Source!O171,O173)</f>
        <v>721.03</v>
      </c>
      <c r="G173" s="5" t="s">
        <v>83</v>
      </c>
      <c r="H173" s="5" t="s">
        <v>84</v>
      </c>
      <c r="I173" s="5"/>
      <c r="J173" s="5"/>
      <c r="K173" s="5">
        <v>201</v>
      </c>
      <c r="L173" s="5">
        <v>1</v>
      </c>
      <c r="M173" s="5">
        <v>3</v>
      </c>
      <c r="N173" s="5" t="s">
        <v>3</v>
      </c>
      <c r="O173" s="5">
        <v>2</v>
      </c>
      <c r="P173" s="5">
        <f>ROUND(Source!DG171,O173)</f>
        <v>242719.68</v>
      </c>
      <c r="Q173" s="5"/>
      <c r="R173" s="5"/>
      <c r="S173" s="5"/>
      <c r="T173" s="5"/>
      <c r="U173" s="5"/>
      <c r="V173" s="5"/>
      <c r="W173" s="5"/>
    </row>
    <row r="174" spans="1:255">
      <c r="A174" s="5">
        <v>50</v>
      </c>
      <c r="B174" s="5">
        <v>0</v>
      </c>
      <c r="C174" s="5">
        <v>0</v>
      </c>
      <c r="D174" s="5">
        <v>1</v>
      </c>
      <c r="E174" s="5">
        <v>202</v>
      </c>
      <c r="F174" s="5">
        <f>ROUND(Source!P171,O174)</f>
        <v>181.33</v>
      </c>
      <c r="G174" s="5" t="s">
        <v>85</v>
      </c>
      <c r="H174" s="5" t="s">
        <v>86</v>
      </c>
      <c r="I174" s="5"/>
      <c r="J174" s="5"/>
      <c r="K174" s="5">
        <v>202</v>
      </c>
      <c r="L174" s="5">
        <v>2</v>
      </c>
      <c r="M174" s="5">
        <v>3</v>
      </c>
      <c r="N174" s="5" t="s">
        <v>3</v>
      </c>
      <c r="O174" s="5">
        <v>2</v>
      </c>
      <c r="P174" s="5">
        <f>ROUND(Source!DH171,O174)</f>
        <v>242179.98</v>
      </c>
      <c r="Q174" s="5"/>
      <c r="R174" s="5"/>
      <c r="S174" s="5"/>
      <c r="T174" s="5"/>
      <c r="U174" s="5"/>
      <c r="V174" s="5"/>
      <c r="W174" s="5"/>
    </row>
    <row r="175" spans="1:255">
      <c r="A175" s="5">
        <v>50</v>
      </c>
      <c r="B175" s="5">
        <v>0</v>
      </c>
      <c r="C175" s="5">
        <v>0</v>
      </c>
      <c r="D175" s="5">
        <v>1</v>
      </c>
      <c r="E175" s="5">
        <v>222</v>
      </c>
      <c r="F175" s="5">
        <f>ROUND(Source!AO171,O175)</f>
        <v>0</v>
      </c>
      <c r="G175" s="5" t="s">
        <v>87</v>
      </c>
      <c r="H175" s="5" t="s">
        <v>88</v>
      </c>
      <c r="I175" s="5"/>
      <c r="J175" s="5"/>
      <c r="K175" s="5">
        <v>222</v>
      </c>
      <c r="L175" s="5">
        <v>3</v>
      </c>
      <c r="M175" s="5">
        <v>3</v>
      </c>
      <c r="N175" s="5" t="s">
        <v>3</v>
      </c>
      <c r="O175" s="5">
        <v>2</v>
      </c>
      <c r="P175" s="5">
        <f>ROUND(Source!EG171,O175)</f>
        <v>0</v>
      </c>
      <c r="Q175" s="5"/>
      <c r="R175" s="5"/>
      <c r="S175" s="5"/>
      <c r="T175" s="5"/>
      <c r="U175" s="5"/>
      <c r="V175" s="5"/>
      <c r="W175" s="5"/>
    </row>
    <row r="176" spans="1:255">
      <c r="A176" s="5">
        <v>50</v>
      </c>
      <c r="B176" s="5">
        <v>0</v>
      </c>
      <c r="C176" s="5">
        <v>0</v>
      </c>
      <c r="D176" s="5">
        <v>1</v>
      </c>
      <c r="E176" s="5">
        <v>225</v>
      </c>
      <c r="F176" s="5">
        <f>ROUND(Source!AV171,O176)</f>
        <v>181.33</v>
      </c>
      <c r="G176" s="5" t="s">
        <v>89</v>
      </c>
      <c r="H176" s="5" t="s">
        <v>90</v>
      </c>
      <c r="I176" s="5"/>
      <c r="J176" s="5"/>
      <c r="K176" s="5">
        <v>225</v>
      </c>
      <c r="L176" s="5">
        <v>4</v>
      </c>
      <c r="M176" s="5">
        <v>3</v>
      </c>
      <c r="N176" s="5" t="s">
        <v>3</v>
      </c>
      <c r="O176" s="5">
        <v>2</v>
      </c>
      <c r="P176" s="5">
        <f>ROUND(Source!EN171,O176)</f>
        <v>242179.98</v>
      </c>
      <c r="Q176" s="5"/>
      <c r="R176" s="5"/>
      <c r="S176" s="5"/>
      <c r="T176" s="5"/>
      <c r="U176" s="5"/>
      <c r="V176" s="5"/>
      <c r="W176" s="5"/>
    </row>
    <row r="177" spans="1:23">
      <c r="A177" s="5">
        <v>50</v>
      </c>
      <c r="B177" s="5">
        <v>0</v>
      </c>
      <c r="C177" s="5">
        <v>0</v>
      </c>
      <c r="D177" s="5">
        <v>1</v>
      </c>
      <c r="E177" s="5">
        <v>226</v>
      </c>
      <c r="F177" s="5">
        <f>ROUND(Source!AW171,O177)</f>
        <v>181.33</v>
      </c>
      <c r="G177" s="5" t="s">
        <v>91</v>
      </c>
      <c r="H177" s="5" t="s">
        <v>92</v>
      </c>
      <c r="I177" s="5"/>
      <c r="J177" s="5"/>
      <c r="K177" s="5">
        <v>226</v>
      </c>
      <c r="L177" s="5">
        <v>5</v>
      </c>
      <c r="M177" s="5">
        <v>3</v>
      </c>
      <c r="N177" s="5" t="s">
        <v>3</v>
      </c>
      <c r="O177" s="5">
        <v>2</v>
      </c>
      <c r="P177" s="5">
        <f>ROUND(Source!EO171,O177)</f>
        <v>31317.09</v>
      </c>
      <c r="Q177" s="5"/>
      <c r="R177" s="5"/>
      <c r="S177" s="5"/>
      <c r="T177" s="5"/>
      <c r="U177" s="5"/>
      <c r="V177" s="5"/>
      <c r="W177" s="5"/>
    </row>
    <row r="178" spans="1:23">
      <c r="A178" s="5">
        <v>50</v>
      </c>
      <c r="B178" s="5">
        <v>0</v>
      </c>
      <c r="C178" s="5">
        <v>0</v>
      </c>
      <c r="D178" s="5">
        <v>1</v>
      </c>
      <c r="E178" s="5">
        <v>227</v>
      </c>
      <c r="F178" s="5">
        <f>ROUND(Source!AX171,O178)</f>
        <v>0</v>
      </c>
      <c r="G178" s="5" t="s">
        <v>93</v>
      </c>
      <c r="H178" s="5" t="s">
        <v>94</v>
      </c>
      <c r="I178" s="5"/>
      <c r="J178" s="5"/>
      <c r="K178" s="5">
        <v>227</v>
      </c>
      <c r="L178" s="5">
        <v>6</v>
      </c>
      <c r="M178" s="5">
        <v>3</v>
      </c>
      <c r="N178" s="5" t="s">
        <v>3</v>
      </c>
      <c r="O178" s="5">
        <v>2</v>
      </c>
      <c r="P178" s="5">
        <f>ROUND(Source!EP171,O178)</f>
        <v>0</v>
      </c>
      <c r="Q178" s="5"/>
      <c r="R178" s="5"/>
      <c r="S178" s="5"/>
      <c r="T178" s="5"/>
      <c r="U178" s="5"/>
      <c r="V178" s="5"/>
      <c r="W178" s="5"/>
    </row>
    <row r="179" spans="1:23">
      <c r="A179" s="5">
        <v>50</v>
      </c>
      <c r="B179" s="5">
        <v>0</v>
      </c>
      <c r="C179" s="5">
        <v>0</v>
      </c>
      <c r="D179" s="5">
        <v>1</v>
      </c>
      <c r="E179" s="5">
        <v>228</v>
      </c>
      <c r="F179" s="5">
        <f>ROUND(Source!AY171,O179)</f>
        <v>181.33</v>
      </c>
      <c r="G179" s="5" t="s">
        <v>95</v>
      </c>
      <c r="H179" s="5" t="s">
        <v>96</v>
      </c>
      <c r="I179" s="5"/>
      <c r="J179" s="5"/>
      <c r="K179" s="5">
        <v>228</v>
      </c>
      <c r="L179" s="5">
        <v>7</v>
      </c>
      <c r="M179" s="5">
        <v>3</v>
      </c>
      <c r="N179" s="5" t="s">
        <v>3</v>
      </c>
      <c r="O179" s="5">
        <v>2</v>
      </c>
      <c r="P179" s="5">
        <f>ROUND(Source!EQ171,O179)</f>
        <v>31317.09</v>
      </c>
      <c r="Q179" s="5"/>
      <c r="R179" s="5"/>
      <c r="S179" s="5"/>
      <c r="T179" s="5"/>
      <c r="U179" s="5"/>
      <c r="V179" s="5"/>
      <c r="W179" s="5"/>
    </row>
    <row r="180" spans="1:23">
      <c r="A180" s="5">
        <v>50</v>
      </c>
      <c r="B180" s="5">
        <v>0</v>
      </c>
      <c r="C180" s="5">
        <v>0</v>
      </c>
      <c r="D180" s="5">
        <v>1</v>
      </c>
      <c r="E180" s="5">
        <v>216</v>
      </c>
      <c r="F180" s="5">
        <f>ROUND(Source!AP171,O180)</f>
        <v>0</v>
      </c>
      <c r="G180" s="5" t="s">
        <v>97</v>
      </c>
      <c r="H180" s="5" t="s">
        <v>98</v>
      </c>
      <c r="I180" s="5"/>
      <c r="J180" s="5"/>
      <c r="K180" s="5">
        <v>216</v>
      </c>
      <c r="L180" s="5">
        <v>8</v>
      </c>
      <c r="M180" s="5">
        <v>3</v>
      </c>
      <c r="N180" s="5" t="s">
        <v>3</v>
      </c>
      <c r="O180" s="5">
        <v>2</v>
      </c>
      <c r="P180" s="5">
        <f>ROUND(Source!EH171,O180)</f>
        <v>210862.89</v>
      </c>
      <c r="Q180" s="5"/>
      <c r="R180" s="5"/>
      <c r="S180" s="5"/>
      <c r="T180" s="5"/>
      <c r="U180" s="5"/>
      <c r="V180" s="5"/>
      <c r="W180" s="5"/>
    </row>
    <row r="181" spans="1:23">
      <c r="A181" s="5">
        <v>50</v>
      </c>
      <c r="B181" s="5">
        <v>0</v>
      </c>
      <c r="C181" s="5">
        <v>0</v>
      </c>
      <c r="D181" s="5">
        <v>1</v>
      </c>
      <c r="E181" s="5">
        <v>223</v>
      </c>
      <c r="F181" s="5">
        <f>ROUND(Source!AQ171,O181)</f>
        <v>0</v>
      </c>
      <c r="G181" s="5" t="s">
        <v>99</v>
      </c>
      <c r="H181" s="5" t="s">
        <v>100</v>
      </c>
      <c r="I181" s="5"/>
      <c r="J181" s="5"/>
      <c r="K181" s="5">
        <v>223</v>
      </c>
      <c r="L181" s="5">
        <v>9</v>
      </c>
      <c r="M181" s="5">
        <v>3</v>
      </c>
      <c r="N181" s="5" t="s">
        <v>3</v>
      </c>
      <c r="O181" s="5">
        <v>2</v>
      </c>
      <c r="P181" s="5">
        <f>ROUND(Source!EI171,O181)</f>
        <v>0</v>
      </c>
      <c r="Q181" s="5"/>
      <c r="R181" s="5"/>
      <c r="S181" s="5"/>
      <c r="T181" s="5"/>
      <c r="U181" s="5"/>
      <c r="V181" s="5"/>
      <c r="W181" s="5"/>
    </row>
    <row r="182" spans="1:23">
      <c r="A182" s="5">
        <v>50</v>
      </c>
      <c r="B182" s="5">
        <v>0</v>
      </c>
      <c r="C182" s="5">
        <v>0</v>
      </c>
      <c r="D182" s="5">
        <v>1</v>
      </c>
      <c r="E182" s="5">
        <v>229</v>
      </c>
      <c r="F182" s="5">
        <f>ROUND(Source!AZ171,O182)</f>
        <v>0</v>
      </c>
      <c r="G182" s="5" t="s">
        <v>101</v>
      </c>
      <c r="H182" s="5" t="s">
        <v>102</v>
      </c>
      <c r="I182" s="5"/>
      <c r="J182" s="5"/>
      <c r="K182" s="5">
        <v>229</v>
      </c>
      <c r="L182" s="5">
        <v>10</v>
      </c>
      <c r="M182" s="5">
        <v>3</v>
      </c>
      <c r="N182" s="5" t="s">
        <v>3</v>
      </c>
      <c r="O182" s="5">
        <v>2</v>
      </c>
      <c r="P182" s="5">
        <f>ROUND(Source!ER171,O182)</f>
        <v>210862.89</v>
      </c>
      <c r="Q182" s="5"/>
      <c r="R182" s="5"/>
      <c r="S182" s="5"/>
      <c r="T182" s="5"/>
      <c r="U182" s="5"/>
      <c r="V182" s="5"/>
      <c r="W182" s="5"/>
    </row>
    <row r="183" spans="1:23">
      <c r="A183" s="5">
        <v>50</v>
      </c>
      <c r="B183" s="5">
        <v>0</v>
      </c>
      <c r="C183" s="5">
        <v>0</v>
      </c>
      <c r="D183" s="5">
        <v>1</v>
      </c>
      <c r="E183" s="5">
        <v>203</v>
      </c>
      <c r="F183" s="5">
        <f>ROUND(Source!Q171,O183)</f>
        <v>148.07</v>
      </c>
      <c r="G183" s="5" t="s">
        <v>103</v>
      </c>
      <c r="H183" s="5" t="s">
        <v>104</v>
      </c>
      <c r="I183" s="5"/>
      <c r="J183" s="5"/>
      <c r="K183" s="5">
        <v>203</v>
      </c>
      <c r="L183" s="5">
        <v>11</v>
      </c>
      <c r="M183" s="5">
        <v>3</v>
      </c>
      <c r="N183" s="5" t="s">
        <v>3</v>
      </c>
      <c r="O183" s="5">
        <v>2</v>
      </c>
      <c r="P183" s="5">
        <f>ROUND(Source!DI171,O183)</f>
        <v>148.07</v>
      </c>
      <c r="Q183" s="5"/>
      <c r="R183" s="5"/>
      <c r="S183" s="5"/>
      <c r="T183" s="5"/>
      <c r="U183" s="5"/>
      <c r="V183" s="5"/>
      <c r="W183" s="5"/>
    </row>
    <row r="184" spans="1:23">
      <c r="A184" s="5">
        <v>50</v>
      </c>
      <c r="B184" s="5">
        <v>0</v>
      </c>
      <c r="C184" s="5">
        <v>0</v>
      </c>
      <c r="D184" s="5">
        <v>1</v>
      </c>
      <c r="E184" s="5">
        <v>231</v>
      </c>
      <c r="F184" s="5">
        <f>ROUND(Source!BB171,O184)</f>
        <v>0</v>
      </c>
      <c r="G184" s="5" t="s">
        <v>105</v>
      </c>
      <c r="H184" s="5" t="s">
        <v>106</v>
      </c>
      <c r="I184" s="5"/>
      <c r="J184" s="5"/>
      <c r="K184" s="5">
        <v>231</v>
      </c>
      <c r="L184" s="5">
        <v>12</v>
      </c>
      <c r="M184" s="5">
        <v>3</v>
      </c>
      <c r="N184" s="5" t="s">
        <v>3</v>
      </c>
      <c r="O184" s="5">
        <v>2</v>
      </c>
      <c r="P184" s="5">
        <f>ROUND(Source!ET171,O184)</f>
        <v>0</v>
      </c>
      <c r="Q184" s="5"/>
      <c r="R184" s="5"/>
      <c r="S184" s="5"/>
      <c r="T184" s="5"/>
      <c r="U184" s="5"/>
      <c r="V184" s="5"/>
      <c r="W184" s="5"/>
    </row>
    <row r="185" spans="1:23">
      <c r="A185" s="5">
        <v>50</v>
      </c>
      <c r="B185" s="5">
        <v>0</v>
      </c>
      <c r="C185" s="5">
        <v>0</v>
      </c>
      <c r="D185" s="5">
        <v>1</v>
      </c>
      <c r="E185" s="5">
        <v>204</v>
      </c>
      <c r="F185" s="5">
        <f>ROUND(Source!R171,O185)</f>
        <v>18.38</v>
      </c>
      <c r="G185" s="5" t="s">
        <v>107</v>
      </c>
      <c r="H185" s="5" t="s">
        <v>108</v>
      </c>
      <c r="I185" s="5"/>
      <c r="J185" s="5"/>
      <c r="K185" s="5">
        <v>204</v>
      </c>
      <c r="L185" s="5">
        <v>13</v>
      </c>
      <c r="M185" s="5">
        <v>3</v>
      </c>
      <c r="N185" s="5" t="s">
        <v>3</v>
      </c>
      <c r="O185" s="5">
        <v>2</v>
      </c>
      <c r="P185" s="5">
        <f>ROUND(Source!DJ171,O185)</f>
        <v>18.38</v>
      </c>
      <c r="Q185" s="5"/>
      <c r="R185" s="5"/>
      <c r="S185" s="5"/>
      <c r="T185" s="5"/>
      <c r="U185" s="5"/>
      <c r="V185" s="5"/>
      <c r="W185" s="5"/>
    </row>
    <row r="186" spans="1:23">
      <c r="A186" s="5">
        <v>50</v>
      </c>
      <c r="B186" s="5">
        <v>0</v>
      </c>
      <c r="C186" s="5">
        <v>0</v>
      </c>
      <c r="D186" s="5">
        <v>1</v>
      </c>
      <c r="E186" s="5">
        <v>205</v>
      </c>
      <c r="F186" s="5">
        <f>ROUND(Source!S171,O186)</f>
        <v>391.63</v>
      </c>
      <c r="G186" s="5" t="s">
        <v>109</v>
      </c>
      <c r="H186" s="5" t="s">
        <v>110</v>
      </c>
      <c r="I186" s="5"/>
      <c r="J186" s="5"/>
      <c r="K186" s="5">
        <v>205</v>
      </c>
      <c r="L186" s="5">
        <v>14</v>
      </c>
      <c r="M186" s="5">
        <v>3</v>
      </c>
      <c r="N186" s="5" t="s">
        <v>3</v>
      </c>
      <c r="O186" s="5">
        <v>2</v>
      </c>
      <c r="P186" s="5">
        <f>ROUND(Source!DK171,O186)</f>
        <v>391.63</v>
      </c>
      <c r="Q186" s="5"/>
      <c r="R186" s="5"/>
      <c r="S186" s="5"/>
      <c r="T186" s="5"/>
      <c r="U186" s="5"/>
      <c r="V186" s="5"/>
      <c r="W186" s="5"/>
    </row>
    <row r="187" spans="1:23">
      <c r="A187" s="5">
        <v>50</v>
      </c>
      <c r="B187" s="5">
        <v>0</v>
      </c>
      <c r="C187" s="5">
        <v>0</v>
      </c>
      <c r="D187" s="5">
        <v>1</v>
      </c>
      <c r="E187" s="5">
        <v>232</v>
      </c>
      <c r="F187" s="5">
        <f>ROUND(Source!BC171,O187)</f>
        <v>0</v>
      </c>
      <c r="G187" s="5" t="s">
        <v>111</v>
      </c>
      <c r="H187" s="5" t="s">
        <v>112</v>
      </c>
      <c r="I187" s="5"/>
      <c r="J187" s="5"/>
      <c r="K187" s="5">
        <v>232</v>
      </c>
      <c r="L187" s="5">
        <v>15</v>
      </c>
      <c r="M187" s="5">
        <v>3</v>
      </c>
      <c r="N187" s="5" t="s">
        <v>3</v>
      </c>
      <c r="O187" s="5">
        <v>2</v>
      </c>
      <c r="P187" s="5">
        <f>ROUND(Source!EU171,O187)</f>
        <v>0</v>
      </c>
      <c r="Q187" s="5"/>
      <c r="R187" s="5"/>
      <c r="S187" s="5"/>
      <c r="T187" s="5"/>
      <c r="U187" s="5"/>
      <c r="V187" s="5"/>
      <c r="W187" s="5"/>
    </row>
    <row r="188" spans="1:23">
      <c r="A188" s="5">
        <v>50</v>
      </c>
      <c r="B188" s="5">
        <v>0</v>
      </c>
      <c r="C188" s="5">
        <v>0</v>
      </c>
      <c r="D188" s="5">
        <v>1</v>
      </c>
      <c r="E188" s="5">
        <v>214</v>
      </c>
      <c r="F188" s="5">
        <f>ROUND(Source!AS171,O188)</f>
        <v>1483.65</v>
      </c>
      <c r="G188" s="5" t="s">
        <v>113</v>
      </c>
      <c r="H188" s="5" t="s">
        <v>114</v>
      </c>
      <c r="I188" s="5"/>
      <c r="J188" s="5"/>
      <c r="K188" s="5">
        <v>214</v>
      </c>
      <c r="L188" s="5">
        <v>16</v>
      </c>
      <c r="M188" s="5">
        <v>3</v>
      </c>
      <c r="N188" s="5" t="s">
        <v>3</v>
      </c>
      <c r="O188" s="5">
        <v>2</v>
      </c>
      <c r="P188" s="5">
        <f>ROUND(Source!EK171,O188)</f>
        <v>1483.65</v>
      </c>
      <c r="Q188" s="5"/>
      <c r="R188" s="5"/>
      <c r="S188" s="5"/>
      <c r="T188" s="5"/>
      <c r="U188" s="5"/>
      <c r="V188" s="5"/>
      <c r="W188" s="5"/>
    </row>
    <row r="189" spans="1:23">
      <c r="A189" s="5">
        <v>50</v>
      </c>
      <c r="B189" s="5">
        <v>0</v>
      </c>
      <c r="C189" s="5">
        <v>0</v>
      </c>
      <c r="D189" s="5">
        <v>1</v>
      </c>
      <c r="E189" s="5">
        <v>215</v>
      </c>
      <c r="F189" s="5">
        <f>ROUND(Source!AT171,O189)</f>
        <v>0</v>
      </c>
      <c r="G189" s="5" t="s">
        <v>115</v>
      </c>
      <c r="H189" s="5" t="s">
        <v>116</v>
      </c>
      <c r="I189" s="5"/>
      <c r="J189" s="5"/>
      <c r="K189" s="5">
        <v>215</v>
      </c>
      <c r="L189" s="5">
        <v>17</v>
      </c>
      <c r="M189" s="5">
        <v>3</v>
      </c>
      <c r="N189" s="5" t="s">
        <v>3</v>
      </c>
      <c r="O189" s="5">
        <v>2</v>
      </c>
      <c r="P189" s="5">
        <f>ROUND(Source!EL171,O189)</f>
        <v>31135.759999999998</v>
      </c>
      <c r="Q189" s="5"/>
      <c r="R189" s="5"/>
      <c r="S189" s="5"/>
      <c r="T189" s="5"/>
      <c r="U189" s="5"/>
      <c r="V189" s="5"/>
      <c r="W189" s="5"/>
    </row>
    <row r="190" spans="1:23">
      <c r="A190" s="5">
        <v>50</v>
      </c>
      <c r="B190" s="5">
        <v>0</v>
      </c>
      <c r="C190" s="5">
        <v>0</v>
      </c>
      <c r="D190" s="5">
        <v>1</v>
      </c>
      <c r="E190" s="5">
        <v>217</v>
      </c>
      <c r="F190" s="5">
        <f>ROUND(Source!AU171,O190)</f>
        <v>0</v>
      </c>
      <c r="G190" s="5" t="s">
        <v>117</v>
      </c>
      <c r="H190" s="5" t="s">
        <v>118</v>
      </c>
      <c r="I190" s="5"/>
      <c r="J190" s="5"/>
      <c r="K190" s="5">
        <v>217</v>
      </c>
      <c r="L190" s="5">
        <v>18</v>
      </c>
      <c r="M190" s="5">
        <v>3</v>
      </c>
      <c r="N190" s="5" t="s">
        <v>3</v>
      </c>
      <c r="O190" s="5">
        <v>2</v>
      </c>
      <c r="P190" s="5">
        <f>ROUND(Source!EM171,O190)</f>
        <v>0</v>
      </c>
      <c r="Q190" s="5"/>
      <c r="R190" s="5"/>
      <c r="S190" s="5"/>
      <c r="T190" s="5"/>
      <c r="U190" s="5"/>
      <c r="V190" s="5"/>
      <c r="W190" s="5"/>
    </row>
    <row r="191" spans="1:23">
      <c r="A191" s="5">
        <v>50</v>
      </c>
      <c r="B191" s="5">
        <v>0</v>
      </c>
      <c r="C191" s="5">
        <v>0</v>
      </c>
      <c r="D191" s="5">
        <v>1</v>
      </c>
      <c r="E191" s="5">
        <v>230</v>
      </c>
      <c r="F191" s="5">
        <f>ROUND(Source!BA171,O191)</f>
        <v>0</v>
      </c>
      <c r="G191" s="5" t="s">
        <v>119</v>
      </c>
      <c r="H191" s="5" t="s">
        <v>120</v>
      </c>
      <c r="I191" s="5"/>
      <c r="J191" s="5"/>
      <c r="K191" s="5">
        <v>230</v>
      </c>
      <c r="L191" s="5">
        <v>19</v>
      </c>
      <c r="M191" s="5">
        <v>3</v>
      </c>
      <c r="N191" s="5" t="s">
        <v>3</v>
      </c>
      <c r="O191" s="5">
        <v>2</v>
      </c>
      <c r="P191" s="5">
        <f>ROUND(Source!ES171,O191)</f>
        <v>0</v>
      </c>
      <c r="Q191" s="5"/>
      <c r="R191" s="5"/>
      <c r="S191" s="5"/>
      <c r="T191" s="5"/>
      <c r="U191" s="5"/>
      <c r="V191" s="5"/>
      <c r="W191" s="5"/>
    </row>
    <row r="192" spans="1:23">
      <c r="A192" s="5">
        <v>50</v>
      </c>
      <c r="B192" s="5">
        <v>0</v>
      </c>
      <c r="C192" s="5">
        <v>0</v>
      </c>
      <c r="D192" s="5">
        <v>1</v>
      </c>
      <c r="E192" s="5">
        <v>206</v>
      </c>
      <c r="F192" s="5">
        <f>ROUND(Source!T171,O192)</f>
        <v>0</v>
      </c>
      <c r="G192" s="5" t="s">
        <v>121</v>
      </c>
      <c r="H192" s="5" t="s">
        <v>122</v>
      </c>
      <c r="I192" s="5"/>
      <c r="J192" s="5"/>
      <c r="K192" s="5">
        <v>206</v>
      </c>
      <c r="L192" s="5">
        <v>20</v>
      </c>
      <c r="M192" s="5">
        <v>3</v>
      </c>
      <c r="N192" s="5" t="s">
        <v>3</v>
      </c>
      <c r="O192" s="5">
        <v>2</v>
      </c>
      <c r="P192" s="5">
        <f>ROUND(Source!DL171,O192)</f>
        <v>0</v>
      </c>
      <c r="Q192" s="5"/>
      <c r="R192" s="5"/>
      <c r="S192" s="5"/>
      <c r="T192" s="5"/>
      <c r="U192" s="5"/>
      <c r="V192" s="5"/>
      <c r="W192" s="5"/>
    </row>
    <row r="193" spans="1:255">
      <c r="A193" s="5">
        <v>50</v>
      </c>
      <c r="B193" s="5">
        <v>0</v>
      </c>
      <c r="C193" s="5">
        <v>0</v>
      </c>
      <c r="D193" s="5">
        <v>1</v>
      </c>
      <c r="E193" s="5">
        <v>207</v>
      </c>
      <c r="F193" s="5">
        <f>Source!U171</f>
        <v>43.320959999999992</v>
      </c>
      <c r="G193" s="5" t="s">
        <v>123</v>
      </c>
      <c r="H193" s="5" t="s">
        <v>124</v>
      </c>
      <c r="I193" s="5"/>
      <c r="J193" s="5"/>
      <c r="K193" s="5">
        <v>207</v>
      </c>
      <c r="L193" s="5">
        <v>21</v>
      </c>
      <c r="M193" s="5">
        <v>3</v>
      </c>
      <c r="N193" s="5" t="s">
        <v>3</v>
      </c>
      <c r="O193" s="5">
        <v>-1</v>
      </c>
      <c r="P193" s="5">
        <f>Source!DM171</f>
        <v>43.320959999999992</v>
      </c>
      <c r="Q193" s="5"/>
      <c r="R193" s="5"/>
      <c r="S193" s="5"/>
      <c r="T193" s="5"/>
      <c r="U193" s="5"/>
      <c r="V193" s="5"/>
      <c r="W193" s="5"/>
    </row>
    <row r="194" spans="1:255">
      <c r="A194" s="5">
        <v>50</v>
      </c>
      <c r="B194" s="5">
        <v>0</v>
      </c>
      <c r="C194" s="5">
        <v>0</v>
      </c>
      <c r="D194" s="5">
        <v>1</v>
      </c>
      <c r="E194" s="5">
        <v>208</v>
      </c>
      <c r="F194" s="5">
        <f>Source!V171</f>
        <v>1.4880000000000002</v>
      </c>
      <c r="G194" s="5" t="s">
        <v>125</v>
      </c>
      <c r="H194" s="5" t="s">
        <v>126</v>
      </c>
      <c r="I194" s="5"/>
      <c r="J194" s="5"/>
      <c r="K194" s="5">
        <v>208</v>
      </c>
      <c r="L194" s="5">
        <v>22</v>
      </c>
      <c r="M194" s="5">
        <v>3</v>
      </c>
      <c r="N194" s="5" t="s">
        <v>3</v>
      </c>
      <c r="O194" s="5">
        <v>-1</v>
      </c>
      <c r="P194" s="5">
        <f>Source!DN171</f>
        <v>1.4880000000000002</v>
      </c>
      <c r="Q194" s="5"/>
      <c r="R194" s="5"/>
      <c r="S194" s="5"/>
      <c r="T194" s="5"/>
      <c r="U194" s="5"/>
      <c r="V194" s="5"/>
      <c r="W194" s="5"/>
    </row>
    <row r="195" spans="1:255">
      <c r="A195" s="5">
        <v>50</v>
      </c>
      <c r="B195" s="5">
        <v>0</v>
      </c>
      <c r="C195" s="5">
        <v>0</v>
      </c>
      <c r="D195" s="5">
        <v>1</v>
      </c>
      <c r="E195" s="5">
        <v>209</v>
      </c>
      <c r="F195" s="5">
        <f>ROUND(Source!W171,O195)</f>
        <v>0</v>
      </c>
      <c r="G195" s="5" t="s">
        <v>127</v>
      </c>
      <c r="H195" s="5" t="s">
        <v>128</v>
      </c>
      <c r="I195" s="5"/>
      <c r="J195" s="5"/>
      <c r="K195" s="5">
        <v>209</v>
      </c>
      <c r="L195" s="5">
        <v>23</v>
      </c>
      <c r="M195" s="5">
        <v>3</v>
      </c>
      <c r="N195" s="5" t="s">
        <v>3</v>
      </c>
      <c r="O195" s="5">
        <v>2</v>
      </c>
      <c r="P195" s="5">
        <f>ROUND(Source!DO171,O195)</f>
        <v>0</v>
      </c>
      <c r="Q195" s="5"/>
      <c r="R195" s="5"/>
      <c r="S195" s="5"/>
      <c r="T195" s="5"/>
      <c r="U195" s="5"/>
      <c r="V195" s="5"/>
      <c r="W195" s="5"/>
    </row>
    <row r="196" spans="1:255">
      <c r="A196" s="5">
        <v>50</v>
      </c>
      <c r="B196" s="5">
        <v>0</v>
      </c>
      <c r="C196" s="5">
        <v>0</v>
      </c>
      <c r="D196" s="5">
        <v>1</v>
      </c>
      <c r="E196" s="5">
        <v>233</v>
      </c>
      <c r="F196" s="5">
        <f>ROUND(Source!BD171,O196)</f>
        <v>0</v>
      </c>
      <c r="G196" s="5" t="s">
        <v>129</v>
      </c>
      <c r="H196" s="5" t="s">
        <v>130</v>
      </c>
      <c r="I196" s="5"/>
      <c r="J196" s="5"/>
      <c r="K196" s="5">
        <v>233</v>
      </c>
      <c r="L196" s="5">
        <v>24</v>
      </c>
      <c r="M196" s="5">
        <v>3</v>
      </c>
      <c r="N196" s="5" t="s">
        <v>3</v>
      </c>
      <c r="O196" s="5">
        <v>2</v>
      </c>
      <c r="P196" s="5">
        <f>ROUND(Source!EV171,O196)</f>
        <v>0</v>
      </c>
      <c r="Q196" s="5"/>
      <c r="R196" s="5"/>
      <c r="S196" s="5"/>
      <c r="T196" s="5"/>
      <c r="U196" s="5"/>
      <c r="V196" s="5"/>
      <c r="W196" s="5"/>
    </row>
    <row r="197" spans="1:255">
      <c r="A197" s="5">
        <v>50</v>
      </c>
      <c r="B197" s="5">
        <v>0</v>
      </c>
      <c r="C197" s="5">
        <v>0</v>
      </c>
      <c r="D197" s="5">
        <v>1</v>
      </c>
      <c r="E197" s="5">
        <v>210</v>
      </c>
      <c r="F197" s="5">
        <f>ROUND(Source!X171,O197)</f>
        <v>471.51</v>
      </c>
      <c r="G197" s="5" t="s">
        <v>131</v>
      </c>
      <c r="H197" s="5" t="s">
        <v>132</v>
      </c>
      <c r="I197" s="5"/>
      <c r="J197" s="5"/>
      <c r="K197" s="5">
        <v>210</v>
      </c>
      <c r="L197" s="5">
        <v>25</v>
      </c>
      <c r="M197" s="5">
        <v>3</v>
      </c>
      <c r="N197" s="5" t="s">
        <v>3</v>
      </c>
      <c r="O197" s="5">
        <v>2</v>
      </c>
      <c r="P197" s="5">
        <f>ROUND(Source!DP171,O197)</f>
        <v>471.51</v>
      </c>
      <c r="Q197" s="5"/>
      <c r="R197" s="5"/>
      <c r="S197" s="5"/>
      <c r="T197" s="5"/>
      <c r="U197" s="5"/>
      <c r="V197" s="5"/>
      <c r="W197" s="5"/>
    </row>
    <row r="198" spans="1:255">
      <c r="A198" s="5">
        <v>50</v>
      </c>
      <c r="B198" s="5">
        <v>0</v>
      </c>
      <c r="C198" s="5">
        <v>0</v>
      </c>
      <c r="D198" s="5">
        <v>1</v>
      </c>
      <c r="E198" s="5">
        <v>211</v>
      </c>
      <c r="F198" s="5">
        <f>ROUND(Source!Y171,O198)</f>
        <v>291.11</v>
      </c>
      <c r="G198" s="5" t="s">
        <v>133</v>
      </c>
      <c r="H198" s="5" t="s">
        <v>134</v>
      </c>
      <c r="I198" s="5"/>
      <c r="J198" s="5"/>
      <c r="K198" s="5">
        <v>211</v>
      </c>
      <c r="L198" s="5">
        <v>26</v>
      </c>
      <c r="M198" s="5">
        <v>3</v>
      </c>
      <c r="N198" s="5" t="s">
        <v>3</v>
      </c>
      <c r="O198" s="5">
        <v>2</v>
      </c>
      <c r="P198" s="5">
        <f>ROUND(Source!DQ171,O198)</f>
        <v>291.11</v>
      </c>
      <c r="Q198" s="5"/>
      <c r="R198" s="5"/>
      <c r="S198" s="5"/>
      <c r="T198" s="5"/>
      <c r="U198" s="5"/>
      <c r="V198" s="5"/>
      <c r="W198" s="5"/>
    </row>
    <row r="199" spans="1:255">
      <c r="A199" s="5">
        <v>50</v>
      </c>
      <c r="B199" s="5">
        <v>0</v>
      </c>
      <c r="C199" s="5">
        <v>0</v>
      </c>
      <c r="D199" s="5">
        <v>1</v>
      </c>
      <c r="E199" s="5">
        <v>224</v>
      </c>
      <c r="F199" s="5">
        <f>ROUND(Source!AR171,O199)</f>
        <v>1483.65</v>
      </c>
      <c r="G199" s="5" t="s">
        <v>135</v>
      </c>
      <c r="H199" s="5" t="s">
        <v>136</v>
      </c>
      <c r="I199" s="5"/>
      <c r="J199" s="5"/>
      <c r="K199" s="5">
        <v>224</v>
      </c>
      <c r="L199" s="5">
        <v>27</v>
      </c>
      <c r="M199" s="5">
        <v>3</v>
      </c>
      <c r="N199" s="5" t="s">
        <v>3</v>
      </c>
      <c r="O199" s="5">
        <v>2</v>
      </c>
      <c r="P199" s="5">
        <f>ROUND(Source!EJ171,O199)</f>
        <v>243482.3</v>
      </c>
      <c r="Q199" s="5"/>
      <c r="R199" s="5"/>
      <c r="S199" s="5"/>
      <c r="T199" s="5"/>
      <c r="U199" s="5"/>
      <c r="V199" s="5"/>
      <c r="W199" s="5"/>
    </row>
    <row r="201" spans="1:255">
      <c r="A201" s="1">
        <v>4</v>
      </c>
      <c r="B201" s="1">
        <v>1</v>
      </c>
      <c r="C201" s="1"/>
      <c r="D201" s="1">
        <f>ROW(A226)</f>
        <v>226</v>
      </c>
      <c r="E201" s="1"/>
      <c r="F201" s="1" t="s">
        <v>193</v>
      </c>
      <c r="G201" s="1" t="s">
        <v>193</v>
      </c>
      <c r="H201" s="1" t="s">
        <v>3</v>
      </c>
      <c r="I201" s="1">
        <v>0</v>
      </c>
      <c r="J201" s="1"/>
      <c r="K201" s="1">
        <v>-1</v>
      </c>
      <c r="L201" s="1"/>
      <c r="M201" s="1"/>
      <c r="N201" s="1"/>
      <c r="O201" s="1"/>
      <c r="P201" s="1"/>
      <c r="Q201" s="1"/>
      <c r="R201" s="1"/>
      <c r="S201" s="1"/>
      <c r="T201" s="1"/>
      <c r="U201" s="1" t="s">
        <v>3</v>
      </c>
      <c r="V201" s="1">
        <v>0</v>
      </c>
      <c r="W201" s="1"/>
      <c r="X201" s="1"/>
      <c r="Y201" s="1"/>
      <c r="Z201" s="1"/>
      <c r="AA201" s="1"/>
      <c r="AB201" s="1" t="s">
        <v>3</v>
      </c>
      <c r="AC201" s="1" t="s">
        <v>3</v>
      </c>
      <c r="AD201" s="1" t="s">
        <v>3</v>
      </c>
      <c r="AE201" s="1" t="s">
        <v>3</v>
      </c>
      <c r="AF201" s="1" t="s">
        <v>3</v>
      </c>
      <c r="AG201" s="1" t="s">
        <v>3</v>
      </c>
      <c r="AH201" s="1"/>
      <c r="AI201" s="1"/>
      <c r="AJ201" s="1"/>
      <c r="AK201" s="1"/>
      <c r="AL201" s="1"/>
      <c r="AM201" s="1"/>
      <c r="AN201" s="1"/>
      <c r="AO201" s="1"/>
      <c r="AP201" s="1" t="s">
        <v>3</v>
      </c>
      <c r="AQ201" s="1" t="s">
        <v>3</v>
      </c>
      <c r="AR201" s="1" t="s">
        <v>3</v>
      </c>
      <c r="AS201" s="1"/>
      <c r="AT201" s="1"/>
      <c r="AU201" s="1"/>
      <c r="AV201" s="1"/>
      <c r="AW201" s="1"/>
      <c r="AX201" s="1"/>
      <c r="AY201" s="1"/>
      <c r="AZ201" s="1" t="s">
        <v>3</v>
      </c>
      <c r="BA201" s="1"/>
      <c r="BB201" s="1" t="s">
        <v>3</v>
      </c>
      <c r="BC201" s="1" t="s">
        <v>3</v>
      </c>
      <c r="BD201" s="1" t="s">
        <v>3</v>
      </c>
      <c r="BE201" s="1" t="s">
        <v>3</v>
      </c>
      <c r="BF201" s="1" t="s">
        <v>3</v>
      </c>
      <c r="BG201" s="1" t="s">
        <v>3</v>
      </c>
      <c r="BH201" s="1" t="s">
        <v>3</v>
      </c>
      <c r="BI201" s="1" t="s">
        <v>3</v>
      </c>
      <c r="BJ201" s="1" t="s">
        <v>3</v>
      </c>
      <c r="BK201" s="1" t="s">
        <v>3</v>
      </c>
      <c r="BL201" s="1" t="s">
        <v>3</v>
      </c>
      <c r="BM201" s="1" t="s">
        <v>3</v>
      </c>
      <c r="BN201" s="1" t="s">
        <v>3</v>
      </c>
      <c r="BO201" s="1" t="s">
        <v>3</v>
      </c>
      <c r="BP201" s="1" t="s">
        <v>3</v>
      </c>
      <c r="BQ201" s="1"/>
      <c r="BR201" s="1"/>
      <c r="BS201" s="1"/>
      <c r="BT201" s="1"/>
      <c r="BU201" s="1"/>
      <c r="BV201" s="1"/>
      <c r="BW201" s="1"/>
      <c r="BX201" s="1">
        <v>0</v>
      </c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>
        <v>0</v>
      </c>
    </row>
    <row r="203" spans="1:255">
      <c r="A203" s="3">
        <v>52</v>
      </c>
      <c r="B203" s="3">
        <f t="shared" ref="B203:G203" si="168">B226</f>
        <v>1</v>
      </c>
      <c r="C203" s="3">
        <f t="shared" si="168"/>
        <v>4</v>
      </c>
      <c r="D203" s="3">
        <f t="shared" si="168"/>
        <v>201</v>
      </c>
      <c r="E203" s="3">
        <f t="shared" si="168"/>
        <v>0</v>
      </c>
      <c r="F203" s="3" t="str">
        <f t="shared" si="168"/>
        <v>4.Система ВД4 (оборудование)</v>
      </c>
      <c r="G203" s="3" t="str">
        <f t="shared" si="168"/>
        <v>4.Система ВД4 (оборудование)</v>
      </c>
      <c r="H203" s="3"/>
      <c r="I203" s="3"/>
      <c r="J203" s="3"/>
      <c r="K203" s="3"/>
      <c r="L203" s="3"/>
      <c r="M203" s="3"/>
      <c r="N203" s="3"/>
      <c r="O203" s="3">
        <f t="shared" ref="O203:AT203" si="169">O226</f>
        <v>721.03</v>
      </c>
      <c r="P203" s="3">
        <f t="shared" si="169"/>
        <v>181.33</v>
      </c>
      <c r="Q203" s="3">
        <f t="shared" si="169"/>
        <v>148.07</v>
      </c>
      <c r="R203" s="3">
        <f t="shared" si="169"/>
        <v>18.38</v>
      </c>
      <c r="S203" s="3">
        <f t="shared" si="169"/>
        <v>391.63</v>
      </c>
      <c r="T203" s="3">
        <f t="shared" si="169"/>
        <v>0</v>
      </c>
      <c r="U203" s="3">
        <f t="shared" si="169"/>
        <v>43.320959999999992</v>
      </c>
      <c r="V203" s="3">
        <f t="shared" si="169"/>
        <v>1.4880000000000002</v>
      </c>
      <c r="W203" s="3">
        <f t="shared" si="169"/>
        <v>0</v>
      </c>
      <c r="X203" s="3">
        <f t="shared" si="169"/>
        <v>471.51</v>
      </c>
      <c r="Y203" s="3">
        <f t="shared" si="169"/>
        <v>291.11</v>
      </c>
      <c r="Z203" s="3">
        <f t="shared" si="169"/>
        <v>0</v>
      </c>
      <c r="AA203" s="3">
        <f t="shared" si="169"/>
        <v>0</v>
      </c>
      <c r="AB203" s="3">
        <f t="shared" si="169"/>
        <v>721.03</v>
      </c>
      <c r="AC203" s="3">
        <f t="shared" si="169"/>
        <v>181.33</v>
      </c>
      <c r="AD203" s="3">
        <f t="shared" si="169"/>
        <v>148.07</v>
      </c>
      <c r="AE203" s="3">
        <f t="shared" si="169"/>
        <v>18.38</v>
      </c>
      <c r="AF203" s="3">
        <f t="shared" si="169"/>
        <v>391.63</v>
      </c>
      <c r="AG203" s="3">
        <f t="shared" si="169"/>
        <v>0</v>
      </c>
      <c r="AH203" s="3">
        <f t="shared" si="169"/>
        <v>43.320959999999992</v>
      </c>
      <c r="AI203" s="3">
        <f t="shared" si="169"/>
        <v>1.4880000000000002</v>
      </c>
      <c r="AJ203" s="3">
        <f t="shared" si="169"/>
        <v>0</v>
      </c>
      <c r="AK203" s="3">
        <f t="shared" si="169"/>
        <v>471.51</v>
      </c>
      <c r="AL203" s="3">
        <f t="shared" si="169"/>
        <v>291.11</v>
      </c>
      <c r="AM203" s="3">
        <f t="shared" si="169"/>
        <v>0</v>
      </c>
      <c r="AN203" s="3">
        <f t="shared" si="169"/>
        <v>0</v>
      </c>
      <c r="AO203" s="3">
        <f t="shared" si="169"/>
        <v>0</v>
      </c>
      <c r="AP203" s="3">
        <f t="shared" si="169"/>
        <v>0</v>
      </c>
      <c r="AQ203" s="3">
        <f t="shared" si="169"/>
        <v>0</v>
      </c>
      <c r="AR203" s="3">
        <f t="shared" si="169"/>
        <v>1483.65</v>
      </c>
      <c r="AS203" s="3">
        <f t="shared" si="169"/>
        <v>1483.65</v>
      </c>
      <c r="AT203" s="3">
        <f t="shared" si="169"/>
        <v>0</v>
      </c>
      <c r="AU203" s="3">
        <f t="shared" ref="AU203:BZ203" si="170">AU226</f>
        <v>0</v>
      </c>
      <c r="AV203" s="3">
        <f t="shared" si="170"/>
        <v>181.33</v>
      </c>
      <c r="AW203" s="3">
        <f t="shared" si="170"/>
        <v>181.33</v>
      </c>
      <c r="AX203" s="3">
        <f t="shared" si="170"/>
        <v>0</v>
      </c>
      <c r="AY203" s="3">
        <f t="shared" si="170"/>
        <v>181.33</v>
      </c>
      <c r="AZ203" s="3">
        <f t="shared" si="170"/>
        <v>0</v>
      </c>
      <c r="BA203" s="3">
        <f t="shared" si="170"/>
        <v>0</v>
      </c>
      <c r="BB203" s="3">
        <f t="shared" si="170"/>
        <v>0</v>
      </c>
      <c r="BC203" s="3">
        <f t="shared" si="170"/>
        <v>0</v>
      </c>
      <c r="BD203" s="3">
        <f t="shared" si="170"/>
        <v>0</v>
      </c>
      <c r="BE203" s="3">
        <f t="shared" si="170"/>
        <v>0</v>
      </c>
      <c r="BF203" s="3">
        <f t="shared" si="170"/>
        <v>0</v>
      </c>
      <c r="BG203" s="3">
        <f t="shared" si="170"/>
        <v>0</v>
      </c>
      <c r="BH203" s="3">
        <f t="shared" si="170"/>
        <v>0</v>
      </c>
      <c r="BI203" s="3">
        <f t="shared" si="170"/>
        <v>0</v>
      </c>
      <c r="BJ203" s="3">
        <f t="shared" si="170"/>
        <v>0</v>
      </c>
      <c r="BK203" s="3">
        <f t="shared" si="170"/>
        <v>0</v>
      </c>
      <c r="BL203" s="3">
        <f t="shared" si="170"/>
        <v>0</v>
      </c>
      <c r="BM203" s="3">
        <f t="shared" si="170"/>
        <v>0</v>
      </c>
      <c r="BN203" s="3">
        <f t="shared" si="170"/>
        <v>0</v>
      </c>
      <c r="BO203" s="3">
        <f t="shared" si="170"/>
        <v>0</v>
      </c>
      <c r="BP203" s="3">
        <f t="shared" si="170"/>
        <v>0</v>
      </c>
      <c r="BQ203" s="3">
        <f t="shared" si="170"/>
        <v>0</v>
      </c>
      <c r="BR203" s="3">
        <f t="shared" si="170"/>
        <v>0</v>
      </c>
      <c r="BS203" s="3">
        <f t="shared" si="170"/>
        <v>0</v>
      </c>
      <c r="BT203" s="3">
        <f t="shared" si="170"/>
        <v>0</v>
      </c>
      <c r="BU203" s="3">
        <f t="shared" si="170"/>
        <v>0</v>
      </c>
      <c r="BV203" s="3">
        <f t="shared" si="170"/>
        <v>0</v>
      </c>
      <c r="BW203" s="3">
        <f t="shared" si="170"/>
        <v>0</v>
      </c>
      <c r="BX203" s="3">
        <f t="shared" si="170"/>
        <v>0</v>
      </c>
      <c r="BY203" s="3">
        <f t="shared" si="170"/>
        <v>0</v>
      </c>
      <c r="BZ203" s="3">
        <f t="shared" si="170"/>
        <v>0</v>
      </c>
      <c r="CA203" s="3">
        <f t="shared" ref="CA203:DF203" si="171">CA226</f>
        <v>1483.65</v>
      </c>
      <c r="CB203" s="3">
        <f t="shared" si="171"/>
        <v>1483.65</v>
      </c>
      <c r="CC203" s="3">
        <f t="shared" si="171"/>
        <v>0</v>
      </c>
      <c r="CD203" s="3">
        <f t="shared" si="171"/>
        <v>0</v>
      </c>
      <c r="CE203" s="3">
        <f t="shared" si="171"/>
        <v>181.33</v>
      </c>
      <c r="CF203" s="3">
        <f t="shared" si="171"/>
        <v>181.33</v>
      </c>
      <c r="CG203" s="3">
        <f t="shared" si="171"/>
        <v>0</v>
      </c>
      <c r="CH203" s="3">
        <f t="shared" si="171"/>
        <v>181.33</v>
      </c>
      <c r="CI203" s="3">
        <f t="shared" si="171"/>
        <v>0</v>
      </c>
      <c r="CJ203" s="3">
        <f t="shared" si="171"/>
        <v>0</v>
      </c>
      <c r="CK203" s="3">
        <f t="shared" si="171"/>
        <v>0</v>
      </c>
      <c r="CL203" s="3">
        <f t="shared" si="171"/>
        <v>0</v>
      </c>
      <c r="CM203" s="3">
        <f t="shared" si="171"/>
        <v>0</v>
      </c>
      <c r="CN203" s="3">
        <f t="shared" si="171"/>
        <v>0</v>
      </c>
      <c r="CO203" s="3">
        <f t="shared" si="171"/>
        <v>0</v>
      </c>
      <c r="CP203" s="3">
        <f t="shared" si="171"/>
        <v>0</v>
      </c>
      <c r="CQ203" s="3">
        <f t="shared" si="171"/>
        <v>0</v>
      </c>
      <c r="CR203" s="3">
        <f t="shared" si="171"/>
        <v>0</v>
      </c>
      <c r="CS203" s="3">
        <f t="shared" si="171"/>
        <v>0</v>
      </c>
      <c r="CT203" s="3">
        <f t="shared" si="171"/>
        <v>0</v>
      </c>
      <c r="CU203" s="3">
        <f t="shared" si="171"/>
        <v>0</v>
      </c>
      <c r="CV203" s="3">
        <f t="shared" si="171"/>
        <v>0</v>
      </c>
      <c r="CW203" s="3">
        <f t="shared" si="171"/>
        <v>0</v>
      </c>
      <c r="CX203" s="3">
        <f t="shared" si="171"/>
        <v>0</v>
      </c>
      <c r="CY203" s="3">
        <f t="shared" si="171"/>
        <v>0</v>
      </c>
      <c r="CZ203" s="3">
        <f t="shared" si="171"/>
        <v>0</v>
      </c>
      <c r="DA203" s="3">
        <f t="shared" si="171"/>
        <v>0</v>
      </c>
      <c r="DB203" s="3">
        <f t="shared" si="171"/>
        <v>0</v>
      </c>
      <c r="DC203" s="3">
        <f t="shared" si="171"/>
        <v>0</v>
      </c>
      <c r="DD203" s="3">
        <f t="shared" si="171"/>
        <v>0</v>
      </c>
      <c r="DE203" s="3">
        <f t="shared" si="171"/>
        <v>0</v>
      </c>
      <c r="DF203" s="3">
        <f t="shared" si="171"/>
        <v>0</v>
      </c>
      <c r="DG203" s="4">
        <f t="shared" ref="DG203:EL203" si="172">DG226</f>
        <v>185271.76</v>
      </c>
      <c r="DH203" s="4">
        <f t="shared" si="172"/>
        <v>184732.06</v>
      </c>
      <c r="DI203" s="4">
        <f t="shared" si="172"/>
        <v>148.07</v>
      </c>
      <c r="DJ203" s="4">
        <f t="shared" si="172"/>
        <v>18.38</v>
      </c>
      <c r="DK203" s="4">
        <f t="shared" si="172"/>
        <v>391.63</v>
      </c>
      <c r="DL203" s="4">
        <f t="shared" si="172"/>
        <v>0</v>
      </c>
      <c r="DM203" s="4">
        <f t="shared" si="172"/>
        <v>43.320959999999992</v>
      </c>
      <c r="DN203" s="4">
        <f t="shared" si="172"/>
        <v>1.4880000000000002</v>
      </c>
      <c r="DO203" s="4">
        <f t="shared" si="172"/>
        <v>0</v>
      </c>
      <c r="DP203" s="4">
        <f t="shared" si="172"/>
        <v>471.51</v>
      </c>
      <c r="DQ203" s="4">
        <f t="shared" si="172"/>
        <v>291.11</v>
      </c>
      <c r="DR203" s="4">
        <f t="shared" si="172"/>
        <v>0</v>
      </c>
      <c r="DS203" s="4">
        <f t="shared" si="172"/>
        <v>0</v>
      </c>
      <c r="DT203" s="4">
        <f t="shared" si="172"/>
        <v>185271.76</v>
      </c>
      <c r="DU203" s="4">
        <f t="shared" si="172"/>
        <v>184732.06</v>
      </c>
      <c r="DV203" s="4">
        <f t="shared" si="172"/>
        <v>148.07</v>
      </c>
      <c r="DW203" s="4">
        <f t="shared" si="172"/>
        <v>18.38</v>
      </c>
      <c r="DX203" s="4">
        <f t="shared" si="172"/>
        <v>391.63</v>
      </c>
      <c r="DY203" s="4">
        <f t="shared" si="172"/>
        <v>0</v>
      </c>
      <c r="DZ203" s="4">
        <f t="shared" si="172"/>
        <v>43.320959999999992</v>
      </c>
      <c r="EA203" s="4">
        <f t="shared" si="172"/>
        <v>1.4880000000000002</v>
      </c>
      <c r="EB203" s="4">
        <f t="shared" si="172"/>
        <v>0</v>
      </c>
      <c r="EC203" s="4">
        <f t="shared" si="172"/>
        <v>471.51</v>
      </c>
      <c r="ED203" s="4">
        <f t="shared" si="172"/>
        <v>291.11</v>
      </c>
      <c r="EE203" s="4">
        <f t="shared" si="172"/>
        <v>0</v>
      </c>
      <c r="EF203" s="4">
        <f t="shared" si="172"/>
        <v>0</v>
      </c>
      <c r="EG203" s="4">
        <f t="shared" si="172"/>
        <v>0</v>
      </c>
      <c r="EH203" s="4">
        <f t="shared" si="172"/>
        <v>153414.97</v>
      </c>
      <c r="EI203" s="4">
        <f t="shared" si="172"/>
        <v>0</v>
      </c>
      <c r="EJ203" s="4">
        <f t="shared" si="172"/>
        <v>186034.38</v>
      </c>
      <c r="EK203" s="4">
        <f t="shared" si="172"/>
        <v>1483.65</v>
      </c>
      <c r="EL203" s="4">
        <f t="shared" si="172"/>
        <v>31135.759999999998</v>
      </c>
      <c r="EM203" s="4">
        <f t="shared" ref="EM203:FR203" si="173">EM226</f>
        <v>0</v>
      </c>
      <c r="EN203" s="4">
        <f t="shared" si="173"/>
        <v>184732.06</v>
      </c>
      <c r="EO203" s="4">
        <f t="shared" si="173"/>
        <v>31317.09</v>
      </c>
      <c r="EP203" s="4">
        <f t="shared" si="173"/>
        <v>0</v>
      </c>
      <c r="EQ203" s="4">
        <f t="shared" si="173"/>
        <v>31317.09</v>
      </c>
      <c r="ER203" s="4">
        <f t="shared" si="173"/>
        <v>153414.97</v>
      </c>
      <c r="ES203" s="4">
        <f t="shared" si="173"/>
        <v>0</v>
      </c>
      <c r="ET203" s="4">
        <f t="shared" si="173"/>
        <v>0</v>
      </c>
      <c r="EU203" s="4">
        <f t="shared" si="173"/>
        <v>0</v>
      </c>
      <c r="EV203" s="4">
        <f t="shared" si="173"/>
        <v>0</v>
      </c>
      <c r="EW203" s="4">
        <f t="shared" si="173"/>
        <v>0</v>
      </c>
      <c r="EX203" s="4">
        <f t="shared" si="173"/>
        <v>0</v>
      </c>
      <c r="EY203" s="4">
        <f t="shared" si="173"/>
        <v>0</v>
      </c>
      <c r="EZ203" s="4">
        <f t="shared" si="173"/>
        <v>0</v>
      </c>
      <c r="FA203" s="4">
        <f t="shared" si="173"/>
        <v>0</v>
      </c>
      <c r="FB203" s="4">
        <f t="shared" si="173"/>
        <v>0</v>
      </c>
      <c r="FC203" s="4">
        <f t="shared" si="173"/>
        <v>0</v>
      </c>
      <c r="FD203" s="4">
        <f t="shared" si="173"/>
        <v>0</v>
      </c>
      <c r="FE203" s="4">
        <f t="shared" si="173"/>
        <v>0</v>
      </c>
      <c r="FF203" s="4">
        <f t="shared" si="173"/>
        <v>0</v>
      </c>
      <c r="FG203" s="4">
        <f t="shared" si="173"/>
        <v>0</v>
      </c>
      <c r="FH203" s="4">
        <f t="shared" si="173"/>
        <v>0</v>
      </c>
      <c r="FI203" s="4">
        <f t="shared" si="173"/>
        <v>0</v>
      </c>
      <c r="FJ203" s="4">
        <f t="shared" si="173"/>
        <v>0</v>
      </c>
      <c r="FK203" s="4">
        <f t="shared" si="173"/>
        <v>0</v>
      </c>
      <c r="FL203" s="4">
        <f t="shared" si="173"/>
        <v>0</v>
      </c>
      <c r="FM203" s="4">
        <f t="shared" si="173"/>
        <v>0</v>
      </c>
      <c r="FN203" s="4">
        <f t="shared" si="173"/>
        <v>0</v>
      </c>
      <c r="FO203" s="4">
        <f t="shared" si="173"/>
        <v>0</v>
      </c>
      <c r="FP203" s="4">
        <f t="shared" si="173"/>
        <v>0</v>
      </c>
      <c r="FQ203" s="4">
        <f t="shared" si="173"/>
        <v>153414.97</v>
      </c>
      <c r="FR203" s="4">
        <f t="shared" si="173"/>
        <v>0</v>
      </c>
      <c r="FS203" s="4">
        <f t="shared" ref="FS203:GX203" si="174">FS226</f>
        <v>186034.38</v>
      </c>
      <c r="FT203" s="4">
        <f t="shared" si="174"/>
        <v>1483.65</v>
      </c>
      <c r="FU203" s="4">
        <f t="shared" si="174"/>
        <v>31135.759999999998</v>
      </c>
      <c r="FV203" s="4">
        <f t="shared" si="174"/>
        <v>0</v>
      </c>
      <c r="FW203" s="4">
        <f t="shared" si="174"/>
        <v>184732.06</v>
      </c>
      <c r="FX203" s="4">
        <f t="shared" si="174"/>
        <v>31317.089999999997</v>
      </c>
      <c r="FY203" s="4">
        <f t="shared" si="174"/>
        <v>0</v>
      </c>
      <c r="FZ203" s="4">
        <f t="shared" si="174"/>
        <v>31317.089999999997</v>
      </c>
      <c r="GA203" s="4">
        <f t="shared" si="174"/>
        <v>153414.97</v>
      </c>
      <c r="GB203" s="4">
        <f t="shared" si="174"/>
        <v>0</v>
      </c>
      <c r="GC203" s="4">
        <f t="shared" si="174"/>
        <v>0</v>
      </c>
      <c r="GD203" s="4">
        <f t="shared" si="174"/>
        <v>0</v>
      </c>
      <c r="GE203" s="4">
        <f t="shared" si="174"/>
        <v>0</v>
      </c>
      <c r="GF203" s="4">
        <f t="shared" si="174"/>
        <v>0</v>
      </c>
      <c r="GG203" s="4">
        <f t="shared" si="174"/>
        <v>0</v>
      </c>
      <c r="GH203" s="4">
        <f t="shared" si="174"/>
        <v>0</v>
      </c>
      <c r="GI203" s="4">
        <f t="shared" si="174"/>
        <v>0</v>
      </c>
      <c r="GJ203" s="4">
        <f t="shared" si="174"/>
        <v>0</v>
      </c>
      <c r="GK203" s="4">
        <f t="shared" si="174"/>
        <v>0</v>
      </c>
      <c r="GL203" s="4">
        <f t="shared" si="174"/>
        <v>0</v>
      </c>
      <c r="GM203" s="4">
        <f t="shared" si="174"/>
        <v>0</v>
      </c>
      <c r="GN203" s="4">
        <f t="shared" si="174"/>
        <v>0</v>
      </c>
      <c r="GO203" s="4">
        <f t="shared" si="174"/>
        <v>0</v>
      </c>
      <c r="GP203" s="4">
        <f t="shared" si="174"/>
        <v>0</v>
      </c>
      <c r="GQ203" s="4">
        <f t="shared" si="174"/>
        <v>0</v>
      </c>
      <c r="GR203" s="4">
        <f t="shared" si="174"/>
        <v>0</v>
      </c>
      <c r="GS203" s="4">
        <f t="shared" si="174"/>
        <v>0</v>
      </c>
      <c r="GT203" s="4">
        <f t="shared" si="174"/>
        <v>0</v>
      </c>
      <c r="GU203" s="4">
        <f t="shared" si="174"/>
        <v>0</v>
      </c>
      <c r="GV203" s="4">
        <f t="shared" si="174"/>
        <v>0</v>
      </c>
      <c r="GW203" s="4">
        <f t="shared" si="174"/>
        <v>0</v>
      </c>
      <c r="GX203" s="4">
        <f t="shared" si="174"/>
        <v>0</v>
      </c>
    </row>
    <row r="205" spans="1:255">
      <c r="A205" s="2">
        <v>17</v>
      </c>
      <c r="B205" s="2">
        <v>1</v>
      </c>
      <c r="C205" s="2">
        <f>ROW(SmtRes!A189)</f>
        <v>189</v>
      </c>
      <c r="D205" s="2">
        <f>ROW(EtalonRes!A218)</f>
        <v>218</v>
      </c>
      <c r="E205" s="2" t="s">
        <v>194</v>
      </c>
      <c r="F205" s="2" t="s">
        <v>164</v>
      </c>
      <c r="G205" s="2" t="s">
        <v>165</v>
      </c>
      <c r="H205" s="2" t="s">
        <v>19</v>
      </c>
      <c r="I205" s="2">
        <v>1</v>
      </c>
      <c r="J205" s="2">
        <v>0</v>
      </c>
      <c r="K205" s="2"/>
      <c r="L205" s="2"/>
      <c r="M205" s="2"/>
      <c r="N205" s="2"/>
      <c r="O205" s="2">
        <f t="shared" ref="O205:O224" si="175">ROUND(CP205,2)</f>
        <v>310.11</v>
      </c>
      <c r="P205" s="2">
        <f t="shared" ref="P205:P224" si="176">ROUND(CQ205*I205,2)</f>
        <v>22.54</v>
      </c>
      <c r="Q205" s="2">
        <f t="shared" ref="Q205:Q224" si="177">ROUND(CR205*I205,2)</f>
        <v>131.31</v>
      </c>
      <c r="R205" s="2">
        <f t="shared" ref="R205:R224" si="178">ROUND(CS205*I205,2)</f>
        <v>16.86</v>
      </c>
      <c r="S205" s="2">
        <f t="shared" ref="S205:S224" si="179">ROUND(CT205*I205,2)</f>
        <v>156.26</v>
      </c>
      <c r="T205" s="2">
        <f t="shared" ref="T205:T224" si="180">ROUND(CU205*I205,2)</f>
        <v>0</v>
      </c>
      <c r="U205" s="2">
        <f t="shared" ref="U205:U224" si="181">CV205*I205</f>
        <v>16.242599999999996</v>
      </c>
      <c r="V205" s="2">
        <f t="shared" ref="V205:V224" si="182">CW205*I205</f>
        <v>1.3650000000000002</v>
      </c>
      <c r="W205" s="2">
        <f t="shared" ref="W205:W224" si="183">ROUND(CX205*I205,2)</f>
        <v>0</v>
      </c>
      <c r="X205" s="2">
        <f t="shared" ref="X205:X224" si="184">ROUND(CY205,2)</f>
        <v>199.09</v>
      </c>
      <c r="Y205" s="2">
        <f t="shared" ref="Y205:Y224" si="185">ROUND(CZ205,2)</f>
        <v>122.92</v>
      </c>
      <c r="Z205" s="2"/>
      <c r="AA205" s="2">
        <v>33304975</v>
      </c>
      <c r="AB205" s="2">
        <f t="shared" ref="AB205:AB224" si="186">ROUND((AC205+AD205+AF205),2)</f>
        <v>310.11</v>
      </c>
      <c r="AC205" s="2">
        <f t="shared" ref="AC205:AC224" si="187">ROUND((ES205),2)</f>
        <v>22.54</v>
      </c>
      <c r="AD205" s="2">
        <f>ROUND((((((ET205*1.2)*1.25))-(((EU205*1.2)*1.25)))+AE205),2)</f>
        <v>131.31</v>
      </c>
      <c r="AE205" s="2">
        <f>ROUND((((EU205*1.2)*1.25)),2)</f>
        <v>16.86</v>
      </c>
      <c r="AF205" s="2">
        <f>ROUND((((EV205*1.2)*1.15)),2)</f>
        <v>156.26</v>
      </c>
      <c r="AG205" s="2">
        <f t="shared" ref="AG205:AG224" si="188">ROUND((AP205),2)</f>
        <v>0</v>
      </c>
      <c r="AH205" s="2">
        <f>(((EW205*1.2)*1.15))</f>
        <v>16.242599999999996</v>
      </c>
      <c r="AI205" s="2">
        <f>(((EX205*1.2)*1.25))</f>
        <v>1.3650000000000002</v>
      </c>
      <c r="AJ205" s="2">
        <f t="shared" ref="AJ205:AJ224" si="189">(AS205)</f>
        <v>0</v>
      </c>
      <c r="AK205" s="2">
        <v>223.31</v>
      </c>
      <c r="AL205" s="2">
        <v>22.54</v>
      </c>
      <c r="AM205" s="2">
        <v>87.54</v>
      </c>
      <c r="AN205" s="2">
        <v>11.24</v>
      </c>
      <c r="AO205" s="2">
        <v>113.23</v>
      </c>
      <c r="AP205" s="2">
        <v>0</v>
      </c>
      <c r="AQ205" s="2">
        <v>11.77</v>
      </c>
      <c r="AR205" s="2">
        <v>0.91</v>
      </c>
      <c r="AS205" s="2">
        <v>0</v>
      </c>
      <c r="AT205" s="2">
        <v>115</v>
      </c>
      <c r="AU205" s="2">
        <v>71</v>
      </c>
      <c r="AV205" s="2">
        <v>1</v>
      </c>
      <c r="AW205" s="2">
        <v>1</v>
      </c>
      <c r="AX205" s="2"/>
      <c r="AY205" s="2"/>
      <c r="AZ205" s="2">
        <v>1</v>
      </c>
      <c r="BA205" s="2">
        <v>1</v>
      </c>
      <c r="BB205" s="2">
        <v>1</v>
      </c>
      <c r="BC205" s="2">
        <v>1</v>
      </c>
      <c r="BD205" s="2" t="s">
        <v>3</v>
      </c>
      <c r="BE205" s="2" t="s">
        <v>3</v>
      </c>
      <c r="BF205" s="2" t="s">
        <v>3</v>
      </c>
      <c r="BG205" s="2" t="s">
        <v>3</v>
      </c>
      <c r="BH205" s="2">
        <v>0</v>
      </c>
      <c r="BI205" s="2">
        <v>1</v>
      </c>
      <c r="BJ205" s="2" t="s">
        <v>166</v>
      </c>
      <c r="BK205" s="2"/>
      <c r="BL205" s="2"/>
      <c r="BM205" s="2">
        <v>20001</v>
      </c>
      <c r="BN205" s="2">
        <v>0</v>
      </c>
      <c r="BO205" s="2" t="s">
        <v>3</v>
      </c>
      <c r="BP205" s="2">
        <v>0</v>
      </c>
      <c r="BQ205" s="2">
        <v>2</v>
      </c>
      <c r="BR205" s="2">
        <v>0</v>
      </c>
      <c r="BS205" s="2">
        <v>1</v>
      </c>
      <c r="BT205" s="2">
        <v>1</v>
      </c>
      <c r="BU205" s="2">
        <v>1</v>
      </c>
      <c r="BV205" s="2">
        <v>1</v>
      </c>
      <c r="BW205" s="2">
        <v>1</v>
      </c>
      <c r="BX205" s="2">
        <v>1</v>
      </c>
      <c r="BY205" s="2" t="s">
        <v>3</v>
      </c>
      <c r="BZ205" s="2">
        <v>128</v>
      </c>
      <c r="CA205" s="2">
        <v>83</v>
      </c>
      <c r="CB205" s="2"/>
      <c r="CC205" s="2"/>
      <c r="CD205" s="2"/>
      <c r="CE205" s="2">
        <v>0</v>
      </c>
      <c r="CF205" s="2">
        <v>0</v>
      </c>
      <c r="CG205" s="2">
        <v>0</v>
      </c>
      <c r="CH205" s="2"/>
      <c r="CI205" s="2"/>
      <c r="CJ205" s="2"/>
      <c r="CK205" s="2"/>
      <c r="CL205" s="2"/>
      <c r="CM205" s="2">
        <v>0</v>
      </c>
      <c r="CN205" s="2" t="s">
        <v>954</v>
      </c>
      <c r="CO205" s="2">
        <v>0</v>
      </c>
      <c r="CP205" s="2">
        <f t="shared" ref="CP205:CP224" si="190">(P205+Q205+S205)</f>
        <v>310.11</v>
      </c>
      <c r="CQ205" s="2">
        <f t="shared" ref="CQ205:CQ224" si="191">AC205*BC205</f>
        <v>22.54</v>
      </c>
      <c r="CR205" s="2">
        <f t="shared" ref="CR205:CR224" si="192">AD205*BB205</f>
        <v>131.31</v>
      </c>
      <c r="CS205" s="2">
        <f t="shared" ref="CS205:CS224" si="193">AE205*BS205</f>
        <v>16.86</v>
      </c>
      <c r="CT205" s="2">
        <f t="shared" ref="CT205:CT224" si="194">AF205*BA205</f>
        <v>156.26</v>
      </c>
      <c r="CU205" s="2">
        <f t="shared" ref="CU205:CU224" si="195">AG205</f>
        <v>0</v>
      </c>
      <c r="CV205" s="2">
        <f t="shared" ref="CV205:CV224" si="196">AH205</f>
        <v>16.242599999999996</v>
      </c>
      <c r="CW205" s="2">
        <f t="shared" ref="CW205:CW224" si="197">AI205</f>
        <v>1.3650000000000002</v>
      </c>
      <c r="CX205" s="2">
        <f t="shared" ref="CX205:CX224" si="198">AJ205</f>
        <v>0</v>
      </c>
      <c r="CY205" s="2">
        <f t="shared" ref="CY205:CY224" si="199">(((S205+R205)*AT205)/100)</f>
        <v>199.08799999999999</v>
      </c>
      <c r="CZ205" s="2">
        <f t="shared" ref="CZ205:CZ224" si="200">(((S205+R205)*AU205)/100)</f>
        <v>122.9152</v>
      </c>
      <c r="DA205" s="2"/>
      <c r="DB205" s="2"/>
      <c r="DC205" s="2" t="s">
        <v>3</v>
      </c>
      <c r="DD205" s="2" t="s">
        <v>3</v>
      </c>
      <c r="DE205" s="2" t="s">
        <v>21</v>
      </c>
      <c r="DF205" s="2" t="s">
        <v>21</v>
      </c>
      <c r="DG205" s="2" t="s">
        <v>22</v>
      </c>
      <c r="DH205" s="2" t="s">
        <v>3</v>
      </c>
      <c r="DI205" s="2" t="s">
        <v>22</v>
      </c>
      <c r="DJ205" s="2" t="s">
        <v>21</v>
      </c>
      <c r="DK205" s="2" t="s">
        <v>3</v>
      </c>
      <c r="DL205" s="2" t="s">
        <v>3</v>
      </c>
      <c r="DM205" s="2" t="s">
        <v>3</v>
      </c>
      <c r="DN205" s="2">
        <v>0</v>
      </c>
      <c r="DO205" s="2">
        <v>0</v>
      </c>
      <c r="DP205" s="2">
        <v>1</v>
      </c>
      <c r="DQ205" s="2">
        <v>1</v>
      </c>
      <c r="DR205" s="2"/>
      <c r="DS205" s="2"/>
      <c r="DT205" s="2"/>
      <c r="DU205" s="2">
        <v>1013</v>
      </c>
      <c r="DV205" s="2" t="s">
        <v>19</v>
      </c>
      <c r="DW205" s="2" t="s">
        <v>19</v>
      </c>
      <c r="DX205" s="2">
        <v>1</v>
      </c>
      <c r="DY205" s="2"/>
      <c r="DZ205" s="2"/>
      <c r="EA205" s="2"/>
      <c r="EB205" s="2"/>
      <c r="EC205" s="2"/>
      <c r="ED205" s="2"/>
      <c r="EE205" s="2">
        <v>31102217</v>
      </c>
      <c r="EF205" s="2">
        <v>2</v>
      </c>
      <c r="EG205" s="2" t="s">
        <v>23</v>
      </c>
      <c r="EH205" s="2">
        <v>0</v>
      </c>
      <c r="EI205" s="2" t="s">
        <v>3</v>
      </c>
      <c r="EJ205" s="2">
        <v>1</v>
      </c>
      <c r="EK205" s="2">
        <v>20001</v>
      </c>
      <c r="EL205" s="2" t="s">
        <v>24</v>
      </c>
      <c r="EM205" s="2" t="s">
        <v>25</v>
      </c>
      <c r="EN205" s="2"/>
      <c r="EO205" s="2" t="s">
        <v>26</v>
      </c>
      <c r="EP205" s="2"/>
      <c r="EQ205" s="2">
        <v>0</v>
      </c>
      <c r="ER205" s="2">
        <v>223.31</v>
      </c>
      <c r="ES205" s="2">
        <v>22.54</v>
      </c>
      <c r="ET205" s="2">
        <v>87.54</v>
      </c>
      <c r="EU205" s="2">
        <v>11.24</v>
      </c>
      <c r="EV205" s="2">
        <v>113.23</v>
      </c>
      <c r="EW205" s="2">
        <v>11.77</v>
      </c>
      <c r="EX205" s="2">
        <v>0.91</v>
      </c>
      <c r="EY205" s="2">
        <v>0</v>
      </c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>
        <v>0</v>
      </c>
      <c r="FR205" s="2">
        <f t="shared" ref="FR205:FR224" si="201">ROUND(IF(AND(BH205=3,BI205=3),P205,0),2)</f>
        <v>0</v>
      </c>
      <c r="FS205" s="2">
        <v>0</v>
      </c>
      <c r="FT205" s="2" t="s">
        <v>27</v>
      </c>
      <c r="FU205" s="2" t="s">
        <v>28</v>
      </c>
      <c r="FV205" s="2"/>
      <c r="FW205" s="2"/>
      <c r="FX205" s="2">
        <v>115.2</v>
      </c>
      <c r="FY205" s="2">
        <v>70.55</v>
      </c>
      <c r="FZ205" s="2"/>
      <c r="GA205" s="2" t="s">
        <v>3</v>
      </c>
      <c r="GB205" s="2"/>
      <c r="GC205" s="2"/>
      <c r="GD205" s="2">
        <v>1</v>
      </c>
      <c r="GE205" s="2"/>
      <c r="GF205" s="2">
        <v>-990748761</v>
      </c>
      <c r="GG205" s="2">
        <v>2</v>
      </c>
      <c r="GH205" s="2">
        <v>1</v>
      </c>
      <c r="GI205" s="2">
        <v>-2</v>
      </c>
      <c r="GJ205" s="2">
        <v>0</v>
      </c>
      <c r="GK205" s="2">
        <v>0</v>
      </c>
      <c r="GL205" s="2">
        <f t="shared" ref="GL205:GL224" si="202">ROUND(IF(AND(BH205=3,BI205=3,FS205&lt;&gt;0),P205,0),2)</f>
        <v>0</v>
      </c>
      <c r="GM205" s="2">
        <f t="shared" ref="GM205:GM224" si="203">ROUND(O205+X205+Y205,2)+GX205</f>
        <v>632.12</v>
      </c>
      <c r="GN205" s="2">
        <f t="shared" ref="GN205:GN224" si="204">IF(OR(BI205=0,BI205=1),ROUND(O205+X205+Y205,2),0)</f>
        <v>632.12</v>
      </c>
      <c r="GO205" s="2">
        <f t="shared" ref="GO205:GO224" si="205">IF(BI205=2,ROUND(O205+X205+Y205,2),0)</f>
        <v>0</v>
      </c>
      <c r="GP205" s="2">
        <f t="shared" ref="GP205:GP224" si="206">IF(BI205=4,ROUND(O205+X205+Y205,2)+GX205,0)</f>
        <v>0</v>
      </c>
      <c r="GQ205" s="2"/>
      <c r="GR205" s="2">
        <v>0</v>
      </c>
      <c r="GS205" s="2">
        <v>3</v>
      </c>
      <c r="GT205" s="2">
        <v>0</v>
      </c>
      <c r="GU205" s="2" t="s">
        <v>3</v>
      </c>
      <c r="GV205" s="2">
        <f t="shared" ref="GV205:GV224" si="207">ROUND((GT205),2)</f>
        <v>0</v>
      </c>
      <c r="GW205" s="2">
        <v>1</v>
      </c>
      <c r="GX205" s="2">
        <f t="shared" ref="GX205:GX224" si="208">ROUND(HC205*I205,2)</f>
        <v>0</v>
      </c>
      <c r="GY205" s="2"/>
      <c r="GZ205" s="2"/>
      <c r="HA205" s="2">
        <v>0</v>
      </c>
      <c r="HB205" s="2">
        <v>0</v>
      </c>
      <c r="HC205" s="2">
        <f t="shared" ref="HC205:HC224" si="209">GV205*GW205</f>
        <v>0</v>
      </c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>
        <v>0</v>
      </c>
      <c r="IL205" s="2"/>
      <c r="IM205" s="2"/>
      <c r="IN205" s="2"/>
      <c r="IO205" s="2"/>
      <c r="IP205" s="2"/>
      <c r="IQ205" s="2"/>
      <c r="IR205" s="2"/>
      <c r="IS205" s="2"/>
      <c r="IT205" s="2"/>
      <c r="IU205" s="2"/>
    </row>
    <row r="206" spans="1:255">
      <c r="A206">
        <v>17</v>
      </c>
      <c r="B206">
        <v>1</v>
      </c>
      <c r="C206">
        <f>ROW(SmtRes!A196)</f>
        <v>196</v>
      </c>
      <c r="D206">
        <f>ROW(EtalonRes!A226)</f>
        <v>226</v>
      </c>
      <c r="E206" t="s">
        <v>194</v>
      </c>
      <c r="F206" t="s">
        <v>164</v>
      </c>
      <c r="G206" t="s">
        <v>165</v>
      </c>
      <c r="H206" t="s">
        <v>19</v>
      </c>
      <c r="I206">
        <v>1</v>
      </c>
      <c r="J206">
        <v>0</v>
      </c>
      <c r="O206">
        <f t="shared" si="175"/>
        <v>310.11</v>
      </c>
      <c r="P206">
        <f t="shared" si="176"/>
        <v>22.54</v>
      </c>
      <c r="Q206">
        <f t="shared" si="177"/>
        <v>131.31</v>
      </c>
      <c r="R206">
        <f t="shared" si="178"/>
        <v>16.86</v>
      </c>
      <c r="S206">
        <f t="shared" si="179"/>
        <v>156.26</v>
      </c>
      <c r="T206">
        <f t="shared" si="180"/>
        <v>0</v>
      </c>
      <c r="U206">
        <f t="shared" si="181"/>
        <v>16.242599999999996</v>
      </c>
      <c r="V206">
        <f t="shared" si="182"/>
        <v>1.3650000000000002</v>
      </c>
      <c r="W206">
        <f t="shared" si="183"/>
        <v>0</v>
      </c>
      <c r="X206">
        <f t="shared" si="184"/>
        <v>199.09</v>
      </c>
      <c r="Y206">
        <f t="shared" si="185"/>
        <v>122.92</v>
      </c>
      <c r="AA206">
        <v>33304960</v>
      </c>
      <c r="AB206">
        <f t="shared" si="186"/>
        <v>310.11</v>
      </c>
      <c r="AC206">
        <f t="shared" si="187"/>
        <v>22.54</v>
      </c>
      <c r="AD206">
        <f>ROUND((((((ET206*1.2)*1.25))-(((EU206*1.2)*1.25)))+AE206),2)</f>
        <v>131.31</v>
      </c>
      <c r="AE206">
        <f>ROUND((((EU206*1.2)*1.25)),2)</f>
        <v>16.86</v>
      </c>
      <c r="AF206">
        <f>ROUND((((EV206*1.2)*1.15)),2)</f>
        <v>156.26</v>
      </c>
      <c r="AG206">
        <f t="shared" si="188"/>
        <v>0</v>
      </c>
      <c r="AH206">
        <f>(((EW206*1.2)*1.15))</f>
        <v>16.242599999999996</v>
      </c>
      <c r="AI206">
        <f>(((EX206*1.2)*1.25))</f>
        <v>1.3650000000000002</v>
      </c>
      <c r="AJ206">
        <f t="shared" si="189"/>
        <v>0</v>
      </c>
      <c r="AK206">
        <v>223.31</v>
      </c>
      <c r="AL206">
        <v>22.54</v>
      </c>
      <c r="AM206">
        <v>87.54</v>
      </c>
      <c r="AN206">
        <v>11.24</v>
      </c>
      <c r="AO206">
        <v>113.23</v>
      </c>
      <c r="AP206">
        <v>0</v>
      </c>
      <c r="AQ206">
        <v>11.77</v>
      </c>
      <c r="AR206">
        <v>0.91</v>
      </c>
      <c r="AS206">
        <v>0</v>
      </c>
      <c r="AT206">
        <v>115</v>
      </c>
      <c r="AU206">
        <v>71</v>
      </c>
      <c r="AV206">
        <v>1</v>
      </c>
      <c r="AW206">
        <v>1</v>
      </c>
      <c r="AZ206">
        <v>1</v>
      </c>
      <c r="BA206">
        <v>1</v>
      </c>
      <c r="BB206">
        <v>1</v>
      </c>
      <c r="BC206">
        <v>1</v>
      </c>
      <c r="BD206" t="s">
        <v>3</v>
      </c>
      <c r="BE206" t="s">
        <v>3</v>
      </c>
      <c r="BF206" t="s">
        <v>3</v>
      </c>
      <c r="BG206" t="s">
        <v>3</v>
      </c>
      <c r="BH206">
        <v>0</v>
      </c>
      <c r="BI206">
        <v>1</v>
      </c>
      <c r="BJ206" t="s">
        <v>166</v>
      </c>
      <c r="BM206">
        <v>20001</v>
      </c>
      <c r="BN206">
        <v>0</v>
      </c>
      <c r="BO206" t="s">
        <v>3</v>
      </c>
      <c r="BP206">
        <v>0</v>
      </c>
      <c r="BQ206">
        <v>2</v>
      </c>
      <c r="BR206">
        <v>0</v>
      </c>
      <c r="BS206">
        <v>1</v>
      </c>
      <c r="BT206">
        <v>1</v>
      </c>
      <c r="BU206">
        <v>1</v>
      </c>
      <c r="BV206">
        <v>1</v>
      </c>
      <c r="BW206">
        <v>1</v>
      </c>
      <c r="BX206">
        <v>1</v>
      </c>
      <c r="BY206" t="s">
        <v>3</v>
      </c>
      <c r="BZ206">
        <v>128</v>
      </c>
      <c r="CA206">
        <v>83</v>
      </c>
      <c r="CE206">
        <v>0</v>
      </c>
      <c r="CF206">
        <v>0</v>
      </c>
      <c r="CG206">
        <v>0</v>
      </c>
      <c r="CM206">
        <v>0</v>
      </c>
      <c r="CN206" t="s">
        <v>954</v>
      </c>
      <c r="CO206">
        <v>0</v>
      </c>
      <c r="CP206">
        <f t="shared" si="190"/>
        <v>310.11</v>
      </c>
      <c r="CQ206">
        <f t="shared" si="191"/>
        <v>22.54</v>
      </c>
      <c r="CR206">
        <f t="shared" si="192"/>
        <v>131.31</v>
      </c>
      <c r="CS206">
        <f t="shared" si="193"/>
        <v>16.86</v>
      </c>
      <c r="CT206">
        <f t="shared" si="194"/>
        <v>156.26</v>
      </c>
      <c r="CU206">
        <f t="shared" si="195"/>
        <v>0</v>
      </c>
      <c r="CV206">
        <f t="shared" si="196"/>
        <v>16.242599999999996</v>
      </c>
      <c r="CW206">
        <f t="shared" si="197"/>
        <v>1.3650000000000002</v>
      </c>
      <c r="CX206">
        <f t="shared" si="198"/>
        <v>0</v>
      </c>
      <c r="CY206">
        <f t="shared" si="199"/>
        <v>199.08799999999999</v>
      </c>
      <c r="CZ206">
        <f t="shared" si="200"/>
        <v>122.9152</v>
      </c>
      <c r="DC206" t="s">
        <v>3</v>
      </c>
      <c r="DD206" t="s">
        <v>3</v>
      </c>
      <c r="DE206" t="s">
        <v>21</v>
      </c>
      <c r="DF206" t="s">
        <v>21</v>
      </c>
      <c r="DG206" t="s">
        <v>22</v>
      </c>
      <c r="DH206" t="s">
        <v>3</v>
      </c>
      <c r="DI206" t="s">
        <v>22</v>
      </c>
      <c r="DJ206" t="s">
        <v>21</v>
      </c>
      <c r="DK206" t="s">
        <v>3</v>
      </c>
      <c r="DL206" t="s">
        <v>3</v>
      </c>
      <c r="DM206" t="s">
        <v>3</v>
      </c>
      <c r="DN206">
        <v>0</v>
      </c>
      <c r="DO206">
        <v>0</v>
      </c>
      <c r="DP206">
        <v>1</v>
      </c>
      <c r="DQ206">
        <v>1</v>
      </c>
      <c r="DU206">
        <v>1013</v>
      </c>
      <c r="DV206" t="s">
        <v>19</v>
      </c>
      <c r="DW206" t="s">
        <v>19</v>
      </c>
      <c r="DX206">
        <v>1</v>
      </c>
      <c r="EE206">
        <v>31102217</v>
      </c>
      <c r="EF206">
        <v>2</v>
      </c>
      <c r="EG206" t="s">
        <v>23</v>
      </c>
      <c r="EH206">
        <v>0</v>
      </c>
      <c r="EI206" t="s">
        <v>3</v>
      </c>
      <c r="EJ206">
        <v>1</v>
      </c>
      <c r="EK206">
        <v>20001</v>
      </c>
      <c r="EL206" t="s">
        <v>24</v>
      </c>
      <c r="EM206" t="s">
        <v>25</v>
      </c>
      <c r="EO206" t="s">
        <v>26</v>
      </c>
      <c r="EQ206">
        <v>0</v>
      </c>
      <c r="ER206">
        <v>223.31</v>
      </c>
      <c r="ES206">
        <v>22.54</v>
      </c>
      <c r="ET206">
        <v>87.54</v>
      </c>
      <c r="EU206">
        <v>11.24</v>
      </c>
      <c r="EV206">
        <v>113.23</v>
      </c>
      <c r="EW206">
        <v>11.77</v>
      </c>
      <c r="EX206">
        <v>0.91</v>
      </c>
      <c r="EY206">
        <v>0</v>
      </c>
      <c r="FQ206">
        <v>0</v>
      </c>
      <c r="FR206">
        <f t="shared" si="201"/>
        <v>0</v>
      </c>
      <c r="FS206">
        <v>0</v>
      </c>
      <c r="FT206" t="s">
        <v>27</v>
      </c>
      <c r="FU206" t="s">
        <v>28</v>
      </c>
      <c r="FX206">
        <v>115.2</v>
      </c>
      <c r="FY206">
        <v>70.55</v>
      </c>
      <c r="GA206" t="s">
        <v>3</v>
      </c>
      <c r="GD206">
        <v>1</v>
      </c>
      <c r="GF206">
        <v>-990748761</v>
      </c>
      <c r="GG206">
        <v>2</v>
      </c>
      <c r="GH206">
        <v>1</v>
      </c>
      <c r="GI206">
        <v>-2</v>
      </c>
      <c r="GJ206">
        <v>0</v>
      </c>
      <c r="GK206">
        <v>0</v>
      </c>
      <c r="GL206">
        <f t="shared" si="202"/>
        <v>0</v>
      </c>
      <c r="GM206">
        <f t="shared" si="203"/>
        <v>632.12</v>
      </c>
      <c r="GN206">
        <f t="shared" si="204"/>
        <v>632.12</v>
      </c>
      <c r="GO206">
        <f t="shared" si="205"/>
        <v>0</v>
      </c>
      <c r="GP206">
        <f t="shared" si="206"/>
        <v>0</v>
      </c>
      <c r="GR206">
        <v>0</v>
      </c>
      <c r="GS206">
        <v>3</v>
      </c>
      <c r="GT206">
        <v>0</v>
      </c>
      <c r="GU206" t="s">
        <v>3</v>
      </c>
      <c r="GV206">
        <f t="shared" si="207"/>
        <v>0</v>
      </c>
      <c r="GW206">
        <v>1</v>
      </c>
      <c r="GX206">
        <f t="shared" si="208"/>
        <v>0</v>
      </c>
      <c r="HA206">
        <v>0</v>
      </c>
      <c r="HB206">
        <v>0</v>
      </c>
      <c r="HC206">
        <f t="shared" si="209"/>
        <v>0</v>
      </c>
      <c r="IK206">
        <v>0</v>
      </c>
    </row>
    <row r="207" spans="1:255">
      <c r="A207" s="2">
        <v>17</v>
      </c>
      <c r="B207" s="2">
        <v>1</v>
      </c>
      <c r="C207" s="2"/>
      <c r="D207" s="2"/>
      <c r="E207" s="2" t="s">
        <v>195</v>
      </c>
      <c r="F207" s="2" t="s">
        <v>30</v>
      </c>
      <c r="G207" s="2" t="s">
        <v>31</v>
      </c>
      <c r="H207" s="2" t="s">
        <v>32</v>
      </c>
      <c r="I207" s="2">
        <v>5.3E-3</v>
      </c>
      <c r="J207" s="2">
        <v>0</v>
      </c>
      <c r="K207" s="2"/>
      <c r="L207" s="2"/>
      <c r="M207" s="2"/>
      <c r="N207" s="2"/>
      <c r="O207" s="2">
        <f t="shared" si="175"/>
        <v>53.36</v>
      </c>
      <c r="P207" s="2">
        <f t="shared" si="176"/>
        <v>53.36</v>
      </c>
      <c r="Q207" s="2">
        <f t="shared" si="177"/>
        <v>0</v>
      </c>
      <c r="R207" s="2">
        <f t="shared" si="178"/>
        <v>0</v>
      </c>
      <c r="S207" s="2">
        <f t="shared" si="179"/>
        <v>0</v>
      </c>
      <c r="T207" s="2">
        <f t="shared" si="180"/>
        <v>0</v>
      </c>
      <c r="U207" s="2">
        <f t="shared" si="181"/>
        <v>0</v>
      </c>
      <c r="V207" s="2">
        <f t="shared" si="182"/>
        <v>0</v>
      </c>
      <c r="W207" s="2">
        <f t="shared" si="183"/>
        <v>0</v>
      </c>
      <c r="X207" s="2">
        <f t="shared" si="184"/>
        <v>0</v>
      </c>
      <c r="Y207" s="2">
        <f t="shared" si="185"/>
        <v>0</v>
      </c>
      <c r="Z207" s="2"/>
      <c r="AA207" s="2">
        <v>33304975</v>
      </c>
      <c r="AB207" s="2">
        <f t="shared" si="186"/>
        <v>10068</v>
      </c>
      <c r="AC207" s="2">
        <f t="shared" si="187"/>
        <v>10068</v>
      </c>
      <c r="AD207" s="2">
        <f>ROUND((((ET207)-(EU207))+AE207),2)</f>
        <v>0</v>
      </c>
      <c r="AE207" s="2">
        <f t="shared" ref="AE207:AF210" si="210">ROUND((EU207),2)</f>
        <v>0</v>
      </c>
      <c r="AF207" s="2">
        <f t="shared" si="210"/>
        <v>0</v>
      </c>
      <c r="AG207" s="2">
        <f t="shared" si="188"/>
        <v>0</v>
      </c>
      <c r="AH207" s="2">
        <f t="shared" ref="AH207:AI210" si="211">(EW207)</f>
        <v>0</v>
      </c>
      <c r="AI207" s="2">
        <f t="shared" si="211"/>
        <v>0</v>
      </c>
      <c r="AJ207" s="2">
        <f t="shared" si="189"/>
        <v>0</v>
      </c>
      <c r="AK207" s="2">
        <v>10068</v>
      </c>
      <c r="AL207" s="2">
        <v>10068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1</v>
      </c>
      <c r="AW207" s="2">
        <v>1</v>
      </c>
      <c r="AX207" s="2"/>
      <c r="AY207" s="2"/>
      <c r="AZ207" s="2">
        <v>1</v>
      </c>
      <c r="BA207" s="2">
        <v>1</v>
      </c>
      <c r="BB207" s="2">
        <v>1</v>
      </c>
      <c r="BC207" s="2">
        <v>1</v>
      </c>
      <c r="BD207" s="2" t="s">
        <v>3</v>
      </c>
      <c r="BE207" s="2" t="s">
        <v>3</v>
      </c>
      <c r="BF207" s="2" t="s">
        <v>3</v>
      </c>
      <c r="BG207" s="2" t="s">
        <v>3</v>
      </c>
      <c r="BH207" s="2">
        <v>3</v>
      </c>
      <c r="BI207" s="2">
        <v>1</v>
      </c>
      <c r="BJ207" s="2" t="s">
        <v>33</v>
      </c>
      <c r="BK207" s="2"/>
      <c r="BL207" s="2"/>
      <c r="BM207" s="2">
        <v>500001</v>
      </c>
      <c r="BN207" s="2">
        <v>0</v>
      </c>
      <c r="BO207" s="2" t="s">
        <v>3</v>
      </c>
      <c r="BP207" s="2">
        <v>0</v>
      </c>
      <c r="BQ207" s="2">
        <v>8</v>
      </c>
      <c r="BR207" s="2">
        <v>0</v>
      </c>
      <c r="BS207" s="2">
        <v>1</v>
      </c>
      <c r="BT207" s="2">
        <v>1</v>
      </c>
      <c r="BU207" s="2">
        <v>1</v>
      </c>
      <c r="BV207" s="2">
        <v>1</v>
      </c>
      <c r="BW207" s="2">
        <v>1</v>
      </c>
      <c r="BX207" s="2">
        <v>1</v>
      </c>
      <c r="BY207" s="2" t="s">
        <v>3</v>
      </c>
      <c r="BZ207" s="2">
        <v>0</v>
      </c>
      <c r="CA207" s="2">
        <v>0</v>
      </c>
      <c r="CB207" s="2"/>
      <c r="CC207" s="2"/>
      <c r="CD207" s="2"/>
      <c r="CE207" s="2">
        <v>0</v>
      </c>
      <c r="CF207" s="2">
        <v>0</v>
      </c>
      <c r="CG207" s="2">
        <v>0</v>
      </c>
      <c r="CH207" s="2"/>
      <c r="CI207" s="2"/>
      <c r="CJ207" s="2"/>
      <c r="CK207" s="2"/>
      <c r="CL207" s="2"/>
      <c r="CM207" s="2">
        <v>0</v>
      </c>
      <c r="CN207" s="2" t="s">
        <v>3</v>
      </c>
      <c r="CO207" s="2">
        <v>0</v>
      </c>
      <c r="CP207" s="2">
        <f t="shared" si="190"/>
        <v>53.36</v>
      </c>
      <c r="CQ207" s="2">
        <f t="shared" si="191"/>
        <v>10068</v>
      </c>
      <c r="CR207" s="2">
        <f t="shared" si="192"/>
        <v>0</v>
      </c>
      <c r="CS207" s="2">
        <f t="shared" si="193"/>
        <v>0</v>
      </c>
      <c r="CT207" s="2">
        <f t="shared" si="194"/>
        <v>0</v>
      </c>
      <c r="CU207" s="2">
        <f t="shared" si="195"/>
        <v>0</v>
      </c>
      <c r="CV207" s="2">
        <f t="shared" si="196"/>
        <v>0</v>
      </c>
      <c r="CW207" s="2">
        <f t="shared" si="197"/>
        <v>0</v>
      </c>
      <c r="CX207" s="2">
        <f t="shared" si="198"/>
        <v>0</v>
      </c>
      <c r="CY207" s="2">
        <f t="shared" si="199"/>
        <v>0</v>
      </c>
      <c r="CZ207" s="2">
        <f t="shared" si="200"/>
        <v>0</v>
      </c>
      <c r="DA207" s="2"/>
      <c r="DB207" s="2"/>
      <c r="DC207" s="2" t="s">
        <v>3</v>
      </c>
      <c r="DD207" s="2" t="s">
        <v>3</v>
      </c>
      <c r="DE207" s="2" t="s">
        <v>3</v>
      </c>
      <c r="DF207" s="2" t="s">
        <v>3</v>
      </c>
      <c r="DG207" s="2" t="s">
        <v>3</v>
      </c>
      <c r="DH207" s="2" t="s">
        <v>3</v>
      </c>
      <c r="DI207" s="2" t="s">
        <v>3</v>
      </c>
      <c r="DJ207" s="2" t="s">
        <v>3</v>
      </c>
      <c r="DK207" s="2" t="s">
        <v>3</v>
      </c>
      <c r="DL207" s="2" t="s">
        <v>3</v>
      </c>
      <c r="DM207" s="2" t="s">
        <v>3</v>
      </c>
      <c r="DN207" s="2">
        <v>0</v>
      </c>
      <c r="DO207" s="2">
        <v>0</v>
      </c>
      <c r="DP207" s="2">
        <v>1</v>
      </c>
      <c r="DQ207" s="2">
        <v>1</v>
      </c>
      <c r="DR207" s="2"/>
      <c r="DS207" s="2"/>
      <c r="DT207" s="2"/>
      <c r="DU207" s="2">
        <v>1009</v>
      </c>
      <c r="DV207" s="2" t="s">
        <v>32</v>
      </c>
      <c r="DW207" s="2" t="s">
        <v>32</v>
      </c>
      <c r="DX207" s="2">
        <v>1000</v>
      </c>
      <c r="DY207" s="2"/>
      <c r="DZ207" s="2"/>
      <c r="EA207" s="2"/>
      <c r="EB207" s="2"/>
      <c r="EC207" s="2"/>
      <c r="ED207" s="2"/>
      <c r="EE207" s="2">
        <v>31102119</v>
      </c>
      <c r="EF207" s="2">
        <v>8</v>
      </c>
      <c r="EG207" s="2" t="s">
        <v>34</v>
      </c>
      <c r="EH207" s="2">
        <v>0</v>
      </c>
      <c r="EI207" s="2" t="s">
        <v>3</v>
      </c>
      <c r="EJ207" s="2">
        <v>1</v>
      </c>
      <c r="EK207" s="2">
        <v>500001</v>
      </c>
      <c r="EL207" s="2" t="s">
        <v>35</v>
      </c>
      <c r="EM207" s="2" t="s">
        <v>36</v>
      </c>
      <c r="EN207" s="2"/>
      <c r="EO207" s="2" t="s">
        <v>3</v>
      </c>
      <c r="EP207" s="2"/>
      <c r="EQ207" s="2">
        <v>0</v>
      </c>
      <c r="ER207" s="2">
        <v>10068</v>
      </c>
      <c r="ES207" s="2">
        <v>10068</v>
      </c>
      <c r="ET207" s="2">
        <v>0</v>
      </c>
      <c r="EU207" s="2">
        <v>0</v>
      </c>
      <c r="EV207" s="2">
        <v>0</v>
      </c>
      <c r="EW207" s="2">
        <v>0</v>
      </c>
      <c r="EX207" s="2">
        <v>0</v>
      </c>
      <c r="EY207" s="2">
        <v>0</v>
      </c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>
        <v>0</v>
      </c>
      <c r="FR207" s="2">
        <f t="shared" si="201"/>
        <v>0</v>
      </c>
      <c r="FS207" s="2">
        <v>0</v>
      </c>
      <c r="FT207" s="2"/>
      <c r="FU207" s="2"/>
      <c r="FV207" s="2"/>
      <c r="FW207" s="2"/>
      <c r="FX207" s="2">
        <v>0</v>
      </c>
      <c r="FY207" s="2">
        <v>0</v>
      </c>
      <c r="FZ207" s="2"/>
      <c r="GA207" s="2" t="s">
        <v>3</v>
      </c>
      <c r="GB207" s="2"/>
      <c r="GC207" s="2"/>
      <c r="GD207" s="2">
        <v>1</v>
      </c>
      <c r="GE207" s="2"/>
      <c r="GF207" s="2">
        <v>960438781</v>
      </c>
      <c r="GG207" s="2">
        <v>2</v>
      </c>
      <c r="GH207" s="2">
        <v>1</v>
      </c>
      <c r="GI207" s="2">
        <v>-2</v>
      </c>
      <c r="GJ207" s="2">
        <v>0</v>
      </c>
      <c r="GK207" s="2">
        <v>0</v>
      </c>
      <c r="GL207" s="2">
        <f t="shared" si="202"/>
        <v>0</v>
      </c>
      <c r="GM207" s="2">
        <f t="shared" si="203"/>
        <v>53.36</v>
      </c>
      <c r="GN207" s="2">
        <f t="shared" si="204"/>
        <v>53.36</v>
      </c>
      <c r="GO207" s="2">
        <f t="shared" si="205"/>
        <v>0</v>
      </c>
      <c r="GP207" s="2">
        <f t="shared" si="206"/>
        <v>0</v>
      </c>
      <c r="GQ207" s="2"/>
      <c r="GR207" s="2">
        <v>0</v>
      </c>
      <c r="GS207" s="2">
        <v>3</v>
      </c>
      <c r="GT207" s="2">
        <v>0</v>
      </c>
      <c r="GU207" s="2" t="s">
        <v>3</v>
      </c>
      <c r="GV207" s="2">
        <f t="shared" si="207"/>
        <v>0</v>
      </c>
      <c r="GW207" s="2">
        <v>1</v>
      </c>
      <c r="GX207" s="2">
        <f t="shared" si="208"/>
        <v>0</v>
      </c>
      <c r="GY207" s="2"/>
      <c r="GZ207" s="2"/>
      <c r="HA207" s="2">
        <v>0</v>
      </c>
      <c r="HB207" s="2">
        <v>0</v>
      </c>
      <c r="HC207" s="2">
        <f t="shared" si="209"/>
        <v>0</v>
      </c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>
        <v>0</v>
      </c>
      <c r="IL207" s="2"/>
      <c r="IM207" s="2"/>
      <c r="IN207" s="2"/>
      <c r="IO207" s="2"/>
      <c r="IP207" s="2"/>
      <c r="IQ207" s="2"/>
      <c r="IR207" s="2"/>
      <c r="IS207" s="2"/>
      <c r="IT207" s="2"/>
      <c r="IU207" s="2"/>
    </row>
    <row r="208" spans="1:255">
      <c r="A208">
        <v>17</v>
      </c>
      <c r="B208">
        <v>1</v>
      </c>
      <c r="E208" t="s">
        <v>195</v>
      </c>
      <c r="F208" t="s">
        <v>30</v>
      </c>
      <c r="G208" t="s">
        <v>31</v>
      </c>
      <c r="H208" t="s">
        <v>32</v>
      </c>
      <c r="I208">
        <v>5.3E-3</v>
      </c>
      <c r="J208">
        <v>0</v>
      </c>
      <c r="O208">
        <f t="shared" si="175"/>
        <v>53.36</v>
      </c>
      <c r="P208">
        <f t="shared" si="176"/>
        <v>53.36</v>
      </c>
      <c r="Q208">
        <f t="shared" si="177"/>
        <v>0</v>
      </c>
      <c r="R208">
        <f t="shared" si="178"/>
        <v>0</v>
      </c>
      <c r="S208">
        <f t="shared" si="179"/>
        <v>0</v>
      </c>
      <c r="T208">
        <f t="shared" si="180"/>
        <v>0</v>
      </c>
      <c r="U208">
        <f t="shared" si="181"/>
        <v>0</v>
      </c>
      <c r="V208">
        <f t="shared" si="182"/>
        <v>0</v>
      </c>
      <c r="W208">
        <f t="shared" si="183"/>
        <v>0</v>
      </c>
      <c r="X208">
        <f t="shared" si="184"/>
        <v>0</v>
      </c>
      <c r="Y208">
        <f t="shared" si="185"/>
        <v>0</v>
      </c>
      <c r="AA208">
        <v>33304960</v>
      </c>
      <c r="AB208">
        <f t="shared" si="186"/>
        <v>10068</v>
      </c>
      <c r="AC208">
        <f t="shared" si="187"/>
        <v>10068</v>
      </c>
      <c r="AD208">
        <f>ROUND((((ET208)-(EU208))+AE208),2)</f>
        <v>0</v>
      </c>
      <c r="AE208">
        <f t="shared" si="210"/>
        <v>0</v>
      </c>
      <c r="AF208">
        <f t="shared" si="210"/>
        <v>0</v>
      </c>
      <c r="AG208">
        <f t="shared" si="188"/>
        <v>0</v>
      </c>
      <c r="AH208">
        <f t="shared" si="211"/>
        <v>0</v>
      </c>
      <c r="AI208">
        <f t="shared" si="211"/>
        <v>0</v>
      </c>
      <c r="AJ208">
        <f t="shared" si="189"/>
        <v>0</v>
      </c>
      <c r="AK208">
        <v>10068</v>
      </c>
      <c r="AL208">
        <v>10068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1</v>
      </c>
      <c r="AW208">
        <v>1</v>
      </c>
      <c r="AZ208">
        <v>1</v>
      </c>
      <c r="BA208">
        <v>1</v>
      </c>
      <c r="BB208">
        <v>1</v>
      </c>
      <c r="BC208">
        <v>1</v>
      </c>
      <c r="BD208" t="s">
        <v>3</v>
      </c>
      <c r="BE208" t="s">
        <v>3</v>
      </c>
      <c r="BF208" t="s">
        <v>3</v>
      </c>
      <c r="BG208" t="s">
        <v>3</v>
      </c>
      <c r="BH208">
        <v>3</v>
      </c>
      <c r="BI208">
        <v>1</v>
      </c>
      <c r="BJ208" t="s">
        <v>33</v>
      </c>
      <c r="BM208">
        <v>500001</v>
      </c>
      <c r="BN208">
        <v>0</v>
      </c>
      <c r="BO208" t="s">
        <v>3</v>
      </c>
      <c r="BP208">
        <v>0</v>
      </c>
      <c r="BQ208">
        <v>8</v>
      </c>
      <c r="BR208">
        <v>0</v>
      </c>
      <c r="BS208">
        <v>1</v>
      </c>
      <c r="BT208">
        <v>1</v>
      </c>
      <c r="BU208">
        <v>1</v>
      </c>
      <c r="BV208">
        <v>1</v>
      </c>
      <c r="BW208">
        <v>1</v>
      </c>
      <c r="BX208">
        <v>1</v>
      </c>
      <c r="BY208" t="s">
        <v>3</v>
      </c>
      <c r="BZ208">
        <v>0</v>
      </c>
      <c r="CA208">
        <v>0</v>
      </c>
      <c r="CE208">
        <v>0</v>
      </c>
      <c r="CF208">
        <v>0</v>
      </c>
      <c r="CG208">
        <v>0</v>
      </c>
      <c r="CM208">
        <v>0</v>
      </c>
      <c r="CN208" t="s">
        <v>3</v>
      </c>
      <c r="CO208">
        <v>0</v>
      </c>
      <c r="CP208">
        <f t="shared" si="190"/>
        <v>53.36</v>
      </c>
      <c r="CQ208">
        <f t="shared" si="191"/>
        <v>10068</v>
      </c>
      <c r="CR208">
        <f t="shared" si="192"/>
        <v>0</v>
      </c>
      <c r="CS208">
        <f t="shared" si="193"/>
        <v>0</v>
      </c>
      <c r="CT208">
        <f t="shared" si="194"/>
        <v>0</v>
      </c>
      <c r="CU208">
        <f t="shared" si="195"/>
        <v>0</v>
      </c>
      <c r="CV208">
        <f t="shared" si="196"/>
        <v>0</v>
      </c>
      <c r="CW208">
        <f t="shared" si="197"/>
        <v>0</v>
      </c>
      <c r="CX208">
        <f t="shared" si="198"/>
        <v>0</v>
      </c>
      <c r="CY208">
        <f t="shared" si="199"/>
        <v>0</v>
      </c>
      <c r="CZ208">
        <f t="shared" si="200"/>
        <v>0</v>
      </c>
      <c r="DC208" t="s">
        <v>3</v>
      </c>
      <c r="DD208" t="s">
        <v>3</v>
      </c>
      <c r="DE208" t="s">
        <v>3</v>
      </c>
      <c r="DF208" t="s">
        <v>3</v>
      </c>
      <c r="DG208" t="s">
        <v>3</v>
      </c>
      <c r="DH208" t="s">
        <v>3</v>
      </c>
      <c r="DI208" t="s">
        <v>3</v>
      </c>
      <c r="DJ208" t="s">
        <v>3</v>
      </c>
      <c r="DK208" t="s">
        <v>3</v>
      </c>
      <c r="DL208" t="s">
        <v>3</v>
      </c>
      <c r="DM208" t="s">
        <v>3</v>
      </c>
      <c r="DN208">
        <v>0</v>
      </c>
      <c r="DO208">
        <v>0</v>
      </c>
      <c r="DP208">
        <v>1</v>
      </c>
      <c r="DQ208">
        <v>1</v>
      </c>
      <c r="DU208">
        <v>1009</v>
      </c>
      <c r="DV208" t="s">
        <v>32</v>
      </c>
      <c r="DW208" t="s">
        <v>32</v>
      </c>
      <c r="DX208">
        <v>1000</v>
      </c>
      <c r="EE208">
        <v>31102119</v>
      </c>
      <c r="EF208">
        <v>8</v>
      </c>
      <c r="EG208" t="s">
        <v>34</v>
      </c>
      <c r="EH208">
        <v>0</v>
      </c>
      <c r="EI208" t="s">
        <v>3</v>
      </c>
      <c r="EJ208">
        <v>1</v>
      </c>
      <c r="EK208">
        <v>500001</v>
      </c>
      <c r="EL208" t="s">
        <v>35</v>
      </c>
      <c r="EM208" t="s">
        <v>36</v>
      </c>
      <c r="EO208" t="s">
        <v>3</v>
      </c>
      <c r="EQ208">
        <v>0</v>
      </c>
      <c r="ER208">
        <v>10068</v>
      </c>
      <c r="ES208">
        <v>10068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FQ208">
        <v>0</v>
      </c>
      <c r="FR208">
        <f t="shared" si="201"/>
        <v>0</v>
      </c>
      <c r="FS208">
        <v>0</v>
      </c>
      <c r="FX208">
        <v>0</v>
      </c>
      <c r="FY208">
        <v>0</v>
      </c>
      <c r="GA208" t="s">
        <v>3</v>
      </c>
      <c r="GD208">
        <v>1</v>
      </c>
      <c r="GF208">
        <v>960438781</v>
      </c>
      <c r="GG208">
        <v>2</v>
      </c>
      <c r="GH208">
        <v>1</v>
      </c>
      <c r="GI208">
        <v>-2</v>
      </c>
      <c r="GJ208">
        <v>0</v>
      </c>
      <c r="GK208">
        <v>0</v>
      </c>
      <c r="GL208">
        <f t="shared" si="202"/>
        <v>0</v>
      </c>
      <c r="GM208">
        <f t="shared" si="203"/>
        <v>53.36</v>
      </c>
      <c r="GN208">
        <f t="shared" si="204"/>
        <v>53.36</v>
      </c>
      <c r="GO208">
        <f t="shared" si="205"/>
        <v>0</v>
      </c>
      <c r="GP208">
        <f t="shared" si="206"/>
        <v>0</v>
      </c>
      <c r="GR208">
        <v>0</v>
      </c>
      <c r="GS208">
        <v>3</v>
      </c>
      <c r="GT208">
        <v>0</v>
      </c>
      <c r="GU208" t="s">
        <v>3</v>
      </c>
      <c r="GV208">
        <f t="shared" si="207"/>
        <v>0</v>
      </c>
      <c r="GW208">
        <v>1</v>
      </c>
      <c r="GX208">
        <f t="shared" si="208"/>
        <v>0</v>
      </c>
      <c r="HA208">
        <v>0</v>
      </c>
      <c r="HB208">
        <v>0</v>
      </c>
      <c r="HC208">
        <f t="shared" si="209"/>
        <v>0</v>
      </c>
      <c r="IK208">
        <v>0</v>
      </c>
    </row>
    <row r="209" spans="1:255">
      <c r="A209" s="2">
        <v>17</v>
      </c>
      <c r="B209" s="2">
        <v>1</v>
      </c>
      <c r="C209" s="2"/>
      <c r="D209" s="2"/>
      <c r="E209" s="2" t="s">
        <v>196</v>
      </c>
      <c r="F209" s="2" t="s">
        <v>38</v>
      </c>
      <c r="G209" s="2" t="s">
        <v>197</v>
      </c>
      <c r="H209" s="2" t="s">
        <v>40</v>
      </c>
      <c r="I209" s="2">
        <v>1</v>
      </c>
      <c r="J209" s="2">
        <v>0</v>
      </c>
      <c r="K209" s="2"/>
      <c r="L209" s="2"/>
      <c r="M209" s="2"/>
      <c r="N209" s="2"/>
      <c r="O209" s="2">
        <f t="shared" si="175"/>
        <v>0</v>
      </c>
      <c r="P209" s="2">
        <f t="shared" si="176"/>
        <v>0</v>
      </c>
      <c r="Q209" s="2">
        <f t="shared" si="177"/>
        <v>0</v>
      </c>
      <c r="R209" s="2">
        <f t="shared" si="178"/>
        <v>0</v>
      </c>
      <c r="S209" s="2">
        <f t="shared" si="179"/>
        <v>0</v>
      </c>
      <c r="T209" s="2">
        <f t="shared" si="180"/>
        <v>0</v>
      </c>
      <c r="U209" s="2">
        <f t="shared" si="181"/>
        <v>0</v>
      </c>
      <c r="V209" s="2">
        <f t="shared" si="182"/>
        <v>0</v>
      </c>
      <c r="W209" s="2">
        <f t="shared" si="183"/>
        <v>0</v>
      </c>
      <c r="X209" s="2">
        <f t="shared" si="184"/>
        <v>0</v>
      </c>
      <c r="Y209" s="2">
        <f t="shared" si="185"/>
        <v>0</v>
      </c>
      <c r="Z209" s="2"/>
      <c r="AA209" s="2">
        <v>33304975</v>
      </c>
      <c r="AB209" s="2">
        <f t="shared" si="186"/>
        <v>0</v>
      </c>
      <c r="AC209" s="2">
        <f t="shared" si="187"/>
        <v>0</v>
      </c>
      <c r="AD209" s="2">
        <f>ROUND((((ET209)-(EU209))+AE209),2)</f>
        <v>0</v>
      </c>
      <c r="AE209" s="2">
        <f t="shared" si="210"/>
        <v>0</v>
      </c>
      <c r="AF209" s="2">
        <f t="shared" si="210"/>
        <v>0</v>
      </c>
      <c r="AG209" s="2">
        <f t="shared" si="188"/>
        <v>0</v>
      </c>
      <c r="AH209" s="2">
        <f t="shared" si="211"/>
        <v>0</v>
      </c>
      <c r="AI209" s="2">
        <f t="shared" si="211"/>
        <v>0</v>
      </c>
      <c r="AJ209" s="2">
        <f t="shared" si="189"/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1</v>
      </c>
      <c r="AW209" s="2">
        <v>1</v>
      </c>
      <c r="AX209" s="2"/>
      <c r="AY209" s="2"/>
      <c r="AZ209" s="2">
        <v>1</v>
      </c>
      <c r="BA209" s="2">
        <v>1</v>
      </c>
      <c r="BB209" s="2">
        <v>1</v>
      </c>
      <c r="BC209" s="2">
        <v>1</v>
      </c>
      <c r="BD209" s="2" t="s">
        <v>3</v>
      </c>
      <c r="BE209" s="2" t="s">
        <v>3</v>
      </c>
      <c r="BF209" s="2" t="s">
        <v>3</v>
      </c>
      <c r="BG209" s="2" t="s">
        <v>3</v>
      </c>
      <c r="BH209" s="2">
        <v>3</v>
      </c>
      <c r="BI209" s="2">
        <v>3</v>
      </c>
      <c r="BJ209" s="2" t="s">
        <v>3</v>
      </c>
      <c r="BK209" s="2"/>
      <c r="BL209" s="2"/>
      <c r="BM209" s="2">
        <v>1100</v>
      </c>
      <c r="BN209" s="2">
        <v>0</v>
      </c>
      <c r="BO209" s="2" t="s">
        <v>3</v>
      </c>
      <c r="BP209" s="2">
        <v>0</v>
      </c>
      <c r="BQ209" s="2">
        <v>21</v>
      </c>
      <c r="BR209" s="2">
        <v>0</v>
      </c>
      <c r="BS209" s="2">
        <v>1</v>
      </c>
      <c r="BT209" s="2">
        <v>1</v>
      </c>
      <c r="BU209" s="2">
        <v>1</v>
      </c>
      <c r="BV209" s="2">
        <v>1</v>
      </c>
      <c r="BW209" s="2">
        <v>1</v>
      </c>
      <c r="BX209" s="2">
        <v>1</v>
      </c>
      <c r="BY209" s="2" t="s">
        <v>3</v>
      </c>
      <c r="BZ209" s="2">
        <v>0</v>
      </c>
      <c r="CA209" s="2">
        <v>0</v>
      </c>
      <c r="CB209" s="2"/>
      <c r="CC209" s="2"/>
      <c r="CD209" s="2"/>
      <c r="CE209" s="2">
        <v>0</v>
      </c>
      <c r="CF209" s="2">
        <v>0</v>
      </c>
      <c r="CG209" s="2">
        <v>0</v>
      </c>
      <c r="CH209" s="2"/>
      <c r="CI209" s="2"/>
      <c r="CJ209" s="2"/>
      <c r="CK209" s="2"/>
      <c r="CL209" s="2"/>
      <c r="CM209" s="2">
        <v>0</v>
      </c>
      <c r="CN209" s="2" t="s">
        <v>3</v>
      </c>
      <c r="CO209" s="2">
        <v>0</v>
      </c>
      <c r="CP209" s="2">
        <f t="shared" si="190"/>
        <v>0</v>
      </c>
      <c r="CQ209" s="2">
        <f t="shared" si="191"/>
        <v>0</v>
      </c>
      <c r="CR209" s="2">
        <f t="shared" si="192"/>
        <v>0</v>
      </c>
      <c r="CS209" s="2">
        <f t="shared" si="193"/>
        <v>0</v>
      </c>
      <c r="CT209" s="2">
        <f t="shared" si="194"/>
        <v>0</v>
      </c>
      <c r="CU209" s="2">
        <f t="shared" si="195"/>
        <v>0</v>
      </c>
      <c r="CV209" s="2">
        <f t="shared" si="196"/>
        <v>0</v>
      </c>
      <c r="CW209" s="2">
        <f t="shared" si="197"/>
        <v>0</v>
      </c>
      <c r="CX209" s="2">
        <f t="shared" si="198"/>
        <v>0</v>
      </c>
      <c r="CY209" s="2">
        <f t="shared" si="199"/>
        <v>0</v>
      </c>
      <c r="CZ209" s="2">
        <f t="shared" si="200"/>
        <v>0</v>
      </c>
      <c r="DA209" s="2"/>
      <c r="DB209" s="2"/>
      <c r="DC209" s="2" t="s">
        <v>3</v>
      </c>
      <c r="DD209" s="2" t="s">
        <v>3</v>
      </c>
      <c r="DE209" s="2" t="s">
        <v>3</v>
      </c>
      <c r="DF209" s="2" t="s">
        <v>3</v>
      </c>
      <c r="DG209" s="2" t="s">
        <v>3</v>
      </c>
      <c r="DH209" s="2" t="s">
        <v>3</v>
      </c>
      <c r="DI209" s="2" t="s">
        <v>3</v>
      </c>
      <c r="DJ209" s="2" t="s">
        <v>3</v>
      </c>
      <c r="DK209" s="2" t="s">
        <v>3</v>
      </c>
      <c r="DL209" s="2" t="s">
        <v>3</v>
      </c>
      <c r="DM209" s="2" t="s">
        <v>3</v>
      </c>
      <c r="DN209" s="2">
        <v>0</v>
      </c>
      <c r="DO209" s="2">
        <v>0</v>
      </c>
      <c r="DP209" s="2">
        <v>1</v>
      </c>
      <c r="DQ209" s="2">
        <v>1</v>
      </c>
      <c r="DR209" s="2"/>
      <c r="DS209" s="2"/>
      <c r="DT209" s="2"/>
      <c r="DU209" s="2">
        <v>1010</v>
      </c>
      <c r="DV209" s="2" t="s">
        <v>40</v>
      </c>
      <c r="DW209" s="2" t="s">
        <v>40</v>
      </c>
      <c r="DX209" s="2">
        <v>1</v>
      </c>
      <c r="DY209" s="2"/>
      <c r="DZ209" s="2"/>
      <c r="EA209" s="2"/>
      <c r="EB209" s="2"/>
      <c r="EC209" s="2"/>
      <c r="ED209" s="2"/>
      <c r="EE209" s="2">
        <v>31102366</v>
      </c>
      <c r="EF209" s="2">
        <v>8</v>
      </c>
      <c r="EG209" s="2" t="s">
        <v>34</v>
      </c>
      <c r="EH209" s="2">
        <v>0</v>
      </c>
      <c r="EI209" s="2" t="s">
        <v>3</v>
      </c>
      <c r="EJ209" s="2">
        <v>1</v>
      </c>
      <c r="EK209" s="2">
        <v>1100</v>
      </c>
      <c r="EL209" s="2" t="s">
        <v>41</v>
      </c>
      <c r="EM209" s="2" t="s">
        <v>42</v>
      </c>
      <c r="EN209" s="2"/>
      <c r="EO209" s="2" t="s">
        <v>3</v>
      </c>
      <c r="EP209" s="2"/>
      <c r="EQ209" s="2">
        <v>0</v>
      </c>
      <c r="ER209" s="2">
        <v>0</v>
      </c>
      <c r="ES209" s="2">
        <v>0</v>
      </c>
      <c r="ET209" s="2">
        <v>0</v>
      </c>
      <c r="EU209" s="2">
        <v>0</v>
      </c>
      <c r="EV209" s="2">
        <v>0</v>
      </c>
      <c r="EW209" s="2">
        <v>0</v>
      </c>
      <c r="EX209" s="2">
        <v>0</v>
      </c>
      <c r="EY209" s="2">
        <v>0</v>
      </c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>
        <v>0</v>
      </c>
      <c r="FR209" s="2">
        <f t="shared" si="201"/>
        <v>0</v>
      </c>
      <c r="FS209" s="2">
        <v>0</v>
      </c>
      <c r="FT209" s="2"/>
      <c r="FU209" s="2"/>
      <c r="FV209" s="2"/>
      <c r="FW209" s="2"/>
      <c r="FX209" s="2">
        <v>0</v>
      </c>
      <c r="FY209" s="2">
        <v>0</v>
      </c>
      <c r="FZ209" s="2"/>
      <c r="GA209" s="2" t="s">
        <v>3</v>
      </c>
      <c r="GB209" s="2"/>
      <c r="GC209" s="2"/>
      <c r="GD209" s="2">
        <v>1</v>
      </c>
      <c r="GE209" s="2"/>
      <c r="GF209" s="2">
        <v>1376732253</v>
      </c>
      <c r="GG209" s="2">
        <v>2</v>
      </c>
      <c r="GH209" s="2">
        <v>0</v>
      </c>
      <c r="GI209" s="2">
        <v>-2</v>
      </c>
      <c r="GJ209" s="2">
        <v>0</v>
      </c>
      <c r="GK209" s="2">
        <v>0</v>
      </c>
      <c r="GL209" s="2">
        <f t="shared" si="202"/>
        <v>0</v>
      </c>
      <c r="GM209" s="2">
        <f t="shared" si="203"/>
        <v>0</v>
      </c>
      <c r="GN209" s="2">
        <f t="shared" si="204"/>
        <v>0</v>
      </c>
      <c r="GO209" s="2">
        <f t="shared" si="205"/>
        <v>0</v>
      </c>
      <c r="GP209" s="2">
        <f t="shared" si="206"/>
        <v>0</v>
      </c>
      <c r="GQ209" s="2"/>
      <c r="GR209" s="2">
        <v>0</v>
      </c>
      <c r="GS209" s="2">
        <v>3</v>
      </c>
      <c r="GT209" s="2">
        <v>0</v>
      </c>
      <c r="GU209" s="2" t="s">
        <v>3</v>
      </c>
      <c r="GV209" s="2">
        <f t="shared" si="207"/>
        <v>0</v>
      </c>
      <c r="GW209" s="2">
        <v>1</v>
      </c>
      <c r="GX209" s="2">
        <f t="shared" si="208"/>
        <v>0</v>
      </c>
      <c r="GY209" s="2"/>
      <c r="GZ209" s="2"/>
      <c r="HA209" s="2">
        <v>0</v>
      </c>
      <c r="HB209" s="2">
        <v>0</v>
      </c>
      <c r="HC209" s="2">
        <f t="shared" si="209"/>
        <v>0</v>
      </c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>
        <v>0</v>
      </c>
      <c r="IL209" s="2"/>
      <c r="IM209" s="2"/>
      <c r="IN209" s="2"/>
      <c r="IO209" s="2"/>
      <c r="IP209" s="2"/>
      <c r="IQ209" s="2"/>
      <c r="IR209" s="2"/>
      <c r="IS209" s="2"/>
      <c r="IT209" s="2"/>
      <c r="IU209" s="2"/>
    </row>
    <row r="210" spans="1:255">
      <c r="A210">
        <v>17</v>
      </c>
      <c r="B210">
        <v>1</v>
      </c>
      <c r="E210" t="s">
        <v>196</v>
      </c>
      <c r="F210" t="s">
        <v>38</v>
      </c>
      <c r="G210" t="s">
        <v>197</v>
      </c>
      <c r="H210" t="s">
        <v>40</v>
      </c>
      <c r="I210">
        <v>1</v>
      </c>
      <c r="J210">
        <v>0</v>
      </c>
      <c r="O210">
        <f t="shared" si="175"/>
        <v>153414.97</v>
      </c>
      <c r="P210">
        <f t="shared" si="176"/>
        <v>153414.97</v>
      </c>
      <c r="Q210">
        <f t="shared" si="177"/>
        <v>0</v>
      </c>
      <c r="R210">
        <f t="shared" si="178"/>
        <v>0</v>
      </c>
      <c r="S210">
        <f t="shared" si="179"/>
        <v>0</v>
      </c>
      <c r="T210">
        <f t="shared" si="180"/>
        <v>0</v>
      </c>
      <c r="U210">
        <f t="shared" si="181"/>
        <v>0</v>
      </c>
      <c r="V210">
        <f t="shared" si="182"/>
        <v>0</v>
      </c>
      <c r="W210">
        <f t="shared" si="183"/>
        <v>0</v>
      </c>
      <c r="X210">
        <f t="shared" si="184"/>
        <v>0</v>
      </c>
      <c r="Y210">
        <f t="shared" si="185"/>
        <v>0</v>
      </c>
      <c r="AA210">
        <v>33304960</v>
      </c>
      <c r="AB210">
        <f t="shared" si="186"/>
        <v>153414.97</v>
      </c>
      <c r="AC210">
        <f t="shared" si="187"/>
        <v>153414.97</v>
      </c>
      <c r="AD210">
        <f>ROUND((((ET210)-(EU210))+AE210),2)</f>
        <v>0</v>
      </c>
      <c r="AE210">
        <f t="shared" si="210"/>
        <v>0</v>
      </c>
      <c r="AF210">
        <f t="shared" si="210"/>
        <v>0</v>
      </c>
      <c r="AG210">
        <f t="shared" si="188"/>
        <v>0</v>
      </c>
      <c r="AH210">
        <f t="shared" si="211"/>
        <v>0</v>
      </c>
      <c r="AI210">
        <f t="shared" si="211"/>
        <v>0</v>
      </c>
      <c r="AJ210">
        <f t="shared" si="189"/>
        <v>0</v>
      </c>
      <c r="AK210">
        <v>153414.97</v>
      </c>
      <c r="AL210">
        <v>153414.97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1</v>
      </c>
      <c r="AW210">
        <v>1</v>
      </c>
      <c r="AZ210">
        <v>1</v>
      </c>
      <c r="BA210">
        <v>1</v>
      </c>
      <c r="BB210">
        <v>1</v>
      </c>
      <c r="BC210">
        <v>1</v>
      </c>
      <c r="BD210" t="s">
        <v>3</v>
      </c>
      <c r="BE210" t="s">
        <v>3</v>
      </c>
      <c r="BF210" t="s">
        <v>3</v>
      </c>
      <c r="BG210" t="s">
        <v>3</v>
      </c>
      <c r="BH210">
        <v>3</v>
      </c>
      <c r="BI210">
        <v>3</v>
      </c>
      <c r="BJ210" t="s">
        <v>3</v>
      </c>
      <c r="BM210">
        <v>1100</v>
      </c>
      <c r="BN210">
        <v>0</v>
      </c>
      <c r="BO210" t="s">
        <v>3</v>
      </c>
      <c r="BP210">
        <v>0</v>
      </c>
      <c r="BQ210">
        <v>21</v>
      </c>
      <c r="BR210">
        <v>0</v>
      </c>
      <c r="BS210">
        <v>1</v>
      </c>
      <c r="BT210">
        <v>1</v>
      </c>
      <c r="BU210">
        <v>1</v>
      </c>
      <c r="BV210">
        <v>1</v>
      </c>
      <c r="BW210">
        <v>1</v>
      </c>
      <c r="BX210">
        <v>1</v>
      </c>
      <c r="BY210" t="s">
        <v>3</v>
      </c>
      <c r="BZ210">
        <v>0</v>
      </c>
      <c r="CA210">
        <v>0</v>
      </c>
      <c r="CE210">
        <v>0</v>
      </c>
      <c r="CF210">
        <v>0</v>
      </c>
      <c r="CG210">
        <v>0</v>
      </c>
      <c r="CM210">
        <v>0</v>
      </c>
      <c r="CN210" t="s">
        <v>3</v>
      </c>
      <c r="CO210">
        <v>0</v>
      </c>
      <c r="CP210">
        <f t="shared" si="190"/>
        <v>153414.97</v>
      </c>
      <c r="CQ210">
        <f t="shared" si="191"/>
        <v>153414.97</v>
      </c>
      <c r="CR210">
        <f t="shared" si="192"/>
        <v>0</v>
      </c>
      <c r="CS210">
        <f t="shared" si="193"/>
        <v>0</v>
      </c>
      <c r="CT210">
        <f t="shared" si="194"/>
        <v>0</v>
      </c>
      <c r="CU210">
        <f t="shared" si="195"/>
        <v>0</v>
      </c>
      <c r="CV210">
        <f t="shared" si="196"/>
        <v>0</v>
      </c>
      <c r="CW210">
        <f t="shared" si="197"/>
        <v>0</v>
      </c>
      <c r="CX210">
        <f t="shared" si="198"/>
        <v>0</v>
      </c>
      <c r="CY210">
        <f t="shared" si="199"/>
        <v>0</v>
      </c>
      <c r="CZ210">
        <f t="shared" si="200"/>
        <v>0</v>
      </c>
      <c r="DC210" t="s">
        <v>3</v>
      </c>
      <c r="DD210" t="s">
        <v>3</v>
      </c>
      <c r="DE210" t="s">
        <v>3</v>
      </c>
      <c r="DF210" t="s">
        <v>3</v>
      </c>
      <c r="DG210" t="s">
        <v>3</v>
      </c>
      <c r="DH210" t="s">
        <v>3</v>
      </c>
      <c r="DI210" t="s">
        <v>3</v>
      </c>
      <c r="DJ210" t="s">
        <v>3</v>
      </c>
      <c r="DK210" t="s">
        <v>3</v>
      </c>
      <c r="DL210" t="s">
        <v>3</v>
      </c>
      <c r="DM210" t="s">
        <v>3</v>
      </c>
      <c r="DN210">
        <v>0</v>
      </c>
      <c r="DO210">
        <v>0</v>
      </c>
      <c r="DP210">
        <v>1</v>
      </c>
      <c r="DQ210">
        <v>1</v>
      </c>
      <c r="DU210">
        <v>1010</v>
      </c>
      <c r="DV210" t="s">
        <v>40</v>
      </c>
      <c r="DW210" t="s">
        <v>40</v>
      </c>
      <c r="DX210">
        <v>1</v>
      </c>
      <c r="EE210">
        <v>31102366</v>
      </c>
      <c r="EF210">
        <v>8</v>
      </c>
      <c r="EG210" t="s">
        <v>34</v>
      </c>
      <c r="EH210">
        <v>0</v>
      </c>
      <c r="EI210" t="s">
        <v>3</v>
      </c>
      <c r="EJ210">
        <v>1</v>
      </c>
      <c r="EK210">
        <v>1100</v>
      </c>
      <c r="EL210" t="s">
        <v>41</v>
      </c>
      <c r="EM210" t="s">
        <v>42</v>
      </c>
      <c r="EO210" t="s">
        <v>3</v>
      </c>
      <c r="EQ210">
        <v>0</v>
      </c>
      <c r="ER210">
        <v>153414.97</v>
      </c>
      <c r="ES210">
        <v>153414.97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5</v>
      </c>
      <c r="FC210">
        <v>1</v>
      </c>
      <c r="FD210">
        <v>18</v>
      </c>
      <c r="FF210">
        <v>692336.65</v>
      </c>
      <c r="FQ210">
        <v>0</v>
      </c>
      <c r="FR210">
        <f t="shared" si="201"/>
        <v>153414.97</v>
      </c>
      <c r="FS210">
        <v>0</v>
      </c>
      <c r="FX210">
        <v>0</v>
      </c>
      <c r="FY210">
        <v>0</v>
      </c>
      <c r="GA210" t="s">
        <v>198</v>
      </c>
      <c r="GD210">
        <v>1</v>
      </c>
      <c r="GF210">
        <v>1376732253</v>
      </c>
      <c r="GG210">
        <v>2</v>
      </c>
      <c r="GH210">
        <v>3</v>
      </c>
      <c r="GI210">
        <v>3</v>
      </c>
      <c r="GJ210">
        <v>0</v>
      </c>
      <c r="GK210">
        <v>0</v>
      </c>
      <c r="GL210">
        <f t="shared" si="202"/>
        <v>0</v>
      </c>
      <c r="GM210">
        <f t="shared" si="203"/>
        <v>153414.97</v>
      </c>
      <c r="GN210">
        <f t="shared" si="204"/>
        <v>0</v>
      </c>
      <c r="GO210">
        <f t="shared" si="205"/>
        <v>0</v>
      </c>
      <c r="GP210">
        <f t="shared" si="206"/>
        <v>0</v>
      </c>
      <c r="GR210">
        <v>1</v>
      </c>
      <c r="GS210">
        <v>1</v>
      </c>
      <c r="GT210">
        <v>0</v>
      </c>
      <c r="GU210" t="s">
        <v>3</v>
      </c>
      <c r="GV210">
        <f t="shared" si="207"/>
        <v>0</v>
      </c>
      <c r="GW210">
        <v>1</v>
      </c>
      <c r="GX210">
        <f t="shared" si="208"/>
        <v>0</v>
      </c>
      <c r="HA210">
        <v>0</v>
      </c>
      <c r="HB210">
        <v>0</v>
      </c>
      <c r="HC210">
        <f t="shared" si="209"/>
        <v>0</v>
      </c>
      <c r="IK210">
        <v>0</v>
      </c>
    </row>
    <row r="211" spans="1:255">
      <c r="A211" s="2">
        <v>17</v>
      </c>
      <c r="B211" s="2">
        <v>1</v>
      </c>
      <c r="C211" s="2">
        <f>ROW(SmtRes!A203)</f>
        <v>203</v>
      </c>
      <c r="D211" s="2">
        <f>ROW(EtalonRes!A234)</f>
        <v>234</v>
      </c>
      <c r="E211" s="2" t="s">
        <v>199</v>
      </c>
      <c r="F211" s="2" t="s">
        <v>172</v>
      </c>
      <c r="G211" s="2" t="s">
        <v>173</v>
      </c>
      <c r="H211" s="2" t="s">
        <v>19</v>
      </c>
      <c r="I211" s="2">
        <v>1</v>
      </c>
      <c r="J211" s="2">
        <v>0</v>
      </c>
      <c r="K211" s="2"/>
      <c r="L211" s="2"/>
      <c r="M211" s="2"/>
      <c r="N211" s="2"/>
      <c r="O211" s="2">
        <f t="shared" si="175"/>
        <v>123.16</v>
      </c>
      <c r="P211" s="2">
        <f t="shared" si="176"/>
        <v>67.09</v>
      </c>
      <c r="Q211" s="2">
        <f t="shared" si="177"/>
        <v>10.34</v>
      </c>
      <c r="R211" s="2">
        <f t="shared" si="178"/>
        <v>0.93</v>
      </c>
      <c r="S211" s="2">
        <f t="shared" si="179"/>
        <v>45.73</v>
      </c>
      <c r="T211" s="2">
        <f t="shared" si="180"/>
        <v>0</v>
      </c>
      <c r="U211" s="2">
        <f t="shared" si="181"/>
        <v>5.1612</v>
      </c>
      <c r="V211" s="2">
        <f t="shared" si="182"/>
        <v>7.4999999999999997E-2</v>
      </c>
      <c r="W211" s="2">
        <f t="shared" si="183"/>
        <v>0</v>
      </c>
      <c r="X211" s="2">
        <f t="shared" si="184"/>
        <v>53.66</v>
      </c>
      <c r="Y211" s="2">
        <f t="shared" si="185"/>
        <v>33.130000000000003</v>
      </c>
      <c r="Z211" s="2"/>
      <c r="AA211" s="2">
        <v>33304975</v>
      </c>
      <c r="AB211" s="2">
        <f t="shared" si="186"/>
        <v>123.16</v>
      </c>
      <c r="AC211" s="2">
        <f t="shared" si="187"/>
        <v>67.09</v>
      </c>
      <c r="AD211" s="2">
        <f>ROUND((((((ET211*1.2)*1.25))-(((EU211*1.2)*1.25)))+AE211),2)</f>
        <v>10.34</v>
      </c>
      <c r="AE211" s="2">
        <f>ROUND((((EU211*1.2)*1.25)),2)</f>
        <v>0.93</v>
      </c>
      <c r="AF211" s="2">
        <f>ROUND((((EV211*1.2)*1.15)),2)</f>
        <v>45.73</v>
      </c>
      <c r="AG211" s="2">
        <f t="shared" si="188"/>
        <v>0</v>
      </c>
      <c r="AH211" s="2">
        <f>(((EW211*1.2)*1.15))</f>
        <v>5.1612</v>
      </c>
      <c r="AI211" s="2">
        <f>(((EX211*1.2)*1.25))</f>
        <v>7.4999999999999997E-2</v>
      </c>
      <c r="AJ211" s="2">
        <f t="shared" si="189"/>
        <v>0</v>
      </c>
      <c r="AK211" s="2">
        <v>107.12</v>
      </c>
      <c r="AL211" s="2">
        <v>67.09</v>
      </c>
      <c r="AM211" s="2">
        <v>6.89</v>
      </c>
      <c r="AN211" s="2">
        <v>0.62</v>
      </c>
      <c r="AO211" s="2">
        <v>33.14</v>
      </c>
      <c r="AP211" s="2">
        <v>0</v>
      </c>
      <c r="AQ211" s="2">
        <v>3.74</v>
      </c>
      <c r="AR211" s="2">
        <v>0.05</v>
      </c>
      <c r="AS211" s="2">
        <v>0</v>
      </c>
      <c r="AT211" s="2">
        <v>115</v>
      </c>
      <c r="AU211" s="2">
        <v>71</v>
      </c>
      <c r="AV211" s="2">
        <v>1</v>
      </c>
      <c r="AW211" s="2">
        <v>1</v>
      </c>
      <c r="AX211" s="2"/>
      <c r="AY211" s="2"/>
      <c r="AZ211" s="2">
        <v>1</v>
      </c>
      <c r="BA211" s="2">
        <v>1</v>
      </c>
      <c r="BB211" s="2">
        <v>1</v>
      </c>
      <c r="BC211" s="2">
        <v>1</v>
      </c>
      <c r="BD211" s="2" t="s">
        <v>3</v>
      </c>
      <c r="BE211" s="2" t="s">
        <v>3</v>
      </c>
      <c r="BF211" s="2" t="s">
        <v>3</v>
      </c>
      <c r="BG211" s="2" t="s">
        <v>3</v>
      </c>
      <c r="BH211" s="2">
        <v>0</v>
      </c>
      <c r="BI211" s="2">
        <v>1</v>
      </c>
      <c r="BJ211" s="2" t="s">
        <v>174</v>
      </c>
      <c r="BK211" s="2"/>
      <c r="BL211" s="2"/>
      <c r="BM211" s="2">
        <v>20001</v>
      </c>
      <c r="BN211" s="2">
        <v>0</v>
      </c>
      <c r="BO211" s="2" t="s">
        <v>3</v>
      </c>
      <c r="BP211" s="2">
        <v>0</v>
      </c>
      <c r="BQ211" s="2">
        <v>2</v>
      </c>
      <c r="BR211" s="2">
        <v>0</v>
      </c>
      <c r="BS211" s="2">
        <v>1</v>
      </c>
      <c r="BT211" s="2">
        <v>1</v>
      </c>
      <c r="BU211" s="2">
        <v>1</v>
      </c>
      <c r="BV211" s="2">
        <v>1</v>
      </c>
      <c r="BW211" s="2">
        <v>1</v>
      </c>
      <c r="BX211" s="2">
        <v>1</v>
      </c>
      <c r="BY211" s="2" t="s">
        <v>3</v>
      </c>
      <c r="BZ211" s="2">
        <v>128</v>
      </c>
      <c r="CA211" s="2">
        <v>83</v>
      </c>
      <c r="CB211" s="2"/>
      <c r="CC211" s="2"/>
      <c r="CD211" s="2"/>
      <c r="CE211" s="2">
        <v>0</v>
      </c>
      <c r="CF211" s="2">
        <v>0</v>
      </c>
      <c r="CG211" s="2">
        <v>0</v>
      </c>
      <c r="CH211" s="2"/>
      <c r="CI211" s="2"/>
      <c r="CJ211" s="2"/>
      <c r="CK211" s="2"/>
      <c r="CL211" s="2"/>
      <c r="CM211" s="2">
        <v>0</v>
      </c>
      <c r="CN211" s="2" t="s">
        <v>954</v>
      </c>
      <c r="CO211" s="2">
        <v>0</v>
      </c>
      <c r="CP211" s="2">
        <f t="shared" si="190"/>
        <v>123.16</v>
      </c>
      <c r="CQ211" s="2">
        <f t="shared" si="191"/>
        <v>67.09</v>
      </c>
      <c r="CR211" s="2">
        <f t="shared" si="192"/>
        <v>10.34</v>
      </c>
      <c r="CS211" s="2">
        <f t="shared" si="193"/>
        <v>0.93</v>
      </c>
      <c r="CT211" s="2">
        <f t="shared" si="194"/>
        <v>45.73</v>
      </c>
      <c r="CU211" s="2">
        <f t="shared" si="195"/>
        <v>0</v>
      </c>
      <c r="CV211" s="2">
        <f t="shared" si="196"/>
        <v>5.1612</v>
      </c>
      <c r="CW211" s="2">
        <f t="shared" si="197"/>
        <v>7.4999999999999997E-2</v>
      </c>
      <c r="CX211" s="2">
        <f t="shared" si="198"/>
        <v>0</v>
      </c>
      <c r="CY211" s="2">
        <f t="shared" si="199"/>
        <v>53.658999999999999</v>
      </c>
      <c r="CZ211" s="2">
        <f t="shared" si="200"/>
        <v>33.128599999999999</v>
      </c>
      <c r="DA211" s="2"/>
      <c r="DB211" s="2"/>
      <c r="DC211" s="2" t="s">
        <v>3</v>
      </c>
      <c r="DD211" s="2" t="s">
        <v>3</v>
      </c>
      <c r="DE211" s="2" t="s">
        <v>21</v>
      </c>
      <c r="DF211" s="2" t="s">
        <v>21</v>
      </c>
      <c r="DG211" s="2" t="s">
        <v>22</v>
      </c>
      <c r="DH211" s="2" t="s">
        <v>3</v>
      </c>
      <c r="DI211" s="2" t="s">
        <v>22</v>
      </c>
      <c r="DJ211" s="2" t="s">
        <v>21</v>
      </c>
      <c r="DK211" s="2" t="s">
        <v>3</v>
      </c>
      <c r="DL211" s="2" t="s">
        <v>3</v>
      </c>
      <c r="DM211" s="2" t="s">
        <v>3</v>
      </c>
      <c r="DN211" s="2">
        <v>0</v>
      </c>
      <c r="DO211" s="2">
        <v>0</v>
      </c>
      <c r="DP211" s="2">
        <v>1</v>
      </c>
      <c r="DQ211" s="2">
        <v>1</v>
      </c>
      <c r="DR211" s="2"/>
      <c r="DS211" s="2"/>
      <c r="DT211" s="2"/>
      <c r="DU211" s="2">
        <v>1013</v>
      </c>
      <c r="DV211" s="2" t="s">
        <v>19</v>
      </c>
      <c r="DW211" s="2" t="s">
        <v>19</v>
      </c>
      <c r="DX211" s="2">
        <v>1</v>
      </c>
      <c r="DY211" s="2"/>
      <c r="DZ211" s="2"/>
      <c r="EA211" s="2"/>
      <c r="EB211" s="2"/>
      <c r="EC211" s="2"/>
      <c r="ED211" s="2"/>
      <c r="EE211" s="2">
        <v>31102217</v>
      </c>
      <c r="EF211" s="2">
        <v>2</v>
      </c>
      <c r="EG211" s="2" t="s">
        <v>23</v>
      </c>
      <c r="EH211" s="2">
        <v>0</v>
      </c>
      <c r="EI211" s="2" t="s">
        <v>3</v>
      </c>
      <c r="EJ211" s="2">
        <v>1</v>
      </c>
      <c r="EK211" s="2">
        <v>20001</v>
      </c>
      <c r="EL211" s="2" t="s">
        <v>24</v>
      </c>
      <c r="EM211" s="2" t="s">
        <v>25</v>
      </c>
      <c r="EN211" s="2"/>
      <c r="EO211" s="2" t="s">
        <v>26</v>
      </c>
      <c r="EP211" s="2"/>
      <c r="EQ211" s="2">
        <v>0</v>
      </c>
      <c r="ER211" s="2">
        <v>107.12</v>
      </c>
      <c r="ES211" s="2">
        <v>67.09</v>
      </c>
      <c r="ET211" s="2">
        <v>6.89</v>
      </c>
      <c r="EU211" s="2">
        <v>0.62</v>
      </c>
      <c r="EV211" s="2">
        <v>33.14</v>
      </c>
      <c r="EW211" s="2">
        <v>3.74</v>
      </c>
      <c r="EX211" s="2">
        <v>0.05</v>
      </c>
      <c r="EY211" s="2">
        <v>0</v>
      </c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>
        <v>0</v>
      </c>
      <c r="FR211" s="2">
        <f t="shared" si="201"/>
        <v>0</v>
      </c>
      <c r="FS211" s="2">
        <v>0</v>
      </c>
      <c r="FT211" s="2" t="s">
        <v>27</v>
      </c>
      <c r="FU211" s="2" t="s">
        <v>28</v>
      </c>
      <c r="FV211" s="2"/>
      <c r="FW211" s="2"/>
      <c r="FX211" s="2">
        <v>115.2</v>
      </c>
      <c r="FY211" s="2">
        <v>70.55</v>
      </c>
      <c r="FZ211" s="2"/>
      <c r="GA211" s="2" t="s">
        <v>3</v>
      </c>
      <c r="GB211" s="2"/>
      <c r="GC211" s="2"/>
      <c r="GD211" s="2">
        <v>1</v>
      </c>
      <c r="GE211" s="2"/>
      <c r="GF211" s="2">
        <v>1739169552</v>
      </c>
      <c r="GG211" s="2">
        <v>2</v>
      </c>
      <c r="GH211" s="2">
        <v>1</v>
      </c>
      <c r="GI211" s="2">
        <v>-2</v>
      </c>
      <c r="GJ211" s="2">
        <v>0</v>
      </c>
      <c r="GK211" s="2">
        <v>0</v>
      </c>
      <c r="GL211" s="2">
        <f t="shared" si="202"/>
        <v>0</v>
      </c>
      <c r="GM211" s="2">
        <f t="shared" si="203"/>
        <v>209.95</v>
      </c>
      <c r="GN211" s="2">
        <f t="shared" si="204"/>
        <v>209.95</v>
      </c>
      <c r="GO211" s="2">
        <f t="shared" si="205"/>
        <v>0</v>
      </c>
      <c r="GP211" s="2">
        <f t="shared" si="206"/>
        <v>0</v>
      </c>
      <c r="GQ211" s="2"/>
      <c r="GR211" s="2">
        <v>0</v>
      </c>
      <c r="GS211" s="2">
        <v>3</v>
      </c>
      <c r="GT211" s="2">
        <v>0</v>
      </c>
      <c r="GU211" s="2" t="s">
        <v>3</v>
      </c>
      <c r="GV211" s="2">
        <f t="shared" si="207"/>
        <v>0</v>
      </c>
      <c r="GW211" s="2">
        <v>1</v>
      </c>
      <c r="GX211" s="2">
        <f t="shared" si="208"/>
        <v>0</v>
      </c>
      <c r="GY211" s="2"/>
      <c r="GZ211" s="2"/>
      <c r="HA211" s="2">
        <v>0</v>
      </c>
      <c r="HB211" s="2">
        <v>0</v>
      </c>
      <c r="HC211" s="2">
        <f t="shared" si="209"/>
        <v>0</v>
      </c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>
        <v>0</v>
      </c>
      <c r="IL211" s="2"/>
      <c r="IM211" s="2"/>
      <c r="IN211" s="2"/>
      <c r="IO211" s="2"/>
      <c r="IP211" s="2"/>
      <c r="IQ211" s="2"/>
      <c r="IR211" s="2"/>
      <c r="IS211" s="2"/>
      <c r="IT211" s="2"/>
      <c r="IU211" s="2"/>
    </row>
    <row r="212" spans="1:255">
      <c r="A212">
        <v>17</v>
      </c>
      <c r="B212">
        <v>1</v>
      </c>
      <c r="C212">
        <f>ROW(SmtRes!A210)</f>
        <v>210</v>
      </c>
      <c r="D212">
        <f>ROW(EtalonRes!A242)</f>
        <v>242</v>
      </c>
      <c r="E212" t="s">
        <v>199</v>
      </c>
      <c r="F212" t="s">
        <v>172</v>
      </c>
      <c r="G212" t="s">
        <v>173</v>
      </c>
      <c r="H212" t="s">
        <v>19</v>
      </c>
      <c r="I212">
        <v>1</v>
      </c>
      <c r="J212">
        <v>0</v>
      </c>
      <c r="O212">
        <f t="shared" si="175"/>
        <v>123.16</v>
      </c>
      <c r="P212">
        <f t="shared" si="176"/>
        <v>67.09</v>
      </c>
      <c r="Q212">
        <f t="shared" si="177"/>
        <v>10.34</v>
      </c>
      <c r="R212">
        <f t="shared" si="178"/>
        <v>0.93</v>
      </c>
      <c r="S212">
        <f t="shared" si="179"/>
        <v>45.73</v>
      </c>
      <c r="T212">
        <f t="shared" si="180"/>
        <v>0</v>
      </c>
      <c r="U212">
        <f t="shared" si="181"/>
        <v>5.1612</v>
      </c>
      <c r="V212">
        <f t="shared" si="182"/>
        <v>7.4999999999999997E-2</v>
      </c>
      <c r="W212">
        <f t="shared" si="183"/>
        <v>0</v>
      </c>
      <c r="X212">
        <f t="shared" si="184"/>
        <v>53.66</v>
      </c>
      <c r="Y212">
        <f t="shared" si="185"/>
        <v>33.130000000000003</v>
      </c>
      <c r="AA212">
        <v>33304960</v>
      </c>
      <c r="AB212">
        <f t="shared" si="186"/>
        <v>123.16</v>
      </c>
      <c r="AC212">
        <f t="shared" si="187"/>
        <v>67.09</v>
      </c>
      <c r="AD212">
        <f>ROUND((((((ET212*1.2)*1.25))-(((EU212*1.2)*1.25)))+AE212),2)</f>
        <v>10.34</v>
      </c>
      <c r="AE212">
        <f>ROUND((((EU212*1.2)*1.25)),2)</f>
        <v>0.93</v>
      </c>
      <c r="AF212">
        <f>ROUND((((EV212*1.2)*1.15)),2)</f>
        <v>45.73</v>
      </c>
      <c r="AG212">
        <f t="shared" si="188"/>
        <v>0</v>
      </c>
      <c r="AH212">
        <f>(((EW212*1.2)*1.15))</f>
        <v>5.1612</v>
      </c>
      <c r="AI212">
        <f>(((EX212*1.2)*1.25))</f>
        <v>7.4999999999999997E-2</v>
      </c>
      <c r="AJ212">
        <f t="shared" si="189"/>
        <v>0</v>
      </c>
      <c r="AK212">
        <v>107.12</v>
      </c>
      <c r="AL212">
        <v>67.09</v>
      </c>
      <c r="AM212">
        <v>6.89</v>
      </c>
      <c r="AN212">
        <v>0.62</v>
      </c>
      <c r="AO212">
        <v>33.14</v>
      </c>
      <c r="AP212">
        <v>0</v>
      </c>
      <c r="AQ212">
        <v>3.74</v>
      </c>
      <c r="AR212">
        <v>0.05</v>
      </c>
      <c r="AS212">
        <v>0</v>
      </c>
      <c r="AT212">
        <v>115</v>
      </c>
      <c r="AU212">
        <v>71</v>
      </c>
      <c r="AV212">
        <v>1</v>
      </c>
      <c r="AW212">
        <v>1</v>
      </c>
      <c r="AZ212">
        <v>1</v>
      </c>
      <c r="BA212">
        <v>1</v>
      </c>
      <c r="BB212">
        <v>1</v>
      </c>
      <c r="BC212">
        <v>1</v>
      </c>
      <c r="BD212" t="s">
        <v>3</v>
      </c>
      <c r="BE212" t="s">
        <v>3</v>
      </c>
      <c r="BF212" t="s">
        <v>3</v>
      </c>
      <c r="BG212" t="s">
        <v>3</v>
      </c>
      <c r="BH212">
        <v>0</v>
      </c>
      <c r="BI212">
        <v>1</v>
      </c>
      <c r="BJ212" t="s">
        <v>174</v>
      </c>
      <c r="BM212">
        <v>20001</v>
      </c>
      <c r="BN212">
        <v>0</v>
      </c>
      <c r="BO212" t="s">
        <v>3</v>
      </c>
      <c r="BP212">
        <v>0</v>
      </c>
      <c r="BQ212">
        <v>2</v>
      </c>
      <c r="BR212">
        <v>0</v>
      </c>
      <c r="BS212">
        <v>1</v>
      </c>
      <c r="BT212">
        <v>1</v>
      </c>
      <c r="BU212">
        <v>1</v>
      </c>
      <c r="BV212">
        <v>1</v>
      </c>
      <c r="BW212">
        <v>1</v>
      </c>
      <c r="BX212">
        <v>1</v>
      </c>
      <c r="BY212" t="s">
        <v>3</v>
      </c>
      <c r="BZ212">
        <v>128</v>
      </c>
      <c r="CA212">
        <v>83</v>
      </c>
      <c r="CE212">
        <v>0</v>
      </c>
      <c r="CF212">
        <v>0</v>
      </c>
      <c r="CG212">
        <v>0</v>
      </c>
      <c r="CM212">
        <v>0</v>
      </c>
      <c r="CN212" t="s">
        <v>954</v>
      </c>
      <c r="CO212">
        <v>0</v>
      </c>
      <c r="CP212">
        <f t="shared" si="190"/>
        <v>123.16</v>
      </c>
      <c r="CQ212">
        <f t="shared" si="191"/>
        <v>67.09</v>
      </c>
      <c r="CR212">
        <f t="shared" si="192"/>
        <v>10.34</v>
      </c>
      <c r="CS212">
        <f t="shared" si="193"/>
        <v>0.93</v>
      </c>
      <c r="CT212">
        <f t="shared" si="194"/>
        <v>45.73</v>
      </c>
      <c r="CU212">
        <f t="shared" si="195"/>
        <v>0</v>
      </c>
      <c r="CV212">
        <f t="shared" si="196"/>
        <v>5.1612</v>
      </c>
      <c r="CW212">
        <f t="shared" si="197"/>
        <v>7.4999999999999997E-2</v>
      </c>
      <c r="CX212">
        <f t="shared" si="198"/>
        <v>0</v>
      </c>
      <c r="CY212">
        <f t="shared" si="199"/>
        <v>53.658999999999999</v>
      </c>
      <c r="CZ212">
        <f t="shared" si="200"/>
        <v>33.128599999999999</v>
      </c>
      <c r="DC212" t="s">
        <v>3</v>
      </c>
      <c r="DD212" t="s">
        <v>3</v>
      </c>
      <c r="DE212" t="s">
        <v>21</v>
      </c>
      <c r="DF212" t="s">
        <v>21</v>
      </c>
      <c r="DG212" t="s">
        <v>22</v>
      </c>
      <c r="DH212" t="s">
        <v>3</v>
      </c>
      <c r="DI212" t="s">
        <v>22</v>
      </c>
      <c r="DJ212" t="s">
        <v>21</v>
      </c>
      <c r="DK212" t="s">
        <v>3</v>
      </c>
      <c r="DL212" t="s">
        <v>3</v>
      </c>
      <c r="DM212" t="s">
        <v>3</v>
      </c>
      <c r="DN212">
        <v>0</v>
      </c>
      <c r="DO212">
        <v>0</v>
      </c>
      <c r="DP212">
        <v>1</v>
      </c>
      <c r="DQ212">
        <v>1</v>
      </c>
      <c r="DU212">
        <v>1013</v>
      </c>
      <c r="DV212" t="s">
        <v>19</v>
      </c>
      <c r="DW212" t="s">
        <v>19</v>
      </c>
      <c r="DX212">
        <v>1</v>
      </c>
      <c r="EE212">
        <v>31102217</v>
      </c>
      <c r="EF212">
        <v>2</v>
      </c>
      <c r="EG212" t="s">
        <v>23</v>
      </c>
      <c r="EH212">
        <v>0</v>
      </c>
      <c r="EI212" t="s">
        <v>3</v>
      </c>
      <c r="EJ212">
        <v>1</v>
      </c>
      <c r="EK212">
        <v>20001</v>
      </c>
      <c r="EL212" t="s">
        <v>24</v>
      </c>
      <c r="EM212" t="s">
        <v>25</v>
      </c>
      <c r="EO212" t="s">
        <v>26</v>
      </c>
      <c r="EQ212">
        <v>0</v>
      </c>
      <c r="ER212">
        <v>107.12</v>
      </c>
      <c r="ES212">
        <v>67.09</v>
      </c>
      <c r="ET212">
        <v>6.89</v>
      </c>
      <c r="EU212">
        <v>0.62</v>
      </c>
      <c r="EV212">
        <v>33.14</v>
      </c>
      <c r="EW212">
        <v>3.74</v>
      </c>
      <c r="EX212">
        <v>0.05</v>
      </c>
      <c r="EY212">
        <v>0</v>
      </c>
      <c r="FQ212">
        <v>0</v>
      </c>
      <c r="FR212">
        <f t="shared" si="201"/>
        <v>0</v>
      </c>
      <c r="FS212">
        <v>0</v>
      </c>
      <c r="FT212" t="s">
        <v>27</v>
      </c>
      <c r="FU212" t="s">
        <v>28</v>
      </c>
      <c r="FX212">
        <v>115.2</v>
      </c>
      <c r="FY212">
        <v>70.55</v>
      </c>
      <c r="GA212" t="s">
        <v>3</v>
      </c>
      <c r="GD212">
        <v>1</v>
      </c>
      <c r="GF212">
        <v>1739169552</v>
      </c>
      <c r="GG212">
        <v>2</v>
      </c>
      <c r="GH212">
        <v>1</v>
      </c>
      <c r="GI212">
        <v>-2</v>
      </c>
      <c r="GJ212">
        <v>0</v>
      </c>
      <c r="GK212">
        <v>0</v>
      </c>
      <c r="GL212">
        <f t="shared" si="202"/>
        <v>0</v>
      </c>
      <c r="GM212">
        <f t="shared" si="203"/>
        <v>209.95</v>
      </c>
      <c r="GN212">
        <f t="shared" si="204"/>
        <v>209.95</v>
      </c>
      <c r="GO212">
        <f t="shared" si="205"/>
        <v>0</v>
      </c>
      <c r="GP212">
        <f t="shared" si="206"/>
        <v>0</v>
      </c>
      <c r="GR212">
        <v>0</v>
      </c>
      <c r="GS212">
        <v>3</v>
      </c>
      <c r="GT212">
        <v>0</v>
      </c>
      <c r="GU212" t="s">
        <v>3</v>
      </c>
      <c r="GV212">
        <f t="shared" si="207"/>
        <v>0</v>
      </c>
      <c r="GW212">
        <v>1</v>
      </c>
      <c r="GX212">
        <f t="shared" si="208"/>
        <v>0</v>
      </c>
      <c r="HA212">
        <v>0</v>
      </c>
      <c r="HB212">
        <v>0</v>
      </c>
      <c r="HC212">
        <f t="shared" si="209"/>
        <v>0</v>
      </c>
      <c r="IK212">
        <v>0</v>
      </c>
    </row>
    <row r="213" spans="1:255">
      <c r="A213" s="2">
        <v>17</v>
      </c>
      <c r="B213" s="2">
        <v>1</v>
      </c>
      <c r="C213" s="2"/>
      <c r="D213" s="2"/>
      <c r="E213" s="2" t="s">
        <v>200</v>
      </c>
      <c r="F213" s="2" t="s">
        <v>38</v>
      </c>
      <c r="G213" s="2" t="s">
        <v>176</v>
      </c>
      <c r="H213" s="2" t="s">
        <v>40</v>
      </c>
      <c r="I213" s="2">
        <v>1</v>
      </c>
      <c r="J213" s="2">
        <v>0</v>
      </c>
      <c r="K213" s="2"/>
      <c r="L213" s="2"/>
      <c r="M213" s="2"/>
      <c r="N213" s="2"/>
      <c r="O213" s="2">
        <f t="shared" si="175"/>
        <v>0</v>
      </c>
      <c r="P213" s="2">
        <f t="shared" si="176"/>
        <v>0</v>
      </c>
      <c r="Q213" s="2">
        <f t="shared" si="177"/>
        <v>0</v>
      </c>
      <c r="R213" s="2">
        <f t="shared" si="178"/>
        <v>0</v>
      </c>
      <c r="S213" s="2">
        <f t="shared" si="179"/>
        <v>0</v>
      </c>
      <c r="T213" s="2">
        <f t="shared" si="180"/>
        <v>0</v>
      </c>
      <c r="U213" s="2">
        <f t="shared" si="181"/>
        <v>0</v>
      </c>
      <c r="V213" s="2">
        <f t="shared" si="182"/>
        <v>0</v>
      </c>
      <c r="W213" s="2">
        <f t="shared" si="183"/>
        <v>0</v>
      </c>
      <c r="X213" s="2">
        <f t="shared" si="184"/>
        <v>0</v>
      </c>
      <c r="Y213" s="2">
        <f t="shared" si="185"/>
        <v>0</v>
      </c>
      <c r="Z213" s="2"/>
      <c r="AA213" s="2">
        <v>33304975</v>
      </c>
      <c r="AB213" s="2">
        <f t="shared" si="186"/>
        <v>0</v>
      </c>
      <c r="AC213" s="2">
        <f t="shared" si="187"/>
        <v>0</v>
      </c>
      <c r="AD213" s="2">
        <f>ROUND((((ET213)-(EU213))+AE213),2)</f>
        <v>0</v>
      </c>
      <c r="AE213" s="2">
        <f>ROUND((EU213),2)</f>
        <v>0</v>
      </c>
      <c r="AF213" s="2">
        <f>ROUND((EV213),2)</f>
        <v>0</v>
      </c>
      <c r="AG213" s="2">
        <f t="shared" si="188"/>
        <v>0</v>
      </c>
      <c r="AH213" s="2">
        <f>(EW213)</f>
        <v>0</v>
      </c>
      <c r="AI213" s="2">
        <f>(EX213)</f>
        <v>0</v>
      </c>
      <c r="AJ213" s="2">
        <f t="shared" si="189"/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1</v>
      </c>
      <c r="AW213" s="2">
        <v>1</v>
      </c>
      <c r="AX213" s="2"/>
      <c r="AY213" s="2"/>
      <c r="AZ213" s="2">
        <v>1</v>
      </c>
      <c r="BA213" s="2">
        <v>1</v>
      </c>
      <c r="BB213" s="2">
        <v>1</v>
      </c>
      <c r="BC213" s="2">
        <v>1</v>
      </c>
      <c r="BD213" s="2" t="s">
        <v>3</v>
      </c>
      <c r="BE213" s="2" t="s">
        <v>3</v>
      </c>
      <c r="BF213" s="2" t="s">
        <v>3</v>
      </c>
      <c r="BG213" s="2" t="s">
        <v>3</v>
      </c>
      <c r="BH213" s="2">
        <v>3</v>
      </c>
      <c r="BI213" s="2">
        <v>2</v>
      </c>
      <c r="BJ213" s="2" t="s">
        <v>3</v>
      </c>
      <c r="BK213" s="2"/>
      <c r="BL213" s="2"/>
      <c r="BM213" s="2">
        <v>1100</v>
      </c>
      <c r="BN213" s="2">
        <v>0</v>
      </c>
      <c r="BO213" s="2" t="s">
        <v>3</v>
      </c>
      <c r="BP213" s="2">
        <v>0</v>
      </c>
      <c r="BQ213" s="2">
        <v>14</v>
      </c>
      <c r="BR213" s="2">
        <v>0</v>
      </c>
      <c r="BS213" s="2">
        <v>1</v>
      </c>
      <c r="BT213" s="2">
        <v>1</v>
      </c>
      <c r="BU213" s="2">
        <v>1</v>
      </c>
      <c r="BV213" s="2">
        <v>1</v>
      </c>
      <c r="BW213" s="2">
        <v>1</v>
      </c>
      <c r="BX213" s="2">
        <v>1</v>
      </c>
      <c r="BY213" s="2" t="s">
        <v>3</v>
      </c>
      <c r="BZ213" s="2">
        <v>0</v>
      </c>
      <c r="CA213" s="2">
        <v>0</v>
      </c>
      <c r="CB213" s="2"/>
      <c r="CC213" s="2"/>
      <c r="CD213" s="2"/>
      <c r="CE213" s="2">
        <v>0</v>
      </c>
      <c r="CF213" s="2">
        <v>0</v>
      </c>
      <c r="CG213" s="2">
        <v>0</v>
      </c>
      <c r="CH213" s="2"/>
      <c r="CI213" s="2"/>
      <c r="CJ213" s="2"/>
      <c r="CK213" s="2"/>
      <c r="CL213" s="2"/>
      <c r="CM213" s="2">
        <v>0</v>
      </c>
      <c r="CN213" s="2" t="s">
        <v>3</v>
      </c>
      <c r="CO213" s="2">
        <v>0</v>
      </c>
      <c r="CP213" s="2">
        <f t="shared" si="190"/>
        <v>0</v>
      </c>
      <c r="CQ213" s="2">
        <f t="shared" si="191"/>
        <v>0</v>
      </c>
      <c r="CR213" s="2">
        <f t="shared" si="192"/>
        <v>0</v>
      </c>
      <c r="CS213" s="2">
        <f t="shared" si="193"/>
        <v>0</v>
      </c>
      <c r="CT213" s="2">
        <f t="shared" si="194"/>
        <v>0</v>
      </c>
      <c r="CU213" s="2">
        <f t="shared" si="195"/>
        <v>0</v>
      </c>
      <c r="CV213" s="2">
        <f t="shared" si="196"/>
        <v>0</v>
      </c>
      <c r="CW213" s="2">
        <f t="shared" si="197"/>
        <v>0</v>
      </c>
      <c r="CX213" s="2">
        <f t="shared" si="198"/>
        <v>0</v>
      </c>
      <c r="CY213" s="2">
        <f t="shared" si="199"/>
        <v>0</v>
      </c>
      <c r="CZ213" s="2">
        <f t="shared" si="200"/>
        <v>0</v>
      </c>
      <c r="DA213" s="2"/>
      <c r="DB213" s="2"/>
      <c r="DC213" s="2" t="s">
        <v>3</v>
      </c>
      <c r="DD213" s="2" t="s">
        <v>3</v>
      </c>
      <c r="DE213" s="2" t="s">
        <v>3</v>
      </c>
      <c r="DF213" s="2" t="s">
        <v>3</v>
      </c>
      <c r="DG213" s="2" t="s">
        <v>3</v>
      </c>
      <c r="DH213" s="2" t="s">
        <v>3</v>
      </c>
      <c r="DI213" s="2" t="s">
        <v>3</v>
      </c>
      <c r="DJ213" s="2" t="s">
        <v>3</v>
      </c>
      <c r="DK213" s="2" t="s">
        <v>3</v>
      </c>
      <c r="DL213" s="2" t="s">
        <v>3</v>
      </c>
      <c r="DM213" s="2" t="s">
        <v>3</v>
      </c>
      <c r="DN213" s="2">
        <v>0</v>
      </c>
      <c r="DO213" s="2">
        <v>0</v>
      </c>
      <c r="DP213" s="2">
        <v>1</v>
      </c>
      <c r="DQ213" s="2">
        <v>1</v>
      </c>
      <c r="DR213" s="2"/>
      <c r="DS213" s="2"/>
      <c r="DT213" s="2"/>
      <c r="DU213" s="2">
        <v>1010</v>
      </c>
      <c r="DV213" s="2" t="s">
        <v>40</v>
      </c>
      <c r="DW213" s="2" t="s">
        <v>40</v>
      </c>
      <c r="DX213" s="2">
        <v>1</v>
      </c>
      <c r="DY213" s="2"/>
      <c r="DZ213" s="2"/>
      <c r="EA213" s="2"/>
      <c r="EB213" s="2"/>
      <c r="EC213" s="2"/>
      <c r="ED213" s="2"/>
      <c r="EE213" s="2">
        <v>31102366</v>
      </c>
      <c r="EF213" s="2">
        <v>8</v>
      </c>
      <c r="EG213" s="2" t="s">
        <v>34</v>
      </c>
      <c r="EH213" s="2">
        <v>0</v>
      </c>
      <c r="EI213" s="2" t="s">
        <v>3</v>
      </c>
      <c r="EJ213" s="2">
        <v>1</v>
      </c>
      <c r="EK213" s="2">
        <v>1100</v>
      </c>
      <c r="EL213" s="2" t="s">
        <v>41</v>
      </c>
      <c r="EM213" s="2" t="s">
        <v>42</v>
      </c>
      <c r="EN213" s="2"/>
      <c r="EO213" s="2" t="s">
        <v>3</v>
      </c>
      <c r="EP213" s="2"/>
      <c r="EQ213" s="2">
        <v>0</v>
      </c>
      <c r="ER213" s="2">
        <v>0</v>
      </c>
      <c r="ES213" s="2">
        <v>0</v>
      </c>
      <c r="ET213" s="2">
        <v>0</v>
      </c>
      <c r="EU213" s="2">
        <v>0</v>
      </c>
      <c r="EV213" s="2">
        <v>0</v>
      </c>
      <c r="EW213" s="2">
        <v>0</v>
      </c>
      <c r="EX213" s="2">
        <v>0</v>
      </c>
      <c r="EY213" s="2">
        <v>0</v>
      </c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>
        <v>0</v>
      </c>
      <c r="FR213" s="2">
        <f t="shared" si="201"/>
        <v>0</v>
      </c>
      <c r="FS213" s="2">
        <v>0</v>
      </c>
      <c r="FT213" s="2"/>
      <c r="FU213" s="2"/>
      <c r="FV213" s="2"/>
      <c r="FW213" s="2"/>
      <c r="FX213" s="2">
        <v>0</v>
      </c>
      <c r="FY213" s="2">
        <v>0</v>
      </c>
      <c r="FZ213" s="2"/>
      <c r="GA213" s="2" t="s">
        <v>3</v>
      </c>
      <c r="GB213" s="2"/>
      <c r="GC213" s="2"/>
      <c r="GD213" s="2">
        <v>1</v>
      </c>
      <c r="GE213" s="2"/>
      <c r="GF213" s="2">
        <v>-543498270</v>
      </c>
      <c r="GG213" s="2">
        <v>2</v>
      </c>
      <c r="GH213" s="2">
        <v>0</v>
      </c>
      <c r="GI213" s="2">
        <v>-2</v>
      </c>
      <c r="GJ213" s="2">
        <v>0</v>
      </c>
      <c r="GK213" s="2">
        <v>0</v>
      </c>
      <c r="GL213" s="2">
        <f t="shared" si="202"/>
        <v>0</v>
      </c>
      <c r="GM213" s="2">
        <f t="shared" si="203"/>
        <v>0</v>
      </c>
      <c r="GN213" s="2">
        <f t="shared" si="204"/>
        <v>0</v>
      </c>
      <c r="GO213" s="2">
        <f t="shared" si="205"/>
        <v>0</v>
      </c>
      <c r="GP213" s="2">
        <f t="shared" si="206"/>
        <v>0</v>
      </c>
      <c r="GQ213" s="2"/>
      <c r="GR213" s="2">
        <v>0</v>
      </c>
      <c r="GS213" s="2">
        <v>3</v>
      </c>
      <c r="GT213" s="2">
        <v>0</v>
      </c>
      <c r="GU213" s="2" t="s">
        <v>3</v>
      </c>
      <c r="GV213" s="2">
        <f t="shared" si="207"/>
        <v>0</v>
      </c>
      <c r="GW213" s="2">
        <v>1</v>
      </c>
      <c r="GX213" s="2">
        <f t="shared" si="208"/>
        <v>0</v>
      </c>
      <c r="GY213" s="2"/>
      <c r="GZ213" s="2"/>
      <c r="HA213" s="2">
        <v>0</v>
      </c>
      <c r="HB213" s="2">
        <v>0</v>
      </c>
      <c r="HC213" s="2">
        <f t="shared" si="209"/>
        <v>0</v>
      </c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>
        <v>0</v>
      </c>
      <c r="IL213" s="2"/>
      <c r="IM213" s="2"/>
      <c r="IN213" s="2"/>
      <c r="IO213" s="2"/>
      <c r="IP213" s="2"/>
      <c r="IQ213" s="2"/>
      <c r="IR213" s="2"/>
      <c r="IS213" s="2"/>
      <c r="IT213" s="2"/>
      <c r="IU213" s="2"/>
    </row>
    <row r="214" spans="1:255">
      <c r="A214">
        <v>17</v>
      </c>
      <c r="B214">
        <v>1</v>
      </c>
      <c r="E214" t="s">
        <v>200</v>
      </c>
      <c r="F214" t="s">
        <v>38</v>
      </c>
      <c r="G214" t="s">
        <v>176</v>
      </c>
      <c r="H214" t="s">
        <v>40</v>
      </c>
      <c r="I214">
        <v>1</v>
      </c>
      <c r="J214">
        <v>0</v>
      </c>
      <c r="O214">
        <f t="shared" si="175"/>
        <v>7465.48</v>
      </c>
      <c r="P214">
        <f t="shared" si="176"/>
        <v>7465.48</v>
      </c>
      <c r="Q214">
        <f t="shared" si="177"/>
        <v>0</v>
      </c>
      <c r="R214">
        <f t="shared" si="178"/>
        <v>0</v>
      </c>
      <c r="S214">
        <f t="shared" si="179"/>
        <v>0</v>
      </c>
      <c r="T214">
        <f t="shared" si="180"/>
        <v>0</v>
      </c>
      <c r="U214">
        <f t="shared" si="181"/>
        <v>0</v>
      </c>
      <c r="V214">
        <f t="shared" si="182"/>
        <v>0</v>
      </c>
      <c r="W214">
        <f t="shared" si="183"/>
        <v>0</v>
      </c>
      <c r="X214">
        <f t="shared" si="184"/>
        <v>0</v>
      </c>
      <c r="Y214">
        <f t="shared" si="185"/>
        <v>0</v>
      </c>
      <c r="AA214">
        <v>33304960</v>
      </c>
      <c r="AB214">
        <f t="shared" si="186"/>
        <v>7465.48</v>
      </c>
      <c r="AC214">
        <f t="shared" si="187"/>
        <v>7465.48</v>
      </c>
      <c r="AD214">
        <f>ROUND((((ET214)-(EU214))+AE214),2)</f>
        <v>0</v>
      </c>
      <c r="AE214">
        <f>ROUND((EU214),2)</f>
        <v>0</v>
      </c>
      <c r="AF214">
        <f>ROUND((EV214),2)</f>
        <v>0</v>
      </c>
      <c r="AG214">
        <f t="shared" si="188"/>
        <v>0</v>
      </c>
      <c r="AH214">
        <f>(EW214)</f>
        <v>0</v>
      </c>
      <c r="AI214">
        <f>(EX214)</f>
        <v>0</v>
      </c>
      <c r="AJ214">
        <f t="shared" si="189"/>
        <v>0</v>
      </c>
      <c r="AK214">
        <v>7465.4800000000005</v>
      </c>
      <c r="AL214">
        <v>7465.4800000000005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1</v>
      </c>
      <c r="AW214">
        <v>1</v>
      </c>
      <c r="AZ214">
        <v>1</v>
      </c>
      <c r="BA214">
        <v>1</v>
      </c>
      <c r="BB214">
        <v>1</v>
      </c>
      <c r="BC214">
        <v>1</v>
      </c>
      <c r="BD214" t="s">
        <v>3</v>
      </c>
      <c r="BE214" t="s">
        <v>3</v>
      </c>
      <c r="BF214" t="s">
        <v>3</v>
      </c>
      <c r="BG214" t="s">
        <v>3</v>
      </c>
      <c r="BH214">
        <v>3</v>
      </c>
      <c r="BI214">
        <v>2</v>
      </c>
      <c r="BJ214" t="s">
        <v>3</v>
      </c>
      <c r="BM214">
        <v>1100</v>
      </c>
      <c r="BN214">
        <v>0</v>
      </c>
      <c r="BO214" t="s">
        <v>3</v>
      </c>
      <c r="BP214">
        <v>0</v>
      </c>
      <c r="BQ214">
        <v>14</v>
      </c>
      <c r="BR214">
        <v>0</v>
      </c>
      <c r="BS214">
        <v>1</v>
      </c>
      <c r="BT214">
        <v>1</v>
      </c>
      <c r="BU214">
        <v>1</v>
      </c>
      <c r="BV214">
        <v>1</v>
      </c>
      <c r="BW214">
        <v>1</v>
      </c>
      <c r="BX214">
        <v>1</v>
      </c>
      <c r="BY214" t="s">
        <v>3</v>
      </c>
      <c r="BZ214">
        <v>0</v>
      </c>
      <c r="CA214">
        <v>0</v>
      </c>
      <c r="CE214">
        <v>0</v>
      </c>
      <c r="CF214">
        <v>0</v>
      </c>
      <c r="CG214">
        <v>0</v>
      </c>
      <c r="CM214">
        <v>0</v>
      </c>
      <c r="CN214" t="s">
        <v>3</v>
      </c>
      <c r="CO214">
        <v>0</v>
      </c>
      <c r="CP214">
        <f t="shared" si="190"/>
        <v>7465.48</v>
      </c>
      <c r="CQ214">
        <f t="shared" si="191"/>
        <v>7465.48</v>
      </c>
      <c r="CR214">
        <f t="shared" si="192"/>
        <v>0</v>
      </c>
      <c r="CS214">
        <f t="shared" si="193"/>
        <v>0</v>
      </c>
      <c r="CT214">
        <f t="shared" si="194"/>
        <v>0</v>
      </c>
      <c r="CU214">
        <f t="shared" si="195"/>
        <v>0</v>
      </c>
      <c r="CV214">
        <f t="shared" si="196"/>
        <v>0</v>
      </c>
      <c r="CW214">
        <f t="shared" si="197"/>
        <v>0</v>
      </c>
      <c r="CX214">
        <f t="shared" si="198"/>
        <v>0</v>
      </c>
      <c r="CY214">
        <f t="shared" si="199"/>
        <v>0</v>
      </c>
      <c r="CZ214">
        <f t="shared" si="200"/>
        <v>0</v>
      </c>
      <c r="DC214" t="s">
        <v>3</v>
      </c>
      <c r="DD214" t="s">
        <v>3</v>
      </c>
      <c r="DE214" t="s">
        <v>3</v>
      </c>
      <c r="DF214" t="s">
        <v>3</v>
      </c>
      <c r="DG214" t="s">
        <v>3</v>
      </c>
      <c r="DH214" t="s">
        <v>3</v>
      </c>
      <c r="DI214" t="s">
        <v>3</v>
      </c>
      <c r="DJ214" t="s">
        <v>3</v>
      </c>
      <c r="DK214" t="s">
        <v>3</v>
      </c>
      <c r="DL214" t="s">
        <v>3</v>
      </c>
      <c r="DM214" t="s">
        <v>3</v>
      </c>
      <c r="DN214">
        <v>0</v>
      </c>
      <c r="DO214">
        <v>0</v>
      </c>
      <c r="DP214">
        <v>1</v>
      </c>
      <c r="DQ214">
        <v>1</v>
      </c>
      <c r="DU214">
        <v>1010</v>
      </c>
      <c r="DV214" t="s">
        <v>40</v>
      </c>
      <c r="DW214" t="s">
        <v>40</v>
      </c>
      <c r="DX214">
        <v>1</v>
      </c>
      <c r="EE214">
        <v>31102366</v>
      </c>
      <c r="EF214">
        <v>8</v>
      </c>
      <c r="EG214" t="s">
        <v>34</v>
      </c>
      <c r="EH214">
        <v>0</v>
      </c>
      <c r="EI214" t="s">
        <v>3</v>
      </c>
      <c r="EJ214">
        <v>1</v>
      </c>
      <c r="EK214">
        <v>1100</v>
      </c>
      <c r="EL214" t="s">
        <v>41</v>
      </c>
      <c r="EM214" t="s">
        <v>42</v>
      </c>
      <c r="EO214" t="s">
        <v>3</v>
      </c>
      <c r="EQ214">
        <v>0</v>
      </c>
      <c r="ER214">
        <v>7465.4800000000005</v>
      </c>
      <c r="ES214">
        <v>7465.4800000000005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5</v>
      </c>
      <c r="FC214">
        <v>1</v>
      </c>
      <c r="FD214">
        <v>18</v>
      </c>
      <c r="FF214">
        <v>68858.080000000002</v>
      </c>
      <c r="FQ214">
        <v>0</v>
      </c>
      <c r="FR214">
        <f t="shared" si="201"/>
        <v>0</v>
      </c>
      <c r="FS214">
        <v>0</v>
      </c>
      <c r="FX214">
        <v>0</v>
      </c>
      <c r="FY214">
        <v>0</v>
      </c>
      <c r="GA214" t="s">
        <v>177</v>
      </c>
      <c r="GD214">
        <v>1</v>
      </c>
      <c r="GF214">
        <v>-543498270</v>
      </c>
      <c r="GG214">
        <v>2</v>
      </c>
      <c r="GH214">
        <v>3</v>
      </c>
      <c r="GI214">
        <v>3</v>
      </c>
      <c r="GJ214">
        <v>0</v>
      </c>
      <c r="GK214">
        <v>0</v>
      </c>
      <c r="GL214">
        <f t="shared" si="202"/>
        <v>0</v>
      </c>
      <c r="GM214">
        <f t="shared" si="203"/>
        <v>7465.48</v>
      </c>
      <c r="GN214">
        <f t="shared" si="204"/>
        <v>0</v>
      </c>
      <c r="GO214">
        <f t="shared" si="205"/>
        <v>7465.48</v>
      </c>
      <c r="GP214">
        <f t="shared" si="206"/>
        <v>0</v>
      </c>
      <c r="GR214">
        <v>1</v>
      </c>
      <c r="GS214">
        <v>1</v>
      </c>
      <c r="GT214">
        <v>0</v>
      </c>
      <c r="GU214" t="s">
        <v>3</v>
      </c>
      <c r="GV214">
        <f t="shared" si="207"/>
        <v>0</v>
      </c>
      <c r="GW214">
        <v>1</v>
      </c>
      <c r="GX214">
        <f t="shared" si="208"/>
        <v>0</v>
      </c>
      <c r="HA214">
        <v>0</v>
      </c>
      <c r="HB214">
        <v>0</v>
      </c>
      <c r="HC214">
        <f t="shared" si="209"/>
        <v>0</v>
      </c>
      <c r="IK214">
        <v>0</v>
      </c>
    </row>
    <row r="215" spans="1:255">
      <c r="A215" s="2">
        <v>17</v>
      </c>
      <c r="B215" s="2">
        <v>1</v>
      </c>
      <c r="C215" s="2">
        <f>ROW(SmtRes!A220)</f>
        <v>220</v>
      </c>
      <c r="D215" s="2">
        <f>ROW(EtalonRes!A253)</f>
        <v>253</v>
      </c>
      <c r="E215" s="2" t="s">
        <v>201</v>
      </c>
      <c r="F215" s="2" t="s">
        <v>179</v>
      </c>
      <c r="G215" s="2" t="s">
        <v>180</v>
      </c>
      <c r="H215" s="2" t="s">
        <v>58</v>
      </c>
      <c r="I215" s="2">
        <f>ROUND(1/10,9)</f>
        <v>0.1</v>
      </c>
      <c r="J215" s="2">
        <v>0</v>
      </c>
      <c r="K215" s="2"/>
      <c r="L215" s="2"/>
      <c r="M215" s="2"/>
      <c r="N215" s="2"/>
      <c r="O215" s="2">
        <f t="shared" si="175"/>
        <v>115.98</v>
      </c>
      <c r="P215" s="2">
        <f t="shared" si="176"/>
        <v>32.479999999999997</v>
      </c>
      <c r="Q215" s="2">
        <f t="shared" si="177"/>
        <v>4.84</v>
      </c>
      <c r="R215" s="2">
        <f t="shared" si="178"/>
        <v>0.3</v>
      </c>
      <c r="S215" s="2">
        <f t="shared" si="179"/>
        <v>78.66</v>
      </c>
      <c r="T215" s="2">
        <f t="shared" si="180"/>
        <v>0</v>
      </c>
      <c r="U215" s="2">
        <f t="shared" si="181"/>
        <v>9.2211599999999976</v>
      </c>
      <c r="V215" s="2">
        <f t="shared" si="182"/>
        <v>2.4E-2</v>
      </c>
      <c r="W215" s="2">
        <f t="shared" si="183"/>
        <v>0</v>
      </c>
      <c r="X215" s="2">
        <f t="shared" si="184"/>
        <v>90.8</v>
      </c>
      <c r="Y215" s="2">
        <f t="shared" si="185"/>
        <v>56.06</v>
      </c>
      <c r="Z215" s="2"/>
      <c r="AA215" s="2">
        <v>33304975</v>
      </c>
      <c r="AB215" s="2">
        <f t="shared" si="186"/>
        <v>1159.74</v>
      </c>
      <c r="AC215" s="2">
        <f t="shared" si="187"/>
        <v>324.77999999999997</v>
      </c>
      <c r="AD215" s="2">
        <f>ROUND((((((ET215*1.2)*1.25))-(((EU215*1.2)*1.25)))+AE215),2)</f>
        <v>48.4</v>
      </c>
      <c r="AE215" s="2">
        <f>ROUND((((EU215*1.2)*1.25)),2)</f>
        <v>2.99</v>
      </c>
      <c r="AF215" s="2">
        <f>ROUND((((EV215*1.2)*1.15)),2)</f>
        <v>786.56</v>
      </c>
      <c r="AG215" s="2">
        <f t="shared" si="188"/>
        <v>0</v>
      </c>
      <c r="AH215" s="2">
        <f>(((EW215*1.2)*1.15))</f>
        <v>92.211599999999976</v>
      </c>
      <c r="AI215" s="2">
        <f>(((EX215*1.2)*1.25))</f>
        <v>0.24</v>
      </c>
      <c r="AJ215" s="2">
        <f t="shared" si="189"/>
        <v>0</v>
      </c>
      <c r="AK215" s="2">
        <v>927.01</v>
      </c>
      <c r="AL215" s="2">
        <v>324.77999999999997</v>
      </c>
      <c r="AM215" s="2">
        <v>32.26</v>
      </c>
      <c r="AN215" s="2">
        <v>1.99</v>
      </c>
      <c r="AO215" s="2">
        <v>569.97</v>
      </c>
      <c r="AP215" s="2">
        <v>0</v>
      </c>
      <c r="AQ215" s="2">
        <v>66.819999999999993</v>
      </c>
      <c r="AR215" s="2">
        <v>0.16</v>
      </c>
      <c r="AS215" s="2">
        <v>0</v>
      </c>
      <c r="AT215" s="2">
        <v>115</v>
      </c>
      <c r="AU215" s="2">
        <v>71</v>
      </c>
      <c r="AV215" s="2">
        <v>1</v>
      </c>
      <c r="AW215" s="2">
        <v>1</v>
      </c>
      <c r="AX215" s="2"/>
      <c r="AY215" s="2"/>
      <c r="AZ215" s="2">
        <v>1</v>
      </c>
      <c r="BA215" s="2">
        <v>1</v>
      </c>
      <c r="BB215" s="2">
        <v>1</v>
      </c>
      <c r="BC215" s="2">
        <v>1</v>
      </c>
      <c r="BD215" s="2" t="s">
        <v>3</v>
      </c>
      <c r="BE215" s="2" t="s">
        <v>3</v>
      </c>
      <c r="BF215" s="2" t="s">
        <v>3</v>
      </c>
      <c r="BG215" s="2" t="s">
        <v>3</v>
      </c>
      <c r="BH215" s="2">
        <v>0</v>
      </c>
      <c r="BI215" s="2">
        <v>1</v>
      </c>
      <c r="BJ215" s="2" t="s">
        <v>181</v>
      </c>
      <c r="BK215" s="2"/>
      <c r="BL215" s="2"/>
      <c r="BM215" s="2">
        <v>20001</v>
      </c>
      <c r="BN215" s="2">
        <v>0</v>
      </c>
      <c r="BO215" s="2" t="s">
        <v>3</v>
      </c>
      <c r="BP215" s="2">
        <v>0</v>
      </c>
      <c r="BQ215" s="2">
        <v>2</v>
      </c>
      <c r="BR215" s="2">
        <v>0</v>
      </c>
      <c r="BS215" s="2">
        <v>1</v>
      </c>
      <c r="BT215" s="2">
        <v>1</v>
      </c>
      <c r="BU215" s="2">
        <v>1</v>
      </c>
      <c r="BV215" s="2">
        <v>1</v>
      </c>
      <c r="BW215" s="2">
        <v>1</v>
      </c>
      <c r="BX215" s="2">
        <v>1</v>
      </c>
      <c r="BY215" s="2" t="s">
        <v>3</v>
      </c>
      <c r="BZ215" s="2">
        <v>128</v>
      </c>
      <c r="CA215" s="2">
        <v>83</v>
      </c>
      <c r="CB215" s="2"/>
      <c r="CC215" s="2"/>
      <c r="CD215" s="2"/>
      <c r="CE215" s="2">
        <v>0</v>
      </c>
      <c r="CF215" s="2">
        <v>0</v>
      </c>
      <c r="CG215" s="2">
        <v>0</v>
      </c>
      <c r="CH215" s="2"/>
      <c r="CI215" s="2"/>
      <c r="CJ215" s="2"/>
      <c r="CK215" s="2"/>
      <c r="CL215" s="2"/>
      <c r="CM215" s="2">
        <v>0</v>
      </c>
      <c r="CN215" s="2" t="s">
        <v>954</v>
      </c>
      <c r="CO215" s="2">
        <v>0</v>
      </c>
      <c r="CP215" s="2">
        <f t="shared" si="190"/>
        <v>115.97999999999999</v>
      </c>
      <c r="CQ215" s="2">
        <f t="shared" si="191"/>
        <v>324.77999999999997</v>
      </c>
      <c r="CR215" s="2">
        <f t="shared" si="192"/>
        <v>48.4</v>
      </c>
      <c r="CS215" s="2">
        <f t="shared" si="193"/>
        <v>2.99</v>
      </c>
      <c r="CT215" s="2">
        <f t="shared" si="194"/>
        <v>786.56</v>
      </c>
      <c r="CU215" s="2">
        <f t="shared" si="195"/>
        <v>0</v>
      </c>
      <c r="CV215" s="2">
        <f t="shared" si="196"/>
        <v>92.211599999999976</v>
      </c>
      <c r="CW215" s="2">
        <f t="shared" si="197"/>
        <v>0.24</v>
      </c>
      <c r="CX215" s="2">
        <f t="shared" si="198"/>
        <v>0</v>
      </c>
      <c r="CY215" s="2">
        <f t="shared" si="199"/>
        <v>90.804000000000002</v>
      </c>
      <c r="CZ215" s="2">
        <f t="shared" si="200"/>
        <v>56.061599999999999</v>
      </c>
      <c r="DA215" s="2"/>
      <c r="DB215" s="2"/>
      <c r="DC215" s="2" t="s">
        <v>3</v>
      </c>
      <c r="DD215" s="2" t="s">
        <v>3</v>
      </c>
      <c r="DE215" s="2" t="s">
        <v>21</v>
      </c>
      <c r="DF215" s="2" t="s">
        <v>21</v>
      </c>
      <c r="DG215" s="2" t="s">
        <v>22</v>
      </c>
      <c r="DH215" s="2" t="s">
        <v>3</v>
      </c>
      <c r="DI215" s="2" t="s">
        <v>22</v>
      </c>
      <c r="DJ215" s="2" t="s">
        <v>21</v>
      </c>
      <c r="DK215" s="2" t="s">
        <v>3</v>
      </c>
      <c r="DL215" s="2" t="s">
        <v>3</v>
      </c>
      <c r="DM215" s="2" t="s">
        <v>3</v>
      </c>
      <c r="DN215" s="2">
        <v>0</v>
      </c>
      <c r="DO215" s="2">
        <v>0</v>
      </c>
      <c r="DP215" s="2">
        <v>1</v>
      </c>
      <c r="DQ215" s="2">
        <v>1</v>
      </c>
      <c r="DR215" s="2"/>
      <c r="DS215" s="2"/>
      <c r="DT215" s="2"/>
      <c r="DU215" s="2">
        <v>1013</v>
      </c>
      <c r="DV215" s="2" t="s">
        <v>58</v>
      </c>
      <c r="DW215" s="2" t="s">
        <v>58</v>
      </c>
      <c r="DX215" s="2">
        <v>1</v>
      </c>
      <c r="DY215" s="2"/>
      <c r="DZ215" s="2"/>
      <c r="EA215" s="2"/>
      <c r="EB215" s="2"/>
      <c r="EC215" s="2"/>
      <c r="ED215" s="2"/>
      <c r="EE215" s="2">
        <v>31102217</v>
      </c>
      <c r="EF215" s="2">
        <v>2</v>
      </c>
      <c r="EG215" s="2" t="s">
        <v>23</v>
      </c>
      <c r="EH215" s="2">
        <v>0</v>
      </c>
      <c r="EI215" s="2" t="s">
        <v>3</v>
      </c>
      <c r="EJ215" s="2">
        <v>1</v>
      </c>
      <c r="EK215" s="2">
        <v>20001</v>
      </c>
      <c r="EL215" s="2" t="s">
        <v>24</v>
      </c>
      <c r="EM215" s="2" t="s">
        <v>25</v>
      </c>
      <c r="EN215" s="2"/>
      <c r="EO215" s="2" t="s">
        <v>26</v>
      </c>
      <c r="EP215" s="2"/>
      <c r="EQ215" s="2">
        <v>0</v>
      </c>
      <c r="ER215" s="2">
        <v>927.01</v>
      </c>
      <c r="ES215" s="2">
        <v>324.77999999999997</v>
      </c>
      <c r="ET215" s="2">
        <v>32.26</v>
      </c>
      <c r="EU215" s="2">
        <v>1.99</v>
      </c>
      <c r="EV215" s="2">
        <v>569.97</v>
      </c>
      <c r="EW215" s="2">
        <v>66.819999999999993</v>
      </c>
      <c r="EX215" s="2">
        <v>0.16</v>
      </c>
      <c r="EY215" s="2">
        <v>0</v>
      </c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>
        <v>0</v>
      </c>
      <c r="FR215" s="2">
        <f t="shared" si="201"/>
        <v>0</v>
      </c>
      <c r="FS215" s="2">
        <v>0</v>
      </c>
      <c r="FT215" s="2" t="s">
        <v>27</v>
      </c>
      <c r="FU215" s="2" t="s">
        <v>28</v>
      </c>
      <c r="FV215" s="2"/>
      <c r="FW215" s="2"/>
      <c r="FX215" s="2">
        <v>115.2</v>
      </c>
      <c r="FY215" s="2">
        <v>70.55</v>
      </c>
      <c r="FZ215" s="2"/>
      <c r="GA215" s="2" t="s">
        <v>3</v>
      </c>
      <c r="GB215" s="2"/>
      <c r="GC215" s="2"/>
      <c r="GD215" s="2">
        <v>1</v>
      </c>
      <c r="GE215" s="2"/>
      <c r="GF215" s="2">
        <v>546909984</v>
      </c>
      <c r="GG215" s="2">
        <v>2</v>
      </c>
      <c r="GH215" s="2">
        <v>1</v>
      </c>
      <c r="GI215" s="2">
        <v>-2</v>
      </c>
      <c r="GJ215" s="2">
        <v>0</v>
      </c>
      <c r="GK215" s="2">
        <v>0</v>
      </c>
      <c r="GL215" s="2">
        <f t="shared" si="202"/>
        <v>0</v>
      </c>
      <c r="GM215" s="2">
        <f t="shared" si="203"/>
        <v>262.83999999999997</v>
      </c>
      <c r="GN215" s="2">
        <f t="shared" si="204"/>
        <v>262.83999999999997</v>
      </c>
      <c r="GO215" s="2">
        <f t="shared" si="205"/>
        <v>0</v>
      </c>
      <c r="GP215" s="2">
        <f t="shared" si="206"/>
        <v>0</v>
      </c>
      <c r="GQ215" s="2"/>
      <c r="GR215" s="2">
        <v>0</v>
      </c>
      <c r="GS215" s="2">
        <v>3</v>
      </c>
      <c r="GT215" s="2">
        <v>0</v>
      </c>
      <c r="GU215" s="2" t="s">
        <v>3</v>
      </c>
      <c r="GV215" s="2">
        <f t="shared" si="207"/>
        <v>0</v>
      </c>
      <c r="GW215" s="2">
        <v>1</v>
      </c>
      <c r="GX215" s="2">
        <f t="shared" si="208"/>
        <v>0</v>
      </c>
      <c r="GY215" s="2"/>
      <c r="GZ215" s="2"/>
      <c r="HA215" s="2">
        <v>0</v>
      </c>
      <c r="HB215" s="2">
        <v>0</v>
      </c>
      <c r="HC215" s="2">
        <f t="shared" si="209"/>
        <v>0</v>
      </c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>
        <v>0</v>
      </c>
      <c r="IL215" s="2"/>
      <c r="IM215" s="2"/>
      <c r="IN215" s="2"/>
      <c r="IO215" s="2"/>
      <c r="IP215" s="2"/>
      <c r="IQ215" s="2"/>
      <c r="IR215" s="2"/>
      <c r="IS215" s="2"/>
      <c r="IT215" s="2"/>
      <c r="IU215" s="2"/>
    </row>
    <row r="216" spans="1:255">
      <c r="A216">
        <v>17</v>
      </c>
      <c r="B216">
        <v>1</v>
      </c>
      <c r="C216">
        <f>ROW(SmtRes!A230)</f>
        <v>230</v>
      </c>
      <c r="D216">
        <f>ROW(EtalonRes!A264)</f>
        <v>264</v>
      </c>
      <c r="E216" t="s">
        <v>201</v>
      </c>
      <c r="F216" t="s">
        <v>179</v>
      </c>
      <c r="G216" t="s">
        <v>180</v>
      </c>
      <c r="H216" t="s">
        <v>58</v>
      </c>
      <c r="I216">
        <f>ROUND(1/10,9)</f>
        <v>0.1</v>
      </c>
      <c r="J216">
        <v>0</v>
      </c>
      <c r="O216">
        <f t="shared" si="175"/>
        <v>115.98</v>
      </c>
      <c r="P216">
        <f t="shared" si="176"/>
        <v>32.479999999999997</v>
      </c>
      <c r="Q216">
        <f t="shared" si="177"/>
        <v>4.84</v>
      </c>
      <c r="R216">
        <f t="shared" si="178"/>
        <v>0.3</v>
      </c>
      <c r="S216">
        <f t="shared" si="179"/>
        <v>78.66</v>
      </c>
      <c r="T216">
        <f t="shared" si="180"/>
        <v>0</v>
      </c>
      <c r="U216">
        <f t="shared" si="181"/>
        <v>9.2211599999999976</v>
      </c>
      <c r="V216">
        <f t="shared" si="182"/>
        <v>2.4E-2</v>
      </c>
      <c r="W216">
        <f t="shared" si="183"/>
        <v>0</v>
      </c>
      <c r="X216">
        <f t="shared" si="184"/>
        <v>90.8</v>
      </c>
      <c r="Y216">
        <f t="shared" si="185"/>
        <v>56.06</v>
      </c>
      <c r="AA216">
        <v>33304960</v>
      </c>
      <c r="AB216">
        <f t="shared" si="186"/>
        <v>1159.74</v>
      </c>
      <c r="AC216">
        <f t="shared" si="187"/>
        <v>324.77999999999997</v>
      </c>
      <c r="AD216">
        <f>ROUND((((((ET216*1.2)*1.25))-(((EU216*1.2)*1.25)))+AE216),2)</f>
        <v>48.4</v>
      </c>
      <c r="AE216">
        <f>ROUND((((EU216*1.2)*1.25)),2)</f>
        <v>2.99</v>
      </c>
      <c r="AF216">
        <f>ROUND((((EV216*1.2)*1.15)),2)</f>
        <v>786.56</v>
      </c>
      <c r="AG216">
        <f t="shared" si="188"/>
        <v>0</v>
      </c>
      <c r="AH216">
        <f>(((EW216*1.2)*1.15))</f>
        <v>92.211599999999976</v>
      </c>
      <c r="AI216">
        <f>(((EX216*1.2)*1.25))</f>
        <v>0.24</v>
      </c>
      <c r="AJ216">
        <f t="shared" si="189"/>
        <v>0</v>
      </c>
      <c r="AK216">
        <v>927.01</v>
      </c>
      <c r="AL216">
        <v>324.77999999999997</v>
      </c>
      <c r="AM216">
        <v>32.26</v>
      </c>
      <c r="AN216">
        <v>1.99</v>
      </c>
      <c r="AO216">
        <v>569.97</v>
      </c>
      <c r="AP216">
        <v>0</v>
      </c>
      <c r="AQ216">
        <v>66.819999999999993</v>
      </c>
      <c r="AR216">
        <v>0.16</v>
      </c>
      <c r="AS216">
        <v>0</v>
      </c>
      <c r="AT216">
        <v>115</v>
      </c>
      <c r="AU216">
        <v>71</v>
      </c>
      <c r="AV216">
        <v>1</v>
      </c>
      <c r="AW216">
        <v>1</v>
      </c>
      <c r="AZ216">
        <v>1</v>
      </c>
      <c r="BA216">
        <v>1</v>
      </c>
      <c r="BB216">
        <v>1</v>
      </c>
      <c r="BC216">
        <v>1</v>
      </c>
      <c r="BD216" t="s">
        <v>3</v>
      </c>
      <c r="BE216" t="s">
        <v>3</v>
      </c>
      <c r="BF216" t="s">
        <v>3</v>
      </c>
      <c r="BG216" t="s">
        <v>3</v>
      </c>
      <c r="BH216">
        <v>0</v>
      </c>
      <c r="BI216">
        <v>1</v>
      </c>
      <c r="BJ216" t="s">
        <v>181</v>
      </c>
      <c r="BM216">
        <v>20001</v>
      </c>
      <c r="BN216">
        <v>0</v>
      </c>
      <c r="BO216" t="s">
        <v>3</v>
      </c>
      <c r="BP216">
        <v>0</v>
      </c>
      <c r="BQ216">
        <v>2</v>
      </c>
      <c r="BR216">
        <v>0</v>
      </c>
      <c r="BS216">
        <v>1</v>
      </c>
      <c r="BT216">
        <v>1</v>
      </c>
      <c r="BU216">
        <v>1</v>
      </c>
      <c r="BV216">
        <v>1</v>
      </c>
      <c r="BW216">
        <v>1</v>
      </c>
      <c r="BX216">
        <v>1</v>
      </c>
      <c r="BY216" t="s">
        <v>3</v>
      </c>
      <c r="BZ216">
        <v>128</v>
      </c>
      <c r="CA216">
        <v>83</v>
      </c>
      <c r="CE216">
        <v>0</v>
      </c>
      <c r="CF216">
        <v>0</v>
      </c>
      <c r="CG216">
        <v>0</v>
      </c>
      <c r="CM216">
        <v>0</v>
      </c>
      <c r="CN216" t="s">
        <v>954</v>
      </c>
      <c r="CO216">
        <v>0</v>
      </c>
      <c r="CP216">
        <f t="shared" si="190"/>
        <v>115.97999999999999</v>
      </c>
      <c r="CQ216">
        <f t="shared" si="191"/>
        <v>324.77999999999997</v>
      </c>
      <c r="CR216">
        <f t="shared" si="192"/>
        <v>48.4</v>
      </c>
      <c r="CS216">
        <f t="shared" si="193"/>
        <v>2.99</v>
      </c>
      <c r="CT216">
        <f t="shared" si="194"/>
        <v>786.56</v>
      </c>
      <c r="CU216">
        <f t="shared" si="195"/>
        <v>0</v>
      </c>
      <c r="CV216">
        <f t="shared" si="196"/>
        <v>92.211599999999976</v>
      </c>
      <c r="CW216">
        <f t="shared" si="197"/>
        <v>0.24</v>
      </c>
      <c r="CX216">
        <f t="shared" si="198"/>
        <v>0</v>
      </c>
      <c r="CY216">
        <f t="shared" si="199"/>
        <v>90.804000000000002</v>
      </c>
      <c r="CZ216">
        <f t="shared" si="200"/>
        <v>56.061599999999999</v>
      </c>
      <c r="DC216" t="s">
        <v>3</v>
      </c>
      <c r="DD216" t="s">
        <v>3</v>
      </c>
      <c r="DE216" t="s">
        <v>21</v>
      </c>
      <c r="DF216" t="s">
        <v>21</v>
      </c>
      <c r="DG216" t="s">
        <v>22</v>
      </c>
      <c r="DH216" t="s">
        <v>3</v>
      </c>
      <c r="DI216" t="s">
        <v>22</v>
      </c>
      <c r="DJ216" t="s">
        <v>21</v>
      </c>
      <c r="DK216" t="s">
        <v>3</v>
      </c>
      <c r="DL216" t="s">
        <v>3</v>
      </c>
      <c r="DM216" t="s">
        <v>3</v>
      </c>
      <c r="DN216">
        <v>0</v>
      </c>
      <c r="DO216">
        <v>0</v>
      </c>
      <c r="DP216">
        <v>1</v>
      </c>
      <c r="DQ216">
        <v>1</v>
      </c>
      <c r="DU216">
        <v>1013</v>
      </c>
      <c r="DV216" t="s">
        <v>58</v>
      </c>
      <c r="DW216" t="s">
        <v>58</v>
      </c>
      <c r="DX216">
        <v>1</v>
      </c>
      <c r="EE216">
        <v>31102217</v>
      </c>
      <c r="EF216">
        <v>2</v>
      </c>
      <c r="EG216" t="s">
        <v>23</v>
      </c>
      <c r="EH216">
        <v>0</v>
      </c>
      <c r="EI216" t="s">
        <v>3</v>
      </c>
      <c r="EJ216">
        <v>1</v>
      </c>
      <c r="EK216">
        <v>20001</v>
      </c>
      <c r="EL216" t="s">
        <v>24</v>
      </c>
      <c r="EM216" t="s">
        <v>25</v>
      </c>
      <c r="EO216" t="s">
        <v>26</v>
      </c>
      <c r="EQ216">
        <v>0</v>
      </c>
      <c r="ER216">
        <v>927.01</v>
      </c>
      <c r="ES216">
        <v>324.77999999999997</v>
      </c>
      <c r="ET216">
        <v>32.26</v>
      </c>
      <c r="EU216">
        <v>1.99</v>
      </c>
      <c r="EV216">
        <v>569.97</v>
      </c>
      <c r="EW216">
        <v>66.819999999999993</v>
      </c>
      <c r="EX216">
        <v>0.16</v>
      </c>
      <c r="EY216">
        <v>0</v>
      </c>
      <c r="FQ216">
        <v>0</v>
      </c>
      <c r="FR216">
        <f t="shared" si="201"/>
        <v>0</v>
      </c>
      <c r="FS216">
        <v>0</v>
      </c>
      <c r="FT216" t="s">
        <v>27</v>
      </c>
      <c r="FU216" t="s">
        <v>28</v>
      </c>
      <c r="FX216">
        <v>115.2</v>
      </c>
      <c r="FY216">
        <v>70.55</v>
      </c>
      <c r="GA216" t="s">
        <v>3</v>
      </c>
      <c r="GD216">
        <v>1</v>
      </c>
      <c r="GF216">
        <v>546909984</v>
      </c>
      <c r="GG216">
        <v>2</v>
      </c>
      <c r="GH216">
        <v>1</v>
      </c>
      <c r="GI216">
        <v>-2</v>
      </c>
      <c r="GJ216">
        <v>0</v>
      </c>
      <c r="GK216">
        <v>0</v>
      </c>
      <c r="GL216">
        <f t="shared" si="202"/>
        <v>0</v>
      </c>
      <c r="GM216">
        <f t="shared" si="203"/>
        <v>262.83999999999997</v>
      </c>
      <c r="GN216">
        <f t="shared" si="204"/>
        <v>262.83999999999997</v>
      </c>
      <c r="GO216">
        <f t="shared" si="205"/>
        <v>0</v>
      </c>
      <c r="GP216">
        <f t="shared" si="206"/>
        <v>0</v>
      </c>
      <c r="GR216">
        <v>0</v>
      </c>
      <c r="GS216">
        <v>3</v>
      </c>
      <c r="GT216">
        <v>0</v>
      </c>
      <c r="GU216" t="s">
        <v>3</v>
      </c>
      <c r="GV216">
        <f t="shared" si="207"/>
        <v>0</v>
      </c>
      <c r="GW216">
        <v>1</v>
      </c>
      <c r="GX216">
        <f t="shared" si="208"/>
        <v>0</v>
      </c>
      <c r="HA216">
        <v>0</v>
      </c>
      <c r="HB216">
        <v>0</v>
      </c>
      <c r="HC216">
        <f t="shared" si="209"/>
        <v>0</v>
      </c>
      <c r="IK216">
        <v>0</v>
      </c>
    </row>
    <row r="217" spans="1:255">
      <c r="A217" s="2">
        <v>17</v>
      </c>
      <c r="B217" s="2">
        <v>1</v>
      </c>
      <c r="C217" s="2"/>
      <c r="D217" s="2"/>
      <c r="E217" s="2" t="s">
        <v>202</v>
      </c>
      <c r="F217" s="2" t="s">
        <v>38</v>
      </c>
      <c r="G217" s="2" t="s">
        <v>183</v>
      </c>
      <c r="H217" s="2" t="s">
        <v>40</v>
      </c>
      <c r="I217" s="2">
        <v>1</v>
      </c>
      <c r="J217" s="2">
        <v>0</v>
      </c>
      <c r="K217" s="2"/>
      <c r="L217" s="2"/>
      <c r="M217" s="2"/>
      <c r="N217" s="2"/>
      <c r="O217" s="2">
        <f t="shared" si="175"/>
        <v>0</v>
      </c>
      <c r="P217" s="2">
        <f t="shared" si="176"/>
        <v>0</v>
      </c>
      <c r="Q217" s="2">
        <f t="shared" si="177"/>
        <v>0</v>
      </c>
      <c r="R217" s="2">
        <f t="shared" si="178"/>
        <v>0</v>
      </c>
      <c r="S217" s="2">
        <f t="shared" si="179"/>
        <v>0</v>
      </c>
      <c r="T217" s="2">
        <f t="shared" si="180"/>
        <v>0</v>
      </c>
      <c r="U217" s="2">
        <f t="shared" si="181"/>
        <v>0</v>
      </c>
      <c r="V217" s="2">
        <f t="shared" si="182"/>
        <v>0</v>
      </c>
      <c r="W217" s="2">
        <f t="shared" si="183"/>
        <v>0</v>
      </c>
      <c r="X217" s="2">
        <f t="shared" si="184"/>
        <v>0</v>
      </c>
      <c r="Y217" s="2">
        <f t="shared" si="185"/>
        <v>0</v>
      </c>
      <c r="Z217" s="2"/>
      <c r="AA217" s="2">
        <v>33304975</v>
      </c>
      <c r="AB217" s="2">
        <f t="shared" si="186"/>
        <v>0</v>
      </c>
      <c r="AC217" s="2">
        <f t="shared" si="187"/>
        <v>0</v>
      </c>
      <c r="AD217" s="2">
        <f>ROUND((((ET217)-(EU217))+AE217),2)</f>
        <v>0</v>
      </c>
      <c r="AE217" s="2">
        <f>ROUND((EU217),2)</f>
        <v>0</v>
      </c>
      <c r="AF217" s="2">
        <f>ROUND((EV217),2)</f>
        <v>0</v>
      </c>
      <c r="AG217" s="2">
        <f t="shared" si="188"/>
        <v>0</v>
      </c>
      <c r="AH217" s="2">
        <f>(EW217)</f>
        <v>0</v>
      </c>
      <c r="AI217" s="2">
        <f>(EX217)</f>
        <v>0</v>
      </c>
      <c r="AJ217" s="2">
        <f t="shared" si="189"/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1</v>
      </c>
      <c r="AW217" s="2">
        <v>1</v>
      </c>
      <c r="AX217" s="2"/>
      <c r="AY217" s="2"/>
      <c r="AZ217" s="2">
        <v>1</v>
      </c>
      <c r="BA217" s="2">
        <v>1</v>
      </c>
      <c r="BB217" s="2">
        <v>1</v>
      </c>
      <c r="BC217" s="2">
        <v>1</v>
      </c>
      <c r="BD217" s="2" t="s">
        <v>3</v>
      </c>
      <c r="BE217" s="2" t="s">
        <v>3</v>
      </c>
      <c r="BF217" s="2" t="s">
        <v>3</v>
      </c>
      <c r="BG217" s="2" t="s">
        <v>3</v>
      </c>
      <c r="BH217" s="2">
        <v>3</v>
      </c>
      <c r="BI217" s="2">
        <v>2</v>
      </c>
      <c r="BJ217" s="2" t="s">
        <v>3</v>
      </c>
      <c r="BK217" s="2"/>
      <c r="BL217" s="2"/>
      <c r="BM217" s="2">
        <v>1100</v>
      </c>
      <c r="BN217" s="2">
        <v>0</v>
      </c>
      <c r="BO217" s="2" t="s">
        <v>3</v>
      </c>
      <c r="BP217" s="2">
        <v>0</v>
      </c>
      <c r="BQ217" s="2">
        <v>14</v>
      </c>
      <c r="BR217" s="2">
        <v>0</v>
      </c>
      <c r="BS217" s="2">
        <v>1</v>
      </c>
      <c r="BT217" s="2">
        <v>1</v>
      </c>
      <c r="BU217" s="2">
        <v>1</v>
      </c>
      <c r="BV217" s="2">
        <v>1</v>
      </c>
      <c r="BW217" s="2">
        <v>1</v>
      </c>
      <c r="BX217" s="2">
        <v>1</v>
      </c>
      <c r="BY217" s="2" t="s">
        <v>3</v>
      </c>
      <c r="BZ217" s="2">
        <v>0</v>
      </c>
      <c r="CA217" s="2">
        <v>0</v>
      </c>
      <c r="CB217" s="2"/>
      <c r="CC217" s="2"/>
      <c r="CD217" s="2"/>
      <c r="CE217" s="2">
        <v>0</v>
      </c>
      <c r="CF217" s="2">
        <v>0</v>
      </c>
      <c r="CG217" s="2">
        <v>0</v>
      </c>
      <c r="CH217" s="2"/>
      <c r="CI217" s="2"/>
      <c r="CJ217" s="2"/>
      <c r="CK217" s="2"/>
      <c r="CL217" s="2"/>
      <c r="CM217" s="2">
        <v>0</v>
      </c>
      <c r="CN217" s="2" t="s">
        <v>3</v>
      </c>
      <c r="CO217" s="2">
        <v>0</v>
      </c>
      <c r="CP217" s="2">
        <f t="shared" si="190"/>
        <v>0</v>
      </c>
      <c r="CQ217" s="2">
        <f t="shared" si="191"/>
        <v>0</v>
      </c>
      <c r="CR217" s="2">
        <f t="shared" si="192"/>
        <v>0</v>
      </c>
      <c r="CS217" s="2">
        <f t="shared" si="193"/>
        <v>0</v>
      </c>
      <c r="CT217" s="2">
        <f t="shared" si="194"/>
        <v>0</v>
      </c>
      <c r="CU217" s="2">
        <f t="shared" si="195"/>
        <v>0</v>
      </c>
      <c r="CV217" s="2">
        <f t="shared" si="196"/>
        <v>0</v>
      </c>
      <c r="CW217" s="2">
        <f t="shared" si="197"/>
        <v>0</v>
      </c>
      <c r="CX217" s="2">
        <f t="shared" si="198"/>
        <v>0</v>
      </c>
      <c r="CY217" s="2">
        <f t="shared" si="199"/>
        <v>0</v>
      </c>
      <c r="CZ217" s="2">
        <f t="shared" si="200"/>
        <v>0</v>
      </c>
      <c r="DA217" s="2"/>
      <c r="DB217" s="2"/>
      <c r="DC217" s="2" t="s">
        <v>3</v>
      </c>
      <c r="DD217" s="2" t="s">
        <v>3</v>
      </c>
      <c r="DE217" s="2" t="s">
        <v>3</v>
      </c>
      <c r="DF217" s="2" t="s">
        <v>3</v>
      </c>
      <c r="DG217" s="2" t="s">
        <v>3</v>
      </c>
      <c r="DH217" s="2" t="s">
        <v>3</v>
      </c>
      <c r="DI217" s="2" t="s">
        <v>3</v>
      </c>
      <c r="DJ217" s="2" t="s">
        <v>3</v>
      </c>
      <c r="DK217" s="2" t="s">
        <v>3</v>
      </c>
      <c r="DL217" s="2" t="s">
        <v>3</v>
      </c>
      <c r="DM217" s="2" t="s">
        <v>3</v>
      </c>
      <c r="DN217" s="2">
        <v>0</v>
      </c>
      <c r="DO217" s="2">
        <v>0</v>
      </c>
      <c r="DP217" s="2">
        <v>1</v>
      </c>
      <c r="DQ217" s="2">
        <v>1</v>
      </c>
      <c r="DR217" s="2"/>
      <c r="DS217" s="2"/>
      <c r="DT217" s="2"/>
      <c r="DU217" s="2">
        <v>1010</v>
      </c>
      <c r="DV217" s="2" t="s">
        <v>40</v>
      </c>
      <c r="DW217" s="2" t="s">
        <v>40</v>
      </c>
      <c r="DX217" s="2">
        <v>1</v>
      </c>
      <c r="DY217" s="2"/>
      <c r="DZ217" s="2"/>
      <c r="EA217" s="2"/>
      <c r="EB217" s="2"/>
      <c r="EC217" s="2"/>
      <c r="ED217" s="2"/>
      <c r="EE217" s="2">
        <v>31102366</v>
      </c>
      <c r="EF217" s="2">
        <v>8</v>
      </c>
      <c r="EG217" s="2" t="s">
        <v>34</v>
      </c>
      <c r="EH217" s="2">
        <v>0</v>
      </c>
      <c r="EI217" s="2" t="s">
        <v>3</v>
      </c>
      <c r="EJ217" s="2">
        <v>1</v>
      </c>
      <c r="EK217" s="2">
        <v>1100</v>
      </c>
      <c r="EL217" s="2" t="s">
        <v>41</v>
      </c>
      <c r="EM217" s="2" t="s">
        <v>42</v>
      </c>
      <c r="EN217" s="2"/>
      <c r="EO217" s="2" t="s">
        <v>3</v>
      </c>
      <c r="EP217" s="2"/>
      <c r="EQ217" s="2">
        <v>0</v>
      </c>
      <c r="ER217" s="2">
        <v>0</v>
      </c>
      <c r="ES217" s="2">
        <v>0</v>
      </c>
      <c r="ET217" s="2">
        <v>0</v>
      </c>
      <c r="EU217" s="2">
        <v>0</v>
      </c>
      <c r="EV217" s="2">
        <v>0</v>
      </c>
      <c r="EW217" s="2">
        <v>0</v>
      </c>
      <c r="EX217" s="2">
        <v>0</v>
      </c>
      <c r="EY217" s="2">
        <v>0</v>
      </c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>
        <v>0</v>
      </c>
      <c r="FR217" s="2">
        <f t="shared" si="201"/>
        <v>0</v>
      </c>
      <c r="FS217" s="2">
        <v>0</v>
      </c>
      <c r="FT217" s="2"/>
      <c r="FU217" s="2"/>
      <c r="FV217" s="2"/>
      <c r="FW217" s="2"/>
      <c r="FX217" s="2">
        <v>0</v>
      </c>
      <c r="FY217" s="2">
        <v>0</v>
      </c>
      <c r="FZ217" s="2"/>
      <c r="GA217" s="2" t="s">
        <v>3</v>
      </c>
      <c r="GB217" s="2"/>
      <c r="GC217" s="2"/>
      <c r="GD217" s="2">
        <v>1</v>
      </c>
      <c r="GE217" s="2"/>
      <c r="GF217" s="2">
        <v>-1648344678</v>
      </c>
      <c r="GG217" s="2">
        <v>2</v>
      </c>
      <c r="GH217" s="2">
        <v>0</v>
      </c>
      <c r="GI217" s="2">
        <v>-2</v>
      </c>
      <c r="GJ217" s="2">
        <v>0</v>
      </c>
      <c r="GK217" s="2">
        <v>0</v>
      </c>
      <c r="GL217" s="2">
        <f t="shared" si="202"/>
        <v>0</v>
      </c>
      <c r="GM217" s="2">
        <f t="shared" si="203"/>
        <v>0</v>
      </c>
      <c r="GN217" s="2">
        <f t="shared" si="204"/>
        <v>0</v>
      </c>
      <c r="GO217" s="2">
        <f t="shared" si="205"/>
        <v>0</v>
      </c>
      <c r="GP217" s="2">
        <f t="shared" si="206"/>
        <v>0</v>
      </c>
      <c r="GQ217" s="2"/>
      <c r="GR217" s="2">
        <v>0</v>
      </c>
      <c r="GS217" s="2">
        <v>3</v>
      </c>
      <c r="GT217" s="2">
        <v>0</v>
      </c>
      <c r="GU217" s="2" t="s">
        <v>3</v>
      </c>
      <c r="GV217" s="2">
        <f t="shared" si="207"/>
        <v>0</v>
      </c>
      <c r="GW217" s="2">
        <v>1</v>
      </c>
      <c r="GX217" s="2">
        <f t="shared" si="208"/>
        <v>0</v>
      </c>
      <c r="GY217" s="2"/>
      <c r="GZ217" s="2"/>
      <c r="HA217" s="2">
        <v>0</v>
      </c>
      <c r="HB217" s="2">
        <v>0</v>
      </c>
      <c r="HC217" s="2">
        <f t="shared" si="209"/>
        <v>0</v>
      </c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>
        <v>0</v>
      </c>
      <c r="IL217" s="2"/>
      <c r="IM217" s="2"/>
      <c r="IN217" s="2"/>
      <c r="IO217" s="2"/>
      <c r="IP217" s="2"/>
      <c r="IQ217" s="2"/>
      <c r="IR217" s="2"/>
      <c r="IS217" s="2"/>
      <c r="IT217" s="2"/>
      <c r="IU217" s="2"/>
    </row>
    <row r="218" spans="1:255">
      <c r="A218">
        <v>17</v>
      </c>
      <c r="B218">
        <v>1</v>
      </c>
      <c r="E218" t="s">
        <v>202</v>
      </c>
      <c r="F218" t="s">
        <v>38</v>
      </c>
      <c r="G218" t="s">
        <v>183</v>
      </c>
      <c r="H218" t="s">
        <v>40</v>
      </c>
      <c r="I218">
        <v>1</v>
      </c>
      <c r="J218">
        <v>0</v>
      </c>
      <c r="O218">
        <f t="shared" si="175"/>
        <v>9282.26</v>
      </c>
      <c r="P218">
        <f t="shared" si="176"/>
        <v>9282.26</v>
      </c>
      <c r="Q218">
        <f t="shared" si="177"/>
        <v>0</v>
      </c>
      <c r="R218">
        <f t="shared" si="178"/>
        <v>0</v>
      </c>
      <c r="S218">
        <f t="shared" si="179"/>
        <v>0</v>
      </c>
      <c r="T218">
        <f t="shared" si="180"/>
        <v>0</v>
      </c>
      <c r="U218">
        <f t="shared" si="181"/>
        <v>0</v>
      </c>
      <c r="V218">
        <f t="shared" si="182"/>
        <v>0</v>
      </c>
      <c r="W218">
        <f t="shared" si="183"/>
        <v>0</v>
      </c>
      <c r="X218">
        <f t="shared" si="184"/>
        <v>0</v>
      </c>
      <c r="Y218">
        <f t="shared" si="185"/>
        <v>0</v>
      </c>
      <c r="AA218">
        <v>33304960</v>
      </c>
      <c r="AB218">
        <f t="shared" si="186"/>
        <v>9282.26</v>
      </c>
      <c r="AC218">
        <f t="shared" si="187"/>
        <v>9282.26</v>
      </c>
      <c r="AD218">
        <f>ROUND((((ET218)-(EU218))+AE218),2)</f>
        <v>0</v>
      </c>
      <c r="AE218">
        <f>ROUND((EU218),2)</f>
        <v>0</v>
      </c>
      <c r="AF218">
        <f>ROUND((EV218),2)</f>
        <v>0</v>
      </c>
      <c r="AG218">
        <f t="shared" si="188"/>
        <v>0</v>
      </c>
      <c r="AH218">
        <f>(EW218)</f>
        <v>0</v>
      </c>
      <c r="AI218">
        <f>(EX218)</f>
        <v>0</v>
      </c>
      <c r="AJ218">
        <f t="shared" si="189"/>
        <v>0</v>
      </c>
      <c r="AK218">
        <v>9282.26</v>
      </c>
      <c r="AL218">
        <v>9282.26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1</v>
      </c>
      <c r="AW218">
        <v>1</v>
      </c>
      <c r="AZ218">
        <v>1</v>
      </c>
      <c r="BA218">
        <v>1</v>
      </c>
      <c r="BB218">
        <v>1</v>
      </c>
      <c r="BC218">
        <v>1</v>
      </c>
      <c r="BD218" t="s">
        <v>3</v>
      </c>
      <c r="BE218" t="s">
        <v>3</v>
      </c>
      <c r="BF218" t="s">
        <v>3</v>
      </c>
      <c r="BG218" t="s">
        <v>3</v>
      </c>
      <c r="BH218">
        <v>3</v>
      </c>
      <c r="BI218">
        <v>2</v>
      </c>
      <c r="BJ218" t="s">
        <v>3</v>
      </c>
      <c r="BM218">
        <v>1100</v>
      </c>
      <c r="BN218">
        <v>0</v>
      </c>
      <c r="BO218" t="s">
        <v>3</v>
      </c>
      <c r="BP218">
        <v>0</v>
      </c>
      <c r="BQ218">
        <v>14</v>
      </c>
      <c r="BR218">
        <v>0</v>
      </c>
      <c r="BS218">
        <v>1</v>
      </c>
      <c r="BT218">
        <v>1</v>
      </c>
      <c r="BU218">
        <v>1</v>
      </c>
      <c r="BV218">
        <v>1</v>
      </c>
      <c r="BW218">
        <v>1</v>
      </c>
      <c r="BX218">
        <v>1</v>
      </c>
      <c r="BY218" t="s">
        <v>3</v>
      </c>
      <c r="BZ218">
        <v>0</v>
      </c>
      <c r="CA218">
        <v>0</v>
      </c>
      <c r="CE218">
        <v>0</v>
      </c>
      <c r="CF218">
        <v>0</v>
      </c>
      <c r="CG218">
        <v>0</v>
      </c>
      <c r="CM218">
        <v>0</v>
      </c>
      <c r="CN218" t="s">
        <v>3</v>
      </c>
      <c r="CO218">
        <v>0</v>
      </c>
      <c r="CP218">
        <f t="shared" si="190"/>
        <v>9282.26</v>
      </c>
      <c r="CQ218">
        <f t="shared" si="191"/>
        <v>9282.26</v>
      </c>
      <c r="CR218">
        <f t="shared" si="192"/>
        <v>0</v>
      </c>
      <c r="CS218">
        <f t="shared" si="193"/>
        <v>0</v>
      </c>
      <c r="CT218">
        <f t="shared" si="194"/>
        <v>0</v>
      </c>
      <c r="CU218">
        <f t="shared" si="195"/>
        <v>0</v>
      </c>
      <c r="CV218">
        <f t="shared" si="196"/>
        <v>0</v>
      </c>
      <c r="CW218">
        <f t="shared" si="197"/>
        <v>0</v>
      </c>
      <c r="CX218">
        <f t="shared" si="198"/>
        <v>0</v>
      </c>
      <c r="CY218">
        <f t="shared" si="199"/>
        <v>0</v>
      </c>
      <c r="CZ218">
        <f t="shared" si="200"/>
        <v>0</v>
      </c>
      <c r="DC218" t="s">
        <v>3</v>
      </c>
      <c r="DD218" t="s">
        <v>3</v>
      </c>
      <c r="DE218" t="s">
        <v>3</v>
      </c>
      <c r="DF218" t="s">
        <v>3</v>
      </c>
      <c r="DG218" t="s">
        <v>3</v>
      </c>
      <c r="DH218" t="s">
        <v>3</v>
      </c>
      <c r="DI218" t="s">
        <v>3</v>
      </c>
      <c r="DJ218" t="s">
        <v>3</v>
      </c>
      <c r="DK218" t="s">
        <v>3</v>
      </c>
      <c r="DL218" t="s">
        <v>3</v>
      </c>
      <c r="DM218" t="s">
        <v>3</v>
      </c>
      <c r="DN218">
        <v>0</v>
      </c>
      <c r="DO218">
        <v>0</v>
      </c>
      <c r="DP218">
        <v>1</v>
      </c>
      <c r="DQ218">
        <v>1</v>
      </c>
      <c r="DU218">
        <v>1010</v>
      </c>
      <c r="DV218" t="s">
        <v>40</v>
      </c>
      <c r="DW218" t="s">
        <v>40</v>
      </c>
      <c r="DX218">
        <v>1</v>
      </c>
      <c r="EE218">
        <v>31102366</v>
      </c>
      <c r="EF218">
        <v>8</v>
      </c>
      <c r="EG218" t="s">
        <v>34</v>
      </c>
      <c r="EH218">
        <v>0</v>
      </c>
      <c r="EI218" t="s">
        <v>3</v>
      </c>
      <c r="EJ218">
        <v>1</v>
      </c>
      <c r="EK218">
        <v>1100</v>
      </c>
      <c r="EL218" t="s">
        <v>41</v>
      </c>
      <c r="EM218" t="s">
        <v>42</v>
      </c>
      <c r="EO218" t="s">
        <v>3</v>
      </c>
      <c r="EQ218">
        <v>0</v>
      </c>
      <c r="ER218">
        <v>9282.26</v>
      </c>
      <c r="ES218">
        <v>9282.26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5</v>
      </c>
      <c r="FC218">
        <v>1</v>
      </c>
      <c r="FD218">
        <v>18</v>
      </c>
      <c r="FF218">
        <v>85615.15</v>
      </c>
      <c r="FQ218">
        <v>0</v>
      </c>
      <c r="FR218">
        <f t="shared" si="201"/>
        <v>0</v>
      </c>
      <c r="FS218">
        <v>0</v>
      </c>
      <c r="FX218">
        <v>0</v>
      </c>
      <c r="FY218">
        <v>0</v>
      </c>
      <c r="GA218" t="s">
        <v>184</v>
      </c>
      <c r="GD218">
        <v>1</v>
      </c>
      <c r="GF218">
        <v>-1648344678</v>
      </c>
      <c r="GG218">
        <v>2</v>
      </c>
      <c r="GH218">
        <v>3</v>
      </c>
      <c r="GI218">
        <v>3</v>
      </c>
      <c r="GJ218">
        <v>0</v>
      </c>
      <c r="GK218">
        <v>0</v>
      </c>
      <c r="GL218">
        <f t="shared" si="202"/>
        <v>0</v>
      </c>
      <c r="GM218">
        <f t="shared" si="203"/>
        <v>9282.26</v>
      </c>
      <c r="GN218">
        <f t="shared" si="204"/>
        <v>0</v>
      </c>
      <c r="GO218">
        <f t="shared" si="205"/>
        <v>9282.26</v>
      </c>
      <c r="GP218">
        <f t="shared" si="206"/>
        <v>0</v>
      </c>
      <c r="GR218">
        <v>1</v>
      </c>
      <c r="GS218">
        <v>1</v>
      </c>
      <c r="GT218">
        <v>0</v>
      </c>
      <c r="GU218" t="s">
        <v>3</v>
      </c>
      <c r="GV218">
        <f t="shared" si="207"/>
        <v>0</v>
      </c>
      <c r="GW218">
        <v>1</v>
      </c>
      <c r="GX218">
        <f t="shared" si="208"/>
        <v>0</v>
      </c>
      <c r="HA218">
        <v>0</v>
      </c>
      <c r="HB218">
        <v>0</v>
      </c>
      <c r="HC218">
        <f t="shared" si="209"/>
        <v>0</v>
      </c>
      <c r="IK218">
        <v>0</v>
      </c>
    </row>
    <row r="219" spans="1:255">
      <c r="A219" s="2">
        <v>17</v>
      </c>
      <c r="B219" s="2">
        <v>1</v>
      </c>
      <c r="C219" s="2">
        <f>ROW(SmtRes!A235)</f>
        <v>235</v>
      </c>
      <c r="D219" s="2">
        <f>ROW(EtalonRes!A270)</f>
        <v>270</v>
      </c>
      <c r="E219" s="2" t="s">
        <v>203</v>
      </c>
      <c r="F219" s="2" t="s">
        <v>45</v>
      </c>
      <c r="G219" s="2" t="s">
        <v>186</v>
      </c>
      <c r="H219" s="2" t="s">
        <v>47</v>
      </c>
      <c r="I219" s="2">
        <v>1.6</v>
      </c>
      <c r="J219" s="2">
        <v>0</v>
      </c>
      <c r="K219" s="2"/>
      <c r="L219" s="2"/>
      <c r="M219" s="2"/>
      <c r="N219" s="2"/>
      <c r="O219" s="2">
        <f t="shared" si="175"/>
        <v>118.42</v>
      </c>
      <c r="P219" s="2">
        <f t="shared" si="176"/>
        <v>5.86</v>
      </c>
      <c r="Q219" s="2">
        <f t="shared" si="177"/>
        <v>1.58</v>
      </c>
      <c r="R219" s="2">
        <f t="shared" si="178"/>
        <v>0.28999999999999998</v>
      </c>
      <c r="S219" s="2">
        <f t="shared" si="179"/>
        <v>110.98</v>
      </c>
      <c r="T219" s="2">
        <f t="shared" si="180"/>
        <v>0</v>
      </c>
      <c r="U219" s="2">
        <f t="shared" si="181"/>
        <v>12.695999999999998</v>
      </c>
      <c r="V219" s="2">
        <f t="shared" si="182"/>
        <v>2.4E-2</v>
      </c>
      <c r="W219" s="2">
        <f t="shared" si="183"/>
        <v>0</v>
      </c>
      <c r="X219" s="2">
        <f t="shared" si="184"/>
        <v>127.96</v>
      </c>
      <c r="Y219" s="2">
        <f t="shared" si="185"/>
        <v>79</v>
      </c>
      <c r="Z219" s="2"/>
      <c r="AA219" s="2">
        <v>33304975</v>
      </c>
      <c r="AB219" s="2">
        <f t="shared" si="186"/>
        <v>74.010000000000005</v>
      </c>
      <c r="AC219" s="2">
        <f t="shared" si="187"/>
        <v>3.66</v>
      </c>
      <c r="AD219" s="2">
        <f>ROUND((((((ET219*1.2)*1.25))-(((EU219*1.2)*1.25)))+AE219),2)</f>
        <v>0.99</v>
      </c>
      <c r="AE219" s="2">
        <f>ROUND((((EU219*1.2)*1.25)),2)</f>
        <v>0.18</v>
      </c>
      <c r="AF219" s="2">
        <f>ROUND((((EV219*1.2)*1.15)),2)</f>
        <v>69.36</v>
      </c>
      <c r="AG219" s="2">
        <f t="shared" si="188"/>
        <v>0</v>
      </c>
      <c r="AH219" s="2">
        <f>(((EW219*1.2)*1.15))</f>
        <v>7.9349999999999987</v>
      </c>
      <c r="AI219" s="2">
        <f>(((EX219*1.2)*1.25))</f>
        <v>1.4999999999999999E-2</v>
      </c>
      <c r="AJ219" s="2">
        <f t="shared" si="189"/>
        <v>0</v>
      </c>
      <c r="AK219" s="2">
        <v>54.58</v>
      </c>
      <c r="AL219" s="2">
        <v>3.66</v>
      </c>
      <c r="AM219" s="2">
        <v>0.66</v>
      </c>
      <c r="AN219" s="2">
        <v>0.12</v>
      </c>
      <c r="AO219" s="2">
        <v>50.26</v>
      </c>
      <c r="AP219" s="2">
        <v>0</v>
      </c>
      <c r="AQ219" s="2">
        <v>5.75</v>
      </c>
      <c r="AR219" s="2">
        <v>0.01</v>
      </c>
      <c r="AS219" s="2">
        <v>0</v>
      </c>
      <c r="AT219" s="2">
        <v>115</v>
      </c>
      <c r="AU219" s="2">
        <v>71</v>
      </c>
      <c r="AV219" s="2">
        <v>1</v>
      </c>
      <c r="AW219" s="2">
        <v>1</v>
      </c>
      <c r="AX219" s="2"/>
      <c r="AY219" s="2"/>
      <c r="AZ219" s="2">
        <v>1</v>
      </c>
      <c r="BA219" s="2">
        <v>1</v>
      </c>
      <c r="BB219" s="2">
        <v>1</v>
      </c>
      <c r="BC219" s="2">
        <v>1</v>
      </c>
      <c r="BD219" s="2" t="s">
        <v>3</v>
      </c>
      <c r="BE219" s="2" t="s">
        <v>3</v>
      </c>
      <c r="BF219" s="2" t="s">
        <v>3</v>
      </c>
      <c r="BG219" s="2" t="s">
        <v>3</v>
      </c>
      <c r="BH219" s="2">
        <v>0</v>
      </c>
      <c r="BI219" s="2">
        <v>1</v>
      </c>
      <c r="BJ219" s="2" t="s">
        <v>48</v>
      </c>
      <c r="BK219" s="2"/>
      <c r="BL219" s="2"/>
      <c r="BM219" s="2">
        <v>20001</v>
      </c>
      <c r="BN219" s="2">
        <v>0</v>
      </c>
      <c r="BO219" s="2" t="s">
        <v>3</v>
      </c>
      <c r="BP219" s="2">
        <v>0</v>
      </c>
      <c r="BQ219" s="2">
        <v>2</v>
      </c>
      <c r="BR219" s="2">
        <v>0</v>
      </c>
      <c r="BS219" s="2">
        <v>1</v>
      </c>
      <c r="BT219" s="2">
        <v>1</v>
      </c>
      <c r="BU219" s="2">
        <v>1</v>
      </c>
      <c r="BV219" s="2">
        <v>1</v>
      </c>
      <c r="BW219" s="2">
        <v>1</v>
      </c>
      <c r="BX219" s="2">
        <v>1</v>
      </c>
      <c r="BY219" s="2" t="s">
        <v>3</v>
      </c>
      <c r="BZ219" s="2">
        <v>128</v>
      </c>
      <c r="CA219" s="2">
        <v>83</v>
      </c>
      <c r="CB219" s="2"/>
      <c r="CC219" s="2"/>
      <c r="CD219" s="2"/>
      <c r="CE219" s="2">
        <v>0</v>
      </c>
      <c r="CF219" s="2">
        <v>0</v>
      </c>
      <c r="CG219" s="2">
        <v>0</v>
      </c>
      <c r="CH219" s="2"/>
      <c r="CI219" s="2"/>
      <c r="CJ219" s="2"/>
      <c r="CK219" s="2"/>
      <c r="CL219" s="2"/>
      <c r="CM219" s="2">
        <v>0</v>
      </c>
      <c r="CN219" s="2" t="s">
        <v>954</v>
      </c>
      <c r="CO219" s="2">
        <v>0</v>
      </c>
      <c r="CP219" s="2">
        <f t="shared" si="190"/>
        <v>118.42</v>
      </c>
      <c r="CQ219" s="2">
        <f t="shared" si="191"/>
        <v>3.66</v>
      </c>
      <c r="CR219" s="2">
        <f t="shared" si="192"/>
        <v>0.99</v>
      </c>
      <c r="CS219" s="2">
        <f t="shared" si="193"/>
        <v>0.18</v>
      </c>
      <c r="CT219" s="2">
        <f t="shared" si="194"/>
        <v>69.36</v>
      </c>
      <c r="CU219" s="2">
        <f t="shared" si="195"/>
        <v>0</v>
      </c>
      <c r="CV219" s="2">
        <f t="shared" si="196"/>
        <v>7.9349999999999987</v>
      </c>
      <c r="CW219" s="2">
        <f t="shared" si="197"/>
        <v>1.4999999999999999E-2</v>
      </c>
      <c r="CX219" s="2">
        <f t="shared" si="198"/>
        <v>0</v>
      </c>
      <c r="CY219" s="2">
        <f t="shared" si="199"/>
        <v>127.96050000000001</v>
      </c>
      <c r="CZ219" s="2">
        <f t="shared" si="200"/>
        <v>79.001700000000014</v>
      </c>
      <c r="DA219" s="2"/>
      <c r="DB219" s="2"/>
      <c r="DC219" s="2" t="s">
        <v>3</v>
      </c>
      <c r="DD219" s="2" t="s">
        <v>3</v>
      </c>
      <c r="DE219" s="2" t="s">
        <v>21</v>
      </c>
      <c r="DF219" s="2" t="s">
        <v>21</v>
      </c>
      <c r="DG219" s="2" t="s">
        <v>22</v>
      </c>
      <c r="DH219" s="2" t="s">
        <v>3</v>
      </c>
      <c r="DI219" s="2" t="s">
        <v>22</v>
      </c>
      <c r="DJ219" s="2" t="s">
        <v>21</v>
      </c>
      <c r="DK219" s="2" t="s">
        <v>3</v>
      </c>
      <c r="DL219" s="2" t="s">
        <v>3</v>
      </c>
      <c r="DM219" s="2" t="s">
        <v>3</v>
      </c>
      <c r="DN219" s="2">
        <v>0</v>
      </c>
      <c r="DO219" s="2">
        <v>0</v>
      </c>
      <c r="DP219" s="2">
        <v>1</v>
      </c>
      <c r="DQ219" s="2">
        <v>1</v>
      </c>
      <c r="DR219" s="2"/>
      <c r="DS219" s="2"/>
      <c r="DT219" s="2"/>
      <c r="DU219" s="2">
        <v>1005</v>
      </c>
      <c r="DV219" s="2" t="s">
        <v>47</v>
      </c>
      <c r="DW219" s="2" t="s">
        <v>47</v>
      </c>
      <c r="DX219" s="2">
        <v>1</v>
      </c>
      <c r="DY219" s="2"/>
      <c r="DZ219" s="2"/>
      <c r="EA219" s="2"/>
      <c r="EB219" s="2"/>
      <c r="EC219" s="2"/>
      <c r="ED219" s="2"/>
      <c r="EE219" s="2">
        <v>31102217</v>
      </c>
      <c r="EF219" s="2">
        <v>2</v>
      </c>
      <c r="EG219" s="2" t="s">
        <v>23</v>
      </c>
      <c r="EH219" s="2">
        <v>0</v>
      </c>
      <c r="EI219" s="2" t="s">
        <v>3</v>
      </c>
      <c r="EJ219" s="2">
        <v>1</v>
      </c>
      <c r="EK219" s="2">
        <v>20001</v>
      </c>
      <c r="EL219" s="2" t="s">
        <v>24</v>
      </c>
      <c r="EM219" s="2" t="s">
        <v>25</v>
      </c>
      <c r="EN219" s="2"/>
      <c r="EO219" s="2" t="s">
        <v>26</v>
      </c>
      <c r="EP219" s="2"/>
      <c r="EQ219" s="2">
        <v>0</v>
      </c>
      <c r="ER219" s="2">
        <v>54.58</v>
      </c>
      <c r="ES219" s="2">
        <v>3.66</v>
      </c>
      <c r="ET219" s="2">
        <v>0.66</v>
      </c>
      <c r="EU219" s="2">
        <v>0.12</v>
      </c>
      <c r="EV219" s="2">
        <v>50.26</v>
      </c>
      <c r="EW219" s="2">
        <v>5.75</v>
      </c>
      <c r="EX219" s="2">
        <v>0.01</v>
      </c>
      <c r="EY219" s="2">
        <v>0</v>
      </c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>
        <v>0</v>
      </c>
      <c r="FR219" s="2">
        <f t="shared" si="201"/>
        <v>0</v>
      </c>
      <c r="FS219" s="2">
        <v>0</v>
      </c>
      <c r="FT219" s="2" t="s">
        <v>27</v>
      </c>
      <c r="FU219" s="2" t="s">
        <v>28</v>
      </c>
      <c r="FV219" s="2"/>
      <c r="FW219" s="2"/>
      <c r="FX219" s="2">
        <v>115.2</v>
      </c>
      <c r="FY219" s="2">
        <v>70.55</v>
      </c>
      <c r="FZ219" s="2"/>
      <c r="GA219" s="2" t="s">
        <v>3</v>
      </c>
      <c r="GB219" s="2"/>
      <c r="GC219" s="2"/>
      <c r="GD219" s="2">
        <v>1</v>
      </c>
      <c r="GE219" s="2"/>
      <c r="GF219" s="2">
        <v>-1777723016</v>
      </c>
      <c r="GG219" s="2">
        <v>2</v>
      </c>
      <c r="GH219" s="2">
        <v>1</v>
      </c>
      <c r="GI219" s="2">
        <v>-2</v>
      </c>
      <c r="GJ219" s="2">
        <v>0</v>
      </c>
      <c r="GK219" s="2">
        <v>0</v>
      </c>
      <c r="GL219" s="2">
        <f t="shared" si="202"/>
        <v>0</v>
      </c>
      <c r="GM219" s="2">
        <f t="shared" si="203"/>
        <v>325.38</v>
      </c>
      <c r="GN219" s="2">
        <f t="shared" si="204"/>
        <v>325.38</v>
      </c>
      <c r="GO219" s="2">
        <f t="shared" si="205"/>
        <v>0</v>
      </c>
      <c r="GP219" s="2">
        <f t="shared" si="206"/>
        <v>0</v>
      </c>
      <c r="GQ219" s="2"/>
      <c r="GR219" s="2">
        <v>0</v>
      </c>
      <c r="GS219" s="2">
        <v>3</v>
      </c>
      <c r="GT219" s="2">
        <v>0</v>
      </c>
      <c r="GU219" s="2" t="s">
        <v>3</v>
      </c>
      <c r="GV219" s="2">
        <f t="shared" si="207"/>
        <v>0</v>
      </c>
      <c r="GW219" s="2">
        <v>1</v>
      </c>
      <c r="GX219" s="2">
        <f t="shared" si="208"/>
        <v>0</v>
      </c>
      <c r="GY219" s="2"/>
      <c r="GZ219" s="2"/>
      <c r="HA219" s="2">
        <v>0</v>
      </c>
      <c r="HB219" s="2">
        <v>0</v>
      </c>
      <c r="HC219" s="2">
        <f t="shared" si="209"/>
        <v>0</v>
      </c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>
        <v>0</v>
      </c>
      <c r="IL219" s="2"/>
      <c r="IM219" s="2"/>
      <c r="IN219" s="2"/>
      <c r="IO219" s="2"/>
      <c r="IP219" s="2"/>
      <c r="IQ219" s="2"/>
      <c r="IR219" s="2"/>
      <c r="IS219" s="2"/>
      <c r="IT219" s="2"/>
      <c r="IU219" s="2"/>
    </row>
    <row r="220" spans="1:255">
      <c r="A220">
        <v>17</v>
      </c>
      <c r="B220">
        <v>1</v>
      </c>
      <c r="C220">
        <f>ROW(SmtRes!A240)</f>
        <v>240</v>
      </c>
      <c r="D220">
        <f>ROW(EtalonRes!A276)</f>
        <v>276</v>
      </c>
      <c r="E220" t="s">
        <v>203</v>
      </c>
      <c r="F220" t="s">
        <v>45</v>
      </c>
      <c r="G220" t="s">
        <v>186</v>
      </c>
      <c r="H220" t="s">
        <v>47</v>
      </c>
      <c r="I220">
        <v>1.6</v>
      </c>
      <c r="J220">
        <v>0</v>
      </c>
      <c r="O220">
        <f t="shared" si="175"/>
        <v>118.42</v>
      </c>
      <c r="P220">
        <f t="shared" si="176"/>
        <v>5.86</v>
      </c>
      <c r="Q220">
        <f t="shared" si="177"/>
        <v>1.58</v>
      </c>
      <c r="R220">
        <f t="shared" si="178"/>
        <v>0.28999999999999998</v>
      </c>
      <c r="S220">
        <f t="shared" si="179"/>
        <v>110.98</v>
      </c>
      <c r="T220">
        <f t="shared" si="180"/>
        <v>0</v>
      </c>
      <c r="U220">
        <f t="shared" si="181"/>
        <v>12.695999999999998</v>
      </c>
      <c r="V220">
        <f t="shared" si="182"/>
        <v>2.4E-2</v>
      </c>
      <c r="W220">
        <f t="shared" si="183"/>
        <v>0</v>
      </c>
      <c r="X220">
        <f t="shared" si="184"/>
        <v>127.96</v>
      </c>
      <c r="Y220">
        <f t="shared" si="185"/>
        <v>79</v>
      </c>
      <c r="AA220">
        <v>33304960</v>
      </c>
      <c r="AB220">
        <f t="shared" si="186"/>
        <v>74.010000000000005</v>
      </c>
      <c r="AC220">
        <f t="shared" si="187"/>
        <v>3.66</v>
      </c>
      <c r="AD220">
        <f>ROUND((((((ET220*1.2)*1.25))-(((EU220*1.2)*1.25)))+AE220),2)</f>
        <v>0.99</v>
      </c>
      <c r="AE220">
        <f>ROUND((((EU220*1.2)*1.25)),2)</f>
        <v>0.18</v>
      </c>
      <c r="AF220">
        <f>ROUND((((EV220*1.2)*1.15)),2)</f>
        <v>69.36</v>
      </c>
      <c r="AG220">
        <f t="shared" si="188"/>
        <v>0</v>
      </c>
      <c r="AH220">
        <f>(((EW220*1.2)*1.15))</f>
        <v>7.9349999999999987</v>
      </c>
      <c r="AI220">
        <f>(((EX220*1.2)*1.25))</f>
        <v>1.4999999999999999E-2</v>
      </c>
      <c r="AJ220">
        <f t="shared" si="189"/>
        <v>0</v>
      </c>
      <c r="AK220">
        <v>54.58</v>
      </c>
      <c r="AL220">
        <v>3.66</v>
      </c>
      <c r="AM220">
        <v>0.66</v>
      </c>
      <c r="AN220">
        <v>0.12</v>
      </c>
      <c r="AO220">
        <v>50.26</v>
      </c>
      <c r="AP220">
        <v>0</v>
      </c>
      <c r="AQ220">
        <v>5.75</v>
      </c>
      <c r="AR220">
        <v>0.01</v>
      </c>
      <c r="AS220">
        <v>0</v>
      </c>
      <c r="AT220">
        <v>115</v>
      </c>
      <c r="AU220">
        <v>71</v>
      </c>
      <c r="AV220">
        <v>1</v>
      </c>
      <c r="AW220">
        <v>1</v>
      </c>
      <c r="AZ220">
        <v>1</v>
      </c>
      <c r="BA220">
        <v>1</v>
      </c>
      <c r="BB220">
        <v>1</v>
      </c>
      <c r="BC220">
        <v>1</v>
      </c>
      <c r="BD220" t="s">
        <v>3</v>
      </c>
      <c r="BE220" t="s">
        <v>3</v>
      </c>
      <c r="BF220" t="s">
        <v>3</v>
      </c>
      <c r="BG220" t="s">
        <v>3</v>
      </c>
      <c r="BH220">
        <v>0</v>
      </c>
      <c r="BI220">
        <v>1</v>
      </c>
      <c r="BJ220" t="s">
        <v>48</v>
      </c>
      <c r="BM220">
        <v>20001</v>
      </c>
      <c r="BN220">
        <v>0</v>
      </c>
      <c r="BO220" t="s">
        <v>3</v>
      </c>
      <c r="BP220">
        <v>0</v>
      </c>
      <c r="BQ220">
        <v>2</v>
      </c>
      <c r="BR220">
        <v>0</v>
      </c>
      <c r="BS220">
        <v>1</v>
      </c>
      <c r="BT220">
        <v>1</v>
      </c>
      <c r="BU220">
        <v>1</v>
      </c>
      <c r="BV220">
        <v>1</v>
      </c>
      <c r="BW220">
        <v>1</v>
      </c>
      <c r="BX220">
        <v>1</v>
      </c>
      <c r="BY220" t="s">
        <v>3</v>
      </c>
      <c r="BZ220">
        <v>128</v>
      </c>
      <c r="CA220">
        <v>83</v>
      </c>
      <c r="CE220">
        <v>0</v>
      </c>
      <c r="CF220">
        <v>0</v>
      </c>
      <c r="CG220">
        <v>0</v>
      </c>
      <c r="CM220">
        <v>0</v>
      </c>
      <c r="CN220" t="s">
        <v>954</v>
      </c>
      <c r="CO220">
        <v>0</v>
      </c>
      <c r="CP220">
        <f t="shared" si="190"/>
        <v>118.42</v>
      </c>
      <c r="CQ220">
        <f t="shared" si="191"/>
        <v>3.66</v>
      </c>
      <c r="CR220">
        <f t="shared" si="192"/>
        <v>0.99</v>
      </c>
      <c r="CS220">
        <f t="shared" si="193"/>
        <v>0.18</v>
      </c>
      <c r="CT220">
        <f t="shared" si="194"/>
        <v>69.36</v>
      </c>
      <c r="CU220">
        <f t="shared" si="195"/>
        <v>0</v>
      </c>
      <c r="CV220">
        <f t="shared" si="196"/>
        <v>7.9349999999999987</v>
      </c>
      <c r="CW220">
        <f t="shared" si="197"/>
        <v>1.4999999999999999E-2</v>
      </c>
      <c r="CX220">
        <f t="shared" si="198"/>
        <v>0</v>
      </c>
      <c r="CY220">
        <f t="shared" si="199"/>
        <v>127.96050000000001</v>
      </c>
      <c r="CZ220">
        <f t="shared" si="200"/>
        <v>79.001700000000014</v>
      </c>
      <c r="DC220" t="s">
        <v>3</v>
      </c>
      <c r="DD220" t="s">
        <v>3</v>
      </c>
      <c r="DE220" t="s">
        <v>21</v>
      </c>
      <c r="DF220" t="s">
        <v>21</v>
      </c>
      <c r="DG220" t="s">
        <v>22</v>
      </c>
      <c r="DH220" t="s">
        <v>3</v>
      </c>
      <c r="DI220" t="s">
        <v>22</v>
      </c>
      <c r="DJ220" t="s">
        <v>21</v>
      </c>
      <c r="DK220" t="s">
        <v>3</v>
      </c>
      <c r="DL220" t="s">
        <v>3</v>
      </c>
      <c r="DM220" t="s">
        <v>3</v>
      </c>
      <c r="DN220">
        <v>0</v>
      </c>
      <c r="DO220">
        <v>0</v>
      </c>
      <c r="DP220">
        <v>1</v>
      </c>
      <c r="DQ220">
        <v>1</v>
      </c>
      <c r="DU220">
        <v>1005</v>
      </c>
      <c r="DV220" t="s">
        <v>47</v>
      </c>
      <c r="DW220" t="s">
        <v>47</v>
      </c>
      <c r="DX220">
        <v>1</v>
      </c>
      <c r="EE220">
        <v>31102217</v>
      </c>
      <c r="EF220">
        <v>2</v>
      </c>
      <c r="EG220" t="s">
        <v>23</v>
      </c>
      <c r="EH220">
        <v>0</v>
      </c>
      <c r="EI220" t="s">
        <v>3</v>
      </c>
      <c r="EJ220">
        <v>1</v>
      </c>
      <c r="EK220">
        <v>20001</v>
      </c>
      <c r="EL220" t="s">
        <v>24</v>
      </c>
      <c r="EM220" t="s">
        <v>25</v>
      </c>
      <c r="EO220" t="s">
        <v>26</v>
      </c>
      <c r="EQ220">
        <v>0</v>
      </c>
      <c r="ER220">
        <v>54.58</v>
      </c>
      <c r="ES220">
        <v>3.66</v>
      </c>
      <c r="ET220">
        <v>0.66</v>
      </c>
      <c r="EU220">
        <v>0.12</v>
      </c>
      <c r="EV220">
        <v>50.26</v>
      </c>
      <c r="EW220">
        <v>5.75</v>
      </c>
      <c r="EX220">
        <v>0.01</v>
      </c>
      <c r="EY220">
        <v>0</v>
      </c>
      <c r="FQ220">
        <v>0</v>
      </c>
      <c r="FR220">
        <f t="shared" si="201"/>
        <v>0</v>
      </c>
      <c r="FS220">
        <v>0</v>
      </c>
      <c r="FT220" t="s">
        <v>27</v>
      </c>
      <c r="FU220" t="s">
        <v>28</v>
      </c>
      <c r="FX220">
        <v>115.2</v>
      </c>
      <c r="FY220">
        <v>70.55</v>
      </c>
      <c r="GA220" t="s">
        <v>3</v>
      </c>
      <c r="GD220">
        <v>1</v>
      </c>
      <c r="GF220">
        <v>-1777723016</v>
      </c>
      <c r="GG220">
        <v>2</v>
      </c>
      <c r="GH220">
        <v>1</v>
      </c>
      <c r="GI220">
        <v>-2</v>
      </c>
      <c r="GJ220">
        <v>0</v>
      </c>
      <c r="GK220">
        <v>0</v>
      </c>
      <c r="GL220">
        <f t="shared" si="202"/>
        <v>0</v>
      </c>
      <c r="GM220">
        <f t="shared" si="203"/>
        <v>325.38</v>
      </c>
      <c r="GN220">
        <f t="shared" si="204"/>
        <v>325.38</v>
      </c>
      <c r="GO220">
        <f t="shared" si="205"/>
        <v>0</v>
      </c>
      <c r="GP220">
        <f t="shared" si="206"/>
        <v>0</v>
      </c>
      <c r="GR220">
        <v>0</v>
      </c>
      <c r="GS220">
        <v>3</v>
      </c>
      <c r="GT220">
        <v>0</v>
      </c>
      <c r="GU220" t="s">
        <v>3</v>
      </c>
      <c r="GV220">
        <f t="shared" si="207"/>
        <v>0</v>
      </c>
      <c r="GW220">
        <v>1</v>
      </c>
      <c r="GX220">
        <f t="shared" si="208"/>
        <v>0</v>
      </c>
      <c r="HA220">
        <v>0</v>
      </c>
      <c r="HB220">
        <v>0</v>
      </c>
      <c r="HC220">
        <f t="shared" si="209"/>
        <v>0</v>
      </c>
      <c r="IK220">
        <v>0</v>
      </c>
    </row>
    <row r="221" spans="1:255">
      <c r="A221" s="2">
        <v>17</v>
      </c>
      <c r="B221" s="2">
        <v>1</v>
      </c>
      <c r="C221" s="2"/>
      <c r="D221" s="2"/>
      <c r="E221" s="2" t="s">
        <v>204</v>
      </c>
      <c r="F221" s="2" t="s">
        <v>38</v>
      </c>
      <c r="G221" s="2" t="s">
        <v>188</v>
      </c>
      <c r="H221" s="2" t="s">
        <v>40</v>
      </c>
      <c r="I221" s="2">
        <v>1</v>
      </c>
      <c r="J221" s="2">
        <v>0</v>
      </c>
      <c r="K221" s="2"/>
      <c r="L221" s="2"/>
      <c r="M221" s="2"/>
      <c r="N221" s="2"/>
      <c r="O221" s="2">
        <f t="shared" si="175"/>
        <v>0</v>
      </c>
      <c r="P221" s="2">
        <f t="shared" si="176"/>
        <v>0</v>
      </c>
      <c r="Q221" s="2">
        <f t="shared" si="177"/>
        <v>0</v>
      </c>
      <c r="R221" s="2">
        <f t="shared" si="178"/>
        <v>0</v>
      </c>
      <c r="S221" s="2">
        <f t="shared" si="179"/>
        <v>0</v>
      </c>
      <c r="T221" s="2">
        <f t="shared" si="180"/>
        <v>0</v>
      </c>
      <c r="U221" s="2">
        <f t="shared" si="181"/>
        <v>0</v>
      </c>
      <c r="V221" s="2">
        <f t="shared" si="182"/>
        <v>0</v>
      </c>
      <c r="W221" s="2">
        <f t="shared" si="183"/>
        <v>0</v>
      </c>
      <c r="X221" s="2">
        <f t="shared" si="184"/>
        <v>0</v>
      </c>
      <c r="Y221" s="2">
        <f t="shared" si="185"/>
        <v>0</v>
      </c>
      <c r="Z221" s="2"/>
      <c r="AA221" s="2">
        <v>33304975</v>
      </c>
      <c r="AB221" s="2">
        <f t="shared" si="186"/>
        <v>0</v>
      </c>
      <c r="AC221" s="2">
        <f t="shared" si="187"/>
        <v>0</v>
      </c>
      <c r="AD221" s="2">
        <f>ROUND((((ET221)-(EU221))+AE221),2)</f>
        <v>0</v>
      </c>
      <c r="AE221" s="2">
        <f t="shared" ref="AE221:AF224" si="212">ROUND((EU221),2)</f>
        <v>0</v>
      </c>
      <c r="AF221" s="2">
        <f t="shared" si="212"/>
        <v>0</v>
      </c>
      <c r="AG221" s="2">
        <f t="shared" si="188"/>
        <v>0</v>
      </c>
      <c r="AH221" s="2">
        <f t="shared" ref="AH221:AI224" si="213">(EW221)</f>
        <v>0</v>
      </c>
      <c r="AI221" s="2">
        <f t="shared" si="213"/>
        <v>0</v>
      </c>
      <c r="AJ221" s="2">
        <f t="shared" si="189"/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1</v>
      </c>
      <c r="AW221" s="2">
        <v>1</v>
      </c>
      <c r="AX221" s="2"/>
      <c r="AY221" s="2"/>
      <c r="AZ221" s="2">
        <v>1</v>
      </c>
      <c r="BA221" s="2">
        <v>1</v>
      </c>
      <c r="BB221" s="2">
        <v>1</v>
      </c>
      <c r="BC221" s="2">
        <v>1</v>
      </c>
      <c r="BD221" s="2" t="s">
        <v>3</v>
      </c>
      <c r="BE221" s="2" t="s">
        <v>3</v>
      </c>
      <c r="BF221" s="2" t="s">
        <v>3</v>
      </c>
      <c r="BG221" s="2" t="s">
        <v>3</v>
      </c>
      <c r="BH221" s="2">
        <v>3</v>
      </c>
      <c r="BI221" s="2">
        <v>2</v>
      </c>
      <c r="BJ221" s="2" t="s">
        <v>3</v>
      </c>
      <c r="BK221" s="2"/>
      <c r="BL221" s="2"/>
      <c r="BM221" s="2">
        <v>1100</v>
      </c>
      <c r="BN221" s="2">
        <v>0</v>
      </c>
      <c r="BO221" s="2" t="s">
        <v>3</v>
      </c>
      <c r="BP221" s="2">
        <v>0</v>
      </c>
      <c r="BQ221" s="2">
        <v>14</v>
      </c>
      <c r="BR221" s="2">
        <v>0</v>
      </c>
      <c r="BS221" s="2">
        <v>1</v>
      </c>
      <c r="BT221" s="2">
        <v>1</v>
      </c>
      <c r="BU221" s="2">
        <v>1</v>
      </c>
      <c r="BV221" s="2">
        <v>1</v>
      </c>
      <c r="BW221" s="2">
        <v>1</v>
      </c>
      <c r="BX221" s="2">
        <v>1</v>
      </c>
      <c r="BY221" s="2" t="s">
        <v>3</v>
      </c>
      <c r="BZ221" s="2">
        <v>0</v>
      </c>
      <c r="CA221" s="2">
        <v>0</v>
      </c>
      <c r="CB221" s="2"/>
      <c r="CC221" s="2"/>
      <c r="CD221" s="2"/>
      <c r="CE221" s="2">
        <v>0</v>
      </c>
      <c r="CF221" s="2">
        <v>0</v>
      </c>
      <c r="CG221" s="2">
        <v>0</v>
      </c>
      <c r="CH221" s="2"/>
      <c r="CI221" s="2"/>
      <c r="CJ221" s="2"/>
      <c r="CK221" s="2"/>
      <c r="CL221" s="2"/>
      <c r="CM221" s="2">
        <v>0</v>
      </c>
      <c r="CN221" s="2" t="s">
        <v>3</v>
      </c>
      <c r="CO221" s="2">
        <v>0</v>
      </c>
      <c r="CP221" s="2">
        <f t="shared" si="190"/>
        <v>0</v>
      </c>
      <c r="CQ221" s="2">
        <f t="shared" si="191"/>
        <v>0</v>
      </c>
      <c r="CR221" s="2">
        <f t="shared" si="192"/>
        <v>0</v>
      </c>
      <c r="CS221" s="2">
        <f t="shared" si="193"/>
        <v>0</v>
      </c>
      <c r="CT221" s="2">
        <f t="shared" si="194"/>
        <v>0</v>
      </c>
      <c r="CU221" s="2">
        <f t="shared" si="195"/>
        <v>0</v>
      </c>
      <c r="CV221" s="2">
        <f t="shared" si="196"/>
        <v>0</v>
      </c>
      <c r="CW221" s="2">
        <f t="shared" si="197"/>
        <v>0</v>
      </c>
      <c r="CX221" s="2">
        <f t="shared" si="198"/>
        <v>0</v>
      </c>
      <c r="CY221" s="2">
        <f t="shared" si="199"/>
        <v>0</v>
      </c>
      <c r="CZ221" s="2">
        <f t="shared" si="200"/>
        <v>0</v>
      </c>
      <c r="DA221" s="2"/>
      <c r="DB221" s="2"/>
      <c r="DC221" s="2" t="s">
        <v>3</v>
      </c>
      <c r="DD221" s="2" t="s">
        <v>3</v>
      </c>
      <c r="DE221" s="2" t="s">
        <v>3</v>
      </c>
      <c r="DF221" s="2" t="s">
        <v>3</v>
      </c>
      <c r="DG221" s="2" t="s">
        <v>3</v>
      </c>
      <c r="DH221" s="2" t="s">
        <v>3</v>
      </c>
      <c r="DI221" s="2" t="s">
        <v>3</v>
      </c>
      <c r="DJ221" s="2" t="s">
        <v>3</v>
      </c>
      <c r="DK221" s="2" t="s">
        <v>3</v>
      </c>
      <c r="DL221" s="2" t="s">
        <v>3</v>
      </c>
      <c r="DM221" s="2" t="s">
        <v>3</v>
      </c>
      <c r="DN221" s="2">
        <v>0</v>
      </c>
      <c r="DO221" s="2">
        <v>0</v>
      </c>
      <c r="DP221" s="2">
        <v>1</v>
      </c>
      <c r="DQ221" s="2">
        <v>1</v>
      </c>
      <c r="DR221" s="2"/>
      <c r="DS221" s="2"/>
      <c r="DT221" s="2"/>
      <c r="DU221" s="2">
        <v>1010</v>
      </c>
      <c r="DV221" s="2" t="s">
        <v>40</v>
      </c>
      <c r="DW221" s="2" t="s">
        <v>40</v>
      </c>
      <c r="DX221" s="2">
        <v>1</v>
      </c>
      <c r="DY221" s="2"/>
      <c r="DZ221" s="2"/>
      <c r="EA221" s="2"/>
      <c r="EB221" s="2"/>
      <c r="EC221" s="2"/>
      <c r="ED221" s="2"/>
      <c r="EE221" s="2">
        <v>31102366</v>
      </c>
      <c r="EF221" s="2">
        <v>8</v>
      </c>
      <c r="EG221" s="2" t="s">
        <v>34</v>
      </c>
      <c r="EH221" s="2">
        <v>0</v>
      </c>
      <c r="EI221" s="2" t="s">
        <v>3</v>
      </c>
      <c r="EJ221" s="2">
        <v>1</v>
      </c>
      <c r="EK221" s="2">
        <v>1100</v>
      </c>
      <c r="EL221" s="2" t="s">
        <v>41</v>
      </c>
      <c r="EM221" s="2" t="s">
        <v>42</v>
      </c>
      <c r="EN221" s="2"/>
      <c r="EO221" s="2" t="s">
        <v>3</v>
      </c>
      <c r="EP221" s="2"/>
      <c r="EQ221" s="2">
        <v>0</v>
      </c>
      <c r="ER221" s="2">
        <v>0</v>
      </c>
      <c r="ES221" s="2">
        <v>0</v>
      </c>
      <c r="ET221" s="2">
        <v>0</v>
      </c>
      <c r="EU221" s="2">
        <v>0</v>
      </c>
      <c r="EV221" s="2">
        <v>0</v>
      </c>
      <c r="EW221" s="2">
        <v>0</v>
      </c>
      <c r="EX221" s="2">
        <v>0</v>
      </c>
      <c r="EY221" s="2">
        <v>0</v>
      </c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>
        <v>0</v>
      </c>
      <c r="FR221" s="2">
        <f t="shared" si="201"/>
        <v>0</v>
      </c>
      <c r="FS221" s="2">
        <v>0</v>
      </c>
      <c r="FT221" s="2"/>
      <c r="FU221" s="2"/>
      <c r="FV221" s="2"/>
      <c r="FW221" s="2"/>
      <c r="FX221" s="2">
        <v>0</v>
      </c>
      <c r="FY221" s="2">
        <v>0</v>
      </c>
      <c r="FZ221" s="2"/>
      <c r="GA221" s="2" t="s">
        <v>3</v>
      </c>
      <c r="GB221" s="2"/>
      <c r="GC221" s="2"/>
      <c r="GD221" s="2">
        <v>1</v>
      </c>
      <c r="GE221" s="2"/>
      <c r="GF221" s="2">
        <v>298981445</v>
      </c>
      <c r="GG221" s="2">
        <v>2</v>
      </c>
      <c r="GH221" s="2">
        <v>0</v>
      </c>
      <c r="GI221" s="2">
        <v>-2</v>
      </c>
      <c r="GJ221" s="2">
        <v>0</v>
      </c>
      <c r="GK221" s="2">
        <v>0</v>
      </c>
      <c r="GL221" s="2">
        <f t="shared" si="202"/>
        <v>0</v>
      </c>
      <c r="GM221" s="2">
        <f t="shared" si="203"/>
        <v>0</v>
      </c>
      <c r="GN221" s="2">
        <f t="shared" si="204"/>
        <v>0</v>
      </c>
      <c r="GO221" s="2">
        <f t="shared" si="205"/>
        <v>0</v>
      </c>
      <c r="GP221" s="2">
        <f t="shared" si="206"/>
        <v>0</v>
      </c>
      <c r="GQ221" s="2"/>
      <c r="GR221" s="2">
        <v>0</v>
      </c>
      <c r="GS221" s="2">
        <v>3</v>
      </c>
      <c r="GT221" s="2">
        <v>0</v>
      </c>
      <c r="GU221" s="2" t="s">
        <v>3</v>
      </c>
      <c r="GV221" s="2">
        <f t="shared" si="207"/>
        <v>0</v>
      </c>
      <c r="GW221" s="2">
        <v>1</v>
      </c>
      <c r="GX221" s="2">
        <f t="shared" si="208"/>
        <v>0</v>
      </c>
      <c r="GY221" s="2"/>
      <c r="GZ221" s="2"/>
      <c r="HA221" s="2">
        <v>0</v>
      </c>
      <c r="HB221" s="2">
        <v>0</v>
      </c>
      <c r="HC221" s="2">
        <f t="shared" si="209"/>
        <v>0</v>
      </c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>
        <v>0</v>
      </c>
      <c r="IL221" s="2"/>
      <c r="IM221" s="2"/>
      <c r="IN221" s="2"/>
      <c r="IO221" s="2"/>
      <c r="IP221" s="2"/>
      <c r="IQ221" s="2"/>
      <c r="IR221" s="2"/>
      <c r="IS221" s="2"/>
      <c r="IT221" s="2"/>
      <c r="IU221" s="2"/>
    </row>
    <row r="222" spans="1:255">
      <c r="A222">
        <v>17</v>
      </c>
      <c r="B222">
        <v>1</v>
      </c>
      <c r="E222" t="s">
        <v>204</v>
      </c>
      <c r="F222" t="s">
        <v>38</v>
      </c>
      <c r="G222" t="s">
        <v>188</v>
      </c>
      <c r="H222" t="s">
        <v>40</v>
      </c>
      <c r="I222">
        <v>1</v>
      </c>
      <c r="J222">
        <v>0</v>
      </c>
      <c r="O222">
        <f t="shared" si="175"/>
        <v>9793.8799999999992</v>
      </c>
      <c r="P222">
        <f t="shared" si="176"/>
        <v>9793.8799999999992</v>
      </c>
      <c r="Q222">
        <f t="shared" si="177"/>
        <v>0</v>
      </c>
      <c r="R222">
        <f t="shared" si="178"/>
        <v>0</v>
      </c>
      <c r="S222">
        <f t="shared" si="179"/>
        <v>0</v>
      </c>
      <c r="T222">
        <f t="shared" si="180"/>
        <v>0</v>
      </c>
      <c r="U222">
        <f t="shared" si="181"/>
        <v>0</v>
      </c>
      <c r="V222">
        <f t="shared" si="182"/>
        <v>0</v>
      </c>
      <c r="W222">
        <f t="shared" si="183"/>
        <v>0</v>
      </c>
      <c r="X222">
        <f t="shared" si="184"/>
        <v>0</v>
      </c>
      <c r="Y222">
        <f t="shared" si="185"/>
        <v>0</v>
      </c>
      <c r="AA222">
        <v>33304960</v>
      </c>
      <c r="AB222">
        <f t="shared" si="186"/>
        <v>9793.8799999999992</v>
      </c>
      <c r="AC222">
        <f t="shared" si="187"/>
        <v>9793.8799999999992</v>
      </c>
      <c r="AD222">
        <f>ROUND((((ET222)-(EU222))+AE222),2)</f>
        <v>0</v>
      </c>
      <c r="AE222">
        <f t="shared" si="212"/>
        <v>0</v>
      </c>
      <c r="AF222">
        <f t="shared" si="212"/>
        <v>0</v>
      </c>
      <c r="AG222">
        <f t="shared" si="188"/>
        <v>0</v>
      </c>
      <c r="AH222">
        <f t="shared" si="213"/>
        <v>0</v>
      </c>
      <c r="AI222">
        <f t="shared" si="213"/>
        <v>0</v>
      </c>
      <c r="AJ222">
        <f t="shared" si="189"/>
        <v>0</v>
      </c>
      <c r="AK222">
        <v>9793.880000000001</v>
      </c>
      <c r="AL222">
        <v>9793.880000000001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1</v>
      </c>
      <c r="AW222">
        <v>1</v>
      </c>
      <c r="AZ222">
        <v>1</v>
      </c>
      <c r="BA222">
        <v>1</v>
      </c>
      <c r="BB222">
        <v>1</v>
      </c>
      <c r="BC222">
        <v>1</v>
      </c>
      <c r="BD222" t="s">
        <v>3</v>
      </c>
      <c r="BE222" t="s">
        <v>3</v>
      </c>
      <c r="BF222" t="s">
        <v>3</v>
      </c>
      <c r="BG222" t="s">
        <v>3</v>
      </c>
      <c r="BH222">
        <v>3</v>
      </c>
      <c r="BI222">
        <v>2</v>
      </c>
      <c r="BJ222" t="s">
        <v>3</v>
      </c>
      <c r="BM222">
        <v>1100</v>
      </c>
      <c r="BN222">
        <v>0</v>
      </c>
      <c r="BO222" t="s">
        <v>3</v>
      </c>
      <c r="BP222">
        <v>0</v>
      </c>
      <c r="BQ222">
        <v>14</v>
      </c>
      <c r="BR222">
        <v>0</v>
      </c>
      <c r="BS222">
        <v>1</v>
      </c>
      <c r="BT222">
        <v>1</v>
      </c>
      <c r="BU222">
        <v>1</v>
      </c>
      <c r="BV222">
        <v>1</v>
      </c>
      <c r="BW222">
        <v>1</v>
      </c>
      <c r="BX222">
        <v>1</v>
      </c>
      <c r="BY222" t="s">
        <v>3</v>
      </c>
      <c r="BZ222">
        <v>0</v>
      </c>
      <c r="CA222">
        <v>0</v>
      </c>
      <c r="CE222">
        <v>0</v>
      </c>
      <c r="CF222">
        <v>0</v>
      </c>
      <c r="CG222">
        <v>0</v>
      </c>
      <c r="CM222">
        <v>0</v>
      </c>
      <c r="CN222" t="s">
        <v>3</v>
      </c>
      <c r="CO222">
        <v>0</v>
      </c>
      <c r="CP222">
        <f t="shared" si="190"/>
        <v>9793.8799999999992</v>
      </c>
      <c r="CQ222">
        <f t="shared" si="191"/>
        <v>9793.8799999999992</v>
      </c>
      <c r="CR222">
        <f t="shared" si="192"/>
        <v>0</v>
      </c>
      <c r="CS222">
        <f t="shared" si="193"/>
        <v>0</v>
      </c>
      <c r="CT222">
        <f t="shared" si="194"/>
        <v>0</v>
      </c>
      <c r="CU222">
        <f t="shared" si="195"/>
        <v>0</v>
      </c>
      <c r="CV222">
        <f t="shared" si="196"/>
        <v>0</v>
      </c>
      <c r="CW222">
        <f t="shared" si="197"/>
        <v>0</v>
      </c>
      <c r="CX222">
        <f t="shared" si="198"/>
        <v>0</v>
      </c>
      <c r="CY222">
        <f t="shared" si="199"/>
        <v>0</v>
      </c>
      <c r="CZ222">
        <f t="shared" si="200"/>
        <v>0</v>
      </c>
      <c r="DC222" t="s">
        <v>3</v>
      </c>
      <c r="DD222" t="s">
        <v>3</v>
      </c>
      <c r="DE222" t="s">
        <v>3</v>
      </c>
      <c r="DF222" t="s">
        <v>3</v>
      </c>
      <c r="DG222" t="s">
        <v>3</v>
      </c>
      <c r="DH222" t="s">
        <v>3</v>
      </c>
      <c r="DI222" t="s">
        <v>3</v>
      </c>
      <c r="DJ222" t="s">
        <v>3</v>
      </c>
      <c r="DK222" t="s">
        <v>3</v>
      </c>
      <c r="DL222" t="s">
        <v>3</v>
      </c>
      <c r="DM222" t="s">
        <v>3</v>
      </c>
      <c r="DN222">
        <v>0</v>
      </c>
      <c r="DO222">
        <v>0</v>
      </c>
      <c r="DP222">
        <v>1</v>
      </c>
      <c r="DQ222">
        <v>1</v>
      </c>
      <c r="DU222">
        <v>1010</v>
      </c>
      <c r="DV222" t="s">
        <v>40</v>
      </c>
      <c r="DW222" t="s">
        <v>40</v>
      </c>
      <c r="DX222">
        <v>1</v>
      </c>
      <c r="EE222">
        <v>31102366</v>
      </c>
      <c r="EF222">
        <v>8</v>
      </c>
      <c r="EG222" t="s">
        <v>34</v>
      </c>
      <c r="EH222">
        <v>0</v>
      </c>
      <c r="EI222" t="s">
        <v>3</v>
      </c>
      <c r="EJ222">
        <v>1</v>
      </c>
      <c r="EK222">
        <v>1100</v>
      </c>
      <c r="EL222" t="s">
        <v>41</v>
      </c>
      <c r="EM222" t="s">
        <v>42</v>
      </c>
      <c r="EO222" t="s">
        <v>3</v>
      </c>
      <c r="EQ222">
        <v>0</v>
      </c>
      <c r="ER222">
        <v>9793.880000000001</v>
      </c>
      <c r="ES222">
        <v>9793.880000000001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5</v>
      </c>
      <c r="FC222">
        <v>1</v>
      </c>
      <c r="FD222">
        <v>18</v>
      </c>
      <c r="FF222">
        <v>90334.09</v>
      </c>
      <c r="FQ222">
        <v>0</v>
      </c>
      <c r="FR222">
        <f t="shared" si="201"/>
        <v>0</v>
      </c>
      <c r="FS222">
        <v>0</v>
      </c>
      <c r="FX222">
        <v>0</v>
      </c>
      <c r="FY222">
        <v>0</v>
      </c>
      <c r="GA222" t="s">
        <v>189</v>
      </c>
      <c r="GD222">
        <v>1</v>
      </c>
      <c r="GF222">
        <v>298981445</v>
      </c>
      <c r="GG222">
        <v>2</v>
      </c>
      <c r="GH222">
        <v>3</v>
      </c>
      <c r="GI222">
        <v>3</v>
      </c>
      <c r="GJ222">
        <v>0</v>
      </c>
      <c r="GK222">
        <v>0</v>
      </c>
      <c r="GL222">
        <f t="shared" si="202"/>
        <v>0</v>
      </c>
      <c r="GM222">
        <f t="shared" si="203"/>
        <v>9793.8799999999992</v>
      </c>
      <c r="GN222">
        <f t="shared" si="204"/>
        <v>0</v>
      </c>
      <c r="GO222">
        <f t="shared" si="205"/>
        <v>9793.8799999999992</v>
      </c>
      <c r="GP222">
        <f t="shared" si="206"/>
        <v>0</v>
      </c>
      <c r="GR222">
        <v>1</v>
      </c>
      <c r="GS222">
        <v>1</v>
      </c>
      <c r="GT222">
        <v>0</v>
      </c>
      <c r="GU222" t="s">
        <v>3</v>
      </c>
      <c r="GV222">
        <f t="shared" si="207"/>
        <v>0</v>
      </c>
      <c r="GW222">
        <v>1</v>
      </c>
      <c r="GX222">
        <f t="shared" si="208"/>
        <v>0</v>
      </c>
      <c r="HA222">
        <v>0</v>
      </c>
      <c r="HB222">
        <v>0</v>
      </c>
      <c r="HC222">
        <f t="shared" si="209"/>
        <v>0</v>
      </c>
      <c r="IK222">
        <v>0</v>
      </c>
    </row>
    <row r="223" spans="1:255">
      <c r="A223" s="2">
        <v>17</v>
      </c>
      <c r="B223" s="2">
        <v>1</v>
      </c>
      <c r="C223" s="2"/>
      <c r="D223" s="2"/>
      <c r="E223" s="2" t="s">
        <v>205</v>
      </c>
      <c r="F223" s="2" t="s">
        <v>38</v>
      </c>
      <c r="G223" s="2" t="s">
        <v>191</v>
      </c>
      <c r="H223" s="2" t="s">
        <v>40</v>
      </c>
      <c r="I223" s="2">
        <v>1</v>
      </c>
      <c r="J223" s="2">
        <v>0</v>
      </c>
      <c r="K223" s="2"/>
      <c r="L223" s="2"/>
      <c r="M223" s="2"/>
      <c r="N223" s="2"/>
      <c r="O223" s="2">
        <f t="shared" si="175"/>
        <v>0</v>
      </c>
      <c r="P223" s="2">
        <f t="shared" si="176"/>
        <v>0</v>
      </c>
      <c r="Q223" s="2">
        <f t="shared" si="177"/>
        <v>0</v>
      </c>
      <c r="R223" s="2">
        <f t="shared" si="178"/>
        <v>0</v>
      </c>
      <c r="S223" s="2">
        <f t="shared" si="179"/>
        <v>0</v>
      </c>
      <c r="T223" s="2">
        <f t="shared" si="180"/>
        <v>0</v>
      </c>
      <c r="U223" s="2">
        <f t="shared" si="181"/>
        <v>0</v>
      </c>
      <c r="V223" s="2">
        <f t="shared" si="182"/>
        <v>0</v>
      </c>
      <c r="W223" s="2">
        <f t="shared" si="183"/>
        <v>0</v>
      </c>
      <c r="X223" s="2">
        <f t="shared" si="184"/>
        <v>0</v>
      </c>
      <c r="Y223" s="2">
        <f t="shared" si="185"/>
        <v>0</v>
      </c>
      <c r="Z223" s="2"/>
      <c r="AA223" s="2">
        <v>33304975</v>
      </c>
      <c r="AB223" s="2">
        <f t="shared" si="186"/>
        <v>0</v>
      </c>
      <c r="AC223" s="2">
        <f t="shared" si="187"/>
        <v>0</v>
      </c>
      <c r="AD223" s="2">
        <f>ROUND((((ET223)-(EU223))+AE223),2)</f>
        <v>0</v>
      </c>
      <c r="AE223" s="2">
        <f t="shared" si="212"/>
        <v>0</v>
      </c>
      <c r="AF223" s="2">
        <f t="shared" si="212"/>
        <v>0</v>
      </c>
      <c r="AG223" s="2">
        <f t="shared" si="188"/>
        <v>0</v>
      </c>
      <c r="AH223" s="2">
        <f t="shared" si="213"/>
        <v>0</v>
      </c>
      <c r="AI223" s="2">
        <f t="shared" si="213"/>
        <v>0</v>
      </c>
      <c r="AJ223" s="2">
        <f t="shared" si="189"/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1</v>
      </c>
      <c r="AW223" s="2">
        <v>1</v>
      </c>
      <c r="AX223" s="2"/>
      <c r="AY223" s="2"/>
      <c r="AZ223" s="2">
        <v>1</v>
      </c>
      <c r="BA223" s="2">
        <v>1</v>
      </c>
      <c r="BB223" s="2">
        <v>1</v>
      </c>
      <c r="BC223" s="2">
        <v>1</v>
      </c>
      <c r="BD223" s="2" t="s">
        <v>3</v>
      </c>
      <c r="BE223" s="2" t="s">
        <v>3</v>
      </c>
      <c r="BF223" s="2" t="s">
        <v>3</v>
      </c>
      <c r="BG223" s="2" t="s">
        <v>3</v>
      </c>
      <c r="BH223" s="2">
        <v>3</v>
      </c>
      <c r="BI223" s="2">
        <v>2</v>
      </c>
      <c r="BJ223" s="2" t="s">
        <v>3</v>
      </c>
      <c r="BK223" s="2"/>
      <c r="BL223" s="2"/>
      <c r="BM223" s="2">
        <v>1100</v>
      </c>
      <c r="BN223" s="2">
        <v>0</v>
      </c>
      <c r="BO223" s="2" t="s">
        <v>3</v>
      </c>
      <c r="BP223" s="2">
        <v>0</v>
      </c>
      <c r="BQ223" s="2">
        <v>14</v>
      </c>
      <c r="BR223" s="2">
        <v>0</v>
      </c>
      <c r="BS223" s="2">
        <v>1</v>
      </c>
      <c r="BT223" s="2">
        <v>1</v>
      </c>
      <c r="BU223" s="2">
        <v>1</v>
      </c>
      <c r="BV223" s="2">
        <v>1</v>
      </c>
      <c r="BW223" s="2">
        <v>1</v>
      </c>
      <c r="BX223" s="2">
        <v>1</v>
      </c>
      <c r="BY223" s="2" t="s">
        <v>3</v>
      </c>
      <c r="BZ223" s="2">
        <v>0</v>
      </c>
      <c r="CA223" s="2">
        <v>0</v>
      </c>
      <c r="CB223" s="2"/>
      <c r="CC223" s="2"/>
      <c r="CD223" s="2"/>
      <c r="CE223" s="2">
        <v>0</v>
      </c>
      <c r="CF223" s="2">
        <v>0</v>
      </c>
      <c r="CG223" s="2">
        <v>0</v>
      </c>
      <c r="CH223" s="2"/>
      <c r="CI223" s="2"/>
      <c r="CJ223" s="2"/>
      <c r="CK223" s="2"/>
      <c r="CL223" s="2"/>
      <c r="CM223" s="2">
        <v>0</v>
      </c>
      <c r="CN223" s="2" t="s">
        <v>3</v>
      </c>
      <c r="CO223" s="2">
        <v>0</v>
      </c>
      <c r="CP223" s="2">
        <f t="shared" si="190"/>
        <v>0</v>
      </c>
      <c r="CQ223" s="2">
        <f t="shared" si="191"/>
        <v>0</v>
      </c>
      <c r="CR223" s="2">
        <f t="shared" si="192"/>
        <v>0</v>
      </c>
      <c r="CS223" s="2">
        <f t="shared" si="193"/>
        <v>0</v>
      </c>
      <c r="CT223" s="2">
        <f t="shared" si="194"/>
        <v>0</v>
      </c>
      <c r="CU223" s="2">
        <f t="shared" si="195"/>
        <v>0</v>
      </c>
      <c r="CV223" s="2">
        <f t="shared" si="196"/>
        <v>0</v>
      </c>
      <c r="CW223" s="2">
        <f t="shared" si="197"/>
        <v>0</v>
      </c>
      <c r="CX223" s="2">
        <f t="shared" si="198"/>
        <v>0</v>
      </c>
      <c r="CY223" s="2">
        <f t="shared" si="199"/>
        <v>0</v>
      </c>
      <c r="CZ223" s="2">
        <f t="shared" si="200"/>
        <v>0</v>
      </c>
      <c r="DA223" s="2"/>
      <c r="DB223" s="2"/>
      <c r="DC223" s="2" t="s">
        <v>3</v>
      </c>
      <c r="DD223" s="2" t="s">
        <v>3</v>
      </c>
      <c r="DE223" s="2" t="s">
        <v>3</v>
      </c>
      <c r="DF223" s="2" t="s">
        <v>3</v>
      </c>
      <c r="DG223" s="2" t="s">
        <v>3</v>
      </c>
      <c r="DH223" s="2" t="s">
        <v>3</v>
      </c>
      <c r="DI223" s="2" t="s">
        <v>3</v>
      </c>
      <c r="DJ223" s="2" t="s">
        <v>3</v>
      </c>
      <c r="DK223" s="2" t="s">
        <v>3</v>
      </c>
      <c r="DL223" s="2" t="s">
        <v>3</v>
      </c>
      <c r="DM223" s="2" t="s">
        <v>3</v>
      </c>
      <c r="DN223" s="2">
        <v>0</v>
      </c>
      <c r="DO223" s="2">
        <v>0</v>
      </c>
      <c r="DP223" s="2">
        <v>1</v>
      </c>
      <c r="DQ223" s="2">
        <v>1</v>
      </c>
      <c r="DR223" s="2"/>
      <c r="DS223" s="2"/>
      <c r="DT223" s="2"/>
      <c r="DU223" s="2">
        <v>1010</v>
      </c>
      <c r="DV223" s="2" t="s">
        <v>40</v>
      </c>
      <c r="DW223" s="2" t="s">
        <v>40</v>
      </c>
      <c r="DX223" s="2">
        <v>1</v>
      </c>
      <c r="DY223" s="2"/>
      <c r="DZ223" s="2"/>
      <c r="EA223" s="2"/>
      <c r="EB223" s="2"/>
      <c r="EC223" s="2"/>
      <c r="ED223" s="2"/>
      <c r="EE223" s="2">
        <v>31102366</v>
      </c>
      <c r="EF223" s="2">
        <v>8</v>
      </c>
      <c r="EG223" s="2" t="s">
        <v>34</v>
      </c>
      <c r="EH223" s="2">
        <v>0</v>
      </c>
      <c r="EI223" s="2" t="s">
        <v>3</v>
      </c>
      <c r="EJ223" s="2">
        <v>1</v>
      </c>
      <c r="EK223" s="2">
        <v>1100</v>
      </c>
      <c r="EL223" s="2" t="s">
        <v>41</v>
      </c>
      <c r="EM223" s="2" t="s">
        <v>42</v>
      </c>
      <c r="EN223" s="2"/>
      <c r="EO223" s="2" t="s">
        <v>3</v>
      </c>
      <c r="EP223" s="2"/>
      <c r="EQ223" s="2">
        <v>0</v>
      </c>
      <c r="ER223" s="2">
        <v>0</v>
      </c>
      <c r="ES223" s="2">
        <v>0</v>
      </c>
      <c r="ET223" s="2">
        <v>0</v>
      </c>
      <c r="EU223" s="2">
        <v>0</v>
      </c>
      <c r="EV223" s="2">
        <v>0</v>
      </c>
      <c r="EW223" s="2">
        <v>0</v>
      </c>
      <c r="EX223" s="2">
        <v>0</v>
      </c>
      <c r="EY223" s="2">
        <v>0</v>
      </c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>
        <v>0</v>
      </c>
      <c r="FR223" s="2">
        <f t="shared" si="201"/>
        <v>0</v>
      </c>
      <c r="FS223" s="2">
        <v>0</v>
      </c>
      <c r="FT223" s="2"/>
      <c r="FU223" s="2"/>
      <c r="FV223" s="2"/>
      <c r="FW223" s="2"/>
      <c r="FX223" s="2">
        <v>0</v>
      </c>
      <c r="FY223" s="2">
        <v>0</v>
      </c>
      <c r="FZ223" s="2"/>
      <c r="GA223" s="2" t="s">
        <v>3</v>
      </c>
      <c r="GB223" s="2"/>
      <c r="GC223" s="2"/>
      <c r="GD223" s="2">
        <v>1</v>
      </c>
      <c r="GE223" s="2"/>
      <c r="GF223" s="2">
        <v>-1029885478</v>
      </c>
      <c r="GG223" s="2">
        <v>2</v>
      </c>
      <c r="GH223" s="2">
        <v>0</v>
      </c>
      <c r="GI223" s="2">
        <v>-2</v>
      </c>
      <c r="GJ223" s="2">
        <v>0</v>
      </c>
      <c r="GK223" s="2">
        <v>0</v>
      </c>
      <c r="GL223" s="2">
        <f t="shared" si="202"/>
        <v>0</v>
      </c>
      <c r="GM223" s="2">
        <f t="shared" si="203"/>
        <v>0</v>
      </c>
      <c r="GN223" s="2">
        <f t="shared" si="204"/>
        <v>0</v>
      </c>
      <c r="GO223" s="2">
        <f t="shared" si="205"/>
        <v>0</v>
      </c>
      <c r="GP223" s="2">
        <f t="shared" si="206"/>
        <v>0</v>
      </c>
      <c r="GQ223" s="2"/>
      <c r="GR223" s="2">
        <v>0</v>
      </c>
      <c r="GS223" s="2">
        <v>3</v>
      </c>
      <c r="GT223" s="2">
        <v>0</v>
      </c>
      <c r="GU223" s="2" t="s">
        <v>3</v>
      </c>
      <c r="GV223" s="2">
        <f t="shared" si="207"/>
        <v>0</v>
      </c>
      <c r="GW223" s="2">
        <v>1</v>
      </c>
      <c r="GX223" s="2">
        <f t="shared" si="208"/>
        <v>0</v>
      </c>
      <c r="GY223" s="2"/>
      <c r="GZ223" s="2"/>
      <c r="HA223" s="2">
        <v>0</v>
      </c>
      <c r="HB223" s="2">
        <v>0</v>
      </c>
      <c r="HC223" s="2">
        <f t="shared" si="209"/>
        <v>0</v>
      </c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>
        <v>0</v>
      </c>
      <c r="IL223" s="2"/>
      <c r="IM223" s="2"/>
      <c r="IN223" s="2"/>
      <c r="IO223" s="2"/>
      <c r="IP223" s="2"/>
      <c r="IQ223" s="2"/>
      <c r="IR223" s="2"/>
      <c r="IS223" s="2"/>
      <c r="IT223" s="2"/>
      <c r="IU223" s="2"/>
    </row>
    <row r="224" spans="1:255">
      <c r="A224">
        <v>17</v>
      </c>
      <c r="B224">
        <v>1</v>
      </c>
      <c r="E224" t="s">
        <v>205</v>
      </c>
      <c r="F224" t="s">
        <v>38</v>
      </c>
      <c r="G224" t="s">
        <v>191</v>
      </c>
      <c r="H224" t="s">
        <v>40</v>
      </c>
      <c r="I224">
        <v>1</v>
      </c>
      <c r="J224">
        <v>0</v>
      </c>
      <c r="O224">
        <f t="shared" si="175"/>
        <v>4594.1400000000003</v>
      </c>
      <c r="P224">
        <f t="shared" si="176"/>
        <v>4594.1400000000003</v>
      </c>
      <c r="Q224">
        <f t="shared" si="177"/>
        <v>0</v>
      </c>
      <c r="R224">
        <f t="shared" si="178"/>
        <v>0</v>
      </c>
      <c r="S224">
        <f t="shared" si="179"/>
        <v>0</v>
      </c>
      <c r="T224">
        <f t="shared" si="180"/>
        <v>0</v>
      </c>
      <c r="U224">
        <f t="shared" si="181"/>
        <v>0</v>
      </c>
      <c r="V224">
        <f t="shared" si="182"/>
        <v>0</v>
      </c>
      <c r="W224">
        <f t="shared" si="183"/>
        <v>0</v>
      </c>
      <c r="X224">
        <f t="shared" si="184"/>
        <v>0</v>
      </c>
      <c r="Y224">
        <f t="shared" si="185"/>
        <v>0</v>
      </c>
      <c r="AA224">
        <v>33304960</v>
      </c>
      <c r="AB224">
        <f t="shared" si="186"/>
        <v>4594.1400000000003</v>
      </c>
      <c r="AC224">
        <f t="shared" si="187"/>
        <v>4594.1400000000003</v>
      </c>
      <c r="AD224">
        <f>ROUND((((ET224)-(EU224))+AE224),2)</f>
        <v>0</v>
      </c>
      <c r="AE224">
        <f t="shared" si="212"/>
        <v>0</v>
      </c>
      <c r="AF224">
        <f t="shared" si="212"/>
        <v>0</v>
      </c>
      <c r="AG224">
        <f t="shared" si="188"/>
        <v>0</v>
      </c>
      <c r="AH224">
        <f t="shared" si="213"/>
        <v>0</v>
      </c>
      <c r="AI224">
        <f t="shared" si="213"/>
        <v>0</v>
      </c>
      <c r="AJ224">
        <f t="shared" si="189"/>
        <v>0</v>
      </c>
      <c r="AK224">
        <v>4594.1400000000003</v>
      </c>
      <c r="AL224">
        <v>4594.1400000000003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1</v>
      </c>
      <c r="AW224">
        <v>1</v>
      </c>
      <c r="AZ224">
        <v>1</v>
      </c>
      <c r="BA224">
        <v>1</v>
      </c>
      <c r="BB224">
        <v>1</v>
      </c>
      <c r="BC224">
        <v>1</v>
      </c>
      <c r="BD224" t="s">
        <v>3</v>
      </c>
      <c r="BE224" t="s">
        <v>3</v>
      </c>
      <c r="BF224" t="s">
        <v>3</v>
      </c>
      <c r="BG224" t="s">
        <v>3</v>
      </c>
      <c r="BH224">
        <v>3</v>
      </c>
      <c r="BI224">
        <v>2</v>
      </c>
      <c r="BJ224" t="s">
        <v>3</v>
      </c>
      <c r="BM224">
        <v>1100</v>
      </c>
      <c r="BN224">
        <v>0</v>
      </c>
      <c r="BO224" t="s">
        <v>3</v>
      </c>
      <c r="BP224">
        <v>0</v>
      </c>
      <c r="BQ224">
        <v>14</v>
      </c>
      <c r="BR224">
        <v>0</v>
      </c>
      <c r="BS224">
        <v>1</v>
      </c>
      <c r="BT224">
        <v>1</v>
      </c>
      <c r="BU224">
        <v>1</v>
      </c>
      <c r="BV224">
        <v>1</v>
      </c>
      <c r="BW224">
        <v>1</v>
      </c>
      <c r="BX224">
        <v>1</v>
      </c>
      <c r="BY224" t="s">
        <v>3</v>
      </c>
      <c r="BZ224">
        <v>0</v>
      </c>
      <c r="CA224">
        <v>0</v>
      </c>
      <c r="CE224">
        <v>0</v>
      </c>
      <c r="CF224">
        <v>0</v>
      </c>
      <c r="CG224">
        <v>0</v>
      </c>
      <c r="CM224">
        <v>0</v>
      </c>
      <c r="CN224" t="s">
        <v>3</v>
      </c>
      <c r="CO224">
        <v>0</v>
      </c>
      <c r="CP224">
        <f t="shared" si="190"/>
        <v>4594.1400000000003</v>
      </c>
      <c r="CQ224">
        <f t="shared" si="191"/>
        <v>4594.1400000000003</v>
      </c>
      <c r="CR224">
        <f t="shared" si="192"/>
        <v>0</v>
      </c>
      <c r="CS224">
        <f t="shared" si="193"/>
        <v>0</v>
      </c>
      <c r="CT224">
        <f t="shared" si="194"/>
        <v>0</v>
      </c>
      <c r="CU224">
        <f t="shared" si="195"/>
        <v>0</v>
      </c>
      <c r="CV224">
        <f t="shared" si="196"/>
        <v>0</v>
      </c>
      <c r="CW224">
        <f t="shared" si="197"/>
        <v>0</v>
      </c>
      <c r="CX224">
        <f t="shared" si="198"/>
        <v>0</v>
      </c>
      <c r="CY224">
        <f t="shared" si="199"/>
        <v>0</v>
      </c>
      <c r="CZ224">
        <f t="shared" si="200"/>
        <v>0</v>
      </c>
      <c r="DC224" t="s">
        <v>3</v>
      </c>
      <c r="DD224" t="s">
        <v>3</v>
      </c>
      <c r="DE224" t="s">
        <v>3</v>
      </c>
      <c r="DF224" t="s">
        <v>3</v>
      </c>
      <c r="DG224" t="s">
        <v>3</v>
      </c>
      <c r="DH224" t="s">
        <v>3</v>
      </c>
      <c r="DI224" t="s">
        <v>3</v>
      </c>
      <c r="DJ224" t="s">
        <v>3</v>
      </c>
      <c r="DK224" t="s">
        <v>3</v>
      </c>
      <c r="DL224" t="s">
        <v>3</v>
      </c>
      <c r="DM224" t="s">
        <v>3</v>
      </c>
      <c r="DN224">
        <v>0</v>
      </c>
      <c r="DO224">
        <v>0</v>
      </c>
      <c r="DP224">
        <v>1</v>
      </c>
      <c r="DQ224">
        <v>1</v>
      </c>
      <c r="DU224">
        <v>1010</v>
      </c>
      <c r="DV224" t="s">
        <v>40</v>
      </c>
      <c r="DW224" t="s">
        <v>40</v>
      </c>
      <c r="DX224">
        <v>1</v>
      </c>
      <c r="EE224">
        <v>31102366</v>
      </c>
      <c r="EF224">
        <v>8</v>
      </c>
      <c r="EG224" t="s">
        <v>34</v>
      </c>
      <c r="EH224">
        <v>0</v>
      </c>
      <c r="EI224" t="s">
        <v>3</v>
      </c>
      <c r="EJ224">
        <v>1</v>
      </c>
      <c r="EK224">
        <v>1100</v>
      </c>
      <c r="EL224" t="s">
        <v>41</v>
      </c>
      <c r="EM224" t="s">
        <v>42</v>
      </c>
      <c r="EO224" t="s">
        <v>3</v>
      </c>
      <c r="EQ224">
        <v>0</v>
      </c>
      <c r="ER224">
        <v>4594.1400000000003</v>
      </c>
      <c r="ES224">
        <v>4594.1400000000003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5</v>
      </c>
      <c r="FC224">
        <v>1</v>
      </c>
      <c r="FD224">
        <v>18</v>
      </c>
      <c r="FF224">
        <v>42374.2</v>
      </c>
      <c r="FQ224">
        <v>0</v>
      </c>
      <c r="FR224">
        <f t="shared" si="201"/>
        <v>0</v>
      </c>
      <c r="FS224">
        <v>0</v>
      </c>
      <c r="FX224">
        <v>0</v>
      </c>
      <c r="FY224">
        <v>0</v>
      </c>
      <c r="GA224" t="s">
        <v>192</v>
      </c>
      <c r="GD224">
        <v>1</v>
      </c>
      <c r="GF224">
        <v>-1029885478</v>
      </c>
      <c r="GG224">
        <v>2</v>
      </c>
      <c r="GH224">
        <v>3</v>
      </c>
      <c r="GI224">
        <v>3</v>
      </c>
      <c r="GJ224">
        <v>0</v>
      </c>
      <c r="GK224">
        <v>0</v>
      </c>
      <c r="GL224">
        <f t="shared" si="202"/>
        <v>0</v>
      </c>
      <c r="GM224">
        <f t="shared" si="203"/>
        <v>4594.1400000000003</v>
      </c>
      <c r="GN224">
        <f t="shared" si="204"/>
        <v>0</v>
      </c>
      <c r="GO224">
        <f t="shared" si="205"/>
        <v>4594.1400000000003</v>
      </c>
      <c r="GP224">
        <f t="shared" si="206"/>
        <v>0</v>
      </c>
      <c r="GR224">
        <v>1</v>
      </c>
      <c r="GS224">
        <v>1</v>
      </c>
      <c r="GT224">
        <v>0</v>
      </c>
      <c r="GU224" t="s">
        <v>3</v>
      </c>
      <c r="GV224">
        <f t="shared" si="207"/>
        <v>0</v>
      </c>
      <c r="GW224">
        <v>1</v>
      </c>
      <c r="GX224">
        <f t="shared" si="208"/>
        <v>0</v>
      </c>
      <c r="HA224">
        <v>0</v>
      </c>
      <c r="HB224">
        <v>0</v>
      </c>
      <c r="HC224">
        <f t="shared" si="209"/>
        <v>0</v>
      </c>
      <c r="IK224">
        <v>0</v>
      </c>
    </row>
    <row r="226" spans="1:206">
      <c r="A226" s="3">
        <v>51</v>
      </c>
      <c r="B226" s="3">
        <f>B201</f>
        <v>1</v>
      </c>
      <c r="C226" s="3">
        <f>A201</f>
        <v>4</v>
      </c>
      <c r="D226" s="3">
        <f>ROW(A201)</f>
        <v>201</v>
      </c>
      <c r="E226" s="3"/>
      <c r="F226" s="3" t="str">
        <f>IF(F201&lt;&gt;"",F201,"")</f>
        <v>4.Система ВД4 (оборудование)</v>
      </c>
      <c r="G226" s="3" t="str">
        <f>IF(G201&lt;&gt;"",G201,"")</f>
        <v>4.Система ВД4 (оборудование)</v>
      </c>
      <c r="H226" s="3">
        <v>0</v>
      </c>
      <c r="I226" s="3"/>
      <c r="J226" s="3"/>
      <c r="K226" s="3"/>
      <c r="L226" s="3"/>
      <c r="M226" s="3"/>
      <c r="N226" s="3"/>
      <c r="O226" s="3">
        <f t="shared" ref="O226:T226" si="214">ROUND(AB226,2)</f>
        <v>721.03</v>
      </c>
      <c r="P226" s="3">
        <f t="shared" si="214"/>
        <v>181.33</v>
      </c>
      <c r="Q226" s="3">
        <f t="shared" si="214"/>
        <v>148.07</v>
      </c>
      <c r="R226" s="3">
        <f t="shared" si="214"/>
        <v>18.38</v>
      </c>
      <c r="S226" s="3">
        <f t="shared" si="214"/>
        <v>391.63</v>
      </c>
      <c r="T226" s="3">
        <f t="shared" si="214"/>
        <v>0</v>
      </c>
      <c r="U226" s="3">
        <f>AH226</f>
        <v>43.320959999999992</v>
      </c>
      <c r="V226" s="3">
        <f>AI226</f>
        <v>1.4880000000000002</v>
      </c>
      <c r="W226" s="3">
        <f>ROUND(AJ226,2)</f>
        <v>0</v>
      </c>
      <c r="X226" s="3">
        <f>ROUND(AK226,2)</f>
        <v>471.51</v>
      </c>
      <c r="Y226" s="3">
        <f>ROUND(AL226,2)</f>
        <v>291.11</v>
      </c>
      <c r="Z226" s="3"/>
      <c r="AA226" s="3"/>
      <c r="AB226" s="3">
        <f>ROUND(SUMIF(AA205:AA224,"=33304975",O205:O224),2)</f>
        <v>721.03</v>
      </c>
      <c r="AC226" s="3">
        <f>ROUND(SUMIF(AA205:AA224,"=33304975",P205:P224),2)</f>
        <v>181.33</v>
      </c>
      <c r="AD226" s="3">
        <f>ROUND(SUMIF(AA205:AA224,"=33304975",Q205:Q224),2)</f>
        <v>148.07</v>
      </c>
      <c r="AE226" s="3">
        <f>ROUND(SUMIF(AA205:AA224,"=33304975",R205:R224),2)</f>
        <v>18.38</v>
      </c>
      <c r="AF226" s="3">
        <f>ROUND(SUMIF(AA205:AA224,"=33304975",S205:S224),2)</f>
        <v>391.63</v>
      </c>
      <c r="AG226" s="3">
        <f>ROUND(SUMIF(AA205:AA224,"=33304975",T205:T224),2)</f>
        <v>0</v>
      </c>
      <c r="AH226" s="3">
        <f>SUMIF(AA205:AA224,"=33304975",U205:U224)</f>
        <v>43.320959999999992</v>
      </c>
      <c r="AI226" s="3">
        <f>SUMIF(AA205:AA224,"=33304975",V205:V224)</f>
        <v>1.4880000000000002</v>
      </c>
      <c r="AJ226" s="3">
        <f>ROUND(SUMIF(AA205:AA224,"=33304975",W205:W224),2)</f>
        <v>0</v>
      </c>
      <c r="AK226" s="3">
        <f>ROUND(SUMIF(AA205:AA224,"=33304975",X205:X224),2)</f>
        <v>471.51</v>
      </c>
      <c r="AL226" s="3">
        <f>ROUND(SUMIF(AA205:AA224,"=33304975",Y205:Y224),2)</f>
        <v>291.11</v>
      </c>
      <c r="AM226" s="3"/>
      <c r="AN226" s="3"/>
      <c r="AO226" s="3">
        <f t="shared" ref="AO226:BD226" si="215">ROUND(BX226,2)</f>
        <v>0</v>
      </c>
      <c r="AP226" s="3">
        <f t="shared" si="215"/>
        <v>0</v>
      </c>
      <c r="AQ226" s="3">
        <f t="shared" si="215"/>
        <v>0</v>
      </c>
      <c r="AR226" s="3">
        <f t="shared" si="215"/>
        <v>1483.65</v>
      </c>
      <c r="AS226" s="3">
        <f t="shared" si="215"/>
        <v>1483.65</v>
      </c>
      <c r="AT226" s="3">
        <f t="shared" si="215"/>
        <v>0</v>
      </c>
      <c r="AU226" s="3">
        <f t="shared" si="215"/>
        <v>0</v>
      </c>
      <c r="AV226" s="3">
        <f t="shared" si="215"/>
        <v>181.33</v>
      </c>
      <c r="AW226" s="3">
        <f t="shared" si="215"/>
        <v>181.33</v>
      </c>
      <c r="AX226" s="3">
        <f t="shared" si="215"/>
        <v>0</v>
      </c>
      <c r="AY226" s="3">
        <f t="shared" si="215"/>
        <v>181.33</v>
      </c>
      <c r="AZ226" s="3">
        <f t="shared" si="215"/>
        <v>0</v>
      </c>
      <c r="BA226" s="3">
        <f t="shared" si="215"/>
        <v>0</v>
      </c>
      <c r="BB226" s="3">
        <f t="shared" si="215"/>
        <v>0</v>
      </c>
      <c r="BC226" s="3">
        <f t="shared" si="215"/>
        <v>0</v>
      </c>
      <c r="BD226" s="3">
        <f t="shared" si="215"/>
        <v>0</v>
      </c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>
        <f>ROUND(SUMIF(AA205:AA224,"=33304975",FQ205:FQ224),2)</f>
        <v>0</v>
      </c>
      <c r="BY226" s="3">
        <f>ROUND(SUMIF(AA205:AA224,"=33304975",FR205:FR224),2)</f>
        <v>0</v>
      </c>
      <c r="BZ226" s="3">
        <f>ROUND(SUMIF(AA205:AA224,"=33304975",GL205:GL224),2)</f>
        <v>0</v>
      </c>
      <c r="CA226" s="3">
        <f>ROUND(SUMIF(AA205:AA224,"=33304975",GM205:GM224),2)</f>
        <v>1483.65</v>
      </c>
      <c r="CB226" s="3">
        <f>ROUND(SUMIF(AA205:AA224,"=33304975",GN205:GN224),2)</f>
        <v>1483.65</v>
      </c>
      <c r="CC226" s="3">
        <f>ROUND(SUMIF(AA205:AA224,"=33304975",GO205:GO224),2)</f>
        <v>0</v>
      </c>
      <c r="CD226" s="3">
        <f>ROUND(SUMIF(AA205:AA224,"=33304975",GP205:GP224),2)</f>
        <v>0</v>
      </c>
      <c r="CE226" s="3">
        <f>AC226-BX226</f>
        <v>181.33</v>
      </c>
      <c r="CF226" s="3">
        <f>AC226-BY226</f>
        <v>181.33</v>
      </c>
      <c r="CG226" s="3">
        <f>BX226-BZ226</f>
        <v>0</v>
      </c>
      <c r="CH226" s="3">
        <f>AC226-BX226-BY226+BZ226</f>
        <v>181.33</v>
      </c>
      <c r="CI226" s="3">
        <f>BY226-BZ226</f>
        <v>0</v>
      </c>
      <c r="CJ226" s="3">
        <f>ROUND(SUMIF(AA205:AA224,"=33304975",GX205:GX224),2)</f>
        <v>0</v>
      </c>
      <c r="CK226" s="3">
        <f>ROUND(SUMIF(AA205:AA224,"=33304975",GY205:GY224),2)</f>
        <v>0</v>
      </c>
      <c r="CL226" s="3">
        <f>ROUND(SUMIF(AA205:AA224,"=33304975",GZ205:GZ224),2)</f>
        <v>0</v>
      </c>
      <c r="CM226" s="3">
        <f>ROUND(SUMIF(AA205:AA224,"=33304975",HD205:HD224),2)</f>
        <v>0</v>
      </c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4">
        <f t="shared" ref="DG226:DL226" si="216">ROUND(DT226,2)</f>
        <v>185271.76</v>
      </c>
      <c r="DH226" s="4">
        <f t="shared" si="216"/>
        <v>184732.06</v>
      </c>
      <c r="DI226" s="4">
        <f t="shared" si="216"/>
        <v>148.07</v>
      </c>
      <c r="DJ226" s="4">
        <f t="shared" si="216"/>
        <v>18.38</v>
      </c>
      <c r="DK226" s="4">
        <f t="shared" si="216"/>
        <v>391.63</v>
      </c>
      <c r="DL226" s="4">
        <f t="shared" si="216"/>
        <v>0</v>
      </c>
      <c r="DM226" s="4">
        <f>DZ226</f>
        <v>43.320959999999992</v>
      </c>
      <c r="DN226" s="4">
        <f>EA226</f>
        <v>1.4880000000000002</v>
      </c>
      <c r="DO226" s="4">
        <f>ROUND(EB226,2)</f>
        <v>0</v>
      </c>
      <c r="DP226" s="4">
        <f>ROUND(EC226,2)</f>
        <v>471.51</v>
      </c>
      <c r="DQ226" s="4">
        <f>ROUND(ED226,2)</f>
        <v>291.11</v>
      </c>
      <c r="DR226" s="4"/>
      <c r="DS226" s="4"/>
      <c r="DT226" s="4">
        <f>ROUND(SUMIF(AA205:AA224,"=33304960",O205:O224),2)</f>
        <v>185271.76</v>
      </c>
      <c r="DU226" s="4">
        <f>ROUND(SUMIF(AA205:AA224,"=33304960",P205:P224),2)</f>
        <v>184732.06</v>
      </c>
      <c r="DV226" s="4">
        <f>ROUND(SUMIF(AA205:AA224,"=33304960",Q205:Q224),2)</f>
        <v>148.07</v>
      </c>
      <c r="DW226" s="4">
        <f>ROUND(SUMIF(AA205:AA224,"=33304960",R205:R224),2)</f>
        <v>18.38</v>
      </c>
      <c r="DX226" s="4">
        <f>ROUND(SUMIF(AA205:AA224,"=33304960",S205:S224),2)</f>
        <v>391.63</v>
      </c>
      <c r="DY226" s="4">
        <f>ROUND(SUMIF(AA205:AA224,"=33304960",T205:T224),2)</f>
        <v>0</v>
      </c>
      <c r="DZ226" s="4">
        <f>SUMIF(AA205:AA224,"=33304960",U205:U224)</f>
        <v>43.320959999999992</v>
      </c>
      <c r="EA226" s="4">
        <f>SUMIF(AA205:AA224,"=33304960",V205:V224)</f>
        <v>1.4880000000000002</v>
      </c>
      <c r="EB226" s="4">
        <f>ROUND(SUMIF(AA205:AA224,"=33304960",W205:W224),2)</f>
        <v>0</v>
      </c>
      <c r="EC226" s="4">
        <f>ROUND(SUMIF(AA205:AA224,"=33304960",X205:X224),2)</f>
        <v>471.51</v>
      </c>
      <c r="ED226" s="4">
        <f>ROUND(SUMIF(AA205:AA224,"=33304960",Y205:Y224),2)</f>
        <v>291.11</v>
      </c>
      <c r="EE226" s="4"/>
      <c r="EF226" s="4"/>
      <c r="EG226" s="4">
        <f t="shared" ref="EG226:EV226" si="217">ROUND(FP226,2)</f>
        <v>0</v>
      </c>
      <c r="EH226" s="4">
        <f t="shared" si="217"/>
        <v>153414.97</v>
      </c>
      <c r="EI226" s="4">
        <f t="shared" si="217"/>
        <v>0</v>
      </c>
      <c r="EJ226" s="4">
        <f t="shared" si="217"/>
        <v>186034.38</v>
      </c>
      <c r="EK226" s="4">
        <f t="shared" si="217"/>
        <v>1483.65</v>
      </c>
      <c r="EL226" s="4">
        <f t="shared" si="217"/>
        <v>31135.759999999998</v>
      </c>
      <c r="EM226" s="4">
        <f t="shared" si="217"/>
        <v>0</v>
      </c>
      <c r="EN226" s="4">
        <f t="shared" si="217"/>
        <v>184732.06</v>
      </c>
      <c r="EO226" s="4">
        <f t="shared" si="217"/>
        <v>31317.09</v>
      </c>
      <c r="EP226" s="4">
        <f t="shared" si="217"/>
        <v>0</v>
      </c>
      <c r="EQ226" s="4">
        <f t="shared" si="217"/>
        <v>31317.09</v>
      </c>
      <c r="ER226" s="4">
        <f t="shared" si="217"/>
        <v>153414.97</v>
      </c>
      <c r="ES226" s="4">
        <f t="shared" si="217"/>
        <v>0</v>
      </c>
      <c r="ET226" s="4">
        <f t="shared" si="217"/>
        <v>0</v>
      </c>
      <c r="EU226" s="4">
        <f t="shared" si="217"/>
        <v>0</v>
      </c>
      <c r="EV226" s="4">
        <f t="shared" si="217"/>
        <v>0</v>
      </c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>
        <f>ROUND(SUMIF(AA205:AA224,"=33304960",FQ205:FQ224),2)</f>
        <v>0</v>
      </c>
      <c r="FQ226" s="4">
        <f>ROUND(SUMIF(AA205:AA224,"=33304960",FR205:FR224),2)</f>
        <v>153414.97</v>
      </c>
      <c r="FR226" s="4">
        <f>ROUND(SUMIF(AA205:AA224,"=33304960",GL205:GL224),2)</f>
        <v>0</v>
      </c>
      <c r="FS226" s="4">
        <f>ROUND(SUMIF(AA205:AA224,"=33304960",GM205:GM224),2)</f>
        <v>186034.38</v>
      </c>
      <c r="FT226" s="4">
        <f>ROUND(SUMIF(AA205:AA224,"=33304960",GN205:GN224),2)</f>
        <v>1483.65</v>
      </c>
      <c r="FU226" s="4">
        <f>ROUND(SUMIF(AA205:AA224,"=33304960",GO205:GO224),2)</f>
        <v>31135.759999999998</v>
      </c>
      <c r="FV226" s="4">
        <f>ROUND(SUMIF(AA205:AA224,"=33304960",GP205:GP224),2)</f>
        <v>0</v>
      </c>
      <c r="FW226" s="4">
        <f>DU226-FP226</f>
        <v>184732.06</v>
      </c>
      <c r="FX226" s="4">
        <f>DU226-FQ226</f>
        <v>31317.089999999997</v>
      </c>
      <c r="FY226" s="4">
        <f>FP226-FR226</f>
        <v>0</v>
      </c>
      <c r="FZ226" s="4">
        <f>DU226-FP226-FQ226+FR226</f>
        <v>31317.089999999997</v>
      </c>
      <c r="GA226" s="4">
        <f>FQ226-FR226</f>
        <v>153414.97</v>
      </c>
      <c r="GB226" s="4">
        <f>ROUND(SUMIF(AA205:AA224,"=33304960",GX205:GX224),2)</f>
        <v>0</v>
      </c>
      <c r="GC226" s="4">
        <f>ROUND(SUMIF(AA205:AA224,"=33304960",GY205:GY224),2)</f>
        <v>0</v>
      </c>
      <c r="GD226" s="4">
        <f>ROUND(SUMIF(AA205:AA224,"=33304960",GZ205:GZ224),2)</f>
        <v>0</v>
      </c>
      <c r="GE226" s="4">
        <f>ROUND(SUMIF(AA205:AA224,"=33304960",HD205:HD224),2)</f>
        <v>0</v>
      </c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>
        <v>0</v>
      </c>
    </row>
    <row r="228" spans="1:206">
      <c r="A228" s="5">
        <v>50</v>
      </c>
      <c r="B228" s="5">
        <v>0</v>
      </c>
      <c r="C228" s="5">
        <v>0</v>
      </c>
      <c r="D228" s="5">
        <v>1</v>
      </c>
      <c r="E228" s="5">
        <v>201</v>
      </c>
      <c r="F228" s="5">
        <f>ROUND(Source!O226,O228)</f>
        <v>721.03</v>
      </c>
      <c r="G228" s="5" t="s">
        <v>83</v>
      </c>
      <c r="H228" s="5" t="s">
        <v>84</v>
      </c>
      <c r="I228" s="5"/>
      <c r="J228" s="5"/>
      <c r="K228" s="5">
        <v>201</v>
      </c>
      <c r="L228" s="5">
        <v>1</v>
      </c>
      <c r="M228" s="5">
        <v>3</v>
      </c>
      <c r="N228" s="5" t="s">
        <v>3</v>
      </c>
      <c r="O228" s="5">
        <v>2</v>
      </c>
      <c r="P228" s="5">
        <f>ROUND(Source!DG226,O228)</f>
        <v>185271.76</v>
      </c>
      <c r="Q228" s="5"/>
      <c r="R228" s="5"/>
      <c r="S228" s="5"/>
      <c r="T228" s="5"/>
      <c r="U228" s="5"/>
      <c r="V228" s="5"/>
      <c r="W228" s="5"/>
    </row>
    <row r="229" spans="1:206">
      <c r="A229" s="5">
        <v>50</v>
      </c>
      <c r="B229" s="5">
        <v>0</v>
      </c>
      <c r="C229" s="5">
        <v>0</v>
      </c>
      <c r="D229" s="5">
        <v>1</v>
      </c>
      <c r="E229" s="5">
        <v>202</v>
      </c>
      <c r="F229" s="5">
        <f>ROUND(Source!P226,O229)</f>
        <v>181.33</v>
      </c>
      <c r="G229" s="5" t="s">
        <v>85</v>
      </c>
      <c r="H229" s="5" t="s">
        <v>86</v>
      </c>
      <c r="I229" s="5"/>
      <c r="J229" s="5"/>
      <c r="K229" s="5">
        <v>202</v>
      </c>
      <c r="L229" s="5">
        <v>2</v>
      </c>
      <c r="M229" s="5">
        <v>3</v>
      </c>
      <c r="N229" s="5" t="s">
        <v>3</v>
      </c>
      <c r="O229" s="5">
        <v>2</v>
      </c>
      <c r="P229" s="5">
        <f>ROUND(Source!DH226,O229)</f>
        <v>184732.06</v>
      </c>
      <c r="Q229" s="5"/>
      <c r="R229" s="5"/>
      <c r="S229" s="5"/>
      <c r="T229" s="5"/>
      <c r="U229" s="5"/>
      <c r="V229" s="5"/>
      <c r="W229" s="5"/>
    </row>
    <row r="230" spans="1:206">
      <c r="A230" s="5">
        <v>50</v>
      </c>
      <c r="B230" s="5">
        <v>0</v>
      </c>
      <c r="C230" s="5">
        <v>0</v>
      </c>
      <c r="D230" s="5">
        <v>1</v>
      </c>
      <c r="E230" s="5">
        <v>222</v>
      </c>
      <c r="F230" s="5">
        <f>ROUND(Source!AO226,O230)</f>
        <v>0</v>
      </c>
      <c r="G230" s="5" t="s">
        <v>87</v>
      </c>
      <c r="H230" s="5" t="s">
        <v>88</v>
      </c>
      <c r="I230" s="5"/>
      <c r="J230" s="5"/>
      <c r="K230" s="5">
        <v>222</v>
      </c>
      <c r="L230" s="5">
        <v>3</v>
      </c>
      <c r="M230" s="5">
        <v>3</v>
      </c>
      <c r="N230" s="5" t="s">
        <v>3</v>
      </c>
      <c r="O230" s="5">
        <v>2</v>
      </c>
      <c r="P230" s="5">
        <f>ROUND(Source!EG226,O230)</f>
        <v>0</v>
      </c>
      <c r="Q230" s="5"/>
      <c r="R230" s="5"/>
      <c r="S230" s="5"/>
      <c r="T230" s="5"/>
      <c r="U230" s="5"/>
      <c r="V230" s="5"/>
      <c r="W230" s="5"/>
    </row>
    <row r="231" spans="1:206">
      <c r="A231" s="5">
        <v>50</v>
      </c>
      <c r="B231" s="5">
        <v>0</v>
      </c>
      <c r="C231" s="5">
        <v>0</v>
      </c>
      <c r="D231" s="5">
        <v>1</v>
      </c>
      <c r="E231" s="5">
        <v>225</v>
      </c>
      <c r="F231" s="5">
        <f>ROUND(Source!AV226,O231)</f>
        <v>181.33</v>
      </c>
      <c r="G231" s="5" t="s">
        <v>89</v>
      </c>
      <c r="H231" s="5" t="s">
        <v>90</v>
      </c>
      <c r="I231" s="5"/>
      <c r="J231" s="5"/>
      <c r="K231" s="5">
        <v>225</v>
      </c>
      <c r="L231" s="5">
        <v>4</v>
      </c>
      <c r="M231" s="5">
        <v>3</v>
      </c>
      <c r="N231" s="5" t="s">
        <v>3</v>
      </c>
      <c r="O231" s="5">
        <v>2</v>
      </c>
      <c r="P231" s="5">
        <f>ROUND(Source!EN226,O231)</f>
        <v>184732.06</v>
      </c>
      <c r="Q231" s="5"/>
      <c r="R231" s="5"/>
      <c r="S231" s="5"/>
      <c r="T231" s="5"/>
      <c r="U231" s="5"/>
      <c r="V231" s="5"/>
      <c r="W231" s="5"/>
    </row>
    <row r="232" spans="1:206">
      <c r="A232" s="5">
        <v>50</v>
      </c>
      <c r="B232" s="5">
        <v>0</v>
      </c>
      <c r="C232" s="5">
        <v>0</v>
      </c>
      <c r="D232" s="5">
        <v>1</v>
      </c>
      <c r="E232" s="5">
        <v>226</v>
      </c>
      <c r="F232" s="5">
        <f>ROUND(Source!AW226,O232)</f>
        <v>181.33</v>
      </c>
      <c r="G232" s="5" t="s">
        <v>91</v>
      </c>
      <c r="H232" s="5" t="s">
        <v>92</v>
      </c>
      <c r="I232" s="5"/>
      <c r="J232" s="5"/>
      <c r="K232" s="5">
        <v>226</v>
      </c>
      <c r="L232" s="5">
        <v>5</v>
      </c>
      <c r="M232" s="5">
        <v>3</v>
      </c>
      <c r="N232" s="5" t="s">
        <v>3</v>
      </c>
      <c r="O232" s="5">
        <v>2</v>
      </c>
      <c r="P232" s="5">
        <f>ROUND(Source!EO226,O232)</f>
        <v>31317.09</v>
      </c>
      <c r="Q232" s="5"/>
      <c r="R232" s="5"/>
      <c r="S232" s="5"/>
      <c r="T232" s="5"/>
      <c r="U232" s="5"/>
      <c r="V232" s="5"/>
      <c r="W232" s="5"/>
    </row>
    <row r="233" spans="1:206">
      <c r="A233" s="5">
        <v>50</v>
      </c>
      <c r="B233" s="5">
        <v>0</v>
      </c>
      <c r="C233" s="5">
        <v>0</v>
      </c>
      <c r="D233" s="5">
        <v>1</v>
      </c>
      <c r="E233" s="5">
        <v>227</v>
      </c>
      <c r="F233" s="5">
        <f>ROUND(Source!AX226,O233)</f>
        <v>0</v>
      </c>
      <c r="G233" s="5" t="s">
        <v>93</v>
      </c>
      <c r="H233" s="5" t="s">
        <v>94</v>
      </c>
      <c r="I233" s="5"/>
      <c r="J233" s="5"/>
      <c r="K233" s="5">
        <v>227</v>
      </c>
      <c r="L233" s="5">
        <v>6</v>
      </c>
      <c r="M233" s="5">
        <v>3</v>
      </c>
      <c r="N233" s="5" t="s">
        <v>3</v>
      </c>
      <c r="O233" s="5">
        <v>2</v>
      </c>
      <c r="P233" s="5">
        <f>ROUND(Source!EP226,O233)</f>
        <v>0</v>
      </c>
      <c r="Q233" s="5"/>
      <c r="R233" s="5"/>
      <c r="S233" s="5"/>
      <c r="T233" s="5"/>
      <c r="U233" s="5"/>
      <c r="V233" s="5"/>
      <c r="W233" s="5"/>
    </row>
    <row r="234" spans="1:206">
      <c r="A234" s="5">
        <v>50</v>
      </c>
      <c r="B234" s="5">
        <v>0</v>
      </c>
      <c r="C234" s="5">
        <v>0</v>
      </c>
      <c r="D234" s="5">
        <v>1</v>
      </c>
      <c r="E234" s="5">
        <v>228</v>
      </c>
      <c r="F234" s="5">
        <f>ROUND(Source!AY226,O234)</f>
        <v>181.33</v>
      </c>
      <c r="G234" s="5" t="s">
        <v>95</v>
      </c>
      <c r="H234" s="5" t="s">
        <v>96</v>
      </c>
      <c r="I234" s="5"/>
      <c r="J234" s="5"/>
      <c r="K234" s="5">
        <v>228</v>
      </c>
      <c r="L234" s="5">
        <v>7</v>
      </c>
      <c r="M234" s="5">
        <v>3</v>
      </c>
      <c r="N234" s="5" t="s">
        <v>3</v>
      </c>
      <c r="O234" s="5">
        <v>2</v>
      </c>
      <c r="P234" s="5">
        <f>ROUND(Source!EQ226,O234)</f>
        <v>31317.09</v>
      </c>
      <c r="Q234" s="5"/>
      <c r="R234" s="5"/>
      <c r="S234" s="5"/>
      <c r="T234" s="5"/>
      <c r="U234" s="5"/>
      <c r="V234" s="5"/>
      <c r="W234" s="5"/>
    </row>
    <row r="235" spans="1:206">
      <c r="A235" s="5">
        <v>50</v>
      </c>
      <c r="B235" s="5">
        <v>0</v>
      </c>
      <c r="C235" s="5">
        <v>0</v>
      </c>
      <c r="D235" s="5">
        <v>1</v>
      </c>
      <c r="E235" s="5">
        <v>216</v>
      </c>
      <c r="F235" s="5">
        <f>ROUND(Source!AP226,O235)</f>
        <v>0</v>
      </c>
      <c r="G235" s="5" t="s">
        <v>97</v>
      </c>
      <c r="H235" s="5" t="s">
        <v>98</v>
      </c>
      <c r="I235" s="5"/>
      <c r="J235" s="5"/>
      <c r="K235" s="5">
        <v>216</v>
      </c>
      <c r="L235" s="5">
        <v>8</v>
      </c>
      <c r="M235" s="5">
        <v>3</v>
      </c>
      <c r="N235" s="5" t="s">
        <v>3</v>
      </c>
      <c r="O235" s="5">
        <v>2</v>
      </c>
      <c r="P235" s="5">
        <f>ROUND(Source!EH226,O235)</f>
        <v>153414.97</v>
      </c>
      <c r="Q235" s="5"/>
      <c r="R235" s="5"/>
      <c r="S235" s="5"/>
      <c r="T235" s="5"/>
      <c r="U235" s="5"/>
      <c r="V235" s="5"/>
      <c r="W235" s="5"/>
    </row>
    <row r="236" spans="1:206">
      <c r="A236" s="5">
        <v>50</v>
      </c>
      <c r="B236" s="5">
        <v>0</v>
      </c>
      <c r="C236" s="5">
        <v>0</v>
      </c>
      <c r="D236" s="5">
        <v>1</v>
      </c>
      <c r="E236" s="5">
        <v>223</v>
      </c>
      <c r="F236" s="5">
        <f>ROUND(Source!AQ226,O236)</f>
        <v>0</v>
      </c>
      <c r="G236" s="5" t="s">
        <v>99</v>
      </c>
      <c r="H236" s="5" t="s">
        <v>100</v>
      </c>
      <c r="I236" s="5"/>
      <c r="J236" s="5"/>
      <c r="K236" s="5">
        <v>223</v>
      </c>
      <c r="L236" s="5">
        <v>9</v>
      </c>
      <c r="M236" s="5">
        <v>3</v>
      </c>
      <c r="N236" s="5" t="s">
        <v>3</v>
      </c>
      <c r="O236" s="5">
        <v>2</v>
      </c>
      <c r="P236" s="5">
        <f>ROUND(Source!EI226,O236)</f>
        <v>0</v>
      </c>
      <c r="Q236" s="5"/>
      <c r="R236" s="5"/>
      <c r="S236" s="5"/>
      <c r="T236" s="5"/>
      <c r="U236" s="5"/>
      <c r="V236" s="5"/>
      <c r="W236" s="5"/>
    </row>
    <row r="237" spans="1:206">
      <c r="A237" s="5">
        <v>50</v>
      </c>
      <c r="B237" s="5">
        <v>0</v>
      </c>
      <c r="C237" s="5">
        <v>0</v>
      </c>
      <c r="D237" s="5">
        <v>1</v>
      </c>
      <c r="E237" s="5">
        <v>229</v>
      </c>
      <c r="F237" s="5">
        <f>ROUND(Source!AZ226,O237)</f>
        <v>0</v>
      </c>
      <c r="G237" s="5" t="s">
        <v>101</v>
      </c>
      <c r="H237" s="5" t="s">
        <v>102</v>
      </c>
      <c r="I237" s="5"/>
      <c r="J237" s="5"/>
      <c r="K237" s="5">
        <v>229</v>
      </c>
      <c r="L237" s="5">
        <v>10</v>
      </c>
      <c r="M237" s="5">
        <v>3</v>
      </c>
      <c r="N237" s="5" t="s">
        <v>3</v>
      </c>
      <c r="O237" s="5">
        <v>2</v>
      </c>
      <c r="P237" s="5">
        <f>ROUND(Source!ER226,O237)</f>
        <v>153414.97</v>
      </c>
      <c r="Q237" s="5"/>
      <c r="R237" s="5"/>
      <c r="S237" s="5"/>
      <c r="T237" s="5"/>
      <c r="U237" s="5"/>
      <c r="V237" s="5"/>
      <c r="W237" s="5"/>
    </row>
    <row r="238" spans="1:206">
      <c r="A238" s="5">
        <v>50</v>
      </c>
      <c r="B238" s="5">
        <v>0</v>
      </c>
      <c r="C238" s="5">
        <v>0</v>
      </c>
      <c r="D238" s="5">
        <v>1</v>
      </c>
      <c r="E238" s="5">
        <v>203</v>
      </c>
      <c r="F238" s="5">
        <f>ROUND(Source!Q226,O238)</f>
        <v>148.07</v>
      </c>
      <c r="G238" s="5" t="s">
        <v>103</v>
      </c>
      <c r="H238" s="5" t="s">
        <v>104</v>
      </c>
      <c r="I238" s="5"/>
      <c r="J238" s="5"/>
      <c r="K238" s="5">
        <v>203</v>
      </c>
      <c r="L238" s="5">
        <v>11</v>
      </c>
      <c r="M238" s="5">
        <v>3</v>
      </c>
      <c r="N238" s="5" t="s">
        <v>3</v>
      </c>
      <c r="O238" s="5">
        <v>2</v>
      </c>
      <c r="P238" s="5">
        <f>ROUND(Source!DI226,O238)</f>
        <v>148.07</v>
      </c>
      <c r="Q238" s="5"/>
      <c r="R238" s="5"/>
      <c r="S238" s="5"/>
      <c r="T238" s="5"/>
      <c r="U238" s="5"/>
      <c r="V238" s="5"/>
      <c r="W238" s="5"/>
    </row>
    <row r="239" spans="1:206">
      <c r="A239" s="5">
        <v>50</v>
      </c>
      <c r="B239" s="5">
        <v>0</v>
      </c>
      <c r="C239" s="5">
        <v>0</v>
      </c>
      <c r="D239" s="5">
        <v>1</v>
      </c>
      <c r="E239" s="5">
        <v>231</v>
      </c>
      <c r="F239" s="5">
        <f>ROUND(Source!BB226,O239)</f>
        <v>0</v>
      </c>
      <c r="G239" s="5" t="s">
        <v>105</v>
      </c>
      <c r="H239" s="5" t="s">
        <v>106</v>
      </c>
      <c r="I239" s="5"/>
      <c r="J239" s="5"/>
      <c r="K239" s="5">
        <v>231</v>
      </c>
      <c r="L239" s="5">
        <v>12</v>
      </c>
      <c r="M239" s="5">
        <v>3</v>
      </c>
      <c r="N239" s="5" t="s">
        <v>3</v>
      </c>
      <c r="O239" s="5">
        <v>2</v>
      </c>
      <c r="P239" s="5">
        <f>ROUND(Source!ET226,O239)</f>
        <v>0</v>
      </c>
      <c r="Q239" s="5"/>
      <c r="R239" s="5"/>
      <c r="S239" s="5"/>
      <c r="T239" s="5"/>
      <c r="U239" s="5"/>
      <c r="V239" s="5"/>
      <c r="W239" s="5"/>
    </row>
    <row r="240" spans="1:206">
      <c r="A240" s="5">
        <v>50</v>
      </c>
      <c r="B240" s="5">
        <v>0</v>
      </c>
      <c r="C240" s="5">
        <v>0</v>
      </c>
      <c r="D240" s="5">
        <v>1</v>
      </c>
      <c r="E240" s="5">
        <v>204</v>
      </c>
      <c r="F240" s="5">
        <f>ROUND(Source!R226,O240)</f>
        <v>18.38</v>
      </c>
      <c r="G240" s="5" t="s">
        <v>107</v>
      </c>
      <c r="H240" s="5" t="s">
        <v>108</v>
      </c>
      <c r="I240" s="5"/>
      <c r="J240" s="5"/>
      <c r="K240" s="5">
        <v>204</v>
      </c>
      <c r="L240" s="5">
        <v>13</v>
      </c>
      <c r="M240" s="5">
        <v>3</v>
      </c>
      <c r="N240" s="5" t="s">
        <v>3</v>
      </c>
      <c r="O240" s="5">
        <v>2</v>
      </c>
      <c r="P240" s="5">
        <f>ROUND(Source!DJ226,O240)</f>
        <v>18.38</v>
      </c>
      <c r="Q240" s="5"/>
      <c r="R240" s="5"/>
      <c r="S240" s="5"/>
      <c r="T240" s="5"/>
      <c r="U240" s="5"/>
      <c r="V240" s="5"/>
      <c r="W240" s="5"/>
    </row>
    <row r="241" spans="1:88">
      <c r="A241" s="5">
        <v>50</v>
      </c>
      <c r="B241" s="5">
        <v>0</v>
      </c>
      <c r="C241" s="5">
        <v>0</v>
      </c>
      <c r="D241" s="5">
        <v>1</v>
      </c>
      <c r="E241" s="5">
        <v>205</v>
      </c>
      <c r="F241" s="5">
        <f>ROUND(Source!S226,O241)</f>
        <v>391.63</v>
      </c>
      <c r="G241" s="5" t="s">
        <v>109</v>
      </c>
      <c r="H241" s="5" t="s">
        <v>110</v>
      </c>
      <c r="I241" s="5"/>
      <c r="J241" s="5"/>
      <c r="K241" s="5">
        <v>205</v>
      </c>
      <c r="L241" s="5">
        <v>14</v>
      </c>
      <c r="M241" s="5">
        <v>3</v>
      </c>
      <c r="N241" s="5" t="s">
        <v>3</v>
      </c>
      <c r="O241" s="5">
        <v>2</v>
      </c>
      <c r="P241" s="5">
        <f>ROUND(Source!DK226,O241)</f>
        <v>391.63</v>
      </c>
      <c r="Q241" s="5"/>
      <c r="R241" s="5"/>
      <c r="S241" s="5"/>
      <c r="T241" s="5"/>
      <c r="U241" s="5"/>
      <c r="V241" s="5"/>
      <c r="W241" s="5"/>
    </row>
    <row r="242" spans="1:88">
      <c r="A242" s="5">
        <v>50</v>
      </c>
      <c r="B242" s="5">
        <v>0</v>
      </c>
      <c r="C242" s="5">
        <v>0</v>
      </c>
      <c r="D242" s="5">
        <v>1</v>
      </c>
      <c r="E242" s="5">
        <v>232</v>
      </c>
      <c r="F242" s="5">
        <f>ROUND(Source!BC226,O242)</f>
        <v>0</v>
      </c>
      <c r="G242" s="5" t="s">
        <v>111</v>
      </c>
      <c r="H242" s="5" t="s">
        <v>112</v>
      </c>
      <c r="I242" s="5"/>
      <c r="J242" s="5"/>
      <c r="K242" s="5">
        <v>232</v>
      </c>
      <c r="L242" s="5">
        <v>15</v>
      </c>
      <c r="M242" s="5">
        <v>3</v>
      </c>
      <c r="N242" s="5" t="s">
        <v>3</v>
      </c>
      <c r="O242" s="5">
        <v>2</v>
      </c>
      <c r="P242" s="5">
        <f>ROUND(Source!EU226,O242)</f>
        <v>0</v>
      </c>
      <c r="Q242" s="5"/>
      <c r="R242" s="5"/>
      <c r="S242" s="5"/>
      <c r="T242" s="5"/>
      <c r="U242" s="5"/>
      <c r="V242" s="5"/>
      <c r="W242" s="5"/>
    </row>
    <row r="243" spans="1:88">
      <c r="A243" s="5">
        <v>50</v>
      </c>
      <c r="B243" s="5">
        <v>0</v>
      </c>
      <c r="C243" s="5">
        <v>0</v>
      </c>
      <c r="D243" s="5">
        <v>1</v>
      </c>
      <c r="E243" s="5">
        <v>214</v>
      </c>
      <c r="F243" s="5">
        <f>ROUND(Source!AS226,O243)</f>
        <v>1483.65</v>
      </c>
      <c r="G243" s="5" t="s">
        <v>113</v>
      </c>
      <c r="H243" s="5" t="s">
        <v>114</v>
      </c>
      <c r="I243" s="5"/>
      <c r="J243" s="5"/>
      <c r="K243" s="5">
        <v>214</v>
      </c>
      <c r="L243" s="5">
        <v>16</v>
      </c>
      <c r="M243" s="5">
        <v>3</v>
      </c>
      <c r="N243" s="5" t="s">
        <v>3</v>
      </c>
      <c r="O243" s="5">
        <v>2</v>
      </c>
      <c r="P243" s="5">
        <f>ROUND(Source!EK226,O243)</f>
        <v>1483.65</v>
      </c>
      <c r="Q243" s="5"/>
      <c r="R243" s="5"/>
      <c r="S243" s="5"/>
      <c r="T243" s="5"/>
      <c r="U243" s="5"/>
      <c r="V243" s="5"/>
      <c r="W243" s="5"/>
    </row>
    <row r="244" spans="1:88">
      <c r="A244" s="5">
        <v>50</v>
      </c>
      <c r="B244" s="5">
        <v>0</v>
      </c>
      <c r="C244" s="5">
        <v>0</v>
      </c>
      <c r="D244" s="5">
        <v>1</v>
      </c>
      <c r="E244" s="5">
        <v>215</v>
      </c>
      <c r="F244" s="5">
        <f>ROUND(Source!AT226,O244)</f>
        <v>0</v>
      </c>
      <c r="G244" s="5" t="s">
        <v>115</v>
      </c>
      <c r="H244" s="5" t="s">
        <v>116</v>
      </c>
      <c r="I244" s="5"/>
      <c r="J244" s="5"/>
      <c r="K244" s="5">
        <v>215</v>
      </c>
      <c r="L244" s="5">
        <v>17</v>
      </c>
      <c r="M244" s="5">
        <v>3</v>
      </c>
      <c r="N244" s="5" t="s">
        <v>3</v>
      </c>
      <c r="O244" s="5">
        <v>2</v>
      </c>
      <c r="P244" s="5">
        <f>ROUND(Source!EL226,O244)</f>
        <v>31135.759999999998</v>
      </c>
      <c r="Q244" s="5"/>
      <c r="R244" s="5"/>
      <c r="S244" s="5"/>
      <c r="T244" s="5"/>
      <c r="U244" s="5"/>
      <c r="V244" s="5"/>
      <c r="W244" s="5"/>
    </row>
    <row r="245" spans="1:88">
      <c r="A245" s="5">
        <v>50</v>
      </c>
      <c r="B245" s="5">
        <v>0</v>
      </c>
      <c r="C245" s="5">
        <v>0</v>
      </c>
      <c r="D245" s="5">
        <v>1</v>
      </c>
      <c r="E245" s="5">
        <v>217</v>
      </c>
      <c r="F245" s="5">
        <f>ROUND(Source!AU226,O245)</f>
        <v>0</v>
      </c>
      <c r="G245" s="5" t="s">
        <v>117</v>
      </c>
      <c r="H245" s="5" t="s">
        <v>118</v>
      </c>
      <c r="I245" s="5"/>
      <c r="J245" s="5"/>
      <c r="K245" s="5">
        <v>217</v>
      </c>
      <c r="L245" s="5">
        <v>18</v>
      </c>
      <c r="M245" s="5">
        <v>3</v>
      </c>
      <c r="N245" s="5" t="s">
        <v>3</v>
      </c>
      <c r="O245" s="5">
        <v>2</v>
      </c>
      <c r="P245" s="5">
        <f>ROUND(Source!EM226,O245)</f>
        <v>0</v>
      </c>
      <c r="Q245" s="5"/>
      <c r="R245" s="5"/>
      <c r="S245" s="5"/>
      <c r="T245" s="5"/>
      <c r="U245" s="5"/>
      <c r="V245" s="5"/>
      <c r="W245" s="5"/>
    </row>
    <row r="246" spans="1:88">
      <c r="A246" s="5">
        <v>50</v>
      </c>
      <c r="B246" s="5">
        <v>0</v>
      </c>
      <c r="C246" s="5">
        <v>0</v>
      </c>
      <c r="D246" s="5">
        <v>1</v>
      </c>
      <c r="E246" s="5">
        <v>230</v>
      </c>
      <c r="F246" s="5">
        <f>ROUND(Source!BA226,O246)</f>
        <v>0</v>
      </c>
      <c r="G246" s="5" t="s">
        <v>119</v>
      </c>
      <c r="H246" s="5" t="s">
        <v>120</v>
      </c>
      <c r="I246" s="5"/>
      <c r="J246" s="5"/>
      <c r="K246" s="5">
        <v>230</v>
      </c>
      <c r="L246" s="5">
        <v>19</v>
      </c>
      <c r="M246" s="5">
        <v>3</v>
      </c>
      <c r="N246" s="5" t="s">
        <v>3</v>
      </c>
      <c r="O246" s="5">
        <v>2</v>
      </c>
      <c r="P246" s="5">
        <f>ROUND(Source!ES226,O246)</f>
        <v>0</v>
      </c>
      <c r="Q246" s="5"/>
      <c r="R246" s="5"/>
      <c r="S246" s="5"/>
      <c r="T246" s="5"/>
      <c r="U246" s="5"/>
      <c r="V246" s="5"/>
      <c r="W246" s="5"/>
    </row>
    <row r="247" spans="1:88">
      <c r="A247" s="5">
        <v>50</v>
      </c>
      <c r="B247" s="5">
        <v>0</v>
      </c>
      <c r="C247" s="5">
        <v>0</v>
      </c>
      <c r="D247" s="5">
        <v>1</v>
      </c>
      <c r="E247" s="5">
        <v>206</v>
      </c>
      <c r="F247" s="5">
        <f>ROUND(Source!T226,O247)</f>
        <v>0</v>
      </c>
      <c r="G247" s="5" t="s">
        <v>121</v>
      </c>
      <c r="H247" s="5" t="s">
        <v>122</v>
      </c>
      <c r="I247" s="5"/>
      <c r="J247" s="5"/>
      <c r="K247" s="5">
        <v>206</v>
      </c>
      <c r="L247" s="5">
        <v>20</v>
      </c>
      <c r="M247" s="5">
        <v>3</v>
      </c>
      <c r="N247" s="5" t="s">
        <v>3</v>
      </c>
      <c r="O247" s="5">
        <v>2</v>
      </c>
      <c r="P247" s="5">
        <f>ROUND(Source!DL226,O247)</f>
        <v>0</v>
      </c>
      <c r="Q247" s="5"/>
      <c r="R247" s="5"/>
      <c r="S247" s="5"/>
      <c r="T247" s="5"/>
      <c r="U247" s="5"/>
      <c r="V247" s="5"/>
      <c r="W247" s="5"/>
    </row>
    <row r="248" spans="1:88">
      <c r="A248" s="5">
        <v>50</v>
      </c>
      <c r="B248" s="5">
        <v>0</v>
      </c>
      <c r="C248" s="5">
        <v>0</v>
      </c>
      <c r="D248" s="5">
        <v>1</v>
      </c>
      <c r="E248" s="5">
        <v>207</v>
      </c>
      <c r="F248" s="5">
        <f>Source!U226</f>
        <v>43.320959999999992</v>
      </c>
      <c r="G248" s="5" t="s">
        <v>123</v>
      </c>
      <c r="H248" s="5" t="s">
        <v>124</v>
      </c>
      <c r="I248" s="5"/>
      <c r="J248" s="5"/>
      <c r="K248" s="5">
        <v>207</v>
      </c>
      <c r="L248" s="5">
        <v>21</v>
      </c>
      <c r="M248" s="5">
        <v>3</v>
      </c>
      <c r="N248" s="5" t="s">
        <v>3</v>
      </c>
      <c r="O248" s="5">
        <v>-1</v>
      </c>
      <c r="P248" s="5">
        <f>Source!DM226</f>
        <v>43.320959999999992</v>
      </c>
      <c r="Q248" s="5"/>
      <c r="R248" s="5"/>
      <c r="S248" s="5"/>
      <c r="T248" s="5"/>
      <c r="U248" s="5"/>
      <c r="V248" s="5"/>
      <c r="W248" s="5"/>
    </row>
    <row r="249" spans="1:88">
      <c r="A249" s="5">
        <v>50</v>
      </c>
      <c r="B249" s="5">
        <v>0</v>
      </c>
      <c r="C249" s="5">
        <v>0</v>
      </c>
      <c r="D249" s="5">
        <v>1</v>
      </c>
      <c r="E249" s="5">
        <v>208</v>
      </c>
      <c r="F249" s="5">
        <f>Source!V226</f>
        <v>1.4880000000000002</v>
      </c>
      <c r="G249" s="5" t="s">
        <v>125</v>
      </c>
      <c r="H249" s="5" t="s">
        <v>126</v>
      </c>
      <c r="I249" s="5"/>
      <c r="J249" s="5"/>
      <c r="K249" s="5">
        <v>208</v>
      </c>
      <c r="L249" s="5">
        <v>22</v>
      </c>
      <c r="M249" s="5">
        <v>3</v>
      </c>
      <c r="N249" s="5" t="s">
        <v>3</v>
      </c>
      <c r="O249" s="5">
        <v>-1</v>
      </c>
      <c r="P249" s="5">
        <f>Source!DN226</f>
        <v>1.4880000000000002</v>
      </c>
      <c r="Q249" s="5"/>
      <c r="R249" s="5"/>
      <c r="S249" s="5"/>
      <c r="T249" s="5"/>
      <c r="U249" s="5"/>
      <c r="V249" s="5"/>
      <c r="W249" s="5"/>
    </row>
    <row r="250" spans="1:88">
      <c r="A250" s="5">
        <v>50</v>
      </c>
      <c r="B250" s="5">
        <v>0</v>
      </c>
      <c r="C250" s="5">
        <v>0</v>
      </c>
      <c r="D250" s="5">
        <v>1</v>
      </c>
      <c r="E250" s="5">
        <v>209</v>
      </c>
      <c r="F250" s="5">
        <f>ROUND(Source!W226,O250)</f>
        <v>0</v>
      </c>
      <c r="G250" s="5" t="s">
        <v>127</v>
      </c>
      <c r="H250" s="5" t="s">
        <v>128</v>
      </c>
      <c r="I250" s="5"/>
      <c r="J250" s="5"/>
      <c r="K250" s="5">
        <v>209</v>
      </c>
      <c r="L250" s="5">
        <v>23</v>
      </c>
      <c r="M250" s="5">
        <v>3</v>
      </c>
      <c r="N250" s="5" t="s">
        <v>3</v>
      </c>
      <c r="O250" s="5">
        <v>2</v>
      </c>
      <c r="P250" s="5">
        <f>ROUND(Source!DO226,O250)</f>
        <v>0</v>
      </c>
      <c r="Q250" s="5"/>
      <c r="R250" s="5"/>
      <c r="S250" s="5"/>
      <c r="T250" s="5"/>
      <c r="U250" s="5"/>
      <c r="V250" s="5"/>
      <c r="W250" s="5"/>
    </row>
    <row r="251" spans="1:88">
      <c r="A251" s="5">
        <v>50</v>
      </c>
      <c r="B251" s="5">
        <v>0</v>
      </c>
      <c r="C251" s="5">
        <v>0</v>
      </c>
      <c r="D251" s="5">
        <v>1</v>
      </c>
      <c r="E251" s="5">
        <v>233</v>
      </c>
      <c r="F251" s="5">
        <f>ROUND(Source!BD226,O251)</f>
        <v>0</v>
      </c>
      <c r="G251" s="5" t="s">
        <v>129</v>
      </c>
      <c r="H251" s="5" t="s">
        <v>130</v>
      </c>
      <c r="I251" s="5"/>
      <c r="J251" s="5"/>
      <c r="K251" s="5">
        <v>233</v>
      </c>
      <c r="L251" s="5">
        <v>24</v>
      </c>
      <c r="M251" s="5">
        <v>3</v>
      </c>
      <c r="N251" s="5" t="s">
        <v>3</v>
      </c>
      <c r="O251" s="5">
        <v>2</v>
      </c>
      <c r="P251" s="5">
        <f>ROUND(Source!EV226,O251)</f>
        <v>0</v>
      </c>
      <c r="Q251" s="5"/>
      <c r="R251" s="5"/>
      <c r="S251" s="5"/>
      <c r="T251" s="5"/>
      <c r="U251" s="5"/>
      <c r="V251" s="5"/>
      <c r="W251" s="5"/>
    </row>
    <row r="252" spans="1:88">
      <c r="A252" s="5">
        <v>50</v>
      </c>
      <c r="B252" s="5">
        <v>0</v>
      </c>
      <c r="C252" s="5">
        <v>0</v>
      </c>
      <c r="D252" s="5">
        <v>1</v>
      </c>
      <c r="E252" s="5">
        <v>210</v>
      </c>
      <c r="F252" s="5">
        <f>ROUND(Source!X226,O252)</f>
        <v>471.51</v>
      </c>
      <c r="G252" s="5" t="s">
        <v>131</v>
      </c>
      <c r="H252" s="5" t="s">
        <v>132</v>
      </c>
      <c r="I252" s="5"/>
      <c r="J252" s="5"/>
      <c r="K252" s="5">
        <v>210</v>
      </c>
      <c r="L252" s="5">
        <v>25</v>
      </c>
      <c r="M252" s="5">
        <v>3</v>
      </c>
      <c r="N252" s="5" t="s">
        <v>3</v>
      </c>
      <c r="O252" s="5">
        <v>2</v>
      </c>
      <c r="P252" s="5">
        <f>ROUND(Source!DP226,O252)</f>
        <v>471.51</v>
      </c>
      <c r="Q252" s="5"/>
      <c r="R252" s="5"/>
      <c r="S252" s="5"/>
      <c r="T252" s="5"/>
      <c r="U252" s="5"/>
      <c r="V252" s="5"/>
      <c r="W252" s="5"/>
    </row>
    <row r="253" spans="1:88">
      <c r="A253" s="5">
        <v>50</v>
      </c>
      <c r="B253" s="5">
        <v>0</v>
      </c>
      <c r="C253" s="5">
        <v>0</v>
      </c>
      <c r="D253" s="5">
        <v>1</v>
      </c>
      <c r="E253" s="5">
        <v>211</v>
      </c>
      <c r="F253" s="5">
        <f>ROUND(Source!Y226,O253)</f>
        <v>291.11</v>
      </c>
      <c r="G253" s="5" t="s">
        <v>133</v>
      </c>
      <c r="H253" s="5" t="s">
        <v>134</v>
      </c>
      <c r="I253" s="5"/>
      <c r="J253" s="5"/>
      <c r="K253" s="5">
        <v>211</v>
      </c>
      <c r="L253" s="5">
        <v>26</v>
      </c>
      <c r="M253" s="5">
        <v>3</v>
      </c>
      <c r="N253" s="5" t="s">
        <v>3</v>
      </c>
      <c r="O253" s="5">
        <v>2</v>
      </c>
      <c r="P253" s="5">
        <f>ROUND(Source!DQ226,O253)</f>
        <v>291.11</v>
      </c>
      <c r="Q253" s="5"/>
      <c r="R253" s="5"/>
      <c r="S253" s="5"/>
      <c r="T253" s="5"/>
      <c r="U253" s="5"/>
      <c r="V253" s="5"/>
      <c r="W253" s="5"/>
    </row>
    <row r="254" spans="1:88">
      <c r="A254" s="5">
        <v>50</v>
      </c>
      <c r="B254" s="5">
        <v>0</v>
      </c>
      <c r="C254" s="5">
        <v>0</v>
      </c>
      <c r="D254" s="5">
        <v>1</v>
      </c>
      <c r="E254" s="5">
        <v>224</v>
      </c>
      <c r="F254" s="5">
        <f>ROUND(Source!AR226,O254)</f>
        <v>1483.65</v>
      </c>
      <c r="G254" s="5" t="s">
        <v>135</v>
      </c>
      <c r="H254" s="5" t="s">
        <v>136</v>
      </c>
      <c r="I254" s="5"/>
      <c r="J254" s="5"/>
      <c r="K254" s="5">
        <v>224</v>
      </c>
      <c r="L254" s="5">
        <v>27</v>
      </c>
      <c r="M254" s="5">
        <v>3</v>
      </c>
      <c r="N254" s="5" t="s">
        <v>3</v>
      </c>
      <c r="O254" s="5">
        <v>2</v>
      </c>
      <c r="P254" s="5">
        <f>ROUND(Source!EJ226,O254)</f>
        <v>186034.38</v>
      </c>
      <c r="Q254" s="5"/>
      <c r="R254" s="5"/>
      <c r="S254" s="5"/>
      <c r="T254" s="5"/>
      <c r="U254" s="5"/>
      <c r="V254" s="5"/>
      <c r="W254" s="5"/>
    </row>
    <row r="256" spans="1:88">
      <c r="A256" s="1">
        <v>4</v>
      </c>
      <c r="B256" s="1">
        <v>1</v>
      </c>
      <c r="C256" s="1"/>
      <c r="D256" s="1">
        <f>ROW(A283)</f>
        <v>283</v>
      </c>
      <c r="E256" s="1"/>
      <c r="F256" s="1" t="s">
        <v>206</v>
      </c>
      <c r="G256" s="1" t="s">
        <v>206</v>
      </c>
      <c r="H256" s="1" t="s">
        <v>3</v>
      </c>
      <c r="I256" s="1">
        <v>0</v>
      </c>
      <c r="J256" s="1"/>
      <c r="K256" s="1">
        <v>-1</v>
      </c>
      <c r="L256" s="1"/>
      <c r="M256" s="1"/>
      <c r="N256" s="1"/>
      <c r="O256" s="1"/>
      <c r="P256" s="1"/>
      <c r="Q256" s="1"/>
      <c r="R256" s="1"/>
      <c r="S256" s="1"/>
      <c r="T256" s="1"/>
      <c r="U256" s="1" t="s">
        <v>3</v>
      </c>
      <c r="V256" s="1">
        <v>0</v>
      </c>
      <c r="W256" s="1"/>
      <c r="X256" s="1"/>
      <c r="Y256" s="1"/>
      <c r="Z256" s="1"/>
      <c r="AA256" s="1"/>
      <c r="AB256" s="1" t="s">
        <v>3</v>
      </c>
      <c r="AC256" s="1" t="s">
        <v>3</v>
      </c>
      <c r="AD256" s="1" t="s">
        <v>3</v>
      </c>
      <c r="AE256" s="1" t="s">
        <v>3</v>
      </c>
      <c r="AF256" s="1" t="s">
        <v>3</v>
      </c>
      <c r="AG256" s="1" t="s">
        <v>3</v>
      </c>
      <c r="AH256" s="1"/>
      <c r="AI256" s="1"/>
      <c r="AJ256" s="1"/>
      <c r="AK256" s="1"/>
      <c r="AL256" s="1"/>
      <c r="AM256" s="1"/>
      <c r="AN256" s="1"/>
      <c r="AO256" s="1"/>
      <c r="AP256" s="1" t="s">
        <v>3</v>
      </c>
      <c r="AQ256" s="1" t="s">
        <v>3</v>
      </c>
      <c r="AR256" s="1" t="s">
        <v>3</v>
      </c>
      <c r="AS256" s="1"/>
      <c r="AT256" s="1"/>
      <c r="AU256" s="1"/>
      <c r="AV256" s="1"/>
      <c r="AW256" s="1"/>
      <c r="AX256" s="1"/>
      <c r="AY256" s="1"/>
      <c r="AZ256" s="1" t="s">
        <v>3</v>
      </c>
      <c r="BA256" s="1"/>
      <c r="BB256" s="1" t="s">
        <v>3</v>
      </c>
      <c r="BC256" s="1" t="s">
        <v>3</v>
      </c>
      <c r="BD256" s="1" t="s">
        <v>3</v>
      </c>
      <c r="BE256" s="1" t="s">
        <v>3</v>
      </c>
      <c r="BF256" s="1" t="s">
        <v>3</v>
      </c>
      <c r="BG256" s="1" t="s">
        <v>3</v>
      </c>
      <c r="BH256" s="1" t="s">
        <v>3</v>
      </c>
      <c r="BI256" s="1" t="s">
        <v>3</v>
      </c>
      <c r="BJ256" s="1" t="s">
        <v>3</v>
      </c>
      <c r="BK256" s="1" t="s">
        <v>3</v>
      </c>
      <c r="BL256" s="1" t="s">
        <v>3</v>
      </c>
      <c r="BM256" s="1" t="s">
        <v>3</v>
      </c>
      <c r="BN256" s="1" t="s">
        <v>3</v>
      </c>
      <c r="BO256" s="1" t="s">
        <v>3</v>
      </c>
      <c r="BP256" s="1" t="s">
        <v>3</v>
      </c>
      <c r="BQ256" s="1"/>
      <c r="BR256" s="1"/>
      <c r="BS256" s="1"/>
      <c r="BT256" s="1"/>
      <c r="BU256" s="1"/>
      <c r="BV256" s="1"/>
      <c r="BW256" s="1"/>
      <c r="BX256" s="1">
        <v>0</v>
      </c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>
        <v>0</v>
      </c>
    </row>
    <row r="258" spans="1:255">
      <c r="A258" s="3">
        <v>52</v>
      </c>
      <c r="B258" s="3">
        <f t="shared" ref="B258:G258" si="218">B283</f>
        <v>1</v>
      </c>
      <c r="C258" s="3">
        <f t="shared" si="218"/>
        <v>4</v>
      </c>
      <c r="D258" s="3">
        <f t="shared" si="218"/>
        <v>256</v>
      </c>
      <c r="E258" s="3">
        <f t="shared" si="218"/>
        <v>0</v>
      </c>
      <c r="F258" s="3" t="str">
        <f t="shared" si="218"/>
        <v>5.Система ПД1 (оборудование)</v>
      </c>
      <c r="G258" s="3" t="str">
        <f t="shared" si="218"/>
        <v>5.Система ПД1 (оборудование)</v>
      </c>
      <c r="H258" s="3"/>
      <c r="I258" s="3"/>
      <c r="J258" s="3"/>
      <c r="K258" s="3"/>
      <c r="L258" s="3"/>
      <c r="M258" s="3"/>
      <c r="N258" s="3"/>
      <c r="O258" s="3">
        <f t="shared" ref="O258:AT258" si="219">O283</f>
        <v>403.04</v>
      </c>
      <c r="P258" s="3">
        <f t="shared" si="219"/>
        <v>110.02</v>
      </c>
      <c r="Q258" s="3">
        <f t="shared" si="219"/>
        <v>60.16</v>
      </c>
      <c r="R258" s="3">
        <f t="shared" si="219"/>
        <v>7.4</v>
      </c>
      <c r="S258" s="3">
        <f t="shared" si="219"/>
        <v>232.86</v>
      </c>
      <c r="T258" s="3">
        <f t="shared" si="219"/>
        <v>0</v>
      </c>
      <c r="U258" s="3">
        <f t="shared" si="219"/>
        <v>24.344567925</v>
      </c>
      <c r="V258" s="3">
        <f t="shared" si="219"/>
        <v>0.6281891249999999</v>
      </c>
      <c r="W258" s="3">
        <f t="shared" si="219"/>
        <v>0</v>
      </c>
      <c r="X258" s="3">
        <f t="shared" si="219"/>
        <v>276.3</v>
      </c>
      <c r="Y258" s="3">
        <f t="shared" si="219"/>
        <v>170.58</v>
      </c>
      <c r="Z258" s="3">
        <f t="shared" si="219"/>
        <v>0</v>
      </c>
      <c r="AA258" s="3">
        <f t="shared" si="219"/>
        <v>0</v>
      </c>
      <c r="AB258" s="3">
        <f t="shared" si="219"/>
        <v>403.04</v>
      </c>
      <c r="AC258" s="3">
        <f t="shared" si="219"/>
        <v>110.02</v>
      </c>
      <c r="AD258" s="3">
        <f t="shared" si="219"/>
        <v>60.16</v>
      </c>
      <c r="AE258" s="3">
        <f t="shared" si="219"/>
        <v>7.4</v>
      </c>
      <c r="AF258" s="3">
        <f t="shared" si="219"/>
        <v>232.86</v>
      </c>
      <c r="AG258" s="3">
        <f t="shared" si="219"/>
        <v>0</v>
      </c>
      <c r="AH258" s="3">
        <f t="shared" si="219"/>
        <v>24.344567925</v>
      </c>
      <c r="AI258" s="3">
        <f t="shared" si="219"/>
        <v>0.6281891249999999</v>
      </c>
      <c r="AJ258" s="3">
        <f t="shared" si="219"/>
        <v>0</v>
      </c>
      <c r="AK258" s="3">
        <f t="shared" si="219"/>
        <v>276.3</v>
      </c>
      <c r="AL258" s="3">
        <f t="shared" si="219"/>
        <v>170.58</v>
      </c>
      <c r="AM258" s="3">
        <f t="shared" si="219"/>
        <v>0</v>
      </c>
      <c r="AN258" s="3">
        <f t="shared" si="219"/>
        <v>0</v>
      </c>
      <c r="AO258" s="3">
        <f t="shared" si="219"/>
        <v>0</v>
      </c>
      <c r="AP258" s="3">
        <f t="shared" si="219"/>
        <v>0</v>
      </c>
      <c r="AQ258" s="3">
        <f t="shared" si="219"/>
        <v>0</v>
      </c>
      <c r="AR258" s="3">
        <f t="shared" si="219"/>
        <v>849.92</v>
      </c>
      <c r="AS258" s="3">
        <f t="shared" si="219"/>
        <v>849.92</v>
      </c>
      <c r="AT258" s="3">
        <f t="shared" si="219"/>
        <v>0</v>
      </c>
      <c r="AU258" s="3">
        <f t="shared" ref="AU258:BZ258" si="220">AU283</f>
        <v>0</v>
      </c>
      <c r="AV258" s="3">
        <f t="shared" si="220"/>
        <v>110.02</v>
      </c>
      <c r="AW258" s="3">
        <f t="shared" si="220"/>
        <v>110.02</v>
      </c>
      <c r="AX258" s="3">
        <f t="shared" si="220"/>
        <v>0</v>
      </c>
      <c r="AY258" s="3">
        <f t="shared" si="220"/>
        <v>110.02</v>
      </c>
      <c r="AZ258" s="3">
        <f t="shared" si="220"/>
        <v>0</v>
      </c>
      <c r="BA258" s="3">
        <f t="shared" si="220"/>
        <v>0</v>
      </c>
      <c r="BB258" s="3">
        <f t="shared" si="220"/>
        <v>0</v>
      </c>
      <c r="BC258" s="3">
        <f t="shared" si="220"/>
        <v>0</v>
      </c>
      <c r="BD258" s="3">
        <f t="shared" si="220"/>
        <v>0</v>
      </c>
      <c r="BE258" s="3">
        <f t="shared" si="220"/>
        <v>0</v>
      </c>
      <c r="BF258" s="3">
        <f t="shared" si="220"/>
        <v>0</v>
      </c>
      <c r="BG258" s="3">
        <f t="shared" si="220"/>
        <v>0</v>
      </c>
      <c r="BH258" s="3">
        <f t="shared" si="220"/>
        <v>0</v>
      </c>
      <c r="BI258" s="3">
        <f t="shared" si="220"/>
        <v>0</v>
      </c>
      <c r="BJ258" s="3">
        <f t="shared" si="220"/>
        <v>0</v>
      </c>
      <c r="BK258" s="3">
        <f t="shared" si="220"/>
        <v>0</v>
      </c>
      <c r="BL258" s="3">
        <f t="shared" si="220"/>
        <v>0</v>
      </c>
      <c r="BM258" s="3">
        <f t="shared" si="220"/>
        <v>0</v>
      </c>
      <c r="BN258" s="3">
        <f t="shared" si="220"/>
        <v>0</v>
      </c>
      <c r="BO258" s="3">
        <f t="shared" si="220"/>
        <v>0</v>
      </c>
      <c r="BP258" s="3">
        <f t="shared" si="220"/>
        <v>0</v>
      </c>
      <c r="BQ258" s="3">
        <f t="shared" si="220"/>
        <v>0</v>
      </c>
      <c r="BR258" s="3">
        <f t="shared" si="220"/>
        <v>0</v>
      </c>
      <c r="BS258" s="3">
        <f t="shared" si="220"/>
        <v>0</v>
      </c>
      <c r="BT258" s="3">
        <f t="shared" si="220"/>
        <v>0</v>
      </c>
      <c r="BU258" s="3">
        <f t="shared" si="220"/>
        <v>0</v>
      </c>
      <c r="BV258" s="3">
        <f t="shared" si="220"/>
        <v>0</v>
      </c>
      <c r="BW258" s="3">
        <f t="shared" si="220"/>
        <v>0</v>
      </c>
      <c r="BX258" s="3">
        <f t="shared" si="220"/>
        <v>0</v>
      </c>
      <c r="BY258" s="3">
        <f t="shared" si="220"/>
        <v>0</v>
      </c>
      <c r="BZ258" s="3">
        <f t="shared" si="220"/>
        <v>0</v>
      </c>
      <c r="CA258" s="3">
        <f t="shared" ref="CA258:DF258" si="221">CA283</f>
        <v>849.92</v>
      </c>
      <c r="CB258" s="3">
        <f t="shared" si="221"/>
        <v>849.92</v>
      </c>
      <c r="CC258" s="3">
        <f t="shared" si="221"/>
        <v>0</v>
      </c>
      <c r="CD258" s="3">
        <f t="shared" si="221"/>
        <v>0</v>
      </c>
      <c r="CE258" s="3">
        <f t="shared" si="221"/>
        <v>110.02</v>
      </c>
      <c r="CF258" s="3">
        <f t="shared" si="221"/>
        <v>110.02</v>
      </c>
      <c r="CG258" s="3">
        <f t="shared" si="221"/>
        <v>0</v>
      </c>
      <c r="CH258" s="3">
        <f t="shared" si="221"/>
        <v>110.02</v>
      </c>
      <c r="CI258" s="3">
        <f t="shared" si="221"/>
        <v>0</v>
      </c>
      <c r="CJ258" s="3">
        <f t="shared" si="221"/>
        <v>0</v>
      </c>
      <c r="CK258" s="3">
        <f t="shared" si="221"/>
        <v>0</v>
      </c>
      <c r="CL258" s="3">
        <f t="shared" si="221"/>
        <v>0</v>
      </c>
      <c r="CM258" s="3">
        <f t="shared" si="221"/>
        <v>0</v>
      </c>
      <c r="CN258" s="3">
        <f t="shared" si="221"/>
        <v>0</v>
      </c>
      <c r="CO258" s="3">
        <f t="shared" si="221"/>
        <v>0</v>
      </c>
      <c r="CP258" s="3">
        <f t="shared" si="221"/>
        <v>0</v>
      </c>
      <c r="CQ258" s="3">
        <f t="shared" si="221"/>
        <v>0</v>
      </c>
      <c r="CR258" s="3">
        <f t="shared" si="221"/>
        <v>0</v>
      </c>
      <c r="CS258" s="3">
        <f t="shared" si="221"/>
        <v>0</v>
      </c>
      <c r="CT258" s="3">
        <f t="shared" si="221"/>
        <v>0</v>
      </c>
      <c r="CU258" s="3">
        <f t="shared" si="221"/>
        <v>0</v>
      </c>
      <c r="CV258" s="3">
        <f t="shared" si="221"/>
        <v>0</v>
      </c>
      <c r="CW258" s="3">
        <f t="shared" si="221"/>
        <v>0</v>
      </c>
      <c r="CX258" s="3">
        <f t="shared" si="221"/>
        <v>0</v>
      </c>
      <c r="CY258" s="3">
        <f t="shared" si="221"/>
        <v>0</v>
      </c>
      <c r="CZ258" s="3">
        <f t="shared" si="221"/>
        <v>0</v>
      </c>
      <c r="DA258" s="3">
        <f t="shared" si="221"/>
        <v>0</v>
      </c>
      <c r="DB258" s="3">
        <f t="shared" si="221"/>
        <v>0</v>
      </c>
      <c r="DC258" s="3">
        <f t="shared" si="221"/>
        <v>0</v>
      </c>
      <c r="DD258" s="3">
        <f t="shared" si="221"/>
        <v>0</v>
      </c>
      <c r="DE258" s="3">
        <f t="shared" si="221"/>
        <v>0</v>
      </c>
      <c r="DF258" s="3">
        <f t="shared" si="221"/>
        <v>0</v>
      </c>
      <c r="DG258" s="4">
        <f t="shared" ref="DG258:EL258" si="222">DG283</f>
        <v>38915.550000000003</v>
      </c>
      <c r="DH258" s="4">
        <f t="shared" si="222"/>
        <v>38622.53</v>
      </c>
      <c r="DI258" s="4">
        <f t="shared" si="222"/>
        <v>60.16</v>
      </c>
      <c r="DJ258" s="4">
        <f t="shared" si="222"/>
        <v>7.4</v>
      </c>
      <c r="DK258" s="4">
        <f t="shared" si="222"/>
        <v>232.86</v>
      </c>
      <c r="DL258" s="4">
        <f t="shared" si="222"/>
        <v>0</v>
      </c>
      <c r="DM258" s="4">
        <f t="shared" si="222"/>
        <v>24.344567925</v>
      </c>
      <c r="DN258" s="4">
        <f t="shared" si="222"/>
        <v>0.6281891249999999</v>
      </c>
      <c r="DO258" s="4">
        <f t="shared" si="222"/>
        <v>0</v>
      </c>
      <c r="DP258" s="4">
        <f t="shared" si="222"/>
        <v>276.3</v>
      </c>
      <c r="DQ258" s="4">
        <f t="shared" si="222"/>
        <v>170.58</v>
      </c>
      <c r="DR258" s="4">
        <f t="shared" si="222"/>
        <v>0</v>
      </c>
      <c r="DS258" s="4">
        <f t="shared" si="222"/>
        <v>0</v>
      </c>
      <c r="DT258" s="4">
        <f t="shared" si="222"/>
        <v>38915.550000000003</v>
      </c>
      <c r="DU258" s="4">
        <f t="shared" si="222"/>
        <v>38622.53</v>
      </c>
      <c r="DV258" s="4">
        <f t="shared" si="222"/>
        <v>60.16</v>
      </c>
      <c r="DW258" s="4">
        <f t="shared" si="222"/>
        <v>7.4</v>
      </c>
      <c r="DX258" s="4">
        <f t="shared" si="222"/>
        <v>232.86</v>
      </c>
      <c r="DY258" s="4">
        <f t="shared" si="222"/>
        <v>0</v>
      </c>
      <c r="DZ258" s="4">
        <f t="shared" si="222"/>
        <v>24.344567925</v>
      </c>
      <c r="EA258" s="4">
        <f t="shared" si="222"/>
        <v>0.6281891249999999</v>
      </c>
      <c r="EB258" s="4">
        <f t="shared" si="222"/>
        <v>0</v>
      </c>
      <c r="EC258" s="4">
        <f t="shared" si="222"/>
        <v>276.3</v>
      </c>
      <c r="ED258" s="4">
        <f t="shared" si="222"/>
        <v>170.58</v>
      </c>
      <c r="EE258" s="4">
        <f t="shared" si="222"/>
        <v>0</v>
      </c>
      <c r="EF258" s="4">
        <f t="shared" si="222"/>
        <v>0</v>
      </c>
      <c r="EG258" s="4">
        <f t="shared" si="222"/>
        <v>0</v>
      </c>
      <c r="EH258" s="4">
        <f t="shared" si="222"/>
        <v>29449.52</v>
      </c>
      <c r="EI258" s="4">
        <f t="shared" si="222"/>
        <v>0</v>
      </c>
      <c r="EJ258" s="4">
        <f t="shared" si="222"/>
        <v>39362.43</v>
      </c>
      <c r="EK258" s="4">
        <f t="shared" si="222"/>
        <v>6540.39</v>
      </c>
      <c r="EL258" s="4">
        <f t="shared" si="222"/>
        <v>3372.52</v>
      </c>
      <c r="EM258" s="4">
        <f t="shared" ref="EM258:FR258" si="223">EM283</f>
        <v>0</v>
      </c>
      <c r="EN258" s="4">
        <f t="shared" si="223"/>
        <v>38622.53</v>
      </c>
      <c r="EO258" s="4">
        <f t="shared" si="223"/>
        <v>9173.01</v>
      </c>
      <c r="EP258" s="4">
        <f t="shared" si="223"/>
        <v>0</v>
      </c>
      <c r="EQ258" s="4">
        <f t="shared" si="223"/>
        <v>9173.01</v>
      </c>
      <c r="ER258" s="4">
        <f t="shared" si="223"/>
        <v>29449.52</v>
      </c>
      <c r="ES258" s="4">
        <f t="shared" si="223"/>
        <v>0</v>
      </c>
      <c r="ET258" s="4">
        <f t="shared" si="223"/>
        <v>0</v>
      </c>
      <c r="EU258" s="4">
        <f t="shared" si="223"/>
        <v>0</v>
      </c>
      <c r="EV258" s="4">
        <f t="shared" si="223"/>
        <v>0</v>
      </c>
      <c r="EW258" s="4">
        <f t="shared" si="223"/>
        <v>0</v>
      </c>
      <c r="EX258" s="4">
        <f t="shared" si="223"/>
        <v>0</v>
      </c>
      <c r="EY258" s="4">
        <f t="shared" si="223"/>
        <v>0</v>
      </c>
      <c r="EZ258" s="4">
        <f t="shared" si="223"/>
        <v>0</v>
      </c>
      <c r="FA258" s="4">
        <f t="shared" si="223"/>
        <v>0</v>
      </c>
      <c r="FB258" s="4">
        <f t="shared" si="223"/>
        <v>0</v>
      </c>
      <c r="FC258" s="4">
        <f t="shared" si="223"/>
        <v>0</v>
      </c>
      <c r="FD258" s="4">
        <f t="shared" si="223"/>
        <v>0</v>
      </c>
      <c r="FE258" s="4">
        <f t="shared" si="223"/>
        <v>0</v>
      </c>
      <c r="FF258" s="4">
        <f t="shared" si="223"/>
        <v>0</v>
      </c>
      <c r="FG258" s="4">
        <f t="shared" si="223"/>
        <v>0</v>
      </c>
      <c r="FH258" s="4">
        <f t="shared" si="223"/>
        <v>0</v>
      </c>
      <c r="FI258" s="4">
        <f t="shared" si="223"/>
        <v>0</v>
      </c>
      <c r="FJ258" s="4">
        <f t="shared" si="223"/>
        <v>0</v>
      </c>
      <c r="FK258" s="4">
        <f t="shared" si="223"/>
        <v>0</v>
      </c>
      <c r="FL258" s="4">
        <f t="shared" si="223"/>
        <v>0</v>
      </c>
      <c r="FM258" s="4">
        <f t="shared" si="223"/>
        <v>0</v>
      </c>
      <c r="FN258" s="4">
        <f t="shared" si="223"/>
        <v>0</v>
      </c>
      <c r="FO258" s="4">
        <f t="shared" si="223"/>
        <v>0</v>
      </c>
      <c r="FP258" s="4">
        <f t="shared" si="223"/>
        <v>0</v>
      </c>
      <c r="FQ258" s="4">
        <f t="shared" si="223"/>
        <v>29449.52</v>
      </c>
      <c r="FR258" s="4">
        <f t="shared" si="223"/>
        <v>0</v>
      </c>
      <c r="FS258" s="4">
        <f t="shared" ref="FS258:GX258" si="224">FS283</f>
        <v>39362.43</v>
      </c>
      <c r="FT258" s="4">
        <f t="shared" si="224"/>
        <v>6540.39</v>
      </c>
      <c r="FU258" s="4">
        <f t="shared" si="224"/>
        <v>3372.52</v>
      </c>
      <c r="FV258" s="4">
        <f t="shared" si="224"/>
        <v>0</v>
      </c>
      <c r="FW258" s="4">
        <f t="shared" si="224"/>
        <v>38622.53</v>
      </c>
      <c r="FX258" s="4">
        <f t="shared" si="224"/>
        <v>9173.0099999999984</v>
      </c>
      <c r="FY258" s="4">
        <f t="shared" si="224"/>
        <v>0</v>
      </c>
      <c r="FZ258" s="4">
        <f t="shared" si="224"/>
        <v>9173.0099999999984</v>
      </c>
      <c r="GA258" s="4">
        <f t="shared" si="224"/>
        <v>29449.52</v>
      </c>
      <c r="GB258" s="4">
        <f t="shared" si="224"/>
        <v>0</v>
      </c>
      <c r="GC258" s="4">
        <f t="shared" si="224"/>
        <v>0</v>
      </c>
      <c r="GD258" s="4">
        <f t="shared" si="224"/>
        <v>0</v>
      </c>
      <c r="GE258" s="4">
        <f t="shared" si="224"/>
        <v>0</v>
      </c>
      <c r="GF258" s="4">
        <f t="shared" si="224"/>
        <v>0</v>
      </c>
      <c r="GG258" s="4">
        <f t="shared" si="224"/>
        <v>0</v>
      </c>
      <c r="GH258" s="4">
        <f t="shared" si="224"/>
        <v>0</v>
      </c>
      <c r="GI258" s="4">
        <f t="shared" si="224"/>
        <v>0</v>
      </c>
      <c r="GJ258" s="4">
        <f t="shared" si="224"/>
        <v>0</v>
      </c>
      <c r="GK258" s="4">
        <f t="shared" si="224"/>
        <v>0</v>
      </c>
      <c r="GL258" s="4">
        <f t="shared" si="224"/>
        <v>0</v>
      </c>
      <c r="GM258" s="4">
        <f t="shared" si="224"/>
        <v>0</v>
      </c>
      <c r="GN258" s="4">
        <f t="shared" si="224"/>
        <v>0</v>
      </c>
      <c r="GO258" s="4">
        <f t="shared" si="224"/>
        <v>0</v>
      </c>
      <c r="GP258" s="4">
        <f t="shared" si="224"/>
        <v>0</v>
      </c>
      <c r="GQ258" s="4">
        <f t="shared" si="224"/>
        <v>0</v>
      </c>
      <c r="GR258" s="4">
        <f t="shared" si="224"/>
        <v>0</v>
      </c>
      <c r="GS258" s="4">
        <f t="shared" si="224"/>
        <v>0</v>
      </c>
      <c r="GT258" s="4">
        <f t="shared" si="224"/>
        <v>0</v>
      </c>
      <c r="GU258" s="4">
        <f t="shared" si="224"/>
        <v>0</v>
      </c>
      <c r="GV258" s="4">
        <f t="shared" si="224"/>
        <v>0</v>
      </c>
      <c r="GW258" s="4">
        <f t="shared" si="224"/>
        <v>0</v>
      </c>
      <c r="GX258" s="4">
        <f t="shared" si="224"/>
        <v>0</v>
      </c>
    </row>
    <row r="260" spans="1:255">
      <c r="A260" s="2">
        <v>17</v>
      </c>
      <c r="B260" s="2">
        <v>1</v>
      </c>
      <c r="C260" s="2">
        <f>ROW(SmtRes!A247)</f>
        <v>247</v>
      </c>
      <c r="D260" s="2">
        <f>ROW(EtalonRes!A284)</f>
        <v>284</v>
      </c>
      <c r="E260" s="2" t="s">
        <v>207</v>
      </c>
      <c r="F260" s="2" t="s">
        <v>17</v>
      </c>
      <c r="G260" s="2" t="s">
        <v>18</v>
      </c>
      <c r="H260" s="2" t="s">
        <v>19</v>
      </c>
      <c r="I260" s="2">
        <v>1</v>
      </c>
      <c r="J260" s="2">
        <v>0</v>
      </c>
      <c r="K260" s="2"/>
      <c r="L260" s="2"/>
      <c r="M260" s="2"/>
      <c r="N260" s="2"/>
      <c r="O260" s="2">
        <f t="shared" ref="O260:O281" si="225">ROUND(CP260,2)</f>
        <v>251.69</v>
      </c>
      <c r="P260" s="2">
        <f t="shared" ref="P260:P281" si="226">ROUND(CQ260*I260,2)</f>
        <v>2.02</v>
      </c>
      <c r="Q260" s="2">
        <f t="shared" ref="Q260:Q281" si="227">ROUND(CR260*I260,2)</f>
        <v>58.64</v>
      </c>
      <c r="R260" s="2">
        <f t="shared" ref="R260:R281" si="228">ROUND(CS260*I260,2)</f>
        <v>7.25</v>
      </c>
      <c r="S260" s="2">
        <f t="shared" ref="S260:S281" si="229">ROUND(CT260*I260,2)</f>
        <v>191.03</v>
      </c>
      <c r="T260" s="2">
        <f t="shared" ref="T260:T281" si="230">ROUND(CU260*I260,2)</f>
        <v>0</v>
      </c>
      <c r="U260" s="2">
        <f t="shared" ref="U260:U281" si="231">CV260*I260</f>
        <v>19.8582</v>
      </c>
      <c r="V260" s="2">
        <f t="shared" ref="V260:V281" si="232">CW260*I260</f>
        <v>0.61499999999999988</v>
      </c>
      <c r="W260" s="2">
        <f t="shared" ref="W260:W281" si="233">ROUND(CX260*I260,2)</f>
        <v>0</v>
      </c>
      <c r="X260" s="2">
        <f t="shared" ref="X260:X281" si="234">ROUND(CY260,2)</f>
        <v>228.02</v>
      </c>
      <c r="Y260" s="2">
        <f t="shared" ref="Y260:Y281" si="235">ROUND(CZ260,2)</f>
        <v>140.78</v>
      </c>
      <c r="Z260" s="2"/>
      <c r="AA260" s="2">
        <v>33304975</v>
      </c>
      <c r="AB260" s="2">
        <f t="shared" ref="AB260:AB281" si="236">ROUND((AC260+AD260+AF260),2)</f>
        <v>251.69</v>
      </c>
      <c r="AC260" s="2">
        <f t="shared" ref="AC260:AC281" si="237">ROUND((ES260),2)</f>
        <v>2.02</v>
      </c>
      <c r="AD260" s="2">
        <f>ROUND((((((ET260*1.2)*1.25))-(((EU260*1.2)*1.25)))+AE260),2)</f>
        <v>58.64</v>
      </c>
      <c r="AE260" s="2">
        <f>ROUND((((EU260*1.2)*1.25)),2)</f>
        <v>7.25</v>
      </c>
      <c r="AF260" s="2">
        <f>ROUND((((EV260*1.2)*1.15)),2)</f>
        <v>191.03</v>
      </c>
      <c r="AG260" s="2">
        <f t="shared" ref="AG260:AG281" si="238">ROUND((AP260),2)</f>
        <v>0</v>
      </c>
      <c r="AH260" s="2">
        <f>(((EW260*1.2)*1.15))</f>
        <v>19.8582</v>
      </c>
      <c r="AI260" s="2">
        <f>(((EX260*1.2)*1.25))</f>
        <v>0.61499999999999988</v>
      </c>
      <c r="AJ260" s="2">
        <f t="shared" ref="AJ260:AJ281" si="239">(AS260)</f>
        <v>0</v>
      </c>
      <c r="AK260" s="2">
        <v>179.54</v>
      </c>
      <c r="AL260" s="2">
        <v>2.02</v>
      </c>
      <c r="AM260" s="2">
        <v>39.090000000000003</v>
      </c>
      <c r="AN260" s="2">
        <v>4.83</v>
      </c>
      <c r="AO260" s="2">
        <v>138.43</v>
      </c>
      <c r="AP260" s="2">
        <v>0</v>
      </c>
      <c r="AQ260" s="2">
        <v>14.39</v>
      </c>
      <c r="AR260" s="2">
        <v>0.41</v>
      </c>
      <c r="AS260" s="2">
        <v>0</v>
      </c>
      <c r="AT260" s="2">
        <v>115</v>
      </c>
      <c r="AU260" s="2">
        <v>71</v>
      </c>
      <c r="AV260" s="2">
        <v>1</v>
      </c>
      <c r="AW260" s="2">
        <v>1</v>
      </c>
      <c r="AX260" s="2"/>
      <c r="AY260" s="2"/>
      <c r="AZ260" s="2">
        <v>1</v>
      </c>
      <c r="BA260" s="2">
        <v>1</v>
      </c>
      <c r="BB260" s="2">
        <v>1</v>
      </c>
      <c r="BC260" s="2">
        <v>1</v>
      </c>
      <c r="BD260" s="2" t="s">
        <v>3</v>
      </c>
      <c r="BE260" s="2" t="s">
        <v>3</v>
      </c>
      <c r="BF260" s="2" t="s">
        <v>3</v>
      </c>
      <c r="BG260" s="2" t="s">
        <v>3</v>
      </c>
      <c r="BH260" s="2">
        <v>0</v>
      </c>
      <c r="BI260" s="2">
        <v>1</v>
      </c>
      <c r="BJ260" s="2" t="s">
        <v>20</v>
      </c>
      <c r="BK260" s="2"/>
      <c r="BL260" s="2"/>
      <c r="BM260" s="2">
        <v>20001</v>
      </c>
      <c r="BN260" s="2">
        <v>0</v>
      </c>
      <c r="BO260" s="2" t="s">
        <v>3</v>
      </c>
      <c r="BP260" s="2">
        <v>0</v>
      </c>
      <c r="BQ260" s="2">
        <v>2</v>
      </c>
      <c r="BR260" s="2">
        <v>0</v>
      </c>
      <c r="BS260" s="2">
        <v>1</v>
      </c>
      <c r="BT260" s="2">
        <v>1</v>
      </c>
      <c r="BU260" s="2">
        <v>1</v>
      </c>
      <c r="BV260" s="2">
        <v>1</v>
      </c>
      <c r="BW260" s="2">
        <v>1</v>
      </c>
      <c r="BX260" s="2">
        <v>1</v>
      </c>
      <c r="BY260" s="2" t="s">
        <v>3</v>
      </c>
      <c r="BZ260" s="2">
        <v>128</v>
      </c>
      <c r="CA260" s="2">
        <v>83</v>
      </c>
      <c r="CB260" s="2"/>
      <c r="CC260" s="2"/>
      <c r="CD260" s="2"/>
      <c r="CE260" s="2">
        <v>0</v>
      </c>
      <c r="CF260" s="2">
        <v>0</v>
      </c>
      <c r="CG260" s="2">
        <v>0</v>
      </c>
      <c r="CH260" s="2"/>
      <c r="CI260" s="2"/>
      <c r="CJ260" s="2"/>
      <c r="CK260" s="2"/>
      <c r="CL260" s="2"/>
      <c r="CM260" s="2">
        <v>0</v>
      </c>
      <c r="CN260" s="2" t="s">
        <v>954</v>
      </c>
      <c r="CO260" s="2">
        <v>0</v>
      </c>
      <c r="CP260" s="2">
        <f t="shared" ref="CP260:CP281" si="240">(P260+Q260+S260)</f>
        <v>251.69</v>
      </c>
      <c r="CQ260" s="2">
        <f t="shared" ref="CQ260:CQ281" si="241">AC260*BC260</f>
        <v>2.02</v>
      </c>
      <c r="CR260" s="2">
        <f t="shared" ref="CR260:CR281" si="242">AD260*BB260</f>
        <v>58.64</v>
      </c>
      <c r="CS260" s="2">
        <f t="shared" ref="CS260:CS281" si="243">AE260*BS260</f>
        <v>7.25</v>
      </c>
      <c r="CT260" s="2">
        <f t="shared" ref="CT260:CT281" si="244">AF260*BA260</f>
        <v>191.03</v>
      </c>
      <c r="CU260" s="2">
        <f t="shared" ref="CU260:CU281" si="245">AG260</f>
        <v>0</v>
      </c>
      <c r="CV260" s="2">
        <f t="shared" ref="CV260:CV281" si="246">AH260</f>
        <v>19.8582</v>
      </c>
      <c r="CW260" s="2">
        <f t="shared" ref="CW260:CW281" si="247">AI260</f>
        <v>0.61499999999999988</v>
      </c>
      <c r="CX260" s="2">
        <f t="shared" ref="CX260:CX281" si="248">AJ260</f>
        <v>0</v>
      </c>
      <c r="CY260" s="2">
        <f t="shared" ref="CY260:CY281" si="249">(((S260+R260)*AT260)/100)</f>
        <v>228.02200000000002</v>
      </c>
      <c r="CZ260" s="2">
        <f t="shared" ref="CZ260:CZ281" si="250">(((S260+R260)*AU260)/100)</f>
        <v>140.77879999999999</v>
      </c>
      <c r="DA260" s="2"/>
      <c r="DB260" s="2"/>
      <c r="DC260" s="2" t="s">
        <v>3</v>
      </c>
      <c r="DD260" s="2" t="s">
        <v>3</v>
      </c>
      <c r="DE260" s="2" t="s">
        <v>21</v>
      </c>
      <c r="DF260" s="2" t="s">
        <v>21</v>
      </c>
      <c r="DG260" s="2" t="s">
        <v>22</v>
      </c>
      <c r="DH260" s="2" t="s">
        <v>3</v>
      </c>
      <c r="DI260" s="2" t="s">
        <v>22</v>
      </c>
      <c r="DJ260" s="2" t="s">
        <v>21</v>
      </c>
      <c r="DK260" s="2" t="s">
        <v>3</v>
      </c>
      <c r="DL260" s="2" t="s">
        <v>3</v>
      </c>
      <c r="DM260" s="2" t="s">
        <v>3</v>
      </c>
      <c r="DN260" s="2">
        <v>0</v>
      </c>
      <c r="DO260" s="2">
        <v>0</v>
      </c>
      <c r="DP260" s="2">
        <v>1</v>
      </c>
      <c r="DQ260" s="2">
        <v>1</v>
      </c>
      <c r="DR260" s="2"/>
      <c r="DS260" s="2"/>
      <c r="DT260" s="2"/>
      <c r="DU260" s="2">
        <v>1013</v>
      </c>
      <c r="DV260" s="2" t="s">
        <v>19</v>
      </c>
      <c r="DW260" s="2" t="s">
        <v>19</v>
      </c>
      <c r="DX260" s="2">
        <v>1</v>
      </c>
      <c r="DY260" s="2"/>
      <c r="DZ260" s="2"/>
      <c r="EA260" s="2"/>
      <c r="EB260" s="2"/>
      <c r="EC260" s="2"/>
      <c r="ED260" s="2"/>
      <c r="EE260" s="2">
        <v>31102217</v>
      </c>
      <c r="EF260" s="2">
        <v>2</v>
      </c>
      <c r="EG260" s="2" t="s">
        <v>23</v>
      </c>
      <c r="EH260" s="2">
        <v>0</v>
      </c>
      <c r="EI260" s="2" t="s">
        <v>3</v>
      </c>
      <c r="EJ260" s="2">
        <v>1</v>
      </c>
      <c r="EK260" s="2">
        <v>20001</v>
      </c>
      <c r="EL260" s="2" t="s">
        <v>24</v>
      </c>
      <c r="EM260" s="2" t="s">
        <v>25</v>
      </c>
      <c r="EN260" s="2"/>
      <c r="EO260" s="2" t="s">
        <v>26</v>
      </c>
      <c r="EP260" s="2"/>
      <c r="EQ260" s="2">
        <v>0</v>
      </c>
      <c r="ER260" s="2">
        <v>179.54</v>
      </c>
      <c r="ES260" s="2">
        <v>2.02</v>
      </c>
      <c r="ET260" s="2">
        <v>39.090000000000003</v>
      </c>
      <c r="EU260" s="2">
        <v>4.83</v>
      </c>
      <c r="EV260" s="2">
        <v>138.43</v>
      </c>
      <c r="EW260" s="2">
        <v>14.39</v>
      </c>
      <c r="EX260" s="2">
        <v>0.41</v>
      </c>
      <c r="EY260" s="2">
        <v>0</v>
      </c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>
        <v>0</v>
      </c>
      <c r="FR260" s="2">
        <f t="shared" ref="FR260:FR281" si="251">ROUND(IF(AND(BH260=3,BI260=3),P260,0),2)</f>
        <v>0</v>
      </c>
      <c r="FS260" s="2">
        <v>0</v>
      </c>
      <c r="FT260" s="2" t="s">
        <v>27</v>
      </c>
      <c r="FU260" s="2" t="s">
        <v>28</v>
      </c>
      <c r="FV260" s="2"/>
      <c r="FW260" s="2"/>
      <c r="FX260" s="2">
        <v>115.2</v>
      </c>
      <c r="FY260" s="2">
        <v>70.55</v>
      </c>
      <c r="FZ260" s="2"/>
      <c r="GA260" s="2" t="s">
        <v>3</v>
      </c>
      <c r="GB260" s="2"/>
      <c r="GC260" s="2"/>
      <c r="GD260" s="2">
        <v>1</v>
      </c>
      <c r="GE260" s="2"/>
      <c r="GF260" s="2">
        <v>1570891784</v>
      </c>
      <c r="GG260" s="2">
        <v>2</v>
      </c>
      <c r="GH260" s="2">
        <v>1</v>
      </c>
      <c r="GI260" s="2">
        <v>-2</v>
      </c>
      <c r="GJ260" s="2">
        <v>0</v>
      </c>
      <c r="GK260" s="2">
        <v>0</v>
      </c>
      <c r="GL260" s="2">
        <f t="shared" ref="GL260:GL281" si="252">ROUND(IF(AND(BH260=3,BI260=3,FS260&lt;&gt;0),P260,0),2)</f>
        <v>0</v>
      </c>
      <c r="GM260" s="2">
        <f t="shared" ref="GM260:GM281" si="253">ROUND(O260+X260+Y260,2)+GX260</f>
        <v>620.49</v>
      </c>
      <c r="GN260" s="2">
        <f t="shared" ref="GN260:GN281" si="254">IF(OR(BI260=0,BI260=1),ROUND(O260+X260+Y260,2),0)</f>
        <v>620.49</v>
      </c>
      <c r="GO260" s="2">
        <f t="shared" ref="GO260:GO281" si="255">IF(BI260=2,ROUND(O260+X260+Y260,2),0)</f>
        <v>0</v>
      </c>
      <c r="GP260" s="2">
        <f t="shared" ref="GP260:GP281" si="256">IF(BI260=4,ROUND(O260+X260+Y260,2)+GX260,0)</f>
        <v>0</v>
      </c>
      <c r="GQ260" s="2"/>
      <c r="GR260" s="2">
        <v>0</v>
      </c>
      <c r="GS260" s="2">
        <v>3</v>
      </c>
      <c r="GT260" s="2">
        <v>0</v>
      </c>
      <c r="GU260" s="2" t="s">
        <v>3</v>
      </c>
      <c r="GV260" s="2">
        <f t="shared" ref="GV260:GV281" si="257">ROUND((GT260),2)</f>
        <v>0</v>
      </c>
      <c r="GW260" s="2">
        <v>1</v>
      </c>
      <c r="GX260" s="2">
        <f t="shared" ref="GX260:GX281" si="258">ROUND(HC260*I260,2)</f>
        <v>0</v>
      </c>
      <c r="GY260" s="2"/>
      <c r="GZ260" s="2"/>
      <c r="HA260" s="2">
        <v>0</v>
      </c>
      <c r="HB260" s="2">
        <v>0</v>
      </c>
      <c r="HC260" s="2">
        <f t="shared" ref="HC260:HC281" si="259">GV260*GW260</f>
        <v>0</v>
      </c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>
        <v>0</v>
      </c>
      <c r="IL260" s="2"/>
      <c r="IM260" s="2"/>
      <c r="IN260" s="2"/>
      <c r="IO260" s="2"/>
      <c r="IP260" s="2"/>
      <c r="IQ260" s="2"/>
      <c r="IR260" s="2"/>
      <c r="IS260" s="2"/>
      <c r="IT260" s="2"/>
      <c r="IU260" s="2"/>
    </row>
    <row r="261" spans="1:255">
      <c r="A261">
        <v>17</v>
      </c>
      <c r="B261">
        <v>1</v>
      </c>
      <c r="C261">
        <f>ROW(SmtRes!A254)</f>
        <v>254</v>
      </c>
      <c r="D261">
        <f>ROW(EtalonRes!A292)</f>
        <v>292</v>
      </c>
      <c r="E261" t="s">
        <v>207</v>
      </c>
      <c r="F261" t="s">
        <v>17</v>
      </c>
      <c r="G261" t="s">
        <v>18</v>
      </c>
      <c r="H261" t="s">
        <v>19</v>
      </c>
      <c r="I261">
        <v>1</v>
      </c>
      <c r="J261">
        <v>0</v>
      </c>
      <c r="O261">
        <f t="shared" si="225"/>
        <v>251.69</v>
      </c>
      <c r="P261">
        <f t="shared" si="226"/>
        <v>2.02</v>
      </c>
      <c r="Q261">
        <f t="shared" si="227"/>
        <v>58.64</v>
      </c>
      <c r="R261">
        <f t="shared" si="228"/>
        <v>7.25</v>
      </c>
      <c r="S261">
        <f t="shared" si="229"/>
        <v>191.03</v>
      </c>
      <c r="T261">
        <f t="shared" si="230"/>
        <v>0</v>
      </c>
      <c r="U261">
        <f t="shared" si="231"/>
        <v>19.8582</v>
      </c>
      <c r="V261">
        <f t="shared" si="232"/>
        <v>0.61499999999999988</v>
      </c>
      <c r="W261">
        <f t="shared" si="233"/>
        <v>0</v>
      </c>
      <c r="X261">
        <f t="shared" si="234"/>
        <v>228.02</v>
      </c>
      <c r="Y261">
        <f t="shared" si="235"/>
        <v>140.78</v>
      </c>
      <c r="AA261">
        <v>33304960</v>
      </c>
      <c r="AB261">
        <f t="shared" si="236"/>
        <v>251.69</v>
      </c>
      <c r="AC261">
        <f t="shared" si="237"/>
        <v>2.02</v>
      </c>
      <c r="AD261">
        <f>ROUND((((((ET261*1.2)*1.25))-(((EU261*1.2)*1.25)))+AE261),2)</f>
        <v>58.64</v>
      </c>
      <c r="AE261">
        <f>ROUND((((EU261*1.2)*1.25)),2)</f>
        <v>7.25</v>
      </c>
      <c r="AF261">
        <f>ROUND((((EV261*1.2)*1.15)),2)</f>
        <v>191.03</v>
      </c>
      <c r="AG261">
        <f t="shared" si="238"/>
        <v>0</v>
      </c>
      <c r="AH261">
        <f>(((EW261*1.2)*1.15))</f>
        <v>19.8582</v>
      </c>
      <c r="AI261">
        <f>(((EX261*1.2)*1.25))</f>
        <v>0.61499999999999988</v>
      </c>
      <c r="AJ261">
        <f t="shared" si="239"/>
        <v>0</v>
      </c>
      <c r="AK261">
        <v>179.54</v>
      </c>
      <c r="AL261">
        <v>2.02</v>
      </c>
      <c r="AM261">
        <v>39.090000000000003</v>
      </c>
      <c r="AN261">
        <v>4.83</v>
      </c>
      <c r="AO261">
        <v>138.43</v>
      </c>
      <c r="AP261">
        <v>0</v>
      </c>
      <c r="AQ261">
        <v>14.39</v>
      </c>
      <c r="AR261">
        <v>0.41</v>
      </c>
      <c r="AS261">
        <v>0</v>
      </c>
      <c r="AT261">
        <v>115</v>
      </c>
      <c r="AU261">
        <v>71</v>
      </c>
      <c r="AV261">
        <v>1</v>
      </c>
      <c r="AW261">
        <v>1</v>
      </c>
      <c r="AZ261">
        <v>1</v>
      </c>
      <c r="BA261">
        <v>1</v>
      </c>
      <c r="BB261">
        <v>1</v>
      </c>
      <c r="BC261">
        <v>1</v>
      </c>
      <c r="BD261" t="s">
        <v>3</v>
      </c>
      <c r="BE261" t="s">
        <v>3</v>
      </c>
      <c r="BF261" t="s">
        <v>3</v>
      </c>
      <c r="BG261" t="s">
        <v>3</v>
      </c>
      <c r="BH261">
        <v>0</v>
      </c>
      <c r="BI261">
        <v>1</v>
      </c>
      <c r="BJ261" t="s">
        <v>20</v>
      </c>
      <c r="BM261">
        <v>20001</v>
      </c>
      <c r="BN261">
        <v>0</v>
      </c>
      <c r="BO261" t="s">
        <v>3</v>
      </c>
      <c r="BP261">
        <v>0</v>
      </c>
      <c r="BQ261">
        <v>2</v>
      </c>
      <c r="BR261">
        <v>0</v>
      </c>
      <c r="BS261">
        <v>1</v>
      </c>
      <c r="BT261">
        <v>1</v>
      </c>
      <c r="BU261">
        <v>1</v>
      </c>
      <c r="BV261">
        <v>1</v>
      </c>
      <c r="BW261">
        <v>1</v>
      </c>
      <c r="BX261">
        <v>1</v>
      </c>
      <c r="BY261" t="s">
        <v>3</v>
      </c>
      <c r="BZ261">
        <v>128</v>
      </c>
      <c r="CA261">
        <v>83</v>
      </c>
      <c r="CE261">
        <v>0</v>
      </c>
      <c r="CF261">
        <v>0</v>
      </c>
      <c r="CG261">
        <v>0</v>
      </c>
      <c r="CM261">
        <v>0</v>
      </c>
      <c r="CN261" t="s">
        <v>954</v>
      </c>
      <c r="CO261">
        <v>0</v>
      </c>
      <c r="CP261">
        <f t="shared" si="240"/>
        <v>251.69</v>
      </c>
      <c r="CQ261">
        <f t="shared" si="241"/>
        <v>2.02</v>
      </c>
      <c r="CR261">
        <f t="shared" si="242"/>
        <v>58.64</v>
      </c>
      <c r="CS261">
        <f t="shared" si="243"/>
        <v>7.25</v>
      </c>
      <c r="CT261">
        <f t="shared" si="244"/>
        <v>191.03</v>
      </c>
      <c r="CU261">
        <f t="shared" si="245"/>
        <v>0</v>
      </c>
      <c r="CV261">
        <f t="shared" si="246"/>
        <v>19.8582</v>
      </c>
      <c r="CW261">
        <f t="shared" si="247"/>
        <v>0.61499999999999988</v>
      </c>
      <c r="CX261">
        <f t="shared" si="248"/>
        <v>0</v>
      </c>
      <c r="CY261">
        <f t="shared" si="249"/>
        <v>228.02200000000002</v>
      </c>
      <c r="CZ261">
        <f t="shared" si="250"/>
        <v>140.77879999999999</v>
      </c>
      <c r="DC261" t="s">
        <v>3</v>
      </c>
      <c r="DD261" t="s">
        <v>3</v>
      </c>
      <c r="DE261" t="s">
        <v>21</v>
      </c>
      <c r="DF261" t="s">
        <v>21</v>
      </c>
      <c r="DG261" t="s">
        <v>22</v>
      </c>
      <c r="DH261" t="s">
        <v>3</v>
      </c>
      <c r="DI261" t="s">
        <v>22</v>
      </c>
      <c r="DJ261" t="s">
        <v>21</v>
      </c>
      <c r="DK261" t="s">
        <v>3</v>
      </c>
      <c r="DL261" t="s">
        <v>3</v>
      </c>
      <c r="DM261" t="s">
        <v>3</v>
      </c>
      <c r="DN261">
        <v>0</v>
      </c>
      <c r="DO261">
        <v>0</v>
      </c>
      <c r="DP261">
        <v>1</v>
      </c>
      <c r="DQ261">
        <v>1</v>
      </c>
      <c r="DU261">
        <v>1013</v>
      </c>
      <c r="DV261" t="s">
        <v>19</v>
      </c>
      <c r="DW261" t="s">
        <v>19</v>
      </c>
      <c r="DX261">
        <v>1</v>
      </c>
      <c r="EE261">
        <v>31102217</v>
      </c>
      <c r="EF261">
        <v>2</v>
      </c>
      <c r="EG261" t="s">
        <v>23</v>
      </c>
      <c r="EH261">
        <v>0</v>
      </c>
      <c r="EI261" t="s">
        <v>3</v>
      </c>
      <c r="EJ261">
        <v>1</v>
      </c>
      <c r="EK261">
        <v>20001</v>
      </c>
      <c r="EL261" t="s">
        <v>24</v>
      </c>
      <c r="EM261" t="s">
        <v>25</v>
      </c>
      <c r="EO261" t="s">
        <v>26</v>
      </c>
      <c r="EQ261">
        <v>0</v>
      </c>
      <c r="ER261">
        <v>179.54</v>
      </c>
      <c r="ES261">
        <v>2.02</v>
      </c>
      <c r="ET261">
        <v>39.090000000000003</v>
      </c>
      <c r="EU261">
        <v>4.83</v>
      </c>
      <c r="EV261">
        <v>138.43</v>
      </c>
      <c r="EW261">
        <v>14.39</v>
      </c>
      <c r="EX261">
        <v>0.41</v>
      </c>
      <c r="EY261">
        <v>0</v>
      </c>
      <c r="FQ261">
        <v>0</v>
      </c>
      <c r="FR261">
        <f t="shared" si="251"/>
        <v>0</v>
      </c>
      <c r="FS261">
        <v>0</v>
      </c>
      <c r="FT261" t="s">
        <v>27</v>
      </c>
      <c r="FU261" t="s">
        <v>28</v>
      </c>
      <c r="FX261">
        <v>115.2</v>
      </c>
      <c r="FY261">
        <v>70.55</v>
      </c>
      <c r="GA261" t="s">
        <v>3</v>
      </c>
      <c r="GD261">
        <v>1</v>
      </c>
      <c r="GF261">
        <v>1570891784</v>
      </c>
      <c r="GG261">
        <v>2</v>
      </c>
      <c r="GH261">
        <v>1</v>
      </c>
      <c r="GI261">
        <v>-2</v>
      </c>
      <c r="GJ261">
        <v>0</v>
      </c>
      <c r="GK261">
        <v>0</v>
      </c>
      <c r="GL261">
        <f t="shared" si="252"/>
        <v>0</v>
      </c>
      <c r="GM261">
        <f t="shared" si="253"/>
        <v>620.49</v>
      </c>
      <c r="GN261">
        <f t="shared" si="254"/>
        <v>620.49</v>
      </c>
      <c r="GO261">
        <f t="shared" si="255"/>
        <v>0</v>
      </c>
      <c r="GP261">
        <f t="shared" si="256"/>
        <v>0</v>
      </c>
      <c r="GR261">
        <v>0</v>
      </c>
      <c r="GS261">
        <v>3</v>
      </c>
      <c r="GT261">
        <v>0</v>
      </c>
      <c r="GU261" t="s">
        <v>3</v>
      </c>
      <c r="GV261">
        <f t="shared" si="257"/>
        <v>0</v>
      </c>
      <c r="GW261">
        <v>1</v>
      </c>
      <c r="GX261">
        <f t="shared" si="258"/>
        <v>0</v>
      </c>
      <c r="HA261">
        <v>0</v>
      </c>
      <c r="HB261">
        <v>0</v>
      </c>
      <c r="HC261">
        <f t="shared" si="259"/>
        <v>0</v>
      </c>
      <c r="IK261">
        <v>0</v>
      </c>
    </row>
    <row r="262" spans="1:255">
      <c r="A262" s="2">
        <v>17</v>
      </c>
      <c r="B262" s="2">
        <v>1</v>
      </c>
      <c r="C262" s="2"/>
      <c r="D262" s="2"/>
      <c r="E262" s="2" t="s">
        <v>208</v>
      </c>
      <c r="F262" s="2" t="s">
        <v>30</v>
      </c>
      <c r="G262" s="2" t="s">
        <v>31</v>
      </c>
      <c r="H262" s="2" t="s">
        <v>32</v>
      </c>
      <c r="I262" s="2">
        <v>9.4000000000000004E-3</v>
      </c>
      <c r="J262" s="2">
        <v>0</v>
      </c>
      <c r="K262" s="2"/>
      <c r="L262" s="2"/>
      <c r="M262" s="2"/>
      <c r="N262" s="2"/>
      <c r="O262" s="2">
        <f t="shared" si="225"/>
        <v>94.64</v>
      </c>
      <c r="P262" s="2">
        <f t="shared" si="226"/>
        <v>94.64</v>
      </c>
      <c r="Q262" s="2">
        <f t="shared" si="227"/>
        <v>0</v>
      </c>
      <c r="R262" s="2">
        <f t="shared" si="228"/>
        <v>0</v>
      </c>
      <c r="S262" s="2">
        <f t="shared" si="229"/>
        <v>0</v>
      </c>
      <c r="T262" s="2">
        <f t="shared" si="230"/>
        <v>0</v>
      </c>
      <c r="U262" s="2">
        <f t="shared" si="231"/>
        <v>0</v>
      </c>
      <c r="V262" s="2">
        <f t="shared" si="232"/>
        <v>0</v>
      </c>
      <c r="W262" s="2">
        <f t="shared" si="233"/>
        <v>0</v>
      </c>
      <c r="X262" s="2">
        <f t="shared" si="234"/>
        <v>0</v>
      </c>
      <c r="Y262" s="2">
        <f t="shared" si="235"/>
        <v>0</v>
      </c>
      <c r="Z262" s="2"/>
      <c r="AA262" s="2">
        <v>33304975</v>
      </c>
      <c r="AB262" s="2">
        <f t="shared" si="236"/>
        <v>10068</v>
      </c>
      <c r="AC262" s="2">
        <f t="shared" si="237"/>
        <v>10068</v>
      </c>
      <c r="AD262" s="2">
        <f>ROUND((((ET262)-(EU262))+AE262),2)</f>
        <v>0</v>
      </c>
      <c r="AE262" s="2">
        <f t="shared" ref="AE262:AF265" si="260">ROUND((EU262),2)</f>
        <v>0</v>
      </c>
      <c r="AF262" s="2">
        <f t="shared" si="260"/>
        <v>0</v>
      </c>
      <c r="AG262" s="2">
        <f t="shared" si="238"/>
        <v>0</v>
      </c>
      <c r="AH262" s="2">
        <f t="shared" ref="AH262:AI265" si="261">(EW262)</f>
        <v>0</v>
      </c>
      <c r="AI262" s="2">
        <f t="shared" si="261"/>
        <v>0</v>
      </c>
      <c r="AJ262" s="2">
        <f t="shared" si="239"/>
        <v>0</v>
      </c>
      <c r="AK262" s="2">
        <v>10068</v>
      </c>
      <c r="AL262" s="2">
        <v>10068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1</v>
      </c>
      <c r="AW262" s="2">
        <v>1</v>
      </c>
      <c r="AX262" s="2"/>
      <c r="AY262" s="2"/>
      <c r="AZ262" s="2">
        <v>1</v>
      </c>
      <c r="BA262" s="2">
        <v>1</v>
      </c>
      <c r="BB262" s="2">
        <v>1</v>
      </c>
      <c r="BC262" s="2">
        <v>1</v>
      </c>
      <c r="BD262" s="2" t="s">
        <v>3</v>
      </c>
      <c r="BE262" s="2" t="s">
        <v>3</v>
      </c>
      <c r="BF262" s="2" t="s">
        <v>3</v>
      </c>
      <c r="BG262" s="2" t="s">
        <v>3</v>
      </c>
      <c r="BH262" s="2">
        <v>3</v>
      </c>
      <c r="BI262" s="2">
        <v>1</v>
      </c>
      <c r="BJ262" s="2" t="s">
        <v>33</v>
      </c>
      <c r="BK262" s="2"/>
      <c r="BL262" s="2"/>
      <c r="BM262" s="2">
        <v>500001</v>
      </c>
      <c r="BN262" s="2">
        <v>0</v>
      </c>
      <c r="BO262" s="2" t="s">
        <v>3</v>
      </c>
      <c r="BP262" s="2">
        <v>0</v>
      </c>
      <c r="BQ262" s="2">
        <v>8</v>
      </c>
      <c r="BR262" s="2">
        <v>0</v>
      </c>
      <c r="BS262" s="2">
        <v>1</v>
      </c>
      <c r="BT262" s="2">
        <v>1</v>
      </c>
      <c r="BU262" s="2">
        <v>1</v>
      </c>
      <c r="BV262" s="2">
        <v>1</v>
      </c>
      <c r="BW262" s="2">
        <v>1</v>
      </c>
      <c r="BX262" s="2">
        <v>1</v>
      </c>
      <c r="BY262" s="2" t="s">
        <v>3</v>
      </c>
      <c r="BZ262" s="2">
        <v>0</v>
      </c>
      <c r="CA262" s="2">
        <v>0</v>
      </c>
      <c r="CB262" s="2"/>
      <c r="CC262" s="2"/>
      <c r="CD262" s="2"/>
      <c r="CE262" s="2">
        <v>0</v>
      </c>
      <c r="CF262" s="2">
        <v>0</v>
      </c>
      <c r="CG262" s="2">
        <v>0</v>
      </c>
      <c r="CH262" s="2"/>
      <c r="CI262" s="2"/>
      <c r="CJ262" s="2"/>
      <c r="CK262" s="2"/>
      <c r="CL262" s="2"/>
      <c r="CM262" s="2">
        <v>0</v>
      </c>
      <c r="CN262" s="2" t="s">
        <v>3</v>
      </c>
      <c r="CO262" s="2">
        <v>0</v>
      </c>
      <c r="CP262" s="2">
        <f t="shared" si="240"/>
        <v>94.64</v>
      </c>
      <c r="CQ262" s="2">
        <f t="shared" si="241"/>
        <v>10068</v>
      </c>
      <c r="CR262" s="2">
        <f t="shared" si="242"/>
        <v>0</v>
      </c>
      <c r="CS262" s="2">
        <f t="shared" si="243"/>
        <v>0</v>
      </c>
      <c r="CT262" s="2">
        <f t="shared" si="244"/>
        <v>0</v>
      </c>
      <c r="CU262" s="2">
        <f t="shared" si="245"/>
        <v>0</v>
      </c>
      <c r="CV262" s="2">
        <f t="shared" si="246"/>
        <v>0</v>
      </c>
      <c r="CW262" s="2">
        <f t="shared" si="247"/>
        <v>0</v>
      </c>
      <c r="CX262" s="2">
        <f t="shared" si="248"/>
        <v>0</v>
      </c>
      <c r="CY262" s="2">
        <f t="shared" si="249"/>
        <v>0</v>
      </c>
      <c r="CZ262" s="2">
        <f t="shared" si="250"/>
        <v>0</v>
      </c>
      <c r="DA262" s="2"/>
      <c r="DB262" s="2"/>
      <c r="DC262" s="2" t="s">
        <v>3</v>
      </c>
      <c r="DD262" s="2" t="s">
        <v>3</v>
      </c>
      <c r="DE262" s="2" t="s">
        <v>3</v>
      </c>
      <c r="DF262" s="2" t="s">
        <v>3</v>
      </c>
      <c r="DG262" s="2" t="s">
        <v>3</v>
      </c>
      <c r="DH262" s="2" t="s">
        <v>3</v>
      </c>
      <c r="DI262" s="2" t="s">
        <v>3</v>
      </c>
      <c r="DJ262" s="2" t="s">
        <v>3</v>
      </c>
      <c r="DK262" s="2" t="s">
        <v>3</v>
      </c>
      <c r="DL262" s="2" t="s">
        <v>3</v>
      </c>
      <c r="DM262" s="2" t="s">
        <v>3</v>
      </c>
      <c r="DN262" s="2">
        <v>0</v>
      </c>
      <c r="DO262" s="2">
        <v>0</v>
      </c>
      <c r="DP262" s="2">
        <v>1</v>
      </c>
      <c r="DQ262" s="2">
        <v>1</v>
      </c>
      <c r="DR262" s="2"/>
      <c r="DS262" s="2"/>
      <c r="DT262" s="2"/>
      <c r="DU262" s="2">
        <v>1009</v>
      </c>
      <c r="DV262" s="2" t="s">
        <v>32</v>
      </c>
      <c r="DW262" s="2" t="s">
        <v>32</v>
      </c>
      <c r="DX262" s="2">
        <v>1000</v>
      </c>
      <c r="DY262" s="2"/>
      <c r="DZ262" s="2"/>
      <c r="EA262" s="2"/>
      <c r="EB262" s="2"/>
      <c r="EC262" s="2"/>
      <c r="ED262" s="2"/>
      <c r="EE262" s="2">
        <v>31102119</v>
      </c>
      <c r="EF262" s="2">
        <v>8</v>
      </c>
      <c r="EG262" s="2" t="s">
        <v>34</v>
      </c>
      <c r="EH262" s="2">
        <v>0</v>
      </c>
      <c r="EI262" s="2" t="s">
        <v>3</v>
      </c>
      <c r="EJ262" s="2">
        <v>1</v>
      </c>
      <c r="EK262" s="2">
        <v>500001</v>
      </c>
      <c r="EL262" s="2" t="s">
        <v>35</v>
      </c>
      <c r="EM262" s="2" t="s">
        <v>36</v>
      </c>
      <c r="EN262" s="2"/>
      <c r="EO262" s="2" t="s">
        <v>3</v>
      </c>
      <c r="EP262" s="2"/>
      <c r="EQ262" s="2">
        <v>0</v>
      </c>
      <c r="ER262" s="2">
        <v>10068</v>
      </c>
      <c r="ES262" s="2">
        <v>10068</v>
      </c>
      <c r="ET262" s="2">
        <v>0</v>
      </c>
      <c r="EU262" s="2">
        <v>0</v>
      </c>
      <c r="EV262" s="2">
        <v>0</v>
      </c>
      <c r="EW262" s="2">
        <v>0</v>
      </c>
      <c r="EX262" s="2">
        <v>0</v>
      </c>
      <c r="EY262" s="2">
        <v>0</v>
      </c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>
        <v>0</v>
      </c>
      <c r="FR262" s="2">
        <f t="shared" si="251"/>
        <v>0</v>
      </c>
      <c r="FS262" s="2">
        <v>0</v>
      </c>
      <c r="FT262" s="2"/>
      <c r="FU262" s="2"/>
      <c r="FV262" s="2"/>
      <c r="FW262" s="2"/>
      <c r="FX262" s="2">
        <v>0</v>
      </c>
      <c r="FY262" s="2">
        <v>0</v>
      </c>
      <c r="FZ262" s="2"/>
      <c r="GA262" s="2" t="s">
        <v>3</v>
      </c>
      <c r="GB262" s="2"/>
      <c r="GC262" s="2"/>
      <c r="GD262" s="2">
        <v>1</v>
      </c>
      <c r="GE262" s="2"/>
      <c r="GF262" s="2">
        <v>960438781</v>
      </c>
      <c r="GG262" s="2">
        <v>2</v>
      </c>
      <c r="GH262" s="2">
        <v>1</v>
      </c>
      <c r="GI262" s="2">
        <v>-2</v>
      </c>
      <c r="GJ262" s="2">
        <v>0</v>
      </c>
      <c r="GK262" s="2">
        <v>0</v>
      </c>
      <c r="GL262" s="2">
        <f t="shared" si="252"/>
        <v>0</v>
      </c>
      <c r="GM262" s="2">
        <f t="shared" si="253"/>
        <v>94.64</v>
      </c>
      <c r="GN262" s="2">
        <f t="shared" si="254"/>
        <v>94.64</v>
      </c>
      <c r="GO262" s="2">
        <f t="shared" si="255"/>
        <v>0</v>
      </c>
      <c r="GP262" s="2">
        <f t="shared" si="256"/>
        <v>0</v>
      </c>
      <c r="GQ262" s="2"/>
      <c r="GR262" s="2">
        <v>0</v>
      </c>
      <c r="GS262" s="2">
        <v>3</v>
      </c>
      <c r="GT262" s="2">
        <v>0</v>
      </c>
      <c r="GU262" s="2" t="s">
        <v>3</v>
      </c>
      <c r="GV262" s="2">
        <f t="shared" si="257"/>
        <v>0</v>
      </c>
      <c r="GW262" s="2">
        <v>1</v>
      </c>
      <c r="GX262" s="2">
        <f t="shared" si="258"/>
        <v>0</v>
      </c>
      <c r="GY262" s="2"/>
      <c r="GZ262" s="2"/>
      <c r="HA262" s="2">
        <v>0</v>
      </c>
      <c r="HB262" s="2">
        <v>0</v>
      </c>
      <c r="HC262" s="2">
        <f t="shared" si="259"/>
        <v>0</v>
      </c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>
        <v>0</v>
      </c>
      <c r="IL262" s="2"/>
      <c r="IM262" s="2"/>
      <c r="IN262" s="2"/>
      <c r="IO262" s="2"/>
      <c r="IP262" s="2"/>
      <c r="IQ262" s="2"/>
      <c r="IR262" s="2"/>
      <c r="IS262" s="2"/>
      <c r="IT262" s="2"/>
      <c r="IU262" s="2"/>
    </row>
    <row r="263" spans="1:255">
      <c r="A263">
        <v>17</v>
      </c>
      <c r="B263">
        <v>1</v>
      </c>
      <c r="E263" t="s">
        <v>208</v>
      </c>
      <c r="F263" t="s">
        <v>30</v>
      </c>
      <c r="G263" t="s">
        <v>31</v>
      </c>
      <c r="H263" t="s">
        <v>32</v>
      </c>
      <c r="I263">
        <v>9.4000000000000004E-3</v>
      </c>
      <c r="J263">
        <v>0</v>
      </c>
      <c r="O263">
        <f t="shared" si="225"/>
        <v>94.64</v>
      </c>
      <c r="P263">
        <f t="shared" si="226"/>
        <v>94.64</v>
      </c>
      <c r="Q263">
        <f t="shared" si="227"/>
        <v>0</v>
      </c>
      <c r="R263">
        <f t="shared" si="228"/>
        <v>0</v>
      </c>
      <c r="S263">
        <f t="shared" si="229"/>
        <v>0</v>
      </c>
      <c r="T263">
        <f t="shared" si="230"/>
        <v>0</v>
      </c>
      <c r="U263">
        <f t="shared" si="231"/>
        <v>0</v>
      </c>
      <c r="V263">
        <f t="shared" si="232"/>
        <v>0</v>
      </c>
      <c r="W263">
        <f t="shared" si="233"/>
        <v>0</v>
      </c>
      <c r="X263">
        <f t="shared" si="234"/>
        <v>0</v>
      </c>
      <c r="Y263">
        <f t="shared" si="235"/>
        <v>0</v>
      </c>
      <c r="AA263">
        <v>33304960</v>
      </c>
      <c r="AB263">
        <f t="shared" si="236"/>
        <v>10068</v>
      </c>
      <c r="AC263">
        <f t="shared" si="237"/>
        <v>10068</v>
      </c>
      <c r="AD263">
        <f>ROUND((((ET263)-(EU263))+AE263),2)</f>
        <v>0</v>
      </c>
      <c r="AE263">
        <f t="shared" si="260"/>
        <v>0</v>
      </c>
      <c r="AF263">
        <f t="shared" si="260"/>
        <v>0</v>
      </c>
      <c r="AG263">
        <f t="shared" si="238"/>
        <v>0</v>
      </c>
      <c r="AH263">
        <f t="shared" si="261"/>
        <v>0</v>
      </c>
      <c r="AI263">
        <f t="shared" si="261"/>
        <v>0</v>
      </c>
      <c r="AJ263">
        <f t="shared" si="239"/>
        <v>0</v>
      </c>
      <c r="AK263">
        <v>10068</v>
      </c>
      <c r="AL263">
        <v>10068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1</v>
      </c>
      <c r="AW263">
        <v>1</v>
      </c>
      <c r="AZ263">
        <v>1</v>
      </c>
      <c r="BA263">
        <v>1</v>
      </c>
      <c r="BB263">
        <v>1</v>
      </c>
      <c r="BC263">
        <v>1</v>
      </c>
      <c r="BD263" t="s">
        <v>3</v>
      </c>
      <c r="BE263" t="s">
        <v>3</v>
      </c>
      <c r="BF263" t="s">
        <v>3</v>
      </c>
      <c r="BG263" t="s">
        <v>3</v>
      </c>
      <c r="BH263">
        <v>3</v>
      </c>
      <c r="BI263">
        <v>1</v>
      </c>
      <c r="BJ263" t="s">
        <v>33</v>
      </c>
      <c r="BM263">
        <v>500001</v>
      </c>
      <c r="BN263">
        <v>0</v>
      </c>
      <c r="BO263" t="s">
        <v>3</v>
      </c>
      <c r="BP263">
        <v>0</v>
      </c>
      <c r="BQ263">
        <v>8</v>
      </c>
      <c r="BR263">
        <v>0</v>
      </c>
      <c r="BS263">
        <v>1</v>
      </c>
      <c r="BT263">
        <v>1</v>
      </c>
      <c r="BU263">
        <v>1</v>
      </c>
      <c r="BV263">
        <v>1</v>
      </c>
      <c r="BW263">
        <v>1</v>
      </c>
      <c r="BX263">
        <v>1</v>
      </c>
      <c r="BY263" t="s">
        <v>3</v>
      </c>
      <c r="BZ263">
        <v>0</v>
      </c>
      <c r="CA263">
        <v>0</v>
      </c>
      <c r="CE263">
        <v>0</v>
      </c>
      <c r="CF263">
        <v>0</v>
      </c>
      <c r="CG263">
        <v>0</v>
      </c>
      <c r="CM263">
        <v>0</v>
      </c>
      <c r="CN263" t="s">
        <v>3</v>
      </c>
      <c r="CO263">
        <v>0</v>
      </c>
      <c r="CP263">
        <f t="shared" si="240"/>
        <v>94.64</v>
      </c>
      <c r="CQ263">
        <f t="shared" si="241"/>
        <v>10068</v>
      </c>
      <c r="CR263">
        <f t="shared" si="242"/>
        <v>0</v>
      </c>
      <c r="CS263">
        <f t="shared" si="243"/>
        <v>0</v>
      </c>
      <c r="CT263">
        <f t="shared" si="244"/>
        <v>0</v>
      </c>
      <c r="CU263">
        <f t="shared" si="245"/>
        <v>0</v>
      </c>
      <c r="CV263">
        <f t="shared" si="246"/>
        <v>0</v>
      </c>
      <c r="CW263">
        <f t="shared" si="247"/>
        <v>0</v>
      </c>
      <c r="CX263">
        <f t="shared" si="248"/>
        <v>0</v>
      </c>
      <c r="CY263">
        <f t="shared" si="249"/>
        <v>0</v>
      </c>
      <c r="CZ263">
        <f t="shared" si="250"/>
        <v>0</v>
      </c>
      <c r="DC263" t="s">
        <v>3</v>
      </c>
      <c r="DD263" t="s">
        <v>3</v>
      </c>
      <c r="DE263" t="s">
        <v>3</v>
      </c>
      <c r="DF263" t="s">
        <v>3</v>
      </c>
      <c r="DG263" t="s">
        <v>3</v>
      </c>
      <c r="DH263" t="s">
        <v>3</v>
      </c>
      <c r="DI263" t="s">
        <v>3</v>
      </c>
      <c r="DJ263" t="s">
        <v>3</v>
      </c>
      <c r="DK263" t="s">
        <v>3</v>
      </c>
      <c r="DL263" t="s">
        <v>3</v>
      </c>
      <c r="DM263" t="s">
        <v>3</v>
      </c>
      <c r="DN263">
        <v>0</v>
      </c>
      <c r="DO263">
        <v>0</v>
      </c>
      <c r="DP263">
        <v>1</v>
      </c>
      <c r="DQ263">
        <v>1</v>
      </c>
      <c r="DU263">
        <v>1009</v>
      </c>
      <c r="DV263" t="s">
        <v>32</v>
      </c>
      <c r="DW263" t="s">
        <v>32</v>
      </c>
      <c r="DX263">
        <v>1000</v>
      </c>
      <c r="EE263">
        <v>31102119</v>
      </c>
      <c r="EF263">
        <v>8</v>
      </c>
      <c r="EG263" t="s">
        <v>34</v>
      </c>
      <c r="EH263">
        <v>0</v>
      </c>
      <c r="EI263" t="s">
        <v>3</v>
      </c>
      <c r="EJ263">
        <v>1</v>
      </c>
      <c r="EK263">
        <v>500001</v>
      </c>
      <c r="EL263" t="s">
        <v>35</v>
      </c>
      <c r="EM263" t="s">
        <v>36</v>
      </c>
      <c r="EO263" t="s">
        <v>3</v>
      </c>
      <c r="EQ263">
        <v>0</v>
      </c>
      <c r="ER263">
        <v>10068</v>
      </c>
      <c r="ES263">
        <v>10068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FQ263">
        <v>0</v>
      </c>
      <c r="FR263">
        <f t="shared" si="251"/>
        <v>0</v>
      </c>
      <c r="FS263">
        <v>0</v>
      </c>
      <c r="FX263">
        <v>0</v>
      </c>
      <c r="FY263">
        <v>0</v>
      </c>
      <c r="GA263" t="s">
        <v>3</v>
      </c>
      <c r="GD263">
        <v>1</v>
      </c>
      <c r="GF263">
        <v>960438781</v>
      </c>
      <c r="GG263">
        <v>2</v>
      </c>
      <c r="GH263">
        <v>1</v>
      </c>
      <c r="GI263">
        <v>-2</v>
      </c>
      <c r="GJ263">
        <v>0</v>
      </c>
      <c r="GK263">
        <v>0</v>
      </c>
      <c r="GL263">
        <f t="shared" si="252"/>
        <v>0</v>
      </c>
      <c r="GM263">
        <f t="shared" si="253"/>
        <v>94.64</v>
      </c>
      <c r="GN263">
        <f t="shared" si="254"/>
        <v>94.64</v>
      </c>
      <c r="GO263">
        <f t="shared" si="255"/>
        <v>0</v>
      </c>
      <c r="GP263">
        <f t="shared" si="256"/>
        <v>0</v>
      </c>
      <c r="GR263">
        <v>0</v>
      </c>
      <c r="GS263">
        <v>3</v>
      </c>
      <c r="GT263">
        <v>0</v>
      </c>
      <c r="GU263" t="s">
        <v>3</v>
      </c>
      <c r="GV263">
        <f t="shared" si="257"/>
        <v>0</v>
      </c>
      <c r="GW263">
        <v>1</v>
      </c>
      <c r="GX263">
        <f t="shared" si="258"/>
        <v>0</v>
      </c>
      <c r="HA263">
        <v>0</v>
      </c>
      <c r="HB263">
        <v>0</v>
      </c>
      <c r="HC263">
        <f t="shared" si="259"/>
        <v>0</v>
      </c>
      <c r="IK263">
        <v>0</v>
      </c>
    </row>
    <row r="264" spans="1:255">
      <c r="A264" s="2">
        <v>17</v>
      </c>
      <c r="B264" s="2">
        <v>1</v>
      </c>
      <c r="C264" s="2"/>
      <c r="D264" s="2"/>
      <c r="E264" s="2" t="s">
        <v>209</v>
      </c>
      <c r="F264" s="2" t="s">
        <v>38</v>
      </c>
      <c r="G264" s="2" t="s">
        <v>210</v>
      </c>
      <c r="H264" s="2" t="s">
        <v>40</v>
      </c>
      <c r="I264" s="2">
        <v>1</v>
      </c>
      <c r="J264" s="2">
        <v>0</v>
      </c>
      <c r="K264" s="2"/>
      <c r="L264" s="2"/>
      <c r="M264" s="2"/>
      <c r="N264" s="2"/>
      <c r="O264" s="2">
        <f t="shared" si="225"/>
        <v>0</v>
      </c>
      <c r="P264" s="2">
        <f t="shared" si="226"/>
        <v>0</v>
      </c>
      <c r="Q264" s="2">
        <f t="shared" si="227"/>
        <v>0</v>
      </c>
      <c r="R264" s="2">
        <f t="shared" si="228"/>
        <v>0</v>
      </c>
      <c r="S264" s="2">
        <f t="shared" si="229"/>
        <v>0</v>
      </c>
      <c r="T264" s="2">
        <f t="shared" si="230"/>
        <v>0</v>
      </c>
      <c r="U264" s="2">
        <f t="shared" si="231"/>
        <v>0</v>
      </c>
      <c r="V264" s="2">
        <f t="shared" si="232"/>
        <v>0</v>
      </c>
      <c r="W264" s="2">
        <f t="shared" si="233"/>
        <v>0</v>
      </c>
      <c r="X264" s="2">
        <f t="shared" si="234"/>
        <v>0</v>
      </c>
      <c r="Y264" s="2">
        <f t="shared" si="235"/>
        <v>0</v>
      </c>
      <c r="Z264" s="2"/>
      <c r="AA264" s="2">
        <v>33304975</v>
      </c>
      <c r="AB264" s="2">
        <f t="shared" si="236"/>
        <v>0</v>
      </c>
      <c r="AC264" s="2">
        <f t="shared" si="237"/>
        <v>0</v>
      </c>
      <c r="AD264" s="2">
        <f>ROUND((((ET264)-(EU264))+AE264),2)</f>
        <v>0</v>
      </c>
      <c r="AE264" s="2">
        <f t="shared" si="260"/>
        <v>0</v>
      </c>
      <c r="AF264" s="2">
        <f t="shared" si="260"/>
        <v>0</v>
      </c>
      <c r="AG264" s="2">
        <f t="shared" si="238"/>
        <v>0</v>
      </c>
      <c r="AH264" s="2">
        <f t="shared" si="261"/>
        <v>0</v>
      </c>
      <c r="AI264" s="2">
        <f t="shared" si="261"/>
        <v>0</v>
      </c>
      <c r="AJ264" s="2">
        <f t="shared" si="239"/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1</v>
      </c>
      <c r="AW264" s="2">
        <v>1</v>
      </c>
      <c r="AX264" s="2"/>
      <c r="AY264" s="2"/>
      <c r="AZ264" s="2">
        <v>1</v>
      </c>
      <c r="BA264" s="2">
        <v>1</v>
      </c>
      <c r="BB264" s="2">
        <v>1</v>
      </c>
      <c r="BC264" s="2">
        <v>1</v>
      </c>
      <c r="BD264" s="2" t="s">
        <v>3</v>
      </c>
      <c r="BE264" s="2" t="s">
        <v>3</v>
      </c>
      <c r="BF264" s="2" t="s">
        <v>3</v>
      </c>
      <c r="BG264" s="2" t="s">
        <v>3</v>
      </c>
      <c r="BH264" s="2">
        <v>3</v>
      </c>
      <c r="BI264" s="2">
        <v>3</v>
      </c>
      <c r="BJ264" s="2" t="s">
        <v>3</v>
      </c>
      <c r="BK264" s="2"/>
      <c r="BL264" s="2"/>
      <c r="BM264" s="2">
        <v>1100</v>
      </c>
      <c r="BN264" s="2">
        <v>0</v>
      </c>
      <c r="BO264" s="2" t="s">
        <v>3</v>
      </c>
      <c r="BP264" s="2">
        <v>0</v>
      </c>
      <c r="BQ264" s="2">
        <v>21</v>
      </c>
      <c r="BR264" s="2">
        <v>0</v>
      </c>
      <c r="BS264" s="2">
        <v>1</v>
      </c>
      <c r="BT264" s="2">
        <v>1</v>
      </c>
      <c r="BU264" s="2">
        <v>1</v>
      </c>
      <c r="BV264" s="2">
        <v>1</v>
      </c>
      <c r="BW264" s="2">
        <v>1</v>
      </c>
      <c r="BX264" s="2">
        <v>1</v>
      </c>
      <c r="BY264" s="2" t="s">
        <v>3</v>
      </c>
      <c r="BZ264" s="2">
        <v>0</v>
      </c>
      <c r="CA264" s="2">
        <v>0</v>
      </c>
      <c r="CB264" s="2"/>
      <c r="CC264" s="2"/>
      <c r="CD264" s="2"/>
      <c r="CE264" s="2">
        <v>0</v>
      </c>
      <c r="CF264" s="2">
        <v>0</v>
      </c>
      <c r="CG264" s="2">
        <v>0</v>
      </c>
      <c r="CH264" s="2"/>
      <c r="CI264" s="2"/>
      <c r="CJ264" s="2"/>
      <c r="CK264" s="2"/>
      <c r="CL264" s="2"/>
      <c r="CM264" s="2">
        <v>0</v>
      </c>
      <c r="CN264" s="2" t="s">
        <v>3</v>
      </c>
      <c r="CO264" s="2">
        <v>0</v>
      </c>
      <c r="CP264" s="2">
        <f t="shared" si="240"/>
        <v>0</v>
      </c>
      <c r="CQ264" s="2">
        <f t="shared" si="241"/>
        <v>0</v>
      </c>
      <c r="CR264" s="2">
        <f t="shared" si="242"/>
        <v>0</v>
      </c>
      <c r="CS264" s="2">
        <f t="shared" si="243"/>
        <v>0</v>
      </c>
      <c r="CT264" s="2">
        <f t="shared" si="244"/>
        <v>0</v>
      </c>
      <c r="CU264" s="2">
        <f t="shared" si="245"/>
        <v>0</v>
      </c>
      <c r="CV264" s="2">
        <f t="shared" si="246"/>
        <v>0</v>
      </c>
      <c r="CW264" s="2">
        <f t="shared" si="247"/>
        <v>0</v>
      </c>
      <c r="CX264" s="2">
        <f t="shared" si="248"/>
        <v>0</v>
      </c>
      <c r="CY264" s="2">
        <f t="shared" si="249"/>
        <v>0</v>
      </c>
      <c r="CZ264" s="2">
        <f t="shared" si="250"/>
        <v>0</v>
      </c>
      <c r="DA264" s="2"/>
      <c r="DB264" s="2"/>
      <c r="DC264" s="2" t="s">
        <v>3</v>
      </c>
      <c r="DD264" s="2" t="s">
        <v>3</v>
      </c>
      <c r="DE264" s="2" t="s">
        <v>3</v>
      </c>
      <c r="DF264" s="2" t="s">
        <v>3</v>
      </c>
      <c r="DG264" s="2" t="s">
        <v>3</v>
      </c>
      <c r="DH264" s="2" t="s">
        <v>3</v>
      </c>
      <c r="DI264" s="2" t="s">
        <v>3</v>
      </c>
      <c r="DJ264" s="2" t="s">
        <v>3</v>
      </c>
      <c r="DK264" s="2" t="s">
        <v>3</v>
      </c>
      <c r="DL264" s="2" t="s">
        <v>3</v>
      </c>
      <c r="DM264" s="2" t="s">
        <v>3</v>
      </c>
      <c r="DN264" s="2">
        <v>0</v>
      </c>
      <c r="DO264" s="2">
        <v>0</v>
      </c>
      <c r="DP264" s="2">
        <v>1</v>
      </c>
      <c r="DQ264" s="2">
        <v>1</v>
      </c>
      <c r="DR264" s="2"/>
      <c r="DS264" s="2"/>
      <c r="DT264" s="2"/>
      <c r="DU264" s="2">
        <v>1010</v>
      </c>
      <c r="DV264" s="2" t="s">
        <v>40</v>
      </c>
      <c r="DW264" s="2" t="s">
        <v>40</v>
      </c>
      <c r="DX264" s="2">
        <v>1</v>
      </c>
      <c r="DY264" s="2"/>
      <c r="DZ264" s="2"/>
      <c r="EA264" s="2"/>
      <c r="EB264" s="2"/>
      <c r="EC264" s="2"/>
      <c r="ED264" s="2"/>
      <c r="EE264" s="2">
        <v>31102366</v>
      </c>
      <c r="EF264" s="2">
        <v>8</v>
      </c>
      <c r="EG264" s="2" t="s">
        <v>34</v>
      </c>
      <c r="EH264" s="2">
        <v>0</v>
      </c>
      <c r="EI264" s="2" t="s">
        <v>3</v>
      </c>
      <c r="EJ264" s="2">
        <v>1</v>
      </c>
      <c r="EK264" s="2">
        <v>1100</v>
      </c>
      <c r="EL264" s="2" t="s">
        <v>41</v>
      </c>
      <c r="EM264" s="2" t="s">
        <v>42</v>
      </c>
      <c r="EN264" s="2"/>
      <c r="EO264" s="2" t="s">
        <v>3</v>
      </c>
      <c r="EP264" s="2"/>
      <c r="EQ264" s="2">
        <v>0</v>
      </c>
      <c r="ER264" s="2">
        <v>0</v>
      </c>
      <c r="ES264" s="2">
        <v>0</v>
      </c>
      <c r="ET264" s="2">
        <v>0</v>
      </c>
      <c r="EU264" s="2">
        <v>0</v>
      </c>
      <c r="EV264" s="2">
        <v>0</v>
      </c>
      <c r="EW264" s="2">
        <v>0</v>
      </c>
      <c r="EX264" s="2">
        <v>0</v>
      </c>
      <c r="EY264" s="2">
        <v>0</v>
      </c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>
        <v>0</v>
      </c>
      <c r="FR264" s="2">
        <f t="shared" si="251"/>
        <v>0</v>
      </c>
      <c r="FS264" s="2">
        <v>0</v>
      </c>
      <c r="FT264" s="2"/>
      <c r="FU264" s="2"/>
      <c r="FV264" s="2"/>
      <c r="FW264" s="2"/>
      <c r="FX264" s="2">
        <v>0</v>
      </c>
      <c r="FY264" s="2">
        <v>0</v>
      </c>
      <c r="FZ264" s="2"/>
      <c r="GA264" s="2" t="s">
        <v>3</v>
      </c>
      <c r="GB264" s="2"/>
      <c r="GC264" s="2"/>
      <c r="GD264" s="2">
        <v>1</v>
      </c>
      <c r="GE264" s="2"/>
      <c r="GF264" s="2">
        <v>2063055443</v>
      </c>
      <c r="GG264" s="2">
        <v>2</v>
      </c>
      <c r="GH264" s="2">
        <v>0</v>
      </c>
      <c r="GI264" s="2">
        <v>-2</v>
      </c>
      <c r="GJ264" s="2">
        <v>0</v>
      </c>
      <c r="GK264" s="2">
        <v>0</v>
      </c>
      <c r="GL264" s="2">
        <f t="shared" si="252"/>
        <v>0</v>
      </c>
      <c r="GM264" s="2">
        <f t="shared" si="253"/>
        <v>0</v>
      </c>
      <c r="GN264" s="2">
        <f t="shared" si="254"/>
        <v>0</v>
      </c>
      <c r="GO264" s="2">
        <f t="shared" si="255"/>
        <v>0</v>
      </c>
      <c r="GP264" s="2">
        <f t="shared" si="256"/>
        <v>0</v>
      </c>
      <c r="GQ264" s="2"/>
      <c r="GR264" s="2">
        <v>0</v>
      </c>
      <c r="GS264" s="2">
        <v>3</v>
      </c>
      <c r="GT264" s="2">
        <v>0</v>
      </c>
      <c r="GU264" s="2" t="s">
        <v>3</v>
      </c>
      <c r="GV264" s="2">
        <f t="shared" si="257"/>
        <v>0</v>
      </c>
      <c r="GW264" s="2">
        <v>1</v>
      </c>
      <c r="GX264" s="2">
        <f t="shared" si="258"/>
        <v>0</v>
      </c>
      <c r="GY264" s="2"/>
      <c r="GZ264" s="2"/>
      <c r="HA264" s="2">
        <v>0</v>
      </c>
      <c r="HB264" s="2">
        <v>0</v>
      </c>
      <c r="HC264" s="2">
        <f t="shared" si="259"/>
        <v>0</v>
      </c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>
        <v>0</v>
      </c>
      <c r="IL264" s="2"/>
      <c r="IM264" s="2"/>
      <c r="IN264" s="2"/>
      <c r="IO264" s="2"/>
      <c r="IP264" s="2"/>
      <c r="IQ264" s="2"/>
      <c r="IR264" s="2"/>
      <c r="IS264" s="2"/>
      <c r="IT264" s="2"/>
      <c r="IU264" s="2"/>
    </row>
    <row r="265" spans="1:255">
      <c r="A265">
        <v>17</v>
      </c>
      <c r="B265">
        <v>1</v>
      </c>
      <c r="E265" t="s">
        <v>209</v>
      </c>
      <c r="F265" t="s">
        <v>38</v>
      </c>
      <c r="G265" t="s">
        <v>210</v>
      </c>
      <c r="H265" t="s">
        <v>40</v>
      </c>
      <c r="I265">
        <v>1</v>
      </c>
      <c r="J265">
        <v>0</v>
      </c>
      <c r="O265">
        <f t="shared" si="225"/>
        <v>29449.52</v>
      </c>
      <c r="P265">
        <f t="shared" si="226"/>
        <v>29449.52</v>
      </c>
      <c r="Q265">
        <f t="shared" si="227"/>
        <v>0</v>
      </c>
      <c r="R265">
        <f t="shared" si="228"/>
        <v>0</v>
      </c>
      <c r="S265">
        <f t="shared" si="229"/>
        <v>0</v>
      </c>
      <c r="T265">
        <f t="shared" si="230"/>
        <v>0</v>
      </c>
      <c r="U265">
        <f t="shared" si="231"/>
        <v>0</v>
      </c>
      <c r="V265">
        <f t="shared" si="232"/>
        <v>0</v>
      </c>
      <c r="W265">
        <f t="shared" si="233"/>
        <v>0</v>
      </c>
      <c r="X265">
        <f t="shared" si="234"/>
        <v>0</v>
      </c>
      <c r="Y265">
        <f t="shared" si="235"/>
        <v>0</v>
      </c>
      <c r="AA265">
        <v>33304960</v>
      </c>
      <c r="AB265">
        <f t="shared" si="236"/>
        <v>29449.52</v>
      </c>
      <c r="AC265">
        <f t="shared" si="237"/>
        <v>29449.52</v>
      </c>
      <c r="AD265">
        <f>ROUND((((ET265)-(EU265))+AE265),2)</f>
        <v>0</v>
      </c>
      <c r="AE265">
        <f t="shared" si="260"/>
        <v>0</v>
      </c>
      <c r="AF265">
        <f t="shared" si="260"/>
        <v>0</v>
      </c>
      <c r="AG265">
        <f t="shared" si="238"/>
        <v>0</v>
      </c>
      <c r="AH265">
        <f t="shared" si="261"/>
        <v>0</v>
      </c>
      <c r="AI265">
        <f t="shared" si="261"/>
        <v>0</v>
      </c>
      <c r="AJ265">
        <f t="shared" si="239"/>
        <v>0</v>
      </c>
      <c r="AK265">
        <v>29449.520000000004</v>
      </c>
      <c r="AL265">
        <v>29449.520000000004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1</v>
      </c>
      <c r="AW265">
        <v>1</v>
      </c>
      <c r="AZ265">
        <v>1</v>
      </c>
      <c r="BA265">
        <v>1</v>
      </c>
      <c r="BB265">
        <v>1</v>
      </c>
      <c r="BC265">
        <v>1</v>
      </c>
      <c r="BD265" t="s">
        <v>3</v>
      </c>
      <c r="BE265" t="s">
        <v>3</v>
      </c>
      <c r="BF265" t="s">
        <v>3</v>
      </c>
      <c r="BG265" t="s">
        <v>3</v>
      </c>
      <c r="BH265">
        <v>3</v>
      </c>
      <c r="BI265">
        <v>3</v>
      </c>
      <c r="BJ265" t="s">
        <v>3</v>
      </c>
      <c r="BM265">
        <v>1100</v>
      </c>
      <c r="BN265">
        <v>0</v>
      </c>
      <c r="BO265" t="s">
        <v>3</v>
      </c>
      <c r="BP265">
        <v>0</v>
      </c>
      <c r="BQ265">
        <v>21</v>
      </c>
      <c r="BR265">
        <v>0</v>
      </c>
      <c r="BS265">
        <v>1</v>
      </c>
      <c r="BT265">
        <v>1</v>
      </c>
      <c r="BU265">
        <v>1</v>
      </c>
      <c r="BV265">
        <v>1</v>
      </c>
      <c r="BW265">
        <v>1</v>
      </c>
      <c r="BX265">
        <v>1</v>
      </c>
      <c r="BY265" t="s">
        <v>3</v>
      </c>
      <c r="BZ265">
        <v>0</v>
      </c>
      <c r="CA265">
        <v>0</v>
      </c>
      <c r="CE265">
        <v>0</v>
      </c>
      <c r="CF265">
        <v>0</v>
      </c>
      <c r="CG265">
        <v>0</v>
      </c>
      <c r="CM265">
        <v>0</v>
      </c>
      <c r="CN265" t="s">
        <v>3</v>
      </c>
      <c r="CO265">
        <v>0</v>
      </c>
      <c r="CP265">
        <f t="shared" si="240"/>
        <v>29449.52</v>
      </c>
      <c r="CQ265">
        <f t="shared" si="241"/>
        <v>29449.52</v>
      </c>
      <c r="CR265">
        <f t="shared" si="242"/>
        <v>0</v>
      </c>
      <c r="CS265">
        <f t="shared" si="243"/>
        <v>0</v>
      </c>
      <c r="CT265">
        <f t="shared" si="244"/>
        <v>0</v>
      </c>
      <c r="CU265">
        <f t="shared" si="245"/>
        <v>0</v>
      </c>
      <c r="CV265">
        <f t="shared" si="246"/>
        <v>0</v>
      </c>
      <c r="CW265">
        <f t="shared" si="247"/>
        <v>0</v>
      </c>
      <c r="CX265">
        <f t="shared" si="248"/>
        <v>0</v>
      </c>
      <c r="CY265">
        <f t="shared" si="249"/>
        <v>0</v>
      </c>
      <c r="CZ265">
        <f t="shared" si="250"/>
        <v>0</v>
      </c>
      <c r="DC265" t="s">
        <v>3</v>
      </c>
      <c r="DD265" t="s">
        <v>3</v>
      </c>
      <c r="DE265" t="s">
        <v>3</v>
      </c>
      <c r="DF265" t="s">
        <v>3</v>
      </c>
      <c r="DG265" t="s">
        <v>3</v>
      </c>
      <c r="DH265" t="s">
        <v>3</v>
      </c>
      <c r="DI265" t="s">
        <v>3</v>
      </c>
      <c r="DJ265" t="s">
        <v>3</v>
      </c>
      <c r="DK265" t="s">
        <v>3</v>
      </c>
      <c r="DL265" t="s">
        <v>3</v>
      </c>
      <c r="DM265" t="s">
        <v>3</v>
      </c>
      <c r="DN265">
        <v>0</v>
      </c>
      <c r="DO265">
        <v>0</v>
      </c>
      <c r="DP265">
        <v>1</v>
      </c>
      <c r="DQ265">
        <v>1</v>
      </c>
      <c r="DU265">
        <v>1010</v>
      </c>
      <c r="DV265" t="s">
        <v>40</v>
      </c>
      <c r="DW265" t="s">
        <v>40</v>
      </c>
      <c r="DX265">
        <v>1</v>
      </c>
      <c r="EE265">
        <v>31102366</v>
      </c>
      <c r="EF265">
        <v>8</v>
      </c>
      <c r="EG265" t="s">
        <v>34</v>
      </c>
      <c r="EH265">
        <v>0</v>
      </c>
      <c r="EI265" t="s">
        <v>3</v>
      </c>
      <c r="EJ265">
        <v>1</v>
      </c>
      <c r="EK265">
        <v>1100</v>
      </c>
      <c r="EL265" t="s">
        <v>41</v>
      </c>
      <c r="EM265" t="s">
        <v>42</v>
      </c>
      <c r="EO265" t="s">
        <v>3</v>
      </c>
      <c r="EQ265">
        <v>0</v>
      </c>
      <c r="ER265">
        <v>29449.520000000004</v>
      </c>
      <c r="ES265">
        <v>29449.520000000004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5</v>
      </c>
      <c r="FC265">
        <v>1</v>
      </c>
      <c r="FD265">
        <v>18</v>
      </c>
      <c r="FF265">
        <v>132900.9</v>
      </c>
      <c r="FQ265">
        <v>0</v>
      </c>
      <c r="FR265">
        <f t="shared" si="251"/>
        <v>29449.52</v>
      </c>
      <c r="FS265">
        <v>0</v>
      </c>
      <c r="FX265">
        <v>0</v>
      </c>
      <c r="FY265">
        <v>0</v>
      </c>
      <c r="GA265" t="s">
        <v>211</v>
      </c>
      <c r="GD265">
        <v>1</v>
      </c>
      <c r="GF265">
        <v>2063055443</v>
      </c>
      <c r="GG265">
        <v>2</v>
      </c>
      <c r="GH265">
        <v>3</v>
      </c>
      <c r="GI265">
        <v>3</v>
      </c>
      <c r="GJ265">
        <v>0</v>
      </c>
      <c r="GK265">
        <v>0</v>
      </c>
      <c r="GL265">
        <f t="shared" si="252"/>
        <v>0</v>
      </c>
      <c r="GM265">
        <f t="shared" si="253"/>
        <v>29449.52</v>
      </c>
      <c r="GN265">
        <f t="shared" si="254"/>
        <v>0</v>
      </c>
      <c r="GO265">
        <f t="shared" si="255"/>
        <v>0</v>
      </c>
      <c r="GP265">
        <f t="shared" si="256"/>
        <v>0</v>
      </c>
      <c r="GR265">
        <v>1</v>
      </c>
      <c r="GS265">
        <v>1</v>
      </c>
      <c r="GT265">
        <v>0</v>
      </c>
      <c r="GU265" t="s">
        <v>3</v>
      </c>
      <c r="GV265">
        <f t="shared" si="257"/>
        <v>0</v>
      </c>
      <c r="GW265">
        <v>1</v>
      </c>
      <c r="GX265">
        <f t="shared" si="258"/>
        <v>0</v>
      </c>
      <c r="HA265">
        <v>0</v>
      </c>
      <c r="HB265">
        <v>0</v>
      </c>
      <c r="HC265">
        <f t="shared" si="259"/>
        <v>0</v>
      </c>
      <c r="IK265">
        <v>0</v>
      </c>
    </row>
    <row r="266" spans="1:255">
      <c r="A266" s="2">
        <v>17</v>
      </c>
      <c r="B266" s="2">
        <v>1</v>
      </c>
      <c r="C266" s="2">
        <f>ROW(SmtRes!A259)</f>
        <v>259</v>
      </c>
      <c r="D266" s="2">
        <f>ROW(EtalonRes!A298)</f>
        <v>298</v>
      </c>
      <c r="E266" s="2" t="s">
        <v>212</v>
      </c>
      <c r="F266" s="2" t="s">
        <v>45</v>
      </c>
      <c r="G266" s="2" t="s">
        <v>46</v>
      </c>
      <c r="H266" s="2" t="s">
        <v>47</v>
      </c>
      <c r="I266" s="2">
        <f>ROUND(3.14*0.315/4,9)</f>
        <v>0.24727499999999999</v>
      </c>
      <c r="J266" s="2">
        <v>0</v>
      </c>
      <c r="K266" s="2"/>
      <c r="L266" s="2"/>
      <c r="M266" s="2"/>
      <c r="N266" s="2"/>
      <c r="O266" s="2">
        <f t="shared" si="225"/>
        <v>18.3</v>
      </c>
      <c r="P266" s="2">
        <f t="shared" si="226"/>
        <v>0.91</v>
      </c>
      <c r="Q266" s="2">
        <f t="shared" si="227"/>
        <v>0.24</v>
      </c>
      <c r="R266" s="2">
        <f t="shared" si="228"/>
        <v>0.04</v>
      </c>
      <c r="S266" s="2">
        <f t="shared" si="229"/>
        <v>17.149999999999999</v>
      </c>
      <c r="T266" s="2">
        <f t="shared" si="230"/>
        <v>0</v>
      </c>
      <c r="U266" s="2">
        <f t="shared" si="231"/>
        <v>1.9621271249999996</v>
      </c>
      <c r="V266" s="2">
        <f t="shared" si="232"/>
        <v>3.7091249999999997E-3</v>
      </c>
      <c r="W266" s="2">
        <f t="shared" si="233"/>
        <v>0</v>
      </c>
      <c r="X266" s="2">
        <f t="shared" si="234"/>
        <v>19.77</v>
      </c>
      <c r="Y266" s="2">
        <f t="shared" si="235"/>
        <v>12.2</v>
      </c>
      <c r="Z266" s="2"/>
      <c r="AA266" s="2">
        <v>33304975</v>
      </c>
      <c r="AB266" s="2">
        <f t="shared" si="236"/>
        <v>74.010000000000005</v>
      </c>
      <c r="AC266" s="2">
        <f t="shared" si="237"/>
        <v>3.66</v>
      </c>
      <c r="AD266" s="2">
        <f>ROUND((((((ET266*1.2)*1.25))-(((EU266*1.2)*1.25)))+AE266),2)</f>
        <v>0.99</v>
      </c>
      <c r="AE266" s="2">
        <f>ROUND((((EU266*1.2)*1.25)),2)</f>
        <v>0.18</v>
      </c>
      <c r="AF266" s="2">
        <f>ROUND((((EV266*1.2)*1.15)),2)</f>
        <v>69.36</v>
      </c>
      <c r="AG266" s="2">
        <f t="shared" si="238"/>
        <v>0</v>
      </c>
      <c r="AH266" s="2">
        <f>(((EW266*1.2)*1.15))</f>
        <v>7.9349999999999987</v>
      </c>
      <c r="AI266" s="2">
        <f>(((EX266*1.2)*1.25))</f>
        <v>1.4999999999999999E-2</v>
      </c>
      <c r="AJ266" s="2">
        <f t="shared" si="239"/>
        <v>0</v>
      </c>
      <c r="AK266" s="2">
        <v>54.58</v>
      </c>
      <c r="AL266" s="2">
        <v>3.66</v>
      </c>
      <c r="AM266" s="2">
        <v>0.66</v>
      </c>
      <c r="AN266" s="2">
        <v>0.12</v>
      </c>
      <c r="AO266" s="2">
        <v>50.26</v>
      </c>
      <c r="AP266" s="2">
        <v>0</v>
      </c>
      <c r="AQ266" s="2">
        <v>5.75</v>
      </c>
      <c r="AR266" s="2">
        <v>0.01</v>
      </c>
      <c r="AS266" s="2">
        <v>0</v>
      </c>
      <c r="AT266" s="2">
        <v>115</v>
      </c>
      <c r="AU266" s="2">
        <v>71</v>
      </c>
      <c r="AV266" s="2">
        <v>1</v>
      </c>
      <c r="AW266" s="2">
        <v>1</v>
      </c>
      <c r="AX266" s="2"/>
      <c r="AY266" s="2"/>
      <c r="AZ266" s="2">
        <v>1</v>
      </c>
      <c r="BA266" s="2">
        <v>1</v>
      </c>
      <c r="BB266" s="2">
        <v>1</v>
      </c>
      <c r="BC266" s="2">
        <v>1</v>
      </c>
      <c r="BD266" s="2" t="s">
        <v>3</v>
      </c>
      <c r="BE266" s="2" t="s">
        <v>3</v>
      </c>
      <c r="BF266" s="2" t="s">
        <v>3</v>
      </c>
      <c r="BG266" s="2" t="s">
        <v>3</v>
      </c>
      <c r="BH266" s="2">
        <v>0</v>
      </c>
      <c r="BI266" s="2">
        <v>1</v>
      </c>
      <c r="BJ266" s="2" t="s">
        <v>48</v>
      </c>
      <c r="BK266" s="2"/>
      <c r="BL266" s="2"/>
      <c r="BM266" s="2">
        <v>20001</v>
      </c>
      <c r="BN266" s="2">
        <v>0</v>
      </c>
      <c r="BO266" s="2" t="s">
        <v>3</v>
      </c>
      <c r="BP266" s="2">
        <v>0</v>
      </c>
      <c r="BQ266" s="2">
        <v>2</v>
      </c>
      <c r="BR266" s="2">
        <v>0</v>
      </c>
      <c r="BS266" s="2">
        <v>1</v>
      </c>
      <c r="BT266" s="2">
        <v>1</v>
      </c>
      <c r="BU266" s="2">
        <v>1</v>
      </c>
      <c r="BV266" s="2">
        <v>1</v>
      </c>
      <c r="BW266" s="2">
        <v>1</v>
      </c>
      <c r="BX266" s="2">
        <v>1</v>
      </c>
      <c r="BY266" s="2" t="s">
        <v>3</v>
      </c>
      <c r="BZ266" s="2">
        <v>128</v>
      </c>
      <c r="CA266" s="2">
        <v>83</v>
      </c>
      <c r="CB266" s="2"/>
      <c r="CC266" s="2"/>
      <c r="CD266" s="2"/>
      <c r="CE266" s="2">
        <v>0</v>
      </c>
      <c r="CF266" s="2">
        <v>0</v>
      </c>
      <c r="CG266" s="2">
        <v>0</v>
      </c>
      <c r="CH266" s="2"/>
      <c r="CI266" s="2"/>
      <c r="CJ266" s="2"/>
      <c r="CK266" s="2"/>
      <c r="CL266" s="2"/>
      <c r="CM266" s="2">
        <v>0</v>
      </c>
      <c r="CN266" s="2" t="s">
        <v>954</v>
      </c>
      <c r="CO266" s="2">
        <v>0</v>
      </c>
      <c r="CP266" s="2">
        <f t="shared" si="240"/>
        <v>18.299999999999997</v>
      </c>
      <c r="CQ266" s="2">
        <f t="shared" si="241"/>
        <v>3.66</v>
      </c>
      <c r="CR266" s="2">
        <f t="shared" si="242"/>
        <v>0.99</v>
      </c>
      <c r="CS266" s="2">
        <f t="shared" si="243"/>
        <v>0.18</v>
      </c>
      <c r="CT266" s="2">
        <f t="shared" si="244"/>
        <v>69.36</v>
      </c>
      <c r="CU266" s="2">
        <f t="shared" si="245"/>
        <v>0</v>
      </c>
      <c r="CV266" s="2">
        <f t="shared" si="246"/>
        <v>7.9349999999999987</v>
      </c>
      <c r="CW266" s="2">
        <f t="shared" si="247"/>
        <v>1.4999999999999999E-2</v>
      </c>
      <c r="CX266" s="2">
        <f t="shared" si="248"/>
        <v>0</v>
      </c>
      <c r="CY266" s="2">
        <f t="shared" si="249"/>
        <v>19.768499999999996</v>
      </c>
      <c r="CZ266" s="2">
        <f t="shared" si="250"/>
        <v>12.204899999999999</v>
      </c>
      <c r="DA266" s="2"/>
      <c r="DB266" s="2"/>
      <c r="DC266" s="2" t="s">
        <v>3</v>
      </c>
      <c r="DD266" s="2" t="s">
        <v>3</v>
      </c>
      <c r="DE266" s="2" t="s">
        <v>21</v>
      </c>
      <c r="DF266" s="2" t="s">
        <v>21</v>
      </c>
      <c r="DG266" s="2" t="s">
        <v>22</v>
      </c>
      <c r="DH266" s="2" t="s">
        <v>3</v>
      </c>
      <c r="DI266" s="2" t="s">
        <v>22</v>
      </c>
      <c r="DJ266" s="2" t="s">
        <v>21</v>
      </c>
      <c r="DK266" s="2" t="s">
        <v>3</v>
      </c>
      <c r="DL266" s="2" t="s">
        <v>3</v>
      </c>
      <c r="DM266" s="2" t="s">
        <v>3</v>
      </c>
      <c r="DN266" s="2">
        <v>0</v>
      </c>
      <c r="DO266" s="2">
        <v>0</v>
      </c>
      <c r="DP266" s="2">
        <v>1</v>
      </c>
      <c r="DQ266" s="2">
        <v>1</v>
      </c>
      <c r="DR266" s="2"/>
      <c r="DS266" s="2"/>
      <c r="DT266" s="2"/>
      <c r="DU266" s="2">
        <v>1005</v>
      </c>
      <c r="DV266" s="2" t="s">
        <v>47</v>
      </c>
      <c r="DW266" s="2" t="s">
        <v>47</v>
      </c>
      <c r="DX266" s="2">
        <v>1</v>
      </c>
      <c r="DY266" s="2"/>
      <c r="DZ266" s="2"/>
      <c r="EA266" s="2"/>
      <c r="EB266" s="2"/>
      <c r="EC266" s="2"/>
      <c r="ED266" s="2"/>
      <c r="EE266" s="2">
        <v>31102217</v>
      </c>
      <c r="EF266" s="2">
        <v>2</v>
      </c>
      <c r="EG266" s="2" t="s">
        <v>23</v>
      </c>
      <c r="EH266" s="2">
        <v>0</v>
      </c>
      <c r="EI266" s="2" t="s">
        <v>3</v>
      </c>
      <c r="EJ266" s="2">
        <v>1</v>
      </c>
      <c r="EK266" s="2">
        <v>20001</v>
      </c>
      <c r="EL266" s="2" t="s">
        <v>24</v>
      </c>
      <c r="EM266" s="2" t="s">
        <v>25</v>
      </c>
      <c r="EN266" s="2"/>
      <c r="EO266" s="2" t="s">
        <v>26</v>
      </c>
      <c r="EP266" s="2"/>
      <c r="EQ266" s="2">
        <v>0</v>
      </c>
      <c r="ER266" s="2">
        <v>54.58</v>
      </c>
      <c r="ES266" s="2">
        <v>3.66</v>
      </c>
      <c r="ET266" s="2">
        <v>0.66</v>
      </c>
      <c r="EU266" s="2">
        <v>0.12</v>
      </c>
      <c r="EV266" s="2">
        <v>50.26</v>
      </c>
      <c r="EW266" s="2">
        <v>5.75</v>
      </c>
      <c r="EX266" s="2">
        <v>0.01</v>
      </c>
      <c r="EY266" s="2">
        <v>0</v>
      </c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>
        <v>0</v>
      </c>
      <c r="FR266" s="2">
        <f t="shared" si="251"/>
        <v>0</v>
      </c>
      <c r="FS266" s="2">
        <v>0</v>
      </c>
      <c r="FT266" s="2" t="s">
        <v>27</v>
      </c>
      <c r="FU266" s="2" t="s">
        <v>28</v>
      </c>
      <c r="FV266" s="2"/>
      <c r="FW266" s="2"/>
      <c r="FX266" s="2">
        <v>115.2</v>
      </c>
      <c r="FY266" s="2">
        <v>70.55</v>
      </c>
      <c r="FZ266" s="2"/>
      <c r="GA266" s="2" t="s">
        <v>3</v>
      </c>
      <c r="GB266" s="2"/>
      <c r="GC266" s="2"/>
      <c r="GD266" s="2">
        <v>1</v>
      </c>
      <c r="GE266" s="2"/>
      <c r="GF266" s="2">
        <v>115509146</v>
      </c>
      <c r="GG266" s="2">
        <v>2</v>
      </c>
      <c r="GH266" s="2">
        <v>1</v>
      </c>
      <c r="GI266" s="2">
        <v>-2</v>
      </c>
      <c r="GJ266" s="2">
        <v>0</v>
      </c>
      <c r="GK266" s="2">
        <v>0</v>
      </c>
      <c r="GL266" s="2">
        <f t="shared" si="252"/>
        <v>0</v>
      </c>
      <c r="GM266" s="2">
        <f t="shared" si="253"/>
        <v>50.27</v>
      </c>
      <c r="GN266" s="2">
        <f t="shared" si="254"/>
        <v>50.27</v>
      </c>
      <c r="GO266" s="2">
        <f t="shared" si="255"/>
        <v>0</v>
      </c>
      <c r="GP266" s="2">
        <f t="shared" si="256"/>
        <v>0</v>
      </c>
      <c r="GQ266" s="2"/>
      <c r="GR266" s="2">
        <v>0</v>
      </c>
      <c r="GS266" s="2">
        <v>3</v>
      </c>
      <c r="GT266" s="2">
        <v>0</v>
      </c>
      <c r="GU266" s="2" t="s">
        <v>3</v>
      </c>
      <c r="GV266" s="2">
        <f t="shared" si="257"/>
        <v>0</v>
      </c>
      <c r="GW266" s="2">
        <v>1</v>
      </c>
      <c r="GX266" s="2">
        <f t="shared" si="258"/>
        <v>0</v>
      </c>
      <c r="GY266" s="2"/>
      <c r="GZ266" s="2"/>
      <c r="HA266" s="2">
        <v>0</v>
      </c>
      <c r="HB266" s="2">
        <v>0</v>
      </c>
      <c r="HC266" s="2">
        <f t="shared" si="259"/>
        <v>0</v>
      </c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>
        <v>0</v>
      </c>
      <c r="IL266" s="2"/>
      <c r="IM266" s="2"/>
      <c r="IN266" s="2"/>
      <c r="IO266" s="2"/>
      <c r="IP266" s="2"/>
      <c r="IQ266" s="2"/>
      <c r="IR266" s="2"/>
      <c r="IS266" s="2"/>
      <c r="IT266" s="2"/>
      <c r="IU266" s="2"/>
    </row>
    <row r="267" spans="1:255">
      <c r="A267">
        <v>17</v>
      </c>
      <c r="B267">
        <v>1</v>
      </c>
      <c r="C267">
        <f>ROW(SmtRes!A264)</f>
        <v>264</v>
      </c>
      <c r="D267">
        <f>ROW(EtalonRes!A304)</f>
        <v>304</v>
      </c>
      <c r="E267" t="s">
        <v>212</v>
      </c>
      <c r="F267" t="s">
        <v>45</v>
      </c>
      <c r="G267" t="s">
        <v>46</v>
      </c>
      <c r="H267" t="s">
        <v>47</v>
      </c>
      <c r="I267">
        <f>ROUND(3.14*0.315/4,9)</f>
        <v>0.24727499999999999</v>
      </c>
      <c r="J267">
        <v>0</v>
      </c>
      <c r="O267">
        <f t="shared" si="225"/>
        <v>18.3</v>
      </c>
      <c r="P267">
        <f t="shared" si="226"/>
        <v>0.91</v>
      </c>
      <c r="Q267">
        <f t="shared" si="227"/>
        <v>0.24</v>
      </c>
      <c r="R267">
        <f t="shared" si="228"/>
        <v>0.04</v>
      </c>
      <c r="S267">
        <f t="shared" si="229"/>
        <v>17.149999999999999</v>
      </c>
      <c r="T267">
        <f t="shared" si="230"/>
        <v>0</v>
      </c>
      <c r="U267">
        <f t="shared" si="231"/>
        <v>1.9621271249999996</v>
      </c>
      <c r="V267">
        <f t="shared" si="232"/>
        <v>3.7091249999999997E-3</v>
      </c>
      <c r="W267">
        <f t="shared" si="233"/>
        <v>0</v>
      </c>
      <c r="X267">
        <f t="shared" si="234"/>
        <v>19.77</v>
      </c>
      <c r="Y267">
        <f t="shared" si="235"/>
        <v>12.2</v>
      </c>
      <c r="AA267">
        <v>33304960</v>
      </c>
      <c r="AB267">
        <f t="shared" si="236"/>
        <v>74.010000000000005</v>
      </c>
      <c r="AC267">
        <f t="shared" si="237"/>
        <v>3.66</v>
      </c>
      <c r="AD267">
        <f>ROUND((((((ET267*1.2)*1.25))-(((EU267*1.2)*1.25)))+AE267),2)</f>
        <v>0.99</v>
      </c>
      <c r="AE267">
        <f>ROUND((((EU267*1.2)*1.25)),2)</f>
        <v>0.18</v>
      </c>
      <c r="AF267">
        <f>ROUND((((EV267*1.2)*1.15)),2)</f>
        <v>69.36</v>
      </c>
      <c r="AG267">
        <f t="shared" si="238"/>
        <v>0</v>
      </c>
      <c r="AH267">
        <f>(((EW267*1.2)*1.15))</f>
        <v>7.9349999999999987</v>
      </c>
      <c r="AI267">
        <f>(((EX267*1.2)*1.25))</f>
        <v>1.4999999999999999E-2</v>
      </c>
      <c r="AJ267">
        <f t="shared" si="239"/>
        <v>0</v>
      </c>
      <c r="AK267">
        <v>54.58</v>
      </c>
      <c r="AL267">
        <v>3.66</v>
      </c>
      <c r="AM267">
        <v>0.66</v>
      </c>
      <c r="AN267">
        <v>0.12</v>
      </c>
      <c r="AO267">
        <v>50.26</v>
      </c>
      <c r="AP267">
        <v>0</v>
      </c>
      <c r="AQ267">
        <v>5.75</v>
      </c>
      <c r="AR267">
        <v>0.01</v>
      </c>
      <c r="AS267">
        <v>0</v>
      </c>
      <c r="AT267">
        <v>115</v>
      </c>
      <c r="AU267">
        <v>71</v>
      </c>
      <c r="AV267">
        <v>1</v>
      </c>
      <c r="AW267">
        <v>1</v>
      </c>
      <c r="AZ267">
        <v>1</v>
      </c>
      <c r="BA267">
        <v>1</v>
      </c>
      <c r="BB267">
        <v>1</v>
      </c>
      <c r="BC267">
        <v>1</v>
      </c>
      <c r="BD267" t="s">
        <v>3</v>
      </c>
      <c r="BE267" t="s">
        <v>3</v>
      </c>
      <c r="BF267" t="s">
        <v>3</v>
      </c>
      <c r="BG267" t="s">
        <v>3</v>
      </c>
      <c r="BH267">
        <v>0</v>
      </c>
      <c r="BI267">
        <v>1</v>
      </c>
      <c r="BJ267" t="s">
        <v>48</v>
      </c>
      <c r="BM267">
        <v>20001</v>
      </c>
      <c r="BN267">
        <v>0</v>
      </c>
      <c r="BO267" t="s">
        <v>3</v>
      </c>
      <c r="BP267">
        <v>0</v>
      </c>
      <c r="BQ267">
        <v>2</v>
      </c>
      <c r="BR267">
        <v>0</v>
      </c>
      <c r="BS267">
        <v>1</v>
      </c>
      <c r="BT267">
        <v>1</v>
      </c>
      <c r="BU267">
        <v>1</v>
      </c>
      <c r="BV267">
        <v>1</v>
      </c>
      <c r="BW267">
        <v>1</v>
      </c>
      <c r="BX267">
        <v>1</v>
      </c>
      <c r="BY267" t="s">
        <v>3</v>
      </c>
      <c r="BZ267">
        <v>128</v>
      </c>
      <c r="CA267">
        <v>83</v>
      </c>
      <c r="CE267">
        <v>0</v>
      </c>
      <c r="CF267">
        <v>0</v>
      </c>
      <c r="CG267">
        <v>0</v>
      </c>
      <c r="CM267">
        <v>0</v>
      </c>
      <c r="CN267" t="s">
        <v>954</v>
      </c>
      <c r="CO267">
        <v>0</v>
      </c>
      <c r="CP267">
        <f t="shared" si="240"/>
        <v>18.299999999999997</v>
      </c>
      <c r="CQ267">
        <f t="shared" si="241"/>
        <v>3.66</v>
      </c>
      <c r="CR267">
        <f t="shared" si="242"/>
        <v>0.99</v>
      </c>
      <c r="CS267">
        <f t="shared" si="243"/>
        <v>0.18</v>
      </c>
      <c r="CT267">
        <f t="shared" si="244"/>
        <v>69.36</v>
      </c>
      <c r="CU267">
        <f t="shared" si="245"/>
        <v>0</v>
      </c>
      <c r="CV267">
        <f t="shared" si="246"/>
        <v>7.9349999999999987</v>
      </c>
      <c r="CW267">
        <f t="shared" si="247"/>
        <v>1.4999999999999999E-2</v>
      </c>
      <c r="CX267">
        <f t="shared" si="248"/>
        <v>0</v>
      </c>
      <c r="CY267">
        <f t="shared" si="249"/>
        <v>19.768499999999996</v>
      </c>
      <c r="CZ267">
        <f t="shared" si="250"/>
        <v>12.204899999999999</v>
      </c>
      <c r="DC267" t="s">
        <v>3</v>
      </c>
      <c r="DD267" t="s">
        <v>3</v>
      </c>
      <c r="DE267" t="s">
        <v>21</v>
      </c>
      <c r="DF267" t="s">
        <v>21</v>
      </c>
      <c r="DG267" t="s">
        <v>22</v>
      </c>
      <c r="DH267" t="s">
        <v>3</v>
      </c>
      <c r="DI267" t="s">
        <v>22</v>
      </c>
      <c r="DJ267" t="s">
        <v>21</v>
      </c>
      <c r="DK267" t="s">
        <v>3</v>
      </c>
      <c r="DL267" t="s">
        <v>3</v>
      </c>
      <c r="DM267" t="s">
        <v>3</v>
      </c>
      <c r="DN267">
        <v>0</v>
      </c>
      <c r="DO267">
        <v>0</v>
      </c>
      <c r="DP267">
        <v>1</v>
      </c>
      <c r="DQ267">
        <v>1</v>
      </c>
      <c r="DU267">
        <v>1005</v>
      </c>
      <c r="DV267" t="s">
        <v>47</v>
      </c>
      <c r="DW267" t="s">
        <v>47</v>
      </c>
      <c r="DX267">
        <v>1</v>
      </c>
      <c r="EE267">
        <v>31102217</v>
      </c>
      <c r="EF267">
        <v>2</v>
      </c>
      <c r="EG267" t="s">
        <v>23</v>
      </c>
      <c r="EH267">
        <v>0</v>
      </c>
      <c r="EI267" t="s">
        <v>3</v>
      </c>
      <c r="EJ267">
        <v>1</v>
      </c>
      <c r="EK267">
        <v>20001</v>
      </c>
      <c r="EL267" t="s">
        <v>24</v>
      </c>
      <c r="EM267" t="s">
        <v>25</v>
      </c>
      <c r="EO267" t="s">
        <v>26</v>
      </c>
      <c r="EQ267">
        <v>0</v>
      </c>
      <c r="ER267">
        <v>54.58</v>
      </c>
      <c r="ES267">
        <v>3.66</v>
      </c>
      <c r="ET267">
        <v>0.66</v>
      </c>
      <c r="EU267">
        <v>0.12</v>
      </c>
      <c r="EV267">
        <v>50.26</v>
      </c>
      <c r="EW267">
        <v>5.75</v>
      </c>
      <c r="EX267">
        <v>0.01</v>
      </c>
      <c r="EY267">
        <v>0</v>
      </c>
      <c r="FQ267">
        <v>0</v>
      </c>
      <c r="FR267">
        <f t="shared" si="251"/>
        <v>0</v>
      </c>
      <c r="FS267">
        <v>0</v>
      </c>
      <c r="FT267" t="s">
        <v>27</v>
      </c>
      <c r="FU267" t="s">
        <v>28</v>
      </c>
      <c r="FX267">
        <v>115.2</v>
      </c>
      <c r="FY267">
        <v>70.55</v>
      </c>
      <c r="GA267" t="s">
        <v>3</v>
      </c>
      <c r="GD267">
        <v>1</v>
      </c>
      <c r="GF267">
        <v>115509146</v>
      </c>
      <c r="GG267">
        <v>2</v>
      </c>
      <c r="GH267">
        <v>1</v>
      </c>
      <c r="GI267">
        <v>-2</v>
      </c>
      <c r="GJ267">
        <v>0</v>
      </c>
      <c r="GK267">
        <v>0</v>
      </c>
      <c r="GL267">
        <f t="shared" si="252"/>
        <v>0</v>
      </c>
      <c r="GM267">
        <f t="shared" si="253"/>
        <v>50.27</v>
      </c>
      <c r="GN267">
        <f t="shared" si="254"/>
        <v>50.27</v>
      </c>
      <c r="GO267">
        <f t="shared" si="255"/>
        <v>0</v>
      </c>
      <c r="GP267">
        <f t="shared" si="256"/>
        <v>0</v>
      </c>
      <c r="GR267">
        <v>0</v>
      </c>
      <c r="GS267">
        <v>3</v>
      </c>
      <c r="GT267">
        <v>0</v>
      </c>
      <c r="GU267" t="s">
        <v>3</v>
      </c>
      <c r="GV267">
        <f t="shared" si="257"/>
        <v>0</v>
      </c>
      <c r="GW267">
        <v>1</v>
      </c>
      <c r="GX267">
        <f t="shared" si="258"/>
        <v>0</v>
      </c>
      <c r="HA267">
        <v>0</v>
      </c>
      <c r="HB267">
        <v>0</v>
      </c>
      <c r="HC267">
        <f t="shared" si="259"/>
        <v>0</v>
      </c>
      <c r="IK267">
        <v>0</v>
      </c>
    </row>
    <row r="268" spans="1:255">
      <c r="A268" s="2">
        <v>17</v>
      </c>
      <c r="B268" s="2">
        <v>1</v>
      </c>
      <c r="C268" s="2"/>
      <c r="D268" s="2"/>
      <c r="E268" s="2" t="s">
        <v>213</v>
      </c>
      <c r="F268" s="2" t="s">
        <v>38</v>
      </c>
      <c r="G268" s="2" t="s">
        <v>214</v>
      </c>
      <c r="H268" s="2" t="s">
        <v>40</v>
      </c>
      <c r="I268" s="2">
        <v>1</v>
      </c>
      <c r="J268" s="2">
        <v>0</v>
      </c>
      <c r="K268" s="2"/>
      <c r="L268" s="2"/>
      <c r="M268" s="2"/>
      <c r="N268" s="2"/>
      <c r="O268" s="2">
        <f t="shared" si="225"/>
        <v>0</v>
      </c>
      <c r="P268" s="2">
        <f t="shared" si="226"/>
        <v>0</v>
      </c>
      <c r="Q268" s="2">
        <f t="shared" si="227"/>
        <v>0</v>
      </c>
      <c r="R268" s="2">
        <f t="shared" si="228"/>
        <v>0</v>
      </c>
      <c r="S268" s="2">
        <f t="shared" si="229"/>
        <v>0</v>
      </c>
      <c r="T268" s="2">
        <f t="shared" si="230"/>
        <v>0</v>
      </c>
      <c r="U268" s="2">
        <f t="shared" si="231"/>
        <v>0</v>
      </c>
      <c r="V268" s="2">
        <f t="shared" si="232"/>
        <v>0</v>
      </c>
      <c r="W268" s="2">
        <f t="shared" si="233"/>
        <v>0</v>
      </c>
      <c r="X268" s="2">
        <f t="shared" si="234"/>
        <v>0</v>
      </c>
      <c r="Y268" s="2">
        <f t="shared" si="235"/>
        <v>0</v>
      </c>
      <c r="Z268" s="2"/>
      <c r="AA268" s="2">
        <v>33304975</v>
      </c>
      <c r="AB268" s="2">
        <f t="shared" si="236"/>
        <v>0</v>
      </c>
      <c r="AC268" s="2">
        <f t="shared" si="237"/>
        <v>0</v>
      </c>
      <c r="AD268" s="2">
        <f>ROUND((((ET268)-(EU268))+AE268),2)</f>
        <v>0</v>
      </c>
      <c r="AE268" s="2">
        <f t="shared" ref="AE268:AF271" si="262">ROUND((EU268),2)</f>
        <v>0</v>
      </c>
      <c r="AF268" s="2">
        <f t="shared" si="262"/>
        <v>0</v>
      </c>
      <c r="AG268" s="2">
        <f t="shared" si="238"/>
        <v>0</v>
      </c>
      <c r="AH268" s="2">
        <f t="shared" ref="AH268:AI271" si="263">(EW268)</f>
        <v>0</v>
      </c>
      <c r="AI268" s="2">
        <f t="shared" si="263"/>
        <v>0</v>
      </c>
      <c r="AJ268" s="2">
        <f t="shared" si="239"/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1</v>
      </c>
      <c r="AW268" s="2">
        <v>1</v>
      </c>
      <c r="AX268" s="2"/>
      <c r="AY268" s="2"/>
      <c r="AZ268" s="2">
        <v>1</v>
      </c>
      <c r="BA268" s="2">
        <v>1</v>
      </c>
      <c r="BB268" s="2">
        <v>1</v>
      </c>
      <c r="BC268" s="2">
        <v>1</v>
      </c>
      <c r="BD268" s="2" t="s">
        <v>3</v>
      </c>
      <c r="BE268" s="2" t="s">
        <v>3</v>
      </c>
      <c r="BF268" s="2" t="s">
        <v>3</v>
      </c>
      <c r="BG268" s="2" t="s">
        <v>3</v>
      </c>
      <c r="BH268" s="2">
        <v>3</v>
      </c>
      <c r="BI268" s="2">
        <v>2</v>
      </c>
      <c r="BJ268" s="2" t="s">
        <v>3</v>
      </c>
      <c r="BK268" s="2"/>
      <c r="BL268" s="2"/>
      <c r="BM268" s="2">
        <v>1100</v>
      </c>
      <c r="BN268" s="2">
        <v>0</v>
      </c>
      <c r="BO268" s="2" t="s">
        <v>3</v>
      </c>
      <c r="BP268" s="2">
        <v>0</v>
      </c>
      <c r="BQ268" s="2">
        <v>14</v>
      </c>
      <c r="BR268" s="2">
        <v>0</v>
      </c>
      <c r="BS268" s="2">
        <v>1</v>
      </c>
      <c r="BT268" s="2">
        <v>1</v>
      </c>
      <c r="BU268" s="2">
        <v>1</v>
      </c>
      <c r="BV268" s="2">
        <v>1</v>
      </c>
      <c r="BW268" s="2">
        <v>1</v>
      </c>
      <c r="BX268" s="2">
        <v>1</v>
      </c>
      <c r="BY268" s="2" t="s">
        <v>3</v>
      </c>
      <c r="BZ268" s="2">
        <v>0</v>
      </c>
      <c r="CA268" s="2">
        <v>0</v>
      </c>
      <c r="CB268" s="2"/>
      <c r="CC268" s="2"/>
      <c r="CD268" s="2"/>
      <c r="CE268" s="2">
        <v>0</v>
      </c>
      <c r="CF268" s="2">
        <v>0</v>
      </c>
      <c r="CG268" s="2">
        <v>0</v>
      </c>
      <c r="CH268" s="2"/>
      <c r="CI268" s="2"/>
      <c r="CJ268" s="2"/>
      <c r="CK268" s="2"/>
      <c r="CL268" s="2"/>
      <c r="CM268" s="2">
        <v>0</v>
      </c>
      <c r="CN268" s="2" t="s">
        <v>3</v>
      </c>
      <c r="CO268" s="2">
        <v>0</v>
      </c>
      <c r="CP268" s="2">
        <f t="shared" si="240"/>
        <v>0</v>
      </c>
      <c r="CQ268" s="2">
        <f t="shared" si="241"/>
        <v>0</v>
      </c>
      <c r="CR268" s="2">
        <f t="shared" si="242"/>
        <v>0</v>
      </c>
      <c r="CS268" s="2">
        <f t="shared" si="243"/>
        <v>0</v>
      </c>
      <c r="CT268" s="2">
        <f t="shared" si="244"/>
        <v>0</v>
      </c>
      <c r="CU268" s="2">
        <f t="shared" si="245"/>
        <v>0</v>
      </c>
      <c r="CV268" s="2">
        <f t="shared" si="246"/>
        <v>0</v>
      </c>
      <c r="CW268" s="2">
        <f t="shared" si="247"/>
        <v>0</v>
      </c>
      <c r="CX268" s="2">
        <f t="shared" si="248"/>
        <v>0</v>
      </c>
      <c r="CY268" s="2">
        <f t="shared" si="249"/>
        <v>0</v>
      </c>
      <c r="CZ268" s="2">
        <f t="shared" si="250"/>
        <v>0</v>
      </c>
      <c r="DA268" s="2"/>
      <c r="DB268" s="2"/>
      <c r="DC268" s="2" t="s">
        <v>3</v>
      </c>
      <c r="DD268" s="2" t="s">
        <v>3</v>
      </c>
      <c r="DE268" s="2" t="s">
        <v>3</v>
      </c>
      <c r="DF268" s="2" t="s">
        <v>3</v>
      </c>
      <c r="DG268" s="2" t="s">
        <v>3</v>
      </c>
      <c r="DH268" s="2" t="s">
        <v>3</v>
      </c>
      <c r="DI268" s="2" t="s">
        <v>3</v>
      </c>
      <c r="DJ268" s="2" t="s">
        <v>3</v>
      </c>
      <c r="DK268" s="2" t="s">
        <v>3</v>
      </c>
      <c r="DL268" s="2" t="s">
        <v>3</v>
      </c>
      <c r="DM268" s="2" t="s">
        <v>3</v>
      </c>
      <c r="DN268" s="2">
        <v>0</v>
      </c>
      <c r="DO268" s="2">
        <v>0</v>
      </c>
      <c r="DP268" s="2">
        <v>1</v>
      </c>
      <c r="DQ268" s="2">
        <v>1</v>
      </c>
      <c r="DR268" s="2"/>
      <c r="DS268" s="2"/>
      <c r="DT268" s="2"/>
      <c r="DU268" s="2">
        <v>1010</v>
      </c>
      <c r="DV268" s="2" t="s">
        <v>40</v>
      </c>
      <c r="DW268" s="2" t="s">
        <v>40</v>
      </c>
      <c r="DX268" s="2">
        <v>1</v>
      </c>
      <c r="DY268" s="2"/>
      <c r="DZ268" s="2"/>
      <c r="EA268" s="2"/>
      <c r="EB268" s="2"/>
      <c r="EC268" s="2"/>
      <c r="ED268" s="2"/>
      <c r="EE268" s="2">
        <v>31102366</v>
      </c>
      <c r="EF268" s="2">
        <v>8</v>
      </c>
      <c r="EG268" s="2" t="s">
        <v>34</v>
      </c>
      <c r="EH268" s="2">
        <v>0</v>
      </c>
      <c r="EI268" s="2" t="s">
        <v>3</v>
      </c>
      <c r="EJ268" s="2">
        <v>1</v>
      </c>
      <c r="EK268" s="2">
        <v>1100</v>
      </c>
      <c r="EL268" s="2" t="s">
        <v>41</v>
      </c>
      <c r="EM268" s="2" t="s">
        <v>42</v>
      </c>
      <c r="EN268" s="2"/>
      <c r="EO268" s="2" t="s">
        <v>3</v>
      </c>
      <c r="EP268" s="2"/>
      <c r="EQ268" s="2">
        <v>0</v>
      </c>
      <c r="ER268" s="2">
        <v>0</v>
      </c>
      <c r="ES268" s="2">
        <v>0</v>
      </c>
      <c r="ET268" s="2">
        <v>0</v>
      </c>
      <c r="EU268" s="2">
        <v>0</v>
      </c>
      <c r="EV268" s="2">
        <v>0</v>
      </c>
      <c r="EW268" s="2">
        <v>0</v>
      </c>
      <c r="EX268" s="2">
        <v>0</v>
      </c>
      <c r="EY268" s="2">
        <v>0</v>
      </c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>
        <v>0</v>
      </c>
      <c r="FR268" s="2">
        <f t="shared" si="251"/>
        <v>0</v>
      </c>
      <c r="FS268" s="2">
        <v>0</v>
      </c>
      <c r="FT268" s="2"/>
      <c r="FU268" s="2"/>
      <c r="FV268" s="2"/>
      <c r="FW268" s="2"/>
      <c r="FX268" s="2">
        <v>0</v>
      </c>
      <c r="FY268" s="2">
        <v>0</v>
      </c>
      <c r="FZ268" s="2"/>
      <c r="GA268" s="2" t="s">
        <v>3</v>
      </c>
      <c r="GB268" s="2"/>
      <c r="GC268" s="2"/>
      <c r="GD268" s="2">
        <v>1</v>
      </c>
      <c r="GE268" s="2"/>
      <c r="GF268" s="2">
        <v>-1826687891</v>
      </c>
      <c r="GG268" s="2">
        <v>2</v>
      </c>
      <c r="GH268" s="2">
        <v>0</v>
      </c>
      <c r="GI268" s="2">
        <v>-2</v>
      </c>
      <c r="GJ268" s="2">
        <v>0</v>
      </c>
      <c r="GK268" s="2">
        <v>0</v>
      </c>
      <c r="GL268" s="2">
        <f t="shared" si="252"/>
        <v>0</v>
      </c>
      <c r="GM268" s="2">
        <f t="shared" si="253"/>
        <v>0</v>
      </c>
      <c r="GN268" s="2">
        <f t="shared" si="254"/>
        <v>0</v>
      </c>
      <c r="GO268" s="2">
        <f t="shared" si="255"/>
        <v>0</v>
      </c>
      <c r="GP268" s="2">
        <f t="shared" si="256"/>
        <v>0</v>
      </c>
      <c r="GQ268" s="2"/>
      <c r="GR268" s="2">
        <v>0</v>
      </c>
      <c r="GS268" s="2">
        <v>3</v>
      </c>
      <c r="GT268" s="2">
        <v>0</v>
      </c>
      <c r="GU268" s="2" t="s">
        <v>3</v>
      </c>
      <c r="GV268" s="2">
        <f t="shared" si="257"/>
        <v>0</v>
      </c>
      <c r="GW268" s="2">
        <v>1</v>
      </c>
      <c r="GX268" s="2">
        <f t="shared" si="258"/>
        <v>0</v>
      </c>
      <c r="GY268" s="2"/>
      <c r="GZ268" s="2"/>
      <c r="HA268" s="2">
        <v>0</v>
      </c>
      <c r="HB268" s="2">
        <v>0</v>
      </c>
      <c r="HC268" s="2">
        <f t="shared" si="259"/>
        <v>0</v>
      </c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>
        <v>0</v>
      </c>
      <c r="IL268" s="2"/>
      <c r="IM268" s="2"/>
      <c r="IN268" s="2"/>
      <c r="IO268" s="2"/>
      <c r="IP268" s="2"/>
      <c r="IQ268" s="2"/>
      <c r="IR268" s="2"/>
      <c r="IS268" s="2"/>
      <c r="IT268" s="2"/>
      <c r="IU268" s="2"/>
    </row>
    <row r="269" spans="1:255">
      <c r="A269">
        <v>17</v>
      </c>
      <c r="B269">
        <v>1</v>
      </c>
      <c r="E269" t="s">
        <v>213</v>
      </c>
      <c r="F269" t="s">
        <v>38</v>
      </c>
      <c r="G269" t="s">
        <v>214</v>
      </c>
      <c r="H269" t="s">
        <v>40</v>
      </c>
      <c r="I269">
        <v>1</v>
      </c>
      <c r="J269">
        <v>0</v>
      </c>
      <c r="O269">
        <f t="shared" si="225"/>
        <v>971.04</v>
      </c>
      <c r="P269">
        <f t="shared" si="226"/>
        <v>971.04</v>
      </c>
      <c r="Q269">
        <f t="shared" si="227"/>
        <v>0</v>
      </c>
      <c r="R269">
        <f t="shared" si="228"/>
        <v>0</v>
      </c>
      <c r="S269">
        <f t="shared" si="229"/>
        <v>0</v>
      </c>
      <c r="T269">
        <f t="shared" si="230"/>
        <v>0</v>
      </c>
      <c r="U269">
        <f t="shared" si="231"/>
        <v>0</v>
      </c>
      <c r="V269">
        <f t="shared" si="232"/>
        <v>0</v>
      </c>
      <c r="W269">
        <f t="shared" si="233"/>
        <v>0</v>
      </c>
      <c r="X269">
        <f t="shared" si="234"/>
        <v>0</v>
      </c>
      <c r="Y269">
        <f t="shared" si="235"/>
        <v>0</v>
      </c>
      <c r="AA269">
        <v>33304960</v>
      </c>
      <c r="AB269">
        <f t="shared" si="236"/>
        <v>971.04</v>
      </c>
      <c r="AC269">
        <f t="shared" si="237"/>
        <v>971.04</v>
      </c>
      <c r="AD269">
        <f>ROUND((((ET269)-(EU269))+AE269),2)</f>
        <v>0</v>
      </c>
      <c r="AE269">
        <f t="shared" si="262"/>
        <v>0</v>
      </c>
      <c r="AF269">
        <f t="shared" si="262"/>
        <v>0</v>
      </c>
      <c r="AG269">
        <f t="shared" si="238"/>
        <v>0</v>
      </c>
      <c r="AH269">
        <f t="shared" si="263"/>
        <v>0</v>
      </c>
      <c r="AI269">
        <f t="shared" si="263"/>
        <v>0</v>
      </c>
      <c r="AJ269">
        <f t="shared" si="239"/>
        <v>0</v>
      </c>
      <c r="AK269">
        <v>971.04</v>
      </c>
      <c r="AL269">
        <v>971.04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1</v>
      </c>
      <c r="AW269">
        <v>1</v>
      </c>
      <c r="AZ269">
        <v>1</v>
      </c>
      <c r="BA269">
        <v>1</v>
      </c>
      <c r="BB269">
        <v>1</v>
      </c>
      <c r="BC269">
        <v>1</v>
      </c>
      <c r="BD269" t="s">
        <v>3</v>
      </c>
      <c r="BE269" t="s">
        <v>3</v>
      </c>
      <c r="BF269" t="s">
        <v>3</v>
      </c>
      <c r="BG269" t="s">
        <v>3</v>
      </c>
      <c r="BH269">
        <v>3</v>
      </c>
      <c r="BI269">
        <v>2</v>
      </c>
      <c r="BJ269" t="s">
        <v>3</v>
      </c>
      <c r="BM269">
        <v>1100</v>
      </c>
      <c r="BN269">
        <v>0</v>
      </c>
      <c r="BO269" t="s">
        <v>3</v>
      </c>
      <c r="BP269">
        <v>0</v>
      </c>
      <c r="BQ269">
        <v>14</v>
      </c>
      <c r="BR269">
        <v>0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 t="s">
        <v>3</v>
      </c>
      <c r="BZ269">
        <v>0</v>
      </c>
      <c r="CA269">
        <v>0</v>
      </c>
      <c r="CE269">
        <v>0</v>
      </c>
      <c r="CF269">
        <v>0</v>
      </c>
      <c r="CG269">
        <v>0</v>
      </c>
      <c r="CM269">
        <v>0</v>
      </c>
      <c r="CN269" t="s">
        <v>3</v>
      </c>
      <c r="CO269">
        <v>0</v>
      </c>
      <c r="CP269">
        <f t="shared" si="240"/>
        <v>971.04</v>
      </c>
      <c r="CQ269">
        <f t="shared" si="241"/>
        <v>971.04</v>
      </c>
      <c r="CR269">
        <f t="shared" si="242"/>
        <v>0</v>
      </c>
      <c r="CS269">
        <f t="shared" si="243"/>
        <v>0</v>
      </c>
      <c r="CT269">
        <f t="shared" si="244"/>
        <v>0</v>
      </c>
      <c r="CU269">
        <f t="shared" si="245"/>
        <v>0</v>
      </c>
      <c r="CV269">
        <f t="shared" si="246"/>
        <v>0</v>
      </c>
      <c r="CW269">
        <f t="shared" si="247"/>
        <v>0</v>
      </c>
      <c r="CX269">
        <f t="shared" si="248"/>
        <v>0</v>
      </c>
      <c r="CY269">
        <f t="shared" si="249"/>
        <v>0</v>
      </c>
      <c r="CZ269">
        <f t="shared" si="250"/>
        <v>0</v>
      </c>
      <c r="DC269" t="s">
        <v>3</v>
      </c>
      <c r="DD269" t="s">
        <v>3</v>
      </c>
      <c r="DE269" t="s">
        <v>3</v>
      </c>
      <c r="DF269" t="s">
        <v>3</v>
      </c>
      <c r="DG269" t="s">
        <v>3</v>
      </c>
      <c r="DH269" t="s">
        <v>3</v>
      </c>
      <c r="DI269" t="s">
        <v>3</v>
      </c>
      <c r="DJ269" t="s">
        <v>3</v>
      </c>
      <c r="DK269" t="s">
        <v>3</v>
      </c>
      <c r="DL269" t="s">
        <v>3</v>
      </c>
      <c r="DM269" t="s">
        <v>3</v>
      </c>
      <c r="DN269">
        <v>0</v>
      </c>
      <c r="DO269">
        <v>0</v>
      </c>
      <c r="DP269">
        <v>1</v>
      </c>
      <c r="DQ269">
        <v>1</v>
      </c>
      <c r="DU269">
        <v>1010</v>
      </c>
      <c r="DV269" t="s">
        <v>40</v>
      </c>
      <c r="DW269" t="s">
        <v>40</v>
      </c>
      <c r="DX269">
        <v>1</v>
      </c>
      <c r="EE269">
        <v>31102366</v>
      </c>
      <c r="EF269">
        <v>8</v>
      </c>
      <c r="EG269" t="s">
        <v>34</v>
      </c>
      <c r="EH269">
        <v>0</v>
      </c>
      <c r="EI269" t="s">
        <v>3</v>
      </c>
      <c r="EJ269">
        <v>1</v>
      </c>
      <c r="EK269">
        <v>1100</v>
      </c>
      <c r="EL269" t="s">
        <v>41</v>
      </c>
      <c r="EM269" t="s">
        <v>42</v>
      </c>
      <c r="EO269" t="s">
        <v>3</v>
      </c>
      <c r="EQ269">
        <v>0</v>
      </c>
      <c r="ER269">
        <v>971.04</v>
      </c>
      <c r="ES269">
        <v>971.04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5</v>
      </c>
      <c r="FC269">
        <v>1</v>
      </c>
      <c r="FD269">
        <v>18</v>
      </c>
      <c r="FF269">
        <v>8956.3700000000008</v>
      </c>
      <c r="FQ269">
        <v>0</v>
      </c>
      <c r="FR269">
        <f t="shared" si="251"/>
        <v>0</v>
      </c>
      <c r="FS269">
        <v>0</v>
      </c>
      <c r="FX269">
        <v>0</v>
      </c>
      <c r="FY269">
        <v>0</v>
      </c>
      <c r="GA269" t="s">
        <v>215</v>
      </c>
      <c r="GD269">
        <v>1</v>
      </c>
      <c r="GF269">
        <v>-1826687891</v>
      </c>
      <c r="GG269">
        <v>2</v>
      </c>
      <c r="GH269">
        <v>3</v>
      </c>
      <c r="GI269">
        <v>3</v>
      </c>
      <c r="GJ269">
        <v>0</v>
      </c>
      <c r="GK269">
        <v>0</v>
      </c>
      <c r="GL269">
        <f t="shared" si="252"/>
        <v>0</v>
      </c>
      <c r="GM269">
        <f t="shared" si="253"/>
        <v>971.04</v>
      </c>
      <c r="GN269">
        <f t="shared" si="254"/>
        <v>0</v>
      </c>
      <c r="GO269">
        <f t="shared" si="255"/>
        <v>971.04</v>
      </c>
      <c r="GP269">
        <f t="shared" si="256"/>
        <v>0</v>
      </c>
      <c r="GR269">
        <v>1</v>
      </c>
      <c r="GS269">
        <v>1</v>
      </c>
      <c r="GT269">
        <v>0</v>
      </c>
      <c r="GU269" t="s">
        <v>3</v>
      </c>
      <c r="GV269">
        <f t="shared" si="257"/>
        <v>0</v>
      </c>
      <c r="GW269">
        <v>1</v>
      </c>
      <c r="GX269">
        <f t="shared" si="258"/>
        <v>0</v>
      </c>
      <c r="HA269">
        <v>0</v>
      </c>
      <c r="HB269">
        <v>0</v>
      </c>
      <c r="HC269">
        <f t="shared" si="259"/>
        <v>0</v>
      </c>
      <c r="IK269">
        <v>0</v>
      </c>
    </row>
    <row r="270" spans="1:255">
      <c r="A270" s="2">
        <v>17</v>
      </c>
      <c r="B270" s="2">
        <v>1</v>
      </c>
      <c r="C270" s="2"/>
      <c r="D270" s="2"/>
      <c r="E270" s="2" t="s">
        <v>216</v>
      </c>
      <c r="F270" s="2" t="s">
        <v>38</v>
      </c>
      <c r="G270" s="2" t="s">
        <v>217</v>
      </c>
      <c r="H270" s="2" t="s">
        <v>40</v>
      </c>
      <c r="I270" s="2">
        <v>1</v>
      </c>
      <c r="J270" s="2">
        <v>0</v>
      </c>
      <c r="K270" s="2"/>
      <c r="L270" s="2"/>
      <c r="M270" s="2"/>
      <c r="N270" s="2"/>
      <c r="O270" s="2">
        <f t="shared" si="225"/>
        <v>0</v>
      </c>
      <c r="P270" s="2">
        <f t="shared" si="226"/>
        <v>0</v>
      </c>
      <c r="Q270" s="2">
        <f t="shared" si="227"/>
        <v>0</v>
      </c>
      <c r="R270" s="2">
        <f t="shared" si="228"/>
        <v>0</v>
      </c>
      <c r="S270" s="2">
        <f t="shared" si="229"/>
        <v>0</v>
      </c>
      <c r="T270" s="2">
        <f t="shared" si="230"/>
        <v>0</v>
      </c>
      <c r="U270" s="2">
        <f t="shared" si="231"/>
        <v>0</v>
      </c>
      <c r="V270" s="2">
        <f t="shared" si="232"/>
        <v>0</v>
      </c>
      <c r="W270" s="2">
        <f t="shared" si="233"/>
        <v>0</v>
      </c>
      <c r="X270" s="2">
        <f t="shared" si="234"/>
        <v>0</v>
      </c>
      <c r="Y270" s="2">
        <f t="shared" si="235"/>
        <v>0</v>
      </c>
      <c r="Z270" s="2"/>
      <c r="AA270" s="2">
        <v>33304975</v>
      </c>
      <c r="AB270" s="2">
        <f t="shared" si="236"/>
        <v>0</v>
      </c>
      <c r="AC270" s="2">
        <f t="shared" si="237"/>
        <v>0</v>
      </c>
      <c r="AD270" s="2">
        <f>ROUND((((ET270)-(EU270))+AE270),2)</f>
        <v>0</v>
      </c>
      <c r="AE270" s="2">
        <f t="shared" si="262"/>
        <v>0</v>
      </c>
      <c r="AF270" s="2">
        <f t="shared" si="262"/>
        <v>0</v>
      </c>
      <c r="AG270" s="2">
        <f t="shared" si="238"/>
        <v>0</v>
      </c>
      <c r="AH270" s="2">
        <f t="shared" si="263"/>
        <v>0</v>
      </c>
      <c r="AI270" s="2">
        <f t="shared" si="263"/>
        <v>0</v>
      </c>
      <c r="AJ270" s="2">
        <f t="shared" si="239"/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1</v>
      </c>
      <c r="AW270" s="2">
        <v>1</v>
      </c>
      <c r="AX270" s="2"/>
      <c r="AY270" s="2"/>
      <c r="AZ270" s="2">
        <v>1</v>
      </c>
      <c r="BA270" s="2">
        <v>1</v>
      </c>
      <c r="BB270" s="2">
        <v>1</v>
      </c>
      <c r="BC270" s="2">
        <v>1</v>
      </c>
      <c r="BD270" s="2" t="s">
        <v>3</v>
      </c>
      <c r="BE270" s="2" t="s">
        <v>3</v>
      </c>
      <c r="BF270" s="2" t="s">
        <v>3</v>
      </c>
      <c r="BG270" s="2" t="s">
        <v>3</v>
      </c>
      <c r="BH270" s="2">
        <v>3</v>
      </c>
      <c r="BI270" s="2">
        <v>2</v>
      </c>
      <c r="BJ270" s="2" t="s">
        <v>3</v>
      </c>
      <c r="BK270" s="2"/>
      <c r="BL270" s="2"/>
      <c r="BM270" s="2">
        <v>1100</v>
      </c>
      <c r="BN270" s="2">
        <v>0</v>
      </c>
      <c r="BO270" s="2" t="s">
        <v>3</v>
      </c>
      <c r="BP270" s="2">
        <v>0</v>
      </c>
      <c r="BQ270" s="2">
        <v>14</v>
      </c>
      <c r="BR270" s="2">
        <v>0</v>
      </c>
      <c r="BS270" s="2">
        <v>1</v>
      </c>
      <c r="BT270" s="2">
        <v>1</v>
      </c>
      <c r="BU270" s="2">
        <v>1</v>
      </c>
      <c r="BV270" s="2">
        <v>1</v>
      </c>
      <c r="BW270" s="2">
        <v>1</v>
      </c>
      <c r="BX270" s="2">
        <v>1</v>
      </c>
      <c r="BY270" s="2" t="s">
        <v>3</v>
      </c>
      <c r="BZ270" s="2">
        <v>0</v>
      </c>
      <c r="CA270" s="2">
        <v>0</v>
      </c>
      <c r="CB270" s="2"/>
      <c r="CC270" s="2"/>
      <c r="CD270" s="2"/>
      <c r="CE270" s="2">
        <v>0</v>
      </c>
      <c r="CF270" s="2">
        <v>0</v>
      </c>
      <c r="CG270" s="2">
        <v>0</v>
      </c>
      <c r="CH270" s="2"/>
      <c r="CI270" s="2"/>
      <c r="CJ270" s="2"/>
      <c r="CK270" s="2"/>
      <c r="CL270" s="2"/>
      <c r="CM270" s="2">
        <v>0</v>
      </c>
      <c r="CN270" s="2" t="s">
        <v>3</v>
      </c>
      <c r="CO270" s="2">
        <v>0</v>
      </c>
      <c r="CP270" s="2">
        <f t="shared" si="240"/>
        <v>0</v>
      </c>
      <c r="CQ270" s="2">
        <f t="shared" si="241"/>
        <v>0</v>
      </c>
      <c r="CR270" s="2">
        <f t="shared" si="242"/>
        <v>0</v>
      </c>
      <c r="CS270" s="2">
        <f t="shared" si="243"/>
        <v>0</v>
      </c>
      <c r="CT270" s="2">
        <f t="shared" si="244"/>
        <v>0</v>
      </c>
      <c r="CU270" s="2">
        <f t="shared" si="245"/>
        <v>0</v>
      </c>
      <c r="CV270" s="2">
        <f t="shared" si="246"/>
        <v>0</v>
      </c>
      <c r="CW270" s="2">
        <f t="shared" si="247"/>
        <v>0</v>
      </c>
      <c r="CX270" s="2">
        <f t="shared" si="248"/>
        <v>0</v>
      </c>
      <c r="CY270" s="2">
        <f t="shared" si="249"/>
        <v>0</v>
      </c>
      <c r="CZ270" s="2">
        <f t="shared" si="250"/>
        <v>0</v>
      </c>
      <c r="DA270" s="2"/>
      <c r="DB270" s="2"/>
      <c r="DC270" s="2" t="s">
        <v>3</v>
      </c>
      <c r="DD270" s="2" t="s">
        <v>3</v>
      </c>
      <c r="DE270" s="2" t="s">
        <v>3</v>
      </c>
      <c r="DF270" s="2" t="s">
        <v>3</v>
      </c>
      <c r="DG270" s="2" t="s">
        <v>3</v>
      </c>
      <c r="DH270" s="2" t="s">
        <v>3</v>
      </c>
      <c r="DI270" s="2" t="s">
        <v>3</v>
      </c>
      <c r="DJ270" s="2" t="s">
        <v>3</v>
      </c>
      <c r="DK270" s="2" t="s">
        <v>3</v>
      </c>
      <c r="DL270" s="2" t="s">
        <v>3</v>
      </c>
      <c r="DM270" s="2" t="s">
        <v>3</v>
      </c>
      <c r="DN270" s="2">
        <v>0</v>
      </c>
      <c r="DO270" s="2">
        <v>0</v>
      </c>
      <c r="DP270" s="2">
        <v>1</v>
      </c>
      <c r="DQ270" s="2">
        <v>1</v>
      </c>
      <c r="DR270" s="2"/>
      <c r="DS270" s="2"/>
      <c r="DT270" s="2"/>
      <c r="DU270" s="2">
        <v>1010</v>
      </c>
      <c r="DV270" s="2" t="s">
        <v>40</v>
      </c>
      <c r="DW270" s="2" t="s">
        <v>40</v>
      </c>
      <c r="DX270" s="2">
        <v>1</v>
      </c>
      <c r="DY270" s="2"/>
      <c r="DZ270" s="2"/>
      <c r="EA270" s="2"/>
      <c r="EB270" s="2"/>
      <c r="EC270" s="2"/>
      <c r="ED270" s="2"/>
      <c r="EE270" s="2">
        <v>31102366</v>
      </c>
      <c r="EF270" s="2">
        <v>8</v>
      </c>
      <c r="EG270" s="2" t="s">
        <v>34</v>
      </c>
      <c r="EH270" s="2">
        <v>0</v>
      </c>
      <c r="EI270" s="2" t="s">
        <v>3</v>
      </c>
      <c r="EJ270" s="2">
        <v>1</v>
      </c>
      <c r="EK270" s="2">
        <v>1100</v>
      </c>
      <c r="EL270" s="2" t="s">
        <v>41</v>
      </c>
      <c r="EM270" s="2" t="s">
        <v>42</v>
      </c>
      <c r="EN270" s="2"/>
      <c r="EO270" s="2" t="s">
        <v>3</v>
      </c>
      <c r="EP270" s="2"/>
      <c r="EQ270" s="2">
        <v>0</v>
      </c>
      <c r="ER270" s="2">
        <v>0</v>
      </c>
      <c r="ES270" s="2">
        <v>0</v>
      </c>
      <c r="ET270" s="2">
        <v>0</v>
      </c>
      <c r="EU270" s="2">
        <v>0</v>
      </c>
      <c r="EV270" s="2">
        <v>0</v>
      </c>
      <c r="EW270" s="2">
        <v>0</v>
      </c>
      <c r="EX270" s="2">
        <v>0</v>
      </c>
      <c r="EY270" s="2">
        <v>0</v>
      </c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>
        <v>0</v>
      </c>
      <c r="FR270" s="2">
        <f t="shared" si="251"/>
        <v>0</v>
      </c>
      <c r="FS270" s="2">
        <v>0</v>
      </c>
      <c r="FT270" s="2"/>
      <c r="FU270" s="2"/>
      <c r="FV270" s="2"/>
      <c r="FW270" s="2"/>
      <c r="FX270" s="2">
        <v>0</v>
      </c>
      <c r="FY270" s="2">
        <v>0</v>
      </c>
      <c r="FZ270" s="2"/>
      <c r="GA270" s="2" t="s">
        <v>3</v>
      </c>
      <c r="GB270" s="2"/>
      <c r="GC270" s="2"/>
      <c r="GD270" s="2">
        <v>1</v>
      </c>
      <c r="GE270" s="2"/>
      <c r="GF270" s="2">
        <v>-1682388105</v>
      </c>
      <c r="GG270" s="2">
        <v>2</v>
      </c>
      <c r="GH270" s="2">
        <v>0</v>
      </c>
      <c r="GI270" s="2">
        <v>-2</v>
      </c>
      <c r="GJ270" s="2">
        <v>0</v>
      </c>
      <c r="GK270" s="2">
        <v>0</v>
      </c>
      <c r="GL270" s="2">
        <f t="shared" si="252"/>
        <v>0</v>
      </c>
      <c r="GM270" s="2">
        <f t="shared" si="253"/>
        <v>0</v>
      </c>
      <c r="GN270" s="2">
        <f t="shared" si="254"/>
        <v>0</v>
      </c>
      <c r="GO270" s="2">
        <f t="shared" si="255"/>
        <v>0</v>
      </c>
      <c r="GP270" s="2">
        <f t="shared" si="256"/>
        <v>0</v>
      </c>
      <c r="GQ270" s="2"/>
      <c r="GR270" s="2">
        <v>0</v>
      </c>
      <c r="GS270" s="2">
        <v>3</v>
      </c>
      <c r="GT270" s="2">
        <v>0</v>
      </c>
      <c r="GU270" s="2" t="s">
        <v>3</v>
      </c>
      <c r="GV270" s="2">
        <f t="shared" si="257"/>
        <v>0</v>
      </c>
      <c r="GW270" s="2">
        <v>1</v>
      </c>
      <c r="GX270" s="2">
        <f t="shared" si="258"/>
        <v>0</v>
      </c>
      <c r="GY270" s="2"/>
      <c r="GZ270" s="2"/>
      <c r="HA270" s="2">
        <v>0</v>
      </c>
      <c r="HB270" s="2">
        <v>0</v>
      </c>
      <c r="HC270" s="2">
        <f t="shared" si="259"/>
        <v>0</v>
      </c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>
        <v>0</v>
      </c>
      <c r="IL270" s="2"/>
      <c r="IM270" s="2"/>
      <c r="IN270" s="2"/>
      <c r="IO270" s="2"/>
      <c r="IP270" s="2"/>
      <c r="IQ270" s="2"/>
      <c r="IR270" s="2"/>
      <c r="IS270" s="2"/>
      <c r="IT270" s="2"/>
      <c r="IU270" s="2"/>
    </row>
    <row r="271" spans="1:255">
      <c r="A271">
        <v>17</v>
      </c>
      <c r="B271">
        <v>1</v>
      </c>
      <c r="E271" t="s">
        <v>216</v>
      </c>
      <c r="F271" t="s">
        <v>38</v>
      </c>
      <c r="G271" t="s">
        <v>217</v>
      </c>
      <c r="H271" t="s">
        <v>40</v>
      </c>
      <c r="I271">
        <v>1</v>
      </c>
      <c r="J271">
        <v>0</v>
      </c>
      <c r="O271">
        <f t="shared" si="225"/>
        <v>250.59</v>
      </c>
      <c r="P271">
        <f t="shared" si="226"/>
        <v>250.59</v>
      </c>
      <c r="Q271">
        <f t="shared" si="227"/>
        <v>0</v>
      </c>
      <c r="R271">
        <f t="shared" si="228"/>
        <v>0</v>
      </c>
      <c r="S271">
        <f t="shared" si="229"/>
        <v>0</v>
      </c>
      <c r="T271">
        <f t="shared" si="230"/>
        <v>0</v>
      </c>
      <c r="U271">
        <f t="shared" si="231"/>
        <v>0</v>
      </c>
      <c r="V271">
        <f t="shared" si="232"/>
        <v>0</v>
      </c>
      <c r="W271">
        <f t="shared" si="233"/>
        <v>0</v>
      </c>
      <c r="X271">
        <f t="shared" si="234"/>
        <v>0</v>
      </c>
      <c r="Y271">
        <f t="shared" si="235"/>
        <v>0</v>
      </c>
      <c r="AA271">
        <v>33304960</v>
      </c>
      <c r="AB271">
        <f t="shared" si="236"/>
        <v>250.59</v>
      </c>
      <c r="AC271">
        <f t="shared" si="237"/>
        <v>250.59</v>
      </c>
      <c r="AD271">
        <f>ROUND((((ET271)-(EU271))+AE271),2)</f>
        <v>0</v>
      </c>
      <c r="AE271">
        <f t="shared" si="262"/>
        <v>0</v>
      </c>
      <c r="AF271">
        <f t="shared" si="262"/>
        <v>0</v>
      </c>
      <c r="AG271">
        <f t="shared" si="238"/>
        <v>0</v>
      </c>
      <c r="AH271">
        <f t="shared" si="263"/>
        <v>0</v>
      </c>
      <c r="AI271">
        <f t="shared" si="263"/>
        <v>0</v>
      </c>
      <c r="AJ271">
        <f t="shared" si="239"/>
        <v>0</v>
      </c>
      <c r="AK271">
        <v>250.59</v>
      </c>
      <c r="AL271">
        <v>250.59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1</v>
      </c>
      <c r="AW271">
        <v>1</v>
      </c>
      <c r="AZ271">
        <v>1</v>
      </c>
      <c r="BA271">
        <v>1</v>
      </c>
      <c r="BB271">
        <v>1</v>
      </c>
      <c r="BC271">
        <v>1</v>
      </c>
      <c r="BD271" t="s">
        <v>3</v>
      </c>
      <c r="BE271" t="s">
        <v>3</v>
      </c>
      <c r="BF271" t="s">
        <v>3</v>
      </c>
      <c r="BG271" t="s">
        <v>3</v>
      </c>
      <c r="BH271">
        <v>3</v>
      </c>
      <c r="BI271">
        <v>2</v>
      </c>
      <c r="BJ271" t="s">
        <v>3</v>
      </c>
      <c r="BM271">
        <v>1100</v>
      </c>
      <c r="BN271">
        <v>0</v>
      </c>
      <c r="BO271" t="s">
        <v>3</v>
      </c>
      <c r="BP271">
        <v>0</v>
      </c>
      <c r="BQ271">
        <v>14</v>
      </c>
      <c r="BR271">
        <v>0</v>
      </c>
      <c r="BS271">
        <v>1</v>
      </c>
      <c r="BT271">
        <v>1</v>
      </c>
      <c r="BU271">
        <v>1</v>
      </c>
      <c r="BV271">
        <v>1</v>
      </c>
      <c r="BW271">
        <v>1</v>
      </c>
      <c r="BX271">
        <v>1</v>
      </c>
      <c r="BY271" t="s">
        <v>3</v>
      </c>
      <c r="BZ271">
        <v>0</v>
      </c>
      <c r="CA271">
        <v>0</v>
      </c>
      <c r="CE271">
        <v>0</v>
      </c>
      <c r="CF271">
        <v>0</v>
      </c>
      <c r="CG271">
        <v>0</v>
      </c>
      <c r="CM271">
        <v>0</v>
      </c>
      <c r="CN271" t="s">
        <v>3</v>
      </c>
      <c r="CO271">
        <v>0</v>
      </c>
      <c r="CP271">
        <f t="shared" si="240"/>
        <v>250.59</v>
      </c>
      <c r="CQ271">
        <f t="shared" si="241"/>
        <v>250.59</v>
      </c>
      <c r="CR271">
        <f t="shared" si="242"/>
        <v>0</v>
      </c>
      <c r="CS271">
        <f t="shared" si="243"/>
        <v>0</v>
      </c>
      <c r="CT271">
        <f t="shared" si="244"/>
        <v>0</v>
      </c>
      <c r="CU271">
        <f t="shared" si="245"/>
        <v>0</v>
      </c>
      <c r="CV271">
        <f t="shared" si="246"/>
        <v>0</v>
      </c>
      <c r="CW271">
        <f t="shared" si="247"/>
        <v>0</v>
      </c>
      <c r="CX271">
        <f t="shared" si="248"/>
        <v>0</v>
      </c>
      <c r="CY271">
        <f t="shared" si="249"/>
        <v>0</v>
      </c>
      <c r="CZ271">
        <f t="shared" si="250"/>
        <v>0</v>
      </c>
      <c r="DC271" t="s">
        <v>3</v>
      </c>
      <c r="DD271" t="s">
        <v>3</v>
      </c>
      <c r="DE271" t="s">
        <v>3</v>
      </c>
      <c r="DF271" t="s">
        <v>3</v>
      </c>
      <c r="DG271" t="s">
        <v>3</v>
      </c>
      <c r="DH271" t="s">
        <v>3</v>
      </c>
      <c r="DI271" t="s">
        <v>3</v>
      </c>
      <c r="DJ271" t="s">
        <v>3</v>
      </c>
      <c r="DK271" t="s">
        <v>3</v>
      </c>
      <c r="DL271" t="s">
        <v>3</v>
      </c>
      <c r="DM271" t="s">
        <v>3</v>
      </c>
      <c r="DN271">
        <v>0</v>
      </c>
      <c r="DO271">
        <v>0</v>
      </c>
      <c r="DP271">
        <v>1</v>
      </c>
      <c r="DQ271">
        <v>1</v>
      </c>
      <c r="DU271">
        <v>1010</v>
      </c>
      <c r="DV271" t="s">
        <v>40</v>
      </c>
      <c r="DW271" t="s">
        <v>40</v>
      </c>
      <c r="DX271">
        <v>1</v>
      </c>
      <c r="EE271">
        <v>31102366</v>
      </c>
      <c r="EF271">
        <v>8</v>
      </c>
      <c r="EG271" t="s">
        <v>34</v>
      </c>
      <c r="EH271">
        <v>0</v>
      </c>
      <c r="EI271" t="s">
        <v>3</v>
      </c>
      <c r="EJ271">
        <v>1</v>
      </c>
      <c r="EK271">
        <v>1100</v>
      </c>
      <c r="EL271" t="s">
        <v>41</v>
      </c>
      <c r="EM271" t="s">
        <v>42</v>
      </c>
      <c r="EO271" t="s">
        <v>3</v>
      </c>
      <c r="EQ271">
        <v>0</v>
      </c>
      <c r="ER271">
        <v>250.59</v>
      </c>
      <c r="ES271">
        <v>250.59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5</v>
      </c>
      <c r="FC271">
        <v>1</v>
      </c>
      <c r="FD271">
        <v>18</v>
      </c>
      <c r="FF271">
        <v>2311.3200000000002</v>
      </c>
      <c r="FQ271">
        <v>0</v>
      </c>
      <c r="FR271">
        <f t="shared" si="251"/>
        <v>0</v>
      </c>
      <c r="FS271">
        <v>0</v>
      </c>
      <c r="FX271">
        <v>0</v>
      </c>
      <c r="FY271">
        <v>0</v>
      </c>
      <c r="GA271" t="s">
        <v>218</v>
      </c>
      <c r="GD271">
        <v>1</v>
      </c>
      <c r="GF271">
        <v>-1682388105</v>
      </c>
      <c r="GG271">
        <v>2</v>
      </c>
      <c r="GH271">
        <v>3</v>
      </c>
      <c r="GI271">
        <v>3</v>
      </c>
      <c r="GJ271">
        <v>0</v>
      </c>
      <c r="GK271">
        <v>0</v>
      </c>
      <c r="GL271">
        <f t="shared" si="252"/>
        <v>0</v>
      </c>
      <c r="GM271">
        <f t="shared" si="253"/>
        <v>250.59</v>
      </c>
      <c r="GN271">
        <f t="shared" si="254"/>
        <v>0</v>
      </c>
      <c r="GO271">
        <f t="shared" si="255"/>
        <v>250.59</v>
      </c>
      <c r="GP271">
        <f t="shared" si="256"/>
        <v>0</v>
      </c>
      <c r="GR271">
        <v>1</v>
      </c>
      <c r="GS271">
        <v>1</v>
      </c>
      <c r="GT271">
        <v>0</v>
      </c>
      <c r="GU271" t="s">
        <v>3</v>
      </c>
      <c r="GV271">
        <f t="shared" si="257"/>
        <v>0</v>
      </c>
      <c r="GW271">
        <v>1</v>
      </c>
      <c r="GX271">
        <f t="shared" si="258"/>
        <v>0</v>
      </c>
      <c r="HA271">
        <v>0</v>
      </c>
      <c r="HB271">
        <v>0</v>
      </c>
      <c r="HC271">
        <f t="shared" si="259"/>
        <v>0</v>
      </c>
      <c r="IK271">
        <v>0</v>
      </c>
    </row>
    <row r="272" spans="1:255">
      <c r="A272" s="2">
        <v>17</v>
      </c>
      <c r="B272" s="2">
        <v>1</v>
      </c>
      <c r="C272" s="2">
        <f>ROW(SmtRes!A269)</f>
        <v>269</v>
      </c>
      <c r="D272" s="2">
        <f>ROW(EtalonRes!A310)</f>
        <v>310</v>
      </c>
      <c r="E272" s="2" t="s">
        <v>219</v>
      </c>
      <c r="F272" s="2" t="s">
        <v>56</v>
      </c>
      <c r="G272" s="2" t="s">
        <v>57</v>
      </c>
      <c r="H272" s="2" t="s">
        <v>58</v>
      </c>
      <c r="I272" s="2">
        <f>ROUND(4/10,9)</f>
        <v>0.4</v>
      </c>
      <c r="J272" s="2">
        <v>0</v>
      </c>
      <c r="K272" s="2"/>
      <c r="L272" s="2"/>
      <c r="M272" s="2"/>
      <c r="N272" s="2"/>
      <c r="O272" s="2">
        <f t="shared" si="225"/>
        <v>32.270000000000003</v>
      </c>
      <c r="P272" s="2">
        <f t="shared" si="226"/>
        <v>11.61</v>
      </c>
      <c r="Q272" s="2">
        <f t="shared" si="227"/>
        <v>0.4</v>
      </c>
      <c r="R272" s="2">
        <f t="shared" si="228"/>
        <v>7.0000000000000007E-2</v>
      </c>
      <c r="S272" s="2">
        <f t="shared" si="229"/>
        <v>20.260000000000002</v>
      </c>
      <c r="T272" s="2">
        <f t="shared" si="230"/>
        <v>0</v>
      </c>
      <c r="U272" s="2">
        <f t="shared" si="231"/>
        <v>2.0424000000000002</v>
      </c>
      <c r="V272" s="2">
        <f t="shared" si="232"/>
        <v>6.0000000000000001E-3</v>
      </c>
      <c r="W272" s="2">
        <f t="shared" si="233"/>
        <v>0</v>
      </c>
      <c r="X272" s="2">
        <f t="shared" si="234"/>
        <v>23.38</v>
      </c>
      <c r="Y272" s="2">
        <f t="shared" si="235"/>
        <v>14.43</v>
      </c>
      <c r="Z272" s="2"/>
      <c r="AA272" s="2">
        <v>33304975</v>
      </c>
      <c r="AB272" s="2">
        <f t="shared" si="236"/>
        <v>80.66</v>
      </c>
      <c r="AC272" s="2">
        <f t="shared" si="237"/>
        <v>29.02</v>
      </c>
      <c r="AD272" s="2">
        <f>ROUND((((((ET272*1.2)*1.25))-(((EU272*1.2)*1.25)))+AE272),2)</f>
        <v>0.99</v>
      </c>
      <c r="AE272" s="2">
        <f>ROUND((((EU272*1.2)*1.25)),2)</f>
        <v>0.18</v>
      </c>
      <c r="AF272" s="2">
        <f>ROUND((((EV272*1.2)*1.15)),2)</f>
        <v>50.65</v>
      </c>
      <c r="AG272" s="2">
        <f t="shared" si="238"/>
        <v>0</v>
      </c>
      <c r="AH272" s="2">
        <f>(((EW272*1.2)*1.15))</f>
        <v>5.1059999999999999</v>
      </c>
      <c r="AI272" s="2">
        <f>(((EX272*1.2)*1.25))</f>
        <v>1.4999999999999999E-2</v>
      </c>
      <c r="AJ272" s="2">
        <f t="shared" si="239"/>
        <v>0</v>
      </c>
      <c r="AK272" s="2">
        <v>66.38</v>
      </c>
      <c r="AL272" s="2">
        <v>29.02</v>
      </c>
      <c r="AM272" s="2">
        <v>0.66</v>
      </c>
      <c r="AN272" s="2">
        <v>0.12</v>
      </c>
      <c r="AO272" s="2">
        <v>36.700000000000003</v>
      </c>
      <c r="AP272" s="2">
        <v>0</v>
      </c>
      <c r="AQ272" s="2">
        <v>3.7</v>
      </c>
      <c r="AR272" s="2">
        <v>0.01</v>
      </c>
      <c r="AS272" s="2">
        <v>0</v>
      </c>
      <c r="AT272" s="2">
        <v>115</v>
      </c>
      <c r="AU272" s="2">
        <v>71</v>
      </c>
      <c r="AV272" s="2">
        <v>1</v>
      </c>
      <c r="AW272" s="2">
        <v>1</v>
      </c>
      <c r="AX272" s="2"/>
      <c r="AY272" s="2"/>
      <c r="AZ272" s="2">
        <v>1</v>
      </c>
      <c r="BA272" s="2">
        <v>1</v>
      </c>
      <c r="BB272" s="2">
        <v>1</v>
      </c>
      <c r="BC272" s="2">
        <v>1</v>
      </c>
      <c r="BD272" s="2" t="s">
        <v>3</v>
      </c>
      <c r="BE272" s="2" t="s">
        <v>3</v>
      </c>
      <c r="BF272" s="2" t="s">
        <v>3</v>
      </c>
      <c r="BG272" s="2" t="s">
        <v>3</v>
      </c>
      <c r="BH272" s="2">
        <v>0</v>
      </c>
      <c r="BI272" s="2">
        <v>1</v>
      </c>
      <c r="BJ272" s="2" t="s">
        <v>59</v>
      </c>
      <c r="BK272" s="2"/>
      <c r="BL272" s="2"/>
      <c r="BM272" s="2">
        <v>20001</v>
      </c>
      <c r="BN272" s="2">
        <v>0</v>
      </c>
      <c r="BO272" s="2" t="s">
        <v>3</v>
      </c>
      <c r="BP272" s="2">
        <v>0</v>
      </c>
      <c r="BQ272" s="2">
        <v>2</v>
      </c>
      <c r="BR272" s="2">
        <v>0</v>
      </c>
      <c r="BS272" s="2">
        <v>1</v>
      </c>
      <c r="BT272" s="2">
        <v>1</v>
      </c>
      <c r="BU272" s="2">
        <v>1</v>
      </c>
      <c r="BV272" s="2">
        <v>1</v>
      </c>
      <c r="BW272" s="2">
        <v>1</v>
      </c>
      <c r="BX272" s="2">
        <v>1</v>
      </c>
      <c r="BY272" s="2" t="s">
        <v>3</v>
      </c>
      <c r="BZ272" s="2">
        <v>128</v>
      </c>
      <c r="CA272" s="2">
        <v>83</v>
      </c>
      <c r="CB272" s="2"/>
      <c r="CC272" s="2"/>
      <c r="CD272" s="2"/>
      <c r="CE272" s="2">
        <v>0</v>
      </c>
      <c r="CF272" s="2">
        <v>0</v>
      </c>
      <c r="CG272" s="2">
        <v>0</v>
      </c>
      <c r="CH272" s="2"/>
      <c r="CI272" s="2"/>
      <c r="CJ272" s="2"/>
      <c r="CK272" s="2"/>
      <c r="CL272" s="2"/>
      <c r="CM272" s="2">
        <v>0</v>
      </c>
      <c r="CN272" s="2" t="s">
        <v>954</v>
      </c>
      <c r="CO272" s="2">
        <v>0</v>
      </c>
      <c r="CP272" s="2">
        <f t="shared" si="240"/>
        <v>32.270000000000003</v>
      </c>
      <c r="CQ272" s="2">
        <f t="shared" si="241"/>
        <v>29.02</v>
      </c>
      <c r="CR272" s="2">
        <f t="shared" si="242"/>
        <v>0.99</v>
      </c>
      <c r="CS272" s="2">
        <f t="shared" si="243"/>
        <v>0.18</v>
      </c>
      <c r="CT272" s="2">
        <f t="shared" si="244"/>
        <v>50.65</v>
      </c>
      <c r="CU272" s="2">
        <f t="shared" si="245"/>
        <v>0</v>
      </c>
      <c r="CV272" s="2">
        <f t="shared" si="246"/>
        <v>5.1059999999999999</v>
      </c>
      <c r="CW272" s="2">
        <f t="shared" si="247"/>
        <v>1.4999999999999999E-2</v>
      </c>
      <c r="CX272" s="2">
        <f t="shared" si="248"/>
        <v>0</v>
      </c>
      <c r="CY272" s="2">
        <f t="shared" si="249"/>
        <v>23.379500000000004</v>
      </c>
      <c r="CZ272" s="2">
        <f t="shared" si="250"/>
        <v>14.4343</v>
      </c>
      <c r="DA272" s="2"/>
      <c r="DB272" s="2"/>
      <c r="DC272" s="2" t="s">
        <v>3</v>
      </c>
      <c r="DD272" s="2" t="s">
        <v>3</v>
      </c>
      <c r="DE272" s="2" t="s">
        <v>21</v>
      </c>
      <c r="DF272" s="2" t="s">
        <v>21</v>
      </c>
      <c r="DG272" s="2" t="s">
        <v>22</v>
      </c>
      <c r="DH272" s="2" t="s">
        <v>3</v>
      </c>
      <c r="DI272" s="2" t="s">
        <v>22</v>
      </c>
      <c r="DJ272" s="2" t="s">
        <v>21</v>
      </c>
      <c r="DK272" s="2" t="s">
        <v>3</v>
      </c>
      <c r="DL272" s="2" t="s">
        <v>3</v>
      </c>
      <c r="DM272" s="2" t="s">
        <v>3</v>
      </c>
      <c r="DN272" s="2">
        <v>0</v>
      </c>
      <c r="DO272" s="2">
        <v>0</v>
      </c>
      <c r="DP272" s="2">
        <v>1</v>
      </c>
      <c r="DQ272" s="2">
        <v>1</v>
      </c>
      <c r="DR272" s="2"/>
      <c r="DS272" s="2"/>
      <c r="DT272" s="2"/>
      <c r="DU272" s="2">
        <v>1013</v>
      </c>
      <c r="DV272" s="2" t="s">
        <v>58</v>
      </c>
      <c r="DW272" s="2" t="s">
        <v>58</v>
      </c>
      <c r="DX272" s="2">
        <v>1</v>
      </c>
      <c r="DY272" s="2"/>
      <c r="DZ272" s="2"/>
      <c r="EA272" s="2"/>
      <c r="EB272" s="2"/>
      <c r="EC272" s="2"/>
      <c r="ED272" s="2"/>
      <c r="EE272" s="2">
        <v>31102217</v>
      </c>
      <c r="EF272" s="2">
        <v>2</v>
      </c>
      <c r="EG272" s="2" t="s">
        <v>23</v>
      </c>
      <c r="EH272" s="2">
        <v>0</v>
      </c>
      <c r="EI272" s="2" t="s">
        <v>3</v>
      </c>
      <c r="EJ272" s="2">
        <v>1</v>
      </c>
      <c r="EK272" s="2">
        <v>20001</v>
      </c>
      <c r="EL272" s="2" t="s">
        <v>24</v>
      </c>
      <c r="EM272" s="2" t="s">
        <v>25</v>
      </c>
      <c r="EN272" s="2"/>
      <c r="EO272" s="2" t="s">
        <v>26</v>
      </c>
      <c r="EP272" s="2"/>
      <c r="EQ272" s="2">
        <v>0</v>
      </c>
      <c r="ER272" s="2">
        <v>66.38</v>
      </c>
      <c r="ES272" s="2">
        <v>29.02</v>
      </c>
      <c r="ET272" s="2">
        <v>0.66</v>
      </c>
      <c r="EU272" s="2">
        <v>0.12</v>
      </c>
      <c r="EV272" s="2">
        <v>36.700000000000003</v>
      </c>
      <c r="EW272" s="2">
        <v>3.7</v>
      </c>
      <c r="EX272" s="2">
        <v>0.01</v>
      </c>
      <c r="EY272" s="2">
        <v>0</v>
      </c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>
        <v>0</v>
      </c>
      <c r="FR272" s="2">
        <f t="shared" si="251"/>
        <v>0</v>
      </c>
      <c r="FS272" s="2">
        <v>0</v>
      </c>
      <c r="FT272" s="2" t="s">
        <v>27</v>
      </c>
      <c r="FU272" s="2" t="s">
        <v>28</v>
      </c>
      <c r="FV272" s="2"/>
      <c r="FW272" s="2"/>
      <c r="FX272" s="2">
        <v>115.2</v>
      </c>
      <c r="FY272" s="2">
        <v>70.55</v>
      </c>
      <c r="FZ272" s="2"/>
      <c r="GA272" s="2" t="s">
        <v>3</v>
      </c>
      <c r="GB272" s="2"/>
      <c r="GC272" s="2"/>
      <c r="GD272" s="2">
        <v>1</v>
      </c>
      <c r="GE272" s="2"/>
      <c r="GF272" s="2">
        <v>-1886852892</v>
      </c>
      <c r="GG272" s="2">
        <v>2</v>
      </c>
      <c r="GH272" s="2">
        <v>1</v>
      </c>
      <c r="GI272" s="2">
        <v>-2</v>
      </c>
      <c r="GJ272" s="2">
        <v>0</v>
      </c>
      <c r="GK272" s="2">
        <v>0</v>
      </c>
      <c r="GL272" s="2">
        <f t="shared" si="252"/>
        <v>0</v>
      </c>
      <c r="GM272" s="2">
        <f t="shared" si="253"/>
        <v>70.08</v>
      </c>
      <c r="GN272" s="2">
        <f t="shared" si="254"/>
        <v>70.08</v>
      </c>
      <c r="GO272" s="2">
        <f t="shared" si="255"/>
        <v>0</v>
      </c>
      <c r="GP272" s="2">
        <f t="shared" si="256"/>
        <v>0</v>
      </c>
      <c r="GQ272" s="2"/>
      <c r="GR272" s="2">
        <v>0</v>
      </c>
      <c r="GS272" s="2">
        <v>3</v>
      </c>
      <c r="GT272" s="2">
        <v>0</v>
      </c>
      <c r="GU272" s="2" t="s">
        <v>3</v>
      </c>
      <c r="GV272" s="2">
        <f t="shared" si="257"/>
        <v>0</v>
      </c>
      <c r="GW272" s="2">
        <v>1</v>
      </c>
      <c r="GX272" s="2">
        <f t="shared" si="258"/>
        <v>0</v>
      </c>
      <c r="GY272" s="2"/>
      <c r="GZ272" s="2"/>
      <c r="HA272" s="2">
        <v>0</v>
      </c>
      <c r="HB272" s="2">
        <v>0</v>
      </c>
      <c r="HC272" s="2">
        <f t="shared" si="259"/>
        <v>0</v>
      </c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>
        <v>0</v>
      </c>
      <c r="IL272" s="2"/>
      <c r="IM272" s="2"/>
      <c r="IN272" s="2"/>
      <c r="IO272" s="2"/>
      <c r="IP272" s="2"/>
      <c r="IQ272" s="2"/>
      <c r="IR272" s="2"/>
      <c r="IS272" s="2"/>
      <c r="IT272" s="2"/>
      <c r="IU272" s="2"/>
    </row>
    <row r="273" spans="1:255">
      <c r="A273">
        <v>17</v>
      </c>
      <c r="B273">
        <v>1</v>
      </c>
      <c r="C273">
        <f>ROW(SmtRes!A274)</f>
        <v>274</v>
      </c>
      <c r="D273">
        <f>ROW(EtalonRes!A316)</f>
        <v>316</v>
      </c>
      <c r="E273" t="s">
        <v>219</v>
      </c>
      <c r="F273" t="s">
        <v>56</v>
      </c>
      <c r="G273" t="s">
        <v>57</v>
      </c>
      <c r="H273" t="s">
        <v>58</v>
      </c>
      <c r="I273">
        <f>ROUND(4/10,9)</f>
        <v>0.4</v>
      </c>
      <c r="J273">
        <v>0</v>
      </c>
      <c r="O273">
        <f t="shared" si="225"/>
        <v>32.270000000000003</v>
      </c>
      <c r="P273">
        <f t="shared" si="226"/>
        <v>11.61</v>
      </c>
      <c r="Q273">
        <f t="shared" si="227"/>
        <v>0.4</v>
      </c>
      <c r="R273">
        <f t="shared" si="228"/>
        <v>7.0000000000000007E-2</v>
      </c>
      <c r="S273">
        <f t="shared" si="229"/>
        <v>20.260000000000002</v>
      </c>
      <c r="T273">
        <f t="shared" si="230"/>
        <v>0</v>
      </c>
      <c r="U273">
        <f t="shared" si="231"/>
        <v>2.0424000000000002</v>
      </c>
      <c r="V273">
        <f t="shared" si="232"/>
        <v>6.0000000000000001E-3</v>
      </c>
      <c r="W273">
        <f t="shared" si="233"/>
        <v>0</v>
      </c>
      <c r="X273">
        <f t="shared" si="234"/>
        <v>23.38</v>
      </c>
      <c r="Y273">
        <f t="shared" si="235"/>
        <v>14.43</v>
      </c>
      <c r="AA273">
        <v>33304960</v>
      </c>
      <c r="AB273">
        <f t="shared" si="236"/>
        <v>80.66</v>
      </c>
      <c r="AC273">
        <f t="shared" si="237"/>
        <v>29.02</v>
      </c>
      <c r="AD273">
        <f>ROUND((((((ET273*1.2)*1.25))-(((EU273*1.2)*1.25)))+AE273),2)</f>
        <v>0.99</v>
      </c>
      <c r="AE273">
        <f>ROUND((((EU273*1.2)*1.25)),2)</f>
        <v>0.18</v>
      </c>
      <c r="AF273">
        <f>ROUND((((EV273*1.2)*1.15)),2)</f>
        <v>50.65</v>
      </c>
      <c r="AG273">
        <f t="shared" si="238"/>
        <v>0</v>
      </c>
      <c r="AH273">
        <f>(((EW273*1.2)*1.15))</f>
        <v>5.1059999999999999</v>
      </c>
      <c r="AI273">
        <f>(((EX273*1.2)*1.25))</f>
        <v>1.4999999999999999E-2</v>
      </c>
      <c r="AJ273">
        <f t="shared" si="239"/>
        <v>0</v>
      </c>
      <c r="AK273">
        <v>66.38</v>
      </c>
      <c r="AL273">
        <v>29.02</v>
      </c>
      <c r="AM273">
        <v>0.66</v>
      </c>
      <c r="AN273">
        <v>0.12</v>
      </c>
      <c r="AO273">
        <v>36.700000000000003</v>
      </c>
      <c r="AP273">
        <v>0</v>
      </c>
      <c r="AQ273">
        <v>3.7</v>
      </c>
      <c r="AR273">
        <v>0.01</v>
      </c>
      <c r="AS273">
        <v>0</v>
      </c>
      <c r="AT273">
        <v>115</v>
      </c>
      <c r="AU273">
        <v>71</v>
      </c>
      <c r="AV273">
        <v>1</v>
      </c>
      <c r="AW273">
        <v>1</v>
      </c>
      <c r="AZ273">
        <v>1</v>
      </c>
      <c r="BA273">
        <v>1</v>
      </c>
      <c r="BB273">
        <v>1</v>
      </c>
      <c r="BC273">
        <v>1</v>
      </c>
      <c r="BD273" t="s">
        <v>3</v>
      </c>
      <c r="BE273" t="s">
        <v>3</v>
      </c>
      <c r="BF273" t="s">
        <v>3</v>
      </c>
      <c r="BG273" t="s">
        <v>3</v>
      </c>
      <c r="BH273">
        <v>0</v>
      </c>
      <c r="BI273">
        <v>1</v>
      </c>
      <c r="BJ273" t="s">
        <v>59</v>
      </c>
      <c r="BM273">
        <v>20001</v>
      </c>
      <c r="BN273">
        <v>0</v>
      </c>
      <c r="BO273" t="s">
        <v>3</v>
      </c>
      <c r="BP273">
        <v>0</v>
      </c>
      <c r="BQ273">
        <v>2</v>
      </c>
      <c r="BR273">
        <v>0</v>
      </c>
      <c r="BS273">
        <v>1</v>
      </c>
      <c r="BT273">
        <v>1</v>
      </c>
      <c r="BU273">
        <v>1</v>
      </c>
      <c r="BV273">
        <v>1</v>
      </c>
      <c r="BW273">
        <v>1</v>
      </c>
      <c r="BX273">
        <v>1</v>
      </c>
      <c r="BY273" t="s">
        <v>3</v>
      </c>
      <c r="BZ273">
        <v>128</v>
      </c>
      <c r="CA273">
        <v>83</v>
      </c>
      <c r="CE273">
        <v>0</v>
      </c>
      <c r="CF273">
        <v>0</v>
      </c>
      <c r="CG273">
        <v>0</v>
      </c>
      <c r="CM273">
        <v>0</v>
      </c>
      <c r="CN273" t="s">
        <v>954</v>
      </c>
      <c r="CO273">
        <v>0</v>
      </c>
      <c r="CP273">
        <f t="shared" si="240"/>
        <v>32.270000000000003</v>
      </c>
      <c r="CQ273">
        <f t="shared" si="241"/>
        <v>29.02</v>
      </c>
      <c r="CR273">
        <f t="shared" si="242"/>
        <v>0.99</v>
      </c>
      <c r="CS273">
        <f t="shared" si="243"/>
        <v>0.18</v>
      </c>
      <c r="CT273">
        <f t="shared" si="244"/>
        <v>50.65</v>
      </c>
      <c r="CU273">
        <f t="shared" si="245"/>
        <v>0</v>
      </c>
      <c r="CV273">
        <f t="shared" si="246"/>
        <v>5.1059999999999999</v>
      </c>
      <c r="CW273">
        <f t="shared" si="247"/>
        <v>1.4999999999999999E-2</v>
      </c>
      <c r="CX273">
        <f t="shared" si="248"/>
        <v>0</v>
      </c>
      <c r="CY273">
        <f t="shared" si="249"/>
        <v>23.379500000000004</v>
      </c>
      <c r="CZ273">
        <f t="shared" si="250"/>
        <v>14.4343</v>
      </c>
      <c r="DC273" t="s">
        <v>3</v>
      </c>
      <c r="DD273" t="s">
        <v>3</v>
      </c>
      <c r="DE273" t="s">
        <v>21</v>
      </c>
      <c r="DF273" t="s">
        <v>21</v>
      </c>
      <c r="DG273" t="s">
        <v>22</v>
      </c>
      <c r="DH273" t="s">
        <v>3</v>
      </c>
      <c r="DI273" t="s">
        <v>22</v>
      </c>
      <c r="DJ273" t="s">
        <v>21</v>
      </c>
      <c r="DK273" t="s">
        <v>3</v>
      </c>
      <c r="DL273" t="s">
        <v>3</v>
      </c>
      <c r="DM273" t="s">
        <v>3</v>
      </c>
      <c r="DN273">
        <v>0</v>
      </c>
      <c r="DO273">
        <v>0</v>
      </c>
      <c r="DP273">
        <v>1</v>
      </c>
      <c r="DQ273">
        <v>1</v>
      </c>
      <c r="DU273">
        <v>1013</v>
      </c>
      <c r="DV273" t="s">
        <v>58</v>
      </c>
      <c r="DW273" t="s">
        <v>58</v>
      </c>
      <c r="DX273">
        <v>1</v>
      </c>
      <c r="EE273">
        <v>31102217</v>
      </c>
      <c r="EF273">
        <v>2</v>
      </c>
      <c r="EG273" t="s">
        <v>23</v>
      </c>
      <c r="EH273">
        <v>0</v>
      </c>
      <c r="EI273" t="s">
        <v>3</v>
      </c>
      <c r="EJ273">
        <v>1</v>
      </c>
      <c r="EK273">
        <v>20001</v>
      </c>
      <c r="EL273" t="s">
        <v>24</v>
      </c>
      <c r="EM273" t="s">
        <v>25</v>
      </c>
      <c r="EO273" t="s">
        <v>26</v>
      </c>
      <c r="EQ273">
        <v>0</v>
      </c>
      <c r="ER273">
        <v>66.38</v>
      </c>
      <c r="ES273">
        <v>29.02</v>
      </c>
      <c r="ET273">
        <v>0.66</v>
      </c>
      <c r="EU273">
        <v>0.12</v>
      </c>
      <c r="EV273">
        <v>36.700000000000003</v>
      </c>
      <c r="EW273">
        <v>3.7</v>
      </c>
      <c r="EX273">
        <v>0.01</v>
      </c>
      <c r="EY273">
        <v>0</v>
      </c>
      <c r="FQ273">
        <v>0</v>
      </c>
      <c r="FR273">
        <f t="shared" si="251"/>
        <v>0</v>
      </c>
      <c r="FS273">
        <v>0</v>
      </c>
      <c r="FT273" t="s">
        <v>27</v>
      </c>
      <c r="FU273" t="s">
        <v>28</v>
      </c>
      <c r="FX273">
        <v>115.2</v>
      </c>
      <c r="FY273">
        <v>70.55</v>
      </c>
      <c r="GA273" t="s">
        <v>3</v>
      </c>
      <c r="GD273">
        <v>1</v>
      </c>
      <c r="GF273">
        <v>-1886852892</v>
      </c>
      <c r="GG273">
        <v>2</v>
      </c>
      <c r="GH273">
        <v>1</v>
      </c>
      <c r="GI273">
        <v>-2</v>
      </c>
      <c r="GJ273">
        <v>0</v>
      </c>
      <c r="GK273">
        <v>0</v>
      </c>
      <c r="GL273">
        <f t="shared" si="252"/>
        <v>0</v>
      </c>
      <c r="GM273">
        <f t="shared" si="253"/>
        <v>70.08</v>
      </c>
      <c r="GN273">
        <f t="shared" si="254"/>
        <v>70.08</v>
      </c>
      <c r="GO273">
        <f t="shared" si="255"/>
        <v>0</v>
      </c>
      <c r="GP273">
        <f t="shared" si="256"/>
        <v>0</v>
      </c>
      <c r="GR273">
        <v>0</v>
      </c>
      <c r="GS273">
        <v>3</v>
      </c>
      <c r="GT273">
        <v>0</v>
      </c>
      <c r="GU273" t="s">
        <v>3</v>
      </c>
      <c r="GV273">
        <f t="shared" si="257"/>
        <v>0</v>
      </c>
      <c r="GW273">
        <v>1</v>
      </c>
      <c r="GX273">
        <f t="shared" si="258"/>
        <v>0</v>
      </c>
      <c r="HA273">
        <v>0</v>
      </c>
      <c r="HB273">
        <v>0</v>
      </c>
      <c r="HC273">
        <f t="shared" si="259"/>
        <v>0</v>
      </c>
      <c r="IK273">
        <v>0</v>
      </c>
    </row>
    <row r="274" spans="1:255">
      <c r="A274" s="2">
        <v>17</v>
      </c>
      <c r="B274" s="2">
        <v>1</v>
      </c>
      <c r="C274" s="2"/>
      <c r="D274" s="2"/>
      <c r="E274" s="2" t="s">
        <v>220</v>
      </c>
      <c r="F274" s="2" t="s">
        <v>38</v>
      </c>
      <c r="G274" s="2" t="s">
        <v>221</v>
      </c>
      <c r="H274" s="2" t="s">
        <v>40</v>
      </c>
      <c r="I274" s="2">
        <v>1</v>
      </c>
      <c r="J274" s="2">
        <v>0</v>
      </c>
      <c r="K274" s="2"/>
      <c r="L274" s="2"/>
      <c r="M274" s="2"/>
      <c r="N274" s="2"/>
      <c r="O274" s="2">
        <f t="shared" si="225"/>
        <v>0</v>
      </c>
      <c r="P274" s="2">
        <f t="shared" si="226"/>
        <v>0</v>
      </c>
      <c r="Q274" s="2">
        <f t="shared" si="227"/>
        <v>0</v>
      </c>
      <c r="R274" s="2">
        <f t="shared" si="228"/>
        <v>0</v>
      </c>
      <c r="S274" s="2">
        <f t="shared" si="229"/>
        <v>0</v>
      </c>
      <c r="T274" s="2">
        <f t="shared" si="230"/>
        <v>0</v>
      </c>
      <c r="U274" s="2">
        <f t="shared" si="231"/>
        <v>0</v>
      </c>
      <c r="V274" s="2">
        <f t="shared" si="232"/>
        <v>0</v>
      </c>
      <c r="W274" s="2">
        <f t="shared" si="233"/>
        <v>0</v>
      </c>
      <c r="X274" s="2">
        <f t="shared" si="234"/>
        <v>0</v>
      </c>
      <c r="Y274" s="2">
        <f t="shared" si="235"/>
        <v>0</v>
      </c>
      <c r="Z274" s="2"/>
      <c r="AA274" s="2">
        <v>33304975</v>
      </c>
      <c r="AB274" s="2">
        <f t="shared" si="236"/>
        <v>0</v>
      </c>
      <c r="AC274" s="2">
        <f t="shared" si="237"/>
        <v>0</v>
      </c>
      <c r="AD274" s="2">
        <f>ROUND((((ET274)-(EU274))+AE274),2)</f>
        <v>0</v>
      </c>
      <c r="AE274" s="2">
        <f>ROUND((EU274),2)</f>
        <v>0</v>
      </c>
      <c r="AF274" s="2">
        <f>ROUND((EV274),2)</f>
        <v>0</v>
      </c>
      <c r="AG274" s="2">
        <f t="shared" si="238"/>
        <v>0</v>
      </c>
      <c r="AH274" s="2">
        <f>(EW274)</f>
        <v>0</v>
      </c>
      <c r="AI274" s="2">
        <f>(EX274)</f>
        <v>0</v>
      </c>
      <c r="AJ274" s="2">
        <f t="shared" si="239"/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1</v>
      </c>
      <c r="AW274" s="2">
        <v>1</v>
      </c>
      <c r="AX274" s="2"/>
      <c r="AY274" s="2"/>
      <c r="AZ274" s="2">
        <v>1</v>
      </c>
      <c r="BA274" s="2">
        <v>1</v>
      </c>
      <c r="BB274" s="2">
        <v>1</v>
      </c>
      <c r="BC274" s="2">
        <v>1</v>
      </c>
      <c r="BD274" s="2" t="s">
        <v>3</v>
      </c>
      <c r="BE274" s="2" t="s">
        <v>3</v>
      </c>
      <c r="BF274" s="2" t="s">
        <v>3</v>
      </c>
      <c r="BG274" s="2" t="s">
        <v>3</v>
      </c>
      <c r="BH274" s="2">
        <v>3</v>
      </c>
      <c r="BI274" s="2">
        <v>2</v>
      </c>
      <c r="BJ274" s="2" t="s">
        <v>3</v>
      </c>
      <c r="BK274" s="2"/>
      <c r="BL274" s="2"/>
      <c r="BM274" s="2">
        <v>1100</v>
      </c>
      <c r="BN274" s="2">
        <v>0</v>
      </c>
      <c r="BO274" s="2" t="s">
        <v>3</v>
      </c>
      <c r="BP274" s="2">
        <v>0</v>
      </c>
      <c r="BQ274" s="2">
        <v>14</v>
      </c>
      <c r="BR274" s="2">
        <v>0</v>
      </c>
      <c r="BS274" s="2">
        <v>1</v>
      </c>
      <c r="BT274" s="2">
        <v>1</v>
      </c>
      <c r="BU274" s="2">
        <v>1</v>
      </c>
      <c r="BV274" s="2">
        <v>1</v>
      </c>
      <c r="BW274" s="2">
        <v>1</v>
      </c>
      <c r="BX274" s="2">
        <v>1</v>
      </c>
      <c r="BY274" s="2" t="s">
        <v>3</v>
      </c>
      <c r="BZ274" s="2">
        <v>0</v>
      </c>
      <c r="CA274" s="2">
        <v>0</v>
      </c>
      <c r="CB274" s="2"/>
      <c r="CC274" s="2"/>
      <c r="CD274" s="2"/>
      <c r="CE274" s="2">
        <v>0</v>
      </c>
      <c r="CF274" s="2">
        <v>0</v>
      </c>
      <c r="CG274" s="2">
        <v>0</v>
      </c>
      <c r="CH274" s="2"/>
      <c r="CI274" s="2"/>
      <c r="CJ274" s="2"/>
      <c r="CK274" s="2"/>
      <c r="CL274" s="2"/>
      <c r="CM274" s="2">
        <v>0</v>
      </c>
      <c r="CN274" s="2" t="s">
        <v>3</v>
      </c>
      <c r="CO274" s="2">
        <v>0</v>
      </c>
      <c r="CP274" s="2">
        <f t="shared" si="240"/>
        <v>0</v>
      </c>
      <c r="CQ274" s="2">
        <f t="shared" si="241"/>
        <v>0</v>
      </c>
      <c r="CR274" s="2">
        <f t="shared" si="242"/>
        <v>0</v>
      </c>
      <c r="CS274" s="2">
        <f t="shared" si="243"/>
        <v>0</v>
      </c>
      <c r="CT274" s="2">
        <f t="shared" si="244"/>
        <v>0</v>
      </c>
      <c r="CU274" s="2">
        <f t="shared" si="245"/>
        <v>0</v>
      </c>
      <c r="CV274" s="2">
        <f t="shared" si="246"/>
        <v>0</v>
      </c>
      <c r="CW274" s="2">
        <f t="shared" si="247"/>
        <v>0</v>
      </c>
      <c r="CX274" s="2">
        <f t="shared" si="248"/>
        <v>0</v>
      </c>
      <c r="CY274" s="2">
        <f t="shared" si="249"/>
        <v>0</v>
      </c>
      <c r="CZ274" s="2">
        <f t="shared" si="250"/>
        <v>0</v>
      </c>
      <c r="DA274" s="2"/>
      <c r="DB274" s="2"/>
      <c r="DC274" s="2" t="s">
        <v>3</v>
      </c>
      <c r="DD274" s="2" t="s">
        <v>3</v>
      </c>
      <c r="DE274" s="2" t="s">
        <v>3</v>
      </c>
      <c r="DF274" s="2" t="s">
        <v>3</v>
      </c>
      <c r="DG274" s="2" t="s">
        <v>3</v>
      </c>
      <c r="DH274" s="2" t="s">
        <v>3</v>
      </c>
      <c r="DI274" s="2" t="s">
        <v>3</v>
      </c>
      <c r="DJ274" s="2" t="s">
        <v>3</v>
      </c>
      <c r="DK274" s="2" t="s">
        <v>3</v>
      </c>
      <c r="DL274" s="2" t="s">
        <v>3</v>
      </c>
      <c r="DM274" s="2" t="s">
        <v>3</v>
      </c>
      <c r="DN274" s="2">
        <v>0</v>
      </c>
      <c r="DO274" s="2">
        <v>0</v>
      </c>
      <c r="DP274" s="2">
        <v>1</v>
      </c>
      <c r="DQ274" s="2">
        <v>1</v>
      </c>
      <c r="DR274" s="2"/>
      <c r="DS274" s="2"/>
      <c r="DT274" s="2"/>
      <c r="DU274" s="2">
        <v>1010</v>
      </c>
      <c r="DV274" s="2" t="s">
        <v>40</v>
      </c>
      <c r="DW274" s="2" t="s">
        <v>40</v>
      </c>
      <c r="DX274" s="2">
        <v>1</v>
      </c>
      <c r="DY274" s="2"/>
      <c r="DZ274" s="2"/>
      <c r="EA274" s="2"/>
      <c r="EB274" s="2"/>
      <c r="EC274" s="2"/>
      <c r="ED274" s="2"/>
      <c r="EE274" s="2">
        <v>31102366</v>
      </c>
      <c r="EF274" s="2">
        <v>8</v>
      </c>
      <c r="EG274" s="2" t="s">
        <v>34</v>
      </c>
      <c r="EH274" s="2">
        <v>0</v>
      </c>
      <c r="EI274" s="2" t="s">
        <v>3</v>
      </c>
      <c r="EJ274" s="2">
        <v>1</v>
      </c>
      <c r="EK274" s="2">
        <v>1100</v>
      </c>
      <c r="EL274" s="2" t="s">
        <v>41</v>
      </c>
      <c r="EM274" s="2" t="s">
        <v>42</v>
      </c>
      <c r="EN274" s="2"/>
      <c r="EO274" s="2" t="s">
        <v>3</v>
      </c>
      <c r="EP274" s="2"/>
      <c r="EQ274" s="2">
        <v>0</v>
      </c>
      <c r="ER274" s="2">
        <v>0</v>
      </c>
      <c r="ES274" s="2">
        <v>0</v>
      </c>
      <c r="ET274" s="2">
        <v>0</v>
      </c>
      <c r="EU274" s="2">
        <v>0</v>
      </c>
      <c r="EV274" s="2">
        <v>0</v>
      </c>
      <c r="EW274" s="2">
        <v>0</v>
      </c>
      <c r="EX274" s="2">
        <v>0</v>
      </c>
      <c r="EY274" s="2">
        <v>0</v>
      </c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>
        <v>0</v>
      </c>
      <c r="FR274" s="2">
        <f t="shared" si="251"/>
        <v>0</v>
      </c>
      <c r="FS274" s="2">
        <v>0</v>
      </c>
      <c r="FT274" s="2"/>
      <c r="FU274" s="2"/>
      <c r="FV274" s="2"/>
      <c r="FW274" s="2"/>
      <c r="FX274" s="2">
        <v>0</v>
      </c>
      <c r="FY274" s="2">
        <v>0</v>
      </c>
      <c r="FZ274" s="2"/>
      <c r="GA274" s="2" t="s">
        <v>3</v>
      </c>
      <c r="GB274" s="2"/>
      <c r="GC274" s="2"/>
      <c r="GD274" s="2">
        <v>1</v>
      </c>
      <c r="GE274" s="2"/>
      <c r="GF274" s="2">
        <v>733861828</v>
      </c>
      <c r="GG274" s="2">
        <v>2</v>
      </c>
      <c r="GH274" s="2">
        <v>0</v>
      </c>
      <c r="GI274" s="2">
        <v>-2</v>
      </c>
      <c r="GJ274" s="2">
        <v>0</v>
      </c>
      <c r="GK274" s="2">
        <v>0</v>
      </c>
      <c r="GL274" s="2">
        <f t="shared" si="252"/>
        <v>0</v>
      </c>
      <c r="GM274" s="2">
        <f t="shared" si="253"/>
        <v>0</v>
      </c>
      <c r="GN274" s="2">
        <f t="shared" si="254"/>
        <v>0</v>
      </c>
      <c r="GO274" s="2">
        <f t="shared" si="255"/>
        <v>0</v>
      </c>
      <c r="GP274" s="2">
        <f t="shared" si="256"/>
        <v>0</v>
      </c>
      <c r="GQ274" s="2"/>
      <c r="GR274" s="2">
        <v>0</v>
      </c>
      <c r="GS274" s="2">
        <v>3</v>
      </c>
      <c r="GT274" s="2">
        <v>0</v>
      </c>
      <c r="GU274" s="2" t="s">
        <v>3</v>
      </c>
      <c r="GV274" s="2">
        <f t="shared" si="257"/>
        <v>0</v>
      </c>
      <c r="GW274" s="2">
        <v>1</v>
      </c>
      <c r="GX274" s="2">
        <f t="shared" si="258"/>
        <v>0</v>
      </c>
      <c r="GY274" s="2"/>
      <c r="GZ274" s="2"/>
      <c r="HA274" s="2">
        <v>0</v>
      </c>
      <c r="HB274" s="2">
        <v>0</v>
      </c>
      <c r="HC274" s="2">
        <f t="shared" si="259"/>
        <v>0</v>
      </c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>
        <v>0</v>
      </c>
      <c r="IL274" s="2"/>
      <c r="IM274" s="2"/>
      <c r="IN274" s="2"/>
      <c r="IO274" s="2"/>
      <c r="IP274" s="2"/>
      <c r="IQ274" s="2"/>
      <c r="IR274" s="2"/>
      <c r="IS274" s="2"/>
      <c r="IT274" s="2"/>
      <c r="IU274" s="2"/>
    </row>
    <row r="275" spans="1:255">
      <c r="A275">
        <v>17</v>
      </c>
      <c r="B275">
        <v>1</v>
      </c>
      <c r="E275" t="s">
        <v>220</v>
      </c>
      <c r="F275" t="s">
        <v>38</v>
      </c>
      <c r="G275" t="s">
        <v>221</v>
      </c>
      <c r="H275" t="s">
        <v>40</v>
      </c>
      <c r="I275">
        <v>1</v>
      </c>
      <c r="J275">
        <v>0</v>
      </c>
      <c r="O275">
        <f t="shared" si="225"/>
        <v>2150.89</v>
      </c>
      <c r="P275">
        <f t="shared" si="226"/>
        <v>2150.89</v>
      </c>
      <c r="Q275">
        <f t="shared" si="227"/>
        <v>0</v>
      </c>
      <c r="R275">
        <f t="shared" si="228"/>
        <v>0</v>
      </c>
      <c r="S275">
        <f t="shared" si="229"/>
        <v>0</v>
      </c>
      <c r="T275">
        <f t="shared" si="230"/>
        <v>0</v>
      </c>
      <c r="U275">
        <f t="shared" si="231"/>
        <v>0</v>
      </c>
      <c r="V275">
        <f t="shared" si="232"/>
        <v>0</v>
      </c>
      <c r="W275">
        <f t="shared" si="233"/>
        <v>0</v>
      </c>
      <c r="X275">
        <f t="shared" si="234"/>
        <v>0</v>
      </c>
      <c r="Y275">
        <f t="shared" si="235"/>
        <v>0</v>
      </c>
      <c r="AA275">
        <v>33304960</v>
      </c>
      <c r="AB275">
        <f t="shared" si="236"/>
        <v>2150.89</v>
      </c>
      <c r="AC275">
        <f t="shared" si="237"/>
        <v>2150.89</v>
      </c>
      <c r="AD275">
        <f>ROUND((((ET275)-(EU275))+AE275),2)</f>
        <v>0</v>
      </c>
      <c r="AE275">
        <f>ROUND((EU275),2)</f>
        <v>0</v>
      </c>
      <c r="AF275">
        <f>ROUND((EV275),2)</f>
        <v>0</v>
      </c>
      <c r="AG275">
        <f t="shared" si="238"/>
        <v>0</v>
      </c>
      <c r="AH275">
        <f>(EW275)</f>
        <v>0</v>
      </c>
      <c r="AI275">
        <f>(EX275)</f>
        <v>0</v>
      </c>
      <c r="AJ275">
        <f t="shared" si="239"/>
        <v>0</v>
      </c>
      <c r="AK275">
        <v>2150.89</v>
      </c>
      <c r="AL275">
        <v>2150.89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1</v>
      </c>
      <c r="AW275">
        <v>1</v>
      </c>
      <c r="AZ275">
        <v>1</v>
      </c>
      <c r="BA275">
        <v>1</v>
      </c>
      <c r="BB275">
        <v>1</v>
      </c>
      <c r="BC275">
        <v>1</v>
      </c>
      <c r="BD275" t="s">
        <v>3</v>
      </c>
      <c r="BE275" t="s">
        <v>3</v>
      </c>
      <c r="BF275" t="s">
        <v>3</v>
      </c>
      <c r="BG275" t="s">
        <v>3</v>
      </c>
      <c r="BH275">
        <v>3</v>
      </c>
      <c r="BI275">
        <v>2</v>
      </c>
      <c r="BJ275" t="s">
        <v>3</v>
      </c>
      <c r="BM275">
        <v>1100</v>
      </c>
      <c r="BN275">
        <v>0</v>
      </c>
      <c r="BO275" t="s">
        <v>3</v>
      </c>
      <c r="BP275">
        <v>0</v>
      </c>
      <c r="BQ275">
        <v>14</v>
      </c>
      <c r="BR275">
        <v>0</v>
      </c>
      <c r="BS275">
        <v>1</v>
      </c>
      <c r="BT275">
        <v>1</v>
      </c>
      <c r="BU275">
        <v>1</v>
      </c>
      <c r="BV275">
        <v>1</v>
      </c>
      <c r="BW275">
        <v>1</v>
      </c>
      <c r="BX275">
        <v>1</v>
      </c>
      <c r="BY275" t="s">
        <v>3</v>
      </c>
      <c r="BZ275">
        <v>0</v>
      </c>
      <c r="CA275">
        <v>0</v>
      </c>
      <c r="CE275">
        <v>0</v>
      </c>
      <c r="CF275">
        <v>0</v>
      </c>
      <c r="CG275">
        <v>0</v>
      </c>
      <c r="CM275">
        <v>0</v>
      </c>
      <c r="CN275" t="s">
        <v>3</v>
      </c>
      <c r="CO275">
        <v>0</v>
      </c>
      <c r="CP275">
        <f t="shared" si="240"/>
        <v>2150.89</v>
      </c>
      <c r="CQ275">
        <f t="shared" si="241"/>
        <v>2150.89</v>
      </c>
      <c r="CR275">
        <f t="shared" si="242"/>
        <v>0</v>
      </c>
      <c r="CS275">
        <f t="shared" si="243"/>
        <v>0</v>
      </c>
      <c r="CT275">
        <f t="shared" si="244"/>
        <v>0</v>
      </c>
      <c r="CU275">
        <f t="shared" si="245"/>
        <v>0</v>
      </c>
      <c r="CV275">
        <f t="shared" si="246"/>
        <v>0</v>
      </c>
      <c r="CW275">
        <f t="shared" si="247"/>
        <v>0</v>
      </c>
      <c r="CX275">
        <f t="shared" si="248"/>
        <v>0</v>
      </c>
      <c r="CY275">
        <f t="shared" si="249"/>
        <v>0</v>
      </c>
      <c r="CZ275">
        <f t="shared" si="250"/>
        <v>0</v>
      </c>
      <c r="DC275" t="s">
        <v>3</v>
      </c>
      <c r="DD275" t="s">
        <v>3</v>
      </c>
      <c r="DE275" t="s">
        <v>3</v>
      </c>
      <c r="DF275" t="s">
        <v>3</v>
      </c>
      <c r="DG275" t="s">
        <v>3</v>
      </c>
      <c r="DH275" t="s">
        <v>3</v>
      </c>
      <c r="DI275" t="s">
        <v>3</v>
      </c>
      <c r="DJ275" t="s">
        <v>3</v>
      </c>
      <c r="DK275" t="s">
        <v>3</v>
      </c>
      <c r="DL275" t="s">
        <v>3</v>
      </c>
      <c r="DM275" t="s">
        <v>3</v>
      </c>
      <c r="DN275">
        <v>0</v>
      </c>
      <c r="DO275">
        <v>0</v>
      </c>
      <c r="DP275">
        <v>1</v>
      </c>
      <c r="DQ275">
        <v>1</v>
      </c>
      <c r="DU275">
        <v>1010</v>
      </c>
      <c r="DV275" t="s">
        <v>40</v>
      </c>
      <c r="DW275" t="s">
        <v>40</v>
      </c>
      <c r="DX275">
        <v>1</v>
      </c>
      <c r="EE275">
        <v>31102366</v>
      </c>
      <c r="EF275">
        <v>8</v>
      </c>
      <c r="EG275" t="s">
        <v>34</v>
      </c>
      <c r="EH275">
        <v>0</v>
      </c>
      <c r="EI275" t="s">
        <v>3</v>
      </c>
      <c r="EJ275">
        <v>1</v>
      </c>
      <c r="EK275">
        <v>1100</v>
      </c>
      <c r="EL275" t="s">
        <v>41</v>
      </c>
      <c r="EM275" t="s">
        <v>42</v>
      </c>
      <c r="EO275" t="s">
        <v>3</v>
      </c>
      <c r="EQ275">
        <v>0</v>
      </c>
      <c r="ER275">
        <v>2150.89</v>
      </c>
      <c r="ES275">
        <v>2150.89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5</v>
      </c>
      <c r="FC275">
        <v>1</v>
      </c>
      <c r="FD275">
        <v>18</v>
      </c>
      <c r="FF275">
        <v>19838.830000000002</v>
      </c>
      <c r="FQ275">
        <v>0</v>
      </c>
      <c r="FR275">
        <f t="shared" si="251"/>
        <v>0</v>
      </c>
      <c r="FS275">
        <v>0</v>
      </c>
      <c r="FX275">
        <v>0</v>
      </c>
      <c r="FY275">
        <v>0</v>
      </c>
      <c r="GA275" t="s">
        <v>62</v>
      </c>
      <c r="GD275">
        <v>1</v>
      </c>
      <c r="GF275">
        <v>733861828</v>
      </c>
      <c r="GG275">
        <v>2</v>
      </c>
      <c r="GH275">
        <v>3</v>
      </c>
      <c r="GI275">
        <v>3</v>
      </c>
      <c r="GJ275">
        <v>0</v>
      </c>
      <c r="GK275">
        <v>0</v>
      </c>
      <c r="GL275">
        <f t="shared" si="252"/>
        <v>0</v>
      </c>
      <c r="GM275">
        <f t="shared" si="253"/>
        <v>2150.89</v>
      </c>
      <c r="GN275">
        <f t="shared" si="254"/>
        <v>0</v>
      </c>
      <c r="GO275">
        <f t="shared" si="255"/>
        <v>2150.89</v>
      </c>
      <c r="GP275">
        <f t="shared" si="256"/>
        <v>0</v>
      </c>
      <c r="GR275">
        <v>1</v>
      </c>
      <c r="GS275">
        <v>1</v>
      </c>
      <c r="GT275">
        <v>0</v>
      </c>
      <c r="GU275" t="s">
        <v>3</v>
      </c>
      <c r="GV275">
        <f t="shared" si="257"/>
        <v>0</v>
      </c>
      <c r="GW275">
        <v>1</v>
      </c>
      <c r="GX275">
        <f t="shared" si="258"/>
        <v>0</v>
      </c>
      <c r="HA275">
        <v>0</v>
      </c>
      <c r="HB275">
        <v>0</v>
      </c>
      <c r="HC275">
        <f t="shared" si="259"/>
        <v>0</v>
      </c>
      <c r="IK275">
        <v>0</v>
      </c>
    </row>
    <row r="276" spans="1:255">
      <c r="A276" s="2">
        <v>17</v>
      </c>
      <c r="B276" s="2">
        <v>1</v>
      </c>
      <c r="C276" s="2">
        <f>ROW(SmtRes!A281)</f>
        <v>281</v>
      </c>
      <c r="D276" s="2">
        <f>ROW(EtalonRes!A324)</f>
        <v>324</v>
      </c>
      <c r="E276" s="2" t="s">
        <v>222</v>
      </c>
      <c r="F276" s="2" t="s">
        <v>71</v>
      </c>
      <c r="G276" s="2" t="s">
        <v>72</v>
      </c>
      <c r="H276" s="2" t="s">
        <v>73</v>
      </c>
      <c r="I276" s="2">
        <f>ROUND(5.8/100,9)</f>
        <v>5.8000000000000003E-2</v>
      </c>
      <c r="J276" s="2">
        <v>0</v>
      </c>
      <c r="K276" s="2"/>
      <c r="L276" s="2"/>
      <c r="M276" s="2"/>
      <c r="N276" s="2"/>
      <c r="O276" s="2">
        <f t="shared" si="225"/>
        <v>55.56</v>
      </c>
      <c r="P276" s="2">
        <f t="shared" si="226"/>
        <v>50.26</v>
      </c>
      <c r="Q276" s="2">
        <f t="shared" si="227"/>
        <v>0.88</v>
      </c>
      <c r="R276" s="2">
        <f t="shared" si="228"/>
        <v>0.04</v>
      </c>
      <c r="S276" s="2">
        <f t="shared" si="229"/>
        <v>4.42</v>
      </c>
      <c r="T276" s="2">
        <f t="shared" si="230"/>
        <v>0</v>
      </c>
      <c r="U276" s="2">
        <f t="shared" si="231"/>
        <v>0.48184079999999996</v>
      </c>
      <c r="V276" s="2">
        <f t="shared" si="232"/>
        <v>3.48E-3</v>
      </c>
      <c r="W276" s="2">
        <f t="shared" si="233"/>
        <v>0</v>
      </c>
      <c r="X276" s="2">
        <f t="shared" si="234"/>
        <v>5.13</v>
      </c>
      <c r="Y276" s="2">
        <f t="shared" si="235"/>
        <v>3.17</v>
      </c>
      <c r="Z276" s="2"/>
      <c r="AA276" s="2">
        <v>33304975</v>
      </c>
      <c r="AB276" s="2">
        <f t="shared" si="236"/>
        <v>958.12</v>
      </c>
      <c r="AC276" s="2">
        <f t="shared" si="237"/>
        <v>866.62</v>
      </c>
      <c r="AD276" s="2">
        <f>ROUND((((((ET276*1.2)*1.25))-(((EU276*1.2)*1.25)))+AE276),2)</f>
        <v>15.24</v>
      </c>
      <c r="AE276" s="2">
        <f>ROUND((((EU276*1.2)*1.25)),2)</f>
        <v>0.69</v>
      </c>
      <c r="AF276" s="2">
        <f>ROUND((((EV276*1.2)*1.15)),2)</f>
        <v>76.260000000000005</v>
      </c>
      <c r="AG276" s="2">
        <f t="shared" si="238"/>
        <v>0</v>
      </c>
      <c r="AH276" s="2">
        <f>(((EW276*1.2)*1.15))</f>
        <v>8.307599999999999</v>
      </c>
      <c r="AI276" s="2">
        <f>(((EX276*1.2)*1.25))</f>
        <v>0.06</v>
      </c>
      <c r="AJ276" s="2">
        <f t="shared" si="239"/>
        <v>0</v>
      </c>
      <c r="AK276" s="2">
        <v>932.04</v>
      </c>
      <c r="AL276" s="2">
        <v>866.62</v>
      </c>
      <c r="AM276" s="2">
        <v>10.16</v>
      </c>
      <c r="AN276" s="2">
        <v>0.46</v>
      </c>
      <c r="AO276" s="2">
        <v>55.26</v>
      </c>
      <c r="AP276" s="2">
        <v>0</v>
      </c>
      <c r="AQ276" s="2">
        <v>6.02</v>
      </c>
      <c r="AR276" s="2">
        <v>0.04</v>
      </c>
      <c r="AS276" s="2">
        <v>0</v>
      </c>
      <c r="AT276" s="2">
        <v>115</v>
      </c>
      <c r="AU276" s="2">
        <v>71</v>
      </c>
      <c r="AV276" s="2">
        <v>1</v>
      </c>
      <c r="AW276" s="2">
        <v>1</v>
      </c>
      <c r="AX276" s="2"/>
      <c r="AY276" s="2"/>
      <c r="AZ276" s="2">
        <v>1</v>
      </c>
      <c r="BA276" s="2">
        <v>1</v>
      </c>
      <c r="BB276" s="2">
        <v>1</v>
      </c>
      <c r="BC276" s="2">
        <v>1</v>
      </c>
      <c r="BD276" s="2" t="s">
        <v>3</v>
      </c>
      <c r="BE276" s="2" t="s">
        <v>3</v>
      </c>
      <c r="BF276" s="2" t="s">
        <v>3</v>
      </c>
      <c r="BG276" s="2" t="s">
        <v>3</v>
      </c>
      <c r="BH276" s="2">
        <v>0</v>
      </c>
      <c r="BI276" s="2">
        <v>1</v>
      </c>
      <c r="BJ276" s="2" t="s">
        <v>74</v>
      </c>
      <c r="BK276" s="2"/>
      <c r="BL276" s="2"/>
      <c r="BM276" s="2">
        <v>20001</v>
      </c>
      <c r="BN276" s="2">
        <v>0</v>
      </c>
      <c r="BO276" s="2" t="s">
        <v>3</v>
      </c>
      <c r="BP276" s="2">
        <v>0</v>
      </c>
      <c r="BQ276" s="2">
        <v>2</v>
      </c>
      <c r="BR276" s="2">
        <v>0</v>
      </c>
      <c r="BS276" s="2">
        <v>1</v>
      </c>
      <c r="BT276" s="2">
        <v>1</v>
      </c>
      <c r="BU276" s="2">
        <v>1</v>
      </c>
      <c r="BV276" s="2">
        <v>1</v>
      </c>
      <c r="BW276" s="2">
        <v>1</v>
      </c>
      <c r="BX276" s="2">
        <v>1</v>
      </c>
      <c r="BY276" s="2" t="s">
        <v>3</v>
      </c>
      <c r="BZ276" s="2">
        <v>128</v>
      </c>
      <c r="CA276" s="2">
        <v>83</v>
      </c>
      <c r="CB276" s="2"/>
      <c r="CC276" s="2"/>
      <c r="CD276" s="2"/>
      <c r="CE276" s="2">
        <v>0</v>
      </c>
      <c r="CF276" s="2">
        <v>0</v>
      </c>
      <c r="CG276" s="2">
        <v>0</v>
      </c>
      <c r="CH276" s="2"/>
      <c r="CI276" s="2"/>
      <c r="CJ276" s="2"/>
      <c r="CK276" s="2"/>
      <c r="CL276" s="2"/>
      <c r="CM276" s="2">
        <v>0</v>
      </c>
      <c r="CN276" s="2" t="s">
        <v>954</v>
      </c>
      <c r="CO276" s="2">
        <v>0</v>
      </c>
      <c r="CP276" s="2">
        <f t="shared" si="240"/>
        <v>55.56</v>
      </c>
      <c r="CQ276" s="2">
        <f t="shared" si="241"/>
        <v>866.62</v>
      </c>
      <c r="CR276" s="2">
        <f t="shared" si="242"/>
        <v>15.24</v>
      </c>
      <c r="CS276" s="2">
        <f t="shared" si="243"/>
        <v>0.69</v>
      </c>
      <c r="CT276" s="2">
        <f t="shared" si="244"/>
        <v>76.260000000000005</v>
      </c>
      <c r="CU276" s="2">
        <f t="shared" si="245"/>
        <v>0</v>
      </c>
      <c r="CV276" s="2">
        <f t="shared" si="246"/>
        <v>8.307599999999999</v>
      </c>
      <c r="CW276" s="2">
        <f t="shared" si="247"/>
        <v>0.06</v>
      </c>
      <c r="CX276" s="2">
        <f t="shared" si="248"/>
        <v>0</v>
      </c>
      <c r="CY276" s="2">
        <f t="shared" si="249"/>
        <v>5.1289999999999996</v>
      </c>
      <c r="CZ276" s="2">
        <f t="shared" si="250"/>
        <v>3.1666000000000003</v>
      </c>
      <c r="DA276" s="2"/>
      <c r="DB276" s="2"/>
      <c r="DC276" s="2" t="s">
        <v>3</v>
      </c>
      <c r="DD276" s="2" t="s">
        <v>3</v>
      </c>
      <c r="DE276" s="2" t="s">
        <v>21</v>
      </c>
      <c r="DF276" s="2" t="s">
        <v>21</v>
      </c>
      <c r="DG276" s="2" t="s">
        <v>22</v>
      </c>
      <c r="DH276" s="2" t="s">
        <v>3</v>
      </c>
      <c r="DI276" s="2" t="s">
        <v>22</v>
      </c>
      <c r="DJ276" s="2" t="s">
        <v>21</v>
      </c>
      <c r="DK276" s="2" t="s">
        <v>3</v>
      </c>
      <c r="DL276" s="2" t="s">
        <v>3</v>
      </c>
      <c r="DM276" s="2" t="s">
        <v>3</v>
      </c>
      <c r="DN276" s="2">
        <v>0</v>
      </c>
      <c r="DO276" s="2">
        <v>0</v>
      </c>
      <c r="DP276" s="2">
        <v>1</v>
      </c>
      <c r="DQ276" s="2">
        <v>1</v>
      </c>
      <c r="DR276" s="2"/>
      <c r="DS276" s="2"/>
      <c r="DT276" s="2"/>
      <c r="DU276" s="2">
        <v>1009</v>
      </c>
      <c r="DV276" s="2" t="s">
        <v>73</v>
      </c>
      <c r="DW276" s="2" t="s">
        <v>73</v>
      </c>
      <c r="DX276" s="2">
        <v>100</v>
      </c>
      <c r="DY276" s="2"/>
      <c r="DZ276" s="2"/>
      <c r="EA276" s="2"/>
      <c r="EB276" s="2"/>
      <c r="EC276" s="2"/>
      <c r="ED276" s="2"/>
      <c r="EE276" s="2">
        <v>31102217</v>
      </c>
      <c r="EF276" s="2">
        <v>2</v>
      </c>
      <c r="EG276" s="2" t="s">
        <v>23</v>
      </c>
      <c r="EH276" s="2">
        <v>0</v>
      </c>
      <c r="EI276" s="2" t="s">
        <v>3</v>
      </c>
      <c r="EJ276" s="2">
        <v>1</v>
      </c>
      <c r="EK276" s="2">
        <v>20001</v>
      </c>
      <c r="EL276" s="2" t="s">
        <v>24</v>
      </c>
      <c r="EM276" s="2" t="s">
        <v>25</v>
      </c>
      <c r="EN276" s="2"/>
      <c r="EO276" s="2" t="s">
        <v>26</v>
      </c>
      <c r="EP276" s="2"/>
      <c r="EQ276" s="2">
        <v>0</v>
      </c>
      <c r="ER276" s="2">
        <v>932.04</v>
      </c>
      <c r="ES276" s="2">
        <v>866.62</v>
      </c>
      <c r="ET276" s="2">
        <v>10.16</v>
      </c>
      <c r="EU276" s="2">
        <v>0.46</v>
      </c>
      <c r="EV276" s="2">
        <v>55.26</v>
      </c>
      <c r="EW276" s="2">
        <v>6.02</v>
      </c>
      <c r="EX276" s="2">
        <v>0.04</v>
      </c>
      <c r="EY276" s="2">
        <v>0</v>
      </c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>
        <v>0</v>
      </c>
      <c r="FR276" s="2">
        <f t="shared" si="251"/>
        <v>0</v>
      </c>
      <c r="FS276" s="2">
        <v>0</v>
      </c>
      <c r="FT276" s="2" t="s">
        <v>27</v>
      </c>
      <c r="FU276" s="2" t="s">
        <v>28</v>
      </c>
      <c r="FV276" s="2"/>
      <c r="FW276" s="2"/>
      <c r="FX276" s="2">
        <v>115.2</v>
      </c>
      <c r="FY276" s="2">
        <v>70.55</v>
      </c>
      <c r="FZ276" s="2"/>
      <c r="GA276" s="2" t="s">
        <v>3</v>
      </c>
      <c r="GB276" s="2"/>
      <c r="GC276" s="2"/>
      <c r="GD276" s="2">
        <v>1</v>
      </c>
      <c r="GE276" s="2"/>
      <c r="GF276" s="2">
        <v>738537470</v>
      </c>
      <c r="GG276" s="2">
        <v>2</v>
      </c>
      <c r="GH276" s="2">
        <v>1</v>
      </c>
      <c r="GI276" s="2">
        <v>-2</v>
      </c>
      <c r="GJ276" s="2">
        <v>0</v>
      </c>
      <c r="GK276" s="2">
        <v>0</v>
      </c>
      <c r="GL276" s="2">
        <f t="shared" si="252"/>
        <v>0</v>
      </c>
      <c r="GM276" s="2">
        <f t="shared" si="253"/>
        <v>63.86</v>
      </c>
      <c r="GN276" s="2">
        <f t="shared" si="254"/>
        <v>63.86</v>
      </c>
      <c r="GO276" s="2">
        <f t="shared" si="255"/>
        <v>0</v>
      </c>
      <c r="GP276" s="2">
        <f t="shared" si="256"/>
        <v>0</v>
      </c>
      <c r="GQ276" s="2"/>
      <c r="GR276" s="2">
        <v>0</v>
      </c>
      <c r="GS276" s="2">
        <v>3</v>
      </c>
      <c r="GT276" s="2">
        <v>0</v>
      </c>
      <c r="GU276" s="2" t="s">
        <v>3</v>
      </c>
      <c r="GV276" s="2">
        <f t="shared" si="257"/>
        <v>0</v>
      </c>
      <c r="GW276" s="2">
        <v>1</v>
      </c>
      <c r="GX276" s="2">
        <f t="shared" si="258"/>
        <v>0</v>
      </c>
      <c r="GY276" s="2"/>
      <c r="GZ276" s="2"/>
      <c r="HA276" s="2">
        <v>0</v>
      </c>
      <c r="HB276" s="2">
        <v>0</v>
      </c>
      <c r="HC276" s="2">
        <f t="shared" si="259"/>
        <v>0</v>
      </c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>
        <v>0</v>
      </c>
      <c r="IL276" s="2"/>
      <c r="IM276" s="2"/>
      <c r="IN276" s="2"/>
      <c r="IO276" s="2"/>
      <c r="IP276" s="2"/>
      <c r="IQ276" s="2"/>
      <c r="IR276" s="2"/>
      <c r="IS276" s="2"/>
      <c r="IT276" s="2"/>
      <c r="IU276" s="2"/>
    </row>
    <row r="277" spans="1:255">
      <c r="A277">
        <v>17</v>
      </c>
      <c r="B277">
        <v>1</v>
      </c>
      <c r="C277">
        <f>ROW(SmtRes!A288)</f>
        <v>288</v>
      </c>
      <c r="D277">
        <f>ROW(EtalonRes!A332)</f>
        <v>332</v>
      </c>
      <c r="E277" t="s">
        <v>222</v>
      </c>
      <c r="F277" t="s">
        <v>71</v>
      </c>
      <c r="G277" t="s">
        <v>72</v>
      </c>
      <c r="H277" t="s">
        <v>73</v>
      </c>
      <c r="I277">
        <f>ROUND(5.8/100,9)</f>
        <v>5.8000000000000003E-2</v>
      </c>
      <c r="J277">
        <v>0</v>
      </c>
      <c r="O277">
        <f t="shared" si="225"/>
        <v>55.56</v>
      </c>
      <c r="P277">
        <f t="shared" si="226"/>
        <v>50.26</v>
      </c>
      <c r="Q277">
        <f t="shared" si="227"/>
        <v>0.88</v>
      </c>
      <c r="R277">
        <f t="shared" si="228"/>
        <v>0.04</v>
      </c>
      <c r="S277">
        <f t="shared" si="229"/>
        <v>4.42</v>
      </c>
      <c r="T277">
        <f t="shared" si="230"/>
        <v>0</v>
      </c>
      <c r="U277">
        <f t="shared" si="231"/>
        <v>0.48184079999999996</v>
      </c>
      <c r="V277">
        <f t="shared" si="232"/>
        <v>3.48E-3</v>
      </c>
      <c r="W277">
        <f t="shared" si="233"/>
        <v>0</v>
      </c>
      <c r="X277">
        <f t="shared" si="234"/>
        <v>5.13</v>
      </c>
      <c r="Y277">
        <f t="shared" si="235"/>
        <v>3.17</v>
      </c>
      <c r="AA277">
        <v>33304960</v>
      </c>
      <c r="AB277">
        <f t="shared" si="236"/>
        <v>958.12</v>
      </c>
      <c r="AC277">
        <f t="shared" si="237"/>
        <v>866.62</v>
      </c>
      <c r="AD277">
        <f>ROUND((((((ET277*1.2)*1.25))-(((EU277*1.2)*1.25)))+AE277),2)</f>
        <v>15.24</v>
      </c>
      <c r="AE277">
        <f>ROUND((((EU277*1.2)*1.25)),2)</f>
        <v>0.69</v>
      </c>
      <c r="AF277">
        <f>ROUND((((EV277*1.2)*1.15)),2)</f>
        <v>76.260000000000005</v>
      </c>
      <c r="AG277">
        <f t="shared" si="238"/>
        <v>0</v>
      </c>
      <c r="AH277">
        <f>(((EW277*1.2)*1.15))</f>
        <v>8.307599999999999</v>
      </c>
      <c r="AI277">
        <f>(((EX277*1.2)*1.25))</f>
        <v>0.06</v>
      </c>
      <c r="AJ277">
        <f t="shared" si="239"/>
        <v>0</v>
      </c>
      <c r="AK277">
        <v>932.04</v>
      </c>
      <c r="AL277">
        <v>866.62</v>
      </c>
      <c r="AM277">
        <v>10.16</v>
      </c>
      <c r="AN277">
        <v>0.46</v>
      </c>
      <c r="AO277">
        <v>55.26</v>
      </c>
      <c r="AP277">
        <v>0</v>
      </c>
      <c r="AQ277">
        <v>6.02</v>
      </c>
      <c r="AR277">
        <v>0.04</v>
      </c>
      <c r="AS277">
        <v>0</v>
      </c>
      <c r="AT277">
        <v>115</v>
      </c>
      <c r="AU277">
        <v>71</v>
      </c>
      <c r="AV277">
        <v>1</v>
      </c>
      <c r="AW277">
        <v>1</v>
      </c>
      <c r="AZ277">
        <v>1</v>
      </c>
      <c r="BA277">
        <v>1</v>
      </c>
      <c r="BB277">
        <v>1</v>
      </c>
      <c r="BC277">
        <v>1</v>
      </c>
      <c r="BD277" t="s">
        <v>3</v>
      </c>
      <c r="BE277" t="s">
        <v>3</v>
      </c>
      <c r="BF277" t="s">
        <v>3</v>
      </c>
      <c r="BG277" t="s">
        <v>3</v>
      </c>
      <c r="BH277">
        <v>0</v>
      </c>
      <c r="BI277">
        <v>1</v>
      </c>
      <c r="BJ277" t="s">
        <v>74</v>
      </c>
      <c r="BM277">
        <v>20001</v>
      </c>
      <c r="BN277">
        <v>0</v>
      </c>
      <c r="BO277" t="s">
        <v>3</v>
      </c>
      <c r="BP277">
        <v>0</v>
      </c>
      <c r="BQ277">
        <v>2</v>
      </c>
      <c r="BR277">
        <v>0</v>
      </c>
      <c r="BS277">
        <v>1</v>
      </c>
      <c r="BT277">
        <v>1</v>
      </c>
      <c r="BU277">
        <v>1</v>
      </c>
      <c r="BV277">
        <v>1</v>
      </c>
      <c r="BW277">
        <v>1</v>
      </c>
      <c r="BX277">
        <v>1</v>
      </c>
      <c r="BY277" t="s">
        <v>3</v>
      </c>
      <c r="BZ277">
        <v>128</v>
      </c>
      <c r="CA277">
        <v>83</v>
      </c>
      <c r="CE277">
        <v>0</v>
      </c>
      <c r="CF277">
        <v>0</v>
      </c>
      <c r="CG277">
        <v>0</v>
      </c>
      <c r="CM277">
        <v>0</v>
      </c>
      <c r="CN277" t="s">
        <v>954</v>
      </c>
      <c r="CO277">
        <v>0</v>
      </c>
      <c r="CP277">
        <f t="shared" si="240"/>
        <v>55.56</v>
      </c>
      <c r="CQ277">
        <f t="shared" si="241"/>
        <v>866.62</v>
      </c>
      <c r="CR277">
        <f t="shared" si="242"/>
        <v>15.24</v>
      </c>
      <c r="CS277">
        <f t="shared" si="243"/>
        <v>0.69</v>
      </c>
      <c r="CT277">
        <f t="shared" si="244"/>
        <v>76.260000000000005</v>
      </c>
      <c r="CU277">
        <f t="shared" si="245"/>
        <v>0</v>
      </c>
      <c r="CV277">
        <f t="shared" si="246"/>
        <v>8.307599999999999</v>
      </c>
      <c r="CW277">
        <f t="shared" si="247"/>
        <v>0.06</v>
      </c>
      <c r="CX277">
        <f t="shared" si="248"/>
        <v>0</v>
      </c>
      <c r="CY277">
        <f t="shared" si="249"/>
        <v>5.1289999999999996</v>
      </c>
      <c r="CZ277">
        <f t="shared" si="250"/>
        <v>3.1666000000000003</v>
      </c>
      <c r="DC277" t="s">
        <v>3</v>
      </c>
      <c r="DD277" t="s">
        <v>3</v>
      </c>
      <c r="DE277" t="s">
        <v>21</v>
      </c>
      <c r="DF277" t="s">
        <v>21</v>
      </c>
      <c r="DG277" t="s">
        <v>22</v>
      </c>
      <c r="DH277" t="s">
        <v>3</v>
      </c>
      <c r="DI277" t="s">
        <v>22</v>
      </c>
      <c r="DJ277" t="s">
        <v>21</v>
      </c>
      <c r="DK277" t="s">
        <v>3</v>
      </c>
      <c r="DL277" t="s">
        <v>3</v>
      </c>
      <c r="DM277" t="s">
        <v>3</v>
      </c>
      <c r="DN277">
        <v>0</v>
      </c>
      <c r="DO277">
        <v>0</v>
      </c>
      <c r="DP277">
        <v>1</v>
      </c>
      <c r="DQ277">
        <v>1</v>
      </c>
      <c r="DU277">
        <v>1009</v>
      </c>
      <c r="DV277" t="s">
        <v>73</v>
      </c>
      <c r="DW277" t="s">
        <v>73</v>
      </c>
      <c r="DX277">
        <v>100</v>
      </c>
      <c r="EE277">
        <v>31102217</v>
      </c>
      <c r="EF277">
        <v>2</v>
      </c>
      <c r="EG277" t="s">
        <v>23</v>
      </c>
      <c r="EH277">
        <v>0</v>
      </c>
      <c r="EI277" t="s">
        <v>3</v>
      </c>
      <c r="EJ277">
        <v>1</v>
      </c>
      <c r="EK277">
        <v>20001</v>
      </c>
      <c r="EL277" t="s">
        <v>24</v>
      </c>
      <c r="EM277" t="s">
        <v>25</v>
      </c>
      <c r="EO277" t="s">
        <v>26</v>
      </c>
      <c r="EQ277">
        <v>0</v>
      </c>
      <c r="ER277">
        <v>932.04</v>
      </c>
      <c r="ES277">
        <v>866.62</v>
      </c>
      <c r="ET277">
        <v>10.16</v>
      </c>
      <c r="EU277">
        <v>0.46</v>
      </c>
      <c r="EV277">
        <v>55.26</v>
      </c>
      <c r="EW277">
        <v>6.02</v>
      </c>
      <c r="EX277">
        <v>0.04</v>
      </c>
      <c r="EY277">
        <v>0</v>
      </c>
      <c r="FQ277">
        <v>0</v>
      </c>
      <c r="FR277">
        <f t="shared" si="251"/>
        <v>0</v>
      </c>
      <c r="FS277">
        <v>0</v>
      </c>
      <c r="FT277" t="s">
        <v>27</v>
      </c>
      <c r="FU277" t="s">
        <v>28</v>
      </c>
      <c r="FX277">
        <v>115.2</v>
      </c>
      <c r="FY277">
        <v>70.55</v>
      </c>
      <c r="GA277" t="s">
        <v>3</v>
      </c>
      <c r="GD277">
        <v>1</v>
      </c>
      <c r="GF277">
        <v>738537470</v>
      </c>
      <c r="GG277">
        <v>2</v>
      </c>
      <c r="GH277">
        <v>1</v>
      </c>
      <c r="GI277">
        <v>-2</v>
      </c>
      <c r="GJ277">
        <v>0</v>
      </c>
      <c r="GK277">
        <v>0</v>
      </c>
      <c r="GL277">
        <f t="shared" si="252"/>
        <v>0</v>
      </c>
      <c r="GM277">
        <f t="shared" si="253"/>
        <v>63.86</v>
      </c>
      <c r="GN277">
        <f t="shared" si="254"/>
        <v>63.86</v>
      </c>
      <c r="GO277">
        <f t="shared" si="255"/>
        <v>0</v>
      </c>
      <c r="GP277">
        <f t="shared" si="256"/>
        <v>0</v>
      </c>
      <c r="GR277">
        <v>0</v>
      </c>
      <c r="GS277">
        <v>3</v>
      </c>
      <c r="GT277">
        <v>0</v>
      </c>
      <c r="GU277" t="s">
        <v>3</v>
      </c>
      <c r="GV277">
        <f t="shared" si="257"/>
        <v>0</v>
      </c>
      <c r="GW277">
        <v>1</v>
      </c>
      <c r="GX277">
        <f t="shared" si="258"/>
        <v>0</v>
      </c>
      <c r="HA277">
        <v>0</v>
      </c>
      <c r="HB277">
        <v>0</v>
      </c>
      <c r="HC277">
        <f t="shared" si="259"/>
        <v>0</v>
      </c>
      <c r="IK277">
        <v>0</v>
      </c>
    </row>
    <row r="278" spans="1:255">
      <c r="A278" s="2">
        <v>17</v>
      </c>
      <c r="B278" s="2">
        <v>1</v>
      </c>
      <c r="C278" s="2"/>
      <c r="D278" s="2"/>
      <c r="E278" s="2" t="s">
        <v>223</v>
      </c>
      <c r="F278" s="2" t="s">
        <v>76</v>
      </c>
      <c r="G278" s="2" t="s">
        <v>77</v>
      </c>
      <c r="H278" s="2" t="s">
        <v>78</v>
      </c>
      <c r="I278" s="2">
        <v>-5.8</v>
      </c>
      <c r="J278" s="2">
        <v>0</v>
      </c>
      <c r="K278" s="2"/>
      <c r="L278" s="2"/>
      <c r="M278" s="2"/>
      <c r="N278" s="2"/>
      <c r="O278" s="2">
        <f t="shared" si="225"/>
        <v>-49.42</v>
      </c>
      <c r="P278" s="2">
        <f t="shared" si="226"/>
        <v>-49.42</v>
      </c>
      <c r="Q278" s="2">
        <f t="shared" si="227"/>
        <v>0</v>
      </c>
      <c r="R278" s="2">
        <f t="shared" si="228"/>
        <v>0</v>
      </c>
      <c r="S278" s="2">
        <f t="shared" si="229"/>
        <v>0</v>
      </c>
      <c r="T278" s="2">
        <f t="shared" si="230"/>
        <v>0</v>
      </c>
      <c r="U278" s="2">
        <f t="shared" si="231"/>
        <v>0</v>
      </c>
      <c r="V278" s="2">
        <f t="shared" si="232"/>
        <v>0</v>
      </c>
      <c r="W278" s="2">
        <f t="shared" si="233"/>
        <v>0</v>
      </c>
      <c r="X278" s="2">
        <f t="shared" si="234"/>
        <v>0</v>
      </c>
      <c r="Y278" s="2">
        <f t="shared" si="235"/>
        <v>0</v>
      </c>
      <c r="Z278" s="2"/>
      <c r="AA278" s="2">
        <v>33304975</v>
      </c>
      <c r="AB278" s="2">
        <f t="shared" si="236"/>
        <v>8.52</v>
      </c>
      <c r="AC278" s="2">
        <f t="shared" si="237"/>
        <v>8.52</v>
      </c>
      <c r="AD278" s="2">
        <f>ROUND((((ET278)-(EU278))+AE278),2)</f>
        <v>0</v>
      </c>
      <c r="AE278" s="2">
        <f t="shared" ref="AE278:AF281" si="264">ROUND((EU278),2)</f>
        <v>0</v>
      </c>
      <c r="AF278" s="2">
        <f t="shared" si="264"/>
        <v>0</v>
      </c>
      <c r="AG278" s="2">
        <f t="shared" si="238"/>
        <v>0</v>
      </c>
      <c r="AH278" s="2">
        <f t="shared" ref="AH278:AI281" si="265">(EW278)</f>
        <v>0</v>
      </c>
      <c r="AI278" s="2">
        <f t="shared" si="265"/>
        <v>0</v>
      </c>
      <c r="AJ278" s="2">
        <f t="shared" si="239"/>
        <v>0</v>
      </c>
      <c r="AK278" s="2">
        <v>8.52</v>
      </c>
      <c r="AL278" s="2">
        <v>8.52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1</v>
      </c>
      <c r="AW278" s="2">
        <v>1</v>
      </c>
      <c r="AX278" s="2"/>
      <c r="AY278" s="2"/>
      <c r="AZ278" s="2">
        <v>1</v>
      </c>
      <c r="BA278" s="2">
        <v>1</v>
      </c>
      <c r="BB278" s="2">
        <v>1</v>
      </c>
      <c r="BC278" s="2">
        <v>1</v>
      </c>
      <c r="BD278" s="2" t="s">
        <v>3</v>
      </c>
      <c r="BE278" s="2" t="s">
        <v>3</v>
      </c>
      <c r="BF278" s="2" t="s">
        <v>3</v>
      </c>
      <c r="BG278" s="2" t="s">
        <v>3</v>
      </c>
      <c r="BH278" s="2">
        <v>3</v>
      </c>
      <c r="BI278" s="2">
        <v>1</v>
      </c>
      <c r="BJ278" s="2" t="s">
        <v>79</v>
      </c>
      <c r="BK278" s="2"/>
      <c r="BL278" s="2"/>
      <c r="BM278" s="2">
        <v>500001</v>
      </c>
      <c r="BN278" s="2">
        <v>0</v>
      </c>
      <c r="BO278" s="2" t="s">
        <v>3</v>
      </c>
      <c r="BP278" s="2">
        <v>0</v>
      </c>
      <c r="BQ278" s="2">
        <v>8</v>
      </c>
      <c r="BR278" s="2">
        <v>0</v>
      </c>
      <c r="BS278" s="2">
        <v>1</v>
      </c>
      <c r="BT278" s="2">
        <v>1</v>
      </c>
      <c r="BU278" s="2">
        <v>1</v>
      </c>
      <c r="BV278" s="2">
        <v>1</v>
      </c>
      <c r="BW278" s="2">
        <v>1</v>
      </c>
      <c r="BX278" s="2">
        <v>1</v>
      </c>
      <c r="BY278" s="2" t="s">
        <v>3</v>
      </c>
      <c r="BZ278" s="2">
        <v>0</v>
      </c>
      <c r="CA278" s="2">
        <v>0</v>
      </c>
      <c r="CB278" s="2"/>
      <c r="CC278" s="2"/>
      <c r="CD278" s="2"/>
      <c r="CE278" s="2">
        <v>0</v>
      </c>
      <c r="CF278" s="2">
        <v>0</v>
      </c>
      <c r="CG278" s="2">
        <v>0</v>
      </c>
      <c r="CH278" s="2"/>
      <c r="CI278" s="2"/>
      <c r="CJ278" s="2"/>
      <c r="CK278" s="2"/>
      <c r="CL278" s="2"/>
      <c r="CM278" s="2">
        <v>0</v>
      </c>
      <c r="CN278" s="2" t="s">
        <v>3</v>
      </c>
      <c r="CO278" s="2">
        <v>0</v>
      </c>
      <c r="CP278" s="2">
        <f t="shared" si="240"/>
        <v>-49.42</v>
      </c>
      <c r="CQ278" s="2">
        <f t="shared" si="241"/>
        <v>8.52</v>
      </c>
      <c r="CR278" s="2">
        <f t="shared" si="242"/>
        <v>0</v>
      </c>
      <c r="CS278" s="2">
        <f t="shared" si="243"/>
        <v>0</v>
      </c>
      <c r="CT278" s="2">
        <f t="shared" si="244"/>
        <v>0</v>
      </c>
      <c r="CU278" s="2">
        <f t="shared" si="245"/>
        <v>0</v>
      </c>
      <c r="CV278" s="2">
        <f t="shared" si="246"/>
        <v>0</v>
      </c>
      <c r="CW278" s="2">
        <f t="shared" si="247"/>
        <v>0</v>
      </c>
      <c r="CX278" s="2">
        <f t="shared" si="248"/>
        <v>0</v>
      </c>
      <c r="CY278" s="2">
        <f t="shared" si="249"/>
        <v>0</v>
      </c>
      <c r="CZ278" s="2">
        <f t="shared" si="250"/>
        <v>0</v>
      </c>
      <c r="DA278" s="2"/>
      <c r="DB278" s="2"/>
      <c r="DC278" s="2" t="s">
        <v>3</v>
      </c>
      <c r="DD278" s="2" t="s">
        <v>3</v>
      </c>
      <c r="DE278" s="2" t="s">
        <v>3</v>
      </c>
      <c r="DF278" s="2" t="s">
        <v>3</v>
      </c>
      <c r="DG278" s="2" t="s">
        <v>3</v>
      </c>
      <c r="DH278" s="2" t="s">
        <v>3</v>
      </c>
      <c r="DI278" s="2" t="s">
        <v>3</v>
      </c>
      <c r="DJ278" s="2" t="s">
        <v>3</v>
      </c>
      <c r="DK278" s="2" t="s">
        <v>3</v>
      </c>
      <c r="DL278" s="2" t="s">
        <v>3</v>
      </c>
      <c r="DM278" s="2" t="s">
        <v>3</v>
      </c>
      <c r="DN278" s="2">
        <v>0</v>
      </c>
      <c r="DO278" s="2">
        <v>0</v>
      </c>
      <c r="DP278" s="2">
        <v>1</v>
      </c>
      <c r="DQ278" s="2">
        <v>1</v>
      </c>
      <c r="DR278" s="2"/>
      <c r="DS278" s="2"/>
      <c r="DT278" s="2"/>
      <c r="DU278" s="2">
        <v>1009</v>
      </c>
      <c r="DV278" s="2" t="s">
        <v>78</v>
      </c>
      <c r="DW278" s="2" t="s">
        <v>78</v>
      </c>
      <c r="DX278" s="2">
        <v>1</v>
      </c>
      <c r="DY278" s="2"/>
      <c r="DZ278" s="2"/>
      <c r="EA278" s="2"/>
      <c r="EB278" s="2"/>
      <c r="EC278" s="2"/>
      <c r="ED278" s="2"/>
      <c r="EE278" s="2">
        <v>31102119</v>
      </c>
      <c r="EF278" s="2">
        <v>8</v>
      </c>
      <c r="EG278" s="2" t="s">
        <v>34</v>
      </c>
      <c r="EH278" s="2">
        <v>0</v>
      </c>
      <c r="EI278" s="2" t="s">
        <v>3</v>
      </c>
      <c r="EJ278" s="2">
        <v>1</v>
      </c>
      <c r="EK278" s="2">
        <v>500001</v>
      </c>
      <c r="EL278" s="2" t="s">
        <v>35</v>
      </c>
      <c r="EM278" s="2" t="s">
        <v>36</v>
      </c>
      <c r="EN278" s="2"/>
      <c r="EO278" s="2" t="s">
        <v>3</v>
      </c>
      <c r="EP278" s="2"/>
      <c r="EQ278" s="2">
        <v>0</v>
      </c>
      <c r="ER278" s="2">
        <v>8.52</v>
      </c>
      <c r="ES278" s="2">
        <v>8.52</v>
      </c>
      <c r="ET278" s="2">
        <v>0</v>
      </c>
      <c r="EU278" s="2">
        <v>0</v>
      </c>
      <c r="EV278" s="2">
        <v>0</v>
      </c>
      <c r="EW278" s="2">
        <v>0</v>
      </c>
      <c r="EX278" s="2">
        <v>0</v>
      </c>
      <c r="EY278" s="2">
        <v>0</v>
      </c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>
        <v>0</v>
      </c>
      <c r="FR278" s="2">
        <f t="shared" si="251"/>
        <v>0</v>
      </c>
      <c r="FS278" s="2">
        <v>0</v>
      </c>
      <c r="FT278" s="2"/>
      <c r="FU278" s="2"/>
      <c r="FV278" s="2"/>
      <c r="FW278" s="2"/>
      <c r="FX278" s="2">
        <v>0</v>
      </c>
      <c r="FY278" s="2">
        <v>0</v>
      </c>
      <c r="FZ278" s="2"/>
      <c r="GA278" s="2" t="s">
        <v>3</v>
      </c>
      <c r="GB278" s="2"/>
      <c r="GC278" s="2"/>
      <c r="GD278" s="2">
        <v>1</v>
      </c>
      <c r="GE278" s="2"/>
      <c r="GF278" s="2">
        <v>-418489366</v>
      </c>
      <c r="GG278" s="2">
        <v>2</v>
      </c>
      <c r="GH278" s="2">
        <v>1</v>
      </c>
      <c r="GI278" s="2">
        <v>-2</v>
      </c>
      <c r="GJ278" s="2">
        <v>0</v>
      </c>
      <c r="GK278" s="2">
        <v>0</v>
      </c>
      <c r="GL278" s="2">
        <f t="shared" si="252"/>
        <v>0</v>
      </c>
      <c r="GM278" s="2">
        <f t="shared" si="253"/>
        <v>-49.42</v>
      </c>
      <c r="GN278" s="2">
        <f t="shared" si="254"/>
        <v>-49.42</v>
      </c>
      <c r="GO278" s="2">
        <f t="shared" si="255"/>
        <v>0</v>
      </c>
      <c r="GP278" s="2">
        <f t="shared" si="256"/>
        <v>0</v>
      </c>
      <c r="GQ278" s="2"/>
      <c r="GR278" s="2">
        <v>0</v>
      </c>
      <c r="GS278" s="2">
        <v>3</v>
      </c>
      <c r="GT278" s="2">
        <v>0</v>
      </c>
      <c r="GU278" s="2" t="s">
        <v>3</v>
      </c>
      <c r="GV278" s="2">
        <f t="shared" si="257"/>
        <v>0</v>
      </c>
      <c r="GW278" s="2">
        <v>1</v>
      </c>
      <c r="GX278" s="2">
        <f t="shared" si="258"/>
        <v>0</v>
      </c>
      <c r="GY278" s="2"/>
      <c r="GZ278" s="2"/>
      <c r="HA278" s="2">
        <v>0</v>
      </c>
      <c r="HB278" s="2">
        <v>0</v>
      </c>
      <c r="HC278" s="2">
        <f t="shared" si="259"/>
        <v>0</v>
      </c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>
        <v>0</v>
      </c>
      <c r="IL278" s="2"/>
      <c r="IM278" s="2"/>
      <c r="IN278" s="2"/>
      <c r="IO278" s="2"/>
      <c r="IP278" s="2"/>
      <c r="IQ278" s="2"/>
      <c r="IR278" s="2"/>
      <c r="IS278" s="2"/>
      <c r="IT278" s="2"/>
      <c r="IU278" s="2"/>
    </row>
    <row r="279" spans="1:255">
      <c r="A279">
        <v>17</v>
      </c>
      <c r="B279">
        <v>1</v>
      </c>
      <c r="E279" t="s">
        <v>223</v>
      </c>
      <c r="F279" t="s">
        <v>76</v>
      </c>
      <c r="G279" t="s">
        <v>77</v>
      </c>
      <c r="H279" t="s">
        <v>78</v>
      </c>
      <c r="I279">
        <v>-5.8</v>
      </c>
      <c r="J279">
        <v>0</v>
      </c>
      <c r="O279">
        <f t="shared" si="225"/>
        <v>-49.42</v>
      </c>
      <c r="P279">
        <f t="shared" si="226"/>
        <v>-49.42</v>
      </c>
      <c r="Q279">
        <f t="shared" si="227"/>
        <v>0</v>
      </c>
      <c r="R279">
        <f t="shared" si="228"/>
        <v>0</v>
      </c>
      <c r="S279">
        <f t="shared" si="229"/>
        <v>0</v>
      </c>
      <c r="T279">
        <f t="shared" si="230"/>
        <v>0</v>
      </c>
      <c r="U279">
        <f t="shared" si="231"/>
        <v>0</v>
      </c>
      <c r="V279">
        <f t="shared" si="232"/>
        <v>0</v>
      </c>
      <c r="W279">
        <f t="shared" si="233"/>
        <v>0</v>
      </c>
      <c r="X279">
        <f t="shared" si="234"/>
        <v>0</v>
      </c>
      <c r="Y279">
        <f t="shared" si="235"/>
        <v>0</v>
      </c>
      <c r="AA279">
        <v>33304960</v>
      </c>
      <c r="AB279">
        <f t="shared" si="236"/>
        <v>8.52</v>
      </c>
      <c r="AC279">
        <f t="shared" si="237"/>
        <v>8.52</v>
      </c>
      <c r="AD279">
        <f>ROUND((((ET279)-(EU279))+AE279),2)</f>
        <v>0</v>
      </c>
      <c r="AE279">
        <f t="shared" si="264"/>
        <v>0</v>
      </c>
      <c r="AF279">
        <f t="shared" si="264"/>
        <v>0</v>
      </c>
      <c r="AG279">
        <f t="shared" si="238"/>
        <v>0</v>
      </c>
      <c r="AH279">
        <f t="shared" si="265"/>
        <v>0</v>
      </c>
      <c r="AI279">
        <f t="shared" si="265"/>
        <v>0</v>
      </c>
      <c r="AJ279">
        <f t="shared" si="239"/>
        <v>0</v>
      </c>
      <c r="AK279">
        <v>8.52</v>
      </c>
      <c r="AL279">
        <v>8.52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1</v>
      </c>
      <c r="AW279">
        <v>1</v>
      </c>
      <c r="AZ279">
        <v>1</v>
      </c>
      <c r="BA279">
        <v>1</v>
      </c>
      <c r="BB279">
        <v>1</v>
      </c>
      <c r="BC279">
        <v>1</v>
      </c>
      <c r="BD279" t="s">
        <v>3</v>
      </c>
      <c r="BE279" t="s">
        <v>3</v>
      </c>
      <c r="BF279" t="s">
        <v>3</v>
      </c>
      <c r="BG279" t="s">
        <v>3</v>
      </c>
      <c r="BH279">
        <v>3</v>
      </c>
      <c r="BI279">
        <v>1</v>
      </c>
      <c r="BJ279" t="s">
        <v>79</v>
      </c>
      <c r="BM279">
        <v>500001</v>
      </c>
      <c r="BN279">
        <v>0</v>
      </c>
      <c r="BO279" t="s">
        <v>3</v>
      </c>
      <c r="BP279">
        <v>0</v>
      </c>
      <c r="BQ279">
        <v>8</v>
      </c>
      <c r="BR279">
        <v>0</v>
      </c>
      <c r="BS279">
        <v>1</v>
      </c>
      <c r="BT279">
        <v>1</v>
      </c>
      <c r="BU279">
        <v>1</v>
      </c>
      <c r="BV279">
        <v>1</v>
      </c>
      <c r="BW279">
        <v>1</v>
      </c>
      <c r="BX279">
        <v>1</v>
      </c>
      <c r="BY279" t="s">
        <v>3</v>
      </c>
      <c r="BZ279">
        <v>0</v>
      </c>
      <c r="CA279">
        <v>0</v>
      </c>
      <c r="CE279">
        <v>0</v>
      </c>
      <c r="CF279">
        <v>0</v>
      </c>
      <c r="CG279">
        <v>0</v>
      </c>
      <c r="CM279">
        <v>0</v>
      </c>
      <c r="CN279" t="s">
        <v>3</v>
      </c>
      <c r="CO279">
        <v>0</v>
      </c>
      <c r="CP279">
        <f t="shared" si="240"/>
        <v>-49.42</v>
      </c>
      <c r="CQ279">
        <f t="shared" si="241"/>
        <v>8.52</v>
      </c>
      <c r="CR279">
        <f t="shared" si="242"/>
        <v>0</v>
      </c>
      <c r="CS279">
        <f t="shared" si="243"/>
        <v>0</v>
      </c>
      <c r="CT279">
        <f t="shared" si="244"/>
        <v>0</v>
      </c>
      <c r="CU279">
        <f t="shared" si="245"/>
        <v>0</v>
      </c>
      <c r="CV279">
        <f t="shared" si="246"/>
        <v>0</v>
      </c>
      <c r="CW279">
        <f t="shared" si="247"/>
        <v>0</v>
      </c>
      <c r="CX279">
        <f t="shared" si="248"/>
        <v>0</v>
      </c>
      <c r="CY279">
        <f t="shared" si="249"/>
        <v>0</v>
      </c>
      <c r="CZ279">
        <f t="shared" si="250"/>
        <v>0</v>
      </c>
      <c r="DC279" t="s">
        <v>3</v>
      </c>
      <c r="DD279" t="s">
        <v>3</v>
      </c>
      <c r="DE279" t="s">
        <v>3</v>
      </c>
      <c r="DF279" t="s">
        <v>3</v>
      </c>
      <c r="DG279" t="s">
        <v>3</v>
      </c>
      <c r="DH279" t="s">
        <v>3</v>
      </c>
      <c r="DI279" t="s">
        <v>3</v>
      </c>
      <c r="DJ279" t="s">
        <v>3</v>
      </c>
      <c r="DK279" t="s">
        <v>3</v>
      </c>
      <c r="DL279" t="s">
        <v>3</v>
      </c>
      <c r="DM279" t="s">
        <v>3</v>
      </c>
      <c r="DN279">
        <v>0</v>
      </c>
      <c r="DO279">
        <v>0</v>
      </c>
      <c r="DP279">
        <v>1</v>
      </c>
      <c r="DQ279">
        <v>1</v>
      </c>
      <c r="DU279">
        <v>1009</v>
      </c>
      <c r="DV279" t="s">
        <v>78</v>
      </c>
      <c r="DW279" t="s">
        <v>78</v>
      </c>
      <c r="DX279">
        <v>1</v>
      </c>
      <c r="EE279">
        <v>31102119</v>
      </c>
      <c r="EF279">
        <v>8</v>
      </c>
      <c r="EG279" t="s">
        <v>34</v>
      </c>
      <c r="EH279">
        <v>0</v>
      </c>
      <c r="EI279" t="s">
        <v>3</v>
      </c>
      <c r="EJ279">
        <v>1</v>
      </c>
      <c r="EK279">
        <v>500001</v>
      </c>
      <c r="EL279" t="s">
        <v>35</v>
      </c>
      <c r="EM279" t="s">
        <v>36</v>
      </c>
      <c r="EO279" t="s">
        <v>3</v>
      </c>
      <c r="EQ279">
        <v>0</v>
      </c>
      <c r="ER279">
        <v>8.52</v>
      </c>
      <c r="ES279">
        <v>8.52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FQ279">
        <v>0</v>
      </c>
      <c r="FR279">
        <f t="shared" si="251"/>
        <v>0</v>
      </c>
      <c r="FS279">
        <v>0</v>
      </c>
      <c r="FX279">
        <v>0</v>
      </c>
      <c r="FY279">
        <v>0</v>
      </c>
      <c r="GA279" t="s">
        <v>3</v>
      </c>
      <c r="GD279">
        <v>1</v>
      </c>
      <c r="GF279">
        <v>-418489366</v>
      </c>
      <c r="GG279">
        <v>2</v>
      </c>
      <c r="GH279">
        <v>1</v>
      </c>
      <c r="GI279">
        <v>-2</v>
      </c>
      <c r="GJ279">
        <v>0</v>
      </c>
      <c r="GK279">
        <v>0</v>
      </c>
      <c r="GL279">
        <f t="shared" si="252"/>
        <v>0</v>
      </c>
      <c r="GM279">
        <f t="shared" si="253"/>
        <v>-49.42</v>
      </c>
      <c r="GN279">
        <f t="shared" si="254"/>
        <v>-49.42</v>
      </c>
      <c r="GO279">
        <f t="shared" si="255"/>
        <v>0</v>
      </c>
      <c r="GP279">
        <f t="shared" si="256"/>
        <v>0</v>
      </c>
      <c r="GR279">
        <v>0</v>
      </c>
      <c r="GS279">
        <v>3</v>
      </c>
      <c r="GT279">
        <v>0</v>
      </c>
      <c r="GU279" t="s">
        <v>3</v>
      </c>
      <c r="GV279">
        <f t="shared" si="257"/>
        <v>0</v>
      </c>
      <c r="GW279">
        <v>1</v>
      </c>
      <c r="GX279">
        <f t="shared" si="258"/>
        <v>0</v>
      </c>
      <c r="HA279">
        <v>0</v>
      </c>
      <c r="HB279">
        <v>0</v>
      </c>
      <c r="HC279">
        <f t="shared" si="259"/>
        <v>0</v>
      </c>
      <c r="IK279">
        <v>0</v>
      </c>
    </row>
    <row r="280" spans="1:255">
      <c r="A280" s="2">
        <v>17</v>
      </c>
      <c r="B280" s="2">
        <v>1</v>
      </c>
      <c r="C280" s="2"/>
      <c r="D280" s="2"/>
      <c r="E280" s="2" t="s">
        <v>224</v>
      </c>
      <c r="F280" s="2" t="s">
        <v>38</v>
      </c>
      <c r="G280" s="2" t="s">
        <v>225</v>
      </c>
      <c r="H280" s="2" t="s">
        <v>40</v>
      </c>
      <c r="I280" s="2">
        <v>1</v>
      </c>
      <c r="J280" s="2">
        <v>0</v>
      </c>
      <c r="K280" s="2"/>
      <c r="L280" s="2"/>
      <c r="M280" s="2"/>
      <c r="N280" s="2"/>
      <c r="O280" s="2">
        <f t="shared" si="225"/>
        <v>0</v>
      </c>
      <c r="P280" s="2">
        <f t="shared" si="226"/>
        <v>0</v>
      </c>
      <c r="Q280" s="2">
        <f t="shared" si="227"/>
        <v>0</v>
      </c>
      <c r="R280" s="2">
        <f t="shared" si="228"/>
        <v>0</v>
      </c>
      <c r="S280" s="2">
        <f t="shared" si="229"/>
        <v>0</v>
      </c>
      <c r="T280" s="2">
        <f t="shared" si="230"/>
        <v>0</v>
      </c>
      <c r="U280" s="2">
        <f t="shared" si="231"/>
        <v>0</v>
      </c>
      <c r="V280" s="2">
        <f t="shared" si="232"/>
        <v>0</v>
      </c>
      <c r="W280" s="2">
        <f t="shared" si="233"/>
        <v>0</v>
      </c>
      <c r="X280" s="2">
        <f t="shared" si="234"/>
        <v>0</v>
      </c>
      <c r="Y280" s="2">
        <f t="shared" si="235"/>
        <v>0</v>
      </c>
      <c r="Z280" s="2"/>
      <c r="AA280" s="2">
        <v>33304975</v>
      </c>
      <c r="AB280" s="2">
        <f t="shared" si="236"/>
        <v>0</v>
      </c>
      <c r="AC280" s="2">
        <f t="shared" si="237"/>
        <v>0</v>
      </c>
      <c r="AD280" s="2">
        <f>ROUND((((ET280)-(EU280))+AE280),2)</f>
        <v>0</v>
      </c>
      <c r="AE280" s="2">
        <f t="shared" si="264"/>
        <v>0</v>
      </c>
      <c r="AF280" s="2">
        <f t="shared" si="264"/>
        <v>0</v>
      </c>
      <c r="AG280" s="2">
        <f t="shared" si="238"/>
        <v>0</v>
      </c>
      <c r="AH280" s="2">
        <f t="shared" si="265"/>
        <v>0</v>
      </c>
      <c r="AI280" s="2">
        <f t="shared" si="265"/>
        <v>0</v>
      </c>
      <c r="AJ280" s="2">
        <f t="shared" si="239"/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1</v>
      </c>
      <c r="AW280" s="2">
        <v>1</v>
      </c>
      <c r="AX280" s="2"/>
      <c r="AY280" s="2"/>
      <c r="AZ280" s="2">
        <v>1</v>
      </c>
      <c r="BA280" s="2">
        <v>1</v>
      </c>
      <c r="BB280" s="2">
        <v>1</v>
      </c>
      <c r="BC280" s="2">
        <v>1</v>
      </c>
      <c r="BD280" s="2" t="s">
        <v>3</v>
      </c>
      <c r="BE280" s="2" t="s">
        <v>3</v>
      </c>
      <c r="BF280" s="2" t="s">
        <v>3</v>
      </c>
      <c r="BG280" s="2" t="s">
        <v>3</v>
      </c>
      <c r="BH280" s="2">
        <v>3</v>
      </c>
      <c r="BI280" s="2">
        <v>1</v>
      </c>
      <c r="BJ280" s="2" t="s">
        <v>3</v>
      </c>
      <c r="BK280" s="2"/>
      <c r="BL280" s="2"/>
      <c r="BM280" s="2">
        <v>1100</v>
      </c>
      <c r="BN280" s="2">
        <v>0</v>
      </c>
      <c r="BO280" s="2" t="s">
        <v>3</v>
      </c>
      <c r="BP280" s="2">
        <v>0</v>
      </c>
      <c r="BQ280" s="2">
        <v>14</v>
      </c>
      <c r="BR280" s="2">
        <v>0</v>
      </c>
      <c r="BS280" s="2">
        <v>1</v>
      </c>
      <c r="BT280" s="2">
        <v>1</v>
      </c>
      <c r="BU280" s="2">
        <v>1</v>
      </c>
      <c r="BV280" s="2">
        <v>1</v>
      </c>
      <c r="BW280" s="2">
        <v>1</v>
      </c>
      <c r="BX280" s="2">
        <v>1</v>
      </c>
      <c r="BY280" s="2" t="s">
        <v>3</v>
      </c>
      <c r="BZ280" s="2">
        <v>0</v>
      </c>
      <c r="CA280" s="2">
        <v>0</v>
      </c>
      <c r="CB280" s="2"/>
      <c r="CC280" s="2"/>
      <c r="CD280" s="2"/>
      <c r="CE280" s="2">
        <v>0</v>
      </c>
      <c r="CF280" s="2">
        <v>0</v>
      </c>
      <c r="CG280" s="2">
        <v>0</v>
      </c>
      <c r="CH280" s="2"/>
      <c r="CI280" s="2"/>
      <c r="CJ280" s="2"/>
      <c r="CK280" s="2"/>
      <c r="CL280" s="2"/>
      <c r="CM280" s="2">
        <v>0</v>
      </c>
      <c r="CN280" s="2" t="s">
        <v>3</v>
      </c>
      <c r="CO280" s="2">
        <v>0</v>
      </c>
      <c r="CP280" s="2">
        <f t="shared" si="240"/>
        <v>0</v>
      </c>
      <c r="CQ280" s="2">
        <f t="shared" si="241"/>
        <v>0</v>
      </c>
      <c r="CR280" s="2">
        <f t="shared" si="242"/>
        <v>0</v>
      </c>
      <c r="CS280" s="2">
        <f t="shared" si="243"/>
        <v>0</v>
      </c>
      <c r="CT280" s="2">
        <f t="shared" si="244"/>
        <v>0</v>
      </c>
      <c r="CU280" s="2">
        <f t="shared" si="245"/>
        <v>0</v>
      </c>
      <c r="CV280" s="2">
        <f t="shared" si="246"/>
        <v>0</v>
      </c>
      <c r="CW280" s="2">
        <f t="shared" si="247"/>
        <v>0</v>
      </c>
      <c r="CX280" s="2">
        <f t="shared" si="248"/>
        <v>0</v>
      </c>
      <c r="CY280" s="2">
        <f t="shared" si="249"/>
        <v>0</v>
      </c>
      <c r="CZ280" s="2">
        <f t="shared" si="250"/>
        <v>0</v>
      </c>
      <c r="DA280" s="2"/>
      <c r="DB280" s="2"/>
      <c r="DC280" s="2" t="s">
        <v>3</v>
      </c>
      <c r="DD280" s="2" t="s">
        <v>3</v>
      </c>
      <c r="DE280" s="2" t="s">
        <v>3</v>
      </c>
      <c r="DF280" s="2" t="s">
        <v>3</v>
      </c>
      <c r="DG280" s="2" t="s">
        <v>3</v>
      </c>
      <c r="DH280" s="2" t="s">
        <v>3</v>
      </c>
      <c r="DI280" s="2" t="s">
        <v>3</v>
      </c>
      <c r="DJ280" s="2" t="s">
        <v>3</v>
      </c>
      <c r="DK280" s="2" t="s">
        <v>3</v>
      </c>
      <c r="DL280" s="2" t="s">
        <v>3</v>
      </c>
      <c r="DM280" s="2" t="s">
        <v>3</v>
      </c>
      <c r="DN280" s="2">
        <v>0</v>
      </c>
      <c r="DO280" s="2">
        <v>0</v>
      </c>
      <c r="DP280" s="2">
        <v>1</v>
      </c>
      <c r="DQ280" s="2">
        <v>1</v>
      </c>
      <c r="DR280" s="2"/>
      <c r="DS280" s="2"/>
      <c r="DT280" s="2"/>
      <c r="DU280" s="2">
        <v>1010</v>
      </c>
      <c r="DV280" s="2" t="s">
        <v>40</v>
      </c>
      <c r="DW280" s="2" t="s">
        <v>40</v>
      </c>
      <c r="DX280" s="2">
        <v>1</v>
      </c>
      <c r="DY280" s="2"/>
      <c r="DZ280" s="2"/>
      <c r="EA280" s="2"/>
      <c r="EB280" s="2"/>
      <c r="EC280" s="2"/>
      <c r="ED280" s="2"/>
      <c r="EE280" s="2">
        <v>31102366</v>
      </c>
      <c r="EF280" s="2">
        <v>8</v>
      </c>
      <c r="EG280" s="2" t="s">
        <v>34</v>
      </c>
      <c r="EH280" s="2">
        <v>0</v>
      </c>
      <c r="EI280" s="2" t="s">
        <v>3</v>
      </c>
      <c r="EJ280" s="2">
        <v>1</v>
      </c>
      <c r="EK280" s="2">
        <v>1100</v>
      </c>
      <c r="EL280" s="2" t="s">
        <v>41</v>
      </c>
      <c r="EM280" s="2" t="s">
        <v>42</v>
      </c>
      <c r="EN280" s="2"/>
      <c r="EO280" s="2" t="s">
        <v>3</v>
      </c>
      <c r="EP280" s="2"/>
      <c r="EQ280" s="2">
        <v>0</v>
      </c>
      <c r="ER280" s="2">
        <v>0</v>
      </c>
      <c r="ES280" s="2">
        <v>0</v>
      </c>
      <c r="ET280" s="2">
        <v>0</v>
      </c>
      <c r="EU280" s="2">
        <v>0</v>
      </c>
      <c r="EV280" s="2">
        <v>0</v>
      </c>
      <c r="EW280" s="2">
        <v>0</v>
      </c>
      <c r="EX280" s="2">
        <v>0</v>
      </c>
      <c r="EY280" s="2">
        <v>0</v>
      </c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>
        <v>0</v>
      </c>
      <c r="FR280" s="2">
        <f t="shared" si="251"/>
        <v>0</v>
      </c>
      <c r="FS280" s="2">
        <v>0</v>
      </c>
      <c r="FT280" s="2"/>
      <c r="FU280" s="2"/>
      <c r="FV280" s="2"/>
      <c r="FW280" s="2"/>
      <c r="FX280" s="2">
        <v>0</v>
      </c>
      <c r="FY280" s="2">
        <v>0</v>
      </c>
      <c r="FZ280" s="2"/>
      <c r="GA280" s="2" t="s">
        <v>3</v>
      </c>
      <c r="GB280" s="2"/>
      <c r="GC280" s="2"/>
      <c r="GD280" s="2">
        <v>1</v>
      </c>
      <c r="GE280" s="2"/>
      <c r="GF280" s="2">
        <v>289628377</v>
      </c>
      <c r="GG280" s="2">
        <v>2</v>
      </c>
      <c r="GH280" s="2">
        <v>0</v>
      </c>
      <c r="GI280" s="2">
        <v>-2</v>
      </c>
      <c r="GJ280" s="2">
        <v>0</v>
      </c>
      <c r="GK280" s="2">
        <v>0</v>
      </c>
      <c r="GL280" s="2">
        <f t="shared" si="252"/>
        <v>0</v>
      </c>
      <c r="GM280" s="2">
        <f t="shared" si="253"/>
        <v>0</v>
      </c>
      <c r="GN280" s="2">
        <f t="shared" si="254"/>
        <v>0</v>
      </c>
      <c r="GO280" s="2">
        <f t="shared" si="255"/>
        <v>0</v>
      </c>
      <c r="GP280" s="2">
        <f t="shared" si="256"/>
        <v>0</v>
      </c>
      <c r="GQ280" s="2"/>
      <c r="GR280" s="2">
        <v>0</v>
      </c>
      <c r="GS280" s="2">
        <v>3</v>
      </c>
      <c r="GT280" s="2">
        <v>0</v>
      </c>
      <c r="GU280" s="2" t="s">
        <v>3</v>
      </c>
      <c r="GV280" s="2">
        <f t="shared" si="257"/>
        <v>0</v>
      </c>
      <c r="GW280" s="2">
        <v>1</v>
      </c>
      <c r="GX280" s="2">
        <f t="shared" si="258"/>
        <v>0</v>
      </c>
      <c r="GY280" s="2"/>
      <c r="GZ280" s="2"/>
      <c r="HA280" s="2">
        <v>0</v>
      </c>
      <c r="HB280" s="2">
        <v>0</v>
      </c>
      <c r="HC280" s="2">
        <f t="shared" si="259"/>
        <v>0</v>
      </c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>
        <v>0</v>
      </c>
      <c r="IL280" s="2"/>
      <c r="IM280" s="2"/>
      <c r="IN280" s="2"/>
      <c r="IO280" s="2"/>
      <c r="IP280" s="2"/>
      <c r="IQ280" s="2"/>
      <c r="IR280" s="2"/>
      <c r="IS280" s="2"/>
      <c r="IT280" s="2"/>
      <c r="IU280" s="2"/>
    </row>
    <row r="281" spans="1:255">
      <c r="A281">
        <v>17</v>
      </c>
      <c r="B281">
        <v>1</v>
      </c>
      <c r="E281" t="s">
        <v>224</v>
      </c>
      <c r="F281" t="s">
        <v>38</v>
      </c>
      <c r="G281" t="s">
        <v>225</v>
      </c>
      <c r="H281" t="s">
        <v>40</v>
      </c>
      <c r="I281">
        <v>1</v>
      </c>
      <c r="J281">
        <v>0</v>
      </c>
      <c r="O281">
        <f t="shared" si="225"/>
        <v>5690.47</v>
      </c>
      <c r="P281">
        <f t="shared" si="226"/>
        <v>5690.47</v>
      </c>
      <c r="Q281">
        <f t="shared" si="227"/>
        <v>0</v>
      </c>
      <c r="R281">
        <f t="shared" si="228"/>
        <v>0</v>
      </c>
      <c r="S281">
        <f t="shared" si="229"/>
        <v>0</v>
      </c>
      <c r="T281">
        <f t="shared" si="230"/>
        <v>0</v>
      </c>
      <c r="U281">
        <f t="shared" si="231"/>
        <v>0</v>
      </c>
      <c r="V281">
        <f t="shared" si="232"/>
        <v>0</v>
      </c>
      <c r="W281">
        <f t="shared" si="233"/>
        <v>0</v>
      </c>
      <c r="X281">
        <f t="shared" si="234"/>
        <v>0</v>
      </c>
      <c r="Y281">
        <f t="shared" si="235"/>
        <v>0</v>
      </c>
      <c r="AA281">
        <v>33304960</v>
      </c>
      <c r="AB281">
        <f t="shared" si="236"/>
        <v>5690.47</v>
      </c>
      <c r="AC281">
        <f t="shared" si="237"/>
        <v>5690.47</v>
      </c>
      <c r="AD281">
        <f>ROUND((((ET281)-(EU281))+AE281),2)</f>
        <v>0</v>
      </c>
      <c r="AE281">
        <f t="shared" si="264"/>
        <v>0</v>
      </c>
      <c r="AF281">
        <f t="shared" si="264"/>
        <v>0</v>
      </c>
      <c r="AG281">
        <f t="shared" si="238"/>
        <v>0</v>
      </c>
      <c r="AH281">
        <f t="shared" si="265"/>
        <v>0</v>
      </c>
      <c r="AI281">
        <f t="shared" si="265"/>
        <v>0</v>
      </c>
      <c r="AJ281">
        <f t="shared" si="239"/>
        <v>0</v>
      </c>
      <c r="AK281">
        <v>5690.47</v>
      </c>
      <c r="AL281">
        <v>5690.47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1</v>
      </c>
      <c r="AW281">
        <v>1</v>
      </c>
      <c r="AZ281">
        <v>1</v>
      </c>
      <c r="BA281">
        <v>1</v>
      </c>
      <c r="BB281">
        <v>1</v>
      </c>
      <c r="BC281">
        <v>1</v>
      </c>
      <c r="BD281" t="s">
        <v>3</v>
      </c>
      <c r="BE281" t="s">
        <v>3</v>
      </c>
      <c r="BF281" t="s">
        <v>3</v>
      </c>
      <c r="BG281" t="s">
        <v>3</v>
      </c>
      <c r="BH281">
        <v>3</v>
      </c>
      <c r="BI281">
        <v>1</v>
      </c>
      <c r="BJ281" t="s">
        <v>3</v>
      </c>
      <c r="BM281">
        <v>1100</v>
      </c>
      <c r="BN281">
        <v>0</v>
      </c>
      <c r="BO281" t="s">
        <v>3</v>
      </c>
      <c r="BP281">
        <v>0</v>
      </c>
      <c r="BQ281">
        <v>14</v>
      </c>
      <c r="BR281">
        <v>0</v>
      </c>
      <c r="BS281">
        <v>1</v>
      </c>
      <c r="BT281">
        <v>1</v>
      </c>
      <c r="BU281">
        <v>1</v>
      </c>
      <c r="BV281">
        <v>1</v>
      </c>
      <c r="BW281">
        <v>1</v>
      </c>
      <c r="BX281">
        <v>1</v>
      </c>
      <c r="BY281" t="s">
        <v>3</v>
      </c>
      <c r="BZ281">
        <v>0</v>
      </c>
      <c r="CA281">
        <v>0</v>
      </c>
      <c r="CE281">
        <v>0</v>
      </c>
      <c r="CF281">
        <v>0</v>
      </c>
      <c r="CG281">
        <v>0</v>
      </c>
      <c r="CM281">
        <v>0</v>
      </c>
      <c r="CN281" t="s">
        <v>3</v>
      </c>
      <c r="CO281">
        <v>0</v>
      </c>
      <c r="CP281">
        <f t="shared" si="240"/>
        <v>5690.47</v>
      </c>
      <c r="CQ281">
        <f t="shared" si="241"/>
        <v>5690.47</v>
      </c>
      <c r="CR281">
        <f t="shared" si="242"/>
        <v>0</v>
      </c>
      <c r="CS281">
        <f t="shared" si="243"/>
        <v>0</v>
      </c>
      <c r="CT281">
        <f t="shared" si="244"/>
        <v>0</v>
      </c>
      <c r="CU281">
        <f t="shared" si="245"/>
        <v>0</v>
      </c>
      <c r="CV281">
        <f t="shared" si="246"/>
        <v>0</v>
      </c>
      <c r="CW281">
        <f t="shared" si="247"/>
        <v>0</v>
      </c>
      <c r="CX281">
        <f t="shared" si="248"/>
        <v>0</v>
      </c>
      <c r="CY281">
        <f t="shared" si="249"/>
        <v>0</v>
      </c>
      <c r="CZ281">
        <f t="shared" si="250"/>
        <v>0</v>
      </c>
      <c r="DC281" t="s">
        <v>3</v>
      </c>
      <c r="DD281" t="s">
        <v>3</v>
      </c>
      <c r="DE281" t="s">
        <v>3</v>
      </c>
      <c r="DF281" t="s">
        <v>3</v>
      </c>
      <c r="DG281" t="s">
        <v>3</v>
      </c>
      <c r="DH281" t="s">
        <v>3</v>
      </c>
      <c r="DI281" t="s">
        <v>3</v>
      </c>
      <c r="DJ281" t="s">
        <v>3</v>
      </c>
      <c r="DK281" t="s">
        <v>3</v>
      </c>
      <c r="DL281" t="s">
        <v>3</v>
      </c>
      <c r="DM281" t="s">
        <v>3</v>
      </c>
      <c r="DN281">
        <v>0</v>
      </c>
      <c r="DO281">
        <v>0</v>
      </c>
      <c r="DP281">
        <v>1</v>
      </c>
      <c r="DQ281">
        <v>1</v>
      </c>
      <c r="DU281">
        <v>1010</v>
      </c>
      <c r="DV281" t="s">
        <v>40</v>
      </c>
      <c r="DW281" t="s">
        <v>40</v>
      </c>
      <c r="DX281">
        <v>1</v>
      </c>
      <c r="EE281">
        <v>31102366</v>
      </c>
      <c r="EF281">
        <v>8</v>
      </c>
      <c r="EG281" t="s">
        <v>34</v>
      </c>
      <c r="EH281">
        <v>0</v>
      </c>
      <c r="EI281" t="s">
        <v>3</v>
      </c>
      <c r="EJ281">
        <v>1</v>
      </c>
      <c r="EK281">
        <v>1100</v>
      </c>
      <c r="EL281" t="s">
        <v>41</v>
      </c>
      <c r="EM281" t="s">
        <v>42</v>
      </c>
      <c r="EO281" t="s">
        <v>3</v>
      </c>
      <c r="EQ281">
        <v>0</v>
      </c>
      <c r="ER281">
        <v>5690.47</v>
      </c>
      <c r="ES281">
        <v>5690.47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5</v>
      </c>
      <c r="FC281">
        <v>1</v>
      </c>
      <c r="FD281">
        <v>18</v>
      </c>
      <c r="FF281">
        <v>52486.23</v>
      </c>
      <c r="FQ281">
        <v>0</v>
      </c>
      <c r="FR281">
        <f t="shared" si="251"/>
        <v>0</v>
      </c>
      <c r="FS281">
        <v>0</v>
      </c>
      <c r="FX281">
        <v>0</v>
      </c>
      <c r="FY281">
        <v>0</v>
      </c>
      <c r="GA281" t="s">
        <v>226</v>
      </c>
      <c r="GD281">
        <v>1</v>
      </c>
      <c r="GF281">
        <v>289628377</v>
      </c>
      <c r="GG281">
        <v>2</v>
      </c>
      <c r="GH281">
        <v>3</v>
      </c>
      <c r="GI281">
        <v>3</v>
      </c>
      <c r="GJ281">
        <v>0</v>
      </c>
      <c r="GK281">
        <v>0</v>
      </c>
      <c r="GL281">
        <f t="shared" si="252"/>
        <v>0</v>
      </c>
      <c r="GM281">
        <f t="shared" si="253"/>
        <v>5690.47</v>
      </c>
      <c r="GN281">
        <f t="shared" si="254"/>
        <v>5690.47</v>
      </c>
      <c r="GO281">
        <f t="shared" si="255"/>
        <v>0</v>
      </c>
      <c r="GP281">
        <f t="shared" si="256"/>
        <v>0</v>
      </c>
      <c r="GR281">
        <v>1</v>
      </c>
      <c r="GS281">
        <v>1</v>
      </c>
      <c r="GT281">
        <v>0</v>
      </c>
      <c r="GU281" t="s">
        <v>3</v>
      </c>
      <c r="GV281">
        <f t="shared" si="257"/>
        <v>0</v>
      </c>
      <c r="GW281">
        <v>1</v>
      </c>
      <c r="GX281">
        <f t="shared" si="258"/>
        <v>0</v>
      </c>
      <c r="HA281">
        <v>0</v>
      </c>
      <c r="HB281">
        <v>0</v>
      </c>
      <c r="HC281">
        <f t="shared" si="259"/>
        <v>0</v>
      </c>
      <c r="IK281">
        <v>0</v>
      </c>
    </row>
    <row r="283" spans="1:255">
      <c r="A283" s="3">
        <v>51</v>
      </c>
      <c r="B283" s="3">
        <f>B256</f>
        <v>1</v>
      </c>
      <c r="C283" s="3">
        <f>A256</f>
        <v>4</v>
      </c>
      <c r="D283" s="3">
        <f>ROW(A256)</f>
        <v>256</v>
      </c>
      <c r="E283" s="3"/>
      <c r="F283" s="3" t="str">
        <f>IF(F256&lt;&gt;"",F256,"")</f>
        <v>5.Система ПД1 (оборудование)</v>
      </c>
      <c r="G283" s="3" t="str">
        <f>IF(G256&lt;&gt;"",G256,"")</f>
        <v>5.Система ПД1 (оборудование)</v>
      </c>
      <c r="H283" s="3">
        <v>0</v>
      </c>
      <c r="I283" s="3"/>
      <c r="J283" s="3"/>
      <c r="K283" s="3"/>
      <c r="L283" s="3"/>
      <c r="M283" s="3"/>
      <c r="N283" s="3"/>
      <c r="O283" s="3">
        <f t="shared" ref="O283:T283" si="266">ROUND(AB283,2)</f>
        <v>403.04</v>
      </c>
      <c r="P283" s="3">
        <f t="shared" si="266"/>
        <v>110.02</v>
      </c>
      <c r="Q283" s="3">
        <f t="shared" si="266"/>
        <v>60.16</v>
      </c>
      <c r="R283" s="3">
        <f t="shared" si="266"/>
        <v>7.4</v>
      </c>
      <c r="S283" s="3">
        <f t="shared" si="266"/>
        <v>232.86</v>
      </c>
      <c r="T283" s="3">
        <f t="shared" si="266"/>
        <v>0</v>
      </c>
      <c r="U283" s="3">
        <f>AH283</f>
        <v>24.344567925</v>
      </c>
      <c r="V283" s="3">
        <f>AI283</f>
        <v>0.6281891249999999</v>
      </c>
      <c r="W283" s="3">
        <f>ROUND(AJ283,2)</f>
        <v>0</v>
      </c>
      <c r="X283" s="3">
        <f>ROUND(AK283,2)</f>
        <v>276.3</v>
      </c>
      <c r="Y283" s="3">
        <f>ROUND(AL283,2)</f>
        <v>170.58</v>
      </c>
      <c r="Z283" s="3"/>
      <c r="AA283" s="3"/>
      <c r="AB283" s="3">
        <f>ROUND(SUMIF(AA260:AA281,"=33304975",O260:O281),2)</f>
        <v>403.04</v>
      </c>
      <c r="AC283" s="3">
        <f>ROUND(SUMIF(AA260:AA281,"=33304975",P260:P281),2)</f>
        <v>110.02</v>
      </c>
      <c r="AD283" s="3">
        <f>ROUND(SUMIF(AA260:AA281,"=33304975",Q260:Q281),2)</f>
        <v>60.16</v>
      </c>
      <c r="AE283" s="3">
        <f>ROUND(SUMIF(AA260:AA281,"=33304975",R260:R281),2)</f>
        <v>7.4</v>
      </c>
      <c r="AF283" s="3">
        <f>ROUND(SUMIF(AA260:AA281,"=33304975",S260:S281),2)</f>
        <v>232.86</v>
      </c>
      <c r="AG283" s="3">
        <f>ROUND(SUMIF(AA260:AA281,"=33304975",T260:T281),2)</f>
        <v>0</v>
      </c>
      <c r="AH283" s="3">
        <f>SUMIF(AA260:AA281,"=33304975",U260:U281)</f>
        <v>24.344567925</v>
      </c>
      <c r="AI283" s="3">
        <f>SUMIF(AA260:AA281,"=33304975",V260:V281)</f>
        <v>0.6281891249999999</v>
      </c>
      <c r="AJ283" s="3">
        <f>ROUND(SUMIF(AA260:AA281,"=33304975",W260:W281),2)</f>
        <v>0</v>
      </c>
      <c r="AK283" s="3">
        <f>ROUND(SUMIF(AA260:AA281,"=33304975",X260:X281),2)</f>
        <v>276.3</v>
      </c>
      <c r="AL283" s="3">
        <f>ROUND(SUMIF(AA260:AA281,"=33304975",Y260:Y281),2)</f>
        <v>170.58</v>
      </c>
      <c r="AM283" s="3"/>
      <c r="AN283" s="3"/>
      <c r="AO283" s="3">
        <f t="shared" ref="AO283:BD283" si="267">ROUND(BX283,2)</f>
        <v>0</v>
      </c>
      <c r="AP283" s="3">
        <f t="shared" si="267"/>
        <v>0</v>
      </c>
      <c r="AQ283" s="3">
        <f t="shared" si="267"/>
        <v>0</v>
      </c>
      <c r="AR283" s="3">
        <f t="shared" si="267"/>
        <v>849.92</v>
      </c>
      <c r="AS283" s="3">
        <f t="shared" si="267"/>
        <v>849.92</v>
      </c>
      <c r="AT283" s="3">
        <f t="shared" si="267"/>
        <v>0</v>
      </c>
      <c r="AU283" s="3">
        <f t="shared" si="267"/>
        <v>0</v>
      </c>
      <c r="AV283" s="3">
        <f t="shared" si="267"/>
        <v>110.02</v>
      </c>
      <c r="AW283" s="3">
        <f t="shared" si="267"/>
        <v>110.02</v>
      </c>
      <c r="AX283" s="3">
        <f t="shared" si="267"/>
        <v>0</v>
      </c>
      <c r="AY283" s="3">
        <f t="shared" si="267"/>
        <v>110.02</v>
      </c>
      <c r="AZ283" s="3">
        <f t="shared" si="267"/>
        <v>0</v>
      </c>
      <c r="BA283" s="3">
        <f t="shared" si="267"/>
        <v>0</v>
      </c>
      <c r="BB283" s="3">
        <f t="shared" si="267"/>
        <v>0</v>
      </c>
      <c r="BC283" s="3">
        <f t="shared" si="267"/>
        <v>0</v>
      </c>
      <c r="BD283" s="3">
        <f t="shared" si="267"/>
        <v>0</v>
      </c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>
        <f>ROUND(SUMIF(AA260:AA281,"=33304975",FQ260:FQ281),2)</f>
        <v>0</v>
      </c>
      <c r="BY283" s="3">
        <f>ROUND(SUMIF(AA260:AA281,"=33304975",FR260:FR281),2)</f>
        <v>0</v>
      </c>
      <c r="BZ283" s="3">
        <f>ROUND(SUMIF(AA260:AA281,"=33304975",GL260:GL281),2)</f>
        <v>0</v>
      </c>
      <c r="CA283" s="3">
        <f>ROUND(SUMIF(AA260:AA281,"=33304975",GM260:GM281),2)</f>
        <v>849.92</v>
      </c>
      <c r="CB283" s="3">
        <f>ROUND(SUMIF(AA260:AA281,"=33304975",GN260:GN281),2)</f>
        <v>849.92</v>
      </c>
      <c r="CC283" s="3">
        <f>ROUND(SUMIF(AA260:AA281,"=33304975",GO260:GO281),2)</f>
        <v>0</v>
      </c>
      <c r="CD283" s="3">
        <f>ROUND(SUMIF(AA260:AA281,"=33304975",GP260:GP281),2)</f>
        <v>0</v>
      </c>
      <c r="CE283" s="3">
        <f>AC283-BX283</f>
        <v>110.02</v>
      </c>
      <c r="CF283" s="3">
        <f>AC283-BY283</f>
        <v>110.02</v>
      </c>
      <c r="CG283" s="3">
        <f>BX283-BZ283</f>
        <v>0</v>
      </c>
      <c r="CH283" s="3">
        <f>AC283-BX283-BY283+BZ283</f>
        <v>110.02</v>
      </c>
      <c r="CI283" s="3">
        <f>BY283-BZ283</f>
        <v>0</v>
      </c>
      <c r="CJ283" s="3">
        <f>ROUND(SUMIF(AA260:AA281,"=33304975",GX260:GX281),2)</f>
        <v>0</v>
      </c>
      <c r="CK283" s="3">
        <f>ROUND(SUMIF(AA260:AA281,"=33304975",GY260:GY281),2)</f>
        <v>0</v>
      </c>
      <c r="CL283" s="3">
        <f>ROUND(SUMIF(AA260:AA281,"=33304975",GZ260:GZ281),2)</f>
        <v>0</v>
      </c>
      <c r="CM283" s="3">
        <f>ROUND(SUMIF(AA260:AA281,"=33304975",HD260:HD281),2)</f>
        <v>0</v>
      </c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4">
        <f t="shared" ref="DG283:DL283" si="268">ROUND(DT283,2)</f>
        <v>38915.550000000003</v>
      </c>
      <c r="DH283" s="4">
        <f t="shared" si="268"/>
        <v>38622.53</v>
      </c>
      <c r="DI283" s="4">
        <f t="shared" si="268"/>
        <v>60.16</v>
      </c>
      <c r="DJ283" s="4">
        <f t="shared" si="268"/>
        <v>7.4</v>
      </c>
      <c r="DK283" s="4">
        <f t="shared" si="268"/>
        <v>232.86</v>
      </c>
      <c r="DL283" s="4">
        <f t="shared" si="268"/>
        <v>0</v>
      </c>
      <c r="DM283" s="4">
        <f>DZ283</f>
        <v>24.344567925</v>
      </c>
      <c r="DN283" s="4">
        <f>EA283</f>
        <v>0.6281891249999999</v>
      </c>
      <c r="DO283" s="4">
        <f>ROUND(EB283,2)</f>
        <v>0</v>
      </c>
      <c r="DP283" s="4">
        <f>ROUND(EC283,2)</f>
        <v>276.3</v>
      </c>
      <c r="DQ283" s="4">
        <f>ROUND(ED283,2)</f>
        <v>170.58</v>
      </c>
      <c r="DR283" s="4"/>
      <c r="DS283" s="4"/>
      <c r="DT283" s="4">
        <f>ROUND(SUMIF(AA260:AA281,"=33304960",O260:O281),2)</f>
        <v>38915.550000000003</v>
      </c>
      <c r="DU283" s="4">
        <f>ROUND(SUMIF(AA260:AA281,"=33304960",P260:P281),2)</f>
        <v>38622.53</v>
      </c>
      <c r="DV283" s="4">
        <f>ROUND(SUMIF(AA260:AA281,"=33304960",Q260:Q281),2)</f>
        <v>60.16</v>
      </c>
      <c r="DW283" s="4">
        <f>ROUND(SUMIF(AA260:AA281,"=33304960",R260:R281),2)</f>
        <v>7.4</v>
      </c>
      <c r="DX283" s="4">
        <f>ROUND(SUMIF(AA260:AA281,"=33304960",S260:S281),2)</f>
        <v>232.86</v>
      </c>
      <c r="DY283" s="4">
        <f>ROUND(SUMIF(AA260:AA281,"=33304960",T260:T281),2)</f>
        <v>0</v>
      </c>
      <c r="DZ283" s="4">
        <f>SUMIF(AA260:AA281,"=33304960",U260:U281)</f>
        <v>24.344567925</v>
      </c>
      <c r="EA283" s="4">
        <f>SUMIF(AA260:AA281,"=33304960",V260:V281)</f>
        <v>0.6281891249999999</v>
      </c>
      <c r="EB283" s="4">
        <f>ROUND(SUMIF(AA260:AA281,"=33304960",W260:W281),2)</f>
        <v>0</v>
      </c>
      <c r="EC283" s="4">
        <f>ROUND(SUMIF(AA260:AA281,"=33304960",X260:X281),2)</f>
        <v>276.3</v>
      </c>
      <c r="ED283" s="4">
        <f>ROUND(SUMIF(AA260:AA281,"=33304960",Y260:Y281),2)</f>
        <v>170.58</v>
      </c>
      <c r="EE283" s="4"/>
      <c r="EF283" s="4"/>
      <c r="EG283" s="4">
        <f t="shared" ref="EG283:EV283" si="269">ROUND(FP283,2)</f>
        <v>0</v>
      </c>
      <c r="EH283" s="4">
        <f t="shared" si="269"/>
        <v>29449.52</v>
      </c>
      <c r="EI283" s="4">
        <f t="shared" si="269"/>
        <v>0</v>
      </c>
      <c r="EJ283" s="4">
        <f t="shared" si="269"/>
        <v>39362.43</v>
      </c>
      <c r="EK283" s="4">
        <f t="shared" si="269"/>
        <v>6540.39</v>
      </c>
      <c r="EL283" s="4">
        <f t="shared" si="269"/>
        <v>3372.52</v>
      </c>
      <c r="EM283" s="4">
        <f t="shared" si="269"/>
        <v>0</v>
      </c>
      <c r="EN283" s="4">
        <f t="shared" si="269"/>
        <v>38622.53</v>
      </c>
      <c r="EO283" s="4">
        <f t="shared" si="269"/>
        <v>9173.01</v>
      </c>
      <c r="EP283" s="4">
        <f t="shared" si="269"/>
        <v>0</v>
      </c>
      <c r="EQ283" s="4">
        <f t="shared" si="269"/>
        <v>9173.01</v>
      </c>
      <c r="ER283" s="4">
        <f t="shared" si="269"/>
        <v>29449.52</v>
      </c>
      <c r="ES283" s="4">
        <f t="shared" si="269"/>
        <v>0</v>
      </c>
      <c r="ET283" s="4">
        <f t="shared" si="269"/>
        <v>0</v>
      </c>
      <c r="EU283" s="4">
        <f t="shared" si="269"/>
        <v>0</v>
      </c>
      <c r="EV283" s="4">
        <f t="shared" si="269"/>
        <v>0</v>
      </c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>
        <f>ROUND(SUMIF(AA260:AA281,"=33304960",FQ260:FQ281),2)</f>
        <v>0</v>
      </c>
      <c r="FQ283" s="4">
        <f>ROUND(SUMIF(AA260:AA281,"=33304960",FR260:FR281),2)</f>
        <v>29449.52</v>
      </c>
      <c r="FR283" s="4">
        <f>ROUND(SUMIF(AA260:AA281,"=33304960",GL260:GL281),2)</f>
        <v>0</v>
      </c>
      <c r="FS283" s="4">
        <f>ROUND(SUMIF(AA260:AA281,"=33304960",GM260:GM281),2)</f>
        <v>39362.43</v>
      </c>
      <c r="FT283" s="4">
        <f>ROUND(SUMIF(AA260:AA281,"=33304960",GN260:GN281),2)</f>
        <v>6540.39</v>
      </c>
      <c r="FU283" s="4">
        <f>ROUND(SUMIF(AA260:AA281,"=33304960",GO260:GO281),2)</f>
        <v>3372.52</v>
      </c>
      <c r="FV283" s="4">
        <f>ROUND(SUMIF(AA260:AA281,"=33304960",GP260:GP281),2)</f>
        <v>0</v>
      </c>
      <c r="FW283" s="4">
        <f>DU283-FP283</f>
        <v>38622.53</v>
      </c>
      <c r="FX283" s="4">
        <f>DU283-FQ283</f>
        <v>9173.0099999999984</v>
      </c>
      <c r="FY283" s="4">
        <f>FP283-FR283</f>
        <v>0</v>
      </c>
      <c r="FZ283" s="4">
        <f>DU283-FP283-FQ283+FR283</f>
        <v>9173.0099999999984</v>
      </c>
      <c r="GA283" s="4">
        <f>FQ283-FR283</f>
        <v>29449.52</v>
      </c>
      <c r="GB283" s="4">
        <f>ROUND(SUMIF(AA260:AA281,"=33304960",GX260:GX281),2)</f>
        <v>0</v>
      </c>
      <c r="GC283" s="4">
        <f>ROUND(SUMIF(AA260:AA281,"=33304960",GY260:GY281),2)</f>
        <v>0</v>
      </c>
      <c r="GD283" s="4">
        <f>ROUND(SUMIF(AA260:AA281,"=33304960",GZ260:GZ281),2)</f>
        <v>0</v>
      </c>
      <c r="GE283" s="4">
        <f>ROUND(SUMIF(AA260:AA281,"=33304960",HD260:HD281),2)</f>
        <v>0</v>
      </c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>
        <v>0</v>
      </c>
    </row>
    <row r="285" spans="1:255">
      <c r="A285" s="5">
        <v>50</v>
      </c>
      <c r="B285" s="5">
        <v>0</v>
      </c>
      <c r="C285" s="5">
        <v>0</v>
      </c>
      <c r="D285" s="5">
        <v>1</v>
      </c>
      <c r="E285" s="5">
        <v>201</v>
      </c>
      <c r="F285" s="5">
        <f>ROUND(Source!O283,O285)</f>
        <v>403.04</v>
      </c>
      <c r="G285" s="5" t="s">
        <v>83</v>
      </c>
      <c r="H285" s="5" t="s">
        <v>84</v>
      </c>
      <c r="I285" s="5"/>
      <c r="J285" s="5"/>
      <c r="K285" s="5">
        <v>201</v>
      </c>
      <c r="L285" s="5">
        <v>1</v>
      </c>
      <c r="M285" s="5">
        <v>3</v>
      </c>
      <c r="N285" s="5" t="s">
        <v>3</v>
      </c>
      <c r="O285" s="5">
        <v>2</v>
      </c>
      <c r="P285" s="5">
        <f>ROUND(Source!DG283,O285)</f>
        <v>38915.550000000003</v>
      </c>
      <c r="Q285" s="5"/>
      <c r="R285" s="5"/>
      <c r="S285" s="5"/>
      <c r="T285" s="5"/>
      <c r="U285" s="5"/>
      <c r="V285" s="5"/>
      <c r="W285" s="5"/>
    </row>
    <row r="286" spans="1:255">
      <c r="A286" s="5">
        <v>50</v>
      </c>
      <c r="B286" s="5">
        <v>0</v>
      </c>
      <c r="C286" s="5">
        <v>0</v>
      </c>
      <c r="D286" s="5">
        <v>1</v>
      </c>
      <c r="E286" s="5">
        <v>202</v>
      </c>
      <c r="F286" s="5">
        <f>ROUND(Source!P283,O286)</f>
        <v>110.02</v>
      </c>
      <c r="G286" s="5" t="s">
        <v>85</v>
      </c>
      <c r="H286" s="5" t="s">
        <v>86</v>
      </c>
      <c r="I286" s="5"/>
      <c r="J286" s="5"/>
      <c r="K286" s="5">
        <v>202</v>
      </c>
      <c r="L286" s="5">
        <v>2</v>
      </c>
      <c r="M286" s="5">
        <v>3</v>
      </c>
      <c r="N286" s="5" t="s">
        <v>3</v>
      </c>
      <c r="O286" s="5">
        <v>2</v>
      </c>
      <c r="P286" s="5">
        <f>ROUND(Source!DH283,O286)</f>
        <v>38622.53</v>
      </c>
      <c r="Q286" s="5"/>
      <c r="R286" s="5"/>
      <c r="S286" s="5"/>
      <c r="T286" s="5"/>
      <c r="U286" s="5"/>
      <c r="V286" s="5"/>
      <c r="W286" s="5"/>
    </row>
    <row r="287" spans="1:255">
      <c r="A287" s="5">
        <v>50</v>
      </c>
      <c r="B287" s="5">
        <v>0</v>
      </c>
      <c r="C287" s="5">
        <v>0</v>
      </c>
      <c r="D287" s="5">
        <v>1</v>
      </c>
      <c r="E287" s="5">
        <v>222</v>
      </c>
      <c r="F287" s="5">
        <f>ROUND(Source!AO283,O287)</f>
        <v>0</v>
      </c>
      <c r="G287" s="5" t="s">
        <v>87</v>
      </c>
      <c r="H287" s="5" t="s">
        <v>88</v>
      </c>
      <c r="I287" s="5"/>
      <c r="J287" s="5"/>
      <c r="K287" s="5">
        <v>222</v>
      </c>
      <c r="L287" s="5">
        <v>3</v>
      </c>
      <c r="M287" s="5">
        <v>3</v>
      </c>
      <c r="N287" s="5" t="s">
        <v>3</v>
      </c>
      <c r="O287" s="5">
        <v>2</v>
      </c>
      <c r="P287" s="5">
        <f>ROUND(Source!EG283,O287)</f>
        <v>0</v>
      </c>
      <c r="Q287" s="5"/>
      <c r="R287" s="5"/>
      <c r="S287" s="5"/>
      <c r="T287" s="5"/>
      <c r="U287" s="5"/>
      <c r="V287" s="5"/>
      <c r="W287" s="5"/>
    </row>
    <row r="288" spans="1:255">
      <c r="A288" s="5">
        <v>50</v>
      </c>
      <c r="B288" s="5">
        <v>0</v>
      </c>
      <c r="C288" s="5">
        <v>0</v>
      </c>
      <c r="D288" s="5">
        <v>1</v>
      </c>
      <c r="E288" s="5">
        <v>225</v>
      </c>
      <c r="F288" s="5">
        <f>ROUND(Source!AV283,O288)</f>
        <v>110.02</v>
      </c>
      <c r="G288" s="5" t="s">
        <v>89</v>
      </c>
      <c r="H288" s="5" t="s">
        <v>90</v>
      </c>
      <c r="I288" s="5"/>
      <c r="J288" s="5"/>
      <c r="K288" s="5">
        <v>225</v>
      </c>
      <c r="L288" s="5">
        <v>4</v>
      </c>
      <c r="M288" s="5">
        <v>3</v>
      </c>
      <c r="N288" s="5" t="s">
        <v>3</v>
      </c>
      <c r="O288" s="5">
        <v>2</v>
      </c>
      <c r="P288" s="5">
        <f>ROUND(Source!EN283,O288)</f>
        <v>38622.53</v>
      </c>
      <c r="Q288" s="5"/>
      <c r="R288" s="5"/>
      <c r="S288" s="5"/>
      <c r="T288" s="5"/>
      <c r="U288" s="5"/>
      <c r="V288" s="5"/>
      <c r="W288" s="5"/>
    </row>
    <row r="289" spans="1:23">
      <c r="A289" s="5">
        <v>50</v>
      </c>
      <c r="B289" s="5">
        <v>0</v>
      </c>
      <c r="C289" s="5">
        <v>0</v>
      </c>
      <c r="D289" s="5">
        <v>1</v>
      </c>
      <c r="E289" s="5">
        <v>226</v>
      </c>
      <c r="F289" s="5">
        <f>ROUND(Source!AW283,O289)</f>
        <v>110.02</v>
      </c>
      <c r="G289" s="5" t="s">
        <v>91</v>
      </c>
      <c r="H289" s="5" t="s">
        <v>92</v>
      </c>
      <c r="I289" s="5"/>
      <c r="J289" s="5"/>
      <c r="K289" s="5">
        <v>226</v>
      </c>
      <c r="L289" s="5">
        <v>5</v>
      </c>
      <c r="M289" s="5">
        <v>3</v>
      </c>
      <c r="N289" s="5" t="s">
        <v>3</v>
      </c>
      <c r="O289" s="5">
        <v>2</v>
      </c>
      <c r="P289" s="5">
        <f>ROUND(Source!EO283,O289)</f>
        <v>9173.01</v>
      </c>
      <c r="Q289" s="5"/>
      <c r="R289" s="5"/>
      <c r="S289" s="5"/>
      <c r="T289" s="5"/>
      <c r="U289" s="5"/>
      <c r="V289" s="5"/>
      <c r="W289" s="5"/>
    </row>
    <row r="290" spans="1:23">
      <c r="A290" s="5">
        <v>50</v>
      </c>
      <c r="B290" s="5">
        <v>0</v>
      </c>
      <c r="C290" s="5">
        <v>0</v>
      </c>
      <c r="D290" s="5">
        <v>1</v>
      </c>
      <c r="E290" s="5">
        <v>227</v>
      </c>
      <c r="F290" s="5">
        <f>ROUND(Source!AX283,O290)</f>
        <v>0</v>
      </c>
      <c r="G290" s="5" t="s">
        <v>93</v>
      </c>
      <c r="H290" s="5" t="s">
        <v>94</v>
      </c>
      <c r="I290" s="5"/>
      <c r="J290" s="5"/>
      <c r="K290" s="5">
        <v>227</v>
      </c>
      <c r="L290" s="5">
        <v>6</v>
      </c>
      <c r="M290" s="5">
        <v>3</v>
      </c>
      <c r="N290" s="5" t="s">
        <v>3</v>
      </c>
      <c r="O290" s="5">
        <v>2</v>
      </c>
      <c r="P290" s="5">
        <f>ROUND(Source!EP283,O290)</f>
        <v>0</v>
      </c>
      <c r="Q290" s="5"/>
      <c r="R290" s="5"/>
      <c r="S290" s="5"/>
      <c r="T290" s="5"/>
      <c r="U290" s="5"/>
      <c r="V290" s="5"/>
      <c r="W290" s="5"/>
    </row>
    <row r="291" spans="1:23">
      <c r="A291" s="5">
        <v>50</v>
      </c>
      <c r="B291" s="5">
        <v>0</v>
      </c>
      <c r="C291" s="5">
        <v>0</v>
      </c>
      <c r="D291" s="5">
        <v>1</v>
      </c>
      <c r="E291" s="5">
        <v>228</v>
      </c>
      <c r="F291" s="5">
        <f>ROUND(Source!AY283,O291)</f>
        <v>110.02</v>
      </c>
      <c r="G291" s="5" t="s">
        <v>95</v>
      </c>
      <c r="H291" s="5" t="s">
        <v>96</v>
      </c>
      <c r="I291" s="5"/>
      <c r="J291" s="5"/>
      <c r="K291" s="5">
        <v>228</v>
      </c>
      <c r="L291" s="5">
        <v>7</v>
      </c>
      <c r="M291" s="5">
        <v>3</v>
      </c>
      <c r="N291" s="5" t="s">
        <v>3</v>
      </c>
      <c r="O291" s="5">
        <v>2</v>
      </c>
      <c r="P291" s="5">
        <f>ROUND(Source!EQ283,O291)</f>
        <v>9173.01</v>
      </c>
      <c r="Q291" s="5"/>
      <c r="R291" s="5"/>
      <c r="S291" s="5"/>
      <c r="T291" s="5"/>
      <c r="U291" s="5"/>
      <c r="V291" s="5"/>
      <c r="W291" s="5"/>
    </row>
    <row r="292" spans="1:23">
      <c r="A292" s="5">
        <v>50</v>
      </c>
      <c r="B292" s="5">
        <v>0</v>
      </c>
      <c r="C292" s="5">
        <v>0</v>
      </c>
      <c r="D292" s="5">
        <v>1</v>
      </c>
      <c r="E292" s="5">
        <v>216</v>
      </c>
      <c r="F292" s="5">
        <f>ROUND(Source!AP283,O292)</f>
        <v>0</v>
      </c>
      <c r="G292" s="5" t="s">
        <v>97</v>
      </c>
      <c r="H292" s="5" t="s">
        <v>98</v>
      </c>
      <c r="I292" s="5"/>
      <c r="J292" s="5"/>
      <c r="K292" s="5">
        <v>216</v>
      </c>
      <c r="L292" s="5">
        <v>8</v>
      </c>
      <c r="M292" s="5">
        <v>3</v>
      </c>
      <c r="N292" s="5" t="s">
        <v>3</v>
      </c>
      <c r="O292" s="5">
        <v>2</v>
      </c>
      <c r="P292" s="5">
        <f>ROUND(Source!EH283,O292)</f>
        <v>29449.52</v>
      </c>
      <c r="Q292" s="5"/>
      <c r="R292" s="5"/>
      <c r="S292" s="5"/>
      <c r="T292" s="5"/>
      <c r="U292" s="5"/>
      <c r="V292" s="5"/>
      <c r="W292" s="5"/>
    </row>
    <row r="293" spans="1:23">
      <c r="A293" s="5">
        <v>50</v>
      </c>
      <c r="B293" s="5">
        <v>0</v>
      </c>
      <c r="C293" s="5">
        <v>0</v>
      </c>
      <c r="D293" s="5">
        <v>1</v>
      </c>
      <c r="E293" s="5">
        <v>223</v>
      </c>
      <c r="F293" s="5">
        <f>ROUND(Source!AQ283,O293)</f>
        <v>0</v>
      </c>
      <c r="G293" s="5" t="s">
        <v>99</v>
      </c>
      <c r="H293" s="5" t="s">
        <v>100</v>
      </c>
      <c r="I293" s="5"/>
      <c r="J293" s="5"/>
      <c r="K293" s="5">
        <v>223</v>
      </c>
      <c r="L293" s="5">
        <v>9</v>
      </c>
      <c r="M293" s="5">
        <v>3</v>
      </c>
      <c r="N293" s="5" t="s">
        <v>3</v>
      </c>
      <c r="O293" s="5">
        <v>2</v>
      </c>
      <c r="P293" s="5">
        <f>ROUND(Source!EI283,O293)</f>
        <v>0</v>
      </c>
      <c r="Q293" s="5"/>
      <c r="R293" s="5"/>
      <c r="S293" s="5"/>
      <c r="T293" s="5"/>
      <c r="U293" s="5"/>
      <c r="V293" s="5"/>
      <c r="W293" s="5"/>
    </row>
    <row r="294" spans="1:23">
      <c r="A294" s="5">
        <v>50</v>
      </c>
      <c r="B294" s="5">
        <v>0</v>
      </c>
      <c r="C294" s="5">
        <v>0</v>
      </c>
      <c r="D294" s="5">
        <v>1</v>
      </c>
      <c r="E294" s="5">
        <v>229</v>
      </c>
      <c r="F294" s="5">
        <f>ROUND(Source!AZ283,O294)</f>
        <v>0</v>
      </c>
      <c r="G294" s="5" t="s">
        <v>101</v>
      </c>
      <c r="H294" s="5" t="s">
        <v>102</v>
      </c>
      <c r="I294" s="5"/>
      <c r="J294" s="5"/>
      <c r="K294" s="5">
        <v>229</v>
      </c>
      <c r="L294" s="5">
        <v>10</v>
      </c>
      <c r="M294" s="5">
        <v>3</v>
      </c>
      <c r="N294" s="5" t="s">
        <v>3</v>
      </c>
      <c r="O294" s="5">
        <v>2</v>
      </c>
      <c r="P294" s="5">
        <f>ROUND(Source!ER283,O294)</f>
        <v>29449.52</v>
      </c>
      <c r="Q294" s="5"/>
      <c r="R294" s="5"/>
      <c r="S294" s="5"/>
      <c r="T294" s="5"/>
      <c r="U294" s="5"/>
      <c r="V294" s="5"/>
      <c r="W294" s="5"/>
    </row>
    <row r="295" spans="1:23">
      <c r="A295" s="5">
        <v>50</v>
      </c>
      <c r="B295" s="5">
        <v>0</v>
      </c>
      <c r="C295" s="5">
        <v>0</v>
      </c>
      <c r="D295" s="5">
        <v>1</v>
      </c>
      <c r="E295" s="5">
        <v>203</v>
      </c>
      <c r="F295" s="5">
        <f>ROUND(Source!Q283,O295)</f>
        <v>60.16</v>
      </c>
      <c r="G295" s="5" t="s">
        <v>103</v>
      </c>
      <c r="H295" s="5" t="s">
        <v>104</v>
      </c>
      <c r="I295" s="5"/>
      <c r="J295" s="5"/>
      <c r="K295" s="5">
        <v>203</v>
      </c>
      <c r="L295" s="5">
        <v>11</v>
      </c>
      <c r="M295" s="5">
        <v>3</v>
      </c>
      <c r="N295" s="5" t="s">
        <v>3</v>
      </c>
      <c r="O295" s="5">
        <v>2</v>
      </c>
      <c r="P295" s="5">
        <f>ROUND(Source!DI283,O295)</f>
        <v>60.16</v>
      </c>
      <c r="Q295" s="5"/>
      <c r="R295" s="5"/>
      <c r="S295" s="5"/>
      <c r="T295" s="5"/>
      <c r="U295" s="5"/>
      <c r="V295" s="5"/>
      <c r="W295" s="5"/>
    </row>
    <row r="296" spans="1:23">
      <c r="A296" s="5">
        <v>50</v>
      </c>
      <c r="B296" s="5">
        <v>0</v>
      </c>
      <c r="C296" s="5">
        <v>0</v>
      </c>
      <c r="D296" s="5">
        <v>1</v>
      </c>
      <c r="E296" s="5">
        <v>231</v>
      </c>
      <c r="F296" s="5">
        <f>ROUND(Source!BB283,O296)</f>
        <v>0</v>
      </c>
      <c r="G296" s="5" t="s">
        <v>105</v>
      </c>
      <c r="H296" s="5" t="s">
        <v>106</v>
      </c>
      <c r="I296" s="5"/>
      <c r="J296" s="5"/>
      <c r="K296" s="5">
        <v>231</v>
      </c>
      <c r="L296" s="5">
        <v>12</v>
      </c>
      <c r="M296" s="5">
        <v>3</v>
      </c>
      <c r="N296" s="5" t="s">
        <v>3</v>
      </c>
      <c r="O296" s="5">
        <v>2</v>
      </c>
      <c r="P296" s="5">
        <f>ROUND(Source!ET283,O296)</f>
        <v>0</v>
      </c>
      <c r="Q296" s="5"/>
      <c r="R296" s="5"/>
      <c r="S296" s="5"/>
      <c r="T296" s="5"/>
      <c r="U296" s="5"/>
      <c r="V296" s="5"/>
      <c r="W296" s="5"/>
    </row>
    <row r="297" spans="1:23">
      <c r="A297" s="5">
        <v>50</v>
      </c>
      <c r="B297" s="5">
        <v>0</v>
      </c>
      <c r="C297" s="5">
        <v>0</v>
      </c>
      <c r="D297" s="5">
        <v>1</v>
      </c>
      <c r="E297" s="5">
        <v>204</v>
      </c>
      <c r="F297" s="5">
        <f>ROUND(Source!R283,O297)</f>
        <v>7.4</v>
      </c>
      <c r="G297" s="5" t="s">
        <v>107</v>
      </c>
      <c r="H297" s="5" t="s">
        <v>108</v>
      </c>
      <c r="I297" s="5"/>
      <c r="J297" s="5"/>
      <c r="K297" s="5">
        <v>204</v>
      </c>
      <c r="L297" s="5">
        <v>13</v>
      </c>
      <c r="M297" s="5">
        <v>3</v>
      </c>
      <c r="N297" s="5" t="s">
        <v>3</v>
      </c>
      <c r="O297" s="5">
        <v>2</v>
      </c>
      <c r="P297" s="5">
        <f>ROUND(Source!DJ283,O297)</f>
        <v>7.4</v>
      </c>
      <c r="Q297" s="5"/>
      <c r="R297" s="5"/>
      <c r="S297" s="5"/>
      <c r="T297" s="5"/>
      <c r="U297" s="5"/>
      <c r="V297" s="5"/>
      <c r="W297" s="5"/>
    </row>
    <row r="298" spans="1:23">
      <c r="A298" s="5">
        <v>50</v>
      </c>
      <c r="B298" s="5">
        <v>0</v>
      </c>
      <c r="C298" s="5">
        <v>0</v>
      </c>
      <c r="D298" s="5">
        <v>1</v>
      </c>
      <c r="E298" s="5">
        <v>205</v>
      </c>
      <c r="F298" s="5">
        <f>ROUND(Source!S283,O298)</f>
        <v>232.86</v>
      </c>
      <c r="G298" s="5" t="s">
        <v>109</v>
      </c>
      <c r="H298" s="5" t="s">
        <v>110</v>
      </c>
      <c r="I298" s="5"/>
      <c r="J298" s="5"/>
      <c r="K298" s="5">
        <v>205</v>
      </c>
      <c r="L298" s="5">
        <v>14</v>
      </c>
      <c r="M298" s="5">
        <v>3</v>
      </c>
      <c r="N298" s="5" t="s">
        <v>3</v>
      </c>
      <c r="O298" s="5">
        <v>2</v>
      </c>
      <c r="P298" s="5">
        <f>ROUND(Source!DK283,O298)</f>
        <v>232.86</v>
      </c>
      <c r="Q298" s="5"/>
      <c r="R298" s="5"/>
      <c r="S298" s="5"/>
      <c r="T298" s="5"/>
      <c r="U298" s="5"/>
      <c r="V298" s="5"/>
      <c r="W298" s="5"/>
    </row>
    <row r="299" spans="1:23">
      <c r="A299" s="5">
        <v>50</v>
      </c>
      <c r="B299" s="5">
        <v>0</v>
      </c>
      <c r="C299" s="5">
        <v>0</v>
      </c>
      <c r="D299" s="5">
        <v>1</v>
      </c>
      <c r="E299" s="5">
        <v>232</v>
      </c>
      <c r="F299" s="5">
        <f>ROUND(Source!BC283,O299)</f>
        <v>0</v>
      </c>
      <c r="G299" s="5" t="s">
        <v>111</v>
      </c>
      <c r="H299" s="5" t="s">
        <v>112</v>
      </c>
      <c r="I299" s="5"/>
      <c r="J299" s="5"/>
      <c r="K299" s="5">
        <v>232</v>
      </c>
      <c r="L299" s="5">
        <v>15</v>
      </c>
      <c r="M299" s="5">
        <v>3</v>
      </c>
      <c r="N299" s="5" t="s">
        <v>3</v>
      </c>
      <c r="O299" s="5">
        <v>2</v>
      </c>
      <c r="P299" s="5">
        <f>ROUND(Source!EU283,O299)</f>
        <v>0</v>
      </c>
      <c r="Q299" s="5"/>
      <c r="R299" s="5"/>
      <c r="S299" s="5"/>
      <c r="T299" s="5"/>
      <c r="U299" s="5"/>
      <c r="V299" s="5"/>
      <c r="W299" s="5"/>
    </row>
    <row r="300" spans="1:23">
      <c r="A300" s="5">
        <v>50</v>
      </c>
      <c r="B300" s="5">
        <v>0</v>
      </c>
      <c r="C300" s="5">
        <v>0</v>
      </c>
      <c r="D300" s="5">
        <v>1</v>
      </c>
      <c r="E300" s="5">
        <v>214</v>
      </c>
      <c r="F300" s="5">
        <f>ROUND(Source!AS283,O300)</f>
        <v>849.92</v>
      </c>
      <c r="G300" s="5" t="s">
        <v>113</v>
      </c>
      <c r="H300" s="5" t="s">
        <v>114</v>
      </c>
      <c r="I300" s="5"/>
      <c r="J300" s="5"/>
      <c r="K300" s="5">
        <v>214</v>
      </c>
      <c r="L300" s="5">
        <v>16</v>
      </c>
      <c r="M300" s="5">
        <v>3</v>
      </c>
      <c r="N300" s="5" t="s">
        <v>3</v>
      </c>
      <c r="O300" s="5">
        <v>2</v>
      </c>
      <c r="P300" s="5">
        <f>ROUND(Source!EK283,O300)</f>
        <v>6540.39</v>
      </c>
      <c r="Q300" s="5"/>
      <c r="R300" s="5"/>
      <c r="S300" s="5"/>
      <c r="T300" s="5"/>
      <c r="U300" s="5"/>
      <c r="V300" s="5"/>
      <c r="W300" s="5"/>
    </row>
    <row r="301" spans="1:23">
      <c r="A301" s="5">
        <v>50</v>
      </c>
      <c r="B301" s="5">
        <v>0</v>
      </c>
      <c r="C301" s="5">
        <v>0</v>
      </c>
      <c r="D301" s="5">
        <v>1</v>
      </c>
      <c r="E301" s="5">
        <v>215</v>
      </c>
      <c r="F301" s="5">
        <f>ROUND(Source!AT283,O301)</f>
        <v>0</v>
      </c>
      <c r="G301" s="5" t="s">
        <v>115</v>
      </c>
      <c r="H301" s="5" t="s">
        <v>116</v>
      </c>
      <c r="I301" s="5"/>
      <c r="J301" s="5"/>
      <c r="K301" s="5">
        <v>215</v>
      </c>
      <c r="L301" s="5">
        <v>17</v>
      </c>
      <c r="M301" s="5">
        <v>3</v>
      </c>
      <c r="N301" s="5" t="s">
        <v>3</v>
      </c>
      <c r="O301" s="5">
        <v>2</v>
      </c>
      <c r="P301" s="5">
        <f>ROUND(Source!EL283,O301)</f>
        <v>3372.52</v>
      </c>
      <c r="Q301" s="5"/>
      <c r="R301" s="5"/>
      <c r="S301" s="5"/>
      <c r="T301" s="5"/>
      <c r="U301" s="5"/>
      <c r="V301" s="5"/>
      <c r="W301" s="5"/>
    </row>
    <row r="302" spans="1:23">
      <c r="A302" s="5">
        <v>50</v>
      </c>
      <c r="B302" s="5">
        <v>0</v>
      </c>
      <c r="C302" s="5">
        <v>0</v>
      </c>
      <c r="D302" s="5">
        <v>1</v>
      </c>
      <c r="E302" s="5">
        <v>217</v>
      </c>
      <c r="F302" s="5">
        <f>ROUND(Source!AU283,O302)</f>
        <v>0</v>
      </c>
      <c r="G302" s="5" t="s">
        <v>117</v>
      </c>
      <c r="H302" s="5" t="s">
        <v>118</v>
      </c>
      <c r="I302" s="5"/>
      <c r="J302" s="5"/>
      <c r="K302" s="5">
        <v>217</v>
      </c>
      <c r="L302" s="5">
        <v>18</v>
      </c>
      <c r="M302" s="5">
        <v>3</v>
      </c>
      <c r="N302" s="5" t="s">
        <v>3</v>
      </c>
      <c r="O302" s="5">
        <v>2</v>
      </c>
      <c r="P302" s="5">
        <f>ROUND(Source!EM283,O302)</f>
        <v>0</v>
      </c>
      <c r="Q302" s="5"/>
      <c r="R302" s="5"/>
      <c r="S302" s="5"/>
      <c r="T302" s="5"/>
      <c r="U302" s="5"/>
      <c r="V302" s="5"/>
      <c r="W302" s="5"/>
    </row>
    <row r="303" spans="1:23">
      <c r="A303" s="5">
        <v>50</v>
      </c>
      <c r="B303" s="5">
        <v>0</v>
      </c>
      <c r="C303" s="5">
        <v>0</v>
      </c>
      <c r="D303" s="5">
        <v>1</v>
      </c>
      <c r="E303" s="5">
        <v>230</v>
      </c>
      <c r="F303" s="5">
        <f>ROUND(Source!BA283,O303)</f>
        <v>0</v>
      </c>
      <c r="G303" s="5" t="s">
        <v>119</v>
      </c>
      <c r="H303" s="5" t="s">
        <v>120</v>
      </c>
      <c r="I303" s="5"/>
      <c r="J303" s="5"/>
      <c r="K303" s="5">
        <v>230</v>
      </c>
      <c r="L303" s="5">
        <v>19</v>
      </c>
      <c r="M303" s="5">
        <v>3</v>
      </c>
      <c r="N303" s="5" t="s">
        <v>3</v>
      </c>
      <c r="O303" s="5">
        <v>2</v>
      </c>
      <c r="P303" s="5">
        <f>ROUND(Source!ES283,O303)</f>
        <v>0</v>
      </c>
      <c r="Q303" s="5"/>
      <c r="R303" s="5"/>
      <c r="S303" s="5"/>
      <c r="T303" s="5"/>
      <c r="U303" s="5"/>
      <c r="V303" s="5"/>
      <c r="W303" s="5"/>
    </row>
    <row r="304" spans="1:23">
      <c r="A304" s="5">
        <v>50</v>
      </c>
      <c r="B304" s="5">
        <v>0</v>
      </c>
      <c r="C304" s="5">
        <v>0</v>
      </c>
      <c r="D304" s="5">
        <v>1</v>
      </c>
      <c r="E304" s="5">
        <v>206</v>
      </c>
      <c r="F304" s="5">
        <f>ROUND(Source!T283,O304)</f>
        <v>0</v>
      </c>
      <c r="G304" s="5" t="s">
        <v>121</v>
      </c>
      <c r="H304" s="5" t="s">
        <v>122</v>
      </c>
      <c r="I304" s="5"/>
      <c r="J304" s="5"/>
      <c r="K304" s="5">
        <v>206</v>
      </c>
      <c r="L304" s="5">
        <v>20</v>
      </c>
      <c r="M304" s="5">
        <v>3</v>
      </c>
      <c r="N304" s="5" t="s">
        <v>3</v>
      </c>
      <c r="O304" s="5">
        <v>2</v>
      </c>
      <c r="P304" s="5">
        <f>ROUND(Source!DL283,O304)</f>
        <v>0</v>
      </c>
      <c r="Q304" s="5"/>
      <c r="R304" s="5"/>
      <c r="S304" s="5"/>
      <c r="T304" s="5"/>
      <c r="U304" s="5"/>
      <c r="V304" s="5"/>
      <c r="W304" s="5"/>
    </row>
    <row r="305" spans="1:255">
      <c r="A305" s="5">
        <v>50</v>
      </c>
      <c r="B305" s="5">
        <v>0</v>
      </c>
      <c r="C305" s="5">
        <v>0</v>
      </c>
      <c r="D305" s="5">
        <v>1</v>
      </c>
      <c r="E305" s="5">
        <v>207</v>
      </c>
      <c r="F305" s="5">
        <f>Source!U283</f>
        <v>24.344567925</v>
      </c>
      <c r="G305" s="5" t="s">
        <v>123</v>
      </c>
      <c r="H305" s="5" t="s">
        <v>124</v>
      </c>
      <c r="I305" s="5"/>
      <c r="J305" s="5"/>
      <c r="K305" s="5">
        <v>207</v>
      </c>
      <c r="L305" s="5">
        <v>21</v>
      </c>
      <c r="M305" s="5">
        <v>3</v>
      </c>
      <c r="N305" s="5" t="s">
        <v>3</v>
      </c>
      <c r="O305" s="5">
        <v>-1</v>
      </c>
      <c r="P305" s="5">
        <f>Source!DM283</f>
        <v>24.344567925</v>
      </c>
      <c r="Q305" s="5"/>
      <c r="R305" s="5"/>
      <c r="S305" s="5"/>
      <c r="T305" s="5"/>
      <c r="U305" s="5"/>
      <c r="V305" s="5"/>
      <c r="W305" s="5"/>
    </row>
    <row r="306" spans="1:255">
      <c r="A306" s="5">
        <v>50</v>
      </c>
      <c r="B306" s="5">
        <v>0</v>
      </c>
      <c r="C306" s="5">
        <v>0</v>
      </c>
      <c r="D306" s="5">
        <v>1</v>
      </c>
      <c r="E306" s="5">
        <v>208</v>
      </c>
      <c r="F306" s="5">
        <f>Source!V283</f>
        <v>0.6281891249999999</v>
      </c>
      <c r="G306" s="5" t="s">
        <v>125</v>
      </c>
      <c r="H306" s="5" t="s">
        <v>126</v>
      </c>
      <c r="I306" s="5"/>
      <c r="J306" s="5"/>
      <c r="K306" s="5">
        <v>208</v>
      </c>
      <c r="L306" s="5">
        <v>22</v>
      </c>
      <c r="M306" s="5">
        <v>3</v>
      </c>
      <c r="N306" s="5" t="s">
        <v>3</v>
      </c>
      <c r="O306" s="5">
        <v>-1</v>
      </c>
      <c r="P306" s="5">
        <f>Source!DN283</f>
        <v>0.6281891249999999</v>
      </c>
      <c r="Q306" s="5"/>
      <c r="R306" s="5"/>
      <c r="S306" s="5"/>
      <c r="T306" s="5"/>
      <c r="U306" s="5"/>
      <c r="V306" s="5"/>
      <c r="W306" s="5"/>
    </row>
    <row r="307" spans="1:255">
      <c r="A307" s="5">
        <v>50</v>
      </c>
      <c r="B307" s="5">
        <v>0</v>
      </c>
      <c r="C307" s="5">
        <v>0</v>
      </c>
      <c r="D307" s="5">
        <v>1</v>
      </c>
      <c r="E307" s="5">
        <v>209</v>
      </c>
      <c r="F307" s="5">
        <f>ROUND(Source!W283,O307)</f>
        <v>0</v>
      </c>
      <c r="G307" s="5" t="s">
        <v>127</v>
      </c>
      <c r="H307" s="5" t="s">
        <v>128</v>
      </c>
      <c r="I307" s="5"/>
      <c r="J307" s="5"/>
      <c r="K307" s="5">
        <v>209</v>
      </c>
      <c r="L307" s="5">
        <v>23</v>
      </c>
      <c r="M307" s="5">
        <v>3</v>
      </c>
      <c r="N307" s="5" t="s">
        <v>3</v>
      </c>
      <c r="O307" s="5">
        <v>2</v>
      </c>
      <c r="P307" s="5">
        <f>ROUND(Source!DO283,O307)</f>
        <v>0</v>
      </c>
      <c r="Q307" s="5"/>
      <c r="R307" s="5"/>
      <c r="S307" s="5"/>
      <c r="T307" s="5"/>
      <c r="U307" s="5"/>
      <c r="V307" s="5"/>
      <c r="W307" s="5"/>
    </row>
    <row r="308" spans="1:255">
      <c r="A308" s="5">
        <v>50</v>
      </c>
      <c r="B308" s="5">
        <v>0</v>
      </c>
      <c r="C308" s="5">
        <v>0</v>
      </c>
      <c r="D308" s="5">
        <v>1</v>
      </c>
      <c r="E308" s="5">
        <v>233</v>
      </c>
      <c r="F308" s="5">
        <f>ROUND(Source!BD283,O308)</f>
        <v>0</v>
      </c>
      <c r="G308" s="5" t="s">
        <v>129</v>
      </c>
      <c r="H308" s="5" t="s">
        <v>130</v>
      </c>
      <c r="I308" s="5"/>
      <c r="J308" s="5"/>
      <c r="K308" s="5">
        <v>233</v>
      </c>
      <c r="L308" s="5">
        <v>24</v>
      </c>
      <c r="M308" s="5">
        <v>3</v>
      </c>
      <c r="N308" s="5" t="s">
        <v>3</v>
      </c>
      <c r="O308" s="5">
        <v>2</v>
      </c>
      <c r="P308" s="5">
        <f>ROUND(Source!EV283,O308)</f>
        <v>0</v>
      </c>
      <c r="Q308" s="5"/>
      <c r="R308" s="5"/>
      <c r="S308" s="5"/>
      <c r="T308" s="5"/>
      <c r="U308" s="5"/>
      <c r="V308" s="5"/>
      <c r="W308" s="5"/>
    </row>
    <row r="309" spans="1:255">
      <c r="A309" s="5">
        <v>50</v>
      </c>
      <c r="B309" s="5">
        <v>0</v>
      </c>
      <c r="C309" s="5">
        <v>0</v>
      </c>
      <c r="D309" s="5">
        <v>1</v>
      </c>
      <c r="E309" s="5">
        <v>210</v>
      </c>
      <c r="F309" s="5">
        <f>ROUND(Source!X283,O309)</f>
        <v>276.3</v>
      </c>
      <c r="G309" s="5" t="s">
        <v>131</v>
      </c>
      <c r="H309" s="5" t="s">
        <v>132</v>
      </c>
      <c r="I309" s="5"/>
      <c r="J309" s="5"/>
      <c r="K309" s="5">
        <v>210</v>
      </c>
      <c r="L309" s="5">
        <v>25</v>
      </c>
      <c r="M309" s="5">
        <v>3</v>
      </c>
      <c r="N309" s="5" t="s">
        <v>3</v>
      </c>
      <c r="O309" s="5">
        <v>2</v>
      </c>
      <c r="P309" s="5">
        <f>ROUND(Source!DP283,O309)</f>
        <v>276.3</v>
      </c>
      <c r="Q309" s="5"/>
      <c r="R309" s="5"/>
      <c r="S309" s="5"/>
      <c r="T309" s="5"/>
      <c r="U309" s="5"/>
      <c r="V309" s="5"/>
      <c r="W309" s="5"/>
    </row>
    <row r="310" spans="1:255">
      <c r="A310" s="5">
        <v>50</v>
      </c>
      <c r="B310" s="5">
        <v>0</v>
      </c>
      <c r="C310" s="5">
        <v>0</v>
      </c>
      <c r="D310" s="5">
        <v>1</v>
      </c>
      <c r="E310" s="5">
        <v>211</v>
      </c>
      <c r="F310" s="5">
        <f>ROUND(Source!Y283,O310)</f>
        <v>170.58</v>
      </c>
      <c r="G310" s="5" t="s">
        <v>133</v>
      </c>
      <c r="H310" s="5" t="s">
        <v>134</v>
      </c>
      <c r="I310" s="5"/>
      <c r="J310" s="5"/>
      <c r="K310" s="5">
        <v>211</v>
      </c>
      <c r="L310" s="5">
        <v>26</v>
      </c>
      <c r="M310" s="5">
        <v>3</v>
      </c>
      <c r="N310" s="5" t="s">
        <v>3</v>
      </c>
      <c r="O310" s="5">
        <v>2</v>
      </c>
      <c r="P310" s="5">
        <f>ROUND(Source!DQ283,O310)</f>
        <v>170.58</v>
      </c>
      <c r="Q310" s="5"/>
      <c r="R310" s="5"/>
      <c r="S310" s="5"/>
      <c r="T310" s="5"/>
      <c r="U310" s="5"/>
      <c r="V310" s="5"/>
      <c r="W310" s="5"/>
    </row>
    <row r="311" spans="1:255">
      <c r="A311" s="5">
        <v>50</v>
      </c>
      <c r="B311" s="5">
        <v>0</v>
      </c>
      <c r="C311" s="5">
        <v>0</v>
      </c>
      <c r="D311" s="5">
        <v>1</v>
      </c>
      <c r="E311" s="5">
        <v>224</v>
      </c>
      <c r="F311" s="5">
        <f>ROUND(Source!AR283,O311)</f>
        <v>849.92</v>
      </c>
      <c r="G311" s="5" t="s">
        <v>135</v>
      </c>
      <c r="H311" s="5" t="s">
        <v>136</v>
      </c>
      <c r="I311" s="5"/>
      <c r="J311" s="5"/>
      <c r="K311" s="5">
        <v>224</v>
      </c>
      <c r="L311" s="5">
        <v>27</v>
      </c>
      <c r="M311" s="5">
        <v>3</v>
      </c>
      <c r="N311" s="5" t="s">
        <v>3</v>
      </c>
      <c r="O311" s="5">
        <v>2</v>
      </c>
      <c r="P311" s="5">
        <f>ROUND(Source!EJ283,O311)</f>
        <v>39362.43</v>
      </c>
      <c r="Q311" s="5"/>
      <c r="R311" s="5"/>
      <c r="S311" s="5"/>
      <c r="T311" s="5"/>
      <c r="U311" s="5"/>
      <c r="V311" s="5"/>
      <c r="W311" s="5"/>
    </row>
    <row r="313" spans="1:255">
      <c r="A313" s="1">
        <v>4</v>
      </c>
      <c r="B313" s="1">
        <v>1</v>
      </c>
      <c r="C313" s="1"/>
      <c r="D313" s="1">
        <f>ROW(A340)</f>
        <v>340</v>
      </c>
      <c r="E313" s="1"/>
      <c r="F313" s="1" t="s">
        <v>227</v>
      </c>
      <c r="G313" s="1" t="s">
        <v>227</v>
      </c>
      <c r="H313" s="1" t="s">
        <v>3</v>
      </c>
      <c r="I313" s="1">
        <v>0</v>
      </c>
      <c r="J313" s="1"/>
      <c r="K313" s="1">
        <v>-1</v>
      </c>
      <c r="L313" s="1"/>
      <c r="M313" s="1"/>
      <c r="N313" s="1"/>
      <c r="O313" s="1"/>
      <c r="P313" s="1"/>
      <c r="Q313" s="1"/>
      <c r="R313" s="1"/>
      <c r="S313" s="1"/>
      <c r="T313" s="1"/>
      <c r="U313" s="1" t="s">
        <v>3</v>
      </c>
      <c r="V313" s="1">
        <v>0</v>
      </c>
      <c r="W313" s="1"/>
      <c r="X313" s="1"/>
      <c r="Y313" s="1"/>
      <c r="Z313" s="1"/>
      <c r="AA313" s="1"/>
      <c r="AB313" s="1" t="s">
        <v>3</v>
      </c>
      <c r="AC313" s="1" t="s">
        <v>3</v>
      </c>
      <c r="AD313" s="1" t="s">
        <v>3</v>
      </c>
      <c r="AE313" s="1" t="s">
        <v>3</v>
      </c>
      <c r="AF313" s="1" t="s">
        <v>3</v>
      </c>
      <c r="AG313" s="1" t="s">
        <v>3</v>
      </c>
      <c r="AH313" s="1"/>
      <c r="AI313" s="1"/>
      <c r="AJ313" s="1"/>
      <c r="AK313" s="1"/>
      <c r="AL313" s="1"/>
      <c r="AM313" s="1"/>
      <c r="AN313" s="1"/>
      <c r="AO313" s="1"/>
      <c r="AP313" s="1" t="s">
        <v>3</v>
      </c>
      <c r="AQ313" s="1" t="s">
        <v>3</v>
      </c>
      <c r="AR313" s="1" t="s">
        <v>3</v>
      </c>
      <c r="AS313" s="1"/>
      <c r="AT313" s="1"/>
      <c r="AU313" s="1"/>
      <c r="AV313" s="1"/>
      <c r="AW313" s="1"/>
      <c r="AX313" s="1"/>
      <c r="AY313" s="1"/>
      <c r="AZ313" s="1" t="s">
        <v>3</v>
      </c>
      <c r="BA313" s="1"/>
      <c r="BB313" s="1" t="s">
        <v>3</v>
      </c>
      <c r="BC313" s="1" t="s">
        <v>3</v>
      </c>
      <c r="BD313" s="1" t="s">
        <v>3</v>
      </c>
      <c r="BE313" s="1" t="s">
        <v>3</v>
      </c>
      <c r="BF313" s="1" t="s">
        <v>3</v>
      </c>
      <c r="BG313" s="1" t="s">
        <v>3</v>
      </c>
      <c r="BH313" s="1" t="s">
        <v>3</v>
      </c>
      <c r="BI313" s="1" t="s">
        <v>3</v>
      </c>
      <c r="BJ313" s="1" t="s">
        <v>3</v>
      </c>
      <c r="BK313" s="1" t="s">
        <v>3</v>
      </c>
      <c r="BL313" s="1" t="s">
        <v>3</v>
      </c>
      <c r="BM313" s="1" t="s">
        <v>3</v>
      </c>
      <c r="BN313" s="1" t="s">
        <v>3</v>
      </c>
      <c r="BO313" s="1" t="s">
        <v>3</v>
      </c>
      <c r="BP313" s="1" t="s">
        <v>3</v>
      </c>
      <c r="BQ313" s="1"/>
      <c r="BR313" s="1"/>
      <c r="BS313" s="1"/>
      <c r="BT313" s="1"/>
      <c r="BU313" s="1"/>
      <c r="BV313" s="1"/>
      <c r="BW313" s="1"/>
      <c r="BX313" s="1">
        <v>0</v>
      </c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>
        <v>0</v>
      </c>
    </row>
    <row r="315" spans="1:255">
      <c r="A315" s="3">
        <v>52</v>
      </c>
      <c r="B315" s="3">
        <f t="shared" ref="B315:G315" si="270">B340</f>
        <v>1</v>
      </c>
      <c r="C315" s="3">
        <f t="shared" si="270"/>
        <v>4</v>
      </c>
      <c r="D315" s="3">
        <f t="shared" si="270"/>
        <v>313</v>
      </c>
      <c r="E315" s="3">
        <f t="shared" si="270"/>
        <v>0</v>
      </c>
      <c r="F315" s="3" t="str">
        <f t="shared" si="270"/>
        <v>6.Система ПД2.1 (оборудование)</v>
      </c>
      <c r="G315" s="3" t="str">
        <f t="shared" si="270"/>
        <v>6.Система ПД2.1 (оборудование)</v>
      </c>
      <c r="H315" s="3"/>
      <c r="I315" s="3"/>
      <c r="J315" s="3"/>
      <c r="K315" s="3"/>
      <c r="L315" s="3"/>
      <c r="M315" s="3"/>
      <c r="N315" s="3"/>
      <c r="O315" s="3">
        <f t="shared" ref="O315:AT315" si="271">O340</f>
        <v>417.28</v>
      </c>
      <c r="P315" s="3">
        <f t="shared" si="271"/>
        <v>110.72</v>
      </c>
      <c r="Q315" s="3">
        <f t="shared" si="271"/>
        <v>60.36</v>
      </c>
      <c r="R315" s="3">
        <f t="shared" si="271"/>
        <v>7.44</v>
      </c>
      <c r="S315" s="3">
        <f t="shared" si="271"/>
        <v>246.2</v>
      </c>
      <c r="T315" s="3">
        <f t="shared" si="271"/>
        <v>0</v>
      </c>
      <c r="U315" s="3">
        <f t="shared" si="271"/>
        <v>25.870666800000002</v>
      </c>
      <c r="V315" s="3">
        <f t="shared" si="271"/>
        <v>0.63107399999999991</v>
      </c>
      <c r="W315" s="3">
        <f t="shared" si="271"/>
        <v>0</v>
      </c>
      <c r="X315" s="3">
        <f t="shared" si="271"/>
        <v>291.69</v>
      </c>
      <c r="Y315" s="3">
        <f t="shared" si="271"/>
        <v>180.08</v>
      </c>
      <c r="Z315" s="3">
        <f t="shared" si="271"/>
        <v>0</v>
      </c>
      <c r="AA315" s="3">
        <f t="shared" si="271"/>
        <v>0</v>
      </c>
      <c r="AB315" s="3">
        <f t="shared" si="271"/>
        <v>417.28</v>
      </c>
      <c r="AC315" s="3">
        <f t="shared" si="271"/>
        <v>110.72</v>
      </c>
      <c r="AD315" s="3">
        <f t="shared" si="271"/>
        <v>60.36</v>
      </c>
      <c r="AE315" s="3">
        <f t="shared" si="271"/>
        <v>7.44</v>
      </c>
      <c r="AF315" s="3">
        <f t="shared" si="271"/>
        <v>246.2</v>
      </c>
      <c r="AG315" s="3">
        <f t="shared" si="271"/>
        <v>0</v>
      </c>
      <c r="AH315" s="3">
        <f t="shared" si="271"/>
        <v>25.870666800000002</v>
      </c>
      <c r="AI315" s="3">
        <f t="shared" si="271"/>
        <v>0.63107399999999991</v>
      </c>
      <c r="AJ315" s="3">
        <f t="shared" si="271"/>
        <v>0</v>
      </c>
      <c r="AK315" s="3">
        <f t="shared" si="271"/>
        <v>291.69</v>
      </c>
      <c r="AL315" s="3">
        <f t="shared" si="271"/>
        <v>180.08</v>
      </c>
      <c r="AM315" s="3">
        <f t="shared" si="271"/>
        <v>0</v>
      </c>
      <c r="AN315" s="3">
        <f t="shared" si="271"/>
        <v>0</v>
      </c>
      <c r="AO315" s="3">
        <f t="shared" si="271"/>
        <v>0</v>
      </c>
      <c r="AP315" s="3">
        <f t="shared" si="271"/>
        <v>0</v>
      </c>
      <c r="AQ315" s="3">
        <f t="shared" si="271"/>
        <v>0</v>
      </c>
      <c r="AR315" s="3">
        <f t="shared" si="271"/>
        <v>889.05</v>
      </c>
      <c r="AS315" s="3">
        <f t="shared" si="271"/>
        <v>889.05</v>
      </c>
      <c r="AT315" s="3">
        <f t="shared" si="271"/>
        <v>0</v>
      </c>
      <c r="AU315" s="3">
        <f t="shared" ref="AU315:BZ315" si="272">AU340</f>
        <v>0</v>
      </c>
      <c r="AV315" s="3">
        <f t="shared" si="272"/>
        <v>110.72</v>
      </c>
      <c r="AW315" s="3">
        <f t="shared" si="272"/>
        <v>110.72</v>
      </c>
      <c r="AX315" s="3">
        <f t="shared" si="272"/>
        <v>0</v>
      </c>
      <c r="AY315" s="3">
        <f t="shared" si="272"/>
        <v>110.72</v>
      </c>
      <c r="AZ315" s="3">
        <f t="shared" si="272"/>
        <v>0</v>
      </c>
      <c r="BA315" s="3">
        <f t="shared" si="272"/>
        <v>0</v>
      </c>
      <c r="BB315" s="3">
        <f t="shared" si="272"/>
        <v>0</v>
      </c>
      <c r="BC315" s="3">
        <f t="shared" si="272"/>
        <v>0</v>
      </c>
      <c r="BD315" s="3">
        <f t="shared" si="272"/>
        <v>0</v>
      </c>
      <c r="BE315" s="3">
        <f t="shared" si="272"/>
        <v>0</v>
      </c>
      <c r="BF315" s="3">
        <f t="shared" si="272"/>
        <v>0</v>
      </c>
      <c r="BG315" s="3">
        <f t="shared" si="272"/>
        <v>0</v>
      </c>
      <c r="BH315" s="3">
        <f t="shared" si="272"/>
        <v>0</v>
      </c>
      <c r="BI315" s="3">
        <f t="shared" si="272"/>
        <v>0</v>
      </c>
      <c r="BJ315" s="3">
        <f t="shared" si="272"/>
        <v>0</v>
      </c>
      <c r="BK315" s="3">
        <f t="shared" si="272"/>
        <v>0</v>
      </c>
      <c r="BL315" s="3">
        <f t="shared" si="272"/>
        <v>0</v>
      </c>
      <c r="BM315" s="3">
        <f t="shared" si="272"/>
        <v>0</v>
      </c>
      <c r="BN315" s="3">
        <f t="shared" si="272"/>
        <v>0</v>
      </c>
      <c r="BO315" s="3">
        <f t="shared" si="272"/>
        <v>0</v>
      </c>
      <c r="BP315" s="3">
        <f t="shared" si="272"/>
        <v>0</v>
      </c>
      <c r="BQ315" s="3">
        <f t="shared" si="272"/>
        <v>0</v>
      </c>
      <c r="BR315" s="3">
        <f t="shared" si="272"/>
        <v>0</v>
      </c>
      <c r="BS315" s="3">
        <f t="shared" si="272"/>
        <v>0</v>
      </c>
      <c r="BT315" s="3">
        <f t="shared" si="272"/>
        <v>0</v>
      </c>
      <c r="BU315" s="3">
        <f t="shared" si="272"/>
        <v>0</v>
      </c>
      <c r="BV315" s="3">
        <f t="shared" si="272"/>
        <v>0</v>
      </c>
      <c r="BW315" s="3">
        <f t="shared" si="272"/>
        <v>0</v>
      </c>
      <c r="BX315" s="3">
        <f t="shared" si="272"/>
        <v>0</v>
      </c>
      <c r="BY315" s="3">
        <f t="shared" si="272"/>
        <v>0</v>
      </c>
      <c r="BZ315" s="3">
        <f t="shared" si="272"/>
        <v>0</v>
      </c>
      <c r="CA315" s="3">
        <f t="shared" ref="CA315:DF315" si="273">CA340</f>
        <v>889.05</v>
      </c>
      <c r="CB315" s="3">
        <f t="shared" si="273"/>
        <v>889.05</v>
      </c>
      <c r="CC315" s="3">
        <f t="shared" si="273"/>
        <v>0</v>
      </c>
      <c r="CD315" s="3">
        <f t="shared" si="273"/>
        <v>0</v>
      </c>
      <c r="CE315" s="3">
        <f t="shared" si="273"/>
        <v>110.72</v>
      </c>
      <c r="CF315" s="3">
        <f t="shared" si="273"/>
        <v>110.72</v>
      </c>
      <c r="CG315" s="3">
        <f t="shared" si="273"/>
        <v>0</v>
      </c>
      <c r="CH315" s="3">
        <f t="shared" si="273"/>
        <v>110.72</v>
      </c>
      <c r="CI315" s="3">
        <f t="shared" si="273"/>
        <v>0</v>
      </c>
      <c r="CJ315" s="3">
        <f t="shared" si="273"/>
        <v>0</v>
      </c>
      <c r="CK315" s="3">
        <f t="shared" si="273"/>
        <v>0</v>
      </c>
      <c r="CL315" s="3">
        <f t="shared" si="273"/>
        <v>0</v>
      </c>
      <c r="CM315" s="3">
        <f t="shared" si="273"/>
        <v>0</v>
      </c>
      <c r="CN315" s="3">
        <f t="shared" si="273"/>
        <v>0</v>
      </c>
      <c r="CO315" s="3">
        <f t="shared" si="273"/>
        <v>0</v>
      </c>
      <c r="CP315" s="3">
        <f t="shared" si="273"/>
        <v>0</v>
      </c>
      <c r="CQ315" s="3">
        <f t="shared" si="273"/>
        <v>0</v>
      </c>
      <c r="CR315" s="3">
        <f t="shared" si="273"/>
        <v>0</v>
      </c>
      <c r="CS315" s="3">
        <f t="shared" si="273"/>
        <v>0</v>
      </c>
      <c r="CT315" s="3">
        <f t="shared" si="273"/>
        <v>0</v>
      </c>
      <c r="CU315" s="3">
        <f t="shared" si="273"/>
        <v>0</v>
      </c>
      <c r="CV315" s="3">
        <f t="shared" si="273"/>
        <v>0</v>
      </c>
      <c r="CW315" s="3">
        <f t="shared" si="273"/>
        <v>0</v>
      </c>
      <c r="CX315" s="3">
        <f t="shared" si="273"/>
        <v>0</v>
      </c>
      <c r="CY315" s="3">
        <f t="shared" si="273"/>
        <v>0</v>
      </c>
      <c r="CZ315" s="3">
        <f t="shared" si="273"/>
        <v>0</v>
      </c>
      <c r="DA315" s="3">
        <f t="shared" si="273"/>
        <v>0</v>
      </c>
      <c r="DB315" s="3">
        <f t="shared" si="273"/>
        <v>0</v>
      </c>
      <c r="DC315" s="3">
        <f t="shared" si="273"/>
        <v>0</v>
      </c>
      <c r="DD315" s="3">
        <f t="shared" si="273"/>
        <v>0</v>
      </c>
      <c r="DE315" s="3">
        <f t="shared" si="273"/>
        <v>0</v>
      </c>
      <c r="DF315" s="3">
        <f t="shared" si="273"/>
        <v>0</v>
      </c>
      <c r="DG315" s="4">
        <f t="shared" ref="DG315:EL315" si="274">DG340</f>
        <v>70042.22</v>
      </c>
      <c r="DH315" s="4">
        <f t="shared" si="274"/>
        <v>69735.66</v>
      </c>
      <c r="DI315" s="4">
        <f t="shared" si="274"/>
        <v>60.36</v>
      </c>
      <c r="DJ315" s="4">
        <f t="shared" si="274"/>
        <v>7.44</v>
      </c>
      <c r="DK315" s="4">
        <f t="shared" si="274"/>
        <v>246.2</v>
      </c>
      <c r="DL315" s="4">
        <f t="shared" si="274"/>
        <v>0</v>
      </c>
      <c r="DM315" s="4">
        <f t="shared" si="274"/>
        <v>25.870666800000002</v>
      </c>
      <c r="DN315" s="4">
        <f t="shared" si="274"/>
        <v>0.63107399999999991</v>
      </c>
      <c r="DO315" s="4">
        <f t="shared" si="274"/>
        <v>0</v>
      </c>
      <c r="DP315" s="4">
        <f t="shared" si="274"/>
        <v>291.69</v>
      </c>
      <c r="DQ315" s="4">
        <f t="shared" si="274"/>
        <v>180.08</v>
      </c>
      <c r="DR315" s="4">
        <f t="shared" si="274"/>
        <v>0</v>
      </c>
      <c r="DS315" s="4">
        <f t="shared" si="274"/>
        <v>0</v>
      </c>
      <c r="DT315" s="4">
        <f t="shared" si="274"/>
        <v>70042.22</v>
      </c>
      <c r="DU315" s="4">
        <f t="shared" si="274"/>
        <v>69735.66</v>
      </c>
      <c r="DV315" s="4">
        <f t="shared" si="274"/>
        <v>60.36</v>
      </c>
      <c r="DW315" s="4">
        <f t="shared" si="274"/>
        <v>7.44</v>
      </c>
      <c r="DX315" s="4">
        <f t="shared" si="274"/>
        <v>246.2</v>
      </c>
      <c r="DY315" s="4">
        <f t="shared" si="274"/>
        <v>0</v>
      </c>
      <c r="DZ315" s="4">
        <f t="shared" si="274"/>
        <v>25.870666800000002</v>
      </c>
      <c r="EA315" s="4">
        <f t="shared" si="274"/>
        <v>0.63107399999999991</v>
      </c>
      <c r="EB315" s="4">
        <f t="shared" si="274"/>
        <v>0</v>
      </c>
      <c r="EC315" s="4">
        <f t="shared" si="274"/>
        <v>291.69</v>
      </c>
      <c r="ED315" s="4">
        <f t="shared" si="274"/>
        <v>180.08</v>
      </c>
      <c r="EE315" s="4">
        <f t="shared" si="274"/>
        <v>0</v>
      </c>
      <c r="EF315" s="4">
        <f t="shared" si="274"/>
        <v>0</v>
      </c>
      <c r="EG315" s="4">
        <f t="shared" si="274"/>
        <v>0</v>
      </c>
      <c r="EH315" s="4">
        <f t="shared" si="274"/>
        <v>59027.1</v>
      </c>
      <c r="EI315" s="4">
        <f t="shared" si="274"/>
        <v>0</v>
      </c>
      <c r="EJ315" s="4">
        <f t="shared" si="274"/>
        <v>70513.990000000005</v>
      </c>
      <c r="EK315" s="4">
        <f t="shared" si="274"/>
        <v>6934.52</v>
      </c>
      <c r="EL315" s="4">
        <f t="shared" si="274"/>
        <v>4552.37</v>
      </c>
      <c r="EM315" s="4">
        <f t="shared" ref="EM315:FR315" si="275">EM340</f>
        <v>0</v>
      </c>
      <c r="EN315" s="4">
        <f t="shared" si="275"/>
        <v>69735.66</v>
      </c>
      <c r="EO315" s="4">
        <f t="shared" si="275"/>
        <v>10708.56</v>
      </c>
      <c r="EP315" s="4">
        <f t="shared" si="275"/>
        <v>0</v>
      </c>
      <c r="EQ315" s="4">
        <f t="shared" si="275"/>
        <v>10708.56</v>
      </c>
      <c r="ER315" s="4">
        <f t="shared" si="275"/>
        <v>59027.1</v>
      </c>
      <c r="ES315" s="4">
        <f t="shared" si="275"/>
        <v>0</v>
      </c>
      <c r="ET315" s="4">
        <f t="shared" si="275"/>
        <v>0</v>
      </c>
      <c r="EU315" s="4">
        <f t="shared" si="275"/>
        <v>0</v>
      </c>
      <c r="EV315" s="4">
        <f t="shared" si="275"/>
        <v>0</v>
      </c>
      <c r="EW315" s="4">
        <f t="shared" si="275"/>
        <v>0</v>
      </c>
      <c r="EX315" s="4">
        <f t="shared" si="275"/>
        <v>0</v>
      </c>
      <c r="EY315" s="4">
        <f t="shared" si="275"/>
        <v>0</v>
      </c>
      <c r="EZ315" s="4">
        <f t="shared" si="275"/>
        <v>0</v>
      </c>
      <c r="FA315" s="4">
        <f t="shared" si="275"/>
        <v>0</v>
      </c>
      <c r="FB315" s="4">
        <f t="shared" si="275"/>
        <v>0</v>
      </c>
      <c r="FC315" s="4">
        <f t="shared" si="275"/>
        <v>0</v>
      </c>
      <c r="FD315" s="4">
        <f t="shared" si="275"/>
        <v>0</v>
      </c>
      <c r="FE315" s="4">
        <f t="shared" si="275"/>
        <v>0</v>
      </c>
      <c r="FF315" s="4">
        <f t="shared" si="275"/>
        <v>0</v>
      </c>
      <c r="FG315" s="4">
        <f t="shared" si="275"/>
        <v>0</v>
      </c>
      <c r="FH315" s="4">
        <f t="shared" si="275"/>
        <v>0</v>
      </c>
      <c r="FI315" s="4">
        <f t="shared" si="275"/>
        <v>0</v>
      </c>
      <c r="FJ315" s="4">
        <f t="shared" si="275"/>
        <v>0</v>
      </c>
      <c r="FK315" s="4">
        <f t="shared" si="275"/>
        <v>0</v>
      </c>
      <c r="FL315" s="4">
        <f t="shared" si="275"/>
        <v>0</v>
      </c>
      <c r="FM315" s="4">
        <f t="shared" si="275"/>
        <v>0</v>
      </c>
      <c r="FN315" s="4">
        <f t="shared" si="275"/>
        <v>0</v>
      </c>
      <c r="FO315" s="4">
        <f t="shared" si="275"/>
        <v>0</v>
      </c>
      <c r="FP315" s="4">
        <f t="shared" si="275"/>
        <v>0</v>
      </c>
      <c r="FQ315" s="4">
        <f t="shared" si="275"/>
        <v>59027.1</v>
      </c>
      <c r="FR315" s="4">
        <f t="shared" si="275"/>
        <v>0</v>
      </c>
      <c r="FS315" s="4">
        <f t="shared" ref="FS315:GX315" si="276">FS340</f>
        <v>70513.990000000005</v>
      </c>
      <c r="FT315" s="4">
        <f t="shared" si="276"/>
        <v>6934.52</v>
      </c>
      <c r="FU315" s="4">
        <f t="shared" si="276"/>
        <v>4552.37</v>
      </c>
      <c r="FV315" s="4">
        <f t="shared" si="276"/>
        <v>0</v>
      </c>
      <c r="FW315" s="4">
        <f t="shared" si="276"/>
        <v>69735.66</v>
      </c>
      <c r="FX315" s="4">
        <f t="shared" si="276"/>
        <v>10708.560000000005</v>
      </c>
      <c r="FY315" s="4">
        <f t="shared" si="276"/>
        <v>0</v>
      </c>
      <c r="FZ315" s="4">
        <f t="shared" si="276"/>
        <v>10708.560000000005</v>
      </c>
      <c r="GA315" s="4">
        <f t="shared" si="276"/>
        <v>59027.1</v>
      </c>
      <c r="GB315" s="4">
        <f t="shared" si="276"/>
        <v>0</v>
      </c>
      <c r="GC315" s="4">
        <f t="shared" si="276"/>
        <v>0</v>
      </c>
      <c r="GD315" s="4">
        <f t="shared" si="276"/>
        <v>0</v>
      </c>
      <c r="GE315" s="4">
        <f t="shared" si="276"/>
        <v>0</v>
      </c>
      <c r="GF315" s="4">
        <f t="shared" si="276"/>
        <v>0</v>
      </c>
      <c r="GG315" s="4">
        <f t="shared" si="276"/>
        <v>0</v>
      </c>
      <c r="GH315" s="4">
        <f t="shared" si="276"/>
        <v>0</v>
      </c>
      <c r="GI315" s="4">
        <f t="shared" si="276"/>
        <v>0</v>
      </c>
      <c r="GJ315" s="4">
        <f t="shared" si="276"/>
        <v>0</v>
      </c>
      <c r="GK315" s="4">
        <f t="shared" si="276"/>
        <v>0</v>
      </c>
      <c r="GL315" s="4">
        <f t="shared" si="276"/>
        <v>0</v>
      </c>
      <c r="GM315" s="4">
        <f t="shared" si="276"/>
        <v>0</v>
      </c>
      <c r="GN315" s="4">
        <f t="shared" si="276"/>
        <v>0</v>
      </c>
      <c r="GO315" s="4">
        <f t="shared" si="276"/>
        <v>0</v>
      </c>
      <c r="GP315" s="4">
        <f t="shared" si="276"/>
        <v>0</v>
      </c>
      <c r="GQ315" s="4">
        <f t="shared" si="276"/>
        <v>0</v>
      </c>
      <c r="GR315" s="4">
        <f t="shared" si="276"/>
        <v>0</v>
      </c>
      <c r="GS315" s="4">
        <f t="shared" si="276"/>
        <v>0</v>
      </c>
      <c r="GT315" s="4">
        <f t="shared" si="276"/>
        <v>0</v>
      </c>
      <c r="GU315" s="4">
        <f t="shared" si="276"/>
        <v>0</v>
      </c>
      <c r="GV315" s="4">
        <f t="shared" si="276"/>
        <v>0</v>
      </c>
      <c r="GW315" s="4">
        <f t="shared" si="276"/>
        <v>0</v>
      </c>
      <c r="GX315" s="4">
        <f t="shared" si="276"/>
        <v>0</v>
      </c>
    </row>
    <row r="317" spans="1:255">
      <c r="A317" s="2">
        <v>17</v>
      </c>
      <c r="B317" s="2">
        <v>1</v>
      </c>
      <c r="C317" s="2">
        <f>ROW(SmtRes!A295)</f>
        <v>295</v>
      </c>
      <c r="D317" s="2">
        <f>ROW(EtalonRes!A340)</f>
        <v>340</v>
      </c>
      <c r="E317" s="2" t="s">
        <v>228</v>
      </c>
      <c r="F317" s="2" t="s">
        <v>17</v>
      </c>
      <c r="G317" s="2" t="s">
        <v>18</v>
      </c>
      <c r="H317" s="2" t="s">
        <v>19</v>
      </c>
      <c r="I317" s="2">
        <v>1</v>
      </c>
      <c r="J317" s="2">
        <v>0</v>
      </c>
      <c r="K317" s="2"/>
      <c r="L317" s="2"/>
      <c r="M317" s="2"/>
      <c r="N317" s="2"/>
      <c r="O317" s="2">
        <f t="shared" ref="O317:O338" si="277">ROUND(CP317,2)</f>
        <v>251.69</v>
      </c>
      <c r="P317" s="2">
        <f t="shared" ref="P317:P338" si="278">ROUND(CQ317*I317,2)</f>
        <v>2.02</v>
      </c>
      <c r="Q317" s="2">
        <f t="shared" ref="Q317:Q338" si="279">ROUND(CR317*I317,2)</f>
        <v>58.64</v>
      </c>
      <c r="R317" s="2">
        <f t="shared" ref="R317:R338" si="280">ROUND(CS317*I317,2)</f>
        <v>7.25</v>
      </c>
      <c r="S317" s="2">
        <f t="shared" ref="S317:S338" si="281">ROUND(CT317*I317,2)</f>
        <v>191.03</v>
      </c>
      <c r="T317" s="2">
        <f t="shared" ref="T317:T338" si="282">ROUND(CU317*I317,2)</f>
        <v>0</v>
      </c>
      <c r="U317" s="2">
        <f t="shared" ref="U317:U338" si="283">CV317*I317</f>
        <v>19.8582</v>
      </c>
      <c r="V317" s="2">
        <f t="shared" ref="V317:V338" si="284">CW317*I317</f>
        <v>0.61499999999999988</v>
      </c>
      <c r="W317" s="2">
        <f t="shared" ref="W317:W338" si="285">ROUND(CX317*I317,2)</f>
        <v>0</v>
      </c>
      <c r="X317" s="2">
        <f t="shared" ref="X317:X338" si="286">ROUND(CY317,2)</f>
        <v>228.02</v>
      </c>
      <c r="Y317" s="2">
        <f t="shared" ref="Y317:Y338" si="287">ROUND(CZ317,2)</f>
        <v>140.78</v>
      </c>
      <c r="Z317" s="2"/>
      <c r="AA317" s="2">
        <v>33304975</v>
      </c>
      <c r="AB317" s="2">
        <f t="shared" ref="AB317:AB338" si="288">ROUND((AC317+AD317+AF317),2)</f>
        <v>251.69</v>
      </c>
      <c r="AC317" s="2">
        <f t="shared" ref="AC317:AC338" si="289">ROUND((ES317),2)</f>
        <v>2.02</v>
      </c>
      <c r="AD317" s="2">
        <f>ROUND((((((ET317*1.2)*1.25))-(((EU317*1.2)*1.25)))+AE317),2)</f>
        <v>58.64</v>
      </c>
      <c r="AE317" s="2">
        <f>ROUND((((EU317*1.2)*1.25)),2)</f>
        <v>7.25</v>
      </c>
      <c r="AF317" s="2">
        <f>ROUND((((EV317*1.2)*1.15)),2)</f>
        <v>191.03</v>
      </c>
      <c r="AG317" s="2">
        <f t="shared" ref="AG317:AG338" si="290">ROUND((AP317),2)</f>
        <v>0</v>
      </c>
      <c r="AH317" s="2">
        <f>(((EW317*1.2)*1.15))</f>
        <v>19.8582</v>
      </c>
      <c r="AI317" s="2">
        <f>(((EX317*1.2)*1.25))</f>
        <v>0.61499999999999988</v>
      </c>
      <c r="AJ317" s="2">
        <f t="shared" ref="AJ317:AJ338" si="291">(AS317)</f>
        <v>0</v>
      </c>
      <c r="AK317" s="2">
        <v>179.54</v>
      </c>
      <c r="AL317" s="2">
        <v>2.02</v>
      </c>
      <c r="AM317" s="2">
        <v>39.090000000000003</v>
      </c>
      <c r="AN317" s="2">
        <v>4.83</v>
      </c>
      <c r="AO317" s="2">
        <v>138.43</v>
      </c>
      <c r="AP317" s="2">
        <v>0</v>
      </c>
      <c r="AQ317" s="2">
        <v>14.39</v>
      </c>
      <c r="AR317" s="2">
        <v>0.41</v>
      </c>
      <c r="AS317" s="2">
        <v>0</v>
      </c>
      <c r="AT317" s="2">
        <v>115</v>
      </c>
      <c r="AU317" s="2">
        <v>71</v>
      </c>
      <c r="AV317" s="2">
        <v>1</v>
      </c>
      <c r="AW317" s="2">
        <v>1</v>
      </c>
      <c r="AX317" s="2"/>
      <c r="AY317" s="2"/>
      <c r="AZ317" s="2">
        <v>1</v>
      </c>
      <c r="BA317" s="2">
        <v>1</v>
      </c>
      <c r="BB317" s="2">
        <v>1</v>
      </c>
      <c r="BC317" s="2">
        <v>1</v>
      </c>
      <c r="BD317" s="2" t="s">
        <v>3</v>
      </c>
      <c r="BE317" s="2" t="s">
        <v>3</v>
      </c>
      <c r="BF317" s="2" t="s">
        <v>3</v>
      </c>
      <c r="BG317" s="2" t="s">
        <v>3</v>
      </c>
      <c r="BH317" s="2">
        <v>0</v>
      </c>
      <c r="BI317" s="2">
        <v>1</v>
      </c>
      <c r="BJ317" s="2" t="s">
        <v>20</v>
      </c>
      <c r="BK317" s="2"/>
      <c r="BL317" s="2"/>
      <c r="BM317" s="2">
        <v>20001</v>
      </c>
      <c r="BN317" s="2">
        <v>0</v>
      </c>
      <c r="BO317" s="2" t="s">
        <v>3</v>
      </c>
      <c r="BP317" s="2">
        <v>0</v>
      </c>
      <c r="BQ317" s="2">
        <v>2</v>
      </c>
      <c r="BR317" s="2">
        <v>0</v>
      </c>
      <c r="BS317" s="2">
        <v>1</v>
      </c>
      <c r="BT317" s="2">
        <v>1</v>
      </c>
      <c r="BU317" s="2">
        <v>1</v>
      </c>
      <c r="BV317" s="2">
        <v>1</v>
      </c>
      <c r="BW317" s="2">
        <v>1</v>
      </c>
      <c r="BX317" s="2">
        <v>1</v>
      </c>
      <c r="BY317" s="2" t="s">
        <v>3</v>
      </c>
      <c r="BZ317" s="2">
        <v>128</v>
      </c>
      <c r="CA317" s="2">
        <v>83</v>
      </c>
      <c r="CB317" s="2"/>
      <c r="CC317" s="2"/>
      <c r="CD317" s="2"/>
      <c r="CE317" s="2">
        <v>0</v>
      </c>
      <c r="CF317" s="2">
        <v>0</v>
      </c>
      <c r="CG317" s="2">
        <v>0</v>
      </c>
      <c r="CH317" s="2"/>
      <c r="CI317" s="2"/>
      <c r="CJ317" s="2"/>
      <c r="CK317" s="2"/>
      <c r="CL317" s="2"/>
      <c r="CM317" s="2">
        <v>0</v>
      </c>
      <c r="CN317" s="2" t="s">
        <v>954</v>
      </c>
      <c r="CO317" s="2">
        <v>0</v>
      </c>
      <c r="CP317" s="2">
        <f t="shared" ref="CP317:CP338" si="292">(P317+Q317+S317)</f>
        <v>251.69</v>
      </c>
      <c r="CQ317" s="2">
        <f t="shared" ref="CQ317:CQ338" si="293">AC317*BC317</f>
        <v>2.02</v>
      </c>
      <c r="CR317" s="2">
        <f t="shared" ref="CR317:CR338" si="294">AD317*BB317</f>
        <v>58.64</v>
      </c>
      <c r="CS317" s="2">
        <f t="shared" ref="CS317:CS338" si="295">AE317*BS317</f>
        <v>7.25</v>
      </c>
      <c r="CT317" s="2">
        <f t="shared" ref="CT317:CT338" si="296">AF317*BA317</f>
        <v>191.03</v>
      </c>
      <c r="CU317" s="2">
        <f t="shared" ref="CU317:CU338" si="297">AG317</f>
        <v>0</v>
      </c>
      <c r="CV317" s="2">
        <f t="shared" ref="CV317:CV338" si="298">AH317</f>
        <v>19.8582</v>
      </c>
      <c r="CW317" s="2">
        <f t="shared" ref="CW317:CW338" si="299">AI317</f>
        <v>0.61499999999999988</v>
      </c>
      <c r="CX317" s="2">
        <f t="shared" ref="CX317:CX338" si="300">AJ317</f>
        <v>0</v>
      </c>
      <c r="CY317" s="2">
        <f t="shared" ref="CY317:CY338" si="301">(((S317+R317)*AT317)/100)</f>
        <v>228.02200000000002</v>
      </c>
      <c r="CZ317" s="2">
        <f t="shared" ref="CZ317:CZ338" si="302">(((S317+R317)*AU317)/100)</f>
        <v>140.77879999999999</v>
      </c>
      <c r="DA317" s="2"/>
      <c r="DB317" s="2"/>
      <c r="DC317" s="2" t="s">
        <v>3</v>
      </c>
      <c r="DD317" s="2" t="s">
        <v>3</v>
      </c>
      <c r="DE317" s="2" t="s">
        <v>21</v>
      </c>
      <c r="DF317" s="2" t="s">
        <v>21</v>
      </c>
      <c r="DG317" s="2" t="s">
        <v>22</v>
      </c>
      <c r="DH317" s="2" t="s">
        <v>3</v>
      </c>
      <c r="DI317" s="2" t="s">
        <v>22</v>
      </c>
      <c r="DJ317" s="2" t="s">
        <v>21</v>
      </c>
      <c r="DK317" s="2" t="s">
        <v>3</v>
      </c>
      <c r="DL317" s="2" t="s">
        <v>3</v>
      </c>
      <c r="DM317" s="2" t="s">
        <v>3</v>
      </c>
      <c r="DN317" s="2">
        <v>0</v>
      </c>
      <c r="DO317" s="2">
        <v>0</v>
      </c>
      <c r="DP317" s="2">
        <v>1</v>
      </c>
      <c r="DQ317" s="2">
        <v>1</v>
      </c>
      <c r="DR317" s="2"/>
      <c r="DS317" s="2"/>
      <c r="DT317" s="2"/>
      <c r="DU317" s="2">
        <v>1013</v>
      </c>
      <c r="DV317" s="2" t="s">
        <v>19</v>
      </c>
      <c r="DW317" s="2" t="s">
        <v>19</v>
      </c>
      <c r="DX317" s="2">
        <v>1</v>
      </c>
      <c r="DY317" s="2"/>
      <c r="DZ317" s="2"/>
      <c r="EA317" s="2"/>
      <c r="EB317" s="2"/>
      <c r="EC317" s="2"/>
      <c r="ED317" s="2"/>
      <c r="EE317" s="2">
        <v>31102217</v>
      </c>
      <c r="EF317" s="2">
        <v>2</v>
      </c>
      <c r="EG317" s="2" t="s">
        <v>23</v>
      </c>
      <c r="EH317" s="2">
        <v>0</v>
      </c>
      <c r="EI317" s="2" t="s">
        <v>3</v>
      </c>
      <c r="EJ317" s="2">
        <v>1</v>
      </c>
      <c r="EK317" s="2">
        <v>20001</v>
      </c>
      <c r="EL317" s="2" t="s">
        <v>24</v>
      </c>
      <c r="EM317" s="2" t="s">
        <v>25</v>
      </c>
      <c r="EN317" s="2"/>
      <c r="EO317" s="2" t="s">
        <v>26</v>
      </c>
      <c r="EP317" s="2"/>
      <c r="EQ317" s="2">
        <v>0</v>
      </c>
      <c r="ER317" s="2">
        <v>179.54</v>
      </c>
      <c r="ES317" s="2">
        <v>2.02</v>
      </c>
      <c r="ET317" s="2">
        <v>39.090000000000003</v>
      </c>
      <c r="EU317" s="2">
        <v>4.83</v>
      </c>
      <c r="EV317" s="2">
        <v>138.43</v>
      </c>
      <c r="EW317" s="2">
        <v>14.39</v>
      </c>
      <c r="EX317" s="2">
        <v>0.41</v>
      </c>
      <c r="EY317" s="2">
        <v>0</v>
      </c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>
        <v>0</v>
      </c>
      <c r="FR317" s="2">
        <f t="shared" ref="FR317:FR338" si="303">ROUND(IF(AND(BH317=3,BI317=3),P317,0),2)</f>
        <v>0</v>
      </c>
      <c r="FS317" s="2">
        <v>0</v>
      </c>
      <c r="FT317" s="2" t="s">
        <v>27</v>
      </c>
      <c r="FU317" s="2" t="s">
        <v>28</v>
      </c>
      <c r="FV317" s="2"/>
      <c r="FW317" s="2"/>
      <c r="FX317" s="2">
        <v>115.2</v>
      </c>
      <c r="FY317" s="2">
        <v>70.55</v>
      </c>
      <c r="FZ317" s="2"/>
      <c r="GA317" s="2" t="s">
        <v>3</v>
      </c>
      <c r="GB317" s="2"/>
      <c r="GC317" s="2"/>
      <c r="GD317" s="2">
        <v>1</v>
      </c>
      <c r="GE317" s="2"/>
      <c r="GF317" s="2">
        <v>1570891784</v>
      </c>
      <c r="GG317" s="2">
        <v>2</v>
      </c>
      <c r="GH317" s="2">
        <v>1</v>
      </c>
      <c r="GI317" s="2">
        <v>-2</v>
      </c>
      <c r="GJ317" s="2">
        <v>0</v>
      </c>
      <c r="GK317" s="2">
        <v>0</v>
      </c>
      <c r="GL317" s="2">
        <f t="shared" ref="GL317:GL338" si="304">ROUND(IF(AND(BH317=3,BI317=3,FS317&lt;&gt;0),P317,0),2)</f>
        <v>0</v>
      </c>
      <c r="GM317" s="2">
        <f t="shared" ref="GM317:GM338" si="305">ROUND(O317+X317+Y317,2)+GX317</f>
        <v>620.49</v>
      </c>
      <c r="GN317" s="2">
        <f t="shared" ref="GN317:GN338" si="306">IF(OR(BI317=0,BI317=1),ROUND(O317+X317+Y317,2),0)</f>
        <v>620.49</v>
      </c>
      <c r="GO317" s="2">
        <f t="shared" ref="GO317:GO338" si="307">IF(BI317=2,ROUND(O317+X317+Y317,2),0)</f>
        <v>0</v>
      </c>
      <c r="GP317" s="2">
        <f t="shared" ref="GP317:GP338" si="308">IF(BI317=4,ROUND(O317+X317+Y317,2)+GX317,0)</f>
        <v>0</v>
      </c>
      <c r="GQ317" s="2"/>
      <c r="GR317" s="2">
        <v>0</v>
      </c>
      <c r="GS317" s="2">
        <v>3</v>
      </c>
      <c r="GT317" s="2">
        <v>0</v>
      </c>
      <c r="GU317" s="2" t="s">
        <v>3</v>
      </c>
      <c r="GV317" s="2">
        <f t="shared" ref="GV317:GV338" si="309">ROUND((GT317),2)</f>
        <v>0</v>
      </c>
      <c r="GW317" s="2">
        <v>1</v>
      </c>
      <c r="GX317" s="2">
        <f t="shared" ref="GX317:GX338" si="310">ROUND(HC317*I317,2)</f>
        <v>0</v>
      </c>
      <c r="GY317" s="2"/>
      <c r="GZ317" s="2"/>
      <c r="HA317" s="2">
        <v>0</v>
      </c>
      <c r="HB317" s="2">
        <v>0</v>
      </c>
      <c r="HC317" s="2">
        <f t="shared" ref="HC317:HC338" si="311">GV317*GW317</f>
        <v>0</v>
      </c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>
        <v>0</v>
      </c>
      <c r="IL317" s="2"/>
      <c r="IM317" s="2"/>
      <c r="IN317" s="2"/>
      <c r="IO317" s="2"/>
      <c r="IP317" s="2"/>
      <c r="IQ317" s="2"/>
      <c r="IR317" s="2"/>
      <c r="IS317" s="2"/>
      <c r="IT317" s="2"/>
      <c r="IU317" s="2"/>
    </row>
    <row r="318" spans="1:255">
      <c r="A318">
        <v>17</v>
      </c>
      <c r="B318">
        <v>1</v>
      </c>
      <c r="C318">
        <f>ROW(SmtRes!A302)</f>
        <v>302</v>
      </c>
      <c r="D318">
        <f>ROW(EtalonRes!A348)</f>
        <v>348</v>
      </c>
      <c r="E318" t="s">
        <v>228</v>
      </c>
      <c r="F318" t="s">
        <v>17</v>
      </c>
      <c r="G318" t="s">
        <v>18</v>
      </c>
      <c r="H318" t="s">
        <v>19</v>
      </c>
      <c r="I318">
        <v>1</v>
      </c>
      <c r="J318">
        <v>0</v>
      </c>
      <c r="O318">
        <f t="shared" si="277"/>
        <v>251.69</v>
      </c>
      <c r="P318">
        <f t="shared" si="278"/>
        <v>2.02</v>
      </c>
      <c r="Q318">
        <f t="shared" si="279"/>
        <v>58.64</v>
      </c>
      <c r="R318">
        <f t="shared" si="280"/>
        <v>7.25</v>
      </c>
      <c r="S318">
        <f t="shared" si="281"/>
        <v>191.03</v>
      </c>
      <c r="T318">
        <f t="shared" si="282"/>
        <v>0</v>
      </c>
      <c r="U318">
        <f t="shared" si="283"/>
        <v>19.8582</v>
      </c>
      <c r="V318">
        <f t="shared" si="284"/>
        <v>0.61499999999999988</v>
      </c>
      <c r="W318">
        <f t="shared" si="285"/>
        <v>0</v>
      </c>
      <c r="X318">
        <f t="shared" si="286"/>
        <v>228.02</v>
      </c>
      <c r="Y318">
        <f t="shared" si="287"/>
        <v>140.78</v>
      </c>
      <c r="AA318">
        <v>33304960</v>
      </c>
      <c r="AB318">
        <f t="shared" si="288"/>
        <v>251.69</v>
      </c>
      <c r="AC318">
        <f t="shared" si="289"/>
        <v>2.02</v>
      </c>
      <c r="AD318">
        <f>ROUND((((((ET318*1.2)*1.25))-(((EU318*1.2)*1.25)))+AE318),2)</f>
        <v>58.64</v>
      </c>
      <c r="AE318">
        <f>ROUND((((EU318*1.2)*1.25)),2)</f>
        <v>7.25</v>
      </c>
      <c r="AF318">
        <f>ROUND((((EV318*1.2)*1.15)),2)</f>
        <v>191.03</v>
      </c>
      <c r="AG318">
        <f t="shared" si="290"/>
        <v>0</v>
      </c>
      <c r="AH318">
        <f>(((EW318*1.2)*1.15))</f>
        <v>19.8582</v>
      </c>
      <c r="AI318">
        <f>(((EX318*1.2)*1.25))</f>
        <v>0.61499999999999988</v>
      </c>
      <c r="AJ318">
        <f t="shared" si="291"/>
        <v>0</v>
      </c>
      <c r="AK318">
        <v>179.54</v>
      </c>
      <c r="AL318">
        <v>2.02</v>
      </c>
      <c r="AM318">
        <v>39.090000000000003</v>
      </c>
      <c r="AN318">
        <v>4.83</v>
      </c>
      <c r="AO318">
        <v>138.43</v>
      </c>
      <c r="AP318">
        <v>0</v>
      </c>
      <c r="AQ318">
        <v>14.39</v>
      </c>
      <c r="AR318">
        <v>0.41</v>
      </c>
      <c r="AS318">
        <v>0</v>
      </c>
      <c r="AT318">
        <v>115</v>
      </c>
      <c r="AU318">
        <v>71</v>
      </c>
      <c r="AV318">
        <v>1</v>
      </c>
      <c r="AW318">
        <v>1</v>
      </c>
      <c r="AZ318">
        <v>1</v>
      </c>
      <c r="BA318">
        <v>1</v>
      </c>
      <c r="BB318">
        <v>1</v>
      </c>
      <c r="BC318">
        <v>1</v>
      </c>
      <c r="BD318" t="s">
        <v>3</v>
      </c>
      <c r="BE318" t="s">
        <v>3</v>
      </c>
      <c r="BF318" t="s">
        <v>3</v>
      </c>
      <c r="BG318" t="s">
        <v>3</v>
      </c>
      <c r="BH318">
        <v>0</v>
      </c>
      <c r="BI318">
        <v>1</v>
      </c>
      <c r="BJ318" t="s">
        <v>20</v>
      </c>
      <c r="BM318">
        <v>20001</v>
      </c>
      <c r="BN318">
        <v>0</v>
      </c>
      <c r="BO318" t="s">
        <v>3</v>
      </c>
      <c r="BP318">
        <v>0</v>
      </c>
      <c r="BQ318">
        <v>2</v>
      </c>
      <c r="BR318">
        <v>0</v>
      </c>
      <c r="BS318">
        <v>1</v>
      </c>
      <c r="BT318">
        <v>1</v>
      </c>
      <c r="BU318">
        <v>1</v>
      </c>
      <c r="BV318">
        <v>1</v>
      </c>
      <c r="BW318">
        <v>1</v>
      </c>
      <c r="BX318">
        <v>1</v>
      </c>
      <c r="BY318" t="s">
        <v>3</v>
      </c>
      <c r="BZ318">
        <v>128</v>
      </c>
      <c r="CA318">
        <v>83</v>
      </c>
      <c r="CE318">
        <v>0</v>
      </c>
      <c r="CF318">
        <v>0</v>
      </c>
      <c r="CG318">
        <v>0</v>
      </c>
      <c r="CM318">
        <v>0</v>
      </c>
      <c r="CN318" t="s">
        <v>954</v>
      </c>
      <c r="CO318">
        <v>0</v>
      </c>
      <c r="CP318">
        <f t="shared" si="292"/>
        <v>251.69</v>
      </c>
      <c r="CQ318">
        <f t="shared" si="293"/>
        <v>2.02</v>
      </c>
      <c r="CR318">
        <f t="shared" si="294"/>
        <v>58.64</v>
      </c>
      <c r="CS318">
        <f t="shared" si="295"/>
        <v>7.25</v>
      </c>
      <c r="CT318">
        <f t="shared" si="296"/>
        <v>191.03</v>
      </c>
      <c r="CU318">
        <f t="shared" si="297"/>
        <v>0</v>
      </c>
      <c r="CV318">
        <f t="shared" si="298"/>
        <v>19.8582</v>
      </c>
      <c r="CW318">
        <f t="shared" si="299"/>
        <v>0.61499999999999988</v>
      </c>
      <c r="CX318">
        <f t="shared" si="300"/>
        <v>0</v>
      </c>
      <c r="CY318">
        <f t="shared" si="301"/>
        <v>228.02200000000002</v>
      </c>
      <c r="CZ318">
        <f t="shared" si="302"/>
        <v>140.77879999999999</v>
      </c>
      <c r="DC318" t="s">
        <v>3</v>
      </c>
      <c r="DD318" t="s">
        <v>3</v>
      </c>
      <c r="DE318" t="s">
        <v>21</v>
      </c>
      <c r="DF318" t="s">
        <v>21</v>
      </c>
      <c r="DG318" t="s">
        <v>22</v>
      </c>
      <c r="DH318" t="s">
        <v>3</v>
      </c>
      <c r="DI318" t="s">
        <v>22</v>
      </c>
      <c r="DJ318" t="s">
        <v>21</v>
      </c>
      <c r="DK318" t="s">
        <v>3</v>
      </c>
      <c r="DL318" t="s">
        <v>3</v>
      </c>
      <c r="DM318" t="s">
        <v>3</v>
      </c>
      <c r="DN318">
        <v>0</v>
      </c>
      <c r="DO318">
        <v>0</v>
      </c>
      <c r="DP318">
        <v>1</v>
      </c>
      <c r="DQ318">
        <v>1</v>
      </c>
      <c r="DU318">
        <v>1013</v>
      </c>
      <c r="DV318" t="s">
        <v>19</v>
      </c>
      <c r="DW318" t="s">
        <v>19</v>
      </c>
      <c r="DX318">
        <v>1</v>
      </c>
      <c r="EE318">
        <v>31102217</v>
      </c>
      <c r="EF318">
        <v>2</v>
      </c>
      <c r="EG318" t="s">
        <v>23</v>
      </c>
      <c r="EH318">
        <v>0</v>
      </c>
      <c r="EI318" t="s">
        <v>3</v>
      </c>
      <c r="EJ318">
        <v>1</v>
      </c>
      <c r="EK318">
        <v>20001</v>
      </c>
      <c r="EL318" t="s">
        <v>24</v>
      </c>
      <c r="EM318" t="s">
        <v>25</v>
      </c>
      <c r="EO318" t="s">
        <v>26</v>
      </c>
      <c r="EQ318">
        <v>0</v>
      </c>
      <c r="ER318">
        <v>179.54</v>
      </c>
      <c r="ES318">
        <v>2.02</v>
      </c>
      <c r="ET318">
        <v>39.090000000000003</v>
      </c>
      <c r="EU318">
        <v>4.83</v>
      </c>
      <c r="EV318">
        <v>138.43</v>
      </c>
      <c r="EW318">
        <v>14.39</v>
      </c>
      <c r="EX318">
        <v>0.41</v>
      </c>
      <c r="EY318">
        <v>0</v>
      </c>
      <c r="FQ318">
        <v>0</v>
      </c>
      <c r="FR318">
        <f t="shared" si="303"/>
        <v>0</v>
      </c>
      <c r="FS318">
        <v>0</v>
      </c>
      <c r="FT318" t="s">
        <v>27</v>
      </c>
      <c r="FU318" t="s">
        <v>28</v>
      </c>
      <c r="FX318">
        <v>115.2</v>
      </c>
      <c r="FY318">
        <v>70.55</v>
      </c>
      <c r="GA318" t="s">
        <v>3</v>
      </c>
      <c r="GD318">
        <v>1</v>
      </c>
      <c r="GF318">
        <v>1570891784</v>
      </c>
      <c r="GG318">
        <v>2</v>
      </c>
      <c r="GH318">
        <v>1</v>
      </c>
      <c r="GI318">
        <v>-2</v>
      </c>
      <c r="GJ318">
        <v>0</v>
      </c>
      <c r="GK318">
        <v>0</v>
      </c>
      <c r="GL318">
        <f t="shared" si="304"/>
        <v>0</v>
      </c>
      <c r="GM318">
        <f t="shared" si="305"/>
        <v>620.49</v>
      </c>
      <c r="GN318">
        <f t="shared" si="306"/>
        <v>620.49</v>
      </c>
      <c r="GO318">
        <f t="shared" si="307"/>
        <v>0</v>
      </c>
      <c r="GP318">
        <f t="shared" si="308"/>
        <v>0</v>
      </c>
      <c r="GR318">
        <v>0</v>
      </c>
      <c r="GS318">
        <v>3</v>
      </c>
      <c r="GT318">
        <v>0</v>
      </c>
      <c r="GU318" t="s">
        <v>3</v>
      </c>
      <c r="GV318">
        <f t="shared" si="309"/>
        <v>0</v>
      </c>
      <c r="GW318">
        <v>1</v>
      </c>
      <c r="GX318">
        <f t="shared" si="310"/>
        <v>0</v>
      </c>
      <c r="HA318">
        <v>0</v>
      </c>
      <c r="HB318">
        <v>0</v>
      </c>
      <c r="HC318">
        <f t="shared" si="311"/>
        <v>0</v>
      </c>
      <c r="IK318">
        <v>0</v>
      </c>
    </row>
    <row r="319" spans="1:255">
      <c r="A319" s="2">
        <v>17</v>
      </c>
      <c r="B319" s="2">
        <v>1</v>
      </c>
      <c r="C319" s="2"/>
      <c r="D319" s="2"/>
      <c r="E319" s="2" t="s">
        <v>229</v>
      </c>
      <c r="F319" s="2" t="s">
        <v>30</v>
      </c>
      <c r="G319" s="2" t="s">
        <v>31</v>
      </c>
      <c r="H319" s="2" t="s">
        <v>32</v>
      </c>
      <c r="I319" s="2">
        <v>9.4000000000000004E-3</v>
      </c>
      <c r="J319" s="2">
        <v>0</v>
      </c>
      <c r="K319" s="2"/>
      <c r="L319" s="2"/>
      <c r="M319" s="2"/>
      <c r="N319" s="2"/>
      <c r="O319" s="2">
        <f t="shared" si="277"/>
        <v>94.64</v>
      </c>
      <c r="P319" s="2">
        <f t="shared" si="278"/>
        <v>94.64</v>
      </c>
      <c r="Q319" s="2">
        <f t="shared" si="279"/>
        <v>0</v>
      </c>
      <c r="R319" s="2">
        <f t="shared" si="280"/>
        <v>0</v>
      </c>
      <c r="S319" s="2">
        <f t="shared" si="281"/>
        <v>0</v>
      </c>
      <c r="T319" s="2">
        <f t="shared" si="282"/>
        <v>0</v>
      </c>
      <c r="U319" s="2">
        <f t="shared" si="283"/>
        <v>0</v>
      </c>
      <c r="V319" s="2">
        <f t="shared" si="284"/>
        <v>0</v>
      </c>
      <c r="W319" s="2">
        <f t="shared" si="285"/>
        <v>0</v>
      </c>
      <c r="X319" s="2">
        <f t="shared" si="286"/>
        <v>0</v>
      </c>
      <c r="Y319" s="2">
        <f t="shared" si="287"/>
        <v>0</v>
      </c>
      <c r="Z319" s="2"/>
      <c r="AA319" s="2">
        <v>33304975</v>
      </c>
      <c r="AB319" s="2">
        <f t="shared" si="288"/>
        <v>10068</v>
      </c>
      <c r="AC319" s="2">
        <f t="shared" si="289"/>
        <v>10068</v>
      </c>
      <c r="AD319" s="2">
        <f>ROUND((((ET319)-(EU319))+AE319),2)</f>
        <v>0</v>
      </c>
      <c r="AE319" s="2">
        <f t="shared" ref="AE319:AF322" si="312">ROUND((EU319),2)</f>
        <v>0</v>
      </c>
      <c r="AF319" s="2">
        <f t="shared" si="312"/>
        <v>0</v>
      </c>
      <c r="AG319" s="2">
        <f t="shared" si="290"/>
        <v>0</v>
      </c>
      <c r="AH319" s="2">
        <f t="shared" ref="AH319:AI322" si="313">(EW319)</f>
        <v>0</v>
      </c>
      <c r="AI319" s="2">
        <f t="shared" si="313"/>
        <v>0</v>
      </c>
      <c r="AJ319" s="2">
        <f t="shared" si="291"/>
        <v>0</v>
      </c>
      <c r="AK319" s="2">
        <v>10068</v>
      </c>
      <c r="AL319" s="2">
        <v>10068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1</v>
      </c>
      <c r="AW319" s="2">
        <v>1</v>
      </c>
      <c r="AX319" s="2"/>
      <c r="AY319" s="2"/>
      <c r="AZ319" s="2">
        <v>1</v>
      </c>
      <c r="BA319" s="2">
        <v>1</v>
      </c>
      <c r="BB319" s="2">
        <v>1</v>
      </c>
      <c r="BC319" s="2">
        <v>1</v>
      </c>
      <c r="BD319" s="2" t="s">
        <v>3</v>
      </c>
      <c r="BE319" s="2" t="s">
        <v>3</v>
      </c>
      <c r="BF319" s="2" t="s">
        <v>3</v>
      </c>
      <c r="BG319" s="2" t="s">
        <v>3</v>
      </c>
      <c r="BH319" s="2">
        <v>3</v>
      </c>
      <c r="BI319" s="2">
        <v>1</v>
      </c>
      <c r="BJ319" s="2" t="s">
        <v>33</v>
      </c>
      <c r="BK319" s="2"/>
      <c r="BL319" s="2"/>
      <c r="BM319" s="2">
        <v>500001</v>
      </c>
      <c r="BN319" s="2">
        <v>0</v>
      </c>
      <c r="BO319" s="2" t="s">
        <v>3</v>
      </c>
      <c r="BP319" s="2">
        <v>0</v>
      </c>
      <c r="BQ319" s="2">
        <v>8</v>
      </c>
      <c r="BR319" s="2">
        <v>0</v>
      </c>
      <c r="BS319" s="2">
        <v>1</v>
      </c>
      <c r="BT319" s="2">
        <v>1</v>
      </c>
      <c r="BU319" s="2">
        <v>1</v>
      </c>
      <c r="BV319" s="2">
        <v>1</v>
      </c>
      <c r="BW319" s="2">
        <v>1</v>
      </c>
      <c r="BX319" s="2">
        <v>1</v>
      </c>
      <c r="BY319" s="2" t="s">
        <v>3</v>
      </c>
      <c r="BZ319" s="2">
        <v>0</v>
      </c>
      <c r="CA319" s="2">
        <v>0</v>
      </c>
      <c r="CB319" s="2"/>
      <c r="CC319" s="2"/>
      <c r="CD319" s="2"/>
      <c r="CE319" s="2">
        <v>0</v>
      </c>
      <c r="CF319" s="2">
        <v>0</v>
      </c>
      <c r="CG319" s="2">
        <v>0</v>
      </c>
      <c r="CH319" s="2"/>
      <c r="CI319" s="2"/>
      <c r="CJ319" s="2"/>
      <c r="CK319" s="2"/>
      <c r="CL319" s="2"/>
      <c r="CM319" s="2">
        <v>0</v>
      </c>
      <c r="CN319" s="2" t="s">
        <v>3</v>
      </c>
      <c r="CO319" s="2">
        <v>0</v>
      </c>
      <c r="CP319" s="2">
        <f t="shared" si="292"/>
        <v>94.64</v>
      </c>
      <c r="CQ319" s="2">
        <f t="shared" si="293"/>
        <v>10068</v>
      </c>
      <c r="CR319" s="2">
        <f t="shared" si="294"/>
        <v>0</v>
      </c>
      <c r="CS319" s="2">
        <f t="shared" si="295"/>
        <v>0</v>
      </c>
      <c r="CT319" s="2">
        <f t="shared" si="296"/>
        <v>0</v>
      </c>
      <c r="CU319" s="2">
        <f t="shared" si="297"/>
        <v>0</v>
      </c>
      <c r="CV319" s="2">
        <f t="shared" si="298"/>
        <v>0</v>
      </c>
      <c r="CW319" s="2">
        <f t="shared" si="299"/>
        <v>0</v>
      </c>
      <c r="CX319" s="2">
        <f t="shared" si="300"/>
        <v>0</v>
      </c>
      <c r="CY319" s="2">
        <f t="shared" si="301"/>
        <v>0</v>
      </c>
      <c r="CZ319" s="2">
        <f t="shared" si="302"/>
        <v>0</v>
      </c>
      <c r="DA319" s="2"/>
      <c r="DB319" s="2"/>
      <c r="DC319" s="2" t="s">
        <v>3</v>
      </c>
      <c r="DD319" s="2" t="s">
        <v>3</v>
      </c>
      <c r="DE319" s="2" t="s">
        <v>3</v>
      </c>
      <c r="DF319" s="2" t="s">
        <v>3</v>
      </c>
      <c r="DG319" s="2" t="s">
        <v>3</v>
      </c>
      <c r="DH319" s="2" t="s">
        <v>3</v>
      </c>
      <c r="DI319" s="2" t="s">
        <v>3</v>
      </c>
      <c r="DJ319" s="2" t="s">
        <v>3</v>
      </c>
      <c r="DK319" s="2" t="s">
        <v>3</v>
      </c>
      <c r="DL319" s="2" t="s">
        <v>3</v>
      </c>
      <c r="DM319" s="2" t="s">
        <v>3</v>
      </c>
      <c r="DN319" s="2">
        <v>0</v>
      </c>
      <c r="DO319" s="2">
        <v>0</v>
      </c>
      <c r="DP319" s="2">
        <v>1</v>
      </c>
      <c r="DQ319" s="2">
        <v>1</v>
      </c>
      <c r="DR319" s="2"/>
      <c r="DS319" s="2"/>
      <c r="DT319" s="2"/>
      <c r="DU319" s="2">
        <v>1009</v>
      </c>
      <c r="DV319" s="2" t="s">
        <v>32</v>
      </c>
      <c r="DW319" s="2" t="s">
        <v>32</v>
      </c>
      <c r="DX319" s="2">
        <v>1000</v>
      </c>
      <c r="DY319" s="2"/>
      <c r="DZ319" s="2"/>
      <c r="EA319" s="2"/>
      <c r="EB319" s="2"/>
      <c r="EC319" s="2"/>
      <c r="ED319" s="2"/>
      <c r="EE319" s="2">
        <v>31102119</v>
      </c>
      <c r="EF319" s="2">
        <v>8</v>
      </c>
      <c r="EG319" s="2" t="s">
        <v>34</v>
      </c>
      <c r="EH319" s="2">
        <v>0</v>
      </c>
      <c r="EI319" s="2" t="s">
        <v>3</v>
      </c>
      <c r="EJ319" s="2">
        <v>1</v>
      </c>
      <c r="EK319" s="2">
        <v>500001</v>
      </c>
      <c r="EL319" s="2" t="s">
        <v>35</v>
      </c>
      <c r="EM319" s="2" t="s">
        <v>36</v>
      </c>
      <c r="EN319" s="2"/>
      <c r="EO319" s="2" t="s">
        <v>3</v>
      </c>
      <c r="EP319" s="2"/>
      <c r="EQ319" s="2">
        <v>0</v>
      </c>
      <c r="ER319" s="2">
        <v>10068</v>
      </c>
      <c r="ES319" s="2">
        <v>10068</v>
      </c>
      <c r="ET319" s="2">
        <v>0</v>
      </c>
      <c r="EU319" s="2">
        <v>0</v>
      </c>
      <c r="EV319" s="2">
        <v>0</v>
      </c>
      <c r="EW319" s="2">
        <v>0</v>
      </c>
      <c r="EX319" s="2">
        <v>0</v>
      </c>
      <c r="EY319" s="2">
        <v>0</v>
      </c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>
        <v>0</v>
      </c>
      <c r="FR319" s="2">
        <f t="shared" si="303"/>
        <v>0</v>
      </c>
      <c r="FS319" s="2">
        <v>0</v>
      </c>
      <c r="FT319" s="2"/>
      <c r="FU319" s="2"/>
      <c r="FV319" s="2"/>
      <c r="FW319" s="2"/>
      <c r="FX319" s="2">
        <v>0</v>
      </c>
      <c r="FY319" s="2">
        <v>0</v>
      </c>
      <c r="FZ319" s="2"/>
      <c r="GA319" s="2" t="s">
        <v>3</v>
      </c>
      <c r="GB319" s="2"/>
      <c r="GC319" s="2"/>
      <c r="GD319" s="2">
        <v>1</v>
      </c>
      <c r="GE319" s="2"/>
      <c r="GF319" s="2">
        <v>960438781</v>
      </c>
      <c r="GG319" s="2">
        <v>2</v>
      </c>
      <c r="GH319" s="2">
        <v>1</v>
      </c>
      <c r="GI319" s="2">
        <v>-2</v>
      </c>
      <c r="GJ319" s="2">
        <v>0</v>
      </c>
      <c r="GK319" s="2">
        <v>0</v>
      </c>
      <c r="GL319" s="2">
        <f t="shared" si="304"/>
        <v>0</v>
      </c>
      <c r="GM319" s="2">
        <f t="shared" si="305"/>
        <v>94.64</v>
      </c>
      <c r="GN319" s="2">
        <f t="shared" si="306"/>
        <v>94.64</v>
      </c>
      <c r="GO319" s="2">
        <f t="shared" si="307"/>
        <v>0</v>
      </c>
      <c r="GP319" s="2">
        <f t="shared" si="308"/>
        <v>0</v>
      </c>
      <c r="GQ319" s="2"/>
      <c r="GR319" s="2">
        <v>0</v>
      </c>
      <c r="GS319" s="2">
        <v>3</v>
      </c>
      <c r="GT319" s="2">
        <v>0</v>
      </c>
      <c r="GU319" s="2" t="s">
        <v>3</v>
      </c>
      <c r="GV319" s="2">
        <f t="shared" si="309"/>
        <v>0</v>
      </c>
      <c r="GW319" s="2">
        <v>1</v>
      </c>
      <c r="GX319" s="2">
        <f t="shared" si="310"/>
        <v>0</v>
      </c>
      <c r="GY319" s="2"/>
      <c r="GZ319" s="2"/>
      <c r="HA319" s="2">
        <v>0</v>
      </c>
      <c r="HB319" s="2">
        <v>0</v>
      </c>
      <c r="HC319" s="2">
        <f t="shared" si="311"/>
        <v>0</v>
      </c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>
        <v>0</v>
      </c>
      <c r="IL319" s="2"/>
      <c r="IM319" s="2"/>
      <c r="IN319" s="2"/>
      <c r="IO319" s="2"/>
      <c r="IP319" s="2"/>
      <c r="IQ319" s="2"/>
      <c r="IR319" s="2"/>
      <c r="IS319" s="2"/>
      <c r="IT319" s="2"/>
      <c r="IU319" s="2"/>
    </row>
    <row r="320" spans="1:255">
      <c r="A320">
        <v>17</v>
      </c>
      <c r="B320">
        <v>1</v>
      </c>
      <c r="E320" t="s">
        <v>229</v>
      </c>
      <c r="F320" t="s">
        <v>30</v>
      </c>
      <c r="G320" t="s">
        <v>31</v>
      </c>
      <c r="H320" t="s">
        <v>32</v>
      </c>
      <c r="I320">
        <v>9.4000000000000004E-3</v>
      </c>
      <c r="J320">
        <v>0</v>
      </c>
      <c r="O320">
        <f t="shared" si="277"/>
        <v>94.64</v>
      </c>
      <c r="P320">
        <f t="shared" si="278"/>
        <v>94.64</v>
      </c>
      <c r="Q320">
        <f t="shared" si="279"/>
        <v>0</v>
      </c>
      <c r="R320">
        <f t="shared" si="280"/>
        <v>0</v>
      </c>
      <c r="S320">
        <f t="shared" si="281"/>
        <v>0</v>
      </c>
      <c r="T320">
        <f t="shared" si="282"/>
        <v>0</v>
      </c>
      <c r="U320">
        <f t="shared" si="283"/>
        <v>0</v>
      </c>
      <c r="V320">
        <f t="shared" si="284"/>
        <v>0</v>
      </c>
      <c r="W320">
        <f t="shared" si="285"/>
        <v>0</v>
      </c>
      <c r="X320">
        <f t="shared" si="286"/>
        <v>0</v>
      </c>
      <c r="Y320">
        <f t="shared" si="287"/>
        <v>0</v>
      </c>
      <c r="AA320">
        <v>33304960</v>
      </c>
      <c r="AB320">
        <f t="shared" si="288"/>
        <v>10068</v>
      </c>
      <c r="AC320">
        <f t="shared" si="289"/>
        <v>10068</v>
      </c>
      <c r="AD320">
        <f>ROUND((((ET320)-(EU320))+AE320),2)</f>
        <v>0</v>
      </c>
      <c r="AE320">
        <f t="shared" si="312"/>
        <v>0</v>
      </c>
      <c r="AF320">
        <f t="shared" si="312"/>
        <v>0</v>
      </c>
      <c r="AG320">
        <f t="shared" si="290"/>
        <v>0</v>
      </c>
      <c r="AH320">
        <f t="shared" si="313"/>
        <v>0</v>
      </c>
      <c r="AI320">
        <f t="shared" si="313"/>
        <v>0</v>
      </c>
      <c r="AJ320">
        <f t="shared" si="291"/>
        <v>0</v>
      </c>
      <c r="AK320">
        <v>10068</v>
      </c>
      <c r="AL320">
        <v>10068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1</v>
      </c>
      <c r="AW320">
        <v>1</v>
      </c>
      <c r="AZ320">
        <v>1</v>
      </c>
      <c r="BA320">
        <v>1</v>
      </c>
      <c r="BB320">
        <v>1</v>
      </c>
      <c r="BC320">
        <v>1</v>
      </c>
      <c r="BD320" t="s">
        <v>3</v>
      </c>
      <c r="BE320" t="s">
        <v>3</v>
      </c>
      <c r="BF320" t="s">
        <v>3</v>
      </c>
      <c r="BG320" t="s">
        <v>3</v>
      </c>
      <c r="BH320">
        <v>3</v>
      </c>
      <c r="BI320">
        <v>1</v>
      </c>
      <c r="BJ320" t="s">
        <v>33</v>
      </c>
      <c r="BM320">
        <v>500001</v>
      </c>
      <c r="BN320">
        <v>0</v>
      </c>
      <c r="BO320" t="s">
        <v>3</v>
      </c>
      <c r="BP320">
        <v>0</v>
      </c>
      <c r="BQ320">
        <v>8</v>
      </c>
      <c r="BR320">
        <v>0</v>
      </c>
      <c r="BS320">
        <v>1</v>
      </c>
      <c r="BT320">
        <v>1</v>
      </c>
      <c r="BU320">
        <v>1</v>
      </c>
      <c r="BV320">
        <v>1</v>
      </c>
      <c r="BW320">
        <v>1</v>
      </c>
      <c r="BX320">
        <v>1</v>
      </c>
      <c r="BY320" t="s">
        <v>3</v>
      </c>
      <c r="BZ320">
        <v>0</v>
      </c>
      <c r="CA320">
        <v>0</v>
      </c>
      <c r="CE320">
        <v>0</v>
      </c>
      <c r="CF320">
        <v>0</v>
      </c>
      <c r="CG320">
        <v>0</v>
      </c>
      <c r="CM320">
        <v>0</v>
      </c>
      <c r="CN320" t="s">
        <v>3</v>
      </c>
      <c r="CO320">
        <v>0</v>
      </c>
      <c r="CP320">
        <f t="shared" si="292"/>
        <v>94.64</v>
      </c>
      <c r="CQ320">
        <f t="shared" si="293"/>
        <v>10068</v>
      </c>
      <c r="CR320">
        <f t="shared" si="294"/>
        <v>0</v>
      </c>
      <c r="CS320">
        <f t="shared" si="295"/>
        <v>0</v>
      </c>
      <c r="CT320">
        <f t="shared" si="296"/>
        <v>0</v>
      </c>
      <c r="CU320">
        <f t="shared" si="297"/>
        <v>0</v>
      </c>
      <c r="CV320">
        <f t="shared" si="298"/>
        <v>0</v>
      </c>
      <c r="CW320">
        <f t="shared" si="299"/>
        <v>0</v>
      </c>
      <c r="CX320">
        <f t="shared" si="300"/>
        <v>0</v>
      </c>
      <c r="CY320">
        <f t="shared" si="301"/>
        <v>0</v>
      </c>
      <c r="CZ320">
        <f t="shared" si="302"/>
        <v>0</v>
      </c>
      <c r="DC320" t="s">
        <v>3</v>
      </c>
      <c r="DD320" t="s">
        <v>3</v>
      </c>
      <c r="DE320" t="s">
        <v>3</v>
      </c>
      <c r="DF320" t="s">
        <v>3</v>
      </c>
      <c r="DG320" t="s">
        <v>3</v>
      </c>
      <c r="DH320" t="s">
        <v>3</v>
      </c>
      <c r="DI320" t="s">
        <v>3</v>
      </c>
      <c r="DJ320" t="s">
        <v>3</v>
      </c>
      <c r="DK320" t="s">
        <v>3</v>
      </c>
      <c r="DL320" t="s">
        <v>3</v>
      </c>
      <c r="DM320" t="s">
        <v>3</v>
      </c>
      <c r="DN320">
        <v>0</v>
      </c>
      <c r="DO320">
        <v>0</v>
      </c>
      <c r="DP320">
        <v>1</v>
      </c>
      <c r="DQ320">
        <v>1</v>
      </c>
      <c r="DU320">
        <v>1009</v>
      </c>
      <c r="DV320" t="s">
        <v>32</v>
      </c>
      <c r="DW320" t="s">
        <v>32</v>
      </c>
      <c r="DX320">
        <v>1000</v>
      </c>
      <c r="EE320">
        <v>31102119</v>
      </c>
      <c r="EF320">
        <v>8</v>
      </c>
      <c r="EG320" t="s">
        <v>34</v>
      </c>
      <c r="EH320">
        <v>0</v>
      </c>
      <c r="EI320" t="s">
        <v>3</v>
      </c>
      <c r="EJ320">
        <v>1</v>
      </c>
      <c r="EK320">
        <v>500001</v>
      </c>
      <c r="EL320" t="s">
        <v>35</v>
      </c>
      <c r="EM320" t="s">
        <v>36</v>
      </c>
      <c r="EO320" t="s">
        <v>3</v>
      </c>
      <c r="EQ320">
        <v>0</v>
      </c>
      <c r="ER320">
        <v>10068</v>
      </c>
      <c r="ES320">
        <v>10068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FQ320">
        <v>0</v>
      </c>
      <c r="FR320">
        <f t="shared" si="303"/>
        <v>0</v>
      </c>
      <c r="FS320">
        <v>0</v>
      </c>
      <c r="FX320">
        <v>0</v>
      </c>
      <c r="FY320">
        <v>0</v>
      </c>
      <c r="GA320" t="s">
        <v>3</v>
      </c>
      <c r="GD320">
        <v>1</v>
      </c>
      <c r="GF320">
        <v>960438781</v>
      </c>
      <c r="GG320">
        <v>2</v>
      </c>
      <c r="GH320">
        <v>1</v>
      </c>
      <c r="GI320">
        <v>-2</v>
      </c>
      <c r="GJ320">
        <v>0</v>
      </c>
      <c r="GK320">
        <v>0</v>
      </c>
      <c r="GL320">
        <f t="shared" si="304"/>
        <v>0</v>
      </c>
      <c r="GM320">
        <f t="shared" si="305"/>
        <v>94.64</v>
      </c>
      <c r="GN320">
        <f t="shared" si="306"/>
        <v>94.64</v>
      </c>
      <c r="GO320">
        <f t="shared" si="307"/>
        <v>0</v>
      </c>
      <c r="GP320">
        <f t="shared" si="308"/>
        <v>0</v>
      </c>
      <c r="GR320">
        <v>0</v>
      </c>
      <c r="GS320">
        <v>3</v>
      </c>
      <c r="GT320">
        <v>0</v>
      </c>
      <c r="GU320" t="s">
        <v>3</v>
      </c>
      <c r="GV320">
        <f t="shared" si="309"/>
        <v>0</v>
      </c>
      <c r="GW320">
        <v>1</v>
      </c>
      <c r="GX320">
        <f t="shared" si="310"/>
        <v>0</v>
      </c>
      <c r="HA320">
        <v>0</v>
      </c>
      <c r="HB320">
        <v>0</v>
      </c>
      <c r="HC320">
        <f t="shared" si="311"/>
        <v>0</v>
      </c>
      <c r="IK320">
        <v>0</v>
      </c>
    </row>
    <row r="321" spans="1:255">
      <c r="A321" s="2">
        <v>17</v>
      </c>
      <c r="B321" s="2">
        <v>1</v>
      </c>
      <c r="C321" s="2"/>
      <c r="D321" s="2"/>
      <c r="E321" s="2" t="s">
        <v>230</v>
      </c>
      <c r="F321" s="2" t="s">
        <v>38</v>
      </c>
      <c r="G321" s="2" t="s">
        <v>231</v>
      </c>
      <c r="H321" s="2" t="s">
        <v>40</v>
      </c>
      <c r="I321" s="2">
        <v>1</v>
      </c>
      <c r="J321" s="2">
        <v>0</v>
      </c>
      <c r="K321" s="2"/>
      <c r="L321" s="2"/>
      <c r="M321" s="2"/>
      <c r="N321" s="2"/>
      <c r="O321" s="2">
        <f t="shared" si="277"/>
        <v>0</v>
      </c>
      <c r="P321" s="2">
        <f t="shared" si="278"/>
        <v>0</v>
      </c>
      <c r="Q321" s="2">
        <f t="shared" si="279"/>
        <v>0</v>
      </c>
      <c r="R321" s="2">
        <f t="shared" si="280"/>
        <v>0</v>
      </c>
      <c r="S321" s="2">
        <f t="shared" si="281"/>
        <v>0</v>
      </c>
      <c r="T321" s="2">
        <f t="shared" si="282"/>
        <v>0</v>
      </c>
      <c r="U321" s="2">
        <f t="shared" si="283"/>
        <v>0</v>
      </c>
      <c r="V321" s="2">
        <f t="shared" si="284"/>
        <v>0</v>
      </c>
      <c r="W321" s="2">
        <f t="shared" si="285"/>
        <v>0</v>
      </c>
      <c r="X321" s="2">
        <f t="shared" si="286"/>
        <v>0</v>
      </c>
      <c r="Y321" s="2">
        <f t="shared" si="287"/>
        <v>0</v>
      </c>
      <c r="Z321" s="2"/>
      <c r="AA321" s="2">
        <v>33304975</v>
      </c>
      <c r="AB321" s="2">
        <f t="shared" si="288"/>
        <v>0</v>
      </c>
      <c r="AC321" s="2">
        <f t="shared" si="289"/>
        <v>0</v>
      </c>
      <c r="AD321" s="2">
        <f>ROUND((((ET321)-(EU321))+AE321),2)</f>
        <v>0</v>
      </c>
      <c r="AE321" s="2">
        <f t="shared" si="312"/>
        <v>0</v>
      </c>
      <c r="AF321" s="2">
        <f t="shared" si="312"/>
        <v>0</v>
      </c>
      <c r="AG321" s="2">
        <f t="shared" si="290"/>
        <v>0</v>
      </c>
      <c r="AH321" s="2">
        <f t="shared" si="313"/>
        <v>0</v>
      </c>
      <c r="AI321" s="2">
        <f t="shared" si="313"/>
        <v>0</v>
      </c>
      <c r="AJ321" s="2">
        <f t="shared" si="291"/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1</v>
      </c>
      <c r="AW321" s="2">
        <v>1</v>
      </c>
      <c r="AX321" s="2"/>
      <c r="AY321" s="2"/>
      <c r="AZ321" s="2">
        <v>1</v>
      </c>
      <c r="BA321" s="2">
        <v>1</v>
      </c>
      <c r="BB321" s="2">
        <v>1</v>
      </c>
      <c r="BC321" s="2">
        <v>1</v>
      </c>
      <c r="BD321" s="2" t="s">
        <v>3</v>
      </c>
      <c r="BE321" s="2" t="s">
        <v>3</v>
      </c>
      <c r="BF321" s="2" t="s">
        <v>3</v>
      </c>
      <c r="BG321" s="2" t="s">
        <v>3</v>
      </c>
      <c r="BH321" s="2">
        <v>3</v>
      </c>
      <c r="BI321" s="2">
        <v>3</v>
      </c>
      <c r="BJ321" s="2" t="s">
        <v>3</v>
      </c>
      <c r="BK321" s="2"/>
      <c r="BL321" s="2"/>
      <c r="BM321" s="2">
        <v>1100</v>
      </c>
      <c r="BN321" s="2">
        <v>0</v>
      </c>
      <c r="BO321" s="2" t="s">
        <v>3</v>
      </c>
      <c r="BP321" s="2">
        <v>0</v>
      </c>
      <c r="BQ321" s="2">
        <v>21</v>
      </c>
      <c r="BR321" s="2">
        <v>0</v>
      </c>
      <c r="BS321" s="2">
        <v>1</v>
      </c>
      <c r="BT321" s="2">
        <v>1</v>
      </c>
      <c r="BU321" s="2">
        <v>1</v>
      </c>
      <c r="BV321" s="2">
        <v>1</v>
      </c>
      <c r="BW321" s="2">
        <v>1</v>
      </c>
      <c r="BX321" s="2">
        <v>1</v>
      </c>
      <c r="BY321" s="2" t="s">
        <v>3</v>
      </c>
      <c r="BZ321" s="2">
        <v>0</v>
      </c>
      <c r="CA321" s="2">
        <v>0</v>
      </c>
      <c r="CB321" s="2"/>
      <c r="CC321" s="2"/>
      <c r="CD321" s="2"/>
      <c r="CE321" s="2">
        <v>0</v>
      </c>
      <c r="CF321" s="2">
        <v>0</v>
      </c>
      <c r="CG321" s="2">
        <v>0</v>
      </c>
      <c r="CH321" s="2"/>
      <c r="CI321" s="2"/>
      <c r="CJ321" s="2"/>
      <c r="CK321" s="2"/>
      <c r="CL321" s="2"/>
      <c r="CM321" s="2">
        <v>0</v>
      </c>
      <c r="CN321" s="2" t="s">
        <v>3</v>
      </c>
      <c r="CO321" s="2">
        <v>0</v>
      </c>
      <c r="CP321" s="2">
        <f t="shared" si="292"/>
        <v>0</v>
      </c>
      <c r="CQ321" s="2">
        <f t="shared" si="293"/>
        <v>0</v>
      </c>
      <c r="CR321" s="2">
        <f t="shared" si="294"/>
        <v>0</v>
      </c>
      <c r="CS321" s="2">
        <f t="shared" si="295"/>
        <v>0</v>
      </c>
      <c r="CT321" s="2">
        <f t="shared" si="296"/>
        <v>0</v>
      </c>
      <c r="CU321" s="2">
        <f t="shared" si="297"/>
        <v>0</v>
      </c>
      <c r="CV321" s="2">
        <f t="shared" si="298"/>
        <v>0</v>
      </c>
      <c r="CW321" s="2">
        <f t="shared" si="299"/>
        <v>0</v>
      </c>
      <c r="CX321" s="2">
        <f t="shared" si="300"/>
        <v>0</v>
      </c>
      <c r="CY321" s="2">
        <f t="shared" si="301"/>
        <v>0</v>
      </c>
      <c r="CZ321" s="2">
        <f t="shared" si="302"/>
        <v>0</v>
      </c>
      <c r="DA321" s="2"/>
      <c r="DB321" s="2"/>
      <c r="DC321" s="2" t="s">
        <v>3</v>
      </c>
      <c r="DD321" s="2" t="s">
        <v>3</v>
      </c>
      <c r="DE321" s="2" t="s">
        <v>3</v>
      </c>
      <c r="DF321" s="2" t="s">
        <v>3</v>
      </c>
      <c r="DG321" s="2" t="s">
        <v>3</v>
      </c>
      <c r="DH321" s="2" t="s">
        <v>3</v>
      </c>
      <c r="DI321" s="2" t="s">
        <v>3</v>
      </c>
      <c r="DJ321" s="2" t="s">
        <v>3</v>
      </c>
      <c r="DK321" s="2" t="s">
        <v>3</v>
      </c>
      <c r="DL321" s="2" t="s">
        <v>3</v>
      </c>
      <c r="DM321" s="2" t="s">
        <v>3</v>
      </c>
      <c r="DN321" s="2">
        <v>0</v>
      </c>
      <c r="DO321" s="2">
        <v>0</v>
      </c>
      <c r="DP321" s="2">
        <v>1</v>
      </c>
      <c r="DQ321" s="2">
        <v>1</v>
      </c>
      <c r="DR321" s="2"/>
      <c r="DS321" s="2"/>
      <c r="DT321" s="2"/>
      <c r="DU321" s="2">
        <v>1010</v>
      </c>
      <c r="DV321" s="2" t="s">
        <v>40</v>
      </c>
      <c r="DW321" s="2" t="s">
        <v>40</v>
      </c>
      <c r="DX321" s="2">
        <v>1</v>
      </c>
      <c r="DY321" s="2"/>
      <c r="DZ321" s="2"/>
      <c r="EA321" s="2"/>
      <c r="EB321" s="2"/>
      <c r="EC321" s="2"/>
      <c r="ED321" s="2"/>
      <c r="EE321" s="2">
        <v>31102366</v>
      </c>
      <c r="EF321" s="2">
        <v>8</v>
      </c>
      <c r="EG321" s="2" t="s">
        <v>34</v>
      </c>
      <c r="EH321" s="2">
        <v>0</v>
      </c>
      <c r="EI321" s="2" t="s">
        <v>3</v>
      </c>
      <c r="EJ321" s="2">
        <v>1</v>
      </c>
      <c r="EK321" s="2">
        <v>1100</v>
      </c>
      <c r="EL321" s="2" t="s">
        <v>41</v>
      </c>
      <c r="EM321" s="2" t="s">
        <v>42</v>
      </c>
      <c r="EN321" s="2"/>
      <c r="EO321" s="2" t="s">
        <v>3</v>
      </c>
      <c r="EP321" s="2"/>
      <c r="EQ321" s="2">
        <v>0</v>
      </c>
      <c r="ER321" s="2">
        <v>0</v>
      </c>
      <c r="ES321" s="2">
        <v>0</v>
      </c>
      <c r="ET321" s="2">
        <v>0</v>
      </c>
      <c r="EU321" s="2">
        <v>0</v>
      </c>
      <c r="EV321" s="2">
        <v>0</v>
      </c>
      <c r="EW321" s="2">
        <v>0</v>
      </c>
      <c r="EX321" s="2">
        <v>0</v>
      </c>
      <c r="EY321" s="2">
        <v>0</v>
      </c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>
        <v>0</v>
      </c>
      <c r="FR321" s="2">
        <f t="shared" si="303"/>
        <v>0</v>
      </c>
      <c r="FS321" s="2">
        <v>0</v>
      </c>
      <c r="FT321" s="2"/>
      <c r="FU321" s="2"/>
      <c r="FV321" s="2"/>
      <c r="FW321" s="2"/>
      <c r="FX321" s="2">
        <v>0</v>
      </c>
      <c r="FY321" s="2">
        <v>0</v>
      </c>
      <c r="FZ321" s="2"/>
      <c r="GA321" s="2" t="s">
        <v>3</v>
      </c>
      <c r="GB321" s="2"/>
      <c r="GC321" s="2"/>
      <c r="GD321" s="2">
        <v>1</v>
      </c>
      <c r="GE321" s="2"/>
      <c r="GF321" s="2">
        <v>-1181304975</v>
      </c>
      <c r="GG321" s="2">
        <v>2</v>
      </c>
      <c r="GH321" s="2">
        <v>0</v>
      </c>
      <c r="GI321" s="2">
        <v>-2</v>
      </c>
      <c r="GJ321" s="2">
        <v>0</v>
      </c>
      <c r="GK321" s="2">
        <v>0</v>
      </c>
      <c r="GL321" s="2">
        <f t="shared" si="304"/>
        <v>0</v>
      </c>
      <c r="GM321" s="2">
        <f t="shared" si="305"/>
        <v>0</v>
      </c>
      <c r="GN321" s="2">
        <f t="shared" si="306"/>
        <v>0</v>
      </c>
      <c r="GO321" s="2">
        <f t="shared" si="307"/>
        <v>0</v>
      </c>
      <c r="GP321" s="2">
        <f t="shared" si="308"/>
        <v>0</v>
      </c>
      <c r="GQ321" s="2"/>
      <c r="GR321" s="2">
        <v>0</v>
      </c>
      <c r="GS321" s="2">
        <v>3</v>
      </c>
      <c r="GT321" s="2">
        <v>0</v>
      </c>
      <c r="GU321" s="2" t="s">
        <v>3</v>
      </c>
      <c r="GV321" s="2">
        <f t="shared" si="309"/>
        <v>0</v>
      </c>
      <c r="GW321" s="2">
        <v>1</v>
      </c>
      <c r="GX321" s="2">
        <f t="shared" si="310"/>
        <v>0</v>
      </c>
      <c r="GY321" s="2"/>
      <c r="GZ321" s="2"/>
      <c r="HA321" s="2">
        <v>0</v>
      </c>
      <c r="HB321" s="2">
        <v>0</v>
      </c>
      <c r="HC321" s="2">
        <f t="shared" si="311"/>
        <v>0</v>
      </c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>
        <v>0</v>
      </c>
      <c r="IL321" s="2"/>
      <c r="IM321" s="2"/>
      <c r="IN321" s="2"/>
      <c r="IO321" s="2"/>
      <c r="IP321" s="2"/>
      <c r="IQ321" s="2"/>
      <c r="IR321" s="2"/>
      <c r="IS321" s="2"/>
      <c r="IT321" s="2"/>
      <c r="IU321" s="2"/>
    </row>
    <row r="322" spans="1:255">
      <c r="A322">
        <v>17</v>
      </c>
      <c r="B322">
        <v>1</v>
      </c>
      <c r="E322" t="s">
        <v>230</v>
      </c>
      <c r="F322" t="s">
        <v>38</v>
      </c>
      <c r="G322" t="s">
        <v>231</v>
      </c>
      <c r="H322" t="s">
        <v>40</v>
      </c>
      <c r="I322">
        <v>1</v>
      </c>
      <c r="J322">
        <v>0</v>
      </c>
      <c r="O322">
        <f t="shared" si="277"/>
        <v>59027.1</v>
      </c>
      <c r="P322">
        <f t="shared" si="278"/>
        <v>59027.1</v>
      </c>
      <c r="Q322">
        <f t="shared" si="279"/>
        <v>0</v>
      </c>
      <c r="R322">
        <f t="shared" si="280"/>
        <v>0</v>
      </c>
      <c r="S322">
        <f t="shared" si="281"/>
        <v>0</v>
      </c>
      <c r="T322">
        <f t="shared" si="282"/>
        <v>0</v>
      </c>
      <c r="U322">
        <f t="shared" si="283"/>
        <v>0</v>
      </c>
      <c r="V322">
        <f t="shared" si="284"/>
        <v>0</v>
      </c>
      <c r="W322">
        <f t="shared" si="285"/>
        <v>0</v>
      </c>
      <c r="X322">
        <f t="shared" si="286"/>
        <v>0</v>
      </c>
      <c r="Y322">
        <f t="shared" si="287"/>
        <v>0</v>
      </c>
      <c r="AA322">
        <v>33304960</v>
      </c>
      <c r="AB322">
        <f t="shared" si="288"/>
        <v>59027.1</v>
      </c>
      <c r="AC322">
        <f t="shared" si="289"/>
        <v>59027.1</v>
      </c>
      <c r="AD322">
        <f>ROUND((((ET322)-(EU322))+AE322),2)</f>
        <v>0</v>
      </c>
      <c r="AE322">
        <f t="shared" si="312"/>
        <v>0</v>
      </c>
      <c r="AF322">
        <f t="shared" si="312"/>
        <v>0</v>
      </c>
      <c r="AG322">
        <f t="shared" si="290"/>
        <v>0</v>
      </c>
      <c r="AH322">
        <f t="shared" si="313"/>
        <v>0</v>
      </c>
      <c r="AI322">
        <f t="shared" si="313"/>
        <v>0</v>
      </c>
      <c r="AJ322">
        <f t="shared" si="291"/>
        <v>0</v>
      </c>
      <c r="AK322">
        <v>59027.1</v>
      </c>
      <c r="AL322">
        <v>59027.1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1</v>
      </c>
      <c r="AW322">
        <v>1</v>
      </c>
      <c r="AZ322">
        <v>1</v>
      </c>
      <c r="BA322">
        <v>1</v>
      </c>
      <c r="BB322">
        <v>1</v>
      </c>
      <c r="BC322">
        <v>1</v>
      </c>
      <c r="BD322" t="s">
        <v>3</v>
      </c>
      <c r="BE322" t="s">
        <v>3</v>
      </c>
      <c r="BF322" t="s">
        <v>3</v>
      </c>
      <c r="BG322" t="s">
        <v>3</v>
      </c>
      <c r="BH322">
        <v>3</v>
      </c>
      <c r="BI322">
        <v>3</v>
      </c>
      <c r="BJ322" t="s">
        <v>3</v>
      </c>
      <c r="BM322">
        <v>1100</v>
      </c>
      <c r="BN322">
        <v>0</v>
      </c>
      <c r="BO322" t="s">
        <v>3</v>
      </c>
      <c r="BP322">
        <v>0</v>
      </c>
      <c r="BQ322">
        <v>21</v>
      </c>
      <c r="BR322">
        <v>0</v>
      </c>
      <c r="BS322">
        <v>1</v>
      </c>
      <c r="BT322">
        <v>1</v>
      </c>
      <c r="BU322">
        <v>1</v>
      </c>
      <c r="BV322">
        <v>1</v>
      </c>
      <c r="BW322">
        <v>1</v>
      </c>
      <c r="BX322">
        <v>1</v>
      </c>
      <c r="BY322" t="s">
        <v>3</v>
      </c>
      <c r="BZ322">
        <v>0</v>
      </c>
      <c r="CA322">
        <v>0</v>
      </c>
      <c r="CE322">
        <v>0</v>
      </c>
      <c r="CF322">
        <v>0</v>
      </c>
      <c r="CG322">
        <v>0</v>
      </c>
      <c r="CM322">
        <v>0</v>
      </c>
      <c r="CN322" t="s">
        <v>3</v>
      </c>
      <c r="CO322">
        <v>0</v>
      </c>
      <c r="CP322">
        <f t="shared" si="292"/>
        <v>59027.1</v>
      </c>
      <c r="CQ322">
        <f t="shared" si="293"/>
        <v>59027.1</v>
      </c>
      <c r="CR322">
        <f t="shared" si="294"/>
        <v>0</v>
      </c>
      <c r="CS322">
        <f t="shared" si="295"/>
        <v>0</v>
      </c>
      <c r="CT322">
        <f t="shared" si="296"/>
        <v>0</v>
      </c>
      <c r="CU322">
        <f t="shared" si="297"/>
        <v>0</v>
      </c>
      <c r="CV322">
        <f t="shared" si="298"/>
        <v>0</v>
      </c>
      <c r="CW322">
        <f t="shared" si="299"/>
        <v>0</v>
      </c>
      <c r="CX322">
        <f t="shared" si="300"/>
        <v>0</v>
      </c>
      <c r="CY322">
        <f t="shared" si="301"/>
        <v>0</v>
      </c>
      <c r="CZ322">
        <f t="shared" si="302"/>
        <v>0</v>
      </c>
      <c r="DC322" t="s">
        <v>3</v>
      </c>
      <c r="DD322" t="s">
        <v>3</v>
      </c>
      <c r="DE322" t="s">
        <v>3</v>
      </c>
      <c r="DF322" t="s">
        <v>3</v>
      </c>
      <c r="DG322" t="s">
        <v>3</v>
      </c>
      <c r="DH322" t="s">
        <v>3</v>
      </c>
      <c r="DI322" t="s">
        <v>3</v>
      </c>
      <c r="DJ322" t="s">
        <v>3</v>
      </c>
      <c r="DK322" t="s">
        <v>3</v>
      </c>
      <c r="DL322" t="s">
        <v>3</v>
      </c>
      <c r="DM322" t="s">
        <v>3</v>
      </c>
      <c r="DN322">
        <v>0</v>
      </c>
      <c r="DO322">
        <v>0</v>
      </c>
      <c r="DP322">
        <v>1</v>
      </c>
      <c r="DQ322">
        <v>1</v>
      </c>
      <c r="DU322">
        <v>1010</v>
      </c>
      <c r="DV322" t="s">
        <v>40</v>
      </c>
      <c r="DW322" t="s">
        <v>40</v>
      </c>
      <c r="DX322">
        <v>1</v>
      </c>
      <c r="EE322">
        <v>31102366</v>
      </c>
      <c r="EF322">
        <v>8</v>
      </c>
      <c r="EG322" t="s">
        <v>34</v>
      </c>
      <c r="EH322">
        <v>0</v>
      </c>
      <c r="EI322" t="s">
        <v>3</v>
      </c>
      <c r="EJ322">
        <v>1</v>
      </c>
      <c r="EK322">
        <v>1100</v>
      </c>
      <c r="EL322" t="s">
        <v>41</v>
      </c>
      <c r="EM322" t="s">
        <v>42</v>
      </c>
      <c r="EO322" t="s">
        <v>3</v>
      </c>
      <c r="EQ322">
        <v>0</v>
      </c>
      <c r="ER322">
        <v>59027.1</v>
      </c>
      <c r="ES322">
        <v>59027.1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5</v>
      </c>
      <c r="FC322">
        <v>1</v>
      </c>
      <c r="FD322">
        <v>18</v>
      </c>
      <c r="FF322">
        <v>266379.63</v>
      </c>
      <c r="FQ322">
        <v>0</v>
      </c>
      <c r="FR322">
        <f t="shared" si="303"/>
        <v>59027.1</v>
      </c>
      <c r="FS322">
        <v>0</v>
      </c>
      <c r="FX322">
        <v>0</v>
      </c>
      <c r="FY322">
        <v>0</v>
      </c>
      <c r="GA322" t="s">
        <v>232</v>
      </c>
      <c r="GD322">
        <v>1</v>
      </c>
      <c r="GF322">
        <v>-1181304975</v>
      </c>
      <c r="GG322">
        <v>2</v>
      </c>
      <c r="GH322">
        <v>3</v>
      </c>
      <c r="GI322">
        <v>3</v>
      </c>
      <c r="GJ322">
        <v>0</v>
      </c>
      <c r="GK322">
        <v>0</v>
      </c>
      <c r="GL322">
        <f t="shared" si="304"/>
        <v>0</v>
      </c>
      <c r="GM322">
        <f t="shared" si="305"/>
        <v>59027.1</v>
      </c>
      <c r="GN322">
        <f t="shared" si="306"/>
        <v>0</v>
      </c>
      <c r="GO322">
        <f t="shared" si="307"/>
        <v>0</v>
      </c>
      <c r="GP322">
        <f t="shared" si="308"/>
        <v>0</v>
      </c>
      <c r="GR322">
        <v>1</v>
      </c>
      <c r="GS322">
        <v>1</v>
      </c>
      <c r="GT322">
        <v>0</v>
      </c>
      <c r="GU322" t="s">
        <v>3</v>
      </c>
      <c r="GV322">
        <f t="shared" si="309"/>
        <v>0</v>
      </c>
      <c r="GW322">
        <v>1</v>
      </c>
      <c r="GX322">
        <f t="shared" si="310"/>
        <v>0</v>
      </c>
      <c r="HA322">
        <v>0</v>
      </c>
      <c r="HB322">
        <v>0</v>
      </c>
      <c r="HC322">
        <f t="shared" si="311"/>
        <v>0</v>
      </c>
      <c r="IK322">
        <v>0</v>
      </c>
    </row>
    <row r="323" spans="1:255">
      <c r="A323" s="2">
        <v>17</v>
      </c>
      <c r="B323" s="2">
        <v>1</v>
      </c>
      <c r="C323" s="2">
        <f>ROW(SmtRes!A307)</f>
        <v>307</v>
      </c>
      <c r="D323" s="2">
        <f>ROW(EtalonRes!A354)</f>
        <v>354</v>
      </c>
      <c r="E323" s="2" t="s">
        <v>233</v>
      </c>
      <c r="F323" s="2" t="s">
        <v>45</v>
      </c>
      <c r="G323" s="2" t="s">
        <v>46</v>
      </c>
      <c r="H323" s="2" t="s">
        <v>47</v>
      </c>
      <c r="I323" s="2">
        <f>ROUND(3.14*0.56/4,9)</f>
        <v>0.43959999999999999</v>
      </c>
      <c r="J323" s="2">
        <v>0</v>
      </c>
      <c r="K323" s="2"/>
      <c r="L323" s="2"/>
      <c r="M323" s="2"/>
      <c r="N323" s="2"/>
      <c r="O323" s="2">
        <f t="shared" si="277"/>
        <v>32.54</v>
      </c>
      <c r="P323" s="2">
        <f t="shared" si="278"/>
        <v>1.61</v>
      </c>
      <c r="Q323" s="2">
        <f t="shared" si="279"/>
        <v>0.44</v>
      </c>
      <c r="R323" s="2">
        <f t="shared" si="280"/>
        <v>0.08</v>
      </c>
      <c r="S323" s="2">
        <f t="shared" si="281"/>
        <v>30.49</v>
      </c>
      <c r="T323" s="2">
        <f t="shared" si="282"/>
        <v>0</v>
      </c>
      <c r="U323" s="2">
        <f t="shared" si="283"/>
        <v>3.4882259999999992</v>
      </c>
      <c r="V323" s="2">
        <f t="shared" si="284"/>
        <v>6.594E-3</v>
      </c>
      <c r="W323" s="2">
        <f t="shared" si="285"/>
        <v>0</v>
      </c>
      <c r="X323" s="2">
        <f t="shared" si="286"/>
        <v>35.159999999999997</v>
      </c>
      <c r="Y323" s="2">
        <f t="shared" si="287"/>
        <v>21.7</v>
      </c>
      <c r="Z323" s="2"/>
      <c r="AA323" s="2">
        <v>33304975</v>
      </c>
      <c r="AB323" s="2">
        <f t="shared" si="288"/>
        <v>74.010000000000005</v>
      </c>
      <c r="AC323" s="2">
        <f t="shared" si="289"/>
        <v>3.66</v>
      </c>
      <c r="AD323" s="2">
        <f>ROUND((((((ET323*1.2)*1.25))-(((EU323*1.2)*1.25)))+AE323),2)</f>
        <v>0.99</v>
      </c>
      <c r="AE323" s="2">
        <f>ROUND((((EU323*1.2)*1.25)),2)</f>
        <v>0.18</v>
      </c>
      <c r="AF323" s="2">
        <f>ROUND((((EV323*1.2)*1.15)),2)</f>
        <v>69.36</v>
      </c>
      <c r="AG323" s="2">
        <f t="shared" si="290"/>
        <v>0</v>
      </c>
      <c r="AH323" s="2">
        <f>(((EW323*1.2)*1.15))</f>
        <v>7.9349999999999987</v>
      </c>
      <c r="AI323" s="2">
        <f>(((EX323*1.2)*1.25))</f>
        <v>1.4999999999999999E-2</v>
      </c>
      <c r="AJ323" s="2">
        <f t="shared" si="291"/>
        <v>0</v>
      </c>
      <c r="AK323" s="2">
        <v>54.58</v>
      </c>
      <c r="AL323" s="2">
        <v>3.66</v>
      </c>
      <c r="AM323" s="2">
        <v>0.66</v>
      </c>
      <c r="AN323" s="2">
        <v>0.12</v>
      </c>
      <c r="AO323" s="2">
        <v>50.26</v>
      </c>
      <c r="AP323" s="2">
        <v>0</v>
      </c>
      <c r="AQ323" s="2">
        <v>5.75</v>
      </c>
      <c r="AR323" s="2">
        <v>0.01</v>
      </c>
      <c r="AS323" s="2">
        <v>0</v>
      </c>
      <c r="AT323" s="2">
        <v>115</v>
      </c>
      <c r="AU323" s="2">
        <v>71</v>
      </c>
      <c r="AV323" s="2">
        <v>1</v>
      </c>
      <c r="AW323" s="2">
        <v>1</v>
      </c>
      <c r="AX323" s="2"/>
      <c r="AY323" s="2"/>
      <c r="AZ323" s="2">
        <v>1</v>
      </c>
      <c r="BA323" s="2">
        <v>1</v>
      </c>
      <c r="BB323" s="2">
        <v>1</v>
      </c>
      <c r="BC323" s="2">
        <v>1</v>
      </c>
      <c r="BD323" s="2" t="s">
        <v>3</v>
      </c>
      <c r="BE323" s="2" t="s">
        <v>3</v>
      </c>
      <c r="BF323" s="2" t="s">
        <v>3</v>
      </c>
      <c r="BG323" s="2" t="s">
        <v>3</v>
      </c>
      <c r="BH323" s="2">
        <v>0</v>
      </c>
      <c r="BI323" s="2">
        <v>1</v>
      </c>
      <c r="BJ323" s="2" t="s">
        <v>48</v>
      </c>
      <c r="BK323" s="2"/>
      <c r="BL323" s="2"/>
      <c r="BM323" s="2">
        <v>20001</v>
      </c>
      <c r="BN323" s="2">
        <v>0</v>
      </c>
      <c r="BO323" s="2" t="s">
        <v>3</v>
      </c>
      <c r="BP323" s="2">
        <v>0</v>
      </c>
      <c r="BQ323" s="2">
        <v>2</v>
      </c>
      <c r="BR323" s="2">
        <v>0</v>
      </c>
      <c r="BS323" s="2">
        <v>1</v>
      </c>
      <c r="BT323" s="2">
        <v>1</v>
      </c>
      <c r="BU323" s="2">
        <v>1</v>
      </c>
      <c r="BV323" s="2">
        <v>1</v>
      </c>
      <c r="BW323" s="2">
        <v>1</v>
      </c>
      <c r="BX323" s="2">
        <v>1</v>
      </c>
      <c r="BY323" s="2" t="s">
        <v>3</v>
      </c>
      <c r="BZ323" s="2">
        <v>128</v>
      </c>
      <c r="CA323" s="2">
        <v>83</v>
      </c>
      <c r="CB323" s="2"/>
      <c r="CC323" s="2"/>
      <c r="CD323" s="2"/>
      <c r="CE323" s="2">
        <v>0</v>
      </c>
      <c r="CF323" s="2">
        <v>0</v>
      </c>
      <c r="CG323" s="2">
        <v>0</v>
      </c>
      <c r="CH323" s="2"/>
      <c r="CI323" s="2"/>
      <c r="CJ323" s="2"/>
      <c r="CK323" s="2"/>
      <c r="CL323" s="2"/>
      <c r="CM323" s="2">
        <v>0</v>
      </c>
      <c r="CN323" s="2" t="s">
        <v>954</v>
      </c>
      <c r="CO323" s="2">
        <v>0</v>
      </c>
      <c r="CP323" s="2">
        <f t="shared" si="292"/>
        <v>32.54</v>
      </c>
      <c r="CQ323" s="2">
        <f t="shared" si="293"/>
        <v>3.66</v>
      </c>
      <c r="CR323" s="2">
        <f t="shared" si="294"/>
        <v>0.99</v>
      </c>
      <c r="CS323" s="2">
        <f t="shared" si="295"/>
        <v>0.18</v>
      </c>
      <c r="CT323" s="2">
        <f t="shared" si="296"/>
        <v>69.36</v>
      </c>
      <c r="CU323" s="2">
        <f t="shared" si="297"/>
        <v>0</v>
      </c>
      <c r="CV323" s="2">
        <f t="shared" si="298"/>
        <v>7.9349999999999987</v>
      </c>
      <c r="CW323" s="2">
        <f t="shared" si="299"/>
        <v>1.4999999999999999E-2</v>
      </c>
      <c r="CX323" s="2">
        <f t="shared" si="300"/>
        <v>0</v>
      </c>
      <c r="CY323" s="2">
        <f t="shared" si="301"/>
        <v>35.155499999999996</v>
      </c>
      <c r="CZ323" s="2">
        <f t="shared" si="302"/>
        <v>21.704699999999999</v>
      </c>
      <c r="DA323" s="2"/>
      <c r="DB323" s="2"/>
      <c r="DC323" s="2" t="s">
        <v>3</v>
      </c>
      <c r="DD323" s="2" t="s">
        <v>3</v>
      </c>
      <c r="DE323" s="2" t="s">
        <v>21</v>
      </c>
      <c r="DF323" s="2" t="s">
        <v>21</v>
      </c>
      <c r="DG323" s="2" t="s">
        <v>22</v>
      </c>
      <c r="DH323" s="2" t="s">
        <v>3</v>
      </c>
      <c r="DI323" s="2" t="s">
        <v>22</v>
      </c>
      <c r="DJ323" s="2" t="s">
        <v>21</v>
      </c>
      <c r="DK323" s="2" t="s">
        <v>3</v>
      </c>
      <c r="DL323" s="2" t="s">
        <v>3</v>
      </c>
      <c r="DM323" s="2" t="s">
        <v>3</v>
      </c>
      <c r="DN323" s="2">
        <v>0</v>
      </c>
      <c r="DO323" s="2">
        <v>0</v>
      </c>
      <c r="DP323" s="2">
        <v>1</v>
      </c>
      <c r="DQ323" s="2">
        <v>1</v>
      </c>
      <c r="DR323" s="2"/>
      <c r="DS323" s="2"/>
      <c r="DT323" s="2"/>
      <c r="DU323" s="2">
        <v>1005</v>
      </c>
      <c r="DV323" s="2" t="s">
        <v>47</v>
      </c>
      <c r="DW323" s="2" t="s">
        <v>47</v>
      </c>
      <c r="DX323" s="2">
        <v>1</v>
      </c>
      <c r="DY323" s="2"/>
      <c r="DZ323" s="2"/>
      <c r="EA323" s="2"/>
      <c r="EB323" s="2"/>
      <c r="EC323" s="2"/>
      <c r="ED323" s="2"/>
      <c r="EE323" s="2">
        <v>31102217</v>
      </c>
      <c r="EF323" s="2">
        <v>2</v>
      </c>
      <c r="EG323" s="2" t="s">
        <v>23</v>
      </c>
      <c r="EH323" s="2">
        <v>0</v>
      </c>
      <c r="EI323" s="2" t="s">
        <v>3</v>
      </c>
      <c r="EJ323" s="2">
        <v>1</v>
      </c>
      <c r="EK323" s="2">
        <v>20001</v>
      </c>
      <c r="EL323" s="2" t="s">
        <v>24</v>
      </c>
      <c r="EM323" s="2" t="s">
        <v>25</v>
      </c>
      <c r="EN323" s="2"/>
      <c r="EO323" s="2" t="s">
        <v>26</v>
      </c>
      <c r="EP323" s="2"/>
      <c r="EQ323" s="2">
        <v>0</v>
      </c>
      <c r="ER323" s="2">
        <v>54.58</v>
      </c>
      <c r="ES323" s="2">
        <v>3.66</v>
      </c>
      <c r="ET323" s="2">
        <v>0.66</v>
      </c>
      <c r="EU323" s="2">
        <v>0.12</v>
      </c>
      <c r="EV323" s="2">
        <v>50.26</v>
      </c>
      <c r="EW323" s="2">
        <v>5.75</v>
      </c>
      <c r="EX323" s="2">
        <v>0.01</v>
      </c>
      <c r="EY323" s="2">
        <v>0</v>
      </c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>
        <v>0</v>
      </c>
      <c r="FR323" s="2">
        <f t="shared" si="303"/>
        <v>0</v>
      </c>
      <c r="FS323" s="2">
        <v>0</v>
      </c>
      <c r="FT323" s="2" t="s">
        <v>27</v>
      </c>
      <c r="FU323" s="2" t="s">
        <v>28</v>
      </c>
      <c r="FV323" s="2"/>
      <c r="FW323" s="2"/>
      <c r="FX323" s="2">
        <v>115.2</v>
      </c>
      <c r="FY323" s="2">
        <v>70.55</v>
      </c>
      <c r="FZ323" s="2"/>
      <c r="GA323" s="2" t="s">
        <v>3</v>
      </c>
      <c r="GB323" s="2"/>
      <c r="GC323" s="2"/>
      <c r="GD323" s="2">
        <v>1</v>
      </c>
      <c r="GE323" s="2"/>
      <c r="GF323" s="2">
        <v>115509146</v>
      </c>
      <c r="GG323" s="2">
        <v>2</v>
      </c>
      <c r="GH323" s="2">
        <v>1</v>
      </c>
      <c r="GI323" s="2">
        <v>-2</v>
      </c>
      <c r="GJ323" s="2">
        <v>0</v>
      </c>
      <c r="GK323" s="2">
        <v>0</v>
      </c>
      <c r="GL323" s="2">
        <f t="shared" si="304"/>
        <v>0</v>
      </c>
      <c r="GM323" s="2">
        <f t="shared" si="305"/>
        <v>89.4</v>
      </c>
      <c r="GN323" s="2">
        <f t="shared" si="306"/>
        <v>89.4</v>
      </c>
      <c r="GO323" s="2">
        <f t="shared" si="307"/>
        <v>0</v>
      </c>
      <c r="GP323" s="2">
        <f t="shared" si="308"/>
        <v>0</v>
      </c>
      <c r="GQ323" s="2"/>
      <c r="GR323" s="2">
        <v>0</v>
      </c>
      <c r="GS323" s="2">
        <v>3</v>
      </c>
      <c r="GT323" s="2">
        <v>0</v>
      </c>
      <c r="GU323" s="2" t="s">
        <v>3</v>
      </c>
      <c r="GV323" s="2">
        <f t="shared" si="309"/>
        <v>0</v>
      </c>
      <c r="GW323" s="2">
        <v>1</v>
      </c>
      <c r="GX323" s="2">
        <f t="shared" si="310"/>
        <v>0</v>
      </c>
      <c r="GY323" s="2"/>
      <c r="GZ323" s="2"/>
      <c r="HA323" s="2">
        <v>0</v>
      </c>
      <c r="HB323" s="2">
        <v>0</v>
      </c>
      <c r="HC323" s="2">
        <f t="shared" si="311"/>
        <v>0</v>
      </c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>
        <v>0</v>
      </c>
      <c r="IL323" s="2"/>
      <c r="IM323" s="2"/>
      <c r="IN323" s="2"/>
      <c r="IO323" s="2"/>
      <c r="IP323" s="2"/>
      <c r="IQ323" s="2"/>
      <c r="IR323" s="2"/>
      <c r="IS323" s="2"/>
      <c r="IT323" s="2"/>
      <c r="IU323" s="2"/>
    </row>
    <row r="324" spans="1:255">
      <c r="A324">
        <v>17</v>
      </c>
      <c r="B324">
        <v>1</v>
      </c>
      <c r="C324">
        <f>ROW(SmtRes!A312)</f>
        <v>312</v>
      </c>
      <c r="D324">
        <f>ROW(EtalonRes!A360)</f>
        <v>360</v>
      </c>
      <c r="E324" t="s">
        <v>233</v>
      </c>
      <c r="F324" t="s">
        <v>45</v>
      </c>
      <c r="G324" t="s">
        <v>46</v>
      </c>
      <c r="H324" t="s">
        <v>47</v>
      </c>
      <c r="I324">
        <f>ROUND(3.14*0.56/4,9)</f>
        <v>0.43959999999999999</v>
      </c>
      <c r="J324">
        <v>0</v>
      </c>
      <c r="O324">
        <f t="shared" si="277"/>
        <v>32.54</v>
      </c>
      <c r="P324">
        <f t="shared" si="278"/>
        <v>1.61</v>
      </c>
      <c r="Q324">
        <f t="shared" si="279"/>
        <v>0.44</v>
      </c>
      <c r="R324">
        <f t="shared" si="280"/>
        <v>0.08</v>
      </c>
      <c r="S324">
        <f t="shared" si="281"/>
        <v>30.49</v>
      </c>
      <c r="T324">
        <f t="shared" si="282"/>
        <v>0</v>
      </c>
      <c r="U324">
        <f t="shared" si="283"/>
        <v>3.4882259999999992</v>
      </c>
      <c r="V324">
        <f t="shared" si="284"/>
        <v>6.594E-3</v>
      </c>
      <c r="W324">
        <f t="shared" si="285"/>
        <v>0</v>
      </c>
      <c r="X324">
        <f t="shared" si="286"/>
        <v>35.159999999999997</v>
      </c>
      <c r="Y324">
        <f t="shared" si="287"/>
        <v>21.7</v>
      </c>
      <c r="AA324">
        <v>33304960</v>
      </c>
      <c r="AB324">
        <f t="shared" si="288"/>
        <v>74.010000000000005</v>
      </c>
      <c r="AC324">
        <f t="shared" si="289"/>
        <v>3.66</v>
      </c>
      <c r="AD324">
        <f>ROUND((((((ET324*1.2)*1.25))-(((EU324*1.2)*1.25)))+AE324),2)</f>
        <v>0.99</v>
      </c>
      <c r="AE324">
        <f>ROUND((((EU324*1.2)*1.25)),2)</f>
        <v>0.18</v>
      </c>
      <c r="AF324">
        <f>ROUND((((EV324*1.2)*1.15)),2)</f>
        <v>69.36</v>
      </c>
      <c r="AG324">
        <f t="shared" si="290"/>
        <v>0</v>
      </c>
      <c r="AH324">
        <f>(((EW324*1.2)*1.15))</f>
        <v>7.9349999999999987</v>
      </c>
      <c r="AI324">
        <f>(((EX324*1.2)*1.25))</f>
        <v>1.4999999999999999E-2</v>
      </c>
      <c r="AJ324">
        <f t="shared" si="291"/>
        <v>0</v>
      </c>
      <c r="AK324">
        <v>54.58</v>
      </c>
      <c r="AL324">
        <v>3.66</v>
      </c>
      <c r="AM324">
        <v>0.66</v>
      </c>
      <c r="AN324">
        <v>0.12</v>
      </c>
      <c r="AO324">
        <v>50.26</v>
      </c>
      <c r="AP324">
        <v>0</v>
      </c>
      <c r="AQ324">
        <v>5.75</v>
      </c>
      <c r="AR324">
        <v>0.01</v>
      </c>
      <c r="AS324">
        <v>0</v>
      </c>
      <c r="AT324">
        <v>115</v>
      </c>
      <c r="AU324">
        <v>71</v>
      </c>
      <c r="AV324">
        <v>1</v>
      </c>
      <c r="AW324">
        <v>1</v>
      </c>
      <c r="AZ324">
        <v>1</v>
      </c>
      <c r="BA324">
        <v>1</v>
      </c>
      <c r="BB324">
        <v>1</v>
      </c>
      <c r="BC324">
        <v>1</v>
      </c>
      <c r="BD324" t="s">
        <v>3</v>
      </c>
      <c r="BE324" t="s">
        <v>3</v>
      </c>
      <c r="BF324" t="s">
        <v>3</v>
      </c>
      <c r="BG324" t="s">
        <v>3</v>
      </c>
      <c r="BH324">
        <v>0</v>
      </c>
      <c r="BI324">
        <v>1</v>
      </c>
      <c r="BJ324" t="s">
        <v>48</v>
      </c>
      <c r="BM324">
        <v>20001</v>
      </c>
      <c r="BN324">
        <v>0</v>
      </c>
      <c r="BO324" t="s">
        <v>3</v>
      </c>
      <c r="BP324">
        <v>0</v>
      </c>
      <c r="BQ324">
        <v>2</v>
      </c>
      <c r="BR324">
        <v>0</v>
      </c>
      <c r="BS324">
        <v>1</v>
      </c>
      <c r="BT324">
        <v>1</v>
      </c>
      <c r="BU324">
        <v>1</v>
      </c>
      <c r="BV324">
        <v>1</v>
      </c>
      <c r="BW324">
        <v>1</v>
      </c>
      <c r="BX324">
        <v>1</v>
      </c>
      <c r="BY324" t="s">
        <v>3</v>
      </c>
      <c r="BZ324">
        <v>128</v>
      </c>
      <c r="CA324">
        <v>83</v>
      </c>
      <c r="CE324">
        <v>0</v>
      </c>
      <c r="CF324">
        <v>0</v>
      </c>
      <c r="CG324">
        <v>0</v>
      </c>
      <c r="CM324">
        <v>0</v>
      </c>
      <c r="CN324" t="s">
        <v>954</v>
      </c>
      <c r="CO324">
        <v>0</v>
      </c>
      <c r="CP324">
        <f t="shared" si="292"/>
        <v>32.54</v>
      </c>
      <c r="CQ324">
        <f t="shared" si="293"/>
        <v>3.66</v>
      </c>
      <c r="CR324">
        <f t="shared" si="294"/>
        <v>0.99</v>
      </c>
      <c r="CS324">
        <f t="shared" si="295"/>
        <v>0.18</v>
      </c>
      <c r="CT324">
        <f t="shared" si="296"/>
        <v>69.36</v>
      </c>
      <c r="CU324">
        <f t="shared" si="297"/>
        <v>0</v>
      </c>
      <c r="CV324">
        <f t="shared" si="298"/>
        <v>7.9349999999999987</v>
      </c>
      <c r="CW324">
        <f t="shared" si="299"/>
        <v>1.4999999999999999E-2</v>
      </c>
      <c r="CX324">
        <f t="shared" si="300"/>
        <v>0</v>
      </c>
      <c r="CY324">
        <f t="shared" si="301"/>
        <v>35.155499999999996</v>
      </c>
      <c r="CZ324">
        <f t="shared" si="302"/>
        <v>21.704699999999999</v>
      </c>
      <c r="DC324" t="s">
        <v>3</v>
      </c>
      <c r="DD324" t="s">
        <v>3</v>
      </c>
      <c r="DE324" t="s">
        <v>21</v>
      </c>
      <c r="DF324" t="s">
        <v>21</v>
      </c>
      <c r="DG324" t="s">
        <v>22</v>
      </c>
      <c r="DH324" t="s">
        <v>3</v>
      </c>
      <c r="DI324" t="s">
        <v>22</v>
      </c>
      <c r="DJ324" t="s">
        <v>21</v>
      </c>
      <c r="DK324" t="s">
        <v>3</v>
      </c>
      <c r="DL324" t="s">
        <v>3</v>
      </c>
      <c r="DM324" t="s">
        <v>3</v>
      </c>
      <c r="DN324">
        <v>0</v>
      </c>
      <c r="DO324">
        <v>0</v>
      </c>
      <c r="DP324">
        <v>1</v>
      </c>
      <c r="DQ324">
        <v>1</v>
      </c>
      <c r="DU324">
        <v>1005</v>
      </c>
      <c r="DV324" t="s">
        <v>47</v>
      </c>
      <c r="DW324" t="s">
        <v>47</v>
      </c>
      <c r="DX324">
        <v>1</v>
      </c>
      <c r="EE324">
        <v>31102217</v>
      </c>
      <c r="EF324">
        <v>2</v>
      </c>
      <c r="EG324" t="s">
        <v>23</v>
      </c>
      <c r="EH324">
        <v>0</v>
      </c>
      <c r="EI324" t="s">
        <v>3</v>
      </c>
      <c r="EJ324">
        <v>1</v>
      </c>
      <c r="EK324">
        <v>20001</v>
      </c>
      <c r="EL324" t="s">
        <v>24</v>
      </c>
      <c r="EM324" t="s">
        <v>25</v>
      </c>
      <c r="EO324" t="s">
        <v>26</v>
      </c>
      <c r="EQ324">
        <v>0</v>
      </c>
      <c r="ER324">
        <v>54.58</v>
      </c>
      <c r="ES324">
        <v>3.66</v>
      </c>
      <c r="ET324">
        <v>0.66</v>
      </c>
      <c r="EU324">
        <v>0.12</v>
      </c>
      <c r="EV324">
        <v>50.26</v>
      </c>
      <c r="EW324">
        <v>5.75</v>
      </c>
      <c r="EX324">
        <v>0.01</v>
      </c>
      <c r="EY324">
        <v>0</v>
      </c>
      <c r="FQ324">
        <v>0</v>
      </c>
      <c r="FR324">
        <f t="shared" si="303"/>
        <v>0</v>
      </c>
      <c r="FS324">
        <v>0</v>
      </c>
      <c r="FT324" t="s">
        <v>27</v>
      </c>
      <c r="FU324" t="s">
        <v>28</v>
      </c>
      <c r="FX324">
        <v>115.2</v>
      </c>
      <c r="FY324">
        <v>70.55</v>
      </c>
      <c r="GA324" t="s">
        <v>3</v>
      </c>
      <c r="GD324">
        <v>1</v>
      </c>
      <c r="GF324">
        <v>115509146</v>
      </c>
      <c r="GG324">
        <v>2</v>
      </c>
      <c r="GH324">
        <v>1</v>
      </c>
      <c r="GI324">
        <v>-2</v>
      </c>
      <c r="GJ324">
        <v>0</v>
      </c>
      <c r="GK324">
        <v>0</v>
      </c>
      <c r="GL324">
        <f t="shared" si="304"/>
        <v>0</v>
      </c>
      <c r="GM324">
        <f t="shared" si="305"/>
        <v>89.4</v>
      </c>
      <c r="GN324">
        <f t="shared" si="306"/>
        <v>89.4</v>
      </c>
      <c r="GO324">
        <f t="shared" si="307"/>
        <v>0</v>
      </c>
      <c r="GP324">
        <f t="shared" si="308"/>
        <v>0</v>
      </c>
      <c r="GR324">
        <v>0</v>
      </c>
      <c r="GS324">
        <v>3</v>
      </c>
      <c r="GT324">
        <v>0</v>
      </c>
      <c r="GU324" t="s">
        <v>3</v>
      </c>
      <c r="GV324">
        <f t="shared" si="309"/>
        <v>0</v>
      </c>
      <c r="GW324">
        <v>1</v>
      </c>
      <c r="GX324">
        <f t="shared" si="310"/>
        <v>0</v>
      </c>
      <c r="HA324">
        <v>0</v>
      </c>
      <c r="HB324">
        <v>0</v>
      </c>
      <c r="HC324">
        <f t="shared" si="311"/>
        <v>0</v>
      </c>
      <c r="IK324">
        <v>0</v>
      </c>
    </row>
    <row r="325" spans="1:255">
      <c r="A325" s="2">
        <v>17</v>
      </c>
      <c r="B325" s="2">
        <v>1</v>
      </c>
      <c r="C325" s="2"/>
      <c r="D325" s="2"/>
      <c r="E325" s="2" t="s">
        <v>234</v>
      </c>
      <c r="F325" s="2" t="s">
        <v>38</v>
      </c>
      <c r="G325" s="2" t="s">
        <v>235</v>
      </c>
      <c r="H325" s="2" t="s">
        <v>40</v>
      </c>
      <c r="I325" s="2">
        <v>1</v>
      </c>
      <c r="J325" s="2">
        <v>0</v>
      </c>
      <c r="K325" s="2"/>
      <c r="L325" s="2"/>
      <c r="M325" s="2"/>
      <c r="N325" s="2"/>
      <c r="O325" s="2">
        <f t="shared" si="277"/>
        <v>0</v>
      </c>
      <c r="P325" s="2">
        <f t="shared" si="278"/>
        <v>0</v>
      </c>
      <c r="Q325" s="2">
        <f t="shared" si="279"/>
        <v>0</v>
      </c>
      <c r="R325" s="2">
        <f t="shared" si="280"/>
        <v>0</v>
      </c>
      <c r="S325" s="2">
        <f t="shared" si="281"/>
        <v>0</v>
      </c>
      <c r="T325" s="2">
        <f t="shared" si="282"/>
        <v>0</v>
      </c>
      <c r="U325" s="2">
        <f t="shared" si="283"/>
        <v>0</v>
      </c>
      <c r="V325" s="2">
        <f t="shared" si="284"/>
        <v>0</v>
      </c>
      <c r="W325" s="2">
        <f t="shared" si="285"/>
        <v>0</v>
      </c>
      <c r="X325" s="2">
        <f t="shared" si="286"/>
        <v>0</v>
      </c>
      <c r="Y325" s="2">
        <f t="shared" si="287"/>
        <v>0</v>
      </c>
      <c r="Z325" s="2"/>
      <c r="AA325" s="2">
        <v>33304975</v>
      </c>
      <c r="AB325" s="2">
        <f t="shared" si="288"/>
        <v>0</v>
      </c>
      <c r="AC325" s="2">
        <f t="shared" si="289"/>
        <v>0</v>
      </c>
      <c r="AD325" s="2">
        <f>ROUND((((ET325)-(EU325))+AE325),2)</f>
        <v>0</v>
      </c>
      <c r="AE325" s="2">
        <f t="shared" ref="AE325:AF328" si="314">ROUND((EU325),2)</f>
        <v>0</v>
      </c>
      <c r="AF325" s="2">
        <f t="shared" si="314"/>
        <v>0</v>
      </c>
      <c r="AG325" s="2">
        <f t="shared" si="290"/>
        <v>0</v>
      </c>
      <c r="AH325" s="2">
        <f t="shared" ref="AH325:AI328" si="315">(EW325)</f>
        <v>0</v>
      </c>
      <c r="AI325" s="2">
        <f t="shared" si="315"/>
        <v>0</v>
      </c>
      <c r="AJ325" s="2">
        <f t="shared" si="291"/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1</v>
      </c>
      <c r="AW325" s="2">
        <v>1</v>
      </c>
      <c r="AX325" s="2"/>
      <c r="AY325" s="2"/>
      <c r="AZ325" s="2">
        <v>1</v>
      </c>
      <c r="BA325" s="2">
        <v>1</v>
      </c>
      <c r="BB325" s="2">
        <v>1</v>
      </c>
      <c r="BC325" s="2">
        <v>1</v>
      </c>
      <c r="BD325" s="2" t="s">
        <v>3</v>
      </c>
      <c r="BE325" s="2" t="s">
        <v>3</v>
      </c>
      <c r="BF325" s="2" t="s">
        <v>3</v>
      </c>
      <c r="BG325" s="2" t="s">
        <v>3</v>
      </c>
      <c r="BH325" s="2">
        <v>3</v>
      </c>
      <c r="BI325" s="2">
        <v>2</v>
      </c>
      <c r="BJ325" s="2" t="s">
        <v>3</v>
      </c>
      <c r="BK325" s="2"/>
      <c r="BL325" s="2"/>
      <c r="BM325" s="2">
        <v>1100</v>
      </c>
      <c r="BN325" s="2">
        <v>0</v>
      </c>
      <c r="BO325" s="2" t="s">
        <v>3</v>
      </c>
      <c r="BP325" s="2">
        <v>0</v>
      </c>
      <c r="BQ325" s="2">
        <v>14</v>
      </c>
      <c r="BR325" s="2">
        <v>0</v>
      </c>
      <c r="BS325" s="2">
        <v>1</v>
      </c>
      <c r="BT325" s="2">
        <v>1</v>
      </c>
      <c r="BU325" s="2">
        <v>1</v>
      </c>
      <c r="BV325" s="2">
        <v>1</v>
      </c>
      <c r="BW325" s="2">
        <v>1</v>
      </c>
      <c r="BX325" s="2">
        <v>1</v>
      </c>
      <c r="BY325" s="2" t="s">
        <v>3</v>
      </c>
      <c r="BZ325" s="2">
        <v>0</v>
      </c>
      <c r="CA325" s="2">
        <v>0</v>
      </c>
      <c r="CB325" s="2"/>
      <c r="CC325" s="2"/>
      <c r="CD325" s="2"/>
      <c r="CE325" s="2">
        <v>0</v>
      </c>
      <c r="CF325" s="2">
        <v>0</v>
      </c>
      <c r="CG325" s="2">
        <v>0</v>
      </c>
      <c r="CH325" s="2"/>
      <c r="CI325" s="2"/>
      <c r="CJ325" s="2"/>
      <c r="CK325" s="2"/>
      <c r="CL325" s="2"/>
      <c r="CM325" s="2">
        <v>0</v>
      </c>
      <c r="CN325" s="2" t="s">
        <v>3</v>
      </c>
      <c r="CO325" s="2">
        <v>0</v>
      </c>
      <c r="CP325" s="2">
        <f t="shared" si="292"/>
        <v>0</v>
      </c>
      <c r="CQ325" s="2">
        <f t="shared" si="293"/>
        <v>0</v>
      </c>
      <c r="CR325" s="2">
        <f t="shared" si="294"/>
        <v>0</v>
      </c>
      <c r="CS325" s="2">
        <f t="shared" si="295"/>
        <v>0</v>
      </c>
      <c r="CT325" s="2">
        <f t="shared" si="296"/>
        <v>0</v>
      </c>
      <c r="CU325" s="2">
        <f t="shared" si="297"/>
        <v>0</v>
      </c>
      <c r="CV325" s="2">
        <f t="shared" si="298"/>
        <v>0</v>
      </c>
      <c r="CW325" s="2">
        <f t="shared" si="299"/>
        <v>0</v>
      </c>
      <c r="CX325" s="2">
        <f t="shared" si="300"/>
        <v>0</v>
      </c>
      <c r="CY325" s="2">
        <f t="shared" si="301"/>
        <v>0</v>
      </c>
      <c r="CZ325" s="2">
        <f t="shared" si="302"/>
        <v>0</v>
      </c>
      <c r="DA325" s="2"/>
      <c r="DB325" s="2"/>
      <c r="DC325" s="2" t="s">
        <v>3</v>
      </c>
      <c r="DD325" s="2" t="s">
        <v>3</v>
      </c>
      <c r="DE325" s="2" t="s">
        <v>3</v>
      </c>
      <c r="DF325" s="2" t="s">
        <v>3</v>
      </c>
      <c r="DG325" s="2" t="s">
        <v>3</v>
      </c>
      <c r="DH325" s="2" t="s">
        <v>3</v>
      </c>
      <c r="DI325" s="2" t="s">
        <v>3</v>
      </c>
      <c r="DJ325" s="2" t="s">
        <v>3</v>
      </c>
      <c r="DK325" s="2" t="s">
        <v>3</v>
      </c>
      <c r="DL325" s="2" t="s">
        <v>3</v>
      </c>
      <c r="DM325" s="2" t="s">
        <v>3</v>
      </c>
      <c r="DN325" s="2">
        <v>0</v>
      </c>
      <c r="DO325" s="2">
        <v>0</v>
      </c>
      <c r="DP325" s="2">
        <v>1</v>
      </c>
      <c r="DQ325" s="2">
        <v>1</v>
      </c>
      <c r="DR325" s="2"/>
      <c r="DS325" s="2"/>
      <c r="DT325" s="2"/>
      <c r="DU325" s="2">
        <v>1010</v>
      </c>
      <c r="DV325" s="2" t="s">
        <v>40</v>
      </c>
      <c r="DW325" s="2" t="s">
        <v>40</v>
      </c>
      <c r="DX325" s="2">
        <v>1</v>
      </c>
      <c r="DY325" s="2"/>
      <c r="DZ325" s="2"/>
      <c r="EA325" s="2"/>
      <c r="EB325" s="2"/>
      <c r="EC325" s="2"/>
      <c r="ED325" s="2"/>
      <c r="EE325" s="2">
        <v>31102366</v>
      </c>
      <c r="EF325" s="2">
        <v>8</v>
      </c>
      <c r="EG325" s="2" t="s">
        <v>34</v>
      </c>
      <c r="EH325" s="2">
        <v>0</v>
      </c>
      <c r="EI325" s="2" t="s">
        <v>3</v>
      </c>
      <c r="EJ325" s="2">
        <v>1</v>
      </c>
      <c r="EK325" s="2">
        <v>1100</v>
      </c>
      <c r="EL325" s="2" t="s">
        <v>41</v>
      </c>
      <c r="EM325" s="2" t="s">
        <v>42</v>
      </c>
      <c r="EN325" s="2"/>
      <c r="EO325" s="2" t="s">
        <v>3</v>
      </c>
      <c r="EP325" s="2"/>
      <c r="EQ325" s="2">
        <v>0</v>
      </c>
      <c r="ER325" s="2">
        <v>0</v>
      </c>
      <c r="ES325" s="2">
        <v>0</v>
      </c>
      <c r="ET325" s="2">
        <v>0</v>
      </c>
      <c r="EU325" s="2">
        <v>0</v>
      </c>
      <c r="EV325" s="2">
        <v>0</v>
      </c>
      <c r="EW325" s="2">
        <v>0</v>
      </c>
      <c r="EX325" s="2">
        <v>0</v>
      </c>
      <c r="EY325" s="2">
        <v>0</v>
      </c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>
        <v>0</v>
      </c>
      <c r="FR325" s="2">
        <f t="shared" si="303"/>
        <v>0</v>
      </c>
      <c r="FS325" s="2">
        <v>0</v>
      </c>
      <c r="FT325" s="2"/>
      <c r="FU325" s="2"/>
      <c r="FV325" s="2"/>
      <c r="FW325" s="2"/>
      <c r="FX325" s="2">
        <v>0</v>
      </c>
      <c r="FY325" s="2">
        <v>0</v>
      </c>
      <c r="FZ325" s="2"/>
      <c r="GA325" s="2" t="s">
        <v>3</v>
      </c>
      <c r="GB325" s="2"/>
      <c r="GC325" s="2"/>
      <c r="GD325" s="2">
        <v>1</v>
      </c>
      <c r="GE325" s="2"/>
      <c r="GF325" s="2">
        <v>540293523</v>
      </c>
      <c r="GG325" s="2">
        <v>2</v>
      </c>
      <c r="GH325" s="2">
        <v>0</v>
      </c>
      <c r="GI325" s="2">
        <v>-2</v>
      </c>
      <c r="GJ325" s="2">
        <v>0</v>
      </c>
      <c r="GK325" s="2">
        <v>0</v>
      </c>
      <c r="GL325" s="2">
        <f t="shared" si="304"/>
        <v>0</v>
      </c>
      <c r="GM325" s="2">
        <f t="shared" si="305"/>
        <v>0</v>
      </c>
      <c r="GN325" s="2">
        <f t="shared" si="306"/>
        <v>0</v>
      </c>
      <c r="GO325" s="2">
        <f t="shared" si="307"/>
        <v>0</v>
      </c>
      <c r="GP325" s="2">
        <f t="shared" si="308"/>
        <v>0</v>
      </c>
      <c r="GQ325" s="2"/>
      <c r="GR325" s="2">
        <v>0</v>
      </c>
      <c r="GS325" s="2">
        <v>3</v>
      </c>
      <c r="GT325" s="2">
        <v>0</v>
      </c>
      <c r="GU325" s="2" t="s">
        <v>3</v>
      </c>
      <c r="GV325" s="2">
        <f t="shared" si="309"/>
        <v>0</v>
      </c>
      <c r="GW325" s="2">
        <v>1</v>
      </c>
      <c r="GX325" s="2">
        <f t="shared" si="310"/>
        <v>0</v>
      </c>
      <c r="GY325" s="2"/>
      <c r="GZ325" s="2"/>
      <c r="HA325" s="2">
        <v>0</v>
      </c>
      <c r="HB325" s="2">
        <v>0</v>
      </c>
      <c r="HC325" s="2">
        <f t="shared" si="311"/>
        <v>0</v>
      </c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>
        <v>0</v>
      </c>
      <c r="IL325" s="2"/>
      <c r="IM325" s="2"/>
      <c r="IN325" s="2"/>
      <c r="IO325" s="2"/>
      <c r="IP325" s="2"/>
      <c r="IQ325" s="2"/>
      <c r="IR325" s="2"/>
      <c r="IS325" s="2"/>
      <c r="IT325" s="2"/>
      <c r="IU325" s="2"/>
    </row>
    <row r="326" spans="1:255">
      <c r="A326">
        <v>17</v>
      </c>
      <c r="B326">
        <v>1</v>
      </c>
      <c r="E326" t="s">
        <v>234</v>
      </c>
      <c r="F326" t="s">
        <v>38</v>
      </c>
      <c r="G326" t="s">
        <v>235</v>
      </c>
      <c r="H326" t="s">
        <v>40</v>
      </c>
      <c r="I326">
        <v>1</v>
      </c>
      <c r="J326">
        <v>0</v>
      </c>
      <c r="O326">
        <f t="shared" si="277"/>
        <v>1722.8</v>
      </c>
      <c r="P326">
        <f t="shared" si="278"/>
        <v>1722.8</v>
      </c>
      <c r="Q326">
        <f t="shared" si="279"/>
        <v>0</v>
      </c>
      <c r="R326">
        <f t="shared" si="280"/>
        <v>0</v>
      </c>
      <c r="S326">
        <f t="shared" si="281"/>
        <v>0</v>
      </c>
      <c r="T326">
        <f t="shared" si="282"/>
        <v>0</v>
      </c>
      <c r="U326">
        <f t="shared" si="283"/>
        <v>0</v>
      </c>
      <c r="V326">
        <f t="shared" si="284"/>
        <v>0</v>
      </c>
      <c r="W326">
        <f t="shared" si="285"/>
        <v>0</v>
      </c>
      <c r="X326">
        <f t="shared" si="286"/>
        <v>0</v>
      </c>
      <c r="Y326">
        <f t="shared" si="287"/>
        <v>0</v>
      </c>
      <c r="AA326">
        <v>33304960</v>
      </c>
      <c r="AB326">
        <f t="shared" si="288"/>
        <v>1722.8</v>
      </c>
      <c r="AC326">
        <f t="shared" si="289"/>
        <v>1722.8</v>
      </c>
      <c r="AD326">
        <f>ROUND((((ET326)-(EU326))+AE326),2)</f>
        <v>0</v>
      </c>
      <c r="AE326">
        <f t="shared" si="314"/>
        <v>0</v>
      </c>
      <c r="AF326">
        <f t="shared" si="314"/>
        <v>0</v>
      </c>
      <c r="AG326">
        <f t="shared" si="290"/>
        <v>0</v>
      </c>
      <c r="AH326">
        <f t="shared" si="315"/>
        <v>0</v>
      </c>
      <c r="AI326">
        <f t="shared" si="315"/>
        <v>0</v>
      </c>
      <c r="AJ326">
        <f t="shared" si="291"/>
        <v>0</v>
      </c>
      <c r="AK326">
        <v>1722.8</v>
      </c>
      <c r="AL326">
        <v>1722.8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1</v>
      </c>
      <c r="AW326">
        <v>1</v>
      </c>
      <c r="AZ326">
        <v>1</v>
      </c>
      <c r="BA326">
        <v>1</v>
      </c>
      <c r="BB326">
        <v>1</v>
      </c>
      <c r="BC326">
        <v>1</v>
      </c>
      <c r="BD326" t="s">
        <v>3</v>
      </c>
      <c r="BE326" t="s">
        <v>3</v>
      </c>
      <c r="BF326" t="s">
        <v>3</v>
      </c>
      <c r="BG326" t="s">
        <v>3</v>
      </c>
      <c r="BH326">
        <v>3</v>
      </c>
      <c r="BI326">
        <v>2</v>
      </c>
      <c r="BJ326" t="s">
        <v>3</v>
      </c>
      <c r="BM326">
        <v>1100</v>
      </c>
      <c r="BN326">
        <v>0</v>
      </c>
      <c r="BO326" t="s">
        <v>3</v>
      </c>
      <c r="BP326">
        <v>0</v>
      </c>
      <c r="BQ326">
        <v>14</v>
      </c>
      <c r="BR326">
        <v>0</v>
      </c>
      <c r="BS326">
        <v>1</v>
      </c>
      <c r="BT326">
        <v>1</v>
      </c>
      <c r="BU326">
        <v>1</v>
      </c>
      <c r="BV326">
        <v>1</v>
      </c>
      <c r="BW326">
        <v>1</v>
      </c>
      <c r="BX326">
        <v>1</v>
      </c>
      <c r="BY326" t="s">
        <v>3</v>
      </c>
      <c r="BZ326">
        <v>0</v>
      </c>
      <c r="CA326">
        <v>0</v>
      </c>
      <c r="CE326">
        <v>0</v>
      </c>
      <c r="CF326">
        <v>0</v>
      </c>
      <c r="CG326">
        <v>0</v>
      </c>
      <c r="CM326">
        <v>0</v>
      </c>
      <c r="CN326" t="s">
        <v>3</v>
      </c>
      <c r="CO326">
        <v>0</v>
      </c>
      <c r="CP326">
        <f t="shared" si="292"/>
        <v>1722.8</v>
      </c>
      <c r="CQ326">
        <f t="shared" si="293"/>
        <v>1722.8</v>
      </c>
      <c r="CR326">
        <f t="shared" si="294"/>
        <v>0</v>
      </c>
      <c r="CS326">
        <f t="shared" si="295"/>
        <v>0</v>
      </c>
      <c r="CT326">
        <f t="shared" si="296"/>
        <v>0</v>
      </c>
      <c r="CU326">
        <f t="shared" si="297"/>
        <v>0</v>
      </c>
      <c r="CV326">
        <f t="shared" si="298"/>
        <v>0</v>
      </c>
      <c r="CW326">
        <f t="shared" si="299"/>
        <v>0</v>
      </c>
      <c r="CX326">
        <f t="shared" si="300"/>
        <v>0</v>
      </c>
      <c r="CY326">
        <f t="shared" si="301"/>
        <v>0</v>
      </c>
      <c r="CZ326">
        <f t="shared" si="302"/>
        <v>0</v>
      </c>
      <c r="DC326" t="s">
        <v>3</v>
      </c>
      <c r="DD326" t="s">
        <v>3</v>
      </c>
      <c r="DE326" t="s">
        <v>3</v>
      </c>
      <c r="DF326" t="s">
        <v>3</v>
      </c>
      <c r="DG326" t="s">
        <v>3</v>
      </c>
      <c r="DH326" t="s">
        <v>3</v>
      </c>
      <c r="DI326" t="s">
        <v>3</v>
      </c>
      <c r="DJ326" t="s">
        <v>3</v>
      </c>
      <c r="DK326" t="s">
        <v>3</v>
      </c>
      <c r="DL326" t="s">
        <v>3</v>
      </c>
      <c r="DM326" t="s">
        <v>3</v>
      </c>
      <c r="DN326">
        <v>0</v>
      </c>
      <c r="DO326">
        <v>0</v>
      </c>
      <c r="DP326">
        <v>1</v>
      </c>
      <c r="DQ326">
        <v>1</v>
      </c>
      <c r="DU326">
        <v>1010</v>
      </c>
      <c r="DV326" t="s">
        <v>40</v>
      </c>
      <c r="DW326" t="s">
        <v>40</v>
      </c>
      <c r="DX326">
        <v>1</v>
      </c>
      <c r="EE326">
        <v>31102366</v>
      </c>
      <c r="EF326">
        <v>8</v>
      </c>
      <c r="EG326" t="s">
        <v>34</v>
      </c>
      <c r="EH326">
        <v>0</v>
      </c>
      <c r="EI326" t="s">
        <v>3</v>
      </c>
      <c r="EJ326">
        <v>1</v>
      </c>
      <c r="EK326">
        <v>1100</v>
      </c>
      <c r="EL326" t="s">
        <v>41</v>
      </c>
      <c r="EM326" t="s">
        <v>42</v>
      </c>
      <c r="EO326" t="s">
        <v>3</v>
      </c>
      <c r="EQ326">
        <v>0</v>
      </c>
      <c r="ER326">
        <v>1722.8</v>
      </c>
      <c r="ES326">
        <v>1722.8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5</v>
      </c>
      <c r="FC326">
        <v>1</v>
      </c>
      <c r="FD326">
        <v>18</v>
      </c>
      <c r="FF326">
        <v>15890.33</v>
      </c>
      <c r="FQ326">
        <v>0</v>
      </c>
      <c r="FR326">
        <f t="shared" si="303"/>
        <v>0</v>
      </c>
      <c r="FS326">
        <v>0</v>
      </c>
      <c r="FX326">
        <v>0</v>
      </c>
      <c r="FY326">
        <v>0</v>
      </c>
      <c r="GA326" t="s">
        <v>236</v>
      </c>
      <c r="GD326">
        <v>1</v>
      </c>
      <c r="GF326">
        <v>540293523</v>
      </c>
      <c r="GG326">
        <v>2</v>
      </c>
      <c r="GH326">
        <v>3</v>
      </c>
      <c r="GI326">
        <v>3</v>
      </c>
      <c r="GJ326">
        <v>0</v>
      </c>
      <c r="GK326">
        <v>0</v>
      </c>
      <c r="GL326">
        <f t="shared" si="304"/>
        <v>0</v>
      </c>
      <c r="GM326">
        <f t="shared" si="305"/>
        <v>1722.8</v>
      </c>
      <c r="GN326">
        <f t="shared" si="306"/>
        <v>0</v>
      </c>
      <c r="GO326">
        <f t="shared" si="307"/>
        <v>1722.8</v>
      </c>
      <c r="GP326">
        <f t="shared" si="308"/>
        <v>0</v>
      </c>
      <c r="GR326">
        <v>1</v>
      </c>
      <c r="GS326">
        <v>1</v>
      </c>
      <c r="GT326">
        <v>0</v>
      </c>
      <c r="GU326" t="s">
        <v>3</v>
      </c>
      <c r="GV326">
        <f t="shared" si="309"/>
        <v>0</v>
      </c>
      <c r="GW326">
        <v>1</v>
      </c>
      <c r="GX326">
        <f t="shared" si="310"/>
        <v>0</v>
      </c>
      <c r="HA326">
        <v>0</v>
      </c>
      <c r="HB326">
        <v>0</v>
      </c>
      <c r="HC326">
        <f t="shared" si="311"/>
        <v>0</v>
      </c>
      <c r="IK326">
        <v>0</v>
      </c>
    </row>
    <row r="327" spans="1:255">
      <c r="A327" s="2">
        <v>17</v>
      </c>
      <c r="B327" s="2">
        <v>1</v>
      </c>
      <c r="C327" s="2"/>
      <c r="D327" s="2"/>
      <c r="E327" s="2" t="s">
        <v>237</v>
      </c>
      <c r="F327" s="2" t="s">
        <v>38</v>
      </c>
      <c r="G327" s="2" t="s">
        <v>238</v>
      </c>
      <c r="H327" s="2" t="s">
        <v>40</v>
      </c>
      <c r="I327" s="2">
        <v>1</v>
      </c>
      <c r="J327" s="2">
        <v>0</v>
      </c>
      <c r="K327" s="2"/>
      <c r="L327" s="2"/>
      <c r="M327" s="2"/>
      <c r="N327" s="2"/>
      <c r="O327" s="2">
        <f t="shared" si="277"/>
        <v>0</v>
      </c>
      <c r="P327" s="2">
        <f t="shared" si="278"/>
        <v>0</v>
      </c>
      <c r="Q327" s="2">
        <f t="shared" si="279"/>
        <v>0</v>
      </c>
      <c r="R327" s="2">
        <f t="shared" si="280"/>
        <v>0</v>
      </c>
      <c r="S327" s="2">
        <f t="shared" si="281"/>
        <v>0</v>
      </c>
      <c r="T327" s="2">
        <f t="shared" si="282"/>
        <v>0</v>
      </c>
      <c r="U327" s="2">
        <f t="shared" si="283"/>
        <v>0</v>
      </c>
      <c r="V327" s="2">
        <f t="shared" si="284"/>
        <v>0</v>
      </c>
      <c r="W327" s="2">
        <f t="shared" si="285"/>
        <v>0</v>
      </c>
      <c r="X327" s="2">
        <f t="shared" si="286"/>
        <v>0</v>
      </c>
      <c r="Y327" s="2">
        <f t="shared" si="287"/>
        <v>0</v>
      </c>
      <c r="Z327" s="2"/>
      <c r="AA327" s="2">
        <v>33304975</v>
      </c>
      <c r="AB327" s="2">
        <f t="shared" si="288"/>
        <v>0</v>
      </c>
      <c r="AC327" s="2">
        <f t="shared" si="289"/>
        <v>0</v>
      </c>
      <c r="AD327" s="2">
        <f>ROUND((((ET327)-(EU327))+AE327),2)</f>
        <v>0</v>
      </c>
      <c r="AE327" s="2">
        <f t="shared" si="314"/>
        <v>0</v>
      </c>
      <c r="AF327" s="2">
        <f t="shared" si="314"/>
        <v>0</v>
      </c>
      <c r="AG327" s="2">
        <f t="shared" si="290"/>
        <v>0</v>
      </c>
      <c r="AH327" s="2">
        <f t="shared" si="315"/>
        <v>0</v>
      </c>
      <c r="AI327" s="2">
        <f t="shared" si="315"/>
        <v>0</v>
      </c>
      <c r="AJ327" s="2">
        <f t="shared" si="291"/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1</v>
      </c>
      <c r="AW327" s="2">
        <v>1</v>
      </c>
      <c r="AX327" s="2"/>
      <c r="AY327" s="2"/>
      <c r="AZ327" s="2">
        <v>1</v>
      </c>
      <c r="BA327" s="2">
        <v>1</v>
      </c>
      <c r="BB327" s="2">
        <v>1</v>
      </c>
      <c r="BC327" s="2">
        <v>1</v>
      </c>
      <c r="BD327" s="2" t="s">
        <v>3</v>
      </c>
      <c r="BE327" s="2" t="s">
        <v>3</v>
      </c>
      <c r="BF327" s="2" t="s">
        <v>3</v>
      </c>
      <c r="BG327" s="2" t="s">
        <v>3</v>
      </c>
      <c r="BH327" s="2">
        <v>3</v>
      </c>
      <c r="BI327" s="2">
        <v>2</v>
      </c>
      <c r="BJ327" s="2" t="s">
        <v>3</v>
      </c>
      <c r="BK327" s="2"/>
      <c r="BL327" s="2"/>
      <c r="BM327" s="2">
        <v>1100</v>
      </c>
      <c r="BN327" s="2">
        <v>0</v>
      </c>
      <c r="BO327" s="2" t="s">
        <v>3</v>
      </c>
      <c r="BP327" s="2">
        <v>0</v>
      </c>
      <c r="BQ327" s="2">
        <v>14</v>
      </c>
      <c r="BR327" s="2">
        <v>0</v>
      </c>
      <c r="BS327" s="2">
        <v>1</v>
      </c>
      <c r="BT327" s="2">
        <v>1</v>
      </c>
      <c r="BU327" s="2">
        <v>1</v>
      </c>
      <c r="BV327" s="2">
        <v>1</v>
      </c>
      <c r="BW327" s="2">
        <v>1</v>
      </c>
      <c r="BX327" s="2">
        <v>1</v>
      </c>
      <c r="BY327" s="2" t="s">
        <v>3</v>
      </c>
      <c r="BZ327" s="2">
        <v>0</v>
      </c>
      <c r="CA327" s="2">
        <v>0</v>
      </c>
      <c r="CB327" s="2"/>
      <c r="CC327" s="2"/>
      <c r="CD327" s="2"/>
      <c r="CE327" s="2">
        <v>0</v>
      </c>
      <c r="CF327" s="2">
        <v>0</v>
      </c>
      <c r="CG327" s="2">
        <v>0</v>
      </c>
      <c r="CH327" s="2"/>
      <c r="CI327" s="2"/>
      <c r="CJ327" s="2"/>
      <c r="CK327" s="2"/>
      <c r="CL327" s="2"/>
      <c r="CM327" s="2">
        <v>0</v>
      </c>
      <c r="CN327" s="2" t="s">
        <v>3</v>
      </c>
      <c r="CO327" s="2">
        <v>0</v>
      </c>
      <c r="CP327" s="2">
        <f t="shared" si="292"/>
        <v>0</v>
      </c>
      <c r="CQ327" s="2">
        <f t="shared" si="293"/>
        <v>0</v>
      </c>
      <c r="CR327" s="2">
        <f t="shared" si="294"/>
        <v>0</v>
      </c>
      <c r="CS327" s="2">
        <f t="shared" si="295"/>
        <v>0</v>
      </c>
      <c r="CT327" s="2">
        <f t="shared" si="296"/>
        <v>0</v>
      </c>
      <c r="CU327" s="2">
        <f t="shared" si="297"/>
        <v>0</v>
      </c>
      <c r="CV327" s="2">
        <f t="shared" si="298"/>
        <v>0</v>
      </c>
      <c r="CW327" s="2">
        <f t="shared" si="299"/>
        <v>0</v>
      </c>
      <c r="CX327" s="2">
        <f t="shared" si="300"/>
        <v>0</v>
      </c>
      <c r="CY327" s="2">
        <f t="shared" si="301"/>
        <v>0</v>
      </c>
      <c r="CZ327" s="2">
        <f t="shared" si="302"/>
        <v>0</v>
      </c>
      <c r="DA327" s="2"/>
      <c r="DB327" s="2"/>
      <c r="DC327" s="2" t="s">
        <v>3</v>
      </c>
      <c r="DD327" s="2" t="s">
        <v>3</v>
      </c>
      <c r="DE327" s="2" t="s">
        <v>3</v>
      </c>
      <c r="DF327" s="2" t="s">
        <v>3</v>
      </c>
      <c r="DG327" s="2" t="s">
        <v>3</v>
      </c>
      <c r="DH327" s="2" t="s">
        <v>3</v>
      </c>
      <c r="DI327" s="2" t="s">
        <v>3</v>
      </c>
      <c r="DJ327" s="2" t="s">
        <v>3</v>
      </c>
      <c r="DK327" s="2" t="s">
        <v>3</v>
      </c>
      <c r="DL327" s="2" t="s">
        <v>3</v>
      </c>
      <c r="DM327" s="2" t="s">
        <v>3</v>
      </c>
      <c r="DN327" s="2">
        <v>0</v>
      </c>
      <c r="DO327" s="2">
        <v>0</v>
      </c>
      <c r="DP327" s="2">
        <v>1</v>
      </c>
      <c r="DQ327" s="2">
        <v>1</v>
      </c>
      <c r="DR327" s="2"/>
      <c r="DS327" s="2"/>
      <c r="DT327" s="2"/>
      <c r="DU327" s="2">
        <v>1010</v>
      </c>
      <c r="DV327" s="2" t="s">
        <v>40</v>
      </c>
      <c r="DW327" s="2" t="s">
        <v>40</v>
      </c>
      <c r="DX327" s="2">
        <v>1</v>
      </c>
      <c r="DY327" s="2"/>
      <c r="DZ327" s="2"/>
      <c r="EA327" s="2"/>
      <c r="EB327" s="2"/>
      <c r="EC327" s="2"/>
      <c r="ED327" s="2"/>
      <c r="EE327" s="2">
        <v>31102366</v>
      </c>
      <c r="EF327" s="2">
        <v>8</v>
      </c>
      <c r="EG327" s="2" t="s">
        <v>34</v>
      </c>
      <c r="EH327" s="2">
        <v>0</v>
      </c>
      <c r="EI327" s="2" t="s">
        <v>3</v>
      </c>
      <c r="EJ327" s="2">
        <v>1</v>
      </c>
      <c r="EK327" s="2">
        <v>1100</v>
      </c>
      <c r="EL327" s="2" t="s">
        <v>41</v>
      </c>
      <c r="EM327" s="2" t="s">
        <v>42</v>
      </c>
      <c r="EN327" s="2"/>
      <c r="EO327" s="2" t="s">
        <v>3</v>
      </c>
      <c r="EP327" s="2"/>
      <c r="EQ327" s="2">
        <v>0</v>
      </c>
      <c r="ER327" s="2">
        <v>0</v>
      </c>
      <c r="ES327" s="2">
        <v>0</v>
      </c>
      <c r="ET327" s="2">
        <v>0</v>
      </c>
      <c r="EU327" s="2">
        <v>0</v>
      </c>
      <c r="EV327" s="2">
        <v>0</v>
      </c>
      <c r="EW327" s="2">
        <v>0</v>
      </c>
      <c r="EX327" s="2">
        <v>0</v>
      </c>
      <c r="EY327" s="2">
        <v>0</v>
      </c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>
        <v>0</v>
      </c>
      <c r="FR327" s="2">
        <f t="shared" si="303"/>
        <v>0</v>
      </c>
      <c r="FS327" s="2">
        <v>0</v>
      </c>
      <c r="FT327" s="2"/>
      <c r="FU327" s="2"/>
      <c r="FV327" s="2"/>
      <c r="FW327" s="2"/>
      <c r="FX327" s="2">
        <v>0</v>
      </c>
      <c r="FY327" s="2">
        <v>0</v>
      </c>
      <c r="FZ327" s="2"/>
      <c r="GA327" s="2" t="s">
        <v>3</v>
      </c>
      <c r="GB327" s="2"/>
      <c r="GC327" s="2"/>
      <c r="GD327" s="2">
        <v>1</v>
      </c>
      <c r="GE327" s="2"/>
      <c r="GF327" s="2">
        <v>56582029</v>
      </c>
      <c r="GG327" s="2">
        <v>2</v>
      </c>
      <c r="GH327" s="2">
        <v>0</v>
      </c>
      <c r="GI327" s="2">
        <v>-2</v>
      </c>
      <c r="GJ327" s="2">
        <v>0</v>
      </c>
      <c r="GK327" s="2">
        <v>0</v>
      </c>
      <c r="GL327" s="2">
        <f t="shared" si="304"/>
        <v>0</v>
      </c>
      <c r="GM327" s="2">
        <f t="shared" si="305"/>
        <v>0</v>
      </c>
      <c r="GN327" s="2">
        <f t="shared" si="306"/>
        <v>0</v>
      </c>
      <c r="GO327" s="2">
        <f t="shared" si="307"/>
        <v>0</v>
      </c>
      <c r="GP327" s="2">
        <f t="shared" si="308"/>
        <v>0</v>
      </c>
      <c r="GQ327" s="2"/>
      <c r="GR327" s="2">
        <v>0</v>
      </c>
      <c r="GS327" s="2">
        <v>3</v>
      </c>
      <c r="GT327" s="2">
        <v>0</v>
      </c>
      <c r="GU327" s="2" t="s">
        <v>3</v>
      </c>
      <c r="GV327" s="2">
        <f t="shared" si="309"/>
        <v>0</v>
      </c>
      <c r="GW327" s="2">
        <v>1</v>
      </c>
      <c r="GX327" s="2">
        <f t="shared" si="310"/>
        <v>0</v>
      </c>
      <c r="GY327" s="2"/>
      <c r="GZ327" s="2"/>
      <c r="HA327" s="2">
        <v>0</v>
      </c>
      <c r="HB327" s="2">
        <v>0</v>
      </c>
      <c r="HC327" s="2">
        <f t="shared" si="311"/>
        <v>0</v>
      </c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>
        <v>0</v>
      </c>
      <c r="IL327" s="2"/>
      <c r="IM327" s="2"/>
      <c r="IN327" s="2"/>
      <c r="IO327" s="2"/>
      <c r="IP327" s="2"/>
      <c r="IQ327" s="2"/>
      <c r="IR327" s="2"/>
      <c r="IS327" s="2"/>
      <c r="IT327" s="2"/>
      <c r="IU327" s="2"/>
    </row>
    <row r="328" spans="1:255">
      <c r="A328">
        <v>17</v>
      </c>
      <c r="B328">
        <v>1</v>
      </c>
      <c r="E328" t="s">
        <v>237</v>
      </c>
      <c r="F328" t="s">
        <v>38</v>
      </c>
      <c r="G328" t="s">
        <v>238</v>
      </c>
      <c r="H328" t="s">
        <v>40</v>
      </c>
      <c r="I328">
        <v>1</v>
      </c>
      <c r="J328">
        <v>0</v>
      </c>
      <c r="O328">
        <f t="shared" si="277"/>
        <v>678.68</v>
      </c>
      <c r="P328">
        <f t="shared" si="278"/>
        <v>678.68</v>
      </c>
      <c r="Q328">
        <f t="shared" si="279"/>
        <v>0</v>
      </c>
      <c r="R328">
        <f t="shared" si="280"/>
        <v>0</v>
      </c>
      <c r="S328">
        <f t="shared" si="281"/>
        <v>0</v>
      </c>
      <c r="T328">
        <f t="shared" si="282"/>
        <v>0</v>
      </c>
      <c r="U328">
        <f t="shared" si="283"/>
        <v>0</v>
      </c>
      <c r="V328">
        <f t="shared" si="284"/>
        <v>0</v>
      </c>
      <c r="W328">
        <f t="shared" si="285"/>
        <v>0</v>
      </c>
      <c r="X328">
        <f t="shared" si="286"/>
        <v>0</v>
      </c>
      <c r="Y328">
        <f t="shared" si="287"/>
        <v>0</v>
      </c>
      <c r="AA328">
        <v>33304960</v>
      </c>
      <c r="AB328">
        <f t="shared" si="288"/>
        <v>678.68</v>
      </c>
      <c r="AC328">
        <f t="shared" si="289"/>
        <v>678.68</v>
      </c>
      <c r="AD328">
        <f>ROUND((((ET328)-(EU328))+AE328),2)</f>
        <v>0</v>
      </c>
      <c r="AE328">
        <f t="shared" si="314"/>
        <v>0</v>
      </c>
      <c r="AF328">
        <f t="shared" si="314"/>
        <v>0</v>
      </c>
      <c r="AG328">
        <f t="shared" si="290"/>
        <v>0</v>
      </c>
      <c r="AH328">
        <f t="shared" si="315"/>
        <v>0</v>
      </c>
      <c r="AI328">
        <f t="shared" si="315"/>
        <v>0</v>
      </c>
      <c r="AJ328">
        <f t="shared" si="291"/>
        <v>0</v>
      </c>
      <c r="AK328">
        <v>678.68</v>
      </c>
      <c r="AL328">
        <v>678.68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1</v>
      </c>
      <c r="AW328">
        <v>1</v>
      </c>
      <c r="AZ328">
        <v>1</v>
      </c>
      <c r="BA328">
        <v>1</v>
      </c>
      <c r="BB328">
        <v>1</v>
      </c>
      <c r="BC328">
        <v>1</v>
      </c>
      <c r="BD328" t="s">
        <v>3</v>
      </c>
      <c r="BE328" t="s">
        <v>3</v>
      </c>
      <c r="BF328" t="s">
        <v>3</v>
      </c>
      <c r="BG328" t="s">
        <v>3</v>
      </c>
      <c r="BH328">
        <v>3</v>
      </c>
      <c r="BI328">
        <v>2</v>
      </c>
      <c r="BJ328" t="s">
        <v>3</v>
      </c>
      <c r="BM328">
        <v>1100</v>
      </c>
      <c r="BN328">
        <v>0</v>
      </c>
      <c r="BO328" t="s">
        <v>3</v>
      </c>
      <c r="BP328">
        <v>0</v>
      </c>
      <c r="BQ328">
        <v>14</v>
      </c>
      <c r="BR328">
        <v>0</v>
      </c>
      <c r="BS328">
        <v>1</v>
      </c>
      <c r="BT328">
        <v>1</v>
      </c>
      <c r="BU328">
        <v>1</v>
      </c>
      <c r="BV328">
        <v>1</v>
      </c>
      <c r="BW328">
        <v>1</v>
      </c>
      <c r="BX328">
        <v>1</v>
      </c>
      <c r="BY328" t="s">
        <v>3</v>
      </c>
      <c r="BZ328">
        <v>0</v>
      </c>
      <c r="CA328">
        <v>0</v>
      </c>
      <c r="CE328">
        <v>0</v>
      </c>
      <c r="CF328">
        <v>0</v>
      </c>
      <c r="CG328">
        <v>0</v>
      </c>
      <c r="CM328">
        <v>0</v>
      </c>
      <c r="CN328" t="s">
        <v>3</v>
      </c>
      <c r="CO328">
        <v>0</v>
      </c>
      <c r="CP328">
        <f t="shared" si="292"/>
        <v>678.68</v>
      </c>
      <c r="CQ328">
        <f t="shared" si="293"/>
        <v>678.68</v>
      </c>
      <c r="CR328">
        <f t="shared" si="294"/>
        <v>0</v>
      </c>
      <c r="CS328">
        <f t="shared" si="295"/>
        <v>0</v>
      </c>
      <c r="CT328">
        <f t="shared" si="296"/>
        <v>0</v>
      </c>
      <c r="CU328">
        <f t="shared" si="297"/>
        <v>0</v>
      </c>
      <c r="CV328">
        <f t="shared" si="298"/>
        <v>0</v>
      </c>
      <c r="CW328">
        <f t="shared" si="299"/>
        <v>0</v>
      </c>
      <c r="CX328">
        <f t="shared" si="300"/>
        <v>0</v>
      </c>
      <c r="CY328">
        <f t="shared" si="301"/>
        <v>0</v>
      </c>
      <c r="CZ328">
        <f t="shared" si="302"/>
        <v>0</v>
      </c>
      <c r="DC328" t="s">
        <v>3</v>
      </c>
      <c r="DD328" t="s">
        <v>3</v>
      </c>
      <c r="DE328" t="s">
        <v>3</v>
      </c>
      <c r="DF328" t="s">
        <v>3</v>
      </c>
      <c r="DG328" t="s">
        <v>3</v>
      </c>
      <c r="DH328" t="s">
        <v>3</v>
      </c>
      <c r="DI328" t="s">
        <v>3</v>
      </c>
      <c r="DJ328" t="s">
        <v>3</v>
      </c>
      <c r="DK328" t="s">
        <v>3</v>
      </c>
      <c r="DL328" t="s">
        <v>3</v>
      </c>
      <c r="DM328" t="s">
        <v>3</v>
      </c>
      <c r="DN328">
        <v>0</v>
      </c>
      <c r="DO328">
        <v>0</v>
      </c>
      <c r="DP328">
        <v>1</v>
      </c>
      <c r="DQ328">
        <v>1</v>
      </c>
      <c r="DU328">
        <v>1010</v>
      </c>
      <c r="DV328" t="s">
        <v>40</v>
      </c>
      <c r="DW328" t="s">
        <v>40</v>
      </c>
      <c r="DX328">
        <v>1</v>
      </c>
      <c r="EE328">
        <v>31102366</v>
      </c>
      <c r="EF328">
        <v>8</v>
      </c>
      <c r="EG328" t="s">
        <v>34</v>
      </c>
      <c r="EH328">
        <v>0</v>
      </c>
      <c r="EI328" t="s">
        <v>3</v>
      </c>
      <c r="EJ328">
        <v>1</v>
      </c>
      <c r="EK328">
        <v>1100</v>
      </c>
      <c r="EL328" t="s">
        <v>41</v>
      </c>
      <c r="EM328" t="s">
        <v>42</v>
      </c>
      <c r="EO328" t="s">
        <v>3</v>
      </c>
      <c r="EQ328">
        <v>0</v>
      </c>
      <c r="ER328">
        <v>678.68</v>
      </c>
      <c r="ES328">
        <v>678.68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5</v>
      </c>
      <c r="FC328">
        <v>1</v>
      </c>
      <c r="FD328">
        <v>18</v>
      </c>
      <c r="FF328">
        <v>6259.83</v>
      </c>
      <c r="FQ328">
        <v>0</v>
      </c>
      <c r="FR328">
        <f t="shared" si="303"/>
        <v>0</v>
      </c>
      <c r="FS328">
        <v>0</v>
      </c>
      <c r="FX328">
        <v>0</v>
      </c>
      <c r="FY328">
        <v>0</v>
      </c>
      <c r="GA328" t="s">
        <v>149</v>
      </c>
      <c r="GD328">
        <v>1</v>
      </c>
      <c r="GF328">
        <v>56582029</v>
      </c>
      <c r="GG328">
        <v>2</v>
      </c>
      <c r="GH328">
        <v>3</v>
      </c>
      <c r="GI328">
        <v>3</v>
      </c>
      <c r="GJ328">
        <v>0</v>
      </c>
      <c r="GK328">
        <v>0</v>
      </c>
      <c r="GL328">
        <f t="shared" si="304"/>
        <v>0</v>
      </c>
      <c r="GM328">
        <f t="shared" si="305"/>
        <v>678.68</v>
      </c>
      <c r="GN328">
        <f t="shared" si="306"/>
        <v>0</v>
      </c>
      <c r="GO328">
        <f t="shared" si="307"/>
        <v>678.68</v>
      </c>
      <c r="GP328">
        <f t="shared" si="308"/>
        <v>0</v>
      </c>
      <c r="GR328">
        <v>1</v>
      </c>
      <c r="GS328">
        <v>1</v>
      </c>
      <c r="GT328">
        <v>0</v>
      </c>
      <c r="GU328" t="s">
        <v>3</v>
      </c>
      <c r="GV328">
        <f t="shared" si="309"/>
        <v>0</v>
      </c>
      <c r="GW328">
        <v>1</v>
      </c>
      <c r="GX328">
        <f t="shared" si="310"/>
        <v>0</v>
      </c>
      <c r="HA328">
        <v>0</v>
      </c>
      <c r="HB328">
        <v>0</v>
      </c>
      <c r="HC328">
        <f t="shared" si="311"/>
        <v>0</v>
      </c>
      <c r="IK328">
        <v>0</v>
      </c>
    </row>
    <row r="329" spans="1:255">
      <c r="A329" s="2">
        <v>17</v>
      </c>
      <c r="B329" s="2">
        <v>1</v>
      </c>
      <c r="C329" s="2">
        <f>ROW(SmtRes!A317)</f>
        <v>317</v>
      </c>
      <c r="D329" s="2">
        <f>ROW(EtalonRes!A366)</f>
        <v>366</v>
      </c>
      <c r="E329" s="2" t="s">
        <v>239</v>
      </c>
      <c r="F329" s="2" t="s">
        <v>56</v>
      </c>
      <c r="G329" s="2" t="s">
        <v>57</v>
      </c>
      <c r="H329" s="2" t="s">
        <v>58</v>
      </c>
      <c r="I329" s="2">
        <f>ROUND(4/10,9)</f>
        <v>0.4</v>
      </c>
      <c r="J329" s="2">
        <v>0</v>
      </c>
      <c r="K329" s="2"/>
      <c r="L329" s="2"/>
      <c r="M329" s="2"/>
      <c r="N329" s="2"/>
      <c r="O329" s="2">
        <f t="shared" si="277"/>
        <v>32.270000000000003</v>
      </c>
      <c r="P329" s="2">
        <f t="shared" si="278"/>
        <v>11.61</v>
      </c>
      <c r="Q329" s="2">
        <f t="shared" si="279"/>
        <v>0.4</v>
      </c>
      <c r="R329" s="2">
        <f t="shared" si="280"/>
        <v>7.0000000000000007E-2</v>
      </c>
      <c r="S329" s="2">
        <f t="shared" si="281"/>
        <v>20.260000000000002</v>
      </c>
      <c r="T329" s="2">
        <f t="shared" si="282"/>
        <v>0</v>
      </c>
      <c r="U329" s="2">
        <f t="shared" si="283"/>
        <v>2.0424000000000002</v>
      </c>
      <c r="V329" s="2">
        <f t="shared" si="284"/>
        <v>6.0000000000000001E-3</v>
      </c>
      <c r="W329" s="2">
        <f t="shared" si="285"/>
        <v>0</v>
      </c>
      <c r="X329" s="2">
        <f t="shared" si="286"/>
        <v>23.38</v>
      </c>
      <c r="Y329" s="2">
        <f t="shared" si="287"/>
        <v>14.43</v>
      </c>
      <c r="Z329" s="2"/>
      <c r="AA329" s="2">
        <v>33304975</v>
      </c>
      <c r="AB329" s="2">
        <f t="shared" si="288"/>
        <v>80.66</v>
      </c>
      <c r="AC329" s="2">
        <f t="shared" si="289"/>
        <v>29.02</v>
      </c>
      <c r="AD329" s="2">
        <f>ROUND((((((ET329*1.2)*1.25))-(((EU329*1.2)*1.25)))+AE329),2)</f>
        <v>0.99</v>
      </c>
      <c r="AE329" s="2">
        <f>ROUND((((EU329*1.2)*1.25)),2)</f>
        <v>0.18</v>
      </c>
      <c r="AF329" s="2">
        <f>ROUND((((EV329*1.2)*1.15)),2)</f>
        <v>50.65</v>
      </c>
      <c r="AG329" s="2">
        <f t="shared" si="290"/>
        <v>0</v>
      </c>
      <c r="AH329" s="2">
        <f>(((EW329*1.2)*1.15))</f>
        <v>5.1059999999999999</v>
      </c>
      <c r="AI329" s="2">
        <f>(((EX329*1.2)*1.25))</f>
        <v>1.4999999999999999E-2</v>
      </c>
      <c r="AJ329" s="2">
        <f t="shared" si="291"/>
        <v>0</v>
      </c>
      <c r="AK329" s="2">
        <v>66.38</v>
      </c>
      <c r="AL329" s="2">
        <v>29.02</v>
      </c>
      <c r="AM329" s="2">
        <v>0.66</v>
      </c>
      <c r="AN329" s="2">
        <v>0.12</v>
      </c>
      <c r="AO329" s="2">
        <v>36.700000000000003</v>
      </c>
      <c r="AP329" s="2">
        <v>0</v>
      </c>
      <c r="AQ329" s="2">
        <v>3.7</v>
      </c>
      <c r="AR329" s="2">
        <v>0.01</v>
      </c>
      <c r="AS329" s="2">
        <v>0</v>
      </c>
      <c r="AT329" s="2">
        <v>115</v>
      </c>
      <c r="AU329" s="2">
        <v>71</v>
      </c>
      <c r="AV329" s="2">
        <v>1</v>
      </c>
      <c r="AW329" s="2">
        <v>1</v>
      </c>
      <c r="AX329" s="2"/>
      <c r="AY329" s="2"/>
      <c r="AZ329" s="2">
        <v>1</v>
      </c>
      <c r="BA329" s="2">
        <v>1</v>
      </c>
      <c r="BB329" s="2">
        <v>1</v>
      </c>
      <c r="BC329" s="2">
        <v>1</v>
      </c>
      <c r="BD329" s="2" t="s">
        <v>3</v>
      </c>
      <c r="BE329" s="2" t="s">
        <v>3</v>
      </c>
      <c r="BF329" s="2" t="s">
        <v>3</v>
      </c>
      <c r="BG329" s="2" t="s">
        <v>3</v>
      </c>
      <c r="BH329" s="2">
        <v>0</v>
      </c>
      <c r="BI329" s="2">
        <v>1</v>
      </c>
      <c r="BJ329" s="2" t="s">
        <v>59</v>
      </c>
      <c r="BK329" s="2"/>
      <c r="BL329" s="2"/>
      <c r="BM329" s="2">
        <v>20001</v>
      </c>
      <c r="BN329" s="2">
        <v>0</v>
      </c>
      <c r="BO329" s="2" t="s">
        <v>3</v>
      </c>
      <c r="BP329" s="2">
        <v>0</v>
      </c>
      <c r="BQ329" s="2">
        <v>2</v>
      </c>
      <c r="BR329" s="2">
        <v>0</v>
      </c>
      <c r="BS329" s="2">
        <v>1</v>
      </c>
      <c r="BT329" s="2">
        <v>1</v>
      </c>
      <c r="BU329" s="2">
        <v>1</v>
      </c>
      <c r="BV329" s="2">
        <v>1</v>
      </c>
      <c r="BW329" s="2">
        <v>1</v>
      </c>
      <c r="BX329" s="2">
        <v>1</v>
      </c>
      <c r="BY329" s="2" t="s">
        <v>3</v>
      </c>
      <c r="BZ329" s="2">
        <v>128</v>
      </c>
      <c r="CA329" s="2">
        <v>83</v>
      </c>
      <c r="CB329" s="2"/>
      <c r="CC329" s="2"/>
      <c r="CD329" s="2"/>
      <c r="CE329" s="2">
        <v>0</v>
      </c>
      <c r="CF329" s="2">
        <v>0</v>
      </c>
      <c r="CG329" s="2">
        <v>0</v>
      </c>
      <c r="CH329" s="2"/>
      <c r="CI329" s="2"/>
      <c r="CJ329" s="2"/>
      <c r="CK329" s="2"/>
      <c r="CL329" s="2"/>
      <c r="CM329" s="2">
        <v>0</v>
      </c>
      <c r="CN329" s="2" t="s">
        <v>954</v>
      </c>
      <c r="CO329" s="2">
        <v>0</v>
      </c>
      <c r="CP329" s="2">
        <f t="shared" si="292"/>
        <v>32.270000000000003</v>
      </c>
      <c r="CQ329" s="2">
        <f t="shared" si="293"/>
        <v>29.02</v>
      </c>
      <c r="CR329" s="2">
        <f t="shared" si="294"/>
        <v>0.99</v>
      </c>
      <c r="CS329" s="2">
        <f t="shared" si="295"/>
        <v>0.18</v>
      </c>
      <c r="CT329" s="2">
        <f t="shared" si="296"/>
        <v>50.65</v>
      </c>
      <c r="CU329" s="2">
        <f t="shared" si="297"/>
        <v>0</v>
      </c>
      <c r="CV329" s="2">
        <f t="shared" si="298"/>
        <v>5.1059999999999999</v>
      </c>
      <c r="CW329" s="2">
        <f t="shared" si="299"/>
        <v>1.4999999999999999E-2</v>
      </c>
      <c r="CX329" s="2">
        <f t="shared" si="300"/>
        <v>0</v>
      </c>
      <c r="CY329" s="2">
        <f t="shared" si="301"/>
        <v>23.379500000000004</v>
      </c>
      <c r="CZ329" s="2">
        <f t="shared" si="302"/>
        <v>14.4343</v>
      </c>
      <c r="DA329" s="2"/>
      <c r="DB329" s="2"/>
      <c r="DC329" s="2" t="s">
        <v>3</v>
      </c>
      <c r="DD329" s="2" t="s">
        <v>3</v>
      </c>
      <c r="DE329" s="2" t="s">
        <v>21</v>
      </c>
      <c r="DF329" s="2" t="s">
        <v>21</v>
      </c>
      <c r="DG329" s="2" t="s">
        <v>22</v>
      </c>
      <c r="DH329" s="2" t="s">
        <v>3</v>
      </c>
      <c r="DI329" s="2" t="s">
        <v>22</v>
      </c>
      <c r="DJ329" s="2" t="s">
        <v>21</v>
      </c>
      <c r="DK329" s="2" t="s">
        <v>3</v>
      </c>
      <c r="DL329" s="2" t="s">
        <v>3</v>
      </c>
      <c r="DM329" s="2" t="s">
        <v>3</v>
      </c>
      <c r="DN329" s="2">
        <v>0</v>
      </c>
      <c r="DO329" s="2">
        <v>0</v>
      </c>
      <c r="DP329" s="2">
        <v>1</v>
      </c>
      <c r="DQ329" s="2">
        <v>1</v>
      </c>
      <c r="DR329" s="2"/>
      <c r="DS329" s="2"/>
      <c r="DT329" s="2"/>
      <c r="DU329" s="2">
        <v>1013</v>
      </c>
      <c r="DV329" s="2" t="s">
        <v>58</v>
      </c>
      <c r="DW329" s="2" t="s">
        <v>58</v>
      </c>
      <c r="DX329" s="2">
        <v>1</v>
      </c>
      <c r="DY329" s="2"/>
      <c r="DZ329" s="2"/>
      <c r="EA329" s="2"/>
      <c r="EB329" s="2"/>
      <c r="EC329" s="2"/>
      <c r="ED329" s="2"/>
      <c r="EE329" s="2">
        <v>31102217</v>
      </c>
      <c r="EF329" s="2">
        <v>2</v>
      </c>
      <c r="EG329" s="2" t="s">
        <v>23</v>
      </c>
      <c r="EH329" s="2">
        <v>0</v>
      </c>
      <c r="EI329" s="2" t="s">
        <v>3</v>
      </c>
      <c r="EJ329" s="2">
        <v>1</v>
      </c>
      <c r="EK329" s="2">
        <v>20001</v>
      </c>
      <c r="EL329" s="2" t="s">
        <v>24</v>
      </c>
      <c r="EM329" s="2" t="s">
        <v>25</v>
      </c>
      <c r="EN329" s="2"/>
      <c r="EO329" s="2" t="s">
        <v>26</v>
      </c>
      <c r="EP329" s="2"/>
      <c r="EQ329" s="2">
        <v>0</v>
      </c>
      <c r="ER329" s="2">
        <v>66.38</v>
      </c>
      <c r="ES329" s="2">
        <v>29.02</v>
      </c>
      <c r="ET329" s="2">
        <v>0.66</v>
      </c>
      <c r="EU329" s="2">
        <v>0.12</v>
      </c>
      <c r="EV329" s="2">
        <v>36.700000000000003</v>
      </c>
      <c r="EW329" s="2">
        <v>3.7</v>
      </c>
      <c r="EX329" s="2">
        <v>0.01</v>
      </c>
      <c r="EY329" s="2">
        <v>0</v>
      </c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>
        <v>0</v>
      </c>
      <c r="FR329" s="2">
        <f t="shared" si="303"/>
        <v>0</v>
      </c>
      <c r="FS329" s="2">
        <v>0</v>
      </c>
      <c r="FT329" s="2" t="s">
        <v>27</v>
      </c>
      <c r="FU329" s="2" t="s">
        <v>28</v>
      </c>
      <c r="FV329" s="2"/>
      <c r="FW329" s="2"/>
      <c r="FX329" s="2">
        <v>115.2</v>
      </c>
      <c r="FY329" s="2">
        <v>70.55</v>
      </c>
      <c r="FZ329" s="2"/>
      <c r="GA329" s="2" t="s">
        <v>3</v>
      </c>
      <c r="GB329" s="2"/>
      <c r="GC329" s="2"/>
      <c r="GD329" s="2">
        <v>1</v>
      </c>
      <c r="GE329" s="2"/>
      <c r="GF329" s="2">
        <v>-1886852892</v>
      </c>
      <c r="GG329" s="2">
        <v>2</v>
      </c>
      <c r="GH329" s="2">
        <v>1</v>
      </c>
      <c r="GI329" s="2">
        <v>-2</v>
      </c>
      <c r="GJ329" s="2">
        <v>0</v>
      </c>
      <c r="GK329" s="2">
        <v>0</v>
      </c>
      <c r="GL329" s="2">
        <f t="shared" si="304"/>
        <v>0</v>
      </c>
      <c r="GM329" s="2">
        <f t="shared" si="305"/>
        <v>70.08</v>
      </c>
      <c r="GN329" s="2">
        <f t="shared" si="306"/>
        <v>70.08</v>
      </c>
      <c r="GO329" s="2">
        <f t="shared" si="307"/>
        <v>0</v>
      </c>
      <c r="GP329" s="2">
        <f t="shared" si="308"/>
        <v>0</v>
      </c>
      <c r="GQ329" s="2"/>
      <c r="GR329" s="2">
        <v>0</v>
      </c>
      <c r="GS329" s="2">
        <v>3</v>
      </c>
      <c r="GT329" s="2">
        <v>0</v>
      </c>
      <c r="GU329" s="2" t="s">
        <v>3</v>
      </c>
      <c r="GV329" s="2">
        <f t="shared" si="309"/>
        <v>0</v>
      </c>
      <c r="GW329" s="2">
        <v>1</v>
      </c>
      <c r="GX329" s="2">
        <f t="shared" si="310"/>
        <v>0</v>
      </c>
      <c r="GY329" s="2"/>
      <c r="GZ329" s="2"/>
      <c r="HA329" s="2">
        <v>0</v>
      </c>
      <c r="HB329" s="2">
        <v>0</v>
      </c>
      <c r="HC329" s="2">
        <f t="shared" si="311"/>
        <v>0</v>
      </c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>
        <v>0</v>
      </c>
      <c r="IL329" s="2"/>
      <c r="IM329" s="2"/>
      <c r="IN329" s="2"/>
      <c r="IO329" s="2"/>
      <c r="IP329" s="2"/>
      <c r="IQ329" s="2"/>
      <c r="IR329" s="2"/>
      <c r="IS329" s="2"/>
      <c r="IT329" s="2"/>
      <c r="IU329" s="2"/>
    </row>
    <row r="330" spans="1:255">
      <c r="A330">
        <v>17</v>
      </c>
      <c r="B330">
        <v>1</v>
      </c>
      <c r="C330">
        <f>ROW(SmtRes!A322)</f>
        <v>322</v>
      </c>
      <c r="D330">
        <f>ROW(EtalonRes!A372)</f>
        <v>372</v>
      </c>
      <c r="E330" t="s">
        <v>239</v>
      </c>
      <c r="F330" t="s">
        <v>56</v>
      </c>
      <c r="G330" t="s">
        <v>57</v>
      </c>
      <c r="H330" t="s">
        <v>58</v>
      </c>
      <c r="I330">
        <f>ROUND(4/10,9)</f>
        <v>0.4</v>
      </c>
      <c r="J330">
        <v>0</v>
      </c>
      <c r="O330">
        <f t="shared" si="277"/>
        <v>32.270000000000003</v>
      </c>
      <c r="P330">
        <f t="shared" si="278"/>
        <v>11.61</v>
      </c>
      <c r="Q330">
        <f t="shared" si="279"/>
        <v>0.4</v>
      </c>
      <c r="R330">
        <f t="shared" si="280"/>
        <v>7.0000000000000007E-2</v>
      </c>
      <c r="S330">
        <f t="shared" si="281"/>
        <v>20.260000000000002</v>
      </c>
      <c r="T330">
        <f t="shared" si="282"/>
        <v>0</v>
      </c>
      <c r="U330">
        <f t="shared" si="283"/>
        <v>2.0424000000000002</v>
      </c>
      <c r="V330">
        <f t="shared" si="284"/>
        <v>6.0000000000000001E-3</v>
      </c>
      <c r="W330">
        <f t="shared" si="285"/>
        <v>0</v>
      </c>
      <c r="X330">
        <f t="shared" si="286"/>
        <v>23.38</v>
      </c>
      <c r="Y330">
        <f t="shared" si="287"/>
        <v>14.43</v>
      </c>
      <c r="AA330">
        <v>33304960</v>
      </c>
      <c r="AB330">
        <f t="shared" si="288"/>
        <v>80.66</v>
      </c>
      <c r="AC330">
        <f t="shared" si="289"/>
        <v>29.02</v>
      </c>
      <c r="AD330">
        <f>ROUND((((((ET330*1.2)*1.25))-(((EU330*1.2)*1.25)))+AE330),2)</f>
        <v>0.99</v>
      </c>
      <c r="AE330">
        <f>ROUND((((EU330*1.2)*1.25)),2)</f>
        <v>0.18</v>
      </c>
      <c r="AF330">
        <f>ROUND((((EV330*1.2)*1.15)),2)</f>
        <v>50.65</v>
      </c>
      <c r="AG330">
        <f t="shared" si="290"/>
        <v>0</v>
      </c>
      <c r="AH330">
        <f>(((EW330*1.2)*1.15))</f>
        <v>5.1059999999999999</v>
      </c>
      <c r="AI330">
        <f>(((EX330*1.2)*1.25))</f>
        <v>1.4999999999999999E-2</v>
      </c>
      <c r="AJ330">
        <f t="shared" si="291"/>
        <v>0</v>
      </c>
      <c r="AK330">
        <v>66.38</v>
      </c>
      <c r="AL330">
        <v>29.02</v>
      </c>
      <c r="AM330">
        <v>0.66</v>
      </c>
      <c r="AN330">
        <v>0.12</v>
      </c>
      <c r="AO330">
        <v>36.700000000000003</v>
      </c>
      <c r="AP330">
        <v>0</v>
      </c>
      <c r="AQ330">
        <v>3.7</v>
      </c>
      <c r="AR330">
        <v>0.01</v>
      </c>
      <c r="AS330">
        <v>0</v>
      </c>
      <c r="AT330">
        <v>115</v>
      </c>
      <c r="AU330">
        <v>71</v>
      </c>
      <c r="AV330">
        <v>1</v>
      </c>
      <c r="AW330">
        <v>1</v>
      </c>
      <c r="AZ330">
        <v>1</v>
      </c>
      <c r="BA330">
        <v>1</v>
      </c>
      <c r="BB330">
        <v>1</v>
      </c>
      <c r="BC330">
        <v>1</v>
      </c>
      <c r="BD330" t="s">
        <v>3</v>
      </c>
      <c r="BE330" t="s">
        <v>3</v>
      </c>
      <c r="BF330" t="s">
        <v>3</v>
      </c>
      <c r="BG330" t="s">
        <v>3</v>
      </c>
      <c r="BH330">
        <v>0</v>
      </c>
      <c r="BI330">
        <v>1</v>
      </c>
      <c r="BJ330" t="s">
        <v>59</v>
      </c>
      <c r="BM330">
        <v>20001</v>
      </c>
      <c r="BN330">
        <v>0</v>
      </c>
      <c r="BO330" t="s">
        <v>3</v>
      </c>
      <c r="BP330">
        <v>0</v>
      </c>
      <c r="BQ330">
        <v>2</v>
      </c>
      <c r="BR330">
        <v>0</v>
      </c>
      <c r="BS330">
        <v>1</v>
      </c>
      <c r="BT330">
        <v>1</v>
      </c>
      <c r="BU330">
        <v>1</v>
      </c>
      <c r="BV330">
        <v>1</v>
      </c>
      <c r="BW330">
        <v>1</v>
      </c>
      <c r="BX330">
        <v>1</v>
      </c>
      <c r="BY330" t="s">
        <v>3</v>
      </c>
      <c r="BZ330">
        <v>128</v>
      </c>
      <c r="CA330">
        <v>83</v>
      </c>
      <c r="CE330">
        <v>0</v>
      </c>
      <c r="CF330">
        <v>0</v>
      </c>
      <c r="CG330">
        <v>0</v>
      </c>
      <c r="CM330">
        <v>0</v>
      </c>
      <c r="CN330" t="s">
        <v>954</v>
      </c>
      <c r="CO330">
        <v>0</v>
      </c>
      <c r="CP330">
        <f t="shared" si="292"/>
        <v>32.270000000000003</v>
      </c>
      <c r="CQ330">
        <f t="shared" si="293"/>
        <v>29.02</v>
      </c>
      <c r="CR330">
        <f t="shared" si="294"/>
        <v>0.99</v>
      </c>
      <c r="CS330">
        <f t="shared" si="295"/>
        <v>0.18</v>
      </c>
      <c r="CT330">
        <f t="shared" si="296"/>
        <v>50.65</v>
      </c>
      <c r="CU330">
        <f t="shared" si="297"/>
        <v>0</v>
      </c>
      <c r="CV330">
        <f t="shared" si="298"/>
        <v>5.1059999999999999</v>
      </c>
      <c r="CW330">
        <f t="shared" si="299"/>
        <v>1.4999999999999999E-2</v>
      </c>
      <c r="CX330">
        <f t="shared" si="300"/>
        <v>0</v>
      </c>
      <c r="CY330">
        <f t="shared" si="301"/>
        <v>23.379500000000004</v>
      </c>
      <c r="CZ330">
        <f t="shared" si="302"/>
        <v>14.4343</v>
      </c>
      <c r="DC330" t="s">
        <v>3</v>
      </c>
      <c r="DD330" t="s">
        <v>3</v>
      </c>
      <c r="DE330" t="s">
        <v>21</v>
      </c>
      <c r="DF330" t="s">
        <v>21</v>
      </c>
      <c r="DG330" t="s">
        <v>22</v>
      </c>
      <c r="DH330" t="s">
        <v>3</v>
      </c>
      <c r="DI330" t="s">
        <v>22</v>
      </c>
      <c r="DJ330" t="s">
        <v>21</v>
      </c>
      <c r="DK330" t="s">
        <v>3</v>
      </c>
      <c r="DL330" t="s">
        <v>3</v>
      </c>
      <c r="DM330" t="s">
        <v>3</v>
      </c>
      <c r="DN330">
        <v>0</v>
      </c>
      <c r="DO330">
        <v>0</v>
      </c>
      <c r="DP330">
        <v>1</v>
      </c>
      <c r="DQ330">
        <v>1</v>
      </c>
      <c r="DU330">
        <v>1013</v>
      </c>
      <c r="DV330" t="s">
        <v>58</v>
      </c>
      <c r="DW330" t="s">
        <v>58</v>
      </c>
      <c r="DX330">
        <v>1</v>
      </c>
      <c r="EE330">
        <v>31102217</v>
      </c>
      <c r="EF330">
        <v>2</v>
      </c>
      <c r="EG330" t="s">
        <v>23</v>
      </c>
      <c r="EH330">
        <v>0</v>
      </c>
      <c r="EI330" t="s">
        <v>3</v>
      </c>
      <c r="EJ330">
        <v>1</v>
      </c>
      <c r="EK330">
        <v>20001</v>
      </c>
      <c r="EL330" t="s">
        <v>24</v>
      </c>
      <c r="EM330" t="s">
        <v>25</v>
      </c>
      <c r="EO330" t="s">
        <v>26</v>
      </c>
      <c r="EQ330">
        <v>0</v>
      </c>
      <c r="ER330">
        <v>66.38</v>
      </c>
      <c r="ES330">
        <v>29.02</v>
      </c>
      <c r="ET330">
        <v>0.66</v>
      </c>
      <c r="EU330">
        <v>0.12</v>
      </c>
      <c r="EV330">
        <v>36.700000000000003</v>
      </c>
      <c r="EW330">
        <v>3.7</v>
      </c>
      <c r="EX330">
        <v>0.01</v>
      </c>
      <c r="EY330">
        <v>0</v>
      </c>
      <c r="FQ330">
        <v>0</v>
      </c>
      <c r="FR330">
        <f t="shared" si="303"/>
        <v>0</v>
      </c>
      <c r="FS330">
        <v>0</v>
      </c>
      <c r="FT330" t="s">
        <v>27</v>
      </c>
      <c r="FU330" t="s">
        <v>28</v>
      </c>
      <c r="FX330">
        <v>115.2</v>
      </c>
      <c r="FY330">
        <v>70.55</v>
      </c>
      <c r="GA330" t="s">
        <v>3</v>
      </c>
      <c r="GD330">
        <v>1</v>
      </c>
      <c r="GF330">
        <v>-1886852892</v>
      </c>
      <c r="GG330">
        <v>2</v>
      </c>
      <c r="GH330">
        <v>1</v>
      </c>
      <c r="GI330">
        <v>-2</v>
      </c>
      <c r="GJ330">
        <v>0</v>
      </c>
      <c r="GK330">
        <v>0</v>
      </c>
      <c r="GL330">
        <f t="shared" si="304"/>
        <v>0</v>
      </c>
      <c r="GM330">
        <f t="shared" si="305"/>
        <v>70.08</v>
      </c>
      <c r="GN330">
        <f t="shared" si="306"/>
        <v>70.08</v>
      </c>
      <c r="GO330">
        <f t="shared" si="307"/>
        <v>0</v>
      </c>
      <c r="GP330">
        <f t="shared" si="308"/>
        <v>0</v>
      </c>
      <c r="GR330">
        <v>0</v>
      </c>
      <c r="GS330">
        <v>3</v>
      </c>
      <c r="GT330">
        <v>0</v>
      </c>
      <c r="GU330" t="s">
        <v>3</v>
      </c>
      <c r="GV330">
        <f t="shared" si="309"/>
        <v>0</v>
      </c>
      <c r="GW330">
        <v>1</v>
      </c>
      <c r="GX330">
        <f t="shared" si="310"/>
        <v>0</v>
      </c>
      <c r="HA330">
        <v>0</v>
      </c>
      <c r="HB330">
        <v>0</v>
      </c>
      <c r="HC330">
        <f t="shared" si="311"/>
        <v>0</v>
      </c>
      <c r="IK330">
        <v>0</v>
      </c>
    </row>
    <row r="331" spans="1:255">
      <c r="A331" s="2">
        <v>17</v>
      </c>
      <c r="B331" s="2">
        <v>1</v>
      </c>
      <c r="C331" s="2"/>
      <c r="D331" s="2"/>
      <c r="E331" s="2" t="s">
        <v>240</v>
      </c>
      <c r="F331" s="2" t="s">
        <v>38</v>
      </c>
      <c r="G331" s="2" t="s">
        <v>241</v>
      </c>
      <c r="H331" s="2" t="s">
        <v>40</v>
      </c>
      <c r="I331" s="2">
        <v>1</v>
      </c>
      <c r="J331" s="2">
        <v>0</v>
      </c>
      <c r="K331" s="2"/>
      <c r="L331" s="2"/>
      <c r="M331" s="2"/>
      <c r="N331" s="2"/>
      <c r="O331" s="2">
        <f t="shared" si="277"/>
        <v>0</v>
      </c>
      <c r="P331" s="2">
        <f t="shared" si="278"/>
        <v>0</v>
      </c>
      <c r="Q331" s="2">
        <f t="shared" si="279"/>
        <v>0</v>
      </c>
      <c r="R331" s="2">
        <f t="shared" si="280"/>
        <v>0</v>
      </c>
      <c r="S331" s="2">
        <f t="shared" si="281"/>
        <v>0</v>
      </c>
      <c r="T331" s="2">
        <f t="shared" si="282"/>
        <v>0</v>
      </c>
      <c r="U331" s="2">
        <f t="shared" si="283"/>
        <v>0</v>
      </c>
      <c r="V331" s="2">
        <f t="shared" si="284"/>
        <v>0</v>
      </c>
      <c r="W331" s="2">
        <f t="shared" si="285"/>
        <v>0</v>
      </c>
      <c r="X331" s="2">
        <f t="shared" si="286"/>
        <v>0</v>
      </c>
      <c r="Y331" s="2">
        <f t="shared" si="287"/>
        <v>0</v>
      </c>
      <c r="Z331" s="2"/>
      <c r="AA331" s="2">
        <v>33304975</v>
      </c>
      <c r="AB331" s="2">
        <f t="shared" si="288"/>
        <v>0</v>
      </c>
      <c r="AC331" s="2">
        <f t="shared" si="289"/>
        <v>0</v>
      </c>
      <c r="AD331" s="2">
        <f>ROUND((((ET331)-(EU331))+AE331),2)</f>
        <v>0</v>
      </c>
      <c r="AE331" s="2">
        <f>ROUND((EU331),2)</f>
        <v>0</v>
      </c>
      <c r="AF331" s="2">
        <f>ROUND((EV331),2)</f>
        <v>0</v>
      </c>
      <c r="AG331" s="2">
        <f t="shared" si="290"/>
        <v>0</v>
      </c>
      <c r="AH331" s="2">
        <f>(EW331)</f>
        <v>0</v>
      </c>
      <c r="AI331" s="2">
        <f>(EX331)</f>
        <v>0</v>
      </c>
      <c r="AJ331" s="2">
        <f t="shared" si="291"/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1</v>
      </c>
      <c r="AW331" s="2">
        <v>1</v>
      </c>
      <c r="AX331" s="2"/>
      <c r="AY331" s="2"/>
      <c r="AZ331" s="2">
        <v>1</v>
      </c>
      <c r="BA331" s="2">
        <v>1</v>
      </c>
      <c r="BB331" s="2">
        <v>1</v>
      </c>
      <c r="BC331" s="2">
        <v>1</v>
      </c>
      <c r="BD331" s="2" t="s">
        <v>3</v>
      </c>
      <c r="BE331" s="2" t="s">
        <v>3</v>
      </c>
      <c r="BF331" s="2" t="s">
        <v>3</v>
      </c>
      <c r="BG331" s="2" t="s">
        <v>3</v>
      </c>
      <c r="BH331" s="2">
        <v>3</v>
      </c>
      <c r="BI331" s="2">
        <v>2</v>
      </c>
      <c r="BJ331" s="2" t="s">
        <v>3</v>
      </c>
      <c r="BK331" s="2"/>
      <c r="BL331" s="2"/>
      <c r="BM331" s="2">
        <v>1100</v>
      </c>
      <c r="BN331" s="2">
        <v>0</v>
      </c>
      <c r="BO331" s="2" t="s">
        <v>3</v>
      </c>
      <c r="BP331" s="2">
        <v>0</v>
      </c>
      <c r="BQ331" s="2">
        <v>14</v>
      </c>
      <c r="BR331" s="2">
        <v>0</v>
      </c>
      <c r="BS331" s="2">
        <v>1</v>
      </c>
      <c r="BT331" s="2">
        <v>1</v>
      </c>
      <c r="BU331" s="2">
        <v>1</v>
      </c>
      <c r="BV331" s="2">
        <v>1</v>
      </c>
      <c r="BW331" s="2">
        <v>1</v>
      </c>
      <c r="BX331" s="2">
        <v>1</v>
      </c>
      <c r="BY331" s="2" t="s">
        <v>3</v>
      </c>
      <c r="BZ331" s="2">
        <v>0</v>
      </c>
      <c r="CA331" s="2">
        <v>0</v>
      </c>
      <c r="CB331" s="2"/>
      <c r="CC331" s="2"/>
      <c r="CD331" s="2"/>
      <c r="CE331" s="2">
        <v>0</v>
      </c>
      <c r="CF331" s="2">
        <v>0</v>
      </c>
      <c r="CG331" s="2">
        <v>0</v>
      </c>
      <c r="CH331" s="2"/>
      <c r="CI331" s="2"/>
      <c r="CJ331" s="2"/>
      <c r="CK331" s="2"/>
      <c r="CL331" s="2"/>
      <c r="CM331" s="2">
        <v>0</v>
      </c>
      <c r="CN331" s="2" t="s">
        <v>3</v>
      </c>
      <c r="CO331" s="2">
        <v>0</v>
      </c>
      <c r="CP331" s="2">
        <f t="shared" si="292"/>
        <v>0</v>
      </c>
      <c r="CQ331" s="2">
        <f t="shared" si="293"/>
        <v>0</v>
      </c>
      <c r="CR331" s="2">
        <f t="shared" si="294"/>
        <v>0</v>
      </c>
      <c r="CS331" s="2">
        <f t="shared" si="295"/>
        <v>0</v>
      </c>
      <c r="CT331" s="2">
        <f t="shared" si="296"/>
        <v>0</v>
      </c>
      <c r="CU331" s="2">
        <f t="shared" si="297"/>
        <v>0</v>
      </c>
      <c r="CV331" s="2">
        <f t="shared" si="298"/>
        <v>0</v>
      </c>
      <c r="CW331" s="2">
        <f t="shared" si="299"/>
        <v>0</v>
      </c>
      <c r="CX331" s="2">
        <f t="shared" si="300"/>
        <v>0</v>
      </c>
      <c r="CY331" s="2">
        <f t="shared" si="301"/>
        <v>0</v>
      </c>
      <c r="CZ331" s="2">
        <f t="shared" si="302"/>
        <v>0</v>
      </c>
      <c r="DA331" s="2"/>
      <c r="DB331" s="2"/>
      <c r="DC331" s="2" t="s">
        <v>3</v>
      </c>
      <c r="DD331" s="2" t="s">
        <v>3</v>
      </c>
      <c r="DE331" s="2" t="s">
        <v>3</v>
      </c>
      <c r="DF331" s="2" t="s">
        <v>3</v>
      </c>
      <c r="DG331" s="2" t="s">
        <v>3</v>
      </c>
      <c r="DH331" s="2" t="s">
        <v>3</v>
      </c>
      <c r="DI331" s="2" t="s">
        <v>3</v>
      </c>
      <c r="DJ331" s="2" t="s">
        <v>3</v>
      </c>
      <c r="DK331" s="2" t="s">
        <v>3</v>
      </c>
      <c r="DL331" s="2" t="s">
        <v>3</v>
      </c>
      <c r="DM331" s="2" t="s">
        <v>3</v>
      </c>
      <c r="DN331" s="2">
        <v>0</v>
      </c>
      <c r="DO331" s="2">
        <v>0</v>
      </c>
      <c r="DP331" s="2">
        <v>1</v>
      </c>
      <c r="DQ331" s="2">
        <v>1</v>
      </c>
      <c r="DR331" s="2"/>
      <c r="DS331" s="2"/>
      <c r="DT331" s="2"/>
      <c r="DU331" s="2">
        <v>1010</v>
      </c>
      <c r="DV331" s="2" t="s">
        <v>40</v>
      </c>
      <c r="DW331" s="2" t="s">
        <v>40</v>
      </c>
      <c r="DX331" s="2">
        <v>1</v>
      </c>
      <c r="DY331" s="2"/>
      <c r="DZ331" s="2"/>
      <c r="EA331" s="2"/>
      <c r="EB331" s="2"/>
      <c r="EC331" s="2"/>
      <c r="ED331" s="2"/>
      <c r="EE331" s="2">
        <v>31102366</v>
      </c>
      <c r="EF331" s="2">
        <v>8</v>
      </c>
      <c r="EG331" s="2" t="s">
        <v>34</v>
      </c>
      <c r="EH331" s="2">
        <v>0</v>
      </c>
      <c r="EI331" s="2" t="s">
        <v>3</v>
      </c>
      <c r="EJ331" s="2">
        <v>1</v>
      </c>
      <c r="EK331" s="2">
        <v>1100</v>
      </c>
      <c r="EL331" s="2" t="s">
        <v>41</v>
      </c>
      <c r="EM331" s="2" t="s">
        <v>42</v>
      </c>
      <c r="EN331" s="2"/>
      <c r="EO331" s="2" t="s">
        <v>3</v>
      </c>
      <c r="EP331" s="2"/>
      <c r="EQ331" s="2">
        <v>0</v>
      </c>
      <c r="ER331" s="2">
        <v>0</v>
      </c>
      <c r="ES331" s="2">
        <v>0</v>
      </c>
      <c r="ET331" s="2">
        <v>0</v>
      </c>
      <c r="EU331" s="2">
        <v>0</v>
      </c>
      <c r="EV331" s="2">
        <v>0</v>
      </c>
      <c r="EW331" s="2">
        <v>0</v>
      </c>
      <c r="EX331" s="2">
        <v>0</v>
      </c>
      <c r="EY331" s="2">
        <v>0</v>
      </c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>
        <v>0</v>
      </c>
      <c r="FR331" s="2">
        <f t="shared" si="303"/>
        <v>0</v>
      </c>
      <c r="FS331" s="2">
        <v>0</v>
      </c>
      <c r="FT331" s="2"/>
      <c r="FU331" s="2"/>
      <c r="FV331" s="2"/>
      <c r="FW331" s="2"/>
      <c r="FX331" s="2">
        <v>0</v>
      </c>
      <c r="FY331" s="2">
        <v>0</v>
      </c>
      <c r="FZ331" s="2"/>
      <c r="GA331" s="2" t="s">
        <v>3</v>
      </c>
      <c r="GB331" s="2"/>
      <c r="GC331" s="2"/>
      <c r="GD331" s="2">
        <v>1</v>
      </c>
      <c r="GE331" s="2"/>
      <c r="GF331" s="2">
        <v>-1482480375</v>
      </c>
      <c r="GG331" s="2">
        <v>2</v>
      </c>
      <c r="GH331" s="2">
        <v>0</v>
      </c>
      <c r="GI331" s="2">
        <v>-2</v>
      </c>
      <c r="GJ331" s="2">
        <v>0</v>
      </c>
      <c r="GK331" s="2">
        <v>0</v>
      </c>
      <c r="GL331" s="2">
        <f t="shared" si="304"/>
        <v>0</v>
      </c>
      <c r="GM331" s="2">
        <f t="shared" si="305"/>
        <v>0</v>
      </c>
      <c r="GN331" s="2">
        <f t="shared" si="306"/>
        <v>0</v>
      </c>
      <c r="GO331" s="2">
        <f t="shared" si="307"/>
        <v>0</v>
      </c>
      <c r="GP331" s="2">
        <f t="shared" si="308"/>
        <v>0</v>
      </c>
      <c r="GQ331" s="2"/>
      <c r="GR331" s="2">
        <v>0</v>
      </c>
      <c r="GS331" s="2">
        <v>3</v>
      </c>
      <c r="GT331" s="2">
        <v>0</v>
      </c>
      <c r="GU331" s="2" t="s">
        <v>3</v>
      </c>
      <c r="GV331" s="2">
        <f t="shared" si="309"/>
        <v>0</v>
      </c>
      <c r="GW331" s="2">
        <v>1</v>
      </c>
      <c r="GX331" s="2">
        <f t="shared" si="310"/>
        <v>0</v>
      </c>
      <c r="GY331" s="2"/>
      <c r="GZ331" s="2"/>
      <c r="HA331" s="2">
        <v>0</v>
      </c>
      <c r="HB331" s="2">
        <v>0</v>
      </c>
      <c r="HC331" s="2">
        <f t="shared" si="311"/>
        <v>0</v>
      </c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>
        <v>0</v>
      </c>
      <c r="IL331" s="2"/>
      <c r="IM331" s="2"/>
      <c r="IN331" s="2"/>
      <c r="IO331" s="2"/>
      <c r="IP331" s="2"/>
      <c r="IQ331" s="2"/>
      <c r="IR331" s="2"/>
      <c r="IS331" s="2"/>
      <c r="IT331" s="2"/>
      <c r="IU331" s="2"/>
    </row>
    <row r="332" spans="1:255">
      <c r="A332">
        <v>17</v>
      </c>
      <c r="B332">
        <v>1</v>
      </c>
      <c r="E332" t="s">
        <v>240</v>
      </c>
      <c r="F332" t="s">
        <v>38</v>
      </c>
      <c r="G332" t="s">
        <v>241</v>
      </c>
      <c r="H332" t="s">
        <v>40</v>
      </c>
      <c r="I332">
        <v>1</v>
      </c>
      <c r="J332">
        <v>0</v>
      </c>
      <c r="O332">
        <f t="shared" si="277"/>
        <v>2150.89</v>
      </c>
      <c r="P332">
        <f t="shared" si="278"/>
        <v>2150.89</v>
      </c>
      <c r="Q332">
        <f t="shared" si="279"/>
        <v>0</v>
      </c>
      <c r="R332">
        <f t="shared" si="280"/>
        <v>0</v>
      </c>
      <c r="S332">
        <f t="shared" si="281"/>
        <v>0</v>
      </c>
      <c r="T332">
        <f t="shared" si="282"/>
        <v>0</v>
      </c>
      <c r="U332">
        <f t="shared" si="283"/>
        <v>0</v>
      </c>
      <c r="V332">
        <f t="shared" si="284"/>
        <v>0</v>
      </c>
      <c r="W332">
        <f t="shared" si="285"/>
        <v>0</v>
      </c>
      <c r="X332">
        <f t="shared" si="286"/>
        <v>0</v>
      </c>
      <c r="Y332">
        <f t="shared" si="287"/>
        <v>0</v>
      </c>
      <c r="AA332">
        <v>33304960</v>
      </c>
      <c r="AB332">
        <f t="shared" si="288"/>
        <v>2150.89</v>
      </c>
      <c r="AC332">
        <f t="shared" si="289"/>
        <v>2150.89</v>
      </c>
      <c r="AD332">
        <f>ROUND((((ET332)-(EU332))+AE332),2)</f>
        <v>0</v>
      </c>
      <c r="AE332">
        <f>ROUND((EU332),2)</f>
        <v>0</v>
      </c>
      <c r="AF332">
        <f>ROUND((EV332),2)</f>
        <v>0</v>
      </c>
      <c r="AG332">
        <f t="shared" si="290"/>
        <v>0</v>
      </c>
      <c r="AH332">
        <f>(EW332)</f>
        <v>0</v>
      </c>
      <c r="AI332">
        <f>(EX332)</f>
        <v>0</v>
      </c>
      <c r="AJ332">
        <f t="shared" si="291"/>
        <v>0</v>
      </c>
      <c r="AK332">
        <v>2150.89</v>
      </c>
      <c r="AL332">
        <v>2150.89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1</v>
      </c>
      <c r="AW332">
        <v>1</v>
      </c>
      <c r="AZ332">
        <v>1</v>
      </c>
      <c r="BA332">
        <v>1</v>
      </c>
      <c r="BB332">
        <v>1</v>
      </c>
      <c r="BC332">
        <v>1</v>
      </c>
      <c r="BD332" t="s">
        <v>3</v>
      </c>
      <c r="BE332" t="s">
        <v>3</v>
      </c>
      <c r="BF332" t="s">
        <v>3</v>
      </c>
      <c r="BG332" t="s">
        <v>3</v>
      </c>
      <c r="BH332">
        <v>3</v>
      </c>
      <c r="BI332">
        <v>2</v>
      </c>
      <c r="BJ332" t="s">
        <v>3</v>
      </c>
      <c r="BM332">
        <v>1100</v>
      </c>
      <c r="BN332">
        <v>0</v>
      </c>
      <c r="BO332" t="s">
        <v>3</v>
      </c>
      <c r="BP332">
        <v>0</v>
      </c>
      <c r="BQ332">
        <v>14</v>
      </c>
      <c r="BR332">
        <v>0</v>
      </c>
      <c r="BS332">
        <v>1</v>
      </c>
      <c r="BT332">
        <v>1</v>
      </c>
      <c r="BU332">
        <v>1</v>
      </c>
      <c r="BV332">
        <v>1</v>
      </c>
      <c r="BW332">
        <v>1</v>
      </c>
      <c r="BX332">
        <v>1</v>
      </c>
      <c r="BY332" t="s">
        <v>3</v>
      </c>
      <c r="BZ332">
        <v>0</v>
      </c>
      <c r="CA332">
        <v>0</v>
      </c>
      <c r="CE332">
        <v>0</v>
      </c>
      <c r="CF332">
        <v>0</v>
      </c>
      <c r="CG332">
        <v>0</v>
      </c>
      <c r="CM332">
        <v>0</v>
      </c>
      <c r="CN332" t="s">
        <v>3</v>
      </c>
      <c r="CO332">
        <v>0</v>
      </c>
      <c r="CP332">
        <f t="shared" si="292"/>
        <v>2150.89</v>
      </c>
      <c r="CQ332">
        <f t="shared" si="293"/>
        <v>2150.89</v>
      </c>
      <c r="CR332">
        <f t="shared" si="294"/>
        <v>0</v>
      </c>
      <c r="CS332">
        <f t="shared" si="295"/>
        <v>0</v>
      </c>
      <c r="CT332">
        <f t="shared" si="296"/>
        <v>0</v>
      </c>
      <c r="CU332">
        <f t="shared" si="297"/>
        <v>0</v>
      </c>
      <c r="CV332">
        <f t="shared" si="298"/>
        <v>0</v>
      </c>
      <c r="CW332">
        <f t="shared" si="299"/>
        <v>0</v>
      </c>
      <c r="CX332">
        <f t="shared" si="300"/>
        <v>0</v>
      </c>
      <c r="CY332">
        <f t="shared" si="301"/>
        <v>0</v>
      </c>
      <c r="CZ332">
        <f t="shared" si="302"/>
        <v>0</v>
      </c>
      <c r="DC332" t="s">
        <v>3</v>
      </c>
      <c r="DD332" t="s">
        <v>3</v>
      </c>
      <c r="DE332" t="s">
        <v>3</v>
      </c>
      <c r="DF332" t="s">
        <v>3</v>
      </c>
      <c r="DG332" t="s">
        <v>3</v>
      </c>
      <c r="DH332" t="s">
        <v>3</v>
      </c>
      <c r="DI332" t="s">
        <v>3</v>
      </c>
      <c r="DJ332" t="s">
        <v>3</v>
      </c>
      <c r="DK332" t="s">
        <v>3</v>
      </c>
      <c r="DL332" t="s">
        <v>3</v>
      </c>
      <c r="DM332" t="s">
        <v>3</v>
      </c>
      <c r="DN332">
        <v>0</v>
      </c>
      <c r="DO332">
        <v>0</v>
      </c>
      <c r="DP332">
        <v>1</v>
      </c>
      <c r="DQ332">
        <v>1</v>
      </c>
      <c r="DU332">
        <v>1010</v>
      </c>
      <c r="DV332" t="s">
        <v>40</v>
      </c>
      <c r="DW332" t="s">
        <v>40</v>
      </c>
      <c r="DX332">
        <v>1</v>
      </c>
      <c r="EE332">
        <v>31102366</v>
      </c>
      <c r="EF332">
        <v>8</v>
      </c>
      <c r="EG332" t="s">
        <v>34</v>
      </c>
      <c r="EH332">
        <v>0</v>
      </c>
      <c r="EI332" t="s">
        <v>3</v>
      </c>
      <c r="EJ332">
        <v>1</v>
      </c>
      <c r="EK332">
        <v>1100</v>
      </c>
      <c r="EL332" t="s">
        <v>41</v>
      </c>
      <c r="EM332" t="s">
        <v>42</v>
      </c>
      <c r="EO332" t="s">
        <v>3</v>
      </c>
      <c r="EQ332">
        <v>0</v>
      </c>
      <c r="ER332">
        <v>2150.89</v>
      </c>
      <c r="ES332">
        <v>2150.89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5</v>
      </c>
      <c r="FC332">
        <v>1</v>
      </c>
      <c r="FD332">
        <v>18</v>
      </c>
      <c r="FF332">
        <v>19838.830000000002</v>
      </c>
      <c r="FQ332">
        <v>0</v>
      </c>
      <c r="FR332">
        <f t="shared" si="303"/>
        <v>0</v>
      </c>
      <c r="FS332">
        <v>0</v>
      </c>
      <c r="FX332">
        <v>0</v>
      </c>
      <c r="FY332">
        <v>0</v>
      </c>
      <c r="GA332" t="s">
        <v>62</v>
      </c>
      <c r="GD332">
        <v>1</v>
      </c>
      <c r="GF332">
        <v>-1482480375</v>
      </c>
      <c r="GG332">
        <v>2</v>
      </c>
      <c r="GH332">
        <v>3</v>
      </c>
      <c r="GI332">
        <v>3</v>
      </c>
      <c r="GJ332">
        <v>0</v>
      </c>
      <c r="GK332">
        <v>0</v>
      </c>
      <c r="GL332">
        <f t="shared" si="304"/>
        <v>0</v>
      </c>
      <c r="GM332">
        <f t="shared" si="305"/>
        <v>2150.89</v>
      </c>
      <c r="GN332">
        <f t="shared" si="306"/>
        <v>0</v>
      </c>
      <c r="GO332">
        <f t="shared" si="307"/>
        <v>2150.89</v>
      </c>
      <c r="GP332">
        <f t="shared" si="308"/>
        <v>0</v>
      </c>
      <c r="GR332">
        <v>1</v>
      </c>
      <c r="GS332">
        <v>1</v>
      </c>
      <c r="GT332">
        <v>0</v>
      </c>
      <c r="GU332" t="s">
        <v>3</v>
      </c>
      <c r="GV332">
        <f t="shared" si="309"/>
        <v>0</v>
      </c>
      <c r="GW332">
        <v>1</v>
      </c>
      <c r="GX332">
        <f t="shared" si="310"/>
        <v>0</v>
      </c>
      <c r="HA332">
        <v>0</v>
      </c>
      <c r="HB332">
        <v>0</v>
      </c>
      <c r="HC332">
        <f t="shared" si="311"/>
        <v>0</v>
      </c>
      <c r="IK332">
        <v>0</v>
      </c>
    </row>
    <row r="333" spans="1:255">
      <c r="A333" s="2">
        <v>17</v>
      </c>
      <c r="B333" s="2">
        <v>1</v>
      </c>
      <c r="C333" s="2">
        <f>ROW(SmtRes!A329)</f>
        <v>329</v>
      </c>
      <c r="D333" s="2">
        <f>ROW(EtalonRes!A380)</f>
        <v>380</v>
      </c>
      <c r="E333" s="2" t="s">
        <v>242</v>
      </c>
      <c r="F333" s="2" t="s">
        <v>71</v>
      </c>
      <c r="G333" s="2" t="s">
        <v>72</v>
      </c>
      <c r="H333" s="2" t="s">
        <v>73</v>
      </c>
      <c r="I333" s="2">
        <f>ROUND(5.8/100,9)</f>
        <v>5.8000000000000003E-2</v>
      </c>
      <c r="J333" s="2">
        <v>0</v>
      </c>
      <c r="K333" s="2"/>
      <c r="L333" s="2"/>
      <c r="M333" s="2"/>
      <c r="N333" s="2"/>
      <c r="O333" s="2">
        <f t="shared" si="277"/>
        <v>55.56</v>
      </c>
      <c r="P333" s="2">
        <f t="shared" si="278"/>
        <v>50.26</v>
      </c>
      <c r="Q333" s="2">
        <f t="shared" si="279"/>
        <v>0.88</v>
      </c>
      <c r="R333" s="2">
        <f t="shared" si="280"/>
        <v>0.04</v>
      </c>
      <c r="S333" s="2">
        <f t="shared" si="281"/>
        <v>4.42</v>
      </c>
      <c r="T333" s="2">
        <f t="shared" si="282"/>
        <v>0</v>
      </c>
      <c r="U333" s="2">
        <f t="shared" si="283"/>
        <v>0.48184079999999996</v>
      </c>
      <c r="V333" s="2">
        <f t="shared" si="284"/>
        <v>3.48E-3</v>
      </c>
      <c r="W333" s="2">
        <f t="shared" si="285"/>
        <v>0</v>
      </c>
      <c r="X333" s="2">
        <f t="shared" si="286"/>
        <v>5.13</v>
      </c>
      <c r="Y333" s="2">
        <f t="shared" si="287"/>
        <v>3.17</v>
      </c>
      <c r="Z333" s="2"/>
      <c r="AA333" s="2">
        <v>33304975</v>
      </c>
      <c r="AB333" s="2">
        <f t="shared" si="288"/>
        <v>958.12</v>
      </c>
      <c r="AC333" s="2">
        <f t="shared" si="289"/>
        <v>866.62</v>
      </c>
      <c r="AD333" s="2">
        <f>ROUND((((((ET333*1.2)*1.25))-(((EU333*1.2)*1.25)))+AE333),2)</f>
        <v>15.24</v>
      </c>
      <c r="AE333" s="2">
        <f>ROUND((((EU333*1.2)*1.25)),2)</f>
        <v>0.69</v>
      </c>
      <c r="AF333" s="2">
        <f>ROUND((((EV333*1.2)*1.15)),2)</f>
        <v>76.260000000000005</v>
      </c>
      <c r="AG333" s="2">
        <f t="shared" si="290"/>
        <v>0</v>
      </c>
      <c r="AH333" s="2">
        <f>(((EW333*1.2)*1.15))</f>
        <v>8.307599999999999</v>
      </c>
      <c r="AI333" s="2">
        <f>(((EX333*1.2)*1.25))</f>
        <v>0.06</v>
      </c>
      <c r="AJ333" s="2">
        <f t="shared" si="291"/>
        <v>0</v>
      </c>
      <c r="AK333" s="2">
        <v>932.04</v>
      </c>
      <c r="AL333" s="2">
        <v>866.62</v>
      </c>
      <c r="AM333" s="2">
        <v>10.16</v>
      </c>
      <c r="AN333" s="2">
        <v>0.46</v>
      </c>
      <c r="AO333" s="2">
        <v>55.26</v>
      </c>
      <c r="AP333" s="2">
        <v>0</v>
      </c>
      <c r="AQ333" s="2">
        <v>6.02</v>
      </c>
      <c r="AR333" s="2">
        <v>0.04</v>
      </c>
      <c r="AS333" s="2">
        <v>0</v>
      </c>
      <c r="AT333" s="2">
        <v>115</v>
      </c>
      <c r="AU333" s="2">
        <v>71</v>
      </c>
      <c r="AV333" s="2">
        <v>1</v>
      </c>
      <c r="AW333" s="2">
        <v>1</v>
      </c>
      <c r="AX333" s="2"/>
      <c r="AY333" s="2"/>
      <c r="AZ333" s="2">
        <v>1</v>
      </c>
      <c r="BA333" s="2">
        <v>1</v>
      </c>
      <c r="BB333" s="2">
        <v>1</v>
      </c>
      <c r="BC333" s="2">
        <v>1</v>
      </c>
      <c r="BD333" s="2" t="s">
        <v>3</v>
      </c>
      <c r="BE333" s="2" t="s">
        <v>3</v>
      </c>
      <c r="BF333" s="2" t="s">
        <v>3</v>
      </c>
      <c r="BG333" s="2" t="s">
        <v>3</v>
      </c>
      <c r="BH333" s="2">
        <v>0</v>
      </c>
      <c r="BI333" s="2">
        <v>1</v>
      </c>
      <c r="BJ333" s="2" t="s">
        <v>74</v>
      </c>
      <c r="BK333" s="2"/>
      <c r="BL333" s="2"/>
      <c r="BM333" s="2">
        <v>20001</v>
      </c>
      <c r="BN333" s="2">
        <v>0</v>
      </c>
      <c r="BO333" s="2" t="s">
        <v>3</v>
      </c>
      <c r="BP333" s="2">
        <v>0</v>
      </c>
      <c r="BQ333" s="2">
        <v>2</v>
      </c>
      <c r="BR333" s="2">
        <v>0</v>
      </c>
      <c r="BS333" s="2">
        <v>1</v>
      </c>
      <c r="BT333" s="2">
        <v>1</v>
      </c>
      <c r="BU333" s="2">
        <v>1</v>
      </c>
      <c r="BV333" s="2">
        <v>1</v>
      </c>
      <c r="BW333" s="2">
        <v>1</v>
      </c>
      <c r="BX333" s="2">
        <v>1</v>
      </c>
      <c r="BY333" s="2" t="s">
        <v>3</v>
      </c>
      <c r="BZ333" s="2">
        <v>128</v>
      </c>
      <c r="CA333" s="2">
        <v>83</v>
      </c>
      <c r="CB333" s="2"/>
      <c r="CC333" s="2"/>
      <c r="CD333" s="2"/>
      <c r="CE333" s="2">
        <v>0</v>
      </c>
      <c r="CF333" s="2">
        <v>0</v>
      </c>
      <c r="CG333" s="2">
        <v>0</v>
      </c>
      <c r="CH333" s="2"/>
      <c r="CI333" s="2"/>
      <c r="CJ333" s="2"/>
      <c r="CK333" s="2"/>
      <c r="CL333" s="2"/>
      <c r="CM333" s="2">
        <v>0</v>
      </c>
      <c r="CN333" s="2" t="s">
        <v>954</v>
      </c>
      <c r="CO333" s="2">
        <v>0</v>
      </c>
      <c r="CP333" s="2">
        <f t="shared" si="292"/>
        <v>55.56</v>
      </c>
      <c r="CQ333" s="2">
        <f t="shared" si="293"/>
        <v>866.62</v>
      </c>
      <c r="CR333" s="2">
        <f t="shared" si="294"/>
        <v>15.24</v>
      </c>
      <c r="CS333" s="2">
        <f t="shared" si="295"/>
        <v>0.69</v>
      </c>
      <c r="CT333" s="2">
        <f t="shared" si="296"/>
        <v>76.260000000000005</v>
      </c>
      <c r="CU333" s="2">
        <f t="shared" si="297"/>
        <v>0</v>
      </c>
      <c r="CV333" s="2">
        <f t="shared" si="298"/>
        <v>8.307599999999999</v>
      </c>
      <c r="CW333" s="2">
        <f t="shared" si="299"/>
        <v>0.06</v>
      </c>
      <c r="CX333" s="2">
        <f t="shared" si="300"/>
        <v>0</v>
      </c>
      <c r="CY333" s="2">
        <f t="shared" si="301"/>
        <v>5.1289999999999996</v>
      </c>
      <c r="CZ333" s="2">
        <f t="shared" si="302"/>
        <v>3.1666000000000003</v>
      </c>
      <c r="DA333" s="2"/>
      <c r="DB333" s="2"/>
      <c r="DC333" s="2" t="s">
        <v>3</v>
      </c>
      <c r="DD333" s="2" t="s">
        <v>3</v>
      </c>
      <c r="DE333" s="2" t="s">
        <v>21</v>
      </c>
      <c r="DF333" s="2" t="s">
        <v>21</v>
      </c>
      <c r="DG333" s="2" t="s">
        <v>22</v>
      </c>
      <c r="DH333" s="2" t="s">
        <v>3</v>
      </c>
      <c r="DI333" s="2" t="s">
        <v>22</v>
      </c>
      <c r="DJ333" s="2" t="s">
        <v>21</v>
      </c>
      <c r="DK333" s="2" t="s">
        <v>3</v>
      </c>
      <c r="DL333" s="2" t="s">
        <v>3</v>
      </c>
      <c r="DM333" s="2" t="s">
        <v>3</v>
      </c>
      <c r="DN333" s="2">
        <v>0</v>
      </c>
      <c r="DO333" s="2">
        <v>0</v>
      </c>
      <c r="DP333" s="2">
        <v>1</v>
      </c>
      <c r="DQ333" s="2">
        <v>1</v>
      </c>
      <c r="DR333" s="2"/>
      <c r="DS333" s="2"/>
      <c r="DT333" s="2"/>
      <c r="DU333" s="2">
        <v>1009</v>
      </c>
      <c r="DV333" s="2" t="s">
        <v>73</v>
      </c>
      <c r="DW333" s="2" t="s">
        <v>73</v>
      </c>
      <c r="DX333" s="2">
        <v>100</v>
      </c>
      <c r="DY333" s="2"/>
      <c r="DZ333" s="2"/>
      <c r="EA333" s="2"/>
      <c r="EB333" s="2"/>
      <c r="EC333" s="2"/>
      <c r="ED333" s="2"/>
      <c r="EE333" s="2">
        <v>31102217</v>
      </c>
      <c r="EF333" s="2">
        <v>2</v>
      </c>
      <c r="EG333" s="2" t="s">
        <v>23</v>
      </c>
      <c r="EH333" s="2">
        <v>0</v>
      </c>
      <c r="EI333" s="2" t="s">
        <v>3</v>
      </c>
      <c r="EJ333" s="2">
        <v>1</v>
      </c>
      <c r="EK333" s="2">
        <v>20001</v>
      </c>
      <c r="EL333" s="2" t="s">
        <v>24</v>
      </c>
      <c r="EM333" s="2" t="s">
        <v>25</v>
      </c>
      <c r="EN333" s="2"/>
      <c r="EO333" s="2" t="s">
        <v>26</v>
      </c>
      <c r="EP333" s="2"/>
      <c r="EQ333" s="2">
        <v>0</v>
      </c>
      <c r="ER333" s="2">
        <v>932.04</v>
      </c>
      <c r="ES333" s="2">
        <v>866.62</v>
      </c>
      <c r="ET333" s="2">
        <v>10.16</v>
      </c>
      <c r="EU333" s="2">
        <v>0.46</v>
      </c>
      <c r="EV333" s="2">
        <v>55.26</v>
      </c>
      <c r="EW333" s="2">
        <v>6.02</v>
      </c>
      <c r="EX333" s="2">
        <v>0.04</v>
      </c>
      <c r="EY333" s="2">
        <v>0</v>
      </c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>
        <v>0</v>
      </c>
      <c r="FR333" s="2">
        <f t="shared" si="303"/>
        <v>0</v>
      </c>
      <c r="FS333" s="2">
        <v>0</v>
      </c>
      <c r="FT333" s="2" t="s">
        <v>27</v>
      </c>
      <c r="FU333" s="2" t="s">
        <v>28</v>
      </c>
      <c r="FV333" s="2"/>
      <c r="FW333" s="2"/>
      <c r="FX333" s="2">
        <v>115.2</v>
      </c>
      <c r="FY333" s="2">
        <v>70.55</v>
      </c>
      <c r="FZ333" s="2"/>
      <c r="GA333" s="2" t="s">
        <v>3</v>
      </c>
      <c r="GB333" s="2"/>
      <c r="GC333" s="2"/>
      <c r="GD333" s="2">
        <v>1</v>
      </c>
      <c r="GE333" s="2"/>
      <c r="GF333" s="2">
        <v>738537470</v>
      </c>
      <c r="GG333" s="2">
        <v>2</v>
      </c>
      <c r="GH333" s="2">
        <v>1</v>
      </c>
      <c r="GI333" s="2">
        <v>-2</v>
      </c>
      <c r="GJ333" s="2">
        <v>0</v>
      </c>
      <c r="GK333" s="2">
        <v>0</v>
      </c>
      <c r="GL333" s="2">
        <f t="shared" si="304"/>
        <v>0</v>
      </c>
      <c r="GM333" s="2">
        <f t="shared" si="305"/>
        <v>63.86</v>
      </c>
      <c r="GN333" s="2">
        <f t="shared" si="306"/>
        <v>63.86</v>
      </c>
      <c r="GO333" s="2">
        <f t="shared" si="307"/>
        <v>0</v>
      </c>
      <c r="GP333" s="2">
        <f t="shared" si="308"/>
        <v>0</v>
      </c>
      <c r="GQ333" s="2"/>
      <c r="GR333" s="2">
        <v>0</v>
      </c>
      <c r="GS333" s="2">
        <v>3</v>
      </c>
      <c r="GT333" s="2">
        <v>0</v>
      </c>
      <c r="GU333" s="2" t="s">
        <v>3</v>
      </c>
      <c r="GV333" s="2">
        <f t="shared" si="309"/>
        <v>0</v>
      </c>
      <c r="GW333" s="2">
        <v>1</v>
      </c>
      <c r="GX333" s="2">
        <f t="shared" si="310"/>
        <v>0</v>
      </c>
      <c r="GY333" s="2"/>
      <c r="GZ333" s="2"/>
      <c r="HA333" s="2">
        <v>0</v>
      </c>
      <c r="HB333" s="2">
        <v>0</v>
      </c>
      <c r="HC333" s="2">
        <f t="shared" si="311"/>
        <v>0</v>
      </c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>
        <v>0</v>
      </c>
      <c r="IL333" s="2"/>
      <c r="IM333" s="2"/>
      <c r="IN333" s="2"/>
      <c r="IO333" s="2"/>
      <c r="IP333" s="2"/>
      <c r="IQ333" s="2"/>
      <c r="IR333" s="2"/>
      <c r="IS333" s="2"/>
      <c r="IT333" s="2"/>
      <c r="IU333" s="2"/>
    </row>
    <row r="334" spans="1:255">
      <c r="A334">
        <v>17</v>
      </c>
      <c r="B334">
        <v>1</v>
      </c>
      <c r="C334">
        <f>ROW(SmtRes!A336)</f>
        <v>336</v>
      </c>
      <c r="D334">
        <f>ROW(EtalonRes!A388)</f>
        <v>388</v>
      </c>
      <c r="E334" t="s">
        <v>242</v>
      </c>
      <c r="F334" t="s">
        <v>71</v>
      </c>
      <c r="G334" t="s">
        <v>72</v>
      </c>
      <c r="H334" t="s">
        <v>73</v>
      </c>
      <c r="I334">
        <f>ROUND(5.8/100,9)</f>
        <v>5.8000000000000003E-2</v>
      </c>
      <c r="J334">
        <v>0</v>
      </c>
      <c r="O334">
        <f t="shared" si="277"/>
        <v>55.56</v>
      </c>
      <c r="P334">
        <f t="shared" si="278"/>
        <v>50.26</v>
      </c>
      <c r="Q334">
        <f t="shared" si="279"/>
        <v>0.88</v>
      </c>
      <c r="R334">
        <f t="shared" si="280"/>
        <v>0.04</v>
      </c>
      <c r="S334">
        <f t="shared" si="281"/>
        <v>4.42</v>
      </c>
      <c r="T334">
        <f t="shared" si="282"/>
        <v>0</v>
      </c>
      <c r="U334">
        <f t="shared" si="283"/>
        <v>0.48184079999999996</v>
      </c>
      <c r="V334">
        <f t="shared" si="284"/>
        <v>3.48E-3</v>
      </c>
      <c r="W334">
        <f t="shared" si="285"/>
        <v>0</v>
      </c>
      <c r="X334">
        <f t="shared" si="286"/>
        <v>5.13</v>
      </c>
      <c r="Y334">
        <f t="shared" si="287"/>
        <v>3.17</v>
      </c>
      <c r="AA334">
        <v>33304960</v>
      </c>
      <c r="AB334">
        <f t="shared" si="288"/>
        <v>958.12</v>
      </c>
      <c r="AC334">
        <f t="shared" si="289"/>
        <v>866.62</v>
      </c>
      <c r="AD334">
        <f>ROUND((((((ET334*1.2)*1.25))-(((EU334*1.2)*1.25)))+AE334),2)</f>
        <v>15.24</v>
      </c>
      <c r="AE334">
        <f>ROUND((((EU334*1.2)*1.25)),2)</f>
        <v>0.69</v>
      </c>
      <c r="AF334">
        <f>ROUND((((EV334*1.2)*1.15)),2)</f>
        <v>76.260000000000005</v>
      </c>
      <c r="AG334">
        <f t="shared" si="290"/>
        <v>0</v>
      </c>
      <c r="AH334">
        <f>(((EW334*1.2)*1.15))</f>
        <v>8.307599999999999</v>
      </c>
      <c r="AI334">
        <f>(((EX334*1.2)*1.25))</f>
        <v>0.06</v>
      </c>
      <c r="AJ334">
        <f t="shared" si="291"/>
        <v>0</v>
      </c>
      <c r="AK334">
        <v>932.04</v>
      </c>
      <c r="AL334">
        <v>866.62</v>
      </c>
      <c r="AM334">
        <v>10.16</v>
      </c>
      <c r="AN334">
        <v>0.46</v>
      </c>
      <c r="AO334">
        <v>55.26</v>
      </c>
      <c r="AP334">
        <v>0</v>
      </c>
      <c r="AQ334">
        <v>6.02</v>
      </c>
      <c r="AR334">
        <v>0.04</v>
      </c>
      <c r="AS334">
        <v>0</v>
      </c>
      <c r="AT334">
        <v>115</v>
      </c>
      <c r="AU334">
        <v>71</v>
      </c>
      <c r="AV334">
        <v>1</v>
      </c>
      <c r="AW334">
        <v>1</v>
      </c>
      <c r="AZ334">
        <v>1</v>
      </c>
      <c r="BA334">
        <v>1</v>
      </c>
      <c r="BB334">
        <v>1</v>
      </c>
      <c r="BC334">
        <v>1</v>
      </c>
      <c r="BD334" t="s">
        <v>3</v>
      </c>
      <c r="BE334" t="s">
        <v>3</v>
      </c>
      <c r="BF334" t="s">
        <v>3</v>
      </c>
      <c r="BG334" t="s">
        <v>3</v>
      </c>
      <c r="BH334">
        <v>0</v>
      </c>
      <c r="BI334">
        <v>1</v>
      </c>
      <c r="BJ334" t="s">
        <v>74</v>
      </c>
      <c r="BM334">
        <v>20001</v>
      </c>
      <c r="BN334">
        <v>0</v>
      </c>
      <c r="BO334" t="s">
        <v>3</v>
      </c>
      <c r="BP334">
        <v>0</v>
      </c>
      <c r="BQ334">
        <v>2</v>
      </c>
      <c r="BR334">
        <v>0</v>
      </c>
      <c r="BS334">
        <v>1</v>
      </c>
      <c r="BT334">
        <v>1</v>
      </c>
      <c r="BU334">
        <v>1</v>
      </c>
      <c r="BV334">
        <v>1</v>
      </c>
      <c r="BW334">
        <v>1</v>
      </c>
      <c r="BX334">
        <v>1</v>
      </c>
      <c r="BY334" t="s">
        <v>3</v>
      </c>
      <c r="BZ334">
        <v>128</v>
      </c>
      <c r="CA334">
        <v>83</v>
      </c>
      <c r="CE334">
        <v>0</v>
      </c>
      <c r="CF334">
        <v>0</v>
      </c>
      <c r="CG334">
        <v>0</v>
      </c>
      <c r="CM334">
        <v>0</v>
      </c>
      <c r="CN334" t="s">
        <v>954</v>
      </c>
      <c r="CO334">
        <v>0</v>
      </c>
      <c r="CP334">
        <f t="shared" si="292"/>
        <v>55.56</v>
      </c>
      <c r="CQ334">
        <f t="shared" si="293"/>
        <v>866.62</v>
      </c>
      <c r="CR334">
        <f t="shared" si="294"/>
        <v>15.24</v>
      </c>
      <c r="CS334">
        <f t="shared" si="295"/>
        <v>0.69</v>
      </c>
      <c r="CT334">
        <f t="shared" si="296"/>
        <v>76.260000000000005</v>
      </c>
      <c r="CU334">
        <f t="shared" si="297"/>
        <v>0</v>
      </c>
      <c r="CV334">
        <f t="shared" si="298"/>
        <v>8.307599999999999</v>
      </c>
      <c r="CW334">
        <f t="shared" si="299"/>
        <v>0.06</v>
      </c>
      <c r="CX334">
        <f t="shared" si="300"/>
        <v>0</v>
      </c>
      <c r="CY334">
        <f t="shared" si="301"/>
        <v>5.1289999999999996</v>
      </c>
      <c r="CZ334">
        <f t="shared" si="302"/>
        <v>3.1666000000000003</v>
      </c>
      <c r="DC334" t="s">
        <v>3</v>
      </c>
      <c r="DD334" t="s">
        <v>3</v>
      </c>
      <c r="DE334" t="s">
        <v>21</v>
      </c>
      <c r="DF334" t="s">
        <v>21</v>
      </c>
      <c r="DG334" t="s">
        <v>22</v>
      </c>
      <c r="DH334" t="s">
        <v>3</v>
      </c>
      <c r="DI334" t="s">
        <v>22</v>
      </c>
      <c r="DJ334" t="s">
        <v>21</v>
      </c>
      <c r="DK334" t="s">
        <v>3</v>
      </c>
      <c r="DL334" t="s">
        <v>3</v>
      </c>
      <c r="DM334" t="s">
        <v>3</v>
      </c>
      <c r="DN334">
        <v>0</v>
      </c>
      <c r="DO334">
        <v>0</v>
      </c>
      <c r="DP334">
        <v>1</v>
      </c>
      <c r="DQ334">
        <v>1</v>
      </c>
      <c r="DU334">
        <v>1009</v>
      </c>
      <c r="DV334" t="s">
        <v>73</v>
      </c>
      <c r="DW334" t="s">
        <v>73</v>
      </c>
      <c r="DX334">
        <v>100</v>
      </c>
      <c r="EE334">
        <v>31102217</v>
      </c>
      <c r="EF334">
        <v>2</v>
      </c>
      <c r="EG334" t="s">
        <v>23</v>
      </c>
      <c r="EH334">
        <v>0</v>
      </c>
      <c r="EI334" t="s">
        <v>3</v>
      </c>
      <c r="EJ334">
        <v>1</v>
      </c>
      <c r="EK334">
        <v>20001</v>
      </c>
      <c r="EL334" t="s">
        <v>24</v>
      </c>
      <c r="EM334" t="s">
        <v>25</v>
      </c>
      <c r="EO334" t="s">
        <v>26</v>
      </c>
      <c r="EQ334">
        <v>0</v>
      </c>
      <c r="ER334">
        <v>932.04</v>
      </c>
      <c r="ES334">
        <v>866.62</v>
      </c>
      <c r="ET334">
        <v>10.16</v>
      </c>
      <c r="EU334">
        <v>0.46</v>
      </c>
      <c r="EV334">
        <v>55.26</v>
      </c>
      <c r="EW334">
        <v>6.02</v>
      </c>
      <c r="EX334">
        <v>0.04</v>
      </c>
      <c r="EY334">
        <v>0</v>
      </c>
      <c r="FQ334">
        <v>0</v>
      </c>
      <c r="FR334">
        <f t="shared" si="303"/>
        <v>0</v>
      </c>
      <c r="FS334">
        <v>0</v>
      </c>
      <c r="FT334" t="s">
        <v>27</v>
      </c>
      <c r="FU334" t="s">
        <v>28</v>
      </c>
      <c r="FX334">
        <v>115.2</v>
      </c>
      <c r="FY334">
        <v>70.55</v>
      </c>
      <c r="GA334" t="s">
        <v>3</v>
      </c>
      <c r="GD334">
        <v>1</v>
      </c>
      <c r="GF334">
        <v>738537470</v>
      </c>
      <c r="GG334">
        <v>2</v>
      </c>
      <c r="GH334">
        <v>1</v>
      </c>
      <c r="GI334">
        <v>-2</v>
      </c>
      <c r="GJ334">
        <v>0</v>
      </c>
      <c r="GK334">
        <v>0</v>
      </c>
      <c r="GL334">
        <f t="shared" si="304"/>
        <v>0</v>
      </c>
      <c r="GM334">
        <f t="shared" si="305"/>
        <v>63.86</v>
      </c>
      <c r="GN334">
        <f t="shared" si="306"/>
        <v>63.86</v>
      </c>
      <c r="GO334">
        <f t="shared" si="307"/>
        <v>0</v>
      </c>
      <c r="GP334">
        <f t="shared" si="308"/>
        <v>0</v>
      </c>
      <c r="GR334">
        <v>0</v>
      </c>
      <c r="GS334">
        <v>3</v>
      </c>
      <c r="GT334">
        <v>0</v>
      </c>
      <c r="GU334" t="s">
        <v>3</v>
      </c>
      <c r="GV334">
        <f t="shared" si="309"/>
        <v>0</v>
      </c>
      <c r="GW334">
        <v>1</v>
      </c>
      <c r="GX334">
        <f t="shared" si="310"/>
        <v>0</v>
      </c>
      <c r="HA334">
        <v>0</v>
      </c>
      <c r="HB334">
        <v>0</v>
      </c>
      <c r="HC334">
        <f t="shared" si="311"/>
        <v>0</v>
      </c>
      <c r="IK334">
        <v>0</v>
      </c>
    </row>
    <row r="335" spans="1:255">
      <c r="A335" s="2">
        <v>17</v>
      </c>
      <c r="B335" s="2">
        <v>1</v>
      </c>
      <c r="C335" s="2"/>
      <c r="D335" s="2"/>
      <c r="E335" s="2" t="s">
        <v>243</v>
      </c>
      <c r="F335" s="2" t="s">
        <v>76</v>
      </c>
      <c r="G335" s="2" t="s">
        <v>77</v>
      </c>
      <c r="H335" s="2" t="s">
        <v>78</v>
      </c>
      <c r="I335" s="2">
        <v>-5.8</v>
      </c>
      <c r="J335" s="2">
        <v>0</v>
      </c>
      <c r="K335" s="2"/>
      <c r="L335" s="2"/>
      <c r="M335" s="2"/>
      <c r="N335" s="2"/>
      <c r="O335" s="2">
        <f t="shared" si="277"/>
        <v>-49.42</v>
      </c>
      <c r="P335" s="2">
        <f t="shared" si="278"/>
        <v>-49.42</v>
      </c>
      <c r="Q335" s="2">
        <f t="shared" si="279"/>
        <v>0</v>
      </c>
      <c r="R335" s="2">
        <f t="shared" si="280"/>
        <v>0</v>
      </c>
      <c r="S335" s="2">
        <f t="shared" si="281"/>
        <v>0</v>
      </c>
      <c r="T335" s="2">
        <f t="shared" si="282"/>
        <v>0</v>
      </c>
      <c r="U335" s="2">
        <f t="shared" si="283"/>
        <v>0</v>
      </c>
      <c r="V335" s="2">
        <f t="shared" si="284"/>
        <v>0</v>
      </c>
      <c r="W335" s="2">
        <f t="shared" si="285"/>
        <v>0</v>
      </c>
      <c r="X335" s="2">
        <f t="shared" si="286"/>
        <v>0</v>
      </c>
      <c r="Y335" s="2">
        <f t="shared" si="287"/>
        <v>0</v>
      </c>
      <c r="Z335" s="2"/>
      <c r="AA335" s="2">
        <v>33304975</v>
      </c>
      <c r="AB335" s="2">
        <f t="shared" si="288"/>
        <v>8.52</v>
      </c>
      <c r="AC335" s="2">
        <f t="shared" si="289"/>
        <v>8.52</v>
      </c>
      <c r="AD335" s="2">
        <f>ROUND((((ET335)-(EU335))+AE335),2)</f>
        <v>0</v>
      </c>
      <c r="AE335" s="2">
        <f t="shared" ref="AE335:AF338" si="316">ROUND((EU335),2)</f>
        <v>0</v>
      </c>
      <c r="AF335" s="2">
        <f t="shared" si="316"/>
        <v>0</v>
      </c>
      <c r="AG335" s="2">
        <f t="shared" si="290"/>
        <v>0</v>
      </c>
      <c r="AH335" s="2">
        <f t="shared" ref="AH335:AI338" si="317">(EW335)</f>
        <v>0</v>
      </c>
      <c r="AI335" s="2">
        <f t="shared" si="317"/>
        <v>0</v>
      </c>
      <c r="AJ335" s="2">
        <f t="shared" si="291"/>
        <v>0</v>
      </c>
      <c r="AK335" s="2">
        <v>8.52</v>
      </c>
      <c r="AL335" s="2">
        <v>8.52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1</v>
      </c>
      <c r="AW335" s="2">
        <v>1</v>
      </c>
      <c r="AX335" s="2"/>
      <c r="AY335" s="2"/>
      <c r="AZ335" s="2">
        <v>1</v>
      </c>
      <c r="BA335" s="2">
        <v>1</v>
      </c>
      <c r="BB335" s="2">
        <v>1</v>
      </c>
      <c r="BC335" s="2">
        <v>1</v>
      </c>
      <c r="BD335" s="2" t="s">
        <v>3</v>
      </c>
      <c r="BE335" s="2" t="s">
        <v>3</v>
      </c>
      <c r="BF335" s="2" t="s">
        <v>3</v>
      </c>
      <c r="BG335" s="2" t="s">
        <v>3</v>
      </c>
      <c r="BH335" s="2">
        <v>3</v>
      </c>
      <c r="BI335" s="2">
        <v>1</v>
      </c>
      <c r="BJ335" s="2" t="s">
        <v>79</v>
      </c>
      <c r="BK335" s="2"/>
      <c r="BL335" s="2"/>
      <c r="BM335" s="2">
        <v>500001</v>
      </c>
      <c r="BN335" s="2">
        <v>0</v>
      </c>
      <c r="BO335" s="2" t="s">
        <v>3</v>
      </c>
      <c r="BP335" s="2">
        <v>0</v>
      </c>
      <c r="BQ335" s="2">
        <v>8</v>
      </c>
      <c r="BR335" s="2">
        <v>0</v>
      </c>
      <c r="BS335" s="2">
        <v>1</v>
      </c>
      <c r="BT335" s="2">
        <v>1</v>
      </c>
      <c r="BU335" s="2">
        <v>1</v>
      </c>
      <c r="BV335" s="2">
        <v>1</v>
      </c>
      <c r="BW335" s="2">
        <v>1</v>
      </c>
      <c r="BX335" s="2">
        <v>1</v>
      </c>
      <c r="BY335" s="2" t="s">
        <v>3</v>
      </c>
      <c r="BZ335" s="2">
        <v>0</v>
      </c>
      <c r="CA335" s="2">
        <v>0</v>
      </c>
      <c r="CB335" s="2"/>
      <c r="CC335" s="2"/>
      <c r="CD335" s="2"/>
      <c r="CE335" s="2">
        <v>0</v>
      </c>
      <c r="CF335" s="2">
        <v>0</v>
      </c>
      <c r="CG335" s="2">
        <v>0</v>
      </c>
      <c r="CH335" s="2"/>
      <c r="CI335" s="2"/>
      <c r="CJ335" s="2"/>
      <c r="CK335" s="2"/>
      <c r="CL335" s="2"/>
      <c r="CM335" s="2">
        <v>0</v>
      </c>
      <c r="CN335" s="2" t="s">
        <v>3</v>
      </c>
      <c r="CO335" s="2">
        <v>0</v>
      </c>
      <c r="CP335" s="2">
        <f t="shared" si="292"/>
        <v>-49.42</v>
      </c>
      <c r="CQ335" s="2">
        <f t="shared" si="293"/>
        <v>8.52</v>
      </c>
      <c r="CR335" s="2">
        <f t="shared" si="294"/>
        <v>0</v>
      </c>
      <c r="CS335" s="2">
        <f t="shared" si="295"/>
        <v>0</v>
      </c>
      <c r="CT335" s="2">
        <f t="shared" si="296"/>
        <v>0</v>
      </c>
      <c r="CU335" s="2">
        <f t="shared" si="297"/>
        <v>0</v>
      </c>
      <c r="CV335" s="2">
        <f t="shared" si="298"/>
        <v>0</v>
      </c>
      <c r="CW335" s="2">
        <f t="shared" si="299"/>
        <v>0</v>
      </c>
      <c r="CX335" s="2">
        <f t="shared" si="300"/>
        <v>0</v>
      </c>
      <c r="CY335" s="2">
        <f t="shared" si="301"/>
        <v>0</v>
      </c>
      <c r="CZ335" s="2">
        <f t="shared" si="302"/>
        <v>0</v>
      </c>
      <c r="DA335" s="2"/>
      <c r="DB335" s="2"/>
      <c r="DC335" s="2" t="s">
        <v>3</v>
      </c>
      <c r="DD335" s="2" t="s">
        <v>3</v>
      </c>
      <c r="DE335" s="2" t="s">
        <v>3</v>
      </c>
      <c r="DF335" s="2" t="s">
        <v>3</v>
      </c>
      <c r="DG335" s="2" t="s">
        <v>3</v>
      </c>
      <c r="DH335" s="2" t="s">
        <v>3</v>
      </c>
      <c r="DI335" s="2" t="s">
        <v>3</v>
      </c>
      <c r="DJ335" s="2" t="s">
        <v>3</v>
      </c>
      <c r="DK335" s="2" t="s">
        <v>3</v>
      </c>
      <c r="DL335" s="2" t="s">
        <v>3</v>
      </c>
      <c r="DM335" s="2" t="s">
        <v>3</v>
      </c>
      <c r="DN335" s="2">
        <v>0</v>
      </c>
      <c r="DO335" s="2">
        <v>0</v>
      </c>
      <c r="DP335" s="2">
        <v>1</v>
      </c>
      <c r="DQ335" s="2">
        <v>1</v>
      </c>
      <c r="DR335" s="2"/>
      <c r="DS335" s="2"/>
      <c r="DT335" s="2"/>
      <c r="DU335" s="2">
        <v>1009</v>
      </c>
      <c r="DV335" s="2" t="s">
        <v>78</v>
      </c>
      <c r="DW335" s="2" t="s">
        <v>78</v>
      </c>
      <c r="DX335" s="2">
        <v>1</v>
      </c>
      <c r="DY335" s="2"/>
      <c r="DZ335" s="2"/>
      <c r="EA335" s="2"/>
      <c r="EB335" s="2"/>
      <c r="EC335" s="2"/>
      <c r="ED335" s="2"/>
      <c r="EE335" s="2">
        <v>31102119</v>
      </c>
      <c r="EF335" s="2">
        <v>8</v>
      </c>
      <c r="EG335" s="2" t="s">
        <v>34</v>
      </c>
      <c r="EH335" s="2">
        <v>0</v>
      </c>
      <c r="EI335" s="2" t="s">
        <v>3</v>
      </c>
      <c r="EJ335" s="2">
        <v>1</v>
      </c>
      <c r="EK335" s="2">
        <v>500001</v>
      </c>
      <c r="EL335" s="2" t="s">
        <v>35</v>
      </c>
      <c r="EM335" s="2" t="s">
        <v>36</v>
      </c>
      <c r="EN335" s="2"/>
      <c r="EO335" s="2" t="s">
        <v>3</v>
      </c>
      <c r="EP335" s="2"/>
      <c r="EQ335" s="2">
        <v>0</v>
      </c>
      <c r="ER335" s="2">
        <v>8.52</v>
      </c>
      <c r="ES335" s="2">
        <v>8.52</v>
      </c>
      <c r="ET335" s="2">
        <v>0</v>
      </c>
      <c r="EU335" s="2">
        <v>0</v>
      </c>
      <c r="EV335" s="2">
        <v>0</v>
      </c>
      <c r="EW335" s="2">
        <v>0</v>
      </c>
      <c r="EX335" s="2">
        <v>0</v>
      </c>
      <c r="EY335" s="2">
        <v>0</v>
      </c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>
        <v>0</v>
      </c>
      <c r="FR335" s="2">
        <f t="shared" si="303"/>
        <v>0</v>
      </c>
      <c r="FS335" s="2">
        <v>0</v>
      </c>
      <c r="FT335" s="2"/>
      <c r="FU335" s="2"/>
      <c r="FV335" s="2"/>
      <c r="FW335" s="2"/>
      <c r="FX335" s="2">
        <v>0</v>
      </c>
      <c r="FY335" s="2">
        <v>0</v>
      </c>
      <c r="FZ335" s="2"/>
      <c r="GA335" s="2" t="s">
        <v>3</v>
      </c>
      <c r="GB335" s="2"/>
      <c r="GC335" s="2"/>
      <c r="GD335" s="2">
        <v>1</v>
      </c>
      <c r="GE335" s="2"/>
      <c r="GF335" s="2">
        <v>-418489366</v>
      </c>
      <c r="GG335" s="2">
        <v>2</v>
      </c>
      <c r="GH335" s="2">
        <v>1</v>
      </c>
      <c r="GI335" s="2">
        <v>-2</v>
      </c>
      <c r="GJ335" s="2">
        <v>0</v>
      </c>
      <c r="GK335" s="2">
        <v>0</v>
      </c>
      <c r="GL335" s="2">
        <f t="shared" si="304"/>
        <v>0</v>
      </c>
      <c r="GM335" s="2">
        <f t="shared" si="305"/>
        <v>-49.42</v>
      </c>
      <c r="GN335" s="2">
        <f t="shared" si="306"/>
        <v>-49.42</v>
      </c>
      <c r="GO335" s="2">
        <f t="shared" si="307"/>
        <v>0</v>
      </c>
      <c r="GP335" s="2">
        <f t="shared" si="308"/>
        <v>0</v>
      </c>
      <c r="GQ335" s="2"/>
      <c r="GR335" s="2">
        <v>0</v>
      </c>
      <c r="GS335" s="2">
        <v>3</v>
      </c>
      <c r="GT335" s="2">
        <v>0</v>
      </c>
      <c r="GU335" s="2" t="s">
        <v>3</v>
      </c>
      <c r="GV335" s="2">
        <f t="shared" si="309"/>
        <v>0</v>
      </c>
      <c r="GW335" s="2">
        <v>1</v>
      </c>
      <c r="GX335" s="2">
        <f t="shared" si="310"/>
        <v>0</v>
      </c>
      <c r="GY335" s="2"/>
      <c r="GZ335" s="2"/>
      <c r="HA335" s="2">
        <v>0</v>
      </c>
      <c r="HB335" s="2">
        <v>0</v>
      </c>
      <c r="HC335" s="2">
        <f t="shared" si="311"/>
        <v>0</v>
      </c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>
        <v>0</v>
      </c>
      <c r="IL335" s="2"/>
      <c r="IM335" s="2"/>
      <c r="IN335" s="2"/>
      <c r="IO335" s="2"/>
      <c r="IP335" s="2"/>
      <c r="IQ335" s="2"/>
      <c r="IR335" s="2"/>
      <c r="IS335" s="2"/>
      <c r="IT335" s="2"/>
      <c r="IU335" s="2"/>
    </row>
    <row r="336" spans="1:255">
      <c r="A336">
        <v>17</v>
      </c>
      <c r="B336">
        <v>1</v>
      </c>
      <c r="E336" t="s">
        <v>243</v>
      </c>
      <c r="F336" t="s">
        <v>76</v>
      </c>
      <c r="G336" t="s">
        <v>77</v>
      </c>
      <c r="H336" t="s">
        <v>78</v>
      </c>
      <c r="I336">
        <v>-5.8</v>
      </c>
      <c r="J336">
        <v>0</v>
      </c>
      <c r="O336">
        <f t="shared" si="277"/>
        <v>-49.42</v>
      </c>
      <c r="P336">
        <f t="shared" si="278"/>
        <v>-49.42</v>
      </c>
      <c r="Q336">
        <f t="shared" si="279"/>
        <v>0</v>
      </c>
      <c r="R336">
        <f t="shared" si="280"/>
        <v>0</v>
      </c>
      <c r="S336">
        <f t="shared" si="281"/>
        <v>0</v>
      </c>
      <c r="T336">
        <f t="shared" si="282"/>
        <v>0</v>
      </c>
      <c r="U336">
        <f t="shared" si="283"/>
        <v>0</v>
      </c>
      <c r="V336">
        <f t="shared" si="284"/>
        <v>0</v>
      </c>
      <c r="W336">
        <f t="shared" si="285"/>
        <v>0</v>
      </c>
      <c r="X336">
        <f t="shared" si="286"/>
        <v>0</v>
      </c>
      <c r="Y336">
        <f t="shared" si="287"/>
        <v>0</v>
      </c>
      <c r="AA336">
        <v>33304960</v>
      </c>
      <c r="AB336">
        <f t="shared" si="288"/>
        <v>8.52</v>
      </c>
      <c r="AC336">
        <f t="shared" si="289"/>
        <v>8.52</v>
      </c>
      <c r="AD336">
        <f>ROUND((((ET336)-(EU336))+AE336),2)</f>
        <v>0</v>
      </c>
      <c r="AE336">
        <f t="shared" si="316"/>
        <v>0</v>
      </c>
      <c r="AF336">
        <f t="shared" si="316"/>
        <v>0</v>
      </c>
      <c r="AG336">
        <f t="shared" si="290"/>
        <v>0</v>
      </c>
      <c r="AH336">
        <f t="shared" si="317"/>
        <v>0</v>
      </c>
      <c r="AI336">
        <f t="shared" si="317"/>
        <v>0</v>
      </c>
      <c r="AJ336">
        <f t="shared" si="291"/>
        <v>0</v>
      </c>
      <c r="AK336">
        <v>8.52</v>
      </c>
      <c r="AL336">
        <v>8.52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1</v>
      </c>
      <c r="AW336">
        <v>1</v>
      </c>
      <c r="AZ336">
        <v>1</v>
      </c>
      <c r="BA336">
        <v>1</v>
      </c>
      <c r="BB336">
        <v>1</v>
      </c>
      <c r="BC336">
        <v>1</v>
      </c>
      <c r="BD336" t="s">
        <v>3</v>
      </c>
      <c r="BE336" t="s">
        <v>3</v>
      </c>
      <c r="BF336" t="s">
        <v>3</v>
      </c>
      <c r="BG336" t="s">
        <v>3</v>
      </c>
      <c r="BH336">
        <v>3</v>
      </c>
      <c r="BI336">
        <v>1</v>
      </c>
      <c r="BJ336" t="s">
        <v>79</v>
      </c>
      <c r="BM336">
        <v>500001</v>
      </c>
      <c r="BN336">
        <v>0</v>
      </c>
      <c r="BO336" t="s">
        <v>3</v>
      </c>
      <c r="BP336">
        <v>0</v>
      </c>
      <c r="BQ336">
        <v>8</v>
      </c>
      <c r="BR336">
        <v>0</v>
      </c>
      <c r="BS336">
        <v>1</v>
      </c>
      <c r="BT336">
        <v>1</v>
      </c>
      <c r="BU336">
        <v>1</v>
      </c>
      <c r="BV336">
        <v>1</v>
      </c>
      <c r="BW336">
        <v>1</v>
      </c>
      <c r="BX336">
        <v>1</v>
      </c>
      <c r="BY336" t="s">
        <v>3</v>
      </c>
      <c r="BZ336">
        <v>0</v>
      </c>
      <c r="CA336">
        <v>0</v>
      </c>
      <c r="CE336">
        <v>0</v>
      </c>
      <c r="CF336">
        <v>0</v>
      </c>
      <c r="CG336">
        <v>0</v>
      </c>
      <c r="CM336">
        <v>0</v>
      </c>
      <c r="CN336" t="s">
        <v>3</v>
      </c>
      <c r="CO336">
        <v>0</v>
      </c>
      <c r="CP336">
        <f t="shared" si="292"/>
        <v>-49.42</v>
      </c>
      <c r="CQ336">
        <f t="shared" si="293"/>
        <v>8.52</v>
      </c>
      <c r="CR336">
        <f t="shared" si="294"/>
        <v>0</v>
      </c>
      <c r="CS336">
        <f t="shared" si="295"/>
        <v>0</v>
      </c>
      <c r="CT336">
        <f t="shared" si="296"/>
        <v>0</v>
      </c>
      <c r="CU336">
        <f t="shared" si="297"/>
        <v>0</v>
      </c>
      <c r="CV336">
        <f t="shared" si="298"/>
        <v>0</v>
      </c>
      <c r="CW336">
        <f t="shared" si="299"/>
        <v>0</v>
      </c>
      <c r="CX336">
        <f t="shared" si="300"/>
        <v>0</v>
      </c>
      <c r="CY336">
        <f t="shared" si="301"/>
        <v>0</v>
      </c>
      <c r="CZ336">
        <f t="shared" si="302"/>
        <v>0</v>
      </c>
      <c r="DC336" t="s">
        <v>3</v>
      </c>
      <c r="DD336" t="s">
        <v>3</v>
      </c>
      <c r="DE336" t="s">
        <v>3</v>
      </c>
      <c r="DF336" t="s">
        <v>3</v>
      </c>
      <c r="DG336" t="s">
        <v>3</v>
      </c>
      <c r="DH336" t="s">
        <v>3</v>
      </c>
      <c r="DI336" t="s">
        <v>3</v>
      </c>
      <c r="DJ336" t="s">
        <v>3</v>
      </c>
      <c r="DK336" t="s">
        <v>3</v>
      </c>
      <c r="DL336" t="s">
        <v>3</v>
      </c>
      <c r="DM336" t="s">
        <v>3</v>
      </c>
      <c r="DN336">
        <v>0</v>
      </c>
      <c r="DO336">
        <v>0</v>
      </c>
      <c r="DP336">
        <v>1</v>
      </c>
      <c r="DQ336">
        <v>1</v>
      </c>
      <c r="DU336">
        <v>1009</v>
      </c>
      <c r="DV336" t="s">
        <v>78</v>
      </c>
      <c r="DW336" t="s">
        <v>78</v>
      </c>
      <c r="DX336">
        <v>1</v>
      </c>
      <c r="EE336">
        <v>31102119</v>
      </c>
      <c r="EF336">
        <v>8</v>
      </c>
      <c r="EG336" t="s">
        <v>34</v>
      </c>
      <c r="EH336">
        <v>0</v>
      </c>
      <c r="EI336" t="s">
        <v>3</v>
      </c>
      <c r="EJ336">
        <v>1</v>
      </c>
      <c r="EK336">
        <v>500001</v>
      </c>
      <c r="EL336" t="s">
        <v>35</v>
      </c>
      <c r="EM336" t="s">
        <v>36</v>
      </c>
      <c r="EO336" t="s">
        <v>3</v>
      </c>
      <c r="EQ336">
        <v>0</v>
      </c>
      <c r="ER336">
        <v>8.52</v>
      </c>
      <c r="ES336">
        <v>8.52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FQ336">
        <v>0</v>
      </c>
      <c r="FR336">
        <f t="shared" si="303"/>
        <v>0</v>
      </c>
      <c r="FS336">
        <v>0</v>
      </c>
      <c r="FX336">
        <v>0</v>
      </c>
      <c r="FY336">
        <v>0</v>
      </c>
      <c r="GA336" t="s">
        <v>3</v>
      </c>
      <c r="GD336">
        <v>1</v>
      </c>
      <c r="GF336">
        <v>-418489366</v>
      </c>
      <c r="GG336">
        <v>2</v>
      </c>
      <c r="GH336">
        <v>1</v>
      </c>
      <c r="GI336">
        <v>-2</v>
      </c>
      <c r="GJ336">
        <v>0</v>
      </c>
      <c r="GK336">
        <v>0</v>
      </c>
      <c r="GL336">
        <f t="shared" si="304"/>
        <v>0</v>
      </c>
      <c r="GM336">
        <f t="shared" si="305"/>
        <v>-49.42</v>
      </c>
      <c r="GN336">
        <f t="shared" si="306"/>
        <v>-49.42</v>
      </c>
      <c r="GO336">
        <f t="shared" si="307"/>
        <v>0</v>
      </c>
      <c r="GP336">
        <f t="shared" si="308"/>
        <v>0</v>
      </c>
      <c r="GR336">
        <v>0</v>
      </c>
      <c r="GS336">
        <v>3</v>
      </c>
      <c r="GT336">
        <v>0</v>
      </c>
      <c r="GU336" t="s">
        <v>3</v>
      </c>
      <c r="GV336">
        <f t="shared" si="309"/>
        <v>0</v>
      </c>
      <c r="GW336">
        <v>1</v>
      </c>
      <c r="GX336">
        <f t="shared" si="310"/>
        <v>0</v>
      </c>
      <c r="HA336">
        <v>0</v>
      </c>
      <c r="HB336">
        <v>0</v>
      </c>
      <c r="HC336">
        <f t="shared" si="311"/>
        <v>0</v>
      </c>
      <c r="IK336">
        <v>0</v>
      </c>
    </row>
    <row r="337" spans="1:255">
      <c r="A337" s="2">
        <v>17</v>
      </c>
      <c r="B337" s="2">
        <v>1</v>
      </c>
      <c r="C337" s="2"/>
      <c r="D337" s="2"/>
      <c r="E337" s="2" t="s">
        <v>244</v>
      </c>
      <c r="F337" s="2" t="s">
        <v>38</v>
      </c>
      <c r="G337" s="2" t="s">
        <v>225</v>
      </c>
      <c r="H337" s="2" t="s">
        <v>40</v>
      </c>
      <c r="I337" s="2">
        <v>1</v>
      </c>
      <c r="J337" s="2">
        <v>0</v>
      </c>
      <c r="K337" s="2"/>
      <c r="L337" s="2"/>
      <c r="M337" s="2"/>
      <c r="N337" s="2"/>
      <c r="O337" s="2">
        <f t="shared" si="277"/>
        <v>0</v>
      </c>
      <c r="P337" s="2">
        <f t="shared" si="278"/>
        <v>0</v>
      </c>
      <c r="Q337" s="2">
        <f t="shared" si="279"/>
        <v>0</v>
      </c>
      <c r="R337" s="2">
        <f t="shared" si="280"/>
        <v>0</v>
      </c>
      <c r="S337" s="2">
        <f t="shared" si="281"/>
        <v>0</v>
      </c>
      <c r="T337" s="2">
        <f t="shared" si="282"/>
        <v>0</v>
      </c>
      <c r="U337" s="2">
        <f t="shared" si="283"/>
        <v>0</v>
      </c>
      <c r="V337" s="2">
        <f t="shared" si="284"/>
        <v>0</v>
      </c>
      <c r="W337" s="2">
        <f t="shared" si="285"/>
        <v>0</v>
      </c>
      <c r="X337" s="2">
        <f t="shared" si="286"/>
        <v>0</v>
      </c>
      <c r="Y337" s="2">
        <f t="shared" si="287"/>
        <v>0</v>
      </c>
      <c r="Z337" s="2"/>
      <c r="AA337" s="2">
        <v>33304975</v>
      </c>
      <c r="AB337" s="2">
        <f t="shared" si="288"/>
        <v>0</v>
      </c>
      <c r="AC337" s="2">
        <f t="shared" si="289"/>
        <v>0</v>
      </c>
      <c r="AD337" s="2">
        <f>ROUND((((ET337)-(EU337))+AE337),2)</f>
        <v>0</v>
      </c>
      <c r="AE337" s="2">
        <f t="shared" si="316"/>
        <v>0</v>
      </c>
      <c r="AF337" s="2">
        <f t="shared" si="316"/>
        <v>0</v>
      </c>
      <c r="AG337" s="2">
        <f t="shared" si="290"/>
        <v>0</v>
      </c>
      <c r="AH337" s="2">
        <f t="shared" si="317"/>
        <v>0</v>
      </c>
      <c r="AI337" s="2">
        <f t="shared" si="317"/>
        <v>0</v>
      </c>
      <c r="AJ337" s="2">
        <f t="shared" si="291"/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1</v>
      </c>
      <c r="AW337" s="2">
        <v>1</v>
      </c>
      <c r="AX337" s="2"/>
      <c r="AY337" s="2"/>
      <c r="AZ337" s="2">
        <v>1</v>
      </c>
      <c r="BA337" s="2">
        <v>1</v>
      </c>
      <c r="BB337" s="2">
        <v>1</v>
      </c>
      <c r="BC337" s="2">
        <v>1</v>
      </c>
      <c r="BD337" s="2" t="s">
        <v>3</v>
      </c>
      <c r="BE337" s="2" t="s">
        <v>3</v>
      </c>
      <c r="BF337" s="2" t="s">
        <v>3</v>
      </c>
      <c r="BG337" s="2" t="s">
        <v>3</v>
      </c>
      <c r="BH337" s="2">
        <v>3</v>
      </c>
      <c r="BI337" s="2">
        <v>1</v>
      </c>
      <c r="BJ337" s="2" t="s">
        <v>3</v>
      </c>
      <c r="BK337" s="2"/>
      <c r="BL337" s="2"/>
      <c r="BM337" s="2">
        <v>1100</v>
      </c>
      <c r="BN337" s="2">
        <v>0</v>
      </c>
      <c r="BO337" s="2" t="s">
        <v>3</v>
      </c>
      <c r="BP337" s="2">
        <v>0</v>
      </c>
      <c r="BQ337" s="2">
        <v>14</v>
      </c>
      <c r="BR337" s="2">
        <v>0</v>
      </c>
      <c r="BS337" s="2">
        <v>1</v>
      </c>
      <c r="BT337" s="2">
        <v>1</v>
      </c>
      <c r="BU337" s="2">
        <v>1</v>
      </c>
      <c r="BV337" s="2">
        <v>1</v>
      </c>
      <c r="BW337" s="2">
        <v>1</v>
      </c>
      <c r="BX337" s="2">
        <v>1</v>
      </c>
      <c r="BY337" s="2" t="s">
        <v>3</v>
      </c>
      <c r="BZ337" s="2">
        <v>0</v>
      </c>
      <c r="CA337" s="2">
        <v>0</v>
      </c>
      <c r="CB337" s="2"/>
      <c r="CC337" s="2"/>
      <c r="CD337" s="2"/>
      <c r="CE337" s="2">
        <v>0</v>
      </c>
      <c r="CF337" s="2">
        <v>0</v>
      </c>
      <c r="CG337" s="2">
        <v>0</v>
      </c>
      <c r="CH337" s="2"/>
      <c r="CI337" s="2"/>
      <c r="CJ337" s="2"/>
      <c r="CK337" s="2"/>
      <c r="CL337" s="2"/>
      <c r="CM337" s="2">
        <v>0</v>
      </c>
      <c r="CN337" s="2" t="s">
        <v>3</v>
      </c>
      <c r="CO337" s="2">
        <v>0</v>
      </c>
      <c r="CP337" s="2">
        <f t="shared" si="292"/>
        <v>0</v>
      </c>
      <c r="CQ337" s="2">
        <f t="shared" si="293"/>
        <v>0</v>
      </c>
      <c r="CR337" s="2">
        <f t="shared" si="294"/>
        <v>0</v>
      </c>
      <c r="CS337" s="2">
        <f t="shared" si="295"/>
        <v>0</v>
      </c>
      <c r="CT337" s="2">
        <f t="shared" si="296"/>
        <v>0</v>
      </c>
      <c r="CU337" s="2">
        <f t="shared" si="297"/>
        <v>0</v>
      </c>
      <c r="CV337" s="2">
        <f t="shared" si="298"/>
        <v>0</v>
      </c>
      <c r="CW337" s="2">
        <f t="shared" si="299"/>
        <v>0</v>
      </c>
      <c r="CX337" s="2">
        <f t="shared" si="300"/>
        <v>0</v>
      </c>
      <c r="CY337" s="2">
        <f t="shared" si="301"/>
        <v>0</v>
      </c>
      <c r="CZ337" s="2">
        <f t="shared" si="302"/>
        <v>0</v>
      </c>
      <c r="DA337" s="2"/>
      <c r="DB337" s="2"/>
      <c r="DC337" s="2" t="s">
        <v>3</v>
      </c>
      <c r="DD337" s="2" t="s">
        <v>3</v>
      </c>
      <c r="DE337" s="2" t="s">
        <v>3</v>
      </c>
      <c r="DF337" s="2" t="s">
        <v>3</v>
      </c>
      <c r="DG337" s="2" t="s">
        <v>3</v>
      </c>
      <c r="DH337" s="2" t="s">
        <v>3</v>
      </c>
      <c r="DI337" s="2" t="s">
        <v>3</v>
      </c>
      <c r="DJ337" s="2" t="s">
        <v>3</v>
      </c>
      <c r="DK337" s="2" t="s">
        <v>3</v>
      </c>
      <c r="DL337" s="2" t="s">
        <v>3</v>
      </c>
      <c r="DM337" s="2" t="s">
        <v>3</v>
      </c>
      <c r="DN337" s="2">
        <v>0</v>
      </c>
      <c r="DO337" s="2">
        <v>0</v>
      </c>
      <c r="DP337" s="2">
        <v>1</v>
      </c>
      <c r="DQ337" s="2">
        <v>1</v>
      </c>
      <c r="DR337" s="2"/>
      <c r="DS337" s="2"/>
      <c r="DT337" s="2"/>
      <c r="DU337" s="2">
        <v>1010</v>
      </c>
      <c r="DV337" s="2" t="s">
        <v>40</v>
      </c>
      <c r="DW337" s="2" t="s">
        <v>40</v>
      </c>
      <c r="DX337" s="2">
        <v>1</v>
      </c>
      <c r="DY337" s="2"/>
      <c r="DZ337" s="2"/>
      <c r="EA337" s="2"/>
      <c r="EB337" s="2"/>
      <c r="EC337" s="2"/>
      <c r="ED337" s="2"/>
      <c r="EE337" s="2">
        <v>31102366</v>
      </c>
      <c r="EF337" s="2">
        <v>8</v>
      </c>
      <c r="EG337" s="2" t="s">
        <v>34</v>
      </c>
      <c r="EH337" s="2">
        <v>0</v>
      </c>
      <c r="EI337" s="2" t="s">
        <v>3</v>
      </c>
      <c r="EJ337" s="2">
        <v>1</v>
      </c>
      <c r="EK337" s="2">
        <v>1100</v>
      </c>
      <c r="EL337" s="2" t="s">
        <v>41</v>
      </c>
      <c r="EM337" s="2" t="s">
        <v>42</v>
      </c>
      <c r="EN337" s="2"/>
      <c r="EO337" s="2" t="s">
        <v>3</v>
      </c>
      <c r="EP337" s="2"/>
      <c r="EQ337" s="2">
        <v>0</v>
      </c>
      <c r="ER337" s="2">
        <v>0</v>
      </c>
      <c r="ES337" s="2">
        <v>0</v>
      </c>
      <c r="ET337" s="2">
        <v>0</v>
      </c>
      <c r="EU337" s="2">
        <v>0</v>
      </c>
      <c r="EV337" s="2">
        <v>0</v>
      </c>
      <c r="EW337" s="2">
        <v>0</v>
      </c>
      <c r="EX337" s="2">
        <v>0</v>
      </c>
      <c r="EY337" s="2">
        <v>0</v>
      </c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>
        <v>0</v>
      </c>
      <c r="FR337" s="2">
        <f t="shared" si="303"/>
        <v>0</v>
      </c>
      <c r="FS337" s="2">
        <v>0</v>
      </c>
      <c r="FT337" s="2"/>
      <c r="FU337" s="2"/>
      <c r="FV337" s="2"/>
      <c r="FW337" s="2"/>
      <c r="FX337" s="2">
        <v>0</v>
      </c>
      <c r="FY337" s="2">
        <v>0</v>
      </c>
      <c r="FZ337" s="2"/>
      <c r="GA337" s="2" t="s">
        <v>3</v>
      </c>
      <c r="GB337" s="2"/>
      <c r="GC337" s="2"/>
      <c r="GD337" s="2">
        <v>1</v>
      </c>
      <c r="GE337" s="2"/>
      <c r="GF337" s="2">
        <v>289628377</v>
      </c>
      <c r="GG337" s="2">
        <v>2</v>
      </c>
      <c r="GH337" s="2">
        <v>0</v>
      </c>
      <c r="GI337" s="2">
        <v>-2</v>
      </c>
      <c r="GJ337" s="2">
        <v>0</v>
      </c>
      <c r="GK337" s="2">
        <v>0</v>
      </c>
      <c r="GL337" s="2">
        <f t="shared" si="304"/>
        <v>0</v>
      </c>
      <c r="GM337" s="2">
        <f t="shared" si="305"/>
        <v>0</v>
      </c>
      <c r="GN337" s="2">
        <f t="shared" si="306"/>
        <v>0</v>
      </c>
      <c r="GO337" s="2">
        <f t="shared" si="307"/>
        <v>0</v>
      </c>
      <c r="GP337" s="2">
        <f t="shared" si="308"/>
        <v>0</v>
      </c>
      <c r="GQ337" s="2"/>
      <c r="GR337" s="2">
        <v>0</v>
      </c>
      <c r="GS337" s="2">
        <v>3</v>
      </c>
      <c r="GT337" s="2">
        <v>0</v>
      </c>
      <c r="GU337" s="2" t="s">
        <v>3</v>
      </c>
      <c r="GV337" s="2">
        <f t="shared" si="309"/>
        <v>0</v>
      </c>
      <c r="GW337" s="2">
        <v>1</v>
      </c>
      <c r="GX337" s="2">
        <f t="shared" si="310"/>
        <v>0</v>
      </c>
      <c r="GY337" s="2"/>
      <c r="GZ337" s="2"/>
      <c r="HA337" s="2">
        <v>0</v>
      </c>
      <c r="HB337" s="2">
        <v>0</v>
      </c>
      <c r="HC337" s="2">
        <f t="shared" si="311"/>
        <v>0</v>
      </c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>
        <v>0</v>
      </c>
      <c r="IL337" s="2"/>
      <c r="IM337" s="2"/>
      <c r="IN337" s="2"/>
      <c r="IO337" s="2"/>
      <c r="IP337" s="2"/>
      <c r="IQ337" s="2"/>
      <c r="IR337" s="2"/>
      <c r="IS337" s="2"/>
      <c r="IT337" s="2"/>
      <c r="IU337" s="2"/>
    </row>
    <row r="338" spans="1:255">
      <c r="A338">
        <v>17</v>
      </c>
      <c r="B338">
        <v>1</v>
      </c>
      <c r="E338" t="s">
        <v>244</v>
      </c>
      <c r="F338" t="s">
        <v>38</v>
      </c>
      <c r="G338" t="s">
        <v>225</v>
      </c>
      <c r="H338" t="s">
        <v>40</v>
      </c>
      <c r="I338">
        <v>1</v>
      </c>
      <c r="J338">
        <v>0</v>
      </c>
      <c r="O338">
        <f t="shared" si="277"/>
        <v>6045.47</v>
      </c>
      <c r="P338">
        <f t="shared" si="278"/>
        <v>6045.47</v>
      </c>
      <c r="Q338">
        <f t="shared" si="279"/>
        <v>0</v>
      </c>
      <c r="R338">
        <f t="shared" si="280"/>
        <v>0</v>
      </c>
      <c r="S338">
        <f t="shared" si="281"/>
        <v>0</v>
      </c>
      <c r="T338">
        <f t="shared" si="282"/>
        <v>0</v>
      </c>
      <c r="U338">
        <f t="shared" si="283"/>
        <v>0</v>
      </c>
      <c r="V338">
        <f t="shared" si="284"/>
        <v>0</v>
      </c>
      <c r="W338">
        <f t="shared" si="285"/>
        <v>0</v>
      </c>
      <c r="X338">
        <f t="shared" si="286"/>
        <v>0</v>
      </c>
      <c r="Y338">
        <f t="shared" si="287"/>
        <v>0</v>
      </c>
      <c r="AA338">
        <v>33304960</v>
      </c>
      <c r="AB338">
        <f t="shared" si="288"/>
        <v>6045.47</v>
      </c>
      <c r="AC338">
        <f t="shared" si="289"/>
        <v>6045.47</v>
      </c>
      <c r="AD338">
        <f>ROUND((((ET338)-(EU338))+AE338),2)</f>
        <v>0</v>
      </c>
      <c r="AE338">
        <f t="shared" si="316"/>
        <v>0</v>
      </c>
      <c r="AF338">
        <f t="shared" si="316"/>
        <v>0</v>
      </c>
      <c r="AG338">
        <f t="shared" si="290"/>
        <v>0</v>
      </c>
      <c r="AH338">
        <f t="shared" si="317"/>
        <v>0</v>
      </c>
      <c r="AI338">
        <f t="shared" si="317"/>
        <v>0</v>
      </c>
      <c r="AJ338">
        <f t="shared" si="291"/>
        <v>0</v>
      </c>
      <c r="AK338">
        <v>6045.47</v>
      </c>
      <c r="AL338">
        <v>6045.47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1</v>
      </c>
      <c r="AW338">
        <v>1</v>
      </c>
      <c r="AZ338">
        <v>1</v>
      </c>
      <c r="BA338">
        <v>1</v>
      </c>
      <c r="BB338">
        <v>1</v>
      </c>
      <c r="BC338">
        <v>1</v>
      </c>
      <c r="BD338" t="s">
        <v>3</v>
      </c>
      <c r="BE338" t="s">
        <v>3</v>
      </c>
      <c r="BF338" t="s">
        <v>3</v>
      </c>
      <c r="BG338" t="s">
        <v>3</v>
      </c>
      <c r="BH338">
        <v>3</v>
      </c>
      <c r="BI338">
        <v>1</v>
      </c>
      <c r="BJ338" t="s">
        <v>3</v>
      </c>
      <c r="BM338">
        <v>1100</v>
      </c>
      <c r="BN338">
        <v>0</v>
      </c>
      <c r="BO338" t="s">
        <v>3</v>
      </c>
      <c r="BP338">
        <v>0</v>
      </c>
      <c r="BQ338">
        <v>14</v>
      </c>
      <c r="BR338">
        <v>0</v>
      </c>
      <c r="BS338">
        <v>1</v>
      </c>
      <c r="BT338">
        <v>1</v>
      </c>
      <c r="BU338">
        <v>1</v>
      </c>
      <c r="BV338">
        <v>1</v>
      </c>
      <c r="BW338">
        <v>1</v>
      </c>
      <c r="BX338">
        <v>1</v>
      </c>
      <c r="BY338" t="s">
        <v>3</v>
      </c>
      <c r="BZ338">
        <v>0</v>
      </c>
      <c r="CA338">
        <v>0</v>
      </c>
      <c r="CE338">
        <v>0</v>
      </c>
      <c r="CF338">
        <v>0</v>
      </c>
      <c r="CG338">
        <v>0</v>
      </c>
      <c r="CM338">
        <v>0</v>
      </c>
      <c r="CN338" t="s">
        <v>3</v>
      </c>
      <c r="CO338">
        <v>0</v>
      </c>
      <c r="CP338">
        <f t="shared" si="292"/>
        <v>6045.47</v>
      </c>
      <c r="CQ338">
        <f t="shared" si="293"/>
        <v>6045.47</v>
      </c>
      <c r="CR338">
        <f t="shared" si="294"/>
        <v>0</v>
      </c>
      <c r="CS338">
        <f t="shared" si="295"/>
        <v>0</v>
      </c>
      <c r="CT338">
        <f t="shared" si="296"/>
        <v>0</v>
      </c>
      <c r="CU338">
        <f t="shared" si="297"/>
        <v>0</v>
      </c>
      <c r="CV338">
        <f t="shared" si="298"/>
        <v>0</v>
      </c>
      <c r="CW338">
        <f t="shared" si="299"/>
        <v>0</v>
      </c>
      <c r="CX338">
        <f t="shared" si="300"/>
        <v>0</v>
      </c>
      <c r="CY338">
        <f t="shared" si="301"/>
        <v>0</v>
      </c>
      <c r="CZ338">
        <f t="shared" si="302"/>
        <v>0</v>
      </c>
      <c r="DC338" t="s">
        <v>3</v>
      </c>
      <c r="DD338" t="s">
        <v>3</v>
      </c>
      <c r="DE338" t="s">
        <v>3</v>
      </c>
      <c r="DF338" t="s">
        <v>3</v>
      </c>
      <c r="DG338" t="s">
        <v>3</v>
      </c>
      <c r="DH338" t="s">
        <v>3</v>
      </c>
      <c r="DI338" t="s">
        <v>3</v>
      </c>
      <c r="DJ338" t="s">
        <v>3</v>
      </c>
      <c r="DK338" t="s">
        <v>3</v>
      </c>
      <c r="DL338" t="s">
        <v>3</v>
      </c>
      <c r="DM338" t="s">
        <v>3</v>
      </c>
      <c r="DN338">
        <v>0</v>
      </c>
      <c r="DO338">
        <v>0</v>
      </c>
      <c r="DP338">
        <v>1</v>
      </c>
      <c r="DQ338">
        <v>1</v>
      </c>
      <c r="DU338">
        <v>1010</v>
      </c>
      <c r="DV338" t="s">
        <v>40</v>
      </c>
      <c r="DW338" t="s">
        <v>40</v>
      </c>
      <c r="DX338">
        <v>1</v>
      </c>
      <c r="EE338">
        <v>31102366</v>
      </c>
      <c r="EF338">
        <v>8</v>
      </c>
      <c r="EG338" t="s">
        <v>34</v>
      </c>
      <c r="EH338">
        <v>0</v>
      </c>
      <c r="EI338" t="s">
        <v>3</v>
      </c>
      <c r="EJ338">
        <v>1</v>
      </c>
      <c r="EK338">
        <v>1100</v>
      </c>
      <c r="EL338" t="s">
        <v>41</v>
      </c>
      <c r="EM338" t="s">
        <v>42</v>
      </c>
      <c r="EO338" t="s">
        <v>3</v>
      </c>
      <c r="EQ338">
        <v>0</v>
      </c>
      <c r="ER338">
        <v>6045.47</v>
      </c>
      <c r="ES338">
        <v>6045.47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5</v>
      </c>
      <c r="FC338">
        <v>1</v>
      </c>
      <c r="FD338">
        <v>18</v>
      </c>
      <c r="FF338">
        <v>55760.6</v>
      </c>
      <c r="FQ338">
        <v>0</v>
      </c>
      <c r="FR338">
        <f t="shared" si="303"/>
        <v>0</v>
      </c>
      <c r="FS338">
        <v>0</v>
      </c>
      <c r="FX338">
        <v>0</v>
      </c>
      <c r="FY338">
        <v>0</v>
      </c>
      <c r="GA338" t="s">
        <v>161</v>
      </c>
      <c r="GD338">
        <v>1</v>
      </c>
      <c r="GF338">
        <v>289628377</v>
      </c>
      <c r="GG338">
        <v>2</v>
      </c>
      <c r="GH338">
        <v>3</v>
      </c>
      <c r="GI338">
        <v>3</v>
      </c>
      <c r="GJ338">
        <v>0</v>
      </c>
      <c r="GK338">
        <v>0</v>
      </c>
      <c r="GL338">
        <f t="shared" si="304"/>
        <v>0</v>
      </c>
      <c r="GM338">
        <f t="shared" si="305"/>
        <v>6045.47</v>
      </c>
      <c r="GN338">
        <f t="shared" si="306"/>
        <v>6045.47</v>
      </c>
      <c r="GO338">
        <f t="shared" si="307"/>
        <v>0</v>
      </c>
      <c r="GP338">
        <f t="shared" si="308"/>
        <v>0</v>
      </c>
      <c r="GR338">
        <v>1</v>
      </c>
      <c r="GS338">
        <v>1</v>
      </c>
      <c r="GT338">
        <v>0</v>
      </c>
      <c r="GU338" t="s">
        <v>3</v>
      </c>
      <c r="GV338">
        <f t="shared" si="309"/>
        <v>0</v>
      </c>
      <c r="GW338">
        <v>1</v>
      </c>
      <c r="GX338">
        <f t="shared" si="310"/>
        <v>0</v>
      </c>
      <c r="HA338">
        <v>0</v>
      </c>
      <c r="HB338">
        <v>0</v>
      </c>
      <c r="HC338">
        <f t="shared" si="311"/>
        <v>0</v>
      </c>
      <c r="IK338">
        <v>0</v>
      </c>
    </row>
    <row r="340" spans="1:255">
      <c r="A340" s="3">
        <v>51</v>
      </c>
      <c r="B340" s="3">
        <f>B313</f>
        <v>1</v>
      </c>
      <c r="C340" s="3">
        <f>A313</f>
        <v>4</v>
      </c>
      <c r="D340" s="3">
        <f>ROW(A313)</f>
        <v>313</v>
      </c>
      <c r="E340" s="3"/>
      <c r="F340" s="3" t="str">
        <f>IF(F313&lt;&gt;"",F313,"")</f>
        <v>6.Система ПД2.1 (оборудование)</v>
      </c>
      <c r="G340" s="3" t="str">
        <f>IF(G313&lt;&gt;"",G313,"")</f>
        <v>6.Система ПД2.1 (оборудование)</v>
      </c>
      <c r="H340" s="3">
        <v>0</v>
      </c>
      <c r="I340" s="3"/>
      <c r="J340" s="3"/>
      <c r="K340" s="3"/>
      <c r="L340" s="3"/>
      <c r="M340" s="3"/>
      <c r="N340" s="3"/>
      <c r="O340" s="3">
        <f t="shared" ref="O340:T340" si="318">ROUND(AB340,2)</f>
        <v>417.28</v>
      </c>
      <c r="P340" s="3">
        <f t="shared" si="318"/>
        <v>110.72</v>
      </c>
      <c r="Q340" s="3">
        <f t="shared" si="318"/>
        <v>60.36</v>
      </c>
      <c r="R340" s="3">
        <f t="shared" si="318"/>
        <v>7.44</v>
      </c>
      <c r="S340" s="3">
        <f t="shared" si="318"/>
        <v>246.2</v>
      </c>
      <c r="T340" s="3">
        <f t="shared" si="318"/>
        <v>0</v>
      </c>
      <c r="U340" s="3">
        <f>AH340</f>
        <v>25.870666800000002</v>
      </c>
      <c r="V340" s="3">
        <f>AI340</f>
        <v>0.63107399999999991</v>
      </c>
      <c r="W340" s="3">
        <f>ROUND(AJ340,2)</f>
        <v>0</v>
      </c>
      <c r="X340" s="3">
        <f>ROUND(AK340,2)</f>
        <v>291.69</v>
      </c>
      <c r="Y340" s="3">
        <f>ROUND(AL340,2)</f>
        <v>180.08</v>
      </c>
      <c r="Z340" s="3"/>
      <c r="AA340" s="3"/>
      <c r="AB340" s="3">
        <f>ROUND(SUMIF(AA317:AA338,"=33304975",O317:O338),2)</f>
        <v>417.28</v>
      </c>
      <c r="AC340" s="3">
        <f>ROUND(SUMIF(AA317:AA338,"=33304975",P317:P338),2)</f>
        <v>110.72</v>
      </c>
      <c r="AD340" s="3">
        <f>ROUND(SUMIF(AA317:AA338,"=33304975",Q317:Q338),2)</f>
        <v>60.36</v>
      </c>
      <c r="AE340" s="3">
        <f>ROUND(SUMIF(AA317:AA338,"=33304975",R317:R338),2)</f>
        <v>7.44</v>
      </c>
      <c r="AF340" s="3">
        <f>ROUND(SUMIF(AA317:AA338,"=33304975",S317:S338),2)</f>
        <v>246.2</v>
      </c>
      <c r="AG340" s="3">
        <f>ROUND(SUMIF(AA317:AA338,"=33304975",T317:T338),2)</f>
        <v>0</v>
      </c>
      <c r="AH340" s="3">
        <f>SUMIF(AA317:AA338,"=33304975",U317:U338)</f>
        <v>25.870666800000002</v>
      </c>
      <c r="AI340" s="3">
        <f>SUMIF(AA317:AA338,"=33304975",V317:V338)</f>
        <v>0.63107399999999991</v>
      </c>
      <c r="AJ340" s="3">
        <f>ROUND(SUMIF(AA317:AA338,"=33304975",W317:W338),2)</f>
        <v>0</v>
      </c>
      <c r="AK340" s="3">
        <f>ROUND(SUMIF(AA317:AA338,"=33304975",X317:X338),2)</f>
        <v>291.69</v>
      </c>
      <c r="AL340" s="3">
        <f>ROUND(SUMIF(AA317:AA338,"=33304975",Y317:Y338),2)</f>
        <v>180.08</v>
      </c>
      <c r="AM340" s="3"/>
      <c r="AN340" s="3"/>
      <c r="AO340" s="3">
        <f t="shared" ref="AO340:BD340" si="319">ROUND(BX340,2)</f>
        <v>0</v>
      </c>
      <c r="AP340" s="3">
        <f t="shared" si="319"/>
        <v>0</v>
      </c>
      <c r="AQ340" s="3">
        <f t="shared" si="319"/>
        <v>0</v>
      </c>
      <c r="AR340" s="3">
        <f t="shared" si="319"/>
        <v>889.05</v>
      </c>
      <c r="AS340" s="3">
        <f t="shared" si="319"/>
        <v>889.05</v>
      </c>
      <c r="AT340" s="3">
        <f t="shared" si="319"/>
        <v>0</v>
      </c>
      <c r="AU340" s="3">
        <f t="shared" si="319"/>
        <v>0</v>
      </c>
      <c r="AV340" s="3">
        <f t="shared" si="319"/>
        <v>110.72</v>
      </c>
      <c r="AW340" s="3">
        <f t="shared" si="319"/>
        <v>110.72</v>
      </c>
      <c r="AX340" s="3">
        <f t="shared" si="319"/>
        <v>0</v>
      </c>
      <c r="AY340" s="3">
        <f t="shared" si="319"/>
        <v>110.72</v>
      </c>
      <c r="AZ340" s="3">
        <f t="shared" si="319"/>
        <v>0</v>
      </c>
      <c r="BA340" s="3">
        <f t="shared" si="319"/>
        <v>0</v>
      </c>
      <c r="BB340" s="3">
        <f t="shared" si="319"/>
        <v>0</v>
      </c>
      <c r="BC340" s="3">
        <f t="shared" si="319"/>
        <v>0</v>
      </c>
      <c r="BD340" s="3">
        <f t="shared" si="319"/>
        <v>0</v>
      </c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>
        <f>ROUND(SUMIF(AA317:AA338,"=33304975",FQ317:FQ338),2)</f>
        <v>0</v>
      </c>
      <c r="BY340" s="3">
        <f>ROUND(SUMIF(AA317:AA338,"=33304975",FR317:FR338),2)</f>
        <v>0</v>
      </c>
      <c r="BZ340" s="3">
        <f>ROUND(SUMIF(AA317:AA338,"=33304975",GL317:GL338),2)</f>
        <v>0</v>
      </c>
      <c r="CA340" s="3">
        <f>ROUND(SUMIF(AA317:AA338,"=33304975",GM317:GM338),2)</f>
        <v>889.05</v>
      </c>
      <c r="CB340" s="3">
        <f>ROUND(SUMIF(AA317:AA338,"=33304975",GN317:GN338),2)</f>
        <v>889.05</v>
      </c>
      <c r="CC340" s="3">
        <f>ROUND(SUMIF(AA317:AA338,"=33304975",GO317:GO338),2)</f>
        <v>0</v>
      </c>
      <c r="CD340" s="3">
        <f>ROUND(SUMIF(AA317:AA338,"=33304975",GP317:GP338),2)</f>
        <v>0</v>
      </c>
      <c r="CE340" s="3">
        <f>AC340-BX340</f>
        <v>110.72</v>
      </c>
      <c r="CF340" s="3">
        <f>AC340-BY340</f>
        <v>110.72</v>
      </c>
      <c r="CG340" s="3">
        <f>BX340-BZ340</f>
        <v>0</v>
      </c>
      <c r="CH340" s="3">
        <f>AC340-BX340-BY340+BZ340</f>
        <v>110.72</v>
      </c>
      <c r="CI340" s="3">
        <f>BY340-BZ340</f>
        <v>0</v>
      </c>
      <c r="CJ340" s="3">
        <f>ROUND(SUMIF(AA317:AA338,"=33304975",GX317:GX338),2)</f>
        <v>0</v>
      </c>
      <c r="CK340" s="3">
        <f>ROUND(SUMIF(AA317:AA338,"=33304975",GY317:GY338),2)</f>
        <v>0</v>
      </c>
      <c r="CL340" s="3">
        <f>ROUND(SUMIF(AA317:AA338,"=33304975",GZ317:GZ338),2)</f>
        <v>0</v>
      </c>
      <c r="CM340" s="3">
        <f>ROUND(SUMIF(AA317:AA338,"=33304975",HD317:HD338),2)</f>
        <v>0</v>
      </c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4">
        <f t="shared" ref="DG340:DL340" si="320">ROUND(DT340,2)</f>
        <v>70042.22</v>
      </c>
      <c r="DH340" s="4">
        <f t="shared" si="320"/>
        <v>69735.66</v>
      </c>
      <c r="DI340" s="4">
        <f t="shared" si="320"/>
        <v>60.36</v>
      </c>
      <c r="DJ340" s="4">
        <f t="shared" si="320"/>
        <v>7.44</v>
      </c>
      <c r="DK340" s="4">
        <f t="shared" si="320"/>
        <v>246.2</v>
      </c>
      <c r="DL340" s="4">
        <f t="shared" si="320"/>
        <v>0</v>
      </c>
      <c r="DM340" s="4">
        <f>DZ340</f>
        <v>25.870666800000002</v>
      </c>
      <c r="DN340" s="4">
        <f>EA340</f>
        <v>0.63107399999999991</v>
      </c>
      <c r="DO340" s="4">
        <f>ROUND(EB340,2)</f>
        <v>0</v>
      </c>
      <c r="DP340" s="4">
        <f>ROUND(EC340,2)</f>
        <v>291.69</v>
      </c>
      <c r="DQ340" s="4">
        <f>ROUND(ED340,2)</f>
        <v>180.08</v>
      </c>
      <c r="DR340" s="4"/>
      <c r="DS340" s="4"/>
      <c r="DT340" s="4">
        <f>ROUND(SUMIF(AA317:AA338,"=33304960",O317:O338),2)</f>
        <v>70042.22</v>
      </c>
      <c r="DU340" s="4">
        <f>ROUND(SUMIF(AA317:AA338,"=33304960",P317:P338),2)</f>
        <v>69735.66</v>
      </c>
      <c r="DV340" s="4">
        <f>ROUND(SUMIF(AA317:AA338,"=33304960",Q317:Q338),2)</f>
        <v>60.36</v>
      </c>
      <c r="DW340" s="4">
        <f>ROUND(SUMIF(AA317:AA338,"=33304960",R317:R338),2)</f>
        <v>7.44</v>
      </c>
      <c r="DX340" s="4">
        <f>ROUND(SUMIF(AA317:AA338,"=33304960",S317:S338),2)</f>
        <v>246.2</v>
      </c>
      <c r="DY340" s="4">
        <f>ROUND(SUMIF(AA317:AA338,"=33304960",T317:T338),2)</f>
        <v>0</v>
      </c>
      <c r="DZ340" s="4">
        <f>SUMIF(AA317:AA338,"=33304960",U317:U338)</f>
        <v>25.870666800000002</v>
      </c>
      <c r="EA340" s="4">
        <f>SUMIF(AA317:AA338,"=33304960",V317:V338)</f>
        <v>0.63107399999999991</v>
      </c>
      <c r="EB340" s="4">
        <f>ROUND(SUMIF(AA317:AA338,"=33304960",W317:W338),2)</f>
        <v>0</v>
      </c>
      <c r="EC340" s="4">
        <f>ROUND(SUMIF(AA317:AA338,"=33304960",X317:X338),2)</f>
        <v>291.69</v>
      </c>
      <c r="ED340" s="4">
        <f>ROUND(SUMIF(AA317:AA338,"=33304960",Y317:Y338),2)</f>
        <v>180.08</v>
      </c>
      <c r="EE340" s="4"/>
      <c r="EF340" s="4"/>
      <c r="EG340" s="4">
        <f t="shared" ref="EG340:EV340" si="321">ROUND(FP340,2)</f>
        <v>0</v>
      </c>
      <c r="EH340" s="4">
        <f t="shared" si="321"/>
        <v>59027.1</v>
      </c>
      <c r="EI340" s="4">
        <f t="shared" si="321"/>
        <v>0</v>
      </c>
      <c r="EJ340" s="4">
        <f t="shared" si="321"/>
        <v>70513.990000000005</v>
      </c>
      <c r="EK340" s="4">
        <f t="shared" si="321"/>
        <v>6934.52</v>
      </c>
      <c r="EL340" s="4">
        <f t="shared" si="321"/>
        <v>4552.37</v>
      </c>
      <c r="EM340" s="4">
        <f t="shared" si="321"/>
        <v>0</v>
      </c>
      <c r="EN340" s="4">
        <f t="shared" si="321"/>
        <v>69735.66</v>
      </c>
      <c r="EO340" s="4">
        <f t="shared" si="321"/>
        <v>10708.56</v>
      </c>
      <c r="EP340" s="4">
        <f t="shared" si="321"/>
        <v>0</v>
      </c>
      <c r="EQ340" s="4">
        <f t="shared" si="321"/>
        <v>10708.56</v>
      </c>
      <c r="ER340" s="4">
        <f t="shared" si="321"/>
        <v>59027.1</v>
      </c>
      <c r="ES340" s="4">
        <f t="shared" si="321"/>
        <v>0</v>
      </c>
      <c r="ET340" s="4">
        <f t="shared" si="321"/>
        <v>0</v>
      </c>
      <c r="EU340" s="4">
        <f t="shared" si="321"/>
        <v>0</v>
      </c>
      <c r="EV340" s="4">
        <f t="shared" si="321"/>
        <v>0</v>
      </c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>
        <f>ROUND(SUMIF(AA317:AA338,"=33304960",FQ317:FQ338),2)</f>
        <v>0</v>
      </c>
      <c r="FQ340" s="4">
        <f>ROUND(SUMIF(AA317:AA338,"=33304960",FR317:FR338),2)</f>
        <v>59027.1</v>
      </c>
      <c r="FR340" s="4">
        <f>ROUND(SUMIF(AA317:AA338,"=33304960",GL317:GL338),2)</f>
        <v>0</v>
      </c>
      <c r="FS340" s="4">
        <f>ROUND(SUMIF(AA317:AA338,"=33304960",GM317:GM338),2)</f>
        <v>70513.990000000005</v>
      </c>
      <c r="FT340" s="4">
        <f>ROUND(SUMIF(AA317:AA338,"=33304960",GN317:GN338),2)</f>
        <v>6934.52</v>
      </c>
      <c r="FU340" s="4">
        <f>ROUND(SUMIF(AA317:AA338,"=33304960",GO317:GO338),2)</f>
        <v>4552.37</v>
      </c>
      <c r="FV340" s="4">
        <f>ROUND(SUMIF(AA317:AA338,"=33304960",GP317:GP338),2)</f>
        <v>0</v>
      </c>
      <c r="FW340" s="4">
        <f>DU340-FP340</f>
        <v>69735.66</v>
      </c>
      <c r="FX340" s="4">
        <f>DU340-FQ340</f>
        <v>10708.560000000005</v>
      </c>
      <c r="FY340" s="4">
        <f>FP340-FR340</f>
        <v>0</v>
      </c>
      <c r="FZ340" s="4">
        <f>DU340-FP340-FQ340+FR340</f>
        <v>10708.560000000005</v>
      </c>
      <c r="GA340" s="4">
        <f>FQ340-FR340</f>
        <v>59027.1</v>
      </c>
      <c r="GB340" s="4">
        <f>ROUND(SUMIF(AA317:AA338,"=33304960",GX317:GX338),2)</f>
        <v>0</v>
      </c>
      <c r="GC340" s="4">
        <f>ROUND(SUMIF(AA317:AA338,"=33304960",GY317:GY338),2)</f>
        <v>0</v>
      </c>
      <c r="GD340" s="4">
        <f>ROUND(SUMIF(AA317:AA338,"=33304960",GZ317:GZ338),2)</f>
        <v>0</v>
      </c>
      <c r="GE340" s="4">
        <f>ROUND(SUMIF(AA317:AA338,"=33304960",HD317:HD338),2)</f>
        <v>0</v>
      </c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>
        <v>0</v>
      </c>
    </row>
    <row r="342" spans="1:255">
      <c r="A342" s="5">
        <v>50</v>
      </c>
      <c r="B342" s="5">
        <v>0</v>
      </c>
      <c r="C342" s="5">
        <v>0</v>
      </c>
      <c r="D342" s="5">
        <v>1</v>
      </c>
      <c r="E342" s="5">
        <v>201</v>
      </c>
      <c r="F342" s="5">
        <f>ROUND(Source!O340,O342)</f>
        <v>417.28</v>
      </c>
      <c r="G342" s="5" t="s">
        <v>83</v>
      </c>
      <c r="H342" s="5" t="s">
        <v>84</v>
      </c>
      <c r="I342" s="5"/>
      <c r="J342" s="5"/>
      <c r="K342" s="5">
        <v>201</v>
      </c>
      <c r="L342" s="5">
        <v>1</v>
      </c>
      <c r="M342" s="5">
        <v>3</v>
      </c>
      <c r="N342" s="5" t="s">
        <v>3</v>
      </c>
      <c r="O342" s="5">
        <v>2</v>
      </c>
      <c r="P342" s="5">
        <f>ROUND(Source!DG340,O342)</f>
        <v>70042.22</v>
      </c>
      <c r="Q342" s="5"/>
      <c r="R342" s="5"/>
      <c r="S342" s="5"/>
      <c r="T342" s="5"/>
      <c r="U342" s="5"/>
      <c r="V342" s="5"/>
      <c r="W342" s="5"/>
    </row>
    <row r="343" spans="1:255">
      <c r="A343" s="5">
        <v>50</v>
      </c>
      <c r="B343" s="5">
        <v>0</v>
      </c>
      <c r="C343" s="5">
        <v>0</v>
      </c>
      <c r="D343" s="5">
        <v>1</v>
      </c>
      <c r="E343" s="5">
        <v>202</v>
      </c>
      <c r="F343" s="5">
        <f>ROUND(Source!P340,O343)</f>
        <v>110.72</v>
      </c>
      <c r="G343" s="5" t="s">
        <v>85</v>
      </c>
      <c r="H343" s="5" t="s">
        <v>86</v>
      </c>
      <c r="I343" s="5"/>
      <c r="J343" s="5"/>
      <c r="K343" s="5">
        <v>202</v>
      </c>
      <c r="L343" s="5">
        <v>2</v>
      </c>
      <c r="M343" s="5">
        <v>3</v>
      </c>
      <c r="N343" s="5" t="s">
        <v>3</v>
      </c>
      <c r="O343" s="5">
        <v>2</v>
      </c>
      <c r="P343" s="5">
        <f>ROUND(Source!DH340,O343)</f>
        <v>69735.66</v>
      </c>
      <c r="Q343" s="5"/>
      <c r="R343" s="5"/>
      <c r="S343" s="5"/>
      <c r="T343" s="5"/>
      <c r="U343" s="5"/>
      <c r="V343" s="5"/>
      <c r="W343" s="5"/>
    </row>
    <row r="344" spans="1:255">
      <c r="A344" s="5">
        <v>50</v>
      </c>
      <c r="B344" s="5">
        <v>0</v>
      </c>
      <c r="C344" s="5">
        <v>0</v>
      </c>
      <c r="D344" s="5">
        <v>1</v>
      </c>
      <c r="E344" s="5">
        <v>222</v>
      </c>
      <c r="F344" s="5">
        <f>ROUND(Source!AO340,O344)</f>
        <v>0</v>
      </c>
      <c r="G344" s="5" t="s">
        <v>87</v>
      </c>
      <c r="H344" s="5" t="s">
        <v>88</v>
      </c>
      <c r="I344" s="5"/>
      <c r="J344" s="5"/>
      <c r="K344" s="5">
        <v>222</v>
      </c>
      <c r="L344" s="5">
        <v>3</v>
      </c>
      <c r="M344" s="5">
        <v>3</v>
      </c>
      <c r="N344" s="5" t="s">
        <v>3</v>
      </c>
      <c r="O344" s="5">
        <v>2</v>
      </c>
      <c r="P344" s="5">
        <f>ROUND(Source!EG340,O344)</f>
        <v>0</v>
      </c>
      <c r="Q344" s="5"/>
      <c r="R344" s="5"/>
      <c r="S344" s="5"/>
      <c r="T344" s="5"/>
      <c r="U344" s="5"/>
      <c r="V344" s="5"/>
      <c r="W344" s="5"/>
    </row>
    <row r="345" spans="1:255">
      <c r="A345" s="5">
        <v>50</v>
      </c>
      <c r="B345" s="5">
        <v>0</v>
      </c>
      <c r="C345" s="5">
        <v>0</v>
      </c>
      <c r="D345" s="5">
        <v>1</v>
      </c>
      <c r="E345" s="5">
        <v>225</v>
      </c>
      <c r="F345" s="5">
        <f>ROUND(Source!AV340,O345)</f>
        <v>110.72</v>
      </c>
      <c r="G345" s="5" t="s">
        <v>89</v>
      </c>
      <c r="H345" s="5" t="s">
        <v>90</v>
      </c>
      <c r="I345" s="5"/>
      <c r="J345" s="5"/>
      <c r="K345" s="5">
        <v>225</v>
      </c>
      <c r="L345" s="5">
        <v>4</v>
      </c>
      <c r="M345" s="5">
        <v>3</v>
      </c>
      <c r="N345" s="5" t="s">
        <v>3</v>
      </c>
      <c r="O345" s="5">
        <v>2</v>
      </c>
      <c r="P345" s="5">
        <f>ROUND(Source!EN340,O345)</f>
        <v>69735.66</v>
      </c>
      <c r="Q345" s="5"/>
      <c r="R345" s="5"/>
      <c r="S345" s="5"/>
      <c r="T345" s="5"/>
      <c r="U345" s="5"/>
      <c r="V345" s="5"/>
      <c r="W345" s="5"/>
    </row>
    <row r="346" spans="1:255">
      <c r="A346" s="5">
        <v>50</v>
      </c>
      <c r="B346" s="5">
        <v>0</v>
      </c>
      <c r="C346" s="5">
        <v>0</v>
      </c>
      <c r="D346" s="5">
        <v>1</v>
      </c>
      <c r="E346" s="5">
        <v>226</v>
      </c>
      <c r="F346" s="5">
        <f>ROUND(Source!AW340,O346)</f>
        <v>110.72</v>
      </c>
      <c r="G346" s="5" t="s">
        <v>91</v>
      </c>
      <c r="H346" s="5" t="s">
        <v>92</v>
      </c>
      <c r="I346" s="5"/>
      <c r="J346" s="5"/>
      <c r="K346" s="5">
        <v>226</v>
      </c>
      <c r="L346" s="5">
        <v>5</v>
      </c>
      <c r="M346" s="5">
        <v>3</v>
      </c>
      <c r="N346" s="5" t="s">
        <v>3</v>
      </c>
      <c r="O346" s="5">
        <v>2</v>
      </c>
      <c r="P346" s="5">
        <f>ROUND(Source!EO340,O346)</f>
        <v>10708.56</v>
      </c>
      <c r="Q346" s="5"/>
      <c r="R346" s="5"/>
      <c r="S346" s="5"/>
      <c r="T346" s="5"/>
      <c r="U346" s="5"/>
      <c r="V346" s="5"/>
      <c r="W346" s="5"/>
    </row>
    <row r="347" spans="1:255">
      <c r="A347" s="5">
        <v>50</v>
      </c>
      <c r="B347" s="5">
        <v>0</v>
      </c>
      <c r="C347" s="5">
        <v>0</v>
      </c>
      <c r="D347" s="5">
        <v>1</v>
      </c>
      <c r="E347" s="5">
        <v>227</v>
      </c>
      <c r="F347" s="5">
        <f>ROUND(Source!AX340,O347)</f>
        <v>0</v>
      </c>
      <c r="G347" s="5" t="s">
        <v>93</v>
      </c>
      <c r="H347" s="5" t="s">
        <v>94</v>
      </c>
      <c r="I347" s="5"/>
      <c r="J347" s="5"/>
      <c r="K347" s="5">
        <v>227</v>
      </c>
      <c r="L347" s="5">
        <v>6</v>
      </c>
      <c r="M347" s="5">
        <v>3</v>
      </c>
      <c r="N347" s="5" t="s">
        <v>3</v>
      </c>
      <c r="O347" s="5">
        <v>2</v>
      </c>
      <c r="P347" s="5">
        <f>ROUND(Source!EP340,O347)</f>
        <v>0</v>
      </c>
      <c r="Q347" s="5"/>
      <c r="R347" s="5"/>
      <c r="S347" s="5"/>
      <c r="T347" s="5"/>
      <c r="U347" s="5"/>
      <c r="V347" s="5"/>
      <c r="W347" s="5"/>
    </row>
    <row r="348" spans="1:255">
      <c r="A348" s="5">
        <v>50</v>
      </c>
      <c r="B348" s="5">
        <v>0</v>
      </c>
      <c r="C348" s="5">
        <v>0</v>
      </c>
      <c r="D348" s="5">
        <v>1</v>
      </c>
      <c r="E348" s="5">
        <v>228</v>
      </c>
      <c r="F348" s="5">
        <f>ROUND(Source!AY340,O348)</f>
        <v>110.72</v>
      </c>
      <c r="G348" s="5" t="s">
        <v>95</v>
      </c>
      <c r="H348" s="5" t="s">
        <v>96</v>
      </c>
      <c r="I348" s="5"/>
      <c r="J348" s="5"/>
      <c r="K348" s="5">
        <v>228</v>
      </c>
      <c r="L348" s="5">
        <v>7</v>
      </c>
      <c r="M348" s="5">
        <v>3</v>
      </c>
      <c r="N348" s="5" t="s">
        <v>3</v>
      </c>
      <c r="O348" s="5">
        <v>2</v>
      </c>
      <c r="P348" s="5">
        <f>ROUND(Source!EQ340,O348)</f>
        <v>10708.56</v>
      </c>
      <c r="Q348" s="5"/>
      <c r="R348" s="5"/>
      <c r="S348" s="5"/>
      <c r="T348" s="5"/>
      <c r="U348" s="5"/>
      <c r="V348" s="5"/>
      <c r="W348" s="5"/>
    </row>
    <row r="349" spans="1:255">
      <c r="A349" s="5">
        <v>50</v>
      </c>
      <c r="B349" s="5">
        <v>0</v>
      </c>
      <c r="C349" s="5">
        <v>0</v>
      </c>
      <c r="D349" s="5">
        <v>1</v>
      </c>
      <c r="E349" s="5">
        <v>216</v>
      </c>
      <c r="F349" s="5">
        <f>ROUND(Source!AP340,O349)</f>
        <v>0</v>
      </c>
      <c r="G349" s="5" t="s">
        <v>97</v>
      </c>
      <c r="H349" s="5" t="s">
        <v>98</v>
      </c>
      <c r="I349" s="5"/>
      <c r="J349" s="5"/>
      <c r="K349" s="5">
        <v>216</v>
      </c>
      <c r="L349" s="5">
        <v>8</v>
      </c>
      <c r="M349" s="5">
        <v>3</v>
      </c>
      <c r="N349" s="5" t="s">
        <v>3</v>
      </c>
      <c r="O349" s="5">
        <v>2</v>
      </c>
      <c r="P349" s="5">
        <f>ROUND(Source!EH340,O349)</f>
        <v>59027.1</v>
      </c>
      <c r="Q349" s="5"/>
      <c r="R349" s="5"/>
      <c r="S349" s="5"/>
      <c r="T349" s="5"/>
      <c r="U349" s="5"/>
      <c r="V349" s="5"/>
      <c r="W349" s="5"/>
    </row>
    <row r="350" spans="1:255">
      <c r="A350" s="5">
        <v>50</v>
      </c>
      <c r="B350" s="5">
        <v>0</v>
      </c>
      <c r="C350" s="5">
        <v>0</v>
      </c>
      <c r="D350" s="5">
        <v>1</v>
      </c>
      <c r="E350" s="5">
        <v>223</v>
      </c>
      <c r="F350" s="5">
        <f>ROUND(Source!AQ340,O350)</f>
        <v>0</v>
      </c>
      <c r="G350" s="5" t="s">
        <v>99</v>
      </c>
      <c r="H350" s="5" t="s">
        <v>100</v>
      </c>
      <c r="I350" s="5"/>
      <c r="J350" s="5"/>
      <c r="K350" s="5">
        <v>223</v>
      </c>
      <c r="L350" s="5">
        <v>9</v>
      </c>
      <c r="M350" s="5">
        <v>3</v>
      </c>
      <c r="N350" s="5" t="s">
        <v>3</v>
      </c>
      <c r="O350" s="5">
        <v>2</v>
      </c>
      <c r="P350" s="5">
        <f>ROUND(Source!EI340,O350)</f>
        <v>0</v>
      </c>
      <c r="Q350" s="5"/>
      <c r="R350" s="5"/>
      <c r="S350" s="5"/>
      <c r="T350" s="5"/>
      <c r="U350" s="5"/>
      <c r="V350" s="5"/>
      <c r="W350" s="5"/>
    </row>
    <row r="351" spans="1:255">
      <c r="A351" s="5">
        <v>50</v>
      </c>
      <c r="B351" s="5">
        <v>0</v>
      </c>
      <c r="C351" s="5">
        <v>0</v>
      </c>
      <c r="D351" s="5">
        <v>1</v>
      </c>
      <c r="E351" s="5">
        <v>229</v>
      </c>
      <c r="F351" s="5">
        <f>ROUND(Source!AZ340,O351)</f>
        <v>0</v>
      </c>
      <c r="G351" s="5" t="s">
        <v>101</v>
      </c>
      <c r="H351" s="5" t="s">
        <v>102</v>
      </c>
      <c r="I351" s="5"/>
      <c r="J351" s="5"/>
      <c r="K351" s="5">
        <v>229</v>
      </c>
      <c r="L351" s="5">
        <v>10</v>
      </c>
      <c r="M351" s="5">
        <v>3</v>
      </c>
      <c r="N351" s="5" t="s">
        <v>3</v>
      </c>
      <c r="O351" s="5">
        <v>2</v>
      </c>
      <c r="P351" s="5">
        <f>ROUND(Source!ER340,O351)</f>
        <v>59027.1</v>
      </c>
      <c r="Q351" s="5"/>
      <c r="R351" s="5"/>
      <c r="S351" s="5"/>
      <c r="T351" s="5"/>
      <c r="U351" s="5"/>
      <c r="V351" s="5"/>
      <c r="W351" s="5"/>
    </row>
    <row r="352" spans="1:255">
      <c r="A352" s="5">
        <v>50</v>
      </c>
      <c r="B352" s="5">
        <v>0</v>
      </c>
      <c r="C352" s="5">
        <v>0</v>
      </c>
      <c r="D352" s="5">
        <v>1</v>
      </c>
      <c r="E352" s="5">
        <v>203</v>
      </c>
      <c r="F352" s="5">
        <f>ROUND(Source!Q340,O352)</f>
        <v>60.36</v>
      </c>
      <c r="G352" s="5" t="s">
        <v>103</v>
      </c>
      <c r="H352" s="5" t="s">
        <v>104</v>
      </c>
      <c r="I352" s="5"/>
      <c r="J352" s="5"/>
      <c r="K352" s="5">
        <v>203</v>
      </c>
      <c r="L352" s="5">
        <v>11</v>
      </c>
      <c r="M352" s="5">
        <v>3</v>
      </c>
      <c r="N352" s="5" t="s">
        <v>3</v>
      </c>
      <c r="O352" s="5">
        <v>2</v>
      </c>
      <c r="P352" s="5">
        <f>ROUND(Source!DI340,O352)</f>
        <v>60.36</v>
      </c>
      <c r="Q352" s="5"/>
      <c r="R352" s="5"/>
      <c r="S352" s="5"/>
      <c r="T352" s="5"/>
      <c r="U352" s="5"/>
      <c r="V352" s="5"/>
      <c r="W352" s="5"/>
    </row>
    <row r="353" spans="1:23">
      <c r="A353" s="5">
        <v>50</v>
      </c>
      <c r="B353" s="5">
        <v>0</v>
      </c>
      <c r="C353" s="5">
        <v>0</v>
      </c>
      <c r="D353" s="5">
        <v>1</v>
      </c>
      <c r="E353" s="5">
        <v>231</v>
      </c>
      <c r="F353" s="5">
        <f>ROUND(Source!BB340,O353)</f>
        <v>0</v>
      </c>
      <c r="G353" s="5" t="s">
        <v>105</v>
      </c>
      <c r="H353" s="5" t="s">
        <v>106</v>
      </c>
      <c r="I353" s="5"/>
      <c r="J353" s="5"/>
      <c r="K353" s="5">
        <v>231</v>
      </c>
      <c r="L353" s="5">
        <v>12</v>
      </c>
      <c r="M353" s="5">
        <v>3</v>
      </c>
      <c r="N353" s="5" t="s">
        <v>3</v>
      </c>
      <c r="O353" s="5">
        <v>2</v>
      </c>
      <c r="P353" s="5">
        <f>ROUND(Source!ET340,O353)</f>
        <v>0</v>
      </c>
      <c r="Q353" s="5"/>
      <c r="R353" s="5"/>
      <c r="S353" s="5"/>
      <c r="T353" s="5"/>
      <c r="U353" s="5"/>
      <c r="V353" s="5"/>
      <c r="W353" s="5"/>
    </row>
    <row r="354" spans="1:23">
      <c r="A354" s="5">
        <v>50</v>
      </c>
      <c r="B354" s="5">
        <v>0</v>
      </c>
      <c r="C354" s="5">
        <v>0</v>
      </c>
      <c r="D354" s="5">
        <v>1</v>
      </c>
      <c r="E354" s="5">
        <v>204</v>
      </c>
      <c r="F354" s="5">
        <f>ROUND(Source!R340,O354)</f>
        <v>7.44</v>
      </c>
      <c r="G354" s="5" t="s">
        <v>107</v>
      </c>
      <c r="H354" s="5" t="s">
        <v>108</v>
      </c>
      <c r="I354" s="5"/>
      <c r="J354" s="5"/>
      <c r="K354" s="5">
        <v>204</v>
      </c>
      <c r="L354" s="5">
        <v>13</v>
      </c>
      <c r="M354" s="5">
        <v>3</v>
      </c>
      <c r="N354" s="5" t="s">
        <v>3</v>
      </c>
      <c r="O354" s="5">
        <v>2</v>
      </c>
      <c r="P354" s="5">
        <f>ROUND(Source!DJ340,O354)</f>
        <v>7.44</v>
      </c>
      <c r="Q354" s="5"/>
      <c r="R354" s="5"/>
      <c r="S354" s="5"/>
      <c r="T354" s="5"/>
      <c r="U354" s="5"/>
      <c r="V354" s="5"/>
      <c r="W354" s="5"/>
    </row>
    <row r="355" spans="1:23">
      <c r="A355" s="5">
        <v>50</v>
      </c>
      <c r="B355" s="5">
        <v>0</v>
      </c>
      <c r="C355" s="5">
        <v>0</v>
      </c>
      <c r="D355" s="5">
        <v>1</v>
      </c>
      <c r="E355" s="5">
        <v>205</v>
      </c>
      <c r="F355" s="5">
        <f>ROUND(Source!S340,O355)</f>
        <v>246.2</v>
      </c>
      <c r="G355" s="5" t="s">
        <v>109</v>
      </c>
      <c r="H355" s="5" t="s">
        <v>110</v>
      </c>
      <c r="I355" s="5"/>
      <c r="J355" s="5"/>
      <c r="K355" s="5">
        <v>205</v>
      </c>
      <c r="L355" s="5">
        <v>14</v>
      </c>
      <c r="M355" s="5">
        <v>3</v>
      </c>
      <c r="N355" s="5" t="s">
        <v>3</v>
      </c>
      <c r="O355" s="5">
        <v>2</v>
      </c>
      <c r="P355" s="5">
        <f>ROUND(Source!DK340,O355)</f>
        <v>246.2</v>
      </c>
      <c r="Q355" s="5"/>
      <c r="R355" s="5"/>
      <c r="S355" s="5"/>
      <c r="T355" s="5"/>
      <c r="U355" s="5"/>
      <c r="V355" s="5"/>
      <c r="W355" s="5"/>
    </row>
    <row r="356" spans="1:23">
      <c r="A356" s="5">
        <v>50</v>
      </c>
      <c r="B356" s="5">
        <v>0</v>
      </c>
      <c r="C356" s="5">
        <v>0</v>
      </c>
      <c r="D356" s="5">
        <v>1</v>
      </c>
      <c r="E356" s="5">
        <v>232</v>
      </c>
      <c r="F356" s="5">
        <f>ROUND(Source!BC340,O356)</f>
        <v>0</v>
      </c>
      <c r="G356" s="5" t="s">
        <v>111</v>
      </c>
      <c r="H356" s="5" t="s">
        <v>112</v>
      </c>
      <c r="I356" s="5"/>
      <c r="J356" s="5"/>
      <c r="K356" s="5">
        <v>232</v>
      </c>
      <c r="L356" s="5">
        <v>15</v>
      </c>
      <c r="M356" s="5">
        <v>3</v>
      </c>
      <c r="N356" s="5" t="s">
        <v>3</v>
      </c>
      <c r="O356" s="5">
        <v>2</v>
      </c>
      <c r="P356" s="5">
        <f>ROUND(Source!EU340,O356)</f>
        <v>0</v>
      </c>
      <c r="Q356" s="5"/>
      <c r="R356" s="5"/>
      <c r="S356" s="5"/>
      <c r="T356" s="5"/>
      <c r="U356" s="5"/>
      <c r="V356" s="5"/>
      <c r="W356" s="5"/>
    </row>
    <row r="357" spans="1:23">
      <c r="A357" s="5">
        <v>50</v>
      </c>
      <c r="B357" s="5">
        <v>0</v>
      </c>
      <c r="C357" s="5">
        <v>0</v>
      </c>
      <c r="D357" s="5">
        <v>1</v>
      </c>
      <c r="E357" s="5">
        <v>214</v>
      </c>
      <c r="F357" s="5">
        <f>ROUND(Source!AS340,O357)</f>
        <v>889.05</v>
      </c>
      <c r="G357" s="5" t="s">
        <v>113</v>
      </c>
      <c r="H357" s="5" t="s">
        <v>114</v>
      </c>
      <c r="I357" s="5"/>
      <c r="J357" s="5"/>
      <c r="K357" s="5">
        <v>214</v>
      </c>
      <c r="L357" s="5">
        <v>16</v>
      </c>
      <c r="M357" s="5">
        <v>3</v>
      </c>
      <c r="N357" s="5" t="s">
        <v>3</v>
      </c>
      <c r="O357" s="5">
        <v>2</v>
      </c>
      <c r="P357" s="5">
        <f>ROUND(Source!EK340,O357)</f>
        <v>6934.52</v>
      </c>
      <c r="Q357" s="5"/>
      <c r="R357" s="5"/>
      <c r="S357" s="5"/>
      <c r="T357" s="5"/>
      <c r="U357" s="5"/>
      <c r="V357" s="5"/>
      <c r="W357" s="5"/>
    </row>
    <row r="358" spans="1:23">
      <c r="A358" s="5">
        <v>50</v>
      </c>
      <c r="B358" s="5">
        <v>0</v>
      </c>
      <c r="C358" s="5">
        <v>0</v>
      </c>
      <c r="D358" s="5">
        <v>1</v>
      </c>
      <c r="E358" s="5">
        <v>215</v>
      </c>
      <c r="F358" s="5">
        <f>ROUND(Source!AT340,O358)</f>
        <v>0</v>
      </c>
      <c r="G358" s="5" t="s">
        <v>115</v>
      </c>
      <c r="H358" s="5" t="s">
        <v>116</v>
      </c>
      <c r="I358" s="5"/>
      <c r="J358" s="5"/>
      <c r="K358" s="5">
        <v>215</v>
      </c>
      <c r="L358" s="5">
        <v>17</v>
      </c>
      <c r="M358" s="5">
        <v>3</v>
      </c>
      <c r="N358" s="5" t="s">
        <v>3</v>
      </c>
      <c r="O358" s="5">
        <v>2</v>
      </c>
      <c r="P358" s="5">
        <f>ROUND(Source!EL340,O358)</f>
        <v>4552.37</v>
      </c>
      <c r="Q358" s="5"/>
      <c r="R358" s="5"/>
      <c r="S358" s="5"/>
      <c r="T358" s="5"/>
      <c r="U358" s="5"/>
      <c r="V358" s="5"/>
      <c r="W358" s="5"/>
    </row>
    <row r="359" spans="1:23">
      <c r="A359" s="5">
        <v>50</v>
      </c>
      <c r="B359" s="5">
        <v>0</v>
      </c>
      <c r="C359" s="5">
        <v>0</v>
      </c>
      <c r="D359" s="5">
        <v>1</v>
      </c>
      <c r="E359" s="5">
        <v>217</v>
      </c>
      <c r="F359" s="5">
        <f>ROUND(Source!AU340,O359)</f>
        <v>0</v>
      </c>
      <c r="G359" s="5" t="s">
        <v>117</v>
      </c>
      <c r="H359" s="5" t="s">
        <v>118</v>
      </c>
      <c r="I359" s="5"/>
      <c r="J359" s="5"/>
      <c r="K359" s="5">
        <v>217</v>
      </c>
      <c r="L359" s="5">
        <v>18</v>
      </c>
      <c r="M359" s="5">
        <v>3</v>
      </c>
      <c r="N359" s="5" t="s">
        <v>3</v>
      </c>
      <c r="O359" s="5">
        <v>2</v>
      </c>
      <c r="P359" s="5">
        <f>ROUND(Source!EM340,O359)</f>
        <v>0</v>
      </c>
      <c r="Q359" s="5"/>
      <c r="R359" s="5"/>
      <c r="S359" s="5"/>
      <c r="T359" s="5"/>
      <c r="U359" s="5"/>
      <c r="V359" s="5"/>
      <c r="W359" s="5"/>
    </row>
    <row r="360" spans="1:23">
      <c r="A360" s="5">
        <v>50</v>
      </c>
      <c r="B360" s="5">
        <v>0</v>
      </c>
      <c r="C360" s="5">
        <v>0</v>
      </c>
      <c r="D360" s="5">
        <v>1</v>
      </c>
      <c r="E360" s="5">
        <v>230</v>
      </c>
      <c r="F360" s="5">
        <f>ROUND(Source!BA340,O360)</f>
        <v>0</v>
      </c>
      <c r="G360" s="5" t="s">
        <v>119</v>
      </c>
      <c r="H360" s="5" t="s">
        <v>120</v>
      </c>
      <c r="I360" s="5"/>
      <c r="J360" s="5"/>
      <c r="K360" s="5">
        <v>230</v>
      </c>
      <c r="L360" s="5">
        <v>19</v>
      </c>
      <c r="M360" s="5">
        <v>3</v>
      </c>
      <c r="N360" s="5" t="s">
        <v>3</v>
      </c>
      <c r="O360" s="5">
        <v>2</v>
      </c>
      <c r="P360" s="5">
        <f>ROUND(Source!ES340,O360)</f>
        <v>0</v>
      </c>
      <c r="Q360" s="5"/>
      <c r="R360" s="5"/>
      <c r="S360" s="5"/>
      <c r="T360" s="5"/>
      <c r="U360" s="5"/>
      <c r="V360" s="5"/>
      <c r="W360" s="5"/>
    </row>
    <row r="361" spans="1:23">
      <c r="A361" s="5">
        <v>50</v>
      </c>
      <c r="B361" s="5">
        <v>0</v>
      </c>
      <c r="C361" s="5">
        <v>0</v>
      </c>
      <c r="D361" s="5">
        <v>1</v>
      </c>
      <c r="E361" s="5">
        <v>206</v>
      </c>
      <c r="F361" s="5">
        <f>ROUND(Source!T340,O361)</f>
        <v>0</v>
      </c>
      <c r="G361" s="5" t="s">
        <v>121</v>
      </c>
      <c r="H361" s="5" t="s">
        <v>122</v>
      </c>
      <c r="I361" s="5"/>
      <c r="J361" s="5"/>
      <c r="K361" s="5">
        <v>206</v>
      </c>
      <c r="L361" s="5">
        <v>20</v>
      </c>
      <c r="M361" s="5">
        <v>3</v>
      </c>
      <c r="N361" s="5" t="s">
        <v>3</v>
      </c>
      <c r="O361" s="5">
        <v>2</v>
      </c>
      <c r="P361" s="5">
        <f>ROUND(Source!DL340,O361)</f>
        <v>0</v>
      </c>
      <c r="Q361" s="5"/>
      <c r="R361" s="5"/>
      <c r="S361" s="5"/>
      <c r="T361" s="5"/>
      <c r="U361" s="5"/>
      <c r="V361" s="5"/>
      <c r="W361" s="5"/>
    </row>
    <row r="362" spans="1:23">
      <c r="A362" s="5">
        <v>50</v>
      </c>
      <c r="B362" s="5">
        <v>0</v>
      </c>
      <c r="C362" s="5">
        <v>0</v>
      </c>
      <c r="D362" s="5">
        <v>1</v>
      </c>
      <c r="E362" s="5">
        <v>207</v>
      </c>
      <c r="F362" s="5">
        <f>Source!U340</f>
        <v>25.870666800000002</v>
      </c>
      <c r="G362" s="5" t="s">
        <v>123</v>
      </c>
      <c r="H362" s="5" t="s">
        <v>124</v>
      </c>
      <c r="I362" s="5"/>
      <c r="J362" s="5"/>
      <c r="K362" s="5">
        <v>207</v>
      </c>
      <c r="L362" s="5">
        <v>21</v>
      </c>
      <c r="M362" s="5">
        <v>3</v>
      </c>
      <c r="N362" s="5" t="s">
        <v>3</v>
      </c>
      <c r="O362" s="5">
        <v>-1</v>
      </c>
      <c r="P362" s="5">
        <f>Source!DM340</f>
        <v>25.870666800000002</v>
      </c>
      <c r="Q362" s="5"/>
      <c r="R362" s="5"/>
      <c r="S362" s="5"/>
      <c r="T362" s="5"/>
      <c r="U362" s="5"/>
      <c r="V362" s="5"/>
      <c r="W362" s="5"/>
    </row>
    <row r="363" spans="1:23">
      <c r="A363" s="5">
        <v>50</v>
      </c>
      <c r="B363" s="5">
        <v>0</v>
      </c>
      <c r="C363" s="5">
        <v>0</v>
      </c>
      <c r="D363" s="5">
        <v>1</v>
      </c>
      <c r="E363" s="5">
        <v>208</v>
      </c>
      <c r="F363" s="5">
        <f>Source!V340</f>
        <v>0.63107399999999991</v>
      </c>
      <c r="G363" s="5" t="s">
        <v>125</v>
      </c>
      <c r="H363" s="5" t="s">
        <v>126</v>
      </c>
      <c r="I363" s="5"/>
      <c r="J363" s="5"/>
      <c r="K363" s="5">
        <v>208</v>
      </c>
      <c r="L363" s="5">
        <v>22</v>
      </c>
      <c r="M363" s="5">
        <v>3</v>
      </c>
      <c r="N363" s="5" t="s">
        <v>3</v>
      </c>
      <c r="O363" s="5">
        <v>-1</v>
      </c>
      <c r="P363" s="5">
        <f>Source!DN340</f>
        <v>0.63107399999999991</v>
      </c>
      <c r="Q363" s="5"/>
      <c r="R363" s="5"/>
      <c r="S363" s="5"/>
      <c r="T363" s="5"/>
      <c r="U363" s="5"/>
      <c r="V363" s="5"/>
      <c r="W363" s="5"/>
    </row>
    <row r="364" spans="1:23">
      <c r="A364" s="5">
        <v>50</v>
      </c>
      <c r="B364" s="5">
        <v>0</v>
      </c>
      <c r="C364" s="5">
        <v>0</v>
      </c>
      <c r="D364" s="5">
        <v>1</v>
      </c>
      <c r="E364" s="5">
        <v>209</v>
      </c>
      <c r="F364" s="5">
        <f>ROUND(Source!W340,O364)</f>
        <v>0</v>
      </c>
      <c r="G364" s="5" t="s">
        <v>127</v>
      </c>
      <c r="H364" s="5" t="s">
        <v>128</v>
      </c>
      <c r="I364" s="5"/>
      <c r="J364" s="5"/>
      <c r="K364" s="5">
        <v>209</v>
      </c>
      <c r="L364" s="5">
        <v>23</v>
      </c>
      <c r="M364" s="5">
        <v>3</v>
      </c>
      <c r="N364" s="5" t="s">
        <v>3</v>
      </c>
      <c r="O364" s="5">
        <v>2</v>
      </c>
      <c r="P364" s="5">
        <f>ROUND(Source!DO340,O364)</f>
        <v>0</v>
      </c>
      <c r="Q364" s="5"/>
      <c r="R364" s="5"/>
      <c r="S364" s="5"/>
      <c r="T364" s="5"/>
      <c r="U364" s="5"/>
      <c r="V364" s="5"/>
      <c r="W364" s="5"/>
    </row>
    <row r="365" spans="1:23">
      <c r="A365" s="5">
        <v>50</v>
      </c>
      <c r="B365" s="5">
        <v>0</v>
      </c>
      <c r="C365" s="5">
        <v>0</v>
      </c>
      <c r="D365" s="5">
        <v>1</v>
      </c>
      <c r="E365" s="5">
        <v>233</v>
      </c>
      <c r="F365" s="5">
        <f>ROUND(Source!BD340,O365)</f>
        <v>0</v>
      </c>
      <c r="G365" s="5" t="s">
        <v>129</v>
      </c>
      <c r="H365" s="5" t="s">
        <v>130</v>
      </c>
      <c r="I365" s="5"/>
      <c r="J365" s="5"/>
      <c r="K365" s="5">
        <v>233</v>
      </c>
      <c r="L365" s="5">
        <v>24</v>
      </c>
      <c r="M365" s="5">
        <v>3</v>
      </c>
      <c r="N365" s="5" t="s">
        <v>3</v>
      </c>
      <c r="O365" s="5">
        <v>2</v>
      </c>
      <c r="P365" s="5">
        <f>ROUND(Source!EV340,O365)</f>
        <v>0</v>
      </c>
      <c r="Q365" s="5"/>
      <c r="R365" s="5"/>
      <c r="S365" s="5"/>
      <c r="T365" s="5"/>
      <c r="U365" s="5"/>
      <c r="V365" s="5"/>
      <c r="W365" s="5"/>
    </row>
    <row r="366" spans="1:23">
      <c r="A366" s="5">
        <v>50</v>
      </c>
      <c r="B366" s="5">
        <v>0</v>
      </c>
      <c r="C366" s="5">
        <v>0</v>
      </c>
      <c r="D366" s="5">
        <v>1</v>
      </c>
      <c r="E366" s="5">
        <v>210</v>
      </c>
      <c r="F366" s="5">
        <f>ROUND(Source!X340,O366)</f>
        <v>291.69</v>
      </c>
      <c r="G366" s="5" t="s">
        <v>131</v>
      </c>
      <c r="H366" s="5" t="s">
        <v>132</v>
      </c>
      <c r="I366" s="5"/>
      <c r="J366" s="5"/>
      <c r="K366" s="5">
        <v>210</v>
      </c>
      <c r="L366" s="5">
        <v>25</v>
      </c>
      <c r="M366" s="5">
        <v>3</v>
      </c>
      <c r="N366" s="5" t="s">
        <v>3</v>
      </c>
      <c r="O366" s="5">
        <v>2</v>
      </c>
      <c r="P366" s="5">
        <f>ROUND(Source!DP340,O366)</f>
        <v>291.69</v>
      </c>
      <c r="Q366" s="5"/>
      <c r="R366" s="5"/>
      <c r="S366" s="5"/>
      <c r="T366" s="5"/>
      <c r="U366" s="5"/>
      <c r="V366" s="5"/>
      <c r="W366" s="5"/>
    </row>
    <row r="367" spans="1:23">
      <c r="A367" s="5">
        <v>50</v>
      </c>
      <c r="B367" s="5">
        <v>0</v>
      </c>
      <c r="C367" s="5">
        <v>0</v>
      </c>
      <c r="D367" s="5">
        <v>1</v>
      </c>
      <c r="E367" s="5">
        <v>211</v>
      </c>
      <c r="F367" s="5">
        <f>ROUND(Source!Y340,O367)</f>
        <v>180.08</v>
      </c>
      <c r="G367" s="5" t="s">
        <v>133</v>
      </c>
      <c r="H367" s="5" t="s">
        <v>134</v>
      </c>
      <c r="I367" s="5"/>
      <c r="J367" s="5"/>
      <c r="K367" s="5">
        <v>211</v>
      </c>
      <c r="L367" s="5">
        <v>26</v>
      </c>
      <c r="M367" s="5">
        <v>3</v>
      </c>
      <c r="N367" s="5" t="s">
        <v>3</v>
      </c>
      <c r="O367" s="5">
        <v>2</v>
      </c>
      <c r="P367" s="5">
        <f>ROUND(Source!DQ340,O367)</f>
        <v>180.08</v>
      </c>
      <c r="Q367" s="5"/>
      <c r="R367" s="5"/>
      <c r="S367" s="5"/>
      <c r="T367" s="5"/>
      <c r="U367" s="5"/>
      <c r="V367" s="5"/>
      <c r="W367" s="5"/>
    </row>
    <row r="368" spans="1:23">
      <c r="A368" s="5">
        <v>50</v>
      </c>
      <c r="B368" s="5">
        <v>0</v>
      </c>
      <c r="C368" s="5">
        <v>0</v>
      </c>
      <c r="D368" s="5">
        <v>1</v>
      </c>
      <c r="E368" s="5">
        <v>224</v>
      </c>
      <c r="F368" s="5">
        <f>ROUND(Source!AR340,O368)</f>
        <v>889.05</v>
      </c>
      <c r="G368" s="5" t="s">
        <v>135</v>
      </c>
      <c r="H368" s="5" t="s">
        <v>136</v>
      </c>
      <c r="I368" s="5"/>
      <c r="J368" s="5"/>
      <c r="K368" s="5">
        <v>224</v>
      </c>
      <c r="L368" s="5">
        <v>27</v>
      </c>
      <c r="M368" s="5">
        <v>3</v>
      </c>
      <c r="N368" s="5" t="s">
        <v>3</v>
      </c>
      <c r="O368" s="5">
        <v>2</v>
      </c>
      <c r="P368" s="5">
        <f>ROUND(Source!EJ340,O368)</f>
        <v>70513.990000000005</v>
      </c>
      <c r="Q368" s="5"/>
      <c r="R368" s="5"/>
      <c r="S368" s="5"/>
      <c r="T368" s="5"/>
      <c r="U368" s="5"/>
      <c r="V368" s="5"/>
      <c r="W368" s="5"/>
    </row>
    <row r="370" spans="1:255">
      <c r="A370" s="1">
        <v>4</v>
      </c>
      <c r="B370" s="1">
        <v>1</v>
      </c>
      <c r="C370" s="1"/>
      <c r="D370" s="1">
        <f>ROW(A395)</f>
        <v>395</v>
      </c>
      <c r="E370" s="1"/>
      <c r="F370" s="1" t="s">
        <v>245</v>
      </c>
      <c r="G370" s="1" t="s">
        <v>245</v>
      </c>
      <c r="H370" s="1" t="s">
        <v>3</v>
      </c>
      <c r="I370" s="1">
        <v>0</v>
      </c>
      <c r="J370" s="1"/>
      <c r="K370" s="1">
        <v>-1</v>
      </c>
      <c r="L370" s="1"/>
      <c r="M370" s="1"/>
      <c r="N370" s="1"/>
      <c r="O370" s="1"/>
      <c r="P370" s="1"/>
      <c r="Q370" s="1"/>
      <c r="R370" s="1"/>
      <c r="S370" s="1"/>
      <c r="T370" s="1"/>
      <c r="U370" s="1" t="s">
        <v>3</v>
      </c>
      <c r="V370" s="1">
        <v>0</v>
      </c>
      <c r="W370" s="1"/>
      <c r="X370" s="1"/>
      <c r="Y370" s="1"/>
      <c r="Z370" s="1"/>
      <c r="AA370" s="1"/>
      <c r="AB370" s="1" t="s">
        <v>3</v>
      </c>
      <c r="AC370" s="1" t="s">
        <v>3</v>
      </c>
      <c r="AD370" s="1" t="s">
        <v>3</v>
      </c>
      <c r="AE370" s="1" t="s">
        <v>3</v>
      </c>
      <c r="AF370" s="1" t="s">
        <v>3</v>
      </c>
      <c r="AG370" s="1" t="s">
        <v>3</v>
      </c>
      <c r="AH370" s="1"/>
      <c r="AI370" s="1"/>
      <c r="AJ370" s="1"/>
      <c r="AK370" s="1"/>
      <c r="AL370" s="1"/>
      <c r="AM370" s="1"/>
      <c r="AN370" s="1"/>
      <c r="AO370" s="1"/>
      <c r="AP370" s="1" t="s">
        <v>3</v>
      </c>
      <c r="AQ370" s="1" t="s">
        <v>3</v>
      </c>
      <c r="AR370" s="1" t="s">
        <v>3</v>
      </c>
      <c r="AS370" s="1"/>
      <c r="AT370" s="1"/>
      <c r="AU370" s="1"/>
      <c r="AV370" s="1"/>
      <c r="AW370" s="1"/>
      <c r="AX370" s="1"/>
      <c r="AY370" s="1"/>
      <c r="AZ370" s="1" t="s">
        <v>3</v>
      </c>
      <c r="BA370" s="1"/>
      <c r="BB370" s="1" t="s">
        <v>3</v>
      </c>
      <c r="BC370" s="1" t="s">
        <v>3</v>
      </c>
      <c r="BD370" s="1" t="s">
        <v>3</v>
      </c>
      <c r="BE370" s="1" t="s">
        <v>3</v>
      </c>
      <c r="BF370" s="1" t="s">
        <v>3</v>
      </c>
      <c r="BG370" s="1" t="s">
        <v>3</v>
      </c>
      <c r="BH370" s="1" t="s">
        <v>3</v>
      </c>
      <c r="BI370" s="1" t="s">
        <v>3</v>
      </c>
      <c r="BJ370" s="1" t="s">
        <v>3</v>
      </c>
      <c r="BK370" s="1" t="s">
        <v>3</v>
      </c>
      <c r="BL370" s="1" t="s">
        <v>3</v>
      </c>
      <c r="BM370" s="1" t="s">
        <v>3</v>
      </c>
      <c r="BN370" s="1" t="s">
        <v>3</v>
      </c>
      <c r="BO370" s="1" t="s">
        <v>3</v>
      </c>
      <c r="BP370" s="1" t="s">
        <v>3</v>
      </c>
      <c r="BQ370" s="1"/>
      <c r="BR370" s="1"/>
      <c r="BS370" s="1"/>
      <c r="BT370" s="1"/>
      <c r="BU370" s="1"/>
      <c r="BV370" s="1"/>
      <c r="BW370" s="1"/>
      <c r="BX370" s="1">
        <v>0</v>
      </c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>
        <v>0</v>
      </c>
    </row>
    <row r="372" spans="1:255">
      <c r="A372" s="3">
        <v>52</v>
      </c>
      <c r="B372" s="3">
        <f t="shared" ref="B372:G372" si="322">B395</f>
        <v>1</v>
      </c>
      <c r="C372" s="3">
        <f t="shared" si="322"/>
        <v>4</v>
      </c>
      <c r="D372" s="3">
        <f t="shared" si="322"/>
        <v>370</v>
      </c>
      <c r="E372" s="3">
        <f t="shared" si="322"/>
        <v>0</v>
      </c>
      <c r="F372" s="3" t="str">
        <f t="shared" si="322"/>
        <v>7.Система ПД2.2 (оборудование)</v>
      </c>
      <c r="G372" s="3" t="str">
        <f t="shared" si="322"/>
        <v>7.Система ПД2.2 (оборудование)</v>
      </c>
      <c r="H372" s="3"/>
      <c r="I372" s="3"/>
      <c r="J372" s="3"/>
      <c r="K372" s="3"/>
      <c r="L372" s="3"/>
      <c r="M372" s="3"/>
      <c r="N372" s="3"/>
      <c r="O372" s="3">
        <f t="shared" ref="O372:AT372" si="323">O395</f>
        <v>1127.57</v>
      </c>
      <c r="P372" s="3">
        <f t="shared" si="323"/>
        <v>368.89</v>
      </c>
      <c r="Q372" s="3">
        <f t="shared" si="323"/>
        <v>154.63</v>
      </c>
      <c r="R372" s="3">
        <f t="shared" si="323"/>
        <v>10.38</v>
      </c>
      <c r="S372" s="3">
        <f t="shared" si="323"/>
        <v>604.04999999999995</v>
      </c>
      <c r="T372" s="3">
        <f t="shared" si="323"/>
        <v>0</v>
      </c>
      <c r="U372" s="3">
        <f t="shared" si="323"/>
        <v>65.867399999999989</v>
      </c>
      <c r="V372" s="3">
        <f t="shared" si="323"/>
        <v>0.84000000000000008</v>
      </c>
      <c r="W372" s="3">
        <f t="shared" si="323"/>
        <v>0</v>
      </c>
      <c r="X372" s="3">
        <f t="shared" si="323"/>
        <v>706.59</v>
      </c>
      <c r="Y372" s="3">
        <f t="shared" si="323"/>
        <v>436.25</v>
      </c>
      <c r="Z372" s="3">
        <f t="shared" si="323"/>
        <v>0</v>
      </c>
      <c r="AA372" s="3">
        <f t="shared" si="323"/>
        <v>0</v>
      </c>
      <c r="AB372" s="3">
        <f t="shared" si="323"/>
        <v>1127.57</v>
      </c>
      <c r="AC372" s="3">
        <f t="shared" si="323"/>
        <v>368.89</v>
      </c>
      <c r="AD372" s="3">
        <f t="shared" si="323"/>
        <v>154.63</v>
      </c>
      <c r="AE372" s="3">
        <f t="shared" si="323"/>
        <v>10.38</v>
      </c>
      <c r="AF372" s="3">
        <f t="shared" si="323"/>
        <v>604.04999999999995</v>
      </c>
      <c r="AG372" s="3">
        <f t="shared" si="323"/>
        <v>0</v>
      </c>
      <c r="AH372" s="3">
        <f t="shared" si="323"/>
        <v>65.867399999999989</v>
      </c>
      <c r="AI372" s="3">
        <f t="shared" si="323"/>
        <v>0.84000000000000008</v>
      </c>
      <c r="AJ372" s="3">
        <f t="shared" si="323"/>
        <v>0</v>
      </c>
      <c r="AK372" s="3">
        <f t="shared" si="323"/>
        <v>706.59</v>
      </c>
      <c r="AL372" s="3">
        <f t="shared" si="323"/>
        <v>436.25</v>
      </c>
      <c r="AM372" s="3">
        <f t="shared" si="323"/>
        <v>0</v>
      </c>
      <c r="AN372" s="3">
        <f t="shared" si="323"/>
        <v>0</v>
      </c>
      <c r="AO372" s="3">
        <f t="shared" si="323"/>
        <v>0</v>
      </c>
      <c r="AP372" s="3">
        <f t="shared" si="323"/>
        <v>0</v>
      </c>
      <c r="AQ372" s="3">
        <f t="shared" si="323"/>
        <v>0</v>
      </c>
      <c r="AR372" s="3">
        <f t="shared" si="323"/>
        <v>2270.41</v>
      </c>
      <c r="AS372" s="3">
        <f t="shared" si="323"/>
        <v>2270.41</v>
      </c>
      <c r="AT372" s="3">
        <f t="shared" si="323"/>
        <v>0</v>
      </c>
      <c r="AU372" s="3">
        <f t="shared" ref="AU372:BZ372" si="324">AU395</f>
        <v>0</v>
      </c>
      <c r="AV372" s="3">
        <f t="shared" si="324"/>
        <v>368.89</v>
      </c>
      <c r="AW372" s="3">
        <f t="shared" si="324"/>
        <v>368.89</v>
      </c>
      <c r="AX372" s="3">
        <f t="shared" si="324"/>
        <v>0</v>
      </c>
      <c r="AY372" s="3">
        <f t="shared" si="324"/>
        <v>368.89</v>
      </c>
      <c r="AZ372" s="3">
        <f t="shared" si="324"/>
        <v>0</v>
      </c>
      <c r="BA372" s="3">
        <f t="shared" si="324"/>
        <v>0</v>
      </c>
      <c r="BB372" s="3">
        <f t="shared" si="324"/>
        <v>0</v>
      </c>
      <c r="BC372" s="3">
        <f t="shared" si="324"/>
        <v>0</v>
      </c>
      <c r="BD372" s="3">
        <f t="shared" si="324"/>
        <v>0</v>
      </c>
      <c r="BE372" s="3">
        <f t="shared" si="324"/>
        <v>0</v>
      </c>
      <c r="BF372" s="3">
        <f t="shared" si="324"/>
        <v>0</v>
      </c>
      <c r="BG372" s="3">
        <f t="shared" si="324"/>
        <v>0</v>
      </c>
      <c r="BH372" s="3">
        <f t="shared" si="324"/>
        <v>0</v>
      </c>
      <c r="BI372" s="3">
        <f t="shared" si="324"/>
        <v>0</v>
      </c>
      <c r="BJ372" s="3">
        <f t="shared" si="324"/>
        <v>0</v>
      </c>
      <c r="BK372" s="3">
        <f t="shared" si="324"/>
        <v>0</v>
      </c>
      <c r="BL372" s="3">
        <f t="shared" si="324"/>
        <v>0</v>
      </c>
      <c r="BM372" s="3">
        <f t="shared" si="324"/>
        <v>0</v>
      </c>
      <c r="BN372" s="3">
        <f t="shared" si="324"/>
        <v>0</v>
      </c>
      <c r="BO372" s="3">
        <f t="shared" si="324"/>
        <v>0</v>
      </c>
      <c r="BP372" s="3">
        <f t="shared" si="324"/>
        <v>0</v>
      </c>
      <c r="BQ372" s="3">
        <f t="shared" si="324"/>
        <v>0</v>
      </c>
      <c r="BR372" s="3">
        <f t="shared" si="324"/>
        <v>0</v>
      </c>
      <c r="BS372" s="3">
        <f t="shared" si="324"/>
        <v>0</v>
      </c>
      <c r="BT372" s="3">
        <f t="shared" si="324"/>
        <v>0</v>
      </c>
      <c r="BU372" s="3">
        <f t="shared" si="324"/>
        <v>0</v>
      </c>
      <c r="BV372" s="3">
        <f t="shared" si="324"/>
        <v>0</v>
      </c>
      <c r="BW372" s="3">
        <f t="shared" si="324"/>
        <v>0</v>
      </c>
      <c r="BX372" s="3">
        <f t="shared" si="324"/>
        <v>0</v>
      </c>
      <c r="BY372" s="3">
        <f t="shared" si="324"/>
        <v>0</v>
      </c>
      <c r="BZ372" s="3">
        <f t="shared" si="324"/>
        <v>0</v>
      </c>
      <c r="CA372" s="3">
        <f t="shared" ref="CA372:DF372" si="325">CA395</f>
        <v>2270.41</v>
      </c>
      <c r="CB372" s="3">
        <f t="shared" si="325"/>
        <v>2270.41</v>
      </c>
      <c r="CC372" s="3">
        <f t="shared" si="325"/>
        <v>0</v>
      </c>
      <c r="CD372" s="3">
        <f t="shared" si="325"/>
        <v>0</v>
      </c>
      <c r="CE372" s="3">
        <f t="shared" si="325"/>
        <v>368.89</v>
      </c>
      <c r="CF372" s="3">
        <f t="shared" si="325"/>
        <v>368.89</v>
      </c>
      <c r="CG372" s="3">
        <f t="shared" si="325"/>
        <v>0</v>
      </c>
      <c r="CH372" s="3">
        <f t="shared" si="325"/>
        <v>368.89</v>
      </c>
      <c r="CI372" s="3">
        <f t="shared" si="325"/>
        <v>0</v>
      </c>
      <c r="CJ372" s="3">
        <f t="shared" si="325"/>
        <v>0</v>
      </c>
      <c r="CK372" s="3">
        <f t="shared" si="325"/>
        <v>0</v>
      </c>
      <c r="CL372" s="3">
        <f t="shared" si="325"/>
        <v>0</v>
      </c>
      <c r="CM372" s="3">
        <f t="shared" si="325"/>
        <v>0</v>
      </c>
      <c r="CN372" s="3">
        <f t="shared" si="325"/>
        <v>0</v>
      </c>
      <c r="CO372" s="3">
        <f t="shared" si="325"/>
        <v>0</v>
      </c>
      <c r="CP372" s="3">
        <f t="shared" si="325"/>
        <v>0</v>
      </c>
      <c r="CQ372" s="3">
        <f t="shared" si="325"/>
        <v>0</v>
      </c>
      <c r="CR372" s="3">
        <f t="shared" si="325"/>
        <v>0</v>
      </c>
      <c r="CS372" s="3">
        <f t="shared" si="325"/>
        <v>0</v>
      </c>
      <c r="CT372" s="3">
        <f t="shared" si="325"/>
        <v>0</v>
      </c>
      <c r="CU372" s="3">
        <f t="shared" si="325"/>
        <v>0</v>
      </c>
      <c r="CV372" s="3">
        <f t="shared" si="325"/>
        <v>0</v>
      </c>
      <c r="CW372" s="3">
        <f t="shared" si="325"/>
        <v>0</v>
      </c>
      <c r="CX372" s="3">
        <f t="shared" si="325"/>
        <v>0</v>
      </c>
      <c r="CY372" s="3">
        <f t="shared" si="325"/>
        <v>0</v>
      </c>
      <c r="CZ372" s="3">
        <f t="shared" si="325"/>
        <v>0</v>
      </c>
      <c r="DA372" s="3">
        <f t="shared" si="325"/>
        <v>0</v>
      </c>
      <c r="DB372" s="3">
        <f t="shared" si="325"/>
        <v>0</v>
      </c>
      <c r="DC372" s="3">
        <f t="shared" si="325"/>
        <v>0</v>
      </c>
      <c r="DD372" s="3">
        <f t="shared" si="325"/>
        <v>0</v>
      </c>
      <c r="DE372" s="3">
        <f t="shared" si="325"/>
        <v>0</v>
      </c>
      <c r="DF372" s="3">
        <f t="shared" si="325"/>
        <v>0</v>
      </c>
      <c r="DG372" s="4">
        <f t="shared" ref="DG372:EL372" si="326">DG395</f>
        <v>107833.46</v>
      </c>
      <c r="DH372" s="4">
        <f t="shared" si="326"/>
        <v>107074.78</v>
      </c>
      <c r="DI372" s="4">
        <f t="shared" si="326"/>
        <v>154.63</v>
      </c>
      <c r="DJ372" s="4">
        <f t="shared" si="326"/>
        <v>10.38</v>
      </c>
      <c r="DK372" s="4">
        <f t="shared" si="326"/>
        <v>604.04999999999995</v>
      </c>
      <c r="DL372" s="4">
        <f t="shared" si="326"/>
        <v>0</v>
      </c>
      <c r="DM372" s="4">
        <f t="shared" si="326"/>
        <v>65.867399999999989</v>
      </c>
      <c r="DN372" s="4">
        <f t="shared" si="326"/>
        <v>0.84000000000000008</v>
      </c>
      <c r="DO372" s="4">
        <f t="shared" si="326"/>
        <v>0</v>
      </c>
      <c r="DP372" s="4">
        <f t="shared" si="326"/>
        <v>706.59</v>
      </c>
      <c r="DQ372" s="4">
        <f t="shared" si="326"/>
        <v>436.25</v>
      </c>
      <c r="DR372" s="4">
        <f t="shared" si="326"/>
        <v>0</v>
      </c>
      <c r="DS372" s="4">
        <f t="shared" si="326"/>
        <v>0</v>
      </c>
      <c r="DT372" s="4">
        <f t="shared" si="326"/>
        <v>107833.46</v>
      </c>
      <c r="DU372" s="4">
        <f t="shared" si="326"/>
        <v>107074.78</v>
      </c>
      <c r="DV372" s="4">
        <f t="shared" si="326"/>
        <v>154.63</v>
      </c>
      <c r="DW372" s="4">
        <f t="shared" si="326"/>
        <v>10.38</v>
      </c>
      <c r="DX372" s="4">
        <f t="shared" si="326"/>
        <v>604.04999999999995</v>
      </c>
      <c r="DY372" s="4">
        <f t="shared" si="326"/>
        <v>0</v>
      </c>
      <c r="DZ372" s="4">
        <f t="shared" si="326"/>
        <v>65.867399999999989</v>
      </c>
      <c r="EA372" s="4">
        <f t="shared" si="326"/>
        <v>0.84000000000000008</v>
      </c>
      <c r="EB372" s="4">
        <f t="shared" si="326"/>
        <v>0</v>
      </c>
      <c r="EC372" s="4">
        <f t="shared" si="326"/>
        <v>706.59</v>
      </c>
      <c r="ED372" s="4">
        <f t="shared" si="326"/>
        <v>436.25</v>
      </c>
      <c r="EE372" s="4">
        <f t="shared" si="326"/>
        <v>0</v>
      </c>
      <c r="EF372" s="4">
        <f t="shared" si="326"/>
        <v>0</v>
      </c>
      <c r="EG372" s="4">
        <f t="shared" si="326"/>
        <v>0</v>
      </c>
      <c r="EH372" s="4">
        <f t="shared" si="326"/>
        <v>102539.84</v>
      </c>
      <c r="EI372" s="4">
        <f t="shared" si="326"/>
        <v>0</v>
      </c>
      <c r="EJ372" s="4">
        <f t="shared" si="326"/>
        <v>108976.3</v>
      </c>
      <c r="EK372" s="4">
        <f t="shared" si="326"/>
        <v>6436.46</v>
      </c>
      <c r="EL372" s="4">
        <f t="shared" si="326"/>
        <v>0</v>
      </c>
      <c r="EM372" s="4">
        <f t="shared" ref="EM372:FR372" si="327">EM395</f>
        <v>0</v>
      </c>
      <c r="EN372" s="4">
        <f t="shared" si="327"/>
        <v>107074.78</v>
      </c>
      <c r="EO372" s="4">
        <f t="shared" si="327"/>
        <v>4534.9399999999996</v>
      </c>
      <c r="EP372" s="4">
        <f t="shared" si="327"/>
        <v>0</v>
      </c>
      <c r="EQ372" s="4">
        <f t="shared" si="327"/>
        <v>4534.9399999999996</v>
      </c>
      <c r="ER372" s="4">
        <f t="shared" si="327"/>
        <v>102539.84</v>
      </c>
      <c r="ES372" s="4">
        <f t="shared" si="327"/>
        <v>0</v>
      </c>
      <c r="ET372" s="4">
        <f t="shared" si="327"/>
        <v>0</v>
      </c>
      <c r="EU372" s="4">
        <f t="shared" si="327"/>
        <v>0</v>
      </c>
      <c r="EV372" s="4">
        <f t="shared" si="327"/>
        <v>0</v>
      </c>
      <c r="EW372" s="4">
        <f t="shared" si="327"/>
        <v>0</v>
      </c>
      <c r="EX372" s="4">
        <f t="shared" si="327"/>
        <v>0</v>
      </c>
      <c r="EY372" s="4">
        <f t="shared" si="327"/>
        <v>0</v>
      </c>
      <c r="EZ372" s="4">
        <f t="shared" si="327"/>
        <v>0</v>
      </c>
      <c r="FA372" s="4">
        <f t="shared" si="327"/>
        <v>0</v>
      </c>
      <c r="FB372" s="4">
        <f t="shared" si="327"/>
        <v>0</v>
      </c>
      <c r="FC372" s="4">
        <f t="shared" si="327"/>
        <v>0</v>
      </c>
      <c r="FD372" s="4">
        <f t="shared" si="327"/>
        <v>0</v>
      </c>
      <c r="FE372" s="4">
        <f t="shared" si="327"/>
        <v>0</v>
      </c>
      <c r="FF372" s="4">
        <f t="shared" si="327"/>
        <v>0</v>
      </c>
      <c r="FG372" s="4">
        <f t="shared" si="327"/>
        <v>0</v>
      </c>
      <c r="FH372" s="4">
        <f t="shared" si="327"/>
        <v>0</v>
      </c>
      <c r="FI372" s="4">
        <f t="shared" si="327"/>
        <v>0</v>
      </c>
      <c r="FJ372" s="4">
        <f t="shared" si="327"/>
        <v>0</v>
      </c>
      <c r="FK372" s="4">
        <f t="shared" si="327"/>
        <v>0</v>
      </c>
      <c r="FL372" s="4">
        <f t="shared" si="327"/>
        <v>0</v>
      </c>
      <c r="FM372" s="4">
        <f t="shared" si="327"/>
        <v>0</v>
      </c>
      <c r="FN372" s="4">
        <f t="shared" si="327"/>
        <v>0</v>
      </c>
      <c r="FO372" s="4">
        <f t="shared" si="327"/>
        <v>0</v>
      </c>
      <c r="FP372" s="4">
        <f t="shared" si="327"/>
        <v>0</v>
      </c>
      <c r="FQ372" s="4">
        <f t="shared" si="327"/>
        <v>102539.84</v>
      </c>
      <c r="FR372" s="4">
        <f t="shared" si="327"/>
        <v>0</v>
      </c>
      <c r="FS372" s="4">
        <f t="shared" ref="FS372:GX372" si="328">FS395</f>
        <v>108976.3</v>
      </c>
      <c r="FT372" s="4">
        <f t="shared" si="328"/>
        <v>6436.46</v>
      </c>
      <c r="FU372" s="4">
        <f t="shared" si="328"/>
        <v>0</v>
      </c>
      <c r="FV372" s="4">
        <f t="shared" si="328"/>
        <v>0</v>
      </c>
      <c r="FW372" s="4">
        <f t="shared" si="328"/>
        <v>107074.78</v>
      </c>
      <c r="FX372" s="4">
        <f t="shared" si="328"/>
        <v>4534.9400000000023</v>
      </c>
      <c r="FY372" s="4">
        <f t="shared" si="328"/>
        <v>0</v>
      </c>
      <c r="FZ372" s="4">
        <f t="shared" si="328"/>
        <v>4534.9400000000023</v>
      </c>
      <c r="GA372" s="4">
        <f t="shared" si="328"/>
        <v>102539.84</v>
      </c>
      <c r="GB372" s="4">
        <f t="shared" si="328"/>
        <v>0</v>
      </c>
      <c r="GC372" s="4">
        <f t="shared" si="328"/>
        <v>0</v>
      </c>
      <c r="GD372" s="4">
        <f t="shared" si="328"/>
        <v>0</v>
      </c>
      <c r="GE372" s="4">
        <f t="shared" si="328"/>
        <v>0</v>
      </c>
      <c r="GF372" s="4">
        <f t="shared" si="328"/>
        <v>0</v>
      </c>
      <c r="GG372" s="4">
        <f t="shared" si="328"/>
        <v>0</v>
      </c>
      <c r="GH372" s="4">
        <f t="shared" si="328"/>
        <v>0</v>
      </c>
      <c r="GI372" s="4">
        <f t="shared" si="328"/>
        <v>0</v>
      </c>
      <c r="GJ372" s="4">
        <f t="shared" si="328"/>
        <v>0</v>
      </c>
      <c r="GK372" s="4">
        <f t="shared" si="328"/>
        <v>0</v>
      </c>
      <c r="GL372" s="4">
        <f t="shared" si="328"/>
        <v>0</v>
      </c>
      <c r="GM372" s="4">
        <f t="shared" si="328"/>
        <v>0</v>
      </c>
      <c r="GN372" s="4">
        <f t="shared" si="328"/>
        <v>0</v>
      </c>
      <c r="GO372" s="4">
        <f t="shared" si="328"/>
        <v>0</v>
      </c>
      <c r="GP372" s="4">
        <f t="shared" si="328"/>
        <v>0</v>
      </c>
      <c r="GQ372" s="4">
        <f t="shared" si="328"/>
        <v>0</v>
      </c>
      <c r="GR372" s="4">
        <f t="shared" si="328"/>
        <v>0</v>
      </c>
      <c r="GS372" s="4">
        <f t="shared" si="328"/>
        <v>0</v>
      </c>
      <c r="GT372" s="4">
        <f t="shared" si="328"/>
        <v>0</v>
      </c>
      <c r="GU372" s="4">
        <f t="shared" si="328"/>
        <v>0</v>
      </c>
      <c r="GV372" s="4">
        <f t="shared" si="328"/>
        <v>0</v>
      </c>
      <c r="GW372" s="4">
        <f t="shared" si="328"/>
        <v>0</v>
      </c>
      <c r="GX372" s="4">
        <f t="shared" si="328"/>
        <v>0</v>
      </c>
    </row>
    <row r="374" spans="1:255">
      <c r="A374" s="2">
        <v>17</v>
      </c>
      <c r="B374" s="2">
        <v>1</v>
      </c>
      <c r="C374" s="2">
        <f>ROW(SmtRes!A353)</f>
        <v>353</v>
      </c>
      <c r="D374" s="2">
        <f>ROW(EtalonRes!A405)</f>
        <v>405</v>
      </c>
      <c r="E374" s="2" t="s">
        <v>246</v>
      </c>
      <c r="F374" s="2" t="s">
        <v>247</v>
      </c>
      <c r="G374" s="2" t="s">
        <v>248</v>
      </c>
      <c r="H374" s="2" t="s">
        <v>19</v>
      </c>
      <c r="I374" s="2">
        <v>1</v>
      </c>
      <c r="J374" s="2">
        <v>0</v>
      </c>
      <c r="K374" s="2"/>
      <c r="L374" s="2"/>
      <c r="M374" s="2"/>
      <c r="N374" s="2"/>
      <c r="O374" s="2">
        <f t="shared" ref="O374:O393" si="329">ROUND(CP374,2)</f>
        <v>883.44</v>
      </c>
      <c r="P374" s="2">
        <f t="shared" ref="P374:P393" si="330">ROUND(CQ374*I374,2)</f>
        <v>180.79</v>
      </c>
      <c r="Q374" s="2">
        <f t="shared" ref="Q374:Q393" si="331">ROUND(CR374*I374,2)</f>
        <v>148.91</v>
      </c>
      <c r="R374" s="2">
        <f t="shared" ref="R374:R393" si="332">ROUND(CS374*I374,2)</f>
        <v>10.199999999999999</v>
      </c>
      <c r="S374" s="2">
        <f t="shared" ref="S374:S393" si="333">ROUND(CT374*I374,2)</f>
        <v>553.74</v>
      </c>
      <c r="T374" s="2">
        <f t="shared" ref="T374:T393" si="334">ROUND(CU374*I374,2)</f>
        <v>0</v>
      </c>
      <c r="U374" s="2">
        <f t="shared" ref="U374:U393" si="335">CV374*I374</f>
        <v>60.319799999999994</v>
      </c>
      <c r="V374" s="2">
        <f t="shared" ref="V374:V393" si="336">CW374*I374</f>
        <v>0.82500000000000007</v>
      </c>
      <c r="W374" s="2">
        <f t="shared" ref="W374:W393" si="337">ROUND(CX374*I374,2)</f>
        <v>0</v>
      </c>
      <c r="X374" s="2">
        <f t="shared" ref="X374:X393" si="338">ROUND(CY374,2)</f>
        <v>648.53</v>
      </c>
      <c r="Y374" s="2">
        <f t="shared" ref="Y374:Y393" si="339">ROUND(CZ374,2)</f>
        <v>400.4</v>
      </c>
      <c r="Z374" s="2"/>
      <c r="AA374" s="2">
        <v>33304975</v>
      </c>
      <c r="AB374" s="2">
        <f t="shared" ref="AB374:AB393" si="340">ROUND((AC374+AD374+AF374),2)</f>
        <v>883.44</v>
      </c>
      <c r="AC374" s="2">
        <f t="shared" ref="AC374:AC393" si="341">ROUND((ES374),2)</f>
        <v>180.79</v>
      </c>
      <c r="AD374" s="2">
        <f>ROUND((((((ET374*1.2)*1.25))-(((EU374*1.2)*1.25)))+AE374),2)</f>
        <v>148.91</v>
      </c>
      <c r="AE374" s="2">
        <f>ROUND((((EU374*1.2)*1.25)),2)</f>
        <v>10.199999999999999</v>
      </c>
      <c r="AF374" s="2">
        <f>ROUND((((EV374*1.2)*1.15)),2)</f>
        <v>553.74</v>
      </c>
      <c r="AG374" s="2">
        <f t="shared" ref="AG374:AG393" si="342">ROUND((AP374),2)</f>
        <v>0</v>
      </c>
      <c r="AH374" s="2">
        <f>(((EW374*1.2)*1.15))</f>
        <v>60.319799999999994</v>
      </c>
      <c r="AI374" s="2">
        <f>(((EX374*1.2)*1.25))</f>
        <v>0.82500000000000007</v>
      </c>
      <c r="AJ374" s="2">
        <f t="shared" ref="AJ374:AJ393" si="343">(AS374)</f>
        <v>0</v>
      </c>
      <c r="AK374" s="2">
        <v>681.32</v>
      </c>
      <c r="AL374" s="2">
        <v>180.79</v>
      </c>
      <c r="AM374" s="2">
        <v>99.27</v>
      </c>
      <c r="AN374" s="2">
        <v>6.8</v>
      </c>
      <c r="AO374" s="2">
        <v>401.26</v>
      </c>
      <c r="AP374" s="2">
        <v>0</v>
      </c>
      <c r="AQ374" s="2">
        <v>43.71</v>
      </c>
      <c r="AR374" s="2">
        <v>0.55000000000000004</v>
      </c>
      <c r="AS374" s="2">
        <v>0</v>
      </c>
      <c r="AT374" s="2">
        <v>115</v>
      </c>
      <c r="AU374" s="2">
        <v>71</v>
      </c>
      <c r="AV374" s="2">
        <v>1</v>
      </c>
      <c r="AW374" s="2">
        <v>1</v>
      </c>
      <c r="AX374" s="2"/>
      <c r="AY374" s="2"/>
      <c r="AZ374" s="2">
        <v>1</v>
      </c>
      <c r="BA374" s="2">
        <v>1</v>
      </c>
      <c r="BB374" s="2">
        <v>1</v>
      </c>
      <c r="BC374" s="2">
        <v>1</v>
      </c>
      <c r="BD374" s="2" t="s">
        <v>3</v>
      </c>
      <c r="BE374" s="2" t="s">
        <v>3</v>
      </c>
      <c r="BF374" s="2" t="s">
        <v>3</v>
      </c>
      <c r="BG374" s="2" t="s">
        <v>3</v>
      </c>
      <c r="BH374" s="2">
        <v>0</v>
      </c>
      <c r="BI374" s="2">
        <v>1</v>
      </c>
      <c r="BJ374" s="2" t="s">
        <v>249</v>
      </c>
      <c r="BK374" s="2"/>
      <c r="BL374" s="2"/>
      <c r="BM374" s="2">
        <v>20001</v>
      </c>
      <c r="BN374" s="2">
        <v>0</v>
      </c>
      <c r="BO374" s="2" t="s">
        <v>3</v>
      </c>
      <c r="BP374" s="2">
        <v>0</v>
      </c>
      <c r="BQ374" s="2">
        <v>2</v>
      </c>
      <c r="BR374" s="2">
        <v>0</v>
      </c>
      <c r="BS374" s="2">
        <v>1</v>
      </c>
      <c r="BT374" s="2">
        <v>1</v>
      </c>
      <c r="BU374" s="2">
        <v>1</v>
      </c>
      <c r="BV374" s="2">
        <v>1</v>
      </c>
      <c r="BW374" s="2">
        <v>1</v>
      </c>
      <c r="BX374" s="2">
        <v>1</v>
      </c>
      <c r="BY374" s="2" t="s">
        <v>3</v>
      </c>
      <c r="BZ374" s="2">
        <v>128</v>
      </c>
      <c r="CA374" s="2">
        <v>83</v>
      </c>
      <c r="CB374" s="2"/>
      <c r="CC374" s="2"/>
      <c r="CD374" s="2"/>
      <c r="CE374" s="2">
        <v>0</v>
      </c>
      <c r="CF374" s="2">
        <v>0</v>
      </c>
      <c r="CG374" s="2">
        <v>0</v>
      </c>
      <c r="CH374" s="2"/>
      <c r="CI374" s="2"/>
      <c r="CJ374" s="2"/>
      <c r="CK374" s="2"/>
      <c r="CL374" s="2"/>
      <c r="CM374" s="2">
        <v>0</v>
      </c>
      <c r="CN374" s="2" t="s">
        <v>954</v>
      </c>
      <c r="CO374" s="2">
        <v>0</v>
      </c>
      <c r="CP374" s="2">
        <f t="shared" ref="CP374:CP393" si="344">(P374+Q374+S374)</f>
        <v>883.44</v>
      </c>
      <c r="CQ374" s="2">
        <f t="shared" ref="CQ374:CQ393" si="345">AC374*BC374</f>
        <v>180.79</v>
      </c>
      <c r="CR374" s="2">
        <f t="shared" ref="CR374:CR393" si="346">AD374*BB374</f>
        <v>148.91</v>
      </c>
      <c r="CS374" s="2">
        <f t="shared" ref="CS374:CS393" si="347">AE374*BS374</f>
        <v>10.199999999999999</v>
      </c>
      <c r="CT374" s="2">
        <f t="shared" ref="CT374:CT393" si="348">AF374*BA374</f>
        <v>553.74</v>
      </c>
      <c r="CU374" s="2">
        <f t="shared" ref="CU374:CU393" si="349">AG374</f>
        <v>0</v>
      </c>
      <c r="CV374" s="2">
        <f t="shared" ref="CV374:CV393" si="350">AH374</f>
        <v>60.319799999999994</v>
      </c>
      <c r="CW374" s="2">
        <f t="shared" ref="CW374:CW393" si="351">AI374</f>
        <v>0.82500000000000007</v>
      </c>
      <c r="CX374" s="2">
        <f t="shared" ref="CX374:CX393" si="352">AJ374</f>
        <v>0</v>
      </c>
      <c r="CY374" s="2">
        <f t="shared" ref="CY374:CY393" si="353">(((S374+R374)*AT374)/100)</f>
        <v>648.53100000000006</v>
      </c>
      <c r="CZ374" s="2">
        <f t="shared" ref="CZ374:CZ393" si="354">(((S374+R374)*AU374)/100)</f>
        <v>400.39740000000006</v>
      </c>
      <c r="DA374" s="2"/>
      <c r="DB374" s="2"/>
      <c r="DC374" s="2" t="s">
        <v>3</v>
      </c>
      <c r="DD374" s="2" t="s">
        <v>3</v>
      </c>
      <c r="DE374" s="2" t="s">
        <v>21</v>
      </c>
      <c r="DF374" s="2" t="s">
        <v>21</v>
      </c>
      <c r="DG374" s="2" t="s">
        <v>22</v>
      </c>
      <c r="DH374" s="2" t="s">
        <v>3</v>
      </c>
      <c r="DI374" s="2" t="s">
        <v>22</v>
      </c>
      <c r="DJ374" s="2" t="s">
        <v>21</v>
      </c>
      <c r="DK374" s="2" t="s">
        <v>3</v>
      </c>
      <c r="DL374" s="2" t="s">
        <v>3</v>
      </c>
      <c r="DM374" s="2" t="s">
        <v>3</v>
      </c>
      <c r="DN374" s="2">
        <v>0</v>
      </c>
      <c r="DO374" s="2">
        <v>0</v>
      </c>
      <c r="DP374" s="2">
        <v>1</v>
      </c>
      <c r="DQ374" s="2">
        <v>1</v>
      </c>
      <c r="DR374" s="2"/>
      <c r="DS374" s="2"/>
      <c r="DT374" s="2"/>
      <c r="DU374" s="2">
        <v>1013</v>
      </c>
      <c r="DV374" s="2" t="s">
        <v>19</v>
      </c>
      <c r="DW374" s="2" t="s">
        <v>19</v>
      </c>
      <c r="DX374" s="2">
        <v>1</v>
      </c>
      <c r="DY374" s="2"/>
      <c r="DZ374" s="2"/>
      <c r="EA374" s="2"/>
      <c r="EB374" s="2"/>
      <c r="EC374" s="2"/>
      <c r="ED374" s="2"/>
      <c r="EE374" s="2">
        <v>31102217</v>
      </c>
      <c r="EF374" s="2">
        <v>2</v>
      </c>
      <c r="EG374" s="2" t="s">
        <v>23</v>
      </c>
      <c r="EH374" s="2">
        <v>0</v>
      </c>
      <c r="EI374" s="2" t="s">
        <v>3</v>
      </c>
      <c r="EJ374" s="2">
        <v>1</v>
      </c>
      <c r="EK374" s="2">
        <v>20001</v>
      </c>
      <c r="EL374" s="2" t="s">
        <v>24</v>
      </c>
      <c r="EM374" s="2" t="s">
        <v>25</v>
      </c>
      <c r="EN374" s="2"/>
      <c r="EO374" s="2" t="s">
        <v>26</v>
      </c>
      <c r="EP374" s="2"/>
      <c r="EQ374" s="2">
        <v>0</v>
      </c>
      <c r="ER374" s="2">
        <v>681.32</v>
      </c>
      <c r="ES374" s="2">
        <v>180.79</v>
      </c>
      <c r="ET374" s="2">
        <v>99.27</v>
      </c>
      <c r="EU374" s="2">
        <v>6.8</v>
      </c>
      <c r="EV374" s="2">
        <v>401.26</v>
      </c>
      <c r="EW374" s="2">
        <v>43.71</v>
      </c>
      <c r="EX374" s="2">
        <v>0.55000000000000004</v>
      </c>
      <c r="EY374" s="2">
        <v>0</v>
      </c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>
        <v>0</v>
      </c>
      <c r="FR374" s="2">
        <f t="shared" ref="FR374:FR393" si="355">ROUND(IF(AND(BH374=3,BI374=3),P374,0),2)</f>
        <v>0</v>
      </c>
      <c r="FS374" s="2">
        <v>0</v>
      </c>
      <c r="FT374" s="2" t="s">
        <v>27</v>
      </c>
      <c r="FU374" s="2" t="s">
        <v>28</v>
      </c>
      <c r="FV374" s="2"/>
      <c r="FW374" s="2"/>
      <c r="FX374" s="2">
        <v>115.2</v>
      </c>
      <c r="FY374" s="2">
        <v>70.55</v>
      </c>
      <c r="FZ374" s="2"/>
      <c r="GA374" s="2" t="s">
        <v>3</v>
      </c>
      <c r="GB374" s="2"/>
      <c r="GC374" s="2"/>
      <c r="GD374" s="2">
        <v>1</v>
      </c>
      <c r="GE374" s="2"/>
      <c r="GF374" s="2">
        <v>952399384</v>
      </c>
      <c r="GG374" s="2">
        <v>2</v>
      </c>
      <c r="GH374" s="2">
        <v>1</v>
      </c>
      <c r="GI374" s="2">
        <v>-2</v>
      </c>
      <c r="GJ374" s="2">
        <v>0</v>
      </c>
      <c r="GK374" s="2">
        <v>0</v>
      </c>
      <c r="GL374" s="2">
        <f t="shared" ref="GL374:GL393" si="356">ROUND(IF(AND(BH374=3,BI374=3,FS374&lt;&gt;0),P374,0),2)</f>
        <v>0</v>
      </c>
      <c r="GM374" s="2">
        <f t="shared" ref="GM374:GM393" si="357">ROUND(O374+X374+Y374,2)+GX374</f>
        <v>1932.37</v>
      </c>
      <c r="GN374" s="2">
        <f t="shared" ref="GN374:GN393" si="358">IF(OR(BI374=0,BI374=1),ROUND(O374+X374+Y374,2),0)</f>
        <v>1932.37</v>
      </c>
      <c r="GO374" s="2">
        <f t="shared" ref="GO374:GO393" si="359">IF(BI374=2,ROUND(O374+X374+Y374,2),0)</f>
        <v>0</v>
      </c>
      <c r="GP374" s="2">
        <f t="shared" ref="GP374:GP393" si="360">IF(BI374=4,ROUND(O374+X374+Y374,2)+GX374,0)</f>
        <v>0</v>
      </c>
      <c r="GQ374" s="2"/>
      <c r="GR374" s="2">
        <v>0</v>
      </c>
      <c r="GS374" s="2">
        <v>3</v>
      </c>
      <c r="GT374" s="2">
        <v>0</v>
      </c>
      <c r="GU374" s="2" t="s">
        <v>3</v>
      </c>
      <c r="GV374" s="2">
        <f t="shared" ref="GV374:GV393" si="361">ROUND((GT374),2)</f>
        <v>0</v>
      </c>
      <c r="GW374" s="2">
        <v>1</v>
      </c>
      <c r="GX374" s="2">
        <f t="shared" ref="GX374:GX393" si="362">ROUND(HC374*I374,2)</f>
        <v>0</v>
      </c>
      <c r="GY374" s="2"/>
      <c r="GZ374" s="2"/>
      <c r="HA374" s="2">
        <v>0</v>
      </c>
      <c r="HB374" s="2">
        <v>0</v>
      </c>
      <c r="HC374" s="2">
        <f t="shared" ref="HC374:HC393" si="363">GV374*GW374</f>
        <v>0</v>
      </c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>
        <v>0</v>
      </c>
      <c r="IL374" s="2"/>
      <c r="IM374" s="2"/>
      <c r="IN374" s="2"/>
      <c r="IO374" s="2"/>
      <c r="IP374" s="2"/>
      <c r="IQ374" s="2"/>
      <c r="IR374" s="2"/>
      <c r="IS374" s="2"/>
      <c r="IT374" s="2"/>
      <c r="IU374" s="2"/>
    </row>
    <row r="375" spans="1:255">
      <c r="A375">
        <v>17</v>
      </c>
      <c r="B375">
        <v>1</v>
      </c>
      <c r="C375">
        <f>ROW(SmtRes!A370)</f>
        <v>370</v>
      </c>
      <c r="D375">
        <f>ROW(EtalonRes!A422)</f>
        <v>422</v>
      </c>
      <c r="E375" t="s">
        <v>246</v>
      </c>
      <c r="F375" t="s">
        <v>247</v>
      </c>
      <c r="G375" t="s">
        <v>248</v>
      </c>
      <c r="H375" t="s">
        <v>19</v>
      </c>
      <c r="I375">
        <v>1</v>
      </c>
      <c r="J375">
        <v>0</v>
      </c>
      <c r="O375">
        <f t="shared" si="329"/>
        <v>883.44</v>
      </c>
      <c r="P375">
        <f t="shared" si="330"/>
        <v>180.79</v>
      </c>
      <c r="Q375">
        <f t="shared" si="331"/>
        <v>148.91</v>
      </c>
      <c r="R375">
        <f t="shared" si="332"/>
        <v>10.199999999999999</v>
      </c>
      <c r="S375">
        <f t="shared" si="333"/>
        <v>553.74</v>
      </c>
      <c r="T375">
        <f t="shared" si="334"/>
        <v>0</v>
      </c>
      <c r="U375">
        <f t="shared" si="335"/>
        <v>60.319799999999994</v>
      </c>
      <c r="V375">
        <f t="shared" si="336"/>
        <v>0.82500000000000007</v>
      </c>
      <c r="W375">
        <f t="shared" si="337"/>
        <v>0</v>
      </c>
      <c r="X375">
        <f t="shared" si="338"/>
        <v>648.53</v>
      </c>
      <c r="Y375">
        <f t="shared" si="339"/>
        <v>400.4</v>
      </c>
      <c r="AA375">
        <v>33304960</v>
      </c>
      <c r="AB375">
        <f t="shared" si="340"/>
        <v>883.44</v>
      </c>
      <c r="AC375">
        <f t="shared" si="341"/>
        <v>180.79</v>
      </c>
      <c r="AD375">
        <f>ROUND((((((ET375*1.2)*1.25))-(((EU375*1.2)*1.25)))+AE375),2)</f>
        <v>148.91</v>
      </c>
      <c r="AE375">
        <f>ROUND((((EU375*1.2)*1.25)),2)</f>
        <v>10.199999999999999</v>
      </c>
      <c r="AF375">
        <f>ROUND((((EV375*1.2)*1.15)),2)</f>
        <v>553.74</v>
      </c>
      <c r="AG375">
        <f t="shared" si="342"/>
        <v>0</v>
      </c>
      <c r="AH375">
        <f>(((EW375*1.2)*1.15))</f>
        <v>60.319799999999994</v>
      </c>
      <c r="AI375">
        <f>(((EX375*1.2)*1.25))</f>
        <v>0.82500000000000007</v>
      </c>
      <c r="AJ375">
        <f t="shared" si="343"/>
        <v>0</v>
      </c>
      <c r="AK375">
        <v>681.32</v>
      </c>
      <c r="AL375">
        <v>180.79</v>
      </c>
      <c r="AM375">
        <v>99.27</v>
      </c>
      <c r="AN375">
        <v>6.8</v>
      </c>
      <c r="AO375">
        <v>401.26</v>
      </c>
      <c r="AP375">
        <v>0</v>
      </c>
      <c r="AQ375">
        <v>43.71</v>
      </c>
      <c r="AR375">
        <v>0.55000000000000004</v>
      </c>
      <c r="AS375">
        <v>0</v>
      </c>
      <c r="AT375">
        <v>115</v>
      </c>
      <c r="AU375">
        <v>71</v>
      </c>
      <c r="AV375">
        <v>1</v>
      </c>
      <c r="AW375">
        <v>1</v>
      </c>
      <c r="AZ375">
        <v>1</v>
      </c>
      <c r="BA375">
        <v>1</v>
      </c>
      <c r="BB375">
        <v>1</v>
      </c>
      <c r="BC375">
        <v>1</v>
      </c>
      <c r="BD375" t="s">
        <v>3</v>
      </c>
      <c r="BE375" t="s">
        <v>3</v>
      </c>
      <c r="BF375" t="s">
        <v>3</v>
      </c>
      <c r="BG375" t="s">
        <v>3</v>
      </c>
      <c r="BH375">
        <v>0</v>
      </c>
      <c r="BI375">
        <v>1</v>
      </c>
      <c r="BJ375" t="s">
        <v>249</v>
      </c>
      <c r="BM375">
        <v>20001</v>
      </c>
      <c r="BN375">
        <v>0</v>
      </c>
      <c r="BO375" t="s">
        <v>3</v>
      </c>
      <c r="BP375">
        <v>0</v>
      </c>
      <c r="BQ375">
        <v>2</v>
      </c>
      <c r="BR375">
        <v>0</v>
      </c>
      <c r="BS375">
        <v>1</v>
      </c>
      <c r="BT375">
        <v>1</v>
      </c>
      <c r="BU375">
        <v>1</v>
      </c>
      <c r="BV375">
        <v>1</v>
      </c>
      <c r="BW375">
        <v>1</v>
      </c>
      <c r="BX375">
        <v>1</v>
      </c>
      <c r="BY375" t="s">
        <v>3</v>
      </c>
      <c r="BZ375">
        <v>128</v>
      </c>
      <c r="CA375">
        <v>83</v>
      </c>
      <c r="CE375">
        <v>0</v>
      </c>
      <c r="CF375">
        <v>0</v>
      </c>
      <c r="CG375">
        <v>0</v>
      </c>
      <c r="CM375">
        <v>0</v>
      </c>
      <c r="CN375" t="s">
        <v>954</v>
      </c>
      <c r="CO375">
        <v>0</v>
      </c>
      <c r="CP375">
        <f t="shared" si="344"/>
        <v>883.44</v>
      </c>
      <c r="CQ375">
        <f t="shared" si="345"/>
        <v>180.79</v>
      </c>
      <c r="CR375">
        <f t="shared" si="346"/>
        <v>148.91</v>
      </c>
      <c r="CS375">
        <f t="shared" si="347"/>
        <v>10.199999999999999</v>
      </c>
      <c r="CT375">
        <f t="shared" si="348"/>
        <v>553.74</v>
      </c>
      <c r="CU375">
        <f t="shared" si="349"/>
        <v>0</v>
      </c>
      <c r="CV375">
        <f t="shared" si="350"/>
        <v>60.319799999999994</v>
      </c>
      <c r="CW375">
        <f t="shared" si="351"/>
        <v>0.82500000000000007</v>
      </c>
      <c r="CX375">
        <f t="shared" si="352"/>
        <v>0</v>
      </c>
      <c r="CY375">
        <f t="shared" si="353"/>
        <v>648.53100000000006</v>
      </c>
      <c r="CZ375">
        <f t="shared" si="354"/>
        <v>400.39740000000006</v>
      </c>
      <c r="DC375" t="s">
        <v>3</v>
      </c>
      <c r="DD375" t="s">
        <v>3</v>
      </c>
      <c r="DE375" t="s">
        <v>21</v>
      </c>
      <c r="DF375" t="s">
        <v>21</v>
      </c>
      <c r="DG375" t="s">
        <v>22</v>
      </c>
      <c r="DH375" t="s">
        <v>3</v>
      </c>
      <c r="DI375" t="s">
        <v>22</v>
      </c>
      <c r="DJ375" t="s">
        <v>21</v>
      </c>
      <c r="DK375" t="s">
        <v>3</v>
      </c>
      <c r="DL375" t="s">
        <v>3</v>
      </c>
      <c r="DM375" t="s">
        <v>3</v>
      </c>
      <c r="DN375">
        <v>0</v>
      </c>
      <c r="DO375">
        <v>0</v>
      </c>
      <c r="DP375">
        <v>1</v>
      </c>
      <c r="DQ375">
        <v>1</v>
      </c>
      <c r="DU375">
        <v>1013</v>
      </c>
      <c r="DV375" t="s">
        <v>19</v>
      </c>
      <c r="DW375" t="s">
        <v>19</v>
      </c>
      <c r="DX375">
        <v>1</v>
      </c>
      <c r="EE375">
        <v>31102217</v>
      </c>
      <c r="EF375">
        <v>2</v>
      </c>
      <c r="EG375" t="s">
        <v>23</v>
      </c>
      <c r="EH375">
        <v>0</v>
      </c>
      <c r="EI375" t="s">
        <v>3</v>
      </c>
      <c r="EJ375">
        <v>1</v>
      </c>
      <c r="EK375">
        <v>20001</v>
      </c>
      <c r="EL375" t="s">
        <v>24</v>
      </c>
      <c r="EM375" t="s">
        <v>25</v>
      </c>
      <c r="EO375" t="s">
        <v>26</v>
      </c>
      <c r="EQ375">
        <v>0</v>
      </c>
      <c r="ER375">
        <v>681.32</v>
      </c>
      <c r="ES375">
        <v>180.79</v>
      </c>
      <c r="ET375">
        <v>99.27</v>
      </c>
      <c r="EU375">
        <v>6.8</v>
      </c>
      <c r="EV375">
        <v>401.26</v>
      </c>
      <c r="EW375">
        <v>43.71</v>
      </c>
      <c r="EX375">
        <v>0.55000000000000004</v>
      </c>
      <c r="EY375">
        <v>0</v>
      </c>
      <c r="FQ375">
        <v>0</v>
      </c>
      <c r="FR375">
        <f t="shared" si="355"/>
        <v>0</v>
      </c>
      <c r="FS375">
        <v>0</v>
      </c>
      <c r="FT375" t="s">
        <v>27</v>
      </c>
      <c r="FU375" t="s">
        <v>28</v>
      </c>
      <c r="FX375">
        <v>115.2</v>
      </c>
      <c r="FY375">
        <v>70.55</v>
      </c>
      <c r="GA375" t="s">
        <v>3</v>
      </c>
      <c r="GD375">
        <v>1</v>
      </c>
      <c r="GF375">
        <v>952399384</v>
      </c>
      <c r="GG375">
        <v>2</v>
      </c>
      <c r="GH375">
        <v>1</v>
      </c>
      <c r="GI375">
        <v>-2</v>
      </c>
      <c r="GJ375">
        <v>0</v>
      </c>
      <c r="GK375">
        <v>0</v>
      </c>
      <c r="GL375">
        <f t="shared" si="356"/>
        <v>0</v>
      </c>
      <c r="GM375">
        <f t="shared" si="357"/>
        <v>1932.37</v>
      </c>
      <c r="GN375">
        <f t="shared" si="358"/>
        <v>1932.37</v>
      </c>
      <c r="GO375">
        <f t="shared" si="359"/>
        <v>0</v>
      </c>
      <c r="GP375">
        <f t="shared" si="360"/>
        <v>0</v>
      </c>
      <c r="GR375">
        <v>0</v>
      </c>
      <c r="GS375">
        <v>3</v>
      </c>
      <c r="GT375">
        <v>0</v>
      </c>
      <c r="GU375" t="s">
        <v>3</v>
      </c>
      <c r="GV375">
        <f t="shared" si="361"/>
        <v>0</v>
      </c>
      <c r="GW375">
        <v>1</v>
      </c>
      <c r="GX375">
        <f t="shared" si="362"/>
        <v>0</v>
      </c>
      <c r="HA375">
        <v>0</v>
      </c>
      <c r="HB375">
        <v>0</v>
      </c>
      <c r="HC375">
        <f t="shared" si="363"/>
        <v>0</v>
      </c>
      <c r="IK375">
        <v>0</v>
      </c>
    </row>
    <row r="376" spans="1:255">
      <c r="A376" s="2">
        <v>18</v>
      </c>
      <c r="B376" s="2">
        <v>1</v>
      </c>
      <c r="C376" s="2">
        <v>346</v>
      </c>
      <c r="D376" s="2"/>
      <c r="E376" s="2" t="s">
        <v>250</v>
      </c>
      <c r="F376" s="2" t="s">
        <v>30</v>
      </c>
      <c r="G376" s="2" t="s">
        <v>31</v>
      </c>
      <c r="H376" s="2" t="s">
        <v>32</v>
      </c>
      <c r="I376" s="2">
        <f>I374*J376</f>
        <v>9.6000000000000002E-4</v>
      </c>
      <c r="J376" s="2">
        <v>9.6000000000000002E-4</v>
      </c>
      <c r="K376" s="2"/>
      <c r="L376" s="2"/>
      <c r="M376" s="2"/>
      <c r="N376" s="2"/>
      <c r="O376" s="2">
        <f t="shared" si="329"/>
        <v>9.67</v>
      </c>
      <c r="P376" s="2">
        <f t="shared" si="330"/>
        <v>9.67</v>
      </c>
      <c r="Q376" s="2">
        <f t="shared" si="331"/>
        <v>0</v>
      </c>
      <c r="R376" s="2">
        <f t="shared" si="332"/>
        <v>0</v>
      </c>
      <c r="S376" s="2">
        <f t="shared" si="333"/>
        <v>0</v>
      </c>
      <c r="T376" s="2">
        <f t="shared" si="334"/>
        <v>0</v>
      </c>
      <c r="U376" s="2">
        <f t="shared" si="335"/>
        <v>0</v>
      </c>
      <c r="V376" s="2">
        <f t="shared" si="336"/>
        <v>0</v>
      </c>
      <c r="W376" s="2">
        <f t="shared" si="337"/>
        <v>0</v>
      </c>
      <c r="X376" s="2">
        <f t="shared" si="338"/>
        <v>0</v>
      </c>
      <c r="Y376" s="2">
        <f t="shared" si="339"/>
        <v>0</v>
      </c>
      <c r="Z376" s="2"/>
      <c r="AA376" s="2">
        <v>33304975</v>
      </c>
      <c r="AB376" s="2">
        <f t="shared" si="340"/>
        <v>10068</v>
      </c>
      <c r="AC376" s="2">
        <f t="shared" si="341"/>
        <v>10068</v>
      </c>
      <c r="AD376" s="2">
        <f t="shared" ref="AD376:AD383" si="364">ROUND((((ET376)-(EU376))+AE376),2)</f>
        <v>0</v>
      </c>
      <c r="AE376" s="2">
        <f t="shared" ref="AE376:AF383" si="365">ROUND((EU376),2)</f>
        <v>0</v>
      </c>
      <c r="AF376" s="2">
        <f t="shared" si="365"/>
        <v>0</v>
      </c>
      <c r="AG376" s="2">
        <f t="shared" si="342"/>
        <v>0</v>
      </c>
      <c r="AH376" s="2">
        <f t="shared" ref="AH376:AI383" si="366">(EW376)</f>
        <v>0</v>
      </c>
      <c r="AI376" s="2">
        <f t="shared" si="366"/>
        <v>0</v>
      </c>
      <c r="AJ376" s="2">
        <f t="shared" si="343"/>
        <v>0</v>
      </c>
      <c r="AK376" s="2">
        <v>10068</v>
      </c>
      <c r="AL376" s="2">
        <v>10068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115</v>
      </c>
      <c r="AU376" s="2">
        <v>71</v>
      </c>
      <c r="AV376" s="2">
        <v>1</v>
      </c>
      <c r="AW376" s="2">
        <v>1</v>
      </c>
      <c r="AX376" s="2"/>
      <c r="AY376" s="2"/>
      <c r="AZ376" s="2">
        <v>1</v>
      </c>
      <c r="BA376" s="2">
        <v>1</v>
      </c>
      <c r="BB376" s="2">
        <v>1</v>
      </c>
      <c r="BC376" s="2">
        <v>1</v>
      </c>
      <c r="BD376" s="2" t="s">
        <v>3</v>
      </c>
      <c r="BE376" s="2" t="s">
        <v>3</v>
      </c>
      <c r="BF376" s="2" t="s">
        <v>3</v>
      </c>
      <c r="BG376" s="2" t="s">
        <v>3</v>
      </c>
      <c r="BH376" s="2">
        <v>3</v>
      </c>
      <c r="BI376" s="2">
        <v>1</v>
      </c>
      <c r="BJ376" s="2" t="s">
        <v>33</v>
      </c>
      <c r="BK376" s="2"/>
      <c r="BL376" s="2"/>
      <c r="BM376" s="2">
        <v>20001</v>
      </c>
      <c r="BN376" s="2">
        <v>0</v>
      </c>
      <c r="BO376" s="2" t="s">
        <v>3</v>
      </c>
      <c r="BP376" s="2">
        <v>0</v>
      </c>
      <c r="BQ376" s="2">
        <v>2</v>
      </c>
      <c r="BR376" s="2">
        <v>0</v>
      </c>
      <c r="BS376" s="2">
        <v>1</v>
      </c>
      <c r="BT376" s="2">
        <v>1</v>
      </c>
      <c r="BU376" s="2">
        <v>1</v>
      </c>
      <c r="BV376" s="2">
        <v>1</v>
      </c>
      <c r="BW376" s="2">
        <v>1</v>
      </c>
      <c r="BX376" s="2">
        <v>1</v>
      </c>
      <c r="BY376" s="2" t="s">
        <v>3</v>
      </c>
      <c r="BZ376" s="2">
        <v>128</v>
      </c>
      <c r="CA376" s="2">
        <v>83</v>
      </c>
      <c r="CB376" s="2"/>
      <c r="CC376" s="2"/>
      <c r="CD376" s="2"/>
      <c r="CE376" s="2">
        <v>0</v>
      </c>
      <c r="CF376" s="2">
        <v>0</v>
      </c>
      <c r="CG376" s="2">
        <v>0</v>
      </c>
      <c r="CH376" s="2"/>
      <c r="CI376" s="2"/>
      <c r="CJ376" s="2"/>
      <c r="CK376" s="2"/>
      <c r="CL376" s="2"/>
      <c r="CM376" s="2">
        <v>0</v>
      </c>
      <c r="CN376" s="2" t="s">
        <v>3</v>
      </c>
      <c r="CO376" s="2">
        <v>0</v>
      </c>
      <c r="CP376" s="2">
        <f t="shared" si="344"/>
        <v>9.67</v>
      </c>
      <c r="CQ376" s="2">
        <f t="shared" si="345"/>
        <v>10068</v>
      </c>
      <c r="CR376" s="2">
        <f t="shared" si="346"/>
        <v>0</v>
      </c>
      <c r="CS376" s="2">
        <f t="shared" si="347"/>
        <v>0</v>
      </c>
      <c r="CT376" s="2">
        <f t="shared" si="348"/>
        <v>0</v>
      </c>
      <c r="CU376" s="2">
        <f t="shared" si="349"/>
        <v>0</v>
      </c>
      <c r="CV376" s="2">
        <f t="shared" si="350"/>
        <v>0</v>
      </c>
      <c r="CW376" s="2">
        <f t="shared" si="351"/>
        <v>0</v>
      </c>
      <c r="CX376" s="2">
        <f t="shared" si="352"/>
        <v>0</v>
      </c>
      <c r="CY376" s="2">
        <f t="shared" si="353"/>
        <v>0</v>
      </c>
      <c r="CZ376" s="2">
        <f t="shared" si="354"/>
        <v>0</v>
      </c>
      <c r="DA376" s="2"/>
      <c r="DB376" s="2"/>
      <c r="DC376" s="2" t="s">
        <v>3</v>
      </c>
      <c r="DD376" s="2" t="s">
        <v>3</v>
      </c>
      <c r="DE376" s="2" t="s">
        <v>3</v>
      </c>
      <c r="DF376" s="2" t="s">
        <v>3</v>
      </c>
      <c r="DG376" s="2" t="s">
        <v>3</v>
      </c>
      <c r="DH376" s="2" t="s">
        <v>3</v>
      </c>
      <c r="DI376" s="2" t="s">
        <v>3</v>
      </c>
      <c r="DJ376" s="2" t="s">
        <v>3</v>
      </c>
      <c r="DK376" s="2" t="s">
        <v>3</v>
      </c>
      <c r="DL376" s="2" t="s">
        <v>3</v>
      </c>
      <c r="DM376" s="2" t="s">
        <v>3</v>
      </c>
      <c r="DN376" s="2">
        <v>0</v>
      </c>
      <c r="DO376" s="2">
        <v>0</v>
      </c>
      <c r="DP376" s="2">
        <v>1</v>
      </c>
      <c r="DQ376" s="2">
        <v>1</v>
      </c>
      <c r="DR376" s="2"/>
      <c r="DS376" s="2"/>
      <c r="DT376" s="2"/>
      <c r="DU376" s="2">
        <v>1009</v>
      </c>
      <c r="DV376" s="2" t="s">
        <v>32</v>
      </c>
      <c r="DW376" s="2" t="s">
        <v>32</v>
      </c>
      <c r="DX376" s="2">
        <v>1000</v>
      </c>
      <c r="DY376" s="2"/>
      <c r="DZ376" s="2"/>
      <c r="EA376" s="2"/>
      <c r="EB376" s="2"/>
      <c r="EC376" s="2"/>
      <c r="ED376" s="2"/>
      <c r="EE376" s="2">
        <v>31102217</v>
      </c>
      <c r="EF376" s="2">
        <v>2</v>
      </c>
      <c r="EG376" s="2" t="s">
        <v>23</v>
      </c>
      <c r="EH376" s="2">
        <v>0</v>
      </c>
      <c r="EI376" s="2" t="s">
        <v>3</v>
      </c>
      <c r="EJ376" s="2">
        <v>1</v>
      </c>
      <c r="EK376" s="2">
        <v>20001</v>
      </c>
      <c r="EL376" s="2" t="s">
        <v>24</v>
      </c>
      <c r="EM376" s="2" t="s">
        <v>25</v>
      </c>
      <c r="EN376" s="2"/>
      <c r="EO376" s="2" t="s">
        <v>3</v>
      </c>
      <c r="EP376" s="2"/>
      <c r="EQ376" s="2">
        <v>0</v>
      </c>
      <c r="ER376" s="2">
        <v>10068</v>
      </c>
      <c r="ES376" s="2">
        <v>10068</v>
      </c>
      <c r="ET376" s="2">
        <v>0</v>
      </c>
      <c r="EU376" s="2">
        <v>0</v>
      </c>
      <c r="EV376" s="2">
        <v>0</v>
      </c>
      <c r="EW376" s="2">
        <v>0</v>
      </c>
      <c r="EX376" s="2">
        <v>0</v>
      </c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>
        <v>0</v>
      </c>
      <c r="FR376" s="2">
        <f t="shared" si="355"/>
        <v>0</v>
      </c>
      <c r="FS376" s="2">
        <v>0</v>
      </c>
      <c r="FT376" s="2" t="s">
        <v>27</v>
      </c>
      <c r="FU376" s="2" t="s">
        <v>28</v>
      </c>
      <c r="FV376" s="2"/>
      <c r="FW376" s="2"/>
      <c r="FX376" s="2">
        <v>115.2</v>
      </c>
      <c r="FY376" s="2">
        <v>70.55</v>
      </c>
      <c r="FZ376" s="2"/>
      <c r="GA376" s="2" t="s">
        <v>3</v>
      </c>
      <c r="GB376" s="2"/>
      <c r="GC376" s="2"/>
      <c r="GD376" s="2">
        <v>1</v>
      </c>
      <c r="GE376" s="2"/>
      <c r="GF376" s="2">
        <v>960438781</v>
      </c>
      <c r="GG376" s="2">
        <v>2</v>
      </c>
      <c r="GH376" s="2">
        <v>1</v>
      </c>
      <c r="GI376" s="2">
        <v>-2</v>
      </c>
      <c r="GJ376" s="2">
        <v>0</v>
      </c>
      <c r="GK376" s="2">
        <v>0</v>
      </c>
      <c r="GL376" s="2">
        <f t="shared" si="356"/>
        <v>0</v>
      </c>
      <c r="GM376" s="2">
        <f t="shared" si="357"/>
        <v>9.67</v>
      </c>
      <c r="GN376" s="2">
        <f t="shared" si="358"/>
        <v>9.67</v>
      </c>
      <c r="GO376" s="2">
        <f t="shared" si="359"/>
        <v>0</v>
      </c>
      <c r="GP376" s="2">
        <f t="shared" si="360"/>
        <v>0</v>
      </c>
      <c r="GQ376" s="2"/>
      <c r="GR376" s="2">
        <v>0</v>
      </c>
      <c r="GS376" s="2">
        <v>3</v>
      </c>
      <c r="GT376" s="2">
        <v>0</v>
      </c>
      <c r="GU376" s="2" t="s">
        <v>3</v>
      </c>
      <c r="GV376" s="2">
        <f t="shared" si="361"/>
        <v>0</v>
      </c>
      <c r="GW376" s="2">
        <v>1</v>
      </c>
      <c r="GX376" s="2">
        <f t="shared" si="362"/>
        <v>0</v>
      </c>
      <c r="GY376" s="2"/>
      <c r="GZ376" s="2"/>
      <c r="HA376" s="2">
        <v>0</v>
      </c>
      <c r="HB376" s="2">
        <v>0</v>
      </c>
      <c r="HC376" s="2">
        <f t="shared" si="363"/>
        <v>0</v>
      </c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>
        <v>0</v>
      </c>
      <c r="IL376" s="2"/>
      <c r="IM376" s="2"/>
      <c r="IN376" s="2"/>
      <c r="IO376" s="2"/>
      <c r="IP376" s="2"/>
      <c r="IQ376" s="2"/>
      <c r="IR376" s="2"/>
      <c r="IS376" s="2"/>
      <c r="IT376" s="2"/>
      <c r="IU376" s="2"/>
    </row>
    <row r="377" spans="1:255">
      <c r="A377">
        <v>18</v>
      </c>
      <c r="B377">
        <v>1</v>
      </c>
      <c r="C377">
        <v>363</v>
      </c>
      <c r="E377" t="s">
        <v>250</v>
      </c>
      <c r="F377" t="s">
        <v>30</v>
      </c>
      <c r="G377" t="s">
        <v>31</v>
      </c>
      <c r="H377" t="s">
        <v>32</v>
      </c>
      <c r="I377">
        <f>I375*J377</f>
        <v>9.6000000000000002E-4</v>
      </c>
      <c r="J377">
        <v>9.6000000000000002E-4</v>
      </c>
      <c r="O377">
        <f t="shared" si="329"/>
        <v>9.67</v>
      </c>
      <c r="P377">
        <f t="shared" si="330"/>
        <v>9.67</v>
      </c>
      <c r="Q377">
        <f t="shared" si="331"/>
        <v>0</v>
      </c>
      <c r="R377">
        <f t="shared" si="332"/>
        <v>0</v>
      </c>
      <c r="S377">
        <f t="shared" si="333"/>
        <v>0</v>
      </c>
      <c r="T377">
        <f t="shared" si="334"/>
        <v>0</v>
      </c>
      <c r="U377">
        <f t="shared" si="335"/>
        <v>0</v>
      </c>
      <c r="V377">
        <f t="shared" si="336"/>
        <v>0</v>
      </c>
      <c r="W377">
        <f t="shared" si="337"/>
        <v>0</v>
      </c>
      <c r="X377">
        <f t="shared" si="338"/>
        <v>0</v>
      </c>
      <c r="Y377">
        <f t="shared" si="339"/>
        <v>0</v>
      </c>
      <c r="AA377">
        <v>33304960</v>
      </c>
      <c r="AB377">
        <f t="shared" si="340"/>
        <v>10068</v>
      </c>
      <c r="AC377">
        <f t="shared" si="341"/>
        <v>10068</v>
      </c>
      <c r="AD377">
        <f t="shared" si="364"/>
        <v>0</v>
      </c>
      <c r="AE377">
        <f t="shared" si="365"/>
        <v>0</v>
      </c>
      <c r="AF377">
        <f t="shared" si="365"/>
        <v>0</v>
      </c>
      <c r="AG377">
        <f t="shared" si="342"/>
        <v>0</v>
      </c>
      <c r="AH377">
        <f t="shared" si="366"/>
        <v>0</v>
      </c>
      <c r="AI377">
        <f t="shared" si="366"/>
        <v>0</v>
      </c>
      <c r="AJ377">
        <f t="shared" si="343"/>
        <v>0</v>
      </c>
      <c r="AK377">
        <v>10068</v>
      </c>
      <c r="AL377">
        <v>10068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115</v>
      </c>
      <c r="AU377">
        <v>71</v>
      </c>
      <c r="AV377">
        <v>1</v>
      </c>
      <c r="AW377">
        <v>1</v>
      </c>
      <c r="AZ377">
        <v>1</v>
      </c>
      <c r="BA377">
        <v>1</v>
      </c>
      <c r="BB377">
        <v>1</v>
      </c>
      <c r="BC377">
        <v>1</v>
      </c>
      <c r="BD377" t="s">
        <v>3</v>
      </c>
      <c r="BE377" t="s">
        <v>3</v>
      </c>
      <c r="BF377" t="s">
        <v>3</v>
      </c>
      <c r="BG377" t="s">
        <v>3</v>
      </c>
      <c r="BH377">
        <v>3</v>
      </c>
      <c r="BI377">
        <v>1</v>
      </c>
      <c r="BJ377" t="s">
        <v>33</v>
      </c>
      <c r="BM377">
        <v>20001</v>
      </c>
      <c r="BN377">
        <v>0</v>
      </c>
      <c r="BO377" t="s">
        <v>3</v>
      </c>
      <c r="BP377">
        <v>0</v>
      </c>
      <c r="BQ377">
        <v>2</v>
      </c>
      <c r="BR377">
        <v>0</v>
      </c>
      <c r="BS377">
        <v>1</v>
      </c>
      <c r="BT377">
        <v>1</v>
      </c>
      <c r="BU377">
        <v>1</v>
      </c>
      <c r="BV377">
        <v>1</v>
      </c>
      <c r="BW377">
        <v>1</v>
      </c>
      <c r="BX377">
        <v>1</v>
      </c>
      <c r="BY377" t="s">
        <v>3</v>
      </c>
      <c r="BZ377">
        <v>128</v>
      </c>
      <c r="CA377">
        <v>83</v>
      </c>
      <c r="CE377">
        <v>0</v>
      </c>
      <c r="CF377">
        <v>0</v>
      </c>
      <c r="CG377">
        <v>0</v>
      </c>
      <c r="CM377">
        <v>0</v>
      </c>
      <c r="CN377" t="s">
        <v>3</v>
      </c>
      <c r="CO377">
        <v>0</v>
      </c>
      <c r="CP377">
        <f t="shared" si="344"/>
        <v>9.67</v>
      </c>
      <c r="CQ377">
        <f t="shared" si="345"/>
        <v>10068</v>
      </c>
      <c r="CR377">
        <f t="shared" si="346"/>
        <v>0</v>
      </c>
      <c r="CS377">
        <f t="shared" si="347"/>
        <v>0</v>
      </c>
      <c r="CT377">
        <f t="shared" si="348"/>
        <v>0</v>
      </c>
      <c r="CU377">
        <f t="shared" si="349"/>
        <v>0</v>
      </c>
      <c r="CV377">
        <f t="shared" si="350"/>
        <v>0</v>
      </c>
      <c r="CW377">
        <f t="shared" si="351"/>
        <v>0</v>
      </c>
      <c r="CX377">
        <f t="shared" si="352"/>
        <v>0</v>
      </c>
      <c r="CY377">
        <f t="shared" si="353"/>
        <v>0</v>
      </c>
      <c r="CZ377">
        <f t="shared" si="354"/>
        <v>0</v>
      </c>
      <c r="DC377" t="s">
        <v>3</v>
      </c>
      <c r="DD377" t="s">
        <v>3</v>
      </c>
      <c r="DE377" t="s">
        <v>3</v>
      </c>
      <c r="DF377" t="s">
        <v>3</v>
      </c>
      <c r="DG377" t="s">
        <v>3</v>
      </c>
      <c r="DH377" t="s">
        <v>3</v>
      </c>
      <c r="DI377" t="s">
        <v>3</v>
      </c>
      <c r="DJ377" t="s">
        <v>3</v>
      </c>
      <c r="DK377" t="s">
        <v>3</v>
      </c>
      <c r="DL377" t="s">
        <v>3</v>
      </c>
      <c r="DM377" t="s">
        <v>3</v>
      </c>
      <c r="DN377">
        <v>0</v>
      </c>
      <c r="DO377">
        <v>0</v>
      </c>
      <c r="DP377">
        <v>1</v>
      </c>
      <c r="DQ377">
        <v>1</v>
      </c>
      <c r="DU377">
        <v>1009</v>
      </c>
      <c r="DV377" t="s">
        <v>32</v>
      </c>
      <c r="DW377" t="s">
        <v>32</v>
      </c>
      <c r="DX377">
        <v>1000</v>
      </c>
      <c r="EE377">
        <v>31102217</v>
      </c>
      <c r="EF377">
        <v>2</v>
      </c>
      <c r="EG377" t="s">
        <v>23</v>
      </c>
      <c r="EH377">
        <v>0</v>
      </c>
      <c r="EI377" t="s">
        <v>3</v>
      </c>
      <c r="EJ377">
        <v>1</v>
      </c>
      <c r="EK377">
        <v>20001</v>
      </c>
      <c r="EL377" t="s">
        <v>24</v>
      </c>
      <c r="EM377" t="s">
        <v>25</v>
      </c>
      <c r="EO377" t="s">
        <v>3</v>
      </c>
      <c r="EQ377">
        <v>0</v>
      </c>
      <c r="ER377">
        <v>10068</v>
      </c>
      <c r="ES377">
        <v>10068</v>
      </c>
      <c r="ET377">
        <v>0</v>
      </c>
      <c r="EU377">
        <v>0</v>
      </c>
      <c r="EV377">
        <v>0</v>
      </c>
      <c r="EW377">
        <v>0</v>
      </c>
      <c r="EX377">
        <v>0</v>
      </c>
      <c r="FQ377">
        <v>0</v>
      </c>
      <c r="FR377">
        <f t="shared" si="355"/>
        <v>0</v>
      </c>
      <c r="FS377">
        <v>0</v>
      </c>
      <c r="FT377" t="s">
        <v>27</v>
      </c>
      <c r="FU377" t="s">
        <v>28</v>
      </c>
      <c r="FX377">
        <v>115.2</v>
      </c>
      <c r="FY377">
        <v>70.55</v>
      </c>
      <c r="GA377" t="s">
        <v>3</v>
      </c>
      <c r="GD377">
        <v>1</v>
      </c>
      <c r="GF377">
        <v>960438781</v>
      </c>
      <c r="GG377">
        <v>2</v>
      </c>
      <c r="GH377">
        <v>1</v>
      </c>
      <c r="GI377">
        <v>-2</v>
      </c>
      <c r="GJ377">
        <v>0</v>
      </c>
      <c r="GK377">
        <v>0</v>
      </c>
      <c r="GL377">
        <f t="shared" si="356"/>
        <v>0</v>
      </c>
      <c r="GM377">
        <f t="shared" si="357"/>
        <v>9.67</v>
      </c>
      <c r="GN377">
        <f t="shared" si="358"/>
        <v>9.67</v>
      </c>
      <c r="GO377">
        <f t="shared" si="359"/>
        <v>0</v>
      </c>
      <c r="GP377">
        <f t="shared" si="360"/>
        <v>0</v>
      </c>
      <c r="GR377">
        <v>0</v>
      </c>
      <c r="GS377">
        <v>3</v>
      </c>
      <c r="GT377">
        <v>0</v>
      </c>
      <c r="GU377" t="s">
        <v>3</v>
      </c>
      <c r="GV377">
        <f t="shared" si="361"/>
        <v>0</v>
      </c>
      <c r="GW377">
        <v>1</v>
      </c>
      <c r="GX377">
        <f t="shared" si="362"/>
        <v>0</v>
      </c>
      <c r="HA377">
        <v>0</v>
      </c>
      <c r="HB377">
        <v>0</v>
      </c>
      <c r="HC377">
        <f t="shared" si="363"/>
        <v>0</v>
      </c>
      <c r="IK377">
        <v>0</v>
      </c>
    </row>
    <row r="378" spans="1:255">
      <c r="A378" s="2">
        <v>18</v>
      </c>
      <c r="B378" s="2">
        <v>1</v>
      </c>
      <c r="C378" s="2">
        <v>348</v>
      </c>
      <c r="D378" s="2"/>
      <c r="E378" s="2" t="s">
        <v>251</v>
      </c>
      <c r="F378" s="2" t="s">
        <v>252</v>
      </c>
      <c r="G378" s="2" t="s">
        <v>253</v>
      </c>
      <c r="H378" s="2" t="s">
        <v>32</v>
      </c>
      <c r="I378" s="2">
        <f>I374*J378</f>
        <v>1.8000000000000001E-4</v>
      </c>
      <c r="J378" s="2">
        <v>1.8000000000000001E-4</v>
      </c>
      <c r="K378" s="2"/>
      <c r="L378" s="2"/>
      <c r="M378" s="2"/>
      <c r="N378" s="2"/>
      <c r="O378" s="2">
        <f t="shared" si="329"/>
        <v>1.84</v>
      </c>
      <c r="P378" s="2">
        <f t="shared" si="330"/>
        <v>1.84</v>
      </c>
      <c r="Q378" s="2">
        <f t="shared" si="331"/>
        <v>0</v>
      </c>
      <c r="R378" s="2">
        <f t="shared" si="332"/>
        <v>0</v>
      </c>
      <c r="S378" s="2">
        <f t="shared" si="333"/>
        <v>0</v>
      </c>
      <c r="T378" s="2">
        <f t="shared" si="334"/>
        <v>0</v>
      </c>
      <c r="U378" s="2">
        <f t="shared" si="335"/>
        <v>0</v>
      </c>
      <c r="V378" s="2">
        <f t="shared" si="336"/>
        <v>0</v>
      </c>
      <c r="W378" s="2">
        <f t="shared" si="337"/>
        <v>0</v>
      </c>
      <c r="X378" s="2">
        <f t="shared" si="338"/>
        <v>0</v>
      </c>
      <c r="Y378" s="2">
        <f t="shared" si="339"/>
        <v>0</v>
      </c>
      <c r="Z378" s="2"/>
      <c r="AA378" s="2">
        <v>33304975</v>
      </c>
      <c r="AB378" s="2">
        <f t="shared" si="340"/>
        <v>10208</v>
      </c>
      <c r="AC378" s="2">
        <f t="shared" si="341"/>
        <v>10208</v>
      </c>
      <c r="AD378" s="2">
        <f t="shared" si="364"/>
        <v>0</v>
      </c>
      <c r="AE378" s="2">
        <f t="shared" si="365"/>
        <v>0</v>
      </c>
      <c r="AF378" s="2">
        <f t="shared" si="365"/>
        <v>0</v>
      </c>
      <c r="AG378" s="2">
        <f t="shared" si="342"/>
        <v>0</v>
      </c>
      <c r="AH378" s="2">
        <f t="shared" si="366"/>
        <v>0</v>
      </c>
      <c r="AI378" s="2">
        <f t="shared" si="366"/>
        <v>0</v>
      </c>
      <c r="AJ378" s="2">
        <f t="shared" si="343"/>
        <v>0</v>
      </c>
      <c r="AK378" s="2">
        <v>10208</v>
      </c>
      <c r="AL378" s="2">
        <v>10208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115</v>
      </c>
      <c r="AU378" s="2">
        <v>71</v>
      </c>
      <c r="AV378" s="2">
        <v>1</v>
      </c>
      <c r="AW378" s="2">
        <v>1</v>
      </c>
      <c r="AX378" s="2"/>
      <c r="AY378" s="2"/>
      <c r="AZ378" s="2">
        <v>1</v>
      </c>
      <c r="BA378" s="2">
        <v>1</v>
      </c>
      <c r="BB378" s="2">
        <v>1</v>
      </c>
      <c r="BC378" s="2">
        <v>1</v>
      </c>
      <c r="BD378" s="2" t="s">
        <v>3</v>
      </c>
      <c r="BE378" s="2" t="s">
        <v>3</v>
      </c>
      <c r="BF378" s="2" t="s">
        <v>3</v>
      </c>
      <c r="BG378" s="2" t="s">
        <v>3</v>
      </c>
      <c r="BH378" s="2">
        <v>3</v>
      </c>
      <c r="BI378" s="2">
        <v>1</v>
      </c>
      <c r="BJ378" s="2" t="s">
        <v>254</v>
      </c>
      <c r="BK378" s="2"/>
      <c r="BL378" s="2"/>
      <c r="BM378" s="2">
        <v>20001</v>
      </c>
      <c r="BN378" s="2">
        <v>0</v>
      </c>
      <c r="BO378" s="2" t="s">
        <v>3</v>
      </c>
      <c r="BP378" s="2">
        <v>0</v>
      </c>
      <c r="BQ378" s="2">
        <v>2</v>
      </c>
      <c r="BR378" s="2">
        <v>0</v>
      </c>
      <c r="BS378" s="2">
        <v>1</v>
      </c>
      <c r="BT378" s="2">
        <v>1</v>
      </c>
      <c r="BU378" s="2">
        <v>1</v>
      </c>
      <c r="BV378" s="2">
        <v>1</v>
      </c>
      <c r="BW378" s="2">
        <v>1</v>
      </c>
      <c r="BX378" s="2">
        <v>1</v>
      </c>
      <c r="BY378" s="2" t="s">
        <v>3</v>
      </c>
      <c r="BZ378" s="2">
        <v>128</v>
      </c>
      <c r="CA378" s="2">
        <v>83</v>
      </c>
      <c r="CB378" s="2"/>
      <c r="CC378" s="2"/>
      <c r="CD378" s="2"/>
      <c r="CE378" s="2">
        <v>0</v>
      </c>
      <c r="CF378" s="2">
        <v>0</v>
      </c>
      <c r="CG378" s="2">
        <v>0</v>
      </c>
      <c r="CH378" s="2"/>
      <c r="CI378" s="2"/>
      <c r="CJ378" s="2"/>
      <c r="CK378" s="2"/>
      <c r="CL378" s="2"/>
      <c r="CM378" s="2">
        <v>0</v>
      </c>
      <c r="CN378" s="2" t="s">
        <v>3</v>
      </c>
      <c r="CO378" s="2">
        <v>0</v>
      </c>
      <c r="CP378" s="2">
        <f t="shared" si="344"/>
        <v>1.84</v>
      </c>
      <c r="CQ378" s="2">
        <f t="shared" si="345"/>
        <v>10208</v>
      </c>
      <c r="CR378" s="2">
        <f t="shared" si="346"/>
        <v>0</v>
      </c>
      <c r="CS378" s="2">
        <f t="shared" si="347"/>
        <v>0</v>
      </c>
      <c r="CT378" s="2">
        <f t="shared" si="348"/>
        <v>0</v>
      </c>
      <c r="CU378" s="2">
        <f t="shared" si="349"/>
        <v>0</v>
      </c>
      <c r="CV378" s="2">
        <f t="shared" si="350"/>
        <v>0</v>
      </c>
      <c r="CW378" s="2">
        <f t="shared" si="351"/>
        <v>0</v>
      </c>
      <c r="CX378" s="2">
        <f t="shared" si="352"/>
        <v>0</v>
      </c>
      <c r="CY378" s="2">
        <f t="shared" si="353"/>
        <v>0</v>
      </c>
      <c r="CZ378" s="2">
        <f t="shared" si="354"/>
        <v>0</v>
      </c>
      <c r="DA378" s="2"/>
      <c r="DB378" s="2"/>
      <c r="DC378" s="2" t="s">
        <v>3</v>
      </c>
      <c r="DD378" s="2" t="s">
        <v>3</v>
      </c>
      <c r="DE378" s="2" t="s">
        <v>3</v>
      </c>
      <c r="DF378" s="2" t="s">
        <v>3</v>
      </c>
      <c r="DG378" s="2" t="s">
        <v>3</v>
      </c>
      <c r="DH378" s="2" t="s">
        <v>3</v>
      </c>
      <c r="DI378" s="2" t="s">
        <v>3</v>
      </c>
      <c r="DJ378" s="2" t="s">
        <v>3</v>
      </c>
      <c r="DK378" s="2" t="s">
        <v>3</v>
      </c>
      <c r="DL378" s="2" t="s">
        <v>3</v>
      </c>
      <c r="DM378" s="2" t="s">
        <v>3</v>
      </c>
      <c r="DN378" s="2">
        <v>0</v>
      </c>
      <c r="DO378" s="2">
        <v>0</v>
      </c>
      <c r="DP378" s="2">
        <v>1</v>
      </c>
      <c r="DQ378" s="2">
        <v>1</v>
      </c>
      <c r="DR378" s="2"/>
      <c r="DS378" s="2"/>
      <c r="DT378" s="2"/>
      <c r="DU378" s="2">
        <v>1009</v>
      </c>
      <c r="DV378" s="2" t="s">
        <v>32</v>
      </c>
      <c r="DW378" s="2" t="s">
        <v>32</v>
      </c>
      <c r="DX378" s="2">
        <v>1000</v>
      </c>
      <c r="DY378" s="2"/>
      <c r="DZ378" s="2"/>
      <c r="EA378" s="2"/>
      <c r="EB378" s="2"/>
      <c r="EC378" s="2"/>
      <c r="ED378" s="2"/>
      <c r="EE378" s="2">
        <v>31102217</v>
      </c>
      <c r="EF378" s="2">
        <v>2</v>
      </c>
      <c r="EG378" s="2" t="s">
        <v>23</v>
      </c>
      <c r="EH378" s="2">
        <v>0</v>
      </c>
      <c r="EI378" s="2" t="s">
        <v>3</v>
      </c>
      <c r="EJ378" s="2">
        <v>1</v>
      </c>
      <c r="EK378" s="2">
        <v>20001</v>
      </c>
      <c r="EL378" s="2" t="s">
        <v>24</v>
      </c>
      <c r="EM378" s="2" t="s">
        <v>25</v>
      </c>
      <c r="EN378" s="2"/>
      <c r="EO378" s="2" t="s">
        <v>3</v>
      </c>
      <c r="EP378" s="2"/>
      <c r="EQ378" s="2">
        <v>0</v>
      </c>
      <c r="ER378" s="2">
        <v>10208</v>
      </c>
      <c r="ES378" s="2">
        <v>10208</v>
      </c>
      <c r="ET378" s="2">
        <v>0</v>
      </c>
      <c r="EU378" s="2">
        <v>0</v>
      </c>
      <c r="EV378" s="2">
        <v>0</v>
      </c>
      <c r="EW378" s="2">
        <v>0</v>
      </c>
      <c r="EX378" s="2">
        <v>0</v>
      </c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>
        <v>0</v>
      </c>
      <c r="FR378" s="2">
        <f t="shared" si="355"/>
        <v>0</v>
      </c>
      <c r="FS378" s="2">
        <v>0</v>
      </c>
      <c r="FT378" s="2" t="s">
        <v>27</v>
      </c>
      <c r="FU378" s="2" t="s">
        <v>28</v>
      </c>
      <c r="FV378" s="2"/>
      <c r="FW378" s="2"/>
      <c r="FX378" s="2">
        <v>115.2</v>
      </c>
      <c r="FY378" s="2">
        <v>70.55</v>
      </c>
      <c r="FZ378" s="2"/>
      <c r="GA378" s="2" t="s">
        <v>3</v>
      </c>
      <c r="GB378" s="2"/>
      <c r="GC378" s="2"/>
      <c r="GD378" s="2">
        <v>1</v>
      </c>
      <c r="GE378" s="2"/>
      <c r="GF378" s="2">
        <v>-1777821868</v>
      </c>
      <c r="GG378" s="2">
        <v>2</v>
      </c>
      <c r="GH378" s="2">
        <v>1</v>
      </c>
      <c r="GI378" s="2">
        <v>-2</v>
      </c>
      <c r="GJ378" s="2">
        <v>0</v>
      </c>
      <c r="GK378" s="2">
        <v>0</v>
      </c>
      <c r="GL378" s="2">
        <f t="shared" si="356"/>
        <v>0</v>
      </c>
      <c r="GM378" s="2">
        <f t="shared" si="357"/>
        <v>1.84</v>
      </c>
      <c r="GN378" s="2">
        <f t="shared" si="358"/>
        <v>1.84</v>
      </c>
      <c r="GO378" s="2">
        <f t="shared" si="359"/>
        <v>0</v>
      </c>
      <c r="GP378" s="2">
        <f t="shared" si="360"/>
        <v>0</v>
      </c>
      <c r="GQ378" s="2"/>
      <c r="GR378" s="2">
        <v>0</v>
      </c>
      <c r="GS378" s="2">
        <v>3</v>
      </c>
      <c r="GT378" s="2">
        <v>0</v>
      </c>
      <c r="GU378" s="2" t="s">
        <v>3</v>
      </c>
      <c r="GV378" s="2">
        <f t="shared" si="361"/>
        <v>0</v>
      </c>
      <c r="GW378" s="2">
        <v>1</v>
      </c>
      <c r="GX378" s="2">
        <f t="shared" si="362"/>
        <v>0</v>
      </c>
      <c r="GY378" s="2"/>
      <c r="GZ378" s="2"/>
      <c r="HA378" s="2">
        <v>0</v>
      </c>
      <c r="HB378" s="2">
        <v>0</v>
      </c>
      <c r="HC378" s="2">
        <f t="shared" si="363"/>
        <v>0</v>
      </c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>
        <v>0</v>
      </c>
      <c r="IL378" s="2"/>
      <c r="IM378" s="2"/>
      <c r="IN378" s="2"/>
      <c r="IO378" s="2"/>
      <c r="IP378" s="2"/>
      <c r="IQ378" s="2"/>
      <c r="IR378" s="2"/>
      <c r="IS378" s="2"/>
      <c r="IT378" s="2"/>
      <c r="IU378" s="2"/>
    </row>
    <row r="379" spans="1:255">
      <c r="A379">
        <v>18</v>
      </c>
      <c r="B379">
        <v>1</v>
      </c>
      <c r="C379">
        <v>365</v>
      </c>
      <c r="E379" t="s">
        <v>251</v>
      </c>
      <c r="F379" t="s">
        <v>252</v>
      </c>
      <c r="G379" t="s">
        <v>253</v>
      </c>
      <c r="H379" t="s">
        <v>32</v>
      </c>
      <c r="I379">
        <f>I375*J379</f>
        <v>1.8000000000000001E-4</v>
      </c>
      <c r="J379">
        <v>1.8000000000000001E-4</v>
      </c>
      <c r="O379">
        <f t="shared" si="329"/>
        <v>1.84</v>
      </c>
      <c r="P379">
        <f t="shared" si="330"/>
        <v>1.84</v>
      </c>
      <c r="Q379">
        <f t="shared" si="331"/>
        <v>0</v>
      </c>
      <c r="R379">
        <f t="shared" si="332"/>
        <v>0</v>
      </c>
      <c r="S379">
        <f t="shared" si="333"/>
        <v>0</v>
      </c>
      <c r="T379">
        <f t="shared" si="334"/>
        <v>0</v>
      </c>
      <c r="U379">
        <f t="shared" si="335"/>
        <v>0</v>
      </c>
      <c r="V379">
        <f t="shared" si="336"/>
        <v>0</v>
      </c>
      <c r="W379">
        <f t="shared" si="337"/>
        <v>0</v>
      </c>
      <c r="X379">
        <f t="shared" si="338"/>
        <v>0</v>
      </c>
      <c r="Y379">
        <f t="shared" si="339"/>
        <v>0</v>
      </c>
      <c r="AA379">
        <v>33304960</v>
      </c>
      <c r="AB379">
        <f t="shared" si="340"/>
        <v>10208</v>
      </c>
      <c r="AC379">
        <f t="shared" si="341"/>
        <v>10208</v>
      </c>
      <c r="AD379">
        <f t="shared" si="364"/>
        <v>0</v>
      </c>
      <c r="AE379">
        <f t="shared" si="365"/>
        <v>0</v>
      </c>
      <c r="AF379">
        <f t="shared" si="365"/>
        <v>0</v>
      </c>
      <c r="AG379">
        <f t="shared" si="342"/>
        <v>0</v>
      </c>
      <c r="AH379">
        <f t="shared" si="366"/>
        <v>0</v>
      </c>
      <c r="AI379">
        <f t="shared" si="366"/>
        <v>0</v>
      </c>
      <c r="AJ379">
        <f t="shared" si="343"/>
        <v>0</v>
      </c>
      <c r="AK379">
        <v>10208</v>
      </c>
      <c r="AL379">
        <v>10208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115</v>
      </c>
      <c r="AU379">
        <v>71</v>
      </c>
      <c r="AV379">
        <v>1</v>
      </c>
      <c r="AW379">
        <v>1</v>
      </c>
      <c r="AZ379">
        <v>1</v>
      </c>
      <c r="BA379">
        <v>1</v>
      </c>
      <c r="BB379">
        <v>1</v>
      </c>
      <c r="BC379">
        <v>1</v>
      </c>
      <c r="BD379" t="s">
        <v>3</v>
      </c>
      <c r="BE379" t="s">
        <v>3</v>
      </c>
      <c r="BF379" t="s">
        <v>3</v>
      </c>
      <c r="BG379" t="s">
        <v>3</v>
      </c>
      <c r="BH379">
        <v>3</v>
      </c>
      <c r="BI379">
        <v>1</v>
      </c>
      <c r="BJ379" t="s">
        <v>254</v>
      </c>
      <c r="BM379">
        <v>20001</v>
      </c>
      <c r="BN379">
        <v>0</v>
      </c>
      <c r="BO379" t="s">
        <v>3</v>
      </c>
      <c r="BP379">
        <v>0</v>
      </c>
      <c r="BQ379">
        <v>2</v>
      </c>
      <c r="BR379">
        <v>0</v>
      </c>
      <c r="BS379">
        <v>1</v>
      </c>
      <c r="BT379">
        <v>1</v>
      </c>
      <c r="BU379">
        <v>1</v>
      </c>
      <c r="BV379">
        <v>1</v>
      </c>
      <c r="BW379">
        <v>1</v>
      </c>
      <c r="BX379">
        <v>1</v>
      </c>
      <c r="BY379" t="s">
        <v>3</v>
      </c>
      <c r="BZ379">
        <v>128</v>
      </c>
      <c r="CA379">
        <v>83</v>
      </c>
      <c r="CE379">
        <v>0</v>
      </c>
      <c r="CF379">
        <v>0</v>
      </c>
      <c r="CG379">
        <v>0</v>
      </c>
      <c r="CM379">
        <v>0</v>
      </c>
      <c r="CN379" t="s">
        <v>3</v>
      </c>
      <c r="CO379">
        <v>0</v>
      </c>
      <c r="CP379">
        <f t="shared" si="344"/>
        <v>1.84</v>
      </c>
      <c r="CQ379">
        <f t="shared" si="345"/>
        <v>10208</v>
      </c>
      <c r="CR379">
        <f t="shared" si="346"/>
        <v>0</v>
      </c>
      <c r="CS379">
        <f t="shared" si="347"/>
        <v>0</v>
      </c>
      <c r="CT379">
        <f t="shared" si="348"/>
        <v>0</v>
      </c>
      <c r="CU379">
        <f t="shared" si="349"/>
        <v>0</v>
      </c>
      <c r="CV379">
        <f t="shared" si="350"/>
        <v>0</v>
      </c>
      <c r="CW379">
        <f t="shared" si="351"/>
        <v>0</v>
      </c>
      <c r="CX379">
        <f t="shared" si="352"/>
        <v>0</v>
      </c>
      <c r="CY379">
        <f t="shared" si="353"/>
        <v>0</v>
      </c>
      <c r="CZ379">
        <f t="shared" si="354"/>
        <v>0</v>
      </c>
      <c r="DC379" t="s">
        <v>3</v>
      </c>
      <c r="DD379" t="s">
        <v>3</v>
      </c>
      <c r="DE379" t="s">
        <v>3</v>
      </c>
      <c r="DF379" t="s">
        <v>3</v>
      </c>
      <c r="DG379" t="s">
        <v>3</v>
      </c>
      <c r="DH379" t="s">
        <v>3</v>
      </c>
      <c r="DI379" t="s">
        <v>3</v>
      </c>
      <c r="DJ379" t="s">
        <v>3</v>
      </c>
      <c r="DK379" t="s">
        <v>3</v>
      </c>
      <c r="DL379" t="s">
        <v>3</v>
      </c>
      <c r="DM379" t="s">
        <v>3</v>
      </c>
      <c r="DN379">
        <v>0</v>
      </c>
      <c r="DO379">
        <v>0</v>
      </c>
      <c r="DP379">
        <v>1</v>
      </c>
      <c r="DQ379">
        <v>1</v>
      </c>
      <c r="DU379">
        <v>1009</v>
      </c>
      <c r="DV379" t="s">
        <v>32</v>
      </c>
      <c r="DW379" t="s">
        <v>32</v>
      </c>
      <c r="DX379">
        <v>1000</v>
      </c>
      <c r="EE379">
        <v>31102217</v>
      </c>
      <c r="EF379">
        <v>2</v>
      </c>
      <c r="EG379" t="s">
        <v>23</v>
      </c>
      <c r="EH379">
        <v>0</v>
      </c>
      <c r="EI379" t="s">
        <v>3</v>
      </c>
      <c r="EJ379">
        <v>1</v>
      </c>
      <c r="EK379">
        <v>20001</v>
      </c>
      <c r="EL379" t="s">
        <v>24</v>
      </c>
      <c r="EM379" t="s">
        <v>25</v>
      </c>
      <c r="EO379" t="s">
        <v>3</v>
      </c>
      <c r="EQ379">
        <v>0</v>
      </c>
      <c r="ER379">
        <v>10208</v>
      </c>
      <c r="ES379">
        <v>10208</v>
      </c>
      <c r="ET379">
        <v>0</v>
      </c>
      <c r="EU379">
        <v>0</v>
      </c>
      <c r="EV379">
        <v>0</v>
      </c>
      <c r="EW379">
        <v>0</v>
      </c>
      <c r="EX379">
        <v>0</v>
      </c>
      <c r="FQ379">
        <v>0</v>
      </c>
      <c r="FR379">
        <f t="shared" si="355"/>
        <v>0</v>
      </c>
      <c r="FS379">
        <v>0</v>
      </c>
      <c r="FT379" t="s">
        <v>27</v>
      </c>
      <c r="FU379" t="s">
        <v>28</v>
      </c>
      <c r="FX379">
        <v>115.2</v>
      </c>
      <c r="FY379">
        <v>70.55</v>
      </c>
      <c r="GA379" t="s">
        <v>3</v>
      </c>
      <c r="GD379">
        <v>1</v>
      </c>
      <c r="GF379">
        <v>-1777821868</v>
      </c>
      <c r="GG379">
        <v>2</v>
      </c>
      <c r="GH379">
        <v>1</v>
      </c>
      <c r="GI379">
        <v>-2</v>
      </c>
      <c r="GJ379">
        <v>0</v>
      </c>
      <c r="GK379">
        <v>0</v>
      </c>
      <c r="GL379">
        <f t="shared" si="356"/>
        <v>0</v>
      </c>
      <c r="GM379">
        <f t="shared" si="357"/>
        <v>1.84</v>
      </c>
      <c r="GN379">
        <f t="shared" si="358"/>
        <v>1.84</v>
      </c>
      <c r="GO379">
        <f t="shared" si="359"/>
        <v>0</v>
      </c>
      <c r="GP379">
        <f t="shared" si="360"/>
        <v>0</v>
      </c>
      <c r="GR379">
        <v>0</v>
      </c>
      <c r="GS379">
        <v>3</v>
      </c>
      <c r="GT379">
        <v>0</v>
      </c>
      <c r="GU379" t="s">
        <v>3</v>
      </c>
      <c r="GV379">
        <f t="shared" si="361"/>
        <v>0</v>
      </c>
      <c r="GW379">
        <v>1</v>
      </c>
      <c r="GX379">
        <f t="shared" si="362"/>
        <v>0</v>
      </c>
      <c r="HA379">
        <v>0</v>
      </c>
      <c r="HB379">
        <v>0</v>
      </c>
      <c r="HC379">
        <f t="shared" si="363"/>
        <v>0</v>
      </c>
      <c r="IK379">
        <v>0</v>
      </c>
    </row>
    <row r="380" spans="1:255">
      <c r="A380" s="2">
        <v>18</v>
      </c>
      <c r="B380" s="2">
        <v>1</v>
      </c>
      <c r="C380" s="2">
        <v>350</v>
      </c>
      <c r="D380" s="2"/>
      <c r="E380" s="2" t="s">
        <v>255</v>
      </c>
      <c r="F380" s="2" t="s">
        <v>256</v>
      </c>
      <c r="G380" s="2" t="s">
        <v>257</v>
      </c>
      <c r="H380" s="2" t="s">
        <v>258</v>
      </c>
      <c r="I380" s="2">
        <f>I374*J380</f>
        <v>8.9999999999999993E-3</v>
      </c>
      <c r="J380" s="2">
        <v>8.9999999999999993E-3</v>
      </c>
      <c r="K380" s="2"/>
      <c r="L380" s="2"/>
      <c r="M380" s="2"/>
      <c r="N380" s="2"/>
      <c r="O380" s="2">
        <f t="shared" si="329"/>
        <v>4.37</v>
      </c>
      <c r="P380" s="2">
        <f t="shared" si="330"/>
        <v>4.37</v>
      </c>
      <c r="Q380" s="2">
        <f t="shared" si="331"/>
        <v>0</v>
      </c>
      <c r="R380" s="2">
        <f t="shared" si="332"/>
        <v>0</v>
      </c>
      <c r="S380" s="2">
        <f t="shared" si="333"/>
        <v>0</v>
      </c>
      <c r="T380" s="2">
        <f t="shared" si="334"/>
        <v>0</v>
      </c>
      <c r="U380" s="2">
        <f t="shared" si="335"/>
        <v>0</v>
      </c>
      <c r="V380" s="2">
        <f t="shared" si="336"/>
        <v>0</v>
      </c>
      <c r="W380" s="2">
        <f t="shared" si="337"/>
        <v>0</v>
      </c>
      <c r="X380" s="2">
        <f t="shared" si="338"/>
        <v>0</v>
      </c>
      <c r="Y380" s="2">
        <f t="shared" si="339"/>
        <v>0</v>
      </c>
      <c r="Z380" s="2"/>
      <c r="AA380" s="2">
        <v>33304975</v>
      </c>
      <c r="AB380" s="2">
        <f t="shared" si="340"/>
        <v>485.9</v>
      </c>
      <c r="AC380" s="2">
        <f t="shared" si="341"/>
        <v>485.9</v>
      </c>
      <c r="AD380" s="2">
        <f t="shared" si="364"/>
        <v>0</v>
      </c>
      <c r="AE380" s="2">
        <f t="shared" si="365"/>
        <v>0</v>
      </c>
      <c r="AF380" s="2">
        <f t="shared" si="365"/>
        <v>0</v>
      </c>
      <c r="AG380" s="2">
        <f t="shared" si="342"/>
        <v>0</v>
      </c>
      <c r="AH380" s="2">
        <f t="shared" si="366"/>
        <v>0</v>
      </c>
      <c r="AI380" s="2">
        <f t="shared" si="366"/>
        <v>0</v>
      </c>
      <c r="AJ380" s="2">
        <f t="shared" si="343"/>
        <v>0</v>
      </c>
      <c r="AK380" s="2">
        <v>485.9</v>
      </c>
      <c r="AL380" s="2">
        <v>485.9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115</v>
      </c>
      <c r="AU380" s="2">
        <v>71</v>
      </c>
      <c r="AV380" s="2">
        <v>1</v>
      </c>
      <c r="AW380" s="2">
        <v>1</v>
      </c>
      <c r="AX380" s="2"/>
      <c r="AY380" s="2"/>
      <c r="AZ380" s="2">
        <v>1</v>
      </c>
      <c r="BA380" s="2">
        <v>1</v>
      </c>
      <c r="BB380" s="2">
        <v>1</v>
      </c>
      <c r="BC380" s="2">
        <v>1</v>
      </c>
      <c r="BD380" s="2" t="s">
        <v>3</v>
      </c>
      <c r="BE380" s="2" t="s">
        <v>3</v>
      </c>
      <c r="BF380" s="2" t="s">
        <v>3</v>
      </c>
      <c r="BG380" s="2" t="s">
        <v>3</v>
      </c>
      <c r="BH380" s="2">
        <v>3</v>
      </c>
      <c r="BI380" s="2">
        <v>1</v>
      </c>
      <c r="BJ380" s="2" t="s">
        <v>259</v>
      </c>
      <c r="BK380" s="2"/>
      <c r="BL380" s="2"/>
      <c r="BM380" s="2">
        <v>20001</v>
      </c>
      <c r="BN380" s="2">
        <v>0</v>
      </c>
      <c r="BO380" s="2" t="s">
        <v>3</v>
      </c>
      <c r="BP380" s="2">
        <v>0</v>
      </c>
      <c r="BQ380" s="2">
        <v>2</v>
      </c>
      <c r="BR380" s="2">
        <v>0</v>
      </c>
      <c r="BS380" s="2">
        <v>1</v>
      </c>
      <c r="BT380" s="2">
        <v>1</v>
      </c>
      <c r="BU380" s="2">
        <v>1</v>
      </c>
      <c r="BV380" s="2">
        <v>1</v>
      </c>
      <c r="BW380" s="2">
        <v>1</v>
      </c>
      <c r="BX380" s="2">
        <v>1</v>
      </c>
      <c r="BY380" s="2" t="s">
        <v>3</v>
      </c>
      <c r="BZ380" s="2">
        <v>128</v>
      </c>
      <c r="CA380" s="2">
        <v>83</v>
      </c>
      <c r="CB380" s="2"/>
      <c r="CC380" s="2"/>
      <c r="CD380" s="2"/>
      <c r="CE380" s="2">
        <v>0</v>
      </c>
      <c r="CF380" s="2">
        <v>0</v>
      </c>
      <c r="CG380" s="2">
        <v>0</v>
      </c>
      <c r="CH380" s="2"/>
      <c r="CI380" s="2"/>
      <c r="CJ380" s="2"/>
      <c r="CK380" s="2"/>
      <c r="CL380" s="2"/>
      <c r="CM380" s="2">
        <v>0</v>
      </c>
      <c r="CN380" s="2" t="s">
        <v>3</v>
      </c>
      <c r="CO380" s="2">
        <v>0</v>
      </c>
      <c r="CP380" s="2">
        <f t="shared" si="344"/>
        <v>4.37</v>
      </c>
      <c r="CQ380" s="2">
        <f t="shared" si="345"/>
        <v>485.9</v>
      </c>
      <c r="CR380" s="2">
        <f t="shared" si="346"/>
        <v>0</v>
      </c>
      <c r="CS380" s="2">
        <f t="shared" si="347"/>
        <v>0</v>
      </c>
      <c r="CT380" s="2">
        <f t="shared" si="348"/>
        <v>0</v>
      </c>
      <c r="CU380" s="2">
        <f t="shared" si="349"/>
        <v>0</v>
      </c>
      <c r="CV380" s="2">
        <f t="shared" si="350"/>
        <v>0</v>
      </c>
      <c r="CW380" s="2">
        <f t="shared" si="351"/>
        <v>0</v>
      </c>
      <c r="CX380" s="2">
        <f t="shared" si="352"/>
        <v>0</v>
      </c>
      <c r="CY380" s="2">
        <f t="shared" si="353"/>
        <v>0</v>
      </c>
      <c r="CZ380" s="2">
        <f t="shared" si="354"/>
        <v>0</v>
      </c>
      <c r="DA380" s="2"/>
      <c r="DB380" s="2"/>
      <c r="DC380" s="2" t="s">
        <v>3</v>
      </c>
      <c r="DD380" s="2" t="s">
        <v>3</v>
      </c>
      <c r="DE380" s="2" t="s">
        <v>3</v>
      </c>
      <c r="DF380" s="2" t="s">
        <v>3</v>
      </c>
      <c r="DG380" s="2" t="s">
        <v>3</v>
      </c>
      <c r="DH380" s="2" t="s">
        <v>3</v>
      </c>
      <c r="DI380" s="2" t="s">
        <v>3</v>
      </c>
      <c r="DJ380" s="2" t="s">
        <v>3</v>
      </c>
      <c r="DK380" s="2" t="s">
        <v>3</v>
      </c>
      <c r="DL380" s="2" t="s">
        <v>3</v>
      </c>
      <c r="DM380" s="2" t="s">
        <v>3</v>
      </c>
      <c r="DN380" s="2">
        <v>0</v>
      </c>
      <c r="DO380" s="2">
        <v>0</v>
      </c>
      <c r="DP380" s="2">
        <v>1</v>
      </c>
      <c r="DQ380" s="2">
        <v>1</v>
      </c>
      <c r="DR380" s="2"/>
      <c r="DS380" s="2"/>
      <c r="DT380" s="2"/>
      <c r="DU380" s="2">
        <v>1007</v>
      </c>
      <c r="DV380" s="2" t="s">
        <v>258</v>
      </c>
      <c r="DW380" s="2" t="s">
        <v>258</v>
      </c>
      <c r="DX380" s="2">
        <v>1</v>
      </c>
      <c r="DY380" s="2"/>
      <c r="DZ380" s="2"/>
      <c r="EA380" s="2"/>
      <c r="EB380" s="2"/>
      <c r="EC380" s="2"/>
      <c r="ED380" s="2"/>
      <c r="EE380" s="2">
        <v>31102217</v>
      </c>
      <c r="EF380" s="2">
        <v>2</v>
      </c>
      <c r="EG380" s="2" t="s">
        <v>23</v>
      </c>
      <c r="EH380" s="2">
        <v>0</v>
      </c>
      <c r="EI380" s="2" t="s">
        <v>3</v>
      </c>
      <c r="EJ380" s="2">
        <v>1</v>
      </c>
      <c r="EK380" s="2">
        <v>20001</v>
      </c>
      <c r="EL380" s="2" t="s">
        <v>24</v>
      </c>
      <c r="EM380" s="2" t="s">
        <v>25</v>
      </c>
      <c r="EN380" s="2"/>
      <c r="EO380" s="2" t="s">
        <v>3</v>
      </c>
      <c r="EP380" s="2"/>
      <c r="EQ380" s="2">
        <v>0</v>
      </c>
      <c r="ER380" s="2">
        <v>485.9</v>
      </c>
      <c r="ES380" s="2">
        <v>485.9</v>
      </c>
      <c r="ET380" s="2">
        <v>0</v>
      </c>
      <c r="EU380" s="2">
        <v>0</v>
      </c>
      <c r="EV380" s="2">
        <v>0</v>
      </c>
      <c r="EW380" s="2">
        <v>0</v>
      </c>
      <c r="EX380" s="2">
        <v>0</v>
      </c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>
        <v>0</v>
      </c>
      <c r="FR380" s="2">
        <f t="shared" si="355"/>
        <v>0</v>
      </c>
      <c r="FS380" s="2">
        <v>0</v>
      </c>
      <c r="FT380" s="2" t="s">
        <v>27</v>
      </c>
      <c r="FU380" s="2" t="s">
        <v>28</v>
      </c>
      <c r="FV380" s="2"/>
      <c r="FW380" s="2"/>
      <c r="FX380" s="2">
        <v>115.2</v>
      </c>
      <c r="FY380" s="2">
        <v>70.55</v>
      </c>
      <c r="FZ380" s="2"/>
      <c r="GA380" s="2" t="s">
        <v>3</v>
      </c>
      <c r="GB380" s="2"/>
      <c r="GC380" s="2"/>
      <c r="GD380" s="2">
        <v>1</v>
      </c>
      <c r="GE380" s="2"/>
      <c r="GF380" s="2">
        <v>-1019936957</v>
      </c>
      <c r="GG380" s="2">
        <v>2</v>
      </c>
      <c r="GH380" s="2">
        <v>1</v>
      </c>
      <c r="GI380" s="2">
        <v>-2</v>
      </c>
      <c r="GJ380" s="2">
        <v>0</v>
      </c>
      <c r="GK380" s="2">
        <v>0</v>
      </c>
      <c r="GL380" s="2">
        <f t="shared" si="356"/>
        <v>0</v>
      </c>
      <c r="GM380" s="2">
        <f t="shared" si="357"/>
        <v>4.37</v>
      </c>
      <c r="GN380" s="2">
        <f t="shared" si="358"/>
        <v>4.37</v>
      </c>
      <c r="GO380" s="2">
        <f t="shared" si="359"/>
        <v>0</v>
      </c>
      <c r="GP380" s="2">
        <f t="shared" si="360"/>
        <v>0</v>
      </c>
      <c r="GQ380" s="2"/>
      <c r="GR380" s="2">
        <v>0</v>
      </c>
      <c r="GS380" s="2">
        <v>3</v>
      </c>
      <c r="GT380" s="2">
        <v>0</v>
      </c>
      <c r="GU380" s="2" t="s">
        <v>3</v>
      </c>
      <c r="GV380" s="2">
        <f t="shared" si="361"/>
        <v>0</v>
      </c>
      <c r="GW380" s="2">
        <v>1</v>
      </c>
      <c r="GX380" s="2">
        <f t="shared" si="362"/>
        <v>0</v>
      </c>
      <c r="GY380" s="2"/>
      <c r="GZ380" s="2"/>
      <c r="HA380" s="2">
        <v>0</v>
      </c>
      <c r="HB380" s="2">
        <v>0</v>
      </c>
      <c r="HC380" s="2">
        <f t="shared" si="363"/>
        <v>0</v>
      </c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>
        <v>0</v>
      </c>
      <c r="IL380" s="2"/>
      <c r="IM380" s="2"/>
      <c r="IN380" s="2"/>
      <c r="IO380" s="2"/>
      <c r="IP380" s="2"/>
      <c r="IQ380" s="2"/>
      <c r="IR380" s="2"/>
      <c r="IS380" s="2"/>
      <c r="IT380" s="2"/>
      <c r="IU380" s="2"/>
    </row>
    <row r="381" spans="1:255">
      <c r="A381">
        <v>18</v>
      </c>
      <c r="B381">
        <v>1</v>
      </c>
      <c r="C381">
        <v>367</v>
      </c>
      <c r="E381" t="s">
        <v>255</v>
      </c>
      <c r="F381" t="s">
        <v>256</v>
      </c>
      <c r="G381" t="s">
        <v>257</v>
      </c>
      <c r="H381" t="s">
        <v>258</v>
      </c>
      <c r="I381">
        <f>I375*J381</f>
        <v>8.9999999999999993E-3</v>
      </c>
      <c r="J381">
        <v>8.9999999999999993E-3</v>
      </c>
      <c r="O381">
        <f t="shared" si="329"/>
        <v>4.37</v>
      </c>
      <c r="P381">
        <f t="shared" si="330"/>
        <v>4.37</v>
      </c>
      <c r="Q381">
        <f t="shared" si="331"/>
        <v>0</v>
      </c>
      <c r="R381">
        <f t="shared" si="332"/>
        <v>0</v>
      </c>
      <c r="S381">
        <f t="shared" si="333"/>
        <v>0</v>
      </c>
      <c r="T381">
        <f t="shared" si="334"/>
        <v>0</v>
      </c>
      <c r="U381">
        <f t="shared" si="335"/>
        <v>0</v>
      </c>
      <c r="V381">
        <f t="shared" si="336"/>
        <v>0</v>
      </c>
      <c r="W381">
        <f t="shared" si="337"/>
        <v>0</v>
      </c>
      <c r="X381">
        <f t="shared" si="338"/>
        <v>0</v>
      </c>
      <c r="Y381">
        <f t="shared" si="339"/>
        <v>0</v>
      </c>
      <c r="AA381">
        <v>33304960</v>
      </c>
      <c r="AB381">
        <f t="shared" si="340"/>
        <v>485.9</v>
      </c>
      <c r="AC381">
        <f t="shared" si="341"/>
        <v>485.9</v>
      </c>
      <c r="AD381">
        <f t="shared" si="364"/>
        <v>0</v>
      </c>
      <c r="AE381">
        <f t="shared" si="365"/>
        <v>0</v>
      </c>
      <c r="AF381">
        <f t="shared" si="365"/>
        <v>0</v>
      </c>
      <c r="AG381">
        <f t="shared" si="342"/>
        <v>0</v>
      </c>
      <c r="AH381">
        <f t="shared" si="366"/>
        <v>0</v>
      </c>
      <c r="AI381">
        <f t="shared" si="366"/>
        <v>0</v>
      </c>
      <c r="AJ381">
        <f t="shared" si="343"/>
        <v>0</v>
      </c>
      <c r="AK381">
        <v>485.9</v>
      </c>
      <c r="AL381">
        <v>485.9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115</v>
      </c>
      <c r="AU381">
        <v>71</v>
      </c>
      <c r="AV381">
        <v>1</v>
      </c>
      <c r="AW381">
        <v>1</v>
      </c>
      <c r="AZ381">
        <v>1</v>
      </c>
      <c r="BA381">
        <v>1</v>
      </c>
      <c r="BB381">
        <v>1</v>
      </c>
      <c r="BC381">
        <v>1</v>
      </c>
      <c r="BD381" t="s">
        <v>3</v>
      </c>
      <c r="BE381" t="s">
        <v>3</v>
      </c>
      <c r="BF381" t="s">
        <v>3</v>
      </c>
      <c r="BG381" t="s">
        <v>3</v>
      </c>
      <c r="BH381">
        <v>3</v>
      </c>
      <c r="BI381">
        <v>1</v>
      </c>
      <c r="BJ381" t="s">
        <v>259</v>
      </c>
      <c r="BM381">
        <v>20001</v>
      </c>
      <c r="BN381">
        <v>0</v>
      </c>
      <c r="BO381" t="s">
        <v>3</v>
      </c>
      <c r="BP381">
        <v>0</v>
      </c>
      <c r="BQ381">
        <v>2</v>
      </c>
      <c r="BR381">
        <v>0</v>
      </c>
      <c r="BS381">
        <v>1</v>
      </c>
      <c r="BT381">
        <v>1</v>
      </c>
      <c r="BU381">
        <v>1</v>
      </c>
      <c r="BV381">
        <v>1</v>
      </c>
      <c r="BW381">
        <v>1</v>
      </c>
      <c r="BX381">
        <v>1</v>
      </c>
      <c r="BY381" t="s">
        <v>3</v>
      </c>
      <c r="BZ381">
        <v>128</v>
      </c>
      <c r="CA381">
        <v>83</v>
      </c>
      <c r="CE381">
        <v>0</v>
      </c>
      <c r="CF381">
        <v>0</v>
      </c>
      <c r="CG381">
        <v>0</v>
      </c>
      <c r="CM381">
        <v>0</v>
      </c>
      <c r="CN381" t="s">
        <v>3</v>
      </c>
      <c r="CO381">
        <v>0</v>
      </c>
      <c r="CP381">
        <f t="shared" si="344"/>
        <v>4.37</v>
      </c>
      <c r="CQ381">
        <f t="shared" si="345"/>
        <v>485.9</v>
      </c>
      <c r="CR381">
        <f t="shared" si="346"/>
        <v>0</v>
      </c>
      <c r="CS381">
        <f t="shared" si="347"/>
        <v>0</v>
      </c>
      <c r="CT381">
        <f t="shared" si="348"/>
        <v>0</v>
      </c>
      <c r="CU381">
        <f t="shared" si="349"/>
        <v>0</v>
      </c>
      <c r="CV381">
        <f t="shared" si="350"/>
        <v>0</v>
      </c>
      <c r="CW381">
        <f t="shared" si="351"/>
        <v>0</v>
      </c>
      <c r="CX381">
        <f t="shared" si="352"/>
        <v>0</v>
      </c>
      <c r="CY381">
        <f t="shared" si="353"/>
        <v>0</v>
      </c>
      <c r="CZ381">
        <f t="shared" si="354"/>
        <v>0</v>
      </c>
      <c r="DC381" t="s">
        <v>3</v>
      </c>
      <c r="DD381" t="s">
        <v>3</v>
      </c>
      <c r="DE381" t="s">
        <v>3</v>
      </c>
      <c r="DF381" t="s">
        <v>3</v>
      </c>
      <c r="DG381" t="s">
        <v>3</v>
      </c>
      <c r="DH381" t="s">
        <v>3</v>
      </c>
      <c r="DI381" t="s">
        <v>3</v>
      </c>
      <c r="DJ381" t="s">
        <v>3</v>
      </c>
      <c r="DK381" t="s">
        <v>3</v>
      </c>
      <c r="DL381" t="s">
        <v>3</v>
      </c>
      <c r="DM381" t="s">
        <v>3</v>
      </c>
      <c r="DN381">
        <v>0</v>
      </c>
      <c r="DO381">
        <v>0</v>
      </c>
      <c r="DP381">
        <v>1</v>
      </c>
      <c r="DQ381">
        <v>1</v>
      </c>
      <c r="DU381">
        <v>1007</v>
      </c>
      <c r="DV381" t="s">
        <v>258</v>
      </c>
      <c r="DW381" t="s">
        <v>258</v>
      </c>
      <c r="DX381">
        <v>1</v>
      </c>
      <c r="EE381">
        <v>31102217</v>
      </c>
      <c r="EF381">
        <v>2</v>
      </c>
      <c r="EG381" t="s">
        <v>23</v>
      </c>
      <c r="EH381">
        <v>0</v>
      </c>
      <c r="EI381" t="s">
        <v>3</v>
      </c>
      <c r="EJ381">
        <v>1</v>
      </c>
      <c r="EK381">
        <v>20001</v>
      </c>
      <c r="EL381" t="s">
        <v>24</v>
      </c>
      <c r="EM381" t="s">
        <v>25</v>
      </c>
      <c r="EO381" t="s">
        <v>3</v>
      </c>
      <c r="EQ381">
        <v>0</v>
      </c>
      <c r="ER381">
        <v>485.9</v>
      </c>
      <c r="ES381">
        <v>485.9</v>
      </c>
      <c r="ET381">
        <v>0</v>
      </c>
      <c r="EU381">
        <v>0</v>
      </c>
      <c r="EV381">
        <v>0</v>
      </c>
      <c r="EW381">
        <v>0</v>
      </c>
      <c r="EX381">
        <v>0</v>
      </c>
      <c r="FQ381">
        <v>0</v>
      </c>
      <c r="FR381">
        <f t="shared" si="355"/>
        <v>0</v>
      </c>
      <c r="FS381">
        <v>0</v>
      </c>
      <c r="FT381" t="s">
        <v>27</v>
      </c>
      <c r="FU381" t="s">
        <v>28</v>
      </c>
      <c r="FX381">
        <v>115.2</v>
      </c>
      <c r="FY381">
        <v>70.55</v>
      </c>
      <c r="GA381" t="s">
        <v>3</v>
      </c>
      <c r="GD381">
        <v>1</v>
      </c>
      <c r="GF381">
        <v>-1019936957</v>
      </c>
      <c r="GG381">
        <v>2</v>
      </c>
      <c r="GH381">
        <v>1</v>
      </c>
      <c r="GI381">
        <v>-2</v>
      </c>
      <c r="GJ381">
        <v>0</v>
      </c>
      <c r="GK381">
        <v>0</v>
      </c>
      <c r="GL381">
        <f t="shared" si="356"/>
        <v>0</v>
      </c>
      <c r="GM381">
        <f t="shared" si="357"/>
        <v>4.37</v>
      </c>
      <c r="GN381">
        <f t="shared" si="358"/>
        <v>4.37</v>
      </c>
      <c r="GO381">
        <f t="shared" si="359"/>
        <v>0</v>
      </c>
      <c r="GP381">
        <f t="shared" si="360"/>
        <v>0</v>
      </c>
      <c r="GR381">
        <v>0</v>
      </c>
      <c r="GS381">
        <v>3</v>
      </c>
      <c r="GT381">
        <v>0</v>
      </c>
      <c r="GU381" t="s">
        <v>3</v>
      </c>
      <c r="GV381">
        <f t="shared" si="361"/>
        <v>0</v>
      </c>
      <c r="GW381">
        <v>1</v>
      </c>
      <c r="GX381">
        <f t="shared" si="362"/>
        <v>0</v>
      </c>
      <c r="HA381">
        <v>0</v>
      </c>
      <c r="HB381">
        <v>0</v>
      </c>
      <c r="HC381">
        <f t="shared" si="363"/>
        <v>0</v>
      </c>
      <c r="IK381">
        <v>0</v>
      </c>
    </row>
    <row r="382" spans="1:255">
      <c r="A382" s="2">
        <v>17</v>
      </c>
      <c r="B382" s="2">
        <v>1</v>
      </c>
      <c r="C382" s="2"/>
      <c r="D382" s="2"/>
      <c r="E382" s="2" t="s">
        <v>260</v>
      </c>
      <c r="F382" s="2" t="s">
        <v>38</v>
      </c>
      <c r="G382" s="2" t="s">
        <v>261</v>
      </c>
      <c r="H382" s="2" t="s">
        <v>40</v>
      </c>
      <c r="I382" s="2">
        <v>1</v>
      </c>
      <c r="J382" s="2">
        <v>0</v>
      </c>
      <c r="K382" s="2"/>
      <c r="L382" s="2"/>
      <c r="M382" s="2"/>
      <c r="N382" s="2"/>
      <c r="O382" s="2">
        <f t="shared" si="329"/>
        <v>0</v>
      </c>
      <c r="P382" s="2">
        <f t="shared" si="330"/>
        <v>0</v>
      </c>
      <c r="Q382" s="2">
        <f t="shared" si="331"/>
        <v>0</v>
      </c>
      <c r="R382" s="2">
        <f t="shared" si="332"/>
        <v>0</v>
      </c>
      <c r="S382" s="2">
        <f t="shared" si="333"/>
        <v>0</v>
      </c>
      <c r="T382" s="2">
        <f t="shared" si="334"/>
        <v>0</v>
      </c>
      <c r="U382" s="2">
        <f t="shared" si="335"/>
        <v>0</v>
      </c>
      <c r="V382" s="2">
        <f t="shared" si="336"/>
        <v>0</v>
      </c>
      <c r="W382" s="2">
        <f t="shared" si="337"/>
        <v>0</v>
      </c>
      <c r="X382" s="2">
        <f t="shared" si="338"/>
        <v>0</v>
      </c>
      <c r="Y382" s="2">
        <f t="shared" si="339"/>
        <v>0</v>
      </c>
      <c r="Z382" s="2"/>
      <c r="AA382" s="2">
        <v>33304975</v>
      </c>
      <c r="AB382" s="2">
        <f t="shared" si="340"/>
        <v>0</v>
      </c>
      <c r="AC382" s="2">
        <f t="shared" si="341"/>
        <v>0</v>
      </c>
      <c r="AD382" s="2">
        <f t="shared" si="364"/>
        <v>0</v>
      </c>
      <c r="AE382" s="2">
        <f t="shared" si="365"/>
        <v>0</v>
      </c>
      <c r="AF382" s="2">
        <f t="shared" si="365"/>
        <v>0</v>
      </c>
      <c r="AG382" s="2">
        <f t="shared" si="342"/>
        <v>0</v>
      </c>
      <c r="AH382" s="2">
        <f t="shared" si="366"/>
        <v>0</v>
      </c>
      <c r="AI382" s="2">
        <f t="shared" si="366"/>
        <v>0</v>
      </c>
      <c r="AJ382" s="2">
        <f t="shared" si="343"/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1</v>
      </c>
      <c r="AW382" s="2">
        <v>1</v>
      </c>
      <c r="AX382" s="2"/>
      <c r="AY382" s="2"/>
      <c r="AZ382" s="2">
        <v>1</v>
      </c>
      <c r="BA382" s="2">
        <v>1</v>
      </c>
      <c r="BB382" s="2">
        <v>1</v>
      </c>
      <c r="BC382" s="2">
        <v>1</v>
      </c>
      <c r="BD382" s="2" t="s">
        <v>3</v>
      </c>
      <c r="BE382" s="2" t="s">
        <v>3</v>
      </c>
      <c r="BF382" s="2" t="s">
        <v>3</v>
      </c>
      <c r="BG382" s="2" t="s">
        <v>3</v>
      </c>
      <c r="BH382" s="2">
        <v>3</v>
      </c>
      <c r="BI382" s="2">
        <v>3</v>
      </c>
      <c r="BJ382" s="2" t="s">
        <v>3</v>
      </c>
      <c r="BK382" s="2"/>
      <c r="BL382" s="2"/>
      <c r="BM382" s="2">
        <v>1100</v>
      </c>
      <c r="BN382" s="2">
        <v>0</v>
      </c>
      <c r="BO382" s="2" t="s">
        <v>3</v>
      </c>
      <c r="BP382" s="2">
        <v>0</v>
      </c>
      <c r="BQ382" s="2">
        <v>21</v>
      </c>
      <c r="BR382" s="2">
        <v>0</v>
      </c>
      <c r="BS382" s="2">
        <v>1</v>
      </c>
      <c r="BT382" s="2">
        <v>1</v>
      </c>
      <c r="BU382" s="2">
        <v>1</v>
      </c>
      <c r="BV382" s="2">
        <v>1</v>
      </c>
      <c r="BW382" s="2">
        <v>1</v>
      </c>
      <c r="BX382" s="2">
        <v>1</v>
      </c>
      <c r="BY382" s="2" t="s">
        <v>3</v>
      </c>
      <c r="BZ382" s="2">
        <v>0</v>
      </c>
      <c r="CA382" s="2">
        <v>0</v>
      </c>
      <c r="CB382" s="2"/>
      <c r="CC382" s="2"/>
      <c r="CD382" s="2"/>
      <c r="CE382" s="2">
        <v>0</v>
      </c>
      <c r="CF382" s="2">
        <v>0</v>
      </c>
      <c r="CG382" s="2">
        <v>0</v>
      </c>
      <c r="CH382" s="2"/>
      <c r="CI382" s="2"/>
      <c r="CJ382" s="2"/>
      <c r="CK382" s="2"/>
      <c r="CL382" s="2"/>
      <c r="CM382" s="2">
        <v>0</v>
      </c>
      <c r="CN382" s="2" t="s">
        <v>3</v>
      </c>
      <c r="CO382" s="2">
        <v>0</v>
      </c>
      <c r="CP382" s="2">
        <f t="shared" si="344"/>
        <v>0</v>
      </c>
      <c r="CQ382" s="2">
        <f t="shared" si="345"/>
        <v>0</v>
      </c>
      <c r="CR382" s="2">
        <f t="shared" si="346"/>
        <v>0</v>
      </c>
      <c r="CS382" s="2">
        <f t="shared" si="347"/>
        <v>0</v>
      </c>
      <c r="CT382" s="2">
        <f t="shared" si="348"/>
        <v>0</v>
      </c>
      <c r="CU382" s="2">
        <f t="shared" si="349"/>
        <v>0</v>
      </c>
      <c r="CV382" s="2">
        <f t="shared" si="350"/>
        <v>0</v>
      </c>
      <c r="CW382" s="2">
        <f t="shared" si="351"/>
        <v>0</v>
      </c>
      <c r="CX382" s="2">
        <f t="shared" si="352"/>
        <v>0</v>
      </c>
      <c r="CY382" s="2">
        <f t="shared" si="353"/>
        <v>0</v>
      </c>
      <c r="CZ382" s="2">
        <f t="shared" si="354"/>
        <v>0</v>
      </c>
      <c r="DA382" s="2"/>
      <c r="DB382" s="2"/>
      <c r="DC382" s="2" t="s">
        <v>3</v>
      </c>
      <c r="DD382" s="2" t="s">
        <v>3</v>
      </c>
      <c r="DE382" s="2" t="s">
        <v>3</v>
      </c>
      <c r="DF382" s="2" t="s">
        <v>3</v>
      </c>
      <c r="DG382" s="2" t="s">
        <v>3</v>
      </c>
      <c r="DH382" s="2" t="s">
        <v>3</v>
      </c>
      <c r="DI382" s="2" t="s">
        <v>3</v>
      </c>
      <c r="DJ382" s="2" t="s">
        <v>3</v>
      </c>
      <c r="DK382" s="2" t="s">
        <v>3</v>
      </c>
      <c r="DL382" s="2" t="s">
        <v>3</v>
      </c>
      <c r="DM382" s="2" t="s">
        <v>3</v>
      </c>
      <c r="DN382" s="2">
        <v>0</v>
      </c>
      <c r="DO382" s="2">
        <v>0</v>
      </c>
      <c r="DP382" s="2">
        <v>1</v>
      </c>
      <c r="DQ382" s="2">
        <v>1</v>
      </c>
      <c r="DR382" s="2"/>
      <c r="DS382" s="2"/>
      <c r="DT382" s="2"/>
      <c r="DU382" s="2">
        <v>1010</v>
      </c>
      <c r="DV382" s="2" t="s">
        <v>40</v>
      </c>
      <c r="DW382" s="2" t="s">
        <v>40</v>
      </c>
      <c r="DX382" s="2">
        <v>1</v>
      </c>
      <c r="DY382" s="2"/>
      <c r="DZ382" s="2"/>
      <c r="EA382" s="2"/>
      <c r="EB382" s="2"/>
      <c r="EC382" s="2"/>
      <c r="ED382" s="2"/>
      <c r="EE382" s="2">
        <v>31102366</v>
      </c>
      <c r="EF382" s="2">
        <v>8</v>
      </c>
      <c r="EG382" s="2" t="s">
        <v>34</v>
      </c>
      <c r="EH382" s="2">
        <v>0</v>
      </c>
      <c r="EI382" s="2" t="s">
        <v>3</v>
      </c>
      <c r="EJ382" s="2">
        <v>1</v>
      </c>
      <c r="EK382" s="2">
        <v>1100</v>
      </c>
      <c r="EL382" s="2" t="s">
        <v>41</v>
      </c>
      <c r="EM382" s="2" t="s">
        <v>42</v>
      </c>
      <c r="EN382" s="2"/>
      <c r="EO382" s="2" t="s">
        <v>3</v>
      </c>
      <c r="EP382" s="2"/>
      <c r="EQ382" s="2">
        <v>0</v>
      </c>
      <c r="ER382" s="2">
        <v>0</v>
      </c>
      <c r="ES382" s="2">
        <v>0</v>
      </c>
      <c r="ET382" s="2">
        <v>0</v>
      </c>
      <c r="EU382" s="2">
        <v>0</v>
      </c>
      <c r="EV382" s="2">
        <v>0</v>
      </c>
      <c r="EW382" s="2">
        <v>0</v>
      </c>
      <c r="EX382" s="2">
        <v>0</v>
      </c>
      <c r="EY382" s="2">
        <v>0</v>
      </c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>
        <v>0</v>
      </c>
      <c r="FR382" s="2">
        <f t="shared" si="355"/>
        <v>0</v>
      </c>
      <c r="FS382" s="2">
        <v>0</v>
      </c>
      <c r="FT382" s="2"/>
      <c r="FU382" s="2"/>
      <c r="FV382" s="2"/>
      <c r="FW382" s="2"/>
      <c r="FX382" s="2">
        <v>0</v>
      </c>
      <c r="FY382" s="2">
        <v>0</v>
      </c>
      <c r="FZ382" s="2"/>
      <c r="GA382" s="2" t="s">
        <v>3</v>
      </c>
      <c r="GB382" s="2"/>
      <c r="GC382" s="2"/>
      <c r="GD382" s="2">
        <v>1</v>
      </c>
      <c r="GE382" s="2"/>
      <c r="GF382" s="2">
        <v>-1857897390</v>
      </c>
      <c r="GG382" s="2">
        <v>2</v>
      </c>
      <c r="GH382" s="2">
        <v>0</v>
      </c>
      <c r="GI382" s="2">
        <v>-2</v>
      </c>
      <c r="GJ382" s="2">
        <v>0</v>
      </c>
      <c r="GK382" s="2">
        <v>0</v>
      </c>
      <c r="GL382" s="2">
        <f t="shared" si="356"/>
        <v>0</v>
      </c>
      <c r="GM382" s="2">
        <f t="shared" si="357"/>
        <v>0</v>
      </c>
      <c r="GN382" s="2">
        <f t="shared" si="358"/>
        <v>0</v>
      </c>
      <c r="GO382" s="2">
        <f t="shared" si="359"/>
        <v>0</v>
      </c>
      <c r="GP382" s="2">
        <f t="shared" si="360"/>
        <v>0</v>
      </c>
      <c r="GQ382" s="2"/>
      <c r="GR382" s="2">
        <v>0</v>
      </c>
      <c r="GS382" s="2">
        <v>3</v>
      </c>
      <c r="GT382" s="2">
        <v>0</v>
      </c>
      <c r="GU382" s="2" t="s">
        <v>3</v>
      </c>
      <c r="GV382" s="2">
        <f t="shared" si="361"/>
        <v>0</v>
      </c>
      <c r="GW382" s="2">
        <v>1</v>
      </c>
      <c r="GX382" s="2">
        <f t="shared" si="362"/>
        <v>0</v>
      </c>
      <c r="GY382" s="2"/>
      <c r="GZ382" s="2"/>
      <c r="HA382" s="2">
        <v>0</v>
      </c>
      <c r="HB382" s="2">
        <v>0</v>
      </c>
      <c r="HC382" s="2">
        <f t="shared" si="363"/>
        <v>0</v>
      </c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>
        <v>0</v>
      </c>
      <c r="IL382" s="2"/>
      <c r="IM382" s="2"/>
      <c r="IN382" s="2"/>
      <c r="IO382" s="2"/>
      <c r="IP382" s="2"/>
      <c r="IQ382" s="2"/>
      <c r="IR382" s="2"/>
      <c r="IS382" s="2"/>
      <c r="IT382" s="2"/>
      <c r="IU382" s="2"/>
    </row>
    <row r="383" spans="1:255">
      <c r="A383">
        <v>17</v>
      </c>
      <c r="B383">
        <v>1</v>
      </c>
      <c r="E383" t="s">
        <v>260</v>
      </c>
      <c r="F383" t="s">
        <v>38</v>
      </c>
      <c r="G383" t="s">
        <v>261</v>
      </c>
      <c r="H383" t="s">
        <v>40</v>
      </c>
      <c r="I383">
        <v>1</v>
      </c>
      <c r="J383">
        <v>0</v>
      </c>
      <c r="O383">
        <f t="shared" si="329"/>
        <v>102539.84</v>
      </c>
      <c r="P383">
        <f t="shared" si="330"/>
        <v>102539.84</v>
      </c>
      <c r="Q383">
        <f t="shared" si="331"/>
        <v>0</v>
      </c>
      <c r="R383">
        <f t="shared" si="332"/>
        <v>0</v>
      </c>
      <c r="S383">
        <f t="shared" si="333"/>
        <v>0</v>
      </c>
      <c r="T383">
        <f t="shared" si="334"/>
        <v>0</v>
      </c>
      <c r="U383">
        <f t="shared" si="335"/>
        <v>0</v>
      </c>
      <c r="V383">
        <f t="shared" si="336"/>
        <v>0</v>
      </c>
      <c r="W383">
        <f t="shared" si="337"/>
        <v>0</v>
      </c>
      <c r="X383">
        <f t="shared" si="338"/>
        <v>0</v>
      </c>
      <c r="Y383">
        <f t="shared" si="339"/>
        <v>0</v>
      </c>
      <c r="AA383">
        <v>33304960</v>
      </c>
      <c r="AB383">
        <f t="shared" si="340"/>
        <v>102539.84</v>
      </c>
      <c r="AC383">
        <f t="shared" si="341"/>
        <v>102539.84</v>
      </c>
      <c r="AD383">
        <f t="shared" si="364"/>
        <v>0</v>
      </c>
      <c r="AE383">
        <f t="shared" si="365"/>
        <v>0</v>
      </c>
      <c r="AF383">
        <f t="shared" si="365"/>
        <v>0</v>
      </c>
      <c r="AG383">
        <f t="shared" si="342"/>
        <v>0</v>
      </c>
      <c r="AH383">
        <f t="shared" si="366"/>
        <v>0</v>
      </c>
      <c r="AI383">
        <f t="shared" si="366"/>
        <v>0</v>
      </c>
      <c r="AJ383">
        <f t="shared" si="343"/>
        <v>0</v>
      </c>
      <c r="AK383">
        <v>102539.84</v>
      </c>
      <c r="AL383">
        <v>102539.84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1</v>
      </c>
      <c r="AW383">
        <v>1</v>
      </c>
      <c r="AZ383">
        <v>1</v>
      </c>
      <c r="BA383">
        <v>1</v>
      </c>
      <c r="BB383">
        <v>1</v>
      </c>
      <c r="BC383">
        <v>1</v>
      </c>
      <c r="BD383" t="s">
        <v>3</v>
      </c>
      <c r="BE383" t="s">
        <v>3</v>
      </c>
      <c r="BF383" t="s">
        <v>3</v>
      </c>
      <c r="BG383" t="s">
        <v>3</v>
      </c>
      <c r="BH383">
        <v>3</v>
      </c>
      <c r="BI383">
        <v>3</v>
      </c>
      <c r="BJ383" t="s">
        <v>3</v>
      </c>
      <c r="BM383">
        <v>1100</v>
      </c>
      <c r="BN383">
        <v>0</v>
      </c>
      <c r="BO383" t="s">
        <v>3</v>
      </c>
      <c r="BP383">
        <v>0</v>
      </c>
      <c r="BQ383">
        <v>21</v>
      </c>
      <c r="BR383">
        <v>0</v>
      </c>
      <c r="BS383">
        <v>1</v>
      </c>
      <c r="BT383">
        <v>1</v>
      </c>
      <c r="BU383">
        <v>1</v>
      </c>
      <c r="BV383">
        <v>1</v>
      </c>
      <c r="BW383">
        <v>1</v>
      </c>
      <c r="BX383">
        <v>1</v>
      </c>
      <c r="BY383" t="s">
        <v>3</v>
      </c>
      <c r="BZ383">
        <v>0</v>
      </c>
      <c r="CA383">
        <v>0</v>
      </c>
      <c r="CE383">
        <v>0</v>
      </c>
      <c r="CF383">
        <v>0</v>
      </c>
      <c r="CG383">
        <v>0</v>
      </c>
      <c r="CM383">
        <v>0</v>
      </c>
      <c r="CN383" t="s">
        <v>3</v>
      </c>
      <c r="CO383">
        <v>0</v>
      </c>
      <c r="CP383">
        <f t="shared" si="344"/>
        <v>102539.84</v>
      </c>
      <c r="CQ383">
        <f t="shared" si="345"/>
        <v>102539.84</v>
      </c>
      <c r="CR383">
        <f t="shared" si="346"/>
        <v>0</v>
      </c>
      <c r="CS383">
        <f t="shared" si="347"/>
        <v>0</v>
      </c>
      <c r="CT383">
        <f t="shared" si="348"/>
        <v>0</v>
      </c>
      <c r="CU383">
        <f t="shared" si="349"/>
        <v>0</v>
      </c>
      <c r="CV383">
        <f t="shared" si="350"/>
        <v>0</v>
      </c>
      <c r="CW383">
        <f t="shared" si="351"/>
        <v>0</v>
      </c>
      <c r="CX383">
        <f t="shared" si="352"/>
        <v>0</v>
      </c>
      <c r="CY383">
        <f t="shared" si="353"/>
        <v>0</v>
      </c>
      <c r="CZ383">
        <f t="shared" si="354"/>
        <v>0</v>
      </c>
      <c r="DC383" t="s">
        <v>3</v>
      </c>
      <c r="DD383" t="s">
        <v>3</v>
      </c>
      <c r="DE383" t="s">
        <v>3</v>
      </c>
      <c r="DF383" t="s">
        <v>3</v>
      </c>
      <c r="DG383" t="s">
        <v>3</v>
      </c>
      <c r="DH383" t="s">
        <v>3</v>
      </c>
      <c r="DI383" t="s">
        <v>3</v>
      </c>
      <c r="DJ383" t="s">
        <v>3</v>
      </c>
      <c r="DK383" t="s">
        <v>3</v>
      </c>
      <c r="DL383" t="s">
        <v>3</v>
      </c>
      <c r="DM383" t="s">
        <v>3</v>
      </c>
      <c r="DN383">
        <v>0</v>
      </c>
      <c r="DO383">
        <v>0</v>
      </c>
      <c r="DP383">
        <v>1</v>
      </c>
      <c r="DQ383">
        <v>1</v>
      </c>
      <c r="DU383">
        <v>1010</v>
      </c>
      <c r="DV383" t="s">
        <v>40</v>
      </c>
      <c r="DW383" t="s">
        <v>40</v>
      </c>
      <c r="DX383">
        <v>1</v>
      </c>
      <c r="EE383">
        <v>31102366</v>
      </c>
      <c r="EF383">
        <v>8</v>
      </c>
      <c r="EG383" t="s">
        <v>34</v>
      </c>
      <c r="EH383">
        <v>0</v>
      </c>
      <c r="EI383" t="s">
        <v>3</v>
      </c>
      <c r="EJ383">
        <v>1</v>
      </c>
      <c r="EK383">
        <v>1100</v>
      </c>
      <c r="EL383" t="s">
        <v>41</v>
      </c>
      <c r="EM383" t="s">
        <v>42</v>
      </c>
      <c r="EO383" t="s">
        <v>3</v>
      </c>
      <c r="EQ383">
        <v>0</v>
      </c>
      <c r="ER383">
        <v>102539.84</v>
      </c>
      <c r="ES383">
        <v>102539.84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5</v>
      </c>
      <c r="FC383">
        <v>1</v>
      </c>
      <c r="FD383">
        <v>18</v>
      </c>
      <c r="FF383">
        <v>462745.53</v>
      </c>
      <c r="FQ383">
        <v>0</v>
      </c>
      <c r="FR383">
        <f t="shared" si="355"/>
        <v>102539.84</v>
      </c>
      <c r="FS383">
        <v>0</v>
      </c>
      <c r="FX383">
        <v>0</v>
      </c>
      <c r="FY383">
        <v>0</v>
      </c>
      <c r="GA383" t="s">
        <v>262</v>
      </c>
      <c r="GD383">
        <v>1</v>
      </c>
      <c r="GF383">
        <v>-1857897390</v>
      </c>
      <c r="GG383">
        <v>2</v>
      </c>
      <c r="GH383">
        <v>3</v>
      </c>
      <c r="GI383">
        <v>3</v>
      </c>
      <c r="GJ383">
        <v>0</v>
      </c>
      <c r="GK383">
        <v>0</v>
      </c>
      <c r="GL383">
        <f t="shared" si="356"/>
        <v>0</v>
      </c>
      <c r="GM383">
        <f t="shared" si="357"/>
        <v>102539.84</v>
      </c>
      <c r="GN383">
        <f t="shared" si="358"/>
        <v>0</v>
      </c>
      <c r="GO383">
        <f t="shared" si="359"/>
        <v>0</v>
      </c>
      <c r="GP383">
        <f t="shared" si="360"/>
        <v>0</v>
      </c>
      <c r="GR383">
        <v>1</v>
      </c>
      <c r="GS383">
        <v>1</v>
      </c>
      <c r="GT383">
        <v>0</v>
      </c>
      <c r="GU383" t="s">
        <v>3</v>
      </c>
      <c r="GV383">
        <f t="shared" si="361"/>
        <v>0</v>
      </c>
      <c r="GW383">
        <v>1</v>
      </c>
      <c r="GX383">
        <f t="shared" si="362"/>
        <v>0</v>
      </c>
      <c r="HA383">
        <v>0</v>
      </c>
      <c r="HB383">
        <v>0</v>
      </c>
      <c r="HC383">
        <f t="shared" si="363"/>
        <v>0</v>
      </c>
      <c r="IK383">
        <v>0</v>
      </c>
    </row>
    <row r="384" spans="1:255">
      <c r="A384" s="2">
        <v>17</v>
      </c>
      <c r="B384" s="2">
        <v>1</v>
      </c>
      <c r="C384" s="2">
        <f>ROW(SmtRes!A380)</f>
        <v>380</v>
      </c>
      <c r="D384" s="2">
        <f>ROW(EtalonRes!A433)</f>
        <v>433</v>
      </c>
      <c r="E384" s="2" t="s">
        <v>263</v>
      </c>
      <c r="F384" s="2" t="s">
        <v>264</v>
      </c>
      <c r="G384" s="2" t="s">
        <v>265</v>
      </c>
      <c r="H384" s="2" t="s">
        <v>19</v>
      </c>
      <c r="I384" s="2">
        <v>1</v>
      </c>
      <c r="J384" s="2">
        <v>0</v>
      </c>
      <c r="K384" s="2"/>
      <c r="L384" s="2"/>
      <c r="M384" s="2"/>
      <c r="N384" s="2"/>
      <c r="O384" s="2">
        <f t="shared" si="329"/>
        <v>70.77</v>
      </c>
      <c r="P384" s="2">
        <f t="shared" si="330"/>
        <v>14.74</v>
      </c>
      <c r="Q384" s="2">
        <f t="shared" si="331"/>
        <v>5.72</v>
      </c>
      <c r="R384" s="2">
        <f t="shared" si="332"/>
        <v>0.18</v>
      </c>
      <c r="S384" s="2">
        <f t="shared" si="333"/>
        <v>50.31</v>
      </c>
      <c r="T384" s="2">
        <f t="shared" si="334"/>
        <v>0</v>
      </c>
      <c r="U384" s="2">
        <f t="shared" si="335"/>
        <v>5.5475999999999983</v>
      </c>
      <c r="V384" s="2">
        <f t="shared" si="336"/>
        <v>1.4999999999999999E-2</v>
      </c>
      <c r="W384" s="2">
        <f t="shared" si="337"/>
        <v>0</v>
      </c>
      <c r="X384" s="2">
        <f t="shared" si="338"/>
        <v>58.06</v>
      </c>
      <c r="Y384" s="2">
        <f t="shared" si="339"/>
        <v>35.85</v>
      </c>
      <c r="Z384" s="2"/>
      <c r="AA384" s="2">
        <v>33304975</v>
      </c>
      <c r="AB384" s="2">
        <f t="shared" si="340"/>
        <v>70.77</v>
      </c>
      <c r="AC384" s="2">
        <f t="shared" si="341"/>
        <v>14.74</v>
      </c>
      <c r="AD384" s="2">
        <f>ROUND((((((ET384*1.2)*1.25))-(((EU384*1.2)*1.25)))+AE384),2)</f>
        <v>5.72</v>
      </c>
      <c r="AE384" s="2">
        <f>ROUND((((EU384*1.2)*1.25)),2)</f>
        <v>0.18</v>
      </c>
      <c r="AF384" s="2">
        <f>ROUND((((EV384*1.2)*1.15)),2)</f>
        <v>50.31</v>
      </c>
      <c r="AG384" s="2">
        <f t="shared" si="342"/>
        <v>0</v>
      </c>
      <c r="AH384" s="2">
        <f>(((EW384*1.2)*1.15))</f>
        <v>5.5475999999999983</v>
      </c>
      <c r="AI384" s="2">
        <f>(((EX384*1.2)*1.25))</f>
        <v>1.4999999999999999E-2</v>
      </c>
      <c r="AJ384" s="2">
        <f t="shared" si="343"/>
        <v>0</v>
      </c>
      <c r="AK384" s="2">
        <v>55.01</v>
      </c>
      <c r="AL384" s="2">
        <v>14.74</v>
      </c>
      <c r="AM384" s="2">
        <v>3.81</v>
      </c>
      <c r="AN384" s="2">
        <v>0.12</v>
      </c>
      <c r="AO384" s="2">
        <v>36.46</v>
      </c>
      <c r="AP384" s="2">
        <v>0</v>
      </c>
      <c r="AQ384" s="2">
        <v>4.0199999999999996</v>
      </c>
      <c r="AR384" s="2">
        <v>0.01</v>
      </c>
      <c r="AS384" s="2">
        <v>0</v>
      </c>
      <c r="AT384" s="2">
        <v>115</v>
      </c>
      <c r="AU384" s="2">
        <v>71</v>
      </c>
      <c r="AV384" s="2">
        <v>1</v>
      </c>
      <c r="AW384" s="2">
        <v>1</v>
      </c>
      <c r="AX384" s="2"/>
      <c r="AY384" s="2"/>
      <c r="AZ384" s="2">
        <v>1</v>
      </c>
      <c r="BA384" s="2">
        <v>1</v>
      </c>
      <c r="BB384" s="2">
        <v>1</v>
      </c>
      <c r="BC384" s="2">
        <v>1</v>
      </c>
      <c r="BD384" s="2" t="s">
        <v>3</v>
      </c>
      <c r="BE384" s="2" t="s">
        <v>3</v>
      </c>
      <c r="BF384" s="2" t="s">
        <v>3</v>
      </c>
      <c r="BG384" s="2" t="s">
        <v>3</v>
      </c>
      <c r="BH384" s="2">
        <v>0</v>
      </c>
      <c r="BI384" s="2">
        <v>1</v>
      </c>
      <c r="BJ384" s="2" t="s">
        <v>266</v>
      </c>
      <c r="BK384" s="2"/>
      <c r="BL384" s="2"/>
      <c r="BM384" s="2">
        <v>20001</v>
      </c>
      <c r="BN384" s="2">
        <v>0</v>
      </c>
      <c r="BO384" s="2" t="s">
        <v>3</v>
      </c>
      <c r="BP384" s="2">
        <v>0</v>
      </c>
      <c r="BQ384" s="2">
        <v>2</v>
      </c>
      <c r="BR384" s="2">
        <v>0</v>
      </c>
      <c r="BS384" s="2">
        <v>1</v>
      </c>
      <c r="BT384" s="2">
        <v>1</v>
      </c>
      <c r="BU384" s="2">
        <v>1</v>
      </c>
      <c r="BV384" s="2">
        <v>1</v>
      </c>
      <c r="BW384" s="2">
        <v>1</v>
      </c>
      <c r="BX384" s="2">
        <v>1</v>
      </c>
      <c r="BY384" s="2" t="s">
        <v>3</v>
      </c>
      <c r="BZ384" s="2">
        <v>128</v>
      </c>
      <c r="CA384" s="2">
        <v>83</v>
      </c>
      <c r="CB384" s="2"/>
      <c r="CC384" s="2"/>
      <c r="CD384" s="2"/>
      <c r="CE384" s="2">
        <v>0</v>
      </c>
      <c r="CF384" s="2">
        <v>0</v>
      </c>
      <c r="CG384" s="2">
        <v>0</v>
      </c>
      <c r="CH384" s="2"/>
      <c r="CI384" s="2"/>
      <c r="CJ384" s="2"/>
      <c r="CK384" s="2"/>
      <c r="CL384" s="2"/>
      <c r="CM384" s="2">
        <v>0</v>
      </c>
      <c r="CN384" s="2" t="s">
        <v>954</v>
      </c>
      <c r="CO384" s="2">
        <v>0</v>
      </c>
      <c r="CP384" s="2">
        <f t="shared" si="344"/>
        <v>70.77000000000001</v>
      </c>
      <c r="CQ384" s="2">
        <f t="shared" si="345"/>
        <v>14.74</v>
      </c>
      <c r="CR384" s="2">
        <f t="shared" si="346"/>
        <v>5.72</v>
      </c>
      <c r="CS384" s="2">
        <f t="shared" si="347"/>
        <v>0.18</v>
      </c>
      <c r="CT384" s="2">
        <f t="shared" si="348"/>
        <v>50.31</v>
      </c>
      <c r="CU384" s="2">
        <f t="shared" si="349"/>
        <v>0</v>
      </c>
      <c r="CV384" s="2">
        <f t="shared" si="350"/>
        <v>5.5475999999999983</v>
      </c>
      <c r="CW384" s="2">
        <f t="shared" si="351"/>
        <v>1.4999999999999999E-2</v>
      </c>
      <c r="CX384" s="2">
        <f t="shared" si="352"/>
        <v>0</v>
      </c>
      <c r="CY384" s="2">
        <f t="shared" si="353"/>
        <v>58.063500000000005</v>
      </c>
      <c r="CZ384" s="2">
        <f t="shared" si="354"/>
        <v>35.847900000000003</v>
      </c>
      <c r="DA384" s="2"/>
      <c r="DB384" s="2"/>
      <c r="DC384" s="2" t="s">
        <v>3</v>
      </c>
      <c r="DD384" s="2" t="s">
        <v>3</v>
      </c>
      <c r="DE384" s="2" t="s">
        <v>21</v>
      </c>
      <c r="DF384" s="2" t="s">
        <v>21</v>
      </c>
      <c r="DG384" s="2" t="s">
        <v>22</v>
      </c>
      <c r="DH384" s="2" t="s">
        <v>3</v>
      </c>
      <c r="DI384" s="2" t="s">
        <v>22</v>
      </c>
      <c r="DJ384" s="2" t="s">
        <v>21</v>
      </c>
      <c r="DK384" s="2" t="s">
        <v>3</v>
      </c>
      <c r="DL384" s="2" t="s">
        <v>3</v>
      </c>
      <c r="DM384" s="2" t="s">
        <v>3</v>
      </c>
      <c r="DN384" s="2">
        <v>0</v>
      </c>
      <c r="DO384" s="2">
        <v>0</v>
      </c>
      <c r="DP384" s="2">
        <v>1</v>
      </c>
      <c r="DQ384" s="2">
        <v>1</v>
      </c>
      <c r="DR384" s="2"/>
      <c r="DS384" s="2"/>
      <c r="DT384" s="2"/>
      <c r="DU384" s="2">
        <v>1013</v>
      </c>
      <c r="DV384" s="2" t="s">
        <v>19</v>
      </c>
      <c r="DW384" s="2" t="s">
        <v>19</v>
      </c>
      <c r="DX384" s="2">
        <v>1</v>
      </c>
      <c r="DY384" s="2"/>
      <c r="DZ384" s="2"/>
      <c r="EA384" s="2"/>
      <c r="EB384" s="2"/>
      <c r="EC384" s="2"/>
      <c r="ED384" s="2"/>
      <c r="EE384" s="2">
        <v>31102217</v>
      </c>
      <c r="EF384" s="2">
        <v>2</v>
      </c>
      <c r="EG384" s="2" t="s">
        <v>23</v>
      </c>
      <c r="EH384" s="2">
        <v>0</v>
      </c>
      <c r="EI384" s="2" t="s">
        <v>3</v>
      </c>
      <c r="EJ384" s="2">
        <v>1</v>
      </c>
      <c r="EK384" s="2">
        <v>20001</v>
      </c>
      <c r="EL384" s="2" t="s">
        <v>24</v>
      </c>
      <c r="EM384" s="2" t="s">
        <v>25</v>
      </c>
      <c r="EN384" s="2"/>
      <c r="EO384" s="2" t="s">
        <v>26</v>
      </c>
      <c r="EP384" s="2"/>
      <c r="EQ384" s="2">
        <v>0</v>
      </c>
      <c r="ER384" s="2">
        <v>55.01</v>
      </c>
      <c r="ES384" s="2">
        <v>14.74</v>
      </c>
      <c r="ET384" s="2">
        <v>3.81</v>
      </c>
      <c r="EU384" s="2">
        <v>0.12</v>
      </c>
      <c r="EV384" s="2">
        <v>36.46</v>
      </c>
      <c r="EW384" s="2">
        <v>4.0199999999999996</v>
      </c>
      <c r="EX384" s="2">
        <v>0.01</v>
      </c>
      <c r="EY384" s="2">
        <v>0</v>
      </c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>
        <v>0</v>
      </c>
      <c r="FR384" s="2">
        <f t="shared" si="355"/>
        <v>0</v>
      </c>
      <c r="FS384" s="2">
        <v>0</v>
      </c>
      <c r="FT384" s="2" t="s">
        <v>27</v>
      </c>
      <c r="FU384" s="2" t="s">
        <v>28</v>
      </c>
      <c r="FV384" s="2"/>
      <c r="FW384" s="2"/>
      <c r="FX384" s="2">
        <v>115.2</v>
      </c>
      <c r="FY384" s="2">
        <v>70.55</v>
      </c>
      <c r="FZ384" s="2"/>
      <c r="GA384" s="2" t="s">
        <v>3</v>
      </c>
      <c r="GB384" s="2"/>
      <c r="GC384" s="2"/>
      <c r="GD384" s="2">
        <v>1</v>
      </c>
      <c r="GE384" s="2"/>
      <c r="GF384" s="2">
        <v>-1818442754</v>
      </c>
      <c r="GG384" s="2">
        <v>2</v>
      </c>
      <c r="GH384" s="2">
        <v>1</v>
      </c>
      <c r="GI384" s="2">
        <v>-2</v>
      </c>
      <c r="GJ384" s="2">
        <v>0</v>
      </c>
      <c r="GK384" s="2">
        <v>0</v>
      </c>
      <c r="GL384" s="2">
        <f t="shared" si="356"/>
        <v>0</v>
      </c>
      <c r="GM384" s="2">
        <f t="shared" si="357"/>
        <v>164.68</v>
      </c>
      <c r="GN384" s="2">
        <f t="shared" si="358"/>
        <v>164.68</v>
      </c>
      <c r="GO384" s="2">
        <f t="shared" si="359"/>
        <v>0</v>
      </c>
      <c r="GP384" s="2">
        <f t="shared" si="360"/>
        <v>0</v>
      </c>
      <c r="GQ384" s="2"/>
      <c r="GR384" s="2">
        <v>0</v>
      </c>
      <c r="GS384" s="2">
        <v>3</v>
      </c>
      <c r="GT384" s="2">
        <v>0</v>
      </c>
      <c r="GU384" s="2" t="s">
        <v>3</v>
      </c>
      <c r="GV384" s="2">
        <f t="shared" si="361"/>
        <v>0</v>
      </c>
      <c r="GW384" s="2">
        <v>1</v>
      </c>
      <c r="GX384" s="2">
        <f t="shared" si="362"/>
        <v>0</v>
      </c>
      <c r="GY384" s="2"/>
      <c r="GZ384" s="2"/>
      <c r="HA384" s="2">
        <v>0</v>
      </c>
      <c r="HB384" s="2">
        <v>0</v>
      </c>
      <c r="HC384" s="2">
        <f t="shared" si="363"/>
        <v>0</v>
      </c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>
        <v>0</v>
      </c>
      <c r="IL384" s="2"/>
      <c r="IM384" s="2"/>
      <c r="IN384" s="2"/>
      <c r="IO384" s="2"/>
      <c r="IP384" s="2"/>
      <c r="IQ384" s="2"/>
      <c r="IR384" s="2"/>
      <c r="IS384" s="2"/>
      <c r="IT384" s="2"/>
      <c r="IU384" s="2"/>
    </row>
    <row r="385" spans="1:255">
      <c r="A385">
        <v>17</v>
      </c>
      <c r="B385">
        <v>1</v>
      </c>
      <c r="C385">
        <f>ROW(SmtRes!A390)</f>
        <v>390</v>
      </c>
      <c r="D385">
        <f>ROW(EtalonRes!A444)</f>
        <v>444</v>
      </c>
      <c r="E385" t="s">
        <v>263</v>
      </c>
      <c r="F385" t="s">
        <v>264</v>
      </c>
      <c r="G385" t="s">
        <v>265</v>
      </c>
      <c r="H385" t="s">
        <v>19</v>
      </c>
      <c r="I385">
        <v>1</v>
      </c>
      <c r="J385">
        <v>0</v>
      </c>
      <c r="O385">
        <f t="shared" si="329"/>
        <v>70.77</v>
      </c>
      <c r="P385">
        <f t="shared" si="330"/>
        <v>14.74</v>
      </c>
      <c r="Q385">
        <f t="shared" si="331"/>
        <v>5.72</v>
      </c>
      <c r="R385">
        <f t="shared" si="332"/>
        <v>0.18</v>
      </c>
      <c r="S385">
        <f t="shared" si="333"/>
        <v>50.31</v>
      </c>
      <c r="T385">
        <f t="shared" si="334"/>
        <v>0</v>
      </c>
      <c r="U385">
        <f t="shared" si="335"/>
        <v>5.5475999999999983</v>
      </c>
      <c r="V385">
        <f t="shared" si="336"/>
        <v>1.4999999999999999E-2</v>
      </c>
      <c r="W385">
        <f t="shared" si="337"/>
        <v>0</v>
      </c>
      <c r="X385">
        <f t="shared" si="338"/>
        <v>58.06</v>
      </c>
      <c r="Y385">
        <f t="shared" si="339"/>
        <v>35.85</v>
      </c>
      <c r="AA385">
        <v>33304960</v>
      </c>
      <c r="AB385">
        <f t="shared" si="340"/>
        <v>70.77</v>
      </c>
      <c r="AC385">
        <f t="shared" si="341"/>
        <v>14.74</v>
      </c>
      <c r="AD385">
        <f>ROUND((((((ET385*1.2)*1.25))-(((EU385*1.2)*1.25)))+AE385),2)</f>
        <v>5.72</v>
      </c>
      <c r="AE385">
        <f>ROUND((((EU385*1.2)*1.25)),2)</f>
        <v>0.18</v>
      </c>
      <c r="AF385">
        <f>ROUND((((EV385*1.2)*1.15)),2)</f>
        <v>50.31</v>
      </c>
      <c r="AG385">
        <f t="shared" si="342"/>
        <v>0</v>
      </c>
      <c r="AH385">
        <f>(((EW385*1.2)*1.15))</f>
        <v>5.5475999999999983</v>
      </c>
      <c r="AI385">
        <f>(((EX385*1.2)*1.25))</f>
        <v>1.4999999999999999E-2</v>
      </c>
      <c r="AJ385">
        <f t="shared" si="343"/>
        <v>0</v>
      </c>
      <c r="AK385">
        <v>55.01</v>
      </c>
      <c r="AL385">
        <v>14.74</v>
      </c>
      <c r="AM385">
        <v>3.81</v>
      </c>
      <c r="AN385">
        <v>0.12</v>
      </c>
      <c r="AO385">
        <v>36.46</v>
      </c>
      <c r="AP385">
        <v>0</v>
      </c>
      <c r="AQ385">
        <v>4.0199999999999996</v>
      </c>
      <c r="AR385">
        <v>0.01</v>
      </c>
      <c r="AS385">
        <v>0</v>
      </c>
      <c r="AT385">
        <v>115</v>
      </c>
      <c r="AU385">
        <v>71</v>
      </c>
      <c r="AV385">
        <v>1</v>
      </c>
      <c r="AW385">
        <v>1</v>
      </c>
      <c r="AZ385">
        <v>1</v>
      </c>
      <c r="BA385">
        <v>1</v>
      </c>
      <c r="BB385">
        <v>1</v>
      </c>
      <c r="BC385">
        <v>1</v>
      </c>
      <c r="BD385" t="s">
        <v>3</v>
      </c>
      <c r="BE385" t="s">
        <v>3</v>
      </c>
      <c r="BF385" t="s">
        <v>3</v>
      </c>
      <c r="BG385" t="s">
        <v>3</v>
      </c>
      <c r="BH385">
        <v>0</v>
      </c>
      <c r="BI385">
        <v>1</v>
      </c>
      <c r="BJ385" t="s">
        <v>266</v>
      </c>
      <c r="BM385">
        <v>20001</v>
      </c>
      <c r="BN385">
        <v>0</v>
      </c>
      <c r="BO385" t="s">
        <v>3</v>
      </c>
      <c r="BP385">
        <v>0</v>
      </c>
      <c r="BQ385">
        <v>2</v>
      </c>
      <c r="BR385">
        <v>0</v>
      </c>
      <c r="BS385">
        <v>1</v>
      </c>
      <c r="BT385">
        <v>1</v>
      </c>
      <c r="BU385">
        <v>1</v>
      </c>
      <c r="BV385">
        <v>1</v>
      </c>
      <c r="BW385">
        <v>1</v>
      </c>
      <c r="BX385">
        <v>1</v>
      </c>
      <c r="BY385" t="s">
        <v>3</v>
      </c>
      <c r="BZ385">
        <v>128</v>
      </c>
      <c r="CA385">
        <v>83</v>
      </c>
      <c r="CE385">
        <v>0</v>
      </c>
      <c r="CF385">
        <v>0</v>
      </c>
      <c r="CG385">
        <v>0</v>
      </c>
      <c r="CM385">
        <v>0</v>
      </c>
      <c r="CN385" t="s">
        <v>954</v>
      </c>
      <c r="CO385">
        <v>0</v>
      </c>
      <c r="CP385">
        <f t="shared" si="344"/>
        <v>70.77000000000001</v>
      </c>
      <c r="CQ385">
        <f t="shared" si="345"/>
        <v>14.74</v>
      </c>
      <c r="CR385">
        <f t="shared" si="346"/>
        <v>5.72</v>
      </c>
      <c r="CS385">
        <f t="shared" si="347"/>
        <v>0.18</v>
      </c>
      <c r="CT385">
        <f t="shared" si="348"/>
        <v>50.31</v>
      </c>
      <c r="CU385">
        <f t="shared" si="349"/>
        <v>0</v>
      </c>
      <c r="CV385">
        <f t="shared" si="350"/>
        <v>5.5475999999999983</v>
      </c>
      <c r="CW385">
        <f t="shared" si="351"/>
        <v>1.4999999999999999E-2</v>
      </c>
      <c r="CX385">
        <f t="shared" si="352"/>
        <v>0</v>
      </c>
      <c r="CY385">
        <f t="shared" si="353"/>
        <v>58.063500000000005</v>
      </c>
      <c r="CZ385">
        <f t="shared" si="354"/>
        <v>35.847900000000003</v>
      </c>
      <c r="DC385" t="s">
        <v>3</v>
      </c>
      <c r="DD385" t="s">
        <v>3</v>
      </c>
      <c r="DE385" t="s">
        <v>21</v>
      </c>
      <c r="DF385" t="s">
        <v>21</v>
      </c>
      <c r="DG385" t="s">
        <v>22</v>
      </c>
      <c r="DH385" t="s">
        <v>3</v>
      </c>
      <c r="DI385" t="s">
        <v>22</v>
      </c>
      <c r="DJ385" t="s">
        <v>21</v>
      </c>
      <c r="DK385" t="s">
        <v>3</v>
      </c>
      <c r="DL385" t="s">
        <v>3</v>
      </c>
      <c r="DM385" t="s">
        <v>3</v>
      </c>
      <c r="DN385">
        <v>0</v>
      </c>
      <c r="DO385">
        <v>0</v>
      </c>
      <c r="DP385">
        <v>1</v>
      </c>
      <c r="DQ385">
        <v>1</v>
      </c>
      <c r="DU385">
        <v>1013</v>
      </c>
      <c r="DV385" t="s">
        <v>19</v>
      </c>
      <c r="DW385" t="s">
        <v>19</v>
      </c>
      <c r="DX385">
        <v>1</v>
      </c>
      <c r="EE385">
        <v>31102217</v>
      </c>
      <c r="EF385">
        <v>2</v>
      </c>
      <c r="EG385" t="s">
        <v>23</v>
      </c>
      <c r="EH385">
        <v>0</v>
      </c>
      <c r="EI385" t="s">
        <v>3</v>
      </c>
      <c r="EJ385">
        <v>1</v>
      </c>
      <c r="EK385">
        <v>20001</v>
      </c>
      <c r="EL385" t="s">
        <v>24</v>
      </c>
      <c r="EM385" t="s">
        <v>25</v>
      </c>
      <c r="EO385" t="s">
        <v>26</v>
      </c>
      <c r="EQ385">
        <v>0</v>
      </c>
      <c r="ER385">
        <v>55.01</v>
      </c>
      <c r="ES385">
        <v>14.74</v>
      </c>
      <c r="ET385">
        <v>3.81</v>
      </c>
      <c r="EU385">
        <v>0.12</v>
      </c>
      <c r="EV385">
        <v>36.46</v>
      </c>
      <c r="EW385">
        <v>4.0199999999999996</v>
      </c>
      <c r="EX385">
        <v>0.01</v>
      </c>
      <c r="EY385">
        <v>0</v>
      </c>
      <c r="FQ385">
        <v>0</v>
      </c>
      <c r="FR385">
        <f t="shared" si="355"/>
        <v>0</v>
      </c>
      <c r="FS385">
        <v>0</v>
      </c>
      <c r="FT385" t="s">
        <v>27</v>
      </c>
      <c r="FU385" t="s">
        <v>28</v>
      </c>
      <c r="FX385">
        <v>115.2</v>
      </c>
      <c r="FY385">
        <v>70.55</v>
      </c>
      <c r="GA385" t="s">
        <v>3</v>
      </c>
      <c r="GD385">
        <v>1</v>
      </c>
      <c r="GF385">
        <v>-1818442754</v>
      </c>
      <c r="GG385">
        <v>2</v>
      </c>
      <c r="GH385">
        <v>1</v>
      </c>
      <c r="GI385">
        <v>-2</v>
      </c>
      <c r="GJ385">
        <v>0</v>
      </c>
      <c r="GK385">
        <v>0</v>
      </c>
      <c r="GL385">
        <f t="shared" si="356"/>
        <v>0</v>
      </c>
      <c r="GM385">
        <f t="shared" si="357"/>
        <v>164.68</v>
      </c>
      <c r="GN385">
        <f t="shared" si="358"/>
        <v>164.68</v>
      </c>
      <c r="GO385">
        <f t="shared" si="359"/>
        <v>0</v>
      </c>
      <c r="GP385">
        <f t="shared" si="360"/>
        <v>0</v>
      </c>
      <c r="GR385">
        <v>0</v>
      </c>
      <c r="GS385">
        <v>3</v>
      </c>
      <c r="GT385">
        <v>0</v>
      </c>
      <c r="GU385" t="s">
        <v>3</v>
      </c>
      <c r="GV385">
        <f t="shared" si="361"/>
        <v>0</v>
      </c>
      <c r="GW385">
        <v>1</v>
      </c>
      <c r="GX385">
        <f t="shared" si="362"/>
        <v>0</v>
      </c>
      <c r="HA385">
        <v>0</v>
      </c>
      <c r="HB385">
        <v>0</v>
      </c>
      <c r="HC385">
        <f t="shared" si="363"/>
        <v>0</v>
      </c>
      <c r="IK385">
        <v>0</v>
      </c>
    </row>
    <row r="386" spans="1:255">
      <c r="A386" s="2">
        <v>18</v>
      </c>
      <c r="B386" s="2">
        <v>1</v>
      </c>
      <c r="C386" s="2">
        <v>378</v>
      </c>
      <c r="D386" s="2"/>
      <c r="E386" s="2" t="s">
        <v>267</v>
      </c>
      <c r="F386" s="2" t="s">
        <v>268</v>
      </c>
      <c r="G386" s="2" t="s">
        <v>269</v>
      </c>
      <c r="H386" s="2" t="s">
        <v>270</v>
      </c>
      <c r="I386" s="2">
        <f>I384*J386</f>
        <v>0.2</v>
      </c>
      <c r="J386" s="2">
        <v>0.2</v>
      </c>
      <c r="K386" s="2"/>
      <c r="L386" s="2"/>
      <c r="M386" s="2"/>
      <c r="N386" s="2"/>
      <c r="O386" s="2">
        <f t="shared" si="329"/>
        <v>45.6</v>
      </c>
      <c r="P386" s="2">
        <f t="shared" si="330"/>
        <v>45.6</v>
      </c>
      <c r="Q386" s="2">
        <f t="shared" si="331"/>
        <v>0</v>
      </c>
      <c r="R386" s="2">
        <f t="shared" si="332"/>
        <v>0</v>
      </c>
      <c r="S386" s="2">
        <f t="shared" si="333"/>
        <v>0</v>
      </c>
      <c r="T386" s="2">
        <f t="shared" si="334"/>
        <v>0</v>
      </c>
      <c r="U386" s="2">
        <f t="shared" si="335"/>
        <v>0</v>
      </c>
      <c r="V386" s="2">
        <f t="shared" si="336"/>
        <v>0</v>
      </c>
      <c r="W386" s="2">
        <f t="shared" si="337"/>
        <v>0</v>
      </c>
      <c r="X386" s="2">
        <f t="shared" si="338"/>
        <v>0</v>
      </c>
      <c r="Y386" s="2">
        <f t="shared" si="339"/>
        <v>0</v>
      </c>
      <c r="Z386" s="2"/>
      <c r="AA386" s="2">
        <v>33304975</v>
      </c>
      <c r="AB386" s="2">
        <f t="shared" si="340"/>
        <v>228</v>
      </c>
      <c r="AC386" s="2">
        <f t="shared" si="341"/>
        <v>228</v>
      </c>
      <c r="AD386" s="2">
        <f t="shared" ref="AD386:AD393" si="367">ROUND((((ET386)-(EU386))+AE386),2)</f>
        <v>0</v>
      </c>
      <c r="AE386" s="2">
        <f t="shared" ref="AE386:AF393" si="368">ROUND((EU386),2)</f>
        <v>0</v>
      </c>
      <c r="AF386" s="2">
        <f t="shared" si="368"/>
        <v>0</v>
      </c>
      <c r="AG386" s="2">
        <f t="shared" si="342"/>
        <v>0</v>
      </c>
      <c r="AH386" s="2">
        <f t="shared" ref="AH386:AI393" si="369">(EW386)</f>
        <v>0</v>
      </c>
      <c r="AI386" s="2">
        <f t="shared" si="369"/>
        <v>0</v>
      </c>
      <c r="AJ386" s="2">
        <f t="shared" si="343"/>
        <v>0</v>
      </c>
      <c r="AK386" s="2">
        <v>228</v>
      </c>
      <c r="AL386" s="2">
        <v>228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115</v>
      </c>
      <c r="AU386" s="2">
        <v>71</v>
      </c>
      <c r="AV386" s="2">
        <v>1</v>
      </c>
      <c r="AW386" s="2">
        <v>1</v>
      </c>
      <c r="AX386" s="2"/>
      <c r="AY386" s="2"/>
      <c r="AZ386" s="2">
        <v>1</v>
      </c>
      <c r="BA386" s="2">
        <v>1</v>
      </c>
      <c r="BB386" s="2">
        <v>1</v>
      </c>
      <c r="BC386" s="2">
        <v>1</v>
      </c>
      <c r="BD386" s="2" t="s">
        <v>3</v>
      </c>
      <c r="BE386" s="2" t="s">
        <v>3</v>
      </c>
      <c r="BF386" s="2" t="s">
        <v>3</v>
      </c>
      <c r="BG386" s="2" t="s">
        <v>3</v>
      </c>
      <c r="BH386" s="2">
        <v>3</v>
      </c>
      <c r="BI386" s="2">
        <v>1</v>
      </c>
      <c r="BJ386" s="2" t="s">
        <v>271</v>
      </c>
      <c r="BK386" s="2"/>
      <c r="BL386" s="2"/>
      <c r="BM386" s="2">
        <v>20001</v>
      </c>
      <c r="BN386" s="2">
        <v>0</v>
      </c>
      <c r="BO386" s="2" t="s">
        <v>3</v>
      </c>
      <c r="BP386" s="2">
        <v>0</v>
      </c>
      <c r="BQ386" s="2">
        <v>2</v>
      </c>
      <c r="BR386" s="2">
        <v>0</v>
      </c>
      <c r="BS386" s="2">
        <v>1</v>
      </c>
      <c r="BT386" s="2">
        <v>1</v>
      </c>
      <c r="BU386" s="2">
        <v>1</v>
      </c>
      <c r="BV386" s="2">
        <v>1</v>
      </c>
      <c r="BW386" s="2">
        <v>1</v>
      </c>
      <c r="BX386" s="2">
        <v>1</v>
      </c>
      <c r="BY386" s="2" t="s">
        <v>3</v>
      </c>
      <c r="BZ386" s="2">
        <v>128</v>
      </c>
      <c r="CA386" s="2">
        <v>83</v>
      </c>
      <c r="CB386" s="2"/>
      <c r="CC386" s="2"/>
      <c r="CD386" s="2"/>
      <c r="CE386" s="2">
        <v>0</v>
      </c>
      <c r="CF386" s="2">
        <v>0</v>
      </c>
      <c r="CG386" s="2">
        <v>0</v>
      </c>
      <c r="CH386" s="2"/>
      <c r="CI386" s="2"/>
      <c r="CJ386" s="2"/>
      <c r="CK386" s="2"/>
      <c r="CL386" s="2"/>
      <c r="CM386" s="2">
        <v>0</v>
      </c>
      <c r="CN386" s="2" t="s">
        <v>3</v>
      </c>
      <c r="CO386" s="2">
        <v>0</v>
      </c>
      <c r="CP386" s="2">
        <f t="shared" si="344"/>
        <v>45.6</v>
      </c>
      <c r="CQ386" s="2">
        <f t="shared" si="345"/>
        <v>228</v>
      </c>
      <c r="CR386" s="2">
        <f t="shared" si="346"/>
        <v>0</v>
      </c>
      <c r="CS386" s="2">
        <f t="shared" si="347"/>
        <v>0</v>
      </c>
      <c r="CT386" s="2">
        <f t="shared" si="348"/>
        <v>0</v>
      </c>
      <c r="CU386" s="2">
        <f t="shared" si="349"/>
        <v>0</v>
      </c>
      <c r="CV386" s="2">
        <f t="shared" si="350"/>
        <v>0</v>
      </c>
      <c r="CW386" s="2">
        <f t="shared" si="351"/>
        <v>0</v>
      </c>
      <c r="CX386" s="2">
        <f t="shared" si="352"/>
        <v>0</v>
      </c>
      <c r="CY386" s="2">
        <f t="shared" si="353"/>
        <v>0</v>
      </c>
      <c r="CZ386" s="2">
        <f t="shared" si="354"/>
        <v>0</v>
      </c>
      <c r="DA386" s="2"/>
      <c r="DB386" s="2"/>
      <c r="DC386" s="2" t="s">
        <v>3</v>
      </c>
      <c r="DD386" s="2" t="s">
        <v>3</v>
      </c>
      <c r="DE386" s="2" t="s">
        <v>3</v>
      </c>
      <c r="DF386" s="2" t="s">
        <v>3</v>
      </c>
      <c r="DG386" s="2" t="s">
        <v>3</v>
      </c>
      <c r="DH386" s="2" t="s">
        <v>3</v>
      </c>
      <c r="DI386" s="2" t="s">
        <v>3</v>
      </c>
      <c r="DJ386" s="2" t="s">
        <v>3</v>
      </c>
      <c r="DK386" s="2" t="s">
        <v>3</v>
      </c>
      <c r="DL386" s="2" t="s">
        <v>3</v>
      </c>
      <c r="DM386" s="2" t="s">
        <v>3</v>
      </c>
      <c r="DN386" s="2">
        <v>0</v>
      </c>
      <c r="DO386" s="2">
        <v>0</v>
      </c>
      <c r="DP386" s="2">
        <v>1</v>
      </c>
      <c r="DQ386" s="2">
        <v>1</v>
      </c>
      <c r="DR386" s="2"/>
      <c r="DS386" s="2"/>
      <c r="DT386" s="2"/>
      <c r="DU386" s="2">
        <v>1010</v>
      </c>
      <c r="DV386" s="2" t="s">
        <v>270</v>
      </c>
      <c r="DW386" s="2" t="s">
        <v>270</v>
      </c>
      <c r="DX386" s="2">
        <v>10</v>
      </c>
      <c r="DY386" s="2"/>
      <c r="DZ386" s="2"/>
      <c r="EA386" s="2"/>
      <c r="EB386" s="2"/>
      <c r="EC386" s="2"/>
      <c r="ED386" s="2"/>
      <c r="EE386" s="2">
        <v>31102217</v>
      </c>
      <c r="EF386" s="2">
        <v>2</v>
      </c>
      <c r="EG386" s="2" t="s">
        <v>23</v>
      </c>
      <c r="EH386" s="2">
        <v>0</v>
      </c>
      <c r="EI386" s="2" t="s">
        <v>3</v>
      </c>
      <c r="EJ386" s="2">
        <v>1</v>
      </c>
      <c r="EK386" s="2">
        <v>20001</v>
      </c>
      <c r="EL386" s="2" t="s">
        <v>24</v>
      </c>
      <c r="EM386" s="2" t="s">
        <v>25</v>
      </c>
      <c r="EN386" s="2"/>
      <c r="EO386" s="2" t="s">
        <v>3</v>
      </c>
      <c r="EP386" s="2"/>
      <c r="EQ386" s="2">
        <v>0</v>
      </c>
      <c r="ER386" s="2">
        <v>228</v>
      </c>
      <c r="ES386" s="2">
        <v>228</v>
      </c>
      <c r="ET386" s="2">
        <v>0</v>
      </c>
      <c r="EU386" s="2">
        <v>0</v>
      </c>
      <c r="EV386" s="2">
        <v>0</v>
      </c>
      <c r="EW386" s="2">
        <v>0</v>
      </c>
      <c r="EX386" s="2">
        <v>0</v>
      </c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>
        <v>0</v>
      </c>
      <c r="FR386" s="2">
        <f t="shared" si="355"/>
        <v>0</v>
      </c>
      <c r="FS386" s="2">
        <v>0</v>
      </c>
      <c r="FT386" s="2" t="s">
        <v>27</v>
      </c>
      <c r="FU386" s="2" t="s">
        <v>28</v>
      </c>
      <c r="FV386" s="2"/>
      <c r="FW386" s="2"/>
      <c r="FX386" s="2">
        <v>115.2</v>
      </c>
      <c r="FY386" s="2">
        <v>70.55</v>
      </c>
      <c r="FZ386" s="2"/>
      <c r="GA386" s="2" t="s">
        <v>3</v>
      </c>
      <c r="GB386" s="2"/>
      <c r="GC386" s="2"/>
      <c r="GD386" s="2">
        <v>1</v>
      </c>
      <c r="GE386" s="2"/>
      <c r="GF386" s="2">
        <v>-362110086</v>
      </c>
      <c r="GG386" s="2">
        <v>2</v>
      </c>
      <c r="GH386" s="2">
        <v>1</v>
      </c>
      <c r="GI386" s="2">
        <v>-2</v>
      </c>
      <c r="GJ386" s="2">
        <v>0</v>
      </c>
      <c r="GK386" s="2">
        <v>0</v>
      </c>
      <c r="GL386" s="2">
        <f t="shared" si="356"/>
        <v>0</v>
      </c>
      <c r="GM386" s="2">
        <f t="shared" si="357"/>
        <v>45.6</v>
      </c>
      <c r="GN386" s="2">
        <f t="shared" si="358"/>
        <v>45.6</v>
      </c>
      <c r="GO386" s="2">
        <f t="shared" si="359"/>
        <v>0</v>
      </c>
      <c r="GP386" s="2">
        <f t="shared" si="360"/>
        <v>0</v>
      </c>
      <c r="GQ386" s="2"/>
      <c r="GR386" s="2">
        <v>0</v>
      </c>
      <c r="GS386" s="2">
        <v>3</v>
      </c>
      <c r="GT386" s="2">
        <v>0</v>
      </c>
      <c r="GU386" s="2" t="s">
        <v>3</v>
      </c>
      <c r="GV386" s="2">
        <f t="shared" si="361"/>
        <v>0</v>
      </c>
      <c r="GW386" s="2">
        <v>1</v>
      </c>
      <c r="GX386" s="2">
        <f t="shared" si="362"/>
        <v>0</v>
      </c>
      <c r="GY386" s="2"/>
      <c r="GZ386" s="2"/>
      <c r="HA386" s="2">
        <v>0</v>
      </c>
      <c r="HB386" s="2">
        <v>0</v>
      </c>
      <c r="HC386" s="2">
        <f t="shared" si="363"/>
        <v>0</v>
      </c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>
        <v>0</v>
      </c>
      <c r="IL386" s="2"/>
      <c r="IM386" s="2"/>
      <c r="IN386" s="2"/>
      <c r="IO386" s="2"/>
      <c r="IP386" s="2"/>
      <c r="IQ386" s="2"/>
      <c r="IR386" s="2"/>
      <c r="IS386" s="2"/>
      <c r="IT386" s="2"/>
      <c r="IU386" s="2"/>
    </row>
    <row r="387" spans="1:255">
      <c r="A387">
        <v>18</v>
      </c>
      <c r="B387">
        <v>1</v>
      </c>
      <c r="C387">
        <v>388</v>
      </c>
      <c r="E387" t="s">
        <v>267</v>
      </c>
      <c r="F387" t="s">
        <v>268</v>
      </c>
      <c r="G387" t="s">
        <v>269</v>
      </c>
      <c r="H387" t="s">
        <v>270</v>
      </c>
      <c r="I387">
        <f>I385*J387</f>
        <v>0.2</v>
      </c>
      <c r="J387">
        <v>0.2</v>
      </c>
      <c r="O387">
        <f t="shared" si="329"/>
        <v>45.6</v>
      </c>
      <c r="P387">
        <f t="shared" si="330"/>
        <v>45.6</v>
      </c>
      <c r="Q387">
        <f t="shared" si="331"/>
        <v>0</v>
      </c>
      <c r="R387">
        <f t="shared" si="332"/>
        <v>0</v>
      </c>
      <c r="S387">
        <f t="shared" si="333"/>
        <v>0</v>
      </c>
      <c r="T387">
        <f t="shared" si="334"/>
        <v>0</v>
      </c>
      <c r="U387">
        <f t="shared" si="335"/>
        <v>0</v>
      </c>
      <c r="V387">
        <f t="shared" si="336"/>
        <v>0</v>
      </c>
      <c r="W387">
        <f t="shared" si="337"/>
        <v>0</v>
      </c>
      <c r="X387">
        <f t="shared" si="338"/>
        <v>0</v>
      </c>
      <c r="Y387">
        <f t="shared" si="339"/>
        <v>0</v>
      </c>
      <c r="AA387">
        <v>33304960</v>
      </c>
      <c r="AB387">
        <f t="shared" si="340"/>
        <v>228</v>
      </c>
      <c r="AC387">
        <f t="shared" si="341"/>
        <v>228</v>
      </c>
      <c r="AD387">
        <f t="shared" si="367"/>
        <v>0</v>
      </c>
      <c r="AE387">
        <f t="shared" si="368"/>
        <v>0</v>
      </c>
      <c r="AF387">
        <f t="shared" si="368"/>
        <v>0</v>
      </c>
      <c r="AG387">
        <f t="shared" si="342"/>
        <v>0</v>
      </c>
      <c r="AH387">
        <f t="shared" si="369"/>
        <v>0</v>
      </c>
      <c r="AI387">
        <f t="shared" si="369"/>
        <v>0</v>
      </c>
      <c r="AJ387">
        <f t="shared" si="343"/>
        <v>0</v>
      </c>
      <c r="AK387">
        <v>228</v>
      </c>
      <c r="AL387">
        <v>228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115</v>
      </c>
      <c r="AU387">
        <v>71</v>
      </c>
      <c r="AV387">
        <v>1</v>
      </c>
      <c r="AW387">
        <v>1</v>
      </c>
      <c r="AZ387">
        <v>1</v>
      </c>
      <c r="BA387">
        <v>1</v>
      </c>
      <c r="BB387">
        <v>1</v>
      </c>
      <c r="BC387">
        <v>1</v>
      </c>
      <c r="BD387" t="s">
        <v>3</v>
      </c>
      <c r="BE387" t="s">
        <v>3</v>
      </c>
      <c r="BF387" t="s">
        <v>3</v>
      </c>
      <c r="BG387" t="s">
        <v>3</v>
      </c>
      <c r="BH387">
        <v>3</v>
      </c>
      <c r="BI387">
        <v>1</v>
      </c>
      <c r="BJ387" t="s">
        <v>271</v>
      </c>
      <c r="BM387">
        <v>20001</v>
      </c>
      <c r="BN387">
        <v>0</v>
      </c>
      <c r="BO387" t="s">
        <v>3</v>
      </c>
      <c r="BP387">
        <v>0</v>
      </c>
      <c r="BQ387">
        <v>2</v>
      </c>
      <c r="BR387">
        <v>0</v>
      </c>
      <c r="BS387">
        <v>1</v>
      </c>
      <c r="BT387">
        <v>1</v>
      </c>
      <c r="BU387">
        <v>1</v>
      </c>
      <c r="BV387">
        <v>1</v>
      </c>
      <c r="BW387">
        <v>1</v>
      </c>
      <c r="BX387">
        <v>1</v>
      </c>
      <c r="BY387" t="s">
        <v>3</v>
      </c>
      <c r="BZ387">
        <v>128</v>
      </c>
      <c r="CA387">
        <v>83</v>
      </c>
      <c r="CE387">
        <v>0</v>
      </c>
      <c r="CF387">
        <v>0</v>
      </c>
      <c r="CG387">
        <v>0</v>
      </c>
      <c r="CM387">
        <v>0</v>
      </c>
      <c r="CN387" t="s">
        <v>3</v>
      </c>
      <c r="CO387">
        <v>0</v>
      </c>
      <c r="CP387">
        <f t="shared" si="344"/>
        <v>45.6</v>
      </c>
      <c r="CQ387">
        <f t="shared" si="345"/>
        <v>228</v>
      </c>
      <c r="CR387">
        <f t="shared" si="346"/>
        <v>0</v>
      </c>
      <c r="CS387">
        <f t="shared" si="347"/>
        <v>0</v>
      </c>
      <c r="CT387">
        <f t="shared" si="348"/>
        <v>0</v>
      </c>
      <c r="CU387">
        <f t="shared" si="349"/>
        <v>0</v>
      </c>
      <c r="CV387">
        <f t="shared" si="350"/>
        <v>0</v>
      </c>
      <c r="CW387">
        <f t="shared" si="351"/>
        <v>0</v>
      </c>
      <c r="CX387">
        <f t="shared" si="352"/>
        <v>0</v>
      </c>
      <c r="CY387">
        <f t="shared" si="353"/>
        <v>0</v>
      </c>
      <c r="CZ387">
        <f t="shared" si="354"/>
        <v>0</v>
      </c>
      <c r="DC387" t="s">
        <v>3</v>
      </c>
      <c r="DD387" t="s">
        <v>3</v>
      </c>
      <c r="DE387" t="s">
        <v>3</v>
      </c>
      <c r="DF387" t="s">
        <v>3</v>
      </c>
      <c r="DG387" t="s">
        <v>3</v>
      </c>
      <c r="DH387" t="s">
        <v>3</v>
      </c>
      <c r="DI387" t="s">
        <v>3</v>
      </c>
      <c r="DJ387" t="s">
        <v>3</v>
      </c>
      <c r="DK387" t="s">
        <v>3</v>
      </c>
      <c r="DL387" t="s">
        <v>3</v>
      </c>
      <c r="DM387" t="s">
        <v>3</v>
      </c>
      <c r="DN387">
        <v>0</v>
      </c>
      <c r="DO387">
        <v>0</v>
      </c>
      <c r="DP387">
        <v>1</v>
      </c>
      <c r="DQ387">
        <v>1</v>
      </c>
      <c r="DU387">
        <v>1010</v>
      </c>
      <c r="DV387" t="s">
        <v>270</v>
      </c>
      <c r="DW387" t="s">
        <v>270</v>
      </c>
      <c r="DX387">
        <v>10</v>
      </c>
      <c r="EE387">
        <v>31102217</v>
      </c>
      <c r="EF387">
        <v>2</v>
      </c>
      <c r="EG387" t="s">
        <v>23</v>
      </c>
      <c r="EH387">
        <v>0</v>
      </c>
      <c r="EI387" t="s">
        <v>3</v>
      </c>
      <c r="EJ387">
        <v>1</v>
      </c>
      <c r="EK387">
        <v>20001</v>
      </c>
      <c r="EL387" t="s">
        <v>24</v>
      </c>
      <c r="EM387" t="s">
        <v>25</v>
      </c>
      <c r="EO387" t="s">
        <v>3</v>
      </c>
      <c r="EQ387">
        <v>0</v>
      </c>
      <c r="ER387">
        <v>228</v>
      </c>
      <c r="ES387">
        <v>228</v>
      </c>
      <c r="ET387">
        <v>0</v>
      </c>
      <c r="EU387">
        <v>0</v>
      </c>
      <c r="EV387">
        <v>0</v>
      </c>
      <c r="EW387">
        <v>0</v>
      </c>
      <c r="EX387">
        <v>0</v>
      </c>
      <c r="FQ387">
        <v>0</v>
      </c>
      <c r="FR387">
        <f t="shared" si="355"/>
        <v>0</v>
      </c>
      <c r="FS387">
        <v>0</v>
      </c>
      <c r="FT387" t="s">
        <v>27</v>
      </c>
      <c r="FU387" t="s">
        <v>28</v>
      </c>
      <c r="FX387">
        <v>115.2</v>
      </c>
      <c r="FY387">
        <v>70.55</v>
      </c>
      <c r="GA387" t="s">
        <v>3</v>
      </c>
      <c r="GD387">
        <v>1</v>
      </c>
      <c r="GF387">
        <v>-362110086</v>
      </c>
      <c r="GG387">
        <v>2</v>
      </c>
      <c r="GH387">
        <v>1</v>
      </c>
      <c r="GI387">
        <v>-2</v>
      </c>
      <c r="GJ387">
        <v>0</v>
      </c>
      <c r="GK387">
        <v>0</v>
      </c>
      <c r="GL387">
        <f t="shared" si="356"/>
        <v>0</v>
      </c>
      <c r="GM387">
        <f t="shared" si="357"/>
        <v>45.6</v>
      </c>
      <c r="GN387">
        <f t="shared" si="358"/>
        <v>45.6</v>
      </c>
      <c r="GO387">
        <f t="shared" si="359"/>
        <v>0</v>
      </c>
      <c r="GP387">
        <f t="shared" si="360"/>
        <v>0</v>
      </c>
      <c r="GR387">
        <v>0</v>
      </c>
      <c r="GS387">
        <v>3</v>
      </c>
      <c r="GT387">
        <v>0</v>
      </c>
      <c r="GU387" t="s">
        <v>3</v>
      </c>
      <c r="GV387">
        <f t="shared" si="361"/>
        <v>0</v>
      </c>
      <c r="GW387">
        <v>1</v>
      </c>
      <c r="GX387">
        <f t="shared" si="362"/>
        <v>0</v>
      </c>
      <c r="HA387">
        <v>0</v>
      </c>
      <c r="HB387">
        <v>0</v>
      </c>
      <c r="HC387">
        <f t="shared" si="363"/>
        <v>0</v>
      </c>
      <c r="IK387">
        <v>0</v>
      </c>
    </row>
    <row r="388" spans="1:255">
      <c r="A388" s="2">
        <v>18</v>
      </c>
      <c r="B388" s="2">
        <v>1</v>
      </c>
      <c r="C388" s="2">
        <v>379</v>
      </c>
      <c r="D388" s="2"/>
      <c r="E388" s="2" t="s">
        <v>272</v>
      </c>
      <c r="F388" s="2" t="s">
        <v>273</v>
      </c>
      <c r="G388" s="2" t="s">
        <v>274</v>
      </c>
      <c r="H388" s="2" t="s">
        <v>275</v>
      </c>
      <c r="I388" s="2">
        <f>I384*J388</f>
        <v>9.3000000000000007</v>
      </c>
      <c r="J388" s="2">
        <v>9.3000000000000007</v>
      </c>
      <c r="K388" s="2"/>
      <c r="L388" s="2"/>
      <c r="M388" s="2"/>
      <c r="N388" s="2"/>
      <c r="O388" s="2">
        <f t="shared" si="329"/>
        <v>111.88</v>
      </c>
      <c r="P388" s="2">
        <f t="shared" si="330"/>
        <v>111.88</v>
      </c>
      <c r="Q388" s="2">
        <f t="shared" si="331"/>
        <v>0</v>
      </c>
      <c r="R388" s="2">
        <f t="shared" si="332"/>
        <v>0</v>
      </c>
      <c r="S388" s="2">
        <f t="shared" si="333"/>
        <v>0</v>
      </c>
      <c r="T388" s="2">
        <f t="shared" si="334"/>
        <v>0</v>
      </c>
      <c r="U388" s="2">
        <f t="shared" si="335"/>
        <v>0</v>
      </c>
      <c r="V388" s="2">
        <f t="shared" si="336"/>
        <v>0</v>
      </c>
      <c r="W388" s="2">
        <f t="shared" si="337"/>
        <v>0</v>
      </c>
      <c r="X388" s="2">
        <f t="shared" si="338"/>
        <v>0</v>
      </c>
      <c r="Y388" s="2">
        <f t="shared" si="339"/>
        <v>0</v>
      </c>
      <c r="Z388" s="2"/>
      <c r="AA388" s="2">
        <v>33304975</v>
      </c>
      <c r="AB388" s="2">
        <f t="shared" si="340"/>
        <v>12.03</v>
      </c>
      <c r="AC388" s="2">
        <f t="shared" si="341"/>
        <v>12.03</v>
      </c>
      <c r="AD388" s="2">
        <f t="shared" si="367"/>
        <v>0</v>
      </c>
      <c r="AE388" s="2">
        <f t="shared" si="368"/>
        <v>0</v>
      </c>
      <c r="AF388" s="2">
        <f t="shared" si="368"/>
        <v>0</v>
      </c>
      <c r="AG388" s="2">
        <f t="shared" si="342"/>
        <v>0</v>
      </c>
      <c r="AH388" s="2">
        <f t="shared" si="369"/>
        <v>0</v>
      </c>
      <c r="AI388" s="2">
        <f t="shared" si="369"/>
        <v>0</v>
      </c>
      <c r="AJ388" s="2">
        <f t="shared" si="343"/>
        <v>0</v>
      </c>
      <c r="AK388" s="2">
        <v>12.03</v>
      </c>
      <c r="AL388" s="2">
        <v>12.03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115</v>
      </c>
      <c r="AU388" s="2">
        <v>71</v>
      </c>
      <c r="AV388" s="2">
        <v>1</v>
      </c>
      <c r="AW388" s="2">
        <v>1</v>
      </c>
      <c r="AX388" s="2"/>
      <c r="AY388" s="2"/>
      <c r="AZ388" s="2">
        <v>1</v>
      </c>
      <c r="BA388" s="2">
        <v>1</v>
      </c>
      <c r="BB388" s="2">
        <v>1</v>
      </c>
      <c r="BC388" s="2">
        <v>1</v>
      </c>
      <c r="BD388" s="2" t="s">
        <v>3</v>
      </c>
      <c r="BE388" s="2" t="s">
        <v>3</v>
      </c>
      <c r="BF388" s="2" t="s">
        <v>3</v>
      </c>
      <c r="BG388" s="2" t="s">
        <v>3</v>
      </c>
      <c r="BH388" s="2">
        <v>3</v>
      </c>
      <c r="BI388" s="2">
        <v>1</v>
      </c>
      <c r="BJ388" s="2" t="s">
        <v>276</v>
      </c>
      <c r="BK388" s="2"/>
      <c r="BL388" s="2"/>
      <c r="BM388" s="2">
        <v>20001</v>
      </c>
      <c r="BN388" s="2">
        <v>0</v>
      </c>
      <c r="BO388" s="2" t="s">
        <v>3</v>
      </c>
      <c r="BP388" s="2">
        <v>0</v>
      </c>
      <c r="BQ388" s="2">
        <v>2</v>
      </c>
      <c r="BR388" s="2">
        <v>0</v>
      </c>
      <c r="BS388" s="2">
        <v>1</v>
      </c>
      <c r="BT388" s="2">
        <v>1</v>
      </c>
      <c r="BU388" s="2">
        <v>1</v>
      </c>
      <c r="BV388" s="2">
        <v>1</v>
      </c>
      <c r="BW388" s="2">
        <v>1</v>
      </c>
      <c r="BX388" s="2">
        <v>1</v>
      </c>
      <c r="BY388" s="2" t="s">
        <v>3</v>
      </c>
      <c r="BZ388" s="2">
        <v>128</v>
      </c>
      <c r="CA388" s="2">
        <v>83</v>
      </c>
      <c r="CB388" s="2"/>
      <c r="CC388" s="2"/>
      <c r="CD388" s="2"/>
      <c r="CE388" s="2">
        <v>0</v>
      </c>
      <c r="CF388" s="2">
        <v>0</v>
      </c>
      <c r="CG388" s="2">
        <v>0</v>
      </c>
      <c r="CH388" s="2"/>
      <c r="CI388" s="2"/>
      <c r="CJ388" s="2"/>
      <c r="CK388" s="2"/>
      <c r="CL388" s="2"/>
      <c r="CM388" s="2">
        <v>0</v>
      </c>
      <c r="CN388" s="2" t="s">
        <v>3</v>
      </c>
      <c r="CO388" s="2">
        <v>0</v>
      </c>
      <c r="CP388" s="2">
        <f t="shared" si="344"/>
        <v>111.88</v>
      </c>
      <c r="CQ388" s="2">
        <f t="shared" si="345"/>
        <v>12.03</v>
      </c>
      <c r="CR388" s="2">
        <f t="shared" si="346"/>
        <v>0</v>
      </c>
      <c r="CS388" s="2">
        <f t="shared" si="347"/>
        <v>0</v>
      </c>
      <c r="CT388" s="2">
        <f t="shared" si="348"/>
        <v>0</v>
      </c>
      <c r="CU388" s="2">
        <f t="shared" si="349"/>
        <v>0</v>
      </c>
      <c r="CV388" s="2">
        <f t="shared" si="350"/>
        <v>0</v>
      </c>
      <c r="CW388" s="2">
        <f t="shared" si="351"/>
        <v>0</v>
      </c>
      <c r="CX388" s="2">
        <f t="shared" si="352"/>
        <v>0</v>
      </c>
      <c r="CY388" s="2">
        <f t="shared" si="353"/>
        <v>0</v>
      </c>
      <c r="CZ388" s="2">
        <f t="shared" si="354"/>
        <v>0</v>
      </c>
      <c r="DA388" s="2"/>
      <c r="DB388" s="2"/>
      <c r="DC388" s="2" t="s">
        <v>3</v>
      </c>
      <c r="DD388" s="2" t="s">
        <v>3</v>
      </c>
      <c r="DE388" s="2" t="s">
        <v>3</v>
      </c>
      <c r="DF388" s="2" t="s">
        <v>3</v>
      </c>
      <c r="DG388" s="2" t="s">
        <v>3</v>
      </c>
      <c r="DH388" s="2" t="s">
        <v>3</v>
      </c>
      <c r="DI388" s="2" t="s">
        <v>3</v>
      </c>
      <c r="DJ388" s="2" t="s">
        <v>3</v>
      </c>
      <c r="DK388" s="2" t="s">
        <v>3</v>
      </c>
      <c r="DL388" s="2" t="s">
        <v>3</v>
      </c>
      <c r="DM388" s="2" t="s">
        <v>3</v>
      </c>
      <c r="DN388" s="2">
        <v>0</v>
      </c>
      <c r="DO388" s="2">
        <v>0</v>
      </c>
      <c r="DP388" s="2">
        <v>1</v>
      </c>
      <c r="DQ388" s="2">
        <v>1</v>
      </c>
      <c r="DR388" s="2"/>
      <c r="DS388" s="2"/>
      <c r="DT388" s="2"/>
      <c r="DU388" s="2">
        <v>1003</v>
      </c>
      <c r="DV388" s="2" t="s">
        <v>275</v>
      </c>
      <c r="DW388" s="2" t="s">
        <v>275</v>
      </c>
      <c r="DX388" s="2">
        <v>1</v>
      </c>
      <c r="DY388" s="2"/>
      <c r="DZ388" s="2"/>
      <c r="EA388" s="2"/>
      <c r="EB388" s="2"/>
      <c r="EC388" s="2"/>
      <c r="ED388" s="2"/>
      <c r="EE388" s="2">
        <v>31102217</v>
      </c>
      <c r="EF388" s="2">
        <v>2</v>
      </c>
      <c r="EG388" s="2" t="s">
        <v>23</v>
      </c>
      <c r="EH388" s="2">
        <v>0</v>
      </c>
      <c r="EI388" s="2" t="s">
        <v>3</v>
      </c>
      <c r="EJ388" s="2">
        <v>1</v>
      </c>
      <c r="EK388" s="2">
        <v>20001</v>
      </c>
      <c r="EL388" s="2" t="s">
        <v>24</v>
      </c>
      <c r="EM388" s="2" t="s">
        <v>25</v>
      </c>
      <c r="EN388" s="2"/>
      <c r="EO388" s="2" t="s">
        <v>3</v>
      </c>
      <c r="EP388" s="2"/>
      <c r="EQ388" s="2">
        <v>0</v>
      </c>
      <c r="ER388" s="2">
        <v>12.03</v>
      </c>
      <c r="ES388" s="2">
        <v>12.03</v>
      </c>
      <c r="ET388" s="2">
        <v>0</v>
      </c>
      <c r="EU388" s="2">
        <v>0</v>
      </c>
      <c r="EV388" s="2">
        <v>0</v>
      </c>
      <c r="EW388" s="2">
        <v>0</v>
      </c>
      <c r="EX388" s="2">
        <v>0</v>
      </c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>
        <v>0</v>
      </c>
      <c r="FR388" s="2">
        <f t="shared" si="355"/>
        <v>0</v>
      </c>
      <c r="FS388" s="2">
        <v>0</v>
      </c>
      <c r="FT388" s="2" t="s">
        <v>27</v>
      </c>
      <c r="FU388" s="2" t="s">
        <v>28</v>
      </c>
      <c r="FV388" s="2"/>
      <c r="FW388" s="2"/>
      <c r="FX388" s="2">
        <v>115.2</v>
      </c>
      <c r="FY388" s="2">
        <v>70.55</v>
      </c>
      <c r="FZ388" s="2"/>
      <c r="GA388" s="2" t="s">
        <v>3</v>
      </c>
      <c r="GB388" s="2"/>
      <c r="GC388" s="2"/>
      <c r="GD388" s="2">
        <v>1</v>
      </c>
      <c r="GE388" s="2"/>
      <c r="GF388" s="2">
        <v>1404028807</v>
      </c>
      <c r="GG388" s="2">
        <v>2</v>
      </c>
      <c r="GH388" s="2">
        <v>1</v>
      </c>
      <c r="GI388" s="2">
        <v>-2</v>
      </c>
      <c r="GJ388" s="2">
        <v>0</v>
      </c>
      <c r="GK388" s="2">
        <v>0</v>
      </c>
      <c r="GL388" s="2">
        <f t="shared" si="356"/>
        <v>0</v>
      </c>
      <c r="GM388" s="2">
        <f t="shared" si="357"/>
        <v>111.88</v>
      </c>
      <c r="GN388" s="2">
        <f t="shared" si="358"/>
        <v>111.88</v>
      </c>
      <c r="GO388" s="2">
        <f t="shared" si="359"/>
        <v>0</v>
      </c>
      <c r="GP388" s="2">
        <f t="shared" si="360"/>
        <v>0</v>
      </c>
      <c r="GQ388" s="2"/>
      <c r="GR388" s="2">
        <v>0</v>
      </c>
      <c r="GS388" s="2">
        <v>3</v>
      </c>
      <c r="GT388" s="2">
        <v>0</v>
      </c>
      <c r="GU388" s="2" t="s">
        <v>3</v>
      </c>
      <c r="GV388" s="2">
        <f t="shared" si="361"/>
        <v>0</v>
      </c>
      <c r="GW388" s="2">
        <v>1</v>
      </c>
      <c r="GX388" s="2">
        <f t="shared" si="362"/>
        <v>0</v>
      </c>
      <c r="GY388" s="2"/>
      <c r="GZ388" s="2"/>
      <c r="HA388" s="2">
        <v>0</v>
      </c>
      <c r="HB388" s="2">
        <v>0</v>
      </c>
      <c r="HC388" s="2">
        <f t="shared" si="363"/>
        <v>0</v>
      </c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>
        <v>0</v>
      </c>
      <c r="IL388" s="2"/>
      <c r="IM388" s="2"/>
      <c r="IN388" s="2"/>
      <c r="IO388" s="2"/>
      <c r="IP388" s="2"/>
      <c r="IQ388" s="2"/>
      <c r="IR388" s="2"/>
      <c r="IS388" s="2"/>
      <c r="IT388" s="2"/>
      <c r="IU388" s="2"/>
    </row>
    <row r="389" spans="1:255">
      <c r="A389">
        <v>18</v>
      </c>
      <c r="B389">
        <v>1</v>
      </c>
      <c r="C389">
        <v>389</v>
      </c>
      <c r="E389" t="s">
        <v>272</v>
      </c>
      <c r="F389" t="s">
        <v>273</v>
      </c>
      <c r="G389" t="s">
        <v>274</v>
      </c>
      <c r="H389" t="s">
        <v>275</v>
      </c>
      <c r="I389">
        <f>I385*J389</f>
        <v>9.3000000000000007</v>
      </c>
      <c r="J389">
        <v>9.3000000000000007</v>
      </c>
      <c r="O389">
        <f t="shared" si="329"/>
        <v>111.88</v>
      </c>
      <c r="P389">
        <f t="shared" si="330"/>
        <v>111.88</v>
      </c>
      <c r="Q389">
        <f t="shared" si="331"/>
        <v>0</v>
      </c>
      <c r="R389">
        <f t="shared" si="332"/>
        <v>0</v>
      </c>
      <c r="S389">
        <f t="shared" si="333"/>
        <v>0</v>
      </c>
      <c r="T389">
        <f t="shared" si="334"/>
        <v>0</v>
      </c>
      <c r="U389">
        <f t="shared" si="335"/>
        <v>0</v>
      </c>
      <c r="V389">
        <f t="shared" si="336"/>
        <v>0</v>
      </c>
      <c r="W389">
        <f t="shared" si="337"/>
        <v>0</v>
      </c>
      <c r="X389">
        <f t="shared" si="338"/>
        <v>0</v>
      </c>
      <c r="Y389">
        <f t="shared" si="339"/>
        <v>0</v>
      </c>
      <c r="AA389">
        <v>33304960</v>
      </c>
      <c r="AB389">
        <f t="shared" si="340"/>
        <v>12.03</v>
      </c>
      <c r="AC389">
        <f t="shared" si="341"/>
        <v>12.03</v>
      </c>
      <c r="AD389">
        <f t="shared" si="367"/>
        <v>0</v>
      </c>
      <c r="AE389">
        <f t="shared" si="368"/>
        <v>0</v>
      </c>
      <c r="AF389">
        <f t="shared" si="368"/>
        <v>0</v>
      </c>
      <c r="AG389">
        <f t="shared" si="342"/>
        <v>0</v>
      </c>
      <c r="AH389">
        <f t="shared" si="369"/>
        <v>0</v>
      </c>
      <c r="AI389">
        <f t="shared" si="369"/>
        <v>0</v>
      </c>
      <c r="AJ389">
        <f t="shared" si="343"/>
        <v>0</v>
      </c>
      <c r="AK389">
        <v>12.03</v>
      </c>
      <c r="AL389">
        <v>12.03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115</v>
      </c>
      <c r="AU389">
        <v>71</v>
      </c>
      <c r="AV389">
        <v>1</v>
      </c>
      <c r="AW389">
        <v>1</v>
      </c>
      <c r="AZ389">
        <v>1</v>
      </c>
      <c r="BA389">
        <v>1</v>
      </c>
      <c r="BB389">
        <v>1</v>
      </c>
      <c r="BC389">
        <v>1</v>
      </c>
      <c r="BD389" t="s">
        <v>3</v>
      </c>
      <c r="BE389" t="s">
        <v>3</v>
      </c>
      <c r="BF389" t="s">
        <v>3</v>
      </c>
      <c r="BG389" t="s">
        <v>3</v>
      </c>
      <c r="BH389">
        <v>3</v>
      </c>
      <c r="BI389">
        <v>1</v>
      </c>
      <c r="BJ389" t="s">
        <v>276</v>
      </c>
      <c r="BM389">
        <v>20001</v>
      </c>
      <c r="BN389">
        <v>0</v>
      </c>
      <c r="BO389" t="s">
        <v>3</v>
      </c>
      <c r="BP389">
        <v>0</v>
      </c>
      <c r="BQ389">
        <v>2</v>
      </c>
      <c r="BR389">
        <v>0</v>
      </c>
      <c r="BS389">
        <v>1</v>
      </c>
      <c r="BT389">
        <v>1</v>
      </c>
      <c r="BU389">
        <v>1</v>
      </c>
      <c r="BV389">
        <v>1</v>
      </c>
      <c r="BW389">
        <v>1</v>
      </c>
      <c r="BX389">
        <v>1</v>
      </c>
      <c r="BY389" t="s">
        <v>3</v>
      </c>
      <c r="BZ389">
        <v>128</v>
      </c>
      <c r="CA389">
        <v>83</v>
      </c>
      <c r="CE389">
        <v>0</v>
      </c>
      <c r="CF389">
        <v>0</v>
      </c>
      <c r="CG389">
        <v>0</v>
      </c>
      <c r="CM389">
        <v>0</v>
      </c>
      <c r="CN389" t="s">
        <v>3</v>
      </c>
      <c r="CO389">
        <v>0</v>
      </c>
      <c r="CP389">
        <f t="shared" si="344"/>
        <v>111.88</v>
      </c>
      <c r="CQ389">
        <f t="shared" si="345"/>
        <v>12.03</v>
      </c>
      <c r="CR389">
        <f t="shared" si="346"/>
        <v>0</v>
      </c>
      <c r="CS389">
        <f t="shared" si="347"/>
        <v>0</v>
      </c>
      <c r="CT389">
        <f t="shared" si="348"/>
        <v>0</v>
      </c>
      <c r="CU389">
        <f t="shared" si="349"/>
        <v>0</v>
      </c>
      <c r="CV389">
        <f t="shared" si="350"/>
        <v>0</v>
      </c>
      <c r="CW389">
        <f t="shared" si="351"/>
        <v>0</v>
      </c>
      <c r="CX389">
        <f t="shared" si="352"/>
        <v>0</v>
      </c>
      <c r="CY389">
        <f t="shared" si="353"/>
        <v>0</v>
      </c>
      <c r="CZ389">
        <f t="shared" si="354"/>
        <v>0</v>
      </c>
      <c r="DC389" t="s">
        <v>3</v>
      </c>
      <c r="DD389" t="s">
        <v>3</v>
      </c>
      <c r="DE389" t="s">
        <v>3</v>
      </c>
      <c r="DF389" t="s">
        <v>3</v>
      </c>
      <c r="DG389" t="s">
        <v>3</v>
      </c>
      <c r="DH389" t="s">
        <v>3</v>
      </c>
      <c r="DI389" t="s">
        <v>3</v>
      </c>
      <c r="DJ389" t="s">
        <v>3</v>
      </c>
      <c r="DK389" t="s">
        <v>3</v>
      </c>
      <c r="DL389" t="s">
        <v>3</v>
      </c>
      <c r="DM389" t="s">
        <v>3</v>
      </c>
      <c r="DN389">
        <v>0</v>
      </c>
      <c r="DO389">
        <v>0</v>
      </c>
      <c r="DP389">
        <v>1</v>
      </c>
      <c r="DQ389">
        <v>1</v>
      </c>
      <c r="DU389">
        <v>1003</v>
      </c>
      <c r="DV389" t="s">
        <v>275</v>
      </c>
      <c r="DW389" t="s">
        <v>275</v>
      </c>
      <c r="DX389">
        <v>1</v>
      </c>
      <c r="EE389">
        <v>31102217</v>
      </c>
      <c r="EF389">
        <v>2</v>
      </c>
      <c r="EG389" t="s">
        <v>23</v>
      </c>
      <c r="EH389">
        <v>0</v>
      </c>
      <c r="EI389" t="s">
        <v>3</v>
      </c>
      <c r="EJ389">
        <v>1</v>
      </c>
      <c r="EK389">
        <v>20001</v>
      </c>
      <c r="EL389" t="s">
        <v>24</v>
      </c>
      <c r="EM389" t="s">
        <v>25</v>
      </c>
      <c r="EO389" t="s">
        <v>3</v>
      </c>
      <c r="EQ389">
        <v>0</v>
      </c>
      <c r="ER389">
        <v>12.03</v>
      </c>
      <c r="ES389">
        <v>12.03</v>
      </c>
      <c r="ET389">
        <v>0</v>
      </c>
      <c r="EU389">
        <v>0</v>
      </c>
      <c r="EV389">
        <v>0</v>
      </c>
      <c r="EW389">
        <v>0</v>
      </c>
      <c r="EX389">
        <v>0</v>
      </c>
      <c r="FQ389">
        <v>0</v>
      </c>
      <c r="FR389">
        <f t="shared" si="355"/>
        <v>0</v>
      </c>
      <c r="FS389">
        <v>0</v>
      </c>
      <c r="FT389" t="s">
        <v>27</v>
      </c>
      <c r="FU389" t="s">
        <v>28</v>
      </c>
      <c r="FX389">
        <v>115.2</v>
      </c>
      <c r="FY389">
        <v>70.55</v>
      </c>
      <c r="GA389" t="s">
        <v>3</v>
      </c>
      <c r="GD389">
        <v>1</v>
      </c>
      <c r="GF389">
        <v>1404028807</v>
      </c>
      <c r="GG389">
        <v>2</v>
      </c>
      <c r="GH389">
        <v>1</v>
      </c>
      <c r="GI389">
        <v>-2</v>
      </c>
      <c r="GJ389">
        <v>0</v>
      </c>
      <c r="GK389">
        <v>0</v>
      </c>
      <c r="GL389">
        <f t="shared" si="356"/>
        <v>0</v>
      </c>
      <c r="GM389">
        <f t="shared" si="357"/>
        <v>111.88</v>
      </c>
      <c r="GN389">
        <f t="shared" si="358"/>
        <v>111.88</v>
      </c>
      <c r="GO389">
        <f t="shared" si="359"/>
        <v>0</v>
      </c>
      <c r="GP389">
        <f t="shared" si="360"/>
        <v>0</v>
      </c>
      <c r="GR389">
        <v>0</v>
      </c>
      <c r="GS389">
        <v>3</v>
      </c>
      <c r="GT389">
        <v>0</v>
      </c>
      <c r="GU389" t="s">
        <v>3</v>
      </c>
      <c r="GV389">
        <f t="shared" si="361"/>
        <v>0</v>
      </c>
      <c r="GW389">
        <v>1</v>
      </c>
      <c r="GX389">
        <f t="shared" si="362"/>
        <v>0</v>
      </c>
      <c r="HA389">
        <v>0</v>
      </c>
      <c r="HB389">
        <v>0</v>
      </c>
      <c r="HC389">
        <f t="shared" si="363"/>
        <v>0</v>
      </c>
      <c r="IK389">
        <v>0</v>
      </c>
    </row>
    <row r="390" spans="1:255">
      <c r="A390" s="2">
        <v>17</v>
      </c>
      <c r="B390" s="2">
        <v>1</v>
      </c>
      <c r="C390" s="2"/>
      <c r="D390" s="2"/>
      <c r="E390" s="2" t="s">
        <v>277</v>
      </c>
      <c r="F390" s="2" t="s">
        <v>38</v>
      </c>
      <c r="G390" s="2" t="s">
        <v>278</v>
      </c>
      <c r="H390" s="2" t="s">
        <v>40</v>
      </c>
      <c r="I390" s="2">
        <v>1</v>
      </c>
      <c r="J390" s="2">
        <v>0</v>
      </c>
      <c r="K390" s="2"/>
      <c r="L390" s="2"/>
      <c r="M390" s="2"/>
      <c r="N390" s="2"/>
      <c r="O390" s="2">
        <f t="shared" si="329"/>
        <v>0</v>
      </c>
      <c r="P390" s="2">
        <f t="shared" si="330"/>
        <v>0</v>
      </c>
      <c r="Q390" s="2">
        <f t="shared" si="331"/>
        <v>0</v>
      </c>
      <c r="R390" s="2">
        <f t="shared" si="332"/>
        <v>0</v>
      </c>
      <c r="S390" s="2">
        <f t="shared" si="333"/>
        <v>0</v>
      </c>
      <c r="T390" s="2">
        <f t="shared" si="334"/>
        <v>0</v>
      </c>
      <c r="U390" s="2">
        <f t="shared" si="335"/>
        <v>0</v>
      </c>
      <c r="V390" s="2">
        <f t="shared" si="336"/>
        <v>0</v>
      </c>
      <c r="W390" s="2">
        <f t="shared" si="337"/>
        <v>0</v>
      </c>
      <c r="X390" s="2">
        <f t="shared" si="338"/>
        <v>0</v>
      </c>
      <c r="Y390" s="2">
        <f t="shared" si="339"/>
        <v>0</v>
      </c>
      <c r="Z390" s="2"/>
      <c r="AA390" s="2">
        <v>33304975</v>
      </c>
      <c r="AB390" s="2">
        <f t="shared" si="340"/>
        <v>0</v>
      </c>
      <c r="AC390" s="2">
        <f t="shared" si="341"/>
        <v>0</v>
      </c>
      <c r="AD390" s="2">
        <f t="shared" si="367"/>
        <v>0</v>
      </c>
      <c r="AE390" s="2">
        <f t="shared" si="368"/>
        <v>0</v>
      </c>
      <c r="AF390" s="2">
        <f t="shared" si="368"/>
        <v>0</v>
      </c>
      <c r="AG390" s="2">
        <f t="shared" si="342"/>
        <v>0</v>
      </c>
      <c r="AH390" s="2">
        <f t="shared" si="369"/>
        <v>0</v>
      </c>
      <c r="AI390" s="2">
        <f t="shared" si="369"/>
        <v>0</v>
      </c>
      <c r="AJ390" s="2">
        <f t="shared" si="343"/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1</v>
      </c>
      <c r="AW390" s="2">
        <v>1</v>
      </c>
      <c r="AX390" s="2"/>
      <c r="AY390" s="2"/>
      <c r="AZ390" s="2">
        <v>1</v>
      </c>
      <c r="BA390" s="2">
        <v>1</v>
      </c>
      <c r="BB390" s="2">
        <v>1</v>
      </c>
      <c r="BC390" s="2">
        <v>1</v>
      </c>
      <c r="BD390" s="2" t="s">
        <v>3</v>
      </c>
      <c r="BE390" s="2" t="s">
        <v>3</v>
      </c>
      <c r="BF390" s="2" t="s">
        <v>3</v>
      </c>
      <c r="BG390" s="2" t="s">
        <v>3</v>
      </c>
      <c r="BH390" s="2">
        <v>3</v>
      </c>
      <c r="BI390" s="2">
        <v>1</v>
      </c>
      <c r="BJ390" s="2" t="s">
        <v>3</v>
      </c>
      <c r="BK390" s="2"/>
      <c r="BL390" s="2"/>
      <c r="BM390" s="2">
        <v>1100</v>
      </c>
      <c r="BN390" s="2">
        <v>0</v>
      </c>
      <c r="BO390" s="2" t="s">
        <v>3</v>
      </c>
      <c r="BP390" s="2">
        <v>0</v>
      </c>
      <c r="BQ390" s="2">
        <v>14</v>
      </c>
      <c r="BR390" s="2">
        <v>0</v>
      </c>
      <c r="BS390" s="2">
        <v>1</v>
      </c>
      <c r="BT390" s="2">
        <v>1</v>
      </c>
      <c r="BU390" s="2">
        <v>1</v>
      </c>
      <c r="BV390" s="2">
        <v>1</v>
      </c>
      <c r="BW390" s="2">
        <v>1</v>
      </c>
      <c r="BX390" s="2">
        <v>1</v>
      </c>
      <c r="BY390" s="2" t="s">
        <v>3</v>
      </c>
      <c r="BZ390" s="2">
        <v>0</v>
      </c>
      <c r="CA390" s="2">
        <v>0</v>
      </c>
      <c r="CB390" s="2"/>
      <c r="CC390" s="2"/>
      <c r="CD390" s="2"/>
      <c r="CE390" s="2">
        <v>0</v>
      </c>
      <c r="CF390" s="2">
        <v>0</v>
      </c>
      <c r="CG390" s="2">
        <v>0</v>
      </c>
      <c r="CH390" s="2"/>
      <c r="CI390" s="2"/>
      <c r="CJ390" s="2"/>
      <c r="CK390" s="2"/>
      <c r="CL390" s="2"/>
      <c r="CM390" s="2">
        <v>0</v>
      </c>
      <c r="CN390" s="2" t="s">
        <v>3</v>
      </c>
      <c r="CO390" s="2">
        <v>0</v>
      </c>
      <c r="CP390" s="2">
        <f t="shared" si="344"/>
        <v>0</v>
      </c>
      <c r="CQ390" s="2">
        <f t="shared" si="345"/>
        <v>0</v>
      </c>
      <c r="CR390" s="2">
        <f t="shared" si="346"/>
        <v>0</v>
      </c>
      <c r="CS390" s="2">
        <f t="shared" si="347"/>
        <v>0</v>
      </c>
      <c r="CT390" s="2">
        <f t="shared" si="348"/>
        <v>0</v>
      </c>
      <c r="CU390" s="2">
        <f t="shared" si="349"/>
        <v>0</v>
      </c>
      <c r="CV390" s="2">
        <f t="shared" si="350"/>
        <v>0</v>
      </c>
      <c r="CW390" s="2">
        <f t="shared" si="351"/>
        <v>0</v>
      </c>
      <c r="CX390" s="2">
        <f t="shared" si="352"/>
        <v>0</v>
      </c>
      <c r="CY390" s="2">
        <f t="shared" si="353"/>
        <v>0</v>
      </c>
      <c r="CZ390" s="2">
        <f t="shared" si="354"/>
        <v>0</v>
      </c>
      <c r="DA390" s="2"/>
      <c r="DB390" s="2"/>
      <c r="DC390" s="2" t="s">
        <v>3</v>
      </c>
      <c r="DD390" s="2" t="s">
        <v>3</v>
      </c>
      <c r="DE390" s="2" t="s">
        <v>3</v>
      </c>
      <c r="DF390" s="2" t="s">
        <v>3</v>
      </c>
      <c r="DG390" s="2" t="s">
        <v>3</v>
      </c>
      <c r="DH390" s="2" t="s">
        <v>3</v>
      </c>
      <c r="DI390" s="2" t="s">
        <v>3</v>
      </c>
      <c r="DJ390" s="2" t="s">
        <v>3</v>
      </c>
      <c r="DK390" s="2" t="s">
        <v>3</v>
      </c>
      <c r="DL390" s="2" t="s">
        <v>3</v>
      </c>
      <c r="DM390" s="2" t="s">
        <v>3</v>
      </c>
      <c r="DN390" s="2">
        <v>0</v>
      </c>
      <c r="DO390" s="2">
        <v>0</v>
      </c>
      <c r="DP390" s="2">
        <v>1</v>
      </c>
      <c r="DQ390" s="2">
        <v>1</v>
      </c>
      <c r="DR390" s="2"/>
      <c r="DS390" s="2"/>
      <c r="DT390" s="2"/>
      <c r="DU390" s="2">
        <v>1010</v>
      </c>
      <c r="DV390" s="2" t="s">
        <v>40</v>
      </c>
      <c r="DW390" s="2" t="s">
        <v>40</v>
      </c>
      <c r="DX390" s="2">
        <v>1</v>
      </c>
      <c r="DY390" s="2"/>
      <c r="DZ390" s="2"/>
      <c r="EA390" s="2"/>
      <c r="EB390" s="2"/>
      <c r="EC390" s="2"/>
      <c r="ED390" s="2"/>
      <c r="EE390" s="2">
        <v>31102366</v>
      </c>
      <c r="EF390" s="2">
        <v>8</v>
      </c>
      <c r="EG390" s="2" t="s">
        <v>34</v>
      </c>
      <c r="EH390" s="2">
        <v>0</v>
      </c>
      <c r="EI390" s="2" t="s">
        <v>3</v>
      </c>
      <c r="EJ390" s="2">
        <v>1</v>
      </c>
      <c r="EK390" s="2">
        <v>1100</v>
      </c>
      <c r="EL390" s="2" t="s">
        <v>41</v>
      </c>
      <c r="EM390" s="2" t="s">
        <v>42</v>
      </c>
      <c r="EN390" s="2"/>
      <c r="EO390" s="2" t="s">
        <v>3</v>
      </c>
      <c r="EP390" s="2"/>
      <c r="EQ390" s="2">
        <v>0</v>
      </c>
      <c r="ER390" s="2">
        <v>0</v>
      </c>
      <c r="ES390" s="2">
        <v>0</v>
      </c>
      <c r="ET390" s="2">
        <v>0</v>
      </c>
      <c r="EU390" s="2">
        <v>0</v>
      </c>
      <c r="EV390" s="2">
        <v>0</v>
      </c>
      <c r="EW390" s="2">
        <v>0</v>
      </c>
      <c r="EX390" s="2">
        <v>0</v>
      </c>
      <c r="EY390" s="2">
        <v>0</v>
      </c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>
        <v>0</v>
      </c>
      <c r="FR390" s="2">
        <f t="shared" si="355"/>
        <v>0</v>
      </c>
      <c r="FS390" s="2">
        <v>0</v>
      </c>
      <c r="FT390" s="2"/>
      <c r="FU390" s="2"/>
      <c r="FV390" s="2"/>
      <c r="FW390" s="2"/>
      <c r="FX390" s="2">
        <v>0</v>
      </c>
      <c r="FY390" s="2">
        <v>0</v>
      </c>
      <c r="FZ390" s="2"/>
      <c r="GA390" s="2" t="s">
        <v>3</v>
      </c>
      <c r="GB390" s="2"/>
      <c r="GC390" s="2"/>
      <c r="GD390" s="2">
        <v>1</v>
      </c>
      <c r="GE390" s="2"/>
      <c r="GF390" s="2">
        <v>-104737692</v>
      </c>
      <c r="GG390" s="2">
        <v>2</v>
      </c>
      <c r="GH390" s="2">
        <v>0</v>
      </c>
      <c r="GI390" s="2">
        <v>-2</v>
      </c>
      <c r="GJ390" s="2">
        <v>0</v>
      </c>
      <c r="GK390" s="2">
        <v>0</v>
      </c>
      <c r="GL390" s="2">
        <f t="shared" si="356"/>
        <v>0</v>
      </c>
      <c r="GM390" s="2">
        <f t="shared" si="357"/>
        <v>0</v>
      </c>
      <c r="GN390" s="2">
        <f t="shared" si="358"/>
        <v>0</v>
      </c>
      <c r="GO390" s="2">
        <f t="shared" si="359"/>
        <v>0</v>
      </c>
      <c r="GP390" s="2">
        <f t="shared" si="360"/>
        <v>0</v>
      </c>
      <c r="GQ390" s="2"/>
      <c r="GR390" s="2">
        <v>0</v>
      </c>
      <c r="GS390" s="2">
        <v>3</v>
      </c>
      <c r="GT390" s="2">
        <v>0</v>
      </c>
      <c r="GU390" s="2" t="s">
        <v>3</v>
      </c>
      <c r="GV390" s="2">
        <f t="shared" si="361"/>
        <v>0</v>
      </c>
      <c r="GW390" s="2">
        <v>1</v>
      </c>
      <c r="GX390" s="2">
        <f t="shared" si="362"/>
        <v>0</v>
      </c>
      <c r="GY390" s="2"/>
      <c r="GZ390" s="2"/>
      <c r="HA390" s="2">
        <v>0</v>
      </c>
      <c r="HB390" s="2">
        <v>0</v>
      </c>
      <c r="HC390" s="2">
        <f t="shared" si="363"/>
        <v>0</v>
      </c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>
        <v>0</v>
      </c>
      <c r="IL390" s="2"/>
      <c r="IM390" s="2"/>
      <c r="IN390" s="2"/>
      <c r="IO390" s="2"/>
      <c r="IP390" s="2"/>
      <c r="IQ390" s="2"/>
      <c r="IR390" s="2"/>
      <c r="IS390" s="2"/>
      <c r="IT390" s="2"/>
      <c r="IU390" s="2"/>
    </row>
    <row r="391" spans="1:255">
      <c r="A391">
        <v>17</v>
      </c>
      <c r="B391">
        <v>1</v>
      </c>
      <c r="E391" t="s">
        <v>277</v>
      </c>
      <c r="F391" t="s">
        <v>38</v>
      </c>
      <c r="G391" t="s">
        <v>278</v>
      </c>
      <c r="H391" t="s">
        <v>40</v>
      </c>
      <c r="I391">
        <v>1</v>
      </c>
      <c r="J391">
        <v>0</v>
      </c>
      <c r="O391">
        <f t="shared" si="329"/>
        <v>793.53</v>
      </c>
      <c r="P391">
        <f t="shared" si="330"/>
        <v>793.53</v>
      </c>
      <c r="Q391">
        <f t="shared" si="331"/>
        <v>0</v>
      </c>
      <c r="R391">
        <f t="shared" si="332"/>
        <v>0</v>
      </c>
      <c r="S391">
        <f t="shared" si="333"/>
        <v>0</v>
      </c>
      <c r="T391">
        <f t="shared" si="334"/>
        <v>0</v>
      </c>
      <c r="U391">
        <f t="shared" si="335"/>
        <v>0</v>
      </c>
      <c r="V391">
        <f t="shared" si="336"/>
        <v>0</v>
      </c>
      <c r="W391">
        <f t="shared" si="337"/>
        <v>0</v>
      </c>
      <c r="X391">
        <f t="shared" si="338"/>
        <v>0</v>
      </c>
      <c r="Y391">
        <f t="shared" si="339"/>
        <v>0</v>
      </c>
      <c r="AA391">
        <v>33304960</v>
      </c>
      <c r="AB391">
        <f t="shared" si="340"/>
        <v>793.53</v>
      </c>
      <c r="AC391">
        <f t="shared" si="341"/>
        <v>793.53</v>
      </c>
      <c r="AD391">
        <f t="shared" si="367"/>
        <v>0</v>
      </c>
      <c r="AE391">
        <f t="shared" si="368"/>
        <v>0</v>
      </c>
      <c r="AF391">
        <f t="shared" si="368"/>
        <v>0</v>
      </c>
      <c r="AG391">
        <f t="shared" si="342"/>
        <v>0</v>
      </c>
      <c r="AH391">
        <f t="shared" si="369"/>
        <v>0</v>
      </c>
      <c r="AI391">
        <f t="shared" si="369"/>
        <v>0</v>
      </c>
      <c r="AJ391">
        <f t="shared" si="343"/>
        <v>0</v>
      </c>
      <c r="AK391">
        <v>793.53</v>
      </c>
      <c r="AL391">
        <v>793.53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1</v>
      </c>
      <c r="AW391">
        <v>1</v>
      </c>
      <c r="AZ391">
        <v>1</v>
      </c>
      <c r="BA391">
        <v>1</v>
      </c>
      <c r="BB391">
        <v>1</v>
      </c>
      <c r="BC391">
        <v>1</v>
      </c>
      <c r="BD391" t="s">
        <v>3</v>
      </c>
      <c r="BE391" t="s">
        <v>3</v>
      </c>
      <c r="BF391" t="s">
        <v>3</v>
      </c>
      <c r="BG391" t="s">
        <v>3</v>
      </c>
      <c r="BH391">
        <v>3</v>
      </c>
      <c r="BI391">
        <v>1</v>
      </c>
      <c r="BJ391" t="s">
        <v>3</v>
      </c>
      <c r="BM391">
        <v>1100</v>
      </c>
      <c r="BN391">
        <v>0</v>
      </c>
      <c r="BO391" t="s">
        <v>3</v>
      </c>
      <c r="BP391">
        <v>0</v>
      </c>
      <c r="BQ391">
        <v>14</v>
      </c>
      <c r="BR391">
        <v>0</v>
      </c>
      <c r="BS391">
        <v>1</v>
      </c>
      <c r="BT391">
        <v>1</v>
      </c>
      <c r="BU391">
        <v>1</v>
      </c>
      <c r="BV391">
        <v>1</v>
      </c>
      <c r="BW391">
        <v>1</v>
      </c>
      <c r="BX391">
        <v>1</v>
      </c>
      <c r="BY391" t="s">
        <v>3</v>
      </c>
      <c r="BZ391">
        <v>0</v>
      </c>
      <c r="CA391">
        <v>0</v>
      </c>
      <c r="CE391">
        <v>0</v>
      </c>
      <c r="CF391">
        <v>0</v>
      </c>
      <c r="CG391">
        <v>0</v>
      </c>
      <c r="CM391">
        <v>0</v>
      </c>
      <c r="CN391" t="s">
        <v>3</v>
      </c>
      <c r="CO391">
        <v>0</v>
      </c>
      <c r="CP391">
        <f t="shared" si="344"/>
        <v>793.53</v>
      </c>
      <c r="CQ391">
        <f t="shared" si="345"/>
        <v>793.53</v>
      </c>
      <c r="CR391">
        <f t="shared" si="346"/>
        <v>0</v>
      </c>
      <c r="CS391">
        <f t="shared" si="347"/>
        <v>0</v>
      </c>
      <c r="CT391">
        <f t="shared" si="348"/>
        <v>0</v>
      </c>
      <c r="CU391">
        <f t="shared" si="349"/>
        <v>0</v>
      </c>
      <c r="CV391">
        <f t="shared" si="350"/>
        <v>0</v>
      </c>
      <c r="CW391">
        <f t="shared" si="351"/>
        <v>0</v>
      </c>
      <c r="CX391">
        <f t="shared" si="352"/>
        <v>0</v>
      </c>
      <c r="CY391">
        <f t="shared" si="353"/>
        <v>0</v>
      </c>
      <c r="CZ391">
        <f t="shared" si="354"/>
        <v>0</v>
      </c>
      <c r="DC391" t="s">
        <v>3</v>
      </c>
      <c r="DD391" t="s">
        <v>3</v>
      </c>
      <c r="DE391" t="s">
        <v>3</v>
      </c>
      <c r="DF391" t="s">
        <v>3</v>
      </c>
      <c r="DG391" t="s">
        <v>3</v>
      </c>
      <c r="DH391" t="s">
        <v>3</v>
      </c>
      <c r="DI391" t="s">
        <v>3</v>
      </c>
      <c r="DJ391" t="s">
        <v>3</v>
      </c>
      <c r="DK391" t="s">
        <v>3</v>
      </c>
      <c r="DL391" t="s">
        <v>3</v>
      </c>
      <c r="DM391" t="s">
        <v>3</v>
      </c>
      <c r="DN391">
        <v>0</v>
      </c>
      <c r="DO391">
        <v>0</v>
      </c>
      <c r="DP391">
        <v>1</v>
      </c>
      <c r="DQ391">
        <v>1</v>
      </c>
      <c r="DU391">
        <v>1010</v>
      </c>
      <c r="DV391" t="s">
        <v>40</v>
      </c>
      <c r="DW391" t="s">
        <v>40</v>
      </c>
      <c r="DX391">
        <v>1</v>
      </c>
      <c r="EE391">
        <v>31102366</v>
      </c>
      <c r="EF391">
        <v>8</v>
      </c>
      <c r="EG391" t="s">
        <v>34</v>
      </c>
      <c r="EH391">
        <v>0</v>
      </c>
      <c r="EI391" t="s">
        <v>3</v>
      </c>
      <c r="EJ391">
        <v>1</v>
      </c>
      <c r="EK391">
        <v>1100</v>
      </c>
      <c r="EL391" t="s">
        <v>41</v>
      </c>
      <c r="EM391" t="s">
        <v>42</v>
      </c>
      <c r="EO391" t="s">
        <v>3</v>
      </c>
      <c r="EQ391">
        <v>0</v>
      </c>
      <c r="ER391">
        <v>793.53</v>
      </c>
      <c r="ES391">
        <v>793.53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5</v>
      </c>
      <c r="FC391">
        <v>1</v>
      </c>
      <c r="FD391">
        <v>18</v>
      </c>
      <c r="FF391">
        <v>7319.18</v>
      </c>
      <c r="FQ391">
        <v>0</v>
      </c>
      <c r="FR391">
        <f t="shared" si="355"/>
        <v>0</v>
      </c>
      <c r="FS391">
        <v>0</v>
      </c>
      <c r="FX391">
        <v>0</v>
      </c>
      <c r="FY391">
        <v>0</v>
      </c>
      <c r="GA391" t="s">
        <v>279</v>
      </c>
      <c r="GD391">
        <v>1</v>
      </c>
      <c r="GF391">
        <v>-104737692</v>
      </c>
      <c r="GG391">
        <v>2</v>
      </c>
      <c r="GH391">
        <v>3</v>
      </c>
      <c r="GI391">
        <v>3</v>
      </c>
      <c r="GJ391">
        <v>0</v>
      </c>
      <c r="GK391">
        <v>0</v>
      </c>
      <c r="GL391">
        <f t="shared" si="356"/>
        <v>0</v>
      </c>
      <c r="GM391">
        <f t="shared" si="357"/>
        <v>793.53</v>
      </c>
      <c r="GN391">
        <f t="shared" si="358"/>
        <v>793.53</v>
      </c>
      <c r="GO391">
        <f t="shared" si="359"/>
        <v>0</v>
      </c>
      <c r="GP391">
        <f t="shared" si="360"/>
        <v>0</v>
      </c>
      <c r="GR391">
        <v>1</v>
      </c>
      <c r="GS391">
        <v>1</v>
      </c>
      <c r="GT391">
        <v>0</v>
      </c>
      <c r="GU391" t="s">
        <v>3</v>
      </c>
      <c r="GV391">
        <f t="shared" si="361"/>
        <v>0</v>
      </c>
      <c r="GW391">
        <v>1</v>
      </c>
      <c r="GX391">
        <f t="shared" si="362"/>
        <v>0</v>
      </c>
      <c r="HA391">
        <v>0</v>
      </c>
      <c r="HB391">
        <v>0</v>
      </c>
      <c r="HC391">
        <f t="shared" si="363"/>
        <v>0</v>
      </c>
      <c r="IK391">
        <v>0</v>
      </c>
    </row>
    <row r="392" spans="1:255">
      <c r="A392" s="2">
        <v>17</v>
      </c>
      <c r="B392" s="2">
        <v>1</v>
      </c>
      <c r="C392" s="2"/>
      <c r="D392" s="2"/>
      <c r="E392" s="2" t="s">
        <v>280</v>
      </c>
      <c r="F392" s="2" t="s">
        <v>38</v>
      </c>
      <c r="G392" s="2" t="s">
        <v>281</v>
      </c>
      <c r="H392" s="2" t="s">
        <v>40</v>
      </c>
      <c r="I392" s="2">
        <v>1</v>
      </c>
      <c r="J392" s="2">
        <v>0</v>
      </c>
      <c r="K392" s="2"/>
      <c r="L392" s="2"/>
      <c r="M392" s="2"/>
      <c r="N392" s="2"/>
      <c r="O392" s="2">
        <f t="shared" si="329"/>
        <v>0</v>
      </c>
      <c r="P392" s="2">
        <f t="shared" si="330"/>
        <v>0</v>
      </c>
      <c r="Q392" s="2">
        <f t="shared" si="331"/>
        <v>0</v>
      </c>
      <c r="R392" s="2">
        <f t="shared" si="332"/>
        <v>0</v>
      </c>
      <c r="S392" s="2">
        <f t="shared" si="333"/>
        <v>0</v>
      </c>
      <c r="T392" s="2">
        <f t="shared" si="334"/>
        <v>0</v>
      </c>
      <c r="U392" s="2">
        <f t="shared" si="335"/>
        <v>0</v>
      </c>
      <c r="V392" s="2">
        <f t="shared" si="336"/>
        <v>0</v>
      </c>
      <c r="W392" s="2">
        <f t="shared" si="337"/>
        <v>0</v>
      </c>
      <c r="X392" s="2">
        <f t="shared" si="338"/>
        <v>0</v>
      </c>
      <c r="Y392" s="2">
        <f t="shared" si="339"/>
        <v>0</v>
      </c>
      <c r="Z392" s="2"/>
      <c r="AA392" s="2">
        <v>33304975</v>
      </c>
      <c r="AB392" s="2">
        <f t="shared" si="340"/>
        <v>0</v>
      </c>
      <c r="AC392" s="2">
        <f t="shared" si="341"/>
        <v>0</v>
      </c>
      <c r="AD392" s="2">
        <f t="shared" si="367"/>
        <v>0</v>
      </c>
      <c r="AE392" s="2">
        <f t="shared" si="368"/>
        <v>0</v>
      </c>
      <c r="AF392" s="2">
        <f t="shared" si="368"/>
        <v>0</v>
      </c>
      <c r="AG392" s="2">
        <f t="shared" si="342"/>
        <v>0</v>
      </c>
      <c r="AH392" s="2">
        <f t="shared" si="369"/>
        <v>0</v>
      </c>
      <c r="AI392" s="2">
        <f t="shared" si="369"/>
        <v>0</v>
      </c>
      <c r="AJ392" s="2">
        <f t="shared" si="343"/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1</v>
      </c>
      <c r="AW392" s="2">
        <v>1</v>
      </c>
      <c r="AX392" s="2"/>
      <c r="AY392" s="2"/>
      <c r="AZ392" s="2">
        <v>1</v>
      </c>
      <c r="BA392" s="2">
        <v>1</v>
      </c>
      <c r="BB392" s="2">
        <v>1</v>
      </c>
      <c r="BC392" s="2">
        <v>1</v>
      </c>
      <c r="BD392" s="2" t="s">
        <v>3</v>
      </c>
      <c r="BE392" s="2" t="s">
        <v>3</v>
      </c>
      <c r="BF392" s="2" t="s">
        <v>3</v>
      </c>
      <c r="BG392" s="2" t="s">
        <v>3</v>
      </c>
      <c r="BH392" s="2">
        <v>3</v>
      </c>
      <c r="BI392" s="2">
        <v>1</v>
      </c>
      <c r="BJ392" s="2" t="s">
        <v>3</v>
      </c>
      <c r="BK392" s="2"/>
      <c r="BL392" s="2"/>
      <c r="BM392" s="2">
        <v>1100</v>
      </c>
      <c r="BN392" s="2">
        <v>0</v>
      </c>
      <c r="BO392" s="2" t="s">
        <v>3</v>
      </c>
      <c r="BP392" s="2">
        <v>0</v>
      </c>
      <c r="BQ392" s="2">
        <v>14</v>
      </c>
      <c r="BR392" s="2">
        <v>0</v>
      </c>
      <c r="BS392" s="2">
        <v>1</v>
      </c>
      <c r="BT392" s="2">
        <v>1</v>
      </c>
      <c r="BU392" s="2">
        <v>1</v>
      </c>
      <c r="BV392" s="2">
        <v>1</v>
      </c>
      <c r="BW392" s="2">
        <v>1</v>
      </c>
      <c r="BX392" s="2">
        <v>1</v>
      </c>
      <c r="BY392" s="2" t="s">
        <v>3</v>
      </c>
      <c r="BZ392" s="2">
        <v>0</v>
      </c>
      <c r="CA392" s="2">
        <v>0</v>
      </c>
      <c r="CB392" s="2"/>
      <c r="CC392" s="2"/>
      <c r="CD392" s="2"/>
      <c r="CE392" s="2">
        <v>0</v>
      </c>
      <c r="CF392" s="2">
        <v>0</v>
      </c>
      <c r="CG392" s="2">
        <v>0</v>
      </c>
      <c r="CH392" s="2"/>
      <c r="CI392" s="2"/>
      <c r="CJ392" s="2"/>
      <c r="CK392" s="2"/>
      <c r="CL392" s="2"/>
      <c r="CM392" s="2">
        <v>0</v>
      </c>
      <c r="CN392" s="2" t="s">
        <v>3</v>
      </c>
      <c r="CO392" s="2">
        <v>0</v>
      </c>
      <c r="CP392" s="2">
        <f t="shared" si="344"/>
        <v>0</v>
      </c>
      <c r="CQ392" s="2">
        <f t="shared" si="345"/>
        <v>0</v>
      </c>
      <c r="CR392" s="2">
        <f t="shared" si="346"/>
        <v>0</v>
      </c>
      <c r="CS392" s="2">
        <f t="shared" si="347"/>
        <v>0</v>
      </c>
      <c r="CT392" s="2">
        <f t="shared" si="348"/>
        <v>0</v>
      </c>
      <c r="CU392" s="2">
        <f t="shared" si="349"/>
        <v>0</v>
      </c>
      <c r="CV392" s="2">
        <f t="shared" si="350"/>
        <v>0</v>
      </c>
      <c r="CW392" s="2">
        <f t="shared" si="351"/>
        <v>0</v>
      </c>
      <c r="CX392" s="2">
        <f t="shared" si="352"/>
        <v>0</v>
      </c>
      <c r="CY392" s="2">
        <f t="shared" si="353"/>
        <v>0</v>
      </c>
      <c r="CZ392" s="2">
        <f t="shared" si="354"/>
        <v>0</v>
      </c>
      <c r="DA392" s="2"/>
      <c r="DB392" s="2"/>
      <c r="DC392" s="2" t="s">
        <v>3</v>
      </c>
      <c r="DD392" s="2" t="s">
        <v>3</v>
      </c>
      <c r="DE392" s="2" t="s">
        <v>3</v>
      </c>
      <c r="DF392" s="2" t="s">
        <v>3</v>
      </c>
      <c r="DG392" s="2" t="s">
        <v>3</v>
      </c>
      <c r="DH392" s="2" t="s">
        <v>3</v>
      </c>
      <c r="DI392" s="2" t="s">
        <v>3</v>
      </c>
      <c r="DJ392" s="2" t="s">
        <v>3</v>
      </c>
      <c r="DK392" s="2" t="s">
        <v>3</v>
      </c>
      <c r="DL392" s="2" t="s">
        <v>3</v>
      </c>
      <c r="DM392" s="2" t="s">
        <v>3</v>
      </c>
      <c r="DN392" s="2">
        <v>0</v>
      </c>
      <c r="DO392" s="2">
        <v>0</v>
      </c>
      <c r="DP392" s="2">
        <v>1</v>
      </c>
      <c r="DQ392" s="2">
        <v>1</v>
      </c>
      <c r="DR392" s="2"/>
      <c r="DS392" s="2"/>
      <c r="DT392" s="2"/>
      <c r="DU392" s="2">
        <v>1010</v>
      </c>
      <c r="DV392" s="2" t="s">
        <v>40</v>
      </c>
      <c r="DW392" s="2" t="s">
        <v>40</v>
      </c>
      <c r="DX392" s="2">
        <v>1</v>
      </c>
      <c r="DY392" s="2"/>
      <c r="DZ392" s="2"/>
      <c r="EA392" s="2"/>
      <c r="EB392" s="2"/>
      <c r="EC392" s="2"/>
      <c r="ED392" s="2"/>
      <c r="EE392" s="2">
        <v>31102366</v>
      </c>
      <c r="EF392" s="2">
        <v>8</v>
      </c>
      <c r="EG392" s="2" t="s">
        <v>34</v>
      </c>
      <c r="EH392" s="2">
        <v>0</v>
      </c>
      <c r="EI392" s="2" t="s">
        <v>3</v>
      </c>
      <c r="EJ392" s="2">
        <v>1</v>
      </c>
      <c r="EK392" s="2">
        <v>1100</v>
      </c>
      <c r="EL392" s="2" t="s">
        <v>41</v>
      </c>
      <c r="EM392" s="2" t="s">
        <v>42</v>
      </c>
      <c r="EN392" s="2"/>
      <c r="EO392" s="2" t="s">
        <v>3</v>
      </c>
      <c r="EP392" s="2"/>
      <c r="EQ392" s="2">
        <v>0</v>
      </c>
      <c r="ER392" s="2">
        <v>0</v>
      </c>
      <c r="ES392" s="2">
        <v>0</v>
      </c>
      <c r="ET392" s="2">
        <v>0</v>
      </c>
      <c r="EU392" s="2">
        <v>0</v>
      </c>
      <c r="EV392" s="2">
        <v>0</v>
      </c>
      <c r="EW392" s="2">
        <v>0</v>
      </c>
      <c r="EX392" s="2">
        <v>0</v>
      </c>
      <c r="EY392" s="2">
        <v>0</v>
      </c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>
        <v>0</v>
      </c>
      <c r="FR392" s="2">
        <f t="shared" si="355"/>
        <v>0</v>
      </c>
      <c r="FS392" s="2">
        <v>0</v>
      </c>
      <c r="FT392" s="2"/>
      <c r="FU392" s="2"/>
      <c r="FV392" s="2"/>
      <c r="FW392" s="2"/>
      <c r="FX392" s="2">
        <v>0</v>
      </c>
      <c r="FY392" s="2">
        <v>0</v>
      </c>
      <c r="FZ392" s="2"/>
      <c r="GA392" s="2" t="s">
        <v>3</v>
      </c>
      <c r="GB392" s="2"/>
      <c r="GC392" s="2"/>
      <c r="GD392" s="2">
        <v>1</v>
      </c>
      <c r="GE392" s="2"/>
      <c r="GF392" s="2">
        <v>-453511540</v>
      </c>
      <c r="GG392" s="2">
        <v>2</v>
      </c>
      <c r="GH392" s="2">
        <v>0</v>
      </c>
      <c r="GI392" s="2">
        <v>-2</v>
      </c>
      <c r="GJ392" s="2">
        <v>0</v>
      </c>
      <c r="GK392" s="2">
        <v>0</v>
      </c>
      <c r="GL392" s="2">
        <f t="shared" si="356"/>
        <v>0</v>
      </c>
      <c r="GM392" s="2">
        <f t="shared" si="357"/>
        <v>0</v>
      </c>
      <c r="GN392" s="2">
        <f t="shared" si="358"/>
        <v>0</v>
      </c>
      <c r="GO392" s="2">
        <f t="shared" si="359"/>
        <v>0</v>
      </c>
      <c r="GP392" s="2">
        <f t="shared" si="360"/>
        <v>0</v>
      </c>
      <c r="GQ392" s="2"/>
      <c r="GR392" s="2">
        <v>0</v>
      </c>
      <c r="GS392" s="2">
        <v>3</v>
      </c>
      <c r="GT392" s="2">
        <v>0</v>
      </c>
      <c r="GU392" s="2" t="s">
        <v>3</v>
      </c>
      <c r="GV392" s="2">
        <f t="shared" si="361"/>
        <v>0</v>
      </c>
      <c r="GW392" s="2">
        <v>1</v>
      </c>
      <c r="GX392" s="2">
        <f t="shared" si="362"/>
        <v>0</v>
      </c>
      <c r="GY392" s="2"/>
      <c r="GZ392" s="2"/>
      <c r="HA392" s="2">
        <v>0</v>
      </c>
      <c r="HB392" s="2">
        <v>0</v>
      </c>
      <c r="HC392" s="2">
        <f t="shared" si="363"/>
        <v>0</v>
      </c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>
        <v>0</v>
      </c>
      <c r="IL392" s="2"/>
      <c r="IM392" s="2"/>
      <c r="IN392" s="2"/>
      <c r="IO392" s="2"/>
      <c r="IP392" s="2"/>
      <c r="IQ392" s="2"/>
      <c r="IR392" s="2"/>
      <c r="IS392" s="2"/>
      <c r="IT392" s="2"/>
      <c r="IU392" s="2"/>
    </row>
    <row r="393" spans="1:255">
      <c r="A393">
        <v>17</v>
      </c>
      <c r="B393">
        <v>1</v>
      </c>
      <c r="E393" t="s">
        <v>280</v>
      </c>
      <c r="F393" t="s">
        <v>38</v>
      </c>
      <c r="G393" t="s">
        <v>281</v>
      </c>
      <c r="H393" t="s">
        <v>40</v>
      </c>
      <c r="I393">
        <v>1</v>
      </c>
      <c r="J393">
        <v>0</v>
      </c>
      <c r="O393">
        <f t="shared" si="329"/>
        <v>3372.52</v>
      </c>
      <c r="P393">
        <f t="shared" si="330"/>
        <v>3372.52</v>
      </c>
      <c r="Q393">
        <f t="shared" si="331"/>
        <v>0</v>
      </c>
      <c r="R393">
        <f t="shared" si="332"/>
        <v>0</v>
      </c>
      <c r="S393">
        <f t="shared" si="333"/>
        <v>0</v>
      </c>
      <c r="T393">
        <f t="shared" si="334"/>
        <v>0</v>
      </c>
      <c r="U393">
        <f t="shared" si="335"/>
        <v>0</v>
      </c>
      <c r="V393">
        <f t="shared" si="336"/>
        <v>0</v>
      </c>
      <c r="W393">
        <f t="shared" si="337"/>
        <v>0</v>
      </c>
      <c r="X393">
        <f t="shared" si="338"/>
        <v>0</v>
      </c>
      <c r="Y393">
        <f t="shared" si="339"/>
        <v>0</v>
      </c>
      <c r="AA393">
        <v>33304960</v>
      </c>
      <c r="AB393">
        <f t="shared" si="340"/>
        <v>3372.52</v>
      </c>
      <c r="AC393">
        <f t="shared" si="341"/>
        <v>3372.52</v>
      </c>
      <c r="AD393">
        <f t="shared" si="367"/>
        <v>0</v>
      </c>
      <c r="AE393">
        <f t="shared" si="368"/>
        <v>0</v>
      </c>
      <c r="AF393">
        <f t="shared" si="368"/>
        <v>0</v>
      </c>
      <c r="AG393">
        <f t="shared" si="342"/>
        <v>0</v>
      </c>
      <c r="AH393">
        <f t="shared" si="369"/>
        <v>0</v>
      </c>
      <c r="AI393">
        <f t="shared" si="369"/>
        <v>0</v>
      </c>
      <c r="AJ393">
        <f t="shared" si="343"/>
        <v>0</v>
      </c>
      <c r="AK393">
        <v>3372.52</v>
      </c>
      <c r="AL393">
        <v>3372.52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1</v>
      </c>
      <c r="AW393">
        <v>1</v>
      </c>
      <c r="AZ393">
        <v>1</v>
      </c>
      <c r="BA393">
        <v>1</v>
      </c>
      <c r="BB393">
        <v>1</v>
      </c>
      <c r="BC393">
        <v>1</v>
      </c>
      <c r="BD393" t="s">
        <v>3</v>
      </c>
      <c r="BE393" t="s">
        <v>3</v>
      </c>
      <c r="BF393" t="s">
        <v>3</v>
      </c>
      <c r="BG393" t="s">
        <v>3</v>
      </c>
      <c r="BH393">
        <v>3</v>
      </c>
      <c r="BI393">
        <v>1</v>
      </c>
      <c r="BJ393" t="s">
        <v>3</v>
      </c>
      <c r="BM393">
        <v>1100</v>
      </c>
      <c r="BN393">
        <v>0</v>
      </c>
      <c r="BO393" t="s">
        <v>3</v>
      </c>
      <c r="BP393">
        <v>0</v>
      </c>
      <c r="BQ393">
        <v>14</v>
      </c>
      <c r="BR393">
        <v>0</v>
      </c>
      <c r="BS393">
        <v>1</v>
      </c>
      <c r="BT393">
        <v>1</v>
      </c>
      <c r="BU393">
        <v>1</v>
      </c>
      <c r="BV393">
        <v>1</v>
      </c>
      <c r="BW393">
        <v>1</v>
      </c>
      <c r="BX393">
        <v>1</v>
      </c>
      <c r="BY393" t="s">
        <v>3</v>
      </c>
      <c r="BZ393">
        <v>0</v>
      </c>
      <c r="CA393">
        <v>0</v>
      </c>
      <c r="CE393">
        <v>0</v>
      </c>
      <c r="CF393">
        <v>0</v>
      </c>
      <c r="CG393">
        <v>0</v>
      </c>
      <c r="CM393">
        <v>0</v>
      </c>
      <c r="CN393" t="s">
        <v>3</v>
      </c>
      <c r="CO393">
        <v>0</v>
      </c>
      <c r="CP393">
        <f t="shared" si="344"/>
        <v>3372.52</v>
      </c>
      <c r="CQ393">
        <f t="shared" si="345"/>
        <v>3372.52</v>
      </c>
      <c r="CR393">
        <f t="shared" si="346"/>
        <v>0</v>
      </c>
      <c r="CS393">
        <f t="shared" si="347"/>
        <v>0</v>
      </c>
      <c r="CT393">
        <f t="shared" si="348"/>
        <v>0</v>
      </c>
      <c r="CU393">
        <f t="shared" si="349"/>
        <v>0</v>
      </c>
      <c r="CV393">
        <f t="shared" si="350"/>
        <v>0</v>
      </c>
      <c r="CW393">
        <f t="shared" si="351"/>
        <v>0</v>
      </c>
      <c r="CX393">
        <f t="shared" si="352"/>
        <v>0</v>
      </c>
      <c r="CY393">
        <f t="shared" si="353"/>
        <v>0</v>
      </c>
      <c r="CZ393">
        <f t="shared" si="354"/>
        <v>0</v>
      </c>
      <c r="DC393" t="s">
        <v>3</v>
      </c>
      <c r="DD393" t="s">
        <v>3</v>
      </c>
      <c r="DE393" t="s">
        <v>3</v>
      </c>
      <c r="DF393" t="s">
        <v>3</v>
      </c>
      <c r="DG393" t="s">
        <v>3</v>
      </c>
      <c r="DH393" t="s">
        <v>3</v>
      </c>
      <c r="DI393" t="s">
        <v>3</v>
      </c>
      <c r="DJ393" t="s">
        <v>3</v>
      </c>
      <c r="DK393" t="s">
        <v>3</v>
      </c>
      <c r="DL393" t="s">
        <v>3</v>
      </c>
      <c r="DM393" t="s">
        <v>3</v>
      </c>
      <c r="DN393">
        <v>0</v>
      </c>
      <c r="DO393">
        <v>0</v>
      </c>
      <c r="DP393">
        <v>1</v>
      </c>
      <c r="DQ393">
        <v>1</v>
      </c>
      <c r="DU393">
        <v>1010</v>
      </c>
      <c r="DV393" t="s">
        <v>40</v>
      </c>
      <c r="DW393" t="s">
        <v>40</v>
      </c>
      <c r="DX393">
        <v>1</v>
      </c>
      <c r="EE393">
        <v>31102366</v>
      </c>
      <c r="EF393">
        <v>8</v>
      </c>
      <c r="EG393" t="s">
        <v>34</v>
      </c>
      <c r="EH393">
        <v>0</v>
      </c>
      <c r="EI393" t="s">
        <v>3</v>
      </c>
      <c r="EJ393">
        <v>1</v>
      </c>
      <c r="EK393">
        <v>1100</v>
      </c>
      <c r="EL393" t="s">
        <v>41</v>
      </c>
      <c r="EM393" t="s">
        <v>42</v>
      </c>
      <c r="EO393" t="s">
        <v>3</v>
      </c>
      <c r="EQ393">
        <v>0</v>
      </c>
      <c r="ER393">
        <v>3372.52</v>
      </c>
      <c r="ES393">
        <v>3372.52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5</v>
      </c>
      <c r="FC393">
        <v>1</v>
      </c>
      <c r="FD393">
        <v>18</v>
      </c>
      <c r="FF393">
        <v>31106.52</v>
      </c>
      <c r="FQ393">
        <v>0</v>
      </c>
      <c r="FR393">
        <f t="shared" si="355"/>
        <v>0</v>
      </c>
      <c r="FS393">
        <v>0</v>
      </c>
      <c r="FX393">
        <v>0</v>
      </c>
      <c r="FY393">
        <v>0</v>
      </c>
      <c r="GA393" t="s">
        <v>282</v>
      </c>
      <c r="GD393">
        <v>1</v>
      </c>
      <c r="GF393">
        <v>-453511540</v>
      </c>
      <c r="GG393">
        <v>2</v>
      </c>
      <c r="GH393">
        <v>3</v>
      </c>
      <c r="GI393">
        <v>3</v>
      </c>
      <c r="GJ393">
        <v>0</v>
      </c>
      <c r="GK393">
        <v>0</v>
      </c>
      <c r="GL393">
        <f t="shared" si="356"/>
        <v>0</v>
      </c>
      <c r="GM393">
        <f t="shared" si="357"/>
        <v>3372.52</v>
      </c>
      <c r="GN393">
        <f t="shared" si="358"/>
        <v>3372.52</v>
      </c>
      <c r="GO393">
        <f t="shared" si="359"/>
        <v>0</v>
      </c>
      <c r="GP393">
        <f t="shared" si="360"/>
        <v>0</v>
      </c>
      <c r="GR393">
        <v>1</v>
      </c>
      <c r="GS393">
        <v>1</v>
      </c>
      <c r="GT393">
        <v>0</v>
      </c>
      <c r="GU393" t="s">
        <v>3</v>
      </c>
      <c r="GV393">
        <f t="shared" si="361"/>
        <v>0</v>
      </c>
      <c r="GW393">
        <v>1</v>
      </c>
      <c r="GX393">
        <f t="shared" si="362"/>
        <v>0</v>
      </c>
      <c r="HA393">
        <v>0</v>
      </c>
      <c r="HB393">
        <v>0</v>
      </c>
      <c r="HC393">
        <f t="shared" si="363"/>
        <v>0</v>
      </c>
      <c r="IK393">
        <v>0</v>
      </c>
    </row>
    <row r="395" spans="1:255">
      <c r="A395" s="3">
        <v>51</v>
      </c>
      <c r="B395" s="3">
        <f>B370</f>
        <v>1</v>
      </c>
      <c r="C395" s="3">
        <f>A370</f>
        <v>4</v>
      </c>
      <c r="D395" s="3">
        <f>ROW(A370)</f>
        <v>370</v>
      </c>
      <c r="E395" s="3"/>
      <c r="F395" s="3" t="str">
        <f>IF(F370&lt;&gt;"",F370,"")</f>
        <v>7.Система ПД2.2 (оборудование)</v>
      </c>
      <c r="G395" s="3" t="str">
        <f>IF(G370&lt;&gt;"",G370,"")</f>
        <v>7.Система ПД2.2 (оборудование)</v>
      </c>
      <c r="H395" s="3">
        <v>0</v>
      </c>
      <c r="I395" s="3"/>
      <c r="J395" s="3"/>
      <c r="K395" s="3"/>
      <c r="L395" s="3"/>
      <c r="M395" s="3"/>
      <c r="N395" s="3"/>
      <c r="O395" s="3">
        <f t="shared" ref="O395:T395" si="370">ROUND(AB395,2)</f>
        <v>1127.57</v>
      </c>
      <c r="P395" s="3">
        <f t="shared" si="370"/>
        <v>368.89</v>
      </c>
      <c r="Q395" s="3">
        <f t="shared" si="370"/>
        <v>154.63</v>
      </c>
      <c r="R395" s="3">
        <f t="shared" si="370"/>
        <v>10.38</v>
      </c>
      <c r="S395" s="3">
        <f t="shared" si="370"/>
        <v>604.04999999999995</v>
      </c>
      <c r="T395" s="3">
        <f t="shared" si="370"/>
        <v>0</v>
      </c>
      <c r="U395" s="3">
        <f>AH395</f>
        <v>65.867399999999989</v>
      </c>
      <c r="V395" s="3">
        <f>AI395</f>
        <v>0.84000000000000008</v>
      </c>
      <c r="W395" s="3">
        <f>ROUND(AJ395,2)</f>
        <v>0</v>
      </c>
      <c r="X395" s="3">
        <f>ROUND(AK395,2)</f>
        <v>706.59</v>
      </c>
      <c r="Y395" s="3">
        <f>ROUND(AL395,2)</f>
        <v>436.25</v>
      </c>
      <c r="Z395" s="3"/>
      <c r="AA395" s="3"/>
      <c r="AB395" s="3">
        <f>ROUND(SUMIF(AA374:AA393,"=33304975",O374:O393),2)</f>
        <v>1127.57</v>
      </c>
      <c r="AC395" s="3">
        <f>ROUND(SUMIF(AA374:AA393,"=33304975",P374:P393),2)</f>
        <v>368.89</v>
      </c>
      <c r="AD395" s="3">
        <f>ROUND(SUMIF(AA374:AA393,"=33304975",Q374:Q393),2)</f>
        <v>154.63</v>
      </c>
      <c r="AE395" s="3">
        <f>ROUND(SUMIF(AA374:AA393,"=33304975",R374:R393),2)</f>
        <v>10.38</v>
      </c>
      <c r="AF395" s="3">
        <f>ROUND(SUMIF(AA374:AA393,"=33304975",S374:S393),2)</f>
        <v>604.04999999999995</v>
      </c>
      <c r="AG395" s="3">
        <f>ROUND(SUMIF(AA374:AA393,"=33304975",T374:T393),2)</f>
        <v>0</v>
      </c>
      <c r="AH395" s="3">
        <f>SUMIF(AA374:AA393,"=33304975",U374:U393)</f>
        <v>65.867399999999989</v>
      </c>
      <c r="AI395" s="3">
        <f>SUMIF(AA374:AA393,"=33304975",V374:V393)</f>
        <v>0.84000000000000008</v>
      </c>
      <c r="AJ395" s="3">
        <f>ROUND(SUMIF(AA374:AA393,"=33304975",W374:W393),2)</f>
        <v>0</v>
      </c>
      <c r="AK395" s="3">
        <f>ROUND(SUMIF(AA374:AA393,"=33304975",X374:X393),2)</f>
        <v>706.59</v>
      </c>
      <c r="AL395" s="3">
        <f>ROUND(SUMIF(AA374:AA393,"=33304975",Y374:Y393),2)</f>
        <v>436.25</v>
      </c>
      <c r="AM395" s="3"/>
      <c r="AN395" s="3"/>
      <c r="AO395" s="3">
        <f t="shared" ref="AO395:BD395" si="371">ROUND(BX395,2)</f>
        <v>0</v>
      </c>
      <c r="AP395" s="3">
        <f t="shared" si="371"/>
        <v>0</v>
      </c>
      <c r="AQ395" s="3">
        <f t="shared" si="371"/>
        <v>0</v>
      </c>
      <c r="AR395" s="3">
        <f t="shared" si="371"/>
        <v>2270.41</v>
      </c>
      <c r="AS395" s="3">
        <f t="shared" si="371"/>
        <v>2270.41</v>
      </c>
      <c r="AT395" s="3">
        <f t="shared" si="371"/>
        <v>0</v>
      </c>
      <c r="AU395" s="3">
        <f t="shared" si="371"/>
        <v>0</v>
      </c>
      <c r="AV395" s="3">
        <f t="shared" si="371"/>
        <v>368.89</v>
      </c>
      <c r="AW395" s="3">
        <f t="shared" si="371"/>
        <v>368.89</v>
      </c>
      <c r="AX395" s="3">
        <f t="shared" si="371"/>
        <v>0</v>
      </c>
      <c r="AY395" s="3">
        <f t="shared" si="371"/>
        <v>368.89</v>
      </c>
      <c r="AZ395" s="3">
        <f t="shared" si="371"/>
        <v>0</v>
      </c>
      <c r="BA395" s="3">
        <f t="shared" si="371"/>
        <v>0</v>
      </c>
      <c r="BB395" s="3">
        <f t="shared" si="371"/>
        <v>0</v>
      </c>
      <c r="BC395" s="3">
        <f t="shared" si="371"/>
        <v>0</v>
      </c>
      <c r="BD395" s="3">
        <f t="shared" si="371"/>
        <v>0</v>
      </c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>
        <f>ROUND(SUMIF(AA374:AA393,"=33304975",FQ374:FQ393),2)</f>
        <v>0</v>
      </c>
      <c r="BY395" s="3">
        <f>ROUND(SUMIF(AA374:AA393,"=33304975",FR374:FR393),2)</f>
        <v>0</v>
      </c>
      <c r="BZ395" s="3">
        <f>ROUND(SUMIF(AA374:AA393,"=33304975",GL374:GL393),2)</f>
        <v>0</v>
      </c>
      <c r="CA395" s="3">
        <f>ROUND(SUMIF(AA374:AA393,"=33304975",GM374:GM393),2)</f>
        <v>2270.41</v>
      </c>
      <c r="CB395" s="3">
        <f>ROUND(SUMIF(AA374:AA393,"=33304975",GN374:GN393),2)</f>
        <v>2270.41</v>
      </c>
      <c r="CC395" s="3">
        <f>ROUND(SUMIF(AA374:AA393,"=33304975",GO374:GO393),2)</f>
        <v>0</v>
      </c>
      <c r="CD395" s="3">
        <f>ROUND(SUMIF(AA374:AA393,"=33304975",GP374:GP393),2)</f>
        <v>0</v>
      </c>
      <c r="CE395" s="3">
        <f>AC395-BX395</f>
        <v>368.89</v>
      </c>
      <c r="CF395" s="3">
        <f>AC395-BY395</f>
        <v>368.89</v>
      </c>
      <c r="CG395" s="3">
        <f>BX395-BZ395</f>
        <v>0</v>
      </c>
      <c r="CH395" s="3">
        <f>AC395-BX395-BY395+BZ395</f>
        <v>368.89</v>
      </c>
      <c r="CI395" s="3">
        <f>BY395-BZ395</f>
        <v>0</v>
      </c>
      <c r="CJ395" s="3">
        <f>ROUND(SUMIF(AA374:AA393,"=33304975",GX374:GX393),2)</f>
        <v>0</v>
      </c>
      <c r="CK395" s="3">
        <f>ROUND(SUMIF(AA374:AA393,"=33304975",GY374:GY393),2)</f>
        <v>0</v>
      </c>
      <c r="CL395" s="3">
        <f>ROUND(SUMIF(AA374:AA393,"=33304975",GZ374:GZ393),2)</f>
        <v>0</v>
      </c>
      <c r="CM395" s="3">
        <f>ROUND(SUMIF(AA374:AA393,"=33304975",HD374:HD393),2)</f>
        <v>0</v>
      </c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4">
        <f t="shared" ref="DG395:DL395" si="372">ROUND(DT395,2)</f>
        <v>107833.46</v>
      </c>
      <c r="DH395" s="4">
        <f t="shared" si="372"/>
        <v>107074.78</v>
      </c>
      <c r="DI395" s="4">
        <f t="shared" si="372"/>
        <v>154.63</v>
      </c>
      <c r="DJ395" s="4">
        <f t="shared" si="372"/>
        <v>10.38</v>
      </c>
      <c r="DK395" s="4">
        <f t="shared" si="372"/>
        <v>604.04999999999995</v>
      </c>
      <c r="DL395" s="4">
        <f t="shared" si="372"/>
        <v>0</v>
      </c>
      <c r="DM395" s="4">
        <f>DZ395</f>
        <v>65.867399999999989</v>
      </c>
      <c r="DN395" s="4">
        <f>EA395</f>
        <v>0.84000000000000008</v>
      </c>
      <c r="DO395" s="4">
        <f>ROUND(EB395,2)</f>
        <v>0</v>
      </c>
      <c r="DP395" s="4">
        <f>ROUND(EC395,2)</f>
        <v>706.59</v>
      </c>
      <c r="DQ395" s="4">
        <f>ROUND(ED395,2)</f>
        <v>436.25</v>
      </c>
      <c r="DR395" s="4"/>
      <c r="DS395" s="4"/>
      <c r="DT395" s="4">
        <f>ROUND(SUMIF(AA374:AA393,"=33304960",O374:O393),2)</f>
        <v>107833.46</v>
      </c>
      <c r="DU395" s="4">
        <f>ROUND(SUMIF(AA374:AA393,"=33304960",P374:P393),2)</f>
        <v>107074.78</v>
      </c>
      <c r="DV395" s="4">
        <f>ROUND(SUMIF(AA374:AA393,"=33304960",Q374:Q393),2)</f>
        <v>154.63</v>
      </c>
      <c r="DW395" s="4">
        <f>ROUND(SUMIF(AA374:AA393,"=33304960",R374:R393),2)</f>
        <v>10.38</v>
      </c>
      <c r="DX395" s="4">
        <f>ROUND(SUMIF(AA374:AA393,"=33304960",S374:S393),2)</f>
        <v>604.04999999999995</v>
      </c>
      <c r="DY395" s="4">
        <f>ROUND(SUMIF(AA374:AA393,"=33304960",T374:T393),2)</f>
        <v>0</v>
      </c>
      <c r="DZ395" s="4">
        <f>SUMIF(AA374:AA393,"=33304960",U374:U393)</f>
        <v>65.867399999999989</v>
      </c>
      <c r="EA395" s="4">
        <f>SUMIF(AA374:AA393,"=33304960",V374:V393)</f>
        <v>0.84000000000000008</v>
      </c>
      <c r="EB395" s="4">
        <f>ROUND(SUMIF(AA374:AA393,"=33304960",W374:W393),2)</f>
        <v>0</v>
      </c>
      <c r="EC395" s="4">
        <f>ROUND(SUMIF(AA374:AA393,"=33304960",X374:X393),2)</f>
        <v>706.59</v>
      </c>
      <c r="ED395" s="4">
        <f>ROUND(SUMIF(AA374:AA393,"=33304960",Y374:Y393),2)</f>
        <v>436.25</v>
      </c>
      <c r="EE395" s="4"/>
      <c r="EF395" s="4"/>
      <c r="EG395" s="4">
        <f t="shared" ref="EG395:EV395" si="373">ROUND(FP395,2)</f>
        <v>0</v>
      </c>
      <c r="EH395" s="4">
        <f t="shared" si="373"/>
        <v>102539.84</v>
      </c>
      <c r="EI395" s="4">
        <f t="shared" si="373"/>
        <v>0</v>
      </c>
      <c r="EJ395" s="4">
        <f t="shared" si="373"/>
        <v>108976.3</v>
      </c>
      <c r="EK395" s="4">
        <f t="shared" si="373"/>
        <v>6436.46</v>
      </c>
      <c r="EL395" s="4">
        <f t="shared" si="373"/>
        <v>0</v>
      </c>
      <c r="EM395" s="4">
        <f t="shared" si="373"/>
        <v>0</v>
      </c>
      <c r="EN395" s="4">
        <f t="shared" si="373"/>
        <v>107074.78</v>
      </c>
      <c r="EO395" s="4">
        <f t="shared" si="373"/>
        <v>4534.9399999999996</v>
      </c>
      <c r="EP395" s="4">
        <f t="shared" si="373"/>
        <v>0</v>
      </c>
      <c r="EQ395" s="4">
        <f t="shared" si="373"/>
        <v>4534.9399999999996</v>
      </c>
      <c r="ER395" s="4">
        <f t="shared" si="373"/>
        <v>102539.84</v>
      </c>
      <c r="ES395" s="4">
        <f t="shared" si="373"/>
        <v>0</v>
      </c>
      <c r="ET395" s="4">
        <f t="shared" si="373"/>
        <v>0</v>
      </c>
      <c r="EU395" s="4">
        <f t="shared" si="373"/>
        <v>0</v>
      </c>
      <c r="EV395" s="4">
        <f t="shared" si="373"/>
        <v>0</v>
      </c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>
        <f>ROUND(SUMIF(AA374:AA393,"=33304960",FQ374:FQ393),2)</f>
        <v>0</v>
      </c>
      <c r="FQ395" s="4">
        <f>ROUND(SUMIF(AA374:AA393,"=33304960",FR374:FR393),2)</f>
        <v>102539.84</v>
      </c>
      <c r="FR395" s="4">
        <f>ROUND(SUMIF(AA374:AA393,"=33304960",GL374:GL393),2)</f>
        <v>0</v>
      </c>
      <c r="FS395" s="4">
        <f>ROUND(SUMIF(AA374:AA393,"=33304960",GM374:GM393),2)</f>
        <v>108976.3</v>
      </c>
      <c r="FT395" s="4">
        <f>ROUND(SUMIF(AA374:AA393,"=33304960",GN374:GN393),2)</f>
        <v>6436.46</v>
      </c>
      <c r="FU395" s="4">
        <f>ROUND(SUMIF(AA374:AA393,"=33304960",GO374:GO393),2)</f>
        <v>0</v>
      </c>
      <c r="FV395" s="4">
        <f>ROUND(SUMIF(AA374:AA393,"=33304960",GP374:GP393),2)</f>
        <v>0</v>
      </c>
      <c r="FW395" s="4">
        <f>DU395-FP395</f>
        <v>107074.78</v>
      </c>
      <c r="FX395" s="4">
        <f>DU395-FQ395</f>
        <v>4534.9400000000023</v>
      </c>
      <c r="FY395" s="4">
        <f>FP395-FR395</f>
        <v>0</v>
      </c>
      <c r="FZ395" s="4">
        <f>DU395-FP395-FQ395+FR395</f>
        <v>4534.9400000000023</v>
      </c>
      <c r="GA395" s="4">
        <f>FQ395-FR395</f>
        <v>102539.84</v>
      </c>
      <c r="GB395" s="4">
        <f>ROUND(SUMIF(AA374:AA393,"=33304960",GX374:GX393),2)</f>
        <v>0</v>
      </c>
      <c r="GC395" s="4">
        <f>ROUND(SUMIF(AA374:AA393,"=33304960",GY374:GY393),2)</f>
        <v>0</v>
      </c>
      <c r="GD395" s="4">
        <f>ROUND(SUMIF(AA374:AA393,"=33304960",GZ374:GZ393),2)</f>
        <v>0</v>
      </c>
      <c r="GE395" s="4">
        <f>ROUND(SUMIF(AA374:AA393,"=33304960",HD374:HD393),2)</f>
        <v>0</v>
      </c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>
        <v>0</v>
      </c>
    </row>
    <row r="397" spans="1:255">
      <c r="A397" s="5">
        <v>50</v>
      </c>
      <c r="B397" s="5">
        <v>0</v>
      </c>
      <c r="C397" s="5">
        <v>0</v>
      </c>
      <c r="D397" s="5">
        <v>1</v>
      </c>
      <c r="E397" s="5">
        <v>201</v>
      </c>
      <c r="F397" s="5">
        <f>ROUND(Source!O395,O397)</f>
        <v>1127.57</v>
      </c>
      <c r="G397" s="5" t="s">
        <v>83</v>
      </c>
      <c r="H397" s="5" t="s">
        <v>84</v>
      </c>
      <c r="I397" s="5"/>
      <c r="J397" s="5"/>
      <c r="K397" s="5">
        <v>201</v>
      </c>
      <c r="L397" s="5">
        <v>1</v>
      </c>
      <c r="M397" s="5">
        <v>3</v>
      </c>
      <c r="N397" s="5" t="s">
        <v>3</v>
      </c>
      <c r="O397" s="5">
        <v>2</v>
      </c>
      <c r="P397" s="5">
        <f>ROUND(Source!DG395,O397)</f>
        <v>107833.46</v>
      </c>
      <c r="Q397" s="5"/>
      <c r="R397" s="5"/>
      <c r="S397" s="5"/>
      <c r="T397" s="5"/>
      <c r="U397" s="5"/>
      <c r="V397" s="5"/>
      <c r="W397" s="5"/>
    </row>
    <row r="398" spans="1:255">
      <c r="A398" s="5">
        <v>50</v>
      </c>
      <c r="B398" s="5">
        <v>0</v>
      </c>
      <c r="C398" s="5">
        <v>0</v>
      </c>
      <c r="D398" s="5">
        <v>1</v>
      </c>
      <c r="E398" s="5">
        <v>202</v>
      </c>
      <c r="F398" s="5">
        <f>ROUND(Source!P395,O398)</f>
        <v>368.89</v>
      </c>
      <c r="G398" s="5" t="s">
        <v>85</v>
      </c>
      <c r="H398" s="5" t="s">
        <v>86</v>
      </c>
      <c r="I398" s="5"/>
      <c r="J398" s="5"/>
      <c r="K398" s="5">
        <v>202</v>
      </c>
      <c r="L398" s="5">
        <v>2</v>
      </c>
      <c r="M398" s="5">
        <v>3</v>
      </c>
      <c r="N398" s="5" t="s">
        <v>3</v>
      </c>
      <c r="O398" s="5">
        <v>2</v>
      </c>
      <c r="P398" s="5">
        <f>ROUND(Source!DH395,O398)</f>
        <v>107074.78</v>
      </c>
      <c r="Q398" s="5"/>
      <c r="R398" s="5"/>
      <c r="S398" s="5"/>
      <c r="T398" s="5"/>
      <c r="U398" s="5"/>
      <c r="V398" s="5"/>
      <c r="W398" s="5"/>
    </row>
    <row r="399" spans="1:255">
      <c r="A399" s="5">
        <v>50</v>
      </c>
      <c r="B399" s="5">
        <v>0</v>
      </c>
      <c r="C399" s="5">
        <v>0</v>
      </c>
      <c r="D399" s="5">
        <v>1</v>
      </c>
      <c r="E399" s="5">
        <v>222</v>
      </c>
      <c r="F399" s="5">
        <f>ROUND(Source!AO395,O399)</f>
        <v>0</v>
      </c>
      <c r="G399" s="5" t="s">
        <v>87</v>
      </c>
      <c r="H399" s="5" t="s">
        <v>88</v>
      </c>
      <c r="I399" s="5"/>
      <c r="J399" s="5"/>
      <c r="K399" s="5">
        <v>222</v>
      </c>
      <c r="L399" s="5">
        <v>3</v>
      </c>
      <c r="M399" s="5">
        <v>3</v>
      </c>
      <c r="N399" s="5" t="s">
        <v>3</v>
      </c>
      <c r="O399" s="5">
        <v>2</v>
      </c>
      <c r="P399" s="5">
        <f>ROUND(Source!EG395,O399)</f>
        <v>0</v>
      </c>
      <c r="Q399" s="5"/>
      <c r="R399" s="5"/>
      <c r="S399" s="5"/>
      <c r="T399" s="5"/>
      <c r="U399" s="5"/>
      <c r="V399" s="5"/>
      <c r="W399" s="5"/>
    </row>
    <row r="400" spans="1:255">
      <c r="A400" s="5">
        <v>50</v>
      </c>
      <c r="B400" s="5">
        <v>0</v>
      </c>
      <c r="C400" s="5">
        <v>0</v>
      </c>
      <c r="D400" s="5">
        <v>1</v>
      </c>
      <c r="E400" s="5">
        <v>225</v>
      </c>
      <c r="F400" s="5">
        <f>ROUND(Source!AV395,O400)</f>
        <v>368.89</v>
      </c>
      <c r="G400" s="5" t="s">
        <v>89</v>
      </c>
      <c r="H400" s="5" t="s">
        <v>90</v>
      </c>
      <c r="I400" s="5"/>
      <c r="J400" s="5"/>
      <c r="K400" s="5">
        <v>225</v>
      </c>
      <c r="L400" s="5">
        <v>4</v>
      </c>
      <c r="M400" s="5">
        <v>3</v>
      </c>
      <c r="N400" s="5" t="s">
        <v>3</v>
      </c>
      <c r="O400" s="5">
        <v>2</v>
      </c>
      <c r="P400" s="5">
        <f>ROUND(Source!EN395,O400)</f>
        <v>107074.78</v>
      </c>
      <c r="Q400" s="5"/>
      <c r="R400" s="5"/>
      <c r="S400" s="5"/>
      <c r="T400" s="5"/>
      <c r="U400" s="5"/>
      <c r="V400" s="5"/>
      <c r="W400" s="5"/>
    </row>
    <row r="401" spans="1:23">
      <c r="A401" s="5">
        <v>50</v>
      </c>
      <c r="B401" s="5">
        <v>0</v>
      </c>
      <c r="C401" s="5">
        <v>0</v>
      </c>
      <c r="D401" s="5">
        <v>1</v>
      </c>
      <c r="E401" s="5">
        <v>226</v>
      </c>
      <c r="F401" s="5">
        <f>ROUND(Source!AW395,O401)</f>
        <v>368.89</v>
      </c>
      <c r="G401" s="5" t="s">
        <v>91</v>
      </c>
      <c r="H401" s="5" t="s">
        <v>92</v>
      </c>
      <c r="I401" s="5"/>
      <c r="J401" s="5"/>
      <c r="K401" s="5">
        <v>226</v>
      </c>
      <c r="L401" s="5">
        <v>5</v>
      </c>
      <c r="M401" s="5">
        <v>3</v>
      </c>
      <c r="N401" s="5" t="s">
        <v>3</v>
      </c>
      <c r="O401" s="5">
        <v>2</v>
      </c>
      <c r="P401" s="5">
        <f>ROUND(Source!EO395,O401)</f>
        <v>4534.9399999999996</v>
      </c>
      <c r="Q401" s="5"/>
      <c r="R401" s="5"/>
      <c r="S401" s="5"/>
      <c r="T401" s="5"/>
      <c r="U401" s="5"/>
      <c r="V401" s="5"/>
      <c r="W401" s="5"/>
    </row>
    <row r="402" spans="1:23">
      <c r="A402" s="5">
        <v>50</v>
      </c>
      <c r="B402" s="5">
        <v>0</v>
      </c>
      <c r="C402" s="5">
        <v>0</v>
      </c>
      <c r="D402" s="5">
        <v>1</v>
      </c>
      <c r="E402" s="5">
        <v>227</v>
      </c>
      <c r="F402" s="5">
        <f>ROUND(Source!AX395,O402)</f>
        <v>0</v>
      </c>
      <c r="G402" s="5" t="s">
        <v>93</v>
      </c>
      <c r="H402" s="5" t="s">
        <v>94</v>
      </c>
      <c r="I402" s="5"/>
      <c r="J402" s="5"/>
      <c r="K402" s="5">
        <v>227</v>
      </c>
      <c r="L402" s="5">
        <v>6</v>
      </c>
      <c r="M402" s="5">
        <v>3</v>
      </c>
      <c r="N402" s="5" t="s">
        <v>3</v>
      </c>
      <c r="O402" s="5">
        <v>2</v>
      </c>
      <c r="P402" s="5">
        <f>ROUND(Source!EP395,O402)</f>
        <v>0</v>
      </c>
      <c r="Q402" s="5"/>
      <c r="R402" s="5"/>
      <c r="S402" s="5"/>
      <c r="T402" s="5"/>
      <c r="U402" s="5"/>
      <c r="V402" s="5"/>
      <c r="W402" s="5"/>
    </row>
    <row r="403" spans="1:23">
      <c r="A403" s="5">
        <v>50</v>
      </c>
      <c r="B403" s="5">
        <v>0</v>
      </c>
      <c r="C403" s="5">
        <v>0</v>
      </c>
      <c r="D403" s="5">
        <v>1</v>
      </c>
      <c r="E403" s="5">
        <v>228</v>
      </c>
      <c r="F403" s="5">
        <f>ROUND(Source!AY395,O403)</f>
        <v>368.89</v>
      </c>
      <c r="G403" s="5" t="s">
        <v>95</v>
      </c>
      <c r="H403" s="5" t="s">
        <v>96</v>
      </c>
      <c r="I403" s="5"/>
      <c r="J403" s="5"/>
      <c r="K403" s="5">
        <v>228</v>
      </c>
      <c r="L403" s="5">
        <v>7</v>
      </c>
      <c r="M403" s="5">
        <v>3</v>
      </c>
      <c r="N403" s="5" t="s">
        <v>3</v>
      </c>
      <c r="O403" s="5">
        <v>2</v>
      </c>
      <c r="P403" s="5">
        <f>ROUND(Source!EQ395,O403)</f>
        <v>4534.9399999999996</v>
      </c>
      <c r="Q403" s="5"/>
      <c r="R403" s="5"/>
      <c r="S403" s="5"/>
      <c r="T403" s="5"/>
      <c r="U403" s="5"/>
      <c r="V403" s="5"/>
      <c r="W403" s="5"/>
    </row>
    <row r="404" spans="1:23">
      <c r="A404" s="5">
        <v>50</v>
      </c>
      <c r="B404" s="5">
        <v>0</v>
      </c>
      <c r="C404" s="5">
        <v>0</v>
      </c>
      <c r="D404" s="5">
        <v>1</v>
      </c>
      <c r="E404" s="5">
        <v>216</v>
      </c>
      <c r="F404" s="5">
        <f>ROUND(Source!AP395,O404)</f>
        <v>0</v>
      </c>
      <c r="G404" s="5" t="s">
        <v>97</v>
      </c>
      <c r="H404" s="5" t="s">
        <v>98</v>
      </c>
      <c r="I404" s="5"/>
      <c r="J404" s="5"/>
      <c r="K404" s="5">
        <v>216</v>
      </c>
      <c r="L404" s="5">
        <v>8</v>
      </c>
      <c r="M404" s="5">
        <v>3</v>
      </c>
      <c r="N404" s="5" t="s">
        <v>3</v>
      </c>
      <c r="O404" s="5">
        <v>2</v>
      </c>
      <c r="P404" s="5">
        <f>ROUND(Source!EH395,O404)</f>
        <v>102539.84</v>
      </c>
      <c r="Q404" s="5"/>
      <c r="R404" s="5"/>
      <c r="S404" s="5"/>
      <c r="T404" s="5"/>
      <c r="U404" s="5"/>
      <c r="V404" s="5"/>
      <c r="W404" s="5"/>
    </row>
    <row r="405" spans="1:23">
      <c r="A405" s="5">
        <v>50</v>
      </c>
      <c r="B405" s="5">
        <v>0</v>
      </c>
      <c r="C405" s="5">
        <v>0</v>
      </c>
      <c r="D405" s="5">
        <v>1</v>
      </c>
      <c r="E405" s="5">
        <v>223</v>
      </c>
      <c r="F405" s="5">
        <f>ROUND(Source!AQ395,O405)</f>
        <v>0</v>
      </c>
      <c r="G405" s="5" t="s">
        <v>99</v>
      </c>
      <c r="H405" s="5" t="s">
        <v>100</v>
      </c>
      <c r="I405" s="5"/>
      <c r="J405" s="5"/>
      <c r="K405" s="5">
        <v>223</v>
      </c>
      <c r="L405" s="5">
        <v>9</v>
      </c>
      <c r="M405" s="5">
        <v>3</v>
      </c>
      <c r="N405" s="5" t="s">
        <v>3</v>
      </c>
      <c r="O405" s="5">
        <v>2</v>
      </c>
      <c r="P405" s="5">
        <f>ROUND(Source!EI395,O405)</f>
        <v>0</v>
      </c>
      <c r="Q405" s="5"/>
      <c r="R405" s="5"/>
      <c r="S405" s="5"/>
      <c r="T405" s="5"/>
      <c r="U405" s="5"/>
      <c r="V405" s="5"/>
      <c r="W405" s="5"/>
    </row>
    <row r="406" spans="1:23">
      <c r="A406" s="5">
        <v>50</v>
      </c>
      <c r="B406" s="5">
        <v>0</v>
      </c>
      <c r="C406" s="5">
        <v>0</v>
      </c>
      <c r="D406" s="5">
        <v>1</v>
      </c>
      <c r="E406" s="5">
        <v>229</v>
      </c>
      <c r="F406" s="5">
        <f>ROUND(Source!AZ395,O406)</f>
        <v>0</v>
      </c>
      <c r="G406" s="5" t="s">
        <v>101</v>
      </c>
      <c r="H406" s="5" t="s">
        <v>102</v>
      </c>
      <c r="I406" s="5"/>
      <c r="J406" s="5"/>
      <c r="K406" s="5">
        <v>229</v>
      </c>
      <c r="L406" s="5">
        <v>10</v>
      </c>
      <c r="M406" s="5">
        <v>3</v>
      </c>
      <c r="N406" s="5" t="s">
        <v>3</v>
      </c>
      <c r="O406" s="5">
        <v>2</v>
      </c>
      <c r="P406" s="5">
        <f>ROUND(Source!ER395,O406)</f>
        <v>102539.84</v>
      </c>
      <c r="Q406" s="5"/>
      <c r="R406" s="5"/>
      <c r="S406" s="5"/>
      <c r="T406" s="5"/>
      <c r="U406" s="5"/>
      <c r="V406" s="5"/>
      <c r="W406" s="5"/>
    </row>
    <row r="407" spans="1:23">
      <c r="A407" s="5">
        <v>50</v>
      </c>
      <c r="B407" s="5">
        <v>0</v>
      </c>
      <c r="C407" s="5">
        <v>0</v>
      </c>
      <c r="D407" s="5">
        <v>1</v>
      </c>
      <c r="E407" s="5">
        <v>203</v>
      </c>
      <c r="F407" s="5">
        <f>ROUND(Source!Q395,O407)</f>
        <v>154.63</v>
      </c>
      <c r="G407" s="5" t="s">
        <v>103</v>
      </c>
      <c r="H407" s="5" t="s">
        <v>104</v>
      </c>
      <c r="I407" s="5"/>
      <c r="J407" s="5"/>
      <c r="K407" s="5">
        <v>203</v>
      </c>
      <c r="L407" s="5">
        <v>11</v>
      </c>
      <c r="M407" s="5">
        <v>3</v>
      </c>
      <c r="N407" s="5" t="s">
        <v>3</v>
      </c>
      <c r="O407" s="5">
        <v>2</v>
      </c>
      <c r="P407" s="5">
        <f>ROUND(Source!DI395,O407)</f>
        <v>154.63</v>
      </c>
      <c r="Q407" s="5"/>
      <c r="R407" s="5"/>
      <c r="S407" s="5"/>
      <c r="T407" s="5"/>
      <c r="U407" s="5"/>
      <c r="V407" s="5"/>
      <c r="W407" s="5"/>
    </row>
    <row r="408" spans="1:23">
      <c r="A408" s="5">
        <v>50</v>
      </c>
      <c r="B408" s="5">
        <v>0</v>
      </c>
      <c r="C408" s="5">
        <v>0</v>
      </c>
      <c r="D408" s="5">
        <v>1</v>
      </c>
      <c r="E408" s="5">
        <v>231</v>
      </c>
      <c r="F408" s="5">
        <f>ROUND(Source!BB395,O408)</f>
        <v>0</v>
      </c>
      <c r="G408" s="5" t="s">
        <v>105</v>
      </c>
      <c r="H408" s="5" t="s">
        <v>106</v>
      </c>
      <c r="I408" s="5"/>
      <c r="J408" s="5"/>
      <c r="K408" s="5">
        <v>231</v>
      </c>
      <c r="L408" s="5">
        <v>12</v>
      </c>
      <c r="M408" s="5">
        <v>3</v>
      </c>
      <c r="N408" s="5" t="s">
        <v>3</v>
      </c>
      <c r="O408" s="5">
        <v>2</v>
      </c>
      <c r="P408" s="5">
        <f>ROUND(Source!ET395,O408)</f>
        <v>0</v>
      </c>
      <c r="Q408" s="5"/>
      <c r="R408" s="5"/>
      <c r="S408" s="5"/>
      <c r="T408" s="5"/>
      <c r="U408" s="5"/>
      <c r="V408" s="5"/>
      <c r="W408" s="5"/>
    </row>
    <row r="409" spans="1:23">
      <c r="A409" s="5">
        <v>50</v>
      </c>
      <c r="B409" s="5">
        <v>0</v>
      </c>
      <c r="C409" s="5">
        <v>0</v>
      </c>
      <c r="D409" s="5">
        <v>1</v>
      </c>
      <c r="E409" s="5">
        <v>204</v>
      </c>
      <c r="F409" s="5">
        <f>ROUND(Source!R395,O409)</f>
        <v>10.38</v>
      </c>
      <c r="G409" s="5" t="s">
        <v>107</v>
      </c>
      <c r="H409" s="5" t="s">
        <v>108</v>
      </c>
      <c r="I409" s="5"/>
      <c r="J409" s="5"/>
      <c r="K409" s="5">
        <v>204</v>
      </c>
      <c r="L409" s="5">
        <v>13</v>
      </c>
      <c r="M409" s="5">
        <v>3</v>
      </c>
      <c r="N409" s="5" t="s">
        <v>3</v>
      </c>
      <c r="O409" s="5">
        <v>2</v>
      </c>
      <c r="P409" s="5">
        <f>ROUND(Source!DJ395,O409)</f>
        <v>10.38</v>
      </c>
      <c r="Q409" s="5"/>
      <c r="R409" s="5"/>
      <c r="S409" s="5"/>
      <c r="T409" s="5"/>
      <c r="U409" s="5"/>
      <c r="V409" s="5"/>
      <c r="W409" s="5"/>
    </row>
    <row r="410" spans="1:23">
      <c r="A410" s="5">
        <v>50</v>
      </c>
      <c r="B410" s="5">
        <v>0</v>
      </c>
      <c r="C410" s="5">
        <v>0</v>
      </c>
      <c r="D410" s="5">
        <v>1</v>
      </c>
      <c r="E410" s="5">
        <v>205</v>
      </c>
      <c r="F410" s="5">
        <f>ROUND(Source!S395,O410)</f>
        <v>604.04999999999995</v>
      </c>
      <c r="G410" s="5" t="s">
        <v>109</v>
      </c>
      <c r="H410" s="5" t="s">
        <v>110</v>
      </c>
      <c r="I410" s="5"/>
      <c r="J410" s="5"/>
      <c r="K410" s="5">
        <v>205</v>
      </c>
      <c r="L410" s="5">
        <v>14</v>
      </c>
      <c r="M410" s="5">
        <v>3</v>
      </c>
      <c r="N410" s="5" t="s">
        <v>3</v>
      </c>
      <c r="O410" s="5">
        <v>2</v>
      </c>
      <c r="P410" s="5">
        <f>ROUND(Source!DK395,O410)</f>
        <v>604.04999999999995</v>
      </c>
      <c r="Q410" s="5"/>
      <c r="R410" s="5"/>
      <c r="S410" s="5"/>
      <c r="T410" s="5"/>
      <c r="U410" s="5"/>
      <c r="V410" s="5"/>
      <c r="W410" s="5"/>
    </row>
    <row r="411" spans="1:23">
      <c r="A411" s="5">
        <v>50</v>
      </c>
      <c r="B411" s="5">
        <v>0</v>
      </c>
      <c r="C411" s="5">
        <v>0</v>
      </c>
      <c r="D411" s="5">
        <v>1</v>
      </c>
      <c r="E411" s="5">
        <v>232</v>
      </c>
      <c r="F411" s="5">
        <f>ROUND(Source!BC395,O411)</f>
        <v>0</v>
      </c>
      <c r="G411" s="5" t="s">
        <v>111</v>
      </c>
      <c r="H411" s="5" t="s">
        <v>112</v>
      </c>
      <c r="I411" s="5"/>
      <c r="J411" s="5"/>
      <c r="K411" s="5">
        <v>232</v>
      </c>
      <c r="L411" s="5">
        <v>15</v>
      </c>
      <c r="M411" s="5">
        <v>3</v>
      </c>
      <c r="N411" s="5" t="s">
        <v>3</v>
      </c>
      <c r="O411" s="5">
        <v>2</v>
      </c>
      <c r="P411" s="5">
        <f>ROUND(Source!EU395,O411)</f>
        <v>0</v>
      </c>
      <c r="Q411" s="5"/>
      <c r="R411" s="5"/>
      <c r="S411" s="5"/>
      <c r="T411" s="5"/>
      <c r="U411" s="5"/>
      <c r="V411" s="5"/>
      <c r="W411" s="5"/>
    </row>
    <row r="412" spans="1:23">
      <c r="A412" s="5">
        <v>50</v>
      </c>
      <c r="B412" s="5">
        <v>0</v>
      </c>
      <c r="C412" s="5">
        <v>0</v>
      </c>
      <c r="D412" s="5">
        <v>1</v>
      </c>
      <c r="E412" s="5">
        <v>214</v>
      </c>
      <c r="F412" s="5">
        <f>ROUND(Source!AS395,O412)</f>
        <v>2270.41</v>
      </c>
      <c r="G412" s="5" t="s">
        <v>113</v>
      </c>
      <c r="H412" s="5" t="s">
        <v>114</v>
      </c>
      <c r="I412" s="5"/>
      <c r="J412" s="5"/>
      <c r="K412" s="5">
        <v>214</v>
      </c>
      <c r="L412" s="5">
        <v>16</v>
      </c>
      <c r="M412" s="5">
        <v>3</v>
      </c>
      <c r="N412" s="5" t="s">
        <v>3</v>
      </c>
      <c r="O412" s="5">
        <v>2</v>
      </c>
      <c r="P412" s="5">
        <f>ROUND(Source!EK395,O412)</f>
        <v>6436.46</v>
      </c>
      <c r="Q412" s="5"/>
      <c r="R412" s="5"/>
      <c r="S412" s="5"/>
      <c r="T412" s="5"/>
      <c r="U412" s="5"/>
      <c r="V412" s="5"/>
      <c r="W412" s="5"/>
    </row>
    <row r="413" spans="1:23">
      <c r="A413" s="5">
        <v>50</v>
      </c>
      <c r="B413" s="5">
        <v>0</v>
      </c>
      <c r="C413" s="5">
        <v>0</v>
      </c>
      <c r="D413" s="5">
        <v>1</v>
      </c>
      <c r="E413" s="5">
        <v>215</v>
      </c>
      <c r="F413" s="5">
        <f>ROUND(Source!AT395,O413)</f>
        <v>0</v>
      </c>
      <c r="G413" s="5" t="s">
        <v>115</v>
      </c>
      <c r="H413" s="5" t="s">
        <v>116</v>
      </c>
      <c r="I413" s="5"/>
      <c r="J413" s="5"/>
      <c r="K413" s="5">
        <v>215</v>
      </c>
      <c r="L413" s="5">
        <v>17</v>
      </c>
      <c r="M413" s="5">
        <v>3</v>
      </c>
      <c r="N413" s="5" t="s">
        <v>3</v>
      </c>
      <c r="O413" s="5">
        <v>2</v>
      </c>
      <c r="P413" s="5">
        <f>ROUND(Source!EL395,O413)</f>
        <v>0</v>
      </c>
      <c r="Q413" s="5"/>
      <c r="R413" s="5"/>
      <c r="S413" s="5"/>
      <c r="T413" s="5"/>
      <c r="U413" s="5"/>
      <c r="V413" s="5"/>
      <c r="W413" s="5"/>
    </row>
    <row r="414" spans="1:23">
      <c r="A414" s="5">
        <v>50</v>
      </c>
      <c r="B414" s="5">
        <v>0</v>
      </c>
      <c r="C414" s="5">
        <v>0</v>
      </c>
      <c r="D414" s="5">
        <v>1</v>
      </c>
      <c r="E414" s="5">
        <v>217</v>
      </c>
      <c r="F414" s="5">
        <f>ROUND(Source!AU395,O414)</f>
        <v>0</v>
      </c>
      <c r="G414" s="5" t="s">
        <v>117</v>
      </c>
      <c r="H414" s="5" t="s">
        <v>118</v>
      </c>
      <c r="I414" s="5"/>
      <c r="J414" s="5"/>
      <c r="K414" s="5">
        <v>217</v>
      </c>
      <c r="L414" s="5">
        <v>18</v>
      </c>
      <c r="M414" s="5">
        <v>3</v>
      </c>
      <c r="N414" s="5" t="s">
        <v>3</v>
      </c>
      <c r="O414" s="5">
        <v>2</v>
      </c>
      <c r="P414" s="5">
        <f>ROUND(Source!EM395,O414)</f>
        <v>0</v>
      </c>
      <c r="Q414" s="5"/>
      <c r="R414" s="5"/>
      <c r="S414" s="5"/>
      <c r="T414" s="5"/>
      <c r="U414" s="5"/>
      <c r="V414" s="5"/>
      <c r="W414" s="5"/>
    </row>
    <row r="415" spans="1:23">
      <c r="A415" s="5">
        <v>50</v>
      </c>
      <c r="B415" s="5">
        <v>0</v>
      </c>
      <c r="C415" s="5">
        <v>0</v>
      </c>
      <c r="D415" s="5">
        <v>1</v>
      </c>
      <c r="E415" s="5">
        <v>230</v>
      </c>
      <c r="F415" s="5">
        <f>ROUND(Source!BA395,O415)</f>
        <v>0</v>
      </c>
      <c r="G415" s="5" t="s">
        <v>119</v>
      </c>
      <c r="H415" s="5" t="s">
        <v>120</v>
      </c>
      <c r="I415" s="5"/>
      <c r="J415" s="5"/>
      <c r="K415" s="5">
        <v>230</v>
      </c>
      <c r="L415" s="5">
        <v>19</v>
      </c>
      <c r="M415" s="5">
        <v>3</v>
      </c>
      <c r="N415" s="5" t="s">
        <v>3</v>
      </c>
      <c r="O415" s="5">
        <v>2</v>
      </c>
      <c r="P415" s="5">
        <f>ROUND(Source!ES395,O415)</f>
        <v>0</v>
      </c>
      <c r="Q415" s="5"/>
      <c r="R415" s="5"/>
      <c r="S415" s="5"/>
      <c r="T415" s="5"/>
      <c r="U415" s="5"/>
      <c r="V415" s="5"/>
      <c r="W415" s="5"/>
    </row>
    <row r="416" spans="1:23">
      <c r="A416" s="5">
        <v>50</v>
      </c>
      <c r="B416" s="5">
        <v>0</v>
      </c>
      <c r="C416" s="5">
        <v>0</v>
      </c>
      <c r="D416" s="5">
        <v>1</v>
      </c>
      <c r="E416" s="5">
        <v>206</v>
      </c>
      <c r="F416" s="5">
        <f>ROUND(Source!T395,O416)</f>
        <v>0</v>
      </c>
      <c r="G416" s="5" t="s">
        <v>121</v>
      </c>
      <c r="H416" s="5" t="s">
        <v>122</v>
      </c>
      <c r="I416" s="5"/>
      <c r="J416" s="5"/>
      <c r="K416" s="5">
        <v>206</v>
      </c>
      <c r="L416" s="5">
        <v>20</v>
      </c>
      <c r="M416" s="5">
        <v>3</v>
      </c>
      <c r="N416" s="5" t="s">
        <v>3</v>
      </c>
      <c r="O416" s="5">
        <v>2</v>
      </c>
      <c r="P416" s="5">
        <f>ROUND(Source!DL395,O416)</f>
        <v>0</v>
      </c>
      <c r="Q416" s="5"/>
      <c r="R416" s="5"/>
      <c r="S416" s="5"/>
      <c r="T416" s="5"/>
      <c r="U416" s="5"/>
      <c r="V416" s="5"/>
      <c r="W416" s="5"/>
    </row>
    <row r="417" spans="1:255">
      <c r="A417" s="5">
        <v>50</v>
      </c>
      <c r="B417" s="5">
        <v>0</v>
      </c>
      <c r="C417" s="5">
        <v>0</v>
      </c>
      <c r="D417" s="5">
        <v>1</v>
      </c>
      <c r="E417" s="5">
        <v>207</v>
      </c>
      <c r="F417" s="5">
        <f>Source!U395</f>
        <v>65.867399999999989</v>
      </c>
      <c r="G417" s="5" t="s">
        <v>123</v>
      </c>
      <c r="H417" s="5" t="s">
        <v>124</v>
      </c>
      <c r="I417" s="5"/>
      <c r="J417" s="5"/>
      <c r="K417" s="5">
        <v>207</v>
      </c>
      <c r="L417" s="5">
        <v>21</v>
      </c>
      <c r="M417" s="5">
        <v>3</v>
      </c>
      <c r="N417" s="5" t="s">
        <v>3</v>
      </c>
      <c r="O417" s="5">
        <v>-1</v>
      </c>
      <c r="P417" s="5">
        <f>Source!DM395</f>
        <v>65.867399999999989</v>
      </c>
      <c r="Q417" s="5"/>
      <c r="R417" s="5"/>
      <c r="S417" s="5"/>
      <c r="T417" s="5"/>
      <c r="U417" s="5"/>
      <c r="V417" s="5"/>
      <c r="W417" s="5"/>
    </row>
    <row r="418" spans="1:255">
      <c r="A418" s="5">
        <v>50</v>
      </c>
      <c r="B418" s="5">
        <v>0</v>
      </c>
      <c r="C418" s="5">
        <v>0</v>
      </c>
      <c r="D418" s="5">
        <v>1</v>
      </c>
      <c r="E418" s="5">
        <v>208</v>
      </c>
      <c r="F418" s="5">
        <f>Source!V395</f>
        <v>0.84000000000000008</v>
      </c>
      <c r="G418" s="5" t="s">
        <v>125</v>
      </c>
      <c r="H418" s="5" t="s">
        <v>126</v>
      </c>
      <c r="I418" s="5"/>
      <c r="J418" s="5"/>
      <c r="K418" s="5">
        <v>208</v>
      </c>
      <c r="L418" s="5">
        <v>22</v>
      </c>
      <c r="M418" s="5">
        <v>3</v>
      </c>
      <c r="N418" s="5" t="s">
        <v>3</v>
      </c>
      <c r="O418" s="5">
        <v>-1</v>
      </c>
      <c r="P418" s="5">
        <f>Source!DN395</f>
        <v>0.84000000000000008</v>
      </c>
      <c r="Q418" s="5"/>
      <c r="R418" s="5"/>
      <c r="S418" s="5"/>
      <c r="T418" s="5"/>
      <c r="U418" s="5"/>
      <c r="V418" s="5"/>
      <c r="W418" s="5"/>
    </row>
    <row r="419" spans="1:255">
      <c r="A419" s="5">
        <v>50</v>
      </c>
      <c r="B419" s="5">
        <v>0</v>
      </c>
      <c r="C419" s="5">
        <v>0</v>
      </c>
      <c r="D419" s="5">
        <v>1</v>
      </c>
      <c r="E419" s="5">
        <v>209</v>
      </c>
      <c r="F419" s="5">
        <f>ROUND(Source!W395,O419)</f>
        <v>0</v>
      </c>
      <c r="G419" s="5" t="s">
        <v>127</v>
      </c>
      <c r="H419" s="5" t="s">
        <v>128</v>
      </c>
      <c r="I419" s="5"/>
      <c r="J419" s="5"/>
      <c r="K419" s="5">
        <v>209</v>
      </c>
      <c r="L419" s="5">
        <v>23</v>
      </c>
      <c r="M419" s="5">
        <v>3</v>
      </c>
      <c r="N419" s="5" t="s">
        <v>3</v>
      </c>
      <c r="O419" s="5">
        <v>2</v>
      </c>
      <c r="P419" s="5">
        <f>ROUND(Source!DO395,O419)</f>
        <v>0</v>
      </c>
      <c r="Q419" s="5"/>
      <c r="R419" s="5"/>
      <c r="S419" s="5"/>
      <c r="T419" s="5"/>
      <c r="U419" s="5"/>
      <c r="V419" s="5"/>
      <c r="W419" s="5"/>
    </row>
    <row r="420" spans="1:255">
      <c r="A420" s="5">
        <v>50</v>
      </c>
      <c r="B420" s="5">
        <v>0</v>
      </c>
      <c r="C420" s="5">
        <v>0</v>
      </c>
      <c r="D420" s="5">
        <v>1</v>
      </c>
      <c r="E420" s="5">
        <v>233</v>
      </c>
      <c r="F420" s="5">
        <f>ROUND(Source!BD395,O420)</f>
        <v>0</v>
      </c>
      <c r="G420" s="5" t="s">
        <v>129</v>
      </c>
      <c r="H420" s="5" t="s">
        <v>130</v>
      </c>
      <c r="I420" s="5"/>
      <c r="J420" s="5"/>
      <c r="K420" s="5">
        <v>233</v>
      </c>
      <c r="L420" s="5">
        <v>24</v>
      </c>
      <c r="M420" s="5">
        <v>3</v>
      </c>
      <c r="N420" s="5" t="s">
        <v>3</v>
      </c>
      <c r="O420" s="5">
        <v>2</v>
      </c>
      <c r="P420" s="5">
        <f>ROUND(Source!EV395,O420)</f>
        <v>0</v>
      </c>
      <c r="Q420" s="5"/>
      <c r="R420" s="5"/>
      <c r="S420" s="5"/>
      <c r="T420" s="5"/>
      <c r="U420" s="5"/>
      <c r="V420" s="5"/>
      <c r="W420" s="5"/>
    </row>
    <row r="421" spans="1:255">
      <c r="A421" s="5">
        <v>50</v>
      </c>
      <c r="B421" s="5">
        <v>0</v>
      </c>
      <c r="C421" s="5">
        <v>0</v>
      </c>
      <c r="D421" s="5">
        <v>1</v>
      </c>
      <c r="E421" s="5">
        <v>210</v>
      </c>
      <c r="F421" s="5">
        <f>ROUND(Source!X395,O421)</f>
        <v>706.59</v>
      </c>
      <c r="G421" s="5" t="s">
        <v>131</v>
      </c>
      <c r="H421" s="5" t="s">
        <v>132</v>
      </c>
      <c r="I421" s="5"/>
      <c r="J421" s="5"/>
      <c r="K421" s="5">
        <v>210</v>
      </c>
      <c r="L421" s="5">
        <v>25</v>
      </c>
      <c r="M421" s="5">
        <v>3</v>
      </c>
      <c r="N421" s="5" t="s">
        <v>3</v>
      </c>
      <c r="O421" s="5">
        <v>2</v>
      </c>
      <c r="P421" s="5">
        <f>ROUND(Source!DP395,O421)</f>
        <v>706.59</v>
      </c>
      <c r="Q421" s="5"/>
      <c r="R421" s="5"/>
      <c r="S421" s="5"/>
      <c r="T421" s="5"/>
      <c r="U421" s="5"/>
      <c r="V421" s="5"/>
      <c r="W421" s="5"/>
    </row>
    <row r="422" spans="1:255">
      <c r="A422" s="5">
        <v>50</v>
      </c>
      <c r="B422" s="5">
        <v>0</v>
      </c>
      <c r="C422" s="5">
        <v>0</v>
      </c>
      <c r="D422" s="5">
        <v>1</v>
      </c>
      <c r="E422" s="5">
        <v>211</v>
      </c>
      <c r="F422" s="5">
        <f>ROUND(Source!Y395,O422)</f>
        <v>436.25</v>
      </c>
      <c r="G422" s="5" t="s">
        <v>133</v>
      </c>
      <c r="H422" s="5" t="s">
        <v>134</v>
      </c>
      <c r="I422" s="5"/>
      <c r="J422" s="5"/>
      <c r="K422" s="5">
        <v>211</v>
      </c>
      <c r="L422" s="5">
        <v>26</v>
      </c>
      <c r="M422" s="5">
        <v>3</v>
      </c>
      <c r="N422" s="5" t="s">
        <v>3</v>
      </c>
      <c r="O422" s="5">
        <v>2</v>
      </c>
      <c r="P422" s="5">
        <f>ROUND(Source!DQ395,O422)</f>
        <v>436.25</v>
      </c>
      <c r="Q422" s="5"/>
      <c r="R422" s="5"/>
      <c r="S422" s="5"/>
      <c r="T422" s="5"/>
      <c r="U422" s="5"/>
      <c r="V422" s="5"/>
      <c r="W422" s="5"/>
    </row>
    <row r="423" spans="1:255">
      <c r="A423" s="5">
        <v>50</v>
      </c>
      <c r="B423" s="5">
        <v>0</v>
      </c>
      <c r="C423" s="5">
        <v>0</v>
      </c>
      <c r="D423" s="5">
        <v>1</v>
      </c>
      <c r="E423" s="5">
        <v>224</v>
      </c>
      <c r="F423" s="5">
        <f>ROUND(Source!AR395,O423)</f>
        <v>2270.41</v>
      </c>
      <c r="G423" s="5" t="s">
        <v>135</v>
      </c>
      <c r="H423" s="5" t="s">
        <v>136</v>
      </c>
      <c r="I423" s="5"/>
      <c r="J423" s="5"/>
      <c r="K423" s="5">
        <v>224</v>
      </c>
      <c r="L423" s="5">
        <v>27</v>
      </c>
      <c r="M423" s="5">
        <v>3</v>
      </c>
      <c r="N423" s="5" t="s">
        <v>3</v>
      </c>
      <c r="O423" s="5">
        <v>2</v>
      </c>
      <c r="P423" s="5">
        <f>ROUND(Source!EJ395,O423)</f>
        <v>108976.3</v>
      </c>
      <c r="Q423" s="5"/>
      <c r="R423" s="5"/>
      <c r="S423" s="5"/>
      <c r="T423" s="5"/>
      <c r="U423" s="5"/>
      <c r="V423" s="5"/>
      <c r="W423" s="5"/>
    </row>
    <row r="425" spans="1:255">
      <c r="A425" s="1">
        <v>4</v>
      </c>
      <c r="B425" s="1">
        <v>1</v>
      </c>
      <c r="C425" s="1"/>
      <c r="D425" s="1">
        <f>ROW(A452)</f>
        <v>452</v>
      </c>
      <c r="E425" s="1"/>
      <c r="F425" s="1" t="s">
        <v>283</v>
      </c>
      <c r="G425" s="1" t="s">
        <v>283</v>
      </c>
      <c r="H425" s="1" t="s">
        <v>3</v>
      </c>
      <c r="I425" s="1">
        <v>0</v>
      </c>
      <c r="J425" s="1"/>
      <c r="K425" s="1">
        <v>-1</v>
      </c>
      <c r="L425" s="1"/>
      <c r="M425" s="1"/>
      <c r="N425" s="1"/>
      <c r="O425" s="1"/>
      <c r="P425" s="1"/>
      <c r="Q425" s="1"/>
      <c r="R425" s="1"/>
      <c r="S425" s="1"/>
      <c r="T425" s="1"/>
      <c r="U425" s="1" t="s">
        <v>3</v>
      </c>
      <c r="V425" s="1">
        <v>0</v>
      </c>
      <c r="W425" s="1"/>
      <c r="X425" s="1"/>
      <c r="Y425" s="1"/>
      <c r="Z425" s="1"/>
      <c r="AA425" s="1"/>
      <c r="AB425" s="1" t="s">
        <v>3</v>
      </c>
      <c r="AC425" s="1" t="s">
        <v>3</v>
      </c>
      <c r="AD425" s="1" t="s">
        <v>3</v>
      </c>
      <c r="AE425" s="1" t="s">
        <v>3</v>
      </c>
      <c r="AF425" s="1" t="s">
        <v>3</v>
      </c>
      <c r="AG425" s="1" t="s">
        <v>3</v>
      </c>
      <c r="AH425" s="1"/>
      <c r="AI425" s="1"/>
      <c r="AJ425" s="1"/>
      <c r="AK425" s="1"/>
      <c r="AL425" s="1"/>
      <c r="AM425" s="1"/>
      <c r="AN425" s="1"/>
      <c r="AO425" s="1"/>
      <c r="AP425" s="1" t="s">
        <v>3</v>
      </c>
      <c r="AQ425" s="1" t="s">
        <v>3</v>
      </c>
      <c r="AR425" s="1" t="s">
        <v>3</v>
      </c>
      <c r="AS425" s="1"/>
      <c r="AT425" s="1"/>
      <c r="AU425" s="1"/>
      <c r="AV425" s="1"/>
      <c r="AW425" s="1"/>
      <c r="AX425" s="1"/>
      <c r="AY425" s="1"/>
      <c r="AZ425" s="1" t="s">
        <v>3</v>
      </c>
      <c r="BA425" s="1"/>
      <c r="BB425" s="1" t="s">
        <v>3</v>
      </c>
      <c r="BC425" s="1" t="s">
        <v>3</v>
      </c>
      <c r="BD425" s="1" t="s">
        <v>3</v>
      </c>
      <c r="BE425" s="1" t="s">
        <v>3</v>
      </c>
      <c r="BF425" s="1" t="s">
        <v>3</v>
      </c>
      <c r="BG425" s="1" t="s">
        <v>3</v>
      </c>
      <c r="BH425" s="1" t="s">
        <v>3</v>
      </c>
      <c r="BI425" s="1" t="s">
        <v>3</v>
      </c>
      <c r="BJ425" s="1" t="s">
        <v>3</v>
      </c>
      <c r="BK425" s="1" t="s">
        <v>3</v>
      </c>
      <c r="BL425" s="1" t="s">
        <v>3</v>
      </c>
      <c r="BM425" s="1" t="s">
        <v>3</v>
      </c>
      <c r="BN425" s="1" t="s">
        <v>3</v>
      </c>
      <c r="BO425" s="1" t="s">
        <v>3</v>
      </c>
      <c r="BP425" s="1" t="s">
        <v>3</v>
      </c>
      <c r="BQ425" s="1"/>
      <c r="BR425" s="1"/>
      <c r="BS425" s="1"/>
      <c r="BT425" s="1"/>
      <c r="BU425" s="1"/>
      <c r="BV425" s="1"/>
      <c r="BW425" s="1"/>
      <c r="BX425" s="1">
        <v>0</v>
      </c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>
        <v>0</v>
      </c>
    </row>
    <row r="427" spans="1:255">
      <c r="A427" s="3">
        <v>52</v>
      </c>
      <c r="B427" s="3">
        <f t="shared" ref="B427:G427" si="374">B452</f>
        <v>1</v>
      </c>
      <c r="C427" s="3">
        <f t="shared" si="374"/>
        <v>4</v>
      </c>
      <c r="D427" s="3">
        <f t="shared" si="374"/>
        <v>425</v>
      </c>
      <c r="E427" s="3">
        <f t="shared" si="374"/>
        <v>0</v>
      </c>
      <c r="F427" s="3" t="str">
        <f t="shared" si="374"/>
        <v>8.Система ПД3 (оборудование)</v>
      </c>
      <c r="G427" s="3" t="str">
        <f t="shared" si="374"/>
        <v>8.Система ПД3 (оборудование)</v>
      </c>
      <c r="H427" s="3"/>
      <c r="I427" s="3"/>
      <c r="J427" s="3"/>
      <c r="K427" s="3"/>
      <c r="L427" s="3"/>
      <c r="M427" s="3"/>
      <c r="N427" s="3"/>
      <c r="O427" s="3">
        <f t="shared" ref="O427:AT427" si="375">O452</f>
        <v>460.26</v>
      </c>
      <c r="P427" s="3">
        <f t="shared" si="375"/>
        <v>114.39</v>
      </c>
      <c r="Q427" s="3">
        <f t="shared" si="375"/>
        <v>63.2</v>
      </c>
      <c r="R427" s="3">
        <f t="shared" si="375"/>
        <v>7.61</v>
      </c>
      <c r="S427" s="3">
        <f t="shared" si="375"/>
        <v>282.67</v>
      </c>
      <c r="T427" s="3">
        <f t="shared" si="375"/>
        <v>0</v>
      </c>
      <c r="U427" s="3">
        <f t="shared" si="375"/>
        <v>29.973862199999999</v>
      </c>
      <c r="V427" s="3">
        <f t="shared" si="375"/>
        <v>0.64609499999999986</v>
      </c>
      <c r="W427" s="3">
        <f t="shared" si="375"/>
        <v>0</v>
      </c>
      <c r="X427" s="3">
        <f t="shared" si="375"/>
        <v>333.82</v>
      </c>
      <c r="Y427" s="3">
        <f t="shared" si="375"/>
        <v>206.1</v>
      </c>
      <c r="Z427" s="3">
        <f t="shared" si="375"/>
        <v>0</v>
      </c>
      <c r="AA427" s="3">
        <f t="shared" si="375"/>
        <v>0</v>
      </c>
      <c r="AB427" s="3">
        <f t="shared" si="375"/>
        <v>460.26</v>
      </c>
      <c r="AC427" s="3">
        <f t="shared" si="375"/>
        <v>114.39</v>
      </c>
      <c r="AD427" s="3">
        <f t="shared" si="375"/>
        <v>63.2</v>
      </c>
      <c r="AE427" s="3">
        <f t="shared" si="375"/>
        <v>7.61</v>
      </c>
      <c r="AF427" s="3">
        <f t="shared" si="375"/>
        <v>282.67</v>
      </c>
      <c r="AG427" s="3">
        <f t="shared" si="375"/>
        <v>0</v>
      </c>
      <c r="AH427" s="3">
        <f t="shared" si="375"/>
        <v>29.973862199999999</v>
      </c>
      <c r="AI427" s="3">
        <f t="shared" si="375"/>
        <v>0.64609499999999986</v>
      </c>
      <c r="AJ427" s="3">
        <f t="shared" si="375"/>
        <v>0</v>
      </c>
      <c r="AK427" s="3">
        <f t="shared" si="375"/>
        <v>333.82</v>
      </c>
      <c r="AL427" s="3">
        <f t="shared" si="375"/>
        <v>206.1</v>
      </c>
      <c r="AM427" s="3">
        <f t="shared" si="375"/>
        <v>0</v>
      </c>
      <c r="AN427" s="3">
        <f t="shared" si="375"/>
        <v>0</v>
      </c>
      <c r="AO427" s="3">
        <f t="shared" si="375"/>
        <v>0</v>
      </c>
      <c r="AP427" s="3">
        <f t="shared" si="375"/>
        <v>0</v>
      </c>
      <c r="AQ427" s="3">
        <f t="shared" si="375"/>
        <v>0</v>
      </c>
      <c r="AR427" s="3">
        <f t="shared" si="375"/>
        <v>1000.18</v>
      </c>
      <c r="AS427" s="3">
        <f t="shared" si="375"/>
        <v>1000.18</v>
      </c>
      <c r="AT427" s="3">
        <f t="shared" si="375"/>
        <v>0</v>
      </c>
      <c r="AU427" s="3">
        <f t="shared" ref="AU427:BZ427" si="376">AU452</f>
        <v>0</v>
      </c>
      <c r="AV427" s="3">
        <f t="shared" si="376"/>
        <v>114.39</v>
      </c>
      <c r="AW427" s="3">
        <f t="shared" si="376"/>
        <v>114.39</v>
      </c>
      <c r="AX427" s="3">
        <f t="shared" si="376"/>
        <v>0</v>
      </c>
      <c r="AY427" s="3">
        <f t="shared" si="376"/>
        <v>114.39</v>
      </c>
      <c r="AZ427" s="3">
        <f t="shared" si="376"/>
        <v>0</v>
      </c>
      <c r="BA427" s="3">
        <f t="shared" si="376"/>
        <v>0</v>
      </c>
      <c r="BB427" s="3">
        <f t="shared" si="376"/>
        <v>0</v>
      </c>
      <c r="BC427" s="3">
        <f t="shared" si="376"/>
        <v>0</v>
      </c>
      <c r="BD427" s="3">
        <f t="shared" si="376"/>
        <v>0</v>
      </c>
      <c r="BE427" s="3">
        <f t="shared" si="376"/>
        <v>0</v>
      </c>
      <c r="BF427" s="3">
        <f t="shared" si="376"/>
        <v>0</v>
      </c>
      <c r="BG427" s="3">
        <f t="shared" si="376"/>
        <v>0</v>
      </c>
      <c r="BH427" s="3">
        <f t="shared" si="376"/>
        <v>0</v>
      </c>
      <c r="BI427" s="3">
        <f t="shared" si="376"/>
        <v>0</v>
      </c>
      <c r="BJ427" s="3">
        <f t="shared" si="376"/>
        <v>0</v>
      </c>
      <c r="BK427" s="3">
        <f t="shared" si="376"/>
        <v>0</v>
      </c>
      <c r="BL427" s="3">
        <f t="shared" si="376"/>
        <v>0</v>
      </c>
      <c r="BM427" s="3">
        <f t="shared" si="376"/>
        <v>0</v>
      </c>
      <c r="BN427" s="3">
        <f t="shared" si="376"/>
        <v>0</v>
      </c>
      <c r="BO427" s="3">
        <f t="shared" si="376"/>
        <v>0</v>
      </c>
      <c r="BP427" s="3">
        <f t="shared" si="376"/>
        <v>0</v>
      </c>
      <c r="BQ427" s="3">
        <f t="shared" si="376"/>
        <v>0</v>
      </c>
      <c r="BR427" s="3">
        <f t="shared" si="376"/>
        <v>0</v>
      </c>
      <c r="BS427" s="3">
        <f t="shared" si="376"/>
        <v>0</v>
      </c>
      <c r="BT427" s="3">
        <f t="shared" si="376"/>
        <v>0</v>
      </c>
      <c r="BU427" s="3">
        <f t="shared" si="376"/>
        <v>0</v>
      </c>
      <c r="BV427" s="3">
        <f t="shared" si="376"/>
        <v>0</v>
      </c>
      <c r="BW427" s="3">
        <f t="shared" si="376"/>
        <v>0</v>
      </c>
      <c r="BX427" s="3">
        <f t="shared" si="376"/>
        <v>0</v>
      </c>
      <c r="BY427" s="3">
        <f t="shared" si="376"/>
        <v>0</v>
      </c>
      <c r="BZ427" s="3">
        <f t="shared" si="376"/>
        <v>0</v>
      </c>
      <c r="CA427" s="3">
        <f t="shared" ref="CA427:DF427" si="377">CA452</f>
        <v>1000.18</v>
      </c>
      <c r="CB427" s="3">
        <f t="shared" si="377"/>
        <v>1000.18</v>
      </c>
      <c r="CC427" s="3">
        <f t="shared" si="377"/>
        <v>0</v>
      </c>
      <c r="CD427" s="3">
        <f t="shared" si="377"/>
        <v>0</v>
      </c>
      <c r="CE427" s="3">
        <f t="shared" si="377"/>
        <v>114.39</v>
      </c>
      <c r="CF427" s="3">
        <f t="shared" si="377"/>
        <v>114.39</v>
      </c>
      <c r="CG427" s="3">
        <f t="shared" si="377"/>
        <v>0</v>
      </c>
      <c r="CH427" s="3">
        <f t="shared" si="377"/>
        <v>114.39</v>
      </c>
      <c r="CI427" s="3">
        <f t="shared" si="377"/>
        <v>0</v>
      </c>
      <c r="CJ427" s="3">
        <f t="shared" si="377"/>
        <v>0</v>
      </c>
      <c r="CK427" s="3">
        <f t="shared" si="377"/>
        <v>0</v>
      </c>
      <c r="CL427" s="3">
        <f t="shared" si="377"/>
        <v>0</v>
      </c>
      <c r="CM427" s="3">
        <f t="shared" si="377"/>
        <v>0</v>
      </c>
      <c r="CN427" s="3">
        <f t="shared" si="377"/>
        <v>0</v>
      </c>
      <c r="CO427" s="3">
        <f t="shared" si="377"/>
        <v>0</v>
      </c>
      <c r="CP427" s="3">
        <f t="shared" si="377"/>
        <v>0</v>
      </c>
      <c r="CQ427" s="3">
        <f t="shared" si="377"/>
        <v>0</v>
      </c>
      <c r="CR427" s="3">
        <f t="shared" si="377"/>
        <v>0</v>
      </c>
      <c r="CS427" s="3">
        <f t="shared" si="377"/>
        <v>0</v>
      </c>
      <c r="CT427" s="3">
        <f t="shared" si="377"/>
        <v>0</v>
      </c>
      <c r="CU427" s="3">
        <f t="shared" si="377"/>
        <v>0</v>
      </c>
      <c r="CV427" s="3">
        <f t="shared" si="377"/>
        <v>0</v>
      </c>
      <c r="CW427" s="3">
        <f t="shared" si="377"/>
        <v>0</v>
      </c>
      <c r="CX427" s="3">
        <f t="shared" si="377"/>
        <v>0</v>
      </c>
      <c r="CY427" s="3">
        <f t="shared" si="377"/>
        <v>0</v>
      </c>
      <c r="CZ427" s="3">
        <f t="shared" si="377"/>
        <v>0</v>
      </c>
      <c r="DA427" s="3">
        <f t="shared" si="377"/>
        <v>0</v>
      </c>
      <c r="DB427" s="3">
        <f t="shared" si="377"/>
        <v>0</v>
      </c>
      <c r="DC427" s="3">
        <f t="shared" si="377"/>
        <v>0</v>
      </c>
      <c r="DD427" s="3">
        <f t="shared" si="377"/>
        <v>0</v>
      </c>
      <c r="DE427" s="3">
        <f t="shared" si="377"/>
        <v>0</v>
      </c>
      <c r="DF427" s="3">
        <f t="shared" si="377"/>
        <v>0</v>
      </c>
      <c r="DG427" s="4">
        <f t="shared" ref="DG427:EL427" si="378">DG452</f>
        <v>109514.87</v>
      </c>
      <c r="DH427" s="4">
        <f t="shared" si="378"/>
        <v>109169</v>
      </c>
      <c r="DI427" s="4">
        <f t="shared" si="378"/>
        <v>63.2</v>
      </c>
      <c r="DJ427" s="4">
        <f t="shared" si="378"/>
        <v>7.61</v>
      </c>
      <c r="DK427" s="4">
        <f t="shared" si="378"/>
        <v>282.67</v>
      </c>
      <c r="DL427" s="4">
        <f t="shared" si="378"/>
        <v>0</v>
      </c>
      <c r="DM427" s="4">
        <f t="shared" si="378"/>
        <v>29.973862199999999</v>
      </c>
      <c r="DN427" s="4">
        <f t="shared" si="378"/>
        <v>0.64609499999999986</v>
      </c>
      <c r="DO427" s="4">
        <f t="shared" si="378"/>
        <v>0</v>
      </c>
      <c r="DP427" s="4">
        <f t="shared" si="378"/>
        <v>333.82</v>
      </c>
      <c r="DQ427" s="4">
        <f t="shared" si="378"/>
        <v>206.1</v>
      </c>
      <c r="DR427" s="4">
        <f t="shared" si="378"/>
        <v>0</v>
      </c>
      <c r="DS427" s="4">
        <f t="shared" si="378"/>
        <v>0</v>
      </c>
      <c r="DT427" s="4">
        <f t="shared" si="378"/>
        <v>109514.87</v>
      </c>
      <c r="DU427" s="4">
        <f t="shared" si="378"/>
        <v>109169</v>
      </c>
      <c r="DV427" s="4">
        <f t="shared" si="378"/>
        <v>63.2</v>
      </c>
      <c r="DW427" s="4">
        <f t="shared" si="378"/>
        <v>7.61</v>
      </c>
      <c r="DX427" s="4">
        <f t="shared" si="378"/>
        <v>282.67</v>
      </c>
      <c r="DY427" s="4">
        <f t="shared" si="378"/>
        <v>0</v>
      </c>
      <c r="DZ427" s="4">
        <f t="shared" si="378"/>
        <v>29.973862199999999</v>
      </c>
      <c r="EA427" s="4">
        <f t="shared" si="378"/>
        <v>0.64609499999999986</v>
      </c>
      <c r="EB427" s="4">
        <f t="shared" si="378"/>
        <v>0</v>
      </c>
      <c r="EC427" s="4">
        <f t="shared" si="378"/>
        <v>333.82</v>
      </c>
      <c r="ED427" s="4">
        <f t="shared" si="378"/>
        <v>206.1</v>
      </c>
      <c r="EE427" s="4">
        <f t="shared" si="378"/>
        <v>0</v>
      </c>
      <c r="EF427" s="4">
        <f t="shared" si="378"/>
        <v>0</v>
      </c>
      <c r="EG427" s="4">
        <f t="shared" si="378"/>
        <v>0</v>
      </c>
      <c r="EH427" s="4">
        <f t="shared" si="378"/>
        <v>91805.71</v>
      </c>
      <c r="EI427" s="4">
        <f t="shared" si="378"/>
        <v>0</v>
      </c>
      <c r="EJ427" s="4">
        <f t="shared" si="378"/>
        <v>110054.79</v>
      </c>
      <c r="EK427" s="4">
        <f t="shared" si="378"/>
        <v>8778.89</v>
      </c>
      <c r="EL427" s="4">
        <f t="shared" si="378"/>
        <v>9470.19</v>
      </c>
      <c r="EM427" s="4">
        <f t="shared" ref="EM427:FR427" si="379">EM452</f>
        <v>0</v>
      </c>
      <c r="EN427" s="4">
        <f t="shared" si="379"/>
        <v>109169</v>
      </c>
      <c r="EO427" s="4">
        <f t="shared" si="379"/>
        <v>17363.29</v>
      </c>
      <c r="EP427" s="4">
        <f t="shared" si="379"/>
        <v>0</v>
      </c>
      <c r="EQ427" s="4">
        <f t="shared" si="379"/>
        <v>17363.29</v>
      </c>
      <c r="ER427" s="4">
        <f t="shared" si="379"/>
        <v>91805.71</v>
      </c>
      <c r="ES427" s="4">
        <f t="shared" si="379"/>
        <v>0</v>
      </c>
      <c r="ET427" s="4">
        <f t="shared" si="379"/>
        <v>0</v>
      </c>
      <c r="EU427" s="4">
        <f t="shared" si="379"/>
        <v>0</v>
      </c>
      <c r="EV427" s="4">
        <f t="shared" si="379"/>
        <v>0</v>
      </c>
      <c r="EW427" s="4">
        <f t="shared" si="379"/>
        <v>0</v>
      </c>
      <c r="EX427" s="4">
        <f t="shared" si="379"/>
        <v>0</v>
      </c>
      <c r="EY427" s="4">
        <f t="shared" si="379"/>
        <v>0</v>
      </c>
      <c r="EZ427" s="4">
        <f t="shared" si="379"/>
        <v>0</v>
      </c>
      <c r="FA427" s="4">
        <f t="shared" si="379"/>
        <v>0</v>
      </c>
      <c r="FB427" s="4">
        <f t="shared" si="379"/>
        <v>0</v>
      </c>
      <c r="FC427" s="4">
        <f t="shared" si="379"/>
        <v>0</v>
      </c>
      <c r="FD427" s="4">
        <f t="shared" si="379"/>
        <v>0</v>
      </c>
      <c r="FE427" s="4">
        <f t="shared" si="379"/>
        <v>0</v>
      </c>
      <c r="FF427" s="4">
        <f t="shared" si="379"/>
        <v>0</v>
      </c>
      <c r="FG427" s="4">
        <f t="shared" si="379"/>
        <v>0</v>
      </c>
      <c r="FH427" s="4">
        <f t="shared" si="379"/>
        <v>0</v>
      </c>
      <c r="FI427" s="4">
        <f t="shared" si="379"/>
        <v>0</v>
      </c>
      <c r="FJ427" s="4">
        <f t="shared" si="379"/>
        <v>0</v>
      </c>
      <c r="FK427" s="4">
        <f t="shared" si="379"/>
        <v>0</v>
      </c>
      <c r="FL427" s="4">
        <f t="shared" si="379"/>
        <v>0</v>
      </c>
      <c r="FM427" s="4">
        <f t="shared" si="379"/>
        <v>0</v>
      </c>
      <c r="FN427" s="4">
        <f t="shared" si="379"/>
        <v>0</v>
      </c>
      <c r="FO427" s="4">
        <f t="shared" si="379"/>
        <v>0</v>
      </c>
      <c r="FP427" s="4">
        <f t="shared" si="379"/>
        <v>0</v>
      </c>
      <c r="FQ427" s="4">
        <f t="shared" si="379"/>
        <v>91805.71</v>
      </c>
      <c r="FR427" s="4">
        <f t="shared" si="379"/>
        <v>0</v>
      </c>
      <c r="FS427" s="4">
        <f t="shared" ref="FS427:GX427" si="380">FS452</f>
        <v>110054.79</v>
      </c>
      <c r="FT427" s="4">
        <f t="shared" si="380"/>
        <v>8778.89</v>
      </c>
      <c r="FU427" s="4">
        <f t="shared" si="380"/>
        <v>9470.19</v>
      </c>
      <c r="FV427" s="4">
        <f t="shared" si="380"/>
        <v>0</v>
      </c>
      <c r="FW427" s="4">
        <f t="shared" si="380"/>
        <v>109169</v>
      </c>
      <c r="FX427" s="4">
        <f t="shared" si="380"/>
        <v>17363.289999999994</v>
      </c>
      <c r="FY427" s="4">
        <f t="shared" si="380"/>
        <v>0</v>
      </c>
      <c r="FZ427" s="4">
        <f t="shared" si="380"/>
        <v>17363.289999999994</v>
      </c>
      <c r="GA427" s="4">
        <f t="shared" si="380"/>
        <v>91805.71</v>
      </c>
      <c r="GB427" s="4">
        <f t="shared" si="380"/>
        <v>0</v>
      </c>
      <c r="GC427" s="4">
        <f t="shared" si="380"/>
        <v>0</v>
      </c>
      <c r="GD427" s="4">
        <f t="shared" si="380"/>
        <v>0</v>
      </c>
      <c r="GE427" s="4">
        <f t="shared" si="380"/>
        <v>0</v>
      </c>
      <c r="GF427" s="4">
        <f t="shared" si="380"/>
        <v>0</v>
      </c>
      <c r="GG427" s="4">
        <f t="shared" si="380"/>
        <v>0</v>
      </c>
      <c r="GH427" s="4">
        <f t="shared" si="380"/>
        <v>0</v>
      </c>
      <c r="GI427" s="4">
        <f t="shared" si="380"/>
        <v>0</v>
      </c>
      <c r="GJ427" s="4">
        <f t="shared" si="380"/>
        <v>0</v>
      </c>
      <c r="GK427" s="4">
        <f t="shared" si="380"/>
        <v>0</v>
      </c>
      <c r="GL427" s="4">
        <f t="shared" si="380"/>
        <v>0</v>
      </c>
      <c r="GM427" s="4">
        <f t="shared" si="380"/>
        <v>0</v>
      </c>
      <c r="GN427" s="4">
        <f t="shared" si="380"/>
        <v>0</v>
      </c>
      <c r="GO427" s="4">
        <f t="shared" si="380"/>
        <v>0</v>
      </c>
      <c r="GP427" s="4">
        <f t="shared" si="380"/>
        <v>0</v>
      </c>
      <c r="GQ427" s="4">
        <f t="shared" si="380"/>
        <v>0</v>
      </c>
      <c r="GR427" s="4">
        <f t="shared" si="380"/>
        <v>0</v>
      </c>
      <c r="GS427" s="4">
        <f t="shared" si="380"/>
        <v>0</v>
      </c>
      <c r="GT427" s="4">
        <f t="shared" si="380"/>
        <v>0</v>
      </c>
      <c r="GU427" s="4">
        <f t="shared" si="380"/>
        <v>0</v>
      </c>
      <c r="GV427" s="4">
        <f t="shared" si="380"/>
        <v>0</v>
      </c>
      <c r="GW427" s="4">
        <f t="shared" si="380"/>
        <v>0</v>
      </c>
      <c r="GX427" s="4">
        <f t="shared" si="380"/>
        <v>0</v>
      </c>
    </row>
    <row r="429" spans="1:255">
      <c r="A429" s="2">
        <v>17</v>
      </c>
      <c r="B429" s="2">
        <v>1</v>
      </c>
      <c r="C429" s="2">
        <f>ROW(SmtRes!A397)</f>
        <v>397</v>
      </c>
      <c r="D429" s="2">
        <f>ROW(EtalonRes!A452)</f>
        <v>452</v>
      </c>
      <c r="E429" s="2" t="s">
        <v>284</v>
      </c>
      <c r="F429" s="2" t="s">
        <v>17</v>
      </c>
      <c r="G429" s="2" t="s">
        <v>18</v>
      </c>
      <c r="H429" s="2" t="s">
        <v>19</v>
      </c>
      <c r="I429" s="2">
        <v>1</v>
      </c>
      <c r="J429" s="2">
        <v>0</v>
      </c>
      <c r="K429" s="2"/>
      <c r="L429" s="2"/>
      <c r="M429" s="2"/>
      <c r="N429" s="2"/>
      <c r="O429" s="2">
        <f t="shared" ref="O429:O450" si="381">ROUND(CP429,2)</f>
        <v>251.69</v>
      </c>
      <c r="P429" s="2">
        <f t="shared" ref="P429:P450" si="382">ROUND(CQ429*I429,2)</f>
        <v>2.02</v>
      </c>
      <c r="Q429" s="2">
        <f t="shared" ref="Q429:Q450" si="383">ROUND(CR429*I429,2)</f>
        <v>58.64</v>
      </c>
      <c r="R429" s="2">
        <f t="shared" ref="R429:R450" si="384">ROUND(CS429*I429,2)</f>
        <v>7.25</v>
      </c>
      <c r="S429" s="2">
        <f t="shared" ref="S429:S450" si="385">ROUND(CT429*I429,2)</f>
        <v>191.03</v>
      </c>
      <c r="T429" s="2">
        <f t="shared" ref="T429:T450" si="386">ROUND(CU429*I429,2)</f>
        <v>0</v>
      </c>
      <c r="U429" s="2">
        <f t="shared" ref="U429:U450" si="387">CV429*I429</f>
        <v>19.8582</v>
      </c>
      <c r="V429" s="2">
        <f t="shared" ref="V429:V450" si="388">CW429*I429</f>
        <v>0.61499999999999988</v>
      </c>
      <c r="W429" s="2">
        <f t="shared" ref="W429:W450" si="389">ROUND(CX429*I429,2)</f>
        <v>0</v>
      </c>
      <c r="X429" s="2">
        <f t="shared" ref="X429:X450" si="390">ROUND(CY429,2)</f>
        <v>228.02</v>
      </c>
      <c r="Y429" s="2">
        <f t="shared" ref="Y429:Y450" si="391">ROUND(CZ429,2)</f>
        <v>140.78</v>
      </c>
      <c r="Z429" s="2"/>
      <c r="AA429" s="2">
        <v>33304975</v>
      </c>
      <c r="AB429" s="2">
        <f t="shared" ref="AB429:AB450" si="392">ROUND((AC429+AD429+AF429),2)</f>
        <v>251.69</v>
      </c>
      <c r="AC429" s="2">
        <f t="shared" ref="AC429:AC450" si="393">ROUND((ES429),2)</f>
        <v>2.02</v>
      </c>
      <c r="AD429" s="2">
        <f>ROUND((((((ET429*1.2)*1.25))-(((EU429*1.2)*1.25)))+AE429),2)</f>
        <v>58.64</v>
      </c>
      <c r="AE429" s="2">
        <f>ROUND((((EU429*1.2)*1.25)),2)</f>
        <v>7.25</v>
      </c>
      <c r="AF429" s="2">
        <f>ROUND((((EV429*1.2)*1.15)),2)</f>
        <v>191.03</v>
      </c>
      <c r="AG429" s="2">
        <f t="shared" ref="AG429:AG450" si="394">ROUND((AP429),2)</f>
        <v>0</v>
      </c>
      <c r="AH429" s="2">
        <f>(((EW429*1.2)*1.15))</f>
        <v>19.8582</v>
      </c>
      <c r="AI429" s="2">
        <f>(((EX429*1.2)*1.25))</f>
        <v>0.61499999999999988</v>
      </c>
      <c r="AJ429" s="2">
        <f t="shared" ref="AJ429:AJ450" si="395">(AS429)</f>
        <v>0</v>
      </c>
      <c r="AK429" s="2">
        <v>179.54</v>
      </c>
      <c r="AL429" s="2">
        <v>2.02</v>
      </c>
      <c r="AM429" s="2">
        <v>39.090000000000003</v>
      </c>
      <c r="AN429" s="2">
        <v>4.83</v>
      </c>
      <c r="AO429" s="2">
        <v>138.43</v>
      </c>
      <c r="AP429" s="2">
        <v>0</v>
      </c>
      <c r="AQ429" s="2">
        <v>14.39</v>
      </c>
      <c r="AR429" s="2">
        <v>0.41</v>
      </c>
      <c r="AS429" s="2">
        <v>0</v>
      </c>
      <c r="AT429" s="2">
        <v>115</v>
      </c>
      <c r="AU429" s="2">
        <v>71</v>
      </c>
      <c r="AV429" s="2">
        <v>1</v>
      </c>
      <c r="AW429" s="2">
        <v>1</v>
      </c>
      <c r="AX429" s="2"/>
      <c r="AY429" s="2"/>
      <c r="AZ429" s="2">
        <v>1</v>
      </c>
      <c r="BA429" s="2">
        <v>1</v>
      </c>
      <c r="BB429" s="2">
        <v>1</v>
      </c>
      <c r="BC429" s="2">
        <v>1</v>
      </c>
      <c r="BD429" s="2" t="s">
        <v>3</v>
      </c>
      <c r="BE429" s="2" t="s">
        <v>3</v>
      </c>
      <c r="BF429" s="2" t="s">
        <v>3</v>
      </c>
      <c r="BG429" s="2" t="s">
        <v>3</v>
      </c>
      <c r="BH429" s="2">
        <v>0</v>
      </c>
      <c r="BI429" s="2">
        <v>1</v>
      </c>
      <c r="BJ429" s="2" t="s">
        <v>20</v>
      </c>
      <c r="BK429" s="2"/>
      <c r="BL429" s="2"/>
      <c r="BM429" s="2">
        <v>20001</v>
      </c>
      <c r="BN429" s="2">
        <v>0</v>
      </c>
      <c r="BO429" s="2" t="s">
        <v>3</v>
      </c>
      <c r="BP429" s="2">
        <v>0</v>
      </c>
      <c r="BQ429" s="2">
        <v>2</v>
      </c>
      <c r="BR429" s="2">
        <v>0</v>
      </c>
      <c r="BS429" s="2">
        <v>1</v>
      </c>
      <c r="BT429" s="2">
        <v>1</v>
      </c>
      <c r="BU429" s="2">
        <v>1</v>
      </c>
      <c r="BV429" s="2">
        <v>1</v>
      </c>
      <c r="BW429" s="2">
        <v>1</v>
      </c>
      <c r="BX429" s="2">
        <v>1</v>
      </c>
      <c r="BY429" s="2" t="s">
        <v>3</v>
      </c>
      <c r="BZ429" s="2">
        <v>128</v>
      </c>
      <c r="CA429" s="2">
        <v>83</v>
      </c>
      <c r="CB429" s="2"/>
      <c r="CC429" s="2"/>
      <c r="CD429" s="2"/>
      <c r="CE429" s="2">
        <v>0</v>
      </c>
      <c r="CF429" s="2">
        <v>0</v>
      </c>
      <c r="CG429" s="2">
        <v>0</v>
      </c>
      <c r="CH429" s="2"/>
      <c r="CI429" s="2"/>
      <c r="CJ429" s="2"/>
      <c r="CK429" s="2"/>
      <c r="CL429" s="2"/>
      <c r="CM429" s="2">
        <v>0</v>
      </c>
      <c r="CN429" s="2" t="s">
        <v>954</v>
      </c>
      <c r="CO429" s="2">
        <v>0</v>
      </c>
      <c r="CP429" s="2">
        <f t="shared" ref="CP429:CP450" si="396">(P429+Q429+S429)</f>
        <v>251.69</v>
      </c>
      <c r="CQ429" s="2">
        <f t="shared" ref="CQ429:CQ450" si="397">AC429*BC429</f>
        <v>2.02</v>
      </c>
      <c r="CR429" s="2">
        <f t="shared" ref="CR429:CR450" si="398">AD429*BB429</f>
        <v>58.64</v>
      </c>
      <c r="CS429" s="2">
        <f t="shared" ref="CS429:CS450" si="399">AE429*BS429</f>
        <v>7.25</v>
      </c>
      <c r="CT429" s="2">
        <f t="shared" ref="CT429:CT450" si="400">AF429*BA429</f>
        <v>191.03</v>
      </c>
      <c r="CU429" s="2">
        <f t="shared" ref="CU429:CU450" si="401">AG429</f>
        <v>0</v>
      </c>
      <c r="CV429" s="2">
        <f t="shared" ref="CV429:CV450" si="402">AH429</f>
        <v>19.8582</v>
      </c>
      <c r="CW429" s="2">
        <f t="shared" ref="CW429:CW450" si="403">AI429</f>
        <v>0.61499999999999988</v>
      </c>
      <c r="CX429" s="2">
        <f t="shared" ref="CX429:CX450" si="404">AJ429</f>
        <v>0</v>
      </c>
      <c r="CY429" s="2">
        <f t="shared" ref="CY429:CY450" si="405">(((S429+R429)*AT429)/100)</f>
        <v>228.02200000000002</v>
      </c>
      <c r="CZ429" s="2">
        <f t="shared" ref="CZ429:CZ450" si="406">(((S429+R429)*AU429)/100)</f>
        <v>140.77879999999999</v>
      </c>
      <c r="DA429" s="2"/>
      <c r="DB429" s="2"/>
      <c r="DC429" s="2" t="s">
        <v>3</v>
      </c>
      <c r="DD429" s="2" t="s">
        <v>3</v>
      </c>
      <c r="DE429" s="2" t="s">
        <v>21</v>
      </c>
      <c r="DF429" s="2" t="s">
        <v>21</v>
      </c>
      <c r="DG429" s="2" t="s">
        <v>22</v>
      </c>
      <c r="DH429" s="2" t="s">
        <v>3</v>
      </c>
      <c r="DI429" s="2" t="s">
        <v>22</v>
      </c>
      <c r="DJ429" s="2" t="s">
        <v>21</v>
      </c>
      <c r="DK429" s="2" t="s">
        <v>3</v>
      </c>
      <c r="DL429" s="2" t="s">
        <v>3</v>
      </c>
      <c r="DM429" s="2" t="s">
        <v>3</v>
      </c>
      <c r="DN429" s="2">
        <v>0</v>
      </c>
      <c r="DO429" s="2">
        <v>0</v>
      </c>
      <c r="DP429" s="2">
        <v>1</v>
      </c>
      <c r="DQ429" s="2">
        <v>1</v>
      </c>
      <c r="DR429" s="2"/>
      <c r="DS429" s="2"/>
      <c r="DT429" s="2"/>
      <c r="DU429" s="2">
        <v>1013</v>
      </c>
      <c r="DV429" s="2" t="s">
        <v>19</v>
      </c>
      <c r="DW429" s="2" t="s">
        <v>19</v>
      </c>
      <c r="DX429" s="2">
        <v>1</v>
      </c>
      <c r="DY429" s="2"/>
      <c r="DZ429" s="2"/>
      <c r="EA429" s="2"/>
      <c r="EB429" s="2"/>
      <c r="EC429" s="2"/>
      <c r="ED429" s="2"/>
      <c r="EE429" s="2">
        <v>31102217</v>
      </c>
      <c r="EF429" s="2">
        <v>2</v>
      </c>
      <c r="EG429" s="2" t="s">
        <v>23</v>
      </c>
      <c r="EH429" s="2">
        <v>0</v>
      </c>
      <c r="EI429" s="2" t="s">
        <v>3</v>
      </c>
      <c r="EJ429" s="2">
        <v>1</v>
      </c>
      <c r="EK429" s="2">
        <v>20001</v>
      </c>
      <c r="EL429" s="2" t="s">
        <v>24</v>
      </c>
      <c r="EM429" s="2" t="s">
        <v>25</v>
      </c>
      <c r="EN429" s="2"/>
      <c r="EO429" s="2" t="s">
        <v>26</v>
      </c>
      <c r="EP429" s="2"/>
      <c r="EQ429" s="2">
        <v>0</v>
      </c>
      <c r="ER429" s="2">
        <v>179.54</v>
      </c>
      <c r="ES429" s="2">
        <v>2.02</v>
      </c>
      <c r="ET429" s="2">
        <v>39.090000000000003</v>
      </c>
      <c r="EU429" s="2">
        <v>4.83</v>
      </c>
      <c r="EV429" s="2">
        <v>138.43</v>
      </c>
      <c r="EW429" s="2">
        <v>14.39</v>
      </c>
      <c r="EX429" s="2">
        <v>0.41</v>
      </c>
      <c r="EY429" s="2">
        <v>0</v>
      </c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>
        <v>0</v>
      </c>
      <c r="FR429" s="2">
        <f t="shared" ref="FR429:FR450" si="407">ROUND(IF(AND(BH429=3,BI429=3),P429,0),2)</f>
        <v>0</v>
      </c>
      <c r="FS429" s="2">
        <v>0</v>
      </c>
      <c r="FT429" s="2" t="s">
        <v>27</v>
      </c>
      <c r="FU429" s="2" t="s">
        <v>28</v>
      </c>
      <c r="FV429" s="2"/>
      <c r="FW429" s="2"/>
      <c r="FX429" s="2">
        <v>115.2</v>
      </c>
      <c r="FY429" s="2">
        <v>70.55</v>
      </c>
      <c r="FZ429" s="2"/>
      <c r="GA429" s="2" t="s">
        <v>3</v>
      </c>
      <c r="GB429" s="2"/>
      <c r="GC429" s="2"/>
      <c r="GD429" s="2">
        <v>1</v>
      </c>
      <c r="GE429" s="2"/>
      <c r="GF429" s="2">
        <v>1570891784</v>
      </c>
      <c r="GG429" s="2">
        <v>2</v>
      </c>
      <c r="GH429" s="2">
        <v>1</v>
      </c>
      <c r="GI429" s="2">
        <v>-2</v>
      </c>
      <c r="GJ429" s="2">
        <v>0</v>
      </c>
      <c r="GK429" s="2">
        <v>0</v>
      </c>
      <c r="GL429" s="2">
        <f t="shared" ref="GL429:GL450" si="408">ROUND(IF(AND(BH429=3,BI429=3,FS429&lt;&gt;0),P429,0),2)</f>
        <v>0</v>
      </c>
      <c r="GM429" s="2">
        <f t="shared" ref="GM429:GM450" si="409">ROUND(O429+X429+Y429,2)+GX429</f>
        <v>620.49</v>
      </c>
      <c r="GN429" s="2">
        <f t="shared" ref="GN429:GN450" si="410">IF(OR(BI429=0,BI429=1),ROUND(O429+X429+Y429,2),0)</f>
        <v>620.49</v>
      </c>
      <c r="GO429" s="2">
        <f t="shared" ref="GO429:GO450" si="411">IF(BI429=2,ROUND(O429+X429+Y429,2),0)</f>
        <v>0</v>
      </c>
      <c r="GP429" s="2">
        <f t="shared" ref="GP429:GP450" si="412">IF(BI429=4,ROUND(O429+X429+Y429,2)+GX429,0)</f>
        <v>0</v>
      </c>
      <c r="GQ429" s="2"/>
      <c r="GR429" s="2">
        <v>0</v>
      </c>
      <c r="GS429" s="2">
        <v>3</v>
      </c>
      <c r="GT429" s="2">
        <v>0</v>
      </c>
      <c r="GU429" s="2" t="s">
        <v>3</v>
      </c>
      <c r="GV429" s="2">
        <f t="shared" ref="GV429:GV450" si="413">ROUND((GT429),2)</f>
        <v>0</v>
      </c>
      <c r="GW429" s="2">
        <v>1</v>
      </c>
      <c r="GX429" s="2">
        <f t="shared" ref="GX429:GX450" si="414">ROUND(HC429*I429,2)</f>
        <v>0</v>
      </c>
      <c r="GY429" s="2"/>
      <c r="GZ429" s="2"/>
      <c r="HA429" s="2">
        <v>0</v>
      </c>
      <c r="HB429" s="2">
        <v>0</v>
      </c>
      <c r="HC429" s="2">
        <f t="shared" ref="HC429:HC450" si="415">GV429*GW429</f>
        <v>0</v>
      </c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>
        <v>0</v>
      </c>
      <c r="IL429" s="2"/>
      <c r="IM429" s="2"/>
      <c r="IN429" s="2"/>
      <c r="IO429" s="2"/>
      <c r="IP429" s="2"/>
      <c r="IQ429" s="2"/>
      <c r="IR429" s="2"/>
      <c r="IS429" s="2"/>
      <c r="IT429" s="2"/>
      <c r="IU429" s="2"/>
    </row>
    <row r="430" spans="1:255">
      <c r="A430">
        <v>17</v>
      </c>
      <c r="B430">
        <v>1</v>
      </c>
      <c r="C430">
        <f>ROW(SmtRes!A404)</f>
        <v>404</v>
      </c>
      <c r="D430">
        <f>ROW(EtalonRes!A460)</f>
        <v>460</v>
      </c>
      <c r="E430" t="s">
        <v>284</v>
      </c>
      <c r="F430" t="s">
        <v>17</v>
      </c>
      <c r="G430" t="s">
        <v>18</v>
      </c>
      <c r="H430" t="s">
        <v>19</v>
      </c>
      <c r="I430">
        <v>1</v>
      </c>
      <c r="J430">
        <v>0</v>
      </c>
      <c r="O430">
        <f t="shared" si="381"/>
        <v>251.69</v>
      </c>
      <c r="P430">
        <f t="shared" si="382"/>
        <v>2.02</v>
      </c>
      <c r="Q430">
        <f t="shared" si="383"/>
        <v>58.64</v>
      </c>
      <c r="R430">
        <f t="shared" si="384"/>
        <v>7.25</v>
      </c>
      <c r="S430">
        <f t="shared" si="385"/>
        <v>191.03</v>
      </c>
      <c r="T430">
        <f t="shared" si="386"/>
        <v>0</v>
      </c>
      <c r="U430">
        <f t="shared" si="387"/>
        <v>19.8582</v>
      </c>
      <c r="V430">
        <f t="shared" si="388"/>
        <v>0.61499999999999988</v>
      </c>
      <c r="W430">
        <f t="shared" si="389"/>
        <v>0</v>
      </c>
      <c r="X430">
        <f t="shared" si="390"/>
        <v>228.02</v>
      </c>
      <c r="Y430">
        <f t="shared" si="391"/>
        <v>140.78</v>
      </c>
      <c r="AA430">
        <v>33304960</v>
      </c>
      <c r="AB430">
        <f t="shared" si="392"/>
        <v>251.69</v>
      </c>
      <c r="AC430">
        <f t="shared" si="393"/>
        <v>2.02</v>
      </c>
      <c r="AD430">
        <f>ROUND((((((ET430*1.2)*1.25))-(((EU430*1.2)*1.25)))+AE430),2)</f>
        <v>58.64</v>
      </c>
      <c r="AE430">
        <f>ROUND((((EU430*1.2)*1.25)),2)</f>
        <v>7.25</v>
      </c>
      <c r="AF430">
        <f>ROUND((((EV430*1.2)*1.15)),2)</f>
        <v>191.03</v>
      </c>
      <c r="AG430">
        <f t="shared" si="394"/>
        <v>0</v>
      </c>
      <c r="AH430">
        <f>(((EW430*1.2)*1.15))</f>
        <v>19.8582</v>
      </c>
      <c r="AI430">
        <f>(((EX430*1.2)*1.25))</f>
        <v>0.61499999999999988</v>
      </c>
      <c r="AJ430">
        <f t="shared" si="395"/>
        <v>0</v>
      </c>
      <c r="AK430">
        <v>179.54</v>
      </c>
      <c r="AL430">
        <v>2.02</v>
      </c>
      <c r="AM430">
        <v>39.090000000000003</v>
      </c>
      <c r="AN430">
        <v>4.83</v>
      </c>
      <c r="AO430">
        <v>138.43</v>
      </c>
      <c r="AP430">
        <v>0</v>
      </c>
      <c r="AQ430">
        <v>14.39</v>
      </c>
      <c r="AR430">
        <v>0.41</v>
      </c>
      <c r="AS430">
        <v>0</v>
      </c>
      <c r="AT430">
        <v>115</v>
      </c>
      <c r="AU430">
        <v>71</v>
      </c>
      <c r="AV430">
        <v>1</v>
      </c>
      <c r="AW430">
        <v>1</v>
      </c>
      <c r="AZ430">
        <v>1</v>
      </c>
      <c r="BA430">
        <v>1</v>
      </c>
      <c r="BB430">
        <v>1</v>
      </c>
      <c r="BC430">
        <v>1</v>
      </c>
      <c r="BD430" t="s">
        <v>3</v>
      </c>
      <c r="BE430" t="s">
        <v>3</v>
      </c>
      <c r="BF430" t="s">
        <v>3</v>
      </c>
      <c r="BG430" t="s">
        <v>3</v>
      </c>
      <c r="BH430">
        <v>0</v>
      </c>
      <c r="BI430">
        <v>1</v>
      </c>
      <c r="BJ430" t="s">
        <v>20</v>
      </c>
      <c r="BM430">
        <v>20001</v>
      </c>
      <c r="BN430">
        <v>0</v>
      </c>
      <c r="BO430" t="s">
        <v>3</v>
      </c>
      <c r="BP430">
        <v>0</v>
      </c>
      <c r="BQ430">
        <v>2</v>
      </c>
      <c r="BR430">
        <v>0</v>
      </c>
      <c r="BS430">
        <v>1</v>
      </c>
      <c r="BT430">
        <v>1</v>
      </c>
      <c r="BU430">
        <v>1</v>
      </c>
      <c r="BV430">
        <v>1</v>
      </c>
      <c r="BW430">
        <v>1</v>
      </c>
      <c r="BX430">
        <v>1</v>
      </c>
      <c r="BY430" t="s">
        <v>3</v>
      </c>
      <c r="BZ430">
        <v>128</v>
      </c>
      <c r="CA430">
        <v>83</v>
      </c>
      <c r="CE430">
        <v>0</v>
      </c>
      <c r="CF430">
        <v>0</v>
      </c>
      <c r="CG430">
        <v>0</v>
      </c>
      <c r="CM430">
        <v>0</v>
      </c>
      <c r="CN430" t="s">
        <v>954</v>
      </c>
      <c r="CO430">
        <v>0</v>
      </c>
      <c r="CP430">
        <f t="shared" si="396"/>
        <v>251.69</v>
      </c>
      <c r="CQ430">
        <f t="shared" si="397"/>
        <v>2.02</v>
      </c>
      <c r="CR430">
        <f t="shared" si="398"/>
        <v>58.64</v>
      </c>
      <c r="CS430">
        <f t="shared" si="399"/>
        <v>7.25</v>
      </c>
      <c r="CT430">
        <f t="shared" si="400"/>
        <v>191.03</v>
      </c>
      <c r="CU430">
        <f t="shared" si="401"/>
        <v>0</v>
      </c>
      <c r="CV430">
        <f t="shared" si="402"/>
        <v>19.8582</v>
      </c>
      <c r="CW430">
        <f t="shared" si="403"/>
        <v>0.61499999999999988</v>
      </c>
      <c r="CX430">
        <f t="shared" si="404"/>
        <v>0</v>
      </c>
      <c r="CY430">
        <f t="shared" si="405"/>
        <v>228.02200000000002</v>
      </c>
      <c r="CZ430">
        <f t="shared" si="406"/>
        <v>140.77879999999999</v>
      </c>
      <c r="DC430" t="s">
        <v>3</v>
      </c>
      <c r="DD430" t="s">
        <v>3</v>
      </c>
      <c r="DE430" t="s">
        <v>21</v>
      </c>
      <c r="DF430" t="s">
        <v>21</v>
      </c>
      <c r="DG430" t="s">
        <v>22</v>
      </c>
      <c r="DH430" t="s">
        <v>3</v>
      </c>
      <c r="DI430" t="s">
        <v>22</v>
      </c>
      <c r="DJ430" t="s">
        <v>21</v>
      </c>
      <c r="DK430" t="s">
        <v>3</v>
      </c>
      <c r="DL430" t="s">
        <v>3</v>
      </c>
      <c r="DM430" t="s">
        <v>3</v>
      </c>
      <c r="DN430">
        <v>0</v>
      </c>
      <c r="DO430">
        <v>0</v>
      </c>
      <c r="DP430">
        <v>1</v>
      </c>
      <c r="DQ430">
        <v>1</v>
      </c>
      <c r="DU430">
        <v>1013</v>
      </c>
      <c r="DV430" t="s">
        <v>19</v>
      </c>
      <c r="DW430" t="s">
        <v>19</v>
      </c>
      <c r="DX430">
        <v>1</v>
      </c>
      <c r="EE430">
        <v>31102217</v>
      </c>
      <c r="EF430">
        <v>2</v>
      </c>
      <c r="EG430" t="s">
        <v>23</v>
      </c>
      <c r="EH430">
        <v>0</v>
      </c>
      <c r="EI430" t="s">
        <v>3</v>
      </c>
      <c r="EJ430">
        <v>1</v>
      </c>
      <c r="EK430">
        <v>20001</v>
      </c>
      <c r="EL430" t="s">
        <v>24</v>
      </c>
      <c r="EM430" t="s">
        <v>25</v>
      </c>
      <c r="EO430" t="s">
        <v>26</v>
      </c>
      <c r="EQ430">
        <v>0</v>
      </c>
      <c r="ER430">
        <v>179.54</v>
      </c>
      <c r="ES430">
        <v>2.02</v>
      </c>
      <c r="ET430">
        <v>39.090000000000003</v>
      </c>
      <c r="EU430">
        <v>4.83</v>
      </c>
      <c r="EV430">
        <v>138.43</v>
      </c>
      <c r="EW430">
        <v>14.39</v>
      </c>
      <c r="EX430">
        <v>0.41</v>
      </c>
      <c r="EY430">
        <v>0</v>
      </c>
      <c r="FQ430">
        <v>0</v>
      </c>
      <c r="FR430">
        <f t="shared" si="407"/>
        <v>0</v>
      </c>
      <c r="FS430">
        <v>0</v>
      </c>
      <c r="FT430" t="s">
        <v>27</v>
      </c>
      <c r="FU430" t="s">
        <v>28</v>
      </c>
      <c r="FX430">
        <v>115.2</v>
      </c>
      <c r="FY430">
        <v>70.55</v>
      </c>
      <c r="GA430" t="s">
        <v>3</v>
      </c>
      <c r="GD430">
        <v>1</v>
      </c>
      <c r="GF430">
        <v>1570891784</v>
      </c>
      <c r="GG430">
        <v>2</v>
      </c>
      <c r="GH430">
        <v>1</v>
      </c>
      <c r="GI430">
        <v>-2</v>
      </c>
      <c r="GJ430">
        <v>0</v>
      </c>
      <c r="GK430">
        <v>0</v>
      </c>
      <c r="GL430">
        <f t="shared" si="408"/>
        <v>0</v>
      </c>
      <c r="GM430">
        <f t="shared" si="409"/>
        <v>620.49</v>
      </c>
      <c r="GN430">
        <f t="shared" si="410"/>
        <v>620.49</v>
      </c>
      <c r="GO430">
        <f t="shared" si="411"/>
        <v>0</v>
      </c>
      <c r="GP430">
        <f t="shared" si="412"/>
        <v>0</v>
      </c>
      <c r="GR430">
        <v>0</v>
      </c>
      <c r="GS430">
        <v>3</v>
      </c>
      <c r="GT430">
        <v>0</v>
      </c>
      <c r="GU430" t="s">
        <v>3</v>
      </c>
      <c r="GV430">
        <f t="shared" si="413"/>
        <v>0</v>
      </c>
      <c r="GW430">
        <v>1</v>
      </c>
      <c r="GX430">
        <f t="shared" si="414"/>
        <v>0</v>
      </c>
      <c r="HA430">
        <v>0</v>
      </c>
      <c r="HB430">
        <v>0</v>
      </c>
      <c r="HC430">
        <f t="shared" si="415"/>
        <v>0</v>
      </c>
      <c r="IK430">
        <v>0</v>
      </c>
    </row>
    <row r="431" spans="1:255">
      <c r="A431" s="2">
        <v>17</v>
      </c>
      <c r="B431" s="2">
        <v>1</v>
      </c>
      <c r="C431" s="2"/>
      <c r="D431" s="2"/>
      <c r="E431" s="2" t="s">
        <v>285</v>
      </c>
      <c r="F431" s="2" t="s">
        <v>30</v>
      </c>
      <c r="G431" s="2" t="s">
        <v>31</v>
      </c>
      <c r="H431" s="2" t="s">
        <v>32</v>
      </c>
      <c r="I431" s="2">
        <v>9.4000000000000004E-3</v>
      </c>
      <c r="J431" s="2">
        <v>0</v>
      </c>
      <c r="K431" s="2"/>
      <c r="L431" s="2"/>
      <c r="M431" s="2"/>
      <c r="N431" s="2"/>
      <c r="O431" s="2">
        <f t="shared" si="381"/>
        <v>94.64</v>
      </c>
      <c r="P431" s="2">
        <f t="shared" si="382"/>
        <v>94.64</v>
      </c>
      <c r="Q431" s="2">
        <f t="shared" si="383"/>
        <v>0</v>
      </c>
      <c r="R431" s="2">
        <f t="shared" si="384"/>
        <v>0</v>
      </c>
      <c r="S431" s="2">
        <f t="shared" si="385"/>
        <v>0</v>
      </c>
      <c r="T431" s="2">
        <f t="shared" si="386"/>
        <v>0</v>
      </c>
      <c r="U431" s="2">
        <f t="shared" si="387"/>
        <v>0</v>
      </c>
      <c r="V431" s="2">
        <f t="shared" si="388"/>
        <v>0</v>
      </c>
      <c r="W431" s="2">
        <f t="shared" si="389"/>
        <v>0</v>
      </c>
      <c r="X431" s="2">
        <f t="shared" si="390"/>
        <v>0</v>
      </c>
      <c r="Y431" s="2">
        <f t="shared" si="391"/>
        <v>0</v>
      </c>
      <c r="Z431" s="2"/>
      <c r="AA431" s="2">
        <v>33304975</v>
      </c>
      <c r="AB431" s="2">
        <f t="shared" si="392"/>
        <v>10068</v>
      </c>
      <c r="AC431" s="2">
        <f t="shared" si="393"/>
        <v>10068</v>
      </c>
      <c r="AD431" s="2">
        <f>ROUND((((ET431)-(EU431))+AE431),2)</f>
        <v>0</v>
      </c>
      <c r="AE431" s="2">
        <f t="shared" ref="AE431:AF434" si="416">ROUND((EU431),2)</f>
        <v>0</v>
      </c>
      <c r="AF431" s="2">
        <f t="shared" si="416"/>
        <v>0</v>
      </c>
      <c r="AG431" s="2">
        <f t="shared" si="394"/>
        <v>0</v>
      </c>
      <c r="AH431" s="2">
        <f t="shared" ref="AH431:AI434" si="417">(EW431)</f>
        <v>0</v>
      </c>
      <c r="AI431" s="2">
        <f t="shared" si="417"/>
        <v>0</v>
      </c>
      <c r="AJ431" s="2">
        <f t="shared" si="395"/>
        <v>0</v>
      </c>
      <c r="AK431" s="2">
        <v>10068</v>
      </c>
      <c r="AL431" s="2">
        <v>10068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1</v>
      </c>
      <c r="AW431" s="2">
        <v>1</v>
      </c>
      <c r="AX431" s="2"/>
      <c r="AY431" s="2"/>
      <c r="AZ431" s="2">
        <v>1</v>
      </c>
      <c r="BA431" s="2">
        <v>1</v>
      </c>
      <c r="BB431" s="2">
        <v>1</v>
      </c>
      <c r="BC431" s="2">
        <v>1</v>
      </c>
      <c r="BD431" s="2" t="s">
        <v>3</v>
      </c>
      <c r="BE431" s="2" t="s">
        <v>3</v>
      </c>
      <c r="BF431" s="2" t="s">
        <v>3</v>
      </c>
      <c r="BG431" s="2" t="s">
        <v>3</v>
      </c>
      <c r="BH431" s="2">
        <v>3</v>
      </c>
      <c r="BI431" s="2">
        <v>1</v>
      </c>
      <c r="BJ431" s="2" t="s">
        <v>33</v>
      </c>
      <c r="BK431" s="2"/>
      <c r="BL431" s="2"/>
      <c r="BM431" s="2">
        <v>500001</v>
      </c>
      <c r="BN431" s="2">
        <v>0</v>
      </c>
      <c r="BO431" s="2" t="s">
        <v>3</v>
      </c>
      <c r="BP431" s="2">
        <v>0</v>
      </c>
      <c r="BQ431" s="2">
        <v>8</v>
      </c>
      <c r="BR431" s="2">
        <v>0</v>
      </c>
      <c r="BS431" s="2">
        <v>1</v>
      </c>
      <c r="BT431" s="2">
        <v>1</v>
      </c>
      <c r="BU431" s="2">
        <v>1</v>
      </c>
      <c r="BV431" s="2">
        <v>1</v>
      </c>
      <c r="BW431" s="2">
        <v>1</v>
      </c>
      <c r="BX431" s="2">
        <v>1</v>
      </c>
      <c r="BY431" s="2" t="s">
        <v>3</v>
      </c>
      <c r="BZ431" s="2">
        <v>0</v>
      </c>
      <c r="CA431" s="2">
        <v>0</v>
      </c>
      <c r="CB431" s="2"/>
      <c r="CC431" s="2"/>
      <c r="CD431" s="2"/>
      <c r="CE431" s="2">
        <v>0</v>
      </c>
      <c r="CF431" s="2">
        <v>0</v>
      </c>
      <c r="CG431" s="2">
        <v>0</v>
      </c>
      <c r="CH431" s="2"/>
      <c r="CI431" s="2"/>
      <c r="CJ431" s="2"/>
      <c r="CK431" s="2"/>
      <c r="CL431" s="2"/>
      <c r="CM431" s="2">
        <v>0</v>
      </c>
      <c r="CN431" s="2" t="s">
        <v>3</v>
      </c>
      <c r="CO431" s="2">
        <v>0</v>
      </c>
      <c r="CP431" s="2">
        <f t="shared" si="396"/>
        <v>94.64</v>
      </c>
      <c r="CQ431" s="2">
        <f t="shared" si="397"/>
        <v>10068</v>
      </c>
      <c r="CR431" s="2">
        <f t="shared" si="398"/>
        <v>0</v>
      </c>
      <c r="CS431" s="2">
        <f t="shared" si="399"/>
        <v>0</v>
      </c>
      <c r="CT431" s="2">
        <f t="shared" si="400"/>
        <v>0</v>
      </c>
      <c r="CU431" s="2">
        <f t="shared" si="401"/>
        <v>0</v>
      </c>
      <c r="CV431" s="2">
        <f t="shared" si="402"/>
        <v>0</v>
      </c>
      <c r="CW431" s="2">
        <f t="shared" si="403"/>
        <v>0</v>
      </c>
      <c r="CX431" s="2">
        <f t="shared" si="404"/>
        <v>0</v>
      </c>
      <c r="CY431" s="2">
        <f t="shared" si="405"/>
        <v>0</v>
      </c>
      <c r="CZ431" s="2">
        <f t="shared" si="406"/>
        <v>0</v>
      </c>
      <c r="DA431" s="2"/>
      <c r="DB431" s="2"/>
      <c r="DC431" s="2" t="s">
        <v>3</v>
      </c>
      <c r="DD431" s="2" t="s">
        <v>3</v>
      </c>
      <c r="DE431" s="2" t="s">
        <v>3</v>
      </c>
      <c r="DF431" s="2" t="s">
        <v>3</v>
      </c>
      <c r="DG431" s="2" t="s">
        <v>3</v>
      </c>
      <c r="DH431" s="2" t="s">
        <v>3</v>
      </c>
      <c r="DI431" s="2" t="s">
        <v>3</v>
      </c>
      <c r="DJ431" s="2" t="s">
        <v>3</v>
      </c>
      <c r="DK431" s="2" t="s">
        <v>3</v>
      </c>
      <c r="DL431" s="2" t="s">
        <v>3</v>
      </c>
      <c r="DM431" s="2" t="s">
        <v>3</v>
      </c>
      <c r="DN431" s="2">
        <v>0</v>
      </c>
      <c r="DO431" s="2">
        <v>0</v>
      </c>
      <c r="DP431" s="2">
        <v>1</v>
      </c>
      <c r="DQ431" s="2">
        <v>1</v>
      </c>
      <c r="DR431" s="2"/>
      <c r="DS431" s="2"/>
      <c r="DT431" s="2"/>
      <c r="DU431" s="2">
        <v>1009</v>
      </c>
      <c r="DV431" s="2" t="s">
        <v>32</v>
      </c>
      <c r="DW431" s="2" t="s">
        <v>32</v>
      </c>
      <c r="DX431" s="2">
        <v>1000</v>
      </c>
      <c r="DY431" s="2"/>
      <c r="DZ431" s="2"/>
      <c r="EA431" s="2"/>
      <c r="EB431" s="2"/>
      <c r="EC431" s="2"/>
      <c r="ED431" s="2"/>
      <c r="EE431" s="2">
        <v>31102119</v>
      </c>
      <c r="EF431" s="2">
        <v>8</v>
      </c>
      <c r="EG431" s="2" t="s">
        <v>34</v>
      </c>
      <c r="EH431" s="2">
        <v>0</v>
      </c>
      <c r="EI431" s="2" t="s">
        <v>3</v>
      </c>
      <c r="EJ431" s="2">
        <v>1</v>
      </c>
      <c r="EK431" s="2">
        <v>500001</v>
      </c>
      <c r="EL431" s="2" t="s">
        <v>35</v>
      </c>
      <c r="EM431" s="2" t="s">
        <v>36</v>
      </c>
      <c r="EN431" s="2"/>
      <c r="EO431" s="2" t="s">
        <v>3</v>
      </c>
      <c r="EP431" s="2"/>
      <c r="EQ431" s="2">
        <v>0</v>
      </c>
      <c r="ER431" s="2">
        <v>10068</v>
      </c>
      <c r="ES431" s="2">
        <v>10068</v>
      </c>
      <c r="ET431" s="2">
        <v>0</v>
      </c>
      <c r="EU431" s="2">
        <v>0</v>
      </c>
      <c r="EV431" s="2">
        <v>0</v>
      </c>
      <c r="EW431" s="2">
        <v>0</v>
      </c>
      <c r="EX431" s="2">
        <v>0</v>
      </c>
      <c r="EY431" s="2">
        <v>0</v>
      </c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>
        <v>0</v>
      </c>
      <c r="FR431" s="2">
        <f t="shared" si="407"/>
        <v>0</v>
      </c>
      <c r="FS431" s="2">
        <v>0</v>
      </c>
      <c r="FT431" s="2"/>
      <c r="FU431" s="2"/>
      <c r="FV431" s="2"/>
      <c r="FW431" s="2"/>
      <c r="FX431" s="2">
        <v>0</v>
      </c>
      <c r="FY431" s="2">
        <v>0</v>
      </c>
      <c r="FZ431" s="2"/>
      <c r="GA431" s="2" t="s">
        <v>3</v>
      </c>
      <c r="GB431" s="2"/>
      <c r="GC431" s="2"/>
      <c r="GD431" s="2">
        <v>1</v>
      </c>
      <c r="GE431" s="2"/>
      <c r="GF431" s="2">
        <v>960438781</v>
      </c>
      <c r="GG431" s="2">
        <v>2</v>
      </c>
      <c r="GH431" s="2">
        <v>1</v>
      </c>
      <c r="GI431" s="2">
        <v>-2</v>
      </c>
      <c r="GJ431" s="2">
        <v>0</v>
      </c>
      <c r="GK431" s="2">
        <v>0</v>
      </c>
      <c r="GL431" s="2">
        <f t="shared" si="408"/>
        <v>0</v>
      </c>
      <c r="GM431" s="2">
        <f t="shared" si="409"/>
        <v>94.64</v>
      </c>
      <c r="GN431" s="2">
        <f t="shared" si="410"/>
        <v>94.64</v>
      </c>
      <c r="GO431" s="2">
        <f t="shared" si="411"/>
        <v>0</v>
      </c>
      <c r="GP431" s="2">
        <f t="shared" si="412"/>
        <v>0</v>
      </c>
      <c r="GQ431" s="2"/>
      <c r="GR431" s="2">
        <v>0</v>
      </c>
      <c r="GS431" s="2">
        <v>3</v>
      </c>
      <c r="GT431" s="2">
        <v>0</v>
      </c>
      <c r="GU431" s="2" t="s">
        <v>3</v>
      </c>
      <c r="GV431" s="2">
        <f t="shared" si="413"/>
        <v>0</v>
      </c>
      <c r="GW431" s="2">
        <v>1</v>
      </c>
      <c r="GX431" s="2">
        <f t="shared" si="414"/>
        <v>0</v>
      </c>
      <c r="GY431" s="2"/>
      <c r="GZ431" s="2"/>
      <c r="HA431" s="2">
        <v>0</v>
      </c>
      <c r="HB431" s="2">
        <v>0</v>
      </c>
      <c r="HC431" s="2">
        <f t="shared" si="415"/>
        <v>0</v>
      </c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>
        <v>0</v>
      </c>
      <c r="IL431" s="2"/>
      <c r="IM431" s="2"/>
      <c r="IN431" s="2"/>
      <c r="IO431" s="2"/>
      <c r="IP431" s="2"/>
      <c r="IQ431" s="2"/>
      <c r="IR431" s="2"/>
      <c r="IS431" s="2"/>
      <c r="IT431" s="2"/>
      <c r="IU431" s="2"/>
    </row>
    <row r="432" spans="1:255">
      <c r="A432">
        <v>17</v>
      </c>
      <c r="B432">
        <v>1</v>
      </c>
      <c r="E432" t="s">
        <v>285</v>
      </c>
      <c r="F432" t="s">
        <v>30</v>
      </c>
      <c r="G432" t="s">
        <v>31</v>
      </c>
      <c r="H432" t="s">
        <v>32</v>
      </c>
      <c r="I432">
        <v>9.4000000000000004E-3</v>
      </c>
      <c r="J432">
        <v>0</v>
      </c>
      <c r="O432">
        <f t="shared" si="381"/>
        <v>94.64</v>
      </c>
      <c r="P432">
        <f t="shared" si="382"/>
        <v>94.64</v>
      </c>
      <c r="Q432">
        <f t="shared" si="383"/>
        <v>0</v>
      </c>
      <c r="R432">
        <f t="shared" si="384"/>
        <v>0</v>
      </c>
      <c r="S432">
        <f t="shared" si="385"/>
        <v>0</v>
      </c>
      <c r="T432">
        <f t="shared" si="386"/>
        <v>0</v>
      </c>
      <c r="U432">
        <f t="shared" si="387"/>
        <v>0</v>
      </c>
      <c r="V432">
        <f t="shared" si="388"/>
        <v>0</v>
      </c>
      <c r="W432">
        <f t="shared" si="389"/>
        <v>0</v>
      </c>
      <c r="X432">
        <f t="shared" si="390"/>
        <v>0</v>
      </c>
      <c r="Y432">
        <f t="shared" si="391"/>
        <v>0</v>
      </c>
      <c r="AA432">
        <v>33304960</v>
      </c>
      <c r="AB432">
        <f t="shared" si="392"/>
        <v>10068</v>
      </c>
      <c r="AC432">
        <f t="shared" si="393"/>
        <v>10068</v>
      </c>
      <c r="AD432">
        <f>ROUND((((ET432)-(EU432))+AE432),2)</f>
        <v>0</v>
      </c>
      <c r="AE432">
        <f t="shared" si="416"/>
        <v>0</v>
      </c>
      <c r="AF432">
        <f t="shared" si="416"/>
        <v>0</v>
      </c>
      <c r="AG432">
        <f t="shared" si="394"/>
        <v>0</v>
      </c>
      <c r="AH432">
        <f t="shared" si="417"/>
        <v>0</v>
      </c>
      <c r="AI432">
        <f t="shared" si="417"/>
        <v>0</v>
      </c>
      <c r="AJ432">
        <f t="shared" si="395"/>
        <v>0</v>
      </c>
      <c r="AK432">
        <v>10068</v>
      </c>
      <c r="AL432">
        <v>10068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1</v>
      </c>
      <c r="AW432">
        <v>1</v>
      </c>
      <c r="AZ432">
        <v>1</v>
      </c>
      <c r="BA432">
        <v>1</v>
      </c>
      <c r="BB432">
        <v>1</v>
      </c>
      <c r="BC432">
        <v>1</v>
      </c>
      <c r="BD432" t="s">
        <v>3</v>
      </c>
      <c r="BE432" t="s">
        <v>3</v>
      </c>
      <c r="BF432" t="s">
        <v>3</v>
      </c>
      <c r="BG432" t="s">
        <v>3</v>
      </c>
      <c r="BH432">
        <v>3</v>
      </c>
      <c r="BI432">
        <v>1</v>
      </c>
      <c r="BJ432" t="s">
        <v>33</v>
      </c>
      <c r="BM432">
        <v>500001</v>
      </c>
      <c r="BN432">
        <v>0</v>
      </c>
      <c r="BO432" t="s">
        <v>3</v>
      </c>
      <c r="BP432">
        <v>0</v>
      </c>
      <c r="BQ432">
        <v>8</v>
      </c>
      <c r="BR432">
        <v>0</v>
      </c>
      <c r="BS432">
        <v>1</v>
      </c>
      <c r="BT432">
        <v>1</v>
      </c>
      <c r="BU432">
        <v>1</v>
      </c>
      <c r="BV432">
        <v>1</v>
      </c>
      <c r="BW432">
        <v>1</v>
      </c>
      <c r="BX432">
        <v>1</v>
      </c>
      <c r="BY432" t="s">
        <v>3</v>
      </c>
      <c r="BZ432">
        <v>0</v>
      </c>
      <c r="CA432">
        <v>0</v>
      </c>
      <c r="CE432">
        <v>0</v>
      </c>
      <c r="CF432">
        <v>0</v>
      </c>
      <c r="CG432">
        <v>0</v>
      </c>
      <c r="CM432">
        <v>0</v>
      </c>
      <c r="CN432" t="s">
        <v>3</v>
      </c>
      <c r="CO432">
        <v>0</v>
      </c>
      <c r="CP432">
        <f t="shared" si="396"/>
        <v>94.64</v>
      </c>
      <c r="CQ432">
        <f t="shared" si="397"/>
        <v>10068</v>
      </c>
      <c r="CR432">
        <f t="shared" si="398"/>
        <v>0</v>
      </c>
      <c r="CS432">
        <f t="shared" si="399"/>
        <v>0</v>
      </c>
      <c r="CT432">
        <f t="shared" si="400"/>
        <v>0</v>
      </c>
      <c r="CU432">
        <f t="shared" si="401"/>
        <v>0</v>
      </c>
      <c r="CV432">
        <f t="shared" si="402"/>
        <v>0</v>
      </c>
      <c r="CW432">
        <f t="shared" si="403"/>
        <v>0</v>
      </c>
      <c r="CX432">
        <f t="shared" si="404"/>
        <v>0</v>
      </c>
      <c r="CY432">
        <f t="shared" si="405"/>
        <v>0</v>
      </c>
      <c r="CZ432">
        <f t="shared" si="406"/>
        <v>0</v>
      </c>
      <c r="DC432" t="s">
        <v>3</v>
      </c>
      <c r="DD432" t="s">
        <v>3</v>
      </c>
      <c r="DE432" t="s">
        <v>3</v>
      </c>
      <c r="DF432" t="s">
        <v>3</v>
      </c>
      <c r="DG432" t="s">
        <v>3</v>
      </c>
      <c r="DH432" t="s">
        <v>3</v>
      </c>
      <c r="DI432" t="s">
        <v>3</v>
      </c>
      <c r="DJ432" t="s">
        <v>3</v>
      </c>
      <c r="DK432" t="s">
        <v>3</v>
      </c>
      <c r="DL432" t="s">
        <v>3</v>
      </c>
      <c r="DM432" t="s">
        <v>3</v>
      </c>
      <c r="DN432">
        <v>0</v>
      </c>
      <c r="DO432">
        <v>0</v>
      </c>
      <c r="DP432">
        <v>1</v>
      </c>
      <c r="DQ432">
        <v>1</v>
      </c>
      <c r="DU432">
        <v>1009</v>
      </c>
      <c r="DV432" t="s">
        <v>32</v>
      </c>
      <c r="DW432" t="s">
        <v>32</v>
      </c>
      <c r="DX432">
        <v>1000</v>
      </c>
      <c r="EE432">
        <v>31102119</v>
      </c>
      <c r="EF432">
        <v>8</v>
      </c>
      <c r="EG432" t="s">
        <v>34</v>
      </c>
      <c r="EH432">
        <v>0</v>
      </c>
      <c r="EI432" t="s">
        <v>3</v>
      </c>
      <c r="EJ432">
        <v>1</v>
      </c>
      <c r="EK432">
        <v>500001</v>
      </c>
      <c r="EL432" t="s">
        <v>35</v>
      </c>
      <c r="EM432" t="s">
        <v>36</v>
      </c>
      <c r="EO432" t="s">
        <v>3</v>
      </c>
      <c r="EQ432">
        <v>0</v>
      </c>
      <c r="ER432">
        <v>10068</v>
      </c>
      <c r="ES432">
        <v>10068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FQ432">
        <v>0</v>
      </c>
      <c r="FR432">
        <f t="shared" si="407"/>
        <v>0</v>
      </c>
      <c r="FS432">
        <v>0</v>
      </c>
      <c r="FX432">
        <v>0</v>
      </c>
      <c r="FY432">
        <v>0</v>
      </c>
      <c r="GA432" t="s">
        <v>3</v>
      </c>
      <c r="GD432">
        <v>1</v>
      </c>
      <c r="GF432">
        <v>960438781</v>
      </c>
      <c r="GG432">
        <v>2</v>
      </c>
      <c r="GH432">
        <v>1</v>
      </c>
      <c r="GI432">
        <v>-2</v>
      </c>
      <c r="GJ432">
        <v>0</v>
      </c>
      <c r="GK432">
        <v>0</v>
      </c>
      <c r="GL432">
        <f t="shared" si="408"/>
        <v>0</v>
      </c>
      <c r="GM432">
        <f t="shared" si="409"/>
        <v>94.64</v>
      </c>
      <c r="GN432">
        <f t="shared" si="410"/>
        <v>94.64</v>
      </c>
      <c r="GO432">
        <f t="shared" si="411"/>
        <v>0</v>
      </c>
      <c r="GP432">
        <f t="shared" si="412"/>
        <v>0</v>
      </c>
      <c r="GR432">
        <v>0</v>
      </c>
      <c r="GS432">
        <v>3</v>
      </c>
      <c r="GT432">
        <v>0</v>
      </c>
      <c r="GU432" t="s">
        <v>3</v>
      </c>
      <c r="GV432">
        <f t="shared" si="413"/>
        <v>0</v>
      </c>
      <c r="GW432">
        <v>1</v>
      </c>
      <c r="GX432">
        <f t="shared" si="414"/>
        <v>0</v>
      </c>
      <c r="HA432">
        <v>0</v>
      </c>
      <c r="HB432">
        <v>0</v>
      </c>
      <c r="HC432">
        <f t="shared" si="415"/>
        <v>0</v>
      </c>
      <c r="IK432">
        <v>0</v>
      </c>
    </row>
    <row r="433" spans="1:255">
      <c r="A433" s="2">
        <v>17</v>
      </c>
      <c r="B433" s="2">
        <v>1</v>
      </c>
      <c r="C433" s="2"/>
      <c r="D433" s="2"/>
      <c r="E433" s="2" t="s">
        <v>286</v>
      </c>
      <c r="F433" s="2" t="s">
        <v>38</v>
      </c>
      <c r="G433" s="2" t="s">
        <v>287</v>
      </c>
      <c r="H433" s="2" t="s">
        <v>40</v>
      </c>
      <c r="I433" s="2">
        <v>1</v>
      </c>
      <c r="J433" s="2">
        <v>0</v>
      </c>
      <c r="K433" s="2"/>
      <c r="L433" s="2"/>
      <c r="M433" s="2"/>
      <c r="N433" s="2"/>
      <c r="O433" s="2">
        <f t="shared" si="381"/>
        <v>0</v>
      </c>
      <c r="P433" s="2">
        <f t="shared" si="382"/>
        <v>0</v>
      </c>
      <c r="Q433" s="2">
        <f t="shared" si="383"/>
        <v>0</v>
      </c>
      <c r="R433" s="2">
        <f t="shared" si="384"/>
        <v>0</v>
      </c>
      <c r="S433" s="2">
        <f t="shared" si="385"/>
        <v>0</v>
      </c>
      <c r="T433" s="2">
        <f t="shared" si="386"/>
        <v>0</v>
      </c>
      <c r="U433" s="2">
        <f t="shared" si="387"/>
        <v>0</v>
      </c>
      <c r="V433" s="2">
        <f t="shared" si="388"/>
        <v>0</v>
      </c>
      <c r="W433" s="2">
        <f t="shared" si="389"/>
        <v>0</v>
      </c>
      <c r="X433" s="2">
        <f t="shared" si="390"/>
        <v>0</v>
      </c>
      <c r="Y433" s="2">
        <f t="shared" si="391"/>
        <v>0</v>
      </c>
      <c r="Z433" s="2"/>
      <c r="AA433" s="2">
        <v>33304975</v>
      </c>
      <c r="AB433" s="2">
        <f t="shared" si="392"/>
        <v>0</v>
      </c>
      <c r="AC433" s="2">
        <f t="shared" si="393"/>
        <v>0</v>
      </c>
      <c r="AD433" s="2">
        <f>ROUND((((ET433)-(EU433))+AE433),2)</f>
        <v>0</v>
      </c>
      <c r="AE433" s="2">
        <f t="shared" si="416"/>
        <v>0</v>
      </c>
      <c r="AF433" s="2">
        <f t="shared" si="416"/>
        <v>0</v>
      </c>
      <c r="AG433" s="2">
        <f t="shared" si="394"/>
        <v>0</v>
      </c>
      <c r="AH433" s="2">
        <f t="shared" si="417"/>
        <v>0</v>
      </c>
      <c r="AI433" s="2">
        <f t="shared" si="417"/>
        <v>0</v>
      </c>
      <c r="AJ433" s="2">
        <f t="shared" si="395"/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1</v>
      </c>
      <c r="AW433" s="2">
        <v>1</v>
      </c>
      <c r="AX433" s="2"/>
      <c r="AY433" s="2"/>
      <c r="AZ433" s="2">
        <v>1</v>
      </c>
      <c r="BA433" s="2">
        <v>1</v>
      </c>
      <c r="BB433" s="2">
        <v>1</v>
      </c>
      <c r="BC433" s="2">
        <v>1</v>
      </c>
      <c r="BD433" s="2" t="s">
        <v>3</v>
      </c>
      <c r="BE433" s="2" t="s">
        <v>3</v>
      </c>
      <c r="BF433" s="2" t="s">
        <v>3</v>
      </c>
      <c r="BG433" s="2" t="s">
        <v>3</v>
      </c>
      <c r="BH433" s="2">
        <v>3</v>
      </c>
      <c r="BI433" s="2">
        <v>3</v>
      </c>
      <c r="BJ433" s="2" t="s">
        <v>3</v>
      </c>
      <c r="BK433" s="2"/>
      <c r="BL433" s="2"/>
      <c r="BM433" s="2">
        <v>1100</v>
      </c>
      <c r="BN433" s="2">
        <v>0</v>
      </c>
      <c r="BO433" s="2" t="s">
        <v>3</v>
      </c>
      <c r="BP433" s="2">
        <v>0</v>
      </c>
      <c r="BQ433" s="2">
        <v>21</v>
      </c>
      <c r="BR433" s="2">
        <v>0</v>
      </c>
      <c r="BS433" s="2">
        <v>1</v>
      </c>
      <c r="BT433" s="2">
        <v>1</v>
      </c>
      <c r="BU433" s="2">
        <v>1</v>
      </c>
      <c r="BV433" s="2">
        <v>1</v>
      </c>
      <c r="BW433" s="2">
        <v>1</v>
      </c>
      <c r="BX433" s="2">
        <v>1</v>
      </c>
      <c r="BY433" s="2" t="s">
        <v>3</v>
      </c>
      <c r="BZ433" s="2">
        <v>0</v>
      </c>
      <c r="CA433" s="2">
        <v>0</v>
      </c>
      <c r="CB433" s="2"/>
      <c r="CC433" s="2"/>
      <c r="CD433" s="2"/>
      <c r="CE433" s="2">
        <v>0</v>
      </c>
      <c r="CF433" s="2">
        <v>0</v>
      </c>
      <c r="CG433" s="2">
        <v>0</v>
      </c>
      <c r="CH433" s="2"/>
      <c r="CI433" s="2"/>
      <c r="CJ433" s="2"/>
      <c r="CK433" s="2"/>
      <c r="CL433" s="2"/>
      <c r="CM433" s="2">
        <v>0</v>
      </c>
      <c r="CN433" s="2" t="s">
        <v>3</v>
      </c>
      <c r="CO433" s="2">
        <v>0</v>
      </c>
      <c r="CP433" s="2">
        <f t="shared" si="396"/>
        <v>0</v>
      </c>
      <c r="CQ433" s="2">
        <f t="shared" si="397"/>
        <v>0</v>
      </c>
      <c r="CR433" s="2">
        <f t="shared" si="398"/>
        <v>0</v>
      </c>
      <c r="CS433" s="2">
        <f t="shared" si="399"/>
        <v>0</v>
      </c>
      <c r="CT433" s="2">
        <f t="shared" si="400"/>
        <v>0</v>
      </c>
      <c r="CU433" s="2">
        <f t="shared" si="401"/>
        <v>0</v>
      </c>
      <c r="CV433" s="2">
        <f t="shared" si="402"/>
        <v>0</v>
      </c>
      <c r="CW433" s="2">
        <f t="shared" si="403"/>
        <v>0</v>
      </c>
      <c r="CX433" s="2">
        <f t="shared" si="404"/>
        <v>0</v>
      </c>
      <c r="CY433" s="2">
        <f t="shared" si="405"/>
        <v>0</v>
      </c>
      <c r="CZ433" s="2">
        <f t="shared" si="406"/>
        <v>0</v>
      </c>
      <c r="DA433" s="2"/>
      <c r="DB433" s="2"/>
      <c r="DC433" s="2" t="s">
        <v>3</v>
      </c>
      <c r="DD433" s="2" t="s">
        <v>3</v>
      </c>
      <c r="DE433" s="2" t="s">
        <v>3</v>
      </c>
      <c r="DF433" s="2" t="s">
        <v>3</v>
      </c>
      <c r="DG433" s="2" t="s">
        <v>3</v>
      </c>
      <c r="DH433" s="2" t="s">
        <v>3</v>
      </c>
      <c r="DI433" s="2" t="s">
        <v>3</v>
      </c>
      <c r="DJ433" s="2" t="s">
        <v>3</v>
      </c>
      <c r="DK433" s="2" t="s">
        <v>3</v>
      </c>
      <c r="DL433" s="2" t="s">
        <v>3</v>
      </c>
      <c r="DM433" s="2" t="s">
        <v>3</v>
      </c>
      <c r="DN433" s="2">
        <v>0</v>
      </c>
      <c r="DO433" s="2">
        <v>0</v>
      </c>
      <c r="DP433" s="2">
        <v>1</v>
      </c>
      <c r="DQ433" s="2">
        <v>1</v>
      </c>
      <c r="DR433" s="2"/>
      <c r="DS433" s="2"/>
      <c r="DT433" s="2"/>
      <c r="DU433" s="2">
        <v>1010</v>
      </c>
      <c r="DV433" s="2" t="s">
        <v>40</v>
      </c>
      <c r="DW433" s="2" t="s">
        <v>40</v>
      </c>
      <c r="DX433" s="2">
        <v>1</v>
      </c>
      <c r="DY433" s="2"/>
      <c r="DZ433" s="2"/>
      <c r="EA433" s="2"/>
      <c r="EB433" s="2"/>
      <c r="EC433" s="2"/>
      <c r="ED433" s="2"/>
      <c r="EE433" s="2">
        <v>31102366</v>
      </c>
      <c r="EF433" s="2">
        <v>8</v>
      </c>
      <c r="EG433" s="2" t="s">
        <v>34</v>
      </c>
      <c r="EH433" s="2">
        <v>0</v>
      </c>
      <c r="EI433" s="2" t="s">
        <v>3</v>
      </c>
      <c r="EJ433" s="2">
        <v>1</v>
      </c>
      <c r="EK433" s="2">
        <v>1100</v>
      </c>
      <c r="EL433" s="2" t="s">
        <v>41</v>
      </c>
      <c r="EM433" s="2" t="s">
        <v>42</v>
      </c>
      <c r="EN433" s="2"/>
      <c r="EO433" s="2" t="s">
        <v>3</v>
      </c>
      <c r="EP433" s="2"/>
      <c r="EQ433" s="2">
        <v>0</v>
      </c>
      <c r="ER433" s="2">
        <v>0</v>
      </c>
      <c r="ES433" s="2">
        <v>0</v>
      </c>
      <c r="ET433" s="2">
        <v>0</v>
      </c>
      <c r="EU433" s="2">
        <v>0</v>
      </c>
      <c r="EV433" s="2">
        <v>0</v>
      </c>
      <c r="EW433" s="2">
        <v>0</v>
      </c>
      <c r="EX433" s="2">
        <v>0</v>
      </c>
      <c r="EY433" s="2">
        <v>0</v>
      </c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>
        <v>0</v>
      </c>
      <c r="FR433" s="2">
        <f t="shared" si="407"/>
        <v>0</v>
      </c>
      <c r="FS433" s="2">
        <v>0</v>
      </c>
      <c r="FT433" s="2"/>
      <c r="FU433" s="2"/>
      <c r="FV433" s="2"/>
      <c r="FW433" s="2"/>
      <c r="FX433" s="2">
        <v>0</v>
      </c>
      <c r="FY433" s="2">
        <v>0</v>
      </c>
      <c r="FZ433" s="2"/>
      <c r="GA433" s="2" t="s">
        <v>3</v>
      </c>
      <c r="GB433" s="2"/>
      <c r="GC433" s="2"/>
      <c r="GD433" s="2">
        <v>1</v>
      </c>
      <c r="GE433" s="2"/>
      <c r="GF433" s="2">
        <v>-776908604</v>
      </c>
      <c r="GG433" s="2">
        <v>2</v>
      </c>
      <c r="GH433" s="2">
        <v>0</v>
      </c>
      <c r="GI433" s="2">
        <v>-2</v>
      </c>
      <c r="GJ433" s="2">
        <v>0</v>
      </c>
      <c r="GK433" s="2">
        <v>0</v>
      </c>
      <c r="GL433" s="2">
        <f t="shared" si="408"/>
        <v>0</v>
      </c>
      <c r="GM433" s="2">
        <f t="shared" si="409"/>
        <v>0</v>
      </c>
      <c r="GN433" s="2">
        <f t="shared" si="410"/>
        <v>0</v>
      </c>
      <c r="GO433" s="2">
        <f t="shared" si="411"/>
        <v>0</v>
      </c>
      <c r="GP433" s="2">
        <f t="shared" si="412"/>
        <v>0</v>
      </c>
      <c r="GQ433" s="2"/>
      <c r="GR433" s="2">
        <v>0</v>
      </c>
      <c r="GS433" s="2">
        <v>3</v>
      </c>
      <c r="GT433" s="2">
        <v>0</v>
      </c>
      <c r="GU433" s="2" t="s">
        <v>3</v>
      </c>
      <c r="GV433" s="2">
        <f t="shared" si="413"/>
        <v>0</v>
      </c>
      <c r="GW433" s="2">
        <v>1</v>
      </c>
      <c r="GX433" s="2">
        <f t="shared" si="414"/>
        <v>0</v>
      </c>
      <c r="GY433" s="2"/>
      <c r="GZ433" s="2"/>
      <c r="HA433" s="2">
        <v>0</v>
      </c>
      <c r="HB433" s="2">
        <v>0</v>
      </c>
      <c r="HC433" s="2">
        <f t="shared" si="415"/>
        <v>0</v>
      </c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>
        <v>0</v>
      </c>
      <c r="IL433" s="2"/>
      <c r="IM433" s="2"/>
      <c r="IN433" s="2"/>
      <c r="IO433" s="2"/>
      <c r="IP433" s="2"/>
      <c r="IQ433" s="2"/>
      <c r="IR433" s="2"/>
      <c r="IS433" s="2"/>
      <c r="IT433" s="2"/>
      <c r="IU433" s="2"/>
    </row>
    <row r="434" spans="1:255">
      <c r="A434">
        <v>17</v>
      </c>
      <c r="B434">
        <v>1</v>
      </c>
      <c r="E434" t="s">
        <v>286</v>
      </c>
      <c r="F434" t="s">
        <v>38</v>
      </c>
      <c r="G434" t="s">
        <v>287</v>
      </c>
      <c r="H434" t="s">
        <v>40</v>
      </c>
      <c r="I434">
        <v>1</v>
      </c>
      <c r="J434">
        <v>0</v>
      </c>
      <c r="O434">
        <f t="shared" si="381"/>
        <v>91805.71</v>
      </c>
      <c r="P434">
        <f t="shared" si="382"/>
        <v>91805.71</v>
      </c>
      <c r="Q434">
        <f t="shared" si="383"/>
        <v>0</v>
      </c>
      <c r="R434">
        <f t="shared" si="384"/>
        <v>0</v>
      </c>
      <c r="S434">
        <f t="shared" si="385"/>
        <v>0</v>
      </c>
      <c r="T434">
        <f t="shared" si="386"/>
        <v>0</v>
      </c>
      <c r="U434">
        <f t="shared" si="387"/>
        <v>0</v>
      </c>
      <c r="V434">
        <f t="shared" si="388"/>
        <v>0</v>
      </c>
      <c r="W434">
        <f t="shared" si="389"/>
        <v>0</v>
      </c>
      <c r="X434">
        <f t="shared" si="390"/>
        <v>0</v>
      </c>
      <c r="Y434">
        <f t="shared" si="391"/>
        <v>0</v>
      </c>
      <c r="AA434">
        <v>33304960</v>
      </c>
      <c r="AB434">
        <f t="shared" si="392"/>
        <v>91805.71</v>
      </c>
      <c r="AC434">
        <f t="shared" si="393"/>
        <v>91805.71</v>
      </c>
      <c r="AD434">
        <f>ROUND((((ET434)-(EU434))+AE434),2)</f>
        <v>0</v>
      </c>
      <c r="AE434">
        <f t="shared" si="416"/>
        <v>0</v>
      </c>
      <c r="AF434">
        <f t="shared" si="416"/>
        <v>0</v>
      </c>
      <c r="AG434">
        <f t="shared" si="394"/>
        <v>0</v>
      </c>
      <c r="AH434">
        <f t="shared" si="417"/>
        <v>0</v>
      </c>
      <c r="AI434">
        <f t="shared" si="417"/>
        <v>0</v>
      </c>
      <c r="AJ434">
        <f t="shared" si="395"/>
        <v>0</v>
      </c>
      <c r="AK434">
        <v>91805.71</v>
      </c>
      <c r="AL434">
        <v>91805.71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1</v>
      </c>
      <c r="AW434">
        <v>1</v>
      </c>
      <c r="AZ434">
        <v>1</v>
      </c>
      <c r="BA434">
        <v>1</v>
      </c>
      <c r="BB434">
        <v>1</v>
      </c>
      <c r="BC434">
        <v>1</v>
      </c>
      <c r="BD434" t="s">
        <v>3</v>
      </c>
      <c r="BE434" t="s">
        <v>3</v>
      </c>
      <c r="BF434" t="s">
        <v>3</v>
      </c>
      <c r="BG434" t="s">
        <v>3</v>
      </c>
      <c r="BH434">
        <v>3</v>
      </c>
      <c r="BI434">
        <v>3</v>
      </c>
      <c r="BJ434" t="s">
        <v>3</v>
      </c>
      <c r="BM434">
        <v>1100</v>
      </c>
      <c r="BN434">
        <v>0</v>
      </c>
      <c r="BO434" t="s">
        <v>3</v>
      </c>
      <c r="BP434">
        <v>0</v>
      </c>
      <c r="BQ434">
        <v>21</v>
      </c>
      <c r="BR434">
        <v>0</v>
      </c>
      <c r="BS434">
        <v>1</v>
      </c>
      <c r="BT434">
        <v>1</v>
      </c>
      <c r="BU434">
        <v>1</v>
      </c>
      <c r="BV434">
        <v>1</v>
      </c>
      <c r="BW434">
        <v>1</v>
      </c>
      <c r="BX434">
        <v>1</v>
      </c>
      <c r="BY434" t="s">
        <v>3</v>
      </c>
      <c r="BZ434">
        <v>0</v>
      </c>
      <c r="CA434">
        <v>0</v>
      </c>
      <c r="CE434">
        <v>0</v>
      </c>
      <c r="CF434">
        <v>0</v>
      </c>
      <c r="CG434">
        <v>0</v>
      </c>
      <c r="CM434">
        <v>0</v>
      </c>
      <c r="CN434" t="s">
        <v>3</v>
      </c>
      <c r="CO434">
        <v>0</v>
      </c>
      <c r="CP434">
        <f t="shared" si="396"/>
        <v>91805.71</v>
      </c>
      <c r="CQ434">
        <f t="shared" si="397"/>
        <v>91805.71</v>
      </c>
      <c r="CR434">
        <f t="shared" si="398"/>
        <v>0</v>
      </c>
      <c r="CS434">
        <f t="shared" si="399"/>
        <v>0</v>
      </c>
      <c r="CT434">
        <f t="shared" si="400"/>
        <v>0</v>
      </c>
      <c r="CU434">
        <f t="shared" si="401"/>
        <v>0</v>
      </c>
      <c r="CV434">
        <f t="shared" si="402"/>
        <v>0</v>
      </c>
      <c r="CW434">
        <f t="shared" si="403"/>
        <v>0</v>
      </c>
      <c r="CX434">
        <f t="shared" si="404"/>
        <v>0</v>
      </c>
      <c r="CY434">
        <f t="shared" si="405"/>
        <v>0</v>
      </c>
      <c r="CZ434">
        <f t="shared" si="406"/>
        <v>0</v>
      </c>
      <c r="DC434" t="s">
        <v>3</v>
      </c>
      <c r="DD434" t="s">
        <v>3</v>
      </c>
      <c r="DE434" t="s">
        <v>3</v>
      </c>
      <c r="DF434" t="s">
        <v>3</v>
      </c>
      <c r="DG434" t="s">
        <v>3</v>
      </c>
      <c r="DH434" t="s">
        <v>3</v>
      </c>
      <c r="DI434" t="s">
        <v>3</v>
      </c>
      <c r="DJ434" t="s">
        <v>3</v>
      </c>
      <c r="DK434" t="s">
        <v>3</v>
      </c>
      <c r="DL434" t="s">
        <v>3</v>
      </c>
      <c r="DM434" t="s">
        <v>3</v>
      </c>
      <c r="DN434">
        <v>0</v>
      </c>
      <c r="DO434">
        <v>0</v>
      </c>
      <c r="DP434">
        <v>1</v>
      </c>
      <c r="DQ434">
        <v>1</v>
      </c>
      <c r="DU434">
        <v>1010</v>
      </c>
      <c r="DV434" t="s">
        <v>40</v>
      </c>
      <c r="DW434" t="s">
        <v>40</v>
      </c>
      <c r="DX434">
        <v>1</v>
      </c>
      <c r="EE434">
        <v>31102366</v>
      </c>
      <c r="EF434">
        <v>8</v>
      </c>
      <c r="EG434" t="s">
        <v>34</v>
      </c>
      <c r="EH434">
        <v>0</v>
      </c>
      <c r="EI434" t="s">
        <v>3</v>
      </c>
      <c r="EJ434">
        <v>1</v>
      </c>
      <c r="EK434">
        <v>1100</v>
      </c>
      <c r="EL434" t="s">
        <v>41</v>
      </c>
      <c r="EM434" t="s">
        <v>42</v>
      </c>
      <c r="EO434" t="s">
        <v>3</v>
      </c>
      <c r="EQ434">
        <v>0</v>
      </c>
      <c r="ER434">
        <v>91805.71</v>
      </c>
      <c r="ES434">
        <v>91805.71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5</v>
      </c>
      <c r="FC434">
        <v>1</v>
      </c>
      <c r="FD434">
        <v>18</v>
      </c>
      <c r="FF434">
        <v>414304.11</v>
      </c>
      <c r="FQ434">
        <v>0</v>
      </c>
      <c r="FR434">
        <f t="shared" si="407"/>
        <v>91805.71</v>
      </c>
      <c r="FS434">
        <v>0</v>
      </c>
      <c r="FX434">
        <v>0</v>
      </c>
      <c r="FY434">
        <v>0</v>
      </c>
      <c r="GA434" t="s">
        <v>288</v>
      </c>
      <c r="GD434">
        <v>1</v>
      </c>
      <c r="GF434">
        <v>-776908604</v>
      </c>
      <c r="GG434">
        <v>2</v>
      </c>
      <c r="GH434">
        <v>3</v>
      </c>
      <c r="GI434">
        <v>3</v>
      </c>
      <c r="GJ434">
        <v>0</v>
      </c>
      <c r="GK434">
        <v>0</v>
      </c>
      <c r="GL434">
        <f t="shared" si="408"/>
        <v>0</v>
      </c>
      <c r="GM434">
        <f t="shared" si="409"/>
        <v>91805.71</v>
      </c>
      <c r="GN434">
        <f t="shared" si="410"/>
        <v>0</v>
      </c>
      <c r="GO434">
        <f t="shared" si="411"/>
        <v>0</v>
      </c>
      <c r="GP434">
        <f t="shared" si="412"/>
        <v>0</v>
      </c>
      <c r="GR434">
        <v>1</v>
      </c>
      <c r="GS434">
        <v>1</v>
      </c>
      <c r="GT434">
        <v>0</v>
      </c>
      <c r="GU434" t="s">
        <v>3</v>
      </c>
      <c r="GV434">
        <f t="shared" si="413"/>
        <v>0</v>
      </c>
      <c r="GW434">
        <v>1</v>
      </c>
      <c r="GX434">
        <f t="shared" si="414"/>
        <v>0</v>
      </c>
      <c r="HA434">
        <v>0</v>
      </c>
      <c r="HB434">
        <v>0</v>
      </c>
      <c r="HC434">
        <f t="shared" si="415"/>
        <v>0</v>
      </c>
      <c r="IK434">
        <v>0</v>
      </c>
    </row>
    <row r="435" spans="1:255">
      <c r="A435" s="2">
        <v>17</v>
      </c>
      <c r="B435" s="2">
        <v>1</v>
      </c>
      <c r="C435" s="2">
        <f>ROW(SmtRes!A409)</f>
        <v>409</v>
      </c>
      <c r="D435" s="2">
        <f>ROW(EtalonRes!A466)</f>
        <v>466</v>
      </c>
      <c r="E435" s="2" t="s">
        <v>289</v>
      </c>
      <c r="F435" s="2" t="s">
        <v>45</v>
      </c>
      <c r="G435" s="2" t="s">
        <v>46</v>
      </c>
      <c r="H435" s="2" t="s">
        <v>47</v>
      </c>
      <c r="I435" s="2">
        <f>ROUND(3.14*1/4,9)</f>
        <v>0.78500000000000003</v>
      </c>
      <c r="J435" s="2">
        <v>0</v>
      </c>
      <c r="K435" s="2"/>
      <c r="L435" s="2"/>
      <c r="M435" s="2"/>
      <c r="N435" s="2"/>
      <c r="O435" s="2">
        <f t="shared" si="381"/>
        <v>58.1</v>
      </c>
      <c r="P435" s="2">
        <f t="shared" si="382"/>
        <v>2.87</v>
      </c>
      <c r="Q435" s="2">
        <f t="shared" si="383"/>
        <v>0.78</v>
      </c>
      <c r="R435" s="2">
        <f t="shared" si="384"/>
        <v>0.14000000000000001</v>
      </c>
      <c r="S435" s="2">
        <f t="shared" si="385"/>
        <v>54.45</v>
      </c>
      <c r="T435" s="2">
        <f t="shared" si="386"/>
        <v>0</v>
      </c>
      <c r="U435" s="2">
        <f t="shared" si="387"/>
        <v>6.2289749999999993</v>
      </c>
      <c r="V435" s="2">
        <f t="shared" si="388"/>
        <v>1.1775000000000001E-2</v>
      </c>
      <c r="W435" s="2">
        <f t="shared" si="389"/>
        <v>0</v>
      </c>
      <c r="X435" s="2">
        <f t="shared" si="390"/>
        <v>62.78</v>
      </c>
      <c r="Y435" s="2">
        <f t="shared" si="391"/>
        <v>38.76</v>
      </c>
      <c r="Z435" s="2"/>
      <c r="AA435" s="2">
        <v>33304975</v>
      </c>
      <c r="AB435" s="2">
        <f t="shared" si="392"/>
        <v>74.010000000000005</v>
      </c>
      <c r="AC435" s="2">
        <f t="shared" si="393"/>
        <v>3.66</v>
      </c>
      <c r="AD435" s="2">
        <f>ROUND((((((ET435*1.2)*1.25))-(((EU435*1.2)*1.25)))+AE435),2)</f>
        <v>0.99</v>
      </c>
      <c r="AE435" s="2">
        <f>ROUND((((EU435*1.2)*1.25)),2)</f>
        <v>0.18</v>
      </c>
      <c r="AF435" s="2">
        <f>ROUND((((EV435*1.2)*1.15)),2)</f>
        <v>69.36</v>
      </c>
      <c r="AG435" s="2">
        <f t="shared" si="394"/>
        <v>0</v>
      </c>
      <c r="AH435" s="2">
        <f>(((EW435*1.2)*1.15))</f>
        <v>7.9349999999999987</v>
      </c>
      <c r="AI435" s="2">
        <f>(((EX435*1.2)*1.25))</f>
        <v>1.4999999999999999E-2</v>
      </c>
      <c r="AJ435" s="2">
        <f t="shared" si="395"/>
        <v>0</v>
      </c>
      <c r="AK435" s="2">
        <v>54.58</v>
      </c>
      <c r="AL435" s="2">
        <v>3.66</v>
      </c>
      <c r="AM435" s="2">
        <v>0.66</v>
      </c>
      <c r="AN435" s="2">
        <v>0.12</v>
      </c>
      <c r="AO435" s="2">
        <v>50.26</v>
      </c>
      <c r="AP435" s="2">
        <v>0</v>
      </c>
      <c r="AQ435" s="2">
        <v>5.75</v>
      </c>
      <c r="AR435" s="2">
        <v>0.01</v>
      </c>
      <c r="AS435" s="2">
        <v>0</v>
      </c>
      <c r="AT435" s="2">
        <v>115</v>
      </c>
      <c r="AU435" s="2">
        <v>71</v>
      </c>
      <c r="AV435" s="2">
        <v>1</v>
      </c>
      <c r="AW435" s="2">
        <v>1</v>
      </c>
      <c r="AX435" s="2"/>
      <c r="AY435" s="2"/>
      <c r="AZ435" s="2">
        <v>1</v>
      </c>
      <c r="BA435" s="2">
        <v>1</v>
      </c>
      <c r="BB435" s="2">
        <v>1</v>
      </c>
      <c r="BC435" s="2">
        <v>1</v>
      </c>
      <c r="BD435" s="2" t="s">
        <v>3</v>
      </c>
      <c r="BE435" s="2" t="s">
        <v>3</v>
      </c>
      <c r="BF435" s="2" t="s">
        <v>3</v>
      </c>
      <c r="BG435" s="2" t="s">
        <v>3</v>
      </c>
      <c r="BH435" s="2">
        <v>0</v>
      </c>
      <c r="BI435" s="2">
        <v>1</v>
      </c>
      <c r="BJ435" s="2" t="s">
        <v>48</v>
      </c>
      <c r="BK435" s="2"/>
      <c r="BL435" s="2"/>
      <c r="BM435" s="2">
        <v>20001</v>
      </c>
      <c r="BN435" s="2">
        <v>0</v>
      </c>
      <c r="BO435" s="2" t="s">
        <v>3</v>
      </c>
      <c r="BP435" s="2">
        <v>0</v>
      </c>
      <c r="BQ435" s="2">
        <v>2</v>
      </c>
      <c r="BR435" s="2">
        <v>0</v>
      </c>
      <c r="BS435" s="2">
        <v>1</v>
      </c>
      <c r="BT435" s="2">
        <v>1</v>
      </c>
      <c r="BU435" s="2">
        <v>1</v>
      </c>
      <c r="BV435" s="2">
        <v>1</v>
      </c>
      <c r="BW435" s="2">
        <v>1</v>
      </c>
      <c r="BX435" s="2">
        <v>1</v>
      </c>
      <c r="BY435" s="2" t="s">
        <v>3</v>
      </c>
      <c r="BZ435" s="2">
        <v>128</v>
      </c>
      <c r="CA435" s="2">
        <v>83</v>
      </c>
      <c r="CB435" s="2"/>
      <c r="CC435" s="2"/>
      <c r="CD435" s="2"/>
      <c r="CE435" s="2">
        <v>0</v>
      </c>
      <c r="CF435" s="2">
        <v>0</v>
      </c>
      <c r="CG435" s="2">
        <v>0</v>
      </c>
      <c r="CH435" s="2"/>
      <c r="CI435" s="2"/>
      <c r="CJ435" s="2"/>
      <c r="CK435" s="2"/>
      <c r="CL435" s="2"/>
      <c r="CM435" s="2">
        <v>0</v>
      </c>
      <c r="CN435" s="2" t="s">
        <v>954</v>
      </c>
      <c r="CO435" s="2">
        <v>0</v>
      </c>
      <c r="CP435" s="2">
        <f t="shared" si="396"/>
        <v>58.1</v>
      </c>
      <c r="CQ435" s="2">
        <f t="shared" si="397"/>
        <v>3.66</v>
      </c>
      <c r="CR435" s="2">
        <f t="shared" si="398"/>
        <v>0.99</v>
      </c>
      <c r="CS435" s="2">
        <f t="shared" si="399"/>
        <v>0.18</v>
      </c>
      <c r="CT435" s="2">
        <f t="shared" si="400"/>
        <v>69.36</v>
      </c>
      <c r="CU435" s="2">
        <f t="shared" si="401"/>
        <v>0</v>
      </c>
      <c r="CV435" s="2">
        <f t="shared" si="402"/>
        <v>7.9349999999999987</v>
      </c>
      <c r="CW435" s="2">
        <f t="shared" si="403"/>
        <v>1.4999999999999999E-2</v>
      </c>
      <c r="CX435" s="2">
        <f t="shared" si="404"/>
        <v>0</v>
      </c>
      <c r="CY435" s="2">
        <f t="shared" si="405"/>
        <v>62.778500000000001</v>
      </c>
      <c r="CZ435" s="2">
        <f t="shared" si="406"/>
        <v>38.758900000000004</v>
      </c>
      <c r="DA435" s="2"/>
      <c r="DB435" s="2"/>
      <c r="DC435" s="2" t="s">
        <v>3</v>
      </c>
      <c r="DD435" s="2" t="s">
        <v>3</v>
      </c>
      <c r="DE435" s="2" t="s">
        <v>21</v>
      </c>
      <c r="DF435" s="2" t="s">
        <v>21</v>
      </c>
      <c r="DG435" s="2" t="s">
        <v>22</v>
      </c>
      <c r="DH435" s="2" t="s">
        <v>3</v>
      </c>
      <c r="DI435" s="2" t="s">
        <v>22</v>
      </c>
      <c r="DJ435" s="2" t="s">
        <v>21</v>
      </c>
      <c r="DK435" s="2" t="s">
        <v>3</v>
      </c>
      <c r="DL435" s="2" t="s">
        <v>3</v>
      </c>
      <c r="DM435" s="2" t="s">
        <v>3</v>
      </c>
      <c r="DN435" s="2">
        <v>0</v>
      </c>
      <c r="DO435" s="2">
        <v>0</v>
      </c>
      <c r="DP435" s="2">
        <v>1</v>
      </c>
      <c r="DQ435" s="2">
        <v>1</v>
      </c>
      <c r="DR435" s="2"/>
      <c r="DS435" s="2"/>
      <c r="DT435" s="2"/>
      <c r="DU435" s="2">
        <v>1005</v>
      </c>
      <c r="DV435" s="2" t="s">
        <v>47</v>
      </c>
      <c r="DW435" s="2" t="s">
        <v>47</v>
      </c>
      <c r="DX435" s="2">
        <v>1</v>
      </c>
      <c r="DY435" s="2"/>
      <c r="DZ435" s="2"/>
      <c r="EA435" s="2"/>
      <c r="EB435" s="2"/>
      <c r="EC435" s="2"/>
      <c r="ED435" s="2"/>
      <c r="EE435" s="2">
        <v>31102217</v>
      </c>
      <c r="EF435" s="2">
        <v>2</v>
      </c>
      <c r="EG435" s="2" t="s">
        <v>23</v>
      </c>
      <c r="EH435" s="2">
        <v>0</v>
      </c>
      <c r="EI435" s="2" t="s">
        <v>3</v>
      </c>
      <c r="EJ435" s="2">
        <v>1</v>
      </c>
      <c r="EK435" s="2">
        <v>20001</v>
      </c>
      <c r="EL435" s="2" t="s">
        <v>24</v>
      </c>
      <c r="EM435" s="2" t="s">
        <v>25</v>
      </c>
      <c r="EN435" s="2"/>
      <c r="EO435" s="2" t="s">
        <v>26</v>
      </c>
      <c r="EP435" s="2"/>
      <c r="EQ435" s="2">
        <v>0</v>
      </c>
      <c r="ER435" s="2">
        <v>54.58</v>
      </c>
      <c r="ES435" s="2">
        <v>3.66</v>
      </c>
      <c r="ET435" s="2">
        <v>0.66</v>
      </c>
      <c r="EU435" s="2">
        <v>0.12</v>
      </c>
      <c r="EV435" s="2">
        <v>50.26</v>
      </c>
      <c r="EW435" s="2">
        <v>5.75</v>
      </c>
      <c r="EX435" s="2">
        <v>0.01</v>
      </c>
      <c r="EY435" s="2">
        <v>0</v>
      </c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>
        <v>0</v>
      </c>
      <c r="FR435" s="2">
        <f t="shared" si="407"/>
        <v>0</v>
      </c>
      <c r="FS435" s="2">
        <v>0</v>
      </c>
      <c r="FT435" s="2" t="s">
        <v>27</v>
      </c>
      <c r="FU435" s="2" t="s">
        <v>28</v>
      </c>
      <c r="FV435" s="2"/>
      <c r="FW435" s="2"/>
      <c r="FX435" s="2">
        <v>115.2</v>
      </c>
      <c r="FY435" s="2">
        <v>70.55</v>
      </c>
      <c r="FZ435" s="2"/>
      <c r="GA435" s="2" t="s">
        <v>3</v>
      </c>
      <c r="GB435" s="2"/>
      <c r="GC435" s="2"/>
      <c r="GD435" s="2">
        <v>1</v>
      </c>
      <c r="GE435" s="2"/>
      <c r="GF435" s="2">
        <v>115509146</v>
      </c>
      <c r="GG435" s="2">
        <v>2</v>
      </c>
      <c r="GH435" s="2">
        <v>1</v>
      </c>
      <c r="GI435" s="2">
        <v>-2</v>
      </c>
      <c r="GJ435" s="2">
        <v>0</v>
      </c>
      <c r="GK435" s="2">
        <v>0</v>
      </c>
      <c r="GL435" s="2">
        <f t="shared" si="408"/>
        <v>0</v>
      </c>
      <c r="GM435" s="2">
        <f t="shared" si="409"/>
        <v>159.63999999999999</v>
      </c>
      <c r="GN435" s="2">
        <f t="shared" si="410"/>
        <v>159.63999999999999</v>
      </c>
      <c r="GO435" s="2">
        <f t="shared" si="411"/>
        <v>0</v>
      </c>
      <c r="GP435" s="2">
        <f t="shared" si="412"/>
        <v>0</v>
      </c>
      <c r="GQ435" s="2"/>
      <c r="GR435" s="2">
        <v>0</v>
      </c>
      <c r="GS435" s="2">
        <v>3</v>
      </c>
      <c r="GT435" s="2">
        <v>0</v>
      </c>
      <c r="GU435" s="2" t="s">
        <v>3</v>
      </c>
      <c r="GV435" s="2">
        <f t="shared" si="413"/>
        <v>0</v>
      </c>
      <c r="GW435" s="2">
        <v>1</v>
      </c>
      <c r="GX435" s="2">
        <f t="shared" si="414"/>
        <v>0</v>
      </c>
      <c r="GY435" s="2"/>
      <c r="GZ435" s="2"/>
      <c r="HA435" s="2">
        <v>0</v>
      </c>
      <c r="HB435" s="2">
        <v>0</v>
      </c>
      <c r="HC435" s="2">
        <f t="shared" si="415"/>
        <v>0</v>
      </c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>
        <v>0</v>
      </c>
      <c r="IL435" s="2"/>
      <c r="IM435" s="2"/>
      <c r="IN435" s="2"/>
      <c r="IO435" s="2"/>
      <c r="IP435" s="2"/>
      <c r="IQ435" s="2"/>
      <c r="IR435" s="2"/>
      <c r="IS435" s="2"/>
      <c r="IT435" s="2"/>
      <c r="IU435" s="2"/>
    </row>
    <row r="436" spans="1:255">
      <c r="A436">
        <v>17</v>
      </c>
      <c r="B436">
        <v>1</v>
      </c>
      <c r="C436">
        <f>ROW(SmtRes!A414)</f>
        <v>414</v>
      </c>
      <c r="D436">
        <f>ROW(EtalonRes!A472)</f>
        <v>472</v>
      </c>
      <c r="E436" t="s">
        <v>289</v>
      </c>
      <c r="F436" t="s">
        <v>45</v>
      </c>
      <c r="G436" t="s">
        <v>46</v>
      </c>
      <c r="H436" t="s">
        <v>47</v>
      </c>
      <c r="I436">
        <f>ROUND(3.14*1/4,9)</f>
        <v>0.78500000000000003</v>
      </c>
      <c r="J436">
        <v>0</v>
      </c>
      <c r="O436">
        <f t="shared" si="381"/>
        <v>58.1</v>
      </c>
      <c r="P436">
        <f t="shared" si="382"/>
        <v>2.87</v>
      </c>
      <c r="Q436">
        <f t="shared" si="383"/>
        <v>0.78</v>
      </c>
      <c r="R436">
        <f t="shared" si="384"/>
        <v>0.14000000000000001</v>
      </c>
      <c r="S436">
        <f t="shared" si="385"/>
        <v>54.45</v>
      </c>
      <c r="T436">
        <f t="shared" si="386"/>
        <v>0</v>
      </c>
      <c r="U436">
        <f t="shared" si="387"/>
        <v>6.2289749999999993</v>
      </c>
      <c r="V436">
        <f t="shared" si="388"/>
        <v>1.1775000000000001E-2</v>
      </c>
      <c r="W436">
        <f t="shared" si="389"/>
        <v>0</v>
      </c>
      <c r="X436">
        <f t="shared" si="390"/>
        <v>62.78</v>
      </c>
      <c r="Y436">
        <f t="shared" si="391"/>
        <v>38.76</v>
      </c>
      <c r="AA436">
        <v>33304960</v>
      </c>
      <c r="AB436">
        <f t="shared" si="392"/>
        <v>74.010000000000005</v>
      </c>
      <c r="AC436">
        <f t="shared" si="393"/>
        <v>3.66</v>
      </c>
      <c r="AD436">
        <f>ROUND((((((ET436*1.2)*1.25))-(((EU436*1.2)*1.25)))+AE436),2)</f>
        <v>0.99</v>
      </c>
      <c r="AE436">
        <f>ROUND((((EU436*1.2)*1.25)),2)</f>
        <v>0.18</v>
      </c>
      <c r="AF436">
        <f>ROUND((((EV436*1.2)*1.15)),2)</f>
        <v>69.36</v>
      </c>
      <c r="AG436">
        <f t="shared" si="394"/>
        <v>0</v>
      </c>
      <c r="AH436">
        <f>(((EW436*1.2)*1.15))</f>
        <v>7.9349999999999987</v>
      </c>
      <c r="AI436">
        <f>(((EX436*1.2)*1.25))</f>
        <v>1.4999999999999999E-2</v>
      </c>
      <c r="AJ436">
        <f t="shared" si="395"/>
        <v>0</v>
      </c>
      <c r="AK436">
        <v>54.58</v>
      </c>
      <c r="AL436">
        <v>3.66</v>
      </c>
      <c r="AM436">
        <v>0.66</v>
      </c>
      <c r="AN436">
        <v>0.12</v>
      </c>
      <c r="AO436">
        <v>50.26</v>
      </c>
      <c r="AP436">
        <v>0</v>
      </c>
      <c r="AQ436">
        <v>5.75</v>
      </c>
      <c r="AR436">
        <v>0.01</v>
      </c>
      <c r="AS436">
        <v>0</v>
      </c>
      <c r="AT436">
        <v>115</v>
      </c>
      <c r="AU436">
        <v>71</v>
      </c>
      <c r="AV436">
        <v>1</v>
      </c>
      <c r="AW436">
        <v>1</v>
      </c>
      <c r="AZ436">
        <v>1</v>
      </c>
      <c r="BA436">
        <v>1</v>
      </c>
      <c r="BB436">
        <v>1</v>
      </c>
      <c r="BC436">
        <v>1</v>
      </c>
      <c r="BD436" t="s">
        <v>3</v>
      </c>
      <c r="BE436" t="s">
        <v>3</v>
      </c>
      <c r="BF436" t="s">
        <v>3</v>
      </c>
      <c r="BG436" t="s">
        <v>3</v>
      </c>
      <c r="BH436">
        <v>0</v>
      </c>
      <c r="BI436">
        <v>1</v>
      </c>
      <c r="BJ436" t="s">
        <v>48</v>
      </c>
      <c r="BM436">
        <v>20001</v>
      </c>
      <c r="BN436">
        <v>0</v>
      </c>
      <c r="BO436" t="s">
        <v>3</v>
      </c>
      <c r="BP436">
        <v>0</v>
      </c>
      <c r="BQ436">
        <v>2</v>
      </c>
      <c r="BR436">
        <v>0</v>
      </c>
      <c r="BS436">
        <v>1</v>
      </c>
      <c r="BT436">
        <v>1</v>
      </c>
      <c r="BU436">
        <v>1</v>
      </c>
      <c r="BV436">
        <v>1</v>
      </c>
      <c r="BW436">
        <v>1</v>
      </c>
      <c r="BX436">
        <v>1</v>
      </c>
      <c r="BY436" t="s">
        <v>3</v>
      </c>
      <c r="BZ436">
        <v>128</v>
      </c>
      <c r="CA436">
        <v>83</v>
      </c>
      <c r="CE436">
        <v>0</v>
      </c>
      <c r="CF436">
        <v>0</v>
      </c>
      <c r="CG436">
        <v>0</v>
      </c>
      <c r="CM436">
        <v>0</v>
      </c>
      <c r="CN436" t="s">
        <v>954</v>
      </c>
      <c r="CO436">
        <v>0</v>
      </c>
      <c r="CP436">
        <f t="shared" si="396"/>
        <v>58.1</v>
      </c>
      <c r="CQ436">
        <f t="shared" si="397"/>
        <v>3.66</v>
      </c>
      <c r="CR436">
        <f t="shared" si="398"/>
        <v>0.99</v>
      </c>
      <c r="CS436">
        <f t="shared" si="399"/>
        <v>0.18</v>
      </c>
      <c r="CT436">
        <f t="shared" si="400"/>
        <v>69.36</v>
      </c>
      <c r="CU436">
        <f t="shared" si="401"/>
        <v>0</v>
      </c>
      <c r="CV436">
        <f t="shared" si="402"/>
        <v>7.9349999999999987</v>
      </c>
      <c r="CW436">
        <f t="shared" si="403"/>
        <v>1.4999999999999999E-2</v>
      </c>
      <c r="CX436">
        <f t="shared" si="404"/>
        <v>0</v>
      </c>
      <c r="CY436">
        <f t="shared" si="405"/>
        <v>62.778500000000001</v>
      </c>
      <c r="CZ436">
        <f t="shared" si="406"/>
        <v>38.758900000000004</v>
      </c>
      <c r="DC436" t="s">
        <v>3</v>
      </c>
      <c r="DD436" t="s">
        <v>3</v>
      </c>
      <c r="DE436" t="s">
        <v>21</v>
      </c>
      <c r="DF436" t="s">
        <v>21</v>
      </c>
      <c r="DG436" t="s">
        <v>22</v>
      </c>
      <c r="DH436" t="s">
        <v>3</v>
      </c>
      <c r="DI436" t="s">
        <v>22</v>
      </c>
      <c r="DJ436" t="s">
        <v>21</v>
      </c>
      <c r="DK436" t="s">
        <v>3</v>
      </c>
      <c r="DL436" t="s">
        <v>3</v>
      </c>
      <c r="DM436" t="s">
        <v>3</v>
      </c>
      <c r="DN436">
        <v>0</v>
      </c>
      <c r="DO436">
        <v>0</v>
      </c>
      <c r="DP436">
        <v>1</v>
      </c>
      <c r="DQ436">
        <v>1</v>
      </c>
      <c r="DU436">
        <v>1005</v>
      </c>
      <c r="DV436" t="s">
        <v>47</v>
      </c>
      <c r="DW436" t="s">
        <v>47</v>
      </c>
      <c r="DX436">
        <v>1</v>
      </c>
      <c r="EE436">
        <v>31102217</v>
      </c>
      <c r="EF436">
        <v>2</v>
      </c>
      <c r="EG436" t="s">
        <v>23</v>
      </c>
      <c r="EH436">
        <v>0</v>
      </c>
      <c r="EI436" t="s">
        <v>3</v>
      </c>
      <c r="EJ436">
        <v>1</v>
      </c>
      <c r="EK436">
        <v>20001</v>
      </c>
      <c r="EL436" t="s">
        <v>24</v>
      </c>
      <c r="EM436" t="s">
        <v>25</v>
      </c>
      <c r="EO436" t="s">
        <v>26</v>
      </c>
      <c r="EQ436">
        <v>0</v>
      </c>
      <c r="ER436">
        <v>54.58</v>
      </c>
      <c r="ES436">
        <v>3.66</v>
      </c>
      <c r="ET436">
        <v>0.66</v>
      </c>
      <c r="EU436">
        <v>0.12</v>
      </c>
      <c r="EV436">
        <v>50.26</v>
      </c>
      <c r="EW436">
        <v>5.75</v>
      </c>
      <c r="EX436">
        <v>0.01</v>
      </c>
      <c r="EY436">
        <v>0</v>
      </c>
      <c r="FQ436">
        <v>0</v>
      </c>
      <c r="FR436">
        <f t="shared" si="407"/>
        <v>0</v>
      </c>
      <c r="FS436">
        <v>0</v>
      </c>
      <c r="FT436" t="s">
        <v>27</v>
      </c>
      <c r="FU436" t="s">
        <v>28</v>
      </c>
      <c r="FX436">
        <v>115.2</v>
      </c>
      <c r="FY436">
        <v>70.55</v>
      </c>
      <c r="GA436" t="s">
        <v>3</v>
      </c>
      <c r="GD436">
        <v>1</v>
      </c>
      <c r="GF436">
        <v>115509146</v>
      </c>
      <c r="GG436">
        <v>2</v>
      </c>
      <c r="GH436">
        <v>1</v>
      </c>
      <c r="GI436">
        <v>-2</v>
      </c>
      <c r="GJ436">
        <v>0</v>
      </c>
      <c r="GK436">
        <v>0</v>
      </c>
      <c r="GL436">
        <f t="shared" si="408"/>
        <v>0</v>
      </c>
      <c r="GM436">
        <f t="shared" si="409"/>
        <v>159.63999999999999</v>
      </c>
      <c r="GN436">
        <f t="shared" si="410"/>
        <v>159.63999999999999</v>
      </c>
      <c r="GO436">
        <f t="shared" si="411"/>
        <v>0</v>
      </c>
      <c r="GP436">
        <f t="shared" si="412"/>
        <v>0</v>
      </c>
      <c r="GR436">
        <v>0</v>
      </c>
      <c r="GS436">
        <v>3</v>
      </c>
      <c r="GT436">
        <v>0</v>
      </c>
      <c r="GU436" t="s">
        <v>3</v>
      </c>
      <c r="GV436">
        <f t="shared" si="413"/>
        <v>0</v>
      </c>
      <c r="GW436">
        <v>1</v>
      </c>
      <c r="GX436">
        <f t="shared" si="414"/>
        <v>0</v>
      </c>
      <c r="HA436">
        <v>0</v>
      </c>
      <c r="HB436">
        <v>0</v>
      </c>
      <c r="HC436">
        <f t="shared" si="415"/>
        <v>0</v>
      </c>
      <c r="IK436">
        <v>0</v>
      </c>
    </row>
    <row r="437" spans="1:255">
      <c r="A437" s="2">
        <v>17</v>
      </c>
      <c r="B437" s="2">
        <v>1</v>
      </c>
      <c r="C437" s="2"/>
      <c r="D437" s="2"/>
      <c r="E437" s="2" t="s">
        <v>290</v>
      </c>
      <c r="F437" s="2" t="s">
        <v>38</v>
      </c>
      <c r="G437" s="2" t="s">
        <v>291</v>
      </c>
      <c r="H437" s="2" t="s">
        <v>40</v>
      </c>
      <c r="I437" s="2">
        <v>1</v>
      </c>
      <c r="J437" s="2">
        <v>0</v>
      </c>
      <c r="K437" s="2"/>
      <c r="L437" s="2"/>
      <c r="M437" s="2"/>
      <c r="N437" s="2"/>
      <c r="O437" s="2">
        <f t="shared" si="381"/>
        <v>0</v>
      </c>
      <c r="P437" s="2">
        <f t="shared" si="382"/>
        <v>0</v>
      </c>
      <c r="Q437" s="2">
        <f t="shared" si="383"/>
        <v>0</v>
      </c>
      <c r="R437" s="2">
        <f t="shared" si="384"/>
        <v>0</v>
      </c>
      <c r="S437" s="2">
        <f t="shared" si="385"/>
        <v>0</v>
      </c>
      <c r="T437" s="2">
        <f t="shared" si="386"/>
        <v>0</v>
      </c>
      <c r="U437" s="2">
        <f t="shared" si="387"/>
        <v>0</v>
      </c>
      <c r="V437" s="2">
        <f t="shared" si="388"/>
        <v>0</v>
      </c>
      <c r="W437" s="2">
        <f t="shared" si="389"/>
        <v>0</v>
      </c>
      <c r="X437" s="2">
        <f t="shared" si="390"/>
        <v>0</v>
      </c>
      <c r="Y437" s="2">
        <f t="shared" si="391"/>
        <v>0</v>
      </c>
      <c r="Z437" s="2"/>
      <c r="AA437" s="2">
        <v>33304975</v>
      </c>
      <c r="AB437" s="2">
        <f t="shared" si="392"/>
        <v>0</v>
      </c>
      <c r="AC437" s="2">
        <f t="shared" si="393"/>
        <v>0</v>
      </c>
      <c r="AD437" s="2">
        <f>ROUND((((ET437)-(EU437))+AE437),2)</f>
        <v>0</v>
      </c>
      <c r="AE437" s="2">
        <f t="shared" ref="AE437:AF440" si="418">ROUND((EU437),2)</f>
        <v>0</v>
      </c>
      <c r="AF437" s="2">
        <f t="shared" si="418"/>
        <v>0</v>
      </c>
      <c r="AG437" s="2">
        <f t="shared" si="394"/>
        <v>0</v>
      </c>
      <c r="AH437" s="2">
        <f t="shared" ref="AH437:AI440" si="419">(EW437)</f>
        <v>0</v>
      </c>
      <c r="AI437" s="2">
        <f t="shared" si="419"/>
        <v>0</v>
      </c>
      <c r="AJ437" s="2">
        <f t="shared" si="395"/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1</v>
      </c>
      <c r="AW437" s="2">
        <v>1</v>
      </c>
      <c r="AX437" s="2"/>
      <c r="AY437" s="2"/>
      <c r="AZ437" s="2">
        <v>1</v>
      </c>
      <c r="BA437" s="2">
        <v>1</v>
      </c>
      <c r="BB437" s="2">
        <v>1</v>
      </c>
      <c r="BC437" s="2">
        <v>1</v>
      </c>
      <c r="BD437" s="2" t="s">
        <v>3</v>
      </c>
      <c r="BE437" s="2" t="s">
        <v>3</v>
      </c>
      <c r="BF437" s="2" t="s">
        <v>3</v>
      </c>
      <c r="BG437" s="2" t="s">
        <v>3</v>
      </c>
      <c r="BH437" s="2">
        <v>3</v>
      </c>
      <c r="BI437" s="2">
        <v>2</v>
      </c>
      <c r="BJ437" s="2" t="s">
        <v>3</v>
      </c>
      <c r="BK437" s="2"/>
      <c r="BL437" s="2"/>
      <c r="BM437" s="2">
        <v>1100</v>
      </c>
      <c r="BN437" s="2">
        <v>0</v>
      </c>
      <c r="BO437" s="2" t="s">
        <v>3</v>
      </c>
      <c r="BP437" s="2">
        <v>0</v>
      </c>
      <c r="BQ437" s="2">
        <v>14</v>
      </c>
      <c r="BR437" s="2">
        <v>0</v>
      </c>
      <c r="BS437" s="2">
        <v>1</v>
      </c>
      <c r="BT437" s="2">
        <v>1</v>
      </c>
      <c r="BU437" s="2">
        <v>1</v>
      </c>
      <c r="BV437" s="2">
        <v>1</v>
      </c>
      <c r="BW437" s="2">
        <v>1</v>
      </c>
      <c r="BX437" s="2">
        <v>1</v>
      </c>
      <c r="BY437" s="2" t="s">
        <v>3</v>
      </c>
      <c r="BZ437" s="2">
        <v>0</v>
      </c>
      <c r="CA437" s="2">
        <v>0</v>
      </c>
      <c r="CB437" s="2"/>
      <c r="CC437" s="2"/>
      <c r="CD437" s="2"/>
      <c r="CE437" s="2">
        <v>0</v>
      </c>
      <c r="CF437" s="2">
        <v>0</v>
      </c>
      <c r="CG437" s="2">
        <v>0</v>
      </c>
      <c r="CH437" s="2"/>
      <c r="CI437" s="2"/>
      <c r="CJ437" s="2"/>
      <c r="CK437" s="2"/>
      <c r="CL437" s="2"/>
      <c r="CM437" s="2">
        <v>0</v>
      </c>
      <c r="CN437" s="2" t="s">
        <v>3</v>
      </c>
      <c r="CO437" s="2">
        <v>0</v>
      </c>
      <c r="CP437" s="2">
        <f t="shared" si="396"/>
        <v>0</v>
      </c>
      <c r="CQ437" s="2">
        <f t="shared" si="397"/>
        <v>0</v>
      </c>
      <c r="CR437" s="2">
        <f t="shared" si="398"/>
        <v>0</v>
      </c>
      <c r="CS437" s="2">
        <f t="shared" si="399"/>
        <v>0</v>
      </c>
      <c r="CT437" s="2">
        <f t="shared" si="400"/>
        <v>0</v>
      </c>
      <c r="CU437" s="2">
        <f t="shared" si="401"/>
        <v>0</v>
      </c>
      <c r="CV437" s="2">
        <f t="shared" si="402"/>
        <v>0</v>
      </c>
      <c r="CW437" s="2">
        <f t="shared" si="403"/>
        <v>0</v>
      </c>
      <c r="CX437" s="2">
        <f t="shared" si="404"/>
        <v>0</v>
      </c>
      <c r="CY437" s="2">
        <f t="shared" si="405"/>
        <v>0</v>
      </c>
      <c r="CZ437" s="2">
        <f t="shared" si="406"/>
        <v>0</v>
      </c>
      <c r="DA437" s="2"/>
      <c r="DB437" s="2"/>
      <c r="DC437" s="2" t="s">
        <v>3</v>
      </c>
      <c r="DD437" s="2" t="s">
        <v>3</v>
      </c>
      <c r="DE437" s="2" t="s">
        <v>3</v>
      </c>
      <c r="DF437" s="2" t="s">
        <v>3</v>
      </c>
      <c r="DG437" s="2" t="s">
        <v>3</v>
      </c>
      <c r="DH437" s="2" t="s">
        <v>3</v>
      </c>
      <c r="DI437" s="2" t="s">
        <v>3</v>
      </c>
      <c r="DJ437" s="2" t="s">
        <v>3</v>
      </c>
      <c r="DK437" s="2" t="s">
        <v>3</v>
      </c>
      <c r="DL437" s="2" t="s">
        <v>3</v>
      </c>
      <c r="DM437" s="2" t="s">
        <v>3</v>
      </c>
      <c r="DN437" s="2">
        <v>0</v>
      </c>
      <c r="DO437" s="2">
        <v>0</v>
      </c>
      <c r="DP437" s="2">
        <v>1</v>
      </c>
      <c r="DQ437" s="2">
        <v>1</v>
      </c>
      <c r="DR437" s="2"/>
      <c r="DS437" s="2"/>
      <c r="DT437" s="2"/>
      <c r="DU437" s="2">
        <v>1010</v>
      </c>
      <c r="DV437" s="2" t="s">
        <v>40</v>
      </c>
      <c r="DW437" s="2" t="s">
        <v>40</v>
      </c>
      <c r="DX437" s="2">
        <v>1</v>
      </c>
      <c r="DY437" s="2"/>
      <c r="DZ437" s="2"/>
      <c r="EA437" s="2"/>
      <c r="EB437" s="2"/>
      <c r="EC437" s="2"/>
      <c r="ED437" s="2"/>
      <c r="EE437" s="2">
        <v>31102366</v>
      </c>
      <c r="EF437" s="2">
        <v>8</v>
      </c>
      <c r="EG437" s="2" t="s">
        <v>34</v>
      </c>
      <c r="EH437" s="2">
        <v>0</v>
      </c>
      <c r="EI437" s="2" t="s">
        <v>3</v>
      </c>
      <c r="EJ437" s="2">
        <v>1</v>
      </c>
      <c r="EK437" s="2">
        <v>1100</v>
      </c>
      <c r="EL437" s="2" t="s">
        <v>41</v>
      </c>
      <c r="EM437" s="2" t="s">
        <v>42</v>
      </c>
      <c r="EN437" s="2"/>
      <c r="EO437" s="2" t="s">
        <v>3</v>
      </c>
      <c r="EP437" s="2"/>
      <c r="EQ437" s="2">
        <v>0</v>
      </c>
      <c r="ER437" s="2">
        <v>0</v>
      </c>
      <c r="ES437" s="2">
        <v>0</v>
      </c>
      <c r="ET437" s="2">
        <v>0</v>
      </c>
      <c r="EU437" s="2">
        <v>0</v>
      </c>
      <c r="EV437" s="2">
        <v>0</v>
      </c>
      <c r="EW437" s="2">
        <v>0</v>
      </c>
      <c r="EX437" s="2">
        <v>0</v>
      </c>
      <c r="EY437" s="2">
        <v>0</v>
      </c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>
        <v>0</v>
      </c>
      <c r="FR437" s="2">
        <f t="shared" si="407"/>
        <v>0</v>
      </c>
      <c r="FS437" s="2">
        <v>0</v>
      </c>
      <c r="FT437" s="2"/>
      <c r="FU437" s="2"/>
      <c r="FV437" s="2"/>
      <c r="FW437" s="2"/>
      <c r="FX437" s="2">
        <v>0</v>
      </c>
      <c r="FY437" s="2">
        <v>0</v>
      </c>
      <c r="FZ437" s="2"/>
      <c r="GA437" s="2" t="s">
        <v>3</v>
      </c>
      <c r="GB437" s="2"/>
      <c r="GC437" s="2"/>
      <c r="GD437" s="2">
        <v>1</v>
      </c>
      <c r="GE437" s="2"/>
      <c r="GF437" s="2">
        <v>1859583680</v>
      </c>
      <c r="GG437" s="2">
        <v>2</v>
      </c>
      <c r="GH437" s="2">
        <v>0</v>
      </c>
      <c r="GI437" s="2">
        <v>-2</v>
      </c>
      <c r="GJ437" s="2">
        <v>0</v>
      </c>
      <c r="GK437" s="2">
        <v>0</v>
      </c>
      <c r="GL437" s="2">
        <f t="shared" si="408"/>
        <v>0</v>
      </c>
      <c r="GM437" s="2">
        <f t="shared" si="409"/>
        <v>0</v>
      </c>
      <c r="GN437" s="2">
        <f t="shared" si="410"/>
        <v>0</v>
      </c>
      <c r="GO437" s="2">
        <f t="shared" si="411"/>
        <v>0</v>
      </c>
      <c r="GP437" s="2">
        <f t="shared" si="412"/>
        <v>0</v>
      </c>
      <c r="GQ437" s="2"/>
      <c r="GR437" s="2">
        <v>0</v>
      </c>
      <c r="GS437" s="2">
        <v>3</v>
      </c>
      <c r="GT437" s="2">
        <v>0</v>
      </c>
      <c r="GU437" s="2" t="s">
        <v>3</v>
      </c>
      <c r="GV437" s="2">
        <f t="shared" si="413"/>
        <v>0</v>
      </c>
      <c r="GW437" s="2">
        <v>1</v>
      </c>
      <c r="GX437" s="2">
        <f t="shared" si="414"/>
        <v>0</v>
      </c>
      <c r="GY437" s="2"/>
      <c r="GZ437" s="2"/>
      <c r="HA437" s="2">
        <v>0</v>
      </c>
      <c r="HB437" s="2">
        <v>0</v>
      </c>
      <c r="HC437" s="2">
        <f t="shared" si="415"/>
        <v>0</v>
      </c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>
        <v>0</v>
      </c>
      <c r="IL437" s="2"/>
      <c r="IM437" s="2"/>
      <c r="IN437" s="2"/>
      <c r="IO437" s="2"/>
      <c r="IP437" s="2"/>
      <c r="IQ437" s="2"/>
      <c r="IR437" s="2"/>
      <c r="IS437" s="2"/>
      <c r="IT437" s="2"/>
      <c r="IU437" s="2"/>
    </row>
    <row r="438" spans="1:255">
      <c r="A438">
        <v>17</v>
      </c>
      <c r="B438">
        <v>1</v>
      </c>
      <c r="E438" t="s">
        <v>290</v>
      </c>
      <c r="F438" t="s">
        <v>38</v>
      </c>
      <c r="G438" t="s">
        <v>291</v>
      </c>
      <c r="H438" t="s">
        <v>40</v>
      </c>
      <c r="I438">
        <v>1</v>
      </c>
      <c r="J438">
        <v>0</v>
      </c>
      <c r="O438">
        <f t="shared" si="381"/>
        <v>5596.5</v>
      </c>
      <c r="P438">
        <f t="shared" si="382"/>
        <v>5596.5</v>
      </c>
      <c r="Q438">
        <f t="shared" si="383"/>
        <v>0</v>
      </c>
      <c r="R438">
        <f t="shared" si="384"/>
        <v>0</v>
      </c>
      <c r="S438">
        <f t="shared" si="385"/>
        <v>0</v>
      </c>
      <c r="T438">
        <f t="shared" si="386"/>
        <v>0</v>
      </c>
      <c r="U438">
        <f t="shared" si="387"/>
        <v>0</v>
      </c>
      <c r="V438">
        <f t="shared" si="388"/>
        <v>0</v>
      </c>
      <c r="W438">
        <f t="shared" si="389"/>
        <v>0</v>
      </c>
      <c r="X438">
        <f t="shared" si="390"/>
        <v>0</v>
      </c>
      <c r="Y438">
        <f t="shared" si="391"/>
        <v>0</v>
      </c>
      <c r="AA438">
        <v>33304960</v>
      </c>
      <c r="AB438">
        <f t="shared" si="392"/>
        <v>5596.5</v>
      </c>
      <c r="AC438">
        <f t="shared" si="393"/>
        <v>5596.5</v>
      </c>
      <c r="AD438">
        <f>ROUND((((ET438)-(EU438))+AE438),2)</f>
        <v>0</v>
      </c>
      <c r="AE438">
        <f t="shared" si="418"/>
        <v>0</v>
      </c>
      <c r="AF438">
        <f t="shared" si="418"/>
        <v>0</v>
      </c>
      <c r="AG438">
        <f t="shared" si="394"/>
        <v>0</v>
      </c>
      <c r="AH438">
        <f t="shared" si="419"/>
        <v>0</v>
      </c>
      <c r="AI438">
        <f t="shared" si="419"/>
        <v>0</v>
      </c>
      <c r="AJ438">
        <f t="shared" si="395"/>
        <v>0</v>
      </c>
      <c r="AK438">
        <v>5596.5</v>
      </c>
      <c r="AL438">
        <v>5596.5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1</v>
      </c>
      <c r="AW438">
        <v>1</v>
      </c>
      <c r="AZ438">
        <v>1</v>
      </c>
      <c r="BA438">
        <v>1</v>
      </c>
      <c r="BB438">
        <v>1</v>
      </c>
      <c r="BC438">
        <v>1</v>
      </c>
      <c r="BD438" t="s">
        <v>3</v>
      </c>
      <c r="BE438" t="s">
        <v>3</v>
      </c>
      <c r="BF438" t="s">
        <v>3</v>
      </c>
      <c r="BG438" t="s">
        <v>3</v>
      </c>
      <c r="BH438">
        <v>3</v>
      </c>
      <c r="BI438">
        <v>2</v>
      </c>
      <c r="BJ438" t="s">
        <v>3</v>
      </c>
      <c r="BM438">
        <v>1100</v>
      </c>
      <c r="BN438">
        <v>0</v>
      </c>
      <c r="BO438" t="s">
        <v>3</v>
      </c>
      <c r="BP438">
        <v>0</v>
      </c>
      <c r="BQ438">
        <v>14</v>
      </c>
      <c r="BR438">
        <v>0</v>
      </c>
      <c r="BS438">
        <v>1</v>
      </c>
      <c r="BT438">
        <v>1</v>
      </c>
      <c r="BU438">
        <v>1</v>
      </c>
      <c r="BV438">
        <v>1</v>
      </c>
      <c r="BW438">
        <v>1</v>
      </c>
      <c r="BX438">
        <v>1</v>
      </c>
      <c r="BY438" t="s">
        <v>3</v>
      </c>
      <c r="BZ438">
        <v>0</v>
      </c>
      <c r="CA438">
        <v>0</v>
      </c>
      <c r="CE438">
        <v>0</v>
      </c>
      <c r="CF438">
        <v>0</v>
      </c>
      <c r="CG438">
        <v>0</v>
      </c>
      <c r="CM438">
        <v>0</v>
      </c>
      <c r="CN438" t="s">
        <v>3</v>
      </c>
      <c r="CO438">
        <v>0</v>
      </c>
      <c r="CP438">
        <f t="shared" si="396"/>
        <v>5596.5</v>
      </c>
      <c r="CQ438">
        <f t="shared" si="397"/>
        <v>5596.5</v>
      </c>
      <c r="CR438">
        <f t="shared" si="398"/>
        <v>0</v>
      </c>
      <c r="CS438">
        <f t="shared" si="399"/>
        <v>0</v>
      </c>
      <c r="CT438">
        <f t="shared" si="400"/>
        <v>0</v>
      </c>
      <c r="CU438">
        <f t="shared" si="401"/>
        <v>0</v>
      </c>
      <c r="CV438">
        <f t="shared" si="402"/>
        <v>0</v>
      </c>
      <c r="CW438">
        <f t="shared" si="403"/>
        <v>0</v>
      </c>
      <c r="CX438">
        <f t="shared" si="404"/>
        <v>0</v>
      </c>
      <c r="CY438">
        <f t="shared" si="405"/>
        <v>0</v>
      </c>
      <c r="CZ438">
        <f t="shared" si="406"/>
        <v>0</v>
      </c>
      <c r="DC438" t="s">
        <v>3</v>
      </c>
      <c r="DD438" t="s">
        <v>3</v>
      </c>
      <c r="DE438" t="s">
        <v>3</v>
      </c>
      <c r="DF438" t="s">
        <v>3</v>
      </c>
      <c r="DG438" t="s">
        <v>3</v>
      </c>
      <c r="DH438" t="s">
        <v>3</v>
      </c>
      <c r="DI438" t="s">
        <v>3</v>
      </c>
      <c r="DJ438" t="s">
        <v>3</v>
      </c>
      <c r="DK438" t="s">
        <v>3</v>
      </c>
      <c r="DL438" t="s">
        <v>3</v>
      </c>
      <c r="DM438" t="s">
        <v>3</v>
      </c>
      <c r="DN438">
        <v>0</v>
      </c>
      <c r="DO438">
        <v>0</v>
      </c>
      <c r="DP438">
        <v>1</v>
      </c>
      <c r="DQ438">
        <v>1</v>
      </c>
      <c r="DU438">
        <v>1010</v>
      </c>
      <c r="DV438" t="s">
        <v>40</v>
      </c>
      <c r="DW438" t="s">
        <v>40</v>
      </c>
      <c r="DX438">
        <v>1</v>
      </c>
      <c r="EE438">
        <v>31102366</v>
      </c>
      <c r="EF438">
        <v>8</v>
      </c>
      <c r="EG438" t="s">
        <v>34</v>
      </c>
      <c r="EH438">
        <v>0</v>
      </c>
      <c r="EI438" t="s">
        <v>3</v>
      </c>
      <c r="EJ438">
        <v>1</v>
      </c>
      <c r="EK438">
        <v>1100</v>
      </c>
      <c r="EL438" t="s">
        <v>41</v>
      </c>
      <c r="EM438" t="s">
        <v>42</v>
      </c>
      <c r="EO438" t="s">
        <v>3</v>
      </c>
      <c r="EQ438">
        <v>0</v>
      </c>
      <c r="ER438">
        <v>5596.5</v>
      </c>
      <c r="ES438">
        <v>5596.5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5</v>
      </c>
      <c r="FC438">
        <v>1</v>
      </c>
      <c r="FD438">
        <v>18</v>
      </c>
      <c r="FF438">
        <v>51619.48</v>
      </c>
      <c r="FQ438">
        <v>0</v>
      </c>
      <c r="FR438">
        <f t="shared" si="407"/>
        <v>0</v>
      </c>
      <c r="FS438">
        <v>0</v>
      </c>
      <c r="FX438">
        <v>0</v>
      </c>
      <c r="FY438">
        <v>0</v>
      </c>
      <c r="GA438" t="s">
        <v>292</v>
      </c>
      <c r="GD438">
        <v>1</v>
      </c>
      <c r="GF438">
        <v>1859583680</v>
      </c>
      <c r="GG438">
        <v>2</v>
      </c>
      <c r="GH438">
        <v>3</v>
      </c>
      <c r="GI438">
        <v>3</v>
      </c>
      <c r="GJ438">
        <v>0</v>
      </c>
      <c r="GK438">
        <v>0</v>
      </c>
      <c r="GL438">
        <f t="shared" si="408"/>
        <v>0</v>
      </c>
      <c r="GM438">
        <f t="shared" si="409"/>
        <v>5596.5</v>
      </c>
      <c r="GN438">
        <f t="shared" si="410"/>
        <v>0</v>
      </c>
      <c r="GO438">
        <f t="shared" si="411"/>
        <v>5596.5</v>
      </c>
      <c r="GP438">
        <f t="shared" si="412"/>
        <v>0</v>
      </c>
      <c r="GR438">
        <v>1</v>
      </c>
      <c r="GS438">
        <v>1</v>
      </c>
      <c r="GT438">
        <v>0</v>
      </c>
      <c r="GU438" t="s">
        <v>3</v>
      </c>
      <c r="GV438">
        <f t="shared" si="413"/>
        <v>0</v>
      </c>
      <c r="GW438">
        <v>1</v>
      </c>
      <c r="GX438">
        <f t="shared" si="414"/>
        <v>0</v>
      </c>
      <c r="HA438">
        <v>0</v>
      </c>
      <c r="HB438">
        <v>0</v>
      </c>
      <c r="HC438">
        <f t="shared" si="415"/>
        <v>0</v>
      </c>
      <c r="IK438">
        <v>0</v>
      </c>
    </row>
    <row r="439" spans="1:255">
      <c r="A439" s="2">
        <v>17</v>
      </c>
      <c r="B439" s="2">
        <v>1</v>
      </c>
      <c r="C439" s="2"/>
      <c r="D439" s="2"/>
      <c r="E439" s="2" t="s">
        <v>293</v>
      </c>
      <c r="F439" s="2" t="s">
        <v>38</v>
      </c>
      <c r="G439" s="2" t="s">
        <v>294</v>
      </c>
      <c r="H439" s="2" t="s">
        <v>40</v>
      </c>
      <c r="I439" s="2">
        <v>1</v>
      </c>
      <c r="J439" s="2">
        <v>0</v>
      </c>
      <c r="K439" s="2"/>
      <c r="L439" s="2"/>
      <c r="M439" s="2"/>
      <c r="N439" s="2"/>
      <c r="O439" s="2">
        <f t="shared" si="381"/>
        <v>0</v>
      </c>
      <c r="P439" s="2">
        <f t="shared" si="382"/>
        <v>0</v>
      </c>
      <c r="Q439" s="2">
        <f t="shared" si="383"/>
        <v>0</v>
      </c>
      <c r="R439" s="2">
        <f t="shared" si="384"/>
        <v>0</v>
      </c>
      <c r="S439" s="2">
        <f t="shared" si="385"/>
        <v>0</v>
      </c>
      <c r="T439" s="2">
        <f t="shared" si="386"/>
        <v>0</v>
      </c>
      <c r="U439" s="2">
        <f t="shared" si="387"/>
        <v>0</v>
      </c>
      <c r="V439" s="2">
        <f t="shared" si="388"/>
        <v>0</v>
      </c>
      <c r="W439" s="2">
        <f t="shared" si="389"/>
        <v>0</v>
      </c>
      <c r="X439" s="2">
        <f t="shared" si="390"/>
        <v>0</v>
      </c>
      <c r="Y439" s="2">
        <f t="shared" si="391"/>
        <v>0</v>
      </c>
      <c r="Z439" s="2"/>
      <c r="AA439" s="2">
        <v>33304975</v>
      </c>
      <c r="AB439" s="2">
        <f t="shared" si="392"/>
        <v>0</v>
      </c>
      <c r="AC439" s="2">
        <f t="shared" si="393"/>
        <v>0</v>
      </c>
      <c r="AD439" s="2">
        <f>ROUND((((ET439)-(EU439))+AE439),2)</f>
        <v>0</v>
      </c>
      <c r="AE439" s="2">
        <f t="shared" si="418"/>
        <v>0</v>
      </c>
      <c r="AF439" s="2">
        <f t="shared" si="418"/>
        <v>0</v>
      </c>
      <c r="AG439" s="2">
        <f t="shared" si="394"/>
        <v>0</v>
      </c>
      <c r="AH439" s="2">
        <f t="shared" si="419"/>
        <v>0</v>
      </c>
      <c r="AI439" s="2">
        <f t="shared" si="419"/>
        <v>0</v>
      </c>
      <c r="AJ439" s="2">
        <f t="shared" si="395"/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1</v>
      </c>
      <c r="AW439" s="2">
        <v>1</v>
      </c>
      <c r="AX439" s="2"/>
      <c r="AY439" s="2"/>
      <c r="AZ439" s="2">
        <v>1</v>
      </c>
      <c r="BA439" s="2">
        <v>1</v>
      </c>
      <c r="BB439" s="2">
        <v>1</v>
      </c>
      <c r="BC439" s="2">
        <v>1</v>
      </c>
      <c r="BD439" s="2" t="s">
        <v>3</v>
      </c>
      <c r="BE439" s="2" t="s">
        <v>3</v>
      </c>
      <c r="BF439" s="2" t="s">
        <v>3</v>
      </c>
      <c r="BG439" s="2" t="s">
        <v>3</v>
      </c>
      <c r="BH439" s="2">
        <v>3</v>
      </c>
      <c r="BI439" s="2">
        <v>2</v>
      </c>
      <c r="BJ439" s="2" t="s">
        <v>3</v>
      </c>
      <c r="BK439" s="2"/>
      <c r="BL439" s="2"/>
      <c r="BM439" s="2">
        <v>1100</v>
      </c>
      <c r="BN439" s="2">
        <v>0</v>
      </c>
      <c r="BO439" s="2" t="s">
        <v>3</v>
      </c>
      <c r="BP439" s="2">
        <v>0</v>
      </c>
      <c r="BQ439" s="2">
        <v>14</v>
      </c>
      <c r="BR439" s="2">
        <v>0</v>
      </c>
      <c r="BS439" s="2">
        <v>1</v>
      </c>
      <c r="BT439" s="2">
        <v>1</v>
      </c>
      <c r="BU439" s="2">
        <v>1</v>
      </c>
      <c r="BV439" s="2">
        <v>1</v>
      </c>
      <c r="BW439" s="2">
        <v>1</v>
      </c>
      <c r="BX439" s="2">
        <v>1</v>
      </c>
      <c r="BY439" s="2" t="s">
        <v>3</v>
      </c>
      <c r="BZ439" s="2">
        <v>0</v>
      </c>
      <c r="CA439" s="2">
        <v>0</v>
      </c>
      <c r="CB439" s="2"/>
      <c r="CC439" s="2"/>
      <c r="CD439" s="2"/>
      <c r="CE439" s="2">
        <v>0</v>
      </c>
      <c r="CF439" s="2">
        <v>0</v>
      </c>
      <c r="CG439" s="2">
        <v>0</v>
      </c>
      <c r="CH439" s="2"/>
      <c r="CI439" s="2"/>
      <c r="CJ439" s="2"/>
      <c r="CK439" s="2"/>
      <c r="CL439" s="2"/>
      <c r="CM439" s="2">
        <v>0</v>
      </c>
      <c r="CN439" s="2" t="s">
        <v>3</v>
      </c>
      <c r="CO439" s="2">
        <v>0</v>
      </c>
      <c r="CP439" s="2">
        <f t="shared" si="396"/>
        <v>0</v>
      </c>
      <c r="CQ439" s="2">
        <f t="shared" si="397"/>
        <v>0</v>
      </c>
      <c r="CR439" s="2">
        <f t="shared" si="398"/>
        <v>0</v>
      </c>
      <c r="CS439" s="2">
        <f t="shared" si="399"/>
        <v>0</v>
      </c>
      <c r="CT439" s="2">
        <f t="shared" si="400"/>
        <v>0</v>
      </c>
      <c r="CU439" s="2">
        <f t="shared" si="401"/>
        <v>0</v>
      </c>
      <c r="CV439" s="2">
        <f t="shared" si="402"/>
        <v>0</v>
      </c>
      <c r="CW439" s="2">
        <f t="shared" si="403"/>
        <v>0</v>
      </c>
      <c r="CX439" s="2">
        <f t="shared" si="404"/>
        <v>0</v>
      </c>
      <c r="CY439" s="2">
        <f t="shared" si="405"/>
        <v>0</v>
      </c>
      <c r="CZ439" s="2">
        <f t="shared" si="406"/>
        <v>0</v>
      </c>
      <c r="DA439" s="2"/>
      <c r="DB439" s="2"/>
      <c r="DC439" s="2" t="s">
        <v>3</v>
      </c>
      <c r="DD439" s="2" t="s">
        <v>3</v>
      </c>
      <c r="DE439" s="2" t="s">
        <v>3</v>
      </c>
      <c r="DF439" s="2" t="s">
        <v>3</v>
      </c>
      <c r="DG439" s="2" t="s">
        <v>3</v>
      </c>
      <c r="DH439" s="2" t="s">
        <v>3</v>
      </c>
      <c r="DI439" s="2" t="s">
        <v>3</v>
      </c>
      <c r="DJ439" s="2" t="s">
        <v>3</v>
      </c>
      <c r="DK439" s="2" t="s">
        <v>3</v>
      </c>
      <c r="DL439" s="2" t="s">
        <v>3</v>
      </c>
      <c r="DM439" s="2" t="s">
        <v>3</v>
      </c>
      <c r="DN439" s="2">
        <v>0</v>
      </c>
      <c r="DO439" s="2">
        <v>0</v>
      </c>
      <c r="DP439" s="2">
        <v>1</v>
      </c>
      <c r="DQ439" s="2">
        <v>1</v>
      </c>
      <c r="DR439" s="2"/>
      <c r="DS439" s="2"/>
      <c r="DT439" s="2"/>
      <c r="DU439" s="2">
        <v>1010</v>
      </c>
      <c r="DV439" s="2" t="s">
        <v>40</v>
      </c>
      <c r="DW439" s="2" t="s">
        <v>40</v>
      </c>
      <c r="DX439" s="2">
        <v>1</v>
      </c>
      <c r="DY439" s="2"/>
      <c r="DZ439" s="2"/>
      <c r="EA439" s="2"/>
      <c r="EB439" s="2"/>
      <c r="EC439" s="2"/>
      <c r="ED439" s="2"/>
      <c r="EE439" s="2">
        <v>31102366</v>
      </c>
      <c r="EF439" s="2">
        <v>8</v>
      </c>
      <c r="EG439" s="2" t="s">
        <v>34</v>
      </c>
      <c r="EH439" s="2">
        <v>0</v>
      </c>
      <c r="EI439" s="2" t="s">
        <v>3</v>
      </c>
      <c r="EJ439" s="2">
        <v>1</v>
      </c>
      <c r="EK439" s="2">
        <v>1100</v>
      </c>
      <c r="EL439" s="2" t="s">
        <v>41</v>
      </c>
      <c r="EM439" s="2" t="s">
        <v>42</v>
      </c>
      <c r="EN439" s="2"/>
      <c r="EO439" s="2" t="s">
        <v>3</v>
      </c>
      <c r="EP439" s="2"/>
      <c r="EQ439" s="2">
        <v>0</v>
      </c>
      <c r="ER439" s="2">
        <v>0</v>
      </c>
      <c r="ES439" s="2">
        <v>0</v>
      </c>
      <c r="ET439" s="2">
        <v>0</v>
      </c>
      <c r="EU439" s="2">
        <v>0</v>
      </c>
      <c r="EV439" s="2">
        <v>0</v>
      </c>
      <c r="EW439" s="2">
        <v>0</v>
      </c>
      <c r="EX439" s="2">
        <v>0</v>
      </c>
      <c r="EY439" s="2">
        <v>0</v>
      </c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>
        <v>0</v>
      </c>
      <c r="FR439" s="2">
        <f t="shared" si="407"/>
        <v>0</v>
      </c>
      <c r="FS439" s="2">
        <v>0</v>
      </c>
      <c r="FT439" s="2"/>
      <c r="FU439" s="2"/>
      <c r="FV439" s="2"/>
      <c r="FW439" s="2"/>
      <c r="FX439" s="2">
        <v>0</v>
      </c>
      <c r="FY439" s="2">
        <v>0</v>
      </c>
      <c r="FZ439" s="2"/>
      <c r="GA439" s="2" t="s">
        <v>3</v>
      </c>
      <c r="GB439" s="2"/>
      <c r="GC439" s="2"/>
      <c r="GD439" s="2">
        <v>1</v>
      </c>
      <c r="GE439" s="2"/>
      <c r="GF439" s="2">
        <v>1804265909</v>
      </c>
      <c r="GG439" s="2">
        <v>2</v>
      </c>
      <c r="GH439" s="2">
        <v>0</v>
      </c>
      <c r="GI439" s="2">
        <v>-2</v>
      </c>
      <c r="GJ439" s="2">
        <v>0</v>
      </c>
      <c r="GK439" s="2">
        <v>0</v>
      </c>
      <c r="GL439" s="2">
        <f t="shared" si="408"/>
        <v>0</v>
      </c>
      <c r="GM439" s="2">
        <f t="shared" si="409"/>
        <v>0</v>
      </c>
      <c r="GN439" s="2">
        <f t="shared" si="410"/>
        <v>0</v>
      </c>
      <c r="GO439" s="2">
        <f t="shared" si="411"/>
        <v>0</v>
      </c>
      <c r="GP439" s="2">
        <f t="shared" si="412"/>
        <v>0</v>
      </c>
      <c r="GQ439" s="2"/>
      <c r="GR439" s="2">
        <v>0</v>
      </c>
      <c r="GS439" s="2">
        <v>3</v>
      </c>
      <c r="GT439" s="2">
        <v>0</v>
      </c>
      <c r="GU439" s="2" t="s">
        <v>3</v>
      </c>
      <c r="GV439" s="2">
        <f t="shared" si="413"/>
        <v>0</v>
      </c>
      <c r="GW439" s="2">
        <v>1</v>
      </c>
      <c r="GX439" s="2">
        <f t="shared" si="414"/>
        <v>0</v>
      </c>
      <c r="GY439" s="2"/>
      <c r="GZ439" s="2"/>
      <c r="HA439" s="2">
        <v>0</v>
      </c>
      <c r="HB439" s="2">
        <v>0</v>
      </c>
      <c r="HC439" s="2">
        <f t="shared" si="415"/>
        <v>0</v>
      </c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>
        <v>0</v>
      </c>
      <c r="IL439" s="2"/>
      <c r="IM439" s="2"/>
      <c r="IN439" s="2"/>
      <c r="IO439" s="2"/>
      <c r="IP439" s="2"/>
      <c r="IQ439" s="2"/>
      <c r="IR439" s="2"/>
      <c r="IS439" s="2"/>
      <c r="IT439" s="2"/>
      <c r="IU439" s="2"/>
    </row>
    <row r="440" spans="1:255">
      <c r="A440">
        <v>17</v>
      </c>
      <c r="B440">
        <v>1</v>
      </c>
      <c r="E440" t="s">
        <v>293</v>
      </c>
      <c r="F440" t="s">
        <v>38</v>
      </c>
      <c r="G440" t="s">
        <v>294</v>
      </c>
      <c r="H440" t="s">
        <v>40</v>
      </c>
      <c r="I440">
        <v>1</v>
      </c>
      <c r="J440">
        <v>0</v>
      </c>
      <c r="O440">
        <f t="shared" si="381"/>
        <v>1722.8</v>
      </c>
      <c r="P440">
        <f t="shared" si="382"/>
        <v>1722.8</v>
      </c>
      <c r="Q440">
        <f t="shared" si="383"/>
        <v>0</v>
      </c>
      <c r="R440">
        <f t="shared" si="384"/>
        <v>0</v>
      </c>
      <c r="S440">
        <f t="shared" si="385"/>
        <v>0</v>
      </c>
      <c r="T440">
        <f t="shared" si="386"/>
        <v>0</v>
      </c>
      <c r="U440">
        <f t="shared" si="387"/>
        <v>0</v>
      </c>
      <c r="V440">
        <f t="shared" si="388"/>
        <v>0</v>
      </c>
      <c r="W440">
        <f t="shared" si="389"/>
        <v>0</v>
      </c>
      <c r="X440">
        <f t="shared" si="390"/>
        <v>0</v>
      </c>
      <c r="Y440">
        <f t="shared" si="391"/>
        <v>0</v>
      </c>
      <c r="AA440">
        <v>33304960</v>
      </c>
      <c r="AB440">
        <f t="shared" si="392"/>
        <v>1722.8</v>
      </c>
      <c r="AC440">
        <f t="shared" si="393"/>
        <v>1722.8</v>
      </c>
      <c r="AD440">
        <f>ROUND((((ET440)-(EU440))+AE440),2)</f>
        <v>0</v>
      </c>
      <c r="AE440">
        <f t="shared" si="418"/>
        <v>0</v>
      </c>
      <c r="AF440">
        <f t="shared" si="418"/>
        <v>0</v>
      </c>
      <c r="AG440">
        <f t="shared" si="394"/>
        <v>0</v>
      </c>
      <c r="AH440">
        <f t="shared" si="419"/>
        <v>0</v>
      </c>
      <c r="AI440">
        <f t="shared" si="419"/>
        <v>0</v>
      </c>
      <c r="AJ440">
        <f t="shared" si="395"/>
        <v>0</v>
      </c>
      <c r="AK440">
        <v>1722.8</v>
      </c>
      <c r="AL440">
        <v>1722.8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1</v>
      </c>
      <c r="AW440">
        <v>1</v>
      </c>
      <c r="AZ440">
        <v>1</v>
      </c>
      <c r="BA440">
        <v>1</v>
      </c>
      <c r="BB440">
        <v>1</v>
      </c>
      <c r="BC440">
        <v>1</v>
      </c>
      <c r="BD440" t="s">
        <v>3</v>
      </c>
      <c r="BE440" t="s">
        <v>3</v>
      </c>
      <c r="BF440" t="s">
        <v>3</v>
      </c>
      <c r="BG440" t="s">
        <v>3</v>
      </c>
      <c r="BH440">
        <v>3</v>
      </c>
      <c r="BI440">
        <v>2</v>
      </c>
      <c r="BJ440" t="s">
        <v>3</v>
      </c>
      <c r="BM440">
        <v>1100</v>
      </c>
      <c r="BN440">
        <v>0</v>
      </c>
      <c r="BO440" t="s">
        <v>3</v>
      </c>
      <c r="BP440">
        <v>0</v>
      </c>
      <c r="BQ440">
        <v>14</v>
      </c>
      <c r="BR440">
        <v>0</v>
      </c>
      <c r="BS440">
        <v>1</v>
      </c>
      <c r="BT440">
        <v>1</v>
      </c>
      <c r="BU440">
        <v>1</v>
      </c>
      <c r="BV440">
        <v>1</v>
      </c>
      <c r="BW440">
        <v>1</v>
      </c>
      <c r="BX440">
        <v>1</v>
      </c>
      <c r="BY440" t="s">
        <v>3</v>
      </c>
      <c r="BZ440">
        <v>0</v>
      </c>
      <c r="CA440">
        <v>0</v>
      </c>
      <c r="CE440">
        <v>0</v>
      </c>
      <c r="CF440">
        <v>0</v>
      </c>
      <c r="CG440">
        <v>0</v>
      </c>
      <c r="CM440">
        <v>0</v>
      </c>
      <c r="CN440" t="s">
        <v>3</v>
      </c>
      <c r="CO440">
        <v>0</v>
      </c>
      <c r="CP440">
        <f t="shared" si="396"/>
        <v>1722.8</v>
      </c>
      <c r="CQ440">
        <f t="shared" si="397"/>
        <v>1722.8</v>
      </c>
      <c r="CR440">
        <f t="shared" si="398"/>
        <v>0</v>
      </c>
      <c r="CS440">
        <f t="shared" si="399"/>
        <v>0</v>
      </c>
      <c r="CT440">
        <f t="shared" si="400"/>
        <v>0</v>
      </c>
      <c r="CU440">
        <f t="shared" si="401"/>
        <v>0</v>
      </c>
      <c r="CV440">
        <f t="shared" si="402"/>
        <v>0</v>
      </c>
      <c r="CW440">
        <f t="shared" si="403"/>
        <v>0</v>
      </c>
      <c r="CX440">
        <f t="shared" si="404"/>
        <v>0</v>
      </c>
      <c r="CY440">
        <f t="shared" si="405"/>
        <v>0</v>
      </c>
      <c r="CZ440">
        <f t="shared" si="406"/>
        <v>0</v>
      </c>
      <c r="DC440" t="s">
        <v>3</v>
      </c>
      <c r="DD440" t="s">
        <v>3</v>
      </c>
      <c r="DE440" t="s">
        <v>3</v>
      </c>
      <c r="DF440" t="s">
        <v>3</v>
      </c>
      <c r="DG440" t="s">
        <v>3</v>
      </c>
      <c r="DH440" t="s">
        <v>3</v>
      </c>
      <c r="DI440" t="s">
        <v>3</v>
      </c>
      <c r="DJ440" t="s">
        <v>3</v>
      </c>
      <c r="DK440" t="s">
        <v>3</v>
      </c>
      <c r="DL440" t="s">
        <v>3</v>
      </c>
      <c r="DM440" t="s">
        <v>3</v>
      </c>
      <c r="DN440">
        <v>0</v>
      </c>
      <c r="DO440">
        <v>0</v>
      </c>
      <c r="DP440">
        <v>1</v>
      </c>
      <c r="DQ440">
        <v>1</v>
      </c>
      <c r="DU440">
        <v>1010</v>
      </c>
      <c r="DV440" t="s">
        <v>40</v>
      </c>
      <c r="DW440" t="s">
        <v>40</v>
      </c>
      <c r="DX440">
        <v>1</v>
      </c>
      <c r="EE440">
        <v>31102366</v>
      </c>
      <c r="EF440">
        <v>8</v>
      </c>
      <c r="EG440" t="s">
        <v>34</v>
      </c>
      <c r="EH440">
        <v>0</v>
      </c>
      <c r="EI440" t="s">
        <v>3</v>
      </c>
      <c r="EJ440">
        <v>1</v>
      </c>
      <c r="EK440">
        <v>1100</v>
      </c>
      <c r="EL440" t="s">
        <v>41</v>
      </c>
      <c r="EM440" t="s">
        <v>42</v>
      </c>
      <c r="EO440" t="s">
        <v>3</v>
      </c>
      <c r="EQ440">
        <v>0</v>
      </c>
      <c r="ER440">
        <v>1722.8</v>
      </c>
      <c r="ES440">
        <v>1722.8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5</v>
      </c>
      <c r="FC440">
        <v>1</v>
      </c>
      <c r="FD440">
        <v>18</v>
      </c>
      <c r="FF440">
        <v>15890.33</v>
      </c>
      <c r="FQ440">
        <v>0</v>
      </c>
      <c r="FR440">
        <f t="shared" si="407"/>
        <v>0</v>
      </c>
      <c r="FS440">
        <v>0</v>
      </c>
      <c r="FX440">
        <v>0</v>
      </c>
      <c r="FY440">
        <v>0</v>
      </c>
      <c r="GA440" t="s">
        <v>236</v>
      </c>
      <c r="GD440">
        <v>1</v>
      </c>
      <c r="GF440">
        <v>1804265909</v>
      </c>
      <c r="GG440">
        <v>2</v>
      </c>
      <c r="GH440">
        <v>3</v>
      </c>
      <c r="GI440">
        <v>3</v>
      </c>
      <c r="GJ440">
        <v>0</v>
      </c>
      <c r="GK440">
        <v>0</v>
      </c>
      <c r="GL440">
        <f t="shared" si="408"/>
        <v>0</v>
      </c>
      <c r="GM440">
        <f t="shared" si="409"/>
        <v>1722.8</v>
      </c>
      <c r="GN440">
        <f t="shared" si="410"/>
        <v>0</v>
      </c>
      <c r="GO440">
        <f t="shared" si="411"/>
        <v>1722.8</v>
      </c>
      <c r="GP440">
        <f t="shared" si="412"/>
        <v>0</v>
      </c>
      <c r="GR440">
        <v>1</v>
      </c>
      <c r="GS440">
        <v>1</v>
      </c>
      <c r="GT440">
        <v>0</v>
      </c>
      <c r="GU440" t="s">
        <v>3</v>
      </c>
      <c r="GV440">
        <f t="shared" si="413"/>
        <v>0</v>
      </c>
      <c r="GW440">
        <v>1</v>
      </c>
      <c r="GX440">
        <f t="shared" si="414"/>
        <v>0</v>
      </c>
      <c r="HA440">
        <v>0</v>
      </c>
      <c r="HB440">
        <v>0</v>
      </c>
      <c r="HC440">
        <f t="shared" si="415"/>
        <v>0</v>
      </c>
      <c r="IK440">
        <v>0</v>
      </c>
    </row>
    <row r="441" spans="1:255">
      <c r="A441" s="2">
        <v>17</v>
      </c>
      <c r="B441" s="2">
        <v>1</v>
      </c>
      <c r="C441" s="2">
        <f>ROW(SmtRes!A419)</f>
        <v>419</v>
      </c>
      <c r="D441" s="2">
        <f>ROW(EtalonRes!A478)</f>
        <v>478</v>
      </c>
      <c r="E441" s="2" t="s">
        <v>295</v>
      </c>
      <c r="F441" s="2" t="s">
        <v>56</v>
      </c>
      <c r="G441" s="2" t="s">
        <v>57</v>
      </c>
      <c r="H441" s="2" t="s">
        <v>58</v>
      </c>
      <c r="I441" s="2">
        <f>ROUND(4/10,9)</f>
        <v>0.4</v>
      </c>
      <c r="J441" s="2">
        <v>0</v>
      </c>
      <c r="K441" s="2"/>
      <c r="L441" s="2"/>
      <c r="M441" s="2"/>
      <c r="N441" s="2"/>
      <c r="O441" s="2">
        <f t="shared" si="381"/>
        <v>32.270000000000003</v>
      </c>
      <c r="P441" s="2">
        <f t="shared" si="382"/>
        <v>11.61</v>
      </c>
      <c r="Q441" s="2">
        <f t="shared" si="383"/>
        <v>0.4</v>
      </c>
      <c r="R441" s="2">
        <f t="shared" si="384"/>
        <v>7.0000000000000007E-2</v>
      </c>
      <c r="S441" s="2">
        <f t="shared" si="385"/>
        <v>20.260000000000002</v>
      </c>
      <c r="T441" s="2">
        <f t="shared" si="386"/>
        <v>0</v>
      </c>
      <c r="U441" s="2">
        <f t="shared" si="387"/>
        <v>2.0424000000000002</v>
      </c>
      <c r="V441" s="2">
        <f t="shared" si="388"/>
        <v>6.0000000000000001E-3</v>
      </c>
      <c r="W441" s="2">
        <f t="shared" si="389"/>
        <v>0</v>
      </c>
      <c r="X441" s="2">
        <f t="shared" si="390"/>
        <v>23.38</v>
      </c>
      <c r="Y441" s="2">
        <f t="shared" si="391"/>
        <v>14.43</v>
      </c>
      <c r="Z441" s="2"/>
      <c r="AA441" s="2">
        <v>33304975</v>
      </c>
      <c r="AB441" s="2">
        <f t="shared" si="392"/>
        <v>80.66</v>
      </c>
      <c r="AC441" s="2">
        <f t="shared" si="393"/>
        <v>29.02</v>
      </c>
      <c r="AD441" s="2">
        <f>ROUND((((((ET441*1.2)*1.25))-(((EU441*1.2)*1.25)))+AE441),2)</f>
        <v>0.99</v>
      </c>
      <c r="AE441" s="2">
        <f>ROUND((((EU441*1.2)*1.25)),2)</f>
        <v>0.18</v>
      </c>
      <c r="AF441" s="2">
        <f>ROUND((((EV441*1.2)*1.15)),2)</f>
        <v>50.65</v>
      </c>
      <c r="AG441" s="2">
        <f t="shared" si="394"/>
        <v>0</v>
      </c>
      <c r="AH441" s="2">
        <f>(((EW441*1.2)*1.15))</f>
        <v>5.1059999999999999</v>
      </c>
      <c r="AI441" s="2">
        <f>(((EX441*1.2)*1.25))</f>
        <v>1.4999999999999999E-2</v>
      </c>
      <c r="AJ441" s="2">
        <f t="shared" si="395"/>
        <v>0</v>
      </c>
      <c r="AK441" s="2">
        <v>66.38</v>
      </c>
      <c r="AL441" s="2">
        <v>29.02</v>
      </c>
      <c r="AM441" s="2">
        <v>0.66</v>
      </c>
      <c r="AN441" s="2">
        <v>0.12</v>
      </c>
      <c r="AO441" s="2">
        <v>36.700000000000003</v>
      </c>
      <c r="AP441" s="2">
        <v>0</v>
      </c>
      <c r="AQ441" s="2">
        <v>3.7</v>
      </c>
      <c r="AR441" s="2">
        <v>0.01</v>
      </c>
      <c r="AS441" s="2">
        <v>0</v>
      </c>
      <c r="AT441" s="2">
        <v>115</v>
      </c>
      <c r="AU441" s="2">
        <v>71</v>
      </c>
      <c r="AV441" s="2">
        <v>1</v>
      </c>
      <c r="AW441" s="2">
        <v>1</v>
      </c>
      <c r="AX441" s="2"/>
      <c r="AY441" s="2"/>
      <c r="AZ441" s="2">
        <v>1</v>
      </c>
      <c r="BA441" s="2">
        <v>1</v>
      </c>
      <c r="BB441" s="2">
        <v>1</v>
      </c>
      <c r="BC441" s="2">
        <v>1</v>
      </c>
      <c r="BD441" s="2" t="s">
        <v>3</v>
      </c>
      <c r="BE441" s="2" t="s">
        <v>3</v>
      </c>
      <c r="BF441" s="2" t="s">
        <v>3</v>
      </c>
      <c r="BG441" s="2" t="s">
        <v>3</v>
      </c>
      <c r="BH441" s="2">
        <v>0</v>
      </c>
      <c r="BI441" s="2">
        <v>1</v>
      </c>
      <c r="BJ441" s="2" t="s">
        <v>59</v>
      </c>
      <c r="BK441" s="2"/>
      <c r="BL441" s="2"/>
      <c r="BM441" s="2">
        <v>20001</v>
      </c>
      <c r="BN441" s="2">
        <v>0</v>
      </c>
      <c r="BO441" s="2" t="s">
        <v>3</v>
      </c>
      <c r="BP441" s="2">
        <v>0</v>
      </c>
      <c r="BQ441" s="2">
        <v>2</v>
      </c>
      <c r="BR441" s="2">
        <v>0</v>
      </c>
      <c r="BS441" s="2">
        <v>1</v>
      </c>
      <c r="BT441" s="2">
        <v>1</v>
      </c>
      <c r="BU441" s="2">
        <v>1</v>
      </c>
      <c r="BV441" s="2">
        <v>1</v>
      </c>
      <c r="BW441" s="2">
        <v>1</v>
      </c>
      <c r="BX441" s="2">
        <v>1</v>
      </c>
      <c r="BY441" s="2" t="s">
        <v>3</v>
      </c>
      <c r="BZ441" s="2">
        <v>128</v>
      </c>
      <c r="CA441" s="2">
        <v>83</v>
      </c>
      <c r="CB441" s="2"/>
      <c r="CC441" s="2"/>
      <c r="CD441" s="2"/>
      <c r="CE441" s="2">
        <v>0</v>
      </c>
      <c r="CF441" s="2">
        <v>0</v>
      </c>
      <c r="CG441" s="2">
        <v>0</v>
      </c>
      <c r="CH441" s="2"/>
      <c r="CI441" s="2"/>
      <c r="CJ441" s="2"/>
      <c r="CK441" s="2"/>
      <c r="CL441" s="2"/>
      <c r="CM441" s="2">
        <v>0</v>
      </c>
      <c r="CN441" s="2" t="s">
        <v>954</v>
      </c>
      <c r="CO441" s="2">
        <v>0</v>
      </c>
      <c r="CP441" s="2">
        <f t="shared" si="396"/>
        <v>32.270000000000003</v>
      </c>
      <c r="CQ441" s="2">
        <f t="shared" si="397"/>
        <v>29.02</v>
      </c>
      <c r="CR441" s="2">
        <f t="shared" si="398"/>
        <v>0.99</v>
      </c>
      <c r="CS441" s="2">
        <f t="shared" si="399"/>
        <v>0.18</v>
      </c>
      <c r="CT441" s="2">
        <f t="shared" si="400"/>
        <v>50.65</v>
      </c>
      <c r="CU441" s="2">
        <f t="shared" si="401"/>
        <v>0</v>
      </c>
      <c r="CV441" s="2">
        <f t="shared" si="402"/>
        <v>5.1059999999999999</v>
      </c>
      <c r="CW441" s="2">
        <f t="shared" si="403"/>
        <v>1.4999999999999999E-2</v>
      </c>
      <c r="CX441" s="2">
        <f t="shared" si="404"/>
        <v>0</v>
      </c>
      <c r="CY441" s="2">
        <f t="shared" si="405"/>
        <v>23.379500000000004</v>
      </c>
      <c r="CZ441" s="2">
        <f t="shared" si="406"/>
        <v>14.4343</v>
      </c>
      <c r="DA441" s="2"/>
      <c r="DB441" s="2"/>
      <c r="DC441" s="2" t="s">
        <v>3</v>
      </c>
      <c r="DD441" s="2" t="s">
        <v>3</v>
      </c>
      <c r="DE441" s="2" t="s">
        <v>21</v>
      </c>
      <c r="DF441" s="2" t="s">
        <v>21</v>
      </c>
      <c r="DG441" s="2" t="s">
        <v>22</v>
      </c>
      <c r="DH441" s="2" t="s">
        <v>3</v>
      </c>
      <c r="DI441" s="2" t="s">
        <v>22</v>
      </c>
      <c r="DJ441" s="2" t="s">
        <v>21</v>
      </c>
      <c r="DK441" s="2" t="s">
        <v>3</v>
      </c>
      <c r="DL441" s="2" t="s">
        <v>3</v>
      </c>
      <c r="DM441" s="2" t="s">
        <v>3</v>
      </c>
      <c r="DN441" s="2">
        <v>0</v>
      </c>
      <c r="DO441" s="2">
        <v>0</v>
      </c>
      <c r="DP441" s="2">
        <v>1</v>
      </c>
      <c r="DQ441" s="2">
        <v>1</v>
      </c>
      <c r="DR441" s="2"/>
      <c r="DS441" s="2"/>
      <c r="DT441" s="2"/>
      <c r="DU441" s="2">
        <v>1013</v>
      </c>
      <c r="DV441" s="2" t="s">
        <v>58</v>
      </c>
      <c r="DW441" s="2" t="s">
        <v>58</v>
      </c>
      <c r="DX441" s="2">
        <v>1</v>
      </c>
      <c r="DY441" s="2"/>
      <c r="DZ441" s="2"/>
      <c r="EA441" s="2"/>
      <c r="EB441" s="2"/>
      <c r="EC441" s="2"/>
      <c r="ED441" s="2"/>
      <c r="EE441" s="2">
        <v>31102217</v>
      </c>
      <c r="EF441" s="2">
        <v>2</v>
      </c>
      <c r="EG441" s="2" t="s">
        <v>23</v>
      </c>
      <c r="EH441" s="2">
        <v>0</v>
      </c>
      <c r="EI441" s="2" t="s">
        <v>3</v>
      </c>
      <c r="EJ441" s="2">
        <v>1</v>
      </c>
      <c r="EK441" s="2">
        <v>20001</v>
      </c>
      <c r="EL441" s="2" t="s">
        <v>24</v>
      </c>
      <c r="EM441" s="2" t="s">
        <v>25</v>
      </c>
      <c r="EN441" s="2"/>
      <c r="EO441" s="2" t="s">
        <v>26</v>
      </c>
      <c r="EP441" s="2"/>
      <c r="EQ441" s="2">
        <v>0</v>
      </c>
      <c r="ER441" s="2">
        <v>66.38</v>
      </c>
      <c r="ES441" s="2">
        <v>29.02</v>
      </c>
      <c r="ET441" s="2">
        <v>0.66</v>
      </c>
      <c r="EU441" s="2">
        <v>0.12</v>
      </c>
      <c r="EV441" s="2">
        <v>36.700000000000003</v>
      </c>
      <c r="EW441" s="2">
        <v>3.7</v>
      </c>
      <c r="EX441" s="2">
        <v>0.01</v>
      </c>
      <c r="EY441" s="2">
        <v>0</v>
      </c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>
        <v>0</v>
      </c>
      <c r="FR441" s="2">
        <f t="shared" si="407"/>
        <v>0</v>
      </c>
      <c r="FS441" s="2">
        <v>0</v>
      </c>
      <c r="FT441" s="2" t="s">
        <v>27</v>
      </c>
      <c r="FU441" s="2" t="s">
        <v>28</v>
      </c>
      <c r="FV441" s="2"/>
      <c r="FW441" s="2"/>
      <c r="FX441" s="2">
        <v>115.2</v>
      </c>
      <c r="FY441" s="2">
        <v>70.55</v>
      </c>
      <c r="FZ441" s="2"/>
      <c r="GA441" s="2" t="s">
        <v>3</v>
      </c>
      <c r="GB441" s="2"/>
      <c r="GC441" s="2"/>
      <c r="GD441" s="2">
        <v>1</v>
      </c>
      <c r="GE441" s="2"/>
      <c r="GF441" s="2">
        <v>-1886852892</v>
      </c>
      <c r="GG441" s="2">
        <v>2</v>
      </c>
      <c r="GH441" s="2">
        <v>1</v>
      </c>
      <c r="GI441" s="2">
        <v>-2</v>
      </c>
      <c r="GJ441" s="2">
        <v>0</v>
      </c>
      <c r="GK441" s="2">
        <v>0</v>
      </c>
      <c r="GL441" s="2">
        <f t="shared" si="408"/>
        <v>0</v>
      </c>
      <c r="GM441" s="2">
        <f t="shared" si="409"/>
        <v>70.08</v>
      </c>
      <c r="GN441" s="2">
        <f t="shared" si="410"/>
        <v>70.08</v>
      </c>
      <c r="GO441" s="2">
        <f t="shared" si="411"/>
        <v>0</v>
      </c>
      <c r="GP441" s="2">
        <f t="shared" si="412"/>
        <v>0</v>
      </c>
      <c r="GQ441" s="2"/>
      <c r="GR441" s="2">
        <v>0</v>
      </c>
      <c r="GS441" s="2">
        <v>3</v>
      </c>
      <c r="GT441" s="2">
        <v>0</v>
      </c>
      <c r="GU441" s="2" t="s">
        <v>3</v>
      </c>
      <c r="GV441" s="2">
        <f t="shared" si="413"/>
        <v>0</v>
      </c>
      <c r="GW441" s="2">
        <v>1</v>
      </c>
      <c r="GX441" s="2">
        <f t="shared" si="414"/>
        <v>0</v>
      </c>
      <c r="GY441" s="2"/>
      <c r="GZ441" s="2"/>
      <c r="HA441" s="2">
        <v>0</v>
      </c>
      <c r="HB441" s="2">
        <v>0</v>
      </c>
      <c r="HC441" s="2">
        <f t="shared" si="415"/>
        <v>0</v>
      </c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>
        <v>0</v>
      </c>
      <c r="IL441" s="2"/>
      <c r="IM441" s="2"/>
      <c r="IN441" s="2"/>
      <c r="IO441" s="2"/>
      <c r="IP441" s="2"/>
      <c r="IQ441" s="2"/>
      <c r="IR441" s="2"/>
      <c r="IS441" s="2"/>
      <c r="IT441" s="2"/>
      <c r="IU441" s="2"/>
    </row>
    <row r="442" spans="1:255">
      <c r="A442">
        <v>17</v>
      </c>
      <c r="B442">
        <v>1</v>
      </c>
      <c r="C442">
        <f>ROW(SmtRes!A424)</f>
        <v>424</v>
      </c>
      <c r="D442">
        <f>ROW(EtalonRes!A484)</f>
        <v>484</v>
      </c>
      <c r="E442" t="s">
        <v>295</v>
      </c>
      <c r="F442" t="s">
        <v>56</v>
      </c>
      <c r="G442" t="s">
        <v>57</v>
      </c>
      <c r="H442" t="s">
        <v>58</v>
      </c>
      <c r="I442">
        <f>ROUND(4/10,9)</f>
        <v>0.4</v>
      </c>
      <c r="J442">
        <v>0</v>
      </c>
      <c r="O442">
        <f t="shared" si="381"/>
        <v>32.270000000000003</v>
      </c>
      <c r="P442">
        <f t="shared" si="382"/>
        <v>11.61</v>
      </c>
      <c r="Q442">
        <f t="shared" si="383"/>
        <v>0.4</v>
      </c>
      <c r="R442">
        <f t="shared" si="384"/>
        <v>7.0000000000000007E-2</v>
      </c>
      <c r="S442">
        <f t="shared" si="385"/>
        <v>20.260000000000002</v>
      </c>
      <c r="T442">
        <f t="shared" si="386"/>
        <v>0</v>
      </c>
      <c r="U442">
        <f t="shared" si="387"/>
        <v>2.0424000000000002</v>
      </c>
      <c r="V442">
        <f t="shared" si="388"/>
        <v>6.0000000000000001E-3</v>
      </c>
      <c r="W442">
        <f t="shared" si="389"/>
        <v>0</v>
      </c>
      <c r="X442">
        <f t="shared" si="390"/>
        <v>23.38</v>
      </c>
      <c r="Y442">
        <f t="shared" si="391"/>
        <v>14.43</v>
      </c>
      <c r="AA442">
        <v>33304960</v>
      </c>
      <c r="AB442">
        <f t="shared" si="392"/>
        <v>80.66</v>
      </c>
      <c r="AC442">
        <f t="shared" si="393"/>
        <v>29.02</v>
      </c>
      <c r="AD442">
        <f>ROUND((((((ET442*1.2)*1.25))-(((EU442*1.2)*1.25)))+AE442),2)</f>
        <v>0.99</v>
      </c>
      <c r="AE442">
        <f>ROUND((((EU442*1.2)*1.25)),2)</f>
        <v>0.18</v>
      </c>
      <c r="AF442">
        <f>ROUND((((EV442*1.2)*1.15)),2)</f>
        <v>50.65</v>
      </c>
      <c r="AG442">
        <f t="shared" si="394"/>
        <v>0</v>
      </c>
      <c r="AH442">
        <f>(((EW442*1.2)*1.15))</f>
        <v>5.1059999999999999</v>
      </c>
      <c r="AI442">
        <f>(((EX442*1.2)*1.25))</f>
        <v>1.4999999999999999E-2</v>
      </c>
      <c r="AJ442">
        <f t="shared" si="395"/>
        <v>0</v>
      </c>
      <c r="AK442">
        <v>66.38</v>
      </c>
      <c r="AL442">
        <v>29.02</v>
      </c>
      <c r="AM442">
        <v>0.66</v>
      </c>
      <c r="AN442">
        <v>0.12</v>
      </c>
      <c r="AO442">
        <v>36.700000000000003</v>
      </c>
      <c r="AP442">
        <v>0</v>
      </c>
      <c r="AQ442">
        <v>3.7</v>
      </c>
      <c r="AR442">
        <v>0.01</v>
      </c>
      <c r="AS442">
        <v>0</v>
      </c>
      <c r="AT442">
        <v>115</v>
      </c>
      <c r="AU442">
        <v>71</v>
      </c>
      <c r="AV442">
        <v>1</v>
      </c>
      <c r="AW442">
        <v>1</v>
      </c>
      <c r="AZ442">
        <v>1</v>
      </c>
      <c r="BA442">
        <v>1</v>
      </c>
      <c r="BB442">
        <v>1</v>
      </c>
      <c r="BC442">
        <v>1</v>
      </c>
      <c r="BD442" t="s">
        <v>3</v>
      </c>
      <c r="BE442" t="s">
        <v>3</v>
      </c>
      <c r="BF442" t="s">
        <v>3</v>
      </c>
      <c r="BG442" t="s">
        <v>3</v>
      </c>
      <c r="BH442">
        <v>0</v>
      </c>
      <c r="BI442">
        <v>1</v>
      </c>
      <c r="BJ442" t="s">
        <v>59</v>
      </c>
      <c r="BM442">
        <v>20001</v>
      </c>
      <c r="BN442">
        <v>0</v>
      </c>
      <c r="BO442" t="s">
        <v>3</v>
      </c>
      <c r="BP442">
        <v>0</v>
      </c>
      <c r="BQ442">
        <v>2</v>
      </c>
      <c r="BR442">
        <v>0</v>
      </c>
      <c r="BS442">
        <v>1</v>
      </c>
      <c r="BT442">
        <v>1</v>
      </c>
      <c r="BU442">
        <v>1</v>
      </c>
      <c r="BV442">
        <v>1</v>
      </c>
      <c r="BW442">
        <v>1</v>
      </c>
      <c r="BX442">
        <v>1</v>
      </c>
      <c r="BY442" t="s">
        <v>3</v>
      </c>
      <c r="BZ442">
        <v>128</v>
      </c>
      <c r="CA442">
        <v>83</v>
      </c>
      <c r="CE442">
        <v>0</v>
      </c>
      <c r="CF442">
        <v>0</v>
      </c>
      <c r="CG442">
        <v>0</v>
      </c>
      <c r="CM442">
        <v>0</v>
      </c>
      <c r="CN442" t="s">
        <v>954</v>
      </c>
      <c r="CO442">
        <v>0</v>
      </c>
      <c r="CP442">
        <f t="shared" si="396"/>
        <v>32.270000000000003</v>
      </c>
      <c r="CQ442">
        <f t="shared" si="397"/>
        <v>29.02</v>
      </c>
      <c r="CR442">
        <f t="shared" si="398"/>
        <v>0.99</v>
      </c>
      <c r="CS442">
        <f t="shared" si="399"/>
        <v>0.18</v>
      </c>
      <c r="CT442">
        <f t="shared" si="400"/>
        <v>50.65</v>
      </c>
      <c r="CU442">
        <f t="shared" si="401"/>
        <v>0</v>
      </c>
      <c r="CV442">
        <f t="shared" si="402"/>
        <v>5.1059999999999999</v>
      </c>
      <c r="CW442">
        <f t="shared" si="403"/>
        <v>1.4999999999999999E-2</v>
      </c>
      <c r="CX442">
        <f t="shared" si="404"/>
        <v>0</v>
      </c>
      <c r="CY442">
        <f t="shared" si="405"/>
        <v>23.379500000000004</v>
      </c>
      <c r="CZ442">
        <f t="shared" si="406"/>
        <v>14.4343</v>
      </c>
      <c r="DC442" t="s">
        <v>3</v>
      </c>
      <c r="DD442" t="s">
        <v>3</v>
      </c>
      <c r="DE442" t="s">
        <v>21</v>
      </c>
      <c r="DF442" t="s">
        <v>21</v>
      </c>
      <c r="DG442" t="s">
        <v>22</v>
      </c>
      <c r="DH442" t="s">
        <v>3</v>
      </c>
      <c r="DI442" t="s">
        <v>22</v>
      </c>
      <c r="DJ442" t="s">
        <v>21</v>
      </c>
      <c r="DK442" t="s">
        <v>3</v>
      </c>
      <c r="DL442" t="s">
        <v>3</v>
      </c>
      <c r="DM442" t="s">
        <v>3</v>
      </c>
      <c r="DN442">
        <v>0</v>
      </c>
      <c r="DO442">
        <v>0</v>
      </c>
      <c r="DP442">
        <v>1</v>
      </c>
      <c r="DQ442">
        <v>1</v>
      </c>
      <c r="DU442">
        <v>1013</v>
      </c>
      <c r="DV442" t="s">
        <v>58</v>
      </c>
      <c r="DW442" t="s">
        <v>58</v>
      </c>
      <c r="DX442">
        <v>1</v>
      </c>
      <c r="EE442">
        <v>31102217</v>
      </c>
      <c r="EF442">
        <v>2</v>
      </c>
      <c r="EG442" t="s">
        <v>23</v>
      </c>
      <c r="EH442">
        <v>0</v>
      </c>
      <c r="EI442" t="s">
        <v>3</v>
      </c>
      <c r="EJ442">
        <v>1</v>
      </c>
      <c r="EK442">
        <v>20001</v>
      </c>
      <c r="EL442" t="s">
        <v>24</v>
      </c>
      <c r="EM442" t="s">
        <v>25</v>
      </c>
      <c r="EO442" t="s">
        <v>26</v>
      </c>
      <c r="EQ442">
        <v>0</v>
      </c>
      <c r="ER442">
        <v>66.38</v>
      </c>
      <c r="ES442">
        <v>29.02</v>
      </c>
      <c r="ET442">
        <v>0.66</v>
      </c>
      <c r="EU442">
        <v>0.12</v>
      </c>
      <c r="EV442">
        <v>36.700000000000003</v>
      </c>
      <c r="EW442">
        <v>3.7</v>
      </c>
      <c r="EX442">
        <v>0.01</v>
      </c>
      <c r="EY442">
        <v>0</v>
      </c>
      <c r="FQ442">
        <v>0</v>
      </c>
      <c r="FR442">
        <f t="shared" si="407"/>
        <v>0</v>
      </c>
      <c r="FS442">
        <v>0</v>
      </c>
      <c r="FT442" t="s">
        <v>27</v>
      </c>
      <c r="FU442" t="s">
        <v>28</v>
      </c>
      <c r="FX442">
        <v>115.2</v>
      </c>
      <c r="FY442">
        <v>70.55</v>
      </c>
      <c r="GA442" t="s">
        <v>3</v>
      </c>
      <c r="GD442">
        <v>1</v>
      </c>
      <c r="GF442">
        <v>-1886852892</v>
      </c>
      <c r="GG442">
        <v>2</v>
      </c>
      <c r="GH442">
        <v>1</v>
      </c>
      <c r="GI442">
        <v>-2</v>
      </c>
      <c r="GJ442">
        <v>0</v>
      </c>
      <c r="GK442">
        <v>0</v>
      </c>
      <c r="GL442">
        <f t="shared" si="408"/>
        <v>0</v>
      </c>
      <c r="GM442">
        <f t="shared" si="409"/>
        <v>70.08</v>
      </c>
      <c r="GN442">
        <f t="shared" si="410"/>
        <v>70.08</v>
      </c>
      <c r="GO442">
        <f t="shared" si="411"/>
        <v>0</v>
      </c>
      <c r="GP442">
        <f t="shared" si="412"/>
        <v>0</v>
      </c>
      <c r="GR442">
        <v>0</v>
      </c>
      <c r="GS442">
        <v>3</v>
      </c>
      <c r="GT442">
        <v>0</v>
      </c>
      <c r="GU442" t="s">
        <v>3</v>
      </c>
      <c r="GV442">
        <f t="shared" si="413"/>
        <v>0</v>
      </c>
      <c r="GW442">
        <v>1</v>
      </c>
      <c r="GX442">
        <f t="shared" si="414"/>
        <v>0</v>
      </c>
      <c r="HA442">
        <v>0</v>
      </c>
      <c r="HB442">
        <v>0</v>
      </c>
      <c r="HC442">
        <f t="shared" si="415"/>
        <v>0</v>
      </c>
      <c r="IK442">
        <v>0</v>
      </c>
    </row>
    <row r="443" spans="1:255">
      <c r="A443" s="2">
        <v>17</v>
      </c>
      <c r="B443" s="2">
        <v>1</v>
      </c>
      <c r="C443" s="2"/>
      <c r="D443" s="2"/>
      <c r="E443" s="2" t="s">
        <v>296</v>
      </c>
      <c r="F443" s="2" t="s">
        <v>38</v>
      </c>
      <c r="G443" s="2" t="s">
        <v>61</v>
      </c>
      <c r="H443" s="2" t="s">
        <v>40</v>
      </c>
      <c r="I443" s="2">
        <v>1</v>
      </c>
      <c r="J443" s="2">
        <v>0</v>
      </c>
      <c r="K443" s="2"/>
      <c r="L443" s="2"/>
      <c r="M443" s="2"/>
      <c r="N443" s="2"/>
      <c r="O443" s="2">
        <f t="shared" si="381"/>
        <v>0</v>
      </c>
      <c r="P443" s="2">
        <f t="shared" si="382"/>
        <v>0</v>
      </c>
      <c r="Q443" s="2">
        <f t="shared" si="383"/>
        <v>0</v>
      </c>
      <c r="R443" s="2">
        <f t="shared" si="384"/>
        <v>0</v>
      </c>
      <c r="S443" s="2">
        <f t="shared" si="385"/>
        <v>0</v>
      </c>
      <c r="T443" s="2">
        <f t="shared" si="386"/>
        <v>0</v>
      </c>
      <c r="U443" s="2">
        <f t="shared" si="387"/>
        <v>0</v>
      </c>
      <c r="V443" s="2">
        <f t="shared" si="388"/>
        <v>0</v>
      </c>
      <c r="W443" s="2">
        <f t="shared" si="389"/>
        <v>0</v>
      </c>
      <c r="X443" s="2">
        <f t="shared" si="390"/>
        <v>0</v>
      </c>
      <c r="Y443" s="2">
        <f t="shared" si="391"/>
        <v>0</v>
      </c>
      <c r="Z443" s="2"/>
      <c r="AA443" s="2">
        <v>33304975</v>
      </c>
      <c r="AB443" s="2">
        <f t="shared" si="392"/>
        <v>0</v>
      </c>
      <c r="AC443" s="2">
        <f t="shared" si="393"/>
        <v>0</v>
      </c>
      <c r="AD443" s="2">
        <f>ROUND((((ET443)-(EU443))+AE443),2)</f>
        <v>0</v>
      </c>
      <c r="AE443" s="2">
        <f>ROUND((EU443),2)</f>
        <v>0</v>
      </c>
      <c r="AF443" s="2">
        <f>ROUND((EV443),2)</f>
        <v>0</v>
      </c>
      <c r="AG443" s="2">
        <f t="shared" si="394"/>
        <v>0</v>
      </c>
      <c r="AH443" s="2">
        <f>(EW443)</f>
        <v>0</v>
      </c>
      <c r="AI443" s="2">
        <f>(EX443)</f>
        <v>0</v>
      </c>
      <c r="AJ443" s="2">
        <f t="shared" si="395"/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1</v>
      </c>
      <c r="AW443" s="2">
        <v>1</v>
      </c>
      <c r="AX443" s="2"/>
      <c r="AY443" s="2"/>
      <c r="AZ443" s="2">
        <v>1</v>
      </c>
      <c r="BA443" s="2">
        <v>1</v>
      </c>
      <c r="BB443" s="2">
        <v>1</v>
      </c>
      <c r="BC443" s="2">
        <v>1</v>
      </c>
      <c r="BD443" s="2" t="s">
        <v>3</v>
      </c>
      <c r="BE443" s="2" t="s">
        <v>3</v>
      </c>
      <c r="BF443" s="2" t="s">
        <v>3</v>
      </c>
      <c r="BG443" s="2" t="s">
        <v>3</v>
      </c>
      <c r="BH443" s="2">
        <v>3</v>
      </c>
      <c r="BI443" s="2">
        <v>2</v>
      </c>
      <c r="BJ443" s="2" t="s">
        <v>3</v>
      </c>
      <c r="BK443" s="2"/>
      <c r="BL443" s="2"/>
      <c r="BM443" s="2">
        <v>1100</v>
      </c>
      <c r="BN443" s="2">
        <v>0</v>
      </c>
      <c r="BO443" s="2" t="s">
        <v>3</v>
      </c>
      <c r="BP443" s="2">
        <v>0</v>
      </c>
      <c r="BQ443" s="2">
        <v>14</v>
      </c>
      <c r="BR443" s="2">
        <v>0</v>
      </c>
      <c r="BS443" s="2">
        <v>1</v>
      </c>
      <c r="BT443" s="2">
        <v>1</v>
      </c>
      <c r="BU443" s="2">
        <v>1</v>
      </c>
      <c r="BV443" s="2">
        <v>1</v>
      </c>
      <c r="BW443" s="2">
        <v>1</v>
      </c>
      <c r="BX443" s="2">
        <v>1</v>
      </c>
      <c r="BY443" s="2" t="s">
        <v>3</v>
      </c>
      <c r="BZ443" s="2">
        <v>0</v>
      </c>
      <c r="CA443" s="2">
        <v>0</v>
      </c>
      <c r="CB443" s="2"/>
      <c r="CC443" s="2"/>
      <c r="CD443" s="2"/>
      <c r="CE443" s="2">
        <v>0</v>
      </c>
      <c r="CF443" s="2">
        <v>0</v>
      </c>
      <c r="CG443" s="2">
        <v>0</v>
      </c>
      <c r="CH443" s="2"/>
      <c r="CI443" s="2"/>
      <c r="CJ443" s="2"/>
      <c r="CK443" s="2"/>
      <c r="CL443" s="2"/>
      <c r="CM443" s="2">
        <v>0</v>
      </c>
      <c r="CN443" s="2" t="s">
        <v>3</v>
      </c>
      <c r="CO443" s="2">
        <v>0</v>
      </c>
      <c r="CP443" s="2">
        <f t="shared" si="396"/>
        <v>0</v>
      </c>
      <c r="CQ443" s="2">
        <f t="shared" si="397"/>
        <v>0</v>
      </c>
      <c r="CR443" s="2">
        <f t="shared" si="398"/>
        <v>0</v>
      </c>
      <c r="CS443" s="2">
        <f t="shared" si="399"/>
        <v>0</v>
      </c>
      <c r="CT443" s="2">
        <f t="shared" si="400"/>
        <v>0</v>
      </c>
      <c r="CU443" s="2">
        <f t="shared" si="401"/>
        <v>0</v>
      </c>
      <c r="CV443" s="2">
        <f t="shared" si="402"/>
        <v>0</v>
      </c>
      <c r="CW443" s="2">
        <f t="shared" si="403"/>
        <v>0</v>
      </c>
      <c r="CX443" s="2">
        <f t="shared" si="404"/>
        <v>0</v>
      </c>
      <c r="CY443" s="2">
        <f t="shared" si="405"/>
        <v>0</v>
      </c>
      <c r="CZ443" s="2">
        <f t="shared" si="406"/>
        <v>0</v>
      </c>
      <c r="DA443" s="2"/>
      <c r="DB443" s="2"/>
      <c r="DC443" s="2" t="s">
        <v>3</v>
      </c>
      <c r="DD443" s="2" t="s">
        <v>3</v>
      </c>
      <c r="DE443" s="2" t="s">
        <v>3</v>
      </c>
      <c r="DF443" s="2" t="s">
        <v>3</v>
      </c>
      <c r="DG443" s="2" t="s">
        <v>3</v>
      </c>
      <c r="DH443" s="2" t="s">
        <v>3</v>
      </c>
      <c r="DI443" s="2" t="s">
        <v>3</v>
      </c>
      <c r="DJ443" s="2" t="s">
        <v>3</v>
      </c>
      <c r="DK443" s="2" t="s">
        <v>3</v>
      </c>
      <c r="DL443" s="2" t="s">
        <v>3</v>
      </c>
      <c r="DM443" s="2" t="s">
        <v>3</v>
      </c>
      <c r="DN443" s="2">
        <v>0</v>
      </c>
      <c r="DO443" s="2">
        <v>0</v>
      </c>
      <c r="DP443" s="2">
        <v>1</v>
      </c>
      <c r="DQ443" s="2">
        <v>1</v>
      </c>
      <c r="DR443" s="2"/>
      <c r="DS443" s="2"/>
      <c r="DT443" s="2"/>
      <c r="DU443" s="2">
        <v>1010</v>
      </c>
      <c r="DV443" s="2" t="s">
        <v>40</v>
      </c>
      <c r="DW443" s="2" t="s">
        <v>40</v>
      </c>
      <c r="DX443" s="2">
        <v>1</v>
      </c>
      <c r="DY443" s="2"/>
      <c r="DZ443" s="2"/>
      <c r="EA443" s="2"/>
      <c r="EB443" s="2"/>
      <c r="EC443" s="2"/>
      <c r="ED443" s="2"/>
      <c r="EE443" s="2">
        <v>31102366</v>
      </c>
      <c r="EF443" s="2">
        <v>8</v>
      </c>
      <c r="EG443" s="2" t="s">
        <v>34</v>
      </c>
      <c r="EH443" s="2">
        <v>0</v>
      </c>
      <c r="EI443" s="2" t="s">
        <v>3</v>
      </c>
      <c r="EJ443" s="2">
        <v>1</v>
      </c>
      <c r="EK443" s="2">
        <v>1100</v>
      </c>
      <c r="EL443" s="2" t="s">
        <v>41</v>
      </c>
      <c r="EM443" s="2" t="s">
        <v>42</v>
      </c>
      <c r="EN443" s="2"/>
      <c r="EO443" s="2" t="s">
        <v>3</v>
      </c>
      <c r="EP443" s="2"/>
      <c r="EQ443" s="2">
        <v>0</v>
      </c>
      <c r="ER443" s="2">
        <v>0</v>
      </c>
      <c r="ES443" s="2">
        <v>0</v>
      </c>
      <c r="ET443" s="2">
        <v>0</v>
      </c>
      <c r="EU443" s="2">
        <v>0</v>
      </c>
      <c r="EV443" s="2">
        <v>0</v>
      </c>
      <c r="EW443" s="2">
        <v>0</v>
      </c>
      <c r="EX443" s="2">
        <v>0</v>
      </c>
      <c r="EY443" s="2">
        <v>0</v>
      </c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>
        <v>0</v>
      </c>
      <c r="FR443" s="2">
        <f t="shared" si="407"/>
        <v>0</v>
      </c>
      <c r="FS443" s="2">
        <v>0</v>
      </c>
      <c r="FT443" s="2"/>
      <c r="FU443" s="2"/>
      <c r="FV443" s="2"/>
      <c r="FW443" s="2"/>
      <c r="FX443" s="2">
        <v>0</v>
      </c>
      <c r="FY443" s="2">
        <v>0</v>
      </c>
      <c r="FZ443" s="2"/>
      <c r="GA443" s="2" t="s">
        <v>3</v>
      </c>
      <c r="GB443" s="2"/>
      <c r="GC443" s="2"/>
      <c r="GD443" s="2">
        <v>1</v>
      </c>
      <c r="GE443" s="2"/>
      <c r="GF443" s="2">
        <v>-111164743</v>
      </c>
      <c r="GG443" s="2">
        <v>2</v>
      </c>
      <c r="GH443" s="2">
        <v>0</v>
      </c>
      <c r="GI443" s="2">
        <v>-2</v>
      </c>
      <c r="GJ443" s="2">
        <v>0</v>
      </c>
      <c r="GK443" s="2">
        <v>0</v>
      </c>
      <c r="GL443" s="2">
        <f t="shared" si="408"/>
        <v>0</v>
      </c>
      <c r="GM443" s="2">
        <f t="shared" si="409"/>
        <v>0</v>
      </c>
      <c r="GN443" s="2">
        <f t="shared" si="410"/>
        <v>0</v>
      </c>
      <c r="GO443" s="2">
        <f t="shared" si="411"/>
        <v>0</v>
      </c>
      <c r="GP443" s="2">
        <f t="shared" si="412"/>
        <v>0</v>
      </c>
      <c r="GQ443" s="2"/>
      <c r="GR443" s="2">
        <v>0</v>
      </c>
      <c r="GS443" s="2">
        <v>3</v>
      </c>
      <c r="GT443" s="2">
        <v>0</v>
      </c>
      <c r="GU443" s="2" t="s">
        <v>3</v>
      </c>
      <c r="GV443" s="2">
        <f t="shared" si="413"/>
        <v>0</v>
      </c>
      <c r="GW443" s="2">
        <v>1</v>
      </c>
      <c r="GX443" s="2">
        <f t="shared" si="414"/>
        <v>0</v>
      </c>
      <c r="GY443" s="2"/>
      <c r="GZ443" s="2"/>
      <c r="HA443" s="2">
        <v>0</v>
      </c>
      <c r="HB443" s="2">
        <v>0</v>
      </c>
      <c r="HC443" s="2">
        <f t="shared" si="415"/>
        <v>0</v>
      </c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>
        <v>0</v>
      </c>
      <c r="IL443" s="2"/>
      <c r="IM443" s="2"/>
      <c r="IN443" s="2"/>
      <c r="IO443" s="2"/>
      <c r="IP443" s="2"/>
      <c r="IQ443" s="2"/>
      <c r="IR443" s="2"/>
      <c r="IS443" s="2"/>
      <c r="IT443" s="2"/>
      <c r="IU443" s="2"/>
    </row>
    <row r="444" spans="1:255">
      <c r="A444">
        <v>17</v>
      </c>
      <c r="B444">
        <v>1</v>
      </c>
      <c r="E444" t="s">
        <v>296</v>
      </c>
      <c r="F444" t="s">
        <v>38</v>
      </c>
      <c r="G444" t="s">
        <v>61</v>
      </c>
      <c r="H444" t="s">
        <v>40</v>
      </c>
      <c r="I444">
        <v>1</v>
      </c>
      <c r="J444">
        <v>0</v>
      </c>
      <c r="O444">
        <f t="shared" si="381"/>
        <v>2150.89</v>
      </c>
      <c r="P444">
        <f t="shared" si="382"/>
        <v>2150.89</v>
      </c>
      <c r="Q444">
        <f t="shared" si="383"/>
        <v>0</v>
      </c>
      <c r="R444">
        <f t="shared" si="384"/>
        <v>0</v>
      </c>
      <c r="S444">
        <f t="shared" si="385"/>
        <v>0</v>
      </c>
      <c r="T444">
        <f t="shared" si="386"/>
        <v>0</v>
      </c>
      <c r="U444">
        <f t="shared" si="387"/>
        <v>0</v>
      </c>
      <c r="V444">
        <f t="shared" si="388"/>
        <v>0</v>
      </c>
      <c r="W444">
        <f t="shared" si="389"/>
        <v>0</v>
      </c>
      <c r="X444">
        <f t="shared" si="390"/>
        <v>0</v>
      </c>
      <c r="Y444">
        <f t="shared" si="391"/>
        <v>0</v>
      </c>
      <c r="AA444">
        <v>33304960</v>
      </c>
      <c r="AB444">
        <f t="shared" si="392"/>
        <v>2150.89</v>
      </c>
      <c r="AC444">
        <f t="shared" si="393"/>
        <v>2150.89</v>
      </c>
      <c r="AD444">
        <f>ROUND((((ET444)-(EU444))+AE444),2)</f>
        <v>0</v>
      </c>
      <c r="AE444">
        <f>ROUND((EU444),2)</f>
        <v>0</v>
      </c>
      <c r="AF444">
        <f>ROUND((EV444),2)</f>
        <v>0</v>
      </c>
      <c r="AG444">
        <f t="shared" si="394"/>
        <v>0</v>
      </c>
      <c r="AH444">
        <f>(EW444)</f>
        <v>0</v>
      </c>
      <c r="AI444">
        <f>(EX444)</f>
        <v>0</v>
      </c>
      <c r="AJ444">
        <f t="shared" si="395"/>
        <v>0</v>
      </c>
      <c r="AK444">
        <v>2150.89</v>
      </c>
      <c r="AL444">
        <v>2150.89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1</v>
      </c>
      <c r="AW444">
        <v>1</v>
      </c>
      <c r="AZ444">
        <v>1</v>
      </c>
      <c r="BA444">
        <v>1</v>
      </c>
      <c r="BB444">
        <v>1</v>
      </c>
      <c r="BC444">
        <v>1</v>
      </c>
      <c r="BD444" t="s">
        <v>3</v>
      </c>
      <c r="BE444" t="s">
        <v>3</v>
      </c>
      <c r="BF444" t="s">
        <v>3</v>
      </c>
      <c r="BG444" t="s">
        <v>3</v>
      </c>
      <c r="BH444">
        <v>3</v>
      </c>
      <c r="BI444">
        <v>2</v>
      </c>
      <c r="BJ444" t="s">
        <v>3</v>
      </c>
      <c r="BM444">
        <v>1100</v>
      </c>
      <c r="BN444">
        <v>0</v>
      </c>
      <c r="BO444" t="s">
        <v>3</v>
      </c>
      <c r="BP444">
        <v>0</v>
      </c>
      <c r="BQ444">
        <v>14</v>
      </c>
      <c r="BR444">
        <v>0</v>
      </c>
      <c r="BS444">
        <v>1</v>
      </c>
      <c r="BT444">
        <v>1</v>
      </c>
      <c r="BU444">
        <v>1</v>
      </c>
      <c r="BV444">
        <v>1</v>
      </c>
      <c r="BW444">
        <v>1</v>
      </c>
      <c r="BX444">
        <v>1</v>
      </c>
      <c r="BY444" t="s">
        <v>3</v>
      </c>
      <c r="BZ444">
        <v>0</v>
      </c>
      <c r="CA444">
        <v>0</v>
      </c>
      <c r="CE444">
        <v>0</v>
      </c>
      <c r="CF444">
        <v>0</v>
      </c>
      <c r="CG444">
        <v>0</v>
      </c>
      <c r="CM444">
        <v>0</v>
      </c>
      <c r="CN444" t="s">
        <v>3</v>
      </c>
      <c r="CO444">
        <v>0</v>
      </c>
      <c r="CP444">
        <f t="shared" si="396"/>
        <v>2150.89</v>
      </c>
      <c r="CQ444">
        <f t="shared" si="397"/>
        <v>2150.89</v>
      </c>
      <c r="CR444">
        <f t="shared" si="398"/>
        <v>0</v>
      </c>
      <c r="CS444">
        <f t="shared" si="399"/>
        <v>0</v>
      </c>
      <c r="CT444">
        <f t="shared" si="400"/>
        <v>0</v>
      </c>
      <c r="CU444">
        <f t="shared" si="401"/>
        <v>0</v>
      </c>
      <c r="CV444">
        <f t="shared" si="402"/>
        <v>0</v>
      </c>
      <c r="CW444">
        <f t="shared" si="403"/>
        <v>0</v>
      </c>
      <c r="CX444">
        <f t="shared" si="404"/>
        <v>0</v>
      </c>
      <c r="CY444">
        <f t="shared" si="405"/>
        <v>0</v>
      </c>
      <c r="CZ444">
        <f t="shared" si="406"/>
        <v>0</v>
      </c>
      <c r="DC444" t="s">
        <v>3</v>
      </c>
      <c r="DD444" t="s">
        <v>3</v>
      </c>
      <c r="DE444" t="s">
        <v>3</v>
      </c>
      <c r="DF444" t="s">
        <v>3</v>
      </c>
      <c r="DG444" t="s">
        <v>3</v>
      </c>
      <c r="DH444" t="s">
        <v>3</v>
      </c>
      <c r="DI444" t="s">
        <v>3</v>
      </c>
      <c r="DJ444" t="s">
        <v>3</v>
      </c>
      <c r="DK444" t="s">
        <v>3</v>
      </c>
      <c r="DL444" t="s">
        <v>3</v>
      </c>
      <c r="DM444" t="s">
        <v>3</v>
      </c>
      <c r="DN444">
        <v>0</v>
      </c>
      <c r="DO444">
        <v>0</v>
      </c>
      <c r="DP444">
        <v>1</v>
      </c>
      <c r="DQ444">
        <v>1</v>
      </c>
      <c r="DU444">
        <v>1010</v>
      </c>
      <c r="DV444" t="s">
        <v>40</v>
      </c>
      <c r="DW444" t="s">
        <v>40</v>
      </c>
      <c r="DX444">
        <v>1</v>
      </c>
      <c r="EE444">
        <v>31102366</v>
      </c>
      <c r="EF444">
        <v>8</v>
      </c>
      <c r="EG444" t="s">
        <v>34</v>
      </c>
      <c r="EH444">
        <v>0</v>
      </c>
      <c r="EI444" t="s">
        <v>3</v>
      </c>
      <c r="EJ444">
        <v>1</v>
      </c>
      <c r="EK444">
        <v>1100</v>
      </c>
      <c r="EL444" t="s">
        <v>41</v>
      </c>
      <c r="EM444" t="s">
        <v>42</v>
      </c>
      <c r="EO444" t="s">
        <v>3</v>
      </c>
      <c r="EQ444">
        <v>0</v>
      </c>
      <c r="ER444">
        <v>2150.89</v>
      </c>
      <c r="ES444">
        <v>2150.89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5</v>
      </c>
      <c r="FC444">
        <v>1</v>
      </c>
      <c r="FD444">
        <v>18</v>
      </c>
      <c r="FF444">
        <v>19838.830000000002</v>
      </c>
      <c r="FQ444">
        <v>0</v>
      </c>
      <c r="FR444">
        <f t="shared" si="407"/>
        <v>0</v>
      </c>
      <c r="FS444">
        <v>0</v>
      </c>
      <c r="FX444">
        <v>0</v>
      </c>
      <c r="FY444">
        <v>0</v>
      </c>
      <c r="GA444" t="s">
        <v>62</v>
      </c>
      <c r="GD444">
        <v>1</v>
      </c>
      <c r="GF444">
        <v>-111164743</v>
      </c>
      <c r="GG444">
        <v>2</v>
      </c>
      <c r="GH444">
        <v>3</v>
      </c>
      <c r="GI444">
        <v>3</v>
      </c>
      <c r="GJ444">
        <v>0</v>
      </c>
      <c r="GK444">
        <v>0</v>
      </c>
      <c r="GL444">
        <f t="shared" si="408"/>
        <v>0</v>
      </c>
      <c r="GM444">
        <f t="shared" si="409"/>
        <v>2150.89</v>
      </c>
      <c r="GN444">
        <f t="shared" si="410"/>
        <v>0</v>
      </c>
      <c r="GO444">
        <f t="shared" si="411"/>
        <v>2150.89</v>
      </c>
      <c r="GP444">
        <f t="shared" si="412"/>
        <v>0</v>
      </c>
      <c r="GR444">
        <v>1</v>
      </c>
      <c r="GS444">
        <v>1</v>
      </c>
      <c r="GT444">
        <v>0</v>
      </c>
      <c r="GU444" t="s">
        <v>3</v>
      </c>
      <c r="GV444">
        <f t="shared" si="413"/>
        <v>0</v>
      </c>
      <c r="GW444">
        <v>1</v>
      </c>
      <c r="GX444">
        <f t="shared" si="414"/>
        <v>0</v>
      </c>
      <c r="HA444">
        <v>0</v>
      </c>
      <c r="HB444">
        <v>0</v>
      </c>
      <c r="HC444">
        <f t="shared" si="415"/>
        <v>0</v>
      </c>
      <c r="IK444">
        <v>0</v>
      </c>
    </row>
    <row r="445" spans="1:255">
      <c r="A445" s="2">
        <v>17</v>
      </c>
      <c r="B445" s="2">
        <v>1</v>
      </c>
      <c r="C445" s="2">
        <f>ROW(SmtRes!A431)</f>
        <v>431</v>
      </c>
      <c r="D445" s="2">
        <f>ROW(EtalonRes!A492)</f>
        <v>492</v>
      </c>
      <c r="E445" s="2" t="s">
        <v>297</v>
      </c>
      <c r="F445" s="2" t="s">
        <v>71</v>
      </c>
      <c r="G445" s="2" t="s">
        <v>72</v>
      </c>
      <c r="H445" s="2" t="s">
        <v>73</v>
      </c>
      <c r="I445" s="2">
        <f>ROUND(22.2/100,9)</f>
        <v>0.222</v>
      </c>
      <c r="J445" s="2">
        <v>0</v>
      </c>
      <c r="K445" s="2"/>
      <c r="L445" s="2"/>
      <c r="M445" s="2"/>
      <c r="N445" s="2"/>
      <c r="O445" s="2">
        <f t="shared" si="381"/>
        <v>212.7</v>
      </c>
      <c r="P445" s="2">
        <f t="shared" si="382"/>
        <v>192.39</v>
      </c>
      <c r="Q445" s="2">
        <f t="shared" si="383"/>
        <v>3.38</v>
      </c>
      <c r="R445" s="2">
        <f t="shared" si="384"/>
        <v>0.15</v>
      </c>
      <c r="S445" s="2">
        <f t="shared" si="385"/>
        <v>16.93</v>
      </c>
      <c r="T445" s="2">
        <f t="shared" si="386"/>
        <v>0</v>
      </c>
      <c r="U445" s="2">
        <f t="shared" si="387"/>
        <v>1.8442871999999999</v>
      </c>
      <c r="V445" s="2">
        <f t="shared" si="388"/>
        <v>1.332E-2</v>
      </c>
      <c r="W445" s="2">
        <f t="shared" si="389"/>
        <v>0</v>
      </c>
      <c r="X445" s="2">
        <f t="shared" si="390"/>
        <v>19.64</v>
      </c>
      <c r="Y445" s="2">
        <f t="shared" si="391"/>
        <v>12.13</v>
      </c>
      <c r="Z445" s="2"/>
      <c r="AA445" s="2">
        <v>33304975</v>
      </c>
      <c r="AB445" s="2">
        <f t="shared" si="392"/>
        <v>958.12</v>
      </c>
      <c r="AC445" s="2">
        <f t="shared" si="393"/>
        <v>866.62</v>
      </c>
      <c r="AD445" s="2">
        <f>ROUND((((((ET445*1.2)*1.25))-(((EU445*1.2)*1.25)))+AE445),2)</f>
        <v>15.24</v>
      </c>
      <c r="AE445" s="2">
        <f>ROUND((((EU445*1.2)*1.25)),2)</f>
        <v>0.69</v>
      </c>
      <c r="AF445" s="2">
        <f>ROUND((((EV445*1.2)*1.15)),2)</f>
        <v>76.260000000000005</v>
      </c>
      <c r="AG445" s="2">
        <f t="shared" si="394"/>
        <v>0</v>
      </c>
      <c r="AH445" s="2">
        <f>(((EW445*1.2)*1.15))</f>
        <v>8.307599999999999</v>
      </c>
      <c r="AI445" s="2">
        <f>(((EX445*1.2)*1.25))</f>
        <v>0.06</v>
      </c>
      <c r="AJ445" s="2">
        <f t="shared" si="395"/>
        <v>0</v>
      </c>
      <c r="AK445" s="2">
        <v>932.04</v>
      </c>
      <c r="AL445" s="2">
        <v>866.62</v>
      </c>
      <c r="AM445" s="2">
        <v>10.16</v>
      </c>
      <c r="AN445" s="2">
        <v>0.46</v>
      </c>
      <c r="AO445" s="2">
        <v>55.26</v>
      </c>
      <c r="AP445" s="2">
        <v>0</v>
      </c>
      <c r="AQ445" s="2">
        <v>6.02</v>
      </c>
      <c r="AR445" s="2">
        <v>0.04</v>
      </c>
      <c r="AS445" s="2">
        <v>0</v>
      </c>
      <c r="AT445" s="2">
        <v>115</v>
      </c>
      <c r="AU445" s="2">
        <v>71</v>
      </c>
      <c r="AV445" s="2">
        <v>1</v>
      </c>
      <c r="AW445" s="2">
        <v>1</v>
      </c>
      <c r="AX445" s="2"/>
      <c r="AY445" s="2"/>
      <c r="AZ445" s="2">
        <v>1</v>
      </c>
      <c r="BA445" s="2">
        <v>1</v>
      </c>
      <c r="BB445" s="2">
        <v>1</v>
      </c>
      <c r="BC445" s="2">
        <v>1</v>
      </c>
      <c r="BD445" s="2" t="s">
        <v>3</v>
      </c>
      <c r="BE445" s="2" t="s">
        <v>3</v>
      </c>
      <c r="BF445" s="2" t="s">
        <v>3</v>
      </c>
      <c r="BG445" s="2" t="s">
        <v>3</v>
      </c>
      <c r="BH445" s="2">
        <v>0</v>
      </c>
      <c r="BI445" s="2">
        <v>1</v>
      </c>
      <c r="BJ445" s="2" t="s">
        <v>74</v>
      </c>
      <c r="BK445" s="2"/>
      <c r="BL445" s="2"/>
      <c r="BM445" s="2">
        <v>20001</v>
      </c>
      <c r="BN445" s="2">
        <v>0</v>
      </c>
      <c r="BO445" s="2" t="s">
        <v>3</v>
      </c>
      <c r="BP445" s="2">
        <v>0</v>
      </c>
      <c r="BQ445" s="2">
        <v>2</v>
      </c>
      <c r="BR445" s="2">
        <v>0</v>
      </c>
      <c r="BS445" s="2">
        <v>1</v>
      </c>
      <c r="BT445" s="2">
        <v>1</v>
      </c>
      <c r="BU445" s="2">
        <v>1</v>
      </c>
      <c r="BV445" s="2">
        <v>1</v>
      </c>
      <c r="BW445" s="2">
        <v>1</v>
      </c>
      <c r="BX445" s="2">
        <v>1</v>
      </c>
      <c r="BY445" s="2" t="s">
        <v>3</v>
      </c>
      <c r="BZ445" s="2">
        <v>128</v>
      </c>
      <c r="CA445" s="2">
        <v>83</v>
      </c>
      <c r="CB445" s="2"/>
      <c r="CC445" s="2"/>
      <c r="CD445" s="2"/>
      <c r="CE445" s="2">
        <v>0</v>
      </c>
      <c r="CF445" s="2">
        <v>0</v>
      </c>
      <c r="CG445" s="2">
        <v>0</v>
      </c>
      <c r="CH445" s="2"/>
      <c r="CI445" s="2"/>
      <c r="CJ445" s="2"/>
      <c r="CK445" s="2"/>
      <c r="CL445" s="2"/>
      <c r="CM445" s="2">
        <v>0</v>
      </c>
      <c r="CN445" s="2" t="s">
        <v>954</v>
      </c>
      <c r="CO445" s="2">
        <v>0</v>
      </c>
      <c r="CP445" s="2">
        <f t="shared" si="396"/>
        <v>212.7</v>
      </c>
      <c r="CQ445" s="2">
        <f t="shared" si="397"/>
        <v>866.62</v>
      </c>
      <c r="CR445" s="2">
        <f t="shared" si="398"/>
        <v>15.24</v>
      </c>
      <c r="CS445" s="2">
        <f t="shared" si="399"/>
        <v>0.69</v>
      </c>
      <c r="CT445" s="2">
        <f t="shared" si="400"/>
        <v>76.260000000000005</v>
      </c>
      <c r="CU445" s="2">
        <f t="shared" si="401"/>
        <v>0</v>
      </c>
      <c r="CV445" s="2">
        <f t="shared" si="402"/>
        <v>8.307599999999999</v>
      </c>
      <c r="CW445" s="2">
        <f t="shared" si="403"/>
        <v>0.06</v>
      </c>
      <c r="CX445" s="2">
        <f t="shared" si="404"/>
        <v>0</v>
      </c>
      <c r="CY445" s="2">
        <f t="shared" si="405"/>
        <v>19.641999999999999</v>
      </c>
      <c r="CZ445" s="2">
        <f t="shared" si="406"/>
        <v>12.126799999999998</v>
      </c>
      <c r="DA445" s="2"/>
      <c r="DB445" s="2"/>
      <c r="DC445" s="2" t="s">
        <v>3</v>
      </c>
      <c r="DD445" s="2" t="s">
        <v>3</v>
      </c>
      <c r="DE445" s="2" t="s">
        <v>21</v>
      </c>
      <c r="DF445" s="2" t="s">
        <v>21</v>
      </c>
      <c r="DG445" s="2" t="s">
        <v>22</v>
      </c>
      <c r="DH445" s="2" t="s">
        <v>3</v>
      </c>
      <c r="DI445" s="2" t="s">
        <v>22</v>
      </c>
      <c r="DJ445" s="2" t="s">
        <v>21</v>
      </c>
      <c r="DK445" s="2" t="s">
        <v>3</v>
      </c>
      <c r="DL445" s="2" t="s">
        <v>3</v>
      </c>
      <c r="DM445" s="2" t="s">
        <v>3</v>
      </c>
      <c r="DN445" s="2">
        <v>0</v>
      </c>
      <c r="DO445" s="2">
        <v>0</v>
      </c>
      <c r="DP445" s="2">
        <v>1</v>
      </c>
      <c r="DQ445" s="2">
        <v>1</v>
      </c>
      <c r="DR445" s="2"/>
      <c r="DS445" s="2"/>
      <c r="DT445" s="2"/>
      <c r="DU445" s="2">
        <v>1009</v>
      </c>
      <c r="DV445" s="2" t="s">
        <v>73</v>
      </c>
      <c r="DW445" s="2" t="s">
        <v>73</v>
      </c>
      <c r="DX445" s="2">
        <v>100</v>
      </c>
      <c r="DY445" s="2"/>
      <c r="DZ445" s="2"/>
      <c r="EA445" s="2"/>
      <c r="EB445" s="2"/>
      <c r="EC445" s="2"/>
      <c r="ED445" s="2"/>
      <c r="EE445" s="2">
        <v>31102217</v>
      </c>
      <c r="EF445" s="2">
        <v>2</v>
      </c>
      <c r="EG445" s="2" t="s">
        <v>23</v>
      </c>
      <c r="EH445" s="2">
        <v>0</v>
      </c>
      <c r="EI445" s="2" t="s">
        <v>3</v>
      </c>
      <c r="EJ445" s="2">
        <v>1</v>
      </c>
      <c r="EK445" s="2">
        <v>20001</v>
      </c>
      <c r="EL445" s="2" t="s">
        <v>24</v>
      </c>
      <c r="EM445" s="2" t="s">
        <v>25</v>
      </c>
      <c r="EN445" s="2"/>
      <c r="EO445" s="2" t="s">
        <v>26</v>
      </c>
      <c r="EP445" s="2"/>
      <c r="EQ445" s="2">
        <v>0</v>
      </c>
      <c r="ER445" s="2">
        <v>932.04</v>
      </c>
      <c r="ES445" s="2">
        <v>866.62</v>
      </c>
      <c r="ET445" s="2">
        <v>10.16</v>
      </c>
      <c r="EU445" s="2">
        <v>0.46</v>
      </c>
      <c r="EV445" s="2">
        <v>55.26</v>
      </c>
      <c r="EW445" s="2">
        <v>6.02</v>
      </c>
      <c r="EX445" s="2">
        <v>0.04</v>
      </c>
      <c r="EY445" s="2">
        <v>0</v>
      </c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>
        <v>0</v>
      </c>
      <c r="FR445" s="2">
        <f t="shared" si="407"/>
        <v>0</v>
      </c>
      <c r="FS445" s="2">
        <v>0</v>
      </c>
      <c r="FT445" s="2" t="s">
        <v>27</v>
      </c>
      <c r="FU445" s="2" t="s">
        <v>28</v>
      </c>
      <c r="FV445" s="2"/>
      <c r="FW445" s="2"/>
      <c r="FX445" s="2">
        <v>115.2</v>
      </c>
      <c r="FY445" s="2">
        <v>70.55</v>
      </c>
      <c r="FZ445" s="2"/>
      <c r="GA445" s="2" t="s">
        <v>3</v>
      </c>
      <c r="GB445" s="2"/>
      <c r="GC445" s="2"/>
      <c r="GD445" s="2">
        <v>1</v>
      </c>
      <c r="GE445" s="2"/>
      <c r="GF445" s="2">
        <v>738537470</v>
      </c>
      <c r="GG445" s="2">
        <v>2</v>
      </c>
      <c r="GH445" s="2">
        <v>1</v>
      </c>
      <c r="GI445" s="2">
        <v>-2</v>
      </c>
      <c r="GJ445" s="2">
        <v>0</v>
      </c>
      <c r="GK445" s="2">
        <v>0</v>
      </c>
      <c r="GL445" s="2">
        <f t="shared" si="408"/>
        <v>0</v>
      </c>
      <c r="GM445" s="2">
        <f t="shared" si="409"/>
        <v>244.47</v>
      </c>
      <c r="GN445" s="2">
        <f t="shared" si="410"/>
        <v>244.47</v>
      </c>
      <c r="GO445" s="2">
        <f t="shared" si="411"/>
        <v>0</v>
      </c>
      <c r="GP445" s="2">
        <f t="shared" si="412"/>
        <v>0</v>
      </c>
      <c r="GQ445" s="2"/>
      <c r="GR445" s="2">
        <v>0</v>
      </c>
      <c r="GS445" s="2">
        <v>3</v>
      </c>
      <c r="GT445" s="2">
        <v>0</v>
      </c>
      <c r="GU445" s="2" t="s">
        <v>3</v>
      </c>
      <c r="GV445" s="2">
        <f t="shared" si="413"/>
        <v>0</v>
      </c>
      <c r="GW445" s="2">
        <v>1</v>
      </c>
      <c r="GX445" s="2">
        <f t="shared" si="414"/>
        <v>0</v>
      </c>
      <c r="GY445" s="2"/>
      <c r="GZ445" s="2"/>
      <c r="HA445" s="2">
        <v>0</v>
      </c>
      <c r="HB445" s="2">
        <v>0</v>
      </c>
      <c r="HC445" s="2">
        <f t="shared" si="415"/>
        <v>0</v>
      </c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>
        <v>0</v>
      </c>
      <c r="IL445" s="2"/>
      <c r="IM445" s="2"/>
      <c r="IN445" s="2"/>
      <c r="IO445" s="2"/>
      <c r="IP445" s="2"/>
      <c r="IQ445" s="2"/>
      <c r="IR445" s="2"/>
      <c r="IS445" s="2"/>
      <c r="IT445" s="2"/>
      <c r="IU445" s="2"/>
    </row>
    <row r="446" spans="1:255">
      <c r="A446">
        <v>17</v>
      </c>
      <c r="B446">
        <v>1</v>
      </c>
      <c r="C446">
        <f>ROW(SmtRes!A438)</f>
        <v>438</v>
      </c>
      <c r="D446">
        <f>ROW(EtalonRes!A500)</f>
        <v>500</v>
      </c>
      <c r="E446" t="s">
        <v>297</v>
      </c>
      <c r="F446" t="s">
        <v>71</v>
      </c>
      <c r="G446" t="s">
        <v>72</v>
      </c>
      <c r="H446" t="s">
        <v>73</v>
      </c>
      <c r="I446">
        <f>ROUND(22.2/100,9)</f>
        <v>0.222</v>
      </c>
      <c r="J446">
        <v>0</v>
      </c>
      <c r="O446">
        <f t="shared" si="381"/>
        <v>212.7</v>
      </c>
      <c r="P446">
        <f t="shared" si="382"/>
        <v>192.39</v>
      </c>
      <c r="Q446">
        <f t="shared" si="383"/>
        <v>3.38</v>
      </c>
      <c r="R446">
        <f t="shared" si="384"/>
        <v>0.15</v>
      </c>
      <c r="S446">
        <f t="shared" si="385"/>
        <v>16.93</v>
      </c>
      <c r="T446">
        <f t="shared" si="386"/>
        <v>0</v>
      </c>
      <c r="U446">
        <f t="shared" si="387"/>
        <v>1.8442871999999999</v>
      </c>
      <c r="V446">
        <f t="shared" si="388"/>
        <v>1.332E-2</v>
      </c>
      <c r="W446">
        <f t="shared" si="389"/>
        <v>0</v>
      </c>
      <c r="X446">
        <f t="shared" si="390"/>
        <v>19.64</v>
      </c>
      <c r="Y446">
        <f t="shared" si="391"/>
        <v>12.13</v>
      </c>
      <c r="AA446">
        <v>33304960</v>
      </c>
      <c r="AB446">
        <f t="shared" si="392"/>
        <v>958.12</v>
      </c>
      <c r="AC446">
        <f t="shared" si="393"/>
        <v>866.62</v>
      </c>
      <c r="AD446">
        <f>ROUND((((((ET446*1.2)*1.25))-(((EU446*1.2)*1.25)))+AE446),2)</f>
        <v>15.24</v>
      </c>
      <c r="AE446">
        <f>ROUND((((EU446*1.2)*1.25)),2)</f>
        <v>0.69</v>
      </c>
      <c r="AF446">
        <f>ROUND((((EV446*1.2)*1.15)),2)</f>
        <v>76.260000000000005</v>
      </c>
      <c r="AG446">
        <f t="shared" si="394"/>
        <v>0</v>
      </c>
      <c r="AH446">
        <f>(((EW446*1.2)*1.15))</f>
        <v>8.307599999999999</v>
      </c>
      <c r="AI446">
        <f>(((EX446*1.2)*1.25))</f>
        <v>0.06</v>
      </c>
      <c r="AJ446">
        <f t="shared" si="395"/>
        <v>0</v>
      </c>
      <c r="AK446">
        <v>932.04</v>
      </c>
      <c r="AL446">
        <v>866.62</v>
      </c>
      <c r="AM446">
        <v>10.16</v>
      </c>
      <c r="AN446">
        <v>0.46</v>
      </c>
      <c r="AO446">
        <v>55.26</v>
      </c>
      <c r="AP446">
        <v>0</v>
      </c>
      <c r="AQ446">
        <v>6.02</v>
      </c>
      <c r="AR446">
        <v>0.04</v>
      </c>
      <c r="AS446">
        <v>0</v>
      </c>
      <c r="AT446">
        <v>115</v>
      </c>
      <c r="AU446">
        <v>71</v>
      </c>
      <c r="AV446">
        <v>1</v>
      </c>
      <c r="AW446">
        <v>1</v>
      </c>
      <c r="AZ446">
        <v>1</v>
      </c>
      <c r="BA446">
        <v>1</v>
      </c>
      <c r="BB446">
        <v>1</v>
      </c>
      <c r="BC446">
        <v>1</v>
      </c>
      <c r="BD446" t="s">
        <v>3</v>
      </c>
      <c r="BE446" t="s">
        <v>3</v>
      </c>
      <c r="BF446" t="s">
        <v>3</v>
      </c>
      <c r="BG446" t="s">
        <v>3</v>
      </c>
      <c r="BH446">
        <v>0</v>
      </c>
      <c r="BI446">
        <v>1</v>
      </c>
      <c r="BJ446" t="s">
        <v>74</v>
      </c>
      <c r="BM446">
        <v>20001</v>
      </c>
      <c r="BN446">
        <v>0</v>
      </c>
      <c r="BO446" t="s">
        <v>3</v>
      </c>
      <c r="BP446">
        <v>0</v>
      </c>
      <c r="BQ446">
        <v>2</v>
      </c>
      <c r="BR446">
        <v>0</v>
      </c>
      <c r="BS446">
        <v>1</v>
      </c>
      <c r="BT446">
        <v>1</v>
      </c>
      <c r="BU446">
        <v>1</v>
      </c>
      <c r="BV446">
        <v>1</v>
      </c>
      <c r="BW446">
        <v>1</v>
      </c>
      <c r="BX446">
        <v>1</v>
      </c>
      <c r="BY446" t="s">
        <v>3</v>
      </c>
      <c r="BZ446">
        <v>128</v>
      </c>
      <c r="CA446">
        <v>83</v>
      </c>
      <c r="CE446">
        <v>0</v>
      </c>
      <c r="CF446">
        <v>0</v>
      </c>
      <c r="CG446">
        <v>0</v>
      </c>
      <c r="CM446">
        <v>0</v>
      </c>
      <c r="CN446" t="s">
        <v>954</v>
      </c>
      <c r="CO446">
        <v>0</v>
      </c>
      <c r="CP446">
        <f t="shared" si="396"/>
        <v>212.7</v>
      </c>
      <c r="CQ446">
        <f t="shared" si="397"/>
        <v>866.62</v>
      </c>
      <c r="CR446">
        <f t="shared" si="398"/>
        <v>15.24</v>
      </c>
      <c r="CS446">
        <f t="shared" si="399"/>
        <v>0.69</v>
      </c>
      <c r="CT446">
        <f t="shared" si="400"/>
        <v>76.260000000000005</v>
      </c>
      <c r="CU446">
        <f t="shared" si="401"/>
        <v>0</v>
      </c>
      <c r="CV446">
        <f t="shared" si="402"/>
        <v>8.307599999999999</v>
      </c>
      <c r="CW446">
        <f t="shared" si="403"/>
        <v>0.06</v>
      </c>
      <c r="CX446">
        <f t="shared" si="404"/>
        <v>0</v>
      </c>
      <c r="CY446">
        <f t="shared" si="405"/>
        <v>19.641999999999999</v>
      </c>
      <c r="CZ446">
        <f t="shared" si="406"/>
        <v>12.126799999999998</v>
      </c>
      <c r="DC446" t="s">
        <v>3</v>
      </c>
      <c r="DD446" t="s">
        <v>3</v>
      </c>
      <c r="DE446" t="s">
        <v>21</v>
      </c>
      <c r="DF446" t="s">
        <v>21</v>
      </c>
      <c r="DG446" t="s">
        <v>22</v>
      </c>
      <c r="DH446" t="s">
        <v>3</v>
      </c>
      <c r="DI446" t="s">
        <v>22</v>
      </c>
      <c r="DJ446" t="s">
        <v>21</v>
      </c>
      <c r="DK446" t="s">
        <v>3</v>
      </c>
      <c r="DL446" t="s">
        <v>3</v>
      </c>
      <c r="DM446" t="s">
        <v>3</v>
      </c>
      <c r="DN446">
        <v>0</v>
      </c>
      <c r="DO446">
        <v>0</v>
      </c>
      <c r="DP446">
        <v>1</v>
      </c>
      <c r="DQ446">
        <v>1</v>
      </c>
      <c r="DU446">
        <v>1009</v>
      </c>
      <c r="DV446" t="s">
        <v>73</v>
      </c>
      <c r="DW446" t="s">
        <v>73</v>
      </c>
      <c r="DX446">
        <v>100</v>
      </c>
      <c r="EE446">
        <v>31102217</v>
      </c>
      <c r="EF446">
        <v>2</v>
      </c>
      <c r="EG446" t="s">
        <v>23</v>
      </c>
      <c r="EH446">
        <v>0</v>
      </c>
      <c r="EI446" t="s">
        <v>3</v>
      </c>
      <c r="EJ446">
        <v>1</v>
      </c>
      <c r="EK446">
        <v>20001</v>
      </c>
      <c r="EL446" t="s">
        <v>24</v>
      </c>
      <c r="EM446" t="s">
        <v>25</v>
      </c>
      <c r="EO446" t="s">
        <v>26</v>
      </c>
      <c r="EQ446">
        <v>0</v>
      </c>
      <c r="ER446">
        <v>932.04</v>
      </c>
      <c r="ES446">
        <v>866.62</v>
      </c>
      <c r="ET446">
        <v>10.16</v>
      </c>
      <c r="EU446">
        <v>0.46</v>
      </c>
      <c r="EV446">
        <v>55.26</v>
      </c>
      <c r="EW446">
        <v>6.02</v>
      </c>
      <c r="EX446">
        <v>0.04</v>
      </c>
      <c r="EY446">
        <v>0</v>
      </c>
      <c r="FQ446">
        <v>0</v>
      </c>
      <c r="FR446">
        <f t="shared" si="407"/>
        <v>0</v>
      </c>
      <c r="FS446">
        <v>0</v>
      </c>
      <c r="FT446" t="s">
        <v>27</v>
      </c>
      <c r="FU446" t="s">
        <v>28</v>
      </c>
      <c r="FX446">
        <v>115.2</v>
      </c>
      <c r="FY446">
        <v>70.55</v>
      </c>
      <c r="GA446" t="s">
        <v>3</v>
      </c>
      <c r="GD446">
        <v>1</v>
      </c>
      <c r="GF446">
        <v>738537470</v>
      </c>
      <c r="GG446">
        <v>2</v>
      </c>
      <c r="GH446">
        <v>1</v>
      </c>
      <c r="GI446">
        <v>-2</v>
      </c>
      <c r="GJ446">
        <v>0</v>
      </c>
      <c r="GK446">
        <v>0</v>
      </c>
      <c r="GL446">
        <f t="shared" si="408"/>
        <v>0</v>
      </c>
      <c r="GM446">
        <f t="shared" si="409"/>
        <v>244.47</v>
      </c>
      <c r="GN446">
        <f t="shared" si="410"/>
        <v>244.47</v>
      </c>
      <c r="GO446">
        <f t="shared" si="411"/>
        <v>0</v>
      </c>
      <c r="GP446">
        <f t="shared" si="412"/>
        <v>0</v>
      </c>
      <c r="GR446">
        <v>0</v>
      </c>
      <c r="GS446">
        <v>3</v>
      </c>
      <c r="GT446">
        <v>0</v>
      </c>
      <c r="GU446" t="s">
        <v>3</v>
      </c>
      <c r="GV446">
        <f t="shared" si="413"/>
        <v>0</v>
      </c>
      <c r="GW446">
        <v>1</v>
      </c>
      <c r="GX446">
        <f t="shared" si="414"/>
        <v>0</v>
      </c>
      <c r="HA446">
        <v>0</v>
      </c>
      <c r="HB446">
        <v>0</v>
      </c>
      <c r="HC446">
        <f t="shared" si="415"/>
        <v>0</v>
      </c>
      <c r="IK446">
        <v>0</v>
      </c>
    </row>
    <row r="447" spans="1:255">
      <c r="A447" s="2">
        <v>17</v>
      </c>
      <c r="B447" s="2">
        <v>1</v>
      </c>
      <c r="C447" s="2"/>
      <c r="D447" s="2"/>
      <c r="E447" s="2" t="s">
        <v>298</v>
      </c>
      <c r="F447" s="2" t="s">
        <v>76</v>
      </c>
      <c r="G447" s="2" t="s">
        <v>77</v>
      </c>
      <c r="H447" s="2" t="s">
        <v>78</v>
      </c>
      <c r="I447" s="2">
        <v>-22.2</v>
      </c>
      <c r="J447" s="2">
        <v>0</v>
      </c>
      <c r="K447" s="2"/>
      <c r="L447" s="2"/>
      <c r="M447" s="2"/>
      <c r="N447" s="2"/>
      <c r="O447" s="2">
        <f t="shared" si="381"/>
        <v>-189.14</v>
      </c>
      <c r="P447" s="2">
        <f t="shared" si="382"/>
        <v>-189.14</v>
      </c>
      <c r="Q447" s="2">
        <f t="shared" si="383"/>
        <v>0</v>
      </c>
      <c r="R447" s="2">
        <f t="shared" si="384"/>
        <v>0</v>
      </c>
      <c r="S447" s="2">
        <f t="shared" si="385"/>
        <v>0</v>
      </c>
      <c r="T447" s="2">
        <f t="shared" si="386"/>
        <v>0</v>
      </c>
      <c r="U447" s="2">
        <f t="shared" si="387"/>
        <v>0</v>
      </c>
      <c r="V447" s="2">
        <f t="shared" si="388"/>
        <v>0</v>
      </c>
      <c r="W447" s="2">
        <f t="shared" si="389"/>
        <v>0</v>
      </c>
      <c r="X447" s="2">
        <f t="shared" si="390"/>
        <v>0</v>
      </c>
      <c r="Y447" s="2">
        <f t="shared" si="391"/>
        <v>0</v>
      </c>
      <c r="Z447" s="2"/>
      <c r="AA447" s="2">
        <v>33304975</v>
      </c>
      <c r="AB447" s="2">
        <f t="shared" si="392"/>
        <v>8.52</v>
      </c>
      <c r="AC447" s="2">
        <f t="shared" si="393"/>
        <v>8.52</v>
      </c>
      <c r="AD447" s="2">
        <f>ROUND((((ET447)-(EU447))+AE447),2)</f>
        <v>0</v>
      </c>
      <c r="AE447" s="2">
        <f t="shared" ref="AE447:AF450" si="420">ROUND((EU447),2)</f>
        <v>0</v>
      </c>
      <c r="AF447" s="2">
        <f t="shared" si="420"/>
        <v>0</v>
      </c>
      <c r="AG447" s="2">
        <f t="shared" si="394"/>
        <v>0</v>
      </c>
      <c r="AH447" s="2">
        <f t="shared" ref="AH447:AI450" si="421">(EW447)</f>
        <v>0</v>
      </c>
      <c r="AI447" s="2">
        <f t="shared" si="421"/>
        <v>0</v>
      </c>
      <c r="AJ447" s="2">
        <f t="shared" si="395"/>
        <v>0</v>
      </c>
      <c r="AK447" s="2">
        <v>8.52</v>
      </c>
      <c r="AL447" s="2">
        <v>8.52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1</v>
      </c>
      <c r="AW447" s="2">
        <v>1</v>
      </c>
      <c r="AX447" s="2"/>
      <c r="AY447" s="2"/>
      <c r="AZ447" s="2">
        <v>1</v>
      </c>
      <c r="BA447" s="2">
        <v>1</v>
      </c>
      <c r="BB447" s="2">
        <v>1</v>
      </c>
      <c r="BC447" s="2">
        <v>1</v>
      </c>
      <c r="BD447" s="2" t="s">
        <v>3</v>
      </c>
      <c r="BE447" s="2" t="s">
        <v>3</v>
      </c>
      <c r="BF447" s="2" t="s">
        <v>3</v>
      </c>
      <c r="BG447" s="2" t="s">
        <v>3</v>
      </c>
      <c r="BH447" s="2">
        <v>3</v>
      </c>
      <c r="BI447" s="2">
        <v>1</v>
      </c>
      <c r="BJ447" s="2" t="s">
        <v>79</v>
      </c>
      <c r="BK447" s="2"/>
      <c r="BL447" s="2"/>
      <c r="BM447" s="2">
        <v>500001</v>
      </c>
      <c r="BN447" s="2">
        <v>0</v>
      </c>
      <c r="BO447" s="2" t="s">
        <v>3</v>
      </c>
      <c r="BP447" s="2">
        <v>0</v>
      </c>
      <c r="BQ447" s="2">
        <v>8</v>
      </c>
      <c r="BR447" s="2">
        <v>0</v>
      </c>
      <c r="BS447" s="2">
        <v>1</v>
      </c>
      <c r="BT447" s="2">
        <v>1</v>
      </c>
      <c r="BU447" s="2">
        <v>1</v>
      </c>
      <c r="BV447" s="2">
        <v>1</v>
      </c>
      <c r="BW447" s="2">
        <v>1</v>
      </c>
      <c r="BX447" s="2">
        <v>1</v>
      </c>
      <c r="BY447" s="2" t="s">
        <v>3</v>
      </c>
      <c r="BZ447" s="2">
        <v>0</v>
      </c>
      <c r="CA447" s="2">
        <v>0</v>
      </c>
      <c r="CB447" s="2"/>
      <c r="CC447" s="2"/>
      <c r="CD447" s="2"/>
      <c r="CE447" s="2">
        <v>0</v>
      </c>
      <c r="CF447" s="2">
        <v>0</v>
      </c>
      <c r="CG447" s="2">
        <v>0</v>
      </c>
      <c r="CH447" s="2"/>
      <c r="CI447" s="2"/>
      <c r="CJ447" s="2"/>
      <c r="CK447" s="2"/>
      <c r="CL447" s="2"/>
      <c r="CM447" s="2">
        <v>0</v>
      </c>
      <c r="CN447" s="2" t="s">
        <v>3</v>
      </c>
      <c r="CO447" s="2">
        <v>0</v>
      </c>
      <c r="CP447" s="2">
        <f t="shared" si="396"/>
        <v>-189.14</v>
      </c>
      <c r="CQ447" s="2">
        <f t="shared" si="397"/>
        <v>8.52</v>
      </c>
      <c r="CR447" s="2">
        <f t="shared" si="398"/>
        <v>0</v>
      </c>
      <c r="CS447" s="2">
        <f t="shared" si="399"/>
        <v>0</v>
      </c>
      <c r="CT447" s="2">
        <f t="shared" si="400"/>
        <v>0</v>
      </c>
      <c r="CU447" s="2">
        <f t="shared" si="401"/>
        <v>0</v>
      </c>
      <c r="CV447" s="2">
        <f t="shared" si="402"/>
        <v>0</v>
      </c>
      <c r="CW447" s="2">
        <f t="shared" si="403"/>
        <v>0</v>
      </c>
      <c r="CX447" s="2">
        <f t="shared" si="404"/>
        <v>0</v>
      </c>
      <c r="CY447" s="2">
        <f t="shared" si="405"/>
        <v>0</v>
      </c>
      <c r="CZ447" s="2">
        <f t="shared" si="406"/>
        <v>0</v>
      </c>
      <c r="DA447" s="2"/>
      <c r="DB447" s="2"/>
      <c r="DC447" s="2" t="s">
        <v>3</v>
      </c>
      <c r="DD447" s="2" t="s">
        <v>3</v>
      </c>
      <c r="DE447" s="2" t="s">
        <v>3</v>
      </c>
      <c r="DF447" s="2" t="s">
        <v>3</v>
      </c>
      <c r="DG447" s="2" t="s">
        <v>3</v>
      </c>
      <c r="DH447" s="2" t="s">
        <v>3</v>
      </c>
      <c r="DI447" s="2" t="s">
        <v>3</v>
      </c>
      <c r="DJ447" s="2" t="s">
        <v>3</v>
      </c>
      <c r="DK447" s="2" t="s">
        <v>3</v>
      </c>
      <c r="DL447" s="2" t="s">
        <v>3</v>
      </c>
      <c r="DM447" s="2" t="s">
        <v>3</v>
      </c>
      <c r="DN447" s="2">
        <v>0</v>
      </c>
      <c r="DO447" s="2">
        <v>0</v>
      </c>
      <c r="DP447" s="2">
        <v>1</v>
      </c>
      <c r="DQ447" s="2">
        <v>1</v>
      </c>
      <c r="DR447" s="2"/>
      <c r="DS447" s="2"/>
      <c r="DT447" s="2"/>
      <c r="DU447" s="2">
        <v>1009</v>
      </c>
      <c r="DV447" s="2" t="s">
        <v>78</v>
      </c>
      <c r="DW447" s="2" t="s">
        <v>78</v>
      </c>
      <c r="DX447" s="2">
        <v>1</v>
      </c>
      <c r="DY447" s="2"/>
      <c r="DZ447" s="2"/>
      <c r="EA447" s="2"/>
      <c r="EB447" s="2"/>
      <c r="EC447" s="2"/>
      <c r="ED447" s="2"/>
      <c r="EE447" s="2">
        <v>31102119</v>
      </c>
      <c r="EF447" s="2">
        <v>8</v>
      </c>
      <c r="EG447" s="2" t="s">
        <v>34</v>
      </c>
      <c r="EH447" s="2">
        <v>0</v>
      </c>
      <c r="EI447" s="2" t="s">
        <v>3</v>
      </c>
      <c r="EJ447" s="2">
        <v>1</v>
      </c>
      <c r="EK447" s="2">
        <v>500001</v>
      </c>
      <c r="EL447" s="2" t="s">
        <v>35</v>
      </c>
      <c r="EM447" s="2" t="s">
        <v>36</v>
      </c>
      <c r="EN447" s="2"/>
      <c r="EO447" s="2" t="s">
        <v>3</v>
      </c>
      <c r="EP447" s="2"/>
      <c r="EQ447" s="2">
        <v>0</v>
      </c>
      <c r="ER447" s="2">
        <v>8.52</v>
      </c>
      <c r="ES447" s="2">
        <v>8.52</v>
      </c>
      <c r="ET447" s="2">
        <v>0</v>
      </c>
      <c r="EU447" s="2">
        <v>0</v>
      </c>
      <c r="EV447" s="2">
        <v>0</v>
      </c>
      <c r="EW447" s="2">
        <v>0</v>
      </c>
      <c r="EX447" s="2">
        <v>0</v>
      </c>
      <c r="EY447" s="2">
        <v>0</v>
      </c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>
        <v>0</v>
      </c>
      <c r="FR447" s="2">
        <f t="shared" si="407"/>
        <v>0</v>
      </c>
      <c r="FS447" s="2">
        <v>0</v>
      </c>
      <c r="FT447" s="2"/>
      <c r="FU447" s="2"/>
      <c r="FV447" s="2"/>
      <c r="FW447" s="2"/>
      <c r="FX447" s="2">
        <v>0</v>
      </c>
      <c r="FY447" s="2">
        <v>0</v>
      </c>
      <c r="FZ447" s="2"/>
      <c r="GA447" s="2" t="s">
        <v>3</v>
      </c>
      <c r="GB447" s="2"/>
      <c r="GC447" s="2"/>
      <c r="GD447" s="2">
        <v>1</v>
      </c>
      <c r="GE447" s="2"/>
      <c r="GF447" s="2">
        <v>-418489366</v>
      </c>
      <c r="GG447" s="2">
        <v>2</v>
      </c>
      <c r="GH447" s="2">
        <v>1</v>
      </c>
      <c r="GI447" s="2">
        <v>-2</v>
      </c>
      <c r="GJ447" s="2">
        <v>0</v>
      </c>
      <c r="GK447" s="2">
        <v>0</v>
      </c>
      <c r="GL447" s="2">
        <f t="shared" si="408"/>
        <v>0</v>
      </c>
      <c r="GM447" s="2">
        <f t="shared" si="409"/>
        <v>-189.14</v>
      </c>
      <c r="GN447" s="2">
        <f t="shared" si="410"/>
        <v>-189.14</v>
      </c>
      <c r="GO447" s="2">
        <f t="shared" si="411"/>
        <v>0</v>
      </c>
      <c r="GP447" s="2">
        <f t="shared" si="412"/>
        <v>0</v>
      </c>
      <c r="GQ447" s="2"/>
      <c r="GR447" s="2">
        <v>0</v>
      </c>
      <c r="GS447" s="2">
        <v>3</v>
      </c>
      <c r="GT447" s="2">
        <v>0</v>
      </c>
      <c r="GU447" s="2" t="s">
        <v>3</v>
      </c>
      <c r="GV447" s="2">
        <f t="shared" si="413"/>
        <v>0</v>
      </c>
      <c r="GW447" s="2">
        <v>1</v>
      </c>
      <c r="GX447" s="2">
        <f t="shared" si="414"/>
        <v>0</v>
      </c>
      <c r="GY447" s="2"/>
      <c r="GZ447" s="2"/>
      <c r="HA447" s="2">
        <v>0</v>
      </c>
      <c r="HB447" s="2">
        <v>0</v>
      </c>
      <c r="HC447" s="2">
        <f t="shared" si="415"/>
        <v>0</v>
      </c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>
        <v>0</v>
      </c>
      <c r="IL447" s="2"/>
      <c r="IM447" s="2"/>
      <c r="IN447" s="2"/>
      <c r="IO447" s="2"/>
      <c r="IP447" s="2"/>
      <c r="IQ447" s="2"/>
      <c r="IR447" s="2"/>
      <c r="IS447" s="2"/>
      <c r="IT447" s="2"/>
      <c r="IU447" s="2"/>
    </row>
    <row r="448" spans="1:255">
      <c r="A448">
        <v>17</v>
      </c>
      <c r="B448">
        <v>1</v>
      </c>
      <c r="E448" t="s">
        <v>298</v>
      </c>
      <c r="F448" t="s">
        <v>76</v>
      </c>
      <c r="G448" t="s">
        <v>77</v>
      </c>
      <c r="H448" t="s">
        <v>78</v>
      </c>
      <c r="I448">
        <v>-22.2</v>
      </c>
      <c r="J448">
        <v>0</v>
      </c>
      <c r="O448">
        <f t="shared" si="381"/>
        <v>-189.14</v>
      </c>
      <c r="P448">
        <f t="shared" si="382"/>
        <v>-189.14</v>
      </c>
      <c r="Q448">
        <f t="shared" si="383"/>
        <v>0</v>
      </c>
      <c r="R448">
        <f t="shared" si="384"/>
        <v>0</v>
      </c>
      <c r="S448">
        <f t="shared" si="385"/>
        <v>0</v>
      </c>
      <c r="T448">
        <f t="shared" si="386"/>
        <v>0</v>
      </c>
      <c r="U448">
        <f t="shared" si="387"/>
        <v>0</v>
      </c>
      <c r="V448">
        <f t="shared" si="388"/>
        <v>0</v>
      </c>
      <c r="W448">
        <f t="shared" si="389"/>
        <v>0</v>
      </c>
      <c r="X448">
        <f t="shared" si="390"/>
        <v>0</v>
      </c>
      <c r="Y448">
        <f t="shared" si="391"/>
        <v>0</v>
      </c>
      <c r="AA448">
        <v>33304960</v>
      </c>
      <c r="AB448">
        <f t="shared" si="392"/>
        <v>8.52</v>
      </c>
      <c r="AC448">
        <f t="shared" si="393"/>
        <v>8.52</v>
      </c>
      <c r="AD448">
        <f>ROUND((((ET448)-(EU448))+AE448),2)</f>
        <v>0</v>
      </c>
      <c r="AE448">
        <f t="shared" si="420"/>
        <v>0</v>
      </c>
      <c r="AF448">
        <f t="shared" si="420"/>
        <v>0</v>
      </c>
      <c r="AG448">
        <f t="shared" si="394"/>
        <v>0</v>
      </c>
      <c r="AH448">
        <f t="shared" si="421"/>
        <v>0</v>
      </c>
      <c r="AI448">
        <f t="shared" si="421"/>
        <v>0</v>
      </c>
      <c r="AJ448">
        <f t="shared" si="395"/>
        <v>0</v>
      </c>
      <c r="AK448">
        <v>8.52</v>
      </c>
      <c r="AL448">
        <v>8.52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1</v>
      </c>
      <c r="AW448">
        <v>1</v>
      </c>
      <c r="AZ448">
        <v>1</v>
      </c>
      <c r="BA448">
        <v>1</v>
      </c>
      <c r="BB448">
        <v>1</v>
      </c>
      <c r="BC448">
        <v>1</v>
      </c>
      <c r="BD448" t="s">
        <v>3</v>
      </c>
      <c r="BE448" t="s">
        <v>3</v>
      </c>
      <c r="BF448" t="s">
        <v>3</v>
      </c>
      <c r="BG448" t="s">
        <v>3</v>
      </c>
      <c r="BH448">
        <v>3</v>
      </c>
      <c r="BI448">
        <v>1</v>
      </c>
      <c r="BJ448" t="s">
        <v>79</v>
      </c>
      <c r="BM448">
        <v>500001</v>
      </c>
      <c r="BN448">
        <v>0</v>
      </c>
      <c r="BO448" t="s">
        <v>3</v>
      </c>
      <c r="BP448">
        <v>0</v>
      </c>
      <c r="BQ448">
        <v>8</v>
      </c>
      <c r="BR448">
        <v>0</v>
      </c>
      <c r="BS448">
        <v>1</v>
      </c>
      <c r="BT448">
        <v>1</v>
      </c>
      <c r="BU448">
        <v>1</v>
      </c>
      <c r="BV448">
        <v>1</v>
      </c>
      <c r="BW448">
        <v>1</v>
      </c>
      <c r="BX448">
        <v>1</v>
      </c>
      <c r="BY448" t="s">
        <v>3</v>
      </c>
      <c r="BZ448">
        <v>0</v>
      </c>
      <c r="CA448">
        <v>0</v>
      </c>
      <c r="CE448">
        <v>0</v>
      </c>
      <c r="CF448">
        <v>0</v>
      </c>
      <c r="CG448">
        <v>0</v>
      </c>
      <c r="CM448">
        <v>0</v>
      </c>
      <c r="CN448" t="s">
        <v>3</v>
      </c>
      <c r="CO448">
        <v>0</v>
      </c>
      <c r="CP448">
        <f t="shared" si="396"/>
        <v>-189.14</v>
      </c>
      <c r="CQ448">
        <f t="shared" si="397"/>
        <v>8.52</v>
      </c>
      <c r="CR448">
        <f t="shared" si="398"/>
        <v>0</v>
      </c>
      <c r="CS448">
        <f t="shared" si="399"/>
        <v>0</v>
      </c>
      <c r="CT448">
        <f t="shared" si="400"/>
        <v>0</v>
      </c>
      <c r="CU448">
        <f t="shared" si="401"/>
        <v>0</v>
      </c>
      <c r="CV448">
        <f t="shared" si="402"/>
        <v>0</v>
      </c>
      <c r="CW448">
        <f t="shared" si="403"/>
        <v>0</v>
      </c>
      <c r="CX448">
        <f t="shared" si="404"/>
        <v>0</v>
      </c>
      <c r="CY448">
        <f t="shared" si="405"/>
        <v>0</v>
      </c>
      <c r="CZ448">
        <f t="shared" si="406"/>
        <v>0</v>
      </c>
      <c r="DC448" t="s">
        <v>3</v>
      </c>
      <c r="DD448" t="s">
        <v>3</v>
      </c>
      <c r="DE448" t="s">
        <v>3</v>
      </c>
      <c r="DF448" t="s">
        <v>3</v>
      </c>
      <c r="DG448" t="s">
        <v>3</v>
      </c>
      <c r="DH448" t="s">
        <v>3</v>
      </c>
      <c r="DI448" t="s">
        <v>3</v>
      </c>
      <c r="DJ448" t="s">
        <v>3</v>
      </c>
      <c r="DK448" t="s">
        <v>3</v>
      </c>
      <c r="DL448" t="s">
        <v>3</v>
      </c>
      <c r="DM448" t="s">
        <v>3</v>
      </c>
      <c r="DN448">
        <v>0</v>
      </c>
      <c r="DO448">
        <v>0</v>
      </c>
      <c r="DP448">
        <v>1</v>
      </c>
      <c r="DQ448">
        <v>1</v>
      </c>
      <c r="DU448">
        <v>1009</v>
      </c>
      <c r="DV448" t="s">
        <v>78</v>
      </c>
      <c r="DW448" t="s">
        <v>78</v>
      </c>
      <c r="DX448">
        <v>1</v>
      </c>
      <c r="EE448">
        <v>31102119</v>
      </c>
      <c r="EF448">
        <v>8</v>
      </c>
      <c r="EG448" t="s">
        <v>34</v>
      </c>
      <c r="EH448">
        <v>0</v>
      </c>
      <c r="EI448" t="s">
        <v>3</v>
      </c>
      <c r="EJ448">
        <v>1</v>
      </c>
      <c r="EK448">
        <v>500001</v>
      </c>
      <c r="EL448" t="s">
        <v>35</v>
      </c>
      <c r="EM448" t="s">
        <v>36</v>
      </c>
      <c r="EO448" t="s">
        <v>3</v>
      </c>
      <c r="EQ448">
        <v>0</v>
      </c>
      <c r="ER448">
        <v>8.52</v>
      </c>
      <c r="ES448">
        <v>8.52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FQ448">
        <v>0</v>
      </c>
      <c r="FR448">
        <f t="shared" si="407"/>
        <v>0</v>
      </c>
      <c r="FS448">
        <v>0</v>
      </c>
      <c r="FX448">
        <v>0</v>
      </c>
      <c r="FY448">
        <v>0</v>
      </c>
      <c r="GA448" t="s">
        <v>3</v>
      </c>
      <c r="GD448">
        <v>1</v>
      </c>
      <c r="GF448">
        <v>-418489366</v>
      </c>
      <c r="GG448">
        <v>2</v>
      </c>
      <c r="GH448">
        <v>1</v>
      </c>
      <c r="GI448">
        <v>-2</v>
      </c>
      <c r="GJ448">
        <v>0</v>
      </c>
      <c r="GK448">
        <v>0</v>
      </c>
      <c r="GL448">
        <f t="shared" si="408"/>
        <v>0</v>
      </c>
      <c r="GM448">
        <f t="shared" si="409"/>
        <v>-189.14</v>
      </c>
      <c r="GN448">
        <f t="shared" si="410"/>
        <v>-189.14</v>
      </c>
      <c r="GO448">
        <f t="shared" si="411"/>
        <v>0</v>
      </c>
      <c r="GP448">
        <f t="shared" si="412"/>
        <v>0</v>
      </c>
      <c r="GR448">
        <v>0</v>
      </c>
      <c r="GS448">
        <v>3</v>
      </c>
      <c r="GT448">
        <v>0</v>
      </c>
      <c r="GU448" t="s">
        <v>3</v>
      </c>
      <c r="GV448">
        <f t="shared" si="413"/>
        <v>0</v>
      </c>
      <c r="GW448">
        <v>1</v>
      </c>
      <c r="GX448">
        <f t="shared" si="414"/>
        <v>0</v>
      </c>
      <c r="HA448">
        <v>0</v>
      </c>
      <c r="HB448">
        <v>0</v>
      </c>
      <c r="HC448">
        <f t="shared" si="415"/>
        <v>0</v>
      </c>
      <c r="IK448">
        <v>0</v>
      </c>
    </row>
    <row r="449" spans="1:255">
      <c r="A449" s="2">
        <v>17</v>
      </c>
      <c r="B449" s="2">
        <v>1</v>
      </c>
      <c r="C449" s="2"/>
      <c r="D449" s="2"/>
      <c r="E449" s="2" t="s">
        <v>299</v>
      </c>
      <c r="F449" s="2" t="s">
        <v>38</v>
      </c>
      <c r="G449" s="2" t="s">
        <v>300</v>
      </c>
      <c r="H449" s="2" t="s">
        <v>40</v>
      </c>
      <c r="I449" s="2">
        <v>1</v>
      </c>
      <c r="J449" s="2">
        <v>0</v>
      </c>
      <c r="K449" s="2"/>
      <c r="L449" s="2"/>
      <c r="M449" s="2"/>
      <c r="N449" s="2"/>
      <c r="O449" s="2">
        <f t="shared" si="381"/>
        <v>0</v>
      </c>
      <c r="P449" s="2">
        <f t="shared" si="382"/>
        <v>0</v>
      </c>
      <c r="Q449" s="2">
        <f t="shared" si="383"/>
        <v>0</v>
      </c>
      <c r="R449" s="2">
        <f t="shared" si="384"/>
        <v>0</v>
      </c>
      <c r="S449" s="2">
        <f t="shared" si="385"/>
        <v>0</v>
      </c>
      <c r="T449" s="2">
        <f t="shared" si="386"/>
        <v>0</v>
      </c>
      <c r="U449" s="2">
        <f t="shared" si="387"/>
        <v>0</v>
      </c>
      <c r="V449" s="2">
        <f t="shared" si="388"/>
        <v>0</v>
      </c>
      <c r="W449" s="2">
        <f t="shared" si="389"/>
        <v>0</v>
      </c>
      <c r="X449" s="2">
        <f t="shared" si="390"/>
        <v>0</v>
      </c>
      <c r="Y449" s="2">
        <f t="shared" si="391"/>
        <v>0</v>
      </c>
      <c r="Z449" s="2"/>
      <c r="AA449" s="2">
        <v>33304975</v>
      </c>
      <c r="AB449" s="2">
        <f t="shared" si="392"/>
        <v>0</v>
      </c>
      <c r="AC449" s="2">
        <f t="shared" si="393"/>
        <v>0</v>
      </c>
      <c r="AD449" s="2">
        <f>ROUND((((ET449)-(EU449))+AE449),2)</f>
        <v>0</v>
      </c>
      <c r="AE449" s="2">
        <f t="shared" si="420"/>
        <v>0</v>
      </c>
      <c r="AF449" s="2">
        <f t="shared" si="420"/>
        <v>0</v>
      </c>
      <c r="AG449" s="2">
        <f t="shared" si="394"/>
        <v>0</v>
      </c>
      <c r="AH449" s="2">
        <f t="shared" si="421"/>
        <v>0</v>
      </c>
      <c r="AI449" s="2">
        <f t="shared" si="421"/>
        <v>0</v>
      </c>
      <c r="AJ449" s="2">
        <f t="shared" si="395"/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1</v>
      </c>
      <c r="AW449" s="2">
        <v>1</v>
      </c>
      <c r="AX449" s="2"/>
      <c r="AY449" s="2"/>
      <c r="AZ449" s="2">
        <v>1</v>
      </c>
      <c r="BA449" s="2">
        <v>1</v>
      </c>
      <c r="BB449" s="2">
        <v>1</v>
      </c>
      <c r="BC449" s="2">
        <v>1</v>
      </c>
      <c r="BD449" s="2" t="s">
        <v>3</v>
      </c>
      <c r="BE449" s="2" t="s">
        <v>3</v>
      </c>
      <c r="BF449" s="2" t="s">
        <v>3</v>
      </c>
      <c r="BG449" s="2" t="s">
        <v>3</v>
      </c>
      <c r="BH449" s="2">
        <v>3</v>
      </c>
      <c r="BI449" s="2">
        <v>1</v>
      </c>
      <c r="BJ449" s="2" t="s">
        <v>3</v>
      </c>
      <c r="BK449" s="2"/>
      <c r="BL449" s="2"/>
      <c r="BM449" s="2">
        <v>1100</v>
      </c>
      <c r="BN449" s="2">
        <v>0</v>
      </c>
      <c r="BO449" s="2" t="s">
        <v>3</v>
      </c>
      <c r="BP449" s="2">
        <v>0</v>
      </c>
      <c r="BQ449" s="2">
        <v>14</v>
      </c>
      <c r="BR449" s="2">
        <v>0</v>
      </c>
      <c r="BS449" s="2">
        <v>1</v>
      </c>
      <c r="BT449" s="2">
        <v>1</v>
      </c>
      <c r="BU449" s="2">
        <v>1</v>
      </c>
      <c r="BV449" s="2">
        <v>1</v>
      </c>
      <c r="BW449" s="2">
        <v>1</v>
      </c>
      <c r="BX449" s="2">
        <v>1</v>
      </c>
      <c r="BY449" s="2" t="s">
        <v>3</v>
      </c>
      <c r="BZ449" s="2">
        <v>0</v>
      </c>
      <c r="CA449" s="2">
        <v>0</v>
      </c>
      <c r="CB449" s="2"/>
      <c r="CC449" s="2"/>
      <c r="CD449" s="2"/>
      <c r="CE449" s="2">
        <v>0</v>
      </c>
      <c r="CF449" s="2">
        <v>0</v>
      </c>
      <c r="CG449" s="2">
        <v>0</v>
      </c>
      <c r="CH449" s="2"/>
      <c r="CI449" s="2"/>
      <c r="CJ449" s="2"/>
      <c r="CK449" s="2"/>
      <c r="CL449" s="2"/>
      <c r="CM449" s="2">
        <v>0</v>
      </c>
      <c r="CN449" s="2" t="s">
        <v>3</v>
      </c>
      <c r="CO449" s="2">
        <v>0</v>
      </c>
      <c r="CP449" s="2">
        <f t="shared" si="396"/>
        <v>0</v>
      </c>
      <c r="CQ449" s="2">
        <f t="shared" si="397"/>
        <v>0</v>
      </c>
      <c r="CR449" s="2">
        <f t="shared" si="398"/>
        <v>0</v>
      </c>
      <c r="CS449" s="2">
        <f t="shared" si="399"/>
        <v>0</v>
      </c>
      <c r="CT449" s="2">
        <f t="shared" si="400"/>
        <v>0</v>
      </c>
      <c r="CU449" s="2">
        <f t="shared" si="401"/>
        <v>0</v>
      </c>
      <c r="CV449" s="2">
        <f t="shared" si="402"/>
        <v>0</v>
      </c>
      <c r="CW449" s="2">
        <f t="shared" si="403"/>
        <v>0</v>
      </c>
      <c r="CX449" s="2">
        <f t="shared" si="404"/>
        <v>0</v>
      </c>
      <c r="CY449" s="2">
        <f t="shared" si="405"/>
        <v>0</v>
      </c>
      <c r="CZ449" s="2">
        <f t="shared" si="406"/>
        <v>0</v>
      </c>
      <c r="DA449" s="2"/>
      <c r="DB449" s="2"/>
      <c r="DC449" s="2" t="s">
        <v>3</v>
      </c>
      <c r="DD449" s="2" t="s">
        <v>3</v>
      </c>
      <c r="DE449" s="2" t="s">
        <v>3</v>
      </c>
      <c r="DF449" s="2" t="s">
        <v>3</v>
      </c>
      <c r="DG449" s="2" t="s">
        <v>3</v>
      </c>
      <c r="DH449" s="2" t="s">
        <v>3</v>
      </c>
      <c r="DI449" s="2" t="s">
        <v>3</v>
      </c>
      <c r="DJ449" s="2" t="s">
        <v>3</v>
      </c>
      <c r="DK449" s="2" t="s">
        <v>3</v>
      </c>
      <c r="DL449" s="2" t="s">
        <v>3</v>
      </c>
      <c r="DM449" s="2" t="s">
        <v>3</v>
      </c>
      <c r="DN449" s="2">
        <v>0</v>
      </c>
      <c r="DO449" s="2">
        <v>0</v>
      </c>
      <c r="DP449" s="2">
        <v>1</v>
      </c>
      <c r="DQ449" s="2">
        <v>1</v>
      </c>
      <c r="DR449" s="2"/>
      <c r="DS449" s="2"/>
      <c r="DT449" s="2"/>
      <c r="DU449" s="2">
        <v>1010</v>
      </c>
      <c r="DV449" s="2" t="s">
        <v>40</v>
      </c>
      <c r="DW449" s="2" t="s">
        <v>40</v>
      </c>
      <c r="DX449" s="2">
        <v>1</v>
      </c>
      <c r="DY449" s="2"/>
      <c r="DZ449" s="2"/>
      <c r="EA449" s="2"/>
      <c r="EB449" s="2"/>
      <c r="EC449" s="2"/>
      <c r="ED449" s="2"/>
      <c r="EE449" s="2">
        <v>31102366</v>
      </c>
      <c r="EF449" s="2">
        <v>8</v>
      </c>
      <c r="EG449" s="2" t="s">
        <v>34</v>
      </c>
      <c r="EH449" s="2">
        <v>0</v>
      </c>
      <c r="EI449" s="2" t="s">
        <v>3</v>
      </c>
      <c r="EJ449" s="2">
        <v>1</v>
      </c>
      <c r="EK449" s="2">
        <v>1100</v>
      </c>
      <c r="EL449" s="2" t="s">
        <v>41</v>
      </c>
      <c r="EM449" s="2" t="s">
        <v>42</v>
      </c>
      <c r="EN449" s="2"/>
      <c r="EO449" s="2" t="s">
        <v>3</v>
      </c>
      <c r="EP449" s="2"/>
      <c r="EQ449" s="2">
        <v>0</v>
      </c>
      <c r="ER449" s="2">
        <v>0</v>
      </c>
      <c r="ES449" s="2">
        <v>0</v>
      </c>
      <c r="ET449" s="2">
        <v>0</v>
      </c>
      <c r="EU449" s="2">
        <v>0</v>
      </c>
      <c r="EV449" s="2">
        <v>0</v>
      </c>
      <c r="EW449" s="2">
        <v>0</v>
      </c>
      <c r="EX449" s="2">
        <v>0</v>
      </c>
      <c r="EY449" s="2">
        <v>0</v>
      </c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>
        <v>0</v>
      </c>
      <c r="FR449" s="2">
        <f t="shared" si="407"/>
        <v>0</v>
      </c>
      <c r="FS449" s="2">
        <v>0</v>
      </c>
      <c r="FT449" s="2"/>
      <c r="FU449" s="2"/>
      <c r="FV449" s="2"/>
      <c r="FW449" s="2"/>
      <c r="FX449" s="2">
        <v>0</v>
      </c>
      <c r="FY449" s="2">
        <v>0</v>
      </c>
      <c r="FZ449" s="2"/>
      <c r="GA449" s="2" t="s">
        <v>3</v>
      </c>
      <c r="GB449" s="2"/>
      <c r="GC449" s="2"/>
      <c r="GD449" s="2">
        <v>1</v>
      </c>
      <c r="GE449" s="2"/>
      <c r="GF449" s="2">
        <v>-307779472</v>
      </c>
      <c r="GG449" s="2">
        <v>2</v>
      </c>
      <c r="GH449" s="2">
        <v>0</v>
      </c>
      <c r="GI449" s="2">
        <v>-2</v>
      </c>
      <c r="GJ449" s="2">
        <v>0</v>
      </c>
      <c r="GK449" s="2">
        <v>0</v>
      </c>
      <c r="GL449" s="2">
        <f t="shared" si="408"/>
        <v>0</v>
      </c>
      <c r="GM449" s="2">
        <f t="shared" si="409"/>
        <v>0</v>
      </c>
      <c r="GN449" s="2">
        <f t="shared" si="410"/>
        <v>0</v>
      </c>
      <c r="GO449" s="2">
        <f t="shared" si="411"/>
        <v>0</v>
      </c>
      <c r="GP449" s="2">
        <f t="shared" si="412"/>
        <v>0</v>
      </c>
      <c r="GQ449" s="2"/>
      <c r="GR449" s="2">
        <v>0</v>
      </c>
      <c r="GS449" s="2">
        <v>3</v>
      </c>
      <c r="GT449" s="2">
        <v>0</v>
      </c>
      <c r="GU449" s="2" t="s">
        <v>3</v>
      </c>
      <c r="GV449" s="2">
        <f t="shared" si="413"/>
        <v>0</v>
      </c>
      <c r="GW449" s="2">
        <v>1</v>
      </c>
      <c r="GX449" s="2">
        <f t="shared" si="414"/>
        <v>0</v>
      </c>
      <c r="GY449" s="2"/>
      <c r="GZ449" s="2"/>
      <c r="HA449" s="2">
        <v>0</v>
      </c>
      <c r="HB449" s="2">
        <v>0</v>
      </c>
      <c r="HC449" s="2">
        <f t="shared" si="415"/>
        <v>0</v>
      </c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>
        <v>0</v>
      </c>
      <c r="IL449" s="2"/>
      <c r="IM449" s="2"/>
      <c r="IN449" s="2"/>
      <c r="IO449" s="2"/>
      <c r="IP449" s="2"/>
      <c r="IQ449" s="2"/>
      <c r="IR449" s="2"/>
      <c r="IS449" s="2"/>
      <c r="IT449" s="2"/>
      <c r="IU449" s="2"/>
    </row>
    <row r="450" spans="1:255">
      <c r="A450">
        <v>17</v>
      </c>
      <c r="B450">
        <v>1</v>
      </c>
      <c r="E450" t="s">
        <v>299</v>
      </c>
      <c r="F450" t="s">
        <v>38</v>
      </c>
      <c r="G450" t="s">
        <v>300</v>
      </c>
      <c r="H450" t="s">
        <v>40</v>
      </c>
      <c r="I450">
        <v>1</v>
      </c>
      <c r="J450">
        <v>0</v>
      </c>
      <c r="O450">
        <f t="shared" si="381"/>
        <v>7778.71</v>
      </c>
      <c r="P450">
        <f t="shared" si="382"/>
        <v>7778.71</v>
      </c>
      <c r="Q450">
        <f t="shared" si="383"/>
        <v>0</v>
      </c>
      <c r="R450">
        <f t="shared" si="384"/>
        <v>0</v>
      </c>
      <c r="S450">
        <f t="shared" si="385"/>
        <v>0</v>
      </c>
      <c r="T450">
        <f t="shared" si="386"/>
        <v>0</v>
      </c>
      <c r="U450">
        <f t="shared" si="387"/>
        <v>0</v>
      </c>
      <c r="V450">
        <f t="shared" si="388"/>
        <v>0</v>
      </c>
      <c r="W450">
        <f t="shared" si="389"/>
        <v>0</v>
      </c>
      <c r="X450">
        <f t="shared" si="390"/>
        <v>0</v>
      </c>
      <c r="Y450">
        <f t="shared" si="391"/>
        <v>0</v>
      </c>
      <c r="AA450">
        <v>33304960</v>
      </c>
      <c r="AB450">
        <f t="shared" si="392"/>
        <v>7778.71</v>
      </c>
      <c r="AC450">
        <f t="shared" si="393"/>
        <v>7778.71</v>
      </c>
      <c r="AD450">
        <f>ROUND((((ET450)-(EU450))+AE450),2)</f>
        <v>0</v>
      </c>
      <c r="AE450">
        <f t="shared" si="420"/>
        <v>0</v>
      </c>
      <c r="AF450">
        <f t="shared" si="420"/>
        <v>0</v>
      </c>
      <c r="AG450">
        <f t="shared" si="394"/>
        <v>0</v>
      </c>
      <c r="AH450">
        <f t="shared" si="421"/>
        <v>0</v>
      </c>
      <c r="AI450">
        <f t="shared" si="421"/>
        <v>0</v>
      </c>
      <c r="AJ450">
        <f t="shared" si="395"/>
        <v>0</v>
      </c>
      <c r="AK450">
        <v>7778.71</v>
      </c>
      <c r="AL450">
        <v>7778.71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1</v>
      </c>
      <c r="AW450">
        <v>1</v>
      </c>
      <c r="AZ450">
        <v>1</v>
      </c>
      <c r="BA450">
        <v>1</v>
      </c>
      <c r="BB450">
        <v>1</v>
      </c>
      <c r="BC450">
        <v>1</v>
      </c>
      <c r="BD450" t="s">
        <v>3</v>
      </c>
      <c r="BE450" t="s">
        <v>3</v>
      </c>
      <c r="BF450" t="s">
        <v>3</v>
      </c>
      <c r="BG450" t="s">
        <v>3</v>
      </c>
      <c r="BH450">
        <v>3</v>
      </c>
      <c r="BI450">
        <v>1</v>
      </c>
      <c r="BJ450" t="s">
        <v>3</v>
      </c>
      <c r="BM450">
        <v>1100</v>
      </c>
      <c r="BN450">
        <v>0</v>
      </c>
      <c r="BO450" t="s">
        <v>3</v>
      </c>
      <c r="BP450">
        <v>0</v>
      </c>
      <c r="BQ450">
        <v>14</v>
      </c>
      <c r="BR450">
        <v>0</v>
      </c>
      <c r="BS450">
        <v>1</v>
      </c>
      <c r="BT450">
        <v>1</v>
      </c>
      <c r="BU450">
        <v>1</v>
      </c>
      <c r="BV450">
        <v>1</v>
      </c>
      <c r="BW450">
        <v>1</v>
      </c>
      <c r="BX450">
        <v>1</v>
      </c>
      <c r="BY450" t="s">
        <v>3</v>
      </c>
      <c r="BZ450">
        <v>0</v>
      </c>
      <c r="CA450">
        <v>0</v>
      </c>
      <c r="CE450">
        <v>0</v>
      </c>
      <c r="CF450">
        <v>0</v>
      </c>
      <c r="CG450">
        <v>0</v>
      </c>
      <c r="CM450">
        <v>0</v>
      </c>
      <c r="CN450" t="s">
        <v>3</v>
      </c>
      <c r="CO450">
        <v>0</v>
      </c>
      <c r="CP450">
        <f t="shared" si="396"/>
        <v>7778.71</v>
      </c>
      <c r="CQ450">
        <f t="shared" si="397"/>
        <v>7778.71</v>
      </c>
      <c r="CR450">
        <f t="shared" si="398"/>
        <v>0</v>
      </c>
      <c r="CS450">
        <f t="shared" si="399"/>
        <v>0</v>
      </c>
      <c r="CT450">
        <f t="shared" si="400"/>
        <v>0</v>
      </c>
      <c r="CU450">
        <f t="shared" si="401"/>
        <v>0</v>
      </c>
      <c r="CV450">
        <f t="shared" si="402"/>
        <v>0</v>
      </c>
      <c r="CW450">
        <f t="shared" si="403"/>
        <v>0</v>
      </c>
      <c r="CX450">
        <f t="shared" si="404"/>
        <v>0</v>
      </c>
      <c r="CY450">
        <f t="shared" si="405"/>
        <v>0</v>
      </c>
      <c r="CZ450">
        <f t="shared" si="406"/>
        <v>0</v>
      </c>
      <c r="DC450" t="s">
        <v>3</v>
      </c>
      <c r="DD450" t="s">
        <v>3</v>
      </c>
      <c r="DE450" t="s">
        <v>3</v>
      </c>
      <c r="DF450" t="s">
        <v>3</v>
      </c>
      <c r="DG450" t="s">
        <v>3</v>
      </c>
      <c r="DH450" t="s">
        <v>3</v>
      </c>
      <c r="DI450" t="s">
        <v>3</v>
      </c>
      <c r="DJ450" t="s">
        <v>3</v>
      </c>
      <c r="DK450" t="s">
        <v>3</v>
      </c>
      <c r="DL450" t="s">
        <v>3</v>
      </c>
      <c r="DM450" t="s">
        <v>3</v>
      </c>
      <c r="DN450">
        <v>0</v>
      </c>
      <c r="DO450">
        <v>0</v>
      </c>
      <c r="DP450">
        <v>1</v>
      </c>
      <c r="DQ450">
        <v>1</v>
      </c>
      <c r="DU450">
        <v>1010</v>
      </c>
      <c r="DV450" t="s">
        <v>40</v>
      </c>
      <c r="DW450" t="s">
        <v>40</v>
      </c>
      <c r="DX450">
        <v>1</v>
      </c>
      <c r="EE450">
        <v>31102366</v>
      </c>
      <c r="EF450">
        <v>8</v>
      </c>
      <c r="EG450" t="s">
        <v>34</v>
      </c>
      <c r="EH450">
        <v>0</v>
      </c>
      <c r="EI450" t="s">
        <v>3</v>
      </c>
      <c r="EJ450">
        <v>1</v>
      </c>
      <c r="EK450">
        <v>1100</v>
      </c>
      <c r="EL450" t="s">
        <v>41</v>
      </c>
      <c r="EM450" t="s">
        <v>42</v>
      </c>
      <c r="EO450" t="s">
        <v>3</v>
      </c>
      <c r="EQ450">
        <v>0</v>
      </c>
      <c r="ER450">
        <v>7778.71</v>
      </c>
      <c r="ES450">
        <v>7778.71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5</v>
      </c>
      <c r="FC450">
        <v>1</v>
      </c>
      <c r="FD450">
        <v>18</v>
      </c>
      <c r="FF450">
        <v>71747.23</v>
      </c>
      <c r="FQ450">
        <v>0</v>
      </c>
      <c r="FR450">
        <f t="shared" si="407"/>
        <v>0</v>
      </c>
      <c r="FS450">
        <v>0</v>
      </c>
      <c r="FX450">
        <v>0</v>
      </c>
      <c r="FY450">
        <v>0</v>
      </c>
      <c r="GA450" t="s">
        <v>301</v>
      </c>
      <c r="GD450">
        <v>1</v>
      </c>
      <c r="GF450">
        <v>-307779472</v>
      </c>
      <c r="GG450">
        <v>2</v>
      </c>
      <c r="GH450">
        <v>3</v>
      </c>
      <c r="GI450">
        <v>3</v>
      </c>
      <c r="GJ450">
        <v>0</v>
      </c>
      <c r="GK450">
        <v>0</v>
      </c>
      <c r="GL450">
        <f t="shared" si="408"/>
        <v>0</v>
      </c>
      <c r="GM450">
        <f t="shared" si="409"/>
        <v>7778.71</v>
      </c>
      <c r="GN450">
        <f t="shared" si="410"/>
        <v>7778.71</v>
      </c>
      <c r="GO450">
        <f t="shared" si="411"/>
        <v>0</v>
      </c>
      <c r="GP450">
        <f t="shared" si="412"/>
        <v>0</v>
      </c>
      <c r="GR450">
        <v>1</v>
      </c>
      <c r="GS450">
        <v>1</v>
      </c>
      <c r="GT450">
        <v>0</v>
      </c>
      <c r="GU450" t="s">
        <v>3</v>
      </c>
      <c r="GV450">
        <f t="shared" si="413"/>
        <v>0</v>
      </c>
      <c r="GW450">
        <v>1</v>
      </c>
      <c r="GX450">
        <f t="shared" si="414"/>
        <v>0</v>
      </c>
      <c r="HA450">
        <v>0</v>
      </c>
      <c r="HB450">
        <v>0</v>
      </c>
      <c r="HC450">
        <f t="shared" si="415"/>
        <v>0</v>
      </c>
      <c r="IK450">
        <v>0</v>
      </c>
    </row>
    <row r="452" spans="1:255">
      <c r="A452" s="3">
        <v>51</v>
      </c>
      <c r="B452" s="3">
        <f>B425</f>
        <v>1</v>
      </c>
      <c r="C452" s="3">
        <f>A425</f>
        <v>4</v>
      </c>
      <c r="D452" s="3">
        <f>ROW(A425)</f>
        <v>425</v>
      </c>
      <c r="E452" s="3"/>
      <c r="F452" s="3" t="str">
        <f>IF(F425&lt;&gt;"",F425,"")</f>
        <v>8.Система ПД3 (оборудование)</v>
      </c>
      <c r="G452" s="3" t="str">
        <f>IF(G425&lt;&gt;"",G425,"")</f>
        <v>8.Система ПД3 (оборудование)</v>
      </c>
      <c r="H452" s="3">
        <v>0</v>
      </c>
      <c r="I452" s="3"/>
      <c r="J452" s="3"/>
      <c r="K452" s="3"/>
      <c r="L452" s="3"/>
      <c r="M452" s="3"/>
      <c r="N452" s="3"/>
      <c r="O452" s="3">
        <f t="shared" ref="O452:T452" si="422">ROUND(AB452,2)</f>
        <v>460.26</v>
      </c>
      <c r="P452" s="3">
        <f t="shared" si="422"/>
        <v>114.39</v>
      </c>
      <c r="Q452" s="3">
        <f t="shared" si="422"/>
        <v>63.2</v>
      </c>
      <c r="R452" s="3">
        <f t="shared" si="422"/>
        <v>7.61</v>
      </c>
      <c r="S452" s="3">
        <f t="shared" si="422"/>
        <v>282.67</v>
      </c>
      <c r="T452" s="3">
        <f t="shared" si="422"/>
        <v>0</v>
      </c>
      <c r="U452" s="3">
        <f>AH452</f>
        <v>29.973862199999999</v>
      </c>
      <c r="V452" s="3">
        <f>AI452</f>
        <v>0.64609499999999986</v>
      </c>
      <c r="W452" s="3">
        <f>ROUND(AJ452,2)</f>
        <v>0</v>
      </c>
      <c r="X452" s="3">
        <f>ROUND(AK452,2)</f>
        <v>333.82</v>
      </c>
      <c r="Y452" s="3">
        <f>ROUND(AL452,2)</f>
        <v>206.1</v>
      </c>
      <c r="Z452" s="3"/>
      <c r="AA452" s="3"/>
      <c r="AB452" s="3">
        <f>ROUND(SUMIF(AA429:AA450,"=33304975",O429:O450),2)</f>
        <v>460.26</v>
      </c>
      <c r="AC452" s="3">
        <f>ROUND(SUMIF(AA429:AA450,"=33304975",P429:P450),2)</f>
        <v>114.39</v>
      </c>
      <c r="AD452" s="3">
        <f>ROUND(SUMIF(AA429:AA450,"=33304975",Q429:Q450),2)</f>
        <v>63.2</v>
      </c>
      <c r="AE452" s="3">
        <f>ROUND(SUMIF(AA429:AA450,"=33304975",R429:R450),2)</f>
        <v>7.61</v>
      </c>
      <c r="AF452" s="3">
        <f>ROUND(SUMIF(AA429:AA450,"=33304975",S429:S450),2)</f>
        <v>282.67</v>
      </c>
      <c r="AG452" s="3">
        <f>ROUND(SUMIF(AA429:AA450,"=33304975",T429:T450),2)</f>
        <v>0</v>
      </c>
      <c r="AH452" s="3">
        <f>SUMIF(AA429:AA450,"=33304975",U429:U450)</f>
        <v>29.973862199999999</v>
      </c>
      <c r="AI452" s="3">
        <f>SUMIF(AA429:AA450,"=33304975",V429:V450)</f>
        <v>0.64609499999999986</v>
      </c>
      <c r="AJ452" s="3">
        <f>ROUND(SUMIF(AA429:AA450,"=33304975",W429:W450),2)</f>
        <v>0</v>
      </c>
      <c r="AK452" s="3">
        <f>ROUND(SUMIF(AA429:AA450,"=33304975",X429:X450),2)</f>
        <v>333.82</v>
      </c>
      <c r="AL452" s="3">
        <f>ROUND(SUMIF(AA429:AA450,"=33304975",Y429:Y450),2)</f>
        <v>206.1</v>
      </c>
      <c r="AM452" s="3"/>
      <c r="AN452" s="3"/>
      <c r="AO452" s="3">
        <f t="shared" ref="AO452:BD452" si="423">ROUND(BX452,2)</f>
        <v>0</v>
      </c>
      <c r="AP452" s="3">
        <f t="shared" si="423"/>
        <v>0</v>
      </c>
      <c r="AQ452" s="3">
        <f t="shared" si="423"/>
        <v>0</v>
      </c>
      <c r="AR452" s="3">
        <f t="shared" si="423"/>
        <v>1000.18</v>
      </c>
      <c r="AS452" s="3">
        <f t="shared" si="423"/>
        <v>1000.18</v>
      </c>
      <c r="AT452" s="3">
        <f t="shared" si="423"/>
        <v>0</v>
      </c>
      <c r="AU452" s="3">
        <f t="shared" si="423"/>
        <v>0</v>
      </c>
      <c r="AV452" s="3">
        <f t="shared" si="423"/>
        <v>114.39</v>
      </c>
      <c r="AW452" s="3">
        <f t="shared" si="423"/>
        <v>114.39</v>
      </c>
      <c r="AX452" s="3">
        <f t="shared" si="423"/>
        <v>0</v>
      </c>
      <c r="AY452" s="3">
        <f t="shared" si="423"/>
        <v>114.39</v>
      </c>
      <c r="AZ452" s="3">
        <f t="shared" si="423"/>
        <v>0</v>
      </c>
      <c r="BA452" s="3">
        <f t="shared" si="423"/>
        <v>0</v>
      </c>
      <c r="BB452" s="3">
        <f t="shared" si="423"/>
        <v>0</v>
      </c>
      <c r="BC452" s="3">
        <f t="shared" si="423"/>
        <v>0</v>
      </c>
      <c r="BD452" s="3">
        <f t="shared" si="423"/>
        <v>0</v>
      </c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>
        <f>ROUND(SUMIF(AA429:AA450,"=33304975",FQ429:FQ450),2)</f>
        <v>0</v>
      </c>
      <c r="BY452" s="3">
        <f>ROUND(SUMIF(AA429:AA450,"=33304975",FR429:FR450),2)</f>
        <v>0</v>
      </c>
      <c r="BZ452" s="3">
        <f>ROUND(SUMIF(AA429:AA450,"=33304975",GL429:GL450),2)</f>
        <v>0</v>
      </c>
      <c r="CA452" s="3">
        <f>ROUND(SUMIF(AA429:AA450,"=33304975",GM429:GM450),2)</f>
        <v>1000.18</v>
      </c>
      <c r="CB452" s="3">
        <f>ROUND(SUMIF(AA429:AA450,"=33304975",GN429:GN450),2)</f>
        <v>1000.18</v>
      </c>
      <c r="CC452" s="3">
        <f>ROUND(SUMIF(AA429:AA450,"=33304975",GO429:GO450),2)</f>
        <v>0</v>
      </c>
      <c r="CD452" s="3">
        <f>ROUND(SUMIF(AA429:AA450,"=33304975",GP429:GP450),2)</f>
        <v>0</v>
      </c>
      <c r="CE452" s="3">
        <f>AC452-BX452</f>
        <v>114.39</v>
      </c>
      <c r="CF452" s="3">
        <f>AC452-BY452</f>
        <v>114.39</v>
      </c>
      <c r="CG452" s="3">
        <f>BX452-BZ452</f>
        <v>0</v>
      </c>
      <c r="CH452" s="3">
        <f>AC452-BX452-BY452+BZ452</f>
        <v>114.39</v>
      </c>
      <c r="CI452" s="3">
        <f>BY452-BZ452</f>
        <v>0</v>
      </c>
      <c r="CJ452" s="3">
        <f>ROUND(SUMIF(AA429:AA450,"=33304975",GX429:GX450),2)</f>
        <v>0</v>
      </c>
      <c r="CK452" s="3">
        <f>ROUND(SUMIF(AA429:AA450,"=33304975",GY429:GY450),2)</f>
        <v>0</v>
      </c>
      <c r="CL452" s="3">
        <f>ROUND(SUMIF(AA429:AA450,"=33304975",GZ429:GZ450),2)</f>
        <v>0</v>
      </c>
      <c r="CM452" s="3">
        <f>ROUND(SUMIF(AA429:AA450,"=33304975",HD429:HD450),2)</f>
        <v>0</v>
      </c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4">
        <f t="shared" ref="DG452:DL452" si="424">ROUND(DT452,2)</f>
        <v>109514.87</v>
      </c>
      <c r="DH452" s="4">
        <f t="shared" si="424"/>
        <v>109169</v>
      </c>
      <c r="DI452" s="4">
        <f t="shared" si="424"/>
        <v>63.2</v>
      </c>
      <c r="DJ452" s="4">
        <f t="shared" si="424"/>
        <v>7.61</v>
      </c>
      <c r="DK452" s="4">
        <f t="shared" si="424"/>
        <v>282.67</v>
      </c>
      <c r="DL452" s="4">
        <f t="shared" si="424"/>
        <v>0</v>
      </c>
      <c r="DM452" s="4">
        <f>DZ452</f>
        <v>29.973862199999999</v>
      </c>
      <c r="DN452" s="4">
        <f>EA452</f>
        <v>0.64609499999999986</v>
      </c>
      <c r="DO452" s="4">
        <f>ROUND(EB452,2)</f>
        <v>0</v>
      </c>
      <c r="DP452" s="4">
        <f>ROUND(EC452,2)</f>
        <v>333.82</v>
      </c>
      <c r="DQ452" s="4">
        <f>ROUND(ED452,2)</f>
        <v>206.1</v>
      </c>
      <c r="DR452" s="4"/>
      <c r="DS452" s="4"/>
      <c r="DT452" s="4">
        <f>ROUND(SUMIF(AA429:AA450,"=33304960",O429:O450),2)</f>
        <v>109514.87</v>
      </c>
      <c r="DU452" s="4">
        <f>ROUND(SUMIF(AA429:AA450,"=33304960",P429:P450),2)</f>
        <v>109169</v>
      </c>
      <c r="DV452" s="4">
        <f>ROUND(SUMIF(AA429:AA450,"=33304960",Q429:Q450),2)</f>
        <v>63.2</v>
      </c>
      <c r="DW452" s="4">
        <f>ROUND(SUMIF(AA429:AA450,"=33304960",R429:R450),2)</f>
        <v>7.61</v>
      </c>
      <c r="DX452" s="4">
        <f>ROUND(SUMIF(AA429:AA450,"=33304960",S429:S450),2)</f>
        <v>282.67</v>
      </c>
      <c r="DY452" s="4">
        <f>ROUND(SUMIF(AA429:AA450,"=33304960",T429:T450),2)</f>
        <v>0</v>
      </c>
      <c r="DZ452" s="4">
        <f>SUMIF(AA429:AA450,"=33304960",U429:U450)</f>
        <v>29.973862199999999</v>
      </c>
      <c r="EA452" s="4">
        <f>SUMIF(AA429:AA450,"=33304960",V429:V450)</f>
        <v>0.64609499999999986</v>
      </c>
      <c r="EB452" s="4">
        <f>ROUND(SUMIF(AA429:AA450,"=33304960",W429:W450),2)</f>
        <v>0</v>
      </c>
      <c r="EC452" s="4">
        <f>ROUND(SUMIF(AA429:AA450,"=33304960",X429:X450),2)</f>
        <v>333.82</v>
      </c>
      <c r="ED452" s="4">
        <f>ROUND(SUMIF(AA429:AA450,"=33304960",Y429:Y450),2)</f>
        <v>206.1</v>
      </c>
      <c r="EE452" s="4"/>
      <c r="EF452" s="4"/>
      <c r="EG452" s="4">
        <f t="shared" ref="EG452:EV452" si="425">ROUND(FP452,2)</f>
        <v>0</v>
      </c>
      <c r="EH452" s="4">
        <f t="shared" si="425"/>
        <v>91805.71</v>
      </c>
      <c r="EI452" s="4">
        <f t="shared" si="425"/>
        <v>0</v>
      </c>
      <c r="EJ452" s="4">
        <f t="shared" si="425"/>
        <v>110054.79</v>
      </c>
      <c r="EK452" s="4">
        <f t="shared" si="425"/>
        <v>8778.89</v>
      </c>
      <c r="EL452" s="4">
        <f t="shared" si="425"/>
        <v>9470.19</v>
      </c>
      <c r="EM452" s="4">
        <f t="shared" si="425"/>
        <v>0</v>
      </c>
      <c r="EN452" s="4">
        <f t="shared" si="425"/>
        <v>109169</v>
      </c>
      <c r="EO452" s="4">
        <f t="shared" si="425"/>
        <v>17363.29</v>
      </c>
      <c r="EP452" s="4">
        <f t="shared" si="425"/>
        <v>0</v>
      </c>
      <c r="EQ452" s="4">
        <f t="shared" si="425"/>
        <v>17363.29</v>
      </c>
      <c r="ER452" s="4">
        <f t="shared" si="425"/>
        <v>91805.71</v>
      </c>
      <c r="ES452" s="4">
        <f t="shared" si="425"/>
        <v>0</v>
      </c>
      <c r="ET452" s="4">
        <f t="shared" si="425"/>
        <v>0</v>
      </c>
      <c r="EU452" s="4">
        <f t="shared" si="425"/>
        <v>0</v>
      </c>
      <c r="EV452" s="4">
        <f t="shared" si="425"/>
        <v>0</v>
      </c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>
        <f>ROUND(SUMIF(AA429:AA450,"=33304960",FQ429:FQ450),2)</f>
        <v>0</v>
      </c>
      <c r="FQ452" s="4">
        <f>ROUND(SUMIF(AA429:AA450,"=33304960",FR429:FR450),2)</f>
        <v>91805.71</v>
      </c>
      <c r="FR452" s="4">
        <f>ROUND(SUMIF(AA429:AA450,"=33304960",GL429:GL450),2)</f>
        <v>0</v>
      </c>
      <c r="FS452" s="4">
        <f>ROUND(SUMIF(AA429:AA450,"=33304960",GM429:GM450),2)</f>
        <v>110054.79</v>
      </c>
      <c r="FT452" s="4">
        <f>ROUND(SUMIF(AA429:AA450,"=33304960",GN429:GN450),2)</f>
        <v>8778.89</v>
      </c>
      <c r="FU452" s="4">
        <f>ROUND(SUMIF(AA429:AA450,"=33304960",GO429:GO450),2)</f>
        <v>9470.19</v>
      </c>
      <c r="FV452" s="4">
        <f>ROUND(SUMIF(AA429:AA450,"=33304960",GP429:GP450),2)</f>
        <v>0</v>
      </c>
      <c r="FW452" s="4">
        <f>DU452-FP452</f>
        <v>109169</v>
      </c>
      <c r="FX452" s="4">
        <f>DU452-FQ452</f>
        <v>17363.289999999994</v>
      </c>
      <c r="FY452" s="4">
        <f>FP452-FR452</f>
        <v>0</v>
      </c>
      <c r="FZ452" s="4">
        <f>DU452-FP452-FQ452+FR452</f>
        <v>17363.289999999994</v>
      </c>
      <c r="GA452" s="4">
        <f>FQ452-FR452</f>
        <v>91805.71</v>
      </c>
      <c r="GB452" s="4">
        <f>ROUND(SUMIF(AA429:AA450,"=33304960",GX429:GX450),2)</f>
        <v>0</v>
      </c>
      <c r="GC452" s="4">
        <f>ROUND(SUMIF(AA429:AA450,"=33304960",GY429:GY450),2)</f>
        <v>0</v>
      </c>
      <c r="GD452" s="4">
        <f>ROUND(SUMIF(AA429:AA450,"=33304960",GZ429:GZ450),2)</f>
        <v>0</v>
      </c>
      <c r="GE452" s="4">
        <f>ROUND(SUMIF(AA429:AA450,"=33304960",HD429:HD450),2)</f>
        <v>0</v>
      </c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>
        <v>0</v>
      </c>
    </row>
    <row r="454" spans="1:255">
      <c r="A454" s="5">
        <v>50</v>
      </c>
      <c r="B454" s="5">
        <v>0</v>
      </c>
      <c r="C454" s="5">
        <v>0</v>
      </c>
      <c r="D454" s="5">
        <v>1</v>
      </c>
      <c r="E454" s="5">
        <v>201</v>
      </c>
      <c r="F454" s="5">
        <f>ROUND(Source!O452,O454)</f>
        <v>460.26</v>
      </c>
      <c r="G454" s="5" t="s">
        <v>83</v>
      </c>
      <c r="H454" s="5" t="s">
        <v>84</v>
      </c>
      <c r="I454" s="5"/>
      <c r="J454" s="5"/>
      <c r="K454" s="5">
        <v>201</v>
      </c>
      <c r="L454" s="5">
        <v>1</v>
      </c>
      <c r="M454" s="5">
        <v>3</v>
      </c>
      <c r="N454" s="5" t="s">
        <v>3</v>
      </c>
      <c r="O454" s="5">
        <v>2</v>
      </c>
      <c r="P454" s="5">
        <f>ROUND(Source!DG452,O454)</f>
        <v>109514.87</v>
      </c>
      <c r="Q454" s="5"/>
      <c r="R454" s="5"/>
      <c r="S454" s="5"/>
      <c r="T454" s="5"/>
      <c r="U454" s="5"/>
      <c r="V454" s="5"/>
      <c r="W454" s="5"/>
    </row>
    <row r="455" spans="1:255">
      <c r="A455" s="5">
        <v>50</v>
      </c>
      <c r="B455" s="5">
        <v>0</v>
      </c>
      <c r="C455" s="5">
        <v>0</v>
      </c>
      <c r="D455" s="5">
        <v>1</v>
      </c>
      <c r="E455" s="5">
        <v>202</v>
      </c>
      <c r="F455" s="5">
        <f>ROUND(Source!P452,O455)</f>
        <v>114.39</v>
      </c>
      <c r="G455" s="5" t="s">
        <v>85</v>
      </c>
      <c r="H455" s="5" t="s">
        <v>86</v>
      </c>
      <c r="I455" s="5"/>
      <c r="J455" s="5"/>
      <c r="K455" s="5">
        <v>202</v>
      </c>
      <c r="L455" s="5">
        <v>2</v>
      </c>
      <c r="M455" s="5">
        <v>3</v>
      </c>
      <c r="N455" s="5" t="s">
        <v>3</v>
      </c>
      <c r="O455" s="5">
        <v>2</v>
      </c>
      <c r="P455" s="5">
        <f>ROUND(Source!DH452,O455)</f>
        <v>109169</v>
      </c>
      <c r="Q455" s="5"/>
      <c r="R455" s="5"/>
      <c r="S455" s="5"/>
      <c r="T455" s="5"/>
      <c r="U455" s="5"/>
      <c r="V455" s="5"/>
      <c r="W455" s="5"/>
    </row>
    <row r="456" spans="1:255">
      <c r="A456" s="5">
        <v>50</v>
      </c>
      <c r="B456" s="5">
        <v>0</v>
      </c>
      <c r="C456" s="5">
        <v>0</v>
      </c>
      <c r="D456" s="5">
        <v>1</v>
      </c>
      <c r="E456" s="5">
        <v>222</v>
      </c>
      <c r="F456" s="5">
        <f>ROUND(Source!AO452,O456)</f>
        <v>0</v>
      </c>
      <c r="G456" s="5" t="s">
        <v>87</v>
      </c>
      <c r="H456" s="5" t="s">
        <v>88</v>
      </c>
      <c r="I456" s="5"/>
      <c r="J456" s="5"/>
      <c r="K456" s="5">
        <v>222</v>
      </c>
      <c r="L456" s="5">
        <v>3</v>
      </c>
      <c r="M456" s="5">
        <v>3</v>
      </c>
      <c r="N456" s="5" t="s">
        <v>3</v>
      </c>
      <c r="O456" s="5">
        <v>2</v>
      </c>
      <c r="P456" s="5">
        <f>ROUND(Source!EG452,O456)</f>
        <v>0</v>
      </c>
      <c r="Q456" s="5"/>
      <c r="R456" s="5"/>
      <c r="S456" s="5"/>
      <c r="T456" s="5"/>
      <c r="U456" s="5"/>
      <c r="V456" s="5"/>
      <c r="W456" s="5"/>
    </row>
    <row r="457" spans="1:255">
      <c r="A457" s="5">
        <v>50</v>
      </c>
      <c r="B457" s="5">
        <v>0</v>
      </c>
      <c r="C457" s="5">
        <v>0</v>
      </c>
      <c r="D457" s="5">
        <v>1</v>
      </c>
      <c r="E457" s="5">
        <v>225</v>
      </c>
      <c r="F457" s="5">
        <f>ROUND(Source!AV452,O457)</f>
        <v>114.39</v>
      </c>
      <c r="G457" s="5" t="s">
        <v>89</v>
      </c>
      <c r="H457" s="5" t="s">
        <v>90</v>
      </c>
      <c r="I457" s="5"/>
      <c r="J457" s="5"/>
      <c r="K457" s="5">
        <v>225</v>
      </c>
      <c r="L457" s="5">
        <v>4</v>
      </c>
      <c r="M457" s="5">
        <v>3</v>
      </c>
      <c r="N457" s="5" t="s">
        <v>3</v>
      </c>
      <c r="O457" s="5">
        <v>2</v>
      </c>
      <c r="P457" s="5">
        <f>ROUND(Source!EN452,O457)</f>
        <v>109169</v>
      </c>
      <c r="Q457" s="5"/>
      <c r="R457" s="5"/>
      <c r="S457" s="5"/>
      <c r="T457" s="5"/>
      <c r="U457" s="5"/>
      <c r="V457" s="5"/>
      <c r="W457" s="5"/>
    </row>
    <row r="458" spans="1:255">
      <c r="A458" s="5">
        <v>50</v>
      </c>
      <c r="B458" s="5">
        <v>0</v>
      </c>
      <c r="C458" s="5">
        <v>0</v>
      </c>
      <c r="D458" s="5">
        <v>1</v>
      </c>
      <c r="E458" s="5">
        <v>226</v>
      </c>
      <c r="F458" s="5">
        <f>ROUND(Source!AW452,O458)</f>
        <v>114.39</v>
      </c>
      <c r="G458" s="5" t="s">
        <v>91</v>
      </c>
      <c r="H458" s="5" t="s">
        <v>92</v>
      </c>
      <c r="I458" s="5"/>
      <c r="J458" s="5"/>
      <c r="K458" s="5">
        <v>226</v>
      </c>
      <c r="L458" s="5">
        <v>5</v>
      </c>
      <c r="M458" s="5">
        <v>3</v>
      </c>
      <c r="N458" s="5" t="s">
        <v>3</v>
      </c>
      <c r="O458" s="5">
        <v>2</v>
      </c>
      <c r="P458" s="5">
        <f>ROUND(Source!EO452,O458)</f>
        <v>17363.29</v>
      </c>
      <c r="Q458" s="5"/>
      <c r="R458" s="5"/>
      <c r="S458" s="5"/>
      <c r="T458" s="5"/>
      <c r="U458" s="5"/>
      <c r="V458" s="5"/>
      <c r="W458" s="5"/>
    </row>
    <row r="459" spans="1:255">
      <c r="A459" s="5">
        <v>50</v>
      </c>
      <c r="B459" s="5">
        <v>0</v>
      </c>
      <c r="C459" s="5">
        <v>0</v>
      </c>
      <c r="D459" s="5">
        <v>1</v>
      </c>
      <c r="E459" s="5">
        <v>227</v>
      </c>
      <c r="F459" s="5">
        <f>ROUND(Source!AX452,O459)</f>
        <v>0</v>
      </c>
      <c r="G459" s="5" t="s">
        <v>93</v>
      </c>
      <c r="H459" s="5" t="s">
        <v>94</v>
      </c>
      <c r="I459" s="5"/>
      <c r="J459" s="5"/>
      <c r="K459" s="5">
        <v>227</v>
      </c>
      <c r="L459" s="5">
        <v>6</v>
      </c>
      <c r="M459" s="5">
        <v>3</v>
      </c>
      <c r="N459" s="5" t="s">
        <v>3</v>
      </c>
      <c r="O459" s="5">
        <v>2</v>
      </c>
      <c r="P459" s="5">
        <f>ROUND(Source!EP452,O459)</f>
        <v>0</v>
      </c>
      <c r="Q459" s="5"/>
      <c r="R459" s="5"/>
      <c r="S459" s="5"/>
      <c r="T459" s="5"/>
      <c r="U459" s="5"/>
      <c r="V459" s="5"/>
      <c r="W459" s="5"/>
    </row>
    <row r="460" spans="1:255">
      <c r="A460" s="5">
        <v>50</v>
      </c>
      <c r="B460" s="5">
        <v>0</v>
      </c>
      <c r="C460" s="5">
        <v>0</v>
      </c>
      <c r="D460" s="5">
        <v>1</v>
      </c>
      <c r="E460" s="5">
        <v>228</v>
      </c>
      <c r="F460" s="5">
        <f>ROUND(Source!AY452,O460)</f>
        <v>114.39</v>
      </c>
      <c r="G460" s="5" t="s">
        <v>95</v>
      </c>
      <c r="H460" s="5" t="s">
        <v>96</v>
      </c>
      <c r="I460" s="5"/>
      <c r="J460" s="5"/>
      <c r="K460" s="5">
        <v>228</v>
      </c>
      <c r="L460" s="5">
        <v>7</v>
      </c>
      <c r="M460" s="5">
        <v>3</v>
      </c>
      <c r="N460" s="5" t="s">
        <v>3</v>
      </c>
      <c r="O460" s="5">
        <v>2</v>
      </c>
      <c r="P460" s="5">
        <f>ROUND(Source!EQ452,O460)</f>
        <v>17363.29</v>
      </c>
      <c r="Q460" s="5"/>
      <c r="R460" s="5"/>
      <c r="S460" s="5"/>
      <c r="T460" s="5"/>
      <c r="U460" s="5"/>
      <c r="V460" s="5"/>
      <c r="W460" s="5"/>
    </row>
    <row r="461" spans="1:255">
      <c r="A461" s="5">
        <v>50</v>
      </c>
      <c r="B461" s="5">
        <v>0</v>
      </c>
      <c r="C461" s="5">
        <v>0</v>
      </c>
      <c r="D461" s="5">
        <v>1</v>
      </c>
      <c r="E461" s="5">
        <v>216</v>
      </c>
      <c r="F461" s="5">
        <f>ROUND(Source!AP452,O461)</f>
        <v>0</v>
      </c>
      <c r="G461" s="5" t="s">
        <v>97</v>
      </c>
      <c r="H461" s="5" t="s">
        <v>98</v>
      </c>
      <c r="I461" s="5"/>
      <c r="J461" s="5"/>
      <c r="K461" s="5">
        <v>216</v>
      </c>
      <c r="L461" s="5">
        <v>8</v>
      </c>
      <c r="M461" s="5">
        <v>3</v>
      </c>
      <c r="N461" s="5" t="s">
        <v>3</v>
      </c>
      <c r="O461" s="5">
        <v>2</v>
      </c>
      <c r="P461" s="5">
        <f>ROUND(Source!EH452,O461)</f>
        <v>91805.71</v>
      </c>
      <c r="Q461" s="5"/>
      <c r="R461" s="5"/>
      <c r="S461" s="5"/>
      <c r="T461" s="5"/>
      <c r="U461" s="5"/>
      <c r="V461" s="5"/>
      <c r="W461" s="5"/>
    </row>
    <row r="462" spans="1:255">
      <c r="A462" s="5">
        <v>50</v>
      </c>
      <c r="B462" s="5">
        <v>0</v>
      </c>
      <c r="C462" s="5">
        <v>0</v>
      </c>
      <c r="D462" s="5">
        <v>1</v>
      </c>
      <c r="E462" s="5">
        <v>223</v>
      </c>
      <c r="F462" s="5">
        <f>ROUND(Source!AQ452,O462)</f>
        <v>0</v>
      </c>
      <c r="G462" s="5" t="s">
        <v>99</v>
      </c>
      <c r="H462" s="5" t="s">
        <v>100</v>
      </c>
      <c r="I462" s="5"/>
      <c r="J462" s="5"/>
      <c r="K462" s="5">
        <v>223</v>
      </c>
      <c r="L462" s="5">
        <v>9</v>
      </c>
      <c r="M462" s="5">
        <v>3</v>
      </c>
      <c r="N462" s="5" t="s">
        <v>3</v>
      </c>
      <c r="O462" s="5">
        <v>2</v>
      </c>
      <c r="P462" s="5">
        <f>ROUND(Source!EI452,O462)</f>
        <v>0</v>
      </c>
      <c r="Q462" s="5"/>
      <c r="R462" s="5"/>
      <c r="S462" s="5"/>
      <c r="T462" s="5"/>
      <c r="U462" s="5"/>
      <c r="V462" s="5"/>
      <c r="W462" s="5"/>
    </row>
    <row r="463" spans="1:255">
      <c r="A463" s="5">
        <v>50</v>
      </c>
      <c r="B463" s="5">
        <v>0</v>
      </c>
      <c r="C463" s="5">
        <v>0</v>
      </c>
      <c r="D463" s="5">
        <v>1</v>
      </c>
      <c r="E463" s="5">
        <v>229</v>
      </c>
      <c r="F463" s="5">
        <f>ROUND(Source!AZ452,O463)</f>
        <v>0</v>
      </c>
      <c r="G463" s="5" t="s">
        <v>101</v>
      </c>
      <c r="H463" s="5" t="s">
        <v>102</v>
      </c>
      <c r="I463" s="5"/>
      <c r="J463" s="5"/>
      <c r="K463" s="5">
        <v>229</v>
      </c>
      <c r="L463" s="5">
        <v>10</v>
      </c>
      <c r="M463" s="5">
        <v>3</v>
      </c>
      <c r="N463" s="5" t="s">
        <v>3</v>
      </c>
      <c r="O463" s="5">
        <v>2</v>
      </c>
      <c r="P463" s="5">
        <f>ROUND(Source!ER452,O463)</f>
        <v>91805.71</v>
      </c>
      <c r="Q463" s="5"/>
      <c r="R463" s="5"/>
      <c r="S463" s="5"/>
      <c r="T463" s="5"/>
      <c r="U463" s="5"/>
      <c r="V463" s="5"/>
      <c r="W463" s="5"/>
    </row>
    <row r="464" spans="1:255">
      <c r="A464" s="5">
        <v>50</v>
      </c>
      <c r="B464" s="5">
        <v>0</v>
      </c>
      <c r="C464" s="5">
        <v>0</v>
      </c>
      <c r="D464" s="5">
        <v>1</v>
      </c>
      <c r="E464" s="5">
        <v>203</v>
      </c>
      <c r="F464" s="5">
        <f>ROUND(Source!Q452,O464)</f>
        <v>63.2</v>
      </c>
      <c r="G464" s="5" t="s">
        <v>103</v>
      </c>
      <c r="H464" s="5" t="s">
        <v>104</v>
      </c>
      <c r="I464" s="5"/>
      <c r="J464" s="5"/>
      <c r="K464" s="5">
        <v>203</v>
      </c>
      <c r="L464" s="5">
        <v>11</v>
      </c>
      <c r="M464" s="5">
        <v>3</v>
      </c>
      <c r="N464" s="5" t="s">
        <v>3</v>
      </c>
      <c r="O464" s="5">
        <v>2</v>
      </c>
      <c r="P464" s="5">
        <f>ROUND(Source!DI452,O464)</f>
        <v>63.2</v>
      </c>
      <c r="Q464" s="5"/>
      <c r="R464" s="5"/>
      <c r="S464" s="5"/>
      <c r="T464" s="5"/>
      <c r="U464" s="5"/>
      <c r="V464" s="5"/>
      <c r="W464" s="5"/>
    </row>
    <row r="465" spans="1:23">
      <c r="A465" s="5">
        <v>50</v>
      </c>
      <c r="B465" s="5">
        <v>0</v>
      </c>
      <c r="C465" s="5">
        <v>0</v>
      </c>
      <c r="D465" s="5">
        <v>1</v>
      </c>
      <c r="E465" s="5">
        <v>231</v>
      </c>
      <c r="F465" s="5">
        <f>ROUND(Source!BB452,O465)</f>
        <v>0</v>
      </c>
      <c r="G465" s="5" t="s">
        <v>105</v>
      </c>
      <c r="H465" s="5" t="s">
        <v>106</v>
      </c>
      <c r="I465" s="5"/>
      <c r="J465" s="5"/>
      <c r="K465" s="5">
        <v>231</v>
      </c>
      <c r="L465" s="5">
        <v>12</v>
      </c>
      <c r="M465" s="5">
        <v>3</v>
      </c>
      <c r="N465" s="5" t="s">
        <v>3</v>
      </c>
      <c r="O465" s="5">
        <v>2</v>
      </c>
      <c r="P465" s="5">
        <f>ROUND(Source!ET452,O465)</f>
        <v>0</v>
      </c>
      <c r="Q465" s="5"/>
      <c r="R465" s="5"/>
      <c r="S465" s="5"/>
      <c r="T465" s="5"/>
      <c r="U465" s="5"/>
      <c r="V465" s="5"/>
      <c r="W465" s="5"/>
    </row>
    <row r="466" spans="1:23">
      <c r="A466" s="5">
        <v>50</v>
      </c>
      <c r="B466" s="5">
        <v>0</v>
      </c>
      <c r="C466" s="5">
        <v>0</v>
      </c>
      <c r="D466" s="5">
        <v>1</v>
      </c>
      <c r="E466" s="5">
        <v>204</v>
      </c>
      <c r="F466" s="5">
        <f>ROUND(Source!R452,O466)</f>
        <v>7.61</v>
      </c>
      <c r="G466" s="5" t="s">
        <v>107</v>
      </c>
      <c r="H466" s="5" t="s">
        <v>108</v>
      </c>
      <c r="I466" s="5"/>
      <c r="J466" s="5"/>
      <c r="K466" s="5">
        <v>204</v>
      </c>
      <c r="L466" s="5">
        <v>13</v>
      </c>
      <c r="M466" s="5">
        <v>3</v>
      </c>
      <c r="N466" s="5" t="s">
        <v>3</v>
      </c>
      <c r="O466" s="5">
        <v>2</v>
      </c>
      <c r="P466" s="5">
        <f>ROUND(Source!DJ452,O466)</f>
        <v>7.61</v>
      </c>
      <c r="Q466" s="5"/>
      <c r="R466" s="5"/>
      <c r="S466" s="5"/>
      <c r="T466" s="5"/>
      <c r="U466" s="5"/>
      <c r="V466" s="5"/>
      <c r="W466" s="5"/>
    </row>
    <row r="467" spans="1:23">
      <c r="A467" s="5">
        <v>50</v>
      </c>
      <c r="B467" s="5">
        <v>0</v>
      </c>
      <c r="C467" s="5">
        <v>0</v>
      </c>
      <c r="D467" s="5">
        <v>1</v>
      </c>
      <c r="E467" s="5">
        <v>205</v>
      </c>
      <c r="F467" s="5">
        <f>ROUND(Source!S452,O467)</f>
        <v>282.67</v>
      </c>
      <c r="G467" s="5" t="s">
        <v>109</v>
      </c>
      <c r="H467" s="5" t="s">
        <v>110</v>
      </c>
      <c r="I467" s="5"/>
      <c r="J467" s="5"/>
      <c r="K467" s="5">
        <v>205</v>
      </c>
      <c r="L467" s="5">
        <v>14</v>
      </c>
      <c r="M467" s="5">
        <v>3</v>
      </c>
      <c r="N467" s="5" t="s">
        <v>3</v>
      </c>
      <c r="O467" s="5">
        <v>2</v>
      </c>
      <c r="P467" s="5">
        <f>ROUND(Source!DK452,O467)</f>
        <v>282.67</v>
      </c>
      <c r="Q467" s="5"/>
      <c r="R467" s="5"/>
      <c r="S467" s="5"/>
      <c r="T467" s="5"/>
      <c r="U467" s="5"/>
      <c r="V467" s="5"/>
      <c r="W467" s="5"/>
    </row>
    <row r="468" spans="1:23">
      <c r="A468" s="5">
        <v>50</v>
      </c>
      <c r="B468" s="5">
        <v>0</v>
      </c>
      <c r="C468" s="5">
        <v>0</v>
      </c>
      <c r="D468" s="5">
        <v>1</v>
      </c>
      <c r="E468" s="5">
        <v>232</v>
      </c>
      <c r="F468" s="5">
        <f>ROUND(Source!BC452,O468)</f>
        <v>0</v>
      </c>
      <c r="G468" s="5" t="s">
        <v>111</v>
      </c>
      <c r="H468" s="5" t="s">
        <v>112</v>
      </c>
      <c r="I468" s="5"/>
      <c r="J468" s="5"/>
      <c r="K468" s="5">
        <v>232</v>
      </c>
      <c r="L468" s="5">
        <v>15</v>
      </c>
      <c r="M468" s="5">
        <v>3</v>
      </c>
      <c r="N468" s="5" t="s">
        <v>3</v>
      </c>
      <c r="O468" s="5">
        <v>2</v>
      </c>
      <c r="P468" s="5">
        <f>ROUND(Source!EU452,O468)</f>
        <v>0</v>
      </c>
      <c r="Q468" s="5"/>
      <c r="R468" s="5"/>
      <c r="S468" s="5"/>
      <c r="T468" s="5"/>
      <c r="U468" s="5"/>
      <c r="V468" s="5"/>
      <c r="W468" s="5"/>
    </row>
    <row r="469" spans="1:23">
      <c r="A469" s="5">
        <v>50</v>
      </c>
      <c r="B469" s="5">
        <v>0</v>
      </c>
      <c r="C469" s="5">
        <v>0</v>
      </c>
      <c r="D469" s="5">
        <v>1</v>
      </c>
      <c r="E469" s="5">
        <v>214</v>
      </c>
      <c r="F469" s="5">
        <f>ROUND(Source!AS452,O469)</f>
        <v>1000.18</v>
      </c>
      <c r="G469" s="5" t="s">
        <v>113</v>
      </c>
      <c r="H469" s="5" t="s">
        <v>114</v>
      </c>
      <c r="I469" s="5"/>
      <c r="J469" s="5"/>
      <c r="K469" s="5">
        <v>214</v>
      </c>
      <c r="L469" s="5">
        <v>16</v>
      </c>
      <c r="M469" s="5">
        <v>3</v>
      </c>
      <c r="N469" s="5" t="s">
        <v>3</v>
      </c>
      <c r="O469" s="5">
        <v>2</v>
      </c>
      <c r="P469" s="5">
        <f>ROUND(Source!EK452,O469)</f>
        <v>8778.89</v>
      </c>
      <c r="Q469" s="5"/>
      <c r="R469" s="5"/>
      <c r="S469" s="5"/>
      <c r="T469" s="5"/>
      <c r="U469" s="5"/>
      <c r="V469" s="5"/>
      <c r="W469" s="5"/>
    </row>
    <row r="470" spans="1:23">
      <c r="A470" s="5">
        <v>50</v>
      </c>
      <c r="B470" s="5">
        <v>0</v>
      </c>
      <c r="C470" s="5">
        <v>0</v>
      </c>
      <c r="D470" s="5">
        <v>1</v>
      </c>
      <c r="E470" s="5">
        <v>215</v>
      </c>
      <c r="F470" s="5">
        <f>ROUND(Source!AT452,O470)</f>
        <v>0</v>
      </c>
      <c r="G470" s="5" t="s">
        <v>115</v>
      </c>
      <c r="H470" s="5" t="s">
        <v>116</v>
      </c>
      <c r="I470" s="5"/>
      <c r="J470" s="5"/>
      <c r="K470" s="5">
        <v>215</v>
      </c>
      <c r="L470" s="5">
        <v>17</v>
      </c>
      <c r="M470" s="5">
        <v>3</v>
      </c>
      <c r="N470" s="5" t="s">
        <v>3</v>
      </c>
      <c r="O470" s="5">
        <v>2</v>
      </c>
      <c r="P470" s="5">
        <f>ROUND(Source!EL452,O470)</f>
        <v>9470.19</v>
      </c>
      <c r="Q470" s="5"/>
      <c r="R470" s="5"/>
      <c r="S470" s="5"/>
      <c r="T470" s="5"/>
      <c r="U470" s="5"/>
      <c r="V470" s="5"/>
      <c r="W470" s="5"/>
    </row>
    <row r="471" spans="1:23">
      <c r="A471" s="5">
        <v>50</v>
      </c>
      <c r="B471" s="5">
        <v>0</v>
      </c>
      <c r="C471" s="5">
        <v>0</v>
      </c>
      <c r="D471" s="5">
        <v>1</v>
      </c>
      <c r="E471" s="5">
        <v>217</v>
      </c>
      <c r="F471" s="5">
        <f>ROUND(Source!AU452,O471)</f>
        <v>0</v>
      </c>
      <c r="G471" s="5" t="s">
        <v>117</v>
      </c>
      <c r="H471" s="5" t="s">
        <v>118</v>
      </c>
      <c r="I471" s="5"/>
      <c r="J471" s="5"/>
      <c r="K471" s="5">
        <v>217</v>
      </c>
      <c r="L471" s="5">
        <v>18</v>
      </c>
      <c r="M471" s="5">
        <v>3</v>
      </c>
      <c r="N471" s="5" t="s">
        <v>3</v>
      </c>
      <c r="O471" s="5">
        <v>2</v>
      </c>
      <c r="P471" s="5">
        <f>ROUND(Source!EM452,O471)</f>
        <v>0</v>
      </c>
      <c r="Q471" s="5"/>
      <c r="R471" s="5"/>
      <c r="S471" s="5"/>
      <c r="T471" s="5"/>
      <c r="U471" s="5"/>
      <c r="V471" s="5"/>
      <c r="W471" s="5"/>
    </row>
    <row r="472" spans="1:23">
      <c r="A472" s="5">
        <v>50</v>
      </c>
      <c r="B472" s="5">
        <v>0</v>
      </c>
      <c r="C472" s="5">
        <v>0</v>
      </c>
      <c r="D472" s="5">
        <v>1</v>
      </c>
      <c r="E472" s="5">
        <v>230</v>
      </c>
      <c r="F472" s="5">
        <f>ROUND(Source!BA452,O472)</f>
        <v>0</v>
      </c>
      <c r="G472" s="5" t="s">
        <v>119</v>
      </c>
      <c r="H472" s="5" t="s">
        <v>120</v>
      </c>
      <c r="I472" s="5"/>
      <c r="J472" s="5"/>
      <c r="K472" s="5">
        <v>230</v>
      </c>
      <c r="L472" s="5">
        <v>19</v>
      </c>
      <c r="M472" s="5">
        <v>3</v>
      </c>
      <c r="N472" s="5" t="s">
        <v>3</v>
      </c>
      <c r="O472" s="5">
        <v>2</v>
      </c>
      <c r="P472" s="5">
        <f>ROUND(Source!ES452,O472)</f>
        <v>0</v>
      </c>
      <c r="Q472" s="5"/>
      <c r="R472" s="5"/>
      <c r="S472" s="5"/>
      <c r="T472" s="5"/>
      <c r="U472" s="5"/>
      <c r="V472" s="5"/>
      <c r="W472" s="5"/>
    </row>
    <row r="473" spans="1:23">
      <c r="A473" s="5">
        <v>50</v>
      </c>
      <c r="B473" s="5">
        <v>0</v>
      </c>
      <c r="C473" s="5">
        <v>0</v>
      </c>
      <c r="D473" s="5">
        <v>1</v>
      </c>
      <c r="E473" s="5">
        <v>206</v>
      </c>
      <c r="F473" s="5">
        <f>ROUND(Source!T452,O473)</f>
        <v>0</v>
      </c>
      <c r="G473" s="5" t="s">
        <v>121</v>
      </c>
      <c r="H473" s="5" t="s">
        <v>122</v>
      </c>
      <c r="I473" s="5"/>
      <c r="J473" s="5"/>
      <c r="K473" s="5">
        <v>206</v>
      </c>
      <c r="L473" s="5">
        <v>20</v>
      </c>
      <c r="M473" s="5">
        <v>3</v>
      </c>
      <c r="N473" s="5" t="s">
        <v>3</v>
      </c>
      <c r="O473" s="5">
        <v>2</v>
      </c>
      <c r="P473" s="5">
        <f>ROUND(Source!DL452,O473)</f>
        <v>0</v>
      </c>
      <c r="Q473" s="5"/>
      <c r="R473" s="5"/>
      <c r="S473" s="5"/>
      <c r="T473" s="5"/>
      <c r="U473" s="5"/>
      <c r="V473" s="5"/>
      <c r="W473" s="5"/>
    </row>
    <row r="474" spans="1:23">
      <c r="A474" s="5">
        <v>50</v>
      </c>
      <c r="B474" s="5">
        <v>0</v>
      </c>
      <c r="C474" s="5">
        <v>0</v>
      </c>
      <c r="D474" s="5">
        <v>1</v>
      </c>
      <c r="E474" s="5">
        <v>207</v>
      </c>
      <c r="F474" s="5">
        <f>Source!U452</f>
        <v>29.973862199999999</v>
      </c>
      <c r="G474" s="5" t="s">
        <v>123</v>
      </c>
      <c r="H474" s="5" t="s">
        <v>124</v>
      </c>
      <c r="I474" s="5"/>
      <c r="J474" s="5"/>
      <c r="K474" s="5">
        <v>207</v>
      </c>
      <c r="L474" s="5">
        <v>21</v>
      </c>
      <c r="M474" s="5">
        <v>3</v>
      </c>
      <c r="N474" s="5" t="s">
        <v>3</v>
      </c>
      <c r="O474" s="5">
        <v>-1</v>
      </c>
      <c r="P474" s="5">
        <f>Source!DM452</f>
        <v>29.973862199999999</v>
      </c>
      <c r="Q474" s="5"/>
      <c r="R474" s="5"/>
      <c r="S474" s="5"/>
      <c r="T474" s="5"/>
      <c r="U474" s="5"/>
      <c r="V474" s="5"/>
      <c r="W474" s="5"/>
    </row>
    <row r="475" spans="1:23">
      <c r="A475" s="5">
        <v>50</v>
      </c>
      <c r="B475" s="5">
        <v>0</v>
      </c>
      <c r="C475" s="5">
        <v>0</v>
      </c>
      <c r="D475" s="5">
        <v>1</v>
      </c>
      <c r="E475" s="5">
        <v>208</v>
      </c>
      <c r="F475" s="5">
        <f>Source!V452</f>
        <v>0.64609499999999986</v>
      </c>
      <c r="G475" s="5" t="s">
        <v>125</v>
      </c>
      <c r="H475" s="5" t="s">
        <v>126</v>
      </c>
      <c r="I475" s="5"/>
      <c r="J475" s="5"/>
      <c r="K475" s="5">
        <v>208</v>
      </c>
      <c r="L475" s="5">
        <v>22</v>
      </c>
      <c r="M475" s="5">
        <v>3</v>
      </c>
      <c r="N475" s="5" t="s">
        <v>3</v>
      </c>
      <c r="O475" s="5">
        <v>-1</v>
      </c>
      <c r="P475" s="5">
        <f>Source!DN452</f>
        <v>0.64609499999999986</v>
      </c>
      <c r="Q475" s="5"/>
      <c r="R475" s="5"/>
      <c r="S475" s="5"/>
      <c r="T475" s="5"/>
      <c r="U475" s="5"/>
      <c r="V475" s="5"/>
      <c r="W475" s="5"/>
    </row>
    <row r="476" spans="1:23">
      <c r="A476" s="5">
        <v>50</v>
      </c>
      <c r="B476" s="5">
        <v>0</v>
      </c>
      <c r="C476" s="5">
        <v>0</v>
      </c>
      <c r="D476" s="5">
        <v>1</v>
      </c>
      <c r="E476" s="5">
        <v>209</v>
      </c>
      <c r="F476" s="5">
        <f>ROUND(Source!W452,O476)</f>
        <v>0</v>
      </c>
      <c r="G476" s="5" t="s">
        <v>127</v>
      </c>
      <c r="H476" s="5" t="s">
        <v>128</v>
      </c>
      <c r="I476" s="5"/>
      <c r="J476" s="5"/>
      <c r="K476" s="5">
        <v>209</v>
      </c>
      <c r="L476" s="5">
        <v>23</v>
      </c>
      <c r="M476" s="5">
        <v>3</v>
      </c>
      <c r="N476" s="5" t="s">
        <v>3</v>
      </c>
      <c r="O476" s="5">
        <v>2</v>
      </c>
      <c r="P476" s="5">
        <f>ROUND(Source!DO452,O476)</f>
        <v>0</v>
      </c>
      <c r="Q476" s="5"/>
      <c r="R476" s="5"/>
      <c r="S476" s="5"/>
      <c r="T476" s="5"/>
      <c r="U476" s="5"/>
      <c r="V476" s="5"/>
      <c r="W476" s="5"/>
    </row>
    <row r="477" spans="1:23">
      <c r="A477" s="5">
        <v>50</v>
      </c>
      <c r="B477" s="5">
        <v>0</v>
      </c>
      <c r="C477" s="5">
        <v>0</v>
      </c>
      <c r="D477" s="5">
        <v>1</v>
      </c>
      <c r="E477" s="5">
        <v>233</v>
      </c>
      <c r="F477" s="5">
        <f>ROUND(Source!BD452,O477)</f>
        <v>0</v>
      </c>
      <c r="G477" s="5" t="s">
        <v>129</v>
      </c>
      <c r="H477" s="5" t="s">
        <v>130</v>
      </c>
      <c r="I477" s="5"/>
      <c r="J477" s="5"/>
      <c r="K477" s="5">
        <v>233</v>
      </c>
      <c r="L477" s="5">
        <v>24</v>
      </c>
      <c r="M477" s="5">
        <v>3</v>
      </c>
      <c r="N477" s="5" t="s">
        <v>3</v>
      </c>
      <c r="O477" s="5">
        <v>2</v>
      </c>
      <c r="P477" s="5">
        <f>ROUND(Source!EV452,O477)</f>
        <v>0</v>
      </c>
      <c r="Q477" s="5"/>
      <c r="R477" s="5"/>
      <c r="S477" s="5"/>
      <c r="T477" s="5"/>
      <c r="U477" s="5"/>
      <c r="V477" s="5"/>
      <c r="W477" s="5"/>
    </row>
    <row r="478" spans="1:23">
      <c r="A478" s="5">
        <v>50</v>
      </c>
      <c r="B478" s="5">
        <v>0</v>
      </c>
      <c r="C478" s="5">
        <v>0</v>
      </c>
      <c r="D478" s="5">
        <v>1</v>
      </c>
      <c r="E478" s="5">
        <v>210</v>
      </c>
      <c r="F478" s="5">
        <f>ROUND(Source!X452,O478)</f>
        <v>333.82</v>
      </c>
      <c r="G478" s="5" t="s">
        <v>131</v>
      </c>
      <c r="H478" s="5" t="s">
        <v>132</v>
      </c>
      <c r="I478" s="5"/>
      <c r="J478" s="5"/>
      <c r="K478" s="5">
        <v>210</v>
      </c>
      <c r="L478" s="5">
        <v>25</v>
      </c>
      <c r="M478" s="5">
        <v>3</v>
      </c>
      <c r="N478" s="5" t="s">
        <v>3</v>
      </c>
      <c r="O478" s="5">
        <v>2</v>
      </c>
      <c r="P478" s="5">
        <f>ROUND(Source!DP452,O478)</f>
        <v>333.82</v>
      </c>
      <c r="Q478" s="5"/>
      <c r="R478" s="5"/>
      <c r="S478" s="5"/>
      <c r="T478" s="5"/>
      <c r="U478" s="5"/>
      <c r="V478" s="5"/>
      <c r="W478" s="5"/>
    </row>
    <row r="479" spans="1:23">
      <c r="A479" s="5">
        <v>50</v>
      </c>
      <c r="B479" s="5">
        <v>0</v>
      </c>
      <c r="C479" s="5">
        <v>0</v>
      </c>
      <c r="D479" s="5">
        <v>1</v>
      </c>
      <c r="E479" s="5">
        <v>211</v>
      </c>
      <c r="F479" s="5">
        <f>ROUND(Source!Y452,O479)</f>
        <v>206.1</v>
      </c>
      <c r="G479" s="5" t="s">
        <v>133</v>
      </c>
      <c r="H479" s="5" t="s">
        <v>134</v>
      </c>
      <c r="I479" s="5"/>
      <c r="J479" s="5"/>
      <c r="K479" s="5">
        <v>211</v>
      </c>
      <c r="L479" s="5">
        <v>26</v>
      </c>
      <c r="M479" s="5">
        <v>3</v>
      </c>
      <c r="N479" s="5" t="s">
        <v>3</v>
      </c>
      <c r="O479" s="5">
        <v>2</v>
      </c>
      <c r="P479" s="5">
        <f>ROUND(Source!DQ452,O479)</f>
        <v>206.1</v>
      </c>
      <c r="Q479" s="5"/>
      <c r="R479" s="5"/>
      <c r="S479" s="5"/>
      <c r="T479" s="5"/>
      <c r="U479" s="5"/>
      <c r="V479" s="5"/>
      <c r="W479" s="5"/>
    </row>
    <row r="480" spans="1:23">
      <c r="A480" s="5">
        <v>50</v>
      </c>
      <c r="B480" s="5">
        <v>0</v>
      </c>
      <c r="C480" s="5">
        <v>0</v>
      </c>
      <c r="D480" s="5">
        <v>1</v>
      </c>
      <c r="E480" s="5">
        <v>224</v>
      </c>
      <c r="F480" s="5">
        <f>ROUND(Source!AR452,O480)</f>
        <v>1000.18</v>
      </c>
      <c r="G480" s="5" t="s">
        <v>135</v>
      </c>
      <c r="H480" s="5" t="s">
        <v>136</v>
      </c>
      <c r="I480" s="5"/>
      <c r="J480" s="5"/>
      <c r="K480" s="5">
        <v>224</v>
      </c>
      <c r="L480" s="5">
        <v>27</v>
      </c>
      <c r="M480" s="5">
        <v>3</v>
      </c>
      <c r="N480" s="5" t="s">
        <v>3</v>
      </c>
      <c r="O480" s="5">
        <v>2</v>
      </c>
      <c r="P480" s="5">
        <f>ROUND(Source!EJ452,O480)</f>
        <v>110054.79</v>
      </c>
      <c r="Q480" s="5"/>
      <c r="R480" s="5"/>
      <c r="S480" s="5"/>
      <c r="T480" s="5"/>
      <c r="U480" s="5"/>
      <c r="V480" s="5"/>
      <c r="W480" s="5"/>
    </row>
    <row r="482" spans="1:255">
      <c r="A482" s="1">
        <v>4</v>
      </c>
      <c r="B482" s="1">
        <v>1</v>
      </c>
      <c r="C482" s="1"/>
      <c r="D482" s="1">
        <f>ROW(A513)</f>
        <v>513</v>
      </c>
      <c r="E482" s="1"/>
      <c r="F482" s="1" t="s">
        <v>302</v>
      </c>
      <c r="G482" s="1" t="s">
        <v>302</v>
      </c>
      <c r="H482" s="1" t="s">
        <v>3</v>
      </c>
      <c r="I482" s="1">
        <v>0</v>
      </c>
      <c r="J482" s="1"/>
      <c r="K482" s="1">
        <v>-1</v>
      </c>
      <c r="L482" s="1"/>
      <c r="M482" s="1"/>
      <c r="N482" s="1"/>
      <c r="O482" s="1"/>
      <c r="P482" s="1"/>
      <c r="Q482" s="1"/>
      <c r="R482" s="1"/>
      <c r="S482" s="1"/>
      <c r="T482" s="1"/>
      <c r="U482" s="1" t="s">
        <v>3</v>
      </c>
      <c r="V482" s="1">
        <v>0</v>
      </c>
      <c r="W482" s="1"/>
      <c r="X482" s="1"/>
      <c r="Y482" s="1"/>
      <c r="Z482" s="1"/>
      <c r="AA482" s="1"/>
      <c r="AB482" s="1" t="s">
        <v>3</v>
      </c>
      <c r="AC482" s="1" t="s">
        <v>3</v>
      </c>
      <c r="AD482" s="1" t="s">
        <v>3</v>
      </c>
      <c r="AE482" s="1" t="s">
        <v>3</v>
      </c>
      <c r="AF482" s="1" t="s">
        <v>3</v>
      </c>
      <c r="AG482" s="1" t="s">
        <v>3</v>
      </c>
      <c r="AH482" s="1"/>
      <c r="AI482" s="1"/>
      <c r="AJ482" s="1"/>
      <c r="AK482" s="1"/>
      <c r="AL482" s="1"/>
      <c r="AM482" s="1"/>
      <c r="AN482" s="1"/>
      <c r="AO482" s="1"/>
      <c r="AP482" s="1" t="s">
        <v>3</v>
      </c>
      <c r="AQ482" s="1" t="s">
        <v>3</v>
      </c>
      <c r="AR482" s="1" t="s">
        <v>3</v>
      </c>
      <c r="AS482" s="1"/>
      <c r="AT482" s="1"/>
      <c r="AU482" s="1"/>
      <c r="AV482" s="1"/>
      <c r="AW482" s="1"/>
      <c r="AX482" s="1"/>
      <c r="AY482" s="1"/>
      <c r="AZ482" s="1" t="s">
        <v>3</v>
      </c>
      <c r="BA482" s="1"/>
      <c r="BB482" s="1" t="s">
        <v>3</v>
      </c>
      <c r="BC482" s="1" t="s">
        <v>3</v>
      </c>
      <c r="BD482" s="1" t="s">
        <v>3</v>
      </c>
      <c r="BE482" s="1" t="s">
        <v>3</v>
      </c>
      <c r="BF482" s="1" t="s">
        <v>3</v>
      </c>
      <c r="BG482" s="1" t="s">
        <v>3</v>
      </c>
      <c r="BH482" s="1" t="s">
        <v>3</v>
      </c>
      <c r="BI482" s="1" t="s">
        <v>3</v>
      </c>
      <c r="BJ482" s="1" t="s">
        <v>3</v>
      </c>
      <c r="BK482" s="1" t="s">
        <v>3</v>
      </c>
      <c r="BL482" s="1" t="s">
        <v>3</v>
      </c>
      <c r="BM482" s="1" t="s">
        <v>3</v>
      </c>
      <c r="BN482" s="1" t="s">
        <v>3</v>
      </c>
      <c r="BO482" s="1" t="s">
        <v>3</v>
      </c>
      <c r="BP482" s="1" t="s">
        <v>3</v>
      </c>
      <c r="BQ482" s="1"/>
      <c r="BR482" s="1"/>
      <c r="BS482" s="1"/>
      <c r="BT482" s="1"/>
      <c r="BU482" s="1"/>
      <c r="BV482" s="1"/>
      <c r="BW482" s="1"/>
      <c r="BX482" s="1">
        <v>0</v>
      </c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>
        <v>0</v>
      </c>
    </row>
    <row r="484" spans="1:255">
      <c r="A484" s="3">
        <v>52</v>
      </c>
      <c r="B484" s="3">
        <f t="shared" ref="B484:G484" si="426">B513</f>
        <v>1</v>
      </c>
      <c r="C484" s="3">
        <f t="shared" si="426"/>
        <v>4</v>
      </c>
      <c r="D484" s="3">
        <f t="shared" si="426"/>
        <v>482</v>
      </c>
      <c r="E484" s="3">
        <f t="shared" si="426"/>
        <v>0</v>
      </c>
      <c r="F484" s="3" t="str">
        <f t="shared" si="426"/>
        <v>9.Система ПД4 (оборудование)</v>
      </c>
      <c r="G484" s="3" t="str">
        <f t="shared" si="426"/>
        <v>9.Система ПД4 (оборудование)</v>
      </c>
      <c r="H484" s="3"/>
      <c r="I484" s="3"/>
      <c r="J484" s="3"/>
      <c r="K484" s="3"/>
      <c r="L484" s="3"/>
      <c r="M484" s="3"/>
      <c r="N484" s="3"/>
      <c r="O484" s="3">
        <f t="shared" ref="O484:AT484" si="427">O513</f>
        <v>485.05</v>
      </c>
      <c r="P484" s="3">
        <f t="shared" si="427"/>
        <v>127.93</v>
      </c>
      <c r="Q484" s="3">
        <f t="shared" si="427"/>
        <v>66.62</v>
      </c>
      <c r="R484" s="3">
        <f t="shared" si="427"/>
        <v>7.91</v>
      </c>
      <c r="S484" s="3">
        <f t="shared" si="427"/>
        <v>290.5</v>
      </c>
      <c r="T484" s="3">
        <f t="shared" si="427"/>
        <v>0</v>
      </c>
      <c r="U484" s="3">
        <f t="shared" si="427"/>
        <v>30.867398400000003</v>
      </c>
      <c r="V484" s="3">
        <f t="shared" si="427"/>
        <v>0.66845999999999994</v>
      </c>
      <c r="W484" s="3">
        <f t="shared" si="427"/>
        <v>0</v>
      </c>
      <c r="X484" s="3">
        <f t="shared" si="427"/>
        <v>343.17</v>
      </c>
      <c r="Y484" s="3">
        <f t="shared" si="427"/>
        <v>211.87</v>
      </c>
      <c r="Z484" s="3">
        <f t="shared" si="427"/>
        <v>0</v>
      </c>
      <c r="AA484" s="3">
        <f t="shared" si="427"/>
        <v>0</v>
      </c>
      <c r="AB484" s="3">
        <f t="shared" si="427"/>
        <v>485.05</v>
      </c>
      <c r="AC484" s="3">
        <f t="shared" si="427"/>
        <v>127.93</v>
      </c>
      <c r="AD484" s="3">
        <f t="shared" si="427"/>
        <v>66.62</v>
      </c>
      <c r="AE484" s="3">
        <f t="shared" si="427"/>
        <v>7.91</v>
      </c>
      <c r="AF484" s="3">
        <f t="shared" si="427"/>
        <v>290.5</v>
      </c>
      <c r="AG484" s="3">
        <f t="shared" si="427"/>
        <v>0</v>
      </c>
      <c r="AH484" s="3">
        <f t="shared" si="427"/>
        <v>30.867398400000003</v>
      </c>
      <c r="AI484" s="3">
        <f t="shared" si="427"/>
        <v>0.66845999999999994</v>
      </c>
      <c r="AJ484" s="3">
        <f t="shared" si="427"/>
        <v>0</v>
      </c>
      <c r="AK484" s="3">
        <f t="shared" si="427"/>
        <v>343.17</v>
      </c>
      <c r="AL484" s="3">
        <f t="shared" si="427"/>
        <v>211.87</v>
      </c>
      <c r="AM484" s="3">
        <f t="shared" si="427"/>
        <v>0</v>
      </c>
      <c r="AN484" s="3">
        <f t="shared" si="427"/>
        <v>0</v>
      </c>
      <c r="AO484" s="3">
        <f t="shared" si="427"/>
        <v>0</v>
      </c>
      <c r="AP484" s="3">
        <f t="shared" si="427"/>
        <v>0</v>
      </c>
      <c r="AQ484" s="3">
        <f t="shared" si="427"/>
        <v>0</v>
      </c>
      <c r="AR484" s="3">
        <f t="shared" si="427"/>
        <v>1040.0899999999999</v>
      </c>
      <c r="AS484" s="3">
        <f t="shared" si="427"/>
        <v>1040.0899999999999</v>
      </c>
      <c r="AT484" s="3">
        <f t="shared" si="427"/>
        <v>0</v>
      </c>
      <c r="AU484" s="3">
        <f t="shared" ref="AU484:BZ484" si="428">AU513</f>
        <v>0</v>
      </c>
      <c r="AV484" s="3">
        <f t="shared" si="428"/>
        <v>127.93</v>
      </c>
      <c r="AW484" s="3">
        <f t="shared" si="428"/>
        <v>127.93</v>
      </c>
      <c r="AX484" s="3">
        <f t="shared" si="428"/>
        <v>0</v>
      </c>
      <c r="AY484" s="3">
        <f t="shared" si="428"/>
        <v>127.93</v>
      </c>
      <c r="AZ484" s="3">
        <f t="shared" si="428"/>
        <v>0</v>
      </c>
      <c r="BA484" s="3">
        <f t="shared" si="428"/>
        <v>0</v>
      </c>
      <c r="BB484" s="3">
        <f t="shared" si="428"/>
        <v>0</v>
      </c>
      <c r="BC484" s="3">
        <f t="shared" si="428"/>
        <v>0</v>
      </c>
      <c r="BD484" s="3">
        <f t="shared" si="428"/>
        <v>0</v>
      </c>
      <c r="BE484" s="3">
        <f t="shared" si="428"/>
        <v>0</v>
      </c>
      <c r="BF484" s="3">
        <f t="shared" si="428"/>
        <v>0</v>
      </c>
      <c r="BG484" s="3">
        <f t="shared" si="428"/>
        <v>0</v>
      </c>
      <c r="BH484" s="3">
        <f t="shared" si="428"/>
        <v>0</v>
      </c>
      <c r="BI484" s="3">
        <f t="shared" si="428"/>
        <v>0</v>
      </c>
      <c r="BJ484" s="3">
        <f t="shared" si="428"/>
        <v>0</v>
      </c>
      <c r="BK484" s="3">
        <f t="shared" si="428"/>
        <v>0</v>
      </c>
      <c r="BL484" s="3">
        <f t="shared" si="428"/>
        <v>0</v>
      </c>
      <c r="BM484" s="3">
        <f t="shared" si="428"/>
        <v>0</v>
      </c>
      <c r="BN484" s="3">
        <f t="shared" si="428"/>
        <v>0</v>
      </c>
      <c r="BO484" s="3">
        <f t="shared" si="428"/>
        <v>0</v>
      </c>
      <c r="BP484" s="3">
        <f t="shared" si="428"/>
        <v>0</v>
      </c>
      <c r="BQ484" s="3">
        <f t="shared" si="428"/>
        <v>0</v>
      </c>
      <c r="BR484" s="3">
        <f t="shared" si="428"/>
        <v>0</v>
      </c>
      <c r="BS484" s="3">
        <f t="shared" si="428"/>
        <v>0</v>
      </c>
      <c r="BT484" s="3">
        <f t="shared" si="428"/>
        <v>0</v>
      </c>
      <c r="BU484" s="3">
        <f t="shared" si="428"/>
        <v>0</v>
      </c>
      <c r="BV484" s="3">
        <f t="shared" si="428"/>
        <v>0</v>
      </c>
      <c r="BW484" s="3">
        <f t="shared" si="428"/>
        <v>0</v>
      </c>
      <c r="BX484" s="3">
        <f t="shared" si="428"/>
        <v>0</v>
      </c>
      <c r="BY484" s="3">
        <f t="shared" si="428"/>
        <v>0</v>
      </c>
      <c r="BZ484" s="3">
        <f t="shared" si="428"/>
        <v>0</v>
      </c>
      <c r="CA484" s="3">
        <f t="shared" ref="CA484:DF484" si="429">CA513</f>
        <v>1040.0899999999999</v>
      </c>
      <c r="CB484" s="3">
        <f t="shared" si="429"/>
        <v>1040.0899999999999</v>
      </c>
      <c r="CC484" s="3">
        <f t="shared" si="429"/>
        <v>0</v>
      </c>
      <c r="CD484" s="3">
        <f t="shared" si="429"/>
        <v>0</v>
      </c>
      <c r="CE484" s="3">
        <f t="shared" si="429"/>
        <v>127.93</v>
      </c>
      <c r="CF484" s="3">
        <f t="shared" si="429"/>
        <v>127.93</v>
      </c>
      <c r="CG484" s="3">
        <f t="shared" si="429"/>
        <v>0</v>
      </c>
      <c r="CH484" s="3">
        <f t="shared" si="429"/>
        <v>127.93</v>
      </c>
      <c r="CI484" s="3">
        <f t="shared" si="429"/>
        <v>0</v>
      </c>
      <c r="CJ484" s="3">
        <f t="shared" si="429"/>
        <v>0</v>
      </c>
      <c r="CK484" s="3">
        <f t="shared" si="429"/>
        <v>0</v>
      </c>
      <c r="CL484" s="3">
        <f t="shared" si="429"/>
        <v>0</v>
      </c>
      <c r="CM484" s="3">
        <f t="shared" si="429"/>
        <v>0</v>
      </c>
      <c r="CN484" s="3">
        <f t="shared" si="429"/>
        <v>0</v>
      </c>
      <c r="CO484" s="3">
        <f t="shared" si="429"/>
        <v>0</v>
      </c>
      <c r="CP484" s="3">
        <f t="shared" si="429"/>
        <v>0</v>
      </c>
      <c r="CQ484" s="3">
        <f t="shared" si="429"/>
        <v>0</v>
      </c>
      <c r="CR484" s="3">
        <f t="shared" si="429"/>
        <v>0</v>
      </c>
      <c r="CS484" s="3">
        <f t="shared" si="429"/>
        <v>0</v>
      </c>
      <c r="CT484" s="3">
        <f t="shared" si="429"/>
        <v>0</v>
      </c>
      <c r="CU484" s="3">
        <f t="shared" si="429"/>
        <v>0</v>
      </c>
      <c r="CV484" s="3">
        <f t="shared" si="429"/>
        <v>0</v>
      </c>
      <c r="CW484" s="3">
        <f t="shared" si="429"/>
        <v>0</v>
      </c>
      <c r="CX484" s="3">
        <f t="shared" si="429"/>
        <v>0</v>
      </c>
      <c r="CY484" s="3">
        <f t="shared" si="429"/>
        <v>0</v>
      </c>
      <c r="CZ484" s="3">
        <f t="shared" si="429"/>
        <v>0</v>
      </c>
      <c r="DA484" s="3">
        <f t="shared" si="429"/>
        <v>0</v>
      </c>
      <c r="DB484" s="3">
        <f t="shared" si="429"/>
        <v>0</v>
      </c>
      <c r="DC484" s="3">
        <f t="shared" si="429"/>
        <v>0</v>
      </c>
      <c r="DD484" s="3">
        <f t="shared" si="429"/>
        <v>0</v>
      </c>
      <c r="DE484" s="3">
        <f t="shared" si="429"/>
        <v>0</v>
      </c>
      <c r="DF484" s="3">
        <f t="shared" si="429"/>
        <v>0</v>
      </c>
      <c r="DG484" s="4">
        <f t="shared" ref="DG484:EL484" si="430">DG513</f>
        <v>66593.2</v>
      </c>
      <c r="DH484" s="4">
        <f t="shared" si="430"/>
        <v>66236.08</v>
      </c>
      <c r="DI484" s="4">
        <f t="shared" si="430"/>
        <v>66.62</v>
      </c>
      <c r="DJ484" s="4">
        <f t="shared" si="430"/>
        <v>7.91</v>
      </c>
      <c r="DK484" s="4">
        <f t="shared" si="430"/>
        <v>290.5</v>
      </c>
      <c r="DL484" s="4">
        <f t="shared" si="430"/>
        <v>0</v>
      </c>
      <c r="DM484" s="4">
        <f t="shared" si="430"/>
        <v>30.867398400000003</v>
      </c>
      <c r="DN484" s="4">
        <f t="shared" si="430"/>
        <v>0.66845999999999994</v>
      </c>
      <c r="DO484" s="4">
        <f t="shared" si="430"/>
        <v>0</v>
      </c>
      <c r="DP484" s="4">
        <f t="shared" si="430"/>
        <v>343.17</v>
      </c>
      <c r="DQ484" s="4">
        <f t="shared" si="430"/>
        <v>211.87</v>
      </c>
      <c r="DR484" s="4">
        <f t="shared" si="430"/>
        <v>0</v>
      </c>
      <c r="DS484" s="4">
        <f t="shared" si="430"/>
        <v>0</v>
      </c>
      <c r="DT484" s="4">
        <f t="shared" si="430"/>
        <v>66593.2</v>
      </c>
      <c r="DU484" s="4">
        <f t="shared" si="430"/>
        <v>66236.08</v>
      </c>
      <c r="DV484" s="4">
        <f t="shared" si="430"/>
        <v>66.62</v>
      </c>
      <c r="DW484" s="4">
        <f t="shared" si="430"/>
        <v>7.91</v>
      </c>
      <c r="DX484" s="4">
        <f t="shared" si="430"/>
        <v>290.5</v>
      </c>
      <c r="DY484" s="4">
        <f t="shared" si="430"/>
        <v>0</v>
      </c>
      <c r="DZ484" s="4">
        <f t="shared" si="430"/>
        <v>30.867398400000003</v>
      </c>
      <c r="EA484" s="4">
        <f t="shared" si="430"/>
        <v>0.66845999999999994</v>
      </c>
      <c r="EB484" s="4">
        <f t="shared" si="430"/>
        <v>0</v>
      </c>
      <c r="EC484" s="4">
        <f t="shared" si="430"/>
        <v>343.17</v>
      </c>
      <c r="ED484" s="4">
        <f t="shared" si="430"/>
        <v>211.87</v>
      </c>
      <c r="EE484" s="4">
        <f t="shared" si="430"/>
        <v>0</v>
      </c>
      <c r="EF484" s="4">
        <f t="shared" si="430"/>
        <v>0</v>
      </c>
      <c r="EG484" s="4">
        <f t="shared" si="430"/>
        <v>0</v>
      </c>
      <c r="EH484" s="4">
        <f t="shared" si="430"/>
        <v>43053.93</v>
      </c>
      <c r="EI484" s="4">
        <f t="shared" si="430"/>
        <v>0</v>
      </c>
      <c r="EJ484" s="4">
        <f t="shared" si="430"/>
        <v>67148.240000000005</v>
      </c>
      <c r="EK484" s="4">
        <f t="shared" si="430"/>
        <v>12692.51</v>
      </c>
      <c r="EL484" s="4">
        <f t="shared" si="430"/>
        <v>11401.8</v>
      </c>
      <c r="EM484" s="4">
        <f t="shared" ref="EM484:FR484" si="431">EM513</f>
        <v>0</v>
      </c>
      <c r="EN484" s="4">
        <f t="shared" si="431"/>
        <v>66236.08</v>
      </c>
      <c r="EO484" s="4">
        <f t="shared" si="431"/>
        <v>23182.15</v>
      </c>
      <c r="EP484" s="4">
        <f t="shared" si="431"/>
        <v>0</v>
      </c>
      <c r="EQ484" s="4">
        <f t="shared" si="431"/>
        <v>23182.15</v>
      </c>
      <c r="ER484" s="4">
        <f t="shared" si="431"/>
        <v>43053.93</v>
      </c>
      <c r="ES484" s="4">
        <f t="shared" si="431"/>
        <v>0</v>
      </c>
      <c r="ET484" s="4">
        <f t="shared" si="431"/>
        <v>0</v>
      </c>
      <c r="EU484" s="4">
        <f t="shared" si="431"/>
        <v>0</v>
      </c>
      <c r="EV484" s="4">
        <f t="shared" si="431"/>
        <v>0</v>
      </c>
      <c r="EW484" s="4">
        <f t="shared" si="431"/>
        <v>0</v>
      </c>
      <c r="EX484" s="4">
        <f t="shared" si="431"/>
        <v>0</v>
      </c>
      <c r="EY484" s="4">
        <f t="shared" si="431"/>
        <v>0</v>
      </c>
      <c r="EZ484" s="4">
        <f t="shared" si="431"/>
        <v>0</v>
      </c>
      <c r="FA484" s="4">
        <f t="shared" si="431"/>
        <v>0</v>
      </c>
      <c r="FB484" s="4">
        <f t="shared" si="431"/>
        <v>0</v>
      </c>
      <c r="FC484" s="4">
        <f t="shared" si="431"/>
        <v>0</v>
      </c>
      <c r="FD484" s="4">
        <f t="shared" si="431"/>
        <v>0</v>
      </c>
      <c r="FE484" s="4">
        <f t="shared" si="431"/>
        <v>0</v>
      </c>
      <c r="FF484" s="4">
        <f t="shared" si="431"/>
        <v>0</v>
      </c>
      <c r="FG484" s="4">
        <f t="shared" si="431"/>
        <v>0</v>
      </c>
      <c r="FH484" s="4">
        <f t="shared" si="431"/>
        <v>0</v>
      </c>
      <c r="FI484" s="4">
        <f t="shared" si="431"/>
        <v>0</v>
      </c>
      <c r="FJ484" s="4">
        <f t="shared" si="431"/>
        <v>0</v>
      </c>
      <c r="FK484" s="4">
        <f t="shared" si="431"/>
        <v>0</v>
      </c>
      <c r="FL484" s="4">
        <f t="shared" si="431"/>
        <v>0</v>
      </c>
      <c r="FM484" s="4">
        <f t="shared" si="431"/>
        <v>0</v>
      </c>
      <c r="FN484" s="4">
        <f t="shared" si="431"/>
        <v>0</v>
      </c>
      <c r="FO484" s="4">
        <f t="shared" si="431"/>
        <v>0</v>
      </c>
      <c r="FP484" s="4">
        <f t="shared" si="431"/>
        <v>0</v>
      </c>
      <c r="FQ484" s="4">
        <f t="shared" si="431"/>
        <v>43053.93</v>
      </c>
      <c r="FR484" s="4">
        <f t="shared" si="431"/>
        <v>0</v>
      </c>
      <c r="FS484" s="4">
        <f t="shared" ref="FS484:GX484" si="432">FS513</f>
        <v>67148.240000000005</v>
      </c>
      <c r="FT484" s="4">
        <f t="shared" si="432"/>
        <v>12692.51</v>
      </c>
      <c r="FU484" s="4">
        <f t="shared" si="432"/>
        <v>11401.8</v>
      </c>
      <c r="FV484" s="4">
        <f t="shared" si="432"/>
        <v>0</v>
      </c>
      <c r="FW484" s="4">
        <f t="shared" si="432"/>
        <v>66236.08</v>
      </c>
      <c r="FX484" s="4">
        <f t="shared" si="432"/>
        <v>23182.15</v>
      </c>
      <c r="FY484" s="4">
        <f t="shared" si="432"/>
        <v>0</v>
      </c>
      <c r="FZ484" s="4">
        <f t="shared" si="432"/>
        <v>23182.15</v>
      </c>
      <c r="GA484" s="4">
        <f t="shared" si="432"/>
        <v>43053.93</v>
      </c>
      <c r="GB484" s="4">
        <f t="shared" si="432"/>
        <v>0</v>
      </c>
      <c r="GC484" s="4">
        <f t="shared" si="432"/>
        <v>0</v>
      </c>
      <c r="GD484" s="4">
        <f t="shared" si="432"/>
        <v>0</v>
      </c>
      <c r="GE484" s="4">
        <f t="shared" si="432"/>
        <v>0</v>
      </c>
      <c r="GF484" s="4">
        <f t="shared" si="432"/>
        <v>0</v>
      </c>
      <c r="GG484" s="4">
        <f t="shared" si="432"/>
        <v>0</v>
      </c>
      <c r="GH484" s="4">
        <f t="shared" si="432"/>
        <v>0</v>
      </c>
      <c r="GI484" s="4">
        <f t="shared" si="432"/>
        <v>0</v>
      </c>
      <c r="GJ484" s="4">
        <f t="shared" si="432"/>
        <v>0</v>
      </c>
      <c r="GK484" s="4">
        <f t="shared" si="432"/>
        <v>0</v>
      </c>
      <c r="GL484" s="4">
        <f t="shared" si="432"/>
        <v>0</v>
      </c>
      <c r="GM484" s="4">
        <f t="shared" si="432"/>
        <v>0</v>
      </c>
      <c r="GN484" s="4">
        <f t="shared" si="432"/>
        <v>0</v>
      </c>
      <c r="GO484" s="4">
        <f t="shared" si="432"/>
        <v>0</v>
      </c>
      <c r="GP484" s="4">
        <f t="shared" si="432"/>
        <v>0</v>
      </c>
      <c r="GQ484" s="4">
        <f t="shared" si="432"/>
        <v>0</v>
      </c>
      <c r="GR484" s="4">
        <f t="shared" si="432"/>
        <v>0</v>
      </c>
      <c r="GS484" s="4">
        <f t="shared" si="432"/>
        <v>0</v>
      </c>
      <c r="GT484" s="4">
        <f t="shared" si="432"/>
        <v>0</v>
      </c>
      <c r="GU484" s="4">
        <f t="shared" si="432"/>
        <v>0</v>
      </c>
      <c r="GV484" s="4">
        <f t="shared" si="432"/>
        <v>0</v>
      </c>
      <c r="GW484" s="4">
        <f t="shared" si="432"/>
        <v>0</v>
      </c>
      <c r="GX484" s="4">
        <f t="shared" si="432"/>
        <v>0</v>
      </c>
    </row>
    <row r="486" spans="1:255">
      <c r="A486" s="2">
        <v>17</v>
      </c>
      <c r="B486" s="2">
        <v>1</v>
      </c>
      <c r="C486" s="2">
        <f>ROW(SmtRes!A445)</f>
        <v>445</v>
      </c>
      <c r="D486" s="2">
        <f>ROW(EtalonRes!A508)</f>
        <v>508</v>
      </c>
      <c r="E486" s="2" t="s">
        <v>303</v>
      </c>
      <c r="F486" s="2" t="s">
        <v>17</v>
      </c>
      <c r="G486" s="2" t="s">
        <v>18</v>
      </c>
      <c r="H486" s="2" t="s">
        <v>19</v>
      </c>
      <c r="I486" s="2">
        <v>1</v>
      </c>
      <c r="J486" s="2">
        <v>0</v>
      </c>
      <c r="K486" s="2"/>
      <c r="L486" s="2"/>
      <c r="M486" s="2"/>
      <c r="N486" s="2"/>
      <c r="O486" s="2">
        <f t="shared" ref="O486:O511" si="433">ROUND(CP486,2)</f>
        <v>251.69</v>
      </c>
      <c r="P486" s="2">
        <f t="shared" ref="P486:P511" si="434">ROUND(CQ486*I486,2)</f>
        <v>2.02</v>
      </c>
      <c r="Q486" s="2">
        <f t="shared" ref="Q486:Q511" si="435">ROUND(CR486*I486,2)</f>
        <v>58.64</v>
      </c>
      <c r="R486" s="2">
        <f t="shared" ref="R486:R511" si="436">ROUND(CS486*I486,2)</f>
        <v>7.25</v>
      </c>
      <c r="S486" s="2">
        <f t="shared" ref="S486:S511" si="437">ROUND(CT486*I486,2)</f>
        <v>191.03</v>
      </c>
      <c r="T486" s="2">
        <f t="shared" ref="T486:T511" si="438">ROUND(CU486*I486,2)</f>
        <v>0</v>
      </c>
      <c r="U486" s="2">
        <f t="shared" ref="U486:U511" si="439">CV486*I486</f>
        <v>19.8582</v>
      </c>
      <c r="V486" s="2">
        <f t="shared" ref="V486:V511" si="440">CW486*I486</f>
        <v>0.61499999999999988</v>
      </c>
      <c r="W486" s="2">
        <f t="shared" ref="W486:W511" si="441">ROUND(CX486*I486,2)</f>
        <v>0</v>
      </c>
      <c r="X486" s="2">
        <f t="shared" ref="X486:X511" si="442">ROUND(CY486,2)</f>
        <v>228.02</v>
      </c>
      <c r="Y486" s="2">
        <f t="shared" ref="Y486:Y511" si="443">ROUND(CZ486,2)</f>
        <v>140.78</v>
      </c>
      <c r="Z486" s="2"/>
      <c r="AA486" s="2">
        <v>33304975</v>
      </c>
      <c r="AB486" s="2">
        <f t="shared" ref="AB486:AB511" si="444">ROUND((AC486+AD486+AF486),2)</f>
        <v>251.69</v>
      </c>
      <c r="AC486" s="2">
        <f t="shared" ref="AC486:AC511" si="445">ROUND((ES486),2)</f>
        <v>2.02</v>
      </c>
      <c r="AD486" s="2">
        <f>ROUND((((((ET486*1.2)*1.25))-(((EU486*1.2)*1.25)))+AE486),2)</f>
        <v>58.64</v>
      </c>
      <c r="AE486" s="2">
        <f>ROUND((((EU486*1.2)*1.25)),2)</f>
        <v>7.25</v>
      </c>
      <c r="AF486" s="2">
        <f>ROUND((((EV486*1.2)*1.15)),2)</f>
        <v>191.03</v>
      </c>
      <c r="AG486" s="2">
        <f t="shared" ref="AG486:AG511" si="446">ROUND((AP486),2)</f>
        <v>0</v>
      </c>
      <c r="AH486" s="2">
        <f>(((EW486*1.2)*1.15))</f>
        <v>19.8582</v>
      </c>
      <c r="AI486" s="2">
        <f>(((EX486*1.2)*1.25))</f>
        <v>0.61499999999999988</v>
      </c>
      <c r="AJ486" s="2">
        <f t="shared" ref="AJ486:AJ511" si="447">(AS486)</f>
        <v>0</v>
      </c>
      <c r="AK486" s="2">
        <v>179.54</v>
      </c>
      <c r="AL486" s="2">
        <v>2.02</v>
      </c>
      <c r="AM486" s="2">
        <v>39.090000000000003</v>
      </c>
      <c r="AN486" s="2">
        <v>4.83</v>
      </c>
      <c r="AO486" s="2">
        <v>138.43</v>
      </c>
      <c r="AP486" s="2">
        <v>0</v>
      </c>
      <c r="AQ486" s="2">
        <v>14.39</v>
      </c>
      <c r="AR486" s="2">
        <v>0.41</v>
      </c>
      <c r="AS486" s="2">
        <v>0</v>
      </c>
      <c r="AT486" s="2">
        <v>115</v>
      </c>
      <c r="AU486" s="2">
        <v>71</v>
      </c>
      <c r="AV486" s="2">
        <v>1</v>
      </c>
      <c r="AW486" s="2">
        <v>1</v>
      </c>
      <c r="AX486" s="2"/>
      <c r="AY486" s="2"/>
      <c r="AZ486" s="2">
        <v>1</v>
      </c>
      <c r="BA486" s="2">
        <v>1</v>
      </c>
      <c r="BB486" s="2">
        <v>1</v>
      </c>
      <c r="BC486" s="2">
        <v>1</v>
      </c>
      <c r="BD486" s="2" t="s">
        <v>3</v>
      </c>
      <c r="BE486" s="2" t="s">
        <v>3</v>
      </c>
      <c r="BF486" s="2" t="s">
        <v>3</v>
      </c>
      <c r="BG486" s="2" t="s">
        <v>3</v>
      </c>
      <c r="BH486" s="2">
        <v>0</v>
      </c>
      <c r="BI486" s="2">
        <v>1</v>
      </c>
      <c r="BJ486" s="2" t="s">
        <v>20</v>
      </c>
      <c r="BK486" s="2"/>
      <c r="BL486" s="2"/>
      <c r="BM486" s="2">
        <v>20001</v>
      </c>
      <c r="BN486" s="2">
        <v>0</v>
      </c>
      <c r="BO486" s="2" t="s">
        <v>3</v>
      </c>
      <c r="BP486" s="2">
        <v>0</v>
      </c>
      <c r="BQ486" s="2">
        <v>2</v>
      </c>
      <c r="BR486" s="2">
        <v>0</v>
      </c>
      <c r="BS486" s="2">
        <v>1</v>
      </c>
      <c r="BT486" s="2">
        <v>1</v>
      </c>
      <c r="BU486" s="2">
        <v>1</v>
      </c>
      <c r="BV486" s="2">
        <v>1</v>
      </c>
      <c r="BW486" s="2">
        <v>1</v>
      </c>
      <c r="BX486" s="2">
        <v>1</v>
      </c>
      <c r="BY486" s="2" t="s">
        <v>3</v>
      </c>
      <c r="BZ486" s="2">
        <v>128</v>
      </c>
      <c r="CA486" s="2">
        <v>83</v>
      </c>
      <c r="CB486" s="2"/>
      <c r="CC486" s="2"/>
      <c r="CD486" s="2"/>
      <c r="CE486" s="2">
        <v>0</v>
      </c>
      <c r="CF486" s="2">
        <v>0</v>
      </c>
      <c r="CG486" s="2">
        <v>0</v>
      </c>
      <c r="CH486" s="2"/>
      <c r="CI486" s="2"/>
      <c r="CJ486" s="2"/>
      <c r="CK486" s="2"/>
      <c r="CL486" s="2"/>
      <c r="CM486" s="2">
        <v>0</v>
      </c>
      <c r="CN486" s="2" t="s">
        <v>954</v>
      </c>
      <c r="CO486" s="2">
        <v>0</v>
      </c>
      <c r="CP486" s="2">
        <f t="shared" ref="CP486:CP511" si="448">(P486+Q486+S486)</f>
        <v>251.69</v>
      </c>
      <c r="CQ486" s="2">
        <f t="shared" ref="CQ486:CQ511" si="449">AC486*BC486</f>
        <v>2.02</v>
      </c>
      <c r="CR486" s="2">
        <f t="shared" ref="CR486:CR511" si="450">AD486*BB486</f>
        <v>58.64</v>
      </c>
      <c r="CS486" s="2">
        <f t="shared" ref="CS486:CS511" si="451">AE486*BS486</f>
        <v>7.25</v>
      </c>
      <c r="CT486" s="2">
        <f t="shared" ref="CT486:CT511" si="452">AF486*BA486</f>
        <v>191.03</v>
      </c>
      <c r="CU486" s="2">
        <f t="shared" ref="CU486:CU511" si="453">AG486</f>
        <v>0</v>
      </c>
      <c r="CV486" s="2">
        <f t="shared" ref="CV486:CV511" si="454">AH486</f>
        <v>19.8582</v>
      </c>
      <c r="CW486" s="2">
        <f t="shared" ref="CW486:CW511" si="455">AI486</f>
        <v>0.61499999999999988</v>
      </c>
      <c r="CX486" s="2">
        <f t="shared" ref="CX486:CX511" si="456">AJ486</f>
        <v>0</v>
      </c>
      <c r="CY486" s="2">
        <f t="shared" ref="CY486:CY511" si="457">(((S486+R486)*AT486)/100)</f>
        <v>228.02200000000002</v>
      </c>
      <c r="CZ486" s="2">
        <f t="shared" ref="CZ486:CZ511" si="458">(((S486+R486)*AU486)/100)</f>
        <v>140.77879999999999</v>
      </c>
      <c r="DA486" s="2"/>
      <c r="DB486" s="2"/>
      <c r="DC486" s="2" t="s">
        <v>3</v>
      </c>
      <c r="DD486" s="2" t="s">
        <v>3</v>
      </c>
      <c r="DE486" s="2" t="s">
        <v>21</v>
      </c>
      <c r="DF486" s="2" t="s">
        <v>21</v>
      </c>
      <c r="DG486" s="2" t="s">
        <v>22</v>
      </c>
      <c r="DH486" s="2" t="s">
        <v>3</v>
      </c>
      <c r="DI486" s="2" t="s">
        <v>22</v>
      </c>
      <c r="DJ486" s="2" t="s">
        <v>21</v>
      </c>
      <c r="DK486" s="2" t="s">
        <v>3</v>
      </c>
      <c r="DL486" s="2" t="s">
        <v>3</v>
      </c>
      <c r="DM486" s="2" t="s">
        <v>3</v>
      </c>
      <c r="DN486" s="2">
        <v>0</v>
      </c>
      <c r="DO486" s="2">
        <v>0</v>
      </c>
      <c r="DP486" s="2">
        <v>1</v>
      </c>
      <c r="DQ486" s="2">
        <v>1</v>
      </c>
      <c r="DR486" s="2"/>
      <c r="DS486" s="2"/>
      <c r="DT486" s="2"/>
      <c r="DU486" s="2">
        <v>1013</v>
      </c>
      <c r="DV486" s="2" t="s">
        <v>19</v>
      </c>
      <c r="DW486" s="2" t="s">
        <v>19</v>
      </c>
      <c r="DX486" s="2">
        <v>1</v>
      </c>
      <c r="DY486" s="2"/>
      <c r="DZ486" s="2"/>
      <c r="EA486" s="2"/>
      <c r="EB486" s="2"/>
      <c r="EC486" s="2"/>
      <c r="ED486" s="2"/>
      <c r="EE486" s="2">
        <v>31102217</v>
      </c>
      <c r="EF486" s="2">
        <v>2</v>
      </c>
      <c r="EG486" s="2" t="s">
        <v>23</v>
      </c>
      <c r="EH486" s="2">
        <v>0</v>
      </c>
      <c r="EI486" s="2" t="s">
        <v>3</v>
      </c>
      <c r="EJ486" s="2">
        <v>1</v>
      </c>
      <c r="EK486" s="2">
        <v>20001</v>
      </c>
      <c r="EL486" s="2" t="s">
        <v>24</v>
      </c>
      <c r="EM486" s="2" t="s">
        <v>25</v>
      </c>
      <c r="EN486" s="2"/>
      <c r="EO486" s="2" t="s">
        <v>26</v>
      </c>
      <c r="EP486" s="2"/>
      <c r="EQ486" s="2">
        <v>0</v>
      </c>
      <c r="ER486" s="2">
        <v>179.54</v>
      </c>
      <c r="ES486" s="2">
        <v>2.02</v>
      </c>
      <c r="ET486" s="2">
        <v>39.090000000000003</v>
      </c>
      <c r="EU486" s="2">
        <v>4.83</v>
      </c>
      <c r="EV486" s="2">
        <v>138.43</v>
      </c>
      <c r="EW486" s="2">
        <v>14.39</v>
      </c>
      <c r="EX486" s="2">
        <v>0.41</v>
      </c>
      <c r="EY486" s="2">
        <v>0</v>
      </c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>
        <v>0</v>
      </c>
      <c r="FR486" s="2">
        <f t="shared" ref="FR486:FR511" si="459">ROUND(IF(AND(BH486=3,BI486=3),P486,0),2)</f>
        <v>0</v>
      </c>
      <c r="FS486" s="2">
        <v>0</v>
      </c>
      <c r="FT486" s="2" t="s">
        <v>27</v>
      </c>
      <c r="FU486" s="2" t="s">
        <v>28</v>
      </c>
      <c r="FV486" s="2"/>
      <c r="FW486" s="2"/>
      <c r="FX486" s="2">
        <v>115.2</v>
      </c>
      <c r="FY486" s="2">
        <v>70.55</v>
      </c>
      <c r="FZ486" s="2"/>
      <c r="GA486" s="2" t="s">
        <v>3</v>
      </c>
      <c r="GB486" s="2"/>
      <c r="GC486" s="2"/>
      <c r="GD486" s="2">
        <v>1</v>
      </c>
      <c r="GE486" s="2"/>
      <c r="GF486" s="2">
        <v>1570891784</v>
      </c>
      <c r="GG486" s="2">
        <v>2</v>
      </c>
      <c r="GH486" s="2">
        <v>1</v>
      </c>
      <c r="GI486" s="2">
        <v>-2</v>
      </c>
      <c r="GJ486" s="2">
        <v>0</v>
      </c>
      <c r="GK486" s="2">
        <v>0</v>
      </c>
      <c r="GL486" s="2">
        <f t="shared" ref="GL486:GL511" si="460">ROUND(IF(AND(BH486=3,BI486=3,FS486&lt;&gt;0),P486,0),2)</f>
        <v>0</v>
      </c>
      <c r="GM486" s="2">
        <f t="shared" ref="GM486:GM511" si="461">ROUND(O486+X486+Y486,2)+GX486</f>
        <v>620.49</v>
      </c>
      <c r="GN486" s="2">
        <f t="shared" ref="GN486:GN511" si="462">IF(OR(BI486=0,BI486=1),ROUND(O486+X486+Y486,2),0)</f>
        <v>620.49</v>
      </c>
      <c r="GO486" s="2">
        <f t="shared" ref="GO486:GO511" si="463">IF(BI486=2,ROUND(O486+X486+Y486,2),0)</f>
        <v>0</v>
      </c>
      <c r="GP486" s="2">
        <f t="shared" ref="GP486:GP511" si="464">IF(BI486=4,ROUND(O486+X486+Y486,2)+GX486,0)</f>
        <v>0</v>
      </c>
      <c r="GQ486" s="2"/>
      <c r="GR486" s="2">
        <v>0</v>
      </c>
      <c r="GS486" s="2">
        <v>3</v>
      </c>
      <c r="GT486" s="2">
        <v>0</v>
      </c>
      <c r="GU486" s="2" t="s">
        <v>3</v>
      </c>
      <c r="GV486" s="2">
        <f t="shared" ref="GV486:GV511" si="465">ROUND((GT486),2)</f>
        <v>0</v>
      </c>
      <c r="GW486" s="2">
        <v>1</v>
      </c>
      <c r="GX486" s="2">
        <f t="shared" ref="GX486:GX511" si="466">ROUND(HC486*I486,2)</f>
        <v>0</v>
      </c>
      <c r="GY486" s="2"/>
      <c r="GZ486" s="2"/>
      <c r="HA486" s="2">
        <v>0</v>
      </c>
      <c r="HB486" s="2">
        <v>0</v>
      </c>
      <c r="HC486" s="2">
        <f t="shared" ref="HC486:HC511" si="467">GV486*GW486</f>
        <v>0</v>
      </c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>
        <v>0</v>
      </c>
      <c r="IL486" s="2"/>
      <c r="IM486" s="2"/>
      <c r="IN486" s="2"/>
      <c r="IO486" s="2"/>
      <c r="IP486" s="2"/>
      <c r="IQ486" s="2"/>
      <c r="IR486" s="2"/>
      <c r="IS486" s="2"/>
      <c r="IT486" s="2"/>
      <c r="IU486" s="2"/>
    </row>
    <row r="487" spans="1:255">
      <c r="A487">
        <v>17</v>
      </c>
      <c r="B487">
        <v>1</v>
      </c>
      <c r="C487">
        <f>ROW(SmtRes!A452)</f>
        <v>452</v>
      </c>
      <c r="D487">
        <f>ROW(EtalonRes!A516)</f>
        <v>516</v>
      </c>
      <c r="E487" t="s">
        <v>303</v>
      </c>
      <c r="F487" t="s">
        <v>17</v>
      </c>
      <c r="G487" t="s">
        <v>18</v>
      </c>
      <c r="H487" t="s">
        <v>19</v>
      </c>
      <c r="I487">
        <v>1</v>
      </c>
      <c r="J487">
        <v>0</v>
      </c>
      <c r="O487">
        <f t="shared" si="433"/>
        <v>251.69</v>
      </c>
      <c r="P487">
        <f t="shared" si="434"/>
        <v>2.02</v>
      </c>
      <c r="Q487">
        <f t="shared" si="435"/>
        <v>58.64</v>
      </c>
      <c r="R487">
        <f t="shared" si="436"/>
        <v>7.25</v>
      </c>
      <c r="S487">
        <f t="shared" si="437"/>
        <v>191.03</v>
      </c>
      <c r="T487">
        <f t="shared" si="438"/>
        <v>0</v>
      </c>
      <c r="U487">
        <f t="shared" si="439"/>
        <v>19.8582</v>
      </c>
      <c r="V487">
        <f t="shared" si="440"/>
        <v>0.61499999999999988</v>
      </c>
      <c r="W487">
        <f t="shared" si="441"/>
        <v>0</v>
      </c>
      <c r="X487">
        <f t="shared" si="442"/>
        <v>228.02</v>
      </c>
      <c r="Y487">
        <f t="shared" si="443"/>
        <v>140.78</v>
      </c>
      <c r="AA487">
        <v>33304960</v>
      </c>
      <c r="AB487">
        <f t="shared" si="444"/>
        <v>251.69</v>
      </c>
      <c r="AC487">
        <f t="shared" si="445"/>
        <v>2.02</v>
      </c>
      <c r="AD487">
        <f>ROUND((((((ET487*1.2)*1.25))-(((EU487*1.2)*1.25)))+AE487),2)</f>
        <v>58.64</v>
      </c>
      <c r="AE487">
        <f>ROUND((((EU487*1.2)*1.25)),2)</f>
        <v>7.25</v>
      </c>
      <c r="AF487">
        <f>ROUND((((EV487*1.2)*1.15)),2)</f>
        <v>191.03</v>
      </c>
      <c r="AG487">
        <f t="shared" si="446"/>
        <v>0</v>
      </c>
      <c r="AH487">
        <f>(((EW487*1.2)*1.15))</f>
        <v>19.8582</v>
      </c>
      <c r="AI487">
        <f>(((EX487*1.2)*1.25))</f>
        <v>0.61499999999999988</v>
      </c>
      <c r="AJ487">
        <f t="shared" si="447"/>
        <v>0</v>
      </c>
      <c r="AK487">
        <v>179.54</v>
      </c>
      <c r="AL487">
        <v>2.02</v>
      </c>
      <c r="AM487">
        <v>39.090000000000003</v>
      </c>
      <c r="AN487">
        <v>4.83</v>
      </c>
      <c r="AO487">
        <v>138.43</v>
      </c>
      <c r="AP487">
        <v>0</v>
      </c>
      <c r="AQ487">
        <v>14.39</v>
      </c>
      <c r="AR487">
        <v>0.41</v>
      </c>
      <c r="AS487">
        <v>0</v>
      </c>
      <c r="AT487">
        <v>115</v>
      </c>
      <c r="AU487">
        <v>71</v>
      </c>
      <c r="AV487">
        <v>1</v>
      </c>
      <c r="AW487">
        <v>1</v>
      </c>
      <c r="AZ487">
        <v>1</v>
      </c>
      <c r="BA487">
        <v>1</v>
      </c>
      <c r="BB487">
        <v>1</v>
      </c>
      <c r="BC487">
        <v>1</v>
      </c>
      <c r="BD487" t="s">
        <v>3</v>
      </c>
      <c r="BE487" t="s">
        <v>3</v>
      </c>
      <c r="BF487" t="s">
        <v>3</v>
      </c>
      <c r="BG487" t="s">
        <v>3</v>
      </c>
      <c r="BH487">
        <v>0</v>
      </c>
      <c r="BI487">
        <v>1</v>
      </c>
      <c r="BJ487" t="s">
        <v>20</v>
      </c>
      <c r="BM487">
        <v>20001</v>
      </c>
      <c r="BN487">
        <v>0</v>
      </c>
      <c r="BO487" t="s">
        <v>3</v>
      </c>
      <c r="BP487">
        <v>0</v>
      </c>
      <c r="BQ487">
        <v>2</v>
      </c>
      <c r="BR487">
        <v>0</v>
      </c>
      <c r="BS487">
        <v>1</v>
      </c>
      <c r="BT487">
        <v>1</v>
      </c>
      <c r="BU487">
        <v>1</v>
      </c>
      <c r="BV487">
        <v>1</v>
      </c>
      <c r="BW487">
        <v>1</v>
      </c>
      <c r="BX487">
        <v>1</v>
      </c>
      <c r="BY487" t="s">
        <v>3</v>
      </c>
      <c r="BZ487">
        <v>128</v>
      </c>
      <c r="CA487">
        <v>83</v>
      </c>
      <c r="CE487">
        <v>0</v>
      </c>
      <c r="CF487">
        <v>0</v>
      </c>
      <c r="CG487">
        <v>0</v>
      </c>
      <c r="CM487">
        <v>0</v>
      </c>
      <c r="CN487" t="s">
        <v>954</v>
      </c>
      <c r="CO487">
        <v>0</v>
      </c>
      <c r="CP487">
        <f t="shared" si="448"/>
        <v>251.69</v>
      </c>
      <c r="CQ487">
        <f t="shared" si="449"/>
        <v>2.02</v>
      </c>
      <c r="CR487">
        <f t="shared" si="450"/>
        <v>58.64</v>
      </c>
      <c r="CS487">
        <f t="shared" si="451"/>
        <v>7.25</v>
      </c>
      <c r="CT487">
        <f t="shared" si="452"/>
        <v>191.03</v>
      </c>
      <c r="CU487">
        <f t="shared" si="453"/>
        <v>0</v>
      </c>
      <c r="CV487">
        <f t="shared" si="454"/>
        <v>19.8582</v>
      </c>
      <c r="CW487">
        <f t="shared" si="455"/>
        <v>0.61499999999999988</v>
      </c>
      <c r="CX487">
        <f t="shared" si="456"/>
        <v>0</v>
      </c>
      <c r="CY487">
        <f t="shared" si="457"/>
        <v>228.02200000000002</v>
      </c>
      <c r="CZ487">
        <f t="shared" si="458"/>
        <v>140.77879999999999</v>
      </c>
      <c r="DC487" t="s">
        <v>3</v>
      </c>
      <c r="DD487" t="s">
        <v>3</v>
      </c>
      <c r="DE487" t="s">
        <v>21</v>
      </c>
      <c r="DF487" t="s">
        <v>21</v>
      </c>
      <c r="DG487" t="s">
        <v>22</v>
      </c>
      <c r="DH487" t="s">
        <v>3</v>
      </c>
      <c r="DI487" t="s">
        <v>22</v>
      </c>
      <c r="DJ487" t="s">
        <v>21</v>
      </c>
      <c r="DK487" t="s">
        <v>3</v>
      </c>
      <c r="DL487" t="s">
        <v>3</v>
      </c>
      <c r="DM487" t="s">
        <v>3</v>
      </c>
      <c r="DN487">
        <v>0</v>
      </c>
      <c r="DO487">
        <v>0</v>
      </c>
      <c r="DP487">
        <v>1</v>
      </c>
      <c r="DQ487">
        <v>1</v>
      </c>
      <c r="DU487">
        <v>1013</v>
      </c>
      <c r="DV487" t="s">
        <v>19</v>
      </c>
      <c r="DW487" t="s">
        <v>19</v>
      </c>
      <c r="DX487">
        <v>1</v>
      </c>
      <c r="EE487">
        <v>31102217</v>
      </c>
      <c r="EF487">
        <v>2</v>
      </c>
      <c r="EG487" t="s">
        <v>23</v>
      </c>
      <c r="EH487">
        <v>0</v>
      </c>
      <c r="EI487" t="s">
        <v>3</v>
      </c>
      <c r="EJ487">
        <v>1</v>
      </c>
      <c r="EK487">
        <v>20001</v>
      </c>
      <c r="EL487" t="s">
        <v>24</v>
      </c>
      <c r="EM487" t="s">
        <v>25</v>
      </c>
      <c r="EO487" t="s">
        <v>26</v>
      </c>
      <c r="EQ487">
        <v>0</v>
      </c>
      <c r="ER487">
        <v>179.54</v>
      </c>
      <c r="ES487">
        <v>2.02</v>
      </c>
      <c r="ET487">
        <v>39.090000000000003</v>
      </c>
      <c r="EU487">
        <v>4.83</v>
      </c>
      <c r="EV487">
        <v>138.43</v>
      </c>
      <c r="EW487">
        <v>14.39</v>
      </c>
      <c r="EX487">
        <v>0.41</v>
      </c>
      <c r="EY487">
        <v>0</v>
      </c>
      <c r="FQ487">
        <v>0</v>
      </c>
      <c r="FR487">
        <f t="shared" si="459"/>
        <v>0</v>
      </c>
      <c r="FS487">
        <v>0</v>
      </c>
      <c r="FT487" t="s">
        <v>27</v>
      </c>
      <c r="FU487" t="s">
        <v>28</v>
      </c>
      <c r="FX487">
        <v>115.2</v>
      </c>
      <c r="FY487">
        <v>70.55</v>
      </c>
      <c r="GA487" t="s">
        <v>3</v>
      </c>
      <c r="GD487">
        <v>1</v>
      </c>
      <c r="GF487">
        <v>1570891784</v>
      </c>
      <c r="GG487">
        <v>2</v>
      </c>
      <c r="GH487">
        <v>1</v>
      </c>
      <c r="GI487">
        <v>-2</v>
      </c>
      <c r="GJ487">
        <v>0</v>
      </c>
      <c r="GK487">
        <v>0</v>
      </c>
      <c r="GL487">
        <f t="shared" si="460"/>
        <v>0</v>
      </c>
      <c r="GM487">
        <f t="shared" si="461"/>
        <v>620.49</v>
      </c>
      <c r="GN487">
        <f t="shared" si="462"/>
        <v>620.49</v>
      </c>
      <c r="GO487">
        <f t="shared" si="463"/>
        <v>0</v>
      </c>
      <c r="GP487">
        <f t="shared" si="464"/>
        <v>0</v>
      </c>
      <c r="GR487">
        <v>0</v>
      </c>
      <c r="GS487">
        <v>3</v>
      </c>
      <c r="GT487">
        <v>0</v>
      </c>
      <c r="GU487" t="s">
        <v>3</v>
      </c>
      <c r="GV487">
        <f t="shared" si="465"/>
        <v>0</v>
      </c>
      <c r="GW487">
        <v>1</v>
      </c>
      <c r="GX487">
        <f t="shared" si="466"/>
        <v>0</v>
      </c>
      <c r="HA487">
        <v>0</v>
      </c>
      <c r="HB487">
        <v>0</v>
      </c>
      <c r="HC487">
        <f t="shared" si="467"/>
        <v>0</v>
      </c>
      <c r="IK487">
        <v>0</v>
      </c>
    </row>
    <row r="488" spans="1:255">
      <c r="A488" s="2">
        <v>17</v>
      </c>
      <c r="B488" s="2">
        <v>1</v>
      </c>
      <c r="C488" s="2"/>
      <c r="D488" s="2"/>
      <c r="E488" s="2" t="s">
        <v>304</v>
      </c>
      <c r="F488" s="2" t="s">
        <v>30</v>
      </c>
      <c r="G488" s="2" t="s">
        <v>31</v>
      </c>
      <c r="H488" s="2" t="s">
        <v>32</v>
      </c>
      <c r="I488" s="2">
        <v>9.4000000000000004E-3</v>
      </c>
      <c r="J488" s="2">
        <v>0</v>
      </c>
      <c r="K488" s="2"/>
      <c r="L488" s="2"/>
      <c r="M488" s="2"/>
      <c r="N488" s="2"/>
      <c r="O488" s="2">
        <f t="shared" si="433"/>
        <v>94.64</v>
      </c>
      <c r="P488" s="2">
        <f t="shared" si="434"/>
        <v>94.64</v>
      </c>
      <c r="Q488" s="2">
        <f t="shared" si="435"/>
        <v>0</v>
      </c>
      <c r="R488" s="2">
        <f t="shared" si="436"/>
        <v>0</v>
      </c>
      <c r="S488" s="2">
        <f t="shared" si="437"/>
        <v>0</v>
      </c>
      <c r="T488" s="2">
        <f t="shared" si="438"/>
        <v>0</v>
      </c>
      <c r="U488" s="2">
        <f t="shared" si="439"/>
        <v>0</v>
      </c>
      <c r="V488" s="2">
        <f t="shared" si="440"/>
        <v>0</v>
      </c>
      <c r="W488" s="2">
        <f t="shared" si="441"/>
        <v>0</v>
      </c>
      <c r="X488" s="2">
        <f t="shared" si="442"/>
        <v>0</v>
      </c>
      <c r="Y488" s="2">
        <f t="shared" si="443"/>
        <v>0</v>
      </c>
      <c r="Z488" s="2"/>
      <c r="AA488" s="2">
        <v>33304975</v>
      </c>
      <c r="AB488" s="2">
        <f t="shared" si="444"/>
        <v>10068</v>
      </c>
      <c r="AC488" s="2">
        <f t="shared" si="445"/>
        <v>10068</v>
      </c>
      <c r="AD488" s="2">
        <f>ROUND((((ET488)-(EU488))+AE488),2)</f>
        <v>0</v>
      </c>
      <c r="AE488" s="2">
        <f t="shared" ref="AE488:AF491" si="468">ROUND((EU488),2)</f>
        <v>0</v>
      </c>
      <c r="AF488" s="2">
        <f t="shared" si="468"/>
        <v>0</v>
      </c>
      <c r="AG488" s="2">
        <f t="shared" si="446"/>
        <v>0</v>
      </c>
      <c r="AH488" s="2">
        <f t="shared" ref="AH488:AI491" si="469">(EW488)</f>
        <v>0</v>
      </c>
      <c r="AI488" s="2">
        <f t="shared" si="469"/>
        <v>0</v>
      </c>
      <c r="AJ488" s="2">
        <f t="shared" si="447"/>
        <v>0</v>
      </c>
      <c r="AK488" s="2">
        <v>10068</v>
      </c>
      <c r="AL488" s="2">
        <v>10068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1</v>
      </c>
      <c r="AW488" s="2">
        <v>1</v>
      </c>
      <c r="AX488" s="2"/>
      <c r="AY488" s="2"/>
      <c r="AZ488" s="2">
        <v>1</v>
      </c>
      <c r="BA488" s="2">
        <v>1</v>
      </c>
      <c r="BB488" s="2">
        <v>1</v>
      </c>
      <c r="BC488" s="2">
        <v>1</v>
      </c>
      <c r="BD488" s="2" t="s">
        <v>3</v>
      </c>
      <c r="BE488" s="2" t="s">
        <v>3</v>
      </c>
      <c r="BF488" s="2" t="s">
        <v>3</v>
      </c>
      <c r="BG488" s="2" t="s">
        <v>3</v>
      </c>
      <c r="BH488" s="2">
        <v>3</v>
      </c>
      <c r="BI488" s="2">
        <v>1</v>
      </c>
      <c r="BJ488" s="2" t="s">
        <v>33</v>
      </c>
      <c r="BK488" s="2"/>
      <c r="BL488" s="2"/>
      <c r="BM488" s="2">
        <v>500001</v>
      </c>
      <c r="BN488" s="2">
        <v>0</v>
      </c>
      <c r="BO488" s="2" t="s">
        <v>3</v>
      </c>
      <c r="BP488" s="2">
        <v>0</v>
      </c>
      <c r="BQ488" s="2">
        <v>8</v>
      </c>
      <c r="BR488" s="2">
        <v>0</v>
      </c>
      <c r="BS488" s="2">
        <v>1</v>
      </c>
      <c r="BT488" s="2">
        <v>1</v>
      </c>
      <c r="BU488" s="2">
        <v>1</v>
      </c>
      <c r="BV488" s="2">
        <v>1</v>
      </c>
      <c r="BW488" s="2">
        <v>1</v>
      </c>
      <c r="BX488" s="2">
        <v>1</v>
      </c>
      <c r="BY488" s="2" t="s">
        <v>3</v>
      </c>
      <c r="BZ488" s="2">
        <v>0</v>
      </c>
      <c r="CA488" s="2">
        <v>0</v>
      </c>
      <c r="CB488" s="2"/>
      <c r="CC488" s="2"/>
      <c r="CD488" s="2"/>
      <c r="CE488" s="2">
        <v>0</v>
      </c>
      <c r="CF488" s="2">
        <v>0</v>
      </c>
      <c r="CG488" s="2">
        <v>0</v>
      </c>
      <c r="CH488" s="2"/>
      <c r="CI488" s="2"/>
      <c r="CJ488" s="2"/>
      <c r="CK488" s="2"/>
      <c r="CL488" s="2"/>
      <c r="CM488" s="2">
        <v>0</v>
      </c>
      <c r="CN488" s="2" t="s">
        <v>3</v>
      </c>
      <c r="CO488" s="2">
        <v>0</v>
      </c>
      <c r="CP488" s="2">
        <f t="shared" si="448"/>
        <v>94.64</v>
      </c>
      <c r="CQ488" s="2">
        <f t="shared" si="449"/>
        <v>10068</v>
      </c>
      <c r="CR488" s="2">
        <f t="shared" si="450"/>
        <v>0</v>
      </c>
      <c r="CS488" s="2">
        <f t="shared" si="451"/>
        <v>0</v>
      </c>
      <c r="CT488" s="2">
        <f t="shared" si="452"/>
        <v>0</v>
      </c>
      <c r="CU488" s="2">
        <f t="shared" si="453"/>
        <v>0</v>
      </c>
      <c r="CV488" s="2">
        <f t="shared" si="454"/>
        <v>0</v>
      </c>
      <c r="CW488" s="2">
        <f t="shared" si="455"/>
        <v>0</v>
      </c>
      <c r="CX488" s="2">
        <f t="shared" si="456"/>
        <v>0</v>
      </c>
      <c r="CY488" s="2">
        <f t="shared" si="457"/>
        <v>0</v>
      </c>
      <c r="CZ488" s="2">
        <f t="shared" si="458"/>
        <v>0</v>
      </c>
      <c r="DA488" s="2"/>
      <c r="DB488" s="2"/>
      <c r="DC488" s="2" t="s">
        <v>3</v>
      </c>
      <c r="DD488" s="2" t="s">
        <v>3</v>
      </c>
      <c r="DE488" s="2" t="s">
        <v>3</v>
      </c>
      <c r="DF488" s="2" t="s">
        <v>3</v>
      </c>
      <c r="DG488" s="2" t="s">
        <v>3</v>
      </c>
      <c r="DH488" s="2" t="s">
        <v>3</v>
      </c>
      <c r="DI488" s="2" t="s">
        <v>3</v>
      </c>
      <c r="DJ488" s="2" t="s">
        <v>3</v>
      </c>
      <c r="DK488" s="2" t="s">
        <v>3</v>
      </c>
      <c r="DL488" s="2" t="s">
        <v>3</v>
      </c>
      <c r="DM488" s="2" t="s">
        <v>3</v>
      </c>
      <c r="DN488" s="2">
        <v>0</v>
      </c>
      <c r="DO488" s="2">
        <v>0</v>
      </c>
      <c r="DP488" s="2">
        <v>1</v>
      </c>
      <c r="DQ488" s="2">
        <v>1</v>
      </c>
      <c r="DR488" s="2"/>
      <c r="DS488" s="2"/>
      <c r="DT488" s="2"/>
      <c r="DU488" s="2">
        <v>1009</v>
      </c>
      <c r="DV488" s="2" t="s">
        <v>32</v>
      </c>
      <c r="DW488" s="2" t="s">
        <v>32</v>
      </c>
      <c r="DX488" s="2">
        <v>1000</v>
      </c>
      <c r="DY488" s="2"/>
      <c r="DZ488" s="2"/>
      <c r="EA488" s="2"/>
      <c r="EB488" s="2"/>
      <c r="EC488" s="2"/>
      <c r="ED488" s="2"/>
      <c r="EE488" s="2">
        <v>31102119</v>
      </c>
      <c r="EF488" s="2">
        <v>8</v>
      </c>
      <c r="EG488" s="2" t="s">
        <v>34</v>
      </c>
      <c r="EH488" s="2">
        <v>0</v>
      </c>
      <c r="EI488" s="2" t="s">
        <v>3</v>
      </c>
      <c r="EJ488" s="2">
        <v>1</v>
      </c>
      <c r="EK488" s="2">
        <v>500001</v>
      </c>
      <c r="EL488" s="2" t="s">
        <v>35</v>
      </c>
      <c r="EM488" s="2" t="s">
        <v>36</v>
      </c>
      <c r="EN488" s="2"/>
      <c r="EO488" s="2" t="s">
        <v>3</v>
      </c>
      <c r="EP488" s="2"/>
      <c r="EQ488" s="2">
        <v>0</v>
      </c>
      <c r="ER488" s="2">
        <v>10068</v>
      </c>
      <c r="ES488" s="2">
        <v>10068</v>
      </c>
      <c r="ET488" s="2">
        <v>0</v>
      </c>
      <c r="EU488" s="2">
        <v>0</v>
      </c>
      <c r="EV488" s="2">
        <v>0</v>
      </c>
      <c r="EW488" s="2">
        <v>0</v>
      </c>
      <c r="EX488" s="2">
        <v>0</v>
      </c>
      <c r="EY488" s="2">
        <v>0</v>
      </c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>
        <v>0</v>
      </c>
      <c r="FR488" s="2">
        <f t="shared" si="459"/>
        <v>0</v>
      </c>
      <c r="FS488" s="2">
        <v>0</v>
      </c>
      <c r="FT488" s="2"/>
      <c r="FU488" s="2"/>
      <c r="FV488" s="2"/>
      <c r="FW488" s="2"/>
      <c r="FX488" s="2">
        <v>0</v>
      </c>
      <c r="FY488" s="2">
        <v>0</v>
      </c>
      <c r="FZ488" s="2"/>
      <c r="GA488" s="2" t="s">
        <v>3</v>
      </c>
      <c r="GB488" s="2"/>
      <c r="GC488" s="2"/>
      <c r="GD488" s="2">
        <v>1</v>
      </c>
      <c r="GE488" s="2"/>
      <c r="GF488" s="2">
        <v>960438781</v>
      </c>
      <c r="GG488" s="2">
        <v>2</v>
      </c>
      <c r="GH488" s="2">
        <v>1</v>
      </c>
      <c r="GI488" s="2">
        <v>-2</v>
      </c>
      <c r="GJ488" s="2">
        <v>0</v>
      </c>
      <c r="GK488" s="2">
        <v>0</v>
      </c>
      <c r="GL488" s="2">
        <f t="shared" si="460"/>
        <v>0</v>
      </c>
      <c r="GM488" s="2">
        <f t="shared" si="461"/>
        <v>94.64</v>
      </c>
      <c r="GN488" s="2">
        <f t="shared" si="462"/>
        <v>94.64</v>
      </c>
      <c r="GO488" s="2">
        <f t="shared" si="463"/>
        <v>0</v>
      </c>
      <c r="GP488" s="2">
        <f t="shared" si="464"/>
        <v>0</v>
      </c>
      <c r="GQ488" s="2"/>
      <c r="GR488" s="2">
        <v>0</v>
      </c>
      <c r="GS488" s="2">
        <v>3</v>
      </c>
      <c r="GT488" s="2">
        <v>0</v>
      </c>
      <c r="GU488" s="2" t="s">
        <v>3</v>
      </c>
      <c r="GV488" s="2">
        <f t="shared" si="465"/>
        <v>0</v>
      </c>
      <c r="GW488" s="2">
        <v>1</v>
      </c>
      <c r="GX488" s="2">
        <f t="shared" si="466"/>
        <v>0</v>
      </c>
      <c r="GY488" s="2"/>
      <c r="GZ488" s="2"/>
      <c r="HA488" s="2">
        <v>0</v>
      </c>
      <c r="HB488" s="2">
        <v>0</v>
      </c>
      <c r="HC488" s="2">
        <f t="shared" si="467"/>
        <v>0</v>
      </c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>
        <v>0</v>
      </c>
      <c r="IL488" s="2"/>
      <c r="IM488" s="2"/>
      <c r="IN488" s="2"/>
      <c r="IO488" s="2"/>
      <c r="IP488" s="2"/>
      <c r="IQ488" s="2"/>
      <c r="IR488" s="2"/>
      <c r="IS488" s="2"/>
      <c r="IT488" s="2"/>
      <c r="IU488" s="2"/>
    </row>
    <row r="489" spans="1:255">
      <c r="A489">
        <v>17</v>
      </c>
      <c r="B489">
        <v>1</v>
      </c>
      <c r="E489" t="s">
        <v>304</v>
      </c>
      <c r="F489" t="s">
        <v>30</v>
      </c>
      <c r="G489" t="s">
        <v>31</v>
      </c>
      <c r="H489" t="s">
        <v>32</v>
      </c>
      <c r="I489">
        <v>9.4000000000000004E-3</v>
      </c>
      <c r="J489">
        <v>0</v>
      </c>
      <c r="O489">
        <f t="shared" si="433"/>
        <v>94.64</v>
      </c>
      <c r="P489">
        <f t="shared" si="434"/>
        <v>94.64</v>
      </c>
      <c r="Q489">
        <f t="shared" si="435"/>
        <v>0</v>
      </c>
      <c r="R489">
        <f t="shared" si="436"/>
        <v>0</v>
      </c>
      <c r="S489">
        <f t="shared" si="437"/>
        <v>0</v>
      </c>
      <c r="T489">
        <f t="shared" si="438"/>
        <v>0</v>
      </c>
      <c r="U489">
        <f t="shared" si="439"/>
        <v>0</v>
      </c>
      <c r="V489">
        <f t="shared" si="440"/>
        <v>0</v>
      </c>
      <c r="W489">
        <f t="shared" si="441"/>
        <v>0</v>
      </c>
      <c r="X489">
        <f t="shared" si="442"/>
        <v>0</v>
      </c>
      <c r="Y489">
        <f t="shared" si="443"/>
        <v>0</v>
      </c>
      <c r="AA489">
        <v>33304960</v>
      </c>
      <c r="AB489">
        <f t="shared" si="444"/>
        <v>10068</v>
      </c>
      <c r="AC489">
        <f t="shared" si="445"/>
        <v>10068</v>
      </c>
      <c r="AD489">
        <f>ROUND((((ET489)-(EU489))+AE489),2)</f>
        <v>0</v>
      </c>
      <c r="AE489">
        <f t="shared" si="468"/>
        <v>0</v>
      </c>
      <c r="AF489">
        <f t="shared" si="468"/>
        <v>0</v>
      </c>
      <c r="AG489">
        <f t="shared" si="446"/>
        <v>0</v>
      </c>
      <c r="AH489">
        <f t="shared" si="469"/>
        <v>0</v>
      </c>
      <c r="AI489">
        <f t="shared" si="469"/>
        <v>0</v>
      </c>
      <c r="AJ489">
        <f t="shared" si="447"/>
        <v>0</v>
      </c>
      <c r="AK489">
        <v>10068</v>
      </c>
      <c r="AL489">
        <v>10068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1</v>
      </c>
      <c r="AW489">
        <v>1</v>
      </c>
      <c r="AZ489">
        <v>1</v>
      </c>
      <c r="BA489">
        <v>1</v>
      </c>
      <c r="BB489">
        <v>1</v>
      </c>
      <c r="BC489">
        <v>1</v>
      </c>
      <c r="BD489" t="s">
        <v>3</v>
      </c>
      <c r="BE489" t="s">
        <v>3</v>
      </c>
      <c r="BF489" t="s">
        <v>3</v>
      </c>
      <c r="BG489" t="s">
        <v>3</v>
      </c>
      <c r="BH489">
        <v>3</v>
      </c>
      <c r="BI489">
        <v>1</v>
      </c>
      <c r="BJ489" t="s">
        <v>33</v>
      </c>
      <c r="BM489">
        <v>500001</v>
      </c>
      <c r="BN489">
        <v>0</v>
      </c>
      <c r="BO489" t="s">
        <v>3</v>
      </c>
      <c r="BP489">
        <v>0</v>
      </c>
      <c r="BQ489">
        <v>8</v>
      </c>
      <c r="BR489">
        <v>0</v>
      </c>
      <c r="BS489">
        <v>1</v>
      </c>
      <c r="BT489">
        <v>1</v>
      </c>
      <c r="BU489">
        <v>1</v>
      </c>
      <c r="BV489">
        <v>1</v>
      </c>
      <c r="BW489">
        <v>1</v>
      </c>
      <c r="BX489">
        <v>1</v>
      </c>
      <c r="BY489" t="s">
        <v>3</v>
      </c>
      <c r="BZ489">
        <v>0</v>
      </c>
      <c r="CA489">
        <v>0</v>
      </c>
      <c r="CE489">
        <v>0</v>
      </c>
      <c r="CF489">
        <v>0</v>
      </c>
      <c r="CG489">
        <v>0</v>
      </c>
      <c r="CM489">
        <v>0</v>
      </c>
      <c r="CN489" t="s">
        <v>3</v>
      </c>
      <c r="CO489">
        <v>0</v>
      </c>
      <c r="CP489">
        <f t="shared" si="448"/>
        <v>94.64</v>
      </c>
      <c r="CQ489">
        <f t="shared" si="449"/>
        <v>10068</v>
      </c>
      <c r="CR489">
        <f t="shared" si="450"/>
        <v>0</v>
      </c>
      <c r="CS489">
        <f t="shared" si="451"/>
        <v>0</v>
      </c>
      <c r="CT489">
        <f t="shared" si="452"/>
        <v>0</v>
      </c>
      <c r="CU489">
        <f t="shared" si="453"/>
        <v>0</v>
      </c>
      <c r="CV489">
        <f t="shared" si="454"/>
        <v>0</v>
      </c>
      <c r="CW489">
        <f t="shared" si="455"/>
        <v>0</v>
      </c>
      <c r="CX489">
        <f t="shared" si="456"/>
        <v>0</v>
      </c>
      <c r="CY489">
        <f t="shared" si="457"/>
        <v>0</v>
      </c>
      <c r="CZ489">
        <f t="shared" si="458"/>
        <v>0</v>
      </c>
      <c r="DC489" t="s">
        <v>3</v>
      </c>
      <c r="DD489" t="s">
        <v>3</v>
      </c>
      <c r="DE489" t="s">
        <v>3</v>
      </c>
      <c r="DF489" t="s">
        <v>3</v>
      </c>
      <c r="DG489" t="s">
        <v>3</v>
      </c>
      <c r="DH489" t="s">
        <v>3</v>
      </c>
      <c r="DI489" t="s">
        <v>3</v>
      </c>
      <c r="DJ489" t="s">
        <v>3</v>
      </c>
      <c r="DK489" t="s">
        <v>3</v>
      </c>
      <c r="DL489" t="s">
        <v>3</v>
      </c>
      <c r="DM489" t="s">
        <v>3</v>
      </c>
      <c r="DN489">
        <v>0</v>
      </c>
      <c r="DO489">
        <v>0</v>
      </c>
      <c r="DP489">
        <v>1</v>
      </c>
      <c r="DQ489">
        <v>1</v>
      </c>
      <c r="DU489">
        <v>1009</v>
      </c>
      <c r="DV489" t="s">
        <v>32</v>
      </c>
      <c r="DW489" t="s">
        <v>32</v>
      </c>
      <c r="DX489">
        <v>1000</v>
      </c>
      <c r="EE489">
        <v>31102119</v>
      </c>
      <c r="EF489">
        <v>8</v>
      </c>
      <c r="EG489" t="s">
        <v>34</v>
      </c>
      <c r="EH489">
        <v>0</v>
      </c>
      <c r="EI489" t="s">
        <v>3</v>
      </c>
      <c r="EJ489">
        <v>1</v>
      </c>
      <c r="EK489">
        <v>500001</v>
      </c>
      <c r="EL489" t="s">
        <v>35</v>
      </c>
      <c r="EM489" t="s">
        <v>36</v>
      </c>
      <c r="EO489" t="s">
        <v>3</v>
      </c>
      <c r="EQ489">
        <v>0</v>
      </c>
      <c r="ER489">
        <v>10068</v>
      </c>
      <c r="ES489">
        <v>10068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FQ489">
        <v>0</v>
      </c>
      <c r="FR489">
        <f t="shared" si="459"/>
        <v>0</v>
      </c>
      <c r="FS489">
        <v>0</v>
      </c>
      <c r="FX489">
        <v>0</v>
      </c>
      <c r="FY489">
        <v>0</v>
      </c>
      <c r="GA489" t="s">
        <v>3</v>
      </c>
      <c r="GD489">
        <v>1</v>
      </c>
      <c r="GF489">
        <v>960438781</v>
      </c>
      <c r="GG489">
        <v>2</v>
      </c>
      <c r="GH489">
        <v>1</v>
      </c>
      <c r="GI489">
        <v>-2</v>
      </c>
      <c r="GJ489">
        <v>0</v>
      </c>
      <c r="GK489">
        <v>0</v>
      </c>
      <c r="GL489">
        <f t="shared" si="460"/>
        <v>0</v>
      </c>
      <c r="GM489">
        <f t="shared" si="461"/>
        <v>94.64</v>
      </c>
      <c r="GN489">
        <f t="shared" si="462"/>
        <v>94.64</v>
      </c>
      <c r="GO489">
        <f t="shared" si="463"/>
        <v>0</v>
      </c>
      <c r="GP489">
        <f t="shared" si="464"/>
        <v>0</v>
      </c>
      <c r="GR489">
        <v>0</v>
      </c>
      <c r="GS489">
        <v>3</v>
      </c>
      <c r="GT489">
        <v>0</v>
      </c>
      <c r="GU489" t="s">
        <v>3</v>
      </c>
      <c r="GV489">
        <f t="shared" si="465"/>
        <v>0</v>
      </c>
      <c r="GW489">
        <v>1</v>
      </c>
      <c r="GX489">
        <f t="shared" si="466"/>
        <v>0</v>
      </c>
      <c r="HA489">
        <v>0</v>
      </c>
      <c r="HB489">
        <v>0</v>
      </c>
      <c r="HC489">
        <f t="shared" si="467"/>
        <v>0</v>
      </c>
      <c r="IK489">
        <v>0</v>
      </c>
    </row>
    <row r="490" spans="1:255">
      <c r="A490" s="2">
        <v>17</v>
      </c>
      <c r="B490" s="2">
        <v>1</v>
      </c>
      <c r="C490" s="2"/>
      <c r="D490" s="2"/>
      <c r="E490" s="2" t="s">
        <v>305</v>
      </c>
      <c r="F490" s="2" t="s">
        <v>38</v>
      </c>
      <c r="G490" s="2" t="s">
        <v>306</v>
      </c>
      <c r="H490" s="2" t="s">
        <v>40</v>
      </c>
      <c r="I490" s="2">
        <v>1</v>
      </c>
      <c r="J490" s="2">
        <v>0</v>
      </c>
      <c r="K490" s="2"/>
      <c r="L490" s="2"/>
      <c r="M490" s="2"/>
      <c r="N490" s="2"/>
      <c r="O490" s="2">
        <f t="shared" si="433"/>
        <v>0</v>
      </c>
      <c r="P490" s="2">
        <f t="shared" si="434"/>
        <v>0</v>
      </c>
      <c r="Q490" s="2">
        <f t="shared" si="435"/>
        <v>0</v>
      </c>
      <c r="R490" s="2">
        <f t="shared" si="436"/>
        <v>0</v>
      </c>
      <c r="S490" s="2">
        <f t="shared" si="437"/>
        <v>0</v>
      </c>
      <c r="T490" s="2">
        <f t="shared" si="438"/>
        <v>0</v>
      </c>
      <c r="U490" s="2">
        <f t="shared" si="439"/>
        <v>0</v>
      </c>
      <c r="V490" s="2">
        <f t="shared" si="440"/>
        <v>0</v>
      </c>
      <c r="W490" s="2">
        <f t="shared" si="441"/>
        <v>0</v>
      </c>
      <c r="X490" s="2">
        <f t="shared" si="442"/>
        <v>0</v>
      </c>
      <c r="Y490" s="2">
        <f t="shared" si="443"/>
        <v>0</v>
      </c>
      <c r="Z490" s="2"/>
      <c r="AA490" s="2">
        <v>33304975</v>
      </c>
      <c r="AB490" s="2">
        <f t="shared" si="444"/>
        <v>0</v>
      </c>
      <c r="AC490" s="2">
        <f t="shared" si="445"/>
        <v>0</v>
      </c>
      <c r="AD490" s="2">
        <f>ROUND((((ET490)-(EU490))+AE490),2)</f>
        <v>0</v>
      </c>
      <c r="AE490" s="2">
        <f t="shared" si="468"/>
        <v>0</v>
      </c>
      <c r="AF490" s="2">
        <f t="shared" si="468"/>
        <v>0</v>
      </c>
      <c r="AG490" s="2">
        <f t="shared" si="446"/>
        <v>0</v>
      </c>
      <c r="AH490" s="2">
        <f t="shared" si="469"/>
        <v>0</v>
      </c>
      <c r="AI490" s="2">
        <f t="shared" si="469"/>
        <v>0</v>
      </c>
      <c r="AJ490" s="2">
        <f t="shared" si="447"/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1</v>
      </c>
      <c r="AW490" s="2">
        <v>1</v>
      </c>
      <c r="AX490" s="2"/>
      <c r="AY490" s="2"/>
      <c r="AZ490" s="2">
        <v>1</v>
      </c>
      <c r="BA490" s="2">
        <v>1</v>
      </c>
      <c r="BB490" s="2">
        <v>1</v>
      </c>
      <c r="BC490" s="2">
        <v>1</v>
      </c>
      <c r="BD490" s="2" t="s">
        <v>3</v>
      </c>
      <c r="BE490" s="2" t="s">
        <v>3</v>
      </c>
      <c r="BF490" s="2" t="s">
        <v>3</v>
      </c>
      <c r="BG490" s="2" t="s">
        <v>3</v>
      </c>
      <c r="BH490" s="2">
        <v>3</v>
      </c>
      <c r="BI490" s="2">
        <v>3</v>
      </c>
      <c r="BJ490" s="2" t="s">
        <v>3</v>
      </c>
      <c r="BK490" s="2"/>
      <c r="BL490" s="2"/>
      <c r="BM490" s="2">
        <v>1100</v>
      </c>
      <c r="BN490" s="2">
        <v>0</v>
      </c>
      <c r="BO490" s="2" t="s">
        <v>3</v>
      </c>
      <c r="BP490" s="2">
        <v>0</v>
      </c>
      <c r="BQ490" s="2">
        <v>21</v>
      </c>
      <c r="BR490" s="2">
        <v>0</v>
      </c>
      <c r="BS490" s="2">
        <v>1</v>
      </c>
      <c r="BT490" s="2">
        <v>1</v>
      </c>
      <c r="BU490" s="2">
        <v>1</v>
      </c>
      <c r="BV490" s="2">
        <v>1</v>
      </c>
      <c r="BW490" s="2">
        <v>1</v>
      </c>
      <c r="BX490" s="2">
        <v>1</v>
      </c>
      <c r="BY490" s="2" t="s">
        <v>3</v>
      </c>
      <c r="BZ490" s="2">
        <v>0</v>
      </c>
      <c r="CA490" s="2">
        <v>0</v>
      </c>
      <c r="CB490" s="2"/>
      <c r="CC490" s="2"/>
      <c r="CD490" s="2"/>
      <c r="CE490" s="2">
        <v>0</v>
      </c>
      <c r="CF490" s="2">
        <v>0</v>
      </c>
      <c r="CG490" s="2">
        <v>0</v>
      </c>
      <c r="CH490" s="2"/>
      <c r="CI490" s="2"/>
      <c r="CJ490" s="2"/>
      <c r="CK490" s="2"/>
      <c r="CL490" s="2"/>
      <c r="CM490" s="2">
        <v>0</v>
      </c>
      <c r="CN490" s="2" t="s">
        <v>3</v>
      </c>
      <c r="CO490" s="2">
        <v>0</v>
      </c>
      <c r="CP490" s="2">
        <f t="shared" si="448"/>
        <v>0</v>
      </c>
      <c r="CQ490" s="2">
        <f t="shared" si="449"/>
        <v>0</v>
      </c>
      <c r="CR490" s="2">
        <f t="shared" si="450"/>
        <v>0</v>
      </c>
      <c r="CS490" s="2">
        <f t="shared" si="451"/>
        <v>0</v>
      </c>
      <c r="CT490" s="2">
        <f t="shared" si="452"/>
        <v>0</v>
      </c>
      <c r="CU490" s="2">
        <f t="shared" si="453"/>
        <v>0</v>
      </c>
      <c r="CV490" s="2">
        <f t="shared" si="454"/>
        <v>0</v>
      </c>
      <c r="CW490" s="2">
        <f t="shared" si="455"/>
        <v>0</v>
      </c>
      <c r="CX490" s="2">
        <f t="shared" si="456"/>
        <v>0</v>
      </c>
      <c r="CY490" s="2">
        <f t="shared" si="457"/>
        <v>0</v>
      </c>
      <c r="CZ490" s="2">
        <f t="shared" si="458"/>
        <v>0</v>
      </c>
      <c r="DA490" s="2"/>
      <c r="DB490" s="2"/>
      <c r="DC490" s="2" t="s">
        <v>3</v>
      </c>
      <c r="DD490" s="2" t="s">
        <v>3</v>
      </c>
      <c r="DE490" s="2" t="s">
        <v>3</v>
      </c>
      <c r="DF490" s="2" t="s">
        <v>3</v>
      </c>
      <c r="DG490" s="2" t="s">
        <v>3</v>
      </c>
      <c r="DH490" s="2" t="s">
        <v>3</v>
      </c>
      <c r="DI490" s="2" t="s">
        <v>3</v>
      </c>
      <c r="DJ490" s="2" t="s">
        <v>3</v>
      </c>
      <c r="DK490" s="2" t="s">
        <v>3</v>
      </c>
      <c r="DL490" s="2" t="s">
        <v>3</v>
      </c>
      <c r="DM490" s="2" t="s">
        <v>3</v>
      </c>
      <c r="DN490" s="2">
        <v>0</v>
      </c>
      <c r="DO490" s="2">
        <v>0</v>
      </c>
      <c r="DP490" s="2">
        <v>1</v>
      </c>
      <c r="DQ490" s="2">
        <v>1</v>
      </c>
      <c r="DR490" s="2"/>
      <c r="DS490" s="2"/>
      <c r="DT490" s="2"/>
      <c r="DU490" s="2">
        <v>1010</v>
      </c>
      <c r="DV490" s="2" t="s">
        <v>40</v>
      </c>
      <c r="DW490" s="2" t="s">
        <v>40</v>
      </c>
      <c r="DX490" s="2">
        <v>1</v>
      </c>
      <c r="DY490" s="2"/>
      <c r="DZ490" s="2"/>
      <c r="EA490" s="2"/>
      <c r="EB490" s="2"/>
      <c r="EC490" s="2"/>
      <c r="ED490" s="2"/>
      <c r="EE490" s="2">
        <v>31102366</v>
      </c>
      <c r="EF490" s="2">
        <v>8</v>
      </c>
      <c r="EG490" s="2" t="s">
        <v>34</v>
      </c>
      <c r="EH490" s="2">
        <v>0</v>
      </c>
      <c r="EI490" s="2" t="s">
        <v>3</v>
      </c>
      <c r="EJ490" s="2">
        <v>1</v>
      </c>
      <c r="EK490" s="2">
        <v>1100</v>
      </c>
      <c r="EL490" s="2" t="s">
        <v>41</v>
      </c>
      <c r="EM490" s="2" t="s">
        <v>42</v>
      </c>
      <c r="EN490" s="2"/>
      <c r="EO490" s="2" t="s">
        <v>3</v>
      </c>
      <c r="EP490" s="2"/>
      <c r="EQ490" s="2">
        <v>0</v>
      </c>
      <c r="ER490" s="2">
        <v>0</v>
      </c>
      <c r="ES490" s="2">
        <v>0</v>
      </c>
      <c r="ET490" s="2">
        <v>0</v>
      </c>
      <c r="EU490" s="2">
        <v>0</v>
      </c>
      <c r="EV490" s="2">
        <v>0</v>
      </c>
      <c r="EW490" s="2">
        <v>0</v>
      </c>
      <c r="EX490" s="2">
        <v>0</v>
      </c>
      <c r="EY490" s="2">
        <v>0</v>
      </c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>
        <v>0</v>
      </c>
      <c r="FR490" s="2">
        <f t="shared" si="459"/>
        <v>0</v>
      </c>
      <c r="FS490" s="2">
        <v>0</v>
      </c>
      <c r="FT490" s="2"/>
      <c r="FU490" s="2"/>
      <c r="FV490" s="2"/>
      <c r="FW490" s="2"/>
      <c r="FX490" s="2">
        <v>0</v>
      </c>
      <c r="FY490" s="2">
        <v>0</v>
      </c>
      <c r="FZ490" s="2"/>
      <c r="GA490" s="2" t="s">
        <v>3</v>
      </c>
      <c r="GB490" s="2"/>
      <c r="GC490" s="2"/>
      <c r="GD490" s="2">
        <v>1</v>
      </c>
      <c r="GE490" s="2"/>
      <c r="GF490" s="2">
        <v>-1201723423</v>
      </c>
      <c r="GG490" s="2">
        <v>2</v>
      </c>
      <c r="GH490" s="2">
        <v>0</v>
      </c>
      <c r="GI490" s="2">
        <v>-2</v>
      </c>
      <c r="GJ490" s="2">
        <v>0</v>
      </c>
      <c r="GK490" s="2">
        <v>0</v>
      </c>
      <c r="GL490" s="2">
        <f t="shared" si="460"/>
        <v>0</v>
      </c>
      <c r="GM490" s="2">
        <f t="shared" si="461"/>
        <v>0</v>
      </c>
      <c r="GN490" s="2">
        <f t="shared" si="462"/>
        <v>0</v>
      </c>
      <c r="GO490" s="2">
        <f t="shared" si="463"/>
        <v>0</v>
      </c>
      <c r="GP490" s="2">
        <f t="shared" si="464"/>
        <v>0</v>
      </c>
      <c r="GQ490" s="2"/>
      <c r="GR490" s="2">
        <v>0</v>
      </c>
      <c r="GS490" s="2">
        <v>3</v>
      </c>
      <c r="GT490" s="2">
        <v>0</v>
      </c>
      <c r="GU490" s="2" t="s">
        <v>3</v>
      </c>
      <c r="GV490" s="2">
        <f t="shared" si="465"/>
        <v>0</v>
      </c>
      <c r="GW490" s="2">
        <v>1</v>
      </c>
      <c r="GX490" s="2">
        <f t="shared" si="466"/>
        <v>0</v>
      </c>
      <c r="GY490" s="2"/>
      <c r="GZ490" s="2"/>
      <c r="HA490" s="2">
        <v>0</v>
      </c>
      <c r="HB490" s="2">
        <v>0</v>
      </c>
      <c r="HC490" s="2">
        <f t="shared" si="467"/>
        <v>0</v>
      </c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>
        <v>0</v>
      </c>
      <c r="IL490" s="2"/>
      <c r="IM490" s="2"/>
      <c r="IN490" s="2"/>
      <c r="IO490" s="2"/>
      <c r="IP490" s="2"/>
      <c r="IQ490" s="2"/>
      <c r="IR490" s="2"/>
      <c r="IS490" s="2"/>
      <c r="IT490" s="2"/>
      <c r="IU490" s="2"/>
    </row>
    <row r="491" spans="1:255">
      <c r="A491">
        <v>17</v>
      </c>
      <c r="B491">
        <v>1</v>
      </c>
      <c r="E491" t="s">
        <v>305</v>
      </c>
      <c r="F491" t="s">
        <v>38</v>
      </c>
      <c r="G491" t="s">
        <v>306</v>
      </c>
      <c r="H491" t="s">
        <v>40</v>
      </c>
      <c r="I491">
        <v>1</v>
      </c>
      <c r="J491">
        <v>0</v>
      </c>
      <c r="O491">
        <f t="shared" si="433"/>
        <v>43053.93</v>
      </c>
      <c r="P491">
        <f t="shared" si="434"/>
        <v>43053.93</v>
      </c>
      <c r="Q491">
        <f t="shared" si="435"/>
        <v>0</v>
      </c>
      <c r="R491">
        <f t="shared" si="436"/>
        <v>0</v>
      </c>
      <c r="S491">
        <f t="shared" si="437"/>
        <v>0</v>
      </c>
      <c r="T491">
        <f t="shared" si="438"/>
        <v>0</v>
      </c>
      <c r="U491">
        <f t="shared" si="439"/>
        <v>0</v>
      </c>
      <c r="V491">
        <f t="shared" si="440"/>
        <v>0</v>
      </c>
      <c r="W491">
        <f t="shared" si="441"/>
        <v>0</v>
      </c>
      <c r="X491">
        <f t="shared" si="442"/>
        <v>0</v>
      </c>
      <c r="Y491">
        <f t="shared" si="443"/>
        <v>0</v>
      </c>
      <c r="AA491">
        <v>33304960</v>
      </c>
      <c r="AB491">
        <f t="shared" si="444"/>
        <v>43053.93</v>
      </c>
      <c r="AC491">
        <f t="shared" si="445"/>
        <v>43053.93</v>
      </c>
      <c r="AD491">
        <f>ROUND((((ET491)-(EU491))+AE491),2)</f>
        <v>0</v>
      </c>
      <c r="AE491">
        <f t="shared" si="468"/>
        <v>0</v>
      </c>
      <c r="AF491">
        <f t="shared" si="468"/>
        <v>0</v>
      </c>
      <c r="AG491">
        <f t="shared" si="446"/>
        <v>0</v>
      </c>
      <c r="AH491">
        <f t="shared" si="469"/>
        <v>0</v>
      </c>
      <c r="AI491">
        <f t="shared" si="469"/>
        <v>0</v>
      </c>
      <c r="AJ491">
        <f t="shared" si="447"/>
        <v>0</v>
      </c>
      <c r="AK491">
        <v>43053.929999999993</v>
      </c>
      <c r="AL491">
        <v>43053.929999999993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1</v>
      </c>
      <c r="AW491">
        <v>1</v>
      </c>
      <c r="AZ491">
        <v>1</v>
      </c>
      <c r="BA491">
        <v>1</v>
      </c>
      <c r="BB491">
        <v>1</v>
      </c>
      <c r="BC491">
        <v>1</v>
      </c>
      <c r="BD491" t="s">
        <v>3</v>
      </c>
      <c r="BE491" t="s">
        <v>3</v>
      </c>
      <c r="BF491" t="s">
        <v>3</v>
      </c>
      <c r="BG491" t="s">
        <v>3</v>
      </c>
      <c r="BH491">
        <v>3</v>
      </c>
      <c r="BI491">
        <v>3</v>
      </c>
      <c r="BJ491" t="s">
        <v>3</v>
      </c>
      <c r="BM491">
        <v>1100</v>
      </c>
      <c r="BN491">
        <v>0</v>
      </c>
      <c r="BO491" t="s">
        <v>3</v>
      </c>
      <c r="BP491">
        <v>0</v>
      </c>
      <c r="BQ491">
        <v>21</v>
      </c>
      <c r="BR491">
        <v>0</v>
      </c>
      <c r="BS491">
        <v>1</v>
      </c>
      <c r="BT491">
        <v>1</v>
      </c>
      <c r="BU491">
        <v>1</v>
      </c>
      <c r="BV491">
        <v>1</v>
      </c>
      <c r="BW491">
        <v>1</v>
      </c>
      <c r="BX491">
        <v>1</v>
      </c>
      <c r="BY491" t="s">
        <v>3</v>
      </c>
      <c r="BZ491">
        <v>0</v>
      </c>
      <c r="CA491">
        <v>0</v>
      </c>
      <c r="CE491">
        <v>0</v>
      </c>
      <c r="CF491">
        <v>0</v>
      </c>
      <c r="CG491">
        <v>0</v>
      </c>
      <c r="CM491">
        <v>0</v>
      </c>
      <c r="CN491" t="s">
        <v>3</v>
      </c>
      <c r="CO491">
        <v>0</v>
      </c>
      <c r="CP491">
        <f t="shared" si="448"/>
        <v>43053.93</v>
      </c>
      <c r="CQ491">
        <f t="shared" si="449"/>
        <v>43053.93</v>
      </c>
      <c r="CR491">
        <f t="shared" si="450"/>
        <v>0</v>
      </c>
      <c r="CS491">
        <f t="shared" si="451"/>
        <v>0</v>
      </c>
      <c r="CT491">
        <f t="shared" si="452"/>
        <v>0</v>
      </c>
      <c r="CU491">
        <f t="shared" si="453"/>
        <v>0</v>
      </c>
      <c r="CV491">
        <f t="shared" si="454"/>
        <v>0</v>
      </c>
      <c r="CW491">
        <f t="shared" si="455"/>
        <v>0</v>
      </c>
      <c r="CX491">
        <f t="shared" si="456"/>
        <v>0</v>
      </c>
      <c r="CY491">
        <f t="shared" si="457"/>
        <v>0</v>
      </c>
      <c r="CZ491">
        <f t="shared" si="458"/>
        <v>0</v>
      </c>
      <c r="DC491" t="s">
        <v>3</v>
      </c>
      <c r="DD491" t="s">
        <v>3</v>
      </c>
      <c r="DE491" t="s">
        <v>3</v>
      </c>
      <c r="DF491" t="s">
        <v>3</v>
      </c>
      <c r="DG491" t="s">
        <v>3</v>
      </c>
      <c r="DH491" t="s">
        <v>3</v>
      </c>
      <c r="DI491" t="s">
        <v>3</v>
      </c>
      <c r="DJ491" t="s">
        <v>3</v>
      </c>
      <c r="DK491" t="s">
        <v>3</v>
      </c>
      <c r="DL491" t="s">
        <v>3</v>
      </c>
      <c r="DM491" t="s">
        <v>3</v>
      </c>
      <c r="DN491">
        <v>0</v>
      </c>
      <c r="DO491">
        <v>0</v>
      </c>
      <c r="DP491">
        <v>1</v>
      </c>
      <c r="DQ491">
        <v>1</v>
      </c>
      <c r="DU491">
        <v>1010</v>
      </c>
      <c r="DV491" t="s">
        <v>40</v>
      </c>
      <c r="DW491" t="s">
        <v>40</v>
      </c>
      <c r="DX491">
        <v>1</v>
      </c>
      <c r="EE491">
        <v>31102366</v>
      </c>
      <c r="EF491">
        <v>8</v>
      </c>
      <c r="EG491" t="s">
        <v>34</v>
      </c>
      <c r="EH491">
        <v>0</v>
      </c>
      <c r="EI491" t="s">
        <v>3</v>
      </c>
      <c r="EJ491">
        <v>1</v>
      </c>
      <c r="EK491">
        <v>1100</v>
      </c>
      <c r="EL491" t="s">
        <v>41</v>
      </c>
      <c r="EM491" t="s">
        <v>42</v>
      </c>
      <c r="EO491" t="s">
        <v>3</v>
      </c>
      <c r="EQ491">
        <v>0</v>
      </c>
      <c r="ER491">
        <v>43053.929999999993</v>
      </c>
      <c r="ES491">
        <v>43053.929999999993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5</v>
      </c>
      <c r="FC491">
        <v>1</v>
      </c>
      <c r="FD491">
        <v>18</v>
      </c>
      <c r="FF491">
        <v>194295.34</v>
      </c>
      <c r="FQ491">
        <v>0</v>
      </c>
      <c r="FR491">
        <f t="shared" si="459"/>
        <v>43053.93</v>
      </c>
      <c r="FS491">
        <v>0</v>
      </c>
      <c r="FX491">
        <v>0</v>
      </c>
      <c r="FY491">
        <v>0</v>
      </c>
      <c r="GA491" t="s">
        <v>307</v>
      </c>
      <c r="GD491">
        <v>1</v>
      </c>
      <c r="GF491">
        <v>-1201723423</v>
      </c>
      <c r="GG491">
        <v>2</v>
      </c>
      <c r="GH491">
        <v>3</v>
      </c>
      <c r="GI491">
        <v>3</v>
      </c>
      <c r="GJ491">
        <v>0</v>
      </c>
      <c r="GK491">
        <v>0</v>
      </c>
      <c r="GL491">
        <f t="shared" si="460"/>
        <v>0</v>
      </c>
      <c r="GM491">
        <f t="shared" si="461"/>
        <v>43053.93</v>
      </c>
      <c r="GN491">
        <f t="shared" si="462"/>
        <v>0</v>
      </c>
      <c r="GO491">
        <f t="shared" si="463"/>
        <v>0</v>
      </c>
      <c r="GP491">
        <f t="shared" si="464"/>
        <v>0</v>
      </c>
      <c r="GR491">
        <v>1</v>
      </c>
      <c r="GS491">
        <v>1</v>
      </c>
      <c r="GT491">
        <v>0</v>
      </c>
      <c r="GU491" t="s">
        <v>3</v>
      </c>
      <c r="GV491">
        <f t="shared" si="465"/>
        <v>0</v>
      </c>
      <c r="GW491">
        <v>1</v>
      </c>
      <c r="GX491">
        <f t="shared" si="466"/>
        <v>0</v>
      </c>
      <c r="HA491">
        <v>0</v>
      </c>
      <c r="HB491">
        <v>0</v>
      </c>
      <c r="HC491">
        <f t="shared" si="467"/>
        <v>0</v>
      </c>
      <c r="IK491">
        <v>0</v>
      </c>
    </row>
    <row r="492" spans="1:255">
      <c r="A492" s="2">
        <v>17</v>
      </c>
      <c r="B492" s="2">
        <v>1</v>
      </c>
      <c r="C492" s="2">
        <f>ROW(SmtRes!A457)</f>
        <v>457</v>
      </c>
      <c r="D492" s="2">
        <f>ROW(EtalonRes!A522)</f>
        <v>522</v>
      </c>
      <c r="E492" s="2" t="s">
        <v>308</v>
      </c>
      <c r="F492" s="2" t="s">
        <v>45</v>
      </c>
      <c r="G492" s="2" t="s">
        <v>46</v>
      </c>
      <c r="H492" s="2" t="s">
        <v>47</v>
      </c>
      <c r="I492" s="2">
        <f>ROUND(3.14*0.4/4*2,9)</f>
        <v>0.628</v>
      </c>
      <c r="J492" s="2">
        <v>0</v>
      </c>
      <c r="K492" s="2"/>
      <c r="L492" s="2"/>
      <c r="M492" s="2"/>
      <c r="N492" s="2"/>
      <c r="O492" s="2">
        <f t="shared" si="433"/>
        <v>46.48</v>
      </c>
      <c r="P492" s="2">
        <f t="shared" si="434"/>
        <v>2.2999999999999998</v>
      </c>
      <c r="Q492" s="2">
        <f t="shared" si="435"/>
        <v>0.62</v>
      </c>
      <c r="R492" s="2">
        <f t="shared" si="436"/>
        <v>0.11</v>
      </c>
      <c r="S492" s="2">
        <f t="shared" si="437"/>
        <v>43.56</v>
      </c>
      <c r="T492" s="2">
        <f t="shared" si="438"/>
        <v>0</v>
      </c>
      <c r="U492" s="2">
        <f t="shared" si="439"/>
        <v>4.9831799999999991</v>
      </c>
      <c r="V492" s="2">
        <f t="shared" si="440"/>
        <v>9.4199999999999996E-3</v>
      </c>
      <c r="W492" s="2">
        <f t="shared" si="441"/>
        <v>0</v>
      </c>
      <c r="X492" s="2">
        <f t="shared" si="442"/>
        <v>50.22</v>
      </c>
      <c r="Y492" s="2">
        <f t="shared" si="443"/>
        <v>31.01</v>
      </c>
      <c r="Z492" s="2"/>
      <c r="AA492" s="2">
        <v>33304975</v>
      </c>
      <c r="AB492" s="2">
        <f t="shared" si="444"/>
        <v>74.010000000000005</v>
      </c>
      <c r="AC492" s="2">
        <f t="shared" si="445"/>
        <v>3.66</v>
      </c>
      <c r="AD492" s="2">
        <f>ROUND((((((ET492*1.2)*1.25))-(((EU492*1.2)*1.25)))+AE492),2)</f>
        <v>0.99</v>
      </c>
      <c r="AE492" s="2">
        <f>ROUND((((EU492*1.2)*1.25)),2)</f>
        <v>0.18</v>
      </c>
      <c r="AF492" s="2">
        <f>ROUND((((EV492*1.2)*1.15)),2)</f>
        <v>69.36</v>
      </c>
      <c r="AG492" s="2">
        <f t="shared" si="446"/>
        <v>0</v>
      </c>
      <c r="AH492" s="2">
        <f>(((EW492*1.2)*1.15))</f>
        <v>7.9349999999999987</v>
      </c>
      <c r="AI492" s="2">
        <f>(((EX492*1.2)*1.25))</f>
        <v>1.4999999999999999E-2</v>
      </c>
      <c r="AJ492" s="2">
        <f t="shared" si="447"/>
        <v>0</v>
      </c>
      <c r="AK492" s="2">
        <v>54.58</v>
      </c>
      <c r="AL492" s="2">
        <v>3.66</v>
      </c>
      <c r="AM492" s="2">
        <v>0.66</v>
      </c>
      <c r="AN492" s="2">
        <v>0.12</v>
      </c>
      <c r="AO492" s="2">
        <v>50.26</v>
      </c>
      <c r="AP492" s="2">
        <v>0</v>
      </c>
      <c r="AQ492" s="2">
        <v>5.75</v>
      </c>
      <c r="AR492" s="2">
        <v>0.01</v>
      </c>
      <c r="AS492" s="2">
        <v>0</v>
      </c>
      <c r="AT492" s="2">
        <v>115</v>
      </c>
      <c r="AU492" s="2">
        <v>71</v>
      </c>
      <c r="AV492" s="2">
        <v>1</v>
      </c>
      <c r="AW492" s="2">
        <v>1</v>
      </c>
      <c r="AX492" s="2"/>
      <c r="AY492" s="2"/>
      <c r="AZ492" s="2">
        <v>1</v>
      </c>
      <c r="BA492" s="2">
        <v>1</v>
      </c>
      <c r="BB492" s="2">
        <v>1</v>
      </c>
      <c r="BC492" s="2">
        <v>1</v>
      </c>
      <c r="BD492" s="2" t="s">
        <v>3</v>
      </c>
      <c r="BE492" s="2" t="s">
        <v>3</v>
      </c>
      <c r="BF492" s="2" t="s">
        <v>3</v>
      </c>
      <c r="BG492" s="2" t="s">
        <v>3</v>
      </c>
      <c r="BH492" s="2">
        <v>0</v>
      </c>
      <c r="BI492" s="2">
        <v>1</v>
      </c>
      <c r="BJ492" s="2" t="s">
        <v>48</v>
      </c>
      <c r="BK492" s="2"/>
      <c r="BL492" s="2"/>
      <c r="BM492" s="2">
        <v>20001</v>
      </c>
      <c r="BN492" s="2">
        <v>0</v>
      </c>
      <c r="BO492" s="2" t="s">
        <v>3</v>
      </c>
      <c r="BP492" s="2">
        <v>0</v>
      </c>
      <c r="BQ492" s="2">
        <v>2</v>
      </c>
      <c r="BR492" s="2">
        <v>0</v>
      </c>
      <c r="BS492" s="2">
        <v>1</v>
      </c>
      <c r="BT492" s="2">
        <v>1</v>
      </c>
      <c r="BU492" s="2">
        <v>1</v>
      </c>
      <c r="BV492" s="2">
        <v>1</v>
      </c>
      <c r="BW492" s="2">
        <v>1</v>
      </c>
      <c r="BX492" s="2">
        <v>1</v>
      </c>
      <c r="BY492" s="2" t="s">
        <v>3</v>
      </c>
      <c r="BZ492" s="2">
        <v>128</v>
      </c>
      <c r="CA492" s="2">
        <v>83</v>
      </c>
      <c r="CB492" s="2"/>
      <c r="CC492" s="2"/>
      <c r="CD492" s="2"/>
      <c r="CE492" s="2">
        <v>0</v>
      </c>
      <c r="CF492" s="2">
        <v>0</v>
      </c>
      <c r="CG492" s="2">
        <v>0</v>
      </c>
      <c r="CH492" s="2"/>
      <c r="CI492" s="2"/>
      <c r="CJ492" s="2"/>
      <c r="CK492" s="2"/>
      <c r="CL492" s="2"/>
      <c r="CM492" s="2">
        <v>0</v>
      </c>
      <c r="CN492" s="2" t="s">
        <v>954</v>
      </c>
      <c r="CO492" s="2">
        <v>0</v>
      </c>
      <c r="CP492" s="2">
        <f t="shared" si="448"/>
        <v>46.480000000000004</v>
      </c>
      <c r="CQ492" s="2">
        <f t="shared" si="449"/>
        <v>3.66</v>
      </c>
      <c r="CR492" s="2">
        <f t="shared" si="450"/>
        <v>0.99</v>
      </c>
      <c r="CS492" s="2">
        <f t="shared" si="451"/>
        <v>0.18</v>
      </c>
      <c r="CT492" s="2">
        <f t="shared" si="452"/>
        <v>69.36</v>
      </c>
      <c r="CU492" s="2">
        <f t="shared" si="453"/>
        <v>0</v>
      </c>
      <c r="CV492" s="2">
        <f t="shared" si="454"/>
        <v>7.9349999999999987</v>
      </c>
      <c r="CW492" s="2">
        <f t="shared" si="455"/>
        <v>1.4999999999999999E-2</v>
      </c>
      <c r="CX492" s="2">
        <f t="shared" si="456"/>
        <v>0</v>
      </c>
      <c r="CY492" s="2">
        <f t="shared" si="457"/>
        <v>50.220500000000001</v>
      </c>
      <c r="CZ492" s="2">
        <f t="shared" si="458"/>
        <v>31.005700000000001</v>
      </c>
      <c r="DA492" s="2"/>
      <c r="DB492" s="2"/>
      <c r="DC492" s="2" t="s">
        <v>3</v>
      </c>
      <c r="DD492" s="2" t="s">
        <v>3</v>
      </c>
      <c r="DE492" s="2" t="s">
        <v>21</v>
      </c>
      <c r="DF492" s="2" t="s">
        <v>21</v>
      </c>
      <c r="DG492" s="2" t="s">
        <v>22</v>
      </c>
      <c r="DH492" s="2" t="s">
        <v>3</v>
      </c>
      <c r="DI492" s="2" t="s">
        <v>22</v>
      </c>
      <c r="DJ492" s="2" t="s">
        <v>21</v>
      </c>
      <c r="DK492" s="2" t="s">
        <v>3</v>
      </c>
      <c r="DL492" s="2" t="s">
        <v>3</v>
      </c>
      <c r="DM492" s="2" t="s">
        <v>3</v>
      </c>
      <c r="DN492" s="2">
        <v>0</v>
      </c>
      <c r="DO492" s="2">
        <v>0</v>
      </c>
      <c r="DP492" s="2">
        <v>1</v>
      </c>
      <c r="DQ492" s="2">
        <v>1</v>
      </c>
      <c r="DR492" s="2"/>
      <c r="DS492" s="2"/>
      <c r="DT492" s="2"/>
      <c r="DU492" s="2">
        <v>1005</v>
      </c>
      <c r="DV492" s="2" t="s">
        <v>47</v>
      </c>
      <c r="DW492" s="2" t="s">
        <v>47</v>
      </c>
      <c r="DX492" s="2">
        <v>1</v>
      </c>
      <c r="DY492" s="2"/>
      <c r="DZ492" s="2"/>
      <c r="EA492" s="2"/>
      <c r="EB492" s="2"/>
      <c r="EC492" s="2"/>
      <c r="ED492" s="2"/>
      <c r="EE492" s="2">
        <v>31102217</v>
      </c>
      <c r="EF492" s="2">
        <v>2</v>
      </c>
      <c r="EG492" s="2" t="s">
        <v>23</v>
      </c>
      <c r="EH492" s="2">
        <v>0</v>
      </c>
      <c r="EI492" s="2" t="s">
        <v>3</v>
      </c>
      <c r="EJ492" s="2">
        <v>1</v>
      </c>
      <c r="EK492" s="2">
        <v>20001</v>
      </c>
      <c r="EL492" s="2" t="s">
        <v>24</v>
      </c>
      <c r="EM492" s="2" t="s">
        <v>25</v>
      </c>
      <c r="EN492" s="2"/>
      <c r="EO492" s="2" t="s">
        <v>26</v>
      </c>
      <c r="EP492" s="2"/>
      <c r="EQ492" s="2">
        <v>0</v>
      </c>
      <c r="ER492" s="2">
        <v>54.58</v>
      </c>
      <c r="ES492" s="2">
        <v>3.66</v>
      </c>
      <c r="ET492" s="2">
        <v>0.66</v>
      </c>
      <c r="EU492" s="2">
        <v>0.12</v>
      </c>
      <c r="EV492" s="2">
        <v>50.26</v>
      </c>
      <c r="EW492" s="2">
        <v>5.75</v>
      </c>
      <c r="EX492" s="2">
        <v>0.01</v>
      </c>
      <c r="EY492" s="2">
        <v>0</v>
      </c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>
        <v>0</v>
      </c>
      <c r="FR492" s="2">
        <f t="shared" si="459"/>
        <v>0</v>
      </c>
      <c r="FS492" s="2">
        <v>0</v>
      </c>
      <c r="FT492" s="2" t="s">
        <v>27</v>
      </c>
      <c r="FU492" s="2" t="s">
        <v>28</v>
      </c>
      <c r="FV492" s="2"/>
      <c r="FW492" s="2"/>
      <c r="FX492" s="2">
        <v>115.2</v>
      </c>
      <c r="FY492" s="2">
        <v>70.55</v>
      </c>
      <c r="FZ492" s="2"/>
      <c r="GA492" s="2" t="s">
        <v>3</v>
      </c>
      <c r="GB492" s="2"/>
      <c r="GC492" s="2"/>
      <c r="GD492" s="2">
        <v>1</v>
      </c>
      <c r="GE492" s="2"/>
      <c r="GF492" s="2">
        <v>115509146</v>
      </c>
      <c r="GG492" s="2">
        <v>2</v>
      </c>
      <c r="GH492" s="2">
        <v>1</v>
      </c>
      <c r="GI492" s="2">
        <v>-2</v>
      </c>
      <c r="GJ492" s="2">
        <v>0</v>
      </c>
      <c r="GK492" s="2">
        <v>0</v>
      </c>
      <c r="GL492" s="2">
        <f t="shared" si="460"/>
        <v>0</v>
      </c>
      <c r="GM492" s="2">
        <f t="shared" si="461"/>
        <v>127.71</v>
      </c>
      <c r="GN492" s="2">
        <f t="shared" si="462"/>
        <v>127.71</v>
      </c>
      <c r="GO492" s="2">
        <f t="shared" si="463"/>
        <v>0</v>
      </c>
      <c r="GP492" s="2">
        <f t="shared" si="464"/>
        <v>0</v>
      </c>
      <c r="GQ492" s="2"/>
      <c r="GR492" s="2">
        <v>0</v>
      </c>
      <c r="GS492" s="2">
        <v>3</v>
      </c>
      <c r="GT492" s="2">
        <v>0</v>
      </c>
      <c r="GU492" s="2" t="s">
        <v>3</v>
      </c>
      <c r="GV492" s="2">
        <f t="shared" si="465"/>
        <v>0</v>
      </c>
      <c r="GW492" s="2">
        <v>1</v>
      </c>
      <c r="GX492" s="2">
        <f t="shared" si="466"/>
        <v>0</v>
      </c>
      <c r="GY492" s="2"/>
      <c r="GZ492" s="2"/>
      <c r="HA492" s="2">
        <v>0</v>
      </c>
      <c r="HB492" s="2">
        <v>0</v>
      </c>
      <c r="HC492" s="2">
        <f t="shared" si="467"/>
        <v>0</v>
      </c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>
        <v>0</v>
      </c>
      <c r="IL492" s="2"/>
      <c r="IM492" s="2"/>
      <c r="IN492" s="2"/>
      <c r="IO492" s="2"/>
      <c r="IP492" s="2"/>
      <c r="IQ492" s="2"/>
      <c r="IR492" s="2"/>
      <c r="IS492" s="2"/>
      <c r="IT492" s="2"/>
      <c r="IU492" s="2"/>
    </row>
    <row r="493" spans="1:255">
      <c r="A493">
        <v>17</v>
      </c>
      <c r="B493">
        <v>1</v>
      </c>
      <c r="C493">
        <f>ROW(SmtRes!A462)</f>
        <v>462</v>
      </c>
      <c r="D493">
        <f>ROW(EtalonRes!A528)</f>
        <v>528</v>
      </c>
      <c r="E493" t="s">
        <v>308</v>
      </c>
      <c r="F493" t="s">
        <v>45</v>
      </c>
      <c r="G493" t="s">
        <v>46</v>
      </c>
      <c r="H493" t="s">
        <v>47</v>
      </c>
      <c r="I493">
        <f>ROUND(3.14*0.4/4*2,9)</f>
        <v>0.628</v>
      </c>
      <c r="J493">
        <v>0</v>
      </c>
      <c r="O493">
        <f t="shared" si="433"/>
        <v>46.48</v>
      </c>
      <c r="P493">
        <f t="shared" si="434"/>
        <v>2.2999999999999998</v>
      </c>
      <c r="Q493">
        <f t="shared" si="435"/>
        <v>0.62</v>
      </c>
      <c r="R493">
        <f t="shared" si="436"/>
        <v>0.11</v>
      </c>
      <c r="S493">
        <f t="shared" si="437"/>
        <v>43.56</v>
      </c>
      <c r="T493">
        <f t="shared" si="438"/>
        <v>0</v>
      </c>
      <c r="U493">
        <f t="shared" si="439"/>
        <v>4.9831799999999991</v>
      </c>
      <c r="V493">
        <f t="shared" si="440"/>
        <v>9.4199999999999996E-3</v>
      </c>
      <c r="W493">
        <f t="shared" si="441"/>
        <v>0</v>
      </c>
      <c r="X493">
        <f t="shared" si="442"/>
        <v>50.22</v>
      </c>
      <c r="Y493">
        <f t="shared" si="443"/>
        <v>31.01</v>
      </c>
      <c r="AA493">
        <v>33304960</v>
      </c>
      <c r="AB493">
        <f t="shared" si="444"/>
        <v>74.010000000000005</v>
      </c>
      <c r="AC493">
        <f t="shared" si="445"/>
        <v>3.66</v>
      </c>
      <c r="AD493">
        <f>ROUND((((((ET493*1.2)*1.25))-(((EU493*1.2)*1.25)))+AE493),2)</f>
        <v>0.99</v>
      </c>
      <c r="AE493">
        <f>ROUND((((EU493*1.2)*1.25)),2)</f>
        <v>0.18</v>
      </c>
      <c r="AF493">
        <f>ROUND((((EV493*1.2)*1.15)),2)</f>
        <v>69.36</v>
      </c>
      <c r="AG493">
        <f t="shared" si="446"/>
        <v>0</v>
      </c>
      <c r="AH493">
        <f>(((EW493*1.2)*1.15))</f>
        <v>7.9349999999999987</v>
      </c>
      <c r="AI493">
        <f>(((EX493*1.2)*1.25))</f>
        <v>1.4999999999999999E-2</v>
      </c>
      <c r="AJ493">
        <f t="shared" si="447"/>
        <v>0</v>
      </c>
      <c r="AK493">
        <v>54.58</v>
      </c>
      <c r="AL493">
        <v>3.66</v>
      </c>
      <c r="AM493">
        <v>0.66</v>
      </c>
      <c r="AN493">
        <v>0.12</v>
      </c>
      <c r="AO493">
        <v>50.26</v>
      </c>
      <c r="AP493">
        <v>0</v>
      </c>
      <c r="AQ493">
        <v>5.75</v>
      </c>
      <c r="AR493">
        <v>0.01</v>
      </c>
      <c r="AS493">
        <v>0</v>
      </c>
      <c r="AT493">
        <v>115</v>
      </c>
      <c r="AU493">
        <v>71</v>
      </c>
      <c r="AV493">
        <v>1</v>
      </c>
      <c r="AW493">
        <v>1</v>
      </c>
      <c r="AZ493">
        <v>1</v>
      </c>
      <c r="BA493">
        <v>1</v>
      </c>
      <c r="BB493">
        <v>1</v>
      </c>
      <c r="BC493">
        <v>1</v>
      </c>
      <c r="BD493" t="s">
        <v>3</v>
      </c>
      <c r="BE493" t="s">
        <v>3</v>
      </c>
      <c r="BF493" t="s">
        <v>3</v>
      </c>
      <c r="BG493" t="s">
        <v>3</v>
      </c>
      <c r="BH493">
        <v>0</v>
      </c>
      <c r="BI493">
        <v>1</v>
      </c>
      <c r="BJ493" t="s">
        <v>48</v>
      </c>
      <c r="BM493">
        <v>20001</v>
      </c>
      <c r="BN493">
        <v>0</v>
      </c>
      <c r="BO493" t="s">
        <v>3</v>
      </c>
      <c r="BP493">
        <v>0</v>
      </c>
      <c r="BQ493">
        <v>2</v>
      </c>
      <c r="BR493">
        <v>0</v>
      </c>
      <c r="BS493">
        <v>1</v>
      </c>
      <c r="BT493">
        <v>1</v>
      </c>
      <c r="BU493">
        <v>1</v>
      </c>
      <c r="BV493">
        <v>1</v>
      </c>
      <c r="BW493">
        <v>1</v>
      </c>
      <c r="BX493">
        <v>1</v>
      </c>
      <c r="BY493" t="s">
        <v>3</v>
      </c>
      <c r="BZ493">
        <v>128</v>
      </c>
      <c r="CA493">
        <v>83</v>
      </c>
      <c r="CE493">
        <v>0</v>
      </c>
      <c r="CF493">
        <v>0</v>
      </c>
      <c r="CG493">
        <v>0</v>
      </c>
      <c r="CM493">
        <v>0</v>
      </c>
      <c r="CN493" t="s">
        <v>954</v>
      </c>
      <c r="CO493">
        <v>0</v>
      </c>
      <c r="CP493">
        <f t="shared" si="448"/>
        <v>46.480000000000004</v>
      </c>
      <c r="CQ493">
        <f t="shared" si="449"/>
        <v>3.66</v>
      </c>
      <c r="CR493">
        <f t="shared" si="450"/>
        <v>0.99</v>
      </c>
      <c r="CS493">
        <f t="shared" si="451"/>
        <v>0.18</v>
      </c>
      <c r="CT493">
        <f t="shared" si="452"/>
        <v>69.36</v>
      </c>
      <c r="CU493">
        <f t="shared" si="453"/>
        <v>0</v>
      </c>
      <c r="CV493">
        <f t="shared" si="454"/>
        <v>7.9349999999999987</v>
      </c>
      <c r="CW493">
        <f t="shared" si="455"/>
        <v>1.4999999999999999E-2</v>
      </c>
      <c r="CX493">
        <f t="shared" si="456"/>
        <v>0</v>
      </c>
      <c r="CY493">
        <f t="shared" si="457"/>
        <v>50.220500000000001</v>
      </c>
      <c r="CZ493">
        <f t="shared" si="458"/>
        <v>31.005700000000001</v>
      </c>
      <c r="DC493" t="s">
        <v>3</v>
      </c>
      <c r="DD493" t="s">
        <v>3</v>
      </c>
      <c r="DE493" t="s">
        <v>21</v>
      </c>
      <c r="DF493" t="s">
        <v>21</v>
      </c>
      <c r="DG493" t="s">
        <v>22</v>
      </c>
      <c r="DH493" t="s">
        <v>3</v>
      </c>
      <c r="DI493" t="s">
        <v>22</v>
      </c>
      <c r="DJ493" t="s">
        <v>21</v>
      </c>
      <c r="DK493" t="s">
        <v>3</v>
      </c>
      <c r="DL493" t="s">
        <v>3</v>
      </c>
      <c r="DM493" t="s">
        <v>3</v>
      </c>
      <c r="DN493">
        <v>0</v>
      </c>
      <c r="DO493">
        <v>0</v>
      </c>
      <c r="DP493">
        <v>1</v>
      </c>
      <c r="DQ493">
        <v>1</v>
      </c>
      <c r="DU493">
        <v>1005</v>
      </c>
      <c r="DV493" t="s">
        <v>47</v>
      </c>
      <c r="DW493" t="s">
        <v>47</v>
      </c>
      <c r="DX493">
        <v>1</v>
      </c>
      <c r="EE493">
        <v>31102217</v>
      </c>
      <c r="EF493">
        <v>2</v>
      </c>
      <c r="EG493" t="s">
        <v>23</v>
      </c>
      <c r="EH493">
        <v>0</v>
      </c>
      <c r="EI493" t="s">
        <v>3</v>
      </c>
      <c r="EJ493">
        <v>1</v>
      </c>
      <c r="EK493">
        <v>20001</v>
      </c>
      <c r="EL493" t="s">
        <v>24</v>
      </c>
      <c r="EM493" t="s">
        <v>25</v>
      </c>
      <c r="EO493" t="s">
        <v>26</v>
      </c>
      <c r="EQ493">
        <v>0</v>
      </c>
      <c r="ER493">
        <v>54.58</v>
      </c>
      <c r="ES493">
        <v>3.66</v>
      </c>
      <c r="ET493">
        <v>0.66</v>
      </c>
      <c r="EU493">
        <v>0.12</v>
      </c>
      <c r="EV493">
        <v>50.26</v>
      </c>
      <c r="EW493">
        <v>5.75</v>
      </c>
      <c r="EX493">
        <v>0.01</v>
      </c>
      <c r="EY493">
        <v>0</v>
      </c>
      <c r="FQ493">
        <v>0</v>
      </c>
      <c r="FR493">
        <f t="shared" si="459"/>
        <v>0</v>
      </c>
      <c r="FS493">
        <v>0</v>
      </c>
      <c r="FT493" t="s">
        <v>27</v>
      </c>
      <c r="FU493" t="s">
        <v>28</v>
      </c>
      <c r="FX493">
        <v>115.2</v>
      </c>
      <c r="FY493">
        <v>70.55</v>
      </c>
      <c r="GA493" t="s">
        <v>3</v>
      </c>
      <c r="GD493">
        <v>1</v>
      </c>
      <c r="GF493">
        <v>115509146</v>
      </c>
      <c r="GG493">
        <v>2</v>
      </c>
      <c r="GH493">
        <v>1</v>
      </c>
      <c r="GI493">
        <v>-2</v>
      </c>
      <c r="GJ493">
        <v>0</v>
      </c>
      <c r="GK493">
        <v>0</v>
      </c>
      <c r="GL493">
        <f t="shared" si="460"/>
        <v>0</v>
      </c>
      <c r="GM493">
        <f t="shared" si="461"/>
        <v>127.71</v>
      </c>
      <c r="GN493">
        <f t="shared" si="462"/>
        <v>127.71</v>
      </c>
      <c r="GO493">
        <f t="shared" si="463"/>
        <v>0</v>
      </c>
      <c r="GP493">
        <f t="shared" si="464"/>
        <v>0</v>
      </c>
      <c r="GR493">
        <v>0</v>
      </c>
      <c r="GS493">
        <v>3</v>
      </c>
      <c r="GT493">
        <v>0</v>
      </c>
      <c r="GU493" t="s">
        <v>3</v>
      </c>
      <c r="GV493">
        <f t="shared" si="465"/>
        <v>0</v>
      </c>
      <c r="GW493">
        <v>1</v>
      </c>
      <c r="GX493">
        <f t="shared" si="466"/>
        <v>0</v>
      </c>
      <c r="HA493">
        <v>0</v>
      </c>
      <c r="HB493">
        <v>0</v>
      </c>
      <c r="HC493">
        <f t="shared" si="467"/>
        <v>0</v>
      </c>
      <c r="IK493">
        <v>0</v>
      </c>
    </row>
    <row r="494" spans="1:255">
      <c r="A494" s="2">
        <v>17</v>
      </c>
      <c r="B494" s="2">
        <v>1</v>
      </c>
      <c r="C494" s="2"/>
      <c r="D494" s="2"/>
      <c r="E494" s="2" t="s">
        <v>309</v>
      </c>
      <c r="F494" s="2" t="s">
        <v>38</v>
      </c>
      <c r="G494" s="2" t="s">
        <v>310</v>
      </c>
      <c r="H494" s="2" t="s">
        <v>40</v>
      </c>
      <c r="I494" s="2">
        <v>2</v>
      </c>
      <c r="J494" s="2">
        <v>0</v>
      </c>
      <c r="K494" s="2"/>
      <c r="L494" s="2"/>
      <c r="M494" s="2"/>
      <c r="N494" s="2"/>
      <c r="O494" s="2">
        <f t="shared" si="433"/>
        <v>0</v>
      </c>
      <c r="P494" s="2">
        <f t="shared" si="434"/>
        <v>0</v>
      </c>
      <c r="Q494" s="2">
        <f t="shared" si="435"/>
        <v>0</v>
      </c>
      <c r="R494" s="2">
        <f t="shared" si="436"/>
        <v>0</v>
      </c>
      <c r="S494" s="2">
        <f t="shared" si="437"/>
        <v>0</v>
      </c>
      <c r="T494" s="2">
        <f t="shared" si="438"/>
        <v>0</v>
      </c>
      <c r="U494" s="2">
        <f t="shared" si="439"/>
        <v>0</v>
      </c>
      <c r="V494" s="2">
        <f t="shared" si="440"/>
        <v>0</v>
      </c>
      <c r="W494" s="2">
        <f t="shared" si="441"/>
        <v>0</v>
      </c>
      <c r="X494" s="2">
        <f t="shared" si="442"/>
        <v>0</v>
      </c>
      <c r="Y494" s="2">
        <f t="shared" si="443"/>
        <v>0</v>
      </c>
      <c r="Z494" s="2"/>
      <c r="AA494" s="2">
        <v>33304975</v>
      </c>
      <c r="AB494" s="2">
        <f t="shared" si="444"/>
        <v>0</v>
      </c>
      <c r="AC494" s="2">
        <f t="shared" si="445"/>
        <v>0</v>
      </c>
      <c r="AD494" s="2">
        <f>ROUND((((ET494)-(EU494))+AE494),2)</f>
        <v>0</v>
      </c>
      <c r="AE494" s="2">
        <f t="shared" ref="AE494:AF497" si="470">ROUND((EU494),2)</f>
        <v>0</v>
      </c>
      <c r="AF494" s="2">
        <f t="shared" si="470"/>
        <v>0</v>
      </c>
      <c r="AG494" s="2">
        <f t="shared" si="446"/>
        <v>0</v>
      </c>
      <c r="AH494" s="2">
        <f t="shared" ref="AH494:AI497" si="471">(EW494)</f>
        <v>0</v>
      </c>
      <c r="AI494" s="2">
        <f t="shared" si="471"/>
        <v>0</v>
      </c>
      <c r="AJ494" s="2">
        <f t="shared" si="447"/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1</v>
      </c>
      <c r="AW494" s="2">
        <v>1</v>
      </c>
      <c r="AX494" s="2"/>
      <c r="AY494" s="2"/>
      <c r="AZ494" s="2">
        <v>1</v>
      </c>
      <c r="BA494" s="2">
        <v>1</v>
      </c>
      <c r="BB494" s="2">
        <v>1</v>
      </c>
      <c r="BC494" s="2">
        <v>1</v>
      </c>
      <c r="BD494" s="2" t="s">
        <v>3</v>
      </c>
      <c r="BE494" s="2" t="s">
        <v>3</v>
      </c>
      <c r="BF494" s="2" t="s">
        <v>3</v>
      </c>
      <c r="BG494" s="2" t="s">
        <v>3</v>
      </c>
      <c r="BH494" s="2">
        <v>3</v>
      </c>
      <c r="BI494" s="2">
        <v>2</v>
      </c>
      <c r="BJ494" s="2" t="s">
        <v>3</v>
      </c>
      <c r="BK494" s="2"/>
      <c r="BL494" s="2"/>
      <c r="BM494" s="2">
        <v>1100</v>
      </c>
      <c r="BN494" s="2">
        <v>0</v>
      </c>
      <c r="BO494" s="2" t="s">
        <v>3</v>
      </c>
      <c r="BP494" s="2">
        <v>0</v>
      </c>
      <c r="BQ494" s="2">
        <v>14</v>
      </c>
      <c r="BR494" s="2">
        <v>0</v>
      </c>
      <c r="BS494" s="2">
        <v>1</v>
      </c>
      <c r="BT494" s="2">
        <v>1</v>
      </c>
      <c r="BU494" s="2">
        <v>1</v>
      </c>
      <c r="BV494" s="2">
        <v>1</v>
      </c>
      <c r="BW494" s="2">
        <v>1</v>
      </c>
      <c r="BX494" s="2">
        <v>1</v>
      </c>
      <c r="BY494" s="2" t="s">
        <v>3</v>
      </c>
      <c r="BZ494" s="2">
        <v>0</v>
      </c>
      <c r="CA494" s="2">
        <v>0</v>
      </c>
      <c r="CB494" s="2"/>
      <c r="CC494" s="2"/>
      <c r="CD494" s="2"/>
      <c r="CE494" s="2">
        <v>0</v>
      </c>
      <c r="CF494" s="2">
        <v>0</v>
      </c>
      <c r="CG494" s="2">
        <v>0</v>
      </c>
      <c r="CH494" s="2"/>
      <c r="CI494" s="2"/>
      <c r="CJ494" s="2"/>
      <c r="CK494" s="2"/>
      <c r="CL494" s="2"/>
      <c r="CM494" s="2">
        <v>0</v>
      </c>
      <c r="CN494" s="2" t="s">
        <v>3</v>
      </c>
      <c r="CO494" s="2">
        <v>0</v>
      </c>
      <c r="CP494" s="2">
        <f t="shared" si="448"/>
        <v>0</v>
      </c>
      <c r="CQ494" s="2">
        <f t="shared" si="449"/>
        <v>0</v>
      </c>
      <c r="CR494" s="2">
        <f t="shared" si="450"/>
        <v>0</v>
      </c>
      <c r="CS494" s="2">
        <f t="shared" si="451"/>
        <v>0</v>
      </c>
      <c r="CT494" s="2">
        <f t="shared" si="452"/>
        <v>0</v>
      </c>
      <c r="CU494" s="2">
        <f t="shared" si="453"/>
        <v>0</v>
      </c>
      <c r="CV494" s="2">
        <f t="shared" si="454"/>
        <v>0</v>
      </c>
      <c r="CW494" s="2">
        <f t="shared" si="455"/>
        <v>0</v>
      </c>
      <c r="CX494" s="2">
        <f t="shared" si="456"/>
        <v>0</v>
      </c>
      <c r="CY494" s="2">
        <f t="shared" si="457"/>
        <v>0</v>
      </c>
      <c r="CZ494" s="2">
        <f t="shared" si="458"/>
        <v>0</v>
      </c>
      <c r="DA494" s="2"/>
      <c r="DB494" s="2"/>
      <c r="DC494" s="2" t="s">
        <v>3</v>
      </c>
      <c r="DD494" s="2" t="s">
        <v>3</v>
      </c>
      <c r="DE494" s="2" t="s">
        <v>3</v>
      </c>
      <c r="DF494" s="2" t="s">
        <v>3</v>
      </c>
      <c r="DG494" s="2" t="s">
        <v>3</v>
      </c>
      <c r="DH494" s="2" t="s">
        <v>3</v>
      </c>
      <c r="DI494" s="2" t="s">
        <v>3</v>
      </c>
      <c r="DJ494" s="2" t="s">
        <v>3</v>
      </c>
      <c r="DK494" s="2" t="s">
        <v>3</v>
      </c>
      <c r="DL494" s="2" t="s">
        <v>3</v>
      </c>
      <c r="DM494" s="2" t="s">
        <v>3</v>
      </c>
      <c r="DN494" s="2">
        <v>0</v>
      </c>
      <c r="DO494" s="2">
        <v>0</v>
      </c>
      <c r="DP494" s="2">
        <v>1</v>
      </c>
      <c r="DQ494" s="2">
        <v>1</v>
      </c>
      <c r="DR494" s="2"/>
      <c r="DS494" s="2"/>
      <c r="DT494" s="2"/>
      <c r="DU494" s="2">
        <v>1010</v>
      </c>
      <c r="DV494" s="2" t="s">
        <v>40</v>
      </c>
      <c r="DW494" s="2" t="s">
        <v>40</v>
      </c>
      <c r="DX494" s="2">
        <v>1</v>
      </c>
      <c r="DY494" s="2"/>
      <c r="DZ494" s="2"/>
      <c r="EA494" s="2"/>
      <c r="EB494" s="2"/>
      <c r="EC494" s="2"/>
      <c r="ED494" s="2"/>
      <c r="EE494" s="2">
        <v>31102366</v>
      </c>
      <c r="EF494" s="2">
        <v>8</v>
      </c>
      <c r="EG494" s="2" t="s">
        <v>34</v>
      </c>
      <c r="EH494" s="2">
        <v>0</v>
      </c>
      <c r="EI494" s="2" t="s">
        <v>3</v>
      </c>
      <c r="EJ494" s="2">
        <v>1</v>
      </c>
      <c r="EK494" s="2">
        <v>1100</v>
      </c>
      <c r="EL494" s="2" t="s">
        <v>41</v>
      </c>
      <c r="EM494" s="2" t="s">
        <v>42</v>
      </c>
      <c r="EN494" s="2"/>
      <c r="EO494" s="2" t="s">
        <v>3</v>
      </c>
      <c r="EP494" s="2"/>
      <c r="EQ494" s="2">
        <v>0</v>
      </c>
      <c r="ER494" s="2">
        <v>0</v>
      </c>
      <c r="ES494" s="2">
        <v>0</v>
      </c>
      <c r="ET494" s="2">
        <v>0</v>
      </c>
      <c r="EU494" s="2">
        <v>0</v>
      </c>
      <c r="EV494" s="2">
        <v>0</v>
      </c>
      <c r="EW494" s="2">
        <v>0</v>
      </c>
      <c r="EX494" s="2">
        <v>0</v>
      </c>
      <c r="EY494" s="2">
        <v>0</v>
      </c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>
        <v>0</v>
      </c>
      <c r="FR494" s="2">
        <f t="shared" si="459"/>
        <v>0</v>
      </c>
      <c r="FS494" s="2">
        <v>0</v>
      </c>
      <c r="FT494" s="2"/>
      <c r="FU494" s="2"/>
      <c r="FV494" s="2"/>
      <c r="FW494" s="2"/>
      <c r="FX494" s="2">
        <v>0</v>
      </c>
      <c r="FY494" s="2">
        <v>0</v>
      </c>
      <c r="FZ494" s="2"/>
      <c r="GA494" s="2" t="s">
        <v>3</v>
      </c>
      <c r="GB494" s="2"/>
      <c r="GC494" s="2"/>
      <c r="GD494" s="2">
        <v>1</v>
      </c>
      <c r="GE494" s="2"/>
      <c r="GF494" s="2">
        <v>-1100140482</v>
      </c>
      <c r="GG494" s="2">
        <v>2</v>
      </c>
      <c r="GH494" s="2">
        <v>0</v>
      </c>
      <c r="GI494" s="2">
        <v>-2</v>
      </c>
      <c r="GJ494" s="2">
        <v>0</v>
      </c>
      <c r="GK494" s="2">
        <v>0</v>
      </c>
      <c r="GL494" s="2">
        <f t="shared" si="460"/>
        <v>0</v>
      </c>
      <c r="GM494" s="2">
        <f t="shared" si="461"/>
        <v>0</v>
      </c>
      <c r="GN494" s="2">
        <f t="shared" si="462"/>
        <v>0</v>
      </c>
      <c r="GO494" s="2">
        <f t="shared" si="463"/>
        <v>0</v>
      </c>
      <c r="GP494" s="2">
        <f t="shared" si="464"/>
        <v>0</v>
      </c>
      <c r="GQ494" s="2"/>
      <c r="GR494" s="2">
        <v>0</v>
      </c>
      <c r="GS494" s="2">
        <v>3</v>
      </c>
      <c r="GT494" s="2">
        <v>0</v>
      </c>
      <c r="GU494" s="2" t="s">
        <v>3</v>
      </c>
      <c r="GV494" s="2">
        <f t="shared" si="465"/>
        <v>0</v>
      </c>
      <c r="GW494" s="2">
        <v>1</v>
      </c>
      <c r="GX494" s="2">
        <f t="shared" si="466"/>
        <v>0</v>
      </c>
      <c r="GY494" s="2"/>
      <c r="GZ494" s="2"/>
      <c r="HA494" s="2">
        <v>0</v>
      </c>
      <c r="HB494" s="2">
        <v>0</v>
      </c>
      <c r="HC494" s="2">
        <f t="shared" si="467"/>
        <v>0</v>
      </c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>
        <v>0</v>
      </c>
      <c r="IL494" s="2"/>
      <c r="IM494" s="2"/>
      <c r="IN494" s="2"/>
      <c r="IO494" s="2"/>
      <c r="IP494" s="2"/>
      <c r="IQ494" s="2"/>
      <c r="IR494" s="2"/>
      <c r="IS494" s="2"/>
      <c r="IT494" s="2"/>
      <c r="IU494" s="2"/>
    </row>
    <row r="495" spans="1:255">
      <c r="A495">
        <v>17</v>
      </c>
      <c r="B495">
        <v>1</v>
      </c>
      <c r="E495" t="s">
        <v>309</v>
      </c>
      <c r="F495" t="s">
        <v>38</v>
      </c>
      <c r="G495" t="s">
        <v>310</v>
      </c>
      <c r="H495" t="s">
        <v>40</v>
      </c>
      <c r="I495">
        <v>2</v>
      </c>
      <c r="J495">
        <v>0</v>
      </c>
      <c r="O495">
        <f t="shared" si="433"/>
        <v>2798.24</v>
      </c>
      <c r="P495">
        <f t="shared" si="434"/>
        <v>2798.24</v>
      </c>
      <c r="Q495">
        <f t="shared" si="435"/>
        <v>0</v>
      </c>
      <c r="R495">
        <f t="shared" si="436"/>
        <v>0</v>
      </c>
      <c r="S495">
        <f t="shared" si="437"/>
        <v>0</v>
      </c>
      <c r="T495">
        <f t="shared" si="438"/>
        <v>0</v>
      </c>
      <c r="U495">
        <f t="shared" si="439"/>
        <v>0</v>
      </c>
      <c r="V495">
        <f t="shared" si="440"/>
        <v>0</v>
      </c>
      <c r="W495">
        <f t="shared" si="441"/>
        <v>0</v>
      </c>
      <c r="X495">
        <f t="shared" si="442"/>
        <v>0</v>
      </c>
      <c r="Y495">
        <f t="shared" si="443"/>
        <v>0</v>
      </c>
      <c r="AA495">
        <v>33304960</v>
      </c>
      <c r="AB495">
        <f t="shared" si="444"/>
        <v>1399.12</v>
      </c>
      <c r="AC495">
        <f t="shared" si="445"/>
        <v>1399.12</v>
      </c>
      <c r="AD495">
        <f>ROUND((((ET495)-(EU495))+AE495),2)</f>
        <v>0</v>
      </c>
      <c r="AE495">
        <f t="shared" si="470"/>
        <v>0</v>
      </c>
      <c r="AF495">
        <f t="shared" si="470"/>
        <v>0</v>
      </c>
      <c r="AG495">
        <f t="shared" si="446"/>
        <v>0</v>
      </c>
      <c r="AH495">
        <f t="shared" si="471"/>
        <v>0</v>
      </c>
      <c r="AI495">
        <f t="shared" si="471"/>
        <v>0</v>
      </c>
      <c r="AJ495">
        <f t="shared" si="447"/>
        <v>0</v>
      </c>
      <c r="AK495">
        <v>1399.1200000000001</v>
      </c>
      <c r="AL495">
        <v>1399.1200000000001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1</v>
      </c>
      <c r="AW495">
        <v>1</v>
      </c>
      <c r="AZ495">
        <v>1</v>
      </c>
      <c r="BA495">
        <v>1</v>
      </c>
      <c r="BB495">
        <v>1</v>
      </c>
      <c r="BC495">
        <v>1</v>
      </c>
      <c r="BD495" t="s">
        <v>3</v>
      </c>
      <c r="BE495" t="s">
        <v>3</v>
      </c>
      <c r="BF495" t="s">
        <v>3</v>
      </c>
      <c r="BG495" t="s">
        <v>3</v>
      </c>
      <c r="BH495">
        <v>3</v>
      </c>
      <c r="BI495">
        <v>2</v>
      </c>
      <c r="BJ495" t="s">
        <v>3</v>
      </c>
      <c r="BM495">
        <v>1100</v>
      </c>
      <c r="BN495">
        <v>0</v>
      </c>
      <c r="BO495" t="s">
        <v>3</v>
      </c>
      <c r="BP495">
        <v>0</v>
      </c>
      <c r="BQ495">
        <v>14</v>
      </c>
      <c r="BR495">
        <v>0</v>
      </c>
      <c r="BS495">
        <v>1</v>
      </c>
      <c r="BT495">
        <v>1</v>
      </c>
      <c r="BU495">
        <v>1</v>
      </c>
      <c r="BV495">
        <v>1</v>
      </c>
      <c r="BW495">
        <v>1</v>
      </c>
      <c r="BX495">
        <v>1</v>
      </c>
      <c r="BY495" t="s">
        <v>3</v>
      </c>
      <c r="BZ495">
        <v>0</v>
      </c>
      <c r="CA495">
        <v>0</v>
      </c>
      <c r="CE495">
        <v>0</v>
      </c>
      <c r="CF495">
        <v>0</v>
      </c>
      <c r="CG495">
        <v>0</v>
      </c>
      <c r="CM495">
        <v>0</v>
      </c>
      <c r="CN495" t="s">
        <v>3</v>
      </c>
      <c r="CO495">
        <v>0</v>
      </c>
      <c r="CP495">
        <f t="shared" si="448"/>
        <v>2798.24</v>
      </c>
      <c r="CQ495">
        <f t="shared" si="449"/>
        <v>1399.12</v>
      </c>
      <c r="CR495">
        <f t="shared" si="450"/>
        <v>0</v>
      </c>
      <c r="CS495">
        <f t="shared" si="451"/>
        <v>0</v>
      </c>
      <c r="CT495">
        <f t="shared" si="452"/>
        <v>0</v>
      </c>
      <c r="CU495">
        <f t="shared" si="453"/>
        <v>0</v>
      </c>
      <c r="CV495">
        <f t="shared" si="454"/>
        <v>0</v>
      </c>
      <c r="CW495">
        <f t="shared" si="455"/>
        <v>0</v>
      </c>
      <c r="CX495">
        <f t="shared" si="456"/>
        <v>0</v>
      </c>
      <c r="CY495">
        <f t="shared" si="457"/>
        <v>0</v>
      </c>
      <c r="CZ495">
        <f t="shared" si="458"/>
        <v>0</v>
      </c>
      <c r="DC495" t="s">
        <v>3</v>
      </c>
      <c r="DD495" t="s">
        <v>3</v>
      </c>
      <c r="DE495" t="s">
        <v>3</v>
      </c>
      <c r="DF495" t="s">
        <v>3</v>
      </c>
      <c r="DG495" t="s">
        <v>3</v>
      </c>
      <c r="DH495" t="s">
        <v>3</v>
      </c>
      <c r="DI495" t="s">
        <v>3</v>
      </c>
      <c r="DJ495" t="s">
        <v>3</v>
      </c>
      <c r="DK495" t="s">
        <v>3</v>
      </c>
      <c r="DL495" t="s">
        <v>3</v>
      </c>
      <c r="DM495" t="s">
        <v>3</v>
      </c>
      <c r="DN495">
        <v>0</v>
      </c>
      <c r="DO495">
        <v>0</v>
      </c>
      <c r="DP495">
        <v>1</v>
      </c>
      <c r="DQ495">
        <v>1</v>
      </c>
      <c r="DU495">
        <v>1010</v>
      </c>
      <c r="DV495" t="s">
        <v>40</v>
      </c>
      <c r="DW495" t="s">
        <v>40</v>
      </c>
      <c r="DX495">
        <v>1</v>
      </c>
      <c r="EE495">
        <v>31102366</v>
      </c>
      <c r="EF495">
        <v>8</v>
      </c>
      <c r="EG495" t="s">
        <v>34</v>
      </c>
      <c r="EH495">
        <v>0</v>
      </c>
      <c r="EI495" t="s">
        <v>3</v>
      </c>
      <c r="EJ495">
        <v>1</v>
      </c>
      <c r="EK495">
        <v>1100</v>
      </c>
      <c r="EL495" t="s">
        <v>41</v>
      </c>
      <c r="EM495" t="s">
        <v>42</v>
      </c>
      <c r="EO495" t="s">
        <v>3</v>
      </c>
      <c r="EQ495">
        <v>0</v>
      </c>
      <c r="ER495">
        <v>1399.1200000000001</v>
      </c>
      <c r="ES495">
        <v>1399.1200000000001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5</v>
      </c>
      <c r="FC495">
        <v>1</v>
      </c>
      <c r="FD495">
        <v>18</v>
      </c>
      <c r="FF495">
        <v>12904.87</v>
      </c>
      <c r="FQ495">
        <v>0</v>
      </c>
      <c r="FR495">
        <f t="shared" si="459"/>
        <v>0</v>
      </c>
      <c r="FS495">
        <v>0</v>
      </c>
      <c r="FX495">
        <v>0</v>
      </c>
      <c r="FY495">
        <v>0</v>
      </c>
      <c r="GA495" t="s">
        <v>311</v>
      </c>
      <c r="GD495">
        <v>1</v>
      </c>
      <c r="GF495">
        <v>-1100140482</v>
      </c>
      <c r="GG495">
        <v>2</v>
      </c>
      <c r="GH495">
        <v>3</v>
      </c>
      <c r="GI495">
        <v>3</v>
      </c>
      <c r="GJ495">
        <v>0</v>
      </c>
      <c r="GK495">
        <v>0</v>
      </c>
      <c r="GL495">
        <f t="shared" si="460"/>
        <v>0</v>
      </c>
      <c r="GM495">
        <f t="shared" si="461"/>
        <v>2798.24</v>
      </c>
      <c r="GN495">
        <f t="shared" si="462"/>
        <v>0</v>
      </c>
      <c r="GO495">
        <f t="shared" si="463"/>
        <v>2798.24</v>
      </c>
      <c r="GP495">
        <f t="shared" si="464"/>
        <v>0</v>
      </c>
      <c r="GR495">
        <v>1</v>
      </c>
      <c r="GS495">
        <v>1</v>
      </c>
      <c r="GT495">
        <v>0</v>
      </c>
      <c r="GU495" t="s">
        <v>3</v>
      </c>
      <c r="GV495">
        <f t="shared" si="465"/>
        <v>0</v>
      </c>
      <c r="GW495">
        <v>1</v>
      </c>
      <c r="GX495">
        <f t="shared" si="466"/>
        <v>0</v>
      </c>
      <c r="HA495">
        <v>0</v>
      </c>
      <c r="HB495">
        <v>0</v>
      </c>
      <c r="HC495">
        <f t="shared" si="467"/>
        <v>0</v>
      </c>
      <c r="IK495">
        <v>0</v>
      </c>
    </row>
    <row r="496" spans="1:255">
      <c r="A496" s="2">
        <v>17</v>
      </c>
      <c r="B496" s="2">
        <v>1</v>
      </c>
      <c r="C496" s="2"/>
      <c r="D496" s="2"/>
      <c r="E496" s="2" t="s">
        <v>312</v>
      </c>
      <c r="F496" s="2" t="s">
        <v>38</v>
      </c>
      <c r="G496" s="2" t="s">
        <v>313</v>
      </c>
      <c r="H496" s="2" t="s">
        <v>40</v>
      </c>
      <c r="I496" s="2">
        <v>2</v>
      </c>
      <c r="J496" s="2">
        <v>0</v>
      </c>
      <c r="K496" s="2"/>
      <c r="L496" s="2"/>
      <c r="M496" s="2"/>
      <c r="N496" s="2"/>
      <c r="O496" s="2">
        <f t="shared" si="433"/>
        <v>0</v>
      </c>
      <c r="P496" s="2">
        <f t="shared" si="434"/>
        <v>0</v>
      </c>
      <c r="Q496" s="2">
        <f t="shared" si="435"/>
        <v>0</v>
      </c>
      <c r="R496" s="2">
        <f t="shared" si="436"/>
        <v>0</v>
      </c>
      <c r="S496" s="2">
        <f t="shared" si="437"/>
        <v>0</v>
      </c>
      <c r="T496" s="2">
        <f t="shared" si="438"/>
        <v>0</v>
      </c>
      <c r="U496" s="2">
        <f t="shared" si="439"/>
        <v>0</v>
      </c>
      <c r="V496" s="2">
        <f t="shared" si="440"/>
        <v>0</v>
      </c>
      <c r="W496" s="2">
        <f t="shared" si="441"/>
        <v>0</v>
      </c>
      <c r="X496" s="2">
        <f t="shared" si="442"/>
        <v>0</v>
      </c>
      <c r="Y496" s="2">
        <f t="shared" si="443"/>
        <v>0</v>
      </c>
      <c r="Z496" s="2"/>
      <c r="AA496" s="2">
        <v>33304975</v>
      </c>
      <c r="AB496" s="2">
        <f t="shared" si="444"/>
        <v>0</v>
      </c>
      <c r="AC496" s="2">
        <f t="shared" si="445"/>
        <v>0</v>
      </c>
      <c r="AD496" s="2">
        <f>ROUND((((ET496)-(EU496))+AE496),2)</f>
        <v>0</v>
      </c>
      <c r="AE496" s="2">
        <f t="shared" si="470"/>
        <v>0</v>
      </c>
      <c r="AF496" s="2">
        <f t="shared" si="470"/>
        <v>0</v>
      </c>
      <c r="AG496" s="2">
        <f t="shared" si="446"/>
        <v>0</v>
      </c>
      <c r="AH496" s="2">
        <f t="shared" si="471"/>
        <v>0</v>
      </c>
      <c r="AI496" s="2">
        <f t="shared" si="471"/>
        <v>0</v>
      </c>
      <c r="AJ496" s="2">
        <f t="shared" si="447"/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1</v>
      </c>
      <c r="AW496" s="2">
        <v>1</v>
      </c>
      <c r="AX496" s="2"/>
      <c r="AY496" s="2"/>
      <c r="AZ496" s="2">
        <v>1</v>
      </c>
      <c r="BA496" s="2">
        <v>1</v>
      </c>
      <c r="BB496" s="2">
        <v>1</v>
      </c>
      <c r="BC496" s="2">
        <v>1</v>
      </c>
      <c r="BD496" s="2" t="s">
        <v>3</v>
      </c>
      <c r="BE496" s="2" t="s">
        <v>3</v>
      </c>
      <c r="BF496" s="2" t="s">
        <v>3</v>
      </c>
      <c r="BG496" s="2" t="s">
        <v>3</v>
      </c>
      <c r="BH496" s="2">
        <v>3</v>
      </c>
      <c r="BI496" s="2">
        <v>2</v>
      </c>
      <c r="BJ496" s="2" t="s">
        <v>3</v>
      </c>
      <c r="BK496" s="2"/>
      <c r="BL496" s="2"/>
      <c r="BM496" s="2">
        <v>1100</v>
      </c>
      <c r="BN496" s="2">
        <v>0</v>
      </c>
      <c r="BO496" s="2" t="s">
        <v>3</v>
      </c>
      <c r="BP496" s="2">
        <v>0</v>
      </c>
      <c r="BQ496" s="2">
        <v>14</v>
      </c>
      <c r="BR496" s="2">
        <v>0</v>
      </c>
      <c r="BS496" s="2">
        <v>1</v>
      </c>
      <c r="BT496" s="2">
        <v>1</v>
      </c>
      <c r="BU496" s="2">
        <v>1</v>
      </c>
      <c r="BV496" s="2">
        <v>1</v>
      </c>
      <c r="BW496" s="2">
        <v>1</v>
      </c>
      <c r="BX496" s="2">
        <v>1</v>
      </c>
      <c r="BY496" s="2" t="s">
        <v>3</v>
      </c>
      <c r="BZ496" s="2">
        <v>0</v>
      </c>
      <c r="CA496" s="2">
        <v>0</v>
      </c>
      <c r="CB496" s="2"/>
      <c r="CC496" s="2"/>
      <c r="CD496" s="2"/>
      <c r="CE496" s="2">
        <v>0</v>
      </c>
      <c r="CF496" s="2">
        <v>0</v>
      </c>
      <c r="CG496" s="2">
        <v>0</v>
      </c>
      <c r="CH496" s="2"/>
      <c r="CI496" s="2"/>
      <c r="CJ496" s="2"/>
      <c r="CK496" s="2"/>
      <c r="CL496" s="2"/>
      <c r="CM496" s="2">
        <v>0</v>
      </c>
      <c r="CN496" s="2" t="s">
        <v>3</v>
      </c>
      <c r="CO496" s="2">
        <v>0</v>
      </c>
      <c r="CP496" s="2">
        <f t="shared" si="448"/>
        <v>0</v>
      </c>
      <c r="CQ496" s="2">
        <f t="shared" si="449"/>
        <v>0</v>
      </c>
      <c r="CR496" s="2">
        <f t="shared" si="450"/>
        <v>0</v>
      </c>
      <c r="CS496" s="2">
        <f t="shared" si="451"/>
        <v>0</v>
      </c>
      <c r="CT496" s="2">
        <f t="shared" si="452"/>
        <v>0</v>
      </c>
      <c r="CU496" s="2">
        <f t="shared" si="453"/>
        <v>0</v>
      </c>
      <c r="CV496" s="2">
        <f t="shared" si="454"/>
        <v>0</v>
      </c>
      <c r="CW496" s="2">
        <f t="shared" si="455"/>
        <v>0</v>
      </c>
      <c r="CX496" s="2">
        <f t="shared" si="456"/>
        <v>0</v>
      </c>
      <c r="CY496" s="2">
        <f t="shared" si="457"/>
        <v>0</v>
      </c>
      <c r="CZ496" s="2">
        <f t="shared" si="458"/>
        <v>0</v>
      </c>
      <c r="DA496" s="2"/>
      <c r="DB496" s="2"/>
      <c r="DC496" s="2" t="s">
        <v>3</v>
      </c>
      <c r="DD496" s="2" t="s">
        <v>3</v>
      </c>
      <c r="DE496" s="2" t="s">
        <v>3</v>
      </c>
      <c r="DF496" s="2" t="s">
        <v>3</v>
      </c>
      <c r="DG496" s="2" t="s">
        <v>3</v>
      </c>
      <c r="DH496" s="2" t="s">
        <v>3</v>
      </c>
      <c r="DI496" s="2" t="s">
        <v>3</v>
      </c>
      <c r="DJ496" s="2" t="s">
        <v>3</v>
      </c>
      <c r="DK496" s="2" t="s">
        <v>3</v>
      </c>
      <c r="DL496" s="2" t="s">
        <v>3</v>
      </c>
      <c r="DM496" s="2" t="s">
        <v>3</v>
      </c>
      <c r="DN496" s="2">
        <v>0</v>
      </c>
      <c r="DO496" s="2">
        <v>0</v>
      </c>
      <c r="DP496" s="2">
        <v>1</v>
      </c>
      <c r="DQ496" s="2">
        <v>1</v>
      </c>
      <c r="DR496" s="2"/>
      <c r="DS496" s="2"/>
      <c r="DT496" s="2"/>
      <c r="DU496" s="2">
        <v>1010</v>
      </c>
      <c r="DV496" s="2" t="s">
        <v>40</v>
      </c>
      <c r="DW496" s="2" t="s">
        <v>40</v>
      </c>
      <c r="DX496" s="2">
        <v>1</v>
      </c>
      <c r="DY496" s="2"/>
      <c r="DZ496" s="2"/>
      <c r="EA496" s="2"/>
      <c r="EB496" s="2"/>
      <c r="EC496" s="2"/>
      <c r="ED496" s="2"/>
      <c r="EE496" s="2">
        <v>31102366</v>
      </c>
      <c r="EF496" s="2">
        <v>8</v>
      </c>
      <c r="EG496" s="2" t="s">
        <v>34</v>
      </c>
      <c r="EH496" s="2">
        <v>0</v>
      </c>
      <c r="EI496" s="2" t="s">
        <v>3</v>
      </c>
      <c r="EJ496" s="2">
        <v>1</v>
      </c>
      <c r="EK496" s="2">
        <v>1100</v>
      </c>
      <c r="EL496" s="2" t="s">
        <v>41</v>
      </c>
      <c r="EM496" s="2" t="s">
        <v>42</v>
      </c>
      <c r="EN496" s="2"/>
      <c r="EO496" s="2" t="s">
        <v>3</v>
      </c>
      <c r="EP496" s="2"/>
      <c r="EQ496" s="2">
        <v>0</v>
      </c>
      <c r="ER496" s="2">
        <v>0</v>
      </c>
      <c r="ES496" s="2">
        <v>0</v>
      </c>
      <c r="ET496" s="2">
        <v>0</v>
      </c>
      <c r="EU496" s="2">
        <v>0</v>
      </c>
      <c r="EV496" s="2">
        <v>0</v>
      </c>
      <c r="EW496" s="2">
        <v>0</v>
      </c>
      <c r="EX496" s="2">
        <v>0</v>
      </c>
      <c r="EY496" s="2">
        <v>0</v>
      </c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>
        <v>0</v>
      </c>
      <c r="FR496" s="2">
        <f t="shared" si="459"/>
        <v>0</v>
      </c>
      <c r="FS496" s="2">
        <v>0</v>
      </c>
      <c r="FT496" s="2"/>
      <c r="FU496" s="2"/>
      <c r="FV496" s="2"/>
      <c r="FW496" s="2"/>
      <c r="FX496" s="2">
        <v>0</v>
      </c>
      <c r="FY496" s="2">
        <v>0</v>
      </c>
      <c r="FZ496" s="2"/>
      <c r="GA496" s="2" t="s">
        <v>3</v>
      </c>
      <c r="GB496" s="2"/>
      <c r="GC496" s="2"/>
      <c r="GD496" s="2">
        <v>1</v>
      </c>
      <c r="GE496" s="2"/>
      <c r="GF496" s="2">
        <v>-918811177</v>
      </c>
      <c r="GG496" s="2">
        <v>2</v>
      </c>
      <c r="GH496" s="2">
        <v>0</v>
      </c>
      <c r="GI496" s="2">
        <v>-2</v>
      </c>
      <c r="GJ496" s="2">
        <v>0</v>
      </c>
      <c r="GK496" s="2">
        <v>0</v>
      </c>
      <c r="GL496" s="2">
        <f t="shared" si="460"/>
        <v>0</v>
      </c>
      <c r="GM496" s="2">
        <f t="shared" si="461"/>
        <v>0</v>
      </c>
      <c r="GN496" s="2">
        <f t="shared" si="462"/>
        <v>0</v>
      </c>
      <c r="GO496" s="2">
        <f t="shared" si="463"/>
        <v>0</v>
      </c>
      <c r="GP496" s="2">
        <f t="shared" si="464"/>
        <v>0</v>
      </c>
      <c r="GQ496" s="2"/>
      <c r="GR496" s="2">
        <v>0</v>
      </c>
      <c r="GS496" s="2">
        <v>3</v>
      </c>
      <c r="GT496" s="2">
        <v>0</v>
      </c>
      <c r="GU496" s="2" t="s">
        <v>3</v>
      </c>
      <c r="GV496" s="2">
        <f t="shared" si="465"/>
        <v>0</v>
      </c>
      <c r="GW496" s="2">
        <v>1</v>
      </c>
      <c r="GX496" s="2">
        <f t="shared" si="466"/>
        <v>0</v>
      </c>
      <c r="GY496" s="2"/>
      <c r="GZ496" s="2"/>
      <c r="HA496" s="2">
        <v>0</v>
      </c>
      <c r="HB496" s="2">
        <v>0</v>
      </c>
      <c r="HC496" s="2">
        <f t="shared" si="467"/>
        <v>0</v>
      </c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>
        <v>0</v>
      </c>
      <c r="IL496" s="2"/>
      <c r="IM496" s="2"/>
      <c r="IN496" s="2"/>
      <c r="IO496" s="2"/>
      <c r="IP496" s="2"/>
      <c r="IQ496" s="2"/>
      <c r="IR496" s="2"/>
      <c r="IS496" s="2"/>
      <c r="IT496" s="2"/>
      <c r="IU496" s="2"/>
    </row>
    <row r="497" spans="1:255">
      <c r="A497">
        <v>17</v>
      </c>
      <c r="B497">
        <v>1</v>
      </c>
      <c r="E497" t="s">
        <v>312</v>
      </c>
      <c r="F497" t="s">
        <v>38</v>
      </c>
      <c r="G497" t="s">
        <v>313</v>
      </c>
      <c r="H497" t="s">
        <v>40</v>
      </c>
      <c r="I497">
        <v>2</v>
      </c>
      <c r="J497">
        <v>0</v>
      </c>
      <c r="O497">
        <f t="shared" si="433"/>
        <v>751.76</v>
      </c>
      <c r="P497">
        <f t="shared" si="434"/>
        <v>751.76</v>
      </c>
      <c r="Q497">
        <f t="shared" si="435"/>
        <v>0</v>
      </c>
      <c r="R497">
        <f t="shared" si="436"/>
        <v>0</v>
      </c>
      <c r="S497">
        <f t="shared" si="437"/>
        <v>0</v>
      </c>
      <c r="T497">
        <f t="shared" si="438"/>
        <v>0</v>
      </c>
      <c r="U497">
        <f t="shared" si="439"/>
        <v>0</v>
      </c>
      <c r="V497">
        <f t="shared" si="440"/>
        <v>0</v>
      </c>
      <c r="W497">
        <f t="shared" si="441"/>
        <v>0</v>
      </c>
      <c r="X497">
        <f t="shared" si="442"/>
        <v>0</v>
      </c>
      <c r="Y497">
        <f t="shared" si="443"/>
        <v>0</v>
      </c>
      <c r="AA497">
        <v>33304960</v>
      </c>
      <c r="AB497">
        <f t="shared" si="444"/>
        <v>375.88</v>
      </c>
      <c r="AC497">
        <f t="shared" si="445"/>
        <v>375.88</v>
      </c>
      <c r="AD497">
        <f>ROUND((((ET497)-(EU497))+AE497),2)</f>
        <v>0</v>
      </c>
      <c r="AE497">
        <f t="shared" si="470"/>
        <v>0</v>
      </c>
      <c r="AF497">
        <f t="shared" si="470"/>
        <v>0</v>
      </c>
      <c r="AG497">
        <f t="shared" si="446"/>
        <v>0</v>
      </c>
      <c r="AH497">
        <f t="shared" si="471"/>
        <v>0</v>
      </c>
      <c r="AI497">
        <f t="shared" si="471"/>
        <v>0</v>
      </c>
      <c r="AJ497">
        <f t="shared" si="447"/>
        <v>0</v>
      </c>
      <c r="AK497">
        <v>375.88</v>
      </c>
      <c r="AL497">
        <v>375.88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1</v>
      </c>
      <c r="AW497">
        <v>1</v>
      </c>
      <c r="AZ497">
        <v>1</v>
      </c>
      <c r="BA497">
        <v>1</v>
      </c>
      <c r="BB497">
        <v>1</v>
      </c>
      <c r="BC497">
        <v>1</v>
      </c>
      <c r="BD497" t="s">
        <v>3</v>
      </c>
      <c r="BE497" t="s">
        <v>3</v>
      </c>
      <c r="BF497" t="s">
        <v>3</v>
      </c>
      <c r="BG497" t="s">
        <v>3</v>
      </c>
      <c r="BH497">
        <v>3</v>
      </c>
      <c r="BI497">
        <v>2</v>
      </c>
      <c r="BJ497" t="s">
        <v>3</v>
      </c>
      <c r="BM497">
        <v>1100</v>
      </c>
      <c r="BN497">
        <v>0</v>
      </c>
      <c r="BO497" t="s">
        <v>3</v>
      </c>
      <c r="BP497">
        <v>0</v>
      </c>
      <c r="BQ497">
        <v>14</v>
      </c>
      <c r="BR497">
        <v>0</v>
      </c>
      <c r="BS497">
        <v>1</v>
      </c>
      <c r="BT497">
        <v>1</v>
      </c>
      <c r="BU497">
        <v>1</v>
      </c>
      <c r="BV497">
        <v>1</v>
      </c>
      <c r="BW497">
        <v>1</v>
      </c>
      <c r="BX497">
        <v>1</v>
      </c>
      <c r="BY497" t="s">
        <v>3</v>
      </c>
      <c r="BZ497">
        <v>0</v>
      </c>
      <c r="CA497">
        <v>0</v>
      </c>
      <c r="CE497">
        <v>0</v>
      </c>
      <c r="CF497">
        <v>0</v>
      </c>
      <c r="CG497">
        <v>0</v>
      </c>
      <c r="CM497">
        <v>0</v>
      </c>
      <c r="CN497" t="s">
        <v>3</v>
      </c>
      <c r="CO497">
        <v>0</v>
      </c>
      <c r="CP497">
        <f t="shared" si="448"/>
        <v>751.76</v>
      </c>
      <c r="CQ497">
        <f t="shared" si="449"/>
        <v>375.88</v>
      </c>
      <c r="CR497">
        <f t="shared" si="450"/>
        <v>0</v>
      </c>
      <c r="CS497">
        <f t="shared" si="451"/>
        <v>0</v>
      </c>
      <c r="CT497">
        <f t="shared" si="452"/>
        <v>0</v>
      </c>
      <c r="CU497">
        <f t="shared" si="453"/>
        <v>0</v>
      </c>
      <c r="CV497">
        <f t="shared" si="454"/>
        <v>0</v>
      </c>
      <c r="CW497">
        <f t="shared" si="455"/>
        <v>0</v>
      </c>
      <c r="CX497">
        <f t="shared" si="456"/>
        <v>0</v>
      </c>
      <c r="CY497">
        <f t="shared" si="457"/>
        <v>0</v>
      </c>
      <c r="CZ497">
        <f t="shared" si="458"/>
        <v>0</v>
      </c>
      <c r="DC497" t="s">
        <v>3</v>
      </c>
      <c r="DD497" t="s">
        <v>3</v>
      </c>
      <c r="DE497" t="s">
        <v>3</v>
      </c>
      <c r="DF497" t="s">
        <v>3</v>
      </c>
      <c r="DG497" t="s">
        <v>3</v>
      </c>
      <c r="DH497" t="s">
        <v>3</v>
      </c>
      <c r="DI497" t="s">
        <v>3</v>
      </c>
      <c r="DJ497" t="s">
        <v>3</v>
      </c>
      <c r="DK497" t="s">
        <v>3</v>
      </c>
      <c r="DL497" t="s">
        <v>3</v>
      </c>
      <c r="DM497" t="s">
        <v>3</v>
      </c>
      <c r="DN497">
        <v>0</v>
      </c>
      <c r="DO497">
        <v>0</v>
      </c>
      <c r="DP497">
        <v>1</v>
      </c>
      <c r="DQ497">
        <v>1</v>
      </c>
      <c r="DU497">
        <v>1010</v>
      </c>
      <c r="DV497" t="s">
        <v>40</v>
      </c>
      <c r="DW497" t="s">
        <v>40</v>
      </c>
      <c r="DX497">
        <v>1</v>
      </c>
      <c r="EE497">
        <v>31102366</v>
      </c>
      <c r="EF497">
        <v>8</v>
      </c>
      <c r="EG497" t="s">
        <v>34</v>
      </c>
      <c r="EH497">
        <v>0</v>
      </c>
      <c r="EI497" t="s">
        <v>3</v>
      </c>
      <c r="EJ497">
        <v>1</v>
      </c>
      <c r="EK497">
        <v>1100</v>
      </c>
      <c r="EL497" t="s">
        <v>41</v>
      </c>
      <c r="EM497" t="s">
        <v>42</v>
      </c>
      <c r="EO497" t="s">
        <v>3</v>
      </c>
      <c r="EQ497">
        <v>0</v>
      </c>
      <c r="ER497">
        <v>375.88</v>
      </c>
      <c r="ES497">
        <v>375.88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5</v>
      </c>
      <c r="FC497">
        <v>1</v>
      </c>
      <c r="FD497">
        <v>18</v>
      </c>
      <c r="FF497">
        <v>3466.98</v>
      </c>
      <c r="FQ497">
        <v>0</v>
      </c>
      <c r="FR497">
        <f t="shared" si="459"/>
        <v>0</v>
      </c>
      <c r="FS497">
        <v>0</v>
      </c>
      <c r="FX497">
        <v>0</v>
      </c>
      <c r="FY497">
        <v>0</v>
      </c>
      <c r="GA497" t="s">
        <v>314</v>
      </c>
      <c r="GD497">
        <v>1</v>
      </c>
      <c r="GF497">
        <v>-918811177</v>
      </c>
      <c r="GG497">
        <v>2</v>
      </c>
      <c r="GH497">
        <v>3</v>
      </c>
      <c r="GI497">
        <v>3</v>
      </c>
      <c r="GJ497">
        <v>0</v>
      </c>
      <c r="GK497">
        <v>0</v>
      </c>
      <c r="GL497">
        <f t="shared" si="460"/>
        <v>0</v>
      </c>
      <c r="GM497">
        <f t="shared" si="461"/>
        <v>751.76</v>
      </c>
      <c r="GN497">
        <f t="shared" si="462"/>
        <v>0</v>
      </c>
      <c r="GO497">
        <f t="shared" si="463"/>
        <v>751.76</v>
      </c>
      <c r="GP497">
        <f t="shared" si="464"/>
        <v>0</v>
      </c>
      <c r="GR497">
        <v>1</v>
      </c>
      <c r="GS497">
        <v>1</v>
      </c>
      <c r="GT497">
        <v>0</v>
      </c>
      <c r="GU497" t="s">
        <v>3</v>
      </c>
      <c r="GV497">
        <f t="shared" si="465"/>
        <v>0</v>
      </c>
      <c r="GW497">
        <v>1</v>
      </c>
      <c r="GX497">
        <f t="shared" si="466"/>
        <v>0</v>
      </c>
      <c r="HA497">
        <v>0</v>
      </c>
      <c r="HB497">
        <v>0</v>
      </c>
      <c r="HC497">
        <f t="shared" si="467"/>
        <v>0</v>
      </c>
      <c r="IK497">
        <v>0</v>
      </c>
    </row>
    <row r="498" spans="1:255">
      <c r="A498" s="2">
        <v>17</v>
      </c>
      <c r="B498" s="2">
        <v>1</v>
      </c>
      <c r="C498" s="2">
        <f>ROW(SmtRes!A467)</f>
        <v>467</v>
      </c>
      <c r="D498" s="2">
        <f>ROW(EtalonRes!A534)</f>
        <v>534</v>
      </c>
      <c r="E498" s="2" t="s">
        <v>315</v>
      </c>
      <c r="F498" s="2" t="s">
        <v>56</v>
      </c>
      <c r="G498" s="2" t="s">
        <v>57</v>
      </c>
      <c r="H498" s="2" t="s">
        <v>58</v>
      </c>
      <c r="I498" s="2">
        <f>ROUND(4/10,9)</f>
        <v>0.4</v>
      </c>
      <c r="J498" s="2">
        <v>0</v>
      </c>
      <c r="K498" s="2"/>
      <c r="L498" s="2"/>
      <c r="M498" s="2"/>
      <c r="N498" s="2"/>
      <c r="O498" s="2">
        <f t="shared" si="433"/>
        <v>32.270000000000003</v>
      </c>
      <c r="P498" s="2">
        <f t="shared" si="434"/>
        <v>11.61</v>
      </c>
      <c r="Q498" s="2">
        <f t="shared" si="435"/>
        <v>0.4</v>
      </c>
      <c r="R498" s="2">
        <f t="shared" si="436"/>
        <v>7.0000000000000007E-2</v>
      </c>
      <c r="S498" s="2">
        <f t="shared" si="437"/>
        <v>20.260000000000002</v>
      </c>
      <c r="T498" s="2">
        <f t="shared" si="438"/>
        <v>0</v>
      </c>
      <c r="U498" s="2">
        <f t="shared" si="439"/>
        <v>2.0424000000000002</v>
      </c>
      <c r="V498" s="2">
        <f t="shared" si="440"/>
        <v>6.0000000000000001E-3</v>
      </c>
      <c r="W498" s="2">
        <f t="shared" si="441"/>
        <v>0</v>
      </c>
      <c r="X498" s="2">
        <f t="shared" si="442"/>
        <v>23.38</v>
      </c>
      <c r="Y498" s="2">
        <f t="shared" si="443"/>
        <v>14.43</v>
      </c>
      <c r="Z498" s="2"/>
      <c r="AA498" s="2">
        <v>33304975</v>
      </c>
      <c r="AB498" s="2">
        <f t="shared" si="444"/>
        <v>80.66</v>
      </c>
      <c r="AC498" s="2">
        <f t="shared" si="445"/>
        <v>29.02</v>
      </c>
      <c r="AD498" s="2">
        <f>ROUND((((((ET498*1.2)*1.25))-(((EU498*1.2)*1.25)))+AE498),2)</f>
        <v>0.99</v>
      </c>
      <c r="AE498" s="2">
        <f>ROUND((((EU498*1.2)*1.25)),2)</f>
        <v>0.18</v>
      </c>
      <c r="AF498" s="2">
        <f>ROUND((((EV498*1.2)*1.15)),2)</f>
        <v>50.65</v>
      </c>
      <c r="AG498" s="2">
        <f t="shared" si="446"/>
        <v>0</v>
      </c>
      <c r="AH498" s="2">
        <f>(((EW498*1.2)*1.15))</f>
        <v>5.1059999999999999</v>
      </c>
      <c r="AI498" s="2">
        <f>(((EX498*1.2)*1.25))</f>
        <v>1.4999999999999999E-2</v>
      </c>
      <c r="AJ498" s="2">
        <f t="shared" si="447"/>
        <v>0</v>
      </c>
      <c r="AK498" s="2">
        <v>66.38</v>
      </c>
      <c r="AL498" s="2">
        <v>29.02</v>
      </c>
      <c r="AM498" s="2">
        <v>0.66</v>
      </c>
      <c r="AN498" s="2">
        <v>0.12</v>
      </c>
      <c r="AO498" s="2">
        <v>36.700000000000003</v>
      </c>
      <c r="AP498" s="2">
        <v>0</v>
      </c>
      <c r="AQ498" s="2">
        <v>3.7</v>
      </c>
      <c r="AR498" s="2">
        <v>0.01</v>
      </c>
      <c r="AS498" s="2">
        <v>0</v>
      </c>
      <c r="AT498" s="2">
        <v>115</v>
      </c>
      <c r="AU498" s="2">
        <v>71</v>
      </c>
      <c r="AV498" s="2">
        <v>1</v>
      </c>
      <c r="AW498" s="2">
        <v>1</v>
      </c>
      <c r="AX498" s="2"/>
      <c r="AY498" s="2"/>
      <c r="AZ498" s="2">
        <v>1</v>
      </c>
      <c r="BA498" s="2">
        <v>1</v>
      </c>
      <c r="BB498" s="2">
        <v>1</v>
      </c>
      <c r="BC498" s="2">
        <v>1</v>
      </c>
      <c r="BD498" s="2" t="s">
        <v>3</v>
      </c>
      <c r="BE498" s="2" t="s">
        <v>3</v>
      </c>
      <c r="BF498" s="2" t="s">
        <v>3</v>
      </c>
      <c r="BG498" s="2" t="s">
        <v>3</v>
      </c>
      <c r="BH498" s="2">
        <v>0</v>
      </c>
      <c r="BI498" s="2">
        <v>1</v>
      </c>
      <c r="BJ498" s="2" t="s">
        <v>59</v>
      </c>
      <c r="BK498" s="2"/>
      <c r="BL498" s="2"/>
      <c r="BM498" s="2">
        <v>20001</v>
      </c>
      <c r="BN498" s="2">
        <v>0</v>
      </c>
      <c r="BO498" s="2" t="s">
        <v>3</v>
      </c>
      <c r="BP498" s="2">
        <v>0</v>
      </c>
      <c r="BQ498" s="2">
        <v>2</v>
      </c>
      <c r="BR498" s="2">
        <v>0</v>
      </c>
      <c r="BS498" s="2">
        <v>1</v>
      </c>
      <c r="BT498" s="2">
        <v>1</v>
      </c>
      <c r="BU498" s="2">
        <v>1</v>
      </c>
      <c r="BV498" s="2">
        <v>1</v>
      </c>
      <c r="BW498" s="2">
        <v>1</v>
      </c>
      <c r="BX498" s="2">
        <v>1</v>
      </c>
      <c r="BY498" s="2" t="s">
        <v>3</v>
      </c>
      <c r="BZ498" s="2">
        <v>128</v>
      </c>
      <c r="CA498" s="2">
        <v>83</v>
      </c>
      <c r="CB498" s="2"/>
      <c r="CC498" s="2"/>
      <c r="CD498" s="2"/>
      <c r="CE498" s="2">
        <v>0</v>
      </c>
      <c r="CF498" s="2">
        <v>0</v>
      </c>
      <c r="CG498" s="2">
        <v>0</v>
      </c>
      <c r="CH498" s="2"/>
      <c r="CI498" s="2"/>
      <c r="CJ498" s="2"/>
      <c r="CK498" s="2"/>
      <c r="CL498" s="2"/>
      <c r="CM498" s="2">
        <v>0</v>
      </c>
      <c r="CN498" s="2" t="s">
        <v>954</v>
      </c>
      <c r="CO498" s="2">
        <v>0</v>
      </c>
      <c r="CP498" s="2">
        <f t="shared" si="448"/>
        <v>32.270000000000003</v>
      </c>
      <c r="CQ498" s="2">
        <f t="shared" si="449"/>
        <v>29.02</v>
      </c>
      <c r="CR498" s="2">
        <f t="shared" si="450"/>
        <v>0.99</v>
      </c>
      <c r="CS498" s="2">
        <f t="shared" si="451"/>
        <v>0.18</v>
      </c>
      <c r="CT498" s="2">
        <f t="shared" si="452"/>
        <v>50.65</v>
      </c>
      <c r="CU498" s="2">
        <f t="shared" si="453"/>
        <v>0</v>
      </c>
      <c r="CV498" s="2">
        <f t="shared" si="454"/>
        <v>5.1059999999999999</v>
      </c>
      <c r="CW498" s="2">
        <f t="shared" si="455"/>
        <v>1.4999999999999999E-2</v>
      </c>
      <c r="CX498" s="2">
        <f t="shared" si="456"/>
        <v>0</v>
      </c>
      <c r="CY498" s="2">
        <f t="shared" si="457"/>
        <v>23.379500000000004</v>
      </c>
      <c r="CZ498" s="2">
        <f t="shared" si="458"/>
        <v>14.4343</v>
      </c>
      <c r="DA498" s="2"/>
      <c r="DB498" s="2"/>
      <c r="DC498" s="2" t="s">
        <v>3</v>
      </c>
      <c r="DD498" s="2" t="s">
        <v>3</v>
      </c>
      <c r="DE498" s="2" t="s">
        <v>21</v>
      </c>
      <c r="DF498" s="2" t="s">
        <v>21</v>
      </c>
      <c r="DG498" s="2" t="s">
        <v>22</v>
      </c>
      <c r="DH498" s="2" t="s">
        <v>3</v>
      </c>
      <c r="DI498" s="2" t="s">
        <v>22</v>
      </c>
      <c r="DJ498" s="2" t="s">
        <v>21</v>
      </c>
      <c r="DK498" s="2" t="s">
        <v>3</v>
      </c>
      <c r="DL498" s="2" t="s">
        <v>3</v>
      </c>
      <c r="DM498" s="2" t="s">
        <v>3</v>
      </c>
      <c r="DN498" s="2">
        <v>0</v>
      </c>
      <c r="DO498" s="2">
        <v>0</v>
      </c>
      <c r="DP498" s="2">
        <v>1</v>
      </c>
      <c r="DQ498" s="2">
        <v>1</v>
      </c>
      <c r="DR498" s="2"/>
      <c r="DS498" s="2"/>
      <c r="DT498" s="2"/>
      <c r="DU498" s="2">
        <v>1013</v>
      </c>
      <c r="DV498" s="2" t="s">
        <v>58</v>
      </c>
      <c r="DW498" s="2" t="s">
        <v>58</v>
      </c>
      <c r="DX498" s="2">
        <v>1</v>
      </c>
      <c r="DY498" s="2"/>
      <c r="DZ498" s="2"/>
      <c r="EA498" s="2"/>
      <c r="EB498" s="2"/>
      <c r="EC498" s="2"/>
      <c r="ED498" s="2"/>
      <c r="EE498" s="2">
        <v>31102217</v>
      </c>
      <c r="EF498" s="2">
        <v>2</v>
      </c>
      <c r="EG498" s="2" t="s">
        <v>23</v>
      </c>
      <c r="EH498" s="2">
        <v>0</v>
      </c>
      <c r="EI498" s="2" t="s">
        <v>3</v>
      </c>
      <c r="EJ498" s="2">
        <v>1</v>
      </c>
      <c r="EK498" s="2">
        <v>20001</v>
      </c>
      <c r="EL498" s="2" t="s">
        <v>24</v>
      </c>
      <c r="EM498" s="2" t="s">
        <v>25</v>
      </c>
      <c r="EN498" s="2"/>
      <c r="EO498" s="2" t="s">
        <v>26</v>
      </c>
      <c r="EP498" s="2"/>
      <c r="EQ498" s="2">
        <v>0</v>
      </c>
      <c r="ER498" s="2">
        <v>66.38</v>
      </c>
      <c r="ES498" s="2">
        <v>29.02</v>
      </c>
      <c r="ET498" s="2">
        <v>0.66</v>
      </c>
      <c r="EU498" s="2">
        <v>0.12</v>
      </c>
      <c r="EV498" s="2">
        <v>36.700000000000003</v>
      </c>
      <c r="EW498" s="2">
        <v>3.7</v>
      </c>
      <c r="EX498" s="2">
        <v>0.01</v>
      </c>
      <c r="EY498" s="2">
        <v>0</v>
      </c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>
        <v>0</v>
      </c>
      <c r="FR498" s="2">
        <f t="shared" si="459"/>
        <v>0</v>
      </c>
      <c r="FS498" s="2">
        <v>0</v>
      </c>
      <c r="FT498" s="2" t="s">
        <v>27</v>
      </c>
      <c r="FU498" s="2" t="s">
        <v>28</v>
      </c>
      <c r="FV498" s="2"/>
      <c r="FW498" s="2"/>
      <c r="FX498" s="2">
        <v>115.2</v>
      </c>
      <c r="FY498" s="2">
        <v>70.55</v>
      </c>
      <c r="FZ498" s="2"/>
      <c r="GA498" s="2" t="s">
        <v>3</v>
      </c>
      <c r="GB498" s="2"/>
      <c r="GC498" s="2"/>
      <c r="GD498" s="2">
        <v>1</v>
      </c>
      <c r="GE498" s="2"/>
      <c r="GF498" s="2">
        <v>-1886852892</v>
      </c>
      <c r="GG498" s="2">
        <v>2</v>
      </c>
      <c r="GH498" s="2">
        <v>1</v>
      </c>
      <c r="GI498" s="2">
        <v>-2</v>
      </c>
      <c r="GJ498" s="2">
        <v>0</v>
      </c>
      <c r="GK498" s="2">
        <v>0</v>
      </c>
      <c r="GL498" s="2">
        <f t="shared" si="460"/>
        <v>0</v>
      </c>
      <c r="GM498" s="2">
        <f t="shared" si="461"/>
        <v>70.08</v>
      </c>
      <c r="GN498" s="2">
        <f t="shared" si="462"/>
        <v>70.08</v>
      </c>
      <c r="GO498" s="2">
        <f t="shared" si="463"/>
        <v>0</v>
      </c>
      <c r="GP498" s="2">
        <f t="shared" si="464"/>
        <v>0</v>
      </c>
      <c r="GQ498" s="2"/>
      <c r="GR498" s="2">
        <v>0</v>
      </c>
      <c r="GS498" s="2">
        <v>3</v>
      </c>
      <c r="GT498" s="2">
        <v>0</v>
      </c>
      <c r="GU498" s="2" t="s">
        <v>3</v>
      </c>
      <c r="GV498" s="2">
        <f t="shared" si="465"/>
        <v>0</v>
      </c>
      <c r="GW498" s="2">
        <v>1</v>
      </c>
      <c r="GX498" s="2">
        <f t="shared" si="466"/>
        <v>0</v>
      </c>
      <c r="GY498" s="2"/>
      <c r="GZ498" s="2"/>
      <c r="HA498" s="2">
        <v>0</v>
      </c>
      <c r="HB498" s="2">
        <v>0</v>
      </c>
      <c r="HC498" s="2">
        <f t="shared" si="467"/>
        <v>0</v>
      </c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>
        <v>0</v>
      </c>
      <c r="IL498" s="2"/>
      <c r="IM498" s="2"/>
      <c r="IN498" s="2"/>
      <c r="IO498" s="2"/>
      <c r="IP498" s="2"/>
      <c r="IQ498" s="2"/>
      <c r="IR498" s="2"/>
      <c r="IS498" s="2"/>
      <c r="IT498" s="2"/>
      <c r="IU498" s="2"/>
    </row>
    <row r="499" spans="1:255">
      <c r="A499">
        <v>17</v>
      </c>
      <c r="B499">
        <v>1</v>
      </c>
      <c r="C499">
        <f>ROW(SmtRes!A472)</f>
        <v>472</v>
      </c>
      <c r="D499">
        <f>ROW(EtalonRes!A540)</f>
        <v>540</v>
      </c>
      <c r="E499" t="s">
        <v>315</v>
      </c>
      <c r="F499" t="s">
        <v>56</v>
      </c>
      <c r="G499" t="s">
        <v>57</v>
      </c>
      <c r="H499" t="s">
        <v>58</v>
      </c>
      <c r="I499">
        <f>ROUND(4/10,9)</f>
        <v>0.4</v>
      </c>
      <c r="J499">
        <v>0</v>
      </c>
      <c r="O499">
        <f t="shared" si="433"/>
        <v>32.270000000000003</v>
      </c>
      <c r="P499">
        <f t="shared" si="434"/>
        <v>11.61</v>
      </c>
      <c r="Q499">
        <f t="shared" si="435"/>
        <v>0.4</v>
      </c>
      <c r="R499">
        <f t="shared" si="436"/>
        <v>7.0000000000000007E-2</v>
      </c>
      <c r="S499">
        <f t="shared" si="437"/>
        <v>20.260000000000002</v>
      </c>
      <c r="T499">
        <f t="shared" si="438"/>
        <v>0</v>
      </c>
      <c r="U499">
        <f t="shared" si="439"/>
        <v>2.0424000000000002</v>
      </c>
      <c r="V499">
        <f t="shared" si="440"/>
        <v>6.0000000000000001E-3</v>
      </c>
      <c r="W499">
        <f t="shared" si="441"/>
        <v>0</v>
      </c>
      <c r="X499">
        <f t="shared" si="442"/>
        <v>23.38</v>
      </c>
      <c r="Y499">
        <f t="shared" si="443"/>
        <v>14.43</v>
      </c>
      <c r="AA499">
        <v>33304960</v>
      </c>
      <c r="AB499">
        <f t="shared" si="444"/>
        <v>80.66</v>
      </c>
      <c r="AC499">
        <f t="shared" si="445"/>
        <v>29.02</v>
      </c>
      <c r="AD499">
        <f>ROUND((((((ET499*1.2)*1.25))-(((EU499*1.2)*1.25)))+AE499),2)</f>
        <v>0.99</v>
      </c>
      <c r="AE499">
        <f>ROUND((((EU499*1.2)*1.25)),2)</f>
        <v>0.18</v>
      </c>
      <c r="AF499">
        <f>ROUND((((EV499*1.2)*1.15)),2)</f>
        <v>50.65</v>
      </c>
      <c r="AG499">
        <f t="shared" si="446"/>
        <v>0</v>
      </c>
      <c r="AH499">
        <f>(((EW499*1.2)*1.15))</f>
        <v>5.1059999999999999</v>
      </c>
      <c r="AI499">
        <f>(((EX499*1.2)*1.25))</f>
        <v>1.4999999999999999E-2</v>
      </c>
      <c r="AJ499">
        <f t="shared" si="447"/>
        <v>0</v>
      </c>
      <c r="AK499">
        <v>66.38</v>
      </c>
      <c r="AL499">
        <v>29.02</v>
      </c>
      <c r="AM499">
        <v>0.66</v>
      </c>
      <c r="AN499">
        <v>0.12</v>
      </c>
      <c r="AO499">
        <v>36.700000000000003</v>
      </c>
      <c r="AP499">
        <v>0</v>
      </c>
      <c r="AQ499">
        <v>3.7</v>
      </c>
      <c r="AR499">
        <v>0.01</v>
      </c>
      <c r="AS499">
        <v>0</v>
      </c>
      <c r="AT499">
        <v>115</v>
      </c>
      <c r="AU499">
        <v>71</v>
      </c>
      <c r="AV499">
        <v>1</v>
      </c>
      <c r="AW499">
        <v>1</v>
      </c>
      <c r="AZ499">
        <v>1</v>
      </c>
      <c r="BA499">
        <v>1</v>
      </c>
      <c r="BB499">
        <v>1</v>
      </c>
      <c r="BC499">
        <v>1</v>
      </c>
      <c r="BD499" t="s">
        <v>3</v>
      </c>
      <c r="BE499" t="s">
        <v>3</v>
      </c>
      <c r="BF499" t="s">
        <v>3</v>
      </c>
      <c r="BG499" t="s">
        <v>3</v>
      </c>
      <c r="BH499">
        <v>0</v>
      </c>
      <c r="BI499">
        <v>1</v>
      </c>
      <c r="BJ499" t="s">
        <v>59</v>
      </c>
      <c r="BM499">
        <v>20001</v>
      </c>
      <c r="BN499">
        <v>0</v>
      </c>
      <c r="BO499" t="s">
        <v>3</v>
      </c>
      <c r="BP499">
        <v>0</v>
      </c>
      <c r="BQ499">
        <v>2</v>
      </c>
      <c r="BR499">
        <v>0</v>
      </c>
      <c r="BS499">
        <v>1</v>
      </c>
      <c r="BT499">
        <v>1</v>
      </c>
      <c r="BU499">
        <v>1</v>
      </c>
      <c r="BV499">
        <v>1</v>
      </c>
      <c r="BW499">
        <v>1</v>
      </c>
      <c r="BX499">
        <v>1</v>
      </c>
      <c r="BY499" t="s">
        <v>3</v>
      </c>
      <c r="BZ499">
        <v>128</v>
      </c>
      <c r="CA499">
        <v>83</v>
      </c>
      <c r="CE499">
        <v>0</v>
      </c>
      <c r="CF499">
        <v>0</v>
      </c>
      <c r="CG499">
        <v>0</v>
      </c>
      <c r="CM499">
        <v>0</v>
      </c>
      <c r="CN499" t="s">
        <v>954</v>
      </c>
      <c r="CO499">
        <v>0</v>
      </c>
      <c r="CP499">
        <f t="shared" si="448"/>
        <v>32.270000000000003</v>
      </c>
      <c r="CQ499">
        <f t="shared" si="449"/>
        <v>29.02</v>
      </c>
      <c r="CR499">
        <f t="shared" si="450"/>
        <v>0.99</v>
      </c>
      <c r="CS499">
        <f t="shared" si="451"/>
        <v>0.18</v>
      </c>
      <c r="CT499">
        <f t="shared" si="452"/>
        <v>50.65</v>
      </c>
      <c r="CU499">
        <f t="shared" si="453"/>
        <v>0</v>
      </c>
      <c r="CV499">
        <f t="shared" si="454"/>
        <v>5.1059999999999999</v>
      </c>
      <c r="CW499">
        <f t="shared" si="455"/>
        <v>1.4999999999999999E-2</v>
      </c>
      <c r="CX499">
        <f t="shared" si="456"/>
        <v>0</v>
      </c>
      <c r="CY499">
        <f t="shared" si="457"/>
        <v>23.379500000000004</v>
      </c>
      <c r="CZ499">
        <f t="shared" si="458"/>
        <v>14.4343</v>
      </c>
      <c r="DC499" t="s">
        <v>3</v>
      </c>
      <c r="DD499" t="s">
        <v>3</v>
      </c>
      <c r="DE499" t="s">
        <v>21</v>
      </c>
      <c r="DF499" t="s">
        <v>21</v>
      </c>
      <c r="DG499" t="s">
        <v>22</v>
      </c>
      <c r="DH499" t="s">
        <v>3</v>
      </c>
      <c r="DI499" t="s">
        <v>22</v>
      </c>
      <c r="DJ499" t="s">
        <v>21</v>
      </c>
      <c r="DK499" t="s">
        <v>3</v>
      </c>
      <c r="DL499" t="s">
        <v>3</v>
      </c>
      <c r="DM499" t="s">
        <v>3</v>
      </c>
      <c r="DN499">
        <v>0</v>
      </c>
      <c r="DO499">
        <v>0</v>
      </c>
      <c r="DP499">
        <v>1</v>
      </c>
      <c r="DQ499">
        <v>1</v>
      </c>
      <c r="DU499">
        <v>1013</v>
      </c>
      <c r="DV499" t="s">
        <v>58</v>
      </c>
      <c r="DW499" t="s">
        <v>58</v>
      </c>
      <c r="DX499">
        <v>1</v>
      </c>
      <c r="EE499">
        <v>31102217</v>
      </c>
      <c r="EF499">
        <v>2</v>
      </c>
      <c r="EG499" t="s">
        <v>23</v>
      </c>
      <c r="EH499">
        <v>0</v>
      </c>
      <c r="EI499" t="s">
        <v>3</v>
      </c>
      <c r="EJ499">
        <v>1</v>
      </c>
      <c r="EK499">
        <v>20001</v>
      </c>
      <c r="EL499" t="s">
        <v>24</v>
      </c>
      <c r="EM499" t="s">
        <v>25</v>
      </c>
      <c r="EO499" t="s">
        <v>26</v>
      </c>
      <c r="EQ499">
        <v>0</v>
      </c>
      <c r="ER499">
        <v>66.38</v>
      </c>
      <c r="ES499">
        <v>29.02</v>
      </c>
      <c r="ET499">
        <v>0.66</v>
      </c>
      <c r="EU499">
        <v>0.12</v>
      </c>
      <c r="EV499">
        <v>36.700000000000003</v>
      </c>
      <c r="EW499">
        <v>3.7</v>
      </c>
      <c r="EX499">
        <v>0.01</v>
      </c>
      <c r="EY499">
        <v>0</v>
      </c>
      <c r="FQ499">
        <v>0</v>
      </c>
      <c r="FR499">
        <f t="shared" si="459"/>
        <v>0</v>
      </c>
      <c r="FS499">
        <v>0</v>
      </c>
      <c r="FT499" t="s">
        <v>27</v>
      </c>
      <c r="FU499" t="s">
        <v>28</v>
      </c>
      <c r="FX499">
        <v>115.2</v>
      </c>
      <c r="FY499">
        <v>70.55</v>
      </c>
      <c r="GA499" t="s">
        <v>3</v>
      </c>
      <c r="GD499">
        <v>1</v>
      </c>
      <c r="GF499">
        <v>-1886852892</v>
      </c>
      <c r="GG499">
        <v>2</v>
      </c>
      <c r="GH499">
        <v>1</v>
      </c>
      <c r="GI499">
        <v>-2</v>
      </c>
      <c r="GJ499">
        <v>0</v>
      </c>
      <c r="GK499">
        <v>0</v>
      </c>
      <c r="GL499">
        <f t="shared" si="460"/>
        <v>0</v>
      </c>
      <c r="GM499">
        <f t="shared" si="461"/>
        <v>70.08</v>
      </c>
      <c r="GN499">
        <f t="shared" si="462"/>
        <v>70.08</v>
      </c>
      <c r="GO499">
        <f t="shared" si="463"/>
        <v>0</v>
      </c>
      <c r="GP499">
        <f t="shared" si="464"/>
        <v>0</v>
      </c>
      <c r="GR499">
        <v>0</v>
      </c>
      <c r="GS499">
        <v>3</v>
      </c>
      <c r="GT499">
        <v>0</v>
      </c>
      <c r="GU499" t="s">
        <v>3</v>
      </c>
      <c r="GV499">
        <f t="shared" si="465"/>
        <v>0</v>
      </c>
      <c r="GW499">
        <v>1</v>
      </c>
      <c r="GX499">
        <f t="shared" si="466"/>
        <v>0</v>
      </c>
      <c r="HA499">
        <v>0</v>
      </c>
      <c r="HB499">
        <v>0</v>
      </c>
      <c r="HC499">
        <f t="shared" si="467"/>
        <v>0</v>
      </c>
      <c r="IK499">
        <v>0</v>
      </c>
    </row>
    <row r="500" spans="1:255">
      <c r="A500" s="2">
        <v>17</v>
      </c>
      <c r="B500" s="2">
        <v>1</v>
      </c>
      <c r="C500" s="2"/>
      <c r="D500" s="2"/>
      <c r="E500" s="2" t="s">
        <v>316</v>
      </c>
      <c r="F500" s="2" t="s">
        <v>38</v>
      </c>
      <c r="G500" s="2" t="s">
        <v>241</v>
      </c>
      <c r="H500" s="2" t="s">
        <v>40</v>
      </c>
      <c r="I500" s="2">
        <v>1</v>
      </c>
      <c r="J500" s="2">
        <v>0</v>
      </c>
      <c r="K500" s="2"/>
      <c r="L500" s="2"/>
      <c r="M500" s="2"/>
      <c r="N500" s="2"/>
      <c r="O500" s="2">
        <f t="shared" si="433"/>
        <v>0</v>
      </c>
      <c r="P500" s="2">
        <f t="shared" si="434"/>
        <v>0</v>
      </c>
      <c r="Q500" s="2">
        <f t="shared" si="435"/>
        <v>0</v>
      </c>
      <c r="R500" s="2">
        <f t="shared" si="436"/>
        <v>0</v>
      </c>
      <c r="S500" s="2">
        <f t="shared" si="437"/>
        <v>0</v>
      </c>
      <c r="T500" s="2">
        <f t="shared" si="438"/>
        <v>0</v>
      </c>
      <c r="U500" s="2">
        <f t="shared" si="439"/>
        <v>0</v>
      </c>
      <c r="V500" s="2">
        <f t="shared" si="440"/>
        <v>0</v>
      </c>
      <c r="W500" s="2">
        <f t="shared" si="441"/>
        <v>0</v>
      </c>
      <c r="X500" s="2">
        <f t="shared" si="442"/>
        <v>0</v>
      </c>
      <c r="Y500" s="2">
        <f t="shared" si="443"/>
        <v>0</v>
      </c>
      <c r="Z500" s="2"/>
      <c r="AA500" s="2">
        <v>33304975</v>
      </c>
      <c r="AB500" s="2">
        <f t="shared" si="444"/>
        <v>0</v>
      </c>
      <c r="AC500" s="2">
        <f t="shared" si="445"/>
        <v>0</v>
      </c>
      <c r="AD500" s="2">
        <f>ROUND((((ET500)-(EU500))+AE500),2)</f>
        <v>0</v>
      </c>
      <c r="AE500" s="2">
        <f>ROUND((EU500),2)</f>
        <v>0</v>
      </c>
      <c r="AF500" s="2">
        <f>ROUND((EV500),2)</f>
        <v>0</v>
      </c>
      <c r="AG500" s="2">
        <f t="shared" si="446"/>
        <v>0</v>
      </c>
      <c r="AH500" s="2">
        <f>(EW500)</f>
        <v>0</v>
      </c>
      <c r="AI500" s="2">
        <f>(EX500)</f>
        <v>0</v>
      </c>
      <c r="AJ500" s="2">
        <f t="shared" si="447"/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1</v>
      </c>
      <c r="AW500" s="2">
        <v>1</v>
      </c>
      <c r="AX500" s="2"/>
      <c r="AY500" s="2"/>
      <c r="AZ500" s="2">
        <v>1</v>
      </c>
      <c r="BA500" s="2">
        <v>1</v>
      </c>
      <c r="BB500" s="2">
        <v>1</v>
      </c>
      <c r="BC500" s="2">
        <v>1</v>
      </c>
      <c r="BD500" s="2" t="s">
        <v>3</v>
      </c>
      <c r="BE500" s="2" t="s">
        <v>3</v>
      </c>
      <c r="BF500" s="2" t="s">
        <v>3</v>
      </c>
      <c r="BG500" s="2" t="s">
        <v>3</v>
      </c>
      <c r="BH500" s="2">
        <v>3</v>
      </c>
      <c r="BI500" s="2">
        <v>2</v>
      </c>
      <c r="BJ500" s="2" t="s">
        <v>3</v>
      </c>
      <c r="BK500" s="2"/>
      <c r="BL500" s="2"/>
      <c r="BM500" s="2">
        <v>1100</v>
      </c>
      <c r="BN500" s="2">
        <v>0</v>
      </c>
      <c r="BO500" s="2" t="s">
        <v>3</v>
      </c>
      <c r="BP500" s="2">
        <v>0</v>
      </c>
      <c r="BQ500" s="2">
        <v>14</v>
      </c>
      <c r="BR500" s="2">
        <v>0</v>
      </c>
      <c r="BS500" s="2">
        <v>1</v>
      </c>
      <c r="BT500" s="2">
        <v>1</v>
      </c>
      <c r="BU500" s="2">
        <v>1</v>
      </c>
      <c r="BV500" s="2">
        <v>1</v>
      </c>
      <c r="BW500" s="2">
        <v>1</v>
      </c>
      <c r="BX500" s="2">
        <v>1</v>
      </c>
      <c r="BY500" s="2" t="s">
        <v>3</v>
      </c>
      <c r="BZ500" s="2">
        <v>0</v>
      </c>
      <c r="CA500" s="2">
        <v>0</v>
      </c>
      <c r="CB500" s="2"/>
      <c r="CC500" s="2"/>
      <c r="CD500" s="2"/>
      <c r="CE500" s="2">
        <v>0</v>
      </c>
      <c r="CF500" s="2">
        <v>0</v>
      </c>
      <c r="CG500" s="2">
        <v>0</v>
      </c>
      <c r="CH500" s="2"/>
      <c r="CI500" s="2"/>
      <c r="CJ500" s="2"/>
      <c r="CK500" s="2"/>
      <c r="CL500" s="2"/>
      <c r="CM500" s="2">
        <v>0</v>
      </c>
      <c r="CN500" s="2" t="s">
        <v>3</v>
      </c>
      <c r="CO500" s="2">
        <v>0</v>
      </c>
      <c r="CP500" s="2">
        <f t="shared" si="448"/>
        <v>0</v>
      </c>
      <c r="CQ500" s="2">
        <f t="shared" si="449"/>
        <v>0</v>
      </c>
      <c r="CR500" s="2">
        <f t="shared" si="450"/>
        <v>0</v>
      </c>
      <c r="CS500" s="2">
        <f t="shared" si="451"/>
        <v>0</v>
      </c>
      <c r="CT500" s="2">
        <f t="shared" si="452"/>
        <v>0</v>
      </c>
      <c r="CU500" s="2">
        <f t="shared" si="453"/>
        <v>0</v>
      </c>
      <c r="CV500" s="2">
        <f t="shared" si="454"/>
        <v>0</v>
      </c>
      <c r="CW500" s="2">
        <f t="shared" si="455"/>
        <v>0</v>
      </c>
      <c r="CX500" s="2">
        <f t="shared" si="456"/>
        <v>0</v>
      </c>
      <c r="CY500" s="2">
        <f t="shared" si="457"/>
        <v>0</v>
      </c>
      <c r="CZ500" s="2">
        <f t="shared" si="458"/>
        <v>0</v>
      </c>
      <c r="DA500" s="2"/>
      <c r="DB500" s="2"/>
      <c r="DC500" s="2" t="s">
        <v>3</v>
      </c>
      <c r="DD500" s="2" t="s">
        <v>3</v>
      </c>
      <c r="DE500" s="2" t="s">
        <v>3</v>
      </c>
      <c r="DF500" s="2" t="s">
        <v>3</v>
      </c>
      <c r="DG500" s="2" t="s">
        <v>3</v>
      </c>
      <c r="DH500" s="2" t="s">
        <v>3</v>
      </c>
      <c r="DI500" s="2" t="s">
        <v>3</v>
      </c>
      <c r="DJ500" s="2" t="s">
        <v>3</v>
      </c>
      <c r="DK500" s="2" t="s">
        <v>3</v>
      </c>
      <c r="DL500" s="2" t="s">
        <v>3</v>
      </c>
      <c r="DM500" s="2" t="s">
        <v>3</v>
      </c>
      <c r="DN500" s="2">
        <v>0</v>
      </c>
      <c r="DO500" s="2">
        <v>0</v>
      </c>
      <c r="DP500" s="2">
        <v>1</v>
      </c>
      <c r="DQ500" s="2">
        <v>1</v>
      </c>
      <c r="DR500" s="2"/>
      <c r="DS500" s="2"/>
      <c r="DT500" s="2"/>
      <c r="DU500" s="2">
        <v>1010</v>
      </c>
      <c r="DV500" s="2" t="s">
        <v>40</v>
      </c>
      <c r="DW500" s="2" t="s">
        <v>40</v>
      </c>
      <c r="DX500" s="2">
        <v>1</v>
      </c>
      <c r="DY500" s="2"/>
      <c r="DZ500" s="2"/>
      <c r="EA500" s="2"/>
      <c r="EB500" s="2"/>
      <c r="EC500" s="2"/>
      <c r="ED500" s="2"/>
      <c r="EE500" s="2">
        <v>31102366</v>
      </c>
      <c r="EF500" s="2">
        <v>8</v>
      </c>
      <c r="EG500" s="2" t="s">
        <v>34</v>
      </c>
      <c r="EH500" s="2">
        <v>0</v>
      </c>
      <c r="EI500" s="2" t="s">
        <v>3</v>
      </c>
      <c r="EJ500" s="2">
        <v>1</v>
      </c>
      <c r="EK500" s="2">
        <v>1100</v>
      </c>
      <c r="EL500" s="2" t="s">
        <v>41</v>
      </c>
      <c r="EM500" s="2" t="s">
        <v>42</v>
      </c>
      <c r="EN500" s="2"/>
      <c r="EO500" s="2" t="s">
        <v>3</v>
      </c>
      <c r="EP500" s="2"/>
      <c r="EQ500" s="2">
        <v>0</v>
      </c>
      <c r="ER500" s="2">
        <v>0</v>
      </c>
      <c r="ES500" s="2">
        <v>0</v>
      </c>
      <c r="ET500" s="2">
        <v>0</v>
      </c>
      <c r="EU500" s="2">
        <v>0</v>
      </c>
      <c r="EV500" s="2">
        <v>0</v>
      </c>
      <c r="EW500" s="2">
        <v>0</v>
      </c>
      <c r="EX500" s="2">
        <v>0</v>
      </c>
      <c r="EY500" s="2">
        <v>0</v>
      </c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>
        <v>0</v>
      </c>
      <c r="FR500" s="2">
        <f t="shared" si="459"/>
        <v>0</v>
      </c>
      <c r="FS500" s="2">
        <v>0</v>
      </c>
      <c r="FT500" s="2"/>
      <c r="FU500" s="2"/>
      <c r="FV500" s="2"/>
      <c r="FW500" s="2"/>
      <c r="FX500" s="2">
        <v>0</v>
      </c>
      <c r="FY500" s="2">
        <v>0</v>
      </c>
      <c r="FZ500" s="2"/>
      <c r="GA500" s="2" t="s">
        <v>3</v>
      </c>
      <c r="GB500" s="2"/>
      <c r="GC500" s="2"/>
      <c r="GD500" s="2">
        <v>1</v>
      </c>
      <c r="GE500" s="2"/>
      <c r="GF500" s="2">
        <v>-1482480375</v>
      </c>
      <c r="GG500" s="2">
        <v>2</v>
      </c>
      <c r="GH500" s="2">
        <v>0</v>
      </c>
      <c r="GI500" s="2">
        <v>-2</v>
      </c>
      <c r="GJ500" s="2">
        <v>0</v>
      </c>
      <c r="GK500" s="2">
        <v>0</v>
      </c>
      <c r="GL500" s="2">
        <f t="shared" si="460"/>
        <v>0</v>
      </c>
      <c r="GM500" s="2">
        <f t="shared" si="461"/>
        <v>0</v>
      </c>
      <c r="GN500" s="2">
        <f t="shared" si="462"/>
        <v>0</v>
      </c>
      <c r="GO500" s="2">
        <f t="shared" si="463"/>
        <v>0</v>
      </c>
      <c r="GP500" s="2">
        <f t="shared" si="464"/>
        <v>0</v>
      </c>
      <c r="GQ500" s="2"/>
      <c r="GR500" s="2">
        <v>0</v>
      </c>
      <c r="GS500" s="2">
        <v>3</v>
      </c>
      <c r="GT500" s="2">
        <v>0</v>
      </c>
      <c r="GU500" s="2" t="s">
        <v>3</v>
      </c>
      <c r="GV500" s="2">
        <f t="shared" si="465"/>
        <v>0</v>
      </c>
      <c r="GW500" s="2">
        <v>1</v>
      </c>
      <c r="GX500" s="2">
        <f t="shared" si="466"/>
        <v>0</v>
      </c>
      <c r="GY500" s="2"/>
      <c r="GZ500" s="2"/>
      <c r="HA500" s="2">
        <v>0</v>
      </c>
      <c r="HB500" s="2">
        <v>0</v>
      </c>
      <c r="HC500" s="2">
        <f t="shared" si="467"/>
        <v>0</v>
      </c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>
        <v>0</v>
      </c>
      <c r="IL500" s="2"/>
      <c r="IM500" s="2"/>
      <c r="IN500" s="2"/>
      <c r="IO500" s="2"/>
      <c r="IP500" s="2"/>
      <c r="IQ500" s="2"/>
      <c r="IR500" s="2"/>
      <c r="IS500" s="2"/>
      <c r="IT500" s="2"/>
      <c r="IU500" s="2"/>
    </row>
    <row r="501" spans="1:255">
      <c r="A501">
        <v>17</v>
      </c>
      <c r="B501">
        <v>1</v>
      </c>
      <c r="E501" t="s">
        <v>316</v>
      </c>
      <c r="F501" t="s">
        <v>38</v>
      </c>
      <c r="G501" t="s">
        <v>241</v>
      </c>
      <c r="H501" t="s">
        <v>40</v>
      </c>
      <c r="I501">
        <v>1</v>
      </c>
      <c r="J501">
        <v>0</v>
      </c>
      <c r="O501">
        <f t="shared" si="433"/>
        <v>2150.89</v>
      </c>
      <c r="P501">
        <f t="shared" si="434"/>
        <v>2150.89</v>
      </c>
      <c r="Q501">
        <f t="shared" si="435"/>
        <v>0</v>
      </c>
      <c r="R501">
        <f t="shared" si="436"/>
        <v>0</v>
      </c>
      <c r="S501">
        <f t="shared" si="437"/>
        <v>0</v>
      </c>
      <c r="T501">
        <f t="shared" si="438"/>
        <v>0</v>
      </c>
      <c r="U501">
        <f t="shared" si="439"/>
        <v>0</v>
      </c>
      <c r="V501">
        <f t="shared" si="440"/>
        <v>0</v>
      </c>
      <c r="W501">
        <f t="shared" si="441"/>
        <v>0</v>
      </c>
      <c r="X501">
        <f t="shared" si="442"/>
        <v>0</v>
      </c>
      <c r="Y501">
        <f t="shared" si="443"/>
        <v>0</v>
      </c>
      <c r="AA501">
        <v>33304960</v>
      </c>
      <c r="AB501">
        <f t="shared" si="444"/>
        <v>2150.89</v>
      </c>
      <c r="AC501">
        <f t="shared" si="445"/>
        <v>2150.89</v>
      </c>
      <c r="AD501">
        <f>ROUND((((ET501)-(EU501))+AE501),2)</f>
        <v>0</v>
      </c>
      <c r="AE501">
        <f>ROUND((EU501),2)</f>
        <v>0</v>
      </c>
      <c r="AF501">
        <f>ROUND((EV501),2)</f>
        <v>0</v>
      </c>
      <c r="AG501">
        <f t="shared" si="446"/>
        <v>0</v>
      </c>
      <c r="AH501">
        <f>(EW501)</f>
        <v>0</v>
      </c>
      <c r="AI501">
        <f>(EX501)</f>
        <v>0</v>
      </c>
      <c r="AJ501">
        <f t="shared" si="447"/>
        <v>0</v>
      </c>
      <c r="AK501">
        <v>2150.89</v>
      </c>
      <c r="AL501">
        <v>2150.89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1</v>
      </c>
      <c r="AW501">
        <v>1</v>
      </c>
      <c r="AZ501">
        <v>1</v>
      </c>
      <c r="BA501">
        <v>1</v>
      </c>
      <c r="BB501">
        <v>1</v>
      </c>
      <c r="BC501">
        <v>1</v>
      </c>
      <c r="BD501" t="s">
        <v>3</v>
      </c>
      <c r="BE501" t="s">
        <v>3</v>
      </c>
      <c r="BF501" t="s">
        <v>3</v>
      </c>
      <c r="BG501" t="s">
        <v>3</v>
      </c>
      <c r="BH501">
        <v>3</v>
      </c>
      <c r="BI501">
        <v>2</v>
      </c>
      <c r="BJ501" t="s">
        <v>3</v>
      </c>
      <c r="BM501">
        <v>1100</v>
      </c>
      <c r="BN501">
        <v>0</v>
      </c>
      <c r="BO501" t="s">
        <v>3</v>
      </c>
      <c r="BP501">
        <v>0</v>
      </c>
      <c r="BQ501">
        <v>14</v>
      </c>
      <c r="BR501">
        <v>0</v>
      </c>
      <c r="BS501">
        <v>1</v>
      </c>
      <c r="BT501">
        <v>1</v>
      </c>
      <c r="BU501">
        <v>1</v>
      </c>
      <c r="BV501">
        <v>1</v>
      </c>
      <c r="BW501">
        <v>1</v>
      </c>
      <c r="BX501">
        <v>1</v>
      </c>
      <c r="BY501" t="s">
        <v>3</v>
      </c>
      <c r="BZ501">
        <v>0</v>
      </c>
      <c r="CA501">
        <v>0</v>
      </c>
      <c r="CE501">
        <v>0</v>
      </c>
      <c r="CF501">
        <v>0</v>
      </c>
      <c r="CG501">
        <v>0</v>
      </c>
      <c r="CM501">
        <v>0</v>
      </c>
      <c r="CN501" t="s">
        <v>3</v>
      </c>
      <c r="CO501">
        <v>0</v>
      </c>
      <c r="CP501">
        <f t="shared" si="448"/>
        <v>2150.89</v>
      </c>
      <c r="CQ501">
        <f t="shared" si="449"/>
        <v>2150.89</v>
      </c>
      <c r="CR501">
        <f t="shared" si="450"/>
        <v>0</v>
      </c>
      <c r="CS501">
        <f t="shared" si="451"/>
        <v>0</v>
      </c>
      <c r="CT501">
        <f t="shared" si="452"/>
        <v>0</v>
      </c>
      <c r="CU501">
        <f t="shared" si="453"/>
        <v>0</v>
      </c>
      <c r="CV501">
        <f t="shared" si="454"/>
        <v>0</v>
      </c>
      <c r="CW501">
        <f t="shared" si="455"/>
        <v>0</v>
      </c>
      <c r="CX501">
        <f t="shared" si="456"/>
        <v>0</v>
      </c>
      <c r="CY501">
        <f t="shared" si="457"/>
        <v>0</v>
      </c>
      <c r="CZ501">
        <f t="shared" si="458"/>
        <v>0</v>
      </c>
      <c r="DC501" t="s">
        <v>3</v>
      </c>
      <c r="DD501" t="s">
        <v>3</v>
      </c>
      <c r="DE501" t="s">
        <v>3</v>
      </c>
      <c r="DF501" t="s">
        <v>3</v>
      </c>
      <c r="DG501" t="s">
        <v>3</v>
      </c>
      <c r="DH501" t="s">
        <v>3</v>
      </c>
      <c r="DI501" t="s">
        <v>3</v>
      </c>
      <c r="DJ501" t="s">
        <v>3</v>
      </c>
      <c r="DK501" t="s">
        <v>3</v>
      </c>
      <c r="DL501" t="s">
        <v>3</v>
      </c>
      <c r="DM501" t="s">
        <v>3</v>
      </c>
      <c r="DN501">
        <v>0</v>
      </c>
      <c r="DO501">
        <v>0</v>
      </c>
      <c r="DP501">
        <v>1</v>
      </c>
      <c r="DQ501">
        <v>1</v>
      </c>
      <c r="DU501">
        <v>1010</v>
      </c>
      <c r="DV501" t="s">
        <v>40</v>
      </c>
      <c r="DW501" t="s">
        <v>40</v>
      </c>
      <c r="DX501">
        <v>1</v>
      </c>
      <c r="EE501">
        <v>31102366</v>
      </c>
      <c r="EF501">
        <v>8</v>
      </c>
      <c r="EG501" t="s">
        <v>34</v>
      </c>
      <c r="EH501">
        <v>0</v>
      </c>
      <c r="EI501" t="s">
        <v>3</v>
      </c>
      <c r="EJ501">
        <v>1</v>
      </c>
      <c r="EK501">
        <v>1100</v>
      </c>
      <c r="EL501" t="s">
        <v>41</v>
      </c>
      <c r="EM501" t="s">
        <v>42</v>
      </c>
      <c r="EO501" t="s">
        <v>3</v>
      </c>
      <c r="EQ501">
        <v>0</v>
      </c>
      <c r="ER501">
        <v>2150.89</v>
      </c>
      <c r="ES501">
        <v>2150.89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5</v>
      </c>
      <c r="FC501">
        <v>1</v>
      </c>
      <c r="FD501">
        <v>18</v>
      </c>
      <c r="FF501">
        <v>19838.830000000002</v>
      </c>
      <c r="FQ501">
        <v>0</v>
      </c>
      <c r="FR501">
        <f t="shared" si="459"/>
        <v>0</v>
      </c>
      <c r="FS501">
        <v>0</v>
      </c>
      <c r="FX501">
        <v>0</v>
      </c>
      <c r="FY501">
        <v>0</v>
      </c>
      <c r="GA501" t="s">
        <v>62</v>
      </c>
      <c r="GD501">
        <v>1</v>
      </c>
      <c r="GF501">
        <v>-1482480375</v>
      </c>
      <c r="GG501">
        <v>2</v>
      </c>
      <c r="GH501">
        <v>3</v>
      </c>
      <c r="GI501">
        <v>3</v>
      </c>
      <c r="GJ501">
        <v>0</v>
      </c>
      <c r="GK501">
        <v>0</v>
      </c>
      <c r="GL501">
        <f t="shared" si="460"/>
        <v>0</v>
      </c>
      <c r="GM501">
        <f t="shared" si="461"/>
        <v>2150.89</v>
      </c>
      <c r="GN501">
        <f t="shared" si="462"/>
        <v>0</v>
      </c>
      <c r="GO501">
        <f t="shared" si="463"/>
        <v>2150.89</v>
      </c>
      <c r="GP501">
        <f t="shared" si="464"/>
        <v>0</v>
      </c>
      <c r="GR501">
        <v>1</v>
      </c>
      <c r="GS501">
        <v>1</v>
      </c>
      <c r="GT501">
        <v>0</v>
      </c>
      <c r="GU501" t="s">
        <v>3</v>
      </c>
      <c r="GV501">
        <f t="shared" si="465"/>
        <v>0</v>
      </c>
      <c r="GW501">
        <v>1</v>
      </c>
      <c r="GX501">
        <f t="shared" si="466"/>
        <v>0</v>
      </c>
      <c r="HA501">
        <v>0</v>
      </c>
      <c r="HB501">
        <v>0</v>
      </c>
      <c r="HC501">
        <f t="shared" si="467"/>
        <v>0</v>
      </c>
      <c r="IK501">
        <v>0</v>
      </c>
    </row>
    <row r="502" spans="1:255">
      <c r="A502" s="2">
        <v>17</v>
      </c>
      <c r="B502" s="2">
        <v>1</v>
      </c>
      <c r="C502" s="2">
        <f>ROW(SmtRes!A479)</f>
        <v>479</v>
      </c>
      <c r="D502" s="2">
        <f>ROW(EtalonRes!A548)</f>
        <v>548</v>
      </c>
      <c r="E502" s="2" t="s">
        <v>317</v>
      </c>
      <c r="F502" s="2" t="s">
        <v>64</v>
      </c>
      <c r="G502" s="2" t="s">
        <v>65</v>
      </c>
      <c r="H502" s="2" t="s">
        <v>19</v>
      </c>
      <c r="I502" s="2">
        <v>1</v>
      </c>
      <c r="J502" s="2">
        <v>0</v>
      </c>
      <c r="K502" s="2"/>
      <c r="L502" s="2"/>
      <c r="M502" s="2"/>
      <c r="N502" s="2"/>
      <c r="O502" s="2">
        <f t="shared" si="433"/>
        <v>45.75</v>
      </c>
      <c r="P502" s="2">
        <f t="shared" si="434"/>
        <v>15.4</v>
      </c>
      <c r="Q502" s="2">
        <f t="shared" si="435"/>
        <v>4.92</v>
      </c>
      <c r="R502" s="2">
        <f t="shared" si="436"/>
        <v>0.39</v>
      </c>
      <c r="S502" s="2">
        <f t="shared" si="437"/>
        <v>25.43</v>
      </c>
      <c r="T502" s="2">
        <f t="shared" si="438"/>
        <v>0</v>
      </c>
      <c r="U502" s="2">
        <f t="shared" si="439"/>
        <v>2.8703999999999996</v>
      </c>
      <c r="V502" s="2">
        <f t="shared" si="440"/>
        <v>0.03</v>
      </c>
      <c r="W502" s="2">
        <f t="shared" si="441"/>
        <v>0</v>
      </c>
      <c r="X502" s="2">
        <f t="shared" si="442"/>
        <v>29.69</v>
      </c>
      <c r="Y502" s="2">
        <f t="shared" si="443"/>
        <v>18.329999999999998</v>
      </c>
      <c r="Z502" s="2"/>
      <c r="AA502" s="2">
        <v>33304975</v>
      </c>
      <c r="AB502" s="2">
        <f t="shared" si="444"/>
        <v>45.75</v>
      </c>
      <c r="AC502" s="2">
        <f t="shared" si="445"/>
        <v>15.4</v>
      </c>
      <c r="AD502" s="2">
        <f>ROUND((((((ET502*1.2)*1.25))-(((EU502*1.2)*1.25)))+AE502),2)</f>
        <v>4.92</v>
      </c>
      <c r="AE502" s="2">
        <f>ROUND((((EU502*1.2)*1.25)),2)</f>
        <v>0.39</v>
      </c>
      <c r="AF502" s="2">
        <f>ROUND((((EV502*1.2)*1.15)),2)</f>
        <v>25.43</v>
      </c>
      <c r="AG502" s="2">
        <f t="shared" si="446"/>
        <v>0</v>
      </c>
      <c r="AH502" s="2">
        <f>(((EW502*1.2)*1.15))</f>
        <v>2.8703999999999996</v>
      </c>
      <c r="AI502" s="2">
        <f>(((EX502*1.2)*1.25))</f>
        <v>0.03</v>
      </c>
      <c r="AJ502" s="2">
        <f t="shared" si="447"/>
        <v>0</v>
      </c>
      <c r="AK502" s="2">
        <v>37.11</v>
      </c>
      <c r="AL502" s="2">
        <v>15.4</v>
      </c>
      <c r="AM502" s="2">
        <v>3.28</v>
      </c>
      <c r="AN502" s="2">
        <v>0.26</v>
      </c>
      <c r="AO502" s="2">
        <v>18.43</v>
      </c>
      <c r="AP502" s="2">
        <v>0</v>
      </c>
      <c r="AQ502" s="2">
        <v>2.08</v>
      </c>
      <c r="AR502" s="2">
        <v>0.02</v>
      </c>
      <c r="AS502" s="2">
        <v>0</v>
      </c>
      <c r="AT502" s="2">
        <v>115</v>
      </c>
      <c r="AU502" s="2">
        <v>71</v>
      </c>
      <c r="AV502" s="2">
        <v>1</v>
      </c>
      <c r="AW502" s="2">
        <v>1</v>
      </c>
      <c r="AX502" s="2"/>
      <c r="AY502" s="2"/>
      <c r="AZ502" s="2">
        <v>1</v>
      </c>
      <c r="BA502" s="2">
        <v>1</v>
      </c>
      <c r="BB502" s="2">
        <v>1</v>
      </c>
      <c r="BC502" s="2">
        <v>1</v>
      </c>
      <c r="BD502" s="2" t="s">
        <v>3</v>
      </c>
      <c r="BE502" s="2" t="s">
        <v>3</v>
      </c>
      <c r="BF502" s="2" t="s">
        <v>3</v>
      </c>
      <c r="BG502" s="2" t="s">
        <v>3</v>
      </c>
      <c r="BH502" s="2">
        <v>0</v>
      </c>
      <c r="BI502" s="2">
        <v>1</v>
      </c>
      <c r="BJ502" s="2" t="s">
        <v>66</v>
      </c>
      <c r="BK502" s="2"/>
      <c r="BL502" s="2"/>
      <c r="BM502" s="2">
        <v>20001</v>
      </c>
      <c r="BN502" s="2">
        <v>0</v>
      </c>
      <c r="BO502" s="2" t="s">
        <v>3</v>
      </c>
      <c r="BP502" s="2">
        <v>0</v>
      </c>
      <c r="BQ502" s="2">
        <v>2</v>
      </c>
      <c r="BR502" s="2">
        <v>0</v>
      </c>
      <c r="BS502" s="2">
        <v>1</v>
      </c>
      <c r="BT502" s="2">
        <v>1</v>
      </c>
      <c r="BU502" s="2">
        <v>1</v>
      </c>
      <c r="BV502" s="2">
        <v>1</v>
      </c>
      <c r="BW502" s="2">
        <v>1</v>
      </c>
      <c r="BX502" s="2">
        <v>1</v>
      </c>
      <c r="BY502" s="2" t="s">
        <v>3</v>
      </c>
      <c r="BZ502" s="2">
        <v>128</v>
      </c>
      <c r="CA502" s="2">
        <v>83</v>
      </c>
      <c r="CB502" s="2"/>
      <c r="CC502" s="2"/>
      <c r="CD502" s="2"/>
      <c r="CE502" s="2">
        <v>0</v>
      </c>
      <c r="CF502" s="2">
        <v>0</v>
      </c>
      <c r="CG502" s="2">
        <v>0</v>
      </c>
      <c r="CH502" s="2"/>
      <c r="CI502" s="2"/>
      <c r="CJ502" s="2"/>
      <c r="CK502" s="2"/>
      <c r="CL502" s="2"/>
      <c r="CM502" s="2">
        <v>0</v>
      </c>
      <c r="CN502" s="2" t="s">
        <v>954</v>
      </c>
      <c r="CO502" s="2">
        <v>0</v>
      </c>
      <c r="CP502" s="2">
        <f t="shared" si="448"/>
        <v>45.75</v>
      </c>
      <c r="CQ502" s="2">
        <f t="shared" si="449"/>
        <v>15.4</v>
      </c>
      <c r="CR502" s="2">
        <f t="shared" si="450"/>
        <v>4.92</v>
      </c>
      <c r="CS502" s="2">
        <f t="shared" si="451"/>
        <v>0.39</v>
      </c>
      <c r="CT502" s="2">
        <f t="shared" si="452"/>
        <v>25.43</v>
      </c>
      <c r="CU502" s="2">
        <f t="shared" si="453"/>
        <v>0</v>
      </c>
      <c r="CV502" s="2">
        <f t="shared" si="454"/>
        <v>2.8703999999999996</v>
      </c>
      <c r="CW502" s="2">
        <f t="shared" si="455"/>
        <v>0.03</v>
      </c>
      <c r="CX502" s="2">
        <f t="shared" si="456"/>
        <v>0</v>
      </c>
      <c r="CY502" s="2">
        <f t="shared" si="457"/>
        <v>29.693000000000001</v>
      </c>
      <c r="CZ502" s="2">
        <f t="shared" si="458"/>
        <v>18.3322</v>
      </c>
      <c r="DA502" s="2"/>
      <c r="DB502" s="2"/>
      <c r="DC502" s="2" t="s">
        <v>3</v>
      </c>
      <c r="DD502" s="2" t="s">
        <v>3</v>
      </c>
      <c r="DE502" s="2" t="s">
        <v>21</v>
      </c>
      <c r="DF502" s="2" t="s">
        <v>21</v>
      </c>
      <c r="DG502" s="2" t="s">
        <v>22</v>
      </c>
      <c r="DH502" s="2" t="s">
        <v>3</v>
      </c>
      <c r="DI502" s="2" t="s">
        <v>22</v>
      </c>
      <c r="DJ502" s="2" t="s">
        <v>21</v>
      </c>
      <c r="DK502" s="2" t="s">
        <v>3</v>
      </c>
      <c r="DL502" s="2" t="s">
        <v>3</v>
      </c>
      <c r="DM502" s="2" t="s">
        <v>3</v>
      </c>
      <c r="DN502" s="2">
        <v>0</v>
      </c>
      <c r="DO502" s="2">
        <v>0</v>
      </c>
      <c r="DP502" s="2">
        <v>1</v>
      </c>
      <c r="DQ502" s="2">
        <v>1</v>
      </c>
      <c r="DR502" s="2"/>
      <c r="DS502" s="2"/>
      <c r="DT502" s="2"/>
      <c r="DU502" s="2">
        <v>1013</v>
      </c>
      <c r="DV502" s="2" t="s">
        <v>19</v>
      </c>
      <c r="DW502" s="2" t="s">
        <v>19</v>
      </c>
      <c r="DX502" s="2">
        <v>1</v>
      </c>
      <c r="DY502" s="2"/>
      <c r="DZ502" s="2"/>
      <c r="EA502" s="2"/>
      <c r="EB502" s="2"/>
      <c r="EC502" s="2"/>
      <c r="ED502" s="2"/>
      <c r="EE502" s="2">
        <v>31102217</v>
      </c>
      <c r="EF502" s="2">
        <v>2</v>
      </c>
      <c r="EG502" s="2" t="s">
        <v>23</v>
      </c>
      <c r="EH502" s="2">
        <v>0</v>
      </c>
      <c r="EI502" s="2" t="s">
        <v>3</v>
      </c>
      <c r="EJ502" s="2">
        <v>1</v>
      </c>
      <c r="EK502" s="2">
        <v>20001</v>
      </c>
      <c r="EL502" s="2" t="s">
        <v>24</v>
      </c>
      <c r="EM502" s="2" t="s">
        <v>25</v>
      </c>
      <c r="EN502" s="2"/>
      <c r="EO502" s="2" t="s">
        <v>26</v>
      </c>
      <c r="EP502" s="2"/>
      <c r="EQ502" s="2">
        <v>0</v>
      </c>
      <c r="ER502" s="2">
        <v>37.11</v>
      </c>
      <c r="ES502" s="2">
        <v>15.4</v>
      </c>
      <c r="ET502" s="2">
        <v>3.28</v>
      </c>
      <c r="EU502" s="2">
        <v>0.26</v>
      </c>
      <c r="EV502" s="2">
        <v>18.43</v>
      </c>
      <c r="EW502" s="2">
        <v>2.08</v>
      </c>
      <c r="EX502" s="2">
        <v>0.02</v>
      </c>
      <c r="EY502" s="2">
        <v>0</v>
      </c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>
        <v>0</v>
      </c>
      <c r="FR502" s="2">
        <f t="shared" si="459"/>
        <v>0</v>
      </c>
      <c r="FS502" s="2">
        <v>0</v>
      </c>
      <c r="FT502" s="2" t="s">
        <v>27</v>
      </c>
      <c r="FU502" s="2" t="s">
        <v>28</v>
      </c>
      <c r="FV502" s="2"/>
      <c r="FW502" s="2"/>
      <c r="FX502" s="2">
        <v>115.2</v>
      </c>
      <c r="FY502" s="2">
        <v>70.55</v>
      </c>
      <c r="FZ502" s="2"/>
      <c r="GA502" s="2" t="s">
        <v>3</v>
      </c>
      <c r="GB502" s="2"/>
      <c r="GC502" s="2"/>
      <c r="GD502" s="2">
        <v>1</v>
      </c>
      <c r="GE502" s="2"/>
      <c r="GF502" s="2">
        <v>2026513959</v>
      </c>
      <c r="GG502" s="2">
        <v>2</v>
      </c>
      <c r="GH502" s="2">
        <v>1</v>
      </c>
      <c r="GI502" s="2">
        <v>-2</v>
      </c>
      <c r="GJ502" s="2">
        <v>0</v>
      </c>
      <c r="GK502" s="2">
        <v>0</v>
      </c>
      <c r="GL502" s="2">
        <f t="shared" si="460"/>
        <v>0</v>
      </c>
      <c r="GM502" s="2">
        <f t="shared" si="461"/>
        <v>93.77</v>
      </c>
      <c r="GN502" s="2">
        <f t="shared" si="462"/>
        <v>93.77</v>
      </c>
      <c r="GO502" s="2">
        <f t="shared" si="463"/>
        <v>0</v>
      </c>
      <c r="GP502" s="2">
        <f t="shared" si="464"/>
        <v>0</v>
      </c>
      <c r="GQ502" s="2"/>
      <c r="GR502" s="2">
        <v>0</v>
      </c>
      <c r="GS502" s="2">
        <v>3</v>
      </c>
      <c r="GT502" s="2">
        <v>0</v>
      </c>
      <c r="GU502" s="2" t="s">
        <v>3</v>
      </c>
      <c r="GV502" s="2">
        <f t="shared" si="465"/>
        <v>0</v>
      </c>
      <c r="GW502" s="2">
        <v>1</v>
      </c>
      <c r="GX502" s="2">
        <f t="shared" si="466"/>
        <v>0</v>
      </c>
      <c r="GY502" s="2"/>
      <c r="GZ502" s="2"/>
      <c r="HA502" s="2">
        <v>0</v>
      </c>
      <c r="HB502" s="2">
        <v>0</v>
      </c>
      <c r="HC502" s="2">
        <f t="shared" si="467"/>
        <v>0</v>
      </c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>
        <v>0</v>
      </c>
      <c r="IL502" s="2"/>
      <c r="IM502" s="2"/>
      <c r="IN502" s="2"/>
      <c r="IO502" s="2"/>
      <c r="IP502" s="2"/>
      <c r="IQ502" s="2"/>
      <c r="IR502" s="2"/>
      <c r="IS502" s="2"/>
      <c r="IT502" s="2"/>
      <c r="IU502" s="2"/>
    </row>
    <row r="503" spans="1:255">
      <c r="A503">
        <v>17</v>
      </c>
      <c r="B503">
        <v>1</v>
      </c>
      <c r="C503">
        <f>ROW(SmtRes!A486)</f>
        <v>486</v>
      </c>
      <c r="D503">
        <f>ROW(EtalonRes!A556)</f>
        <v>556</v>
      </c>
      <c r="E503" t="s">
        <v>317</v>
      </c>
      <c r="F503" t="s">
        <v>64</v>
      </c>
      <c r="G503" t="s">
        <v>65</v>
      </c>
      <c r="H503" t="s">
        <v>19</v>
      </c>
      <c r="I503">
        <v>1</v>
      </c>
      <c r="J503">
        <v>0</v>
      </c>
      <c r="O503">
        <f t="shared" si="433"/>
        <v>45.75</v>
      </c>
      <c r="P503">
        <f t="shared" si="434"/>
        <v>15.4</v>
      </c>
      <c r="Q503">
        <f t="shared" si="435"/>
        <v>4.92</v>
      </c>
      <c r="R503">
        <f t="shared" si="436"/>
        <v>0.39</v>
      </c>
      <c r="S503">
        <f t="shared" si="437"/>
        <v>25.43</v>
      </c>
      <c r="T503">
        <f t="shared" si="438"/>
        <v>0</v>
      </c>
      <c r="U503">
        <f t="shared" si="439"/>
        <v>2.8703999999999996</v>
      </c>
      <c r="V503">
        <f t="shared" si="440"/>
        <v>0.03</v>
      </c>
      <c r="W503">
        <f t="shared" si="441"/>
        <v>0</v>
      </c>
      <c r="X503">
        <f t="shared" si="442"/>
        <v>29.69</v>
      </c>
      <c r="Y503">
        <f t="shared" si="443"/>
        <v>18.329999999999998</v>
      </c>
      <c r="AA503">
        <v>33304960</v>
      </c>
      <c r="AB503">
        <f t="shared" si="444"/>
        <v>45.75</v>
      </c>
      <c r="AC503">
        <f t="shared" si="445"/>
        <v>15.4</v>
      </c>
      <c r="AD503">
        <f>ROUND((((((ET503*1.2)*1.25))-(((EU503*1.2)*1.25)))+AE503),2)</f>
        <v>4.92</v>
      </c>
      <c r="AE503">
        <f>ROUND((((EU503*1.2)*1.25)),2)</f>
        <v>0.39</v>
      </c>
      <c r="AF503">
        <f>ROUND((((EV503*1.2)*1.15)),2)</f>
        <v>25.43</v>
      </c>
      <c r="AG503">
        <f t="shared" si="446"/>
        <v>0</v>
      </c>
      <c r="AH503">
        <f>(((EW503*1.2)*1.15))</f>
        <v>2.8703999999999996</v>
      </c>
      <c r="AI503">
        <f>(((EX503*1.2)*1.25))</f>
        <v>0.03</v>
      </c>
      <c r="AJ503">
        <f t="shared" si="447"/>
        <v>0</v>
      </c>
      <c r="AK503">
        <v>37.11</v>
      </c>
      <c r="AL503">
        <v>15.4</v>
      </c>
      <c r="AM503">
        <v>3.28</v>
      </c>
      <c r="AN503">
        <v>0.26</v>
      </c>
      <c r="AO503">
        <v>18.43</v>
      </c>
      <c r="AP503">
        <v>0</v>
      </c>
      <c r="AQ503">
        <v>2.08</v>
      </c>
      <c r="AR503">
        <v>0.02</v>
      </c>
      <c r="AS503">
        <v>0</v>
      </c>
      <c r="AT503">
        <v>115</v>
      </c>
      <c r="AU503">
        <v>71</v>
      </c>
      <c r="AV503">
        <v>1</v>
      </c>
      <c r="AW503">
        <v>1</v>
      </c>
      <c r="AZ503">
        <v>1</v>
      </c>
      <c r="BA503">
        <v>1</v>
      </c>
      <c r="BB503">
        <v>1</v>
      </c>
      <c r="BC503">
        <v>1</v>
      </c>
      <c r="BD503" t="s">
        <v>3</v>
      </c>
      <c r="BE503" t="s">
        <v>3</v>
      </c>
      <c r="BF503" t="s">
        <v>3</v>
      </c>
      <c r="BG503" t="s">
        <v>3</v>
      </c>
      <c r="BH503">
        <v>0</v>
      </c>
      <c r="BI503">
        <v>1</v>
      </c>
      <c r="BJ503" t="s">
        <v>66</v>
      </c>
      <c r="BM503">
        <v>20001</v>
      </c>
      <c r="BN503">
        <v>0</v>
      </c>
      <c r="BO503" t="s">
        <v>3</v>
      </c>
      <c r="BP503">
        <v>0</v>
      </c>
      <c r="BQ503">
        <v>2</v>
      </c>
      <c r="BR503">
        <v>0</v>
      </c>
      <c r="BS503">
        <v>1</v>
      </c>
      <c r="BT503">
        <v>1</v>
      </c>
      <c r="BU503">
        <v>1</v>
      </c>
      <c r="BV503">
        <v>1</v>
      </c>
      <c r="BW503">
        <v>1</v>
      </c>
      <c r="BX503">
        <v>1</v>
      </c>
      <c r="BY503" t="s">
        <v>3</v>
      </c>
      <c r="BZ503">
        <v>128</v>
      </c>
      <c r="CA503">
        <v>83</v>
      </c>
      <c r="CE503">
        <v>0</v>
      </c>
      <c r="CF503">
        <v>0</v>
      </c>
      <c r="CG503">
        <v>0</v>
      </c>
      <c r="CM503">
        <v>0</v>
      </c>
      <c r="CN503" t="s">
        <v>954</v>
      </c>
      <c r="CO503">
        <v>0</v>
      </c>
      <c r="CP503">
        <f t="shared" si="448"/>
        <v>45.75</v>
      </c>
      <c r="CQ503">
        <f t="shared" si="449"/>
        <v>15.4</v>
      </c>
      <c r="CR503">
        <f t="shared" si="450"/>
        <v>4.92</v>
      </c>
      <c r="CS503">
        <f t="shared" si="451"/>
        <v>0.39</v>
      </c>
      <c r="CT503">
        <f t="shared" si="452"/>
        <v>25.43</v>
      </c>
      <c r="CU503">
        <f t="shared" si="453"/>
        <v>0</v>
      </c>
      <c r="CV503">
        <f t="shared" si="454"/>
        <v>2.8703999999999996</v>
      </c>
      <c r="CW503">
        <f t="shared" si="455"/>
        <v>0.03</v>
      </c>
      <c r="CX503">
        <f t="shared" si="456"/>
        <v>0</v>
      </c>
      <c r="CY503">
        <f t="shared" si="457"/>
        <v>29.693000000000001</v>
      </c>
      <c r="CZ503">
        <f t="shared" si="458"/>
        <v>18.3322</v>
      </c>
      <c r="DC503" t="s">
        <v>3</v>
      </c>
      <c r="DD503" t="s">
        <v>3</v>
      </c>
      <c r="DE503" t="s">
        <v>21</v>
      </c>
      <c r="DF503" t="s">
        <v>21</v>
      </c>
      <c r="DG503" t="s">
        <v>22</v>
      </c>
      <c r="DH503" t="s">
        <v>3</v>
      </c>
      <c r="DI503" t="s">
        <v>22</v>
      </c>
      <c r="DJ503" t="s">
        <v>21</v>
      </c>
      <c r="DK503" t="s">
        <v>3</v>
      </c>
      <c r="DL503" t="s">
        <v>3</v>
      </c>
      <c r="DM503" t="s">
        <v>3</v>
      </c>
      <c r="DN503">
        <v>0</v>
      </c>
      <c r="DO503">
        <v>0</v>
      </c>
      <c r="DP503">
        <v>1</v>
      </c>
      <c r="DQ503">
        <v>1</v>
      </c>
      <c r="DU503">
        <v>1013</v>
      </c>
      <c r="DV503" t="s">
        <v>19</v>
      </c>
      <c r="DW503" t="s">
        <v>19</v>
      </c>
      <c r="DX503">
        <v>1</v>
      </c>
      <c r="EE503">
        <v>31102217</v>
      </c>
      <c r="EF503">
        <v>2</v>
      </c>
      <c r="EG503" t="s">
        <v>23</v>
      </c>
      <c r="EH503">
        <v>0</v>
      </c>
      <c r="EI503" t="s">
        <v>3</v>
      </c>
      <c r="EJ503">
        <v>1</v>
      </c>
      <c r="EK503">
        <v>20001</v>
      </c>
      <c r="EL503" t="s">
        <v>24</v>
      </c>
      <c r="EM503" t="s">
        <v>25</v>
      </c>
      <c r="EO503" t="s">
        <v>26</v>
      </c>
      <c r="EQ503">
        <v>0</v>
      </c>
      <c r="ER503">
        <v>37.11</v>
      </c>
      <c r="ES503">
        <v>15.4</v>
      </c>
      <c r="ET503">
        <v>3.28</v>
      </c>
      <c r="EU503">
        <v>0.26</v>
      </c>
      <c r="EV503">
        <v>18.43</v>
      </c>
      <c r="EW503">
        <v>2.08</v>
      </c>
      <c r="EX503">
        <v>0.02</v>
      </c>
      <c r="EY503">
        <v>0</v>
      </c>
      <c r="FQ503">
        <v>0</v>
      </c>
      <c r="FR503">
        <f t="shared" si="459"/>
        <v>0</v>
      </c>
      <c r="FS503">
        <v>0</v>
      </c>
      <c r="FT503" t="s">
        <v>27</v>
      </c>
      <c r="FU503" t="s">
        <v>28</v>
      </c>
      <c r="FX503">
        <v>115.2</v>
      </c>
      <c r="FY503">
        <v>70.55</v>
      </c>
      <c r="GA503" t="s">
        <v>3</v>
      </c>
      <c r="GD503">
        <v>1</v>
      </c>
      <c r="GF503">
        <v>2026513959</v>
      </c>
      <c r="GG503">
        <v>2</v>
      </c>
      <c r="GH503">
        <v>1</v>
      </c>
      <c r="GI503">
        <v>-2</v>
      </c>
      <c r="GJ503">
        <v>0</v>
      </c>
      <c r="GK503">
        <v>0</v>
      </c>
      <c r="GL503">
        <f t="shared" si="460"/>
        <v>0</v>
      </c>
      <c r="GM503">
        <f t="shared" si="461"/>
        <v>93.77</v>
      </c>
      <c r="GN503">
        <f t="shared" si="462"/>
        <v>93.77</v>
      </c>
      <c r="GO503">
        <f t="shared" si="463"/>
        <v>0</v>
      </c>
      <c r="GP503">
        <f t="shared" si="464"/>
        <v>0</v>
      </c>
      <c r="GR503">
        <v>0</v>
      </c>
      <c r="GS503">
        <v>3</v>
      </c>
      <c r="GT503">
        <v>0</v>
      </c>
      <c r="GU503" t="s">
        <v>3</v>
      </c>
      <c r="GV503">
        <f t="shared" si="465"/>
        <v>0</v>
      </c>
      <c r="GW503">
        <v>1</v>
      </c>
      <c r="GX503">
        <f t="shared" si="466"/>
        <v>0</v>
      </c>
      <c r="HA503">
        <v>0</v>
      </c>
      <c r="HB503">
        <v>0</v>
      </c>
      <c r="HC503">
        <f t="shared" si="467"/>
        <v>0</v>
      </c>
      <c r="IK503">
        <v>0</v>
      </c>
    </row>
    <row r="504" spans="1:255">
      <c r="A504" s="2">
        <v>17</v>
      </c>
      <c r="B504" s="2">
        <v>1</v>
      </c>
      <c r="C504" s="2"/>
      <c r="D504" s="2"/>
      <c r="E504" s="2" t="s">
        <v>318</v>
      </c>
      <c r="F504" s="2" t="s">
        <v>38</v>
      </c>
      <c r="G504" s="2" t="s">
        <v>319</v>
      </c>
      <c r="H504" s="2" t="s">
        <v>40</v>
      </c>
      <c r="I504" s="2">
        <v>1</v>
      </c>
      <c r="J504" s="2">
        <v>0</v>
      </c>
      <c r="K504" s="2"/>
      <c r="L504" s="2"/>
      <c r="M504" s="2"/>
      <c r="N504" s="2"/>
      <c r="O504" s="2">
        <f t="shared" si="433"/>
        <v>0</v>
      </c>
      <c r="P504" s="2">
        <f t="shared" si="434"/>
        <v>0</v>
      </c>
      <c r="Q504" s="2">
        <f t="shared" si="435"/>
        <v>0</v>
      </c>
      <c r="R504" s="2">
        <f t="shared" si="436"/>
        <v>0</v>
      </c>
      <c r="S504" s="2">
        <f t="shared" si="437"/>
        <v>0</v>
      </c>
      <c r="T504" s="2">
        <f t="shared" si="438"/>
        <v>0</v>
      </c>
      <c r="U504" s="2">
        <f t="shared" si="439"/>
        <v>0</v>
      </c>
      <c r="V504" s="2">
        <f t="shared" si="440"/>
        <v>0</v>
      </c>
      <c r="W504" s="2">
        <f t="shared" si="441"/>
        <v>0</v>
      </c>
      <c r="X504" s="2">
        <f t="shared" si="442"/>
        <v>0</v>
      </c>
      <c r="Y504" s="2">
        <f t="shared" si="443"/>
        <v>0</v>
      </c>
      <c r="Z504" s="2"/>
      <c r="AA504" s="2">
        <v>33304975</v>
      </c>
      <c r="AB504" s="2">
        <f t="shared" si="444"/>
        <v>0</v>
      </c>
      <c r="AC504" s="2">
        <f t="shared" si="445"/>
        <v>0</v>
      </c>
      <c r="AD504" s="2">
        <f>ROUND((((ET504)-(EU504))+AE504),2)</f>
        <v>0</v>
      </c>
      <c r="AE504" s="2">
        <f>ROUND((EU504),2)</f>
        <v>0</v>
      </c>
      <c r="AF504" s="2">
        <f>ROUND((EV504),2)</f>
        <v>0</v>
      </c>
      <c r="AG504" s="2">
        <f t="shared" si="446"/>
        <v>0</v>
      </c>
      <c r="AH504" s="2">
        <f>(EW504)</f>
        <v>0</v>
      </c>
      <c r="AI504" s="2">
        <f>(EX504)</f>
        <v>0</v>
      </c>
      <c r="AJ504" s="2">
        <f t="shared" si="447"/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1</v>
      </c>
      <c r="AW504" s="2">
        <v>1</v>
      </c>
      <c r="AX504" s="2"/>
      <c r="AY504" s="2"/>
      <c r="AZ504" s="2">
        <v>1</v>
      </c>
      <c r="BA504" s="2">
        <v>1</v>
      </c>
      <c r="BB504" s="2">
        <v>1</v>
      </c>
      <c r="BC504" s="2">
        <v>1</v>
      </c>
      <c r="BD504" s="2" t="s">
        <v>3</v>
      </c>
      <c r="BE504" s="2" t="s">
        <v>3</v>
      </c>
      <c r="BF504" s="2" t="s">
        <v>3</v>
      </c>
      <c r="BG504" s="2" t="s">
        <v>3</v>
      </c>
      <c r="BH504" s="2">
        <v>3</v>
      </c>
      <c r="BI504" s="2">
        <v>2</v>
      </c>
      <c r="BJ504" s="2" t="s">
        <v>3</v>
      </c>
      <c r="BK504" s="2"/>
      <c r="BL504" s="2"/>
      <c r="BM504" s="2">
        <v>1100</v>
      </c>
      <c r="BN504" s="2">
        <v>0</v>
      </c>
      <c r="BO504" s="2" t="s">
        <v>3</v>
      </c>
      <c r="BP504" s="2">
        <v>0</v>
      </c>
      <c r="BQ504" s="2">
        <v>14</v>
      </c>
      <c r="BR504" s="2">
        <v>0</v>
      </c>
      <c r="BS504" s="2">
        <v>1</v>
      </c>
      <c r="BT504" s="2">
        <v>1</v>
      </c>
      <c r="BU504" s="2">
        <v>1</v>
      </c>
      <c r="BV504" s="2">
        <v>1</v>
      </c>
      <c r="BW504" s="2">
        <v>1</v>
      </c>
      <c r="BX504" s="2">
        <v>1</v>
      </c>
      <c r="BY504" s="2" t="s">
        <v>3</v>
      </c>
      <c r="BZ504" s="2">
        <v>0</v>
      </c>
      <c r="CA504" s="2">
        <v>0</v>
      </c>
      <c r="CB504" s="2"/>
      <c r="CC504" s="2"/>
      <c r="CD504" s="2"/>
      <c r="CE504" s="2">
        <v>0</v>
      </c>
      <c r="CF504" s="2">
        <v>0</v>
      </c>
      <c r="CG504" s="2">
        <v>0</v>
      </c>
      <c r="CH504" s="2"/>
      <c r="CI504" s="2"/>
      <c r="CJ504" s="2"/>
      <c r="CK504" s="2"/>
      <c r="CL504" s="2"/>
      <c r="CM504" s="2">
        <v>0</v>
      </c>
      <c r="CN504" s="2" t="s">
        <v>3</v>
      </c>
      <c r="CO504" s="2">
        <v>0</v>
      </c>
      <c r="CP504" s="2">
        <f t="shared" si="448"/>
        <v>0</v>
      </c>
      <c r="CQ504" s="2">
        <f t="shared" si="449"/>
        <v>0</v>
      </c>
      <c r="CR504" s="2">
        <f t="shared" si="450"/>
        <v>0</v>
      </c>
      <c r="CS504" s="2">
        <f t="shared" si="451"/>
        <v>0</v>
      </c>
      <c r="CT504" s="2">
        <f t="shared" si="452"/>
        <v>0</v>
      </c>
      <c r="CU504" s="2">
        <f t="shared" si="453"/>
        <v>0</v>
      </c>
      <c r="CV504" s="2">
        <f t="shared" si="454"/>
        <v>0</v>
      </c>
      <c r="CW504" s="2">
        <f t="shared" si="455"/>
        <v>0</v>
      </c>
      <c r="CX504" s="2">
        <f t="shared" si="456"/>
        <v>0</v>
      </c>
      <c r="CY504" s="2">
        <f t="shared" si="457"/>
        <v>0</v>
      </c>
      <c r="CZ504" s="2">
        <f t="shared" si="458"/>
        <v>0</v>
      </c>
      <c r="DA504" s="2"/>
      <c r="DB504" s="2"/>
      <c r="DC504" s="2" t="s">
        <v>3</v>
      </c>
      <c r="DD504" s="2" t="s">
        <v>3</v>
      </c>
      <c r="DE504" s="2" t="s">
        <v>3</v>
      </c>
      <c r="DF504" s="2" t="s">
        <v>3</v>
      </c>
      <c r="DG504" s="2" t="s">
        <v>3</v>
      </c>
      <c r="DH504" s="2" t="s">
        <v>3</v>
      </c>
      <c r="DI504" s="2" t="s">
        <v>3</v>
      </c>
      <c r="DJ504" s="2" t="s">
        <v>3</v>
      </c>
      <c r="DK504" s="2" t="s">
        <v>3</v>
      </c>
      <c r="DL504" s="2" t="s">
        <v>3</v>
      </c>
      <c r="DM504" s="2" t="s">
        <v>3</v>
      </c>
      <c r="DN504" s="2">
        <v>0</v>
      </c>
      <c r="DO504" s="2">
        <v>0</v>
      </c>
      <c r="DP504" s="2">
        <v>1</v>
      </c>
      <c r="DQ504" s="2">
        <v>1</v>
      </c>
      <c r="DR504" s="2"/>
      <c r="DS504" s="2"/>
      <c r="DT504" s="2"/>
      <c r="DU504" s="2">
        <v>1010</v>
      </c>
      <c r="DV504" s="2" t="s">
        <v>40</v>
      </c>
      <c r="DW504" s="2" t="s">
        <v>40</v>
      </c>
      <c r="DX504" s="2">
        <v>1</v>
      </c>
      <c r="DY504" s="2"/>
      <c r="DZ504" s="2"/>
      <c r="EA504" s="2"/>
      <c r="EB504" s="2"/>
      <c r="EC504" s="2"/>
      <c r="ED504" s="2"/>
      <c r="EE504" s="2">
        <v>31102366</v>
      </c>
      <c r="EF504" s="2">
        <v>8</v>
      </c>
      <c r="EG504" s="2" t="s">
        <v>34</v>
      </c>
      <c r="EH504" s="2">
        <v>0</v>
      </c>
      <c r="EI504" s="2" t="s">
        <v>3</v>
      </c>
      <c r="EJ504" s="2">
        <v>1</v>
      </c>
      <c r="EK504" s="2">
        <v>1100</v>
      </c>
      <c r="EL504" s="2" t="s">
        <v>41</v>
      </c>
      <c r="EM504" s="2" t="s">
        <v>42</v>
      </c>
      <c r="EN504" s="2"/>
      <c r="EO504" s="2" t="s">
        <v>3</v>
      </c>
      <c r="EP504" s="2"/>
      <c r="EQ504" s="2">
        <v>0</v>
      </c>
      <c r="ER504" s="2">
        <v>0</v>
      </c>
      <c r="ES504" s="2">
        <v>0</v>
      </c>
      <c r="ET504" s="2">
        <v>0</v>
      </c>
      <c r="EU504" s="2">
        <v>0</v>
      </c>
      <c r="EV504" s="2">
        <v>0</v>
      </c>
      <c r="EW504" s="2">
        <v>0</v>
      </c>
      <c r="EX504" s="2">
        <v>0</v>
      </c>
      <c r="EY504" s="2">
        <v>0</v>
      </c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>
        <v>0</v>
      </c>
      <c r="FR504" s="2">
        <f t="shared" si="459"/>
        <v>0</v>
      </c>
      <c r="FS504" s="2">
        <v>0</v>
      </c>
      <c r="FT504" s="2"/>
      <c r="FU504" s="2"/>
      <c r="FV504" s="2"/>
      <c r="FW504" s="2"/>
      <c r="FX504" s="2">
        <v>0</v>
      </c>
      <c r="FY504" s="2">
        <v>0</v>
      </c>
      <c r="FZ504" s="2"/>
      <c r="GA504" s="2" t="s">
        <v>3</v>
      </c>
      <c r="GB504" s="2"/>
      <c r="GC504" s="2"/>
      <c r="GD504" s="2">
        <v>1</v>
      </c>
      <c r="GE504" s="2"/>
      <c r="GF504" s="2">
        <v>-1702312377</v>
      </c>
      <c r="GG504" s="2">
        <v>2</v>
      </c>
      <c r="GH504" s="2">
        <v>0</v>
      </c>
      <c r="GI504" s="2">
        <v>-2</v>
      </c>
      <c r="GJ504" s="2">
        <v>0</v>
      </c>
      <c r="GK504" s="2">
        <v>0</v>
      </c>
      <c r="GL504" s="2">
        <f t="shared" si="460"/>
        <v>0</v>
      </c>
      <c r="GM504" s="2">
        <f t="shared" si="461"/>
        <v>0</v>
      </c>
      <c r="GN504" s="2">
        <f t="shared" si="462"/>
        <v>0</v>
      </c>
      <c r="GO504" s="2">
        <f t="shared" si="463"/>
        <v>0</v>
      </c>
      <c r="GP504" s="2">
        <f t="shared" si="464"/>
        <v>0</v>
      </c>
      <c r="GQ504" s="2"/>
      <c r="GR504" s="2">
        <v>0</v>
      </c>
      <c r="GS504" s="2">
        <v>3</v>
      </c>
      <c r="GT504" s="2">
        <v>0</v>
      </c>
      <c r="GU504" s="2" t="s">
        <v>3</v>
      </c>
      <c r="GV504" s="2">
        <f t="shared" si="465"/>
        <v>0</v>
      </c>
      <c r="GW504" s="2">
        <v>1</v>
      </c>
      <c r="GX504" s="2">
        <f t="shared" si="466"/>
        <v>0</v>
      </c>
      <c r="GY504" s="2"/>
      <c r="GZ504" s="2"/>
      <c r="HA504" s="2">
        <v>0</v>
      </c>
      <c r="HB504" s="2">
        <v>0</v>
      </c>
      <c r="HC504" s="2">
        <f t="shared" si="467"/>
        <v>0</v>
      </c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>
        <v>0</v>
      </c>
      <c r="IL504" s="2"/>
      <c r="IM504" s="2"/>
      <c r="IN504" s="2"/>
      <c r="IO504" s="2"/>
      <c r="IP504" s="2"/>
      <c r="IQ504" s="2"/>
      <c r="IR504" s="2"/>
      <c r="IS504" s="2"/>
      <c r="IT504" s="2"/>
      <c r="IU504" s="2"/>
    </row>
    <row r="505" spans="1:255">
      <c r="A505">
        <v>17</v>
      </c>
      <c r="B505">
        <v>1</v>
      </c>
      <c r="E505" t="s">
        <v>318</v>
      </c>
      <c r="F505" t="s">
        <v>38</v>
      </c>
      <c r="G505" t="s">
        <v>319</v>
      </c>
      <c r="H505" t="s">
        <v>40</v>
      </c>
      <c r="I505">
        <v>1</v>
      </c>
      <c r="J505">
        <v>0</v>
      </c>
      <c r="O505">
        <f t="shared" si="433"/>
        <v>5700.91</v>
      </c>
      <c r="P505">
        <f t="shared" si="434"/>
        <v>5700.91</v>
      </c>
      <c r="Q505">
        <f t="shared" si="435"/>
        <v>0</v>
      </c>
      <c r="R505">
        <f t="shared" si="436"/>
        <v>0</v>
      </c>
      <c r="S505">
        <f t="shared" si="437"/>
        <v>0</v>
      </c>
      <c r="T505">
        <f t="shared" si="438"/>
        <v>0</v>
      </c>
      <c r="U505">
        <f t="shared" si="439"/>
        <v>0</v>
      </c>
      <c r="V505">
        <f t="shared" si="440"/>
        <v>0</v>
      </c>
      <c r="W505">
        <f t="shared" si="441"/>
        <v>0</v>
      </c>
      <c r="X505">
        <f t="shared" si="442"/>
        <v>0</v>
      </c>
      <c r="Y505">
        <f t="shared" si="443"/>
        <v>0</v>
      </c>
      <c r="AA505">
        <v>33304960</v>
      </c>
      <c r="AB505">
        <f t="shared" si="444"/>
        <v>5700.91</v>
      </c>
      <c r="AC505">
        <f t="shared" si="445"/>
        <v>5700.91</v>
      </c>
      <c r="AD505">
        <f>ROUND((((ET505)-(EU505))+AE505),2)</f>
        <v>0</v>
      </c>
      <c r="AE505">
        <f>ROUND((EU505),2)</f>
        <v>0</v>
      </c>
      <c r="AF505">
        <f>ROUND((EV505),2)</f>
        <v>0</v>
      </c>
      <c r="AG505">
        <f t="shared" si="446"/>
        <v>0</v>
      </c>
      <c r="AH505">
        <f>(EW505)</f>
        <v>0</v>
      </c>
      <c r="AI505">
        <f>(EX505)</f>
        <v>0</v>
      </c>
      <c r="AJ505">
        <f t="shared" si="447"/>
        <v>0</v>
      </c>
      <c r="AK505">
        <v>5700.91</v>
      </c>
      <c r="AL505">
        <v>5700.91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1</v>
      </c>
      <c r="AW505">
        <v>1</v>
      </c>
      <c r="AZ505">
        <v>1</v>
      </c>
      <c r="BA505">
        <v>1</v>
      </c>
      <c r="BB505">
        <v>1</v>
      </c>
      <c r="BC505">
        <v>1</v>
      </c>
      <c r="BD505" t="s">
        <v>3</v>
      </c>
      <c r="BE505" t="s">
        <v>3</v>
      </c>
      <c r="BF505" t="s">
        <v>3</v>
      </c>
      <c r="BG505" t="s">
        <v>3</v>
      </c>
      <c r="BH505">
        <v>3</v>
      </c>
      <c r="BI505">
        <v>2</v>
      </c>
      <c r="BJ505" t="s">
        <v>3</v>
      </c>
      <c r="BM505">
        <v>1100</v>
      </c>
      <c r="BN505">
        <v>0</v>
      </c>
      <c r="BO505" t="s">
        <v>3</v>
      </c>
      <c r="BP505">
        <v>0</v>
      </c>
      <c r="BQ505">
        <v>14</v>
      </c>
      <c r="BR505">
        <v>0</v>
      </c>
      <c r="BS505">
        <v>1</v>
      </c>
      <c r="BT505">
        <v>1</v>
      </c>
      <c r="BU505">
        <v>1</v>
      </c>
      <c r="BV505">
        <v>1</v>
      </c>
      <c r="BW505">
        <v>1</v>
      </c>
      <c r="BX505">
        <v>1</v>
      </c>
      <c r="BY505" t="s">
        <v>3</v>
      </c>
      <c r="BZ505">
        <v>0</v>
      </c>
      <c r="CA505">
        <v>0</v>
      </c>
      <c r="CE505">
        <v>0</v>
      </c>
      <c r="CF505">
        <v>0</v>
      </c>
      <c r="CG505">
        <v>0</v>
      </c>
      <c r="CM505">
        <v>0</v>
      </c>
      <c r="CN505" t="s">
        <v>3</v>
      </c>
      <c r="CO505">
        <v>0</v>
      </c>
      <c r="CP505">
        <f t="shared" si="448"/>
        <v>5700.91</v>
      </c>
      <c r="CQ505">
        <f t="shared" si="449"/>
        <v>5700.91</v>
      </c>
      <c r="CR505">
        <f t="shared" si="450"/>
        <v>0</v>
      </c>
      <c r="CS505">
        <f t="shared" si="451"/>
        <v>0</v>
      </c>
      <c r="CT505">
        <f t="shared" si="452"/>
        <v>0</v>
      </c>
      <c r="CU505">
        <f t="shared" si="453"/>
        <v>0</v>
      </c>
      <c r="CV505">
        <f t="shared" si="454"/>
        <v>0</v>
      </c>
      <c r="CW505">
        <f t="shared" si="455"/>
        <v>0</v>
      </c>
      <c r="CX505">
        <f t="shared" si="456"/>
        <v>0</v>
      </c>
      <c r="CY505">
        <f t="shared" si="457"/>
        <v>0</v>
      </c>
      <c r="CZ505">
        <f t="shared" si="458"/>
        <v>0</v>
      </c>
      <c r="DC505" t="s">
        <v>3</v>
      </c>
      <c r="DD505" t="s">
        <v>3</v>
      </c>
      <c r="DE505" t="s">
        <v>3</v>
      </c>
      <c r="DF505" t="s">
        <v>3</v>
      </c>
      <c r="DG505" t="s">
        <v>3</v>
      </c>
      <c r="DH505" t="s">
        <v>3</v>
      </c>
      <c r="DI505" t="s">
        <v>3</v>
      </c>
      <c r="DJ505" t="s">
        <v>3</v>
      </c>
      <c r="DK505" t="s">
        <v>3</v>
      </c>
      <c r="DL505" t="s">
        <v>3</v>
      </c>
      <c r="DM505" t="s">
        <v>3</v>
      </c>
      <c r="DN505">
        <v>0</v>
      </c>
      <c r="DO505">
        <v>0</v>
      </c>
      <c r="DP505">
        <v>1</v>
      </c>
      <c r="DQ505">
        <v>1</v>
      </c>
      <c r="DU505">
        <v>1010</v>
      </c>
      <c r="DV505" t="s">
        <v>40</v>
      </c>
      <c r="DW505" t="s">
        <v>40</v>
      </c>
      <c r="DX505">
        <v>1</v>
      </c>
      <c r="EE505">
        <v>31102366</v>
      </c>
      <c r="EF505">
        <v>8</v>
      </c>
      <c r="EG505" t="s">
        <v>34</v>
      </c>
      <c r="EH505">
        <v>0</v>
      </c>
      <c r="EI505" t="s">
        <v>3</v>
      </c>
      <c r="EJ505">
        <v>1</v>
      </c>
      <c r="EK505">
        <v>1100</v>
      </c>
      <c r="EL505" t="s">
        <v>41</v>
      </c>
      <c r="EM505" t="s">
        <v>42</v>
      </c>
      <c r="EO505" t="s">
        <v>3</v>
      </c>
      <c r="EQ505">
        <v>0</v>
      </c>
      <c r="ER505">
        <v>5700.91</v>
      </c>
      <c r="ES505">
        <v>5700.91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5</v>
      </c>
      <c r="FC505">
        <v>1</v>
      </c>
      <c r="FD505">
        <v>18</v>
      </c>
      <c r="FF505">
        <v>52582.53</v>
      </c>
      <c r="FQ505">
        <v>0</v>
      </c>
      <c r="FR505">
        <f t="shared" si="459"/>
        <v>0</v>
      </c>
      <c r="FS505">
        <v>0</v>
      </c>
      <c r="FX505">
        <v>0</v>
      </c>
      <c r="FY505">
        <v>0</v>
      </c>
      <c r="GA505" t="s">
        <v>320</v>
      </c>
      <c r="GD505">
        <v>1</v>
      </c>
      <c r="GF505">
        <v>-1702312377</v>
      </c>
      <c r="GG505">
        <v>2</v>
      </c>
      <c r="GH505">
        <v>3</v>
      </c>
      <c r="GI505">
        <v>3</v>
      </c>
      <c r="GJ505">
        <v>0</v>
      </c>
      <c r="GK505">
        <v>0</v>
      </c>
      <c r="GL505">
        <f t="shared" si="460"/>
        <v>0</v>
      </c>
      <c r="GM505">
        <f t="shared" si="461"/>
        <v>5700.91</v>
      </c>
      <c r="GN505">
        <f t="shared" si="462"/>
        <v>0</v>
      </c>
      <c r="GO505">
        <f t="shared" si="463"/>
        <v>5700.91</v>
      </c>
      <c r="GP505">
        <f t="shared" si="464"/>
        <v>0</v>
      </c>
      <c r="GR505">
        <v>1</v>
      </c>
      <c r="GS505">
        <v>1</v>
      </c>
      <c r="GT505">
        <v>0</v>
      </c>
      <c r="GU505" t="s">
        <v>3</v>
      </c>
      <c r="GV505">
        <f t="shared" si="465"/>
        <v>0</v>
      </c>
      <c r="GW505">
        <v>1</v>
      </c>
      <c r="GX505">
        <f t="shared" si="466"/>
        <v>0</v>
      </c>
      <c r="HA505">
        <v>0</v>
      </c>
      <c r="HB505">
        <v>0</v>
      </c>
      <c r="HC505">
        <f t="shared" si="467"/>
        <v>0</v>
      </c>
      <c r="IK505">
        <v>0</v>
      </c>
    </row>
    <row r="506" spans="1:255">
      <c r="A506" s="2">
        <v>17</v>
      </c>
      <c r="B506" s="2">
        <v>1</v>
      </c>
      <c r="C506" s="2">
        <f>ROW(SmtRes!A493)</f>
        <v>493</v>
      </c>
      <c r="D506" s="2">
        <f>ROW(EtalonRes!A564)</f>
        <v>564</v>
      </c>
      <c r="E506" s="2" t="s">
        <v>321</v>
      </c>
      <c r="F506" s="2" t="s">
        <v>71</v>
      </c>
      <c r="G506" s="2" t="s">
        <v>72</v>
      </c>
      <c r="H506" s="2" t="s">
        <v>73</v>
      </c>
      <c r="I506" s="2">
        <f>ROUND(13.4/100,9)</f>
        <v>0.13400000000000001</v>
      </c>
      <c r="J506" s="2">
        <v>0</v>
      </c>
      <c r="K506" s="2"/>
      <c r="L506" s="2"/>
      <c r="M506" s="2"/>
      <c r="N506" s="2"/>
      <c r="O506" s="2">
        <f t="shared" si="433"/>
        <v>128.38999999999999</v>
      </c>
      <c r="P506" s="2">
        <f t="shared" si="434"/>
        <v>116.13</v>
      </c>
      <c r="Q506" s="2">
        <f t="shared" si="435"/>
        <v>2.04</v>
      </c>
      <c r="R506" s="2">
        <f t="shared" si="436"/>
        <v>0.09</v>
      </c>
      <c r="S506" s="2">
        <f t="shared" si="437"/>
        <v>10.220000000000001</v>
      </c>
      <c r="T506" s="2">
        <f t="shared" si="438"/>
        <v>0</v>
      </c>
      <c r="U506" s="2">
        <f t="shared" si="439"/>
        <v>1.1132183999999998</v>
      </c>
      <c r="V506" s="2">
        <f t="shared" si="440"/>
        <v>8.0400000000000003E-3</v>
      </c>
      <c r="W506" s="2">
        <f t="shared" si="441"/>
        <v>0</v>
      </c>
      <c r="X506" s="2">
        <f t="shared" si="442"/>
        <v>11.86</v>
      </c>
      <c r="Y506" s="2">
        <f t="shared" si="443"/>
        <v>7.32</v>
      </c>
      <c r="Z506" s="2"/>
      <c r="AA506" s="2">
        <v>33304975</v>
      </c>
      <c r="AB506" s="2">
        <f t="shared" si="444"/>
        <v>958.12</v>
      </c>
      <c r="AC506" s="2">
        <f t="shared" si="445"/>
        <v>866.62</v>
      </c>
      <c r="AD506" s="2">
        <f>ROUND((((((ET506*1.2)*1.25))-(((EU506*1.2)*1.25)))+AE506),2)</f>
        <v>15.24</v>
      </c>
      <c r="AE506" s="2">
        <f>ROUND((((EU506*1.2)*1.25)),2)</f>
        <v>0.69</v>
      </c>
      <c r="AF506" s="2">
        <f>ROUND((((EV506*1.2)*1.15)),2)</f>
        <v>76.260000000000005</v>
      </c>
      <c r="AG506" s="2">
        <f t="shared" si="446"/>
        <v>0</v>
      </c>
      <c r="AH506" s="2">
        <f>(((EW506*1.2)*1.15))</f>
        <v>8.307599999999999</v>
      </c>
      <c r="AI506" s="2">
        <f>(((EX506*1.2)*1.25))</f>
        <v>0.06</v>
      </c>
      <c r="AJ506" s="2">
        <f t="shared" si="447"/>
        <v>0</v>
      </c>
      <c r="AK506" s="2">
        <v>932.04</v>
      </c>
      <c r="AL506" s="2">
        <v>866.62</v>
      </c>
      <c r="AM506" s="2">
        <v>10.16</v>
      </c>
      <c r="AN506" s="2">
        <v>0.46</v>
      </c>
      <c r="AO506" s="2">
        <v>55.26</v>
      </c>
      <c r="AP506" s="2">
        <v>0</v>
      </c>
      <c r="AQ506" s="2">
        <v>6.02</v>
      </c>
      <c r="AR506" s="2">
        <v>0.04</v>
      </c>
      <c r="AS506" s="2">
        <v>0</v>
      </c>
      <c r="AT506" s="2">
        <v>115</v>
      </c>
      <c r="AU506" s="2">
        <v>71</v>
      </c>
      <c r="AV506" s="2">
        <v>1</v>
      </c>
      <c r="AW506" s="2">
        <v>1</v>
      </c>
      <c r="AX506" s="2"/>
      <c r="AY506" s="2"/>
      <c r="AZ506" s="2">
        <v>1</v>
      </c>
      <c r="BA506" s="2">
        <v>1</v>
      </c>
      <c r="BB506" s="2">
        <v>1</v>
      </c>
      <c r="BC506" s="2">
        <v>1</v>
      </c>
      <c r="BD506" s="2" t="s">
        <v>3</v>
      </c>
      <c r="BE506" s="2" t="s">
        <v>3</v>
      </c>
      <c r="BF506" s="2" t="s">
        <v>3</v>
      </c>
      <c r="BG506" s="2" t="s">
        <v>3</v>
      </c>
      <c r="BH506" s="2">
        <v>0</v>
      </c>
      <c r="BI506" s="2">
        <v>1</v>
      </c>
      <c r="BJ506" s="2" t="s">
        <v>74</v>
      </c>
      <c r="BK506" s="2"/>
      <c r="BL506" s="2"/>
      <c r="BM506" s="2">
        <v>20001</v>
      </c>
      <c r="BN506" s="2">
        <v>0</v>
      </c>
      <c r="BO506" s="2" t="s">
        <v>3</v>
      </c>
      <c r="BP506" s="2">
        <v>0</v>
      </c>
      <c r="BQ506" s="2">
        <v>2</v>
      </c>
      <c r="BR506" s="2">
        <v>0</v>
      </c>
      <c r="BS506" s="2">
        <v>1</v>
      </c>
      <c r="BT506" s="2">
        <v>1</v>
      </c>
      <c r="BU506" s="2">
        <v>1</v>
      </c>
      <c r="BV506" s="2">
        <v>1</v>
      </c>
      <c r="BW506" s="2">
        <v>1</v>
      </c>
      <c r="BX506" s="2">
        <v>1</v>
      </c>
      <c r="BY506" s="2" t="s">
        <v>3</v>
      </c>
      <c r="BZ506" s="2">
        <v>128</v>
      </c>
      <c r="CA506" s="2">
        <v>83</v>
      </c>
      <c r="CB506" s="2"/>
      <c r="CC506" s="2"/>
      <c r="CD506" s="2"/>
      <c r="CE506" s="2">
        <v>0</v>
      </c>
      <c r="CF506" s="2">
        <v>0</v>
      </c>
      <c r="CG506" s="2">
        <v>0</v>
      </c>
      <c r="CH506" s="2"/>
      <c r="CI506" s="2"/>
      <c r="CJ506" s="2"/>
      <c r="CK506" s="2"/>
      <c r="CL506" s="2"/>
      <c r="CM506" s="2">
        <v>0</v>
      </c>
      <c r="CN506" s="2" t="s">
        <v>954</v>
      </c>
      <c r="CO506" s="2">
        <v>0</v>
      </c>
      <c r="CP506" s="2">
        <f t="shared" si="448"/>
        <v>128.39000000000001</v>
      </c>
      <c r="CQ506" s="2">
        <f t="shared" si="449"/>
        <v>866.62</v>
      </c>
      <c r="CR506" s="2">
        <f t="shared" si="450"/>
        <v>15.24</v>
      </c>
      <c r="CS506" s="2">
        <f t="shared" si="451"/>
        <v>0.69</v>
      </c>
      <c r="CT506" s="2">
        <f t="shared" si="452"/>
        <v>76.260000000000005</v>
      </c>
      <c r="CU506" s="2">
        <f t="shared" si="453"/>
        <v>0</v>
      </c>
      <c r="CV506" s="2">
        <f t="shared" si="454"/>
        <v>8.307599999999999</v>
      </c>
      <c r="CW506" s="2">
        <f t="shared" si="455"/>
        <v>0.06</v>
      </c>
      <c r="CX506" s="2">
        <f t="shared" si="456"/>
        <v>0</v>
      </c>
      <c r="CY506" s="2">
        <f t="shared" si="457"/>
        <v>11.8565</v>
      </c>
      <c r="CZ506" s="2">
        <f t="shared" si="458"/>
        <v>7.3201000000000001</v>
      </c>
      <c r="DA506" s="2"/>
      <c r="DB506" s="2"/>
      <c r="DC506" s="2" t="s">
        <v>3</v>
      </c>
      <c r="DD506" s="2" t="s">
        <v>3</v>
      </c>
      <c r="DE506" s="2" t="s">
        <v>21</v>
      </c>
      <c r="DF506" s="2" t="s">
        <v>21</v>
      </c>
      <c r="DG506" s="2" t="s">
        <v>22</v>
      </c>
      <c r="DH506" s="2" t="s">
        <v>3</v>
      </c>
      <c r="DI506" s="2" t="s">
        <v>22</v>
      </c>
      <c r="DJ506" s="2" t="s">
        <v>21</v>
      </c>
      <c r="DK506" s="2" t="s">
        <v>3</v>
      </c>
      <c r="DL506" s="2" t="s">
        <v>3</v>
      </c>
      <c r="DM506" s="2" t="s">
        <v>3</v>
      </c>
      <c r="DN506" s="2">
        <v>0</v>
      </c>
      <c r="DO506" s="2">
        <v>0</v>
      </c>
      <c r="DP506" s="2">
        <v>1</v>
      </c>
      <c r="DQ506" s="2">
        <v>1</v>
      </c>
      <c r="DR506" s="2"/>
      <c r="DS506" s="2"/>
      <c r="DT506" s="2"/>
      <c r="DU506" s="2">
        <v>1009</v>
      </c>
      <c r="DV506" s="2" t="s">
        <v>73</v>
      </c>
      <c r="DW506" s="2" t="s">
        <v>73</v>
      </c>
      <c r="DX506" s="2">
        <v>100</v>
      </c>
      <c r="DY506" s="2"/>
      <c r="DZ506" s="2"/>
      <c r="EA506" s="2"/>
      <c r="EB506" s="2"/>
      <c r="EC506" s="2"/>
      <c r="ED506" s="2"/>
      <c r="EE506" s="2">
        <v>31102217</v>
      </c>
      <c r="EF506" s="2">
        <v>2</v>
      </c>
      <c r="EG506" s="2" t="s">
        <v>23</v>
      </c>
      <c r="EH506" s="2">
        <v>0</v>
      </c>
      <c r="EI506" s="2" t="s">
        <v>3</v>
      </c>
      <c r="EJ506" s="2">
        <v>1</v>
      </c>
      <c r="EK506" s="2">
        <v>20001</v>
      </c>
      <c r="EL506" s="2" t="s">
        <v>24</v>
      </c>
      <c r="EM506" s="2" t="s">
        <v>25</v>
      </c>
      <c r="EN506" s="2"/>
      <c r="EO506" s="2" t="s">
        <v>26</v>
      </c>
      <c r="EP506" s="2"/>
      <c r="EQ506" s="2">
        <v>0</v>
      </c>
      <c r="ER506" s="2">
        <v>932.04</v>
      </c>
      <c r="ES506" s="2">
        <v>866.62</v>
      </c>
      <c r="ET506" s="2">
        <v>10.16</v>
      </c>
      <c r="EU506" s="2">
        <v>0.46</v>
      </c>
      <c r="EV506" s="2">
        <v>55.26</v>
      </c>
      <c r="EW506" s="2">
        <v>6.02</v>
      </c>
      <c r="EX506" s="2">
        <v>0.04</v>
      </c>
      <c r="EY506" s="2">
        <v>0</v>
      </c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>
        <v>0</v>
      </c>
      <c r="FR506" s="2">
        <f t="shared" si="459"/>
        <v>0</v>
      </c>
      <c r="FS506" s="2">
        <v>0</v>
      </c>
      <c r="FT506" s="2" t="s">
        <v>27</v>
      </c>
      <c r="FU506" s="2" t="s">
        <v>28</v>
      </c>
      <c r="FV506" s="2"/>
      <c r="FW506" s="2"/>
      <c r="FX506" s="2">
        <v>115.2</v>
      </c>
      <c r="FY506" s="2">
        <v>70.55</v>
      </c>
      <c r="FZ506" s="2"/>
      <c r="GA506" s="2" t="s">
        <v>3</v>
      </c>
      <c r="GB506" s="2"/>
      <c r="GC506" s="2"/>
      <c r="GD506" s="2">
        <v>1</v>
      </c>
      <c r="GE506" s="2"/>
      <c r="GF506" s="2">
        <v>738537470</v>
      </c>
      <c r="GG506" s="2">
        <v>2</v>
      </c>
      <c r="GH506" s="2">
        <v>1</v>
      </c>
      <c r="GI506" s="2">
        <v>-2</v>
      </c>
      <c r="GJ506" s="2">
        <v>0</v>
      </c>
      <c r="GK506" s="2">
        <v>0</v>
      </c>
      <c r="GL506" s="2">
        <f t="shared" si="460"/>
        <v>0</v>
      </c>
      <c r="GM506" s="2">
        <f t="shared" si="461"/>
        <v>147.57</v>
      </c>
      <c r="GN506" s="2">
        <f t="shared" si="462"/>
        <v>147.57</v>
      </c>
      <c r="GO506" s="2">
        <f t="shared" si="463"/>
        <v>0</v>
      </c>
      <c r="GP506" s="2">
        <f t="shared" si="464"/>
        <v>0</v>
      </c>
      <c r="GQ506" s="2"/>
      <c r="GR506" s="2">
        <v>0</v>
      </c>
      <c r="GS506" s="2">
        <v>3</v>
      </c>
      <c r="GT506" s="2">
        <v>0</v>
      </c>
      <c r="GU506" s="2" t="s">
        <v>3</v>
      </c>
      <c r="GV506" s="2">
        <f t="shared" si="465"/>
        <v>0</v>
      </c>
      <c r="GW506" s="2">
        <v>1</v>
      </c>
      <c r="GX506" s="2">
        <f t="shared" si="466"/>
        <v>0</v>
      </c>
      <c r="GY506" s="2"/>
      <c r="GZ506" s="2"/>
      <c r="HA506" s="2">
        <v>0</v>
      </c>
      <c r="HB506" s="2">
        <v>0</v>
      </c>
      <c r="HC506" s="2">
        <f t="shared" si="467"/>
        <v>0</v>
      </c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>
        <v>0</v>
      </c>
      <c r="IL506" s="2"/>
      <c r="IM506" s="2"/>
      <c r="IN506" s="2"/>
      <c r="IO506" s="2"/>
      <c r="IP506" s="2"/>
      <c r="IQ506" s="2"/>
      <c r="IR506" s="2"/>
      <c r="IS506" s="2"/>
      <c r="IT506" s="2"/>
      <c r="IU506" s="2"/>
    </row>
    <row r="507" spans="1:255">
      <c r="A507">
        <v>17</v>
      </c>
      <c r="B507">
        <v>1</v>
      </c>
      <c r="C507">
        <f>ROW(SmtRes!A500)</f>
        <v>500</v>
      </c>
      <c r="D507">
        <f>ROW(EtalonRes!A572)</f>
        <v>572</v>
      </c>
      <c r="E507" t="s">
        <v>321</v>
      </c>
      <c r="F507" t="s">
        <v>71</v>
      </c>
      <c r="G507" t="s">
        <v>72</v>
      </c>
      <c r="H507" t="s">
        <v>73</v>
      </c>
      <c r="I507">
        <f>ROUND(13.4/100,9)</f>
        <v>0.13400000000000001</v>
      </c>
      <c r="J507">
        <v>0</v>
      </c>
      <c r="O507">
        <f t="shared" si="433"/>
        <v>128.38999999999999</v>
      </c>
      <c r="P507">
        <f t="shared" si="434"/>
        <v>116.13</v>
      </c>
      <c r="Q507">
        <f t="shared" si="435"/>
        <v>2.04</v>
      </c>
      <c r="R507">
        <f t="shared" si="436"/>
        <v>0.09</v>
      </c>
      <c r="S507">
        <f t="shared" si="437"/>
        <v>10.220000000000001</v>
      </c>
      <c r="T507">
        <f t="shared" si="438"/>
        <v>0</v>
      </c>
      <c r="U507">
        <f t="shared" si="439"/>
        <v>1.1132183999999998</v>
      </c>
      <c r="V507">
        <f t="shared" si="440"/>
        <v>8.0400000000000003E-3</v>
      </c>
      <c r="W507">
        <f t="shared" si="441"/>
        <v>0</v>
      </c>
      <c r="X507">
        <f t="shared" si="442"/>
        <v>11.86</v>
      </c>
      <c r="Y507">
        <f t="shared" si="443"/>
        <v>7.32</v>
      </c>
      <c r="AA507">
        <v>33304960</v>
      </c>
      <c r="AB507">
        <f t="shared" si="444"/>
        <v>958.12</v>
      </c>
      <c r="AC507">
        <f t="shared" si="445"/>
        <v>866.62</v>
      </c>
      <c r="AD507">
        <f>ROUND((((((ET507*1.2)*1.25))-(((EU507*1.2)*1.25)))+AE507),2)</f>
        <v>15.24</v>
      </c>
      <c r="AE507">
        <f>ROUND((((EU507*1.2)*1.25)),2)</f>
        <v>0.69</v>
      </c>
      <c r="AF507">
        <f>ROUND((((EV507*1.2)*1.15)),2)</f>
        <v>76.260000000000005</v>
      </c>
      <c r="AG507">
        <f t="shared" si="446"/>
        <v>0</v>
      </c>
      <c r="AH507">
        <f>(((EW507*1.2)*1.15))</f>
        <v>8.307599999999999</v>
      </c>
      <c r="AI507">
        <f>(((EX507*1.2)*1.25))</f>
        <v>0.06</v>
      </c>
      <c r="AJ507">
        <f t="shared" si="447"/>
        <v>0</v>
      </c>
      <c r="AK507">
        <v>932.04</v>
      </c>
      <c r="AL507">
        <v>866.62</v>
      </c>
      <c r="AM507">
        <v>10.16</v>
      </c>
      <c r="AN507">
        <v>0.46</v>
      </c>
      <c r="AO507">
        <v>55.26</v>
      </c>
      <c r="AP507">
        <v>0</v>
      </c>
      <c r="AQ507">
        <v>6.02</v>
      </c>
      <c r="AR507">
        <v>0.04</v>
      </c>
      <c r="AS507">
        <v>0</v>
      </c>
      <c r="AT507">
        <v>115</v>
      </c>
      <c r="AU507">
        <v>71</v>
      </c>
      <c r="AV507">
        <v>1</v>
      </c>
      <c r="AW507">
        <v>1</v>
      </c>
      <c r="AZ507">
        <v>1</v>
      </c>
      <c r="BA507">
        <v>1</v>
      </c>
      <c r="BB507">
        <v>1</v>
      </c>
      <c r="BC507">
        <v>1</v>
      </c>
      <c r="BD507" t="s">
        <v>3</v>
      </c>
      <c r="BE507" t="s">
        <v>3</v>
      </c>
      <c r="BF507" t="s">
        <v>3</v>
      </c>
      <c r="BG507" t="s">
        <v>3</v>
      </c>
      <c r="BH507">
        <v>0</v>
      </c>
      <c r="BI507">
        <v>1</v>
      </c>
      <c r="BJ507" t="s">
        <v>74</v>
      </c>
      <c r="BM507">
        <v>20001</v>
      </c>
      <c r="BN507">
        <v>0</v>
      </c>
      <c r="BO507" t="s">
        <v>3</v>
      </c>
      <c r="BP507">
        <v>0</v>
      </c>
      <c r="BQ507">
        <v>2</v>
      </c>
      <c r="BR507">
        <v>0</v>
      </c>
      <c r="BS507">
        <v>1</v>
      </c>
      <c r="BT507">
        <v>1</v>
      </c>
      <c r="BU507">
        <v>1</v>
      </c>
      <c r="BV507">
        <v>1</v>
      </c>
      <c r="BW507">
        <v>1</v>
      </c>
      <c r="BX507">
        <v>1</v>
      </c>
      <c r="BY507" t="s">
        <v>3</v>
      </c>
      <c r="BZ507">
        <v>128</v>
      </c>
      <c r="CA507">
        <v>83</v>
      </c>
      <c r="CE507">
        <v>0</v>
      </c>
      <c r="CF507">
        <v>0</v>
      </c>
      <c r="CG507">
        <v>0</v>
      </c>
      <c r="CM507">
        <v>0</v>
      </c>
      <c r="CN507" t="s">
        <v>954</v>
      </c>
      <c r="CO507">
        <v>0</v>
      </c>
      <c r="CP507">
        <f t="shared" si="448"/>
        <v>128.39000000000001</v>
      </c>
      <c r="CQ507">
        <f t="shared" si="449"/>
        <v>866.62</v>
      </c>
      <c r="CR507">
        <f t="shared" si="450"/>
        <v>15.24</v>
      </c>
      <c r="CS507">
        <f t="shared" si="451"/>
        <v>0.69</v>
      </c>
      <c r="CT507">
        <f t="shared" si="452"/>
        <v>76.260000000000005</v>
      </c>
      <c r="CU507">
        <f t="shared" si="453"/>
        <v>0</v>
      </c>
      <c r="CV507">
        <f t="shared" si="454"/>
        <v>8.307599999999999</v>
      </c>
      <c r="CW507">
        <f t="shared" si="455"/>
        <v>0.06</v>
      </c>
      <c r="CX507">
        <f t="shared" si="456"/>
        <v>0</v>
      </c>
      <c r="CY507">
        <f t="shared" si="457"/>
        <v>11.8565</v>
      </c>
      <c r="CZ507">
        <f t="shared" si="458"/>
        <v>7.3201000000000001</v>
      </c>
      <c r="DC507" t="s">
        <v>3</v>
      </c>
      <c r="DD507" t="s">
        <v>3</v>
      </c>
      <c r="DE507" t="s">
        <v>21</v>
      </c>
      <c r="DF507" t="s">
        <v>21</v>
      </c>
      <c r="DG507" t="s">
        <v>22</v>
      </c>
      <c r="DH507" t="s">
        <v>3</v>
      </c>
      <c r="DI507" t="s">
        <v>22</v>
      </c>
      <c r="DJ507" t="s">
        <v>21</v>
      </c>
      <c r="DK507" t="s">
        <v>3</v>
      </c>
      <c r="DL507" t="s">
        <v>3</v>
      </c>
      <c r="DM507" t="s">
        <v>3</v>
      </c>
      <c r="DN507">
        <v>0</v>
      </c>
      <c r="DO507">
        <v>0</v>
      </c>
      <c r="DP507">
        <v>1</v>
      </c>
      <c r="DQ507">
        <v>1</v>
      </c>
      <c r="DU507">
        <v>1009</v>
      </c>
      <c r="DV507" t="s">
        <v>73</v>
      </c>
      <c r="DW507" t="s">
        <v>73</v>
      </c>
      <c r="DX507">
        <v>100</v>
      </c>
      <c r="EE507">
        <v>31102217</v>
      </c>
      <c r="EF507">
        <v>2</v>
      </c>
      <c r="EG507" t="s">
        <v>23</v>
      </c>
      <c r="EH507">
        <v>0</v>
      </c>
      <c r="EI507" t="s">
        <v>3</v>
      </c>
      <c r="EJ507">
        <v>1</v>
      </c>
      <c r="EK507">
        <v>20001</v>
      </c>
      <c r="EL507" t="s">
        <v>24</v>
      </c>
      <c r="EM507" t="s">
        <v>25</v>
      </c>
      <c r="EO507" t="s">
        <v>26</v>
      </c>
      <c r="EQ507">
        <v>0</v>
      </c>
      <c r="ER507">
        <v>932.04</v>
      </c>
      <c r="ES507">
        <v>866.62</v>
      </c>
      <c r="ET507">
        <v>10.16</v>
      </c>
      <c r="EU507">
        <v>0.46</v>
      </c>
      <c r="EV507">
        <v>55.26</v>
      </c>
      <c r="EW507">
        <v>6.02</v>
      </c>
      <c r="EX507">
        <v>0.04</v>
      </c>
      <c r="EY507">
        <v>0</v>
      </c>
      <c r="FQ507">
        <v>0</v>
      </c>
      <c r="FR507">
        <f t="shared" si="459"/>
        <v>0</v>
      </c>
      <c r="FS507">
        <v>0</v>
      </c>
      <c r="FT507" t="s">
        <v>27</v>
      </c>
      <c r="FU507" t="s">
        <v>28</v>
      </c>
      <c r="FX507">
        <v>115.2</v>
      </c>
      <c r="FY507">
        <v>70.55</v>
      </c>
      <c r="GA507" t="s">
        <v>3</v>
      </c>
      <c r="GD507">
        <v>1</v>
      </c>
      <c r="GF507">
        <v>738537470</v>
      </c>
      <c r="GG507">
        <v>2</v>
      </c>
      <c r="GH507">
        <v>1</v>
      </c>
      <c r="GI507">
        <v>-2</v>
      </c>
      <c r="GJ507">
        <v>0</v>
      </c>
      <c r="GK507">
        <v>0</v>
      </c>
      <c r="GL507">
        <f t="shared" si="460"/>
        <v>0</v>
      </c>
      <c r="GM507">
        <f t="shared" si="461"/>
        <v>147.57</v>
      </c>
      <c r="GN507">
        <f t="shared" si="462"/>
        <v>147.57</v>
      </c>
      <c r="GO507">
        <f t="shared" si="463"/>
        <v>0</v>
      </c>
      <c r="GP507">
        <f t="shared" si="464"/>
        <v>0</v>
      </c>
      <c r="GR507">
        <v>0</v>
      </c>
      <c r="GS507">
        <v>3</v>
      </c>
      <c r="GT507">
        <v>0</v>
      </c>
      <c r="GU507" t="s">
        <v>3</v>
      </c>
      <c r="GV507">
        <f t="shared" si="465"/>
        <v>0</v>
      </c>
      <c r="GW507">
        <v>1</v>
      </c>
      <c r="GX507">
        <f t="shared" si="466"/>
        <v>0</v>
      </c>
      <c r="HA507">
        <v>0</v>
      </c>
      <c r="HB507">
        <v>0</v>
      </c>
      <c r="HC507">
        <f t="shared" si="467"/>
        <v>0</v>
      </c>
      <c r="IK507">
        <v>0</v>
      </c>
    </row>
    <row r="508" spans="1:255">
      <c r="A508" s="2">
        <v>17</v>
      </c>
      <c r="B508" s="2">
        <v>1</v>
      </c>
      <c r="C508" s="2"/>
      <c r="D508" s="2"/>
      <c r="E508" s="2" t="s">
        <v>322</v>
      </c>
      <c r="F508" s="2" t="s">
        <v>76</v>
      </c>
      <c r="G508" s="2" t="s">
        <v>77</v>
      </c>
      <c r="H508" s="2" t="s">
        <v>78</v>
      </c>
      <c r="I508" s="2">
        <v>-13.4</v>
      </c>
      <c r="J508" s="2">
        <v>0</v>
      </c>
      <c r="K508" s="2"/>
      <c r="L508" s="2"/>
      <c r="M508" s="2"/>
      <c r="N508" s="2"/>
      <c r="O508" s="2">
        <f t="shared" si="433"/>
        <v>-114.17</v>
      </c>
      <c r="P508" s="2">
        <f t="shared" si="434"/>
        <v>-114.17</v>
      </c>
      <c r="Q508" s="2">
        <f t="shared" si="435"/>
        <v>0</v>
      </c>
      <c r="R508" s="2">
        <f t="shared" si="436"/>
        <v>0</v>
      </c>
      <c r="S508" s="2">
        <f t="shared" si="437"/>
        <v>0</v>
      </c>
      <c r="T508" s="2">
        <f t="shared" si="438"/>
        <v>0</v>
      </c>
      <c r="U508" s="2">
        <f t="shared" si="439"/>
        <v>0</v>
      </c>
      <c r="V508" s="2">
        <f t="shared" si="440"/>
        <v>0</v>
      </c>
      <c r="W508" s="2">
        <f t="shared" si="441"/>
        <v>0</v>
      </c>
      <c r="X508" s="2">
        <f t="shared" si="442"/>
        <v>0</v>
      </c>
      <c r="Y508" s="2">
        <f t="shared" si="443"/>
        <v>0</v>
      </c>
      <c r="Z508" s="2"/>
      <c r="AA508" s="2">
        <v>33304975</v>
      </c>
      <c r="AB508" s="2">
        <f t="shared" si="444"/>
        <v>8.52</v>
      </c>
      <c r="AC508" s="2">
        <f t="shared" si="445"/>
        <v>8.52</v>
      </c>
      <c r="AD508" s="2">
        <f>ROUND((((ET508)-(EU508))+AE508),2)</f>
        <v>0</v>
      </c>
      <c r="AE508" s="2">
        <f t="shared" ref="AE508:AF511" si="472">ROUND((EU508),2)</f>
        <v>0</v>
      </c>
      <c r="AF508" s="2">
        <f t="shared" si="472"/>
        <v>0</v>
      </c>
      <c r="AG508" s="2">
        <f t="shared" si="446"/>
        <v>0</v>
      </c>
      <c r="AH508" s="2">
        <f t="shared" ref="AH508:AI511" si="473">(EW508)</f>
        <v>0</v>
      </c>
      <c r="AI508" s="2">
        <f t="shared" si="473"/>
        <v>0</v>
      </c>
      <c r="AJ508" s="2">
        <f t="shared" si="447"/>
        <v>0</v>
      </c>
      <c r="AK508" s="2">
        <v>8.52</v>
      </c>
      <c r="AL508" s="2">
        <v>8.52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1</v>
      </c>
      <c r="AW508" s="2">
        <v>1</v>
      </c>
      <c r="AX508" s="2"/>
      <c r="AY508" s="2"/>
      <c r="AZ508" s="2">
        <v>1</v>
      </c>
      <c r="BA508" s="2">
        <v>1</v>
      </c>
      <c r="BB508" s="2">
        <v>1</v>
      </c>
      <c r="BC508" s="2">
        <v>1</v>
      </c>
      <c r="BD508" s="2" t="s">
        <v>3</v>
      </c>
      <c r="BE508" s="2" t="s">
        <v>3</v>
      </c>
      <c r="BF508" s="2" t="s">
        <v>3</v>
      </c>
      <c r="BG508" s="2" t="s">
        <v>3</v>
      </c>
      <c r="BH508" s="2">
        <v>3</v>
      </c>
      <c r="BI508" s="2">
        <v>1</v>
      </c>
      <c r="BJ508" s="2" t="s">
        <v>79</v>
      </c>
      <c r="BK508" s="2"/>
      <c r="BL508" s="2"/>
      <c r="BM508" s="2">
        <v>500001</v>
      </c>
      <c r="BN508" s="2">
        <v>0</v>
      </c>
      <c r="BO508" s="2" t="s">
        <v>3</v>
      </c>
      <c r="BP508" s="2">
        <v>0</v>
      </c>
      <c r="BQ508" s="2">
        <v>8</v>
      </c>
      <c r="BR508" s="2">
        <v>0</v>
      </c>
      <c r="BS508" s="2">
        <v>1</v>
      </c>
      <c r="BT508" s="2">
        <v>1</v>
      </c>
      <c r="BU508" s="2">
        <v>1</v>
      </c>
      <c r="BV508" s="2">
        <v>1</v>
      </c>
      <c r="BW508" s="2">
        <v>1</v>
      </c>
      <c r="BX508" s="2">
        <v>1</v>
      </c>
      <c r="BY508" s="2" t="s">
        <v>3</v>
      </c>
      <c r="BZ508" s="2">
        <v>0</v>
      </c>
      <c r="CA508" s="2">
        <v>0</v>
      </c>
      <c r="CB508" s="2"/>
      <c r="CC508" s="2"/>
      <c r="CD508" s="2"/>
      <c r="CE508" s="2">
        <v>0</v>
      </c>
      <c r="CF508" s="2">
        <v>0</v>
      </c>
      <c r="CG508" s="2">
        <v>0</v>
      </c>
      <c r="CH508" s="2"/>
      <c r="CI508" s="2"/>
      <c r="CJ508" s="2"/>
      <c r="CK508" s="2"/>
      <c r="CL508" s="2"/>
      <c r="CM508" s="2">
        <v>0</v>
      </c>
      <c r="CN508" s="2" t="s">
        <v>3</v>
      </c>
      <c r="CO508" s="2">
        <v>0</v>
      </c>
      <c r="CP508" s="2">
        <f t="shared" si="448"/>
        <v>-114.17</v>
      </c>
      <c r="CQ508" s="2">
        <f t="shared" si="449"/>
        <v>8.52</v>
      </c>
      <c r="CR508" s="2">
        <f t="shared" si="450"/>
        <v>0</v>
      </c>
      <c r="CS508" s="2">
        <f t="shared" si="451"/>
        <v>0</v>
      </c>
      <c r="CT508" s="2">
        <f t="shared" si="452"/>
        <v>0</v>
      </c>
      <c r="CU508" s="2">
        <f t="shared" si="453"/>
        <v>0</v>
      </c>
      <c r="CV508" s="2">
        <f t="shared" si="454"/>
        <v>0</v>
      </c>
      <c r="CW508" s="2">
        <f t="shared" si="455"/>
        <v>0</v>
      </c>
      <c r="CX508" s="2">
        <f t="shared" si="456"/>
        <v>0</v>
      </c>
      <c r="CY508" s="2">
        <f t="shared" si="457"/>
        <v>0</v>
      </c>
      <c r="CZ508" s="2">
        <f t="shared" si="458"/>
        <v>0</v>
      </c>
      <c r="DA508" s="2"/>
      <c r="DB508" s="2"/>
      <c r="DC508" s="2" t="s">
        <v>3</v>
      </c>
      <c r="DD508" s="2" t="s">
        <v>3</v>
      </c>
      <c r="DE508" s="2" t="s">
        <v>3</v>
      </c>
      <c r="DF508" s="2" t="s">
        <v>3</v>
      </c>
      <c r="DG508" s="2" t="s">
        <v>3</v>
      </c>
      <c r="DH508" s="2" t="s">
        <v>3</v>
      </c>
      <c r="DI508" s="2" t="s">
        <v>3</v>
      </c>
      <c r="DJ508" s="2" t="s">
        <v>3</v>
      </c>
      <c r="DK508" s="2" t="s">
        <v>3</v>
      </c>
      <c r="DL508" s="2" t="s">
        <v>3</v>
      </c>
      <c r="DM508" s="2" t="s">
        <v>3</v>
      </c>
      <c r="DN508" s="2">
        <v>0</v>
      </c>
      <c r="DO508" s="2">
        <v>0</v>
      </c>
      <c r="DP508" s="2">
        <v>1</v>
      </c>
      <c r="DQ508" s="2">
        <v>1</v>
      </c>
      <c r="DR508" s="2"/>
      <c r="DS508" s="2"/>
      <c r="DT508" s="2"/>
      <c r="DU508" s="2">
        <v>1009</v>
      </c>
      <c r="DV508" s="2" t="s">
        <v>78</v>
      </c>
      <c r="DW508" s="2" t="s">
        <v>78</v>
      </c>
      <c r="DX508" s="2">
        <v>1</v>
      </c>
      <c r="DY508" s="2"/>
      <c r="DZ508" s="2"/>
      <c r="EA508" s="2"/>
      <c r="EB508" s="2"/>
      <c r="EC508" s="2"/>
      <c r="ED508" s="2"/>
      <c r="EE508" s="2">
        <v>31102119</v>
      </c>
      <c r="EF508" s="2">
        <v>8</v>
      </c>
      <c r="EG508" s="2" t="s">
        <v>34</v>
      </c>
      <c r="EH508" s="2">
        <v>0</v>
      </c>
      <c r="EI508" s="2" t="s">
        <v>3</v>
      </c>
      <c r="EJ508" s="2">
        <v>1</v>
      </c>
      <c r="EK508" s="2">
        <v>500001</v>
      </c>
      <c r="EL508" s="2" t="s">
        <v>35</v>
      </c>
      <c r="EM508" s="2" t="s">
        <v>36</v>
      </c>
      <c r="EN508" s="2"/>
      <c r="EO508" s="2" t="s">
        <v>3</v>
      </c>
      <c r="EP508" s="2"/>
      <c r="EQ508" s="2">
        <v>0</v>
      </c>
      <c r="ER508" s="2">
        <v>8.52</v>
      </c>
      <c r="ES508" s="2">
        <v>8.52</v>
      </c>
      <c r="ET508" s="2">
        <v>0</v>
      </c>
      <c r="EU508" s="2">
        <v>0</v>
      </c>
      <c r="EV508" s="2">
        <v>0</v>
      </c>
      <c r="EW508" s="2">
        <v>0</v>
      </c>
      <c r="EX508" s="2">
        <v>0</v>
      </c>
      <c r="EY508" s="2">
        <v>0</v>
      </c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>
        <v>0</v>
      </c>
      <c r="FR508" s="2">
        <f t="shared" si="459"/>
        <v>0</v>
      </c>
      <c r="FS508" s="2">
        <v>0</v>
      </c>
      <c r="FT508" s="2"/>
      <c r="FU508" s="2"/>
      <c r="FV508" s="2"/>
      <c r="FW508" s="2"/>
      <c r="FX508" s="2">
        <v>0</v>
      </c>
      <c r="FY508" s="2">
        <v>0</v>
      </c>
      <c r="FZ508" s="2"/>
      <c r="GA508" s="2" t="s">
        <v>3</v>
      </c>
      <c r="GB508" s="2"/>
      <c r="GC508" s="2"/>
      <c r="GD508" s="2">
        <v>1</v>
      </c>
      <c r="GE508" s="2"/>
      <c r="GF508" s="2">
        <v>-418489366</v>
      </c>
      <c r="GG508" s="2">
        <v>2</v>
      </c>
      <c r="GH508" s="2">
        <v>1</v>
      </c>
      <c r="GI508" s="2">
        <v>-2</v>
      </c>
      <c r="GJ508" s="2">
        <v>0</v>
      </c>
      <c r="GK508" s="2">
        <v>0</v>
      </c>
      <c r="GL508" s="2">
        <f t="shared" si="460"/>
        <v>0</v>
      </c>
      <c r="GM508" s="2">
        <f t="shared" si="461"/>
        <v>-114.17</v>
      </c>
      <c r="GN508" s="2">
        <f t="shared" si="462"/>
        <v>-114.17</v>
      </c>
      <c r="GO508" s="2">
        <f t="shared" si="463"/>
        <v>0</v>
      </c>
      <c r="GP508" s="2">
        <f t="shared" si="464"/>
        <v>0</v>
      </c>
      <c r="GQ508" s="2"/>
      <c r="GR508" s="2">
        <v>0</v>
      </c>
      <c r="GS508" s="2">
        <v>3</v>
      </c>
      <c r="GT508" s="2">
        <v>0</v>
      </c>
      <c r="GU508" s="2" t="s">
        <v>3</v>
      </c>
      <c r="GV508" s="2">
        <f t="shared" si="465"/>
        <v>0</v>
      </c>
      <c r="GW508" s="2">
        <v>1</v>
      </c>
      <c r="GX508" s="2">
        <f t="shared" si="466"/>
        <v>0</v>
      </c>
      <c r="GY508" s="2"/>
      <c r="GZ508" s="2"/>
      <c r="HA508" s="2">
        <v>0</v>
      </c>
      <c r="HB508" s="2">
        <v>0</v>
      </c>
      <c r="HC508" s="2">
        <f t="shared" si="467"/>
        <v>0</v>
      </c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>
        <v>0</v>
      </c>
      <c r="IL508" s="2"/>
      <c r="IM508" s="2"/>
      <c r="IN508" s="2"/>
      <c r="IO508" s="2"/>
      <c r="IP508" s="2"/>
      <c r="IQ508" s="2"/>
      <c r="IR508" s="2"/>
      <c r="IS508" s="2"/>
      <c r="IT508" s="2"/>
      <c r="IU508" s="2"/>
    </row>
    <row r="509" spans="1:255">
      <c r="A509">
        <v>17</v>
      </c>
      <c r="B509">
        <v>1</v>
      </c>
      <c r="E509" t="s">
        <v>322</v>
      </c>
      <c r="F509" t="s">
        <v>76</v>
      </c>
      <c r="G509" t="s">
        <v>77</v>
      </c>
      <c r="H509" t="s">
        <v>78</v>
      </c>
      <c r="I509">
        <v>-13.4</v>
      </c>
      <c r="J509">
        <v>0</v>
      </c>
      <c r="O509">
        <f t="shared" si="433"/>
        <v>-114.17</v>
      </c>
      <c r="P509">
        <f t="shared" si="434"/>
        <v>-114.17</v>
      </c>
      <c r="Q509">
        <f t="shared" si="435"/>
        <v>0</v>
      </c>
      <c r="R509">
        <f t="shared" si="436"/>
        <v>0</v>
      </c>
      <c r="S509">
        <f t="shared" si="437"/>
        <v>0</v>
      </c>
      <c r="T509">
        <f t="shared" si="438"/>
        <v>0</v>
      </c>
      <c r="U509">
        <f t="shared" si="439"/>
        <v>0</v>
      </c>
      <c r="V509">
        <f t="shared" si="440"/>
        <v>0</v>
      </c>
      <c r="W509">
        <f t="shared" si="441"/>
        <v>0</v>
      </c>
      <c r="X509">
        <f t="shared" si="442"/>
        <v>0</v>
      </c>
      <c r="Y509">
        <f t="shared" si="443"/>
        <v>0</v>
      </c>
      <c r="AA509">
        <v>33304960</v>
      </c>
      <c r="AB509">
        <f t="shared" si="444"/>
        <v>8.52</v>
      </c>
      <c r="AC509">
        <f t="shared" si="445"/>
        <v>8.52</v>
      </c>
      <c r="AD509">
        <f>ROUND((((ET509)-(EU509))+AE509),2)</f>
        <v>0</v>
      </c>
      <c r="AE509">
        <f t="shared" si="472"/>
        <v>0</v>
      </c>
      <c r="AF509">
        <f t="shared" si="472"/>
        <v>0</v>
      </c>
      <c r="AG509">
        <f t="shared" si="446"/>
        <v>0</v>
      </c>
      <c r="AH509">
        <f t="shared" si="473"/>
        <v>0</v>
      </c>
      <c r="AI509">
        <f t="shared" si="473"/>
        <v>0</v>
      </c>
      <c r="AJ509">
        <f t="shared" si="447"/>
        <v>0</v>
      </c>
      <c r="AK509">
        <v>8.52</v>
      </c>
      <c r="AL509">
        <v>8.52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1</v>
      </c>
      <c r="AW509">
        <v>1</v>
      </c>
      <c r="AZ509">
        <v>1</v>
      </c>
      <c r="BA509">
        <v>1</v>
      </c>
      <c r="BB509">
        <v>1</v>
      </c>
      <c r="BC509">
        <v>1</v>
      </c>
      <c r="BD509" t="s">
        <v>3</v>
      </c>
      <c r="BE509" t="s">
        <v>3</v>
      </c>
      <c r="BF509" t="s">
        <v>3</v>
      </c>
      <c r="BG509" t="s">
        <v>3</v>
      </c>
      <c r="BH509">
        <v>3</v>
      </c>
      <c r="BI509">
        <v>1</v>
      </c>
      <c r="BJ509" t="s">
        <v>79</v>
      </c>
      <c r="BM509">
        <v>500001</v>
      </c>
      <c r="BN509">
        <v>0</v>
      </c>
      <c r="BO509" t="s">
        <v>3</v>
      </c>
      <c r="BP509">
        <v>0</v>
      </c>
      <c r="BQ509">
        <v>8</v>
      </c>
      <c r="BR509">
        <v>0</v>
      </c>
      <c r="BS509">
        <v>1</v>
      </c>
      <c r="BT509">
        <v>1</v>
      </c>
      <c r="BU509">
        <v>1</v>
      </c>
      <c r="BV509">
        <v>1</v>
      </c>
      <c r="BW509">
        <v>1</v>
      </c>
      <c r="BX509">
        <v>1</v>
      </c>
      <c r="BY509" t="s">
        <v>3</v>
      </c>
      <c r="BZ509">
        <v>0</v>
      </c>
      <c r="CA509">
        <v>0</v>
      </c>
      <c r="CE509">
        <v>0</v>
      </c>
      <c r="CF509">
        <v>0</v>
      </c>
      <c r="CG509">
        <v>0</v>
      </c>
      <c r="CM509">
        <v>0</v>
      </c>
      <c r="CN509" t="s">
        <v>3</v>
      </c>
      <c r="CO509">
        <v>0</v>
      </c>
      <c r="CP509">
        <f t="shared" si="448"/>
        <v>-114.17</v>
      </c>
      <c r="CQ509">
        <f t="shared" si="449"/>
        <v>8.52</v>
      </c>
      <c r="CR509">
        <f t="shared" si="450"/>
        <v>0</v>
      </c>
      <c r="CS509">
        <f t="shared" si="451"/>
        <v>0</v>
      </c>
      <c r="CT509">
        <f t="shared" si="452"/>
        <v>0</v>
      </c>
      <c r="CU509">
        <f t="shared" si="453"/>
        <v>0</v>
      </c>
      <c r="CV509">
        <f t="shared" si="454"/>
        <v>0</v>
      </c>
      <c r="CW509">
        <f t="shared" si="455"/>
        <v>0</v>
      </c>
      <c r="CX509">
        <f t="shared" si="456"/>
        <v>0</v>
      </c>
      <c r="CY509">
        <f t="shared" si="457"/>
        <v>0</v>
      </c>
      <c r="CZ509">
        <f t="shared" si="458"/>
        <v>0</v>
      </c>
      <c r="DC509" t="s">
        <v>3</v>
      </c>
      <c r="DD509" t="s">
        <v>3</v>
      </c>
      <c r="DE509" t="s">
        <v>3</v>
      </c>
      <c r="DF509" t="s">
        <v>3</v>
      </c>
      <c r="DG509" t="s">
        <v>3</v>
      </c>
      <c r="DH509" t="s">
        <v>3</v>
      </c>
      <c r="DI509" t="s">
        <v>3</v>
      </c>
      <c r="DJ509" t="s">
        <v>3</v>
      </c>
      <c r="DK509" t="s">
        <v>3</v>
      </c>
      <c r="DL509" t="s">
        <v>3</v>
      </c>
      <c r="DM509" t="s">
        <v>3</v>
      </c>
      <c r="DN509">
        <v>0</v>
      </c>
      <c r="DO509">
        <v>0</v>
      </c>
      <c r="DP509">
        <v>1</v>
      </c>
      <c r="DQ509">
        <v>1</v>
      </c>
      <c r="DU509">
        <v>1009</v>
      </c>
      <c r="DV509" t="s">
        <v>78</v>
      </c>
      <c r="DW509" t="s">
        <v>78</v>
      </c>
      <c r="DX509">
        <v>1</v>
      </c>
      <c r="EE509">
        <v>31102119</v>
      </c>
      <c r="EF509">
        <v>8</v>
      </c>
      <c r="EG509" t="s">
        <v>34</v>
      </c>
      <c r="EH509">
        <v>0</v>
      </c>
      <c r="EI509" t="s">
        <v>3</v>
      </c>
      <c r="EJ509">
        <v>1</v>
      </c>
      <c r="EK509">
        <v>500001</v>
      </c>
      <c r="EL509" t="s">
        <v>35</v>
      </c>
      <c r="EM509" t="s">
        <v>36</v>
      </c>
      <c r="EO509" t="s">
        <v>3</v>
      </c>
      <c r="EQ509">
        <v>0</v>
      </c>
      <c r="ER509">
        <v>8.52</v>
      </c>
      <c r="ES509">
        <v>8.52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FQ509">
        <v>0</v>
      </c>
      <c r="FR509">
        <f t="shared" si="459"/>
        <v>0</v>
      </c>
      <c r="FS509">
        <v>0</v>
      </c>
      <c r="FX509">
        <v>0</v>
      </c>
      <c r="FY509">
        <v>0</v>
      </c>
      <c r="GA509" t="s">
        <v>3</v>
      </c>
      <c r="GD509">
        <v>1</v>
      </c>
      <c r="GF509">
        <v>-418489366</v>
      </c>
      <c r="GG509">
        <v>2</v>
      </c>
      <c r="GH509">
        <v>1</v>
      </c>
      <c r="GI509">
        <v>-2</v>
      </c>
      <c r="GJ509">
        <v>0</v>
      </c>
      <c r="GK509">
        <v>0</v>
      </c>
      <c r="GL509">
        <f t="shared" si="460"/>
        <v>0</v>
      </c>
      <c r="GM509">
        <f t="shared" si="461"/>
        <v>-114.17</v>
      </c>
      <c r="GN509">
        <f t="shared" si="462"/>
        <v>-114.17</v>
      </c>
      <c r="GO509">
        <f t="shared" si="463"/>
        <v>0</v>
      </c>
      <c r="GP509">
        <f t="shared" si="464"/>
        <v>0</v>
      </c>
      <c r="GR509">
        <v>0</v>
      </c>
      <c r="GS509">
        <v>3</v>
      </c>
      <c r="GT509">
        <v>0</v>
      </c>
      <c r="GU509" t="s">
        <v>3</v>
      </c>
      <c r="GV509">
        <f t="shared" si="465"/>
        <v>0</v>
      </c>
      <c r="GW509">
        <v>1</v>
      </c>
      <c r="GX509">
        <f t="shared" si="466"/>
        <v>0</v>
      </c>
      <c r="HA509">
        <v>0</v>
      </c>
      <c r="HB509">
        <v>0</v>
      </c>
      <c r="HC509">
        <f t="shared" si="467"/>
        <v>0</v>
      </c>
      <c r="IK509">
        <v>0</v>
      </c>
    </row>
    <row r="510" spans="1:255">
      <c r="A510" s="2">
        <v>17</v>
      </c>
      <c r="B510" s="2">
        <v>1</v>
      </c>
      <c r="C510" s="2"/>
      <c r="D510" s="2"/>
      <c r="E510" s="2" t="s">
        <v>323</v>
      </c>
      <c r="F510" s="2" t="s">
        <v>38</v>
      </c>
      <c r="G510" s="2" t="s">
        <v>324</v>
      </c>
      <c r="H510" s="2" t="s">
        <v>40</v>
      </c>
      <c r="I510" s="2">
        <v>2</v>
      </c>
      <c r="J510" s="2">
        <v>0</v>
      </c>
      <c r="K510" s="2"/>
      <c r="L510" s="2"/>
      <c r="M510" s="2"/>
      <c r="N510" s="2"/>
      <c r="O510" s="2">
        <f t="shared" si="433"/>
        <v>0</v>
      </c>
      <c r="P510" s="2">
        <f t="shared" si="434"/>
        <v>0</v>
      </c>
      <c r="Q510" s="2">
        <f t="shared" si="435"/>
        <v>0</v>
      </c>
      <c r="R510" s="2">
        <f t="shared" si="436"/>
        <v>0</v>
      </c>
      <c r="S510" s="2">
        <f t="shared" si="437"/>
        <v>0</v>
      </c>
      <c r="T510" s="2">
        <f t="shared" si="438"/>
        <v>0</v>
      </c>
      <c r="U510" s="2">
        <f t="shared" si="439"/>
        <v>0</v>
      </c>
      <c r="V510" s="2">
        <f t="shared" si="440"/>
        <v>0</v>
      </c>
      <c r="W510" s="2">
        <f t="shared" si="441"/>
        <v>0</v>
      </c>
      <c r="X510" s="2">
        <f t="shared" si="442"/>
        <v>0</v>
      </c>
      <c r="Y510" s="2">
        <f t="shared" si="443"/>
        <v>0</v>
      </c>
      <c r="Z510" s="2"/>
      <c r="AA510" s="2">
        <v>33304975</v>
      </c>
      <c r="AB510" s="2">
        <f t="shared" si="444"/>
        <v>0</v>
      </c>
      <c r="AC510" s="2">
        <f t="shared" si="445"/>
        <v>0</v>
      </c>
      <c r="AD510" s="2">
        <f>ROUND((((ET510)-(EU510))+AE510),2)</f>
        <v>0</v>
      </c>
      <c r="AE510" s="2">
        <f t="shared" si="472"/>
        <v>0</v>
      </c>
      <c r="AF510" s="2">
        <f t="shared" si="472"/>
        <v>0</v>
      </c>
      <c r="AG510" s="2">
        <f t="shared" si="446"/>
        <v>0</v>
      </c>
      <c r="AH510" s="2">
        <f t="shared" si="473"/>
        <v>0</v>
      </c>
      <c r="AI510" s="2">
        <f t="shared" si="473"/>
        <v>0</v>
      </c>
      <c r="AJ510" s="2">
        <f t="shared" si="447"/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1</v>
      </c>
      <c r="AW510" s="2">
        <v>1</v>
      </c>
      <c r="AX510" s="2"/>
      <c r="AY510" s="2"/>
      <c r="AZ510" s="2">
        <v>1</v>
      </c>
      <c r="BA510" s="2">
        <v>1</v>
      </c>
      <c r="BB510" s="2">
        <v>1</v>
      </c>
      <c r="BC510" s="2">
        <v>1</v>
      </c>
      <c r="BD510" s="2" t="s">
        <v>3</v>
      </c>
      <c r="BE510" s="2" t="s">
        <v>3</v>
      </c>
      <c r="BF510" s="2" t="s">
        <v>3</v>
      </c>
      <c r="BG510" s="2" t="s">
        <v>3</v>
      </c>
      <c r="BH510" s="2">
        <v>3</v>
      </c>
      <c r="BI510" s="2">
        <v>1</v>
      </c>
      <c r="BJ510" s="2" t="s">
        <v>3</v>
      </c>
      <c r="BK510" s="2"/>
      <c r="BL510" s="2"/>
      <c r="BM510" s="2">
        <v>1100</v>
      </c>
      <c r="BN510" s="2">
        <v>0</v>
      </c>
      <c r="BO510" s="2" t="s">
        <v>3</v>
      </c>
      <c r="BP510" s="2">
        <v>0</v>
      </c>
      <c r="BQ510" s="2">
        <v>14</v>
      </c>
      <c r="BR510" s="2">
        <v>0</v>
      </c>
      <c r="BS510" s="2">
        <v>1</v>
      </c>
      <c r="BT510" s="2">
        <v>1</v>
      </c>
      <c r="BU510" s="2">
        <v>1</v>
      </c>
      <c r="BV510" s="2">
        <v>1</v>
      </c>
      <c r="BW510" s="2">
        <v>1</v>
      </c>
      <c r="BX510" s="2">
        <v>1</v>
      </c>
      <c r="BY510" s="2" t="s">
        <v>3</v>
      </c>
      <c r="BZ510" s="2">
        <v>0</v>
      </c>
      <c r="CA510" s="2">
        <v>0</v>
      </c>
      <c r="CB510" s="2"/>
      <c r="CC510" s="2"/>
      <c r="CD510" s="2"/>
      <c r="CE510" s="2">
        <v>0</v>
      </c>
      <c r="CF510" s="2">
        <v>0</v>
      </c>
      <c r="CG510" s="2">
        <v>0</v>
      </c>
      <c r="CH510" s="2"/>
      <c r="CI510" s="2"/>
      <c r="CJ510" s="2"/>
      <c r="CK510" s="2"/>
      <c r="CL510" s="2"/>
      <c r="CM510" s="2">
        <v>0</v>
      </c>
      <c r="CN510" s="2" t="s">
        <v>3</v>
      </c>
      <c r="CO510" s="2">
        <v>0</v>
      </c>
      <c r="CP510" s="2">
        <f t="shared" si="448"/>
        <v>0</v>
      </c>
      <c r="CQ510" s="2">
        <f t="shared" si="449"/>
        <v>0</v>
      </c>
      <c r="CR510" s="2">
        <f t="shared" si="450"/>
        <v>0</v>
      </c>
      <c r="CS510" s="2">
        <f t="shared" si="451"/>
        <v>0</v>
      </c>
      <c r="CT510" s="2">
        <f t="shared" si="452"/>
        <v>0</v>
      </c>
      <c r="CU510" s="2">
        <f t="shared" si="453"/>
        <v>0</v>
      </c>
      <c r="CV510" s="2">
        <f t="shared" si="454"/>
        <v>0</v>
      </c>
      <c r="CW510" s="2">
        <f t="shared" si="455"/>
        <v>0</v>
      </c>
      <c r="CX510" s="2">
        <f t="shared" si="456"/>
        <v>0</v>
      </c>
      <c r="CY510" s="2">
        <f t="shared" si="457"/>
        <v>0</v>
      </c>
      <c r="CZ510" s="2">
        <f t="shared" si="458"/>
        <v>0</v>
      </c>
      <c r="DA510" s="2"/>
      <c r="DB510" s="2"/>
      <c r="DC510" s="2" t="s">
        <v>3</v>
      </c>
      <c r="DD510" s="2" t="s">
        <v>3</v>
      </c>
      <c r="DE510" s="2" t="s">
        <v>3</v>
      </c>
      <c r="DF510" s="2" t="s">
        <v>3</v>
      </c>
      <c r="DG510" s="2" t="s">
        <v>3</v>
      </c>
      <c r="DH510" s="2" t="s">
        <v>3</v>
      </c>
      <c r="DI510" s="2" t="s">
        <v>3</v>
      </c>
      <c r="DJ510" s="2" t="s">
        <v>3</v>
      </c>
      <c r="DK510" s="2" t="s">
        <v>3</v>
      </c>
      <c r="DL510" s="2" t="s">
        <v>3</v>
      </c>
      <c r="DM510" s="2" t="s">
        <v>3</v>
      </c>
      <c r="DN510" s="2">
        <v>0</v>
      </c>
      <c r="DO510" s="2">
        <v>0</v>
      </c>
      <c r="DP510" s="2">
        <v>1</v>
      </c>
      <c r="DQ510" s="2">
        <v>1</v>
      </c>
      <c r="DR510" s="2"/>
      <c r="DS510" s="2"/>
      <c r="DT510" s="2"/>
      <c r="DU510" s="2">
        <v>1010</v>
      </c>
      <c r="DV510" s="2" t="s">
        <v>40</v>
      </c>
      <c r="DW510" s="2" t="s">
        <v>40</v>
      </c>
      <c r="DX510" s="2">
        <v>1</v>
      </c>
      <c r="DY510" s="2"/>
      <c r="DZ510" s="2"/>
      <c r="EA510" s="2"/>
      <c r="EB510" s="2"/>
      <c r="EC510" s="2"/>
      <c r="ED510" s="2"/>
      <c r="EE510" s="2">
        <v>31102366</v>
      </c>
      <c r="EF510" s="2">
        <v>8</v>
      </c>
      <c r="EG510" s="2" t="s">
        <v>34</v>
      </c>
      <c r="EH510" s="2">
        <v>0</v>
      </c>
      <c r="EI510" s="2" t="s">
        <v>3</v>
      </c>
      <c r="EJ510" s="2">
        <v>1</v>
      </c>
      <c r="EK510" s="2">
        <v>1100</v>
      </c>
      <c r="EL510" s="2" t="s">
        <v>41</v>
      </c>
      <c r="EM510" s="2" t="s">
        <v>42</v>
      </c>
      <c r="EN510" s="2"/>
      <c r="EO510" s="2" t="s">
        <v>3</v>
      </c>
      <c r="EP510" s="2"/>
      <c r="EQ510" s="2">
        <v>0</v>
      </c>
      <c r="ER510" s="2">
        <v>0</v>
      </c>
      <c r="ES510" s="2">
        <v>0</v>
      </c>
      <c r="ET510" s="2">
        <v>0</v>
      </c>
      <c r="EU510" s="2">
        <v>0</v>
      </c>
      <c r="EV510" s="2">
        <v>0</v>
      </c>
      <c r="EW510" s="2">
        <v>0</v>
      </c>
      <c r="EX510" s="2">
        <v>0</v>
      </c>
      <c r="EY510" s="2">
        <v>0</v>
      </c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>
        <v>0</v>
      </c>
      <c r="FR510" s="2">
        <f t="shared" si="459"/>
        <v>0</v>
      </c>
      <c r="FS510" s="2">
        <v>0</v>
      </c>
      <c r="FT510" s="2"/>
      <c r="FU510" s="2"/>
      <c r="FV510" s="2"/>
      <c r="FW510" s="2"/>
      <c r="FX510" s="2">
        <v>0</v>
      </c>
      <c r="FY510" s="2">
        <v>0</v>
      </c>
      <c r="FZ510" s="2"/>
      <c r="GA510" s="2" t="s">
        <v>3</v>
      </c>
      <c r="GB510" s="2"/>
      <c r="GC510" s="2"/>
      <c r="GD510" s="2">
        <v>1</v>
      </c>
      <c r="GE510" s="2"/>
      <c r="GF510" s="2">
        <v>630637044</v>
      </c>
      <c r="GG510" s="2">
        <v>2</v>
      </c>
      <c r="GH510" s="2">
        <v>0</v>
      </c>
      <c r="GI510" s="2">
        <v>-2</v>
      </c>
      <c r="GJ510" s="2">
        <v>0</v>
      </c>
      <c r="GK510" s="2">
        <v>0</v>
      </c>
      <c r="GL510" s="2">
        <f t="shared" si="460"/>
        <v>0</v>
      </c>
      <c r="GM510" s="2">
        <f t="shared" si="461"/>
        <v>0</v>
      </c>
      <c r="GN510" s="2">
        <f t="shared" si="462"/>
        <v>0</v>
      </c>
      <c r="GO510" s="2">
        <f t="shared" si="463"/>
        <v>0</v>
      </c>
      <c r="GP510" s="2">
        <f t="shared" si="464"/>
        <v>0</v>
      </c>
      <c r="GQ510" s="2"/>
      <c r="GR510" s="2">
        <v>0</v>
      </c>
      <c r="GS510" s="2">
        <v>3</v>
      </c>
      <c r="GT510" s="2">
        <v>0</v>
      </c>
      <c r="GU510" s="2" t="s">
        <v>3</v>
      </c>
      <c r="GV510" s="2">
        <f t="shared" si="465"/>
        <v>0</v>
      </c>
      <c r="GW510" s="2">
        <v>1</v>
      </c>
      <c r="GX510" s="2">
        <f t="shared" si="466"/>
        <v>0</v>
      </c>
      <c r="GY510" s="2"/>
      <c r="GZ510" s="2"/>
      <c r="HA510" s="2">
        <v>0</v>
      </c>
      <c r="HB510" s="2">
        <v>0</v>
      </c>
      <c r="HC510" s="2">
        <f t="shared" si="467"/>
        <v>0</v>
      </c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>
        <v>0</v>
      </c>
      <c r="IL510" s="2"/>
      <c r="IM510" s="2"/>
      <c r="IN510" s="2"/>
      <c r="IO510" s="2"/>
      <c r="IP510" s="2"/>
      <c r="IQ510" s="2"/>
      <c r="IR510" s="2"/>
      <c r="IS510" s="2"/>
      <c r="IT510" s="2"/>
      <c r="IU510" s="2"/>
    </row>
    <row r="511" spans="1:255">
      <c r="A511">
        <v>17</v>
      </c>
      <c r="B511">
        <v>1</v>
      </c>
      <c r="E511" t="s">
        <v>323</v>
      </c>
      <c r="F511" t="s">
        <v>38</v>
      </c>
      <c r="G511" t="s">
        <v>324</v>
      </c>
      <c r="H511" t="s">
        <v>40</v>
      </c>
      <c r="I511">
        <v>2</v>
      </c>
      <c r="J511">
        <v>0</v>
      </c>
      <c r="O511">
        <f t="shared" si="433"/>
        <v>11652.42</v>
      </c>
      <c r="P511">
        <f t="shared" si="434"/>
        <v>11652.42</v>
      </c>
      <c r="Q511">
        <f t="shared" si="435"/>
        <v>0</v>
      </c>
      <c r="R511">
        <f t="shared" si="436"/>
        <v>0</v>
      </c>
      <c r="S511">
        <f t="shared" si="437"/>
        <v>0</v>
      </c>
      <c r="T511">
        <f t="shared" si="438"/>
        <v>0</v>
      </c>
      <c r="U511">
        <f t="shared" si="439"/>
        <v>0</v>
      </c>
      <c r="V511">
        <f t="shared" si="440"/>
        <v>0</v>
      </c>
      <c r="W511">
        <f t="shared" si="441"/>
        <v>0</v>
      </c>
      <c r="X511">
        <f t="shared" si="442"/>
        <v>0</v>
      </c>
      <c r="Y511">
        <f t="shared" si="443"/>
        <v>0</v>
      </c>
      <c r="AA511">
        <v>33304960</v>
      </c>
      <c r="AB511">
        <f t="shared" si="444"/>
        <v>5826.21</v>
      </c>
      <c r="AC511">
        <f t="shared" si="445"/>
        <v>5826.21</v>
      </c>
      <c r="AD511">
        <f>ROUND((((ET511)-(EU511))+AE511),2)</f>
        <v>0</v>
      </c>
      <c r="AE511">
        <f t="shared" si="472"/>
        <v>0</v>
      </c>
      <c r="AF511">
        <f t="shared" si="472"/>
        <v>0</v>
      </c>
      <c r="AG511">
        <f t="shared" si="446"/>
        <v>0</v>
      </c>
      <c r="AH511">
        <f t="shared" si="473"/>
        <v>0</v>
      </c>
      <c r="AI511">
        <f t="shared" si="473"/>
        <v>0</v>
      </c>
      <c r="AJ511">
        <f t="shared" si="447"/>
        <v>0</v>
      </c>
      <c r="AK511">
        <v>5826.21</v>
      </c>
      <c r="AL511">
        <v>5826.21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1</v>
      </c>
      <c r="AW511">
        <v>1</v>
      </c>
      <c r="AZ511">
        <v>1</v>
      </c>
      <c r="BA511">
        <v>1</v>
      </c>
      <c r="BB511">
        <v>1</v>
      </c>
      <c r="BC511">
        <v>1</v>
      </c>
      <c r="BD511" t="s">
        <v>3</v>
      </c>
      <c r="BE511" t="s">
        <v>3</v>
      </c>
      <c r="BF511" t="s">
        <v>3</v>
      </c>
      <c r="BG511" t="s">
        <v>3</v>
      </c>
      <c r="BH511">
        <v>3</v>
      </c>
      <c r="BI511">
        <v>1</v>
      </c>
      <c r="BJ511" t="s">
        <v>3</v>
      </c>
      <c r="BM511">
        <v>1100</v>
      </c>
      <c r="BN511">
        <v>0</v>
      </c>
      <c r="BO511" t="s">
        <v>3</v>
      </c>
      <c r="BP511">
        <v>0</v>
      </c>
      <c r="BQ511">
        <v>14</v>
      </c>
      <c r="BR511">
        <v>0</v>
      </c>
      <c r="BS511">
        <v>1</v>
      </c>
      <c r="BT511">
        <v>1</v>
      </c>
      <c r="BU511">
        <v>1</v>
      </c>
      <c r="BV511">
        <v>1</v>
      </c>
      <c r="BW511">
        <v>1</v>
      </c>
      <c r="BX511">
        <v>1</v>
      </c>
      <c r="BY511" t="s">
        <v>3</v>
      </c>
      <c r="BZ511">
        <v>0</v>
      </c>
      <c r="CA511">
        <v>0</v>
      </c>
      <c r="CE511">
        <v>0</v>
      </c>
      <c r="CF511">
        <v>0</v>
      </c>
      <c r="CG511">
        <v>0</v>
      </c>
      <c r="CM511">
        <v>0</v>
      </c>
      <c r="CN511" t="s">
        <v>3</v>
      </c>
      <c r="CO511">
        <v>0</v>
      </c>
      <c r="CP511">
        <f t="shared" si="448"/>
        <v>11652.42</v>
      </c>
      <c r="CQ511">
        <f t="shared" si="449"/>
        <v>5826.21</v>
      </c>
      <c r="CR511">
        <f t="shared" si="450"/>
        <v>0</v>
      </c>
      <c r="CS511">
        <f t="shared" si="451"/>
        <v>0</v>
      </c>
      <c r="CT511">
        <f t="shared" si="452"/>
        <v>0</v>
      </c>
      <c r="CU511">
        <f t="shared" si="453"/>
        <v>0</v>
      </c>
      <c r="CV511">
        <f t="shared" si="454"/>
        <v>0</v>
      </c>
      <c r="CW511">
        <f t="shared" si="455"/>
        <v>0</v>
      </c>
      <c r="CX511">
        <f t="shared" si="456"/>
        <v>0</v>
      </c>
      <c r="CY511">
        <f t="shared" si="457"/>
        <v>0</v>
      </c>
      <c r="CZ511">
        <f t="shared" si="458"/>
        <v>0</v>
      </c>
      <c r="DC511" t="s">
        <v>3</v>
      </c>
      <c r="DD511" t="s">
        <v>3</v>
      </c>
      <c r="DE511" t="s">
        <v>3</v>
      </c>
      <c r="DF511" t="s">
        <v>3</v>
      </c>
      <c r="DG511" t="s">
        <v>3</v>
      </c>
      <c r="DH511" t="s">
        <v>3</v>
      </c>
      <c r="DI511" t="s">
        <v>3</v>
      </c>
      <c r="DJ511" t="s">
        <v>3</v>
      </c>
      <c r="DK511" t="s">
        <v>3</v>
      </c>
      <c r="DL511" t="s">
        <v>3</v>
      </c>
      <c r="DM511" t="s">
        <v>3</v>
      </c>
      <c r="DN511">
        <v>0</v>
      </c>
      <c r="DO511">
        <v>0</v>
      </c>
      <c r="DP511">
        <v>1</v>
      </c>
      <c r="DQ511">
        <v>1</v>
      </c>
      <c r="DU511">
        <v>1010</v>
      </c>
      <c r="DV511" t="s">
        <v>40</v>
      </c>
      <c r="DW511" t="s">
        <v>40</v>
      </c>
      <c r="DX511">
        <v>1</v>
      </c>
      <c r="EE511">
        <v>31102366</v>
      </c>
      <c r="EF511">
        <v>8</v>
      </c>
      <c r="EG511" t="s">
        <v>34</v>
      </c>
      <c r="EH511">
        <v>0</v>
      </c>
      <c r="EI511" t="s">
        <v>3</v>
      </c>
      <c r="EJ511">
        <v>1</v>
      </c>
      <c r="EK511">
        <v>1100</v>
      </c>
      <c r="EL511" t="s">
        <v>41</v>
      </c>
      <c r="EM511" t="s">
        <v>42</v>
      </c>
      <c r="EO511" t="s">
        <v>3</v>
      </c>
      <c r="EQ511">
        <v>0</v>
      </c>
      <c r="ER511">
        <v>5826.21</v>
      </c>
      <c r="ES511">
        <v>5826.21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5</v>
      </c>
      <c r="FC511">
        <v>1</v>
      </c>
      <c r="FD511">
        <v>18</v>
      </c>
      <c r="FF511">
        <v>53738.19</v>
      </c>
      <c r="FQ511">
        <v>0</v>
      </c>
      <c r="FR511">
        <f t="shared" si="459"/>
        <v>0</v>
      </c>
      <c r="FS511">
        <v>0</v>
      </c>
      <c r="FX511">
        <v>0</v>
      </c>
      <c r="FY511">
        <v>0</v>
      </c>
      <c r="GA511" t="s">
        <v>325</v>
      </c>
      <c r="GD511">
        <v>1</v>
      </c>
      <c r="GF511">
        <v>630637044</v>
      </c>
      <c r="GG511">
        <v>2</v>
      </c>
      <c r="GH511">
        <v>3</v>
      </c>
      <c r="GI511">
        <v>3</v>
      </c>
      <c r="GJ511">
        <v>0</v>
      </c>
      <c r="GK511">
        <v>0</v>
      </c>
      <c r="GL511">
        <f t="shared" si="460"/>
        <v>0</v>
      </c>
      <c r="GM511">
        <f t="shared" si="461"/>
        <v>11652.42</v>
      </c>
      <c r="GN511">
        <f t="shared" si="462"/>
        <v>11652.42</v>
      </c>
      <c r="GO511">
        <f t="shared" si="463"/>
        <v>0</v>
      </c>
      <c r="GP511">
        <f t="shared" si="464"/>
        <v>0</v>
      </c>
      <c r="GR511">
        <v>1</v>
      </c>
      <c r="GS511">
        <v>1</v>
      </c>
      <c r="GT511">
        <v>0</v>
      </c>
      <c r="GU511" t="s">
        <v>3</v>
      </c>
      <c r="GV511">
        <f t="shared" si="465"/>
        <v>0</v>
      </c>
      <c r="GW511">
        <v>1</v>
      </c>
      <c r="GX511">
        <f t="shared" si="466"/>
        <v>0</v>
      </c>
      <c r="HA511">
        <v>0</v>
      </c>
      <c r="HB511">
        <v>0</v>
      </c>
      <c r="HC511">
        <f t="shared" si="467"/>
        <v>0</v>
      </c>
      <c r="IK511">
        <v>0</v>
      </c>
    </row>
    <row r="513" spans="1:206">
      <c r="A513" s="3">
        <v>51</v>
      </c>
      <c r="B513" s="3">
        <f>B482</f>
        <v>1</v>
      </c>
      <c r="C513" s="3">
        <f>A482</f>
        <v>4</v>
      </c>
      <c r="D513" s="3">
        <f>ROW(A482)</f>
        <v>482</v>
      </c>
      <c r="E513" s="3"/>
      <c r="F513" s="3" t="str">
        <f>IF(F482&lt;&gt;"",F482,"")</f>
        <v>9.Система ПД4 (оборудование)</v>
      </c>
      <c r="G513" s="3" t="str">
        <f>IF(G482&lt;&gt;"",G482,"")</f>
        <v>9.Система ПД4 (оборудование)</v>
      </c>
      <c r="H513" s="3">
        <v>0</v>
      </c>
      <c r="I513" s="3"/>
      <c r="J513" s="3"/>
      <c r="K513" s="3"/>
      <c r="L513" s="3"/>
      <c r="M513" s="3"/>
      <c r="N513" s="3"/>
      <c r="O513" s="3">
        <f t="shared" ref="O513:T513" si="474">ROUND(AB513,2)</f>
        <v>485.05</v>
      </c>
      <c r="P513" s="3">
        <f t="shared" si="474"/>
        <v>127.93</v>
      </c>
      <c r="Q513" s="3">
        <f t="shared" si="474"/>
        <v>66.62</v>
      </c>
      <c r="R513" s="3">
        <f t="shared" si="474"/>
        <v>7.91</v>
      </c>
      <c r="S513" s="3">
        <f t="shared" si="474"/>
        <v>290.5</v>
      </c>
      <c r="T513" s="3">
        <f t="shared" si="474"/>
        <v>0</v>
      </c>
      <c r="U513" s="3">
        <f>AH513</f>
        <v>30.867398400000003</v>
      </c>
      <c r="V513" s="3">
        <f>AI513</f>
        <v>0.66845999999999994</v>
      </c>
      <c r="W513" s="3">
        <f>ROUND(AJ513,2)</f>
        <v>0</v>
      </c>
      <c r="X513" s="3">
        <f>ROUND(AK513,2)</f>
        <v>343.17</v>
      </c>
      <c r="Y513" s="3">
        <f>ROUND(AL513,2)</f>
        <v>211.87</v>
      </c>
      <c r="Z513" s="3"/>
      <c r="AA513" s="3"/>
      <c r="AB513" s="3">
        <f>ROUND(SUMIF(AA486:AA511,"=33304975",O486:O511),2)</f>
        <v>485.05</v>
      </c>
      <c r="AC513" s="3">
        <f>ROUND(SUMIF(AA486:AA511,"=33304975",P486:P511),2)</f>
        <v>127.93</v>
      </c>
      <c r="AD513" s="3">
        <f>ROUND(SUMIF(AA486:AA511,"=33304975",Q486:Q511),2)</f>
        <v>66.62</v>
      </c>
      <c r="AE513" s="3">
        <f>ROUND(SUMIF(AA486:AA511,"=33304975",R486:R511),2)</f>
        <v>7.91</v>
      </c>
      <c r="AF513" s="3">
        <f>ROUND(SUMIF(AA486:AA511,"=33304975",S486:S511),2)</f>
        <v>290.5</v>
      </c>
      <c r="AG513" s="3">
        <f>ROUND(SUMIF(AA486:AA511,"=33304975",T486:T511),2)</f>
        <v>0</v>
      </c>
      <c r="AH513" s="3">
        <f>SUMIF(AA486:AA511,"=33304975",U486:U511)</f>
        <v>30.867398400000003</v>
      </c>
      <c r="AI513" s="3">
        <f>SUMIF(AA486:AA511,"=33304975",V486:V511)</f>
        <v>0.66845999999999994</v>
      </c>
      <c r="AJ513" s="3">
        <f>ROUND(SUMIF(AA486:AA511,"=33304975",W486:W511),2)</f>
        <v>0</v>
      </c>
      <c r="AK513" s="3">
        <f>ROUND(SUMIF(AA486:AA511,"=33304975",X486:X511),2)</f>
        <v>343.17</v>
      </c>
      <c r="AL513" s="3">
        <f>ROUND(SUMIF(AA486:AA511,"=33304975",Y486:Y511),2)</f>
        <v>211.87</v>
      </c>
      <c r="AM513" s="3"/>
      <c r="AN513" s="3"/>
      <c r="AO513" s="3">
        <f t="shared" ref="AO513:BD513" si="475">ROUND(BX513,2)</f>
        <v>0</v>
      </c>
      <c r="AP513" s="3">
        <f t="shared" si="475"/>
        <v>0</v>
      </c>
      <c r="AQ513" s="3">
        <f t="shared" si="475"/>
        <v>0</v>
      </c>
      <c r="AR513" s="3">
        <f t="shared" si="475"/>
        <v>1040.0899999999999</v>
      </c>
      <c r="AS513" s="3">
        <f t="shared" si="475"/>
        <v>1040.0899999999999</v>
      </c>
      <c r="AT513" s="3">
        <f t="shared" si="475"/>
        <v>0</v>
      </c>
      <c r="AU513" s="3">
        <f t="shared" si="475"/>
        <v>0</v>
      </c>
      <c r="AV513" s="3">
        <f t="shared" si="475"/>
        <v>127.93</v>
      </c>
      <c r="AW513" s="3">
        <f t="shared" si="475"/>
        <v>127.93</v>
      </c>
      <c r="AX513" s="3">
        <f t="shared" si="475"/>
        <v>0</v>
      </c>
      <c r="AY513" s="3">
        <f t="shared" si="475"/>
        <v>127.93</v>
      </c>
      <c r="AZ513" s="3">
        <f t="shared" si="475"/>
        <v>0</v>
      </c>
      <c r="BA513" s="3">
        <f t="shared" si="475"/>
        <v>0</v>
      </c>
      <c r="BB513" s="3">
        <f t="shared" si="475"/>
        <v>0</v>
      </c>
      <c r="BC513" s="3">
        <f t="shared" si="475"/>
        <v>0</v>
      </c>
      <c r="BD513" s="3">
        <f t="shared" si="475"/>
        <v>0</v>
      </c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>
        <f>ROUND(SUMIF(AA486:AA511,"=33304975",FQ486:FQ511),2)</f>
        <v>0</v>
      </c>
      <c r="BY513" s="3">
        <f>ROUND(SUMIF(AA486:AA511,"=33304975",FR486:FR511),2)</f>
        <v>0</v>
      </c>
      <c r="BZ513" s="3">
        <f>ROUND(SUMIF(AA486:AA511,"=33304975",GL486:GL511),2)</f>
        <v>0</v>
      </c>
      <c r="CA513" s="3">
        <f>ROUND(SUMIF(AA486:AA511,"=33304975",GM486:GM511),2)</f>
        <v>1040.0899999999999</v>
      </c>
      <c r="CB513" s="3">
        <f>ROUND(SUMIF(AA486:AA511,"=33304975",GN486:GN511),2)</f>
        <v>1040.0899999999999</v>
      </c>
      <c r="CC513" s="3">
        <f>ROUND(SUMIF(AA486:AA511,"=33304975",GO486:GO511),2)</f>
        <v>0</v>
      </c>
      <c r="CD513" s="3">
        <f>ROUND(SUMIF(AA486:AA511,"=33304975",GP486:GP511),2)</f>
        <v>0</v>
      </c>
      <c r="CE513" s="3">
        <f>AC513-BX513</f>
        <v>127.93</v>
      </c>
      <c r="CF513" s="3">
        <f>AC513-BY513</f>
        <v>127.93</v>
      </c>
      <c r="CG513" s="3">
        <f>BX513-BZ513</f>
        <v>0</v>
      </c>
      <c r="CH513" s="3">
        <f>AC513-BX513-BY513+BZ513</f>
        <v>127.93</v>
      </c>
      <c r="CI513" s="3">
        <f>BY513-BZ513</f>
        <v>0</v>
      </c>
      <c r="CJ513" s="3">
        <f>ROUND(SUMIF(AA486:AA511,"=33304975",GX486:GX511),2)</f>
        <v>0</v>
      </c>
      <c r="CK513" s="3">
        <f>ROUND(SUMIF(AA486:AA511,"=33304975",GY486:GY511),2)</f>
        <v>0</v>
      </c>
      <c r="CL513" s="3">
        <f>ROUND(SUMIF(AA486:AA511,"=33304975",GZ486:GZ511),2)</f>
        <v>0</v>
      </c>
      <c r="CM513" s="3">
        <f>ROUND(SUMIF(AA486:AA511,"=33304975",HD486:HD511),2)</f>
        <v>0</v>
      </c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4">
        <f t="shared" ref="DG513:DL513" si="476">ROUND(DT513,2)</f>
        <v>66593.2</v>
      </c>
      <c r="DH513" s="4">
        <f t="shared" si="476"/>
        <v>66236.08</v>
      </c>
      <c r="DI513" s="4">
        <f t="shared" si="476"/>
        <v>66.62</v>
      </c>
      <c r="DJ513" s="4">
        <f t="shared" si="476"/>
        <v>7.91</v>
      </c>
      <c r="DK513" s="4">
        <f t="shared" si="476"/>
        <v>290.5</v>
      </c>
      <c r="DL513" s="4">
        <f t="shared" si="476"/>
        <v>0</v>
      </c>
      <c r="DM513" s="4">
        <f>DZ513</f>
        <v>30.867398400000003</v>
      </c>
      <c r="DN513" s="4">
        <f>EA513</f>
        <v>0.66845999999999994</v>
      </c>
      <c r="DO513" s="4">
        <f>ROUND(EB513,2)</f>
        <v>0</v>
      </c>
      <c r="DP513" s="4">
        <f>ROUND(EC513,2)</f>
        <v>343.17</v>
      </c>
      <c r="DQ513" s="4">
        <f>ROUND(ED513,2)</f>
        <v>211.87</v>
      </c>
      <c r="DR513" s="4"/>
      <c r="DS513" s="4"/>
      <c r="DT513" s="4">
        <f>ROUND(SUMIF(AA486:AA511,"=33304960",O486:O511),2)</f>
        <v>66593.2</v>
      </c>
      <c r="DU513" s="4">
        <f>ROUND(SUMIF(AA486:AA511,"=33304960",P486:P511),2)</f>
        <v>66236.08</v>
      </c>
      <c r="DV513" s="4">
        <f>ROUND(SUMIF(AA486:AA511,"=33304960",Q486:Q511),2)</f>
        <v>66.62</v>
      </c>
      <c r="DW513" s="4">
        <f>ROUND(SUMIF(AA486:AA511,"=33304960",R486:R511),2)</f>
        <v>7.91</v>
      </c>
      <c r="DX513" s="4">
        <f>ROUND(SUMIF(AA486:AA511,"=33304960",S486:S511),2)</f>
        <v>290.5</v>
      </c>
      <c r="DY513" s="4">
        <f>ROUND(SUMIF(AA486:AA511,"=33304960",T486:T511),2)</f>
        <v>0</v>
      </c>
      <c r="DZ513" s="4">
        <f>SUMIF(AA486:AA511,"=33304960",U486:U511)</f>
        <v>30.867398400000003</v>
      </c>
      <c r="EA513" s="4">
        <f>SUMIF(AA486:AA511,"=33304960",V486:V511)</f>
        <v>0.66845999999999994</v>
      </c>
      <c r="EB513" s="4">
        <f>ROUND(SUMIF(AA486:AA511,"=33304960",W486:W511),2)</f>
        <v>0</v>
      </c>
      <c r="EC513" s="4">
        <f>ROUND(SUMIF(AA486:AA511,"=33304960",X486:X511),2)</f>
        <v>343.17</v>
      </c>
      <c r="ED513" s="4">
        <f>ROUND(SUMIF(AA486:AA511,"=33304960",Y486:Y511),2)</f>
        <v>211.87</v>
      </c>
      <c r="EE513" s="4"/>
      <c r="EF513" s="4"/>
      <c r="EG513" s="4">
        <f t="shared" ref="EG513:EV513" si="477">ROUND(FP513,2)</f>
        <v>0</v>
      </c>
      <c r="EH513" s="4">
        <f t="shared" si="477"/>
        <v>43053.93</v>
      </c>
      <c r="EI513" s="4">
        <f t="shared" si="477"/>
        <v>0</v>
      </c>
      <c r="EJ513" s="4">
        <f t="shared" si="477"/>
        <v>67148.240000000005</v>
      </c>
      <c r="EK513" s="4">
        <f t="shared" si="477"/>
        <v>12692.51</v>
      </c>
      <c r="EL513" s="4">
        <f t="shared" si="477"/>
        <v>11401.8</v>
      </c>
      <c r="EM513" s="4">
        <f t="shared" si="477"/>
        <v>0</v>
      </c>
      <c r="EN513" s="4">
        <f t="shared" si="477"/>
        <v>66236.08</v>
      </c>
      <c r="EO513" s="4">
        <f t="shared" si="477"/>
        <v>23182.15</v>
      </c>
      <c r="EP513" s="4">
        <f t="shared" si="477"/>
        <v>0</v>
      </c>
      <c r="EQ513" s="4">
        <f t="shared" si="477"/>
        <v>23182.15</v>
      </c>
      <c r="ER513" s="4">
        <f t="shared" si="477"/>
        <v>43053.93</v>
      </c>
      <c r="ES513" s="4">
        <f t="shared" si="477"/>
        <v>0</v>
      </c>
      <c r="ET513" s="4">
        <f t="shared" si="477"/>
        <v>0</v>
      </c>
      <c r="EU513" s="4">
        <f t="shared" si="477"/>
        <v>0</v>
      </c>
      <c r="EV513" s="4">
        <f t="shared" si="477"/>
        <v>0</v>
      </c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>
        <f>ROUND(SUMIF(AA486:AA511,"=33304960",FQ486:FQ511),2)</f>
        <v>0</v>
      </c>
      <c r="FQ513" s="4">
        <f>ROUND(SUMIF(AA486:AA511,"=33304960",FR486:FR511),2)</f>
        <v>43053.93</v>
      </c>
      <c r="FR513" s="4">
        <f>ROUND(SUMIF(AA486:AA511,"=33304960",GL486:GL511),2)</f>
        <v>0</v>
      </c>
      <c r="FS513" s="4">
        <f>ROUND(SUMIF(AA486:AA511,"=33304960",GM486:GM511),2)</f>
        <v>67148.240000000005</v>
      </c>
      <c r="FT513" s="4">
        <f>ROUND(SUMIF(AA486:AA511,"=33304960",GN486:GN511),2)</f>
        <v>12692.51</v>
      </c>
      <c r="FU513" s="4">
        <f>ROUND(SUMIF(AA486:AA511,"=33304960",GO486:GO511),2)</f>
        <v>11401.8</v>
      </c>
      <c r="FV513" s="4">
        <f>ROUND(SUMIF(AA486:AA511,"=33304960",GP486:GP511),2)</f>
        <v>0</v>
      </c>
      <c r="FW513" s="4">
        <f>DU513-FP513</f>
        <v>66236.08</v>
      </c>
      <c r="FX513" s="4">
        <f>DU513-FQ513</f>
        <v>23182.15</v>
      </c>
      <c r="FY513" s="4">
        <f>FP513-FR513</f>
        <v>0</v>
      </c>
      <c r="FZ513" s="4">
        <f>DU513-FP513-FQ513+FR513</f>
        <v>23182.15</v>
      </c>
      <c r="GA513" s="4">
        <f>FQ513-FR513</f>
        <v>43053.93</v>
      </c>
      <c r="GB513" s="4">
        <f>ROUND(SUMIF(AA486:AA511,"=33304960",GX486:GX511),2)</f>
        <v>0</v>
      </c>
      <c r="GC513" s="4">
        <f>ROUND(SUMIF(AA486:AA511,"=33304960",GY486:GY511),2)</f>
        <v>0</v>
      </c>
      <c r="GD513" s="4">
        <f>ROUND(SUMIF(AA486:AA511,"=33304960",GZ486:GZ511),2)</f>
        <v>0</v>
      </c>
      <c r="GE513" s="4">
        <f>ROUND(SUMIF(AA486:AA511,"=33304960",HD486:HD511),2)</f>
        <v>0</v>
      </c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>
        <v>0</v>
      </c>
    </row>
    <row r="515" spans="1:206">
      <c r="A515" s="5">
        <v>50</v>
      </c>
      <c r="B515" s="5">
        <v>0</v>
      </c>
      <c r="C515" s="5">
        <v>0</v>
      </c>
      <c r="D515" s="5">
        <v>1</v>
      </c>
      <c r="E515" s="5">
        <v>201</v>
      </c>
      <c r="F515" s="5">
        <f>ROUND(Source!O513,O515)</f>
        <v>485.05</v>
      </c>
      <c r="G515" s="5" t="s">
        <v>83</v>
      </c>
      <c r="H515" s="5" t="s">
        <v>84</v>
      </c>
      <c r="I515" s="5"/>
      <c r="J515" s="5"/>
      <c r="K515" s="5">
        <v>201</v>
      </c>
      <c r="L515" s="5">
        <v>1</v>
      </c>
      <c r="M515" s="5">
        <v>3</v>
      </c>
      <c r="N515" s="5" t="s">
        <v>3</v>
      </c>
      <c r="O515" s="5">
        <v>2</v>
      </c>
      <c r="P515" s="5">
        <f>ROUND(Source!DG513,O515)</f>
        <v>66593.2</v>
      </c>
      <c r="Q515" s="5"/>
      <c r="R515" s="5"/>
      <c r="S515" s="5"/>
      <c r="T515" s="5"/>
      <c r="U515" s="5"/>
      <c r="V515" s="5"/>
      <c r="W515" s="5"/>
    </row>
    <row r="516" spans="1:206">
      <c r="A516" s="5">
        <v>50</v>
      </c>
      <c r="B516" s="5">
        <v>0</v>
      </c>
      <c r="C516" s="5">
        <v>0</v>
      </c>
      <c r="D516" s="5">
        <v>1</v>
      </c>
      <c r="E516" s="5">
        <v>202</v>
      </c>
      <c r="F516" s="5">
        <f>ROUND(Source!P513,O516)</f>
        <v>127.93</v>
      </c>
      <c r="G516" s="5" t="s">
        <v>85</v>
      </c>
      <c r="H516" s="5" t="s">
        <v>86</v>
      </c>
      <c r="I516" s="5"/>
      <c r="J516" s="5"/>
      <c r="K516" s="5">
        <v>202</v>
      </c>
      <c r="L516" s="5">
        <v>2</v>
      </c>
      <c r="M516" s="5">
        <v>3</v>
      </c>
      <c r="N516" s="5" t="s">
        <v>3</v>
      </c>
      <c r="O516" s="5">
        <v>2</v>
      </c>
      <c r="P516" s="5">
        <f>ROUND(Source!DH513,O516)</f>
        <v>66236.08</v>
      </c>
      <c r="Q516" s="5"/>
      <c r="R516" s="5"/>
      <c r="S516" s="5"/>
      <c r="T516" s="5"/>
      <c r="U516" s="5"/>
      <c r="V516" s="5"/>
      <c r="W516" s="5"/>
    </row>
    <row r="517" spans="1:206">
      <c r="A517" s="5">
        <v>50</v>
      </c>
      <c r="B517" s="5">
        <v>0</v>
      </c>
      <c r="C517" s="5">
        <v>0</v>
      </c>
      <c r="D517" s="5">
        <v>1</v>
      </c>
      <c r="E517" s="5">
        <v>222</v>
      </c>
      <c r="F517" s="5">
        <f>ROUND(Source!AO513,O517)</f>
        <v>0</v>
      </c>
      <c r="G517" s="5" t="s">
        <v>87</v>
      </c>
      <c r="H517" s="5" t="s">
        <v>88</v>
      </c>
      <c r="I517" s="5"/>
      <c r="J517" s="5"/>
      <c r="K517" s="5">
        <v>222</v>
      </c>
      <c r="L517" s="5">
        <v>3</v>
      </c>
      <c r="M517" s="5">
        <v>3</v>
      </c>
      <c r="N517" s="5" t="s">
        <v>3</v>
      </c>
      <c r="O517" s="5">
        <v>2</v>
      </c>
      <c r="P517" s="5">
        <f>ROUND(Source!EG513,O517)</f>
        <v>0</v>
      </c>
      <c r="Q517" s="5"/>
      <c r="R517" s="5"/>
      <c r="S517" s="5"/>
      <c r="T517" s="5"/>
      <c r="U517" s="5"/>
      <c r="V517" s="5"/>
      <c r="W517" s="5"/>
    </row>
    <row r="518" spans="1:206">
      <c r="A518" s="5">
        <v>50</v>
      </c>
      <c r="B518" s="5">
        <v>0</v>
      </c>
      <c r="C518" s="5">
        <v>0</v>
      </c>
      <c r="D518" s="5">
        <v>1</v>
      </c>
      <c r="E518" s="5">
        <v>225</v>
      </c>
      <c r="F518" s="5">
        <f>ROUND(Source!AV513,O518)</f>
        <v>127.93</v>
      </c>
      <c r="G518" s="5" t="s">
        <v>89</v>
      </c>
      <c r="H518" s="5" t="s">
        <v>90</v>
      </c>
      <c r="I518" s="5"/>
      <c r="J518" s="5"/>
      <c r="K518" s="5">
        <v>225</v>
      </c>
      <c r="L518" s="5">
        <v>4</v>
      </c>
      <c r="M518" s="5">
        <v>3</v>
      </c>
      <c r="N518" s="5" t="s">
        <v>3</v>
      </c>
      <c r="O518" s="5">
        <v>2</v>
      </c>
      <c r="P518" s="5">
        <f>ROUND(Source!EN513,O518)</f>
        <v>66236.08</v>
      </c>
      <c r="Q518" s="5"/>
      <c r="R518" s="5"/>
      <c r="S518" s="5"/>
      <c r="T518" s="5"/>
      <c r="U518" s="5"/>
      <c r="V518" s="5"/>
      <c r="W518" s="5"/>
    </row>
    <row r="519" spans="1:206">
      <c r="A519" s="5">
        <v>50</v>
      </c>
      <c r="B519" s="5">
        <v>0</v>
      </c>
      <c r="C519" s="5">
        <v>0</v>
      </c>
      <c r="D519" s="5">
        <v>1</v>
      </c>
      <c r="E519" s="5">
        <v>226</v>
      </c>
      <c r="F519" s="5">
        <f>ROUND(Source!AW513,O519)</f>
        <v>127.93</v>
      </c>
      <c r="G519" s="5" t="s">
        <v>91</v>
      </c>
      <c r="H519" s="5" t="s">
        <v>92</v>
      </c>
      <c r="I519" s="5"/>
      <c r="J519" s="5"/>
      <c r="K519" s="5">
        <v>226</v>
      </c>
      <c r="L519" s="5">
        <v>5</v>
      </c>
      <c r="M519" s="5">
        <v>3</v>
      </c>
      <c r="N519" s="5" t="s">
        <v>3</v>
      </c>
      <c r="O519" s="5">
        <v>2</v>
      </c>
      <c r="P519" s="5">
        <f>ROUND(Source!EO513,O519)</f>
        <v>23182.15</v>
      </c>
      <c r="Q519" s="5"/>
      <c r="R519" s="5"/>
      <c r="S519" s="5"/>
      <c r="T519" s="5"/>
      <c r="U519" s="5"/>
      <c r="V519" s="5"/>
      <c r="W519" s="5"/>
    </row>
    <row r="520" spans="1:206">
      <c r="A520" s="5">
        <v>50</v>
      </c>
      <c r="B520" s="5">
        <v>0</v>
      </c>
      <c r="C520" s="5">
        <v>0</v>
      </c>
      <c r="D520" s="5">
        <v>1</v>
      </c>
      <c r="E520" s="5">
        <v>227</v>
      </c>
      <c r="F520" s="5">
        <f>ROUND(Source!AX513,O520)</f>
        <v>0</v>
      </c>
      <c r="G520" s="5" t="s">
        <v>93</v>
      </c>
      <c r="H520" s="5" t="s">
        <v>94</v>
      </c>
      <c r="I520" s="5"/>
      <c r="J520" s="5"/>
      <c r="K520" s="5">
        <v>227</v>
      </c>
      <c r="L520" s="5">
        <v>6</v>
      </c>
      <c r="M520" s="5">
        <v>3</v>
      </c>
      <c r="N520" s="5" t="s">
        <v>3</v>
      </c>
      <c r="O520" s="5">
        <v>2</v>
      </c>
      <c r="P520" s="5">
        <f>ROUND(Source!EP513,O520)</f>
        <v>0</v>
      </c>
      <c r="Q520" s="5"/>
      <c r="R520" s="5"/>
      <c r="S520" s="5"/>
      <c r="T520" s="5"/>
      <c r="U520" s="5"/>
      <c r="V520" s="5"/>
      <c r="W520" s="5"/>
    </row>
    <row r="521" spans="1:206">
      <c r="A521" s="5">
        <v>50</v>
      </c>
      <c r="B521" s="5">
        <v>0</v>
      </c>
      <c r="C521" s="5">
        <v>0</v>
      </c>
      <c r="D521" s="5">
        <v>1</v>
      </c>
      <c r="E521" s="5">
        <v>228</v>
      </c>
      <c r="F521" s="5">
        <f>ROUND(Source!AY513,O521)</f>
        <v>127.93</v>
      </c>
      <c r="G521" s="5" t="s">
        <v>95</v>
      </c>
      <c r="H521" s="5" t="s">
        <v>96</v>
      </c>
      <c r="I521" s="5"/>
      <c r="J521" s="5"/>
      <c r="K521" s="5">
        <v>228</v>
      </c>
      <c r="L521" s="5">
        <v>7</v>
      </c>
      <c r="M521" s="5">
        <v>3</v>
      </c>
      <c r="N521" s="5" t="s">
        <v>3</v>
      </c>
      <c r="O521" s="5">
        <v>2</v>
      </c>
      <c r="P521" s="5">
        <f>ROUND(Source!EQ513,O521)</f>
        <v>23182.15</v>
      </c>
      <c r="Q521" s="5"/>
      <c r="R521" s="5"/>
      <c r="S521" s="5"/>
      <c r="T521" s="5"/>
      <c r="U521" s="5"/>
      <c r="V521" s="5"/>
      <c r="W521" s="5"/>
    </row>
    <row r="522" spans="1:206">
      <c r="A522" s="5">
        <v>50</v>
      </c>
      <c r="B522" s="5">
        <v>0</v>
      </c>
      <c r="C522" s="5">
        <v>0</v>
      </c>
      <c r="D522" s="5">
        <v>1</v>
      </c>
      <c r="E522" s="5">
        <v>216</v>
      </c>
      <c r="F522" s="5">
        <f>ROUND(Source!AP513,O522)</f>
        <v>0</v>
      </c>
      <c r="G522" s="5" t="s">
        <v>97</v>
      </c>
      <c r="H522" s="5" t="s">
        <v>98</v>
      </c>
      <c r="I522" s="5"/>
      <c r="J522" s="5"/>
      <c r="K522" s="5">
        <v>216</v>
      </c>
      <c r="L522" s="5">
        <v>8</v>
      </c>
      <c r="M522" s="5">
        <v>3</v>
      </c>
      <c r="N522" s="5" t="s">
        <v>3</v>
      </c>
      <c r="O522" s="5">
        <v>2</v>
      </c>
      <c r="P522" s="5">
        <f>ROUND(Source!EH513,O522)</f>
        <v>43053.93</v>
      </c>
      <c r="Q522" s="5"/>
      <c r="R522" s="5"/>
      <c r="S522" s="5"/>
      <c r="T522" s="5"/>
      <c r="U522" s="5"/>
      <c r="V522" s="5"/>
      <c r="W522" s="5"/>
    </row>
    <row r="523" spans="1:206">
      <c r="A523" s="5">
        <v>50</v>
      </c>
      <c r="B523" s="5">
        <v>0</v>
      </c>
      <c r="C523" s="5">
        <v>0</v>
      </c>
      <c r="D523" s="5">
        <v>1</v>
      </c>
      <c r="E523" s="5">
        <v>223</v>
      </c>
      <c r="F523" s="5">
        <f>ROUND(Source!AQ513,O523)</f>
        <v>0</v>
      </c>
      <c r="G523" s="5" t="s">
        <v>99</v>
      </c>
      <c r="H523" s="5" t="s">
        <v>100</v>
      </c>
      <c r="I523" s="5"/>
      <c r="J523" s="5"/>
      <c r="K523" s="5">
        <v>223</v>
      </c>
      <c r="L523" s="5">
        <v>9</v>
      </c>
      <c r="M523" s="5">
        <v>3</v>
      </c>
      <c r="N523" s="5" t="s">
        <v>3</v>
      </c>
      <c r="O523" s="5">
        <v>2</v>
      </c>
      <c r="P523" s="5">
        <f>ROUND(Source!EI513,O523)</f>
        <v>0</v>
      </c>
      <c r="Q523" s="5"/>
      <c r="R523" s="5"/>
      <c r="S523" s="5"/>
      <c r="T523" s="5"/>
      <c r="U523" s="5"/>
      <c r="V523" s="5"/>
      <c r="W523" s="5"/>
    </row>
    <row r="524" spans="1:206">
      <c r="A524" s="5">
        <v>50</v>
      </c>
      <c r="B524" s="5">
        <v>0</v>
      </c>
      <c r="C524" s="5">
        <v>0</v>
      </c>
      <c r="D524" s="5">
        <v>1</v>
      </c>
      <c r="E524" s="5">
        <v>229</v>
      </c>
      <c r="F524" s="5">
        <f>ROUND(Source!AZ513,O524)</f>
        <v>0</v>
      </c>
      <c r="G524" s="5" t="s">
        <v>101</v>
      </c>
      <c r="H524" s="5" t="s">
        <v>102</v>
      </c>
      <c r="I524" s="5"/>
      <c r="J524" s="5"/>
      <c r="K524" s="5">
        <v>229</v>
      </c>
      <c r="L524" s="5">
        <v>10</v>
      </c>
      <c r="M524" s="5">
        <v>3</v>
      </c>
      <c r="N524" s="5" t="s">
        <v>3</v>
      </c>
      <c r="O524" s="5">
        <v>2</v>
      </c>
      <c r="P524" s="5">
        <f>ROUND(Source!ER513,O524)</f>
        <v>43053.93</v>
      </c>
      <c r="Q524" s="5"/>
      <c r="R524" s="5"/>
      <c r="S524" s="5"/>
      <c r="T524" s="5"/>
      <c r="U524" s="5"/>
      <c r="V524" s="5"/>
      <c r="W524" s="5"/>
    </row>
    <row r="525" spans="1:206">
      <c r="A525" s="5">
        <v>50</v>
      </c>
      <c r="B525" s="5">
        <v>0</v>
      </c>
      <c r="C525" s="5">
        <v>0</v>
      </c>
      <c r="D525" s="5">
        <v>1</v>
      </c>
      <c r="E525" s="5">
        <v>203</v>
      </c>
      <c r="F525" s="5">
        <f>ROUND(Source!Q513,O525)</f>
        <v>66.62</v>
      </c>
      <c r="G525" s="5" t="s">
        <v>103</v>
      </c>
      <c r="H525" s="5" t="s">
        <v>104</v>
      </c>
      <c r="I525" s="5"/>
      <c r="J525" s="5"/>
      <c r="K525" s="5">
        <v>203</v>
      </c>
      <c r="L525" s="5">
        <v>11</v>
      </c>
      <c r="M525" s="5">
        <v>3</v>
      </c>
      <c r="N525" s="5" t="s">
        <v>3</v>
      </c>
      <c r="O525" s="5">
        <v>2</v>
      </c>
      <c r="P525" s="5">
        <f>ROUND(Source!DI513,O525)</f>
        <v>66.62</v>
      </c>
      <c r="Q525" s="5"/>
      <c r="R525" s="5"/>
      <c r="S525" s="5"/>
      <c r="T525" s="5"/>
      <c r="U525" s="5"/>
      <c r="V525" s="5"/>
      <c r="W525" s="5"/>
    </row>
    <row r="526" spans="1:206">
      <c r="A526" s="5">
        <v>50</v>
      </c>
      <c r="B526" s="5">
        <v>0</v>
      </c>
      <c r="C526" s="5">
        <v>0</v>
      </c>
      <c r="D526" s="5">
        <v>1</v>
      </c>
      <c r="E526" s="5">
        <v>231</v>
      </c>
      <c r="F526" s="5">
        <f>ROUND(Source!BB513,O526)</f>
        <v>0</v>
      </c>
      <c r="G526" s="5" t="s">
        <v>105</v>
      </c>
      <c r="H526" s="5" t="s">
        <v>106</v>
      </c>
      <c r="I526" s="5"/>
      <c r="J526" s="5"/>
      <c r="K526" s="5">
        <v>231</v>
      </c>
      <c r="L526" s="5">
        <v>12</v>
      </c>
      <c r="M526" s="5">
        <v>3</v>
      </c>
      <c r="N526" s="5" t="s">
        <v>3</v>
      </c>
      <c r="O526" s="5">
        <v>2</v>
      </c>
      <c r="P526" s="5">
        <f>ROUND(Source!ET513,O526)</f>
        <v>0</v>
      </c>
      <c r="Q526" s="5"/>
      <c r="R526" s="5"/>
      <c r="S526" s="5"/>
      <c r="T526" s="5"/>
      <c r="U526" s="5"/>
      <c r="V526" s="5"/>
      <c r="W526" s="5"/>
    </row>
    <row r="527" spans="1:206">
      <c r="A527" s="5">
        <v>50</v>
      </c>
      <c r="B527" s="5">
        <v>0</v>
      </c>
      <c r="C527" s="5">
        <v>0</v>
      </c>
      <c r="D527" s="5">
        <v>1</v>
      </c>
      <c r="E527" s="5">
        <v>204</v>
      </c>
      <c r="F527" s="5">
        <f>ROUND(Source!R513,O527)</f>
        <v>7.91</v>
      </c>
      <c r="G527" s="5" t="s">
        <v>107</v>
      </c>
      <c r="H527" s="5" t="s">
        <v>108</v>
      </c>
      <c r="I527" s="5"/>
      <c r="J527" s="5"/>
      <c r="K527" s="5">
        <v>204</v>
      </c>
      <c r="L527" s="5">
        <v>13</v>
      </c>
      <c r="M527" s="5">
        <v>3</v>
      </c>
      <c r="N527" s="5" t="s">
        <v>3</v>
      </c>
      <c r="O527" s="5">
        <v>2</v>
      </c>
      <c r="P527" s="5">
        <f>ROUND(Source!DJ513,O527)</f>
        <v>7.91</v>
      </c>
      <c r="Q527" s="5"/>
      <c r="R527" s="5"/>
      <c r="S527" s="5"/>
      <c r="T527" s="5"/>
      <c r="U527" s="5"/>
      <c r="V527" s="5"/>
      <c r="W527" s="5"/>
    </row>
    <row r="528" spans="1:206">
      <c r="A528" s="5">
        <v>50</v>
      </c>
      <c r="B528" s="5">
        <v>0</v>
      </c>
      <c r="C528" s="5">
        <v>0</v>
      </c>
      <c r="D528" s="5">
        <v>1</v>
      </c>
      <c r="E528" s="5">
        <v>205</v>
      </c>
      <c r="F528" s="5">
        <f>ROUND(Source!S513,O528)</f>
        <v>290.5</v>
      </c>
      <c r="G528" s="5" t="s">
        <v>109</v>
      </c>
      <c r="H528" s="5" t="s">
        <v>110</v>
      </c>
      <c r="I528" s="5"/>
      <c r="J528" s="5"/>
      <c r="K528" s="5">
        <v>205</v>
      </c>
      <c r="L528" s="5">
        <v>14</v>
      </c>
      <c r="M528" s="5">
        <v>3</v>
      </c>
      <c r="N528" s="5" t="s">
        <v>3</v>
      </c>
      <c r="O528" s="5">
        <v>2</v>
      </c>
      <c r="P528" s="5">
        <f>ROUND(Source!DK513,O528)</f>
        <v>290.5</v>
      </c>
      <c r="Q528" s="5"/>
      <c r="R528" s="5"/>
      <c r="S528" s="5"/>
      <c r="T528" s="5"/>
      <c r="U528" s="5"/>
      <c r="V528" s="5"/>
      <c r="W528" s="5"/>
    </row>
    <row r="529" spans="1:88">
      <c r="A529" s="5">
        <v>50</v>
      </c>
      <c r="B529" s="5">
        <v>0</v>
      </c>
      <c r="C529" s="5">
        <v>0</v>
      </c>
      <c r="D529" s="5">
        <v>1</v>
      </c>
      <c r="E529" s="5">
        <v>232</v>
      </c>
      <c r="F529" s="5">
        <f>ROUND(Source!BC513,O529)</f>
        <v>0</v>
      </c>
      <c r="G529" s="5" t="s">
        <v>111</v>
      </c>
      <c r="H529" s="5" t="s">
        <v>112</v>
      </c>
      <c r="I529" s="5"/>
      <c r="J529" s="5"/>
      <c r="K529" s="5">
        <v>232</v>
      </c>
      <c r="L529" s="5">
        <v>15</v>
      </c>
      <c r="M529" s="5">
        <v>3</v>
      </c>
      <c r="N529" s="5" t="s">
        <v>3</v>
      </c>
      <c r="O529" s="5">
        <v>2</v>
      </c>
      <c r="P529" s="5">
        <f>ROUND(Source!EU513,O529)</f>
        <v>0</v>
      </c>
      <c r="Q529" s="5"/>
      <c r="R529" s="5"/>
      <c r="S529" s="5"/>
      <c r="T529" s="5"/>
      <c r="U529" s="5"/>
      <c r="V529" s="5"/>
      <c r="W529" s="5"/>
    </row>
    <row r="530" spans="1:88">
      <c r="A530" s="5">
        <v>50</v>
      </c>
      <c r="B530" s="5">
        <v>0</v>
      </c>
      <c r="C530" s="5">
        <v>0</v>
      </c>
      <c r="D530" s="5">
        <v>1</v>
      </c>
      <c r="E530" s="5">
        <v>214</v>
      </c>
      <c r="F530" s="5">
        <f>ROUND(Source!AS513,O530)</f>
        <v>1040.0899999999999</v>
      </c>
      <c r="G530" s="5" t="s">
        <v>113</v>
      </c>
      <c r="H530" s="5" t="s">
        <v>114</v>
      </c>
      <c r="I530" s="5"/>
      <c r="J530" s="5"/>
      <c r="K530" s="5">
        <v>214</v>
      </c>
      <c r="L530" s="5">
        <v>16</v>
      </c>
      <c r="M530" s="5">
        <v>3</v>
      </c>
      <c r="N530" s="5" t="s">
        <v>3</v>
      </c>
      <c r="O530" s="5">
        <v>2</v>
      </c>
      <c r="P530" s="5">
        <f>ROUND(Source!EK513,O530)</f>
        <v>12692.51</v>
      </c>
      <c r="Q530" s="5"/>
      <c r="R530" s="5"/>
      <c r="S530" s="5"/>
      <c r="T530" s="5"/>
      <c r="U530" s="5"/>
      <c r="V530" s="5"/>
      <c r="W530" s="5"/>
    </row>
    <row r="531" spans="1:88">
      <c r="A531" s="5">
        <v>50</v>
      </c>
      <c r="B531" s="5">
        <v>0</v>
      </c>
      <c r="C531" s="5">
        <v>0</v>
      </c>
      <c r="D531" s="5">
        <v>1</v>
      </c>
      <c r="E531" s="5">
        <v>215</v>
      </c>
      <c r="F531" s="5">
        <f>ROUND(Source!AT513,O531)</f>
        <v>0</v>
      </c>
      <c r="G531" s="5" t="s">
        <v>115</v>
      </c>
      <c r="H531" s="5" t="s">
        <v>116</v>
      </c>
      <c r="I531" s="5"/>
      <c r="J531" s="5"/>
      <c r="K531" s="5">
        <v>215</v>
      </c>
      <c r="L531" s="5">
        <v>17</v>
      </c>
      <c r="M531" s="5">
        <v>3</v>
      </c>
      <c r="N531" s="5" t="s">
        <v>3</v>
      </c>
      <c r="O531" s="5">
        <v>2</v>
      </c>
      <c r="P531" s="5">
        <f>ROUND(Source!EL513,O531)</f>
        <v>11401.8</v>
      </c>
      <c r="Q531" s="5"/>
      <c r="R531" s="5"/>
      <c r="S531" s="5"/>
      <c r="T531" s="5"/>
      <c r="U531" s="5"/>
      <c r="V531" s="5"/>
      <c r="W531" s="5"/>
    </row>
    <row r="532" spans="1:88">
      <c r="A532" s="5">
        <v>50</v>
      </c>
      <c r="B532" s="5">
        <v>0</v>
      </c>
      <c r="C532" s="5">
        <v>0</v>
      </c>
      <c r="D532" s="5">
        <v>1</v>
      </c>
      <c r="E532" s="5">
        <v>217</v>
      </c>
      <c r="F532" s="5">
        <f>ROUND(Source!AU513,O532)</f>
        <v>0</v>
      </c>
      <c r="G532" s="5" t="s">
        <v>117</v>
      </c>
      <c r="H532" s="5" t="s">
        <v>118</v>
      </c>
      <c r="I532" s="5"/>
      <c r="J532" s="5"/>
      <c r="K532" s="5">
        <v>217</v>
      </c>
      <c r="L532" s="5">
        <v>18</v>
      </c>
      <c r="M532" s="5">
        <v>3</v>
      </c>
      <c r="N532" s="5" t="s">
        <v>3</v>
      </c>
      <c r="O532" s="5">
        <v>2</v>
      </c>
      <c r="P532" s="5">
        <f>ROUND(Source!EM513,O532)</f>
        <v>0</v>
      </c>
      <c r="Q532" s="5"/>
      <c r="R532" s="5"/>
      <c r="S532" s="5"/>
      <c r="T532" s="5"/>
      <c r="U532" s="5"/>
      <c r="V532" s="5"/>
      <c r="W532" s="5"/>
    </row>
    <row r="533" spans="1:88">
      <c r="A533" s="5">
        <v>50</v>
      </c>
      <c r="B533" s="5">
        <v>0</v>
      </c>
      <c r="C533" s="5">
        <v>0</v>
      </c>
      <c r="D533" s="5">
        <v>1</v>
      </c>
      <c r="E533" s="5">
        <v>230</v>
      </c>
      <c r="F533" s="5">
        <f>ROUND(Source!BA513,O533)</f>
        <v>0</v>
      </c>
      <c r="G533" s="5" t="s">
        <v>119</v>
      </c>
      <c r="H533" s="5" t="s">
        <v>120</v>
      </c>
      <c r="I533" s="5"/>
      <c r="J533" s="5"/>
      <c r="K533" s="5">
        <v>230</v>
      </c>
      <c r="L533" s="5">
        <v>19</v>
      </c>
      <c r="M533" s="5">
        <v>3</v>
      </c>
      <c r="N533" s="5" t="s">
        <v>3</v>
      </c>
      <c r="O533" s="5">
        <v>2</v>
      </c>
      <c r="P533" s="5">
        <f>ROUND(Source!ES513,O533)</f>
        <v>0</v>
      </c>
      <c r="Q533" s="5"/>
      <c r="R533" s="5"/>
      <c r="S533" s="5"/>
      <c r="T533" s="5"/>
      <c r="U533" s="5"/>
      <c r="V533" s="5"/>
      <c r="W533" s="5"/>
    </row>
    <row r="534" spans="1:88">
      <c r="A534" s="5">
        <v>50</v>
      </c>
      <c r="B534" s="5">
        <v>0</v>
      </c>
      <c r="C534" s="5">
        <v>0</v>
      </c>
      <c r="D534" s="5">
        <v>1</v>
      </c>
      <c r="E534" s="5">
        <v>206</v>
      </c>
      <c r="F534" s="5">
        <f>ROUND(Source!T513,O534)</f>
        <v>0</v>
      </c>
      <c r="G534" s="5" t="s">
        <v>121</v>
      </c>
      <c r="H534" s="5" t="s">
        <v>122</v>
      </c>
      <c r="I534" s="5"/>
      <c r="J534" s="5"/>
      <c r="K534" s="5">
        <v>206</v>
      </c>
      <c r="L534" s="5">
        <v>20</v>
      </c>
      <c r="M534" s="5">
        <v>3</v>
      </c>
      <c r="N534" s="5" t="s">
        <v>3</v>
      </c>
      <c r="O534" s="5">
        <v>2</v>
      </c>
      <c r="P534" s="5">
        <f>ROUND(Source!DL513,O534)</f>
        <v>0</v>
      </c>
      <c r="Q534" s="5"/>
      <c r="R534" s="5"/>
      <c r="S534" s="5"/>
      <c r="T534" s="5"/>
      <c r="U534" s="5"/>
      <c r="V534" s="5"/>
      <c r="W534" s="5"/>
    </row>
    <row r="535" spans="1:88">
      <c r="A535" s="5">
        <v>50</v>
      </c>
      <c r="B535" s="5">
        <v>0</v>
      </c>
      <c r="C535" s="5">
        <v>0</v>
      </c>
      <c r="D535" s="5">
        <v>1</v>
      </c>
      <c r="E535" s="5">
        <v>207</v>
      </c>
      <c r="F535" s="5">
        <f>Source!U513</f>
        <v>30.867398400000003</v>
      </c>
      <c r="G535" s="5" t="s">
        <v>123</v>
      </c>
      <c r="H535" s="5" t="s">
        <v>124</v>
      </c>
      <c r="I535" s="5"/>
      <c r="J535" s="5"/>
      <c r="K535" s="5">
        <v>207</v>
      </c>
      <c r="L535" s="5">
        <v>21</v>
      </c>
      <c r="M535" s="5">
        <v>3</v>
      </c>
      <c r="N535" s="5" t="s">
        <v>3</v>
      </c>
      <c r="O535" s="5">
        <v>-1</v>
      </c>
      <c r="P535" s="5">
        <f>Source!DM513</f>
        <v>30.867398400000003</v>
      </c>
      <c r="Q535" s="5"/>
      <c r="R535" s="5"/>
      <c r="S535" s="5"/>
      <c r="T535" s="5"/>
      <c r="U535" s="5"/>
      <c r="V535" s="5"/>
      <c r="W535" s="5"/>
    </row>
    <row r="536" spans="1:88">
      <c r="A536" s="5">
        <v>50</v>
      </c>
      <c r="B536" s="5">
        <v>0</v>
      </c>
      <c r="C536" s="5">
        <v>0</v>
      </c>
      <c r="D536" s="5">
        <v>1</v>
      </c>
      <c r="E536" s="5">
        <v>208</v>
      </c>
      <c r="F536" s="5">
        <f>Source!V513</f>
        <v>0.66845999999999994</v>
      </c>
      <c r="G536" s="5" t="s">
        <v>125</v>
      </c>
      <c r="H536" s="5" t="s">
        <v>126</v>
      </c>
      <c r="I536" s="5"/>
      <c r="J536" s="5"/>
      <c r="K536" s="5">
        <v>208</v>
      </c>
      <c r="L536" s="5">
        <v>22</v>
      </c>
      <c r="M536" s="5">
        <v>3</v>
      </c>
      <c r="N536" s="5" t="s">
        <v>3</v>
      </c>
      <c r="O536" s="5">
        <v>-1</v>
      </c>
      <c r="P536" s="5">
        <f>Source!DN513</f>
        <v>0.66845999999999994</v>
      </c>
      <c r="Q536" s="5"/>
      <c r="R536" s="5"/>
      <c r="S536" s="5"/>
      <c r="T536" s="5"/>
      <c r="U536" s="5"/>
      <c r="V536" s="5"/>
      <c r="W536" s="5"/>
    </row>
    <row r="537" spans="1:88">
      <c r="A537" s="5">
        <v>50</v>
      </c>
      <c r="B537" s="5">
        <v>0</v>
      </c>
      <c r="C537" s="5">
        <v>0</v>
      </c>
      <c r="D537" s="5">
        <v>1</v>
      </c>
      <c r="E537" s="5">
        <v>209</v>
      </c>
      <c r="F537" s="5">
        <f>ROUND(Source!W513,O537)</f>
        <v>0</v>
      </c>
      <c r="G537" s="5" t="s">
        <v>127</v>
      </c>
      <c r="H537" s="5" t="s">
        <v>128</v>
      </c>
      <c r="I537" s="5"/>
      <c r="J537" s="5"/>
      <c r="K537" s="5">
        <v>209</v>
      </c>
      <c r="L537" s="5">
        <v>23</v>
      </c>
      <c r="M537" s="5">
        <v>3</v>
      </c>
      <c r="N537" s="5" t="s">
        <v>3</v>
      </c>
      <c r="O537" s="5">
        <v>2</v>
      </c>
      <c r="P537" s="5">
        <f>ROUND(Source!DO513,O537)</f>
        <v>0</v>
      </c>
      <c r="Q537" s="5"/>
      <c r="R537" s="5"/>
      <c r="S537" s="5"/>
      <c r="T537" s="5"/>
      <c r="U537" s="5"/>
      <c r="V537" s="5"/>
      <c r="W537" s="5"/>
    </row>
    <row r="538" spans="1:88">
      <c r="A538" s="5">
        <v>50</v>
      </c>
      <c r="B538" s="5">
        <v>0</v>
      </c>
      <c r="C538" s="5">
        <v>0</v>
      </c>
      <c r="D538" s="5">
        <v>1</v>
      </c>
      <c r="E538" s="5">
        <v>233</v>
      </c>
      <c r="F538" s="5">
        <f>ROUND(Source!BD513,O538)</f>
        <v>0</v>
      </c>
      <c r="G538" s="5" t="s">
        <v>129</v>
      </c>
      <c r="H538" s="5" t="s">
        <v>130</v>
      </c>
      <c r="I538" s="5"/>
      <c r="J538" s="5"/>
      <c r="K538" s="5">
        <v>233</v>
      </c>
      <c r="L538" s="5">
        <v>24</v>
      </c>
      <c r="M538" s="5">
        <v>3</v>
      </c>
      <c r="N538" s="5" t="s">
        <v>3</v>
      </c>
      <c r="O538" s="5">
        <v>2</v>
      </c>
      <c r="P538" s="5">
        <f>ROUND(Source!EV513,O538)</f>
        <v>0</v>
      </c>
      <c r="Q538" s="5"/>
      <c r="R538" s="5"/>
      <c r="S538" s="5"/>
      <c r="T538" s="5"/>
      <c r="U538" s="5"/>
      <c r="V538" s="5"/>
      <c r="W538" s="5"/>
    </row>
    <row r="539" spans="1:88">
      <c r="A539" s="5">
        <v>50</v>
      </c>
      <c r="B539" s="5">
        <v>0</v>
      </c>
      <c r="C539" s="5">
        <v>0</v>
      </c>
      <c r="D539" s="5">
        <v>1</v>
      </c>
      <c r="E539" s="5">
        <v>210</v>
      </c>
      <c r="F539" s="5">
        <f>ROUND(Source!X513,O539)</f>
        <v>343.17</v>
      </c>
      <c r="G539" s="5" t="s">
        <v>131</v>
      </c>
      <c r="H539" s="5" t="s">
        <v>132</v>
      </c>
      <c r="I539" s="5"/>
      <c r="J539" s="5"/>
      <c r="K539" s="5">
        <v>210</v>
      </c>
      <c r="L539" s="5">
        <v>25</v>
      </c>
      <c r="M539" s="5">
        <v>3</v>
      </c>
      <c r="N539" s="5" t="s">
        <v>3</v>
      </c>
      <c r="O539" s="5">
        <v>2</v>
      </c>
      <c r="P539" s="5">
        <f>ROUND(Source!DP513,O539)</f>
        <v>343.17</v>
      </c>
      <c r="Q539" s="5"/>
      <c r="R539" s="5"/>
      <c r="S539" s="5"/>
      <c r="T539" s="5"/>
      <c r="U539" s="5"/>
      <c r="V539" s="5"/>
      <c r="W539" s="5"/>
    </row>
    <row r="540" spans="1:88">
      <c r="A540" s="5">
        <v>50</v>
      </c>
      <c r="B540" s="5">
        <v>0</v>
      </c>
      <c r="C540" s="5">
        <v>0</v>
      </c>
      <c r="D540" s="5">
        <v>1</v>
      </c>
      <c r="E540" s="5">
        <v>211</v>
      </c>
      <c r="F540" s="5">
        <f>ROUND(Source!Y513,O540)</f>
        <v>211.87</v>
      </c>
      <c r="G540" s="5" t="s">
        <v>133</v>
      </c>
      <c r="H540" s="5" t="s">
        <v>134</v>
      </c>
      <c r="I540" s="5"/>
      <c r="J540" s="5"/>
      <c r="K540" s="5">
        <v>211</v>
      </c>
      <c r="L540" s="5">
        <v>26</v>
      </c>
      <c r="M540" s="5">
        <v>3</v>
      </c>
      <c r="N540" s="5" t="s">
        <v>3</v>
      </c>
      <c r="O540" s="5">
        <v>2</v>
      </c>
      <c r="P540" s="5">
        <f>ROUND(Source!DQ513,O540)</f>
        <v>211.87</v>
      </c>
      <c r="Q540" s="5"/>
      <c r="R540" s="5"/>
      <c r="S540" s="5"/>
      <c r="T540" s="5"/>
      <c r="U540" s="5"/>
      <c r="V540" s="5"/>
      <c r="W540" s="5"/>
    </row>
    <row r="541" spans="1:88">
      <c r="A541" s="5">
        <v>50</v>
      </c>
      <c r="B541" s="5">
        <v>0</v>
      </c>
      <c r="C541" s="5">
        <v>0</v>
      </c>
      <c r="D541" s="5">
        <v>1</v>
      </c>
      <c r="E541" s="5">
        <v>224</v>
      </c>
      <c r="F541" s="5">
        <f>ROUND(Source!AR513,O541)</f>
        <v>1040.0899999999999</v>
      </c>
      <c r="G541" s="5" t="s">
        <v>135</v>
      </c>
      <c r="H541" s="5" t="s">
        <v>136</v>
      </c>
      <c r="I541" s="5"/>
      <c r="J541" s="5"/>
      <c r="K541" s="5">
        <v>224</v>
      </c>
      <c r="L541" s="5">
        <v>27</v>
      </c>
      <c r="M541" s="5">
        <v>3</v>
      </c>
      <c r="N541" s="5" t="s">
        <v>3</v>
      </c>
      <c r="O541" s="5">
        <v>2</v>
      </c>
      <c r="P541" s="5">
        <f>ROUND(Source!EJ513,O541)</f>
        <v>67148.240000000005</v>
      </c>
      <c r="Q541" s="5"/>
      <c r="R541" s="5"/>
      <c r="S541" s="5"/>
      <c r="T541" s="5"/>
      <c r="U541" s="5"/>
      <c r="V541" s="5"/>
      <c r="W541" s="5"/>
    </row>
    <row r="543" spans="1:88">
      <c r="A543" s="1">
        <v>4</v>
      </c>
      <c r="B543" s="1">
        <v>1</v>
      </c>
      <c r="C543" s="1"/>
      <c r="D543" s="1">
        <f>ROW(A570)</f>
        <v>570</v>
      </c>
      <c r="E543" s="1"/>
      <c r="F543" s="1" t="s">
        <v>326</v>
      </c>
      <c r="G543" s="1" t="s">
        <v>326</v>
      </c>
      <c r="H543" s="1" t="s">
        <v>3</v>
      </c>
      <c r="I543" s="1">
        <v>0</v>
      </c>
      <c r="J543" s="1"/>
      <c r="K543" s="1">
        <v>-1</v>
      </c>
      <c r="L543" s="1"/>
      <c r="M543" s="1"/>
      <c r="N543" s="1"/>
      <c r="O543" s="1"/>
      <c r="P543" s="1"/>
      <c r="Q543" s="1"/>
      <c r="R543" s="1"/>
      <c r="S543" s="1"/>
      <c r="T543" s="1"/>
      <c r="U543" s="1" t="s">
        <v>3</v>
      </c>
      <c r="V543" s="1">
        <v>0</v>
      </c>
      <c r="W543" s="1"/>
      <c r="X543" s="1"/>
      <c r="Y543" s="1"/>
      <c r="Z543" s="1"/>
      <c r="AA543" s="1"/>
      <c r="AB543" s="1" t="s">
        <v>3</v>
      </c>
      <c r="AC543" s="1" t="s">
        <v>3</v>
      </c>
      <c r="AD543" s="1" t="s">
        <v>3</v>
      </c>
      <c r="AE543" s="1" t="s">
        <v>3</v>
      </c>
      <c r="AF543" s="1" t="s">
        <v>3</v>
      </c>
      <c r="AG543" s="1" t="s">
        <v>3</v>
      </c>
      <c r="AH543" s="1"/>
      <c r="AI543" s="1"/>
      <c r="AJ543" s="1"/>
      <c r="AK543" s="1"/>
      <c r="AL543" s="1"/>
      <c r="AM543" s="1"/>
      <c r="AN543" s="1"/>
      <c r="AO543" s="1"/>
      <c r="AP543" s="1" t="s">
        <v>3</v>
      </c>
      <c r="AQ543" s="1" t="s">
        <v>3</v>
      </c>
      <c r="AR543" s="1" t="s">
        <v>3</v>
      </c>
      <c r="AS543" s="1"/>
      <c r="AT543" s="1"/>
      <c r="AU543" s="1"/>
      <c r="AV543" s="1"/>
      <c r="AW543" s="1"/>
      <c r="AX543" s="1"/>
      <c r="AY543" s="1"/>
      <c r="AZ543" s="1" t="s">
        <v>3</v>
      </c>
      <c r="BA543" s="1"/>
      <c r="BB543" s="1" t="s">
        <v>3</v>
      </c>
      <c r="BC543" s="1" t="s">
        <v>3</v>
      </c>
      <c r="BD543" s="1" t="s">
        <v>3</v>
      </c>
      <c r="BE543" s="1" t="s">
        <v>3</v>
      </c>
      <c r="BF543" s="1" t="s">
        <v>3</v>
      </c>
      <c r="BG543" s="1" t="s">
        <v>3</v>
      </c>
      <c r="BH543" s="1" t="s">
        <v>3</v>
      </c>
      <c r="BI543" s="1" t="s">
        <v>3</v>
      </c>
      <c r="BJ543" s="1" t="s">
        <v>3</v>
      </c>
      <c r="BK543" s="1" t="s">
        <v>3</v>
      </c>
      <c r="BL543" s="1" t="s">
        <v>3</v>
      </c>
      <c r="BM543" s="1" t="s">
        <v>3</v>
      </c>
      <c r="BN543" s="1" t="s">
        <v>3</v>
      </c>
      <c r="BO543" s="1" t="s">
        <v>3</v>
      </c>
      <c r="BP543" s="1" t="s">
        <v>3</v>
      </c>
      <c r="BQ543" s="1"/>
      <c r="BR543" s="1"/>
      <c r="BS543" s="1"/>
      <c r="BT543" s="1"/>
      <c r="BU543" s="1"/>
      <c r="BV543" s="1"/>
      <c r="BW543" s="1"/>
      <c r="BX543" s="1">
        <v>0</v>
      </c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>
        <v>0</v>
      </c>
    </row>
    <row r="545" spans="1:255">
      <c r="A545" s="3">
        <v>52</v>
      </c>
      <c r="B545" s="3">
        <f t="shared" ref="B545:G545" si="478">B570</f>
        <v>1</v>
      </c>
      <c r="C545" s="3">
        <f t="shared" si="478"/>
        <v>4</v>
      </c>
      <c r="D545" s="3">
        <f t="shared" si="478"/>
        <v>543</v>
      </c>
      <c r="E545" s="3">
        <f t="shared" si="478"/>
        <v>0</v>
      </c>
      <c r="F545" s="3" t="str">
        <f t="shared" si="478"/>
        <v>10.Система ПД5 (оборудование)</v>
      </c>
      <c r="G545" s="3" t="str">
        <f t="shared" si="478"/>
        <v>10.Система ПД5 (оборудование)</v>
      </c>
      <c r="H545" s="3"/>
      <c r="I545" s="3"/>
      <c r="J545" s="3"/>
      <c r="K545" s="3"/>
      <c r="L545" s="3"/>
      <c r="M545" s="3"/>
      <c r="N545" s="3"/>
      <c r="O545" s="3">
        <f t="shared" ref="O545:AT545" si="479">O570</f>
        <v>432.19</v>
      </c>
      <c r="P545" s="3">
        <f t="shared" si="479"/>
        <v>111.55</v>
      </c>
      <c r="Q545" s="3">
        <f t="shared" si="479"/>
        <v>60.68</v>
      </c>
      <c r="R545" s="3">
        <f t="shared" si="479"/>
        <v>7.48</v>
      </c>
      <c r="S545" s="3">
        <f t="shared" si="479"/>
        <v>259.95999999999998</v>
      </c>
      <c r="T545" s="3">
        <f t="shared" si="479"/>
        <v>0</v>
      </c>
      <c r="U545" s="3">
        <f t="shared" si="479"/>
        <v>27.440389200000002</v>
      </c>
      <c r="V545" s="3">
        <f t="shared" si="479"/>
        <v>0.63443999999999989</v>
      </c>
      <c r="W545" s="3">
        <f t="shared" si="479"/>
        <v>0</v>
      </c>
      <c r="X545" s="3">
        <f t="shared" si="479"/>
        <v>307.55</v>
      </c>
      <c r="Y545" s="3">
        <f t="shared" si="479"/>
        <v>189.88</v>
      </c>
      <c r="Z545" s="3">
        <f t="shared" si="479"/>
        <v>0</v>
      </c>
      <c r="AA545" s="3">
        <f t="shared" si="479"/>
        <v>0</v>
      </c>
      <c r="AB545" s="3">
        <f t="shared" si="479"/>
        <v>432.19</v>
      </c>
      <c r="AC545" s="3">
        <f t="shared" si="479"/>
        <v>111.55</v>
      </c>
      <c r="AD545" s="3">
        <f t="shared" si="479"/>
        <v>60.68</v>
      </c>
      <c r="AE545" s="3">
        <f t="shared" si="479"/>
        <v>7.48</v>
      </c>
      <c r="AF545" s="3">
        <f t="shared" si="479"/>
        <v>259.95999999999998</v>
      </c>
      <c r="AG545" s="3">
        <f t="shared" si="479"/>
        <v>0</v>
      </c>
      <c r="AH545" s="3">
        <f t="shared" si="479"/>
        <v>27.440389200000002</v>
      </c>
      <c r="AI545" s="3">
        <f t="shared" si="479"/>
        <v>0.63443999999999989</v>
      </c>
      <c r="AJ545" s="3">
        <f t="shared" si="479"/>
        <v>0</v>
      </c>
      <c r="AK545" s="3">
        <f t="shared" si="479"/>
        <v>307.55</v>
      </c>
      <c r="AL545" s="3">
        <f t="shared" si="479"/>
        <v>189.88</v>
      </c>
      <c r="AM545" s="3">
        <f t="shared" si="479"/>
        <v>0</v>
      </c>
      <c r="AN545" s="3">
        <f t="shared" si="479"/>
        <v>0</v>
      </c>
      <c r="AO545" s="3">
        <f t="shared" si="479"/>
        <v>0</v>
      </c>
      <c r="AP545" s="3">
        <f t="shared" si="479"/>
        <v>0</v>
      </c>
      <c r="AQ545" s="3">
        <f t="shared" si="479"/>
        <v>0</v>
      </c>
      <c r="AR545" s="3">
        <f t="shared" si="479"/>
        <v>929.62</v>
      </c>
      <c r="AS545" s="3">
        <f t="shared" si="479"/>
        <v>929.62</v>
      </c>
      <c r="AT545" s="3">
        <f t="shared" si="479"/>
        <v>0</v>
      </c>
      <c r="AU545" s="3">
        <f t="shared" ref="AU545:BZ545" si="480">AU570</f>
        <v>0</v>
      </c>
      <c r="AV545" s="3">
        <f t="shared" si="480"/>
        <v>111.55</v>
      </c>
      <c r="AW545" s="3">
        <f t="shared" si="480"/>
        <v>111.55</v>
      </c>
      <c r="AX545" s="3">
        <f t="shared" si="480"/>
        <v>0</v>
      </c>
      <c r="AY545" s="3">
        <f t="shared" si="480"/>
        <v>111.55</v>
      </c>
      <c r="AZ545" s="3">
        <f t="shared" si="480"/>
        <v>0</v>
      </c>
      <c r="BA545" s="3">
        <f t="shared" si="480"/>
        <v>0</v>
      </c>
      <c r="BB545" s="3">
        <f t="shared" si="480"/>
        <v>0</v>
      </c>
      <c r="BC545" s="3">
        <f t="shared" si="480"/>
        <v>0</v>
      </c>
      <c r="BD545" s="3">
        <f t="shared" si="480"/>
        <v>0</v>
      </c>
      <c r="BE545" s="3">
        <f t="shared" si="480"/>
        <v>0</v>
      </c>
      <c r="BF545" s="3">
        <f t="shared" si="480"/>
        <v>0</v>
      </c>
      <c r="BG545" s="3">
        <f t="shared" si="480"/>
        <v>0</v>
      </c>
      <c r="BH545" s="3">
        <f t="shared" si="480"/>
        <v>0</v>
      </c>
      <c r="BI545" s="3">
        <f t="shared" si="480"/>
        <v>0</v>
      </c>
      <c r="BJ545" s="3">
        <f t="shared" si="480"/>
        <v>0</v>
      </c>
      <c r="BK545" s="3">
        <f t="shared" si="480"/>
        <v>0</v>
      </c>
      <c r="BL545" s="3">
        <f t="shared" si="480"/>
        <v>0</v>
      </c>
      <c r="BM545" s="3">
        <f t="shared" si="480"/>
        <v>0</v>
      </c>
      <c r="BN545" s="3">
        <f t="shared" si="480"/>
        <v>0</v>
      </c>
      <c r="BO545" s="3">
        <f t="shared" si="480"/>
        <v>0</v>
      </c>
      <c r="BP545" s="3">
        <f t="shared" si="480"/>
        <v>0</v>
      </c>
      <c r="BQ545" s="3">
        <f t="shared" si="480"/>
        <v>0</v>
      </c>
      <c r="BR545" s="3">
        <f t="shared" si="480"/>
        <v>0</v>
      </c>
      <c r="BS545" s="3">
        <f t="shared" si="480"/>
        <v>0</v>
      </c>
      <c r="BT545" s="3">
        <f t="shared" si="480"/>
        <v>0</v>
      </c>
      <c r="BU545" s="3">
        <f t="shared" si="480"/>
        <v>0</v>
      </c>
      <c r="BV545" s="3">
        <f t="shared" si="480"/>
        <v>0</v>
      </c>
      <c r="BW545" s="3">
        <f t="shared" si="480"/>
        <v>0</v>
      </c>
      <c r="BX545" s="3">
        <f t="shared" si="480"/>
        <v>0</v>
      </c>
      <c r="BY545" s="3">
        <f t="shared" si="480"/>
        <v>0</v>
      </c>
      <c r="BZ545" s="3">
        <f t="shared" si="480"/>
        <v>0</v>
      </c>
      <c r="CA545" s="3">
        <f t="shared" ref="CA545:DF545" si="481">CA570</f>
        <v>929.62</v>
      </c>
      <c r="CB545" s="3">
        <f t="shared" si="481"/>
        <v>929.62</v>
      </c>
      <c r="CC545" s="3">
        <f t="shared" si="481"/>
        <v>0</v>
      </c>
      <c r="CD545" s="3">
        <f t="shared" si="481"/>
        <v>0</v>
      </c>
      <c r="CE545" s="3">
        <f t="shared" si="481"/>
        <v>111.55</v>
      </c>
      <c r="CF545" s="3">
        <f t="shared" si="481"/>
        <v>111.55</v>
      </c>
      <c r="CG545" s="3">
        <f t="shared" si="481"/>
        <v>0</v>
      </c>
      <c r="CH545" s="3">
        <f t="shared" si="481"/>
        <v>111.55</v>
      </c>
      <c r="CI545" s="3">
        <f t="shared" si="481"/>
        <v>0</v>
      </c>
      <c r="CJ545" s="3">
        <f t="shared" si="481"/>
        <v>0</v>
      </c>
      <c r="CK545" s="3">
        <f t="shared" si="481"/>
        <v>0</v>
      </c>
      <c r="CL545" s="3">
        <f t="shared" si="481"/>
        <v>0</v>
      </c>
      <c r="CM545" s="3">
        <f t="shared" si="481"/>
        <v>0</v>
      </c>
      <c r="CN545" s="3">
        <f t="shared" si="481"/>
        <v>0</v>
      </c>
      <c r="CO545" s="3">
        <f t="shared" si="481"/>
        <v>0</v>
      </c>
      <c r="CP545" s="3">
        <f t="shared" si="481"/>
        <v>0</v>
      </c>
      <c r="CQ545" s="3">
        <f t="shared" si="481"/>
        <v>0</v>
      </c>
      <c r="CR545" s="3">
        <f t="shared" si="481"/>
        <v>0</v>
      </c>
      <c r="CS545" s="3">
        <f t="shared" si="481"/>
        <v>0</v>
      </c>
      <c r="CT545" s="3">
        <f t="shared" si="481"/>
        <v>0</v>
      </c>
      <c r="CU545" s="3">
        <f t="shared" si="481"/>
        <v>0</v>
      </c>
      <c r="CV545" s="3">
        <f t="shared" si="481"/>
        <v>0</v>
      </c>
      <c r="CW545" s="3">
        <f t="shared" si="481"/>
        <v>0</v>
      </c>
      <c r="CX545" s="3">
        <f t="shared" si="481"/>
        <v>0</v>
      </c>
      <c r="CY545" s="3">
        <f t="shared" si="481"/>
        <v>0</v>
      </c>
      <c r="CZ545" s="3">
        <f t="shared" si="481"/>
        <v>0</v>
      </c>
      <c r="DA545" s="3">
        <f t="shared" si="481"/>
        <v>0</v>
      </c>
      <c r="DB545" s="3">
        <f t="shared" si="481"/>
        <v>0</v>
      </c>
      <c r="DC545" s="3">
        <f t="shared" si="481"/>
        <v>0</v>
      </c>
      <c r="DD545" s="3">
        <f t="shared" si="481"/>
        <v>0</v>
      </c>
      <c r="DE545" s="3">
        <f t="shared" si="481"/>
        <v>0</v>
      </c>
      <c r="DF545" s="3">
        <f t="shared" si="481"/>
        <v>0</v>
      </c>
      <c r="DG545" s="4">
        <f t="shared" ref="DG545:EL545" si="482">DG570</f>
        <v>45130.27</v>
      </c>
      <c r="DH545" s="4">
        <f t="shared" si="482"/>
        <v>44809.63</v>
      </c>
      <c r="DI545" s="4">
        <f t="shared" si="482"/>
        <v>60.68</v>
      </c>
      <c r="DJ545" s="4">
        <f t="shared" si="482"/>
        <v>7.48</v>
      </c>
      <c r="DK545" s="4">
        <f t="shared" si="482"/>
        <v>259.95999999999998</v>
      </c>
      <c r="DL545" s="4">
        <f t="shared" si="482"/>
        <v>0</v>
      </c>
      <c r="DM545" s="4">
        <f t="shared" si="482"/>
        <v>27.440389200000002</v>
      </c>
      <c r="DN545" s="4">
        <f t="shared" si="482"/>
        <v>0.63443999999999989</v>
      </c>
      <c r="DO545" s="4">
        <f t="shared" si="482"/>
        <v>0</v>
      </c>
      <c r="DP545" s="4">
        <f t="shared" si="482"/>
        <v>307.55</v>
      </c>
      <c r="DQ545" s="4">
        <f t="shared" si="482"/>
        <v>189.88</v>
      </c>
      <c r="DR545" s="4">
        <f t="shared" si="482"/>
        <v>0</v>
      </c>
      <c r="DS545" s="4">
        <f t="shared" si="482"/>
        <v>0</v>
      </c>
      <c r="DT545" s="4">
        <f t="shared" si="482"/>
        <v>45130.27</v>
      </c>
      <c r="DU545" s="4">
        <f t="shared" si="482"/>
        <v>44809.63</v>
      </c>
      <c r="DV545" s="4">
        <f t="shared" si="482"/>
        <v>60.68</v>
      </c>
      <c r="DW545" s="4">
        <f t="shared" si="482"/>
        <v>7.48</v>
      </c>
      <c r="DX545" s="4">
        <f t="shared" si="482"/>
        <v>259.95999999999998</v>
      </c>
      <c r="DY545" s="4">
        <f t="shared" si="482"/>
        <v>0</v>
      </c>
      <c r="DZ545" s="4">
        <f t="shared" si="482"/>
        <v>27.440389200000002</v>
      </c>
      <c r="EA545" s="4">
        <f t="shared" si="482"/>
        <v>0.63443999999999989</v>
      </c>
      <c r="EB545" s="4">
        <f t="shared" si="482"/>
        <v>0</v>
      </c>
      <c r="EC545" s="4">
        <f t="shared" si="482"/>
        <v>307.55</v>
      </c>
      <c r="ED545" s="4">
        <f t="shared" si="482"/>
        <v>189.88</v>
      </c>
      <c r="EE545" s="4">
        <f t="shared" si="482"/>
        <v>0</v>
      </c>
      <c r="EF545" s="4">
        <f t="shared" si="482"/>
        <v>0</v>
      </c>
      <c r="EG545" s="4">
        <f t="shared" si="482"/>
        <v>0</v>
      </c>
      <c r="EH545" s="4">
        <f t="shared" si="482"/>
        <v>33546.86</v>
      </c>
      <c r="EI545" s="4">
        <f t="shared" si="482"/>
        <v>0</v>
      </c>
      <c r="EJ545" s="4">
        <f t="shared" si="482"/>
        <v>45627.7</v>
      </c>
      <c r="EK545" s="4">
        <f t="shared" si="482"/>
        <v>6755.83</v>
      </c>
      <c r="EL545" s="4">
        <f t="shared" si="482"/>
        <v>5325.01</v>
      </c>
      <c r="EM545" s="4">
        <f t="shared" ref="EM545:FR545" si="483">EM570</f>
        <v>0</v>
      </c>
      <c r="EN545" s="4">
        <f t="shared" si="483"/>
        <v>44809.63</v>
      </c>
      <c r="EO545" s="4">
        <f t="shared" si="483"/>
        <v>11262.77</v>
      </c>
      <c r="EP545" s="4">
        <f t="shared" si="483"/>
        <v>0</v>
      </c>
      <c r="EQ545" s="4">
        <f t="shared" si="483"/>
        <v>11262.77</v>
      </c>
      <c r="ER545" s="4">
        <f t="shared" si="483"/>
        <v>33546.86</v>
      </c>
      <c r="ES545" s="4">
        <f t="shared" si="483"/>
        <v>0</v>
      </c>
      <c r="ET545" s="4">
        <f t="shared" si="483"/>
        <v>0</v>
      </c>
      <c r="EU545" s="4">
        <f t="shared" si="483"/>
        <v>0</v>
      </c>
      <c r="EV545" s="4">
        <f t="shared" si="483"/>
        <v>0</v>
      </c>
      <c r="EW545" s="4">
        <f t="shared" si="483"/>
        <v>0</v>
      </c>
      <c r="EX545" s="4">
        <f t="shared" si="483"/>
        <v>0</v>
      </c>
      <c r="EY545" s="4">
        <f t="shared" si="483"/>
        <v>0</v>
      </c>
      <c r="EZ545" s="4">
        <f t="shared" si="483"/>
        <v>0</v>
      </c>
      <c r="FA545" s="4">
        <f t="shared" si="483"/>
        <v>0</v>
      </c>
      <c r="FB545" s="4">
        <f t="shared" si="483"/>
        <v>0</v>
      </c>
      <c r="FC545" s="4">
        <f t="shared" si="483"/>
        <v>0</v>
      </c>
      <c r="FD545" s="4">
        <f t="shared" si="483"/>
        <v>0</v>
      </c>
      <c r="FE545" s="4">
        <f t="shared" si="483"/>
        <v>0</v>
      </c>
      <c r="FF545" s="4">
        <f t="shared" si="483"/>
        <v>0</v>
      </c>
      <c r="FG545" s="4">
        <f t="shared" si="483"/>
        <v>0</v>
      </c>
      <c r="FH545" s="4">
        <f t="shared" si="483"/>
        <v>0</v>
      </c>
      <c r="FI545" s="4">
        <f t="shared" si="483"/>
        <v>0</v>
      </c>
      <c r="FJ545" s="4">
        <f t="shared" si="483"/>
        <v>0</v>
      </c>
      <c r="FK545" s="4">
        <f t="shared" si="483"/>
        <v>0</v>
      </c>
      <c r="FL545" s="4">
        <f t="shared" si="483"/>
        <v>0</v>
      </c>
      <c r="FM545" s="4">
        <f t="shared" si="483"/>
        <v>0</v>
      </c>
      <c r="FN545" s="4">
        <f t="shared" si="483"/>
        <v>0</v>
      </c>
      <c r="FO545" s="4">
        <f t="shared" si="483"/>
        <v>0</v>
      </c>
      <c r="FP545" s="4">
        <f t="shared" si="483"/>
        <v>0</v>
      </c>
      <c r="FQ545" s="4">
        <f t="shared" si="483"/>
        <v>33546.86</v>
      </c>
      <c r="FR545" s="4">
        <f t="shared" si="483"/>
        <v>0</v>
      </c>
      <c r="FS545" s="4">
        <f t="shared" ref="FS545:GX545" si="484">FS570</f>
        <v>45627.7</v>
      </c>
      <c r="FT545" s="4">
        <f t="shared" si="484"/>
        <v>6755.83</v>
      </c>
      <c r="FU545" s="4">
        <f t="shared" si="484"/>
        <v>5325.01</v>
      </c>
      <c r="FV545" s="4">
        <f t="shared" si="484"/>
        <v>0</v>
      </c>
      <c r="FW545" s="4">
        <f t="shared" si="484"/>
        <v>44809.63</v>
      </c>
      <c r="FX545" s="4">
        <f t="shared" si="484"/>
        <v>11262.769999999997</v>
      </c>
      <c r="FY545" s="4">
        <f t="shared" si="484"/>
        <v>0</v>
      </c>
      <c r="FZ545" s="4">
        <f t="shared" si="484"/>
        <v>11262.769999999997</v>
      </c>
      <c r="GA545" s="4">
        <f t="shared" si="484"/>
        <v>33546.86</v>
      </c>
      <c r="GB545" s="4">
        <f t="shared" si="484"/>
        <v>0</v>
      </c>
      <c r="GC545" s="4">
        <f t="shared" si="484"/>
        <v>0</v>
      </c>
      <c r="GD545" s="4">
        <f t="shared" si="484"/>
        <v>0</v>
      </c>
      <c r="GE545" s="4">
        <f t="shared" si="484"/>
        <v>0</v>
      </c>
      <c r="GF545" s="4">
        <f t="shared" si="484"/>
        <v>0</v>
      </c>
      <c r="GG545" s="4">
        <f t="shared" si="484"/>
        <v>0</v>
      </c>
      <c r="GH545" s="4">
        <f t="shared" si="484"/>
        <v>0</v>
      </c>
      <c r="GI545" s="4">
        <f t="shared" si="484"/>
        <v>0</v>
      </c>
      <c r="GJ545" s="4">
        <f t="shared" si="484"/>
        <v>0</v>
      </c>
      <c r="GK545" s="4">
        <f t="shared" si="484"/>
        <v>0</v>
      </c>
      <c r="GL545" s="4">
        <f t="shared" si="484"/>
        <v>0</v>
      </c>
      <c r="GM545" s="4">
        <f t="shared" si="484"/>
        <v>0</v>
      </c>
      <c r="GN545" s="4">
        <f t="shared" si="484"/>
        <v>0</v>
      </c>
      <c r="GO545" s="4">
        <f t="shared" si="484"/>
        <v>0</v>
      </c>
      <c r="GP545" s="4">
        <f t="shared" si="484"/>
        <v>0</v>
      </c>
      <c r="GQ545" s="4">
        <f t="shared" si="484"/>
        <v>0</v>
      </c>
      <c r="GR545" s="4">
        <f t="shared" si="484"/>
        <v>0</v>
      </c>
      <c r="GS545" s="4">
        <f t="shared" si="484"/>
        <v>0</v>
      </c>
      <c r="GT545" s="4">
        <f t="shared" si="484"/>
        <v>0</v>
      </c>
      <c r="GU545" s="4">
        <f t="shared" si="484"/>
        <v>0</v>
      </c>
      <c r="GV545" s="4">
        <f t="shared" si="484"/>
        <v>0</v>
      </c>
      <c r="GW545" s="4">
        <f t="shared" si="484"/>
        <v>0</v>
      </c>
      <c r="GX545" s="4">
        <f t="shared" si="484"/>
        <v>0</v>
      </c>
    </row>
    <row r="547" spans="1:255">
      <c r="A547" s="2">
        <v>17</v>
      </c>
      <c r="B547" s="2">
        <v>1</v>
      </c>
      <c r="C547" s="2">
        <f>ROW(SmtRes!A507)</f>
        <v>507</v>
      </c>
      <c r="D547" s="2">
        <f>ROW(EtalonRes!A580)</f>
        <v>580</v>
      </c>
      <c r="E547" s="2" t="s">
        <v>327</v>
      </c>
      <c r="F547" s="2" t="s">
        <v>17</v>
      </c>
      <c r="G547" s="2" t="s">
        <v>18</v>
      </c>
      <c r="H547" s="2" t="s">
        <v>19</v>
      </c>
      <c r="I547" s="2">
        <v>1</v>
      </c>
      <c r="J547" s="2">
        <v>0</v>
      </c>
      <c r="K547" s="2"/>
      <c r="L547" s="2"/>
      <c r="M547" s="2"/>
      <c r="N547" s="2"/>
      <c r="O547" s="2">
        <f t="shared" ref="O547:O568" si="485">ROUND(CP547,2)</f>
        <v>251.69</v>
      </c>
      <c r="P547" s="2">
        <f t="shared" ref="P547:P568" si="486">ROUND(CQ547*I547,2)</f>
        <v>2.02</v>
      </c>
      <c r="Q547" s="2">
        <f t="shared" ref="Q547:Q568" si="487">ROUND(CR547*I547,2)</f>
        <v>58.64</v>
      </c>
      <c r="R547" s="2">
        <f t="shared" ref="R547:R568" si="488">ROUND(CS547*I547,2)</f>
        <v>7.25</v>
      </c>
      <c r="S547" s="2">
        <f t="shared" ref="S547:S568" si="489">ROUND(CT547*I547,2)</f>
        <v>191.03</v>
      </c>
      <c r="T547" s="2">
        <f t="shared" ref="T547:T568" si="490">ROUND(CU547*I547,2)</f>
        <v>0</v>
      </c>
      <c r="U547" s="2">
        <f t="shared" ref="U547:U568" si="491">CV547*I547</f>
        <v>19.8582</v>
      </c>
      <c r="V547" s="2">
        <f t="shared" ref="V547:V568" si="492">CW547*I547</f>
        <v>0.61499999999999988</v>
      </c>
      <c r="W547" s="2">
        <f t="shared" ref="W547:W568" si="493">ROUND(CX547*I547,2)</f>
        <v>0</v>
      </c>
      <c r="X547" s="2">
        <f t="shared" ref="X547:X568" si="494">ROUND(CY547,2)</f>
        <v>228.02</v>
      </c>
      <c r="Y547" s="2">
        <f t="shared" ref="Y547:Y568" si="495">ROUND(CZ547,2)</f>
        <v>140.78</v>
      </c>
      <c r="Z547" s="2"/>
      <c r="AA547" s="2">
        <v>33304975</v>
      </c>
      <c r="AB547" s="2">
        <f t="shared" ref="AB547:AB568" si="496">ROUND((AC547+AD547+AF547),2)</f>
        <v>251.69</v>
      </c>
      <c r="AC547" s="2">
        <f t="shared" ref="AC547:AC568" si="497">ROUND((ES547),2)</f>
        <v>2.02</v>
      </c>
      <c r="AD547" s="2">
        <f>ROUND((((((ET547*1.2)*1.25))-(((EU547*1.2)*1.25)))+AE547),2)</f>
        <v>58.64</v>
      </c>
      <c r="AE547" s="2">
        <f>ROUND((((EU547*1.2)*1.25)),2)</f>
        <v>7.25</v>
      </c>
      <c r="AF547" s="2">
        <f>ROUND((((EV547*1.2)*1.15)),2)</f>
        <v>191.03</v>
      </c>
      <c r="AG547" s="2">
        <f t="shared" ref="AG547:AG568" si="498">ROUND((AP547),2)</f>
        <v>0</v>
      </c>
      <c r="AH547" s="2">
        <f>(((EW547*1.2)*1.15))</f>
        <v>19.8582</v>
      </c>
      <c r="AI547" s="2">
        <f>(((EX547*1.2)*1.25))</f>
        <v>0.61499999999999988</v>
      </c>
      <c r="AJ547" s="2">
        <f t="shared" ref="AJ547:AJ568" si="499">(AS547)</f>
        <v>0</v>
      </c>
      <c r="AK547" s="2">
        <v>179.54</v>
      </c>
      <c r="AL547" s="2">
        <v>2.02</v>
      </c>
      <c r="AM547" s="2">
        <v>39.090000000000003</v>
      </c>
      <c r="AN547" s="2">
        <v>4.83</v>
      </c>
      <c r="AO547" s="2">
        <v>138.43</v>
      </c>
      <c r="AP547" s="2">
        <v>0</v>
      </c>
      <c r="AQ547" s="2">
        <v>14.39</v>
      </c>
      <c r="AR547" s="2">
        <v>0.41</v>
      </c>
      <c r="AS547" s="2">
        <v>0</v>
      </c>
      <c r="AT547" s="2">
        <v>115</v>
      </c>
      <c r="AU547" s="2">
        <v>71</v>
      </c>
      <c r="AV547" s="2">
        <v>1</v>
      </c>
      <c r="AW547" s="2">
        <v>1</v>
      </c>
      <c r="AX547" s="2"/>
      <c r="AY547" s="2"/>
      <c r="AZ547" s="2">
        <v>1</v>
      </c>
      <c r="BA547" s="2">
        <v>1</v>
      </c>
      <c r="BB547" s="2">
        <v>1</v>
      </c>
      <c r="BC547" s="2">
        <v>1</v>
      </c>
      <c r="BD547" s="2" t="s">
        <v>3</v>
      </c>
      <c r="BE547" s="2" t="s">
        <v>3</v>
      </c>
      <c r="BF547" s="2" t="s">
        <v>3</v>
      </c>
      <c r="BG547" s="2" t="s">
        <v>3</v>
      </c>
      <c r="BH547" s="2">
        <v>0</v>
      </c>
      <c r="BI547" s="2">
        <v>1</v>
      </c>
      <c r="BJ547" s="2" t="s">
        <v>20</v>
      </c>
      <c r="BK547" s="2"/>
      <c r="BL547" s="2"/>
      <c r="BM547" s="2">
        <v>20001</v>
      </c>
      <c r="BN547" s="2">
        <v>0</v>
      </c>
      <c r="BO547" s="2" t="s">
        <v>3</v>
      </c>
      <c r="BP547" s="2">
        <v>0</v>
      </c>
      <c r="BQ547" s="2">
        <v>2</v>
      </c>
      <c r="BR547" s="2">
        <v>0</v>
      </c>
      <c r="BS547" s="2">
        <v>1</v>
      </c>
      <c r="BT547" s="2">
        <v>1</v>
      </c>
      <c r="BU547" s="2">
        <v>1</v>
      </c>
      <c r="BV547" s="2">
        <v>1</v>
      </c>
      <c r="BW547" s="2">
        <v>1</v>
      </c>
      <c r="BX547" s="2">
        <v>1</v>
      </c>
      <c r="BY547" s="2" t="s">
        <v>3</v>
      </c>
      <c r="BZ547" s="2">
        <v>128</v>
      </c>
      <c r="CA547" s="2">
        <v>83</v>
      </c>
      <c r="CB547" s="2"/>
      <c r="CC547" s="2"/>
      <c r="CD547" s="2"/>
      <c r="CE547" s="2">
        <v>0</v>
      </c>
      <c r="CF547" s="2">
        <v>0</v>
      </c>
      <c r="CG547" s="2">
        <v>0</v>
      </c>
      <c r="CH547" s="2"/>
      <c r="CI547" s="2"/>
      <c r="CJ547" s="2"/>
      <c r="CK547" s="2"/>
      <c r="CL547" s="2"/>
      <c r="CM547" s="2">
        <v>0</v>
      </c>
      <c r="CN547" s="2" t="s">
        <v>954</v>
      </c>
      <c r="CO547" s="2">
        <v>0</v>
      </c>
      <c r="CP547" s="2">
        <f t="shared" ref="CP547:CP568" si="500">(P547+Q547+S547)</f>
        <v>251.69</v>
      </c>
      <c r="CQ547" s="2">
        <f t="shared" ref="CQ547:CQ568" si="501">AC547*BC547</f>
        <v>2.02</v>
      </c>
      <c r="CR547" s="2">
        <f t="shared" ref="CR547:CR568" si="502">AD547*BB547</f>
        <v>58.64</v>
      </c>
      <c r="CS547" s="2">
        <f t="shared" ref="CS547:CS568" si="503">AE547*BS547</f>
        <v>7.25</v>
      </c>
      <c r="CT547" s="2">
        <f t="shared" ref="CT547:CT568" si="504">AF547*BA547</f>
        <v>191.03</v>
      </c>
      <c r="CU547" s="2">
        <f t="shared" ref="CU547:CU568" si="505">AG547</f>
        <v>0</v>
      </c>
      <c r="CV547" s="2">
        <f t="shared" ref="CV547:CV568" si="506">AH547</f>
        <v>19.8582</v>
      </c>
      <c r="CW547" s="2">
        <f t="shared" ref="CW547:CW568" si="507">AI547</f>
        <v>0.61499999999999988</v>
      </c>
      <c r="CX547" s="2">
        <f t="shared" ref="CX547:CX568" si="508">AJ547</f>
        <v>0</v>
      </c>
      <c r="CY547" s="2">
        <f t="shared" ref="CY547:CY568" si="509">(((S547+R547)*AT547)/100)</f>
        <v>228.02200000000002</v>
      </c>
      <c r="CZ547" s="2">
        <f t="shared" ref="CZ547:CZ568" si="510">(((S547+R547)*AU547)/100)</f>
        <v>140.77879999999999</v>
      </c>
      <c r="DA547" s="2"/>
      <c r="DB547" s="2"/>
      <c r="DC547" s="2" t="s">
        <v>3</v>
      </c>
      <c r="DD547" s="2" t="s">
        <v>3</v>
      </c>
      <c r="DE547" s="2" t="s">
        <v>21</v>
      </c>
      <c r="DF547" s="2" t="s">
        <v>21</v>
      </c>
      <c r="DG547" s="2" t="s">
        <v>22</v>
      </c>
      <c r="DH547" s="2" t="s">
        <v>3</v>
      </c>
      <c r="DI547" s="2" t="s">
        <v>22</v>
      </c>
      <c r="DJ547" s="2" t="s">
        <v>21</v>
      </c>
      <c r="DK547" s="2" t="s">
        <v>3</v>
      </c>
      <c r="DL547" s="2" t="s">
        <v>3</v>
      </c>
      <c r="DM547" s="2" t="s">
        <v>3</v>
      </c>
      <c r="DN547" s="2">
        <v>0</v>
      </c>
      <c r="DO547" s="2">
        <v>0</v>
      </c>
      <c r="DP547" s="2">
        <v>1</v>
      </c>
      <c r="DQ547" s="2">
        <v>1</v>
      </c>
      <c r="DR547" s="2"/>
      <c r="DS547" s="2"/>
      <c r="DT547" s="2"/>
      <c r="DU547" s="2">
        <v>1013</v>
      </c>
      <c r="DV547" s="2" t="s">
        <v>19</v>
      </c>
      <c r="DW547" s="2" t="s">
        <v>19</v>
      </c>
      <c r="DX547" s="2">
        <v>1</v>
      </c>
      <c r="DY547" s="2"/>
      <c r="DZ547" s="2"/>
      <c r="EA547" s="2"/>
      <c r="EB547" s="2"/>
      <c r="EC547" s="2"/>
      <c r="ED547" s="2"/>
      <c r="EE547" s="2">
        <v>31102217</v>
      </c>
      <c r="EF547" s="2">
        <v>2</v>
      </c>
      <c r="EG547" s="2" t="s">
        <v>23</v>
      </c>
      <c r="EH547" s="2">
        <v>0</v>
      </c>
      <c r="EI547" s="2" t="s">
        <v>3</v>
      </c>
      <c r="EJ547" s="2">
        <v>1</v>
      </c>
      <c r="EK547" s="2">
        <v>20001</v>
      </c>
      <c r="EL547" s="2" t="s">
        <v>24</v>
      </c>
      <c r="EM547" s="2" t="s">
        <v>25</v>
      </c>
      <c r="EN547" s="2"/>
      <c r="EO547" s="2" t="s">
        <v>26</v>
      </c>
      <c r="EP547" s="2"/>
      <c r="EQ547" s="2">
        <v>0</v>
      </c>
      <c r="ER547" s="2">
        <v>179.54</v>
      </c>
      <c r="ES547" s="2">
        <v>2.02</v>
      </c>
      <c r="ET547" s="2">
        <v>39.090000000000003</v>
      </c>
      <c r="EU547" s="2">
        <v>4.83</v>
      </c>
      <c r="EV547" s="2">
        <v>138.43</v>
      </c>
      <c r="EW547" s="2">
        <v>14.39</v>
      </c>
      <c r="EX547" s="2">
        <v>0.41</v>
      </c>
      <c r="EY547" s="2">
        <v>0</v>
      </c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>
        <v>0</v>
      </c>
      <c r="FR547" s="2">
        <f t="shared" ref="FR547:FR568" si="511">ROUND(IF(AND(BH547=3,BI547=3),P547,0),2)</f>
        <v>0</v>
      </c>
      <c r="FS547" s="2">
        <v>0</v>
      </c>
      <c r="FT547" s="2" t="s">
        <v>27</v>
      </c>
      <c r="FU547" s="2" t="s">
        <v>28</v>
      </c>
      <c r="FV547" s="2"/>
      <c r="FW547" s="2"/>
      <c r="FX547" s="2">
        <v>115.2</v>
      </c>
      <c r="FY547" s="2">
        <v>70.55</v>
      </c>
      <c r="FZ547" s="2"/>
      <c r="GA547" s="2" t="s">
        <v>3</v>
      </c>
      <c r="GB547" s="2"/>
      <c r="GC547" s="2"/>
      <c r="GD547" s="2">
        <v>1</v>
      </c>
      <c r="GE547" s="2"/>
      <c r="GF547" s="2">
        <v>1570891784</v>
      </c>
      <c r="GG547" s="2">
        <v>2</v>
      </c>
      <c r="GH547" s="2">
        <v>1</v>
      </c>
      <c r="GI547" s="2">
        <v>-2</v>
      </c>
      <c r="GJ547" s="2">
        <v>0</v>
      </c>
      <c r="GK547" s="2">
        <v>0</v>
      </c>
      <c r="GL547" s="2">
        <f t="shared" ref="GL547:GL568" si="512">ROUND(IF(AND(BH547=3,BI547=3,FS547&lt;&gt;0),P547,0),2)</f>
        <v>0</v>
      </c>
      <c r="GM547" s="2">
        <f t="shared" ref="GM547:GM568" si="513">ROUND(O547+X547+Y547,2)+GX547</f>
        <v>620.49</v>
      </c>
      <c r="GN547" s="2">
        <f t="shared" ref="GN547:GN568" si="514">IF(OR(BI547=0,BI547=1),ROUND(O547+X547+Y547,2),0)</f>
        <v>620.49</v>
      </c>
      <c r="GO547" s="2">
        <f t="shared" ref="GO547:GO568" si="515">IF(BI547=2,ROUND(O547+X547+Y547,2),0)</f>
        <v>0</v>
      </c>
      <c r="GP547" s="2">
        <f t="shared" ref="GP547:GP568" si="516">IF(BI547=4,ROUND(O547+X547+Y547,2)+GX547,0)</f>
        <v>0</v>
      </c>
      <c r="GQ547" s="2"/>
      <c r="GR547" s="2">
        <v>0</v>
      </c>
      <c r="GS547" s="2">
        <v>3</v>
      </c>
      <c r="GT547" s="2">
        <v>0</v>
      </c>
      <c r="GU547" s="2" t="s">
        <v>3</v>
      </c>
      <c r="GV547" s="2">
        <f t="shared" ref="GV547:GV568" si="517">ROUND((GT547),2)</f>
        <v>0</v>
      </c>
      <c r="GW547" s="2">
        <v>1</v>
      </c>
      <c r="GX547" s="2">
        <f t="shared" ref="GX547:GX568" si="518">ROUND(HC547*I547,2)</f>
        <v>0</v>
      </c>
      <c r="GY547" s="2"/>
      <c r="GZ547" s="2"/>
      <c r="HA547" s="2">
        <v>0</v>
      </c>
      <c r="HB547" s="2">
        <v>0</v>
      </c>
      <c r="HC547" s="2">
        <f t="shared" ref="HC547:HC568" si="519">GV547*GW547</f>
        <v>0</v>
      </c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>
        <v>0</v>
      </c>
      <c r="IL547" s="2"/>
      <c r="IM547" s="2"/>
      <c r="IN547" s="2"/>
      <c r="IO547" s="2"/>
      <c r="IP547" s="2"/>
      <c r="IQ547" s="2"/>
      <c r="IR547" s="2"/>
      <c r="IS547" s="2"/>
      <c r="IT547" s="2"/>
      <c r="IU547" s="2"/>
    </row>
    <row r="548" spans="1:255">
      <c r="A548">
        <v>17</v>
      </c>
      <c r="B548">
        <v>1</v>
      </c>
      <c r="C548">
        <f>ROW(SmtRes!A514)</f>
        <v>514</v>
      </c>
      <c r="D548">
        <f>ROW(EtalonRes!A588)</f>
        <v>588</v>
      </c>
      <c r="E548" t="s">
        <v>327</v>
      </c>
      <c r="F548" t="s">
        <v>17</v>
      </c>
      <c r="G548" t="s">
        <v>18</v>
      </c>
      <c r="H548" t="s">
        <v>19</v>
      </c>
      <c r="I548">
        <v>1</v>
      </c>
      <c r="J548">
        <v>0</v>
      </c>
      <c r="O548">
        <f t="shared" si="485"/>
        <v>251.69</v>
      </c>
      <c r="P548">
        <f t="shared" si="486"/>
        <v>2.02</v>
      </c>
      <c r="Q548">
        <f t="shared" si="487"/>
        <v>58.64</v>
      </c>
      <c r="R548">
        <f t="shared" si="488"/>
        <v>7.25</v>
      </c>
      <c r="S548">
        <f t="shared" si="489"/>
        <v>191.03</v>
      </c>
      <c r="T548">
        <f t="shared" si="490"/>
        <v>0</v>
      </c>
      <c r="U548">
        <f t="shared" si="491"/>
        <v>19.8582</v>
      </c>
      <c r="V548">
        <f t="shared" si="492"/>
        <v>0.61499999999999988</v>
      </c>
      <c r="W548">
        <f t="shared" si="493"/>
        <v>0</v>
      </c>
      <c r="X548">
        <f t="shared" si="494"/>
        <v>228.02</v>
      </c>
      <c r="Y548">
        <f t="shared" si="495"/>
        <v>140.78</v>
      </c>
      <c r="AA548">
        <v>33304960</v>
      </c>
      <c r="AB548">
        <f t="shared" si="496"/>
        <v>251.69</v>
      </c>
      <c r="AC548">
        <f t="shared" si="497"/>
        <v>2.02</v>
      </c>
      <c r="AD548">
        <f>ROUND((((((ET548*1.2)*1.25))-(((EU548*1.2)*1.25)))+AE548),2)</f>
        <v>58.64</v>
      </c>
      <c r="AE548">
        <f>ROUND((((EU548*1.2)*1.25)),2)</f>
        <v>7.25</v>
      </c>
      <c r="AF548">
        <f>ROUND((((EV548*1.2)*1.15)),2)</f>
        <v>191.03</v>
      </c>
      <c r="AG548">
        <f t="shared" si="498"/>
        <v>0</v>
      </c>
      <c r="AH548">
        <f>(((EW548*1.2)*1.15))</f>
        <v>19.8582</v>
      </c>
      <c r="AI548">
        <f>(((EX548*1.2)*1.25))</f>
        <v>0.61499999999999988</v>
      </c>
      <c r="AJ548">
        <f t="shared" si="499"/>
        <v>0</v>
      </c>
      <c r="AK548">
        <v>179.54</v>
      </c>
      <c r="AL548">
        <v>2.02</v>
      </c>
      <c r="AM548">
        <v>39.090000000000003</v>
      </c>
      <c r="AN548">
        <v>4.83</v>
      </c>
      <c r="AO548">
        <v>138.43</v>
      </c>
      <c r="AP548">
        <v>0</v>
      </c>
      <c r="AQ548">
        <v>14.39</v>
      </c>
      <c r="AR548">
        <v>0.41</v>
      </c>
      <c r="AS548">
        <v>0</v>
      </c>
      <c r="AT548">
        <v>115</v>
      </c>
      <c r="AU548">
        <v>71</v>
      </c>
      <c r="AV548">
        <v>1</v>
      </c>
      <c r="AW548">
        <v>1</v>
      </c>
      <c r="AZ548">
        <v>1</v>
      </c>
      <c r="BA548">
        <v>1</v>
      </c>
      <c r="BB548">
        <v>1</v>
      </c>
      <c r="BC548">
        <v>1</v>
      </c>
      <c r="BD548" t="s">
        <v>3</v>
      </c>
      <c r="BE548" t="s">
        <v>3</v>
      </c>
      <c r="BF548" t="s">
        <v>3</v>
      </c>
      <c r="BG548" t="s">
        <v>3</v>
      </c>
      <c r="BH548">
        <v>0</v>
      </c>
      <c r="BI548">
        <v>1</v>
      </c>
      <c r="BJ548" t="s">
        <v>20</v>
      </c>
      <c r="BM548">
        <v>20001</v>
      </c>
      <c r="BN548">
        <v>0</v>
      </c>
      <c r="BO548" t="s">
        <v>3</v>
      </c>
      <c r="BP548">
        <v>0</v>
      </c>
      <c r="BQ548">
        <v>2</v>
      </c>
      <c r="BR548">
        <v>0</v>
      </c>
      <c r="BS548">
        <v>1</v>
      </c>
      <c r="BT548">
        <v>1</v>
      </c>
      <c r="BU548">
        <v>1</v>
      </c>
      <c r="BV548">
        <v>1</v>
      </c>
      <c r="BW548">
        <v>1</v>
      </c>
      <c r="BX548">
        <v>1</v>
      </c>
      <c r="BY548" t="s">
        <v>3</v>
      </c>
      <c r="BZ548">
        <v>128</v>
      </c>
      <c r="CA548">
        <v>83</v>
      </c>
      <c r="CE548">
        <v>0</v>
      </c>
      <c r="CF548">
        <v>0</v>
      </c>
      <c r="CG548">
        <v>0</v>
      </c>
      <c r="CM548">
        <v>0</v>
      </c>
      <c r="CN548" t="s">
        <v>954</v>
      </c>
      <c r="CO548">
        <v>0</v>
      </c>
      <c r="CP548">
        <f t="shared" si="500"/>
        <v>251.69</v>
      </c>
      <c r="CQ548">
        <f t="shared" si="501"/>
        <v>2.02</v>
      </c>
      <c r="CR548">
        <f t="shared" si="502"/>
        <v>58.64</v>
      </c>
      <c r="CS548">
        <f t="shared" si="503"/>
        <v>7.25</v>
      </c>
      <c r="CT548">
        <f t="shared" si="504"/>
        <v>191.03</v>
      </c>
      <c r="CU548">
        <f t="shared" si="505"/>
        <v>0</v>
      </c>
      <c r="CV548">
        <f t="shared" si="506"/>
        <v>19.8582</v>
      </c>
      <c r="CW548">
        <f t="shared" si="507"/>
        <v>0.61499999999999988</v>
      </c>
      <c r="CX548">
        <f t="shared" si="508"/>
        <v>0</v>
      </c>
      <c r="CY548">
        <f t="shared" si="509"/>
        <v>228.02200000000002</v>
      </c>
      <c r="CZ548">
        <f t="shared" si="510"/>
        <v>140.77879999999999</v>
      </c>
      <c r="DC548" t="s">
        <v>3</v>
      </c>
      <c r="DD548" t="s">
        <v>3</v>
      </c>
      <c r="DE548" t="s">
        <v>21</v>
      </c>
      <c r="DF548" t="s">
        <v>21</v>
      </c>
      <c r="DG548" t="s">
        <v>22</v>
      </c>
      <c r="DH548" t="s">
        <v>3</v>
      </c>
      <c r="DI548" t="s">
        <v>22</v>
      </c>
      <c r="DJ548" t="s">
        <v>21</v>
      </c>
      <c r="DK548" t="s">
        <v>3</v>
      </c>
      <c r="DL548" t="s">
        <v>3</v>
      </c>
      <c r="DM548" t="s">
        <v>3</v>
      </c>
      <c r="DN548">
        <v>0</v>
      </c>
      <c r="DO548">
        <v>0</v>
      </c>
      <c r="DP548">
        <v>1</v>
      </c>
      <c r="DQ548">
        <v>1</v>
      </c>
      <c r="DU548">
        <v>1013</v>
      </c>
      <c r="DV548" t="s">
        <v>19</v>
      </c>
      <c r="DW548" t="s">
        <v>19</v>
      </c>
      <c r="DX548">
        <v>1</v>
      </c>
      <c r="EE548">
        <v>31102217</v>
      </c>
      <c r="EF548">
        <v>2</v>
      </c>
      <c r="EG548" t="s">
        <v>23</v>
      </c>
      <c r="EH548">
        <v>0</v>
      </c>
      <c r="EI548" t="s">
        <v>3</v>
      </c>
      <c r="EJ548">
        <v>1</v>
      </c>
      <c r="EK548">
        <v>20001</v>
      </c>
      <c r="EL548" t="s">
        <v>24</v>
      </c>
      <c r="EM548" t="s">
        <v>25</v>
      </c>
      <c r="EO548" t="s">
        <v>26</v>
      </c>
      <c r="EQ548">
        <v>0</v>
      </c>
      <c r="ER548">
        <v>179.54</v>
      </c>
      <c r="ES548">
        <v>2.02</v>
      </c>
      <c r="ET548">
        <v>39.090000000000003</v>
      </c>
      <c r="EU548">
        <v>4.83</v>
      </c>
      <c r="EV548">
        <v>138.43</v>
      </c>
      <c r="EW548">
        <v>14.39</v>
      </c>
      <c r="EX548">
        <v>0.41</v>
      </c>
      <c r="EY548">
        <v>0</v>
      </c>
      <c r="FQ548">
        <v>0</v>
      </c>
      <c r="FR548">
        <f t="shared" si="511"/>
        <v>0</v>
      </c>
      <c r="FS548">
        <v>0</v>
      </c>
      <c r="FT548" t="s">
        <v>27</v>
      </c>
      <c r="FU548" t="s">
        <v>28</v>
      </c>
      <c r="FX548">
        <v>115.2</v>
      </c>
      <c r="FY548">
        <v>70.55</v>
      </c>
      <c r="GA548" t="s">
        <v>3</v>
      </c>
      <c r="GD548">
        <v>1</v>
      </c>
      <c r="GF548">
        <v>1570891784</v>
      </c>
      <c r="GG548">
        <v>2</v>
      </c>
      <c r="GH548">
        <v>1</v>
      </c>
      <c r="GI548">
        <v>-2</v>
      </c>
      <c r="GJ548">
        <v>0</v>
      </c>
      <c r="GK548">
        <v>0</v>
      </c>
      <c r="GL548">
        <f t="shared" si="512"/>
        <v>0</v>
      </c>
      <c r="GM548">
        <f t="shared" si="513"/>
        <v>620.49</v>
      </c>
      <c r="GN548">
        <f t="shared" si="514"/>
        <v>620.49</v>
      </c>
      <c r="GO548">
        <f t="shared" si="515"/>
        <v>0</v>
      </c>
      <c r="GP548">
        <f t="shared" si="516"/>
        <v>0</v>
      </c>
      <c r="GR548">
        <v>0</v>
      </c>
      <c r="GS548">
        <v>3</v>
      </c>
      <c r="GT548">
        <v>0</v>
      </c>
      <c r="GU548" t="s">
        <v>3</v>
      </c>
      <c r="GV548">
        <f t="shared" si="517"/>
        <v>0</v>
      </c>
      <c r="GW548">
        <v>1</v>
      </c>
      <c r="GX548">
        <f t="shared" si="518"/>
        <v>0</v>
      </c>
      <c r="HA548">
        <v>0</v>
      </c>
      <c r="HB548">
        <v>0</v>
      </c>
      <c r="HC548">
        <f t="shared" si="519"/>
        <v>0</v>
      </c>
      <c r="IK548">
        <v>0</v>
      </c>
    </row>
    <row r="549" spans="1:255">
      <c r="A549" s="2">
        <v>17</v>
      </c>
      <c r="B549" s="2">
        <v>1</v>
      </c>
      <c r="C549" s="2"/>
      <c r="D549" s="2"/>
      <c r="E549" s="2" t="s">
        <v>328</v>
      </c>
      <c r="F549" s="2" t="s">
        <v>30</v>
      </c>
      <c r="G549" s="2" t="s">
        <v>31</v>
      </c>
      <c r="H549" s="2" t="s">
        <v>32</v>
      </c>
      <c r="I549" s="2">
        <v>9.4000000000000004E-3</v>
      </c>
      <c r="J549" s="2">
        <v>0</v>
      </c>
      <c r="K549" s="2"/>
      <c r="L549" s="2"/>
      <c r="M549" s="2"/>
      <c r="N549" s="2"/>
      <c r="O549" s="2">
        <f t="shared" si="485"/>
        <v>94.64</v>
      </c>
      <c r="P549" s="2">
        <f t="shared" si="486"/>
        <v>94.64</v>
      </c>
      <c r="Q549" s="2">
        <f t="shared" si="487"/>
        <v>0</v>
      </c>
      <c r="R549" s="2">
        <f t="shared" si="488"/>
        <v>0</v>
      </c>
      <c r="S549" s="2">
        <f t="shared" si="489"/>
        <v>0</v>
      </c>
      <c r="T549" s="2">
        <f t="shared" si="490"/>
        <v>0</v>
      </c>
      <c r="U549" s="2">
        <f t="shared" si="491"/>
        <v>0</v>
      </c>
      <c r="V549" s="2">
        <f t="shared" si="492"/>
        <v>0</v>
      </c>
      <c r="W549" s="2">
        <f t="shared" si="493"/>
        <v>0</v>
      </c>
      <c r="X549" s="2">
        <f t="shared" si="494"/>
        <v>0</v>
      </c>
      <c r="Y549" s="2">
        <f t="shared" si="495"/>
        <v>0</v>
      </c>
      <c r="Z549" s="2"/>
      <c r="AA549" s="2">
        <v>33304975</v>
      </c>
      <c r="AB549" s="2">
        <f t="shared" si="496"/>
        <v>10068</v>
      </c>
      <c r="AC549" s="2">
        <f t="shared" si="497"/>
        <v>10068</v>
      </c>
      <c r="AD549" s="2">
        <f>ROUND((((ET549)-(EU549))+AE549),2)</f>
        <v>0</v>
      </c>
      <c r="AE549" s="2">
        <f t="shared" ref="AE549:AF552" si="520">ROUND((EU549),2)</f>
        <v>0</v>
      </c>
      <c r="AF549" s="2">
        <f t="shared" si="520"/>
        <v>0</v>
      </c>
      <c r="AG549" s="2">
        <f t="shared" si="498"/>
        <v>0</v>
      </c>
      <c r="AH549" s="2">
        <f t="shared" ref="AH549:AI552" si="521">(EW549)</f>
        <v>0</v>
      </c>
      <c r="AI549" s="2">
        <f t="shared" si="521"/>
        <v>0</v>
      </c>
      <c r="AJ549" s="2">
        <f t="shared" si="499"/>
        <v>0</v>
      </c>
      <c r="AK549" s="2">
        <v>10068</v>
      </c>
      <c r="AL549" s="2">
        <v>10068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1</v>
      </c>
      <c r="AW549" s="2">
        <v>1</v>
      </c>
      <c r="AX549" s="2"/>
      <c r="AY549" s="2"/>
      <c r="AZ549" s="2">
        <v>1</v>
      </c>
      <c r="BA549" s="2">
        <v>1</v>
      </c>
      <c r="BB549" s="2">
        <v>1</v>
      </c>
      <c r="BC549" s="2">
        <v>1</v>
      </c>
      <c r="BD549" s="2" t="s">
        <v>3</v>
      </c>
      <c r="BE549" s="2" t="s">
        <v>3</v>
      </c>
      <c r="BF549" s="2" t="s">
        <v>3</v>
      </c>
      <c r="BG549" s="2" t="s">
        <v>3</v>
      </c>
      <c r="BH549" s="2">
        <v>3</v>
      </c>
      <c r="BI549" s="2">
        <v>1</v>
      </c>
      <c r="BJ549" s="2" t="s">
        <v>33</v>
      </c>
      <c r="BK549" s="2"/>
      <c r="BL549" s="2"/>
      <c r="BM549" s="2">
        <v>500001</v>
      </c>
      <c r="BN549" s="2">
        <v>0</v>
      </c>
      <c r="BO549" s="2" t="s">
        <v>3</v>
      </c>
      <c r="BP549" s="2">
        <v>0</v>
      </c>
      <c r="BQ549" s="2">
        <v>8</v>
      </c>
      <c r="BR549" s="2">
        <v>0</v>
      </c>
      <c r="BS549" s="2">
        <v>1</v>
      </c>
      <c r="BT549" s="2">
        <v>1</v>
      </c>
      <c r="BU549" s="2">
        <v>1</v>
      </c>
      <c r="BV549" s="2">
        <v>1</v>
      </c>
      <c r="BW549" s="2">
        <v>1</v>
      </c>
      <c r="BX549" s="2">
        <v>1</v>
      </c>
      <c r="BY549" s="2" t="s">
        <v>3</v>
      </c>
      <c r="BZ549" s="2">
        <v>0</v>
      </c>
      <c r="CA549" s="2">
        <v>0</v>
      </c>
      <c r="CB549" s="2"/>
      <c r="CC549" s="2"/>
      <c r="CD549" s="2"/>
      <c r="CE549" s="2">
        <v>0</v>
      </c>
      <c r="CF549" s="2">
        <v>0</v>
      </c>
      <c r="CG549" s="2">
        <v>0</v>
      </c>
      <c r="CH549" s="2"/>
      <c r="CI549" s="2"/>
      <c r="CJ549" s="2"/>
      <c r="CK549" s="2"/>
      <c r="CL549" s="2"/>
      <c r="CM549" s="2">
        <v>0</v>
      </c>
      <c r="CN549" s="2" t="s">
        <v>3</v>
      </c>
      <c r="CO549" s="2">
        <v>0</v>
      </c>
      <c r="CP549" s="2">
        <f t="shared" si="500"/>
        <v>94.64</v>
      </c>
      <c r="CQ549" s="2">
        <f t="shared" si="501"/>
        <v>10068</v>
      </c>
      <c r="CR549" s="2">
        <f t="shared" si="502"/>
        <v>0</v>
      </c>
      <c r="CS549" s="2">
        <f t="shared" si="503"/>
        <v>0</v>
      </c>
      <c r="CT549" s="2">
        <f t="shared" si="504"/>
        <v>0</v>
      </c>
      <c r="CU549" s="2">
        <f t="shared" si="505"/>
        <v>0</v>
      </c>
      <c r="CV549" s="2">
        <f t="shared" si="506"/>
        <v>0</v>
      </c>
      <c r="CW549" s="2">
        <f t="shared" si="507"/>
        <v>0</v>
      </c>
      <c r="CX549" s="2">
        <f t="shared" si="508"/>
        <v>0</v>
      </c>
      <c r="CY549" s="2">
        <f t="shared" si="509"/>
        <v>0</v>
      </c>
      <c r="CZ549" s="2">
        <f t="shared" si="510"/>
        <v>0</v>
      </c>
      <c r="DA549" s="2"/>
      <c r="DB549" s="2"/>
      <c r="DC549" s="2" t="s">
        <v>3</v>
      </c>
      <c r="DD549" s="2" t="s">
        <v>3</v>
      </c>
      <c r="DE549" s="2" t="s">
        <v>3</v>
      </c>
      <c r="DF549" s="2" t="s">
        <v>3</v>
      </c>
      <c r="DG549" s="2" t="s">
        <v>3</v>
      </c>
      <c r="DH549" s="2" t="s">
        <v>3</v>
      </c>
      <c r="DI549" s="2" t="s">
        <v>3</v>
      </c>
      <c r="DJ549" s="2" t="s">
        <v>3</v>
      </c>
      <c r="DK549" s="2" t="s">
        <v>3</v>
      </c>
      <c r="DL549" s="2" t="s">
        <v>3</v>
      </c>
      <c r="DM549" s="2" t="s">
        <v>3</v>
      </c>
      <c r="DN549" s="2">
        <v>0</v>
      </c>
      <c r="DO549" s="2">
        <v>0</v>
      </c>
      <c r="DP549" s="2">
        <v>1</v>
      </c>
      <c r="DQ549" s="2">
        <v>1</v>
      </c>
      <c r="DR549" s="2"/>
      <c r="DS549" s="2"/>
      <c r="DT549" s="2"/>
      <c r="DU549" s="2">
        <v>1009</v>
      </c>
      <c r="DV549" s="2" t="s">
        <v>32</v>
      </c>
      <c r="DW549" s="2" t="s">
        <v>32</v>
      </c>
      <c r="DX549" s="2">
        <v>1000</v>
      </c>
      <c r="DY549" s="2"/>
      <c r="DZ549" s="2"/>
      <c r="EA549" s="2"/>
      <c r="EB549" s="2"/>
      <c r="EC549" s="2"/>
      <c r="ED549" s="2"/>
      <c r="EE549" s="2">
        <v>31102119</v>
      </c>
      <c r="EF549" s="2">
        <v>8</v>
      </c>
      <c r="EG549" s="2" t="s">
        <v>34</v>
      </c>
      <c r="EH549" s="2">
        <v>0</v>
      </c>
      <c r="EI549" s="2" t="s">
        <v>3</v>
      </c>
      <c r="EJ549" s="2">
        <v>1</v>
      </c>
      <c r="EK549" s="2">
        <v>500001</v>
      </c>
      <c r="EL549" s="2" t="s">
        <v>35</v>
      </c>
      <c r="EM549" s="2" t="s">
        <v>36</v>
      </c>
      <c r="EN549" s="2"/>
      <c r="EO549" s="2" t="s">
        <v>3</v>
      </c>
      <c r="EP549" s="2"/>
      <c r="EQ549" s="2">
        <v>0</v>
      </c>
      <c r="ER549" s="2">
        <v>10068</v>
      </c>
      <c r="ES549" s="2">
        <v>10068</v>
      </c>
      <c r="ET549" s="2">
        <v>0</v>
      </c>
      <c r="EU549" s="2">
        <v>0</v>
      </c>
      <c r="EV549" s="2">
        <v>0</v>
      </c>
      <c r="EW549" s="2">
        <v>0</v>
      </c>
      <c r="EX549" s="2">
        <v>0</v>
      </c>
      <c r="EY549" s="2">
        <v>0</v>
      </c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>
        <v>0</v>
      </c>
      <c r="FR549" s="2">
        <f t="shared" si="511"/>
        <v>0</v>
      </c>
      <c r="FS549" s="2">
        <v>0</v>
      </c>
      <c r="FT549" s="2"/>
      <c r="FU549" s="2"/>
      <c r="FV549" s="2"/>
      <c r="FW549" s="2"/>
      <c r="FX549" s="2">
        <v>0</v>
      </c>
      <c r="FY549" s="2">
        <v>0</v>
      </c>
      <c r="FZ549" s="2"/>
      <c r="GA549" s="2" t="s">
        <v>3</v>
      </c>
      <c r="GB549" s="2"/>
      <c r="GC549" s="2"/>
      <c r="GD549" s="2">
        <v>1</v>
      </c>
      <c r="GE549" s="2"/>
      <c r="GF549" s="2">
        <v>960438781</v>
      </c>
      <c r="GG549" s="2">
        <v>2</v>
      </c>
      <c r="GH549" s="2">
        <v>1</v>
      </c>
      <c r="GI549" s="2">
        <v>-2</v>
      </c>
      <c r="GJ549" s="2">
        <v>0</v>
      </c>
      <c r="GK549" s="2">
        <v>0</v>
      </c>
      <c r="GL549" s="2">
        <f t="shared" si="512"/>
        <v>0</v>
      </c>
      <c r="GM549" s="2">
        <f t="shared" si="513"/>
        <v>94.64</v>
      </c>
      <c r="GN549" s="2">
        <f t="shared" si="514"/>
        <v>94.64</v>
      </c>
      <c r="GO549" s="2">
        <f t="shared" si="515"/>
        <v>0</v>
      </c>
      <c r="GP549" s="2">
        <f t="shared" si="516"/>
        <v>0</v>
      </c>
      <c r="GQ549" s="2"/>
      <c r="GR549" s="2">
        <v>0</v>
      </c>
      <c r="GS549" s="2">
        <v>3</v>
      </c>
      <c r="GT549" s="2">
        <v>0</v>
      </c>
      <c r="GU549" s="2" t="s">
        <v>3</v>
      </c>
      <c r="GV549" s="2">
        <f t="shared" si="517"/>
        <v>0</v>
      </c>
      <c r="GW549" s="2">
        <v>1</v>
      </c>
      <c r="GX549" s="2">
        <f t="shared" si="518"/>
        <v>0</v>
      </c>
      <c r="GY549" s="2"/>
      <c r="GZ549" s="2"/>
      <c r="HA549" s="2">
        <v>0</v>
      </c>
      <c r="HB549" s="2">
        <v>0</v>
      </c>
      <c r="HC549" s="2">
        <f t="shared" si="519"/>
        <v>0</v>
      </c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>
        <v>0</v>
      </c>
      <c r="IL549" s="2"/>
      <c r="IM549" s="2"/>
      <c r="IN549" s="2"/>
      <c r="IO549" s="2"/>
      <c r="IP549" s="2"/>
      <c r="IQ549" s="2"/>
      <c r="IR549" s="2"/>
      <c r="IS549" s="2"/>
      <c r="IT549" s="2"/>
      <c r="IU549" s="2"/>
    </row>
    <row r="550" spans="1:255">
      <c r="A550">
        <v>17</v>
      </c>
      <c r="B550">
        <v>1</v>
      </c>
      <c r="E550" t="s">
        <v>328</v>
      </c>
      <c r="F550" t="s">
        <v>30</v>
      </c>
      <c r="G550" t="s">
        <v>31</v>
      </c>
      <c r="H550" t="s">
        <v>32</v>
      </c>
      <c r="I550">
        <v>9.4000000000000004E-3</v>
      </c>
      <c r="J550">
        <v>0</v>
      </c>
      <c r="O550">
        <f t="shared" si="485"/>
        <v>94.64</v>
      </c>
      <c r="P550">
        <f t="shared" si="486"/>
        <v>94.64</v>
      </c>
      <c r="Q550">
        <f t="shared" si="487"/>
        <v>0</v>
      </c>
      <c r="R550">
        <f t="shared" si="488"/>
        <v>0</v>
      </c>
      <c r="S550">
        <f t="shared" si="489"/>
        <v>0</v>
      </c>
      <c r="T550">
        <f t="shared" si="490"/>
        <v>0</v>
      </c>
      <c r="U550">
        <f t="shared" si="491"/>
        <v>0</v>
      </c>
      <c r="V550">
        <f t="shared" si="492"/>
        <v>0</v>
      </c>
      <c r="W550">
        <f t="shared" si="493"/>
        <v>0</v>
      </c>
      <c r="X550">
        <f t="shared" si="494"/>
        <v>0</v>
      </c>
      <c r="Y550">
        <f t="shared" si="495"/>
        <v>0</v>
      </c>
      <c r="AA550">
        <v>33304960</v>
      </c>
      <c r="AB550">
        <f t="shared" si="496"/>
        <v>10068</v>
      </c>
      <c r="AC550">
        <f t="shared" si="497"/>
        <v>10068</v>
      </c>
      <c r="AD550">
        <f>ROUND((((ET550)-(EU550))+AE550),2)</f>
        <v>0</v>
      </c>
      <c r="AE550">
        <f t="shared" si="520"/>
        <v>0</v>
      </c>
      <c r="AF550">
        <f t="shared" si="520"/>
        <v>0</v>
      </c>
      <c r="AG550">
        <f t="shared" si="498"/>
        <v>0</v>
      </c>
      <c r="AH550">
        <f t="shared" si="521"/>
        <v>0</v>
      </c>
      <c r="AI550">
        <f t="shared" si="521"/>
        <v>0</v>
      </c>
      <c r="AJ550">
        <f t="shared" si="499"/>
        <v>0</v>
      </c>
      <c r="AK550">
        <v>10068</v>
      </c>
      <c r="AL550">
        <v>10068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1</v>
      </c>
      <c r="AW550">
        <v>1</v>
      </c>
      <c r="AZ550">
        <v>1</v>
      </c>
      <c r="BA550">
        <v>1</v>
      </c>
      <c r="BB550">
        <v>1</v>
      </c>
      <c r="BC550">
        <v>1</v>
      </c>
      <c r="BD550" t="s">
        <v>3</v>
      </c>
      <c r="BE550" t="s">
        <v>3</v>
      </c>
      <c r="BF550" t="s">
        <v>3</v>
      </c>
      <c r="BG550" t="s">
        <v>3</v>
      </c>
      <c r="BH550">
        <v>3</v>
      </c>
      <c r="BI550">
        <v>1</v>
      </c>
      <c r="BJ550" t="s">
        <v>33</v>
      </c>
      <c r="BM550">
        <v>500001</v>
      </c>
      <c r="BN550">
        <v>0</v>
      </c>
      <c r="BO550" t="s">
        <v>3</v>
      </c>
      <c r="BP550">
        <v>0</v>
      </c>
      <c r="BQ550">
        <v>8</v>
      </c>
      <c r="BR550">
        <v>0</v>
      </c>
      <c r="BS550">
        <v>1</v>
      </c>
      <c r="BT550">
        <v>1</v>
      </c>
      <c r="BU550">
        <v>1</v>
      </c>
      <c r="BV550">
        <v>1</v>
      </c>
      <c r="BW550">
        <v>1</v>
      </c>
      <c r="BX550">
        <v>1</v>
      </c>
      <c r="BY550" t="s">
        <v>3</v>
      </c>
      <c r="BZ550">
        <v>0</v>
      </c>
      <c r="CA550">
        <v>0</v>
      </c>
      <c r="CE550">
        <v>0</v>
      </c>
      <c r="CF550">
        <v>0</v>
      </c>
      <c r="CG550">
        <v>0</v>
      </c>
      <c r="CM550">
        <v>0</v>
      </c>
      <c r="CN550" t="s">
        <v>3</v>
      </c>
      <c r="CO550">
        <v>0</v>
      </c>
      <c r="CP550">
        <f t="shared" si="500"/>
        <v>94.64</v>
      </c>
      <c r="CQ550">
        <f t="shared" si="501"/>
        <v>10068</v>
      </c>
      <c r="CR550">
        <f t="shared" si="502"/>
        <v>0</v>
      </c>
      <c r="CS550">
        <f t="shared" si="503"/>
        <v>0</v>
      </c>
      <c r="CT550">
        <f t="shared" si="504"/>
        <v>0</v>
      </c>
      <c r="CU550">
        <f t="shared" si="505"/>
        <v>0</v>
      </c>
      <c r="CV550">
        <f t="shared" si="506"/>
        <v>0</v>
      </c>
      <c r="CW550">
        <f t="shared" si="507"/>
        <v>0</v>
      </c>
      <c r="CX550">
        <f t="shared" si="508"/>
        <v>0</v>
      </c>
      <c r="CY550">
        <f t="shared" si="509"/>
        <v>0</v>
      </c>
      <c r="CZ550">
        <f t="shared" si="510"/>
        <v>0</v>
      </c>
      <c r="DC550" t="s">
        <v>3</v>
      </c>
      <c r="DD550" t="s">
        <v>3</v>
      </c>
      <c r="DE550" t="s">
        <v>3</v>
      </c>
      <c r="DF550" t="s">
        <v>3</v>
      </c>
      <c r="DG550" t="s">
        <v>3</v>
      </c>
      <c r="DH550" t="s">
        <v>3</v>
      </c>
      <c r="DI550" t="s">
        <v>3</v>
      </c>
      <c r="DJ550" t="s">
        <v>3</v>
      </c>
      <c r="DK550" t="s">
        <v>3</v>
      </c>
      <c r="DL550" t="s">
        <v>3</v>
      </c>
      <c r="DM550" t="s">
        <v>3</v>
      </c>
      <c r="DN550">
        <v>0</v>
      </c>
      <c r="DO550">
        <v>0</v>
      </c>
      <c r="DP550">
        <v>1</v>
      </c>
      <c r="DQ550">
        <v>1</v>
      </c>
      <c r="DU550">
        <v>1009</v>
      </c>
      <c r="DV550" t="s">
        <v>32</v>
      </c>
      <c r="DW550" t="s">
        <v>32</v>
      </c>
      <c r="DX550">
        <v>1000</v>
      </c>
      <c r="EE550">
        <v>31102119</v>
      </c>
      <c r="EF550">
        <v>8</v>
      </c>
      <c r="EG550" t="s">
        <v>34</v>
      </c>
      <c r="EH550">
        <v>0</v>
      </c>
      <c r="EI550" t="s">
        <v>3</v>
      </c>
      <c r="EJ550">
        <v>1</v>
      </c>
      <c r="EK550">
        <v>500001</v>
      </c>
      <c r="EL550" t="s">
        <v>35</v>
      </c>
      <c r="EM550" t="s">
        <v>36</v>
      </c>
      <c r="EO550" t="s">
        <v>3</v>
      </c>
      <c r="EQ550">
        <v>0</v>
      </c>
      <c r="ER550">
        <v>10068</v>
      </c>
      <c r="ES550">
        <v>10068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FQ550">
        <v>0</v>
      </c>
      <c r="FR550">
        <f t="shared" si="511"/>
        <v>0</v>
      </c>
      <c r="FS550">
        <v>0</v>
      </c>
      <c r="FX550">
        <v>0</v>
      </c>
      <c r="FY550">
        <v>0</v>
      </c>
      <c r="GA550" t="s">
        <v>3</v>
      </c>
      <c r="GD550">
        <v>1</v>
      </c>
      <c r="GF550">
        <v>960438781</v>
      </c>
      <c r="GG550">
        <v>2</v>
      </c>
      <c r="GH550">
        <v>1</v>
      </c>
      <c r="GI550">
        <v>-2</v>
      </c>
      <c r="GJ550">
        <v>0</v>
      </c>
      <c r="GK550">
        <v>0</v>
      </c>
      <c r="GL550">
        <f t="shared" si="512"/>
        <v>0</v>
      </c>
      <c r="GM550">
        <f t="shared" si="513"/>
        <v>94.64</v>
      </c>
      <c r="GN550">
        <f t="shared" si="514"/>
        <v>94.64</v>
      </c>
      <c r="GO550">
        <f t="shared" si="515"/>
        <v>0</v>
      </c>
      <c r="GP550">
        <f t="shared" si="516"/>
        <v>0</v>
      </c>
      <c r="GR550">
        <v>0</v>
      </c>
      <c r="GS550">
        <v>3</v>
      </c>
      <c r="GT550">
        <v>0</v>
      </c>
      <c r="GU550" t="s">
        <v>3</v>
      </c>
      <c r="GV550">
        <f t="shared" si="517"/>
        <v>0</v>
      </c>
      <c r="GW550">
        <v>1</v>
      </c>
      <c r="GX550">
        <f t="shared" si="518"/>
        <v>0</v>
      </c>
      <c r="HA550">
        <v>0</v>
      </c>
      <c r="HB550">
        <v>0</v>
      </c>
      <c r="HC550">
        <f t="shared" si="519"/>
        <v>0</v>
      </c>
      <c r="IK550">
        <v>0</v>
      </c>
    </row>
    <row r="551" spans="1:255">
      <c r="A551" s="2">
        <v>17</v>
      </c>
      <c r="B551" s="2">
        <v>1</v>
      </c>
      <c r="C551" s="2"/>
      <c r="D551" s="2"/>
      <c r="E551" s="2" t="s">
        <v>329</v>
      </c>
      <c r="F551" s="2" t="s">
        <v>38</v>
      </c>
      <c r="G551" s="2" t="s">
        <v>330</v>
      </c>
      <c r="H551" s="2" t="s">
        <v>40</v>
      </c>
      <c r="I551" s="2">
        <v>1</v>
      </c>
      <c r="J551" s="2">
        <v>0</v>
      </c>
      <c r="K551" s="2"/>
      <c r="L551" s="2"/>
      <c r="M551" s="2"/>
      <c r="N551" s="2"/>
      <c r="O551" s="2">
        <f t="shared" si="485"/>
        <v>0</v>
      </c>
      <c r="P551" s="2">
        <f t="shared" si="486"/>
        <v>0</v>
      </c>
      <c r="Q551" s="2">
        <f t="shared" si="487"/>
        <v>0</v>
      </c>
      <c r="R551" s="2">
        <f t="shared" si="488"/>
        <v>0</v>
      </c>
      <c r="S551" s="2">
        <f t="shared" si="489"/>
        <v>0</v>
      </c>
      <c r="T551" s="2">
        <f t="shared" si="490"/>
        <v>0</v>
      </c>
      <c r="U551" s="2">
        <f t="shared" si="491"/>
        <v>0</v>
      </c>
      <c r="V551" s="2">
        <f t="shared" si="492"/>
        <v>0</v>
      </c>
      <c r="W551" s="2">
        <f t="shared" si="493"/>
        <v>0</v>
      </c>
      <c r="X551" s="2">
        <f t="shared" si="494"/>
        <v>0</v>
      </c>
      <c r="Y551" s="2">
        <f t="shared" si="495"/>
        <v>0</v>
      </c>
      <c r="Z551" s="2"/>
      <c r="AA551" s="2">
        <v>33304975</v>
      </c>
      <c r="AB551" s="2">
        <f t="shared" si="496"/>
        <v>0</v>
      </c>
      <c r="AC551" s="2">
        <f t="shared" si="497"/>
        <v>0</v>
      </c>
      <c r="AD551" s="2">
        <f>ROUND((((ET551)-(EU551))+AE551),2)</f>
        <v>0</v>
      </c>
      <c r="AE551" s="2">
        <f t="shared" si="520"/>
        <v>0</v>
      </c>
      <c r="AF551" s="2">
        <f t="shared" si="520"/>
        <v>0</v>
      </c>
      <c r="AG551" s="2">
        <f t="shared" si="498"/>
        <v>0</v>
      </c>
      <c r="AH551" s="2">
        <f t="shared" si="521"/>
        <v>0</v>
      </c>
      <c r="AI551" s="2">
        <f t="shared" si="521"/>
        <v>0</v>
      </c>
      <c r="AJ551" s="2">
        <f t="shared" si="499"/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1</v>
      </c>
      <c r="AW551" s="2">
        <v>1</v>
      </c>
      <c r="AX551" s="2"/>
      <c r="AY551" s="2"/>
      <c r="AZ551" s="2">
        <v>1</v>
      </c>
      <c r="BA551" s="2">
        <v>1</v>
      </c>
      <c r="BB551" s="2">
        <v>1</v>
      </c>
      <c r="BC551" s="2">
        <v>1</v>
      </c>
      <c r="BD551" s="2" t="s">
        <v>3</v>
      </c>
      <c r="BE551" s="2" t="s">
        <v>3</v>
      </c>
      <c r="BF551" s="2" t="s">
        <v>3</v>
      </c>
      <c r="BG551" s="2" t="s">
        <v>3</v>
      </c>
      <c r="BH551" s="2">
        <v>3</v>
      </c>
      <c r="BI551" s="2">
        <v>3</v>
      </c>
      <c r="BJ551" s="2" t="s">
        <v>3</v>
      </c>
      <c r="BK551" s="2"/>
      <c r="BL551" s="2"/>
      <c r="BM551" s="2">
        <v>1100</v>
      </c>
      <c r="BN551" s="2">
        <v>0</v>
      </c>
      <c r="BO551" s="2" t="s">
        <v>3</v>
      </c>
      <c r="BP551" s="2">
        <v>0</v>
      </c>
      <c r="BQ551" s="2">
        <v>21</v>
      </c>
      <c r="BR551" s="2">
        <v>0</v>
      </c>
      <c r="BS551" s="2">
        <v>1</v>
      </c>
      <c r="BT551" s="2">
        <v>1</v>
      </c>
      <c r="BU551" s="2">
        <v>1</v>
      </c>
      <c r="BV551" s="2">
        <v>1</v>
      </c>
      <c r="BW551" s="2">
        <v>1</v>
      </c>
      <c r="BX551" s="2">
        <v>1</v>
      </c>
      <c r="BY551" s="2" t="s">
        <v>3</v>
      </c>
      <c r="BZ551" s="2">
        <v>0</v>
      </c>
      <c r="CA551" s="2">
        <v>0</v>
      </c>
      <c r="CB551" s="2"/>
      <c r="CC551" s="2"/>
      <c r="CD551" s="2"/>
      <c r="CE551" s="2">
        <v>0</v>
      </c>
      <c r="CF551" s="2">
        <v>0</v>
      </c>
      <c r="CG551" s="2">
        <v>0</v>
      </c>
      <c r="CH551" s="2"/>
      <c r="CI551" s="2"/>
      <c r="CJ551" s="2"/>
      <c r="CK551" s="2"/>
      <c r="CL551" s="2"/>
      <c r="CM551" s="2">
        <v>0</v>
      </c>
      <c r="CN551" s="2" t="s">
        <v>3</v>
      </c>
      <c r="CO551" s="2">
        <v>0</v>
      </c>
      <c r="CP551" s="2">
        <f t="shared" si="500"/>
        <v>0</v>
      </c>
      <c r="CQ551" s="2">
        <f t="shared" si="501"/>
        <v>0</v>
      </c>
      <c r="CR551" s="2">
        <f t="shared" si="502"/>
        <v>0</v>
      </c>
      <c r="CS551" s="2">
        <f t="shared" si="503"/>
        <v>0</v>
      </c>
      <c r="CT551" s="2">
        <f t="shared" si="504"/>
        <v>0</v>
      </c>
      <c r="CU551" s="2">
        <f t="shared" si="505"/>
        <v>0</v>
      </c>
      <c r="CV551" s="2">
        <f t="shared" si="506"/>
        <v>0</v>
      </c>
      <c r="CW551" s="2">
        <f t="shared" si="507"/>
        <v>0</v>
      </c>
      <c r="CX551" s="2">
        <f t="shared" si="508"/>
        <v>0</v>
      </c>
      <c r="CY551" s="2">
        <f t="shared" si="509"/>
        <v>0</v>
      </c>
      <c r="CZ551" s="2">
        <f t="shared" si="510"/>
        <v>0</v>
      </c>
      <c r="DA551" s="2"/>
      <c r="DB551" s="2"/>
      <c r="DC551" s="2" t="s">
        <v>3</v>
      </c>
      <c r="DD551" s="2" t="s">
        <v>3</v>
      </c>
      <c r="DE551" s="2" t="s">
        <v>3</v>
      </c>
      <c r="DF551" s="2" t="s">
        <v>3</v>
      </c>
      <c r="DG551" s="2" t="s">
        <v>3</v>
      </c>
      <c r="DH551" s="2" t="s">
        <v>3</v>
      </c>
      <c r="DI551" s="2" t="s">
        <v>3</v>
      </c>
      <c r="DJ551" s="2" t="s">
        <v>3</v>
      </c>
      <c r="DK551" s="2" t="s">
        <v>3</v>
      </c>
      <c r="DL551" s="2" t="s">
        <v>3</v>
      </c>
      <c r="DM551" s="2" t="s">
        <v>3</v>
      </c>
      <c r="DN551" s="2">
        <v>0</v>
      </c>
      <c r="DO551" s="2">
        <v>0</v>
      </c>
      <c r="DP551" s="2">
        <v>1</v>
      </c>
      <c r="DQ551" s="2">
        <v>1</v>
      </c>
      <c r="DR551" s="2"/>
      <c r="DS551" s="2"/>
      <c r="DT551" s="2"/>
      <c r="DU551" s="2">
        <v>1010</v>
      </c>
      <c r="DV551" s="2" t="s">
        <v>40</v>
      </c>
      <c r="DW551" s="2" t="s">
        <v>40</v>
      </c>
      <c r="DX551" s="2">
        <v>1</v>
      </c>
      <c r="DY551" s="2"/>
      <c r="DZ551" s="2"/>
      <c r="EA551" s="2"/>
      <c r="EB551" s="2"/>
      <c r="EC551" s="2"/>
      <c r="ED551" s="2"/>
      <c r="EE551" s="2">
        <v>31102366</v>
      </c>
      <c r="EF551" s="2">
        <v>8</v>
      </c>
      <c r="EG551" s="2" t="s">
        <v>34</v>
      </c>
      <c r="EH551" s="2">
        <v>0</v>
      </c>
      <c r="EI551" s="2" t="s">
        <v>3</v>
      </c>
      <c r="EJ551" s="2">
        <v>1</v>
      </c>
      <c r="EK551" s="2">
        <v>1100</v>
      </c>
      <c r="EL551" s="2" t="s">
        <v>41</v>
      </c>
      <c r="EM551" s="2" t="s">
        <v>42</v>
      </c>
      <c r="EN551" s="2"/>
      <c r="EO551" s="2" t="s">
        <v>3</v>
      </c>
      <c r="EP551" s="2"/>
      <c r="EQ551" s="2">
        <v>0</v>
      </c>
      <c r="ER551" s="2">
        <v>0</v>
      </c>
      <c r="ES551" s="2">
        <v>0</v>
      </c>
      <c r="ET551" s="2">
        <v>0</v>
      </c>
      <c r="EU551" s="2">
        <v>0</v>
      </c>
      <c r="EV551" s="2">
        <v>0</v>
      </c>
      <c r="EW551" s="2">
        <v>0</v>
      </c>
      <c r="EX551" s="2">
        <v>0</v>
      </c>
      <c r="EY551" s="2">
        <v>0</v>
      </c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>
        <v>0</v>
      </c>
      <c r="FR551" s="2">
        <f t="shared" si="511"/>
        <v>0</v>
      </c>
      <c r="FS551" s="2">
        <v>0</v>
      </c>
      <c r="FT551" s="2"/>
      <c r="FU551" s="2"/>
      <c r="FV551" s="2"/>
      <c r="FW551" s="2"/>
      <c r="FX551" s="2">
        <v>0</v>
      </c>
      <c r="FY551" s="2">
        <v>0</v>
      </c>
      <c r="FZ551" s="2"/>
      <c r="GA551" s="2" t="s">
        <v>3</v>
      </c>
      <c r="GB551" s="2"/>
      <c r="GC551" s="2"/>
      <c r="GD551" s="2">
        <v>1</v>
      </c>
      <c r="GE551" s="2"/>
      <c r="GF551" s="2">
        <v>1911072144</v>
      </c>
      <c r="GG551" s="2">
        <v>2</v>
      </c>
      <c r="GH551" s="2">
        <v>0</v>
      </c>
      <c r="GI551" s="2">
        <v>-2</v>
      </c>
      <c r="GJ551" s="2">
        <v>0</v>
      </c>
      <c r="GK551" s="2">
        <v>0</v>
      </c>
      <c r="GL551" s="2">
        <f t="shared" si="512"/>
        <v>0</v>
      </c>
      <c r="GM551" s="2">
        <f t="shared" si="513"/>
        <v>0</v>
      </c>
      <c r="GN551" s="2">
        <f t="shared" si="514"/>
        <v>0</v>
      </c>
      <c r="GO551" s="2">
        <f t="shared" si="515"/>
        <v>0</v>
      </c>
      <c r="GP551" s="2">
        <f t="shared" si="516"/>
        <v>0</v>
      </c>
      <c r="GQ551" s="2"/>
      <c r="GR551" s="2">
        <v>0</v>
      </c>
      <c r="GS551" s="2">
        <v>3</v>
      </c>
      <c r="GT551" s="2">
        <v>0</v>
      </c>
      <c r="GU551" s="2" t="s">
        <v>3</v>
      </c>
      <c r="GV551" s="2">
        <f t="shared" si="517"/>
        <v>0</v>
      </c>
      <c r="GW551" s="2">
        <v>1</v>
      </c>
      <c r="GX551" s="2">
        <f t="shared" si="518"/>
        <v>0</v>
      </c>
      <c r="GY551" s="2"/>
      <c r="GZ551" s="2"/>
      <c r="HA551" s="2">
        <v>0</v>
      </c>
      <c r="HB551" s="2">
        <v>0</v>
      </c>
      <c r="HC551" s="2">
        <f t="shared" si="519"/>
        <v>0</v>
      </c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>
        <v>0</v>
      </c>
      <c r="IL551" s="2"/>
      <c r="IM551" s="2"/>
      <c r="IN551" s="2"/>
      <c r="IO551" s="2"/>
      <c r="IP551" s="2"/>
      <c r="IQ551" s="2"/>
      <c r="IR551" s="2"/>
      <c r="IS551" s="2"/>
      <c r="IT551" s="2"/>
      <c r="IU551" s="2"/>
    </row>
    <row r="552" spans="1:255">
      <c r="A552">
        <v>17</v>
      </c>
      <c r="B552">
        <v>1</v>
      </c>
      <c r="E552" t="s">
        <v>329</v>
      </c>
      <c r="F552" t="s">
        <v>38</v>
      </c>
      <c r="G552" t="s">
        <v>330</v>
      </c>
      <c r="H552" t="s">
        <v>40</v>
      </c>
      <c r="I552">
        <v>1</v>
      </c>
      <c r="J552">
        <v>0</v>
      </c>
      <c r="O552">
        <f t="shared" si="485"/>
        <v>33546.86</v>
      </c>
      <c r="P552">
        <f t="shared" si="486"/>
        <v>33546.86</v>
      </c>
      <c r="Q552">
        <f t="shared" si="487"/>
        <v>0</v>
      </c>
      <c r="R552">
        <f t="shared" si="488"/>
        <v>0</v>
      </c>
      <c r="S552">
        <f t="shared" si="489"/>
        <v>0</v>
      </c>
      <c r="T552">
        <f t="shared" si="490"/>
        <v>0</v>
      </c>
      <c r="U552">
        <f t="shared" si="491"/>
        <v>0</v>
      </c>
      <c r="V552">
        <f t="shared" si="492"/>
        <v>0</v>
      </c>
      <c r="W552">
        <f t="shared" si="493"/>
        <v>0</v>
      </c>
      <c r="X552">
        <f t="shared" si="494"/>
        <v>0</v>
      </c>
      <c r="Y552">
        <f t="shared" si="495"/>
        <v>0</v>
      </c>
      <c r="AA552">
        <v>33304960</v>
      </c>
      <c r="AB552">
        <f t="shared" si="496"/>
        <v>33546.86</v>
      </c>
      <c r="AC552">
        <f t="shared" si="497"/>
        <v>33546.86</v>
      </c>
      <c r="AD552">
        <f>ROUND((((ET552)-(EU552))+AE552),2)</f>
        <v>0</v>
      </c>
      <c r="AE552">
        <f t="shared" si="520"/>
        <v>0</v>
      </c>
      <c r="AF552">
        <f t="shared" si="520"/>
        <v>0</v>
      </c>
      <c r="AG552">
        <f t="shared" si="498"/>
        <v>0</v>
      </c>
      <c r="AH552">
        <f t="shared" si="521"/>
        <v>0</v>
      </c>
      <c r="AI552">
        <f t="shared" si="521"/>
        <v>0</v>
      </c>
      <c r="AJ552">
        <f t="shared" si="499"/>
        <v>0</v>
      </c>
      <c r="AK552">
        <v>33546.86</v>
      </c>
      <c r="AL552">
        <v>33546.86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1</v>
      </c>
      <c r="AW552">
        <v>1</v>
      </c>
      <c r="AZ552">
        <v>1</v>
      </c>
      <c r="BA552">
        <v>1</v>
      </c>
      <c r="BB552">
        <v>1</v>
      </c>
      <c r="BC552">
        <v>1</v>
      </c>
      <c r="BD552" t="s">
        <v>3</v>
      </c>
      <c r="BE552" t="s">
        <v>3</v>
      </c>
      <c r="BF552" t="s">
        <v>3</v>
      </c>
      <c r="BG552" t="s">
        <v>3</v>
      </c>
      <c r="BH552">
        <v>3</v>
      </c>
      <c r="BI552">
        <v>3</v>
      </c>
      <c r="BJ552" t="s">
        <v>3</v>
      </c>
      <c r="BM552">
        <v>1100</v>
      </c>
      <c r="BN552">
        <v>0</v>
      </c>
      <c r="BO552" t="s">
        <v>3</v>
      </c>
      <c r="BP552">
        <v>0</v>
      </c>
      <c r="BQ552">
        <v>21</v>
      </c>
      <c r="BR552">
        <v>0</v>
      </c>
      <c r="BS552">
        <v>1</v>
      </c>
      <c r="BT552">
        <v>1</v>
      </c>
      <c r="BU552">
        <v>1</v>
      </c>
      <c r="BV552">
        <v>1</v>
      </c>
      <c r="BW552">
        <v>1</v>
      </c>
      <c r="BX552">
        <v>1</v>
      </c>
      <c r="BY552" t="s">
        <v>3</v>
      </c>
      <c r="BZ552">
        <v>0</v>
      </c>
      <c r="CA552">
        <v>0</v>
      </c>
      <c r="CE552">
        <v>0</v>
      </c>
      <c r="CF552">
        <v>0</v>
      </c>
      <c r="CG552">
        <v>0</v>
      </c>
      <c r="CM552">
        <v>0</v>
      </c>
      <c r="CN552" t="s">
        <v>3</v>
      </c>
      <c r="CO552">
        <v>0</v>
      </c>
      <c r="CP552">
        <f t="shared" si="500"/>
        <v>33546.86</v>
      </c>
      <c r="CQ552">
        <f t="shared" si="501"/>
        <v>33546.86</v>
      </c>
      <c r="CR552">
        <f t="shared" si="502"/>
        <v>0</v>
      </c>
      <c r="CS552">
        <f t="shared" si="503"/>
        <v>0</v>
      </c>
      <c r="CT552">
        <f t="shared" si="504"/>
        <v>0</v>
      </c>
      <c r="CU552">
        <f t="shared" si="505"/>
        <v>0</v>
      </c>
      <c r="CV552">
        <f t="shared" si="506"/>
        <v>0</v>
      </c>
      <c r="CW552">
        <f t="shared" si="507"/>
        <v>0</v>
      </c>
      <c r="CX552">
        <f t="shared" si="508"/>
        <v>0</v>
      </c>
      <c r="CY552">
        <f t="shared" si="509"/>
        <v>0</v>
      </c>
      <c r="CZ552">
        <f t="shared" si="510"/>
        <v>0</v>
      </c>
      <c r="DC552" t="s">
        <v>3</v>
      </c>
      <c r="DD552" t="s">
        <v>3</v>
      </c>
      <c r="DE552" t="s">
        <v>3</v>
      </c>
      <c r="DF552" t="s">
        <v>3</v>
      </c>
      <c r="DG552" t="s">
        <v>3</v>
      </c>
      <c r="DH552" t="s">
        <v>3</v>
      </c>
      <c r="DI552" t="s">
        <v>3</v>
      </c>
      <c r="DJ552" t="s">
        <v>3</v>
      </c>
      <c r="DK552" t="s">
        <v>3</v>
      </c>
      <c r="DL552" t="s">
        <v>3</v>
      </c>
      <c r="DM552" t="s">
        <v>3</v>
      </c>
      <c r="DN552">
        <v>0</v>
      </c>
      <c r="DO552">
        <v>0</v>
      </c>
      <c r="DP552">
        <v>1</v>
      </c>
      <c r="DQ552">
        <v>1</v>
      </c>
      <c r="DU552">
        <v>1010</v>
      </c>
      <c r="DV552" t="s">
        <v>40</v>
      </c>
      <c r="DW552" t="s">
        <v>40</v>
      </c>
      <c r="DX552">
        <v>1</v>
      </c>
      <c r="EE552">
        <v>31102366</v>
      </c>
      <c r="EF552">
        <v>8</v>
      </c>
      <c r="EG552" t="s">
        <v>34</v>
      </c>
      <c r="EH552">
        <v>0</v>
      </c>
      <c r="EI552" t="s">
        <v>3</v>
      </c>
      <c r="EJ552">
        <v>1</v>
      </c>
      <c r="EK552">
        <v>1100</v>
      </c>
      <c r="EL552" t="s">
        <v>41</v>
      </c>
      <c r="EM552" t="s">
        <v>42</v>
      </c>
      <c r="EO552" t="s">
        <v>3</v>
      </c>
      <c r="EQ552">
        <v>0</v>
      </c>
      <c r="ER552">
        <v>33546.86</v>
      </c>
      <c r="ES552">
        <v>33546.86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5</v>
      </c>
      <c r="FC552">
        <v>1</v>
      </c>
      <c r="FD552">
        <v>18</v>
      </c>
      <c r="FF552">
        <v>151391.46</v>
      </c>
      <c r="FQ552">
        <v>0</v>
      </c>
      <c r="FR552">
        <f t="shared" si="511"/>
        <v>33546.86</v>
      </c>
      <c r="FS552">
        <v>0</v>
      </c>
      <c r="FX552">
        <v>0</v>
      </c>
      <c r="FY552">
        <v>0</v>
      </c>
      <c r="GA552" t="s">
        <v>331</v>
      </c>
      <c r="GD552">
        <v>1</v>
      </c>
      <c r="GF552">
        <v>1911072144</v>
      </c>
      <c r="GG552">
        <v>2</v>
      </c>
      <c r="GH552">
        <v>3</v>
      </c>
      <c r="GI552">
        <v>3</v>
      </c>
      <c r="GJ552">
        <v>0</v>
      </c>
      <c r="GK552">
        <v>0</v>
      </c>
      <c r="GL552">
        <f t="shared" si="512"/>
        <v>0</v>
      </c>
      <c r="GM552">
        <f t="shared" si="513"/>
        <v>33546.86</v>
      </c>
      <c r="GN552">
        <f t="shared" si="514"/>
        <v>0</v>
      </c>
      <c r="GO552">
        <f t="shared" si="515"/>
        <v>0</v>
      </c>
      <c r="GP552">
        <f t="shared" si="516"/>
        <v>0</v>
      </c>
      <c r="GR552">
        <v>1</v>
      </c>
      <c r="GS552">
        <v>1</v>
      </c>
      <c r="GT552">
        <v>0</v>
      </c>
      <c r="GU552" t="s">
        <v>3</v>
      </c>
      <c r="GV552">
        <f t="shared" si="517"/>
        <v>0</v>
      </c>
      <c r="GW552">
        <v>1</v>
      </c>
      <c r="GX552">
        <f t="shared" si="518"/>
        <v>0</v>
      </c>
      <c r="HA552">
        <v>0</v>
      </c>
      <c r="HB552">
        <v>0</v>
      </c>
      <c r="HC552">
        <f t="shared" si="519"/>
        <v>0</v>
      </c>
      <c r="IK552">
        <v>0</v>
      </c>
    </row>
    <row r="553" spans="1:255">
      <c r="A553" s="2">
        <v>17</v>
      </c>
      <c r="B553" s="2">
        <v>1</v>
      </c>
      <c r="C553" s="2">
        <f>ROW(SmtRes!A519)</f>
        <v>519</v>
      </c>
      <c r="D553" s="2">
        <f>ROW(EtalonRes!A594)</f>
        <v>594</v>
      </c>
      <c r="E553" s="2" t="s">
        <v>332</v>
      </c>
      <c r="F553" s="2" t="s">
        <v>45</v>
      </c>
      <c r="G553" s="2" t="s">
        <v>46</v>
      </c>
      <c r="H553" s="2" t="s">
        <v>47</v>
      </c>
      <c r="I553" s="2">
        <f>ROUND(3.14*0.4/4*2,9)</f>
        <v>0.628</v>
      </c>
      <c r="J553" s="2">
        <v>0</v>
      </c>
      <c r="K553" s="2"/>
      <c r="L553" s="2"/>
      <c r="M553" s="2"/>
      <c r="N553" s="2"/>
      <c r="O553" s="2">
        <f t="shared" si="485"/>
        <v>46.48</v>
      </c>
      <c r="P553" s="2">
        <f t="shared" si="486"/>
        <v>2.2999999999999998</v>
      </c>
      <c r="Q553" s="2">
        <f t="shared" si="487"/>
        <v>0.62</v>
      </c>
      <c r="R553" s="2">
        <f t="shared" si="488"/>
        <v>0.11</v>
      </c>
      <c r="S553" s="2">
        <f t="shared" si="489"/>
        <v>43.56</v>
      </c>
      <c r="T553" s="2">
        <f t="shared" si="490"/>
        <v>0</v>
      </c>
      <c r="U553" s="2">
        <f t="shared" si="491"/>
        <v>4.9831799999999991</v>
      </c>
      <c r="V553" s="2">
        <f t="shared" si="492"/>
        <v>9.4199999999999996E-3</v>
      </c>
      <c r="W553" s="2">
        <f t="shared" si="493"/>
        <v>0</v>
      </c>
      <c r="X553" s="2">
        <f t="shared" si="494"/>
        <v>50.22</v>
      </c>
      <c r="Y553" s="2">
        <f t="shared" si="495"/>
        <v>31.01</v>
      </c>
      <c r="Z553" s="2"/>
      <c r="AA553" s="2">
        <v>33304975</v>
      </c>
      <c r="AB553" s="2">
        <f t="shared" si="496"/>
        <v>74.010000000000005</v>
      </c>
      <c r="AC553" s="2">
        <f t="shared" si="497"/>
        <v>3.66</v>
      </c>
      <c r="AD553" s="2">
        <f>ROUND((((((ET553*1.2)*1.25))-(((EU553*1.2)*1.25)))+AE553),2)</f>
        <v>0.99</v>
      </c>
      <c r="AE553" s="2">
        <f>ROUND((((EU553*1.2)*1.25)),2)</f>
        <v>0.18</v>
      </c>
      <c r="AF553" s="2">
        <f>ROUND((((EV553*1.2)*1.15)),2)</f>
        <v>69.36</v>
      </c>
      <c r="AG553" s="2">
        <f t="shared" si="498"/>
        <v>0</v>
      </c>
      <c r="AH553" s="2">
        <f>(((EW553*1.2)*1.15))</f>
        <v>7.9349999999999987</v>
      </c>
      <c r="AI553" s="2">
        <f>(((EX553*1.2)*1.25))</f>
        <v>1.4999999999999999E-2</v>
      </c>
      <c r="AJ553" s="2">
        <f t="shared" si="499"/>
        <v>0</v>
      </c>
      <c r="AK553" s="2">
        <v>54.58</v>
      </c>
      <c r="AL553" s="2">
        <v>3.66</v>
      </c>
      <c r="AM553" s="2">
        <v>0.66</v>
      </c>
      <c r="AN553" s="2">
        <v>0.12</v>
      </c>
      <c r="AO553" s="2">
        <v>50.26</v>
      </c>
      <c r="AP553" s="2">
        <v>0</v>
      </c>
      <c r="AQ553" s="2">
        <v>5.75</v>
      </c>
      <c r="AR553" s="2">
        <v>0.01</v>
      </c>
      <c r="AS553" s="2">
        <v>0</v>
      </c>
      <c r="AT553" s="2">
        <v>115</v>
      </c>
      <c r="AU553" s="2">
        <v>71</v>
      </c>
      <c r="AV553" s="2">
        <v>1</v>
      </c>
      <c r="AW553" s="2">
        <v>1</v>
      </c>
      <c r="AX553" s="2"/>
      <c r="AY553" s="2"/>
      <c r="AZ553" s="2">
        <v>1</v>
      </c>
      <c r="BA553" s="2">
        <v>1</v>
      </c>
      <c r="BB553" s="2">
        <v>1</v>
      </c>
      <c r="BC553" s="2">
        <v>1</v>
      </c>
      <c r="BD553" s="2" t="s">
        <v>3</v>
      </c>
      <c r="BE553" s="2" t="s">
        <v>3</v>
      </c>
      <c r="BF553" s="2" t="s">
        <v>3</v>
      </c>
      <c r="BG553" s="2" t="s">
        <v>3</v>
      </c>
      <c r="BH553" s="2">
        <v>0</v>
      </c>
      <c r="BI553" s="2">
        <v>1</v>
      </c>
      <c r="BJ553" s="2" t="s">
        <v>48</v>
      </c>
      <c r="BK553" s="2"/>
      <c r="BL553" s="2"/>
      <c r="BM553" s="2">
        <v>20001</v>
      </c>
      <c r="BN553" s="2">
        <v>0</v>
      </c>
      <c r="BO553" s="2" t="s">
        <v>3</v>
      </c>
      <c r="BP553" s="2">
        <v>0</v>
      </c>
      <c r="BQ553" s="2">
        <v>2</v>
      </c>
      <c r="BR553" s="2">
        <v>0</v>
      </c>
      <c r="BS553" s="2">
        <v>1</v>
      </c>
      <c r="BT553" s="2">
        <v>1</v>
      </c>
      <c r="BU553" s="2">
        <v>1</v>
      </c>
      <c r="BV553" s="2">
        <v>1</v>
      </c>
      <c r="BW553" s="2">
        <v>1</v>
      </c>
      <c r="BX553" s="2">
        <v>1</v>
      </c>
      <c r="BY553" s="2" t="s">
        <v>3</v>
      </c>
      <c r="BZ553" s="2">
        <v>128</v>
      </c>
      <c r="CA553" s="2">
        <v>83</v>
      </c>
      <c r="CB553" s="2"/>
      <c r="CC553" s="2"/>
      <c r="CD553" s="2"/>
      <c r="CE553" s="2">
        <v>0</v>
      </c>
      <c r="CF553" s="2">
        <v>0</v>
      </c>
      <c r="CG553" s="2">
        <v>0</v>
      </c>
      <c r="CH553" s="2"/>
      <c r="CI553" s="2"/>
      <c r="CJ553" s="2"/>
      <c r="CK553" s="2"/>
      <c r="CL553" s="2"/>
      <c r="CM553" s="2">
        <v>0</v>
      </c>
      <c r="CN553" s="2" t="s">
        <v>954</v>
      </c>
      <c r="CO553" s="2">
        <v>0</v>
      </c>
      <c r="CP553" s="2">
        <f t="shared" si="500"/>
        <v>46.480000000000004</v>
      </c>
      <c r="CQ553" s="2">
        <f t="shared" si="501"/>
        <v>3.66</v>
      </c>
      <c r="CR553" s="2">
        <f t="shared" si="502"/>
        <v>0.99</v>
      </c>
      <c r="CS553" s="2">
        <f t="shared" si="503"/>
        <v>0.18</v>
      </c>
      <c r="CT553" s="2">
        <f t="shared" si="504"/>
        <v>69.36</v>
      </c>
      <c r="CU553" s="2">
        <f t="shared" si="505"/>
        <v>0</v>
      </c>
      <c r="CV553" s="2">
        <f t="shared" si="506"/>
        <v>7.9349999999999987</v>
      </c>
      <c r="CW553" s="2">
        <f t="shared" si="507"/>
        <v>1.4999999999999999E-2</v>
      </c>
      <c r="CX553" s="2">
        <f t="shared" si="508"/>
        <v>0</v>
      </c>
      <c r="CY553" s="2">
        <f t="shared" si="509"/>
        <v>50.220500000000001</v>
      </c>
      <c r="CZ553" s="2">
        <f t="shared" si="510"/>
        <v>31.005700000000001</v>
      </c>
      <c r="DA553" s="2"/>
      <c r="DB553" s="2"/>
      <c r="DC553" s="2" t="s">
        <v>3</v>
      </c>
      <c r="DD553" s="2" t="s">
        <v>3</v>
      </c>
      <c r="DE553" s="2" t="s">
        <v>21</v>
      </c>
      <c r="DF553" s="2" t="s">
        <v>21</v>
      </c>
      <c r="DG553" s="2" t="s">
        <v>22</v>
      </c>
      <c r="DH553" s="2" t="s">
        <v>3</v>
      </c>
      <c r="DI553" s="2" t="s">
        <v>22</v>
      </c>
      <c r="DJ553" s="2" t="s">
        <v>21</v>
      </c>
      <c r="DK553" s="2" t="s">
        <v>3</v>
      </c>
      <c r="DL553" s="2" t="s">
        <v>3</v>
      </c>
      <c r="DM553" s="2" t="s">
        <v>3</v>
      </c>
      <c r="DN553" s="2">
        <v>0</v>
      </c>
      <c r="DO553" s="2">
        <v>0</v>
      </c>
      <c r="DP553" s="2">
        <v>1</v>
      </c>
      <c r="DQ553" s="2">
        <v>1</v>
      </c>
      <c r="DR553" s="2"/>
      <c r="DS553" s="2"/>
      <c r="DT553" s="2"/>
      <c r="DU553" s="2">
        <v>1005</v>
      </c>
      <c r="DV553" s="2" t="s">
        <v>47</v>
      </c>
      <c r="DW553" s="2" t="s">
        <v>47</v>
      </c>
      <c r="DX553" s="2">
        <v>1</v>
      </c>
      <c r="DY553" s="2"/>
      <c r="DZ553" s="2"/>
      <c r="EA553" s="2"/>
      <c r="EB553" s="2"/>
      <c r="EC553" s="2"/>
      <c r="ED553" s="2"/>
      <c r="EE553" s="2">
        <v>31102217</v>
      </c>
      <c r="EF553" s="2">
        <v>2</v>
      </c>
      <c r="EG553" s="2" t="s">
        <v>23</v>
      </c>
      <c r="EH553" s="2">
        <v>0</v>
      </c>
      <c r="EI553" s="2" t="s">
        <v>3</v>
      </c>
      <c r="EJ553" s="2">
        <v>1</v>
      </c>
      <c r="EK553" s="2">
        <v>20001</v>
      </c>
      <c r="EL553" s="2" t="s">
        <v>24</v>
      </c>
      <c r="EM553" s="2" t="s">
        <v>25</v>
      </c>
      <c r="EN553" s="2"/>
      <c r="EO553" s="2" t="s">
        <v>26</v>
      </c>
      <c r="EP553" s="2"/>
      <c r="EQ553" s="2">
        <v>0</v>
      </c>
      <c r="ER553" s="2">
        <v>54.58</v>
      </c>
      <c r="ES553" s="2">
        <v>3.66</v>
      </c>
      <c r="ET553" s="2">
        <v>0.66</v>
      </c>
      <c r="EU553" s="2">
        <v>0.12</v>
      </c>
      <c r="EV553" s="2">
        <v>50.26</v>
      </c>
      <c r="EW553" s="2">
        <v>5.75</v>
      </c>
      <c r="EX553" s="2">
        <v>0.01</v>
      </c>
      <c r="EY553" s="2">
        <v>0</v>
      </c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>
        <v>0</v>
      </c>
      <c r="FR553" s="2">
        <f t="shared" si="511"/>
        <v>0</v>
      </c>
      <c r="FS553" s="2">
        <v>0</v>
      </c>
      <c r="FT553" s="2" t="s">
        <v>27</v>
      </c>
      <c r="FU553" s="2" t="s">
        <v>28</v>
      </c>
      <c r="FV553" s="2"/>
      <c r="FW553" s="2"/>
      <c r="FX553" s="2">
        <v>115.2</v>
      </c>
      <c r="FY553" s="2">
        <v>70.55</v>
      </c>
      <c r="FZ553" s="2"/>
      <c r="GA553" s="2" t="s">
        <v>3</v>
      </c>
      <c r="GB553" s="2"/>
      <c r="GC553" s="2"/>
      <c r="GD553" s="2">
        <v>1</v>
      </c>
      <c r="GE553" s="2"/>
      <c r="GF553" s="2">
        <v>115509146</v>
      </c>
      <c r="GG553" s="2">
        <v>2</v>
      </c>
      <c r="GH553" s="2">
        <v>1</v>
      </c>
      <c r="GI553" s="2">
        <v>-2</v>
      </c>
      <c r="GJ553" s="2">
        <v>0</v>
      </c>
      <c r="GK553" s="2">
        <v>0</v>
      </c>
      <c r="GL553" s="2">
        <f t="shared" si="512"/>
        <v>0</v>
      </c>
      <c r="GM553" s="2">
        <f t="shared" si="513"/>
        <v>127.71</v>
      </c>
      <c r="GN553" s="2">
        <f t="shared" si="514"/>
        <v>127.71</v>
      </c>
      <c r="GO553" s="2">
        <f t="shared" si="515"/>
        <v>0</v>
      </c>
      <c r="GP553" s="2">
        <f t="shared" si="516"/>
        <v>0</v>
      </c>
      <c r="GQ553" s="2"/>
      <c r="GR553" s="2">
        <v>0</v>
      </c>
      <c r="GS553" s="2">
        <v>3</v>
      </c>
      <c r="GT553" s="2">
        <v>0</v>
      </c>
      <c r="GU553" s="2" t="s">
        <v>3</v>
      </c>
      <c r="GV553" s="2">
        <f t="shared" si="517"/>
        <v>0</v>
      </c>
      <c r="GW553" s="2">
        <v>1</v>
      </c>
      <c r="GX553" s="2">
        <f t="shared" si="518"/>
        <v>0</v>
      </c>
      <c r="GY553" s="2"/>
      <c r="GZ553" s="2"/>
      <c r="HA553" s="2">
        <v>0</v>
      </c>
      <c r="HB553" s="2">
        <v>0</v>
      </c>
      <c r="HC553" s="2">
        <f t="shared" si="519"/>
        <v>0</v>
      </c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>
        <v>0</v>
      </c>
      <c r="IL553" s="2"/>
      <c r="IM553" s="2"/>
      <c r="IN553" s="2"/>
      <c r="IO553" s="2"/>
      <c r="IP553" s="2"/>
      <c r="IQ553" s="2"/>
      <c r="IR553" s="2"/>
      <c r="IS553" s="2"/>
      <c r="IT553" s="2"/>
      <c r="IU553" s="2"/>
    </row>
    <row r="554" spans="1:255">
      <c r="A554">
        <v>17</v>
      </c>
      <c r="B554">
        <v>1</v>
      </c>
      <c r="C554">
        <f>ROW(SmtRes!A524)</f>
        <v>524</v>
      </c>
      <c r="D554">
        <f>ROW(EtalonRes!A600)</f>
        <v>600</v>
      </c>
      <c r="E554" t="s">
        <v>332</v>
      </c>
      <c r="F554" t="s">
        <v>45</v>
      </c>
      <c r="G554" t="s">
        <v>46</v>
      </c>
      <c r="H554" t="s">
        <v>47</v>
      </c>
      <c r="I554">
        <f>ROUND(3.14*0.4/4*2,9)</f>
        <v>0.628</v>
      </c>
      <c r="J554">
        <v>0</v>
      </c>
      <c r="O554">
        <f t="shared" si="485"/>
        <v>46.48</v>
      </c>
      <c r="P554">
        <f t="shared" si="486"/>
        <v>2.2999999999999998</v>
      </c>
      <c r="Q554">
        <f t="shared" si="487"/>
        <v>0.62</v>
      </c>
      <c r="R554">
        <f t="shared" si="488"/>
        <v>0.11</v>
      </c>
      <c r="S554">
        <f t="shared" si="489"/>
        <v>43.56</v>
      </c>
      <c r="T554">
        <f t="shared" si="490"/>
        <v>0</v>
      </c>
      <c r="U554">
        <f t="shared" si="491"/>
        <v>4.9831799999999991</v>
      </c>
      <c r="V554">
        <f t="shared" si="492"/>
        <v>9.4199999999999996E-3</v>
      </c>
      <c r="W554">
        <f t="shared" si="493"/>
        <v>0</v>
      </c>
      <c r="X554">
        <f t="shared" si="494"/>
        <v>50.22</v>
      </c>
      <c r="Y554">
        <f t="shared" si="495"/>
        <v>31.01</v>
      </c>
      <c r="AA554">
        <v>33304960</v>
      </c>
      <c r="AB554">
        <f t="shared" si="496"/>
        <v>74.010000000000005</v>
      </c>
      <c r="AC554">
        <f t="shared" si="497"/>
        <v>3.66</v>
      </c>
      <c r="AD554">
        <f>ROUND((((((ET554*1.2)*1.25))-(((EU554*1.2)*1.25)))+AE554),2)</f>
        <v>0.99</v>
      </c>
      <c r="AE554">
        <f>ROUND((((EU554*1.2)*1.25)),2)</f>
        <v>0.18</v>
      </c>
      <c r="AF554">
        <f>ROUND((((EV554*1.2)*1.15)),2)</f>
        <v>69.36</v>
      </c>
      <c r="AG554">
        <f t="shared" si="498"/>
        <v>0</v>
      </c>
      <c r="AH554">
        <f>(((EW554*1.2)*1.15))</f>
        <v>7.9349999999999987</v>
      </c>
      <c r="AI554">
        <f>(((EX554*1.2)*1.25))</f>
        <v>1.4999999999999999E-2</v>
      </c>
      <c r="AJ554">
        <f t="shared" si="499"/>
        <v>0</v>
      </c>
      <c r="AK554">
        <v>54.58</v>
      </c>
      <c r="AL554">
        <v>3.66</v>
      </c>
      <c r="AM554">
        <v>0.66</v>
      </c>
      <c r="AN554">
        <v>0.12</v>
      </c>
      <c r="AO554">
        <v>50.26</v>
      </c>
      <c r="AP554">
        <v>0</v>
      </c>
      <c r="AQ554">
        <v>5.75</v>
      </c>
      <c r="AR554">
        <v>0.01</v>
      </c>
      <c r="AS554">
        <v>0</v>
      </c>
      <c r="AT554">
        <v>115</v>
      </c>
      <c r="AU554">
        <v>71</v>
      </c>
      <c r="AV554">
        <v>1</v>
      </c>
      <c r="AW554">
        <v>1</v>
      </c>
      <c r="AZ554">
        <v>1</v>
      </c>
      <c r="BA554">
        <v>1</v>
      </c>
      <c r="BB554">
        <v>1</v>
      </c>
      <c r="BC554">
        <v>1</v>
      </c>
      <c r="BD554" t="s">
        <v>3</v>
      </c>
      <c r="BE554" t="s">
        <v>3</v>
      </c>
      <c r="BF554" t="s">
        <v>3</v>
      </c>
      <c r="BG554" t="s">
        <v>3</v>
      </c>
      <c r="BH554">
        <v>0</v>
      </c>
      <c r="BI554">
        <v>1</v>
      </c>
      <c r="BJ554" t="s">
        <v>48</v>
      </c>
      <c r="BM554">
        <v>20001</v>
      </c>
      <c r="BN554">
        <v>0</v>
      </c>
      <c r="BO554" t="s">
        <v>3</v>
      </c>
      <c r="BP554">
        <v>0</v>
      </c>
      <c r="BQ554">
        <v>2</v>
      </c>
      <c r="BR554">
        <v>0</v>
      </c>
      <c r="BS554">
        <v>1</v>
      </c>
      <c r="BT554">
        <v>1</v>
      </c>
      <c r="BU554">
        <v>1</v>
      </c>
      <c r="BV554">
        <v>1</v>
      </c>
      <c r="BW554">
        <v>1</v>
      </c>
      <c r="BX554">
        <v>1</v>
      </c>
      <c r="BY554" t="s">
        <v>3</v>
      </c>
      <c r="BZ554">
        <v>128</v>
      </c>
      <c r="CA554">
        <v>83</v>
      </c>
      <c r="CE554">
        <v>0</v>
      </c>
      <c r="CF554">
        <v>0</v>
      </c>
      <c r="CG554">
        <v>0</v>
      </c>
      <c r="CM554">
        <v>0</v>
      </c>
      <c r="CN554" t="s">
        <v>954</v>
      </c>
      <c r="CO554">
        <v>0</v>
      </c>
      <c r="CP554">
        <f t="shared" si="500"/>
        <v>46.480000000000004</v>
      </c>
      <c r="CQ554">
        <f t="shared" si="501"/>
        <v>3.66</v>
      </c>
      <c r="CR554">
        <f t="shared" si="502"/>
        <v>0.99</v>
      </c>
      <c r="CS554">
        <f t="shared" si="503"/>
        <v>0.18</v>
      </c>
      <c r="CT554">
        <f t="shared" si="504"/>
        <v>69.36</v>
      </c>
      <c r="CU554">
        <f t="shared" si="505"/>
        <v>0</v>
      </c>
      <c r="CV554">
        <f t="shared" si="506"/>
        <v>7.9349999999999987</v>
      </c>
      <c r="CW554">
        <f t="shared" si="507"/>
        <v>1.4999999999999999E-2</v>
      </c>
      <c r="CX554">
        <f t="shared" si="508"/>
        <v>0</v>
      </c>
      <c r="CY554">
        <f t="shared" si="509"/>
        <v>50.220500000000001</v>
      </c>
      <c r="CZ554">
        <f t="shared" si="510"/>
        <v>31.005700000000001</v>
      </c>
      <c r="DC554" t="s">
        <v>3</v>
      </c>
      <c r="DD554" t="s">
        <v>3</v>
      </c>
      <c r="DE554" t="s">
        <v>21</v>
      </c>
      <c r="DF554" t="s">
        <v>21</v>
      </c>
      <c r="DG554" t="s">
        <v>22</v>
      </c>
      <c r="DH554" t="s">
        <v>3</v>
      </c>
      <c r="DI554" t="s">
        <v>22</v>
      </c>
      <c r="DJ554" t="s">
        <v>21</v>
      </c>
      <c r="DK554" t="s">
        <v>3</v>
      </c>
      <c r="DL554" t="s">
        <v>3</v>
      </c>
      <c r="DM554" t="s">
        <v>3</v>
      </c>
      <c r="DN554">
        <v>0</v>
      </c>
      <c r="DO554">
        <v>0</v>
      </c>
      <c r="DP554">
        <v>1</v>
      </c>
      <c r="DQ554">
        <v>1</v>
      </c>
      <c r="DU554">
        <v>1005</v>
      </c>
      <c r="DV554" t="s">
        <v>47</v>
      </c>
      <c r="DW554" t="s">
        <v>47</v>
      </c>
      <c r="DX554">
        <v>1</v>
      </c>
      <c r="EE554">
        <v>31102217</v>
      </c>
      <c r="EF554">
        <v>2</v>
      </c>
      <c r="EG554" t="s">
        <v>23</v>
      </c>
      <c r="EH554">
        <v>0</v>
      </c>
      <c r="EI554" t="s">
        <v>3</v>
      </c>
      <c r="EJ554">
        <v>1</v>
      </c>
      <c r="EK554">
        <v>20001</v>
      </c>
      <c r="EL554" t="s">
        <v>24</v>
      </c>
      <c r="EM554" t="s">
        <v>25</v>
      </c>
      <c r="EO554" t="s">
        <v>26</v>
      </c>
      <c r="EQ554">
        <v>0</v>
      </c>
      <c r="ER554">
        <v>54.58</v>
      </c>
      <c r="ES554">
        <v>3.66</v>
      </c>
      <c r="ET554">
        <v>0.66</v>
      </c>
      <c r="EU554">
        <v>0.12</v>
      </c>
      <c r="EV554">
        <v>50.26</v>
      </c>
      <c r="EW554">
        <v>5.75</v>
      </c>
      <c r="EX554">
        <v>0.01</v>
      </c>
      <c r="EY554">
        <v>0</v>
      </c>
      <c r="FQ554">
        <v>0</v>
      </c>
      <c r="FR554">
        <f t="shared" si="511"/>
        <v>0</v>
      </c>
      <c r="FS554">
        <v>0</v>
      </c>
      <c r="FT554" t="s">
        <v>27</v>
      </c>
      <c r="FU554" t="s">
        <v>28</v>
      </c>
      <c r="FX554">
        <v>115.2</v>
      </c>
      <c r="FY554">
        <v>70.55</v>
      </c>
      <c r="GA554" t="s">
        <v>3</v>
      </c>
      <c r="GD554">
        <v>1</v>
      </c>
      <c r="GF554">
        <v>115509146</v>
      </c>
      <c r="GG554">
        <v>2</v>
      </c>
      <c r="GH554">
        <v>1</v>
      </c>
      <c r="GI554">
        <v>-2</v>
      </c>
      <c r="GJ554">
        <v>0</v>
      </c>
      <c r="GK554">
        <v>0</v>
      </c>
      <c r="GL554">
        <f t="shared" si="512"/>
        <v>0</v>
      </c>
      <c r="GM554">
        <f t="shared" si="513"/>
        <v>127.71</v>
      </c>
      <c r="GN554">
        <f t="shared" si="514"/>
        <v>127.71</v>
      </c>
      <c r="GO554">
        <f t="shared" si="515"/>
        <v>0</v>
      </c>
      <c r="GP554">
        <f t="shared" si="516"/>
        <v>0</v>
      </c>
      <c r="GR554">
        <v>0</v>
      </c>
      <c r="GS554">
        <v>3</v>
      </c>
      <c r="GT554">
        <v>0</v>
      </c>
      <c r="GU554" t="s">
        <v>3</v>
      </c>
      <c r="GV554">
        <f t="shared" si="517"/>
        <v>0</v>
      </c>
      <c r="GW554">
        <v>1</v>
      </c>
      <c r="GX554">
        <f t="shared" si="518"/>
        <v>0</v>
      </c>
      <c r="HA554">
        <v>0</v>
      </c>
      <c r="HB554">
        <v>0</v>
      </c>
      <c r="HC554">
        <f t="shared" si="519"/>
        <v>0</v>
      </c>
      <c r="IK554">
        <v>0</v>
      </c>
    </row>
    <row r="555" spans="1:255">
      <c r="A555" s="2">
        <v>17</v>
      </c>
      <c r="B555" s="2">
        <v>1</v>
      </c>
      <c r="C555" s="2"/>
      <c r="D555" s="2"/>
      <c r="E555" s="2" t="s">
        <v>333</v>
      </c>
      <c r="F555" s="2" t="s">
        <v>38</v>
      </c>
      <c r="G555" s="2" t="s">
        <v>310</v>
      </c>
      <c r="H555" s="2" t="s">
        <v>40</v>
      </c>
      <c r="I555" s="2">
        <v>2</v>
      </c>
      <c r="J555" s="2">
        <v>0</v>
      </c>
      <c r="K555" s="2"/>
      <c r="L555" s="2"/>
      <c r="M555" s="2"/>
      <c r="N555" s="2"/>
      <c r="O555" s="2">
        <f t="shared" si="485"/>
        <v>0</v>
      </c>
      <c r="P555" s="2">
        <f t="shared" si="486"/>
        <v>0</v>
      </c>
      <c r="Q555" s="2">
        <f t="shared" si="487"/>
        <v>0</v>
      </c>
      <c r="R555" s="2">
        <f t="shared" si="488"/>
        <v>0</v>
      </c>
      <c r="S555" s="2">
        <f t="shared" si="489"/>
        <v>0</v>
      </c>
      <c r="T555" s="2">
        <f t="shared" si="490"/>
        <v>0</v>
      </c>
      <c r="U555" s="2">
        <f t="shared" si="491"/>
        <v>0</v>
      </c>
      <c r="V555" s="2">
        <f t="shared" si="492"/>
        <v>0</v>
      </c>
      <c r="W555" s="2">
        <f t="shared" si="493"/>
        <v>0</v>
      </c>
      <c r="X555" s="2">
        <f t="shared" si="494"/>
        <v>0</v>
      </c>
      <c r="Y555" s="2">
        <f t="shared" si="495"/>
        <v>0</v>
      </c>
      <c r="Z555" s="2"/>
      <c r="AA555" s="2">
        <v>33304975</v>
      </c>
      <c r="AB555" s="2">
        <f t="shared" si="496"/>
        <v>0</v>
      </c>
      <c r="AC555" s="2">
        <f t="shared" si="497"/>
        <v>0</v>
      </c>
      <c r="AD555" s="2">
        <f>ROUND((((ET555)-(EU555))+AE555),2)</f>
        <v>0</v>
      </c>
      <c r="AE555" s="2">
        <f t="shared" ref="AE555:AF558" si="522">ROUND((EU555),2)</f>
        <v>0</v>
      </c>
      <c r="AF555" s="2">
        <f t="shared" si="522"/>
        <v>0</v>
      </c>
      <c r="AG555" s="2">
        <f t="shared" si="498"/>
        <v>0</v>
      </c>
      <c r="AH555" s="2">
        <f t="shared" ref="AH555:AI558" si="523">(EW555)</f>
        <v>0</v>
      </c>
      <c r="AI555" s="2">
        <f t="shared" si="523"/>
        <v>0</v>
      </c>
      <c r="AJ555" s="2">
        <f t="shared" si="499"/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1</v>
      </c>
      <c r="AW555" s="2">
        <v>1</v>
      </c>
      <c r="AX555" s="2"/>
      <c r="AY555" s="2"/>
      <c r="AZ555" s="2">
        <v>1</v>
      </c>
      <c r="BA555" s="2">
        <v>1</v>
      </c>
      <c r="BB555" s="2">
        <v>1</v>
      </c>
      <c r="BC555" s="2">
        <v>1</v>
      </c>
      <c r="BD555" s="2" t="s">
        <v>3</v>
      </c>
      <c r="BE555" s="2" t="s">
        <v>3</v>
      </c>
      <c r="BF555" s="2" t="s">
        <v>3</v>
      </c>
      <c r="BG555" s="2" t="s">
        <v>3</v>
      </c>
      <c r="BH555" s="2">
        <v>3</v>
      </c>
      <c r="BI555" s="2">
        <v>2</v>
      </c>
      <c r="BJ555" s="2" t="s">
        <v>3</v>
      </c>
      <c r="BK555" s="2"/>
      <c r="BL555" s="2"/>
      <c r="BM555" s="2">
        <v>1100</v>
      </c>
      <c r="BN555" s="2">
        <v>0</v>
      </c>
      <c r="BO555" s="2" t="s">
        <v>3</v>
      </c>
      <c r="BP555" s="2">
        <v>0</v>
      </c>
      <c r="BQ555" s="2">
        <v>14</v>
      </c>
      <c r="BR555" s="2">
        <v>0</v>
      </c>
      <c r="BS555" s="2">
        <v>1</v>
      </c>
      <c r="BT555" s="2">
        <v>1</v>
      </c>
      <c r="BU555" s="2">
        <v>1</v>
      </c>
      <c r="BV555" s="2">
        <v>1</v>
      </c>
      <c r="BW555" s="2">
        <v>1</v>
      </c>
      <c r="BX555" s="2">
        <v>1</v>
      </c>
      <c r="BY555" s="2" t="s">
        <v>3</v>
      </c>
      <c r="BZ555" s="2">
        <v>0</v>
      </c>
      <c r="CA555" s="2">
        <v>0</v>
      </c>
      <c r="CB555" s="2"/>
      <c r="CC555" s="2"/>
      <c r="CD555" s="2"/>
      <c r="CE555" s="2">
        <v>0</v>
      </c>
      <c r="CF555" s="2">
        <v>0</v>
      </c>
      <c r="CG555" s="2">
        <v>0</v>
      </c>
      <c r="CH555" s="2"/>
      <c r="CI555" s="2"/>
      <c r="CJ555" s="2"/>
      <c r="CK555" s="2"/>
      <c r="CL555" s="2"/>
      <c r="CM555" s="2">
        <v>0</v>
      </c>
      <c r="CN555" s="2" t="s">
        <v>3</v>
      </c>
      <c r="CO555" s="2">
        <v>0</v>
      </c>
      <c r="CP555" s="2">
        <f t="shared" si="500"/>
        <v>0</v>
      </c>
      <c r="CQ555" s="2">
        <f t="shared" si="501"/>
        <v>0</v>
      </c>
      <c r="CR555" s="2">
        <f t="shared" si="502"/>
        <v>0</v>
      </c>
      <c r="CS555" s="2">
        <f t="shared" si="503"/>
        <v>0</v>
      </c>
      <c r="CT555" s="2">
        <f t="shared" si="504"/>
        <v>0</v>
      </c>
      <c r="CU555" s="2">
        <f t="shared" si="505"/>
        <v>0</v>
      </c>
      <c r="CV555" s="2">
        <f t="shared" si="506"/>
        <v>0</v>
      </c>
      <c r="CW555" s="2">
        <f t="shared" si="507"/>
        <v>0</v>
      </c>
      <c r="CX555" s="2">
        <f t="shared" si="508"/>
        <v>0</v>
      </c>
      <c r="CY555" s="2">
        <f t="shared" si="509"/>
        <v>0</v>
      </c>
      <c r="CZ555" s="2">
        <f t="shared" si="510"/>
        <v>0</v>
      </c>
      <c r="DA555" s="2"/>
      <c r="DB555" s="2"/>
      <c r="DC555" s="2" t="s">
        <v>3</v>
      </c>
      <c r="DD555" s="2" t="s">
        <v>3</v>
      </c>
      <c r="DE555" s="2" t="s">
        <v>3</v>
      </c>
      <c r="DF555" s="2" t="s">
        <v>3</v>
      </c>
      <c r="DG555" s="2" t="s">
        <v>3</v>
      </c>
      <c r="DH555" s="2" t="s">
        <v>3</v>
      </c>
      <c r="DI555" s="2" t="s">
        <v>3</v>
      </c>
      <c r="DJ555" s="2" t="s">
        <v>3</v>
      </c>
      <c r="DK555" s="2" t="s">
        <v>3</v>
      </c>
      <c r="DL555" s="2" t="s">
        <v>3</v>
      </c>
      <c r="DM555" s="2" t="s">
        <v>3</v>
      </c>
      <c r="DN555" s="2">
        <v>0</v>
      </c>
      <c r="DO555" s="2">
        <v>0</v>
      </c>
      <c r="DP555" s="2">
        <v>1</v>
      </c>
      <c r="DQ555" s="2">
        <v>1</v>
      </c>
      <c r="DR555" s="2"/>
      <c r="DS555" s="2"/>
      <c r="DT555" s="2"/>
      <c r="DU555" s="2">
        <v>1010</v>
      </c>
      <c r="DV555" s="2" t="s">
        <v>40</v>
      </c>
      <c r="DW555" s="2" t="s">
        <v>40</v>
      </c>
      <c r="DX555" s="2">
        <v>1</v>
      </c>
      <c r="DY555" s="2"/>
      <c r="DZ555" s="2"/>
      <c r="EA555" s="2"/>
      <c r="EB555" s="2"/>
      <c r="EC555" s="2"/>
      <c r="ED555" s="2"/>
      <c r="EE555" s="2">
        <v>31102366</v>
      </c>
      <c r="EF555" s="2">
        <v>8</v>
      </c>
      <c r="EG555" s="2" t="s">
        <v>34</v>
      </c>
      <c r="EH555" s="2">
        <v>0</v>
      </c>
      <c r="EI555" s="2" t="s">
        <v>3</v>
      </c>
      <c r="EJ555" s="2">
        <v>1</v>
      </c>
      <c r="EK555" s="2">
        <v>1100</v>
      </c>
      <c r="EL555" s="2" t="s">
        <v>41</v>
      </c>
      <c r="EM555" s="2" t="s">
        <v>42</v>
      </c>
      <c r="EN555" s="2"/>
      <c r="EO555" s="2" t="s">
        <v>3</v>
      </c>
      <c r="EP555" s="2"/>
      <c r="EQ555" s="2">
        <v>0</v>
      </c>
      <c r="ER555" s="2">
        <v>0</v>
      </c>
      <c r="ES555" s="2">
        <v>0</v>
      </c>
      <c r="ET555" s="2">
        <v>0</v>
      </c>
      <c r="EU555" s="2">
        <v>0</v>
      </c>
      <c r="EV555" s="2">
        <v>0</v>
      </c>
      <c r="EW555" s="2">
        <v>0</v>
      </c>
      <c r="EX555" s="2">
        <v>0</v>
      </c>
      <c r="EY555" s="2">
        <v>0</v>
      </c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>
        <v>0</v>
      </c>
      <c r="FR555" s="2">
        <f t="shared" si="511"/>
        <v>0</v>
      </c>
      <c r="FS555" s="2">
        <v>0</v>
      </c>
      <c r="FT555" s="2"/>
      <c r="FU555" s="2"/>
      <c r="FV555" s="2"/>
      <c r="FW555" s="2"/>
      <c r="FX555" s="2">
        <v>0</v>
      </c>
      <c r="FY555" s="2">
        <v>0</v>
      </c>
      <c r="FZ555" s="2"/>
      <c r="GA555" s="2" t="s">
        <v>3</v>
      </c>
      <c r="GB555" s="2"/>
      <c r="GC555" s="2"/>
      <c r="GD555" s="2">
        <v>1</v>
      </c>
      <c r="GE555" s="2"/>
      <c r="GF555" s="2">
        <v>-1100140482</v>
      </c>
      <c r="GG555" s="2">
        <v>2</v>
      </c>
      <c r="GH555" s="2">
        <v>0</v>
      </c>
      <c r="GI555" s="2">
        <v>-2</v>
      </c>
      <c r="GJ555" s="2">
        <v>0</v>
      </c>
      <c r="GK555" s="2">
        <v>0</v>
      </c>
      <c r="GL555" s="2">
        <f t="shared" si="512"/>
        <v>0</v>
      </c>
      <c r="GM555" s="2">
        <f t="shared" si="513"/>
        <v>0</v>
      </c>
      <c r="GN555" s="2">
        <f t="shared" si="514"/>
        <v>0</v>
      </c>
      <c r="GO555" s="2">
        <f t="shared" si="515"/>
        <v>0</v>
      </c>
      <c r="GP555" s="2">
        <f t="shared" si="516"/>
        <v>0</v>
      </c>
      <c r="GQ555" s="2"/>
      <c r="GR555" s="2">
        <v>0</v>
      </c>
      <c r="GS555" s="2">
        <v>3</v>
      </c>
      <c r="GT555" s="2">
        <v>0</v>
      </c>
      <c r="GU555" s="2" t="s">
        <v>3</v>
      </c>
      <c r="GV555" s="2">
        <f t="shared" si="517"/>
        <v>0</v>
      </c>
      <c r="GW555" s="2">
        <v>1</v>
      </c>
      <c r="GX555" s="2">
        <f t="shared" si="518"/>
        <v>0</v>
      </c>
      <c r="GY555" s="2"/>
      <c r="GZ555" s="2"/>
      <c r="HA555" s="2">
        <v>0</v>
      </c>
      <c r="HB555" s="2">
        <v>0</v>
      </c>
      <c r="HC555" s="2">
        <f t="shared" si="519"/>
        <v>0</v>
      </c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>
        <v>0</v>
      </c>
      <c r="IL555" s="2"/>
      <c r="IM555" s="2"/>
      <c r="IN555" s="2"/>
      <c r="IO555" s="2"/>
      <c r="IP555" s="2"/>
      <c r="IQ555" s="2"/>
      <c r="IR555" s="2"/>
      <c r="IS555" s="2"/>
      <c r="IT555" s="2"/>
      <c r="IU555" s="2"/>
    </row>
    <row r="556" spans="1:255">
      <c r="A556">
        <v>17</v>
      </c>
      <c r="B556">
        <v>1</v>
      </c>
      <c r="E556" t="s">
        <v>333</v>
      </c>
      <c r="F556" t="s">
        <v>38</v>
      </c>
      <c r="G556" t="s">
        <v>310</v>
      </c>
      <c r="H556" t="s">
        <v>40</v>
      </c>
      <c r="I556">
        <v>2</v>
      </c>
      <c r="J556">
        <v>0</v>
      </c>
      <c r="O556">
        <f t="shared" si="485"/>
        <v>2798.24</v>
      </c>
      <c r="P556">
        <f t="shared" si="486"/>
        <v>2798.24</v>
      </c>
      <c r="Q556">
        <f t="shared" si="487"/>
        <v>0</v>
      </c>
      <c r="R556">
        <f t="shared" si="488"/>
        <v>0</v>
      </c>
      <c r="S556">
        <f t="shared" si="489"/>
        <v>0</v>
      </c>
      <c r="T556">
        <f t="shared" si="490"/>
        <v>0</v>
      </c>
      <c r="U556">
        <f t="shared" si="491"/>
        <v>0</v>
      </c>
      <c r="V556">
        <f t="shared" si="492"/>
        <v>0</v>
      </c>
      <c r="W556">
        <f t="shared" si="493"/>
        <v>0</v>
      </c>
      <c r="X556">
        <f t="shared" si="494"/>
        <v>0</v>
      </c>
      <c r="Y556">
        <f t="shared" si="495"/>
        <v>0</v>
      </c>
      <c r="AA556">
        <v>33304960</v>
      </c>
      <c r="AB556">
        <f t="shared" si="496"/>
        <v>1399.12</v>
      </c>
      <c r="AC556">
        <f t="shared" si="497"/>
        <v>1399.12</v>
      </c>
      <c r="AD556">
        <f>ROUND((((ET556)-(EU556))+AE556),2)</f>
        <v>0</v>
      </c>
      <c r="AE556">
        <f t="shared" si="522"/>
        <v>0</v>
      </c>
      <c r="AF556">
        <f t="shared" si="522"/>
        <v>0</v>
      </c>
      <c r="AG556">
        <f t="shared" si="498"/>
        <v>0</v>
      </c>
      <c r="AH556">
        <f t="shared" si="523"/>
        <v>0</v>
      </c>
      <c r="AI556">
        <f t="shared" si="523"/>
        <v>0</v>
      </c>
      <c r="AJ556">
        <f t="shared" si="499"/>
        <v>0</v>
      </c>
      <c r="AK556">
        <v>1399.1200000000001</v>
      </c>
      <c r="AL556">
        <v>1399.1200000000001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1</v>
      </c>
      <c r="AW556">
        <v>1</v>
      </c>
      <c r="AZ556">
        <v>1</v>
      </c>
      <c r="BA556">
        <v>1</v>
      </c>
      <c r="BB556">
        <v>1</v>
      </c>
      <c r="BC556">
        <v>1</v>
      </c>
      <c r="BD556" t="s">
        <v>3</v>
      </c>
      <c r="BE556" t="s">
        <v>3</v>
      </c>
      <c r="BF556" t="s">
        <v>3</v>
      </c>
      <c r="BG556" t="s">
        <v>3</v>
      </c>
      <c r="BH556">
        <v>3</v>
      </c>
      <c r="BI556">
        <v>2</v>
      </c>
      <c r="BJ556" t="s">
        <v>3</v>
      </c>
      <c r="BM556">
        <v>1100</v>
      </c>
      <c r="BN556">
        <v>0</v>
      </c>
      <c r="BO556" t="s">
        <v>3</v>
      </c>
      <c r="BP556">
        <v>0</v>
      </c>
      <c r="BQ556">
        <v>14</v>
      </c>
      <c r="BR556">
        <v>0</v>
      </c>
      <c r="BS556">
        <v>1</v>
      </c>
      <c r="BT556">
        <v>1</v>
      </c>
      <c r="BU556">
        <v>1</v>
      </c>
      <c r="BV556">
        <v>1</v>
      </c>
      <c r="BW556">
        <v>1</v>
      </c>
      <c r="BX556">
        <v>1</v>
      </c>
      <c r="BY556" t="s">
        <v>3</v>
      </c>
      <c r="BZ556">
        <v>0</v>
      </c>
      <c r="CA556">
        <v>0</v>
      </c>
      <c r="CE556">
        <v>0</v>
      </c>
      <c r="CF556">
        <v>0</v>
      </c>
      <c r="CG556">
        <v>0</v>
      </c>
      <c r="CM556">
        <v>0</v>
      </c>
      <c r="CN556" t="s">
        <v>3</v>
      </c>
      <c r="CO556">
        <v>0</v>
      </c>
      <c r="CP556">
        <f t="shared" si="500"/>
        <v>2798.24</v>
      </c>
      <c r="CQ556">
        <f t="shared" si="501"/>
        <v>1399.12</v>
      </c>
      <c r="CR556">
        <f t="shared" si="502"/>
        <v>0</v>
      </c>
      <c r="CS556">
        <f t="shared" si="503"/>
        <v>0</v>
      </c>
      <c r="CT556">
        <f t="shared" si="504"/>
        <v>0</v>
      </c>
      <c r="CU556">
        <f t="shared" si="505"/>
        <v>0</v>
      </c>
      <c r="CV556">
        <f t="shared" si="506"/>
        <v>0</v>
      </c>
      <c r="CW556">
        <f t="shared" si="507"/>
        <v>0</v>
      </c>
      <c r="CX556">
        <f t="shared" si="508"/>
        <v>0</v>
      </c>
      <c r="CY556">
        <f t="shared" si="509"/>
        <v>0</v>
      </c>
      <c r="CZ556">
        <f t="shared" si="510"/>
        <v>0</v>
      </c>
      <c r="DC556" t="s">
        <v>3</v>
      </c>
      <c r="DD556" t="s">
        <v>3</v>
      </c>
      <c r="DE556" t="s">
        <v>3</v>
      </c>
      <c r="DF556" t="s">
        <v>3</v>
      </c>
      <c r="DG556" t="s">
        <v>3</v>
      </c>
      <c r="DH556" t="s">
        <v>3</v>
      </c>
      <c r="DI556" t="s">
        <v>3</v>
      </c>
      <c r="DJ556" t="s">
        <v>3</v>
      </c>
      <c r="DK556" t="s">
        <v>3</v>
      </c>
      <c r="DL556" t="s">
        <v>3</v>
      </c>
      <c r="DM556" t="s">
        <v>3</v>
      </c>
      <c r="DN556">
        <v>0</v>
      </c>
      <c r="DO556">
        <v>0</v>
      </c>
      <c r="DP556">
        <v>1</v>
      </c>
      <c r="DQ556">
        <v>1</v>
      </c>
      <c r="DU556">
        <v>1010</v>
      </c>
      <c r="DV556" t="s">
        <v>40</v>
      </c>
      <c r="DW556" t="s">
        <v>40</v>
      </c>
      <c r="DX556">
        <v>1</v>
      </c>
      <c r="EE556">
        <v>31102366</v>
      </c>
      <c r="EF556">
        <v>8</v>
      </c>
      <c r="EG556" t="s">
        <v>34</v>
      </c>
      <c r="EH556">
        <v>0</v>
      </c>
      <c r="EI556" t="s">
        <v>3</v>
      </c>
      <c r="EJ556">
        <v>1</v>
      </c>
      <c r="EK556">
        <v>1100</v>
      </c>
      <c r="EL556" t="s">
        <v>41</v>
      </c>
      <c r="EM556" t="s">
        <v>42</v>
      </c>
      <c r="EO556" t="s">
        <v>3</v>
      </c>
      <c r="EQ556">
        <v>0</v>
      </c>
      <c r="ER556">
        <v>1399.1200000000001</v>
      </c>
      <c r="ES556">
        <v>1399.1200000000001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5</v>
      </c>
      <c r="FC556">
        <v>1</v>
      </c>
      <c r="FD556">
        <v>18</v>
      </c>
      <c r="FF556">
        <v>12904.87</v>
      </c>
      <c r="FQ556">
        <v>0</v>
      </c>
      <c r="FR556">
        <f t="shared" si="511"/>
        <v>0</v>
      </c>
      <c r="FS556">
        <v>0</v>
      </c>
      <c r="FX556">
        <v>0</v>
      </c>
      <c r="FY556">
        <v>0</v>
      </c>
      <c r="GA556" t="s">
        <v>311</v>
      </c>
      <c r="GD556">
        <v>1</v>
      </c>
      <c r="GF556">
        <v>-1100140482</v>
      </c>
      <c r="GG556">
        <v>2</v>
      </c>
      <c r="GH556">
        <v>3</v>
      </c>
      <c r="GI556">
        <v>3</v>
      </c>
      <c r="GJ556">
        <v>0</v>
      </c>
      <c r="GK556">
        <v>0</v>
      </c>
      <c r="GL556">
        <f t="shared" si="512"/>
        <v>0</v>
      </c>
      <c r="GM556">
        <f t="shared" si="513"/>
        <v>2798.24</v>
      </c>
      <c r="GN556">
        <f t="shared" si="514"/>
        <v>0</v>
      </c>
      <c r="GO556">
        <f t="shared" si="515"/>
        <v>2798.24</v>
      </c>
      <c r="GP556">
        <f t="shared" si="516"/>
        <v>0</v>
      </c>
      <c r="GR556">
        <v>1</v>
      </c>
      <c r="GS556">
        <v>1</v>
      </c>
      <c r="GT556">
        <v>0</v>
      </c>
      <c r="GU556" t="s">
        <v>3</v>
      </c>
      <c r="GV556">
        <f t="shared" si="517"/>
        <v>0</v>
      </c>
      <c r="GW556">
        <v>1</v>
      </c>
      <c r="GX556">
        <f t="shared" si="518"/>
        <v>0</v>
      </c>
      <c r="HA556">
        <v>0</v>
      </c>
      <c r="HB556">
        <v>0</v>
      </c>
      <c r="HC556">
        <f t="shared" si="519"/>
        <v>0</v>
      </c>
      <c r="IK556">
        <v>0</v>
      </c>
    </row>
    <row r="557" spans="1:255">
      <c r="A557" s="2">
        <v>17</v>
      </c>
      <c r="B557" s="2">
        <v>1</v>
      </c>
      <c r="C557" s="2"/>
      <c r="D557" s="2"/>
      <c r="E557" s="2" t="s">
        <v>334</v>
      </c>
      <c r="F557" s="2" t="s">
        <v>38</v>
      </c>
      <c r="G557" s="2" t="s">
        <v>313</v>
      </c>
      <c r="H557" s="2" t="s">
        <v>40</v>
      </c>
      <c r="I557" s="2">
        <v>1</v>
      </c>
      <c r="J557" s="2">
        <v>0</v>
      </c>
      <c r="K557" s="2"/>
      <c r="L557" s="2"/>
      <c r="M557" s="2"/>
      <c r="N557" s="2"/>
      <c r="O557" s="2">
        <f t="shared" si="485"/>
        <v>0</v>
      </c>
      <c r="P557" s="2">
        <f t="shared" si="486"/>
        <v>0</v>
      </c>
      <c r="Q557" s="2">
        <f t="shared" si="487"/>
        <v>0</v>
      </c>
      <c r="R557" s="2">
        <f t="shared" si="488"/>
        <v>0</v>
      </c>
      <c r="S557" s="2">
        <f t="shared" si="489"/>
        <v>0</v>
      </c>
      <c r="T557" s="2">
        <f t="shared" si="490"/>
        <v>0</v>
      </c>
      <c r="U557" s="2">
        <f t="shared" si="491"/>
        <v>0</v>
      </c>
      <c r="V557" s="2">
        <f t="shared" si="492"/>
        <v>0</v>
      </c>
      <c r="W557" s="2">
        <f t="shared" si="493"/>
        <v>0</v>
      </c>
      <c r="X557" s="2">
        <f t="shared" si="494"/>
        <v>0</v>
      </c>
      <c r="Y557" s="2">
        <f t="shared" si="495"/>
        <v>0</v>
      </c>
      <c r="Z557" s="2"/>
      <c r="AA557" s="2">
        <v>33304975</v>
      </c>
      <c r="AB557" s="2">
        <f t="shared" si="496"/>
        <v>0</v>
      </c>
      <c r="AC557" s="2">
        <f t="shared" si="497"/>
        <v>0</v>
      </c>
      <c r="AD557" s="2">
        <f>ROUND((((ET557)-(EU557))+AE557),2)</f>
        <v>0</v>
      </c>
      <c r="AE557" s="2">
        <f t="shared" si="522"/>
        <v>0</v>
      </c>
      <c r="AF557" s="2">
        <f t="shared" si="522"/>
        <v>0</v>
      </c>
      <c r="AG557" s="2">
        <f t="shared" si="498"/>
        <v>0</v>
      </c>
      <c r="AH557" s="2">
        <f t="shared" si="523"/>
        <v>0</v>
      </c>
      <c r="AI557" s="2">
        <f t="shared" si="523"/>
        <v>0</v>
      </c>
      <c r="AJ557" s="2">
        <f t="shared" si="499"/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1</v>
      </c>
      <c r="AW557" s="2">
        <v>1</v>
      </c>
      <c r="AX557" s="2"/>
      <c r="AY557" s="2"/>
      <c r="AZ557" s="2">
        <v>1</v>
      </c>
      <c r="BA557" s="2">
        <v>1</v>
      </c>
      <c r="BB557" s="2">
        <v>1</v>
      </c>
      <c r="BC557" s="2">
        <v>1</v>
      </c>
      <c r="BD557" s="2" t="s">
        <v>3</v>
      </c>
      <c r="BE557" s="2" t="s">
        <v>3</v>
      </c>
      <c r="BF557" s="2" t="s">
        <v>3</v>
      </c>
      <c r="BG557" s="2" t="s">
        <v>3</v>
      </c>
      <c r="BH557" s="2">
        <v>3</v>
      </c>
      <c r="BI557" s="2">
        <v>2</v>
      </c>
      <c r="BJ557" s="2" t="s">
        <v>3</v>
      </c>
      <c r="BK557" s="2"/>
      <c r="BL557" s="2"/>
      <c r="BM557" s="2">
        <v>1100</v>
      </c>
      <c r="BN557" s="2">
        <v>0</v>
      </c>
      <c r="BO557" s="2" t="s">
        <v>3</v>
      </c>
      <c r="BP557" s="2">
        <v>0</v>
      </c>
      <c r="BQ557" s="2">
        <v>14</v>
      </c>
      <c r="BR557" s="2">
        <v>0</v>
      </c>
      <c r="BS557" s="2">
        <v>1</v>
      </c>
      <c r="BT557" s="2">
        <v>1</v>
      </c>
      <c r="BU557" s="2">
        <v>1</v>
      </c>
      <c r="BV557" s="2">
        <v>1</v>
      </c>
      <c r="BW557" s="2">
        <v>1</v>
      </c>
      <c r="BX557" s="2">
        <v>1</v>
      </c>
      <c r="BY557" s="2" t="s">
        <v>3</v>
      </c>
      <c r="BZ557" s="2">
        <v>0</v>
      </c>
      <c r="CA557" s="2">
        <v>0</v>
      </c>
      <c r="CB557" s="2"/>
      <c r="CC557" s="2"/>
      <c r="CD557" s="2"/>
      <c r="CE557" s="2">
        <v>0</v>
      </c>
      <c r="CF557" s="2">
        <v>0</v>
      </c>
      <c r="CG557" s="2">
        <v>0</v>
      </c>
      <c r="CH557" s="2"/>
      <c r="CI557" s="2"/>
      <c r="CJ557" s="2"/>
      <c r="CK557" s="2"/>
      <c r="CL557" s="2"/>
      <c r="CM557" s="2">
        <v>0</v>
      </c>
      <c r="CN557" s="2" t="s">
        <v>3</v>
      </c>
      <c r="CO557" s="2">
        <v>0</v>
      </c>
      <c r="CP557" s="2">
        <f t="shared" si="500"/>
        <v>0</v>
      </c>
      <c r="CQ557" s="2">
        <f t="shared" si="501"/>
        <v>0</v>
      </c>
      <c r="CR557" s="2">
        <f t="shared" si="502"/>
        <v>0</v>
      </c>
      <c r="CS557" s="2">
        <f t="shared" si="503"/>
        <v>0</v>
      </c>
      <c r="CT557" s="2">
        <f t="shared" si="504"/>
        <v>0</v>
      </c>
      <c r="CU557" s="2">
        <f t="shared" si="505"/>
        <v>0</v>
      </c>
      <c r="CV557" s="2">
        <f t="shared" si="506"/>
        <v>0</v>
      </c>
      <c r="CW557" s="2">
        <f t="shared" si="507"/>
        <v>0</v>
      </c>
      <c r="CX557" s="2">
        <f t="shared" si="508"/>
        <v>0</v>
      </c>
      <c r="CY557" s="2">
        <f t="shared" si="509"/>
        <v>0</v>
      </c>
      <c r="CZ557" s="2">
        <f t="shared" si="510"/>
        <v>0</v>
      </c>
      <c r="DA557" s="2"/>
      <c r="DB557" s="2"/>
      <c r="DC557" s="2" t="s">
        <v>3</v>
      </c>
      <c r="DD557" s="2" t="s">
        <v>3</v>
      </c>
      <c r="DE557" s="2" t="s">
        <v>3</v>
      </c>
      <c r="DF557" s="2" t="s">
        <v>3</v>
      </c>
      <c r="DG557" s="2" t="s">
        <v>3</v>
      </c>
      <c r="DH557" s="2" t="s">
        <v>3</v>
      </c>
      <c r="DI557" s="2" t="s">
        <v>3</v>
      </c>
      <c r="DJ557" s="2" t="s">
        <v>3</v>
      </c>
      <c r="DK557" s="2" t="s">
        <v>3</v>
      </c>
      <c r="DL557" s="2" t="s">
        <v>3</v>
      </c>
      <c r="DM557" s="2" t="s">
        <v>3</v>
      </c>
      <c r="DN557" s="2">
        <v>0</v>
      </c>
      <c r="DO557" s="2">
        <v>0</v>
      </c>
      <c r="DP557" s="2">
        <v>1</v>
      </c>
      <c r="DQ557" s="2">
        <v>1</v>
      </c>
      <c r="DR557" s="2"/>
      <c r="DS557" s="2"/>
      <c r="DT557" s="2"/>
      <c r="DU557" s="2">
        <v>1010</v>
      </c>
      <c r="DV557" s="2" t="s">
        <v>40</v>
      </c>
      <c r="DW557" s="2" t="s">
        <v>40</v>
      </c>
      <c r="DX557" s="2">
        <v>1</v>
      </c>
      <c r="DY557" s="2"/>
      <c r="DZ557" s="2"/>
      <c r="EA557" s="2"/>
      <c r="EB557" s="2"/>
      <c r="EC557" s="2"/>
      <c r="ED557" s="2"/>
      <c r="EE557" s="2">
        <v>31102366</v>
      </c>
      <c r="EF557" s="2">
        <v>8</v>
      </c>
      <c r="EG557" s="2" t="s">
        <v>34</v>
      </c>
      <c r="EH557" s="2">
        <v>0</v>
      </c>
      <c r="EI557" s="2" t="s">
        <v>3</v>
      </c>
      <c r="EJ557" s="2">
        <v>1</v>
      </c>
      <c r="EK557" s="2">
        <v>1100</v>
      </c>
      <c r="EL557" s="2" t="s">
        <v>41</v>
      </c>
      <c r="EM557" s="2" t="s">
        <v>42</v>
      </c>
      <c r="EN557" s="2"/>
      <c r="EO557" s="2" t="s">
        <v>3</v>
      </c>
      <c r="EP557" s="2"/>
      <c r="EQ557" s="2">
        <v>0</v>
      </c>
      <c r="ER557" s="2">
        <v>0</v>
      </c>
      <c r="ES557" s="2">
        <v>0</v>
      </c>
      <c r="ET557" s="2">
        <v>0</v>
      </c>
      <c r="EU557" s="2">
        <v>0</v>
      </c>
      <c r="EV557" s="2">
        <v>0</v>
      </c>
      <c r="EW557" s="2">
        <v>0</v>
      </c>
      <c r="EX557" s="2">
        <v>0</v>
      </c>
      <c r="EY557" s="2">
        <v>0</v>
      </c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>
        <v>0</v>
      </c>
      <c r="FR557" s="2">
        <f t="shared" si="511"/>
        <v>0</v>
      </c>
      <c r="FS557" s="2">
        <v>0</v>
      </c>
      <c r="FT557" s="2"/>
      <c r="FU557" s="2"/>
      <c r="FV557" s="2"/>
      <c r="FW557" s="2"/>
      <c r="FX557" s="2">
        <v>0</v>
      </c>
      <c r="FY557" s="2">
        <v>0</v>
      </c>
      <c r="FZ557" s="2"/>
      <c r="GA557" s="2" t="s">
        <v>3</v>
      </c>
      <c r="GB557" s="2"/>
      <c r="GC557" s="2"/>
      <c r="GD557" s="2">
        <v>1</v>
      </c>
      <c r="GE557" s="2"/>
      <c r="GF557" s="2">
        <v>-918811177</v>
      </c>
      <c r="GG557" s="2">
        <v>2</v>
      </c>
      <c r="GH557" s="2">
        <v>0</v>
      </c>
      <c r="GI557" s="2">
        <v>-2</v>
      </c>
      <c r="GJ557" s="2">
        <v>0</v>
      </c>
      <c r="GK557" s="2">
        <v>0</v>
      </c>
      <c r="GL557" s="2">
        <f t="shared" si="512"/>
        <v>0</v>
      </c>
      <c r="GM557" s="2">
        <f t="shared" si="513"/>
        <v>0</v>
      </c>
      <c r="GN557" s="2">
        <f t="shared" si="514"/>
        <v>0</v>
      </c>
      <c r="GO557" s="2">
        <f t="shared" si="515"/>
        <v>0</v>
      </c>
      <c r="GP557" s="2">
        <f t="shared" si="516"/>
        <v>0</v>
      </c>
      <c r="GQ557" s="2"/>
      <c r="GR557" s="2">
        <v>0</v>
      </c>
      <c r="GS557" s="2">
        <v>3</v>
      </c>
      <c r="GT557" s="2">
        <v>0</v>
      </c>
      <c r="GU557" s="2" t="s">
        <v>3</v>
      </c>
      <c r="GV557" s="2">
        <f t="shared" si="517"/>
        <v>0</v>
      </c>
      <c r="GW557" s="2">
        <v>1</v>
      </c>
      <c r="GX557" s="2">
        <f t="shared" si="518"/>
        <v>0</v>
      </c>
      <c r="GY557" s="2"/>
      <c r="GZ557" s="2"/>
      <c r="HA557" s="2">
        <v>0</v>
      </c>
      <c r="HB557" s="2">
        <v>0</v>
      </c>
      <c r="HC557" s="2">
        <f t="shared" si="519"/>
        <v>0</v>
      </c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>
        <v>0</v>
      </c>
      <c r="IL557" s="2"/>
      <c r="IM557" s="2"/>
      <c r="IN557" s="2"/>
      <c r="IO557" s="2"/>
      <c r="IP557" s="2"/>
      <c r="IQ557" s="2"/>
      <c r="IR557" s="2"/>
      <c r="IS557" s="2"/>
      <c r="IT557" s="2"/>
      <c r="IU557" s="2"/>
    </row>
    <row r="558" spans="1:255">
      <c r="A558">
        <v>17</v>
      </c>
      <c r="B558">
        <v>1</v>
      </c>
      <c r="E558" t="s">
        <v>334</v>
      </c>
      <c r="F558" t="s">
        <v>38</v>
      </c>
      <c r="G558" t="s">
        <v>313</v>
      </c>
      <c r="H558" t="s">
        <v>40</v>
      </c>
      <c r="I558">
        <v>1</v>
      </c>
      <c r="J558">
        <v>0</v>
      </c>
      <c r="O558">
        <f t="shared" si="485"/>
        <v>375.88</v>
      </c>
      <c r="P558">
        <f t="shared" si="486"/>
        <v>375.88</v>
      </c>
      <c r="Q558">
        <f t="shared" si="487"/>
        <v>0</v>
      </c>
      <c r="R558">
        <f t="shared" si="488"/>
        <v>0</v>
      </c>
      <c r="S558">
        <f t="shared" si="489"/>
        <v>0</v>
      </c>
      <c r="T558">
        <f t="shared" si="490"/>
        <v>0</v>
      </c>
      <c r="U558">
        <f t="shared" si="491"/>
        <v>0</v>
      </c>
      <c r="V558">
        <f t="shared" si="492"/>
        <v>0</v>
      </c>
      <c r="W558">
        <f t="shared" si="493"/>
        <v>0</v>
      </c>
      <c r="X558">
        <f t="shared" si="494"/>
        <v>0</v>
      </c>
      <c r="Y558">
        <f t="shared" si="495"/>
        <v>0</v>
      </c>
      <c r="AA558">
        <v>33304960</v>
      </c>
      <c r="AB558">
        <f t="shared" si="496"/>
        <v>375.88</v>
      </c>
      <c r="AC558">
        <f t="shared" si="497"/>
        <v>375.88</v>
      </c>
      <c r="AD558">
        <f>ROUND((((ET558)-(EU558))+AE558),2)</f>
        <v>0</v>
      </c>
      <c r="AE558">
        <f t="shared" si="522"/>
        <v>0</v>
      </c>
      <c r="AF558">
        <f t="shared" si="522"/>
        <v>0</v>
      </c>
      <c r="AG558">
        <f t="shared" si="498"/>
        <v>0</v>
      </c>
      <c r="AH558">
        <f t="shared" si="523"/>
        <v>0</v>
      </c>
      <c r="AI558">
        <f t="shared" si="523"/>
        <v>0</v>
      </c>
      <c r="AJ558">
        <f t="shared" si="499"/>
        <v>0</v>
      </c>
      <c r="AK558">
        <v>375.88</v>
      </c>
      <c r="AL558">
        <v>375.88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1</v>
      </c>
      <c r="AW558">
        <v>1</v>
      </c>
      <c r="AZ558">
        <v>1</v>
      </c>
      <c r="BA558">
        <v>1</v>
      </c>
      <c r="BB558">
        <v>1</v>
      </c>
      <c r="BC558">
        <v>1</v>
      </c>
      <c r="BD558" t="s">
        <v>3</v>
      </c>
      <c r="BE558" t="s">
        <v>3</v>
      </c>
      <c r="BF558" t="s">
        <v>3</v>
      </c>
      <c r="BG558" t="s">
        <v>3</v>
      </c>
      <c r="BH558">
        <v>3</v>
      </c>
      <c r="BI558">
        <v>2</v>
      </c>
      <c r="BJ558" t="s">
        <v>3</v>
      </c>
      <c r="BM558">
        <v>1100</v>
      </c>
      <c r="BN558">
        <v>0</v>
      </c>
      <c r="BO558" t="s">
        <v>3</v>
      </c>
      <c r="BP558">
        <v>0</v>
      </c>
      <c r="BQ558">
        <v>14</v>
      </c>
      <c r="BR558">
        <v>0</v>
      </c>
      <c r="BS558">
        <v>1</v>
      </c>
      <c r="BT558">
        <v>1</v>
      </c>
      <c r="BU558">
        <v>1</v>
      </c>
      <c r="BV558">
        <v>1</v>
      </c>
      <c r="BW558">
        <v>1</v>
      </c>
      <c r="BX558">
        <v>1</v>
      </c>
      <c r="BY558" t="s">
        <v>3</v>
      </c>
      <c r="BZ558">
        <v>0</v>
      </c>
      <c r="CA558">
        <v>0</v>
      </c>
      <c r="CE558">
        <v>0</v>
      </c>
      <c r="CF558">
        <v>0</v>
      </c>
      <c r="CG558">
        <v>0</v>
      </c>
      <c r="CM558">
        <v>0</v>
      </c>
      <c r="CN558" t="s">
        <v>3</v>
      </c>
      <c r="CO558">
        <v>0</v>
      </c>
      <c r="CP558">
        <f t="shared" si="500"/>
        <v>375.88</v>
      </c>
      <c r="CQ558">
        <f t="shared" si="501"/>
        <v>375.88</v>
      </c>
      <c r="CR558">
        <f t="shared" si="502"/>
        <v>0</v>
      </c>
      <c r="CS558">
        <f t="shared" si="503"/>
        <v>0</v>
      </c>
      <c r="CT558">
        <f t="shared" si="504"/>
        <v>0</v>
      </c>
      <c r="CU558">
        <f t="shared" si="505"/>
        <v>0</v>
      </c>
      <c r="CV558">
        <f t="shared" si="506"/>
        <v>0</v>
      </c>
      <c r="CW558">
        <f t="shared" si="507"/>
        <v>0</v>
      </c>
      <c r="CX558">
        <f t="shared" si="508"/>
        <v>0</v>
      </c>
      <c r="CY558">
        <f t="shared" si="509"/>
        <v>0</v>
      </c>
      <c r="CZ558">
        <f t="shared" si="510"/>
        <v>0</v>
      </c>
      <c r="DC558" t="s">
        <v>3</v>
      </c>
      <c r="DD558" t="s">
        <v>3</v>
      </c>
      <c r="DE558" t="s">
        <v>3</v>
      </c>
      <c r="DF558" t="s">
        <v>3</v>
      </c>
      <c r="DG558" t="s">
        <v>3</v>
      </c>
      <c r="DH558" t="s">
        <v>3</v>
      </c>
      <c r="DI558" t="s">
        <v>3</v>
      </c>
      <c r="DJ558" t="s">
        <v>3</v>
      </c>
      <c r="DK558" t="s">
        <v>3</v>
      </c>
      <c r="DL558" t="s">
        <v>3</v>
      </c>
      <c r="DM558" t="s">
        <v>3</v>
      </c>
      <c r="DN558">
        <v>0</v>
      </c>
      <c r="DO558">
        <v>0</v>
      </c>
      <c r="DP558">
        <v>1</v>
      </c>
      <c r="DQ558">
        <v>1</v>
      </c>
      <c r="DU558">
        <v>1010</v>
      </c>
      <c r="DV558" t="s">
        <v>40</v>
      </c>
      <c r="DW558" t="s">
        <v>40</v>
      </c>
      <c r="DX558">
        <v>1</v>
      </c>
      <c r="EE558">
        <v>31102366</v>
      </c>
      <c r="EF558">
        <v>8</v>
      </c>
      <c r="EG558" t="s">
        <v>34</v>
      </c>
      <c r="EH558">
        <v>0</v>
      </c>
      <c r="EI558" t="s">
        <v>3</v>
      </c>
      <c r="EJ558">
        <v>1</v>
      </c>
      <c r="EK558">
        <v>1100</v>
      </c>
      <c r="EL558" t="s">
        <v>41</v>
      </c>
      <c r="EM558" t="s">
        <v>42</v>
      </c>
      <c r="EO558" t="s">
        <v>3</v>
      </c>
      <c r="EQ558">
        <v>0</v>
      </c>
      <c r="ER558">
        <v>375.88</v>
      </c>
      <c r="ES558">
        <v>375.88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5</v>
      </c>
      <c r="FC558">
        <v>1</v>
      </c>
      <c r="FD558">
        <v>18</v>
      </c>
      <c r="FF558">
        <v>3466.98</v>
      </c>
      <c r="FQ558">
        <v>0</v>
      </c>
      <c r="FR558">
        <f t="shared" si="511"/>
        <v>0</v>
      </c>
      <c r="FS558">
        <v>0</v>
      </c>
      <c r="FX558">
        <v>0</v>
      </c>
      <c r="FY558">
        <v>0</v>
      </c>
      <c r="GA558" t="s">
        <v>314</v>
      </c>
      <c r="GD558">
        <v>1</v>
      </c>
      <c r="GF558">
        <v>-918811177</v>
      </c>
      <c r="GG558">
        <v>2</v>
      </c>
      <c r="GH558">
        <v>3</v>
      </c>
      <c r="GI558">
        <v>3</v>
      </c>
      <c r="GJ558">
        <v>0</v>
      </c>
      <c r="GK558">
        <v>0</v>
      </c>
      <c r="GL558">
        <f t="shared" si="512"/>
        <v>0</v>
      </c>
      <c r="GM558">
        <f t="shared" si="513"/>
        <v>375.88</v>
      </c>
      <c r="GN558">
        <f t="shared" si="514"/>
        <v>0</v>
      </c>
      <c r="GO558">
        <f t="shared" si="515"/>
        <v>375.88</v>
      </c>
      <c r="GP558">
        <f t="shared" si="516"/>
        <v>0</v>
      </c>
      <c r="GR558">
        <v>1</v>
      </c>
      <c r="GS558">
        <v>1</v>
      </c>
      <c r="GT558">
        <v>0</v>
      </c>
      <c r="GU558" t="s">
        <v>3</v>
      </c>
      <c r="GV558">
        <f t="shared" si="517"/>
        <v>0</v>
      </c>
      <c r="GW558">
        <v>1</v>
      </c>
      <c r="GX558">
        <f t="shared" si="518"/>
        <v>0</v>
      </c>
      <c r="HA558">
        <v>0</v>
      </c>
      <c r="HB558">
        <v>0</v>
      </c>
      <c r="HC558">
        <f t="shared" si="519"/>
        <v>0</v>
      </c>
      <c r="IK558">
        <v>0</v>
      </c>
    </row>
    <row r="559" spans="1:255">
      <c r="A559" s="2">
        <v>17</v>
      </c>
      <c r="B559" s="2">
        <v>1</v>
      </c>
      <c r="C559" s="2">
        <f>ROW(SmtRes!A529)</f>
        <v>529</v>
      </c>
      <c r="D559" s="2">
        <f>ROW(EtalonRes!A606)</f>
        <v>606</v>
      </c>
      <c r="E559" s="2" t="s">
        <v>335</v>
      </c>
      <c r="F559" s="2" t="s">
        <v>56</v>
      </c>
      <c r="G559" s="2" t="s">
        <v>57</v>
      </c>
      <c r="H559" s="2" t="s">
        <v>58</v>
      </c>
      <c r="I559" s="2">
        <f>ROUND(4/10,9)</f>
        <v>0.4</v>
      </c>
      <c r="J559" s="2">
        <v>0</v>
      </c>
      <c r="K559" s="2"/>
      <c r="L559" s="2"/>
      <c r="M559" s="2"/>
      <c r="N559" s="2"/>
      <c r="O559" s="2">
        <f t="shared" si="485"/>
        <v>32.270000000000003</v>
      </c>
      <c r="P559" s="2">
        <f t="shared" si="486"/>
        <v>11.61</v>
      </c>
      <c r="Q559" s="2">
        <f t="shared" si="487"/>
        <v>0.4</v>
      </c>
      <c r="R559" s="2">
        <f t="shared" si="488"/>
        <v>7.0000000000000007E-2</v>
      </c>
      <c r="S559" s="2">
        <f t="shared" si="489"/>
        <v>20.260000000000002</v>
      </c>
      <c r="T559" s="2">
        <f t="shared" si="490"/>
        <v>0</v>
      </c>
      <c r="U559" s="2">
        <f t="shared" si="491"/>
        <v>2.0424000000000002</v>
      </c>
      <c r="V559" s="2">
        <f t="shared" si="492"/>
        <v>6.0000000000000001E-3</v>
      </c>
      <c r="W559" s="2">
        <f t="shared" si="493"/>
        <v>0</v>
      </c>
      <c r="X559" s="2">
        <f t="shared" si="494"/>
        <v>23.38</v>
      </c>
      <c r="Y559" s="2">
        <f t="shared" si="495"/>
        <v>14.43</v>
      </c>
      <c r="Z559" s="2"/>
      <c r="AA559" s="2">
        <v>33304975</v>
      </c>
      <c r="AB559" s="2">
        <f t="shared" si="496"/>
        <v>80.66</v>
      </c>
      <c r="AC559" s="2">
        <f t="shared" si="497"/>
        <v>29.02</v>
      </c>
      <c r="AD559" s="2">
        <f>ROUND((((((ET559*1.2)*1.25))-(((EU559*1.2)*1.25)))+AE559),2)</f>
        <v>0.99</v>
      </c>
      <c r="AE559" s="2">
        <f>ROUND((((EU559*1.2)*1.25)),2)</f>
        <v>0.18</v>
      </c>
      <c r="AF559" s="2">
        <f>ROUND((((EV559*1.2)*1.15)),2)</f>
        <v>50.65</v>
      </c>
      <c r="AG559" s="2">
        <f t="shared" si="498"/>
        <v>0</v>
      </c>
      <c r="AH559" s="2">
        <f>(((EW559*1.2)*1.15))</f>
        <v>5.1059999999999999</v>
      </c>
      <c r="AI559" s="2">
        <f>(((EX559*1.2)*1.25))</f>
        <v>1.4999999999999999E-2</v>
      </c>
      <c r="AJ559" s="2">
        <f t="shared" si="499"/>
        <v>0</v>
      </c>
      <c r="AK559" s="2">
        <v>66.38</v>
      </c>
      <c r="AL559" s="2">
        <v>29.02</v>
      </c>
      <c r="AM559" s="2">
        <v>0.66</v>
      </c>
      <c r="AN559" s="2">
        <v>0.12</v>
      </c>
      <c r="AO559" s="2">
        <v>36.700000000000003</v>
      </c>
      <c r="AP559" s="2">
        <v>0</v>
      </c>
      <c r="AQ559" s="2">
        <v>3.7</v>
      </c>
      <c r="AR559" s="2">
        <v>0.01</v>
      </c>
      <c r="AS559" s="2">
        <v>0</v>
      </c>
      <c r="AT559" s="2">
        <v>115</v>
      </c>
      <c r="AU559" s="2">
        <v>71</v>
      </c>
      <c r="AV559" s="2">
        <v>1</v>
      </c>
      <c r="AW559" s="2">
        <v>1</v>
      </c>
      <c r="AX559" s="2"/>
      <c r="AY559" s="2"/>
      <c r="AZ559" s="2">
        <v>1</v>
      </c>
      <c r="BA559" s="2">
        <v>1</v>
      </c>
      <c r="BB559" s="2">
        <v>1</v>
      </c>
      <c r="BC559" s="2">
        <v>1</v>
      </c>
      <c r="BD559" s="2" t="s">
        <v>3</v>
      </c>
      <c r="BE559" s="2" t="s">
        <v>3</v>
      </c>
      <c r="BF559" s="2" t="s">
        <v>3</v>
      </c>
      <c r="BG559" s="2" t="s">
        <v>3</v>
      </c>
      <c r="BH559" s="2">
        <v>0</v>
      </c>
      <c r="BI559" s="2">
        <v>1</v>
      </c>
      <c r="BJ559" s="2" t="s">
        <v>59</v>
      </c>
      <c r="BK559" s="2"/>
      <c r="BL559" s="2"/>
      <c r="BM559" s="2">
        <v>20001</v>
      </c>
      <c r="BN559" s="2">
        <v>0</v>
      </c>
      <c r="BO559" s="2" t="s">
        <v>3</v>
      </c>
      <c r="BP559" s="2">
        <v>0</v>
      </c>
      <c r="BQ559" s="2">
        <v>2</v>
      </c>
      <c r="BR559" s="2">
        <v>0</v>
      </c>
      <c r="BS559" s="2">
        <v>1</v>
      </c>
      <c r="BT559" s="2">
        <v>1</v>
      </c>
      <c r="BU559" s="2">
        <v>1</v>
      </c>
      <c r="BV559" s="2">
        <v>1</v>
      </c>
      <c r="BW559" s="2">
        <v>1</v>
      </c>
      <c r="BX559" s="2">
        <v>1</v>
      </c>
      <c r="BY559" s="2" t="s">
        <v>3</v>
      </c>
      <c r="BZ559" s="2">
        <v>128</v>
      </c>
      <c r="CA559" s="2">
        <v>83</v>
      </c>
      <c r="CB559" s="2"/>
      <c r="CC559" s="2"/>
      <c r="CD559" s="2"/>
      <c r="CE559" s="2">
        <v>0</v>
      </c>
      <c r="CF559" s="2">
        <v>0</v>
      </c>
      <c r="CG559" s="2">
        <v>0</v>
      </c>
      <c r="CH559" s="2"/>
      <c r="CI559" s="2"/>
      <c r="CJ559" s="2"/>
      <c r="CK559" s="2"/>
      <c r="CL559" s="2"/>
      <c r="CM559" s="2">
        <v>0</v>
      </c>
      <c r="CN559" s="2" t="s">
        <v>954</v>
      </c>
      <c r="CO559" s="2">
        <v>0</v>
      </c>
      <c r="CP559" s="2">
        <f t="shared" si="500"/>
        <v>32.270000000000003</v>
      </c>
      <c r="CQ559" s="2">
        <f t="shared" si="501"/>
        <v>29.02</v>
      </c>
      <c r="CR559" s="2">
        <f t="shared" si="502"/>
        <v>0.99</v>
      </c>
      <c r="CS559" s="2">
        <f t="shared" si="503"/>
        <v>0.18</v>
      </c>
      <c r="CT559" s="2">
        <f t="shared" si="504"/>
        <v>50.65</v>
      </c>
      <c r="CU559" s="2">
        <f t="shared" si="505"/>
        <v>0</v>
      </c>
      <c r="CV559" s="2">
        <f t="shared" si="506"/>
        <v>5.1059999999999999</v>
      </c>
      <c r="CW559" s="2">
        <f t="shared" si="507"/>
        <v>1.4999999999999999E-2</v>
      </c>
      <c r="CX559" s="2">
        <f t="shared" si="508"/>
        <v>0</v>
      </c>
      <c r="CY559" s="2">
        <f t="shared" si="509"/>
        <v>23.379500000000004</v>
      </c>
      <c r="CZ559" s="2">
        <f t="shared" si="510"/>
        <v>14.4343</v>
      </c>
      <c r="DA559" s="2"/>
      <c r="DB559" s="2"/>
      <c r="DC559" s="2" t="s">
        <v>3</v>
      </c>
      <c r="DD559" s="2" t="s">
        <v>3</v>
      </c>
      <c r="DE559" s="2" t="s">
        <v>21</v>
      </c>
      <c r="DF559" s="2" t="s">
        <v>21</v>
      </c>
      <c r="DG559" s="2" t="s">
        <v>22</v>
      </c>
      <c r="DH559" s="2" t="s">
        <v>3</v>
      </c>
      <c r="DI559" s="2" t="s">
        <v>22</v>
      </c>
      <c r="DJ559" s="2" t="s">
        <v>21</v>
      </c>
      <c r="DK559" s="2" t="s">
        <v>3</v>
      </c>
      <c r="DL559" s="2" t="s">
        <v>3</v>
      </c>
      <c r="DM559" s="2" t="s">
        <v>3</v>
      </c>
      <c r="DN559" s="2">
        <v>0</v>
      </c>
      <c r="DO559" s="2">
        <v>0</v>
      </c>
      <c r="DP559" s="2">
        <v>1</v>
      </c>
      <c r="DQ559" s="2">
        <v>1</v>
      </c>
      <c r="DR559" s="2"/>
      <c r="DS559" s="2"/>
      <c r="DT559" s="2"/>
      <c r="DU559" s="2">
        <v>1013</v>
      </c>
      <c r="DV559" s="2" t="s">
        <v>58</v>
      </c>
      <c r="DW559" s="2" t="s">
        <v>58</v>
      </c>
      <c r="DX559" s="2">
        <v>1</v>
      </c>
      <c r="DY559" s="2"/>
      <c r="DZ559" s="2"/>
      <c r="EA559" s="2"/>
      <c r="EB559" s="2"/>
      <c r="EC559" s="2"/>
      <c r="ED559" s="2"/>
      <c r="EE559" s="2">
        <v>31102217</v>
      </c>
      <c r="EF559" s="2">
        <v>2</v>
      </c>
      <c r="EG559" s="2" t="s">
        <v>23</v>
      </c>
      <c r="EH559" s="2">
        <v>0</v>
      </c>
      <c r="EI559" s="2" t="s">
        <v>3</v>
      </c>
      <c r="EJ559" s="2">
        <v>1</v>
      </c>
      <c r="EK559" s="2">
        <v>20001</v>
      </c>
      <c r="EL559" s="2" t="s">
        <v>24</v>
      </c>
      <c r="EM559" s="2" t="s">
        <v>25</v>
      </c>
      <c r="EN559" s="2"/>
      <c r="EO559" s="2" t="s">
        <v>26</v>
      </c>
      <c r="EP559" s="2"/>
      <c r="EQ559" s="2">
        <v>0</v>
      </c>
      <c r="ER559" s="2">
        <v>66.38</v>
      </c>
      <c r="ES559" s="2">
        <v>29.02</v>
      </c>
      <c r="ET559" s="2">
        <v>0.66</v>
      </c>
      <c r="EU559" s="2">
        <v>0.12</v>
      </c>
      <c r="EV559" s="2">
        <v>36.700000000000003</v>
      </c>
      <c r="EW559" s="2">
        <v>3.7</v>
      </c>
      <c r="EX559" s="2">
        <v>0.01</v>
      </c>
      <c r="EY559" s="2">
        <v>0</v>
      </c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>
        <v>0</v>
      </c>
      <c r="FR559" s="2">
        <f t="shared" si="511"/>
        <v>0</v>
      </c>
      <c r="FS559" s="2">
        <v>0</v>
      </c>
      <c r="FT559" s="2" t="s">
        <v>27</v>
      </c>
      <c r="FU559" s="2" t="s">
        <v>28</v>
      </c>
      <c r="FV559" s="2"/>
      <c r="FW559" s="2"/>
      <c r="FX559" s="2">
        <v>115.2</v>
      </c>
      <c r="FY559" s="2">
        <v>70.55</v>
      </c>
      <c r="FZ559" s="2"/>
      <c r="GA559" s="2" t="s">
        <v>3</v>
      </c>
      <c r="GB559" s="2"/>
      <c r="GC559" s="2"/>
      <c r="GD559" s="2">
        <v>1</v>
      </c>
      <c r="GE559" s="2"/>
      <c r="GF559" s="2">
        <v>-1886852892</v>
      </c>
      <c r="GG559" s="2">
        <v>2</v>
      </c>
      <c r="GH559" s="2">
        <v>1</v>
      </c>
      <c r="GI559" s="2">
        <v>-2</v>
      </c>
      <c r="GJ559" s="2">
        <v>0</v>
      </c>
      <c r="GK559" s="2">
        <v>0</v>
      </c>
      <c r="GL559" s="2">
        <f t="shared" si="512"/>
        <v>0</v>
      </c>
      <c r="GM559" s="2">
        <f t="shared" si="513"/>
        <v>70.08</v>
      </c>
      <c r="GN559" s="2">
        <f t="shared" si="514"/>
        <v>70.08</v>
      </c>
      <c r="GO559" s="2">
        <f t="shared" si="515"/>
        <v>0</v>
      </c>
      <c r="GP559" s="2">
        <f t="shared" si="516"/>
        <v>0</v>
      </c>
      <c r="GQ559" s="2"/>
      <c r="GR559" s="2">
        <v>0</v>
      </c>
      <c r="GS559" s="2">
        <v>3</v>
      </c>
      <c r="GT559" s="2">
        <v>0</v>
      </c>
      <c r="GU559" s="2" t="s">
        <v>3</v>
      </c>
      <c r="GV559" s="2">
        <f t="shared" si="517"/>
        <v>0</v>
      </c>
      <c r="GW559" s="2">
        <v>1</v>
      </c>
      <c r="GX559" s="2">
        <f t="shared" si="518"/>
        <v>0</v>
      </c>
      <c r="GY559" s="2"/>
      <c r="GZ559" s="2"/>
      <c r="HA559" s="2">
        <v>0</v>
      </c>
      <c r="HB559" s="2">
        <v>0</v>
      </c>
      <c r="HC559" s="2">
        <f t="shared" si="519"/>
        <v>0</v>
      </c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>
        <v>0</v>
      </c>
      <c r="IL559" s="2"/>
      <c r="IM559" s="2"/>
      <c r="IN559" s="2"/>
      <c r="IO559" s="2"/>
      <c r="IP559" s="2"/>
      <c r="IQ559" s="2"/>
      <c r="IR559" s="2"/>
      <c r="IS559" s="2"/>
      <c r="IT559" s="2"/>
      <c r="IU559" s="2"/>
    </row>
    <row r="560" spans="1:255">
      <c r="A560">
        <v>17</v>
      </c>
      <c r="B560">
        <v>1</v>
      </c>
      <c r="C560">
        <f>ROW(SmtRes!A534)</f>
        <v>534</v>
      </c>
      <c r="D560">
        <f>ROW(EtalonRes!A612)</f>
        <v>612</v>
      </c>
      <c r="E560" t="s">
        <v>335</v>
      </c>
      <c r="F560" t="s">
        <v>56</v>
      </c>
      <c r="G560" t="s">
        <v>57</v>
      </c>
      <c r="H560" t="s">
        <v>58</v>
      </c>
      <c r="I560">
        <f>ROUND(4/10,9)</f>
        <v>0.4</v>
      </c>
      <c r="J560">
        <v>0</v>
      </c>
      <c r="O560">
        <f t="shared" si="485"/>
        <v>32.270000000000003</v>
      </c>
      <c r="P560">
        <f t="shared" si="486"/>
        <v>11.61</v>
      </c>
      <c r="Q560">
        <f t="shared" si="487"/>
        <v>0.4</v>
      </c>
      <c r="R560">
        <f t="shared" si="488"/>
        <v>7.0000000000000007E-2</v>
      </c>
      <c r="S560">
        <f t="shared" si="489"/>
        <v>20.260000000000002</v>
      </c>
      <c r="T560">
        <f t="shared" si="490"/>
        <v>0</v>
      </c>
      <c r="U560">
        <f t="shared" si="491"/>
        <v>2.0424000000000002</v>
      </c>
      <c r="V560">
        <f t="shared" si="492"/>
        <v>6.0000000000000001E-3</v>
      </c>
      <c r="W560">
        <f t="shared" si="493"/>
        <v>0</v>
      </c>
      <c r="X560">
        <f t="shared" si="494"/>
        <v>23.38</v>
      </c>
      <c r="Y560">
        <f t="shared" si="495"/>
        <v>14.43</v>
      </c>
      <c r="AA560">
        <v>33304960</v>
      </c>
      <c r="AB560">
        <f t="shared" si="496"/>
        <v>80.66</v>
      </c>
      <c r="AC560">
        <f t="shared" si="497"/>
        <v>29.02</v>
      </c>
      <c r="AD560">
        <f>ROUND((((((ET560*1.2)*1.25))-(((EU560*1.2)*1.25)))+AE560),2)</f>
        <v>0.99</v>
      </c>
      <c r="AE560">
        <f>ROUND((((EU560*1.2)*1.25)),2)</f>
        <v>0.18</v>
      </c>
      <c r="AF560">
        <f>ROUND((((EV560*1.2)*1.15)),2)</f>
        <v>50.65</v>
      </c>
      <c r="AG560">
        <f t="shared" si="498"/>
        <v>0</v>
      </c>
      <c r="AH560">
        <f>(((EW560*1.2)*1.15))</f>
        <v>5.1059999999999999</v>
      </c>
      <c r="AI560">
        <f>(((EX560*1.2)*1.25))</f>
        <v>1.4999999999999999E-2</v>
      </c>
      <c r="AJ560">
        <f t="shared" si="499"/>
        <v>0</v>
      </c>
      <c r="AK560">
        <v>66.38</v>
      </c>
      <c r="AL560">
        <v>29.02</v>
      </c>
      <c r="AM560">
        <v>0.66</v>
      </c>
      <c r="AN560">
        <v>0.12</v>
      </c>
      <c r="AO560">
        <v>36.700000000000003</v>
      </c>
      <c r="AP560">
        <v>0</v>
      </c>
      <c r="AQ560">
        <v>3.7</v>
      </c>
      <c r="AR560">
        <v>0.01</v>
      </c>
      <c r="AS560">
        <v>0</v>
      </c>
      <c r="AT560">
        <v>115</v>
      </c>
      <c r="AU560">
        <v>71</v>
      </c>
      <c r="AV560">
        <v>1</v>
      </c>
      <c r="AW560">
        <v>1</v>
      </c>
      <c r="AZ560">
        <v>1</v>
      </c>
      <c r="BA560">
        <v>1</v>
      </c>
      <c r="BB560">
        <v>1</v>
      </c>
      <c r="BC560">
        <v>1</v>
      </c>
      <c r="BD560" t="s">
        <v>3</v>
      </c>
      <c r="BE560" t="s">
        <v>3</v>
      </c>
      <c r="BF560" t="s">
        <v>3</v>
      </c>
      <c r="BG560" t="s">
        <v>3</v>
      </c>
      <c r="BH560">
        <v>0</v>
      </c>
      <c r="BI560">
        <v>1</v>
      </c>
      <c r="BJ560" t="s">
        <v>59</v>
      </c>
      <c r="BM560">
        <v>20001</v>
      </c>
      <c r="BN560">
        <v>0</v>
      </c>
      <c r="BO560" t="s">
        <v>3</v>
      </c>
      <c r="BP560">
        <v>0</v>
      </c>
      <c r="BQ560">
        <v>2</v>
      </c>
      <c r="BR560">
        <v>0</v>
      </c>
      <c r="BS560">
        <v>1</v>
      </c>
      <c r="BT560">
        <v>1</v>
      </c>
      <c r="BU560">
        <v>1</v>
      </c>
      <c r="BV560">
        <v>1</v>
      </c>
      <c r="BW560">
        <v>1</v>
      </c>
      <c r="BX560">
        <v>1</v>
      </c>
      <c r="BY560" t="s">
        <v>3</v>
      </c>
      <c r="BZ560">
        <v>128</v>
      </c>
      <c r="CA560">
        <v>83</v>
      </c>
      <c r="CE560">
        <v>0</v>
      </c>
      <c r="CF560">
        <v>0</v>
      </c>
      <c r="CG560">
        <v>0</v>
      </c>
      <c r="CM560">
        <v>0</v>
      </c>
      <c r="CN560" t="s">
        <v>954</v>
      </c>
      <c r="CO560">
        <v>0</v>
      </c>
      <c r="CP560">
        <f t="shared" si="500"/>
        <v>32.270000000000003</v>
      </c>
      <c r="CQ560">
        <f t="shared" si="501"/>
        <v>29.02</v>
      </c>
      <c r="CR560">
        <f t="shared" si="502"/>
        <v>0.99</v>
      </c>
      <c r="CS560">
        <f t="shared" si="503"/>
        <v>0.18</v>
      </c>
      <c r="CT560">
        <f t="shared" si="504"/>
        <v>50.65</v>
      </c>
      <c r="CU560">
        <f t="shared" si="505"/>
        <v>0</v>
      </c>
      <c r="CV560">
        <f t="shared" si="506"/>
        <v>5.1059999999999999</v>
      </c>
      <c r="CW560">
        <f t="shared" si="507"/>
        <v>1.4999999999999999E-2</v>
      </c>
      <c r="CX560">
        <f t="shared" si="508"/>
        <v>0</v>
      </c>
      <c r="CY560">
        <f t="shared" si="509"/>
        <v>23.379500000000004</v>
      </c>
      <c r="CZ560">
        <f t="shared" si="510"/>
        <v>14.4343</v>
      </c>
      <c r="DC560" t="s">
        <v>3</v>
      </c>
      <c r="DD560" t="s">
        <v>3</v>
      </c>
      <c r="DE560" t="s">
        <v>21</v>
      </c>
      <c r="DF560" t="s">
        <v>21</v>
      </c>
      <c r="DG560" t="s">
        <v>22</v>
      </c>
      <c r="DH560" t="s">
        <v>3</v>
      </c>
      <c r="DI560" t="s">
        <v>22</v>
      </c>
      <c r="DJ560" t="s">
        <v>21</v>
      </c>
      <c r="DK560" t="s">
        <v>3</v>
      </c>
      <c r="DL560" t="s">
        <v>3</v>
      </c>
      <c r="DM560" t="s">
        <v>3</v>
      </c>
      <c r="DN560">
        <v>0</v>
      </c>
      <c r="DO560">
        <v>0</v>
      </c>
      <c r="DP560">
        <v>1</v>
      </c>
      <c r="DQ560">
        <v>1</v>
      </c>
      <c r="DU560">
        <v>1013</v>
      </c>
      <c r="DV560" t="s">
        <v>58</v>
      </c>
      <c r="DW560" t="s">
        <v>58</v>
      </c>
      <c r="DX560">
        <v>1</v>
      </c>
      <c r="EE560">
        <v>31102217</v>
      </c>
      <c r="EF560">
        <v>2</v>
      </c>
      <c r="EG560" t="s">
        <v>23</v>
      </c>
      <c r="EH560">
        <v>0</v>
      </c>
      <c r="EI560" t="s">
        <v>3</v>
      </c>
      <c r="EJ560">
        <v>1</v>
      </c>
      <c r="EK560">
        <v>20001</v>
      </c>
      <c r="EL560" t="s">
        <v>24</v>
      </c>
      <c r="EM560" t="s">
        <v>25</v>
      </c>
      <c r="EO560" t="s">
        <v>26</v>
      </c>
      <c r="EQ560">
        <v>0</v>
      </c>
      <c r="ER560">
        <v>66.38</v>
      </c>
      <c r="ES560">
        <v>29.02</v>
      </c>
      <c r="ET560">
        <v>0.66</v>
      </c>
      <c r="EU560">
        <v>0.12</v>
      </c>
      <c r="EV560">
        <v>36.700000000000003</v>
      </c>
      <c r="EW560">
        <v>3.7</v>
      </c>
      <c r="EX560">
        <v>0.01</v>
      </c>
      <c r="EY560">
        <v>0</v>
      </c>
      <c r="FQ560">
        <v>0</v>
      </c>
      <c r="FR560">
        <f t="shared" si="511"/>
        <v>0</v>
      </c>
      <c r="FS560">
        <v>0</v>
      </c>
      <c r="FT560" t="s">
        <v>27</v>
      </c>
      <c r="FU560" t="s">
        <v>28</v>
      </c>
      <c r="FX560">
        <v>115.2</v>
      </c>
      <c r="FY560">
        <v>70.55</v>
      </c>
      <c r="GA560" t="s">
        <v>3</v>
      </c>
      <c r="GD560">
        <v>1</v>
      </c>
      <c r="GF560">
        <v>-1886852892</v>
      </c>
      <c r="GG560">
        <v>2</v>
      </c>
      <c r="GH560">
        <v>1</v>
      </c>
      <c r="GI560">
        <v>-2</v>
      </c>
      <c r="GJ560">
        <v>0</v>
      </c>
      <c r="GK560">
        <v>0</v>
      </c>
      <c r="GL560">
        <f t="shared" si="512"/>
        <v>0</v>
      </c>
      <c r="GM560">
        <f t="shared" si="513"/>
        <v>70.08</v>
      </c>
      <c r="GN560">
        <f t="shared" si="514"/>
        <v>70.08</v>
      </c>
      <c r="GO560">
        <f t="shared" si="515"/>
        <v>0</v>
      </c>
      <c r="GP560">
        <f t="shared" si="516"/>
        <v>0</v>
      </c>
      <c r="GR560">
        <v>0</v>
      </c>
      <c r="GS560">
        <v>3</v>
      </c>
      <c r="GT560">
        <v>0</v>
      </c>
      <c r="GU560" t="s">
        <v>3</v>
      </c>
      <c r="GV560">
        <f t="shared" si="517"/>
        <v>0</v>
      </c>
      <c r="GW560">
        <v>1</v>
      </c>
      <c r="GX560">
        <f t="shared" si="518"/>
        <v>0</v>
      </c>
      <c r="HA560">
        <v>0</v>
      </c>
      <c r="HB560">
        <v>0</v>
      </c>
      <c r="HC560">
        <f t="shared" si="519"/>
        <v>0</v>
      </c>
      <c r="IK560">
        <v>0</v>
      </c>
    </row>
    <row r="561" spans="1:255">
      <c r="A561" s="2">
        <v>17</v>
      </c>
      <c r="B561" s="2">
        <v>1</v>
      </c>
      <c r="C561" s="2"/>
      <c r="D561" s="2"/>
      <c r="E561" s="2" t="s">
        <v>336</v>
      </c>
      <c r="F561" s="2" t="s">
        <v>38</v>
      </c>
      <c r="G561" s="2" t="s">
        <v>221</v>
      </c>
      <c r="H561" s="2" t="s">
        <v>40</v>
      </c>
      <c r="I561" s="2">
        <v>1</v>
      </c>
      <c r="J561" s="2">
        <v>0</v>
      </c>
      <c r="K561" s="2"/>
      <c r="L561" s="2"/>
      <c r="M561" s="2"/>
      <c r="N561" s="2"/>
      <c r="O561" s="2">
        <f t="shared" si="485"/>
        <v>0</v>
      </c>
      <c r="P561" s="2">
        <f t="shared" si="486"/>
        <v>0</v>
      </c>
      <c r="Q561" s="2">
        <f t="shared" si="487"/>
        <v>0</v>
      </c>
      <c r="R561" s="2">
        <f t="shared" si="488"/>
        <v>0</v>
      </c>
      <c r="S561" s="2">
        <f t="shared" si="489"/>
        <v>0</v>
      </c>
      <c r="T561" s="2">
        <f t="shared" si="490"/>
        <v>0</v>
      </c>
      <c r="U561" s="2">
        <f t="shared" si="491"/>
        <v>0</v>
      </c>
      <c r="V561" s="2">
        <f t="shared" si="492"/>
        <v>0</v>
      </c>
      <c r="W561" s="2">
        <f t="shared" si="493"/>
        <v>0</v>
      </c>
      <c r="X561" s="2">
        <f t="shared" si="494"/>
        <v>0</v>
      </c>
      <c r="Y561" s="2">
        <f t="shared" si="495"/>
        <v>0</v>
      </c>
      <c r="Z561" s="2"/>
      <c r="AA561" s="2">
        <v>33304975</v>
      </c>
      <c r="AB561" s="2">
        <f t="shared" si="496"/>
        <v>0</v>
      </c>
      <c r="AC561" s="2">
        <f t="shared" si="497"/>
        <v>0</v>
      </c>
      <c r="AD561" s="2">
        <f>ROUND((((ET561)-(EU561))+AE561),2)</f>
        <v>0</v>
      </c>
      <c r="AE561" s="2">
        <f>ROUND((EU561),2)</f>
        <v>0</v>
      </c>
      <c r="AF561" s="2">
        <f>ROUND((EV561),2)</f>
        <v>0</v>
      </c>
      <c r="AG561" s="2">
        <f t="shared" si="498"/>
        <v>0</v>
      </c>
      <c r="AH561" s="2">
        <f>(EW561)</f>
        <v>0</v>
      </c>
      <c r="AI561" s="2">
        <f>(EX561)</f>
        <v>0</v>
      </c>
      <c r="AJ561" s="2">
        <f t="shared" si="499"/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1</v>
      </c>
      <c r="AW561" s="2">
        <v>1</v>
      </c>
      <c r="AX561" s="2"/>
      <c r="AY561" s="2"/>
      <c r="AZ561" s="2">
        <v>1</v>
      </c>
      <c r="BA561" s="2">
        <v>1</v>
      </c>
      <c r="BB561" s="2">
        <v>1</v>
      </c>
      <c r="BC561" s="2">
        <v>1</v>
      </c>
      <c r="BD561" s="2" t="s">
        <v>3</v>
      </c>
      <c r="BE561" s="2" t="s">
        <v>3</v>
      </c>
      <c r="BF561" s="2" t="s">
        <v>3</v>
      </c>
      <c r="BG561" s="2" t="s">
        <v>3</v>
      </c>
      <c r="BH561" s="2">
        <v>3</v>
      </c>
      <c r="BI561" s="2">
        <v>2</v>
      </c>
      <c r="BJ561" s="2" t="s">
        <v>3</v>
      </c>
      <c r="BK561" s="2"/>
      <c r="BL561" s="2"/>
      <c r="BM561" s="2">
        <v>1100</v>
      </c>
      <c r="BN561" s="2">
        <v>0</v>
      </c>
      <c r="BO561" s="2" t="s">
        <v>3</v>
      </c>
      <c r="BP561" s="2">
        <v>0</v>
      </c>
      <c r="BQ561" s="2">
        <v>14</v>
      </c>
      <c r="BR561" s="2">
        <v>0</v>
      </c>
      <c r="BS561" s="2">
        <v>1</v>
      </c>
      <c r="BT561" s="2">
        <v>1</v>
      </c>
      <c r="BU561" s="2">
        <v>1</v>
      </c>
      <c r="BV561" s="2">
        <v>1</v>
      </c>
      <c r="BW561" s="2">
        <v>1</v>
      </c>
      <c r="BX561" s="2">
        <v>1</v>
      </c>
      <c r="BY561" s="2" t="s">
        <v>3</v>
      </c>
      <c r="BZ561" s="2">
        <v>0</v>
      </c>
      <c r="CA561" s="2">
        <v>0</v>
      </c>
      <c r="CB561" s="2"/>
      <c r="CC561" s="2"/>
      <c r="CD561" s="2"/>
      <c r="CE561" s="2">
        <v>0</v>
      </c>
      <c r="CF561" s="2">
        <v>0</v>
      </c>
      <c r="CG561" s="2">
        <v>0</v>
      </c>
      <c r="CH561" s="2"/>
      <c r="CI561" s="2"/>
      <c r="CJ561" s="2"/>
      <c r="CK561" s="2"/>
      <c r="CL561" s="2"/>
      <c r="CM561" s="2">
        <v>0</v>
      </c>
      <c r="CN561" s="2" t="s">
        <v>3</v>
      </c>
      <c r="CO561" s="2">
        <v>0</v>
      </c>
      <c r="CP561" s="2">
        <f t="shared" si="500"/>
        <v>0</v>
      </c>
      <c r="CQ561" s="2">
        <f t="shared" si="501"/>
        <v>0</v>
      </c>
      <c r="CR561" s="2">
        <f t="shared" si="502"/>
        <v>0</v>
      </c>
      <c r="CS561" s="2">
        <f t="shared" si="503"/>
        <v>0</v>
      </c>
      <c r="CT561" s="2">
        <f t="shared" si="504"/>
        <v>0</v>
      </c>
      <c r="CU561" s="2">
        <f t="shared" si="505"/>
        <v>0</v>
      </c>
      <c r="CV561" s="2">
        <f t="shared" si="506"/>
        <v>0</v>
      </c>
      <c r="CW561" s="2">
        <f t="shared" si="507"/>
        <v>0</v>
      </c>
      <c r="CX561" s="2">
        <f t="shared" si="508"/>
        <v>0</v>
      </c>
      <c r="CY561" s="2">
        <f t="shared" si="509"/>
        <v>0</v>
      </c>
      <c r="CZ561" s="2">
        <f t="shared" si="510"/>
        <v>0</v>
      </c>
      <c r="DA561" s="2"/>
      <c r="DB561" s="2"/>
      <c r="DC561" s="2" t="s">
        <v>3</v>
      </c>
      <c r="DD561" s="2" t="s">
        <v>3</v>
      </c>
      <c r="DE561" s="2" t="s">
        <v>3</v>
      </c>
      <c r="DF561" s="2" t="s">
        <v>3</v>
      </c>
      <c r="DG561" s="2" t="s">
        <v>3</v>
      </c>
      <c r="DH561" s="2" t="s">
        <v>3</v>
      </c>
      <c r="DI561" s="2" t="s">
        <v>3</v>
      </c>
      <c r="DJ561" s="2" t="s">
        <v>3</v>
      </c>
      <c r="DK561" s="2" t="s">
        <v>3</v>
      </c>
      <c r="DL561" s="2" t="s">
        <v>3</v>
      </c>
      <c r="DM561" s="2" t="s">
        <v>3</v>
      </c>
      <c r="DN561" s="2">
        <v>0</v>
      </c>
      <c r="DO561" s="2">
        <v>0</v>
      </c>
      <c r="DP561" s="2">
        <v>1</v>
      </c>
      <c r="DQ561" s="2">
        <v>1</v>
      </c>
      <c r="DR561" s="2"/>
      <c r="DS561" s="2"/>
      <c r="DT561" s="2"/>
      <c r="DU561" s="2">
        <v>1010</v>
      </c>
      <c r="DV561" s="2" t="s">
        <v>40</v>
      </c>
      <c r="DW561" s="2" t="s">
        <v>40</v>
      </c>
      <c r="DX561" s="2">
        <v>1</v>
      </c>
      <c r="DY561" s="2"/>
      <c r="DZ561" s="2"/>
      <c r="EA561" s="2"/>
      <c r="EB561" s="2"/>
      <c r="EC561" s="2"/>
      <c r="ED561" s="2"/>
      <c r="EE561" s="2">
        <v>31102366</v>
      </c>
      <c r="EF561" s="2">
        <v>8</v>
      </c>
      <c r="EG561" s="2" t="s">
        <v>34</v>
      </c>
      <c r="EH561" s="2">
        <v>0</v>
      </c>
      <c r="EI561" s="2" t="s">
        <v>3</v>
      </c>
      <c r="EJ561" s="2">
        <v>1</v>
      </c>
      <c r="EK561" s="2">
        <v>1100</v>
      </c>
      <c r="EL561" s="2" t="s">
        <v>41</v>
      </c>
      <c r="EM561" s="2" t="s">
        <v>42</v>
      </c>
      <c r="EN561" s="2"/>
      <c r="EO561" s="2" t="s">
        <v>3</v>
      </c>
      <c r="EP561" s="2"/>
      <c r="EQ561" s="2">
        <v>0</v>
      </c>
      <c r="ER561" s="2">
        <v>0</v>
      </c>
      <c r="ES561" s="2">
        <v>0</v>
      </c>
      <c r="ET561" s="2">
        <v>0</v>
      </c>
      <c r="EU561" s="2">
        <v>0</v>
      </c>
      <c r="EV561" s="2">
        <v>0</v>
      </c>
      <c r="EW561" s="2">
        <v>0</v>
      </c>
      <c r="EX561" s="2">
        <v>0</v>
      </c>
      <c r="EY561" s="2">
        <v>0</v>
      </c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>
        <v>0</v>
      </c>
      <c r="FR561" s="2">
        <f t="shared" si="511"/>
        <v>0</v>
      </c>
      <c r="FS561" s="2">
        <v>0</v>
      </c>
      <c r="FT561" s="2"/>
      <c r="FU561" s="2"/>
      <c r="FV561" s="2"/>
      <c r="FW561" s="2"/>
      <c r="FX561" s="2">
        <v>0</v>
      </c>
      <c r="FY561" s="2">
        <v>0</v>
      </c>
      <c r="FZ561" s="2"/>
      <c r="GA561" s="2" t="s">
        <v>3</v>
      </c>
      <c r="GB561" s="2"/>
      <c r="GC561" s="2"/>
      <c r="GD561" s="2">
        <v>1</v>
      </c>
      <c r="GE561" s="2"/>
      <c r="GF561" s="2">
        <v>733861828</v>
      </c>
      <c r="GG561" s="2">
        <v>2</v>
      </c>
      <c r="GH561" s="2">
        <v>0</v>
      </c>
      <c r="GI561" s="2">
        <v>-2</v>
      </c>
      <c r="GJ561" s="2">
        <v>0</v>
      </c>
      <c r="GK561" s="2">
        <v>0</v>
      </c>
      <c r="GL561" s="2">
        <f t="shared" si="512"/>
        <v>0</v>
      </c>
      <c r="GM561" s="2">
        <f t="shared" si="513"/>
        <v>0</v>
      </c>
      <c r="GN561" s="2">
        <f t="shared" si="514"/>
        <v>0</v>
      </c>
      <c r="GO561" s="2">
        <f t="shared" si="515"/>
        <v>0</v>
      </c>
      <c r="GP561" s="2">
        <f t="shared" si="516"/>
        <v>0</v>
      </c>
      <c r="GQ561" s="2"/>
      <c r="GR561" s="2">
        <v>0</v>
      </c>
      <c r="GS561" s="2">
        <v>3</v>
      </c>
      <c r="GT561" s="2">
        <v>0</v>
      </c>
      <c r="GU561" s="2" t="s">
        <v>3</v>
      </c>
      <c r="GV561" s="2">
        <f t="shared" si="517"/>
        <v>0</v>
      </c>
      <c r="GW561" s="2">
        <v>1</v>
      </c>
      <c r="GX561" s="2">
        <f t="shared" si="518"/>
        <v>0</v>
      </c>
      <c r="GY561" s="2"/>
      <c r="GZ561" s="2"/>
      <c r="HA561" s="2">
        <v>0</v>
      </c>
      <c r="HB561" s="2">
        <v>0</v>
      </c>
      <c r="HC561" s="2">
        <f t="shared" si="519"/>
        <v>0</v>
      </c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>
        <v>0</v>
      </c>
      <c r="IL561" s="2"/>
      <c r="IM561" s="2"/>
      <c r="IN561" s="2"/>
      <c r="IO561" s="2"/>
      <c r="IP561" s="2"/>
      <c r="IQ561" s="2"/>
      <c r="IR561" s="2"/>
      <c r="IS561" s="2"/>
      <c r="IT561" s="2"/>
      <c r="IU561" s="2"/>
    </row>
    <row r="562" spans="1:255">
      <c r="A562">
        <v>17</v>
      </c>
      <c r="B562">
        <v>1</v>
      </c>
      <c r="E562" t="s">
        <v>336</v>
      </c>
      <c r="F562" t="s">
        <v>38</v>
      </c>
      <c r="G562" t="s">
        <v>221</v>
      </c>
      <c r="H562" t="s">
        <v>40</v>
      </c>
      <c r="I562">
        <v>1</v>
      </c>
      <c r="J562">
        <v>0</v>
      </c>
      <c r="O562">
        <f t="shared" si="485"/>
        <v>2150.89</v>
      </c>
      <c r="P562">
        <f t="shared" si="486"/>
        <v>2150.89</v>
      </c>
      <c r="Q562">
        <f t="shared" si="487"/>
        <v>0</v>
      </c>
      <c r="R562">
        <f t="shared" si="488"/>
        <v>0</v>
      </c>
      <c r="S562">
        <f t="shared" si="489"/>
        <v>0</v>
      </c>
      <c r="T562">
        <f t="shared" si="490"/>
        <v>0</v>
      </c>
      <c r="U562">
        <f t="shared" si="491"/>
        <v>0</v>
      </c>
      <c r="V562">
        <f t="shared" si="492"/>
        <v>0</v>
      </c>
      <c r="W562">
        <f t="shared" si="493"/>
        <v>0</v>
      </c>
      <c r="X562">
        <f t="shared" si="494"/>
        <v>0</v>
      </c>
      <c r="Y562">
        <f t="shared" si="495"/>
        <v>0</v>
      </c>
      <c r="AA562">
        <v>33304960</v>
      </c>
      <c r="AB562">
        <f t="shared" si="496"/>
        <v>2150.89</v>
      </c>
      <c r="AC562">
        <f t="shared" si="497"/>
        <v>2150.89</v>
      </c>
      <c r="AD562">
        <f>ROUND((((ET562)-(EU562))+AE562),2)</f>
        <v>0</v>
      </c>
      <c r="AE562">
        <f>ROUND((EU562),2)</f>
        <v>0</v>
      </c>
      <c r="AF562">
        <f>ROUND((EV562),2)</f>
        <v>0</v>
      </c>
      <c r="AG562">
        <f t="shared" si="498"/>
        <v>0</v>
      </c>
      <c r="AH562">
        <f>(EW562)</f>
        <v>0</v>
      </c>
      <c r="AI562">
        <f>(EX562)</f>
        <v>0</v>
      </c>
      <c r="AJ562">
        <f t="shared" si="499"/>
        <v>0</v>
      </c>
      <c r="AK562">
        <v>2150.89</v>
      </c>
      <c r="AL562">
        <v>2150.89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1</v>
      </c>
      <c r="AW562">
        <v>1</v>
      </c>
      <c r="AZ562">
        <v>1</v>
      </c>
      <c r="BA562">
        <v>1</v>
      </c>
      <c r="BB562">
        <v>1</v>
      </c>
      <c r="BC562">
        <v>1</v>
      </c>
      <c r="BD562" t="s">
        <v>3</v>
      </c>
      <c r="BE562" t="s">
        <v>3</v>
      </c>
      <c r="BF562" t="s">
        <v>3</v>
      </c>
      <c r="BG562" t="s">
        <v>3</v>
      </c>
      <c r="BH562">
        <v>3</v>
      </c>
      <c r="BI562">
        <v>2</v>
      </c>
      <c r="BJ562" t="s">
        <v>3</v>
      </c>
      <c r="BM562">
        <v>1100</v>
      </c>
      <c r="BN562">
        <v>0</v>
      </c>
      <c r="BO562" t="s">
        <v>3</v>
      </c>
      <c r="BP562">
        <v>0</v>
      </c>
      <c r="BQ562">
        <v>14</v>
      </c>
      <c r="BR562">
        <v>0</v>
      </c>
      <c r="BS562">
        <v>1</v>
      </c>
      <c r="BT562">
        <v>1</v>
      </c>
      <c r="BU562">
        <v>1</v>
      </c>
      <c r="BV562">
        <v>1</v>
      </c>
      <c r="BW562">
        <v>1</v>
      </c>
      <c r="BX562">
        <v>1</v>
      </c>
      <c r="BY562" t="s">
        <v>3</v>
      </c>
      <c r="BZ562">
        <v>0</v>
      </c>
      <c r="CA562">
        <v>0</v>
      </c>
      <c r="CE562">
        <v>0</v>
      </c>
      <c r="CF562">
        <v>0</v>
      </c>
      <c r="CG562">
        <v>0</v>
      </c>
      <c r="CM562">
        <v>0</v>
      </c>
      <c r="CN562" t="s">
        <v>3</v>
      </c>
      <c r="CO562">
        <v>0</v>
      </c>
      <c r="CP562">
        <f t="shared" si="500"/>
        <v>2150.89</v>
      </c>
      <c r="CQ562">
        <f t="shared" si="501"/>
        <v>2150.89</v>
      </c>
      <c r="CR562">
        <f t="shared" si="502"/>
        <v>0</v>
      </c>
      <c r="CS562">
        <f t="shared" si="503"/>
        <v>0</v>
      </c>
      <c r="CT562">
        <f t="shared" si="504"/>
        <v>0</v>
      </c>
      <c r="CU562">
        <f t="shared" si="505"/>
        <v>0</v>
      </c>
      <c r="CV562">
        <f t="shared" si="506"/>
        <v>0</v>
      </c>
      <c r="CW562">
        <f t="shared" si="507"/>
        <v>0</v>
      </c>
      <c r="CX562">
        <f t="shared" si="508"/>
        <v>0</v>
      </c>
      <c r="CY562">
        <f t="shared" si="509"/>
        <v>0</v>
      </c>
      <c r="CZ562">
        <f t="shared" si="510"/>
        <v>0</v>
      </c>
      <c r="DC562" t="s">
        <v>3</v>
      </c>
      <c r="DD562" t="s">
        <v>3</v>
      </c>
      <c r="DE562" t="s">
        <v>3</v>
      </c>
      <c r="DF562" t="s">
        <v>3</v>
      </c>
      <c r="DG562" t="s">
        <v>3</v>
      </c>
      <c r="DH562" t="s">
        <v>3</v>
      </c>
      <c r="DI562" t="s">
        <v>3</v>
      </c>
      <c r="DJ562" t="s">
        <v>3</v>
      </c>
      <c r="DK562" t="s">
        <v>3</v>
      </c>
      <c r="DL562" t="s">
        <v>3</v>
      </c>
      <c r="DM562" t="s">
        <v>3</v>
      </c>
      <c r="DN562">
        <v>0</v>
      </c>
      <c r="DO562">
        <v>0</v>
      </c>
      <c r="DP562">
        <v>1</v>
      </c>
      <c r="DQ562">
        <v>1</v>
      </c>
      <c r="DU562">
        <v>1010</v>
      </c>
      <c r="DV562" t="s">
        <v>40</v>
      </c>
      <c r="DW562" t="s">
        <v>40</v>
      </c>
      <c r="DX562">
        <v>1</v>
      </c>
      <c r="EE562">
        <v>31102366</v>
      </c>
      <c r="EF562">
        <v>8</v>
      </c>
      <c r="EG562" t="s">
        <v>34</v>
      </c>
      <c r="EH562">
        <v>0</v>
      </c>
      <c r="EI562" t="s">
        <v>3</v>
      </c>
      <c r="EJ562">
        <v>1</v>
      </c>
      <c r="EK562">
        <v>1100</v>
      </c>
      <c r="EL562" t="s">
        <v>41</v>
      </c>
      <c r="EM562" t="s">
        <v>42</v>
      </c>
      <c r="EO562" t="s">
        <v>3</v>
      </c>
      <c r="EQ562">
        <v>0</v>
      </c>
      <c r="ER562">
        <v>2150.89</v>
      </c>
      <c r="ES562">
        <v>2150.89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5</v>
      </c>
      <c r="FC562">
        <v>1</v>
      </c>
      <c r="FD562">
        <v>18</v>
      </c>
      <c r="FF562">
        <v>19838.830000000002</v>
      </c>
      <c r="FQ562">
        <v>0</v>
      </c>
      <c r="FR562">
        <f t="shared" si="511"/>
        <v>0</v>
      </c>
      <c r="FS562">
        <v>0</v>
      </c>
      <c r="FX562">
        <v>0</v>
      </c>
      <c r="FY562">
        <v>0</v>
      </c>
      <c r="GA562" t="s">
        <v>62</v>
      </c>
      <c r="GD562">
        <v>1</v>
      </c>
      <c r="GF562">
        <v>733861828</v>
      </c>
      <c r="GG562">
        <v>2</v>
      </c>
      <c r="GH562">
        <v>3</v>
      </c>
      <c r="GI562">
        <v>3</v>
      </c>
      <c r="GJ562">
        <v>0</v>
      </c>
      <c r="GK562">
        <v>0</v>
      </c>
      <c r="GL562">
        <f t="shared" si="512"/>
        <v>0</v>
      </c>
      <c r="GM562">
        <f t="shared" si="513"/>
        <v>2150.89</v>
      </c>
      <c r="GN562">
        <f t="shared" si="514"/>
        <v>0</v>
      </c>
      <c r="GO562">
        <f t="shared" si="515"/>
        <v>2150.89</v>
      </c>
      <c r="GP562">
        <f t="shared" si="516"/>
        <v>0</v>
      </c>
      <c r="GR562">
        <v>1</v>
      </c>
      <c r="GS562">
        <v>1</v>
      </c>
      <c r="GT562">
        <v>0</v>
      </c>
      <c r="GU562" t="s">
        <v>3</v>
      </c>
      <c r="GV562">
        <f t="shared" si="517"/>
        <v>0</v>
      </c>
      <c r="GW562">
        <v>1</v>
      </c>
      <c r="GX562">
        <f t="shared" si="518"/>
        <v>0</v>
      </c>
      <c r="HA562">
        <v>0</v>
      </c>
      <c r="HB562">
        <v>0</v>
      </c>
      <c r="HC562">
        <f t="shared" si="519"/>
        <v>0</v>
      </c>
      <c r="IK562">
        <v>0</v>
      </c>
    </row>
    <row r="563" spans="1:255">
      <c r="A563" s="2">
        <v>17</v>
      </c>
      <c r="B563" s="2">
        <v>1</v>
      </c>
      <c r="C563" s="2">
        <f>ROW(SmtRes!A541)</f>
        <v>541</v>
      </c>
      <c r="D563" s="2">
        <f>ROW(EtalonRes!A620)</f>
        <v>620</v>
      </c>
      <c r="E563" s="2" t="s">
        <v>337</v>
      </c>
      <c r="F563" s="2" t="s">
        <v>71</v>
      </c>
      <c r="G563" s="2" t="s">
        <v>72</v>
      </c>
      <c r="H563" s="2" t="s">
        <v>73</v>
      </c>
      <c r="I563" s="2">
        <f>ROUND(6.7/100,9)</f>
        <v>6.7000000000000004E-2</v>
      </c>
      <c r="J563" s="2">
        <v>0</v>
      </c>
      <c r="K563" s="2"/>
      <c r="L563" s="2"/>
      <c r="M563" s="2"/>
      <c r="N563" s="2"/>
      <c r="O563" s="2">
        <f t="shared" si="485"/>
        <v>64.19</v>
      </c>
      <c r="P563" s="2">
        <f t="shared" si="486"/>
        <v>58.06</v>
      </c>
      <c r="Q563" s="2">
        <f t="shared" si="487"/>
        <v>1.02</v>
      </c>
      <c r="R563" s="2">
        <f t="shared" si="488"/>
        <v>0.05</v>
      </c>
      <c r="S563" s="2">
        <f t="shared" si="489"/>
        <v>5.1100000000000003</v>
      </c>
      <c r="T563" s="2">
        <f t="shared" si="490"/>
        <v>0</v>
      </c>
      <c r="U563" s="2">
        <f t="shared" si="491"/>
        <v>0.55660919999999992</v>
      </c>
      <c r="V563" s="2">
        <f t="shared" si="492"/>
        <v>4.0200000000000001E-3</v>
      </c>
      <c r="W563" s="2">
        <f t="shared" si="493"/>
        <v>0</v>
      </c>
      <c r="X563" s="2">
        <f t="shared" si="494"/>
        <v>5.93</v>
      </c>
      <c r="Y563" s="2">
        <f t="shared" si="495"/>
        <v>3.66</v>
      </c>
      <c r="Z563" s="2"/>
      <c r="AA563" s="2">
        <v>33304975</v>
      </c>
      <c r="AB563" s="2">
        <f t="shared" si="496"/>
        <v>958.12</v>
      </c>
      <c r="AC563" s="2">
        <f t="shared" si="497"/>
        <v>866.62</v>
      </c>
      <c r="AD563" s="2">
        <f>ROUND((((((ET563*1.2)*1.25))-(((EU563*1.2)*1.25)))+AE563),2)</f>
        <v>15.24</v>
      </c>
      <c r="AE563" s="2">
        <f>ROUND((((EU563*1.2)*1.25)),2)</f>
        <v>0.69</v>
      </c>
      <c r="AF563" s="2">
        <f>ROUND((((EV563*1.2)*1.15)),2)</f>
        <v>76.260000000000005</v>
      </c>
      <c r="AG563" s="2">
        <f t="shared" si="498"/>
        <v>0</v>
      </c>
      <c r="AH563" s="2">
        <f>(((EW563*1.2)*1.15))</f>
        <v>8.307599999999999</v>
      </c>
      <c r="AI563" s="2">
        <f>(((EX563*1.2)*1.25))</f>
        <v>0.06</v>
      </c>
      <c r="AJ563" s="2">
        <f t="shared" si="499"/>
        <v>0</v>
      </c>
      <c r="AK563" s="2">
        <v>932.04</v>
      </c>
      <c r="AL563" s="2">
        <v>866.62</v>
      </c>
      <c r="AM563" s="2">
        <v>10.16</v>
      </c>
      <c r="AN563" s="2">
        <v>0.46</v>
      </c>
      <c r="AO563" s="2">
        <v>55.26</v>
      </c>
      <c r="AP563" s="2">
        <v>0</v>
      </c>
      <c r="AQ563" s="2">
        <v>6.02</v>
      </c>
      <c r="AR563" s="2">
        <v>0.04</v>
      </c>
      <c r="AS563" s="2">
        <v>0</v>
      </c>
      <c r="AT563" s="2">
        <v>115</v>
      </c>
      <c r="AU563" s="2">
        <v>71</v>
      </c>
      <c r="AV563" s="2">
        <v>1</v>
      </c>
      <c r="AW563" s="2">
        <v>1</v>
      </c>
      <c r="AX563" s="2"/>
      <c r="AY563" s="2"/>
      <c r="AZ563" s="2">
        <v>1</v>
      </c>
      <c r="BA563" s="2">
        <v>1</v>
      </c>
      <c r="BB563" s="2">
        <v>1</v>
      </c>
      <c r="BC563" s="2">
        <v>1</v>
      </c>
      <c r="BD563" s="2" t="s">
        <v>3</v>
      </c>
      <c r="BE563" s="2" t="s">
        <v>3</v>
      </c>
      <c r="BF563" s="2" t="s">
        <v>3</v>
      </c>
      <c r="BG563" s="2" t="s">
        <v>3</v>
      </c>
      <c r="BH563" s="2">
        <v>0</v>
      </c>
      <c r="BI563" s="2">
        <v>1</v>
      </c>
      <c r="BJ563" s="2" t="s">
        <v>74</v>
      </c>
      <c r="BK563" s="2"/>
      <c r="BL563" s="2"/>
      <c r="BM563" s="2">
        <v>20001</v>
      </c>
      <c r="BN563" s="2">
        <v>0</v>
      </c>
      <c r="BO563" s="2" t="s">
        <v>3</v>
      </c>
      <c r="BP563" s="2">
        <v>0</v>
      </c>
      <c r="BQ563" s="2">
        <v>2</v>
      </c>
      <c r="BR563" s="2">
        <v>0</v>
      </c>
      <c r="BS563" s="2">
        <v>1</v>
      </c>
      <c r="BT563" s="2">
        <v>1</v>
      </c>
      <c r="BU563" s="2">
        <v>1</v>
      </c>
      <c r="BV563" s="2">
        <v>1</v>
      </c>
      <c r="BW563" s="2">
        <v>1</v>
      </c>
      <c r="BX563" s="2">
        <v>1</v>
      </c>
      <c r="BY563" s="2" t="s">
        <v>3</v>
      </c>
      <c r="BZ563" s="2">
        <v>128</v>
      </c>
      <c r="CA563" s="2">
        <v>83</v>
      </c>
      <c r="CB563" s="2"/>
      <c r="CC563" s="2"/>
      <c r="CD563" s="2"/>
      <c r="CE563" s="2">
        <v>0</v>
      </c>
      <c r="CF563" s="2">
        <v>0</v>
      </c>
      <c r="CG563" s="2">
        <v>0</v>
      </c>
      <c r="CH563" s="2"/>
      <c r="CI563" s="2"/>
      <c r="CJ563" s="2"/>
      <c r="CK563" s="2"/>
      <c r="CL563" s="2"/>
      <c r="CM563" s="2">
        <v>0</v>
      </c>
      <c r="CN563" s="2" t="s">
        <v>954</v>
      </c>
      <c r="CO563" s="2">
        <v>0</v>
      </c>
      <c r="CP563" s="2">
        <f t="shared" si="500"/>
        <v>64.190000000000012</v>
      </c>
      <c r="CQ563" s="2">
        <f t="shared" si="501"/>
        <v>866.62</v>
      </c>
      <c r="CR563" s="2">
        <f t="shared" si="502"/>
        <v>15.24</v>
      </c>
      <c r="CS563" s="2">
        <f t="shared" si="503"/>
        <v>0.69</v>
      </c>
      <c r="CT563" s="2">
        <f t="shared" si="504"/>
        <v>76.260000000000005</v>
      </c>
      <c r="CU563" s="2">
        <f t="shared" si="505"/>
        <v>0</v>
      </c>
      <c r="CV563" s="2">
        <f t="shared" si="506"/>
        <v>8.307599999999999</v>
      </c>
      <c r="CW563" s="2">
        <f t="shared" si="507"/>
        <v>0.06</v>
      </c>
      <c r="CX563" s="2">
        <f t="shared" si="508"/>
        <v>0</v>
      </c>
      <c r="CY563" s="2">
        <f t="shared" si="509"/>
        <v>5.9340000000000002</v>
      </c>
      <c r="CZ563" s="2">
        <f t="shared" si="510"/>
        <v>3.6636000000000002</v>
      </c>
      <c r="DA563" s="2"/>
      <c r="DB563" s="2"/>
      <c r="DC563" s="2" t="s">
        <v>3</v>
      </c>
      <c r="DD563" s="2" t="s">
        <v>3</v>
      </c>
      <c r="DE563" s="2" t="s">
        <v>21</v>
      </c>
      <c r="DF563" s="2" t="s">
        <v>21</v>
      </c>
      <c r="DG563" s="2" t="s">
        <v>22</v>
      </c>
      <c r="DH563" s="2" t="s">
        <v>3</v>
      </c>
      <c r="DI563" s="2" t="s">
        <v>22</v>
      </c>
      <c r="DJ563" s="2" t="s">
        <v>21</v>
      </c>
      <c r="DK563" s="2" t="s">
        <v>3</v>
      </c>
      <c r="DL563" s="2" t="s">
        <v>3</v>
      </c>
      <c r="DM563" s="2" t="s">
        <v>3</v>
      </c>
      <c r="DN563" s="2">
        <v>0</v>
      </c>
      <c r="DO563" s="2">
        <v>0</v>
      </c>
      <c r="DP563" s="2">
        <v>1</v>
      </c>
      <c r="DQ563" s="2">
        <v>1</v>
      </c>
      <c r="DR563" s="2"/>
      <c r="DS563" s="2"/>
      <c r="DT563" s="2"/>
      <c r="DU563" s="2">
        <v>1009</v>
      </c>
      <c r="DV563" s="2" t="s">
        <v>73</v>
      </c>
      <c r="DW563" s="2" t="s">
        <v>73</v>
      </c>
      <c r="DX563" s="2">
        <v>100</v>
      </c>
      <c r="DY563" s="2"/>
      <c r="DZ563" s="2"/>
      <c r="EA563" s="2"/>
      <c r="EB563" s="2"/>
      <c r="EC563" s="2"/>
      <c r="ED563" s="2"/>
      <c r="EE563" s="2">
        <v>31102217</v>
      </c>
      <c r="EF563" s="2">
        <v>2</v>
      </c>
      <c r="EG563" s="2" t="s">
        <v>23</v>
      </c>
      <c r="EH563" s="2">
        <v>0</v>
      </c>
      <c r="EI563" s="2" t="s">
        <v>3</v>
      </c>
      <c r="EJ563" s="2">
        <v>1</v>
      </c>
      <c r="EK563" s="2">
        <v>20001</v>
      </c>
      <c r="EL563" s="2" t="s">
        <v>24</v>
      </c>
      <c r="EM563" s="2" t="s">
        <v>25</v>
      </c>
      <c r="EN563" s="2"/>
      <c r="EO563" s="2" t="s">
        <v>26</v>
      </c>
      <c r="EP563" s="2"/>
      <c r="EQ563" s="2">
        <v>0</v>
      </c>
      <c r="ER563" s="2">
        <v>932.04</v>
      </c>
      <c r="ES563" s="2">
        <v>866.62</v>
      </c>
      <c r="ET563" s="2">
        <v>10.16</v>
      </c>
      <c r="EU563" s="2">
        <v>0.46</v>
      </c>
      <c r="EV563" s="2">
        <v>55.26</v>
      </c>
      <c r="EW563" s="2">
        <v>6.02</v>
      </c>
      <c r="EX563" s="2">
        <v>0.04</v>
      </c>
      <c r="EY563" s="2">
        <v>0</v>
      </c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>
        <v>0</v>
      </c>
      <c r="FR563" s="2">
        <f t="shared" si="511"/>
        <v>0</v>
      </c>
      <c r="FS563" s="2">
        <v>0</v>
      </c>
      <c r="FT563" s="2" t="s">
        <v>27</v>
      </c>
      <c r="FU563" s="2" t="s">
        <v>28</v>
      </c>
      <c r="FV563" s="2"/>
      <c r="FW563" s="2"/>
      <c r="FX563" s="2">
        <v>115.2</v>
      </c>
      <c r="FY563" s="2">
        <v>70.55</v>
      </c>
      <c r="FZ563" s="2"/>
      <c r="GA563" s="2" t="s">
        <v>3</v>
      </c>
      <c r="GB563" s="2"/>
      <c r="GC563" s="2"/>
      <c r="GD563" s="2">
        <v>1</v>
      </c>
      <c r="GE563" s="2"/>
      <c r="GF563" s="2">
        <v>738537470</v>
      </c>
      <c r="GG563" s="2">
        <v>2</v>
      </c>
      <c r="GH563" s="2">
        <v>1</v>
      </c>
      <c r="GI563" s="2">
        <v>-2</v>
      </c>
      <c r="GJ563" s="2">
        <v>0</v>
      </c>
      <c r="GK563" s="2">
        <v>0</v>
      </c>
      <c r="GL563" s="2">
        <f t="shared" si="512"/>
        <v>0</v>
      </c>
      <c r="GM563" s="2">
        <f t="shared" si="513"/>
        <v>73.78</v>
      </c>
      <c r="GN563" s="2">
        <f t="shared" si="514"/>
        <v>73.78</v>
      </c>
      <c r="GO563" s="2">
        <f t="shared" si="515"/>
        <v>0</v>
      </c>
      <c r="GP563" s="2">
        <f t="shared" si="516"/>
        <v>0</v>
      </c>
      <c r="GQ563" s="2"/>
      <c r="GR563" s="2">
        <v>0</v>
      </c>
      <c r="GS563" s="2">
        <v>3</v>
      </c>
      <c r="GT563" s="2">
        <v>0</v>
      </c>
      <c r="GU563" s="2" t="s">
        <v>3</v>
      </c>
      <c r="GV563" s="2">
        <f t="shared" si="517"/>
        <v>0</v>
      </c>
      <c r="GW563" s="2">
        <v>1</v>
      </c>
      <c r="GX563" s="2">
        <f t="shared" si="518"/>
        <v>0</v>
      </c>
      <c r="GY563" s="2"/>
      <c r="GZ563" s="2"/>
      <c r="HA563" s="2">
        <v>0</v>
      </c>
      <c r="HB563" s="2">
        <v>0</v>
      </c>
      <c r="HC563" s="2">
        <f t="shared" si="519"/>
        <v>0</v>
      </c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>
        <v>0</v>
      </c>
      <c r="IL563" s="2"/>
      <c r="IM563" s="2"/>
      <c r="IN563" s="2"/>
      <c r="IO563" s="2"/>
      <c r="IP563" s="2"/>
      <c r="IQ563" s="2"/>
      <c r="IR563" s="2"/>
      <c r="IS563" s="2"/>
      <c r="IT563" s="2"/>
      <c r="IU563" s="2"/>
    </row>
    <row r="564" spans="1:255">
      <c r="A564">
        <v>17</v>
      </c>
      <c r="B564">
        <v>1</v>
      </c>
      <c r="C564">
        <f>ROW(SmtRes!A548)</f>
        <v>548</v>
      </c>
      <c r="D564">
        <f>ROW(EtalonRes!A628)</f>
        <v>628</v>
      </c>
      <c r="E564" t="s">
        <v>337</v>
      </c>
      <c r="F564" t="s">
        <v>71</v>
      </c>
      <c r="G564" t="s">
        <v>72</v>
      </c>
      <c r="H564" t="s">
        <v>73</v>
      </c>
      <c r="I564">
        <f>ROUND(6.7/100,9)</f>
        <v>6.7000000000000004E-2</v>
      </c>
      <c r="J564">
        <v>0</v>
      </c>
      <c r="O564">
        <f t="shared" si="485"/>
        <v>64.19</v>
      </c>
      <c r="P564">
        <f t="shared" si="486"/>
        <v>58.06</v>
      </c>
      <c r="Q564">
        <f t="shared" si="487"/>
        <v>1.02</v>
      </c>
      <c r="R564">
        <f t="shared" si="488"/>
        <v>0.05</v>
      </c>
      <c r="S564">
        <f t="shared" si="489"/>
        <v>5.1100000000000003</v>
      </c>
      <c r="T564">
        <f t="shared" si="490"/>
        <v>0</v>
      </c>
      <c r="U564">
        <f t="shared" si="491"/>
        <v>0.55660919999999992</v>
      </c>
      <c r="V564">
        <f t="shared" si="492"/>
        <v>4.0200000000000001E-3</v>
      </c>
      <c r="W564">
        <f t="shared" si="493"/>
        <v>0</v>
      </c>
      <c r="X564">
        <f t="shared" si="494"/>
        <v>5.93</v>
      </c>
      <c r="Y564">
        <f t="shared" si="495"/>
        <v>3.66</v>
      </c>
      <c r="AA564">
        <v>33304960</v>
      </c>
      <c r="AB564">
        <f t="shared" si="496"/>
        <v>958.12</v>
      </c>
      <c r="AC564">
        <f t="shared" si="497"/>
        <v>866.62</v>
      </c>
      <c r="AD564">
        <f>ROUND((((((ET564*1.2)*1.25))-(((EU564*1.2)*1.25)))+AE564),2)</f>
        <v>15.24</v>
      </c>
      <c r="AE564">
        <f>ROUND((((EU564*1.2)*1.25)),2)</f>
        <v>0.69</v>
      </c>
      <c r="AF564">
        <f>ROUND((((EV564*1.2)*1.15)),2)</f>
        <v>76.260000000000005</v>
      </c>
      <c r="AG564">
        <f t="shared" si="498"/>
        <v>0</v>
      </c>
      <c r="AH564">
        <f>(((EW564*1.2)*1.15))</f>
        <v>8.307599999999999</v>
      </c>
      <c r="AI564">
        <f>(((EX564*1.2)*1.25))</f>
        <v>0.06</v>
      </c>
      <c r="AJ564">
        <f t="shared" si="499"/>
        <v>0</v>
      </c>
      <c r="AK564">
        <v>932.04</v>
      </c>
      <c r="AL564">
        <v>866.62</v>
      </c>
      <c r="AM564">
        <v>10.16</v>
      </c>
      <c r="AN564">
        <v>0.46</v>
      </c>
      <c r="AO564">
        <v>55.26</v>
      </c>
      <c r="AP564">
        <v>0</v>
      </c>
      <c r="AQ564">
        <v>6.02</v>
      </c>
      <c r="AR564">
        <v>0.04</v>
      </c>
      <c r="AS564">
        <v>0</v>
      </c>
      <c r="AT564">
        <v>115</v>
      </c>
      <c r="AU564">
        <v>71</v>
      </c>
      <c r="AV564">
        <v>1</v>
      </c>
      <c r="AW564">
        <v>1</v>
      </c>
      <c r="AZ564">
        <v>1</v>
      </c>
      <c r="BA564">
        <v>1</v>
      </c>
      <c r="BB564">
        <v>1</v>
      </c>
      <c r="BC564">
        <v>1</v>
      </c>
      <c r="BD564" t="s">
        <v>3</v>
      </c>
      <c r="BE564" t="s">
        <v>3</v>
      </c>
      <c r="BF564" t="s">
        <v>3</v>
      </c>
      <c r="BG564" t="s">
        <v>3</v>
      </c>
      <c r="BH564">
        <v>0</v>
      </c>
      <c r="BI564">
        <v>1</v>
      </c>
      <c r="BJ564" t="s">
        <v>74</v>
      </c>
      <c r="BM564">
        <v>20001</v>
      </c>
      <c r="BN564">
        <v>0</v>
      </c>
      <c r="BO564" t="s">
        <v>3</v>
      </c>
      <c r="BP564">
        <v>0</v>
      </c>
      <c r="BQ564">
        <v>2</v>
      </c>
      <c r="BR564">
        <v>0</v>
      </c>
      <c r="BS564">
        <v>1</v>
      </c>
      <c r="BT564">
        <v>1</v>
      </c>
      <c r="BU564">
        <v>1</v>
      </c>
      <c r="BV564">
        <v>1</v>
      </c>
      <c r="BW564">
        <v>1</v>
      </c>
      <c r="BX564">
        <v>1</v>
      </c>
      <c r="BY564" t="s">
        <v>3</v>
      </c>
      <c r="BZ564">
        <v>128</v>
      </c>
      <c r="CA564">
        <v>83</v>
      </c>
      <c r="CE564">
        <v>0</v>
      </c>
      <c r="CF564">
        <v>0</v>
      </c>
      <c r="CG564">
        <v>0</v>
      </c>
      <c r="CM564">
        <v>0</v>
      </c>
      <c r="CN564" t="s">
        <v>954</v>
      </c>
      <c r="CO564">
        <v>0</v>
      </c>
      <c r="CP564">
        <f t="shared" si="500"/>
        <v>64.190000000000012</v>
      </c>
      <c r="CQ564">
        <f t="shared" si="501"/>
        <v>866.62</v>
      </c>
      <c r="CR564">
        <f t="shared" si="502"/>
        <v>15.24</v>
      </c>
      <c r="CS564">
        <f t="shared" si="503"/>
        <v>0.69</v>
      </c>
      <c r="CT564">
        <f t="shared" si="504"/>
        <v>76.260000000000005</v>
      </c>
      <c r="CU564">
        <f t="shared" si="505"/>
        <v>0</v>
      </c>
      <c r="CV564">
        <f t="shared" si="506"/>
        <v>8.307599999999999</v>
      </c>
      <c r="CW564">
        <f t="shared" si="507"/>
        <v>0.06</v>
      </c>
      <c r="CX564">
        <f t="shared" si="508"/>
        <v>0</v>
      </c>
      <c r="CY564">
        <f t="shared" si="509"/>
        <v>5.9340000000000002</v>
      </c>
      <c r="CZ564">
        <f t="shared" si="510"/>
        <v>3.6636000000000002</v>
      </c>
      <c r="DC564" t="s">
        <v>3</v>
      </c>
      <c r="DD564" t="s">
        <v>3</v>
      </c>
      <c r="DE564" t="s">
        <v>21</v>
      </c>
      <c r="DF564" t="s">
        <v>21</v>
      </c>
      <c r="DG564" t="s">
        <v>22</v>
      </c>
      <c r="DH564" t="s">
        <v>3</v>
      </c>
      <c r="DI564" t="s">
        <v>22</v>
      </c>
      <c r="DJ564" t="s">
        <v>21</v>
      </c>
      <c r="DK564" t="s">
        <v>3</v>
      </c>
      <c r="DL564" t="s">
        <v>3</v>
      </c>
      <c r="DM564" t="s">
        <v>3</v>
      </c>
      <c r="DN564">
        <v>0</v>
      </c>
      <c r="DO564">
        <v>0</v>
      </c>
      <c r="DP564">
        <v>1</v>
      </c>
      <c r="DQ564">
        <v>1</v>
      </c>
      <c r="DU564">
        <v>1009</v>
      </c>
      <c r="DV564" t="s">
        <v>73</v>
      </c>
      <c r="DW564" t="s">
        <v>73</v>
      </c>
      <c r="DX564">
        <v>100</v>
      </c>
      <c r="EE564">
        <v>31102217</v>
      </c>
      <c r="EF564">
        <v>2</v>
      </c>
      <c r="EG564" t="s">
        <v>23</v>
      </c>
      <c r="EH564">
        <v>0</v>
      </c>
      <c r="EI564" t="s">
        <v>3</v>
      </c>
      <c r="EJ564">
        <v>1</v>
      </c>
      <c r="EK564">
        <v>20001</v>
      </c>
      <c r="EL564" t="s">
        <v>24</v>
      </c>
      <c r="EM564" t="s">
        <v>25</v>
      </c>
      <c r="EO564" t="s">
        <v>26</v>
      </c>
      <c r="EQ564">
        <v>0</v>
      </c>
      <c r="ER564">
        <v>932.04</v>
      </c>
      <c r="ES564">
        <v>866.62</v>
      </c>
      <c r="ET564">
        <v>10.16</v>
      </c>
      <c r="EU564">
        <v>0.46</v>
      </c>
      <c r="EV564">
        <v>55.26</v>
      </c>
      <c r="EW564">
        <v>6.02</v>
      </c>
      <c r="EX564">
        <v>0.04</v>
      </c>
      <c r="EY564">
        <v>0</v>
      </c>
      <c r="FQ564">
        <v>0</v>
      </c>
      <c r="FR564">
        <f t="shared" si="511"/>
        <v>0</v>
      </c>
      <c r="FS564">
        <v>0</v>
      </c>
      <c r="FT564" t="s">
        <v>27</v>
      </c>
      <c r="FU564" t="s">
        <v>28</v>
      </c>
      <c r="FX564">
        <v>115.2</v>
      </c>
      <c r="FY564">
        <v>70.55</v>
      </c>
      <c r="GA564" t="s">
        <v>3</v>
      </c>
      <c r="GD564">
        <v>1</v>
      </c>
      <c r="GF564">
        <v>738537470</v>
      </c>
      <c r="GG564">
        <v>2</v>
      </c>
      <c r="GH564">
        <v>1</v>
      </c>
      <c r="GI564">
        <v>-2</v>
      </c>
      <c r="GJ564">
        <v>0</v>
      </c>
      <c r="GK564">
        <v>0</v>
      </c>
      <c r="GL564">
        <f t="shared" si="512"/>
        <v>0</v>
      </c>
      <c r="GM564">
        <f t="shared" si="513"/>
        <v>73.78</v>
      </c>
      <c r="GN564">
        <f t="shared" si="514"/>
        <v>73.78</v>
      </c>
      <c r="GO564">
        <f t="shared" si="515"/>
        <v>0</v>
      </c>
      <c r="GP564">
        <f t="shared" si="516"/>
        <v>0</v>
      </c>
      <c r="GR564">
        <v>0</v>
      </c>
      <c r="GS564">
        <v>3</v>
      </c>
      <c r="GT564">
        <v>0</v>
      </c>
      <c r="GU564" t="s">
        <v>3</v>
      </c>
      <c r="GV564">
        <f t="shared" si="517"/>
        <v>0</v>
      </c>
      <c r="GW564">
        <v>1</v>
      </c>
      <c r="GX564">
        <f t="shared" si="518"/>
        <v>0</v>
      </c>
      <c r="HA564">
        <v>0</v>
      </c>
      <c r="HB564">
        <v>0</v>
      </c>
      <c r="HC564">
        <f t="shared" si="519"/>
        <v>0</v>
      </c>
      <c r="IK564">
        <v>0</v>
      </c>
    </row>
    <row r="565" spans="1:255">
      <c r="A565" s="2">
        <v>17</v>
      </c>
      <c r="B565" s="2">
        <v>1</v>
      </c>
      <c r="C565" s="2"/>
      <c r="D565" s="2"/>
      <c r="E565" s="2" t="s">
        <v>338</v>
      </c>
      <c r="F565" s="2" t="s">
        <v>76</v>
      </c>
      <c r="G565" s="2" t="s">
        <v>77</v>
      </c>
      <c r="H565" s="2" t="s">
        <v>78</v>
      </c>
      <c r="I565" s="2">
        <v>-6.7</v>
      </c>
      <c r="J565" s="2">
        <v>0</v>
      </c>
      <c r="K565" s="2"/>
      <c r="L565" s="2"/>
      <c r="M565" s="2"/>
      <c r="N565" s="2"/>
      <c r="O565" s="2">
        <f t="shared" si="485"/>
        <v>-57.08</v>
      </c>
      <c r="P565" s="2">
        <f t="shared" si="486"/>
        <v>-57.08</v>
      </c>
      <c r="Q565" s="2">
        <f t="shared" si="487"/>
        <v>0</v>
      </c>
      <c r="R565" s="2">
        <f t="shared" si="488"/>
        <v>0</v>
      </c>
      <c r="S565" s="2">
        <f t="shared" si="489"/>
        <v>0</v>
      </c>
      <c r="T565" s="2">
        <f t="shared" si="490"/>
        <v>0</v>
      </c>
      <c r="U565" s="2">
        <f t="shared" si="491"/>
        <v>0</v>
      </c>
      <c r="V565" s="2">
        <f t="shared" si="492"/>
        <v>0</v>
      </c>
      <c r="W565" s="2">
        <f t="shared" si="493"/>
        <v>0</v>
      </c>
      <c r="X565" s="2">
        <f t="shared" si="494"/>
        <v>0</v>
      </c>
      <c r="Y565" s="2">
        <f t="shared" si="495"/>
        <v>0</v>
      </c>
      <c r="Z565" s="2"/>
      <c r="AA565" s="2">
        <v>33304975</v>
      </c>
      <c r="AB565" s="2">
        <f t="shared" si="496"/>
        <v>8.52</v>
      </c>
      <c r="AC565" s="2">
        <f t="shared" si="497"/>
        <v>8.52</v>
      </c>
      <c r="AD565" s="2">
        <f>ROUND((((ET565)-(EU565))+AE565),2)</f>
        <v>0</v>
      </c>
      <c r="AE565" s="2">
        <f t="shared" ref="AE565:AF568" si="524">ROUND((EU565),2)</f>
        <v>0</v>
      </c>
      <c r="AF565" s="2">
        <f t="shared" si="524"/>
        <v>0</v>
      </c>
      <c r="AG565" s="2">
        <f t="shared" si="498"/>
        <v>0</v>
      </c>
      <c r="AH565" s="2">
        <f t="shared" ref="AH565:AI568" si="525">(EW565)</f>
        <v>0</v>
      </c>
      <c r="AI565" s="2">
        <f t="shared" si="525"/>
        <v>0</v>
      </c>
      <c r="AJ565" s="2">
        <f t="shared" si="499"/>
        <v>0</v>
      </c>
      <c r="AK565" s="2">
        <v>8.52</v>
      </c>
      <c r="AL565" s="2">
        <v>8.52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1</v>
      </c>
      <c r="AW565" s="2">
        <v>1</v>
      </c>
      <c r="AX565" s="2"/>
      <c r="AY565" s="2"/>
      <c r="AZ565" s="2">
        <v>1</v>
      </c>
      <c r="BA565" s="2">
        <v>1</v>
      </c>
      <c r="BB565" s="2">
        <v>1</v>
      </c>
      <c r="BC565" s="2">
        <v>1</v>
      </c>
      <c r="BD565" s="2" t="s">
        <v>3</v>
      </c>
      <c r="BE565" s="2" t="s">
        <v>3</v>
      </c>
      <c r="BF565" s="2" t="s">
        <v>3</v>
      </c>
      <c r="BG565" s="2" t="s">
        <v>3</v>
      </c>
      <c r="BH565" s="2">
        <v>3</v>
      </c>
      <c r="BI565" s="2">
        <v>1</v>
      </c>
      <c r="BJ565" s="2" t="s">
        <v>79</v>
      </c>
      <c r="BK565" s="2"/>
      <c r="BL565" s="2"/>
      <c r="BM565" s="2">
        <v>500001</v>
      </c>
      <c r="BN565" s="2">
        <v>0</v>
      </c>
      <c r="BO565" s="2" t="s">
        <v>3</v>
      </c>
      <c r="BP565" s="2">
        <v>0</v>
      </c>
      <c r="BQ565" s="2">
        <v>8</v>
      </c>
      <c r="BR565" s="2">
        <v>0</v>
      </c>
      <c r="BS565" s="2">
        <v>1</v>
      </c>
      <c r="BT565" s="2">
        <v>1</v>
      </c>
      <c r="BU565" s="2">
        <v>1</v>
      </c>
      <c r="BV565" s="2">
        <v>1</v>
      </c>
      <c r="BW565" s="2">
        <v>1</v>
      </c>
      <c r="BX565" s="2">
        <v>1</v>
      </c>
      <c r="BY565" s="2" t="s">
        <v>3</v>
      </c>
      <c r="BZ565" s="2">
        <v>0</v>
      </c>
      <c r="CA565" s="2">
        <v>0</v>
      </c>
      <c r="CB565" s="2"/>
      <c r="CC565" s="2"/>
      <c r="CD565" s="2"/>
      <c r="CE565" s="2">
        <v>0</v>
      </c>
      <c r="CF565" s="2">
        <v>0</v>
      </c>
      <c r="CG565" s="2">
        <v>0</v>
      </c>
      <c r="CH565" s="2"/>
      <c r="CI565" s="2"/>
      <c r="CJ565" s="2"/>
      <c r="CK565" s="2"/>
      <c r="CL565" s="2"/>
      <c r="CM565" s="2">
        <v>0</v>
      </c>
      <c r="CN565" s="2" t="s">
        <v>3</v>
      </c>
      <c r="CO565" s="2">
        <v>0</v>
      </c>
      <c r="CP565" s="2">
        <f t="shared" si="500"/>
        <v>-57.08</v>
      </c>
      <c r="CQ565" s="2">
        <f t="shared" si="501"/>
        <v>8.52</v>
      </c>
      <c r="CR565" s="2">
        <f t="shared" si="502"/>
        <v>0</v>
      </c>
      <c r="CS565" s="2">
        <f t="shared" si="503"/>
        <v>0</v>
      </c>
      <c r="CT565" s="2">
        <f t="shared" si="504"/>
        <v>0</v>
      </c>
      <c r="CU565" s="2">
        <f t="shared" si="505"/>
        <v>0</v>
      </c>
      <c r="CV565" s="2">
        <f t="shared" si="506"/>
        <v>0</v>
      </c>
      <c r="CW565" s="2">
        <f t="shared" si="507"/>
        <v>0</v>
      </c>
      <c r="CX565" s="2">
        <f t="shared" si="508"/>
        <v>0</v>
      </c>
      <c r="CY565" s="2">
        <f t="shared" si="509"/>
        <v>0</v>
      </c>
      <c r="CZ565" s="2">
        <f t="shared" si="510"/>
        <v>0</v>
      </c>
      <c r="DA565" s="2"/>
      <c r="DB565" s="2"/>
      <c r="DC565" s="2" t="s">
        <v>3</v>
      </c>
      <c r="DD565" s="2" t="s">
        <v>3</v>
      </c>
      <c r="DE565" s="2" t="s">
        <v>3</v>
      </c>
      <c r="DF565" s="2" t="s">
        <v>3</v>
      </c>
      <c r="DG565" s="2" t="s">
        <v>3</v>
      </c>
      <c r="DH565" s="2" t="s">
        <v>3</v>
      </c>
      <c r="DI565" s="2" t="s">
        <v>3</v>
      </c>
      <c r="DJ565" s="2" t="s">
        <v>3</v>
      </c>
      <c r="DK565" s="2" t="s">
        <v>3</v>
      </c>
      <c r="DL565" s="2" t="s">
        <v>3</v>
      </c>
      <c r="DM565" s="2" t="s">
        <v>3</v>
      </c>
      <c r="DN565" s="2">
        <v>0</v>
      </c>
      <c r="DO565" s="2">
        <v>0</v>
      </c>
      <c r="DP565" s="2">
        <v>1</v>
      </c>
      <c r="DQ565" s="2">
        <v>1</v>
      </c>
      <c r="DR565" s="2"/>
      <c r="DS565" s="2"/>
      <c r="DT565" s="2"/>
      <c r="DU565" s="2">
        <v>1009</v>
      </c>
      <c r="DV565" s="2" t="s">
        <v>78</v>
      </c>
      <c r="DW565" s="2" t="s">
        <v>78</v>
      </c>
      <c r="DX565" s="2">
        <v>1</v>
      </c>
      <c r="DY565" s="2"/>
      <c r="DZ565" s="2"/>
      <c r="EA565" s="2"/>
      <c r="EB565" s="2"/>
      <c r="EC565" s="2"/>
      <c r="ED565" s="2"/>
      <c r="EE565" s="2">
        <v>31102119</v>
      </c>
      <c r="EF565" s="2">
        <v>8</v>
      </c>
      <c r="EG565" s="2" t="s">
        <v>34</v>
      </c>
      <c r="EH565" s="2">
        <v>0</v>
      </c>
      <c r="EI565" s="2" t="s">
        <v>3</v>
      </c>
      <c r="EJ565" s="2">
        <v>1</v>
      </c>
      <c r="EK565" s="2">
        <v>500001</v>
      </c>
      <c r="EL565" s="2" t="s">
        <v>35</v>
      </c>
      <c r="EM565" s="2" t="s">
        <v>36</v>
      </c>
      <c r="EN565" s="2"/>
      <c r="EO565" s="2" t="s">
        <v>3</v>
      </c>
      <c r="EP565" s="2"/>
      <c r="EQ565" s="2">
        <v>0</v>
      </c>
      <c r="ER565" s="2">
        <v>8.52</v>
      </c>
      <c r="ES565" s="2">
        <v>8.52</v>
      </c>
      <c r="ET565" s="2">
        <v>0</v>
      </c>
      <c r="EU565" s="2">
        <v>0</v>
      </c>
      <c r="EV565" s="2">
        <v>0</v>
      </c>
      <c r="EW565" s="2">
        <v>0</v>
      </c>
      <c r="EX565" s="2">
        <v>0</v>
      </c>
      <c r="EY565" s="2">
        <v>0</v>
      </c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>
        <v>0</v>
      </c>
      <c r="FR565" s="2">
        <f t="shared" si="511"/>
        <v>0</v>
      </c>
      <c r="FS565" s="2">
        <v>0</v>
      </c>
      <c r="FT565" s="2"/>
      <c r="FU565" s="2"/>
      <c r="FV565" s="2"/>
      <c r="FW565" s="2"/>
      <c r="FX565" s="2">
        <v>0</v>
      </c>
      <c r="FY565" s="2">
        <v>0</v>
      </c>
      <c r="FZ565" s="2"/>
      <c r="GA565" s="2" t="s">
        <v>3</v>
      </c>
      <c r="GB565" s="2"/>
      <c r="GC565" s="2"/>
      <c r="GD565" s="2">
        <v>1</v>
      </c>
      <c r="GE565" s="2"/>
      <c r="GF565" s="2">
        <v>-418489366</v>
      </c>
      <c r="GG565" s="2">
        <v>2</v>
      </c>
      <c r="GH565" s="2">
        <v>1</v>
      </c>
      <c r="GI565" s="2">
        <v>-2</v>
      </c>
      <c r="GJ565" s="2">
        <v>0</v>
      </c>
      <c r="GK565" s="2">
        <v>0</v>
      </c>
      <c r="GL565" s="2">
        <f t="shared" si="512"/>
        <v>0</v>
      </c>
      <c r="GM565" s="2">
        <f t="shared" si="513"/>
        <v>-57.08</v>
      </c>
      <c r="GN565" s="2">
        <f t="shared" si="514"/>
        <v>-57.08</v>
      </c>
      <c r="GO565" s="2">
        <f t="shared" si="515"/>
        <v>0</v>
      </c>
      <c r="GP565" s="2">
        <f t="shared" si="516"/>
        <v>0</v>
      </c>
      <c r="GQ565" s="2"/>
      <c r="GR565" s="2">
        <v>0</v>
      </c>
      <c r="GS565" s="2">
        <v>3</v>
      </c>
      <c r="GT565" s="2">
        <v>0</v>
      </c>
      <c r="GU565" s="2" t="s">
        <v>3</v>
      </c>
      <c r="GV565" s="2">
        <f t="shared" si="517"/>
        <v>0</v>
      </c>
      <c r="GW565" s="2">
        <v>1</v>
      </c>
      <c r="GX565" s="2">
        <f t="shared" si="518"/>
        <v>0</v>
      </c>
      <c r="GY565" s="2"/>
      <c r="GZ565" s="2"/>
      <c r="HA565" s="2">
        <v>0</v>
      </c>
      <c r="HB565" s="2">
        <v>0</v>
      </c>
      <c r="HC565" s="2">
        <f t="shared" si="519"/>
        <v>0</v>
      </c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>
        <v>0</v>
      </c>
      <c r="IL565" s="2"/>
      <c r="IM565" s="2"/>
      <c r="IN565" s="2"/>
      <c r="IO565" s="2"/>
      <c r="IP565" s="2"/>
      <c r="IQ565" s="2"/>
      <c r="IR565" s="2"/>
      <c r="IS565" s="2"/>
      <c r="IT565" s="2"/>
      <c r="IU565" s="2"/>
    </row>
    <row r="566" spans="1:255">
      <c r="A566">
        <v>17</v>
      </c>
      <c r="B566">
        <v>1</v>
      </c>
      <c r="E566" t="s">
        <v>338</v>
      </c>
      <c r="F566" t="s">
        <v>76</v>
      </c>
      <c r="G566" t="s">
        <v>77</v>
      </c>
      <c r="H566" t="s">
        <v>78</v>
      </c>
      <c r="I566">
        <v>-6.7</v>
      </c>
      <c r="J566">
        <v>0</v>
      </c>
      <c r="O566">
        <f t="shared" si="485"/>
        <v>-57.08</v>
      </c>
      <c r="P566">
        <f t="shared" si="486"/>
        <v>-57.08</v>
      </c>
      <c r="Q566">
        <f t="shared" si="487"/>
        <v>0</v>
      </c>
      <c r="R566">
        <f t="shared" si="488"/>
        <v>0</v>
      </c>
      <c r="S566">
        <f t="shared" si="489"/>
        <v>0</v>
      </c>
      <c r="T566">
        <f t="shared" si="490"/>
        <v>0</v>
      </c>
      <c r="U566">
        <f t="shared" si="491"/>
        <v>0</v>
      </c>
      <c r="V566">
        <f t="shared" si="492"/>
        <v>0</v>
      </c>
      <c r="W566">
        <f t="shared" si="493"/>
        <v>0</v>
      </c>
      <c r="X566">
        <f t="shared" si="494"/>
        <v>0</v>
      </c>
      <c r="Y566">
        <f t="shared" si="495"/>
        <v>0</v>
      </c>
      <c r="AA566">
        <v>33304960</v>
      </c>
      <c r="AB566">
        <f t="shared" si="496"/>
        <v>8.52</v>
      </c>
      <c r="AC566">
        <f t="shared" si="497"/>
        <v>8.52</v>
      </c>
      <c r="AD566">
        <f>ROUND((((ET566)-(EU566))+AE566),2)</f>
        <v>0</v>
      </c>
      <c r="AE566">
        <f t="shared" si="524"/>
        <v>0</v>
      </c>
      <c r="AF566">
        <f t="shared" si="524"/>
        <v>0</v>
      </c>
      <c r="AG566">
        <f t="shared" si="498"/>
        <v>0</v>
      </c>
      <c r="AH566">
        <f t="shared" si="525"/>
        <v>0</v>
      </c>
      <c r="AI566">
        <f t="shared" si="525"/>
        <v>0</v>
      </c>
      <c r="AJ566">
        <f t="shared" si="499"/>
        <v>0</v>
      </c>
      <c r="AK566">
        <v>8.52</v>
      </c>
      <c r="AL566">
        <v>8.52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1</v>
      </c>
      <c r="AZ566">
        <v>1</v>
      </c>
      <c r="BA566">
        <v>1</v>
      </c>
      <c r="BB566">
        <v>1</v>
      </c>
      <c r="BC566">
        <v>1</v>
      </c>
      <c r="BD566" t="s">
        <v>3</v>
      </c>
      <c r="BE566" t="s">
        <v>3</v>
      </c>
      <c r="BF566" t="s">
        <v>3</v>
      </c>
      <c r="BG566" t="s">
        <v>3</v>
      </c>
      <c r="BH566">
        <v>3</v>
      </c>
      <c r="BI566">
        <v>1</v>
      </c>
      <c r="BJ566" t="s">
        <v>79</v>
      </c>
      <c r="BM566">
        <v>500001</v>
      </c>
      <c r="BN566">
        <v>0</v>
      </c>
      <c r="BO566" t="s">
        <v>3</v>
      </c>
      <c r="BP566">
        <v>0</v>
      </c>
      <c r="BQ566">
        <v>8</v>
      </c>
      <c r="BR566">
        <v>0</v>
      </c>
      <c r="BS566">
        <v>1</v>
      </c>
      <c r="BT566">
        <v>1</v>
      </c>
      <c r="BU566">
        <v>1</v>
      </c>
      <c r="BV566">
        <v>1</v>
      </c>
      <c r="BW566">
        <v>1</v>
      </c>
      <c r="BX566">
        <v>1</v>
      </c>
      <c r="BY566" t="s">
        <v>3</v>
      </c>
      <c r="BZ566">
        <v>0</v>
      </c>
      <c r="CA566">
        <v>0</v>
      </c>
      <c r="CE566">
        <v>0</v>
      </c>
      <c r="CF566">
        <v>0</v>
      </c>
      <c r="CG566">
        <v>0</v>
      </c>
      <c r="CM566">
        <v>0</v>
      </c>
      <c r="CN566" t="s">
        <v>3</v>
      </c>
      <c r="CO566">
        <v>0</v>
      </c>
      <c r="CP566">
        <f t="shared" si="500"/>
        <v>-57.08</v>
      </c>
      <c r="CQ566">
        <f t="shared" si="501"/>
        <v>8.52</v>
      </c>
      <c r="CR566">
        <f t="shared" si="502"/>
        <v>0</v>
      </c>
      <c r="CS566">
        <f t="shared" si="503"/>
        <v>0</v>
      </c>
      <c r="CT566">
        <f t="shared" si="504"/>
        <v>0</v>
      </c>
      <c r="CU566">
        <f t="shared" si="505"/>
        <v>0</v>
      </c>
      <c r="CV566">
        <f t="shared" si="506"/>
        <v>0</v>
      </c>
      <c r="CW566">
        <f t="shared" si="507"/>
        <v>0</v>
      </c>
      <c r="CX566">
        <f t="shared" si="508"/>
        <v>0</v>
      </c>
      <c r="CY566">
        <f t="shared" si="509"/>
        <v>0</v>
      </c>
      <c r="CZ566">
        <f t="shared" si="510"/>
        <v>0</v>
      </c>
      <c r="DC566" t="s">
        <v>3</v>
      </c>
      <c r="DD566" t="s">
        <v>3</v>
      </c>
      <c r="DE566" t="s">
        <v>3</v>
      </c>
      <c r="DF566" t="s">
        <v>3</v>
      </c>
      <c r="DG566" t="s">
        <v>3</v>
      </c>
      <c r="DH566" t="s">
        <v>3</v>
      </c>
      <c r="DI566" t="s">
        <v>3</v>
      </c>
      <c r="DJ566" t="s">
        <v>3</v>
      </c>
      <c r="DK566" t="s">
        <v>3</v>
      </c>
      <c r="DL566" t="s">
        <v>3</v>
      </c>
      <c r="DM566" t="s">
        <v>3</v>
      </c>
      <c r="DN566">
        <v>0</v>
      </c>
      <c r="DO566">
        <v>0</v>
      </c>
      <c r="DP566">
        <v>1</v>
      </c>
      <c r="DQ566">
        <v>1</v>
      </c>
      <c r="DU566">
        <v>1009</v>
      </c>
      <c r="DV566" t="s">
        <v>78</v>
      </c>
      <c r="DW566" t="s">
        <v>78</v>
      </c>
      <c r="DX566">
        <v>1</v>
      </c>
      <c r="EE566">
        <v>31102119</v>
      </c>
      <c r="EF566">
        <v>8</v>
      </c>
      <c r="EG566" t="s">
        <v>34</v>
      </c>
      <c r="EH566">
        <v>0</v>
      </c>
      <c r="EI566" t="s">
        <v>3</v>
      </c>
      <c r="EJ566">
        <v>1</v>
      </c>
      <c r="EK566">
        <v>500001</v>
      </c>
      <c r="EL566" t="s">
        <v>35</v>
      </c>
      <c r="EM566" t="s">
        <v>36</v>
      </c>
      <c r="EO566" t="s">
        <v>3</v>
      </c>
      <c r="EQ566">
        <v>0</v>
      </c>
      <c r="ER566">
        <v>8.52</v>
      </c>
      <c r="ES566">
        <v>8.52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FQ566">
        <v>0</v>
      </c>
      <c r="FR566">
        <f t="shared" si="511"/>
        <v>0</v>
      </c>
      <c r="FS566">
        <v>0</v>
      </c>
      <c r="FX566">
        <v>0</v>
      </c>
      <c r="FY566">
        <v>0</v>
      </c>
      <c r="GA566" t="s">
        <v>3</v>
      </c>
      <c r="GD566">
        <v>1</v>
      </c>
      <c r="GF566">
        <v>-418489366</v>
      </c>
      <c r="GG566">
        <v>2</v>
      </c>
      <c r="GH566">
        <v>1</v>
      </c>
      <c r="GI566">
        <v>-2</v>
      </c>
      <c r="GJ566">
        <v>0</v>
      </c>
      <c r="GK566">
        <v>0</v>
      </c>
      <c r="GL566">
        <f t="shared" si="512"/>
        <v>0</v>
      </c>
      <c r="GM566">
        <f t="shared" si="513"/>
        <v>-57.08</v>
      </c>
      <c r="GN566">
        <f t="shared" si="514"/>
        <v>-57.08</v>
      </c>
      <c r="GO566">
        <f t="shared" si="515"/>
        <v>0</v>
      </c>
      <c r="GP566">
        <f t="shared" si="516"/>
        <v>0</v>
      </c>
      <c r="GR566">
        <v>0</v>
      </c>
      <c r="GS566">
        <v>3</v>
      </c>
      <c r="GT566">
        <v>0</v>
      </c>
      <c r="GU566" t="s">
        <v>3</v>
      </c>
      <c r="GV566">
        <f t="shared" si="517"/>
        <v>0</v>
      </c>
      <c r="GW566">
        <v>1</v>
      </c>
      <c r="GX566">
        <f t="shared" si="518"/>
        <v>0</v>
      </c>
      <c r="HA566">
        <v>0</v>
      </c>
      <c r="HB566">
        <v>0</v>
      </c>
      <c r="HC566">
        <f t="shared" si="519"/>
        <v>0</v>
      </c>
      <c r="IK566">
        <v>0</v>
      </c>
    </row>
    <row r="567" spans="1:255">
      <c r="A567" s="2">
        <v>17</v>
      </c>
      <c r="B567" s="2">
        <v>1</v>
      </c>
      <c r="C567" s="2"/>
      <c r="D567" s="2"/>
      <c r="E567" s="2" t="s">
        <v>339</v>
      </c>
      <c r="F567" s="2" t="s">
        <v>38</v>
      </c>
      <c r="G567" s="2" t="s">
        <v>324</v>
      </c>
      <c r="H567" s="2" t="s">
        <v>40</v>
      </c>
      <c r="I567" s="2">
        <v>1</v>
      </c>
      <c r="J567" s="2">
        <v>0</v>
      </c>
      <c r="K567" s="2"/>
      <c r="L567" s="2"/>
      <c r="M567" s="2"/>
      <c r="N567" s="2"/>
      <c r="O567" s="2">
        <f t="shared" si="485"/>
        <v>0</v>
      </c>
      <c r="P567" s="2">
        <f t="shared" si="486"/>
        <v>0</v>
      </c>
      <c r="Q567" s="2">
        <f t="shared" si="487"/>
        <v>0</v>
      </c>
      <c r="R567" s="2">
        <f t="shared" si="488"/>
        <v>0</v>
      </c>
      <c r="S567" s="2">
        <f t="shared" si="489"/>
        <v>0</v>
      </c>
      <c r="T567" s="2">
        <f t="shared" si="490"/>
        <v>0</v>
      </c>
      <c r="U567" s="2">
        <f t="shared" si="491"/>
        <v>0</v>
      </c>
      <c r="V567" s="2">
        <f t="shared" si="492"/>
        <v>0</v>
      </c>
      <c r="W567" s="2">
        <f t="shared" si="493"/>
        <v>0</v>
      </c>
      <c r="X567" s="2">
        <f t="shared" si="494"/>
        <v>0</v>
      </c>
      <c r="Y567" s="2">
        <f t="shared" si="495"/>
        <v>0</v>
      </c>
      <c r="Z567" s="2"/>
      <c r="AA567" s="2">
        <v>33304975</v>
      </c>
      <c r="AB567" s="2">
        <f t="shared" si="496"/>
        <v>0</v>
      </c>
      <c r="AC567" s="2">
        <f t="shared" si="497"/>
        <v>0</v>
      </c>
      <c r="AD567" s="2">
        <f>ROUND((((ET567)-(EU567))+AE567),2)</f>
        <v>0</v>
      </c>
      <c r="AE567" s="2">
        <f t="shared" si="524"/>
        <v>0</v>
      </c>
      <c r="AF567" s="2">
        <f t="shared" si="524"/>
        <v>0</v>
      </c>
      <c r="AG567" s="2">
        <f t="shared" si="498"/>
        <v>0</v>
      </c>
      <c r="AH567" s="2">
        <f t="shared" si="525"/>
        <v>0</v>
      </c>
      <c r="AI567" s="2">
        <f t="shared" si="525"/>
        <v>0</v>
      </c>
      <c r="AJ567" s="2">
        <f t="shared" si="499"/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1</v>
      </c>
      <c r="AW567" s="2">
        <v>1</v>
      </c>
      <c r="AX567" s="2"/>
      <c r="AY567" s="2"/>
      <c r="AZ567" s="2">
        <v>1</v>
      </c>
      <c r="BA567" s="2">
        <v>1</v>
      </c>
      <c r="BB567" s="2">
        <v>1</v>
      </c>
      <c r="BC567" s="2">
        <v>1</v>
      </c>
      <c r="BD567" s="2" t="s">
        <v>3</v>
      </c>
      <c r="BE567" s="2" t="s">
        <v>3</v>
      </c>
      <c r="BF567" s="2" t="s">
        <v>3</v>
      </c>
      <c r="BG567" s="2" t="s">
        <v>3</v>
      </c>
      <c r="BH567" s="2">
        <v>3</v>
      </c>
      <c r="BI567" s="2">
        <v>1</v>
      </c>
      <c r="BJ567" s="2" t="s">
        <v>3</v>
      </c>
      <c r="BK567" s="2"/>
      <c r="BL567" s="2"/>
      <c r="BM567" s="2">
        <v>1100</v>
      </c>
      <c r="BN567" s="2">
        <v>0</v>
      </c>
      <c r="BO567" s="2" t="s">
        <v>3</v>
      </c>
      <c r="BP567" s="2">
        <v>0</v>
      </c>
      <c r="BQ567" s="2">
        <v>14</v>
      </c>
      <c r="BR567" s="2">
        <v>0</v>
      </c>
      <c r="BS567" s="2">
        <v>1</v>
      </c>
      <c r="BT567" s="2">
        <v>1</v>
      </c>
      <c r="BU567" s="2">
        <v>1</v>
      </c>
      <c r="BV567" s="2">
        <v>1</v>
      </c>
      <c r="BW567" s="2">
        <v>1</v>
      </c>
      <c r="BX567" s="2">
        <v>1</v>
      </c>
      <c r="BY567" s="2" t="s">
        <v>3</v>
      </c>
      <c r="BZ567" s="2">
        <v>0</v>
      </c>
      <c r="CA567" s="2">
        <v>0</v>
      </c>
      <c r="CB567" s="2"/>
      <c r="CC567" s="2"/>
      <c r="CD567" s="2"/>
      <c r="CE567" s="2">
        <v>0</v>
      </c>
      <c r="CF567" s="2">
        <v>0</v>
      </c>
      <c r="CG567" s="2">
        <v>0</v>
      </c>
      <c r="CH567" s="2"/>
      <c r="CI567" s="2"/>
      <c r="CJ567" s="2"/>
      <c r="CK567" s="2"/>
      <c r="CL567" s="2"/>
      <c r="CM567" s="2">
        <v>0</v>
      </c>
      <c r="CN567" s="2" t="s">
        <v>3</v>
      </c>
      <c r="CO567" s="2">
        <v>0</v>
      </c>
      <c r="CP567" s="2">
        <f t="shared" si="500"/>
        <v>0</v>
      </c>
      <c r="CQ567" s="2">
        <f t="shared" si="501"/>
        <v>0</v>
      </c>
      <c r="CR567" s="2">
        <f t="shared" si="502"/>
        <v>0</v>
      </c>
      <c r="CS567" s="2">
        <f t="shared" si="503"/>
        <v>0</v>
      </c>
      <c r="CT567" s="2">
        <f t="shared" si="504"/>
        <v>0</v>
      </c>
      <c r="CU567" s="2">
        <f t="shared" si="505"/>
        <v>0</v>
      </c>
      <c r="CV567" s="2">
        <f t="shared" si="506"/>
        <v>0</v>
      </c>
      <c r="CW567" s="2">
        <f t="shared" si="507"/>
        <v>0</v>
      </c>
      <c r="CX567" s="2">
        <f t="shared" si="508"/>
        <v>0</v>
      </c>
      <c r="CY567" s="2">
        <f t="shared" si="509"/>
        <v>0</v>
      </c>
      <c r="CZ567" s="2">
        <f t="shared" si="510"/>
        <v>0</v>
      </c>
      <c r="DA567" s="2"/>
      <c r="DB567" s="2"/>
      <c r="DC567" s="2" t="s">
        <v>3</v>
      </c>
      <c r="DD567" s="2" t="s">
        <v>3</v>
      </c>
      <c r="DE567" s="2" t="s">
        <v>3</v>
      </c>
      <c r="DF567" s="2" t="s">
        <v>3</v>
      </c>
      <c r="DG567" s="2" t="s">
        <v>3</v>
      </c>
      <c r="DH567" s="2" t="s">
        <v>3</v>
      </c>
      <c r="DI567" s="2" t="s">
        <v>3</v>
      </c>
      <c r="DJ567" s="2" t="s">
        <v>3</v>
      </c>
      <c r="DK567" s="2" t="s">
        <v>3</v>
      </c>
      <c r="DL567" s="2" t="s">
        <v>3</v>
      </c>
      <c r="DM567" s="2" t="s">
        <v>3</v>
      </c>
      <c r="DN567" s="2">
        <v>0</v>
      </c>
      <c r="DO567" s="2">
        <v>0</v>
      </c>
      <c r="DP567" s="2">
        <v>1</v>
      </c>
      <c r="DQ567" s="2">
        <v>1</v>
      </c>
      <c r="DR567" s="2"/>
      <c r="DS567" s="2"/>
      <c r="DT567" s="2"/>
      <c r="DU567" s="2">
        <v>1010</v>
      </c>
      <c r="DV567" s="2" t="s">
        <v>40</v>
      </c>
      <c r="DW567" s="2" t="s">
        <v>40</v>
      </c>
      <c r="DX567" s="2">
        <v>1</v>
      </c>
      <c r="DY567" s="2"/>
      <c r="DZ567" s="2"/>
      <c r="EA567" s="2"/>
      <c r="EB567" s="2"/>
      <c r="EC567" s="2"/>
      <c r="ED567" s="2"/>
      <c r="EE567" s="2">
        <v>31102366</v>
      </c>
      <c r="EF567" s="2">
        <v>8</v>
      </c>
      <c r="EG567" s="2" t="s">
        <v>34</v>
      </c>
      <c r="EH567" s="2">
        <v>0</v>
      </c>
      <c r="EI567" s="2" t="s">
        <v>3</v>
      </c>
      <c r="EJ567" s="2">
        <v>1</v>
      </c>
      <c r="EK567" s="2">
        <v>1100</v>
      </c>
      <c r="EL567" s="2" t="s">
        <v>41</v>
      </c>
      <c r="EM567" s="2" t="s">
        <v>42</v>
      </c>
      <c r="EN567" s="2"/>
      <c r="EO567" s="2" t="s">
        <v>3</v>
      </c>
      <c r="EP567" s="2"/>
      <c r="EQ567" s="2">
        <v>0</v>
      </c>
      <c r="ER567" s="2">
        <v>0</v>
      </c>
      <c r="ES567" s="2">
        <v>0</v>
      </c>
      <c r="ET567" s="2">
        <v>0</v>
      </c>
      <c r="EU567" s="2">
        <v>0</v>
      </c>
      <c r="EV567" s="2">
        <v>0</v>
      </c>
      <c r="EW567" s="2">
        <v>0</v>
      </c>
      <c r="EX567" s="2">
        <v>0</v>
      </c>
      <c r="EY567" s="2">
        <v>0</v>
      </c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>
        <v>0</v>
      </c>
      <c r="FR567" s="2">
        <f t="shared" si="511"/>
        <v>0</v>
      </c>
      <c r="FS567" s="2">
        <v>0</v>
      </c>
      <c r="FT567" s="2"/>
      <c r="FU567" s="2"/>
      <c r="FV567" s="2"/>
      <c r="FW567" s="2"/>
      <c r="FX567" s="2">
        <v>0</v>
      </c>
      <c r="FY567" s="2">
        <v>0</v>
      </c>
      <c r="FZ567" s="2"/>
      <c r="GA567" s="2" t="s">
        <v>3</v>
      </c>
      <c r="GB567" s="2"/>
      <c r="GC567" s="2"/>
      <c r="GD567" s="2">
        <v>1</v>
      </c>
      <c r="GE567" s="2"/>
      <c r="GF567" s="2">
        <v>630637044</v>
      </c>
      <c r="GG567" s="2">
        <v>2</v>
      </c>
      <c r="GH567" s="2">
        <v>0</v>
      </c>
      <c r="GI567" s="2">
        <v>-2</v>
      </c>
      <c r="GJ567" s="2">
        <v>0</v>
      </c>
      <c r="GK567" s="2">
        <v>0</v>
      </c>
      <c r="GL567" s="2">
        <f t="shared" si="512"/>
        <v>0</v>
      </c>
      <c r="GM567" s="2">
        <f t="shared" si="513"/>
        <v>0</v>
      </c>
      <c r="GN567" s="2">
        <f t="shared" si="514"/>
        <v>0</v>
      </c>
      <c r="GO567" s="2">
        <f t="shared" si="515"/>
        <v>0</v>
      </c>
      <c r="GP567" s="2">
        <f t="shared" si="516"/>
        <v>0</v>
      </c>
      <c r="GQ567" s="2"/>
      <c r="GR567" s="2">
        <v>0</v>
      </c>
      <c r="GS567" s="2">
        <v>3</v>
      </c>
      <c r="GT567" s="2">
        <v>0</v>
      </c>
      <c r="GU567" s="2" t="s">
        <v>3</v>
      </c>
      <c r="GV567" s="2">
        <f t="shared" si="517"/>
        <v>0</v>
      </c>
      <c r="GW567" s="2">
        <v>1</v>
      </c>
      <c r="GX567" s="2">
        <f t="shared" si="518"/>
        <v>0</v>
      </c>
      <c r="GY567" s="2"/>
      <c r="GZ567" s="2"/>
      <c r="HA567" s="2">
        <v>0</v>
      </c>
      <c r="HB567" s="2">
        <v>0</v>
      </c>
      <c r="HC567" s="2">
        <f t="shared" si="519"/>
        <v>0</v>
      </c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>
        <v>0</v>
      </c>
      <c r="IL567" s="2"/>
      <c r="IM567" s="2"/>
      <c r="IN567" s="2"/>
      <c r="IO567" s="2"/>
      <c r="IP567" s="2"/>
      <c r="IQ567" s="2"/>
      <c r="IR567" s="2"/>
      <c r="IS567" s="2"/>
      <c r="IT567" s="2"/>
      <c r="IU567" s="2"/>
    </row>
    <row r="568" spans="1:255">
      <c r="A568">
        <v>17</v>
      </c>
      <c r="B568">
        <v>1</v>
      </c>
      <c r="E568" t="s">
        <v>339</v>
      </c>
      <c r="F568" t="s">
        <v>38</v>
      </c>
      <c r="G568" t="s">
        <v>324</v>
      </c>
      <c r="H568" t="s">
        <v>40</v>
      </c>
      <c r="I568">
        <v>1</v>
      </c>
      <c r="J568">
        <v>0</v>
      </c>
      <c r="O568">
        <f t="shared" si="485"/>
        <v>5826.21</v>
      </c>
      <c r="P568">
        <f t="shared" si="486"/>
        <v>5826.21</v>
      </c>
      <c r="Q568">
        <f t="shared" si="487"/>
        <v>0</v>
      </c>
      <c r="R568">
        <f t="shared" si="488"/>
        <v>0</v>
      </c>
      <c r="S568">
        <f t="shared" si="489"/>
        <v>0</v>
      </c>
      <c r="T568">
        <f t="shared" si="490"/>
        <v>0</v>
      </c>
      <c r="U568">
        <f t="shared" si="491"/>
        <v>0</v>
      </c>
      <c r="V568">
        <f t="shared" si="492"/>
        <v>0</v>
      </c>
      <c r="W568">
        <f t="shared" si="493"/>
        <v>0</v>
      </c>
      <c r="X568">
        <f t="shared" si="494"/>
        <v>0</v>
      </c>
      <c r="Y568">
        <f t="shared" si="495"/>
        <v>0</v>
      </c>
      <c r="AA568">
        <v>33304960</v>
      </c>
      <c r="AB568">
        <f t="shared" si="496"/>
        <v>5826.21</v>
      </c>
      <c r="AC568">
        <f t="shared" si="497"/>
        <v>5826.21</v>
      </c>
      <c r="AD568">
        <f>ROUND((((ET568)-(EU568))+AE568),2)</f>
        <v>0</v>
      </c>
      <c r="AE568">
        <f t="shared" si="524"/>
        <v>0</v>
      </c>
      <c r="AF568">
        <f t="shared" si="524"/>
        <v>0</v>
      </c>
      <c r="AG568">
        <f t="shared" si="498"/>
        <v>0</v>
      </c>
      <c r="AH568">
        <f t="shared" si="525"/>
        <v>0</v>
      </c>
      <c r="AI568">
        <f t="shared" si="525"/>
        <v>0</v>
      </c>
      <c r="AJ568">
        <f t="shared" si="499"/>
        <v>0</v>
      </c>
      <c r="AK568">
        <v>5826.21</v>
      </c>
      <c r="AL568">
        <v>5826.21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1</v>
      </c>
      <c r="AW568">
        <v>1</v>
      </c>
      <c r="AZ568">
        <v>1</v>
      </c>
      <c r="BA568">
        <v>1</v>
      </c>
      <c r="BB568">
        <v>1</v>
      </c>
      <c r="BC568">
        <v>1</v>
      </c>
      <c r="BD568" t="s">
        <v>3</v>
      </c>
      <c r="BE568" t="s">
        <v>3</v>
      </c>
      <c r="BF568" t="s">
        <v>3</v>
      </c>
      <c r="BG568" t="s">
        <v>3</v>
      </c>
      <c r="BH568">
        <v>3</v>
      </c>
      <c r="BI568">
        <v>1</v>
      </c>
      <c r="BJ568" t="s">
        <v>3</v>
      </c>
      <c r="BM568">
        <v>1100</v>
      </c>
      <c r="BN568">
        <v>0</v>
      </c>
      <c r="BO568" t="s">
        <v>3</v>
      </c>
      <c r="BP568">
        <v>0</v>
      </c>
      <c r="BQ568">
        <v>14</v>
      </c>
      <c r="BR568">
        <v>0</v>
      </c>
      <c r="BS568">
        <v>1</v>
      </c>
      <c r="BT568">
        <v>1</v>
      </c>
      <c r="BU568">
        <v>1</v>
      </c>
      <c r="BV568">
        <v>1</v>
      </c>
      <c r="BW568">
        <v>1</v>
      </c>
      <c r="BX568">
        <v>1</v>
      </c>
      <c r="BY568" t="s">
        <v>3</v>
      </c>
      <c r="BZ568">
        <v>0</v>
      </c>
      <c r="CA568">
        <v>0</v>
      </c>
      <c r="CE568">
        <v>0</v>
      </c>
      <c r="CF568">
        <v>0</v>
      </c>
      <c r="CG568">
        <v>0</v>
      </c>
      <c r="CM568">
        <v>0</v>
      </c>
      <c r="CN568" t="s">
        <v>3</v>
      </c>
      <c r="CO568">
        <v>0</v>
      </c>
      <c r="CP568">
        <f t="shared" si="500"/>
        <v>5826.21</v>
      </c>
      <c r="CQ568">
        <f t="shared" si="501"/>
        <v>5826.21</v>
      </c>
      <c r="CR568">
        <f t="shared" si="502"/>
        <v>0</v>
      </c>
      <c r="CS568">
        <f t="shared" si="503"/>
        <v>0</v>
      </c>
      <c r="CT568">
        <f t="shared" si="504"/>
        <v>0</v>
      </c>
      <c r="CU568">
        <f t="shared" si="505"/>
        <v>0</v>
      </c>
      <c r="CV568">
        <f t="shared" si="506"/>
        <v>0</v>
      </c>
      <c r="CW568">
        <f t="shared" si="507"/>
        <v>0</v>
      </c>
      <c r="CX568">
        <f t="shared" si="508"/>
        <v>0</v>
      </c>
      <c r="CY568">
        <f t="shared" si="509"/>
        <v>0</v>
      </c>
      <c r="CZ568">
        <f t="shared" si="510"/>
        <v>0</v>
      </c>
      <c r="DC568" t="s">
        <v>3</v>
      </c>
      <c r="DD568" t="s">
        <v>3</v>
      </c>
      <c r="DE568" t="s">
        <v>3</v>
      </c>
      <c r="DF568" t="s">
        <v>3</v>
      </c>
      <c r="DG568" t="s">
        <v>3</v>
      </c>
      <c r="DH568" t="s">
        <v>3</v>
      </c>
      <c r="DI568" t="s">
        <v>3</v>
      </c>
      <c r="DJ568" t="s">
        <v>3</v>
      </c>
      <c r="DK568" t="s">
        <v>3</v>
      </c>
      <c r="DL568" t="s">
        <v>3</v>
      </c>
      <c r="DM568" t="s">
        <v>3</v>
      </c>
      <c r="DN568">
        <v>0</v>
      </c>
      <c r="DO568">
        <v>0</v>
      </c>
      <c r="DP568">
        <v>1</v>
      </c>
      <c r="DQ568">
        <v>1</v>
      </c>
      <c r="DU568">
        <v>1010</v>
      </c>
      <c r="DV568" t="s">
        <v>40</v>
      </c>
      <c r="DW568" t="s">
        <v>40</v>
      </c>
      <c r="DX568">
        <v>1</v>
      </c>
      <c r="EE568">
        <v>31102366</v>
      </c>
      <c r="EF568">
        <v>8</v>
      </c>
      <c r="EG568" t="s">
        <v>34</v>
      </c>
      <c r="EH568">
        <v>0</v>
      </c>
      <c r="EI568" t="s">
        <v>3</v>
      </c>
      <c r="EJ568">
        <v>1</v>
      </c>
      <c r="EK568">
        <v>1100</v>
      </c>
      <c r="EL568" t="s">
        <v>41</v>
      </c>
      <c r="EM568" t="s">
        <v>42</v>
      </c>
      <c r="EO568" t="s">
        <v>3</v>
      </c>
      <c r="EQ568">
        <v>0</v>
      </c>
      <c r="ER568">
        <v>5826.21</v>
      </c>
      <c r="ES568">
        <v>5826.21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5</v>
      </c>
      <c r="FC568">
        <v>1</v>
      </c>
      <c r="FD568">
        <v>18</v>
      </c>
      <c r="FF568">
        <v>53738.19</v>
      </c>
      <c r="FQ568">
        <v>0</v>
      </c>
      <c r="FR568">
        <f t="shared" si="511"/>
        <v>0</v>
      </c>
      <c r="FS568">
        <v>0</v>
      </c>
      <c r="FX568">
        <v>0</v>
      </c>
      <c r="FY568">
        <v>0</v>
      </c>
      <c r="GA568" t="s">
        <v>325</v>
      </c>
      <c r="GD568">
        <v>1</v>
      </c>
      <c r="GF568">
        <v>630637044</v>
      </c>
      <c r="GG568">
        <v>2</v>
      </c>
      <c r="GH568">
        <v>3</v>
      </c>
      <c r="GI568">
        <v>3</v>
      </c>
      <c r="GJ568">
        <v>0</v>
      </c>
      <c r="GK568">
        <v>0</v>
      </c>
      <c r="GL568">
        <f t="shared" si="512"/>
        <v>0</v>
      </c>
      <c r="GM568">
        <f t="shared" si="513"/>
        <v>5826.21</v>
      </c>
      <c r="GN568">
        <f t="shared" si="514"/>
        <v>5826.21</v>
      </c>
      <c r="GO568">
        <f t="shared" si="515"/>
        <v>0</v>
      </c>
      <c r="GP568">
        <f t="shared" si="516"/>
        <v>0</v>
      </c>
      <c r="GR568">
        <v>1</v>
      </c>
      <c r="GS568">
        <v>1</v>
      </c>
      <c r="GT568">
        <v>0</v>
      </c>
      <c r="GU568" t="s">
        <v>3</v>
      </c>
      <c r="GV568">
        <f t="shared" si="517"/>
        <v>0</v>
      </c>
      <c r="GW568">
        <v>1</v>
      </c>
      <c r="GX568">
        <f t="shared" si="518"/>
        <v>0</v>
      </c>
      <c r="HA568">
        <v>0</v>
      </c>
      <c r="HB568">
        <v>0</v>
      </c>
      <c r="HC568">
        <f t="shared" si="519"/>
        <v>0</v>
      </c>
      <c r="IK568">
        <v>0</v>
      </c>
    </row>
    <row r="570" spans="1:255">
      <c r="A570" s="3">
        <v>51</v>
      </c>
      <c r="B570" s="3">
        <f>B543</f>
        <v>1</v>
      </c>
      <c r="C570" s="3">
        <f>A543</f>
        <v>4</v>
      </c>
      <c r="D570" s="3">
        <f>ROW(A543)</f>
        <v>543</v>
      </c>
      <c r="E570" s="3"/>
      <c r="F570" s="3" t="str">
        <f>IF(F543&lt;&gt;"",F543,"")</f>
        <v>10.Система ПД5 (оборудование)</v>
      </c>
      <c r="G570" s="3" t="str">
        <f>IF(G543&lt;&gt;"",G543,"")</f>
        <v>10.Система ПД5 (оборудование)</v>
      </c>
      <c r="H570" s="3">
        <v>0</v>
      </c>
      <c r="I570" s="3"/>
      <c r="J570" s="3"/>
      <c r="K570" s="3"/>
      <c r="L570" s="3"/>
      <c r="M570" s="3"/>
      <c r="N570" s="3"/>
      <c r="O570" s="3">
        <f t="shared" ref="O570:T570" si="526">ROUND(AB570,2)</f>
        <v>432.19</v>
      </c>
      <c r="P570" s="3">
        <f t="shared" si="526"/>
        <v>111.55</v>
      </c>
      <c r="Q570" s="3">
        <f t="shared" si="526"/>
        <v>60.68</v>
      </c>
      <c r="R570" s="3">
        <f t="shared" si="526"/>
        <v>7.48</v>
      </c>
      <c r="S570" s="3">
        <f t="shared" si="526"/>
        <v>259.95999999999998</v>
      </c>
      <c r="T570" s="3">
        <f t="shared" si="526"/>
        <v>0</v>
      </c>
      <c r="U570" s="3">
        <f>AH570</f>
        <v>27.440389200000002</v>
      </c>
      <c r="V570" s="3">
        <f>AI570</f>
        <v>0.63443999999999989</v>
      </c>
      <c r="W570" s="3">
        <f>ROUND(AJ570,2)</f>
        <v>0</v>
      </c>
      <c r="X570" s="3">
        <f>ROUND(AK570,2)</f>
        <v>307.55</v>
      </c>
      <c r="Y570" s="3">
        <f>ROUND(AL570,2)</f>
        <v>189.88</v>
      </c>
      <c r="Z570" s="3"/>
      <c r="AA570" s="3"/>
      <c r="AB570" s="3">
        <f>ROUND(SUMIF(AA547:AA568,"=33304975",O547:O568),2)</f>
        <v>432.19</v>
      </c>
      <c r="AC570" s="3">
        <f>ROUND(SUMIF(AA547:AA568,"=33304975",P547:P568),2)</f>
        <v>111.55</v>
      </c>
      <c r="AD570" s="3">
        <f>ROUND(SUMIF(AA547:AA568,"=33304975",Q547:Q568),2)</f>
        <v>60.68</v>
      </c>
      <c r="AE570" s="3">
        <f>ROUND(SUMIF(AA547:AA568,"=33304975",R547:R568),2)</f>
        <v>7.48</v>
      </c>
      <c r="AF570" s="3">
        <f>ROUND(SUMIF(AA547:AA568,"=33304975",S547:S568),2)</f>
        <v>259.95999999999998</v>
      </c>
      <c r="AG570" s="3">
        <f>ROUND(SUMIF(AA547:AA568,"=33304975",T547:T568),2)</f>
        <v>0</v>
      </c>
      <c r="AH570" s="3">
        <f>SUMIF(AA547:AA568,"=33304975",U547:U568)</f>
        <v>27.440389200000002</v>
      </c>
      <c r="AI570" s="3">
        <f>SUMIF(AA547:AA568,"=33304975",V547:V568)</f>
        <v>0.63443999999999989</v>
      </c>
      <c r="AJ570" s="3">
        <f>ROUND(SUMIF(AA547:AA568,"=33304975",W547:W568),2)</f>
        <v>0</v>
      </c>
      <c r="AK570" s="3">
        <f>ROUND(SUMIF(AA547:AA568,"=33304975",X547:X568),2)</f>
        <v>307.55</v>
      </c>
      <c r="AL570" s="3">
        <f>ROUND(SUMIF(AA547:AA568,"=33304975",Y547:Y568),2)</f>
        <v>189.88</v>
      </c>
      <c r="AM570" s="3"/>
      <c r="AN570" s="3"/>
      <c r="AO570" s="3">
        <f t="shared" ref="AO570:BD570" si="527">ROUND(BX570,2)</f>
        <v>0</v>
      </c>
      <c r="AP570" s="3">
        <f t="shared" si="527"/>
        <v>0</v>
      </c>
      <c r="AQ570" s="3">
        <f t="shared" si="527"/>
        <v>0</v>
      </c>
      <c r="AR570" s="3">
        <f t="shared" si="527"/>
        <v>929.62</v>
      </c>
      <c r="AS570" s="3">
        <f t="shared" si="527"/>
        <v>929.62</v>
      </c>
      <c r="AT570" s="3">
        <f t="shared" si="527"/>
        <v>0</v>
      </c>
      <c r="AU570" s="3">
        <f t="shared" si="527"/>
        <v>0</v>
      </c>
      <c r="AV570" s="3">
        <f t="shared" si="527"/>
        <v>111.55</v>
      </c>
      <c r="AW570" s="3">
        <f t="shared" si="527"/>
        <v>111.55</v>
      </c>
      <c r="AX570" s="3">
        <f t="shared" si="527"/>
        <v>0</v>
      </c>
      <c r="AY570" s="3">
        <f t="shared" si="527"/>
        <v>111.55</v>
      </c>
      <c r="AZ570" s="3">
        <f t="shared" si="527"/>
        <v>0</v>
      </c>
      <c r="BA570" s="3">
        <f t="shared" si="527"/>
        <v>0</v>
      </c>
      <c r="BB570" s="3">
        <f t="shared" si="527"/>
        <v>0</v>
      </c>
      <c r="BC570" s="3">
        <f t="shared" si="527"/>
        <v>0</v>
      </c>
      <c r="BD570" s="3">
        <f t="shared" si="527"/>
        <v>0</v>
      </c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>
        <f>ROUND(SUMIF(AA547:AA568,"=33304975",FQ547:FQ568),2)</f>
        <v>0</v>
      </c>
      <c r="BY570" s="3">
        <f>ROUND(SUMIF(AA547:AA568,"=33304975",FR547:FR568),2)</f>
        <v>0</v>
      </c>
      <c r="BZ570" s="3">
        <f>ROUND(SUMIF(AA547:AA568,"=33304975",GL547:GL568),2)</f>
        <v>0</v>
      </c>
      <c r="CA570" s="3">
        <f>ROUND(SUMIF(AA547:AA568,"=33304975",GM547:GM568),2)</f>
        <v>929.62</v>
      </c>
      <c r="CB570" s="3">
        <f>ROUND(SUMIF(AA547:AA568,"=33304975",GN547:GN568),2)</f>
        <v>929.62</v>
      </c>
      <c r="CC570" s="3">
        <f>ROUND(SUMIF(AA547:AA568,"=33304975",GO547:GO568),2)</f>
        <v>0</v>
      </c>
      <c r="CD570" s="3">
        <f>ROUND(SUMIF(AA547:AA568,"=33304975",GP547:GP568),2)</f>
        <v>0</v>
      </c>
      <c r="CE570" s="3">
        <f>AC570-BX570</f>
        <v>111.55</v>
      </c>
      <c r="CF570" s="3">
        <f>AC570-BY570</f>
        <v>111.55</v>
      </c>
      <c r="CG570" s="3">
        <f>BX570-BZ570</f>
        <v>0</v>
      </c>
      <c r="CH570" s="3">
        <f>AC570-BX570-BY570+BZ570</f>
        <v>111.55</v>
      </c>
      <c r="CI570" s="3">
        <f>BY570-BZ570</f>
        <v>0</v>
      </c>
      <c r="CJ570" s="3">
        <f>ROUND(SUMIF(AA547:AA568,"=33304975",GX547:GX568),2)</f>
        <v>0</v>
      </c>
      <c r="CK570" s="3">
        <f>ROUND(SUMIF(AA547:AA568,"=33304975",GY547:GY568),2)</f>
        <v>0</v>
      </c>
      <c r="CL570" s="3">
        <f>ROUND(SUMIF(AA547:AA568,"=33304975",GZ547:GZ568),2)</f>
        <v>0</v>
      </c>
      <c r="CM570" s="3">
        <f>ROUND(SUMIF(AA547:AA568,"=33304975",HD547:HD568),2)</f>
        <v>0</v>
      </c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4">
        <f t="shared" ref="DG570:DL570" si="528">ROUND(DT570,2)</f>
        <v>45130.27</v>
      </c>
      <c r="DH570" s="4">
        <f t="shared" si="528"/>
        <v>44809.63</v>
      </c>
      <c r="DI570" s="4">
        <f t="shared" si="528"/>
        <v>60.68</v>
      </c>
      <c r="DJ570" s="4">
        <f t="shared" si="528"/>
        <v>7.48</v>
      </c>
      <c r="DK570" s="4">
        <f t="shared" si="528"/>
        <v>259.95999999999998</v>
      </c>
      <c r="DL570" s="4">
        <f t="shared" si="528"/>
        <v>0</v>
      </c>
      <c r="DM570" s="4">
        <f>DZ570</f>
        <v>27.440389200000002</v>
      </c>
      <c r="DN570" s="4">
        <f>EA570</f>
        <v>0.63443999999999989</v>
      </c>
      <c r="DO570" s="4">
        <f>ROUND(EB570,2)</f>
        <v>0</v>
      </c>
      <c r="DP570" s="4">
        <f>ROUND(EC570,2)</f>
        <v>307.55</v>
      </c>
      <c r="DQ570" s="4">
        <f>ROUND(ED570,2)</f>
        <v>189.88</v>
      </c>
      <c r="DR570" s="4"/>
      <c r="DS570" s="4"/>
      <c r="DT570" s="4">
        <f>ROUND(SUMIF(AA547:AA568,"=33304960",O547:O568),2)</f>
        <v>45130.27</v>
      </c>
      <c r="DU570" s="4">
        <f>ROUND(SUMIF(AA547:AA568,"=33304960",P547:P568),2)</f>
        <v>44809.63</v>
      </c>
      <c r="DV570" s="4">
        <f>ROUND(SUMIF(AA547:AA568,"=33304960",Q547:Q568),2)</f>
        <v>60.68</v>
      </c>
      <c r="DW570" s="4">
        <f>ROUND(SUMIF(AA547:AA568,"=33304960",R547:R568),2)</f>
        <v>7.48</v>
      </c>
      <c r="DX570" s="4">
        <f>ROUND(SUMIF(AA547:AA568,"=33304960",S547:S568),2)</f>
        <v>259.95999999999998</v>
      </c>
      <c r="DY570" s="4">
        <f>ROUND(SUMIF(AA547:AA568,"=33304960",T547:T568),2)</f>
        <v>0</v>
      </c>
      <c r="DZ570" s="4">
        <f>SUMIF(AA547:AA568,"=33304960",U547:U568)</f>
        <v>27.440389200000002</v>
      </c>
      <c r="EA570" s="4">
        <f>SUMIF(AA547:AA568,"=33304960",V547:V568)</f>
        <v>0.63443999999999989</v>
      </c>
      <c r="EB570" s="4">
        <f>ROUND(SUMIF(AA547:AA568,"=33304960",W547:W568),2)</f>
        <v>0</v>
      </c>
      <c r="EC570" s="4">
        <f>ROUND(SUMIF(AA547:AA568,"=33304960",X547:X568),2)</f>
        <v>307.55</v>
      </c>
      <c r="ED570" s="4">
        <f>ROUND(SUMIF(AA547:AA568,"=33304960",Y547:Y568),2)</f>
        <v>189.88</v>
      </c>
      <c r="EE570" s="4"/>
      <c r="EF570" s="4"/>
      <c r="EG570" s="4">
        <f t="shared" ref="EG570:EV570" si="529">ROUND(FP570,2)</f>
        <v>0</v>
      </c>
      <c r="EH570" s="4">
        <f t="shared" si="529"/>
        <v>33546.86</v>
      </c>
      <c r="EI570" s="4">
        <f t="shared" si="529"/>
        <v>0</v>
      </c>
      <c r="EJ570" s="4">
        <f t="shared" si="529"/>
        <v>45627.7</v>
      </c>
      <c r="EK570" s="4">
        <f t="shared" si="529"/>
        <v>6755.83</v>
      </c>
      <c r="EL570" s="4">
        <f t="shared" si="529"/>
        <v>5325.01</v>
      </c>
      <c r="EM570" s="4">
        <f t="shared" si="529"/>
        <v>0</v>
      </c>
      <c r="EN570" s="4">
        <f t="shared" si="529"/>
        <v>44809.63</v>
      </c>
      <c r="EO570" s="4">
        <f t="shared" si="529"/>
        <v>11262.77</v>
      </c>
      <c r="EP570" s="4">
        <f t="shared" si="529"/>
        <v>0</v>
      </c>
      <c r="EQ570" s="4">
        <f t="shared" si="529"/>
        <v>11262.77</v>
      </c>
      <c r="ER570" s="4">
        <f t="shared" si="529"/>
        <v>33546.86</v>
      </c>
      <c r="ES570" s="4">
        <f t="shared" si="529"/>
        <v>0</v>
      </c>
      <c r="ET570" s="4">
        <f t="shared" si="529"/>
        <v>0</v>
      </c>
      <c r="EU570" s="4">
        <f t="shared" si="529"/>
        <v>0</v>
      </c>
      <c r="EV570" s="4">
        <f t="shared" si="529"/>
        <v>0</v>
      </c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>
        <f>ROUND(SUMIF(AA547:AA568,"=33304960",FQ547:FQ568),2)</f>
        <v>0</v>
      </c>
      <c r="FQ570" s="4">
        <f>ROUND(SUMIF(AA547:AA568,"=33304960",FR547:FR568),2)</f>
        <v>33546.86</v>
      </c>
      <c r="FR570" s="4">
        <f>ROUND(SUMIF(AA547:AA568,"=33304960",GL547:GL568),2)</f>
        <v>0</v>
      </c>
      <c r="FS570" s="4">
        <f>ROUND(SUMIF(AA547:AA568,"=33304960",GM547:GM568),2)</f>
        <v>45627.7</v>
      </c>
      <c r="FT570" s="4">
        <f>ROUND(SUMIF(AA547:AA568,"=33304960",GN547:GN568),2)</f>
        <v>6755.83</v>
      </c>
      <c r="FU570" s="4">
        <f>ROUND(SUMIF(AA547:AA568,"=33304960",GO547:GO568),2)</f>
        <v>5325.01</v>
      </c>
      <c r="FV570" s="4">
        <f>ROUND(SUMIF(AA547:AA568,"=33304960",GP547:GP568),2)</f>
        <v>0</v>
      </c>
      <c r="FW570" s="4">
        <f>DU570-FP570</f>
        <v>44809.63</v>
      </c>
      <c r="FX570" s="4">
        <f>DU570-FQ570</f>
        <v>11262.769999999997</v>
      </c>
      <c r="FY570" s="4">
        <f>FP570-FR570</f>
        <v>0</v>
      </c>
      <c r="FZ570" s="4">
        <f>DU570-FP570-FQ570+FR570</f>
        <v>11262.769999999997</v>
      </c>
      <c r="GA570" s="4">
        <f>FQ570-FR570</f>
        <v>33546.86</v>
      </c>
      <c r="GB570" s="4">
        <f>ROUND(SUMIF(AA547:AA568,"=33304960",GX547:GX568),2)</f>
        <v>0</v>
      </c>
      <c r="GC570" s="4">
        <f>ROUND(SUMIF(AA547:AA568,"=33304960",GY547:GY568),2)</f>
        <v>0</v>
      </c>
      <c r="GD570" s="4">
        <f>ROUND(SUMIF(AA547:AA568,"=33304960",GZ547:GZ568),2)</f>
        <v>0</v>
      </c>
      <c r="GE570" s="4">
        <f>ROUND(SUMIF(AA547:AA568,"=33304960",HD547:HD568),2)</f>
        <v>0</v>
      </c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>
        <v>0</v>
      </c>
    </row>
    <row r="572" spans="1:255">
      <c r="A572" s="5">
        <v>50</v>
      </c>
      <c r="B572" s="5">
        <v>0</v>
      </c>
      <c r="C572" s="5">
        <v>0</v>
      </c>
      <c r="D572" s="5">
        <v>1</v>
      </c>
      <c r="E572" s="5">
        <v>201</v>
      </c>
      <c r="F572" s="5">
        <f>ROUND(Source!O570,O572)</f>
        <v>432.19</v>
      </c>
      <c r="G572" s="5" t="s">
        <v>83</v>
      </c>
      <c r="H572" s="5" t="s">
        <v>84</v>
      </c>
      <c r="I572" s="5"/>
      <c r="J572" s="5"/>
      <c r="K572" s="5">
        <v>201</v>
      </c>
      <c r="L572" s="5">
        <v>1</v>
      </c>
      <c r="M572" s="5">
        <v>3</v>
      </c>
      <c r="N572" s="5" t="s">
        <v>3</v>
      </c>
      <c r="O572" s="5">
        <v>2</v>
      </c>
      <c r="P572" s="5">
        <f>ROUND(Source!DG570,O572)</f>
        <v>45130.27</v>
      </c>
      <c r="Q572" s="5"/>
      <c r="R572" s="5"/>
      <c r="S572" s="5"/>
      <c r="T572" s="5"/>
      <c r="U572" s="5"/>
      <c r="V572" s="5"/>
      <c r="W572" s="5"/>
    </row>
    <row r="573" spans="1:255">
      <c r="A573" s="5">
        <v>50</v>
      </c>
      <c r="B573" s="5">
        <v>0</v>
      </c>
      <c r="C573" s="5">
        <v>0</v>
      </c>
      <c r="D573" s="5">
        <v>1</v>
      </c>
      <c r="E573" s="5">
        <v>202</v>
      </c>
      <c r="F573" s="5">
        <f>ROUND(Source!P570,O573)</f>
        <v>111.55</v>
      </c>
      <c r="G573" s="5" t="s">
        <v>85</v>
      </c>
      <c r="H573" s="5" t="s">
        <v>86</v>
      </c>
      <c r="I573" s="5"/>
      <c r="J573" s="5"/>
      <c r="K573" s="5">
        <v>202</v>
      </c>
      <c r="L573" s="5">
        <v>2</v>
      </c>
      <c r="M573" s="5">
        <v>3</v>
      </c>
      <c r="N573" s="5" t="s">
        <v>3</v>
      </c>
      <c r="O573" s="5">
        <v>2</v>
      </c>
      <c r="P573" s="5">
        <f>ROUND(Source!DH570,O573)</f>
        <v>44809.63</v>
      </c>
      <c r="Q573" s="5"/>
      <c r="R573" s="5"/>
      <c r="S573" s="5"/>
      <c r="T573" s="5"/>
      <c r="U573" s="5"/>
      <c r="V573" s="5"/>
      <c r="W573" s="5"/>
    </row>
    <row r="574" spans="1:255">
      <c r="A574" s="5">
        <v>50</v>
      </c>
      <c r="B574" s="5">
        <v>0</v>
      </c>
      <c r="C574" s="5">
        <v>0</v>
      </c>
      <c r="D574" s="5">
        <v>1</v>
      </c>
      <c r="E574" s="5">
        <v>222</v>
      </c>
      <c r="F574" s="5">
        <f>ROUND(Source!AO570,O574)</f>
        <v>0</v>
      </c>
      <c r="G574" s="5" t="s">
        <v>87</v>
      </c>
      <c r="H574" s="5" t="s">
        <v>88</v>
      </c>
      <c r="I574" s="5"/>
      <c r="J574" s="5"/>
      <c r="K574" s="5">
        <v>222</v>
      </c>
      <c r="L574" s="5">
        <v>3</v>
      </c>
      <c r="M574" s="5">
        <v>3</v>
      </c>
      <c r="N574" s="5" t="s">
        <v>3</v>
      </c>
      <c r="O574" s="5">
        <v>2</v>
      </c>
      <c r="P574" s="5">
        <f>ROUND(Source!EG570,O574)</f>
        <v>0</v>
      </c>
      <c r="Q574" s="5"/>
      <c r="R574" s="5"/>
      <c r="S574" s="5"/>
      <c r="T574" s="5"/>
      <c r="U574" s="5"/>
      <c r="V574" s="5"/>
      <c r="W574" s="5"/>
    </row>
    <row r="575" spans="1:255">
      <c r="A575" s="5">
        <v>50</v>
      </c>
      <c r="B575" s="5">
        <v>0</v>
      </c>
      <c r="C575" s="5">
        <v>0</v>
      </c>
      <c r="D575" s="5">
        <v>1</v>
      </c>
      <c r="E575" s="5">
        <v>225</v>
      </c>
      <c r="F575" s="5">
        <f>ROUND(Source!AV570,O575)</f>
        <v>111.55</v>
      </c>
      <c r="G575" s="5" t="s">
        <v>89</v>
      </c>
      <c r="H575" s="5" t="s">
        <v>90</v>
      </c>
      <c r="I575" s="5"/>
      <c r="J575" s="5"/>
      <c r="K575" s="5">
        <v>225</v>
      </c>
      <c r="L575" s="5">
        <v>4</v>
      </c>
      <c r="M575" s="5">
        <v>3</v>
      </c>
      <c r="N575" s="5" t="s">
        <v>3</v>
      </c>
      <c r="O575" s="5">
        <v>2</v>
      </c>
      <c r="P575" s="5">
        <f>ROUND(Source!EN570,O575)</f>
        <v>44809.63</v>
      </c>
      <c r="Q575" s="5"/>
      <c r="R575" s="5"/>
      <c r="S575" s="5"/>
      <c r="T575" s="5"/>
      <c r="U575" s="5"/>
      <c r="V575" s="5"/>
      <c r="W575" s="5"/>
    </row>
    <row r="576" spans="1:255">
      <c r="A576" s="5">
        <v>50</v>
      </c>
      <c r="B576" s="5">
        <v>0</v>
      </c>
      <c r="C576" s="5">
        <v>0</v>
      </c>
      <c r="D576" s="5">
        <v>1</v>
      </c>
      <c r="E576" s="5">
        <v>226</v>
      </c>
      <c r="F576" s="5">
        <f>ROUND(Source!AW570,O576)</f>
        <v>111.55</v>
      </c>
      <c r="G576" s="5" t="s">
        <v>91</v>
      </c>
      <c r="H576" s="5" t="s">
        <v>92</v>
      </c>
      <c r="I576" s="5"/>
      <c r="J576" s="5"/>
      <c r="K576" s="5">
        <v>226</v>
      </c>
      <c r="L576" s="5">
        <v>5</v>
      </c>
      <c r="M576" s="5">
        <v>3</v>
      </c>
      <c r="N576" s="5" t="s">
        <v>3</v>
      </c>
      <c r="O576" s="5">
        <v>2</v>
      </c>
      <c r="P576" s="5">
        <f>ROUND(Source!EO570,O576)</f>
        <v>11262.77</v>
      </c>
      <c r="Q576" s="5"/>
      <c r="R576" s="5"/>
      <c r="S576" s="5"/>
      <c r="T576" s="5"/>
      <c r="U576" s="5"/>
      <c r="V576" s="5"/>
      <c r="W576" s="5"/>
    </row>
    <row r="577" spans="1:23">
      <c r="A577" s="5">
        <v>50</v>
      </c>
      <c r="B577" s="5">
        <v>0</v>
      </c>
      <c r="C577" s="5">
        <v>0</v>
      </c>
      <c r="D577" s="5">
        <v>1</v>
      </c>
      <c r="E577" s="5">
        <v>227</v>
      </c>
      <c r="F577" s="5">
        <f>ROUND(Source!AX570,O577)</f>
        <v>0</v>
      </c>
      <c r="G577" s="5" t="s">
        <v>93</v>
      </c>
      <c r="H577" s="5" t="s">
        <v>94</v>
      </c>
      <c r="I577" s="5"/>
      <c r="J577" s="5"/>
      <c r="K577" s="5">
        <v>227</v>
      </c>
      <c r="L577" s="5">
        <v>6</v>
      </c>
      <c r="M577" s="5">
        <v>3</v>
      </c>
      <c r="N577" s="5" t="s">
        <v>3</v>
      </c>
      <c r="O577" s="5">
        <v>2</v>
      </c>
      <c r="P577" s="5">
        <f>ROUND(Source!EP570,O577)</f>
        <v>0</v>
      </c>
      <c r="Q577" s="5"/>
      <c r="R577" s="5"/>
      <c r="S577" s="5"/>
      <c r="T577" s="5"/>
      <c r="U577" s="5"/>
      <c r="V577" s="5"/>
      <c r="W577" s="5"/>
    </row>
    <row r="578" spans="1:23">
      <c r="A578" s="5">
        <v>50</v>
      </c>
      <c r="B578" s="5">
        <v>0</v>
      </c>
      <c r="C578" s="5">
        <v>0</v>
      </c>
      <c r="D578" s="5">
        <v>1</v>
      </c>
      <c r="E578" s="5">
        <v>228</v>
      </c>
      <c r="F578" s="5">
        <f>ROUND(Source!AY570,O578)</f>
        <v>111.55</v>
      </c>
      <c r="G578" s="5" t="s">
        <v>95</v>
      </c>
      <c r="H578" s="5" t="s">
        <v>96</v>
      </c>
      <c r="I578" s="5"/>
      <c r="J578" s="5"/>
      <c r="K578" s="5">
        <v>228</v>
      </c>
      <c r="L578" s="5">
        <v>7</v>
      </c>
      <c r="M578" s="5">
        <v>3</v>
      </c>
      <c r="N578" s="5" t="s">
        <v>3</v>
      </c>
      <c r="O578" s="5">
        <v>2</v>
      </c>
      <c r="P578" s="5">
        <f>ROUND(Source!EQ570,O578)</f>
        <v>11262.77</v>
      </c>
      <c r="Q578" s="5"/>
      <c r="R578" s="5"/>
      <c r="S578" s="5"/>
      <c r="T578" s="5"/>
      <c r="U578" s="5"/>
      <c r="V578" s="5"/>
      <c r="W578" s="5"/>
    </row>
    <row r="579" spans="1:23">
      <c r="A579" s="5">
        <v>50</v>
      </c>
      <c r="B579" s="5">
        <v>0</v>
      </c>
      <c r="C579" s="5">
        <v>0</v>
      </c>
      <c r="D579" s="5">
        <v>1</v>
      </c>
      <c r="E579" s="5">
        <v>216</v>
      </c>
      <c r="F579" s="5">
        <f>ROUND(Source!AP570,O579)</f>
        <v>0</v>
      </c>
      <c r="G579" s="5" t="s">
        <v>97</v>
      </c>
      <c r="H579" s="5" t="s">
        <v>98</v>
      </c>
      <c r="I579" s="5"/>
      <c r="J579" s="5"/>
      <c r="K579" s="5">
        <v>216</v>
      </c>
      <c r="L579" s="5">
        <v>8</v>
      </c>
      <c r="M579" s="5">
        <v>3</v>
      </c>
      <c r="N579" s="5" t="s">
        <v>3</v>
      </c>
      <c r="O579" s="5">
        <v>2</v>
      </c>
      <c r="P579" s="5">
        <f>ROUND(Source!EH570,O579)</f>
        <v>33546.86</v>
      </c>
      <c r="Q579" s="5"/>
      <c r="R579" s="5"/>
      <c r="S579" s="5"/>
      <c r="T579" s="5"/>
      <c r="U579" s="5"/>
      <c r="V579" s="5"/>
      <c r="W579" s="5"/>
    </row>
    <row r="580" spans="1:23">
      <c r="A580" s="5">
        <v>50</v>
      </c>
      <c r="B580" s="5">
        <v>0</v>
      </c>
      <c r="C580" s="5">
        <v>0</v>
      </c>
      <c r="D580" s="5">
        <v>1</v>
      </c>
      <c r="E580" s="5">
        <v>223</v>
      </c>
      <c r="F580" s="5">
        <f>ROUND(Source!AQ570,O580)</f>
        <v>0</v>
      </c>
      <c r="G580" s="5" t="s">
        <v>99</v>
      </c>
      <c r="H580" s="5" t="s">
        <v>100</v>
      </c>
      <c r="I580" s="5"/>
      <c r="J580" s="5"/>
      <c r="K580" s="5">
        <v>223</v>
      </c>
      <c r="L580" s="5">
        <v>9</v>
      </c>
      <c r="M580" s="5">
        <v>3</v>
      </c>
      <c r="N580" s="5" t="s">
        <v>3</v>
      </c>
      <c r="O580" s="5">
        <v>2</v>
      </c>
      <c r="P580" s="5">
        <f>ROUND(Source!EI570,O580)</f>
        <v>0</v>
      </c>
      <c r="Q580" s="5"/>
      <c r="R580" s="5"/>
      <c r="S580" s="5"/>
      <c r="T580" s="5"/>
      <c r="U580" s="5"/>
      <c r="V580" s="5"/>
      <c r="W580" s="5"/>
    </row>
    <row r="581" spans="1:23">
      <c r="A581" s="5">
        <v>50</v>
      </c>
      <c r="B581" s="5">
        <v>0</v>
      </c>
      <c r="C581" s="5">
        <v>0</v>
      </c>
      <c r="D581" s="5">
        <v>1</v>
      </c>
      <c r="E581" s="5">
        <v>229</v>
      </c>
      <c r="F581" s="5">
        <f>ROUND(Source!AZ570,O581)</f>
        <v>0</v>
      </c>
      <c r="G581" s="5" t="s">
        <v>101</v>
      </c>
      <c r="H581" s="5" t="s">
        <v>102</v>
      </c>
      <c r="I581" s="5"/>
      <c r="J581" s="5"/>
      <c r="K581" s="5">
        <v>229</v>
      </c>
      <c r="L581" s="5">
        <v>10</v>
      </c>
      <c r="M581" s="5">
        <v>3</v>
      </c>
      <c r="N581" s="5" t="s">
        <v>3</v>
      </c>
      <c r="O581" s="5">
        <v>2</v>
      </c>
      <c r="P581" s="5">
        <f>ROUND(Source!ER570,O581)</f>
        <v>33546.86</v>
      </c>
      <c r="Q581" s="5"/>
      <c r="R581" s="5"/>
      <c r="S581" s="5"/>
      <c r="T581" s="5"/>
      <c r="U581" s="5"/>
      <c r="V581" s="5"/>
      <c r="W581" s="5"/>
    </row>
    <row r="582" spans="1:23">
      <c r="A582" s="5">
        <v>50</v>
      </c>
      <c r="B582" s="5">
        <v>0</v>
      </c>
      <c r="C582" s="5">
        <v>0</v>
      </c>
      <c r="D582" s="5">
        <v>1</v>
      </c>
      <c r="E582" s="5">
        <v>203</v>
      </c>
      <c r="F582" s="5">
        <f>ROUND(Source!Q570,O582)</f>
        <v>60.68</v>
      </c>
      <c r="G582" s="5" t="s">
        <v>103</v>
      </c>
      <c r="H582" s="5" t="s">
        <v>104</v>
      </c>
      <c r="I582" s="5"/>
      <c r="J582" s="5"/>
      <c r="K582" s="5">
        <v>203</v>
      </c>
      <c r="L582" s="5">
        <v>11</v>
      </c>
      <c r="M582" s="5">
        <v>3</v>
      </c>
      <c r="N582" s="5" t="s">
        <v>3</v>
      </c>
      <c r="O582" s="5">
        <v>2</v>
      </c>
      <c r="P582" s="5">
        <f>ROUND(Source!DI570,O582)</f>
        <v>60.68</v>
      </c>
      <c r="Q582" s="5"/>
      <c r="R582" s="5"/>
      <c r="S582" s="5"/>
      <c r="T582" s="5"/>
      <c r="U582" s="5"/>
      <c r="V582" s="5"/>
      <c r="W582" s="5"/>
    </row>
    <row r="583" spans="1:23">
      <c r="A583" s="5">
        <v>50</v>
      </c>
      <c r="B583" s="5">
        <v>0</v>
      </c>
      <c r="C583" s="5">
        <v>0</v>
      </c>
      <c r="D583" s="5">
        <v>1</v>
      </c>
      <c r="E583" s="5">
        <v>231</v>
      </c>
      <c r="F583" s="5">
        <f>ROUND(Source!BB570,O583)</f>
        <v>0</v>
      </c>
      <c r="G583" s="5" t="s">
        <v>105</v>
      </c>
      <c r="H583" s="5" t="s">
        <v>106</v>
      </c>
      <c r="I583" s="5"/>
      <c r="J583" s="5"/>
      <c r="K583" s="5">
        <v>231</v>
      </c>
      <c r="L583" s="5">
        <v>12</v>
      </c>
      <c r="M583" s="5">
        <v>3</v>
      </c>
      <c r="N583" s="5" t="s">
        <v>3</v>
      </c>
      <c r="O583" s="5">
        <v>2</v>
      </c>
      <c r="P583" s="5">
        <f>ROUND(Source!ET570,O583)</f>
        <v>0</v>
      </c>
      <c r="Q583" s="5"/>
      <c r="R583" s="5"/>
      <c r="S583" s="5"/>
      <c r="T583" s="5"/>
      <c r="U583" s="5"/>
      <c r="V583" s="5"/>
      <c r="W583" s="5"/>
    </row>
    <row r="584" spans="1:23">
      <c r="A584" s="5">
        <v>50</v>
      </c>
      <c r="B584" s="5">
        <v>0</v>
      </c>
      <c r="C584" s="5">
        <v>0</v>
      </c>
      <c r="D584" s="5">
        <v>1</v>
      </c>
      <c r="E584" s="5">
        <v>204</v>
      </c>
      <c r="F584" s="5">
        <f>ROUND(Source!R570,O584)</f>
        <v>7.48</v>
      </c>
      <c r="G584" s="5" t="s">
        <v>107</v>
      </c>
      <c r="H584" s="5" t="s">
        <v>108</v>
      </c>
      <c r="I584" s="5"/>
      <c r="J584" s="5"/>
      <c r="K584" s="5">
        <v>204</v>
      </c>
      <c r="L584" s="5">
        <v>13</v>
      </c>
      <c r="M584" s="5">
        <v>3</v>
      </c>
      <c r="N584" s="5" t="s">
        <v>3</v>
      </c>
      <c r="O584" s="5">
        <v>2</v>
      </c>
      <c r="P584" s="5">
        <f>ROUND(Source!DJ570,O584)</f>
        <v>7.48</v>
      </c>
      <c r="Q584" s="5"/>
      <c r="R584" s="5"/>
      <c r="S584" s="5"/>
      <c r="T584" s="5"/>
      <c r="U584" s="5"/>
      <c r="V584" s="5"/>
      <c r="W584" s="5"/>
    </row>
    <row r="585" spans="1:23">
      <c r="A585" s="5">
        <v>50</v>
      </c>
      <c r="B585" s="5">
        <v>0</v>
      </c>
      <c r="C585" s="5">
        <v>0</v>
      </c>
      <c r="D585" s="5">
        <v>1</v>
      </c>
      <c r="E585" s="5">
        <v>205</v>
      </c>
      <c r="F585" s="5">
        <f>ROUND(Source!S570,O585)</f>
        <v>259.95999999999998</v>
      </c>
      <c r="G585" s="5" t="s">
        <v>109</v>
      </c>
      <c r="H585" s="5" t="s">
        <v>110</v>
      </c>
      <c r="I585" s="5"/>
      <c r="J585" s="5"/>
      <c r="K585" s="5">
        <v>205</v>
      </c>
      <c r="L585" s="5">
        <v>14</v>
      </c>
      <c r="M585" s="5">
        <v>3</v>
      </c>
      <c r="N585" s="5" t="s">
        <v>3</v>
      </c>
      <c r="O585" s="5">
        <v>2</v>
      </c>
      <c r="P585" s="5">
        <f>ROUND(Source!DK570,O585)</f>
        <v>259.95999999999998</v>
      </c>
      <c r="Q585" s="5"/>
      <c r="R585" s="5"/>
      <c r="S585" s="5"/>
      <c r="T585" s="5"/>
      <c r="U585" s="5"/>
      <c r="V585" s="5"/>
      <c r="W585" s="5"/>
    </row>
    <row r="586" spans="1:23">
      <c r="A586" s="5">
        <v>50</v>
      </c>
      <c r="B586" s="5">
        <v>0</v>
      </c>
      <c r="C586" s="5">
        <v>0</v>
      </c>
      <c r="D586" s="5">
        <v>1</v>
      </c>
      <c r="E586" s="5">
        <v>232</v>
      </c>
      <c r="F586" s="5">
        <f>ROUND(Source!BC570,O586)</f>
        <v>0</v>
      </c>
      <c r="G586" s="5" t="s">
        <v>111</v>
      </c>
      <c r="H586" s="5" t="s">
        <v>112</v>
      </c>
      <c r="I586" s="5"/>
      <c r="J586" s="5"/>
      <c r="K586" s="5">
        <v>232</v>
      </c>
      <c r="L586" s="5">
        <v>15</v>
      </c>
      <c r="M586" s="5">
        <v>3</v>
      </c>
      <c r="N586" s="5" t="s">
        <v>3</v>
      </c>
      <c r="O586" s="5">
        <v>2</v>
      </c>
      <c r="P586" s="5">
        <f>ROUND(Source!EU570,O586)</f>
        <v>0</v>
      </c>
      <c r="Q586" s="5"/>
      <c r="R586" s="5"/>
      <c r="S586" s="5"/>
      <c r="T586" s="5"/>
      <c r="U586" s="5"/>
      <c r="V586" s="5"/>
      <c r="W586" s="5"/>
    </row>
    <row r="587" spans="1:23">
      <c r="A587" s="5">
        <v>50</v>
      </c>
      <c r="B587" s="5">
        <v>0</v>
      </c>
      <c r="C587" s="5">
        <v>0</v>
      </c>
      <c r="D587" s="5">
        <v>1</v>
      </c>
      <c r="E587" s="5">
        <v>214</v>
      </c>
      <c r="F587" s="5">
        <f>ROUND(Source!AS570,O587)</f>
        <v>929.62</v>
      </c>
      <c r="G587" s="5" t="s">
        <v>113</v>
      </c>
      <c r="H587" s="5" t="s">
        <v>114</v>
      </c>
      <c r="I587" s="5"/>
      <c r="J587" s="5"/>
      <c r="K587" s="5">
        <v>214</v>
      </c>
      <c r="L587" s="5">
        <v>16</v>
      </c>
      <c r="M587" s="5">
        <v>3</v>
      </c>
      <c r="N587" s="5" t="s">
        <v>3</v>
      </c>
      <c r="O587" s="5">
        <v>2</v>
      </c>
      <c r="P587" s="5">
        <f>ROUND(Source!EK570,O587)</f>
        <v>6755.83</v>
      </c>
      <c r="Q587" s="5"/>
      <c r="R587" s="5"/>
      <c r="S587" s="5"/>
      <c r="T587" s="5"/>
      <c r="U587" s="5"/>
      <c r="V587" s="5"/>
      <c r="W587" s="5"/>
    </row>
    <row r="588" spans="1:23">
      <c r="A588" s="5">
        <v>50</v>
      </c>
      <c r="B588" s="5">
        <v>0</v>
      </c>
      <c r="C588" s="5">
        <v>0</v>
      </c>
      <c r="D588" s="5">
        <v>1</v>
      </c>
      <c r="E588" s="5">
        <v>215</v>
      </c>
      <c r="F588" s="5">
        <f>ROUND(Source!AT570,O588)</f>
        <v>0</v>
      </c>
      <c r="G588" s="5" t="s">
        <v>115</v>
      </c>
      <c r="H588" s="5" t="s">
        <v>116</v>
      </c>
      <c r="I588" s="5"/>
      <c r="J588" s="5"/>
      <c r="K588" s="5">
        <v>215</v>
      </c>
      <c r="L588" s="5">
        <v>17</v>
      </c>
      <c r="M588" s="5">
        <v>3</v>
      </c>
      <c r="N588" s="5" t="s">
        <v>3</v>
      </c>
      <c r="O588" s="5">
        <v>2</v>
      </c>
      <c r="P588" s="5">
        <f>ROUND(Source!EL570,O588)</f>
        <v>5325.01</v>
      </c>
      <c r="Q588" s="5"/>
      <c r="R588" s="5"/>
      <c r="S588" s="5"/>
      <c r="T588" s="5"/>
      <c r="U588" s="5"/>
      <c r="V588" s="5"/>
      <c r="W588" s="5"/>
    </row>
    <row r="589" spans="1:23">
      <c r="A589" s="5">
        <v>50</v>
      </c>
      <c r="B589" s="5">
        <v>0</v>
      </c>
      <c r="C589" s="5">
        <v>0</v>
      </c>
      <c r="D589" s="5">
        <v>1</v>
      </c>
      <c r="E589" s="5">
        <v>217</v>
      </c>
      <c r="F589" s="5">
        <f>ROUND(Source!AU570,O589)</f>
        <v>0</v>
      </c>
      <c r="G589" s="5" t="s">
        <v>117</v>
      </c>
      <c r="H589" s="5" t="s">
        <v>118</v>
      </c>
      <c r="I589" s="5"/>
      <c r="J589" s="5"/>
      <c r="K589" s="5">
        <v>217</v>
      </c>
      <c r="L589" s="5">
        <v>18</v>
      </c>
      <c r="M589" s="5">
        <v>3</v>
      </c>
      <c r="N589" s="5" t="s">
        <v>3</v>
      </c>
      <c r="O589" s="5">
        <v>2</v>
      </c>
      <c r="P589" s="5">
        <f>ROUND(Source!EM570,O589)</f>
        <v>0</v>
      </c>
      <c r="Q589" s="5"/>
      <c r="R589" s="5"/>
      <c r="S589" s="5"/>
      <c r="T589" s="5"/>
      <c r="U589" s="5"/>
      <c r="V589" s="5"/>
      <c r="W589" s="5"/>
    </row>
    <row r="590" spans="1:23">
      <c r="A590" s="5">
        <v>50</v>
      </c>
      <c r="B590" s="5">
        <v>0</v>
      </c>
      <c r="C590" s="5">
        <v>0</v>
      </c>
      <c r="D590" s="5">
        <v>1</v>
      </c>
      <c r="E590" s="5">
        <v>230</v>
      </c>
      <c r="F590" s="5">
        <f>ROUND(Source!BA570,O590)</f>
        <v>0</v>
      </c>
      <c r="G590" s="5" t="s">
        <v>119</v>
      </c>
      <c r="H590" s="5" t="s">
        <v>120</v>
      </c>
      <c r="I590" s="5"/>
      <c r="J590" s="5"/>
      <c r="K590" s="5">
        <v>230</v>
      </c>
      <c r="L590" s="5">
        <v>19</v>
      </c>
      <c r="M590" s="5">
        <v>3</v>
      </c>
      <c r="N590" s="5" t="s">
        <v>3</v>
      </c>
      <c r="O590" s="5">
        <v>2</v>
      </c>
      <c r="P590" s="5">
        <f>ROUND(Source!ES570,O590)</f>
        <v>0</v>
      </c>
      <c r="Q590" s="5"/>
      <c r="R590" s="5"/>
      <c r="S590" s="5"/>
      <c r="T590" s="5"/>
      <c r="U590" s="5"/>
      <c r="V590" s="5"/>
      <c r="W590" s="5"/>
    </row>
    <row r="591" spans="1:23">
      <c r="A591" s="5">
        <v>50</v>
      </c>
      <c r="B591" s="5">
        <v>0</v>
      </c>
      <c r="C591" s="5">
        <v>0</v>
      </c>
      <c r="D591" s="5">
        <v>1</v>
      </c>
      <c r="E591" s="5">
        <v>206</v>
      </c>
      <c r="F591" s="5">
        <f>ROUND(Source!T570,O591)</f>
        <v>0</v>
      </c>
      <c r="G591" s="5" t="s">
        <v>121</v>
      </c>
      <c r="H591" s="5" t="s">
        <v>122</v>
      </c>
      <c r="I591" s="5"/>
      <c r="J591" s="5"/>
      <c r="K591" s="5">
        <v>206</v>
      </c>
      <c r="L591" s="5">
        <v>20</v>
      </c>
      <c r="M591" s="5">
        <v>3</v>
      </c>
      <c r="N591" s="5" t="s">
        <v>3</v>
      </c>
      <c r="O591" s="5">
        <v>2</v>
      </c>
      <c r="P591" s="5">
        <f>ROUND(Source!DL570,O591)</f>
        <v>0</v>
      </c>
      <c r="Q591" s="5"/>
      <c r="R591" s="5"/>
      <c r="S591" s="5"/>
      <c r="T591" s="5"/>
      <c r="U591" s="5"/>
      <c r="V591" s="5"/>
      <c r="W591" s="5"/>
    </row>
    <row r="592" spans="1:23">
      <c r="A592" s="5">
        <v>50</v>
      </c>
      <c r="B592" s="5">
        <v>0</v>
      </c>
      <c r="C592" s="5">
        <v>0</v>
      </c>
      <c r="D592" s="5">
        <v>1</v>
      </c>
      <c r="E592" s="5">
        <v>207</v>
      </c>
      <c r="F592" s="5">
        <f>Source!U570</f>
        <v>27.440389200000002</v>
      </c>
      <c r="G592" s="5" t="s">
        <v>123</v>
      </c>
      <c r="H592" s="5" t="s">
        <v>124</v>
      </c>
      <c r="I592" s="5"/>
      <c r="J592" s="5"/>
      <c r="K592" s="5">
        <v>207</v>
      </c>
      <c r="L592" s="5">
        <v>21</v>
      </c>
      <c r="M592" s="5">
        <v>3</v>
      </c>
      <c r="N592" s="5" t="s">
        <v>3</v>
      </c>
      <c r="O592" s="5">
        <v>-1</v>
      </c>
      <c r="P592" s="5">
        <f>Source!DM570</f>
        <v>27.440389200000002</v>
      </c>
      <c r="Q592" s="5"/>
      <c r="R592" s="5"/>
      <c r="S592" s="5"/>
      <c r="T592" s="5"/>
      <c r="U592" s="5"/>
      <c r="V592" s="5"/>
      <c r="W592" s="5"/>
    </row>
    <row r="593" spans="1:255">
      <c r="A593" s="5">
        <v>50</v>
      </c>
      <c r="B593" s="5">
        <v>0</v>
      </c>
      <c r="C593" s="5">
        <v>0</v>
      </c>
      <c r="D593" s="5">
        <v>1</v>
      </c>
      <c r="E593" s="5">
        <v>208</v>
      </c>
      <c r="F593" s="5">
        <f>Source!V570</f>
        <v>0.63443999999999989</v>
      </c>
      <c r="G593" s="5" t="s">
        <v>125</v>
      </c>
      <c r="H593" s="5" t="s">
        <v>126</v>
      </c>
      <c r="I593" s="5"/>
      <c r="J593" s="5"/>
      <c r="K593" s="5">
        <v>208</v>
      </c>
      <c r="L593" s="5">
        <v>22</v>
      </c>
      <c r="M593" s="5">
        <v>3</v>
      </c>
      <c r="N593" s="5" t="s">
        <v>3</v>
      </c>
      <c r="O593" s="5">
        <v>-1</v>
      </c>
      <c r="P593" s="5">
        <f>Source!DN570</f>
        <v>0.63443999999999989</v>
      </c>
      <c r="Q593" s="5"/>
      <c r="R593" s="5"/>
      <c r="S593" s="5"/>
      <c r="T593" s="5"/>
      <c r="U593" s="5"/>
      <c r="V593" s="5"/>
      <c r="W593" s="5"/>
    </row>
    <row r="594" spans="1:255">
      <c r="A594" s="5">
        <v>50</v>
      </c>
      <c r="B594" s="5">
        <v>0</v>
      </c>
      <c r="C594" s="5">
        <v>0</v>
      </c>
      <c r="D594" s="5">
        <v>1</v>
      </c>
      <c r="E594" s="5">
        <v>209</v>
      </c>
      <c r="F594" s="5">
        <f>ROUND(Source!W570,O594)</f>
        <v>0</v>
      </c>
      <c r="G594" s="5" t="s">
        <v>127</v>
      </c>
      <c r="H594" s="5" t="s">
        <v>128</v>
      </c>
      <c r="I594" s="5"/>
      <c r="J594" s="5"/>
      <c r="K594" s="5">
        <v>209</v>
      </c>
      <c r="L594" s="5">
        <v>23</v>
      </c>
      <c r="M594" s="5">
        <v>3</v>
      </c>
      <c r="N594" s="5" t="s">
        <v>3</v>
      </c>
      <c r="O594" s="5">
        <v>2</v>
      </c>
      <c r="P594" s="5">
        <f>ROUND(Source!DO570,O594)</f>
        <v>0</v>
      </c>
      <c r="Q594" s="5"/>
      <c r="R594" s="5"/>
      <c r="S594" s="5"/>
      <c r="T594" s="5"/>
      <c r="U594" s="5"/>
      <c r="V594" s="5"/>
      <c r="W594" s="5"/>
    </row>
    <row r="595" spans="1:255">
      <c r="A595" s="5">
        <v>50</v>
      </c>
      <c r="B595" s="5">
        <v>0</v>
      </c>
      <c r="C595" s="5">
        <v>0</v>
      </c>
      <c r="D595" s="5">
        <v>1</v>
      </c>
      <c r="E595" s="5">
        <v>233</v>
      </c>
      <c r="F595" s="5">
        <f>ROUND(Source!BD570,O595)</f>
        <v>0</v>
      </c>
      <c r="G595" s="5" t="s">
        <v>129</v>
      </c>
      <c r="H595" s="5" t="s">
        <v>130</v>
      </c>
      <c r="I595" s="5"/>
      <c r="J595" s="5"/>
      <c r="K595" s="5">
        <v>233</v>
      </c>
      <c r="L595" s="5">
        <v>24</v>
      </c>
      <c r="M595" s="5">
        <v>3</v>
      </c>
      <c r="N595" s="5" t="s">
        <v>3</v>
      </c>
      <c r="O595" s="5">
        <v>2</v>
      </c>
      <c r="P595" s="5">
        <f>ROUND(Source!EV570,O595)</f>
        <v>0</v>
      </c>
      <c r="Q595" s="5"/>
      <c r="R595" s="5"/>
      <c r="S595" s="5"/>
      <c r="T595" s="5"/>
      <c r="U595" s="5"/>
      <c r="V595" s="5"/>
      <c r="W595" s="5"/>
    </row>
    <row r="596" spans="1:255">
      <c r="A596" s="5">
        <v>50</v>
      </c>
      <c r="B596" s="5">
        <v>0</v>
      </c>
      <c r="C596" s="5">
        <v>0</v>
      </c>
      <c r="D596" s="5">
        <v>1</v>
      </c>
      <c r="E596" s="5">
        <v>210</v>
      </c>
      <c r="F596" s="5">
        <f>ROUND(Source!X570,O596)</f>
        <v>307.55</v>
      </c>
      <c r="G596" s="5" t="s">
        <v>131</v>
      </c>
      <c r="H596" s="5" t="s">
        <v>132</v>
      </c>
      <c r="I596" s="5"/>
      <c r="J596" s="5"/>
      <c r="K596" s="5">
        <v>210</v>
      </c>
      <c r="L596" s="5">
        <v>25</v>
      </c>
      <c r="M596" s="5">
        <v>3</v>
      </c>
      <c r="N596" s="5" t="s">
        <v>3</v>
      </c>
      <c r="O596" s="5">
        <v>2</v>
      </c>
      <c r="P596" s="5">
        <f>ROUND(Source!DP570,O596)</f>
        <v>307.55</v>
      </c>
      <c r="Q596" s="5"/>
      <c r="R596" s="5"/>
      <c r="S596" s="5"/>
      <c r="T596" s="5"/>
      <c r="U596" s="5"/>
      <c r="V596" s="5"/>
      <c r="W596" s="5"/>
    </row>
    <row r="597" spans="1:255">
      <c r="A597" s="5">
        <v>50</v>
      </c>
      <c r="B597" s="5">
        <v>0</v>
      </c>
      <c r="C597" s="5">
        <v>0</v>
      </c>
      <c r="D597" s="5">
        <v>1</v>
      </c>
      <c r="E597" s="5">
        <v>211</v>
      </c>
      <c r="F597" s="5">
        <f>ROUND(Source!Y570,O597)</f>
        <v>189.88</v>
      </c>
      <c r="G597" s="5" t="s">
        <v>133</v>
      </c>
      <c r="H597" s="5" t="s">
        <v>134</v>
      </c>
      <c r="I597" s="5"/>
      <c r="J597" s="5"/>
      <c r="K597" s="5">
        <v>211</v>
      </c>
      <c r="L597" s="5">
        <v>26</v>
      </c>
      <c r="M597" s="5">
        <v>3</v>
      </c>
      <c r="N597" s="5" t="s">
        <v>3</v>
      </c>
      <c r="O597" s="5">
        <v>2</v>
      </c>
      <c r="P597" s="5">
        <f>ROUND(Source!DQ570,O597)</f>
        <v>189.88</v>
      </c>
      <c r="Q597" s="5"/>
      <c r="R597" s="5"/>
      <c r="S597" s="5"/>
      <c r="T597" s="5"/>
      <c r="U597" s="5"/>
      <c r="V597" s="5"/>
      <c r="W597" s="5"/>
    </row>
    <row r="598" spans="1:255">
      <c r="A598" s="5">
        <v>50</v>
      </c>
      <c r="B598" s="5">
        <v>0</v>
      </c>
      <c r="C598" s="5">
        <v>0</v>
      </c>
      <c r="D598" s="5">
        <v>1</v>
      </c>
      <c r="E598" s="5">
        <v>224</v>
      </c>
      <c r="F598" s="5">
        <f>ROUND(Source!AR570,O598)</f>
        <v>929.62</v>
      </c>
      <c r="G598" s="5" t="s">
        <v>135</v>
      </c>
      <c r="H598" s="5" t="s">
        <v>136</v>
      </c>
      <c r="I598" s="5"/>
      <c r="J598" s="5"/>
      <c r="K598" s="5">
        <v>224</v>
      </c>
      <c r="L598" s="5">
        <v>27</v>
      </c>
      <c r="M598" s="5">
        <v>3</v>
      </c>
      <c r="N598" s="5" t="s">
        <v>3</v>
      </c>
      <c r="O598" s="5">
        <v>2</v>
      </c>
      <c r="P598" s="5">
        <f>ROUND(Source!EJ570,O598)</f>
        <v>45627.7</v>
      </c>
      <c r="Q598" s="5"/>
      <c r="R598" s="5"/>
      <c r="S598" s="5"/>
      <c r="T598" s="5"/>
      <c r="U598" s="5"/>
      <c r="V598" s="5"/>
      <c r="W598" s="5"/>
    </row>
    <row r="600" spans="1:255">
      <c r="A600" s="1">
        <v>4</v>
      </c>
      <c r="B600" s="1">
        <v>1</v>
      </c>
      <c r="C600" s="1"/>
      <c r="D600" s="1">
        <f>ROW(A627)</f>
        <v>627</v>
      </c>
      <c r="E600" s="1"/>
      <c r="F600" s="1" t="s">
        <v>340</v>
      </c>
      <c r="G600" s="1" t="s">
        <v>340</v>
      </c>
      <c r="H600" s="1" t="s">
        <v>3</v>
      </c>
      <c r="I600" s="1">
        <v>0</v>
      </c>
      <c r="J600" s="1"/>
      <c r="K600" s="1">
        <v>-1</v>
      </c>
      <c r="L600" s="1"/>
      <c r="M600" s="1"/>
      <c r="N600" s="1"/>
      <c r="O600" s="1"/>
      <c r="P600" s="1"/>
      <c r="Q600" s="1"/>
      <c r="R600" s="1"/>
      <c r="S600" s="1"/>
      <c r="T600" s="1"/>
      <c r="U600" s="1" t="s">
        <v>3</v>
      </c>
      <c r="V600" s="1">
        <v>0</v>
      </c>
      <c r="W600" s="1"/>
      <c r="X600" s="1"/>
      <c r="Y600" s="1"/>
      <c r="Z600" s="1"/>
      <c r="AA600" s="1"/>
      <c r="AB600" s="1" t="s">
        <v>3</v>
      </c>
      <c r="AC600" s="1" t="s">
        <v>3</v>
      </c>
      <c r="AD600" s="1" t="s">
        <v>3</v>
      </c>
      <c r="AE600" s="1" t="s">
        <v>3</v>
      </c>
      <c r="AF600" s="1" t="s">
        <v>3</v>
      </c>
      <c r="AG600" s="1" t="s">
        <v>3</v>
      </c>
      <c r="AH600" s="1"/>
      <c r="AI600" s="1"/>
      <c r="AJ600" s="1"/>
      <c r="AK600" s="1"/>
      <c r="AL600" s="1"/>
      <c r="AM600" s="1"/>
      <c r="AN600" s="1"/>
      <c r="AO600" s="1"/>
      <c r="AP600" s="1" t="s">
        <v>3</v>
      </c>
      <c r="AQ600" s="1" t="s">
        <v>3</v>
      </c>
      <c r="AR600" s="1" t="s">
        <v>3</v>
      </c>
      <c r="AS600" s="1"/>
      <c r="AT600" s="1"/>
      <c r="AU600" s="1"/>
      <c r="AV600" s="1"/>
      <c r="AW600" s="1"/>
      <c r="AX600" s="1"/>
      <c r="AY600" s="1"/>
      <c r="AZ600" s="1" t="s">
        <v>3</v>
      </c>
      <c r="BA600" s="1"/>
      <c r="BB600" s="1" t="s">
        <v>3</v>
      </c>
      <c r="BC600" s="1" t="s">
        <v>3</v>
      </c>
      <c r="BD600" s="1" t="s">
        <v>3</v>
      </c>
      <c r="BE600" s="1" t="s">
        <v>3</v>
      </c>
      <c r="BF600" s="1" t="s">
        <v>3</v>
      </c>
      <c r="BG600" s="1" t="s">
        <v>3</v>
      </c>
      <c r="BH600" s="1" t="s">
        <v>3</v>
      </c>
      <c r="BI600" s="1" t="s">
        <v>3</v>
      </c>
      <c r="BJ600" s="1" t="s">
        <v>3</v>
      </c>
      <c r="BK600" s="1" t="s">
        <v>3</v>
      </c>
      <c r="BL600" s="1" t="s">
        <v>3</v>
      </c>
      <c r="BM600" s="1" t="s">
        <v>3</v>
      </c>
      <c r="BN600" s="1" t="s">
        <v>3</v>
      </c>
      <c r="BO600" s="1" t="s">
        <v>3</v>
      </c>
      <c r="BP600" s="1" t="s">
        <v>3</v>
      </c>
      <c r="BQ600" s="1"/>
      <c r="BR600" s="1"/>
      <c r="BS600" s="1"/>
      <c r="BT600" s="1"/>
      <c r="BU600" s="1"/>
      <c r="BV600" s="1"/>
      <c r="BW600" s="1"/>
      <c r="BX600" s="1">
        <v>0</v>
      </c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>
        <v>0</v>
      </c>
    </row>
    <row r="602" spans="1:255">
      <c r="A602" s="3">
        <v>52</v>
      </c>
      <c r="B602" s="3">
        <f t="shared" ref="B602:G602" si="530">B627</f>
        <v>1</v>
      </c>
      <c r="C602" s="3">
        <f t="shared" si="530"/>
        <v>4</v>
      </c>
      <c r="D602" s="3">
        <f t="shared" si="530"/>
        <v>600</v>
      </c>
      <c r="E602" s="3">
        <f t="shared" si="530"/>
        <v>0</v>
      </c>
      <c r="F602" s="3" t="str">
        <f t="shared" si="530"/>
        <v>11.Система ПД6 (оборудование)</v>
      </c>
      <c r="G602" s="3" t="str">
        <f t="shared" si="530"/>
        <v>11.Система ПД6 (оборудование)</v>
      </c>
      <c r="H602" s="3"/>
      <c r="I602" s="3"/>
      <c r="J602" s="3"/>
      <c r="K602" s="3"/>
      <c r="L602" s="3"/>
      <c r="M602" s="3"/>
      <c r="N602" s="3"/>
      <c r="O602" s="3">
        <f t="shared" ref="O602:AT602" si="531">O627</f>
        <v>460.26</v>
      </c>
      <c r="P602" s="3">
        <f t="shared" si="531"/>
        <v>114.39</v>
      </c>
      <c r="Q602" s="3">
        <f t="shared" si="531"/>
        <v>63.2</v>
      </c>
      <c r="R602" s="3">
        <f t="shared" si="531"/>
        <v>7.61</v>
      </c>
      <c r="S602" s="3">
        <f t="shared" si="531"/>
        <v>282.67</v>
      </c>
      <c r="T602" s="3">
        <f t="shared" si="531"/>
        <v>0</v>
      </c>
      <c r="U602" s="3">
        <f t="shared" si="531"/>
        <v>29.973862199999999</v>
      </c>
      <c r="V602" s="3">
        <f t="shared" si="531"/>
        <v>0.64609499999999986</v>
      </c>
      <c r="W602" s="3">
        <f t="shared" si="531"/>
        <v>0</v>
      </c>
      <c r="X602" s="3">
        <f t="shared" si="531"/>
        <v>333.82</v>
      </c>
      <c r="Y602" s="3">
        <f t="shared" si="531"/>
        <v>206.1</v>
      </c>
      <c r="Z602" s="3">
        <f t="shared" si="531"/>
        <v>0</v>
      </c>
      <c r="AA602" s="3">
        <f t="shared" si="531"/>
        <v>0</v>
      </c>
      <c r="AB602" s="3">
        <f t="shared" si="531"/>
        <v>460.26</v>
      </c>
      <c r="AC602" s="3">
        <f t="shared" si="531"/>
        <v>114.39</v>
      </c>
      <c r="AD602" s="3">
        <f t="shared" si="531"/>
        <v>63.2</v>
      </c>
      <c r="AE602" s="3">
        <f t="shared" si="531"/>
        <v>7.61</v>
      </c>
      <c r="AF602" s="3">
        <f t="shared" si="531"/>
        <v>282.67</v>
      </c>
      <c r="AG602" s="3">
        <f t="shared" si="531"/>
        <v>0</v>
      </c>
      <c r="AH602" s="3">
        <f t="shared" si="531"/>
        <v>29.973862199999999</v>
      </c>
      <c r="AI602" s="3">
        <f t="shared" si="531"/>
        <v>0.64609499999999986</v>
      </c>
      <c r="AJ602" s="3">
        <f t="shared" si="531"/>
        <v>0</v>
      </c>
      <c r="AK602" s="3">
        <f t="shared" si="531"/>
        <v>333.82</v>
      </c>
      <c r="AL602" s="3">
        <f t="shared" si="531"/>
        <v>206.1</v>
      </c>
      <c r="AM602" s="3">
        <f t="shared" si="531"/>
        <v>0</v>
      </c>
      <c r="AN602" s="3">
        <f t="shared" si="531"/>
        <v>0</v>
      </c>
      <c r="AO602" s="3">
        <f t="shared" si="531"/>
        <v>0</v>
      </c>
      <c r="AP602" s="3">
        <f t="shared" si="531"/>
        <v>0</v>
      </c>
      <c r="AQ602" s="3">
        <f t="shared" si="531"/>
        <v>0</v>
      </c>
      <c r="AR602" s="3">
        <f t="shared" si="531"/>
        <v>1000.18</v>
      </c>
      <c r="AS602" s="3">
        <f t="shared" si="531"/>
        <v>1000.18</v>
      </c>
      <c r="AT602" s="3">
        <f t="shared" si="531"/>
        <v>0</v>
      </c>
      <c r="AU602" s="3">
        <f t="shared" ref="AU602:BZ602" si="532">AU627</f>
        <v>0</v>
      </c>
      <c r="AV602" s="3">
        <f t="shared" si="532"/>
        <v>114.39</v>
      </c>
      <c r="AW602" s="3">
        <f t="shared" si="532"/>
        <v>114.39</v>
      </c>
      <c r="AX602" s="3">
        <f t="shared" si="532"/>
        <v>0</v>
      </c>
      <c r="AY602" s="3">
        <f t="shared" si="532"/>
        <v>114.39</v>
      </c>
      <c r="AZ602" s="3">
        <f t="shared" si="532"/>
        <v>0</v>
      </c>
      <c r="BA602" s="3">
        <f t="shared" si="532"/>
        <v>0</v>
      </c>
      <c r="BB602" s="3">
        <f t="shared" si="532"/>
        <v>0</v>
      </c>
      <c r="BC602" s="3">
        <f t="shared" si="532"/>
        <v>0</v>
      </c>
      <c r="BD602" s="3">
        <f t="shared" si="532"/>
        <v>0</v>
      </c>
      <c r="BE602" s="3">
        <f t="shared" si="532"/>
        <v>0</v>
      </c>
      <c r="BF602" s="3">
        <f t="shared" si="532"/>
        <v>0</v>
      </c>
      <c r="BG602" s="3">
        <f t="shared" si="532"/>
        <v>0</v>
      </c>
      <c r="BH602" s="3">
        <f t="shared" si="532"/>
        <v>0</v>
      </c>
      <c r="BI602" s="3">
        <f t="shared" si="532"/>
        <v>0</v>
      </c>
      <c r="BJ602" s="3">
        <f t="shared" si="532"/>
        <v>0</v>
      </c>
      <c r="BK602" s="3">
        <f t="shared" si="532"/>
        <v>0</v>
      </c>
      <c r="BL602" s="3">
        <f t="shared" si="532"/>
        <v>0</v>
      </c>
      <c r="BM602" s="3">
        <f t="shared" si="532"/>
        <v>0</v>
      </c>
      <c r="BN602" s="3">
        <f t="shared" si="532"/>
        <v>0</v>
      </c>
      <c r="BO602" s="3">
        <f t="shared" si="532"/>
        <v>0</v>
      </c>
      <c r="BP602" s="3">
        <f t="shared" si="532"/>
        <v>0</v>
      </c>
      <c r="BQ602" s="3">
        <f t="shared" si="532"/>
        <v>0</v>
      </c>
      <c r="BR602" s="3">
        <f t="shared" si="532"/>
        <v>0</v>
      </c>
      <c r="BS602" s="3">
        <f t="shared" si="532"/>
        <v>0</v>
      </c>
      <c r="BT602" s="3">
        <f t="shared" si="532"/>
        <v>0</v>
      </c>
      <c r="BU602" s="3">
        <f t="shared" si="532"/>
        <v>0</v>
      </c>
      <c r="BV602" s="3">
        <f t="shared" si="532"/>
        <v>0</v>
      </c>
      <c r="BW602" s="3">
        <f t="shared" si="532"/>
        <v>0</v>
      </c>
      <c r="BX602" s="3">
        <f t="shared" si="532"/>
        <v>0</v>
      </c>
      <c r="BY602" s="3">
        <f t="shared" si="532"/>
        <v>0</v>
      </c>
      <c r="BZ602" s="3">
        <f t="shared" si="532"/>
        <v>0</v>
      </c>
      <c r="CA602" s="3">
        <f t="shared" ref="CA602:DF602" si="533">CA627</f>
        <v>1000.18</v>
      </c>
      <c r="CB602" s="3">
        <f t="shared" si="533"/>
        <v>1000.18</v>
      </c>
      <c r="CC602" s="3">
        <f t="shared" si="533"/>
        <v>0</v>
      </c>
      <c r="CD602" s="3">
        <f t="shared" si="533"/>
        <v>0</v>
      </c>
      <c r="CE602" s="3">
        <f t="shared" si="533"/>
        <v>114.39</v>
      </c>
      <c r="CF602" s="3">
        <f t="shared" si="533"/>
        <v>114.39</v>
      </c>
      <c r="CG602" s="3">
        <f t="shared" si="533"/>
        <v>0</v>
      </c>
      <c r="CH602" s="3">
        <f t="shared" si="533"/>
        <v>114.39</v>
      </c>
      <c r="CI602" s="3">
        <f t="shared" si="533"/>
        <v>0</v>
      </c>
      <c r="CJ602" s="3">
        <f t="shared" si="533"/>
        <v>0</v>
      </c>
      <c r="CK602" s="3">
        <f t="shared" si="533"/>
        <v>0</v>
      </c>
      <c r="CL602" s="3">
        <f t="shared" si="533"/>
        <v>0</v>
      </c>
      <c r="CM602" s="3">
        <f t="shared" si="533"/>
        <v>0</v>
      </c>
      <c r="CN602" s="3">
        <f t="shared" si="533"/>
        <v>0</v>
      </c>
      <c r="CO602" s="3">
        <f t="shared" si="533"/>
        <v>0</v>
      </c>
      <c r="CP602" s="3">
        <f t="shared" si="533"/>
        <v>0</v>
      </c>
      <c r="CQ602" s="3">
        <f t="shared" si="533"/>
        <v>0</v>
      </c>
      <c r="CR602" s="3">
        <f t="shared" si="533"/>
        <v>0</v>
      </c>
      <c r="CS602" s="3">
        <f t="shared" si="533"/>
        <v>0</v>
      </c>
      <c r="CT602" s="3">
        <f t="shared" si="533"/>
        <v>0</v>
      </c>
      <c r="CU602" s="3">
        <f t="shared" si="533"/>
        <v>0</v>
      </c>
      <c r="CV602" s="3">
        <f t="shared" si="533"/>
        <v>0</v>
      </c>
      <c r="CW602" s="3">
        <f t="shared" si="533"/>
        <v>0</v>
      </c>
      <c r="CX602" s="3">
        <f t="shared" si="533"/>
        <v>0</v>
      </c>
      <c r="CY602" s="3">
        <f t="shared" si="533"/>
        <v>0</v>
      </c>
      <c r="CZ602" s="3">
        <f t="shared" si="533"/>
        <v>0</v>
      </c>
      <c r="DA602" s="3">
        <f t="shared" si="533"/>
        <v>0</v>
      </c>
      <c r="DB602" s="3">
        <f t="shared" si="533"/>
        <v>0</v>
      </c>
      <c r="DC602" s="3">
        <f t="shared" si="533"/>
        <v>0</v>
      </c>
      <c r="DD602" s="3">
        <f t="shared" si="533"/>
        <v>0</v>
      </c>
      <c r="DE602" s="3">
        <f t="shared" si="533"/>
        <v>0</v>
      </c>
      <c r="DF602" s="3">
        <f t="shared" si="533"/>
        <v>0</v>
      </c>
      <c r="DG602" s="4">
        <f t="shared" ref="DG602:EL602" si="534">DG627</f>
        <v>109514.87</v>
      </c>
      <c r="DH602" s="4">
        <f t="shared" si="534"/>
        <v>109169</v>
      </c>
      <c r="DI602" s="4">
        <f t="shared" si="534"/>
        <v>63.2</v>
      </c>
      <c r="DJ602" s="4">
        <f t="shared" si="534"/>
        <v>7.61</v>
      </c>
      <c r="DK602" s="4">
        <f t="shared" si="534"/>
        <v>282.67</v>
      </c>
      <c r="DL602" s="4">
        <f t="shared" si="534"/>
        <v>0</v>
      </c>
      <c r="DM602" s="4">
        <f t="shared" si="534"/>
        <v>29.973862199999999</v>
      </c>
      <c r="DN602" s="4">
        <f t="shared" si="534"/>
        <v>0.64609499999999986</v>
      </c>
      <c r="DO602" s="4">
        <f t="shared" si="534"/>
        <v>0</v>
      </c>
      <c r="DP602" s="4">
        <f t="shared" si="534"/>
        <v>333.82</v>
      </c>
      <c r="DQ602" s="4">
        <f t="shared" si="534"/>
        <v>206.1</v>
      </c>
      <c r="DR602" s="4">
        <f t="shared" si="534"/>
        <v>0</v>
      </c>
      <c r="DS602" s="4">
        <f t="shared" si="534"/>
        <v>0</v>
      </c>
      <c r="DT602" s="4">
        <f t="shared" si="534"/>
        <v>109514.87</v>
      </c>
      <c r="DU602" s="4">
        <f t="shared" si="534"/>
        <v>109169</v>
      </c>
      <c r="DV602" s="4">
        <f t="shared" si="534"/>
        <v>63.2</v>
      </c>
      <c r="DW602" s="4">
        <f t="shared" si="534"/>
        <v>7.61</v>
      </c>
      <c r="DX602" s="4">
        <f t="shared" si="534"/>
        <v>282.67</v>
      </c>
      <c r="DY602" s="4">
        <f t="shared" si="534"/>
        <v>0</v>
      </c>
      <c r="DZ602" s="4">
        <f t="shared" si="534"/>
        <v>29.973862199999999</v>
      </c>
      <c r="EA602" s="4">
        <f t="shared" si="534"/>
        <v>0.64609499999999986</v>
      </c>
      <c r="EB602" s="4">
        <f t="shared" si="534"/>
        <v>0</v>
      </c>
      <c r="EC602" s="4">
        <f t="shared" si="534"/>
        <v>333.82</v>
      </c>
      <c r="ED602" s="4">
        <f t="shared" si="534"/>
        <v>206.1</v>
      </c>
      <c r="EE602" s="4">
        <f t="shared" si="534"/>
        <v>0</v>
      </c>
      <c r="EF602" s="4">
        <f t="shared" si="534"/>
        <v>0</v>
      </c>
      <c r="EG602" s="4">
        <f t="shared" si="534"/>
        <v>0</v>
      </c>
      <c r="EH602" s="4">
        <f t="shared" si="534"/>
        <v>91805.71</v>
      </c>
      <c r="EI602" s="4">
        <f t="shared" si="534"/>
        <v>0</v>
      </c>
      <c r="EJ602" s="4">
        <f t="shared" si="534"/>
        <v>110054.79</v>
      </c>
      <c r="EK602" s="4">
        <f t="shared" si="534"/>
        <v>8778.89</v>
      </c>
      <c r="EL602" s="4">
        <f t="shared" si="534"/>
        <v>9470.19</v>
      </c>
      <c r="EM602" s="4">
        <f t="shared" ref="EM602:FR602" si="535">EM627</f>
        <v>0</v>
      </c>
      <c r="EN602" s="4">
        <f t="shared" si="535"/>
        <v>109169</v>
      </c>
      <c r="EO602" s="4">
        <f t="shared" si="535"/>
        <v>17363.29</v>
      </c>
      <c r="EP602" s="4">
        <f t="shared" si="535"/>
        <v>0</v>
      </c>
      <c r="EQ602" s="4">
        <f t="shared" si="535"/>
        <v>17363.29</v>
      </c>
      <c r="ER602" s="4">
        <f t="shared" si="535"/>
        <v>91805.71</v>
      </c>
      <c r="ES602" s="4">
        <f t="shared" si="535"/>
        <v>0</v>
      </c>
      <c r="ET602" s="4">
        <f t="shared" si="535"/>
        <v>0</v>
      </c>
      <c r="EU602" s="4">
        <f t="shared" si="535"/>
        <v>0</v>
      </c>
      <c r="EV602" s="4">
        <f t="shared" si="535"/>
        <v>0</v>
      </c>
      <c r="EW602" s="4">
        <f t="shared" si="535"/>
        <v>0</v>
      </c>
      <c r="EX602" s="4">
        <f t="shared" si="535"/>
        <v>0</v>
      </c>
      <c r="EY602" s="4">
        <f t="shared" si="535"/>
        <v>0</v>
      </c>
      <c r="EZ602" s="4">
        <f t="shared" si="535"/>
        <v>0</v>
      </c>
      <c r="FA602" s="4">
        <f t="shared" si="535"/>
        <v>0</v>
      </c>
      <c r="FB602" s="4">
        <f t="shared" si="535"/>
        <v>0</v>
      </c>
      <c r="FC602" s="4">
        <f t="shared" si="535"/>
        <v>0</v>
      </c>
      <c r="FD602" s="4">
        <f t="shared" si="535"/>
        <v>0</v>
      </c>
      <c r="FE602" s="4">
        <f t="shared" si="535"/>
        <v>0</v>
      </c>
      <c r="FF602" s="4">
        <f t="shared" si="535"/>
        <v>0</v>
      </c>
      <c r="FG602" s="4">
        <f t="shared" si="535"/>
        <v>0</v>
      </c>
      <c r="FH602" s="4">
        <f t="shared" si="535"/>
        <v>0</v>
      </c>
      <c r="FI602" s="4">
        <f t="shared" si="535"/>
        <v>0</v>
      </c>
      <c r="FJ602" s="4">
        <f t="shared" si="535"/>
        <v>0</v>
      </c>
      <c r="FK602" s="4">
        <f t="shared" si="535"/>
        <v>0</v>
      </c>
      <c r="FL602" s="4">
        <f t="shared" si="535"/>
        <v>0</v>
      </c>
      <c r="FM602" s="4">
        <f t="shared" si="535"/>
        <v>0</v>
      </c>
      <c r="FN602" s="4">
        <f t="shared" si="535"/>
        <v>0</v>
      </c>
      <c r="FO602" s="4">
        <f t="shared" si="535"/>
        <v>0</v>
      </c>
      <c r="FP602" s="4">
        <f t="shared" si="535"/>
        <v>0</v>
      </c>
      <c r="FQ602" s="4">
        <f t="shared" si="535"/>
        <v>91805.71</v>
      </c>
      <c r="FR602" s="4">
        <f t="shared" si="535"/>
        <v>0</v>
      </c>
      <c r="FS602" s="4">
        <f t="shared" ref="FS602:GX602" si="536">FS627</f>
        <v>110054.79</v>
      </c>
      <c r="FT602" s="4">
        <f t="shared" si="536"/>
        <v>8778.89</v>
      </c>
      <c r="FU602" s="4">
        <f t="shared" si="536"/>
        <v>9470.19</v>
      </c>
      <c r="FV602" s="4">
        <f t="shared" si="536"/>
        <v>0</v>
      </c>
      <c r="FW602" s="4">
        <f t="shared" si="536"/>
        <v>109169</v>
      </c>
      <c r="FX602" s="4">
        <f t="shared" si="536"/>
        <v>17363.289999999994</v>
      </c>
      <c r="FY602" s="4">
        <f t="shared" si="536"/>
        <v>0</v>
      </c>
      <c r="FZ602" s="4">
        <f t="shared" si="536"/>
        <v>17363.289999999994</v>
      </c>
      <c r="GA602" s="4">
        <f t="shared" si="536"/>
        <v>91805.71</v>
      </c>
      <c r="GB602" s="4">
        <f t="shared" si="536"/>
        <v>0</v>
      </c>
      <c r="GC602" s="4">
        <f t="shared" si="536"/>
        <v>0</v>
      </c>
      <c r="GD602" s="4">
        <f t="shared" si="536"/>
        <v>0</v>
      </c>
      <c r="GE602" s="4">
        <f t="shared" si="536"/>
        <v>0</v>
      </c>
      <c r="GF602" s="4">
        <f t="shared" si="536"/>
        <v>0</v>
      </c>
      <c r="GG602" s="4">
        <f t="shared" si="536"/>
        <v>0</v>
      </c>
      <c r="GH602" s="4">
        <f t="shared" si="536"/>
        <v>0</v>
      </c>
      <c r="GI602" s="4">
        <f t="shared" si="536"/>
        <v>0</v>
      </c>
      <c r="GJ602" s="4">
        <f t="shared" si="536"/>
        <v>0</v>
      </c>
      <c r="GK602" s="4">
        <f t="shared" si="536"/>
        <v>0</v>
      </c>
      <c r="GL602" s="4">
        <f t="shared" si="536"/>
        <v>0</v>
      </c>
      <c r="GM602" s="4">
        <f t="shared" si="536"/>
        <v>0</v>
      </c>
      <c r="GN602" s="4">
        <f t="shared" si="536"/>
        <v>0</v>
      </c>
      <c r="GO602" s="4">
        <f t="shared" si="536"/>
        <v>0</v>
      </c>
      <c r="GP602" s="4">
        <f t="shared" si="536"/>
        <v>0</v>
      </c>
      <c r="GQ602" s="4">
        <f t="shared" si="536"/>
        <v>0</v>
      </c>
      <c r="GR602" s="4">
        <f t="shared" si="536"/>
        <v>0</v>
      </c>
      <c r="GS602" s="4">
        <f t="shared" si="536"/>
        <v>0</v>
      </c>
      <c r="GT602" s="4">
        <f t="shared" si="536"/>
        <v>0</v>
      </c>
      <c r="GU602" s="4">
        <f t="shared" si="536"/>
        <v>0</v>
      </c>
      <c r="GV602" s="4">
        <f t="shared" si="536"/>
        <v>0</v>
      </c>
      <c r="GW602" s="4">
        <f t="shared" si="536"/>
        <v>0</v>
      </c>
      <c r="GX602" s="4">
        <f t="shared" si="536"/>
        <v>0</v>
      </c>
    </row>
    <row r="604" spans="1:255">
      <c r="A604" s="2">
        <v>17</v>
      </c>
      <c r="B604" s="2">
        <v>1</v>
      </c>
      <c r="C604" s="2">
        <f>ROW(SmtRes!A555)</f>
        <v>555</v>
      </c>
      <c r="D604" s="2">
        <f>ROW(EtalonRes!A636)</f>
        <v>636</v>
      </c>
      <c r="E604" s="2" t="s">
        <v>341</v>
      </c>
      <c r="F604" s="2" t="s">
        <v>17</v>
      </c>
      <c r="G604" s="2" t="s">
        <v>18</v>
      </c>
      <c r="H604" s="2" t="s">
        <v>19</v>
      </c>
      <c r="I604" s="2">
        <v>1</v>
      </c>
      <c r="J604" s="2">
        <v>0</v>
      </c>
      <c r="K604" s="2"/>
      <c r="L604" s="2"/>
      <c r="M604" s="2"/>
      <c r="N604" s="2"/>
      <c r="O604" s="2">
        <f t="shared" ref="O604:O625" si="537">ROUND(CP604,2)</f>
        <v>251.69</v>
      </c>
      <c r="P604" s="2">
        <f t="shared" ref="P604:P625" si="538">ROUND(CQ604*I604,2)</f>
        <v>2.02</v>
      </c>
      <c r="Q604" s="2">
        <f t="shared" ref="Q604:Q625" si="539">ROUND(CR604*I604,2)</f>
        <v>58.64</v>
      </c>
      <c r="R604" s="2">
        <f t="shared" ref="R604:R625" si="540">ROUND(CS604*I604,2)</f>
        <v>7.25</v>
      </c>
      <c r="S604" s="2">
        <f t="shared" ref="S604:S625" si="541">ROUND(CT604*I604,2)</f>
        <v>191.03</v>
      </c>
      <c r="T604" s="2">
        <f t="shared" ref="T604:T625" si="542">ROUND(CU604*I604,2)</f>
        <v>0</v>
      </c>
      <c r="U604" s="2">
        <f t="shared" ref="U604:U625" si="543">CV604*I604</f>
        <v>19.8582</v>
      </c>
      <c r="V604" s="2">
        <f t="shared" ref="V604:V625" si="544">CW604*I604</f>
        <v>0.61499999999999988</v>
      </c>
      <c r="W604" s="2">
        <f t="shared" ref="W604:W625" si="545">ROUND(CX604*I604,2)</f>
        <v>0</v>
      </c>
      <c r="X604" s="2">
        <f t="shared" ref="X604:X625" si="546">ROUND(CY604,2)</f>
        <v>228.02</v>
      </c>
      <c r="Y604" s="2">
        <f t="shared" ref="Y604:Y625" si="547">ROUND(CZ604,2)</f>
        <v>140.78</v>
      </c>
      <c r="Z604" s="2"/>
      <c r="AA604" s="2">
        <v>33304975</v>
      </c>
      <c r="AB604" s="2">
        <f t="shared" ref="AB604:AB625" si="548">ROUND((AC604+AD604+AF604),2)</f>
        <v>251.69</v>
      </c>
      <c r="AC604" s="2">
        <f t="shared" ref="AC604:AC625" si="549">ROUND((ES604),2)</f>
        <v>2.02</v>
      </c>
      <c r="AD604" s="2">
        <f>ROUND((((((ET604*1.2)*1.25))-(((EU604*1.2)*1.25)))+AE604),2)</f>
        <v>58.64</v>
      </c>
      <c r="AE604" s="2">
        <f>ROUND((((EU604*1.2)*1.25)),2)</f>
        <v>7.25</v>
      </c>
      <c r="AF604" s="2">
        <f>ROUND((((EV604*1.2)*1.15)),2)</f>
        <v>191.03</v>
      </c>
      <c r="AG604" s="2">
        <f t="shared" ref="AG604:AG625" si="550">ROUND((AP604),2)</f>
        <v>0</v>
      </c>
      <c r="AH604" s="2">
        <f>(((EW604*1.2)*1.15))</f>
        <v>19.8582</v>
      </c>
      <c r="AI604" s="2">
        <f>(((EX604*1.2)*1.25))</f>
        <v>0.61499999999999988</v>
      </c>
      <c r="AJ604" s="2">
        <f t="shared" ref="AJ604:AJ625" si="551">(AS604)</f>
        <v>0</v>
      </c>
      <c r="AK604" s="2">
        <v>179.54</v>
      </c>
      <c r="AL604" s="2">
        <v>2.02</v>
      </c>
      <c r="AM604" s="2">
        <v>39.090000000000003</v>
      </c>
      <c r="AN604" s="2">
        <v>4.83</v>
      </c>
      <c r="AO604" s="2">
        <v>138.43</v>
      </c>
      <c r="AP604" s="2">
        <v>0</v>
      </c>
      <c r="AQ604" s="2">
        <v>14.39</v>
      </c>
      <c r="AR604" s="2">
        <v>0.41</v>
      </c>
      <c r="AS604" s="2">
        <v>0</v>
      </c>
      <c r="AT604" s="2">
        <v>115</v>
      </c>
      <c r="AU604" s="2">
        <v>71</v>
      </c>
      <c r="AV604" s="2">
        <v>1</v>
      </c>
      <c r="AW604" s="2">
        <v>1</v>
      </c>
      <c r="AX604" s="2"/>
      <c r="AY604" s="2"/>
      <c r="AZ604" s="2">
        <v>1</v>
      </c>
      <c r="BA604" s="2">
        <v>1</v>
      </c>
      <c r="BB604" s="2">
        <v>1</v>
      </c>
      <c r="BC604" s="2">
        <v>1</v>
      </c>
      <c r="BD604" s="2" t="s">
        <v>3</v>
      </c>
      <c r="BE604" s="2" t="s">
        <v>3</v>
      </c>
      <c r="BF604" s="2" t="s">
        <v>3</v>
      </c>
      <c r="BG604" s="2" t="s">
        <v>3</v>
      </c>
      <c r="BH604" s="2">
        <v>0</v>
      </c>
      <c r="BI604" s="2">
        <v>1</v>
      </c>
      <c r="BJ604" s="2" t="s">
        <v>20</v>
      </c>
      <c r="BK604" s="2"/>
      <c r="BL604" s="2"/>
      <c r="BM604" s="2">
        <v>20001</v>
      </c>
      <c r="BN604" s="2">
        <v>0</v>
      </c>
      <c r="BO604" s="2" t="s">
        <v>3</v>
      </c>
      <c r="BP604" s="2">
        <v>0</v>
      </c>
      <c r="BQ604" s="2">
        <v>2</v>
      </c>
      <c r="BR604" s="2">
        <v>0</v>
      </c>
      <c r="BS604" s="2">
        <v>1</v>
      </c>
      <c r="BT604" s="2">
        <v>1</v>
      </c>
      <c r="BU604" s="2">
        <v>1</v>
      </c>
      <c r="BV604" s="2">
        <v>1</v>
      </c>
      <c r="BW604" s="2">
        <v>1</v>
      </c>
      <c r="BX604" s="2">
        <v>1</v>
      </c>
      <c r="BY604" s="2" t="s">
        <v>3</v>
      </c>
      <c r="BZ604" s="2">
        <v>128</v>
      </c>
      <c r="CA604" s="2">
        <v>83</v>
      </c>
      <c r="CB604" s="2"/>
      <c r="CC604" s="2"/>
      <c r="CD604" s="2"/>
      <c r="CE604" s="2">
        <v>0</v>
      </c>
      <c r="CF604" s="2">
        <v>0</v>
      </c>
      <c r="CG604" s="2">
        <v>0</v>
      </c>
      <c r="CH604" s="2"/>
      <c r="CI604" s="2"/>
      <c r="CJ604" s="2"/>
      <c r="CK604" s="2"/>
      <c r="CL604" s="2"/>
      <c r="CM604" s="2">
        <v>0</v>
      </c>
      <c r="CN604" s="2" t="s">
        <v>954</v>
      </c>
      <c r="CO604" s="2">
        <v>0</v>
      </c>
      <c r="CP604" s="2">
        <f t="shared" ref="CP604:CP625" si="552">(P604+Q604+S604)</f>
        <v>251.69</v>
      </c>
      <c r="CQ604" s="2">
        <f t="shared" ref="CQ604:CQ625" si="553">AC604*BC604</f>
        <v>2.02</v>
      </c>
      <c r="CR604" s="2">
        <f t="shared" ref="CR604:CR625" si="554">AD604*BB604</f>
        <v>58.64</v>
      </c>
      <c r="CS604" s="2">
        <f t="shared" ref="CS604:CS625" si="555">AE604*BS604</f>
        <v>7.25</v>
      </c>
      <c r="CT604" s="2">
        <f t="shared" ref="CT604:CT625" si="556">AF604*BA604</f>
        <v>191.03</v>
      </c>
      <c r="CU604" s="2">
        <f t="shared" ref="CU604:CU625" si="557">AG604</f>
        <v>0</v>
      </c>
      <c r="CV604" s="2">
        <f t="shared" ref="CV604:CV625" si="558">AH604</f>
        <v>19.8582</v>
      </c>
      <c r="CW604" s="2">
        <f t="shared" ref="CW604:CW625" si="559">AI604</f>
        <v>0.61499999999999988</v>
      </c>
      <c r="CX604" s="2">
        <f t="shared" ref="CX604:CX625" si="560">AJ604</f>
        <v>0</v>
      </c>
      <c r="CY604" s="2">
        <f t="shared" ref="CY604:CY625" si="561">(((S604+R604)*AT604)/100)</f>
        <v>228.02200000000002</v>
      </c>
      <c r="CZ604" s="2">
        <f t="shared" ref="CZ604:CZ625" si="562">(((S604+R604)*AU604)/100)</f>
        <v>140.77879999999999</v>
      </c>
      <c r="DA604" s="2"/>
      <c r="DB604" s="2"/>
      <c r="DC604" s="2" t="s">
        <v>3</v>
      </c>
      <c r="DD604" s="2" t="s">
        <v>3</v>
      </c>
      <c r="DE604" s="2" t="s">
        <v>21</v>
      </c>
      <c r="DF604" s="2" t="s">
        <v>21</v>
      </c>
      <c r="DG604" s="2" t="s">
        <v>22</v>
      </c>
      <c r="DH604" s="2" t="s">
        <v>3</v>
      </c>
      <c r="DI604" s="2" t="s">
        <v>22</v>
      </c>
      <c r="DJ604" s="2" t="s">
        <v>21</v>
      </c>
      <c r="DK604" s="2" t="s">
        <v>3</v>
      </c>
      <c r="DL604" s="2" t="s">
        <v>3</v>
      </c>
      <c r="DM604" s="2" t="s">
        <v>3</v>
      </c>
      <c r="DN604" s="2">
        <v>0</v>
      </c>
      <c r="DO604" s="2">
        <v>0</v>
      </c>
      <c r="DP604" s="2">
        <v>1</v>
      </c>
      <c r="DQ604" s="2">
        <v>1</v>
      </c>
      <c r="DR604" s="2"/>
      <c r="DS604" s="2"/>
      <c r="DT604" s="2"/>
      <c r="DU604" s="2">
        <v>1013</v>
      </c>
      <c r="DV604" s="2" t="s">
        <v>19</v>
      </c>
      <c r="DW604" s="2" t="s">
        <v>19</v>
      </c>
      <c r="DX604" s="2">
        <v>1</v>
      </c>
      <c r="DY604" s="2"/>
      <c r="DZ604" s="2"/>
      <c r="EA604" s="2"/>
      <c r="EB604" s="2"/>
      <c r="EC604" s="2"/>
      <c r="ED604" s="2"/>
      <c r="EE604" s="2">
        <v>31102217</v>
      </c>
      <c r="EF604" s="2">
        <v>2</v>
      </c>
      <c r="EG604" s="2" t="s">
        <v>23</v>
      </c>
      <c r="EH604" s="2">
        <v>0</v>
      </c>
      <c r="EI604" s="2" t="s">
        <v>3</v>
      </c>
      <c r="EJ604" s="2">
        <v>1</v>
      </c>
      <c r="EK604" s="2">
        <v>20001</v>
      </c>
      <c r="EL604" s="2" t="s">
        <v>24</v>
      </c>
      <c r="EM604" s="2" t="s">
        <v>25</v>
      </c>
      <c r="EN604" s="2"/>
      <c r="EO604" s="2" t="s">
        <v>26</v>
      </c>
      <c r="EP604" s="2"/>
      <c r="EQ604" s="2">
        <v>0</v>
      </c>
      <c r="ER604" s="2">
        <v>179.54</v>
      </c>
      <c r="ES604" s="2">
        <v>2.02</v>
      </c>
      <c r="ET604" s="2">
        <v>39.090000000000003</v>
      </c>
      <c r="EU604" s="2">
        <v>4.83</v>
      </c>
      <c r="EV604" s="2">
        <v>138.43</v>
      </c>
      <c r="EW604" s="2">
        <v>14.39</v>
      </c>
      <c r="EX604" s="2">
        <v>0.41</v>
      </c>
      <c r="EY604" s="2">
        <v>0</v>
      </c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>
        <v>0</v>
      </c>
      <c r="FR604" s="2">
        <f t="shared" ref="FR604:FR625" si="563">ROUND(IF(AND(BH604=3,BI604=3),P604,0),2)</f>
        <v>0</v>
      </c>
      <c r="FS604" s="2">
        <v>0</v>
      </c>
      <c r="FT604" s="2" t="s">
        <v>27</v>
      </c>
      <c r="FU604" s="2" t="s">
        <v>28</v>
      </c>
      <c r="FV604" s="2"/>
      <c r="FW604" s="2"/>
      <c r="FX604" s="2">
        <v>115.2</v>
      </c>
      <c r="FY604" s="2">
        <v>70.55</v>
      </c>
      <c r="FZ604" s="2"/>
      <c r="GA604" s="2" t="s">
        <v>3</v>
      </c>
      <c r="GB604" s="2"/>
      <c r="GC604" s="2"/>
      <c r="GD604" s="2">
        <v>1</v>
      </c>
      <c r="GE604" s="2"/>
      <c r="GF604" s="2">
        <v>1570891784</v>
      </c>
      <c r="GG604" s="2">
        <v>2</v>
      </c>
      <c r="GH604" s="2">
        <v>1</v>
      </c>
      <c r="GI604" s="2">
        <v>-2</v>
      </c>
      <c r="GJ604" s="2">
        <v>0</v>
      </c>
      <c r="GK604" s="2">
        <v>0</v>
      </c>
      <c r="GL604" s="2">
        <f t="shared" ref="GL604:GL625" si="564">ROUND(IF(AND(BH604=3,BI604=3,FS604&lt;&gt;0),P604,0),2)</f>
        <v>0</v>
      </c>
      <c r="GM604" s="2">
        <f t="shared" ref="GM604:GM625" si="565">ROUND(O604+X604+Y604,2)+GX604</f>
        <v>620.49</v>
      </c>
      <c r="GN604" s="2">
        <f t="shared" ref="GN604:GN625" si="566">IF(OR(BI604=0,BI604=1),ROUND(O604+X604+Y604,2),0)</f>
        <v>620.49</v>
      </c>
      <c r="GO604" s="2">
        <f t="shared" ref="GO604:GO625" si="567">IF(BI604=2,ROUND(O604+X604+Y604,2),0)</f>
        <v>0</v>
      </c>
      <c r="GP604" s="2">
        <f t="shared" ref="GP604:GP625" si="568">IF(BI604=4,ROUND(O604+X604+Y604,2)+GX604,0)</f>
        <v>0</v>
      </c>
      <c r="GQ604" s="2"/>
      <c r="GR604" s="2">
        <v>0</v>
      </c>
      <c r="GS604" s="2">
        <v>3</v>
      </c>
      <c r="GT604" s="2">
        <v>0</v>
      </c>
      <c r="GU604" s="2" t="s">
        <v>3</v>
      </c>
      <c r="GV604" s="2">
        <f t="shared" ref="GV604:GV625" si="569">ROUND((GT604),2)</f>
        <v>0</v>
      </c>
      <c r="GW604" s="2">
        <v>1</v>
      </c>
      <c r="GX604" s="2">
        <f t="shared" ref="GX604:GX625" si="570">ROUND(HC604*I604,2)</f>
        <v>0</v>
      </c>
      <c r="GY604" s="2"/>
      <c r="GZ604" s="2"/>
      <c r="HA604" s="2">
        <v>0</v>
      </c>
      <c r="HB604" s="2">
        <v>0</v>
      </c>
      <c r="HC604" s="2">
        <f t="shared" ref="HC604:HC625" si="571">GV604*GW604</f>
        <v>0</v>
      </c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>
        <v>0</v>
      </c>
      <c r="IL604" s="2"/>
      <c r="IM604" s="2"/>
      <c r="IN604" s="2"/>
      <c r="IO604" s="2"/>
      <c r="IP604" s="2"/>
      <c r="IQ604" s="2"/>
      <c r="IR604" s="2"/>
      <c r="IS604" s="2"/>
      <c r="IT604" s="2"/>
      <c r="IU604" s="2"/>
    </row>
    <row r="605" spans="1:255">
      <c r="A605">
        <v>17</v>
      </c>
      <c r="B605">
        <v>1</v>
      </c>
      <c r="C605">
        <f>ROW(SmtRes!A562)</f>
        <v>562</v>
      </c>
      <c r="D605">
        <f>ROW(EtalonRes!A644)</f>
        <v>644</v>
      </c>
      <c r="E605" t="s">
        <v>341</v>
      </c>
      <c r="F605" t="s">
        <v>17</v>
      </c>
      <c r="G605" t="s">
        <v>18</v>
      </c>
      <c r="H605" t="s">
        <v>19</v>
      </c>
      <c r="I605">
        <v>1</v>
      </c>
      <c r="J605">
        <v>0</v>
      </c>
      <c r="O605">
        <f t="shared" si="537"/>
        <v>251.69</v>
      </c>
      <c r="P605">
        <f t="shared" si="538"/>
        <v>2.02</v>
      </c>
      <c r="Q605">
        <f t="shared" si="539"/>
        <v>58.64</v>
      </c>
      <c r="R605">
        <f t="shared" si="540"/>
        <v>7.25</v>
      </c>
      <c r="S605">
        <f t="shared" si="541"/>
        <v>191.03</v>
      </c>
      <c r="T605">
        <f t="shared" si="542"/>
        <v>0</v>
      </c>
      <c r="U605">
        <f t="shared" si="543"/>
        <v>19.8582</v>
      </c>
      <c r="V605">
        <f t="shared" si="544"/>
        <v>0.61499999999999988</v>
      </c>
      <c r="W605">
        <f t="shared" si="545"/>
        <v>0</v>
      </c>
      <c r="X605">
        <f t="shared" si="546"/>
        <v>228.02</v>
      </c>
      <c r="Y605">
        <f t="shared" si="547"/>
        <v>140.78</v>
      </c>
      <c r="AA605">
        <v>33304960</v>
      </c>
      <c r="AB605">
        <f t="shared" si="548"/>
        <v>251.69</v>
      </c>
      <c r="AC605">
        <f t="shared" si="549"/>
        <v>2.02</v>
      </c>
      <c r="AD605">
        <f>ROUND((((((ET605*1.2)*1.25))-(((EU605*1.2)*1.25)))+AE605),2)</f>
        <v>58.64</v>
      </c>
      <c r="AE605">
        <f>ROUND((((EU605*1.2)*1.25)),2)</f>
        <v>7.25</v>
      </c>
      <c r="AF605">
        <f>ROUND((((EV605*1.2)*1.15)),2)</f>
        <v>191.03</v>
      </c>
      <c r="AG605">
        <f t="shared" si="550"/>
        <v>0</v>
      </c>
      <c r="AH605">
        <f>(((EW605*1.2)*1.15))</f>
        <v>19.8582</v>
      </c>
      <c r="AI605">
        <f>(((EX605*1.2)*1.25))</f>
        <v>0.61499999999999988</v>
      </c>
      <c r="AJ605">
        <f t="shared" si="551"/>
        <v>0</v>
      </c>
      <c r="AK605">
        <v>179.54</v>
      </c>
      <c r="AL605">
        <v>2.02</v>
      </c>
      <c r="AM605">
        <v>39.090000000000003</v>
      </c>
      <c r="AN605">
        <v>4.83</v>
      </c>
      <c r="AO605">
        <v>138.43</v>
      </c>
      <c r="AP605">
        <v>0</v>
      </c>
      <c r="AQ605">
        <v>14.39</v>
      </c>
      <c r="AR605">
        <v>0.41</v>
      </c>
      <c r="AS605">
        <v>0</v>
      </c>
      <c r="AT605">
        <v>115</v>
      </c>
      <c r="AU605">
        <v>71</v>
      </c>
      <c r="AV605">
        <v>1</v>
      </c>
      <c r="AW605">
        <v>1</v>
      </c>
      <c r="AZ605">
        <v>1</v>
      </c>
      <c r="BA605">
        <v>1</v>
      </c>
      <c r="BB605">
        <v>1</v>
      </c>
      <c r="BC605">
        <v>1</v>
      </c>
      <c r="BD605" t="s">
        <v>3</v>
      </c>
      <c r="BE605" t="s">
        <v>3</v>
      </c>
      <c r="BF605" t="s">
        <v>3</v>
      </c>
      <c r="BG605" t="s">
        <v>3</v>
      </c>
      <c r="BH605">
        <v>0</v>
      </c>
      <c r="BI605">
        <v>1</v>
      </c>
      <c r="BJ605" t="s">
        <v>20</v>
      </c>
      <c r="BM605">
        <v>20001</v>
      </c>
      <c r="BN605">
        <v>0</v>
      </c>
      <c r="BO605" t="s">
        <v>3</v>
      </c>
      <c r="BP605">
        <v>0</v>
      </c>
      <c r="BQ605">
        <v>2</v>
      </c>
      <c r="BR605">
        <v>0</v>
      </c>
      <c r="BS605">
        <v>1</v>
      </c>
      <c r="BT605">
        <v>1</v>
      </c>
      <c r="BU605">
        <v>1</v>
      </c>
      <c r="BV605">
        <v>1</v>
      </c>
      <c r="BW605">
        <v>1</v>
      </c>
      <c r="BX605">
        <v>1</v>
      </c>
      <c r="BY605" t="s">
        <v>3</v>
      </c>
      <c r="BZ605">
        <v>128</v>
      </c>
      <c r="CA605">
        <v>83</v>
      </c>
      <c r="CE605">
        <v>0</v>
      </c>
      <c r="CF605">
        <v>0</v>
      </c>
      <c r="CG605">
        <v>0</v>
      </c>
      <c r="CM605">
        <v>0</v>
      </c>
      <c r="CN605" t="s">
        <v>954</v>
      </c>
      <c r="CO605">
        <v>0</v>
      </c>
      <c r="CP605">
        <f t="shared" si="552"/>
        <v>251.69</v>
      </c>
      <c r="CQ605">
        <f t="shared" si="553"/>
        <v>2.02</v>
      </c>
      <c r="CR605">
        <f t="shared" si="554"/>
        <v>58.64</v>
      </c>
      <c r="CS605">
        <f t="shared" si="555"/>
        <v>7.25</v>
      </c>
      <c r="CT605">
        <f t="shared" si="556"/>
        <v>191.03</v>
      </c>
      <c r="CU605">
        <f t="shared" si="557"/>
        <v>0</v>
      </c>
      <c r="CV605">
        <f t="shared" si="558"/>
        <v>19.8582</v>
      </c>
      <c r="CW605">
        <f t="shared" si="559"/>
        <v>0.61499999999999988</v>
      </c>
      <c r="CX605">
        <f t="shared" si="560"/>
        <v>0</v>
      </c>
      <c r="CY605">
        <f t="shared" si="561"/>
        <v>228.02200000000002</v>
      </c>
      <c r="CZ605">
        <f t="shared" si="562"/>
        <v>140.77879999999999</v>
      </c>
      <c r="DC605" t="s">
        <v>3</v>
      </c>
      <c r="DD605" t="s">
        <v>3</v>
      </c>
      <c r="DE605" t="s">
        <v>21</v>
      </c>
      <c r="DF605" t="s">
        <v>21</v>
      </c>
      <c r="DG605" t="s">
        <v>22</v>
      </c>
      <c r="DH605" t="s">
        <v>3</v>
      </c>
      <c r="DI605" t="s">
        <v>22</v>
      </c>
      <c r="DJ605" t="s">
        <v>21</v>
      </c>
      <c r="DK605" t="s">
        <v>3</v>
      </c>
      <c r="DL605" t="s">
        <v>3</v>
      </c>
      <c r="DM605" t="s">
        <v>3</v>
      </c>
      <c r="DN605">
        <v>0</v>
      </c>
      <c r="DO605">
        <v>0</v>
      </c>
      <c r="DP605">
        <v>1</v>
      </c>
      <c r="DQ605">
        <v>1</v>
      </c>
      <c r="DU605">
        <v>1013</v>
      </c>
      <c r="DV605" t="s">
        <v>19</v>
      </c>
      <c r="DW605" t="s">
        <v>19</v>
      </c>
      <c r="DX605">
        <v>1</v>
      </c>
      <c r="EE605">
        <v>31102217</v>
      </c>
      <c r="EF605">
        <v>2</v>
      </c>
      <c r="EG605" t="s">
        <v>23</v>
      </c>
      <c r="EH605">
        <v>0</v>
      </c>
      <c r="EI605" t="s">
        <v>3</v>
      </c>
      <c r="EJ605">
        <v>1</v>
      </c>
      <c r="EK605">
        <v>20001</v>
      </c>
      <c r="EL605" t="s">
        <v>24</v>
      </c>
      <c r="EM605" t="s">
        <v>25</v>
      </c>
      <c r="EO605" t="s">
        <v>26</v>
      </c>
      <c r="EQ605">
        <v>0</v>
      </c>
      <c r="ER605">
        <v>179.54</v>
      </c>
      <c r="ES605">
        <v>2.02</v>
      </c>
      <c r="ET605">
        <v>39.090000000000003</v>
      </c>
      <c r="EU605">
        <v>4.83</v>
      </c>
      <c r="EV605">
        <v>138.43</v>
      </c>
      <c r="EW605">
        <v>14.39</v>
      </c>
      <c r="EX605">
        <v>0.41</v>
      </c>
      <c r="EY605">
        <v>0</v>
      </c>
      <c r="FQ605">
        <v>0</v>
      </c>
      <c r="FR605">
        <f t="shared" si="563"/>
        <v>0</v>
      </c>
      <c r="FS605">
        <v>0</v>
      </c>
      <c r="FT605" t="s">
        <v>27</v>
      </c>
      <c r="FU605" t="s">
        <v>28</v>
      </c>
      <c r="FX605">
        <v>115.2</v>
      </c>
      <c r="FY605">
        <v>70.55</v>
      </c>
      <c r="GA605" t="s">
        <v>3</v>
      </c>
      <c r="GD605">
        <v>1</v>
      </c>
      <c r="GF605">
        <v>1570891784</v>
      </c>
      <c r="GG605">
        <v>2</v>
      </c>
      <c r="GH605">
        <v>1</v>
      </c>
      <c r="GI605">
        <v>-2</v>
      </c>
      <c r="GJ605">
        <v>0</v>
      </c>
      <c r="GK605">
        <v>0</v>
      </c>
      <c r="GL605">
        <f t="shared" si="564"/>
        <v>0</v>
      </c>
      <c r="GM605">
        <f t="shared" si="565"/>
        <v>620.49</v>
      </c>
      <c r="GN605">
        <f t="shared" si="566"/>
        <v>620.49</v>
      </c>
      <c r="GO605">
        <f t="shared" si="567"/>
        <v>0</v>
      </c>
      <c r="GP605">
        <f t="shared" si="568"/>
        <v>0</v>
      </c>
      <c r="GR605">
        <v>0</v>
      </c>
      <c r="GS605">
        <v>3</v>
      </c>
      <c r="GT605">
        <v>0</v>
      </c>
      <c r="GU605" t="s">
        <v>3</v>
      </c>
      <c r="GV605">
        <f t="shared" si="569"/>
        <v>0</v>
      </c>
      <c r="GW605">
        <v>1</v>
      </c>
      <c r="GX605">
        <f t="shared" si="570"/>
        <v>0</v>
      </c>
      <c r="HA605">
        <v>0</v>
      </c>
      <c r="HB605">
        <v>0</v>
      </c>
      <c r="HC605">
        <f t="shared" si="571"/>
        <v>0</v>
      </c>
      <c r="IK605">
        <v>0</v>
      </c>
    </row>
    <row r="606" spans="1:255">
      <c r="A606" s="2">
        <v>17</v>
      </c>
      <c r="B606" s="2">
        <v>1</v>
      </c>
      <c r="C606" s="2"/>
      <c r="D606" s="2"/>
      <c r="E606" s="2" t="s">
        <v>342</v>
      </c>
      <c r="F606" s="2" t="s">
        <v>30</v>
      </c>
      <c r="G606" s="2" t="s">
        <v>31</v>
      </c>
      <c r="H606" s="2" t="s">
        <v>32</v>
      </c>
      <c r="I606" s="2">
        <v>9.4000000000000004E-3</v>
      </c>
      <c r="J606" s="2">
        <v>0</v>
      </c>
      <c r="K606" s="2"/>
      <c r="L606" s="2"/>
      <c r="M606" s="2"/>
      <c r="N606" s="2"/>
      <c r="O606" s="2">
        <f t="shared" si="537"/>
        <v>94.64</v>
      </c>
      <c r="P606" s="2">
        <f t="shared" si="538"/>
        <v>94.64</v>
      </c>
      <c r="Q606" s="2">
        <f t="shared" si="539"/>
        <v>0</v>
      </c>
      <c r="R606" s="2">
        <f t="shared" si="540"/>
        <v>0</v>
      </c>
      <c r="S606" s="2">
        <f t="shared" si="541"/>
        <v>0</v>
      </c>
      <c r="T606" s="2">
        <f t="shared" si="542"/>
        <v>0</v>
      </c>
      <c r="U606" s="2">
        <f t="shared" si="543"/>
        <v>0</v>
      </c>
      <c r="V606" s="2">
        <f t="shared" si="544"/>
        <v>0</v>
      </c>
      <c r="W606" s="2">
        <f t="shared" si="545"/>
        <v>0</v>
      </c>
      <c r="X606" s="2">
        <f t="shared" si="546"/>
        <v>0</v>
      </c>
      <c r="Y606" s="2">
        <f t="shared" si="547"/>
        <v>0</v>
      </c>
      <c r="Z606" s="2"/>
      <c r="AA606" s="2">
        <v>33304975</v>
      </c>
      <c r="AB606" s="2">
        <f t="shared" si="548"/>
        <v>10068</v>
      </c>
      <c r="AC606" s="2">
        <f t="shared" si="549"/>
        <v>10068</v>
      </c>
      <c r="AD606" s="2">
        <f>ROUND((((ET606)-(EU606))+AE606),2)</f>
        <v>0</v>
      </c>
      <c r="AE606" s="2">
        <f t="shared" ref="AE606:AF609" si="572">ROUND((EU606),2)</f>
        <v>0</v>
      </c>
      <c r="AF606" s="2">
        <f t="shared" si="572"/>
        <v>0</v>
      </c>
      <c r="AG606" s="2">
        <f t="shared" si="550"/>
        <v>0</v>
      </c>
      <c r="AH606" s="2">
        <f t="shared" ref="AH606:AI609" si="573">(EW606)</f>
        <v>0</v>
      </c>
      <c r="AI606" s="2">
        <f t="shared" si="573"/>
        <v>0</v>
      </c>
      <c r="AJ606" s="2">
        <f t="shared" si="551"/>
        <v>0</v>
      </c>
      <c r="AK606" s="2">
        <v>10068</v>
      </c>
      <c r="AL606" s="2">
        <v>10068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1</v>
      </c>
      <c r="AW606" s="2">
        <v>1</v>
      </c>
      <c r="AX606" s="2"/>
      <c r="AY606" s="2"/>
      <c r="AZ606" s="2">
        <v>1</v>
      </c>
      <c r="BA606" s="2">
        <v>1</v>
      </c>
      <c r="BB606" s="2">
        <v>1</v>
      </c>
      <c r="BC606" s="2">
        <v>1</v>
      </c>
      <c r="BD606" s="2" t="s">
        <v>3</v>
      </c>
      <c r="BE606" s="2" t="s">
        <v>3</v>
      </c>
      <c r="BF606" s="2" t="s">
        <v>3</v>
      </c>
      <c r="BG606" s="2" t="s">
        <v>3</v>
      </c>
      <c r="BH606" s="2">
        <v>3</v>
      </c>
      <c r="BI606" s="2">
        <v>1</v>
      </c>
      <c r="BJ606" s="2" t="s">
        <v>33</v>
      </c>
      <c r="BK606" s="2"/>
      <c r="BL606" s="2"/>
      <c r="BM606" s="2">
        <v>500001</v>
      </c>
      <c r="BN606" s="2">
        <v>0</v>
      </c>
      <c r="BO606" s="2" t="s">
        <v>3</v>
      </c>
      <c r="BP606" s="2">
        <v>0</v>
      </c>
      <c r="BQ606" s="2">
        <v>8</v>
      </c>
      <c r="BR606" s="2">
        <v>0</v>
      </c>
      <c r="BS606" s="2">
        <v>1</v>
      </c>
      <c r="BT606" s="2">
        <v>1</v>
      </c>
      <c r="BU606" s="2">
        <v>1</v>
      </c>
      <c r="BV606" s="2">
        <v>1</v>
      </c>
      <c r="BW606" s="2">
        <v>1</v>
      </c>
      <c r="BX606" s="2">
        <v>1</v>
      </c>
      <c r="BY606" s="2" t="s">
        <v>3</v>
      </c>
      <c r="BZ606" s="2">
        <v>0</v>
      </c>
      <c r="CA606" s="2">
        <v>0</v>
      </c>
      <c r="CB606" s="2"/>
      <c r="CC606" s="2"/>
      <c r="CD606" s="2"/>
      <c r="CE606" s="2">
        <v>0</v>
      </c>
      <c r="CF606" s="2">
        <v>0</v>
      </c>
      <c r="CG606" s="2">
        <v>0</v>
      </c>
      <c r="CH606" s="2"/>
      <c r="CI606" s="2"/>
      <c r="CJ606" s="2"/>
      <c r="CK606" s="2"/>
      <c r="CL606" s="2"/>
      <c r="CM606" s="2">
        <v>0</v>
      </c>
      <c r="CN606" s="2" t="s">
        <v>3</v>
      </c>
      <c r="CO606" s="2">
        <v>0</v>
      </c>
      <c r="CP606" s="2">
        <f t="shared" si="552"/>
        <v>94.64</v>
      </c>
      <c r="CQ606" s="2">
        <f t="shared" si="553"/>
        <v>10068</v>
      </c>
      <c r="CR606" s="2">
        <f t="shared" si="554"/>
        <v>0</v>
      </c>
      <c r="CS606" s="2">
        <f t="shared" si="555"/>
        <v>0</v>
      </c>
      <c r="CT606" s="2">
        <f t="shared" si="556"/>
        <v>0</v>
      </c>
      <c r="CU606" s="2">
        <f t="shared" si="557"/>
        <v>0</v>
      </c>
      <c r="CV606" s="2">
        <f t="shared" si="558"/>
        <v>0</v>
      </c>
      <c r="CW606" s="2">
        <f t="shared" si="559"/>
        <v>0</v>
      </c>
      <c r="CX606" s="2">
        <f t="shared" si="560"/>
        <v>0</v>
      </c>
      <c r="CY606" s="2">
        <f t="shared" si="561"/>
        <v>0</v>
      </c>
      <c r="CZ606" s="2">
        <f t="shared" si="562"/>
        <v>0</v>
      </c>
      <c r="DA606" s="2"/>
      <c r="DB606" s="2"/>
      <c r="DC606" s="2" t="s">
        <v>3</v>
      </c>
      <c r="DD606" s="2" t="s">
        <v>3</v>
      </c>
      <c r="DE606" s="2" t="s">
        <v>3</v>
      </c>
      <c r="DF606" s="2" t="s">
        <v>3</v>
      </c>
      <c r="DG606" s="2" t="s">
        <v>3</v>
      </c>
      <c r="DH606" s="2" t="s">
        <v>3</v>
      </c>
      <c r="DI606" s="2" t="s">
        <v>3</v>
      </c>
      <c r="DJ606" s="2" t="s">
        <v>3</v>
      </c>
      <c r="DK606" s="2" t="s">
        <v>3</v>
      </c>
      <c r="DL606" s="2" t="s">
        <v>3</v>
      </c>
      <c r="DM606" s="2" t="s">
        <v>3</v>
      </c>
      <c r="DN606" s="2">
        <v>0</v>
      </c>
      <c r="DO606" s="2">
        <v>0</v>
      </c>
      <c r="DP606" s="2">
        <v>1</v>
      </c>
      <c r="DQ606" s="2">
        <v>1</v>
      </c>
      <c r="DR606" s="2"/>
      <c r="DS606" s="2"/>
      <c r="DT606" s="2"/>
      <c r="DU606" s="2">
        <v>1009</v>
      </c>
      <c r="DV606" s="2" t="s">
        <v>32</v>
      </c>
      <c r="DW606" s="2" t="s">
        <v>32</v>
      </c>
      <c r="DX606" s="2">
        <v>1000</v>
      </c>
      <c r="DY606" s="2"/>
      <c r="DZ606" s="2"/>
      <c r="EA606" s="2"/>
      <c r="EB606" s="2"/>
      <c r="EC606" s="2"/>
      <c r="ED606" s="2"/>
      <c r="EE606" s="2">
        <v>31102119</v>
      </c>
      <c r="EF606" s="2">
        <v>8</v>
      </c>
      <c r="EG606" s="2" t="s">
        <v>34</v>
      </c>
      <c r="EH606" s="2">
        <v>0</v>
      </c>
      <c r="EI606" s="2" t="s">
        <v>3</v>
      </c>
      <c r="EJ606" s="2">
        <v>1</v>
      </c>
      <c r="EK606" s="2">
        <v>500001</v>
      </c>
      <c r="EL606" s="2" t="s">
        <v>35</v>
      </c>
      <c r="EM606" s="2" t="s">
        <v>36</v>
      </c>
      <c r="EN606" s="2"/>
      <c r="EO606" s="2" t="s">
        <v>3</v>
      </c>
      <c r="EP606" s="2"/>
      <c r="EQ606" s="2">
        <v>0</v>
      </c>
      <c r="ER606" s="2">
        <v>10068</v>
      </c>
      <c r="ES606" s="2">
        <v>10068</v>
      </c>
      <c r="ET606" s="2">
        <v>0</v>
      </c>
      <c r="EU606" s="2">
        <v>0</v>
      </c>
      <c r="EV606" s="2">
        <v>0</v>
      </c>
      <c r="EW606" s="2">
        <v>0</v>
      </c>
      <c r="EX606" s="2">
        <v>0</v>
      </c>
      <c r="EY606" s="2">
        <v>0</v>
      </c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>
        <v>0</v>
      </c>
      <c r="FR606" s="2">
        <f t="shared" si="563"/>
        <v>0</v>
      </c>
      <c r="FS606" s="2">
        <v>0</v>
      </c>
      <c r="FT606" s="2"/>
      <c r="FU606" s="2"/>
      <c r="FV606" s="2"/>
      <c r="FW606" s="2"/>
      <c r="FX606" s="2">
        <v>0</v>
      </c>
      <c r="FY606" s="2">
        <v>0</v>
      </c>
      <c r="FZ606" s="2"/>
      <c r="GA606" s="2" t="s">
        <v>3</v>
      </c>
      <c r="GB606" s="2"/>
      <c r="GC606" s="2"/>
      <c r="GD606" s="2">
        <v>1</v>
      </c>
      <c r="GE606" s="2"/>
      <c r="GF606" s="2">
        <v>960438781</v>
      </c>
      <c r="GG606" s="2">
        <v>2</v>
      </c>
      <c r="GH606" s="2">
        <v>1</v>
      </c>
      <c r="GI606" s="2">
        <v>-2</v>
      </c>
      <c r="GJ606" s="2">
        <v>0</v>
      </c>
      <c r="GK606" s="2">
        <v>0</v>
      </c>
      <c r="GL606" s="2">
        <f t="shared" si="564"/>
        <v>0</v>
      </c>
      <c r="GM606" s="2">
        <f t="shared" si="565"/>
        <v>94.64</v>
      </c>
      <c r="GN606" s="2">
        <f t="shared" si="566"/>
        <v>94.64</v>
      </c>
      <c r="GO606" s="2">
        <f t="shared" si="567"/>
        <v>0</v>
      </c>
      <c r="GP606" s="2">
        <f t="shared" si="568"/>
        <v>0</v>
      </c>
      <c r="GQ606" s="2"/>
      <c r="GR606" s="2">
        <v>0</v>
      </c>
      <c r="GS606" s="2">
        <v>3</v>
      </c>
      <c r="GT606" s="2">
        <v>0</v>
      </c>
      <c r="GU606" s="2" t="s">
        <v>3</v>
      </c>
      <c r="GV606" s="2">
        <f t="shared" si="569"/>
        <v>0</v>
      </c>
      <c r="GW606" s="2">
        <v>1</v>
      </c>
      <c r="GX606" s="2">
        <f t="shared" si="570"/>
        <v>0</v>
      </c>
      <c r="GY606" s="2"/>
      <c r="GZ606" s="2"/>
      <c r="HA606" s="2">
        <v>0</v>
      </c>
      <c r="HB606" s="2">
        <v>0</v>
      </c>
      <c r="HC606" s="2">
        <f t="shared" si="571"/>
        <v>0</v>
      </c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>
        <v>0</v>
      </c>
      <c r="IL606" s="2"/>
      <c r="IM606" s="2"/>
      <c r="IN606" s="2"/>
      <c r="IO606" s="2"/>
      <c r="IP606" s="2"/>
      <c r="IQ606" s="2"/>
      <c r="IR606" s="2"/>
      <c r="IS606" s="2"/>
      <c r="IT606" s="2"/>
      <c r="IU606" s="2"/>
    </row>
    <row r="607" spans="1:255">
      <c r="A607">
        <v>17</v>
      </c>
      <c r="B607">
        <v>1</v>
      </c>
      <c r="E607" t="s">
        <v>342</v>
      </c>
      <c r="F607" t="s">
        <v>30</v>
      </c>
      <c r="G607" t="s">
        <v>31</v>
      </c>
      <c r="H607" t="s">
        <v>32</v>
      </c>
      <c r="I607">
        <v>9.4000000000000004E-3</v>
      </c>
      <c r="J607">
        <v>0</v>
      </c>
      <c r="O607">
        <f t="shared" si="537"/>
        <v>94.64</v>
      </c>
      <c r="P607">
        <f t="shared" si="538"/>
        <v>94.64</v>
      </c>
      <c r="Q607">
        <f t="shared" si="539"/>
        <v>0</v>
      </c>
      <c r="R607">
        <f t="shared" si="540"/>
        <v>0</v>
      </c>
      <c r="S607">
        <f t="shared" si="541"/>
        <v>0</v>
      </c>
      <c r="T607">
        <f t="shared" si="542"/>
        <v>0</v>
      </c>
      <c r="U607">
        <f t="shared" si="543"/>
        <v>0</v>
      </c>
      <c r="V607">
        <f t="shared" si="544"/>
        <v>0</v>
      </c>
      <c r="W607">
        <f t="shared" si="545"/>
        <v>0</v>
      </c>
      <c r="X607">
        <f t="shared" si="546"/>
        <v>0</v>
      </c>
      <c r="Y607">
        <f t="shared" si="547"/>
        <v>0</v>
      </c>
      <c r="AA607">
        <v>33304960</v>
      </c>
      <c r="AB607">
        <f t="shared" si="548"/>
        <v>10068</v>
      </c>
      <c r="AC607">
        <f t="shared" si="549"/>
        <v>10068</v>
      </c>
      <c r="AD607">
        <f>ROUND((((ET607)-(EU607))+AE607),2)</f>
        <v>0</v>
      </c>
      <c r="AE607">
        <f t="shared" si="572"/>
        <v>0</v>
      </c>
      <c r="AF607">
        <f t="shared" si="572"/>
        <v>0</v>
      </c>
      <c r="AG607">
        <f t="shared" si="550"/>
        <v>0</v>
      </c>
      <c r="AH607">
        <f t="shared" si="573"/>
        <v>0</v>
      </c>
      <c r="AI607">
        <f t="shared" si="573"/>
        <v>0</v>
      </c>
      <c r="AJ607">
        <f t="shared" si="551"/>
        <v>0</v>
      </c>
      <c r="AK607">
        <v>10068</v>
      </c>
      <c r="AL607">
        <v>10068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1</v>
      </c>
      <c r="AW607">
        <v>1</v>
      </c>
      <c r="AZ607">
        <v>1</v>
      </c>
      <c r="BA607">
        <v>1</v>
      </c>
      <c r="BB607">
        <v>1</v>
      </c>
      <c r="BC607">
        <v>1</v>
      </c>
      <c r="BD607" t="s">
        <v>3</v>
      </c>
      <c r="BE607" t="s">
        <v>3</v>
      </c>
      <c r="BF607" t="s">
        <v>3</v>
      </c>
      <c r="BG607" t="s">
        <v>3</v>
      </c>
      <c r="BH607">
        <v>3</v>
      </c>
      <c r="BI607">
        <v>1</v>
      </c>
      <c r="BJ607" t="s">
        <v>33</v>
      </c>
      <c r="BM607">
        <v>500001</v>
      </c>
      <c r="BN607">
        <v>0</v>
      </c>
      <c r="BO607" t="s">
        <v>3</v>
      </c>
      <c r="BP607">
        <v>0</v>
      </c>
      <c r="BQ607">
        <v>8</v>
      </c>
      <c r="BR607">
        <v>0</v>
      </c>
      <c r="BS607">
        <v>1</v>
      </c>
      <c r="BT607">
        <v>1</v>
      </c>
      <c r="BU607">
        <v>1</v>
      </c>
      <c r="BV607">
        <v>1</v>
      </c>
      <c r="BW607">
        <v>1</v>
      </c>
      <c r="BX607">
        <v>1</v>
      </c>
      <c r="BY607" t="s">
        <v>3</v>
      </c>
      <c r="BZ607">
        <v>0</v>
      </c>
      <c r="CA607">
        <v>0</v>
      </c>
      <c r="CE607">
        <v>0</v>
      </c>
      <c r="CF607">
        <v>0</v>
      </c>
      <c r="CG607">
        <v>0</v>
      </c>
      <c r="CM607">
        <v>0</v>
      </c>
      <c r="CN607" t="s">
        <v>3</v>
      </c>
      <c r="CO607">
        <v>0</v>
      </c>
      <c r="CP607">
        <f t="shared" si="552"/>
        <v>94.64</v>
      </c>
      <c r="CQ607">
        <f t="shared" si="553"/>
        <v>10068</v>
      </c>
      <c r="CR607">
        <f t="shared" si="554"/>
        <v>0</v>
      </c>
      <c r="CS607">
        <f t="shared" si="555"/>
        <v>0</v>
      </c>
      <c r="CT607">
        <f t="shared" si="556"/>
        <v>0</v>
      </c>
      <c r="CU607">
        <f t="shared" si="557"/>
        <v>0</v>
      </c>
      <c r="CV607">
        <f t="shared" si="558"/>
        <v>0</v>
      </c>
      <c r="CW607">
        <f t="shared" si="559"/>
        <v>0</v>
      </c>
      <c r="CX607">
        <f t="shared" si="560"/>
        <v>0</v>
      </c>
      <c r="CY607">
        <f t="shared" si="561"/>
        <v>0</v>
      </c>
      <c r="CZ607">
        <f t="shared" si="562"/>
        <v>0</v>
      </c>
      <c r="DC607" t="s">
        <v>3</v>
      </c>
      <c r="DD607" t="s">
        <v>3</v>
      </c>
      <c r="DE607" t="s">
        <v>3</v>
      </c>
      <c r="DF607" t="s">
        <v>3</v>
      </c>
      <c r="DG607" t="s">
        <v>3</v>
      </c>
      <c r="DH607" t="s">
        <v>3</v>
      </c>
      <c r="DI607" t="s">
        <v>3</v>
      </c>
      <c r="DJ607" t="s">
        <v>3</v>
      </c>
      <c r="DK607" t="s">
        <v>3</v>
      </c>
      <c r="DL607" t="s">
        <v>3</v>
      </c>
      <c r="DM607" t="s">
        <v>3</v>
      </c>
      <c r="DN607">
        <v>0</v>
      </c>
      <c r="DO607">
        <v>0</v>
      </c>
      <c r="DP607">
        <v>1</v>
      </c>
      <c r="DQ607">
        <v>1</v>
      </c>
      <c r="DU607">
        <v>1009</v>
      </c>
      <c r="DV607" t="s">
        <v>32</v>
      </c>
      <c r="DW607" t="s">
        <v>32</v>
      </c>
      <c r="DX607">
        <v>1000</v>
      </c>
      <c r="EE607">
        <v>31102119</v>
      </c>
      <c r="EF607">
        <v>8</v>
      </c>
      <c r="EG607" t="s">
        <v>34</v>
      </c>
      <c r="EH607">
        <v>0</v>
      </c>
      <c r="EI607" t="s">
        <v>3</v>
      </c>
      <c r="EJ607">
        <v>1</v>
      </c>
      <c r="EK607">
        <v>500001</v>
      </c>
      <c r="EL607" t="s">
        <v>35</v>
      </c>
      <c r="EM607" t="s">
        <v>36</v>
      </c>
      <c r="EO607" t="s">
        <v>3</v>
      </c>
      <c r="EQ607">
        <v>0</v>
      </c>
      <c r="ER607">
        <v>10068</v>
      </c>
      <c r="ES607">
        <v>10068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FQ607">
        <v>0</v>
      </c>
      <c r="FR607">
        <f t="shared" si="563"/>
        <v>0</v>
      </c>
      <c r="FS607">
        <v>0</v>
      </c>
      <c r="FX607">
        <v>0</v>
      </c>
      <c r="FY607">
        <v>0</v>
      </c>
      <c r="GA607" t="s">
        <v>3</v>
      </c>
      <c r="GD607">
        <v>1</v>
      </c>
      <c r="GF607">
        <v>960438781</v>
      </c>
      <c r="GG607">
        <v>2</v>
      </c>
      <c r="GH607">
        <v>1</v>
      </c>
      <c r="GI607">
        <v>-2</v>
      </c>
      <c r="GJ607">
        <v>0</v>
      </c>
      <c r="GK607">
        <v>0</v>
      </c>
      <c r="GL607">
        <f t="shared" si="564"/>
        <v>0</v>
      </c>
      <c r="GM607">
        <f t="shared" si="565"/>
        <v>94.64</v>
      </c>
      <c r="GN607">
        <f t="shared" si="566"/>
        <v>94.64</v>
      </c>
      <c r="GO607">
        <f t="shared" si="567"/>
        <v>0</v>
      </c>
      <c r="GP607">
        <f t="shared" si="568"/>
        <v>0</v>
      </c>
      <c r="GR607">
        <v>0</v>
      </c>
      <c r="GS607">
        <v>3</v>
      </c>
      <c r="GT607">
        <v>0</v>
      </c>
      <c r="GU607" t="s">
        <v>3</v>
      </c>
      <c r="GV607">
        <f t="shared" si="569"/>
        <v>0</v>
      </c>
      <c r="GW607">
        <v>1</v>
      </c>
      <c r="GX607">
        <f t="shared" si="570"/>
        <v>0</v>
      </c>
      <c r="HA607">
        <v>0</v>
      </c>
      <c r="HB607">
        <v>0</v>
      </c>
      <c r="HC607">
        <f t="shared" si="571"/>
        <v>0</v>
      </c>
      <c r="IK607">
        <v>0</v>
      </c>
    </row>
    <row r="608" spans="1:255">
      <c r="A608" s="2">
        <v>17</v>
      </c>
      <c r="B608" s="2">
        <v>1</v>
      </c>
      <c r="C608" s="2"/>
      <c r="D608" s="2"/>
      <c r="E608" s="2" t="s">
        <v>343</v>
      </c>
      <c r="F608" s="2" t="s">
        <v>38</v>
      </c>
      <c r="G608" s="2" t="s">
        <v>344</v>
      </c>
      <c r="H608" s="2" t="s">
        <v>40</v>
      </c>
      <c r="I608" s="2">
        <v>1</v>
      </c>
      <c r="J608" s="2">
        <v>0</v>
      </c>
      <c r="K608" s="2"/>
      <c r="L608" s="2"/>
      <c r="M608" s="2"/>
      <c r="N608" s="2"/>
      <c r="O608" s="2">
        <f t="shared" si="537"/>
        <v>0</v>
      </c>
      <c r="P608" s="2">
        <f t="shared" si="538"/>
        <v>0</v>
      </c>
      <c r="Q608" s="2">
        <f t="shared" si="539"/>
        <v>0</v>
      </c>
      <c r="R608" s="2">
        <f t="shared" si="540"/>
        <v>0</v>
      </c>
      <c r="S608" s="2">
        <f t="shared" si="541"/>
        <v>0</v>
      </c>
      <c r="T608" s="2">
        <f t="shared" si="542"/>
        <v>0</v>
      </c>
      <c r="U608" s="2">
        <f t="shared" si="543"/>
        <v>0</v>
      </c>
      <c r="V608" s="2">
        <f t="shared" si="544"/>
        <v>0</v>
      </c>
      <c r="W608" s="2">
        <f t="shared" si="545"/>
        <v>0</v>
      </c>
      <c r="X608" s="2">
        <f t="shared" si="546"/>
        <v>0</v>
      </c>
      <c r="Y608" s="2">
        <f t="shared" si="547"/>
        <v>0</v>
      </c>
      <c r="Z608" s="2"/>
      <c r="AA608" s="2">
        <v>33304975</v>
      </c>
      <c r="AB608" s="2">
        <f t="shared" si="548"/>
        <v>0</v>
      </c>
      <c r="AC608" s="2">
        <f t="shared" si="549"/>
        <v>0</v>
      </c>
      <c r="AD608" s="2">
        <f>ROUND((((ET608)-(EU608))+AE608),2)</f>
        <v>0</v>
      </c>
      <c r="AE608" s="2">
        <f t="shared" si="572"/>
        <v>0</v>
      </c>
      <c r="AF608" s="2">
        <f t="shared" si="572"/>
        <v>0</v>
      </c>
      <c r="AG608" s="2">
        <f t="shared" si="550"/>
        <v>0</v>
      </c>
      <c r="AH608" s="2">
        <f t="shared" si="573"/>
        <v>0</v>
      </c>
      <c r="AI608" s="2">
        <f t="shared" si="573"/>
        <v>0</v>
      </c>
      <c r="AJ608" s="2">
        <f t="shared" si="551"/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1</v>
      </c>
      <c r="AW608" s="2">
        <v>1</v>
      </c>
      <c r="AX608" s="2"/>
      <c r="AY608" s="2"/>
      <c r="AZ608" s="2">
        <v>1</v>
      </c>
      <c r="BA608" s="2">
        <v>1</v>
      </c>
      <c r="BB608" s="2">
        <v>1</v>
      </c>
      <c r="BC608" s="2">
        <v>1</v>
      </c>
      <c r="BD608" s="2" t="s">
        <v>3</v>
      </c>
      <c r="BE608" s="2" t="s">
        <v>3</v>
      </c>
      <c r="BF608" s="2" t="s">
        <v>3</v>
      </c>
      <c r="BG608" s="2" t="s">
        <v>3</v>
      </c>
      <c r="BH608" s="2">
        <v>3</v>
      </c>
      <c r="BI608" s="2">
        <v>3</v>
      </c>
      <c r="BJ608" s="2" t="s">
        <v>3</v>
      </c>
      <c r="BK608" s="2"/>
      <c r="BL608" s="2"/>
      <c r="BM608" s="2">
        <v>1100</v>
      </c>
      <c r="BN608" s="2">
        <v>0</v>
      </c>
      <c r="BO608" s="2" t="s">
        <v>3</v>
      </c>
      <c r="BP608" s="2">
        <v>0</v>
      </c>
      <c r="BQ608" s="2">
        <v>21</v>
      </c>
      <c r="BR608" s="2">
        <v>0</v>
      </c>
      <c r="BS608" s="2">
        <v>1</v>
      </c>
      <c r="BT608" s="2">
        <v>1</v>
      </c>
      <c r="BU608" s="2">
        <v>1</v>
      </c>
      <c r="BV608" s="2">
        <v>1</v>
      </c>
      <c r="BW608" s="2">
        <v>1</v>
      </c>
      <c r="BX608" s="2">
        <v>1</v>
      </c>
      <c r="BY608" s="2" t="s">
        <v>3</v>
      </c>
      <c r="BZ608" s="2">
        <v>0</v>
      </c>
      <c r="CA608" s="2">
        <v>0</v>
      </c>
      <c r="CB608" s="2"/>
      <c r="CC608" s="2"/>
      <c r="CD608" s="2"/>
      <c r="CE608" s="2">
        <v>0</v>
      </c>
      <c r="CF608" s="2">
        <v>0</v>
      </c>
      <c r="CG608" s="2">
        <v>0</v>
      </c>
      <c r="CH608" s="2"/>
      <c r="CI608" s="2"/>
      <c r="CJ608" s="2"/>
      <c r="CK608" s="2"/>
      <c r="CL608" s="2"/>
      <c r="CM608" s="2">
        <v>0</v>
      </c>
      <c r="CN608" s="2" t="s">
        <v>3</v>
      </c>
      <c r="CO608" s="2">
        <v>0</v>
      </c>
      <c r="CP608" s="2">
        <f t="shared" si="552"/>
        <v>0</v>
      </c>
      <c r="CQ608" s="2">
        <f t="shared" si="553"/>
        <v>0</v>
      </c>
      <c r="CR608" s="2">
        <f t="shared" si="554"/>
        <v>0</v>
      </c>
      <c r="CS608" s="2">
        <f t="shared" si="555"/>
        <v>0</v>
      </c>
      <c r="CT608" s="2">
        <f t="shared" si="556"/>
        <v>0</v>
      </c>
      <c r="CU608" s="2">
        <f t="shared" si="557"/>
        <v>0</v>
      </c>
      <c r="CV608" s="2">
        <f t="shared" si="558"/>
        <v>0</v>
      </c>
      <c r="CW608" s="2">
        <f t="shared" si="559"/>
        <v>0</v>
      </c>
      <c r="CX608" s="2">
        <f t="shared" si="560"/>
        <v>0</v>
      </c>
      <c r="CY608" s="2">
        <f t="shared" si="561"/>
        <v>0</v>
      </c>
      <c r="CZ608" s="2">
        <f t="shared" si="562"/>
        <v>0</v>
      </c>
      <c r="DA608" s="2"/>
      <c r="DB608" s="2"/>
      <c r="DC608" s="2" t="s">
        <v>3</v>
      </c>
      <c r="DD608" s="2" t="s">
        <v>3</v>
      </c>
      <c r="DE608" s="2" t="s">
        <v>3</v>
      </c>
      <c r="DF608" s="2" t="s">
        <v>3</v>
      </c>
      <c r="DG608" s="2" t="s">
        <v>3</v>
      </c>
      <c r="DH608" s="2" t="s">
        <v>3</v>
      </c>
      <c r="DI608" s="2" t="s">
        <v>3</v>
      </c>
      <c r="DJ608" s="2" t="s">
        <v>3</v>
      </c>
      <c r="DK608" s="2" t="s">
        <v>3</v>
      </c>
      <c r="DL608" s="2" t="s">
        <v>3</v>
      </c>
      <c r="DM608" s="2" t="s">
        <v>3</v>
      </c>
      <c r="DN608" s="2">
        <v>0</v>
      </c>
      <c r="DO608" s="2">
        <v>0</v>
      </c>
      <c r="DP608" s="2">
        <v>1</v>
      </c>
      <c r="DQ608" s="2">
        <v>1</v>
      </c>
      <c r="DR608" s="2"/>
      <c r="DS608" s="2"/>
      <c r="DT608" s="2"/>
      <c r="DU608" s="2">
        <v>1010</v>
      </c>
      <c r="DV608" s="2" t="s">
        <v>40</v>
      </c>
      <c r="DW608" s="2" t="s">
        <v>40</v>
      </c>
      <c r="DX608" s="2">
        <v>1</v>
      </c>
      <c r="DY608" s="2"/>
      <c r="DZ608" s="2"/>
      <c r="EA608" s="2"/>
      <c r="EB608" s="2"/>
      <c r="EC608" s="2"/>
      <c r="ED608" s="2"/>
      <c r="EE608" s="2">
        <v>31102366</v>
      </c>
      <c r="EF608" s="2">
        <v>8</v>
      </c>
      <c r="EG608" s="2" t="s">
        <v>34</v>
      </c>
      <c r="EH608" s="2">
        <v>0</v>
      </c>
      <c r="EI608" s="2" t="s">
        <v>3</v>
      </c>
      <c r="EJ608" s="2">
        <v>1</v>
      </c>
      <c r="EK608" s="2">
        <v>1100</v>
      </c>
      <c r="EL608" s="2" t="s">
        <v>41</v>
      </c>
      <c r="EM608" s="2" t="s">
        <v>42</v>
      </c>
      <c r="EN608" s="2"/>
      <c r="EO608" s="2" t="s">
        <v>3</v>
      </c>
      <c r="EP608" s="2"/>
      <c r="EQ608" s="2">
        <v>0</v>
      </c>
      <c r="ER608" s="2">
        <v>0</v>
      </c>
      <c r="ES608" s="2">
        <v>0</v>
      </c>
      <c r="ET608" s="2">
        <v>0</v>
      </c>
      <c r="EU608" s="2">
        <v>0</v>
      </c>
      <c r="EV608" s="2">
        <v>0</v>
      </c>
      <c r="EW608" s="2">
        <v>0</v>
      </c>
      <c r="EX608" s="2">
        <v>0</v>
      </c>
      <c r="EY608" s="2">
        <v>0</v>
      </c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>
        <v>0</v>
      </c>
      <c r="FR608" s="2">
        <f t="shared" si="563"/>
        <v>0</v>
      </c>
      <c r="FS608" s="2">
        <v>0</v>
      </c>
      <c r="FT608" s="2"/>
      <c r="FU608" s="2"/>
      <c r="FV608" s="2"/>
      <c r="FW608" s="2"/>
      <c r="FX608" s="2">
        <v>0</v>
      </c>
      <c r="FY608" s="2">
        <v>0</v>
      </c>
      <c r="FZ608" s="2"/>
      <c r="GA608" s="2" t="s">
        <v>3</v>
      </c>
      <c r="GB608" s="2"/>
      <c r="GC608" s="2"/>
      <c r="GD608" s="2">
        <v>1</v>
      </c>
      <c r="GE608" s="2"/>
      <c r="GF608" s="2">
        <v>1594520035</v>
      </c>
      <c r="GG608" s="2">
        <v>2</v>
      </c>
      <c r="GH608" s="2">
        <v>0</v>
      </c>
      <c r="GI608" s="2">
        <v>-2</v>
      </c>
      <c r="GJ608" s="2">
        <v>0</v>
      </c>
      <c r="GK608" s="2">
        <v>0</v>
      </c>
      <c r="GL608" s="2">
        <f t="shared" si="564"/>
        <v>0</v>
      </c>
      <c r="GM608" s="2">
        <f t="shared" si="565"/>
        <v>0</v>
      </c>
      <c r="GN608" s="2">
        <f t="shared" si="566"/>
        <v>0</v>
      </c>
      <c r="GO608" s="2">
        <f t="shared" si="567"/>
        <v>0</v>
      </c>
      <c r="GP608" s="2">
        <f t="shared" si="568"/>
        <v>0</v>
      </c>
      <c r="GQ608" s="2"/>
      <c r="GR608" s="2">
        <v>0</v>
      </c>
      <c r="GS608" s="2">
        <v>3</v>
      </c>
      <c r="GT608" s="2">
        <v>0</v>
      </c>
      <c r="GU608" s="2" t="s">
        <v>3</v>
      </c>
      <c r="GV608" s="2">
        <f t="shared" si="569"/>
        <v>0</v>
      </c>
      <c r="GW608" s="2">
        <v>1</v>
      </c>
      <c r="GX608" s="2">
        <f t="shared" si="570"/>
        <v>0</v>
      </c>
      <c r="GY608" s="2"/>
      <c r="GZ608" s="2"/>
      <c r="HA608" s="2">
        <v>0</v>
      </c>
      <c r="HB608" s="2">
        <v>0</v>
      </c>
      <c r="HC608" s="2">
        <f t="shared" si="571"/>
        <v>0</v>
      </c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>
        <v>0</v>
      </c>
      <c r="IL608" s="2"/>
      <c r="IM608" s="2"/>
      <c r="IN608" s="2"/>
      <c r="IO608" s="2"/>
      <c r="IP608" s="2"/>
      <c r="IQ608" s="2"/>
      <c r="IR608" s="2"/>
      <c r="IS608" s="2"/>
      <c r="IT608" s="2"/>
      <c r="IU608" s="2"/>
    </row>
    <row r="609" spans="1:255">
      <c r="A609">
        <v>17</v>
      </c>
      <c r="B609">
        <v>1</v>
      </c>
      <c r="E609" t="s">
        <v>343</v>
      </c>
      <c r="F609" t="s">
        <v>38</v>
      </c>
      <c r="G609" t="s">
        <v>344</v>
      </c>
      <c r="H609" t="s">
        <v>40</v>
      </c>
      <c r="I609">
        <v>1</v>
      </c>
      <c r="J609">
        <v>0</v>
      </c>
      <c r="O609">
        <f t="shared" si="537"/>
        <v>91805.71</v>
      </c>
      <c r="P609">
        <f t="shared" si="538"/>
        <v>91805.71</v>
      </c>
      <c r="Q609">
        <f t="shared" si="539"/>
        <v>0</v>
      </c>
      <c r="R609">
        <f t="shared" si="540"/>
        <v>0</v>
      </c>
      <c r="S609">
        <f t="shared" si="541"/>
        <v>0</v>
      </c>
      <c r="T609">
        <f t="shared" si="542"/>
        <v>0</v>
      </c>
      <c r="U609">
        <f t="shared" si="543"/>
        <v>0</v>
      </c>
      <c r="V609">
        <f t="shared" si="544"/>
        <v>0</v>
      </c>
      <c r="W609">
        <f t="shared" si="545"/>
        <v>0</v>
      </c>
      <c r="X609">
        <f t="shared" si="546"/>
        <v>0</v>
      </c>
      <c r="Y609">
        <f t="shared" si="547"/>
        <v>0</v>
      </c>
      <c r="AA609">
        <v>33304960</v>
      </c>
      <c r="AB609">
        <f t="shared" si="548"/>
        <v>91805.71</v>
      </c>
      <c r="AC609">
        <f t="shared" si="549"/>
        <v>91805.71</v>
      </c>
      <c r="AD609">
        <f>ROUND((((ET609)-(EU609))+AE609),2)</f>
        <v>0</v>
      </c>
      <c r="AE609">
        <f t="shared" si="572"/>
        <v>0</v>
      </c>
      <c r="AF609">
        <f t="shared" si="572"/>
        <v>0</v>
      </c>
      <c r="AG609">
        <f t="shared" si="550"/>
        <v>0</v>
      </c>
      <c r="AH609">
        <f t="shared" si="573"/>
        <v>0</v>
      </c>
      <c r="AI609">
        <f t="shared" si="573"/>
        <v>0</v>
      </c>
      <c r="AJ609">
        <f t="shared" si="551"/>
        <v>0</v>
      </c>
      <c r="AK609">
        <v>91805.71</v>
      </c>
      <c r="AL609">
        <v>91805.71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1</v>
      </c>
      <c r="AW609">
        <v>1</v>
      </c>
      <c r="AZ609">
        <v>1</v>
      </c>
      <c r="BA609">
        <v>1</v>
      </c>
      <c r="BB609">
        <v>1</v>
      </c>
      <c r="BC609">
        <v>1</v>
      </c>
      <c r="BD609" t="s">
        <v>3</v>
      </c>
      <c r="BE609" t="s">
        <v>3</v>
      </c>
      <c r="BF609" t="s">
        <v>3</v>
      </c>
      <c r="BG609" t="s">
        <v>3</v>
      </c>
      <c r="BH609">
        <v>3</v>
      </c>
      <c r="BI609">
        <v>3</v>
      </c>
      <c r="BJ609" t="s">
        <v>3</v>
      </c>
      <c r="BM609">
        <v>1100</v>
      </c>
      <c r="BN609">
        <v>0</v>
      </c>
      <c r="BO609" t="s">
        <v>3</v>
      </c>
      <c r="BP609">
        <v>0</v>
      </c>
      <c r="BQ609">
        <v>21</v>
      </c>
      <c r="BR609">
        <v>0</v>
      </c>
      <c r="BS609">
        <v>1</v>
      </c>
      <c r="BT609">
        <v>1</v>
      </c>
      <c r="BU609">
        <v>1</v>
      </c>
      <c r="BV609">
        <v>1</v>
      </c>
      <c r="BW609">
        <v>1</v>
      </c>
      <c r="BX609">
        <v>1</v>
      </c>
      <c r="BY609" t="s">
        <v>3</v>
      </c>
      <c r="BZ609">
        <v>0</v>
      </c>
      <c r="CA609">
        <v>0</v>
      </c>
      <c r="CE609">
        <v>0</v>
      </c>
      <c r="CF609">
        <v>0</v>
      </c>
      <c r="CG609">
        <v>0</v>
      </c>
      <c r="CM609">
        <v>0</v>
      </c>
      <c r="CN609" t="s">
        <v>3</v>
      </c>
      <c r="CO609">
        <v>0</v>
      </c>
      <c r="CP609">
        <f t="shared" si="552"/>
        <v>91805.71</v>
      </c>
      <c r="CQ609">
        <f t="shared" si="553"/>
        <v>91805.71</v>
      </c>
      <c r="CR609">
        <f t="shared" si="554"/>
        <v>0</v>
      </c>
      <c r="CS609">
        <f t="shared" si="555"/>
        <v>0</v>
      </c>
      <c r="CT609">
        <f t="shared" si="556"/>
        <v>0</v>
      </c>
      <c r="CU609">
        <f t="shared" si="557"/>
        <v>0</v>
      </c>
      <c r="CV609">
        <f t="shared" si="558"/>
        <v>0</v>
      </c>
      <c r="CW609">
        <f t="shared" si="559"/>
        <v>0</v>
      </c>
      <c r="CX609">
        <f t="shared" si="560"/>
        <v>0</v>
      </c>
      <c r="CY609">
        <f t="shared" si="561"/>
        <v>0</v>
      </c>
      <c r="CZ609">
        <f t="shared" si="562"/>
        <v>0</v>
      </c>
      <c r="DC609" t="s">
        <v>3</v>
      </c>
      <c r="DD609" t="s">
        <v>3</v>
      </c>
      <c r="DE609" t="s">
        <v>3</v>
      </c>
      <c r="DF609" t="s">
        <v>3</v>
      </c>
      <c r="DG609" t="s">
        <v>3</v>
      </c>
      <c r="DH609" t="s">
        <v>3</v>
      </c>
      <c r="DI609" t="s">
        <v>3</v>
      </c>
      <c r="DJ609" t="s">
        <v>3</v>
      </c>
      <c r="DK609" t="s">
        <v>3</v>
      </c>
      <c r="DL609" t="s">
        <v>3</v>
      </c>
      <c r="DM609" t="s">
        <v>3</v>
      </c>
      <c r="DN609">
        <v>0</v>
      </c>
      <c r="DO609">
        <v>0</v>
      </c>
      <c r="DP609">
        <v>1</v>
      </c>
      <c r="DQ609">
        <v>1</v>
      </c>
      <c r="DU609">
        <v>1010</v>
      </c>
      <c r="DV609" t="s">
        <v>40</v>
      </c>
      <c r="DW609" t="s">
        <v>40</v>
      </c>
      <c r="DX609">
        <v>1</v>
      </c>
      <c r="EE609">
        <v>31102366</v>
      </c>
      <c r="EF609">
        <v>8</v>
      </c>
      <c r="EG609" t="s">
        <v>34</v>
      </c>
      <c r="EH609">
        <v>0</v>
      </c>
      <c r="EI609" t="s">
        <v>3</v>
      </c>
      <c r="EJ609">
        <v>1</v>
      </c>
      <c r="EK609">
        <v>1100</v>
      </c>
      <c r="EL609" t="s">
        <v>41</v>
      </c>
      <c r="EM609" t="s">
        <v>42</v>
      </c>
      <c r="EO609" t="s">
        <v>3</v>
      </c>
      <c r="EQ609">
        <v>0</v>
      </c>
      <c r="ER609">
        <v>91805.71</v>
      </c>
      <c r="ES609">
        <v>91805.71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5</v>
      </c>
      <c r="FC609">
        <v>1</v>
      </c>
      <c r="FD609">
        <v>18</v>
      </c>
      <c r="FF609">
        <v>414304.11</v>
      </c>
      <c r="FQ609">
        <v>0</v>
      </c>
      <c r="FR609">
        <f t="shared" si="563"/>
        <v>91805.71</v>
      </c>
      <c r="FS609">
        <v>0</v>
      </c>
      <c r="FX609">
        <v>0</v>
      </c>
      <c r="FY609">
        <v>0</v>
      </c>
      <c r="GA609" t="s">
        <v>288</v>
      </c>
      <c r="GD609">
        <v>1</v>
      </c>
      <c r="GF609">
        <v>1594520035</v>
      </c>
      <c r="GG609">
        <v>2</v>
      </c>
      <c r="GH609">
        <v>3</v>
      </c>
      <c r="GI609">
        <v>3</v>
      </c>
      <c r="GJ609">
        <v>0</v>
      </c>
      <c r="GK609">
        <v>0</v>
      </c>
      <c r="GL609">
        <f t="shared" si="564"/>
        <v>0</v>
      </c>
      <c r="GM609">
        <f t="shared" si="565"/>
        <v>91805.71</v>
      </c>
      <c r="GN609">
        <f t="shared" si="566"/>
        <v>0</v>
      </c>
      <c r="GO609">
        <f t="shared" si="567"/>
        <v>0</v>
      </c>
      <c r="GP609">
        <f t="shared" si="568"/>
        <v>0</v>
      </c>
      <c r="GR609">
        <v>1</v>
      </c>
      <c r="GS609">
        <v>1</v>
      </c>
      <c r="GT609">
        <v>0</v>
      </c>
      <c r="GU609" t="s">
        <v>3</v>
      </c>
      <c r="GV609">
        <f t="shared" si="569"/>
        <v>0</v>
      </c>
      <c r="GW609">
        <v>1</v>
      </c>
      <c r="GX609">
        <f t="shared" si="570"/>
        <v>0</v>
      </c>
      <c r="HA609">
        <v>0</v>
      </c>
      <c r="HB609">
        <v>0</v>
      </c>
      <c r="HC609">
        <f t="shared" si="571"/>
        <v>0</v>
      </c>
      <c r="IK609">
        <v>0</v>
      </c>
    </row>
    <row r="610" spans="1:255">
      <c r="A610" s="2">
        <v>17</v>
      </c>
      <c r="B610" s="2">
        <v>1</v>
      </c>
      <c r="C610" s="2">
        <f>ROW(SmtRes!A567)</f>
        <v>567</v>
      </c>
      <c r="D610" s="2">
        <f>ROW(EtalonRes!A650)</f>
        <v>650</v>
      </c>
      <c r="E610" s="2" t="s">
        <v>345</v>
      </c>
      <c r="F610" s="2" t="s">
        <v>45</v>
      </c>
      <c r="G610" s="2" t="s">
        <v>46</v>
      </c>
      <c r="H610" s="2" t="s">
        <v>47</v>
      </c>
      <c r="I610" s="2">
        <f>ROUND(3.14*1/4,9)</f>
        <v>0.78500000000000003</v>
      </c>
      <c r="J610" s="2">
        <v>0</v>
      </c>
      <c r="K610" s="2"/>
      <c r="L610" s="2"/>
      <c r="M610" s="2"/>
      <c r="N610" s="2"/>
      <c r="O610" s="2">
        <f t="shared" si="537"/>
        <v>58.1</v>
      </c>
      <c r="P610" s="2">
        <f t="shared" si="538"/>
        <v>2.87</v>
      </c>
      <c r="Q610" s="2">
        <f t="shared" si="539"/>
        <v>0.78</v>
      </c>
      <c r="R610" s="2">
        <f t="shared" si="540"/>
        <v>0.14000000000000001</v>
      </c>
      <c r="S610" s="2">
        <f t="shared" si="541"/>
        <v>54.45</v>
      </c>
      <c r="T610" s="2">
        <f t="shared" si="542"/>
        <v>0</v>
      </c>
      <c r="U610" s="2">
        <f t="shared" si="543"/>
        <v>6.2289749999999993</v>
      </c>
      <c r="V610" s="2">
        <f t="shared" si="544"/>
        <v>1.1775000000000001E-2</v>
      </c>
      <c r="W610" s="2">
        <f t="shared" si="545"/>
        <v>0</v>
      </c>
      <c r="X610" s="2">
        <f t="shared" si="546"/>
        <v>62.78</v>
      </c>
      <c r="Y610" s="2">
        <f t="shared" si="547"/>
        <v>38.76</v>
      </c>
      <c r="Z610" s="2"/>
      <c r="AA610" s="2">
        <v>33304975</v>
      </c>
      <c r="AB610" s="2">
        <f t="shared" si="548"/>
        <v>74.010000000000005</v>
      </c>
      <c r="AC610" s="2">
        <f t="shared" si="549"/>
        <v>3.66</v>
      </c>
      <c r="AD610" s="2">
        <f>ROUND((((((ET610*1.2)*1.25))-(((EU610*1.2)*1.25)))+AE610),2)</f>
        <v>0.99</v>
      </c>
      <c r="AE610" s="2">
        <f>ROUND((((EU610*1.2)*1.25)),2)</f>
        <v>0.18</v>
      </c>
      <c r="AF610" s="2">
        <f>ROUND((((EV610*1.2)*1.15)),2)</f>
        <v>69.36</v>
      </c>
      <c r="AG610" s="2">
        <f t="shared" si="550"/>
        <v>0</v>
      </c>
      <c r="AH610" s="2">
        <f>(((EW610*1.2)*1.15))</f>
        <v>7.9349999999999987</v>
      </c>
      <c r="AI610" s="2">
        <f>(((EX610*1.2)*1.25))</f>
        <v>1.4999999999999999E-2</v>
      </c>
      <c r="AJ610" s="2">
        <f t="shared" si="551"/>
        <v>0</v>
      </c>
      <c r="AK610" s="2">
        <v>54.58</v>
      </c>
      <c r="AL610" s="2">
        <v>3.66</v>
      </c>
      <c r="AM610" s="2">
        <v>0.66</v>
      </c>
      <c r="AN610" s="2">
        <v>0.12</v>
      </c>
      <c r="AO610" s="2">
        <v>50.26</v>
      </c>
      <c r="AP610" s="2">
        <v>0</v>
      </c>
      <c r="AQ610" s="2">
        <v>5.75</v>
      </c>
      <c r="AR610" s="2">
        <v>0.01</v>
      </c>
      <c r="AS610" s="2">
        <v>0</v>
      </c>
      <c r="AT610" s="2">
        <v>115</v>
      </c>
      <c r="AU610" s="2">
        <v>71</v>
      </c>
      <c r="AV610" s="2">
        <v>1</v>
      </c>
      <c r="AW610" s="2">
        <v>1</v>
      </c>
      <c r="AX610" s="2"/>
      <c r="AY610" s="2"/>
      <c r="AZ610" s="2">
        <v>1</v>
      </c>
      <c r="BA610" s="2">
        <v>1</v>
      </c>
      <c r="BB610" s="2">
        <v>1</v>
      </c>
      <c r="BC610" s="2">
        <v>1</v>
      </c>
      <c r="BD610" s="2" t="s">
        <v>3</v>
      </c>
      <c r="BE610" s="2" t="s">
        <v>3</v>
      </c>
      <c r="BF610" s="2" t="s">
        <v>3</v>
      </c>
      <c r="BG610" s="2" t="s">
        <v>3</v>
      </c>
      <c r="BH610" s="2">
        <v>0</v>
      </c>
      <c r="BI610" s="2">
        <v>1</v>
      </c>
      <c r="BJ610" s="2" t="s">
        <v>48</v>
      </c>
      <c r="BK610" s="2"/>
      <c r="BL610" s="2"/>
      <c r="BM610" s="2">
        <v>20001</v>
      </c>
      <c r="BN610" s="2">
        <v>0</v>
      </c>
      <c r="BO610" s="2" t="s">
        <v>3</v>
      </c>
      <c r="BP610" s="2">
        <v>0</v>
      </c>
      <c r="BQ610" s="2">
        <v>2</v>
      </c>
      <c r="BR610" s="2">
        <v>0</v>
      </c>
      <c r="BS610" s="2">
        <v>1</v>
      </c>
      <c r="BT610" s="2">
        <v>1</v>
      </c>
      <c r="BU610" s="2">
        <v>1</v>
      </c>
      <c r="BV610" s="2">
        <v>1</v>
      </c>
      <c r="BW610" s="2">
        <v>1</v>
      </c>
      <c r="BX610" s="2">
        <v>1</v>
      </c>
      <c r="BY610" s="2" t="s">
        <v>3</v>
      </c>
      <c r="BZ610" s="2">
        <v>128</v>
      </c>
      <c r="CA610" s="2">
        <v>83</v>
      </c>
      <c r="CB610" s="2"/>
      <c r="CC610" s="2"/>
      <c r="CD610" s="2"/>
      <c r="CE610" s="2">
        <v>0</v>
      </c>
      <c r="CF610" s="2">
        <v>0</v>
      </c>
      <c r="CG610" s="2">
        <v>0</v>
      </c>
      <c r="CH610" s="2"/>
      <c r="CI610" s="2"/>
      <c r="CJ610" s="2"/>
      <c r="CK610" s="2"/>
      <c r="CL610" s="2"/>
      <c r="CM610" s="2">
        <v>0</v>
      </c>
      <c r="CN610" s="2" t="s">
        <v>954</v>
      </c>
      <c r="CO610" s="2">
        <v>0</v>
      </c>
      <c r="CP610" s="2">
        <f t="shared" si="552"/>
        <v>58.1</v>
      </c>
      <c r="CQ610" s="2">
        <f t="shared" si="553"/>
        <v>3.66</v>
      </c>
      <c r="CR610" s="2">
        <f t="shared" si="554"/>
        <v>0.99</v>
      </c>
      <c r="CS610" s="2">
        <f t="shared" si="555"/>
        <v>0.18</v>
      </c>
      <c r="CT610" s="2">
        <f t="shared" si="556"/>
        <v>69.36</v>
      </c>
      <c r="CU610" s="2">
        <f t="shared" si="557"/>
        <v>0</v>
      </c>
      <c r="CV610" s="2">
        <f t="shared" si="558"/>
        <v>7.9349999999999987</v>
      </c>
      <c r="CW610" s="2">
        <f t="shared" si="559"/>
        <v>1.4999999999999999E-2</v>
      </c>
      <c r="CX610" s="2">
        <f t="shared" si="560"/>
        <v>0</v>
      </c>
      <c r="CY610" s="2">
        <f t="shared" si="561"/>
        <v>62.778500000000001</v>
      </c>
      <c r="CZ610" s="2">
        <f t="shared" si="562"/>
        <v>38.758900000000004</v>
      </c>
      <c r="DA610" s="2"/>
      <c r="DB610" s="2"/>
      <c r="DC610" s="2" t="s">
        <v>3</v>
      </c>
      <c r="DD610" s="2" t="s">
        <v>3</v>
      </c>
      <c r="DE610" s="2" t="s">
        <v>21</v>
      </c>
      <c r="DF610" s="2" t="s">
        <v>21</v>
      </c>
      <c r="DG610" s="2" t="s">
        <v>22</v>
      </c>
      <c r="DH610" s="2" t="s">
        <v>3</v>
      </c>
      <c r="DI610" s="2" t="s">
        <v>22</v>
      </c>
      <c r="DJ610" s="2" t="s">
        <v>21</v>
      </c>
      <c r="DK610" s="2" t="s">
        <v>3</v>
      </c>
      <c r="DL610" s="2" t="s">
        <v>3</v>
      </c>
      <c r="DM610" s="2" t="s">
        <v>3</v>
      </c>
      <c r="DN610" s="2">
        <v>0</v>
      </c>
      <c r="DO610" s="2">
        <v>0</v>
      </c>
      <c r="DP610" s="2">
        <v>1</v>
      </c>
      <c r="DQ610" s="2">
        <v>1</v>
      </c>
      <c r="DR610" s="2"/>
      <c r="DS610" s="2"/>
      <c r="DT610" s="2"/>
      <c r="DU610" s="2">
        <v>1005</v>
      </c>
      <c r="DV610" s="2" t="s">
        <v>47</v>
      </c>
      <c r="DW610" s="2" t="s">
        <v>47</v>
      </c>
      <c r="DX610" s="2">
        <v>1</v>
      </c>
      <c r="DY610" s="2"/>
      <c r="DZ610" s="2"/>
      <c r="EA610" s="2"/>
      <c r="EB610" s="2"/>
      <c r="EC610" s="2"/>
      <c r="ED610" s="2"/>
      <c r="EE610" s="2">
        <v>31102217</v>
      </c>
      <c r="EF610" s="2">
        <v>2</v>
      </c>
      <c r="EG610" s="2" t="s">
        <v>23</v>
      </c>
      <c r="EH610" s="2">
        <v>0</v>
      </c>
      <c r="EI610" s="2" t="s">
        <v>3</v>
      </c>
      <c r="EJ610" s="2">
        <v>1</v>
      </c>
      <c r="EK610" s="2">
        <v>20001</v>
      </c>
      <c r="EL610" s="2" t="s">
        <v>24</v>
      </c>
      <c r="EM610" s="2" t="s">
        <v>25</v>
      </c>
      <c r="EN610" s="2"/>
      <c r="EO610" s="2" t="s">
        <v>26</v>
      </c>
      <c r="EP610" s="2"/>
      <c r="EQ610" s="2">
        <v>0</v>
      </c>
      <c r="ER610" s="2">
        <v>54.58</v>
      </c>
      <c r="ES610" s="2">
        <v>3.66</v>
      </c>
      <c r="ET610" s="2">
        <v>0.66</v>
      </c>
      <c r="EU610" s="2">
        <v>0.12</v>
      </c>
      <c r="EV610" s="2">
        <v>50.26</v>
      </c>
      <c r="EW610" s="2">
        <v>5.75</v>
      </c>
      <c r="EX610" s="2">
        <v>0.01</v>
      </c>
      <c r="EY610" s="2">
        <v>0</v>
      </c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>
        <v>0</v>
      </c>
      <c r="FR610" s="2">
        <f t="shared" si="563"/>
        <v>0</v>
      </c>
      <c r="FS610" s="2">
        <v>0</v>
      </c>
      <c r="FT610" s="2" t="s">
        <v>27</v>
      </c>
      <c r="FU610" s="2" t="s">
        <v>28</v>
      </c>
      <c r="FV610" s="2"/>
      <c r="FW610" s="2"/>
      <c r="FX610" s="2">
        <v>115.2</v>
      </c>
      <c r="FY610" s="2">
        <v>70.55</v>
      </c>
      <c r="FZ610" s="2"/>
      <c r="GA610" s="2" t="s">
        <v>3</v>
      </c>
      <c r="GB610" s="2"/>
      <c r="GC610" s="2"/>
      <c r="GD610" s="2">
        <v>1</v>
      </c>
      <c r="GE610" s="2"/>
      <c r="GF610" s="2">
        <v>115509146</v>
      </c>
      <c r="GG610" s="2">
        <v>2</v>
      </c>
      <c r="GH610" s="2">
        <v>1</v>
      </c>
      <c r="GI610" s="2">
        <v>-2</v>
      </c>
      <c r="GJ610" s="2">
        <v>0</v>
      </c>
      <c r="GK610" s="2">
        <v>0</v>
      </c>
      <c r="GL610" s="2">
        <f t="shared" si="564"/>
        <v>0</v>
      </c>
      <c r="GM610" s="2">
        <f t="shared" si="565"/>
        <v>159.63999999999999</v>
      </c>
      <c r="GN610" s="2">
        <f t="shared" si="566"/>
        <v>159.63999999999999</v>
      </c>
      <c r="GO610" s="2">
        <f t="shared" si="567"/>
        <v>0</v>
      </c>
      <c r="GP610" s="2">
        <f t="shared" si="568"/>
        <v>0</v>
      </c>
      <c r="GQ610" s="2"/>
      <c r="GR610" s="2">
        <v>0</v>
      </c>
      <c r="GS610" s="2">
        <v>3</v>
      </c>
      <c r="GT610" s="2">
        <v>0</v>
      </c>
      <c r="GU610" s="2" t="s">
        <v>3</v>
      </c>
      <c r="GV610" s="2">
        <f t="shared" si="569"/>
        <v>0</v>
      </c>
      <c r="GW610" s="2">
        <v>1</v>
      </c>
      <c r="GX610" s="2">
        <f t="shared" si="570"/>
        <v>0</v>
      </c>
      <c r="GY610" s="2"/>
      <c r="GZ610" s="2"/>
      <c r="HA610" s="2">
        <v>0</v>
      </c>
      <c r="HB610" s="2">
        <v>0</v>
      </c>
      <c r="HC610" s="2">
        <f t="shared" si="571"/>
        <v>0</v>
      </c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>
        <v>0</v>
      </c>
      <c r="IL610" s="2"/>
      <c r="IM610" s="2"/>
      <c r="IN610" s="2"/>
      <c r="IO610" s="2"/>
      <c r="IP610" s="2"/>
      <c r="IQ610" s="2"/>
      <c r="IR610" s="2"/>
      <c r="IS610" s="2"/>
      <c r="IT610" s="2"/>
      <c r="IU610" s="2"/>
    </row>
    <row r="611" spans="1:255">
      <c r="A611">
        <v>17</v>
      </c>
      <c r="B611">
        <v>1</v>
      </c>
      <c r="C611">
        <f>ROW(SmtRes!A572)</f>
        <v>572</v>
      </c>
      <c r="D611">
        <f>ROW(EtalonRes!A656)</f>
        <v>656</v>
      </c>
      <c r="E611" t="s">
        <v>345</v>
      </c>
      <c r="F611" t="s">
        <v>45</v>
      </c>
      <c r="G611" t="s">
        <v>46</v>
      </c>
      <c r="H611" t="s">
        <v>47</v>
      </c>
      <c r="I611">
        <f>ROUND(3.14*1/4,9)</f>
        <v>0.78500000000000003</v>
      </c>
      <c r="J611">
        <v>0</v>
      </c>
      <c r="O611">
        <f t="shared" si="537"/>
        <v>58.1</v>
      </c>
      <c r="P611">
        <f t="shared" si="538"/>
        <v>2.87</v>
      </c>
      <c r="Q611">
        <f t="shared" si="539"/>
        <v>0.78</v>
      </c>
      <c r="R611">
        <f t="shared" si="540"/>
        <v>0.14000000000000001</v>
      </c>
      <c r="S611">
        <f t="shared" si="541"/>
        <v>54.45</v>
      </c>
      <c r="T611">
        <f t="shared" si="542"/>
        <v>0</v>
      </c>
      <c r="U611">
        <f t="shared" si="543"/>
        <v>6.2289749999999993</v>
      </c>
      <c r="V611">
        <f t="shared" si="544"/>
        <v>1.1775000000000001E-2</v>
      </c>
      <c r="W611">
        <f t="shared" si="545"/>
        <v>0</v>
      </c>
      <c r="X611">
        <f t="shared" si="546"/>
        <v>62.78</v>
      </c>
      <c r="Y611">
        <f t="shared" si="547"/>
        <v>38.76</v>
      </c>
      <c r="AA611">
        <v>33304960</v>
      </c>
      <c r="AB611">
        <f t="shared" si="548"/>
        <v>74.010000000000005</v>
      </c>
      <c r="AC611">
        <f t="shared" si="549"/>
        <v>3.66</v>
      </c>
      <c r="AD611">
        <f>ROUND((((((ET611*1.2)*1.25))-(((EU611*1.2)*1.25)))+AE611),2)</f>
        <v>0.99</v>
      </c>
      <c r="AE611">
        <f>ROUND((((EU611*1.2)*1.25)),2)</f>
        <v>0.18</v>
      </c>
      <c r="AF611">
        <f>ROUND((((EV611*1.2)*1.15)),2)</f>
        <v>69.36</v>
      </c>
      <c r="AG611">
        <f t="shared" si="550"/>
        <v>0</v>
      </c>
      <c r="AH611">
        <f>(((EW611*1.2)*1.15))</f>
        <v>7.9349999999999987</v>
      </c>
      <c r="AI611">
        <f>(((EX611*1.2)*1.25))</f>
        <v>1.4999999999999999E-2</v>
      </c>
      <c r="AJ611">
        <f t="shared" si="551"/>
        <v>0</v>
      </c>
      <c r="AK611">
        <v>54.58</v>
      </c>
      <c r="AL611">
        <v>3.66</v>
      </c>
      <c r="AM611">
        <v>0.66</v>
      </c>
      <c r="AN611">
        <v>0.12</v>
      </c>
      <c r="AO611">
        <v>50.26</v>
      </c>
      <c r="AP611">
        <v>0</v>
      </c>
      <c r="AQ611">
        <v>5.75</v>
      </c>
      <c r="AR611">
        <v>0.01</v>
      </c>
      <c r="AS611">
        <v>0</v>
      </c>
      <c r="AT611">
        <v>115</v>
      </c>
      <c r="AU611">
        <v>71</v>
      </c>
      <c r="AV611">
        <v>1</v>
      </c>
      <c r="AW611">
        <v>1</v>
      </c>
      <c r="AZ611">
        <v>1</v>
      </c>
      <c r="BA611">
        <v>1</v>
      </c>
      <c r="BB611">
        <v>1</v>
      </c>
      <c r="BC611">
        <v>1</v>
      </c>
      <c r="BD611" t="s">
        <v>3</v>
      </c>
      <c r="BE611" t="s">
        <v>3</v>
      </c>
      <c r="BF611" t="s">
        <v>3</v>
      </c>
      <c r="BG611" t="s">
        <v>3</v>
      </c>
      <c r="BH611">
        <v>0</v>
      </c>
      <c r="BI611">
        <v>1</v>
      </c>
      <c r="BJ611" t="s">
        <v>48</v>
      </c>
      <c r="BM611">
        <v>20001</v>
      </c>
      <c r="BN611">
        <v>0</v>
      </c>
      <c r="BO611" t="s">
        <v>3</v>
      </c>
      <c r="BP611">
        <v>0</v>
      </c>
      <c r="BQ611">
        <v>2</v>
      </c>
      <c r="BR611">
        <v>0</v>
      </c>
      <c r="BS611">
        <v>1</v>
      </c>
      <c r="BT611">
        <v>1</v>
      </c>
      <c r="BU611">
        <v>1</v>
      </c>
      <c r="BV611">
        <v>1</v>
      </c>
      <c r="BW611">
        <v>1</v>
      </c>
      <c r="BX611">
        <v>1</v>
      </c>
      <c r="BY611" t="s">
        <v>3</v>
      </c>
      <c r="BZ611">
        <v>128</v>
      </c>
      <c r="CA611">
        <v>83</v>
      </c>
      <c r="CE611">
        <v>0</v>
      </c>
      <c r="CF611">
        <v>0</v>
      </c>
      <c r="CG611">
        <v>0</v>
      </c>
      <c r="CM611">
        <v>0</v>
      </c>
      <c r="CN611" t="s">
        <v>954</v>
      </c>
      <c r="CO611">
        <v>0</v>
      </c>
      <c r="CP611">
        <f t="shared" si="552"/>
        <v>58.1</v>
      </c>
      <c r="CQ611">
        <f t="shared" si="553"/>
        <v>3.66</v>
      </c>
      <c r="CR611">
        <f t="shared" si="554"/>
        <v>0.99</v>
      </c>
      <c r="CS611">
        <f t="shared" si="555"/>
        <v>0.18</v>
      </c>
      <c r="CT611">
        <f t="shared" si="556"/>
        <v>69.36</v>
      </c>
      <c r="CU611">
        <f t="shared" si="557"/>
        <v>0</v>
      </c>
      <c r="CV611">
        <f t="shared" si="558"/>
        <v>7.9349999999999987</v>
      </c>
      <c r="CW611">
        <f t="shared" si="559"/>
        <v>1.4999999999999999E-2</v>
      </c>
      <c r="CX611">
        <f t="shared" si="560"/>
        <v>0</v>
      </c>
      <c r="CY611">
        <f t="shared" si="561"/>
        <v>62.778500000000001</v>
      </c>
      <c r="CZ611">
        <f t="shared" si="562"/>
        <v>38.758900000000004</v>
      </c>
      <c r="DC611" t="s">
        <v>3</v>
      </c>
      <c r="DD611" t="s">
        <v>3</v>
      </c>
      <c r="DE611" t="s">
        <v>21</v>
      </c>
      <c r="DF611" t="s">
        <v>21</v>
      </c>
      <c r="DG611" t="s">
        <v>22</v>
      </c>
      <c r="DH611" t="s">
        <v>3</v>
      </c>
      <c r="DI611" t="s">
        <v>22</v>
      </c>
      <c r="DJ611" t="s">
        <v>21</v>
      </c>
      <c r="DK611" t="s">
        <v>3</v>
      </c>
      <c r="DL611" t="s">
        <v>3</v>
      </c>
      <c r="DM611" t="s">
        <v>3</v>
      </c>
      <c r="DN611">
        <v>0</v>
      </c>
      <c r="DO611">
        <v>0</v>
      </c>
      <c r="DP611">
        <v>1</v>
      </c>
      <c r="DQ611">
        <v>1</v>
      </c>
      <c r="DU611">
        <v>1005</v>
      </c>
      <c r="DV611" t="s">
        <v>47</v>
      </c>
      <c r="DW611" t="s">
        <v>47</v>
      </c>
      <c r="DX611">
        <v>1</v>
      </c>
      <c r="EE611">
        <v>31102217</v>
      </c>
      <c r="EF611">
        <v>2</v>
      </c>
      <c r="EG611" t="s">
        <v>23</v>
      </c>
      <c r="EH611">
        <v>0</v>
      </c>
      <c r="EI611" t="s">
        <v>3</v>
      </c>
      <c r="EJ611">
        <v>1</v>
      </c>
      <c r="EK611">
        <v>20001</v>
      </c>
      <c r="EL611" t="s">
        <v>24</v>
      </c>
      <c r="EM611" t="s">
        <v>25</v>
      </c>
      <c r="EO611" t="s">
        <v>26</v>
      </c>
      <c r="EQ611">
        <v>0</v>
      </c>
      <c r="ER611">
        <v>54.58</v>
      </c>
      <c r="ES611">
        <v>3.66</v>
      </c>
      <c r="ET611">
        <v>0.66</v>
      </c>
      <c r="EU611">
        <v>0.12</v>
      </c>
      <c r="EV611">
        <v>50.26</v>
      </c>
      <c r="EW611">
        <v>5.75</v>
      </c>
      <c r="EX611">
        <v>0.01</v>
      </c>
      <c r="EY611">
        <v>0</v>
      </c>
      <c r="FQ611">
        <v>0</v>
      </c>
      <c r="FR611">
        <f t="shared" si="563"/>
        <v>0</v>
      </c>
      <c r="FS611">
        <v>0</v>
      </c>
      <c r="FT611" t="s">
        <v>27</v>
      </c>
      <c r="FU611" t="s">
        <v>28</v>
      </c>
      <c r="FX611">
        <v>115.2</v>
      </c>
      <c r="FY611">
        <v>70.55</v>
      </c>
      <c r="GA611" t="s">
        <v>3</v>
      </c>
      <c r="GD611">
        <v>1</v>
      </c>
      <c r="GF611">
        <v>115509146</v>
      </c>
      <c r="GG611">
        <v>2</v>
      </c>
      <c r="GH611">
        <v>1</v>
      </c>
      <c r="GI611">
        <v>-2</v>
      </c>
      <c r="GJ611">
        <v>0</v>
      </c>
      <c r="GK611">
        <v>0</v>
      </c>
      <c r="GL611">
        <f t="shared" si="564"/>
        <v>0</v>
      </c>
      <c r="GM611">
        <f t="shared" si="565"/>
        <v>159.63999999999999</v>
      </c>
      <c r="GN611">
        <f t="shared" si="566"/>
        <v>159.63999999999999</v>
      </c>
      <c r="GO611">
        <f t="shared" si="567"/>
        <v>0</v>
      </c>
      <c r="GP611">
        <f t="shared" si="568"/>
        <v>0</v>
      </c>
      <c r="GR611">
        <v>0</v>
      </c>
      <c r="GS611">
        <v>3</v>
      </c>
      <c r="GT611">
        <v>0</v>
      </c>
      <c r="GU611" t="s">
        <v>3</v>
      </c>
      <c r="GV611">
        <f t="shared" si="569"/>
        <v>0</v>
      </c>
      <c r="GW611">
        <v>1</v>
      </c>
      <c r="GX611">
        <f t="shared" si="570"/>
        <v>0</v>
      </c>
      <c r="HA611">
        <v>0</v>
      </c>
      <c r="HB611">
        <v>0</v>
      </c>
      <c r="HC611">
        <f t="shared" si="571"/>
        <v>0</v>
      </c>
      <c r="IK611">
        <v>0</v>
      </c>
    </row>
    <row r="612" spans="1:255">
      <c r="A612" s="2">
        <v>17</v>
      </c>
      <c r="B612" s="2">
        <v>1</v>
      </c>
      <c r="C612" s="2"/>
      <c r="D612" s="2"/>
      <c r="E612" s="2" t="s">
        <v>346</v>
      </c>
      <c r="F612" s="2" t="s">
        <v>38</v>
      </c>
      <c r="G612" s="2" t="s">
        <v>347</v>
      </c>
      <c r="H612" s="2" t="s">
        <v>40</v>
      </c>
      <c r="I612" s="2">
        <v>1</v>
      </c>
      <c r="J612" s="2">
        <v>0</v>
      </c>
      <c r="K612" s="2"/>
      <c r="L612" s="2"/>
      <c r="M612" s="2"/>
      <c r="N612" s="2"/>
      <c r="O612" s="2">
        <f t="shared" si="537"/>
        <v>0</v>
      </c>
      <c r="P612" s="2">
        <f t="shared" si="538"/>
        <v>0</v>
      </c>
      <c r="Q612" s="2">
        <f t="shared" si="539"/>
        <v>0</v>
      </c>
      <c r="R612" s="2">
        <f t="shared" si="540"/>
        <v>0</v>
      </c>
      <c r="S612" s="2">
        <f t="shared" si="541"/>
        <v>0</v>
      </c>
      <c r="T612" s="2">
        <f t="shared" si="542"/>
        <v>0</v>
      </c>
      <c r="U612" s="2">
        <f t="shared" si="543"/>
        <v>0</v>
      </c>
      <c r="V612" s="2">
        <f t="shared" si="544"/>
        <v>0</v>
      </c>
      <c r="W612" s="2">
        <f t="shared" si="545"/>
        <v>0</v>
      </c>
      <c r="X612" s="2">
        <f t="shared" si="546"/>
        <v>0</v>
      </c>
      <c r="Y612" s="2">
        <f t="shared" si="547"/>
        <v>0</v>
      </c>
      <c r="Z612" s="2"/>
      <c r="AA612" s="2">
        <v>33304975</v>
      </c>
      <c r="AB612" s="2">
        <f t="shared" si="548"/>
        <v>0</v>
      </c>
      <c r="AC612" s="2">
        <f t="shared" si="549"/>
        <v>0</v>
      </c>
      <c r="AD612" s="2">
        <f>ROUND((((ET612)-(EU612))+AE612),2)</f>
        <v>0</v>
      </c>
      <c r="AE612" s="2">
        <f t="shared" ref="AE612:AF615" si="574">ROUND((EU612),2)</f>
        <v>0</v>
      </c>
      <c r="AF612" s="2">
        <f t="shared" si="574"/>
        <v>0</v>
      </c>
      <c r="AG612" s="2">
        <f t="shared" si="550"/>
        <v>0</v>
      </c>
      <c r="AH612" s="2">
        <f t="shared" ref="AH612:AI615" si="575">(EW612)</f>
        <v>0</v>
      </c>
      <c r="AI612" s="2">
        <f t="shared" si="575"/>
        <v>0</v>
      </c>
      <c r="AJ612" s="2">
        <f t="shared" si="551"/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1</v>
      </c>
      <c r="AW612" s="2">
        <v>1</v>
      </c>
      <c r="AX612" s="2"/>
      <c r="AY612" s="2"/>
      <c r="AZ612" s="2">
        <v>1</v>
      </c>
      <c r="BA612" s="2">
        <v>1</v>
      </c>
      <c r="BB612" s="2">
        <v>1</v>
      </c>
      <c r="BC612" s="2">
        <v>1</v>
      </c>
      <c r="BD612" s="2" t="s">
        <v>3</v>
      </c>
      <c r="BE612" s="2" t="s">
        <v>3</v>
      </c>
      <c r="BF612" s="2" t="s">
        <v>3</v>
      </c>
      <c r="BG612" s="2" t="s">
        <v>3</v>
      </c>
      <c r="BH612" s="2">
        <v>3</v>
      </c>
      <c r="BI612" s="2">
        <v>2</v>
      </c>
      <c r="BJ612" s="2" t="s">
        <v>3</v>
      </c>
      <c r="BK612" s="2"/>
      <c r="BL612" s="2"/>
      <c r="BM612" s="2">
        <v>1100</v>
      </c>
      <c r="BN612" s="2">
        <v>0</v>
      </c>
      <c r="BO612" s="2" t="s">
        <v>3</v>
      </c>
      <c r="BP612" s="2">
        <v>0</v>
      </c>
      <c r="BQ612" s="2">
        <v>14</v>
      </c>
      <c r="BR612" s="2">
        <v>0</v>
      </c>
      <c r="BS612" s="2">
        <v>1</v>
      </c>
      <c r="BT612" s="2">
        <v>1</v>
      </c>
      <c r="BU612" s="2">
        <v>1</v>
      </c>
      <c r="BV612" s="2">
        <v>1</v>
      </c>
      <c r="BW612" s="2">
        <v>1</v>
      </c>
      <c r="BX612" s="2">
        <v>1</v>
      </c>
      <c r="BY612" s="2" t="s">
        <v>3</v>
      </c>
      <c r="BZ612" s="2">
        <v>0</v>
      </c>
      <c r="CA612" s="2">
        <v>0</v>
      </c>
      <c r="CB612" s="2"/>
      <c r="CC612" s="2"/>
      <c r="CD612" s="2"/>
      <c r="CE612" s="2">
        <v>0</v>
      </c>
      <c r="CF612" s="2">
        <v>0</v>
      </c>
      <c r="CG612" s="2">
        <v>0</v>
      </c>
      <c r="CH612" s="2"/>
      <c r="CI612" s="2"/>
      <c r="CJ612" s="2"/>
      <c r="CK612" s="2"/>
      <c r="CL612" s="2"/>
      <c r="CM612" s="2">
        <v>0</v>
      </c>
      <c r="CN612" s="2" t="s">
        <v>3</v>
      </c>
      <c r="CO612" s="2">
        <v>0</v>
      </c>
      <c r="CP612" s="2">
        <f t="shared" si="552"/>
        <v>0</v>
      </c>
      <c r="CQ612" s="2">
        <f t="shared" si="553"/>
        <v>0</v>
      </c>
      <c r="CR612" s="2">
        <f t="shared" si="554"/>
        <v>0</v>
      </c>
      <c r="CS612" s="2">
        <f t="shared" si="555"/>
        <v>0</v>
      </c>
      <c r="CT612" s="2">
        <f t="shared" si="556"/>
        <v>0</v>
      </c>
      <c r="CU612" s="2">
        <f t="shared" si="557"/>
        <v>0</v>
      </c>
      <c r="CV612" s="2">
        <f t="shared" si="558"/>
        <v>0</v>
      </c>
      <c r="CW612" s="2">
        <f t="shared" si="559"/>
        <v>0</v>
      </c>
      <c r="CX612" s="2">
        <f t="shared" si="560"/>
        <v>0</v>
      </c>
      <c r="CY612" s="2">
        <f t="shared" si="561"/>
        <v>0</v>
      </c>
      <c r="CZ612" s="2">
        <f t="shared" si="562"/>
        <v>0</v>
      </c>
      <c r="DA612" s="2"/>
      <c r="DB612" s="2"/>
      <c r="DC612" s="2" t="s">
        <v>3</v>
      </c>
      <c r="DD612" s="2" t="s">
        <v>3</v>
      </c>
      <c r="DE612" s="2" t="s">
        <v>3</v>
      </c>
      <c r="DF612" s="2" t="s">
        <v>3</v>
      </c>
      <c r="DG612" s="2" t="s">
        <v>3</v>
      </c>
      <c r="DH612" s="2" t="s">
        <v>3</v>
      </c>
      <c r="DI612" s="2" t="s">
        <v>3</v>
      </c>
      <c r="DJ612" s="2" t="s">
        <v>3</v>
      </c>
      <c r="DK612" s="2" t="s">
        <v>3</v>
      </c>
      <c r="DL612" s="2" t="s">
        <v>3</v>
      </c>
      <c r="DM612" s="2" t="s">
        <v>3</v>
      </c>
      <c r="DN612" s="2">
        <v>0</v>
      </c>
      <c r="DO612" s="2">
        <v>0</v>
      </c>
      <c r="DP612" s="2">
        <v>1</v>
      </c>
      <c r="DQ612" s="2">
        <v>1</v>
      </c>
      <c r="DR612" s="2"/>
      <c r="DS612" s="2"/>
      <c r="DT612" s="2"/>
      <c r="DU612" s="2">
        <v>1010</v>
      </c>
      <c r="DV612" s="2" t="s">
        <v>40</v>
      </c>
      <c r="DW612" s="2" t="s">
        <v>40</v>
      </c>
      <c r="DX612" s="2">
        <v>1</v>
      </c>
      <c r="DY612" s="2"/>
      <c r="DZ612" s="2"/>
      <c r="EA612" s="2"/>
      <c r="EB612" s="2"/>
      <c r="EC612" s="2"/>
      <c r="ED612" s="2"/>
      <c r="EE612" s="2">
        <v>31102366</v>
      </c>
      <c r="EF612" s="2">
        <v>8</v>
      </c>
      <c r="EG612" s="2" t="s">
        <v>34</v>
      </c>
      <c r="EH612" s="2">
        <v>0</v>
      </c>
      <c r="EI612" s="2" t="s">
        <v>3</v>
      </c>
      <c r="EJ612" s="2">
        <v>1</v>
      </c>
      <c r="EK612" s="2">
        <v>1100</v>
      </c>
      <c r="EL612" s="2" t="s">
        <v>41</v>
      </c>
      <c r="EM612" s="2" t="s">
        <v>42</v>
      </c>
      <c r="EN612" s="2"/>
      <c r="EO612" s="2" t="s">
        <v>3</v>
      </c>
      <c r="EP612" s="2"/>
      <c r="EQ612" s="2">
        <v>0</v>
      </c>
      <c r="ER612" s="2">
        <v>0</v>
      </c>
      <c r="ES612" s="2">
        <v>0</v>
      </c>
      <c r="ET612" s="2">
        <v>0</v>
      </c>
      <c r="EU612" s="2">
        <v>0</v>
      </c>
      <c r="EV612" s="2">
        <v>0</v>
      </c>
      <c r="EW612" s="2">
        <v>0</v>
      </c>
      <c r="EX612" s="2">
        <v>0</v>
      </c>
      <c r="EY612" s="2">
        <v>0</v>
      </c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>
        <v>0</v>
      </c>
      <c r="FR612" s="2">
        <f t="shared" si="563"/>
        <v>0</v>
      </c>
      <c r="FS612" s="2">
        <v>0</v>
      </c>
      <c r="FT612" s="2"/>
      <c r="FU612" s="2"/>
      <c r="FV612" s="2"/>
      <c r="FW612" s="2"/>
      <c r="FX612" s="2">
        <v>0</v>
      </c>
      <c r="FY612" s="2">
        <v>0</v>
      </c>
      <c r="FZ612" s="2"/>
      <c r="GA612" s="2" t="s">
        <v>3</v>
      </c>
      <c r="GB612" s="2"/>
      <c r="GC612" s="2"/>
      <c r="GD612" s="2">
        <v>1</v>
      </c>
      <c r="GE612" s="2"/>
      <c r="GF612" s="2">
        <v>-1967736849</v>
      </c>
      <c r="GG612" s="2">
        <v>2</v>
      </c>
      <c r="GH612" s="2">
        <v>0</v>
      </c>
      <c r="GI612" s="2">
        <v>-2</v>
      </c>
      <c r="GJ612" s="2">
        <v>0</v>
      </c>
      <c r="GK612" s="2">
        <v>0</v>
      </c>
      <c r="GL612" s="2">
        <f t="shared" si="564"/>
        <v>0</v>
      </c>
      <c r="GM612" s="2">
        <f t="shared" si="565"/>
        <v>0</v>
      </c>
      <c r="GN612" s="2">
        <f t="shared" si="566"/>
        <v>0</v>
      </c>
      <c r="GO612" s="2">
        <f t="shared" si="567"/>
        <v>0</v>
      </c>
      <c r="GP612" s="2">
        <f t="shared" si="568"/>
        <v>0</v>
      </c>
      <c r="GQ612" s="2"/>
      <c r="GR612" s="2">
        <v>0</v>
      </c>
      <c r="GS612" s="2">
        <v>3</v>
      </c>
      <c r="GT612" s="2">
        <v>0</v>
      </c>
      <c r="GU612" s="2" t="s">
        <v>3</v>
      </c>
      <c r="GV612" s="2">
        <f t="shared" si="569"/>
        <v>0</v>
      </c>
      <c r="GW612" s="2">
        <v>1</v>
      </c>
      <c r="GX612" s="2">
        <f t="shared" si="570"/>
        <v>0</v>
      </c>
      <c r="GY612" s="2"/>
      <c r="GZ612" s="2"/>
      <c r="HA612" s="2">
        <v>0</v>
      </c>
      <c r="HB612" s="2">
        <v>0</v>
      </c>
      <c r="HC612" s="2">
        <f t="shared" si="571"/>
        <v>0</v>
      </c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>
        <v>0</v>
      </c>
      <c r="IL612" s="2"/>
      <c r="IM612" s="2"/>
      <c r="IN612" s="2"/>
      <c r="IO612" s="2"/>
      <c r="IP612" s="2"/>
      <c r="IQ612" s="2"/>
      <c r="IR612" s="2"/>
      <c r="IS612" s="2"/>
      <c r="IT612" s="2"/>
      <c r="IU612" s="2"/>
    </row>
    <row r="613" spans="1:255">
      <c r="A613">
        <v>17</v>
      </c>
      <c r="B613">
        <v>1</v>
      </c>
      <c r="E613" t="s">
        <v>346</v>
      </c>
      <c r="F613" t="s">
        <v>38</v>
      </c>
      <c r="G613" t="s">
        <v>347</v>
      </c>
      <c r="H613" t="s">
        <v>40</v>
      </c>
      <c r="I613">
        <v>1</v>
      </c>
      <c r="J613">
        <v>0</v>
      </c>
      <c r="O613">
        <f t="shared" si="537"/>
        <v>5596.5</v>
      </c>
      <c r="P613">
        <f t="shared" si="538"/>
        <v>5596.5</v>
      </c>
      <c r="Q613">
        <f t="shared" si="539"/>
        <v>0</v>
      </c>
      <c r="R613">
        <f t="shared" si="540"/>
        <v>0</v>
      </c>
      <c r="S613">
        <f t="shared" si="541"/>
        <v>0</v>
      </c>
      <c r="T613">
        <f t="shared" si="542"/>
        <v>0</v>
      </c>
      <c r="U613">
        <f t="shared" si="543"/>
        <v>0</v>
      </c>
      <c r="V613">
        <f t="shared" si="544"/>
        <v>0</v>
      </c>
      <c r="W613">
        <f t="shared" si="545"/>
        <v>0</v>
      </c>
      <c r="X613">
        <f t="shared" si="546"/>
        <v>0</v>
      </c>
      <c r="Y613">
        <f t="shared" si="547"/>
        <v>0</v>
      </c>
      <c r="AA613">
        <v>33304960</v>
      </c>
      <c r="AB613">
        <f t="shared" si="548"/>
        <v>5596.5</v>
      </c>
      <c r="AC613">
        <f t="shared" si="549"/>
        <v>5596.5</v>
      </c>
      <c r="AD613">
        <f>ROUND((((ET613)-(EU613))+AE613),2)</f>
        <v>0</v>
      </c>
      <c r="AE613">
        <f t="shared" si="574"/>
        <v>0</v>
      </c>
      <c r="AF613">
        <f t="shared" si="574"/>
        <v>0</v>
      </c>
      <c r="AG613">
        <f t="shared" si="550"/>
        <v>0</v>
      </c>
      <c r="AH613">
        <f t="shared" si="575"/>
        <v>0</v>
      </c>
      <c r="AI613">
        <f t="shared" si="575"/>
        <v>0</v>
      </c>
      <c r="AJ613">
        <f t="shared" si="551"/>
        <v>0</v>
      </c>
      <c r="AK613">
        <v>5596.5</v>
      </c>
      <c r="AL613">
        <v>5596.5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1</v>
      </c>
      <c r="AW613">
        <v>1</v>
      </c>
      <c r="AZ613">
        <v>1</v>
      </c>
      <c r="BA613">
        <v>1</v>
      </c>
      <c r="BB613">
        <v>1</v>
      </c>
      <c r="BC613">
        <v>1</v>
      </c>
      <c r="BD613" t="s">
        <v>3</v>
      </c>
      <c r="BE613" t="s">
        <v>3</v>
      </c>
      <c r="BF613" t="s">
        <v>3</v>
      </c>
      <c r="BG613" t="s">
        <v>3</v>
      </c>
      <c r="BH613">
        <v>3</v>
      </c>
      <c r="BI613">
        <v>2</v>
      </c>
      <c r="BJ613" t="s">
        <v>3</v>
      </c>
      <c r="BM613">
        <v>1100</v>
      </c>
      <c r="BN613">
        <v>0</v>
      </c>
      <c r="BO613" t="s">
        <v>3</v>
      </c>
      <c r="BP613">
        <v>0</v>
      </c>
      <c r="BQ613">
        <v>14</v>
      </c>
      <c r="BR613">
        <v>0</v>
      </c>
      <c r="BS613">
        <v>1</v>
      </c>
      <c r="BT613">
        <v>1</v>
      </c>
      <c r="BU613">
        <v>1</v>
      </c>
      <c r="BV613">
        <v>1</v>
      </c>
      <c r="BW613">
        <v>1</v>
      </c>
      <c r="BX613">
        <v>1</v>
      </c>
      <c r="BY613" t="s">
        <v>3</v>
      </c>
      <c r="BZ613">
        <v>0</v>
      </c>
      <c r="CA613">
        <v>0</v>
      </c>
      <c r="CE613">
        <v>0</v>
      </c>
      <c r="CF613">
        <v>0</v>
      </c>
      <c r="CG613">
        <v>0</v>
      </c>
      <c r="CM613">
        <v>0</v>
      </c>
      <c r="CN613" t="s">
        <v>3</v>
      </c>
      <c r="CO613">
        <v>0</v>
      </c>
      <c r="CP613">
        <f t="shared" si="552"/>
        <v>5596.5</v>
      </c>
      <c r="CQ613">
        <f t="shared" si="553"/>
        <v>5596.5</v>
      </c>
      <c r="CR613">
        <f t="shared" si="554"/>
        <v>0</v>
      </c>
      <c r="CS613">
        <f t="shared" si="555"/>
        <v>0</v>
      </c>
      <c r="CT613">
        <f t="shared" si="556"/>
        <v>0</v>
      </c>
      <c r="CU613">
        <f t="shared" si="557"/>
        <v>0</v>
      </c>
      <c r="CV613">
        <f t="shared" si="558"/>
        <v>0</v>
      </c>
      <c r="CW613">
        <f t="shared" si="559"/>
        <v>0</v>
      </c>
      <c r="CX613">
        <f t="shared" si="560"/>
        <v>0</v>
      </c>
      <c r="CY613">
        <f t="shared" si="561"/>
        <v>0</v>
      </c>
      <c r="CZ613">
        <f t="shared" si="562"/>
        <v>0</v>
      </c>
      <c r="DC613" t="s">
        <v>3</v>
      </c>
      <c r="DD613" t="s">
        <v>3</v>
      </c>
      <c r="DE613" t="s">
        <v>3</v>
      </c>
      <c r="DF613" t="s">
        <v>3</v>
      </c>
      <c r="DG613" t="s">
        <v>3</v>
      </c>
      <c r="DH613" t="s">
        <v>3</v>
      </c>
      <c r="DI613" t="s">
        <v>3</v>
      </c>
      <c r="DJ613" t="s">
        <v>3</v>
      </c>
      <c r="DK613" t="s">
        <v>3</v>
      </c>
      <c r="DL613" t="s">
        <v>3</v>
      </c>
      <c r="DM613" t="s">
        <v>3</v>
      </c>
      <c r="DN613">
        <v>0</v>
      </c>
      <c r="DO613">
        <v>0</v>
      </c>
      <c r="DP613">
        <v>1</v>
      </c>
      <c r="DQ613">
        <v>1</v>
      </c>
      <c r="DU613">
        <v>1010</v>
      </c>
      <c r="DV613" t="s">
        <v>40</v>
      </c>
      <c r="DW613" t="s">
        <v>40</v>
      </c>
      <c r="DX613">
        <v>1</v>
      </c>
      <c r="EE613">
        <v>31102366</v>
      </c>
      <c r="EF613">
        <v>8</v>
      </c>
      <c r="EG613" t="s">
        <v>34</v>
      </c>
      <c r="EH613">
        <v>0</v>
      </c>
      <c r="EI613" t="s">
        <v>3</v>
      </c>
      <c r="EJ613">
        <v>1</v>
      </c>
      <c r="EK613">
        <v>1100</v>
      </c>
      <c r="EL613" t="s">
        <v>41</v>
      </c>
      <c r="EM613" t="s">
        <v>42</v>
      </c>
      <c r="EO613" t="s">
        <v>3</v>
      </c>
      <c r="EQ613">
        <v>0</v>
      </c>
      <c r="ER613">
        <v>5596.5</v>
      </c>
      <c r="ES613">
        <v>5596.5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5</v>
      </c>
      <c r="FC613">
        <v>1</v>
      </c>
      <c r="FD613">
        <v>18</v>
      </c>
      <c r="FF613">
        <v>51619.48</v>
      </c>
      <c r="FQ613">
        <v>0</v>
      </c>
      <c r="FR613">
        <f t="shared" si="563"/>
        <v>0</v>
      </c>
      <c r="FS613">
        <v>0</v>
      </c>
      <c r="FX613">
        <v>0</v>
      </c>
      <c r="FY613">
        <v>0</v>
      </c>
      <c r="GA613" t="s">
        <v>292</v>
      </c>
      <c r="GD613">
        <v>1</v>
      </c>
      <c r="GF613">
        <v>-1967736849</v>
      </c>
      <c r="GG613">
        <v>2</v>
      </c>
      <c r="GH613">
        <v>3</v>
      </c>
      <c r="GI613">
        <v>3</v>
      </c>
      <c r="GJ613">
        <v>0</v>
      </c>
      <c r="GK613">
        <v>0</v>
      </c>
      <c r="GL613">
        <f t="shared" si="564"/>
        <v>0</v>
      </c>
      <c r="GM613">
        <f t="shared" si="565"/>
        <v>5596.5</v>
      </c>
      <c r="GN613">
        <f t="shared" si="566"/>
        <v>0</v>
      </c>
      <c r="GO613">
        <f t="shared" si="567"/>
        <v>5596.5</v>
      </c>
      <c r="GP613">
        <f t="shared" si="568"/>
        <v>0</v>
      </c>
      <c r="GR613">
        <v>1</v>
      </c>
      <c r="GS613">
        <v>1</v>
      </c>
      <c r="GT613">
        <v>0</v>
      </c>
      <c r="GU613" t="s">
        <v>3</v>
      </c>
      <c r="GV613">
        <f t="shared" si="569"/>
        <v>0</v>
      </c>
      <c r="GW613">
        <v>1</v>
      </c>
      <c r="GX613">
        <f t="shared" si="570"/>
        <v>0</v>
      </c>
      <c r="HA613">
        <v>0</v>
      </c>
      <c r="HB613">
        <v>0</v>
      </c>
      <c r="HC613">
        <f t="shared" si="571"/>
        <v>0</v>
      </c>
      <c r="IK613">
        <v>0</v>
      </c>
    </row>
    <row r="614" spans="1:255">
      <c r="A614" s="2">
        <v>17</v>
      </c>
      <c r="B614" s="2">
        <v>1</v>
      </c>
      <c r="C614" s="2"/>
      <c r="D614" s="2"/>
      <c r="E614" s="2" t="s">
        <v>348</v>
      </c>
      <c r="F614" s="2" t="s">
        <v>38</v>
      </c>
      <c r="G614" s="2" t="s">
        <v>349</v>
      </c>
      <c r="H614" s="2" t="s">
        <v>40</v>
      </c>
      <c r="I614" s="2">
        <v>1</v>
      </c>
      <c r="J614" s="2">
        <v>0</v>
      </c>
      <c r="K614" s="2"/>
      <c r="L614" s="2"/>
      <c r="M614" s="2"/>
      <c r="N614" s="2"/>
      <c r="O614" s="2">
        <f t="shared" si="537"/>
        <v>0</v>
      </c>
      <c r="P614" s="2">
        <f t="shared" si="538"/>
        <v>0</v>
      </c>
      <c r="Q614" s="2">
        <f t="shared" si="539"/>
        <v>0</v>
      </c>
      <c r="R614" s="2">
        <f t="shared" si="540"/>
        <v>0</v>
      </c>
      <c r="S614" s="2">
        <f t="shared" si="541"/>
        <v>0</v>
      </c>
      <c r="T614" s="2">
        <f t="shared" si="542"/>
        <v>0</v>
      </c>
      <c r="U614" s="2">
        <f t="shared" si="543"/>
        <v>0</v>
      </c>
      <c r="V614" s="2">
        <f t="shared" si="544"/>
        <v>0</v>
      </c>
      <c r="W614" s="2">
        <f t="shared" si="545"/>
        <v>0</v>
      </c>
      <c r="X614" s="2">
        <f t="shared" si="546"/>
        <v>0</v>
      </c>
      <c r="Y614" s="2">
        <f t="shared" si="547"/>
        <v>0</v>
      </c>
      <c r="Z614" s="2"/>
      <c r="AA614" s="2">
        <v>33304975</v>
      </c>
      <c r="AB614" s="2">
        <f t="shared" si="548"/>
        <v>0</v>
      </c>
      <c r="AC614" s="2">
        <f t="shared" si="549"/>
        <v>0</v>
      </c>
      <c r="AD614" s="2">
        <f>ROUND((((ET614)-(EU614))+AE614),2)</f>
        <v>0</v>
      </c>
      <c r="AE614" s="2">
        <f t="shared" si="574"/>
        <v>0</v>
      </c>
      <c r="AF614" s="2">
        <f t="shared" si="574"/>
        <v>0</v>
      </c>
      <c r="AG614" s="2">
        <f t="shared" si="550"/>
        <v>0</v>
      </c>
      <c r="AH614" s="2">
        <f t="shared" si="575"/>
        <v>0</v>
      </c>
      <c r="AI614" s="2">
        <f t="shared" si="575"/>
        <v>0</v>
      </c>
      <c r="AJ614" s="2">
        <f t="shared" si="551"/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1</v>
      </c>
      <c r="AW614" s="2">
        <v>1</v>
      </c>
      <c r="AX614" s="2"/>
      <c r="AY614" s="2"/>
      <c r="AZ614" s="2">
        <v>1</v>
      </c>
      <c r="BA614" s="2">
        <v>1</v>
      </c>
      <c r="BB614" s="2">
        <v>1</v>
      </c>
      <c r="BC614" s="2">
        <v>1</v>
      </c>
      <c r="BD614" s="2" t="s">
        <v>3</v>
      </c>
      <c r="BE614" s="2" t="s">
        <v>3</v>
      </c>
      <c r="BF614" s="2" t="s">
        <v>3</v>
      </c>
      <c r="BG614" s="2" t="s">
        <v>3</v>
      </c>
      <c r="BH614" s="2">
        <v>3</v>
      </c>
      <c r="BI614" s="2">
        <v>2</v>
      </c>
      <c r="BJ614" s="2" t="s">
        <v>3</v>
      </c>
      <c r="BK614" s="2"/>
      <c r="BL614" s="2"/>
      <c r="BM614" s="2">
        <v>1100</v>
      </c>
      <c r="BN614" s="2">
        <v>0</v>
      </c>
      <c r="BO614" s="2" t="s">
        <v>3</v>
      </c>
      <c r="BP614" s="2">
        <v>0</v>
      </c>
      <c r="BQ614" s="2">
        <v>14</v>
      </c>
      <c r="BR614" s="2">
        <v>0</v>
      </c>
      <c r="BS614" s="2">
        <v>1</v>
      </c>
      <c r="BT614" s="2">
        <v>1</v>
      </c>
      <c r="BU614" s="2">
        <v>1</v>
      </c>
      <c r="BV614" s="2">
        <v>1</v>
      </c>
      <c r="BW614" s="2">
        <v>1</v>
      </c>
      <c r="BX614" s="2">
        <v>1</v>
      </c>
      <c r="BY614" s="2" t="s">
        <v>3</v>
      </c>
      <c r="BZ614" s="2">
        <v>0</v>
      </c>
      <c r="CA614" s="2">
        <v>0</v>
      </c>
      <c r="CB614" s="2"/>
      <c r="CC614" s="2"/>
      <c r="CD614" s="2"/>
      <c r="CE614" s="2">
        <v>0</v>
      </c>
      <c r="CF614" s="2">
        <v>0</v>
      </c>
      <c r="CG614" s="2">
        <v>0</v>
      </c>
      <c r="CH614" s="2"/>
      <c r="CI614" s="2"/>
      <c r="CJ614" s="2"/>
      <c r="CK614" s="2"/>
      <c r="CL614" s="2"/>
      <c r="CM614" s="2">
        <v>0</v>
      </c>
      <c r="CN614" s="2" t="s">
        <v>3</v>
      </c>
      <c r="CO614" s="2">
        <v>0</v>
      </c>
      <c r="CP614" s="2">
        <f t="shared" si="552"/>
        <v>0</v>
      </c>
      <c r="CQ614" s="2">
        <f t="shared" si="553"/>
        <v>0</v>
      </c>
      <c r="CR614" s="2">
        <f t="shared" si="554"/>
        <v>0</v>
      </c>
      <c r="CS614" s="2">
        <f t="shared" si="555"/>
        <v>0</v>
      </c>
      <c r="CT614" s="2">
        <f t="shared" si="556"/>
        <v>0</v>
      </c>
      <c r="CU614" s="2">
        <f t="shared" si="557"/>
        <v>0</v>
      </c>
      <c r="CV614" s="2">
        <f t="shared" si="558"/>
        <v>0</v>
      </c>
      <c r="CW614" s="2">
        <f t="shared" si="559"/>
        <v>0</v>
      </c>
      <c r="CX614" s="2">
        <f t="shared" si="560"/>
        <v>0</v>
      </c>
      <c r="CY614" s="2">
        <f t="shared" si="561"/>
        <v>0</v>
      </c>
      <c r="CZ614" s="2">
        <f t="shared" si="562"/>
        <v>0</v>
      </c>
      <c r="DA614" s="2"/>
      <c r="DB614" s="2"/>
      <c r="DC614" s="2" t="s">
        <v>3</v>
      </c>
      <c r="DD614" s="2" t="s">
        <v>3</v>
      </c>
      <c r="DE614" s="2" t="s">
        <v>3</v>
      </c>
      <c r="DF614" s="2" t="s">
        <v>3</v>
      </c>
      <c r="DG614" s="2" t="s">
        <v>3</v>
      </c>
      <c r="DH614" s="2" t="s">
        <v>3</v>
      </c>
      <c r="DI614" s="2" t="s">
        <v>3</v>
      </c>
      <c r="DJ614" s="2" t="s">
        <v>3</v>
      </c>
      <c r="DK614" s="2" t="s">
        <v>3</v>
      </c>
      <c r="DL614" s="2" t="s">
        <v>3</v>
      </c>
      <c r="DM614" s="2" t="s">
        <v>3</v>
      </c>
      <c r="DN614" s="2">
        <v>0</v>
      </c>
      <c r="DO614" s="2">
        <v>0</v>
      </c>
      <c r="DP614" s="2">
        <v>1</v>
      </c>
      <c r="DQ614" s="2">
        <v>1</v>
      </c>
      <c r="DR614" s="2"/>
      <c r="DS614" s="2"/>
      <c r="DT614" s="2"/>
      <c r="DU614" s="2">
        <v>1010</v>
      </c>
      <c r="DV614" s="2" t="s">
        <v>40</v>
      </c>
      <c r="DW614" s="2" t="s">
        <v>40</v>
      </c>
      <c r="DX614" s="2">
        <v>1</v>
      </c>
      <c r="DY614" s="2"/>
      <c r="DZ614" s="2"/>
      <c r="EA614" s="2"/>
      <c r="EB614" s="2"/>
      <c r="EC614" s="2"/>
      <c r="ED614" s="2"/>
      <c r="EE614" s="2">
        <v>31102366</v>
      </c>
      <c r="EF614" s="2">
        <v>8</v>
      </c>
      <c r="EG614" s="2" t="s">
        <v>34</v>
      </c>
      <c r="EH614" s="2">
        <v>0</v>
      </c>
      <c r="EI614" s="2" t="s">
        <v>3</v>
      </c>
      <c r="EJ614" s="2">
        <v>1</v>
      </c>
      <c r="EK614" s="2">
        <v>1100</v>
      </c>
      <c r="EL614" s="2" t="s">
        <v>41</v>
      </c>
      <c r="EM614" s="2" t="s">
        <v>42</v>
      </c>
      <c r="EN614" s="2"/>
      <c r="EO614" s="2" t="s">
        <v>3</v>
      </c>
      <c r="EP614" s="2"/>
      <c r="EQ614" s="2">
        <v>0</v>
      </c>
      <c r="ER614" s="2">
        <v>0</v>
      </c>
      <c r="ES614" s="2">
        <v>0</v>
      </c>
      <c r="ET614" s="2">
        <v>0</v>
      </c>
      <c r="EU614" s="2">
        <v>0</v>
      </c>
      <c r="EV614" s="2">
        <v>0</v>
      </c>
      <c r="EW614" s="2">
        <v>0</v>
      </c>
      <c r="EX614" s="2">
        <v>0</v>
      </c>
      <c r="EY614" s="2">
        <v>0</v>
      </c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>
        <v>0</v>
      </c>
      <c r="FR614" s="2">
        <f t="shared" si="563"/>
        <v>0</v>
      </c>
      <c r="FS614" s="2">
        <v>0</v>
      </c>
      <c r="FT614" s="2"/>
      <c r="FU614" s="2"/>
      <c r="FV614" s="2"/>
      <c r="FW614" s="2"/>
      <c r="FX614" s="2">
        <v>0</v>
      </c>
      <c r="FY614" s="2">
        <v>0</v>
      </c>
      <c r="FZ614" s="2"/>
      <c r="GA614" s="2" t="s">
        <v>3</v>
      </c>
      <c r="GB614" s="2"/>
      <c r="GC614" s="2"/>
      <c r="GD614" s="2">
        <v>1</v>
      </c>
      <c r="GE614" s="2"/>
      <c r="GF614" s="2">
        <v>630697397</v>
      </c>
      <c r="GG614" s="2">
        <v>2</v>
      </c>
      <c r="GH614" s="2">
        <v>0</v>
      </c>
      <c r="GI614" s="2">
        <v>-2</v>
      </c>
      <c r="GJ614" s="2">
        <v>0</v>
      </c>
      <c r="GK614" s="2">
        <v>0</v>
      </c>
      <c r="GL614" s="2">
        <f t="shared" si="564"/>
        <v>0</v>
      </c>
      <c r="GM614" s="2">
        <f t="shared" si="565"/>
        <v>0</v>
      </c>
      <c r="GN614" s="2">
        <f t="shared" si="566"/>
        <v>0</v>
      </c>
      <c r="GO614" s="2">
        <f t="shared" si="567"/>
        <v>0</v>
      </c>
      <c r="GP614" s="2">
        <f t="shared" si="568"/>
        <v>0</v>
      </c>
      <c r="GQ614" s="2"/>
      <c r="GR614" s="2">
        <v>0</v>
      </c>
      <c r="GS614" s="2">
        <v>3</v>
      </c>
      <c r="GT614" s="2">
        <v>0</v>
      </c>
      <c r="GU614" s="2" t="s">
        <v>3</v>
      </c>
      <c r="GV614" s="2">
        <f t="shared" si="569"/>
        <v>0</v>
      </c>
      <c r="GW614" s="2">
        <v>1</v>
      </c>
      <c r="GX614" s="2">
        <f t="shared" si="570"/>
        <v>0</v>
      </c>
      <c r="GY614" s="2"/>
      <c r="GZ614" s="2"/>
      <c r="HA614" s="2">
        <v>0</v>
      </c>
      <c r="HB614" s="2">
        <v>0</v>
      </c>
      <c r="HC614" s="2">
        <f t="shared" si="571"/>
        <v>0</v>
      </c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>
        <v>0</v>
      </c>
      <c r="IL614" s="2"/>
      <c r="IM614" s="2"/>
      <c r="IN614" s="2"/>
      <c r="IO614" s="2"/>
      <c r="IP614" s="2"/>
      <c r="IQ614" s="2"/>
      <c r="IR614" s="2"/>
      <c r="IS614" s="2"/>
      <c r="IT614" s="2"/>
      <c r="IU614" s="2"/>
    </row>
    <row r="615" spans="1:255">
      <c r="A615">
        <v>17</v>
      </c>
      <c r="B615">
        <v>1</v>
      </c>
      <c r="E615" t="s">
        <v>348</v>
      </c>
      <c r="F615" t="s">
        <v>38</v>
      </c>
      <c r="G615" t="s">
        <v>349</v>
      </c>
      <c r="H615" t="s">
        <v>40</v>
      </c>
      <c r="I615">
        <v>1</v>
      </c>
      <c r="J615">
        <v>0</v>
      </c>
      <c r="O615">
        <f t="shared" si="537"/>
        <v>1722.8</v>
      </c>
      <c r="P615">
        <f t="shared" si="538"/>
        <v>1722.8</v>
      </c>
      <c r="Q615">
        <f t="shared" si="539"/>
        <v>0</v>
      </c>
      <c r="R615">
        <f t="shared" si="540"/>
        <v>0</v>
      </c>
      <c r="S615">
        <f t="shared" si="541"/>
        <v>0</v>
      </c>
      <c r="T615">
        <f t="shared" si="542"/>
        <v>0</v>
      </c>
      <c r="U615">
        <f t="shared" si="543"/>
        <v>0</v>
      </c>
      <c r="V615">
        <f t="shared" si="544"/>
        <v>0</v>
      </c>
      <c r="W615">
        <f t="shared" si="545"/>
        <v>0</v>
      </c>
      <c r="X615">
        <f t="shared" si="546"/>
        <v>0</v>
      </c>
      <c r="Y615">
        <f t="shared" si="547"/>
        <v>0</v>
      </c>
      <c r="AA615">
        <v>33304960</v>
      </c>
      <c r="AB615">
        <f t="shared" si="548"/>
        <v>1722.8</v>
      </c>
      <c r="AC615">
        <f t="shared" si="549"/>
        <v>1722.8</v>
      </c>
      <c r="AD615">
        <f>ROUND((((ET615)-(EU615))+AE615),2)</f>
        <v>0</v>
      </c>
      <c r="AE615">
        <f t="shared" si="574"/>
        <v>0</v>
      </c>
      <c r="AF615">
        <f t="shared" si="574"/>
        <v>0</v>
      </c>
      <c r="AG615">
        <f t="shared" si="550"/>
        <v>0</v>
      </c>
      <c r="AH615">
        <f t="shared" si="575"/>
        <v>0</v>
      </c>
      <c r="AI615">
        <f t="shared" si="575"/>
        <v>0</v>
      </c>
      <c r="AJ615">
        <f t="shared" si="551"/>
        <v>0</v>
      </c>
      <c r="AK615">
        <v>1722.8</v>
      </c>
      <c r="AL615">
        <v>1722.8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1</v>
      </c>
      <c r="AW615">
        <v>1</v>
      </c>
      <c r="AZ615">
        <v>1</v>
      </c>
      <c r="BA615">
        <v>1</v>
      </c>
      <c r="BB615">
        <v>1</v>
      </c>
      <c r="BC615">
        <v>1</v>
      </c>
      <c r="BD615" t="s">
        <v>3</v>
      </c>
      <c r="BE615" t="s">
        <v>3</v>
      </c>
      <c r="BF615" t="s">
        <v>3</v>
      </c>
      <c r="BG615" t="s">
        <v>3</v>
      </c>
      <c r="BH615">
        <v>3</v>
      </c>
      <c r="BI615">
        <v>2</v>
      </c>
      <c r="BJ615" t="s">
        <v>3</v>
      </c>
      <c r="BM615">
        <v>1100</v>
      </c>
      <c r="BN615">
        <v>0</v>
      </c>
      <c r="BO615" t="s">
        <v>3</v>
      </c>
      <c r="BP615">
        <v>0</v>
      </c>
      <c r="BQ615">
        <v>14</v>
      </c>
      <c r="BR615">
        <v>0</v>
      </c>
      <c r="BS615">
        <v>1</v>
      </c>
      <c r="BT615">
        <v>1</v>
      </c>
      <c r="BU615">
        <v>1</v>
      </c>
      <c r="BV615">
        <v>1</v>
      </c>
      <c r="BW615">
        <v>1</v>
      </c>
      <c r="BX615">
        <v>1</v>
      </c>
      <c r="BY615" t="s">
        <v>3</v>
      </c>
      <c r="BZ615">
        <v>0</v>
      </c>
      <c r="CA615">
        <v>0</v>
      </c>
      <c r="CE615">
        <v>0</v>
      </c>
      <c r="CF615">
        <v>0</v>
      </c>
      <c r="CG615">
        <v>0</v>
      </c>
      <c r="CM615">
        <v>0</v>
      </c>
      <c r="CN615" t="s">
        <v>3</v>
      </c>
      <c r="CO615">
        <v>0</v>
      </c>
      <c r="CP615">
        <f t="shared" si="552"/>
        <v>1722.8</v>
      </c>
      <c r="CQ615">
        <f t="shared" si="553"/>
        <v>1722.8</v>
      </c>
      <c r="CR615">
        <f t="shared" si="554"/>
        <v>0</v>
      </c>
      <c r="CS615">
        <f t="shared" si="555"/>
        <v>0</v>
      </c>
      <c r="CT615">
        <f t="shared" si="556"/>
        <v>0</v>
      </c>
      <c r="CU615">
        <f t="shared" si="557"/>
        <v>0</v>
      </c>
      <c r="CV615">
        <f t="shared" si="558"/>
        <v>0</v>
      </c>
      <c r="CW615">
        <f t="shared" si="559"/>
        <v>0</v>
      </c>
      <c r="CX615">
        <f t="shared" si="560"/>
        <v>0</v>
      </c>
      <c r="CY615">
        <f t="shared" si="561"/>
        <v>0</v>
      </c>
      <c r="CZ615">
        <f t="shared" si="562"/>
        <v>0</v>
      </c>
      <c r="DC615" t="s">
        <v>3</v>
      </c>
      <c r="DD615" t="s">
        <v>3</v>
      </c>
      <c r="DE615" t="s">
        <v>3</v>
      </c>
      <c r="DF615" t="s">
        <v>3</v>
      </c>
      <c r="DG615" t="s">
        <v>3</v>
      </c>
      <c r="DH615" t="s">
        <v>3</v>
      </c>
      <c r="DI615" t="s">
        <v>3</v>
      </c>
      <c r="DJ615" t="s">
        <v>3</v>
      </c>
      <c r="DK615" t="s">
        <v>3</v>
      </c>
      <c r="DL615" t="s">
        <v>3</v>
      </c>
      <c r="DM615" t="s">
        <v>3</v>
      </c>
      <c r="DN615">
        <v>0</v>
      </c>
      <c r="DO615">
        <v>0</v>
      </c>
      <c r="DP615">
        <v>1</v>
      </c>
      <c r="DQ615">
        <v>1</v>
      </c>
      <c r="DU615">
        <v>1010</v>
      </c>
      <c r="DV615" t="s">
        <v>40</v>
      </c>
      <c r="DW615" t="s">
        <v>40</v>
      </c>
      <c r="DX615">
        <v>1</v>
      </c>
      <c r="EE615">
        <v>31102366</v>
      </c>
      <c r="EF615">
        <v>8</v>
      </c>
      <c r="EG615" t="s">
        <v>34</v>
      </c>
      <c r="EH615">
        <v>0</v>
      </c>
      <c r="EI615" t="s">
        <v>3</v>
      </c>
      <c r="EJ615">
        <v>1</v>
      </c>
      <c r="EK615">
        <v>1100</v>
      </c>
      <c r="EL615" t="s">
        <v>41</v>
      </c>
      <c r="EM615" t="s">
        <v>42</v>
      </c>
      <c r="EO615" t="s">
        <v>3</v>
      </c>
      <c r="EQ615">
        <v>0</v>
      </c>
      <c r="ER615">
        <v>1722.8</v>
      </c>
      <c r="ES615">
        <v>1722.8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5</v>
      </c>
      <c r="FC615">
        <v>1</v>
      </c>
      <c r="FD615">
        <v>18</v>
      </c>
      <c r="FF615">
        <v>15890.33</v>
      </c>
      <c r="FQ615">
        <v>0</v>
      </c>
      <c r="FR615">
        <f t="shared" si="563"/>
        <v>0</v>
      </c>
      <c r="FS615">
        <v>0</v>
      </c>
      <c r="FX615">
        <v>0</v>
      </c>
      <c r="FY615">
        <v>0</v>
      </c>
      <c r="GA615" t="s">
        <v>236</v>
      </c>
      <c r="GD615">
        <v>1</v>
      </c>
      <c r="GF615">
        <v>630697397</v>
      </c>
      <c r="GG615">
        <v>2</v>
      </c>
      <c r="GH615">
        <v>3</v>
      </c>
      <c r="GI615">
        <v>3</v>
      </c>
      <c r="GJ615">
        <v>0</v>
      </c>
      <c r="GK615">
        <v>0</v>
      </c>
      <c r="GL615">
        <f t="shared" si="564"/>
        <v>0</v>
      </c>
      <c r="GM615">
        <f t="shared" si="565"/>
        <v>1722.8</v>
      </c>
      <c r="GN615">
        <f t="shared" si="566"/>
        <v>0</v>
      </c>
      <c r="GO615">
        <f t="shared" si="567"/>
        <v>1722.8</v>
      </c>
      <c r="GP615">
        <f t="shared" si="568"/>
        <v>0</v>
      </c>
      <c r="GR615">
        <v>1</v>
      </c>
      <c r="GS615">
        <v>1</v>
      </c>
      <c r="GT615">
        <v>0</v>
      </c>
      <c r="GU615" t="s">
        <v>3</v>
      </c>
      <c r="GV615">
        <f t="shared" si="569"/>
        <v>0</v>
      </c>
      <c r="GW615">
        <v>1</v>
      </c>
      <c r="GX615">
        <f t="shared" si="570"/>
        <v>0</v>
      </c>
      <c r="HA615">
        <v>0</v>
      </c>
      <c r="HB615">
        <v>0</v>
      </c>
      <c r="HC615">
        <f t="shared" si="571"/>
        <v>0</v>
      </c>
      <c r="IK615">
        <v>0</v>
      </c>
    </row>
    <row r="616" spans="1:255">
      <c r="A616" s="2">
        <v>17</v>
      </c>
      <c r="B616" s="2">
        <v>1</v>
      </c>
      <c r="C616" s="2">
        <f>ROW(SmtRes!A577)</f>
        <v>577</v>
      </c>
      <c r="D616" s="2">
        <f>ROW(EtalonRes!A662)</f>
        <v>662</v>
      </c>
      <c r="E616" s="2" t="s">
        <v>350</v>
      </c>
      <c r="F616" s="2" t="s">
        <v>56</v>
      </c>
      <c r="G616" s="2" t="s">
        <v>57</v>
      </c>
      <c r="H616" s="2" t="s">
        <v>58</v>
      </c>
      <c r="I616" s="2">
        <f>ROUND(4/10,9)</f>
        <v>0.4</v>
      </c>
      <c r="J616" s="2">
        <v>0</v>
      </c>
      <c r="K616" s="2"/>
      <c r="L616" s="2"/>
      <c r="M616" s="2"/>
      <c r="N616" s="2"/>
      <c r="O616" s="2">
        <f t="shared" si="537"/>
        <v>32.270000000000003</v>
      </c>
      <c r="P616" s="2">
        <f t="shared" si="538"/>
        <v>11.61</v>
      </c>
      <c r="Q616" s="2">
        <f t="shared" si="539"/>
        <v>0.4</v>
      </c>
      <c r="R616" s="2">
        <f t="shared" si="540"/>
        <v>7.0000000000000007E-2</v>
      </c>
      <c r="S616" s="2">
        <f t="shared" si="541"/>
        <v>20.260000000000002</v>
      </c>
      <c r="T616" s="2">
        <f t="shared" si="542"/>
        <v>0</v>
      </c>
      <c r="U616" s="2">
        <f t="shared" si="543"/>
        <v>2.0424000000000002</v>
      </c>
      <c r="V616" s="2">
        <f t="shared" si="544"/>
        <v>6.0000000000000001E-3</v>
      </c>
      <c r="W616" s="2">
        <f t="shared" si="545"/>
        <v>0</v>
      </c>
      <c r="X616" s="2">
        <f t="shared" si="546"/>
        <v>23.38</v>
      </c>
      <c r="Y616" s="2">
        <f t="shared" si="547"/>
        <v>14.43</v>
      </c>
      <c r="Z616" s="2"/>
      <c r="AA616" s="2">
        <v>33304975</v>
      </c>
      <c r="AB616" s="2">
        <f t="shared" si="548"/>
        <v>80.66</v>
      </c>
      <c r="AC616" s="2">
        <f t="shared" si="549"/>
        <v>29.02</v>
      </c>
      <c r="AD616" s="2">
        <f>ROUND((((((ET616*1.2)*1.25))-(((EU616*1.2)*1.25)))+AE616),2)</f>
        <v>0.99</v>
      </c>
      <c r="AE616" s="2">
        <f>ROUND((((EU616*1.2)*1.25)),2)</f>
        <v>0.18</v>
      </c>
      <c r="AF616" s="2">
        <f>ROUND((((EV616*1.2)*1.15)),2)</f>
        <v>50.65</v>
      </c>
      <c r="AG616" s="2">
        <f t="shared" si="550"/>
        <v>0</v>
      </c>
      <c r="AH616" s="2">
        <f>(((EW616*1.2)*1.15))</f>
        <v>5.1059999999999999</v>
      </c>
      <c r="AI616" s="2">
        <f>(((EX616*1.2)*1.25))</f>
        <v>1.4999999999999999E-2</v>
      </c>
      <c r="AJ616" s="2">
        <f t="shared" si="551"/>
        <v>0</v>
      </c>
      <c r="AK616" s="2">
        <v>66.38</v>
      </c>
      <c r="AL616" s="2">
        <v>29.02</v>
      </c>
      <c r="AM616" s="2">
        <v>0.66</v>
      </c>
      <c r="AN616" s="2">
        <v>0.12</v>
      </c>
      <c r="AO616" s="2">
        <v>36.700000000000003</v>
      </c>
      <c r="AP616" s="2">
        <v>0</v>
      </c>
      <c r="AQ616" s="2">
        <v>3.7</v>
      </c>
      <c r="AR616" s="2">
        <v>0.01</v>
      </c>
      <c r="AS616" s="2">
        <v>0</v>
      </c>
      <c r="AT616" s="2">
        <v>115</v>
      </c>
      <c r="AU616" s="2">
        <v>71</v>
      </c>
      <c r="AV616" s="2">
        <v>1</v>
      </c>
      <c r="AW616" s="2">
        <v>1</v>
      </c>
      <c r="AX616" s="2"/>
      <c r="AY616" s="2"/>
      <c r="AZ616" s="2">
        <v>1</v>
      </c>
      <c r="BA616" s="2">
        <v>1</v>
      </c>
      <c r="BB616" s="2">
        <v>1</v>
      </c>
      <c r="BC616" s="2">
        <v>1</v>
      </c>
      <c r="BD616" s="2" t="s">
        <v>3</v>
      </c>
      <c r="BE616" s="2" t="s">
        <v>3</v>
      </c>
      <c r="BF616" s="2" t="s">
        <v>3</v>
      </c>
      <c r="BG616" s="2" t="s">
        <v>3</v>
      </c>
      <c r="BH616" s="2">
        <v>0</v>
      </c>
      <c r="BI616" s="2">
        <v>1</v>
      </c>
      <c r="BJ616" s="2" t="s">
        <v>59</v>
      </c>
      <c r="BK616" s="2"/>
      <c r="BL616" s="2"/>
      <c r="BM616" s="2">
        <v>20001</v>
      </c>
      <c r="BN616" s="2">
        <v>0</v>
      </c>
      <c r="BO616" s="2" t="s">
        <v>3</v>
      </c>
      <c r="BP616" s="2">
        <v>0</v>
      </c>
      <c r="BQ616" s="2">
        <v>2</v>
      </c>
      <c r="BR616" s="2">
        <v>0</v>
      </c>
      <c r="BS616" s="2">
        <v>1</v>
      </c>
      <c r="BT616" s="2">
        <v>1</v>
      </c>
      <c r="BU616" s="2">
        <v>1</v>
      </c>
      <c r="BV616" s="2">
        <v>1</v>
      </c>
      <c r="BW616" s="2">
        <v>1</v>
      </c>
      <c r="BX616" s="2">
        <v>1</v>
      </c>
      <c r="BY616" s="2" t="s">
        <v>3</v>
      </c>
      <c r="BZ616" s="2">
        <v>128</v>
      </c>
      <c r="CA616" s="2">
        <v>83</v>
      </c>
      <c r="CB616" s="2"/>
      <c r="CC616" s="2"/>
      <c r="CD616" s="2"/>
      <c r="CE616" s="2">
        <v>0</v>
      </c>
      <c r="CF616" s="2">
        <v>0</v>
      </c>
      <c r="CG616" s="2">
        <v>0</v>
      </c>
      <c r="CH616" s="2"/>
      <c r="CI616" s="2"/>
      <c r="CJ616" s="2"/>
      <c r="CK616" s="2"/>
      <c r="CL616" s="2"/>
      <c r="CM616" s="2">
        <v>0</v>
      </c>
      <c r="CN616" s="2" t="s">
        <v>954</v>
      </c>
      <c r="CO616" s="2">
        <v>0</v>
      </c>
      <c r="CP616" s="2">
        <f t="shared" si="552"/>
        <v>32.270000000000003</v>
      </c>
      <c r="CQ616" s="2">
        <f t="shared" si="553"/>
        <v>29.02</v>
      </c>
      <c r="CR616" s="2">
        <f t="shared" si="554"/>
        <v>0.99</v>
      </c>
      <c r="CS616" s="2">
        <f t="shared" si="555"/>
        <v>0.18</v>
      </c>
      <c r="CT616" s="2">
        <f t="shared" si="556"/>
        <v>50.65</v>
      </c>
      <c r="CU616" s="2">
        <f t="shared" si="557"/>
        <v>0</v>
      </c>
      <c r="CV616" s="2">
        <f t="shared" si="558"/>
        <v>5.1059999999999999</v>
      </c>
      <c r="CW616" s="2">
        <f t="shared" si="559"/>
        <v>1.4999999999999999E-2</v>
      </c>
      <c r="CX616" s="2">
        <f t="shared" si="560"/>
        <v>0</v>
      </c>
      <c r="CY616" s="2">
        <f t="shared" si="561"/>
        <v>23.379500000000004</v>
      </c>
      <c r="CZ616" s="2">
        <f t="shared" si="562"/>
        <v>14.4343</v>
      </c>
      <c r="DA616" s="2"/>
      <c r="DB616" s="2"/>
      <c r="DC616" s="2" t="s">
        <v>3</v>
      </c>
      <c r="DD616" s="2" t="s">
        <v>3</v>
      </c>
      <c r="DE616" s="2" t="s">
        <v>21</v>
      </c>
      <c r="DF616" s="2" t="s">
        <v>21</v>
      </c>
      <c r="DG616" s="2" t="s">
        <v>22</v>
      </c>
      <c r="DH616" s="2" t="s">
        <v>3</v>
      </c>
      <c r="DI616" s="2" t="s">
        <v>22</v>
      </c>
      <c r="DJ616" s="2" t="s">
        <v>21</v>
      </c>
      <c r="DK616" s="2" t="s">
        <v>3</v>
      </c>
      <c r="DL616" s="2" t="s">
        <v>3</v>
      </c>
      <c r="DM616" s="2" t="s">
        <v>3</v>
      </c>
      <c r="DN616" s="2">
        <v>0</v>
      </c>
      <c r="DO616" s="2">
        <v>0</v>
      </c>
      <c r="DP616" s="2">
        <v>1</v>
      </c>
      <c r="DQ616" s="2">
        <v>1</v>
      </c>
      <c r="DR616" s="2"/>
      <c r="DS616" s="2"/>
      <c r="DT616" s="2"/>
      <c r="DU616" s="2">
        <v>1013</v>
      </c>
      <c r="DV616" s="2" t="s">
        <v>58</v>
      </c>
      <c r="DW616" s="2" t="s">
        <v>58</v>
      </c>
      <c r="DX616" s="2">
        <v>1</v>
      </c>
      <c r="DY616" s="2"/>
      <c r="DZ616" s="2"/>
      <c r="EA616" s="2"/>
      <c r="EB616" s="2"/>
      <c r="EC616" s="2"/>
      <c r="ED616" s="2"/>
      <c r="EE616" s="2">
        <v>31102217</v>
      </c>
      <c r="EF616" s="2">
        <v>2</v>
      </c>
      <c r="EG616" s="2" t="s">
        <v>23</v>
      </c>
      <c r="EH616" s="2">
        <v>0</v>
      </c>
      <c r="EI616" s="2" t="s">
        <v>3</v>
      </c>
      <c r="EJ616" s="2">
        <v>1</v>
      </c>
      <c r="EK616" s="2">
        <v>20001</v>
      </c>
      <c r="EL616" s="2" t="s">
        <v>24</v>
      </c>
      <c r="EM616" s="2" t="s">
        <v>25</v>
      </c>
      <c r="EN616" s="2"/>
      <c r="EO616" s="2" t="s">
        <v>26</v>
      </c>
      <c r="EP616" s="2"/>
      <c r="EQ616" s="2">
        <v>0</v>
      </c>
      <c r="ER616" s="2">
        <v>66.38</v>
      </c>
      <c r="ES616" s="2">
        <v>29.02</v>
      </c>
      <c r="ET616" s="2">
        <v>0.66</v>
      </c>
      <c r="EU616" s="2">
        <v>0.12</v>
      </c>
      <c r="EV616" s="2">
        <v>36.700000000000003</v>
      </c>
      <c r="EW616" s="2">
        <v>3.7</v>
      </c>
      <c r="EX616" s="2">
        <v>0.01</v>
      </c>
      <c r="EY616" s="2">
        <v>0</v>
      </c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>
        <v>0</v>
      </c>
      <c r="FR616" s="2">
        <f t="shared" si="563"/>
        <v>0</v>
      </c>
      <c r="FS616" s="2">
        <v>0</v>
      </c>
      <c r="FT616" s="2" t="s">
        <v>27</v>
      </c>
      <c r="FU616" s="2" t="s">
        <v>28</v>
      </c>
      <c r="FV616" s="2"/>
      <c r="FW616" s="2"/>
      <c r="FX616" s="2">
        <v>115.2</v>
      </c>
      <c r="FY616" s="2">
        <v>70.55</v>
      </c>
      <c r="FZ616" s="2"/>
      <c r="GA616" s="2" t="s">
        <v>3</v>
      </c>
      <c r="GB616" s="2"/>
      <c r="GC616" s="2"/>
      <c r="GD616" s="2">
        <v>1</v>
      </c>
      <c r="GE616" s="2"/>
      <c r="GF616" s="2">
        <v>-1886852892</v>
      </c>
      <c r="GG616" s="2">
        <v>2</v>
      </c>
      <c r="GH616" s="2">
        <v>1</v>
      </c>
      <c r="GI616" s="2">
        <v>-2</v>
      </c>
      <c r="GJ616" s="2">
        <v>0</v>
      </c>
      <c r="GK616" s="2">
        <v>0</v>
      </c>
      <c r="GL616" s="2">
        <f t="shared" si="564"/>
        <v>0</v>
      </c>
      <c r="GM616" s="2">
        <f t="shared" si="565"/>
        <v>70.08</v>
      </c>
      <c r="GN616" s="2">
        <f t="shared" si="566"/>
        <v>70.08</v>
      </c>
      <c r="GO616" s="2">
        <f t="shared" si="567"/>
        <v>0</v>
      </c>
      <c r="GP616" s="2">
        <f t="shared" si="568"/>
        <v>0</v>
      </c>
      <c r="GQ616" s="2"/>
      <c r="GR616" s="2">
        <v>0</v>
      </c>
      <c r="GS616" s="2">
        <v>3</v>
      </c>
      <c r="GT616" s="2">
        <v>0</v>
      </c>
      <c r="GU616" s="2" t="s">
        <v>3</v>
      </c>
      <c r="GV616" s="2">
        <f t="shared" si="569"/>
        <v>0</v>
      </c>
      <c r="GW616" s="2">
        <v>1</v>
      </c>
      <c r="GX616" s="2">
        <f t="shared" si="570"/>
        <v>0</v>
      </c>
      <c r="GY616" s="2"/>
      <c r="GZ616" s="2"/>
      <c r="HA616" s="2">
        <v>0</v>
      </c>
      <c r="HB616" s="2">
        <v>0</v>
      </c>
      <c r="HC616" s="2">
        <f t="shared" si="571"/>
        <v>0</v>
      </c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>
        <v>0</v>
      </c>
      <c r="IL616" s="2"/>
      <c r="IM616" s="2"/>
      <c r="IN616" s="2"/>
      <c r="IO616" s="2"/>
      <c r="IP616" s="2"/>
      <c r="IQ616" s="2"/>
      <c r="IR616" s="2"/>
      <c r="IS616" s="2"/>
      <c r="IT616" s="2"/>
      <c r="IU616" s="2"/>
    </row>
    <row r="617" spans="1:255">
      <c r="A617">
        <v>17</v>
      </c>
      <c r="B617">
        <v>1</v>
      </c>
      <c r="C617">
        <f>ROW(SmtRes!A582)</f>
        <v>582</v>
      </c>
      <c r="D617">
        <f>ROW(EtalonRes!A668)</f>
        <v>668</v>
      </c>
      <c r="E617" t="s">
        <v>350</v>
      </c>
      <c r="F617" t="s">
        <v>56</v>
      </c>
      <c r="G617" t="s">
        <v>57</v>
      </c>
      <c r="H617" t="s">
        <v>58</v>
      </c>
      <c r="I617">
        <f>ROUND(4/10,9)</f>
        <v>0.4</v>
      </c>
      <c r="J617">
        <v>0</v>
      </c>
      <c r="O617">
        <f t="shared" si="537"/>
        <v>32.270000000000003</v>
      </c>
      <c r="P617">
        <f t="shared" si="538"/>
        <v>11.61</v>
      </c>
      <c r="Q617">
        <f t="shared" si="539"/>
        <v>0.4</v>
      </c>
      <c r="R617">
        <f t="shared" si="540"/>
        <v>7.0000000000000007E-2</v>
      </c>
      <c r="S617">
        <f t="shared" si="541"/>
        <v>20.260000000000002</v>
      </c>
      <c r="T617">
        <f t="shared" si="542"/>
        <v>0</v>
      </c>
      <c r="U617">
        <f t="shared" si="543"/>
        <v>2.0424000000000002</v>
      </c>
      <c r="V617">
        <f t="shared" si="544"/>
        <v>6.0000000000000001E-3</v>
      </c>
      <c r="W617">
        <f t="shared" si="545"/>
        <v>0</v>
      </c>
      <c r="X617">
        <f t="shared" si="546"/>
        <v>23.38</v>
      </c>
      <c r="Y617">
        <f t="shared" si="547"/>
        <v>14.43</v>
      </c>
      <c r="AA617">
        <v>33304960</v>
      </c>
      <c r="AB617">
        <f t="shared" si="548"/>
        <v>80.66</v>
      </c>
      <c r="AC617">
        <f t="shared" si="549"/>
        <v>29.02</v>
      </c>
      <c r="AD617">
        <f>ROUND((((((ET617*1.2)*1.25))-(((EU617*1.2)*1.25)))+AE617),2)</f>
        <v>0.99</v>
      </c>
      <c r="AE617">
        <f>ROUND((((EU617*1.2)*1.25)),2)</f>
        <v>0.18</v>
      </c>
      <c r="AF617">
        <f>ROUND((((EV617*1.2)*1.15)),2)</f>
        <v>50.65</v>
      </c>
      <c r="AG617">
        <f t="shared" si="550"/>
        <v>0</v>
      </c>
      <c r="AH617">
        <f>(((EW617*1.2)*1.15))</f>
        <v>5.1059999999999999</v>
      </c>
      <c r="AI617">
        <f>(((EX617*1.2)*1.25))</f>
        <v>1.4999999999999999E-2</v>
      </c>
      <c r="AJ617">
        <f t="shared" si="551"/>
        <v>0</v>
      </c>
      <c r="AK617">
        <v>66.38</v>
      </c>
      <c r="AL617">
        <v>29.02</v>
      </c>
      <c r="AM617">
        <v>0.66</v>
      </c>
      <c r="AN617">
        <v>0.12</v>
      </c>
      <c r="AO617">
        <v>36.700000000000003</v>
      </c>
      <c r="AP617">
        <v>0</v>
      </c>
      <c r="AQ617">
        <v>3.7</v>
      </c>
      <c r="AR617">
        <v>0.01</v>
      </c>
      <c r="AS617">
        <v>0</v>
      </c>
      <c r="AT617">
        <v>115</v>
      </c>
      <c r="AU617">
        <v>71</v>
      </c>
      <c r="AV617">
        <v>1</v>
      </c>
      <c r="AW617">
        <v>1</v>
      </c>
      <c r="AZ617">
        <v>1</v>
      </c>
      <c r="BA617">
        <v>1</v>
      </c>
      <c r="BB617">
        <v>1</v>
      </c>
      <c r="BC617">
        <v>1</v>
      </c>
      <c r="BD617" t="s">
        <v>3</v>
      </c>
      <c r="BE617" t="s">
        <v>3</v>
      </c>
      <c r="BF617" t="s">
        <v>3</v>
      </c>
      <c r="BG617" t="s">
        <v>3</v>
      </c>
      <c r="BH617">
        <v>0</v>
      </c>
      <c r="BI617">
        <v>1</v>
      </c>
      <c r="BJ617" t="s">
        <v>59</v>
      </c>
      <c r="BM617">
        <v>20001</v>
      </c>
      <c r="BN617">
        <v>0</v>
      </c>
      <c r="BO617" t="s">
        <v>3</v>
      </c>
      <c r="BP617">
        <v>0</v>
      </c>
      <c r="BQ617">
        <v>2</v>
      </c>
      <c r="BR617">
        <v>0</v>
      </c>
      <c r="BS617">
        <v>1</v>
      </c>
      <c r="BT617">
        <v>1</v>
      </c>
      <c r="BU617">
        <v>1</v>
      </c>
      <c r="BV617">
        <v>1</v>
      </c>
      <c r="BW617">
        <v>1</v>
      </c>
      <c r="BX617">
        <v>1</v>
      </c>
      <c r="BY617" t="s">
        <v>3</v>
      </c>
      <c r="BZ617">
        <v>128</v>
      </c>
      <c r="CA617">
        <v>83</v>
      </c>
      <c r="CE617">
        <v>0</v>
      </c>
      <c r="CF617">
        <v>0</v>
      </c>
      <c r="CG617">
        <v>0</v>
      </c>
      <c r="CM617">
        <v>0</v>
      </c>
      <c r="CN617" t="s">
        <v>954</v>
      </c>
      <c r="CO617">
        <v>0</v>
      </c>
      <c r="CP617">
        <f t="shared" si="552"/>
        <v>32.270000000000003</v>
      </c>
      <c r="CQ617">
        <f t="shared" si="553"/>
        <v>29.02</v>
      </c>
      <c r="CR617">
        <f t="shared" si="554"/>
        <v>0.99</v>
      </c>
      <c r="CS617">
        <f t="shared" si="555"/>
        <v>0.18</v>
      </c>
      <c r="CT617">
        <f t="shared" si="556"/>
        <v>50.65</v>
      </c>
      <c r="CU617">
        <f t="shared" si="557"/>
        <v>0</v>
      </c>
      <c r="CV617">
        <f t="shared" si="558"/>
        <v>5.1059999999999999</v>
      </c>
      <c r="CW617">
        <f t="shared" si="559"/>
        <v>1.4999999999999999E-2</v>
      </c>
      <c r="CX617">
        <f t="shared" si="560"/>
        <v>0</v>
      </c>
      <c r="CY617">
        <f t="shared" si="561"/>
        <v>23.379500000000004</v>
      </c>
      <c r="CZ617">
        <f t="shared" si="562"/>
        <v>14.4343</v>
      </c>
      <c r="DC617" t="s">
        <v>3</v>
      </c>
      <c r="DD617" t="s">
        <v>3</v>
      </c>
      <c r="DE617" t="s">
        <v>21</v>
      </c>
      <c r="DF617" t="s">
        <v>21</v>
      </c>
      <c r="DG617" t="s">
        <v>22</v>
      </c>
      <c r="DH617" t="s">
        <v>3</v>
      </c>
      <c r="DI617" t="s">
        <v>22</v>
      </c>
      <c r="DJ617" t="s">
        <v>21</v>
      </c>
      <c r="DK617" t="s">
        <v>3</v>
      </c>
      <c r="DL617" t="s">
        <v>3</v>
      </c>
      <c r="DM617" t="s">
        <v>3</v>
      </c>
      <c r="DN617">
        <v>0</v>
      </c>
      <c r="DO617">
        <v>0</v>
      </c>
      <c r="DP617">
        <v>1</v>
      </c>
      <c r="DQ617">
        <v>1</v>
      </c>
      <c r="DU617">
        <v>1013</v>
      </c>
      <c r="DV617" t="s">
        <v>58</v>
      </c>
      <c r="DW617" t="s">
        <v>58</v>
      </c>
      <c r="DX617">
        <v>1</v>
      </c>
      <c r="EE617">
        <v>31102217</v>
      </c>
      <c r="EF617">
        <v>2</v>
      </c>
      <c r="EG617" t="s">
        <v>23</v>
      </c>
      <c r="EH617">
        <v>0</v>
      </c>
      <c r="EI617" t="s">
        <v>3</v>
      </c>
      <c r="EJ617">
        <v>1</v>
      </c>
      <c r="EK617">
        <v>20001</v>
      </c>
      <c r="EL617" t="s">
        <v>24</v>
      </c>
      <c r="EM617" t="s">
        <v>25</v>
      </c>
      <c r="EO617" t="s">
        <v>26</v>
      </c>
      <c r="EQ617">
        <v>0</v>
      </c>
      <c r="ER617">
        <v>66.38</v>
      </c>
      <c r="ES617">
        <v>29.02</v>
      </c>
      <c r="ET617">
        <v>0.66</v>
      </c>
      <c r="EU617">
        <v>0.12</v>
      </c>
      <c r="EV617">
        <v>36.700000000000003</v>
      </c>
      <c r="EW617">
        <v>3.7</v>
      </c>
      <c r="EX617">
        <v>0.01</v>
      </c>
      <c r="EY617">
        <v>0</v>
      </c>
      <c r="FQ617">
        <v>0</v>
      </c>
      <c r="FR617">
        <f t="shared" si="563"/>
        <v>0</v>
      </c>
      <c r="FS617">
        <v>0</v>
      </c>
      <c r="FT617" t="s">
        <v>27</v>
      </c>
      <c r="FU617" t="s">
        <v>28</v>
      </c>
      <c r="FX617">
        <v>115.2</v>
      </c>
      <c r="FY617">
        <v>70.55</v>
      </c>
      <c r="GA617" t="s">
        <v>3</v>
      </c>
      <c r="GD617">
        <v>1</v>
      </c>
      <c r="GF617">
        <v>-1886852892</v>
      </c>
      <c r="GG617">
        <v>2</v>
      </c>
      <c r="GH617">
        <v>1</v>
      </c>
      <c r="GI617">
        <v>-2</v>
      </c>
      <c r="GJ617">
        <v>0</v>
      </c>
      <c r="GK617">
        <v>0</v>
      </c>
      <c r="GL617">
        <f t="shared" si="564"/>
        <v>0</v>
      </c>
      <c r="GM617">
        <f t="shared" si="565"/>
        <v>70.08</v>
      </c>
      <c r="GN617">
        <f t="shared" si="566"/>
        <v>70.08</v>
      </c>
      <c r="GO617">
        <f t="shared" si="567"/>
        <v>0</v>
      </c>
      <c r="GP617">
        <f t="shared" si="568"/>
        <v>0</v>
      </c>
      <c r="GR617">
        <v>0</v>
      </c>
      <c r="GS617">
        <v>3</v>
      </c>
      <c r="GT617">
        <v>0</v>
      </c>
      <c r="GU617" t="s">
        <v>3</v>
      </c>
      <c r="GV617">
        <f t="shared" si="569"/>
        <v>0</v>
      </c>
      <c r="GW617">
        <v>1</v>
      </c>
      <c r="GX617">
        <f t="shared" si="570"/>
        <v>0</v>
      </c>
      <c r="HA617">
        <v>0</v>
      </c>
      <c r="HB617">
        <v>0</v>
      </c>
      <c r="HC617">
        <f t="shared" si="571"/>
        <v>0</v>
      </c>
      <c r="IK617">
        <v>0</v>
      </c>
    </row>
    <row r="618" spans="1:255">
      <c r="A618" s="2">
        <v>17</v>
      </c>
      <c r="B618" s="2">
        <v>1</v>
      </c>
      <c r="C618" s="2"/>
      <c r="D618" s="2"/>
      <c r="E618" s="2" t="s">
        <v>351</v>
      </c>
      <c r="F618" s="2" t="s">
        <v>38</v>
      </c>
      <c r="G618" s="2" t="s">
        <v>61</v>
      </c>
      <c r="H618" s="2" t="s">
        <v>40</v>
      </c>
      <c r="I618" s="2">
        <v>1</v>
      </c>
      <c r="J618" s="2">
        <v>0</v>
      </c>
      <c r="K618" s="2"/>
      <c r="L618" s="2"/>
      <c r="M618" s="2"/>
      <c r="N618" s="2"/>
      <c r="O618" s="2">
        <f t="shared" si="537"/>
        <v>0</v>
      </c>
      <c r="P618" s="2">
        <f t="shared" si="538"/>
        <v>0</v>
      </c>
      <c r="Q618" s="2">
        <f t="shared" si="539"/>
        <v>0</v>
      </c>
      <c r="R618" s="2">
        <f t="shared" si="540"/>
        <v>0</v>
      </c>
      <c r="S618" s="2">
        <f t="shared" si="541"/>
        <v>0</v>
      </c>
      <c r="T618" s="2">
        <f t="shared" si="542"/>
        <v>0</v>
      </c>
      <c r="U618" s="2">
        <f t="shared" si="543"/>
        <v>0</v>
      </c>
      <c r="V618" s="2">
        <f t="shared" si="544"/>
        <v>0</v>
      </c>
      <c r="W618" s="2">
        <f t="shared" si="545"/>
        <v>0</v>
      </c>
      <c r="X618" s="2">
        <f t="shared" si="546"/>
        <v>0</v>
      </c>
      <c r="Y618" s="2">
        <f t="shared" si="547"/>
        <v>0</v>
      </c>
      <c r="Z618" s="2"/>
      <c r="AA618" s="2">
        <v>33304975</v>
      </c>
      <c r="AB618" s="2">
        <f t="shared" si="548"/>
        <v>0</v>
      </c>
      <c r="AC618" s="2">
        <f t="shared" si="549"/>
        <v>0</v>
      </c>
      <c r="AD618" s="2">
        <f>ROUND((((ET618)-(EU618))+AE618),2)</f>
        <v>0</v>
      </c>
      <c r="AE618" s="2">
        <f>ROUND((EU618),2)</f>
        <v>0</v>
      </c>
      <c r="AF618" s="2">
        <f>ROUND((EV618),2)</f>
        <v>0</v>
      </c>
      <c r="AG618" s="2">
        <f t="shared" si="550"/>
        <v>0</v>
      </c>
      <c r="AH618" s="2">
        <f>(EW618)</f>
        <v>0</v>
      </c>
      <c r="AI618" s="2">
        <f>(EX618)</f>
        <v>0</v>
      </c>
      <c r="AJ618" s="2">
        <f t="shared" si="551"/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1</v>
      </c>
      <c r="AW618" s="2">
        <v>1</v>
      </c>
      <c r="AX618" s="2"/>
      <c r="AY618" s="2"/>
      <c r="AZ618" s="2">
        <v>1</v>
      </c>
      <c r="BA618" s="2">
        <v>1</v>
      </c>
      <c r="BB618" s="2">
        <v>1</v>
      </c>
      <c r="BC618" s="2">
        <v>1</v>
      </c>
      <c r="BD618" s="2" t="s">
        <v>3</v>
      </c>
      <c r="BE618" s="2" t="s">
        <v>3</v>
      </c>
      <c r="BF618" s="2" t="s">
        <v>3</v>
      </c>
      <c r="BG618" s="2" t="s">
        <v>3</v>
      </c>
      <c r="BH618" s="2">
        <v>3</v>
      </c>
      <c r="BI618" s="2">
        <v>2</v>
      </c>
      <c r="BJ618" s="2" t="s">
        <v>3</v>
      </c>
      <c r="BK618" s="2"/>
      <c r="BL618" s="2"/>
      <c r="BM618" s="2">
        <v>1100</v>
      </c>
      <c r="BN618" s="2">
        <v>0</v>
      </c>
      <c r="BO618" s="2" t="s">
        <v>3</v>
      </c>
      <c r="BP618" s="2">
        <v>0</v>
      </c>
      <c r="BQ618" s="2">
        <v>14</v>
      </c>
      <c r="BR618" s="2">
        <v>0</v>
      </c>
      <c r="BS618" s="2">
        <v>1</v>
      </c>
      <c r="BT618" s="2">
        <v>1</v>
      </c>
      <c r="BU618" s="2">
        <v>1</v>
      </c>
      <c r="BV618" s="2">
        <v>1</v>
      </c>
      <c r="BW618" s="2">
        <v>1</v>
      </c>
      <c r="BX618" s="2">
        <v>1</v>
      </c>
      <c r="BY618" s="2" t="s">
        <v>3</v>
      </c>
      <c r="BZ618" s="2">
        <v>0</v>
      </c>
      <c r="CA618" s="2">
        <v>0</v>
      </c>
      <c r="CB618" s="2"/>
      <c r="CC618" s="2"/>
      <c r="CD618" s="2"/>
      <c r="CE618" s="2">
        <v>0</v>
      </c>
      <c r="CF618" s="2">
        <v>0</v>
      </c>
      <c r="CG618" s="2">
        <v>0</v>
      </c>
      <c r="CH618" s="2"/>
      <c r="CI618" s="2"/>
      <c r="CJ618" s="2"/>
      <c r="CK618" s="2"/>
      <c r="CL618" s="2"/>
      <c r="CM618" s="2">
        <v>0</v>
      </c>
      <c r="CN618" s="2" t="s">
        <v>3</v>
      </c>
      <c r="CO618" s="2">
        <v>0</v>
      </c>
      <c r="CP618" s="2">
        <f t="shared" si="552"/>
        <v>0</v>
      </c>
      <c r="CQ618" s="2">
        <f t="shared" si="553"/>
        <v>0</v>
      </c>
      <c r="CR618" s="2">
        <f t="shared" si="554"/>
        <v>0</v>
      </c>
      <c r="CS618" s="2">
        <f t="shared" si="555"/>
        <v>0</v>
      </c>
      <c r="CT618" s="2">
        <f t="shared" si="556"/>
        <v>0</v>
      </c>
      <c r="CU618" s="2">
        <f t="shared" si="557"/>
        <v>0</v>
      </c>
      <c r="CV618" s="2">
        <f t="shared" si="558"/>
        <v>0</v>
      </c>
      <c r="CW618" s="2">
        <f t="shared" si="559"/>
        <v>0</v>
      </c>
      <c r="CX618" s="2">
        <f t="shared" si="560"/>
        <v>0</v>
      </c>
      <c r="CY618" s="2">
        <f t="shared" si="561"/>
        <v>0</v>
      </c>
      <c r="CZ618" s="2">
        <f t="shared" si="562"/>
        <v>0</v>
      </c>
      <c r="DA618" s="2"/>
      <c r="DB618" s="2"/>
      <c r="DC618" s="2" t="s">
        <v>3</v>
      </c>
      <c r="DD618" s="2" t="s">
        <v>3</v>
      </c>
      <c r="DE618" s="2" t="s">
        <v>3</v>
      </c>
      <c r="DF618" s="2" t="s">
        <v>3</v>
      </c>
      <c r="DG618" s="2" t="s">
        <v>3</v>
      </c>
      <c r="DH618" s="2" t="s">
        <v>3</v>
      </c>
      <c r="DI618" s="2" t="s">
        <v>3</v>
      </c>
      <c r="DJ618" s="2" t="s">
        <v>3</v>
      </c>
      <c r="DK618" s="2" t="s">
        <v>3</v>
      </c>
      <c r="DL618" s="2" t="s">
        <v>3</v>
      </c>
      <c r="DM618" s="2" t="s">
        <v>3</v>
      </c>
      <c r="DN618" s="2">
        <v>0</v>
      </c>
      <c r="DO618" s="2">
        <v>0</v>
      </c>
      <c r="DP618" s="2">
        <v>1</v>
      </c>
      <c r="DQ618" s="2">
        <v>1</v>
      </c>
      <c r="DR618" s="2"/>
      <c r="DS618" s="2"/>
      <c r="DT618" s="2"/>
      <c r="DU618" s="2">
        <v>1010</v>
      </c>
      <c r="DV618" s="2" t="s">
        <v>40</v>
      </c>
      <c r="DW618" s="2" t="s">
        <v>40</v>
      </c>
      <c r="DX618" s="2">
        <v>1</v>
      </c>
      <c r="DY618" s="2"/>
      <c r="DZ618" s="2"/>
      <c r="EA618" s="2"/>
      <c r="EB618" s="2"/>
      <c r="EC618" s="2"/>
      <c r="ED618" s="2"/>
      <c r="EE618" s="2">
        <v>31102366</v>
      </c>
      <c r="EF618" s="2">
        <v>8</v>
      </c>
      <c r="EG618" s="2" t="s">
        <v>34</v>
      </c>
      <c r="EH618" s="2">
        <v>0</v>
      </c>
      <c r="EI618" s="2" t="s">
        <v>3</v>
      </c>
      <c r="EJ618" s="2">
        <v>1</v>
      </c>
      <c r="EK618" s="2">
        <v>1100</v>
      </c>
      <c r="EL618" s="2" t="s">
        <v>41</v>
      </c>
      <c r="EM618" s="2" t="s">
        <v>42</v>
      </c>
      <c r="EN618" s="2"/>
      <c r="EO618" s="2" t="s">
        <v>3</v>
      </c>
      <c r="EP618" s="2"/>
      <c r="EQ618" s="2">
        <v>0</v>
      </c>
      <c r="ER618" s="2">
        <v>0</v>
      </c>
      <c r="ES618" s="2">
        <v>0</v>
      </c>
      <c r="ET618" s="2">
        <v>0</v>
      </c>
      <c r="EU618" s="2">
        <v>0</v>
      </c>
      <c r="EV618" s="2">
        <v>0</v>
      </c>
      <c r="EW618" s="2">
        <v>0</v>
      </c>
      <c r="EX618" s="2">
        <v>0</v>
      </c>
      <c r="EY618" s="2">
        <v>0</v>
      </c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>
        <v>0</v>
      </c>
      <c r="FR618" s="2">
        <f t="shared" si="563"/>
        <v>0</v>
      </c>
      <c r="FS618" s="2">
        <v>0</v>
      </c>
      <c r="FT618" s="2"/>
      <c r="FU618" s="2"/>
      <c r="FV618" s="2"/>
      <c r="FW618" s="2"/>
      <c r="FX618" s="2">
        <v>0</v>
      </c>
      <c r="FY618" s="2">
        <v>0</v>
      </c>
      <c r="FZ618" s="2"/>
      <c r="GA618" s="2" t="s">
        <v>3</v>
      </c>
      <c r="GB618" s="2"/>
      <c r="GC618" s="2"/>
      <c r="GD618" s="2">
        <v>1</v>
      </c>
      <c r="GE618" s="2"/>
      <c r="GF618" s="2">
        <v>-111164743</v>
      </c>
      <c r="GG618" s="2">
        <v>2</v>
      </c>
      <c r="GH618" s="2">
        <v>0</v>
      </c>
      <c r="GI618" s="2">
        <v>-2</v>
      </c>
      <c r="GJ618" s="2">
        <v>0</v>
      </c>
      <c r="GK618" s="2">
        <v>0</v>
      </c>
      <c r="GL618" s="2">
        <f t="shared" si="564"/>
        <v>0</v>
      </c>
      <c r="GM618" s="2">
        <f t="shared" si="565"/>
        <v>0</v>
      </c>
      <c r="GN618" s="2">
        <f t="shared" si="566"/>
        <v>0</v>
      </c>
      <c r="GO618" s="2">
        <f t="shared" si="567"/>
        <v>0</v>
      </c>
      <c r="GP618" s="2">
        <f t="shared" si="568"/>
        <v>0</v>
      </c>
      <c r="GQ618" s="2"/>
      <c r="GR618" s="2">
        <v>0</v>
      </c>
      <c r="GS618" s="2">
        <v>3</v>
      </c>
      <c r="GT618" s="2">
        <v>0</v>
      </c>
      <c r="GU618" s="2" t="s">
        <v>3</v>
      </c>
      <c r="GV618" s="2">
        <f t="shared" si="569"/>
        <v>0</v>
      </c>
      <c r="GW618" s="2">
        <v>1</v>
      </c>
      <c r="GX618" s="2">
        <f t="shared" si="570"/>
        <v>0</v>
      </c>
      <c r="GY618" s="2"/>
      <c r="GZ618" s="2"/>
      <c r="HA618" s="2">
        <v>0</v>
      </c>
      <c r="HB618" s="2">
        <v>0</v>
      </c>
      <c r="HC618" s="2">
        <f t="shared" si="571"/>
        <v>0</v>
      </c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>
        <v>0</v>
      </c>
      <c r="IL618" s="2"/>
      <c r="IM618" s="2"/>
      <c r="IN618" s="2"/>
      <c r="IO618" s="2"/>
      <c r="IP618" s="2"/>
      <c r="IQ618" s="2"/>
      <c r="IR618" s="2"/>
      <c r="IS618" s="2"/>
      <c r="IT618" s="2"/>
      <c r="IU618" s="2"/>
    </row>
    <row r="619" spans="1:255">
      <c r="A619">
        <v>17</v>
      </c>
      <c r="B619">
        <v>1</v>
      </c>
      <c r="E619" t="s">
        <v>351</v>
      </c>
      <c r="F619" t="s">
        <v>38</v>
      </c>
      <c r="G619" t="s">
        <v>61</v>
      </c>
      <c r="H619" t="s">
        <v>40</v>
      </c>
      <c r="I619">
        <v>1</v>
      </c>
      <c r="J619">
        <v>0</v>
      </c>
      <c r="O619">
        <f t="shared" si="537"/>
        <v>2150.89</v>
      </c>
      <c r="P619">
        <f t="shared" si="538"/>
        <v>2150.89</v>
      </c>
      <c r="Q619">
        <f t="shared" si="539"/>
        <v>0</v>
      </c>
      <c r="R619">
        <f t="shared" si="540"/>
        <v>0</v>
      </c>
      <c r="S619">
        <f t="shared" si="541"/>
        <v>0</v>
      </c>
      <c r="T619">
        <f t="shared" si="542"/>
        <v>0</v>
      </c>
      <c r="U619">
        <f t="shared" si="543"/>
        <v>0</v>
      </c>
      <c r="V619">
        <f t="shared" si="544"/>
        <v>0</v>
      </c>
      <c r="W619">
        <f t="shared" si="545"/>
        <v>0</v>
      </c>
      <c r="X619">
        <f t="shared" si="546"/>
        <v>0</v>
      </c>
      <c r="Y619">
        <f t="shared" si="547"/>
        <v>0</v>
      </c>
      <c r="AA619">
        <v>33304960</v>
      </c>
      <c r="AB619">
        <f t="shared" si="548"/>
        <v>2150.89</v>
      </c>
      <c r="AC619">
        <f t="shared" si="549"/>
        <v>2150.89</v>
      </c>
      <c r="AD619">
        <f>ROUND((((ET619)-(EU619))+AE619),2)</f>
        <v>0</v>
      </c>
      <c r="AE619">
        <f>ROUND((EU619),2)</f>
        <v>0</v>
      </c>
      <c r="AF619">
        <f>ROUND((EV619),2)</f>
        <v>0</v>
      </c>
      <c r="AG619">
        <f t="shared" si="550"/>
        <v>0</v>
      </c>
      <c r="AH619">
        <f>(EW619)</f>
        <v>0</v>
      </c>
      <c r="AI619">
        <f>(EX619)</f>
        <v>0</v>
      </c>
      <c r="AJ619">
        <f t="shared" si="551"/>
        <v>0</v>
      </c>
      <c r="AK619">
        <v>2150.89</v>
      </c>
      <c r="AL619">
        <v>2150.89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1</v>
      </c>
      <c r="AW619">
        <v>1</v>
      </c>
      <c r="AZ619">
        <v>1</v>
      </c>
      <c r="BA619">
        <v>1</v>
      </c>
      <c r="BB619">
        <v>1</v>
      </c>
      <c r="BC619">
        <v>1</v>
      </c>
      <c r="BD619" t="s">
        <v>3</v>
      </c>
      <c r="BE619" t="s">
        <v>3</v>
      </c>
      <c r="BF619" t="s">
        <v>3</v>
      </c>
      <c r="BG619" t="s">
        <v>3</v>
      </c>
      <c r="BH619">
        <v>3</v>
      </c>
      <c r="BI619">
        <v>2</v>
      </c>
      <c r="BJ619" t="s">
        <v>3</v>
      </c>
      <c r="BM619">
        <v>1100</v>
      </c>
      <c r="BN619">
        <v>0</v>
      </c>
      <c r="BO619" t="s">
        <v>3</v>
      </c>
      <c r="BP619">
        <v>0</v>
      </c>
      <c r="BQ619">
        <v>14</v>
      </c>
      <c r="BR619">
        <v>0</v>
      </c>
      <c r="BS619">
        <v>1</v>
      </c>
      <c r="BT619">
        <v>1</v>
      </c>
      <c r="BU619">
        <v>1</v>
      </c>
      <c r="BV619">
        <v>1</v>
      </c>
      <c r="BW619">
        <v>1</v>
      </c>
      <c r="BX619">
        <v>1</v>
      </c>
      <c r="BY619" t="s">
        <v>3</v>
      </c>
      <c r="BZ619">
        <v>0</v>
      </c>
      <c r="CA619">
        <v>0</v>
      </c>
      <c r="CE619">
        <v>0</v>
      </c>
      <c r="CF619">
        <v>0</v>
      </c>
      <c r="CG619">
        <v>0</v>
      </c>
      <c r="CM619">
        <v>0</v>
      </c>
      <c r="CN619" t="s">
        <v>3</v>
      </c>
      <c r="CO619">
        <v>0</v>
      </c>
      <c r="CP619">
        <f t="shared" si="552"/>
        <v>2150.89</v>
      </c>
      <c r="CQ619">
        <f t="shared" si="553"/>
        <v>2150.89</v>
      </c>
      <c r="CR619">
        <f t="shared" si="554"/>
        <v>0</v>
      </c>
      <c r="CS619">
        <f t="shared" si="555"/>
        <v>0</v>
      </c>
      <c r="CT619">
        <f t="shared" si="556"/>
        <v>0</v>
      </c>
      <c r="CU619">
        <f t="shared" si="557"/>
        <v>0</v>
      </c>
      <c r="CV619">
        <f t="shared" si="558"/>
        <v>0</v>
      </c>
      <c r="CW619">
        <f t="shared" si="559"/>
        <v>0</v>
      </c>
      <c r="CX619">
        <f t="shared" si="560"/>
        <v>0</v>
      </c>
      <c r="CY619">
        <f t="shared" si="561"/>
        <v>0</v>
      </c>
      <c r="CZ619">
        <f t="shared" si="562"/>
        <v>0</v>
      </c>
      <c r="DC619" t="s">
        <v>3</v>
      </c>
      <c r="DD619" t="s">
        <v>3</v>
      </c>
      <c r="DE619" t="s">
        <v>3</v>
      </c>
      <c r="DF619" t="s">
        <v>3</v>
      </c>
      <c r="DG619" t="s">
        <v>3</v>
      </c>
      <c r="DH619" t="s">
        <v>3</v>
      </c>
      <c r="DI619" t="s">
        <v>3</v>
      </c>
      <c r="DJ619" t="s">
        <v>3</v>
      </c>
      <c r="DK619" t="s">
        <v>3</v>
      </c>
      <c r="DL619" t="s">
        <v>3</v>
      </c>
      <c r="DM619" t="s">
        <v>3</v>
      </c>
      <c r="DN619">
        <v>0</v>
      </c>
      <c r="DO619">
        <v>0</v>
      </c>
      <c r="DP619">
        <v>1</v>
      </c>
      <c r="DQ619">
        <v>1</v>
      </c>
      <c r="DU619">
        <v>1010</v>
      </c>
      <c r="DV619" t="s">
        <v>40</v>
      </c>
      <c r="DW619" t="s">
        <v>40</v>
      </c>
      <c r="DX619">
        <v>1</v>
      </c>
      <c r="EE619">
        <v>31102366</v>
      </c>
      <c r="EF619">
        <v>8</v>
      </c>
      <c r="EG619" t="s">
        <v>34</v>
      </c>
      <c r="EH619">
        <v>0</v>
      </c>
      <c r="EI619" t="s">
        <v>3</v>
      </c>
      <c r="EJ619">
        <v>1</v>
      </c>
      <c r="EK619">
        <v>1100</v>
      </c>
      <c r="EL619" t="s">
        <v>41</v>
      </c>
      <c r="EM619" t="s">
        <v>42</v>
      </c>
      <c r="EO619" t="s">
        <v>3</v>
      </c>
      <c r="EQ619">
        <v>0</v>
      </c>
      <c r="ER619">
        <v>2150.89</v>
      </c>
      <c r="ES619">
        <v>2150.89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5</v>
      </c>
      <c r="FC619">
        <v>1</v>
      </c>
      <c r="FD619">
        <v>18</v>
      </c>
      <c r="FF619">
        <v>19838.830000000002</v>
      </c>
      <c r="FQ619">
        <v>0</v>
      </c>
      <c r="FR619">
        <f t="shared" si="563"/>
        <v>0</v>
      </c>
      <c r="FS619">
        <v>0</v>
      </c>
      <c r="FX619">
        <v>0</v>
      </c>
      <c r="FY619">
        <v>0</v>
      </c>
      <c r="GA619" t="s">
        <v>62</v>
      </c>
      <c r="GD619">
        <v>1</v>
      </c>
      <c r="GF619">
        <v>-111164743</v>
      </c>
      <c r="GG619">
        <v>2</v>
      </c>
      <c r="GH619">
        <v>3</v>
      </c>
      <c r="GI619">
        <v>3</v>
      </c>
      <c r="GJ619">
        <v>0</v>
      </c>
      <c r="GK619">
        <v>0</v>
      </c>
      <c r="GL619">
        <f t="shared" si="564"/>
        <v>0</v>
      </c>
      <c r="GM619">
        <f t="shared" si="565"/>
        <v>2150.89</v>
      </c>
      <c r="GN619">
        <f t="shared" si="566"/>
        <v>0</v>
      </c>
      <c r="GO619">
        <f t="shared" si="567"/>
        <v>2150.89</v>
      </c>
      <c r="GP619">
        <f t="shared" si="568"/>
        <v>0</v>
      </c>
      <c r="GR619">
        <v>1</v>
      </c>
      <c r="GS619">
        <v>1</v>
      </c>
      <c r="GT619">
        <v>0</v>
      </c>
      <c r="GU619" t="s">
        <v>3</v>
      </c>
      <c r="GV619">
        <f t="shared" si="569"/>
        <v>0</v>
      </c>
      <c r="GW619">
        <v>1</v>
      </c>
      <c r="GX619">
        <f t="shared" si="570"/>
        <v>0</v>
      </c>
      <c r="HA619">
        <v>0</v>
      </c>
      <c r="HB619">
        <v>0</v>
      </c>
      <c r="HC619">
        <f t="shared" si="571"/>
        <v>0</v>
      </c>
      <c r="IK619">
        <v>0</v>
      </c>
    </row>
    <row r="620" spans="1:255">
      <c r="A620" s="2">
        <v>17</v>
      </c>
      <c r="B620" s="2">
        <v>1</v>
      </c>
      <c r="C620" s="2">
        <f>ROW(SmtRes!A589)</f>
        <v>589</v>
      </c>
      <c r="D620" s="2">
        <f>ROW(EtalonRes!A676)</f>
        <v>676</v>
      </c>
      <c r="E620" s="2" t="s">
        <v>352</v>
      </c>
      <c r="F620" s="2" t="s">
        <v>71</v>
      </c>
      <c r="G620" s="2" t="s">
        <v>72</v>
      </c>
      <c r="H620" s="2" t="s">
        <v>73</v>
      </c>
      <c r="I620" s="2">
        <f>ROUND(22.2/100,9)</f>
        <v>0.222</v>
      </c>
      <c r="J620" s="2">
        <v>0</v>
      </c>
      <c r="K620" s="2"/>
      <c r="L620" s="2"/>
      <c r="M620" s="2"/>
      <c r="N620" s="2"/>
      <c r="O620" s="2">
        <f t="shared" si="537"/>
        <v>212.7</v>
      </c>
      <c r="P620" s="2">
        <f t="shared" si="538"/>
        <v>192.39</v>
      </c>
      <c r="Q620" s="2">
        <f t="shared" si="539"/>
        <v>3.38</v>
      </c>
      <c r="R620" s="2">
        <f t="shared" si="540"/>
        <v>0.15</v>
      </c>
      <c r="S620" s="2">
        <f t="shared" si="541"/>
        <v>16.93</v>
      </c>
      <c r="T620" s="2">
        <f t="shared" si="542"/>
        <v>0</v>
      </c>
      <c r="U620" s="2">
        <f t="shared" si="543"/>
        <v>1.8442871999999999</v>
      </c>
      <c r="V620" s="2">
        <f t="shared" si="544"/>
        <v>1.332E-2</v>
      </c>
      <c r="W620" s="2">
        <f t="shared" si="545"/>
        <v>0</v>
      </c>
      <c r="X620" s="2">
        <f t="shared" si="546"/>
        <v>19.64</v>
      </c>
      <c r="Y620" s="2">
        <f t="shared" si="547"/>
        <v>12.13</v>
      </c>
      <c r="Z620" s="2"/>
      <c r="AA620" s="2">
        <v>33304975</v>
      </c>
      <c r="AB620" s="2">
        <f t="shared" si="548"/>
        <v>958.12</v>
      </c>
      <c r="AC620" s="2">
        <f t="shared" si="549"/>
        <v>866.62</v>
      </c>
      <c r="AD620" s="2">
        <f>ROUND((((((ET620*1.2)*1.25))-(((EU620*1.2)*1.25)))+AE620),2)</f>
        <v>15.24</v>
      </c>
      <c r="AE620" s="2">
        <f>ROUND((((EU620*1.2)*1.25)),2)</f>
        <v>0.69</v>
      </c>
      <c r="AF620" s="2">
        <f>ROUND((((EV620*1.2)*1.15)),2)</f>
        <v>76.260000000000005</v>
      </c>
      <c r="AG620" s="2">
        <f t="shared" si="550"/>
        <v>0</v>
      </c>
      <c r="AH620" s="2">
        <f>(((EW620*1.2)*1.15))</f>
        <v>8.307599999999999</v>
      </c>
      <c r="AI620" s="2">
        <f>(((EX620*1.2)*1.25))</f>
        <v>0.06</v>
      </c>
      <c r="AJ620" s="2">
        <f t="shared" si="551"/>
        <v>0</v>
      </c>
      <c r="AK620" s="2">
        <v>932.04</v>
      </c>
      <c r="AL620" s="2">
        <v>866.62</v>
      </c>
      <c r="AM620" s="2">
        <v>10.16</v>
      </c>
      <c r="AN620" s="2">
        <v>0.46</v>
      </c>
      <c r="AO620" s="2">
        <v>55.26</v>
      </c>
      <c r="AP620" s="2">
        <v>0</v>
      </c>
      <c r="AQ620" s="2">
        <v>6.02</v>
      </c>
      <c r="AR620" s="2">
        <v>0.04</v>
      </c>
      <c r="AS620" s="2">
        <v>0</v>
      </c>
      <c r="AT620" s="2">
        <v>115</v>
      </c>
      <c r="AU620" s="2">
        <v>71</v>
      </c>
      <c r="AV620" s="2">
        <v>1</v>
      </c>
      <c r="AW620" s="2">
        <v>1</v>
      </c>
      <c r="AX620" s="2"/>
      <c r="AY620" s="2"/>
      <c r="AZ620" s="2">
        <v>1</v>
      </c>
      <c r="BA620" s="2">
        <v>1</v>
      </c>
      <c r="BB620" s="2">
        <v>1</v>
      </c>
      <c r="BC620" s="2">
        <v>1</v>
      </c>
      <c r="BD620" s="2" t="s">
        <v>3</v>
      </c>
      <c r="BE620" s="2" t="s">
        <v>3</v>
      </c>
      <c r="BF620" s="2" t="s">
        <v>3</v>
      </c>
      <c r="BG620" s="2" t="s">
        <v>3</v>
      </c>
      <c r="BH620" s="2">
        <v>0</v>
      </c>
      <c r="BI620" s="2">
        <v>1</v>
      </c>
      <c r="BJ620" s="2" t="s">
        <v>74</v>
      </c>
      <c r="BK620" s="2"/>
      <c r="BL620" s="2"/>
      <c r="BM620" s="2">
        <v>20001</v>
      </c>
      <c r="BN620" s="2">
        <v>0</v>
      </c>
      <c r="BO620" s="2" t="s">
        <v>3</v>
      </c>
      <c r="BP620" s="2">
        <v>0</v>
      </c>
      <c r="BQ620" s="2">
        <v>2</v>
      </c>
      <c r="BR620" s="2">
        <v>0</v>
      </c>
      <c r="BS620" s="2">
        <v>1</v>
      </c>
      <c r="BT620" s="2">
        <v>1</v>
      </c>
      <c r="BU620" s="2">
        <v>1</v>
      </c>
      <c r="BV620" s="2">
        <v>1</v>
      </c>
      <c r="BW620" s="2">
        <v>1</v>
      </c>
      <c r="BX620" s="2">
        <v>1</v>
      </c>
      <c r="BY620" s="2" t="s">
        <v>3</v>
      </c>
      <c r="BZ620" s="2">
        <v>128</v>
      </c>
      <c r="CA620" s="2">
        <v>83</v>
      </c>
      <c r="CB620" s="2"/>
      <c r="CC620" s="2"/>
      <c r="CD620" s="2"/>
      <c r="CE620" s="2">
        <v>0</v>
      </c>
      <c r="CF620" s="2">
        <v>0</v>
      </c>
      <c r="CG620" s="2">
        <v>0</v>
      </c>
      <c r="CH620" s="2"/>
      <c r="CI620" s="2"/>
      <c r="CJ620" s="2"/>
      <c r="CK620" s="2"/>
      <c r="CL620" s="2"/>
      <c r="CM620" s="2">
        <v>0</v>
      </c>
      <c r="CN620" s="2" t="s">
        <v>954</v>
      </c>
      <c r="CO620" s="2">
        <v>0</v>
      </c>
      <c r="CP620" s="2">
        <f t="shared" si="552"/>
        <v>212.7</v>
      </c>
      <c r="CQ620" s="2">
        <f t="shared" si="553"/>
        <v>866.62</v>
      </c>
      <c r="CR620" s="2">
        <f t="shared" si="554"/>
        <v>15.24</v>
      </c>
      <c r="CS620" s="2">
        <f t="shared" si="555"/>
        <v>0.69</v>
      </c>
      <c r="CT620" s="2">
        <f t="shared" si="556"/>
        <v>76.260000000000005</v>
      </c>
      <c r="CU620" s="2">
        <f t="shared" si="557"/>
        <v>0</v>
      </c>
      <c r="CV620" s="2">
        <f t="shared" si="558"/>
        <v>8.307599999999999</v>
      </c>
      <c r="CW620" s="2">
        <f t="shared" si="559"/>
        <v>0.06</v>
      </c>
      <c r="CX620" s="2">
        <f t="shared" si="560"/>
        <v>0</v>
      </c>
      <c r="CY620" s="2">
        <f t="shared" si="561"/>
        <v>19.641999999999999</v>
      </c>
      <c r="CZ620" s="2">
        <f t="shared" si="562"/>
        <v>12.126799999999998</v>
      </c>
      <c r="DA620" s="2"/>
      <c r="DB620" s="2"/>
      <c r="DC620" s="2" t="s">
        <v>3</v>
      </c>
      <c r="DD620" s="2" t="s">
        <v>3</v>
      </c>
      <c r="DE620" s="2" t="s">
        <v>21</v>
      </c>
      <c r="DF620" s="2" t="s">
        <v>21</v>
      </c>
      <c r="DG620" s="2" t="s">
        <v>22</v>
      </c>
      <c r="DH620" s="2" t="s">
        <v>3</v>
      </c>
      <c r="DI620" s="2" t="s">
        <v>22</v>
      </c>
      <c r="DJ620" s="2" t="s">
        <v>21</v>
      </c>
      <c r="DK620" s="2" t="s">
        <v>3</v>
      </c>
      <c r="DL620" s="2" t="s">
        <v>3</v>
      </c>
      <c r="DM620" s="2" t="s">
        <v>3</v>
      </c>
      <c r="DN620" s="2">
        <v>0</v>
      </c>
      <c r="DO620" s="2">
        <v>0</v>
      </c>
      <c r="DP620" s="2">
        <v>1</v>
      </c>
      <c r="DQ620" s="2">
        <v>1</v>
      </c>
      <c r="DR620" s="2"/>
      <c r="DS620" s="2"/>
      <c r="DT620" s="2"/>
      <c r="DU620" s="2">
        <v>1009</v>
      </c>
      <c r="DV620" s="2" t="s">
        <v>73</v>
      </c>
      <c r="DW620" s="2" t="s">
        <v>73</v>
      </c>
      <c r="DX620" s="2">
        <v>100</v>
      </c>
      <c r="DY620" s="2"/>
      <c r="DZ620" s="2"/>
      <c r="EA620" s="2"/>
      <c r="EB620" s="2"/>
      <c r="EC620" s="2"/>
      <c r="ED620" s="2"/>
      <c r="EE620" s="2">
        <v>31102217</v>
      </c>
      <c r="EF620" s="2">
        <v>2</v>
      </c>
      <c r="EG620" s="2" t="s">
        <v>23</v>
      </c>
      <c r="EH620" s="2">
        <v>0</v>
      </c>
      <c r="EI620" s="2" t="s">
        <v>3</v>
      </c>
      <c r="EJ620" s="2">
        <v>1</v>
      </c>
      <c r="EK620" s="2">
        <v>20001</v>
      </c>
      <c r="EL620" s="2" t="s">
        <v>24</v>
      </c>
      <c r="EM620" s="2" t="s">
        <v>25</v>
      </c>
      <c r="EN620" s="2"/>
      <c r="EO620" s="2" t="s">
        <v>26</v>
      </c>
      <c r="EP620" s="2"/>
      <c r="EQ620" s="2">
        <v>0</v>
      </c>
      <c r="ER620" s="2">
        <v>932.04</v>
      </c>
      <c r="ES620" s="2">
        <v>866.62</v>
      </c>
      <c r="ET620" s="2">
        <v>10.16</v>
      </c>
      <c r="EU620" s="2">
        <v>0.46</v>
      </c>
      <c r="EV620" s="2">
        <v>55.26</v>
      </c>
      <c r="EW620" s="2">
        <v>6.02</v>
      </c>
      <c r="EX620" s="2">
        <v>0.04</v>
      </c>
      <c r="EY620" s="2">
        <v>0</v>
      </c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>
        <v>0</v>
      </c>
      <c r="FR620" s="2">
        <f t="shared" si="563"/>
        <v>0</v>
      </c>
      <c r="FS620" s="2">
        <v>0</v>
      </c>
      <c r="FT620" s="2" t="s">
        <v>27</v>
      </c>
      <c r="FU620" s="2" t="s">
        <v>28</v>
      </c>
      <c r="FV620" s="2"/>
      <c r="FW620" s="2"/>
      <c r="FX620" s="2">
        <v>115.2</v>
      </c>
      <c r="FY620" s="2">
        <v>70.55</v>
      </c>
      <c r="FZ620" s="2"/>
      <c r="GA620" s="2" t="s">
        <v>3</v>
      </c>
      <c r="GB620" s="2"/>
      <c r="GC620" s="2"/>
      <c r="GD620" s="2">
        <v>1</v>
      </c>
      <c r="GE620" s="2"/>
      <c r="GF620" s="2">
        <v>738537470</v>
      </c>
      <c r="GG620" s="2">
        <v>2</v>
      </c>
      <c r="GH620" s="2">
        <v>1</v>
      </c>
      <c r="GI620" s="2">
        <v>-2</v>
      </c>
      <c r="GJ620" s="2">
        <v>0</v>
      </c>
      <c r="GK620" s="2">
        <v>0</v>
      </c>
      <c r="GL620" s="2">
        <f t="shared" si="564"/>
        <v>0</v>
      </c>
      <c r="GM620" s="2">
        <f t="shared" si="565"/>
        <v>244.47</v>
      </c>
      <c r="GN620" s="2">
        <f t="shared" si="566"/>
        <v>244.47</v>
      </c>
      <c r="GO620" s="2">
        <f t="shared" si="567"/>
        <v>0</v>
      </c>
      <c r="GP620" s="2">
        <f t="shared" si="568"/>
        <v>0</v>
      </c>
      <c r="GQ620" s="2"/>
      <c r="GR620" s="2">
        <v>0</v>
      </c>
      <c r="GS620" s="2">
        <v>3</v>
      </c>
      <c r="GT620" s="2">
        <v>0</v>
      </c>
      <c r="GU620" s="2" t="s">
        <v>3</v>
      </c>
      <c r="GV620" s="2">
        <f t="shared" si="569"/>
        <v>0</v>
      </c>
      <c r="GW620" s="2">
        <v>1</v>
      </c>
      <c r="GX620" s="2">
        <f t="shared" si="570"/>
        <v>0</v>
      </c>
      <c r="GY620" s="2"/>
      <c r="GZ620" s="2"/>
      <c r="HA620" s="2">
        <v>0</v>
      </c>
      <c r="HB620" s="2">
        <v>0</v>
      </c>
      <c r="HC620" s="2">
        <f t="shared" si="571"/>
        <v>0</v>
      </c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>
        <v>0</v>
      </c>
      <c r="IL620" s="2"/>
      <c r="IM620" s="2"/>
      <c r="IN620" s="2"/>
      <c r="IO620" s="2"/>
      <c r="IP620" s="2"/>
      <c r="IQ620" s="2"/>
      <c r="IR620" s="2"/>
      <c r="IS620" s="2"/>
      <c r="IT620" s="2"/>
      <c r="IU620" s="2"/>
    </row>
    <row r="621" spans="1:255">
      <c r="A621">
        <v>17</v>
      </c>
      <c r="B621">
        <v>1</v>
      </c>
      <c r="C621">
        <f>ROW(SmtRes!A596)</f>
        <v>596</v>
      </c>
      <c r="D621">
        <f>ROW(EtalonRes!A684)</f>
        <v>684</v>
      </c>
      <c r="E621" t="s">
        <v>352</v>
      </c>
      <c r="F621" t="s">
        <v>71</v>
      </c>
      <c r="G621" t="s">
        <v>72</v>
      </c>
      <c r="H621" t="s">
        <v>73</v>
      </c>
      <c r="I621">
        <f>ROUND(22.2/100,9)</f>
        <v>0.222</v>
      </c>
      <c r="J621">
        <v>0</v>
      </c>
      <c r="O621">
        <f t="shared" si="537"/>
        <v>212.7</v>
      </c>
      <c r="P621">
        <f t="shared" si="538"/>
        <v>192.39</v>
      </c>
      <c r="Q621">
        <f t="shared" si="539"/>
        <v>3.38</v>
      </c>
      <c r="R621">
        <f t="shared" si="540"/>
        <v>0.15</v>
      </c>
      <c r="S621">
        <f t="shared" si="541"/>
        <v>16.93</v>
      </c>
      <c r="T621">
        <f t="shared" si="542"/>
        <v>0</v>
      </c>
      <c r="U621">
        <f t="shared" si="543"/>
        <v>1.8442871999999999</v>
      </c>
      <c r="V621">
        <f t="shared" si="544"/>
        <v>1.332E-2</v>
      </c>
      <c r="W621">
        <f t="shared" si="545"/>
        <v>0</v>
      </c>
      <c r="X621">
        <f t="shared" si="546"/>
        <v>19.64</v>
      </c>
      <c r="Y621">
        <f t="shared" si="547"/>
        <v>12.13</v>
      </c>
      <c r="AA621">
        <v>33304960</v>
      </c>
      <c r="AB621">
        <f t="shared" si="548"/>
        <v>958.12</v>
      </c>
      <c r="AC621">
        <f t="shared" si="549"/>
        <v>866.62</v>
      </c>
      <c r="AD621">
        <f>ROUND((((((ET621*1.2)*1.25))-(((EU621*1.2)*1.25)))+AE621),2)</f>
        <v>15.24</v>
      </c>
      <c r="AE621">
        <f>ROUND((((EU621*1.2)*1.25)),2)</f>
        <v>0.69</v>
      </c>
      <c r="AF621">
        <f>ROUND((((EV621*1.2)*1.15)),2)</f>
        <v>76.260000000000005</v>
      </c>
      <c r="AG621">
        <f t="shared" si="550"/>
        <v>0</v>
      </c>
      <c r="AH621">
        <f>(((EW621*1.2)*1.15))</f>
        <v>8.307599999999999</v>
      </c>
      <c r="AI621">
        <f>(((EX621*1.2)*1.25))</f>
        <v>0.06</v>
      </c>
      <c r="AJ621">
        <f t="shared" si="551"/>
        <v>0</v>
      </c>
      <c r="AK621">
        <v>932.04</v>
      </c>
      <c r="AL621">
        <v>866.62</v>
      </c>
      <c r="AM621">
        <v>10.16</v>
      </c>
      <c r="AN621">
        <v>0.46</v>
      </c>
      <c r="AO621">
        <v>55.26</v>
      </c>
      <c r="AP621">
        <v>0</v>
      </c>
      <c r="AQ621">
        <v>6.02</v>
      </c>
      <c r="AR621">
        <v>0.04</v>
      </c>
      <c r="AS621">
        <v>0</v>
      </c>
      <c r="AT621">
        <v>115</v>
      </c>
      <c r="AU621">
        <v>71</v>
      </c>
      <c r="AV621">
        <v>1</v>
      </c>
      <c r="AW621">
        <v>1</v>
      </c>
      <c r="AZ621">
        <v>1</v>
      </c>
      <c r="BA621">
        <v>1</v>
      </c>
      <c r="BB621">
        <v>1</v>
      </c>
      <c r="BC621">
        <v>1</v>
      </c>
      <c r="BD621" t="s">
        <v>3</v>
      </c>
      <c r="BE621" t="s">
        <v>3</v>
      </c>
      <c r="BF621" t="s">
        <v>3</v>
      </c>
      <c r="BG621" t="s">
        <v>3</v>
      </c>
      <c r="BH621">
        <v>0</v>
      </c>
      <c r="BI621">
        <v>1</v>
      </c>
      <c r="BJ621" t="s">
        <v>74</v>
      </c>
      <c r="BM621">
        <v>20001</v>
      </c>
      <c r="BN621">
        <v>0</v>
      </c>
      <c r="BO621" t="s">
        <v>3</v>
      </c>
      <c r="BP621">
        <v>0</v>
      </c>
      <c r="BQ621">
        <v>2</v>
      </c>
      <c r="BR621">
        <v>0</v>
      </c>
      <c r="BS621">
        <v>1</v>
      </c>
      <c r="BT621">
        <v>1</v>
      </c>
      <c r="BU621">
        <v>1</v>
      </c>
      <c r="BV621">
        <v>1</v>
      </c>
      <c r="BW621">
        <v>1</v>
      </c>
      <c r="BX621">
        <v>1</v>
      </c>
      <c r="BY621" t="s">
        <v>3</v>
      </c>
      <c r="BZ621">
        <v>128</v>
      </c>
      <c r="CA621">
        <v>83</v>
      </c>
      <c r="CE621">
        <v>0</v>
      </c>
      <c r="CF621">
        <v>0</v>
      </c>
      <c r="CG621">
        <v>0</v>
      </c>
      <c r="CM621">
        <v>0</v>
      </c>
      <c r="CN621" t="s">
        <v>954</v>
      </c>
      <c r="CO621">
        <v>0</v>
      </c>
      <c r="CP621">
        <f t="shared" si="552"/>
        <v>212.7</v>
      </c>
      <c r="CQ621">
        <f t="shared" si="553"/>
        <v>866.62</v>
      </c>
      <c r="CR621">
        <f t="shared" si="554"/>
        <v>15.24</v>
      </c>
      <c r="CS621">
        <f t="shared" si="555"/>
        <v>0.69</v>
      </c>
      <c r="CT621">
        <f t="shared" si="556"/>
        <v>76.260000000000005</v>
      </c>
      <c r="CU621">
        <f t="shared" si="557"/>
        <v>0</v>
      </c>
      <c r="CV621">
        <f t="shared" si="558"/>
        <v>8.307599999999999</v>
      </c>
      <c r="CW621">
        <f t="shared" si="559"/>
        <v>0.06</v>
      </c>
      <c r="CX621">
        <f t="shared" si="560"/>
        <v>0</v>
      </c>
      <c r="CY621">
        <f t="shared" si="561"/>
        <v>19.641999999999999</v>
      </c>
      <c r="CZ621">
        <f t="shared" si="562"/>
        <v>12.126799999999998</v>
      </c>
      <c r="DC621" t="s">
        <v>3</v>
      </c>
      <c r="DD621" t="s">
        <v>3</v>
      </c>
      <c r="DE621" t="s">
        <v>21</v>
      </c>
      <c r="DF621" t="s">
        <v>21</v>
      </c>
      <c r="DG621" t="s">
        <v>22</v>
      </c>
      <c r="DH621" t="s">
        <v>3</v>
      </c>
      <c r="DI621" t="s">
        <v>22</v>
      </c>
      <c r="DJ621" t="s">
        <v>21</v>
      </c>
      <c r="DK621" t="s">
        <v>3</v>
      </c>
      <c r="DL621" t="s">
        <v>3</v>
      </c>
      <c r="DM621" t="s">
        <v>3</v>
      </c>
      <c r="DN621">
        <v>0</v>
      </c>
      <c r="DO621">
        <v>0</v>
      </c>
      <c r="DP621">
        <v>1</v>
      </c>
      <c r="DQ621">
        <v>1</v>
      </c>
      <c r="DU621">
        <v>1009</v>
      </c>
      <c r="DV621" t="s">
        <v>73</v>
      </c>
      <c r="DW621" t="s">
        <v>73</v>
      </c>
      <c r="DX621">
        <v>100</v>
      </c>
      <c r="EE621">
        <v>31102217</v>
      </c>
      <c r="EF621">
        <v>2</v>
      </c>
      <c r="EG621" t="s">
        <v>23</v>
      </c>
      <c r="EH621">
        <v>0</v>
      </c>
      <c r="EI621" t="s">
        <v>3</v>
      </c>
      <c r="EJ621">
        <v>1</v>
      </c>
      <c r="EK621">
        <v>20001</v>
      </c>
      <c r="EL621" t="s">
        <v>24</v>
      </c>
      <c r="EM621" t="s">
        <v>25</v>
      </c>
      <c r="EO621" t="s">
        <v>26</v>
      </c>
      <c r="EQ621">
        <v>0</v>
      </c>
      <c r="ER621">
        <v>932.04</v>
      </c>
      <c r="ES621">
        <v>866.62</v>
      </c>
      <c r="ET621">
        <v>10.16</v>
      </c>
      <c r="EU621">
        <v>0.46</v>
      </c>
      <c r="EV621">
        <v>55.26</v>
      </c>
      <c r="EW621">
        <v>6.02</v>
      </c>
      <c r="EX621">
        <v>0.04</v>
      </c>
      <c r="EY621">
        <v>0</v>
      </c>
      <c r="FQ621">
        <v>0</v>
      </c>
      <c r="FR621">
        <f t="shared" si="563"/>
        <v>0</v>
      </c>
      <c r="FS621">
        <v>0</v>
      </c>
      <c r="FT621" t="s">
        <v>27</v>
      </c>
      <c r="FU621" t="s">
        <v>28</v>
      </c>
      <c r="FX621">
        <v>115.2</v>
      </c>
      <c r="FY621">
        <v>70.55</v>
      </c>
      <c r="GA621" t="s">
        <v>3</v>
      </c>
      <c r="GD621">
        <v>1</v>
      </c>
      <c r="GF621">
        <v>738537470</v>
      </c>
      <c r="GG621">
        <v>2</v>
      </c>
      <c r="GH621">
        <v>1</v>
      </c>
      <c r="GI621">
        <v>-2</v>
      </c>
      <c r="GJ621">
        <v>0</v>
      </c>
      <c r="GK621">
        <v>0</v>
      </c>
      <c r="GL621">
        <f t="shared" si="564"/>
        <v>0</v>
      </c>
      <c r="GM621">
        <f t="shared" si="565"/>
        <v>244.47</v>
      </c>
      <c r="GN621">
        <f t="shared" si="566"/>
        <v>244.47</v>
      </c>
      <c r="GO621">
        <f t="shared" si="567"/>
        <v>0</v>
      </c>
      <c r="GP621">
        <f t="shared" si="568"/>
        <v>0</v>
      </c>
      <c r="GR621">
        <v>0</v>
      </c>
      <c r="GS621">
        <v>3</v>
      </c>
      <c r="GT621">
        <v>0</v>
      </c>
      <c r="GU621" t="s">
        <v>3</v>
      </c>
      <c r="GV621">
        <f t="shared" si="569"/>
        <v>0</v>
      </c>
      <c r="GW621">
        <v>1</v>
      </c>
      <c r="GX621">
        <f t="shared" si="570"/>
        <v>0</v>
      </c>
      <c r="HA621">
        <v>0</v>
      </c>
      <c r="HB621">
        <v>0</v>
      </c>
      <c r="HC621">
        <f t="shared" si="571"/>
        <v>0</v>
      </c>
      <c r="IK621">
        <v>0</v>
      </c>
    </row>
    <row r="622" spans="1:255">
      <c r="A622" s="2">
        <v>17</v>
      </c>
      <c r="B622" s="2">
        <v>1</v>
      </c>
      <c r="C622" s="2"/>
      <c r="D622" s="2"/>
      <c r="E622" s="2" t="s">
        <v>353</v>
      </c>
      <c r="F622" s="2" t="s">
        <v>76</v>
      </c>
      <c r="G622" s="2" t="s">
        <v>77</v>
      </c>
      <c r="H622" s="2" t="s">
        <v>78</v>
      </c>
      <c r="I622" s="2">
        <v>-22.2</v>
      </c>
      <c r="J622" s="2">
        <v>0</v>
      </c>
      <c r="K622" s="2"/>
      <c r="L622" s="2"/>
      <c r="M622" s="2"/>
      <c r="N622" s="2"/>
      <c r="O622" s="2">
        <f t="shared" si="537"/>
        <v>-189.14</v>
      </c>
      <c r="P622" s="2">
        <f t="shared" si="538"/>
        <v>-189.14</v>
      </c>
      <c r="Q622" s="2">
        <f t="shared" si="539"/>
        <v>0</v>
      </c>
      <c r="R622" s="2">
        <f t="shared" si="540"/>
        <v>0</v>
      </c>
      <c r="S622" s="2">
        <f t="shared" si="541"/>
        <v>0</v>
      </c>
      <c r="T622" s="2">
        <f t="shared" si="542"/>
        <v>0</v>
      </c>
      <c r="U622" s="2">
        <f t="shared" si="543"/>
        <v>0</v>
      </c>
      <c r="V622" s="2">
        <f t="shared" si="544"/>
        <v>0</v>
      </c>
      <c r="W622" s="2">
        <f t="shared" si="545"/>
        <v>0</v>
      </c>
      <c r="X622" s="2">
        <f t="shared" si="546"/>
        <v>0</v>
      </c>
      <c r="Y622" s="2">
        <f t="shared" si="547"/>
        <v>0</v>
      </c>
      <c r="Z622" s="2"/>
      <c r="AA622" s="2">
        <v>33304975</v>
      </c>
      <c r="AB622" s="2">
        <f t="shared" si="548"/>
        <v>8.52</v>
      </c>
      <c r="AC622" s="2">
        <f t="shared" si="549"/>
        <v>8.52</v>
      </c>
      <c r="AD622" s="2">
        <f>ROUND((((ET622)-(EU622))+AE622),2)</f>
        <v>0</v>
      </c>
      <c r="AE622" s="2">
        <f t="shared" ref="AE622:AF625" si="576">ROUND((EU622),2)</f>
        <v>0</v>
      </c>
      <c r="AF622" s="2">
        <f t="shared" si="576"/>
        <v>0</v>
      </c>
      <c r="AG622" s="2">
        <f t="shared" si="550"/>
        <v>0</v>
      </c>
      <c r="AH622" s="2">
        <f t="shared" ref="AH622:AI625" si="577">(EW622)</f>
        <v>0</v>
      </c>
      <c r="AI622" s="2">
        <f t="shared" si="577"/>
        <v>0</v>
      </c>
      <c r="AJ622" s="2">
        <f t="shared" si="551"/>
        <v>0</v>
      </c>
      <c r="AK622" s="2">
        <v>8.52</v>
      </c>
      <c r="AL622" s="2">
        <v>8.52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1</v>
      </c>
      <c r="AW622" s="2">
        <v>1</v>
      </c>
      <c r="AX622" s="2"/>
      <c r="AY622" s="2"/>
      <c r="AZ622" s="2">
        <v>1</v>
      </c>
      <c r="BA622" s="2">
        <v>1</v>
      </c>
      <c r="BB622" s="2">
        <v>1</v>
      </c>
      <c r="BC622" s="2">
        <v>1</v>
      </c>
      <c r="BD622" s="2" t="s">
        <v>3</v>
      </c>
      <c r="BE622" s="2" t="s">
        <v>3</v>
      </c>
      <c r="BF622" s="2" t="s">
        <v>3</v>
      </c>
      <c r="BG622" s="2" t="s">
        <v>3</v>
      </c>
      <c r="BH622" s="2">
        <v>3</v>
      </c>
      <c r="BI622" s="2">
        <v>1</v>
      </c>
      <c r="BJ622" s="2" t="s">
        <v>79</v>
      </c>
      <c r="BK622" s="2"/>
      <c r="BL622" s="2"/>
      <c r="BM622" s="2">
        <v>500001</v>
      </c>
      <c r="BN622" s="2">
        <v>0</v>
      </c>
      <c r="BO622" s="2" t="s">
        <v>3</v>
      </c>
      <c r="BP622" s="2">
        <v>0</v>
      </c>
      <c r="BQ622" s="2">
        <v>8</v>
      </c>
      <c r="BR622" s="2">
        <v>0</v>
      </c>
      <c r="BS622" s="2">
        <v>1</v>
      </c>
      <c r="BT622" s="2">
        <v>1</v>
      </c>
      <c r="BU622" s="2">
        <v>1</v>
      </c>
      <c r="BV622" s="2">
        <v>1</v>
      </c>
      <c r="BW622" s="2">
        <v>1</v>
      </c>
      <c r="BX622" s="2">
        <v>1</v>
      </c>
      <c r="BY622" s="2" t="s">
        <v>3</v>
      </c>
      <c r="BZ622" s="2">
        <v>0</v>
      </c>
      <c r="CA622" s="2">
        <v>0</v>
      </c>
      <c r="CB622" s="2"/>
      <c r="CC622" s="2"/>
      <c r="CD622" s="2"/>
      <c r="CE622" s="2">
        <v>0</v>
      </c>
      <c r="CF622" s="2">
        <v>0</v>
      </c>
      <c r="CG622" s="2">
        <v>0</v>
      </c>
      <c r="CH622" s="2"/>
      <c r="CI622" s="2"/>
      <c r="CJ622" s="2"/>
      <c r="CK622" s="2"/>
      <c r="CL622" s="2"/>
      <c r="CM622" s="2">
        <v>0</v>
      </c>
      <c r="CN622" s="2" t="s">
        <v>3</v>
      </c>
      <c r="CO622" s="2">
        <v>0</v>
      </c>
      <c r="CP622" s="2">
        <f t="shared" si="552"/>
        <v>-189.14</v>
      </c>
      <c r="CQ622" s="2">
        <f t="shared" si="553"/>
        <v>8.52</v>
      </c>
      <c r="CR622" s="2">
        <f t="shared" si="554"/>
        <v>0</v>
      </c>
      <c r="CS622" s="2">
        <f t="shared" si="555"/>
        <v>0</v>
      </c>
      <c r="CT622" s="2">
        <f t="shared" si="556"/>
        <v>0</v>
      </c>
      <c r="CU622" s="2">
        <f t="shared" si="557"/>
        <v>0</v>
      </c>
      <c r="CV622" s="2">
        <f t="shared" si="558"/>
        <v>0</v>
      </c>
      <c r="CW622" s="2">
        <f t="shared" si="559"/>
        <v>0</v>
      </c>
      <c r="CX622" s="2">
        <f t="shared" si="560"/>
        <v>0</v>
      </c>
      <c r="CY622" s="2">
        <f t="shared" si="561"/>
        <v>0</v>
      </c>
      <c r="CZ622" s="2">
        <f t="shared" si="562"/>
        <v>0</v>
      </c>
      <c r="DA622" s="2"/>
      <c r="DB622" s="2"/>
      <c r="DC622" s="2" t="s">
        <v>3</v>
      </c>
      <c r="DD622" s="2" t="s">
        <v>3</v>
      </c>
      <c r="DE622" s="2" t="s">
        <v>3</v>
      </c>
      <c r="DF622" s="2" t="s">
        <v>3</v>
      </c>
      <c r="DG622" s="2" t="s">
        <v>3</v>
      </c>
      <c r="DH622" s="2" t="s">
        <v>3</v>
      </c>
      <c r="DI622" s="2" t="s">
        <v>3</v>
      </c>
      <c r="DJ622" s="2" t="s">
        <v>3</v>
      </c>
      <c r="DK622" s="2" t="s">
        <v>3</v>
      </c>
      <c r="DL622" s="2" t="s">
        <v>3</v>
      </c>
      <c r="DM622" s="2" t="s">
        <v>3</v>
      </c>
      <c r="DN622" s="2">
        <v>0</v>
      </c>
      <c r="DO622" s="2">
        <v>0</v>
      </c>
      <c r="DP622" s="2">
        <v>1</v>
      </c>
      <c r="DQ622" s="2">
        <v>1</v>
      </c>
      <c r="DR622" s="2"/>
      <c r="DS622" s="2"/>
      <c r="DT622" s="2"/>
      <c r="DU622" s="2">
        <v>1009</v>
      </c>
      <c r="DV622" s="2" t="s">
        <v>78</v>
      </c>
      <c r="DW622" s="2" t="s">
        <v>78</v>
      </c>
      <c r="DX622" s="2">
        <v>1</v>
      </c>
      <c r="DY622" s="2"/>
      <c r="DZ622" s="2"/>
      <c r="EA622" s="2"/>
      <c r="EB622" s="2"/>
      <c r="EC622" s="2"/>
      <c r="ED622" s="2"/>
      <c r="EE622" s="2">
        <v>31102119</v>
      </c>
      <c r="EF622" s="2">
        <v>8</v>
      </c>
      <c r="EG622" s="2" t="s">
        <v>34</v>
      </c>
      <c r="EH622" s="2">
        <v>0</v>
      </c>
      <c r="EI622" s="2" t="s">
        <v>3</v>
      </c>
      <c r="EJ622" s="2">
        <v>1</v>
      </c>
      <c r="EK622" s="2">
        <v>500001</v>
      </c>
      <c r="EL622" s="2" t="s">
        <v>35</v>
      </c>
      <c r="EM622" s="2" t="s">
        <v>36</v>
      </c>
      <c r="EN622" s="2"/>
      <c r="EO622" s="2" t="s">
        <v>3</v>
      </c>
      <c r="EP622" s="2"/>
      <c r="EQ622" s="2">
        <v>0</v>
      </c>
      <c r="ER622" s="2">
        <v>8.52</v>
      </c>
      <c r="ES622" s="2">
        <v>8.52</v>
      </c>
      <c r="ET622" s="2">
        <v>0</v>
      </c>
      <c r="EU622" s="2">
        <v>0</v>
      </c>
      <c r="EV622" s="2">
        <v>0</v>
      </c>
      <c r="EW622" s="2">
        <v>0</v>
      </c>
      <c r="EX622" s="2">
        <v>0</v>
      </c>
      <c r="EY622" s="2">
        <v>0</v>
      </c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>
        <v>0</v>
      </c>
      <c r="FR622" s="2">
        <f t="shared" si="563"/>
        <v>0</v>
      </c>
      <c r="FS622" s="2">
        <v>0</v>
      </c>
      <c r="FT622" s="2"/>
      <c r="FU622" s="2"/>
      <c r="FV622" s="2"/>
      <c r="FW622" s="2"/>
      <c r="FX622" s="2">
        <v>0</v>
      </c>
      <c r="FY622" s="2">
        <v>0</v>
      </c>
      <c r="FZ622" s="2"/>
      <c r="GA622" s="2" t="s">
        <v>3</v>
      </c>
      <c r="GB622" s="2"/>
      <c r="GC622" s="2"/>
      <c r="GD622" s="2">
        <v>1</v>
      </c>
      <c r="GE622" s="2"/>
      <c r="GF622" s="2">
        <v>-418489366</v>
      </c>
      <c r="GG622" s="2">
        <v>2</v>
      </c>
      <c r="GH622" s="2">
        <v>1</v>
      </c>
      <c r="GI622" s="2">
        <v>-2</v>
      </c>
      <c r="GJ622" s="2">
        <v>0</v>
      </c>
      <c r="GK622" s="2">
        <v>0</v>
      </c>
      <c r="GL622" s="2">
        <f t="shared" si="564"/>
        <v>0</v>
      </c>
      <c r="GM622" s="2">
        <f t="shared" si="565"/>
        <v>-189.14</v>
      </c>
      <c r="GN622" s="2">
        <f t="shared" si="566"/>
        <v>-189.14</v>
      </c>
      <c r="GO622" s="2">
        <f t="shared" si="567"/>
        <v>0</v>
      </c>
      <c r="GP622" s="2">
        <f t="shared" si="568"/>
        <v>0</v>
      </c>
      <c r="GQ622" s="2"/>
      <c r="GR622" s="2">
        <v>0</v>
      </c>
      <c r="GS622" s="2">
        <v>3</v>
      </c>
      <c r="GT622" s="2">
        <v>0</v>
      </c>
      <c r="GU622" s="2" t="s">
        <v>3</v>
      </c>
      <c r="GV622" s="2">
        <f t="shared" si="569"/>
        <v>0</v>
      </c>
      <c r="GW622" s="2">
        <v>1</v>
      </c>
      <c r="GX622" s="2">
        <f t="shared" si="570"/>
        <v>0</v>
      </c>
      <c r="GY622" s="2"/>
      <c r="GZ622" s="2"/>
      <c r="HA622" s="2">
        <v>0</v>
      </c>
      <c r="HB622" s="2">
        <v>0</v>
      </c>
      <c r="HC622" s="2">
        <f t="shared" si="571"/>
        <v>0</v>
      </c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>
        <v>0</v>
      </c>
      <c r="IL622" s="2"/>
      <c r="IM622" s="2"/>
      <c r="IN622" s="2"/>
      <c r="IO622" s="2"/>
      <c r="IP622" s="2"/>
      <c r="IQ622" s="2"/>
      <c r="IR622" s="2"/>
      <c r="IS622" s="2"/>
      <c r="IT622" s="2"/>
      <c r="IU622" s="2"/>
    </row>
    <row r="623" spans="1:255">
      <c r="A623">
        <v>17</v>
      </c>
      <c r="B623">
        <v>1</v>
      </c>
      <c r="E623" t="s">
        <v>353</v>
      </c>
      <c r="F623" t="s">
        <v>76</v>
      </c>
      <c r="G623" t="s">
        <v>77</v>
      </c>
      <c r="H623" t="s">
        <v>78</v>
      </c>
      <c r="I623">
        <v>-22.2</v>
      </c>
      <c r="J623">
        <v>0</v>
      </c>
      <c r="O623">
        <f t="shared" si="537"/>
        <v>-189.14</v>
      </c>
      <c r="P623">
        <f t="shared" si="538"/>
        <v>-189.14</v>
      </c>
      <c r="Q623">
        <f t="shared" si="539"/>
        <v>0</v>
      </c>
      <c r="R623">
        <f t="shared" si="540"/>
        <v>0</v>
      </c>
      <c r="S623">
        <f t="shared" si="541"/>
        <v>0</v>
      </c>
      <c r="T623">
        <f t="shared" si="542"/>
        <v>0</v>
      </c>
      <c r="U623">
        <f t="shared" si="543"/>
        <v>0</v>
      </c>
      <c r="V623">
        <f t="shared" si="544"/>
        <v>0</v>
      </c>
      <c r="W623">
        <f t="shared" si="545"/>
        <v>0</v>
      </c>
      <c r="X623">
        <f t="shared" si="546"/>
        <v>0</v>
      </c>
      <c r="Y623">
        <f t="shared" si="547"/>
        <v>0</v>
      </c>
      <c r="AA623">
        <v>33304960</v>
      </c>
      <c r="AB623">
        <f t="shared" si="548"/>
        <v>8.52</v>
      </c>
      <c r="AC623">
        <f t="shared" si="549"/>
        <v>8.52</v>
      </c>
      <c r="AD623">
        <f>ROUND((((ET623)-(EU623))+AE623),2)</f>
        <v>0</v>
      </c>
      <c r="AE623">
        <f t="shared" si="576"/>
        <v>0</v>
      </c>
      <c r="AF623">
        <f t="shared" si="576"/>
        <v>0</v>
      </c>
      <c r="AG623">
        <f t="shared" si="550"/>
        <v>0</v>
      </c>
      <c r="AH623">
        <f t="shared" si="577"/>
        <v>0</v>
      </c>
      <c r="AI623">
        <f t="shared" si="577"/>
        <v>0</v>
      </c>
      <c r="AJ623">
        <f t="shared" si="551"/>
        <v>0</v>
      </c>
      <c r="AK623">
        <v>8.52</v>
      </c>
      <c r="AL623">
        <v>8.52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1</v>
      </c>
      <c r="AW623">
        <v>1</v>
      </c>
      <c r="AZ623">
        <v>1</v>
      </c>
      <c r="BA623">
        <v>1</v>
      </c>
      <c r="BB623">
        <v>1</v>
      </c>
      <c r="BC623">
        <v>1</v>
      </c>
      <c r="BD623" t="s">
        <v>3</v>
      </c>
      <c r="BE623" t="s">
        <v>3</v>
      </c>
      <c r="BF623" t="s">
        <v>3</v>
      </c>
      <c r="BG623" t="s">
        <v>3</v>
      </c>
      <c r="BH623">
        <v>3</v>
      </c>
      <c r="BI623">
        <v>1</v>
      </c>
      <c r="BJ623" t="s">
        <v>79</v>
      </c>
      <c r="BM623">
        <v>500001</v>
      </c>
      <c r="BN623">
        <v>0</v>
      </c>
      <c r="BO623" t="s">
        <v>3</v>
      </c>
      <c r="BP623">
        <v>0</v>
      </c>
      <c r="BQ623">
        <v>8</v>
      </c>
      <c r="BR623">
        <v>0</v>
      </c>
      <c r="BS623">
        <v>1</v>
      </c>
      <c r="BT623">
        <v>1</v>
      </c>
      <c r="BU623">
        <v>1</v>
      </c>
      <c r="BV623">
        <v>1</v>
      </c>
      <c r="BW623">
        <v>1</v>
      </c>
      <c r="BX623">
        <v>1</v>
      </c>
      <c r="BY623" t="s">
        <v>3</v>
      </c>
      <c r="BZ623">
        <v>0</v>
      </c>
      <c r="CA623">
        <v>0</v>
      </c>
      <c r="CE623">
        <v>0</v>
      </c>
      <c r="CF623">
        <v>0</v>
      </c>
      <c r="CG623">
        <v>0</v>
      </c>
      <c r="CM623">
        <v>0</v>
      </c>
      <c r="CN623" t="s">
        <v>3</v>
      </c>
      <c r="CO623">
        <v>0</v>
      </c>
      <c r="CP623">
        <f t="shared" si="552"/>
        <v>-189.14</v>
      </c>
      <c r="CQ623">
        <f t="shared" si="553"/>
        <v>8.52</v>
      </c>
      <c r="CR623">
        <f t="shared" si="554"/>
        <v>0</v>
      </c>
      <c r="CS623">
        <f t="shared" si="555"/>
        <v>0</v>
      </c>
      <c r="CT623">
        <f t="shared" si="556"/>
        <v>0</v>
      </c>
      <c r="CU623">
        <f t="shared" si="557"/>
        <v>0</v>
      </c>
      <c r="CV623">
        <f t="shared" si="558"/>
        <v>0</v>
      </c>
      <c r="CW623">
        <f t="shared" si="559"/>
        <v>0</v>
      </c>
      <c r="CX623">
        <f t="shared" si="560"/>
        <v>0</v>
      </c>
      <c r="CY623">
        <f t="shared" si="561"/>
        <v>0</v>
      </c>
      <c r="CZ623">
        <f t="shared" si="562"/>
        <v>0</v>
      </c>
      <c r="DC623" t="s">
        <v>3</v>
      </c>
      <c r="DD623" t="s">
        <v>3</v>
      </c>
      <c r="DE623" t="s">
        <v>3</v>
      </c>
      <c r="DF623" t="s">
        <v>3</v>
      </c>
      <c r="DG623" t="s">
        <v>3</v>
      </c>
      <c r="DH623" t="s">
        <v>3</v>
      </c>
      <c r="DI623" t="s">
        <v>3</v>
      </c>
      <c r="DJ623" t="s">
        <v>3</v>
      </c>
      <c r="DK623" t="s">
        <v>3</v>
      </c>
      <c r="DL623" t="s">
        <v>3</v>
      </c>
      <c r="DM623" t="s">
        <v>3</v>
      </c>
      <c r="DN623">
        <v>0</v>
      </c>
      <c r="DO623">
        <v>0</v>
      </c>
      <c r="DP623">
        <v>1</v>
      </c>
      <c r="DQ623">
        <v>1</v>
      </c>
      <c r="DU623">
        <v>1009</v>
      </c>
      <c r="DV623" t="s">
        <v>78</v>
      </c>
      <c r="DW623" t="s">
        <v>78</v>
      </c>
      <c r="DX623">
        <v>1</v>
      </c>
      <c r="EE623">
        <v>31102119</v>
      </c>
      <c r="EF623">
        <v>8</v>
      </c>
      <c r="EG623" t="s">
        <v>34</v>
      </c>
      <c r="EH623">
        <v>0</v>
      </c>
      <c r="EI623" t="s">
        <v>3</v>
      </c>
      <c r="EJ623">
        <v>1</v>
      </c>
      <c r="EK623">
        <v>500001</v>
      </c>
      <c r="EL623" t="s">
        <v>35</v>
      </c>
      <c r="EM623" t="s">
        <v>36</v>
      </c>
      <c r="EO623" t="s">
        <v>3</v>
      </c>
      <c r="EQ623">
        <v>0</v>
      </c>
      <c r="ER623">
        <v>8.52</v>
      </c>
      <c r="ES623">
        <v>8.52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FQ623">
        <v>0</v>
      </c>
      <c r="FR623">
        <f t="shared" si="563"/>
        <v>0</v>
      </c>
      <c r="FS623">
        <v>0</v>
      </c>
      <c r="FX623">
        <v>0</v>
      </c>
      <c r="FY623">
        <v>0</v>
      </c>
      <c r="GA623" t="s">
        <v>3</v>
      </c>
      <c r="GD623">
        <v>1</v>
      </c>
      <c r="GF623">
        <v>-418489366</v>
      </c>
      <c r="GG623">
        <v>2</v>
      </c>
      <c r="GH623">
        <v>1</v>
      </c>
      <c r="GI623">
        <v>-2</v>
      </c>
      <c r="GJ623">
        <v>0</v>
      </c>
      <c r="GK623">
        <v>0</v>
      </c>
      <c r="GL623">
        <f t="shared" si="564"/>
        <v>0</v>
      </c>
      <c r="GM623">
        <f t="shared" si="565"/>
        <v>-189.14</v>
      </c>
      <c r="GN623">
        <f t="shared" si="566"/>
        <v>-189.14</v>
      </c>
      <c r="GO623">
        <f t="shared" si="567"/>
        <v>0</v>
      </c>
      <c r="GP623">
        <f t="shared" si="568"/>
        <v>0</v>
      </c>
      <c r="GR623">
        <v>0</v>
      </c>
      <c r="GS623">
        <v>3</v>
      </c>
      <c r="GT623">
        <v>0</v>
      </c>
      <c r="GU623" t="s">
        <v>3</v>
      </c>
      <c r="GV623">
        <f t="shared" si="569"/>
        <v>0</v>
      </c>
      <c r="GW623">
        <v>1</v>
      </c>
      <c r="GX623">
        <f t="shared" si="570"/>
        <v>0</v>
      </c>
      <c r="HA623">
        <v>0</v>
      </c>
      <c r="HB623">
        <v>0</v>
      </c>
      <c r="HC623">
        <f t="shared" si="571"/>
        <v>0</v>
      </c>
      <c r="IK623">
        <v>0</v>
      </c>
    </row>
    <row r="624" spans="1:255">
      <c r="A624" s="2">
        <v>17</v>
      </c>
      <c r="B624" s="2">
        <v>1</v>
      </c>
      <c r="C624" s="2"/>
      <c r="D624" s="2"/>
      <c r="E624" s="2" t="s">
        <v>354</v>
      </c>
      <c r="F624" s="2" t="s">
        <v>38</v>
      </c>
      <c r="G624" s="2" t="s">
        <v>300</v>
      </c>
      <c r="H624" s="2" t="s">
        <v>40</v>
      </c>
      <c r="I624" s="2">
        <v>1</v>
      </c>
      <c r="J624" s="2">
        <v>0</v>
      </c>
      <c r="K624" s="2"/>
      <c r="L624" s="2"/>
      <c r="M624" s="2"/>
      <c r="N624" s="2"/>
      <c r="O624" s="2">
        <f t="shared" si="537"/>
        <v>0</v>
      </c>
      <c r="P624" s="2">
        <f t="shared" si="538"/>
        <v>0</v>
      </c>
      <c r="Q624" s="2">
        <f t="shared" si="539"/>
        <v>0</v>
      </c>
      <c r="R624" s="2">
        <f t="shared" si="540"/>
        <v>0</v>
      </c>
      <c r="S624" s="2">
        <f t="shared" si="541"/>
        <v>0</v>
      </c>
      <c r="T624" s="2">
        <f t="shared" si="542"/>
        <v>0</v>
      </c>
      <c r="U624" s="2">
        <f t="shared" si="543"/>
        <v>0</v>
      </c>
      <c r="V624" s="2">
        <f t="shared" si="544"/>
        <v>0</v>
      </c>
      <c r="W624" s="2">
        <f t="shared" si="545"/>
        <v>0</v>
      </c>
      <c r="X624" s="2">
        <f t="shared" si="546"/>
        <v>0</v>
      </c>
      <c r="Y624" s="2">
        <f t="shared" si="547"/>
        <v>0</v>
      </c>
      <c r="Z624" s="2"/>
      <c r="AA624" s="2">
        <v>33304975</v>
      </c>
      <c r="AB624" s="2">
        <f t="shared" si="548"/>
        <v>0</v>
      </c>
      <c r="AC624" s="2">
        <f t="shared" si="549"/>
        <v>0</v>
      </c>
      <c r="AD624" s="2">
        <f>ROUND((((ET624)-(EU624))+AE624),2)</f>
        <v>0</v>
      </c>
      <c r="AE624" s="2">
        <f t="shared" si="576"/>
        <v>0</v>
      </c>
      <c r="AF624" s="2">
        <f t="shared" si="576"/>
        <v>0</v>
      </c>
      <c r="AG624" s="2">
        <f t="shared" si="550"/>
        <v>0</v>
      </c>
      <c r="AH624" s="2">
        <f t="shared" si="577"/>
        <v>0</v>
      </c>
      <c r="AI624" s="2">
        <f t="shared" si="577"/>
        <v>0</v>
      </c>
      <c r="AJ624" s="2">
        <f t="shared" si="551"/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1</v>
      </c>
      <c r="AW624" s="2">
        <v>1</v>
      </c>
      <c r="AX624" s="2"/>
      <c r="AY624" s="2"/>
      <c r="AZ624" s="2">
        <v>1</v>
      </c>
      <c r="BA624" s="2">
        <v>1</v>
      </c>
      <c r="BB624" s="2">
        <v>1</v>
      </c>
      <c r="BC624" s="2">
        <v>1</v>
      </c>
      <c r="BD624" s="2" t="s">
        <v>3</v>
      </c>
      <c r="BE624" s="2" t="s">
        <v>3</v>
      </c>
      <c r="BF624" s="2" t="s">
        <v>3</v>
      </c>
      <c r="BG624" s="2" t="s">
        <v>3</v>
      </c>
      <c r="BH624" s="2">
        <v>3</v>
      </c>
      <c r="BI624" s="2">
        <v>1</v>
      </c>
      <c r="BJ624" s="2" t="s">
        <v>3</v>
      </c>
      <c r="BK624" s="2"/>
      <c r="BL624" s="2"/>
      <c r="BM624" s="2">
        <v>1100</v>
      </c>
      <c r="BN624" s="2">
        <v>0</v>
      </c>
      <c r="BO624" s="2" t="s">
        <v>3</v>
      </c>
      <c r="BP624" s="2">
        <v>0</v>
      </c>
      <c r="BQ624" s="2">
        <v>14</v>
      </c>
      <c r="BR624" s="2">
        <v>0</v>
      </c>
      <c r="BS624" s="2">
        <v>1</v>
      </c>
      <c r="BT624" s="2">
        <v>1</v>
      </c>
      <c r="BU624" s="2">
        <v>1</v>
      </c>
      <c r="BV624" s="2">
        <v>1</v>
      </c>
      <c r="BW624" s="2">
        <v>1</v>
      </c>
      <c r="BX624" s="2">
        <v>1</v>
      </c>
      <c r="BY624" s="2" t="s">
        <v>3</v>
      </c>
      <c r="BZ624" s="2">
        <v>0</v>
      </c>
      <c r="CA624" s="2">
        <v>0</v>
      </c>
      <c r="CB624" s="2"/>
      <c r="CC624" s="2"/>
      <c r="CD624" s="2"/>
      <c r="CE624" s="2">
        <v>0</v>
      </c>
      <c r="CF624" s="2">
        <v>0</v>
      </c>
      <c r="CG624" s="2">
        <v>0</v>
      </c>
      <c r="CH624" s="2"/>
      <c r="CI624" s="2"/>
      <c r="CJ624" s="2"/>
      <c r="CK624" s="2"/>
      <c r="CL624" s="2"/>
      <c r="CM624" s="2">
        <v>0</v>
      </c>
      <c r="CN624" s="2" t="s">
        <v>3</v>
      </c>
      <c r="CO624" s="2">
        <v>0</v>
      </c>
      <c r="CP624" s="2">
        <f t="shared" si="552"/>
        <v>0</v>
      </c>
      <c r="CQ624" s="2">
        <f t="shared" si="553"/>
        <v>0</v>
      </c>
      <c r="CR624" s="2">
        <f t="shared" si="554"/>
        <v>0</v>
      </c>
      <c r="CS624" s="2">
        <f t="shared" si="555"/>
        <v>0</v>
      </c>
      <c r="CT624" s="2">
        <f t="shared" si="556"/>
        <v>0</v>
      </c>
      <c r="CU624" s="2">
        <f t="shared" si="557"/>
        <v>0</v>
      </c>
      <c r="CV624" s="2">
        <f t="shared" si="558"/>
        <v>0</v>
      </c>
      <c r="CW624" s="2">
        <f t="shared" si="559"/>
        <v>0</v>
      </c>
      <c r="CX624" s="2">
        <f t="shared" si="560"/>
        <v>0</v>
      </c>
      <c r="CY624" s="2">
        <f t="shared" si="561"/>
        <v>0</v>
      </c>
      <c r="CZ624" s="2">
        <f t="shared" si="562"/>
        <v>0</v>
      </c>
      <c r="DA624" s="2"/>
      <c r="DB624" s="2"/>
      <c r="DC624" s="2" t="s">
        <v>3</v>
      </c>
      <c r="DD624" s="2" t="s">
        <v>3</v>
      </c>
      <c r="DE624" s="2" t="s">
        <v>3</v>
      </c>
      <c r="DF624" s="2" t="s">
        <v>3</v>
      </c>
      <c r="DG624" s="2" t="s">
        <v>3</v>
      </c>
      <c r="DH624" s="2" t="s">
        <v>3</v>
      </c>
      <c r="DI624" s="2" t="s">
        <v>3</v>
      </c>
      <c r="DJ624" s="2" t="s">
        <v>3</v>
      </c>
      <c r="DK624" s="2" t="s">
        <v>3</v>
      </c>
      <c r="DL624" s="2" t="s">
        <v>3</v>
      </c>
      <c r="DM624" s="2" t="s">
        <v>3</v>
      </c>
      <c r="DN624" s="2">
        <v>0</v>
      </c>
      <c r="DO624" s="2">
        <v>0</v>
      </c>
      <c r="DP624" s="2">
        <v>1</v>
      </c>
      <c r="DQ624" s="2">
        <v>1</v>
      </c>
      <c r="DR624" s="2"/>
      <c r="DS624" s="2"/>
      <c r="DT624" s="2"/>
      <c r="DU624" s="2">
        <v>1010</v>
      </c>
      <c r="DV624" s="2" t="s">
        <v>40</v>
      </c>
      <c r="DW624" s="2" t="s">
        <v>40</v>
      </c>
      <c r="DX624" s="2">
        <v>1</v>
      </c>
      <c r="DY624" s="2"/>
      <c r="DZ624" s="2"/>
      <c r="EA624" s="2"/>
      <c r="EB624" s="2"/>
      <c r="EC624" s="2"/>
      <c r="ED624" s="2"/>
      <c r="EE624" s="2">
        <v>31102366</v>
      </c>
      <c r="EF624" s="2">
        <v>8</v>
      </c>
      <c r="EG624" s="2" t="s">
        <v>34</v>
      </c>
      <c r="EH624" s="2">
        <v>0</v>
      </c>
      <c r="EI624" s="2" t="s">
        <v>3</v>
      </c>
      <c r="EJ624" s="2">
        <v>1</v>
      </c>
      <c r="EK624" s="2">
        <v>1100</v>
      </c>
      <c r="EL624" s="2" t="s">
        <v>41</v>
      </c>
      <c r="EM624" s="2" t="s">
        <v>42</v>
      </c>
      <c r="EN624" s="2"/>
      <c r="EO624" s="2" t="s">
        <v>3</v>
      </c>
      <c r="EP624" s="2"/>
      <c r="EQ624" s="2">
        <v>0</v>
      </c>
      <c r="ER624" s="2">
        <v>0</v>
      </c>
      <c r="ES624" s="2">
        <v>0</v>
      </c>
      <c r="ET624" s="2">
        <v>0</v>
      </c>
      <c r="EU624" s="2">
        <v>0</v>
      </c>
      <c r="EV624" s="2">
        <v>0</v>
      </c>
      <c r="EW624" s="2">
        <v>0</v>
      </c>
      <c r="EX624" s="2">
        <v>0</v>
      </c>
      <c r="EY624" s="2">
        <v>0</v>
      </c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>
        <v>0</v>
      </c>
      <c r="FR624" s="2">
        <f t="shared" si="563"/>
        <v>0</v>
      </c>
      <c r="FS624" s="2">
        <v>0</v>
      </c>
      <c r="FT624" s="2"/>
      <c r="FU624" s="2"/>
      <c r="FV624" s="2"/>
      <c r="FW624" s="2"/>
      <c r="FX624" s="2">
        <v>0</v>
      </c>
      <c r="FY624" s="2">
        <v>0</v>
      </c>
      <c r="FZ624" s="2"/>
      <c r="GA624" s="2" t="s">
        <v>3</v>
      </c>
      <c r="GB624" s="2"/>
      <c r="GC624" s="2"/>
      <c r="GD624" s="2">
        <v>1</v>
      </c>
      <c r="GE624" s="2"/>
      <c r="GF624" s="2">
        <v>-307779472</v>
      </c>
      <c r="GG624" s="2">
        <v>2</v>
      </c>
      <c r="GH624" s="2">
        <v>0</v>
      </c>
      <c r="GI624" s="2">
        <v>-2</v>
      </c>
      <c r="GJ624" s="2">
        <v>0</v>
      </c>
      <c r="GK624" s="2">
        <v>0</v>
      </c>
      <c r="GL624" s="2">
        <f t="shared" si="564"/>
        <v>0</v>
      </c>
      <c r="GM624" s="2">
        <f t="shared" si="565"/>
        <v>0</v>
      </c>
      <c r="GN624" s="2">
        <f t="shared" si="566"/>
        <v>0</v>
      </c>
      <c r="GO624" s="2">
        <f t="shared" si="567"/>
        <v>0</v>
      </c>
      <c r="GP624" s="2">
        <f t="shared" si="568"/>
        <v>0</v>
      </c>
      <c r="GQ624" s="2"/>
      <c r="GR624" s="2">
        <v>0</v>
      </c>
      <c r="GS624" s="2">
        <v>3</v>
      </c>
      <c r="GT624" s="2">
        <v>0</v>
      </c>
      <c r="GU624" s="2" t="s">
        <v>3</v>
      </c>
      <c r="GV624" s="2">
        <f t="shared" si="569"/>
        <v>0</v>
      </c>
      <c r="GW624" s="2">
        <v>1</v>
      </c>
      <c r="GX624" s="2">
        <f t="shared" si="570"/>
        <v>0</v>
      </c>
      <c r="GY624" s="2"/>
      <c r="GZ624" s="2"/>
      <c r="HA624" s="2">
        <v>0</v>
      </c>
      <c r="HB624" s="2">
        <v>0</v>
      </c>
      <c r="HC624" s="2">
        <f t="shared" si="571"/>
        <v>0</v>
      </c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>
        <v>0</v>
      </c>
      <c r="IL624" s="2"/>
      <c r="IM624" s="2"/>
      <c r="IN624" s="2"/>
      <c r="IO624" s="2"/>
      <c r="IP624" s="2"/>
      <c r="IQ624" s="2"/>
      <c r="IR624" s="2"/>
      <c r="IS624" s="2"/>
      <c r="IT624" s="2"/>
      <c r="IU624" s="2"/>
    </row>
    <row r="625" spans="1:245">
      <c r="A625">
        <v>17</v>
      </c>
      <c r="B625">
        <v>1</v>
      </c>
      <c r="E625" t="s">
        <v>354</v>
      </c>
      <c r="F625" t="s">
        <v>38</v>
      </c>
      <c r="G625" t="s">
        <v>300</v>
      </c>
      <c r="H625" t="s">
        <v>40</v>
      </c>
      <c r="I625">
        <v>1</v>
      </c>
      <c r="J625">
        <v>0</v>
      </c>
      <c r="O625">
        <f t="shared" si="537"/>
        <v>7778.71</v>
      </c>
      <c r="P625">
        <f t="shared" si="538"/>
        <v>7778.71</v>
      </c>
      <c r="Q625">
        <f t="shared" si="539"/>
        <v>0</v>
      </c>
      <c r="R625">
        <f t="shared" si="540"/>
        <v>0</v>
      </c>
      <c r="S625">
        <f t="shared" si="541"/>
        <v>0</v>
      </c>
      <c r="T625">
        <f t="shared" si="542"/>
        <v>0</v>
      </c>
      <c r="U625">
        <f t="shared" si="543"/>
        <v>0</v>
      </c>
      <c r="V625">
        <f t="shared" si="544"/>
        <v>0</v>
      </c>
      <c r="W625">
        <f t="shared" si="545"/>
        <v>0</v>
      </c>
      <c r="X625">
        <f t="shared" si="546"/>
        <v>0</v>
      </c>
      <c r="Y625">
        <f t="shared" si="547"/>
        <v>0</v>
      </c>
      <c r="AA625">
        <v>33304960</v>
      </c>
      <c r="AB625">
        <f t="shared" si="548"/>
        <v>7778.71</v>
      </c>
      <c r="AC625">
        <f t="shared" si="549"/>
        <v>7778.71</v>
      </c>
      <c r="AD625">
        <f>ROUND((((ET625)-(EU625))+AE625),2)</f>
        <v>0</v>
      </c>
      <c r="AE625">
        <f t="shared" si="576"/>
        <v>0</v>
      </c>
      <c r="AF625">
        <f t="shared" si="576"/>
        <v>0</v>
      </c>
      <c r="AG625">
        <f t="shared" si="550"/>
        <v>0</v>
      </c>
      <c r="AH625">
        <f t="shared" si="577"/>
        <v>0</v>
      </c>
      <c r="AI625">
        <f t="shared" si="577"/>
        <v>0</v>
      </c>
      <c r="AJ625">
        <f t="shared" si="551"/>
        <v>0</v>
      </c>
      <c r="AK625">
        <v>7778.71</v>
      </c>
      <c r="AL625">
        <v>7778.71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1</v>
      </c>
      <c r="AW625">
        <v>1</v>
      </c>
      <c r="AZ625">
        <v>1</v>
      </c>
      <c r="BA625">
        <v>1</v>
      </c>
      <c r="BB625">
        <v>1</v>
      </c>
      <c r="BC625">
        <v>1</v>
      </c>
      <c r="BD625" t="s">
        <v>3</v>
      </c>
      <c r="BE625" t="s">
        <v>3</v>
      </c>
      <c r="BF625" t="s">
        <v>3</v>
      </c>
      <c r="BG625" t="s">
        <v>3</v>
      </c>
      <c r="BH625">
        <v>3</v>
      </c>
      <c r="BI625">
        <v>1</v>
      </c>
      <c r="BJ625" t="s">
        <v>3</v>
      </c>
      <c r="BM625">
        <v>1100</v>
      </c>
      <c r="BN625">
        <v>0</v>
      </c>
      <c r="BO625" t="s">
        <v>3</v>
      </c>
      <c r="BP625">
        <v>0</v>
      </c>
      <c r="BQ625">
        <v>14</v>
      </c>
      <c r="BR625">
        <v>0</v>
      </c>
      <c r="BS625">
        <v>1</v>
      </c>
      <c r="BT625">
        <v>1</v>
      </c>
      <c r="BU625">
        <v>1</v>
      </c>
      <c r="BV625">
        <v>1</v>
      </c>
      <c r="BW625">
        <v>1</v>
      </c>
      <c r="BX625">
        <v>1</v>
      </c>
      <c r="BY625" t="s">
        <v>3</v>
      </c>
      <c r="BZ625">
        <v>0</v>
      </c>
      <c r="CA625">
        <v>0</v>
      </c>
      <c r="CE625">
        <v>0</v>
      </c>
      <c r="CF625">
        <v>0</v>
      </c>
      <c r="CG625">
        <v>0</v>
      </c>
      <c r="CM625">
        <v>0</v>
      </c>
      <c r="CN625" t="s">
        <v>3</v>
      </c>
      <c r="CO625">
        <v>0</v>
      </c>
      <c r="CP625">
        <f t="shared" si="552"/>
        <v>7778.71</v>
      </c>
      <c r="CQ625">
        <f t="shared" si="553"/>
        <v>7778.71</v>
      </c>
      <c r="CR625">
        <f t="shared" si="554"/>
        <v>0</v>
      </c>
      <c r="CS625">
        <f t="shared" si="555"/>
        <v>0</v>
      </c>
      <c r="CT625">
        <f t="shared" si="556"/>
        <v>0</v>
      </c>
      <c r="CU625">
        <f t="shared" si="557"/>
        <v>0</v>
      </c>
      <c r="CV625">
        <f t="shared" si="558"/>
        <v>0</v>
      </c>
      <c r="CW625">
        <f t="shared" si="559"/>
        <v>0</v>
      </c>
      <c r="CX625">
        <f t="shared" si="560"/>
        <v>0</v>
      </c>
      <c r="CY625">
        <f t="shared" si="561"/>
        <v>0</v>
      </c>
      <c r="CZ625">
        <f t="shared" si="562"/>
        <v>0</v>
      </c>
      <c r="DC625" t="s">
        <v>3</v>
      </c>
      <c r="DD625" t="s">
        <v>3</v>
      </c>
      <c r="DE625" t="s">
        <v>3</v>
      </c>
      <c r="DF625" t="s">
        <v>3</v>
      </c>
      <c r="DG625" t="s">
        <v>3</v>
      </c>
      <c r="DH625" t="s">
        <v>3</v>
      </c>
      <c r="DI625" t="s">
        <v>3</v>
      </c>
      <c r="DJ625" t="s">
        <v>3</v>
      </c>
      <c r="DK625" t="s">
        <v>3</v>
      </c>
      <c r="DL625" t="s">
        <v>3</v>
      </c>
      <c r="DM625" t="s">
        <v>3</v>
      </c>
      <c r="DN625">
        <v>0</v>
      </c>
      <c r="DO625">
        <v>0</v>
      </c>
      <c r="DP625">
        <v>1</v>
      </c>
      <c r="DQ625">
        <v>1</v>
      </c>
      <c r="DU625">
        <v>1010</v>
      </c>
      <c r="DV625" t="s">
        <v>40</v>
      </c>
      <c r="DW625" t="s">
        <v>40</v>
      </c>
      <c r="DX625">
        <v>1</v>
      </c>
      <c r="EE625">
        <v>31102366</v>
      </c>
      <c r="EF625">
        <v>8</v>
      </c>
      <c r="EG625" t="s">
        <v>34</v>
      </c>
      <c r="EH625">
        <v>0</v>
      </c>
      <c r="EI625" t="s">
        <v>3</v>
      </c>
      <c r="EJ625">
        <v>1</v>
      </c>
      <c r="EK625">
        <v>1100</v>
      </c>
      <c r="EL625" t="s">
        <v>41</v>
      </c>
      <c r="EM625" t="s">
        <v>42</v>
      </c>
      <c r="EO625" t="s">
        <v>3</v>
      </c>
      <c r="EQ625">
        <v>0</v>
      </c>
      <c r="ER625">
        <v>7778.71</v>
      </c>
      <c r="ES625">
        <v>7778.71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5</v>
      </c>
      <c r="FC625">
        <v>1</v>
      </c>
      <c r="FD625">
        <v>18</v>
      </c>
      <c r="FF625">
        <v>71747.23</v>
      </c>
      <c r="FQ625">
        <v>0</v>
      </c>
      <c r="FR625">
        <f t="shared" si="563"/>
        <v>0</v>
      </c>
      <c r="FS625">
        <v>0</v>
      </c>
      <c r="FX625">
        <v>0</v>
      </c>
      <c r="FY625">
        <v>0</v>
      </c>
      <c r="GA625" t="s">
        <v>301</v>
      </c>
      <c r="GD625">
        <v>1</v>
      </c>
      <c r="GF625">
        <v>-307779472</v>
      </c>
      <c r="GG625">
        <v>2</v>
      </c>
      <c r="GH625">
        <v>3</v>
      </c>
      <c r="GI625">
        <v>3</v>
      </c>
      <c r="GJ625">
        <v>0</v>
      </c>
      <c r="GK625">
        <v>0</v>
      </c>
      <c r="GL625">
        <f t="shared" si="564"/>
        <v>0</v>
      </c>
      <c r="GM625">
        <f t="shared" si="565"/>
        <v>7778.71</v>
      </c>
      <c r="GN625">
        <f t="shared" si="566"/>
        <v>7778.71</v>
      </c>
      <c r="GO625">
        <f t="shared" si="567"/>
        <v>0</v>
      </c>
      <c r="GP625">
        <f t="shared" si="568"/>
        <v>0</v>
      </c>
      <c r="GR625">
        <v>1</v>
      </c>
      <c r="GS625">
        <v>1</v>
      </c>
      <c r="GT625">
        <v>0</v>
      </c>
      <c r="GU625" t="s">
        <v>3</v>
      </c>
      <c r="GV625">
        <f t="shared" si="569"/>
        <v>0</v>
      </c>
      <c r="GW625">
        <v>1</v>
      </c>
      <c r="GX625">
        <f t="shared" si="570"/>
        <v>0</v>
      </c>
      <c r="HA625">
        <v>0</v>
      </c>
      <c r="HB625">
        <v>0</v>
      </c>
      <c r="HC625">
        <f t="shared" si="571"/>
        <v>0</v>
      </c>
      <c r="IK625">
        <v>0</v>
      </c>
    </row>
    <row r="627" spans="1:245">
      <c r="A627" s="3">
        <v>51</v>
      </c>
      <c r="B627" s="3">
        <f>B600</f>
        <v>1</v>
      </c>
      <c r="C627" s="3">
        <f>A600</f>
        <v>4</v>
      </c>
      <c r="D627" s="3">
        <f>ROW(A600)</f>
        <v>600</v>
      </c>
      <c r="E627" s="3"/>
      <c r="F627" s="3" t="str">
        <f>IF(F600&lt;&gt;"",F600,"")</f>
        <v>11.Система ПД6 (оборудование)</v>
      </c>
      <c r="G627" s="3" t="str">
        <f>IF(G600&lt;&gt;"",G600,"")</f>
        <v>11.Система ПД6 (оборудование)</v>
      </c>
      <c r="H627" s="3">
        <v>0</v>
      </c>
      <c r="I627" s="3"/>
      <c r="J627" s="3"/>
      <c r="K627" s="3"/>
      <c r="L627" s="3"/>
      <c r="M627" s="3"/>
      <c r="N627" s="3"/>
      <c r="O627" s="3">
        <f t="shared" ref="O627:T627" si="578">ROUND(AB627,2)</f>
        <v>460.26</v>
      </c>
      <c r="P627" s="3">
        <f t="shared" si="578"/>
        <v>114.39</v>
      </c>
      <c r="Q627" s="3">
        <f t="shared" si="578"/>
        <v>63.2</v>
      </c>
      <c r="R627" s="3">
        <f t="shared" si="578"/>
        <v>7.61</v>
      </c>
      <c r="S627" s="3">
        <f t="shared" si="578"/>
        <v>282.67</v>
      </c>
      <c r="T627" s="3">
        <f t="shared" si="578"/>
        <v>0</v>
      </c>
      <c r="U627" s="3">
        <f>AH627</f>
        <v>29.973862199999999</v>
      </c>
      <c r="V627" s="3">
        <f>AI627</f>
        <v>0.64609499999999986</v>
      </c>
      <c r="W627" s="3">
        <f>ROUND(AJ627,2)</f>
        <v>0</v>
      </c>
      <c r="X627" s="3">
        <f>ROUND(AK627,2)</f>
        <v>333.82</v>
      </c>
      <c r="Y627" s="3">
        <f>ROUND(AL627,2)</f>
        <v>206.1</v>
      </c>
      <c r="Z627" s="3"/>
      <c r="AA627" s="3"/>
      <c r="AB627" s="3">
        <f>ROUND(SUMIF(AA604:AA625,"=33304975",O604:O625),2)</f>
        <v>460.26</v>
      </c>
      <c r="AC627" s="3">
        <f>ROUND(SUMIF(AA604:AA625,"=33304975",P604:P625),2)</f>
        <v>114.39</v>
      </c>
      <c r="AD627" s="3">
        <f>ROUND(SUMIF(AA604:AA625,"=33304975",Q604:Q625),2)</f>
        <v>63.2</v>
      </c>
      <c r="AE627" s="3">
        <f>ROUND(SUMIF(AA604:AA625,"=33304975",R604:R625),2)</f>
        <v>7.61</v>
      </c>
      <c r="AF627" s="3">
        <f>ROUND(SUMIF(AA604:AA625,"=33304975",S604:S625),2)</f>
        <v>282.67</v>
      </c>
      <c r="AG627" s="3">
        <f>ROUND(SUMIF(AA604:AA625,"=33304975",T604:T625),2)</f>
        <v>0</v>
      </c>
      <c r="AH627" s="3">
        <f>SUMIF(AA604:AA625,"=33304975",U604:U625)</f>
        <v>29.973862199999999</v>
      </c>
      <c r="AI627" s="3">
        <f>SUMIF(AA604:AA625,"=33304975",V604:V625)</f>
        <v>0.64609499999999986</v>
      </c>
      <c r="AJ627" s="3">
        <f>ROUND(SUMIF(AA604:AA625,"=33304975",W604:W625),2)</f>
        <v>0</v>
      </c>
      <c r="AK627" s="3">
        <f>ROUND(SUMIF(AA604:AA625,"=33304975",X604:X625),2)</f>
        <v>333.82</v>
      </c>
      <c r="AL627" s="3">
        <f>ROUND(SUMIF(AA604:AA625,"=33304975",Y604:Y625),2)</f>
        <v>206.1</v>
      </c>
      <c r="AM627" s="3"/>
      <c r="AN627" s="3"/>
      <c r="AO627" s="3">
        <f t="shared" ref="AO627:BD627" si="579">ROUND(BX627,2)</f>
        <v>0</v>
      </c>
      <c r="AP627" s="3">
        <f t="shared" si="579"/>
        <v>0</v>
      </c>
      <c r="AQ627" s="3">
        <f t="shared" si="579"/>
        <v>0</v>
      </c>
      <c r="AR627" s="3">
        <f t="shared" si="579"/>
        <v>1000.18</v>
      </c>
      <c r="AS627" s="3">
        <f t="shared" si="579"/>
        <v>1000.18</v>
      </c>
      <c r="AT627" s="3">
        <f t="shared" si="579"/>
        <v>0</v>
      </c>
      <c r="AU627" s="3">
        <f t="shared" si="579"/>
        <v>0</v>
      </c>
      <c r="AV627" s="3">
        <f t="shared" si="579"/>
        <v>114.39</v>
      </c>
      <c r="AW627" s="3">
        <f t="shared" si="579"/>
        <v>114.39</v>
      </c>
      <c r="AX627" s="3">
        <f t="shared" si="579"/>
        <v>0</v>
      </c>
      <c r="AY627" s="3">
        <f t="shared" si="579"/>
        <v>114.39</v>
      </c>
      <c r="AZ627" s="3">
        <f t="shared" si="579"/>
        <v>0</v>
      </c>
      <c r="BA627" s="3">
        <f t="shared" si="579"/>
        <v>0</v>
      </c>
      <c r="BB627" s="3">
        <f t="shared" si="579"/>
        <v>0</v>
      </c>
      <c r="BC627" s="3">
        <f t="shared" si="579"/>
        <v>0</v>
      </c>
      <c r="BD627" s="3">
        <f t="shared" si="579"/>
        <v>0</v>
      </c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>
        <f>ROUND(SUMIF(AA604:AA625,"=33304975",FQ604:FQ625),2)</f>
        <v>0</v>
      </c>
      <c r="BY627" s="3">
        <f>ROUND(SUMIF(AA604:AA625,"=33304975",FR604:FR625),2)</f>
        <v>0</v>
      </c>
      <c r="BZ627" s="3">
        <f>ROUND(SUMIF(AA604:AA625,"=33304975",GL604:GL625),2)</f>
        <v>0</v>
      </c>
      <c r="CA627" s="3">
        <f>ROUND(SUMIF(AA604:AA625,"=33304975",GM604:GM625),2)</f>
        <v>1000.18</v>
      </c>
      <c r="CB627" s="3">
        <f>ROUND(SUMIF(AA604:AA625,"=33304975",GN604:GN625),2)</f>
        <v>1000.18</v>
      </c>
      <c r="CC627" s="3">
        <f>ROUND(SUMIF(AA604:AA625,"=33304975",GO604:GO625),2)</f>
        <v>0</v>
      </c>
      <c r="CD627" s="3">
        <f>ROUND(SUMIF(AA604:AA625,"=33304975",GP604:GP625),2)</f>
        <v>0</v>
      </c>
      <c r="CE627" s="3">
        <f>AC627-BX627</f>
        <v>114.39</v>
      </c>
      <c r="CF627" s="3">
        <f>AC627-BY627</f>
        <v>114.39</v>
      </c>
      <c r="CG627" s="3">
        <f>BX627-BZ627</f>
        <v>0</v>
      </c>
      <c r="CH627" s="3">
        <f>AC627-BX627-BY627+BZ627</f>
        <v>114.39</v>
      </c>
      <c r="CI627" s="3">
        <f>BY627-BZ627</f>
        <v>0</v>
      </c>
      <c r="CJ627" s="3">
        <f>ROUND(SUMIF(AA604:AA625,"=33304975",GX604:GX625),2)</f>
        <v>0</v>
      </c>
      <c r="CK627" s="3">
        <f>ROUND(SUMIF(AA604:AA625,"=33304975",GY604:GY625),2)</f>
        <v>0</v>
      </c>
      <c r="CL627" s="3">
        <f>ROUND(SUMIF(AA604:AA625,"=33304975",GZ604:GZ625),2)</f>
        <v>0</v>
      </c>
      <c r="CM627" s="3">
        <f>ROUND(SUMIF(AA604:AA625,"=33304975",HD604:HD625),2)</f>
        <v>0</v>
      </c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4">
        <f t="shared" ref="DG627:DL627" si="580">ROUND(DT627,2)</f>
        <v>109514.87</v>
      </c>
      <c r="DH627" s="4">
        <f t="shared" si="580"/>
        <v>109169</v>
      </c>
      <c r="DI627" s="4">
        <f t="shared" si="580"/>
        <v>63.2</v>
      </c>
      <c r="DJ627" s="4">
        <f t="shared" si="580"/>
        <v>7.61</v>
      </c>
      <c r="DK627" s="4">
        <f t="shared" si="580"/>
        <v>282.67</v>
      </c>
      <c r="DL627" s="4">
        <f t="shared" si="580"/>
        <v>0</v>
      </c>
      <c r="DM627" s="4">
        <f>DZ627</f>
        <v>29.973862199999999</v>
      </c>
      <c r="DN627" s="4">
        <f>EA627</f>
        <v>0.64609499999999986</v>
      </c>
      <c r="DO627" s="4">
        <f>ROUND(EB627,2)</f>
        <v>0</v>
      </c>
      <c r="DP627" s="4">
        <f>ROUND(EC627,2)</f>
        <v>333.82</v>
      </c>
      <c r="DQ627" s="4">
        <f>ROUND(ED627,2)</f>
        <v>206.1</v>
      </c>
      <c r="DR627" s="4"/>
      <c r="DS627" s="4"/>
      <c r="DT627" s="4">
        <f>ROUND(SUMIF(AA604:AA625,"=33304960",O604:O625),2)</f>
        <v>109514.87</v>
      </c>
      <c r="DU627" s="4">
        <f>ROUND(SUMIF(AA604:AA625,"=33304960",P604:P625),2)</f>
        <v>109169</v>
      </c>
      <c r="DV627" s="4">
        <f>ROUND(SUMIF(AA604:AA625,"=33304960",Q604:Q625),2)</f>
        <v>63.2</v>
      </c>
      <c r="DW627" s="4">
        <f>ROUND(SUMIF(AA604:AA625,"=33304960",R604:R625),2)</f>
        <v>7.61</v>
      </c>
      <c r="DX627" s="4">
        <f>ROUND(SUMIF(AA604:AA625,"=33304960",S604:S625),2)</f>
        <v>282.67</v>
      </c>
      <c r="DY627" s="4">
        <f>ROUND(SUMIF(AA604:AA625,"=33304960",T604:T625),2)</f>
        <v>0</v>
      </c>
      <c r="DZ627" s="4">
        <f>SUMIF(AA604:AA625,"=33304960",U604:U625)</f>
        <v>29.973862199999999</v>
      </c>
      <c r="EA627" s="4">
        <f>SUMIF(AA604:AA625,"=33304960",V604:V625)</f>
        <v>0.64609499999999986</v>
      </c>
      <c r="EB627" s="4">
        <f>ROUND(SUMIF(AA604:AA625,"=33304960",W604:W625),2)</f>
        <v>0</v>
      </c>
      <c r="EC627" s="4">
        <f>ROUND(SUMIF(AA604:AA625,"=33304960",X604:X625),2)</f>
        <v>333.82</v>
      </c>
      <c r="ED627" s="4">
        <f>ROUND(SUMIF(AA604:AA625,"=33304960",Y604:Y625),2)</f>
        <v>206.1</v>
      </c>
      <c r="EE627" s="4"/>
      <c r="EF627" s="4"/>
      <c r="EG627" s="4">
        <f t="shared" ref="EG627:EV627" si="581">ROUND(FP627,2)</f>
        <v>0</v>
      </c>
      <c r="EH627" s="4">
        <f t="shared" si="581"/>
        <v>91805.71</v>
      </c>
      <c r="EI627" s="4">
        <f t="shared" si="581"/>
        <v>0</v>
      </c>
      <c r="EJ627" s="4">
        <f t="shared" si="581"/>
        <v>110054.79</v>
      </c>
      <c r="EK627" s="4">
        <f t="shared" si="581"/>
        <v>8778.89</v>
      </c>
      <c r="EL627" s="4">
        <f t="shared" si="581"/>
        <v>9470.19</v>
      </c>
      <c r="EM627" s="4">
        <f t="shared" si="581"/>
        <v>0</v>
      </c>
      <c r="EN627" s="4">
        <f t="shared" si="581"/>
        <v>109169</v>
      </c>
      <c r="EO627" s="4">
        <f t="shared" si="581"/>
        <v>17363.29</v>
      </c>
      <c r="EP627" s="4">
        <f t="shared" si="581"/>
        <v>0</v>
      </c>
      <c r="EQ627" s="4">
        <f t="shared" si="581"/>
        <v>17363.29</v>
      </c>
      <c r="ER627" s="4">
        <f t="shared" si="581"/>
        <v>91805.71</v>
      </c>
      <c r="ES627" s="4">
        <f t="shared" si="581"/>
        <v>0</v>
      </c>
      <c r="ET627" s="4">
        <f t="shared" si="581"/>
        <v>0</v>
      </c>
      <c r="EU627" s="4">
        <f t="shared" si="581"/>
        <v>0</v>
      </c>
      <c r="EV627" s="4">
        <f t="shared" si="581"/>
        <v>0</v>
      </c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>
        <f>ROUND(SUMIF(AA604:AA625,"=33304960",FQ604:FQ625),2)</f>
        <v>0</v>
      </c>
      <c r="FQ627" s="4">
        <f>ROUND(SUMIF(AA604:AA625,"=33304960",FR604:FR625),2)</f>
        <v>91805.71</v>
      </c>
      <c r="FR627" s="4">
        <f>ROUND(SUMIF(AA604:AA625,"=33304960",GL604:GL625),2)</f>
        <v>0</v>
      </c>
      <c r="FS627" s="4">
        <f>ROUND(SUMIF(AA604:AA625,"=33304960",GM604:GM625),2)</f>
        <v>110054.79</v>
      </c>
      <c r="FT627" s="4">
        <f>ROUND(SUMIF(AA604:AA625,"=33304960",GN604:GN625),2)</f>
        <v>8778.89</v>
      </c>
      <c r="FU627" s="4">
        <f>ROUND(SUMIF(AA604:AA625,"=33304960",GO604:GO625),2)</f>
        <v>9470.19</v>
      </c>
      <c r="FV627" s="4">
        <f>ROUND(SUMIF(AA604:AA625,"=33304960",GP604:GP625),2)</f>
        <v>0</v>
      </c>
      <c r="FW627" s="4">
        <f>DU627-FP627</f>
        <v>109169</v>
      </c>
      <c r="FX627" s="4">
        <f>DU627-FQ627</f>
        <v>17363.289999999994</v>
      </c>
      <c r="FY627" s="4">
        <f>FP627-FR627</f>
        <v>0</v>
      </c>
      <c r="FZ627" s="4">
        <f>DU627-FP627-FQ627+FR627</f>
        <v>17363.289999999994</v>
      </c>
      <c r="GA627" s="4">
        <f>FQ627-FR627</f>
        <v>91805.71</v>
      </c>
      <c r="GB627" s="4">
        <f>ROUND(SUMIF(AA604:AA625,"=33304960",GX604:GX625),2)</f>
        <v>0</v>
      </c>
      <c r="GC627" s="4">
        <f>ROUND(SUMIF(AA604:AA625,"=33304960",GY604:GY625),2)</f>
        <v>0</v>
      </c>
      <c r="GD627" s="4">
        <f>ROUND(SUMIF(AA604:AA625,"=33304960",GZ604:GZ625),2)</f>
        <v>0</v>
      </c>
      <c r="GE627" s="4">
        <f>ROUND(SUMIF(AA604:AA625,"=33304960",HD604:HD625),2)</f>
        <v>0</v>
      </c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>
        <v>0</v>
      </c>
    </row>
    <row r="629" spans="1:245">
      <c r="A629" s="5">
        <v>50</v>
      </c>
      <c r="B629" s="5">
        <v>0</v>
      </c>
      <c r="C629" s="5">
        <v>0</v>
      </c>
      <c r="D629" s="5">
        <v>1</v>
      </c>
      <c r="E629" s="5">
        <v>201</v>
      </c>
      <c r="F629" s="5">
        <f>ROUND(Source!O627,O629)</f>
        <v>460.26</v>
      </c>
      <c r="G629" s="5" t="s">
        <v>83</v>
      </c>
      <c r="H629" s="5" t="s">
        <v>84</v>
      </c>
      <c r="I629" s="5"/>
      <c r="J629" s="5"/>
      <c r="K629" s="5">
        <v>201</v>
      </c>
      <c r="L629" s="5">
        <v>1</v>
      </c>
      <c r="M629" s="5">
        <v>3</v>
      </c>
      <c r="N629" s="5" t="s">
        <v>3</v>
      </c>
      <c r="O629" s="5">
        <v>2</v>
      </c>
      <c r="P629" s="5">
        <f>ROUND(Source!DG627,O629)</f>
        <v>109514.87</v>
      </c>
      <c r="Q629" s="5"/>
      <c r="R629" s="5"/>
      <c r="S629" s="5"/>
      <c r="T629" s="5"/>
      <c r="U629" s="5"/>
      <c r="V629" s="5"/>
      <c r="W629" s="5"/>
    </row>
    <row r="630" spans="1:245">
      <c r="A630" s="5">
        <v>50</v>
      </c>
      <c r="B630" s="5">
        <v>0</v>
      </c>
      <c r="C630" s="5">
        <v>0</v>
      </c>
      <c r="D630" s="5">
        <v>1</v>
      </c>
      <c r="E630" s="5">
        <v>202</v>
      </c>
      <c r="F630" s="5">
        <f>ROUND(Source!P627,O630)</f>
        <v>114.39</v>
      </c>
      <c r="G630" s="5" t="s">
        <v>85</v>
      </c>
      <c r="H630" s="5" t="s">
        <v>86</v>
      </c>
      <c r="I630" s="5"/>
      <c r="J630" s="5"/>
      <c r="K630" s="5">
        <v>202</v>
      </c>
      <c r="L630" s="5">
        <v>2</v>
      </c>
      <c r="M630" s="5">
        <v>3</v>
      </c>
      <c r="N630" s="5" t="s">
        <v>3</v>
      </c>
      <c r="O630" s="5">
        <v>2</v>
      </c>
      <c r="P630" s="5">
        <f>ROUND(Source!DH627,O630)</f>
        <v>109169</v>
      </c>
      <c r="Q630" s="5"/>
      <c r="R630" s="5"/>
      <c r="S630" s="5"/>
      <c r="T630" s="5"/>
      <c r="U630" s="5"/>
      <c r="V630" s="5"/>
      <c r="W630" s="5"/>
    </row>
    <row r="631" spans="1:245">
      <c r="A631" s="5">
        <v>50</v>
      </c>
      <c r="B631" s="5">
        <v>0</v>
      </c>
      <c r="C631" s="5">
        <v>0</v>
      </c>
      <c r="D631" s="5">
        <v>1</v>
      </c>
      <c r="E631" s="5">
        <v>222</v>
      </c>
      <c r="F631" s="5">
        <f>ROUND(Source!AO627,O631)</f>
        <v>0</v>
      </c>
      <c r="G631" s="5" t="s">
        <v>87</v>
      </c>
      <c r="H631" s="5" t="s">
        <v>88</v>
      </c>
      <c r="I631" s="5"/>
      <c r="J631" s="5"/>
      <c r="K631" s="5">
        <v>222</v>
      </c>
      <c r="L631" s="5">
        <v>3</v>
      </c>
      <c r="M631" s="5">
        <v>3</v>
      </c>
      <c r="N631" s="5" t="s">
        <v>3</v>
      </c>
      <c r="O631" s="5">
        <v>2</v>
      </c>
      <c r="P631" s="5">
        <f>ROUND(Source!EG627,O631)</f>
        <v>0</v>
      </c>
      <c r="Q631" s="5"/>
      <c r="R631" s="5"/>
      <c r="S631" s="5"/>
      <c r="T631" s="5"/>
      <c r="U631" s="5"/>
      <c r="V631" s="5"/>
      <c r="W631" s="5"/>
    </row>
    <row r="632" spans="1:245">
      <c r="A632" s="5">
        <v>50</v>
      </c>
      <c r="B632" s="5">
        <v>0</v>
      </c>
      <c r="C632" s="5">
        <v>0</v>
      </c>
      <c r="D632" s="5">
        <v>1</v>
      </c>
      <c r="E632" s="5">
        <v>225</v>
      </c>
      <c r="F632" s="5">
        <f>ROUND(Source!AV627,O632)</f>
        <v>114.39</v>
      </c>
      <c r="G632" s="5" t="s">
        <v>89</v>
      </c>
      <c r="H632" s="5" t="s">
        <v>90</v>
      </c>
      <c r="I632" s="5"/>
      <c r="J632" s="5"/>
      <c r="K632" s="5">
        <v>225</v>
      </c>
      <c r="L632" s="5">
        <v>4</v>
      </c>
      <c r="M632" s="5">
        <v>3</v>
      </c>
      <c r="N632" s="5" t="s">
        <v>3</v>
      </c>
      <c r="O632" s="5">
        <v>2</v>
      </c>
      <c r="P632" s="5">
        <f>ROUND(Source!EN627,O632)</f>
        <v>109169</v>
      </c>
      <c r="Q632" s="5"/>
      <c r="R632" s="5"/>
      <c r="S632" s="5"/>
      <c r="T632" s="5"/>
      <c r="U632" s="5"/>
      <c r="V632" s="5"/>
      <c r="W632" s="5"/>
    </row>
    <row r="633" spans="1:245">
      <c r="A633" s="5">
        <v>50</v>
      </c>
      <c r="B633" s="5">
        <v>0</v>
      </c>
      <c r="C633" s="5">
        <v>0</v>
      </c>
      <c r="D633" s="5">
        <v>1</v>
      </c>
      <c r="E633" s="5">
        <v>226</v>
      </c>
      <c r="F633" s="5">
        <f>ROUND(Source!AW627,O633)</f>
        <v>114.39</v>
      </c>
      <c r="G633" s="5" t="s">
        <v>91</v>
      </c>
      <c r="H633" s="5" t="s">
        <v>92</v>
      </c>
      <c r="I633" s="5"/>
      <c r="J633" s="5"/>
      <c r="K633" s="5">
        <v>226</v>
      </c>
      <c r="L633" s="5">
        <v>5</v>
      </c>
      <c r="M633" s="5">
        <v>3</v>
      </c>
      <c r="N633" s="5" t="s">
        <v>3</v>
      </c>
      <c r="O633" s="5">
        <v>2</v>
      </c>
      <c r="P633" s="5">
        <f>ROUND(Source!EO627,O633)</f>
        <v>17363.29</v>
      </c>
      <c r="Q633" s="5"/>
      <c r="R633" s="5"/>
      <c r="S633" s="5"/>
      <c r="T633" s="5"/>
      <c r="U633" s="5"/>
      <c r="V633" s="5"/>
      <c r="W633" s="5"/>
    </row>
    <row r="634" spans="1:245">
      <c r="A634" s="5">
        <v>50</v>
      </c>
      <c r="B634" s="5">
        <v>0</v>
      </c>
      <c r="C634" s="5">
        <v>0</v>
      </c>
      <c r="D634" s="5">
        <v>1</v>
      </c>
      <c r="E634" s="5">
        <v>227</v>
      </c>
      <c r="F634" s="5">
        <f>ROUND(Source!AX627,O634)</f>
        <v>0</v>
      </c>
      <c r="G634" s="5" t="s">
        <v>93</v>
      </c>
      <c r="H634" s="5" t="s">
        <v>94</v>
      </c>
      <c r="I634" s="5"/>
      <c r="J634" s="5"/>
      <c r="K634" s="5">
        <v>227</v>
      </c>
      <c r="L634" s="5">
        <v>6</v>
      </c>
      <c r="M634" s="5">
        <v>3</v>
      </c>
      <c r="N634" s="5" t="s">
        <v>3</v>
      </c>
      <c r="O634" s="5">
        <v>2</v>
      </c>
      <c r="P634" s="5">
        <f>ROUND(Source!EP627,O634)</f>
        <v>0</v>
      </c>
      <c r="Q634" s="5"/>
      <c r="R634" s="5"/>
      <c r="S634" s="5"/>
      <c r="T634" s="5"/>
      <c r="U634" s="5"/>
      <c r="V634" s="5"/>
      <c r="W634" s="5"/>
    </row>
    <row r="635" spans="1:245">
      <c r="A635" s="5">
        <v>50</v>
      </c>
      <c r="B635" s="5">
        <v>0</v>
      </c>
      <c r="C635" s="5">
        <v>0</v>
      </c>
      <c r="D635" s="5">
        <v>1</v>
      </c>
      <c r="E635" s="5">
        <v>228</v>
      </c>
      <c r="F635" s="5">
        <f>ROUND(Source!AY627,O635)</f>
        <v>114.39</v>
      </c>
      <c r="G635" s="5" t="s">
        <v>95</v>
      </c>
      <c r="H635" s="5" t="s">
        <v>96</v>
      </c>
      <c r="I635" s="5"/>
      <c r="J635" s="5"/>
      <c r="K635" s="5">
        <v>228</v>
      </c>
      <c r="L635" s="5">
        <v>7</v>
      </c>
      <c r="M635" s="5">
        <v>3</v>
      </c>
      <c r="N635" s="5" t="s">
        <v>3</v>
      </c>
      <c r="O635" s="5">
        <v>2</v>
      </c>
      <c r="P635" s="5">
        <f>ROUND(Source!EQ627,O635)</f>
        <v>17363.29</v>
      </c>
      <c r="Q635" s="5"/>
      <c r="R635" s="5"/>
      <c r="S635" s="5"/>
      <c r="T635" s="5"/>
      <c r="U635" s="5"/>
      <c r="V635" s="5"/>
      <c r="W635" s="5"/>
    </row>
    <row r="636" spans="1:245">
      <c r="A636" s="5">
        <v>50</v>
      </c>
      <c r="B636" s="5">
        <v>0</v>
      </c>
      <c r="C636" s="5">
        <v>0</v>
      </c>
      <c r="D636" s="5">
        <v>1</v>
      </c>
      <c r="E636" s="5">
        <v>216</v>
      </c>
      <c r="F636" s="5">
        <f>ROUND(Source!AP627,O636)</f>
        <v>0</v>
      </c>
      <c r="G636" s="5" t="s">
        <v>97</v>
      </c>
      <c r="H636" s="5" t="s">
        <v>98</v>
      </c>
      <c r="I636" s="5"/>
      <c r="J636" s="5"/>
      <c r="K636" s="5">
        <v>216</v>
      </c>
      <c r="L636" s="5">
        <v>8</v>
      </c>
      <c r="M636" s="5">
        <v>3</v>
      </c>
      <c r="N636" s="5" t="s">
        <v>3</v>
      </c>
      <c r="O636" s="5">
        <v>2</v>
      </c>
      <c r="P636" s="5">
        <f>ROUND(Source!EH627,O636)</f>
        <v>91805.71</v>
      </c>
      <c r="Q636" s="5"/>
      <c r="R636" s="5"/>
      <c r="S636" s="5"/>
      <c r="T636" s="5"/>
      <c r="U636" s="5"/>
      <c r="V636" s="5"/>
      <c r="W636" s="5"/>
    </row>
    <row r="637" spans="1:245">
      <c r="A637" s="5">
        <v>50</v>
      </c>
      <c r="B637" s="5">
        <v>0</v>
      </c>
      <c r="C637" s="5">
        <v>0</v>
      </c>
      <c r="D637" s="5">
        <v>1</v>
      </c>
      <c r="E637" s="5">
        <v>223</v>
      </c>
      <c r="F637" s="5">
        <f>ROUND(Source!AQ627,O637)</f>
        <v>0</v>
      </c>
      <c r="G637" s="5" t="s">
        <v>99</v>
      </c>
      <c r="H637" s="5" t="s">
        <v>100</v>
      </c>
      <c r="I637" s="5"/>
      <c r="J637" s="5"/>
      <c r="K637" s="5">
        <v>223</v>
      </c>
      <c r="L637" s="5">
        <v>9</v>
      </c>
      <c r="M637" s="5">
        <v>3</v>
      </c>
      <c r="N637" s="5" t="s">
        <v>3</v>
      </c>
      <c r="O637" s="5">
        <v>2</v>
      </c>
      <c r="P637" s="5">
        <f>ROUND(Source!EI627,O637)</f>
        <v>0</v>
      </c>
      <c r="Q637" s="5"/>
      <c r="R637" s="5"/>
      <c r="S637" s="5"/>
      <c r="T637" s="5"/>
      <c r="U637" s="5"/>
      <c r="V637" s="5"/>
      <c r="W637" s="5"/>
    </row>
    <row r="638" spans="1:245">
      <c r="A638" s="5">
        <v>50</v>
      </c>
      <c r="B638" s="5">
        <v>0</v>
      </c>
      <c r="C638" s="5">
        <v>0</v>
      </c>
      <c r="D638" s="5">
        <v>1</v>
      </c>
      <c r="E638" s="5">
        <v>229</v>
      </c>
      <c r="F638" s="5">
        <f>ROUND(Source!AZ627,O638)</f>
        <v>0</v>
      </c>
      <c r="G638" s="5" t="s">
        <v>101</v>
      </c>
      <c r="H638" s="5" t="s">
        <v>102</v>
      </c>
      <c r="I638" s="5"/>
      <c r="J638" s="5"/>
      <c r="K638" s="5">
        <v>229</v>
      </c>
      <c r="L638" s="5">
        <v>10</v>
      </c>
      <c r="M638" s="5">
        <v>3</v>
      </c>
      <c r="N638" s="5" t="s">
        <v>3</v>
      </c>
      <c r="O638" s="5">
        <v>2</v>
      </c>
      <c r="P638" s="5">
        <f>ROUND(Source!ER627,O638)</f>
        <v>91805.71</v>
      </c>
      <c r="Q638" s="5"/>
      <c r="R638" s="5"/>
      <c r="S638" s="5"/>
      <c r="T638" s="5"/>
      <c r="U638" s="5"/>
      <c r="V638" s="5"/>
      <c r="W638" s="5"/>
    </row>
    <row r="639" spans="1:245">
      <c r="A639" s="5">
        <v>50</v>
      </c>
      <c r="B639" s="5">
        <v>0</v>
      </c>
      <c r="C639" s="5">
        <v>0</v>
      </c>
      <c r="D639" s="5">
        <v>1</v>
      </c>
      <c r="E639" s="5">
        <v>203</v>
      </c>
      <c r="F639" s="5">
        <f>ROUND(Source!Q627,O639)</f>
        <v>63.2</v>
      </c>
      <c r="G639" s="5" t="s">
        <v>103</v>
      </c>
      <c r="H639" s="5" t="s">
        <v>104</v>
      </c>
      <c r="I639" s="5"/>
      <c r="J639" s="5"/>
      <c r="K639" s="5">
        <v>203</v>
      </c>
      <c r="L639" s="5">
        <v>11</v>
      </c>
      <c r="M639" s="5">
        <v>3</v>
      </c>
      <c r="N639" s="5" t="s">
        <v>3</v>
      </c>
      <c r="O639" s="5">
        <v>2</v>
      </c>
      <c r="P639" s="5">
        <f>ROUND(Source!DI627,O639)</f>
        <v>63.2</v>
      </c>
      <c r="Q639" s="5"/>
      <c r="R639" s="5"/>
      <c r="S639" s="5"/>
      <c r="T639" s="5"/>
      <c r="U639" s="5"/>
      <c r="V639" s="5"/>
      <c r="W639" s="5"/>
    </row>
    <row r="640" spans="1:245">
      <c r="A640" s="5">
        <v>50</v>
      </c>
      <c r="B640" s="5">
        <v>0</v>
      </c>
      <c r="C640" s="5">
        <v>0</v>
      </c>
      <c r="D640" s="5">
        <v>1</v>
      </c>
      <c r="E640" s="5">
        <v>231</v>
      </c>
      <c r="F640" s="5">
        <f>ROUND(Source!BB627,O640)</f>
        <v>0</v>
      </c>
      <c r="G640" s="5" t="s">
        <v>105</v>
      </c>
      <c r="H640" s="5" t="s">
        <v>106</v>
      </c>
      <c r="I640" s="5"/>
      <c r="J640" s="5"/>
      <c r="K640" s="5">
        <v>231</v>
      </c>
      <c r="L640" s="5">
        <v>12</v>
      </c>
      <c r="M640" s="5">
        <v>3</v>
      </c>
      <c r="N640" s="5" t="s">
        <v>3</v>
      </c>
      <c r="O640" s="5">
        <v>2</v>
      </c>
      <c r="P640" s="5">
        <f>ROUND(Source!ET627,O640)</f>
        <v>0</v>
      </c>
      <c r="Q640" s="5"/>
      <c r="R640" s="5"/>
      <c r="S640" s="5"/>
      <c r="T640" s="5"/>
      <c r="U640" s="5"/>
      <c r="V640" s="5"/>
      <c r="W640" s="5"/>
    </row>
    <row r="641" spans="1:23">
      <c r="A641" s="5">
        <v>50</v>
      </c>
      <c r="B641" s="5">
        <v>0</v>
      </c>
      <c r="C641" s="5">
        <v>0</v>
      </c>
      <c r="D641" s="5">
        <v>1</v>
      </c>
      <c r="E641" s="5">
        <v>204</v>
      </c>
      <c r="F641" s="5">
        <f>ROUND(Source!R627,O641)</f>
        <v>7.61</v>
      </c>
      <c r="G641" s="5" t="s">
        <v>107</v>
      </c>
      <c r="H641" s="5" t="s">
        <v>108</v>
      </c>
      <c r="I641" s="5"/>
      <c r="J641" s="5"/>
      <c r="K641" s="5">
        <v>204</v>
      </c>
      <c r="L641" s="5">
        <v>13</v>
      </c>
      <c r="M641" s="5">
        <v>3</v>
      </c>
      <c r="N641" s="5" t="s">
        <v>3</v>
      </c>
      <c r="O641" s="5">
        <v>2</v>
      </c>
      <c r="P641" s="5">
        <f>ROUND(Source!DJ627,O641)</f>
        <v>7.61</v>
      </c>
      <c r="Q641" s="5"/>
      <c r="R641" s="5"/>
      <c r="S641" s="5"/>
      <c r="T641" s="5"/>
      <c r="U641" s="5"/>
      <c r="V641" s="5"/>
      <c r="W641" s="5"/>
    </row>
    <row r="642" spans="1:23">
      <c r="A642" s="5">
        <v>50</v>
      </c>
      <c r="B642" s="5">
        <v>0</v>
      </c>
      <c r="C642" s="5">
        <v>0</v>
      </c>
      <c r="D642" s="5">
        <v>1</v>
      </c>
      <c r="E642" s="5">
        <v>205</v>
      </c>
      <c r="F642" s="5">
        <f>ROUND(Source!S627,O642)</f>
        <v>282.67</v>
      </c>
      <c r="G642" s="5" t="s">
        <v>109</v>
      </c>
      <c r="H642" s="5" t="s">
        <v>110</v>
      </c>
      <c r="I642" s="5"/>
      <c r="J642" s="5"/>
      <c r="K642" s="5">
        <v>205</v>
      </c>
      <c r="L642" s="5">
        <v>14</v>
      </c>
      <c r="M642" s="5">
        <v>3</v>
      </c>
      <c r="N642" s="5" t="s">
        <v>3</v>
      </c>
      <c r="O642" s="5">
        <v>2</v>
      </c>
      <c r="P642" s="5">
        <f>ROUND(Source!DK627,O642)</f>
        <v>282.67</v>
      </c>
      <c r="Q642" s="5"/>
      <c r="R642" s="5"/>
      <c r="S642" s="5"/>
      <c r="T642" s="5"/>
      <c r="U642" s="5"/>
      <c r="V642" s="5"/>
      <c r="W642" s="5"/>
    </row>
    <row r="643" spans="1:23">
      <c r="A643" s="5">
        <v>50</v>
      </c>
      <c r="B643" s="5">
        <v>0</v>
      </c>
      <c r="C643" s="5">
        <v>0</v>
      </c>
      <c r="D643" s="5">
        <v>1</v>
      </c>
      <c r="E643" s="5">
        <v>232</v>
      </c>
      <c r="F643" s="5">
        <f>ROUND(Source!BC627,O643)</f>
        <v>0</v>
      </c>
      <c r="G643" s="5" t="s">
        <v>111</v>
      </c>
      <c r="H643" s="5" t="s">
        <v>112</v>
      </c>
      <c r="I643" s="5"/>
      <c r="J643" s="5"/>
      <c r="K643" s="5">
        <v>232</v>
      </c>
      <c r="L643" s="5">
        <v>15</v>
      </c>
      <c r="M643" s="5">
        <v>3</v>
      </c>
      <c r="N643" s="5" t="s">
        <v>3</v>
      </c>
      <c r="O643" s="5">
        <v>2</v>
      </c>
      <c r="P643" s="5">
        <f>ROUND(Source!EU627,O643)</f>
        <v>0</v>
      </c>
      <c r="Q643" s="5"/>
      <c r="R643" s="5"/>
      <c r="S643" s="5"/>
      <c r="T643" s="5"/>
      <c r="U643" s="5"/>
      <c r="V643" s="5"/>
      <c r="W643" s="5"/>
    </row>
    <row r="644" spans="1:23">
      <c r="A644" s="5">
        <v>50</v>
      </c>
      <c r="B644" s="5">
        <v>0</v>
      </c>
      <c r="C644" s="5">
        <v>0</v>
      </c>
      <c r="D644" s="5">
        <v>1</v>
      </c>
      <c r="E644" s="5">
        <v>214</v>
      </c>
      <c r="F644" s="5">
        <f>ROUND(Source!AS627,O644)</f>
        <v>1000.18</v>
      </c>
      <c r="G644" s="5" t="s">
        <v>113</v>
      </c>
      <c r="H644" s="5" t="s">
        <v>114</v>
      </c>
      <c r="I644" s="5"/>
      <c r="J644" s="5"/>
      <c r="K644" s="5">
        <v>214</v>
      </c>
      <c r="L644" s="5">
        <v>16</v>
      </c>
      <c r="M644" s="5">
        <v>3</v>
      </c>
      <c r="N644" s="5" t="s">
        <v>3</v>
      </c>
      <c r="O644" s="5">
        <v>2</v>
      </c>
      <c r="P644" s="5">
        <f>ROUND(Source!EK627,O644)</f>
        <v>8778.89</v>
      </c>
      <c r="Q644" s="5"/>
      <c r="R644" s="5"/>
      <c r="S644" s="5"/>
      <c r="T644" s="5"/>
      <c r="U644" s="5"/>
      <c r="V644" s="5"/>
      <c r="W644" s="5"/>
    </row>
    <row r="645" spans="1:23">
      <c r="A645" s="5">
        <v>50</v>
      </c>
      <c r="B645" s="5">
        <v>0</v>
      </c>
      <c r="C645" s="5">
        <v>0</v>
      </c>
      <c r="D645" s="5">
        <v>1</v>
      </c>
      <c r="E645" s="5">
        <v>215</v>
      </c>
      <c r="F645" s="5">
        <f>ROUND(Source!AT627,O645)</f>
        <v>0</v>
      </c>
      <c r="G645" s="5" t="s">
        <v>115</v>
      </c>
      <c r="H645" s="5" t="s">
        <v>116</v>
      </c>
      <c r="I645" s="5"/>
      <c r="J645" s="5"/>
      <c r="K645" s="5">
        <v>215</v>
      </c>
      <c r="L645" s="5">
        <v>17</v>
      </c>
      <c r="M645" s="5">
        <v>3</v>
      </c>
      <c r="N645" s="5" t="s">
        <v>3</v>
      </c>
      <c r="O645" s="5">
        <v>2</v>
      </c>
      <c r="P645" s="5">
        <f>ROUND(Source!EL627,O645)</f>
        <v>9470.19</v>
      </c>
      <c r="Q645" s="5"/>
      <c r="R645" s="5"/>
      <c r="S645" s="5"/>
      <c r="T645" s="5"/>
      <c r="U645" s="5"/>
      <c r="V645" s="5"/>
      <c r="W645" s="5"/>
    </row>
    <row r="646" spans="1:23">
      <c r="A646" s="5">
        <v>50</v>
      </c>
      <c r="B646" s="5">
        <v>0</v>
      </c>
      <c r="C646" s="5">
        <v>0</v>
      </c>
      <c r="D646" s="5">
        <v>1</v>
      </c>
      <c r="E646" s="5">
        <v>217</v>
      </c>
      <c r="F646" s="5">
        <f>ROUND(Source!AU627,O646)</f>
        <v>0</v>
      </c>
      <c r="G646" s="5" t="s">
        <v>117</v>
      </c>
      <c r="H646" s="5" t="s">
        <v>118</v>
      </c>
      <c r="I646" s="5"/>
      <c r="J646" s="5"/>
      <c r="K646" s="5">
        <v>217</v>
      </c>
      <c r="L646" s="5">
        <v>18</v>
      </c>
      <c r="M646" s="5">
        <v>3</v>
      </c>
      <c r="N646" s="5" t="s">
        <v>3</v>
      </c>
      <c r="O646" s="5">
        <v>2</v>
      </c>
      <c r="P646" s="5">
        <f>ROUND(Source!EM627,O646)</f>
        <v>0</v>
      </c>
      <c r="Q646" s="5"/>
      <c r="R646" s="5"/>
      <c r="S646" s="5"/>
      <c r="T646" s="5"/>
      <c r="U646" s="5"/>
      <c r="V646" s="5"/>
      <c r="W646" s="5"/>
    </row>
    <row r="647" spans="1:23">
      <c r="A647" s="5">
        <v>50</v>
      </c>
      <c r="B647" s="5">
        <v>0</v>
      </c>
      <c r="C647" s="5">
        <v>0</v>
      </c>
      <c r="D647" s="5">
        <v>1</v>
      </c>
      <c r="E647" s="5">
        <v>230</v>
      </c>
      <c r="F647" s="5">
        <f>ROUND(Source!BA627,O647)</f>
        <v>0</v>
      </c>
      <c r="G647" s="5" t="s">
        <v>119</v>
      </c>
      <c r="H647" s="5" t="s">
        <v>120</v>
      </c>
      <c r="I647" s="5"/>
      <c r="J647" s="5"/>
      <c r="K647" s="5">
        <v>230</v>
      </c>
      <c r="L647" s="5">
        <v>19</v>
      </c>
      <c r="M647" s="5">
        <v>3</v>
      </c>
      <c r="N647" s="5" t="s">
        <v>3</v>
      </c>
      <c r="O647" s="5">
        <v>2</v>
      </c>
      <c r="P647" s="5">
        <f>ROUND(Source!ES627,O647)</f>
        <v>0</v>
      </c>
      <c r="Q647" s="5"/>
      <c r="R647" s="5"/>
      <c r="S647" s="5"/>
      <c r="T647" s="5"/>
      <c r="U647" s="5"/>
      <c r="V647" s="5"/>
      <c r="W647" s="5"/>
    </row>
    <row r="648" spans="1:23">
      <c r="A648" s="5">
        <v>50</v>
      </c>
      <c r="B648" s="5">
        <v>0</v>
      </c>
      <c r="C648" s="5">
        <v>0</v>
      </c>
      <c r="D648" s="5">
        <v>1</v>
      </c>
      <c r="E648" s="5">
        <v>206</v>
      </c>
      <c r="F648" s="5">
        <f>ROUND(Source!T627,O648)</f>
        <v>0</v>
      </c>
      <c r="G648" s="5" t="s">
        <v>121</v>
      </c>
      <c r="H648" s="5" t="s">
        <v>122</v>
      </c>
      <c r="I648" s="5"/>
      <c r="J648" s="5"/>
      <c r="K648" s="5">
        <v>206</v>
      </c>
      <c r="L648" s="5">
        <v>20</v>
      </c>
      <c r="M648" s="5">
        <v>3</v>
      </c>
      <c r="N648" s="5" t="s">
        <v>3</v>
      </c>
      <c r="O648" s="5">
        <v>2</v>
      </c>
      <c r="P648" s="5">
        <f>ROUND(Source!DL627,O648)</f>
        <v>0</v>
      </c>
      <c r="Q648" s="5"/>
      <c r="R648" s="5"/>
      <c r="S648" s="5"/>
      <c r="T648" s="5"/>
      <c r="U648" s="5"/>
      <c r="V648" s="5"/>
      <c r="W648" s="5"/>
    </row>
    <row r="649" spans="1:23">
      <c r="A649" s="5">
        <v>50</v>
      </c>
      <c r="B649" s="5">
        <v>0</v>
      </c>
      <c r="C649" s="5">
        <v>0</v>
      </c>
      <c r="D649" s="5">
        <v>1</v>
      </c>
      <c r="E649" s="5">
        <v>207</v>
      </c>
      <c r="F649" s="5">
        <f>Source!U627</f>
        <v>29.973862199999999</v>
      </c>
      <c r="G649" s="5" t="s">
        <v>123</v>
      </c>
      <c r="H649" s="5" t="s">
        <v>124</v>
      </c>
      <c r="I649" s="5"/>
      <c r="J649" s="5"/>
      <c r="K649" s="5">
        <v>207</v>
      </c>
      <c r="L649" s="5">
        <v>21</v>
      </c>
      <c r="M649" s="5">
        <v>3</v>
      </c>
      <c r="N649" s="5" t="s">
        <v>3</v>
      </c>
      <c r="O649" s="5">
        <v>-1</v>
      </c>
      <c r="P649" s="5">
        <f>Source!DM627</f>
        <v>29.973862199999999</v>
      </c>
      <c r="Q649" s="5"/>
      <c r="R649" s="5"/>
      <c r="S649" s="5"/>
      <c r="T649" s="5"/>
      <c r="U649" s="5"/>
      <c r="V649" s="5"/>
      <c r="W649" s="5"/>
    </row>
    <row r="650" spans="1:23">
      <c r="A650" s="5">
        <v>50</v>
      </c>
      <c r="B650" s="5">
        <v>0</v>
      </c>
      <c r="C650" s="5">
        <v>0</v>
      </c>
      <c r="D650" s="5">
        <v>1</v>
      </c>
      <c r="E650" s="5">
        <v>208</v>
      </c>
      <c r="F650" s="5">
        <f>Source!V627</f>
        <v>0.64609499999999986</v>
      </c>
      <c r="G650" s="5" t="s">
        <v>125</v>
      </c>
      <c r="H650" s="5" t="s">
        <v>126</v>
      </c>
      <c r="I650" s="5"/>
      <c r="J650" s="5"/>
      <c r="K650" s="5">
        <v>208</v>
      </c>
      <c r="L650" s="5">
        <v>22</v>
      </c>
      <c r="M650" s="5">
        <v>3</v>
      </c>
      <c r="N650" s="5" t="s">
        <v>3</v>
      </c>
      <c r="O650" s="5">
        <v>-1</v>
      </c>
      <c r="P650" s="5">
        <f>Source!DN627</f>
        <v>0.64609499999999986</v>
      </c>
      <c r="Q650" s="5"/>
      <c r="R650" s="5"/>
      <c r="S650" s="5"/>
      <c r="T650" s="5"/>
      <c r="U650" s="5"/>
      <c r="V650" s="5"/>
      <c r="W650" s="5"/>
    </row>
    <row r="651" spans="1:23">
      <c r="A651" s="5">
        <v>50</v>
      </c>
      <c r="B651" s="5">
        <v>0</v>
      </c>
      <c r="C651" s="5">
        <v>0</v>
      </c>
      <c r="D651" s="5">
        <v>1</v>
      </c>
      <c r="E651" s="5">
        <v>209</v>
      </c>
      <c r="F651" s="5">
        <f>ROUND(Source!W627,O651)</f>
        <v>0</v>
      </c>
      <c r="G651" s="5" t="s">
        <v>127</v>
      </c>
      <c r="H651" s="5" t="s">
        <v>128</v>
      </c>
      <c r="I651" s="5"/>
      <c r="J651" s="5"/>
      <c r="K651" s="5">
        <v>209</v>
      </c>
      <c r="L651" s="5">
        <v>23</v>
      </c>
      <c r="M651" s="5">
        <v>3</v>
      </c>
      <c r="N651" s="5" t="s">
        <v>3</v>
      </c>
      <c r="O651" s="5">
        <v>2</v>
      </c>
      <c r="P651" s="5">
        <f>ROUND(Source!DO627,O651)</f>
        <v>0</v>
      </c>
      <c r="Q651" s="5"/>
      <c r="R651" s="5"/>
      <c r="S651" s="5"/>
      <c r="T651" s="5"/>
      <c r="U651" s="5"/>
      <c r="V651" s="5"/>
      <c r="W651" s="5"/>
    </row>
    <row r="652" spans="1:23">
      <c r="A652" s="5">
        <v>50</v>
      </c>
      <c r="B652" s="5">
        <v>0</v>
      </c>
      <c r="C652" s="5">
        <v>0</v>
      </c>
      <c r="D652" s="5">
        <v>1</v>
      </c>
      <c r="E652" s="5">
        <v>233</v>
      </c>
      <c r="F652" s="5">
        <f>ROUND(Source!BD627,O652)</f>
        <v>0</v>
      </c>
      <c r="G652" s="5" t="s">
        <v>129</v>
      </c>
      <c r="H652" s="5" t="s">
        <v>130</v>
      </c>
      <c r="I652" s="5"/>
      <c r="J652" s="5"/>
      <c r="K652" s="5">
        <v>233</v>
      </c>
      <c r="L652" s="5">
        <v>24</v>
      </c>
      <c r="M652" s="5">
        <v>3</v>
      </c>
      <c r="N652" s="5" t="s">
        <v>3</v>
      </c>
      <c r="O652" s="5">
        <v>2</v>
      </c>
      <c r="P652" s="5">
        <f>ROUND(Source!EV627,O652)</f>
        <v>0</v>
      </c>
      <c r="Q652" s="5"/>
      <c r="R652" s="5"/>
      <c r="S652" s="5"/>
      <c r="T652" s="5"/>
      <c r="U652" s="5"/>
      <c r="V652" s="5"/>
      <c r="W652" s="5"/>
    </row>
    <row r="653" spans="1:23">
      <c r="A653" s="5">
        <v>50</v>
      </c>
      <c r="B653" s="5">
        <v>0</v>
      </c>
      <c r="C653" s="5">
        <v>0</v>
      </c>
      <c r="D653" s="5">
        <v>1</v>
      </c>
      <c r="E653" s="5">
        <v>210</v>
      </c>
      <c r="F653" s="5">
        <f>ROUND(Source!X627,O653)</f>
        <v>333.82</v>
      </c>
      <c r="G653" s="5" t="s">
        <v>131</v>
      </c>
      <c r="H653" s="5" t="s">
        <v>132</v>
      </c>
      <c r="I653" s="5"/>
      <c r="J653" s="5"/>
      <c r="K653" s="5">
        <v>210</v>
      </c>
      <c r="L653" s="5">
        <v>25</v>
      </c>
      <c r="M653" s="5">
        <v>3</v>
      </c>
      <c r="N653" s="5" t="s">
        <v>3</v>
      </c>
      <c r="O653" s="5">
        <v>2</v>
      </c>
      <c r="P653" s="5">
        <f>ROUND(Source!DP627,O653)</f>
        <v>333.82</v>
      </c>
      <c r="Q653" s="5"/>
      <c r="R653" s="5"/>
      <c r="S653" s="5"/>
      <c r="T653" s="5"/>
      <c r="U653" s="5"/>
      <c r="V653" s="5"/>
      <c r="W653" s="5"/>
    </row>
    <row r="654" spans="1:23">
      <c r="A654" s="5">
        <v>50</v>
      </c>
      <c r="B654" s="5">
        <v>0</v>
      </c>
      <c r="C654" s="5">
        <v>0</v>
      </c>
      <c r="D654" s="5">
        <v>1</v>
      </c>
      <c r="E654" s="5">
        <v>211</v>
      </c>
      <c r="F654" s="5">
        <f>ROUND(Source!Y627,O654)</f>
        <v>206.1</v>
      </c>
      <c r="G654" s="5" t="s">
        <v>133</v>
      </c>
      <c r="H654" s="5" t="s">
        <v>134</v>
      </c>
      <c r="I654" s="5"/>
      <c r="J654" s="5"/>
      <c r="K654" s="5">
        <v>211</v>
      </c>
      <c r="L654" s="5">
        <v>26</v>
      </c>
      <c r="M654" s="5">
        <v>3</v>
      </c>
      <c r="N654" s="5" t="s">
        <v>3</v>
      </c>
      <c r="O654" s="5">
        <v>2</v>
      </c>
      <c r="P654" s="5">
        <f>ROUND(Source!DQ627,O654)</f>
        <v>206.1</v>
      </c>
      <c r="Q654" s="5"/>
      <c r="R654" s="5"/>
      <c r="S654" s="5"/>
      <c r="T654" s="5"/>
      <c r="U654" s="5"/>
      <c r="V654" s="5"/>
      <c r="W654" s="5"/>
    </row>
    <row r="655" spans="1:23">
      <c r="A655" s="5">
        <v>50</v>
      </c>
      <c r="B655" s="5">
        <v>0</v>
      </c>
      <c r="C655" s="5">
        <v>0</v>
      </c>
      <c r="D655" s="5">
        <v>1</v>
      </c>
      <c r="E655" s="5">
        <v>224</v>
      </c>
      <c r="F655" s="5">
        <f>ROUND(Source!AR627,O655)</f>
        <v>1000.18</v>
      </c>
      <c r="G655" s="5" t="s">
        <v>135</v>
      </c>
      <c r="H655" s="5" t="s">
        <v>136</v>
      </c>
      <c r="I655" s="5"/>
      <c r="J655" s="5"/>
      <c r="K655" s="5">
        <v>224</v>
      </c>
      <c r="L655" s="5">
        <v>27</v>
      </c>
      <c r="M655" s="5">
        <v>3</v>
      </c>
      <c r="N655" s="5" t="s">
        <v>3</v>
      </c>
      <c r="O655" s="5">
        <v>2</v>
      </c>
      <c r="P655" s="5">
        <f>ROUND(Source!EJ627,O655)</f>
        <v>110054.79</v>
      </c>
      <c r="Q655" s="5"/>
      <c r="R655" s="5"/>
      <c r="S655" s="5"/>
      <c r="T655" s="5"/>
      <c r="U655" s="5"/>
      <c r="V655" s="5"/>
      <c r="W655" s="5"/>
    </row>
    <row r="657" spans="1:255">
      <c r="A657" s="1">
        <v>4</v>
      </c>
      <c r="B657" s="1">
        <v>1</v>
      </c>
      <c r="C657" s="1"/>
      <c r="D657" s="1">
        <f>ROW(A684)</f>
        <v>684</v>
      </c>
      <c r="E657" s="1"/>
      <c r="F657" s="1" t="s">
        <v>355</v>
      </c>
      <c r="G657" s="1" t="s">
        <v>355</v>
      </c>
      <c r="H657" s="1" t="s">
        <v>3</v>
      </c>
      <c r="I657" s="1">
        <v>0</v>
      </c>
      <c r="J657" s="1"/>
      <c r="K657" s="1">
        <v>-1</v>
      </c>
      <c r="L657" s="1"/>
      <c r="M657" s="1"/>
      <c r="N657" s="1"/>
      <c r="O657" s="1"/>
      <c r="P657" s="1"/>
      <c r="Q657" s="1"/>
      <c r="R657" s="1"/>
      <c r="S657" s="1"/>
      <c r="T657" s="1"/>
      <c r="U657" s="1" t="s">
        <v>3</v>
      </c>
      <c r="V657" s="1">
        <v>0</v>
      </c>
      <c r="W657" s="1"/>
      <c r="X657" s="1"/>
      <c r="Y657" s="1"/>
      <c r="Z657" s="1"/>
      <c r="AA657" s="1"/>
      <c r="AB657" s="1" t="s">
        <v>3</v>
      </c>
      <c r="AC657" s="1" t="s">
        <v>3</v>
      </c>
      <c r="AD657" s="1" t="s">
        <v>3</v>
      </c>
      <c r="AE657" s="1" t="s">
        <v>3</v>
      </c>
      <c r="AF657" s="1" t="s">
        <v>3</v>
      </c>
      <c r="AG657" s="1" t="s">
        <v>3</v>
      </c>
      <c r="AH657" s="1"/>
      <c r="AI657" s="1"/>
      <c r="AJ657" s="1"/>
      <c r="AK657" s="1"/>
      <c r="AL657" s="1"/>
      <c r="AM657" s="1"/>
      <c r="AN657" s="1"/>
      <c r="AO657" s="1"/>
      <c r="AP657" s="1" t="s">
        <v>3</v>
      </c>
      <c r="AQ657" s="1" t="s">
        <v>3</v>
      </c>
      <c r="AR657" s="1" t="s">
        <v>3</v>
      </c>
      <c r="AS657" s="1"/>
      <c r="AT657" s="1"/>
      <c r="AU657" s="1"/>
      <c r="AV657" s="1"/>
      <c r="AW657" s="1"/>
      <c r="AX657" s="1"/>
      <c r="AY657" s="1"/>
      <c r="AZ657" s="1" t="s">
        <v>3</v>
      </c>
      <c r="BA657" s="1"/>
      <c r="BB657" s="1" t="s">
        <v>3</v>
      </c>
      <c r="BC657" s="1" t="s">
        <v>3</v>
      </c>
      <c r="BD657" s="1" t="s">
        <v>3</v>
      </c>
      <c r="BE657" s="1" t="s">
        <v>3</v>
      </c>
      <c r="BF657" s="1" t="s">
        <v>3</v>
      </c>
      <c r="BG657" s="1" t="s">
        <v>3</v>
      </c>
      <c r="BH657" s="1" t="s">
        <v>3</v>
      </c>
      <c r="BI657" s="1" t="s">
        <v>3</v>
      </c>
      <c r="BJ657" s="1" t="s">
        <v>3</v>
      </c>
      <c r="BK657" s="1" t="s">
        <v>3</v>
      </c>
      <c r="BL657" s="1" t="s">
        <v>3</v>
      </c>
      <c r="BM657" s="1" t="s">
        <v>3</v>
      </c>
      <c r="BN657" s="1" t="s">
        <v>3</v>
      </c>
      <c r="BO657" s="1" t="s">
        <v>3</v>
      </c>
      <c r="BP657" s="1" t="s">
        <v>3</v>
      </c>
      <c r="BQ657" s="1"/>
      <c r="BR657" s="1"/>
      <c r="BS657" s="1"/>
      <c r="BT657" s="1"/>
      <c r="BU657" s="1"/>
      <c r="BV657" s="1"/>
      <c r="BW657" s="1"/>
      <c r="BX657" s="1">
        <v>0</v>
      </c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>
        <v>0</v>
      </c>
    </row>
    <row r="659" spans="1:255">
      <c r="A659" s="3">
        <v>52</v>
      </c>
      <c r="B659" s="3">
        <f t="shared" ref="B659:G659" si="582">B684</f>
        <v>1</v>
      </c>
      <c r="C659" s="3">
        <f t="shared" si="582"/>
        <v>4</v>
      </c>
      <c r="D659" s="3">
        <f t="shared" si="582"/>
        <v>657</v>
      </c>
      <c r="E659" s="3">
        <f t="shared" si="582"/>
        <v>0</v>
      </c>
      <c r="F659" s="3" t="str">
        <f t="shared" si="582"/>
        <v>12.Система ПД7 (оборудование)</v>
      </c>
      <c r="G659" s="3" t="str">
        <f t="shared" si="582"/>
        <v>12.Система ПД7 (оборудование)</v>
      </c>
      <c r="H659" s="3"/>
      <c r="I659" s="3"/>
      <c r="J659" s="3"/>
      <c r="K659" s="3"/>
      <c r="L659" s="3"/>
      <c r="M659" s="3"/>
      <c r="N659" s="3"/>
      <c r="O659" s="3">
        <f t="shared" ref="O659:AT659" si="583">O684</f>
        <v>504.83</v>
      </c>
      <c r="P659" s="3">
        <f t="shared" si="583"/>
        <v>116.42</v>
      </c>
      <c r="Q659" s="3">
        <f t="shared" si="583"/>
        <v>63.55</v>
      </c>
      <c r="R659" s="3">
        <f t="shared" si="583"/>
        <v>7.71</v>
      </c>
      <c r="S659" s="3">
        <f t="shared" si="583"/>
        <v>324.86</v>
      </c>
      <c r="T659" s="3">
        <f t="shared" si="583"/>
        <v>0</v>
      </c>
      <c r="U659" s="3">
        <f t="shared" si="583"/>
        <v>34.807505399999997</v>
      </c>
      <c r="V659" s="3">
        <f t="shared" si="583"/>
        <v>0.65443499999999988</v>
      </c>
      <c r="W659" s="3">
        <f t="shared" si="583"/>
        <v>0</v>
      </c>
      <c r="X659" s="3">
        <f t="shared" si="583"/>
        <v>382.46</v>
      </c>
      <c r="Y659" s="3">
        <f t="shared" si="583"/>
        <v>236.12</v>
      </c>
      <c r="Z659" s="3">
        <f t="shared" si="583"/>
        <v>0</v>
      </c>
      <c r="AA659" s="3">
        <f t="shared" si="583"/>
        <v>0</v>
      </c>
      <c r="AB659" s="3">
        <f t="shared" si="583"/>
        <v>504.83</v>
      </c>
      <c r="AC659" s="3">
        <f t="shared" si="583"/>
        <v>116.42</v>
      </c>
      <c r="AD659" s="3">
        <f t="shared" si="583"/>
        <v>63.55</v>
      </c>
      <c r="AE659" s="3">
        <f t="shared" si="583"/>
        <v>7.71</v>
      </c>
      <c r="AF659" s="3">
        <f t="shared" si="583"/>
        <v>324.86</v>
      </c>
      <c r="AG659" s="3">
        <f t="shared" si="583"/>
        <v>0</v>
      </c>
      <c r="AH659" s="3">
        <f t="shared" si="583"/>
        <v>34.807505399999997</v>
      </c>
      <c r="AI659" s="3">
        <f t="shared" si="583"/>
        <v>0.65443499999999988</v>
      </c>
      <c r="AJ659" s="3">
        <f t="shared" si="583"/>
        <v>0</v>
      </c>
      <c r="AK659" s="3">
        <f t="shared" si="583"/>
        <v>382.46</v>
      </c>
      <c r="AL659" s="3">
        <f t="shared" si="583"/>
        <v>236.12</v>
      </c>
      <c r="AM659" s="3">
        <f t="shared" si="583"/>
        <v>0</v>
      </c>
      <c r="AN659" s="3">
        <f t="shared" si="583"/>
        <v>0</v>
      </c>
      <c r="AO659" s="3">
        <f t="shared" si="583"/>
        <v>0</v>
      </c>
      <c r="AP659" s="3">
        <f t="shared" si="583"/>
        <v>0</v>
      </c>
      <c r="AQ659" s="3">
        <f t="shared" si="583"/>
        <v>0</v>
      </c>
      <c r="AR659" s="3">
        <f t="shared" si="583"/>
        <v>1123.4100000000001</v>
      </c>
      <c r="AS659" s="3">
        <f t="shared" si="583"/>
        <v>1123.4100000000001</v>
      </c>
      <c r="AT659" s="3">
        <f t="shared" si="583"/>
        <v>0</v>
      </c>
      <c r="AU659" s="3">
        <f t="shared" ref="AU659:BZ659" si="584">AU684</f>
        <v>0</v>
      </c>
      <c r="AV659" s="3">
        <f t="shared" si="584"/>
        <v>116.42</v>
      </c>
      <c r="AW659" s="3">
        <f t="shared" si="584"/>
        <v>116.42</v>
      </c>
      <c r="AX659" s="3">
        <f t="shared" si="584"/>
        <v>0</v>
      </c>
      <c r="AY659" s="3">
        <f t="shared" si="584"/>
        <v>116.42</v>
      </c>
      <c r="AZ659" s="3">
        <f t="shared" si="584"/>
        <v>0</v>
      </c>
      <c r="BA659" s="3">
        <f t="shared" si="584"/>
        <v>0</v>
      </c>
      <c r="BB659" s="3">
        <f t="shared" si="584"/>
        <v>0</v>
      </c>
      <c r="BC659" s="3">
        <f t="shared" si="584"/>
        <v>0</v>
      </c>
      <c r="BD659" s="3">
        <f t="shared" si="584"/>
        <v>0</v>
      </c>
      <c r="BE659" s="3">
        <f t="shared" si="584"/>
        <v>0</v>
      </c>
      <c r="BF659" s="3">
        <f t="shared" si="584"/>
        <v>0</v>
      </c>
      <c r="BG659" s="3">
        <f t="shared" si="584"/>
        <v>0</v>
      </c>
      <c r="BH659" s="3">
        <f t="shared" si="584"/>
        <v>0</v>
      </c>
      <c r="BI659" s="3">
        <f t="shared" si="584"/>
        <v>0</v>
      </c>
      <c r="BJ659" s="3">
        <f t="shared" si="584"/>
        <v>0</v>
      </c>
      <c r="BK659" s="3">
        <f t="shared" si="584"/>
        <v>0</v>
      </c>
      <c r="BL659" s="3">
        <f t="shared" si="584"/>
        <v>0</v>
      </c>
      <c r="BM659" s="3">
        <f t="shared" si="584"/>
        <v>0</v>
      </c>
      <c r="BN659" s="3">
        <f t="shared" si="584"/>
        <v>0</v>
      </c>
      <c r="BO659" s="3">
        <f t="shared" si="584"/>
        <v>0</v>
      </c>
      <c r="BP659" s="3">
        <f t="shared" si="584"/>
        <v>0</v>
      </c>
      <c r="BQ659" s="3">
        <f t="shared" si="584"/>
        <v>0</v>
      </c>
      <c r="BR659" s="3">
        <f t="shared" si="584"/>
        <v>0</v>
      </c>
      <c r="BS659" s="3">
        <f t="shared" si="584"/>
        <v>0</v>
      </c>
      <c r="BT659" s="3">
        <f t="shared" si="584"/>
        <v>0</v>
      </c>
      <c r="BU659" s="3">
        <f t="shared" si="584"/>
        <v>0</v>
      </c>
      <c r="BV659" s="3">
        <f t="shared" si="584"/>
        <v>0</v>
      </c>
      <c r="BW659" s="3">
        <f t="shared" si="584"/>
        <v>0</v>
      </c>
      <c r="BX659" s="3">
        <f t="shared" si="584"/>
        <v>0</v>
      </c>
      <c r="BY659" s="3">
        <f t="shared" si="584"/>
        <v>0</v>
      </c>
      <c r="BZ659" s="3">
        <f t="shared" si="584"/>
        <v>0</v>
      </c>
      <c r="CA659" s="3">
        <f t="shared" ref="CA659:DF659" si="585">CA684</f>
        <v>1123.4100000000001</v>
      </c>
      <c r="CB659" s="3">
        <f t="shared" si="585"/>
        <v>1123.4100000000001</v>
      </c>
      <c r="CC659" s="3">
        <f t="shared" si="585"/>
        <v>0</v>
      </c>
      <c r="CD659" s="3">
        <f t="shared" si="585"/>
        <v>0</v>
      </c>
      <c r="CE659" s="3">
        <f t="shared" si="585"/>
        <v>116.42</v>
      </c>
      <c r="CF659" s="3">
        <f t="shared" si="585"/>
        <v>116.42</v>
      </c>
      <c r="CG659" s="3">
        <f t="shared" si="585"/>
        <v>0</v>
      </c>
      <c r="CH659" s="3">
        <f t="shared" si="585"/>
        <v>116.42</v>
      </c>
      <c r="CI659" s="3">
        <f t="shared" si="585"/>
        <v>0</v>
      </c>
      <c r="CJ659" s="3">
        <f t="shared" si="585"/>
        <v>0</v>
      </c>
      <c r="CK659" s="3">
        <f t="shared" si="585"/>
        <v>0</v>
      </c>
      <c r="CL659" s="3">
        <f t="shared" si="585"/>
        <v>0</v>
      </c>
      <c r="CM659" s="3">
        <f t="shared" si="585"/>
        <v>0</v>
      </c>
      <c r="CN659" s="3">
        <f t="shared" si="585"/>
        <v>0</v>
      </c>
      <c r="CO659" s="3">
        <f t="shared" si="585"/>
        <v>0</v>
      </c>
      <c r="CP659" s="3">
        <f t="shared" si="585"/>
        <v>0</v>
      </c>
      <c r="CQ659" s="3">
        <f t="shared" si="585"/>
        <v>0</v>
      </c>
      <c r="CR659" s="3">
        <f t="shared" si="585"/>
        <v>0</v>
      </c>
      <c r="CS659" s="3">
        <f t="shared" si="585"/>
        <v>0</v>
      </c>
      <c r="CT659" s="3">
        <f t="shared" si="585"/>
        <v>0</v>
      </c>
      <c r="CU659" s="3">
        <f t="shared" si="585"/>
        <v>0</v>
      </c>
      <c r="CV659" s="3">
        <f t="shared" si="585"/>
        <v>0</v>
      </c>
      <c r="CW659" s="3">
        <f t="shared" si="585"/>
        <v>0</v>
      </c>
      <c r="CX659" s="3">
        <f t="shared" si="585"/>
        <v>0</v>
      </c>
      <c r="CY659" s="3">
        <f t="shared" si="585"/>
        <v>0</v>
      </c>
      <c r="CZ659" s="3">
        <f t="shared" si="585"/>
        <v>0</v>
      </c>
      <c r="DA659" s="3">
        <f t="shared" si="585"/>
        <v>0</v>
      </c>
      <c r="DB659" s="3">
        <f t="shared" si="585"/>
        <v>0</v>
      </c>
      <c r="DC659" s="3">
        <f t="shared" si="585"/>
        <v>0</v>
      </c>
      <c r="DD659" s="3">
        <f t="shared" si="585"/>
        <v>0</v>
      </c>
      <c r="DE659" s="3">
        <f t="shared" si="585"/>
        <v>0</v>
      </c>
      <c r="DF659" s="3">
        <f t="shared" si="585"/>
        <v>0</v>
      </c>
      <c r="DG659" s="4">
        <f t="shared" ref="DG659:EL659" si="586">DG684</f>
        <v>87895.039999999994</v>
      </c>
      <c r="DH659" s="4">
        <f t="shared" si="586"/>
        <v>87506.63</v>
      </c>
      <c r="DI659" s="4">
        <f t="shared" si="586"/>
        <v>63.55</v>
      </c>
      <c r="DJ659" s="4">
        <f t="shared" si="586"/>
        <v>7.71</v>
      </c>
      <c r="DK659" s="4">
        <f t="shared" si="586"/>
        <v>324.86</v>
      </c>
      <c r="DL659" s="4">
        <f t="shared" si="586"/>
        <v>0</v>
      </c>
      <c r="DM659" s="4">
        <f t="shared" si="586"/>
        <v>34.807505399999997</v>
      </c>
      <c r="DN659" s="4">
        <f t="shared" si="586"/>
        <v>0.65443499999999988</v>
      </c>
      <c r="DO659" s="4">
        <f t="shared" si="586"/>
        <v>0</v>
      </c>
      <c r="DP659" s="4">
        <f t="shared" si="586"/>
        <v>382.46</v>
      </c>
      <c r="DQ659" s="4">
        <f t="shared" si="586"/>
        <v>236.12</v>
      </c>
      <c r="DR659" s="4">
        <f t="shared" si="586"/>
        <v>0</v>
      </c>
      <c r="DS659" s="4">
        <f t="shared" si="586"/>
        <v>0</v>
      </c>
      <c r="DT659" s="4">
        <f t="shared" si="586"/>
        <v>87895.039999999994</v>
      </c>
      <c r="DU659" s="4">
        <f t="shared" si="586"/>
        <v>87506.63</v>
      </c>
      <c r="DV659" s="4">
        <f t="shared" si="586"/>
        <v>63.55</v>
      </c>
      <c r="DW659" s="4">
        <f t="shared" si="586"/>
        <v>7.71</v>
      </c>
      <c r="DX659" s="4">
        <f t="shared" si="586"/>
        <v>324.86</v>
      </c>
      <c r="DY659" s="4">
        <f t="shared" si="586"/>
        <v>0</v>
      </c>
      <c r="DZ659" s="4">
        <f t="shared" si="586"/>
        <v>34.807505399999997</v>
      </c>
      <c r="EA659" s="4">
        <f t="shared" si="586"/>
        <v>0.65443499999999988</v>
      </c>
      <c r="EB659" s="4">
        <f t="shared" si="586"/>
        <v>0</v>
      </c>
      <c r="EC659" s="4">
        <f t="shared" si="586"/>
        <v>382.46</v>
      </c>
      <c r="ED659" s="4">
        <f t="shared" si="586"/>
        <v>236.12</v>
      </c>
      <c r="EE659" s="4">
        <f t="shared" si="586"/>
        <v>0</v>
      </c>
      <c r="EF659" s="4">
        <f t="shared" si="586"/>
        <v>0</v>
      </c>
      <c r="EG659" s="4">
        <f t="shared" si="586"/>
        <v>0</v>
      </c>
      <c r="EH659" s="4">
        <f t="shared" si="586"/>
        <v>71415.11</v>
      </c>
      <c r="EI659" s="4">
        <f t="shared" si="586"/>
        <v>0</v>
      </c>
      <c r="EJ659" s="4">
        <f t="shared" si="586"/>
        <v>88513.62</v>
      </c>
      <c r="EK659" s="4">
        <f t="shared" si="586"/>
        <v>6176.97</v>
      </c>
      <c r="EL659" s="4">
        <f t="shared" si="586"/>
        <v>10921.54</v>
      </c>
      <c r="EM659" s="4">
        <f t="shared" ref="EM659:FR659" si="587">EM684</f>
        <v>0</v>
      </c>
      <c r="EN659" s="4">
        <f t="shared" si="587"/>
        <v>87506.63</v>
      </c>
      <c r="EO659" s="4">
        <f t="shared" si="587"/>
        <v>16091.52</v>
      </c>
      <c r="EP659" s="4">
        <f t="shared" si="587"/>
        <v>0</v>
      </c>
      <c r="EQ659" s="4">
        <f t="shared" si="587"/>
        <v>16091.52</v>
      </c>
      <c r="ER659" s="4">
        <f t="shared" si="587"/>
        <v>71415.11</v>
      </c>
      <c r="ES659" s="4">
        <f t="shared" si="587"/>
        <v>0</v>
      </c>
      <c r="ET659" s="4">
        <f t="shared" si="587"/>
        <v>0</v>
      </c>
      <c r="EU659" s="4">
        <f t="shared" si="587"/>
        <v>0</v>
      </c>
      <c r="EV659" s="4">
        <f t="shared" si="587"/>
        <v>0</v>
      </c>
      <c r="EW659" s="4">
        <f t="shared" si="587"/>
        <v>0</v>
      </c>
      <c r="EX659" s="4">
        <f t="shared" si="587"/>
        <v>0</v>
      </c>
      <c r="EY659" s="4">
        <f t="shared" si="587"/>
        <v>0</v>
      </c>
      <c r="EZ659" s="4">
        <f t="shared" si="587"/>
        <v>0</v>
      </c>
      <c r="FA659" s="4">
        <f t="shared" si="587"/>
        <v>0</v>
      </c>
      <c r="FB659" s="4">
        <f t="shared" si="587"/>
        <v>0</v>
      </c>
      <c r="FC659" s="4">
        <f t="shared" si="587"/>
        <v>0</v>
      </c>
      <c r="FD659" s="4">
        <f t="shared" si="587"/>
        <v>0</v>
      </c>
      <c r="FE659" s="4">
        <f t="shared" si="587"/>
        <v>0</v>
      </c>
      <c r="FF659" s="4">
        <f t="shared" si="587"/>
        <v>0</v>
      </c>
      <c r="FG659" s="4">
        <f t="shared" si="587"/>
        <v>0</v>
      </c>
      <c r="FH659" s="4">
        <f t="shared" si="587"/>
        <v>0</v>
      </c>
      <c r="FI659" s="4">
        <f t="shared" si="587"/>
        <v>0</v>
      </c>
      <c r="FJ659" s="4">
        <f t="shared" si="587"/>
        <v>0</v>
      </c>
      <c r="FK659" s="4">
        <f t="shared" si="587"/>
        <v>0</v>
      </c>
      <c r="FL659" s="4">
        <f t="shared" si="587"/>
        <v>0</v>
      </c>
      <c r="FM659" s="4">
        <f t="shared" si="587"/>
        <v>0</v>
      </c>
      <c r="FN659" s="4">
        <f t="shared" si="587"/>
        <v>0</v>
      </c>
      <c r="FO659" s="4">
        <f t="shared" si="587"/>
        <v>0</v>
      </c>
      <c r="FP659" s="4">
        <f t="shared" si="587"/>
        <v>0</v>
      </c>
      <c r="FQ659" s="4">
        <f t="shared" si="587"/>
        <v>71415.11</v>
      </c>
      <c r="FR659" s="4">
        <f t="shared" si="587"/>
        <v>0</v>
      </c>
      <c r="FS659" s="4">
        <f t="shared" ref="FS659:GX659" si="588">FS684</f>
        <v>88513.62</v>
      </c>
      <c r="FT659" s="4">
        <f t="shared" si="588"/>
        <v>6176.97</v>
      </c>
      <c r="FU659" s="4">
        <f t="shared" si="588"/>
        <v>10921.54</v>
      </c>
      <c r="FV659" s="4">
        <f t="shared" si="588"/>
        <v>0</v>
      </c>
      <c r="FW659" s="4">
        <f t="shared" si="588"/>
        <v>87506.63</v>
      </c>
      <c r="FX659" s="4">
        <f t="shared" si="588"/>
        <v>16091.520000000004</v>
      </c>
      <c r="FY659" s="4">
        <f t="shared" si="588"/>
        <v>0</v>
      </c>
      <c r="FZ659" s="4">
        <f t="shared" si="588"/>
        <v>16091.520000000004</v>
      </c>
      <c r="GA659" s="4">
        <f t="shared" si="588"/>
        <v>71415.11</v>
      </c>
      <c r="GB659" s="4">
        <f t="shared" si="588"/>
        <v>0</v>
      </c>
      <c r="GC659" s="4">
        <f t="shared" si="588"/>
        <v>0</v>
      </c>
      <c r="GD659" s="4">
        <f t="shared" si="588"/>
        <v>0</v>
      </c>
      <c r="GE659" s="4">
        <f t="shared" si="588"/>
        <v>0</v>
      </c>
      <c r="GF659" s="4">
        <f t="shared" si="588"/>
        <v>0</v>
      </c>
      <c r="GG659" s="4">
        <f t="shared" si="588"/>
        <v>0</v>
      </c>
      <c r="GH659" s="4">
        <f t="shared" si="588"/>
        <v>0</v>
      </c>
      <c r="GI659" s="4">
        <f t="shared" si="588"/>
        <v>0</v>
      </c>
      <c r="GJ659" s="4">
        <f t="shared" si="588"/>
        <v>0</v>
      </c>
      <c r="GK659" s="4">
        <f t="shared" si="588"/>
        <v>0</v>
      </c>
      <c r="GL659" s="4">
        <f t="shared" si="588"/>
        <v>0</v>
      </c>
      <c r="GM659" s="4">
        <f t="shared" si="588"/>
        <v>0</v>
      </c>
      <c r="GN659" s="4">
        <f t="shared" si="588"/>
        <v>0</v>
      </c>
      <c r="GO659" s="4">
        <f t="shared" si="588"/>
        <v>0</v>
      </c>
      <c r="GP659" s="4">
        <f t="shared" si="588"/>
        <v>0</v>
      </c>
      <c r="GQ659" s="4">
        <f t="shared" si="588"/>
        <v>0</v>
      </c>
      <c r="GR659" s="4">
        <f t="shared" si="588"/>
        <v>0</v>
      </c>
      <c r="GS659" s="4">
        <f t="shared" si="588"/>
        <v>0</v>
      </c>
      <c r="GT659" s="4">
        <f t="shared" si="588"/>
        <v>0</v>
      </c>
      <c r="GU659" s="4">
        <f t="shared" si="588"/>
        <v>0</v>
      </c>
      <c r="GV659" s="4">
        <f t="shared" si="588"/>
        <v>0</v>
      </c>
      <c r="GW659" s="4">
        <f t="shared" si="588"/>
        <v>0</v>
      </c>
      <c r="GX659" s="4">
        <f t="shared" si="588"/>
        <v>0</v>
      </c>
    </row>
    <row r="661" spans="1:255">
      <c r="A661" s="2">
        <v>17</v>
      </c>
      <c r="B661" s="2">
        <v>1</v>
      </c>
      <c r="C661" s="2">
        <f>ROW(SmtRes!A603)</f>
        <v>603</v>
      </c>
      <c r="D661" s="2">
        <f>ROW(EtalonRes!A692)</f>
        <v>692</v>
      </c>
      <c r="E661" s="2" t="s">
        <v>356</v>
      </c>
      <c r="F661" s="2" t="s">
        <v>17</v>
      </c>
      <c r="G661" s="2" t="s">
        <v>18</v>
      </c>
      <c r="H661" s="2" t="s">
        <v>19</v>
      </c>
      <c r="I661" s="2">
        <v>1</v>
      </c>
      <c r="J661" s="2">
        <v>0</v>
      </c>
      <c r="K661" s="2"/>
      <c r="L661" s="2"/>
      <c r="M661" s="2"/>
      <c r="N661" s="2"/>
      <c r="O661" s="2">
        <f t="shared" ref="O661:O682" si="589">ROUND(CP661,2)</f>
        <v>251.69</v>
      </c>
      <c r="P661" s="2">
        <f t="shared" ref="P661:P682" si="590">ROUND(CQ661*I661,2)</f>
        <v>2.02</v>
      </c>
      <c r="Q661" s="2">
        <f t="shared" ref="Q661:Q682" si="591">ROUND(CR661*I661,2)</f>
        <v>58.64</v>
      </c>
      <c r="R661" s="2">
        <f t="shared" ref="R661:R682" si="592">ROUND(CS661*I661,2)</f>
        <v>7.25</v>
      </c>
      <c r="S661" s="2">
        <f t="shared" ref="S661:S682" si="593">ROUND(CT661*I661,2)</f>
        <v>191.03</v>
      </c>
      <c r="T661" s="2">
        <f t="shared" ref="T661:T682" si="594">ROUND(CU661*I661,2)</f>
        <v>0</v>
      </c>
      <c r="U661" s="2">
        <f t="shared" ref="U661:U682" si="595">CV661*I661</f>
        <v>19.8582</v>
      </c>
      <c r="V661" s="2">
        <f t="shared" ref="V661:V682" si="596">CW661*I661</f>
        <v>0.61499999999999988</v>
      </c>
      <c r="W661" s="2">
        <f t="shared" ref="W661:W682" si="597">ROUND(CX661*I661,2)</f>
        <v>0</v>
      </c>
      <c r="X661" s="2">
        <f t="shared" ref="X661:X682" si="598">ROUND(CY661,2)</f>
        <v>228.02</v>
      </c>
      <c r="Y661" s="2">
        <f t="shared" ref="Y661:Y682" si="599">ROUND(CZ661,2)</f>
        <v>140.78</v>
      </c>
      <c r="Z661" s="2"/>
      <c r="AA661" s="2">
        <v>33304975</v>
      </c>
      <c r="AB661" s="2">
        <f t="shared" ref="AB661:AB682" si="600">ROUND((AC661+AD661+AF661),2)</f>
        <v>251.69</v>
      </c>
      <c r="AC661" s="2">
        <f t="shared" ref="AC661:AC682" si="601">ROUND((ES661),2)</f>
        <v>2.02</v>
      </c>
      <c r="AD661" s="2">
        <f>ROUND((((((ET661*1.2)*1.25))-(((EU661*1.2)*1.25)))+AE661),2)</f>
        <v>58.64</v>
      </c>
      <c r="AE661" s="2">
        <f>ROUND((((EU661*1.2)*1.25)),2)</f>
        <v>7.25</v>
      </c>
      <c r="AF661" s="2">
        <f>ROUND((((EV661*1.2)*1.15)),2)</f>
        <v>191.03</v>
      </c>
      <c r="AG661" s="2">
        <f t="shared" ref="AG661:AG682" si="602">ROUND((AP661),2)</f>
        <v>0</v>
      </c>
      <c r="AH661" s="2">
        <f>(((EW661*1.2)*1.15))</f>
        <v>19.8582</v>
      </c>
      <c r="AI661" s="2">
        <f>(((EX661*1.2)*1.25))</f>
        <v>0.61499999999999988</v>
      </c>
      <c r="AJ661" s="2">
        <f t="shared" ref="AJ661:AJ682" si="603">(AS661)</f>
        <v>0</v>
      </c>
      <c r="AK661" s="2">
        <v>179.54</v>
      </c>
      <c r="AL661" s="2">
        <v>2.02</v>
      </c>
      <c r="AM661" s="2">
        <v>39.090000000000003</v>
      </c>
      <c r="AN661" s="2">
        <v>4.83</v>
      </c>
      <c r="AO661" s="2">
        <v>138.43</v>
      </c>
      <c r="AP661" s="2">
        <v>0</v>
      </c>
      <c r="AQ661" s="2">
        <v>14.39</v>
      </c>
      <c r="AR661" s="2">
        <v>0.41</v>
      </c>
      <c r="AS661" s="2">
        <v>0</v>
      </c>
      <c r="AT661" s="2">
        <v>115</v>
      </c>
      <c r="AU661" s="2">
        <v>71</v>
      </c>
      <c r="AV661" s="2">
        <v>1</v>
      </c>
      <c r="AW661" s="2">
        <v>1</v>
      </c>
      <c r="AX661" s="2"/>
      <c r="AY661" s="2"/>
      <c r="AZ661" s="2">
        <v>1</v>
      </c>
      <c r="BA661" s="2">
        <v>1</v>
      </c>
      <c r="BB661" s="2">
        <v>1</v>
      </c>
      <c r="BC661" s="2">
        <v>1</v>
      </c>
      <c r="BD661" s="2" t="s">
        <v>3</v>
      </c>
      <c r="BE661" s="2" t="s">
        <v>3</v>
      </c>
      <c r="BF661" s="2" t="s">
        <v>3</v>
      </c>
      <c r="BG661" s="2" t="s">
        <v>3</v>
      </c>
      <c r="BH661" s="2">
        <v>0</v>
      </c>
      <c r="BI661" s="2">
        <v>1</v>
      </c>
      <c r="BJ661" s="2" t="s">
        <v>20</v>
      </c>
      <c r="BK661" s="2"/>
      <c r="BL661" s="2"/>
      <c r="BM661" s="2">
        <v>20001</v>
      </c>
      <c r="BN661" s="2">
        <v>0</v>
      </c>
      <c r="BO661" s="2" t="s">
        <v>3</v>
      </c>
      <c r="BP661" s="2">
        <v>0</v>
      </c>
      <c r="BQ661" s="2">
        <v>2</v>
      </c>
      <c r="BR661" s="2">
        <v>0</v>
      </c>
      <c r="BS661" s="2">
        <v>1</v>
      </c>
      <c r="BT661" s="2">
        <v>1</v>
      </c>
      <c r="BU661" s="2">
        <v>1</v>
      </c>
      <c r="BV661" s="2">
        <v>1</v>
      </c>
      <c r="BW661" s="2">
        <v>1</v>
      </c>
      <c r="BX661" s="2">
        <v>1</v>
      </c>
      <c r="BY661" s="2" t="s">
        <v>3</v>
      </c>
      <c r="BZ661" s="2">
        <v>128</v>
      </c>
      <c r="CA661" s="2">
        <v>83</v>
      </c>
      <c r="CB661" s="2"/>
      <c r="CC661" s="2"/>
      <c r="CD661" s="2"/>
      <c r="CE661" s="2">
        <v>0</v>
      </c>
      <c r="CF661" s="2">
        <v>0</v>
      </c>
      <c r="CG661" s="2">
        <v>0</v>
      </c>
      <c r="CH661" s="2"/>
      <c r="CI661" s="2"/>
      <c r="CJ661" s="2"/>
      <c r="CK661" s="2"/>
      <c r="CL661" s="2"/>
      <c r="CM661" s="2">
        <v>0</v>
      </c>
      <c r="CN661" s="2" t="s">
        <v>954</v>
      </c>
      <c r="CO661" s="2">
        <v>0</v>
      </c>
      <c r="CP661" s="2">
        <f t="shared" ref="CP661:CP682" si="604">(P661+Q661+S661)</f>
        <v>251.69</v>
      </c>
      <c r="CQ661" s="2">
        <f t="shared" ref="CQ661:CQ682" si="605">AC661*BC661</f>
        <v>2.02</v>
      </c>
      <c r="CR661" s="2">
        <f t="shared" ref="CR661:CR682" si="606">AD661*BB661</f>
        <v>58.64</v>
      </c>
      <c r="CS661" s="2">
        <f t="shared" ref="CS661:CS682" si="607">AE661*BS661</f>
        <v>7.25</v>
      </c>
      <c r="CT661" s="2">
        <f t="shared" ref="CT661:CT682" si="608">AF661*BA661</f>
        <v>191.03</v>
      </c>
      <c r="CU661" s="2">
        <f t="shared" ref="CU661:CU682" si="609">AG661</f>
        <v>0</v>
      </c>
      <c r="CV661" s="2">
        <f t="shared" ref="CV661:CV682" si="610">AH661</f>
        <v>19.8582</v>
      </c>
      <c r="CW661" s="2">
        <f t="shared" ref="CW661:CW682" si="611">AI661</f>
        <v>0.61499999999999988</v>
      </c>
      <c r="CX661" s="2">
        <f t="shared" ref="CX661:CX682" si="612">AJ661</f>
        <v>0</v>
      </c>
      <c r="CY661" s="2">
        <f t="shared" ref="CY661:CY682" si="613">(((S661+R661)*AT661)/100)</f>
        <v>228.02200000000002</v>
      </c>
      <c r="CZ661" s="2">
        <f t="shared" ref="CZ661:CZ682" si="614">(((S661+R661)*AU661)/100)</f>
        <v>140.77879999999999</v>
      </c>
      <c r="DA661" s="2"/>
      <c r="DB661" s="2"/>
      <c r="DC661" s="2" t="s">
        <v>3</v>
      </c>
      <c r="DD661" s="2" t="s">
        <v>3</v>
      </c>
      <c r="DE661" s="2" t="s">
        <v>21</v>
      </c>
      <c r="DF661" s="2" t="s">
        <v>21</v>
      </c>
      <c r="DG661" s="2" t="s">
        <v>22</v>
      </c>
      <c r="DH661" s="2" t="s">
        <v>3</v>
      </c>
      <c r="DI661" s="2" t="s">
        <v>22</v>
      </c>
      <c r="DJ661" s="2" t="s">
        <v>21</v>
      </c>
      <c r="DK661" s="2" t="s">
        <v>3</v>
      </c>
      <c r="DL661" s="2" t="s">
        <v>3</v>
      </c>
      <c r="DM661" s="2" t="s">
        <v>3</v>
      </c>
      <c r="DN661" s="2">
        <v>0</v>
      </c>
      <c r="DO661" s="2">
        <v>0</v>
      </c>
      <c r="DP661" s="2">
        <v>1</v>
      </c>
      <c r="DQ661" s="2">
        <v>1</v>
      </c>
      <c r="DR661" s="2"/>
      <c r="DS661" s="2"/>
      <c r="DT661" s="2"/>
      <c r="DU661" s="2">
        <v>1013</v>
      </c>
      <c r="DV661" s="2" t="s">
        <v>19</v>
      </c>
      <c r="DW661" s="2" t="s">
        <v>19</v>
      </c>
      <c r="DX661" s="2">
        <v>1</v>
      </c>
      <c r="DY661" s="2"/>
      <c r="DZ661" s="2"/>
      <c r="EA661" s="2"/>
      <c r="EB661" s="2"/>
      <c r="EC661" s="2"/>
      <c r="ED661" s="2"/>
      <c r="EE661" s="2">
        <v>31102217</v>
      </c>
      <c r="EF661" s="2">
        <v>2</v>
      </c>
      <c r="EG661" s="2" t="s">
        <v>23</v>
      </c>
      <c r="EH661" s="2">
        <v>0</v>
      </c>
      <c r="EI661" s="2" t="s">
        <v>3</v>
      </c>
      <c r="EJ661" s="2">
        <v>1</v>
      </c>
      <c r="EK661" s="2">
        <v>20001</v>
      </c>
      <c r="EL661" s="2" t="s">
        <v>24</v>
      </c>
      <c r="EM661" s="2" t="s">
        <v>25</v>
      </c>
      <c r="EN661" s="2"/>
      <c r="EO661" s="2" t="s">
        <v>26</v>
      </c>
      <c r="EP661" s="2"/>
      <c r="EQ661" s="2">
        <v>0</v>
      </c>
      <c r="ER661" s="2">
        <v>179.54</v>
      </c>
      <c r="ES661" s="2">
        <v>2.02</v>
      </c>
      <c r="ET661" s="2">
        <v>39.090000000000003</v>
      </c>
      <c r="EU661" s="2">
        <v>4.83</v>
      </c>
      <c r="EV661" s="2">
        <v>138.43</v>
      </c>
      <c r="EW661" s="2">
        <v>14.39</v>
      </c>
      <c r="EX661" s="2">
        <v>0.41</v>
      </c>
      <c r="EY661" s="2">
        <v>0</v>
      </c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>
        <v>0</v>
      </c>
      <c r="FR661" s="2">
        <f t="shared" ref="FR661:FR682" si="615">ROUND(IF(AND(BH661=3,BI661=3),P661,0),2)</f>
        <v>0</v>
      </c>
      <c r="FS661" s="2">
        <v>0</v>
      </c>
      <c r="FT661" s="2" t="s">
        <v>27</v>
      </c>
      <c r="FU661" s="2" t="s">
        <v>28</v>
      </c>
      <c r="FV661" s="2"/>
      <c r="FW661" s="2"/>
      <c r="FX661" s="2">
        <v>115.2</v>
      </c>
      <c r="FY661" s="2">
        <v>70.55</v>
      </c>
      <c r="FZ661" s="2"/>
      <c r="GA661" s="2" t="s">
        <v>3</v>
      </c>
      <c r="GB661" s="2"/>
      <c r="GC661" s="2"/>
      <c r="GD661" s="2">
        <v>1</v>
      </c>
      <c r="GE661" s="2"/>
      <c r="GF661" s="2">
        <v>1570891784</v>
      </c>
      <c r="GG661" s="2">
        <v>2</v>
      </c>
      <c r="GH661" s="2">
        <v>1</v>
      </c>
      <c r="GI661" s="2">
        <v>-2</v>
      </c>
      <c r="GJ661" s="2">
        <v>0</v>
      </c>
      <c r="GK661" s="2">
        <v>0</v>
      </c>
      <c r="GL661" s="2">
        <f t="shared" ref="GL661:GL682" si="616">ROUND(IF(AND(BH661=3,BI661=3,FS661&lt;&gt;0),P661,0),2)</f>
        <v>0</v>
      </c>
      <c r="GM661" s="2">
        <f t="shared" ref="GM661:GM682" si="617">ROUND(O661+X661+Y661,2)+GX661</f>
        <v>620.49</v>
      </c>
      <c r="GN661" s="2">
        <f t="shared" ref="GN661:GN682" si="618">IF(OR(BI661=0,BI661=1),ROUND(O661+X661+Y661,2),0)</f>
        <v>620.49</v>
      </c>
      <c r="GO661" s="2">
        <f t="shared" ref="GO661:GO682" si="619">IF(BI661=2,ROUND(O661+X661+Y661,2),0)</f>
        <v>0</v>
      </c>
      <c r="GP661" s="2">
        <f t="shared" ref="GP661:GP682" si="620">IF(BI661=4,ROUND(O661+X661+Y661,2)+GX661,0)</f>
        <v>0</v>
      </c>
      <c r="GQ661" s="2"/>
      <c r="GR661" s="2">
        <v>0</v>
      </c>
      <c r="GS661" s="2">
        <v>3</v>
      </c>
      <c r="GT661" s="2">
        <v>0</v>
      </c>
      <c r="GU661" s="2" t="s">
        <v>3</v>
      </c>
      <c r="GV661" s="2">
        <f t="shared" ref="GV661:GV682" si="621">ROUND((GT661),2)</f>
        <v>0</v>
      </c>
      <c r="GW661" s="2">
        <v>1</v>
      </c>
      <c r="GX661" s="2">
        <f t="shared" ref="GX661:GX682" si="622">ROUND(HC661*I661,2)</f>
        <v>0</v>
      </c>
      <c r="GY661" s="2"/>
      <c r="GZ661" s="2"/>
      <c r="HA661" s="2">
        <v>0</v>
      </c>
      <c r="HB661" s="2">
        <v>0</v>
      </c>
      <c r="HC661" s="2">
        <f t="shared" ref="HC661:HC682" si="623">GV661*GW661</f>
        <v>0</v>
      </c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>
        <v>0</v>
      </c>
      <c r="IL661" s="2"/>
      <c r="IM661" s="2"/>
      <c r="IN661" s="2"/>
      <c r="IO661" s="2"/>
      <c r="IP661" s="2"/>
      <c r="IQ661" s="2"/>
      <c r="IR661" s="2"/>
      <c r="IS661" s="2"/>
      <c r="IT661" s="2"/>
      <c r="IU661" s="2"/>
    </row>
    <row r="662" spans="1:255">
      <c r="A662">
        <v>17</v>
      </c>
      <c r="B662">
        <v>1</v>
      </c>
      <c r="C662">
        <f>ROW(SmtRes!A610)</f>
        <v>610</v>
      </c>
      <c r="D662">
        <f>ROW(EtalonRes!A700)</f>
        <v>700</v>
      </c>
      <c r="E662" t="s">
        <v>356</v>
      </c>
      <c r="F662" t="s">
        <v>17</v>
      </c>
      <c r="G662" t="s">
        <v>18</v>
      </c>
      <c r="H662" t="s">
        <v>19</v>
      </c>
      <c r="I662">
        <v>1</v>
      </c>
      <c r="J662">
        <v>0</v>
      </c>
      <c r="O662">
        <f t="shared" si="589"/>
        <v>251.69</v>
      </c>
      <c r="P662">
        <f t="shared" si="590"/>
        <v>2.02</v>
      </c>
      <c r="Q662">
        <f t="shared" si="591"/>
        <v>58.64</v>
      </c>
      <c r="R662">
        <f t="shared" si="592"/>
        <v>7.25</v>
      </c>
      <c r="S662">
        <f t="shared" si="593"/>
        <v>191.03</v>
      </c>
      <c r="T662">
        <f t="shared" si="594"/>
        <v>0</v>
      </c>
      <c r="U662">
        <f t="shared" si="595"/>
        <v>19.8582</v>
      </c>
      <c r="V662">
        <f t="shared" si="596"/>
        <v>0.61499999999999988</v>
      </c>
      <c r="W662">
        <f t="shared" si="597"/>
        <v>0</v>
      </c>
      <c r="X662">
        <f t="shared" si="598"/>
        <v>228.02</v>
      </c>
      <c r="Y662">
        <f t="shared" si="599"/>
        <v>140.78</v>
      </c>
      <c r="AA662">
        <v>33304960</v>
      </c>
      <c r="AB662">
        <f t="shared" si="600"/>
        <v>251.69</v>
      </c>
      <c r="AC662">
        <f t="shared" si="601"/>
        <v>2.02</v>
      </c>
      <c r="AD662">
        <f>ROUND((((((ET662*1.2)*1.25))-(((EU662*1.2)*1.25)))+AE662),2)</f>
        <v>58.64</v>
      </c>
      <c r="AE662">
        <f>ROUND((((EU662*1.2)*1.25)),2)</f>
        <v>7.25</v>
      </c>
      <c r="AF662">
        <f>ROUND((((EV662*1.2)*1.15)),2)</f>
        <v>191.03</v>
      </c>
      <c r="AG662">
        <f t="shared" si="602"/>
        <v>0</v>
      </c>
      <c r="AH662">
        <f>(((EW662*1.2)*1.15))</f>
        <v>19.8582</v>
      </c>
      <c r="AI662">
        <f>(((EX662*1.2)*1.25))</f>
        <v>0.61499999999999988</v>
      </c>
      <c r="AJ662">
        <f t="shared" si="603"/>
        <v>0</v>
      </c>
      <c r="AK662">
        <v>179.54</v>
      </c>
      <c r="AL662">
        <v>2.02</v>
      </c>
      <c r="AM662">
        <v>39.090000000000003</v>
      </c>
      <c r="AN662">
        <v>4.83</v>
      </c>
      <c r="AO662">
        <v>138.43</v>
      </c>
      <c r="AP662">
        <v>0</v>
      </c>
      <c r="AQ662">
        <v>14.39</v>
      </c>
      <c r="AR662">
        <v>0.41</v>
      </c>
      <c r="AS662">
        <v>0</v>
      </c>
      <c r="AT662">
        <v>115</v>
      </c>
      <c r="AU662">
        <v>71</v>
      </c>
      <c r="AV662">
        <v>1</v>
      </c>
      <c r="AW662">
        <v>1</v>
      </c>
      <c r="AZ662">
        <v>1</v>
      </c>
      <c r="BA662">
        <v>1</v>
      </c>
      <c r="BB662">
        <v>1</v>
      </c>
      <c r="BC662">
        <v>1</v>
      </c>
      <c r="BD662" t="s">
        <v>3</v>
      </c>
      <c r="BE662" t="s">
        <v>3</v>
      </c>
      <c r="BF662" t="s">
        <v>3</v>
      </c>
      <c r="BG662" t="s">
        <v>3</v>
      </c>
      <c r="BH662">
        <v>0</v>
      </c>
      <c r="BI662">
        <v>1</v>
      </c>
      <c r="BJ662" t="s">
        <v>20</v>
      </c>
      <c r="BM662">
        <v>20001</v>
      </c>
      <c r="BN662">
        <v>0</v>
      </c>
      <c r="BO662" t="s">
        <v>3</v>
      </c>
      <c r="BP662">
        <v>0</v>
      </c>
      <c r="BQ662">
        <v>2</v>
      </c>
      <c r="BR662">
        <v>0</v>
      </c>
      <c r="BS662">
        <v>1</v>
      </c>
      <c r="BT662">
        <v>1</v>
      </c>
      <c r="BU662">
        <v>1</v>
      </c>
      <c r="BV662">
        <v>1</v>
      </c>
      <c r="BW662">
        <v>1</v>
      </c>
      <c r="BX662">
        <v>1</v>
      </c>
      <c r="BY662" t="s">
        <v>3</v>
      </c>
      <c r="BZ662">
        <v>128</v>
      </c>
      <c r="CA662">
        <v>83</v>
      </c>
      <c r="CE662">
        <v>0</v>
      </c>
      <c r="CF662">
        <v>0</v>
      </c>
      <c r="CG662">
        <v>0</v>
      </c>
      <c r="CM662">
        <v>0</v>
      </c>
      <c r="CN662" t="s">
        <v>954</v>
      </c>
      <c r="CO662">
        <v>0</v>
      </c>
      <c r="CP662">
        <f t="shared" si="604"/>
        <v>251.69</v>
      </c>
      <c r="CQ662">
        <f t="shared" si="605"/>
        <v>2.02</v>
      </c>
      <c r="CR662">
        <f t="shared" si="606"/>
        <v>58.64</v>
      </c>
      <c r="CS662">
        <f t="shared" si="607"/>
        <v>7.25</v>
      </c>
      <c r="CT662">
        <f t="shared" si="608"/>
        <v>191.03</v>
      </c>
      <c r="CU662">
        <f t="shared" si="609"/>
        <v>0</v>
      </c>
      <c r="CV662">
        <f t="shared" si="610"/>
        <v>19.8582</v>
      </c>
      <c r="CW662">
        <f t="shared" si="611"/>
        <v>0.61499999999999988</v>
      </c>
      <c r="CX662">
        <f t="shared" si="612"/>
        <v>0</v>
      </c>
      <c r="CY662">
        <f t="shared" si="613"/>
        <v>228.02200000000002</v>
      </c>
      <c r="CZ662">
        <f t="shared" si="614"/>
        <v>140.77879999999999</v>
      </c>
      <c r="DC662" t="s">
        <v>3</v>
      </c>
      <c r="DD662" t="s">
        <v>3</v>
      </c>
      <c r="DE662" t="s">
        <v>21</v>
      </c>
      <c r="DF662" t="s">
        <v>21</v>
      </c>
      <c r="DG662" t="s">
        <v>22</v>
      </c>
      <c r="DH662" t="s">
        <v>3</v>
      </c>
      <c r="DI662" t="s">
        <v>22</v>
      </c>
      <c r="DJ662" t="s">
        <v>21</v>
      </c>
      <c r="DK662" t="s">
        <v>3</v>
      </c>
      <c r="DL662" t="s">
        <v>3</v>
      </c>
      <c r="DM662" t="s">
        <v>3</v>
      </c>
      <c r="DN662">
        <v>0</v>
      </c>
      <c r="DO662">
        <v>0</v>
      </c>
      <c r="DP662">
        <v>1</v>
      </c>
      <c r="DQ662">
        <v>1</v>
      </c>
      <c r="DU662">
        <v>1013</v>
      </c>
      <c r="DV662" t="s">
        <v>19</v>
      </c>
      <c r="DW662" t="s">
        <v>19</v>
      </c>
      <c r="DX662">
        <v>1</v>
      </c>
      <c r="EE662">
        <v>31102217</v>
      </c>
      <c r="EF662">
        <v>2</v>
      </c>
      <c r="EG662" t="s">
        <v>23</v>
      </c>
      <c r="EH662">
        <v>0</v>
      </c>
      <c r="EI662" t="s">
        <v>3</v>
      </c>
      <c r="EJ662">
        <v>1</v>
      </c>
      <c r="EK662">
        <v>20001</v>
      </c>
      <c r="EL662" t="s">
        <v>24</v>
      </c>
      <c r="EM662" t="s">
        <v>25</v>
      </c>
      <c r="EO662" t="s">
        <v>26</v>
      </c>
      <c r="EQ662">
        <v>0</v>
      </c>
      <c r="ER662">
        <v>179.54</v>
      </c>
      <c r="ES662">
        <v>2.02</v>
      </c>
      <c r="ET662">
        <v>39.090000000000003</v>
      </c>
      <c r="EU662">
        <v>4.83</v>
      </c>
      <c r="EV662">
        <v>138.43</v>
      </c>
      <c r="EW662">
        <v>14.39</v>
      </c>
      <c r="EX662">
        <v>0.41</v>
      </c>
      <c r="EY662">
        <v>0</v>
      </c>
      <c r="FQ662">
        <v>0</v>
      </c>
      <c r="FR662">
        <f t="shared" si="615"/>
        <v>0</v>
      </c>
      <c r="FS662">
        <v>0</v>
      </c>
      <c r="FT662" t="s">
        <v>27</v>
      </c>
      <c r="FU662" t="s">
        <v>28</v>
      </c>
      <c r="FX662">
        <v>115.2</v>
      </c>
      <c r="FY662">
        <v>70.55</v>
      </c>
      <c r="GA662" t="s">
        <v>3</v>
      </c>
      <c r="GD662">
        <v>1</v>
      </c>
      <c r="GF662">
        <v>1570891784</v>
      </c>
      <c r="GG662">
        <v>2</v>
      </c>
      <c r="GH662">
        <v>1</v>
      </c>
      <c r="GI662">
        <v>-2</v>
      </c>
      <c r="GJ662">
        <v>0</v>
      </c>
      <c r="GK662">
        <v>0</v>
      </c>
      <c r="GL662">
        <f t="shared" si="616"/>
        <v>0</v>
      </c>
      <c r="GM662">
        <f t="shared" si="617"/>
        <v>620.49</v>
      </c>
      <c r="GN662">
        <f t="shared" si="618"/>
        <v>620.49</v>
      </c>
      <c r="GO662">
        <f t="shared" si="619"/>
        <v>0</v>
      </c>
      <c r="GP662">
        <f t="shared" si="620"/>
        <v>0</v>
      </c>
      <c r="GR662">
        <v>0</v>
      </c>
      <c r="GS662">
        <v>3</v>
      </c>
      <c r="GT662">
        <v>0</v>
      </c>
      <c r="GU662" t="s">
        <v>3</v>
      </c>
      <c r="GV662">
        <f t="shared" si="621"/>
        <v>0</v>
      </c>
      <c r="GW662">
        <v>1</v>
      </c>
      <c r="GX662">
        <f t="shared" si="622"/>
        <v>0</v>
      </c>
      <c r="HA662">
        <v>0</v>
      </c>
      <c r="HB662">
        <v>0</v>
      </c>
      <c r="HC662">
        <f t="shared" si="623"/>
        <v>0</v>
      </c>
      <c r="IK662">
        <v>0</v>
      </c>
    </row>
    <row r="663" spans="1:255">
      <c r="A663" s="2">
        <v>17</v>
      </c>
      <c r="B663" s="2">
        <v>1</v>
      </c>
      <c r="C663" s="2"/>
      <c r="D663" s="2"/>
      <c r="E663" s="2" t="s">
        <v>357</v>
      </c>
      <c r="F663" s="2" t="s">
        <v>30</v>
      </c>
      <c r="G663" s="2" t="s">
        <v>31</v>
      </c>
      <c r="H663" s="2" t="s">
        <v>32</v>
      </c>
      <c r="I663" s="2">
        <v>9.4000000000000004E-3</v>
      </c>
      <c r="J663" s="2">
        <v>0</v>
      </c>
      <c r="K663" s="2"/>
      <c r="L663" s="2"/>
      <c r="M663" s="2"/>
      <c r="N663" s="2"/>
      <c r="O663" s="2">
        <f t="shared" si="589"/>
        <v>94.64</v>
      </c>
      <c r="P663" s="2">
        <f t="shared" si="590"/>
        <v>94.64</v>
      </c>
      <c r="Q663" s="2">
        <f t="shared" si="591"/>
        <v>0</v>
      </c>
      <c r="R663" s="2">
        <f t="shared" si="592"/>
        <v>0</v>
      </c>
      <c r="S663" s="2">
        <f t="shared" si="593"/>
        <v>0</v>
      </c>
      <c r="T663" s="2">
        <f t="shared" si="594"/>
        <v>0</v>
      </c>
      <c r="U663" s="2">
        <f t="shared" si="595"/>
        <v>0</v>
      </c>
      <c r="V663" s="2">
        <f t="shared" si="596"/>
        <v>0</v>
      </c>
      <c r="W663" s="2">
        <f t="shared" si="597"/>
        <v>0</v>
      </c>
      <c r="X663" s="2">
        <f t="shared" si="598"/>
        <v>0</v>
      </c>
      <c r="Y663" s="2">
        <f t="shared" si="599"/>
        <v>0</v>
      </c>
      <c r="Z663" s="2"/>
      <c r="AA663" s="2">
        <v>33304975</v>
      </c>
      <c r="AB663" s="2">
        <f t="shared" si="600"/>
        <v>10068</v>
      </c>
      <c r="AC663" s="2">
        <f t="shared" si="601"/>
        <v>10068</v>
      </c>
      <c r="AD663" s="2">
        <f>ROUND((((ET663)-(EU663))+AE663),2)</f>
        <v>0</v>
      </c>
      <c r="AE663" s="2">
        <f t="shared" ref="AE663:AF666" si="624">ROUND((EU663),2)</f>
        <v>0</v>
      </c>
      <c r="AF663" s="2">
        <f t="shared" si="624"/>
        <v>0</v>
      </c>
      <c r="AG663" s="2">
        <f t="shared" si="602"/>
        <v>0</v>
      </c>
      <c r="AH663" s="2">
        <f t="shared" ref="AH663:AI666" si="625">(EW663)</f>
        <v>0</v>
      </c>
      <c r="AI663" s="2">
        <f t="shared" si="625"/>
        <v>0</v>
      </c>
      <c r="AJ663" s="2">
        <f t="shared" si="603"/>
        <v>0</v>
      </c>
      <c r="AK663" s="2">
        <v>10068</v>
      </c>
      <c r="AL663" s="2">
        <v>10068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1</v>
      </c>
      <c r="AW663" s="2">
        <v>1</v>
      </c>
      <c r="AX663" s="2"/>
      <c r="AY663" s="2"/>
      <c r="AZ663" s="2">
        <v>1</v>
      </c>
      <c r="BA663" s="2">
        <v>1</v>
      </c>
      <c r="BB663" s="2">
        <v>1</v>
      </c>
      <c r="BC663" s="2">
        <v>1</v>
      </c>
      <c r="BD663" s="2" t="s">
        <v>3</v>
      </c>
      <c r="BE663" s="2" t="s">
        <v>3</v>
      </c>
      <c r="BF663" s="2" t="s">
        <v>3</v>
      </c>
      <c r="BG663" s="2" t="s">
        <v>3</v>
      </c>
      <c r="BH663" s="2">
        <v>3</v>
      </c>
      <c r="BI663" s="2">
        <v>1</v>
      </c>
      <c r="BJ663" s="2" t="s">
        <v>33</v>
      </c>
      <c r="BK663" s="2"/>
      <c r="BL663" s="2"/>
      <c r="BM663" s="2">
        <v>500001</v>
      </c>
      <c r="BN663" s="2">
        <v>0</v>
      </c>
      <c r="BO663" s="2" t="s">
        <v>3</v>
      </c>
      <c r="BP663" s="2">
        <v>0</v>
      </c>
      <c r="BQ663" s="2">
        <v>8</v>
      </c>
      <c r="BR663" s="2">
        <v>0</v>
      </c>
      <c r="BS663" s="2">
        <v>1</v>
      </c>
      <c r="BT663" s="2">
        <v>1</v>
      </c>
      <c r="BU663" s="2">
        <v>1</v>
      </c>
      <c r="BV663" s="2">
        <v>1</v>
      </c>
      <c r="BW663" s="2">
        <v>1</v>
      </c>
      <c r="BX663" s="2">
        <v>1</v>
      </c>
      <c r="BY663" s="2" t="s">
        <v>3</v>
      </c>
      <c r="BZ663" s="2">
        <v>0</v>
      </c>
      <c r="CA663" s="2">
        <v>0</v>
      </c>
      <c r="CB663" s="2"/>
      <c r="CC663" s="2"/>
      <c r="CD663" s="2"/>
      <c r="CE663" s="2">
        <v>0</v>
      </c>
      <c r="CF663" s="2">
        <v>0</v>
      </c>
      <c r="CG663" s="2">
        <v>0</v>
      </c>
      <c r="CH663" s="2"/>
      <c r="CI663" s="2"/>
      <c r="CJ663" s="2"/>
      <c r="CK663" s="2"/>
      <c r="CL663" s="2"/>
      <c r="CM663" s="2">
        <v>0</v>
      </c>
      <c r="CN663" s="2" t="s">
        <v>3</v>
      </c>
      <c r="CO663" s="2">
        <v>0</v>
      </c>
      <c r="CP663" s="2">
        <f t="shared" si="604"/>
        <v>94.64</v>
      </c>
      <c r="CQ663" s="2">
        <f t="shared" si="605"/>
        <v>10068</v>
      </c>
      <c r="CR663" s="2">
        <f t="shared" si="606"/>
        <v>0</v>
      </c>
      <c r="CS663" s="2">
        <f t="shared" si="607"/>
        <v>0</v>
      </c>
      <c r="CT663" s="2">
        <f t="shared" si="608"/>
        <v>0</v>
      </c>
      <c r="CU663" s="2">
        <f t="shared" si="609"/>
        <v>0</v>
      </c>
      <c r="CV663" s="2">
        <f t="shared" si="610"/>
        <v>0</v>
      </c>
      <c r="CW663" s="2">
        <f t="shared" si="611"/>
        <v>0</v>
      </c>
      <c r="CX663" s="2">
        <f t="shared" si="612"/>
        <v>0</v>
      </c>
      <c r="CY663" s="2">
        <f t="shared" si="613"/>
        <v>0</v>
      </c>
      <c r="CZ663" s="2">
        <f t="shared" si="614"/>
        <v>0</v>
      </c>
      <c r="DA663" s="2"/>
      <c r="DB663" s="2"/>
      <c r="DC663" s="2" t="s">
        <v>3</v>
      </c>
      <c r="DD663" s="2" t="s">
        <v>3</v>
      </c>
      <c r="DE663" s="2" t="s">
        <v>3</v>
      </c>
      <c r="DF663" s="2" t="s">
        <v>3</v>
      </c>
      <c r="DG663" s="2" t="s">
        <v>3</v>
      </c>
      <c r="DH663" s="2" t="s">
        <v>3</v>
      </c>
      <c r="DI663" s="2" t="s">
        <v>3</v>
      </c>
      <c r="DJ663" s="2" t="s">
        <v>3</v>
      </c>
      <c r="DK663" s="2" t="s">
        <v>3</v>
      </c>
      <c r="DL663" s="2" t="s">
        <v>3</v>
      </c>
      <c r="DM663" s="2" t="s">
        <v>3</v>
      </c>
      <c r="DN663" s="2">
        <v>0</v>
      </c>
      <c r="DO663" s="2">
        <v>0</v>
      </c>
      <c r="DP663" s="2">
        <v>1</v>
      </c>
      <c r="DQ663" s="2">
        <v>1</v>
      </c>
      <c r="DR663" s="2"/>
      <c r="DS663" s="2"/>
      <c r="DT663" s="2"/>
      <c r="DU663" s="2">
        <v>1009</v>
      </c>
      <c r="DV663" s="2" t="s">
        <v>32</v>
      </c>
      <c r="DW663" s="2" t="s">
        <v>32</v>
      </c>
      <c r="DX663" s="2">
        <v>1000</v>
      </c>
      <c r="DY663" s="2"/>
      <c r="DZ663" s="2"/>
      <c r="EA663" s="2"/>
      <c r="EB663" s="2"/>
      <c r="EC663" s="2"/>
      <c r="ED663" s="2"/>
      <c r="EE663" s="2">
        <v>31102119</v>
      </c>
      <c r="EF663" s="2">
        <v>8</v>
      </c>
      <c r="EG663" s="2" t="s">
        <v>34</v>
      </c>
      <c r="EH663" s="2">
        <v>0</v>
      </c>
      <c r="EI663" s="2" t="s">
        <v>3</v>
      </c>
      <c r="EJ663" s="2">
        <v>1</v>
      </c>
      <c r="EK663" s="2">
        <v>500001</v>
      </c>
      <c r="EL663" s="2" t="s">
        <v>35</v>
      </c>
      <c r="EM663" s="2" t="s">
        <v>36</v>
      </c>
      <c r="EN663" s="2"/>
      <c r="EO663" s="2" t="s">
        <v>3</v>
      </c>
      <c r="EP663" s="2"/>
      <c r="EQ663" s="2">
        <v>0</v>
      </c>
      <c r="ER663" s="2">
        <v>10068</v>
      </c>
      <c r="ES663" s="2">
        <v>10068</v>
      </c>
      <c r="ET663" s="2">
        <v>0</v>
      </c>
      <c r="EU663" s="2">
        <v>0</v>
      </c>
      <c r="EV663" s="2">
        <v>0</v>
      </c>
      <c r="EW663" s="2">
        <v>0</v>
      </c>
      <c r="EX663" s="2">
        <v>0</v>
      </c>
      <c r="EY663" s="2">
        <v>0</v>
      </c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>
        <v>0</v>
      </c>
      <c r="FR663" s="2">
        <f t="shared" si="615"/>
        <v>0</v>
      </c>
      <c r="FS663" s="2">
        <v>0</v>
      </c>
      <c r="FT663" s="2"/>
      <c r="FU663" s="2"/>
      <c r="FV663" s="2"/>
      <c r="FW663" s="2"/>
      <c r="FX663" s="2">
        <v>0</v>
      </c>
      <c r="FY663" s="2">
        <v>0</v>
      </c>
      <c r="FZ663" s="2"/>
      <c r="GA663" s="2" t="s">
        <v>3</v>
      </c>
      <c r="GB663" s="2"/>
      <c r="GC663" s="2"/>
      <c r="GD663" s="2">
        <v>1</v>
      </c>
      <c r="GE663" s="2"/>
      <c r="GF663" s="2">
        <v>960438781</v>
      </c>
      <c r="GG663" s="2">
        <v>2</v>
      </c>
      <c r="GH663" s="2">
        <v>1</v>
      </c>
      <c r="GI663" s="2">
        <v>-2</v>
      </c>
      <c r="GJ663" s="2">
        <v>0</v>
      </c>
      <c r="GK663" s="2">
        <v>0</v>
      </c>
      <c r="GL663" s="2">
        <f t="shared" si="616"/>
        <v>0</v>
      </c>
      <c r="GM663" s="2">
        <f t="shared" si="617"/>
        <v>94.64</v>
      </c>
      <c r="GN663" s="2">
        <f t="shared" si="618"/>
        <v>94.64</v>
      </c>
      <c r="GO663" s="2">
        <f t="shared" si="619"/>
        <v>0</v>
      </c>
      <c r="GP663" s="2">
        <f t="shared" si="620"/>
        <v>0</v>
      </c>
      <c r="GQ663" s="2"/>
      <c r="GR663" s="2">
        <v>0</v>
      </c>
      <c r="GS663" s="2">
        <v>3</v>
      </c>
      <c r="GT663" s="2">
        <v>0</v>
      </c>
      <c r="GU663" s="2" t="s">
        <v>3</v>
      </c>
      <c r="GV663" s="2">
        <f t="shared" si="621"/>
        <v>0</v>
      </c>
      <c r="GW663" s="2">
        <v>1</v>
      </c>
      <c r="GX663" s="2">
        <f t="shared" si="622"/>
        <v>0</v>
      </c>
      <c r="GY663" s="2"/>
      <c r="GZ663" s="2"/>
      <c r="HA663" s="2">
        <v>0</v>
      </c>
      <c r="HB663" s="2">
        <v>0</v>
      </c>
      <c r="HC663" s="2">
        <f t="shared" si="623"/>
        <v>0</v>
      </c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>
        <v>0</v>
      </c>
      <c r="IL663" s="2"/>
      <c r="IM663" s="2"/>
      <c r="IN663" s="2"/>
      <c r="IO663" s="2"/>
      <c r="IP663" s="2"/>
      <c r="IQ663" s="2"/>
      <c r="IR663" s="2"/>
      <c r="IS663" s="2"/>
      <c r="IT663" s="2"/>
      <c r="IU663" s="2"/>
    </row>
    <row r="664" spans="1:255">
      <c r="A664">
        <v>17</v>
      </c>
      <c r="B664">
        <v>1</v>
      </c>
      <c r="E664" t="s">
        <v>357</v>
      </c>
      <c r="F664" t="s">
        <v>30</v>
      </c>
      <c r="G664" t="s">
        <v>31</v>
      </c>
      <c r="H664" t="s">
        <v>32</v>
      </c>
      <c r="I664">
        <v>9.4000000000000004E-3</v>
      </c>
      <c r="J664">
        <v>0</v>
      </c>
      <c r="O664">
        <f t="shared" si="589"/>
        <v>94.64</v>
      </c>
      <c r="P664">
        <f t="shared" si="590"/>
        <v>94.64</v>
      </c>
      <c r="Q664">
        <f t="shared" si="591"/>
        <v>0</v>
      </c>
      <c r="R664">
        <f t="shared" si="592"/>
        <v>0</v>
      </c>
      <c r="S664">
        <f t="shared" si="593"/>
        <v>0</v>
      </c>
      <c r="T664">
        <f t="shared" si="594"/>
        <v>0</v>
      </c>
      <c r="U664">
        <f t="shared" si="595"/>
        <v>0</v>
      </c>
      <c r="V664">
        <f t="shared" si="596"/>
        <v>0</v>
      </c>
      <c r="W664">
        <f t="shared" si="597"/>
        <v>0</v>
      </c>
      <c r="X664">
        <f t="shared" si="598"/>
        <v>0</v>
      </c>
      <c r="Y664">
        <f t="shared" si="599"/>
        <v>0</v>
      </c>
      <c r="AA664">
        <v>33304960</v>
      </c>
      <c r="AB664">
        <f t="shared" si="600"/>
        <v>10068</v>
      </c>
      <c r="AC664">
        <f t="shared" si="601"/>
        <v>10068</v>
      </c>
      <c r="AD664">
        <f>ROUND((((ET664)-(EU664))+AE664),2)</f>
        <v>0</v>
      </c>
      <c r="AE664">
        <f t="shared" si="624"/>
        <v>0</v>
      </c>
      <c r="AF664">
        <f t="shared" si="624"/>
        <v>0</v>
      </c>
      <c r="AG664">
        <f t="shared" si="602"/>
        <v>0</v>
      </c>
      <c r="AH664">
        <f t="shared" si="625"/>
        <v>0</v>
      </c>
      <c r="AI664">
        <f t="shared" si="625"/>
        <v>0</v>
      </c>
      <c r="AJ664">
        <f t="shared" si="603"/>
        <v>0</v>
      </c>
      <c r="AK664">
        <v>10068</v>
      </c>
      <c r="AL664">
        <v>10068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1</v>
      </c>
      <c r="AW664">
        <v>1</v>
      </c>
      <c r="AZ664">
        <v>1</v>
      </c>
      <c r="BA664">
        <v>1</v>
      </c>
      <c r="BB664">
        <v>1</v>
      </c>
      <c r="BC664">
        <v>1</v>
      </c>
      <c r="BD664" t="s">
        <v>3</v>
      </c>
      <c r="BE664" t="s">
        <v>3</v>
      </c>
      <c r="BF664" t="s">
        <v>3</v>
      </c>
      <c r="BG664" t="s">
        <v>3</v>
      </c>
      <c r="BH664">
        <v>3</v>
      </c>
      <c r="BI664">
        <v>1</v>
      </c>
      <c r="BJ664" t="s">
        <v>33</v>
      </c>
      <c r="BM664">
        <v>500001</v>
      </c>
      <c r="BN664">
        <v>0</v>
      </c>
      <c r="BO664" t="s">
        <v>3</v>
      </c>
      <c r="BP664">
        <v>0</v>
      </c>
      <c r="BQ664">
        <v>8</v>
      </c>
      <c r="BR664">
        <v>0</v>
      </c>
      <c r="BS664">
        <v>1</v>
      </c>
      <c r="BT664">
        <v>1</v>
      </c>
      <c r="BU664">
        <v>1</v>
      </c>
      <c r="BV664">
        <v>1</v>
      </c>
      <c r="BW664">
        <v>1</v>
      </c>
      <c r="BX664">
        <v>1</v>
      </c>
      <c r="BY664" t="s">
        <v>3</v>
      </c>
      <c r="BZ664">
        <v>0</v>
      </c>
      <c r="CA664">
        <v>0</v>
      </c>
      <c r="CE664">
        <v>0</v>
      </c>
      <c r="CF664">
        <v>0</v>
      </c>
      <c r="CG664">
        <v>0</v>
      </c>
      <c r="CM664">
        <v>0</v>
      </c>
      <c r="CN664" t="s">
        <v>3</v>
      </c>
      <c r="CO664">
        <v>0</v>
      </c>
      <c r="CP664">
        <f t="shared" si="604"/>
        <v>94.64</v>
      </c>
      <c r="CQ664">
        <f t="shared" si="605"/>
        <v>10068</v>
      </c>
      <c r="CR664">
        <f t="shared" si="606"/>
        <v>0</v>
      </c>
      <c r="CS664">
        <f t="shared" si="607"/>
        <v>0</v>
      </c>
      <c r="CT664">
        <f t="shared" si="608"/>
        <v>0</v>
      </c>
      <c r="CU664">
        <f t="shared" si="609"/>
        <v>0</v>
      </c>
      <c r="CV664">
        <f t="shared" si="610"/>
        <v>0</v>
      </c>
      <c r="CW664">
        <f t="shared" si="611"/>
        <v>0</v>
      </c>
      <c r="CX664">
        <f t="shared" si="612"/>
        <v>0</v>
      </c>
      <c r="CY664">
        <f t="shared" si="613"/>
        <v>0</v>
      </c>
      <c r="CZ664">
        <f t="shared" si="614"/>
        <v>0</v>
      </c>
      <c r="DC664" t="s">
        <v>3</v>
      </c>
      <c r="DD664" t="s">
        <v>3</v>
      </c>
      <c r="DE664" t="s">
        <v>3</v>
      </c>
      <c r="DF664" t="s">
        <v>3</v>
      </c>
      <c r="DG664" t="s">
        <v>3</v>
      </c>
      <c r="DH664" t="s">
        <v>3</v>
      </c>
      <c r="DI664" t="s">
        <v>3</v>
      </c>
      <c r="DJ664" t="s">
        <v>3</v>
      </c>
      <c r="DK664" t="s">
        <v>3</v>
      </c>
      <c r="DL664" t="s">
        <v>3</v>
      </c>
      <c r="DM664" t="s">
        <v>3</v>
      </c>
      <c r="DN664">
        <v>0</v>
      </c>
      <c r="DO664">
        <v>0</v>
      </c>
      <c r="DP664">
        <v>1</v>
      </c>
      <c r="DQ664">
        <v>1</v>
      </c>
      <c r="DU664">
        <v>1009</v>
      </c>
      <c r="DV664" t="s">
        <v>32</v>
      </c>
      <c r="DW664" t="s">
        <v>32</v>
      </c>
      <c r="DX664">
        <v>1000</v>
      </c>
      <c r="EE664">
        <v>31102119</v>
      </c>
      <c r="EF664">
        <v>8</v>
      </c>
      <c r="EG664" t="s">
        <v>34</v>
      </c>
      <c r="EH664">
        <v>0</v>
      </c>
      <c r="EI664" t="s">
        <v>3</v>
      </c>
      <c r="EJ664">
        <v>1</v>
      </c>
      <c r="EK664">
        <v>500001</v>
      </c>
      <c r="EL664" t="s">
        <v>35</v>
      </c>
      <c r="EM664" t="s">
        <v>36</v>
      </c>
      <c r="EO664" t="s">
        <v>3</v>
      </c>
      <c r="EQ664">
        <v>0</v>
      </c>
      <c r="ER664">
        <v>10068</v>
      </c>
      <c r="ES664">
        <v>10068</v>
      </c>
      <c r="ET664">
        <v>0</v>
      </c>
      <c r="EU664">
        <v>0</v>
      </c>
      <c r="EV664">
        <v>0</v>
      </c>
      <c r="EW664">
        <v>0</v>
      </c>
      <c r="EX664">
        <v>0</v>
      </c>
      <c r="EY664">
        <v>0</v>
      </c>
      <c r="FQ664">
        <v>0</v>
      </c>
      <c r="FR664">
        <f t="shared" si="615"/>
        <v>0</v>
      </c>
      <c r="FS664">
        <v>0</v>
      </c>
      <c r="FX664">
        <v>0</v>
      </c>
      <c r="FY664">
        <v>0</v>
      </c>
      <c r="GA664" t="s">
        <v>3</v>
      </c>
      <c r="GD664">
        <v>1</v>
      </c>
      <c r="GF664">
        <v>960438781</v>
      </c>
      <c r="GG664">
        <v>2</v>
      </c>
      <c r="GH664">
        <v>1</v>
      </c>
      <c r="GI664">
        <v>-2</v>
      </c>
      <c r="GJ664">
        <v>0</v>
      </c>
      <c r="GK664">
        <v>0</v>
      </c>
      <c r="GL664">
        <f t="shared" si="616"/>
        <v>0</v>
      </c>
      <c r="GM664">
        <f t="shared" si="617"/>
        <v>94.64</v>
      </c>
      <c r="GN664">
        <f t="shared" si="618"/>
        <v>94.64</v>
      </c>
      <c r="GO664">
        <f t="shared" si="619"/>
        <v>0</v>
      </c>
      <c r="GP664">
        <f t="shared" si="620"/>
        <v>0</v>
      </c>
      <c r="GR664">
        <v>0</v>
      </c>
      <c r="GS664">
        <v>3</v>
      </c>
      <c r="GT664">
        <v>0</v>
      </c>
      <c r="GU664" t="s">
        <v>3</v>
      </c>
      <c r="GV664">
        <f t="shared" si="621"/>
        <v>0</v>
      </c>
      <c r="GW664">
        <v>1</v>
      </c>
      <c r="GX664">
        <f t="shared" si="622"/>
        <v>0</v>
      </c>
      <c r="HA664">
        <v>0</v>
      </c>
      <c r="HB664">
        <v>0</v>
      </c>
      <c r="HC664">
        <f t="shared" si="623"/>
        <v>0</v>
      </c>
      <c r="IK664">
        <v>0</v>
      </c>
    </row>
    <row r="665" spans="1:255">
      <c r="A665" s="2">
        <v>17</v>
      </c>
      <c r="B665" s="2">
        <v>1</v>
      </c>
      <c r="C665" s="2"/>
      <c r="D665" s="2"/>
      <c r="E665" s="2" t="s">
        <v>358</v>
      </c>
      <c r="F665" s="2" t="s">
        <v>38</v>
      </c>
      <c r="G665" s="2" t="s">
        <v>359</v>
      </c>
      <c r="H665" s="2" t="s">
        <v>40</v>
      </c>
      <c r="I665" s="2">
        <v>1</v>
      </c>
      <c r="J665" s="2">
        <v>0</v>
      </c>
      <c r="K665" s="2"/>
      <c r="L665" s="2"/>
      <c r="M665" s="2"/>
      <c r="N665" s="2"/>
      <c r="O665" s="2">
        <f t="shared" si="589"/>
        <v>0</v>
      </c>
      <c r="P665" s="2">
        <f t="shared" si="590"/>
        <v>0</v>
      </c>
      <c r="Q665" s="2">
        <f t="shared" si="591"/>
        <v>0</v>
      </c>
      <c r="R665" s="2">
        <f t="shared" si="592"/>
        <v>0</v>
      </c>
      <c r="S665" s="2">
        <f t="shared" si="593"/>
        <v>0</v>
      </c>
      <c r="T665" s="2">
        <f t="shared" si="594"/>
        <v>0</v>
      </c>
      <c r="U665" s="2">
        <f t="shared" si="595"/>
        <v>0</v>
      </c>
      <c r="V665" s="2">
        <f t="shared" si="596"/>
        <v>0</v>
      </c>
      <c r="W665" s="2">
        <f t="shared" si="597"/>
        <v>0</v>
      </c>
      <c r="X665" s="2">
        <f t="shared" si="598"/>
        <v>0</v>
      </c>
      <c r="Y665" s="2">
        <f t="shared" si="599"/>
        <v>0</v>
      </c>
      <c r="Z665" s="2"/>
      <c r="AA665" s="2">
        <v>33304975</v>
      </c>
      <c r="AB665" s="2">
        <f t="shared" si="600"/>
        <v>0</v>
      </c>
      <c r="AC665" s="2">
        <f t="shared" si="601"/>
        <v>0</v>
      </c>
      <c r="AD665" s="2">
        <f>ROUND((((ET665)-(EU665))+AE665),2)</f>
        <v>0</v>
      </c>
      <c r="AE665" s="2">
        <f t="shared" si="624"/>
        <v>0</v>
      </c>
      <c r="AF665" s="2">
        <f t="shared" si="624"/>
        <v>0</v>
      </c>
      <c r="AG665" s="2">
        <f t="shared" si="602"/>
        <v>0</v>
      </c>
      <c r="AH665" s="2">
        <f t="shared" si="625"/>
        <v>0</v>
      </c>
      <c r="AI665" s="2">
        <f t="shared" si="625"/>
        <v>0</v>
      </c>
      <c r="AJ665" s="2">
        <f t="shared" si="603"/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1</v>
      </c>
      <c r="AW665" s="2">
        <v>1</v>
      </c>
      <c r="AX665" s="2"/>
      <c r="AY665" s="2"/>
      <c r="AZ665" s="2">
        <v>1</v>
      </c>
      <c r="BA665" s="2">
        <v>1</v>
      </c>
      <c r="BB665" s="2">
        <v>1</v>
      </c>
      <c r="BC665" s="2">
        <v>1</v>
      </c>
      <c r="BD665" s="2" t="s">
        <v>3</v>
      </c>
      <c r="BE665" s="2" t="s">
        <v>3</v>
      </c>
      <c r="BF665" s="2" t="s">
        <v>3</v>
      </c>
      <c r="BG665" s="2" t="s">
        <v>3</v>
      </c>
      <c r="BH665" s="2">
        <v>3</v>
      </c>
      <c r="BI665" s="2">
        <v>3</v>
      </c>
      <c r="BJ665" s="2" t="s">
        <v>3</v>
      </c>
      <c r="BK665" s="2"/>
      <c r="BL665" s="2"/>
      <c r="BM665" s="2">
        <v>1100</v>
      </c>
      <c r="BN665" s="2">
        <v>0</v>
      </c>
      <c r="BO665" s="2" t="s">
        <v>3</v>
      </c>
      <c r="BP665" s="2">
        <v>0</v>
      </c>
      <c r="BQ665" s="2">
        <v>21</v>
      </c>
      <c r="BR665" s="2">
        <v>0</v>
      </c>
      <c r="BS665" s="2">
        <v>1</v>
      </c>
      <c r="BT665" s="2">
        <v>1</v>
      </c>
      <c r="BU665" s="2">
        <v>1</v>
      </c>
      <c r="BV665" s="2">
        <v>1</v>
      </c>
      <c r="BW665" s="2">
        <v>1</v>
      </c>
      <c r="BX665" s="2">
        <v>1</v>
      </c>
      <c r="BY665" s="2" t="s">
        <v>3</v>
      </c>
      <c r="BZ665" s="2">
        <v>0</v>
      </c>
      <c r="CA665" s="2">
        <v>0</v>
      </c>
      <c r="CB665" s="2"/>
      <c r="CC665" s="2"/>
      <c r="CD665" s="2"/>
      <c r="CE665" s="2">
        <v>0</v>
      </c>
      <c r="CF665" s="2">
        <v>0</v>
      </c>
      <c r="CG665" s="2">
        <v>0</v>
      </c>
      <c r="CH665" s="2"/>
      <c r="CI665" s="2"/>
      <c r="CJ665" s="2"/>
      <c r="CK665" s="2"/>
      <c r="CL665" s="2"/>
      <c r="CM665" s="2">
        <v>0</v>
      </c>
      <c r="CN665" s="2" t="s">
        <v>3</v>
      </c>
      <c r="CO665" s="2">
        <v>0</v>
      </c>
      <c r="CP665" s="2">
        <f t="shared" si="604"/>
        <v>0</v>
      </c>
      <c r="CQ665" s="2">
        <f t="shared" si="605"/>
        <v>0</v>
      </c>
      <c r="CR665" s="2">
        <f t="shared" si="606"/>
        <v>0</v>
      </c>
      <c r="CS665" s="2">
        <f t="shared" si="607"/>
        <v>0</v>
      </c>
      <c r="CT665" s="2">
        <f t="shared" si="608"/>
        <v>0</v>
      </c>
      <c r="CU665" s="2">
        <f t="shared" si="609"/>
        <v>0</v>
      </c>
      <c r="CV665" s="2">
        <f t="shared" si="610"/>
        <v>0</v>
      </c>
      <c r="CW665" s="2">
        <f t="shared" si="611"/>
        <v>0</v>
      </c>
      <c r="CX665" s="2">
        <f t="shared" si="612"/>
        <v>0</v>
      </c>
      <c r="CY665" s="2">
        <f t="shared" si="613"/>
        <v>0</v>
      </c>
      <c r="CZ665" s="2">
        <f t="shared" si="614"/>
        <v>0</v>
      </c>
      <c r="DA665" s="2"/>
      <c r="DB665" s="2"/>
      <c r="DC665" s="2" t="s">
        <v>3</v>
      </c>
      <c r="DD665" s="2" t="s">
        <v>3</v>
      </c>
      <c r="DE665" s="2" t="s">
        <v>3</v>
      </c>
      <c r="DF665" s="2" t="s">
        <v>3</v>
      </c>
      <c r="DG665" s="2" t="s">
        <v>3</v>
      </c>
      <c r="DH665" s="2" t="s">
        <v>3</v>
      </c>
      <c r="DI665" s="2" t="s">
        <v>3</v>
      </c>
      <c r="DJ665" s="2" t="s">
        <v>3</v>
      </c>
      <c r="DK665" s="2" t="s">
        <v>3</v>
      </c>
      <c r="DL665" s="2" t="s">
        <v>3</v>
      </c>
      <c r="DM665" s="2" t="s">
        <v>3</v>
      </c>
      <c r="DN665" s="2">
        <v>0</v>
      </c>
      <c r="DO665" s="2">
        <v>0</v>
      </c>
      <c r="DP665" s="2">
        <v>1</v>
      </c>
      <c r="DQ665" s="2">
        <v>1</v>
      </c>
      <c r="DR665" s="2"/>
      <c r="DS665" s="2"/>
      <c r="DT665" s="2"/>
      <c r="DU665" s="2">
        <v>1010</v>
      </c>
      <c r="DV665" s="2" t="s">
        <v>40</v>
      </c>
      <c r="DW665" s="2" t="s">
        <v>40</v>
      </c>
      <c r="DX665" s="2">
        <v>1</v>
      </c>
      <c r="DY665" s="2"/>
      <c r="DZ665" s="2"/>
      <c r="EA665" s="2"/>
      <c r="EB665" s="2"/>
      <c r="EC665" s="2"/>
      <c r="ED665" s="2"/>
      <c r="EE665" s="2">
        <v>31102366</v>
      </c>
      <c r="EF665" s="2">
        <v>8</v>
      </c>
      <c r="EG665" s="2" t="s">
        <v>34</v>
      </c>
      <c r="EH665" s="2">
        <v>0</v>
      </c>
      <c r="EI665" s="2" t="s">
        <v>3</v>
      </c>
      <c r="EJ665" s="2">
        <v>1</v>
      </c>
      <c r="EK665" s="2">
        <v>1100</v>
      </c>
      <c r="EL665" s="2" t="s">
        <v>41</v>
      </c>
      <c r="EM665" s="2" t="s">
        <v>42</v>
      </c>
      <c r="EN665" s="2"/>
      <c r="EO665" s="2" t="s">
        <v>3</v>
      </c>
      <c r="EP665" s="2"/>
      <c r="EQ665" s="2">
        <v>0</v>
      </c>
      <c r="ER665" s="2">
        <v>0</v>
      </c>
      <c r="ES665" s="2">
        <v>0</v>
      </c>
      <c r="ET665" s="2">
        <v>0</v>
      </c>
      <c r="EU665" s="2">
        <v>0</v>
      </c>
      <c r="EV665" s="2">
        <v>0</v>
      </c>
      <c r="EW665" s="2">
        <v>0</v>
      </c>
      <c r="EX665" s="2">
        <v>0</v>
      </c>
      <c r="EY665" s="2">
        <v>0</v>
      </c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>
        <v>0</v>
      </c>
      <c r="FR665" s="2">
        <f t="shared" si="615"/>
        <v>0</v>
      </c>
      <c r="FS665" s="2">
        <v>0</v>
      </c>
      <c r="FT665" s="2"/>
      <c r="FU665" s="2"/>
      <c r="FV665" s="2"/>
      <c r="FW665" s="2"/>
      <c r="FX665" s="2">
        <v>0</v>
      </c>
      <c r="FY665" s="2">
        <v>0</v>
      </c>
      <c r="FZ665" s="2"/>
      <c r="GA665" s="2" t="s">
        <v>3</v>
      </c>
      <c r="GB665" s="2"/>
      <c r="GC665" s="2"/>
      <c r="GD665" s="2">
        <v>1</v>
      </c>
      <c r="GE665" s="2"/>
      <c r="GF665" s="2">
        <v>-1411367925</v>
      </c>
      <c r="GG665" s="2">
        <v>2</v>
      </c>
      <c r="GH665" s="2">
        <v>0</v>
      </c>
      <c r="GI665" s="2">
        <v>-2</v>
      </c>
      <c r="GJ665" s="2">
        <v>0</v>
      </c>
      <c r="GK665" s="2">
        <v>0</v>
      </c>
      <c r="GL665" s="2">
        <f t="shared" si="616"/>
        <v>0</v>
      </c>
      <c r="GM665" s="2">
        <f t="shared" si="617"/>
        <v>0</v>
      </c>
      <c r="GN665" s="2">
        <f t="shared" si="618"/>
        <v>0</v>
      </c>
      <c r="GO665" s="2">
        <f t="shared" si="619"/>
        <v>0</v>
      </c>
      <c r="GP665" s="2">
        <f t="shared" si="620"/>
        <v>0</v>
      </c>
      <c r="GQ665" s="2"/>
      <c r="GR665" s="2">
        <v>0</v>
      </c>
      <c r="GS665" s="2">
        <v>3</v>
      </c>
      <c r="GT665" s="2">
        <v>0</v>
      </c>
      <c r="GU665" s="2" t="s">
        <v>3</v>
      </c>
      <c r="GV665" s="2">
        <f t="shared" si="621"/>
        <v>0</v>
      </c>
      <c r="GW665" s="2">
        <v>1</v>
      </c>
      <c r="GX665" s="2">
        <f t="shared" si="622"/>
        <v>0</v>
      </c>
      <c r="GY665" s="2"/>
      <c r="GZ665" s="2"/>
      <c r="HA665" s="2">
        <v>0</v>
      </c>
      <c r="HB665" s="2">
        <v>0</v>
      </c>
      <c r="HC665" s="2">
        <f t="shared" si="623"/>
        <v>0</v>
      </c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>
        <v>0</v>
      </c>
      <c r="IL665" s="2"/>
      <c r="IM665" s="2"/>
      <c r="IN665" s="2"/>
      <c r="IO665" s="2"/>
      <c r="IP665" s="2"/>
      <c r="IQ665" s="2"/>
      <c r="IR665" s="2"/>
      <c r="IS665" s="2"/>
      <c r="IT665" s="2"/>
      <c r="IU665" s="2"/>
    </row>
    <row r="666" spans="1:255">
      <c r="A666">
        <v>17</v>
      </c>
      <c r="B666">
        <v>1</v>
      </c>
      <c r="E666" t="s">
        <v>358</v>
      </c>
      <c r="F666" t="s">
        <v>38</v>
      </c>
      <c r="G666" t="s">
        <v>359</v>
      </c>
      <c r="H666" t="s">
        <v>40</v>
      </c>
      <c r="I666">
        <v>1</v>
      </c>
      <c r="J666">
        <v>0</v>
      </c>
      <c r="O666">
        <f t="shared" si="589"/>
        <v>71415.11</v>
      </c>
      <c r="P666">
        <f t="shared" si="590"/>
        <v>71415.11</v>
      </c>
      <c r="Q666">
        <f t="shared" si="591"/>
        <v>0</v>
      </c>
      <c r="R666">
        <f t="shared" si="592"/>
        <v>0</v>
      </c>
      <c r="S666">
        <f t="shared" si="593"/>
        <v>0</v>
      </c>
      <c r="T666">
        <f t="shared" si="594"/>
        <v>0</v>
      </c>
      <c r="U666">
        <f t="shared" si="595"/>
        <v>0</v>
      </c>
      <c r="V666">
        <f t="shared" si="596"/>
        <v>0</v>
      </c>
      <c r="W666">
        <f t="shared" si="597"/>
        <v>0</v>
      </c>
      <c r="X666">
        <f t="shared" si="598"/>
        <v>0</v>
      </c>
      <c r="Y666">
        <f t="shared" si="599"/>
        <v>0</v>
      </c>
      <c r="AA666">
        <v>33304960</v>
      </c>
      <c r="AB666">
        <f t="shared" si="600"/>
        <v>71415.11</v>
      </c>
      <c r="AC666">
        <f t="shared" si="601"/>
        <v>71415.11</v>
      </c>
      <c r="AD666">
        <f>ROUND((((ET666)-(EU666))+AE666),2)</f>
        <v>0</v>
      </c>
      <c r="AE666">
        <f t="shared" si="624"/>
        <v>0</v>
      </c>
      <c r="AF666">
        <f t="shared" si="624"/>
        <v>0</v>
      </c>
      <c r="AG666">
        <f t="shared" si="602"/>
        <v>0</v>
      </c>
      <c r="AH666">
        <f t="shared" si="625"/>
        <v>0</v>
      </c>
      <c r="AI666">
        <f t="shared" si="625"/>
        <v>0</v>
      </c>
      <c r="AJ666">
        <f t="shared" si="603"/>
        <v>0</v>
      </c>
      <c r="AK666">
        <v>71415.11</v>
      </c>
      <c r="AL666">
        <v>71415.11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1</v>
      </c>
      <c r="AW666">
        <v>1</v>
      </c>
      <c r="AZ666">
        <v>1</v>
      </c>
      <c r="BA666">
        <v>1</v>
      </c>
      <c r="BB666">
        <v>1</v>
      </c>
      <c r="BC666">
        <v>1</v>
      </c>
      <c r="BD666" t="s">
        <v>3</v>
      </c>
      <c r="BE666" t="s">
        <v>3</v>
      </c>
      <c r="BF666" t="s">
        <v>3</v>
      </c>
      <c r="BG666" t="s">
        <v>3</v>
      </c>
      <c r="BH666">
        <v>3</v>
      </c>
      <c r="BI666">
        <v>3</v>
      </c>
      <c r="BJ666" t="s">
        <v>3</v>
      </c>
      <c r="BM666">
        <v>1100</v>
      </c>
      <c r="BN666">
        <v>0</v>
      </c>
      <c r="BO666" t="s">
        <v>3</v>
      </c>
      <c r="BP666">
        <v>0</v>
      </c>
      <c r="BQ666">
        <v>21</v>
      </c>
      <c r="BR666">
        <v>0</v>
      </c>
      <c r="BS666">
        <v>1</v>
      </c>
      <c r="BT666">
        <v>1</v>
      </c>
      <c r="BU666">
        <v>1</v>
      </c>
      <c r="BV666">
        <v>1</v>
      </c>
      <c r="BW666">
        <v>1</v>
      </c>
      <c r="BX666">
        <v>1</v>
      </c>
      <c r="BY666" t="s">
        <v>3</v>
      </c>
      <c r="BZ666">
        <v>0</v>
      </c>
      <c r="CA666">
        <v>0</v>
      </c>
      <c r="CE666">
        <v>0</v>
      </c>
      <c r="CF666">
        <v>0</v>
      </c>
      <c r="CG666">
        <v>0</v>
      </c>
      <c r="CM666">
        <v>0</v>
      </c>
      <c r="CN666" t="s">
        <v>3</v>
      </c>
      <c r="CO666">
        <v>0</v>
      </c>
      <c r="CP666">
        <f t="shared" si="604"/>
        <v>71415.11</v>
      </c>
      <c r="CQ666">
        <f t="shared" si="605"/>
        <v>71415.11</v>
      </c>
      <c r="CR666">
        <f t="shared" si="606"/>
        <v>0</v>
      </c>
      <c r="CS666">
        <f t="shared" si="607"/>
        <v>0</v>
      </c>
      <c r="CT666">
        <f t="shared" si="608"/>
        <v>0</v>
      </c>
      <c r="CU666">
        <f t="shared" si="609"/>
        <v>0</v>
      </c>
      <c r="CV666">
        <f t="shared" si="610"/>
        <v>0</v>
      </c>
      <c r="CW666">
        <f t="shared" si="611"/>
        <v>0</v>
      </c>
      <c r="CX666">
        <f t="shared" si="612"/>
        <v>0</v>
      </c>
      <c r="CY666">
        <f t="shared" si="613"/>
        <v>0</v>
      </c>
      <c r="CZ666">
        <f t="shared" si="614"/>
        <v>0</v>
      </c>
      <c r="DC666" t="s">
        <v>3</v>
      </c>
      <c r="DD666" t="s">
        <v>3</v>
      </c>
      <c r="DE666" t="s">
        <v>3</v>
      </c>
      <c r="DF666" t="s">
        <v>3</v>
      </c>
      <c r="DG666" t="s">
        <v>3</v>
      </c>
      <c r="DH666" t="s">
        <v>3</v>
      </c>
      <c r="DI666" t="s">
        <v>3</v>
      </c>
      <c r="DJ666" t="s">
        <v>3</v>
      </c>
      <c r="DK666" t="s">
        <v>3</v>
      </c>
      <c r="DL666" t="s">
        <v>3</v>
      </c>
      <c r="DM666" t="s">
        <v>3</v>
      </c>
      <c r="DN666">
        <v>0</v>
      </c>
      <c r="DO666">
        <v>0</v>
      </c>
      <c r="DP666">
        <v>1</v>
      </c>
      <c r="DQ666">
        <v>1</v>
      </c>
      <c r="DU666">
        <v>1010</v>
      </c>
      <c r="DV666" t="s">
        <v>40</v>
      </c>
      <c r="DW666" t="s">
        <v>40</v>
      </c>
      <c r="DX666">
        <v>1</v>
      </c>
      <c r="EE666">
        <v>31102366</v>
      </c>
      <c r="EF666">
        <v>8</v>
      </c>
      <c r="EG666" t="s">
        <v>34</v>
      </c>
      <c r="EH666">
        <v>0</v>
      </c>
      <c r="EI666" t="s">
        <v>3</v>
      </c>
      <c r="EJ666">
        <v>1</v>
      </c>
      <c r="EK666">
        <v>1100</v>
      </c>
      <c r="EL666" t="s">
        <v>41</v>
      </c>
      <c r="EM666" t="s">
        <v>42</v>
      </c>
      <c r="EO666" t="s">
        <v>3</v>
      </c>
      <c r="EQ666">
        <v>0</v>
      </c>
      <c r="ER666">
        <v>71415.11</v>
      </c>
      <c r="ES666">
        <v>71415.11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5</v>
      </c>
      <c r="FC666">
        <v>1</v>
      </c>
      <c r="FD666">
        <v>18</v>
      </c>
      <c r="FF666">
        <v>322284.69</v>
      </c>
      <c r="FQ666">
        <v>0</v>
      </c>
      <c r="FR666">
        <f t="shared" si="615"/>
        <v>71415.11</v>
      </c>
      <c r="FS666">
        <v>0</v>
      </c>
      <c r="FX666">
        <v>0</v>
      </c>
      <c r="FY666">
        <v>0</v>
      </c>
      <c r="GA666" t="s">
        <v>360</v>
      </c>
      <c r="GD666">
        <v>1</v>
      </c>
      <c r="GF666">
        <v>-1411367925</v>
      </c>
      <c r="GG666">
        <v>2</v>
      </c>
      <c r="GH666">
        <v>3</v>
      </c>
      <c r="GI666">
        <v>3</v>
      </c>
      <c r="GJ666">
        <v>0</v>
      </c>
      <c r="GK666">
        <v>0</v>
      </c>
      <c r="GL666">
        <f t="shared" si="616"/>
        <v>0</v>
      </c>
      <c r="GM666">
        <f t="shared" si="617"/>
        <v>71415.11</v>
      </c>
      <c r="GN666">
        <f t="shared" si="618"/>
        <v>0</v>
      </c>
      <c r="GO666">
        <f t="shared" si="619"/>
        <v>0</v>
      </c>
      <c r="GP666">
        <f t="shared" si="620"/>
        <v>0</v>
      </c>
      <c r="GR666">
        <v>1</v>
      </c>
      <c r="GS666">
        <v>1</v>
      </c>
      <c r="GT666">
        <v>0</v>
      </c>
      <c r="GU666" t="s">
        <v>3</v>
      </c>
      <c r="GV666">
        <f t="shared" si="621"/>
        <v>0</v>
      </c>
      <c r="GW666">
        <v>1</v>
      </c>
      <c r="GX666">
        <f t="shared" si="622"/>
        <v>0</v>
      </c>
      <c r="HA666">
        <v>0</v>
      </c>
      <c r="HB666">
        <v>0</v>
      </c>
      <c r="HC666">
        <f t="shared" si="623"/>
        <v>0</v>
      </c>
      <c r="IK666">
        <v>0</v>
      </c>
    </row>
    <row r="667" spans="1:255">
      <c r="A667" s="2">
        <v>17</v>
      </c>
      <c r="B667" s="2">
        <v>1</v>
      </c>
      <c r="C667" s="2">
        <f>ROW(SmtRes!A615)</f>
        <v>615</v>
      </c>
      <c r="D667" s="2">
        <f>ROW(EtalonRes!A706)</f>
        <v>706</v>
      </c>
      <c r="E667" s="2" t="s">
        <v>361</v>
      </c>
      <c r="F667" s="2" t="s">
        <v>45</v>
      </c>
      <c r="G667" s="2" t="s">
        <v>46</v>
      </c>
      <c r="H667" s="2" t="s">
        <v>47</v>
      </c>
      <c r="I667" s="2">
        <f>ROUND(3.14*0.9/4*2,9)</f>
        <v>1.413</v>
      </c>
      <c r="J667" s="2">
        <v>0</v>
      </c>
      <c r="K667" s="2"/>
      <c r="L667" s="2"/>
      <c r="M667" s="2"/>
      <c r="N667" s="2"/>
      <c r="O667" s="2">
        <f t="shared" si="589"/>
        <v>104.58</v>
      </c>
      <c r="P667" s="2">
        <f t="shared" si="590"/>
        <v>5.17</v>
      </c>
      <c r="Q667" s="2">
        <f t="shared" si="591"/>
        <v>1.4</v>
      </c>
      <c r="R667" s="2">
        <f t="shared" si="592"/>
        <v>0.25</v>
      </c>
      <c r="S667" s="2">
        <f t="shared" si="593"/>
        <v>98.01</v>
      </c>
      <c r="T667" s="2">
        <f t="shared" si="594"/>
        <v>0</v>
      </c>
      <c r="U667" s="2">
        <f t="shared" si="595"/>
        <v>11.212154999999999</v>
      </c>
      <c r="V667" s="2">
        <f t="shared" si="596"/>
        <v>2.1194999999999999E-2</v>
      </c>
      <c r="W667" s="2">
        <f t="shared" si="597"/>
        <v>0</v>
      </c>
      <c r="X667" s="2">
        <f t="shared" si="598"/>
        <v>113</v>
      </c>
      <c r="Y667" s="2">
        <f t="shared" si="599"/>
        <v>69.760000000000005</v>
      </c>
      <c r="Z667" s="2"/>
      <c r="AA667" s="2">
        <v>33304975</v>
      </c>
      <c r="AB667" s="2">
        <f t="shared" si="600"/>
        <v>74.010000000000005</v>
      </c>
      <c r="AC667" s="2">
        <f t="shared" si="601"/>
        <v>3.66</v>
      </c>
      <c r="AD667" s="2">
        <f>ROUND((((((ET667*1.2)*1.25))-(((EU667*1.2)*1.25)))+AE667),2)</f>
        <v>0.99</v>
      </c>
      <c r="AE667" s="2">
        <f>ROUND((((EU667*1.2)*1.25)),2)</f>
        <v>0.18</v>
      </c>
      <c r="AF667" s="2">
        <f>ROUND((((EV667*1.2)*1.15)),2)</f>
        <v>69.36</v>
      </c>
      <c r="AG667" s="2">
        <f t="shared" si="602"/>
        <v>0</v>
      </c>
      <c r="AH667" s="2">
        <f>(((EW667*1.2)*1.15))</f>
        <v>7.9349999999999987</v>
      </c>
      <c r="AI667" s="2">
        <f>(((EX667*1.2)*1.25))</f>
        <v>1.4999999999999999E-2</v>
      </c>
      <c r="AJ667" s="2">
        <f t="shared" si="603"/>
        <v>0</v>
      </c>
      <c r="AK667" s="2">
        <v>54.58</v>
      </c>
      <c r="AL667" s="2">
        <v>3.66</v>
      </c>
      <c r="AM667" s="2">
        <v>0.66</v>
      </c>
      <c r="AN667" s="2">
        <v>0.12</v>
      </c>
      <c r="AO667" s="2">
        <v>50.26</v>
      </c>
      <c r="AP667" s="2">
        <v>0</v>
      </c>
      <c r="AQ667" s="2">
        <v>5.75</v>
      </c>
      <c r="AR667" s="2">
        <v>0.01</v>
      </c>
      <c r="AS667" s="2">
        <v>0</v>
      </c>
      <c r="AT667" s="2">
        <v>115</v>
      </c>
      <c r="AU667" s="2">
        <v>71</v>
      </c>
      <c r="AV667" s="2">
        <v>1</v>
      </c>
      <c r="AW667" s="2">
        <v>1</v>
      </c>
      <c r="AX667" s="2"/>
      <c r="AY667" s="2"/>
      <c r="AZ667" s="2">
        <v>1</v>
      </c>
      <c r="BA667" s="2">
        <v>1</v>
      </c>
      <c r="BB667" s="2">
        <v>1</v>
      </c>
      <c r="BC667" s="2">
        <v>1</v>
      </c>
      <c r="BD667" s="2" t="s">
        <v>3</v>
      </c>
      <c r="BE667" s="2" t="s">
        <v>3</v>
      </c>
      <c r="BF667" s="2" t="s">
        <v>3</v>
      </c>
      <c r="BG667" s="2" t="s">
        <v>3</v>
      </c>
      <c r="BH667" s="2">
        <v>0</v>
      </c>
      <c r="BI667" s="2">
        <v>1</v>
      </c>
      <c r="BJ667" s="2" t="s">
        <v>48</v>
      </c>
      <c r="BK667" s="2"/>
      <c r="BL667" s="2"/>
      <c r="BM667" s="2">
        <v>20001</v>
      </c>
      <c r="BN667" s="2">
        <v>0</v>
      </c>
      <c r="BO667" s="2" t="s">
        <v>3</v>
      </c>
      <c r="BP667" s="2">
        <v>0</v>
      </c>
      <c r="BQ667" s="2">
        <v>2</v>
      </c>
      <c r="BR667" s="2">
        <v>0</v>
      </c>
      <c r="BS667" s="2">
        <v>1</v>
      </c>
      <c r="BT667" s="2">
        <v>1</v>
      </c>
      <c r="BU667" s="2">
        <v>1</v>
      </c>
      <c r="BV667" s="2">
        <v>1</v>
      </c>
      <c r="BW667" s="2">
        <v>1</v>
      </c>
      <c r="BX667" s="2">
        <v>1</v>
      </c>
      <c r="BY667" s="2" t="s">
        <v>3</v>
      </c>
      <c r="BZ667" s="2">
        <v>128</v>
      </c>
      <c r="CA667" s="2">
        <v>83</v>
      </c>
      <c r="CB667" s="2"/>
      <c r="CC667" s="2"/>
      <c r="CD667" s="2"/>
      <c r="CE667" s="2">
        <v>0</v>
      </c>
      <c r="CF667" s="2">
        <v>0</v>
      </c>
      <c r="CG667" s="2">
        <v>0</v>
      </c>
      <c r="CH667" s="2"/>
      <c r="CI667" s="2"/>
      <c r="CJ667" s="2"/>
      <c r="CK667" s="2"/>
      <c r="CL667" s="2"/>
      <c r="CM667" s="2">
        <v>0</v>
      </c>
      <c r="CN667" s="2" t="s">
        <v>954</v>
      </c>
      <c r="CO667" s="2">
        <v>0</v>
      </c>
      <c r="CP667" s="2">
        <f t="shared" si="604"/>
        <v>104.58000000000001</v>
      </c>
      <c r="CQ667" s="2">
        <f t="shared" si="605"/>
        <v>3.66</v>
      </c>
      <c r="CR667" s="2">
        <f t="shared" si="606"/>
        <v>0.99</v>
      </c>
      <c r="CS667" s="2">
        <f t="shared" si="607"/>
        <v>0.18</v>
      </c>
      <c r="CT667" s="2">
        <f t="shared" si="608"/>
        <v>69.36</v>
      </c>
      <c r="CU667" s="2">
        <f t="shared" si="609"/>
        <v>0</v>
      </c>
      <c r="CV667" s="2">
        <f t="shared" si="610"/>
        <v>7.9349999999999987</v>
      </c>
      <c r="CW667" s="2">
        <f t="shared" si="611"/>
        <v>1.4999999999999999E-2</v>
      </c>
      <c r="CX667" s="2">
        <f t="shared" si="612"/>
        <v>0</v>
      </c>
      <c r="CY667" s="2">
        <f t="shared" si="613"/>
        <v>112.99900000000001</v>
      </c>
      <c r="CZ667" s="2">
        <f t="shared" si="614"/>
        <v>69.764600000000002</v>
      </c>
      <c r="DA667" s="2"/>
      <c r="DB667" s="2"/>
      <c r="DC667" s="2" t="s">
        <v>3</v>
      </c>
      <c r="DD667" s="2" t="s">
        <v>3</v>
      </c>
      <c r="DE667" s="2" t="s">
        <v>21</v>
      </c>
      <c r="DF667" s="2" t="s">
        <v>21</v>
      </c>
      <c r="DG667" s="2" t="s">
        <v>22</v>
      </c>
      <c r="DH667" s="2" t="s">
        <v>3</v>
      </c>
      <c r="DI667" s="2" t="s">
        <v>22</v>
      </c>
      <c r="DJ667" s="2" t="s">
        <v>21</v>
      </c>
      <c r="DK667" s="2" t="s">
        <v>3</v>
      </c>
      <c r="DL667" s="2" t="s">
        <v>3</v>
      </c>
      <c r="DM667" s="2" t="s">
        <v>3</v>
      </c>
      <c r="DN667" s="2">
        <v>0</v>
      </c>
      <c r="DO667" s="2">
        <v>0</v>
      </c>
      <c r="DP667" s="2">
        <v>1</v>
      </c>
      <c r="DQ667" s="2">
        <v>1</v>
      </c>
      <c r="DR667" s="2"/>
      <c r="DS667" s="2"/>
      <c r="DT667" s="2"/>
      <c r="DU667" s="2">
        <v>1005</v>
      </c>
      <c r="DV667" s="2" t="s">
        <v>47</v>
      </c>
      <c r="DW667" s="2" t="s">
        <v>47</v>
      </c>
      <c r="DX667" s="2">
        <v>1</v>
      </c>
      <c r="DY667" s="2"/>
      <c r="DZ667" s="2"/>
      <c r="EA667" s="2"/>
      <c r="EB667" s="2"/>
      <c r="EC667" s="2"/>
      <c r="ED667" s="2"/>
      <c r="EE667" s="2">
        <v>31102217</v>
      </c>
      <c r="EF667" s="2">
        <v>2</v>
      </c>
      <c r="EG667" s="2" t="s">
        <v>23</v>
      </c>
      <c r="EH667" s="2">
        <v>0</v>
      </c>
      <c r="EI667" s="2" t="s">
        <v>3</v>
      </c>
      <c r="EJ667" s="2">
        <v>1</v>
      </c>
      <c r="EK667" s="2">
        <v>20001</v>
      </c>
      <c r="EL667" s="2" t="s">
        <v>24</v>
      </c>
      <c r="EM667" s="2" t="s">
        <v>25</v>
      </c>
      <c r="EN667" s="2"/>
      <c r="EO667" s="2" t="s">
        <v>26</v>
      </c>
      <c r="EP667" s="2"/>
      <c r="EQ667" s="2">
        <v>0</v>
      </c>
      <c r="ER667" s="2">
        <v>54.58</v>
      </c>
      <c r="ES667" s="2">
        <v>3.66</v>
      </c>
      <c r="ET667" s="2">
        <v>0.66</v>
      </c>
      <c r="EU667" s="2">
        <v>0.12</v>
      </c>
      <c r="EV667" s="2">
        <v>50.26</v>
      </c>
      <c r="EW667" s="2">
        <v>5.75</v>
      </c>
      <c r="EX667" s="2">
        <v>0.01</v>
      </c>
      <c r="EY667" s="2">
        <v>0</v>
      </c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>
        <v>0</v>
      </c>
      <c r="FR667" s="2">
        <f t="shared" si="615"/>
        <v>0</v>
      </c>
      <c r="FS667" s="2">
        <v>0</v>
      </c>
      <c r="FT667" s="2" t="s">
        <v>27</v>
      </c>
      <c r="FU667" s="2" t="s">
        <v>28</v>
      </c>
      <c r="FV667" s="2"/>
      <c r="FW667" s="2"/>
      <c r="FX667" s="2">
        <v>115.2</v>
      </c>
      <c r="FY667" s="2">
        <v>70.55</v>
      </c>
      <c r="FZ667" s="2"/>
      <c r="GA667" s="2" t="s">
        <v>3</v>
      </c>
      <c r="GB667" s="2"/>
      <c r="GC667" s="2"/>
      <c r="GD667" s="2">
        <v>1</v>
      </c>
      <c r="GE667" s="2"/>
      <c r="GF667" s="2">
        <v>115509146</v>
      </c>
      <c r="GG667" s="2">
        <v>2</v>
      </c>
      <c r="GH667" s="2">
        <v>1</v>
      </c>
      <c r="GI667" s="2">
        <v>-2</v>
      </c>
      <c r="GJ667" s="2">
        <v>0</v>
      </c>
      <c r="GK667" s="2">
        <v>0</v>
      </c>
      <c r="GL667" s="2">
        <f t="shared" si="616"/>
        <v>0</v>
      </c>
      <c r="GM667" s="2">
        <f t="shared" si="617"/>
        <v>287.33999999999997</v>
      </c>
      <c r="GN667" s="2">
        <f t="shared" si="618"/>
        <v>287.33999999999997</v>
      </c>
      <c r="GO667" s="2">
        <f t="shared" si="619"/>
        <v>0</v>
      </c>
      <c r="GP667" s="2">
        <f t="shared" si="620"/>
        <v>0</v>
      </c>
      <c r="GQ667" s="2"/>
      <c r="GR667" s="2">
        <v>0</v>
      </c>
      <c r="GS667" s="2">
        <v>3</v>
      </c>
      <c r="GT667" s="2">
        <v>0</v>
      </c>
      <c r="GU667" s="2" t="s">
        <v>3</v>
      </c>
      <c r="GV667" s="2">
        <f t="shared" si="621"/>
        <v>0</v>
      </c>
      <c r="GW667" s="2">
        <v>1</v>
      </c>
      <c r="GX667" s="2">
        <f t="shared" si="622"/>
        <v>0</v>
      </c>
      <c r="GY667" s="2"/>
      <c r="GZ667" s="2"/>
      <c r="HA667" s="2">
        <v>0</v>
      </c>
      <c r="HB667" s="2">
        <v>0</v>
      </c>
      <c r="HC667" s="2">
        <f t="shared" si="623"/>
        <v>0</v>
      </c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>
        <v>0</v>
      </c>
      <c r="IL667" s="2"/>
      <c r="IM667" s="2"/>
      <c r="IN667" s="2"/>
      <c r="IO667" s="2"/>
      <c r="IP667" s="2"/>
      <c r="IQ667" s="2"/>
      <c r="IR667" s="2"/>
      <c r="IS667" s="2"/>
      <c r="IT667" s="2"/>
      <c r="IU667" s="2"/>
    </row>
    <row r="668" spans="1:255">
      <c r="A668">
        <v>17</v>
      </c>
      <c r="B668">
        <v>1</v>
      </c>
      <c r="C668">
        <f>ROW(SmtRes!A620)</f>
        <v>620</v>
      </c>
      <c r="D668">
        <f>ROW(EtalonRes!A712)</f>
        <v>712</v>
      </c>
      <c r="E668" t="s">
        <v>361</v>
      </c>
      <c r="F668" t="s">
        <v>45</v>
      </c>
      <c r="G668" t="s">
        <v>46</v>
      </c>
      <c r="H668" t="s">
        <v>47</v>
      </c>
      <c r="I668">
        <f>ROUND(3.14*0.9/4*2,9)</f>
        <v>1.413</v>
      </c>
      <c r="J668">
        <v>0</v>
      </c>
      <c r="O668">
        <f t="shared" si="589"/>
        <v>104.58</v>
      </c>
      <c r="P668">
        <f t="shared" si="590"/>
        <v>5.17</v>
      </c>
      <c r="Q668">
        <f t="shared" si="591"/>
        <v>1.4</v>
      </c>
      <c r="R668">
        <f t="shared" si="592"/>
        <v>0.25</v>
      </c>
      <c r="S668">
        <f t="shared" si="593"/>
        <v>98.01</v>
      </c>
      <c r="T668">
        <f t="shared" si="594"/>
        <v>0</v>
      </c>
      <c r="U668">
        <f t="shared" si="595"/>
        <v>11.212154999999999</v>
      </c>
      <c r="V668">
        <f t="shared" si="596"/>
        <v>2.1194999999999999E-2</v>
      </c>
      <c r="W668">
        <f t="shared" si="597"/>
        <v>0</v>
      </c>
      <c r="X668">
        <f t="shared" si="598"/>
        <v>113</v>
      </c>
      <c r="Y668">
        <f t="shared" si="599"/>
        <v>69.760000000000005</v>
      </c>
      <c r="AA668">
        <v>33304960</v>
      </c>
      <c r="AB668">
        <f t="shared" si="600"/>
        <v>74.010000000000005</v>
      </c>
      <c r="AC668">
        <f t="shared" si="601"/>
        <v>3.66</v>
      </c>
      <c r="AD668">
        <f>ROUND((((((ET668*1.2)*1.25))-(((EU668*1.2)*1.25)))+AE668),2)</f>
        <v>0.99</v>
      </c>
      <c r="AE668">
        <f>ROUND((((EU668*1.2)*1.25)),2)</f>
        <v>0.18</v>
      </c>
      <c r="AF668">
        <f>ROUND((((EV668*1.2)*1.15)),2)</f>
        <v>69.36</v>
      </c>
      <c r="AG668">
        <f t="shared" si="602"/>
        <v>0</v>
      </c>
      <c r="AH668">
        <f>(((EW668*1.2)*1.15))</f>
        <v>7.9349999999999987</v>
      </c>
      <c r="AI668">
        <f>(((EX668*1.2)*1.25))</f>
        <v>1.4999999999999999E-2</v>
      </c>
      <c r="AJ668">
        <f t="shared" si="603"/>
        <v>0</v>
      </c>
      <c r="AK668">
        <v>54.58</v>
      </c>
      <c r="AL668">
        <v>3.66</v>
      </c>
      <c r="AM668">
        <v>0.66</v>
      </c>
      <c r="AN668">
        <v>0.12</v>
      </c>
      <c r="AO668">
        <v>50.26</v>
      </c>
      <c r="AP668">
        <v>0</v>
      </c>
      <c r="AQ668">
        <v>5.75</v>
      </c>
      <c r="AR668">
        <v>0.01</v>
      </c>
      <c r="AS668">
        <v>0</v>
      </c>
      <c r="AT668">
        <v>115</v>
      </c>
      <c r="AU668">
        <v>71</v>
      </c>
      <c r="AV668">
        <v>1</v>
      </c>
      <c r="AW668">
        <v>1</v>
      </c>
      <c r="AZ668">
        <v>1</v>
      </c>
      <c r="BA668">
        <v>1</v>
      </c>
      <c r="BB668">
        <v>1</v>
      </c>
      <c r="BC668">
        <v>1</v>
      </c>
      <c r="BD668" t="s">
        <v>3</v>
      </c>
      <c r="BE668" t="s">
        <v>3</v>
      </c>
      <c r="BF668" t="s">
        <v>3</v>
      </c>
      <c r="BG668" t="s">
        <v>3</v>
      </c>
      <c r="BH668">
        <v>0</v>
      </c>
      <c r="BI668">
        <v>1</v>
      </c>
      <c r="BJ668" t="s">
        <v>48</v>
      </c>
      <c r="BM668">
        <v>20001</v>
      </c>
      <c r="BN668">
        <v>0</v>
      </c>
      <c r="BO668" t="s">
        <v>3</v>
      </c>
      <c r="BP668">
        <v>0</v>
      </c>
      <c r="BQ668">
        <v>2</v>
      </c>
      <c r="BR668">
        <v>0</v>
      </c>
      <c r="BS668">
        <v>1</v>
      </c>
      <c r="BT668">
        <v>1</v>
      </c>
      <c r="BU668">
        <v>1</v>
      </c>
      <c r="BV668">
        <v>1</v>
      </c>
      <c r="BW668">
        <v>1</v>
      </c>
      <c r="BX668">
        <v>1</v>
      </c>
      <c r="BY668" t="s">
        <v>3</v>
      </c>
      <c r="BZ668">
        <v>128</v>
      </c>
      <c r="CA668">
        <v>83</v>
      </c>
      <c r="CE668">
        <v>0</v>
      </c>
      <c r="CF668">
        <v>0</v>
      </c>
      <c r="CG668">
        <v>0</v>
      </c>
      <c r="CM668">
        <v>0</v>
      </c>
      <c r="CN668" t="s">
        <v>954</v>
      </c>
      <c r="CO668">
        <v>0</v>
      </c>
      <c r="CP668">
        <f t="shared" si="604"/>
        <v>104.58000000000001</v>
      </c>
      <c r="CQ668">
        <f t="shared" si="605"/>
        <v>3.66</v>
      </c>
      <c r="CR668">
        <f t="shared" si="606"/>
        <v>0.99</v>
      </c>
      <c r="CS668">
        <f t="shared" si="607"/>
        <v>0.18</v>
      </c>
      <c r="CT668">
        <f t="shared" si="608"/>
        <v>69.36</v>
      </c>
      <c r="CU668">
        <f t="shared" si="609"/>
        <v>0</v>
      </c>
      <c r="CV668">
        <f t="shared" si="610"/>
        <v>7.9349999999999987</v>
      </c>
      <c r="CW668">
        <f t="shared" si="611"/>
        <v>1.4999999999999999E-2</v>
      </c>
      <c r="CX668">
        <f t="shared" si="612"/>
        <v>0</v>
      </c>
      <c r="CY668">
        <f t="shared" si="613"/>
        <v>112.99900000000001</v>
      </c>
      <c r="CZ668">
        <f t="shared" si="614"/>
        <v>69.764600000000002</v>
      </c>
      <c r="DC668" t="s">
        <v>3</v>
      </c>
      <c r="DD668" t="s">
        <v>3</v>
      </c>
      <c r="DE668" t="s">
        <v>21</v>
      </c>
      <c r="DF668" t="s">
        <v>21</v>
      </c>
      <c r="DG668" t="s">
        <v>22</v>
      </c>
      <c r="DH668" t="s">
        <v>3</v>
      </c>
      <c r="DI668" t="s">
        <v>22</v>
      </c>
      <c r="DJ668" t="s">
        <v>21</v>
      </c>
      <c r="DK668" t="s">
        <v>3</v>
      </c>
      <c r="DL668" t="s">
        <v>3</v>
      </c>
      <c r="DM668" t="s">
        <v>3</v>
      </c>
      <c r="DN668">
        <v>0</v>
      </c>
      <c r="DO668">
        <v>0</v>
      </c>
      <c r="DP668">
        <v>1</v>
      </c>
      <c r="DQ668">
        <v>1</v>
      </c>
      <c r="DU668">
        <v>1005</v>
      </c>
      <c r="DV668" t="s">
        <v>47</v>
      </c>
      <c r="DW668" t="s">
        <v>47</v>
      </c>
      <c r="DX668">
        <v>1</v>
      </c>
      <c r="EE668">
        <v>31102217</v>
      </c>
      <c r="EF668">
        <v>2</v>
      </c>
      <c r="EG668" t="s">
        <v>23</v>
      </c>
      <c r="EH668">
        <v>0</v>
      </c>
      <c r="EI668" t="s">
        <v>3</v>
      </c>
      <c r="EJ668">
        <v>1</v>
      </c>
      <c r="EK668">
        <v>20001</v>
      </c>
      <c r="EL668" t="s">
        <v>24</v>
      </c>
      <c r="EM668" t="s">
        <v>25</v>
      </c>
      <c r="EO668" t="s">
        <v>26</v>
      </c>
      <c r="EQ668">
        <v>0</v>
      </c>
      <c r="ER668">
        <v>54.58</v>
      </c>
      <c r="ES668">
        <v>3.66</v>
      </c>
      <c r="ET668">
        <v>0.66</v>
      </c>
      <c r="EU668">
        <v>0.12</v>
      </c>
      <c r="EV668">
        <v>50.26</v>
      </c>
      <c r="EW668">
        <v>5.75</v>
      </c>
      <c r="EX668">
        <v>0.01</v>
      </c>
      <c r="EY668">
        <v>0</v>
      </c>
      <c r="FQ668">
        <v>0</v>
      </c>
      <c r="FR668">
        <f t="shared" si="615"/>
        <v>0</v>
      </c>
      <c r="FS668">
        <v>0</v>
      </c>
      <c r="FT668" t="s">
        <v>27</v>
      </c>
      <c r="FU668" t="s">
        <v>28</v>
      </c>
      <c r="FX668">
        <v>115.2</v>
      </c>
      <c r="FY668">
        <v>70.55</v>
      </c>
      <c r="GA668" t="s">
        <v>3</v>
      </c>
      <c r="GD668">
        <v>1</v>
      </c>
      <c r="GF668">
        <v>115509146</v>
      </c>
      <c r="GG668">
        <v>2</v>
      </c>
      <c r="GH668">
        <v>1</v>
      </c>
      <c r="GI668">
        <v>-2</v>
      </c>
      <c r="GJ668">
        <v>0</v>
      </c>
      <c r="GK668">
        <v>0</v>
      </c>
      <c r="GL668">
        <f t="shared" si="616"/>
        <v>0</v>
      </c>
      <c r="GM668">
        <f t="shared" si="617"/>
        <v>287.33999999999997</v>
      </c>
      <c r="GN668">
        <f t="shared" si="618"/>
        <v>287.33999999999997</v>
      </c>
      <c r="GO668">
        <f t="shared" si="619"/>
        <v>0</v>
      </c>
      <c r="GP668">
        <f t="shared" si="620"/>
        <v>0</v>
      </c>
      <c r="GR668">
        <v>0</v>
      </c>
      <c r="GS668">
        <v>3</v>
      </c>
      <c r="GT668">
        <v>0</v>
      </c>
      <c r="GU668" t="s">
        <v>3</v>
      </c>
      <c r="GV668">
        <f t="shared" si="621"/>
        <v>0</v>
      </c>
      <c r="GW668">
        <v>1</v>
      </c>
      <c r="GX668">
        <f t="shared" si="622"/>
        <v>0</v>
      </c>
      <c r="HA668">
        <v>0</v>
      </c>
      <c r="HB668">
        <v>0</v>
      </c>
      <c r="HC668">
        <f t="shared" si="623"/>
        <v>0</v>
      </c>
      <c r="IK668">
        <v>0</v>
      </c>
    </row>
    <row r="669" spans="1:255">
      <c r="A669" s="2">
        <v>17</v>
      </c>
      <c r="B669" s="2">
        <v>1</v>
      </c>
      <c r="C669" s="2"/>
      <c r="D669" s="2"/>
      <c r="E669" s="2" t="s">
        <v>362</v>
      </c>
      <c r="F669" s="2" t="s">
        <v>38</v>
      </c>
      <c r="G669" s="2" t="s">
        <v>363</v>
      </c>
      <c r="H669" s="2" t="s">
        <v>40</v>
      </c>
      <c r="I669" s="2">
        <v>2</v>
      </c>
      <c r="J669" s="2">
        <v>0</v>
      </c>
      <c r="K669" s="2"/>
      <c r="L669" s="2"/>
      <c r="M669" s="2"/>
      <c r="N669" s="2"/>
      <c r="O669" s="2">
        <f t="shared" si="589"/>
        <v>0</v>
      </c>
      <c r="P669" s="2">
        <f t="shared" si="590"/>
        <v>0</v>
      </c>
      <c r="Q669" s="2">
        <f t="shared" si="591"/>
        <v>0</v>
      </c>
      <c r="R669" s="2">
        <f t="shared" si="592"/>
        <v>0</v>
      </c>
      <c r="S669" s="2">
        <f t="shared" si="593"/>
        <v>0</v>
      </c>
      <c r="T669" s="2">
        <f t="shared" si="594"/>
        <v>0</v>
      </c>
      <c r="U669" s="2">
        <f t="shared" si="595"/>
        <v>0</v>
      </c>
      <c r="V669" s="2">
        <f t="shared" si="596"/>
        <v>0</v>
      </c>
      <c r="W669" s="2">
        <f t="shared" si="597"/>
        <v>0</v>
      </c>
      <c r="X669" s="2">
        <f t="shared" si="598"/>
        <v>0</v>
      </c>
      <c r="Y669" s="2">
        <f t="shared" si="599"/>
        <v>0</v>
      </c>
      <c r="Z669" s="2"/>
      <c r="AA669" s="2">
        <v>33304975</v>
      </c>
      <c r="AB669" s="2">
        <f t="shared" si="600"/>
        <v>0</v>
      </c>
      <c r="AC669" s="2">
        <f t="shared" si="601"/>
        <v>0</v>
      </c>
      <c r="AD669" s="2">
        <f>ROUND((((ET669)-(EU669))+AE669),2)</f>
        <v>0</v>
      </c>
      <c r="AE669" s="2">
        <f t="shared" ref="AE669:AF672" si="626">ROUND((EU669),2)</f>
        <v>0</v>
      </c>
      <c r="AF669" s="2">
        <f t="shared" si="626"/>
        <v>0</v>
      </c>
      <c r="AG669" s="2">
        <f t="shared" si="602"/>
        <v>0</v>
      </c>
      <c r="AH669" s="2">
        <f t="shared" ref="AH669:AI672" si="627">(EW669)</f>
        <v>0</v>
      </c>
      <c r="AI669" s="2">
        <f t="shared" si="627"/>
        <v>0</v>
      </c>
      <c r="AJ669" s="2">
        <f t="shared" si="603"/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1</v>
      </c>
      <c r="AW669" s="2">
        <v>1</v>
      </c>
      <c r="AX669" s="2"/>
      <c r="AY669" s="2"/>
      <c r="AZ669" s="2">
        <v>1</v>
      </c>
      <c r="BA669" s="2">
        <v>1</v>
      </c>
      <c r="BB669" s="2">
        <v>1</v>
      </c>
      <c r="BC669" s="2">
        <v>1</v>
      </c>
      <c r="BD669" s="2" t="s">
        <v>3</v>
      </c>
      <c r="BE669" s="2" t="s">
        <v>3</v>
      </c>
      <c r="BF669" s="2" t="s">
        <v>3</v>
      </c>
      <c r="BG669" s="2" t="s">
        <v>3</v>
      </c>
      <c r="BH669" s="2">
        <v>3</v>
      </c>
      <c r="BI669" s="2">
        <v>2</v>
      </c>
      <c r="BJ669" s="2" t="s">
        <v>3</v>
      </c>
      <c r="BK669" s="2"/>
      <c r="BL669" s="2"/>
      <c r="BM669" s="2">
        <v>1100</v>
      </c>
      <c r="BN669" s="2">
        <v>0</v>
      </c>
      <c r="BO669" s="2" t="s">
        <v>3</v>
      </c>
      <c r="BP669" s="2">
        <v>0</v>
      </c>
      <c r="BQ669" s="2">
        <v>14</v>
      </c>
      <c r="BR669" s="2">
        <v>0</v>
      </c>
      <c r="BS669" s="2">
        <v>1</v>
      </c>
      <c r="BT669" s="2">
        <v>1</v>
      </c>
      <c r="BU669" s="2">
        <v>1</v>
      </c>
      <c r="BV669" s="2">
        <v>1</v>
      </c>
      <c r="BW669" s="2">
        <v>1</v>
      </c>
      <c r="BX669" s="2">
        <v>1</v>
      </c>
      <c r="BY669" s="2" t="s">
        <v>3</v>
      </c>
      <c r="BZ669" s="2">
        <v>0</v>
      </c>
      <c r="CA669" s="2">
        <v>0</v>
      </c>
      <c r="CB669" s="2"/>
      <c r="CC669" s="2"/>
      <c r="CD669" s="2"/>
      <c r="CE669" s="2">
        <v>0</v>
      </c>
      <c r="CF669" s="2">
        <v>0</v>
      </c>
      <c r="CG669" s="2">
        <v>0</v>
      </c>
      <c r="CH669" s="2"/>
      <c r="CI669" s="2"/>
      <c r="CJ669" s="2"/>
      <c r="CK669" s="2"/>
      <c r="CL669" s="2"/>
      <c r="CM669" s="2">
        <v>0</v>
      </c>
      <c r="CN669" s="2" t="s">
        <v>3</v>
      </c>
      <c r="CO669" s="2">
        <v>0</v>
      </c>
      <c r="CP669" s="2">
        <f t="shared" si="604"/>
        <v>0</v>
      </c>
      <c r="CQ669" s="2">
        <f t="shared" si="605"/>
        <v>0</v>
      </c>
      <c r="CR669" s="2">
        <f t="shared" si="606"/>
        <v>0</v>
      </c>
      <c r="CS669" s="2">
        <f t="shared" si="607"/>
        <v>0</v>
      </c>
      <c r="CT669" s="2">
        <f t="shared" si="608"/>
        <v>0</v>
      </c>
      <c r="CU669" s="2">
        <f t="shared" si="609"/>
        <v>0</v>
      </c>
      <c r="CV669" s="2">
        <f t="shared" si="610"/>
        <v>0</v>
      </c>
      <c r="CW669" s="2">
        <f t="shared" si="611"/>
        <v>0</v>
      </c>
      <c r="CX669" s="2">
        <f t="shared" si="612"/>
        <v>0</v>
      </c>
      <c r="CY669" s="2">
        <f t="shared" si="613"/>
        <v>0</v>
      </c>
      <c r="CZ669" s="2">
        <f t="shared" si="614"/>
        <v>0</v>
      </c>
      <c r="DA669" s="2"/>
      <c r="DB669" s="2"/>
      <c r="DC669" s="2" t="s">
        <v>3</v>
      </c>
      <c r="DD669" s="2" t="s">
        <v>3</v>
      </c>
      <c r="DE669" s="2" t="s">
        <v>3</v>
      </c>
      <c r="DF669" s="2" t="s">
        <v>3</v>
      </c>
      <c r="DG669" s="2" t="s">
        <v>3</v>
      </c>
      <c r="DH669" s="2" t="s">
        <v>3</v>
      </c>
      <c r="DI669" s="2" t="s">
        <v>3</v>
      </c>
      <c r="DJ669" s="2" t="s">
        <v>3</v>
      </c>
      <c r="DK669" s="2" t="s">
        <v>3</v>
      </c>
      <c r="DL669" s="2" t="s">
        <v>3</v>
      </c>
      <c r="DM669" s="2" t="s">
        <v>3</v>
      </c>
      <c r="DN669" s="2">
        <v>0</v>
      </c>
      <c r="DO669" s="2">
        <v>0</v>
      </c>
      <c r="DP669" s="2">
        <v>1</v>
      </c>
      <c r="DQ669" s="2">
        <v>1</v>
      </c>
      <c r="DR669" s="2"/>
      <c r="DS669" s="2"/>
      <c r="DT669" s="2"/>
      <c r="DU669" s="2">
        <v>1010</v>
      </c>
      <c r="DV669" s="2" t="s">
        <v>40</v>
      </c>
      <c r="DW669" s="2" t="s">
        <v>40</v>
      </c>
      <c r="DX669" s="2">
        <v>1</v>
      </c>
      <c r="DY669" s="2"/>
      <c r="DZ669" s="2"/>
      <c r="EA669" s="2"/>
      <c r="EB669" s="2"/>
      <c r="EC669" s="2"/>
      <c r="ED669" s="2"/>
      <c r="EE669" s="2">
        <v>31102366</v>
      </c>
      <c r="EF669" s="2">
        <v>8</v>
      </c>
      <c r="EG669" s="2" t="s">
        <v>34</v>
      </c>
      <c r="EH669" s="2">
        <v>0</v>
      </c>
      <c r="EI669" s="2" t="s">
        <v>3</v>
      </c>
      <c r="EJ669" s="2">
        <v>1</v>
      </c>
      <c r="EK669" s="2">
        <v>1100</v>
      </c>
      <c r="EL669" s="2" t="s">
        <v>41</v>
      </c>
      <c r="EM669" s="2" t="s">
        <v>42</v>
      </c>
      <c r="EN669" s="2"/>
      <c r="EO669" s="2" t="s">
        <v>3</v>
      </c>
      <c r="EP669" s="2"/>
      <c r="EQ669" s="2">
        <v>0</v>
      </c>
      <c r="ER669" s="2">
        <v>0</v>
      </c>
      <c r="ES669" s="2">
        <v>0</v>
      </c>
      <c r="ET669" s="2">
        <v>0</v>
      </c>
      <c r="EU669" s="2">
        <v>0</v>
      </c>
      <c r="EV669" s="2">
        <v>0</v>
      </c>
      <c r="EW669" s="2">
        <v>0</v>
      </c>
      <c r="EX669" s="2">
        <v>0</v>
      </c>
      <c r="EY669" s="2">
        <v>0</v>
      </c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>
        <v>0</v>
      </c>
      <c r="FR669" s="2">
        <f t="shared" si="615"/>
        <v>0</v>
      </c>
      <c r="FS669" s="2">
        <v>0</v>
      </c>
      <c r="FT669" s="2"/>
      <c r="FU669" s="2"/>
      <c r="FV669" s="2"/>
      <c r="FW669" s="2"/>
      <c r="FX669" s="2">
        <v>0</v>
      </c>
      <c r="FY669" s="2">
        <v>0</v>
      </c>
      <c r="FZ669" s="2"/>
      <c r="GA669" s="2" t="s">
        <v>3</v>
      </c>
      <c r="GB669" s="2"/>
      <c r="GC669" s="2"/>
      <c r="GD669" s="2">
        <v>1</v>
      </c>
      <c r="GE669" s="2"/>
      <c r="GF669" s="2">
        <v>-1679653659</v>
      </c>
      <c r="GG669" s="2">
        <v>2</v>
      </c>
      <c r="GH669" s="2">
        <v>0</v>
      </c>
      <c r="GI669" s="2">
        <v>-2</v>
      </c>
      <c r="GJ669" s="2">
        <v>0</v>
      </c>
      <c r="GK669" s="2">
        <v>0</v>
      </c>
      <c r="GL669" s="2">
        <f t="shared" si="616"/>
        <v>0</v>
      </c>
      <c r="GM669" s="2">
        <f t="shared" si="617"/>
        <v>0</v>
      </c>
      <c r="GN669" s="2">
        <f t="shared" si="618"/>
        <v>0</v>
      </c>
      <c r="GO669" s="2">
        <f t="shared" si="619"/>
        <v>0</v>
      </c>
      <c r="GP669" s="2">
        <f t="shared" si="620"/>
        <v>0</v>
      </c>
      <c r="GQ669" s="2"/>
      <c r="GR669" s="2">
        <v>0</v>
      </c>
      <c r="GS669" s="2">
        <v>3</v>
      </c>
      <c r="GT669" s="2">
        <v>0</v>
      </c>
      <c r="GU669" s="2" t="s">
        <v>3</v>
      </c>
      <c r="GV669" s="2">
        <f t="shared" si="621"/>
        <v>0</v>
      </c>
      <c r="GW669" s="2">
        <v>1</v>
      </c>
      <c r="GX669" s="2">
        <f t="shared" si="622"/>
        <v>0</v>
      </c>
      <c r="GY669" s="2"/>
      <c r="GZ669" s="2"/>
      <c r="HA669" s="2">
        <v>0</v>
      </c>
      <c r="HB669" s="2">
        <v>0</v>
      </c>
      <c r="HC669" s="2">
        <f t="shared" si="623"/>
        <v>0</v>
      </c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>
        <v>0</v>
      </c>
      <c r="IL669" s="2"/>
      <c r="IM669" s="2"/>
      <c r="IN669" s="2"/>
      <c r="IO669" s="2"/>
      <c r="IP669" s="2"/>
      <c r="IQ669" s="2"/>
      <c r="IR669" s="2"/>
      <c r="IS669" s="2"/>
      <c r="IT669" s="2"/>
      <c r="IU669" s="2"/>
    </row>
    <row r="670" spans="1:255">
      <c r="A670">
        <v>17</v>
      </c>
      <c r="B670">
        <v>1</v>
      </c>
      <c r="E670" t="s">
        <v>362</v>
      </c>
      <c r="F670" t="s">
        <v>38</v>
      </c>
      <c r="G670" t="s">
        <v>363</v>
      </c>
      <c r="H670" t="s">
        <v>40</v>
      </c>
      <c r="I670">
        <v>2</v>
      </c>
      <c r="J670">
        <v>0</v>
      </c>
      <c r="O670">
        <f t="shared" si="589"/>
        <v>7538.58</v>
      </c>
      <c r="P670">
        <f t="shared" si="590"/>
        <v>7538.58</v>
      </c>
      <c r="Q670">
        <f t="shared" si="591"/>
        <v>0</v>
      </c>
      <c r="R670">
        <f t="shared" si="592"/>
        <v>0</v>
      </c>
      <c r="S670">
        <f t="shared" si="593"/>
        <v>0</v>
      </c>
      <c r="T670">
        <f t="shared" si="594"/>
        <v>0</v>
      </c>
      <c r="U670">
        <f t="shared" si="595"/>
        <v>0</v>
      </c>
      <c r="V670">
        <f t="shared" si="596"/>
        <v>0</v>
      </c>
      <c r="W670">
        <f t="shared" si="597"/>
        <v>0</v>
      </c>
      <c r="X670">
        <f t="shared" si="598"/>
        <v>0</v>
      </c>
      <c r="Y670">
        <f t="shared" si="599"/>
        <v>0</v>
      </c>
      <c r="AA670">
        <v>33304960</v>
      </c>
      <c r="AB670">
        <f t="shared" si="600"/>
        <v>3769.29</v>
      </c>
      <c r="AC670">
        <f t="shared" si="601"/>
        <v>3769.29</v>
      </c>
      <c r="AD670">
        <f>ROUND((((ET670)-(EU670))+AE670),2)</f>
        <v>0</v>
      </c>
      <c r="AE670">
        <f t="shared" si="626"/>
        <v>0</v>
      </c>
      <c r="AF670">
        <f t="shared" si="626"/>
        <v>0</v>
      </c>
      <c r="AG670">
        <f t="shared" si="602"/>
        <v>0</v>
      </c>
      <c r="AH670">
        <f t="shared" si="627"/>
        <v>0</v>
      </c>
      <c r="AI670">
        <f t="shared" si="627"/>
        <v>0</v>
      </c>
      <c r="AJ670">
        <f t="shared" si="603"/>
        <v>0</v>
      </c>
      <c r="AK670">
        <v>3769.29</v>
      </c>
      <c r="AL670">
        <v>3769.29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1</v>
      </c>
      <c r="AW670">
        <v>1</v>
      </c>
      <c r="AZ670">
        <v>1</v>
      </c>
      <c r="BA670">
        <v>1</v>
      </c>
      <c r="BB670">
        <v>1</v>
      </c>
      <c r="BC670">
        <v>1</v>
      </c>
      <c r="BD670" t="s">
        <v>3</v>
      </c>
      <c r="BE670" t="s">
        <v>3</v>
      </c>
      <c r="BF670" t="s">
        <v>3</v>
      </c>
      <c r="BG670" t="s">
        <v>3</v>
      </c>
      <c r="BH670">
        <v>3</v>
      </c>
      <c r="BI670">
        <v>2</v>
      </c>
      <c r="BJ670" t="s">
        <v>3</v>
      </c>
      <c r="BM670">
        <v>1100</v>
      </c>
      <c r="BN670">
        <v>0</v>
      </c>
      <c r="BO670" t="s">
        <v>3</v>
      </c>
      <c r="BP670">
        <v>0</v>
      </c>
      <c r="BQ670">
        <v>14</v>
      </c>
      <c r="BR670">
        <v>0</v>
      </c>
      <c r="BS670">
        <v>1</v>
      </c>
      <c r="BT670">
        <v>1</v>
      </c>
      <c r="BU670">
        <v>1</v>
      </c>
      <c r="BV670">
        <v>1</v>
      </c>
      <c r="BW670">
        <v>1</v>
      </c>
      <c r="BX670">
        <v>1</v>
      </c>
      <c r="BY670" t="s">
        <v>3</v>
      </c>
      <c r="BZ670">
        <v>0</v>
      </c>
      <c r="CA670">
        <v>0</v>
      </c>
      <c r="CE670">
        <v>0</v>
      </c>
      <c r="CF670">
        <v>0</v>
      </c>
      <c r="CG670">
        <v>0</v>
      </c>
      <c r="CM670">
        <v>0</v>
      </c>
      <c r="CN670" t="s">
        <v>3</v>
      </c>
      <c r="CO670">
        <v>0</v>
      </c>
      <c r="CP670">
        <f t="shared" si="604"/>
        <v>7538.58</v>
      </c>
      <c r="CQ670">
        <f t="shared" si="605"/>
        <v>3769.29</v>
      </c>
      <c r="CR670">
        <f t="shared" si="606"/>
        <v>0</v>
      </c>
      <c r="CS670">
        <f t="shared" si="607"/>
        <v>0</v>
      </c>
      <c r="CT670">
        <f t="shared" si="608"/>
        <v>0</v>
      </c>
      <c r="CU670">
        <f t="shared" si="609"/>
        <v>0</v>
      </c>
      <c r="CV670">
        <f t="shared" si="610"/>
        <v>0</v>
      </c>
      <c r="CW670">
        <f t="shared" si="611"/>
        <v>0</v>
      </c>
      <c r="CX670">
        <f t="shared" si="612"/>
        <v>0</v>
      </c>
      <c r="CY670">
        <f t="shared" si="613"/>
        <v>0</v>
      </c>
      <c r="CZ670">
        <f t="shared" si="614"/>
        <v>0</v>
      </c>
      <c r="DC670" t="s">
        <v>3</v>
      </c>
      <c r="DD670" t="s">
        <v>3</v>
      </c>
      <c r="DE670" t="s">
        <v>3</v>
      </c>
      <c r="DF670" t="s">
        <v>3</v>
      </c>
      <c r="DG670" t="s">
        <v>3</v>
      </c>
      <c r="DH670" t="s">
        <v>3</v>
      </c>
      <c r="DI670" t="s">
        <v>3</v>
      </c>
      <c r="DJ670" t="s">
        <v>3</v>
      </c>
      <c r="DK670" t="s">
        <v>3</v>
      </c>
      <c r="DL670" t="s">
        <v>3</v>
      </c>
      <c r="DM670" t="s">
        <v>3</v>
      </c>
      <c r="DN670">
        <v>0</v>
      </c>
      <c r="DO670">
        <v>0</v>
      </c>
      <c r="DP670">
        <v>1</v>
      </c>
      <c r="DQ670">
        <v>1</v>
      </c>
      <c r="DU670">
        <v>1010</v>
      </c>
      <c r="DV670" t="s">
        <v>40</v>
      </c>
      <c r="DW670" t="s">
        <v>40</v>
      </c>
      <c r="DX670">
        <v>1</v>
      </c>
      <c r="EE670">
        <v>31102366</v>
      </c>
      <c r="EF670">
        <v>8</v>
      </c>
      <c r="EG670" t="s">
        <v>34</v>
      </c>
      <c r="EH670">
        <v>0</v>
      </c>
      <c r="EI670" t="s">
        <v>3</v>
      </c>
      <c r="EJ670">
        <v>1</v>
      </c>
      <c r="EK670">
        <v>1100</v>
      </c>
      <c r="EL670" t="s">
        <v>41</v>
      </c>
      <c r="EM670" t="s">
        <v>42</v>
      </c>
      <c r="EO670" t="s">
        <v>3</v>
      </c>
      <c r="EQ670">
        <v>0</v>
      </c>
      <c r="ER670">
        <v>3769.29</v>
      </c>
      <c r="ES670">
        <v>3769.29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5</v>
      </c>
      <c r="FC670">
        <v>1</v>
      </c>
      <c r="FD670">
        <v>18</v>
      </c>
      <c r="FF670">
        <v>34766.11</v>
      </c>
      <c r="FQ670">
        <v>0</v>
      </c>
      <c r="FR670">
        <f t="shared" si="615"/>
        <v>0</v>
      </c>
      <c r="FS670">
        <v>0</v>
      </c>
      <c r="FX670">
        <v>0</v>
      </c>
      <c r="FY670">
        <v>0</v>
      </c>
      <c r="GA670" t="s">
        <v>364</v>
      </c>
      <c r="GD670">
        <v>1</v>
      </c>
      <c r="GF670">
        <v>-1679653659</v>
      </c>
      <c r="GG670">
        <v>2</v>
      </c>
      <c r="GH670">
        <v>3</v>
      </c>
      <c r="GI670">
        <v>3</v>
      </c>
      <c r="GJ670">
        <v>0</v>
      </c>
      <c r="GK670">
        <v>0</v>
      </c>
      <c r="GL670">
        <f t="shared" si="616"/>
        <v>0</v>
      </c>
      <c r="GM670">
        <f t="shared" si="617"/>
        <v>7538.58</v>
      </c>
      <c r="GN670">
        <f t="shared" si="618"/>
        <v>0</v>
      </c>
      <c r="GO670">
        <f t="shared" si="619"/>
        <v>7538.58</v>
      </c>
      <c r="GP670">
        <f t="shared" si="620"/>
        <v>0</v>
      </c>
      <c r="GR670">
        <v>1</v>
      </c>
      <c r="GS670">
        <v>1</v>
      </c>
      <c r="GT670">
        <v>0</v>
      </c>
      <c r="GU670" t="s">
        <v>3</v>
      </c>
      <c r="GV670">
        <f t="shared" si="621"/>
        <v>0</v>
      </c>
      <c r="GW670">
        <v>1</v>
      </c>
      <c r="GX670">
        <f t="shared" si="622"/>
        <v>0</v>
      </c>
      <c r="HA670">
        <v>0</v>
      </c>
      <c r="HB670">
        <v>0</v>
      </c>
      <c r="HC670">
        <f t="shared" si="623"/>
        <v>0</v>
      </c>
      <c r="IK670">
        <v>0</v>
      </c>
    </row>
    <row r="671" spans="1:255">
      <c r="A671" s="2">
        <v>17</v>
      </c>
      <c r="B671" s="2">
        <v>1</v>
      </c>
      <c r="C671" s="2"/>
      <c r="D671" s="2"/>
      <c r="E671" s="2" t="s">
        <v>365</v>
      </c>
      <c r="F671" s="2" t="s">
        <v>38</v>
      </c>
      <c r="G671" s="2" t="s">
        <v>366</v>
      </c>
      <c r="H671" s="2" t="s">
        <v>40</v>
      </c>
      <c r="I671" s="2">
        <v>1</v>
      </c>
      <c r="J671" s="2">
        <v>0</v>
      </c>
      <c r="K671" s="2"/>
      <c r="L671" s="2"/>
      <c r="M671" s="2"/>
      <c r="N671" s="2"/>
      <c r="O671" s="2">
        <f t="shared" si="589"/>
        <v>0</v>
      </c>
      <c r="P671" s="2">
        <f t="shared" si="590"/>
        <v>0</v>
      </c>
      <c r="Q671" s="2">
        <f t="shared" si="591"/>
        <v>0</v>
      </c>
      <c r="R671" s="2">
        <f t="shared" si="592"/>
        <v>0</v>
      </c>
      <c r="S671" s="2">
        <f t="shared" si="593"/>
        <v>0</v>
      </c>
      <c r="T671" s="2">
        <f t="shared" si="594"/>
        <v>0</v>
      </c>
      <c r="U671" s="2">
        <f t="shared" si="595"/>
        <v>0</v>
      </c>
      <c r="V671" s="2">
        <f t="shared" si="596"/>
        <v>0</v>
      </c>
      <c r="W671" s="2">
        <f t="shared" si="597"/>
        <v>0</v>
      </c>
      <c r="X671" s="2">
        <f t="shared" si="598"/>
        <v>0</v>
      </c>
      <c r="Y671" s="2">
        <f t="shared" si="599"/>
        <v>0</v>
      </c>
      <c r="Z671" s="2"/>
      <c r="AA671" s="2">
        <v>33304975</v>
      </c>
      <c r="AB671" s="2">
        <f t="shared" si="600"/>
        <v>0</v>
      </c>
      <c r="AC671" s="2">
        <f t="shared" si="601"/>
        <v>0</v>
      </c>
      <c r="AD671" s="2">
        <f>ROUND((((ET671)-(EU671))+AE671),2)</f>
        <v>0</v>
      </c>
      <c r="AE671" s="2">
        <f t="shared" si="626"/>
        <v>0</v>
      </c>
      <c r="AF671" s="2">
        <f t="shared" si="626"/>
        <v>0</v>
      </c>
      <c r="AG671" s="2">
        <f t="shared" si="602"/>
        <v>0</v>
      </c>
      <c r="AH671" s="2">
        <f t="shared" si="627"/>
        <v>0</v>
      </c>
      <c r="AI671" s="2">
        <f t="shared" si="627"/>
        <v>0</v>
      </c>
      <c r="AJ671" s="2">
        <f t="shared" si="603"/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1</v>
      </c>
      <c r="AW671" s="2">
        <v>1</v>
      </c>
      <c r="AX671" s="2"/>
      <c r="AY671" s="2"/>
      <c r="AZ671" s="2">
        <v>1</v>
      </c>
      <c r="BA671" s="2">
        <v>1</v>
      </c>
      <c r="BB671" s="2">
        <v>1</v>
      </c>
      <c r="BC671" s="2">
        <v>1</v>
      </c>
      <c r="BD671" s="2" t="s">
        <v>3</v>
      </c>
      <c r="BE671" s="2" t="s">
        <v>3</v>
      </c>
      <c r="BF671" s="2" t="s">
        <v>3</v>
      </c>
      <c r="BG671" s="2" t="s">
        <v>3</v>
      </c>
      <c r="BH671" s="2">
        <v>3</v>
      </c>
      <c r="BI671" s="2">
        <v>2</v>
      </c>
      <c r="BJ671" s="2" t="s">
        <v>3</v>
      </c>
      <c r="BK671" s="2"/>
      <c r="BL671" s="2"/>
      <c r="BM671" s="2">
        <v>1100</v>
      </c>
      <c r="BN671" s="2">
        <v>0</v>
      </c>
      <c r="BO671" s="2" t="s">
        <v>3</v>
      </c>
      <c r="BP671" s="2">
        <v>0</v>
      </c>
      <c r="BQ671" s="2">
        <v>14</v>
      </c>
      <c r="BR671" s="2">
        <v>0</v>
      </c>
      <c r="BS671" s="2">
        <v>1</v>
      </c>
      <c r="BT671" s="2">
        <v>1</v>
      </c>
      <c r="BU671" s="2">
        <v>1</v>
      </c>
      <c r="BV671" s="2">
        <v>1</v>
      </c>
      <c r="BW671" s="2">
        <v>1</v>
      </c>
      <c r="BX671" s="2">
        <v>1</v>
      </c>
      <c r="BY671" s="2" t="s">
        <v>3</v>
      </c>
      <c r="BZ671" s="2">
        <v>0</v>
      </c>
      <c r="CA671" s="2">
        <v>0</v>
      </c>
      <c r="CB671" s="2"/>
      <c r="CC671" s="2"/>
      <c r="CD671" s="2"/>
      <c r="CE671" s="2">
        <v>0</v>
      </c>
      <c r="CF671" s="2">
        <v>0</v>
      </c>
      <c r="CG671" s="2">
        <v>0</v>
      </c>
      <c r="CH671" s="2"/>
      <c r="CI671" s="2"/>
      <c r="CJ671" s="2"/>
      <c r="CK671" s="2"/>
      <c r="CL671" s="2"/>
      <c r="CM671" s="2">
        <v>0</v>
      </c>
      <c r="CN671" s="2" t="s">
        <v>3</v>
      </c>
      <c r="CO671" s="2">
        <v>0</v>
      </c>
      <c r="CP671" s="2">
        <f t="shared" si="604"/>
        <v>0</v>
      </c>
      <c r="CQ671" s="2">
        <f t="shared" si="605"/>
        <v>0</v>
      </c>
      <c r="CR671" s="2">
        <f t="shared" si="606"/>
        <v>0</v>
      </c>
      <c r="CS671" s="2">
        <f t="shared" si="607"/>
        <v>0</v>
      </c>
      <c r="CT671" s="2">
        <f t="shared" si="608"/>
        <v>0</v>
      </c>
      <c r="CU671" s="2">
        <f t="shared" si="609"/>
        <v>0</v>
      </c>
      <c r="CV671" s="2">
        <f t="shared" si="610"/>
        <v>0</v>
      </c>
      <c r="CW671" s="2">
        <f t="shared" si="611"/>
        <v>0</v>
      </c>
      <c r="CX671" s="2">
        <f t="shared" si="612"/>
        <v>0</v>
      </c>
      <c r="CY671" s="2">
        <f t="shared" si="613"/>
        <v>0</v>
      </c>
      <c r="CZ671" s="2">
        <f t="shared" si="614"/>
        <v>0</v>
      </c>
      <c r="DA671" s="2"/>
      <c r="DB671" s="2"/>
      <c r="DC671" s="2" t="s">
        <v>3</v>
      </c>
      <c r="DD671" s="2" t="s">
        <v>3</v>
      </c>
      <c r="DE671" s="2" t="s">
        <v>3</v>
      </c>
      <c r="DF671" s="2" t="s">
        <v>3</v>
      </c>
      <c r="DG671" s="2" t="s">
        <v>3</v>
      </c>
      <c r="DH671" s="2" t="s">
        <v>3</v>
      </c>
      <c r="DI671" s="2" t="s">
        <v>3</v>
      </c>
      <c r="DJ671" s="2" t="s">
        <v>3</v>
      </c>
      <c r="DK671" s="2" t="s">
        <v>3</v>
      </c>
      <c r="DL671" s="2" t="s">
        <v>3</v>
      </c>
      <c r="DM671" s="2" t="s">
        <v>3</v>
      </c>
      <c r="DN671" s="2">
        <v>0</v>
      </c>
      <c r="DO671" s="2">
        <v>0</v>
      </c>
      <c r="DP671" s="2">
        <v>1</v>
      </c>
      <c r="DQ671" s="2">
        <v>1</v>
      </c>
      <c r="DR671" s="2"/>
      <c r="DS671" s="2"/>
      <c r="DT671" s="2"/>
      <c r="DU671" s="2">
        <v>1010</v>
      </c>
      <c r="DV671" s="2" t="s">
        <v>40</v>
      </c>
      <c r="DW671" s="2" t="s">
        <v>40</v>
      </c>
      <c r="DX671" s="2">
        <v>1</v>
      </c>
      <c r="DY671" s="2"/>
      <c r="DZ671" s="2"/>
      <c r="EA671" s="2"/>
      <c r="EB671" s="2"/>
      <c r="EC671" s="2"/>
      <c r="ED671" s="2"/>
      <c r="EE671" s="2">
        <v>31102366</v>
      </c>
      <c r="EF671" s="2">
        <v>8</v>
      </c>
      <c r="EG671" s="2" t="s">
        <v>34</v>
      </c>
      <c r="EH671" s="2">
        <v>0</v>
      </c>
      <c r="EI671" s="2" t="s">
        <v>3</v>
      </c>
      <c r="EJ671" s="2">
        <v>1</v>
      </c>
      <c r="EK671" s="2">
        <v>1100</v>
      </c>
      <c r="EL671" s="2" t="s">
        <v>41</v>
      </c>
      <c r="EM671" s="2" t="s">
        <v>42</v>
      </c>
      <c r="EN671" s="2"/>
      <c r="EO671" s="2" t="s">
        <v>3</v>
      </c>
      <c r="EP671" s="2"/>
      <c r="EQ671" s="2">
        <v>0</v>
      </c>
      <c r="ER671" s="2">
        <v>0</v>
      </c>
      <c r="ES671" s="2">
        <v>0</v>
      </c>
      <c r="ET671" s="2">
        <v>0</v>
      </c>
      <c r="EU671" s="2">
        <v>0</v>
      </c>
      <c r="EV671" s="2">
        <v>0</v>
      </c>
      <c r="EW671" s="2">
        <v>0</v>
      </c>
      <c r="EX671" s="2">
        <v>0</v>
      </c>
      <c r="EY671" s="2">
        <v>0</v>
      </c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>
        <v>0</v>
      </c>
      <c r="FR671" s="2">
        <f t="shared" si="615"/>
        <v>0</v>
      </c>
      <c r="FS671" s="2">
        <v>0</v>
      </c>
      <c r="FT671" s="2"/>
      <c r="FU671" s="2"/>
      <c r="FV671" s="2"/>
      <c r="FW671" s="2"/>
      <c r="FX671" s="2">
        <v>0</v>
      </c>
      <c r="FY671" s="2">
        <v>0</v>
      </c>
      <c r="FZ671" s="2"/>
      <c r="GA671" s="2" t="s">
        <v>3</v>
      </c>
      <c r="GB671" s="2"/>
      <c r="GC671" s="2"/>
      <c r="GD671" s="2">
        <v>1</v>
      </c>
      <c r="GE671" s="2"/>
      <c r="GF671" s="2">
        <v>1375996550</v>
      </c>
      <c r="GG671" s="2">
        <v>2</v>
      </c>
      <c r="GH671" s="2">
        <v>0</v>
      </c>
      <c r="GI671" s="2">
        <v>-2</v>
      </c>
      <c r="GJ671" s="2">
        <v>0</v>
      </c>
      <c r="GK671" s="2">
        <v>0</v>
      </c>
      <c r="GL671" s="2">
        <f t="shared" si="616"/>
        <v>0</v>
      </c>
      <c r="GM671" s="2">
        <f t="shared" si="617"/>
        <v>0</v>
      </c>
      <c r="GN671" s="2">
        <f t="shared" si="618"/>
        <v>0</v>
      </c>
      <c r="GO671" s="2">
        <f t="shared" si="619"/>
        <v>0</v>
      </c>
      <c r="GP671" s="2">
        <f t="shared" si="620"/>
        <v>0</v>
      </c>
      <c r="GQ671" s="2"/>
      <c r="GR671" s="2">
        <v>0</v>
      </c>
      <c r="GS671" s="2">
        <v>3</v>
      </c>
      <c r="GT671" s="2">
        <v>0</v>
      </c>
      <c r="GU671" s="2" t="s">
        <v>3</v>
      </c>
      <c r="GV671" s="2">
        <f t="shared" si="621"/>
        <v>0</v>
      </c>
      <c r="GW671" s="2">
        <v>1</v>
      </c>
      <c r="GX671" s="2">
        <f t="shared" si="622"/>
        <v>0</v>
      </c>
      <c r="GY671" s="2"/>
      <c r="GZ671" s="2"/>
      <c r="HA671" s="2">
        <v>0</v>
      </c>
      <c r="HB671" s="2">
        <v>0</v>
      </c>
      <c r="HC671" s="2">
        <f t="shared" si="623"/>
        <v>0</v>
      </c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>
        <v>0</v>
      </c>
      <c r="IL671" s="2"/>
      <c r="IM671" s="2"/>
      <c r="IN671" s="2"/>
      <c r="IO671" s="2"/>
      <c r="IP671" s="2"/>
      <c r="IQ671" s="2"/>
      <c r="IR671" s="2"/>
      <c r="IS671" s="2"/>
      <c r="IT671" s="2"/>
      <c r="IU671" s="2"/>
    </row>
    <row r="672" spans="1:255">
      <c r="A672">
        <v>17</v>
      </c>
      <c r="B672">
        <v>1</v>
      </c>
      <c r="E672" t="s">
        <v>365</v>
      </c>
      <c r="F672" t="s">
        <v>38</v>
      </c>
      <c r="G672" t="s">
        <v>366</v>
      </c>
      <c r="H672" t="s">
        <v>40</v>
      </c>
      <c r="I672">
        <v>1</v>
      </c>
      <c r="J672">
        <v>0</v>
      </c>
      <c r="O672">
        <f t="shared" si="589"/>
        <v>1232.07</v>
      </c>
      <c r="P672">
        <f t="shared" si="590"/>
        <v>1232.07</v>
      </c>
      <c r="Q672">
        <f t="shared" si="591"/>
        <v>0</v>
      </c>
      <c r="R672">
        <f t="shared" si="592"/>
        <v>0</v>
      </c>
      <c r="S672">
        <f t="shared" si="593"/>
        <v>0</v>
      </c>
      <c r="T672">
        <f t="shared" si="594"/>
        <v>0</v>
      </c>
      <c r="U672">
        <f t="shared" si="595"/>
        <v>0</v>
      </c>
      <c r="V672">
        <f t="shared" si="596"/>
        <v>0</v>
      </c>
      <c r="W672">
        <f t="shared" si="597"/>
        <v>0</v>
      </c>
      <c r="X672">
        <f t="shared" si="598"/>
        <v>0</v>
      </c>
      <c r="Y672">
        <f t="shared" si="599"/>
        <v>0</v>
      </c>
      <c r="AA672">
        <v>33304960</v>
      </c>
      <c r="AB672">
        <f t="shared" si="600"/>
        <v>1232.07</v>
      </c>
      <c r="AC672">
        <f t="shared" si="601"/>
        <v>1232.07</v>
      </c>
      <c r="AD672">
        <f>ROUND((((ET672)-(EU672))+AE672),2)</f>
        <v>0</v>
      </c>
      <c r="AE672">
        <f t="shared" si="626"/>
        <v>0</v>
      </c>
      <c r="AF672">
        <f t="shared" si="626"/>
        <v>0</v>
      </c>
      <c r="AG672">
        <f t="shared" si="602"/>
        <v>0</v>
      </c>
      <c r="AH672">
        <f t="shared" si="627"/>
        <v>0</v>
      </c>
      <c r="AI672">
        <f t="shared" si="627"/>
        <v>0</v>
      </c>
      <c r="AJ672">
        <f t="shared" si="603"/>
        <v>0</v>
      </c>
      <c r="AK672">
        <v>1232.0700000000002</v>
      </c>
      <c r="AL672">
        <v>1232.0700000000002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1</v>
      </c>
      <c r="AW672">
        <v>1</v>
      </c>
      <c r="AZ672">
        <v>1</v>
      </c>
      <c r="BA672">
        <v>1</v>
      </c>
      <c r="BB672">
        <v>1</v>
      </c>
      <c r="BC672">
        <v>1</v>
      </c>
      <c r="BD672" t="s">
        <v>3</v>
      </c>
      <c r="BE672" t="s">
        <v>3</v>
      </c>
      <c r="BF672" t="s">
        <v>3</v>
      </c>
      <c r="BG672" t="s">
        <v>3</v>
      </c>
      <c r="BH672">
        <v>3</v>
      </c>
      <c r="BI672">
        <v>2</v>
      </c>
      <c r="BJ672" t="s">
        <v>3</v>
      </c>
      <c r="BM672">
        <v>1100</v>
      </c>
      <c r="BN672">
        <v>0</v>
      </c>
      <c r="BO672" t="s">
        <v>3</v>
      </c>
      <c r="BP672">
        <v>0</v>
      </c>
      <c r="BQ672">
        <v>14</v>
      </c>
      <c r="BR672">
        <v>0</v>
      </c>
      <c r="BS672">
        <v>1</v>
      </c>
      <c r="BT672">
        <v>1</v>
      </c>
      <c r="BU672">
        <v>1</v>
      </c>
      <c r="BV672">
        <v>1</v>
      </c>
      <c r="BW672">
        <v>1</v>
      </c>
      <c r="BX672">
        <v>1</v>
      </c>
      <c r="BY672" t="s">
        <v>3</v>
      </c>
      <c r="BZ672">
        <v>0</v>
      </c>
      <c r="CA672">
        <v>0</v>
      </c>
      <c r="CE672">
        <v>0</v>
      </c>
      <c r="CF672">
        <v>0</v>
      </c>
      <c r="CG672">
        <v>0</v>
      </c>
      <c r="CM672">
        <v>0</v>
      </c>
      <c r="CN672" t="s">
        <v>3</v>
      </c>
      <c r="CO672">
        <v>0</v>
      </c>
      <c r="CP672">
        <f t="shared" si="604"/>
        <v>1232.07</v>
      </c>
      <c r="CQ672">
        <f t="shared" si="605"/>
        <v>1232.07</v>
      </c>
      <c r="CR672">
        <f t="shared" si="606"/>
        <v>0</v>
      </c>
      <c r="CS672">
        <f t="shared" si="607"/>
        <v>0</v>
      </c>
      <c r="CT672">
        <f t="shared" si="608"/>
        <v>0</v>
      </c>
      <c r="CU672">
        <f t="shared" si="609"/>
        <v>0</v>
      </c>
      <c r="CV672">
        <f t="shared" si="610"/>
        <v>0</v>
      </c>
      <c r="CW672">
        <f t="shared" si="611"/>
        <v>0</v>
      </c>
      <c r="CX672">
        <f t="shared" si="612"/>
        <v>0</v>
      </c>
      <c r="CY672">
        <f t="shared" si="613"/>
        <v>0</v>
      </c>
      <c r="CZ672">
        <f t="shared" si="614"/>
        <v>0</v>
      </c>
      <c r="DC672" t="s">
        <v>3</v>
      </c>
      <c r="DD672" t="s">
        <v>3</v>
      </c>
      <c r="DE672" t="s">
        <v>3</v>
      </c>
      <c r="DF672" t="s">
        <v>3</v>
      </c>
      <c r="DG672" t="s">
        <v>3</v>
      </c>
      <c r="DH672" t="s">
        <v>3</v>
      </c>
      <c r="DI672" t="s">
        <v>3</v>
      </c>
      <c r="DJ672" t="s">
        <v>3</v>
      </c>
      <c r="DK672" t="s">
        <v>3</v>
      </c>
      <c r="DL672" t="s">
        <v>3</v>
      </c>
      <c r="DM672" t="s">
        <v>3</v>
      </c>
      <c r="DN672">
        <v>0</v>
      </c>
      <c r="DO672">
        <v>0</v>
      </c>
      <c r="DP672">
        <v>1</v>
      </c>
      <c r="DQ672">
        <v>1</v>
      </c>
      <c r="DU672">
        <v>1010</v>
      </c>
      <c r="DV672" t="s">
        <v>40</v>
      </c>
      <c r="DW672" t="s">
        <v>40</v>
      </c>
      <c r="DX672">
        <v>1</v>
      </c>
      <c r="EE672">
        <v>31102366</v>
      </c>
      <c r="EF672">
        <v>8</v>
      </c>
      <c r="EG672" t="s">
        <v>34</v>
      </c>
      <c r="EH672">
        <v>0</v>
      </c>
      <c r="EI672" t="s">
        <v>3</v>
      </c>
      <c r="EJ672">
        <v>1</v>
      </c>
      <c r="EK672">
        <v>1100</v>
      </c>
      <c r="EL672" t="s">
        <v>41</v>
      </c>
      <c r="EM672" t="s">
        <v>42</v>
      </c>
      <c r="EO672" t="s">
        <v>3</v>
      </c>
      <c r="EQ672">
        <v>0</v>
      </c>
      <c r="ER672">
        <v>1232.0700000000002</v>
      </c>
      <c r="ES672">
        <v>1232.0700000000002</v>
      </c>
      <c r="ET672">
        <v>0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5</v>
      </c>
      <c r="FC672">
        <v>1</v>
      </c>
      <c r="FD672">
        <v>18</v>
      </c>
      <c r="FF672">
        <v>11363.99</v>
      </c>
      <c r="FQ672">
        <v>0</v>
      </c>
      <c r="FR672">
        <f t="shared" si="615"/>
        <v>0</v>
      </c>
      <c r="FS672">
        <v>0</v>
      </c>
      <c r="FX672">
        <v>0</v>
      </c>
      <c r="FY672">
        <v>0</v>
      </c>
      <c r="GA672" t="s">
        <v>367</v>
      </c>
      <c r="GD672">
        <v>1</v>
      </c>
      <c r="GF672">
        <v>1375996550</v>
      </c>
      <c r="GG672">
        <v>2</v>
      </c>
      <c r="GH672">
        <v>3</v>
      </c>
      <c r="GI672">
        <v>3</v>
      </c>
      <c r="GJ672">
        <v>0</v>
      </c>
      <c r="GK672">
        <v>0</v>
      </c>
      <c r="GL672">
        <f t="shared" si="616"/>
        <v>0</v>
      </c>
      <c r="GM672">
        <f t="shared" si="617"/>
        <v>1232.07</v>
      </c>
      <c r="GN672">
        <f t="shared" si="618"/>
        <v>0</v>
      </c>
      <c r="GO672">
        <f t="shared" si="619"/>
        <v>1232.07</v>
      </c>
      <c r="GP672">
        <f t="shared" si="620"/>
        <v>0</v>
      </c>
      <c r="GR672">
        <v>1</v>
      </c>
      <c r="GS672">
        <v>1</v>
      </c>
      <c r="GT672">
        <v>0</v>
      </c>
      <c r="GU672" t="s">
        <v>3</v>
      </c>
      <c r="GV672">
        <f t="shared" si="621"/>
        <v>0</v>
      </c>
      <c r="GW672">
        <v>1</v>
      </c>
      <c r="GX672">
        <f t="shared" si="622"/>
        <v>0</v>
      </c>
      <c r="HA672">
        <v>0</v>
      </c>
      <c r="HB672">
        <v>0</v>
      </c>
      <c r="HC672">
        <f t="shared" si="623"/>
        <v>0</v>
      </c>
      <c r="IK672">
        <v>0</v>
      </c>
    </row>
    <row r="673" spans="1:255">
      <c r="A673" s="2">
        <v>17</v>
      </c>
      <c r="B673" s="2">
        <v>1</v>
      </c>
      <c r="C673" s="2">
        <f>ROW(SmtRes!A625)</f>
        <v>625</v>
      </c>
      <c r="D673" s="2">
        <f>ROW(EtalonRes!A718)</f>
        <v>718</v>
      </c>
      <c r="E673" s="2" t="s">
        <v>368</v>
      </c>
      <c r="F673" s="2" t="s">
        <v>56</v>
      </c>
      <c r="G673" s="2" t="s">
        <v>57</v>
      </c>
      <c r="H673" s="2" t="s">
        <v>58</v>
      </c>
      <c r="I673" s="2">
        <f>ROUND(4/10,9)</f>
        <v>0.4</v>
      </c>
      <c r="J673" s="2">
        <v>0</v>
      </c>
      <c r="K673" s="2"/>
      <c r="L673" s="2"/>
      <c r="M673" s="2"/>
      <c r="N673" s="2"/>
      <c r="O673" s="2">
        <f t="shared" si="589"/>
        <v>32.270000000000003</v>
      </c>
      <c r="P673" s="2">
        <f t="shared" si="590"/>
        <v>11.61</v>
      </c>
      <c r="Q673" s="2">
        <f t="shared" si="591"/>
        <v>0.4</v>
      </c>
      <c r="R673" s="2">
        <f t="shared" si="592"/>
        <v>7.0000000000000007E-2</v>
      </c>
      <c r="S673" s="2">
        <f t="shared" si="593"/>
        <v>20.260000000000002</v>
      </c>
      <c r="T673" s="2">
        <f t="shared" si="594"/>
        <v>0</v>
      </c>
      <c r="U673" s="2">
        <f t="shared" si="595"/>
        <v>2.0424000000000002</v>
      </c>
      <c r="V673" s="2">
        <f t="shared" si="596"/>
        <v>6.0000000000000001E-3</v>
      </c>
      <c r="W673" s="2">
        <f t="shared" si="597"/>
        <v>0</v>
      </c>
      <c r="X673" s="2">
        <f t="shared" si="598"/>
        <v>23.38</v>
      </c>
      <c r="Y673" s="2">
        <f t="shared" si="599"/>
        <v>14.43</v>
      </c>
      <c r="Z673" s="2"/>
      <c r="AA673" s="2">
        <v>33304975</v>
      </c>
      <c r="AB673" s="2">
        <f t="shared" si="600"/>
        <v>80.66</v>
      </c>
      <c r="AC673" s="2">
        <f t="shared" si="601"/>
        <v>29.02</v>
      </c>
      <c r="AD673" s="2">
        <f>ROUND((((((ET673*1.2)*1.25))-(((EU673*1.2)*1.25)))+AE673),2)</f>
        <v>0.99</v>
      </c>
      <c r="AE673" s="2">
        <f>ROUND((((EU673*1.2)*1.25)),2)</f>
        <v>0.18</v>
      </c>
      <c r="AF673" s="2">
        <f>ROUND((((EV673*1.2)*1.15)),2)</f>
        <v>50.65</v>
      </c>
      <c r="AG673" s="2">
        <f t="shared" si="602"/>
        <v>0</v>
      </c>
      <c r="AH673" s="2">
        <f>(((EW673*1.2)*1.15))</f>
        <v>5.1059999999999999</v>
      </c>
      <c r="AI673" s="2">
        <f>(((EX673*1.2)*1.25))</f>
        <v>1.4999999999999999E-2</v>
      </c>
      <c r="AJ673" s="2">
        <f t="shared" si="603"/>
        <v>0</v>
      </c>
      <c r="AK673" s="2">
        <v>66.38</v>
      </c>
      <c r="AL673" s="2">
        <v>29.02</v>
      </c>
      <c r="AM673" s="2">
        <v>0.66</v>
      </c>
      <c r="AN673" s="2">
        <v>0.12</v>
      </c>
      <c r="AO673" s="2">
        <v>36.700000000000003</v>
      </c>
      <c r="AP673" s="2">
        <v>0</v>
      </c>
      <c r="AQ673" s="2">
        <v>3.7</v>
      </c>
      <c r="AR673" s="2">
        <v>0.01</v>
      </c>
      <c r="AS673" s="2">
        <v>0</v>
      </c>
      <c r="AT673" s="2">
        <v>115</v>
      </c>
      <c r="AU673" s="2">
        <v>71</v>
      </c>
      <c r="AV673" s="2">
        <v>1</v>
      </c>
      <c r="AW673" s="2">
        <v>1</v>
      </c>
      <c r="AX673" s="2"/>
      <c r="AY673" s="2"/>
      <c r="AZ673" s="2">
        <v>1</v>
      </c>
      <c r="BA673" s="2">
        <v>1</v>
      </c>
      <c r="BB673" s="2">
        <v>1</v>
      </c>
      <c r="BC673" s="2">
        <v>1</v>
      </c>
      <c r="BD673" s="2" t="s">
        <v>3</v>
      </c>
      <c r="BE673" s="2" t="s">
        <v>3</v>
      </c>
      <c r="BF673" s="2" t="s">
        <v>3</v>
      </c>
      <c r="BG673" s="2" t="s">
        <v>3</v>
      </c>
      <c r="BH673" s="2">
        <v>0</v>
      </c>
      <c r="BI673" s="2">
        <v>1</v>
      </c>
      <c r="BJ673" s="2" t="s">
        <v>59</v>
      </c>
      <c r="BK673" s="2"/>
      <c r="BL673" s="2"/>
      <c r="BM673" s="2">
        <v>20001</v>
      </c>
      <c r="BN673" s="2">
        <v>0</v>
      </c>
      <c r="BO673" s="2" t="s">
        <v>3</v>
      </c>
      <c r="BP673" s="2">
        <v>0</v>
      </c>
      <c r="BQ673" s="2">
        <v>2</v>
      </c>
      <c r="BR673" s="2">
        <v>0</v>
      </c>
      <c r="BS673" s="2">
        <v>1</v>
      </c>
      <c r="BT673" s="2">
        <v>1</v>
      </c>
      <c r="BU673" s="2">
        <v>1</v>
      </c>
      <c r="BV673" s="2">
        <v>1</v>
      </c>
      <c r="BW673" s="2">
        <v>1</v>
      </c>
      <c r="BX673" s="2">
        <v>1</v>
      </c>
      <c r="BY673" s="2" t="s">
        <v>3</v>
      </c>
      <c r="BZ673" s="2">
        <v>128</v>
      </c>
      <c r="CA673" s="2">
        <v>83</v>
      </c>
      <c r="CB673" s="2"/>
      <c r="CC673" s="2"/>
      <c r="CD673" s="2"/>
      <c r="CE673" s="2">
        <v>0</v>
      </c>
      <c r="CF673" s="2">
        <v>0</v>
      </c>
      <c r="CG673" s="2">
        <v>0</v>
      </c>
      <c r="CH673" s="2"/>
      <c r="CI673" s="2"/>
      <c r="CJ673" s="2"/>
      <c r="CK673" s="2"/>
      <c r="CL673" s="2"/>
      <c r="CM673" s="2">
        <v>0</v>
      </c>
      <c r="CN673" s="2" t="s">
        <v>954</v>
      </c>
      <c r="CO673" s="2">
        <v>0</v>
      </c>
      <c r="CP673" s="2">
        <f t="shared" si="604"/>
        <v>32.270000000000003</v>
      </c>
      <c r="CQ673" s="2">
        <f t="shared" si="605"/>
        <v>29.02</v>
      </c>
      <c r="CR673" s="2">
        <f t="shared" si="606"/>
        <v>0.99</v>
      </c>
      <c r="CS673" s="2">
        <f t="shared" si="607"/>
        <v>0.18</v>
      </c>
      <c r="CT673" s="2">
        <f t="shared" si="608"/>
        <v>50.65</v>
      </c>
      <c r="CU673" s="2">
        <f t="shared" si="609"/>
        <v>0</v>
      </c>
      <c r="CV673" s="2">
        <f t="shared" si="610"/>
        <v>5.1059999999999999</v>
      </c>
      <c r="CW673" s="2">
        <f t="shared" si="611"/>
        <v>1.4999999999999999E-2</v>
      </c>
      <c r="CX673" s="2">
        <f t="shared" si="612"/>
        <v>0</v>
      </c>
      <c r="CY673" s="2">
        <f t="shared" si="613"/>
        <v>23.379500000000004</v>
      </c>
      <c r="CZ673" s="2">
        <f t="shared" si="614"/>
        <v>14.4343</v>
      </c>
      <c r="DA673" s="2"/>
      <c r="DB673" s="2"/>
      <c r="DC673" s="2" t="s">
        <v>3</v>
      </c>
      <c r="DD673" s="2" t="s">
        <v>3</v>
      </c>
      <c r="DE673" s="2" t="s">
        <v>21</v>
      </c>
      <c r="DF673" s="2" t="s">
        <v>21</v>
      </c>
      <c r="DG673" s="2" t="s">
        <v>22</v>
      </c>
      <c r="DH673" s="2" t="s">
        <v>3</v>
      </c>
      <c r="DI673" s="2" t="s">
        <v>22</v>
      </c>
      <c r="DJ673" s="2" t="s">
        <v>21</v>
      </c>
      <c r="DK673" s="2" t="s">
        <v>3</v>
      </c>
      <c r="DL673" s="2" t="s">
        <v>3</v>
      </c>
      <c r="DM673" s="2" t="s">
        <v>3</v>
      </c>
      <c r="DN673" s="2">
        <v>0</v>
      </c>
      <c r="DO673" s="2">
        <v>0</v>
      </c>
      <c r="DP673" s="2">
        <v>1</v>
      </c>
      <c r="DQ673" s="2">
        <v>1</v>
      </c>
      <c r="DR673" s="2"/>
      <c r="DS673" s="2"/>
      <c r="DT673" s="2"/>
      <c r="DU673" s="2">
        <v>1013</v>
      </c>
      <c r="DV673" s="2" t="s">
        <v>58</v>
      </c>
      <c r="DW673" s="2" t="s">
        <v>58</v>
      </c>
      <c r="DX673" s="2">
        <v>1</v>
      </c>
      <c r="DY673" s="2"/>
      <c r="DZ673" s="2"/>
      <c r="EA673" s="2"/>
      <c r="EB673" s="2"/>
      <c r="EC673" s="2"/>
      <c r="ED673" s="2"/>
      <c r="EE673" s="2">
        <v>31102217</v>
      </c>
      <c r="EF673" s="2">
        <v>2</v>
      </c>
      <c r="EG673" s="2" t="s">
        <v>23</v>
      </c>
      <c r="EH673" s="2">
        <v>0</v>
      </c>
      <c r="EI673" s="2" t="s">
        <v>3</v>
      </c>
      <c r="EJ673" s="2">
        <v>1</v>
      </c>
      <c r="EK673" s="2">
        <v>20001</v>
      </c>
      <c r="EL673" s="2" t="s">
        <v>24</v>
      </c>
      <c r="EM673" s="2" t="s">
        <v>25</v>
      </c>
      <c r="EN673" s="2"/>
      <c r="EO673" s="2" t="s">
        <v>26</v>
      </c>
      <c r="EP673" s="2"/>
      <c r="EQ673" s="2">
        <v>0</v>
      </c>
      <c r="ER673" s="2">
        <v>66.38</v>
      </c>
      <c r="ES673" s="2">
        <v>29.02</v>
      </c>
      <c r="ET673" s="2">
        <v>0.66</v>
      </c>
      <c r="EU673" s="2">
        <v>0.12</v>
      </c>
      <c r="EV673" s="2">
        <v>36.700000000000003</v>
      </c>
      <c r="EW673" s="2">
        <v>3.7</v>
      </c>
      <c r="EX673" s="2">
        <v>0.01</v>
      </c>
      <c r="EY673" s="2">
        <v>0</v>
      </c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>
        <v>0</v>
      </c>
      <c r="FR673" s="2">
        <f t="shared" si="615"/>
        <v>0</v>
      </c>
      <c r="FS673" s="2">
        <v>0</v>
      </c>
      <c r="FT673" s="2" t="s">
        <v>27</v>
      </c>
      <c r="FU673" s="2" t="s">
        <v>28</v>
      </c>
      <c r="FV673" s="2"/>
      <c r="FW673" s="2"/>
      <c r="FX673" s="2">
        <v>115.2</v>
      </c>
      <c r="FY673" s="2">
        <v>70.55</v>
      </c>
      <c r="FZ673" s="2"/>
      <c r="GA673" s="2" t="s">
        <v>3</v>
      </c>
      <c r="GB673" s="2"/>
      <c r="GC673" s="2"/>
      <c r="GD673" s="2">
        <v>1</v>
      </c>
      <c r="GE673" s="2"/>
      <c r="GF673" s="2">
        <v>-1886852892</v>
      </c>
      <c r="GG673" s="2">
        <v>2</v>
      </c>
      <c r="GH673" s="2">
        <v>1</v>
      </c>
      <c r="GI673" s="2">
        <v>-2</v>
      </c>
      <c r="GJ673" s="2">
        <v>0</v>
      </c>
      <c r="GK673" s="2">
        <v>0</v>
      </c>
      <c r="GL673" s="2">
        <f t="shared" si="616"/>
        <v>0</v>
      </c>
      <c r="GM673" s="2">
        <f t="shared" si="617"/>
        <v>70.08</v>
      </c>
      <c r="GN673" s="2">
        <f t="shared" si="618"/>
        <v>70.08</v>
      </c>
      <c r="GO673" s="2">
        <f t="shared" si="619"/>
        <v>0</v>
      </c>
      <c r="GP673" s="2">
        <f t="shared" si="620"/>
        <v>0</v>
      </c>
      <c r="GQ673" s="2"/>
      <c r="GR673" s="2">
        <v>0</v>
      </c>
      <c r="GS673" s="2">
        <v>3</v>
      </c>
      <c r="GT673" s="2">
        <v>0</v>
      </c>
      <c r="GU673" s="2" t="s">
        <v>3</v>
      </c>
      <c r="GV673" s="2">
        <f t="shared" si="621"/>
        <v>0</v>
      </c>
      <c r="GW673" s="2">
        <v>1</v>
      </c>
      <c r="GX673" s="2">
        <f t="shared" si="622"/>
        <v>0</v>
      </c>
      <c r="GY673" s="2"/>
      <c r="GZ673" s="2"/>
      <c r="HA673" s="2">
        <v>0</v>
      </c>
      <c r="HB673" s="2">
        <v>0</v>
      </c>
      <c r="HC673" s="2">
        <f t="shared" si="623"/>
        <v>0</v>
      </c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>
        <v>0</v>
      </c>
      <c r="IL673" s="2"/>
      <c r="IM673" s="2"/>
      <c r="IN673" s="2"/>
      <c r="IO673" s="2"/>
      <c r="IP673" s="2"/>
      <c r="IQ673" s="2"/>
      <c r="IR673" s="2"/>
      <c r="IS673" s="2"/>
      <c r="IT673" s="2"/>
      <c r="IU673" s="2"/>
    </row>
    <row r="674" spans="1:255">
      <c r="A674">
        <v>17</v>
      </c>
      <c r="B674">
        <v>1</v>
      </c>
      <c r="C674">
        <f>ROW(SmtRes!A630)</f>
        <v>630</v>
      </c>
      <c r="D674">
        <f>ROW(EtalonRes!A724)</f>
        <v>724</v>
      </c>
      <c r="E674" t="s">
        <v>368</v>
      </c>
      <c r="F674" t="s">
        <v>56</v>
      </c>
      <c r="G674" t="s">
        <v>57</v>
      </c>
      <c r="H674" t="s">
        <v>58</v>
      </c>
      <c r="I674">
        <f>ROUND(4/10,9)</f>
        <v>0.4</v>
      </c>
      <c r="J674">
        <v>0</v>
      </c>
      <c r="O674">
        <f t="shared" si="589"/>
        <v>32.270000000000003</v>
      </c>
      <c r="P674">
        <f t="shared" si="590"/>
        <v>11.61</v>
      </c>
      <c r="Q674">
        <f t="shared" si="591"/>
        <v>0.4</v>
      </c>
      <c r="R674">
        <f t="shared" si="592"/>
        <v>7.0000000000000007E-2</v>
      </c>
      <c r="S674">
        <f t="shared" si="593"/>
        <v>20.260000000000002</v>
      </c>
      <c r="T674">
        <f t="shared" si="594"/>
        <v>0</v>
      </c>
      <c r="U674">
        <f t="shared" si="595"/>
        <v>2.0424000000000002</v>
      </c>
      <c r="V674">
        <f t="shared" si="596"/>
        <v>6.0000000000000001E-3</v>
      </c>
      <c r="W674">
        <f t="shared" si="597"/>
        <v>0</v>
      </c>
      <c r="X674">
        <f t="shared" si="598"/>
        <v>23.38</v>
      </c>
      <c r="Y674">
        <f t="shared" si="599"/>
        <v>14.43</v>
      </c>
      <c r="AA674">
        <v>33304960</v>
      </c>
      <c r="AB674">
        <f t="shared" si="600"/>
        <v>80.66</v>
      </c>
      <c r="AC674">
        <f t="shared" si="601"/>
        <v>29.02</v>
      </c>
      <c r="AD674">
        <f>ROUND((((((ET674*1.2)*1.25))-(((EU674*1.2)*1.25)))+AE674),2)</f>
        <v>0.99</v>
      </c>
      <c r="AE674">
        <f>ROUND((((EU674*1.2)*1.25)),2)</f>
        <v>0.18</v>
      </c>
      <c r="AF674">
        <f>ROUND((((EV674*1.2)*1.15)),2)</f>
        <v>50.65</v>
      </c>
      <c r="AG674">
        <f t="shared" si="602"/>
        <v>0</v>
      </c>
      <c r="AH674">
        <f>(((EW674*1.2)*1.15))</f>
        <v>5.1059999999999999</v>
      </c>
      <c r="AI674">
        <f>(((EX674*1.2)*1.25))</f>
        <v>1.4999999999999999E-2</v>
      </c>
      <c r="AJ674">
        <f t="shared" si="603"/>
        <v>0</v>
      </c>
      <c r="AK674">
        <v>66.38</v>
      </c>
      <c r="AL674">
        <v>29.02</v>
      </c>
      <c r="AM674">
        <v>0.66</v>
      </c>
      <c r="AN674">
        <v>0.12</v>
      </c>
      <c r="AO674">
        <v>36.700000000000003</v>
      </c>
      <c r="AP674">
        <v>0</v>
      </c>
      <c r="AQ674">
        <v>3.7</v>
      </c>
      <c r="AR674">
        <v>0.01</v>
      </c>
      <c r="AS674">
        <v>0</v>
      </c>
      <c r="AT674">
        <v>115</v>
      </c>
      <c r="AU674">
        <v>71</v>
      </c>
      <c r="AV674">
        <v>1</v>
      </c>
      <c r="AW674">
        <v>1</v>
      </c>
      <c r="AZ674">
        <v>1</v>
      </c>
      <c r="BA674">
        <v>1</v>
      </c>
      <c r="BB674">
        <v>1</v>
      </c>
      <c r="BC674">
        <v>1</v>
      </c>
      <c r="BD674" t="s">
        <v>3</v>
      </c>
      <c r="BE674" t="s">
        <v>3</v>
      </c>
      <c r="BF674" t="s">
        <v>3</v>
      </c>
      <c r="BG674" t="s">
        <v>3</v>
      </c>
      <c r="BH674">
        <v>0</v>
      </c>
      <c r="BI674">
        <v>1</v>
      </c>
      <c r="BJ674" t="s">
        <v>59</v>
      </c>
      <c r="BM674">
        <v>20001</v>
      </c>
      <c r="BN674">
        <v>0</v>
      </c>
      <c r="BO674" t="s">
        <v>3</v>
      </c>
      <c r="BP674">
        <v>0</v>
      </c>
      <c r="BQ674">
        <v>2</v>
      </c>
      <c r="BR674">
        <v>0</v>
      </c>
      <c r="BS674">
        <v>1</v>
      </c>
      <c r="BT674">
        <v>1</v>
      </c>
      <c r="BU674">
        <v>1</v>
      </c>
      <c r="BV674">
        <v>1</v>
      </c>
      <c r="BW674">
        <v>1</v>
      </c>
      <c r="BX674">
        <v>1</v>
      </c>
      <c r="BY674" t="s">
        <v>3</v>
      </c>
      <c r="BZ674">
        <v>128</v>
      </c>
      <c r="CA674">
        <v>83</v>
      </c>
      <c r="CE674">
        <v>0</v>
      </c>
      <c r="CF674">
        <v>0</v>
      </c>
      <c r="CG674">
        <v>0</v>
      </c>
      <c r="CM674">
        <v>0</v>
      </c>
      <c r="CN674" t="s">
        <v>954</v>
      </c>
      <c r="CO674">
        <v>0</v>
      </c>
      <c r="CP674">
        <f t="shared" si="604"/>
        <v>32.270000000000003</v>
      </c>
      <c r="CQ674">
        <f t="shared" si="605"/>
        <v>29.02</v>
      </c>
      <c r="CR674">
        <f t="shared" si="606"/>
        <v>0.99</v>
      </c>
      <c r="CS674">
        <f t="shared" si="607"/>
        <v>0.18</v>
      </c>
      <c r="CT674">
        <f t="shared" si="608"/>
        <v>50.65</v>
      </c>
      <c r="CU674">
        <f t="shared" si="609"/>
        <v>0</v>
      </c>
      <c r="CV674">
        <f t="shared" si="610"/>
        <v>5.1059999999999999</v>
      </c>
      <c r="CW674">
        <f t="shared" si="611"/>
        <v>1.4999999999999999E-2</v>
      </c>
      <c r="CX674">
        <f t="shared" si="612"/>
        <v>0</v>
      </c>
      <c r="CY674">
        <f t="shared" si="613"/>
        <v>23.379500000000004</v>
      </c>
      <c r="CZ674">
        <f t="shared" si="614"/>
        <v>14.4343</v>
      </c>
      <c r="DC674" t="s">
        <v>3</v>
      </c>
      <c r="DD674" t="s">
        <v>3</v>
      </c>
      <c r="DE674" t="s">
        <v>21</v>
      </c>
      <c r="DF674" t="s">
        <v>21</v>
      </c>
      <c r="DG674" t="s">
        <v>22</v>
      </c>
      <c r="DH674" t="s">
        <v>3</v>
      </c>
      <c r="DI674" t="s">
        <v>22</v>
      </c>
      <c r="DJ674" t="s">
        <v>21</v>
      </c>
      <c r="DK674" t="s">
        <v>3</v>
      </c>
      <c r="DL674" t="s">
        <v>3</v>
      </c>
      <c r="DM674" t="s">
        <v>3</v>
      </c>
      <c r="DN674">
        <v>0</v>
      </c>
      <c r="DO674">
        <v>0</v>
      </c>
      <c r="DP674">
        <v>1</v>
      </c>
      <c r="DQ674">
        <v>1</v>
      </c>
      <c r="DU674">
        <v>1013</v>
      </c>
      <c r="DV674" t="s">
        <v>58</v>
      </c>
      <c r="DW674" t="s">
        <v>58</v>
      </c>
      <c r="DX674">
        <v>1</v>
      </c>
      <c r="EE674">
        <v>31102217</v>
      </c>
      <c r="EF674">
        <v>2</v>
      </c>
      <c r="EG674" t="s">
        <v>23</v>
      </c>
      <c r="EH674">
        <v>0</v>
      </c>
      <c r="EI674" t="s">
        <v>3</v>
      </c>
      <c r="EJ674">
        <v>1</v>
      </c>
      <c r="EK674">
        <v>20001</v>
      </c>
      <c r="EL674" t="s">
        <v>24</v>
      </c>
      <c r="EM674" t="s">
        <v>25</v>
      </c>
      <c r="EO674" t="s">
        <v>26</v>
      </c>
      <c r="EQ674">
        <v>0</v>
      </c>
      <c r="ER674">
        <v>66.38</v>
      </c>
      <c r="ES674">
        <v>29.02</v>
      </c>
      <c r="ET674">
        <v>0.66</v>
      </c>
      <c r="EU674">
        <v>0.12</v>
      </c>
      <c r="EV674">
        <v>36.700000000000003</v>
      </c>
      <c r="EW674">
        <v>3.7</v>
      </c>
      <c r="EX674">
        <v>0.01</v>
      </c>
      <c r="EY674">
        <v>0</v>
      </c>
      <c r="FQ674">
        <v>0</v>
      </c>
      <c r="FR674">
        <f t="shared" si="615"/>
        <v>0</v>
      </c>
      <c r="FS674">
        <v>0</v>
      </c>
      <c r="FT674" t="s">
        <v>27</v>
      </c>
      <c r="FU674" t="s">
        <v>28</v>
      </c>
      <c r="FX674">
        <v>115.2</v>
      </c>
      <c r="FY674">
        <v>70.55</v>
      </c>
      <c r="GA674" t="s">
        <v>3</v>
      </c>
      <c r="GD674">
        <v>1</v>
      </c>
      <c r="GF674">
        <v>-1886852892</v>
      </c>
      <c r="GG674">
        <v>2</v>
      </c>
      <c r="GH674">
        <v>1</v>
      </c>
      <c r="GI674">
        <v>-2</v>
      </c>
      <c r="GJ674">
        <v>0</v>
      </c>
      <c r="GK674">
        <v>0</v>
      </c>
      <c r="GL674">
        <f t="shared" si="616"/>
        <v>0</v>
      </c>
      <c r="GM674">
        <f t="shared" si="617"/>
        <v>70.08</v>
      </c>
      <c r="GN674">
        <f t="shared" si="618"/>
        <v>70.08</v>
      </c>
      <c r="GO674">
        <f t="shared" si="619"/>
        <v>0</v>
      </c>
      <c r="GP674">
        <f t="shared" si="620"/>
        <v>0</v>
      </c>
      <c r="GR674">
        <v>0</v>
      </c>
      <c r="GS674">
        <v>3</v>
      </c>
      <c r="GT674">
        <v>0</v>
      </c>
      <c r="GU674" t="s">
        <v>3</v>
      </c>
      <c r="GV674">
        <f t="shared" si="621"/>
        <v>0</v>
      </c>
      <c r="GW674">
        <v>1</v>
      </c>
      <c r="GX674">
        <f t="shared" si="622"/>
        <v>0</v>
      </c>
      <c r="HA674">
        <v>0</v>
      </c>
      <c r="HB674">
        <v>0</v>
      </c>
      <c r="HC674">
        <f t="shared" si="623"/>
        <v>0</v>
      </c>
      <c r="IK674">
        <v>0</v>
      </c>
    </row>
    <row r="675" spans="1:255">
      <c r="A675" s="2">
        <v>17</v>
      </c>
      <c r="B675" s="2">
        <v>1</v>
      </c>
      <c r="C675" s="2"/>
      <c r="D675" s="2"/>
      <c r="E675" s="2" t="s">
        <v>369</v>
      </c>
      <c r="F675" s="2" t="s">
        <v>38</v>
      </c>
      <c r="G675" s="2" t="s">
        <v>61</v>
      </c>
      <c r="H675" s="2" t="s">
        <v>40</v>
      </c>
      <c r="I675" s="2">
        <v>1</v>
      </c>
      <c r="J675" s="2">
        <v>0</v>
      </c>
      <c r="K675" s="2"/>
      <c r="L675" s="2"/>
      <c r="M675" s="2"/>
      <c r="N675" s="2"/>
      <c r="O675" s="2">
        <f t="shared" si="589"/>
        <v>0</v>
      </c>
      <c r="P675" s="2">
        <f t="shared" si="590"/>
        <v>0</v>
      </c>
      <c r="Q675" s="2">
        <f t="shared" si="591"/>
        <v>0</v>
      </c>
      <c r="R675" s="2">
        <f t="shared" si="592"/>
        <v>0</v>
      </c>
      <c r="S675" s="2">
        <f t="shared" si="593"/>
        <v>0</v>
      </c>
      <c r="T675" s="2">
        <f t="shared" si="594"/>
        <v>0</v>
      </c>
      <c r="U675" s="2">
        <f t="shared" si="595"/>
        <v>0</v>
      </c>
      <c r="V675" s="2">
        <f t="shared" si="596"/>
        <v>0</v>
      </c>
      <c r="W675" s="2">
        <f t="shared" si="597"/>
        <v>0</v>
      </c>
      <c r="X675" s="2">
        <f t="shared" si="598"/>
        <v>0</v>
      </c>
      <c r="Y675" s="2">
        <f t="shared" si="599"/>
        <v>0</v>
      </c>
      <c r="Z675" s="2"/>
      <c r="AA675" s="2">
        <v>33304975</v>
      </c>
      <c r="AB675" s="2">
        <f t="shared" si="600"/>
        <v>0</v>
      </c>
      <c r="AC675" s="2">
        <f t="shared" si="601"/>
        <v>0</v>
      </c>
      <c r="AD675" s="2">
        <f>ROUND((((ET675)-(EU675))+AE675),2)</f>
        <v>0</v>
      </c>
      <c r="AE675" s="2">
        <f>ROUND((EU675),2)</f>
        <v>0</v>
      </c>
      <c r="AF675" s="2">
        <f>ROUND((EV675),2)</f>
        <v>0</v>
      </c>
      <c r="AG675" s="2">
        <f t="shared" si="602"/>
        <v>0</v>
      </c>
      <c r="AH675" s="2">
        <f>(EW675)</f>
        <v>0</v>
      </c>
      <c r="AI675" s="2">
        <f>(EX675)</f>
        <v>0</v>
      </c>
      <c r="AJ675" s="2">
        <f t="shared" si="603"/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1</v>
      </c>
      <c r="AW675" s="2">
        <v>1</v>
      </c>
      <c r="AX675" s="2"/>
      <c r="AY675" s="2"/>
      <c r="AZ675" s="2">
        <v>1</v>
      </c>
      <c r="BA675" s="2">
        <v>1</v>
      </c>
      <c r="BB675" s="2">
        <v>1</v>
      </c>
      <c r="BC675" s="2">
        <v>1</v>
      </c>
      <c r="BD675" s="2" t="s">
        <v>3</v>
      </c>
      <c r="BE675" s="2" t="s">
        <v>3</v>
      </c>
      <c r="BF675" s="2" t="s">
        <v>3</v>
      </c>
      <c r="BG675" s="2" t="s">
        <v>3</v>
      </c>
      <c r="BH675" s="2">
        <v>3</v>
      </c>
      <c r="BI675" s="2">
        <v>2</v>
      </c>
      <c r="BJ675" s="2" t="s">
        <v>3</v>
      </c>
      <c r="BK675" s="2"/>
      <c r="BL675" s="2"/>
      <c r="BM675" s="2">
        <v>1100</v>
      </c>
      <c r="BN675" s="2">
        <v>0</v>
      </c>
      <c r="BO675" s="2" t="s">
        <v>3</v>
      </c>
      <c r="BP675" s="2">
        <v>0</v>
      </c>
      <c r="BQ675" s="2">
        <v>14</v>
      </c>
      <c r="BR675" s="2">
        <v>0</v>
      </c>
      <c r="BS675" s="2">
        <v>1</v>
      </c>
      <c r="BT675" s="2">
        <v>1</v>
      </c>
      <c r="BU675" s="2">
        <v>1</v>
      </c>
      <c r="BV675" s="2">
        <v>1</v>
      </c>
      <c r="BW675" s="2">
        <v>1</v>
      </c>
      <c r="BX675" s="2">
        <v>1</v>
      </c>
      <c r="BY675" s="2" t="s">
        <v>3</v>
      </c>
      <c r="BZ675" s="2">
        <v>0</v>
      </c>
      <c r="CA675" s="2">
        <v>0</v>
      </c>
      <c r="CB675" s="2"/>
      <c r="CC675" s="2"/>
      <c r="CD675" s="2"/>
      <c r="CE675" s="2">
        <v>0</v>
      </c>
      <c r="CF675" s="2">
        <v>0</v>
      </c>
      <c r="CG675" s="2">
        <v>0</v>
      </c>
      <c r="CH675" s="2"/>
      <c r="CI675" s="2"/>
      <c r="CJ675" s="2"/>
      <c r="CK675" s="2"/>
      <c r="CL675" s="2"/>
      <c r="CM675" s="2">
        <v>0</v>
      </c>
      <c r="CN675" s="2" t="s">
        <v>3</v>
      </c>
      <c r="CO675" s="2">
        <v>0</v>
      </c>
      <c r="CP675" s="2">
        <f t="shared" si="604"/>
        <v>0</v>
      </c>
      <c r="CQ675" s="2">
        <f t="shared" si="605"/>
        <v>0</v>
      </c>
      <c r="CR675" s="2">
        <f t="shared" si="606"/>
        <v>0</v>
      </c>
      <c r="CS675" s="2">
        <f t="shared" si="607"/>
        <v>0</v>
      </c>
      <c r="CT675" s="2">
        <f t="shared" si="608"/>
        <v>0</v>
      </c>
      <c r="CU675" s="2">
        <f t="shared" si="609"/>
        <v>0</v>
      </c>
      <c r="CV675" s="2">
        <f t="shared" si="610"/>
        <v>0</v>
      </c>
      <c r="CW675" s="2">
        <f t="shared" si="611"/>
        <v>0</v>
      </c>
      <c r="CX675" s="2">
        <f t="shared" si="612"/>
        <v>0</v>
      </c>
      <c r="CY675" s="2">
        <f t="shared" si="613"/>
        <v>0</v>
      </c>
      <c r="CZ675" s="2">
        <f t="shared" si="614"/>
        <v>0</v>
      </c>
      <c r="DA675" s="2"/>
      <c r="DB675" s="2"/>
      <c r="DC675" s="2" t="s">
        <v>3</v>
      </c>
      <c r="DD675" s="2" t="s">
        <v>3</v>
      </c>
      <c r="DE675" s="2" t="s">
        <v>3</v>
      </c>
      <c r="DF675" s="2" t="s">
        <v>3</v>
      </c>
      <c r="DG675" s="2" t="s">
        <v>3</v>
      </c>
      <c r="DH675" s="2" t="s">
        <v>3</v>
      </c>
      <c r="DI675" s="2" t="s">
        <v>3</v>
      </c>
      <c r="DJ675" s="2" t="s">
        <v>3</v>
      </c>
      <c r="DK675" s="2" t="s">
        <v>3</v>
      </c>
      <c r="DL675" s="2" t="s">
        <v>3</v>
      </c>
      <c r="DM675" s="2" t="s">
        <v>3</v>
      </c>
      <c r="DN675" s="2">
        <v>0</v>
      </c>
      <c r="DO675" s="2">
        <v>0</v>
      </c>
      <c r="DP675" s="2">
        <v>1</v>
      </c>
      <c r="DQ675" s="2">
        <v>1</v>
      </c>
      <c r="DR675" s="2"/>
      <c r="DS675" s="2"/>
      <c r="DT675" s="2"/>
      <c r="DU675" s="2">
        <v>1010</v>
      </c>
      <c r="DV675" s="2" t="s">
        <v>40</v>
      </c>
      <c r="DW675" s="2" t="s">
        <v>40</v>
      </c>
      <c r="DX675" s="2">
        <v>1</v>
      </c>
      <c r="DY675" s="2"/>
      <c r="DZ675" s="2"/>
      <c r="EA675" s="2"/>
      <c r="EB675" s="2"/>
      <c r="EC675" s="2"/>
      <c r="ED675" s="2"/>
      <c r="EE675" s="2">
        <v>31102366</v>
      </c>
      <c r="EF675" s="2">
        <v>8</v>
      </c>
      <c r="EG675" s="2" t="s">
        <v>34</v>
      </c>
      <c r="EH675" s="2">
        <v>0</v>
      </c>
      <c r="EI675" s="2" t="s">
        <v>3</v>
      </c>
      <c r="EJ675" s="2">
        <v>1</v>
      </c>
      <c r="EK675" s="2">
        <v>1100</v>
      </c>
      <c r="EL675" s="2" t="s">
        <v>41</v>
      </c>
      <c r="EM675" s="2" t="s">
        <v>42</v>
      </c>
      <c r="EN675" s="2"/>
      <c r="EO675" s="2" t="s">
        <v>3</v>
      </c>
      <c r="EP675" s="2"/>
      <c r="EQ675" s="2">
        <v>0</v>
      </c>
      <c r="ER675" s="2">
        <v>0</v>
      </c>
      <c r="ES675" s="2">
        <v>0</v>
      </c>
      <c r="ET675" s="2">
        <v>0</v>
      </c>
      <c r="EU675" s="2">
        <v>0</v>
      </c>
      <c r="EV675" s="2">
        <v>0</v>
      </c>
      <c r="EW675" s="2">
        <v>0</v>
      </c>
      <c r="EX675" s="2">
        <v>0</v>
      </c>
      <c r="EY675" s="2">
        <v>0</v>
      </c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>
        <v>0</v>
      </c>
      <c r="FR675" s="2">
        <f t="shared" si="615"/>
        <v>0</v>
      </c>
      <c r="FS675" s="2">
        <v>0</v>
      </c>
      <c r="FT675" s="2"/>
      <c r="FU675" s="2"/>
      <c r="FV675" s="2"/>
      <c r="FW675" s="2"/>
      <c r="FX675" s="2">
        <v>0</v>
      </c>
      <c r="FY675" s="2">
        <v>0</v>
      </c>
      <c r="FZ675" s="2"/>
      <c r="GA675" s="2" t="s">
        <v>3</v>
      </c>
      <c r="GB675" s="2"/>
      <c r="GC675" s="2"/>
      <c r="GD675" s="2">
        <v>1</v>
      </c>
      <c r="GE675" s="2"/>
      <c r="GF675" s="2">
        <v>-111164743</v>
      </c>
      <c r="GG675" s="2">
        <v>2</v>
      </c>
      <c r="GH675" s="2">
        <v>0</v>
      </c>
      <c r="GI675" s="2">
        <v>-2</v>
      </c>
      <c r="GJ675" s="2">
        <v>0</v>
      </c>
      <c r="GK675" s="2">
        <v>0</v>
      </c>
      <c r="GL675" s="2">
        <f t="shared" si="616"/>
        <v>0</v>
      </c>
      <c r="GM675" s="2">
        <f t="shared" si="617"/>
        <v>0</v>
      </c>
      <c r="GN675" s="2">
        <f t="shared" si="618"/>
        <v>0</v>
      </c>
      <c r="GO675" s="2">
        <f t="shared" si="619"/>
        <v>0</v>
      </c>
      <c r="GP675" s="2">
        <f t="shared" si="620"/>
        <v>0</v>
      </c>
      <c r="GQ675" s="2"/>
      <c r="GR675" s="2">
        <v>0</v>
      </c>
      <c r="GS675" s="2">
        <v>3</v>
      </c>
      <c r="GT675" s="2">
        <v>0</v>
      </c>
      <c r="GU675" s="2" t="s">
        <v>3</v>
      </c>
      <c r="GV675" s="2">
        <f t="shared" si="621"/>
        <v>0</v>
      </c>
      <c r="GW675" s="2">
        <v>1</v>
      </c>
      <c r="GX675" s="2">
        <f t="shared" si="622"/>
        <v>0</v>
      </c>
      <c r="GY675" s="2"/>
      <c r="GZ675" s="2"/>
      <c r="HA675" s="2">
        <v>0</v>
      </c>
      <c r="HB675" s="2">
        <v>0</v>
      </c>
      <c r="HC675" s="2">
        <f t="shared" si="623"/>
        <v>0</v>
      </c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>
        <v>0</v>
      </c>
      <c r="IL675" s="2"/>
      <c r="IM675" s="2"/>
      <c r="IN675" s="2"/>
      <c r="IO675" s="2"/>
      <c r="IP675" s="2"/>
      <c r="IQ675" s="2"/>
      <c r="IR675" s="2"/>
      <c r="IS675" s="2"/>
      <c r="IT675" s="2"/>
      <c r="IU675" s="2"/>
    </row>
    <row r="676" spans="1:255">
      <c r="A676">
        <v>17</v>
      </c>
      <c r="B676">
        <v>1</v>
      </c>
      <c r="E676" t="s">
        <v>369</v>
      </c>
      <c r="F676" t="s">
        <v>38</v>
      </c>
      <c r="G676" t="s">
        <v>61</v>
      </c>
      <c r="H676" t="s">
        <v>40</v>
      </c>
      <c r="I676">
        <v>1</v>
      </c>
      <c r="J676">
        <v>0</v>
      </c>
      <c r="O676">
        <f t="shared" si="589"/>
        <v>2150.89</v>
      </c>
      <c r="P676">
        <f t="shared" si="590"/>
        <v>2150.89</v>
      </c>
      <c r="Q676">
        <f t="shared" si="591"/>
        <v>0</v>
      </c>
      <c r="R676">
        <f t="shared" si="592"/>
        <v>0</v>
      </c>
      <c r="S676">
        <f t="shared" si="593"/>
        <v>0</v>
      </c>
      <c r="T676">
        <f t="shared" si="594"/>
        <v>0</v>
      </c>
      <c r="U676">
        <f t="shared" si="595"/>
        <v>0</v>
      </c>
      <c r="V676">
        <f t="shared" si="596"/>
        <v>0</v>
      </c>
      <c r="W676">
        <f t="shared" si="597"/>
        <v>0</v>
      </c>
      <c r="X676">
        <f t="shared" si="598"/>
        <v>0</v>
      </c>
      <c r="Y676">
        <f t="shared" si="599"/>
        <v>0</v>
      </c>
      <c r="AA676">
        <v>33304960</v>
      </c>
      <c r="AB676">
        <f t="shared" si="600"/>
        <v>2150.89</v>
      </c>
      <c r="AC676">
        <f t="shared" si="601"/>
        <v>2150.89</v>
      </c>
      <c r="AD676">
        <f>ROUND((((ET676)-(EU676))+AE676),2)</f>
        <v>0</v>
      </c>
      <c r="AE676">
        <f>ROUND((EU676),2)</f>
        <v>0</v>
      </c>
      <c r="AF676">
        <f>ROUND((EV676),2)</f>
        <v>0</v>
      </c>
      <c r="AG676">
        <f t="shared" si="602"/>
        <v>0</v>
      </c>
      <c r="AH676">
        <f>(EW676)</f>
        <v>0</v>
      </c>
      <c r="AI676">
        <f>(EX676)</f>
        <v>0</v>
      </c>
      <c r="AJ676">
        <f t="shared" si="603"/>
        <v>0</v>
      </c>
      <c r="AK676">
        <v>2150.89</v>
      </c>
      <c r="AL676">
        <v>2150.89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1</v>
      </c>
      <c r="AW676">
        <v>1</v>
      </c>
      <c r="AZ676">
        <v>1</v>
      </c>
      <c r="BA676">
        <v>1</v>
      </c>
      <c r="BB676">
        <v>1</v>
      </c>
      <c r="BC676">
        <v>1</v>
      </c>
      <c r="BD676" t="s">
        <v>3</v>
      </c>
      <c r="BE676" t="s">
        <v>3</v>
      </c>
      <c r="BF676" t="s">
        <v>3</v>
      </c>
      <c r="BG676" t="s">
        <v>3</v>
      </c>
      <c r="BH676">
        <v>3</v>
      </c>
      <c r="BI676">
        <v>2</v>
      </c>
      <c r="BJ676" t="s">
        <v>3</v>
      </c>
      <c r="BM676">
        <v>1100</v>
      </c>
      <c r="BN676">
        <v>0</v>
      </c>
      <c r="BO676" t="s">
        <v>3</v>
      </c>
      <c r="BP676">
        <v>0</v>
      </c>
      <c r="BQ676">
        <v>14</v>
      </c>
      <c r="BR676">
        <v>0</v>
      </c>
      <c r="BS676">
        <v>1</v>
      </c>
      <c r="BT676">
        <v>1</v>
      </c>
      <c r="BU676">
        <v>1</v>
      </c>
      <c r="BV676">
        <v>1</v>
      </c>
      <c r="BW676">
        <v>1</v>
      </c>
      <c r="BX676">
        <v>1</v>
      </c>
      <c r="BY676" t="s">
        <v>3</v>
      </c>
      <c r="BZ676">
        <v>0</v>
      </c>
      <c r="CA676">
        <v>0</v>
      </c>
      <c r="CE676">
        <v>0</v>
      </c>
      <c r="CF676">
        <v>0</v>
      </c>
      <c r="CG676">
        <v>0</v>
      </c>
      <c r="CM676">
        <v>0</v>
      </c>
      <c r="CN676" t="s">
        <v>3</v>
      </c>
      <c r="CO676">
        <v>0</v>
      </c>
      <c r="CP676">
        <f t="shared" si="604"/>
        <v>2150.89</v>
      </c>
      <c r="CQ676">
        <f t="shared" si="605"/>
        <v>2150.89</v>
      </c>
      <c r="CR676">
        <f t="shared" si="606"/>
        <v>0</v>
      </c>
      <c r="CS676">
        <f t="shared" si="607"/>
        <v>0</v>
      </c>
      <c r="CT676">
        <f t="shared" si="608"/>
        <v>0</v>
      </c>
      <c r="CU676">
        <f t="shared" si="609"/>
        <v>0</v>
      </c>
      <c r="CV676">
        <f t="shared" si="610"/>
        <v>0</v>
      </c>
      <c r="CW676">
        <f t="shared" si="611"/>
        <v>0</v>
      </c>
      <c r="CX676">
        <f t="shared" si="612"/>
        <v>0</v>
      </c>
      <c r="CY676">
        <f t="shared" si="613"/>
        <v>0</v>
      </c>
      <c r="CZ676">
        <f t="shared" si="614"/>
        <v>0</v>
      </c>
      <c r="DC676" t="s">
        <v>3</v>
      </c>
      <c r="DD676" t="s">
        <v>3</v>
      </c>
      <c r="DE676" t="s">
        <v>3</v>
      </c>
      <c r="DF676" t="s">
        <v>3</v>
      </c>
      <c r="DG676" t="s">
        <v>3</v>
      </c>
      <c r="DH676" t="s">
        <v>3</v>
      </c>
      <c r="DI676" t="s">
        <v>3</v>
      </c>
      <c r="DJ676" t="s">
        <v>3</v>
      </c>
      <c r="DK676" t="s">
        <v>3</v>
      </c>
      <c r="DL676" t="s">
        <v>3</v>
      </c>
      <c r="DM676" t="s">
        <v>3</v>
      </c>
      <c r="DN676">
        <v>0</v>
      </c>
      <c r="DO676">
        <v>0</v>
      </c>
      <c r="DP676">
        <v>1</v>
      </c>
      <c r="DQ676">
        <v>1</v>
      </c>
      <c r="DU676">
        <v>1010</v>
      </c>
      <c r="DV676" t="s">
        <v>40</v>
      </c>
      <c r="DW676" t="s">
        <v>40</v>
      </c>
      <c r="DX676">
        <v>1</v>
      </c>
      <c r="EE676">
        <v>31102366</v>
      </c>
      <c r="EF676">
        <v>8</v>
      </c>
      <c r="EG676" t="s">
        <v>34</v>
      </c>
      <c r="EH676">
        <v>0</v>
      </c>
      <c r="EI676" t="s">
        <v>3</v>
      </c>
      <c r="EJ676">
        <v>1</v>
      </c>
      <c r="EK676">
        <v>1100</v>
      </c>
      <c r="EL676" t="s">
        <v>41</v>
      </c>
      <c r="EM676" t="s">
        <v>42</v>
      </c>
      <c r="EO676" t="s">
        <v>3</v>
      </c>
      <c r="EQ676">
        <v>0</v>
      </c>
      <c r="ER676">
        <v>2150.89</v>
      </c>
      <c r="ES676">
        <v>2150.89</v>
      </c>
      <c r="ET676">
        <v>0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5</v>
      </c>
      <c r="FC676">
        <v>1</v>
      </c>
      <c r="FD676">
        <v>18</v>
      </c>
      <c r="FF676">
        <v>19838.830000000002</v>
      </c>
      <c r="FQ676">
        <v>0</v>
      </c>
      <c r="FR676">
        <f t="shared" si="615"/>
        <v>0</v>
      </c>
      <c r="FS676">
        <v>0</v>
      </c>
      <c r="FX676">
        <v>0</v>
      </c>
      <c r="FY676">
        <v>0</v>
      </c>
      <c r="GA676" t="s">
        <v>62</v>
      </c>
      <c r="GD676">
        <v>1</v>
      </c>
      <c r="GF676">
        <v>-111164743</v>
      </c>
      <c r="GG676">
        <v>2</v>
      </c>
      <c r="GH676">
        <v>3</v>
      </c>
      <c r="GI676">
        <v>3</v>
      </c>
      <c r="GJ676">
        <v>0</v>
      </c>
      <c r="GK676">
        <v>0</v>
      </c>
      <c r="GL676">
        <f t="shared" si="616"/>
        <v>0</v>
      </c>
      <c r="GM676">
        <f t="shared" si="617"/>
        <v>2150.89</v>
      </c>
      <c r="GN676">
        <f t="shared" si="618"/>
        <v>0</v>
      </c>
      <c r="GO676">
        <f t="shared" si="619"/>
        <v>2150.89</v>
      </c>
      <c r="GP676">
        <f t="shared" si="620"/>
        <v>0</v>
      </c>
      <c r="GR676">
        <v>1</v>
      </c>
      <c r="GS676">
        <v>1</v>
      </c>
      <c r="GT676">
        <v>0</v>
      </c>
      <c r="GU676" t="s">
        <v>3</v>
      </c>
      <c r="GV676">
        <f t="shared" si="621"/>
        <v>0</v>
      </c>
      <c r="GW676">
        <v>1</v>
      </c>
      <c r="GX676">
        <f t="shared" si="622"/>
        <v>0</v>
      </c>
      <c r="HA676">
        <v>0</v>
      </c>
      <c r="HB676">
        <v>0</v>
      </c>
      <c r="HC676">
        <f t="shared" si="623"/>
        <v>0</v>
      </c>
      <c r="IK676">
        <v>0</v>
      </c>
    </row>
    <row r="677" spans="1:255">
      <c r="A677" s="2">
        <v>17</v>
      </c>
      <c r="B677" s="2">
        <v>1</v>
      </c>
      <c r="C677" s="2">
        <f>ROW(SmtRes!A637)</f>
        <v>637</v>
      </c>
      <c r="D677" s="2">
        <f>ROW(EtalonRes!A732)</f>
        <v>732</v>
      </c>
      <c r="E677" s="2" t="s">
        <v>370</v>
      </c>
      <c r="F677" s="2" t="s">
        <v>71</v>
      </c>
      <c r="G677" s="2" t="s">
        <v>72</v>
      </c>
      <c r="H677" s="2" t="s">
        <v>73</v>
      </c>
      <c r="I677" s="2">
        <f>ROUND(20.4/100,9)</f>
        <v>0.20399999999999999</v>
      </c>
      <c r="J677" s="2">
        <v>0</v>
      </c>
      <c r="K677" s="2"/>
      <c r="L677" s="2"/>
      <c r="M677" s="2"/>
      <c r="N677" s="2"/>
      <c r="O677" s="2">
        <f t="shared" si="589"/>
        <v>195.46</v>
      </c>
      <c r="P677" s="2">
        <f t="shared" si="590"/>
        <v>176.79</v>
      </c>
      <c r="Q677" s="2">
        <f t="shared" si="591"/>
        <v>3.11</v>
      </c>
      <c r="R677" s="2">
        <f t="shared" si="592"/>
        <v>0.14000000000000001</v>
      </c>
      <c r="S677" s="2">
        <f t="shared" si="593"/>
        <v>15.56</v>
      </c>
      <c r="T677" s="2">
        <f t="shared" si="594"/>
        <v>0</v>
      </c>
      <c r="U677" s="2">
        <f t="shared" si="595"/>
        <v>1.6947503999999998</v>
      </c>
      <c r="V677" s="2">
        <f t="shared" si="596"/>
        <v>1.2239999999999999E-2</v>
      </c>
      <c r="W677" s="2">
        <f t="shared" si="597"/>
        <v>0</v>
      </c>
      <c r="X677" s="2">
        <f t="shared" si="598"/>
        <v>18.059999999999999</v>
      </c>
      <c r="Y677" s="2">
        <f t="shared" si="599"/>
        <v>11.15</v>
      </c>
      <c r="Z677" s="2"/>
      <c r="AA677" s="2">
        <v>33304975</v>
      </c>
      <c r="AB677" s="2">
        <f t="shared" si="600"/>
        <v>958.12</v>
      </c>
      <c r="AC677" s="2">
        <f t="shared" si="601"/>
        <v>866.62</v>
      </c>
      <c r="AD677" s="2">
        <f>ROUND((((((ET677*1.2)*1.25))-(((EU677*1.2)*1.25)))+AE677),2)</f>
        <v>15.24</v>
      </c>
      <c r="AE677" s="2">
        <f>ROUND((((EU677*1.2)*1.25)),2)</f>
        <v>0.69</v>
      </c>
      <c r="AF677" s="2">
        <f>ROUND((((EV677*1.2)*1.15)),2)</f>
        <v>76.260000000000005</v>
      </c>
      <c r="AG677" s="2">
        <f t="shared" si="602"/>
        <v>0</v>
      </c>
      <c r="AH677" s="2">
        <f>(((EW677*1.2)*1.15))</f>
        <v>8.307599999999999</v>
      </c>
      <c r="AI677" s="2">
        <f>(((EX677*1.2)*1.25))</f>
        <v>0.06</v>
      </c>
      <c r="AJ677" s="2">
        <f t="shared" si="603"/>
        <v>0</v>
      </c>
      <c r="AK677" s="2">
        <v>932.04</v>
      </c>
      <c r="AL677" s="2">
        <v>866.62</v>
      </c>
      <c r="AM677" s="2">
        <v>10.16</v>
      </c>
      <c r="AN677" s="2">
        <v>0.46</v>
      </c>
      <c r="AO677" s="2">
        <v>55.26</v>
      </c>
      <c r="AP677" s="2">
        <v>0</v>
      </c>
      <c r="AQ677" s="2">
        <v>6.02</v>
      </c>
      <c r="AR677" s="2">
        <v>0.04</v>
      </c>
      <c r="AS677" s="2">
        <v>0</v>
      </c>
      <c r="AT677" s="2">
        <v>115</v>
      </c>
      <c r="AU677" s="2">
        <v>71</v>
      </c>
      <c r="AV677" s="2">
        <v>1</v>
      </c>
      <c r="AW677" s="2">
        <v>1</v>
      </c>
      <c r="AX677" s="2"/>
      <c r="AY677" s="2"/>
      <c r="AZ677" s="2">
        <v>1</v>
      </c>
      <c r="BA677" s="2">
        <v>1</v>
      </c>
      <c r="BB677" s="2">
        <v>1</v>
      </c>
      <c r="BC677" s="2">
        <v>1</v>
      </c>
      <c r="BD677" s="2" t="s">
        <v>3</v>
      </c>
      <c r="BE677" s="2" t="s">
        <v>3</v>
      </c>
      <c r="BF677" s="2" t="s">
        <v>3</v>
      </c>
      <c r="BG677" s="2" t="s">
        <v>3</v>
      </c>
      <c r="BH677" s="2">
        <v>0</v>
      </c>
      <c r="BI677" s="2">
        <v>1</v>
      </c>
      <c r="BJ677" s="2" t="s">
        <v>74</v>
      </c>
      <c r="BK677" s="2"/>
      <c r="BL677" s="2"/>
      <c r="BM677" s="2">
        <v>20001</v>
      </c>
      <c r="BN677" s="2">
        <v>0</v>
      </c>
      <c r="BO677" s="2" t="s">
        <v>3</v>
      </c>
      <c r="BP677" s="2">
        <v>0</v>
      </c>
      <c r="BQ677" s="2">
        <v>2</v>
      </c>
      <c r="BR677" s="2">
        <v>0</v>
      </c>
      <c r="BS677" s="2">
        <v>1</v>
      </c>
      <c r="BT677" s="2">
        <v>1</v>
      </c>
      <c r="BU677" s="2">
        <v>1</v>
      </c>
      <c r="BV677" s="2">
        <v>1</v>
      </c>
      <c r="BW677" s="2">
        <v>1</v>
      </c>
      <c r="BX677" s="2">
        <v>1</v>
      </c>
      <c r="BY677" s="2" t="s">
        <v>3</v>
      </c>
      <c r="BZ677" s="2">
        <v>128</v>
      </c>
      <c r="CA677" s="2">
        <v>83</v>
      </c>
      <c r="CB677" s="2"/>
      <c r="CC677" s="2"/>
      <c r="CD677" s="2"/>
      <c r="CE677" s="2">
        <v>0</v>
      </c>
      <c r="CF677" s="2">
        <v>0</v>
      </c>
      <c r="CG677" s="2">
        <v>0</v>
      </c>
      <c r="CH677" s="2"/>
      <c r="CI677" s="2"/>
      <c r="CJ677" s="2"/>
      <c r="CK677" s="2"/>
      <c r="CL677" s="2"/>
      <c r="CM677" s="2">
        <v>0</v>
      </c>
      <c r="CN677" s="2" t="s">
        <v>954</v>
      </c>
      <c r="CO677" s="2">
        <v>0</v>
      </c>
      <c r="CP677" s="2">
        <f t="shared" si="604"/>
        <v>195.46</v>
      </c>
      <c r="CQ677" s="2">
        <f t="shared" si="605"/>
        <v>866.62</v>
      </c>
      <c r="CR677" s="2">
        <f t="shared" si="606"/>
        <v>15.24</v>
      </c>
      <c r="CS677" s="2">
        <f t="shared" si="607"/>
        <v>0.69</v>
      </c>
      <c r="CT677" s="2">
        <f t="shared" si="608"/>
        <v>76.260000000000005</v>
      </c>
      <c r="CU677" s="2">
        <f t="shared" si="609"/>
        <v>0</v>
      </c>
      <c r="CV677" s="2">
        <f t="shared" si="610"/>
        <v>8.307599999999999</v>
      </c>
      <c r="CW677" s="2">
        <f t="shared" si="611"/>
        <v>0.06</v>
      </c>
      <c r="CX677" s="2">
        <f t="shared" si="612"/>
        <v>0</v>
      </c>
      <c r="CY677" s="2">
        <f t="shared" si="613"/>
        <v>18.055000000000003</v>
      </c>
      <c r="CZ677" s="2">
        <f t="shared" si="614"/>
        <v>11.147</v>
      </c>
      <c r="DA677" s="2"/>
      <c r="DB677" s="2"/>
      <c r="DC677" s="2" t="s">
        <v>3</v>
      </c>
      <c r="DD677" s="2" t="s">
        <v>3</v>
      </c>
      <c r="DE677" s="2" t="s">
        <v>21</v>
      </c>
      <c r="DF677" s="2" t="s">
        <v>21</v>
      </c>
      <c r="DG677" s="2" t="s">
        <v>22</v>
      </c>
      <c r="DH677" s="2" t="s">
        <v>3</v>
      </c>
      <c r="DI677" s="2" t="s">
        <v>22</v>
      </c>
      <c r="DJ677" s="2" t="s">
        <v>21</v>
      </c>
      <c r="DK677" s="2" t="s">
        <v>3</v>
      </c>
      <c r="DL677" s="2" t="s">
        <v>3</v>
      </c>
      <c r="DM677" s="2" t="s">
        <v>3</v>
      </c>
      <c r="DN677" s="2">
        <v>0</v>
      </c>
      <c r="DO677" s="2">
        <v>0</v>
      </c>
      <c r="DP677" s="2">
        <v>1</v>
      </c>
      <c r="DQ677" s="2">
        <v>1</v>
      </c>
      <c r="DR677" s="2"/>
      <c r="DS677" s="2"/>
      <c r="DT677" s="2"/>
      <c r="DU677" s="2">
        <v>1009</v>
      </c>
      <c r="DV677" s="2" t="s">
        <v>73</v>
      </c>
      <c r="DW677" s="2" t="s">
        <v>73</v>
      </c>
      <c r="DX677" s="2">
        <v>100</v>
      </c>
      <c r="DY677" s="2"/>
      <c r="DZ677" s="2"/>
      <c r="EA677" s="2"/>
      <c r="EB677" s="2"/>
      <c r="EC677" s="2"/>
      <c r="ED677" s="2"/>
      <c r="EE677" s="2">
        <v>31102217</v>
      </c>
      <c r="EF677" s="2">
        <v>2</v>
      </c>
      <c r="EG677" s="2" t="s">
        <v>23</v>
      </c>
      <c r="EH677" s="2">
        <v>0</v>
      </c>
      <c r="EI677" s="2" t="s">
        <v>3</v>
      </c>
      <c r="EJ677" s="2">
        <v>1</v>
      </c>
      <c r="EK677" s="2">
        <v>20001</v>
      </c>
      <c r="EL677" s="2" t="s">
        <v>24</v>
      </c>
      <c r="EM677" s="2" t="s">
        <v>25</v>
      </c>
      <c r="EN677" s="2"/>
      <c r="EO677" s="2" t="s">
        <v>26</v>
      </c>
      <c r="EP677" s="2"/>
      <c r="EQ677" s="2">
        <v>0</v>
      </c>
      <c r="ER677" s="2">
        <v>932.04</v>
      </c>
      <c r="ES677" s="2">
        <v>866.62</v>
      </c>
      <c r="ET677" s="2">
        <v>10.16</v>
      </c>
      <c r="EU677" s="2">
        <v>0.46</v>
      </c>
      <c r="EV677" s="2">
        <v>55.26</v>
      </c>
      <c r="EW677" s="2">
        <v>6.02</v>
      </c>
      <c r="EX677" s="2">
        <v>0.04</v>
      </c>
      <c r="EY677" s="2">
        <v>0</v>
      </c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>
        <v>0</v>
      </c>
      <c r="FR677" s="2">
        <f t="shared" si="615"/>
        <v>0</v>
      </c>
      <c r="FS677" s="2">
        <v>0</v>
      </c>
      <c r="FT677" s="2" t="s">
        <v>27</v>
      </c>
      <c r="FU677" s="2" t="s">
        <v>28</v>
      </c>
      <c r="FV677" s="2"/>
      <c r="FW677" s="2"/>
      <c r="FX677" s="2">
        <v>115.2</v>
      </c>
      <c r="FY677" s="2">
        <v>70.55</v>
      </c>
      <c r="FZ677" s="2"/>
      <c r="GA677" s="2" t="s">
        <v>3</v>
      </c>
      <c r="GB677" s="2"/>
      <c r="GC677" s="2"/>
      <c r="GD677" s="2">
        <v>1</v>
      </c>
      <c r="GE677" s="2"/>
      <c r="GF677" s="2">
        <v>738537470</v>
      </c>
      <c r="GG677" s="2">
        <v>2</v>
      </c>
      <c r="GH677" s="2">
        <v>1</v>
      </c>
      <c r="GI677" s="2">
        <v>-2</v>
      </c>
      <c r="GJ677" s="2">
        <v>0</v>
      </c>
      <c r="GK677" s="2">
        <v>0</v>
      </c>
      <c r="GL677" s="2">
        <f t="shared" si="616"/>
        <v>0</v>
      </c>
      <c r="GM677" s="2">
        <f t="shared" si="617"/>
        <v>224.67</v>
      </c>
      <c r="GN677" s="2">
        <f t="shared" si="618"/>
        <v>224.67</v>
      </c>
      <c r="GO677" s="2">
        <f t="shared" si="619"/>
        <v>0</v>
      </c>
      <c r="GP677" s="2">
        <f t="shared" si="620"/>
        <v>0</v>
      </c>
      <c r="GQ677" s="2"/>
      <c r="GR677" s="2">
        <v>0</v>
      </c>
      <c r="GS677" s="2">
        <v>3</v>
      </c>
      <c r="GT677" s="2">
        <v>0</v>
      </c>
      <c r="GU677" s="2" t="s">
        <v>3</v>
      </c>
      <c r="GV677" s="2">
        <f t="shared" si="621"/>
        <v>0</v>
      </c>
      <c r="GW677" s="2">
        <v>1</v>
      </c>
      <c r="GX677" s="2">
        <f t="shared" si="622"/>
        <v>0</v>
      </c>
      <c r="GY677" s="2"/>
      <c r="GZ677" s="2"/>
      <c r="HA677" s="2">
        <v>0</v>
      </c>
      <c r="HB677" s="2">
        <v>0</v>
      </c>
      <c r="HC677" s="2">
        <f t="shared" si="623"/>
        <v>0</v>
      </c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>
        <v>0</v>
      </c>
      <c r="IL677" s="2"/>
      <c r="IM677" s="2"/>
      <c r="IN677" s="2"/>
      <c r="IO677" s="2"/>
      <c r="IP677" s="2"/>
      <c r="IQ677" s="2"/>
      <c r="IR677" s="2"/>
      <c r="IS677" s="2"/>
      <c r="IT677" s="2"/>
      <c r="IU677" s="2"/>
    </row>
    <row r="678" spans="1:255">
      <c r="A678">
        <v>17</v>
      </c>
      <c r="B678">
        <v>1</v>
      </c>
      <c r="C678">
        <f>ROW(SmtRes!A644)</f>
        <v>644</v>
      </c>
      <c r="D678">
        <f>ROW(EtalonRes!A740)</f>
        <v>740</v>
      </c>
      <c r="E678" t="s">
        <v>370</v>
      </c>
      <c r="F678" t="s">
        <v>71</v>
      </c>
      <c r="G678" t="s">
        <v>72</v>
      </c>
      <c r="H678" t="s">
        <v>73</v>
      </c>
      <c r="I678">
        <f>ROUND(20.4/100,9)</f>
        <v>0.20399999999999999</v>
      </c>
      <c r="J678">
        <v>0</v>
      </c>
      <c r="O678">
        <f t="shared" si="589"/>
        <v>195.46</v>
      </c>
      <c r="P678">
        <f t="shared" si="590"/>
        <v>176.79</v>
      </c>
      <c r="Q678">
        <f t="shared" si="591"/>
        <v>3.11</v>
      </c>
      <c r="R678">
        <f t="shared" si="592"/>
        <v>0.14000000000000001</v>
      </c>
      <c r="S678">
        <f t="shared" si="593"/>
        <v>15.56</v>
      </c>
      <c r="T678">
        <f t="shared" si="594"/>
        <v>0</v>
      </c>
      <c r="U678">
        <f t="shared" si="595"/>
        <v>1.6947503999999998</v>
      </c>
      <c r="V678">
        <f t="shared" si="596"/>
        <v>1.2239999999999999E-2</v>
      </c>
      <c r="W678">
        <f t="shared" si="597"/>
        <v>0</v>
      </c>
      <c r="X678">
        <f t="shared" si="598"/>
        <v>18.059999999999999</v>
      </c>
      <c r="Y678">
        <f t="shared" si="599"/>
        <v>11.15</v>
      </c>
      <c r="AA678">
        <v>33304960</v>
      </c>
      <c r="AB678">
        <f t="shared" si="600"/>
        <v>958.12</v>
      </c>
      <c r="AC678">
        <f t="shared" si="601"/>
        <v>866.62</v>
      </c>
      <c r="AD678">
        <f>ROUND((((((ET678*1.2)*1.25))-(((EU678*1.2)*1.25)))+AE678),2)</f>
        <v>15.24</v>
      </c>
      <c r="AE678">
        <f>ROUND((((EU678*1.2)*1.25)),2)</f>
        <v>0.69</v>
      </c>
      <c r="AF678">
        <f>ROUND((((EV678*1.2)*1.15)),2)</f>
        <v>76.260000000000005</v>
      </c>
      <c r="AG678">
        <f t="shared" si="602"/>
        <v>0</v>
      </c>
      <c r="AH678">
        <f>(((EW678*1.2)*1.15))</f>
        <v>8.307599999999999</v>
      </c>
      <c r="AI678">
        <f>(((EX678*1.2)*1.25))</f>
        <v>0.06</v>
      </c>
      <c r="AJ678">
        <f t="shared" si="603"/>
        <v>0</v>
      </c>
      <c r="AK678">
        <v>932.04</v>
      </c>
      <c r="AL678">
        <v>866.62</v>
      </c>
      <c r="AM678">
        <v>10.16</v>
      </c>
      <c r="AN678">
        <v>0.46</v>
      </c>
      <c r="AO678">
        <v>55.26</v>
      </c>
      <c r="AP678">
        <v>0</v>
      </c>
      <c r="AQ678">
        <v>6.02</v>
      </c>
      <c r="AR678">
        <v>0.04</v>
      </c>
      <c r="AS678">
        <v>0</v>
      </c>
      <c r="AT678">
        <v>115</v>
      </c>
      <c r="AU678">
        <v>71</v>
      </c>
      <c r="AV678">
        <v>1</v>
      </c>
      <c r="AW678">
        <v>1</v>
      </c>
      <c r="AZ678">
        <v>1</v>
      </c>
      <c r="BA678">
        <v>1</v>
      </c>
      <c r="BB678">
        <v>1</v>
      </c>
      <c r="BC678">
        <v>1</v>
      </c>
      <c r="BD678" t="s">
        <v>3</v>
      </c>
      <c r="BE678" t="s">
        <v>3</v>
      </c>
      <c r="BF678" t="s">
        <v>3</v>
      </c>
      <c r="BG678" t="s">
        <v>3</v>
      </c>
      <c r="BH678">
        <v>0</v>
      </c>
      <c r="BI678">
        <v>1</v>
      </c>
      <c r="BJ678" t="s">
        <v>74</v>
      </c>
      <c r="BM678">
        <v>20001</v>
      </c>
      <c r="BN678">
        <v>0</v>
      </c>
      <c r="BO678" t="s">
        <v>3</v>
      </c>
      <c r="BP678">
        <v>0</v>
      </c>
      <c r="BQ678">
        <v>2</v>
      </c>
      <c r="BR678">
        <v>0</v>
      </c>
      <c r="BS678">
        <v>1</v>
      </c>
      <c r="BT678">
        <v>1</v>
      </c>
      <c r="BU678">
        <v>1</v>
      </c>
      <c r="BV678">
        <v>1</v>
      </c>
      <c r="BW678">
        <v>1</v>
      </c>
      <c r="BX678">
        <v>1</v>
      </c>
      <c r="BY678" t="s">
        <v>3</v>
      </c>
      <c r="BZ678">
        <v>128</v>
      </c>
      <c r="CA678">
        <v>83</v>
      </c>
      <c r="CE678">
        <v>0</v>
      </c>
      <c r="CF678">
        <v>0</v>
      </c>
      <c r="CG678">
        <v>0</v>
      </c>
      <c r="CM678">
        <v>0</v>
      </c>
      <c r="CN678" t="s">
        <v>954</v>
      </c>
      <c r="CO678">
        <v>0</v>
      </c>
      <c r="CP678">
        <f t="shared" si="604"/>
        <v>195.46</v>
      </c>
      <c r="CQ678">
        <f t="shared" si="605"/>
        <v>866.62</v>
      </c>
      <c r="CR678">
        <f t="shared" si="606"/>
        <v>15.24</v>
      </c>
      <c r="CS678">
        <f t="shared" si="607"/>
        <v>0.69</v>
      </c>
      <c r="CT678">
        <f t="shared" si="608"/>
        <v>76.260000000000005</v>
      </c>
      <c r="CU678">
        <f t="shared" si="609"/>
        <v>0</v>
      </c>
      <c r="CV678">
        <f t="shared" si="610"/>
        <v>8.307599999999999</v>
      </c>
      <c r="CW678">
        <f t="shared" si="611"/>
        <v>0.06</v>
      </c>
      <c r="CX678">
        <f t="shared" si="612"/>
        <v>0</v>
      </c>
      <c r="CY678">
        <f t="shared" si="613"/>
        <v>18.055000000000003</v>
      </c>
      <c r="CZ678">
        <f t="shared" si="614"/>
        <v>11.147</v>
      </c>
      <c r="DC678" t="s">
        <v>3</v>
      </c>
      <c r="DD678" t="s">
        <v>3</v>
      </c>
      <c r="DE678" t="s">
        <v>21</v>
      </c>
      <c r="DF678" t="s">
        <v>21</v>
      </c>
      <c r="DG678" t="s">
        <v>22</v>
      </c>
      <c r="DH678" t="s">
        <v>3</v>
      </c>
      <c r="DI678" t="s">
        <v>22</v>
      </c>
      <c r="DJ678" t="s">
        <v>21</v>
      </c>
      <c r="DK678" t="s">
        <v>3</v>
      </c>
      <c r="DL678" t="s">
        <v>3</v>
      </c>
      <c r="DM678" t="s">
        <v>3</v>
      </c>
      <c r="DN678">
        <v>0</v>
      </c>
      <c r="DO678">
        <v>0</v>
      </c>
      <c r="DP678">
        <v>1</v>
      </c>
      <c r="DQ678">
        <v>1</v>
      </c>
      <c r="DU678">
        <v>1009</v>
      </c>
      <c r="DV678" t="s">
        <v>73</v>
      </c>
      <c r="DW678" t="s">
        <v>73</v>
      </c>
      <c r="DX678">
        <v>100</v>
      </c>
      <c r="EE678">
        <v>31102217</v>
      </c>
      <c r="EF678">
        <v>2</v>
      </c>
      <c r="EG678" t="s">
        <v>23</v>
      </c>
      <c r="EH678">
        <v>0</v>
      </c>
      <c r="EI678" t="s">
        <v>3</v>
      </c>
      <c r="EJ678">
        <v>1</v>
      </c>
      <c r="EK678">
        <v>20001</v>
      </c>
      <c r="EL678" t="s">
        <v>24</v>
      </c>
      <c r="EM678" t="s">
        <v>25</v>
      </c>
      <c r="EO678" t="s">
        <v>26</v>
      </c>
      <c r="EQ678">
        <v>0</v>
      </c>
      <c r="ER678">
        <v>932.04</v>
      </c>
      <c r="ES678">
        <v>866.62</v>
      </c>
      <c r="ET678">
        <v>10.16</v>
      </c>
      <c r="EU678">
        <v>0.46</v>
      </c>
      <c r="EV678">
        <v>55.26</v>
      </c>
      <c r="EW678">
        <v>6.02</v>
      </c>
      <c r="EX678">
        <v>0.04</v>
      </c>
      <c r="EY678">
        <v>0</v>
      </c>
      <c r="FQ678">
        <v>0</v>
      </c>
      <c r="FR678">
        <f t="shared" si="615"/>
        <v>0</v>
      </c>
      <c r="FS678">
        <v>0</v>
      </c>
      <c r="FT678" t="s">
        <v>27</v>
      </c>
      <c r="FU678" t="s">
        <v>28</v>
      </c>
      <c r="FX678">
        <v>115.2</v>
      </c>
      <c r="FY678">
        <v>70.55</v>
      </c>
      <c r="GA678" t="s">
        <v>3</v>
      </c>
      <c r="GD678">
        <v>1</v>
      </c>
      <c r="GF678">
        <v>738537470</v>
      </c>
      <c r="GG678">
        <v>2</v>
      </c>
      <c r="GH678">
        <v>1</v>
      </c>
      <c r="GI678">
        <v>-2</v>
      </c>
      <c r="GJ678">
        <v>0</v>
      </c>
      <c r="GK678">
        <v>0</v>
      </c>
      <c r="GL678">
        <f t="shared" si="616"/>
        <v>0</v>
      </c>
      <c r="GM678">
        <f t="shared" si="617"/>
        <v>224.67</v>
      </c>
      <c r="GN678">
        <f t="shared" si="618"/>
        <v>224.67</v>
      </c>
      <c r="GO678">
        <f t="shared" si="619"/>
        <v>0</v>
      </c>
      <c r="GP678">
        <f t="shared" si="620"/>
        <v>0</v>
      </c>
      <c r="GR678">
        <v>0</v>
      </c>
      <c r="GS678">
        <v>3</v>
      </c>
      <c r="GT678">
        <v>0</v>
      </c>
      <c r="GU678" t="s">
        <v>3</v>
      </c>
      <c r="GV678">
        <f t="shared" si="621"/>
        <v>0</v>
      </c>
      <c r="GW678">
        <v>1</v>
      </c>
      <c r="GX678">
        <f t="shared" si="622"/>
        <v>0</v>
      </c>
      <c r="HA678">
        <v>0</v>
      </c>
      <c r="HB678">
        <v>0</v>
      </c>
      <c r="HC678">
        <f t="shared" si="623"/>
        <v>0</v>
      </c>
      <c r="IK678">
        <v>0</v>
      </c>
    </row>
    <row r="679" spans="1:255">
      <c r="A679" s="2">
        <v>17</v>
      </c>
      <c r="B679" s="2">
        <v>1</v>
      </c>
      <c r="C679" s="2"/>
      <c r="D679" s="2"/>
      <c r="E679" s="2" t="s">
        <v>371</v>
      </c>
      <c r="F679" s="2" t="s">
        <v>76</v>
      </c>
      <c r="G679" s="2" t="s">
        <v>77</v>
      </c>
      <c r="H679" s="2" t="s">
        <v>78</v>
      </c>
      <c r="I679" s="2">
        <v>-20.399999999999999</v>
      </c>
      <c r="J679" s="2">
        <v>0</v>
      </c>
      <c r="K679" s="2"/>
      <c r="L679" s="2"/>
      <c r="M679" s="2"/>
      <c r="N679" s="2"/>
      <c r="O679" s="2">
        <f t="shared" si="589"/>
        <v>-173.81</v>
      </c>
      <c r="P679" s="2">
        <f t="shared" si="590"/>
        <v>-173.81</v>
      </c>
      <c r="Q679" s="2">
        <f t="shared" si="591"/>
        <v>0</v>
      </c>
      <c r="R679" s="2">
        <f t="shared" si="592"/>
        <v>0</v>
      </c>
      <c r="S679" s="2">
        <f t="shared" si="593"/>
        <v>0</v>
      </c>
      <c r="T679" s="2">
        <f t="shared" si="594"/>
        <v>0</v>
      </c>
      <c r="U679" s="2">
        <f t="shared" si="595"/>
        <v>0</v>
      </c>
      <c r="V679" s="2">
        <f t="shared" si="596"/>
        <v>0</v>
      </c>
      <c r="W679" s="2">
        <f t="shared" si="597"/>
        <v>0</v>
      </c>
      <c r="X679" s="2">
        <f t="shared" si="598"/>
        <v>0</v>
      </c>
      <c r="Y679" s="2">
        <f t="shared" si="599"/>
        <v>0</v>
      </c>
      <c r="Z679" s="2"/>
      <c r="AA679" s="2">
        <v>33304975</v>
      </c>
      <c r="AB679" s="2">
        <f t="shared" si="600"/>
        <v>8.52</v>
      </c>
      <c r="AC679" s="2">
        <f t="shared" si="601"/>
        <v>8.52</v>
      </c>
      <c r="AD679" s="2">
        <f>ROUND((((ET679)-(EU679))+AE679),2)</f>
        <v>0</v>
      </c>
      <c r="AE679" s="2">
        <f t="shared" ref="AE679:AF682" si="628">ROUND((EU679),2)</f>
        <v>0</v>
      </c>
      <c r="AF679" s="2">
        <f t="shared" si="628"/>
        <v>0</v>
      </c>
      <c r="AG679" s="2">
        <f t="shared" si="602"/>
        <v>0</v>
      </c>
      <c r="AH679" s="2">
        <f t="shared" ref="AH679:AI682" si="629">(EW679)</f>
        <v>0</v>
      </c>
      <c r="AI679" s="2">
        <f t="shared" si="629"/>
        <v>0</v>
      </c>
      <c r="AJ679" s="2">
        <f t="shared" si="603"/>
        <v>0</v>
      </c>
      <c r="AK679" s="2">
        <v>8.52</v>
      </c>
      <c r="AL679" s="2">
        <v>8.52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1</v>
      </c>
      <c r="AW679" s="2">
        <v>1</v>
      </c>
      <c r="AX679" s="2"/>
      <c r="AY679" s="2"/>
      <c r="AZ679" s="2">
        <v>1</v>
      </c>
      <c r="BA679" s="2">
        <v>1</v>
      </c>
      <c r="BB679" s="2">
        <v>1</v>
      </c>
      <c r="BC679" s="2">
        <v>1</v>
      </c>
      <c r="BD679" s="2" t="s">
        <v>3</v>
      </c>
      <c r="BE679" s="2" t="s">
        <v>3</v>
      </c>
      <c r="BF679" s="2" t="s">
        <v>3</v>
      </c>
      <c r="BG679" s="2" t="s">
        <v>3</v>
      </c>
      <c r="BH679" s="2">
        <v>3</v>
      </c>
      <c r="BI679" s="2">
        <v>1</v>
      </c>
      <c r="BJ679" s="2" t="s">
        <v>79</v>
      </c>
      <c r="BK679" s="2"/>
      <c r="BL679" s="2"/>
      <c r="BM679" s="2">
        <v>500001</v>
      </c>
      <c r="BN679" s="2">
        <v>0</v>
      </c>
      <c r="BO679" s="2" t="s">
        <v>3</v>
      </c>
      <c r="BP679" s="2">
        <v>0</v>
      </c>
      <c r="BQ679" s="2">
        <v>8</v>
      </c>
      <c r="BR679" s="2">
        <v>0</v>
      </c>
      <c r="BS679" s="2">
        <v>1</v>
      </c>
      <c r="BT679" s="2">
        <v>1</v>
      </c>
      <c r="BU679" s="2">
        <v>1</v>
      </c>
      <c r="BV679" s="2">
        <v>1</v>
      </c>
      <c r="BW679" s="2">
        <v>1</v>
      </c>
      <c r="BX679" s="2">
        <v>1</v>
      </c>
      <c r="BY679" s="2" t="s">
        <v>3</v>
      </c>
      <c r="BZ679" s="2">
        <v>0</v>
      </c>
      <c r="CA679" s="2">
        <v>0</v>
      </c>
      <c r="CB679" s="2"/>
      <c r="CC679" s="2"/>
      <c r="CD679" s="2"/>
      <c r="CE679" s="2">
        <v>0</v>
      </c>
      <c r="CF679" s="2">
        <v>0</v>
      </c>
      <c r="CG679" s="2">
        <v>0</v>
      </c>
      <c r="CH679" s="2"/>
      <c r="CI679" s="2"/>
      <c r="CJ679" s="2"/>
      <c r="CK679" s="2"/>
      <c r="CL679" s="2"/>
      <c r="CM679" s="2">
        <v>0</v>
      </c>
      <c r="CN679" s="2" t="s">
        <v>3</v>
      </c>
      <c r="CO679" s="2">
        <v>0</v>
      </c>
      <c r="CP679" s="2">
        <f t="shared" si="604"/>
        <v>-173.81</v>
      </c>
      <c r="CQ679" s="2">
        <f t="shared" si="605"/>
        <v>8.52</v>
      </c>
      <c r="CR679" s="2">
        <f t="shared" si="606"/>
        <v>0</v>
      </c>
      <c r="CS679" s="2">
        <f t="shared" si="607"/>
        <v>0</v>
      </c>
      <c r="CT679" s="2">
        <f t="shared" si="608"/>
        <v>0</v>
      </c>
      <c r="CU679" s="2">
        <f t="shared" si="609"/>
        <v>0</v>
      </c>
      <c r="CV679" s="2">
        <f t="shared" si="610"/>
        <v>0</v>
      </c>
      <c r="CW679" s="2">
        <f t="shared" si="611"/>
        <v>0</v>
      </c>
      <c r="CX679" s="2">
        <f t="shared" si="612"/>
        <v>0</v>
      </c>
      <c r="CY679" s="2">
        <f t="shared" si="613"/>
        <v>0</v>
      </c>
      <c r="CZ679" s="2">
        <f t="shared" si="614"/>
        <v>0</v>
      </c>
      <c r="DA679" s="2"/>
      <c r="DB679" s="2"/>
      <c r="DC679" s="2" t="s">
        <v>3</v>
      </c>
      <c r="DD679" s="2" t="s">
        <v>3</v>
      </c>
      <c r="DE679" s="2" t="s">
        <v>3</v>
      </c>
      <c r="DF679" s="2" t="s">
        <v>3</v>
      </c>
      <c r="DG679" s="2" t="s">
        <v>3</v>
      </c>
      <c r="DH679" s="2" t="s">
        <v>3</v>
      </c>
      <c r="DI679" s="2" t="s">
        <v>3</v>
      </c>
      <c r="DJ679" s="2" t="s">
        <v>3</v>
      </c>
      <c r="DK679" s="2" t="s">
        <v>3</v>
      </c>
      <c r="DL679" s="2" t="s">
        <v>3</v>
      </c>
      <c r="DM679" s="2" t="s">
        <v>3</v>
      </c>
      <c r="DN679" s="2">
        <v>0</v>
      </c>
      <c r="DO679" s="2">
        <v>0</v>
      </c>
      <c r="DP679" s="2">
        <v>1</v>
      </c>
      <c r="DQ679" s="2">
        <v>1</v>
      </c>
      <c r="DR679" s="2"/>
      <c r="DS679" s="2"/>
      <c r="DT679" s="2"/>
      <c r="DU679" s="2">
        <v>1009</v>
      </c>
      <c r="DV679" s="2" t="s">
        <v>78</v>
      </c>
      <c r="DW679" s="2" t="s">
        <v>78</v>
      </c>
      <c r="DX679" s="2">
        <v>1</v>
      </c>
      <c r="DY679" s="2"/>
      <c r="DZ679" s="2"/>
      <c r="EA679" s="2"/>
      <c r="EB679" s="2"/>
      <c r="EC679" s="2"/>
      <c r="ED679" s="2"/>
      <c r="EE679" s="2">
        <v>31102119</v>
      </c>
      <c r="EF679" s="2">
        <v>8</v>
      </c>
      <c r="EG679" s="2" t="s">
        <v>34</v>
      </c>
      <c r="EH679" s="2">
        <v>0</v>
      </c>
      <c r="EI679" s="2" t="s">
        <v>3</v>
      </c>
      <c r="EJ679" s="2">
        <v>1</v>
      </c>
      <c r="EK679" s="2">
        <v>500001</v>
      </c>
      <c r="EL679" s="2" t="s">
        <v>35</v>
      </c>
      <c r="EM679" s="2" t="s">
        <v>36</v>
      </c>
      <c r="EN679" s="2"/>
      <c r="EO679" s="2" t="s">
        <v>3</v>
      </c>
      <c r="EP679" s="2"/>
      <c r="EQ679" s="2">
        <v>0</v>
      </c>
      <c r="ER679" s="2">
        <v>8.52</v>
      </c>
      <c r="ES679" s="2">
        <v>8.52</v>
      </c>
      <c r="ET679" s="2">
        <v>0</v>
      </c>
      <c r="EU679" s="2">
        <v>0</v>
      </c>
      <c r="EV679" s="2">
        <v>0</v>
      </c>
      <c r="EW679" s="2">
        <v>0</v>
      </c>
      <c r="EX679" s="2">
        <v>0</v>
      </c>
      <c r="EY679" s="2">
        <v>0</v>
      </c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>
        <v>0</v>
      </c>
      <c r="FR679" s="2">
        <f t="shared" si="615"/>
        <v>0</v>
      </c>
      <c r="FS679" s="2">
        <v>0</v>
      </c>
      <c r="FT679" s="2"/>
      <c r="FU679" s="2"/>
      <c r="FV679" s="2"/>
      <c r="FW679" s="2"/>
      <c r="FX679" s="2">
        <v>0</v>
      </c>
      <c r="FY679" s="2">
        <v>0</v>
      </c>
      <c r="FZ679" s="2"/>
      <c r="GA679" s="2" t="s">
        <v>3</v>
      </c>
      <c r="GB679" s="2"/>
      <c r="GC679" s="2"/>
      <c r="GD679" s="2">
        <v>1</v>
      </c>
      <c r="GE679" s="2"/>
      <c r="GF679" s="2">
        <v>-418489366</v>
      </c>
      <c r="GG679" s="2">
        <v>2</v>
      </c>
      <c r="GH679" s="2">
        <v>1</v>
      </c>
      <c r="GI679" s="2">
        <v>-2</v>
      </c>
      <c r="GJ679" s="2">
        <v>0</v>
      </c>
      <c r="GK679" s="2">
        <v>0</v>
      </c>
      <c r="GL679" s="2">
        <f t="shared" si="616"/>
        <v>0</v>
      </c>
      <c r="GM679" s="2">
        <f t="shared" si="617"/>
        <v>-173.81</v>
      </c>
      <c r="GN679" s="2">
        <f t="shared" si="618"/>
        <v>-173.81</v>
      </c>
      <c r="GO679" s="2">
        <f t="shared" si="619"/>
        <v>0</v>
      </c>
      <c r="GP679" s="2">
        <f t="shared" si="620"/>
        <v>0</v>
      </c>
      <c r="GQ679" s="2"/>
      <c r="GR679" s="2">
        <v>0</v>
      </c>
      <c r="GS679" s="2">
        <v>3</v>
      </c>
      <c r="GT679" s="2">
        <v>0</v>
      </c>
      <c r="GU679" s="2" t="s">
        <v>3</v>
      </c>
      <c r="GV679" s="2">
        <f t="shared" si="621"/>
        <v>0</v>
      </c>
      <c r="GW679" s="2">
        <v>1</v>
      </c>
      <c r="GX679" s="2">
        <f t="shared" si="622"/>
        <v>0</v>
      </c>
      <c r="GY679" s="2"/>
      <c r="GZ679" s="2"/>
      <c r="HA679" s="2">
        <v>0</v>
      </c>
      <c r="HB679" s="2">
        <v>0</v>
      </c>
      <c r="HC679" s="2">
        <f t="shared" si="623"/>
        <v>0</v>
      </c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>
        <v>0</v>
      </c>
      <c r="IL679" s="2"/>
      <c r="IM679" s="2"/>
      <c r="IN679" s="2"/>
      <c r="IO679" s="2"/>
      <c r="IP679" s="2"/>
      <c r="IQ679" s="2"/>
      <c r="IR679" s="2"/>
      <c r="IS679" s="2"/>
      <c r="IT679" s="2"/>
      <c r="IU679" s="2"/>
    </row>
    <row r="680" spans="1:255">
      <c r="A680">
        <v>17</v>
      </c>
      <c r="B680">
        <v>1</v>
      </c>
      <c r="E680" t="s">
        <v>371</v>
      </c>
      <c r="F680" t="s">
        <v>76</v>
      </c>
      <c r="G680" t="s">
        <v>77</v>
      </c>
      <c r="H680" t="s">
        <v>78</v>
      </c>
      <c r="I680">
        <v>-20.399999999999999</v>
      </c>
      <c r="J680">
        <v>0</v>
      </c>
      <c r="O680">
        <f t="shared" si="589"/>
        <v>-173.81</v>
      </c>
      <c r="P680">
        <f t="shared" si="590"/>
        <v>-173.81</v>
      </c>
      <c r="Q680">
        <f t="shared" si="591"/>
        <v>0</v>
      </c>
      <c r="R680">
        <f t="shared" si="592"/>
        <v>0</v>
      </c>
      <c r="S680">
        <f t="shared" si="593"/>
        <v>0</v>
      </c>
      <c r="T680">
        <f t="shared" si="594"/>
        <v>0</v>
      </c>
      <c r="U680">
        <f t="shared" si="595"/>
        <v>0</v>
      </c>
      <c r="V680">
        <f t="shared" si="596"/>
        <v>0</v>
      </c>
      <c r="W680">
        <f t="shared" si="597"/>
        <v>0</v>
      </c>
      <c r="X680">
        <f t="shared" si="598"/>
        <v>0</v>
      </c>
      <c r="Y680">
        <f t="shared" si="599"/>
        <v>0</v>
      </c>
      <c r="AA680">
        <v>33304960</v>
      </c>
      <c r="AB680">
        <f t="shared" si="600"/>
        <v>8.52</v>
      </c>
      <c r="AC680">
        <f t="shared" si="601"/>
        <v>8.52</v>
      </c>
      <c r="AD680">
        <f>ROUND((((ET680)-(EU680))+AE680),2)</f>
        <v>0</v>
      </c>
      <c r="AE680">
        <f t="shared" si="628"/>
        <v>0</v>
      </c>
      <c r="AF680">
        <f t="shared" si="628"/>
        <v>0</v>
      </c>
      <c r="AG680">
        <f t="shared" si="602"/>
        <v>0</v>
      </c>
      <c r="AH680">
        <f t="shared" si="629"/>
        <v>0</v>
      </c>
      <c r="AI680">
        <f t="shared" si="629"/>
        <v>0</v>
      </c>
      <c r="AJ680">
        <f t="shared" si="603"/>
        <v>0</v>
      </c>
      <c r="AK680">
        <v>8.52</v>
      </c>
      <c r="AL680">
        <v>8.52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1</v>
      </c>
      <c r="AW680">
        <v>1</v>
      </c>
      <c r="AZ680">
        <v>1</v>
      </c>
      <c r="BA680">
        <v>1</v>
      </c>
      <c r="BB680">
        <v>1</v>
      </c>
      <c r="BC680">
        <v>1</v>
      </c>
      <c r="BD680" t="s">
        <v>3</v>
      </c>
      <c r="BE680" t="s">
        <v>3</v>
      </c>
      <c r="BF680" t="s">
        <v>3</v>
      </c>
      <c r="BG680" t="s">
        <v>3</v>
      </c>
      <c r="BH680">
        <v>3</v>
      </c>
      <c r="BI680">
        <v>1</v>
      </c>
      <c r="BJ680" t="s">
        <v>79</v>
      </c>
      <c r="BM680">
        <v>500001</v>
      </c>
      <c r="BN680">
        <v>0</v>
      </c>
      <c r="BO680" t="s">
        <v>3</v>
      </c>
      <c r="BP680">
        <v>0</v>
      </c>
      <c r="BQ680">
        <v>8</v>
      </c>
      <c r="BR680">
        <v>0</v>
      </c>
      <c r="BS680">
        <v>1</v>
      </c>
      <c r="BT680">
        <v>1</v>
      </c>
      <c r="BU680">
        <v>1</v>
      </c>
      <c r="BV680">
        <v>1</v>
      </c>
      <c r="BW680">
        <v>1</v>
      </c>
      <c r="BX680">
        <v>1</v>
      </c>
      <c r="BY680" t="s">
        <v>3</v>
      </c>
      <c r="BZ680">
        <v>0</v>
      </c>
      <c r="CA680">
        <v>0</v>
      </c>
      <c r="CE680">
        <v>0</v>
      </c>
      <c r="CF680">
        <v>0</v>
      </c>
      <c r="CG680">
        <v>0</v>
      </c>
      <c r="CM680">
        <v>0</v>
      </c>
      <c r="CN680" t="s">
        <v>3</v>
      </c>
      <c r="CO680">
        <v>0</v>
      </c>
      <c r="CP680">
        <f t="shared" si="604"/>
        <v>-173.81</v>
      </c>
      <c r="CQ680">
        <f t="shared" si="605"/>
        <v>8.52</v>
      </c>
      <c r="CR680">
        <f t="shared" si="606"/>
        <v>0</v>
      </c>
      <c r="CS680">
        <f t="shared" si="607"/>
        <v>0</v>
      </c>
      <c r="CT680">
        <f t="shared" si="608"/>
        <v>0</v>
      </c>
      <c r="CU680">
        <f t="shared" si="609"/>
        <v>0</v>
      </c>
      <c r="CV680">
        <f t="shared" si="610"/>
        <v>0</v>
      </c>
      <c r="CW680">
        <f t="shared" si="611"/>
        <v>0</v>
      </c>
      <c r="CX680">
        <f t="shared" si="612"/>
        <v>0</v>
      </c>
      <c r="CY680">
        <f t="shared" si="613"/>
        <v>0</v>
      </c>
      <c r="CZ680">
        <f t="shared" si="614"/>
        <v>0</v>
      </c>
      <c r="DC680" t="s">
        <v>3</v>
      </c>
      <c r="DD680" t="s">
        <v>3</v>
      </c>
      <c r="DE680" t="s">
        <v>3</v>
      </c>
      <c r="DF680" t="s">
        <v>3</v>
      </c>
      <c r="DG680" t="s">
        <v>3</v>
      </c>
      <c r="DH680" t="s">
        <v>3</v>
      </c>
      <c r="DI680" t="s">
        <v>3</v>
      </c>
      <c r="DJ680" t="s">
        <v>3</v>
      </c>
      <c r="DK680" t="s">
        <v>3</v>
      </c>
      <c r="DL680" t="s">
        <v>3</v>
      </c>
      <c r="DM680" t="s">
        <v>3</v>
      </c>
      <c r="DN680">
        <v>0</v>
      </c>
      <c r="DO680">
        <v>0</v>
      </c>
      <c r="DP680">
        <v>1</v>
      </c>
      <c r="DQ680">
        <v>1</v>
      </c>
      <c r="DU680">
        <v>1009</v>
      </c>
      <c r="DV680" t="s">
        <v>78</v>
      </c>
      <c r="DW680" t="s">
        <v>78</v>
      </c>
      <c r="DX680">
        <v>1</v>
      </c>
      <c r="EE680">
        <v>31102119</v>
      </c>
      <c r="EF680">
        <v>8</v>
      </c>
      <c r="EG680" t="s">
        <v>34</v>
      </c>
      <c r="EH680">
        <v>0</v>
      </c>
      <c r="EI680" t="s">
        <v>3</v>
      </c>
      <c r="EJ680">
        <v>1</v>
      </c>
      <c r="EK680">
        <v>500001</v>
      </c>
      <c r="EL680" t="s">
        <v>35</v>
      </c>
      <c r="EM680" t="s">
        <v>36</v>
      </c>
      <c r="EO680" t="s">
        <v>3</v>
      </c>
      <c r="EQ680">
        <v>0</v>
      </c>
      <c r="ER680">
        <v>8.52</v>
      </c>
      <c r="ES680">
        <v>8.52</v>
      </c>
      <c r="ET680">
        <v>0</v>
      </c>
      <c r="EU680">
        <v>0</v>
      </c>
      <c r="EV680">
        <v>0</v>
      </c>
      <c r="EW680">
        <v>0</v>
      </c>
      <c r="EX680">
        <v>0</v>
      </c>
      <c r="EY680">
        <v>0</v>
      </c>
      <c r="FQ680">
        <v>0</v>
      </c>
      <c r="FR680">
        <f t="shared" si="615"/>
        <v>0</v>
      </c>
      <c r="FS680">
        <v>0</v>
      </c>
      <c r="FX680">
        <v>0</v>
      </c>
      <c r="FY680">
        <v>0</v>
      </c>
      <c r="GA680" t="s">
        <v>3</v>
      </c>
      <c r="GD680">
        <v>1</v>
      </c>
      <c r="GF680">
        <v>-418489366</v>
      </c>
      <c r="GG680">
        <v>2</v>
      </c>
      <c r="GH680">
        <v>1</v>
      </c>
      <c r="GI680">
        <v>-2</v>
      </c>
      <c r="GJ680">
        <v>0</v>
      </c>
      <c r="GK680">
        <v>0</v>
      </c>
      <c r="GL680">
        <f t="shared" si="616"/>
        <v>0</v>
      </c>
      <c r="GM680">
        <f t="shared" si="617"/>
        <v>-173.81</v>
      </c>
      <c r="GN680">
        <f t="shared" si="618"/>
        <v>-173.81</v>
      </c>
      <c r="GO680">
        <f t="shared" si="619"/>
        <v>0</v>
      </c>
      <c r="GP680">
        <f t="shared" si="620"/>
        <v>0</v>
      </c>
      <c r="GR680">
        <v>0</v>
      </c>
      <c r="GS680">
        <v>3</v>
      </c>
      <c r="GT680">
        <v>0</v>
      </c>
      <c r="GU680" t="s">
        <v>3</v>
      </c>
      <c r="GV680">
        <f t="shared" si="621"/>
        <v>0</v>
      </c>
      <c r="GW680">
        <v>1</v>
      </c>
      <c r="GX680">
        <f t="shared" si="622"/>
        <v>0</v>
      </c>
      <c r="HA680">
        <v>0</v>
      </c>
      <c r="HB680">
        <v>0</v>
      </c>
      <c r="HC680">
        <f t="shared" si="623"/>
        <v>0</v>
      </c>
      <c r="IK680">
        <v>0</v>
      </c>
    </row>
    <row r="681" spans="1:255">
      <c r="A681" s="2">
        <v>17</v>
      </c>
      <c r="B681" s="2">
        <v>1</v>
      </c>
      <c r="C681" s="2"/>
      <c r="D681" s="2"/>
      <c r="E681" s="2" t="s">
        <v>372</v>
      </c>
      <c r="F681" s="2" t="s">
        <v>38</v>
      </c>
      <c r="G681" s="2" t="s">
        <v>373</v>
      </c>
      <c r="H681" s="2" t="s">
        <v>40</v>
      </c>
      <c r="I681" s="2">
        <v>1</v>
      </c>
      <c r="J681" s="2">
        <v>0</v>
      </c>
      <c r="K681" s="2"/>
      <c r="L681" s="2"/>
      <c r="M681" s="2"/>
      <c r="N681" s="2"/>
      <c r="O681" s="2">
        <f t="shared" si="589"/>
        <v>0</v>
      </c>
      <c r="P681" s="2">
        <f t="shared" si="590"/>
        <v>0</v>
      </c>
      <c r="Q681" s="2">
        <f t="shared" si="591"/>
        <v>0</v>
      </c>
      <c r="R681" s="2">
        <f t="shared" si="592"/>
        <v>0</v>
      </c>
      <c r="S681" s="2">
        <f t="shared" si="593"/>
        <v>0</v>
      </c>
      <c r="T681" s="2">
        <f t="shared" si="594"/>
        <v>0</v>
      </c>
      <c r="U681" s="2">
        <f t="shared" si="595"/>
        <v>0</v>
      </c>
      <c r="V681" s="2">
        <f t="shared" si="596"/>
        <v>0</v>
      </c>
      <c r="W681" s="2">
        <f t="shared" si="597"/>
        <v>0</v>
      </c>
      <c r="X681" s="2">
        <f t="shared" si="598"/>
        <v>0</v>
      </c>
      <c r="Y681" s="2">
        <f t="shared" si="599"/>
        <v>0</v>
      </c>
      <c r="Z681" s="2"/>
      <c r="AA681" s="2">
        <v>33304975</v>
      </c>
      <c r="AB681" s="2">
        <f t="shared" si="600"/>
        <v>0</v>
      </c>
      <c r="AC681" s="2">
        <f t="shared" si="601"/>
        <v>0</v>
      </c>
      <c r="AD681" s="2">
        <f>ROUND((((ET681)-(EU681))+AE681),2)</f>
        <v>0</v>
      </c>
      <c r="AE681" s="2">
        <f t="shared" si="628"/>
        <v>0</v>
      </c>
      <c r="AF681" s="2">
        <f t="shared" si="628"/>
        <v>0</v>
      </c>
      <c r="AG681" s="2">
        <f t="shared" si="602"/>
        <v>0</v>
      </c>
      <c r="AH681" s="2">
        <f t="shared" si="629"/>
        <v>0</v>
      </c>
      <c r="AI681" s="2">
        <f t="shared" si="629"/>
        <v>0</v>
      </c>
      <c r="AJ681" s="2">
        <f t="shared" si="603"/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1</v>
      </c>
      <c r="AW681" s="2">
        <v>1</v>
      </c>
      <c r="AX681" s="2"/>
      <c r="AY681" s="2"/>
      <c r="AZ681" s="2">
        <v>1</v>
      </c>
      <c r="BA681" s="2">
        <v>1</v>
      </c>
      <c r="BB681" s="2">
        <v>1</v>
      </c>
      <c r="BC681" s="2">
        <v>1</v>
      </c>
      <c r="BD681" s="2" t="s">
        <v>3</v>
      </c>
      <c r="BE681" s="2" t="s">
        <v>3</v>
      </c>
      <c r="BF681" s="2" t="s">
        <v>3</v>
      </c>
      <c r="BG681" s="2" t="s">
        <v>3</v>
      </c>
      <c r="BH681" s="2">
        <v>3</v>
      </c>
      <c r="BI681" s="2">
        <v>1</v>
      </c>
      <c r="BJ681" s="2" t="s">
        <v>3</v>
      </c>
      <c r="BK681" s="2"/>
      <c r="BL681" s="2"/>
      <c r="BM681" s="2">
        <v>1100</v>
      </c>
      <c r="BN681" s="2">
        <v>0</v>
      </c>
      <c r="BO681" s="2" t="s">
        <v>3</v>
      </c>
      <c r="BP681" s="2">
        <v>0</v>
      </c>
      <c r="BQ681" s="2">
        <v>14</v>
      </c>
      <c r="BR681" s="2">
        <v>0</v>
      </c>
      <c r="BS681" s="2">
        <v>1</v>
      </c>
      <c r="BT681" s="2">
        <v>1</v>
      </c>
      <c r="BU681" s="2">
        <v>1</v>
      </c>
      <c r="BV681" s="2">
        <v>1</v>
      </c>
      <c r="BW681" s="2">
        <v>1</v>
      </c>
      <c r="BX681" s="2">
        <v>1</v>
      </c>
      <c r="BY681" s="2" t="s">
        <v>3</v>
      </c>
      <c r="BZ681" s="2">
        <v>0</v>
      </c>
      <c r="CA681" s="2">
        <v>0</v>
      </c>
      <c r="CB681" s="2"/>
      <c r="CC681" s="2"/>
      <c r="CD681" s="2"/>
      <c r="CE681" s="2">
        <v>0</v>
      </c>
      <c r="CF681" s="2">
        <v>0</v>
      </c>
      <c r="CG681" s="2">
        <v>0</v>
      </c>
      <c r="CH681" s="2"/>
      <c r="CI681" s="2"/>
      <c r="CJ681" s="2"/>
      <c r="CK681" s="2"/>
      <c r="CL681" s="2"/>
      <c r="CM681" s="2">
        <v>0</v>
      </c>
      <c r="CN681" s="2" t="s">
        <v>3</v>
      </c>
      <c r="CO681" s="2">
        <v>0</v>
      </c>
      <c r="CP681" s="2">
        <f t="shared" si="604"/>
        <v>0</v>
      </c>
      <c r="CQ681" s="2">
        <f t="shared" si="605"/>
        <v>0</v>
      </c>
      <c r="CR681" s="2">
        <f t="shared" si="606"/>
        <v>0</v>
      </c>
      <c r="CS681" s="2">
        <f t="shared" si="607"/>
        <v>0</v>
      </c>
      <c r="CT681" s="2">
        <f t="shared" si="608"/>
        <v>0</v>
      </c>
      <c r="CU681" s="2">
        <f t="shared" si="609"/>
        <v>0</v>
      </c>
      <c r="CV681" s="2">
        <f t="shared" si="610"/>
        <v>0</v>
      </c>
      <c r="CW681" s="2">
        <f t="shared" si="611"/>
        <v>0</v>
      </c>
      <c r="CX681" s="2">
        <f t="shared" si="612"/>
        <v>0</v>
      </c>
      <c r="CY681" s="2">
        <f t="shared" si="613"/>
        <v>0</v>
      </c>
      <c r="CZ681" s="2">
        <f t="shared" si="614"/>
        <v>0</v>
      </c>
      <c r="DA681" s="2"/>
      <c r="DB681" s="2"/>
      <c r="DC681" s="2" t="s">
        <v>3</v>
      </c>
      <c r="DD681" s="2" t="s">
        <v>3</v>
      </c>
      <c r="DE681" s="2" t="s">
        <v>3</v>
      </c>
      <c r="DF681" s="2" t="s">
        <v>3</v>
      </c>
      <c r="DG681" s="2" t="s">
        <v>3</v>
      </c>
      <c r="DH681" s="2" t="s">
        <v>3</v>
      </c>
      <c r="DI681" s="2" t="s">
        <v>3</v>
      </c>
      <c r="DJ681" s="2" t="s">
        <v>3</v>
      </c>
      <c r="DK681" s="2" t="s">
        <v>3</v>
      </c>
      <c r="DL681" s="2" t="s">
        <v>3</v>
      </c>
      <c r="DM681" s="2" t="s">
        <v>3</v>
      </c>
      <c r="DN681" s="2">
        <v>0</v>
      </c>
      <c r="DO681" s="2">
        <v>0</v>
      </c>
      <c r="DP681" s="2">
        <v>1</v>
      </c>
      <c r="DQ681" s="2">
        <v>1</v>
      </c>
      <c r="DR681" s="2"/>
      <c r="DS681" s="2"/>
      <c r="DT681" s="2"/>
      <c r="DU681" s="2">
        <v>1010</v>
      </c>
      <c r="DV681" s="2" t="s">
        <v>40</v>
      </c>
      <c r="DW681" s="2" t="s">
        <v>40</v>
      </c>
      <c r="DX681" s="2">
        <v>1</v>
      </c>
      <c r="DY681" s="2"/>
      <c r="DZ681" s="2"/>
      <c r="EA681" s="2"/>
      <c r="EB681" s="2"/>
      <c r="EC681" s="2"/>
      <c r="ED681" s="2"/>
      <c r="EE681" s="2">
        <v>31102366</v>
      </c>
      <c r="EF681" s="2">
        <v>8</v>
      </c>
      <c r="EG681" s="2" t="s">
        <v>34</v>
      </c>
      <c r="EH681" s="2">
        <v>0</v>
      </c>
      <c r="EI681" s="2" t="s">
        <v>3</v>
      </c>
      <c r="EJ681" s="2">
        <v>1</v>
      </c>
      <c r="EK681" s="2">
        <v>1100</v>
      </c>
      <c r="EL681" s="2" t="s">
        <v>41</v>
      </c>
      <c r="EM681" s="2" t="s">
        <v>42</v>
      </c>
      <c r="EN681" s="2"/>
      <c r="EO681" s="2" t="s">
        <v>3</v>
      </c>
      <c r="EP681" s="2"/>
      <c r="EQ681" s="2">
        <v>0</v>
      </c>
      <c r="ER681" s="2">
        <v>0</v>
      </c>
      <c r="ES681" s="2">
        <v>0</v>
      </c>
      <c r="ET681" s="2">
        <v>0</v>
      </c>
      <c r="EU681" s="2">
        <v>0</v>
      </c>
      <c r="EV681" s="2">
        <v>0</v>
      </c>
      <c r="EW681" s="2">
        <v>0</v>
      </c>
      <c r="EX681" s="2">
        <v>0</v>
      </c>
      <c r="EY681" s="2">
        <v>0</v>
      </c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>
        <v>0</v>
      </c>
      <c r="FR681" s="2">
        <f t="shared" si="615"/>
        <v>0</v>
      </c>
      <c r="FS681" s="2">
        <v>0</v>
      </c>
      <c r="FT681" s="2"/>
      <c r="FU681" s="2"/>
      <c r="FV681" s="2"/>
      <c r="FW681" s="2"/>
      <c r="FX681" s="2">
        <v>0</v>
      </c>
      <c r="FY681" s="2">
        <v>0</v>
      </c>
      <c r="FZ681" s="2"/>
      <c r="GA681" s="2" t="s">
        <v>3</v>
      </c>
      <c r="GB681" s="2"/>
      <c r="GC681" s="2"/>
      <c r="GD681" s="2">
        <v>1</v>
      </c>
      <c r="GE681" s="2"/>
      <c r="GF681" s="2">
        <v>-1124620023</v>
      </c>
      <c r="GG681" s="2">
        <v>2</v>
      </c>
      <c r="GH681" s="2">
        <v>0</v>
      </c>
      <c r="GI681" s="2">
        <v>-2</v>
      </c>
      <c r="GJ681" s="2">
        <v>0</v>
      </c>
      <c r="GK681" s="2">
        <v>0</v>
      </c>
      <c r="GL681" s="2">
        <f t="shared" si="616"/>
        <v>0</v>
      </c>
      <c r="GM681" s="2">
        <f t="shared" si="617"/>
        <v>0</v>
      </c>
      <c r="GN681" s="2">
        <f t="shared" si="618"/>
        <v>0</v>
      </c>
      <c r="GO681" s="2">
        <f t="shared" si="619"/>
        <v>0</v>
      </c>
      <c r="GP681" s="2">
        <f t="shared" si="620"/>
        <v>0</v>
      </c>
      <c r="GQ681" s="2"/>
      <c r="GR681" s="2">
        <v>0</v>
      </c>
      <c r="GS681" s="2">
        <v>3</v>
      </c>
      <c r="GT681" s="2">
        <v>0</v>
      </c>
      <c r="GU681" s="2" t="s">
        <v>3</v>
      </c>
      <c r="GV681" s="2">
        <f t="shared" si="621"/>
        <v>0</v>
      </c>
      <c r="GW681" s="2">
        <v>1</v>
      </c>
      <c r="GX681" s="2">
        <f t="shared" si="622"/>
        <v>0</v>
      </c>
      <c r="GY681" s="2"/>
      <c r="GZ681" s="2"/>
      <c r="HA681" s="2">
        <v>0</v>
      </c>
      <c r="HB681" s="2">
        <v>0</v>
      </c>
      <c r="HC681" s="2">
        <f t="shared" si="623"/>
        <v>0</v>
      </c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>
        <v>0</v>
      </c>
      <c r="IL681" s="2"/>
      <c r="IM681" s="2"/>
      <c r="IN681" s="2"/>
      <c r="IO681" s="2"/>
      <c r="IP681" s="2"/>
      <c r="IQ681" s="2"/>
      <c r="IR681" s="2"/>
      <c r="IS681" s="2"/>
      <c r="IT681" s="2"/>
      <c r="IU681" s="2"/>
    </row>
    <row r="682" spans="1:255">
      <c r="A682">
        <v>17</v>
      </c>
      <c r="B682">
        <v>1</v>
      </c>
      <c r="E682" t="s">
        <v>372</v>
      </c>
      <c r="F682" t="s">
        <v>38</v>
      </c>
      <c r="G682" t="s">
        <v>373</v>
      </c>
      <c r="H682" t="s">
        <v>40</v>
      </c>
      <c r="I682">
        <v>1</v>
      </c>
      <c r="J682">
        <v>0</v>
      </c>
      <c r="O682">
        <f t="shared" si="589"/>
        <v>5053.5600000000004</v>
      </c>
      <c r="P682">
        <f t="shared" si="590"/>
        <v>5053.5600000000004</v>
      </c>
      <c r="Q682">
        <f t="shared" si="591"/>
        <v>0</v>
      </c>
      <c r="R682">
        <f t="shared" si="592"/>
        <v>0</v>
      </c>
      <c r="S682">
        <f t="shared" si="593"/>
        <v>0</v>
      </c>
      <c r="T682">
        <f t="shared" si="594"/>
        <v>0</v>
      </c>
      <c r="U682">
        <f t="shared" si="595"/>
        <v>0</v>
      </c>
      <c r="V682">
        <f t="shared" si="596"/>
        <v>0</v>
      </c>
      <c r="W682">
        <f t="shared" si="597"/>
        <v>0</v>
      </c>
      <c r="X682">
        <f t="shared" si="598"/>
        <v>0</v>
      </c>
      <c r="Y682">
        <f t="shared" si="599"/>
        <v>0</v>
      </c>
      <c r="AA682">
        <v>33304960</v>
      </c>
      <c r="AB682">
        <f t="shared" si="600"/>
        <v>5053.5600000000004</v>
      </c>
      <c r="AC682">
        <f t="shared" si="601"/>
        <v>5053.5600000000004</v>
      </c>
      <c r="AD682">
        <f>ROUND((((ET682)-(EU682))+AE682),2)</f>
        <v>0</v>
      </c>
      <c r="AE682">
        <f t="shared" si="628"/>
        <v>0</v>
      </c>
      <c r="AF682">
        <f t="shared" si="628"/>
        <v>0</v>
      </c>
      <c r="AG682">
        <f t="shared" si="602"/>
        <v>0</v>
      </c>
      <c r="AH682">
        <f t="shared" si="629"/>
        <v>0</v>
      </c>
      <c r="AI682">
        <f t="shared" si="629"/>
        <v>0</v>
      </c>
      <c r="AJ682">
        <f t="shared" si="603"/>
        <v>0</v>
      </c>
      <c r="AK682">
        <v>5053.5600000000004</v>
      </c>
      <c r="AL682">
        <v>5053.5600000000004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1</v>
      </c>
      <c r="AW682">
        <v>1</v>
      </c>
      <c r="AZ682">
        <v>1</v>
      </c>
      <c r="BA682">
        <v>1</v>
      </c>
      <c r="BB682">
        <v>1</v>
      </c>
      <c r="BC682">
        <v>1</v>
      </c>
      <c r="BD682" t="s">
        <v>3</v>
      </c>
      <c r="BE682" t="s">
        <v>3</v>
      </c>
      <c r="BF682" t="s">
        <v>3</v>
      </c>
      <c r="BG682" t="s">
        <v>3</v>
      </c>
      <c r="BH682">
        <v>3</v>
      </c>
      <c r="BI682">
        <v>1</v>
      </c>
      <c r="BJ682" t="s">
        <v>3</v>
      </c>
      <c r="BM682">
        <v>1100</v>
      </c>
      <c r="BN682">
        <v>0</v>
      </c>
      <c r="BO682" t="s">
        <v>3</v>
      </c>
      <c r="BP682">
        <v>0</v>
      </c>
      <c r="BQ682">
        <v>14</v>
      </c>
      <c r="BR682">
        <v>0</v>
      </c>
      <c r="BS682">
        <v>1</v>
      </c>
      <c r="BT682">
        <v>1</v>
      </c>
      <c r="BU682">
        <v>1</v>
      </c>
      <c r="BV682">
        <v>1</v>
      </c>
      <c r="BW682">
        <v>1</v>
      </c>
      <c r="BX682">
        <v>1</v>
      </c>
      <c r="BY682" t="s">
        <v>3</v>
      </c>
      <c r="BZ682">
        <v>0</v>
      </c>
      <c r="CA682">
        <v>0</v>
      </c>
      <c r="CE682">
        <v>0</v>
      </c>
      <c r="CF682">
        <v>0</v>
      </c>
      <c r="CG682">
        <v>0</v>
      </c>
      <c r="CM682">
        <v>0</v>
      </c>
      <c r="CN682" t="s">
        <v>3</v>
      </c>
      <c r="CO682">
        <v>0</v>
      </c>
      <c r="CP682">
        <f t="shared" si="604"/>
        <v>5053.5600000000004</v>
      </c>
      <c r="CQ682">
        <f t="shared" si="605"/>
        <v>5053.5600000000004</v>
      </c>
      <c r="CR682">
        <f t="shared" si="606"/>
        <v>0</v>
      </c>
      <c r="CS682">
        <f t="shared" si="607"/>
        <v>0</v>
      </c>
      <c r="CT682">
        <f t="shared" si="608"/>
        <v>0</v>
      </c>
      <c r="CU682">
        <f t="shared" si="609"/>
        <v>0</v>
      </c>
      <c r="CV682">
        <f t="shared" si="610"/>
        <v>0</v>
      </c>
      <c r="CW682">
        <f t="shared" si="611"/>
        <v>0</v>
      </c>
      <c r="CX682">
        <f t="shared" si="612"/>
        <v>0</v>
      </c>
      <c r="CY682">
        <f t="shared" si="613"/>
        <v>0</v>
      </c>
      <c r="CZ682">
        <f t="shared" si="614"/>
        <v>0</v>
      </c>
      <c r="DC682" t="s">
        <v>3</v>
      </c>
      <c r="DD682" t="s">
        <v>3</v>
      </c>
      <c r="DE682" t="s">
        <v>3</v>
      </c>
      <c r="DF682" t="s">
        <v>3</v>
      </c>
      <c r="DG682" t="s">
        <v>3</v>
      </c>
      <c r="DH682" t="s">
        <v>3</v>
      </c>
      <c r="DI682" t="s">
        <v>3</v>
      </c>
      <c r="DJ682" t="s">
        <v>3</v>
      </c>
      <c r="DK682" t="s">
        <v>3</v>
      </c>
      <c r="DL682" t="s">
        <v>3</v>
      </c>
      <c r="DM682" t="s">
        <v>3</v>
      </c>
      <c r="DN682">
        <v>0</v>
      </c>
      <c r="DO682">
        <v>0</v>
      </c>
      <c r="DP682">
        <v>1</v>
      </c>
      <c r="DQ682">
        <v>1</v>
      </c>
      <c r="DU682">
        <v>1010</v>
      </c>
      <c r="DV682" t="s">
        <v>40</v>
      </c>
      <c r="DW682" t="s">
        <v>40</v>
      </c>
      <c r="DX682">
        <v>1</v>
      </c>
      <c r="EE682">
        <v>31102366</v>
      </c>
      <c r="EF682">
        <v>8</v>
      </c>
      <c r="EG682" t="s">
        <v>34</v>
      </c>
      <c r="EH682">
        <v>0</v>
      </c>
      <c r="EI682" t="s">
        <v>3</v>
      </c>
      <c r="EJ682">
        <v>1</v>
      </c>
      <c r="EK682">
        <v>1100</v>
      </c>
      <c r="EL682" t="s">
        <v>41</v>
      </c>
      <c r="EM682" t="s">
        <v>42</v>
      </c>
      <c r="EO682" t="s">
        <v>3</v>
      </c>
      <c r="EQ682">
        <v>0</v>
      </c>
      <c r="ER682">
        <v>5053.5600000000004</v>
      </c>
      <c r="ES682">
        <v>5053.5600000000004</v>
      </c>
      <c r="ET682">
        <v>0</v>
      </c>
      <c r="EU682">
        <v>0</v>
      </c>
      <c r="EV682">
        <v>0</v>
      </c>
      <c r="EW682">
        <v>0</v>
      </c>
      <c r="EX682">
        <v>0</v>
      </c>
      <c r="EY682">
        <v>0</v>
      </c>
      <c r="EZ682">
        <v>5</v>
      </c>
      <c r="FC682">
        <v>1</v>
      </c>
      <c r="FD682">
        <v>18</v>
      </c>
      <c r="FF682">
        <v>46611.62</v>
      </c>
      <c r="FQ682">
        <v>0</v>
      </c>
      <c r="FR682">
        <f t="shared" si="615"/>
        <v>0</v>
      </c>
      <c r="FS682">
        <v>0</v>
      </c>
      <c r="FX682">
        <v>0</v>
      </c>
      <c r="FY682">
        <v>0</v>
      </c>
      <c r="GA682" t="s">
        <v>374</v>
      </c>
      <c r="GD682">
        <v>1</v>
      </c>
      <c r="GF682">
        <v>-1124620023</v>
      </c>
      <c r="GG682">
        <v>2</v>
      </c>
      <c r="GH682">
        <v>3</v>
      </c>
      <c r="GI682">
        <v>3</v>
      </c>
      <c r="GJ682">
        <v>0</v>
      </c>
      <c r="GK682">
        <v>0</v>
      </c>
      <c r="GL682">
        <f t="shared" si="616"/>
        <v>0</v>
      </c>
      <c r="GM682">
        <f t="shared" si="617"/>
        <v>5053.5600000000004</v>
      </c>
      <c r="GN682">
        <f t="shared" si="618"/>
        <v>5053.5600000000004</v>
      </c>
      <c r="GO682">
        <f t="shared" si="619"/>
        <v>0</v>
      </c>
      <c r="GP682">
        <f t="shared" si="620"/>
        <v>0</v>
      </c>
      <c r="GR682">
        <v>1</v>
      </c>
      <c r="GS682">
        <v>1</v>
      </c>
      <c r="GT682">
        <v>0</v>
      </c>
      <c r="GU682" t="s">
        <v>3</v>
      </c>
      <c r="GV682">
        <f t="shared" si="621"/>
        <v>0</v>
      </c>
      <c r="GW682">
        <v>1</v>
      </c>
      <c r="GX682">
        <f t="shared" si="622"/>
        <v>0</v>
      </c>
      <c r="HA682">
        <v>0</v>
      </c>
      <c r="HB682">
        <v>0</v>
      </c>
      <c r="HC682">
        <f t="shared" si="623"/>
        <v>0</v>
      </c>
      <c r="IK682">
        <v>0</v>
      </c>
    </row>
    <row r="684" spans="1:255">
      <c r="A684" s="3">
        <v>51</v>
      </c>
      <c r="B684" s="3">
        <f>B657</f>
        <v>1</v>
      </c>
      <c r="C684" s="3">
        <f>A657</f>
        <v>4</v>
      </c>
      <c r="D684" s="3">
        <f>ROW(A657)</f>
        <v>657</v>
      </c>
      <c r="E684" s="3"/>
      <c r="F684" s="3" t="str">
        <f>IF(F657&lt;&gt;"",F657,"")</f>
        <v>12.Система ПД7 (оборудование)</v>
      </c>
      <c r="G684" s="3" t="str">
        <f>IF(G657&lt;&gt;"",G657,"")</f>
        <v>12.Система ПД7 (оборудование)</v>
      </c>
      <c r="H684" s="3">
        <v>0</v>
      </c>
      <c r="I684" s="3"/>
      <c r="J684" s="3"/>
      <c r="K684" s="3"/>
      <c r="L684" s="3"/>
      <c r="M684" s="3"/>
      <c r="N684" s="3"/>
      <c r="O684" s="3">
        <f t="shared" ref="O684:T684" si="630">ROUND(AB684,2)</f>
        <v>504.83</v>
      </c>
      <c r="P684" s="3">
        <f t="shared" si="630"/>
        <v>116.42</v>
      </c>
      <c r="Q684" s="3">
        <f t="shared" si="630"/>
        <v>63.55</v>
      </c>
      <c r="R684" s="3">
        <f t="shared" si="630"/>
        <v>7.71</v>
      </c>
      <c r="S684" s="3">
        <f t="shared" si="630"/>
        <v>324.86</v>
      </c>
      <c r="T684" s="3">
        <f t="shared" si="630"/>
        <v>0</v>
      </c>
      <c r="U684" s="3">
        <f>AH684</f>
        <v>34.807505399999997</v>
      </c>
      <c r="V684" s="3">
        <f>AI684</f>
        <v>0.65443499999999988</v>
      </c>
      <c r="W684" s="3">
        <f>ROUND(AJ684,2)</f>
        <v>0</v>
      </c>
      <c r="X684" s="3">
        <f>ROUND(AK684,2)</f>
        <v>382.46</v>
      </c>
      <c r="Y684" s="3">
        <f>ROUND(AL684,2)</f>
        <v>236.12</v>
      </c>
      <c r="Z684" s="3"/>
      <c r="AA684" s="3"/>
      <c r="AB684" s="3">
        <f>ROUND(SUMIF(AA661:AA682,"=33304975",O661:O682),2)</f>
        <v>504.83</v>
      </c>
      <c r="AC684" s="3">
        <f>ROUND(SUMIF(AA661:AA682,"=33304975",P661:P682),2)</f>
        <v>116.42</v>
      </c>
      <c r="AD684" s="3">
        <f>ROUND(SUMIF(AA661:AA682,"=33304975",Q661:Q682),2)</f>
        <v>63.55</v>
      </c>
      <c r="AE684" s="3">
        <f>ROUND(SUMIF(AA661:AA682,"=33304975",R661:R682),2)</f>
        <v>7.71</v>
      </c>
      <c r="AF684" s="3">
        <f>ROUND(SUMIF(AA661:AA682,"=33304975",S661:S682),2)</f>
        <v>324.86</v>
      </c>
      <c r="AG684" s="3">
        <f>ROUND(SUMIF(AA661:AA682,"=33304975",T661:T682),2)</f>
        <v>0</v>
      </c>
      <c r="AH684" s="3">
        <f>SUMIF(AA661:AA682,"=33304975",U661:U682)</f>
        <v>34.807505399999997</v>
      </c>
      <c r="AI684" s="3">
        <f>SUMIF(AA661:AA682,"=33304975",V661:V682)</f>
        <v>0.65443499999999988</v>
      </c>
      <c r="AJ684" s="3">
        <f>ROUND(SUMIF(AA661:AA682,"=33304975",W661:W682),2)</f>
        <v>0</v>
      </c>
      <c r="AK684" s="3">
        <f>ROUND(SUMIF(AA661:AA682,"=33304975",X661:X682),2)</f>
        <v>382.46</v>
      </c>
      <c r="AL684" s="3">
        <f>ROUND(SUMIF(AA661:AA682,"=33304975",Y661:Y682),2)</f>
        <v>236.12</v>
      </c>
      <c r="AM684" s="3"/>
      <c r="AN684" s="3"/>
      <c r="AO684" s="3">
        <f t="shared" ref="AO684:BD684" si="631">ROUND(BX684,2)</f>
        <v>0</v>
      </c>
      <c r="AP684" s="3">
        <f t="shared" si="631"/>
        <v>0</v>
      </c>
      <c r="AQ684" s="3">
        <f t="shared" si="631"/>
        <v>0</v>
      </c>
      <c r="AR684" s="3">
        <f t="shared" si="631"/>
        <v>1123.4100000000001</v>
      </c>
      <c r="AS684" s="3">
        <f t="shared" si="631"/>
        <v>1123.4100000000001</v>
      </c>
      <c r="AT684" s="3">
        <f t="shared" si="631"/>
        <v>0</v>
      </c>
      <c r="AU684" s="3">
        <f t="shared" si="631"/>
        <v>0</v>
      </c>
      <c r="AV684" s="3">
        <f t="shared" si="631"/>
        <v>116.42</v>
      </c>
      <c r="AW684" s="3">
        <f t="shared" si="631"/>
        <v>116.42</v>
      </c>
      <c r="AX684" s="3">
        <f t="shared" si="631"/>
        <v>0</v>
      </c>
      <c r="AY684" s="3">
        <f t="shared" si="631"/>
        <v>116.42</v>
      </c>
      <c r="AZ684" s="3">
        <f t="shared" si="631"/>
        <v>0</v>
      </c>
      <c r="BA684" s="3">
        <f t="shared" si="631"/>
        <v>0</v>
      </c>
      <c r="BB684" s="3">
        <f t="shared" si="631"/>
        <v>0</v>
      </c>
      <c r="BC684" s="3">
        <f t="shared" si="631"/>
        <v>0</v>
      </c>
      <c r="BD684" s="3">
        <f t="shared" si="631"/>
        <v>0</v>
      </c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>
        <f>ROUND(SUMIF(AA661:AA682,"=33304975",FQ661:FQ682),2)</f>
        <v>0</v>
      </c>
      <c r="BY684" s="3">
        <f>ROUND(SUMIF(AA661:AA682,"=33304975",FR661:FR682),2)</f>
        <v>0</v>
      </c>
      <c r="BZ684" s="3">
        <f>ROUND(SUMIF(AA661:AA682,"=33304975",GL661:GL682),2)</f>
        <v>0</v>
      </c>
      <c r="CA684" s="3">
        <f>ROUND(SUMIF(AA661:AA682,"=33304975",GM661:GM682),2)</f>
        <v>1123.4100000000001</v>
      </c>
      <c r="CB684" s="3">
        <f>ROUND(SUMIF(AA661:AA682,"=33304975",GN661:GN682),2)</f>
        <v>1123.4100000000001</v>
      </c>
      <c r="CC684" s="3">
        <f>ROUND(SUMIF(AA661:AA682,"=33304975",GO661:GO682),2)</f>
        <v>0</v>
      </c>
      <c r="CD684" s="3">
        <f>ROUND(SUMIF(AA661:AA682,"=33304975",GP661:GP682),2)</f>
        <v>0</v>
      </c>
      <c r="CE684" s="3">
        <f>AC684-BX684</f>
        <v>116.42</v>
      </c>
      <c r="CF684" s="3">
        <f>AC684-BY684</f>
        <v>116.42</v>
      </c>
      <c r="CG684" s="3">
        <f>BX684-BZ684</f>
        <v>0</v>
      </c>
      <c r="CH684" s="3">
        <f>AC684-BX684-BY684+BZ684</f>
        <v>116.42</v>
      </c>
      <c r="CI684" s="3">
        <f>BY684-BZ684</f>
        <v>0</v>
      </c>
      <c r="CJ684" s="3">
        <f>ROUND(SUMIF(AA661:AA682,"=33304975",GX661:GX682),2)</f>
        <v>0</v>
      </c>
      <c r="CK684" s="3">
        <f>ROUND(SUMIF(AA661:AA682,"=33304975",GY661:GY682),2)</f>
        <v>0</v>
      </c>
      <c r="CL684" s="3">
        <f>ROUND(SUMIF(AA661:AA682,"=33304975",GZ661:GZ682),2)</f>
        <v>0</v>
      </c>
      <c r="CM684" s="3">
        <f>ROUND(SUMIF(AA661:AA682,"=33304975",HD661:HD682),2)</f>
        <v>0</v>
      </c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4">
        <f t="shared" ref="DG684:DL684" si="632">ROUND(DT684,2)</f>
        <v>87895.039999999994</v>
      </c>
      <c r="DH684" s="4">
        <f t="shared" si="632"/>
        <v>87506.63</v>
      </c>
      <c r="DI684" s="4">
        <f t="shared" si="632"/>
        <v>63.55</v>
      </c>
      <c r="DJ684" s="4">
        <f t="shared" si="632"/>
        <v>7.71</v>
      </c>
      <c r="DK684" s="4">
        <f t="shared" si="632"/>
        <v>324.86</v>
      </c>
      <c r="DL684" s="4">
        <f t="shared" si="632"/>
        <v>0</v>
      </c>
      <c r="DM684" s="4">
        <f>DZ684</f>
        <v>34.807505399999997</v>
      </c>
      <c r="DN684" s="4">
        <f>EA684</f>
        <v>0.65443499999999988</v>
      </c>
      <c r="DO684" s="4">
        <f>ROUND(EB684,2)</f>
        <v>0</v>
      </c>
      <c r="DP684" s="4">
        <f>ROUND(EC684,2)</f>
        <v>382.46</v>
      </c>
      <c r="DQ684" s="4">
        <f>ROUND(ED684,2)</f>
        <v>236.12</v>
      </c>
      <c r="DR684" s="4"/>
      <c r="DS684" s="4"/>
      <c r="DT684" s="4">
        <f>ROUND(SUMIF(AA661:AA682,"=33304960",O661:O682),2)</f>
        <v>87895.039999999994</v>
      </c>
      <c r="DU684" s="4">
        <f>ROUND(SUMIF(AA661:AA682,"=33304960",P661:P682),2)</f>
        <v>87506.63</v>
      </c>
      <c r="DV684" s="4">
        <f>ROUND(SUMIF(AA661:AA682,"=33304960",Q661:Q682),2)</f>
        <v>63.55</v>
      </c>
      <c r="DW684" s="4">
        <f>ROUND(SUMIF(AA661:AA682,"=33304960",R661:R682),2)</f>
        <v>7.71</v>
      </c>
      <c r="DX684" s="4">
        <f>ROUND(SUMIF(AA661:AA682,"=33304960",S661:S682),2)</f>
        <v>324.86</v>
      </c>
      <c r="DY684" s="4">
        <f>ROUND(SUMIF(AA661:AA682,"=33304960",T661:T682),2)</f>
        <v>0</v>
      </c>
      <c r="DZ684" s="4">
        <f>SUMIF(AA661:AA682,"=33304960",U661:U682)</f>
        <v>34.807505399999997</v>
      </c>
      <c r="EA684" s="4">
        <f>SUMIF(AA661:AA682,"=33304960",V661:V682)</f>
        <v>0.65443499999999988</v>
      </c>
      <c r="EB684" s="4">
        <f>ROUND(SUMIF(AA661:AA682,"=33304960",W661:W682),2)</f>
        <v>0</v>
      </c>
      <c r="EC684" s="4">
        <f>ROUND(SUMIF(AA661:AA682,"=33304960",X661:X682),2)</f>
        <v>382.46</v>
      </c>
      <c r="ED684" s="4">
        <f>ROUND(SUMIF(AA661:AA682,"=33304960",Y661:Y682),2)</f>
        <v>236.12</v>
      </c>
      <c r="EE684" s="4"/>
      <c r="EF684" s="4"/>
      <c r="EG684" s="4">
        <f t="shared" ref="EG684:EV684" si="633">ROUND(FP684,2)</f>
        <v>0</v>
      </c>
      <c r="EH684" s="4">
        <f t="shared" si="633"/>
        <v>71415.11</v>
      </c>
      <c r="EI684" s="4">
        <f t="shared" si="633"/>
        <v>0</v>
      </c>
      <c r="EJ684" s="4">
        <f t="shared" si="633"/>
        <v>88513.62</v>
      </c>
      <c r="EK684" s="4">
        <f t="shared" si="633"/>
        <v>6176.97</v>
      </c>
      <c r="EL684" s="4">
        <f t="shared" si="633"/>
        <v>10921.54</v>
      </c>
      <c r="EM684" s="4">
        <f t="shared" si="633"/>
        <v>0</v>
      </c>
      <c r="EN684" s="4">
        <f t="shared" si="633"/>
        <v>87506.63</v>
      </c>
      <c r="EO684" s="4">
        <f t="shared" si="633"/>
        <v>16091.52</v>
      </c>
      <c r="EP684" s="4">
        <f t="shared" si="633"/>
        <v>0</v>
      </c>
      <c r="EQ684" s="4">
        <f t="shared" si="633"/>
        <v>16091.52</v>
      </c>
      <c r="ER684" s="4">
        <f t="shared" si="633"/>
        <v>71415.11</v>
      </c>
      <c r="ES684" s="4">
        <f t="shared" si="633"/>
        <v>0</v>
      </c>
      <c r="ET684" s="4">
        <f t="shared" si="633"/>
        <v>0</v>
      </c>
      <c r="EU684" s="4">
        <f t="shared" si="633"/>
        <v>0</v>
      </c>
      <c r="EV684" s="4">
        <f t="shared" si="633"/>
        <v>0</v>
      </c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>
        <f>ROUND(SUMIF(AA661:AA682,"=33304960",FQ661:FQ682),2)</f>
        <v>0</v>
      </c>
      <c r="FQ684" s="4">
        <f>ROUND(SUMIF(AA661:AA682,"=33304960",FR661:FR682),2)</f>
        <v>71415.11</v>
      </c>
      <c r="FR684" s="4">
        <f>ROUND(SUMIF(AA661:AA682,"=33304960",GL661:GL682),2)</f>
        <v>0</v>
      </c>
      <c r="FS684" s="4">
        <f>ROUND(SUMIF(AA661:AA682,"=33304960",GM661:GM682),2)</f>
        <v>88513.62</v>
      </c>
      <c r="FT684" s="4">
        <f>ROUND(SUMIF(AA661:AA682,"=33304960",GN661:GN682),2)</f>
        <v>6176.97</v>
      </c>
      <c r="FU684" s="4">
        <f>ROUND(SUMIF(AA661:AA682,"=33304960",GO661:GO682),2)</f>
        <v>10921.54</v>
      </c>
      <c r="FV684" s="4">
        <f>ROUND(SUMIF(AA661:AA682,"=33304960",GP661:GP682),2)</f>
        <v>0</v>
      </c>
      <c r="FW684" s="4">
        <f>DU684-FP684</f>
        <v>87506.63</v>
      </c>
      <c r="FX684" s="4">
        <f>DU684-FQ684</f>
        <v>16091.520000000004</v>
      </c>
      <c r="FY684" s="4">
        <f>FP684-FR684</f>
        <v>0</v>
      </c>
      <c r="FZ684" s="4">
        <f>DU684-FP684-FQ684+FR684</f>
        <v>16091.520000000004</v>
      </c>
      <c r="GA684" s="4">
        <f>FQ684-FR684</f>
        <v>71415.11</v>
      </c>
      <c r="GB684" s="4">
        <f>ROUND(SUMIF(AA661:AA682,"=33304960",GX661:GX682),2)</f>
        <v>0</v>
      </c>
      <c r="GC684" s="4">
        <f>ROUND(SUMIF(AA661:AA682,"=33304960",GY661:GY682),2)</f>
        <v>0</v>
      </c>
      <c r="GD684" s="4">
        <f>ROUND(SUMIF(AA661:AA682,"=33304960",GZ661:GZ682),2)</f>
        <v>0</v>
      </c>
      <c r="GE684" s="4">
        <f>ROUND(SUMIF(AA661:AA682,"=33304960",HD661:HD682),2)</f>
        <v>0</v>
      </c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>
        <v>0</v>
      </c>
    </row>
    <row r="686" spans="1:255">
      <c r="A686" s="5">
        <v>50</v>
      </c>
      <c r="B686" s="5">
        <v>0</v>
      </c>
      <c r="C686" s="5">
        <v>0</v>
      </c>
      <c r="D686" s="5">
        <v>1</v>
      </c>
      <c r="E686" s="5">
        <v>201</v>
      </c>
      <c r="F686" s="5">
        <f>ROUND(Source!O684,O686)</f>
        <v>504.83</v>
      </c>
      <c r="G686" s="5" t="s">
        <v>83</v>
      </c>
      <c r="H686" s="5" t="s">
        <v>84</v>
      </c>
      <c r="I686" s="5"/>
      <c r="J686" s="5"/>
      <c r="K686" s="5">
        <v>201</v>
      </c>
      <c r="L686" s="5">
        <v>1</v>
      </c>
      <c r="M686" s="5">
        <v>3</v>
      </c>
      <c r="N686" s="5" t="s">
        <v>3</v>
      </c>
      <c r="O686" s="5">
        <v>2</v>
      </c>
      <c r="P686" s="5">
        <f>ROUND(Source!DG684,O686)</f>
        <v>87895.039999999994</v>
      </c>
      <c r="Q686" s="5"/>
      <c r="R686" s="5"/>
      <c r="S686" s="5"/>
      <c r="T686" s="5"/>
      <c r="U686" s="5"/>
      <c r="V686" s="5"/>
      <c r="W686" s="5"/>
    </row>
    <row r="687" spans="1:255">
      <c r="A687" s="5">
        <v>50</v>
      </c>
      <c r="B687" s="5">
        <v>0</v>
      </c>
      <c r="C687" s="5">
        <v>0</v>
      </c>
      <c r="D687" s="5">
        <v>1</v>
      </c>
      <c r="E687" s="5">
        <v>202</v>
      </c>
      <c r="F687" s="5">
        <f>ROUND(Source!P684,O687)</f>
        <v>116.42</v>
      </c>
      <c r="G687" s="5" t="s">
        <v>85</v>
      </c>
      <c r="H687" s="5" t="s">
        <v>86</v>
      </c>
      <c r="I687" s="5"/>
      <c r="J687" s="5"/>
      <c r="K687" s="5">
        <v>202</v>
      </c>
      <c r="L687" s="5">
        <v>2</v>
      </c>
      <c r="M687" s="5">
        <v>3</v>
      </c>
      <c r="N687" s="5" t="s">
        <v>3</v>
      </c>
      <c r="O687" s="5">
        <v>2</v>
      </c>
      <c r="P687" s="5">
        <f>ROUND(Source!DH684,O687)</f>
        <v>87506.63</v>
      </c>
      <c r="Q687" s="5"/>
      <c r="R687" s="5"/>
      <c r="S687" s="5"/>
      <c r="T687" s="5"/>
      <c r="U687" s="5"/>
      <c r="V687" s="5"/>
      <c r="W687" s="5"/>
    </row>
    <row r="688" spans="1:255">
      <c r="A688" s="5">
        <v>50</v>
      </c>
      <c r="B688" s="5">
        <v>0</v>
      </c>
      <c r="C688" s="5">
        <v>0</v>
      </c>
      <c r="D688" s="5">
        <v>1</v>
      </c>
      <c r="E688" s="5">
        <v>222</v>
      </c>
      <c r="F688" s="5">
        <f>ROUND(Source!AO684,O688)</f>
        <v>0</v>
      </c>
      <c r="G688" s="5" t="s">
        <v>87</v>
      </c>
      <c r="H688" s="5" t="s">
        <v>88</v>
      </c>
      <c r="I688" s="5"/>
      <c r="J688" s="5"/>
      <c r="K688" s="5">
        <v>222</v>
      </c>
      <c r="L688" s="5">
        <v>3</v>
      </c>
      <c r="M688" s="5">
        <v>3</v>
      </c>
      <c r="N688" s="5" t="s">
        <v>3</v>
      </c>
      <c r="O688" s="5">
        <v>2</v>
      </c>
      <c r="P688" s="5">
        <f>ROUND(Source!EG684,O688)</f>
        <v>0</v>
      </c>
      <c r="Q688" s="5"/>
      <c r="R688" s="5"/>
      <c r="S688" s="5"/>
      <c r="T688" s="5"/>
      <c r="U688" s="5"/>
      <c r="V688" s="5"/>
      <c r="W688" s="5"/>
    </row>
    <row r="689" spans="1:23">
      <c r="A689" s="5">
        <v>50</v>
      </c>
      <c r="B689" s="5">
        <v>0</v>
      </c>
      <c r="C689" s="5">
        <v>0</v>
      </c>
      <c r="D689" s="5">
        <v>1</v>
      </c>
      <c r="E689" s="5">
        <v>225</v>
      </c>
      <c r="F689" s="5">
        <f>ROUND(Source!AV684,O689)</f>
        <v>116.42</v>
      </c>
      <c r="G689" s="5" t="s">
        <v>89</v>
      </c>
      <c r="H689" s="5" t="s">
        <v>90</v>
      </c>
      <c r="I689" s="5"/>
      <c r="J689" s="5"/>
      <c r="K689" s="5">
        <v>225</v>
      </c>
      <c r="L689" s="5">
        <v>4</v>
      </c>
      <c r="M689" s="5">
        <v>3</v>
      </c>
      <c r="N689" s="5" t="s">
        <v>3</v>
      </c>
      <c r="O689" s="5">
        <v>2</v>
      </c>
      <c r="P689" s="5">
        <f>ROUND(Source!EN684,O689)</f>
        <v>87506.63</v>
      </c>
      <c r="Q689" s="5"/>
      <c r="R689" s="5"/>
      <c r="S689" s="5"/>
      <c r="T689" s="5"/>
      <c r="U689" s="5"/>
      <c r="V689" s="5"/>
      <c r="W689" s="5"/>
    </row>
    <row r="690" spans="1:23">
      <c r="A690" s="5">
        <v>50</v>
      </c>
      <c r="B690" s="5">
        <v>0</v>
      </c>
      <c r="C690" s="5">
        <v>0</v>
      </c>
      <c r="D690" s="5">
        <v>1</v>
      </c>
      <c r="E690" s="5">
        <v>226</v>
      </c>
      <c r="F690" s="5">
        <f>ROUND(Source!AW684,O690)</f>
        <v>116.42</v>
      </c>
      <c r="G690" s="5" t="s">
        <v>91</v>
      </c>
      <c r="H690" s="5" t="s">
        <v>92</v>
      </c>
      <c r="I690" s="5"/>
      <c r="J690" s="5"/>
      <c r="K690" s="5">
        <v>226</v>
      </c>
      <c r="L690" s="5">
        <v>5</v>
      </c>
      <c r="M690" s="5">
        <v>3</v>
      </c>
      <c r="N690" s="5" t="s">
        <v>3</v>
      </c>
      <c r="O690" s="5">
        <v>2</v>
      </c>
      <c r="P690" s="5">
        <f>ROUND(Source!EO684,O690)</f>
        <v>16091.52</v>
      </c>
      <c r="Q690" s="5"/>
      <c r="R690" s="5"/>
      <c r="S690" s="5"/>
      <c r="T690" s="5"/>
      <c r="U690" s="5"/>
      <c r="V690" s="5"/>
      <c r="W690" s="5"/>
    </row>
    <row r="691" spans="1:23">
      <c r="A691" s="5">
        <v>50</v>
      </c>
      <c r="B691" s="5">
        <v>0</v>
      </c>
      <c r="C691" s="5">
        <v>0</v>
      </c>
      <c r="D691" s="5">
        <v>1</v>
      </c>
      <c r="E691" s="5">
        <v>227</v>
      </c>
      <c r="F691" s="5">
        <f>ROUND(Source!AX684,O691)</f>
        <v>0</v>
      </c>
      <c r="G691" s="5" t="s">
        <v>93</v>
      </c>
      <c r="H691" s="5" t="s">
        <v>94</v>
      </c>
      <c r="I691" s="5"/>
      <c r="J691" s="5"/>
      <c r="K691" s="5">
        <v>227</v>
      </c>
      <c r="L691" s="5">
        <v>6</v>
      </c>
      <c r="M691" s="5">
        <v>3</v>
      </c>
      <c r="N691" s="5" t="s">
        <v>3</v>
      </c>
      <c r="O691" s="5">
        <v>2</v>
      </c>
      <c r="P691" s="5">
        <f>ROUND(Source!EP684,O691)</f>
        <v>0</v>
      </c>
      <c r="Q691" s="5"/>
      <c r="R691" s="5"/>
      <c r="S691" s="5"/>
      <c r="T691" s="5"/>
      <c r="U691" s="5"/>
      <c r="V691" s="5"/>
      <c r="W691" s="5"/>
    </row>
    <row r="692" spans="1:23">
      <c r="A692" s="5">
        <v>50</v>
      </c>
      <c r="B692" s="5">
        <v>0</v>
      </c>
      <c r="C692" s="5">
        <v>0</v>
      </c>
      <c r="D692" s="5">
        <v>1</v>
      </c>
      <c r="E692" s="5">
        <v>228</v>
      </c>
      <c r="F692" s="5">
        <f>ROUND(Source!AY684,O692)</f>
        <v>116.42</v>
      </c>
      <c r="G692" s="5" t="s">
        <v>95</v>
      </c>
      <c r="H692" s="5" t="s">
        <v>96</v>
      </c>
      <c r="I692" s="5"/>
      <c r="J692" s="5"/>
      <c r="K692" s="5">
        <v>228</v>
      </c>
      <c r="L692" s="5">
        <v>7</v>
      </c>
      <c r="M692" s="5">
        <v>3</v>
      </c>
      <c r="N692" s="5" t="s">
        <v>3</v>
      </c>
      <c r="O692" s="5">
        <v>2</v>
      </c>
      <c r="P692" s="5">
        <f>ROUND(Source!EQ684,O692)</f>
        <v>16091.52</v>
      </c>
      <c r="Q692" s="5"/>
      <c r="R692" s="5"/>
      <c r="S692" s="5"/>
      <c r="T692" s="5"/>
      <c r="U692" s="5"/>
      <c r="V692" s="5"/>
      <c r="W692" s="5"/>
    </row>
    <row r="693" spans="1:23">
      <c r="A693" s="5">
        <v>50</v>
      </c>
      <c r="B693" s="5">
        <v>0</v>
      </c>
      <c r="C693" s="5">
        <v>0</v>
      </c>
      <c r="D693" s="5">
        <v>1</v>
      </c>
      <c r="E693" s="5">
        <v>216</v>
      </c>
      <c r="F693" s="5">
        <f>ROUND(Source!AP684,O693)</f>
        <v>0</v>
      </c>
      <c r="G693" s="5" t="s">
        <v>97</v>
      </c>
      <c r="H693" s="5" t="s">
        <v>98</v>
      </c>
      <c r="I693" s="5"/>
      <c r="J693" s="5"/>
      <c r="K693" s="5">
        <v>216</v>
      </c>
      <c r="L693" s="5">
        <v>8</v>
      </c>
      <c r="M693" s="5">
        <v>3</v>
      </c>
      <c r="N693" s="5" t="s">
        <v>3</v>
      </c>
      <c r="O693" s="5">
        <v>2</v>
      </c>
      <c r="P693" s="5">
        <f>ROUND(Source!EH684,O693)</f>
        <v>71415.11</v>
      </c>
      <c r="Q693" s="5"/>
      <c r="R693" s="5"/>
      <c r="S693" s="5"/>
      <c r="T693" s="5"/>
      <c r="U693" s="5"/>
      <c r="V693" s="5"/>
      <c r="W693" s="5"/>
    </row>
    <row r="694" spans="1:23">
      <c r="A694" s="5">
        <v>50</v>
      </c>
      <c r="B694" s="5">
        <v>0</v>
      </c>
      <c r="C694" s="5">
        <v>0</v>
      </c>
      <c r="D694" s="5">
        <v>1</v>
      </c>
      <c r="E694" s="5">
        <v>223</v>
      </c>
      <c r="F694" s="5">
        <f>ROUND(Source!AQ684,O694)</f>
        <v>0</v>
      </c>
      <c r="G694" s="5" t="s">
        <v>99</v>
      </c>
      <c r="H694" s="5" t="s">
        <v>100</v>
      </c>
      <c r="I694" s="5"/>
      <c r="J694" s="5"/>
      <c r="K694" s="5">
        <v>223</v>
      </c>
      <c r="L694" s="5">
        <v>9</v>
      </c>
      <c r="M694" s="5">
        <v>3</v>
      </c>
      <c r="N694" s="5" t="s">
        <v>3</v>
      </c>
      <c r="O694" s="5">
        <v>2</v>
      </c>
      <c r="P694" s="5">
        <f>ROUND(Source!EI684,O694)</f>
        <v>0</v>
      </c>
      <c r="Q694" s="5"/>
      <c r="R694" s="5"/>
      <c r="S694" s="5"/>
      <c r="T694" s="5"/>
      <c r="U694" s="5"/>
      <c r="V694" s="5"/>
      <c r="W694" s="5"/>
    </row>
    <row r="695" spans="1:23">
      <c r="A695" s="5">
        <v>50</v>
      </c>
      <c r="B695" s="5">
        <v>0</v>
      </c>
      <c r="C695" s="5">
        <v>0</v>
      </c>
      <c r="D695" s="5">
        <v>1</v>
      </c>
      <c r="E695" s="5">
        <v>229</v>
      </c>
      <c r="F695" s="5">
        <f>ROUND(Source!AZ684,O695)</f>
        <v>0</v>
      </c>
      <c r="G695" s="5" t="s">
        <v>101</v>
      </c>
      <c r="H695" s="5" t="s">
        <v>102</v>
      </c>
      <c r="I695" s="5"/>
      <c r="J695" s="5"/>
      <c r="K695" s="5">
        <v>229</v>
      </c>
      <c r="L695" s="5">
        <v>10</v>
      </c>
      <c r="M695" s="5">
        <v>3</v>
      </c>
      <c r="N695" s="5" t="s">
        <v>3</v>
      </c>
      <c r="O695" s="5">
        <v>2</v>
      </c>
      <c r="P695" s="5">
        <f>ROUND(Source!ER684,O695)</f>
        <v>71415.11</v>
      </c>
      <c r="Q695" s="5"/>
      <c r="R695" s="5"/>
      <c r="S695" s="5"/>
      <c r="T695" s="5"/>
      <c r="U695" s="5"/>
      <c r="V695" s="5"/>
      <c r="W695" s="5"/>
    </row>
    <row r="696" spans="1:23">
      <c r="A696" s="5">
        <v>50</v>
      </c>
      <c r="B696" s="5">
        <v>0</v>
      </c>
      <c r="C696" s="5">
        <v>0</v>
      </c>
      <c r="D696" s="5">
        <v>1</v>
      </c>
      <c r="E696" s="5">
        <v>203</v>
      </c>
      <c r="F696" s="5">
        <f>ROUND(Source!Q684,O696)</f>
        <v>63.55</v>
      </c>
      <c r="G696" s="5" t="s">
        <v>103</v>
      </c>
      <c r="H696" s="5" t="s">
        <v>104</v>
      </c>
      <c r="I696" s="5"/>
      <c r="J696" s="5"/>
      <c r="K696" s="5">
        <v>203</v>
      </c>
      <c r="L696" s="5">
        <v>11</v>
      </c>
      <c r="M696" s="5">
        <v>3</v>
      </c>
      <c r="N696" s="5" t="s">
        <v>3</v>
      </c>
      <c r="O696" s="5">
        <v>2</v>
      </c>
      <c r="P696" s="5">
        <f>ROUND(Source!DI684,O696)</f>
        <v>63.55</v>
      </c>
      <c r="Q696" s="5"/>
      <c r="R696" s="5"/>
      <c r="S696" s="5"/>
      <c r="T696" s="5"/>
      <c r="U696" s="5"/>
      <c r="V696" s="5"/>
      <c r="W696" s="5"/>
    </row>
    <row r="697" spans="1:23">
      <c r="A697" s="5">
        <v>50</v>
      </c>
      <c r="B697" s="5">
        <v>0</v>
      </c>
      <c r="C697" s="5">
        <v>0</v>
      </c>
      <c r="D697" s="5">
        <v>1</v>
      </c>
      <c r="E697" s="5">
        <v>231</v>
      </c>
      <c r="F697" s="5">
        <f>ROUND(Source!BB684,O697)</f>
        <v>0</v>
      </c>
      <c r="G697" s="5" t="s">
        <v>105</v>
      </c>
      <c r="H697" s="5" t="s">
        <v>106</v>
      </c>
      <c r="I697" s="5"/>
      <c r="J697" s="5"/>
      <c r="K697" s="5">
        <v>231</v>
      </c>
      <c r="L697" s="5">
        <v>12</v>
      </c>
      <c r="M697" s="5">
        <v>3</v>
      </c>
      <c r="N697" s="5" t="s">
        <v>3</v>
      </c>
      <c r="O697" s="5">
        <v>2</v>
      </c>
      <c r="P697" s="5">
        <f>ROUND(Source!ET684,O697)</f>
        <v>0</v>
      </c>
      <c r="Q697" s="5"/>
      <c r="R697" s="5"/>
      <c r="S697" s="5"/>
      <c r="T697" s="5"/>
      <c r="U697" s="5"/>
      <c r="V697" s="5"/>
      <c r="W697" s="5"/>
    </row>
    <row r="698" spans="1:23">
      <c r="A698" s="5">
        <v>50</v>
      </c>
      <c r="B698" s="5">
        <v>0</v>
      </c>
      <c r="C698" s="5">
        <v>0</v>
      </c>
      <c r="D698" s="5">
        <v>1</v>
      </c>
      <c r="E698" s="5">
        <v>204</v>
      </c>
      <c r="F698" s="5">
        <f>ROUND(Source!R684,O698)</f>
        <v>7.71</v>
      </c>
      <c r="G698" s="5" t="s">
        <v>107</v>
      </c>
      <c r="H698" s="5" t="s">
        <v>108</v>
      </c>
      <c r="I698" s="5"/>
      <c r="J698" s="5"/>
      <c r="K698" s="5">
        <v>204</v>
      </c>
      <c r="L698" s="5">
        <v>13</v>
      </c>
      <c r="M698" s="5">
        <v>3</v>
      </c>
      <c r="N698" s="5" t="s">
        <v>3</v>
      </c>
      <c r="O698" s="5">
        <v>2</v>
      </c>
      <c r="P698" s="5">
        <f>ROUND(Source!DJ684,O698)</f>
        <v>7.71</v>
      </c>
      <c r="Q698" s="5"/>
      <c r="R698" s="5"/>
      <c r="S698" s="5"/>
      <c r="T698" s="5"/>
      <c r="U698" s="5"/>
      <c r="V698" s="5"/>
      <c r="W698" s="5"/>
    </row>
    <row r="699" spans="1:23">
      <c r="A699" s="5">
        <v>50</v>
      </c>
      <c r="B699" s="5">
        <v>0</v>
      </c>
      <c r="C699" s="5">
        <v>0</v>
      </c>
      <c r="D699" s="5">
        <v>1</v>
      </c>
      <c r="E699" s="5">
        <v>205</v>
      </c>
      <c r="F699" s="5">
        <f>ROUND(Source!S684,O699)</f>
        <v>324.86</v>
      </c>
      <c r="G699" s="5" t="s">
        <v>109</v>
      </c>
      <c r="H699" s="5" t="s">
        <v>110</v>
      </c>
      <c r="I699" s="5"/>
      <c r="J699" s="5"/>
      <c r="K699" s="5">
        <v>205</v>
      </c>
      <c r="L699" s="5">
        <v>14</v>
      </c>
      <c r="M699" s="5">
        <v>3</v>
      </c>
      <c r="N699" s="5" t="s">
        <v>3</v>
      </c>
      <c r="O699" s="5">
        <v>2</v>
      </c>
      <c r="P699" s="5">
        <f>ROUND(Source!DK684,O699)</f>
        <v>324.86</v>
      </c>
      <c r="Q699" s="5"/>
      <c r="R699" s="5"/>
      <c r="S699" s="5"/>
      <c r="T699" s="5"/>
      <c r="U699" s="5"/>
      <c r="V699" s="5"/>
      <c r="W699" s="5"/>
    </row>
    <row r="700" spans="1:23">
      <c r="A700" s="5">
        <v>50</v>
      </c>
      <c r="B700" s="5">
        <v>0</v>
      </c>
      <c r="C700" s="5">
        <v>0</v>
      </c>
      <c r="D700" s="5">
        <v>1</v>
      </c>
      <c r="E700" s="5">
        <v>232</v>
      </c>
      <c r="F700" s="5">
        <f>ROUND(Source!BC684,O700)</f>
        <v>0</v>
      </c>
      <c r="G700" s="5" t="s">
        <v>111</v>
      </c>
      <c r="H700" s="5" t="s">
        <v>112</v>
      </c>
      <c r="I700" s="5"/>
      <c r="J700" s="5"/>
      <c r="K700" s="5">
        <v>232</v>
      </c>
      <c r="L700" s="5">
        <v>15</v>
      </c>
      <c r="M700" s="5">
        <v>3</v>
      </c>
      <c r="N700" s="5" t="s">
        <v>3</v>
      </c>
      <c r="O700" s="5">
        <v>2</v>
      </c>
      <c r="P700" s="5">
        <f>ROUND(Source!EU684,O700)</f>
        <v>0</v>
      </c>
      <c r="Q700" s="5"/>
      <c r="R700" s="5"/>
      <c r="S700" s="5"/>
      <c r="T700" s="5"/>
      <c r="U700" s="5"/>
      <c r="V700" s="5"/>
      <c r="W700" s="5"/>
    </row>
    <row r="701" spans="1:23">
      <c r="A701" s="5">
        <v>50</v>
      </c>
      <c r="B701" s="5">
        <v>0</v>
      </c>
      <c r="C701" s="5">
        <v>0</v>
      </c>
      <c r="D701" s="5">
        <v>1</v>
      </c>
      <c r="E701" s="5">
        <v>214</v>
      </c>
      <c r="F701" s="5">
        <f>ROUND(Source!AS684,O701)</f>
        <v>1123.4100000000001</v>
      </c>
      <c r="G701" s="5" t="s">
        <v>113</v>
      </c>
      <c r="H701" s="5" t="s">
        <v>114</v>
      </c>
      <c r="I701" s="5"/>
      <c r="J701" s="5"/>
      <c r="K701" s="5">
        <v>214</v>
      </c>
      <c r="L701" s="5">
        <v>16</v>
      </c>
      <c r="M701" s="5">
        <v>3</v>
      </c>
      <c r="N701" s="5" t="s">
        <v>3</v>
      </c>
      <c r="O701" s="5">
        <v>2</v>
      </c>
      <c r="P701" s="5">
        <f>ROUND(Source!EK684,O701)</f>
        <v>6176.97</v>
      </c>
      <c r="Q701" s="5"/>
      <c r="R701" s="5"/>
      <c r="S701" s="5"/>
      <c r="T701" s="5"/>
      <c r="U701" s="5"/>
      <c r="V701" s="5"/>
      <c r="W701" s="5"/>
    </row>
    <row r="702" spans="1:23">
      <c r="A702" s="5">
        <v>50</v>
      </c>
      <c r="B702" s="5">
        <v>0</v>
      </c>
      <c r="C702" s="5">
        <v>0</v>
      </c>
      <c r="D702" s="5">
        <v>1</v>
      </c>
      <c r="E702" s="5">
        <v>215</v>
      </c>
      <c r="F702" s="5">
        <f>ROUND(Source!AT684,O702)</f>
        <v>0</v>
      </c>
      <c r="G702" s="5" t="s">
        <v>115</v>
      </c>
      <c r="H702" s="5" t="s">
        <v>116</v>
      </c>
      <c r="I702" s="5"/>
      <c r="J702" s="5"/>
      <c r="K702" s="5">
        <v>215</v>
      </c>
      <c r="L702" s="5">
        <v>17</v>
      </c>
      <c r="M702" s="5">
        <v>3</v>
      </c>
      <c r="N702" s="5" t="s">
        <v>3</v>
      </c>
      <c r="O702" s="5">
        <v>2</v>
      </c>
      <c r="P702" s="5">
        <f>ROUND(Source!EL684,O702)</f>
        <v>10921.54</v>
      </c>
      <c r="Q702" s="5"/>
      <c r="R702" s="5"/>
      <c r="S702" s="5"/>
      <c r="T702" s="5"/>
      <c r="U702" s="5"/>
      <c r="V702" s="5"/>
      <c r="W702" s="5"/>
    </row>
    <row r="703" spans="1:23">
      <c r="A703" s="5">
        <v>50</v>
      </c>
      <c r="B703" s="5">
        <v>0</v>
      </c>
      <c r="C703" s="5">
        <v>0</v>
      </c>
      <c r="D703" s="5">
        <v>1</v>
      </c>
      <c r="E703" s="5">
        <v>217</v>
      </c>
      <c r="F703" s="5">
        <f>ROUND(Source!AU684,O703)</f>
        <v>0</v>
      </c>
      <c r="G703" s="5" t="s">
        <v>117</v>
      </c>
      <c r="H703" s="5" t="s">
        <v>118</v>
      </c>
      <c r="I703" s="5"/>
      <c r="J703" s="5"/>
      <c r="K703" s="5">
        <v>217</v>
      </c>
      <c r="L703" s="5">
        <v>18</v>
      </c>
      <c r="M703" s="5">
        <v>3</v>
      </c>
      <c r="N703" s="5" t="s">
        <v>3</v>
      </c>
      <c r="O703" s="5">
        <v>2</v>
      </c>
      <c r="P703" s="5">
        <f>ROUND(Source!EM684,O703)</f>
        <v>0</v>
      </c>
      <c r="Q703" s="5"/>
      <c r="R703" s="5"/>
      <c r="S703" s="5"/>
      <c r="T703" s="5"/>
      <c r="U703" s="5"/>
      <c r="V703" s="5"/>
      <c r="W703" s="5"/>
    </row>
    <row r="704" spans="1:23">
      <c r="A704" s="5">
        <v>50</v>
      </c>
      <c r="B704" s="5">
        <v>0</v>
      </c>
      <c r="C704" s="5">
        <v>0</v>
      </c>
      <c r="D704" s="5">
        <v>1</v>
      </c>
      <c r="E704" s="5">
        <v>230</v>
      </c>
      <c r="F704" s="5">
        <f>ROUND(Source!BA684,O704)</f>
        <v>0</v>
      </c>
      <c r="G704" s="5" t="s">
        <v>119</v>
      </c>
      <c r="H704" s="5" t="s">
        <v>120</v>
      </c>
      <c r="I704" s="5"/>
      <c r="J704" s="5"/>
      <c r="K704" s="5">
        <v>230</v>
      </c>
      <c r="L704" s="5">
        <v>19</v>
      </c>
      <c r="M704" s="5">
        <v>3</v>
      </c>
      <c r="N704" s="5" t="s">
        <v>3</v>
      </c>
      <c r="O704" s="5">
        <v>2</v>
      </c>
      <c r="P704" s="5">
        <f>ROUND(Source!ES684,O704)</f>
        <v>0</v>
      </c>
      <c r="Q704" s="5"/>
      <c r="R704" s="5"/>
      <c r="S704" s="5"/>
      <c r="T704" s="5"/>
      <c r="U704" s="5"/>
      <c r="V704" s="5"/>
      <c r="W704" s="5"/>
    </row>
    <row r="705" spans="1:255">
      <c r="A705" s="5">
        <v>50</v>
      </c>
      <c r="B705" s="5">
        <v>0</v>
      </c>
      <c r="C705" s="5">
        <v>0</v>
      </c>
      <c r="D705" s="5">
        <v>1</v>
      </c>
      <c r="E705" s="5">
        <v>206</v>
      </c>
      <c r="F705" s="5">
        <f>ROUND(Source!T684,O705)</f>
        <v>0</v>
      </c>
      <c r="G705" s="5" t="s">
        <v>121</v>
      </c>
      <c r="H705" s="5" t="s">
        <v>122</v>
      </c>
      <c r="I705" s="5"/>
      <c r="J705" s="5"/>
      <c r="K705" s="5">
        <v>206</v>
      </c>
      <c r="L705" s="5">
        <v>20</v>
      </c>
      <c r="M705" s="5">
        <v>3</v>
      </c>
      <c r="N705" s="5" t="s">
        <v>3</v>
      </c>
      <c r="O705" s="5">
        <v>2</v>
      </c>
      <c r="P705" s="5">
        <f>ROUND(Source!DL684,O705)</f>
        <v>0</v>
      </c>
      <c r="Q705" s="5"/>
      <c r="R705" s="5"/>
      <c r="S705" s="5"/>
      <c r="T705" s="5"/>
      <c r="U705" s="5"/>
      <c r="V705" s="5"/>
      <c r="W705" s="5"/>
    </row>
    <row r="706" spans="1:255">
      <c r="A706" s="5">
        <v>50</v>
      </c>
      <c r="B706" s="5">
        <v>0</v>
      </c>
      <c r="C706" s="5">
        <v>0</v>
      </c>
      <c r="D706" s="5">
        <v>1</v>
      </c>
      <c r="E706" s="5">
        <v>207</v>
      </c>
      <c r="F706" s="5">
        <f>Source!U684</f>
        <v>34.807505399999997</v>
      </c>
      <c r="G706" s="5" t="s">
        <v>123</v>
      </c>
      <c r="H706" s="5" t="s">
        <v>124</v>
      </c>
      <c r="I706" s="5"/>
      <c r="J706" s="5"/>
      <c r="K706" s="5">
        <v>207</v>
      </c>
      <c r="L706" s="5">
        <v>21</v>
      </c>
      <c r="M706" s="5">
        <v>3</v>
      </c>
      <c r="N706" s="5" t="s">
        <v>3</v>
      </c>
      <c r="O706" s="5">
        <v>-1</v>
      </c>
      <c r="P706" s="5">
        <f>Source!DM684</f>
        <v>34.807505399999997</v>
      </c>
      <c r="Q706" s="5"/>
      <c r="R706" s="5"/>
      <c r="S706" s="5"/>
      <c r="T706" s="5"/>
      <c r="U706" s="5"/>
      <c r="V706" s="5"/>
      <c r="W706" s="5"/>
    </row>
    <row r="707" spans="1:255">
      <c r="A707" s="5">
        <v>50</v>
      </c>
      <c r="B707" s="5">
        <v>0</v>
      </c>
      <c r="C707" s="5">
        <v>0</v>
      </c>
      <c r="D707" s="5">
        <v>1</v>
      </c>
      <c r="E707" s="5">
        <v>208</v>
      </c>
      <c r="F707" s="5">
        <f>Source!V684</f>
        <v>0.65443499999999988</v>
      </c>
      <c r="G707" s="5" t="s">
        <v>125</v>
      </c>
      <c r="H707" s="5" t="s">
        <v>126</v>
      </c>
      <c r="I707" s="5"/>
      <c r="J707" s="5"/>
      <c r="K707" s="5">
        <v>208</v>
      </c>
      <c r="L707" s="5">
        <v>22</v>
      </c>
      <c r="M707" s="5">
        <v>3</v>
      </c>
      <c r="N707" s="5" t="s">
        <v>3</v>
      </c>
      <c r="O707" s="5">
        <v>-1</v>
      </c>
      <c r="P707" s="5">
        <f>Source!DN684</f>
        <v>0.65443499999999988</v>
      </c>
      <c r="Q707" s="5"/>
      <c r="R707" s="5"/>
      <c r="S707" s="5"/>
      <c r="T707" s="5"/>
      <c r="U707" s="5"/>
      <c r="V707" s="5"/>
      <c r="W707" s="5"/>
    </row>
    <row r="708" spans="1:255">
      <c r="A708" s="5">
        <v>50</v>
      </c>
      <c r="B708" s="5">
        <v>0</v>
      </c>
      <c r="C708" s="5">
        <v>0</v>
      </c>
      <c r="D708" s="5">
        <v>1</v>
      </c>
      <c r="E708" s="5">
        <v>209</v>
      </c>
      <c r="F708" s="5">
        <f>ROUND(Source!W684,O708)</f>
        <v>0</v>
      </c>
      <c r="G708" s="5" t="s">
        <v>127</v>
      </c>
      <c r="H708" s="5" t="s">
        <v>128</v>
      </c>
      <c r="I708" s="5"/>
      <c r="J708" s="5"/>
      <c r="K708" s="5">
        <v>209</v>
      </c>
      <c r="L708" s="5">
        <v>23</v>
      </c>
      <c r="M708" s="5">
        <v>3</v>
      </c>
      <c r="N708" s="5" t="s">
        <v>3</v>
      </c>
      <c r="O708" s="5">
        <v>2</v>
      </c>
      <c r="P708" s="5">
        <f>ROUND(Source!DO684,O708)</f>
        <v>0</v>
      </c>
      <c r="Q708" s="5"/>
      <c r="R708" s="5"/>
      <c r="S708" s="5"/>
      <c r="T708" s="5"/>
      <c r="U708" s="5"/>
      <c r="V708" s="5"/>
      <c r="W708" s="5"/>
    </row>
    <row r="709" spans="1:255">
      <c r="A709" s="5">
        <v>50</v>
      </c>
      <c r="B709" s="5">
        <v>0</v>
      </c>
      <c r="C709" s="5">
        <v>0</v>
      </c>
      <c r="D709" s="5">
        <v>1</v>
      </c>
      <c r="E709" s="5">
        <v>233</v>
      </c>
      <c r="F709" s="5">
        <f>ROUND(Source!BD684,O709)</f>
        <v>0</v>
      </c>
      <c r="G709" s="5" t="s">
        <v>129</v>
      </c>
      <c r="H709" s="5" t="s">
        <v>130</v>
      </c>
      <c r="I709" s="5"/>
      <c r="J709" s="5"/>
      <c r="K709" s="5">
        <v>233</v>
      </c>
      <c r="L709" s="5">
        <v>24</v>
      </c>
      <c r="M709" s="5">
        <v>3</v>
      </c>
      <c r="N709" s="5" t="s">
        <v>3</v>
      </c>
      <c r="O709" s="5">
        <v>2</v>
      </c>
      <c r="P709" s="5">
        <f>ROUND(Source!EV684,O709)</f>
        <v>0</v>
      </c>
      <c r="Q709" s="5"/>
      <c r="R709" s="5"/>
      <c r="S709" s="5"/>
      <c r="T709" s="5"/>
      <c r="U709" s="5"/>
      <c r="V709" s="5"/>
      <c r="W709" s="5"/>
    </row>
    <row r="710" spans="1:255">
      <c r="A710" s="5">
        <v>50</v>
      </c>
      <c r="B710" s="5">
        <v>0</v>
      </c>
      <c r="C710" s="5">
        <v>0</v>
      </c>
      <c r="D710" s="5">
        <v>1</v>
      </c>
      <c r="E710" s="5">
        <v>210</v>
      </c>
      <c r="F710" s="5">
        <f>ROUND(Source!X684,O710)</f>
        <v>382.46</v>
      </c>
      <c r="G710" s="5" t="s">
        <v>131</v>
      </c>
      <c r="H710" s="5" t="s">
        <v>132</v>
      </c>
      <c r="I710" s="5"/>
      <c r="J710" s="5"/>
      <c r="K710" s="5">
        <v>210</v>
      </c>
      <c r="L710" s="5">
        <v>25</v>
      </c>
      <c r="M710" s="5">
        <v>3</v>
      </c>
      <c r="N710" s="5" t="s">
        <v>3</v>
      </c>
      <c r="O710" s="5">
        <v>2</v>
      </c>
      <c r="P710" s="5">
        <f>ROUND(Source!DP684,O710)</f>
        <v>382.46</v>
      </c>
      <c r="Q710" s="5"/>
      <c r="R710" s="5"/>
      <c r="S710" s="5"/>
      <c r="T710" s="5"/>
      <c r="U710" s="5"/>
      <c r="V710" s="5"/>
      <c r="W710" s="5"/>
    </row>
    <row r="711" spans="1:255">
      <c r="A711" s="5">
        <v>50</v>
      </c>
      <c r="B711" s="5">
        <v>0</v>
      </c>
      <c r="C711" s="5">
        <v>0</v>
      </c>
      <c r="D711" s="5">
        <v>1</v>
      </c>
      <c r="E711" s="5">
        <v>211</v>
      </c>
      <c r="F711" s="5">
        <f>ROUND(Source!Y684,O711)</f>
        <v>236.12</v>
      </c>
      <c r="G711" s="5" t="s">
        <v>133</v>
      </c>
      <c r="H711" s="5" t="s">
        <v>134</v>
      </c>
      <c r="I711" s="5"/>
      <c r="J711" s="5"/>
      <c r="K711" s="5">
        <v>211</v>
      </c>
      <c r="L711" s="5">
        <v>26</v>
      </c>
      <c r="M711" s="5">
        <v>3</v>
      </c>
      <c r="N711" s="5" t="s">
        <v>3</v>
      </c>
      <c r="O711" s="5">
        <v>2</v>
      </c>
      <c r="P711" s="5">
        <f>ROUND(Source!DQ684,O711)</f>
        <v>236.12</v>
      </c>
      <c r="Q711" s="5"/>
      <c r="R711" s="5"/>
      <c r="S711" s="5"/>
      <c r="T711" s="5"/>
      <c r="U711" s="5"/>
      <c r="V711" s="5"/>
      <c r="W711" s="5"/>
    </row>
    <row r="712" spans="1:255">
      <c r="A712" s="5">
        <v>50</v>
      </c>
      <c r="B712" s="5">
        <v>0</v>
      </c>
      <c r="C712" s="5">
        <v>0</v>
      </c>
      <c r="D712" s="5">
        <v>1</v>
      </c>
      <c r="E712" s="5">
        <v>224</v>
      </c>
      <c r="F712" s="5">
        <f>ROUND(Source!AR684,O712)</f>
        <v>1123.4100000000001</v>
      </c>
      <c r="G712" s="5" t="s">
        <v>135</v>
      </c>
      <c r="H712" s="5" t="s">
        <v>136</v>
      </c>
      <c r="I712" s="5"/>
      <c r="J712" s="5"/>
      <c r="K712" s="5">
        <v>224</v>
      </c>
      <c r="L712" s="5">
        <v>27</v>
      </c>
      <c r="M712" s="5">
        <v>3</v>
      </c>
      <c r="N712" s="5" t="s">
        <v>3</v>
      </c>
      <c r="O712" s="5">
        <v>2</v>
      </c>
      <c r="P712" s="5">
        <f>ROUND(Source!EJ684,O712)</f>
        <v>88513.62</v>
      </c>
      <c r="Q712" s="5"/>
      <c r="R712" s="5"/>
      <c r="S712" s="5"/>
      <c r="T712" s="5"/>
      <c r="U712" s="5"/>
      <c r="V712" s="5"/>
      <c r="W712" s="5"/>
    </row>
    <row r="714" spans="1:255">
      <c r="A714" s="1">
        <v>4</v>
      </c>
      <c r="B714" s="1">
        <v>1</v>
      </c>
      <c r="C714" s="1"/>
      <c r="D714" s="1">
        <f>ROW(A739)</f>
        <v>739</v>
      </c>
      <c r="E714" s="1"/>
      <c r="F714" s="1" t="s">
        <v>375</v>
      </c>
      <c r="G714" s="1" t="s">
        <v>375</v>
      </c>
      <c r="H714" s="1" t="s">
        <v>3</v>
      </c>
      <c r="I714" s="1">
        <v>0</v>
      </c>
      <c r="J714" s="1"/>
      <c r="K714" s="1">
        <v>-1</v>
      </c>
      <c r="L714" s="1"/>
      <c r="M714" s="1"/>
      <c r="N714" s="1"/>
      <c r="O714" s="1"/>
      <c r="P714" s="1"/>
      <c r="Q714" s="1"/>
      <c r="R714" s="1"/>
      <c r="S714" s="1"/>
      <c r="T714" s="1"/>
      <c r="U714" s="1" t="s">
        <v>3</v>
      </c>
      <c r="V714" s="1">
        <v>0</v>
      </c>
      <c r="W714" s="1"/>
      <c r="X714" s="1"/>
      <c r="Y714" s="1"/>
      <c r="Z714" s="1"/>
      <c r="AA714" s="1"/>
      <c r="AB714" s="1" t="s">
        <v>3</v>
      </c>
      <c r="AC714" s="1" t="s">
        <v>3</v>
      </c>
      <c r="AD714" s="1" t="s">
        <v>3</v>
      </c>
      <c r="AE714" s="1" t="s">
        <v>3</v>
      </c>
      <c r="AF714" s="1" t="s">
        <v>3</v>
      </c>
      <c r="AG714" s="1" t="s">
        <v>3</v>
      </c>
      <c r="AH714" s="1"/>
      <c r="AI714" s="1"/>
      <c r="AJ714" s="1"/>
      <c r="AK714" s="1"/>
      <c r="AL714" s="1"/>
      <c r="AM714" s="1"/>
      <c r="AN714" s="1"/>
      <c r="AO714" s="1"/>
      <c r="AP714" s="1" t="s">
        <v>3</v>
      </c>
      <c r="AQ714" s="1" t="s">
        <v>3</v>
      </c>
      <c r="AR714" s="1" t="s">
        <v>3</v>
      </c>
      <c r="AS714" s="1"/>
      <c r="AT714" s="1"/>
      <c r="AU714" s="1"/>
      <c r="AV714" s="1"/>
      <c r="AW714" s="1"/>
      <c r="AX714" s="1"/>
      <c r="AY714" s="1"/>
      <c r="AZ714" s="1" t="s">
        <v>3</v>
      </c>
      <c r="BA714" s="1"/>
      <c r="BB714" s="1" t="s">
        <v>3</v>
      </c>
      <c r="BC714" s="1" t="s">
        <v>3</v>
      </c>
      <c r="BD714" s="1" t="s">
        <v>3</v>
      </c>
      <c r="BE714" s="1" t="s">
        <v>3</v>
      </c>
      <c r="BF714" s="1" t="s">
        <v>3</v>
      </c>
      <c r="BG714" s="1" t="s">
        <v>3</v>
      </c>
      <c r="BH714" s="1" t="s">
        <v>3</v>
      </c>
      <c r="BI714" s="1" t="s">
        <v>3</v>
      </c>
      <c r="BJ714" s="1" t="s">
        <v>3</v>
      </c>
      <c r="BK714" s="1" t="s">
        <v>3</v>
      </c>
      <c r="BL714" s="1" t="s">
        <v>3</v>
      </c>
      <c r="BM714" s="1" t="s">
        <v>3</v>
      </c>
      <c r="BN714" s="1" t="s">
        <v>3</v>
      </c>
      <c r="BO714" s="1" t="s">
        <v>3</v>
      </c>
      <c r="BP714" s="1" t="s">
        <v>3</v>
      </c>
      <c r="BQ714" s="1"/>
      <c r="BR714" s="1"/>
      <c r="BS714" s="1"/>
      <c r="BT714" s="1"/>
      <c r="BU714" s="1"/>
      <c r="BV714" s="1"/>
      <c r="BW714" s="1"/>
      <c r="BX714" s="1">
        <v>0</v>
      </c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>
        <v>0</v>
      </c>
    </row>
    <row r="716" spans="1:255">
      <c r="A716" s="3">
        <v>52</v>
      </c>
      <c r="B716" s="3">
        <f t="shared" ref="B716:G716" si="634">B739</f>
        <v>1</v>
      </c>
      <c r="C716" s="3">
        <f t="shared" si="634"/>
        <v>4</v>
      </c>
      <c r="D716" s="3">
        <f t="shared" si="634"/>
        <v>714</v>
      </c>
      <c r="E716" s="3">
        <f t="shared" si="634"/>
        <v>0</v>
      </c>
      <c r="F716" s="3" t="str">
        <f t="shared" si="634"/>
        <v>13.Система ПД7.2 (оборудование)</v>
      </c>
      <c r="G716" s="3" t="str">
        <f t="shared" si="634"/>
        <v>13.Система ПД7.2 (оборудование)</v>
      </c>
      <c r="H716" s="3"/>
      <c r="I716" s="3"/>
      <c r="J716" s="3"/>
      <c r="K716" s="3"/>
      <c r="L716" s="3"/>
      <c r="M716" s="3"/>
      <c r="N716" s="3"/>
      <c r="O716" s="3">
        <f t="shared" ref="O716:AT716" si="635">O739</f>
        <v>1127.57</v>
      </c>
      <c r="P716" s="3">
        <f t="shared" si="635"/>
        <v>368.89</v>
      </c>
      <c r="Q716" s="3">
        <f t="shared" si="635"/>
        <v>154.63</v>
      </c>
      <c r="R716" s="3">
        <f t="shared" si="635"/>
        <v>10.38</v>
      </c>
      <c r="S716" s="3">
        <f t="shared" si="635"/>
        <v>604.04999999999995</v>
      </c>
      <c r="T716" s="3">
        <f t="shared" si="635"/>
        <v>0</v>
      </c>
      <c r="U716" s="3">
        <f t="shared" si="635"/>
        <v>65.867399999999989</v>
      </c>
      <c r="V716" s="3">
        <f t="shared" si="635"/>
        <v>0.84000000000000008</v>
      </c>
      <c r="W716" s="3">
        <f t="shared" si="635"/>
        <v>0</v>
      </c>
      <c r="X716" s="3">
        <f t="shared" si="635"/>
        <v>706.59</v>
      </c>
      <c r="Y716" s="3">
        <f t="shared" si="635"/>
        <v>436.25</v>
      </c>
      <c r="Z716" s="3">
        <f t="shared" si="635"/>
        <v>0</v>
      </c>
      <c r="AA716" s="3">
        <f t="shared" si="635"/>
        <v>0</v>
      </c>
      <c r="AB716" s="3">
        <f t="shared" si="635"/>
        <v>1127.57</v>
      </c>
      <c r="AC716" s="3">
        <f t="shared" si="635"/>
        <v>368.89</v>
      </c>
      <c r="AD716" s="3">
        <f t="shared" si="635"/>
        <v>154.63</v>
      </c>
      <c r="AE716" s="3">
        <f t="shared" si="635"/>
        <v>10.38</v>
      </c>
      <c r="AF716" s="3">
        <f t="shared" si="635"/>
        <v>604.04999999999995</v>
      </c>
      <c r="AG716" s="3">
        <f t="shared" si="635"/>
        <v>0</v>
      </c>
      <c r="AH716" s="3">
        <f t="shared" si="635"/>
        <v>65.867399999999989</v>
      </c>
      <c r="AI716" s="3">
        <f t="shared" si="635"/>
        <v>0.84000000000000008</v>
      </c>
      <c r="AJ716" s="3">
        <f t="shared" si="635"/>
        <v>0</v>
      </c>
      <c r="AK716" s="3">
        <f t="shared" si="635"/>
        <v>706.59</v>
      </c>
      <c r="AL716" s="3">
        <f t="shared" si="635"/>
        <v>436.25</v>
      </c>
      <c r="AM716" s="3">
        <f t="shared" si="635"/>
        <v>0</v>
      </c>
      <c r="AN716" s="3">
        <f t="shared" si="635"/>
        <v>0</v>
      </c>
      <c r="AO716" s="3">
        <f t="shared" si="635"/>
        <v>0</v>
      </c>
      <c r="AP716" s="3">
        <f t="shared" si="635"/>
        <v>0</v>
      </c>
      <c r="AQ716" s="3">
        <f t="shared" si="635"/>
        <v>0</v>
      </c>
      <c r="AR716" s="3">
        <f t="shared" si="635"/>
        <v>2270.41</v>
      </c>
      <c r="AS716" s="3">
        <f t="shared" si="635"/>
        <v>2270.41</v>
      </c>
      <c r="AT716" s="3">
        <f t="shared" si="635"/>
        <v>0</v>
      </c>
      <c r="AU716" s="3">
        <f t="shared" ref="AU716:BZ716" si="636">AU739</f>
        <v>0</v>
      </c>
      <c r="AV716" s="3">
        <f t="shared" si="636"/>
        <v>368.89</v>
      </c>
      <c r="AW716" s="3">
        <f t="shared" si="636"/>
        <v>368.89</v>
      </c>
      <c r="AX716" s="3">
        <f t="shared" si="636"/>
        <v>0</v>
      </c>
      <c r="AY716" s="3">
        <f t="shared" si="636"/>
        <v>368.89</v>
      </c>
      <c r="AZ716" s="3">
        <f t="shared" si="636"/>
        <v>0</v>
      </c>
      <c r="BA716" s="3">
        <f t="shared" si="636"/>
        <v>0</v>
      </c>
      <c r="BB716" s="3">
        <f t="shared" si="636"/>
        <v>0</v>
      </c>
      <c r="BC716" s="3">
        <f t="shared" si="636"/>
        <v>0</v>
      </c>
      <c r="BD716" s="3">
        <f t="shared" si="636"/>
        <v>0</v>
      </c>
      <c r="BE716" s="3">
        <f t="shared" si="636"/>
        <v>0</v>
      </c>
      <c r="BF716" s="3">
        <f t="shared" si="636"/>
        <v>0</v>
      </c>
      <c r="BG716" s="3">
        <f t="shared" si="636"/>
        <v>0</v>
      </c>
      <c r="BH716" s="3">
        <f t="shared" si="636"/>
        <v>0</v>
      </c>
      <c r="BI716" s="3">
        <f t="shared" si="636"/>
        <v>0</v>
      </c>
      <c r="BJ716" s="3">
        <f t="shared" si="636"/>
        <v>0</v>
      </c>
      <c r="BK716" s="3">
        <f t="shared" si="636"/>
        <v>0</v>
      </c>
      <c r="BL716" s="3">
        <f t="shared" si="636"/>
        <v>0</v>
      </c>
      <c r="BM716" s="3">
        <f t="shared" si="636"/>
        <v>0</v>
      </c>
      <c r="BN716" s="3">
        <f t="shared" si="636"/>
        <v>0</v>
      </c>
      <c r="BO716" s="3">
        <f t="shared" si="636"/>
        <v>0</v>
      </c>
      <c r="BP716" s="3">
        <f t="shared" si="636"/>
        <v>0</v>
      </c>
      <c r="BQ716" s="3">
        <f t="shared" si="636"/>
        <v>0</v>
      </c>
      <c r="BR716" s="3">
        <f t="shared" si="636"/>
        <v>0</v>
      </c>
      <c r="BS716" s="3">
        <f t="shared" si="636"/>
        <v>0</v>
      </c>
      <c r="BT716" s="3">
        <f t="shared" si="636"/>
        <v>0</v>
      </c>
      <c r="BU716" s="3">
        <f t="shared" si="636"/>
        <v>0</v>
      </c>
      <c r="BV716" s="3">
        <f t="shared" si="636"/>
        <v>0</v>
      </c>
      <c r="BW716" s="3">
        <f t="shared" si="636"/>
        <v>0</v>
      </c>
      <c r="BX716" s="3">
        <f t="shared" si="636"/>
        <v>0</v>
      </c>
      <c r="BY716" s="3">
        <f t="shared" si="636"/>
        <v>0</v>
      </c>
      <c r="BZ716" s="3">
        <f t="shared" si="636"/>
        <v>0</v>
      </c>
      <c r="CA716" s="3">
        <f t="shared" ref="CA716:DF716" si="637">CA739</f>
        <v>2270.41</v>
      </c>
      <c r="CB716" s="3">
        <f t="shared" si="637"/>
        <v>2270.41</v>
      </c>
      <c r="CC716" s="3">
        <f t="shared" si="637"/>
        <v>0</v>
      </c>
      <c r="CD716" s="3">
        <f t="shared" si="637"/>
        <v>0</v>
      </c>
      <c r="CE716" s="3">
        <f t="shared" si="637"/>
        <v>368.89</v>
      </c>
      <c r="CF716" s="3">
        <f t="shared" si="637"/>
        <v>368.89</v>
      </c>
      <c r="CG716" s="3">
        <f t="shared" si="637"/>
        <v>0</v>
      </c>
      <c r="CH716" s="3">
        <f t="shared" si="637"/>
        <v>368.89</v>
      </c>
      <c r="CI716" s="3">
        <f t="shared" si="637"/>
        <v>0</v>
      </c>
      <c r="CJ716" s="3">
        <f t="shared" si="637"/>
        <v>0</v>
      </c>
      <c r="CK716" s="3">
        <f t="shared" si="637"/>
        <v>0</v>
      </c>
      <c r="CL716" s="3">
        <f t="shared" si="637"/>
        <v>0</v>
      </c>
      <c r="CM716" s="3">
        <f t="shared" si="637"/>
        <v>0</v>
      </c>
      <c r="CN716" s="3">
        <f t="shared" si="637"/>
        <v>0</v>
      </c>
      <c r="CO716" s="3">
        <f t="shared" si="637"/>
        <v>0</v>
      </c>
      <c r="CP716" s="3">
        <f t="shared" si="637"/>
        <v>0</v>
      </c>
      <c r="CQ716" s="3">
        <f t="shared" si="637"/>
        <v>0</v>
      </c>
      <c r="CR716" s="3">
        <f t="shared" si="637"/>
        <v>0</v>
      </c>
      <c r="CS716" s="3">
        <f t="shared" si="637"/>
        <v>0</v>
      </c>
      <c r="CT716" s="3">
        <f t="shared" si="637"/>
        <v>0</v>
      </c>
      <c r="CU716" s="3">
        <f t="shared" si="637"/>
        <v>0</v>
      </c>
      <c r="CV716" s="3">
        <f t="shared" si="637"/>
        <v>0</v>
      </c>
      <c r="CW716" s="3">
        <f t="shared" si="637"/>
        <v>0</v>
      </c>
      <c r="CX716" s="3">
        <f t="shared" si="637"/>
        <v>0</v>
      </c>
      <c r="CY716" s="3">
        <f t="shared" si="637"/>
        <v>0</v>
      </c>
      <c r="CZ716" s="3">
        <f t="shared" si="637"/>
        <v>0</v>
      </c>
      <c r="DA716" s="3">
        <f t="shared" si="637"/>
        <v>0</v>
      </c>
      <c r="DB716" s="3">
        <f t="shared" si="637"/>
        <v>0</v>
      </c>
      <c r="DC716" s="3">
        <f t="shared" si="637"/>
        <v>0</v>
      </c>
      <c r="DD716" s="3">
        <f t="shared" si="637"/>
        <v>0</v>
      </c>
      <c r="DE716" s="3">
        <f t="shared" si="637"/>
        <v>0</v>
      </c>
      <c r="DF716" s="3">
        <f t="shared" si="637"/>
        <v>0</v>
      </c>
      <c r="DG716" s="4">
        <f t="shared" ref="DG716:EL716" si="638">DG739</f>
        <v>107833.46</v>
      </c>
      <c r="DH716" s="4">
        <f t="shared" si="638"/>
        <v>107074.78</v>
      </c>
      <c r="DI716" s="4">
        <f t="shared" si="638"/>
        <v>154.63</v>
      </c>
      <c r="DJ716" s="4">
        <f t="shared" si="638"/>
        <v>10.38</v>
      </c>
      <c r="DK716" s="4">
        <f t="shared" si="638"/>
        <v>604.04999999999995</v>
      </c>
      <c r="DL716" s="4">
        <f t="shared" si="638"/>
        <v>0</v>
      </c>
      <c r="DM716" s="4">
        <f t="shared" si="638"/>
        <v>65.867399999999989</v>
      </c>
      <c r="DN716" s="4">
        <f t="shared" si="638"/>
        <v>0.84000000000000008</v>
      </c>
      <c r="DO716" s="4">
        <f t="shared" si="638"/>
        <v>0</v>
      </c>
      <c r="DP716" s="4">
        <f t="shared" si="638"/>
        <v>706.59</v>
      </c>
      <c r="DQ716" s="4">
        <f t="shared" si="638"/>
        <v>436.25</v>
      </c>
      <c r="DR716" s="4">
        <f t="shared" si="638"/>
        <v>0</v>
      </c>
      <c r="DS716" s="4">
        <f t="shared" si="638"/>
        <v>0</v>
      </c>
      <c r="DT716" s="4">
        <f t="shared" si="638"/>
        <v>107833.46</v>
      </c>
      <c r="DU716" s="4">
        <f t="shared" si="638"/>
        <v>107074.78</v>
      </c>
      <c r="DV716" s="4">
        <f t="shared" si="638"/>
        <v>154.63</v>
      </c>
      <c r="DW716" s="4">
        <f t="shared" si="638"/>
        <v>10.38</v>
      </c>
      <c r="DX716" s="4">
        <f t="shared" si="638"/>
        <v>604.04999999999995</v>
      </c>
      <c r="DY716" s="4">
        <f t="shared" si="638"/>
        <v>0</v>
      </c>
      <c r="DZ716" s="4">
        <f t="shared" si="638"/>
        <v>65.867399999999989</v>
      </c>
      <c r="EA716" s="4">
        <f t="shared" si="638"/>
        <v>0.84000000000000008</v>
      </c>
      <c r="EB716" s="4">
        <f t="shared" si="638"/>
        <v>0</v>
      </c>
      <c r="EC716" s="4">
        <f t="shared" si="638"/>
        <v>706.59</v>
      </c>
      <c r="ED716" s="4">
        <f t="shared" si="638"/>
        <v>436.25</v>
      </c>
      <c r="EE716" s="4">
        <f t="shared" si="638"/>
        <v>0</v>
      </c>
      <c r="EF716" s="4">
        <f t="shared" si="638"/>
        <v>0</v>
      </c>
      <c r="EG716" s="4">
        <f t="shared" si="638"/>
        <v>0</v>
      </c>
      <c r="EH716" s="4">
        <f t="shared" si="638"/>
        <v>102539.84</v>
      </c>
      <c r="EI716" s="4">
        <f t="shared" si="638"/>
        <v>0</v>
      </c>
      <c r="EJ716" s="4">
        <f t="shared" si="638"/>
        <v>108976.3</v>
      </c>
      <c r="EK716" s="4">
        <f t="shared" si="638"/>
        <v>6436.46</v>
      </c>
      <c r="EL716" s="4">
        <f t="shared" si="638"/>
        <v>0</v>
      </c>
      <c r="EM716" s="4">
        <f t="shared" ref="EM716:FR716" si="639">EM739</f>
        <v>0</v>
      </c>
      <c r="EN716" s="4">
        <f t="shared" si="639"/>
        <v>107074.78</v>
      </c>
      <c r="EO716" s="4">
        <f t="shared" si="639"/>
        <v>4534.9399999999996</v>
      </c>
      <c r="EP716" s="4">
        <f t="shared" si="639"/>
        <v>0</v>
      </c>
      <c r="EQ716" s="4">
        <f t="shared" si="639"/>
        <v>4534.9399999999996</v>
      </c>
      <c r="ER716" s="4">
        <f t="shared" si="639"/>
        <v>102539.84</v>
      </c>
      <c r="ES716" s="4">
        <f t="shared" si="639"/>
        <v>0</v>
      </c>
      <c r="ET716" s="4">
        <f t="shared" si="639"/>
        <v>0</v>
      </c>
      <c r="EU716" s="4">
        <f t="shared" si="639"/>
        <v>0</v>
      </c>
      <c r="EV716" s="4">
        <f t="shared" si="639"/>
        <v>0</v>
      </c>
      <c r="EW716" s="4">
        <f t="shared" si="639"/>
        <v>0</v>
      </c>
      <c r="EX716" s="4">
        <f t="shared" si="639"/>
        <v>0</v>
      </c>
      <c r="EY716" s="4">
        <f t="shared" si="639"/>
        <v>0</v>
      </c>
      <c r="EZ716" s="4">
        <f t="shared" si="639"/>
        <v>0</v>
      </c>
      <c r="FA716" s="4">
        <f t="shared" si="639"/>
        <v>0</v>
      </c>
      <c r="FB716" s="4">
        <f t="shared" si="639"/>
        <v>0</v>
      </c>
      <c r="FC716" s="4">
        <f t="shared" si="639"/>
        <v>0</v>
      </c>
      <c r="FD716" s="4">
        <f t="shared" si="639"/>
        <v>0</v>
      </c>
      <c r="FE716" s="4">
        <f t="shared" si="639"/>
        <v>0</v>
      </c>
      <c r="FF716" s="4">
        <f t="shared" si="639"/>
        <v>0</v>
      </c>
      <c r="FG716" s="4">
        <f t="shared" si="639"/>
        <v>0</v>
      </c>
      <c r="FH716" s="4">
        <f t="shared" si="639"/>
        <v>0</v>
      </c>
      <c r="FI716" s="4">
        <f t="shared" si="639"/>
        <v>0</v>
      </c>
      <c r="FJ716" s="4">
        <f t="shared" si="639"/>
        <v>0</v>
      </c>
      <c r="FK716" s="4">
        <f t="shared" si="639"/>
        <v>0</v>
      </c>
      <c r="FL716" s="4">
        <f t="shared" si="639"/>
        <v>0</v>
      </c>
      <c r="FM716" s="4">
        <f t="shared" si="639"/>
        <v>0</v>
      </c>
      <c r="FN716" s="4">
        <f t="shared" si="639"/>
        <v>0</v>
      </c>
      <c r="FO716" s="4">
        <f t="shared" si="639"/>
        <v>0</v>
      </c>
      <c r="FP716" s="4">
        <f t="shared" si="639"/>
        <v>0</v>
      </c>
      <c r="FQ716" s="4">
        <f t="shared" si="639"/>
        <v>102539.84</v>
      </c>
      <c r="FR716" s="4">
        <f t="shared" si="639"/>
        <v>0</v>
      </c>
      <c r="FS716" s="4">
        <f t="shared" ref="FS716:GX716" si="640">FS739</f>
        <v>108976.3</v>
      </c>
      <c r="FT716" s="4">
        <f t="shared" si="640"/>
        <v>6436.46</v>
      </c>
      <c r="FU716" s="4">
        <f t="shared" si="640"/>
        <v>0</v>
      </c>
      <c r="FV716" s="4">
        <f t="shared" si="640"/>
        <v>0</v>
      </c>
      <c r="FW716" s="4">
        <f t="shared" si="640"/>
        <v>107074.78</v>
      </c>
      <c r="FX716" s="4">
        <f t="shared" si="640"/>
        <v>4534.9400000000023</v>
      </c>
      <c r="FY716" s="4">
        <f t="shared" si="640"/>
        <v>0</v>
      </c>
      <c r="FZ716" s="4">
        <f t="shared" si="640"/>
        <v>4534.9400000000023</v>
      </c>
      <c r="GA716" s="4">
        <f t="shared" si="640"/>
        <v>102539.84</v>
      </c>
      <c r="GB716" s="4">
        <f t="shared" si="640"/>
        <v>0</v>
      </c>
      <c r="GC716" s="4">
        <f t="shared" si="640"/>
        <v>0</v>
      </c>
      <c r="GD716" s="4">
        <f t="shared" si="640"/>
        <v>0</v>
      </c>
      <c r="GE716" s="4">
        <f t="shared" si="640"/>
        <v>0</v>
      </c>
      <c r="GF716" s="4">
        <f t="shared" si="640"/>
        <v>0</v>
      </c>
      <c r="GG716" s="4">
        <f t="shared" si="640"/>
        <v>0</v>
      </c>
      <c r="GH716" s="4">
        <f t="shared" si="640"/>
        <v>0</v>
      </c>
      <c r="GI716" s="4">
        <f t="shared" si="640"/>
        <v>0</v>
      </c>
      <c r="GJ716" s="4">
        <f t="shared" si="640"/>
        <v>0</v>
      </c>
      <c r="GK716" s="4">
        <f t="shared" si="640"/>
        <v>0</v>
      </c>
      <c r="GL716" s="4">
        <f t="shared" si="640"/>
        <v>0</v>
      </c>
      <c r="GM716" s="4">
        <f t="shared" si="640"/>
        <v>0</v>
      </c>
      <c r="GN716" s="4">
        <f t="shared" si="640"/>
        <v>0</v>
      </c>
      <c r="GO716" s="4">
        <f t="shared" si="640"/>
        <v>0</v>
      </c>
      <c r="GP716" s="4">
        <f t="shared" si="640"/>
        <v>0</v>
      </c>
      <c r="GQ716" s="4">
        <f t="shared" si="640"/>
        <v>0</v>
      </c>
      <c r="GR716" s="4">
        <f t="shared" si="640"/>
        <v>0</v>
      </c>
      <c r="GS716" s="4">
        <f t="shared" si="640"/>
        <v>0</v>
      </c>
      <c r="GT716" s="4">
        <f t="shared" si="640"/>
        <v>0</v>
      </c>
      <c r="GU716" s="4">
        <f t="shared" si="640"/>
        <v>0</v>
      </c>
      <c r="GV716" s="4">
        <f t="shared" si="640"/>
        <v>0</v>
      </c>
      <c r="GW716" s="4">
        <f t="shared" si="640"/>
        <v>0</v>
      </c>
      <c r="GX716" s="4">
        <f t="shared" si="640"/>
        <v>0</v>
      </c>
    </row>
    <row r="718" spans="1:255">
      <c r="A718" s="2">
        <v>17</v>
      </c>
      <c r="B718" s="2">
        <v>1</v>
      </c>
      <c r="C718" s="2">
        <f>ROW(SmtRes!A661)</f>
        <v>661</v>
      </c>
      <c r="D718" s="2">
        <f>ROW(EtalonRes!A757)</f>
        <v>757</v>
      </c>
      <c r="E718" s="2" t="s">
        <v>376</v>
      </c>
      <c r="F718" s="2" t="s">
        <v>247</v>
      </c>
      <c r="G718" s="2" t="s">
        <v>248</v>
      </c>
      <c r="H718" s="2" t="s">
        <v>19</v>
      </c>
      <c r="I718" s="2">
        <v>1</v>
      </c>
      <c r="J718" s="2">
        <v>0</v>
      </c>
      <c r="K718" s="2"/>
      <c r="L718" s="2"/>
      <c r="M718" s="2"/>
      <c r="N718" s="2"/>
      <c r="O718" s="2">
        <f t="shared" ref="O718:O737" si="641">ROUND(CP718,2)</f>
        <v>883.44</v>
      </c>
      <c r="P718" s="2">
        <f t="shared" ref="P718:P737" si="642">ROUND(CQ718*I718,2)</f>
        <v>180.79</v>
      </c>
      <c r="Q718" s="2">
        <f t="shared" ref="Q718:Q737" si="643">ROUND(CR718*I718,2)</f>
        <v>148.91</v>
      </c>
      <c r="R718" s="2">
        <f t="shared" ref="R718:R737" si="644">ROUND(CS718*I718,2)</f>
        <v>10.199999999999999</v>
      </c>
      <c r="S718" s="2">
        <f t="shared" ref="S718:S737" si="645">ROUND(CT718*I718,2)</f>
        <v>553.74</v>
      </c>
      <c r="T718" s="2">
        <f t="shared" ref="T718:T737" si="646">ROUND(CU718*I718,2)</f>
        <v>0</v>
      </c>
      <c r="U718" s="2">
        <f t="shared" ref="U718:U737" si="647">CV718*I718</f>
        <v>60.319799999999994</v>
      </c>
      <c r="V718" s="2">
        <f t="shared" ref="V718:V737" si="648">CW718*I718</f>
        <v>0.82500000000000007</v>
      </c>
      <c r="W718" s="2">
        <f t="shared" ref="W718:W737" si="649">ROUND(CX718*I718,2)</f>
        <v>0</v>
      </c>
      <c r="X718" s="2">
        <f t="shared" ref="X718:X737" si="650">ROUND(CY718,2)</f>
        <v>648.53</v>
      </c>
      <c r="Y718" s="2">
        <f t="shared" ref="Y718:Y737" si="651">ROUND(CZ718,2)</f>
        <v>400.4</v>
      </c>
      <c r="Z718" s="2"/>
      <c r="AA718" s="2">
        <v>33304975</v>
      </c>
      <c r="AB718" s="2">
        <f t="shared" ref="AB718:AB737" si="652">ROUND((AC718+AD718+AF718),2)</f>
        <v>883.44</v>
      </c>
      <c r="AC718" s="2">
        <f t="shared" ref="AC718:AC737" si="653">ROUND((ES718),2)</f>
        <v>180.79</v>
      </c>
      <c r="AD718" s="2">
        <f>ROUND((((((ET718*1.2)*1.25))-(((EU718*1.2)*1.25)))+AE718),2)</f>
        <v>148.91</v>
      </c>
      <c r="AE718" s="2">
        <f>ROUND((((EU718*1.2)*1.25)),2)</f>
        <v>10.199999999999999</v>
      </c>
      <c r="AF718" s="2">
        <f>ROUND((((EV718*1.2)*1.15)),2)</f>
        <v>553.74</v>
      </c>
      <c r="AG718" s="2">
        <f t="shared" ref="AG718:AG737" si="654">ROUND((AP718),2)</f>
        <v>0</v>
      </c>
      <c r="AH718" s="2">
        <f>(((EW718*1.2)*1.15))</f>
        <v>60.319799999999994</v>
      </c>
      <c r="AI718" s="2">
        <f>(((EX718*1.2)*1.25))</f>
        <v>0.82500000000000007</v>
      </c>
      <c r="AJ718" s="2">
        <f t="shared" ref="AJ718:AJ737" si="655">(AS718)</f>
        <v>0</v>
      </c>
      <c r="AK718" s="2">
        <v>681.32</v>
      </c>
      <c r="AL718" s="2">
        <v>180.79</v>
      </c>
      <c r="AM718" s="2">
        <v>99.27</v>
      </c>
      <c r="AN718" s="2">
        <v>6.8</v>
      </c>
      <c r="AO718" s="2">
        <v>401.26</v>
      </c>
      <c r="AP718" s="2">
        <v>0</v>
      </c>
      <c r="AQ718" s="2">
        <v>43.71</v>
      </c>
      <c r="AR718" s="2">
        <v>0.55000000000000004</v>
      </c>
      <c r="AS718" s="2">
        <v>0</v>
      </c>
      <c r="AT718" s="2">
        <v>115</v>
      </c>
      <c r="AU718" s="2">
        <v>71</v>
      </c>
      <c r="AV718" s="2">
        <v>1</v>
      </c>
      <c r="AW718" s="2">
        <v>1</v>
      </c>
      <c r="AX718" s="2"/>
      <c r="AY718" s="2"/>
      <c r="AZ718" s="2">
        <v>1</v>
      </c>
      <c r="BA718" s="2">
        <v>1</v>
      </c>
      <c r="BB718" s="2">
        <v>1</v>
      </c>
      <c r="BC718" s="2">
        <v>1</v>
      </c>
      <c r="BD718" s="2" t="s">
        <v>3</v>
      </c>
      <c r="BE718" s="2" t="s">
        <v>3</v>
      </c>
      <c r="BF718" s="2" t="s">
        <v>3</v>
      </c>
      <c r="BG718" s="2" t="s">
        <v>3</v>
      </c>
      <c r="BH718" s="2">
        <v>0</v>
      </c>
      <c r="BI718" s="2">
        <v>1</v>
      </c>
      <c r="BJ718" s="2" t="s">
        <v>249</v>
      </c>
      <c r="BK718" s="2"/>
      <c r="BL718" s="2"/>
      <c r="BM718" s="2">
        <v>20001</v>
      </c>
      <c r="BN718" s="2">
        <v>0</v>
      </c>
      <c r="BO718" s="2" t="s">
        <v>3</v>
      </c>
      <c r="BP718" s="2">
        <v>0</v>
      </c>
      <c r="BQ718" s="2">
        <v>2</v>
      </c>
      <c r="BR718" s="2">
        <v>0</v>
      </c>
      <c r="BS718" s="2">
        <v>1</v>
      </c>
      <c r="BT718" s="2">
        <v>1</v>
      </c>
      <c r="BU718" s="2">
        <v>1</v>
      </c>
      <c r="BV718" s="2">
        <v>1</v>
      </c>
      <c r="BW718" s="2">
        <v>1</v>
      </c>
      <c r="BX718" s="2">
        <v>1</v>
      </c>
      <c r="BY718" s="2" t="s">
        <v>3</v>
      </c>
      <c r="BZ718" s="2">
        <v>128</v>
      </c>
      <c r="CA718" s="2">
        <v>83</v>
      </c>
      <c r="CB718" s="2"/>
      <c r="CC718" s="2"/>
      <c r="CD718" s="2"/>
      <c r="CE718" s="2">
        <v>0</v>
      </c>
      <c r="CF718" s="2">
        <v>0</v>
      </c>
      <c r="CG718" s="2">
        <v>0</v>
      </c>
      <c r="CH718" s="2"/>
      <c r="CI718" s="2"/>
      <c r="CJ718" s="2"/>
      <c r="CK718" s="2"/>
      <c r="CL718" s="2"/>
      <c r="CM718" s="2">
        <v>0</v>
      </c>
      <c r="CN718" s="2" t="s">
        <v>954</v>
      </c>
      <c r="CO718" s="2">
        <v>0</v>
      </c>
      <c r="CP718" s="2">
        <f t="shared" ref="CP718:CP737" si="656">(P718+Q718+S718)</f>
        <v>883.44</v>
      </c>
      <c r="CQ718" s="2">
        <f t="shared" ref="CQ718:CQ737" si="657">AC718*BC718</f>
        <v>180.79</v>
      </c>
      <c r="CR718" s="2">
        <f t="shared" ref="CR718:CR737" si="658">AD718*BB718</f>
        <v>148.91</v>
      </c>
      <c r="CS718" s="2">
        <f t="shared" ref="CS718:CS737" si="659">AE718*BS718</f>
        <v>10.199999999999999</v>
      </c>
      <c r="CT718" s="2">
        <f t="shared" ref="CT718:CT737" si="660">AF718*BA718</f>
        <v>553.74</v>
      </c>
      <c r="CU718" s="2">
        <f t="shared" ref="CU718:CU737" si="661">AG718</f>
        <v>0</v>
      </c>
      <c r="CV718" s="2">
        <f t="shared" ref="CV718:CV737" si="662">AH718</f>
        <v>60.319799999999994</v>
      </c>
      <c r="CW718" s="2">
        <f t="shared" ref="CW718:CW737" si="663">AI718</f>
        <v>0.82500000000000007</v>
      </c>
      <c r="CX718" s="2">
        <f t="shared" ref="CX718:CX737" si="664">AJ718</f>
        <v>0</v>
      </c>
      <c r="CY718" s="2">
        <f t="shared" ref="CY718:CY737" si="665">(((S718+R718)*AT718)/100)</f>
        <v>648.53100000000006</v>
      </c>
      <c r="CZ718" s="2">
        <f t="shared" ref="CZ718:CZ737" si="666">(((S718+R718)*AU718)/100)</f>
        <v>400.39740000000006</v>
      </c>
      <c r="DA718" s="2"/>
      <c r="DB718" s="2"/>
      <c r="DC718" s="2" t="s">
        <v>3</v>
      </c>
      <c r="DD718" s="2" t="s">
        <v>3</v>
      </c>
      <c r="DE718" s="2" t="s">
        <v>21</v>
      </c>
      <c r="DF718" s="2" t="s">
        <v>21</v>
      </c>
      <c r="DG718" s="2" t="s">
        <v>22</v>
      </c>
      <c r="DH718" s="2" t="s">
        <v>3</v>
      </c>
      <c r="DI718" s="2" t="s">
        <v>22</v>
      </c>
      <c r="DJ718" s="2" t="s">
        <v>21</v>
      </c>
      <c r="DK718" s="2" t="s">
        <v>3</v>
      </c>
      <c r="DL718" s="2" t="s">
        <v>3</v>
      </c>
      <c r="DM718" s="2" t="s">
        <v>3</v>
      </c>
      <c r="DN718" s="2">
        <v>0</v>
      </c>
      <c r="DO718" s="2">
        <v>0</v>
      </c>
      <c r="DP718" s="2">
        <v>1</v>
      </c>
      <c r="DQ718" s="2">
        <v>1</v>
      </c>
      <c r="DR718" s="2"/>
      <c r="DS718" s="2"/>
      <c r="DT718" s="2"/>
      <c r="DU718" s="2">
        <v>1013</v>
      </c>
      <c r="DV718" s="2" t="s">
        <v>19</v>
      </c>
      <c r="DW718" s="2" t="s">
        <v>19</v>
      </c>
      <c r="DX718" s="2">
        <v>1</v>
      </c>
      <c r="DY718" s="2"/>
      <c r="DZ718" s="2"/>
      <c r="EA718" s="2"/>
      <c r="EB718" s="2"/>
      <c r="EC718" s="2"/>
      <c r="ED718" s="2"/>
      <c r="EE718" s="2">
        <v>31102217</v>
      </c>
      <c r="EF718" s="2">
        <v>2</v>
      </c>
      <c r="EG718" s="2" t="s">
        <v>23</v>
      </c>
      <c r="EH718" s="2">
        <v>0</v>
      </c>
      <c r="EI718" s="2" t="s">
        <v>3</v>
      </c>
      <c r="EJ718" s="2">
        <v>1</v>
      </c>
      <c r="EK718" s="2">
        <v>20001</v>
      </c>
      <c r="EL718" s="2" t="s">
        <v>24</v>
      </c>
      <c r="EM718" s="2" t="s">
        <v>25</v>
      </c>
      <c r="EN718" s="2"/>
      <c r="EO718" s="2" t="s">
        <v>26</v>
      </c>
      <c r="EP718" s="2"/>
      <c r="EQ718" s="2">
        <v>0</v>
      </c>
      <c r="ER718" s="2">
        <v>681.32</v>
      </c>
      <c r="ES718" s="2">
        <v>180.79</v>
      </c>
      <c r="ET718" s="2">
        <v>99.27</v>
      </c>
      <c r="EU718" s="2">
        <v>6.8</v>
      </c>
      <c r="EV718" s="2">
        <v>401.26</v>
      </c>
      <c r="EW718" s="2">
        <v>43.71</v>
      </c>
      <c r="EX718" s="2">
        <v>0.55000000000000004</v>
      </c>
      <c r="EY718" s="2">
        <v>0</v>
      </c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>
        <v>0</v>
      </c>
      <c r="FR718" s="2">
        <f t="shared" ref="FR718:FR737" si="667">ROUND(IF(AND(BH718=3,BI718=3),P718,0),2)</f>
        <v>0</v>
      </c>
      <c r="FS718" s="2">
        <v>0</v>
      </c>
      <c r="FT718" s="2" t="s">
        <v>27</v>
      </c>
      <c r="FU718" s="2" t="s">
        <v>28</v>
      </c>
      <c r="FV718" s="2"/>
      <c r="FW718" s="2"/>
      <c r="FX718" s="2">
        <v>115.2</v>
      </c>
      <c r="FY718" s="2">
        <v>70.55</v>
      </c>
      <c r="FZ718" s="2"/>
      <c r="GA718" s="2" t="s">
        <v>3</v>
      </c>
      <c r="GB718" s="2"/>
      <c r="GC718" s="2"/>
      <c r="GD718" s="2">
        <v>1</v>
      </c>
      <c r="GE718" s="2"/>
      <c r="GF718" s="2">
        <v>952399384</v>
      </c>
      <c r="GG718" s="2">
        <v>2</v>
      </c>
      <c r="GH718" s="2">
        <v>1</v>
      </c>
      <c r="GI718" s="2">
        <v>-2</v>
      </c>
      <c r="GJ718" s="2">
        <v>0</v>
      </c>
      <c r="GK718" s="2">
        <v>0</v>
      </c>
      <c r="GL718" s="2">
        <f t="shared" ref="GL718:GL737" si="668">ROUND(IF(AND(BH718=3,BI718=3,FS718&lt;&gt;0),P718,0),2)</f>
        <v>0</v>
      </c>
      <c r="GM718" s="2">
        <f t="shared" ref="GM718:GM737" si="669">ROUND(O718+X718+Y718,2)+GX718</f>
        <v>1932.37</v>
      </c>
      <c r="GN718" s="2">
        <f t="shared" ref="GN718:GN737" si="670">IF(OR(BI718=0,BI718=1),ROUND(O718+X718+Y718,2),0)</f>
        <v>1932.37</v>
      </c>
      <c r="GO718" s="2">
        <f t="shared" ref="GO718:GO737" si="671">IF(BI718=2,ROUND(O718+X718+Y718,2),0)</f>
        <v>0</v>
      </c>
      <c r="GP718" s="2">
        <f t="shared" ref="GP718:GP737" si="672">IF(BI718=4,ROUND(O718+X718+Y718,2)+GX718,0)</f>
        <v>0</v>
      </c>
      <c r="GQ718" s="2"/>
      <c r="GR718" s="2">
        <v>0</v>
      </c>
      <c r="GS718" s="2">
        <v>3</v>
      </c>
      <c r="GT718" s="2">
        <v>0</v>
      </c>
      <c r="GU718" s="2" t="s">
        <v>3</v>
      </c>
      <c r="GV718" s="2">
        <f t="shared" ref="GV718:GV737" si="673">ROUND((GT718),2)</f>
        <v>0</v>
      </c>
      <c r="GW718" s="2">
        <v>1</v>
      </c>
      <c r="GX718" s="2">
        <f t="shared" ref="GX718:GX737" si="674">ROUND(HC718*I718,2)</f>
        <v>0</v>
      </c>
      <c r="GY718" s="2"/>
      <c r="GZ718" s="2"/>
      <c r="HA718" s="2">
        <v>0</v>
      </c>
      <c r="HB718" s="2">
        <v>0</v>
      </c>
      <c r="HC718" s="2">
        <f t="shared" ref="HC718:HC737" si="675">GV718*GW718</f>
        <v>0</v>
      </c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>
        <v>0</v>
      </c>
      <c r="IL718" s="2"/>
      <c r="IM718" s="2"/>
      <c r="IN718" s="2"/>
      <c r="IO718" s="2"/>
      <c r="IP718" s="2"/>
      <c r="IQ718" s="2"/>
      <c r="IR718" s="2"/>
      <c r="IS718" s="2"/>
      <c r="IT718" s="2"/>
      <c r="IU718" s="2"/>
    </row>
    <row r="719" spans="1:255">
      <c r="A719">
        <v>17</v>
      </c>
      <c r="B719">
        <v>1</v>
      </c>
      <c r="C719">
        <f>ROW(SmtRes!A678)</f>
        <v>678</v>
      </c>
      <c r="D719">
        <f>ROW(EtalonRes!A774)</f>
        <v>774</v>
      </c>
      <c r="E719" t="s">
        <v>376</v>
      </c>
      <c r="F719" t="s">
        <v>247</v>
      </c>
      <c r="G719" t="s">
        <v>248</v>
      </c>
      <c r="H719" t="s">
        <v>19</v>
      </c>
      <c r="I719">
        <v>1</v>
      </c>
      <c r="J719">
        <v>0</v>
      </c>
      <c r="O719">
        <f t="shared" si="641"/>
        <v>883.44</v>
      </c>
      <c r="P719">
        <f t="shared" si="642"/>
        <v>180.79</v>
      </c>
      <c r="Q719">
        <f t="shared" si="643"/>
        <v>148.91</v>
      </c>
      <c r="R719">
        <f t="shared" si="644"/>
        <v>10.199999999999999</v>
      </c>
      <c r="S719">
        <f t="shared" si="645"/>
        <v>553.74</v>
      </c>
      <c r="T719">
        <f t="shared" si="646"/>
        <v>0</v>
      </c>
      <c r="U719">
        <f t="shared" si="647"/>
        <v>60.319799999999994</v>
      </c>
      <c r="V719">
        <f t="shared" si="648"/>
        <v>0.82500000000000007</v>
      </c>
      <c r="W719">
        <f t="shared" si="649"/>
        <v>0</v>
      </c>
      <c r="X719">
        <f t="shared" si="650"/>
        <v>648.53</v>
      </c>
      <c r="Y719">
        <f t="shared" si="651"/>
        <v>400.4</v>
      </c>
      <c r="AA719">
        <v>33304960</v>
      </c>
      <c r="AB719">
        <f t="shared" si="652"/>
        <v>883.44</v>
      </c>
      <c r="AC719">
        <f t="shared" si="653"/>
        <v>180.79</v>
      </c>
      <c r="AD719">
        <f>ROUND((((((ET719*1.2)*1.25))-(((EU719*1.2)*1.25)))+AE719),2)</f>
        <v>148.91</v>
      </c>
      <c r="AE719">
        <f>ROUND((((EU719*1.2)*1.25)),2)</f>
        <v>10.199999999999999</v>
      </c>
      <c r="AF719">
        <f>ROUND((((EV719*1.2)*1.15)),2)</f>
        <v>553.74</v>
      </c>
      <c r="AG719">
        <f t="shared" si="654"/>
        <v>0</v>
      </c>
      <c r="AH719">
        <f>(((EW719*1.2)*1.15))</f>
        <v>60.319799999999994</v>
      </c>
      <c r="AI719">
        <f>(((EX719*1.2)*1.25))</f>
        <v>0.82500000000000007</v>
      </c>
      <c r="AJ719">
        <f t="shared" si="655"/>
        <v>0</v>
      </c>
      <c r="AK719">
        <v>681.32</v>
      </c>
      <c r="AL719">
        <v>180.79</v>
      </c>
      <c r="AM719">
        <v>99.27</v>
      </c>
      <c r="AN719">
        <v>6.8</v>
      </c>
      <c r="AO719">
        <v>401.26</v>
      </c>
      <c r="AP719">
        <v>0</v>
      </c>
      <c r="AQ719">
        <v>43.71</v>
      </c>
      <c r="AR719">
        <v>0.55000000000000004</v>
      </c>
      <c r="AS719">
        <v>0</v>
      </c>
      <c r="AT719">
        <v>115</v>
      </c>
      <c r="AU719">
        <v>71</v>
      </c>
      <c r="AV719">
        <v>1</v>
      </c>
      <c r="AW719">
        <v>1</v>
      </c>
      <c r="AZ719">
        <v>1</v>
      </c>
      <c r="BA719">
        <v>1</v>
      </c>
      <c r="BB719">
        <v>1</v>
      </c>
      <c r="BC719">
        <v>1</v>
      </c>
      <c r="BD719" t="s">
        <v>3</v>
      </c>
      <c r="BE719" t="s">
        <v>3</v>
      </c>
      <c r="BF719" t="s">
        <v>3</v>
      </c>
      <c r="BG719" t="s">
        <v>3</v>
      </c>
      <c r="BH719">
        <v>0</v>
      </c>
      <c r="BI719">
        <v>1</v>
      </c>
      <c r="BJ719" t="s">
        <v>249</v>
      </c>
      <c r="BM719">
        <v>20001</v>
      </c>
      <c r="BN719">
        <v>0</v>
      </c>
      <c r="BO719" t="s">
        <v>3</v>
      </c>
      <c r="BP719">
        <v>0</v>
      </c>
      <c r="BQ719">
        <v>2</v>
      </c>
      <c r="BR719">
        <v>0</v>
      </c>
      <c r="BS719">
        <v>1</v>
      </c>
      <c r="BT719">
        <v>1</v>
      </c>
      <c r="BU719">
        <v>1</v>
      </c>
      <c r="BV719">
        <v>1</v>
      </c>
      <c r="BW719">
        <v>1</v>
      </c>
      <c r="BX719">
        <v>1</v>
      </c>
      <c r="BY719" t="s">
        <v>3</v>
      </c>
      <c r="BZ719">
        <v>128</v>
      </c>
      <c r="CA719">
        <v>83</v>
      </c>
      <c r="CE719">
        <v>0</v>
      </c>
      <c r="CF719">
        <v>0</v>
      </c>
      <c r="CG719">
        <v>0</v>
      </c>
      <c r="CM719">
        <v>0</v>
      </c>
      <c r="CN719" t="s">
        <v>954</v>
      </c>
      <c r="CO719">
        <v>0</v>
      </c>
      <c r="CP719">
        <f t="shared" si="656"/>
        <v>883.44</v>
      </c>
      <c r="CQ719">
        <f t="shared" si="657"/>
        <v>180.79</v>
      </c>
      <c r="CR719">
        <f t="shared" si="658"/>
        <v>148.91</v>
      </c>
      <c r="CS719">
        <f t="shared" si="659"/>
        <v>10.199999999999999</v>
      </c>
      <c r="CT719">
        <f t="shared" si="660"/>
        <v>553.74</v>
      </c>
      <c r="CU719">
        <f t="shared" si="661"/>
        <v>0</v>
      </c>
      <c r="CV719">
        <f t="shared" si="662"/>
        <v>60.319799999999994</v>
      </c>
      <c r="CW719">
        <f t="shared" si="663"/>
        <v>0.82500000000000007</v>
      </c>
      <c r="CX719">
        <f t="shared" si="664"/>
        <v>0</v>
      </c>
      <c r="CY719">
        <f t="shared" si="665"/>
        <v>648.53100000000006</v>
      </c>
      <c r="CZ719">
        <f t="shared" si="666"/>
        <v>400.39740000000006</v>
      </c>
      <c r="DC719" t="s">
        <v>3</v>
      </c>
      <c r="DD719" t="s">
        <v>3</v>
      </c>
      <c r="DE719" t="s">
        <v>21</v>
      </c>
      <c r="DF719" t="s">
        <v>21</v>
      </c>
      <c r="DG719" t="s">
        <v>22</v>
      </c>
      <c r="DH719" t="s">
        <v>3</v>
      </c>
      <c r="DI719" t="s">
        <v>22</v>
      </c>
      <c r="DJ719" t="s">
        <v>21</v>
      </c>
      <c r="DK719" t="s">
        <v>3</v>
      </c>
      <c r="DL719" t="s">
        <v>3</v>
      </c>
      <c r="DM719" t="s">
        <v>3</v>
      </c>
      <c r="DN719">
        <v>0</v>
      </c>
      <c r="DO719">
        <v>0</v>
      </c>
      <c r="DP719">
        <v>1</v>
      </c>
      <c r="DQ719">
        <v>1</v>
      </c>
      <c r="DU719">
        <v>1013</v>
      </c>
      <c r="DV719" t="s">
        <v>19</v>
      </c>
      <c r="DW719" t="s">
        <v>19</v>
      </c>
      <c r="DX719">
        <v>1</v>
      </c>
      <c r="EE719">
        <v>31102217</v>
      </c>
      <c r="EF719">
        <v>2</v>
      </c>
      <c r="EG719" t="s">
        <v>23</v>
      </c>
      <c r="EH719">
        <v>0</v>
      </c>
      <c r="EI719" t="s">
        <v>3</v>
      </c>
      <c r="EJ719">
        <v>1</v>
      </c>
      <c r="EK719">
        <v>20001</v>
      </c>
      <c r="EL719" t="s">
        <v>24</v>
      </c>
      <c r="EM719" t="s">
        <v>25</v>
      </c>
      <c r="EO719" t="s">
        <v>26</v>
      </c>
      <c r="EQ719">
        <v>0</v>
      </c>
      <c r="ER719">
        <v>681.32</v>
      </c>
      <c r="ES719">
        <v>180.79</v>
      </c>
      <c r="ET719">
        <v>99.27</v>
      </c>
      <c r="EU719">
        <v>6.8</v>
      </c>
      <c r="EV719">
        <v>401.26</v>
      </c>
      <c r="EW719">
        <v>43.71</v>
      </c>
      <c r="EX719">
        <v>0.55000000000000004</v>
      </c>
      <c r="EY719">
        <v>0</v>
      </c>
      <c r="FQ719">
        <v>0</v>
      </c>
      <c r="FR719">
        <f t="shared" si="667"/>
        <v>0</v>
      </c>
      <c r="FS719">
        <v>0</v>
      </c>
      <c r="FT719" t="s">
        <v>27</v>
      </c>
      <c r="FU719" t="s">
        <v>28</v>
      </c>
      <c r="FX719">
        <v>115.2</v>
      </c>
      <c r="FY719">
        <v>70.55</v>
      </c>
      <c r="GA719" t="s">
        <v>3</v>
      </c>
      <c r="GD719">
        <v>1</v>
      </c>
      <c r="GF719">
        <v>952399384</v>
      </c>
      <c r="GG719">
        <v>2</v>
      </c>
      <c r="GH719">
        <v>1</v>
      </c>
      <c r="GI719">
        <v>-2</v>
      </c>
      <c r="GJ719">
        <v>0</v>
      </c>
      <c r="GK719">
        <v>0</v>
      </c>
      <c r="GL719">
        <f t="shared" si="668"/>
        <v>0</v>
      </c>
      <c r="GM719">
        <f t="shared" si="669"/>
        <v>1932.37</v>
      </c>
      <c r="GN719">
        <f t="shared" si="670"/>
        <v>1932.37</v>
      </c>
      <c r="GO719">
        <f t="shared" si="671"/>
        <v>0</v>
      </c>
      <c r="GP719">
        <f t="shared" si="672"/>
        <v>0</v>
      </c>
      <c r="GR719">
        <v>0</v>
      </c>
      <c r="GS719">
        <v>3</v>
      </c>
      <c r="GT719">
        <v>0</v>
      </c>
      <c r="GU719" t="s">
        <v>3</v>
      </c>
      <c r="GV719">
        <f t="shared" si="673"/>
        <v>0</v>
      </c>
      <c r="GW719">
        <v>1</v>
      </c>
      <c r="GX719">
        <f t="shared" si="674"/>
        <v>0</v>
      </c>
      <c r="HA719">
        <v>0</v>
      </c>
      <c r="HB719">
        <v>0</v>
      </c>
      <c r="HC719">
        <f t="shared" si="675"/>
        <v>0</v>
      </c>
      <c r="IK719">
        <v>0</v>
      </c>
    </row>
    <row r="720" spans="1:255">
      <c r="A720" s="2">
        <v>18</v>
      </c>
      <c r="B720" s="2">
        <v>1</v>
      </c>
      <c r="C720" s="2">
        <v>654</v>
      </c>
      <c r="D720" s="2"/>
      <c r="E720" s="2" t="s">
        <v>377</v>
      </c>
      <c r="F720" s="2" t="s">
        <v>30</v>
      </c>
      <c r="G720" s="2" t="s">
        <v>31</v>
      </c>
      <c r="H720" s="2" t="s">
        <v>32</v>
      </c>
      <c r="I720" s="2">
        <f>I718*J720</f>
        <v>9.6000000000000002E-4</v>
      </c>
      <c r="J720" s="2">
        <v>9.6000000000000002E-4</v>
      </c>
      <c r="K720" s="2"/>
      <c r="L720" s="2"/>
      <c r="M720" s="2"/>
      <c r="N720" s="2"/>
      <c r="O720" s="2">
        <f t="shared" si="641"/>
        <v>9.67</v>
      </c>
      <c r="P720" s="2">
        <f t="shared" si="642"/>
        <v>9.67</v>
      </c>
      <c r="Q720" s="2">
        <f t="shared" si="643"/>
        <v>0</v>
      </c>
      <c r="R720" s="2">
        <f t="shared" si="644"/>
        <v>0</v>
      </c>
      <c r="S720" s="2">
        <f t="shared" si="645"/>
        <v>0</v>
      </c>
      <c r="T720" s="2">
        <f t="shared" si="646"/>
        <v>0</v>
      </c>
      <c r="U720" s="2">
        <f t="shared" si="647"/>
        <v>0</v>
      </c>
      <c r="V720" s="2">
        <f t="shared" si="648"/>
        <v>0</v>
      </c>
      <c r="W720" s="2">
        <f t="shared" si="649"/>
        <v>0</v>
      </c>
      <c r="X720" s="2">
        <f t="shared" si="650"/>
        <v>0</v>
      </c>
      <c r="Y720" s="2">
        <f t="shared" si="651"/>
        <v>0</v>
      </c>
      <c r="Z720" s="2"/>
      <c r="AA720" s="2">
        <v>33304975</v>
      </c>
      <c r="AB720" s="2">
        <f t="shared" si="652"/>
        <v>10068</v>
      </c>
      <c r="AC720" s="2">
        <f t="shared" si="653"/>
        <v>10068</v>
      </c>
      <c r="AD720" s="2">
        <f t="shared" ref="AD720:AD727" si="676">ROUND((((ET720)-(EU720))+AE720),2)</f>
        <v>0</v>
      </c>
      <c r="AE720" s="2">
        <f t="shared" ref="AE720:AF727" si="677">ROUND((EU720),2)</f>
        <v>0</v>
      </c>
      <c r="AF720" s="2">
        <f t="shared" si="677"/>
        <v>0</v>
      </c>
      <c r="AG720" s="2">
        <f t="shared" si="654"/>
        <v>0</v>
      </c>
      <c r="AH720" s="2">
        <f t="shared" ref="AH720:AI727" si="678">(EW720)</f>
        <v>0</v>
      </c>
      <c r="AI720" s="2">
        <f t="shared" si="678"/>
        <v>0</v>
      </c>
      <c r="AJ720" s="2">
        <f t="shared" si="655"/>
        <v>0</v>
      </c>
      <c r="AK720" s="2">
        <v>10068</v>
      </c>
      <c r="AL720" s="2">
        <v>10068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115</v>
      </c>
      <c r="AU720" s="2">
        <v>71</v>
      </c>
      <c r="AV720" s="2">
        <v>1</v>
      </c>
      <c r="AW720" s="2">
        <v>1</v>
      </c>
      <c r="AX720" s="2"/>
      <c r="AY720" s="2"/>
      <c r="AZ720" s="2">
        <v>1</v>
      </c>
      <c r="BA720" s="2">
        <v>1</v>
      </c>
      <c r="BB720" s="2">
        <v>1</v>
      </c>
      <c r="BC720" s="2">
        <v>1</v>
      </c>
      <c r="BD720" s="2" t="s">
        <v>3</v>
      </c>
      <c r="BE720" s="2" t="s">
        <v>3</v>
      </c>
      <c r="BF720" s="2" t="s">
        <v>3</v>
      </c>
      <c r="BG720" s="2" t="s">
        <v>3</v>
      </c>
      <c r="BH720" s="2">
        <v>3</v>
      </c>
      <c r="BI720" s="2">
        <v>1</v>
      </c>
      <c r="BJ720" s="2" t="s">
        <v>33</v>
      </c>
      <c r="BK720" s="2"/>
      <c r="BL720" s="2"/>
      <c r="BM720" s="2">
        <v>20001</v>
      </c>
      <c r="BN720" s="2">
        <v>0</v>
      </c>
      <c r="BO720" s="2" t="s">
        <v>3</v>
      </c>
      <c r="BP720" s="2">
        <v>0</v>
      </c>
      <c r="BQ720" s="2">
        <v>2</v>
      </c>
      <c r="BR720" s="2">
        <v>0</v>
      </c>
      <c r="BS720" s="2">
        <v>1</v>
      </c>
      <c r="BT720" s="2">
        <v>1</v>
      </c>
      <c r="BU720" s="2">
        <v>1</v>
      </c>
      <c r="BV720" s="2">
        <v>1</v>
      </c>
      <c r="BW720" s="2">
        <v>1</v>
      </c>
      <c r="BX720" s="2">
        <v>1</v>
      </c>
      <c r="BY720" s="2" t="s">
        <v>3</v>
      </c>
      <c r="BZ720" s="2">
        <v>128</v>
      </c>
      <c r="CA720" s="2">
        <v>83</v>
      </c>
      <c r="CB720" s="2"/>
      <c r="CC720" s="2"/>
      <c r="CD720" s="2"/>
      <c r="CE720" s="2">
        <v>0</v>
      </c>
      <c r="CF720" s="2">
        <v>0</v>
      </c>
      <c r="CG720" s="2">
        <v>0</v>
      </c>
      <c r="CH720" s="2"/>
      <c r="CI720" s="2"/>
      <c r="CJ720" s="2"/>
      <c r="CK720" s="2"/>
      <c r="CL720" s="2"/>
      <c r="CM720" s="2">
        <v>0</v>
      </c>
      <c r="CN720" s="2" t="s">
        <v>3</v>
      </c>
      <c r="CO720" s="2">
        <v>0</v>
      </c>
      <c r="CP720" s="2">
        <f t="shared" si="656"/>
        <v>9.67</v>
      </c>
      <c r="CQ720" s="2">
        <f t="shared" si="657"/>
        <v>10068</v>
      </c>
      <c r="CR720" s="2">
        <f t="shared" si="658"/>
        <v>0</v>
      </c>
      <c r="CS720" s="2">
        <f t="shared" si="659"/>
        <v>0</v>
      </c>
      <c r="CT720" s="2">
        <f t="shared" si="660"/>
        <v>0</v>
      </c>
      <c r="CU720" s="2">
        <f t="shared" si="661"/>
        <v>0</v>
      </c>
      <c r="CV720" s="2">
        <f t="shared" si="662"/>
        <v>0</v>
      </c>
      <c r="CW720" s="2">
        <f t="shared" si="663"/>
        <v>0</v>
      </c>
      <c r="CX720" s="2">
        <f t="shared" si="664"/>
        <v>0</v>
      </c>
      <c r="CY720" s="2">
        <f t="shared" si="665"/>
        <v>0</v>
      </c>
      <c r="CZ720" s="2">
        <f t="shared" si="666"/>
        <v>0</v>
      </c>
      <c r="DA720" s="2"/>
      <c r="DB720" s="2"/>
      <c r="DC720" s="2" t="s">
        <v>3</v>
      </c>
      <c r="DD720" s="2" t="s">
        <v>3</v>
      </c>
      <c r="DE720" s="2" t="s">
        <v>3</v>
      </c>
      <c r="DF720" s="2" t="s">
        <v>3</v>
      </c>
      <c r="DG720" s="2" t="s">
        <v>3</v>
      </c>
      <c r="DH720" s="2" t="s">
        <v>3</v>
      </c>
      <c r="DI720" s="2" t="s">
        <v>3</v>
      </c>
      <c r="DJ720" s="2" t="s">
        <v>3</v>
      </c>
      <c r="DK720" s="2" t="s">
        <v>3</v>
      </c>
      <c r="DL720" s="2" t="s">
        <v>3</v>
      </c>
      <c r="DM720" s="2" t="s">
        <v>3</v>
      </c>
      <c r="DN720" s="2">
        <v>0</v>
      </c>
      <c r="DO720" s="2">
        <v>0</v>
      </c>
      <c r="DP720" s="2">
        <v>1</v>
      </c>
      <c r="DQ720" s="2">
        <v>1</v>
      </c>
      <c r="DR720" s="2"/>
      <c r="DS720" s="2"/>
      <c r="DT720" s="2"/>
      <c r="DU720" s="2">
        <v>1009</v>
      </c>
      <c r="DV720" s="2" t="s">
        <v>32</v>
      </c>
      <c r="DW720" s="2" t="s">
        <v>32</v>
      </c>
      <c r="DX720" s="2">
        <v>1000</v>
      </c>
      <c r="DY720" s="2"/>
      <c r="DZ720" s="2"/>
      <c r="EA720" s="2"/>
      <c r="EB720" s="2"/>
      <c r="EC720" s="2"/>
      <c r="ED720" s="2"/>
      <c r="EE720" s="2">
        <v>31102217</v>
      </c>
      <c r="EF720" s="2">
        <v>2</v>
      </c>
      <c r="EG720" s="2" t="s">
        <v>23</v>
      </c>
      <c r="EH720" s="2">
        <v>0</v>
      </c>
      <c r="EI720" s="2" t="s">
        <v>3</v>
      </c>
      <c r="EJ720" s="2">
        <v>1</v>
      </c>
      <c r="EK720" s="2">
        <v>20001</v>
      </c>
      <c r="EL720" s="2" t="s">
        <v>24</v>
      </c>
      <c r="EM720" s="2" t="s">
        <v>25</v>
      </c>
      <c r="EN720" s="2"/>
      <c r="EO720" s="2" t="s">
        <v>3</v>
      </c>
      <c r="EP720" s="2"/>
      <c r="EQ720" s="2">
        <v>0</v>
      </c>
      <c r="ER720" s="2">
        <v>10068</v>
      </c>
      <c r="ES720" s="2">
        <v>10068</v>
      </c>
      <c r="ET720" s="2">
        <v>0</v>
      </c>
      <c r="EU720" s="2">
        <v>0</v>
      </c>
      <c r="EV720" s="2">
        <v>0</v>
      </c>
      <c r="EW720" s="2">
        <v>0</v>
      </c>
      <c r="EX720" s="2">
        <v>0</v>
      </c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>
        <v>0</v>
      </c>
      <c r="FR720" s="2">
        <f t="shared" si="667"/>
        <v>0</v>
      </c>
      <c r="FS720" s="2">
        <v>0</v>
      </c>
      <c r="FT720" s="2" t="s">
        <v>27</v>
      </c>
      <c r="FU720" s="2" t="s">
        <v>28</v>
      </c>
      <c r="FV720" s="2"/>
      <c r="FW720" s="2"/>
      <c r="FX720" s="2">
        <v>115.2</v>
      </c>
      <c r="FY720" s="2">
        <v>70.55</v>
      </c>
      <c r="FZ720" s="2"/>
      <c r="GA720" s="2" t="s">
        <v>3</v>
      </c>
      <c r="GB720" s="2"/>
      <c r="GC720" s="2"/>
      <c r="GD720" s="2">
        <v>1</v>
      </c>
      <c r="GE720" s="2"/>
      <c r="GF720" s="2">
        <v>960438781</v>
      </c>
      <c r="GG720" s="2">
        <v>2</v>
      </c>
      <c r="GH720" s="2">
        <v>1</v>
      </c>
      <c r="GI720" s="2">
        <v>-2</v>
      </c>
      <c r="GJ720" s="2">
        <v>0</v>
      </c>
      <c r="GK720" s="2">
        <v>0</v>
      </c>
      <c r="GL720" s="2">
        <f t="shared" si="668"/>
        <v>0</v>
      </c>
      <c r="GM720" s="2">
        <f t="shared" si="669"/>
        <v>9.67</v>
      </c>
      <c r="GN720" s="2">
        <f t="shared" si="670"/>
        <v>9.67</v>
      </c>
      <c r="GO720" s="2">
        <f t="shared" si="671"/>
        <v>0</v>
      </c>
      <c r="GP720" s="2">
        <f t="shared" si="672"/>
        <v>0</v>
      </c>
      <c r="GQ720" s="2"/>
      <c r="GR720" s="2">
        <v>0</v>
      </c>
      <c r="GS720" s="2">
        <v>3</v>
      </c>
      <c r="GT720" s="2">
        <v>0</v>
      </c>
      <c r="GU720" s="2" t="s">
        <v>3</v>
      </c>
      <c r="GV720" s="2">
        <f t="shared" si="673"/>
        <v>0</v>
      </c>
      <c r="GW720" s="2">
        <v>1</v>
      </c>
      <c r="GX720" s="2">
        <f t="shared" si="674"/>
        <v>0</v>
      </c>
      <c r="GY720" s="2"/>
      <c r="GZ720" s="2"/>
      <c r="HA720" s="2">
        <v>0</v>
      </c>
      <c r="HB720" s="2">
        <v>0</v>
      </c>
      <c r="HC720" s="2">
        <f t="shared" si="675"/>
        <v>0</v>
      </c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>
        <v>0</v>
      </c>
      <c r="IL720" s="2"/>
      <c r="IM720" s="2"/>
      <c r="IN720" s="2"/>
      <c r="IO720" s="2"/>
      <c r="IP720" s="2"/>
      <c r="IQ720" s="2"/>
      <c r="IR720" s="2"/>
      <c r="IS720" s="2"/>
      <c r="IT720" s="2"/>
      <c r="IU720" s="2"/>
    </row>
    <row r="721" spans="1:255">
      <c r="A721">
        <v>18</v>
      </c>
      <c r="B721">
        <v>1</v>
      </c>
      <c r="C721">
        <v>671</v>
      </c>
      <c r="E721" t="s">
        <v>377</v>
      </c>
      <c r="F721" t="s">
        <v>30</v>
      </c>
      <c r="G721" t="s">
        <v>31</v>
      </c>
      <c r="H721" t="s">
        <v>32</v>
      </c>
      <c r="I721">
        <f>I719*J721</f>
        <v>9.6000000000000002E-4</v>
      </c>
      <c r="J721">
        <v>9.6000000000000002E-4</v>
      </c>
      <c r="O721">
        <f t="shared" si="641"/>
        <v>9.67</v>
      </c>
      <c r="P721">
        <f t="shared" si="642"/>
        <v>9.67</v>
      </c>
      <c r="Q721">
        <f t="shared" si="643"/>
        <v>0</v>
      </c>
      <c r="R721">
        <f t="shared" si="644"/>
        <v>0</v>
      </c>
      <c r="S721">
        <f t="shared" si="645"/>
        <v>0</v>
      </c>
      <c r="T721">
        <f t="shared" si="646"/>
        <v>0</v>
      </c>
      <c r="U721">
        <f t="shared" si="647"/>
        <v>0</v>
      </c>
      <c r="V721">
        <f t="shared" si="648"/>
        <v>0</v>
      </c>
      <c r="W721">
        <f t="shared" si="649"/>
        <v>0</v>
      </c>
      <c r="X721">
        <f t="shared" si="650"/>
        <v>0</v>
      </c>
      <c r="Y721">
        <f t="shared" si="651"/>
        <v>0</v>
      </c>
      <c r="AA721">
        <v>33304960</v>
      </c>
      <c r="AB721">
        <f t="shared" si="652"/>
        <v>10068</v>
      </c>
      <c r="AC721">
        <f t="shared" si="653"/>
        <v>10068</v>
      </c>
      <c r="AD721">
        <f t="shared" si="676"/>
        <v>0</v>
      </c>
      <c r="AE721">
        <f t="shared" si="677"/>
        <v>0</v>
      </c>
      <c r="AF721">
        <f t="shared" si="677"/>
        <v>0</v>
      </c>
      <c r="AG721">
        <f t="shared" si="654"/>
        <v>0</v>
      </c>
      <c r="AH721">
        <f t="shared" si="678"/>
        <v>0</v>
      </c>
      <c r="AI721">
        <f t="shared" si="678"/>
        <v>0</v>
      </c>
      <c r="AJ721">
        <f t="shared" si="655"/>
        <v>0</v>
      </c>
      <c r="AK721">
        <v>10068</v>
      </c>
      <c r="AL721">
        <v>10068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115</v>
      </c>
      <c r="AU721">
        <v>71</v>
      </c>
      <c r="AV721">
        <v>1</v>
      </c>
      <c r="AW721">
        <v>1</v>
      </c>
      <c r="AZ721">
        <v>1</v>
      </c>
      <c r="BA721">
        <v>1</v>
      </c>
      <c r="BB721">
        <v>1</v>
      </c>
      <c r="BC721">
        <v>1</v>
      </c>
      <c r="BD721" t="s">
        <v>3</v>
      </c>
      <c r="BE721" t="s">
        <v>3</v>
      </c>
      <c r="BF721" t="s">
        <v>3</v>
      </c>
      <c r="BG721" t="s">
        <v>3</v>
      </c>
      <c r="BH721">
        <v>3</v>
      </c>
      <c r="BI721">
        <v>1</v>
      </c>
      <c r="BJ721" t="s">
        <v>33</v>
      </c>
      <c r="BM721">
        <v>20001</v>
      </c>
      <c r="BN721">
        <v>0</v>
      </c>
      <c r="BO721" t="s">
        <v>3</v>
      </c>
      <c r="BP721">
        <v>0</v>
      </c>
      <c r="BQ721">
        <v>2</v>
      </c>
      <c r="BR721">
        <v>0</v>
      </c>
      <c r="BS721">
        <v>1</v>
      </c>
      <c r="BT721">
        <v>1</v>
      </c>
      <c r="BU721">
        <v>1</v>
      </c>
      <c r="BV721">
        <v>1</v>
      </c>
      <c r="BW721">
        <v>1</v>
      </c>
      <c r="BX721">
        <v>1</v>
      </c>
      <c r="BY721" t="s">
        <v>3</v>
      </c>
      <c r="BZ721">
        <v>128</v>
      </c>
      <c r="CA721">
        <v>83</v>
      </c>
      <c r="CE721">
        <v>0</v>
      </c>
      <c r="CF721">
        <v>0</v>
      </c>
      <c r="CG721">
        <v>0</v>
      </c>
      <c r="CM721">
        <v>0</v>
      </c>
      <c r="CN721" t="s">
        <v>3</v>
      </c>
      <c r="CO721">
        <v>0</v>
      </c>
      <c r="CP721">
        <f t="shared" si="656"/>
        <v>9.67</v>
      </c>
      <c r="CQ721">
        <f t="shared" si="657"/>
        <v>10068</v>
      </c>
      <c r="CR721">
        <f t="shared" si="658"/>
        <v>0</v>
      </c>
      <c r="CS721">
        <f t="shared" si="659"/>
        <v>0</v>
      </c>
      <c r="CT721">
        <f t="shared" si="660"/>
        <v>0</v>
      </c>
      <c r="CU721">
        <f t="shared" si="661"/>
        <v>0</v>
      </c>
      <c r="CV721">
        <f t="shared" si="662"/>
        <v>0</v>
      </c>
      <c r="CW721">
        <f t="shared" si="663"/>
        <v>0</v>
      </c>
      <c r="CX721">
        <f t="shared" si="664"/>
        <v>0</v>
      </c>
      <c r="CY721">
        <f t="shared" si="665"/>
        <v>0</v>
      </c>
      <c r="CZ721">
        <f t="shared" si="666"/>
        <v>0</v>
      </c>
      <c r="DC721" t="s">
        <v>3</v>
      </c>
      <c r="DD721" t="s">
        <v>3</v>
      </c>
      <c r="DE721" t="s">
        <v>3</v>
      </c>
      <c r="DF721" t="s">
        <v>3</v>
      </c>
      <c r="DG721" t="s">
        <v>3</v>
      </c>
      <c r="DH721" t="s">
        <v>3</v>
      </c>
      <c r="DI721" t="s">
        <v>3</v>
      </c>
      <c r="DJ721" t="s">
        <v>3</v>
      </c>
      <c r="DK721" t="s">
        <v>3</v>
      </c>
      <c r="DL721" t="s">
        <v>3</v>
      </c>
      <c r="DM721" t="s">
        <v>3</v>
      </c>
      <c r="DN721">
        <v>0</v>
      </c>
      <c r="DO721">
        <v>0</v>
      </c>
      <c r="DP721">
        <v>1</v>
      </c>
      <c r="DQ721">
        <v>1</v>
      </c>
      <c r="DU721">
        <v>1009</v>
      </c>
      <c r="DV721" t="s">
        <v>32</v>
      </c>
      <c r="DW721" t="s">
        <v>32</v>
      </c>
      <c r="DX721">
        <v>1000</v>
      </c>
      <c r="EE721">
        <v>31102217</v>
      </c>
      <c r="EF721">
        <v>2</v>
      </c>
      <c r="EG721" t="s">
        <v>23</v>
      </c>
      <c r="EH721">
        <v>0</v>
      </c>
      <c r="EI721" t="s">
        <v>3</v>
      </c>
      <c r="EJ721">
        <v>1</v>
      </c>
      <c r="EK721">
        <v>20001</v>
      </c>
      <c r="EL721" t="s">
        <v>24</v>
      </c>
      <c r="EM721" t="s">
        <v>25</v>
      </c>
      <c r="EO721" t="s">
        <v>3</v>
      </c>
      <c r="EQ721">
        <v>0</v>
      </c>
      <c r="ER721">
        <v>10068</v>
      </c>
      <c r="ES721">
        <v>10068</v>
      </c>
      <c r="ET721">
        <v>0</v>
      </c>
      <c r="EU721">
        <v>0</v>
      </c>
      <c r="EV721">
        <v>0</v>
      </c>
      <c r="EW721">
        <v>0</v>
      </c>
      <c r="EX721">
        <v>0</v>
      </c>
      <c r="FQ721">
        <v>0</v>
      </c>
      <c r="FR721">
        <f t="shared" si="667"/>
        <v>0</v>
      </c>
      <c r="FS721">
        <v>0</v>
      </c>
      <c r="FT721" t="s">
        <v>27</v>
      </c>
      <c r="FU721" t="s">
        <v>28</v>
      </c>
      <c r="FX721">
        <v>115.2</v>
      </c>
      <c r="FY721">
        <v>70.55</v>
      </c>
      <c r="GA721" t="s">
        <v>3</v>
      </c>
      <c r="GD721">
        <v>1</v>
      </c>
      <c r="GF721">
        <v>960438781</v>
      </c>
      <c r="GG721">
        <v>2</v>
      </c>
      <c r="GH721">
        <v>1</v>
      </c>
      <c r="GI721">
        <v>-2</v>
      </c>
      <c r="GJ721">
        <v>0</v>
      </c>
      <c r="GK721">
        <v>0</v>
      </c>
      <c r="GL721">
        <f t="shared" si="668"/>
        <v>0</v>
      </c>
      <c r="GM721">
        <f t="shared" si="669"/>
        <v>9.67</v>
      </c>
      <c r="GN721">
        <f t="shared" si="670"/>
        <v>9.67</v>
      </c>
      <c r="GO721">
        <f t="shared" si="671"/>
        <v>0</v>
      </c>
      <c r="GP721">
        <f t="shared" si="672"/>
        <v>0</v>
      </c>
      <c r="GR721">
        <v>0</v>
      </c>
      <c r="GS721">
        <v>3</v>
      </c>
      <c r="GT721">
        <v>0</v>
      </c>
      <c r="GU721" t="s">
        <v>3</v>
      </c>
      <c r="GV721">
        <f t="shared" si="673"/>
        <v>0</v>
      </c>
      <c r="GW721">
        <v>1</v>
      </c>
      <c r="GX721">
        <f t="shared" si="674"/>
        <v>0</v>
      </c>
      <c r="HA721">
        <v>0</v>
      </c>
      <c r="HB721">
        <v>0</v>
      </c>
      <c r="HC721">
        <f t="shared" si="675"/>
        <v>0</v>
      </c>
      <c r="IK721">
        <v>0</v>
      </c>
    </row>
    <row r="722" spans="1:255">
      <c r="A722" s="2">
        <v>18</v>
      </c>
      <c r="B722" s="2">
        <v>1</v>
      </c>
      <c r="C722" s="2">
        <v>656</v>
      </c>
      <c r="D722" s="2"/>
      <c r="E722" s="2" t="s">
        <v>378</v>
      </c>
      <c r="F722" s="2" t="s">
        <v>252</v>
      </c>
      <c r="G722" s="2" t="s">
        <v>253</v>
      </c>
      <c r="H722" s="2" t="s">
        <v>32</v>
      </c>
      <c r="I722" s="2">
        <f>I718*J722</f>
        <v>1.8000000000000001E-4</v>
      </c>
      <c r="J722" s="2">
        <v>1.8000000000000001E-4</v>
      </c>
      <c r="K722" s="2"/>
      <c r="L722" s="2"/>
      <c r="M722" s="2"/>
      <c r="N722" s="2"/>
      <c r="O722" s="2">
        <f t="shared" si="641"/>
        <v>1.84</v>
      </c>
      <c r="P722" s="2">
        <f t="shared" si="642"/>
        <v>1.84</v>
      </c>
      <c r="Q722" s="2">
        <f t="shared" si="643"/>
        <v>0</v>
      </c>
      <c r="R722" s="2">
        <f t="shared" si="644"/>
        <v>0</v>
      </c>
      <c r="S722" s="2">
        <f t="shared" si="645"/>
        <v>0</v>
      </c>
      <c r="T722" s="2">
        <f t="shared" si="646"/>
        <v>0</v>
      </c>
      <c r="U722" s="2">
        <f t="shared" si="647"/>
        <v>0</v>
      </c>
      <c r="V722" s="2">
        <f t="shared" si="648"/>
        <v>0</v>
      </c>
      <c r="W722" s="2">
        <f t="shared" si="649"/>
        <v>0</v>
      </c>
      <c r="X722" s="2">
        <f t="shared" si="650"/>
        <v>0</v>
      </c>
      <c r="Y722" s="2">
        <f t="shared" si="651"/>
        <v>0</v>
      </c>
      <c r="Z722" s="2"/>
      <c r="AA722" s="2">
        <v>33304975</v>
      </c>
      <c r="AB722" s="2">
        <f t="shared" si="652"/>
        <v>10208</v>
      </c>
      <c r="AC722" s="2">
        <f t="shared" si="653"/>
        <v>10208</v>
      </c>
      <c r="AD722" s="2">
        <f t="shared" si="676"/>
        <v>0</v>
      </c>
      <c r="AE722" s="2">
        <f t="shared" si="677"/>
        <v>0</v>
      </c>
      <c r="AF722" s="2">
        <f t="shared" si="677"/>
        <v>0</v>
      </c>
      <c r="AG722" s="2">
        <f t="shared" si="654"/>
        <v>0</v>
      </c>
      <c r="AH722" s="2">
        <f t="shared" si="678"/>
        <v>0</v>
      </c>
      <c r="AI722" s="2">
        <f t="shared" si="678"/>
        <v>0</v>
      </c>
      <c r="AJ722" s="2">
        <f t="shared" si="655"/>
        <v>0</v>
      </c>
      <c r="AK722" s="2">
        <v>10208</v>
      </c>
      <c r="AL722" s="2">
        <v>10208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115</v>
      </c>
      <c r="AU722" s="2">
        <v>71</v>
      </c>
      <c r="AV722" s="2">
        <v>1</v>
      </c>
      <c r="AW722" s="2">
        <v>1</v>
      </c>
      <c r="AX722" s="2"/>
      <c r="AY722" s="2"/>
      <c r="AZ722" s="2">
        <v>1</v>
      </c>
      <c r="BA722" s="2">
        <v>1</v>
      </c>
      <c r="BB722" s="2">
        <v>1</v>
      </c>
      <c r="BC722" s="2">
        <v>1</v>
      </c>
      <c r="BD722" s="2" t="s">
        <v>3</v>
      </c>
      <c r="BE722" s="2" t="s">
        <v>3</v>
      </c>
      <c r="BF722" s="2" t="s">
        <v>3</v>
      </c>
      <c r="BG722" s="2" t="s">
        <v>3</v>
      </c>
      <c r="BH722" s="2">
        <v>3</v>
      </c>
      <c r="BI722" s="2">
        <v>1</v>
      </c>
      <c r="BJ722" s="2" t="s">
        <v>254</v>
      </c>
      <c r="BK722" s="2"/>
      <c r="BL722" s="2"/>
      <c r="BM722" s="2">
        <v>20001</v>
      </c>
      <c r="BN722" s="2">
        <v>0</v>
      </c>
      <c r="BO722" s="2" t="s">
        <v>3</v>
      </c>
      <c r="BP722" s="2">
        <v>0</v>
      </c>
      <c r="BQ722" s="2">
        <v>2</v>
      </c>
      <c r="BR722" s="2">
        <v>0</v>
      </c>
      <c r="BS722" s="2">
        <v>1</v>
      </c>
      <c r="BT722" s="2">
        <v>1</v>
      </c>
      <c r="BU722" s="2">
        <v>1</v>
      </c>
      <c r="BV722" s="2">
        <v>1</v>
      </c>
      <c r="BW722" s="2">
        <v>1</v>
      </c>
      <c r="BX722" s="2">
        <v>1</v>
      </c>
      <c r="BY722" s="2" t="s">
        <v>3</v>
      </c>
      <c r="BZ722" s="2">
        <v>128</v>
      </c>
      <c r="CA722" s="2">
        <v>83</v>
      </c>
      <c r="CB722" s="2"/>
      <c r="CC722" s="2"/>
      <c r="CD722" s="2"/>
      <c r="CE722" s="2">
        <v>0</v>
      </c>
      <c r="CF722" s="2">
        <v>0</v>
      </c>
      <c r="CG722" s="2">
        <v>0</v>
      </c>
      <c r="CH722" s="2"/>
      <c r="CI722" s="2"/>
      <c r="CJ722" s="2"/>
      <c r="CK722" s="2"/>
      <c r="CL722" s="2"/>
      <c r="CM722" s="2">
        <v>0</v>
      </c>
      <c r="CN722" s="2" t="s">
        <v>3</v>
      </c>
      <c r="CO722" s="2">
        <v>0</v>
      </c>
      <c r="CP722" s="2">
        <f t="shared" si="656"/>
        <v>1.84</v>
      </c>
      <c r="CQ722" s="2">
        <f t="shared" si="657"/>
        <v>10208</v>
      </c>
      <c r="CR722" s="2">
        <f t="shared" si="658"/>
        <v>0</v>
      </c>
      <c r="CS722" s="2">
        <f t="shared" si="659"/>
        <v>0</v>
      </c>
      <c r="CT722" s="2">
        <f t="shared" si="660"/>
        <v>0</v>
      </c>
      <c r="CU722" s="2">
        <f t="shared" si="661"/>
        <v>0</v>
      </c>
      <c r="CV722" s="2">
        <f t="shared" si="662"/>
        <v>0</v>
      </c>
      <c r="CW722" s="2">
        <f t="shared" si="663"/>
        <v>0</v>
      </c>
      <c r="CX722" s="2">
        <f t="shared" si="664"/>
        <v>0</v>
      </c>
      <c r="CY722" s="2">
        <f t="shared" si="665"/>
        <v>0</v>
      </c>
      <c r="CZ722" s="2">
        <f t="shared" si="666"/>
        <v>0</v>
      </c>
      <c r="DA722" s="2"/>
      <c r="DB722" s="2"/>
      <c r="DC722" s="2" t="s">
        <v>3</v>
      </c>
      <c r="DD722" s="2" t="s">
        <v>3</v>
      </c>
      <c r="DE722" s="2" t="s">
        <v>3</v>
      </c>
      <c r="DF722" s="2" t="s">
        <v>3</v>
      </c>
      <c r="DG722" s="2" t="s">
        <v>3</v>
      </c>
      <c r="DH722" s="2" t="s">
        <v>3</v>
      </c>
      <c r="DI722" s="2" t="s">
        <v>3</v>
      </c>
      <c r="DJ722" s="2" t="s">
        <v>3</v>
      </c>
      <c r="DK722" s="2" t="s">
        <v>3</v>
      </c>
      <c r="DL722" s="2" t="s">
        <v>3</v>
      </c>
      <c r="DM722" s="2" t="s">
        <v>3</v>
      </c>
      <c r="DN722" s="2">
        <v>0</v>
      </c>
      <c r="DO722" s="2">
        <v>0</v>
      </c>
      <c r="DP722" s="2">
        <v>1</v>
      </c>
      <c r="DQ722" s="2">
        <v>1</v>
      </c>
      <c r="DR722" s="2"/>
      <c r="DS722" s="2"/>
      <c r="DT722" s="2"/>
      <c r="DU722" s="2">
        <v>1009</v>
      </c>
      <c r="DV722" s="2" t="s">
        <v>32</v>
      </c>
      <c r="DW722" s="2" t="s">
        <v>32</v>
      </c>
      <c r="DX722" s="2">
        <v>1000</v>
      </c>
      <c r="DY722" s="2"/>
      <c r="DZ722" s="2"/>
      <c r="EA722" s="2"/>
      <c r="EB722" s="2"/>
      <c r="EC722" s="2"/>
      <c r="ED722" s="2"/>
      <c r="EE722" s="2">
        <v>31102217</v>
      </c>
      <c r="EF722" s="2">
        <v>2</v>
      </c>
      <c r="EG722" s="2" t="s">
        <v>23</v>
      </c>
      <c r="EH722" s="2">
        <v>0</v>
      </c>
      <c r="EI722" s="2" t="s">
        <v>3</v>
      </c>
      <c r="EJ722" s="2">
        <v>1</v>
      </c>
      <c r="EK722" s="2">
        <v>20001</v>
      </c>
      <c r="EL722" s="2" t="s">
        <v>24</v>
      </c>
      <c r="EM722" s="2" t="s">
        <v>25</v>
      </c>
      <c r="EN722" s="2"/>
      <c r="EO722" s="2" t="s">
        <v>3</v>
      </c>
      <c r="EP722" s="2"/>
      <c r="EQ722" s="2">
        <v>0</v>
      </c>
      <c r="ER722" s="2">
        <v>10208</v>
      </c>
      <c r="ES722" s="2">
        <v>10208</v>
      </c>
      <c r="ET722" s="2">
        <v>0</v>
      </c>
      <c r="EU722" s="2">
        <v>0</v>
      </c>
      <c r="EV722" s="2">
        <v>0</v>
      </c>
      <c r="EW722" s="2">
        <v>0</v>
      </c>
      <c r="EX722" s="2">
        <v>0</v>
      </c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>
        <v>0</v>
      </c>
      <c r="FR722" s="2">
        <f t="shared" si="667"/>
        <v>0</v>
      </c>
      <c r="FS722" s="2">
        <v>0</v>
      </c>
      <c r="FT722" s="2" t="s">
        <v>27</v>
      </c>
      <c r="FU722" s="2" t="s">
        <v>28</v>
      </c>
      <c r="FV722" s="2"/>
      <c r="FW722" s="2"/>
      <c r="FX722" s="2">
        <v>115.2</v>
      </c>
      <c r="FY722" s="2">
        <v>70.55</v>
      </c>
      <c r="FZ722" s="2"/>
      <c r="GA722" s="2" t="s">
        <v>3</v>
      </c>
      <c r="GB722" s="2"/>
      <c r="GC722" s="2"/>
      <c r="GD722" s="2">
        <v>1</v>
      </c>
      <c r="GE722" s="2"/>
      <c r="GF722" s="2">
        <v>-1777821868</v>
      </c>
      <c r="GG722" s="2">
        <v>2</v>
      </c>
      <c r="GH722" s="2">
        <v>1</v>
      </c>
      <c r="GI722" s="2">
        <v>-2</v>
      </c>
      <c r="GJ722" s="2">
        <v>0</v>
      </c>
      <c r="GK722" s="2">
        <v>0</v>
      </c>
      <c r="GL722" s="2">
        <f t="shared" si="668"/>
        <v>0</v>
      </c>
      <c r="GM722" s="2">
        <f t="shared" si="669"/>
        <v>1.84</v>
      </c>
      <c r="GN722" s="2">
        <f t="shared" si="670"/>
        <v>1.84</v>
      </c>
      <c r="GO722" s="2">
        <f t="shared" si="671"/>
        <v>0</v>
      </c>
      <c r="GP722" s="2">
        <f t="shared" si="672"/>
        <v>0</v>
      </c>
      <c r="GQ722" s="2"/>
      <c r="GR722" s="2">
        <v>0</v>
      </c>
      <c r="GS722" s="2">
        <v>3</v>
      </c>
      <c r="GT722" s="2">
        <v>0</v>
      </c>
      <c r="GU722" s="2" t="s">
        <v>3</v>
      </c>
      <c r="GV722" s="2">
        <f t="shared" si="673"/>
        <v>0</v>
      </c>
      <c r="GW722" s="2">
        <v>1</v>
      </c>
      <c r="GX722" s="2">
        <f t="shared" si="674"/>
        <v>0</v>
      </c>
      <c r="GY722" s="2"/>
      <c r="GZ722" s="2"/>
      <c r="HA722" s="2">
        <v>0</v>
      </c>
      <c r="HB722" s="2">
        <v>0</v>
      </c>
      <c r="HC722" s="2">
        <f t="shared" si="675"/>
        <v>0</v>
      </c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>
        <v>0</v>
      </c>
      <c r="IL722" s="2"/>
      <c r="IM722" s="2"/>
      <c r="IN722" s="2"/>
      <c r="IO722" s="2"/>
      <c r="IP722" s="2"/>
      <c r="IQ722" s="2"/>
      <c r="IR722" s="2"/>
      <c r="IS722" s="2"/>
      <c r="IT722" s="2"/>
      <c r="IU722" s="2"/>
    </row>
    <row r="723" spans="1:255">
      <c r="A723">
        <v>18</v>
      </c>
      <c r="B723">
        <v>1</v>
      </c>
      <c r="C723">
        <v>673</v>
      </c>
      <c r="E723" t="s">
        <v>378</v>
      </c>
      <c r="F723" t="s">
        <v>252</v>
      </c>
      <c r="G723" t="s">
        <v>253</v>
      </c>
      <c r="H723" t="s">
        <v>32</v>
      </c>
      <c r="I723">
        <f>I719*J723</f>
        <v>1.8000000000000001E-4</v>
      </c>
      <c r="J723">
        <v>1.8000000000000001E-4</v>
      </c>
      <c r="O723">
        <f t="shared" si="641"/>
        <v>1.84</v>
      </c>
      <c r="P723">
        <f t="shared" si="642"/>
        <v>1.84</v>
      </c>
      <c r="Q723">
        <f t="shared" si="643"/>
        <v>0</v>
      </c>
      <c r="R723">
        <f t="shared" si="644"/>
        <v>0</v>
      </c>
      <c r="S723">
        <f t="shared" si="645"/>
        <v>0</v>
      </c>
      <c r="T723">
        <f t="shared" si="646"/>
        <v>0</v>
      </c>
      <c r="U723">
        <f t="shared" si="647"/>
        <v>0</v>
      </c>
      <c r="V723">
        <f t="shared" si="648"/>
        <v>0</v>
      </c>
      <c r="W723">
        <f t="shared" si="649"/>
        <v>0</v>
      </c>
      <c r="X723">
        <f t="shared" si="650"/>
        <v>0</v>
      </c>
      <c r="Y723">
        <f t="shared" si="651"/>
        <v>0</v>
      </c>
      <c r="AA723">
        <v>33304960</v>
      </c>
      <c r="AB723">
        <f t="shared" si="652"/>
        <v>10208</v>
      </c>
      <c r="AC723">
        <f t="shared" si="653"/>
        <v>10208</v>
      </c>
      <c r="AD723">
        <f t="shared" si="676"/>
        <v>0</v>
      </c>
      <c r="AE723">
        <f t="shared" si="677"/>
        <v>0</v>
      </c>
      <c r="AF723">
        <f t="shared" si="677"/>
        <v>0</v>
      </c>
      <c r="AG723">
        <f t="shared" si="654"/>
        <v>0</v>
      </c>
      <c r="AH723">
        <f t="shared" si="678"/>
        <v>0</v>
      </c>
      <c r="AI723">
        <f t="shared" si="678"/>
        <v>0</v>
      </c>
      <c r="AJ723">
        <f t="shared" si="655"/>
        <v>0</v>
      </c>
      <c r="AK723">
        <v>10208</v>
      </c>
      <c r="AL723">
        <v>10208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115</v>
      </c>
      <c r="AU723">
        <v>71</v>
      </c>
      <c r="AV723">
        <v>1</v>
      </c>
      <c r="AW723">
        <v>1</v>
      </c>
      <c r="AZ723">
        <v>1</v>
      </c>
      <c r="BA723">
        <v>1</v>
      </c>
      <c r="BB723">
        <v>1</v>
      </c>
      <c r="BC723">
        <v>1</v>
      </c>
      <c r="BD723" t="s">
        <v>3</v>
      </c>
      <c r="BE723" t="s">
        <v>3</v>
      </c>
      <c r="BF723" t="s">
        <v>3</v>
      </c>
      <c r="BG723" t="s">
        <v>3</v>
      </c>
      <c r="BH723">
        <v>3</v>
      </c>
      <c r="BI723">
        <v>1</v>
      </c>
      <c r="BJ723" t="s">
        <v>254</v>
      </c>
      <c r="BM723">
        <v>20001</v>
      </c>
      <c r="BN723">
        <v>0</v>
      </c>
      <c r="BO723" t="s">
        <v>3</v>
      </c>
      <c r="BP723">
        <v>0</v>
      </c>
      <c r="BQ723">
        <v>2</v>
      </c>
      <c r="BR723">
        <v>0</v>
      </c>
      <c r="BS723">
        <v>1</v>
      </c>
      <c r="BT723">
        <v>1</v>
      </c>
      <c r="BU723">
        <v>1</v>
      </c>
      <c r="BV723">
        <v>1</v>
      </c>
      <c r="BW723">
        <v>1</v>
      </c>
      <c r="BX723">
        <v>1</v>
      </c>
      <c r="BY723" t="s">
        <v>3</v>
      </c>
      <c r="BZ723">
        <v>128</v>
      </c>
      <c r="CA723">
        <v>83</v>
      </c>
      <c r="CE723">
        <v>0</v>
      </c>
      <c r="CF723">
        <v>0</v>
      </c>
      <c r="CG723">
        <v>0</v>
      </c>
      <c r="CM723">
        <v>0</v>
      </c>
      <c r="CN723" t="s">
        <v>3</v>
      </c>
      <c r="CO723">
        <v>0</v>
      </c>
      <c r="CP723">
        <f t="shared" si="656"/>
        <v>1.84</v>
      </c>
      <c r="CQ723">
        <f t="shared" si="657"/>
        <v>10208</v>
      </c>
      <c r="CR723">
        <f t="shared" si="658"/>
        <v>0</v>
      </c>
      <c r="CS723">
        <f t="shared" si="659"/>
        <v>0</v>
      </c>
      <c r="CT723">
        <f t="shared" si="660"/>
        <v>0</v>
      </c>
      <c r="CU723">
        <f t="shared" si="661"/>
        <v>0</v>
      </c>
      <c r="CV723">
        <f t="shared" si="662"/>
        <v>0</v>
      </c>
      <c r="CW723">
        <f t="shared" si="663"/>
        <v>0</v>
      </c>
      <c r="CX723">
        <f t="shared" si="664"/>
        <v>0</v>
      </c>
      <c r="CY723">
        <f t="shared" si="665"/>
        <v>0</v>
      </c>
      <c r="CZ723">
        <f t="shared" si="666"/>
        <v>0</v>
      </c>
      <c r="DC723" t="s">
        <v>3</v>
      </c>
      <c r="DD723" t="s">
        <v>3</v>
      </c>
      <c r="DE723" t="s">
        <v>3</v>
      </c>
      <c r="DF723" t="s">
        <v>3</v>
      </c>
      <c r="DG723" t="s">
        <v>3</v>
      </c>
      <c r="DH723" t="s">
        <v>3</v>
      </c>
      <c r="DI723" t="s">
        <v>3</v>
      </c>
      <c r="DJ723" t="s">
        <v>3</v>
      </c>
      <c r="DK723" t="s">
        <v>3</v>
      </c>
      <c r="DL723" t="s">
        <v>3</v>
      </c>
      <c r="DM723" t="s">
        <v>3</v>
      </c>
      <c r="DN723">
        <v>0</v>
      </c>
      <c r="DO723">
        <v>0</v>
      </c>
      <c r="DP723">
        <v>1</v>
      </c>
      <c r="DQ723">
        <v>1</v>
      </c>
      <c r="DU723">
        <v>1009</v>
      </c>
      <c r="DV723" t="s">
        <v>32</v>
      </c>
      <c r="DW723" t="s">
        <v>32</v>
      </c>
      <c r="DX723">
        <v>1000</v>
      </c>
      <c r="EE723">
        <v>31102217</v>
      </c>
      <c r="EF723">
        <v>2</v>
      </c>
      <c r="EG723" t="s">
        <v>23</v>
      </c>
      <c r="EH723">
        <v>0</v>
      </c>
      <c r="EI723" t="s">
        <v>3</v>
      </c>
      <c r="EJ723">
        <v>1</v>
      </c>
      <c r="EK723">
        <v>20001</v>
      </c>
      <c r="EL723" t="s">
        <v>24</v>
      </c>
      <c r="EM723" t="s">
        <v>25</v>
      </c>
      <c r="EO723" t="s">
        <v>3</v>
      </c>
      <c r="EQ723">
        <v>0</v>
      </c>
      <c r="ER723">
        <v>10208</v>
      </c>
      <c r="ES723">
        <v>10208</v>
      </c>
      <c r="ET723">
        <v>0</v>
      </c>
      <c r="EU723">
        <v>0</v>
      </c>
      <c r="EV723">
        <v>0</v>
      </c>
      <c r="EW723">
        <v>0</v>
      </c>
      <c r="EX723">
        <v>0</v>
      </c>
      <c r="FQ723">
        <v>0</v>
      </c>
      <c r="FR723">
        <f t="shared" si="667"/>
        <v>0</v>
      </c>
      <c r="FS723">
        <v>0</v>
      </c>
      <c r="FT723" t="s">
        <v>27</v>
      </c>
      <c r="FU723" t="s">
        <v>28</v>
      </c>
      <c r="FX723">
        <v>115.2</v>
      </c>
      <c r="FY723">
        <v>70.55</v>
      </c>
      <c r="GA723" t="s">
        <v>3</v>
      </c>
      <c r="GD723">
        <v>1</v>
      </c>
      <c r="GF723">
        <v>-1777821868</v>
      </c>
      <c r="GG723">
        <v>2</v>
      </c>
      <c r="GH723">
        <v>1</v>
      </c>
      <c r="GI723">
        <v>-2</v>
      </c>
      <c r="GJ723">
        <v>0</v>
      </c>
      <c r="GK723">
        <v>0</v>
      </c>
      <c r="GL723">
        <f t="shared" si="668"/>
        <v>0</v>
      </c>
      <c r="GM723">
        <f t="shared" si="669"/>
        <v>1.84</v>
      </c>
      <c r="GN723">
        <f t="shared" si="670"/>
        <v>1.84</v>
      </c>
      <c r="GO723">
        <f t="shared" si="671"/>
        <v>0</v>
      </c>
      <c r="GP723">
        <f t="shared" si="672"/>
        <v>0</v>
      </c>
      <c r="GR723">
        <v>0</v>
      </c>
      <c r="GS723">
        <v>3</v>
      </c>
      <c r="GT723">
        <v>0</v>
      </c>
      <c r="GU723" t="s">
        <v>3</v>
      </c>
      <c r="GV723">
        <f t="shared" si="673"/>
        <v>0</v>
      </c>
      <c r="GW723">
        <v>1</v>
      </c>
      <c r="GX723">
        <f t="shared" si="674"/>
        <v>0</v>
      </c>
      <c r="HA723">
        <v>0</v>
      </c>
      <c r="HB723">
        <v>0</v>
      </c>
      <c r="HC723">
        <f t="shared" si="675"/>
        <v>0</v>
      </c>
      <c r="IK723">
        <v>0</v>
      </c>
    </row>
    <row r="724" spans="1:255">
      <c r="A724" s="2">
        <v>18</v>
      </c>
      <c r="B724" s="2">
        <v>1</v>
      </c>
      <c r="C724" s="2">
        <v>658</v>
      </c>
      <c r="D724" s="2"/>
      <c r="E724" s="2" t="s">
        <v>379</v>
      </c>
      <c r="F724" s="2" t="s">
        <v>256</v>
      </c>
      <c r="G724" s="2" t="s">
        <v>257</v>
      </c>
      <c r="H724" s="2" t="s">
        <v>258</v>
      </c>
      <c r="I724" s="2">
        <f>I718*J724</f>
        <v>8.9999999999999993E-3</v>
      </c>
      <c r="J724" s="2">
        <v>8.9999999999999993E-3</v>
      </c>
      <c r="K724" s="2"/>
      <c r="L724" s="2"/>
      <c r="M724" s="2"/>
      <c r="N724" s="2"/>
      <c r="O724" s="2">
        <f t="shared" si="641"/>
        <v>4.37</v>
      </c>
      <c r="P724" s="2">
        <f t="shared" si="642"/>
        <v>4.37</v>
      </c>
      <c r="Q724" s="2">
        <f t="shared" si="643"/>
        <v>0</v>
      </c>
      <c r="R724" s="2">
        <f t="shared" si="644"/>
        <v>0</v>
      </c>
      <c r="S724" s="2">
        <f t="shared" si="645"/>
        <v>0</v>
      </c>
      <c r="T724" s="2">
        <f t="shared" si="646"/>
        <v>0</v>
      </c>
      <c r="U724" s="2">
        <f t="shared" si="647"/>
        <v>0</v>
      </c>
      <c r="V724" s="2">
        <f t="shared" si="648"/>
        <v>0</v>
      </c>
      <c r="W724" s="2">
        <f t="shared" si="649"/>
        <v>0</v>
      </c>
      <c r="X724" s="2">
        <f t="shared" si="650"/>
        <v>0</v>
      </c>
      <c r="Y724" s="2">
        <f t="shared" si="651"/>
        <v>0</v>
      </c>
      <c r="Z724" s="2"/>
      <c r="AA724" s="2">
        <v>33304975</v>
      </c>
      <c r="AB724" s="2">
        <f t="shared" si="652"/>
        <v>485.9</v>
      </c>
      <c r="AC724" s="2">
        <f t="shared" si="653"/>
        <v>485.9</v>
      </c>
      <c r="AD724" s="2">
        <f t="shared" si="676"/>
        <v>0</v>
      </c>
      <c r="AE724" s="2">
        <f t="shared" si="677"/>
        <v>0</v>
      </c>
      <c r="AF724" s="2">
        <f t="shared" si="677"/>
        <v>0</v>
      </c>
      <c r="AG724" s="2">
        <f t="shared" si="654"/>
        <v>0</v>
      </c>
      <c r="AH724" s="2">
        <f t="shared" si="678"/>
        <v>0</v>
      </c>
      <c r="AI724" s="2">
        <f t="shared" si="678"/>
        <v>0</v>
      </c>
      <c r="AJ724" s="2">
        <f t="shared" si="655"/>
        <v>0</v>
      </c>
      <c r="AK724" s="2">
        <v>485.9</v>
      </c>
      <c r="AL724" s="2">
        <v>485.9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115</v>
      </c>
      <c r="AU724" s="2">
        <v>71</v>
      </c>
      <c r="AV724" s="2">
        <v>1</v>
      </c>
      <c r="AW724" s="2">
        <v>1</v>
      </c>
      <c r="AX724" s="2"/>
      <c r="AY724" s="2"/>
      <c r="AZ724" s="2">
        <v>1</v>
      </c>
      <c r="BA724" s="2">
        <v>1</v>
      </c>
      <c r="BB724" s="2">
        <v>1</v>
      </c>
      <c r="BC724" s="2">
        <v>1</v>
      </c>
      <c r="BD724" s="2" t="s">
        <v>3</v>
      </c>
      <c r="BE724" s="2" t="s">
        <v>3</v>
      </c>
      <c r="BF724" s="2" t="s">
        <v>3</v>
      </c>
      <c r="BG724" s="2" t="s">
        <v>3</v>
      </c>
      <c r="BH724" s="2">
        <v>3</v>
      </c>
      <c r="BI724" s="2">
        <v>1</v>
      </c>
      <c r="BJ724" s="2" t="s">
        <v>259</v>
      </c>
      <c r="BK724" s="2"/>
      <c r="BL724" s="2"/>
      <c r="BM724" s="2">
        <v>20001</v>
      </c>
      <c r="BN724" s="2">
        <v>0</v>
      </c>
      <c r="BO724" s="2" t="s">
        <v>3</v>
      </c>
      <c r="BP724" s="2">
        <v>0</v>
      </c>
      <c r="BQ724" s="2">
        <v>2</v>
      </c>
      <c r="BR724" s="2">
        <v>0</v>
      </c>
      <c r="BS724" s="2">
        <v>1</v>
      </c>
      <c r="BT724" s="2">
        <v>1</v>
      </c>
      <c r="BU724" s="2">
        <v>1</v>
      </c>
      <c r="BV724" s="2">
        <v>1</v>
      </c>
      <c r="BW724" s="2">
        <v>1</v>
      </c>
      <c r="BX724" s="2">
        <v>1</v>
      </c>
      <c r="BY724" s="2" t="s">
        <v>3</v>
      </c>
      <c r="BZ724" s="2">
        <v>128</v>
      </c>
      <c r="CA724" s="2">
        <v>83</v>
      </c>
      <c r="CB724" s="2"/>
      <c r="CC724" s="2"/>
      <c r="CD724" s="2"/>
      <c r="CE724" s="2">
        <v>0</v>
      </c>
      <c r="CF724" s="2">
        <v>0</v>
      </c>
      <c r="CG724" s="2">
        <v>0</v>
      </c>
      <c r="CH724" s="2"/>
      <c r="CI724" s="2"/>
      <c r="CJ724" s="2"/>
      <c r="CK724" s="2"/>
      <c r="CL724" s="2"/>
      <c r="CM724" s="2">
        <v>0</v>
      </c>
      <c r="CN724" s="2" t="s">
        <v>3</v>
      </c>
      <c r="CO724" s="2">
        <v>0</v>
      </c>
      <c r="CP724" s="2">
        <f t="shared" si="656"/>
        <v>4.37</v>
      </c>
      <c r="CQ724" s="2">
        <f t="shared" si="657"/>
        <v>485.9</v>
      </c>
      <c r="CR724" s="2">
        <f t="shared" si="658"/>
        <v>0</v>
      </c>
      <c r="CS724" s="2">
        <f t="shared" si="659"/>
        <v>0</v>
      </c>
      <c r="CT724" s="2">
        <f t="shared" si="660"/>
        <v>0</v>
      </c>
      <c r="CU724" s="2">
        <f t="shared" si="661"/>
        <v>0</v>
      </c>
      <c r="CV724" s="2">
        <f t="shared" si="662"/>
        <v>0</v>
      </c>
      <c r="CW724" s="2">
        <f t="shared" si="663"/>
        <v>0</v>
      </c>
      <c r="CX724" s="2">
        <f t="shared" si="664"/>
        <v>0</v>
      </c>
      <c r="CY724" s="2">
        <f t="shared" si="665"/>
        <v>0</v>
      </c>
      <c r="CZ724" s="2">
        <f t="shared" si="666"/>
        <v>0</v>
      </c>
      <c r="DA724" s="2"/>
      <c r="DB724" s="2"/>
      <c r="DC724" s="2" t="s">
        <v>3</v>
      </c>
      <c r="DD724" s="2" t="s">
        <v>3</v>
      </c>
      <c r="DE724" s="2" t="s">
        <v>3</v>
      </c>
      <c r="DF724" s="2" t="s">
        <v>3</v>
      </c>
      <c r="DG724" s="2" t="s">
        <v>3</v>
      </c>
      <c r="DH724" s="2" t="s">
        <v>3</v>
      </c>
      <c r="DI724" s="2" t="s">
        <v>3</v>
      </c>
      <c r="DJ724" s="2" t="s">
        <v>3</v>
      </c>
      <c r="DK724" s="2" t="s">
        <v>3</v>
      </c>
      <c r="DL724" s="2" t="s">
        <v>3</v>
      </c>
      <c r="DM724" s="2" t="s">
        <v>3</v>
      </c>
      <c r="DN724" s="2">
        <v>0</v>
      </c>
      <c r="DO724" s="2">
        <v>0</v>
      </c>
      <c r="DP724" s="2">
        <v>1</v>
      </c>
      <c r="DQ724" s="2">
        <v>1</v>
      </c>
      <c r="DR724" s="2"/>
      <c r="DS724" s="2"/>
      <c r="DT724" s="2"/>
      <c r="DU724" s="2">
        <v>1007</v>
      </c>
      <c r="DV724" s="2" t="s">
        <v>258</v>
      </c>
      <c r="DW724" s="2" t="s">
        <v>258</v>
      </c>
      <c r="DX724" s="2">
        <v>1</v>
      </c>
      <c r="DY724" s="2"/>
      <c r="DZ724" s="2"/>
      <c r="EA724" s="2"/>
      <c r="EB724" s="2"/>
      <c r="EC724" s="2"/>
      <c r="ED724" s="2"/>
      <c r="EE724" s="2">
        <v>31102217</v>
      </c>
      <c r="EF724" s="2">
        <v>2</v>
      </c>
      <c r="EG724" s="2" t="s">
        <v>23</v>
      </c>
      <c r="EH724" s="2">
        <v>0</v>
      </c>
      <c r="EI724" s="2" t="s">
        <v>3</v>
      </c>
      <c r="EJ724" s="2">
        <v>1</v>
      </c>
      <c r="EK724" s="2">
        <v>20001</v>
      </c>
      <c r="EL724" s="2" t="s">
        <v>24</v>
      </c>
      <c r="EM724" s="2" t="s">
        <v>25</v>
      </c>
      <c r="EN724" s="2"/>
      <c r="EO724" s="2" t="s">
        <v>3</v>
      </c>
      <c r="EP724" s="2"/>
      <c r="EQ724" s="2">
        <v>0</v>
      </c>
      <c r="ER724" s="2">
        <v>485.9</v>
      </c>
      <c r="ES724" s="2">
        <v>485.9</v>
      </c>
      <c r="ET724" s="2">
        <v>0</v>
      </c>
      <c r="EU724" s="2">
        <v>0</v>
      </c>
      <c r="EV724" s="2">
        <v>0</v>
      </c>
      <c r="EW724" s="2">
        <v>0</v>
      </c>
      <c r="EX724" s="2">
        <v>0</v>
      </c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>
        <v>0</v>
      </c>
      <c r="FR724" s="2">
        <f t="shared" si="667"/>
        <v>0</v>
      </c>
      <c r="FS724" s="2">
        <v>0</v>
      </c>
      <c r="FT724" s="2" t="s">
        <v>27</v>
      </c>
      <c r="FU724" s="2" t="s">
        <v>28</v>
      </c>
      <c r="FV724" s="2"/>
      <c r="FW724" s="2"/>
      <c r="FX724" s="2">
        <v>115.2</v>
      </c>
      <c r="FY724" s="2">
        <v>70.55</v>
      </c>
      <c r="FZ724" s="2"/>
      <c r="GA724" s="2" t="s">
        <v>3</v>
      </c>
      <c r="GB724" s="2"/>
      <c r="GC724" s="2"/>
      <c r="GD724" s="2">
        <v>1</v>
      </c>
      <c r="GE724" s="2"/>
      <c r="GF724" s="2">
        <v>-1019936957</v>
      </c>
      <c r="GG724" s="2">
        <v>2</v>
      </c>
      <c r="GH724" s="2">
        <v>1</v>
      </c>
      <c r="GI724" s="2">
        <v>-2</v>
      </c>
      <c r="GJ724" s="2">
        <v>0</v>
      </c>
      <c r="GK724" s="2">
        <v>0</v>
      </c>
      <c r="GL724" s="2">
        <f t="shared" si="668"/>
        <v>0</v>
      </c>
      <c r="GM724" s="2">
        <f t="shared" si="669"/>
        <v>4.37</v>
      </c>
      <c r="GN724" s="2">
        <f t="shared" si="670"/>
        <v>4.37</v>
      </c>
      <c r="GO724" s="2">
        <f t="shared" si="671"/>
        <v>0</v>
      </c>
      <c r="GP724" s="2">
        <f t="shared" si="672"/>
        <v>0</v>
      </c>
      <c r="GQ724" s="2"/>
      <c r="GR724" s="2">
        <v>0</v>
      </c>
      <c r="GS724" s="2">
        <v>3</v>
      </c>
      <c r="GT724" s="2">
        <v>0</v>
      </c>
      <c r="GU724" s="2" t="s">
        <v>3</v>
      </c>
      <c r="GV724" s="2">
        <f t="shared" si="673"/>
        <v>0</v>
      </c>
      <c r="GW724" s="2">
        <v>1</v>
      </c>
      <c r="GX724" s="2">
        <f t="shared" si="674"/>
        <v>0</v>
      </c>
      <c r="GY724" s="2"/>
      <c r="GZ724" s="2"/>
      <c r="HA724" s="2">
        <v>0</v>
      </c>
      <c r="HB724" s="2">
        <v>0</v>
      </c>
      <c r="HC724" s="2">
        <f t="shared" si="675"/>
        <v>0</v>
      </c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>
        <v>0</v>
      </c>
      <c r="IL724" s="2"/>
      <c r="IM724" s="2"/>
      <c r="IN724" s="2"/>
      <c r="IO724" s="2"/>
      <c r="IP724" s="2"/>
      <c r="IQ724" s="2"/>
      <c r="IR724" s="2"/>
      <c r="IS724" s="2"/>
      <c r="IT724" s="2"/>
      <c r="IU724" s="2"/>
    </row>
    <row r="725" spans="1:255">
      <c r="A725">
        <v>18</v>
      </c>
      <c r="B725">
        <v>1</v>
      </c>
      <c r="C725">
        <v>675</v>
      </c>
      <c r="E725" t="s">
        <v>379</v>
      </c>
      <c r="F725" t="s">
        <v>256</v>
      </c>
      <c r="G725" t="s">
        <v>257</v>
      </c>
      <c r="H725" t="s">
        <v>258</v>
      </c>
      <c r="I725">
        <f>I719*J725</f>
        <v>8.9999999999999993E-3</v>
      </c>
      <c r="J725">
        <v>8.9999999999999993E-3</v>
      </c>
      <c r="O725">
        <f t="shared" si="641"/>
        <v>4.37</v>
      </c>
      <c r="P725">
        <f t="shared" si="642"/>
        <v>4.37</v>
      </c>
      <c r="Q725">
        <f t="shared" si="643"/>
        <v>0</v>
      </c>
      <c r="R725">
        <f t="shared" si="644"/>
        <v>0</v>
      </c>
      <c r="S725">
        <f t="shared" si="645"/>
        <v>0</v>
      </c>
      <c r="T725">
        <f t="shared" si="646"/>
        <v>0</v>
      </c>
      <c r="U725">
        <f t="shared" si="647"/>
        <v>0</v>
      </c>
      <c r="V725">
        <f t="shared" si="648"/>
        <v>0</v>
      </c>
      <c r="W725">
        <f t="shared" si="649"/>
        <v>0</v>
      </c>
      <c r="X725">
        <f t="shared" si="650"/>
        <v>0</v>
      </c>
      <c r="Y725">
        <f t="shared" si="651"/>
        <v>0</v>
      </c>
      <c r="AA725">
        <v>33304960</v>
      </c>
      <c r="AB725">
        <f t="shared" si="652"/>
        <v>485.9</v>
      </c>
      <c r="AC725">
        <f t="shared" si="653"/>
        <v>485.9</v>
      </c>
      <c r="AD725">
        <f t="shared" si="676"/>
        <v>0</v>
      </c>
      <c r="AE725">
        <f t="shared" si="677"/>
        <v>0</v>
      </c>
      <c r="AF725">
        <f t="shared" si="677"/>
        <v>0</v>
      </c>
      <c r="AG725">
        <f t="shared" si="654"/>
        <v>0</v>
      </c>
      <c r="AH725">
        <f t="shared" si="678"/>
        <v>0</v>
      </c>
      <c r="AI725">
        <f t="shared" si="678"/>
        <v>0</v>
      </c>
      <c r="AJ725">
        <f t="shared" si="655"/>
        <v>0</v>
      </c>
      <c r="AK725">
        <v>485.9</v>
      </c>
      <c r="AL725">
        <v>485.9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115</v>
      </c>
      <c r="AU725">
        <v>71</v>
      </c>
      <c r="AV725">
        <v>1</v>
      </c>
      <c r="AW725">
        <v>1</v>
      </c>
      <c r="AZ725">
        <v>1</v>
      </c>
      <c r="BA725">
        <v>1</v>
      </c>
      <c r="BB725">
        <v>1</v>
      </c>
      <c r="BC725">
        <v>1</v>
      </c>
      <c r="BD725" t="s">
        <v>3</v>
      </c>
      <c r="BE725" t="s">
        <v>3</v>
      </c>
      <c r="BF725" t="s">
        <v>3</v>
      </c>
      <c r="BG725" t="s">
        <v>3</v>
      </c>
      <c r="BH725">
        <v>3</v>
      </c>
      <c r="BI725">
        <v>1</v>
      </c>
      <c r="BJ725" t="s">
        <v>259</v>
      </c>
      <c r="BM725">
        <v>20001</v>
      </c>
      <c r="BN725">
        <v>0</v>
      </c>
      <c r="BO725" t="s">
        <v>3</v>
      </c>
      <c r="BP725">
        <v>0</v>
      </c>
      <c r="BQ725">
        <v>2</v>
      </c>
      <c r="BR725">
        <v>0</v>
      </c>
      <c r="BS725">
        <v>1</v>
      </c>
      <c r="BT725">
        <v>1</v>
      </c>
      <c r="BU725">
        <v>1</v>
      </c>
      <c r="BV725">
        <v>1</v>
      </c>
      <c r="BW725">
        <v>1</v>
      </c>
      <c r="BX725">
        <v>1</v>
      </c>
      <c r="BY725" t="s">
        <v>3</v>
      </c>
      <c r="BZ725">
        <v>128</v>
      </c>
      <c r="CA725">
        <v>83</v>
      </c>
      <c r="CE725">
        <v>0</v>
      </c>
      <c r="CF725">
        <v>0</v>
      </c>
      <c r="CG725">
        <v>0</v>
      </c>
      <c r="CM725">
        <v>0</v>
      </c>
      <c r="CN725" t="s">
        <v>3</v>
      </c>
      <c r="CO725">
        <v>0</v>
      </c>
      <c r="CP725">
        <f t="shared" si="656"/>
        <v>4.37</v>
      </c>
      <c r="CQ725">
        <f t="shared" si="657"/>
        <v>485.9</v>
      </c>
      <c r="CR725">
        <f t="shared" si="658"/>
        <v>0</v>
      </c>
      <c r="CS725">
        <f t="shared" si="659"/>
        <v>0</v>
      </c>
      <c r="CT725">
        <f t="shared" si="660"/>
        <v>0</v>
      </c>
      <c r="CU725">
        <f t="shared" si="661"/>
        <v>0</v>
      </c>
      <c r="CV725">
        <f t="shared" si="662"/>
        <v>0</v>
      </c>
      <c r="CW725">
        <f t="shared" si="663"/>
        <v>0</v>
      </c>
      <c r="CX725">
        <f t="shared" si="664"/>
        <v>0</v>
      </c>
      <c r="CY725">
        <f t="shared" si="665"/>
        <v>0</v>
      </c>
      <c r="CZ725">
        <f t="shared" si="666"/>
        <v>0</v>
      </c>
      <c r="DC725" t="s">
        <v>3</v>
      </c>
      <c r="DD725" t="s">
        <v>3</v>
      </c>
      <c r="DE725" t="s">
        <v>3</v>
      </c>
      <c r="DF725" t="s">
        <v>3</v>
      </c>
      <c r="DG725" t="s">
        <v>3</v>
      </c>
      <c r="DH725" t="s">
        <v>3</v>
      </c>
      <c r="DI725" t="s">
        <v>3</v>
      </c>
      <c r="DJ725" t="s">
        <v>3</v>
      </c>
      <c r="DK725" t="s">
        <v>3</v>
      </c>
      <c r="DL725" t="s">
        <v>3</v>
      </c>
      <c r="DM725" t="s">
        <v>3</v>
      </c>
      <c r="DN725">
        <v>0</v>
      </c>
      <c r="DO725">
        <v>0</v>
      </c>
      <c r="DP725">
        <v>1</v>
      </c>
      <c r="DQ725">
        <v>1</v>
      </c>
      <c r="DU725">
        <v>1007</v>
      </c>
      <c r="DV725" t="s">
        <v>258</v>
      </c>
      <c r="DW725" t="s">
        <v>258</v>
      </c>
      <c r="DX725">
        <v>1</v>
      </c>
      <c r="EE725">
        <v>31102217</v>
      </c>
      <c r="EF725">
        <v>2</v>
      </c>
      <c r="EG725" t="s">
        <v>23</v>
      </c>
      <c r="EH725">
        <v>0</v>
      </c>
      <c r="EI725" t="s">
        <v>3</v>
      </c>
      <c r="EJ725">
        <v>1</v>
      </c>
      <c r="EK725">
        <v>20001</v>
      </c>
      <c r="EL725" t="s">
        <v>24</v>
      </c>
      <c r="EM725" t="s">
        <v>25</v>
      </c>
      <c r="EO725" t="s">
        <v>3</v>
      </c>
      <c r="EQ725">
        <v>0</v>
      </c>
      <c r="ER725">
        <v>485.9</v>
      </c>
      <c r="ES725">
        <v>485.9</v>
      </c>
      <c r="ET725">
        <v>0</v>
      </c>
      <c r="EU725">
        <v>0</v>
      </c>
      <c r="EV725">
        <v>0</v>
      </c>
      <c r="EW725">
        <v>0</v>
      </c>
      <c r="EX725">
        <v>0</v>
      </c>
      <c r="FQ725">
        <v>0</v>
      </c>
      <c r="FR725">
        <f t="shared" si="667"/>
        <v>0</v>
      </c>
      <c r="FS725">
        <v>0</v>
      </c>
      <c r="FT725" t="s">
        <v>27</v>
      </c>
      <c r="FU725" t="s">
        <v>28</v>
      </c>
      <c r="FX725">
        <v>115.2</v>
      </c>
      <c r="FY725">
        <v>70.55</v>
      </c>
      <c r="GA725" t="s">
        <v>3</v>
      </c>
      <c r="GD725">
        <v>1</v>
      </c>
      <c r="GF725">
        <v>-1019936957</v>
      </c>
      <c r="GG725">
        <v>2</v>
      </c>
      <c r="GH725">
        <v>1</v>
      </c>
      <c r="GI725">
        <v>-2</v>
      </c>
      <c r="GJ725">
        <v>0</v>
      </c>
      <c r="GK725">
        <v>0</v>
      </c>
      <c r="GL725">
        <f t="shared" si="668"/>
        <v>0</v>
      </c>
      <c r="GM725">
        <f t="shared" si="669"/>
        <v>4.37</v>
      </c>
      <c r="GN725">
        <f t="shared" si="670"/>
        <v>4.37</v>
      </c>
      <c r="GO725">
        <f t="shared" si="671"/>
        <v>0</v>
      </c>
      <c r="GP725">
        <f t="shared" si="672"/>
        <v>0</v>
      </c>
      <c r="GR725">
        <v>0</v>
      </c>
      <c r="GS725">
        <v>3</v>
      </c>
      <c r="GT725">
        <v>0</v>
      </c>
      <c r="GU725" t="s">
        <v>3</v>
      </c>
      <c r="GV725">
        <f t="shared" si="673"/>
        <v>0</v>
      </c>
      <c r="GW725">
        <v>1</v>
      </c>
      <c r="GX725">
        <f t="shared" si="674"/>
        <v>0</v>
      </c>
      <c r="HA725">
        <v>0</v>
      </c>
      <c r="HB725">
        <v>0</v>
      </c>
      <c r="HC725">
        <f t="shared" si="675"/>
        <v>0</v>
      </c>
      <c r="IK725">
        <v>0</v>
      </c>
    </row>
    <row r="726" spans="1:255">
      <c r="A726" s="2">
        <v>17</v>
      </c>
      <c r="B726" s="2">
        <v>1</v>
      </c>
      <c r="C726" s="2"/>
      <c r="D726" s="2"/>
      <c r="E726" s="2" t="s">
        <v>380</v>
      </c>
      <c r="F726" s="2" t="s">
        <v>38</v>
      </c>
      <c r="G726" s="2" t="s">
        <v>261</v>
      </c>
      <c r="H726" s="2" t="s">
        <v>40</v>
      </c>
      <c r="I726" s="2">
        <v>1</v>
      </c>
      <c r="J726" s="2">
        <v>0</v>
      </c>
      <c r="K726" s="2"/>
      <c r="L726" s="2"/>
      <c r="M726" s="2"/>
      <c r="N726" s="2"/>
      <c r="O726" s="2">
        <f t="shared" si="641"/>
        <v>0</v>
      </c>
      <c r="P726" s="2">
        <f t="shared" si="642"/>
        <v>0</v>
      </c>
      <c r="Q726" s="2">
        <f t="shared" si="643"/>
        <v>0</v>
      </c>
      <c r="R726" s="2">
        <f t="shared" si="644"/>
        <v>0</v>
      </c>
      <c r="S726" s="2">
        <f t="shared" si="645"/>
        <v>0</v>
      </c>
      <c r="T726" s="2">
        <f t="shared" si="646"/>
        <v>0</v>
      </c>
      <c r="U726" s="2">
        <f t="shared" si="647"/>
        <v>0</v>
      </c>
      <c r="V726" s="2">
        <f t="shared" si="648"/>
        <v>0</v>
      </c>
      <c r="W726" s="2">
        <f t="shared" si="649"/>
        <v>0</v>
      </c>
      <c r="X726" s="2">
        <f t="shared" si="650"/>
        <v>0</v>
      </c>
      <c r="Y726" s="2">
        <f t="shared" si="651"/>
        <v>0</v>
      </c>
      <c r="Z726" s="2"/>
      <c r="AA726" s="2">
        <v>33304975</v>
      </c>
      <c r="AB726" s="2">
        <f t="shared" si="652"/>
        <v>0</v>
      </c>
      <c r="AC726" s="2">
        <f t="shared" si="653"/>
        <v>0</v>
      </c>
      <c r="AD726" s="2">
        <f t="shared" si="676"/>
        <v>0</v>
      </c>
      <c r="AE726" s="2">
        <f t="shared" si="677"/>
        <v>0</v>
      </c>
      <c r="AF726" s="2">
        <f t="shared" si="677"/>
        <v>0</v>
      </c>
      <c r="AG726" s="2">
        <f t="shared" si="654"/>
        <v>0</v>
      </c>
      <c r="AH726" s="2">
        <f t="shared" si="678"/>
        <v>0</v>
      </c>
      <c r="AI726" s="2">
        <f t="shared" si="678"/>
        <v>0</v>
      </c>
      <c r="AJ726" s="2">
        <f t="shared" si="655"/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1</v>
      </c>
      <c r="AW726" s="2">
        <v>1</v>
      </c>
      <c r="AX726" s="2"/>
      <c r="AY726" s="2"/>
      <c r="AZ726" s="2">
        <v>1</v>
      </c>
      <c r="BA726" s="2">
        <v>1</v>
      </c>
      <c r="BB726" s="2">
        <v>1</v>
      </c>
      <c r="BC726" s="2">
        <v>1</v>
      </c>
      <c r="BD726" s="2" t="s">
        <v>3</v>
      </c>
      <c r="BE726" s="2" t="s">
        <v>3</v>
      </c>
      <c r="BF726" s="2" t="s">
        <v>3</v>
      </c>
      <c r="BG726" s="2" t="s">
        <v>3</v>
      </c>
      <c r="BH726" s="2">
        <v>3</v>
      </c>
      <c r="BI726" s="2">
        <v>3</v>
      </c>
      <c r="BJ726" s="2" t="s">
        <v>3</v>
      </c>
      <c r="BK726" s="2"/>
      <c r="BL726" s="2"/>
      <c r="BM726" s="2">
        <v>1100</v>
      </c>
      <c r="BN726" s="2">
        <v>0</v>
      </c>
      <c r="BO726" s="2" t="s">
        <v>3</v>
      </c>
      <c r="BP726" s="2">
        <v>0</v>
      </c>
      <c r="BQ726" s="2">
        <v>21</v>
      </c>
      <c r="BR726" s="2">
        <v>0</v>
      </c>
      <c r="BS726" s="2">
        <v>1</v>
      </c>
      <c r="BT726" s="2">
        <v>1</v>
      </c>
      <c r="BU726" s="2">
        <v>1</v>
      </c>
      <c r="BV726" s="2">
        <v>1</v>
      </c>
      <c r="BW726" s="2">
        <v>1</v>
      </c>
      <c r="BX726" s="2">
        <v>1</v>
      </c>
      <c r="BY726" s="2" t="s">
        <v>3</v>
      </c>
      <c r="BZ726" s="2">
        <v>0</v>
      </c>
      <c r="CA726" s="2">
        <v>0</v>
      </c>
      <c r="CB726" s="2"/>
      <c r="CC726" s="2"/>
      <c r="CD726" s="2"/>
      <c r="CE726" s="2">
        <v>0</v>
      </c>
      <c r="CF726" s="2">
        <v>0</v>
      </c>
      <c r="CG726" s="2">
        <v>0</v>
      </c>
      <c r="CH726" s="2"/>
      <c r="CI726" s="2"/>
      <c r="CJ726" s="2"/>
      <c r="CK726" s="2"/>
      <c r="CL726" s="2"/>
      <c r="CM726" s="2">
        <v>0</v>
      </c>
      <c r="CN726" s="2" t="s">
        <v>3</v>
      </c>
      <c r="CO726" s="2">
        <v>0</v>
      </c>
      <c r="CP726" s="2">
        <f t="shared" si="656"/>
        <v>0</v>
      </c>
      <c r="CQ726" s="2">
        <f t="shared" si="657"/>
        <v>0</v>
      </c>
      <c r="CR726" s="2">
        <f t="shared" si="658"/>
        <v>0</v>
      </c>
      <c r="CS726" s="2">
        <f t="shared" si="659"/>
        <v>0</v>
      </c>
      <c r="CT726" s="2">
        <f t="shared" si="660"/>
        <v>0</v>
      </c>
      <c r="CU726" s="2">
        <f t="shared" si="661"/>
        <v>0</v>
      </c>
      <c r="CV726" s="2">
        <f t="shared" si="662"/>
        <v>0</v>
      </c>
      <c r="CW726" s="2">
        <f t="shared" si="663"/>
        <v>0</v>
      </c>
      <c r="CX726" s="2">
        <f t="shared" si="664"/>
        <v>0</v>
      </c>
      <c r="CY726" s="2">
        <f t="shared" si="665"/>
        <v>0</v>
      </c>
      <c r="CZ726" s="2">
        <f t="shared" si="666"/>
        <v>0</v>
      </c>
      <c r="DA726" s="2"/>
      <c r="DB726" s="2"/>
      <c r="DC726" s="2" t="s">
        <v>3</v>
      </c>
      <c r="DD726" s="2" t="s">
        <v>3</v>
      </c>
      <c r="DE726" s="2" t="s">
        <v>3</v>
      </c>
      <c r="DF726" s="2" t="s">
        <v>3</v>
      </c>
      <c r="DG726" s="2" t="s">
        <v>3</v>
      </c>
      <c r="DH726" s="2" t="s">
        <v>3</v>
      </c>
      <c r="DI726" s="2" t="s">
        <v>3</v>
      </c>
      <c r="DJ726" s="2" t="s">
        <v>3</v>
      </c>
      <c r="DK726" s="2" t="s">
        <v>3</v>
      </c>
      <c r="DL726" s="2" t="s">
        <v>3</v>
      </c>
      <c r="DM726" s="2" t="s">
        <v>3</v>
      </c>
      <c r="DN726" s="2">
        <v>0</v>
      </c>
      <c r="DO726" s="2">
        <v>0</v>
      </c>
      <c r="DP726" s="2">
        <v>1</v>
      </c>
      <c r="DQ726" s="2">
        <v>1</v>
      </c>
      <c r="DR726" s="2"/>
      <c r="DS726" s="2"/>
      <c r="DT726" s="2"/>
      <c r="DU726" s="2">
        <v>1010</v>
      </c>
      <c r="DV726" s="2" t="s">
        <v>40</v>
      </c>
      <c r="DW726" s="2" t="s">
        <v>40</v>
      </c>
      <c r="DX726" s="2">
        <v>1</v>
      </c>
      <c r="DY726" s="2"/>
      <c r="DZ726" s="2"/>
      <c r="EA726" s="2"/>
      <c r="EB726" s="2"/>
      <c r="EC726" s="2"/>
      <c r="ED726" s="2"/>
      <c r="EE726" s="2">
        <v>31102366</v>
      </c>
      <c r="EF726" s="2">
        <v>8</v>
      </c>
      <c r="EG726" s="2" t="s">
        <v>34</v>
      </c>
      <c r="EH726" s="2">
        <v>0</v>
      </c>
      <c r="EI726" s="2" t="s">
        <v>3</v>
      </c>
      <c r="EJ726" s="2">
        <v>1</v>
      </c>
      <c r="EK726" s="2">
        <v>1100</v>
      </c>
      <c r="EL726" s="2" t="s">
        <v>41</v>
      </c>
      <c r="EM726" s="2" t="s">
        <v>42</v>
      </c>
      <c r="EN726" s="2"/>
      <c r="EO726" s="2" t="s">
        <v>3</v>
      </c>
      <c r="EP726" s="2"/>
      <c r="EQ726" s="2">
        <v>0</v>
      </c>
      <c r="ER726" s="2">
        <v>0</v>
      </c>
      <c r="ES726" s="2">
        <v>0</v>
      </c>
      <c r="ET726" s="2">
        <v>0</v>
      </c>
      <c r="EU726" s="2">
        <v>0</v>
      </c>
      <c r="EV726" s="2">
        <v>0</v>
      </c>
      <c r="EW726" s="2">
        <v>0</v>
      </c>
      <c r="EX726" s="2">
        <v>0</v>
      </c>
      <c r="EY726" s="2">
        <v>0</v>
      </c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>
        <v>0</v>
      </c>
      <c r="FR726" s="2">
        <f t="shared" si="667"/>
        <v>0</v>
      </c>
      <c r="FS726" s="2">
        <v>0</v>
      </c>
      <c r="FT726" s="2"/>
      <c r="FU726" s="2"/>
      <c r="FV726" s="2"/>
      <c r="FW726" s="2"/>
      <c r="FX726" s="2">
        <v>0</v>
      </c>
      <c r="FY726" s="2">
        <v>0</v>
      </c>
      <c r="FZ726" s="2"/>
      <c r="GA726" s="2" t="s">
        <v>3</v>
      </c>
      <c r="GB726" s="2"/>
      <c r="GC726" s="2"/>
      <c r="GD726" s="2">
        <v>1</v>
      </c>
      <c r="GE726" s="2"/>
      <c r="GF726" s="2">
        <v>-1857897390</v>
      </c>
      <c r="GG726" s="2">
        <v>2</v>
      </c>
      <c r="GH726" s="2">
        <v>0</v>
      </c>
      <c r="GI726" s="2">
        <v>-2</v>
      </c>
      <c r="GJ726" s="2">
        <v>0</v>
      </c>
      <c r="GK726" s="2">
        <v>0</v>
      </c>
      <c r="GL726" s="2">
        <f t="shared" si="668"/>
        <v>0</v>
      </c>
      <c r="GM726" s="2">
        <f t="shared" si="669"/>
        <v>0</v>
      </c>
      <c r="GN726" s="2">
        <f t="shared" si="670"/>
        <v>0</v>
      </c>
      <c r="GO726" s="2">
        <f t="shared" si="671"/>
        <v>0</v>
      </c>
      <c r="GP726" s="2">
        <f t="shared" si="672"/>
        <v>0</v>
      </c>
      <c r="GQ726" s="2"/>
      <c r="GR726" s="2">
        <v>0</v>
      </c>
      <c r="GS726" s="2">
        <v>3</v>
      </c>
      <c r="GT726" s="2">
        <v>0</v>
      </c>
      <c r="GU726" s="2" t="s">
        <v>3</v>
      </c>
      <c r="GV726" s="2">
        <f t="shared" si="673"/>
        <v>0</v>
      </c>
      <c r="GW726" s="2">
        <v>1</v>
      </c>
      <c r="GX726" s="2">
        <f t="shared" si="674"/>
        <v>0</v>
      </c>
      <c r="GY726" s="2"/>
      <c r="GZ726" s="2"/>
      <c r="HA726" s="2">
        <v>0</v>
      </c>
      <c r="HB726" s="2">
        <v>0</v>
      </c>
      <c r="HC726" s="2">
        <f t="shared" si="675"/>
        <v>0</v>
      </c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>
        <v>0</v>
      </c>
      <c r="IL726" s="2"/>
      <c r="IM726" s="2"/>
      <c r="IN726" s="2"/>
      <c r="IO726" s="2"/>
      <c r="IP726" s="2"/>
      <c r="IQ726" s="2"/>
      <c r="IR726" s="2"/>
      <c r="IS726" s="2"/>
      <c r="IT726" s="2"/>
      <c r="IU726" s="2"/>
    </row>
    <row r="727" spans="1:255">
      <c r="A727">
        <v>17</v>
      </c>
      <c r="B727">
        <v>1</v>
      </c>
      <c r="E727" t="s">
        <v>380</v>
      </c>
      <c r="F727" t="s">
        <v>38</v>
      </c>
      <c r="G727" t="s">
        <v>261</v>
      </c>
      <c r="H727" t="s">
        <v>40</v>
      </c>
      <c r="I727">
        <v>1</v>
      </c>
      <c r="J727">
        <v>0</v>
      </c>
      <c r="O727">
        <f t="shared" si="641"/>
        <v>102539.84</v>
      </c>
      <c r="P727">
        <f t="shared" si="642"/>
        <v>102539.84</v>
      </c>
      <c r="Q727">
        <f t="shared" si="643"/>
        <v>0</v>
      </c>
      <c r="R727">
        <f t="shared" si="644"/>
        <v>0</v>
      </c>
      <c r="S727">
        <f t="shared" si="645"/>
        <v>0</v>
      </c>
      <c r="T727">
        <f t="shared" si="646"/>
        <v>0</v>
      </c>
      <c r="U727">
        <f t="shared" si="647"/>
        <v>0</v>
      </c>
      <c r="V727">
        <f t="shared" si="648"/>
        <v>0</v>
      </c>
      <c r="W727">
        <f t="shared" si="649"/>
        <v>0</v>
      </c>
      <c r="X727">
        <f t="shared" si="650"/>
        <v>0</v>
      </c>
      <c r="Y727">
        <f t="shared" si="651"/>
        <v>0</v>
      </c>
      <c r="AA727">
        <v>33304960</v>
      </c>
      <c r="AB727">
        <f t="shared" si="652"/>
        <v>102539.84</v>
      </c>
      <c r="AC727">
        <f t="shared" si="653"/>
        <v>102539.84</v>
      </c>
      <c r="AD727">
        <f t="shared" si="676"/>
        <v>0</v>
      </c>
      <c r="AE727">
        <f t="shared" si="677"/>
        <v>0</v>
      </c>
      <c r="AF727">
        <f t="shared" si="677"/>
        <v>0</v>
      </c>
      <c r="AG727">
        <f t="shared" si="654"/>
        <v>0</v>
      </c>
      <c r="AH727">
        <f t="shared" si="678"/>
        <v>0</v>
      </c>
      <c r="AI727">
        <f t="shared" si="678"/>
        <v>0</v>
      </c>
      <c r="AJ727">
        <f t="shared" si="655"/>
        <v>0</v>
      </c>
      <c r="AK727">
        <v>102539.84</v>
      </c>
      <c r="AL727">
        <v>102539.84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1</v>
      </c>
      <c r="AW727">
        <v>1</v>
      </c>
      <c r="AZ727">
        <v>1</v>
      </c>
      <c r="BA727">
        <v>1</v>
      </c>
      <c r="BB727">
        <v>1</v>
      </c>
      <c r="BC727">
        <v>1</v>
      </c>
      <c r="BD727" t="s">
        <v>3</v>
      </c>
      <c r="BE727" t="s">
        <v>3</v>
      </c>
      <c r="BF727" t="s">
        <v>3</v>
      </c>
      <c r="BG727" t="s">
        <v>3</v>
      </c>
      <c r="BH727">
        <v>3</v>
      </c>
      <c r="BI727">
        <v>3</v>
      </c>
      <c r="BJ727" t="s">
        <v>3</v>
      </c>
      <c r="BM727">
        <v>1100</v>
      </c>
      <c r="BN727">
        <v>0</v>
      </c>
      <c r="BO727" t="s">
        <v>3</v>
      </c>
      <c r="BP727">
        <v>0</v>
      </c>
      <c r="BQ727">
        <v>21</v>
      </c>
      <c r="BR727">
        <v>0</v>
      </c>
      <c r="BS727">
        <v>1</v>
      </c>
      <c r="BT727">
        <v>1</v>
      </c>
      <c r="BU727">
        <v>1</v>
      </c>
      <c r="BV727">
        <v>1</v>
      </c>
      <c r="BW727">
        <v>1</v>
      </c>
      <c r="BX727">
        <v>1</v>
      </c>
      <c r="BY727" t="s">
        <v>3</v>
      </c>
      <c r="BZ727">
        <v>0</v>
      </c>
      <c r="CA727">
        <v>0</v>
      </c>
      <c r="CE727">
        <v>0</v>
      </c>
      <c r="CF727">
        <v>0</v>
      </c>
      <c r="CG727">
        <v>0</v>
      </c>
      <c r="CM727">
        <v>0</v>
      </c>
      <c r="CN727" t="s">
        <v>3</v>
      </c>
      <c r="CO727">
        <v>0</v>
      </c>
      <c r="CP727">
        <f t="shared" si="656"/>
        <v>102539.84</v>
      </c>
      <c r="CQ727">
        <f t="shared" si="657"/>
        <v>102539.84</v>
      </c>
      <c r="CR727">
        <f t="shared" si="658"/>
        <v>0</v>
      </c>
      <c r="CS727">
        <f t="shared" si="659"/>
        <v>0</v>
      </c>
      <c r="CT727">
        <f t="shared" si="660"/>
        <v>0</v>
      </c>
      <c r="CU727">
        <f t="shared" si="661"/>
        <v>0</v>
      </c>
      <c r="CV727">
        <f t="shared" si="662"/>
        <v>0</v>
      </c>
      <c r="CW727">
        <f t="shared" si="663"/>
        <v>0</v>
      </c>
      <c r="CX727">
        <f t="shared" si="664"/>
        <v>0</v>
      </c>
      <c r="CY727">
        <f t="shared" si="665"/>
        <v>0</v>
      </c>
      <c r="CZ727">
        <f t="shared" si="666"/>
        <v>0</v>
      </c>
      <c r="DC727" t="s">
        <v>3</v>
      </c>
      <c r="DD727" t="s">
        <v>3</v>
      </c>
      <c r="DE727" t="s">
        <v>3</v>
      </c>
      <c r="DF727" t="s">
        <v>3</v>
      </c>
      <c r="DG727" t="s">
        <v>3</v>
      </c>
      <c r="DH727" t="s">
        <v>3</v>
      </c>
      <c r="DI727" t="s">
        <v>3</v>
      </c>
      <c r="DJ727" t="s">
        <v>3</v>
      </c>
      <c r="DK727" t="s">
        <v>3</v>
      </c>
      <c r="DL727" t="s">
        <v>3</v>
      </c>
      <c r="DM727" t="s">
        <v>3</v>
      </c>
      <c r="DN727">
        <v>0</v>
      </c>
      <c r="DO727">
        <v>0</v>
      </c>
      <c r="DP727">
        <v>1</v>
      </c>
      <c r="DQ727">
        <v>1</v>
      </c>
      <c r="DU727">
        <v>1010</v>
      </c>
      <c r="DV727" t="s">
        <v>40</v>
      </c>
      <c r="DW727" t="s">
        <v>40</v>
      </c>
      <c r="DX727">
        <v>1</v>
      </c>
      <c r="EE727">
        <v>31102366</v>
      </c>
      <c r="EF727">
        <v>8</v>
      </c>
      <c r="EG727" t="s">
        <v>34</v>
      </c>
      <c r="EH727">
        <v>0</v>
      </c>
      <c r="EI727" t="s">
        <v>3</v>
      </c>
      <c r="EJ727">
        <v>1</v>
      </c>
      <c r="EK727">
        <v>1100</v>
      </c>
      <c r="EL727" t="s">
        <v>41</v>
      </c>
      <c r="EM727" t="s">
        <v>42</v>
      </c>
      <c r="EO727" t="s">
        <v>3</v>
      </c>
      <c r="EQ727">
        <v>0</v>
      </c>
      <c r="ER727">
        <v>102539.84</v>
      </c>
      <c r="ES727">
        <v>102539.84</v>
      </c>
      <c r="ET727">
        <v>0</v>
      </c>
      <c r="EU727">
        <v>0</v>
      </c>
      <c r="EV727">
        <v>0</v>
      </c>
      <c r="EW727">
        <v>0</v>
      </c>
      <c r="EX727">
        <v>0</v>
      </c>
      <c r="EY727">
        <v>0</v>
      </c>
      <c r="EZ727">
        <v>5</v>
      </c>
      <c r="FC727">
        <v>1</v>
      </c>
      <c r="FD727">
        <v>18</v>
      </c>
      <c r="FF727">
        <v>462745.53</v>
      </c>
      <c r="FQ727">
        <v>0</v>
      </c>
      <c r="FR727">
        <f t="shared" si="667"/>
        <v>102539.84</v>
      </c>
      <c r="FS727">
        <v>0</v>
      </c>
      <c r="FX727">
        <v>0</v>
      </c>
      <c r="FY727">
        <v>0</v>
      </c>
      <c r="GA727" t="s">
        <v>262</v>
      </c>
      <c r="GD727">
        <v>1</v>
      </c>
      <c r="GF727">
        <v>-1857897390</v>
      </c>
      <c r="GG727">
        <v>2</v>
      </c>
      <c r="GH727">
        <v>3</v>
      </c>
      <c r="GI727">
        <v>3</v>
      </c>
      <c r="GJ727">
        <v>0</v>
      </c>
      <c r="GK727">
        <v>0</v>
      </c>
      <c r="GL727">
        <f t="shared" si="668"/>
        <v>0</v>
      </c>
      <c r="GM727">
        <f t="shared" si="669"/>
        <v>102539.84</v>
      </c>
      <c r="GN727">
        <f t="shared" si="670"/>
        <v>0</v>
      </c>
      <c r="GO727">
        <f t="shared" si="671"/>
        <v>0</v>
      </c>
      <c r="GP727">
        <f t="shared" si="672"/>
        <v>0</v>
      </c>
      <c r="GR727">
        <v>1</v>
      </c>
      <c r="GS727">
        <v>1</v>
      </c>
      <c r="GT727">
        <v>0</v>
      </c>
      <c r="GU727" t="s">
        <v>3</v>
      </c>
      <c r="GV727">
        <f t="shared" si="673"/>
        <v>0</v>
      </c>
      <c r="GW727">
        <v>1</v>
      </c>
      <c r="GX727">
        <f t="shared" si="674"/>
        <v>0</v>
      </c>
      <c r="HA727">
        <v>0</v>
      </c>
      <c r="HB727">
        <v>0</v>
      </c>
      <c r="HC727">
        <f t="shared" si="675"/>
        <v>0</v>
      </c>
      <c r="IK727">
        <v>0</v>
      </c>
    </row>
    <row r="728" spans="1:255">
      <c r="A728" s="2">
        <v>17</v>
      </c>
      <c r="B728" s="2">
        <v>1</v>
      </c>
      <c r="C728" s="2">
        <f>ROW(SmtRes!A688)</f>
        <v>688</v>
      </c>
      <c r="D728" s="2">
        <f>ROW(EtalonRes!A785)</f>
        <v>785</v>
      </c>
      <c r="E728" s="2" t="s">
        <v>381</v>
      </c>
      <c r="F728" s="2" t="s">
        <v>264</v>
      </c>
      <c r="G728" s="2" t="s">
        <v>265</v>
      </c>
      <c r="H728" s="2" t="s">
        <v>19</v>
      </c>
      <c r="I728" s="2">
        <v>1</v>
      </c>
      <c r="J728" s="2">
        <v>0</v>
      </c>
      <c r="K728" s="2"/>
      <c r="L728" s="2"/>
      <c r="M728" s="2"/>
      <c r="N728" s="2"/>
      <c r="O728" s="2">
        <f t="shared" si="641"/>
        <v>70.77</v>
      </c>
      <c r="P728" s="2">
        <f t="shared" si="642"/>
        <v>14.74</v>
      </c>
      <c r="Q728" s="2">
        <f t="shared" si="643"/>
        <v>5.72</v>
      </c>
      <c r="R728" s="2">
        <f t="shared" si="644"/>
        <v>0.18</v>
      </c>
      <c r="S728" s="2">
        <f t="shared" si="645"/>
        <v>50.31</v>
      </c>
      <c r="T728" s="2">
        <f t="shared" si="646"/>
        <v>0</v>
      </c>
      <c r="U728" s="2">
        <f t="shared" si="647"/>
        <v>5.5475999999999983</v>
      </c>
      <c r="V728" s="2">
        <f t="shared" si="648"/>
        <v>1.4999999999999999E-2</v>
      </c>
      <c r="W728" s="2">
        <f t="shared" si="649"/>
        <v>0</v>
      </c>
      <c r="X728" s="2">
        <f t="shared" si="650"/>
        <v>58.06</v>
      </c>
      <c r="Y728" s="2">
        <f t="shared" si="651"/>
        <v>35.85</v>
      </c>
      <c r="Z728" s="2"/>
      <c r="AA728" s="2">
        <v>33304975</v>
      </c>
      <c r="AB728" s="2">
        <f t="shared" si="652"/>
        <v>70.77</v>
      </c>
      <c r="AC728" s="2">
        <f t="shared" si="653"/>
        <v>14.74</v>
      </c>
      <c r="AD728" s="2">
        <f>ROUND((((((ET728*1.2)*1.25))-(((EU728*1.2)*1.25)))+AE728),2)</f>
        <v>5.72</v>
      </c>
      <c r="AE728" s="2">
        <f>ROUND((((EU728*1.2)*1.25)),2)</f>
        <v>0.18</v>
      </c>
      <c r="AF728" s="2">
        <f>ROUND((((EV728*1.2)*1.15)),2)</f>
        <v>50.31</v>
      </c>
      <c r="AG728" s="2">
        <f t="shared" si="654"/>
        <v>0</v>
      </c>
      <c r="AH728" s="2">
        <f>(((EW728*1.2)*1.15))</f>
        <v>5.5475999999999983</v>
      </c>
      <c r="AI728" s="2">
        <f>(((EX728*1.2)*1.25))</f>
        <v>1.4999999999999999E-2</v>
      </c>
      <c r="AJ728" s="2">
        <f t="shared" si="655"/>
        <v>0</v>
      </c>
      <c r="AK728" s="2">
        <v>55.01</v>
      </c>
      <c r="AL728" s="2">
        <v>14.74</v>
      </c>
      <c r="AM728" s="2">
        <v>3.81</v>
      </c>
      <c r="AN728" s="2">
        <v>0.12</v>
      </c>
      <c r="AO728" s="2">
        <v>36.46</v>
      </c>
      <c r="AP728" s="2">
        <v>0</v>
      </c>
      <c r="AQ728" s="2">
        <v>4.0199999999999996</v>
      </c>
      <c r="AR728" s="2">
        <v>0.01</v>
      </c>
      <c r="AS728" s="2">
        <v>0</v>
      </c>
      <c r="AT728" s="2">
        <v>115</v>
      </c>
      <c r="AU728" s="2">
        <v>71</v>
      </c>
      <c r="AV728" s="2">
        <v>1</v>
      </c>
      <c r="AW728" s="2">
        <v>1</v>
      </c>
      <c r="AX728" s="2"/>
      <c r="AY728" s="2"/>
      <c r="AZ728" s="2">
        <v>1</v>
      </c>
      <c r="BA728" s="2">
        <v>1</v>
      </c>
      <c r="BB728" s="2">
        <v>1</v>
      </c>
      <c r="BC728" s="2">
        <v>1</v>
      </c>
      <c r="BD728" s="2" t="s">
        <v>3</v>
      </c>
      <c r="BE728" s="2" t="s">
        <v>3</v>
      </c>
      <c r="BF728" s="2" t="s">
        <v>3</v>
      </c>
      <c r="BG728" s="2" t="s">
        <v>3</v>
      </c>
      <c r="BH728" s="2">
        <v>0</v>
      </c>
      <c r="BI728" s="2">
        <v>1</v>
      </c>
      <c r="BJ728" s="2" t="s">
        <v>266</v>
      </c>
      <c r="BK728" s="2"/>
      <c r="BL728" s="2"/>
      <c r="BM728" s="2">
        <v>20001</v>
      </c>
      <c r="BN728" s="2">
        <v>0</v>
      </c>
      <c r="BO728" s="2" t="s">
        <v>3</v>
      </c>
      <c r="BP728" s="2">
        <v>0</v>
      </c>
      <c r="BQ728" s="2">
        <v>2</v>
      </c>
      <c r="BR728" s="2">
        <v>0</v>
      </c>
      <c r="BS728" s="2">
        <v>1</v>
      </c>
      <c r="BT728" s="2">
        <v>1</v>
      </c>
      <c r="BU728" s="2">
        <v>1</v>
      </c>
      <c r="BV728" s="2">
        <v>1</v>
      </c>
      <c r="BW728" s="2">
        <v>1</v>
      </c>
      <c r="BX728" s="2">
        <v>1</v>
      </c>
      <c r="BY728" s="2" t="s">
        <v>3</v>
      </c>
      <c r="BZ728" s="2">
        <v>128</v>
      </c>
      <c r="CA728" s="2">
        <v>83</v>
      </c>
      <c r="CB728" s="2"/>
      <c r="CC728" s="2"/>
      <c r="CD728" s="2"/>
      <c r="CE728" s="2">
        <v>0</v>
      </c>
      <c r="CF728" s="2">
        <v>0</v>
      </c>
      <c r="CG728" s="2">
        <v>0</v>
      </c>
      <c r="CH728" s="2"/>
      <c r="CI728" s="2"/>
      <c r="CJ728" s="2"/>
      <c r="CK728" s="2"/>
      <c r="CL728" s="2"/>
      <c r="CM728" s="2">
        <v>0</v>
      </c>
      <c r="CN728" s="2" t="s">
        <v>954</v>
      </c>
      <c r="CO728" s="2">
        <v>0</v>
      </c>
      <c r="CP728" s="2">
        <f t="shared" si="656"/>
        <v>70.77000000000001</v>
      </c>
      <c r="CQ728" s="2">
        <f t="shared" si="657"/>
        <v>14.74</v>
      </c>
      <c r="CR728" s="2">
        <f t="shared" si="658"/>
        <v>5.72</v>
      </c>
      <c r="CS728" s="2">
        <f t="shared" si="659"/>
        <v>0.18</v>
      </c>
      <c r="CT728" s="2">
        <f t="shared" si="660"/>
        <v>50.31</v>
      </c>
      <c r="CU728" s="2">
        <f t="shared" si="661"/>
        <v>0</v>
      </c>
      <c r="CV728" s="2">
        <f t="shared" si="662"/>
        <v>5.5475999999999983</v>
      </c>
      <c r="CW728" s="2">
        <f t="shared" si="663"/>
        <v>1.4999999999999999E-2</v>
      </c>
      <c r="CX728" s="2">
        <f t="shared" si="664"/>
        <v>0</v>
      </c>
      <c r="CY728" s="2">
        <f t="shared" si="665"/>
        <v>58.063500000000005</v>
      </c>
      <c r="CZ728" s="2">
        <f t="shared" si="666"/>
        <v>35.847900000000003</v>
      </c>
      <c r="DA728" s="2"/>
      <c r="DB728" s="2"/>
      <c r="DC728" s="2" t="s">
        <v>3</v>
      </c>
      <c r="DD728" s="2" t="s">
        <v>3</v>
      </c>
      <c r="DE728" s="2" t="s">
        <v>21</v>
      </c>
      <c r="DF728" s="2" t="s">
        <v>21</v>
      </c>
      <c r="DG728" s="2" t="s">
        <v>22</v>
      </c>
      <c r="DH728" s="2" t="s">
        <v>3</v>
      </c>
      <c r="DI728" s="2" t="s">
        <v>22</v>
      </c>
      <c r="DJ728" s="2" t="s">
        <v>21</v>
      </c>
      <c r="DK728" s="2" t="s">
        <v>3</v>
      </c>
      <c r="DL728" s="2" t="s">
        <v>3</v>
      </c>
      <c r="DM728" s="2" t="s">
        <v>3</v>
      </c>
      <c r="DN728" s="2">
        <v>0</v>
      </c>
      <c r="DO728" s="2">
        <v>0</v>
      </c>
      <c r="DP728" s="2">
        <v>1</v>
      </c>
      <c r="DQ728" s="2">
        <v>1</v>
      </c>
      <c r="DR728" s="2"/>
      <c r="DS728" s="2"/>
      <c r="DT728" s="2"/>
      <c r="DU728" s="2">
        <v>1013</v>
      </c>
      <c r="DV728" s="2" t="s">
        <v>19</v>
      </c>
      <c r="DW728" s="2" t="s">
        <v>19</v>
      </c>
      <c r="DX728" s="2">
        <v>1</v>
      </c>
      <c r="DY728" s="2"/>
      <c r="DZ728" s="2"/>
      <c r="EA728" s="2"/>
      <c r="EB728" s="2"/>
      <c r="EC728" s="2"/>
      <c r="ED728" s="2"/>
      <c r="EE728" s="2">
        <v>31102217</v>
      </c>
      <c r="EF728" s="2">
        <v>2</v>
      </c>
      <c r="EG728" s="2" t="s">
        <v>23</v>
      </c>
      <c r="EH728" s="2">
        <v>0</v>
      </c>
      <c r="EI728" s="2" t="s">
        <v>3</v>
      </c>
      <c r="EJ728" s="2">
        <v>1</v>
      </c>
      <c r="EK728" s="2">
        <v>20001</v>
      </c>
      <c r="EL728" s="2" t="s">
        <v>24</v>
      </c>
      <c r="EM728" s="2" t="s">
        <v>25</v>
      </c>
      <c r="EN728" s="2"/>
      <c r="EO728" s="2" t="s">
        <v>26</v>
      </c>
      <c r="EP728" s="2"/>
      <c r="EQ728" s="2">
        <v>0</v>
      </c>
      <c r="ER728" s="2">
        <v>55.01</v>
      </c>
      <c r="ES728" s="2">
        <v>14.74</v>
      </c>
      <c r="ET728" s="2">
        <v>3.81</v>
      </c>
      <c r="EU728" s="2">
        <v>0.12</v>
      </c>
      <c r="EV728" s="2">
        <v>36.46</v>
      </c>
      <c r="EW728" s="2">
        <v>4.0199999999999996</v>
      </c>
      <c r="EX728" s="2">
        <v>0.01</v>
      </c>
      <c r="EY728" s="2">
        <v>0</v>
      </c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>
        <v>0</v>
      </c>
      <c r="FR728" s="2">
        <f t="shared" si="667"/>
        <v>0</v>
      </c>
      <c r="FS728" s="2">
        <v>0</v>
      </c>
      <c r="FT728" s="2" t="s">
        <v>27</v>
      </c>
      <c r="FU728" s="2" t="s">
        <v>28</v>
      </c>
      <c r="FV728" s="2"/>
      <c r="FW728" s="2"/>
      <c r="FX728" s="2">
        <v>115.2</v>
      </c>
      <c r="FY728" s="2">
        <v>70.55</v>
      </c>
      <c r="FZ728" s="2"/>
      <c r="GA728" s="2" t="s">
        <v>3</v>
      </c>
      <c r="GB728" s="2"/>
      <c r="GC728" s="2"/>
      <c r="GD728" s="2">
        <v>1</v>
      </c>
      <c r="GE728" s="2"/>
      <c r="GF728" s="2">
        <v>-1818442754</v>
      </c>
      <c r="GG728" s="2">
        <v>2</v>
      </c>
      <c r="GH728" s="2">
        <v>1</v>
      </c>
      <c r="GI728" s="2">
        <v>-2</v>
      </c>
      <c r="GJ728" s="2">
        <v>0</v>
      </c>
      <c r="GK728" s="2">
        <v>0</v>
      </c>
      <c r="GL728" s="2">
        <f t="shared" si="668"/>
        <v>0</v>
      </c>
      <c r="GM728" s="2">
        <f t="shared" si="669"/>
        <v>164.68</v>
      </c>
      <c r="GN728" s="2">
        <f t="shared" si="670"/>
        <v>164.68</v>
      </c>
      <c r="GO728" s="2">
        <f t="shared" si="671"/>
        <v>0</v>
      </c>
      <c r="GP728" s="2">
        <f t="shared" si="672"/>
        <v>0</v>
      </c>
      <c r="GQ728" s="2"/>
      <c r="GR728" s="2">
        <v>0</v>
      </c>
      <c r="GS728" s="2">
        <v>3</v>
      </c>
      <c r="GT728" s="2">
        <v>0</v>
      </c>
      <c r="GU728" s="2" t="s">
        <v>3</v>
      </c>
      <c r="GV728" s="2">
        <f t="shared" si="673"/>
        <v>0</v>
      </c>
      <c r="GW728" s="2">
        <v>1</v>
      </c>
      <c r="GX728" s="2">
        <f t="shared" si="674"/>
        <v>0</v>
      </c>
      <c r="GY728" s="2"/>
      <c r="GZ728" s="2"/>
      <c r="HA728" s="2">
        <v>0</v>
      </c>
      <c r="HB728" s="2">
        <v>0</v>
      </c>
      <c r="HC728" s="2">
        <f t="shared" si="675"/>
        <v>0</v>
      </c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>
        <v>0</v>
      </c>
      <c r="IL728" s="2"/>
      <c r="IM728" s="2"/>
      <c r="IN728" s="2"/>
      <c r="IO728" s="2"/>
      <c r="IP728" s="2"/>
      <c r="IQ728" s="2"/>
      <c r="IR728" s="2"/>
      <c r="IS728" s="2"/>
      <c r="IT728" s="2"/>
      <c r="IU728" s="2"/>
    </row>
    <row r="729" spans="1:255">
      <c r="A729">
        <v>17</v>
      </c>
      <c r="B729">
        <v>1</v>
      </c>
      <c r="C729">
        <f>ROW(SmtRes!A698)</f>
        <v>698</v>
      </c>
      <c r="D729">
        <f>ROW(EtalonRes!A796)</f>
        <v>796</v>
      </c>
      <c r="E729" t="s">
        <v>381</v>
      </c>
      <c r="F729" t="s">
        <v>264</v>
      </c>
      <c r="G729" t="s">
        <v>265</v>
      </c>
      <c r="H729" t="s">
        <v>19</v>
      </c>
      <c r="I729">
        <v>1</v>
      </c>
      <c r="J729">
        <v>0</v>
      </c>
      <c r="O729">
        <f t="shared" si="641"/>
        <v>70.77</v>
      </c>
      <c r="P729">
        <f t="shared" si="642"/>
        <v>14.74</v>
      </c>
      <c r="Q729">
        <f t="shared" si="643"/>
        <v>5.72</v>
      </c>
      <c r="R729">
        <f t="shared" si="644"/>
        <v>0.18</v>
      </c>
      <c r="S729">
        <f t="shared" si="645"/>
        <v>50.31</v>
      </c>
      <c r="T729">
        <f t="shared" si="646"/>
        <v>0</v>
      </c>
      <c r="U729">
        <f t="shared" si="647"/>
        <v>5.5475999999999983</v>
      </c>
      <c r="V729">
        <f t="shared" si="648"/>
        <v>1.4999999999999999E-2</v>
      </c>
      <c r="W729">
        <f t="shared" si="649"/>
        <v>0</v>
      </c>
      <c r="X729">
        <f t="shared" si="650"/>
        <v>58.06</v>
      </c>
      <c r="Y729">
        <f t="shared" si="651"/>
        <v>35.85</v>
      </c>
      <c r="AA729">
        <v>33304960</v>
      </c>
      <c r="AB729">
        <f t="shared" si="652"/>
        <v>70.77</v>
      </c>
      <c r="AC729">
        <f t="shared" si="653"/>
        <v>14.74</v>
      </c>
      <c r="AD729">
        <f>ROUND((((((ET729*1.2)*1.25))-(((EU729*1.2)*1.25)))+AE729),2)</f>
        <v>5.72</v>
      </c>
      <c r="AE729">
        <f>ROUND((((EU729*1.2)*1.25)),2)</f>
        <v>0.18</v>
      </c>
      <c r="AF729">
        <f>ROUND((((EV729*1.2)*1.15)),2)</f>
        <v>50.31</v>
      </c>
      <c r="AG729">
        <f t="shared" si="654"/>
        <v>0</v>
      </c>
      <c r="AH729">
        <f>(((EW729*1.2)*1.15))</f>
        <v>5.5475999999999983</v>
      </c>
      <c r="AI729">
        <f>(((EX729*1.2)*1.25))</f>
        <v>1.4999999999999999E-2</v>
      </c>
      <c r="AJ729">
        <f t="shared" si="655"/>
        <v>0</v>
      </c>
      <c r="AK729">
        <v>55.01</v>
      </c>
      <c r="AL729">
        <v>14.74</v>
      </c>
      <c r="AM729">
        <v>3.81</v>
      </c>
      <c r="AN729">
        <v>0.12</v>
      </c>
      <c r="AO729">
        <v>36.46</v>
      </c>
      <c r="AP729">
        <v>0</v>
      </c>
      <c r="AQ729">
        <v>4.0199999999999996</v>
      </c>
      <c r="AR729">
        <v>0.01</v>
      </c>
      <c r="AS729">
        <v>0</v>
      </c>
      <c r="AT729">
        <v>115</v>
      </c>
      <c r="AU729">
        <v>71</v>
      </c>
      <c r="AV729">
        <v>1</v>
      </c>
      <c r="AW729">
        <v>1</v>
      </c>
      <c r="AZ729">
        <v>1</v>
      </c>
      <c r="BA729">
        <v>1</v>
      </c>
      <c r="BB729">
        <v>1</v>
      </c>
      <c r="BC729">
        <v>1</v>
      </c>
      <c r="BD729" t="s">
        <v>3</v>
      </c>
      <c r="BE729" t="s">
        <v>3</v>
      </c>
      <c r="BF729" t="s">
        <v>3</v>
      </c>
      <c r="BG729" t="s">
        <v>3</v>
      </c>
      <c r="BH729">
        <v>0</v>
      </c>
      <c r="BI729">
        <v>1</v>
      </c>
      <c r="BJ729" t="s">
        <v>266</v>
      </c>
      <c r="BM729">
        <v>20001</v>
      </c>
      <c r="BN729">
        <v>0</v>
      </c>
      <c r="BO729" t="s">
        <v>3</v>
      </c>
      <c r="BP729">
        <v>0</v>
      </c>
      <c r="BQ729">
        <v>2</v>
      </c>
      <c r="BR729">
        <v>0</v>
      </c>
      <c r="BS729">
        <v>1</v>
      </c>
      <c r="BT729">
        <v>1</v>
      </c>
      <c r="BU729">
        <v>1</v>
      </c>
      <c r="BV729">
        <v>1</v>
      </c>
      <c r="BW729">
        <v>1</v>
      </c>
      <c r="BX729">
        <v>1</v>
      </c>
      <c r="BY729" t="s">
        <v>3</v>
      </c>
      <c r="BZ729">
        <v>128</v>
      </c>
      <c r="CA729">
        <v>83</v>
      </c>
      <c r="CE729">
        <v>0</v>
      </c>
      <c r="CF729">
        <v>0</v>
      </c>
      <c r="CG729">
        <v>0</v>
      </c>
      <c r="CM729">
        <v>0</v>
      </c>
      <c r="CN729" t="s">
        <v>954</v>
      </c>
      <c r="CO729">
        <v>0</v>
      </c>
      <c r="CP729">
        <f t="shared" si="656"/>
        <v>70.77000000000001</v>
      </c>
      <c r="CQ729">
        <f t="shared" si="657"/>
        <v>14.74</v>
      </c>
      <c r="CR729">
        <f t="shared" si="658"/>
        <v>5.72</v>
      </c>
      <c r="CS729">
        <f t="shared" si="659"/>
        <v>0.18</v>
      </c>
      <c r="CT729">
        <f t="shared" si="660"/>
        <v>50.31</v>
      </c>
      <c r="CU729">
        <f t="shared" si="661"/>
        <v>0</v>
      </c>
      <c r="CV729">
        <f t="shared" si="662"/>
        <v>5.5475999999999983</v>
      </c>
      <c r="CW729">
        <f t="shared" si="663"/>
        <v>1.4999999999999999E-2</v>
      </c>
      <c r="CX729">
        <f t="shared" si="664"/>
        <v>0</v>
      </c>
      <c r="CY729">
        <f t="shared" si="665"/>
        <v>58.063500000000005</v>
      </c>
      <c r="CZ729">
        <f t="shared" si="666"/>
        <v>35.847900000000003</v>
      </c>
      <c r="DC729" t="s">
        <v>3</v>
      </c>
      <c r="DD729" t="s">
        <v>3</v>
      </c>
      <c r="DE729" t="s">
        <v>21</v>
      </c>
      <c r="DF729" t="s">
        <v>21</v>
      </c>
      <c r="DG729" t="s">
        <v>22</v>
      </c>
      <c r="DH729" t="s">
        <v>3</v>
      </c>
      <c r="DI729" t="s">
        <v>22</v>
      </c>
      <c r="DJ729" t="s">
        <v>21</v>
      </c>
      <c r="DK729" t="s">
        <v>3</v>
      </c>
      <c r="DL729" t="s">
        <v>3</v>
      </c>
      <c r="DM729" t="s">
        <v>3</v>
      </c>
      <c r="DN729">
        <v>0</v>
      </c>
      <c r="DO729">
        <v>0</v>
      </c>
      <c r="DP729">
        <v>1</v>
      </c>
      <c r="DQ729">
        <v>1</v>
      </c>
      <c r="DU729">
        <v>1013</v>
      </c>
      <c r="DV729" t="s">
        <v>19</v>
      </c>
      <c r="DW729" t="s">
        <v>19</v>
      </c>
      <c r="DX729">
        <v>1</v>
      </c>
      <c r="EE729">
        <v>31102217</v>
      </c>
      <c r="EF729">
        <v>2</v>
      </c>
      <c r="EG729" t="s">
        <v>23</v>
      </c>
      <c r="EH729">
        <v>0</v>
      </c>
      <c r="EI729" t="s">
        <v>3</v>
      </c>
      <c r="EJ729">
        <v>1</v>
      </c>
      <c r="EK729">
        <v>20001</v>
      </c>
      <c r="EL729" t="s">
        <v>24</v>
      </c>
      <c r="EM729" t="s">
        <v>25</v>
      </c>
      <c r="EO729" t="s">
        <v>26</v>
      </c>
      <c r="EQ729">
        <v>0</v>
      </c>
      <c r="ER729">
        <v>55.01</v>
      </c>
      <c r="ES729">
        <v>14.74</v>
      </c>
      <c r="ET729">
        <v>3.81</v>
      </c>
      <c r="EU729">
        <v>0.12</v>
      </c>
      <c r="EV729">
        <v>36.46</v>
      </c>
      <c r="EW729">
        <v>4.0199999999999996</v>
      </c>
      <c r="EX729">
        <v>0.01</v>
      </c>
      <c r="EY729">
        <v>0</v>
      </c>
      <c r="FQ729">
        <v>0</v>
      </c>
      <c r="FR729">
        <f t="shared" si="667"/>
        <v>0</v>
      </c>
      <c r="FS729">
        <v>0</v>
      </c>
      <c r="FT729" t="s">
        <v>27</v>
      </c>
      <c r="FU729" t="s">
        <v>28</v>
      </c>
      <c r="FX729">
        <v>115.2</v>
      </c>
      <c r="FY729">
        <v>70.55</v>
      </c>
      <c r="GA729" t="s">
        <v>3</v>
      </c>
      <c r="GD729">
        <v>1</v>
      </c>
      <c r="GF729">
        <v>-1818442754</v>
      </c>
      <c r="GG729">
        <v>2</v>
      </c>
      <c r="GH729">
        <v>1</v>
      </c>
      <c r="GI729">
        <v>-2</v>
      </c>
      <c r="GJ729">
        <v>0</v>
      </c>
      <c r="GK729">
        <v>0</v>
      </c>
      <c r="GL729">
        <f t="shared" si="668"/>
        <v>0</v>
      </c>
      <c r="GM729">
        <f t="shared" si="669"/>
        <v>164.68</v>
      </c>
      <c r="GN729">
        <f t="shared" si="670"/>
        <v>164.68</v>
      </c>
      <c r="GO729">
        <f t="shared" si="671"/>
        <v>0</v>
      </c>
      <c r="GP729">
        <f t="shared" si="672"/>
        <v>0</v>
      </c>
      <c r="GR729">
        <v>0</v>
      </c>
      <c r="GS729">
        <v>3</v>
      </c>
      <c r="GT729">
        <v>0</v>
      </c>
      <c r="GU729" t="s">
        <v>3</v>
      </c>
      <c r="GV729">
        <f t="shared" si="673"/>
        <v>0</v>
      </c>
      <c r="GW729">
        <v>1</v>
      </c>
      <c r="GX729">
        <f t="shared" si="674"/>
        <v>0</v>
      </c>
      <c r="HA729">
        <v>0</v>
      </c>
      <c r="HB729">
        <v>0</v>
      </c>
      <c r="HC729">
        <f t="shared" si="675"/>
        <v>0</v>
      </c>
      <c r="IK729">
        <v>0</v>
      </c>
    </row>
    <row r="730" spans="1:255">
      <c r="A730" s="2">
        <v>18</v>
      </c>
      <c r="B730" s="2">
        <v>1</v>
      </c>
      <c r="C730" s="2">
        <v>686</v>
      </c>
      <c r="D730" s="2"/>
      <c r="E730" s="2" t="s">
        <v>382</v>
      </c>
      <c r="F730" s="2" t="s">
        <v>268</v>
      </c>
      <c r="G730" s="2" t="s">
        <v>269</v>
      </c>
      <c r="H730" s="2" t="s">
        <v>270</v>
      </c>
      <c r="I730" s="2">
        <f>I728*J730</f>
        <v>0.2</v>
      </c>
      <c r="J730" s="2">
        <v>0.2</v>
      </c>
      <c r="K730" s="2"/>
      <c r="L730" s="2"/>
      <c r="M730" s="2"/>
      <c r="N730" s="2"/>
      <c r="O730" s="2">
        <f t="shared" si="641"/>
        <v>45.6</v>
      </c>
      <c r="P730" s="2">
        <f t="shared" si="642"/>
        <v>45.6</v>
      </c>
      <c r="Q730" s="2">
        <f t="shared" si="643"/>
        <v>0</v>
      </c>
      <c r="R730" s="2">
        <f t="shared" si="644"/>
        <v>0</v>
      </c>
      <c r="S730" s="2">
        <f t="shared" si="645"/>
        <v>0</v>
      </c>
      <c r="T730" s="2">
        <f t="shared" si="646"/>
        <v>0</v>
      </c>
      <c r="U730" s="2">
        <f t="shared" si="647"/>
        <v>0</v>
      </c>
      <c r="V730" s="2">
        <f t="shared" si="648"/>
        <v>0</v>
      </c>
      <c r="W730" s="2">
        <f t="shared" si="649"/>
        <v>0</v>
      </c>
      <c r="X730" s="2">
        <f t="shared" si="650"/>
        <v>0</v>
      </c>
      <c r="Y730" s="2">
        <f t="shared" si="651"/>
        <v>0</v>
      </c>
      <c r="Z730" s="2"/>
      <c r="AA730" s="2">
        <v>33304975</v>
      </c>
      <c r="AB730" s="2">
        <f t="shared" si="652"/>
        <v>228</v>
      </c>
      <c r="AC730" s="2">
        <f t="shared" si="653"/>
        <v>228</v>
      </c>
      <c r="AD730" s="2">
        <f t="shared" ref="AD730:AD737" si="679">ROUND((((ET730)-(EU730))+AE730),2)</f>
        <v>0</v>
      </c>
      <c r="AE730" s="2">
        <f t="shared" ref="AE730:AF737" si="680">ROUND((EU730),2)</f>
        <v>0</v>
      </c>
      <c r="AF730" s="2">
        <f t="shared" si="680"/>
        <v>0</v>
      </c>
      <c r="AG730" s="2">
        <f t="shared" si="654"/>
        <v>0</v>
      </c>
      <c r="AH730" s="2">
        <f t="shared" ref="AH730:AI737" si="681">(EW730)</f>
        <v>0</v>
      </c>
      <c r="AI730" s="2">
        <f t="shared" si="681"/>
        <v>0</v>
      </c>
      <c r="AJ730" s="2">
        <f t="shared" si="655"/>
        <v>0</v>
      </c>
      <c r="AK730" s="2">
        <v>228</v>
      </c>
      <c r="AL730" s="2">
        <v>228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115</v>
      </c>
      <c r="AU730" s="2">
        <v>71</v>
      </c>
      <c r="AV730" s="2">
        <v>1</v>
      </c>
      <c r="AW730" s="2">
        <v>1</v>
      </c>
      <c r="AX730" s="2"/>
      <c r="AY730" s="2"/>
      <c r="AZ730" s="2">
        <v>1</v>
      </c>
      <c r="BA730" s="2">
        <v>1</v>
      </c>
      <c r="BB730" s="2">
        <v>1</v>
      </c>
      <c r="BC730" s="2">
        <v>1</v>
      </c>
      <c r="BD730" s="2" t="s">
        <v>3</v>
      </c>
      <c r="BE730" s="2" t="s">
        <v>3</v>
      </c>
      <c r="BF730" s="2" t="s">
        <v>3</v>
      </c>
      <c r="BG730" s="2" t="s">
        <v>3</v>
      </c>
      <c r="BH730" s="2">
        <v>3</v>
      </c>
      <c r="BI730" s="2">
        <v>1</v>
      </c>
      <c r="BJ730" s="2" t="s">
        <v>271</v>
      </c>
      <c r="BK730" s="2"/>
      <c r="BL730" s="2"/>
      <c r="BM730" s="2">
        <v>20001</v>
      </c>
      <c r="BN730" s="2">
        <v>0</v>
      </c>
      <c r="BO730" s="2" t="s">
        <v>3</v>
      </c>
      <c r="BP730" s="2">
        <v>0</v>
      </c>
      <c r="BQ730" s="2">
        <v>2</v>
      </c>
      <c r="BR730" s="2">
        <v>0</v>
      </c>
      <c r="BS730" s="2">
        <v>1</v>
      </c>
      <c r="BT730" s="2">
        <v>1</v>
      </c>
      <c r="BU730" s="2">
        <v>1</v>
      </c>
      <c r="BV730" s="2">
        <v>1</v>
      </c>
      <c r="BW730" s="2">
        <v>1</v>
      </c>
      <c r="BX730" s="2">
        <v>1</v>
      </c>
      <c r="BY730" s="2" t="s">
        <v>3</v>
      </c>
      <c r="BZ730" s="2">
        <v>128</v>
      </c>
      <c r="CA730" s="2">
        <v>83</v>
      </c>
      <c r="CB730" s="2"/>
      <c r="CC730" s="2"/>
      <c r="CD730" s="2"/>
      <c r="CE730" s="2">
        <v>0</v>
      </c>
      <c r="CF730" s="2">
        <v>0</v>
      </c>
      <c r="CG730" s="2">
        <v>0</v>
      </c>
      <c r="CH730" s="2"/>
      <c r="CI730" s="2"/>
      <c r="CJ730" s="2"/>
      <c r="CK730" s="2"/>
      <c r="CL730" s="2"/>
      <c r="CM730" s="2">
        <v>0</v>
      </c>
      <c r="CN730" s="2" t="s">
        <v>3</v>
      </c>
      <c r="CO730" s="2">
        <v>0</v>
      </c>
      <c r="CP730" s="2">
        <f t="shared" si="656"/>
        <v>45.6</v>
      </c>
      <c r="CQ730" s="2">
        <f t="shared" si="657"/>
        <v>228</v>
      </c>
      <c r="CR730" s="2">
        <f t="shared" si="658"/>
        <v>0</v>
      </c>
      <c r="CS730" s="2">
        <f t="shared" si="659"/>
        <v>0</v>
      </c>
      <c r="CT730" s="2">
        <f t="shared" si="660"/>
        <v>0</v>
      </c>
      <c r="CU730" s="2">
        <f t="shared" si="661"/>
        <v>0</v>
      </c>
      <c r="CV730" s="2">
        <f t="shared" si="662"/>
        <v>0</v>
      </c>
      <c r="CW730" s="2">
        <f t="shared" si="663"/>
        <v>0</v>
      </c>
      <c r="CX730" s="2">
        <f t="shared" si="664"/>
        <v>0</v>
      </c>
      <c r="CY730" s="2">
        <f t="shared" si="665"/>
        <v>0</v>
      </c>
      <c r="CZ730" s="2">
        <f t="shared" si="666"/>
        <v>0</v>
      </c>
      <c r="DA730" s="2"/>
      <c r="DB730" s="2"/>
      <c r="DC730" s="2" t="s">
        <v>3</v>
      </c>
      <c r="DD730" s="2" t="s">
        <v>3</v>
      </c>
      <c r="DE730" s="2" t="s">
        <v>3</v>
      </c>
      <c r="DF730" s="2" t="s">
        <v>3</v>
      </c>
      <c r="DG730" s="2" t="s">
        <v>3</v>
      </c>
      <c r="DH730" s="2" t="s">
        <v>3</v>
      </c>
      <c r="DI730" s="2" t="s">
        <v>3</v>
      </c>
      <c r="DJ730" s="2" t="s">
        <v>3</v>
      </c>
      <c r="DK730" s="2" t="s">
        <v>3</v>
      </c>
      <c r="DL730" s="2" t="s">
        <v>3</v>
      </c>
      <c r="DM730" s="2" t="s">
        <v>3</v>
      </c>
      <c r="DN730" s="2">
        <v>0</v>
      </c>
      <c r="DO730" s="2">
        <v>0</v>
      </c>
      <c r="DP730" s="2">
        <v>1</v>
      </c>
      <c r="DQ730" s="2">
        <v>1</v>
      </c>
      <c r="DR730" s="2"/>
      <c r="DS730" s="2"/>
      <c r="DT730" s="2"/>
      <c r="DU730" s="2">
        <v>1010</v>
      </c>
      <c r="DV730" s="2" t="s">
        <v>270</v>
      </c>
      <c r="DW730" s="2" t="s">
        <v>270</v>
      </c>
      <c r="DX730" s="2">
        <v>10</v>
      </c>
      <c r="DY730" s="2"/>
      <c r="DZ730" s="2"/>
      <c r="EA730" s="2"/>
      <c r="EB730" s="2"/>
      <c r="EC730" s="2"/>
      <c r="ED730" s="2"/>
      <c r="EE730" s="2">
        <v>31102217</v>
      </c>
      <c r="EF730" s="2">
        <v>2</v>
      </c>
      <c r="EG730" s="2" t="s">
        <v>23</v>
      </c>
      <c r="EH730" s="2">
        <v>0</v>
      </c>
      <c r="EI730" s="2" t="s">
        <v>3</v>
      </c>
      <c r="EJ730" s="2">
        <v>1</v>
      </c>
      <c r="EK730" s="2">
        <v>20001</v>
      </c>
      <c r="EL730" s="2" t="s">
        <v>24</v>
      </c>
      <c r="EM730" s="2" t="s">
        <v>25</v>
      </c>
      <c r="EN730" s="2"/>
      <c r="EO730" s="2" t="s">
        <v>3</v>
      </c>
      <c r="EP730" s="2"/>
      <c r="EQ730" s="2">
        <v>0</v>
      </c>
      <c r="ER730" s="2">
        <v>228</v>
      </c>
      <c r="ES730" s="2">
        <v>228</v>
      </c>
      <c r="ET730" s="2">
        <v>0</v>
      </c>
      <c r="EU730" s="2">
        <v>0</v>
      </c>
      <c r="EV730" s="2">
        <v>0</v>
      </c>
      <c r="EW730" s="2">
        <v>0</v>
      </c>
      <c r="EX730" s="2">
        <v>0</v>
      </c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>
        <v>0</v>
      </c>
      <c r="FR730" s="2">
        <f t="shared" si="667"/>
        <v>0</v>
      </c>
      <c r="FS730" s="2">
        <v>0</v>
      </c>
      <c r="FT730" s="2" t="s">
        <v>27</v>
      </c>
      <c r="FU730" s="2" t="s">
        <v>28</v>
      </c>
      <c r="FV730" s="2"/>
      <c r="FW730" s="2"/>
      <c r="FX730" s="2">
        <v>115.2</v>
      </c>
      <c r="FY730" s="2">
        <v>70.55</v>
      </c>
      <c r="FZ730" s="2"/>
      <c r="GA730" s="2" t="s">
        <v>3</v>
      </c>
      <c r="GB730" s="2"/>
      <c r="GC730" s="2"/>
      <c r="GD730" s="2">
        <v>1</v>
      </c>
      <c r="GE730" s="2"/>
      <c r="GF730" s="2">
        <v>-362110086</v>
      </c>
      <c r="GG730" s="2">
        <v>2</v>
      </c>
      <c r="GH730" s="2">
        <v>1</v>
      </c>
      <c r="GI730" s="2">
        <v>-2</v>
      </c>
      <c r="GJ730" s="2">
        <v>0</v>
      </c>
      <c r="GK730" s="2">
        <v>0</v>
      </c>
      <c r="GL730" s="2">
        <f t="shared" si="668"/>
        <v>0</v>
      </c>
      <c r="GM730" s="2">
        <f t="shared" si="669"/>
        <v>45.6</v>
      </c>
      <c r="GN730" s="2">
        <f t="shared" si="670"/>
        <v>45.6</v>
      </c>
      <c r="GO730" s="2">
        <f t="shared" si="671"/>
        <v>0</v>
      </c>
      <c r="GP730" s="2">
        <f t="shared" si="672"/>
        <v>0</v>
      </c>
      <c r="GQ730" s="2"/>
      <c r="GR730" s="2">
        <v>0</v>
      </c>
      <c r="GS730" s="2">
        <v>3</v>
      </c>
      <c r="GT730" s="2">
        <v>0</v>
      </c>
      <c r="GU730" s="2" t="s">
        <v>3</v>
      </c>
      <c r="GV730" s="2">
        <f t="shared" si="673"/>
        <v>0</v>
      </c>
      <c r="GW730" s="2">
        <v>1</v>
      </c>
      <c r="GX730" s="2">
        <f t="shared" si="674"/>
        <v>0</v>
      </c>
      <c r="GY730" s="2"/>
      <c r="GZ730" s="2"/>
      <c r="HA730" s="2">
        <v>0</v>
      </c>
      <c r="HB730" s="2">
        <v>0</v>
      </c>
      <c r="HC730" s="2">
        <f t="shared" si="675"/>
        <v>0</v>
      </c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>
        <v>0</v>
      </c>
      <c r="IL730" s="2"/>
      <c r="IM730" s="2"/>
      <c r="IN730" s="2"/>
      <c r="IO730" s="2"/>
      <c r="IP730" s="2"/>
      <c r="IQ730" s="2"/>
      <c r="IR730" s="2"/>
      <c r="IS730" s="2"/>
      <c r="IT730" s="2"/>
      <c r="IU730" s="2"/>
    </row>
    <row r="731" spans="1:255">
      <c r="A731">
        <v>18</v>
      </c>
      <c r="B731">
        <v>1</v>
      </c>
      <c r="C731">
        <v>696</v>
      </c>
      <c r="E731" t="s">
        <v>382</v>
      </c>
      <c r="F731" t="s">
        <v>268</v>
      </c>
      <c r="G731" t="s">
        <v>269</v>
      </c>
      <c r="H731" t="s">
        <v>270</v>
      </c>
      <c r="I731">
        <f>I729*J731</f>
        <v>0.2</v>
      </c>
      <c r="J731">
        <v>0.2</v>
      </c>
      <c r="O731">
        <f t="shared" si="641"/>
        <v>45.6</v>
      </c>
      <c r="P731">
        <f t="shared" si="642"/>
        <v>45.6</v>
      </c>
      <c r="Q731">
        <f t="shared" si="643"/>
        <v>0</v>
      </c>
      <c r="R731">
        <f t="shared" si="644"/>
        <v>0</v>
      </c>
      <c r="S731">
        <f t="shared" si="645"/>
        <v>0</v>
      </c>
      <c r="T731">
        <f t="shared" si="646"/>
        <v>0</v>
      </c>
      <c r="U731">
        <f t="shared" si="647"/>
        <v>0</v>
      </c>
      <c r="V731">
        <f t="shared" si="648"/>
        <v>0</v>
      </c>
      <c r="W731">
        <f t="shared" si="649"/>
        <v>0</v>
      </c>
      <c r="X731">
        <f t="shared" si="650"/>
        <v>0</v>
      </c>
      <c r="Y731">
        <f t="shared" si="651"/>
        <v>0</v>
      </c>
      <c r="AA731">
        <v>33304960</v>
      </c>
      <c r="AB731">
        <f t="shared" si="652"/>
        <v>228</v>
      </c>
      <c r="AC731">
        <f t="shared" si="653"/>
        <v>228</v>
      </c>
      <c r="AD731">
        <f t="shared" si="679"/>
        <v>0</v>
      </c>
      <c r="AE731">
        <f t="shared" si="680"/>
        <v>0</v>
      </c>
      <c r="AF731">
        <f t="shared" si="680"/>
        <v>0</v>
      </c>
      <c r="AG731">
        <f t="shared" si="654"/>
        <v>0</v>
      </c>
      <c r="AH731">
        <f t="shared" si="681"/>
        <v>0</v>
      </c>
      <c r="AI731">
        <f t="shared" si="681"/>
        <v>0</v>
      </c>
      <c r="AJ731">
        <f t="shared" si="655"/>
        <v>0</v>
      </c>
      <c r="AK731">
        <v>228</v>
      </c>
      <c r="AL731">
        <v>228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115</v>
      </c>
      <c r="AU731">
        <v>71</v>
      </c>
      <c r="AV731">
        <v>1</v>
      </c>
      <c r="AW731">
        <v>1</v>
      </c>
      <c r="AZ731">
        <v>1</v>
      </c>
      <c r="BA731">
        <v>1</v>
      </c>
      <c r="BB731">
        <v>1</v>
      </c>
      <c r="BC731">
        <v>1</v>
      </c>
      <c r="BD731" t="s">
        <v>3</v>
      </c>
      <c r="BE731" t="s">
        <v>3</v>
      </c>
      <c r="BF731" t="s">
        <v>3</v>
      </c>
      <c r="BG731" t="s">
        <v>3</v>
      </c>
      <c r="BH731">
        <v>3</v>
      </c>
      <c r="BI731">
        <v>1</v>
      </c>
      <c r="BJ731" t="s">
        <v>271</v>
      </c>
      <c r="BM731">
        <v>20001</v>
      </c>
      <c r="BN731">
        <v>0</v>
      </c>
      <c r="BO731" t="s">
        <v>3</v>
      </c>
      <c r="BP731">
        <v>0</v>
      </c>
      <c r="BQ731">
        <v>2</v>
      </c>
      <c r="BR731">
        <v>0</v>
      </c>
      <c r="BS731">
        <v>1</v>
      </c>
      <c r="BT731">
        <v>1</v>
      </c>
      <c r="BU731">
        <v>1</v>
      </c>
      <c r="BV731">
        <v>1</v>
      </c>
      <c r="BW731">
        <v>1</v>
      </c>
      <c r="BX731">
        <v>1</v>
      </c>
      <c r="BY731" t="s">
        <v>3</v>
      </c>
      <c r="BZ731">
        <v>128</v>
      </c>
      <c r="CA731">
        <v>83</v>
      </c>
      <c r="CE731">
        <v>0</v>
      </c>
      <c r="CF731">
        <v>0</v>
      </c>
      <c r="CG731">
        <v>0</v>
      </c>
      <c r="CM731">
        <v>0</v>
      </c>
      <c r="CN731" t="s">
        <v>3</v>
      </c>
      <c r="CO731">
        <v>0</v>
      </c>
      <c r="CP731">
        <f t="shared" si="656"/>
        <v>45.6</v>
      </c>
      <c r="CQ731">
        <f t="shared" si="657"/>
        <v>228</v>
      </c>
      <c r="CR731">
        <f t="shared" si="658"/>
        <v>0</v>
      </c>
      <c r="CS731">
        <f t="shared" si="659"/>
        <v>0</v>
      </c>
      <c r="CT731">
        <f t="shared" si="660"/>
        <v>0</v>
      </c>
      <c r="CU731">
        <f t="shared" si="661"/>
        <v>0</v>
      </c>
      <c r="CV731">
        <f t="shared" si="662"/>
        <v>0</v>
      </c>
      <c r="CW731">
        <f t="shared" si="663"/>
        <v>0</v>
      </c>
      <c r="CX731">
        <f t="shared" si="664"/>
        <v>0</v>
      </c>
      <c r="CY731">
        <f t="shared" si="665"/>
        <v>0</v>
      </c>
      <c r="CZ731">
        <f t="shared" si="666"/>
        <v>0</v>
      </c>
      <c r="DC731" t="s">
        <v>3</v>
      </c>
      <c r="DD731" t="s">
        <v>3</v>
      </c>
      <c r="DE731" t="s">
        <v>3</v>
      </c>
      <c r="DF731" t="s">
        <v>3</v>
      </c>
      <c r="DG731" t="s">
        <v>3</v>
      </c>
      <c r="DH731" t="s">
        <v>3</v>
      </c>
      <c r="DI731" t="s">
        <v>3</v>
      </c>
      <c r="DJ731" t="s">
        <v>3</v>
      </c>
      <c r="DK731" t="s">
        <v>3</v>
      </c>
      <c r="DL731" t="s">
        <v>3</v>
      </c>
      <c r="DM731" t="s">
        <v>3</v>
      </c>
      <c r="DN731">
        <v>0</v>
      </c>
      <c r="DO731">
        <v>0</v>
      </c>
      <c r="DP731">
        <v>1</v>
      </c>
      <c r="DQ731">
        <v>1</v>
      </c>
      <c r="DU731">
        <v>1010</v>
      </c>
      <c r="DV731" t="s">
        <v>270</v>
      </c>
      <c r="DW731" t="s">
        <v>270</v>
      </c>
      <c r="DX731">
        <v>10</v>
      </c>
      <c r="EE731">
        <v>31102217</v>
      </c>
      <c r="EF731">
        <v>2</v>
      </c>
      <c r="EG731" t="s">
        <v>23</v>
      </c>
      <c r="EH731">
        <v>0</v>
      </c>
      <c r="EI731" t="s">
        <v>3</v>
      </c>
      <c r="EJ731">
        <v>1</v>
      </c>
      <c r="EK731">
        <v>20001</v>
      </c>
      <c r="EL731" t="s">
        <v>24</v>
      </c>
      <c r="EM731" t="s">
        <v>25</v>
      </c>
      <c r="EO731" t="s">
        <v>3</v>
      </c>
      <c r="EQ731">
        <v>0</v>
      </c>
      <c r="ER731">
        <v>228</v>
      </c>
      <c r="ES731">
        <v>228</v>
      </c>
      <c r="ET731">
        <v>0</v>
      </c>
      <c r="EU731">
        <v>0</v>
      </c>
      <c r="EV731">
        <v>0</v>
      </c>
      <c r="EW731">
        <v>0</v>
      </c>
      <c r="EX731">
        <v>0</v>
      </c>
      <c r="FQ731">
        <v>0</v>
      </c>
      <c r="FR731">
        <f t="shared" si="667"/>
        <v>0</v>
      </c>
      <c r="FS731">
        <v>0</v>
      </c>
      <c r="FT731" t="s">
        <v>27</v>
      </c>
      <c r="FU731" t="s">
        <v>28</v>
      </c>
      <c r="FX731">
        <v>115.2</v>
      </c>
      <c r="FY731">
        <v>70.55</v>
      </c>
      <c r="GA731" t="s">
        <v>3</v>
      </c>
      <c r="GD731">
        <v>1</v>
      </c>
      <c r="GF731">
        <v>-362110086</v>
      </c>
      <c r="GG731">
        <v>2</v>
      </c>
      <c r="GH731">
        <v>1</v>
      </c>
      <c r="GI731">
        <v>-2</v>
      </c>
      <c r="GJ731">
        <v>0</v>
      </c>
      <c r="GK731">
        <v>0</v>
      </c>
      <c r="GL731">
        <f t="shared" si="668"/>
        <v>0</v>
      </c>
      <c r="GM731">
        <f t="shared" si="669"/>
        <v>45.6</v>
      </c>
      <c r="GN731">
        <f t="shared" si="670"/>
        <v>45.6</v>
      </c>
      <c r="GO731">
        <f t="shared" si="671"/>
        <v>0</v>
      </c>
      <c r="GP731">
        <f t="shared" si="672"/>
        <v>0</v>
      </c>
      <c r="GR731">
        <v>0</v>
      </c>
      <c r="GS731">
        <v>3</v>
      </c>
      <c r="GT731">
        <v>0</v>
      </c>
      <c r="GU731" t="s">
        <v>3</v>
      </c>
      <c r="GV731">
        <f t="shared" si="673"/>
        <v>0</v>
      </c>
      <c r="GW731">
        <v>1</v>
      </c>
      <c r="GX731">
        <f t="shared" si="674"/>
        <v>0</v>
      </c>
      <c r="HA731">
        <v>0</v>
      </c>
      <c r="HB731">
        <v>0</v>
      </c>
      <c r="HC731">
        <f t="shared" si="675"/>
        <v>0</v>
      </c>
      <c r="IK731">
        <v>0</v>
      </c>
    </row>
    <row r="732" spans="1:255">
      <c r="A732" s="2">
        <v>18</v>
      </c>
      <c r="B732" s="2">
        <v>1</v>
      </c>
      <c r="C732" s="2">
        <v>687</v>
      </c>
      <c r="D732" s="2"/>
      <c r="E732" s="2" t="s">
        <v>383</v>
      </c>
      <c r="F732" s="2" t="s">
        <v>273</v>
      </c>
      <c r="G732" s="2" t="s">
        <v>274</v>
      </c>
      <c r="H732" s="2" t="s">
        <v>275</v>
      </c>
      <c r="I732" s="2">
        <f>I728*J732</f>
        <v>9.3000000000000007</v>
      </c>
      <c r="J732" s="2">
        <v>9.3000000000000007</v>
      </c>
      <c r="K732" s="2"/>
      <c r="L732" s="2"/>
      <c r="M732" s="2"/>
      <c r="N732" s="2"/>
      <c r="O732" s="2">
        <f t="shared" si="641"/>
        <v>111.88</v>
      </c>
      <c r="P732" s="2">
        <f t="shared" si="642"/>
        <v>111.88</v>
      </c>
      <c r="Q732" s="2">
        <f t="shared" si="643"/>
        <v>0</v>
      </c>
      <c r="R732" s="2">
        <f t="shared" si="644"/>
        <v>0</v>
      </c>
      <c r="S732" s="2">
        <f t="shared" si="645"/>
        <v>0</v>
      </c>
      <c r="T732" s="2">
        <f t="shared" si="646"/>
        <v>0</v>
      </c>
      <c r="U732" s="2">
        <f t="shared" si="647"/>
        <v>0</v>
      </c>
      <c r="V732" s="2">
        <f t="shared" si="648"/>
        <v>0</v>
      </c>
      <c r="W732" s="2">
        <f t="shared" si="649"/>
        <v>0</v>
      </c>
      <c r="X732" s="2">
        <f t="shared" si="650"/>
        <v>0</v>
      </c>
      <c r="Y732" s="2">
        <f t="shared" si="651"/>
        <v>0</v>
      </c>
      <c r="Z732" s="2"/>
      <c r="AA732" s="2">
        <v>33304975</v>
      </c>
      <c r="AB732" s="2">
        <f t="shared" si="652"/>
        <v>12.03</v>
      </c>
      <c r="AC732" s="2">
        <f t="shared" si="653"/>
        <v>12.03</v>
      </c>
      <c r="AD732" s="2">
        <f t="shared" si="679"/>
        <v>0</v>
      </c>
      <c r="AE732" s="2">
        <f t="shared" si="680"/>
        <v>0</v>
      </c>
      <c r="AF732" s="2">
        <f t="shared" si="680"/>
        <v>0</v>
      </c>
      <c r="AG732" s="2">
        <f t="shared" si="654"/>
        <v>0</v>
      </c>
      <c r="AH732" s="2">
        <f t="shared" si="681"/>
        <v>0</v>
      </c>
      <c r="AI732" s="2">
        <f t="shared" si="681"/>
        <v>0</v>
      </c>
      <c r="AJ732" s="2">
        <f t="shared" si="655"/>
        <v>0</v>
      </c>
      <c r="AK732" s="2">
        <v>12.03</v>
      </c>
      <c r="AL732" s="2">
        <v>12.03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115</v>
      </c>
      <c r="AU732" s="2">
        <v>71</v>
      </c>
      <c r="AV732" s="2">
        <v>1</v>
      </c>
      <c r="AW732" s="2">
        <v>1</v>
      </c>
      <c r="AX732" s="2"/>
      <c r="AY732" s="2"/>
      <c r="AZ732" s="2">
        <v>1</v>
      </c>
      <c r="BA732" s="2">
        <v>1</v>
      </c>
      <c r="BB732" s="2">
        <v>1</v>
      </c>
      <c r="BC732" s="2">
        <v>1</v>
      </c>
      <c r="BD732" s="2" t="s">
        <v>3</v>
      </c>
      <c r="BE732" s="2" t="s">
        <v>3</v>
      </c>
      <c r="BF732" s="2" t="s">
        <v>3</v>
      </c>
      <c r="BG732" s="2" t="s">
        <v>3</v>
      </c>
      <c r="BH732" s="2">
        <v>3</v>
      </c>
      <c r="BI732" s="2">
        <v>1</v>
      </c>
      <c r="BJ732" s="2" t="s">
        <v>276</v>
      </c>
      <c r="BK732" s="2"/>
      <c r="BL732" s="2"/>
      <c r="BM732" s="2">
        <v>20001</v>
      </c>
      <c r="BN732" s="2">
        <v>0</v>
      </c>
      <c r="BO732" s="2" t="s">
        <v>3</v>
      </c>
      <c r="BP732" s="2">
        <v>0</v>
      </c>
      <c r="BQ732" s="2">
        <v>2</v>
      </c>
      <c r="BR732" s="2">
        <v>0</v>
      </c>
      <c r="BS732" s="2">
        <v>1</v>
      </c>
      <c r="BT732" s="2">
        <v>1</v>
      </c>
      <c r="BU732" s="2">
        <v>1</v>
      </c>
      <c r="BV732" s="2">
        <v>1</v>
      </c>
      <c r="BW732" s="2">
        <v>1</v>
      </c>
      <c r="BX732" s="2">
        <v>1</v>
      </c>
      <c r="BY732" s="2" t="s">
        <v>3</v>
      </c>
      <c r="BZ732" s="2">
        <v>128</v>
      </c>
      <c r="CA732" s="2">
        <v>83</v>
      </c>
      <c r="CB732" s="2"/>
      <c r="CC732" s="2"/>
      <c r="CD732" s="2"/>
      <c r="CE732" s="2">
        <v>0</v>
      </c>
      <c r="CF732" s="2">
        <v>0</v>
      </c>
      <c r="CG732" s="2">
        <v>0</v>
      </c>
      <c r="CH732" s="2"/>
      <c r="CI732" s="2"/>
      <c r="CJ732" s="2"/>
      <c r="CK732" s="2"/>
      <c r="CL732" s="2"/>
      <c r="CM732" s="2">
        <v>0</v>
      </c>
      <c r="CN732" s="2" t="s">
        <v>3</v>
      </c>
      <c r="CO732" s="2">
        <v>0</v>
      </c>
      <c r="CP732" s="2">
        <f t="shared" si="656"/>
        <v>111.88</v>
      </c>
      <c r="CQ732" s="2">
        <f t="shared" si="657"/>
        <v>12.03</v>
      </c>
      <c r="CR732" s="2">
        <f t="shared" si="658"/>
        <v>0</v>
      </c>
      <c r="CS732" s="2">
        <f t="shared" si="659"/>
        <v>0</v>
      </c>
      <c r="CT732" s="2">
        <f t="shared" si="660"/>
        <v>0</v>
      </c>
      <c r="CU732" s="2">
        <f t="shared" si="661"/>
        <v>0</v>
      </c>
      <c r="CV732" s="2">
        <f t="shared" si="662"/>
        <v>0</v>
      </c>
      <c r="CW732" s="2">
        <f t="shared" si="663"/>
        <v>0</v>
      </c>
      <c r="CX732" s="2">
        <f t="shared" si="664"/>
        <v>0</v>
      </c>
      <c r="CY732" s="2">
        <f t="shared" si="665"/>
        <v>0</v>
      </c>
      <c r="CZ732" s="2">
        <f t="shared" si="666"/>
        <v>0</v>
      </c>
      <c r="DA732" s="2"/>
      <c r="DB732" s="2"/>
      <c r="DC732" s="2" t="s">
        <v>3</v>
      </c>
      <c r="DD732" s="2" t="s">
        <v>3</v>
      </c>
      <c r="DE732" s="2" t="s">
        <v>3</v>
      </c>
      <c r="DF732" s="2" t="s">
        <v>3</v>
      </c>
      <c r="DG732" s="2" t="s">
        <v>3</v>
      </c>
      <c r="DH732" s="2" t="s">
        <v>3</v>
      </c>
      <c r="DI732" s="2" t="s">
        <v>3</v>
      </c>
      <c r="DJ732" s="2" t="s">
        <v>3</v>
      </c>
      <c r="DK732" s="2" t="s">
        <v>3</v>
      </c>
      <c r="DL732" s="2" t="s">
        <v>3</v>
      </c>
      <c r="DM732" s="2" t="s">
        <v>3</v>
      </c>
      <c r="DN732" s="2">
        <v>0</v>
      </c>
      <c r="DO732" s="2">
        <v>0</v>
      </c>
      <c r="DP732" s="2">
        <v>1</v>
      </c>
      <c r="DQ732" s="2">
        <v>1</v>
      </c>
      <c r="DR732" s="2"/>
      <c r="DS732" s="2"/>
      <c r="DT732" s="2"/>
      <c r="DU732" s="2">
        <v>1003</v>
      </c>
      <c r="DV732" s="2" t="s">
        <v>275</v>
      </c>
      <c r="DW732" s="2" t="s">
        <v>275</v>
      </c>
      <c r="DX732" s="2">
        <v>1</v>
      </c>
      <c r="DY732" s="2"/>
      <c r="DZ732" s="2"/>
      <c r="EA732" s="2"/>
      <c r="EB732" s="2"/>
      <c r="EC732" s="2"/>
      <c r="ED732" s="2"/>
      <c r="EE732" s="2">
        <v>31102217</v>
      </c>
      <c r="EF732" s="2">
        <v>2</v>
      </c>
      <c r="EG732" s="2" t="s">
        <v>23</v>
      </c>
      <c r="EH732" s="2">
        <v>0</v>
      </c>
      <c r="EI732" s="2" t="s">
        <v>3</v>
      </c>
      <c r="EJ732" s="2">
        <v>1</v>
      </c>
      <c r="EK732" s="2">
        <v>20001</v>
      </c>
      <c r="EL732" s="2" t="s">
        <v>24</v>
      </c>
      <c r="EM732" s="2" t="s">
        <v>25</v>
      </c>
      <c r="EN732" s="2"/>
      <c r="EO732" s="2" t="s">
        <v>3</v>
      </c>
      <c r="EP732" s="2"/>
      <c r="EQ732" s="2">
        <v>0</v>
      </c>
      <c r="ER732" s="2">
        <v>12.03</v>
      </c>
      <c r="ES732" s="2">
        <v>12.03</v>
      </c>
      <c r="ET732" s="2">
        <v>0</v>
      </c>
      <c r="EU732" s="2">
        <v>0</v>
      </c>
      <c r="EV732" s="2">
        <v>0</v>
      </c>
      <c r="EW732" s="2">
        <v>0</v>
      </c>
      <c r="EX732" s="2">
        <v>0</v>
      </c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>
        <v>0</v>
      </c>
      <c r="FR732" s="2">
        <f t="shared" si="667"/>
        <v>0</v>
      </c>
      <c r="FS732" s="2">
        <v>0</v>
      </c>
      <c r="FT732" s="2" t="s">
        <v>27</v>
      </c>
      <c r="FU732" s="2" t="s">
        <v>28</v>
      </c>
      <c r="FV732" s="2"/>
      <c r="FW732" s="2"/>
      <c r="FX732" s="2">
        <v>115.2</v>
      </c>
      <c r="FY732" s="2">
        <v>70.55</v>
      </c>
      <c r="FZ732" s="2"/>
      <c r="GA732" s="2" t="s">
        <v>3</v>
      </c>
      <c r="GB732" s="2"/>
      <c r="GC732" s="2"/>
      <c r="GD732" s="2">
        <v>1</v>
      </c>
      <c r="GE732" s="2"/>
      <c r="GF732" s="2">
        <v>1404028807</v>
      </c>
      <c r="GG732" s="2">
        <v>2</v>
      </c>
      <c r="GH732" s="2">
        <v>1</v>
      </c>
      <c r="GI732" s="2">
        <v>-2</v>
      </c>
      <c r="GJ732" s="2">
        <v>0</v>
      </c>
      <c r="GK732" s="2">
        <v>0</v>
      </c>
      <c r="GL732" s="2">
        <f t="shared" si="668"/>
        <v>0</v>
      </c>
      <c r="GM732" s="2">
        <f t="shared" si="669"/>
        <v>111.88</v>
      </c>
      <c r="GN732" s="2">
        <f t="shared" si="670"/>
        <v>111.88</v>
      </c>
      <c r="GO732" s="2">
        <f t="shared" si="671"/>
        <v>0</v>
      </c>
      <c r="GP732" s="2">
        <f t="shared" si="672"/>
        <v>0</v>
      </c>
      <c r="GQ732" s="2"/>
      <c r="GR732" s="2">
        <v>0</v>
      </c>
      <c r="GS732" s="2">
        <v>3</v>
      </c>
      <c r="GT732" s="2">
        <v>0</v>
      </c>
      <c r="GU732" s="2" t="s">
        <v>3</v>
      </c>
      <c r="GV732" s="2">
        <f t="shared" si="673"/>
        <v>0</v>
      </c>
      <c r="GW732" s="2">
        <v>1</v>
      </c>
      <c r="GX732" s="2">
        <f t="shared" si="674"/>
        <v>0</v>
      </c>
      <c r="GY732" s="2"/>
      <c r="GZ732" s="2"/>
      <c r="HA732" s="2">
        <v>0</v>
      </c>
      <c r="HB732" s="2">
        <v>0</v>
      </c>
      <c r="HC732" s="2">
        <f t="shared" si="675"/>
        <v>0</v>
      </c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>
        <v>0</v>
      </c>
      <c r="IL732" s="2"/>
      <c r="IM732" s="2"/>
      <c r="IN732" s="2"/>
      <c r="IO732" s="2"/>
      <c r="IP732" s="2"/>
      <c r="IQ732" s="2"/>
      <c r="IR732" s="2"/>
      <c r="IS732" s="2"/>
      <c r="IT732" s="2"/>
      <c r="IU732" s="2"/>
    </row>
    <row r="733" spans="1:255">
      <c r="A733">
        <v>18</v>
      </c>
      <c r="B733">
        <v>1</v>
      </c>
      <c r="C733">
        <v>697</v>
      </c>
      <c r="E733" t="s">
        <v>383</v>
      </c>
      <c r="F733" t="s">
        <v>273</v>
      </c>
      <c r="G733" t="s">
        <v>274</v>
      </c>
      <c r="H733" t="s">
        <v>275</v>
      </c>
      <c r="I733">
        <f>I729*J733</f>
        <v>9.3000000000000007</v>
      </c>
      <c r="J733">
        <v>9.3000000000000007</v>
      </c>
      <c r="O733">
        <f t="shared" si="641"/>
        <v>111.88</v>
      </c>
      <c r="P733">
        <f t="shared" si="642"/>
        <v>111.88</v>
      </c>
      <c r="Q733">
        <f t="shared" si="643"/>
        <v>0</v>
      </c>
      <c r="R733">
        <f t="shared" si="644"/>
        <v>0</v>
      </c>
      <c r="S733">
        <f t="shared" si="645"/>
        <v>0</v>
      </c>
      <c r="T733">
        <f t="shared" si="646"/>
        <v>0</v>
      </c>
      <c r="U733">
        <f t="shared" si="647"/>
        <v>0</v>
      </c>
      <c r="V733">
        <f t="shared" si="648"/>
        <v>0</v>
      </c>
      <c r="W733">
        <f t="shared" si="649"/>
        <v>0</v>
      </c>
      <c r="X733">
        <f t="shared" si="650"/>
        <v>0</v>
      </c>
      <c r="Y733">
        <f t="shared" si="651"/>
        <v>0</v>
      </c>
      <c r="AA733">
        <v>33304960</v>
      </c>
      <c r="AB733">
        <f t="shared" si="652"/>
        <v>12.03</v>
      </c>
      <c r="AC733">
        <f t="shared" si="653"/>
        <v>12.03</v>
      </c>
      <c r="AD733">
        <f t="shared" si="679"/>
        <v>0</v>
      </c>
      <c r="AE733">
        <f t="shared" si="680"/>
        <v>0</v>
      </c>
      <c r="AF733">
        <f t="shared" si="680"/>
        <v>0</v>
      </c>
      <c r="AG733">
        <f t="shared" si="654"/>
        <v>0</v>
      </c>
      <c r="AH733">
        <f t="shared" si="681"/>
        <v>0</v>
      </c>
      <c r="AI733">
        <f t="shared" si="681"/>
        <v>0</v>
      </c>
      <c r="AJ733">
        <f t="shared" si="655"/>
        <v>0</v>
      </c>
      <c r="AK733">
        <v>12.03</v>
      </c>
      <c r="AL733">
        <v>12.03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115</v>
      </c>
      <c r="AU733">
        <v>71</v>
      </c>
      <c r="AV733">
        <v>1</v>
      </c>
      <c r="AW733">
        <v>1</v>
      </c>
      <c r="AZ733">
        <v>1</v>
      </c>
      <c r="BA733">
        <v>1</v>
      </c>
      <c r="BB733">
        <v>1</v>
      </c>
      <c r="BC733">
        <v>1</v>
      </c>
      <c r="BD733" t="s">
        <v>3</v>
      </c>
      <c r="BE733" t="s">
        <v>3</v>
      </c>
      <c r="BF733" t="s">
        <v>3</v>
      </c>
      <c r="BG733" t="s">
        <v>3</v>
      </c>
      <c r="BH733">
        <v>3</v>
      </c>
      <c r="BI733">
        <v>1</v>
      </c>
      <c r="BJ733" t="s">
        <v>276</v>
      </c>
      <c r="BM733">
        <v>20001</v>
      </c>
      <c r="BN733">
        <v>0</v>
      </c>
      <c r="BO733" t="s">
        <v>3</v>
      </c>
      <c r="BP733">
        <v>0</v>
      </c>
      <c r="BQ733">
        <v>2</v>
      </c>
      <c r="BR733">
        <v>0</v>
      </c>
      <c r="BS733">
        <v>1</v>
      </c>
      <c r="BT733">
        <v>1</v>
      </c>
      <c r="BU733">
        <v>1</v>
      </c>
      <c r="BV733">
        <v>1</v>
      </c>
      <c r="BW733">
        <v>1</v>
      </c>
      <c r="BX733">
        <v>1</v>
      </c>
      <c r="BY733" t="s">
        <v>3</v>
      </c>
      <c r="BZ733">
        <v>128</v>
      </c>
      <c r="CA733">
        <v>83</v>
      </c>
      <c r="CE733">
        <v>0</v>
      </c>
      <c r="CF733">
        <v>0</v>
      </c>
      <c r="CG733">
        <v>0</v>
      </c>
      <c r="CM733">
        <v>0</v>
      </c>
      <c r="CN733" t="s">
        <v>3</v>
      </c>
      <c r="CO733">
        <v>0</v>
      </c>
      <c r="CP733">
        <f t="shared" si="656"/>
        <v>111.88</v>
      </c>
      <c r="CQ733">
        <f t="shared" si="657"/>
        <v>12.03</v>
      </c>
      <c r="CR733">
        <f t="shared" si="658"/>
        <v>0</v>
      </c>
      <c r="CS733">
        <f t="shared" si="659"/>
        <v>0</v>
      </c>
      <c r="CT733">
        <f t="shared" si="660"/>
        <v>0</v>
      </c>
      <c r="CU733">
        <f t="shared" si="661"/>
        <v>0</v>
      </c>
      <c r="CV733">
        <f t="shared" si="662"/>
        <v>0</v>
      </c>
      <c r="CW733">
        <f t="shared" si="663"/>
        <v>0</v>
      </c>
      <c r="CX733">
        <f t="shared" si="664"/>
        <v>0</v>
      </c>
      <c r="CY733">
        <f t="shared" si="665"/>
        <v>0</v>
      </c>
      <c r="CZ733">
        <f t="shared" si="666"/>
        <v>0</v>
      </c>
      <c r="DC733" t="s">
        <v>3</v>
      </c>
      <c r="DD733" t="s">
        <v>3</v>
      </c>
      <c r="DE733" t="s">
        <v>3</v>
      </c>
      <c r="DF733" t="s">
        <v>3</v>
      </c>
      <c r="DG733" t="s">
        <v>3</v>
      </c>
      <c r="DH733" t="s">
        <v>3</v>
      </c>
      <c r="DI733" t="s">
        <v>3</v>
      </c>
      <c r="DJ733" t="s">
        <v>3</v>
      </c>
      <c r="DK733" t="s">
        <v>3</v>
      </c>
      <c r="DL733" t="s">
        <v>3</v>
      </c>
      <c r="DM733" t="s">
        <v>3</v>
      </c>
      <c r="DN733">
        <v>0</v>
      </c>
      <c r="DO733">
        <v>0</v>
      </c>
      <c r="DP733">
        <v>1</v>
      </c>
      <c r="DQ733">
        <v>1</v>
      </c>
      <c r="DU733">
        <v>1003</v>
      </c>
      <c r="DV733" t="s">
        <v>275</v>
      </c>
      <c r="DW733" t="s">
        <v>275</v>
      </c>
      <c r="DX733">
        <v>1</v>
      </c>
      <c r="EE733">
        <v>31102217</v>
      </c>
      <c r="EF733">
        <v>2</v>
      </c>
      <c r="EG733" t="s">
        <v>23</v>
      </c>
      <c r="EH733">
        <v>0</v>
      </c>
      <c r="EI733" t="s">
        <v>3</v>
      </c>
      <c r="EJ733">
        <v>1</v>
      </c>
      <c r="EK733">
        <v>20001</v>
      </c>
      <c r="EL733" t="s">
        <v>24</v>
      </c>
      <c r="EM733" t="s">
        <v>25</v>
      </c>
      <c r="EO733" t="s">
        <v>3</v>
      </c>
      <c r="EQ733">
        <v>0</v>
      </c>
      <c r="ER733">
        <v>12.03</v>
      </c>
      <c r="ES733">
        <v>12.03</v>
      </c>
      <c r="ET733">
        <v>0</v>
      </c>
      <c r="EU733">
        <v>0</v>
      </c>
      <c r="EV733">
        <v>0</v>
      </c>
      <c r="EW733">
        <v>0</v>
      </c>
      <c r="EX733">
        <v>0</v>
      </c>
      <c r="FQ733">
        <v>0</v>
      </c>
      <c r="FR733">
        <f t="shared" si="667"/>
        <v>0</v>
      </c>
      <c r="FS733">
        <v>0</v>
      </c>
      <c r="FT733" t="s">
        <v>27</v>
      </c>
      <c r="FU733" t="s">
        <v>28</v>
      </c>
      <c r="FX733">
        <v>115.2</v>
      </c>
      <c r="FY733">
        <v>70.55</v>
      </c>
      <c r="GA733" t="s">
        <v>3</v>
      </c>
      <c r="GD733">
        <v>1</v>
      </c>
      <c r="GF733">
        <v>1404028807</v>
      </c>
      <c r="GG733">
        <v>2</v>
      </c>
      <c r="GH733">
        <v>1</v>
      </c>
      <c r="GI733">
        <v>-2</v>
      </c>
      <c r="GJ733">
        <v>0</v>
      </c>
      <c r="GK733">
        <v>0</v>
      </c>
      <c r="GL733">
        <f t="shared" si="668"/>
        <v>0</v>
      </c>
      <c r="GM733">
        <f t="shared" si="669"/>
        <v>111.88</v>
      </c>
      <c r="GN733">
        <f t="shared" si="670"/>
        <v>111.88</v>
      </c>
      <c r="GO733">
        <f t="shared" si="671"/>
        <v>0</v>
      </c>
      <c r="GP733">
        <f t="shared" si="672"/>
        <v>0</v>
      </c>
      <c r="GR733">
        <v>0</v>
      </c>
      <c r="GS733">
        <v>3</v>
      </c>
      <c r="GT733">
        <v>0</v>
      </c>
      <c r="GU733" t="s">
        <v>3</v>
      </c>
      <c r="GV733">
        <f t="shared" si="673"/>
        <v>0</v>
      </c>
      <c r="GW733">
        <v>1</v>
      </c>
      <c r="GX733">
        <f t="shared" si="674"/>
        <v>0</v>
      </c>
      <c r="HA733">
        <v>0</v>
      </c>
      <c r="HB733">
        <v>0</v>
      </c>
      <c r="HC733">
        <f t="shared" si="675"/>
        <v>0</v>
      </c>
      <c r="IK733">
        <v>0</v>
      </c>
    </row>
    <row r="734" spans="1:255">
      <c r="A734" s="2">
        <v>17</v>
      </c>
      <c r="B734" s="2">
        <v>1</v>
      </c>
      <c r="C734" s="2"/>
      <c r="D734" s="2"/>
      <c r="E734" s="2" t="s">
        <v>384</v>
      </c>
      <c r="F734" s="2" t="s">
        <v>38</v>
      </c>
      <c r="G734" s="2" t="s">
        <v>278</v>
      </c>
      <c r="H734" s="2" t="s">
        <v>40</v>
      </c>
      <c r="I734" s="2">
        <v>1</v>
      </c>
      <c r="J734" s="2">
        <v>0</v>
      </c>
      <c r="K734" s="2"/>
      <c r="L734" s="2"/>
      <c r="M734" s="2"/>
      <c r="N734" s="2"/>
      <c r="O734" s="2">
        <f t="shared" si="641"/>
        <v>0</v>
      </c>
      <c r="P734" s="2">
        <f t="shared" si="642"/>
        <v>0</v>
      </c>
      <c r="Q734" s="2">
        <f t="shared" si="643"/>
        <v>0</v>
      </c>
      <c r="R734" s="2">
        <f t="shared" si="644"/>
        <v>0</v>
      </c>
      <c r="S734" s="2">
        <f t="shared" si="645"/>
        <v>0</v>
      </c>
      <c r="T734" s="2">
        <f t="shared" si="646"/>
        <v>0</v>
      </c>
      <c r="U734" s="2">
        <f t="shared" si="647"/>
        <v>0</v>
      </c>
      <c r="V734" s="2">
        <f t="shared" si="648"/>
        <v>0</v>
      </c>
      <c r="W734" s="2">
        <f t="shared" si="649"/>
        <v>0</v>
      </c>
      <c r="X734" s="2">
        <f t="shared" si="650"/>
        <v>0</v>
      </c>
      <c r="Y734" s="2">
        <f t="shared" si="651"/>
        <v>0</v>
      </c>
      <c r="Z734" s="2"/>
      <c r="AA734" s="2">
        <v>33304975</v>
      </c>
      <c r="AB734" s="2">
        <f t="shared" si="652"/>
        <v>0</v>
      </c>
      <c r="AC734" s="2">
        <f t="shared" si="653"/>
        <v>0</v>
      </c>
      <c r="AD734" s="2">
        <f t="shared" si="679"/>
        <v>0</v>
      </c>
      <c r="AE734" s="2">
        <f t="shared" si="680"/>
        <v>0</v>
      </c>
      <c r="AF734" s="2">
        <f t="shared" si="680"/>
        <v>0</v>
      </c>
      <c r="AG734" s="2">
        <f t="shared" si="654"/>
        <v>0</v>
      </c>
      <c r="AH734" s="2">
        <f t="shared" si="681"/>
        <v>0</v>
      </c>
      <c r="AI734" s="2">
        <f t="shared" si="681"/>
        <v>0</v>
      </c>
      <c r="AJ734" s="2">
        <f t="shared" si="655"/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1</v>
      </c>
      <c r="AW734" s="2">
        <v>1</v>
      </c>
      <c r="AX734" s="2"/>
      <c r="AY734" s="2"/>
      <c r="AZ734" s="2">
        <v>1</v>
      </c>
      <c r="BA734" s="2">
        <v>1</v>
      </c>
      <c r="BB734" s="2">
        <v>1</v>
      </c>
      <c r="BC734" s="2">
        <v>1</v>
      </c>
      <c r="BD734" s="2" t="s">
        <v>3</v>
      </c>
      <c r="BE734" s="2" t="s">
        <v>3</v>
      </c>
      <c r="BF734" s="2" t="s">
        <v>3</v>
      </c>
      <c r="BG734" s="2" t="s">
        <v>3</v>
      </c>
      <c r="BH734" s="2">
        <v>3</v>
      </c>
      <c r="BI734" s="2">
        <v>1</v>
      </c>
      <c r="BJ734" s="2" t="s">
        <v>3</v>
      </c>
      <c r="BK734" s="2"/>
      <c r="BL734" s="2"/>
      <c r="BM734" s="2">
        <v>1100</v>
      </c>
      <c r="BN734" s="2">
        <v>0</v>
      </c>
      <c r="BO734" s="2" t="s">
        <v>3</v>
      </c>
      <c r="BP734" s="2">
        <v>0</v>
      </c>
      <c r="BQ734" s="2">
        <v>14</v>
      </c>
      <c r="BR734" s="2">
        <v>0</v>
      </c>
      <c r="BS734" s="2">
        <v>1</v>
      </c>
      <c r="BT734" s="2">
        <v>1</v>
      </c>
      <c r="BU734" s="2">
        <v>1</v>
      </c>
      <c r="BV734" s="2">
        <v>1</v>
      </c>
      <c r="BW734" s="2">
        <v>1</v>
      </c>
      <c r="BX734" s="2">
        <v>1</v>
      </c>
      <c r="BY734" s="2" t="s">
        <v>3</v>
      </c>
      <c r="BZ734" s="2">
        <v>0</v>
      </c>
      <c r="CA734" s="2">
        <v>0</v>
      </c>
      <c r="CB734" s="2"/>
      <c r="CC734" s="2"/>
      <c r="CD734" s="2"/>
      <c r="CE734" s="2">
        <v>0</v>
      </c>
      <c r="CF734" s="2">
        <v>0</v>
      </c>
      <c r="CG734" s="2">
        <v>0</v>
      </c>
      <c r="CH734" s="2"/>
      <c r="CI734" s="2"/>
      <c r="CJ734" s="2"/>
      <c r="CK734" s="2"/>
      <c r="CL734" s="2"/>
      <c r="CM734" s="2">
        <v>0</v>
      </c>
      <c r="CN734" s="2" t="s">
        <v>3</v>
      </c>
      <c r="CO734" s="2">
        <v>0</v>
      </c>
      <c r="CP734" s="2">
        <f t="shared" si="656"/>
        <v>0</v>
      </c>
      <c r="CQ734" s="2">
        <f t="shared" si="657"/>
        <v>0</v>
      </c>
      <c r="CR734" s="2">
        <f t="shared" si="658"/>
        <v>0</v>
      </c>
      <c r="CS734" s="2">
        <f t="shared" si="659"/>
        <v>0</v>
      </c>
      <c r="CT734" s="2">
        <f t="shared" si="660"/>
        <v>0</v>
      </c>
      <c r="CU734" s="2">
        <f t="shared" si="661"/>
        <v>0</v>
      </c>
      <c r="CV734" s="2">
        <f t="shared" si="662"/>
        <v>0</v>
      </c>
      <c r="CW734" s="2">
        <f t="shared" si="663"/>
        <v>0</v>
      </c>
      <c r="CX734" s="2">
        <f t="shared" si="664"/>
        <v>0</v>
      </c>
      <c r="CY734" s="2">
        <f t="shared" si="665"/>
        <v>0</v>
      </c>
      <c r="CZ734" s="2">
        <f t="shared" si="666"/>
        <v>0</v>
      </c>
      <c r="DA734" s="2"/>
      <c r="DB734" s="2"/>
      <c r="DC734" s="2" t="s">
        <v>3</v>
      </c>
      <c r="DD734" s="2" t="s">
        <v>3</v>
      </c>
      <c r="DE734" s="2" t="s">
        <v>3</v>
      </c>
      <c r="DF734" s="2" t="s">
        <v>3</v>
      </c>
      <c r="DG734" s="2" t="s">
        <v>3</v>
      </c>
      <c r="DH734" s="2" t="s">
        <v>3</v>
      </c>
      <c r="DI734" s="2" t="s">
        <v>3</v>
      </c>
      <c r="DJ734" s="2" t="s">
        <v>3</v>
      </c>
      <c r="DK734" s="2" t="s">
        <v>3</v>
      </c>
      <c r="DL734" s="2" t="s">
        <v>3</v>
      </c>
      <c r="DM734" s="2" t="s">
        <v>3</v>
      </c>
      <c r="DN734" s="2">
        <v>0</v>
      </c>
      <c r="DO734" s="2">
        <v>0</v>
      </c>
      <c r="DP734" s="2">
        <v>1</v>
      </c>
      <c r="DQ734" s="2">
        <v>1</v>
      </c>
      <c r="DR734" s="2"/>
      <c r="DS734" s="2"/>
      <c r="DT734" s="2"/>
      <c r="DU734" s="2">
        <v>1010</v>
      </c>
      <c r="DV734" s="2" t="s">
        <v>40</v>
      </c>
      <c r="DW734" s="2" t="s">
        <v>40</v>
      </c>
      <c r="DX734" s="2">
        <v>1</v>
      </c>
      <c r="DY734" s="2"/>
      <c r="DZ734" s="2"/>
      <c r="EA734" s="2"/>
      <c r="EB734" s="2"/>
      <c r="EC734" s="2"/>
      <c r="ED734" s="2"/>
      <c r="EE734" s="2">
        <v>31102366</v>
      </c>
      <c r="EF734" s="2">
        <v>8</v>
      </c>
      <c r="EG734" s="2" t="s">
        <v>34</v>
      </c>
      <c r="EH734" s="2">
        <v>0</v>
      </c>
      <c r="EI734" s="2" t="s">
        <v>3</v>
      </c>
      <c r="EJ734" s="2">
        <v>1</v>
      </c>
      <c r="EK734" s="2">
        <v>1100</v>
      </c>
      <c r="EL734" s="2" t="s">
        <v>41</v>
      </c>
      <c r="EM734" s="2" t="s">
        <v>42</v>
      </c>
      <c r="EN734" s="2"/>
      <c r="EO734" s="2" t="s">
        <v>3</v>
      </c>
      <c r="EP734" s="2"/>
      <c r="EQ734" s="2">
        <v>0</v>
      </c>
      <c r="ER734" s="2">
        <v>0</v>
      </c>
      <c r="ES734" s="2">
        <v>0</v>
      </c>
      <c r="ET734" s="2">
        <v>0</v>
      </c>
      <c r="EU734" s="2">
        <v>0</v>
      </c>
      <c r="EV734" s="2">
        <v>0</v>
      </c>
      <c r="EW734" s="2">
        <v>0</v>
      </c>
      <c r="EX734" s="2">
        <v>0</v>
      </c>
      <c r="EY734" s="2">
        <v>0</v>
      </c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>
        <v>0</v>
      </c>
      <c r="FR734" s="2">
        <f t="shared" si="667"/>
        <v>0</v>
      </c>
      <c r="FS734" s="2">
        <v>0</v>
      </c>
      <c r="FT734" s="2"/>
      <c r="FU734" s="2"/>
      <c r="FV734" s="2"/>
      <c r="FW734" s="2"/>
      <c r="FX734" s="2">
        <v>0</v>
      </c>
      <c r="FY734" s="2">
        <v>0</v>
      </c>
      <c r="FZ734" s="2"/>
      <c r="GA734" s="2" t="s">
        <v>3</v>
      </c>
      <c r="GB734" s="2"/>
      <c r="GC734" s="2"/>
      <c r="GD734" s="2">
        <v>1</v>
      </c>
      <c r="GE734" s="2"/>
      <c r="GF734" s="2">
        <v>-104737692</v>
      </c>
      <c r="GG734" s="2">
        <v>2</v>
      </c>
      <c r="GH734" s="2">
        <v>0</v>
      </c>
      <c r="GI734" s="2">
        <v>-2</v>
      </c>
      <c r="GJ734" s="2">
        <v>0</v>
      </c>
      <c r="GK734" s="2">
        <v>0</v>
      </c>
      <c r="GL734" s="2">
        <f t="shared" si="668"/>
        <v>0</v>
      </c>
      <c r="GM734" s="2">
        <f t="shared" si="669"/>
        <v>0</v>
      </c>
      <c r="GN734" s="2">
        <f t="shared" si="670"/>
        <v>0</v>
      </c>
      <c r="GO734" s="2">
        <f t="shared" si="671"/>
        <v>0</v>
      </c>
      <c r="GP734" s="2">
        <f t="shared" si="672"/>
        <v>0</v>
      </c>
      <c r="GQ734" s="2"/>
      <c r="GR734" s="2">
        <v>0</v>
      </c>
      <c r="GS734" s="2">
        <v>3</v>
      </c>
      <c r="GT734" s="2">
        <v>0</v>
      </c>
      <c r="GU734" s="2" t="s">
        <v>3</v>
      </c>
      <c r="GV734" s="2">
        <f t="shared" si="673"/>
        <v>0</v>
      </c>
      <c r="GW734" s="2">
        <v>1</v>
      </c>
      <c r="GX734" s="2">
        <f t="shared" si="674"/>
        <v>0</v>
      </c>
      <c r="GY734" s="2"/>
      <c r="GZ734" s="2"/>
      <c r="HA734" s="2">
        <v>0</v>
      </c>
      <c r="HB734" s="2">
        <v>0</v>
      </c>
      <c r="HC734" s="2">
        <f t="shared" si="675"/>
        <v>0</v>
      </c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>
        <v>0</v>
      </c>
      <c r="IL734" s="2"/>
      <c r="IM734" s="2"/>
      <c r="IN734" s="2"/>
      <c r="IO734" s="2"/>
      <c r="IP734" s="2"/>
      <c r="IQ734" s="2"/>
      <c r="IR734" s="2"/>
      <c r="IS734" s="2"/>
      <c r="IT734" s="2"/>
      <c r="IU734" s="2"/>
    </row>
    <row r="735" spans="1:255">
      <c r="A735">
        <v>17</v>
      </c>
      <c r="B735">
        <v>1</v>
      </c>
      <c r="E735" t="s">
        <v>384</v>
      </c>
      <c r="F735" t="s">
        <v>38</v>
      </c>
      <c r="G735" t="s">
        <v>278</v>
      </c>
      <c r="H735" t="s">
        <v>40</v>
      </c>
      <c r="I735">
        <v>1</v>
      </c>
      <c r="J735">
        <v>0</v>
      </c>
      <c r="O735">
        <f t="shared" si="641"/>
        <v>793.53</v>
      </c>
      <c r="P735">
        <f t="shared" si="642"/>
        <v>793.53</v>
      </c>
      <c r="Q735">
        <f t="shared" si="643"/>
        <v>0</v>
      </c>
      <c r="R735">
        <f t="shared" si="644"/>
        <v>0</v>
      </c>
      <c r="S735">
        <f t="shared" si="645"/>
        <v>0</v>
      </c>
      <c r="T735">
        <f t="shared" si="646"/>
        <v>0</v>
      </c>
      <c r="U735">
        <f t="shared" si="647"/>
        <v>0</v>
      </c>
      <c r="V735">
        <f t="shared" si="648"/>
        <v>0</v>
      </c>
      <c r="W735">
        <f t="shared" si="649"/>
        <v>0</v>
      </c>
      <c r="X735">
        <f t="shared" si="650"/>
        <v>0</v>
      </c>
      <c r="Y735">
        <f t="shared" si="651"/>
        <v>0</v>
      </c>
      <c r="AA735">
        <v>33304960</v>
      </c>
      <c r="AB735">
        <f t="shared" si="652"/>
        <v>793.53</v>
      </c>
      <c r="AC735">
        <f t="shared" si="653"/>
        <v>793.53</v>
      </c>
      <c r="AD735">
        <f t="shared" si="679"/>
        <v>0</v>
      </c>
      <c r="AE735">
        <f t="shared" si="680"/>
        <v>0</v>
      </c>
      <c r="AF735">
        <f t="shared" si="680"/>
        <v>0</v>
      </c>
      <c r="AG735">
        <f t="shared" si="654"/>
        <v>0</v>
      </c>
      <c r="AH735">
        <f t="shared" si="681"/>
        <v>0</v>
      </c>
      <c r="AI735">
        <f t="shared" si="681"/>
        <v>0</v>
      </c>
      <c r="AJ735">
        <f t="shared" si="655"/>
        <v>0</v>
      </c>
      <c r="AK735">
        <v>793.53</v>
      </c>
      <c r="AL735">
        <v>793.53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1</v>
      </c>
      <c r="AW735">
        <v>1</v>
      </c>
      <c r="AZ735">
        <v>1</v>
      </c>
      <c r="BA735">
        <v>1</v>
      </c>
      <c r="BB735">
        <v>1</v>
      </c>
      <c r="BC735">
        <v>1</v>
      </c>
      <c r="BD735" t="s">
        <v>3</v>
      </c>
      <c r="BE735" t="s">
        <v>3</v>
      </c>
      <c r="BF735" t="s">
        <v>3</v>
      </c>
      <c r="BG735" t="s">
        <v>3</v>
      </c>
      <c r="BH735">
        <v>3</v>
      </c>
      <c r="BI735">
        <v>1</v>
      </c>
      <c r="BJ735" t="s">
        <v>3</v>
      </c>
      <c r="BM735">
        <v>1100</v>
      </c>
      <c r="BN735">
        <v>0</v>
      </c>
      <c r="BO735" t="s">
        <v>3</v>
      </c>
      <c r="BP735">
        <v>0</v>
      </c>
      <c r="BQ735">
        <v>14</v>
      </c>
      <c r="BR735">
        <v>0</v>
      </c>
      <c r="BS735">
        <v>1</v>
      </c>
      <c r="BT735">
        <v>1</v>
      </c>
      <c r="BU735">
        <v>1</v>
      </c>
      <c r="BV735">
        <v>1</v>
      </c>
      <c r="BW735">
        <v>1</v>
      </c>
      <c r="BX735">
        <v>1</v>
      </c>
      <c r="BY735" t="s">
        <v>3</v>
      </c>
      <c r="BZ735">
        <v>0</v>
      </c>
      <c r="CA735">
        <v>0</v>
      </c>
      <c r="CE735">
        <v>0</v>
      </c>
      <c r="CF735">
        <v>0</v>
      </c>
      <c r="CG735">
        <v>0</v>
      </c>
      <c r="CM735">
        <v>0</v>
      </c>
      <c r="CN735" t="s">
        <v>3</v>
      </c>
      <c r="CO735">
        <v>0</v>
      </c>
      <c r="CP735">
        <f t="shared" si="656"/>
        <v>793.53</v>
      </c>
      <c r="CQ735">
        <f t="shared" si="657"/>
        <v>793.53</v>
      </c>
      <c r="CR735">
        <f t="shared" si="658"/>
        <v>0</v>
      </c>
      <c r="CS735">
        <f t="shared" si="659"/>
        <v>0</v>
      </c>
      <c r="CT735">
        <f t="shared" si="660"/>
        <v>0</v>
      </c>
      <c r="CU735">
        <f t="shared" si="661"/>
        <v>0</v>
      </c>
      <c r="CV735">
        <f t="shared" si="662"/>
        <v>0</v>
      </c>
      <c r="CW735">
        <f t="shared" si="663"/>
        <v>0</v>
      </c>
      <c r="CX735">
        <f t="shared" si="664"/>
        <v>0</v>
      </c>
      <c r="CY735">
        <f t="shared" si="665"/>
        <v>0</v>
      </c>
      <c r="CZ735">
        <f t="shared" si="666"/>
        <v>0</v>
      </c>
      <c r="DC735" t="s">
        <v>3</v>
      </c>
      <c r="DD735" t="s">
        <v>3</v>
      </c>
      <c r="DE735" t="s">
        <v>3</v>
      </c>
      <c r="DF735" t="s">
        <v>3</v>
      </c>
      <c r="DG735" t="s">
        <v>3</v>
      </c>
      <c r="DH735" t="s">
        <v>3</v>
      </c>
      <c r="DI735" t="s">
        <v>3</v>
      </c>
      <c r="DJ735" t="s">
        <v>3</v>
      </c>
      <c r="DK735" t="s">
        <v>3</v>
      </c>
      <c r="DL735" t="s">
        <v>3</v>
      </c>
      <c r="DM735" t="s">
        <v>3</v>
      </c>
      <c r="DN735">
        <v>0</v>
      </c>
      <c r="DO735">
        <v>0</v>
      </c>
      <c r="DP735">
        <v>1</v>
      </c>
      <c r="DQ735">
        <v>1</v>
      </c>
      <c r="DU735">
        <v>1010</v>
      </c>
      <c r="DV735" t="s">
        <v>40</v>
      </c>
      <c r="DW735" t="s">
        <v>40</v>
      </c>
      <c r="DX735">
        <v>1</v>
      </c>
      <c r="EE735">
        <v>31102366</v>
      </c>
      <c r="EF735">
        <v>8</v>
      </c>
      <c r="EG735" t="s">
        <v>34</v>
      </c>
      <c r="EH735">
        <v>0</v>
      </c>
      <c r="EI735" t="s">
        <v>3</v>
      </c>
      <c r="EJ735">
        <v>1</v>
      </c>
      <c r="EK735">
        <v>1100</v>
      </c>
      <c r="EL735" t="s">
        <v>41</v>
      </c>
      <c r="EM735" t="s">
        <v>42</v>
      </c>
      <c r="EO735" t="s">
        <v>3</v>
      </c>
      <c r="EQ735">
        <v>0</v>
      </c>
      <c r="ER735">
        <v>793.53</v>
      </c>
      <c r="ES735">
        <v>793.53</v>
      </c>
      <c r="ET735">
        <v>0</v>
      </c>
      <c r="EU735">
        <v>0</v>
      </c>
      <c r="EV735">
        <v>0</v>
      </c>
      <c r="EW735">
        <v>0</v>
      </c>
      <c r="EX735">
        <v>0</v>
      </c>
      <c r="EY735">
        <v>0</v>
      </c>
      <c r="EZ735">
        <v>5</v>
      </c>
      <c r="FC735">
        <v>1</v>
      </c>
      <c r="FD735">
        <v>18</v>
      </c>
      <c r="FF735">
        <v>7319.18</v>
      </c>
      <c r="FQ735">
        <v>0</v>
      </c>
      <c r="FR735">
        <f t="shared" si="667"/>
        <v>0</v>
      </c>
      <c r="FS735">
        <v>0</v>
      </c>
      <c r="FX735">
        <v>0</v>
      </c>
      <c r="FY735">
        <v>0</v>
      </c>
      <c r="GA735" t="s">
        <v>279</v>
      </c>
      <c r="GD735">
        <v>1</v>
      </c>
      <c r="GF735">
        <v>-104737692</v>
      </c>
      <c r="GG735">
        <v>2</v>
      </c>
      <c r="GH735">
        <v>3</v>
      </c>
      <c r="GI735">
        <v>3</v>
      </c>
      <c r="GJ735">
        <v>0</v>
      </c>
      <c r="GK735">
        <v>0</v>
      </c>
      <c r="GL735">
        <f t="shared" si="668"/>
        <v>0</v>
      </c>
      <c r="GM735">
        <f t="shared" si="669"/>
        <v>793.53</v>
      </c>
      <c r="GN735">
        <f t="shared" si="670"/>
        <v>793.53</v>
      </c>
      <c r="GO735">
        <f t="shared" si="671"/>
        <v>0</v>
      </c>
      <c r="GP735">
        <f t="shared" si="672"/>
        <v>0</v>
      </c>
      <c r="GR735">
        <v>1</v>
      </c>
      <c r="GS735">
        <v>1</v>
      </c>
      <c r="GT735">
        <v>0</v>
      </c>
      <c r="GU735" t="s">
        <v>3</v>
      </c>
      <c r="GV735">
        <f t="shared" si="673"/>
        <v>0</v>
      </c>
      <c r="GW735">
        <v>1</v>
      </c>
      <c r="GX735">
        <f t="shared" si="674"/>
        <v>0</v>
      </c>
      <c r="HA735">
        <v>0</v>
      </c>
      <c r="HB735">
        <v>0</v>
      </c>
      <c r="HC735">
        <f t="shared" si="675"/>
        <v>0</v>
      </c>
      <c r="IK735">
        <v>0</v>
      </c>
    </row>
    <row r="736" spans="1:255">
      <c r="A736" s="2">
        <v>17</v>
      </c>
      <c r="B736" s="2">
        <v>1</v>
      </c>
      <c r="C736" s="2"/>
      <c r="D736" s="2"/>
      <c r="E736" s="2" t="s">
        <v>385</v>
      </c>
      <c r="F736" s="2" t="s">
        <v>38</v>
      </c>
      <c r="G736" s="2" t="s">
        <v>281</v>
      </c>
      <c r="H736" s="2" t="s">
        <v>40</v>
      </c>
      <c r="I736" s="2">
        <v>1</v>
      </c>
      <c r="J736" s="2">
        <v>0</v>
      </c>
      <c r="K736" s="2"/>
      <c r="L736" s="2"/>
      <c r="M736" s="2"/>
      <c r="N736" s="2"/>
      <c r="O736" s="2">
        <f t="shared" si="641"/>
        <v>0</v>
      </c>
      <c r="P736" s="2">
        <f t="shared" si="642"/>
        <v>0</v>
      </c>
      <c r="Q736" s="2">
        <f t="shared" si="643"/>
        <v>0</v>
      </c>
      <c r="R736" s="2">
        <f t="shared" si="644"/>
        <v>0</v>
      </c>
      <c r="S736" s="2">
        <f t="shared" si="645"/>
        <v>0</v>
      </c>
      <c r="T736" s="2">
        <f t="shared" si="646"/>
        <v>0</v>
      </c>
      <c r="U736" s="2">
        <f t="shared" si="647"/>
        <v>0</v>
      </c>
      <c r="V736" s="2">
        <f t="shared" si="648"/>
        <v>0</v>
      </c>
      <c r="W736" s="2">
        <f t="shared" si="649"/>
        <v>0</v>
      </c>
      <c r="X736" s="2">
        <f t="shared" si="650"/>
        <v>0</v>
      </c>
      <c r="Y736" s="2">
        <f t="shared" si="651"/>
        <v>0</v>
      </c>
      <c r="Z736" s="2"/>
      <c r="AA736" s="2">
        <v>33304975</v>
      </c>
      <c r="AB736" s="2">
        <f t="shared" si="652"/>
        <v>0</v>
      </c>
      <c r="AC736" s="2">
        <f t="shared" si="653"/>
        <v>0</v>
      </c>
      <c r="AD736" s="2">
        <f t="shared" si="679"/>
        <v>0</v>
      </c>
      <c r="AE736" s="2">
        <f t="shared" si="680"/>
        <v>0</v>
      </c>
      <c r="AF736" s="2">
        <f t="shared" si="680"/>
        <v>0</v>
      </c>
      <c r="AG736" s="2">
        <f t="shared" si="654"/>
        <v>0</v>
      </c>
      <c r="AH736" s="2">
        <f t="shared" si="681"/>
        <v>0</v>
      </c>
      <c r="AI736" s="2">
        <f t="shared" si="681"/>
        <v>0</v>
      </c>
      <c r="AJ736" s="2">
        <f t="shared" si="655"/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1</v>
      </c>
      <c r="AW736" s="2">
        <v>1</v>
      </c>
      <c r="AX736" s="2"/>
      <c r="AY736" s="2"/>
      <c r="AZ736" s="2">
        <v>1</v>
      </c>
      <c r="BA736" s="2">
        <v>1</v>
      </c>
      <c r="BB736" s="2">
        <v>1</v>
      </c>
      <c r="BC736" s="2">
        <v>1</v>
      </c>
      <c r="BD736" s="2" t="s">
        <v>3</v>
      </c>
      <c r="BE736" s="2" t="s">
        <v>3</v>
      </c>
      <c r="BF736" s="2" t="s">
        <v>3</v>
      </c>
      <c r="BG736" s="2" t="s">
        <v>3</v>
      </c>
      <c r="BH736" s="2">
        <v>3</v>
      </c>
      <c r="BI736" s="2">
        <v>1</v>
      </c>
      <c r="BJ736" s="2" t="s">
        <v>3</v>
      </c>
      <c r="BK736" s="2"/>
      <c r="BL736" s="2"/>
      <c r="BM736" s="2">
        <v>1100</v>
      </c>
      <c r="BN736" s="2">
        <v>0</v>
      </c>
      <c r="BO736" s="2" t="s">
        <v>3</v>
      </c>
      <c r="BP736" s="2">
        <v>0</v>
      </c>
      <c r="BQ736" s="2">
        <v>14</v>
      </c>
      <c r="BR736" s="2">
        <v>0</v>
      </c>
      <c r="BS736" s="2">
        <v>1</v>
      </c>
      <c r="BT736" s="2">
        <v>1</v>
      </c>
      <c r="BU736" s="2">
        <v>1</v>
      </c>
      <c r="BV736" s="2">
        <v>1</v>
      </c>
      <c r="BW736" s="2">
        <v>1</v>
      </c>
      <c r="BX736" s="2">
        <v>1</v>
      </c>
      <c r="BY736" s="2" t="s">
        <v>3</v>
      </c>
      <c r="BZ736" s="2">
        <v>0</v>
      </c>
      <c r="CA736" s="2">
        <v>0</v>
      </c>
      <c r="CB736" s="2"/>
      <c r="CC736" s="2"/>
      <c r="CD736" s="2"/>
      <c r="CE736" s="2">
        <v>0</v>
      </c>
      <c r="CF736" s="2">
        <v>0</v>
      </c>
      <c r="CG736" s="2">
        <v>0</v>
      </c>
      <c r="CH736" s="2"/>
      <c r="CI736" s="2"/>
      <c r="CJ736" s="2"/>
      <c r="CK736" s="2"/>
      <c r="CL736" s="2"/>
      <c r="CM736" s="2">
        <v>0</v>
      </c>
      <c r="CN736" s="2" t="s">
        <v>3</v>
      </c>
      <c r="CO736" s="2">
        <v>0</v>
      </c>
      <c r="CP736" s="2">
        <f t="shared" si="656"/>
        <v>0</v>
      </c>
      <c r="CQ736" s="2">
        <f t="shared" si="657"/>
        <v>0</v>
      </c>
      <c r="CR736" s="2">
        <f t="shared" si="658"/>
        <v>0</v>
      </c>
      <c r="CS736" s="2">
        <f t="shared" si="659"/>
        <v>0</v>
      </c>
      <c r="CT736" s="2">
        <f t="shared" si="660"/>
        <v>0</v>
      </c>
      <c r="CU736" s="2">
        <f t="shared" si="661"/>
        <v>0</v>
      </c>
      <c r="CV736" s="2">
        <f t="shared" si="662"/>
        <v>0</v>
      </c>
      <c r="CW736" s="2">
        <f t="shared" si="663"/>
        <v>0</v>
      </c>
      <c r="CX736" s="2">
        <f t="shared" si="664"/>
        <v>0</v>
      </c>
      <c r="CY736" s="2">
        <f t="shared" si="665"/>
        <v>0</v>
      </c>
      <c r="CZ736" s="2">
        <f t="shared" si="666"/>
        <v>0</v>
      </c>
      <c r="DA736" s="2"/>
      <c r="DB736" s="2"/>
      <c r="DC736" s="2" t="s">
        <v>3</v>
      </c>
      <c r="DD736" s="2" t="s">
        <v>3</v>
      </c>
      <c r="DE736" s="2" t="s">
        <v>3</v>
      </c>
      <c r="DF736" s="2" t="s">
        <v>3</v>
      </c>
      <c r="DG736" s="2" t="s">
        <v>3</v>
      </c>
      <c r="DH736" s="2" t="s">
        <v>3</v>
      </c>
      <c r="DI736" s="2" t="s">
        <v>3</v>
      </c>
      <c r="DJ736" s="2" t="s">
        <v>3</v>
      </c>
      <c r="DK736" s="2" t="s">
        <v>3</v>
      </c>
      <c r="DL736" s="2" t="s">
        <v>3</v>
      </c>
      <c r="DM736" s="2" t="s">
        <v>3</v>
      </c>
      <c r="DN736" s="2">
        <v>0</v>
      </c>
      <c r="DO736" s="2">
        <v>0</v>
      </c>
      <c r="DP736" s="2">
        <v>1</v>
      </c>
      <c r="DQ736" s="2">
        <v>1</v>
      </c>
      <c r="DR736" s="2"/>
      <c r="DS736" s="2"/>
      <c r="DT736" s="2"/>
      <c r="DU736" s="2">
        <v>1010</v>
      </c>
      <c r="DV736" s="2" t="s">
        <v>40</v>
      </c>
      <c r="DW736" s="2" t="s">
        <v>40</v>
      </c>
      <c r="DX736" s="2">
        <v>1</v>
      </c>
      <c r="DY736" s="2"/>
      <c r="DZ736" s="2"/>
      <c r="EA736" s="2"/>
      <c r="EB736" s="2"/>
      <c r="EC736" s="2"/>
      <c r="ED736" s="2"/>
      <c r="EE736" s="2">
        <v>31102366</v>
      </c>
      <c r="EF736" s="2">
        <v>8</v>
      </c>
      <c r="EG736" s="2" t="s">
        <v>34</v>
      </c>
      <c r="EH736" s="2">
        <v>0</v>
      </c>
      <c r="EI736" s="2" t="s">
        <v>3</v>
      </c>
      <c r="EJ736" s="2">
        <v>1</v>
      </c>
      <c r="EK736" s="2">
        <v>1100</v>
      </c>
      <c r="EL736" s="2" t="s">
        <v>41</v>
      </c>
      <c r="EM736" s="2" t="s">
        <v>42</v>
      </c>
      <c r="EN736" s="2"/>
      <c r="EO736" s="2" t="s">
        <v>3</v>
      </c>
      <c r="EP736" s="2"/>
      <c r="EQ736" s="2">
        <v>0</v>
      </c>
      <c r="ER736" s="2">
        <v>0</v>
      </c>
      <c r="ES736" s="2">
        <v>0</v>
      </c>
      <c r="ET736" s="2">
        <v>0</v>
      </c>
      <c r="EU736" s="2">
        <v>0</v>
      </c>
      <c r="EV736" s="2">
        <v>0</v>
      </c>
      <c r="EW736" s="2">
        <v>0</v>
      </c>
      <c r="EX736" s="2">
        <v>0</v>
      </c>
      <c r="EY736" s="2">
        <v>0</v>
      </c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>
        <v>0</v>
      </c>
      <c r="FR736" s="2">
        <f t="shared" si="667"/>
        <v>0</v>
      </c>
      <c r="FS736" s="2">
        <v>0</v>
      </c>
      <c r="FT736" s="2"/>
      <c r="FU736" s="2"/>
      <c r="FV736" s="2"/>
      <c r="FW736" s="2"/>
      <c r="FX736" s="2">
        <v>0</v>
      </c>
      <c r="FY736" s="2">
        <v>0</v>
      </c>
      <c r="FZ736" s="2"/>
      <c r="GA736" s="2" t="s">
        <v>3</v>
      </c>
      <c r="GB736" s="2"/>
      <c r="GC736" s="2"/>
      <c r="GD736" s="2">
        <v>1</v>
      </c>
      <c r="GE736" s="2"/>
      <c r="GF736" s="2">
        <v>-453511540</v>
      </c>
      <c r="GG736" s="2">
        <v>2</v>
      </c>
      <c r="GH736" s="2">
        <v>0</v>
      </c>
      <c r="GI736" s="2">
        <v>-2</v>
      </c>
      <c r="GJ736" s="2">
        <v>0</v>
      </c>
      <c r="GK736" s="2">
        <v>0</v>
      </c>
      <c r="GL736" s="2">
        <f t="shared" si="668"/>
        <v>0</v>
      </c>
      <c r="GM736" s="2">
        <f t="shared" si="669"/>
        <v>0</v>
      </c>
      <c r="GN736" s="2">
        <f t="shared" si="670"/>
        <v>0</v>
      </c>
      <c r="GO736" s="2">
        <f t="shared" si="671"/>
        <v>0</v>
      </c>
      <c r="GP736" s="2">
        <f t="shared" si="672"/>
        <v>0</v>
      </c>
      <c r="GQ736" s="2"/>
      <c r="GR736" s="2">
        <v>0</v>
      </c>
      <c r="GS736" s="2">
        <v>3</v>
      </c>
      <c r="GT736" s="2">
        <v>0</v>
      </c>
      <c r="GU736" s="2" t="s">
        <v>3</v>
      </c>
      <c r="GV736" s="2">
        <f t="shared" si="673"/>
        <v>0</v>
      </c>
      <c r="GW736" s="2">
        <v>1</v>
      </c>
      <c r="GX736" s="2">
        <f t="shared" si="674"/>
        <v>0</v>
      </c>
      <c r="GY736" s="2"/>
      <c r="GZ736" s="2"/>
      <c r="HA736" s="2">
        <v>0</v>
      </c>
      <c r="HB736" s="2">
        <v>0</v>
      </c>
      <c r="HC736" s="2">
        <f t="shared" si="675"/>
        <v>0</v>
      </c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>
        <v>0</v>
      </c>
      <c r="IL736" s="2"/>
      <c r="IM736" s="2"/>
      <c r="IN736" s="2"/>
      <c r="IO736" s="2"/>
      <c r="IP736" s="2"/>
      <c r="IQ736" s="2"/>
      <c r="IR736" s="2"/>
      <c r="IS736" s="2"/>
      <c r="IT736" s="2"/>
      <c r="IU736" s="2"/>
    </row>
    <row r="737" spans="1:245">
      <c r="A737">
        <v>17</v>
      </c>
      <c r="B737">
        <v>1</v>
      </c>
      <c r="E737" t="s">
        <v>385</v>
      </c>
      <c r="F737" t="s">
        <v>38</v>
      </c>
      <c r="G737" t="s">
        <v>281</v>
      </c>
      <c r="H737" t="s">
        <v>40</v>
      </c>
      <c r="I737">
        <v>1</v>
      </c>
      <c r="J737">
        <v>0</v>
      </c>
      <c r="O737">
        <f t="shared" si="641"/>
        <v>3372.52</v>
      </c>
      <c r="P737">
        <f t="shared" si="642"/>
        <v>3372.52</v>
      </c>
      <c r="Q737">
        <f t="shared" si="643"/>
        <v>0</v>
      </c>
      <c r="R737">
        <f t="shared" si="644"/>
        <v>0</v>
      </c>
      <c r="S737">
        <f t="shared" si="645"/>
        <v>0</v>
      </c>
      <c r="T737">
        <f t="shared" si="646"/>
        <v>0</v>
      </c>
      <c r="U737">
        <f t="shared" si="647"/>
        <v>0</v>
      </c>
      <c r="V737">
        <f t="shared" si="648"/>
        <v>0</v>
      </c>
      <c r="W737">
        <f t="shared" si="649"/>
        <v>0</v>
      </c>
      <c r="X737">
        <f t="shared" si="650"/>
        <v>0</v>
      </c>
      <c r="Y737">
        <f t="shared" si="651"/>
        <v>0</v>
      </c>
      <c r="AA737">
        <v>33304960</v>
      </c>
      <c r="AB737">
        <f t="shared" si="652"/>
        <v>3372.52</v>
      </c>
      <c r="AC737">
        <f t="shared" si="653"/>
        <v>3372.52</v>
      </c>
      <c r="AD737">
        <f t="shared" si="679"/>
        <v>0</v>
      </c>
      <c r="AE737">
        <f t="shared" si="680"/>
        <v>0</v>
      </c>
      <c r="AF737">
        <f t="shared" si="680"/>
        <v>0</v>
      </c>
      <c r="AG737">
        <f t="shared" si="654"/>
        <v>0</v>
      </c>
      <c r="AH737">
        <f t="shared" si="681"/>
        <v>0</v>
      </c>
      <c r="AI737">
        <f t="shared" si="681"/>
        <v>0</v>
      </c>
      <c r="AJ737">
        <f t="shared" si="655"/>
        <v>0</v>
      </c>
      <c r="AK737">
        <v>3372.52</v>
      </c>
      <c r="AL737">
        <v>3372.52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1</v>
      </c>
      <c r="AW737">
        <v>1</v>
      </c>
      <c r="AZ737">
        <v>1</v>
      </c>
      <c r="BA737">
        <v>1</v>
      </c>
      <c r="BB737">
        <v>1</v>
      </c>
      <c r="BC737">
        <v>1</v>
      </c>
      <c r="BD737" t="s">
        <v>3</v>
      </c>
      <c r="BE737" t="s">
        <v>3</v>
      </c>
      <c r="BF737" t="s">
        <v>3</v>
      </c>
      <c r="BG737" t="s">
        <v>3</v>
      </c>
      <c r="BH737">
        <v>3</v>
      </c>
      <c r="BI737">
        <v>1</v>
      </c>
      <c r="BJ737" t="s">
        <v>3</v>
      </c>
      <c r="BM737">
        <v>1100</v>
      </c>
      <c r="BN737">
        <v>0</v>
      </c>
      <c r="BO737" t="s">
        <v>3</v>
      </c>
      <c r="BP737">
        <v>0</v>
      </c>
      <c r="BQ737">
        <v>14</v>
      </c>
      <c r="BR737">
        <v>0</v>
      </c>
      <c r="BS737">
        <v>1</v>
      </c>
      <c r="BT737">
        <v>1</v>
      </c>
      <c r="BU737">
        <v>1</v>
      </c>
      <c r="BV737">
        <v>1</v>
      </c>
      <c r="BW737">
        <v>1</v>
      </c>
      <c r="BX737">
        <v>1</v>
      </c>
      <c r="BY737" t="s">
        <v>3</v>
      </c>
      <c r="BZ737">
        <v>0</v>
      </c>
      <c r="CA737">
        <v>0</v>
      </c>
      <c r="CE737">
        <v>0</v>
      </c>
      <c r="CF737">
        <v>0</v>
      </c>
      <c r="CG737">
        <v>0</v>
      </c>
      <c r="CM737">
        <v>0</v>
      </c>
      <c r="CN737" t="s">
        <v>3</v>
      </c>
      <c r="CO737">
        <v>0</v>
      </c>
      <c r="CP737">
        <f t="shared" si="656"/>
        <v>3372.52</v>
      </c>
      <c r="CQ737">
        <f t="shared" si="657"/>
        <v>3372.52</v>
      </c>
      <c r="CR737">
        <f t="shared" si="658"/>
        <v>0</v>
      </c>
      <c r="CS737">
        <f t="shared" si="659"/>
        <v>0</v>
      </c>
      <c r="CT737">
        <f t="shared" si="660"/>
        <v>0</v>
      </c>
      <c r="CU737">
        <f t="shared" si="661"/>
        <v>0</v>
      </c>
      <c r="CV737">
        <f t="shared" si="662"/>
        <v>0</v>
      </c>
      <c r="CW737">
        <f t="shared" si="663"/>
        <v>0</v>
      </c>
      <c r="CX737">
        <f t="shared" si="664"/>
        <v>0</v>
      </c>
      <c r="CY737">
        <f t="shared" si="665"/>
        <v>0</v>
      </c>
      <c r="CZ737">
        <f t="shared" si="666"/>
        <v>0</v>
      </c>
      <c r="DC737" t="s">
        <v>3</v>
      </c>
      <c r="DD737" t="s">
        <v>3</v>
      </c>
      <c r="DE737" t="s">
        <v>3</v>
      </c>
      <c r="DF737" t="s">
        <v>3</v>
      </c>
      <c r="DG737" t="s">
        <v>3</v>
      </c>
      <c r="DH737" t="s">
        <v>3</v>
      </c>
      <c r="DI737" t="s">
        <v>3</v>
      </c>
      <c r="DJ737" t="s">
        <v>3</v>
      </c>
      <c r="DK737" t="s">
        <v>3</v>
      </c>
      <c r="DL737" t="s">
        <v>3</v>
      </c>
      <c r="DM737" t="s">
        <v>3</v>
      </c>
      <c r="DN737">
        <v>0</v>
      </c>
      <c r="DO737">
        <v>0</v>
      </c>
      <c r="DP737">
        <v>1</v>
      </c>
      <c r="DQ737">
        <v>1</v>
      </c>
      <c r="DU737">
        <v>1010</v>
      </c>
      <c r="DV737" t="s">
        <v>40</v>
      </c>
      <c r="DW737" t="s">
        <v>40</v>
      </c>
      <c r="DX737">
        <v>1</v>
      </c>
      <c r="EE737">
        <v>31102366</v>
      </c>
      <c r="EF737">
        <v>8</v>
      </c>
      <c r="EG737" t="s">
        <v>34</v>
      </c>
      <c r="EH737">
        <v>0</v>
      </c>
      <c r="EI737" t="s">
        <v>3</v>
      </c>
      <c r="EJ737">
        <v>1</v>
      </c>
      <c r="EK737">
        <v>1100</v>
      </c>
      <c r="EL737" t="s">
        <v>41</v>
      </c>
      <c r="EM737" t="s">
        <v>42</v>
      </c>
      <c r="EO737" t="s">
        <v>3</v>
      </c>
      <c r="EQ737">
        <v>0</v>
      </c>
      <c r="ER737">
        <v>3372.52</v>
      </c>
      <c r="ES737">
        <v>3372.52</v>
      </c>
      <c r="ET737">
        <v>0</v>
      </c>
      <c r="EU737">
        <v>0</v>
      </c>
      <c r="EV737">
        <v>0</v>
      </c>
      <c r="EW737">
        <v>0</v>
      </c>
      <c r="EX737">
        <v>0</v>
      </c>
      <c r="EY737">
        <v>0</v>
      </c>
      <c r="EZ737">
        <v>5</v>
      </c>
      <c r="FC737">
        <v>1</v>
      </c>
      <c r="FD737">
        <v>18</v>
      </c>
      <c r="FF737">
        <v>31106.52</v>
      </c>
      <c r="FQ737">
        <v>0</v>
      </c>
      <c r="FR737">
        <f t="shared" si="667"/>
        <v>0</v>
      </c>
      <c r="FS737">
        <v>0</v>
      </c>
      <c r="FX737">
        <v>0</v>
      </c>
      <c r="FY737">
        <v>0</v>
      </c>
      <c r="GA737" t="s">
        <v>282</v>
      </c>
      <c r="GD737">
        <v>1</v>
      </c>
      <c r="GF737">
        <v>-453511540</v>
      </c>
      <c r="GG737">
        <v>2</v>
      </c>
      <c r="GH737">
        <v>3</v>
      </c>
      <c r="GI737">
        <v>3</v>
      </c>
      <c r="GJ737">
        <v>0</v>
      </c>
      <c r="GK737">
        <v>0</v>
      </c>
      <c r="GL737">
        <f t="shared" si="668"/>
        <v>0</v>
      </c>
      <c r="GM737">
        <f t="shared" si="669"/>
        <v>3372.52</v>
      </c>
      <c r="GN737">
        <f t="shared" si="670"/>
        <v>3372.52</v>
      </c>
      <c r="GO737">
        <f t="shared" si="671"/>
        <v>0</v>
      </c>
      <c r="GP737">
        <f t="shared" si="672"/>
        <v>0</v>
      </c>
      <c r="GR737">
        <v>1</v>
      </c>
      <c r="GS737">
        <v>1</v>
      </c>
      <c r="GT737">
        <v>0</v>
      </c>
      <c r="GU737" t="s">
        <v>3</v>
      </c>
      <c r="GV737">
        <f t="shared" si="673"/>
        <v>0</v>
      </c>
      <c r="GW737">
        <v>1</v>
      </c>
      <c r="GX737">
        <f t="shared" si="674"/>
        <v>0</v>
      </c>
      <c r="HA737">
        <v>0</v>
      </c>
      <c r="HB737">
        <v>0</v>
      </c>
      <c r="HC737">
        <f t="shared" si="675"/>
        <v>0</v>
      </c>
      <c r="IK737">
        <v>0</v>
      </c>
    </row>
    <row r="739" spans="1:245">
      <c r="A739" s="3">
        <v>51</v>
      </c>
      <c r="B739" s="3">
        <f>B714</f>
        <v>1</v>
      </c>
      <c r="C739" s="3">
        <f>A714</f>
        <v>4</v>
      </c>
      <c r="D739" s="3">
        <f>ROW(A714)</f>
        <v>714</v>
      </c>
      <c r="E739" s="3"/>
      <c r="F739" s="3" t="str">
        <f>IF(F714&lt;&gt;"",F714,"")</f>
        <v>13.Система ПД7.2 (оборудование)</v>
      </c>
      <c r="G739" s="3" t="str">
        <f>IF(G714&lt;&gt;"",G714,"")</f>
        <v>13.Система ПД7.2 (оборудование)</v>
      </c>
      <c r="H739" s="3">
        <v>0</v>
      </c>
      <c r="I739" s="3"/>
      <c r="J739" s="3"/>
      <c r="K739" s="3"/>
      <c r="L739" s="3"/>
      <c r="M739" s="3"/>
      <c r="N739" s="3"/>
      <c r="O739" s="3">
        <f t="shared" ref="O739:T739" si="682">ROUND(AB739,2)</f>
        <v>1127.57</v>
      </c>
      <c r="P739" s="3">
        <f t="shared" si="682"/>
        <v>368.89</v>
      </c>
      <c r="Q739" s="3">
        <f t="shared" si="682"/>
        <v>154.63</v>
      </c>
      <c r="R739" s="3">
        <f t="shared" si="682"/>
        <v>10.38</v>
      </c>
      <c r="S739" s="3">
        <f t="shared" si="682"/>
        <v>604.04999999999995</v>
      </c>
      <c r="T739" s="3">
        <f t="shared" si="682"/>
        <v>0</v>
      </c>
      <c r="U739" s="3">
        <f>AH739</f>
        <v>65.867399999999989</v>
      </c>
      <c r="V739" s="3">
        <f>AI739</f>
        <v>0.84000000000000008</v>
      </c>
      <c r="W739" s="3">
        <f>ROUND(AJ739,2)</f>
        <v>0</v>
      </c>
      <c r="X739" s="3">
        <f>ROUND(AK739,2)</f>
        <v>706.59</v>
      </c>
      <c r="Y739" s="3">
        <f>ROUND(AL739,2)</f>
        <v>436.25</v>
      </c>
      <c r="Z739" s="3"/>
      <c r="AA739" s="3"/>
      <c r="AB739" s="3">
        <f>ROUND(SUMIF(AA718:AA737,"=33304975",O718:O737),2)</f>
        <v>1127.57</v>
      </c>
      <c r="AC739" s="3">
        <f>ROUND(SUMIF(AA718:AA737,"=33304975",P718:P737),2)</f>
        <v>368.89</v>
      </c>
      <c r="AD739" s="3">
        <f>ROUND(SUMIF(AA718:AA737,"=33304975",Q718:Q737),2)</f>
        <v>154.63</v>
      </c>
      <c r="AE739" s="3">
        <f>ROUND(SUMIF(AA718:AA737,"=33304975",R718:R737),2)</f>
        <v>10.38</v>
      </c>
      <c r="AF739" s="3">
        <f>ROUND(SUMIF(AA718:AA737,"=33304975",S718:S737),2)</f>
        <v>604.04999999999995</v>
      </c>
      <c r="AG739" s="3">
        <f>ROUND(SUMIF(AA718:AA737,"=33304975",T718:T737),2)</f>
        <v>0</v>
      </c>
      <c r="AH739" s="3">
        <f>SUMIF(AA718:AA737,"=33304975",U718:U737)</f>
        <v>65.867399999999989</v>
      </c>
      <c r="AI739" s="3">
        <f>SUMIF(AA718:AA737,"=33304975",V718:V737)</f>
        <v>0.84000000000000008</v>
      </c>
      <c r="AJ739" s="3">
        <f>ROUND(SUMIF(AA718:AA737,"=33304975",W718:W737),2)</f>
        <v>0</v>
      </c>
      <c r="AK739" s="3">
        <f>ROUND(SUMIF(AA718:AA737,"=33304975",X718:X737),2)</f>
        <v>706.59</v>
      </c>
      <c r="AL739" s="3">
        <f>ROUND(SUMIF(AA718:AA737,"=33304975",Y718:Y737),2)</f>
        <v>436.25</v>
      </c>
      <c r="AM739" s="3"/>
      <c r="AN739" s="3"/>
      <c r="AO739" s="3">
        <f t="shared" ref="AO739:BD739" si="683">ROUND(BX739,2)</f>
        <v>0</v>
      </c>
      <c r="AP739" s="3">
        <f t="shared" si="683"/>
        <v>0</v>
      </c>
      <c r="AQ739" s="3">
        <f t="shared" si="683"/>
        <v>0</v>
      </c>
      <c r="AR739" s="3">
        <f t="shared" si="683"/>
        <v>2270.41</v>
      </c>
      <c r="AS739" s="3">
        <f t="shared" si="683"/>
        <v>2270.41</v>
      </c>
      <c r="AT739" s="3">
        <f t="shared" si="683"/>
        <v>0</v>
      </c>
      <c r="AU739" s="3">
        <f t="shared" si="683"/>
        <v>0</v>
      </c>
      <c r="AV739" s="3">
        <f t="shared" si="683"/>
        <v>368.89</v>
      </c>
      <c r="AW739" s="3">
        <f t="shared" si="683"/>
        <v>368.89</v>
      </c>
      <c r="AX739" s="3">
        <f t="shared" si="683"/>
        <v>0</v>
      </c>
      <c r="AY739" s="3">
        <f t="shared" si="683"/>
        <v>368.89</v>
      </c>
      <c r="AZ739" s="3">
        <f t="shared" si="683"/>
        <v>0</v>
      </c>
      <c r="BA739" s="3">
        <f t="shared" si="683"/>
        <v>0</v>
      </c>
      <c r="BB739" s="3">
        <f t="shared" si="683"/>
        <v>0</v>
      </c>
      <c r="BC739" s="3">
        <f t="shared" si="683"/>
        <v>0</v>
      </c>
      <c r="BD739" s="3">
        <f t="shared" si="683"/>
        <v>0</v>
      </c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>
        <f>ROUND(SUMIF(AA718:AA737,"=33304975",FQ718:FQ737),2)</f>
        <v>0</v>
      </c>
      <c r="BY739" s="3">
        <f>ROUND(SUMIF(AA718:AA737,"=33304975",FR718:FR737),2)</f>
        <v>0</v>
      </c>
      <c r="BZ739" s="3">
        <f>ROUND(SUMIF(AA718:AA737,"=33304975",GL718:GL737),2)</f>
        <v>0</v>
      </c>
      <c r="CA739" s="3">
        <f>ROUND(SUMIF(AA718:AA737,"=33304975",GM718:GM737),2)</f>
        <v>2270.41</v>
      </c>
      <c r="CB739" s="3">
        <f>ROUND(SUMIF(AA718:AA737,"=33304975",GN718:GN737),2)</f>
        <v>2270.41</v>
      </c>
      <c r="CC739" s="3">
        <f>ROUND(SUMIF(AA718:AA737,"=33304975",GO718:GO737),2)</f>
        <v>0</v>
      </c>
      <c r="CD739" s="3">
        <f>ROUND(SUMIF(AA718:AA737,"=33304975",GP718:GP737),2)</f>
        <v>0</v>
      </c>
      <c r="CE739" s="3">
        <f>AC739-BX739</f>
        <v>368.89</v>
      </c>
      <c r="CF739" s="3">
        <f>AC739-BY739</f>
        <v>368.89</v>
      </c>
      <c r="CG739" s="3">
        <f>BX739-BZ739</f>
        <v>0</v>
      </c>
      <c r="CH739" s="3">
        <f>AC739-BX739-BY739+BZ739</f>
        <v>368.89</v>
      </c>
      <c r="CI739" s="3">
        <f>BY739-BZ739</f>
        <v>0</v>
      </c>
      <c r="CJ739" s="3">
        <f>ROUND(SUMIF(AA718:AA737,"=33304975",GX718:GX737),2)</f>
        <v>0</v>
      </c>
      <c r="CK739" s="3">
        <f>ROUND(SUMIF(AA718:AA737,"=33304975",GY718:GY737),2)</f>
        <v>0</v>
      </c>
      <c r="CL739" s="3">
        <f>ROUND(SUMIF(AA718:AA737,"=33304975",GZ718:GZ737),2)</f>
        <v>0</v>
      </c>
      <c r="CM739" s="3">
        <f>ROUND(SUMIF(AA718:AA737,"=33304975",HD718:HD737),2)</f>
        <v>0</v>
      </c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4">
        <f t="shared" ref="DG739:DL739" si="684">ROUND(DT739,2)</f>
        <v>107833.46</v>
      </c>
      <c r="DH739" s="4">
        <f t="shared" si="684"/>
        <v>107074.78</v>
      </c>
      <c r="DI739" s="4">
        <f t="shared" si="684"/>
        <v>154.63</v>
      </c>
      <c r="DJ739" s="4">
        <f t="shared" si="684"/>
        <v>10.38</v>
      </c>
      <c r="DK739" s="4">
        <f t="shared" si="684"/>
        <v>604.04999999999995</v>
      </c>
      <c r="DL739" s="4">
        <f t="shared" si="684"/>
        <v>0</v>
      </c>
      <c r="DM739" s="4">
        <f>DZ739</f>
        <v>65.867399999999989</v>
      </c>
      <c r="DN739" s="4">
        <f>EA739</f>
        <v>0.84000000000000008</v>
      </c>
      <c r="DO739" s="4">
        <f>ROUND(EB739,2)</f>
        <v>0</v>
      </c>
      <c r="DP739" s="4">
        <f>ROUND(EC739,2)</f>
        <v>706.59</v>
      </c>
      <c r="DQ739" s="4">
        <f>ROUND(ED739,2)</f>
        <v>436.25</v>
      </c>
      <c r="DR739" s="4"/>
      <c r="DS739" s="4"/>
      <c r="DT739" s="4">
        <f>ROUND(SUMIF(AA718:AA737,"=33304960",O718:O737),2)</f>
        <v>107833.46</v>
      </c>
      <c r="DU739" s="4">
        <f>ROUND(SUMIF(AA718:AA737,"=33304960",P718:P737),2)</f>
        <v>107074.78</v>
      </c>
      <c r="DV739" s="4">
        <f>ROUND(SUMIF(AA718:AA737,"=33304960",Q718:Q737),2)</f>
        <v>154.63</v>
      </c>
      <c r="DW739" s="4">
        <f>ROUND(SUMIF(AA718:AA737,"=33304960",R718:R737),2)</f>
        <v>10.38</v>
      </c>
      <c r="DX739" s="4">
        <f>ROUND(SUMIF(AA718:AA737,"=33304960",S718:S737),2)</f>
        <v>604.04999999999995</v>
      </c>
      <c r="DY739" s="4">
        <f>ROUND(SUMIF(AA718:AA737,"=33304960",T718:T737),2)</f>
        <v>0</v>
      </c>
      <c r="DZ739" s="4">
        <f>SUMIF(AA718:AA737,"=33304960",U718:U737)</f>
        <v>65.867399999999989</v>
      </c>
      <c r="EA739" s="4">
        <f>SUMIF(AA718:AA737,"=33304960",V718:V737)</f>
        <v>0.84000000000000008</v>
      </c>
      <c r="EB739" s="4">
        <f>ROUND(SUMIF(AA718:AA737,"=33304960",W718:W737),2)</f>
        <v>0</v>
      </c>
      <c r="EC739" s="4">
        <f>ROUND(SUMIF(AA718:AA737,"=33304960",X718:X737),2)</f>
        <v>706.59</v>
      </c>
      <c r="ED739" s="4">
        <f>ROUND(SUMIF(AA718:AA737,"=33304960",Y718:Y737),2)</f>
        <v>436.25</v>
      </c>
      <c r="EE739" s="4"/>
      <c r="EF739" s="4"/>
      <c r="EG739" s="4">
        <f t="shared" ref="EG739:EV739" si="685">ROUND(FP739,2)</f>
        <v>0</v>
      </c>
      <c r="EH739" s="4">
        <f t="shared" si="685"/>
        <v>102539.84</v>
      </c>
      <c r="EI739" s="4">
        <f t="shared" si="685"/>
        <v>0</v>
      </c>
      <c r="EJ739" s="4">
        <f t="shared" si="685"/>
        <v>108976.3</v>
      </c>
      <c r="EK739" s="4">
        <f t="shared" si="685"/>
        <v>6436.46</v>
      </c>
      <c r="EL739" s="4">
        <f t="shared" si="685"/>
        <v>0</v>
      </c>
      <c r="EM739" s="4">
        <f t="shared" si="685"/>
        <v>0</v>
      </c>
      <c r="EN739" s="4">
        <f t="shared" si="685"/>
        <v>107074.78</v>
      </c>
      <c r="EO739" s="4">
        <f t="shared" si="685"/>
        <v>4534.9399999999996</v>
      </c>
      <c r="EP739" s="4">
        <f t="shared" si="685"/>
        <v>0</v>
      </c>
      <c r="EQ739" s="4">
        <f t="shared" si="685"/>
        <v>4534.9399999999996</v>
      </c>
      <c r="ER739" s="4">
        <f t="shared" si="685"/>
        <v>102539.84</v>
      </c>
      <c r="ES739" s="4">
        <f t="shared" si="685"/>
        <v>0</v>
      </c>
      <c r="ET739" s="4">
        <f t="shared" si="685"/>
        <v>0</v>
      </c>
      <c r="EU739" s="4">
        <f t="shared" si="685"/>
        <v>0</v>
      </c>
      <c r="EV739" s="4">
        <f t="shared" si="685"/>
        <v>0</v>
      </c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>
        <f>ROUND(SUMIF(AA718:AA737,"=33304960",FQ718:FQ737),2)</f>
        <v>0</v>
      </c>
      <c r="FQ739" s="4">
        <f>ROUND(SUMIF(AA718:AA737,"=33304960",FR718:FR737),2)</f>
        <v>102539.84</v>
      </c>
      <c r="FR739" s="4">
        <f>ROUND(SUMIF(AA718:AA737,"=33304960",GL718:GL737),2)</f>
        <v>0</v>
      </c>
      <c r="FS739" s="4">
        <f>ROUND(SUMIF(AA718:AA737,"=33304960",GM718:GM737),2)</f>
        <v>108976.3</v>
      </c>
      <c r="FT739" s="4">
        <f>ROUND(SUMIF(AA718:AA737,"=33304960",GN718:GN737),2)</f>
        <v>6436.46</v>
      </c>
      <c r="FU739" s="4">
        <f>ROUND(SUMIF(AA718:AA737,"=33304960",GO718:GO737),2)</f>
        <v>0</v>
      </c>
      <c r="FV739" s="4">
        <f>ROUND(SUMIF(AA718:AA737,"=33304960",GP718:GP737),2)</f>
        <v>0</v>
      </c>
      <c r="FW739" s="4">
        <f>DU739-FP739</f>
        <v>107074.78</v>
      </c>
      <c r="FX739" s="4">
        <f>DU739-FQ739</f>
        <v>4534.9400000000023</v>
      </c>
      <c r="FY739" s="4">
        <f>FP739-FR739</f>
        <v>0</v>
      </c>
      <c r="FZ739" s="4">
        <f>DU739-FP739-FQ739+FR739</f>
        <v>4534.9400000000023</v>
      </c>
      <c r="GA739" s="4">
        <f>FQ739-FR739</f>
        <v>102539.84</v>
      </c>
      <c r="GB739" s="4">
        <f>ROUND(SUMIF(AA718:AA737,"=33304960",GX718:GX737),2)</f>
        <v>0</v>
      </c>
      <c r="GC739" s="4">
        <f>ROUND(SUMIF(AA718:AA737,"=33304960",GY718:GY737),2)</f>
        <v>0</v>
      </c>
      <c r="GD739" s="4">
        <f>ROUND(SUMIF(AA718:AA737,"=33304960",GZ718:GZ737),2)</f>
        <v>0</v>
      </c>
      <c r="GE739" s="4">
        <f>ROUND(SUMIF(AA718:AA737,"=33304960",HD718:HD737),2)</f>
        <v>0</v>
      </c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>
        <v>0</v>
      </c>
    </row>
    <row r="741" spans="1:245">
      <c r="A741" s="5">
        <v>50</v>
      </c>
      <c r="B741" s="5">
        <v>0</v>
      </c>
      <c r="C741" s="5">
        <v>0</v>
      </c>
      <c r="D741" s="5">
        <v>1</v>
      </c>
      <c r="E741" s="5">
        <v>201</v>
      </c>
      <c r="F741" s="5">
        <f>ROUND(Source!O739,O741)</f>
        <v>1127.57</v>
      </c>
      <c r="G741" s="5" t="s">
        <v>83</v>
      </c>
      <c r="H741" s="5" t="s">
        <v>84</v>
      </c>
      <c r="I741" s="5"/>
      <c r="J741" s="5"/>
      <c r="K741" s="5">
        <v>201</v>
      </c>
      <c r="L741" s="5">
        <v>1</v>
      </c>
      <c r="M741" s="5">
        <v>3</v>
      </c>
      <c r="N741" s="5" t="s">
        <v>3</v>
      </c>
      <c r="O741" s="5">
        <v>2</v>
      </c>
      <c r="P741" s="5">
        <f>ROUND(Source!DG739,O741)</f>
        <v>107833.46</v>
      </c>
      <c r="Q741" s="5"/>
      <c r="R741" s="5"/>
      <c r="S741" s="5"/>
      <c r="T741" s="5"/>
      <c r="U741" s="5"/>
      <c r="V741" s="5"/>
      <c r="W741" s="5"/>
    </row>
    <row r="742" spans="1:245">
      <c r="A742" s="5">
        <v>50</v>
      </c>
      <c r="B742" s="5">
        <v>0</v>
      </c>
      <c r="C742" s="5">
        <v>0</v>
      </c>
      <c r="D742" s="5">
        <v>1</v>
      </c>
      <c r="E742" s="5">
        <v>202</v>
      </c>
      <c r="F742" s="5">
        <f>ROUND(Source!P739,O742)</f>
        <v>368.89</v>
      </c>
      <c r="G742" s="5" t="s">
        <v>85</v>
      </c>
      <c r="H742" s="5" t="s">
        <v>86</v>
      </c>
      <c r="I742" s="5"/>
      <c r="J742" s="5"/>
      <c r="K742" s="5">
        <v>202</v>
      </c>
      <c r="L742" s="5">
        <v>2</v>
      </c>
      <c r="M742" s="5">
        <v>3</v>
      </c>
      <c r="N742" s="5" t="s">
        <v>3</v>
      </c>
      <c r="O742" s="5">
        <v>2</v>
      </c>
      <c r="P742" s="5">
        <f>ROUND(Source!DH739,O742)</f>
        <v>107074.78</v>
      </c>
      <c r="Q742" s="5"/>
      <c r="R742" s="5"/>
      <c r="S742" s="5"/>
      <c r="T742" s="5"/>
      <c r="U742" s="5"/>
      <c r="V742" s="5"/>
      <c r="W742" s="5"/>
    </row>
    <row r="743" spans="1:245">
      <c r="A743" s="5">
        <v>50</v>
      </c>
      <c r="B743" s="5">
        <v>0</v>
      </c>
      <c r="C743" s="5">
        <v>0</v>
      </c>
      <c r="D743" s="5">
        <v>1</v>
      </c>
      <c r="E743" s="5">
        <v>222</v>
      </c>
      <c r="F743" s="5">
        <f>ROUND(Source!AO739,O743)</f>
        <v>0</v>
      </c>
      <c r="G743" s="5" t="s">
        <v>87</v>
      </c>
      <c r="H743" s="5" t="s">
        <v>88</v>
      </c>
      <c r="I743" s="5"/>
      <c r="J743" s="5"/>
      <c r="K743" s="5">
        <v>222</v>
      </c>
      <c r="L743" s="5">
        <v>3</v>
      </c>
      <c r="M743" s="5">
        <v>3</v>
      </c>
      <c r="N743" s="5" t="s">
        <v>3</v>
      </c>
      <c r="O743" s="5">
        <v>2</v>
      </c>
      <c r="P743" s="5">
        <f>ROUND(Source!EG739,O743)</f>
        <v>0</v>
      </c>
      <c r="Q743" s="5"/>
      <c r="R743" s="5"/>
      <c r="S743" s="5"/>
      <c r="T743" s="5"/>
      <c r="U743" s="5"/>
      <c r="V743" s="5"/>
      <c r="W743" s="5"/>
    </row>
    <row r="744" spans="1:245">
      <c r="A744" s="5">
        <v>50</v>
      </c>
      <c r="B744" s="5">
        <v>0</v>
      </c>
      <c r="C744" s="5">
        <v>0</v>
      </c>
      <c r="D744" s="5">
        <v>1</v>
      </c>
      <c r="E744" s="5">
        <v>225</v>
      </c>
      <c r="F744" s="5">
        <f>ROUND(Source!AV739,O744)</f>
        <v>368.89</v>
      </c>
      <c r="G744" s="5" t="s">
        <v>89</v>
      </c>
      <c r="H744" s="5" t="s">
        <v>90</v>
      </c>
      <c r="I744" s="5"/>
      <c r="J744" s="5"/>
      <c r="K744" s="5">
        <v>225</v>
      </c>
      <c r="L744" s="5">
        <v>4</v>
      </c>
      <c r="M744" s="5">
        <v>3</v>
      </c>
      <c r="N744" s="5" t="s">
        <v>3</v>
      </c>
      <c r="O744" s="5">
        <v>2</v>
      </c>
      <c r="P744" s="5">
        <f>ROUND(Source!EN739,O744)</f>
        <v>107074.78</v>
      </c>
      <c r="Q744" s="5"/>
      <c r="R744" s="5"/>
      <c r="S744" s="5"/>
      <c r="T744" s="5"/>
      <c r="U744" s="5"/>
      <c r="V744" s="5"/>
      <c r="W744" s="5"/>
    </row>
    <row r="745" spans="1:245">
      <c r="A745" s="5">
        <v>50</v>
      </c>
      <c r="B745" s="5">
        <v>0</v>
      </c>
      <c r="C745" s="5">
        <v>0</v>
      </c>
      <c r="D745" s="5">
        <v>1</v>
      </c>
      <c r="E745" s="5">
        <v>226</v>
      </c>
      <c r="F745" s="5">
        <f>ROUND(Source!AW739,O745)</f>
        <v>368.89</v>
      </c>
      <c r="G745" s="5" t="s">
        <v>91</v>
      </c>
      <c r="H745" s="5" t="s">
        <v>92</v>
      </c>
      <c r="I745" s="5"/>
      <c r="J745" s="5"/>
      <c r="K745" s="5">
        <v>226</v>
      </c>
      <c r="L745" s="5">
        <v>5</v>
      </c>
      <c r="M745" s="5">
        <v>3</v>
      </c>
      <c r="N745" s="5" t="s">
        <v>3</v>
      </c>
      <c r="O745" s="5">
        <v>2</v>
      </c>
      <c r="P745" s="5">
        <f>ROUND(Source!EO739,O745)</f>
        <v>4534.9399999999996</v>
      </c>
      <c r="Q745" s="5"/>
      <c r="R745" s="5"/>
      <c r="S745" s="5"/>
      <c r="T745" s="5"/>
      <c r="U745" s="5"/>
      <c r="V745" s="5"/>
      <c r="W745" s="5"/>
    </row>
    <row r="746" spans="1:245">
      <c r="A746" s="5">
        <v>50</v>
      </c>
      <c r="B746" s="5">
        <v>0</v>
      </c>
      <c r="C746" s="5">
        <v>0</v>
      </c>
      <c r="D746" s="5">
        <v>1</v>
      </c>
      <c r="E746" s="5">
        <v>227</v>
      </c>
      <c r="F746" s="5">
        <f>ROUND(Source!AX739,O746)</f>
        <v>0</v>
      </c>
      <c r="G746" s="5" t="s">
        <v>93</v>
      </c>
      <c r="H746" s="5" t="s">
        <v>94</v>
      </c>
      <c r="I746" s="5"/>
      <c r="J746" s="5"/>
      <c r="K746" s="5">
        <v>227</v>
      </c>
      <c r="L746" s="5">
        <v>6</v>
      </c>
      <c r="M746" s="5">
        <v>3</v>
      </c>
      <c r="N746" s="5" t="s">
        <v>3</v>
      </c>
      <c r="O746" s="5">
        <v>2</v>
      </c>
      <c r="P746" s="5">
        <f>ROUND(Source!EP739,O746)</f>
        <v>0</v>
      </c>
      <c r="Q746" s="5"/>
      <c r="R746" s="5"/>
      <c r="S746" s="5"/>
      <c r="T746" s="5"/>
      <c r="U746" s="5"/>
      <c r="V746" s="5"/>
      <c r="W746" s="5"/>
    </row>
    <row r="747" spans="1:245">
      <c r="A747" s="5">
        <v>50</v>
      </c>
      <c r="B747" s="5">
        <v>0</v>
      </c>
      <c r="C747" s="5">
        <v>0</v>
      </c>
      <c r="D747" s="5">
        <v>1</v>
      </c>
      <c r="E747" s="5">
        <v>228</v>
      </c>
      <c r="F747" s="5">
        <f>ROUND(Source!AY739,O747)</f>
        <v>368.89</v>
      </c>
      <c r="G747" s="5" t="s">
        <v>95</v>
      </c>
      <c r="H747" s="5" t="s">
        <v>96</v>
      </c>
      <c r="I747" s="5"/>
      <c r="J747" s="5"/>
      <c r="K747" s="5">
        <v>228</v>
      </c>
      <c r="L747" s="5">
        <v>7</v>
      </c>
      <c r="M747" s="5">
        <v>3</v>
      </c>
      <c r="N747" s="5" t="s">
        <v>3</v>
      </c>
      <c r="O747" s="5">
        <v>2</v>
      </c>
      <c r="P747" s="5">
        <f>ROUND(Source!EQ739,O747)</f>
        <v>4534.9399999999996</v>
      </c>
      <c r="Q747" s="5"/>
      <c r="R747" s="5"/>
      <c r="S747" s="5"/>
      <c r="T747" s="5"/>
      <c r="U747" s="5"/>
      <c r="V747" s="5"/>
      <c r="W747" s="5"/>
    </row>
    <row r="748" spans="1:245">
      <c r="A748" s="5">
        <v>50</v>
      </c>
      <c r="B748" s="5">
        <v>0</v>
      </c>
      <c r="C748" s="5">
        <v>0</v>
      </c>
      <c r="D748" s="5">
        <v>1</v>
      </c>
      <c r="E748" s="5">
        <v>216</v>
      </c>
      <c r="F748" s="5">
        <f>ROUND(Source!AP739,O748)</f>
        <v>0</v>
      </c>
      <c r="G748" s="5" t="s">
        <v>97</v>
      </c>
      <c r="H748" s="5" t="s">
        <v>98</v>
      </c>
      <c r="I748" s="5"/>
      <c r="J748" s="5"/>
      <c r="K748" s="5">
        <v>216</v>
      </c>
      <c r="L748" s="5">
        <v>8</v>
      </c>
      <c r="M748" s="5">
        <v>3</v>
      </c>
      <c r="N748" s="5" t="s">
        <v>3</v>
      </c>
      <c r="O748" s="5">
        <v>2</v>
      </c>
      <c r="P748" s="5">
        <f>ROUND(Source!EH739,O748)</f>
        <v>102539.84</v>
      </c>
      <c r="Q748" s="5"/>
      <c r="R748" s="5"/>
      <c r="S748" s="5"/>
      <c r="T748" s="5"/>
      <c r="U748" s="5"/>
      <c r="V748" s="5"/>
      <c r="W748" s="5"/>
    </row>
    <row r="749" spans="1:245">
      <c r="A749" s="5">
        <v>50</v>
      </c>
      <c r="B749" s="5">
        <v>0</v>
      </c>
      <c r="C749" s="5">
        <v>0</v>
      </c>
      <c r="D749" s="5">
        <v>1</v>
      </c>
      <c r="E749" s="5">
        <v>223</v>
      </c>
      <c r="F749" s="5">
        <f>ROUND(Source!AQ739,O749)</f>
        <v>0</v>
      </c>
      <c r="G749" s="5" t="s">
        <v>99</v>
      </c>
      <c r="H749" s="5" t="s">
        <v>100</v>
      </c>
      <c r="I749" s="5"/>
      <c r="J749" s="5"/>
      <c r="K749" s="5">
        <v>223</v>
      </c>
      <c r="L749" s="5">
        <v>9</v>
      </c>
      <c r="M749" s="5">
        <v>3</v>
      </c>
      <c r="N749" s="5" t="s">
        <v>3</v>
      </c>
      <c r="O749" s="5">
        <v>2</v>
      </c>
      <c r="P749" s="5">
        <f>ROUND(Source!EI739,O749)</f>
        <v>0</v>
      </c>
      <c r="Q749" s="5"/>
      <c r="R749" s="5"/>
      <c r="S749" s="5"/>
      <c r="T749" s="5"/>
      <c r="U749" s="5"/>
      <c r="V749" s="5"/>
      <c r="W749" s="5"/>
    </row>
    <row r="750" spans="1:245">
      <c r="A750" s="5">
        <v>50</v>
      </c>
      <c r="B750" s="5">
        <v>0</v>
      </c>
      <c r="C750" s="5">
        <v>0</v>
      </c>
      <c r="D750" s="5">
        <v>1</v>
      </c>
      <c r="E750" s="5">
        <v>229</v>
      </c>
      <c r="F750" s="5">
        <f>ROUND(Source!AZ739,O750)</f>
        <v>0</v>
      </c>
      <c r="G750" s="5" t="s">
        <v>101</v>
      </c>
      <c r="H750" s="5" t="s">
        <v>102</v>
      </c>
      <c r="I750" s="5"/>
      <c r="J750" s="5"/>
      <c r="K750" s="5">
        <v>229</v>
      </c>
      <c r="L750" s="5">
        <v>10</v>
      </c>
      <c r="M750" s="5">
        <v>3</v>
      </c>
      <c r="N750" s="5" t="s">
        <v>3</v>
      </c>
      <c r="O750" s="5">
        <v>2</v>
      </c>
      <c r="P750" s="5">
        <f>ROUND(Source!ER739,O750)</f>
        <v>102539.84</v>
      </c>
      <c r="Q750" s="5"/>
      <c r="R750" s="5"/>
      <c r="S750" s="5"/>
      <c r="T750" s="5"/>
      <c r="U750" s="5"/>
      <c r="V750" s="5"/>
      <c r="W750" s="5"/>
    </row>
    <row r="751" spans="1:245">
      <c r="A751" s="5">
        <v>50</v>
      </c>
      <c r="B751" s="5">
        <v>0</v>
      </c>
      <c r="C751" s="5">
        <v>0</v>
      </c>
      <c r="D751" s="5">
        <v>1</v>
      </c>
      <c r="E751" s="5">
        <v>203</v>
      </c>
      <c r="F751" s="5">
        <f>ROUND(Source!Q739,O751)</f>
        <v>154.63</v>
      </c>
      <c r="G751" s="5" t="s">
        <v>103</v>
      </c>
      <c r="H751" s="5" t="s">
        <v>104</v>
      </c>
      <c r="I751" s="5"/>
      <c r="J751" s="5"/>
      <c r="K751" s="5">
        <v>203</v>
      </c>
      <c r="L751" s="5">
        <v>11</v>
      </c>
      <c r="M751" s="5">
        <v>3</v>
      </c>
      <c r="N751" s="5" t="s">
        <v>3</v>
      </c>
      <c r="O751" s="5">
        <v>2</v>
      </c>
      <c r="P751" s="5">
        <f>ROUND(Source!DI739,O751)</f>
        <v>154.63</v>
      </c>
      <c r="Q751" s="5"/>
      <c r="R751" s="5"/>
      <c r="S751" s="5"/>
      <c r="T751" s="5"/>
      <c r="U751" s="5"/>
      <c r="V751" s="5"/>
      <c r="W751" s="5"/>
    </row>
    <row r="752" spans="1:245">
      <c r="A752" s="5">
        <v>50</v>
      </c>
      <c r="B752" s="5">
        <v>0</v>
      </c>
      <c r="C752" s="5">
        <v>0</v>
      </c>
      <c r="D752" s="5">
        <v>1</v>
      </c>
      <c r="E752" s="5">
        <v>231</v>
      </c>
      <c r="F752" s="5">
        <f>ROUND(Source!BB739,O752)</f>
        <v>0</v>
      </c>
      <c r="G752" s="5" t="s">
        <v>105</v>
      </c>
      <c r="H752" s="5" t="s">
        <v>106</v>
      </c>
      <c r="I752" s="5"/>
      <c r="J752" s="5"/>
      <c r="K752" s="5">
        <v>231</v>
      </c>
      <c r="L752" s="5">
        <v>12</v>
      </c>
      <c r="M752" s="5">
        <v>3</v>
      </c>
      <c r="N752" s="5" t="s">
        <v>3</v>
      </c>
      <c r="O752" s="5">
        <v>2</v>
      </c>
      <c r="P752" s="5">
        <f>ROUND(Source!ET739,O752)</f>
        <v>0</v>
      </c>
      <c r="Q752" s="5"/>
      <c r="R752" s="5"/>
      <c r="S752" s="5"/>
      <c r="T752" s="5"/>
      <c r="U752" s="5"/>
      <c r="V752" s="5"/>
      <c r="W752" s="5"/>
    </row>
    <row r="753" spans="1:23">
      <c r="A753" s="5">
        <v>50</v>
      </c>
      <c r="B753" s="5">
        <v>0</v>
      </c>
      <c r="C753" s="5">
        <v>0</v>
      </c>
      <c r="D753" s="5">
        <v>1</v>
      </c>
      <c r="E753" s="5">
        <v>204</v>
      </c>
      <c r="F753" s="5">
        <f>ROUND(Source!R739,O753)</f>
        <v>10.38</v>
      </c>
      <c r="G753" s="5" t="s">
        <v>107</v>
      </c>
      <c r="H753" s="5" t="s">
        <v>108</v>
      </c>
      <c r="I753" s="5"/>
      <c r="J753" s="5"/>
      <c r="K753" s="5">
        <v>204</v>
      </c>
      <c r="L753" s="5">
        <v>13</v>
      </c>
      <c r="M753" s="5">
        <v>3</v>
      </c>
      <c r="N753" s="5" t="s">
        <v>3</v>
      </c>
      <c r="O753" s="5">
        <v>2</v>
      </c>
      <c r="P753" s="5">
        <f>ROUND(Source!DJ739,O753)</f>
        <v>10.38</v>
      </c>
      <c r="Q753" s="5"/>
      <c r="R753" s="5"/>
      <c r="S753" s="5"/>
      <c r="T753" s="5"/>
      <c r="U753" s="5"/>
      <c r="V753" s="5"/>
      <c r="W753" s="5"/>
    </row>
    <row r="754" spans="1:23">
      <c r="A754" s="5">
        <v>50</v>
      </c>
      <c r="B754" s="5">
        <v>0</v>
      </c>
      <c r="C754" s="5">
        <v>0</v>
      </c>
      <c r="D754" s="5">
        <v>1</v>
      </c>
      <c r="E754" s="5">
        <v>205</v>
      </c>
      <c r="F754" s="5">
        <f>ROUND(Source!S739,O754)</f>
        <v>604.04999999999995</v>
      </c>
      <c r="G754" s="5" t="s">
        <v>109</v>
      </c>
      <c r="H754" s="5" t="s">
        <v>110</v>
      </c>
      <c r="I754" s="5"/>
      <c r="J754" s="5"/>
      <c r="K754" s="5">
        <v>205</v>
      </c>
      <c r="L754" s="5">
        <v>14</v>
      </c>
      <c r="M754" s="5">
        <v>3</v>
      </c>
      <c r="N754" s="5" t="s">
        <v>3</v>
      </c>
      <c r="O754" s="5">
        <v>2</v>
      </c>
      <c r="P754" s="5">
        <f>ROUND(Source!DK739,O754)</f>
        <v>604.04999999999995</v>
      </c>
      <c r="Q754" s="5"/>
      <c r="R754" s="5"/>
      <c r="S754" s="5"/>
      <c r="T754" s="5"/>
      <c r="U754" s="5"/>
      <c r="V754" s="5"/>
      <c r="W754" s="5"/>
    </row>
    <row r="755" spans="1:23">
      <c r="A755" s="5">
        <v>50</v>
      </c>
      <c r="B755" s="5">
        <v>0</v>
      </c>
      <c r="C755" s="5">
        <v>0</v>
      </c>
      <c r="D755" s="5">
        <v>1</v>
      </c>
      <c r="E755" s="5">
        <v>232</v>
      </c>
      <c r="F755" s="5">
        <f>ROUND(Source!BC739,O755)</f>
        <v>0</v>
      </c>
      <c r="G755" s="5" t="s">
        <v>111</v>
      </c>
      <c r="H755" s="5" t="s">
        <v>112</v>
      </c>
      <c r="I755" s="5"/>
      <c r="J755" s="5"/>
      <c r="K755" s="5">
        <v>232</v>
      </c>
      <c r="L755" s="5">
        <v>15</v>
      </c>
      <c r="M755" s="5">
        <v>3</v>
      </c>
      <c r="N755" s="5" t="s">
        <v>3</v>
      </c>
      <c r="O755" s="5">
        <v>2</v>
      </c>
      <c r="P755" s="5">
        <f>ROUND(Source!EU739,O755)</f>
        <v>0</v>
      </c>
      <c r="Q755" s="5"/>
      <c r="R755" s="5"/>
      <c r="S755" s="5"/>
      <c r="T755" s="5"/>
      <c r="U755" s="5"/>
      <c r="V755" s="5"/>
      <c r="W755" s="5"/>
    </row>
    <row r="756" spans="1:23">
      <c r="A756" s="5">
        <v>50</v>
      </c>
      <c r="B756" s="5">
        <v>0</v>
      </c>
      <c r="C756" s="5">
        <v>0</v>
      </c>
      <c r="D756" s="5">
        <v>1</v>
      </c>
      <c r="E756" s="5">
        <v>214</v>
      </c>
      <c r="F756" s="5">
        <f>ROUND(Source!AS739,O756)</f>
        <v>2270.41</v>
      </c>
      <c r="G756" s="5" t="s">
        <v>113</v>
      </c>
      <c r="H756" s="5" t="s">
        <v>114</v>
      </c>
      <c r="I756" s="5"/>
      <c r="J756" s="5"/>
      <c r="K756" s="5">
        <v>214</v>
      </c>
      <c r="L756" s="5">
        <v>16</v>
      </c>
      <c r="M756" s="5">
        <v>3</v>
      </c>
      <c r="N756" s="5" t="s">
        <v>3</v>
      </c>
      <c r="O756" s="5">
        <v>2</v>
      </c>
      <c r="P756" s="5">
        <f>ROUND(Source!EK739,O756)</f>
        <v>6436.46</v>
      </c>
      <c r="Q756" s="5"/>
      <c r="R756" s="5"/>
      <c r="S756" s="5"/>
      <c r="T756" s="5"/>
      <c r="U756" s="5"/>
      <c r="V756" s="5"/>
      <c r="W756" s="5"/>
    </row>
    <row r="757" spans="1:23">
      <c r="A757" s="5">
        <v>50</v>
      </c>
      <c r="B757" s="5">
        <v>0</v>
      </c>
      <c r="C757" s="5">
        <v>0</v>
      </c>
      <c r="D757" s="5">
        <v>1</v>
      </c>
      <c r="E757" s="5">
        <v>215</v>
      </c>
      <c r="F757" s="5">
        <f>ROUND(Source!AT739,O757)</f>
        <v>0</v>
      </c>
      <c r="G757" s="5" t="s">
        <v>115</v>
      </c>
      <c r="H757" s="5" t="s">
        <v>116</v>
      </c>
      <c r="I757" s="5"/>
      <c r="J757" s="5"/>
      <c r="K757" s="5">
        <v>215</v>
      </c>
      <c r="L757" s="5">
        <v>17</v>
      </c>
      <c r="M757" s="5">
        <v>3</v>
      </c>
      <c r="N757" s="5" t="s">
        <v>3</v>
      </c>
      <c r="O757" s="5">
        <v>2</v>
      </c>
      <c r="P757" s="5">
        <f>ROUND(Source!EL739,O757)</f>
        <v>0</v>
      </c>
      <c r="Q757" s="5"/>
      <c r="R757" s="5"/>
      <c r="S757" s="5"/>
      <c r="T757" s="5"/>
      <c r="U757" s="5"/>
      <c r="V757" s="5"/>
      <c r="W757" s="5"/>
    </row>
    <row r="758" spans="1:23">
      <c r="A758" s="5">
        <v>50</v>
      </c>
      <c r="B758" s="5">
        <v>0</v>
      </c>
      <c r="C758" s="5">
        <v>0</v>
      </c>
      <c r="D758" s="5">
        <v>1</v>
      </c>
      <c r="E758" s="5">
        <v>217</v>
      </c>
      <c r="F758" s="5">
        <f>ROUND(Source!AU739,O758)</f>
        <v>0</v>
      </c>
      <c r="G758" s="5" t="s">
        <v>117</v>
      </c>
      <c r="H758" s="5" t="s">
        <v>118</v>
      </c>
      <c r="I758" s="5"/>
      <c r="J758" s="5"/>
      <c r="K758" s="5">
        <v>217</v>
      </c>
      <c r="L758" s="5">
        <v>18</v>
      </c>
      <c r="M758" s="5">
        <v>3</v>
      </c>
      <c r="N758" s="5" t="s">
        <v>3</v>
      </c>
      <c r="O758" s="5">
        <v>2</v>
      </c>
      <c r="P758" s="5">
        <f>ROUND(Source!EM739,O758)</f>
        <v>0</v>
      </c>
      <c r="Q758" s="5"/>
      <c r="R758" s="5"/>
      <c r="S758" s="5"/>
      <c r="T758" s="5"/>
      <c r="U758" s="5"/>
      <c r="V758" s="5"/>
      <c r="W758" s="5"/>
    </row>
    <row r="759" spans="1:23">
      <c r="A759" s="5">
        <v>50</v>
      </c>
      <c r="B759" s="5">
        <v>0</v>
      </c>
      <c r="C759" s="5">
        <v>0</v>
      </c>
      <c r="D759" s="5">
        <v>1</v>
      </c>
      <c r="E759" s="5">
        <v>230</v>
      </c>
      <c r="F759" s="5">
        <f>ROUND(Source!BA739,O759)</f>
        <v>0</v>
      </c>
      <c r="G759" s="5" t="s">
        <v>119</v>
      </c>
      <c r="H759" s="5" t="s">
        <v>120</v>
      </c>
      <c r="I759" s="5"/>
      <c r="J759" s="5"/>
      <c r="K759" s="5">
        <v>230</v>
      </c>
      <c r="L759" s="5">
        <v>19</v>
      </c>
      <c r="M759" s="5">
        <v>3</v>
      </c>
      <c r="N759" s="5" t="s">
        <v>3</v>
      </c>
      <c r="O759" s="5">
        <v>2</v>
      </c>
      <c r="P759" s="5">
        <f>ROUND(Source!ES739,O759)</f>
        <v>0</v>
      </c>
      <c r="Q759" s="5"/>
      <c r="R759" s="5"/>
      <c r="S759" s="5"/>
      <c r="T759" s="5"/>
      <c r="U759" s="5"/>
      <c r="V759" s="5"/>
      <c r="W759" s="5"/>
    </row>
    <row r="760" spans="1:23">
      <c r="A760" s="5">
        <v>50</v>
      </c>
      <c r="B760" s="5">
        <v>0</v>
      </c>
      <c r="C760" s="5">
        <v>0</v>
      </c>
      <c r="D760" s="5">
        <v>1</v>
      </c>
      <c r="E760" s="5">
        <v>206</v>
      </c>
      <c r="F760" s="5">
        <f>ROUND(Source!T739,O760)</f>
        <v>0</v>
      </c>
      <c r="G760" s="5" t="s">
        <v>121</v>
      </c>
      <c r="H760" s="5" t="s">
        <v>122</v>
      </c>
      <c r="I760" s="5"/>
      <c r="J760" s="5"/>
      <c r="K760" s="5">
        <v>206</v>
      </c>
      <c r="L760" s="5">
        <v>20</v>
      </c>
      <c r="M760" s="5">
        <v>3</v>
      </c>
      <c r="N760" s="5" t="s">
        <v>3</v>
      </c>
      <c r="O760" s="5">
        <v>2</v>
      </c>
      <c r="P760" s="5">
        <f>ROUND(Source!DL739,O760)</f>
        <v>0</v>
      </c>
      <c r="Q760" s="5"/>
      <c r="R760" s="5"/>
      <c r="S760" s="5"/>
      <c r="T760" s="5"/>
      <c r="U760" s="5"/>
      <c r="V760" s="5"/>
      <c r="W760" s="5"/>
    </row>
    <row r="761" spans="1:23">
      <c r="A761" s="5">
        <v>50</v>
      </c>
      <c r="B761" s="5">
        <v>0</v>
      </c>
      <c r="C761" s="5">
        <v>0</v>
      </c>
      <c r="D761" s="5">
        <v>1</v>
      </c>
      <c r="E761" s="5">
        <v>207</v>
      </c>
      <c r="F761" s="5">
        <f>Source!U739</f>
        <v>65.867399999999989</v>
      </c>
      <c r="G761" s="5" t="s">
        <v>123</v>
      </c>
      <c r="H761" s="5" t="s">
        <v>124</v>
      </c>
      <c r="I761" s="5"/>
      <c r="J761" s="5"/>
      <c r="K761" s="5">
        <v>207</v>
      </c>
      <c r="L761" s="5">
        <v>21</v>
      </c>
      <c r="M761" s="5">
        <v>3</v>
      </c>
      <c r="N761" s="5" t="s">
        <v>3</v>
      </c>
      <c r="O761" s="5">
        <v>-1</v>
      </c>
      <c r="P761" s="5">
        <f>Source!DM739</f>
        <v>65.867399999999989</v>
      </c>
      <c r="Q761" s="5"/>
      <c r="R761" s="5"/>
      <c r="S761" s="5"/>
      <c r="T761" s="5"/>
      <c r="U761" s="5"/>
      <c r="V761" s="5"/>
      <c r="W761" s="5"/>
    </row>
    <row r="762" spans="1:23">
      <c r="A762" s="5">
        <v>50</v>
      </c>
      <c r="B762" s="5">
        <v>0</v>
      </c>
      <c r="C762" s="5">
        <v>0</v>
      </c>
      <c r="D762" s="5">
        <v>1</v>
      </c>
      <c r="E762" s="5">
        <v>208</v>
      </c>
      <c r="F762" s="5">
        <f>Source!V739</f>
        <v>0.84000000000000008</v>
      </c>
      <c r="G762" s="5" t="s">
        <v>125</v>
      </c>
      <c r="H762" s="5" t="s">
        <v>126</v>
      </c>
      <c r="I762" s="5"/>
      <c r="J762" s="5"/>
      <c r="K762" s="5">
        <v>208</v>
      </c>
      <c r="L762" s="5">
        <v>22</v>
      </c>
      <c r="M762" s="5">
        <v>3</v>
      </c>
      <c r="N762" s="5" t="s">
        <v>3</v>
      </c>
      <c r="O762" s="5">
        <v>-1</v>
      </c>
      <c r="P762" s="5">
        <f>Source!DN739</f>
        <v>0.84000000000000008</v>
      </c>
      <c r="Q762" s="5"/>
      <c r="R762" s="5"/>
      <c r="S762" s="5"/>
      <c r="T762" s="5"/>
      <c r="U762" s="5"/>
      <c r="V762" s="5"/>
      <c r="W762" s="5"/>
    </row>
    <row r="763" spans="1:23">
      <c r="A763" s="5">
        <v>50</v>
      </c>
      <c r="B763" s="5">
        <v>0</v>
      </c>
      <c r="C763" s="5">
        <v>0</v>
      </c>
      <c r="D763" s="5">
        <v>1</v>
      </c>
      <c r="E763" s="5">
        <v>209</v>
      </c>
      <c r="F763" s="5">
        <f>ROUND(Source!W739,O763)</f>
        <v>0</v>
      </c>
      <c r="G763" s="5" t="s">
        <v>127</v>
      </c>
      <c r="H763" s="5" t="s">
        <v>128</v>
      </c>
      <c r="I763" s="5"/>
      <c r="J763" s="5"/>
      <c r="K763" s="5">
        <v>209</v>
      </c>
      <c r="L763" s="5">
        <v>23</v>
      </c>
      <c r="M763" s="5">
        <v>3</v>
      </c>
      <c r="N763" s="5" t="s">
        <v>3</v>
      </c>
      <c r="O763" s="5">
        <v>2</v>
      </c>
      <c r="P763" s="5">
        <f>ROUND(Source!DO739,O763)</f>
        <v>0</v>
      </c>
      <c r="Q763" s="5"/>
      <c r="R763" s="5"/>
      <c r="S763" s="5"/>
      <c r="T763" s="5"/>
      <c r="U763" s="5"/>
      <c r="V763" s="5"/>
      <c r="W763" s="5"/>
    </row>
    <row r="764" spans="1:23">
      <c r="A764" s="5">
        <v>50</v>
      </c>
      <c r="B764" s="5">
        <v>0</v>
      </c>
      <c r="C764" s="5">
        <v>0</v>
      </c>
      <c r="D764" s="5">
        <v>1</v>
      </c>
      <c r="E764" s="5">
        <v>233</v>
      </c>
      <c r="F764" s="5">
        <f>ROUND(Source!BD739,O764)</f>
        <v>0</v>
      </c>
      <c r="G764" s="5" t="s">
        <v>129</v>
      </c>
      <c r="H764" s="5" t="s">
        <v>130</v>
      </c>
      <c r="I764" s="5"/>
      <c r="J764" s="5"/>
      <c r="K764" s="5">
        <v>233</v>
      </c>
      <c r="L764" s="5">
        <v>24</v>
      </c>
      <c r="M764" s="5">
        <v>3</v>
      </c>
      <c r="N764" s="5" t="s">
        <v>3</v>
      </c>
      <c r="O764" s="5">
        <v>2</v>
      </c>
      <c r="P764" s="5">
        <f>ROUND(Source!EV739,O764)</f>
        <v>0</v>
      </c>
      <c r="Q764" s="5"/>
      <c r="R764" s="5"/>
      <c r="S764" s="5"/>
      <c r="T764" s="5"/>
      <c r="U764" s="5"/>
      <c r="V764" s="5"/>
      <c r="W764" s="5"/>
    </row>
    <row r="765" spans="1:23">
      <c r="A765" s="5">
        <v>50</v>
      </c>
      <c r="B765" s="5">
        <v>0</v>
      </c>
      <c r="C765" s="5">
        <v>0</v>
      </c>
      <c r="D765" s="5">
        <v>1</v>
      </c>
      <c r="E765" s="5">
        <v>210</v>
      </c>
      <c r="F765" s="5">
        <f>ROUND(Source!X739,O765)</f>
        <v>706.59</v>
      </c>
      <c r="G765" s="5" t="s">
        <v>131</v>
      </c>
      <c r="H765" s="5" t="s">
        <v>132</v>
      </c>
      <c r="I765" s="5"/>
      <c r="J765" s="5"/>
      <c r="K765" s="5">
        <v>210</v>
      </c>
      <c r="L765" s="5">
        <v>25</v>
      </c>
      <c r="M765" s="5">
        <v>3</v>
      </c>
      <c r="N765" s="5" t="s">
        <v>3</v>
      </c>
      <c r="O765" s="5">
        <v>2</v>
      </c>
      <c r="P765" s="5">
        <f>ROUND(Source!DP739,O765)</f>
        <v>706.59</v>
      </c>
      <c r="Q765" s="5"/>
      <c r="R765" s="5"/>
      <c r="S765" s="5"/>
      <c r="T765" s="5"/>
      <c r="U765" s="5"/>
      <c r="V765" s="5"/>
      <c r="W765" s="5"/>
    </row>
    <row r="766" spans="1:23">
      <c r="A766" s="5">
        <v>50</v>
      </c>
      <c r="B766" s="5">
        <v>0</v>
      </c>
      <c r="C766" s="5">
        <v>0</v>
      </c>
      <c r="D766" s="5">
        <v>1</v>
      </c>
      <c r="E766" s="5">
        <v>211</v>
      </c>
      <c r="F766" s="5">
        <f>ROUND(Source!Y739,O766)</f>
        <v>436.25</v>
      </c>
      <c r="G766" s="5" t="s">
        <v>133</v>
      </c>
      <c r="H766" s="5" t="s">
        <v>134</v>
      </c>
      <c r="I766" s="5"/>
      <c r="J766" s="5"/>
      <c r="K766" s="5">
        <v>211</v>
      </c>
      <c r="L766" s="5">
        <v>26</v>
      </c>
      <c r="M766" s="5">
        <v>3</v>
      </c>
      <c r="N766" s="5" t="s">
        <v>3</v>
      </c>
      <c r="O766" s="5">
        <v>2</v>
      </c>
      <c r="P766" s="5">
        <f>ROUND(Source!DQ739,O766)</f>
        <v>436.25</v>
      </c>
      <c r="Q766" s="5"/>
      <c r="R766" s="5"/>
      <c r="S766" s="5"/>
      <c r="T766" s="5"/>
      <c r="U766" s="5"/>
      <c r="V766" s="5"/>
      <c r="W766" s="5"/>
    </row>
    <row r="767" spans="1:23">
      <c r="A767" s="5">
        <v>50</v>
      </c>
      <c r="B767" s="5">
        <v>0</v>
      </c>
      <c r="C767" s="5">
        <v>0</v>
      </c>
      <c r="D767" s="5">
        <v>1</v>
      </c>
      <c r="E767" s="5">
        <v>224</v>
      </c>
      <c r="F767" s="5">
        <f>ROUND(Source!AR739,O767)</f>
        <v>2270.41</v>
      </c>
      <c r="G767" s="5" t="s">
        <v>135</v>
      </c>
      <c r="H767" s="5" t="s">
        <v>136</v>
      </c>
      <c r="I767" s="5"/>
      <c r="J767" s="5"/>
      <c r="K767" s="5">
        <v>224</v>
      </c>
      <c r="L767" s="5">
        <v>27</v>
      </c>
      <c r="M767" s="5">
        <v>3</v>
      </c>
      <c r="N767" s="5" t="s">
        <v>3</v>
      </c>
      <c r="O767" s="5">
        <v>2</v>
      </c>
      <c r="P767" s="5">
        <f>ROUND(Source!EJ739,O767)</f>
        <v>108976.3</v>
      </c>
      <c r="Q767" s="5"/>
      <c r="R767" s="5"/>
      <c r="S767" s="5"/>
      <c r="T767" s="5"/>
      <c r="U767" s="5"/>
      <c r="V767" s="5"/>
      <c r="W767" s="5"/>
    </row>
    <row r="769" spans="1:255">
      <c r="A769" s="1">
        <v>4</v>
      </c>
      <c r="B769" s="1">
        <v>1</v>
      </c>
      <c r="C769" s="1"/>
      <c r="D769" s="1">
        <f>ROW(A796)</f>
        <v>796</v>
      </c>
      <c r="E769" s="1"/>
      <c r="F769" s="1" t="s">
        <v>386</v>
      </c>
      <c r="G769" s="1" t="s">
        <v>386</v>
      </c>
      <c r="H769" s="1" t="s">
        <v>3</v>
      </c>
      <c r="I769" s="1">
        <v>0</v>
      </c>
      <c r="J769" s="1"/>
      <c r="K769" s="1">
        <v>-1</v>
      </c>
      <c r="L769" s="1"/>
      <c r="M769" s="1"/>
      <c r="N769" s="1"/>
      <c r="O769" s="1"/>
      <c r="P769" s="1"/>
      <c r="Q769" s="1"/>
      <c r="R769" s="1"/>
      <c r="S769" s="1"/>
      <c r="T769" s="1"/>
      <c r="U769" s="1" t="s">
        <v>3</v>
      </c>
      <c r="V769" s="1">
        <v>0</v>
      </c>
      <c r="W769" s="1"/>
      <c r="X769" s="1"/>
      <c r="Y769" s="1"/>
      <c r="Z769" s="1"/>
      <c r="AA769" s="1"/>
      <c r="AB769" s="1" t="s">
        <v>3</v>
      </c>
      <c r="AC769" s="1" t="s">
        <v>3</v>
      </c>
      <c r="AD769" s="1" t="s">
        <v>3</v>
      </c>
      <c r="AE769" s="1" t="s">
        <v>3</v>
      </c>
      <c r="AF769" s="1" t="s">
        <v>3</v>
      </c>
      <c r="AG769" s="1" t="s">
        <v>3</v>
      </c>
      <c r="AH769" s="1"/>
      <c r="AI769" s="1"/>
      <c r="AJ769" s="1"/>
      <c r="AK769" s="1"/>
      <c r="AL769" s="1"/>
      <c r="AM769" s="1"/>
      <c r="AN769" s="1"/>
      <c r="AO769" s="1"/>
      <c r="AP769" s="1" t="s">
        <v>3</v>
      </c>
      <c r="AQ769" s="1" t="s">
        <v>3</v>
      </c>
      <c r="AR769" s="1" t="s">
        <v>3</v>
      </c>
      <c r="AS769" s="1"/>
      <c r="AT769" s="1"/>
      <c r="AU769" s="1"/>
      <c r="AV769" s="1"/>
      <c r="AW769" s="1"/>
      <c r="AX769" s="1"/>
      <c r="AY769" s="1"/>
      <c r="AZ769" s="1" t="s">
        <v>3</v>
      </c>
      <c r="BA769" s="1"/>
      <c r="BB769" s="1" t="s">
        <v>3</v>
      </c>
      <c r="BC769" s="1" t="s">
        <v>3</v>
      </c>
      <c r="BD769" s="1" t="s">
        <v>3</v>
      </c>
      <c r="BE769" s="1" t="s">
        <v>3</v>
      </c>
      <c r="BF769" s="1" t="s">
        <v>3</v>
      </c>
      <c r="BG769" s="1" t="s">
        <v>3</v>
      </c>
      <c r="BH769" s="1" t="s">
        <v>3</v>
      </c>
      <c r="BI769" s="1" t="s">
        <v>3</v>
      </c>
      <c r="BJ769" s="1" t="s">
        <v>3</v>
      </c>
      <c r="BK769" s="1" t="s">
        <v>3</v>
      </c>
      <c r="BL769" s="1" t="s">
        <v>3</v>
      </c>
      <c r="BM769" s="1" t="s">
        <v>3</v>
      </c>
      <c r="BN769" s="1" t="s">
        <v>3</v>
      </c>
      <c r="BO769" s="1" t="s">
        <v>3</v>
      </c>
      <c r="BP769" s="1" t="s">
        <v>3</v>
      </c>
      <c r="BQ769" s="1"/>
      <c r="BR769" s="1"/>
      <c r="BS769" s="1"/>
      <c r="BT769" s="1"/>
      <c r="BU769" s="1"/>
      <c r="BV769" s="1"/>
      <c r="BW769" s="1"/>
      <c r="BX769" s="1">
        <v>0</v>
      </c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>
        <v>0</v>
      </c>
    </row>
    <row r="771" spans="1:255">
      <c r="A771" s="3">
        <v>52</v>
      </c>
      <c r="B771" s="3">
        <f t="shared" ref="B771:G771" si="686">B796</f>
        <v>1</v>
      </c>
      <c r="C771" s="3">
        <f t="shared" si="686"/>
        <v>4</v>
      </c>
      <c r="D771" s="3">
        <f t="shared" si="686"/>
        <v>769</v>
      </c>
      <c r="E771" s="3">
        <f t="shared" si="686"/>
        <v>0</v>
      </c>
      <c r="F771" s="3" t="str">
        <f t="shared" si="686"/>
        <v>14.Система ПД9 (оборудование)</v>
      </c>
      <c r="G771" s="3" t="str">
        <f t="shared" si="686"/>
        <v>14.Система ПД9 (оборудование)</v>
      </c>
      <c r="H771" s="3"/>
      <c r="I771" s="3"/>
      <c r="J771" s="3"/>
      <c r="K771" s="3"/>
      <c r="L771" s="3"/>
      <c r="M771" s="3"/>
      <c r="N771" s="3"/>
      <c r="O771" s="3">
        <f t="shared" ref="O771:AT771" si="687">O796</f>
        <v>432.19</v>
      </c>
      <c r="P771" s="3">
        <f t="shared" si="687"/>
        <v>111.55</v>
      </c>
      <c r="Q771" s="3">
        <f t="shared" si="687"/>
        <v>60.68</v>
      </c>
      <c r="R771" s="3">
        <f t="shared" si="687"/>
        <v>7.48</v>
      </c>
      <c r="S771" s="3">
        <f t="shared" si="687"/>
        <v>259.95999999999998</v>
      </c>
      <c r="T771" s="3">
        <f t="shared" si="687"/>
        <v>0</v>
      </c>
      <c r="U771" s="3">
        <f t="shared" si="687"/>
        <v>27.440389200000002</v>
      </c>
      <c r="V771" s="3">
        <f t="shared" si="687"/>
        <v>0.63443999999999989</v>
      </c>
      <c r="W771" s="3">
        <f t="shared" si="687"/>
        <v>0</v>
      </c>
      <c r="X771" s="3">
        <f t="shared" si="687"/>
        <v>307.55</v>
      </c>
      <c r="Y771" s="3">
        <f t="shared" si="687"/>
        <v>189.88</v>
      </c>
      <c r="Z771" s="3">
        <f t="shared" si="687"/>
        <v>0</v>
      </c>
      <c r="AA771" s="3">
        <f t="shared" si="687"/>
        <v>0</v>
      </c>
      <c r="AB771" s="3">
        <f t="shared" si="687"/>
        <v>432.19</v>
      </c>
      <c r="AC771" s="3">
        <f t="shared" si="687"/>
        <v>111.55</v>
      </c>
      <c r="AD771" s="3">
        <f t="shared" si="687"/>
        <v>60.68</v>
      </c>
      <c r="AE771" s="3">
        <f t="shared" si="687"/>
        <v>7.48</v>
      </c>
      <c r="AF771" s="3">
        <f t="shared" si="687"/>
        <v>259.95999999999998</v>
      </c>
      <c r="AG771" s="3">
        <f t="shared" si="687"/>
        <v>0</v>
      </c>
      <c r="AH771" s="3">
        <f t="shared" si="687"/>
        <v>27.440389200000002</v>
      </c>
      <c r="AI771" s="3">
        <f t="shared" si="687"/>
        <v>0.63443999999999989</v>
      </c>
      <c r="AJ771" s="3">
        <f t="shared" si="687"/>
        <v>0</v>
      </c>
      <c r="AK771" s="3">
        <f t="shared" si="687"/>
        <v>307.55</v>
      </c>
      <c r="AL771" s="3">
        <f t="shared" si="687"/>
        <v>189.88</v>
      </c>
      <c r="AM771" s="3">
        <f t="shared" si="687"/>
        <v>0</v>
      </c>
      <c r="AN771" s="3">
        <f t="shared" si="687"/>
        <v>0</v>
      </c>
      <c r="AO771" s="3">
        <f t="shared" si="687"/>
        <v>0</v>
      </c>
      <c r="AP771" s="3">
        <f t="shared" si="687"/>
        <v>0</v>
      </c>
      <c r="AQ771" s="3">
        <f t="shared" si="687"/>
        <v>0</v>
      </c>
      <c r="AR771" s="3">
        <f t="shared" si="687"/>
        <v>929.62</v>
      </c>
      <c r="AS771" s="3">
        <f t="shared" si="687"/>
        <v>929.62</v>
      </c>
      <c r="AT771" s="3">
        <f t="shared" si="687"/>
        <v>0</v>
      </c>
      <c r="AU771" s="3">
        <f t="shared" ref="AU771:BZ771" si="688">AU796</f>
        <v>0</v>
      </c>
      <c r="AV771" s="3">
        <f t="shared" si="688"/>
        <v>111.55</v>
      </c>
      <c r="AW771" s="3">
        <f t="shared" si="688"/>
        <v>111.55</v>
      </c>
      <c r="AX771" s="3">
        <f t="shared" si="688"/>
        <v>0</v>
      </c>
      <c r="AY771" s="3">
        <f t="shared" si="688"/>
        <v>111.55</v>
      </c>
      <c r="AZ771" s="3">
        <f t="shared" si="688"/>
        <v>0</v>
      </c>
      <c r="BA771" s="3">
        <f t="shared" si="688"/>
        <v>0</v>
      </c>
      <c r="BB771" s="3">
        <f t="shared" si="688"/>
        <v>0</v>
      </c>
      <c r="BC771" s="3">
        <f t="shared" si="688"/>
        <v>0</v>
      </c>
      <c r="BD771" s="3">
        <f t="shared" si="688"/>
        <v>0</v>
      </c>
      <c r="BE771" s="3">
        <f t="shared" si="688"/>
        <v>0</v>
      </c>
      <c r="BF771" s="3">
        <f t="shared" si="688"/>
        <v>0</v>
      </c>
      <c r="BG771" s="3">
        <f t="shared" si="688"/>
        <v>0</v>
      </c>
      <c r="BH771" s="3">
        <f t="shared" si="688"/>
        <v>0</v>
      </c>
      <c r="BI771" s="3">
        <f t="shared" si="688"/>
        <v>0</v>
      </c>
      <c r="BJ771" s="3">
        <f t="shared" si="688"/>
        <v>0</v>
      </c>
      <c r="BK771" s="3">
        <f t="shared" si="688"/>
        <v>0</v>
      </c>
      <c r="BL771" s="3">
        <f t="shared" si="688"/>
        <v>0</v>
      </c>
      <c r="BM771" s="3">
        <f t="shared" si="688"/>
        <v>0</v>
      </c>
      <c r="BN771" s="3">
        <f t="shared" si="688"/>
        <v>0</v>
      </c>
      <c r="BO771" s="3">
        <f t="shared" si="688"/>
        <v>0</v>
      </c>
      <c r="BP771" s="3">
        <f t="shared" si="688"/>
        <v>0</v>
      </c>
      <c r="BQ771" s="3">
        <f t="shared" si="688"/>
        <v>0</v>
      </c>
      <c r="BR771" s="3">
        <f t="shared" si="688"/>
        <v>0</v>
      </c>
      <c r="BS771" s="3">
        <f t="shared" si="688"/>
        <v>0</v>
      </c>
      <c r="BT771" s="3">
        <f t="shared" si="688"/>
        <v>0</v>
      </c>
      <c r="BU771" s="3">
        <f t="shared" si="688"/>
        <v>0</v>
      </c>
      <c r="BV771" s="3">
        <f t="shared" si="688"/>
        <v>0</v>
      </c>
      <c r="BW771" s="3">
        <f t="shared" si="688"/>
        <v>0</v>
      </c>
      <c r="BX771" s="3">
        <f t="shared" si="688"/>
        <v>0</v>
      </c>
      <c r="BY771" s="3">
        <f t="shared" si="688"/>
        <v>0</v>
      </c>
      <c r="BZ771" s="3">
        <f t="shared" si="688"/>
        <v>0</v>
      </c>
      <c r="CA771" s="3">
        <f t="shared" ref="CA771:DF771" si="689">CA796</f>
        <v>929.62</v>
      </c>
      <c r="CB771" s="3">
        <f t="shared" si="689"/>
        <v>929.62</v>
      </c>
      <c r="CC771" s="3">
        <f t="shared" si="689"/>
        <v>0</v>
      </c>
      <c r="CD771" s="3">
        <f t="shared" si="689"/>
        <v>0</v>
      </c>
      <c r="CE771" s="3">
        <f t="shared" si="689"/>
        <v>111.55</v>
      </c>
      <c r="CF771" s="3">
        <f t="shared" si="689"/>
        <v>111.55</v>
      </c>
      <c r="CG771" s="3">
        <f t="shared" si="689"/>
        <v>0</v>
      </c>
      <c r="CH771" s="3">
        <f t="shared" si="689"/>
        <v>111.55</v>
      </c>
      <c r="CI771" s="3">
        <f t="shared" si="689"/>
        <v>0</v>
      </c>
      <c r="CJ771" s="3">
        <f t="shared" si="689"/>
        <v>0</v>
      </c>
      <c r="CK771" s="3">
        <f t="shared" si="689"/>
        <v>0</v>
      </c>
      <c r="CL771" s="3">
        <f t="shared" si="689"/>
        <v>0</v>
      </c>
      <c r="CM771" s="3">
        <f t="shared" si="689"/>
        <v>0</v>
      </c>
      <c r="CN771" s="3">
        <f t="shared" si="689"/>
        <v>0</v>
      </c>
      <c r="CO771" s="3">
        <f t="shared" si="689"/>
        <v>0</v>
      </c>
      <c r="CP771" s="3">
        <f t="shared" si="689"/>
        <v>0</v>
      </c>
      <c r="CQ771" s="3">
        <f t="shared" si="689"/>
        <v>0</v>
      </c>
      <c r="CR771" s="3">
        <f t="shared" si="689"/>
        <v>0</v>
      </c>
      <c r="CS771" s="3">
        <f t="shared" si="689"/>
        <v>0</v>
      </c>
      <c r="CT771" s="3">
        <f t="shared" si="689"/>
        <v>0</v>
      </c>
      <c r="CU771" s="3">
        <f t="shared" si="689"/>
        <v>0</v>
      </c>
      <c r="CV771" s="3">
        <f t="shared" si="689"/>
        <v>0</v>
      </c>
      <c r="CW771" s="3">
        <f t="shared" si="689"/>
        <v>0</v>
      </c>
      <c r="CX771" s="3">
        <f t="shared" si="689"/>
        <v>0</v>
      </c>
      <c r="CY771" s="3">
        <f t="shared" si="689"/>
        <v>0</v>
      </c>
      <c r="CZ771" s="3">
        <f t="shared" si="689"/>
        <v>0</v>
      </c>
      <c r="DA771" s="3">
        <f t="shared" si="689"/>
        <v>0</v>
      </c>
      <c r="DB771" s="3">
        <f t="shared" si="689"/>
        <v>0</v>
      </c>
      <c r="DC771" s="3">
        <f t="shared" si="689"/>
        <v>0</v>
      </c>
      <c r="DD771" s="3">
        <f t="shared" si="689"/>
        <v>0</v>
      </c>
      <c r="DE771" s="3">
        <f t="shared" si="689"/>
        <v>0</v>
      </c>
      <c r="DF771" s="3">
        <f t="shared" si="689"/>
        <v>0</v>
      </c>
      <c r="DG771" s="4">
        <f t="shared" ref="DG771:EL771" si="690">DG796</f>
        <v>45130.27</v>
      </c>
      <c r="DH771" s="4">
        <f t="shared" si="690"/>
        <v>44809.63</v>
      </c>
      <c r="DI771" s="4">
        <f t="shared" si="690"/>
        <v>60.68</v>
      </c>
      <c r="DJ771" s="4">
        <f t="shared" si="690"/>
        <v>7.48</v>
      </c>
      <c r="DK771" s="4">
        <f t="shared" si="690"/>
        <v>259.95999999999998</v>
      </c>
      <c r="DL771" s="4">
        <f t="shared" si="690"/>
        <v>0</v>
      </c>
      <c r="DM771" s="4">
        <f t="shared" si="690"/>
        <v>27.440389200000002</v>
      </c>
      <c r="DN771" s="4">
        <f t="shared" si="690"/>
        <v>0.63443999999999989</v>
      </c>
      <c r="DO771" s="4">
        <f t="shared" si="690"/>
        <v>0</v>
      </c>
      <c r="DP771" s="4">
        <f t="shared" si="690"/>
        <v>307.55</v>
      </c>
      <c r="DQ771" s="4">
        <f t="shared" si="690"/>
        <v>189.88</v>
      </c>
      <c r="DR771" s="4">
        <f t="shared" si="690"/>
        <v>0</v>
      </c>
      <c r="DS771" s="4">
        <f t="shared" si="690"/>
        <v>0</v>
      </c>
      <c r="DT771" s="4">
        <f t="shared" si="690"/>
        <v>45130.27</v>
      </c>
      <c r="DU771" s="4">
        <f t="shared" si="690"/>
        <v>44809.63</v>
      </c>
      <c r="DV771" s="4">
        <f t="shared" si="690"/>
        <v>60.68</v>
      </c>
      <c r="DW771" s="4">
        <f t="shared" si="690"/>
        <v>7.48</v>
      </c>
      <c r="DX771" s="4">
        <f t="shared" si="690"/>
        <v>259.95999999999998</v>
      </c>
      <c r="DY771" s="4">
        <f t="shared" si="690"/>
        <v>0</v>
      </c>
      <c r="DZ771" s="4">
        <f t="shared" si="690"/>
        <v>27.440389200000002</v>
      </c>
      <c r="EA771" s="4">
        <f t="shared" si="690"/>
        <v>0.63443999999999989</v>
      </c>
      <c r="EB771" s="4">
        <f t="shared" si="690"/>
        <v>0</v>
      </c>
      <c r="EC771" s="4">
        <f t="shared" si="690"/>
        <v>307.55</v>
      </c>
      <c r="ED771" s="4">
        <f t="shared" si="690"/>
        <v>189.88</v>
      </c>
      <c r="EE771" s="4">
        <f t="shared" si="690"/>
        <v>0</v>
      </c>
      <c r="EF771" s="4">
        <f t="shared" si="690"/>
        <v>0</v>
      </c>
      <c r="EG771" s="4">
        <f t="shared" si="690"/>
        <v>0</v>
      </c>
      <c r="EH771" s="4">
        <f t="shared" si="690"/>
        <v>33546.86</v>
      </c>
      <c r="EI771" s="4">
        <f t="shared" si="690"/>
        <v>0</v>
      </c>
      <c r="EJ771" s="4">
        <f t="shared" si="690"/>
        <v>45627.7</v>
      </c>
      <c r="EK771" s="4">
        <f t="shared" si="690"/>
        <v>6755.83</v>
      </c>
      <c r="EL771" s="4">
        <f t="shared" si="690"/>
        <v>5325.01</v>
      </c>
      <c r="EM771" s="4">
        <f t="shared" ref="EM771:FR771" si="691">EM796</f>
        <v>0</v>
      </c>
      <c r="EN771" s="4">
        <f t="shared" si="691"/>
        <v>44809.63</v>
      </c>
      <c r="EO771" s="4">
        <f t="shared" si="691"/>
        <v>11262.77</v>
      </c>
      <c r="EP771" s="4">
        <f t="shared" si="691"/>
        <v>0</v>
      </c>
      <c r="EQ771" s="4">
        <f t="shared" si="691"/>
        <v>11262.77</v>
      </c>
      <c r="ER771" s="4">
        <f t="shared" si="691"/>
        <v>33546.86</v>
      </c>
      <c r="ES771" s="4">
        <f t="shared" si="691"/>
        <v>0</v>
      </c>
      <c r="ET771" s="4">
        <f t="shared" si="691"/>
        <v>0</v>
      </c>
      <c r="EU771" s="4">
        <f t="shared" si="691"/>
        <v>0</v>
      </c>
      <c r="EV771" s="4">
        <f t="shared" si="691"/>
        <v>0</v>
      </c>
      <c r="EW771" s="4">
        <f t="shared" si="691"/>
        <v>0</v>
      </c>
      <c r="EX771" s="4">
        <f t="shared" si="691"/>
        <v>0</v>
      </c>
      <c r="EY771" s="4">
        <f t="shared" si="691"/>
        <v>0</v>
      </c>
      <c r="EZ771" s="4">
        <f t="shared" si="691"/>
        <v>0</v>
      </c>
      <c r="FA771" s="4">
        <f t="shared" si="691"/>
        <v>0</v>
      </c>
      <c r="FB771" s="4">
        <f t="shared" si="691"/>
        <v>0</v>
      </c>
      <c r="FC771" s="4">
        <f t="shared" si="691"/>
        <v>0</v>
      </c>
      <c r="FD771" s="4">
        <f t="shared" si="691"/>
        <v>0</v>
      </c>
      <c r="FE771" s="4">
        <f t="shared" si="691"/>
        <v>0</v>
      </c>
      <c r="FF771" s="4">
        <f t="shared" si="691"/>
        <v>0</v>
      </c>
      <c r="FG771" s="4">
        <f t="shared" si="691"/>
        <v>0</v>
      </c>
      <c r="FH771" s="4">
        <f t="shared" si="691"/>
        <v>0</v>
      </c>
      <c r="FI771" s="4">
        <f t="shared" si="691"/>
        <v>0</v>
      </c>
      <c r="FJ771" s="4">
        <f t="shared" si="691"/>
        <v>0</v>
      </c>
      <c r="FK771" s="4">
        <f t="shared" si="691"/>
        <v>0</v>
      </c>
      <c r="FL771" s="4">
        <f t="shared" si="691"/>
        <v>0</v>
      </c>
      <c r="FM771" s="4">
        <f t="shared" si="691"/>
        <v>0</v>
      </c>
      <c r="FN771" s="4">
        <f t="shared" si="691"/>
        <v>0</v>
      </c>
      <c r="FO771" s="4">
        <f t="shared" si="691"/>
        <v>0</v>
      </c>
      <c r="FP771" s="4">
        <f t="shared" si="691"/>
        <v>0</v>
      </c>
      <c r="FQ771" s="4">
        <f t="shared" si="691"/>
        <v>33546.86</v>
      </c>
      <c r="FR771" s="4">
        <f t="shared" si="691"/>
        <v>0</v>
      </c>
      <c r="FS771" s="4">
        <f t="shared" ref="FS771:GX771" si="692">FS796</f>
        <v>45627.7</v>
      </c>
      <c r="FT771" s="4">
        <f t="shared" si="692"/>
        <v>6755.83</v>
      </c>
      <c r="FU771" s="4">
        <f t="shared" si="692"/>
        <v>5325.01</v>
      </c>
      <c r="FV771" s="4">
        <f t="shared" si="692"/>
        <v>0</v>
      </c>
      <c r="FW771" s="4">
        <f t="shared" si="692"/>
        <v>44809.63</v>
      </c>
      <c r="FX771" s="4">
        <f t="shared" si="692"/>
        <v>11262.769999999997</v>
      </c>
      <c r="FY771" s="4">
        <f t="shared" si="692"/>
        <v>0</v>
      </c>
      <c r="FZ771" s="4">
        <f t="shared" si="692"/>
        <v>11262.769999999997</v>
      </c>
      <c r="GA771" s="4">
        <f t="shared" si="692"/>
        <v>33546.86</v>
      </c>
      <c r="GB771" s="4">
        <f t="shared" si="692"/>
        <v>0</v>
      </c>
      <c r="GC771" s="4">
        <f t="shared" si="692"/>
        <v>0</v>
      </c>
      <c r="GD771" s="4">
        <f t="shared" si="692"/>
        <v>0</v>
      </c>
      <c r="GE771" s="4">
        <f t="shared" si="692"/>
        <v>0</v>
      </c>
      <c r="GF771" s="4">
        <f t="shared" si="692"/>
        <v>0</v>
      </c>
      <c r="GG771" s="4">
        <f t="shared" si="692"/>
        <v>0</v>
      </c>
      <c r="GH771" s="4">
        <f t="shared" si="692"/>
        <v>0</v>
      </c>
      <c r="GI771" s="4">
        <f t="shared" si="692"/>
        <v>0</v>
      </c>
      <c r="GJ771" s="4">
        <f t="shared" si="692"/>
        <v>0</v>
      </c>
      <c r="GK771" s="4">
        <f t="shared" si="692"/>
        <v>0</v>
      </c>
      <c r="GL771" s="4">
        <f t="shared" si="692"/>
        <v>0</v>
      </c>
      <c r="GM771" s="4">
        <f t="shared" si="692"/>
        <v>0</v>
      </c>
      <c r="GN771" s="4">
        <f t="shared" si="692"/>
        <v>0</v>
      </c>
      <c r="GO771" s="4">
        <f t="shared" si="692"/>
        <v>0</v>
      </c>
      <c r="GP771" s="4">
        <f t="shared" si="692"/>
        <v>0</v>
      </c>
      <c r="GQ771" s="4">
        <f t="shared" si="692"/>
        <v>0</v>
      </c>
      <c r="GR771" s="4">
        <f t="shared" si="692"/>
        <v>0</v>
      </c>
      <c r="GS771" s="4">
        <f t="shared" si="692"/>
        <v>0</v>
      </c>
      <c r="GT771" s="4">
        <f t="shared" si="692"/>
        <v>0</v>
      </c>
      <c r="GU771" s="4">
        <f t="shared" si="692"/>
        <v>0</v>
      </c>
      <c r="GV771" s="4">
        <f t="shared" si="692"/>
        <v>0</v>
      </c>
      <c r="GW771" s="4">
        <f t="shared" si="692"/>
        <v>0</v>
      </c>
      <c r="GX771" s="4">
        <f t="shared" si="692"/>
        <v>0</v>
      </c>
    </row>
    <row r="773" spans="1:255">
      <c r="A773" s="2">
        <v>17</v>
      </c>
      <c r="B773" s="2">
        <v>1</v>
      </c>
      <c r="C773" s="2">
        <f>ROW(SmtRes!A705)</f>
        <v>705</v>
      </c>
      <c r="D773" s="2">
        <f>ROW(EtalonRes!A804)</f>
        <v>804</v>
      </c>
      <c r="E773" s="2" t="s">
        <v>387</v>
      </c>
      <c r="F773" s="2" t="s">
        <v>17</v>
      </c>
      <c r="G773" s="2" t="s">
        <v>18</v>
      </c>
      <c r="H773" s="2" t="s">
        <v>19</v>
      </c>
      <c r="I773" s="2">
        <v>1</v>
      </c>
      <c r="J773" s="2">
        <v>0</v>
      </c>
      <c r="K773" s="2"/>
      <c r="L773" s="2"/>
      <c r="M773" s="2"/>
      <c r="N773" s="2"/>
      <c r="O773" s="2">
        <f t="shared" ref="O773:O794" si="693">ROUND(CP773,2)</f>
        <v>251.69</v>
      </c>
      <c r="P773" s="2">
        <f t="shared" ref="P773:P794" si="694">ROUND(CQ773*I773,2)</f>
        <v>2.02</v>
      </c>
      <c r="Q773" s="2">
        <f t="shared" ref="Q773:Q794" si="695">ROUND(CR773*I773,2)</f>
        <v>58.64</v>
      </c>
      <c r="R773" s="2">
        <f t="shared" ref="R773:R794" si="696">ROUND(CS773*I773,2)</f>
        <v>7.25</v>
      </c>
      <c r="S773" s="2">
        <f t="shared" ref="S773:S794" si="697">ROUND(CT773*I773,2)</f>
        <v>191.03</v>
      </c>
      <c r="T773" s="2">
        <f t="shared" ref="T773:T794" si="698">ROUND(CU773*I773,2)</f>
        <v>0</v>
      </c>
      <c r="U773" s="2">
        <f t="shared" ref="U773:U794" si="699">CV773*I773</f>
        <v>19.8582</v>
      </c>
      <c r="V773" s="2">
        <f t="shared" ref="V773:V794" si="700">CW773*I773</f>
        <v>0.61499999999999988</v>
      </c>
      <c r="W773" s="2">
        <f t="shared" ref="W773:W794" si="701">ROUND(CX773*I773,2)</f>
        <v>0</v>
      </c>
      <c r="X773" s="2">
        <f t="shared" ref="X773:X794" si="702">ROUND(CY773,2)</f>
        <v>228.02</v>
      </c>
      <c r="Y773" s="2">
        <f t="shared" ref="Y773:Y794" si="703">ROUND(CZ773,2)</f>
        <v>140.78</v>
      </c>
      <c r="Z773" s="2"/>
      <c r="AA773" s="2">
        <v>33304975</v>
      </c>
      <c r="AB773" s="2">
        <f t="shared" ref="AB773:AB794" si="704">ROUND((AC773+AD773+AF773),2)</f>
        <v>251.69</v>
      </c>
      <c r="AC773" s="2">
        <f t="shared" ref="AC773:AC794" si="705">ROUND((ES773),2)</f>
        <v>2.02</v>
      </c>
      <c r="AD773" s="2">
        <f>ROUND((((((ET773*1.2)*1.25))-(((EU773*1.2)*1.25)))+AE773),2)</f>
        <v>58.64</v>
      </c>
      <c r="AE773" s="2">
        <f>ROUND((((EU773*1.2)*1.25)),2)</f>
        <v>7.25</v>
      </c>
      <c r="AF773" s="2">
        <f>ROUND((((EV773*1.2)*1.15)),2)</f>
        <v>191.03</v>
      </c>
      <c r="AG773" s="2">
        <f t="shared" ref="AG773:AG794" si="706">ROUND((AP773),2)</f>
        <v>0</v>
      </c>
      <c r="AH773" s="2">
        <f>(((EW773*1.2)*1.15))</f>
        <v>19.8582</v>
      </c>
      <c r="AI773" s="2">
        <f>(((EX773*1.2)*1.25))</f>
        <v>0.61499999999999988</v>
      </c>
      <c r="AJ773" s="2">
        <f t="shared" ref="AJ773:AJ794" si="707">(AS773)</f>
        <v>0</v>
      </c>
      <c r="AK773" s="2">
        <v>179.54</v>
      </c>
      <c r="AL773" s="2">
        <v>2.02</v>
      </c>
      <c r="AM773" s="2">
        <v>39.090000000000003</v>
      </c>
      <c r="AN773" s="2">
        <v>4.83</v>
      </c>
      <c r="AO773" s="2">
        <v>138.43</v>
      </c>
      <c r="AP773" s="2">
        <v>0</v>
      </c>
      <c r="AQ773" s="2">
        <v>14.39</v>
      </c>
      <c r="AR773" s="2">
        <v>0.41</v>
      </c>
      <c r="AS773" s="2">
        <v>0</v>
      </c>
      <c r="AT773" s="2">
        <v>115</v>
      </c>
      <c r="AU773" s="2">
        <v>71</v>
      </c>
      <c r="AV773" s="2">
        <v>1</v>
      </c>
      <c r="AW773" s="2">
        <v>1</v>
      </c>
      <c r="AX773" s="2"/>
      <c r="AY773" s="2"/>
      <c r="AZ773" s="2">
        <v>1</v>
      </c>
      <c r="BA773" s="2">
        <v>1</v>
      </c>
      <c r="BB773" s="2">
        <v>1</v>
      </c>
      <c r="BC773" s="2">
        <v>1</v>
      </c>
      <c r="BD773" s="2" t="s">
        <v>3</v>
      </c>
      <c r="BE773" s="2" t="s">
        <v>3</v>
      </c>
      <c r="BF773" s="2" t="s">
        <v>3</v>
      </c>
      <c r="BG773" s="2" t="s">
        <v>3</v>
      </c>
      <c r="BH773" s="2">
        <v>0</v>
      </c>
      <c r="BI773" s="2">
        <v>1</v>
      </c>
      <c r="BJ773" s="2" t="s">
        <v>20</v>
      </c>
      <c r="BK773" s="2"/>
      <c r="BL773" s="2"/>
      <c r="BM773" s="2">
        <v>20001</v>
      </c>
      <c r="BN773" s="2">
        <v>0</v>
      </c>
      <c r="BO773" s="2" t="s">
        <v>3</v>
      </c>
      <c r="BP773" s="2">
        <v>0</v>
      </c>
      <c r="BQ773" s="2">
        <v>2</v>
      </c>
      <c r="BR773" s="2">
        <v>0</v>
      </c>
      <c r="BS773" s="2">
        <v>1</v>
      </c>
      <c r="BT773" s="2">
        <v>1</v>
      </c>
      <c r="BU773" s="2">
        <v>1</v>
      </c>
      <c r="BV773" s="2">
        <v>1</v>
      </c>
      <c r="BW773" s="2">
        <v>1</v>
      </c>
      <c r="BX773" s="2">
        <v>1</v>
      </c>
      <c r="BY773" s="2" t="s">
        <v>3</v>
      </c>
      <c r="BZ773" s="2">
        <v>128</v>
      </c>
      <c r="CA773" s="2">
        <v>83</v>
      </c>
      <c r="CB773" s="2"/>
      <c r="CC773" s="2"/>
      <c r="CD773" s="2"/>
      <c r="CE773" s="2">
        <v>0</v>
      </c>
      <c r="CF773" s="2">
        <v>0</v>
      </c>
      <c r="CG773" s="2">
        <v>0</v>
      </c>
      <c r="CH773" s="2"/>
      <c r="CI773" s="2"/>
      <c r="CJ773" s="2"/>
      <c r="CK773" s="2"/>
      <c r="CL773" s="2"/>
      <c r="CM773" s="2">
        <v>0</v>
      </c>
      <c r="CN773" s="2" t="s">
        <v>954</v>
      </c>
      <c r="CO773" s="2">
        <v>0</v>
      </c>
      <c r="CP773" s="2">
        <f t="shared" ref="CP773:CP794" si="708">(P773+Q773+S773)</f>
        <v>251.69</v>
      </c>
      <c r="CQ773" s="2">
        <f t="shared" ref="CQ773:CQ794" si="709">AC773*BC773</f>
        <v>2.02</v>
      </c>
      <c r="CR773" s="2">
        <f t="shared" ref="CR773:CR794" si="710">AD773*BB773</f>
        <v>58.64</v>
      </c>
      <c r="CS773" s="2">
        <f t="shared" ref="CS773:CS794" si="711">AE773*BS773</f>
        <v>7.25</v>
      </c>
      <c r="CT773" s="2">
        <f t="shared" ref="CT773:CT794" si="712">AF773*BA773</f>
        <v>191.03</v>
      </c>
      <c r="CU773" s="2">
        <f t="shared" ref="CU773:CU794" si="713">AG773</f>
        <v>0</v>
      </c>
      <c r="CV773" s="2">
        <f t="shared" ref="CV773:CV794" si="714">AH773</f>
        <v>19.8582</v>
      </c>
      <c r="CW773" s="2">
        <f t="shared" ref="CW773:CW794" si="715">AI773</f>
        <v>0.61499999999999988</v>
      </c>
      <c r="CX773" s="2">
        <f t="shared" ref="CX773:CX794" si="716">AJ773</f>
        <v>0</v>
      </c>
      <c r="CY773" s="2">
        <f t="shared" ref="CY773:CY794" si="717">(((S773+R773)*AT773)/100)</f>
        <v>228.02200000000002</v>
      </c>
      <c r="CZ773" s="2">
        <f t="shared" ref="CZ773:CZ794" si="718">(((S773+R773)*AU773)/100)</f>
        <v>140.77879999999999</v>
      </c>
      <c r="DA773" s="2"/>
      <c r="DB773" s="2"/>
      <c r="DC773" s="2" t="s">
        <v>3</v>
      </c>
      <c r="DD773" s="2" t="s">
        <v>3</v>
      </c>
      <c r="DE773" s="2" t="s">
        <v>21</v>
      </c>
      <c r="DF773" s="2" t="s">
        <v>21</v>
      </c>
      <c r="DG773" s="2" t="s">
        <v>22</v>
      </c>
      <c r="DH773" s="2" t="s">
        <v>3</v>
      </c>
      <c r="DI773" s="2" t="s">
        <v>22</v>
      </c>
      <c r="DJ773" s="2" t="s">
        <v>21</v>
      </c>
      <c r="DK773" s="2" t="s">
        <v>3</v>
      </c>
      <c r="DL773" s="2" t="s">
        <v>3</v>
      </c>
      <c r="DM773" s="2" t="s">
        <v>3</v>
      </c>
      <c r="DN773" s="2">
        <v>0</v>
      </c>
      <c r="DO773" s="2">
        <v>0</v>
      </c>
      <c r="DP773" s="2">
        <v>1</v>
      </c>
      <c r="DQ773" s="2">
        <v>1</v>
      </c>
      <c r="DR773" s="2"/>
      <c r="DS773" s="2"/>
      <c r="DT773" s="2"/>
      <c r="DU773" s="2">
        <v>1013</v>
      </c>
      <c r="DV773" s="2" t="s">
        <v>19</v>
      </c>
      <c r="DW773" s="2" t="s">
        <v>19</v>
      </c>
      <c r="DX773" s="2">
        <v>1</v>
      </c>
      <c r="DY773" s="2"/>
      <c r="DZ773" s="2"/>
      <c r="EA773" s="2"/>
      <c r="EB773" s="2"/>
      <c r="EC773" s="2"/>
      <c r="ED773" s="2"/>
      <c r="EE773" s="2">
        <v>31102217</v>
      </c>
      <c r="EF773" s="2">
        <v>2</v>
      </c>
      <c r="EG773" s="2" t="s">
        <v>23</v>
      </c>
      <c r="EH773" s="2">
        <v>0</v>
      </c>
      <c r="EI773" s="2" t="s">
        <v>3</v>
      </c>
      <c r="EJ773" s="2">
        <v>1</v>
      </c>
      <c r="EK773" s="2">
        <v>20001</v>
      </c>
      <c r="EL773" s="2" t="s">
        <v>24</v>
      </c>
      <c r="EM773" s="2" t="s">
        <v>25</v>
      </c>
      <c r="EN773" s="2"/>
      <c r="EO773" s="2" t="s">
        <v>26</v>
      </c>
      <c r="EP773" s="2"/>
      <c r="EQ773" s="2">
        <v>0</v>
      </c>
      <c r="ER773" s="2">
        <v>179.54</v>
      </c>
      <c r="ES773" s="2">
        <v>2.02</v>
      </c>
      <c r="ET773" s="2">
        <v>39.090000000000003</v>
      </c>
      <c r="EU773" s="2">
        <v>4.83</v>
      </c>
      <c r="EV773" s="2">
        <v>138.43</v>
      </c>
      <c r="EW773" s="2">
        <v>14.39</v>
      </c>
      <c r="EX773" s="2">
        <v>0.41</v>
      </c>
      <c r="EY773" s="2">
        <v>0</v>
      </c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>
        <v>0</v>
      </c>
      <c r="FR773" s="2">
        <f t="shared" ref="FR773:FR794" si="719">ROUND(IF(AND(BH773=3,BI773=3),P773,0),2)</f>
        <v>0</v>
      </c>
      <c r="FS773" s="2">
        <v>0</v>
      </c>
      <c r="FT773" s="2" t="s">
        <v>27</v>
      </c>
      <c r="FU773" s="2" t="s">
        <v>28</v>
      </c>
      <c r="FV773" s="2"/>
      <c r="FW773" s="2"/>
      <c r="FX773" s="2">
        <v>115.2</v>
      </c>
      <c r="FY773" s="2">
        <v>70.55</v>
      </c>
      <c r="FZ773" s="2"/>
      <c r="GA773" s="2" t="s">
        <v>3</v>
      </c>
      <c r="GB773" s="2"/>
      <c r="GC773" s="2"/>
      <c r="GD773" s="2">
        <v>1</v>
      </c>
      <c r="GE773" s="2"/>
      <c r="GF773" s="2">
        <v>1570891784</v>
      </c>
      <c r="GG773" s="2">
        <v>2</v>
      </c>
      <c r="GH773" s="2">
        <v>1</v>
      </c>
      <c r="GI773" s="2">
        <v>-2</v>
      </c>
      <c r="GJ773" s="2">
        <v>0</v>
      </c>
      <c r="GK773" s="2">
        <v>0</v>
      </c>
      <c r="GL773" s="2">
        <f t="shared" ref="GL773:GL794" si="720">ROUND(IF(AND(BH773=3,BI773=3,FS773&lt;&gt;0),P773,0),2)</f>
        <v>0</v>
      </c>
      <c r="GM773" s="2">
        <f t="shared" ref="GM773:GM794" si="721">ROUND(O773+X773+Y773,2)+GX773</f>
        <v>620.49</v>
      </c>
      <c r="GN773" s="2">
        <f t="shared" ref="GN773:GN794" si="722">IF(OR(BI773=0,BI773=1),ROUND(O773+X773+Y773,2),0)</f>
        <v>620.49</v>
      </c>
      <c r="GO773" s="2">
        <f t="shared" ref="GO773:GO794" si="723">IF(BI773=2,ROUND(O773+X773+Y773,2),0)</f>
        <v>0</v>
      </c>
      <c r="GP773" s="2">
        <f t="shared" ref="GP773:GP794" si="724">IF(BI773=4,ROUND(O773+X773+Y773,2)+GX773,0)</f>
        <v>0</v>
      </c>
      <c r="GQ773" s="2"/>
      <c r="GR773" s="2">
        <v>0</v>
      </c>
      <c r="GS773" s="2">
        <v>3</v>
      </c>
      <c r="GT773" s="2">
        <v>0</v>
      </c>
      <c r="GU773" s="2" t="s">
        <v>3</v>
      </c>
      <c r="GV773" s="2">
        <f t="shared" ref="GV773:GV794" si="725">ROUND((GT773),2)</f>
        <v>0</v>
      </c>
      <c r="GW773" s="2">
        <v>1</v>
      </c>
      <c r="GX773" s="2">
        <f t="shared" ref="GX773:GX794" si="726">ROUND(HC773*I773,2)</f>
        <v>0</v>
      </c>
      <c r="GY773" s="2"/>
      <c r="GZ773" s="2"/>
      <c r="HA773" s="2">
        <v>0</v>
      </c>
      <c r="HB773" s="2">
        <v>0</v>
      </c>
      <c r="HC773" s="2">
        <f t="shared" ref="HC773:HC794" si="727">GV773*GW773</f>
        <v>0</v>
      </c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>
        <v>0</v>
      </c>
      <c r="IL773" s="2"/>
      <c r="IM773" s="2"/>
      <c r="IN773" s="2"/>
      <c r="IO773" s="2"/>
      <c r="IP773" s="2"/>
      <c r="IQ773" s="2"/>
      <c r="IR773" s="2"/>
      <c r="IS773" s="2"/>
      <c r="IT773" s="2"/>
      <c r="IU773" s="2"/>
    </row>
    <row r="774" spans="1:255">
      <c r="A774">
        <v>17</v>
      </c>
      <c r="B774">
        <v>1</v>
      </c>
      <c r="C774">
        <f>ROW(SmtRes!A712)</f>
        <v>712</v>
      </c>
      <c r="D774">
        <f>ROW(EtalonRes!A812)</f>
        <v>812</v>
      </c>
      <c r="E774" t="s">
        <v>387</v>
      </c>
      <c r="F774" t="s">
        <v>17</v>
      </c>
      <c r="G774" t="s">
        <v>18</v>
      </c>
      <c r="H774" t="s">
        <v>19</v>
      </c>
      <c r="I774">
        <v>1</v>
      </c>
      <c r="J774">
        <v>0</v>
      </c>
      <c r="O774">
        <f t="shared" si="693"/>
        <v>251.69</v>
      </c>
      <c r="P774">
        <f t="shared" si="694"/>
        <v>2.02</v>
      </c>
      <c r="Q774">
        <f t="shared" si="695"/>
        <v>58.64</v>
      </c>
      <c r="R774">
        <f t="shared" si="696"/>
        <v>7.25</v>
      </c>
      <c r="S774">
        <f t="shared" si="697"/>
        <v>191.03</v>
      </c>
      <c r="T774">
        <f t="shared" si="698"/>
        <v>0</v>
      </c>
      <c r="U774">
        <f t="shared" si="699"/>
        <v>19.8582</v>
      </c>
      <c r="V774">
        <f t="shared" si="700"/>
        <v>0.61499999999999988</v>
      </c>
      <c r="W774">
        <f t="shared" si="701"/>
        <v>0</v>
      </c>
      <c r="X774">
        <f t="shared" si="702"/>
        <v>228.02</v>
      </c>
      <c r="Y774">
        <f t="shared" si="703"/>
        <v>140.78</v>
      </c>
      <c r="AA774">
        <v>33304960</v>
      </c>
      <c r="AB774">
        <f t="shared" si="704"/>
        <v>251.69</v>
      </c>
      <c r="AC774">
        <f t="shared" si="705"/>
        <v>2.02</v>
      </c>
      <c r="AD774">
        <f>ROUND((((((ET774*1.2)*1.25))-(((EU774*1.2)*1.25)))+AE774),2)</f>
        <v>58.64</v>
      </c>
      <c r="AE774">
        <f>ROUND((((EU774*1.2)*1.25)),2)</f>
        <v>7.25</v>
      </c>
      <c r="AF774">
        <f>ROUND((((EV774*1.2)*1.15)),2)</f>
        <v>191.03</v>
      </c>
      <c r="AG774">
        <f t="shared" si="706"/>
        <v>0</v>
      </c>
      <c r="AH774">
        <f>(((EW774*1.2)*1.15))</f>
        <v>19.8582</v>
      </c>
      <c r="AI774">
        <f>(((EX774*1.2)*1.25))</f>
        <v>0.61499999999999988</v>
      </c>
      <c r="AJ774">
        <f t="shared" si="707"/>
        <v>0</v>
      </c>
      <c r="AK774">
        <v>179.54</v>
      </c>
      <c r="AL774">
        <v>2.02</v>
      </c>
      <c r="AM774">
        <v>39.090000000000003</v>
      </c>
      <c r="AN774">
        <v>4.83</v>
      </c>
      <c r="AO774">
        <v>138.43</v>
      </c>
      <c r="AP774">
        <v>0</v>
      </c>
      <c r="AQ774">
        <v>14.39</v>
      </c>
      <c r="AR774">
        <v>0.41</v>
      </c>
      <c r="AS774">
        <v>0</v>
      </c>
      <c r="AT774">
        <v>115</v>
      </c>
      <c r="AU774">
        <v>71</v>
      </c>
      <c r="AV774">
        <v>1</v>
      </c>
      <c r="AW774">
        <v>1</v>
      </c>
      <c r="AZ774">
        <v>1</v>
      </c>
      <c r="BA774">
        <v>1</v>
      </c>
      <c r="BB774">
        <v>1</v>
      </c>
      <c r="BC774">
        <v>1</v>
      </c>
      <c r="BD774" t="s">
        <v>3</v>
      </c>
      <c r="BE774" t="s">
        <v>3</v>
      </c>
      <c r="BF774" t="s">
        <v>3</v>
      </c>
      <c r="BG774" t="s">
        <v>3</v>
      </c>
      <c r="BH774">
        <v>0</v>
      </c>
      <c r="BI774">
        <v>1</v>
      </c>
      <c r="BJ774" t="s">
        <v>20</v>
      </c>
      <c r="BM774">
        <v>20001</v>
      </c>
      <c r="BN774">
        <v>0</v>
      </c>
      <c r="BO774" t="s">
        <v>3</v>
      </c>
      <c r="BP774">
        <v>0</v>
      </c>
      <c r="BQ774">
        <v>2</v>
      </c>
      <c r="BR774">
        <v>0</v>
      </c>
      <c r="BS774">
        <v>1</v>
      </c>
      <c r="BT774">
        <v>1</v>
      </c>
      <c r="BU774">
        <v>1</v>
      </c>
      <c r="BV774">
        <v>1</v>
      </c>
      <c r="BW774">
        <v>1</v>
      </c>
      <c r="BX774">
        <v>1</v>
      </c>
      <c r="BY774" t="s">
        <v>3</v>
      </c>
      <c r="BZ774">
        <v>128</v>
      </c>
      <c r="CA774">
        <v>83</v>
      </c>
      <c r="CE774">
        <v>0</v>
      </c>
      <c r="CF774">
        <v>0</v>
      </c>
      <c r="CG774">
        <v>0</v>
      </c>
      <c r="CM774">
        <v>0</v>
      </c>
      <c r="CN774" t="s">
        <v>954</v>
      </c>
      <c r="CO774">
        <v>0</v>
      </c>
      <c r="CP774">
        <f t="shared" si="708"/>
        <v>251.69</v>
      </c>
      <c r="CQ774">
        <f t="shared" si="709"/>
        <v>2.02</v>
      </c>
      <c r="CR774">
        <f t="shared" si="710"/>
        <v>58.64</v>
      </c>
      <c r="CS774">
        <f t="shared" si="711"/>
        <v>7.25</v>
      </c>
      <c r="CT774">
        <f t="shared" si="712"/>
        <v>191.03</v>
      </c>
      <c r="CU774">
        <f t="shared" si="713"/>
        <v>0</v>
      </c>
      <c r="CV774">
        <f t="shared" si="714"/>
        <v>19.8582</v>
      </c>
      <c r="CW774">
        <f t="shared" si="715"/>
        <v>0.61499999999999988</v>
      </c>
      <c r="CX774">
        <f t="shared" si="716"/>
        <v>0</v>
      </c>
      <c r="CY774">
        <f t="shared" si="717"/>
        <v>228.02200000000002</v>
      </c>
      <c r="CZ774">
        <f t="shared" si="718"/>
        <v>140.77879999999999</v>
      </c>
      <c r="DC774" t="s">
        <v>3</v>
      </c>
      <c r="DD774" t="s">
        <v>3</v>
      </c>
      <c r="DE774" t="s">
        <v>21</v>
      </c>
      <c r="DF774" t="s">
        <v>21</v>
      </c>
      <c r="DG774" t="s">
        <v>22</v>
      </c>
      <c r="DH774" t="s">
        <v>3</v>
      </c>
      <c r="DI774" t="s">
        <v>22</v>
      </c>
      <c r="DJ774" t="s">
        <v>21</v>
      </c>
      <c r="DK774" t="s">
        <v>3</v>
      </c>
      <c r="DL774" t="s">
        <v>3</v>
      </c>
      <c r="DM774" t="s">
        <v>3</v>
      </c>
      <c r="DN774">
        <v>0</v>
      </c>
      <c r="DO774">
        <v>0</v>
      </c>
      <c r="DP774">
        <v>1</v>
      </c>
      <c r="DQ774">
        <v>1</v>
      </c>
      <c r="DU774">
        <v>1013</v>
      </c>
      <c r="DV774" t="s">
        <v>19</v>
      </c>
      <c r="DW774" t="s">
        <v>19</v>
      </c>
      <c r="DX774">
        <v>1</v>
      </c>
      <c r="EE774">
        <v>31102217</v>
      </c>
      <c r="EF774">
        <v>2</v>
      </c>
      <c r="EG774" t="s">
        <v>23</v>
      </c>
      <c r="EH774">
        <v>0</v>
      </c>
      <c r="EI774" t="s">
        <v>3</v>
      </c>
      <c r="EJ774">
        <v>1</v>
      </c>
      <c r="EK774">
        <v>20001</v>
      </c>
      <c r="EL774" t="s">
        <v>24</v>
      </c>
      <c r="EM774" t="s">
        <v>25</v>
      </c>
      <c r="EO774" t="s">
        <v>26</v>
      </c>
      <c r="EQ774">
        <v>0</v>
      </c>
      <c r="ER774">
        <v>179.54</v>
      </c>
      <c r="ES774">
        <v>2.02</v>
      </c>
      <c r="ET774">
        <v>39.090000000000003</v>
      </c>
      <c r="EU774">
        <v>4.83</v>
      </c>
      <c r="EV774">
        <v>138.43</v>
      </c>
      <c r="EW774">
        <v>14.39</v>
      </c>
      <c r="EX774">
        <v>0.41</v>
      </c>
      <c r="EY774">
        <v>0</v>
      </c>
      <c r="FQ774">
        <v>0</v>
      </c>
      <c r="FR774">
        <f t="shared" si="719"/>
        <v>0</v>
      </c>
      <c r="FS774">
        <v>0</v>
      </c>
      <c r="FT774" t="s">
        <v>27</v>
      </c>
      <c r="FU774" t="s">
        <v>28</v>
      </c>
      <c r="FX774">
        <v>115.2</v>
      </c>
      <c r="FY774">
        <v>70.55</v>
      </c>
      <c r="GA774" t="s">
        <v>3</v>
      </c>
      <c r="GD774">
        <v>1</v>
      </c>
      <c r="GF774">
        <v>1570891784</v>
      </c>
      <c r="GG774">
        <v>2</v>
      </c>
      <c r="GH774">
        <v>1</v>
      </c>
      <c r="GI774">
        <v>-2</v>
      </c>
      <c r="GJ774">
        <v>0</v>
      </c>
      <c r="GK774">
        <v>0</v>
      </c>
      <c r="GL774">
        <f t="shared" si="720"/>
        <v>0</v>
      </c>
      <c r="GM774">
        <f t="shared" si="721"/>
        <v>620.49</v>
      </c>
      <c r="GN774">
        <f t="shared" si="722"/>
        <v>620.49</v>
      </c>
      <c r="GO774">
        <f t="shared" si="723"/>
        <v>0</v>
      </c>
      <c r="GP774">
        <f t="shared" si="724"/>
        <v>0</v>
      </c>
      <c r="GR774">
        <v>0</v>
      </c>
      <c r="GS774">
        <v>3</v>
      </c>
      <c r="GT774">
        <v>0</v>
      </c>
      <c r="GU774" t="s">
        <v>3</v>
      </c>
      <c r="GV774">
        <f t="shared" si="725"/>
        <v>0</v>
      </c>
      <c r="GW774">
        <v>1</v>
      </c>
      <c r="GX774">
        <f t="shared" si="726"/>
        <v>0</v>
      </c>
      <c r="HA774">
        <v>0</v>
      </c>
      <c r="HB774">
        <v>0</v>
      </c>
      <c r="HC774">
        <f t="shared" si="727"/>
        <v>0</v>
      </c>
      <c r="IK774">
        <v>0</v>
      </c>
    </row>
    <row r="775" spans="1:255">
      <c r="A775" s="2">
        <v>17</v>
      </c>
      <c r="B775" s="2">
        <v>1</v>
      </c>
      <c r="C775" s="2"/>
      <c r="D775" s="2"/>
      <c r="E775" s="2" t="s">
        <v>388</v>
      </c>
      <c r="F775" s="2" t="s">
        <v>30</v>
      </c>
      <c r="G775" s="2" t="s">
        <v>31</v>
      </c>
      <c r="H775" s="2" t="s">
        <v>32</v>
      </c>
      <c r="I775" s="2">
        <v>9.4000000000000004E-3</v>
      </c>
      <c r="J775" s="2">
        <v>0</v>
      </c>
      <c r="K775" s="2"/>
      <c r="L775" s="2"/>
      <c r="M775" s="2"/>
      <c r="N775" s="2"/>
      <c r="O775" s="2">
        <f t="shared" si="693"/>
        <v>94.64</v>
      </c>
      <c r="P775" s="2">
        <f t="shared" si="694"/>
        <v>94.64</v>
      </c>
      <c r="Q775" s="2">
        <f t="shared" si="695"/>
        <v>0</v>
      </c>
      <c r="R775" s="2">
        <f t="shared" si="696"/>
        <v>0</v>
      </c>
      <c r="S775" s="2">
        <f t="shared" si="697"/>
        <v>0</v>
      </c>
      <c r="T775" s="2">
        <f t="shared" si="698"/>
        <v>0</v>
      </c>
      <c r="U775" s="2">
        <f t="shared" si="699"/>
        <v>0</v>
      </c>
      <c r="V775" s="2">
        <f t="shared" si="700"/>
        <v>0</v>
      </c>
      <c r="W775" s="2">
        <f t="shared" si="701"/>
        <v>0</v>
      </c>
      <c r="X775" s="2">
        <f t="shared" si="702"/>
        <v>0</v>
      </c>
      <c r="Y775" s="2">
        <f t="shared" si="703"/>
        <v>0</v>
      </c>
      <c r="Z775" s="2"/>
      <c r="AA775" s="2">
        <v>33304975</v>
      </c>
      <c r="AB775" s="2">
        <f t="shared" si="704"/>
        <v>10068</v>
      </c>
      <c r="AC775" s="2">
        <f t="shared" si="705"/>
        <v>10068</v>
      </c>
      <c r="AD775" s="2">
        <f>ROUND((((ET775)-(EU775))+AE775),2)</f>
        <v>0</v>
      </c>
      <c r="AE775" s="2">
        <f t="shared" ref="AE775:AF778" si="728">ROUND((EU775),2)</f>
        <v>0</v>
      </c>
      <c r="AF775" s="2">
        <f t="shared" si="728"/>
        <v>0</v>
      </c>
      <c r="AG775" s="2">
        <f t="shared" si="706"/>
        <v>0</v>
      </c>
      <c r="AH775" s="2">
        <f t="shared" ref="AH775:AI778" si="729">(EW775)</f>
        <v>0</v>
      </c>
      <c r="AI775" s="2">
        <f t="shared" si="729"/>
        <v>0</v>
      </c>
      <c r="AJ775" s="2">
        <f t="shared" si="707"/>
        <v>0</v>
      </c>
      <c r="AK775" s="2">
        <v>10068</v>
      </c>
      <c r="AL775" s="2">
        <v>10068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1</v>
      </c>
      <c r="AW775" s="2">
        <v>1</v>
      </c>
      <c r="AX775" s="2"/>
      <c r="AY775" s="2"/>
      <c r="AZ775" s="2">
        <v>1</v>
      </c>
      <c r="BA775" s="2">
        <v>1</v>
      </c>
      <c r="BB775" s="2">
        <v>1</v>
      </c>
      <c r="BC775" s="2">
        <v>1</v>
      </c>
      <c r="BD775" s="2" t="s">
        <v>3</v>
      </c>
      <c r="BE775" s="2" t="s">
        <v>3</v>
      </c>
      <c r="BF775" s="2" t="s">
        <v>3</v>
      </c>
      <c r="BG775" s="2" t="s">
        <v>3</v>
      </c>
      <c r="BH775" s="2">
        <v>3</v>
      </c>
      <c r="BI775" s="2">
        <v>1</v>
      </c>
      <c r="BJ775" s="2" t="s">
        <v>33</v>
      </c>
      <c r="BK775" s="2"/>
      <c r="BL775" s="2"/>
      <c r="BM775" s="2">
        <v>500001</v>
      </c>
      <c r="BN775" s="2">
        <v>0</v>
      </c>
      <c r="BO775" s="2" t="s">
        <v>3</v>
      </c>
      <c r="BP775" s="2">
        <v>0</v>
      </c>
      <c r="BQ775" s="2">
        <v>8</v>
      </c>
      <c r="BR775" s="2">
        <v>0</v>
      </c>
      <c r="BS775" s="2">
        <v>1</v>
      </c>
      <c r="BT775" s="2">
        <v>1</v>
      </c>
      <c r="BU775" s="2">
        <v>1</v>
      </c>
      <c r="BV775" s="2">
        <v>1</v>
      </c>
      <c r="BW775" s="2">
        <v>1</v>
      </c>
      <c r="BX775" s="2">
        <v>1</v>
      </c>
      <c r="BY775" s="2" t="s">
        <v>3</v>
      </c>
      <c r="BZ775" s="2">
        <v>0</v>
      </c>
      <c r="CA775" s="2">
        <v>0</v>
      </c>
      <c r="CB775" s="2"/>
      <c r="CC775" s="2"/>
      <c r="CD775" s="2"/>
      <c r="CE775" s="2">
        <v>0</v>
      </c>
      <c r="CF775" s="2">
        <v>0</v>
      </c>
      <c r="CG775" s="2">
        <v>0</v>
      </c>
      <c r="CH775" s="2"/>
      <c r="CI775" s="2"/>
      <c r="CJ775" s="2"/>
      <c r="CK775" s="2"/>
      <c r="CL775" s="2"/>
      <c r="CM775" s="2">
        <v>0</v>
      </c>
      <c r="CN775" s="2" t="s">
        <v>3</v>
      </c>
      <c r="CO775" s="2">
        <v>0</v>
      </c>
      <c r="CP775" s="2">
        <f t="shared" si="708"/>
        <v>94.64</v>
      </c>
      <c r="CQ775" s="2">
        <f t="shared" si="709"/>
        <v>10068</v>
      </c>
      <c r="CR775" s="2">
        <f t="shared" si="710"/>
        <v>0</v>
      </c>
      <c r="CS775" s="2">
        <f t="shared" si="711"/>
        <v>0</v>
      </c>
      <c r="CT775" s="2">
        <f t="shared" si="712"/>
        <v>0</v>
      </c>
      <c r="CU775" s="2">
        <f t="shared" si="713"/>
        <v>0</v>
      </c>
      <c r="CV775" s="2">
        <f t="shared" si="714"/>
        <v>0</v>
      </c>
      <c r="CW775" s="2">
        <f t="shared" si="715"/>
        <v>0</v>
      </c>
      <c r="CX775" s="2">
        <f t="shared" si="716"/>
        <v>0</v>
      </c>
      <c r="CY775" s="2">
        <f t="shared" si="717"/>
        <v>0</v>
      </c>
      <c r="CZ775" s="2">
        <f t="shared" si="718"/>
        <v>0</v>
      </c>
      <c r="DA775" s="2"/>
      <c r="DB775" s="2"/>
      <c r="DC775" s="2" t="s">
        <v>3</v>
      </c>
      <c r="DD775" s="2" t="s">
        <v>3</v>
      </c>
      <c r="DE775" s="2" t="s">
        <v>3</v>
      </c>
      <c r="DF775" s="2" t="s">
        <v>3</v>
      </c>
      <c r="DG775" s="2" t="s">
        <v>3</v>
      </c>
      <c r="DH775" s="2" t="s">
        <v>3</v>
      </c>
      <c r="DI775" s="2" t="s">
        <v>3</v>
      </c>
      <c r="DJ775" s="2" t="s">
        <v>3</v>
      </c>
      <c r="DK775" s="2" t="s">
        <v>3</v>
      </c>
      <c r="DL775" s="2" t="s">
        <v>3</v>
      </c>
      <c r="DM775" s="2" t="s">
        <v>3</v>
      </c>
      <c r="DN775" s="2">
        <v>0</v>
      </c>
      <c r="DO775" s="2">
        <v>0</v>
      </c>
      <c r="DP775" s="2">
        <v>1</v>
      </c>
      <c r="DQ775" s="2">
        <v>1</v>
      </c>
      <c r="DR775" s="2"/>
      <c r="DS775" s="2"/>
      <c r="DT775" s="2"/>
      <c r="DU775" s="2">
        <v>1009</v>
      </c>
      <c r="DV775" s="2" t="s">
        <v>32</v>
      </c>
      <c r="DW775" s="2" t="s">
        <v>32</v>
      </c>
      <c r="DX775" s="2">
        <v>1000</v>
      </c>
      <c r="DY775" s="2"/>
      <c r="DZ775" s="2"/>
      <c r="EA775" s="2"/>
      <c r="EB775" s="2"/>
      <c r="EC775" s="2"/>
      <c r="ED775" s="2"/>
      <c r="EE775" s="2">
        <v>31102119</v>
      </c>
      <c r="EF775" s="2">
        <v>8</v>
      </c>
      <c r="EG775" s="2" t="s">
        <v>34</v>
      </c>
      <c r="EH775" s="2">
        <v>0</v>
      </c>
      <c r="EI775" s="2" t="s">
        <v>3</v>
      </c>
      <c r="EJ775" s="2">
        <v>1</v>
      </c>
      <c r="EK775" s="2">
        <v>500001</v>
      </c>
      <c r="EL775" s="2" t="s">
        <v>35</v>
      </c>
      <c r="EM775" s="2" t="s">
        <v>36</v>
      </c>
      <c r="EN775" s="2"/>
      <c r="EO775" s="2" t="s">
        <v>3</v>
      </c>
      <c r="EP775" s="2"/>
      <c r="EQ775" s="2">
        <v>0</v>
      </c>
      <c r="ER775" s="2">
        <v>10068</v>
      </c>
      <c r="ES775" s="2">
        <v>10068</v>
      </c>
      <c r="ET775" s="2">
        <v>0</v>
      </c>
      <c r="EU775" s="2">
        <v>0</v>
      </c>
      <c r="EV775" s="2">
        <v>0</v>
      </c>
      <c r="EW775" s="2">
        <v>0</v>
      </c>
      <c r="EX775" s="2">
        <v>0</v>
      </c>
      <c r="EY775" s="2">
        <v>0</v>
      </c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>
        <v>0</v>
      </c>
      <c r="FR775" s="2">
        <f t="shared" si="719"/>
        <v>0</v>
      </c>
      <c r="FS775" s="2">
        <v>0</v>
      </c>
      <c r="FT775" s="2"/>
      <c r="FU775" s="2"/>
      <c r="FV775" s="2"/>
      <c r="FW775" s="2"/>
      <c r="FX775" s="2">
        <v>0</v>
      </c>
      <c r="FY775" s="2">
        <v>0</v>
      </c>
      <c r="FZ775" s="2"/>
      <c r="GA775" s="2" t="s">
        <v>3</v>
      </c>
      <c r="GB775" s="2"/>
      <c r="GC775" s="2"/>
      <c r="GD775" s="2">
        <v>1</v>
      </c>
      <c r="GE775" s="2"/>
      <c r="GF775" s="2">
        <v>960438781</v>
      </c>
      <c r="GG775" s="2">
        <v>2</v>
      </c>
      <c r="GH775" s="2">
        <v>1</v>
      </c>
      <c r="GI775" s="2">
        <v>-2</v>
      </c>
      <c r="GJ775" s="2">
        <v>0</v>
      </c>
      <c r="GK775" s="2">
        <v>0</v>
      </c>
      <c r="GL775" s="2">
        <f t="shared" si="720"/>
        <v>0</v>
      </c>
      <c r="GM775" s="2">
        <f t="shared" si="721"/>
        <v>94.64</v>
      </c>
      <c r="GN775" s="2">
        <f t="shared" si="722"/>
        <v>94.64</v>
      </c>
      <c r="GO775" s="2">
        <f t="shared" si="723"/>
        <v>0</v>
      </c>
      <c r="GP775" s="2">
        <f t="shared" si="724"/>
        <v>0</v>
      </c>
      <c r="GQ775" s="2"/>
      <c r="GR775" s="2">
        <v>0</v>
      </c>
      <c r="GS775" s="2">
        <v>3</v>
      </c>
      <c r="GT775" s="2">
        <v>0</v>
      </c>
      <c r="GU775" s="2" t="s">
        <v>3</v>
      </c>
      <c r="GV775" s="2">
        <f t="shared" si="725"/>
        <v>0</v>
      </c>
      <c r="GW775" s="2">
        <v>1</v>
      </c>
      <c r="GX775" s="2">
        <f t="shared" si="726"/>
        <v>0</v>
      </c>
      <c r="GY775" s="2"/>
      <c r="GZ775" s="2"/>
      <c r="HA775" s="2">
        <v>0</v>
      </c>
      <c r="HB775" s="2">
        <v>0</v>
      </c>
      <c r="HC775" s="2">
        <f t="shared" si="727"/>
        <v>0</v>
      </c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>
        <v>0</v>
      </c>
      <c r="IL775" s="2"/>
      <c r="IM775" s="2"/>
      <c r="IN775" s="2"/>
      <c r="IO775" s="2"/>
      <c r="IP775" s="2"/>
      <c r="IQ775" s="2"/>
      <c r="IR775" s="2"/>
      <c r="IS775" s="2"/>
      <c r="IT775" s="2"/>
      <c r="IU775" s="2"/>
    </row>
    <row r="776" spans="1:255">
      <c r="A776">
        <v>17</v>
      </c>
      <c r="B776">
        <v>1</v>
      </c>
      <c r="E776" t="s">
        <v>388</v>
      </c>
      <c r="F776" t="s">
        <v>30</v>
      </c>
      <c r="G776" t="s">
        <v>31</v>
      </c>
      <c r="H776" t="s">
        <v>32</v>
      </c>
      <c r="I776">
        <v>9.4000000000000004E-3</v>
      </c>
      <c r="J776">
        <v>0</v>
      </c>
      <c r="O776">
        <f t="shared" si="693"/>
        <v>94.64</v>
      </c>
      <c r="P776">
        <f t="shared" si="694"/>
        <v>94.64</v>
      </c>
      <c r="Q776">
        <f t="shared" si="695"/>
        <v>0</v>
      </c>
      <c r="R776">
        <f t="shared" si="696"/>
        <v>0</v>
      </c>
      <c r="S776">
        <f t="shared" si="697"/>
        <v>0</v>
      </c>
      <c r="T776">
        <f t="shared" si="698"/>
        <v>0</v>
      </c>
      <c r="U776">
        <f t="shared" si="699"/>
        <v>0</v>
      </c>
      <c r="V776">
        <f t="shared" si="700"/>
        <v>0</v>
      </c>
      <c r="W776">
        <f t="shared" si="701"/>
        <v>0</v>
      </c>
      <c r="X776">
        <f t="shared" si="702"/>
        <v>0</v>
      </c>
      <c r="Y776">
        <f t="shared" si="703"/>
        <v>0</v>
      </c>
      <c r="AA776">
        <v>33304960</v>
      </c>
      <c r="AB776">
        <f t="shared" si="704"/>
        <v>10068</v>
      </c>
      <c r="AC776">
        <f t="shared" si="705"/>
        <v>10068</v>
      </c>
      <c r="AD776">
        <f>ROUND((((ET776)-(EU776))+AE776),2)</f>
        <v>0</v>
      </c>
      <c r="AE776">
        <f t="shared" si="728"/>
        <v>0</v>
      </c>
      <c r="AF776">
        <f t="shared" si="728"/>
        <v>0</v>
      </c>
      <c r="AG776">
        <f t="shared" si="706"/>
        <v>0</v>
      </c>
      <c r="AH776">
        <f t="shared" si="729"/>
        <v>0</v>
      </c>
      <c r="AI776">
        <f t="shared" si="729"/>
        <v>0</v>
      </c>
      <c r="AJ776">
        <f t="shared" si="707"/>
        <v>0</v>
      </c>
      <c r="AK776">
        <v>10068</v>
      </c>
      <c r="AL776">
        <v>10068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1</v>
      </c>
      <c r="AW776">
        <v>1</v>
      </c>
      <c r="AZ776">
        <v>1</v>
      </c>
      <c r="BA776">
        <v>1</v>
      </c>
      <c r="BB776">
        <v>1</v>
      </c>
      <c r="BC776">
        <v>1</v>
      </c>
      <c r="BD776" t="s">
        <v>3</v>
      </c>
      <c r="BE776" t="s">
        <v>3</v>
      </c>
      <c r="BF776" t="s">
        <v>3</v>
      </c>
      <c r="BG776" t="s">
        <v>3</v>
      </c>
      <c r="BH776">
        <v>3</v>
      </c>
      <c r="BI776">
        <v>1</v>
      </c>
      <c r="BJ776" t="s">
        <v>33</v>
      </c>
      <c r="BM776">
        <v>500001</v>
      </c>
      <c r="BN776">
        <v>0</v>
      </c>
      <c r="BO776" t="s">
        <v>3</v>
      </c>
      <c r="BP776">
        <v>0</v>
      </c>
      <c r="BQ776">
        <v>8</v>
      </c>
      <c r="BR776">
        <v>0</v>
      </c>
      <c r="BS776">
        <v>1</v>
      </c>
      <c r="BT776">
        <v>1</v>
      </c>
      <c r="BU776">
        <v>1</v>
      </c>
      <c r="BV776">
        <v>1</v>
      </c>
      <c r="BW776">
        <v>1</v>
      </c>
      <c r="BX776">
        <v>1</v>
      </c>
      <c r="BY776" t="s">
        <v>3</v>
      </c>
      <c r="BZ776">
        <v>0</v>
      </c>
      <c r="CA776">
        <v>0</v>
      </c>
      <c r="CE776">
        <v>0</v>
      </c>
      <c r="CF776">
        <v>0</v>
      </c>
      <c r="CG776">
        <v>0</v>
      </c>
      <c r="CM776">
        <v>0</v>
      </c>
      <c r="CN776" t="s">
        <v>3</v>
      </c>
      <c r="CO776">
        <v>0</v>
      </c>
      <c r="CP776">
        <f t="shared" si="708"/>
        <v>94.64</v>
      </c>
      <c r="CQ776">
        <f t="shared" si="709"/>
        <v>10068</v>
      </c>
      <c r="CR776">
        <f t="shared" si="710"/>
        <v>0</v>
      </c>
      <c r="CS776">
        <f t="shared" si="711"/>
        <v>0</v>
      </c>
      <c r="CT776">
        <f t="shared" si="712"/>
        <v>0</v>
      </c>
      <c r="CU776">
        <f t="shared" si="713"/>
        <v>0</v>
      </c>
      <c r="CV776">
        <f t="shared" si="714"/>
        <v>0</v>
      </c>
      <c r="CW776">
        <f t="shared" si="715"/>
        <v>0</v>
      </c>
      <c r="CX776">
        <f t="shared" si="716"/>
        <v>0</v>
      </c>
      <c r="CY776">
        <f t="shared" si="717"/>
        <v>0</v>
      </c>
      <c r="CZ776">
        <f t="shared" si="718"/>
        <v>0</v>
      </c>
      <c r="DC776" t="s">
        <v>3</v>
      </c>
      <c r="DD776" t="s">
        <v>3</v>
      </c>
      <c r="DE776" t="s">
        <v>3</v>
      </c>
      <c r="DF776" t="s">
        <v>3</v>
      </c>
      <c r="DG776" t="s">
        <v>3</v>
      </c>
      <c r="DH776" t="s">
        <v>3</v>
      </c>
      <c r="DI776" t="s">
        <v>3</v>
      </c>
      <c r="DJ776" t="s">
        <v>3</v>
      </c>
      <c r="DK776" t="s">
        <v>3</v>
      </c>
      <c r="DL776" t="s">
        <v>3</v>
      </c>
      <c r="DM776" t="s">
        <v>3</v>
      </c>
      <c r="DN776">
        <v>0</v>
      </c>
      <c r="DO776">
        <v>0</v>
      </c>
      <c r="DP776">
        <v>1</v>
      </c>
      <c r="DQ776">
        <v>1</v>
      </c>
      <c r="DU776">
        <v>1009</v>
      </c>
      <c r="DV776" t="s">
        <v>32</v>
      </c>
      <c r="DW776" t="s">
        <v>32</v>
      </c>
      <c r="DX776">
        <v>1000</v>
      </c>
      <c r="EE776">
        <v>31102119</v>
      </c>
      <c r="EF776">
        <v>8</v>
      </c>
      <c r="EG776" t="s">
        <v>34</v>
      </c>
      <c r="EH776">
        <v>0</v>
      </c>
      <c r="EI776" t="s">
        <v>3</v>
      </c>
      <c r="EJ776">
        <v>1</v>
      </c>
      <c r="EK776">
        <v>500001</v>
      </c>
      <c r="EL776" t="s">
        <v>35</v>
      </c>
      <c r="EM776" t="s">
        <v>36</v>
      </c>
      <c r="EO776" t="s">
        <v>3</v>
      </c>
      <c r="EQ776">
        <v>0</v>
      </c>
      <c r="ER776">
        <v>10068</v>
      </c>
      <c r="ES776">
        <v>10068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FQ776">
        <v>0</v>
      </c>
      <c r="FR776">
        <f t="shared" si="719"/>
        <v>0</v>
      </c>
      <c r="FS776">
        <v>0</v>
      </c>
      <c r="FX776">
        <v>0</v>
      </c>
      <c r="FY776">
        <v>0</v>
      </c>
      <c r="GA776" t="s">
        <v>3</v>
      </c>
      <c r="GD776">
        <v>1</v>
      </c>
      <c r="GF776">
        <v>960438781</v>
      </c>
      <c r="GG776">
        <v>2</v>
      </c>
      <c r="GH776">
        <v>1</v>
      </c>
      <c r="GI776">
        <v>-2</v>
      </c>
      <c r="GJ776">
        <v>0</v>
      </c>
      <c r="GK776">
        <v>0</v>
      </c>
      <c r="GL776">
        <f t="shared" si="720"/>
        <v>0</v>
      </c>
      <c r="GM776">
        <f t="shared" si="721"/>
        <v>94.64</v>
      </c>
      <c r="GN776">
        <f t="shared" si="722"/>
        <v>94.64</v>
      </c>
      <c r="GO776">
        <f t="shared" si="723"/>
        <v>0</v>
      </c>
      <c r="GP776">
        <f t="shared" si="724"/>
        <v>0</v>
      </c>
      <c r="GR776">
        <v>0</v>
      </c>
      <c r="GS776">
        <v>3</v>
      </c>
      <c r="GT776">
        <v>0</v>
      </c>
      <c r="GU776" t="s">
        <v>3</v>
      </c>
      <c r="GV776">
        <f t="shared" si="725"/>
        <v>0</v>
      </c>
      <c r="GW776">
        <v>1</v>
      </c>
      <c r="GX776">
        <f t="shared" si="726"/>
        <v>0</v>
      </c>
      <c r="HA776">
        <v>0</v>
      </c>
      <c r="HB776">
        <v>0</v>
      </c>
      <c r="HC776">
        <f t="shared" si="727"/>
        <v>0</v>
      </c>
      <c r="IK776">
        <v>0</v>
      </c>
    </row>
    <row r="777" spans="1:255">
      <c r="A777" s="2">
        <v>17</v>
      </c>
      <c r="B777" s="2">
        <v>1</v>
      </c>
      <c r="C777" s="2"/>
      <c r="D777" s="2"/>
      <c r="E777" s="2" t="s">
        <v>389</v>
      </c>
      <c r="F777" s="2" t="s">
        <v>38</v>
      </c>
      <c r="G777" s="2" t="s">
        <v>390</v>
      </c>
      <c r="H777" s="2" t="s">
        <v>40</v>
      </c>
      <c r="I777" s="2">
        <v>1</v>
      </c>
      <c r="J777" s="2">
        <v>0</v>
      </c>
      <c r="K777" s="2"/>
      <c r="L777" s="2"/>
      <c r="M777" s="2"/>
      <c r="N777" s="2"/>
      <c r="O777" s="2">
        <f t="shared" si="693"/>
        <v>0</v>
      </c>
      <c r="P777" s="2">
        <f t="shared" si="694"/>
        <v>0</v>
      </c>
      <c r="Q777" s="2">
        <f t="shared" si="695"/>
        <v>0</v>
      </c>
      <c r="R777" s="2">
        <f t="shared" si="696"/>
        <v>0</v>
      </c>
      <c r="S777" s="2">
        <f t="shared" si="697"/>
        <v>0</v>
      </c>
      <c r="T777" s="2">
        <f t="shared" si="698"/>
        <v>0</v>
      </c>
      <c r="U777" s="2">
        <f t="shared" si="699"/>
        <v>0</v>
      </c>
      <c r="V777" s="2">
        <f t="shared" si="700"/>
        <v>0</v>
      </c>
      <c r="W777" s="2">
        <f t="shared" si="701"/>
        <v>0</v>
      </c>
      <c r="X777" s="2">
        <f t="shared" si="702"/>
        <v>0</v>
      </c>
      <c r="Y777" s="2">
        <f t="shared" si="703"/>
        <v>0</v>
      </c>
      <c r="Z777" s="2"/>
      <c r="AA777" s="2">
        <v>33304975</v>
      </c>
      <c r="AB777" s="2">
        <f t="shared" si="704"/>
        <v>0</v>
      </c>
      <c r="AC777" s="2">
        <f t="shared" si="705"/>
        <v>0</v>
      </c>
      <c r="AD777" s="2">
        <f>ROUND((((ET777)-(EU777))+AE777),2)</f>
        <v>0</v>
      </c>
      <c r="AE777" s="2">
        <f t="shared" si="728"/>
        <v>0</v>
      </c>
      <c r="AF777" s="2">
        <f t="shared" si="728"/>
        <v>0</v>
      </c>
      <c r="AG777" s="2">
        <f t="shared" si="706"/>
        <v>0</v>
      </c>
      <c r="AH777" s="2">
        <f t="shared" si="729"/>
        <v>0</v>
      </c>
      <c r="AI777" s="2">
        <f t="shared" si="729"/>
        <v>0</v>
      </c>
      <c r="AJ777" s="2">
        <f t="shared" si="707"/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1</v>
      </c>
      <c r="AW777" s="2">
        <v>1</v>
      </c>
      <c r="AX777" s="2"/>
      <c r="AY777" s="2"/>
      <c r="AZ777" s="2">
        <v>1</v>
      </c>
      <c r="BA777" s="2">
        <v>1</v>
      </c>
      <c r="BB777" s="2">
        <v>1</v>
      </c>
      <c r="BC777" s="2">
        <v>1</v>
      </c>
      <c r="BD777" s="2" t="s">
        <v>3</v>
      </c>
      <c r="BE777" s="2" t="s">
        <v>3</v>
      </c>
      <c r="BF777" s="2" t="s">
        <v>3</v>
      </c>
      <c r="BG777" s="2" t="s">
        <v>3</v>
      </c>
      <c r="BH777" s="2">
        <v>3</v>
      </c>
      <c r="BI777" s="2">
        <v>3</v>
      </c>
      <c r="BJ777" s="2" t="s">
        <v>3</v>
      </c>
      <c r="BK777" s="2"/>
      <c r="BL777" s="2"/>
      <c r="BM777" s="2">
        <v>1100</v>
      </c>
      <c r="BN777" s="2">
        <v>0</v>
      </c>
      <c r="BO777" s="2" t="s">
        <v>3</v>
      </c>
      <c r="BP777" s="2">
        <v>0</v>
      </c>
      <c r="BQ777" s="2">
        <v>21</v>
      </c>
      <c r="BR777" s="2">
        <v>0</v>
      </c>
      <c r="BS777" s="2">
        <v>1</v>
      </c>
      <c r="BT777" s="2">
        <v>1</v>
      </c>
      <c r="BU777" s="2">
        <v>1</v>
      </c>
      <c r="BV777" s="2">
        <v>1</v>
      </c>
      <c r="BW777" s="2">
        <v>1</v>
      </c>
      <c r="BX777" s="2">
        <v>1</v>
      </c>
      <c r="BY777" s="2" t="s">
        <v>3</v>
      </c>
      <c r="BZ777" s="2">
        <v>0</v>
      </c>
      <c r="CA777" s="2">
        <v>0</v>
      </c>
      <c r="CB777" s="2"/>
      <c r="CC777" s="2"/>
      <c r="CD777" s="2"/>
      <c r="CE777" s="2">
        <v>0</v>
      </c>
      <c r="CF777" s="2">
        <v>0</v>
      </c>
      <c r="CG777" s="2">
        <v>0</v>
      </c>
      <c r="CH777" s="2"/>
      <c r="CI777" s="2"/>
      <c r="CJ777" s="2"/>
      <c r="CK777" s="2"/>
      <c r="CL777" s="2"/>
      <c r="CM777" s="2">
        <v>0</v>
      </c>
      <c r="CN777" s="2" t="s">
        <v>3</v>
      </c>
      <c r="CO777" s="2">
        <v>0</v>
      </c>
      <c r="CP777" s="2">
        <f t="shared" si="708"/>
        <v>0</v>
      </c>
      <c r="CQ777" s="2">
        <f t="shared" si="709"/>
        <v>0</v>
      </c>
      <c r="CR777" s="2">
        <f t="shared" si="710"/>
        <v>0</v>
      </c>
      <c r="CS777" s="2">
        <f t="shared" si="711"/>
        <v>0</v>
      </c>
      <c r="CT777" s="2">
        <f t="shared" si="712"/>
        <v>0</v>
      </c>
      <c r="CU777" s="2">
        <f t="shared" si="713"/>
        <v>0</v>
      </c>
      <c r="CV777" s="2">
        <f t="shared" si="714"/>
        <v>0</v>
      </c>
      <c r="CW777" s="2">
        <f t="shared" si="715"/>
        <v>0</v>
      </c>
      <c r="CX777" s="2">
        <f t="shared" si="716"/>
        <v>0</v>
      </c>
      <c r="CY777" s="2">
        <f t="shared" si="717"/>
        <v>0</v>
      </c>
      <c r="CZ777" s="2">
        <f t="shared" si="718"/>
        <v>0</v>
      </c>
      <c r="DA777" s="2"/>
      <c r="DB777" s="2"/>
      <c r="DC777" s="2" t="s">
        <v>3</v>
      </c>
      <c r="DD777" s="2" t="s">
        <v>3</v>
      </c>
      <c r="DE777" s="2" t="s">
        <v>3</v>
      </c>
      <c r="DF777" s="2" t="s">
        <v>3</v>
      </c>
      <c r="DG777" s="2" t="s">
        <v>3</v>
      </c>
      <c r="DH777" s="2" t="s">
        <v>3</v>
      </c>
      <c r="DI777" s="2" t="s">
        <v>3</v>
      </c>
      <c r="DJ777" s="2" t="s">
        <v>3</v>
      </c>
      <c r="DK777" s="2" t="s">
        <v>3</v>
      </c>
      <c r="DL777" s="2" t="s">
        <v>3</v>
      </c>
      <c r="DM777" s="2" t="s">
        <v>3</v>
      </c>
      <c r="DN777" s="2">
        <v>0</v>
      </c>
      <c r="DO777" s="2">
        <v>0</v>
      </c>
      <c r="DP777" s="2">
        <v>1</v>
      </c>
      <c r="DQ777" s="2">
        <v>1</v>
      </c>
      <c r="DR777" s="2"/>
      <c r="DS777" s="2"/>
      <c r="DT777" s="2"/>
      <c r="DU777" s="2">
        <v>1010</v>
      </c>
      <c r="DV777" s="2" t="s">
        <v>40</v>
      </c>
      <c r="DW777" s="2" t="s">
        <v>40</v>
      </c>
      <c r="DX777" s="2">
        <v>1</v>
      </c>
      <c r="DY777" s="2"/>
      <c r="DZ777" s="2"/>
      <c r="EA777" s="2"/>
      <c r="EB777" s="2"/>
      <c r="EC777" s="2"/>
      <c r="ED777" s="2"/>
      <c r="EE777" s="2">
        <v>31102366</v>
      </c>
      <c r="EF777" s="2">
        <v>8</v>
      </c>
      <c r="EG777" s="2" t="s">
        <v>34</v>
      </c>
      <c r="EH777" s="2">
        <v>0</v>
      </c>
      <c r="EI777" s="2" t="s">
        <v>3</v>
      </c>
      <c r="EJ777" s="2">
        <v>1</v>
      </c>
      <c r="EK777" s="2">
        <v>1100</v>
      </c>
      <c r="EL777" s="2" t="s">
        <v>41</v>
      </c>
      <c r="EM777" s="2" t="s">
        <v>42</v>
      </c>
      <c r="EN777" s="2"/>
      <c r="EO777" s="2" t="s">
        <v>3</v>
      </c>
      <c r="EP777" s="2"/>
      <c r="EQ777" s="2">
        <v>0</v>
      </c>
      <c r="ER777" s="2">
        <v>0</v>
      </c>
      <c r="ES777" s="2">
        <v>0</v>
      </c>
      <c r="ET777" s="2">
        <v>0</v>
      </c>
      <c r="EU777" s="2">
        <v>0</v>
      </c>
      <c r="EV777" s="2">
        <v>0</v>
      </c>
      <c r="EW777" s="2">
        <v>0</v>
      </c>
      <c r="EX777" s="2">
        <v>0</v>
      </c>
      <c r="EY777" s="2">
        <v>0</v>
      </c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>
        <v>0</v>
      </c>
      <c r="FR777" s="2">
        <f t="shared" si="719"/>
        <v>0</v>
      </c>
      <c r="FS777" s="2">
        <v>0</v>
      </c>
      <c r="FT777" s="2"/>
      <c r="FU777" s="2"/>
      <c r="FV777" s="2"/>
      <c r="FW777" s="2"/>
      <c r="FX777" s="2">
        <v>0</v>
      </c>
      <c r="FY777" s="2">
        <v>0</v>
      </c>
      <c r="FZ777" s="2"/>
      <c r="GA777" s="2" t="s">
        <v>3</v>
      </c>
      <c r="GB777" s="2"/>
      <c r="GC777" s="2"/>
      <c r="GD777" s="2">
        <v>1</v>
      </c>
      <c r="GE777" s="2"/>
      <c r="GF777" s="2">
        <v>1958567328</v>
      </c>
      <c r="GG777" s="2">
        <v>2</v>
      </c>
      <c r="GH777" s="2">
        <v>0</v>
      </c>
      <c r="GI777" s="2">
        <v>-2</v>
      </c>
      <c r="GJ777" s="2">
        <v>0</v>
      </c>
      <c r="GK777" s="2">
        <v>0</v>
      </c>
      <c r="GL777" s="2">
        <f t="shared" si="720"/>
        <v>0</v>
      </c>
      <c r="GM777" s="2">
        <f t="shared" si="721"/>
        <v>0</v>
      </c>
      <c r="GN777" s="2">
        <f t="shared" si="722"/>
        <v>0</v>
      </c>
      <c r="GO777" s="2">
        <f t="shared" si="723"/>
        <v>0</v>
      </c>
      <c r="GP777" s="2">
        <f t="shared" si="724"/>
        <v>0</v>
      </c>
      <c r="GQ777" s="2"/>
      <c r="GR777" s="2">
        <v>0</v>
      </c>
      <c r="GS777" s="2">
        <v>3</v>
      </c>
      <c r="GT777" s="2">
        <v>0</v>
      </c>
      <c r="GU777" s="2" t="s">
        <v>3</v>
      </c>
      <c r="GV777" s="2">
        <f t="shared" si="725"/>
        <v>0</v>
      </c>
      <c r="GW777" s="2">
        <v>1</v>
      </c>
      <c r="GX777" s="2">
        <f t="shared" si="726"/>
        <v>0</v>
      </c>
      <c r="GY777" s="2"/>
      <c r="GZ777" s="2"/>
      <c r="HA777" s="2">
        <v>0</v>
      </c>
      <c r="HB777" s="2">
        <v>0</v>
      </c>
      <c r="HC777" s="2">
        <f t="shared" si="727"/>
        <v>0</v>
      </c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>
        <v>0</v>
      </c>
      <c r="IL777" s="2"/>
      <c r="IM777" s="2"/>
      <c r="IN777" s="2"/>
      <c r="IO777" s="2"/>
      <c r="IP777" s="2"/>
      <c r="IQ777" s="2"/>
      <c r="IR777" s="2"/>
      <c r="IS777" s="2"/>
      <c r="IT777" s="2"/>
      <c r="IU777" s="2"/>
    </row>
    <row r="778" spans="1:255">
      <c r="A778">
        <v>17</v>
      </c>
      <c r="B778">
        <v>1</v>
      </c>
      <c r="E778" t="s">
        <v>389</v>
      </c>
      <c r="F778" t="s">
        <v>38</v>
      </c>
      <c r="G778" t="s">
        <v>390</v>
      </c>
      <c r="H778" t="s">
        <v>40</v>
      </c>
      <c r="I778">
        <v>1</v>
      </c>
      <c r="J778">
        <v>0</v>
      </c>
      <c r="O778">
        <f t="shared" si="693"/>
        <v>33546.86</v>
      </c>
      <c r="P778">
        <f t="shared" si="694"/>
        <v>33546.86</v>
      </c>
      <c r="Q778">
        <f t="shared" si="695"/>
        <v>0</v>
      </c>
      <c r="R778">
        <f t="shared" si="696"/>
        <v>0</v>
      </c>
      <c r="S778">
        <f t="shared" si="697"/>
        <v>0</v>
      </c>
      <c r="T778">
        <f t="shared" si="698"/>
        <v>0</v>
      </c>
      <c r="U778">
        <f t="shared" si="699"/>
        <v>0</v>
      </c>
      <c r="V778">
        <f t="shared" si="700"/>
        <v>0</v>
      </c>
      <c r="W778">
        <f t="shared" si="701"/>
        <v>0</v>
      </c>
      <c r="X778">
        <f t="shared" si="702"/>
        <v>0</v>
      </c>
      <c r="Y778">
        <f t="shared" si="703"/>
        <v>0</v>
      </c>
      <c r="AA778">
        <v>33304960</v>
      </c>
      <c r="AB778">
        <f t="shared" si="704"/>
        <v>33546.86</v>
      </c>
      <c r="AC778">
        <f t="shared" si="705"/>
        <v>33546.86</v>
      </c>
      <c r="AD778">
        <f>ROUND((((ET778)-(EU778))+AE778),2)</f>
        <v>0</v>
      </c>
      <c r="AE778">
        <f t="shared" si="728"/>
        <v>0</v>
      </c>
      <c r="AF778">
        <f t="shared" si="728"/>
        <v>0</v>
      </c>
      <c r="AG778">
        <f t="shared" si="706"/>
        <v>0</v>
      </c>
      <c r="AH778">
        <f t="shared" si="729"/>
        <v>0</v>
      </c>
      <c r="AI778">
        <f t="shared" si="729"/>
        <v>0</v>
      </c>
      <c r="AJ778">
        <f t="shared" si="707"/>
        <v>0</v>
      </c>
      <c r="AK778">
        <v>33546.86</v>
      </c>
      <c r="AL778">
        <v>33546.86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1</v>
      </c>
      <c r="AW778">
        <v>1</v>
      </c>
      <c r="AZ778">
        <v>1</v>
      </c>
      <c r="BA778">
        <v>1</v>
      </c>
      <c r="BB778">
        <v>1</v>
      </c>
      <c r="BC778">
        <v>1</v>
      </c>
      <c r="BD778" t="s">
        <v>3</v>
      </c>
      <c r="BE778" t="s">
        <v>3</v>
      </c>
      <c r="BF778" t="s">
        <v>3</v>
      </c>
      <c r="BG778" t="s">
        <v>3</v>
      </c>
      <c r="BH778">
        <v>3</v>
      </c>
      <c r="BI778">
        <v>3</v>
      </c>
      <c r="BJ778" t="s">
        <v>3</v>
      </c>
      <c r="BM778">
        <v>1100</v>
      </c>
      <c r="BN778">
        <v>0</v>
      </c>
      <c r="BO778" t="s">
        <v>3</v>
      </c>
      <c r="BP778">
        <v>0</v>
      </c>
      <c r="BQ778">
        <v>21</v>
      </c>
      <c r="BR778">
        <v>0</v>
      </c>
      <c r="BS778">
        <v>1</v>
      </c>
      <c r="BT778">
        <v>1</v>
      </c>
      <c r="BU778">
        <v>1</v>
      </c>
      <c r="BV778">
        <v>1</v>
      </c>
      <c r="BW778">
        <v>1</v>
      </c>
      <c r="BX778">
        <v>1</v>
      </c>
      <c r="BY778" t="s">
        <v>3</v>
      </c>
      <c r="BZ778">
        <v>0</v>
      </c>
      <c r="CA778">
        <v>0</v>
      </c>
      <c r="CE778">
        <v>0</v>
      </c>
      <c r="CF778">
        <v>0</v>
      </c>
      <c r="CG778">
        <v>0</v>
      </c>
      <c r="CM778">
        <v>0</v>
      </c>
      <c r="CN778" t="s">
        <v>3</v>
      </c>
      <c r="CO778">
        <v>0</v>
      </c>
      <c r="CP778">
        <f t="shared" si="708"/>
        <v>33546.86</v>
      </c>
      <c r="CQ778">
        <f t="shared" si="709"/>
        <v>33546.86</v>
      </c>
      <c r="CR778">
        <f t="shared" si="710"/>
        <v>0</v>
      </c>
      <c r="CS778">
        <f t="shared" si="711"/>
        <v>0</v>
      </c>
      <c r="CT778">
        <f t="shared" si="712"/>
        <v>0</v>
      </c>
      <c r="CU778">
        <f t="shared" si="713"/>
        <v>0</v>
      </c>
      <c r="CV778">
        <f t="shared" si="714"/>
        <v>0</v>
      </c>
      <c r="CW778">
        <f t="shared" si="715"/>
        <v>0</v>
      </c>
      <c r="CX778">
        <f t="shared" si="716"/>
        <v>0</v>
      </c>
      <c r="CY778">
        <f t="shared" si="717"/>
        <v>0</v>
      </c>
      <c r="CZ778">
        <f t="shared" si="718"/>
        <v>0</v>
      </c>
      <c r="DC778" t="s">
        <v>3</v>
      </c>
      <c r="DD778" t="s">
        <v>3</v>
      </c>
      <c r="DE778" t="s">
        <v>3</v>
      </c>
      <c r="DF778" t="s">
        <v>3</v>
      </c>
      <c r="DG778" t="s">
        <v>3</v>
      </c>
      <c r="DH778" t="s">
        <v>3</v>
      </c>
      <c r="DI778" t="s">
        <v>3</v>
      </c>
      <c r="DJ778" t="s">
        <v>3</v>
      </c>
      <c r="DK778" t="s">
        <v>3</v>
      </c>
      <c r="DL778" t="s">
        <v>3</v>
      </c>
      <c r="DM778" t="s">
        <v>3</v>
      </c>
      <c r="DN778">
        <v>0</v>
      </c>
      <c r="DO778">
        <v>0</v>
      </c>
      <c r="DP778">
        <v>1</v>
      </c>
      <c r="DQ778">
        <v>1</v>
      </c>
      <c r="DU778">
        <v>1010</v>
      </c>
      <c r="DV778" t="s">
        <v>40</v>
      </c>
      <c r="DW778" t="s">
        <v>40</v>
      </c>
      <c r="DX778">
        <v>1</v>
      </c>
      <c r="EE778">
        <v>31102366</v>
      </c>
      <c r="EF778">
        <v>8</v>
      </c>
      <c r="EG778" t="s">
        <v>34</v>
      </c>
      <c r="EH778">
        <v>0</v>
      </c>
      <c r="EI778" t="s">
        <v>3</v>
      </c>
      <c r="EJ778">
        <v>1</v>
      </c>
      <c r="EK778">
        <v>1100</v>
      </c>
      <c r="EL778" t="s">
        <v>41</v>
      </c>
      <c r="EM778" t="s">
        <v>42</v>
      </c>
      <c r="EO778" t="s">
        <v>3</v>
      </c>
      <c r="EQ778">
        <v>0</v>
      </c>
      <c r="ER778">
        <v>33546.86</v>
      </c>
      <c r="ES778">
        <v>33546.86</v>
      </c>
      <c r="ET778">
        <v>0</v>
      </c>
      <c r="EU778">
        <v>0</v>
      </c>
      <c r="EV778">
        <v>0</v>
      </c>
      <c r="EW778">
        <v>0</v>
      </c>
      <c r="EX778">
        <v>0</v>
      </c>
      <c r="EY778">
        <v>0</v>
      </c>
      <c r="EZ778">
        <v>5</v>
      </c>
      <c r="FC778">
        <v>1</v>
      </c>
      <c r="FD778">
        <v>18</v>
      </c>
      <c r="FF778">
        <v>151391.46</v>
      </c>
      <c r="FQ778">
        <v>0</v>
      </c>
      <c r="FR778">
        <f t="shared" si="719"/>
        <v>33546.86</v>
      </c>
      <c r="FS778">
        <v>0</v>
      </c>
      <c r="FX778">
        <v>0</v>
      </c>
      <c r="FY778">
        <v>0</v>
      </c>
      <c r="GA778" t="s">
        <v>331</v>
      </c>
      <c r="GD778">
        <v>1</v>
      </c>
      <c r="GF778">
        <v>1958567328</v>
      </c>
      <c r="GG778">
        <v>2</v>
      </c>
      <c r="GH778">
        <v>3</v>
      </c>
      <c r="GI778">
        <v>3</v>
      </c>
      <c r="GJ778">
        <v>0</v>
      </c>
      <c r="GK778">
        <v>0</v>
      </c>
      <c r="GL778">
        <f t="shared" si="720"/>
        <v>0</v>
      </c>
      <c r="GM778">
        <f t="shared" si="721"/>
        <v>33546.86</v>
      </c>
      <c r="GN778">
        <f t="shared" si="722"/>
        <v>0</v>
      </c>
      <c r="GO778">
        <f t="shared" si="723"/>
        <v>0</v>
      </c>
      <c r="GP778">
        <f t="shared" si="724"/>
        <v>0</v>
      </c>
      <c r="GR778">
        <v>1</v>
      </c>
      <c r="GS778">
        <v>1</v>
      </c>
      <c r="GT778">
        <v>0</v>
      </c>
      <c r="GU778" t="s">
        <v>3</v>
      </c>
      <c r="GV778">
        <f t="shared" si="725"/>
        <v>0</v>
      </c>
      <c r="GW778">
        <v>1</v>
      </c>
      <c r="GX778">
        <f t="shared" si="726"/>
        <v>0</v>
      </c>
      <c r="HA778">
        <v>0</v>
      </c>
      <c r="HB778">
        <v>0</v>
      </c>
      <c r="HC778">
        <f t="shared" si="727"/>
        <v>0</v>
      </c>
      <c r="IK778">
        <v>0</v>
      </c>
    </row>
    <row r="779" spans="1:255">
      <c r="A779" s="2">
        <v>17</v>
      </c>
      <c r="B779" s="2">
        <v>1</v>
      </c>
      <c r="C779" s="2">
        <f>ROW(SmtRes!A717)</f>
        <v>717</v>
      </c>
      <c r="D779" s="2">
        <f>ROW(EtalonRes!A818)</f>
        <v>818</v>
      </c>
      <c r="E779" s="2" t="s">
        <v>391</v>
      </c>
      <c r="F779" s="2" t="s">
        <v>45</v>
      </c>
      <c r="G779" s="2" t="s">
        <v>46</v>
      </c>
      <c r="H779" s="2" t="s">
        <v>47</v>
      </c>
      <c r="I779" s="2">
        <f>ROUND(3.14*0.4/4*2,9)</f>
        <v>0.628</v>
      </c>
      <c r="J779" s="2">
        <v>0</v>
      </c>
      <c r="K779" s="2"/>
      <c r="L779" s="2"/>
      <c r="M779" s="2"/>
      <c r="N779" s="2"/>
      <c r="O779" s="2">
        <f t="shared" si="693"/>
        <v>46.48</v>
      </c>
      <c r="P779" s="2">
        <f t="shared" si="694"/>
        <v>2.2999999999999998</v>
      </c>
      <c r="Q779" s="2">
        <f t="shared" si="695"/>
        <v>0.62</v>
      </c>
      <c r="R779" s="2">
        <f t="shared" si="696"/>
        <v>0.11</v>
      </c>
      <c r="S779" s="2">
        <f t="shared" si="697"/>
        <v>43.56</v>
      </c>
      <c r="T779" s="2">
        <f t="shared" si="698"/>
        <v>0</v>
      </c>
      <c r="U779" s="2">
        <f t="shared" si="699"/>
        <v>4.9831799999999991</v>
      </c>
      <c r="V779" s="2">
        <f t="shared" si="700"/>
        <v>9.4199999999999996E-3</v>
      </c>
      <c r="W779" s="2">
        <f t="shared" si="701"/>
        <v>0</v>
      </c>
      <c r="X779" s="2">
        <f t="shared" si="702"/>
        <v>50.22</v>
      </c>
      <c r="Y779" s="2">
        <f t="shared" si="703"/>
        <v>31.01</v>
      </c>
      <c r="Z779" s="2"/>
      <c r="AA779" s="2">
        <v>33304975</v>
      </c>
      <c r="AB779" s="2">
        <f t="shared" si="704"/>
        <v>74.010000000000005</v>
      </c>
      <c r="AC779" s="2">
        <f t="shared" si="705"/>
        <v>3.66</v>
      </c>
      <c r="AD779" s="2">
        <f>ROUND((((((ET779*1.2)*1.25))-(((EU779*1.2)*1.25)))+AE779),2)</f>
        <v>0.99</v>
      </c>
      <c r="AE779" s="2">
        <f>ROUND((((EU779*1.2)*1.25)),2)</f>
        <v>0.18</v>
      </c>
      <c r="AF779" s="2">
        <f>ROUND((((EV779*1.2)*1.15)),2)</f>
        <v>69.36</v>
      </c>
      <c r="AG779" s="2">
        <f t="shared" si="706"/>
        <v>0</v>
      </c>
      <c r="AH779" s="2">
        <f>(((EW779*1.2)*1.15))</f>
        <v>7.9349999999999987</v>
      </c>
      <c r="AI779" s="2">
        <f>(((EX779*1.2)*1.25))</f>
        <v>1.4999999999999999E-2</v>
      </c>
      <c r="AJ779" s="2">
        <f t="shared" si="707"/>
        <v>0</v>
      </c>
      <c r="AK779" s="2">
        <v>54.58</v>
      </c>
      <c r="AL779" s="2">
        <v>3.66</v>
      </c>
      <c r="AM779" s="2">
        <v>0.66</v>
      </c>
      <c r="AN779" s="2">
        <v>0.12</v>
      </c>
      <c r="AO779" s="2">
        <v>50.26</v>
      </c>
      <c r="AP779" s="2">
        <v>0</v>
      </c>
      <c r="AQ779" s="2">
        <v>5.75</v>
      </c>
      <c r="AR779" s="2">
        <v>0.01</v>
      </c>
      <c r="AS779" s="2">
        <v>0</v>
      </c>
      <c r="AT779" s="2">
        <v>115</v>
      </c>
      <c r="AU779" s="2">
        <v>71</v>
      </c>
      <c r="AV779" s="2">
        <v>1</v>
      </c>
      <c r="AW779" s="2">
        <v>1</v>
      </c>
      <c r="AX779" s="2"/>
      <c r="AY779" s="2"/>
      <c r="AZ779" s="2">
        <v>1</v>
      </c>
      <c r="BA779" s="2">
        <v>1</v>
      </c>
      <c r="BB779" s="2">
        <v>1</v>
      </c>
      <c r="BC779" s="2">
        <v>1</v>
      </c>
      <c r="BD779" s="2" t="s">
        <v>3</v>
      </c>
      <c r="BE779" s="2" t="s">
        <v>3</v>
      </c>
      <c r="BF779" s="2" t="s">
        <v>3</v>
      </c>
      <c r="BG779" s="2" t="s">
        <v>3</v>
      </c>
      <c r="BH779" s="2">
        <v>0</v>
      </c>
      <c r="BI779" s="2">
        <v>1</v>
      </c>
      <c r="BJ779" s="2" t="s">
        <v>48</v>
      </c>
      <c r="BK779" s="2"/>
      <c r="BL779" s="2"/>
      <c r="BM779" s="2">
        <v>20001</v>
      </c>
      <c r="BN779" s="2">
        <v>0</v>
      </c>
      <c r="BO779" s="2" t="s">
        <v>3</v>
      </c>
      <c r="BP779" s="2">
        <v>0</v>
      </c>
      <c r="BQ779" s="2">
        <v>2</v>
      </c>
      <c r="BR779" s="2">
        <v>0</v>
      </c>
      <c r="BS779" s="2">
        <v>1</v>
      </c>
      <c r="BT779" s="2">
        <v>1</v>
      </c>
      <c r="BU779" s="2">
        <v>1</v>
      </c>
      <c r="BV779" s="2">
        <v>1</v>
      </c>
      <c r="BW779" s="2">
        <v>1</v>
      </c>
      <c r="BX779" s="2">
        <v>1</v>
      </c>
      <c r="BY779" s="2" t="s">
        <v>3</v>
      </c>
      <c r="BZ779" s="2">
        <v>128</v>
      </c>
      <c r="CA779" s="2">
        <v>83</v>
      </c>
      <c r="CB779" s="2"/>
      <c r="CC779" s="2"/>
      <c r="CD779" s="2"/>
      <c r="CE779" s="2">
        <v>0</v>
      </c>
      <c r="CF779" s="2">
        <v>0</v>
      </c>
      <c r="CG779" s="2">
        <v>0</v>
      </c>
      <c r="CH779" s="2"/>
      <c r="CI779" s="2"/>
      <c r="CJ779" s="2"/>
      <c r="CK779" s="2"/>
      <c r="CL779" s="2"/>
      <c r="CM779" s="2">
        <v>0</v>
      </c>
      <c r="CN779" s="2" t="s">
        <v>954</v>
      </c>
      <c r="CO779" s="2">
        <v>0</v>
      </c>
      <c r="CP779" s="2">
        <f t="shared" si="708"/>
        <v>46.480000000000004</v>
      </c>
      <c r="CQ779" s="2">
        <f t="shared" si="709"/>
        <v>3.66</v>
      </c>
      <c r="CR779" s="2">
        <f t="shared" si="710"/>
        <v>0.99</v>
      </c>
      <c r="CS779" s="2">
        <f t="shared" si="711"/>
        <v>0.18</v>
      </c>
      <c r="CT779" s="2">
        <f t="shared" si="712"/>
        <v>69.36</v>
      </c>
      <c r="CU779" s="2">
        <f t="shared" si="713"/>
        <v>0</v>
      </c>
      <c r="CV779" s="2">
        <f t="shared" si="714"/>
        <v>7.9349999999999987</v>
      </c>
      <c r="CW779" s="2">
        <f t="shared" si="715"/>
        <v>1.4999999999999999E-2</v>
      </c>
      <c r="CX779" s="2">
        <f t="shared" si="716"/>
        <v>0</v>
      </c>
      <c r="CY779" s="2">
        <f t="shared" si="717"/>
        <v>50.220500000000001</v>
      </c>
      <c r="CZ779" s="2">
        <f t="shared" si="718"/>
        <v>31.005700000000001</v>
      </c>
      <c r="DA779" s="2"/>
      <c r="DB779" s="2"/>
      <c r="DC779" s="2" t="s">
        <v>3</v>
      </c>
      <c r="DD779" s="2" t="s">
        <v>3</v>
      </c>
      <c r="DE779" s="2" t="s">
        <v>21</v>
      </c>
      <c r="DF779" s="2" t="s">
        <v>21</v>
      </c>
      <c r="DG779" s="2" t="s">
        <v>22</v>
      </c>
      <c r="DH779" s="2" t="s">
        <v>3</v>
      </c>
      <c r="DI779" s="2" t="s">
        <v>22</v>
      </c>
      <c r="DJ779" s="2" t="s">
        <v>21</v>
      </c>
      <c r="DK779" s="2" t="s">
        <v>3</v>
      </c>
      <c r="DL779" s="2" t="s">
        <v>3</v>
      </c>
      <c r="DM779" s="2" t="s">
        <v>3</v>
      </c>
      <c r="DN779" s="2">
        <v>0</v>
      </c>
      <c r="DO779" s="2">
        <v>0</v>
      </c>
      <c r="DP779" s="2">
        <v>1</v>
      </c>
      <c r="DQ779" s="2">
        <v>1</v>
      </c>
      <c r="DR779" s="2"/>
      <c r="DS779" s="2"/>
      <c r="DT779" s="2"/>
      <c r="DU779" s="2">
        <v>1005</v>
      </c>
      <c r="DV779" s="2" t="s">
        <v>47</v>
      </c>
      <c r="DW779" s="2" t="s">
        <v>47</v>
      </c>
      <c r="DX779" s="2">
        <v>1</v>
      </c>
      <c r="DY779" s="2"/>
      <c r="DZ779" s="2"/>
      <c r="EA779" s="2"/>
      <c r="EB779" s="2"/>
      <c r="EC779" s="2"/>
      <c r="ED779" s="2"/>
      <c r="EE779" s="2">
        <v>31102217</v>
      </c>
      <c r="EF779" s="2">
        <v>2</v>
      </c>
      <c r="EG779" s="2" t="s">
        <v>23</v>
      </c>
      <c r="EH779" s="2">
        <v>0</v>
      </c>
      <c r="EI779" s="2" t="s">
        <v>3</v>
      </c>
      <c r="EJ779" s="2">
        <v>1</v>
      </c>
      <c r="EK779" s="2">
        <v>20001</v>
      </c>
      <c r="EL779" s="2" t="s">
        <v>24</v>
      </c>
      <c r="EM779" s="2" t="s">
        <v>25</v>
      </c>
      <c r="EN779" s="2"/>
      <c r="EO779" s="2" t="s">
        <v>26</v>
      </c>
      <c r="EP779" s="2"/>
      <c r="EQ779" s="2">
        <v>0</v>
      </c>
      <c r="ER779" s="2">
        <v>54.58</v>
      </c>
      <c r="ES779" s="2">
        <v>3.66</v>
      </c>
      <c r="ET779" s="2">
        <v>0.66</v>
      </c>
      <c r="EU779" s="2">
        <v>0.12</v>
      </c>
      <c r="EV779" s="2">
        <v>50.26</v>
      </c>
      <c r="EW779" s="2">
        <v>5.75</v>
      </c>
      <c r="EX779" s="2">
        <v>0.01</v>
      </c>
      <c r="EY779" s="2">
        <v>0</v>
      </c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>
        <v>0</v>
      </c>
      <c r="FR779" s="2">
        <f t="shared" si="719"/>
        <v>0</v>
      </c>
      <c r="FS779" s="2">
        <v>0</v>
      </c>
      <c r="FT779" s="2" t="s">
        <v>27</v>
      </c>
      <c r="FU779" s="2" t="s">
        <v>28</v>
      </c>
      <c r="FV779" s="2"/>
      <c r="FW779" s="2"/>
      <c r="FX779" s="2">
        <v>115.2</v>
      </c>
      <c r="FY779" s="2">
        <v>70.55</v>
      </c>
      <c r="FZ779" s="2"/>
      <c r="GA779" s="2" t="s">
        <v>3</v>
      </c>
      <c r="GB779" s="2"/>
      <c r="GC779" s="2"/>
      <c r="GD779" s="2">
        <v>1</v>
      </c>
      <c r="GE779" s="2"/>
      <c r="GF779" s="2">
        <v>115509146</v>
      </c>
      <c r="GG779" s="2">
        <v>2</v>
      </c>
      <c r="GH779" s="2">
        <v>1</v>
      </c>
      <c r="GI779" s="2">
        <v>-2</v>
      </c>
      <c r="GJ779" s="2">
        <v>0</v>
      </c>
      <c r="GK779" s="2">
        <v>0</v>
      </c>
      <c r="GL779" s="2">
        <f t="shared" si="720"/>
        <v>0</v>
      </c>
      <c r="GM779" s="2">
        <f t="shared" si="721"/>
        <v>127.71</v>
      </c>
      <c r="GN779" s="2">
        <f t="shared" si="722"/>
        <v>127.71</v>
      </c>
      <c r="GO779" s="2">
        <f t="shared" si="723"/>
        <v>0</v>
      </c>
      <c r="GP779" s="2">
        <f t="shared" si="724"/>
        <v>0</v>
      </c>
      <c r="GQ779" s="2"/>
      <c r="GR779" s="2">
        <v>0</v>
      </c>
      <c r="GS779" s="2">
        <v>3</v>
      </c>
      <c r="GT779" s="2">
        <v>0</v>
      </c>
      <c r="GU779" s="2" t="s">
        <v>3</v>
      </c>
      <c r="GV779" s="2">
        <f t="shared" si="725"/>
        <v>0</v>
      </c>
      <c r="GW779" s="2">
        <v>1</v>
      </c>
      <c r="GX779" s="2">
        <f t="shared" si="726"/>
        <v>0</v>
      </c>
      <c r="GY779" s="2"/>
      <c r="GZ779" s="2"/>
      <c r="HA779" s="2">
        <v>0</v>
      </c>
      <c r="HB779" s="2">
        <v>0</v>
      </c>
      <c r="HC779" s="2">
        <f t="shared" si="727"/>
        <v>0</v>
      </c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>
        <v>0</v>
      </c>
      <c r="IL779" s="2"/>
      <c r="IM779" s="2"/>
      <c r="IN779" s="2"/>
      <c r="IO779" s="2"/>
      <c r="IP779" s="2"/>
      <c r="IQ779" s="2"/>
      <c r="IR779" s="2"/>
      <c r="IS779" s="2"/>
      <c r="IT779" s="2"/>
      <c r="IU779" s="2"/>
    </row>
    <row r="780" spans="1:255">
      <c r="A780">
        <v>17</v>
      </c>
      <c r="B780">
        <v>1</v>
      </c>
      <c r="C780">
        <f>ROW(SmtRes!A722)</f>
        <v>722</v>
      </c>
      <c r="D780">
        <f>ROW(EtalonRes!A824)</f>
        <v>824</v>
      </c>
      <c r="E780" t="s">
        <v>391</v>
      </c>
      <c r="F780" t="s">
        <v>45</v>
      </c>
      <c r="G780" t="s">
        <v>46</v>
      </c>
      <c r="H780" t="s">
        <v>47</v>
      </c>
      <c r="I780">
        <f>ROUND(3.14*0.4/4*2,9)</f>
        <v>0.628</v>
      </c>
      <c r="J780">
        <v>0</v>
      </c>
      <c r="O780">
        <f t="shared" si="693"/>
        <v>46.48</v>
      </c>
      <c r="P780">
        <f t="shared" si="694"/>
        <v>2.2999999999999998</v>
      </c>
      <c r="Q780">
        <f t="shared" si="695"/>
        <v>0.62</v>
      </c>
      <c r="R780">
        <f t="shared" si="696"/>
        <v>0.11</v>
      </c>
      <c r="S780">
        <f t="shared" si="697"/>
        <v>43.56</v>
      </c>
      <c r="T780">
        <f t="shared" si="698"/>
        <v>0</v>
      </c>
      <c r="U780">
        <f t="shared" si="699"/>
        <v>4.9831799999999991</v>
      </c>
      <c r="V780">
        <f t="shared" si="700"/>
        <v>9.4199999999999996E-3</v>
      </c>
      <c r="W780">
        <f t="shared" si="701"/>
        <v>0</v>
      </c>
      <c r="X780">
        <f t="shared" si="702"/>
        <v>50.22</v>
      </c>
      <c r="Y780">
        <f t="shared" si="703"/>
        <v>31.01</v>
      </c>
      <c r="AA780">
        <v>33304960</v>
      </c>
      <c r="AB780">
        <f t="shared" si="704"/>
        <v>74.010000000000005</v>
      </c>
      <c r="AC780">
        <f t="shared" si="705"/>
        <v>3.66</v>
      </c>
      <c r="AD780">
        <f>ROUND((((((ET780*1.2)*1.25))-(((EU780*1.2)*1.25)))+AE780),2)</f>
        <v>0.99</v>
      </c>
      <c r="AE780">
        <f>ROUND((((EU780*1.2)*1.25)),2)</f>
        <v>0.18</v>
      </c>
      <c r="AF780">
        <f>ROUND((((EV780*1.2)*1.15)),2)</f>
        <v>69.36</v>
      </c>
      <c r="AG780">
        <f t="shared" si="706"/>
        <v>0</v>
      </c>
      <c r="AH780">
        <f>(((EW780*1.2)*1.15))</f>
        <v>7.9349999999999987</v>
      </c>
      <c r="AI780">
        <f>(((EX780*1.2)*1.25))</f>
        <v>1.4999999999999999E-2</v>
      </c>
      <c r="AJ780">
        <f t="shared" si="707"/>
        <v>0</v>
      </c>
      <c r="AK780">
        <v>54.58</v>
      </c>
      <c r="AL780">
        <v>3.66</v>
      </c>
      <c r="AM780">
        <v>0.66</v>
      </c>
      <c r="AN780">
        <v>0.12</v>
      </c>
      <c r="AO780">
        <v>50.26</v>
      </c>
      <c r="AP780">
        <v>0</v>
      </c>
      <c r="AQ780">
        <v>5.75</v>
      </c>
      <c r="AR780">
        <v>0.01</v>
      </c>
      <c r="AS780">
        <v>0</v>
      </c>
      <c r="AT780">
        <v>115</v>
      </c>
      <c r="AU780">
        <v>71</v>
      </c>
      <c r="AV780">
        <v>1</v>
      </c>
      <c r="AW780">
        <v>1</v>
      </c>
      <c r="AZ780">
        <v>1</v>
      </c>
      <c r="BA780">
        <v>1</v>
      </c>
      <c r="BB780">
        <v>1</v>
      </c>
      <c r="BC780">
        <v>1</v>
      </c>
      <c r="BD780" t="s">
        <v>3</v>
      </c>
      <c r="BE780" t="s">
        <v>3</v>
      </c>
      <c r="BF780" t="s">
        <v>3</v>
      </c>
      <c r="BG780" t="s">
        <v>3</v>
      </c>
      <c r="BH780">
        <v>0</v>
      </c>
      <c r="BI780">
        <v>1</v>
      </c>
      <c r="BJ780" t="s">
        <v>48</v>
      </c>
      <c r="BM780">
        <v>20001</v>
      </c>
      <c r="BN780">
        <v>0</v>
      </c>
      <c r="BO780" t="s">
        <v>3</v>
      </c>
      <c r="BP780">
        <v>0</v>
      </c>
      <c r="BQ780">
        <v>2</v>
      </c>
      <c r="BR780">
        <v>0</v>
      </c>
      <c r="BS780">
        <v>1</v>
      </c>
      <c r="BT780">
        <v>1</v>
      </c>
      <c r="BU780">
        <v>1</v>
      </c>
      <c r="BV780">
        <v>1</v>
      </c>
      <c r="BW780">
        <v>1</v>
      </c>
      <c r="BX780">
        <v>1</v>
      </c>
      <c r="BY780" t="s">
        <v>3</v>
      </c>
      <c r="BZ780">
        <v>128</v>
      </c>
      <c r="CA780">
        <v>83</v>
      </c>
      <c r="CE780">
        <v>0</v>
      </c>
      <c r="CF780">
        <v>0</v>
      </c>
      <c r="CG780">
        <v>0</v>
      </c>
      <c r="CM780">
        <v>0</v>
      </c>
      <c r="CN780" t="s">
        <v>954</v>
      </c>
      <c r="CO780">
        <v>0</v>
      </c>
      <c r="CP780">
        <f t="shared" si="708"/>
        <v>46.480000000000004</v>
      </c>
      <c r="CQ780">
        <f t="shared" si="709"/>
        <v>3.66</v>
      </c>
      <c r="CR780">
        <f t="shared" si="710"/>
        <v>0.99</v>
      </c>
      <c r="CS780">
        <f t="shared" si="711"/>
        <v>0.18</v>
      </c>
      <c r="CT780">
        <f t="shared" si="712"/>
        <v>69.36</v>
      </c>
      <c r="CU780">
        <f t="shared" si="713"/>
        <v>0</v>
      </c>
      <c r="CV780">
        <f t="shared" si="714"/>
        <v>7.9349999999999987</v>
      </c>
      <c r="CW780">
        <f t="shared" si="715"/>
        <v>1.4999999999999999E-2</v>
      </c>
      <c r="CX780">
        <f t="shared" si="716"/>
        <v>0</v>
      </c>
      <c r="CY780">
        <f t="shared" si="717"/>
        <v>50.220500000000001</v>
      </c>
      <c r="CZ780">
        <f t="shared" si="718"/>
        <v>31.005700000000001</v>
      </c>
      <c r="DC780" t="s">
        <v>3</v>
      </c>
      <c r="DD780" t="s">
        <v>3</v>
      </c>
      <c r="DE780" t="s">
        <v>21</v>
      </c>
      <c r="DF780" t="s">
        <v>21</v>
      </c>
      <c r="DG780" t="s">
        <v>22</v>
      </c>
      <c r="DH780" t="s">
        <v>3</v>
      </c>
      <c r="DI780" t="s">
        <v>22</v>
      </c>
      <c r="DJ780" t="s">
        <v>21</v>
      </c>
      <c r="DK780" t="s">
        <v>3</v>
      </c>
      <c r="DL780" t="s">
        <v>3</v>
      </c>
      <c r="DM780" t="s">
        <v>3</v>
      </c>
      <c r="DN780">
        <v>0</v>
      </c>
      <c r="DO780">
        <v>0</v>
      </c>
      <c r="DP780">
        <v>1</v>
      </c>
      <c r="DQ780">
        <v>1</v>
      </c>
      <c r="DU780">
        <v>1005</v>
      </c>
      <c r="DV780" t="s">
        <v>47</v>
      </c>
      <c r="DW780" t="s">
        <v>47</v>
      </c>
      <c r="DX780">
        <v>1</v>
      </c>
      <c r="EE780">
        <v>31102217</v>
      </c>
      <c r="EF780">
        <v>2</v>
      </c>
      <c r="EG780" t="s">
        <v>23</v>
      </c>
      <c r="EH780">
        <v>0</v>
      </c>
      <c r="EI780" t="s">
        <v>3</v>
      </c>
      <c r="EJ780">
        <v>1</v>
      </c>
      <c r="EK780">
        <v>20001</v>
      </c>
      <c r="EL780" t="s">
        <v>24</v>
      </c>
      <c r="EM780" t="s">
        <v>25</v>
      </c>
      <c r="EO780" t="s">
        <v>26</v>
      </c>
      <c r="EQ780">
        <v>0</v>
      </c>
      <c r="ER780">
        <v>54.58</v>
      </c>
      <c r="ES780">
        <v>3.66</v>
      </c>
      <c r="ET780">
        <v>0.66</v>
      </c>
      <c r="EU780">
        <v>0.12</v>
      </c>
      <c r="EV780">
        <v>50.26</v>
      </c>
      <c r="EW780">
        <v>5.75</v>
      </c>
      <c r="EX780">
        <v>0.01</v>
      </c>
      <c r="EY780">
        <v>0</v>
      </c>
      <c r="FQ780">
        <v>0</v>
      </c>
      <c r="FR780">
        <f t="shared" si="719"/>
        <v>0</v>
      </c>
      <c r="FS780">
        <v>0</v>
      </c>
      <c r="FT780" t="s">
        <v>27</v>
      </c>
      <c r="FU780" t="s">
        <v>28</v>
      </c>
      <c r="FX780">
        <v>115.2</v>
      </c>
      <c r="FY780">
        <v>70.55</v>
      </c>
      <c r="GA780" t="s">
        <v>3</v>
      </c>
      <c r="GD780">
        <v>1</v>
      </c>
      <c r="GF780">
        <v>115509146</v>
      </c>
      <c r="GG780">
        <v>2</v>
      </c>
      <c r="GH780">
        <v>1</v>
      </c>
      <c r="GI780">
        <v>-2</v>
      </c>
      <c r="GJ780">
        <v>0</v>
      </c>
      <c r="GK780">
        <v>0</v>
      </c>
      <c r="GL780">
        <f t="shared" si="720"/>
        <v>0</v>
      </c>
      <c r="GM780">
        <f t="shared" si="721"/>
        <v>127.71</v>
      </c>
      <c r="GN780">
        <f t="shared" si="722"/>
        <v>127.71</v>
      </c>
      <c r="GO780">
        <f t="shared" si="723"/>
        <v>0</v>
      </c>
      <c r="GP780">
        <f t="shared" si="724"/>
        <v>0</v>
      </c>
      <c r="GR780">
        <v>0</v>
      </c>
      <c r="GS780">
        <v>3</v>
      </c>
      <c r="GT780">
        <v>0</v>
      </c>
      <c r="GU780" t="s">
        <v>3</v>
      </c>
      <c r="GV780">
        <f t="shared" si="725"/>
        <v>0</v>
      </c>
      <c r="GW780">
        <v>1</v>
      </c>
      <c r="GX780">
        <f t="shared" si="726"/>
        <v>0</v>
      </c>
      <c r="HA780">
        <v>0</v>
      </c>
      <c r="HB780">
        <v>0</v>
      </c>
      <c r="HC780">
        <f t="shared" si="727"/>
        <v>0</v>
      </c>
      <c r="IK780">
        <v>0</v>
      </c>
    </row>
    <row r="781" spans="1:255">
      <c r="A781" s="2">
        <v>17</v>
      </c>
      <c r="B781" s="2">
        <v>1</v>
      </c>
      <c r="C781" s="2"/>
      <c r="D781" s="2"/>
      <c r="E781" s="2" t="s">
        <v>392</v>
      </c>
      <c r="F781" s="2" t="s">
        <v>38</v>
      </c>
      <c r="G781" s="2" t="s">
        <v>393</v>
      </c>
      <c r="H781" s="2" t="s">
        <v>40</v>
      </c>
      <c r="I781" s="2">
        <v>2</v>
      </c>
      <c r="J781" s="2">
        <v>0</v>
      </c>
      <c r="K781" s="2"/>
      <c r="L781" s="2"/>
      <c r="M781" s="2"/>
      <c r="N781" s="2"/>
      <c r="O781" s="2">
        <f t="shared" si="693"/>
        <v>0</v>
      </c>
      <c r="P781" s="2">
        <f t="shared" si="694"/>
        <v>0</v>
      </c>
      <c r="Q781" s="2">
        <f t="shared" si="695"/>
        <v>0</v>
      </c>
      <c r="R781" s="2">
        <f t="shared" si="696"/>
        <v>0</v>
      </c>
      <c r="S781" s="2">
        <f t="shared" si="697"/>
        <v>0</v>
      </c>
      <c r="T781" s="2">
        <f t="shared" si="698"/>
        <v>0</v>
      </c>
      <c r="U781" s="2">
        <f t="shared" si="699"/>
        <v>0</v>
      </c>
      <c r="V781" s="2">
        <f t="shared" si="700"/>
        <v>0</v>
      </c>
      <c r="W781" s="2">
        <f t="shared" si="701"/>
        <v>0</v>
      </c>
      <c r="X781" s="2">
        <f t="shared" si="702"/>
        <v>0</v>
      </c>
      <c r="Y781" s="2">
        <f t="shared" si="703"/>
        <v>0</v>
      </c>
      <c r="Z781" s="2"/>
      <c r="AA781" s="2">
        <v>33304975</v>
      </c>
      <c r="AB781" s="2">
        <f t="shared" si="704"/>
        <v>0</v>
      </c>
      <c r="AC781" s="2">
        <f t="shared" si="705"/>
        <v>0</v>
      </c>
      <c r="AD781" s="2">
        <f>ROUND((((ET781)-(EU781))+AE781),2)</f>
        <v>0</v>
      </c>
      <c r="AE781" s="2">
        <f t="shared" ref="AE781:AF784" si="730">ROUND((EU781),2)</f>
        <v>0</v>
      </c>
      <c r="AF781" s="2">
        <f t="shared" si="730"/>
        <v>0</v>
      </c>
      <c r="AG781" s="2">
        <f t="shared" si="706"/>
        <v>0</v>
      </c>
      <c r="AH781" s="2">
        <f t="shared" ref="AH781:AI784" si="731">(EW781)</f>
        <v>0</v>
      </c>
      <c r="AI781" s="2">
        <f t="shared" si="731"/>
        <v>0</v>
      </c>
      <c r="AJ781" s="2">
        <f t="shared" si="707"/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1</v>
      </c>
      <c r="AW781" s="2">
        <v>1</v>
      </c>
      <c r="AX781" s="2"/>
      <c r="AY781" s="2"/>
      <c r="AZ781" s="2">
        <v>1</v>
      </c>
      <c r="BA781" s="2">
        <v>1</v>
      </c>
      <c r="BB781" s="2">
        <v>1</v>
      </c>
      <c r="BC781" s="2">
        <v>1</v>
      </c>
      <c r="BD781" s="2" t="s">
        <v>3</v>
      </c>
      <c r="BE781" s="2" t="s">
        <v>3</v>
      </c>
      <c r="BF781" s="2" t="s">
        <v>3</v>
      </c>
      <c r="BG781" s="2" t="s">
        <v>3</v>
      </c>
      <c r="BH781" s="2">
        <v>3</v>
      </c>
      <c r="BI781" s="2">
        <v>2</v>
      </c>
      <c r="BJ781" s="2" t="s">
        <v>3</v>
      </c>
      <c r="BK781" s="2"/>
      <c r="BL781" s="2"/>
      <c r="BM781" s="2">
        <v>1100</v>
      </c>
      <c r="BN781" s="2">
        <v>0</v>
      </c>
      <c r="BO781" s="2" t="s">
        <v>3</v>
      </c>
      <c r="BP781" s="2">
        <v>0</v>
      </c>
      <c r="BQ781" s="2">
        <v>14</v>
      </c>
      <c r="BR781" s="2">
        <v>0</v>
      </c>
      <c r="BS781" s="2">
        <v>1</v>
      </c>
      <c r="BT781" s="2">
        <v>1</v>
      </c>
      <c r="BU781" s="2">
        <v>1</v>
      </c>
      <c r="BV781" s="2">
        <v>1</v>
      </c>
      <c r="BW781" s="2">
        <v>1</v>
      </c>
      <c r="BX781" s="2">
        <v>1</v>
      </c>
      <c r="BY781" s="2" t="s">
        <v>3</v>
      </c>
      <c r="BZ781" s="2">
        <v>0</v>
      </c>
      <c r="CA781" s="2">
        <v>0</v>
      </c>
      <c r="CB781" s="2"/>
      <c r="CC781" s="2"/>
      <c r="CD781" s="2"/>
      <c r="CE781" s="2">
        <v>0</v>
      </c>
      <c r="CF781" s="2">
        <v>0</v>
      </c>
      <c r="CG781" s="2">
        <v>0</v>
      </c>
      <c r="CH781" s="2"/>
      <c r="CI781" s="2"/>
      <c r="CJ781" s="2"/>
      <c r="CK781" s="2"/>
      <c r="CL781" s="2"/>
      <c r="CM781" s="2">
        <v>0</v>
      </c>
      <c r="CN781" s="2" t="s">
        <v>3</v>
      </c>
      <c r="CO781" s="2">
        <v>0</v>
      </c>
      <c r="CP781" s="2">
        <f t="shared" si="708"/>
        <v>0</v>
      </c>
      <c r="CQ781" s="2">
        <f t="shared" si="709"/>
        <v>0</v>
      </c>
      <c r="CR781" s="2">
        <f t="shared" si="710"/>
        <v>0</v>
      </c>
      <c r="CS781" s="2">
        <f t="shared" si="711"/>
        <v>0</v>
      </c>
      <c r="CT781" s="2">
        <f t="shared" si="712"/>
        <v>0</v>
      </c>
      <c r="CU781" s="2">
        <f t="shared" si="713"/>
        <v>0</v>
      </c>
      <c r="CV781" s="2">
        <f t="shared" si="714"/>
        <v>0</v>
      </c>
      <c r="CW781" s="2">
        <f t="shared" si="715"/>
        <v>0</v>
      </c>
      <c r="CX781" s="2">
        <f t="shared" si="716"/>
        <v>0</v>
      </c>
      <c r="CY781" s="2">
        <f t="shared" si="717"/>
        <v>0</v>
      </c>
      <c r="CZ781" s="2">
        <f t="shared" si="718"/>
        <v>0</v>
      </c>
      <c r="DA781" s="2"/>
      <c r="DB781" s="2"/>
      <c r="DC781" s="2" t="s">
        <v>3</v>
      </c>
      <c r="DD781" s="2" t="s">
        <v>3</v>
      </c>
      <c r="DE781" s="2" t="s">
        <v>3</v>
      </c>
      <c r="DF781" s="2" t="s">
        <v>3</v>
      </c>
      <c r="DG781" s="2" t="s">
        <v>3</v>
      </c>
      <c r="DH781" s="2" t="s">
        <v>3</v>
      </c>
      <c r="DI781" s="2" t="s">
        <v>3</v>
      </c>
      <c r="DJ781" s="2" t="s">
        <v>3</v>
      </c>
      <c r="DK781" s="2" t="s">
        <v>3</v>
      </c>
      <c r="DL781" s="2" t="s">
        <v>3</v>
      </c>
      <c r="DM781" s="2" t="s">
        <v>3</v>
      </c>
      <c r="DN781" s="2">
        <v>0</v>
      </c>
      <c r="DO781" s="2">
        <v>0</v>
      </c>
      <c r="DP781" s="2">
        <v>1</v>
      </c>
      <c r="DQ781" s="2">
        <v>1</v>
      </c>
      <c r="DR781" s="2"/>
      <c r="DS781" s="2"/>
      <c r="DT781" s="2"/>
      <c r="DU781" s="2">
        <v>1010</v>
      </c>
      <c r="DV781" s="2" t="s">
        <v>40</v>
      </c>
      <c r="DW781" s="2" t="s">
        <v>40</v>
      </c>
      <c r="DX781" s="2">
        <v>1</v>
      </c>
      <c r="DY781" s="2"/>
      <c r="DZ781" s="2"/>
      <c r="EA781" s="2"/>
      <c r="EB781" s="2"/>
      <c r="EC781" s="2"/>
      <c r="ED781" s="2"/>
      <c r="EE781" s="2">
        <v>31102366</v>
      </c>
      <c r="EF781" s="2">
        <v>8</v>
      </c>
      <c r="EG781" s="2" t="s">
        <v>34</v>
      </c>
      <c r="EH781" s="2">
        <v>0</v>
      </c>
      <c r="EI781" s="2" t="s">
        <v>3</v>
      </c>
      <c r="EJ781" s="2">
        <v>1</v>
      </c>
      <c r="EK781" s="2">
        <v>1100</v>
      </c>
      <c r="EL781" s="2" t="s">
        <v>41</v>
      </c>
      <c r="EM781" s="2" t="s">
        <v>42</v>
      </c>
      <c r="EN781" s="2"/>
      <c r="EO781" s="2" t="s">
        <v>3</v>
      </c>
      <c r="EP781" s="2"/>
      <c r="EQ781" s="2">
        <v>0</v>
      </c>
      <c r="ER781" s="2">
        <v>0</v>
      </c>
      <c r="ES781" s="2">
        <v>0</v>
      </c>
      <c r="ET781" s="2">
        <v>0</v>
      </c>
      <c r="EU781" s="2">
        <v>0</v>
      </c>
      <c r="EV781" s="2">
        <v>0</v>
      </c>
      <c r="EW781" s="2">
        <v>0</v>
      </c>
      <c r="EX781" s="2">
        <v>0</v>
      </c>
      <c r="EY781" s="2">
        <v>0</v>
      </c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>
        <v>0</v>
      </c>
      <c r="FR781" s="2">
        <f t="shared" si="719"/>
        <v>0</v>
      </c>
      <c r="FS781" s="2">
        <v>0</v>
      </c>
      <c r="FT781" s="2"/>
      <c r="FU781" s="2"/>
      <c r="FV781" s="2"/>
      <c r="FW781" s="2"/>
      <c r="FX781" s="2">
        <v>0</v>
      </c>
      <c r="FY781" s="2">
        <v>0</v>
      </c>
      <c r="FZ781" s="2"/>
      <c r="GA781" s="2" t="s">
        <v>3</v>
      </c>
      <c r="GB781" s="2"/>
      <c r="GC781" s="2"/>
      <c r="GD781" s="2">
        <v>1</v>
      </c>
      <c r="GE781" s="2"/>
      <c r="GF781" s="2">
        <v>1530729026</v>
      </c>
      <c r="GG781" s="2">
        <v>2</v>
      </c>
      <c r="GH781" s="2">
        <v>0</v>
      </c>
      <c r="GI781" s="2">
        <v>-2</v>
      </c>
      <c r="GJ781" s="2">
        <v>0</v>
      </c>
      <c r="GK781" s="2">
        <v>0</v>
      </c>
      <c r="GL781" s="2">
        <f t="shared" si="720"/>
        <v>0</v>
      </c>
      <c r="GM781" s="2">
        <f t="shared" si="721"/>
        <v>0</v>
      </c>
      <c r="GN781" s="2">
        <f t="shared" si="722"/>
        <v>0</v>
      </c>
      <c r="GO781" s="2">
        <f t="shared" si="723"/>
        <v>0</v>
      </c>
      <c r="GP781" s="2">
        <f t="shared" si="724"/>
        <v>0</v>
      </c>
      <c r="GQ781" s="2"/>
      <c r="GR781" s="2">
        <v>0</v>
      </c>
      <c r="GS781" s="2">
        <v>3</v>
      </c>
      <c r="GT781" s="2">
        <v>0</v>
      </c>
      <c r="GU781" s="2" t="s">
        <v>3</v>
      </c>
      <c r="GV781" s="2">
        <f t="shared" si="725"/>
        <v>0</v>
      </c>
      <c r="GW781" s="2">
        <v>1</v>
      </c>
      <c r="GX781" s="2">
        <f t="shared" si="726"/>
        <v>0</v>
      </c>
      <c r="GY781" s="2"/>
      <c r="GZ781" s="2"/>
      <c r="HA781" s="2">
        <v>0</v>
      </c>
      <c r="HB781" s="2">
        <v>0</v>
      </c>
      <c r="HC781" s="2">
        <f t="shared" si="727"/>
        <v>0</v>
      </c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>
        <v>0</v>
      </c>
      <c r="IL781" s="2"/>
      <c r="IM781" s="2"/>
      <c r="IN781" s="2"/>
      <c r="IO781" s="2"/>
      <c r="IP781" s="2"/>
      <c r="IQ781" s="2"/>
      <c r="IR781" s="2"/>
      <c r="IS781" s="2"/>
      <c r="IT781" s="2"/>
      <c r="IU781" s="2"/>
    </row>
    <row r="782" spans="1:255">
      <c r="A782">
        <v>17</v>
      </c>
      <c r="B782">
        <v>1</v>
      </c>
      <c r="E782" t="s">
        <v>392</v>
      </c>
      <c r="F782" t="s">
        <v>38</v>
      </c>
      <c r="G782" t="s">
        <v>393</v>
      </c>
      <c r="H782" t="s">
        <v>40</v>
      </c>
      <c r="I782">
        <v>2</v>
      </c>
      <c r="J782">
        <v>0</v>
      </c>
      <c r="O782">
        <f t="shared" si="693"/>
        <v>2798.24</v>
      </c>
      <c r="P782">
        <f t="shared" si="694"/>
        <v>2798.24</v>
      </c>
      <c r="Q782">
        <f t="shared" si="695"/>
        <v>0</v>
      </c>
      <c r="R782">
        <f t="shared" si="696"/>
        <v>0</v>
      </c>
      <c r="S782">
        <f t="shared" si="697"/>
        <v>0</v>
      </c>
      <c r="T782">
        <f t="shared" si="698"/>
        <v>0</v>
      </c>
      <c r="U782">
        <f t="shared" si="699"/>
        <v>0</v>
      </c>
      <c r="V782">
        <f t="shared" si="700"/>
        <v>0</v>
      </c>
      <c r="W782">
        <f t="shared" si="701"/>
        <v>0</v>
      </c>
      <c r="X782">
        <f t="shared" si="702"/>
        <v>0</v>
      </c>
      <c r="Y782">
        <f t="shared" si="703"/>
        <v>0</v>
      </c>
      <c r="AA782">
        <v>33304960</v>
      </c>
      <c r="AB782">
        <f t="shared" si="704"/>
        <v>1399.12</v>
      </c>
      <c r="AC782">
        <f t="shared" si="705"/>
        <v>1399.12</v>
      </c>
      <c r="AD782">
        <f>ROUND((((ET782)-(EU782))+AE782),2)</f>
        <v>0</v>
      </c>
      <c r="AE782">
        <f t="shared" si="730"/>
        <v>0</v>
      </c>
      <c r="AF782">
        <f t="shared" si="730"/>
        <v>0</v>
      </c>
      <c r="AG782">
        <f t="shared" si="706"/>
        <v>0</v>
      </c>
      <c r="AH782">
        <f t="shared" si="731"/>
        <v>0</v>
      </c>
      <c r="AI782">
        <f t="shared" si="731"/>
        <v>0</v>
      </c>
      <c r="AJ782">
        <f t="shared" si="707"/>
        <v>0</v>
      </c>
      <c r="AK782">
        <v>1399.1200000000001</v>
      </c>
      <c r="AL782">
        <v>1399.1200000000001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1</v>
      </c>
      <c r="AW782">
        <v>1</v>
      </c>
      <c r="AZ782">
        <v>1</v>
      </c>
      <c r="BA782">
        <v>1</v>
      </c>
      <c r="BB782">
        <v>1</v>
      </c>
      <c r="BC782">
        <v>1</v>
      </c>
      <c r="BD782" t="s">
        <v>3</v>
      </c>
      <c r="BE782" t="s">
        <v>3</v>
      </c>
      <c r="BF782" t="s">
        <v>3</v>
      </c>
      <c r="BG782" t="s">
        <v>3</v>
      </c>
      <c r="BH782">
        <v>3</v>
      </c>
      <c r="BI782">
        <v>2</v>
      </c>
      <c r="BJ782" t="s">
        <v>3</v>
      </c>
      <c r="BM782">
        <v>1100</v>
      </c>
      <c r="BN782">
        <v>0</v>
      </c>
      <c r="BO782" t="s">
        <v>3</v>
      </c>
      <c r="BP782">
        <v>0</v>
      </c>
      <c r="BQ782">
        <v>14</v>
      </c>
      <c r="BR782">
        <v>0</v>
      </c>
      <c r="BS782">
        <v>1</v>
      </c>
      <c r="BT782">
        <v>1</v>
      </c>
      <c r="BU782">
        <v>1</v>
      </c>
      <c r="BV782">
        <v>1</v>
      </c>
      <c r="BW782">
        <v>1</v>
      </c>
      <c r="BX782">
        <v>1</v>
      </c>
      <c r="BY782" t="s">
        <v>3</v>
      </c>
      <c r="BZ782">
        <v>0</v>
      </c>
      <c r="CA782">
        <v>0</v>
      </c>
      <c r="CE782">
        <v>0</v>
      </c>
      <c r="CF782">
        <v>0</v>
      </c>
      <c r="CG782">
        <v>0</v>
      </c>
      <c r="CM782">
        <v>0</v>
      </c>
      <c r="CN782" t="s">
        <v>3</v>
      </c>
      <c r="CO782">
        <v>0</v>
      </c>
      <c r="CP782">
        <f t="shared" si="708"/>
        <v>2798.24</v>
      </c>
      <c r="CQ782">
        <f t="shared" si="709"/>
        <v>1399.12</v>
      </c>
      <c r="CR782">
        <f t="shared" si="710"/>
        <v>0</v>
      </c>
      <c r="CS782">
        <f t="shared" si="711"/>
        <v>0</v>
      </c>
      <c r="CT782">
        <f t="shared" si="712"/>
        <v>0</v>
      </c>
      <c r="CU782">
        <f t="shared" si="713"/>
        <v>0</v>
      </c>
      <c r="CV782">
        <f t="shared" si="714"/>
        <v>0</v>
      </c>
      <c r="CW782">
        <f t="shared" si="715"/>
        <v>0</v>
      </c>
      <c r="CX782">
        <f t="shared" si="716"/>
        <v>0</v>
      </c>
      <c r="CY782">
        <f t="shared" si="717"/>
        <v>0</v>
      </c>
      <c r="CZ782">
        <f t="shared" si="718"/>
        <v>0</v>
      </c>
      <c r="DC782" t="s">
        <v>3</v>
      </c>
      <c r="DD782" t="s">
        <v>3</v>
      </c>
      <c r="DE782" t="s">
        <v>3</v>
      </c>
      <c r="DF782" t="s">
        <v>3</v>
      </c>
      <c r="DG782" t="s">
        <v>3</v>
      </c>
      <c r="DH782" t="s">
        <v>3</v>
      </c>
      <c r="DI782" t="s">
        <v>3</v>
      </c>
      <c r="DJ782" t="s">
        <v>3</v>
      </c>
      <c r="DK782" t="s">
        <v>3</v>
      </c>
      <c r="DL782" t="s">
        <v>3</v>
      </c>
      <c r="DM782" t="s">
        <v>3</v>
      </c>
      <c r="DN782">
        <v>0</v>
      </c>
      <c r="DO782">
        <v>0</v>
      </c>
      <c r="DP782">
        <v>1</v>
      </c>
      <c r="DQ782">
        <v>1</v>
      </c>
      <c r="DU782">
        <v>1010</v>
      </c>
      <c r="DV782" t="s">
        <v>40</v>
      </c>
      <c r="DW782" t="s">
        <v>40</v>
      </c>
      <c r="DX782">
        <v>1</v>
      </c>
      <c r="EE782">
        <v>31102366</v>
      </c>
      <c r="EF782">
        <v>8</v>
      </c>
      <c r="EG782" t="s">
        <v>34</v>
      </c>
      <c r="EH782">
        <v>0</v>
      </c>
      <c r="EI782" t="s">
        <v>3</v>
      </c>
      <c r="EJ782">
        <v>1</v>
      </c>
      <c r="EK782">
        <v>1100</v>
      </c>
      <c r="EL782" t="s">
        <v>41</v>
      </c>
      <c r="EM782" t="s">
        <v>42</v>
      </c>
      <c r="EO782" t="s">
        <v>3</v>
      </c>
      <c r="EQ782">
        <v>0</v>
      </c>
      <c r="ER782">
        <v>1399.1200000000001</v>
      </c>
      <c r="ES782">
        <v>1399.1200000000001</v>
      </c>
      <c r="ET782">
        <v>0</v>
      </c>
      <c r="EU782">
        <v>0</v>
      </c>
      <c r="EV782">
        <v>0</v>
      </c>
      <c r="EW782">
        <v>0</v>
      </c>
      <c r="EX782">
        <v>0</v>
      </c>
      <c r="EY782">
        <v>0</v>
      </c>
      <c r="EZ782">
        <v>5</v>
      </c>
      <c r="FC782">
        <v>1</v>
      </c>
      <c r="FD782">
        <v>18</v>
      </c>
      <c r="FF782">
        <v>12904.87</v>
      </c>
      <c r="FQ782">
        <v>0</v>
      </c>
      <c r="FR782">
        <f t="shared" si="719"/>
        <v>0</v>
      </c>
      <c r="FS782">
        <v>0</v>
      </c>
      <c r="FX782">
        <v>0</v>
      </c>
      <c r="FY782">
        <v>0</v>
      </c>
      <c r="GA782" t="s">
        <v>311</v>
      </c>
      <c r="GD782">
        <v>1</v>
      </c>
      <c r="GF782">
        <v>1530729026</v>
      </c>
      <c r="GG782">
        <v>2</v>
      </c>
      <c r="GH782">
        <v>3</v>
      </c>
      <c r="GI782">
        <v>3</v>
      </c>
      <c r="GJ782">
        <v>0</v>
      </c>
      <c r="GK782">
        <v>0</v>
      </c>
      <c r="GL782">
        <f t="shared" si="720"/>
        <v>0</v>
      </c>
      <c r="GM782">
        <f t="shared" si="721"/>
        <v>2798.24</v>
      </c>
      <c r="GN782">
        <f t="shared" si="722"/>
        <v>0</v>
      </c>
      <c r="GO782">
        <f t="shared" si="723"/>
        <v>2798.24</v>
      </c>
      <c r="GP782">
        <f t="shared" si="724"/>
        <v>0</v>
      </c>
      <c r="GR782">
        <v>1</v>
      </c>
      <c r="GS782">
        <v>1</v>
      </c>
      <c r="GT782">
        <v>0</v>
      </c>
      <c r="GU782" t="s">
        <v>3</v>
      </c>
      <c r="GV782">
        <f t="shared" si="725"/>
        <v>0</v>
      </c>
      <c r="GW782">
        <v>1</v>
      </c>
      <c r="GX782">
        <f t="shared" si="726"/>
        <v>0</v>
      </c>
      <c r="HA782">
        <v>0</v>
      </c>
      <c r="HB782">
        <v>0</v>
      </c>
      <c r="HC782">
        <f t="shared" si="727"/>
        <v>0</v>
      </c>
      <c r="IK782">
        <v>0</v>
      </c>
    </row>
    <row r="783" spans="1:255">
      <c r="A783" s="2">
        <v>17</v>
      </c>
      <c r="B783" s="2">
        <v>1</v>
      </c>
      <c r="C783" s="2"/>
      <c r="D783" s="2"/>
      <c r="E783" s="2" t="s">
        <v>394</v>
      </c>
      <c r="F783" s="2" t="s">
        <v>38</v>
      </c>
      <c r="G783" s="2" t="s">
        <v>313</v>
      </c>
      <c r="H783" s="2" t="s">
        <v>40</v>
      </c>
      <c r="I783" s="2">
        <v>1</v>
      </c>
      <c r="J783" s="2">
        <v>0</v>
      </c>
      <c r="K783" s="2"/>
      <c r="L783" s="2"/>
      <c r="M783" s="2"/>
      <c r="N783" s="2"/>
      <c r="O783" s="2">
        <f t="shared" si="693"/>
        <v>0</v>
      </c>
      <c r="P783" s="2">
        <f t="shared" si="694"/>
        <v>0</v>
      </c>
      <c r="Q783" s="2">
        <f t="shared" si="695"/>
        <v>0</v>
      </c>
      <c r="R783" s="2">
        <f t="shared" si="696"/>
        <v>0</v>
      </c>
      <c r="S783" s="2">
        <f t="shared" si="697"/>
        <v>0</v>
      </c>
      <c r="T783" s="2">
        <f t="shared" si="698"/>
        <v>0</v>
      </c>
      <c r="U783" s="2">
        <f t="shared" si="699"/>
        <v>0</v>
      </c>
      <c r="V783" s="2">
        <f t="shared" si="700"/>
        <v>0</v>
      </c>
      <c r="W783" s="2">
        <f t="shared" si="701"/>
        <v>0</v>
      </c>
      <c r="X783" s="2">
        <f t="shared" si="702"/>
        <v>0</v>
      </c>
      <c r="Y783" s="2">
        <f t="shared" si="703"/>
        <v>0</v>
      </c>
      <c r="Z783" s="2"/>
      <c r="AA783" s="2">
        <v>33304975</v>
      </c>
      <c r="AB783" s="2">
        <f t="shared" si="704"/>
        <v>0</v>
      </c>
      <c r="AC783" s="2">
        <f t="shared" si="705"/>
        <v>0</v>
      </c>
      <c r="AD783" s="2">
        <f>ROUND((((ET783)-(EU783))+AE783),2)</f>
        <v>0</v>
      </c>
      <c r="AE783" s="2">
        <f t="shared" si="730"/>
        <v>0</v>
      </c>
      <c r="AF783" s="2">
        <f t="shared" si="730"/>
        <v>0</v>
      </c>
      <c r="AG783" s="2">
        <f t="shared" si="706"/>
        <v>0</v>
      </c>
      <c r="AH783" s="2">
        <f t="shared" si="731"/>
        <v>0</v>
      </c>
      <c r="AI783" s="2">
        <f t="shared" si="731"/>
        <v>0</v>
      </c>
      <c r="AJ783" s="2">
        <f t="shared" si="707"/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1</v>
      </c>
      <c r="AW783" s="2">
        <v>1</v>
      </c>
      <c r="AX783" s="2"/>
      <c r="AY783" s="2"/>
      <c r="AZ783" s="2">
        <v>1</v>
      </c>
      <c r="BA783" s="2">
        <v>1</v>
      </c>
      <c r="BB783" s="2">
        <v>1</v>
      </c>
      <c r="BC783" s="2">
        <v>1</v>
      </c>
      <c r="BD783" s="2" t="s">
        <v>3</v>
      </c>
      <c r="BE783" s="2" t="s">
        <v>3</v>
      </c>
      <c r="BF783" s="2" t="s">
        <v>3</v>
      </c>
      <c r="BG783" s="2" t="s">
        <v>3</v>
      </c>
      <c r="BH783" s="2">
        <v>3</v>
      </c>
      <c r="BI783" s="2">
        <v>2</v>
      </c>
      <c r="BJ783" s="2" t="s">
        <v>3</v>
      </c>
      <c r="BK783" s="2"/>
      <c r="BL783" s="2"/>
      <c r="BM783" s="2">
        <v>1100</v>
      </c>
      <c r="BN783" s="2">
        <v>0</v>
      </c>
      <c r="BO783" s="2" t="s">
        <v>3</v>
      </c>
      <c r="BP783" s="2">
        <v>0</v>
      </c>
      <c r="BQ783" s="2">
        <v>14</v>
      </c>
      <c r="BR783" s="2">
        <v>0</v>
      </c>
      <c r="BS783" s="2">
        <v>1</v>
      </c>
      <c r="BT783" s="2">
        <v>1</v>
      </c>
      <c r="BU783" s="2">
        <v>1</v>
      </c>
      <c r="BV783" s="2">
        <v>1</v>
      </c>
      <c r="BW783" s="2">
        <v>1</v>
      </c>
      <c r="BX783" s="2">
        <v>1</v>
      </c>
      <c r="BY783" s="2" t="s">
        <v>3</v>
      </c>
      <c r="BZ783" s="2">
        <v>0</v>
      </c>
      <c r="CA783" s="2">
        <v>0</v>
      </c>
      <c r="CB783" s="2"/>
      <c r="CC783" s="2"/>
      <c r="CD783" s="2"/>
      <c r="CE783" s="2">
        <v>0</v>
      </c>
      <c r="CF783" s="2">
        <v>0</v>
      </c>
      <c r="CG783" s="2">
        <v>0</v>
      </c>
      <c r="CH783" s="2"/>
      <c r="CI783" s="2"/>
      <c r="CJ783" s="2"/>
      <c r="CK783" s="2"/>
      <c r="CL783" s="2"/>
      <c r="CM783" s="2">
        <v>0</v>
      </c>
      <c r="CN783" s="2" t="s">
        <v>3</v>
      </c>
      <c r="CO783" s="2">
        <v>0</v>
      </c>
      <c r="CP783" s="2">
        <f t="shared" si="708"/>
        <v>0</v>
      </c>
      <c r="CQ783" s="2">
        <f t="shared" si="709"/>
        <v>0</v>
      </c>
      <c r="CR783" s="2">
        <f t="shared" si="710"/>
        <v>0</v>
      </c>
      <c r="CS783" s="2">
        <f t="shared" si="711"/>
        <v>0</v>
      </c>
      <c r="CT783" s="2">
        <f t="shared" si="712"/>
        <v>0</v>
      </c>
      <c r="CU783" s="2">
        <f t="shared" si="713"/>
        <v>0</v>
      </c>
      <c r="CV783" s="2">
        <f t="shared" si="714"/>
        <v>0</v>
      </c>
      <c r="CW783" s="2">
        <f t="shared" si="715"/>
        <v>0</v>
      </c>
      <c r="CX783" s="2">
        <f t="shared" si="716"/>
        <v>0</v>
      </c>
      <c r="CY783" s="2">
        <f t="shared" si="717"/>
        <v>0</v>
      </c>
      <c r="CZ783" s="2">
        <f t="shared" si="718"/>
        <v>0</v>
      </c>
      <c r="DA783" s="2"/>
      <c r="DB783" s="2"/>
      <c r="DC783" s="2" t="s">
        <v>3</v>
      </c>
      <c r="DD783" s="2" t="s">
        <v>3</v>
      </c>
      <c r="DE783" s="2" t="s">
        <v>3</v>
      </c>
      <c r="DF783" s="2" t="s">
        <v>3</v>
      </c>
      <c r="DG783" s="2" t="s">
        <v>3</v>
      </c>
      <c r="DH783" s="2" t="s">
        <v>3</v>
      </c>
      <c r="DI783" s="2" t="s">
        <v>3</v>
      </c>
      <c r="DJ783" s="2" t="s">
        <v>3</v>
      </c>
      <c r="DK783" s="2" t="s">
        <v>3</v>
      </c>
      <c r="DL783" s="2" t="s">
        <v>3</v>
      </c>
      <c r="DM783" s="2" t="s">
        <v>3</v>
      </c>
      <c r="DN783" s="2">
        <v>0</v>
      </c>
      <c r="DO783" s="2">
        <v>0</v>
      </c>
      <c r="DP783" s="2">
        <v>1</v>
      </c>
      <c r="DQ783" s="2">
        <v>1</v>
      </c>
      <c r="DR783" s="2"/>
      <c r="DS783" s="2"/>
      <c r="DT783" s="2"/>
      <c r="DU783" s="2">
        <v>1010</v>
      </c>
      <c r="DV783" s="2" t="s">
        <v>40</v>
      </c>
      <c r="DW783" s="2" t="s">
        <v>40</v>
      </c>
      <c r="DX783" s="2">
        <v>1</v>
      </c>
      <c r="DY783" s="2"/>
      <c r="DZ783" s="2"/>
      <c r="EA783" s="2"/>
      <c r="EB783" s="2"/>
      <c r="EC783" s="2"/>
      <c r="ED783" s="2"/>
      <c r="EE783" s="2">
        <v>31102366</v>
      </c>
      <c r="EF783" s="2">
        <v>8</v>
      </c>
      <c r="EG783" s="2" t="s">
        <v>34</v>
      </c>
      <c r="EH783" s="2">
        <v>0</v>
      </c>
      <c r="EI783" s="2" t="s">
        <v>3</v>
      </c>
      <c r="EJ783" s="2">
        <v>1</v>
      </c>
      <c r="EK783" s="2">
        <v>1100</v>
      </c>
      <c r="EL783" s="2" t="s">
        <v>41</v>
      </c>
      <c r="EM783" s="2" t="s">
        <v>42</v>
      </c>
      <c r="EN783" s="2"/>
      <c r="EO783" s="2" t="s">
        <v>3</v>
      </c>
      <c r="EP783" s="2"/>
      <c r="EQ783" s="2">
        <v>0</v>
      </c>
      <c r="ER783" s="2">
        <v>0</v>
      </c>
      <c r="ES783" s="2">
        <v>0</v>
      </c>
      <c r="ET783" s="2">
        <v>0</v>
      </c>
      <c r="EU783" s="2">
        <v>0</v>
      </c>
      <c r="EV783" s="2">
        <v>0</v>
      </c>
      <c r="EW783" s="2">
        <v>0</v>
      </c>
      <c r="EX783" s="2">
        <v>0</v>
      </c>
      <c r="EY783" s="2">
        <v>0</v>
      </c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>
        <v>0</v>
      </c>
      <c r="FR783" s="2">
        <f t="shared" si="719"/>
        <v>0</v>
      </c>
      <c r="FS783" s="2">
        <v>0</v>
      </c>
      <c r="FT783" s="2"/>
      <c r="FU783" s="2"/>
      <c r="FV783" s="2"/>
      <c r="FW783" s="2"/>
      <c r="FX783" s="2">
        <v>0</v>
      </c>
      <c r="FY783" s="2">
        <v>0</v>
      </c>
      <c r="FZ783" s="2"/>
      <c r="GA783" s="2" t="s">
        <v>3</v>
      </c>
      <c r="GB783" s="2"/>
      <c r="GC783" s="2"/>
      <c r="GD783" s="2">
        <v>1</v>
      </c>
      <c r="GE783" s="2"/>
      <c r="GF783" s="2">
        <v>-918811177</v>
      </c>
      <c r="GG783" s="2">
        <v>2</v>
      </c>
      <c r="GH783" s="2">
        <v>0</v>
      </c>
      <c r="GI783" s="2">
        <v>-2</v>
      </c>
      <c r="GJ783" s="2">
        <v>0</v>
      </c>
      <c r="GK783" s="2">
        <v>0</v>
      </c>
      <c r="GL783" s="2">
        <f t="shared" si="720"/>
        <v>0</v>
      </c>
      <c r="GM783" s="2">
        <f t="shared" si="721"/>
        <v>0</v>
      </c>
      <c r="GN783" s="2">
        <f t="shared" si="722"/>
        <v>0</v>
      </c>
      <c r="GO783" s="2">
        <f t="shared" si="723"/>
        <v>0</v>
      </c>
      <c r="GP783" s="2">
        <f t="shared" si="724"/>
        <v>0</v>
      </c>
      <c r="GQ783" s="2"/>
      <c r="GR783" s="2">
        <v>0</v>
      </c>
      <c r="GS783" s="2">
        <v>3</v>
      </c>
      <c r="GT783" s="2">
        <v>0</v>
      </c>
      <c r="GU783" s="2" t="s">
        <v>3</v>
      </c>
      <c r="GV783" s="2">
        <f t="shared" si="725"/>
        <v>0</v>
      </c>
      <c r="GW783" s="2">
        <v>1</v>
      </c>
      <c r="GX783" s="2">
        <f t="shared" si="726"/>
        <v>0</v>
      </c>
      <c r="GY783" s="2"/>
      <c r="GZ783" s="2"/>
      <c r="HA783" s="2">
        <v>0</v>
      </c>
      <c r="HB783" s="2">
        <v>0</v>
      </c>
      <c r="HC783" s="2">
        <f t="shared" si="727"/>
        <v>0</v>
      </c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>
        <v>0</v>
      </c>
      <c r="IL783" s="2"/>
      <c r="IM783" s="2"/>
      <c r="IN783" s="2"/>
      <c r="IO783" s="2"/>
      <c r="IP783" s="2"/>
      <c r="IQ783" s="2"/>
      <c r="IR783" s="2"/>
      <c r="IS783" s="2"/>
      <c r="IT783" s="2"/>
      <c r="IU783" s="2"/>
    </row>
    <row r="784" spans="1:255">
      <c r="A784">
        <v>17</v>
      </c>
      <c r="B784">
        <v>1</v>
      </c>
      <c r="E784" t="s">
        <v>394</v>
      </c>
      <c r="F784" t="s">
        <v>38</v>
      </c>
      <c r="G784" t="s">
        <v>313</v>
      </c>
      <c r="H784" t="s">
        <v>40</v>
      </c>
      <c r="I784">
        <v>1</v>
      </c>
      <c r="J784">
        <v>0</v>
      </c>
      <c r="O784">
        <f t="shared" si="693"/>
        <v>375.88</v>
      </c>
      <c r="P784">
        <f t="shared" si="694"/>
        <v>375.88</v>
      </c>
      <c r="Q784">
        <f t="shared" si="695"/>
        <v>0</v>
      </c>
      <c r="R784">
        <f t="shared" si="696"/>
        <v>0</v>
      </c>
      <c r="S784">
        <f t="shared" si="697"/>
        <v>0</v>
      </c>
      <c r="T784">
        <f t="shared" si="698"/>
        <v>0</v>
      </c>
      <c r="U784">
        <f t="shared" si="699"/>
        <v>0</v>
      </c>
      <c r="V784">
        <f t="shared" si="700"/>
        <v>0</v>
      </c>
      <c r="W784">
        <f t="shared" si="701"/>
        <v>0</v>
      </c>
      <c r="X784">
        <f t="shared" si="702"/>
        <v>0</v>
      </c>
      <c r="Y784">
        <f t="shared" si="703"/>
        <v>0</v>
      </c>
      <c r="AA784">
        <v>33304960</v>
      </c>
      <c r="AB784">
        <f t="shared" si="704"/>
        <v>375.88</v>
      </c>
      <c r="AC784">
        <f t="shared" si="705"/>
        <v>375.88</v>
      </c>
      <c r="AD784">
        <f>ROUND((((ET784)-(EU784))+AE784),2)</f>
        <v>0</v>
      </c>
      <c r="AE784">
        <f t="shared" si="730"/>
        <v>0</v>
      </c>
      <c r="AF784">
        <f t="shared" si="730"/>
        <v>0</v>
      </c>
      <c r="AG784">
        <f t="shared" si="706"/>
        <v>0</v>
      </c>
      <c r="AH784">
        <f t="shared" si="731"/>
        <v>0</v>
      </c>
      <c r="AI784">
        <f t="shared" si="731"/>
        <v>0</v>
      </c>
      <c r="AJ784">
        <f t="shared" si="707"/>
        <v>0</v>
      </c>
      <c r="AK784">
        <v>375.88</v>
      </c>
      <c r="AL784">
        <v>375.88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1</v>
      </c>
      <c r="AW784">
        <v>1</v>
      </c>
      <c r="AZ784">
        <v>1</v>
      </c>
      <c r="BA784">
        <v>1</v>
      </c>
      <c r="BB784">
        <v>1</v>
      </c>
      <c r="BC784">
        <v>1</v>
      </c>
      <c r="BD784" t="s">
        <v>3</v>
      </c>
      <c r="BE784" t="s">
        <v>3</v>
      </c>
      <c r="BF784" t="s">
        <v>3</v>
      </c>
      <c r="BG784" t="s">
        <v>3</v>
      </c>
      <c r="BH784">
        <v>3</v>
      </c>
      <c r="BI784">
        <v>2</v>
      </c>
      <c r="BJ784" t="s">
        <v>3</v>
      </c>
      <c r="BM784">
        <v>1100</v>
      </c>
      <c r="BN784">
        <v>0</v>
      </c>
      <c r="BO784" t="s">
        <v>3</v>
      </c>
      <c r="BP784">
        <v>0</v>
      </c>
      <c r="BQ784">
        <v>14</v>
      </c>
      <c r="BR784">
        <v>0</v>
      </c>
      <c r="BS784">
        <v>1</v>
      </c>
      <c r="BT784">
        <v>1</v>
      </c>
      <c r="BU784">
        <v>1</v>
      </c>
      <c r="BV784">
        <v>1</v>
      </c>
      <c r="BW784">
        <v>1</v>
      </c>
      <c r="BX784">
        <v>1</v>
      </c>
      <c r="BY784" t="s">
        <v>3</v>
      </c>
      <c r="BZ784">
        <v>0</v>
      </c>
      <c r="CA784">
        <v>0</v>
      </c>
      <c r="CE784">
        <v>0</v>
      </c>
      <c r="CF784">
        <v>0</v>
      </c>
      <c r="CG784">
        <v>0</v>
      </c>
      <c r="CM784">
        <v>0</v>
      </c>
      <c r="CN784" t="s">
        <v>3</v>
      </c>
      <c r="CO784">
        <v>0</v>
      </c>
      <c r="CP784">
        <f t="shared" si="708"/>
        <v>375.88</v>
      </c>
      <c r="CQ784">
        <f t="shared" si="709"/>
        <v>375.88</v>
      </c>
      <c r="CR784">
        <f t="shared" si="710"/>
        <v>0</v>
      </c>
      <c r="CS784">
        <f t="shared" si="711"/>
        <v>0</v>
      </c>
      <c r="CT784">
        <f t="shared" si="712"/>
        <v>0</v>
      </c>
      <c r="CU784">
        <f t="shared" si="713"/>
        <v>0</v>
      </c>
      <c r="CV784">
        <f t="shared" si="714"/>
        <v>0</v>
      </c>
      <c r="CW784">
        <f t="shared" si="715"/>
        <v>0</v>
      </c>
      <c r="CX784">
        <f t="shared" si="716"/>
        <v>0</v>
      </c>
      <c r="CY784">
        <f t="shared" si="717"/>
        <v>0</v>
      </c>
      <c r="CZ784">
        <f t="shared" si="718"/>
        <v>0</v>
      </c>
      <c r="DC784" t="s">
        <v>3</v>
      </c>
      <c r="DD784" t="s">
        <v>3</v>
      </c>
      <c r="DE784" t="s">
        <v>3</v>
      </c>
      <c r="DF784" t="s">
        <v>3</v>
      </c>
      <c r="DG784" t="s">
        <v>3</v>
      </c>
      <c r="DH784" t="s">
        <v>3</v>
      </c>
      <c r="DI784" t="s">
        <v>3</v>
      </c>
      <c r="DJ784" t="s">
        <v>3</v>
      </c>
      <c r="DK784" t="s">
        <v>3</v>
      </c>
      <c r="DL784" t="s">
        <v>3</v>
      </c>
      <c r="DM784" t="s">
        <v>3</v>
      </c>
      <c r="DN784">
        <v>0</v>
      </c>
      <c r="DO784">
        <v>0</v>
      </c>
      <c r="DP784">
        <v>1</v>
      </c>
      <c r="DQ784">
        <v>1</v>
      </c>
      <c r="DU784">
        <v>1010</v>
      </c>
      <c r="DV784" t="s">
        <v>40</v>
      </c>
      <c r="DW784" t="s">
        <v>40</v>
      </c>
      <c r="DX784">
        <v>1</v>
      </c>
      <c r="EE784">
        <v>31102366</v>
      </c>
      <c r="EF784">
        <v>8</v>
      </c>
      <c r="EG784" t="s">
        <v>34</v>
      </c>
      <c r="EH784">
        <v>0</v>
      </c>
      <c r="EI784" t="s">
        <v>3</v>
      </c>
      <c r="EJ784">
        <v>1</v>
      </c>
      <c r="EK784">
        <v>1100</v>
      </c>
      <c r="EL784" t="s">
        <v>41</v>
      </c>
      <c r="EM784" t="s">
        <v>42</v>
      </c>
      <c r="EO784" t="s">
        <v>3</v>
      </c>
      <c r="EQ784">
        <v>0</v>
      </c>
      <c r="ER784">
        <v>375.88</v>
      </c>
      <c r="ES784">
        <v>375.88</v>
      </c>
      <c r="ET784">
        <v>0</v>
      </c>
      <c r="EU784">
        <v>0</v>
      </c>
      <c r="EV784">
        <v>0</v>
      </c>
      <c r="EW784">
        <v>0</v>
      </c>
      <c r="EX784">
        <v>0</v>
      </c>
      <c r="EY784">
        <v>0</v>
      </c>
      <c r="EZ784">
        <v>5</v>
      </c>
      <c r="FC784">
        <v>1</v>
      </c>
      <c r="FD784">
        <v>18</v>
      </c>
      <c r="FF784">
        <v>3466.98</v>
      </c>
      <c r="FQ784">
        <v>0</v>
      </c>
      <c r="FR784">
        <f t="shared" si="719"/>
        <v>0</v>
      </c>
      <c r="FS784">
        <v>0</v>
      </c>
      <c r="FX784">
        <v>0</v>
      </c>
      <c r="FY784">
        <v>0</v>
      </c>
      <c r="GA784" t="s">
        <v>314</v>
      </c>
      <c r="GD784">
        <v>1</v>
      </c>
      <c r="GF784">
        <v>-918811177</v>
      </c>
      <c r="GG784">
        <v>2</v>
      </c>
      <c r="GH784">
        <v>3</v>
      </c>
      <c r="GI784">
        <v>3</v>
      </c>
      <c r="GJ784">
        <v>0</v>
      </c>
      <c r="GK784">
        <v>0</v>
      </c>
      <c r="GL784">
        <f t="shared" si="720"/>
        <v>0</v>
      </c>
      <c r="GM784">
        <f t="shared" si="721"/>
        <v>375.88</v>
      </c>
      <c r="GN784">
        <f t="shared" si="722"/>
        <v>0</v>
      </c>
      <c r="GO784">
        <f t="shared" si="723"/>
        <v>375.88</v>
      </c>
      <c r="GP784">
        <f t="shared" si="724"/>
        <v>0</v>
      </c>
      <c r="GR784">
        <v>1</v>
      </c>
      <c r="GS784">
        <v>1</v>
      </c>
      <c r="GT784">
        <v>0</v>
      </c>
      <c r="GU784" t="s">
        <v>3</v>
      </c>
      <c r="GV784">
        <f t="shared" si="725"/>
        <v>0</v>
      </c>
      <c r="GW784">
        <v>1</v>
      </c>
      <c r="GX784">
        <f t="shared" si="726"/>
        <v>0</v>
      </c>
      <c r="HA784">
        <v>0</v>
      </c>
      <c r="HB784">
        <v>0</v>
      </c>
      <c r="HC784">
        <f t="shared" si="727"/>
        <v>0</v>
      </c>
      <c r="IK784">
        <v>0</v>
      </c>
    </row>
    <row r="785" spans="1:255">
      <c r="A785" s="2">
        <v>17</v>
      </c>
      <c r="B785" s="2">
        <v>1</v>
      </c>
      <c r="C785" s="2">
        <f>ROW(SmtRes!A727)</f>
        <v>727</v>
      </c>
      <c r="D785" s="2">
        <f>ROW(EtalonRes!A830)</f>
        <v>830</v>
      </c>
      <c r="E785" s="2" t="s">
        <v>395</v>
      </c>
      <c r="F785" s="2" t="s">
        <v>56</v>
      </c>
      <c r="G785" s="2" t="s">
        <v>57</v>
      </c>
      <c r="H785" s="2" t="s">
        <v>58</v>
      </c>
      <c r="I785" s="2">
        <f>ROUND(4/10,9)</f>
        <v>0.4</v>
      </c>
      <c r="J785" s="2">
        <v>0</v>
      </c>
      <c r="K785" s="2"/>
      <c r="L785" s="2"/>
      <c r="M785" s="2"/>
      <c r="N785" s="2"/>
      <c r="O785" s="2">
        <f t="shared" si="693"/>
        <v>32.270000000000003</v>
      </c>
      <c r="P785" s="2">
        <f t="shared" si="694"/>
        <v>11.61</v>
      </c>
      <c r="Q785" s="2">
        <f t="shared" si="695"/>
        <v>0.4</v>
      </c>
      <c r="R785" s="2">
        <f t="shared" si="696"/>
        <v>7.0000000000000007E-2</v>
      </c>
      <c r="S785" s="2">
        <f t="shared" si="697"/>
        <v>20.260000000000002</v>
      </c>
      <c r="T785" s="2">
        <f t="shared" si="698"/>
        <v>0</v>
      </c>
      <c r="U785" s="2">
        <f t="shared" si="699"/>
        <v>2.0424000000000002</v>
      </c>
      <c r="V785" s="2">
        <f t="shared" si="700"/>
        <v>6.0000000000000001E-3</v>
      </c>
      <c r="W785" s="2">
        <f t="shared" si="701"/>
        <v>0</v>
      </c>
      <c r="X785" s="2">
        <f t="shared" si="702"/>
        <v>23.38</v>
      </c>
      <c r="Y785" s="2">
        <f t="shared" si="703"/>
        <v>14.43</v>
      </c>
      <c r="Z785" s="2"/>
      <c r="AA785" s="2">
        <v>33304975</v>
      </c>
      <c r="AB785" s="2">
        <f t="shared" si="704"/>
        <v>80.66</v>
      </c>
      <c r="AC785" s="2">
        <f t="shared" si="705"/>
        <v>29.02</v>
      </c>
      <c r="AD785" s="2">
        <f>ROUND((((((ET785*1.2)*1.25))-(((EU785*1.2)*1.25)))+AE785),2)</f>
        <v>0.99</v>
      </c>
      <c r="AE785" s="2">
        <f>ROUND((((EU785*1.2)*1.25)),2)</f>
        <v>0.18</v>
      </c>
      <c r="AF785" s="2">
        <f>ROUND((((EV785*1.2)*1.15)),2)</f>
        <v>50.65</v>
      </c>
      <c r="AG785" s="2">
        <f t="shared" si="706"/>
        <v>0</v>
      </c>
      <c r="AH785" s="2">
        <f>(((EW785*1.2)*1.15))</f>
        <v>5.1059999999999999</v>
      </c>
      <c r="AI785" s="2">
        <f>(((EX785*1.2)*1.25))</f>
        <v>1.4999999999999999E-2</v>
      </c>
      <c r="AJ785" s="2">
        <f t="shared" si="707"/>
        <v>0</v>
      </c>
      <c r="AK785" s="2">
        <v>66.38</v>
      </c>
      <c r="AL785" s="2">
        <v>29.02</v>
      </c>
      <c r="AM785" s="2">
        <v>0.66</v>
      </c>
      <c r="AN785" s="2">
        <v>0.12</v>
      </c>
      <c r="AO785" s="2">
        <v>36.700000000000003</v>
      </c>
      <c r="AP785" s="2">
        <v>0</v>
      </c>
      <c r="AQ785" s="2">
        <v>3.7</v>
      </c>
      <c r="AR785" s="2">
        <v>0.01</v>
      </c>
      <c r="AS785" s="2">
        <v>0</v>
      </c>
      <c r="AT785" s="2">
        <v>115</v>
      </c>
      <c r="AU785" s="2">
        <v>71</v>
      </c>
      <c r="AV785" s="2">
        <v>1</v>
      </c>
      <c r="AW785" s="2">
        <v>1</v>
      </c>
      <c r="AX785" s="2"/>
      <c r="AY785" s="2"/>
      <c r="AZ785" s="2">
        <v>1</v>
      </c>
      <c r="BA785" s="2">
        <v>1</v>
      </c>
      <c r="BB785" s="2">
        <v>1</v>
      </c>
      <c r="BC785" s="2">
        <v>1</v>
      </c>
      <c r="BD785" s="2" t="s">
        <v>3</v>
      </c>
      <c r="BE785" s="2" t="s">
        <v>3</v>
      </c>
      <c r="BF785" s="2" t="s">
        <v>3</v>
      </c>
      <c r="BG785" s="2" t="s">
        <v>3</v>
      </c>
      <c r="BH785" s="2">
        <v>0</v>
      </c>
      <c r="BI785" s="2">
        <v>1</v>
      </c>
      <c r="BJ785" s="2" t="s">
        <v>59</v>
      </c>
      <c r="BK785" s="2"/>
      <c r="BL785" s="2"/>
      <c r="BM785" s="2">
        <v>20001</v>
      </c>
      <c r="BN785" s="2">
        <v>0</v>
      </c>
      <c r="BO785" s="2" t="s">
        <v>3</v>
      </c>
      <c r="BP785" s="2">
        <v>0</v>
      </c>
      <c r="BQ785" s="2">
        <v>2</v>
      </c>
      <c r="BR785" s="2">
        <v>0</v>
      </c>
      <c r="BS785" s="2">
        <v>1</v>
      </c>
      <c r="BT785" s="2">
        <v>1</v>
      </c>
      <c r="BU785" s="2">
        <v>1</v>
      </c>
      <c r="BV785" s="2">
        <v>1</v>
      </c>
      <c r="BW785" s="2">
        <v>1</v>
      </c>
      <c r="BX785" s="2">
        <v>1</v>
      </c>
      <c r="BY785" s="2" t="s">
        <v>3</v>
      </c>
      <c r="BZ785" s="2">
        <v>128</v>
      </c>
      <c r="CA785" s="2">
        <v>83</v>
      </c>
      <c r="CB785" s="2"/>
      <c r="CC785" s="2"/>
      <c r="CD785" s="2"/>
      <c r="CE785" s="2">
        <v>0</v>
      </c>
      <c r="CF785" s="2">
        <v>0</v>
      </c>
      <c r="CG785" s="2">
        <v>0</v>
      </c>
      <c r="CH785" s="2"/>
      <c r="CI785" s="2"/>
      <c r="CJ785" s="2"/>
      <c r="CK785" s="2"/>
      <c r="CL785" s="2"/>
      <c r="CM785" s="2">
        <v>0</v>
      </c>
      <c r="CN785" s="2" t="s">
        <v>954</v>
      </c>
      <c r="CO785" s="2">
        <v>0</v>
      </c>
      <c r="CP785" s="2">
        <f t="shared" si="708"/>
        <v>32.270000000000003</v>
      </c>
      <c r="CQ785" s="2">
        <f t="shared" si="709"/>
        <v>29.02</v>
      </c>
      <c r="CR785" s="2">
        <f t="shared" si="710"/>
        <v>0.99</v>
      </c>
      <c r="CS785" s="2">
        <f t="shared" si="711"/>
        <v>0.18</v>
      </c>
      <c r="CT785" s="2">
        <f t="shared" si="712"/>
        <v>50.65</v>
      </c>
      <c r="CU785" s="2">
        <f t="shared" si="713"/>
        <v>0</v>
      </c>
      <c r="CV785" s="2">
        <f t="shared" si="714"/>
        <v>5.1059999999999999</v>
      </c>
      <c r="CW785" s="2">
        <f t="shared" si="715"/>
        <v>1.4999999999999999E-2</v>
      </c>
      <c r="CX785" s="2">
        <f t="shared" si="716"/>
        <v>0</v>
      </c>
      <c r="CY785" s="2">
        <f t="shared" si="717"/>
        <v>23.379500000000004</v>
      </c>
      <c r="CZ785" s="2">
        <f t="shared" si="718"/>
        <v>14.4343</v>
      </c>
      <c r="DA785" s="2"/>
      <c r="DB785" s="2"/>
      <c r="DC785" s="2" t="s">
        <v>3</v>
      </c>
      <c r="DD785" s="2" t="s">
        <v>3</v>
      </c>
      <c r="DE785" s="2" t="s">
        <v>21</v>
      </c>
      <c r="DF785" s="2" t="s">
        <v>21</v>
      </c>
      <c r="DG785" s="2" t="s">
        <v>22</v>
      </c>
      <c r="DH785" s="2" t="s">
        <v>3</v>
      </c>
      <c r="DI785" s="2" t="s">
        <v>22</v>
      </c>
      <c r="DJ785" s="2" t="s">
        <v>21</v>
      </c>
      <c r="DK785" s="2" t="s">
        <v>3</v>
      </c>
      <c r="DL785" s="2" t="s">
        <v>3</v>
      </c>
      <c r="DM785" s="2" t="s">
        <v>3</v>
      </c>
      <c r="DN785" s="2">
        <v>0</v>
      </c>
      <c r="DO785" s="2">
        <v>0</v>
      </c>
      <c r="DP785" s="2">
        <v>1</v>
      </c>
      <c r="DQ785" s="2">
        <v>1</v>
      </c>
      <c r="DR785" s="2"/>
      <c r="DS785" s="2"/>
      <c r="DT785" s="2"/>
      <c r="DU785" s="2">
        <v>1013</v>
      </c>
      <c r="DV785" s="2" t="s">
        <v>58</v>
      </c>
      <c r="DW785" s="2" t="s">
        <v>58</v>
      </c>
      <c r="DX785" s="2">
        <v>1</v>
      </c>
      <c r="DY785" s="2"/>
      <c r="DZ785" s="2"/>
      <c r="EA785" s="2"/>
      <c r="EB785" s="2"/>
      <c r="EC785" s="2"/>
      <c r="ED785" s="2"/>
      <c r="EE785" s="2">
        <v>31102217</v>
      </c>
      <c r="EF785" s="2">
        <v>2</v>
      </c>
      <c r="EG785" s="2" t="s">
        <v>23</v>
      </c>
      <c r="EH785" s="2">
        <v>0</v>
      </c>
      <c r="EI785" s="2" t="s">
        <v>3</v>
      </c>
      <c r="EJ785" s="2">
        <v>1</v>
      </c>
      <c r="EK785" s="2">
        <v>20001</v>
      </c>
      <c r="EL785" s="2" t="s">
        <v>24</v>
      </c>
      <c r="EM785" s="2" t="s">
        <v>25</v>
      </c>
      <c r="EN785" s="2"/>
      <c r="EO785" s="2" t="s">
        <v>26</v>
      </c>
      <c r="EP785" s="2"/>
      <c r="EQ785" s="2">
        <v>0</v>
      </c>
      <c r="ER785" s="2">
        <v>66.38</v>
      </c>
      <c r="ES785" s="2">
        <v>29.02</v>
      </c>
      <c r="ET785" s="2">
        <v>0.66</v>
      </c>
      <c r="EU785" s="2">
        <v>0.12</v>
      </c>
      <c r="EV785" s="2">
        <v>36.700000000000003</v>
      </c>
      <c r="EW785" s="2">
        <v>3.7</v>
      </c>
      <c r="EX785" s="2">
        <v>0.01</v>
      </c>
      <c r="EY785" s="2">
        <v>0</v>
      </c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>
        <v>0</v>
      </c>
      <c r="FR785" s="2">
        <f t="shared" si="719"/>
        <v>0</v>
      </c>
      <c r="FS785" s="2">
        <v>0</v>
      </c>
      <c r="FT785" s="2" t="s">
        <v>27</v>
      </c>
      <c r="FU785" s="2" t="s">
        <v>28</v>
      </c>
      <c r="FV785" s="2"/>
      <c r="FW785" s="2"/>
      <c r="FX785" s="2">
        <v>115.2</v>
      </c>
      <c r="FY785" s="2">
        <v>70.55</v>
      </c>
      <c r="FZ785" s="2"/>
      <c r="GA785" s="2" t="s">
        <v>3</v>
      </c>
      <c r="GB785" s="2"/>
      <c r="GC785" s="2"/>
      <c r="GD785" s="2">
        <v>1</v>
      </c>
      <c r="GE785" s="2"/>
      <c r="GF785" s="2">
        <v>-1886852892</v>
      </c>
      <c r="GG785" s="2">
        <v>2</v>
      </c>
      <c r="GH785" s="2">
        <v>1</v>
      </c>
      <c r="GI785" s="2">
        <v>-2</v>
      </c>
      <c r="GJ785" s="2">
        <v>0</v>
      </c>
      <c r="GK785" s="2">
        <v>0</v>
      </c>
      <c r="GL785" s="2">
        <f t="shared" si="720"/>
        <v>0</v>
      </c>
      <c r="GM785" s="2">
        <f t="shared" si="721"/>
        <v>70.08</v>
      </c>
      <c r="GN785" s="2">
        <f t="shared" si="722"/>
        <v>70.08</v>
      </c>
      <c r="GO785" s="2">
        <f t="shared" si="723"/>
        <v>0</v>
      </c>
      <c r="GP785" s="2">
        <f t="shared" si="724"/>
        <v>0</v>
      </c>
      <c r="GQ785" s="2"/>
      <c r="GR785" s="2">
        <v>0</v>
      </c>
      <c r="GS785" s="2">
        <v>3</v>
      </c>
      <c r="GT785" s="2">
        <v>0</v>
      </c>
      <c r="GU785" s="2" t="s">
        <v>3</v>
      </c>
      <c r="GV785" s="2">
        <f t="shared" si="725"/>
        <v>0</v>
      </c>
      <c r="GW785" s="2">
        <v>1</v>
      </c>
      <c r="GX785" s="2">
        <f t="shared" si="726"/>
        <v>0</v>
      </c>
      <c r="GY785" s="2"/>
      <c r="GZ785" s="2"/>
      <c r="HA785" s="2">
        <v>0</v>
      </c>
      <c r="HB785" s="2">
        <v>0</v>
      </c>
      <c r="HC785" s="2">
        <f t="shared" si="727"/>
        <v>0</v>
      </c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>
        <v>0</v>
      </c>
      <c r="IL785" s="2"/>
      <c r="IM785" s="2"/>
      <c r="IN785" s="2"/>
      <c r="IO785" s="2"/>
      <c r="IP785" s="2"/>
      <c r="IQ785" s="2"/>
      <c r="IR785" s="2"/>
      <c r="IS785" s="2"/>
      <c r="IT785" s="2"/>
      <c r="IU785" s="2"/>
    </row>
    <row r="786" spans="1:255">
      <c r="A786">
        <v>17</v>
      </c>
      <c r="B786">
        <v>1</v>
      </c>
      <c r="C786">
        <f>ROW(SmtRes!A732)</f>
        <v>732</v>
      </c>
      <c r="D786">
        <f>ROW(EtalonRes!A836)</f>
        <v>836</v>
      </c>
      <c r="E786" t="s">
        <v>395</v>
      </c>
      <c r="F786" t="s">
        <v>56</v>
      </c>
      <c r="G786" t="s">
        <v>57</v>
      </c>
      <c r="H786" t="s">
        <v>58</v>
      </c>
      <c r="I786">
        <f>ROUND(4/10,9)</f>
        <v>0.4</v>
      </c>
      <c r="J786">
        <v>0</v>
      </c>
      <c r="O786">
        <f t="shared" si="693"/>
        <v>32.270000000000003</v>
      </c>
      <c r="P786">
        <f t="shared" si="694"/>
        <v>11.61</v>
      </c>
      <c r="Q786">
        <f t="shared" si="695"/>
        <v>0.4</v>
      </c>
      <c r="R786">
        <f t="shared" si="696"/>
        <v>7.0000000000000007E-2</v>
      </c>
      <c r="S786">
        <f t="shared" si="697"/>
        <v>20.260000000000002</v>
      </c>
      <c r="T786">
        <f t="shared" si="698"/>
        <v>0</v>
      </c>
      <c r="U786">
        <f t="shared" si="699"/>
        <v>2.0424000000000002</v>
      </c>
      <c r="V786">
        <f t="shared" si="700"/>
        <v>6.0000000000000001E-3</v>
      </c>
      <c r="W786">
        <f t="shared" si="701"/>
        <v>0</v>
      </c>
      <c r="X786">
        <f t="shared" si="702"/>
        <v>23.38</v>
      </c>
      <c r="Y786">
        <f t="shared" si="703"/>
        <v>14.43</v>
      </c>
      <c r="AA786">
        <v>33304960</v>
      </c>
      <c r="AB786">
        <f t="shared" si="704"/>
        <v>80.66</v>
      </c>
      <c r="AC786">
        <f t="shared" si="705"/>
        <v>29.02</v>
      </c>
      <c r="AD786">
        <f>ROUND((((((ET786*1.2)*1.25))-(((EU786*1.2)*1.25)))+AE786),2)</f>
        <v>0.99</v>
      </c>
      <c r="AE786">
        <f>ROUND((((EU786*1.2)*1.25)),2)</f>
        <v>0.18</v>
      </c>
      <c r="AF786">
        <f>ROUND((((EV786*1.2)*1.15)),2)</f>
        <v>50.65</v>
      </c>
      <c r="AG786">
        <f t="shared" si="706"/>
        <v>0</v>
      </c>
      <c r="AH786">
        <f>(((EW786*1.2)*1.15))</f>
        <v>5.1059999999999999</v>
      </c>
      <c r="AI786">
        <f>(((EX786*1.2)*1.25))</f>
        <v>1.4999999999999999E-2</v>
      </c>
      <c r="AJ786">
        <f t="shared" si="707"/>
        <v>0</v>
      </c>
      <c r="AK786">
        <v>66.38</v>
      </c>
      <c r="AL786">
        <v>29.02</v>
      </c>
      <c r="AM786">
        <v>0.66</v>
      </c>
      <c r="AN786">
        <v>0.12</v>
      </c>
      <c r="AO786">
        <v>36.700000000000003</v>
      </c>
      <c r="AP786">
        <v>0</v>
      </c>
      <c r="AQ786">
        <v>3.7</v>
      </c>
      <c r="AR786">
        <v>0.01</v>
      </c>
      <c r="AS786">
        <v>0</v>
      </c>
      <c r="AT786">
        <v>115</v>
      </c>
      <c r="AU786">
        <v>71</v>
      </c>
      <c r="AV786">
        <v>1</v>
      </c>
      <c r="AW786">
        <v>1</v>
      </c>
      <c r="AZ786">
        <v>1</v>
      </c>
      <c r="BA786">
        <v>1</v>
      </c>
      <c r="BB786">
        <v>1</v>
      </c>
      <c r="BC786">
        <v>1</v>
      </c>
      <c r="BD786" t="s">
        <v>3</v>
      </c>
      <c r="BE786" t="s">
        <v>3</v>
      </c>
      <c r="BF786" t="s">
        <v>3</v>
      </c>
      <c r="BG786" t="s">
        <v>3</v>
      </c>
      <c r="BH786">
        <v>0</v>
      </c>
      <c r="BI786">
        <v>1</v>
      </c>
      <c r="BJ786" t="s">
        <v>59</v>
      </c>
      <c r="BM786">
        <v>20001</v>
      </c>
      <c r="BN786">
        <v>0</v>
      </c>
      <c r="BO786" t="s">
        <v>3</v>
      </c>
      <c r="BP786">
        <v>0</v>
      </c>
      <c r="BQ786">
        <v>2</v>
      </c>
      <c r="BR786">
        <v>0</v>
      </c>
      <c r="BS786">
        <v>1</v>
      </c>
      <c r="BT786">
        <v>1</v>
      </c>
      <c r="BU786">
        <v>1</v>
      </c>
      <c r="BV786">
        <v>1</v>
      </c>
      <c r="BW786">
        <v>1</v>
      </c>
      <c r="BX786">
        <v>1</v>
      </c>
      <c r="BY786" t="s">
        <v>3</v>
      </c>
      <c r="BZ786">
        <v>128</v>
      </c>
      <c r="CA786">
        <v>83</v>
      </c>
      <c r="CE786">
        <v>0</v>
      </c>
      <c r="CF786">
        <v>0</v>
      </c>
      <c r="CG786">
        <v>0</v>
      </c>
      <c r="CM786">
        <v>0</v>
      </c>
      <c r="CN786" t="s">
        <v>954</v>
      </c>
      <c r="CO786">
        <v>0</v>
      </c>
      <c r="CP786">
        <f t="shared" si="708"/>
        <v>32.270000000000003</v>
      </c>
      <c r="CQ786">
        <f t="shared" si="709"/>
        <v>29.02</v>
      </c>
      <c r="CR786">
        <f t="shared" si="710"/>
        <v>0.99</v>
      </c>
      <c r="CS786">
        <f t="shared" si="711"/>
        <v>0.18</v>
      </c>
      <c r="CT786">
        <f t="shared" si="712"/>
        <v>50.65</v>
      </c>
      <c r="CU786">
        <f t="shared" si="713"/>
        <v>0</v>
      </c>
      <c r="CV786">
        <f t="shared" si="714"/>
        <v>5.1059999999999999</v>
      </c>
      <c r="CW786">
        <f t="shared" si="715"/>
        <v>1.4999999999999999E-2</v>
      </c>
      <c r="CX786">
        <f t="shared" si="716"/>
        <v>0</v>
      </c>
      <c r="CY786">
        <f t="shared" si="717"/>
        <v>23.379500000000004</v>
      </c>
      <c r="CZ786">
        <f t="shared" si="718"/>
        <v>14.4343</v>
      </c>
      <c r="DC786" t="s">
        <v>3</v>
      </c>
      <c r="DD786" t="s">
        <v>3</v>
      </c>
      <c r="DE786" t="s">
        <v>21</v>
      </c>
      <c r="DF786" t="s">
        <v>21</v>
      </c>
      <c r="DG786" t="s">
        <v>22</v>
      </c>
      <c r="DH786" t="s">
        <v>3</v>
      </c>
      <c r="DI786" t="s">
        <v>22</v>
      </c>
      <c r="DJ786" t="s">
        <v>21</v>
      </c>
      <c r="DK786" t="s">
        <v>3</v>
      </c>
      <c r="DL786" t="s">
        <v>3</v>
      </c>
      <c r="DM786" t="s">
        <v>3</v>
      </c>
      <c r="DN786">
        <v>0</v>
      </c>
      <c r="DO786">
        <v>0</v>
      </c>
      <c r="DP786">
        <v>1</v>
      </c>
      <c r="DQ786">
        <v>1</v>
      </c>
      <c r="DU786">
        <v>1013</v>
      </c>
      <c r="DV786" t="s">
        <v>58</v>
      </c>
      <c r="DW786" t="s">
        <v>58</v>
      </c>
      <c r="DX786">
        <v>1</v>
      </c>
      <c r="EE786">
        <v>31102217</v>
      </c>
      <c r="EF786">
        <v>2</v>
      </c>
      <c r="EG786" t="s">
        <v>23</v>
      </c>
      <c r="EH786">
        <v>0</v>
      </c>
      <c r="EI786" t="s">
        <v>3</v>
      </c>
      <c r="EJ786">
        <v>1</v>
      </c>
      <c r="EK786">
        <v>20001</v>
      </c>
      <c r="EL786" t="s">
        <v>24</v>
      </c>
      <c r="EM786" t="s">
        <v>25</v>
      </c>
      <c r="EO786" t="s">
        <v>26</v>
      </c>
      <c r="EQ786">
        <v>0</v>
      </c>
      <c r="ER786">
        <v>66.38</v>
      </c>
      <c r="ES786">
        <v>29.02</v>
      </c>
      <c r="ET786">
        <v>0.66</v>
      </c>
      <c r="EU786">
        <v>0.12</v>
      </c>
      <c r="EV786">
        <v>36.700000000000003</v>
      </c>
      <c r="EW786">
        <v>3.7</v>
      </c>
      <c r="EX786">
        <v>0.01</v>
      </c>
      <c r="EY786">
        <v>0</v>
      </c>
      <c r="FQ786">
        <v>0</v>
      </c>
      <c r="FR786">
        <f t="shared" si="719"/>
        <v>0</v>
      </c>
      <c r="FS786">
        <v>0</v>
      </c>
      <c r="FT786" t="s">
        <v>27</v>
      </c>
      <c r="FU786" t="s">
        <v>28</v>
      </c>
      <c r="FX786">
        <v>115.2</v>
      </c>
      <c r="FY786">
        <v>70.55</v>
      </c>
      <c r="GA786" t="s">
        <v>3</v>
      </c>
      <c r="GD786">
        <v>1</v>
      </c>
      <c r="GF786">
        <v>-1886852892</v>
      </c>
      <c r="GG786">
        <v>2</v>
      </c>
      <c r="GH786">
        <v>1</v>
      </c>
      <c r="GI786">
        <v>-2</v>
      </c>
      <c r="GJ786">
        <v>0</v>
      </c>
      <c r="GK786">
        <v>0</v>
      </c>
      <c r="GL786">
        <f t="shared" si="720"/>
        <v>0</v>
      </c>
      <c r="GM786">
        <f t="shared" si="721"/>
        <v>70.08</v>
      </c>
      <c r="GN786">
        <f t="shared" si="722"/>
        <v>70.08</v>
      </c>
      <c r="GO786">
        <f t="shared" si="723"/>
        <v>0</v>
      </c>
      <c r="GP786">
        <f t="shared" si="724"/>
        <v>0</v>
      </c>
      <c r="GR786">
        <v>0</v>
      </c>
      <c r="GS786">
        <v>3</v>
      </c>
      <c r="GT786">
        <v>0</v>
      </c>
      <c r="GU786" t="s">
        <v>3</v>
      </c>
      <c r="GV786">
        <f t="shared" si="725"/>
        <v>0</v>
      </c>
      <c r="GW786">
        <v>1</v>
      </c>
      <c r="GX786">
        <f t="shared" si="726"/>
        <v>0</v>
      </c>
      <c r="HA786">
        <v>0</v>
      </c>
      <c r="HB786">
        <v>0</v>
      </c>
      <c r="HC786">
        <f t="shared" si="727"/>
        <v>0</v>
      </c>
      <c r="IK786">
        <v>0</v>
      </c>
    </row>
    <row r="787" spans="1:255">
      <c r="A787" s="2">
        <v>17</v>
      </c>
      <c r="B787" s="2">
        <v>1</v>
      </c>
      <c r="C787" s="2"/>
      <c r="D787" s="2"/>
      <c r="E787" s="2" t="s">
        <v>396</v>
      </c>
      <c r="F787" s="2" t="s">
        <v>38</v>
      </c>
      <c r="G787" s="2" t="s">
        <v>221</v>
      </c>
      <c r="H787" s="2" t="s">
        <v>40</v>
      </c>
      <c r="I787" s="2">
        <v>1</v>
      </c>
      <c r="J787" s="2">
        <v>0</v>
      </c>
      <c r="K787" s="2"/>
      <c r="L787" s="2"/>
      <c r="M787" s="2"/>
      <c r="N787" s="2"/>
      <c r="O787" s="2">
        <f t="shared" si="693"/>
        <v>0</v>
      </c>
      <c r="P787" s="2">
        <f t="shared" si="694"/>
        <v>0</v>
      </c>
      <c r="Q787" s="2">
        <f t="shared" si="695"/>
        <v>0</v>
      </c>
      <c r="R787" s="2">
        <f t="shared" si="696"/>
        <v>0</v>
      </c>
      <c r="S787" s="2">
        <f t="shared" si="697"/>
        <v>0</v>
      </c>
      <c r="T787" s="2">
        <f t="shared" si="698"/>
        <v>0</v>
      </c>
      <c r="U787" s="2">
        <f t="shared" si="699"/>
        <v>0</v>
      </c>
      <c r="V787" s="2">
        <f t="shared" si="700"/>
        <v>0</v>
      </c>
      <c r="W787" s="2">
        <f t="shared" si="701"/>
        <v>0</v>
      </c>
      <c r="X787" s="2">
        <f t="shared" si="702"/>
        <v>0</v>
      </c>
      <c r="Y787" s="2">
        <f t="shared" si="703"/>
        <v>0</v>
      </c>
      <c r="Z787" s="2"/>
      <c r="AA787" s="2">
        <v>33304975</v>
      </c>
      <c r="AB787" s="2">
        <f t="shared" si="704"/>
        <v>0</v>
      </c>
      <c r="AC787" s="2">
        <f t="shared" si="705"/>
        <v>0</v>
      </c>
      <c r="AD787" s="2">
        <f>ROUND((((ET787)-(EU787))+AE787),2)</f>
        <v>0</v>
      </c>
      <c r="AE787" s="2">
        <f>ROUND((EU787),2)</f>
        <v>0</v>
      </c>
      <c r="AF787" s="2">
        <f>ROUND((EV787),2)</f>
        <v>0</v>
      </c>
      <c r="AG787" s="2">
        <f t="shared" si="706"/>
        <v>0</v>
      </c>
      <c r="AH787" s="2">
        <f>(EW787)</f>
        <v>0</v>
      </c>
      <c r="AI787" s="2">
        <f>(EX787)</f>
        <v>0</v>
      </c>
      <c r="AJ787" s="2">
        <f t="shared" si="707"/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1</v>
      </c>
      <c r="AW787" s="2">
        <v>1</v>
      </c>
      <c r="AX787" s="2"/>
      <c r="AY787" s="2"/>
      <c r="AZ787" s="2">
        <v>1</v>
      </c>
      <c r="BA787" s="2">
        <v>1</v>
      </c>
      <c r="BB787" s="2">
        <v>1</v>
      </c>
      <c r="BC787" s="2">
        <v>1</v>
      </c>
      <c r="BD787" s="2" t="s">
        <v>3</v>
      </c>
      <c r="BE787" s="2" t="s">
        <v>3</v>
      </c>
      <c r="BF787" s="2" t="s">
        <v>3</v>
      </c>
      <c r="BG787" s="2" t="s">
        <v>3</v>
      </c>
      <c r="BH787" s="2">
        <v>3</v>
      </c>
      <c r="BI787" s="2">
        <v>2</v>
      </c>
      <c r="BJ787" s="2" t="s">
        <v>3</v>
      </c>
      <c r="BK787" s="2"/>
      <c r="BL787" s="2"/>
      <c r="BM787" s="2">
        <v>1100</v>
      </c>
      <c r="BN787" s="2">
        <v>0</v>
      </c>
      <c r="BO787" s="2" t="s">
        <v>3</v>
      </c>
      <c r="BP787" s="2">
        <v>0</v>
      </c>
      <c r="BQ787" s="2">
        <v>14</v>
      </c>
      <c r="BR787" s="2">
        <v>0</v>
      </c>
      <c r="BS787" s="2">
        <v>1</v>
      </c>
      <c r="BT787" s="2">
        <v>1</v>
      </c>
      <c r="BU787" s="2">
        <v>1</v>
      </c>
      <c r="BV787" s="2">
        <v>1</v>
      </c>
      <c r="BW787" s="2">
        <v>1</v>
      </c>
      <c r="BX787" s="2">
        <v>1</v>
      </c>
      <c r="BY787" s="2" t="s">
        <v>3</v>
      </c>
      <c r="BZ787" s="2">
        <v>0</v>
      </c>
      <c r="CA787" s="2">
        <v>0</v>
      </c>
      <c r="CB787" s="2"/>
      <c r="CC787" s="2"/>
      <c r="CD787" s="2"/>
      <c r="CE787" s="2">
        <v>0</v>
      </c>
      <c r="CF787" s="2">
        <v>0</v>
      </c>
      <c r="CG787" s="2">
        <v>0</v>
      </c>
      <c r="CH787" s="2"/>
      <c r="CI787" s="2"/>
      <c r="CJ787" s="2"/>
      <c r="CK787" s="2"/>
      <c r="CL787" s="2"/>
      <c r="CM787" s="2">
        <v>0</v>
      </c>
      <c r="CN787" s="2" t="s">
        <v>3</v>
      </c>
      <c r="CO787" s="2">
        <v>0</v>
      </c>
      <c r="CP787" s="2">
        <f t="shared" si="708"/>
        <v>0</v>
      </c>
      <c r="CQ787" s="2">
        <f t="shared" si="709"/>
        <v>0</v>
      </c>
      <c r="CR787" s="2">
        <f t="shared" si="710"/>
        <v>0</v>
      </c>
      <c r="CS787" s="2">
        <f t="shared" si="711"/>
        <v>0</v>
      </c>
      <c r="CT787" s="2">
        <f t="shared" si="712"/>
        <v>0</v>
      </c>
      <c r="CU787" s="2">
        <f t="shared" si="713"/>
        <v>0</v>
      </c>
      <c r="CV787" s="2">
        <f t="shared" si="714"/>
        <v>0</v>
      </c>
      <c r="CW787" s="2">
        <f t="shared" si="715"/>
        <v>0</v>
      </c>
      <c r="CX787" s="2">
        <f t="shared" si="716"/>
        <v>0</v>
      </c>
      <c r="CY787" s="2">
        <f t="shared" si="717"/>
        <v>0</v>
      </c>
      <c r="CZ787" s="2">
        <f t="shared" si="718"/>
        <v>0</v>
      </c>
      <c r="DA787" s="2"/>
      <c r="DB787" s="2"/>
      <c r="DC787" s="2" t="s">
        <v>3</v>
      </c>
      <c r="DD787" s="2" t="s">
        <v>3</v>
      </c>
      <c r="DE787" s="2" t="s">
        <v>3</v>
      </c>
      <c r="DF787" s="2" t="s">
        <v>3</v>
      </c>
      <c r="DG787" s="2" t="s">
        <v>3</v>
      </c>
      <c r="DH787" s="2" t="s">
        <v>3</v>
      </c>
      <c r="DI787" s="2" t="s">
        <v>3</v>
      </c>
      <c r="DJ787" s="2" t="s">
        <v>3</v>
      </c>
      <c r="DK787" s="2" t="s">
        <v>3</v>
      </c>
      <c r="DL787" s="2" t="s">
        <v>3</v>
      </c>
      <c r="DM787" s="2" t="s">
        <v>3</v>
      </c>
      <c r="DN787" s="2">
        <v>0</v>
      </c>
      <c r="DO787" s="2">
        <v>0</v>
      </c>
      <c r="DP787" s="2">
        <v>1</v>
      </c>
      <c r="DQ787" s="2">
        <v>1</v>
      </c>
      <c r="DR787" s="2"/>
      <c r="DS787" s="2"/>
      <c r="DT787" s="2"/>
      <c r="DU787" s="2">
        <v>1010</v>
      </c>
      <c r="DV787" s="2" t="s">
        <v>40</v>
      </c>
      <c r="DW787" s="2" t="s">
        <v>40</v>
      </c>
      <c r="DX787" s="2">
        <v>1</v>
      </c>
      <c r="DY787" s="2"/>
      <c r="DZ787" s="2"/>
      <c r="EA787" s="2"/>
      <c r="EB787" s="2"/>
      <c r="EC787" s="2"/>
      <c r="ED787" s="2"/>
      <c r="EE787" s="2">
        <v>31102366</v>
      </c>
      <c r="EF787" s="2">
        <v>8</v>
      </c>
      <c r="EG787" s="2" t="s">
        <v>34</v>
      </c>
      <c r="EH787" s="2">
        <v>0</v>
      </c>
      <c r="EI787" s="2" t="s">
        <v>3</v>
      </c>
      <c r="EJ787" s="2">
        <v>1</v>
      </c>
      <c r="EK787" s="2">
        <v>1100</v>
      </c>
      <c r="EL787" s="2" t="s">
        <v>41</v>
      </c>
      <c r="EM787" s="2" t="s">
        <v>42</v>
      </c>
      <c r="EN787" s="2"/>
      <c r="EO787" s="2" t="s">
        <v>3</v>
      </c>
      <c r="EP787" s="2"/>
      <c r="EQ787" s="2">
        <v>0</v>
      </c>
      <c r="ER787" s="2">
        <v>0</v>
      </c>
      <c r="ES787" s="2">
        <v>0</v>
      </c>
      <c r="ET787" s="2">
        <v>0</v>
      </c>
      <c r="EU787" s="2">
        <v>0</v>
      </c>
      <c r="EV787" s="2">
        <v>0</v>
      </c>
      <c r="EW787" s="2">
        <v>0</v>
      </c>
      <c r="EX787" s="2">
        <v>0</v>
      </c>
      <c r="EY787" s="2">
        <v>0</v>
      </c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>
        <v>0</v>
      </c>
      <c r="FR787" s="2">
        <f t="shared" si="719"/>
        <v>0</v>
      </c>
      <c r="FS787" s="2">
        <v>0</v>
      </c>
      <c r="FT787" s="2"/>
      <c r="FU787" s="2"/>
      <c r="FV787" s="2"/>
      <c r="FW787" s="2"/>
      <c r="FX787" s="2">
        <v>0</v>
      </c>
      <c r="FY787" s="2">
        <v>0</v>
      </c>
      <c r="FZ787" s="2"/>
      <c r="GA787" s="2" t="s">
        <v>3</v>
      </c>
      <c r="GB787" s="2"/>
      <c r="GC787" s="2"/>
      <c r="GD787" s="2">
        <v>1</v>
      </c>
      <c r="GE787" s="2"/>
      <c r="GF787" s="2">
        <v>733861828</v>
      </c>
      <c r="GG787" s="2">
        <v>2</v>
      </c>
      <c r="GH787" s="2">
        <v>0</v>
      </c>
      <c r="GI787" s="2">
        <v>-2</v>
      </c>
      <c r="GJ787" s="2">
        <v>0</v>
      </c>
      <c r="GK787" s="2">
        <v>0</v>
      </c>
      <c r="GL787" s="2">
        <f t="shared" si="720"/>
        <v>0</v>
      </c>
      <c r="GM787" s="2">
        <f t="shared" si="721"/>
        <v>0</v>
      </c>
      <c r="GN787" s="2">
        <f t="shared" si="722"/>
        <v>0</v>
      </c>
      <c r="GO787" s="2">
        <f t="shared" si="723"/>
        <v>0</v>
      </c>
      <c r="GP787" s="2">
        <f t="shared" si="724"/>
        <v>0</v>
      </c>
      <c r="GQ787" s="2"/>
      <c r="GR787" s="2">
        <v>0</v>
      </c>
      <c r="GS787" s="2">
        <v>3</v>
      </c>
      <c r="GT787" s="2">
        <v>0</v>
      </c>
      <c r="GU787" s="2" t="s">
        <v>3</v>
      </c>
      <c r="GV787" s="2">
        <f t="shared" si="725"/>
        <v>0</v>
      </c>
      <c r="GW787" s="2">
        <v>1</v>
      </c>
      <c r="GX787" s="2">
        <f t="shared" si="726"/>
        <v>0</v>
      </c>
      <c r="GY787" s="2"/>
      <c r="GZ787" s="2"/>
      <c r="HA787" s="2">
        <v>0</v>
      </c>
      <c r="HB787" s="2">
        <v>0</v>
      </c>
      <c r="HC787" s="2">
        <f t="shared" si="727"/>
        <v>0</v>
      </c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>
        <v>0</v>
      </c>
      <c r="IL787" s="2"/>
      <c r="IM787" s="2"/>
      <c r="IN787" s="2"/>
      <c r="IO787" s="2"/>
      <c r="IP787" s="2"/>
      <c r="IQ787" s="2"/>
      <c r="IR787" s="2"/>
      <c r="IS787" s="2"/>
      <c r="IT787" s="2"/>
      <c r="IU787" s="2"/>
    </row>
    <row r="788" spans="1:255">
      <c r="A788">
        <v>17</v>
      </c>
      <c r="B788">
        <v>1</v>
      </c>
      <c r="E788" t="s">
        <v>396</v>
      </c>
      <c r="F788" t="s">
        <v>38</v>
      </c>
      <c r="G788" t="s">
        <v>221</v>
      </c>
      <c r="H788" t="s">
        <v>40</v>
      </c>
      <c r="I788">
        <v>1</v>
      </c>
      <c r="J788">
        <v>0</v>
      </c>
      <c r="O788">
        <f t="shared" si="693"/>
        <v>2150.89</v>
      </c>
      <c r="P788">
        <f t="shared" si="694"/>
        <v>2150.89</v>
      </c>
      <c r="Q788">
        <f t="shared" si="695"/>
        <v>0</v>
      </c>
      <c r="R788">
        <f t="shared" si="696"/>
        <v>0</v>
      </c>
      <c r="S788">
        <f t="shared" si="697"/>
        <v>0</v>
      </c>
      <c r="T788">
        <f t="shared" si="698"/>
        <v>0</v>
      </c>
      <c r="U788">
        <f t="shared" si="699"/>
        <v>0</v>
      </c>
      <c r="V788">
        <f t="shared" si="700"/>
        <v>0</v>
      </c>
      <c r="W788">
        <f t="shared" si="701"/>
        <v>0</v>
      </c>
      <c r="X788">
        <f t="shared" si="702"/>
        <v>0</v>
      </c>
      <c r="Y788">
        <f t="shared" si="703"/>
        <v>0</v>
      </c>
      <c r="AA788">
        <v>33304960</v>
      </c>
      <c r="AB788">
        <f t="shared" si="704"/>
        <v>2150.89</v>
      </c>
      <c r="AC788">
        <f t="shared" si="705"/>
        <v>2150.89</v>
      </c>
      <c r="AD788">
        <f>ROUND((((ET788)-(EU788))+AE788),2)</f>
        <v>0</v>
      </c>
      <c r="AE788">
        <f>ROUND((EU788),2)</f>
        <v>0</v>
      </c>
      <c r="AF788">
        <f>ROUND((EV788),2)</f>
        <v>0</v>
      </c>
      <c r="AG788">
        <f t="shared" si="706"/>
        <v>0</v>
      </c>
      <c r="AH788">
        <f>(EW788)</f>
        <v>0</v>
      </c>
      <c r="AI788">
        <f>(EX788)</f>
        <v>0</v>
      </c>
      <c r="AJ788">
        <f t="shared" si="707"/>
        <v>0</v>
      </c>
      <c r="AK788">
        <v>2150.89</v>
      </c>
      <c r="AL788">
        <v>2150.89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1</v>
      </c>
      <c r="AW788">
        <v>1</v>
      </c>
      <c r="AZ788">
        <v>1</v>
      </c>
      <c r="BA788">
        <v>1</v>
      </c>
      <c r="BB788">
        <v>1</v>
      </c>
      <c r="BC788">
        <v>1</v>
      </c>
      <c r="BD788" t="s">
        <v>3</v>
      </c>
      <c r="BE788" t="s">
        <v>3</v>
      </c>
      <c r="BF788" t="s">
        <v>3</v>
      </c>
      <c r="BG788" t="s">
        <v>3</v>
      </c>
      <c r="BH788">
        <v>3</v>
      </c>
      <c r="BI788">
        <v>2</v>
      </c>
      <c r="BJ788" t="s">
        <v>3</v>
      </c>
      <c r="BM788">
        <v>1100</v>
      </c>
      <c r="BN788">
        <v>0</v>
      </c>
      <c r="BO788" t="s">
        <v>3</v>
      </c>
      <c r="BP788">
        <v>0</v>
      </c>
      <c r="BQ788">
        <v>14</v>
      </c>
      <c r="BR788">
        <v>0</v>
      </c>
      <c r="BS788">
        <v>1</v>
      </c>
      <c r="BT788">
        <v>1</v>
      </c>
      <c r="BU788">
        <v>1</v>
      </c>
      <c r="BV788">
        <v>1</v>
      </c>
      <c r="BW788">
        <v>1</v>
      </c>
      <c r="BX788">
        <v>1</v>
      </c>
      <c r="BY788" t="s">
        <v>3</v>
      </c>
      <c r="BZ788">
        <v>0</v>
      </c>
      <c r="CA788">
        <v>0</v>
      </c>
      <c r="CE788">
        <v>0</v>
      </c>
      <c r="CF788">
        <v>0</v>
      </c>
      <c r="CG788">
        <v>0</v>
      </c>
      <c r="CM788">
        <v>0</v>
      </c>
      <c r="CN788" t="s">
        <v>3</v>
      </c>
      <c r="CO788">
        <v>0</v>
      </c>
      <c r="CP788">
        <f t="shared" si="708"/>
        <v>2150.89</v>
      </c>
      <c r="CQ788">
        <f t="shared" si="709"/>
        <v>2150.89</v>
      </c>
      <c r="CR788">
        <f t="shared" si="710"/>
        <v>0</v>
      </c>
      <c r="CS788">
        <f t="shared" si="711"/>
        <v>0</v>
      </c>
      <c r="CT788">
        <f t="shared" si="712"/>
        <v>0</v>
      </c>
      <c r="CU788">
        <f t="shared" si="713"/>
        <v>0</v>
      </c>
      <c r="CV788">
        <f t="shared" si="714"/>
        <v>0</v>
      </c>
      <c r="CW788">
        <f t="shared" si="715"/>
        <v>0</v>
      </c>
      <c r="CX788">
        <f t="shared" si="716"/>
        <v>0</v>
      </c>
      <c r="CY788">
        <f t="shared" si="717"/>
        <v>0</v>
      </c>
      <c r="CZ788">
        <f t="shared" si="718"/>
        <v>0</v>
      </c>
      <c r="DC788" t="s">
        <v>3</v>
      </c>
      <c r="DD788" t="s">
        <v>3</v>
      </c>
      <c r="DE788" t="s">
        <v>3</v>
      </c>
      <c r="DF788" t="s">
        <v>3</v>
      </c>
      <c r="DG788" t="s">
        <v>3</v>
      </c>
      <c r="DH788" t="s">
        <v>3</v>
      </c>
      <c r="DI788" t="s">
        <v>3</v>
      </c>
      <c r="DJ788" t="s">
        <v>3</v>
      </c>
      <c r="DK788" t="s">
        <v>3</v>
      </c>
      <c r="DL788" t="s">
        <v>3</v>
      </c>
      <c r="DM788" t="s">
        <v>3</v>
      </c>
      <c r="DN788">
        <v>0</v>
      </c>
      <c r="DO788">
        <v>0</v>
      </c>
      <c r="DP788">
        <v>1</v>
      </c>
      <c r="DQ788">
        <v>1</v>
      </c>
      <c r="DU788">
        <v>1010</v>
      </c>
      <c r="DV788" t="s">
        <v>40</v>
      </c>
      <c r="DW788" t="s">
        <v>40</v>
      </c>
      <c r="DX788">
        <v>1</v>
      </c>
      <c r="EE788">
        <v>31102366</v>
      </c>
      <c r="EF788">
        <v>8</v>
      </c>
      <c r="EG788" t="s">
        <v>34</v>
      </c>
      <c r="EH788">
        <v>0</v>
      </c>
      <c r="EI788" t="s">
        <v>3</v>
      </c>
      <c r="EJ788">
        <v>1</v>
      </c>
      <c r="EK788">
        <v>1100</v>
      </c>
      <c r="EL788" t="s">
        <v>41</v>
      </c>
      <c r="EM788" t="s">
        <v>42</v>
      </c>
      <c r="EO788" t="s">
        <v>3</v>
      </c>
      <c r="EQ788">
        <v>0</v>
      </c>
      <c r="ER788">
        <v>2150.89</v>
      </c>
      <c r="ES788">
        <v>2150.89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5</v>
      </c>
      <c r="FC788">
        <v>1</v>
      </c>
      <c r="FD788">
        <v>18</v>
      </c>
      <c r="FF788">
        <v>19838.830000000002</v>
      </c>
      <c r="FQ788">
        <v>0</v>
      </c>
      <c r="FR788">
        <f t="shared" si="719"/>
        <v>0</v>
      </c>
      <c r="FS788">
        <v>0</v>
      </c>
      <c r="FX788">
        <v>0</v>
      </c>
      <c r="FY788">
        <v>0</v>
      </c>
      <c r="GA788" t="s">
        <v>62</v>
      </c>
      <c r="GD788">
        <v>1</v>
      </c>
      <c r="GF788">
        <v>733861828</v>
      </c>
      <c r="GG788">
        <v>2</v>
      </c>
      <c r="GH788">
        <v>3</v>
      </c>
      <c r="GI788">
        <v>3</v>
      </c>
      <c r="GJ788">
        <v>0</v>
      </c>
      <c r="GK788">
        <v>0</v>
      </c>
      <c r="GL788">
        <f t="shared" si="720"/>
        <v>0</v>
      </c>
      <c r="GM788">
        <f t="shared" si="721"/>
        <v>2150.89</v>
      </c>
      <c r="GN788">
        <f t="shared" si="722"/>
        <v>0</v>
      </c>
      <c r="GO788">
        <f t="shared" si="723"/>
        <v>2150.89</v>
      </c>
      <c r="GP788">
        <f t="shared" si="724"/>
        <v>0</v>
      </c>
      <c r="GR788">
        <v>1</v>
      </c>
      <c r="GS788">
        <v>1</v>
      </c>
      <c r="GT788">
        <v>0</v>
      </c>
      <c r="GU788" t="s">
        <v>3</v>
      </c>
      <c r="GV788">
        <f t="shared" si="725"/>
        <v>0</v>
      </c>
      <c r="GW788">
        <v>1</v>
      </c>
      <c r="GX788">
        <f t="shared" si="726"/>
        <v>0</v>
      </c>
      <c r="HA788">
        <v>0</v>
      </c>
      <c r="HB788">
        <v>0</v>
      </c>
      <c r="HC788">
        <f t="shared" si="727"/>
        <v>0</v>
      </c>
      <c r="IK788">
        <v>0</v>
      </c>
    </row>
    <row r="789" spans="1:255">
      <c r="A789" s="2">
        <v>17</v>
      </c>
      <c r="B789" s="2">
        <v>1</v>
      </c>
      <c r="C789" s="2">
        <f>ROW(SmtRes!A739)</f>
        <v>739</v>
      </c>
      <c r="D789" s="2">
        <f>ROW(EtalonRes!A844)</f>
        <v>844</v>
      </c>
      <c r="E789" s="2" t="s">
        <v>397</v>
      </c>
      <c r="F789" s="2" t="s">
        <v>71</v>
      </c>
      <c r="G789" s="2" t="s">
        <v>72</v>
      </c>
      <c r="H789" s="2" t="s">
        <v>73</v>
      </c>
      <c r="I789" s="2">
        <f>ROUND(6.7/100,9)</f>
        <v>6.7000000000000004E-2</v>
      </c>
      <c r="J789" s="2">
        <v>0</v>
      </c>
      <c r="K789" s="2"/>
      <c r="L789" s="2"/>
      <c r="M789" s="2"/>
      <c r="N789" s="2"/>
      <c r="O789" s="2">
        <f t="shared" si="693"/>
        <v>64.19</v>
      </c>
      <c r="P789" s="2">
        <f t="shared" si="694"/>
        <v>58.06</v>
      </c>
      <c r="Q789" s="2">
        <f t="shared" si="695"/>
        <v>1.02</v>
      </c>
      <c r="R789" s="2">
        <f t="shared" si="696"/>
        <v>0.05</v>
      </c>
      <c r="S789" s="2">
        <f t="shared" si="697"/>
        <v>5.1100000000000003</v>
      </c>
      <c r="T789" s="2">
        <f t="shared" si="698"/>
        <v>0</v>
      </c>
      <c r="U789" s="2">
        <f t="shared" si="699"/>
        <v>0.55660919999999992</v>
      </c>
      <c r="V789" s="2">
        <f t="shared" si="700"/>
        <v>4.0200000000000001E-3</v>
      </c>
      <c r="W789" s="2">
        <f t="shared" si="701"/>
        <v>0</v>
      </c>
      <c r="X789" s="2">
        <f t="shared" si="702"/>
        <v>5.93</v>
      </c>
      <c r="Y789" s="2">
        <f t="shared" si="703"/>
        <v>3.66</v>
      </c>
      <c r="Z789" s="2"/>
      <c r="AA789" s="2">
        <v>33304975</v>
      </c>
      <c r="AB789" s="2">
        <f t="shared" si="704"/>
        <v>958.12</v>
      </c>
      <c r="AC789" s="2">
        <f t="shared" si="705"/>
        <v>866.62</v>
      </c>
      <c r="AD789" s="2">
        <f>ROUND((((((ET789*1.2)*1.25))-(((EU789*1.2)*1.25)))+AE789),2)</f>
        <v>15.24</v>
      </c>
      <c r="AE789" s="2">
        <f>ROUND((((EU789*1.2)*1.25)),2)</f>
        <v>0.69</v>
      </c>
      <c r="AF789" s="2">
        <f>ROUND((((EV789*1.2)*1.15)),2)</f>
        <v>76.260000000000005</v>
      </c>
      <c r="AG789" s="2">
        <f t="shared" si="706"/>
        <v>0</v>
      </c>
      <c r="AH789" s="2">
        <f>(((EW789*1.2)*1.15))</f>
        <v>8.307599999999999</v>
      </c>
      <c r="AI789" s="2">
        <f>(((EX789*1.2)*1.25))</f>
        <v>0.06</v>
      </c>
      <c r="AJ789" s="2">
        <f t="shared" si="707"/>
        <v>0</v>
      </c>
      <c r="AK789" s="2">
        <v>932.04</v>
      </c>
      <c r="AL789" s="2">
        <v>866.62</v>
      </c>
      <c r="AM789" s="2">
        <v>10.16</v>
      </c>
      <c r="AN789" s="2">
        <v>0.46</v>
      </c>
      <c r="AO789" s="2">
        <v>55.26</v>
      </c>
      <c r="AP789" s="2">
        <v>0</v>
      </c>
      <c r="AQ789" s="2">
        <v>6.02</v>
      </c>
      <c r="AR789" s="2">
        <v>0.04</v>
      </c>
      <c r="AS789" s="2">
        <v>0</v>
      </c>
      <c r="AT789" s="2">
        <v>115</v>
      </c>
      <c r="AU789" s="2">
        <v>71</v>
      </c>
      <c r="AV789" s="2">
        <v>1</v>
      </c>
      <c r="AW789" s="2">
        <v>1</v>
      </c>
      <c r="AX789" s="2"/>
      <c r="AY789" s="2"/>
      <c r="AZ789" s="2">
        <v>1</v>
      </c>
      <c r="BA789" s="2">
        <v>1</v>
      </c>
      <c r="BB789" s="2">
        <v>1</v>
      </c>
      <c r="BC789" s="2">
        <v>1</v>
      </c>
      <c r="BD789" s="2" t="s">
        <v>3</v>
      </c>
      <c r="BE789" s="2" t="s">
        <v>3</v>
      </c>
      <c r="BF789" s="2" t="s">
        <v>3</v>
      </c>
      <c r="BG789" s="2" t="s">
        <v>3</v>
      </c>
      <c r="BH789" s="2">
        <v>0</v>
      </c>
      <c r="BI789" s="2">
        <v>1</v>
      </c>
      <c r="BJ789" s="2" t="s">
        <v>74</v>
      </c>
      <c r="BK789" s="2"/>
      <c r="BL789" s="2"/>
      <c r="BM789" s="2">
        <v>20001</v>
      </c>
      <c r="BN789" s="2">
        <v>0</v>
      </c>
      <c r="BO789" s="2" t="s">
        <v>3</v>
      </c>
      <c r="BP789" s="2">
        <v>0</v>
      </c>
      <c r="BQ789" s="2">
        <v>2</v>
      </c>
      <c r="BR789" s="2">
        <v>0</v>
      </c>
      <c r="BS789" s="2">
        <v>1</v>
      </c>
      <c r="BT789" s="2">
        <v>1</v>
      </c>
      <c r="BU789" s="2">
        <v>1</v>
      </c>
      <c r="BV789" s="2">
        <v>1</v>
      </c>
      <c r="BW789" s="2">
        <v>1</v>
      </c>
      <c r="BX789" s="2">
        <v>1</v>
      </c>
      <c r="BY789" s="2" t="s">
        <v>3</v>
      </c>
      <c r="BZ789" s="2">
        <v>128</v>
      </c>
      <c r="CA789" s="2">
        <v>83</v>
      </c>
      <c r="CB789" s="2"/>
      <c r="CC789" s="2"/>
      <c r="CD789" s="2"/>
      <c r="CE789" s="2">
        <v>0</v>
      </c>
      <c r="CF789" s="2">
        <v>0</v>
      </c>
      <c r="CG789" s="2">
        <v>0</v>
      </c>
      <c r="CH789" s="2"/>
      <c r="CI789" s="2"/>
      <c r="CJ789" s="2"/>
      <c r="CK789" s="2"/>
      <c r="CL789" s="2"/>
      <c r="CM789" s="2">
        <v>0</v>
      </c>
      <c r="CN789" s="2" t="s">
        <v>954</v>
      </c>
      <c r="CO789" s="2">
        <v>0</v>
      </c>
      <c r="CP789" s="2">
        <f t="shared" si="708"/>
        <v>64.190000000000012</v>
      </c>
      <c r="CQ789" s="2">
        <f t="shared" si="709"/>
        <v>866.62</v>
      </c>
      <c r="CR789" s="2">
        <f t="shared" si="710"/>
        <v>15.24</v>
      </c>
      <c r="CS789" s="2">
        <f t="shared" si="711"/>
        <v>0.69</v>
      </c>
      <c r="CT789" s="2">
        <f t="shared" si="712"/>
        <v>76.260000000000005</v>
      </c>
      <c r="CU789" s="2">
        <f t="shared" si="713"/>
        <v>0</v>
      </c>
      <c r="CV789" s="2">
        <f t="shared" si="714"/>
        <v>8.307599999999999</v>
      </c>
      <c r="CW789" s="2">
        <f t="shared" si="715"/>
        <v>0.06</v>
      </c>
      <c r="CX789" s="2">
        <f t="shared" si="716"/>
        <v>0</v>
      </c>
      <c r="CY789" s="2">
        <f t="shared" si="717"/>
        <v>5.9340000000000002</v>
      </c>
      <c r="CZ789" s="2">
        <f t="shared" si="718"/>
        <v>3.6636000000000002</v>
      </c>
      <c r="DA789" s="2"/>
      <c r="DB789" s="2"/>
      <c r="DC789" s="2" t="s">
        <v>3</v>
      </c>
      <c r="DD789" s="2" t="s">
        <v>3</v>
      </c>
      <c r="DE789" s="2" t="s">
        <v>21</v>
      </c>
      <c r="DF789" s="2" t="s">
        <v>21</v>
      </c>
      <c r="DG789" s="2" t="s">
        <v>22</v>
      </c>
      <c r="DH789" s="2" t="s">
        <v>3</v>
      </c>
      <c r="DI789" s="2" t="s">
        <v>22</v>
      </c>
      <c r="DJ789" s="2" t="s">
        <v>21</v>
      </c>
      <c r="DK789" s="2" t="s">
        <v>3</v>
      </c>
      <c r="DL789" s="2" t="s">
        <v>3</v>
      </c>
      <c r="DM789" s="2" t="s">
        <v>3</v>
      </c>
      <c r="DN789" s="2">
        <v>0</v>
      </c>
      <c r="DO789" s="2">
        <v>0</v>
      </c>
      <c r="DP789" s="2">
        <v>1</v>
      </c>
      <c r="DQ789" s="2">
        <v>1</v>
      </c>
      <c r="DR789" s="2"/>
      <c r="DS789" s="2"/>
      <c r="DT789" s="2"/>
      <c r="DU789" s="2">
        <v>1009</v>
      </c>
      <c r="DV789" s="2" t="s">
        <v>73</v>
      </c>
      <c r="DW789" s="2" t="s">
        <v>73</v>
      </c>
      <c r="DX789" s="2">
        <v>100</v>
      </c>
      <c r="DY789" s="2"/>
      <c r="DZ789" s="2"/>
      <c r="EA789" s="2"/>
      <c r="EB789" s="2"/>
      <c r="EC789" s="2"/>
      <c r="ED789" s="2"/>
      <c r="EE789" s="2">
        <v>31102217</v>
      </c>
      <c r="EF789" s="2">
        <v>2</v>
      </c>
      <c r="EG789" s="2" t="s">
        <v>23</v>
      </c>
      <c r="EH789" s="2">
        <v>0</v>
      </c>
      <c r="EI789" s="2" t="s">
        <v>3</v>
      </c>
      <c r="EJ789" s="2">
        <v>1</v>
      </c>
      <c r="EK789" s="2">
        <v>20001</v>
      </c>
      <c r="EL789" s="2" t="s">
        <v>24</v>
      </c>
      <c r="EM789" s="2" t="s">
        <v>25</v>
      </c>
      <c r="EN789" s="2"/>
      <c r="EO789" s="2" t="s">
        <v>26</v>
      </c>
      <c r="EP789" s="2"/>
      <c r="EQ789" s="2">
        <v>0</v>
      </c>
      <c r="ER789" s="2">
        <v>932.04</v>
      </c>
      <c r="ES789" s="2">
        <v>866.62</v>
      </c>
      <c r="ET789" s="2">
        <v>10.16</v>
      </c>
      <c r="EU789" s="2">
        <v>0.46</v>
      </c>
      <c r="EV789" s="2">
        <v>55.26</v>
      </c>
      <c r="EW789" s="2">
        <v>6.02</v>
      </c>
      <c r="EX789" s="2">
        <v>0.04</v>
      </c>
      <c r="EY789" s="2">
        <v>0</v>
      </c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>
        <v>0</v>
      </c>
      <c r="FR789" s="2">
        <f t="shared" si="719"/>
        <v>0</v>
      </c>
      <c r="FS789" s="2">
        <v>0</v>
      </c>
      <c r="FT789" s="2" t="s">
        <v>27</v>
      </c>
      <c r="FU789" s="2" t="s">
        <v>28</v>
      </c>
      <c r="FV789" s="2"/>
      <c r="FW789" s="2"/>
      <c r="FX789" s="2">
        <v>115.2</v>
      </c>
      <c r="FY789" s="2">
        <v>70.55</v>
      </c>
      <c r="FZ789" s="2"/>
      <c r="GA789" s="2" t="s">
        <v>3</v>
      </c>
      <c r="GB789" s="2"/>
      <c r="GC789" s="2"/>
      <c r="GD789" s="2">
        <v>1</v>
      </c>
      <c r="GE789" s="2"/>
      <c r="GF789" s="2">
        <v>738537470</v>
      </c>
      <c r="GG789" s="2">
        <v>2</v>
      </c>
      <c r="GH789" s="2">
        <v>1</v>
      </c>
      <c r="GI789" s="2">
        <v>-2</v>
      </c>
      <c r="GJ789" s="2">
        <v>0</v>
      </c>
      <c r="GK789" s="2">
        <v>0</v>
      </c>
      <c r="GL789" s="2">
        <f t="shared" si="720"/>
        <v>0</v>
      </c>
      <c r="GM789" s="2">
        <f t="shared" si="721"/>
        <v>73.78</v>
      </c>
      <c r="GN789" s="2">
        <f t="shared" si="722"/>
        <v>73.78</v>
      </c>
      <c r="GO789" s="2">
        <f t="shared" si="723"/>
        <v>0</v>
      </c>
      <c r="GP789" s="2">
        <f t="shared" si="724"/>
        <v>0</v>
      </c>
      <c r="GQ789" s="2"/>
      <c r="GR789" s="2">
        <v>0</v>
      </c>
      <c r="GS789" s="2">
        <v>3</v>
      </c>
      <c r="GT789" s="2">
        <v>0</v>
      </c>
      <c r="GU789" s="2" t="s">
        <v>3</v>
      </c>
      <c r="GV789" s="2">
        <f t="shared" si="725"/>
        <v>0</v>
      </c>
      <c r="GW789" s="2">
        <v>1</v>
      </c>
      <c r="GX789" s="2">
        <f t="shared" si="726"/>
        <v>0</v>
      </c>
      <c r="GY789" s="2"/>
      <c r="GZ789" s="2"/>
      <c r="HA789" s="2">
        <v>0</v>
      </c>
      <c r="HB789" s="2">
        <v>0</v>
      </c>
      <c r="HC789" s="2">
        <f t="shared" si="727"/>
        <v>0</v>
      </c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>
        <v>0</v>
      </c>
      <c r="IL789" s="2"/>
      <c r="IM789" s="2"/>
      <c r="IN789" s="2"/>
      <c r="IO789" s="2"/>
      <c r="IP789" s="2"/>
      <c r="IQ789" s="2"/>
      <c r="IR789" s="2"/>
      <c r="IS789" s="2"/>
      <c r="IT789" s="2"/>
      <c r="IU789" s="2"/>
    </row>
    <row r="790" spans="1:255">
      <c r="A790">
        <v>17</v>
      </c>
      <c r="B790">
        <v>1</v>
      </c>
      <c r="C790">
        <f>ROW(SmtRes!A746)</f>
        <v>746</v>
      </c>
      <c r="D790">
        <f>ROW(EtalonRes!A852)</f>
        <v>852</v>
      </c>
      <c r="E790" t="s">
        <v>397</v>
      </c>
      <c r="F790" t="s">
        <v>71</v>
      </c>
      <c r="G790" t="s">
        <v>72</v>
      </c>
      <c r="H790" t="s">
        <v>73</v>
      </c>
      <c r="I790">
        <f>ROUND(6.7/100,9)</f>
        <v>6.7000000000000004E-2</v>
      </c>
      <c r="J790">
        <v>0</v>
      </c>
      <c r="O790">
        <f t="shared" si="693"/>
        <v>64.19</v>
      </c>
      <c r="P790">
        <f t="shared" si="694"/>
        <v>58.06</v>
      </c>
      <c r="Q790">
        <f t="shared" si="695"/>
        <v>1.02</v>
      </c>
      <c r="R790">
        <f t="shared" si="696"/>
        <v>0.05</v>
      </c>
      <c r="S790">
        <f t="shared" si="697"/>
        <v>5.1100000000000003</v>
      </c>
      <c r="T790">
        <f t="shared" si="698"/>
        <v>0</v>
      </c>
      <c r="U790">
        <f t="shared" si="699"/>
        <v>0.55660919999999992</v>
      </c>
      <c r="V790">
        <f t="shared" si="700"/>
        <v>4.0200000000000001E-3</v>
      </c>
      <c r="W790">
        <f t="shared" si="701"/>
        <v>0</v>
      </c>
      <c r="X790">
        <f t="shared" si="702"/>
        <v>5.93</v>
      </c>
      <c r="Y790">
        <f t="shared" si="703"/>
        <v>3.66</v>
      </c>
      <c r="AA790">
        <v>33304960</v>
      </c>
      <c r="AB790">
        <f t="shared" si="704"/>
        <v>958.12</v>
      </c>
      <c r="AC790">
        <f t="shared" si="705"/>
        <v>866.62</v>
      </c>
      <c r="AD790">
        <f>ROUND((((((ET790*1.2)*1.25))-(((EU790*1.2)*1.25)))+AE790),2)</f>
        <v>15.24</v>
      </c>
      <c r="AE790">
        <f>ROUND((((EU790*1.2)*1.25)),2)</f>
        <v>0.69</v>
      </c>
      <c r="AF790">
        <f>ROUND((((EV790*1.2)*1.15)),2)</f>
        <v>76.260000000000005</v>
      </c>
      <c r="AG790">
        <f t="shared" si="706"/>
        <v>0</v>
      </c>
      <c r="AH790">
        <f>(((EW790*1.2)*1.15))</f>
        <v>8.307599999999999</v>
      </c>
      <c r="AI790">
        <f>(((EX790*1.2)*1.25))</f>
        <v>0.06</v>
      </c>
      <c r="AJ790">
        <f t="shared" si="707"/>
        <v>0</v>
      </c>
      <c r="AK790">
        <v>932.04</v>
      </c>
      <c r="AL790">
        <v>866.62</v>
      </c>
      <c r="AM790">
        <v>10.16</v>
      </c>
      <c r="AN790">
        <v>0.46</v>
      </c>
      <c r="AO790">
        <v>55.26</v>
      </c>
      <c r="AP790">
        <v>0</v>
      </c>
      <c r="AQ790">
        <v>6.02</v>
      </c>
      <c r="AR790">
        <v>0.04</v>
      </c>
      <c r="AS790">
        <v>0</v>
      </c>
      <c r="AT790">
        <v>115</v>
      </c>
      <c r="AU790">
        <v>71</v>
      </c>
      <c r="AV790">
        <v>1</v>
      </c>
      <c r="AW790">
        <v>1</v>
      </c>
      <c r="AZ790">
        <v>1</v>
      </c>
      <c r="BA790">
        <v>1</v>
      </c>
      <c r="BB790">
        <v>1</v>
      </c>
      <c r="BC790">
        <v>1</v>
      </c>
      <c r="BD790" t="s">
        <v>3</v>
      </c>
      <c r="BE790" t="s">
        <v>3</v>
      </c>
      <c r="BF790" t="s">
        <v>3</v>
      </c>
      <c r="BG790" t="s">
        <v>3</v>
      </c>
      <c r="BH790">
        <v>0</v>
      </c>
      <c r="BI790">
        <v>1</v>
      </c>
      <c r="BJ790" t="s">
        <v>74</v>
      </c>
      <c r="BM790">
        <v>20001</v>
      </c>
      <c r="BN790">
        <v>0</v>
      </c>
      <c r="BO790" t="s">
        <v>3</v>
      </c>
      <c r="BP790">
        <v>0</v>
      </c>
      <c r="BQ790">
        <v>2</v>
      </c>
      <c r="BR790">
        <v>0</v>
      </c>
      <c r="BS790">
        <v>1</v>
      </c>
      <c r="BT790">
        <v>1</v>
      </c>
      <c r="BU790">
        <v>1</v>
      </c>
      <c r="BV790">
        <v>1</v>
      </c>
      <c r="BW790">
        <v>1</v>
      </c>
      <c r="BX790">
        <v>1</v>
      </c>
      <c r="BY790" t="s">
        <v>3</v>
      </c>
      <c r="BZ790">
        <v>128</v>
      </c>
      <c r="CA790">
        <v>83</v>
      </c>
      <c r="CE790">
        <v>0</v>
      </c>
      <c r="CF790">
        <v>0</v>
      </c>
      <c r="CG790">
        <v>0</v>
      </c>
      <c r="CM790">
        <v>0</v>
      </c>
      <c r="CN790" t="s">
        <v>954</v>
      </c>
      <c r="CO790">
        <v>0</v>
      </c>
      <c r="CP790">
        <f t="shared" si="708"/>
        <v>64.190000000000012</v>
      </c>
      <c r="CQ790">
        <f t="shared" si="709"/>
        <v>866.62</v>
      </c>
      <c r="CR790">
        <f t="shared" si="710"/>
        <v>15.24</v>
      </c>
      <c r="CS790">
        <f t="shared" si="711"/>
        <v>0.69</v>
      </c>
      <c r="CT790">
        <f t="shared" si="712"/>
        <v>76.260000000000005</v>
      </c>
      <c r="CU790">
        <f t="shared" si="713"/>
        <v>0</v>
      </c>
      <c r="CV790">
        <f t="shared" si="714"/>
        <v>8.307599999999999</v>
      </c>
      <c r="CW790">
        <f t="shared" si="715"/>
        <v>0.06</v>
      </c>
      <c r="CX790">
        <f t="shared" si="716"/>
        <v>0</v>
      </c>
      <c r="CY790">
        <f t="shared" si="717"/>
        <v>5.9340000000000002</v>
      </c>
      <c r="CZ790">
        <f t="shared" si="718"/>
        <v>3.6636000000000002</v>
      </c>
      <c r="DC790" t="s">
        <v>3</v>
      </c>
      <c r="DD790" t="s">
        <v>3</v>
      </c>
      <c r="DE790" t="s">
        <v>21</v>
      </c>
      <c r="DF790" t="s">
        <v>21</v>
      </c>
      <c r="DG790" t="s">
        <v>22</v>
      </c>
      <c r="DH790" t="s">
        <v>3</v>
      </c>
      <c r="DI790" t="s">
        <v>22</v>
      </c>
      <c r="DJ790" t="s">
        <v>21</v>
      </c>
      <c r="DK790" t="s">
        <v>3</v>
      </c>
      <c r="DL790" t="s">
        <v>3</v>
      </c>
      <c r="DM790" t="s">
        <v>3</v>
      </c>
      <c r="DN790">
        <v>0</v>
      </c>
      <c r="DO790">
        <v>0</v>
      </c>
      <c r="DP790">
        <v>1</v>
      </c>
      <c r="DQ790">
        <v>1</v>
      </c>
      <c r="DU790">
        <v>1009</v>
      </c>
      <c r="DV790" t="s">
        <v>73</v>
      </c>
      <c r="DW790" t="s">
        <v>73</v>
      </c>
      <c r="DX790">
        <v>100</v>
      </c>
      <c r="EE790">
        <v>31102217</v>
      </c>
      <c r="EF790">
        <v>2</v>
      </c>
      <c r="EG790" t="s">
        <v>23</v>
      </c>
      <c r="EH790">
        <v>0</v>
      </c>
      <c r="EI790" t="s">
        <v>3</v>
      </c>
      <c r="EJ790">
        <v>1</v>
      </c>
      <c r="EK790">
        <v>20001</v>
      </c>
      <c r="EL790" t="s">
        <v>24</v>
      </c>
      <c r="EM790" t="s">
        <v>25</v>
      </c>
      <c r="EO790" t="s">
        <v>26</v>
      </c>
      <c r="EQ790">
        <v>0</v>
      </c>
      <c r="ER790">
        <v>932.04</v>
      </c>
      <c r="ES790">
        <v>866.62</v>
      </c>
      <c r="ET790">
        <v>10.16</v>
      </c>
      <c r="EU790">
        <v>0.46</v>
      </c>
      <c r="EV790">
        <v>55.26</v>
      </c>
      <c r="EW790">
        <v>6.02</v>
      </c>
      <c r="EX790">
        <v>0.04</v>
      </c>
      <c r="EY790">
        <v>0</v>
      </c>
      <c r="FQ790">
        <v>0</v>
      </c>
      <c r="FR790">
        <f t="shared" si="719"/>
        <v>0</v>
      </c>
      <c r="FS790">
        <v>0</v>
      </c>
      <c r="FT790" t="s">
        <v>27</v>
      </c>
      <c r="FU790" t="s">
        <v>28</v>
      </c>
      <c r="FX790">
        <v>115.2</v>
      </c>
      <c r="FY790">
        <v>70.55</v>
      </c>
      <c r="GA790" t="s">
        <v>3</v>
      </c>
      <c r="GD790">
        <v>1</v>
      </c>
      <c r="GF790">
        <v>738537470</v>
      </c>
      <c r="GG790">
        <v>2</v>
      </c>
      <c r="GH790">
        <v>1</v>
      </c>
      <c r="GI790">
        <v>-2</v>
      </c>
      <c r="GJ790">
        <v>0</v>
      </c>
      <c r="GK790">
        <v>0</v>
      </c>
      <c r="GL790">
        <f t="shared" si="720"/>
        <v>0</v>
      </c>
      <c r="GM790">
        <f t="shared" si="721"/>
        <v>73.78</v>
      </c>
      <c r="GN790">
        <f t="shared" si="722"/>
        <v>73.78</v>
      </c>
      <c r="GO790">
        <f t="shared" si="723"/>
        <v>0</v>
      </c>
      <c r="GP790">
        <f t="shared" si="724"/>
        <v>0</v>
      </c>
      <c r="GR790">
        <v>0</v>
      </c>
      <c r="GS790">
        <v>3</v>
      </c>
      <c r="GT790">
        <v>0</v>
      </c>
      <c r="GU790" t="s">
        <v>3</v>
      </c>
      <c r="GV790">
        <f t="shared" si="725"/>
        <v>0</v>
      </c>
      <c r="GW790">
        <v>1</v>
      </c>
      <c r="GX790">
        <f t="shared" si="726"/>
        <v>0</v>
      </c>
      <c r="HA790">
        <v>0</v>
      </c>
      <c r="HB790">
        <v>0</v>
      </c>
      <c r="HC790">
        <f t="shared" si="727"/>
        <v>0</v>
      </c>
      <c r="IK790">
        <v>0</v>
      </c>
    </row>
    <row r="791" spans="1:255">
      <c r="A791" s="2">
        <v>17</v>
      </c>
      <c r="B791" s="2">
        <v>1</v>
      </c>
      <c r="C791" s="2"/>
      <c r="D791" s="2"/>
      <c r="E791" s="2" t="s">
        <v>398</v>
      </c>
      <c r="F791" s="2" t="s">
        <v>76</v>
      </c>
      <c r="G791" s="2" t="s">
        <v>77</v>
      </c>
      <c r="H791" s="2" t="s">
        <v>78</v>
      </c>
      <c r="I791" s="2">
        <v>-6.7</v>
      </c>
      <c r="J791" s="2">
        <v>0</v>
      </c>
      <c r="K791" s="2"/>
      <c r="L791" s="2"/>
      <c r="M791" s="2"/>
      <c r="N791" s="2"/>
      <c r="O791" s="2">
        <f t="shared" si="693"/>
        <v>-57.08</v>
      </c>
      <c r="P791" s="2">
        <f t="shared" si="694"/>
        <v>-57.08</v>
      </c>
      <c r="Q791" s="2">
        <f t="shared" si="695"/>
        <v>0</v>
      </c>
      <c r="R791" s="2">
        <f t="shared" si="696"/>
        <v>0</v>
      </c>
      <c r="S791" s="2">
        <f t="shared" si="697"/>
        <v>0</v>
      </c>
      <c r="T791" s="2">
        <f t="shared" si="698"/>
        <v>0</v>
      </c>
      <c r="U791" s="2">
        <f t="shared" si="699"/>
        <v>0</v>
      </c>
      <c r="V791" s="2">
        <f t="shared" si="700"/>
        <v>0</v>
      </c>
      <c r="W791" s="2">
        <f t="shared" si="701"/>
        <v>0</v>
      </c>
      <c r="X791" s="2">
        <f t="shared" si="702"/>
        <v>0</v>
      </c>
      <c r="Y791" s="2">
        <f t="shared" si="703"/>
        <v>0</v>
      </c>
      <c r="Z791" s="2"/>
      <c r="AA791" s="2">
        <v>33304975</v>
      </c>
      <c r="AB791" s="2">
        <f t="shared" si="704"/>
        <v>8.52</v>
      </c>
      <c r="AC791" s="2">
        <f t="shared" si="705"/>
        <v>8.52</v>
      </c>
      <c r="AD791" s="2">
        <f>ROUND((((ET791)-(EU791))+AE791),2)</f>
        <v>0</v>
      </c>
      <c r="AE791" s="2">
        <f t="shared" ref="AE791:AF794" si="732">ROUND((EU791),2)</f>
        <v>0</v>
      </c>
      <c r="AF791" s="2">
        <f t="shared" si="732"/>
        <v>0</v>
      </c>
      <c r="AG791" s="2">
        <f t="shared" si="706"/>
        <v>0</v>
      </c>
      <c r="AH791" s="2">
        <f t="shared" ref="AH791:AI794" si="733">(EW791)</f>
        <v>0</v>
      </c>
      <c r="AI791" s="2">
        <f t="shared" si="733"/>
        <v>0</v>
      </c>
      <c r="AJ791" s="2">
        <f t="shared" si="707"/>
        <v>0</v>
      </c>
      <c r="AK791" s="2">
        <v>8.52</v>
      </c>
      <c r="AL791" s="2">
        <v>8.52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1</v>
      </c>
      <c r="AW791" s="2">
        <v>1</v>
      </c>
      <c r="AX791" s="2"/>
      <c r="AY791" s="2"/>
      <c r="AZ791" s="2">
        <v>1</v>
      </c>
      <c r="BA791" s="2">
        <v>1</v>
      </c>
      <c r="BB791" s="2">
        <v>1</v>
      </c>
      <c r="BC791" s="2">
        <v>1</v>
      </c>
      <c r="BD791" s="2" t="s">
        <v>3</v>
      </c>
      <c r="BE791" s="2" t="s">
        <v>3</v>
      </c>
      <c r="BF791" s="2" t="s">
        <v>3</v>
      </c>
      <c r="BG791" s="2" t="s">
        <v>3</v>
      </c>
      <c r="BH791" s="2">
        <v>3</v>
      </c>
      <c r="BI791" s="2">
        <v>1</v>
      </c>
      <c r="BJ791" s="2" t="s">
        <v>79</v>
      </c>
      <c r="BK791" s="2"/>
      <c r="BL791" s="2"/>
      <c r="BM791" s="2">
        <v>500001</v>
      </c>
      <c r="BN791" s="2">
        <v>0</v>
      </c>
      <c r="BO791" s="2" t="s">
        <v>3</v>
      </c>
      <c r="BP791" s="2">
        <v>0</v>
      </c>
      <c r="BQ791" s="2">
        <v>8</v>
      </c>
      <c r="BR791" s="2">
        <v>0</v>
      </c>
      <c r="BS791" s="2">
        <v>1</v>
      </c>
      <c r="BT791" s="2">
        <v>1</v>
      </c>
      <c r="BU791" s="2">
        <v>1</v>
      </c>
      <c r="BV791" s="2">
        <v>1</v>
      </c>
      <c r="BW791" s="2">
        <v>1</v>
      </c>
      <c r="BX791" s="2">
        <v>1</v>
      </c>
      <c r="BY791" s="2" t="s">
        <v>3</v>
      </c>
      <c r="BZ791" s="2">
        <v>0</v>
      </c>
      <c r="CA791" s="2">
        <v>0</v>
      </c>
      <c r="CB791" s="2"/>
      <c r="CC791" s="2"/>
      <c r="CD791" s="2"/>
      <c r="CE791" s="2">
        <v>0</v>
      </c>
      <c r="CF791" s="2">
        <v>0</v>
      </c>
      <c r="CG791" s="2">
        <v>0</v>
      </c>
      <c r="CH791" s="2"/>
      <c r="CI791" s="2"/>
      <c r="CJ791" s="2"/>
      <c r="CK791" s="2"/>
      <c r="CL791" s="2"/>
      <c r="CM791" s="2">
        <v>0</v>
      </c>
      <c r="CN791" s="2" t="s">
        <v>3</v>
      </c>
      <c r="CO791" s="2">
        <v>0</v>
      </c>
      <c r="CP791" s="2">
        <f t="shared" si="708"/>
        <v>-57.08</v>
      </c>
      <c r="CQ791" s="2">
        <f t="shared" si="709"/>
        <v>8.52</v>
      </c>
      <c r="CR791" s="2">
        <f t="shared" si="710"/>
        <v>0</v>
      </c>
      <c r="CS791" s="2">
        <f t="shared" si="711"/>
        <v>0</v>
      </c>
      <c r="CT791" s="2">
        <f t="shared" si="712"/>
        <v>0</v>
      </c>
      <c r="CU791" s="2">
        <f t="shared" si="713"/>
        <v>0</v>
      </c>
      <c r="CV791" s="2">
        <f t="shared" si="714"/>
        <v>0</v>
      </c>
      <c r="CW791" s="2">
        <f t="shared" si="715"/>
        <v>0</v>
      </c>
      <c r="CX791" s="2">
        <f t="shared" si="716"/>
        <v>0</v>
      </c>
      <c r="CY791" s="2">
        <f t="shared" si="717"/>
        <v>0</v>
      </c>
      <c r="CZ791" s="2">
        <f t="shared" si="718"/>
        <v>0</v>
      </c>
      <c r="DA791" s="2"/>
      <c r="DB791" s="2"/>
      <c r="DC791" s="2" t="s">
        <v>3</v>
      </c>
      <c r="DD791" s="2" t="s">
        <v>3</v>
      </c>
      <c r="DE791" s="2" t="s">
        <v>3</v>
      </c>
      <c r="DF791" s="2" t="s">
        <v>3</v>
      </c>
      <c r="DG791" s="2" t="s">
        <v>3</v>
      </c>
      <c r="DH791" s="2" t="s">
        <v>3</v>
      </c>
      <c r="DI791" s="2" t="s">
        <v>3</v>
      </c>
      <c r="DJ791" s="2" t="s">
        <v>3</v>
      </c>
      <c r="DK791" s="2" t="s">
        <v>3</v>
      </c>
      <c r="DL791" s="2" t="s">
        <v>3</v>
      </c>
      <c r="DM791" s="2" t="s">
        <v>3</v>
      </c>
      <c r="DN791" s="2">
        <v>0</v>
      </c>
      <c r="DO791" s="2">
        <v>0</v>
      </c>
      <c r="DP791" s="2">
        <v>1</v>
      </c>
      <c r="DQ791" s="2">
        <v>1</v>
      </c>
      <c r="DR791" s="2"/>
      <c r="DS791" s="2"/>
      <c r="DT791" s="2"/>
      <c r="DU791" s="2">
        <v>1009</v>
      </c>
      <c r="DV791" s="2" t="s">
        <v>78</v>
      </c>
      <c r="DW791" s="2" t="s">
        <v>78</v>
      </c>
      <c r="DX791" s="2">
        <v>1</v>
      </c>
      <c r="DY791" s="2"/>
      <c r="DZ791" s="2"/>
      <c r="EA791" s="2"/>
      <c r="EB791" s="2"/>
      <c r="EC791" s="2"/>
      <c r="ED791" s="2"/>
      <c r="EE791" s="2">
        <v>31102119</v>
      </c>
      <c r="EF791" s="2">
        <v>8</v>
      </c>
      <c r="EG791" s="2" t="s">
        <v>34</v>
      </c>
      <c r="EH791" s="2">
        <v>0</v>
      </c>
      <c r="EI791" s="2" t="s">
        <v>3</v>
      </c>
      <c r="EJ791" s="2">
        <v>1</v>
      </c>
      <c r="EK791" s="2">
        <v>500001</v>
      </c>
      <c r="EL791" s="2" t="s">
        <v>35</v>
      </c>
      <c r="EM791" s="2" t="s">
        <v>36</v>
      </c>
      <c r="EN791" s="2"/>
      <c r="EO791" s="2" t="s">
        <v>3</v>
      </c>
      <c r="EP791" s="2"/>
      <c r="EQ791" s="2">
        <v>0</v>
      </c>
      <c r="ER791" s="2">
        <v>8.52</v>
      </c>
      <c r="ES791" s="2">
        <v>8.52</v>
      </c>
      <c r="ET791" s="2">
        <v>0</v>
      </c>
      <c r="EU791" s="2">
        <v>0</v>
      </c>
      <c r="EV791" s="2">
        <v>0</v>
      </c>
      <c r="EW791" s="2">
        <v>0</v>
      </c>
      <c r="EX791" s="2">
        <v>0</v>
      </c>
      <c r="EY791" s="2">
        <v>0</v>
      </c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>
        <v>0</v>
      </c>
      <c r="FR791" s="2">
        <f t="shared" si="719"/>
        <v>0</v>
      </c>
      <c r="FS791" s="2">
        <v>0</v>
      </c>
      <c r="FT791" s="2"/>
      <c r="FU791" s="2"/>
      <c r="FV791" s="2"/>
      <c r="FW791" s="2"/>
      <c r="FX791" s="2">
        <v>0</v>
      </c>
      <c r="FY791" s="2">
        <v>0</v>
      </c>
      <c r="FZ791" s="2"/>
      <c r="GA791" s="2" t="s">
        <v>3</v>
      </c>
      <c r="GB791" s="2"/>
      <c r="GC791" s="2"/>
      <c r="GD791" s="2">
        <v>1</v>
      </c>
      <c r="GE791" s="2"/>
      <c r="GF791" s="2">
        <v>-418489366</v>
      </c>
      <c r="GG791" s="2">
        <v>2</v>
      </c>
      <c r="GH791" s="2">
        <v>1</v>
      </c>
      <c r="GI791" s="2">
        <v>-2</v>
      </c>
      <c r="GJ791" s="2">
        <v>0</v>
      </c>
      <c r="GK791" s="2">
        <v>0</v>
      </c>
      <c r="GL791" s="2">
        <f t="shared" si="720"/>
        <v>0</v>
      </c>
      <c r="GM791" s="2">
        <f t="shared" si="721"/>
        <v>-57.08</v>
      </c>
      <c r="GN791" s="2">
        <f t="shared" si="722"/>
        <v>-57.08</v>
      </c>
      <c r="GO791" s="2">
        <f t="shared" si="723"/>
        <v>0</v>
      </c>
      <c r="GP791" s="2">
        <f t="shared" si="724"/>
        <v>0</v>
      </c>
      <c r="GQ791" s="2"/>
      <c r="GR791" s="2">
        <v>0</v>
      </c>
      <c r="GS791" s="2">
        <v>3</v>
      </c>
      <c r="GT791" s="2">
        <v>0</v>
      </c>
      <c r="GU791" s="2" t="s">
        <v>3</v>
      </c>
      <c r="GV791" s="2">
        <f t="shared" si="725"/>
        <v>0</v>
      </c>
      <c r="GW791" s="2">
        <v>1</v>
      </c>
      <c r="GX791" s="2">
        <f t="shared" si="726"/>
        <v>0</v>
      </c>
      <c r="GY791" s="2"/>
      <c r="GZ791" s="2"/>
      <c r="HA791" s="2">
        <v>0</v>
      </c>
      <c r="HB791" s="2">
        <v>0</v>
      </c>
      <c r="HC791" s="2">
        <f t="shared" si="727"/>
        <v>0</v>
      </c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>
        <v>0</v>
      </c>
      <c r="IL791" s="2"/>
      <c r="IM791" s="2"/>
      <c r="IN791" s="2"/>
      <c r="IO791" s="2"/>
      <c r="IP791" s="2"/>
      <c r="IQ791" s="2"/>
      <c r="IR791" s="2"/>
      <c r="IS791" s="2"/>
      <c r="IT791" s="2"/>
      <c r="IU791" s="2"/>
    </row>
    <row r="792" spans="1:255">
      <c r="A792">
        <v>17</v>
      </c>
      <c r="B792">
        <v>1</v>
      </c>
      <c r="E792" t="s">
        <v>398</v>
      </c>
      <c r="F792" t="s">
        <v>76</v>
      </c>
      <c r="G792" t="s">
        <v>77</v>
      </c>
      <c r="H792" t="s">
        <v>78</v>
      </c>
      <c r="I792">
        <v>-6.7</v>
      </c>
      <c r="J792">
        <v>0</v>
      </c>
      <c r="O792">
        <f t="shared" si="693"/>
        <v>-57.08</v>
      </c>
      <c r="P792">
        <f t="shared" si="694"/>
        <v>-57.08</v>
      </c>
      <c r="Q792">
        <f t="shared" si="695"/>
        <v>0</v>
      </c>
      <c r="R792">
        <f t="shared" si="696"/>
        <v>0</v>
      </c>
      <c r="S792">
        <f t="shared" si="697"/>
        <v>0</v>
      </c>
      <c r="T792">
        <f t="shared" si="698"/>
        <v>0</v>
      </c>
      <c r="U792">
        <f t="shared" si="699"/>
        <v>0</v>
      </c>
      <c r="V792">
        <f t="shared" si="700"/>
        <v>0</v>
      </c>
      <c r="W792">
        <f t="shared" si="701"/>
        <v>0</v>
      </c>
      <c r="X792">
        <f t="shared" si="702"/>
        <v>0</v>
      </c>
      <c r="Y792">
        <f t="shared" si="703"/>
        <v>0</v>
      </c>
      <c r="AA792">
        <v>33304960</v>
      </c>
      <c r="AB792">
        <f t="shared" si="704"/>
        <v>8.52</v>
      </c>
      <c r="AC792">
        <f t="shared" si="705"/>
        <v>8.52</v>
      </c>
      <c r="AD792">
        <f>ROUND((((ET792)-(EU792))+AE792),2)</f>
        <v>0</v>
      </c>
      <c r="AE792">
        <f t="shared" si="732"/>
        <v>0</v>
      </c>
      <c r="AF792">
        <f t="shared" si="732"/>
        <v>0</v>
      </c>
      <c r="AG792">
        <f t="shared" si="706"/>
        <v>0</v>
      </c>
      <c r="AH792">
        <f t="shared" si="733"/>
        <v>0</v>
      </c>
      <c r="AI792">
        <f t="shared" si="733"/>
        <v>0</v>
      </c>
      <c r="AJ792">
        <f t="shared" si="707"/>
        <v>0</v>
      </c>
      <c r="AK792">
        <v>8.52</v>
      </c>
      <c r="AL792">
        <v>8.52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1</v>
      </c>
      <c r="AW792">
        <v>1</v>
      </c>
      <c r="AZ792">
        <v>1</v>
      </c>
      <c r="BA792">
        <v>1</v>
      </c>
      <c r="BB792">
        <v>1</v>
      </c>
      <c r="BC792">
        <v>1</v>
      </c>
      <c r="BD792" t="s">
        <v>3</v>
      </c>
      <c r="BE792" t="s">
        <v>3</v>
      </c>
      <c r="BF792" t="s">
        <v>3</v>
      </c>
      <c r="BG792" t="s">
        <v>3</v>
      </c>
      <c r="BH792">
        <v>3</v>
      </c>
      <c r="BI792">
        <v>1</v>
      </c>
      <c r="BJ792" t="s">
        <v>79</v>
      </c>
      <c r="BM792">
        <v>500001</v>
      </c>
      <c r="BN792">
        <v>0</v>
      </c>
      <c r="BO792" t="s">
        <v>3</v>
      </c>
      <c r="BP792">
        <v>0</v>
      </c>
      <c r="BQ792">
        <v>8</v>
      </c>
      <c r="BR792">
        <v>0</v>
      </c>
      <c r="BS792">
        <v>1</v>
      </c>
      <c r="BT792">
        <v>1</v>
      </c>
      <c r="BU792">
        <v>1</v>
      </c>
      <c r="BV792">
        <v>1</v>
      </c>
      <c r="BW792">
        <v>1</v>
      </c>
      <c r="BX792">
        <v>1</v>
      </c>
      <c r="BY792" t="s">
        <v>3</v>
      </c>
      <c r="BZ792">
        <v>0</v>
      </c>
      <c r="CA792">
        <v>0</v>
      </c>
      <c r="CE792">
        <v>0</v>
      </c>
      <c r="CF792">
        <v>0</v>
      </c>
      <c r="CG792">
        <v>0</v>
      </c>
      <c r="CM792">
        <v>0</v>
      </c>
      <c r="CN792" t="s">
        <v>3</v>
      </c>
      <c r="CO792">
        <v>0</v>
      </c>
      <c r="CP792">
        <f t="shared" si="708"/>
        <v>-57.08</v>
      </c>
      <c r="CQ792">
        <f t="shared" si="709"/>
        <v>8.52</v>
      </c>
      <c r="CR792">
        <f t="shared" si="710"/>
        <v>0</v>
      </c>
      <c r="CS792">
        <f t="shared" si="711"/>
        <v>0</v>
      </c>
      <c r="CT792">
        <f t="shared" si="712"/>
        <v>0</v>
      </c>
      <c r="CU792">
        <f t="shared" si="713"/>
        <v>0</v>
      </c>
      <c r="CV792">
        <f t="shared" si="714"/>
        <v>0</v>
      </c>
      <c r="CW792">
        <f t="shared" si="715"/>
        <v>0</v>
      </c>
      <c r="CX792">
        <f t="shared" si="716"/>
        <v>0</v>
      </c>
      <c r="CY792">
        <f t="shared" si="717"/>
        <v>0</v>
      </c>
      <c r="CZ792">
        <f t="shared" si="718"/>
        <v>0</v>
      </c>
      <c r="DC792" t="s">
        <v>3</v>
      </c>
      <c r="DD792" t="s">
        <v>3</v>
      </c>
      <c r="DE792" t="s">
        <v>3</v>
      </c>
      <c r="DF792" t="s">
        <v>3</v>
      </c>
      <c r="DG792" t="s">
        <v>3</v>
      </c>
      <c r="DH792" t="s">
        <v>3</v>
      </c>
      <c r="DI792" t="s">
        <v>3</v>
      </c>
      <c r="DJ792" t="s">
        <v>3</v>
      </c>
      <c r="DK792" t="s">
        <v>3</v>
      </c>
      <c r="DL792" t="s">
        <v>3</v>
      </c>
      <c r="DM792" t="s">
        <v>3</v>
      </c>
      <c r="DN792">
        <v>0</v>
      </c>
      <c r="DO792">
        <v>0</v>
      </c>
      <c r="DP792">
        <v>1</v>
      </c>
      <c r="DQ792">
        <v>1</v>
      </c>
      <c r="DU792">
        <v>1009</v>
      </c>
      <c r="DV792" t="s">
        <v>78</v>
      </c>
      <c r="DW792" t="s">
        <v>78</v>
      </c>
      <c r="DX792">
        <v>1</v>
      </c>
      <c r="EE792">
        <v>31102119</v>
      </c>
      <c r="EF792">
        <v>8</v>
      </c>
      <c r="EG792" t="s">
        <v>34</v>
      </c>
      <c r="EH792">
        <v>0</v>
      </c>
      <c r="EI792" t="s">
        <v>3</v>
      </c>
      <c r="EJ792">
        <v>1</v>
      </c>
      <c r="EK792">
        <v>500001</v>
      </c>
      <c r="EL792" t="s">
        <v>35</v>
      </c>
      <c r="EM792" t="s">
        <v>36</v>
      </c>
      <c r="EO792" t="s">
        <v>3</v>
      </c>
      <c r="EQ792">
        <v>0</v>
      </c>
      <c r="ER792">
        <v>8.52</v>
      </c>
      <c r="ES792">
        <v>8.52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FQ792">
        <v>0</v>
      </c>
      <c r="FR792">
        <f t="shared" si="719"/>
        <v>0</v>
      </c>
      <c r="FS792">
        <v>0</v>
      </c>
      <c r="FX792">
        <v>0</v>
      </c>
      <c r="FY792">
        <v>0</v>
      </c>
      <c r="GA792" t="s">
        <v>3</v>
      </c>
      <c r="GD792">
        <v>1</v>
      </c>
      <c r="GF792">
        <v>-418489366</v>
      </c>
      <c r="GG792">
        <v>2</v>
      </c>
      <c r="GH792">
        <v>1</v>
      </c>
      <c r="GI792">
        <v>-2</v>
      </c>
      <c r="GJ792">
        <v>0</v>
      </c>
      <c r="GK792">
        <v>0</v>
      </c>
      <c r="GL792">
        <f t="shared" si="720"/>
        <v>0</v>
      </c>
      <c r="GM792">
        <f t="shared" si="721"/>
        <v>-57.08</v>
      </c>
      <c r="GN792">
        <f t="shared" si="722"/>
        <v>-57.08</v>
      </c>
      <c r="GO792">
        <f t="shared" si="723"/>
        <v>0</v>
      </c>
      <c r="GP792">
        <f t="shared" si="724"/>
        <v>0</v>
      </c>
      <c r="GR792">
        <v>0</v>
      </c>
      <c r="GS792">
        <v>3</v>
      </c>
      <c r="GT792">
        <v>0</v>
      </c>
      <c r="GU792" t="s">
        <v>3</v>
      </c>
      <c r="GV792">
        <f t="shared" si="725"/>
        <v>0</v>
      </c>
      <c r="GW792">
        <v>1</v>
      </c>
      <c r="GX792">
        <f t="shared" si="726"/>
        <v>0</v>
      </c>
      <c r="HA792">
        <v>0</v>
      </c>
      <c r="HB792">
        <v>0</v>
      </c>
      <c r="HC792">
        <f t="shared" si="727"/>
        <v>0</v>
      </c>
      <c r="IK792">
        <v>0</v>
      </c>
    </row>
    <row r="793" spans="1:255">
      <c r="A793" s="2">
        <v>17</v>
      </c>
      <c r="B793" s="2">
        <v>1</v>
      </c>
      <c r="C793" s="2"/>
      <c r="D793" s="2"/>
      <c r="E793" s="2" t="s">
        <v>399</v>
      </c>
      <c r="F793" s="2" t="s">
        <v>38</v>
      </c>
      <c r="G793" s="2" t="s">
        <v>324</v>
      </c>
      <c r="H793" s="2" t="s">
        <v>40</v>
      </c>
      <c r="I793" s="2">
        <v>1</v>
      </c>
      <c r="J793" s="2">
        <v>0</v>
      </c>
      <c r="K793" s="2"/>
      <c r="L793" s="2"/>
      <c r="M793" s="2"/>
      <c r="N793" s="2"/>
      <c r="O793" s="2">
        <f t="shared" si="693"/>
        <v>0</v>
      </c>
      <c r="P793" s="2">
        <f t="shared" si="694"/>
        <v>0</v>
      </c>
      <c r="Q793" s="2">
        <f t="shared" si="695"/>
        <v>0</v>
      </c>
      <c r="R793" s="2">
        <f t="shared" si="696"/>
        <v>0</v>
      </c>
      <c r="S793" s="2">
        <f t="shared" si="697"/>
        <v>0</v>
      </c>
      <c r="T793" s="2">
        <f t="shared" si="698"/>
        <v>0</v>
      </c>
      <c r="U793" s="2">
        <f t="shared" si="699"/>
        <v>0</v>
      </c>
      <c r="V793" s="2">
        <f t="shared" si="700"/>
        <v>0</v>
      </c>
      <c r="W793" s="2">
        <f t="shared" si="701"/>
        <v>0</v>
      </c>
      <c r="X793" s="2">
        <f t="shared" si="702"/>
        <v>0</v>
      </c>
      <c r="Y793" s="2">
        <f t="shared" si="703"/>
        <v>0</v>
      </c>
      <c r="Z793" s="2"/>
      <c r="AA793" s="2">
        <v>33304975</v>
      </c>
      <c r="AB793" s="2">
        <f t="shared" si="704"/>
        <v>0</v>
      </c>
      <c r="AC793" s="2">
        <f t="shared" si="705"/>
        <v>0</v>
      </c>
      <c r="AD793" s="2">
        <f>ROUND((((ET793)-(EU793))+AE793),2)</f>
        <v>0</v>
      </c>
      <c r="AE793" s="2">
        <f t="shared" si="732"/>
        <v>0</v>
      </c>
      <c r="AF793" s="2">
        <f t="shared" si="732"/>
        <v>0</v>
      </c>
      <c r="AG793" s="2">
        <f t="shared" si="706"/>
        <v>0</v>
      </c>
      <c r="AH793" s="2">
        <f t="shared" si="733"/>
        <v>0</v>
      </c>
      <c r="AI793" s="2">
        <f t="shared" si="733"/>
        <v>0</v>
      </c>
      <c r="AJ793" s="2">
        <f t="shared" si="707"/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1</v>
      </c>
      <c r="AW793" s="2">
        <v>1</v>
      </c>
      <c r="AX793" s="2"/>
      <c r="AY793" s="2"/>
      <c r="AZ793" s="2">
        <v>1</v>
      </c>
      <c r="BA793" s="2">
        <v>1</v>
      </c>
      <c r="BB793" s="2">
        <v>1</v>
      </c>
      <c r="BC793" s="2">
        <v>1</v>
      </c>
      <c r="BD793" s="2" t="s">
        <v>3</v>
      </c>
      <c r="BE793" s="2" t="s">
        <v>3</v>
      </c>
      <c r="BF793" s="2" t="s">
        <v>3</v>
      </c>
      <c r="BG793" s="2" t="s">
        <v>3</v>
      </c>
      <c r="BH793" s="2">
        <v>3</v>
      </c>
      <c r="BI793" s="2">
        <v>1</v>
      </c>
      <c r="BJ793" s="2" t="s">
        <v>3</v>
      </c>
      <c r="BK793" s="2"/>
      <c r="BL793" s="2"/>
      <c r="BM793" s="2">
        <v>1100</v>
      </c>
      <c r="BN793" s="2">
        <v>0</v>
      </c>
      <c r="BO793" s="2" t="s">
        <v>3</v>
      </c>
      <c r="BP793" s="2">
        <v>0</v>
      </c>
      <c r="BQ793" s="2">
        <v>14</v>
      </c>
      <c r="BR793" s="2">
        <v>0</v>
      </c>
      <c r="BS793" s="2">
        <v>1</v>
      </c>
      <c r="BT793" s="2">
        <v>1</v>
      </c>
      <c r="BU793" s="2">
        <v>1</v>
      </c>
      <c r="BV793" s="2">
        <v>1</v>
      </c>
      <c r="BW793" s="2">
        <v>1</v>
      </c>
      <c r="BX793" s="2">
        <v>1</v>
      </c>
      <c r="BY793" s="2" t="s">
        <v>3</v>
      </c>
      <c r="BZ793" s="2">
        <v>0</v>
      </c>
      <c r="CA793" s="2">
        <v>0</v>
      </c>
      <c r="CB793" s="2"/>
      <c r="CC793" s="2"/>
      <c r="CD793" s="2"/>
      <c r="CE793" s="2">
        <v>0</v>
      </c>
      <c r="CF793" s="2">
        <v>0</v>
      </c>
      <c r="CG793" s="2">
        <v>0</v>
      </c>
      <c r="CH793" s="2"/>
      <c r="CI793" s="2"/>
      <c r="CJ793" s="2"/>
      <c r="CK793" s="2"/>
      <c r="CL793" s="2"/>
      <c r="CM793" s="2">
        <v>0</v>
      </c>
      <c r="CN793" s="2" t="s">
        <v>3</v>
      </c>
      <c r="CO793" s="2">
        <v>0</v>
      </c>
      <c r="CP793" s="2">
        <f t="shared" si="708"/>
        <v>0</v>
      </c>
      <c r="CQ793" s="2">
        <f t="shared" si="709"/>
        <v>0</v>
      </c>
      <c r="CR793" s="2">
        <f t="shared" si="710"/>
        <v>0</v>
      </c>
      <c r="CS793" s="2">
        <f t="shared" si="711"/>
        <v>0</v>
      </c>
      <c r="CT793" s="2">
        <f t="shared" si="712"/>
        <v>0</v>
      </c>
      <c r="CU793" s="2">
        <f t="shared" si="713"/>
        <v>0</v>
      </c>
      <c r="CV793" s="2">
        <f t="shared" si="714"/>
        <v>0</v>
      </c>
      <c r="CW793" s="2">
        <f t="shared" si="715"/>
        <v>0</v>
      </c>
      <c r="CX793" s="2">
        <f t="shared" si="716"/>
        <v>0</v>
      </c>
      <c r="CY793" s="2">
        <f t="shared" si="717"/>
        <v>0</v>
      </c>
      <c r="CZ793" s="2">
        <f t="shared" si="718"/>
        <v>0</v>
      </c>
      <c r="DA793" s="2"/>
      <c r="DB793" s="2"/>
      <c r="DC793" s="2" t="s">
        <v>3</v>
      </c>
      <c r="DD793" s="2" t="s">
        <v>3</v>
      </c>
      <c r="DE793" s="2" t="s">
        <v>3</v>
      </c>
      <c r="DF793" s="2" t="s">
        <v>3</v>
      </c>
      <c r="DG793" s="2" t="s">
        <v>3</v>
      </c>
      <c r="DH793" s="2" t="s">
        <v>3</v>
      </c>
      <c r="DI793" s="2" t="s">
        <v>3</v>
      </c>
      <c r="DJ793" s="2" t="s">
        <v>3</v>
      </c>
      <c r="DK793" s="2" t="s">
        <v>3</v>
      </c>
      <c r="DL793" s="2" t="s">
        <v>3</v>
      </c>
      <c r="DM793" s="2" t="s">
        <v>3</v>
      </c>
      <c r="DN793" s="2">
        <v>0</v>
      </c>
      <c r="DO793" s="2">
        <v>0</v>
      </c>
      <c r="DP793" s="2">
        <v>1</v>
      </c>
      <c r="DQ793" s="2">
        <v>1</v>
      </c>
      <c r="DR793" s="2"/>
      <c r="DS793" s="2"/>
      <c r="DT793" s="2"/>
      <c r="DU793" s="2">
        <v>1010</v>
      </c>
      <c r="DV793" s="2" t="s">
        <v>40</v>
      </c>
      <c r="DW793" s="2" t="s">
        <v>40</v>
      </c>
      <c r="DX793" s="2">
        <v>1</v>
      </c>
      <c r="DY793" s="2"/>
      <c r="DZ793" s="2"/>
      <c r="EA793" s="2"/>
      <c r="EB793" s="2"/>
      <c r="EC793" s="2"/>
      <c r="ED793" s="2"/>
      <c r="EE793" s="2">
        <v>31102366</v>
      </c>
      <c r="EF793" s="2">
        <v>8</v>
      </c>
      <c r="EG793" s="2" t="s">
        <v>34</v>
      </c>
      <c r="EH793" s="2">
        <v>0</v>
      </c>
      <c r="EI793" s="2" t="s">
        <v>3</v>
      </c>
      <c r="EJ793" s="2">
        <v>1</v>
      </c>
      <c r="EK793" s="2">
        <v>1100</v>
      </c>
      <c r="EL793" s="2" t="s">
        <v>41</v>
      </c>
      <c r="EM793" s="2" t="s">
        <v>42</v>
      </c>
      <c r="EN793" s="2"/>
      <c r="EO793" s="2" t="s">
        <v>3</v>
      </c>
      <c r="EP793" s="2"/>
      <c r="EQ793" s="2">
        <v>0</v>
      </c>
      <c r="ER793" s="2">
        <v>0</v>
      </c>
      <c r="ES793" s="2">
        <v>0</v>
      </c>
      <c r="ET793" s="2">
        <v>0</v>
      </c>
      <c r="EU793" s="2">
        <v>0</v>
      </c>
      <c r="EV793" s="2">
        <v>0</v>
      </c>
      <c r="EW793" s="2">
        <v>0</v>
      </c>
      <c r="EX793" s="2">
        <v>0</v>
      </c>
      <c r="EY793" s="2">
        <v>0</v>
      </c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>
        <v>0</v>
      </c>
      <c r="FR793" s="2">
        <f t="shared" si="719"/>
        <v>0</v>
      </c>
      <c r="FS793" s="2">
        <v>0</v>
      </c>
      <c r="FT793" s="2"/>
      <c r="FU793" s="2"/>
      <c r="FV793" s="2"/>
      <c r="FW793" s="2"/>
      <c r="FX793" s="2">
        <v>0</v>
      </c>
      <c r="FY793" s="2">
        <v>0</v>
      </c>
      <c r="FZ793" s="2"/>
      <c r="GA793" s="2" t="s">
        <v>3</v>
      </c>
      <c r="GB793" s="2"/>
      <c r="GC793" s="2"/>
      <c r="GD793" s="2">
        <v>1</v>
      </c>
      <c r="GE793" s="2"/>
      <c r="GF793" s="2">
        <v>630637044</v>
      </c>
      <c r="GG793" s="2">
        <v>2</v>
      </c>
      <c r="GH793" s="2">
        <v>0</v>
      </c>
      <c r="GI793" s="2">
        <v>-2</v>
      </c>
      <c r="GJ793" s="2">
        <v>0</v>
      </c>
      <c r="GK793" s="2">
        <v>0</v>
      </c>
      <c r="GL793" s="2">
        <f t="shared" si="720"/>
        <v>0</v>
      </c>
      <c r="GM793" s="2">
        <f t="shared" si="721"/>
        <v>0</v>
      </c>
      <c r="GN793" s="2">
        <f t="shared" si="722"/>
        <v>0</v>
      </c>
      <c r="GO793" s="2">
        <f t="shared" si="723"/>
        <v>0</v>
      </c>
      <c r="GP793" s="2">
        <f t="shared" si="724"/>
        <v>0</v>
      </c>
      <c r="GQ793" s="2"/>
      <c r="GR793" s="2">
        <v>0</v>
      </c>
      <c r="GS793" s="2">
        <v>3</v>
      </c>
      <c r="GT793" s="2">
        <v>0</v>
      </c>
      <c r="GU793" s="2" t="s">
        <v>3</v>
      </c>
      <c r="GV793" s="2">
        <f t="shared" si="725"/>
        <v>0</v>
      </c>
      <c r="GW793" s="2">
        <v>1</v>
      </c>
      <c r="GX793" s="2">
        <f t="shared" si="726"/>
        <v>0</v>
      </c>
      <c r="GY793" s="2"/>
      <c r="GZ793" s="2"/>
      <c r="HA793" s="2">
        <v>0</v>
      </c>
      <c r="HB793" s="2">
        <v>0</v>
      </c>
      <c r="HC793" s="2">
        <f t="shared" si="727"/>
        <v>0</v>
      </c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>
        <v>0</v>
      </c>
      <c r="IL793" s="2"/>
      <c r="IM793" s="2"/>
      <c r="IN793" s="2"/>
      <c r="IO793" s="2"/>
      <c r="IP793" s="2"/>
      <c r="IQ793" s="2"/>
      <c r="IR793" s="2"/>
      <c r="IS793" s="2"/>
      <c r="IT793" s="2"/>
      <c r="IU793" s="2"/>
    </row>
    <row r="794" spans="1:255">
      <c r="A794">
        <v>17</v>
      </c>
      <c r="B794">
        <v>1</v>
      </c>
      <c r="E794" t="s">
        <v>399</v>
      </c>
      <c r="F794" t="s">
        <v>38</v>
      </c>
      <c r="G794" t="s">
        <v>324</v>
      </c>
      <c r="H794" t="s">
        <v>40</v>
      </c>
      <c r="I794">
        <v>1</v>
      </c>
      <c r="J794">
        <v>0</v>
      </c>
      <c r="O794">
        <f t="shared" si="693"/>
        <v>5826.21</v>
      </c>
      <c r="P794">
        <f t="shared" si="694"/>
        <v>5826.21</v>
      </c>
      <c r="Q794">
        <f t="shared" si="695"/>
        <v>0</v>
      </c>
      <c r="R794">
        <f t="shared" si="696"/>
        <v>0</v>
      </c>
      <c r="S794">
        <f t="shared" si="697"/>
        <v>0</v>
      </c>
      <c r="T794">
        <f t="shared" si="698"/>
        <v>0</v>
      </c>
      <c r="U794">
        <f t="shared" si="699"/>
        <v>0</v>
      </c>
      <c r="V794">
        <f t="shared" si="700"/>
        <v>0</v>
      </c>
      <c r="W794">
        <f t="shared" si="701"/>
        <v>0</v>
      </c>
      <c r="X794">
        <f t="shared" si="702"/>
        <v>0</v>
      </c>
      <c r="Y794">
        <f t="shared" si="703"/>
        <v>0</v>
      </c>
      <c r="AA794">
        <v>33304960</v>
      </c>
      <c r="AB794">
        <f t="shared" si="704"/>
        <v>5826.21</v>
      </c>
      <c r="AC794">
        <f t="shared" si="705"/>
        <v>5826.21</v>
      </c>
      <c r="AD794">
        <f>ROUND((((ET794)-(EU794))+AE794),2)</f>
        <v>0</v>
      </c>
      <c r="AE794">
        <f t="shared" si="732"/>
        <v>0</v>
      </c>
      <c r="AF794">
        <f t="shared" si="732"/>
        <v>0</v>
      </c>
      <c r="AG794">
        <f t="shared" si="706"/>
        <v>0</v>
      </c>
      <c r="AH794">
        <f t="shared" si="733"/>
        <v>0</v>
      </c>
      <c r="AI794">
        <f t="shared" si="733"/>
        <v>0</v>
      </c>
      <c r="AJ794">
        <f t="shared" si="707"/>
        <v>0</v>
      </c>
      <c r="AK794">
        <v>5826.21</v>
      </c>
      <c r="AL794">
        <v>5826.21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1</v>
      </c>
      <c r="AW794">
        <v>1</v>
      </c>
      <c r="AZ794">
        <v>1</v>
      </c>
      <c r="BA794">
        <v>1</v>
      </c>
      <c r="BB794">
        <v>1</v>
      </c>
      <c r="BC794">
        <v>1</v>
      </c>
      <c r="BD794" t="s">
        <v>3</v>
      </c>
      <c r="BE794" t="s">
        <v>3</v>
      </c>
      <c r="BF794" t="s">
        <v>3</v>
      </c>
      <c r="BG794" t="s">
        <v>3</v>
      </c>
      <c r="BH794">
        <v>3</v>
      </c>
      <c r="BI794">
        <v>1</v>
      </c>
      <c r="BJ794" t="s">
        <v>3</v>
      </c>
      <c r="BM794">
        <v>1100</v>
      </c>
      <c r="BN794">
        <v>0</v>
      </c>
      <c r="BO794" t="s">
        <v>3</v>
      </c>
      <c r="BP794">
        <v>0</v>
      </c>
      <c r="BQ794">
        <v>14</v>
      </c>
      <c r="BR794">
        <v>0</v>
      </c>
      <c r="BS794">
        <v>1</v>
      </c>
      <c r="BT794">
        <v>1</v>
      </c>
      <c r="BU794">
        <v>1</v>
      </c>
      <c r="BV794">
        <v>1</v>
      </c>
      <c r="BW794">
        <v>1</v>
      </c>
      <c r="BX794">
        <v>1</v>
      </c>
      <c r="BY794" t="s">
        <v>3</v>
      </c>
      <c r="BZ794">
        <v>0</v>
      </c>
      <c r="CA794">
        <v>0</v>
      </c>
      <c r="CE794">
        <v>0</v>
      </c>
      <c r="CF794">
        <v>0</v>
      </c>
      <c r="CG794">
        <v>0</v>
      </c>
      <c r="CM794">
        <v>0</v>
      </c>
      <c r="CN794" t="s">
        <v>3</v>
      </c>
      <c r="CO794">
        <v>0</v>
      </c>
      <c r="CP794">
        <f t="shared" si="708"/>
        <v>5826.21</v>
      </c>
      <c r="CQ794">
        <f t="shared" si="709"/>
        <v>5826.21</v>
      </c>
      <c r="CR794">
        <f t="shared" si="710"/>
        <v>0</v>
      </c>
      <c r="CS794">
        <f t="shared" si="711"/>
        <v>0</v>
      </c>
      <c r="CT794">
        <f t="shared" si="712"/>
        <v>0</v>
      </c>
      <c r="CU794">
        <f t="shared" si="713"/>
        <v>0</v>
      </c>
      <c r="CV794">
        <f t="shared" si="714"/>
        <v>0</v>
      </c>
      <c r="CW794">
        <f t="shared" si="715"/>
        <v>0</v>
      </c>
      <c r="CX794">
        <f t="shared" si="716"/>
        <v>0</v>
      </c>
      <c r="CY794">
        <f t="shared" si="717"/>
        <v>0</v>
      </c>
      <c r="CZ794">
        <f t="shared" si="718"/>
        <v>0</v>
      </c>
      <c r="DC794" t="s">
        <v>3</v>
      </c>
      <c r="DD794" t="s">
        <v>3</v>
      </c>
      <c r="DE794" t="s">
        <v>3</v>
      </c>
      <c r="DF794" t="s">
        <v>3</v>
      </c>
      <c r="DG794" t="s">
        <v>3</v>
      </c>
      <c r="DH794" t="s">
        <v>3</v>
      </c>
      <c r="DI794" t="s">
        <v>3</v>
      </c>
      <c r="DJ794" t="s">
        <v>3</v>
      </c>
      <c r="DK794" t="s">
        <v>3</v>
      </c>
      <c r="DL794" t="s">
        <v>3</v>
      </c>
      <c r="DM794" t="s">
        <v>3</v>
      </c>
      <c r="DN794">
        <v>0</v>
      </c>
      <c r="DO794">
        <v>0</v>
      </c>
      <c r="DP794">
        <v>1</v>
      </c>
      <c r="DQ794">
        <v>1</v>
      </c>
      <c r="DU794">
        <v>1010</v>
      </c>
      <c r="DV794" t="s">
        <v>40</v>
      </c>
      <c r="DW794" t="s">
        <v>40</v>
      </c>
      <c r="DX794">
        <v>1</v>
      </c>
      <c r="EE794">
        <v>31102366</v>
      </c>
      <c r="EF794">
        <v>8</v>
      </c>
      <c r="EG794" t="s">
        <v>34</v>
      </c>
      <c r="EH794">
        <v>0</v>
      </c>
      <c r="EI794" t="s">
        <v>3</v>
      </c>
      <c r="EJ794">
        <v>1</v>
      </c>
      <c r="EK794">
        <v>1100</v>
      </c>
      <c r="EL794" t="s">
        <v>41</v>
      </c>
      <c r="EM794" t="s">
        <v>42</v>
      </c>
      <c r="EO794" t="s">
        <v>3</v>
      </c>
      <c r="EQ794">
        <v>0</v>
      </c>
      <c r="ER794">
        <v>5826.21</v>
      </c>
      <c r="ES794">
        <v>5826.21</v>
      </c>
      <c r="ET794">
        <v>0</v>
      </c>
      <c r="EU794">
        <v>0</v>
      </c>
      <c r="EV794">
        <v>0</v>
      </c>
      <c r="EW794">
        <v>0</v>
      </c>
      <c r="EX794">
        <v>0</v>
      </c>
      <c r="EY794">
        <v>0</v>
      </c>
      <c r="EZ794">
        <v>5</v>
      </c>
      <c r="FC794">
        <v>1</v>
      </c>
      <c r="FD794">
        <v>18</v>
      </c>
      <c r="FF794">
        <v>53738.19</v>
      </c>
      <c r="FQ794">
        <v>0</v>
      </c>
      <c r="FR794">
        <f t="shared" si="719"/>
        <v>0</v>
      </c>
      <c r="FS794">
        <v>0</v>
      </c>
      <c r="FX794">
        <v>0</v>
      </c>
      <c r="FY794">
        <v>0</v>
      </c>
      <c r="GA794" t="s">
        <v>325</v>
      </c>
      <c r="GD794">
        <v>1</v>
      </c>
      <c r="GF794">
        <v>630637044</v>
      </c>
      <c r="GG794">
        <v>2</v>
      </c>
      <c r="GH794">
        <v>3</v>
      </c>
      <c r="GI794">
        <v>3</v>
      </c>
      <c r="GJ794">
        <v>0</v>
      </c>
      <c r="GK794">
        <v>0</v>
      </c>
      <c r="GL794">
        <f t="shared" si="720"/>
        <v>0</v>
      </c>
      <c r="GM794">
        <f t="shared" si="721"/>
        <v>5826.21</v>
      </c>
      <c r="GN794">
        <f t="shared" si="722"/>
        <v>5826.21</v>
      </c>
      <c r="GO794">
        <f t="shared" si="723"/>
        <v>0</v>
      </c>
      <c r="GP794">
        <f t="shared" si="724"/>
        <v>0</v>
      </c>
      <c r="GR794">
        <v>1</v>
      </c>
      <c r="GS794">
        <v>1</v>
      </c>
      <c r="GT794">
        <v>0</v>
      </c>
      <c r="GU794" t="s">
        <v>3</v>
      </c>
      <c r="GV794">
        <f t="shared" si="725"/>
        <v>0</v>
      </c>
      <c r="GW794">
        <v>1</v>
      </c>
      <c r="GX794">
        <f t="shared" si="726"/>
        <v>0</v>
      </c>
      <c r="HA794">
        <v>0</v>
      </c>
      <c r="HB794">
        <v>0</v>
      </c>
      <c r="HC794">
        <f t="shared" si="727"/>
        <v>0</v>
      </c>
      <c r="IK794">
        <v>0</v>
      </c>
    </row>
    <row r="796" spans="1:255">
      <c r="A796" s="3">
        <v>51</v>
      </c>
      <c r="B796" s="3">
        <f>B769</f>
        <v>1</v>
      </c>
      <c r="C796" s="3">
        <f>A769</f>
        <v>4</v>
      </c>
      <c r="D796" s="3">
        <f>ROW(A769)</f>
        <v>769</v>
      </c>
      <c r="E796" s="3"/>
      <c r="F796" s="3" t="str">
        <f>IF(F769&lt;&gt;"",F769,"")</f>
        <v>14.Система ПД9 (оборудование)</v>
      </c>
      <c r="G796" s="3" t="str">
        <f>IF(G769&lt;&gt;"",G769,"")</f>
        <v>14.Система ПД9 (оборудование)</v>
      </c>
      <c r="H796" s="3">
        <v>0</v>
      </c>
      <c r="I796" s="3"/>
      <c r="J796" s="3"/>
      <c r="K796" s="3"/>
      <c r="L796" s="3"/>
      <c r="M796" s="3"/>
      <c r="N796" s="3"/>
      <c r="O796" s="3">
        <f t="shared" ref="O796:T796" si="734">ROUND(AB796,2)</f>
        <v>432.19</v>
      </c>
      <c r="P796" s="3">
        <f t="shared" si="734"/>
        <v>111.55</v>
      </c>
      <c r="Q796" s="3">
        <f t="shared" si="734"/>
        <v>60.68</v>
      </c>
      <c r="R796" s="3">
        <f t="shared" si="734"/>
        <v>7.48</v>
      </c>
      <c r="S796" s="3">
        <f t="shared" si="734"/>
        <v>259.95999999999998</v>
      </c>
      <c r="T796" s="3">
        <f t="shared" si="734"/>
        <v>0</v>
      </c>
      <c r="U796" s="3">
        <f>AH796</f>
        <v>27.440389200000002</v>
      </c>
      <c r="V796" s="3">
        <f>AI796</f>
        <v>0.63443999999999989</v>
      </c>
      <c r="W796" s="3">
        <f>ROUND(AJ796,2)</f>
        <v>0</v>
      </c>
      <c r="X796" s="3">
        <f>ROUND(AK796,2)</f>
        <v>307.55</v>
      </c>
      <c r="Y796" s="3">
        <f>ROUND(AL796,2)</f>
        <v>189.88</v>
      </c>
      <c r="Z796" s="3"/>
      <c r="AA796" s="3"/>
      <c r="AB796" s="3">
        <f>ROUND(SUMIF(AA773:AA794,"=33304975",O773:O794),2)</f>
        <v>432.19</v>
      </c>
      <c r="AC796" s="3">
        <f>ROUND(SUMIF(AA773:AA794,"=33304975",P773:P794),2)</f>
        <v>111.55</v>
      </c>
      <c r="AD796" s="3">
        <f>ROUND(SUMIF(AA773:AA794,"=33304975",Q773:Q794),2)</f>
        <v>60.68</v>
      </c>
      <c r="AE796" s="3">
        <f>ROUND(SUMIF(AA773:AA794,"=33304975",R773:R794),2)</f>
        <v>7.48</v>
      </c>
      <c r="AF796" s="3">
        <f>ROUND(SUMIF(AA773:AA794,"=33304975",S773:S794),2)</f>
        <v>259.95999999999998</v>
      </c>
      <c r="AG796" s="3">
        <f>ROUND(SUMIF(AA773:AA794,"=33304975",T773:T794),2)</f>
        <v>0</v>
      </c>
      <c r="AH796" s="3">
        <f>SUMIF(AA773:AA794,"=33304975",U773:U794)</f>
        <v>27.440389200000002</v>
      </c>
      <c r="AI796" s="3">
        <f>SUMIF(AA773:AA794,"=33304975",V773:V794)</f>
        <v>0.63443999999999989</v>
      </c>
      <c r="AJ796" s="3">
        <f>ROUND(SUMIF(AA773:AA794,"=33304975",W773:W794),2)</f>
        <v>0</v>
      </c>
      <c r="AK796" s="3">
        <f>ROUND(SUMIF(AA773:AA794,"=33304975",X773:X794),2)</f>
        <v>307.55</v>
      </c>
      <c r="AL796" s="3">
        <f>ROUND(SUMIF(AA773:AA794,"=33304975",Y773:Y794),2)</f>
        <v>189.88</v>
      </c>
      <c r="AM796" s="3"/>
      <c r="AN796" s="3"/>
      <c r="AO796" s="3">
        <f t="shared" ref="AO796:BD796" si="735">ROUND(BX796,2)</f>
        <v>0</v>
      </c>
      <c r="AP796" s="3">
        <f t="shared" si="735"/>
        <v>0</v>
      </c>
      <c r="AQ796" s="3">
        <f t="shared" si="735"/>
        <v>0</v>
      </c>
      <c r="AR796" s="3">
        <f t="shared" si="735"/>
        <v>929.62</v>
      </c>
      <c r="AS796" s="3">
        <f t="shared" si="735"/>
        <v>929.62</v>
      </c>
      <c r="AT796" s="3">
        <f t="shared" si="735"/>
        <v>0</v>
      </c>
      <c r="AU796" s="3">
        <f t="shared" si="735"/>
        <v>0</v>
      </c>
      <c r="AV796" s="3">
        <f t="shared" si="735"/>
        <v>111.55</v>
      </c>
      <c r="AW796" s="3">
        <f t="shared" si="735"/>
        <v>111.55</v>
      </c>
      <c r="AX796" s="3">
        <f t="shared" si="735"/>
        <v>0</v>
      </c>
      <c r="AY796" s="3">
        <f t="shared" si="735"/>
        <v>111.55</v>
      </c>
      <c r="AZ796" s="3">
        <f t="shared" si="735"/>
        <v>0</v>
      </c>
      <c r="BA796" s="3">
        <f t="shared" si="735"/>
        <v>0</v>
      </c>
      <c r="BB796" s="3">
        <f t="shared" si="735"/>
        <v>0</v>
      </c>
      <c r="BC796" s="3">
        <f t="shared" si="735"/>
        <v>0</v>
      </c>
      <c r="BD796" s="3">
        <f t="shared" si="735"/>
        <v>0</v>
      </c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>
        <f>ROUND(SUMIF(AA773:AA794,"=33304975",FQ773:FQ794),2)</f>
        <v>0</v>
      </c>
      <c r="BY796" s="3">
        <f>ROUND(SUMIF(AA773:AA794,"=33304975",FR773:FR794),2)</f>
        <v>0</v>
      </c>
      <c r="BZ796" s="3">
        <f>ROUND(SUMIF(AA773:AA794,"=33304975",GL773:GL794),2)</f>
        <v>0</v>
      </c>
      <c r="CA796" s="3">
        <f>ROUND(SUMIF(AA773:AA794,"=33304975",GM773:GM794),2)</f>
        <v>929.62</v>
      </c>
      <c r="CB796" s="3">
        <f>ROUND(SUMIF(AA773:AA794,"=33304975",GN773:GN794),2)</f>
        <v>929.62</v>
      </c>
      <c r="CC796" s="3">
        <f>ROUND(SUMIF(AA773:AA794,"=33304975",GO773:GO794),2)</f>
        <v>0</v>
      </c>
      <c r="CD796" s="3">
        <f>ROUND(SUMIF(AA773:AA794,"=33304975",GP773:GP794),2)</f>
        <v>0</v>
      </c>
      <c r="CE796" s="3">
        <f>AC796-BX796</f>
        <v>111.55</v>
      </c>
      <c r="CF796" s="3">
        <f>AC796-BY796</f>
        <v>111.55</v>
      </c>
      <c r="CG796" s="3">
        <f>BX796-BZ796</f>
        <v>0</v>
      </c>
      <c r="CH796" s="3">
        <f>AC796-BX796-BY796+BZ796</f>
        <v>111.55</v>
      </c>
      <c r="CI796" s="3">
        <f>BY796-BZ796</f>
        <v>0</v>
      </c>
      <c r="CJ796" s="3">
        <f>ROUND(SUMIF(AA773:AA794,"=33304975",GX773:GX794),2)</f>
        <v>0</v>
      </c>
      <c r="CK796" s="3">
        <f>ROUND(SUMIF(AA773:AA794,"=33304975",GY773:GY794),2)</f>
        <v>0</v>
      </c>
      <c r="CL796" s="3">
        <f>ROUND(SUMIF(AA773:AA794,"=33304975",GZ773:GZ794),2)</f>
        <v>0</v>
      </c>
      <c r="CM796" s="3">
        <f>ROUND(SUMIF(AA773:AA794,"=33304975",HD773:HD794),2)</f>
        <v>0</v>
      </c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4">
        <f t="shared" ref="DG796:DL796" si="736">ROUND(DT796,2)</f>
        <v>45130.27</v>
      </c>
      <c r="DH796" s="4">
        <f t="shared" si="736"/>
        <v>44809.63</v>
      </c>
      <c r="DI796" s="4">
        <f t="shared" si="736"/>
        <v>60.68</v>
      </c>
      <c r="DJ796" s="4">
        <f t="shared" si="736"/>
        <v>7.48</v>
      </c>
      <c r="DK796" s="4">
        <f t="shared" si="736"/>
        <v>259.95999999999998</v>
      </c>
      <c r="DL796" s="4">
        <f t="shared" si="736"/>
        <v>0</v>
      </c>
      <c r="DM796" s="4">
        <f>DZ796</f>
        <v>27.440389200000002</v>
      </c>
      <c r="DN796" s="4">
        <f>EA796</f>
        <v>0.63443999999999989</v>
      </c>
      <c r="DO796" s="4">
        <f>ROUND(EB796,2)</f>
        <v>0</v>
      </c>
      <c r="DP796" s="4">
        <f>ROUND(EC796,2)</f>
        <v>307.55</v>
      </c>
      <c r="DQ796" s="4">
        <f>ROUND(ED796,2)</f>
        <v>189.88</v>
      </c>
      <c r="DR796" s="4"/>
      <c r="DS796" s="4"/>
      <c r="DT796" s="4">
        <f>ROUND(SUMIF(AA773:AA794,"=33304960",O773:O794),2)</f>
        <v>45130.27</v>
      </c>
      <c r="DU796" s="4">
        <f>ROUND(SUMIF(AA773:AA794,"=33304960",P773:P794),2)</f>
        <v>44809.63</v>
      </c>
      <c r="DV796" s="4">
        <f>ROUND(SUMIF(AA773:AA794,"=33304960",Q773:Q794),2)</f>
        <v>60.68</v>
      </c>
      <c r="DW796" s="4">
        <f>ROUND(SUMIF(AA773:AA794,"=33304960",R773:R794),2)</f>
        <v>7.48</v>
      </c>
      <c r="DX796" s="4">
        <f>ROUND(SUMIF(AA773:AA794,"=33304960",S773:S794),2)</f>
        <v>259.95999999999998</v>
      </c>
      <c r="DY796" s="4">
        <f>ROUND(SUMIF(AA773:AA794,"=33304960",T773:T794),2)</f>
        <v>0</v>
      </c>
      <c r="DZ796" s="4">
        <f>SUMIF(AA773:AA794,"=33304960",U773:U794)</f>
        <v>27.440389200000002</v>
      </c>
      <c r="EA796" s="4">
        <f>SUMIF(AA773:AA794,"=33304960",V773:V794)</f>
        <v>0.63443999999999989</v>
      </c>
      <c r="EB796" s="4">
        <f>ROUND(SUMIF(AA773:AA794,"=33304960",W773:W794),2)</f>
        <v>0</v>
      </c>
      <c r="EC796" s="4">
        <f>ROUND(SUMIF(AA773:AA794,"=33304960",X773:X794),2)</f>
        <v>307.55</v>
      </c>
      <c r="ED796" s="4">
        <f>ROUND(SUMIF(AA773:AA794,"=33304960",Y773:Y794),2)</f>
        <v>189.88</v>
      </c>
      <c r="EE796" s="4"/>
      <c r="EF796" s="4"/>
      <c r="EG796" s="4">
        <f t="shared" ref="EG796:EV796" si="737">ROUND(FP796,2)</f>
        <v>0</v>
      </c>
      <c r="EH796" s="4">
        <f t="shared" si="737"/>
        <v>33546.86</v>
      </c>
      <c r="EI796" s="4">
        <f t="shared" si="737"/>
        <v>0</v>
      </c>
      <c r="EJ796" s="4">
        <f t="shared" si="737"/>
        <v>45627.7</v>
      </c>
      <c r="EK796" s="4">
        <f t="shared" si="737"/>
        <v>6755.83</v>
      </c>
      <c r="EL796" s="4">
        <f t="shared" si="737"/>
        <v>5325.01</v>
      </c>
      <c r="EM796" s="4">
        <f t="shared" si="737"/>
        <v>0</v>
      </c>
      <c r="EN796" s="4">
        <f t="shared" si="737"/>
        <v>44809.63</v>
      </c>
      <c r="EO796" s="4">
        <f t="shared" si="737"/>
        <v>11262.77</v>
      </c>
      <c r="EP796" s="4">
        <f t="shared" si="737"/>
        <v>0</v>
      </c>
      <c r="EQ796" s="4">
        <f t="shared" si="737"/>
        <v>11262.77</v>
      </c>
      <c r="ER796" s="4">
        <f t="shared" si="737"/>
        <v>33546.86</v>
      </c>
      <c r="ES796" s="4">
        <f t="shared" si="737"/>
        <v>0</v>
      </c>
      <c r="ET796" s="4">
        <f t="shared" si="737"/>
        <v>0</v>
      </c>
      <c r="EU796" s="4">
        <f t="shared" si="737"/>
        <v>0</v>
      </c>
      <c r="EV796" s="4">
        <f t="shared" si="737"/>
        <v>0</v>
      </c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>
        <f>ROUND(SUMIF(AA773:AA794,"=33304960",FQ773:FQ794),2)</f>
        <v>0</v>
      </c>
      <c r="FQ796" s="4">
        <f>ROUND(SUMIF(AA773:AA794,"=33304960",FR773:FR794),2)</f>
        <v>33546.86</v>
      </c>
      <c r="FR796" s="4">
        <f>ROUND(SUMIF(AA773:AA794,"=33304960",GL773:GL794),2)</f>
        <v>0</v>
      </c>
      <c r="FS796" s="4">
        <f>ROUND(SUMIF(AA773:AA794,"=33304960",GM773:GM794),2)</f>
        <v>45627.7</v>
      </c>
      <c r="FT796" s="4">
        <f>ROUND(SUMIF(AA773:AA794,"=33304960",GN773:GN794),2)</f>
        <v>6755.83</v>
      </c>
      <c r="FU796" s="4">
        <f>ROUND(SUMIF(AA773:AA794,"=33304960",GO773:GO794),2)</f>
        <v>5325.01</v>
      </c>
      <c r="FV796" s="4">
        <f>ROUND(SUMIF(AA773:AA794,"=33304960",GP773:GP794),2)</f>
        <v>0</v>
      </c>
      <c r="FW796" s="4">
        <f>DU796-FP796</f>
        <v>44809.63</v>
      </c>
      <c r="FX796" s="4">
        <f>DU796-FQ796</f>
        <v>11262.769999999997</v>
      </c>
      <c r="FY796" s="4">
        <f>FP796-FR796</f>
        <v>0</v>
      </c>
      <c r="FZ796" s="4">
        <f>DU796-FP796-FQ796+FR796</f>
        <v>11262.769999999997</v>
      </c>
      <c r="GA796" s="4">
        <f>FQ796-FR796</f>
        <v>33546.86</v>
      </c>
      <c r="GB796" s="4">
        <f>ROUND(SUMIF(AA773:AA794,"=33304960",GX773:GX794),2)</f>
        <v>0</v>
      </c>
      <c r="GC796" s="4">
        <f>ROUND(SUMIF(AA773:AA794,"=33304960",GY773:GY794),2)</f>
        <v>0</v>
      </c>
      <c r="GD796" s="4">
        <f>ROUND(SUMIF(AA773:AA794,"=33304960",GZ773:GZ794),2)</f>
        <v>0</v>
      </c>
      <c r="GE796" s="4">
        <f>ROUND(SUMIF(AA773:AA794,"=33304960",HD773:HD794),2)</f>
        <v>0</v>
      </c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>
        <v>0</v>
      </c>
    </row>
    <row r="798" spans="1:255">
      <c r="A798" s="5">
        <v>50</v>
      </c>
      <c r="B798" s="5">
        <v>0</v>
      </c>
      <c r="C798" s="5">
        <v>0</v>
      </c>
      <c r="D798" s="5">
        <v>1</v>
      </c>
      <c r="E798" s="5">
        <v>201</v>
      </c>
      <c r="F798" s="5">
        <f>ROUND(Source!O796,O798)</f>
        <v>432.19</v>
      </c>
      <c r="G798" s="5" t="s">
        <v>83</v>
      </c>
      <c r="H798" s="5" t="s">
        <v>84</v>
      </c>
      <c r="I798" s="5"/>
      <c r="J798" s="5"/>
      <c r="K798" s="5">
        <v>201</v>
      </c>
      <c r="L798" s="5">
        <v>1</v>
      </c>
      <c r="M798" s="5">
        <v>3</v>
      </c>
      <c r="N798" s="5" t="s">
        <v>3</v>
      </c>
      <c r="O798" s="5">
        <v>2</v>
      </c>
      <c r="P798" s="5">
        <f>ROUND(Source!DG796,O798)</f>
        <v>45130.27</v>
      </c>
      <c r="Q798" s="5"/>
      <c r="R798" s="5"/>
      <c r="S798" s="5"/>
      <c r="T798" s="5"/>
      <c r="U798" s="5"/>
      <c r="V798" s="5"/>
      <c r="W798" s="5"/>
    </row>
    <row r="799" spans="1:255">
      <c r="A799" s="5">
        <v>50</v>
      </c>
      <c r="B799" s="5">
        <v>0</v>
      </c>
      <c r="C799" s="5">
        <v>0</v>
      </c>
      <c r="D799" s="5">
        <v>1</v>
      </c>
      <c r="E799" s="5">
        <v>202</v>
      </c>
      <c r="F799" s="5">
        <f>ROUND(Source!P796,O799)</f>
        <v>111.55</v>
      </c>
      <c r="G799" s="5" t="s">
        <v>85</v>
      </c>
      <c r="H799" s="5" t="s">
        <v>86</v>
      </c>
      <c r="I799" s="5"/>
      <c r="J799" s="5"/>
      <c r="K799" s="5">
        <v>202</v>
      </c>
      <c r="L799" s="5">
        <v>2</v>
      </c>
      <c r="M799" s="5">
        <v>3</v>
      </c>
      <c r="N799" s="5" t="s">
        <v>3</v>
      </c>
      <c r="O799" s="5">
        <v>2</v>
      </c>
      <c r="P799" s="5">
        <f>ROUND(Source!DH796,O799)</f>
        <v>44809.63</v>
      </c>
      <c r="Q799" s="5"/>
      <c r="R799" s="5"/>
      <c r="S799" s="5"/>
      <c r="T799" s="5"/>
      <c r="U799" s="5"/>
      <c r="V799" s="5"/>
      <c r="W799" s="5"/>
    </row>
    <row r="800" spans="1:255">
      <c r="A800" s="5">
        <v>50</v>
      </c>
      <c r="B800" s="5">
        <v>0</v>
      </c>
      <c r="C800" s="5">
        <v>0</v>
      </c>
      <c r="D800" s="5">
        <v>1</v>
      </c>
      <c r="E800" s="5">
        <v>222</v>
      </c>
      <c r="F800" s="5">
        <f>ROUND(Source!AO796,O800)</f>
        <v>0</v>
      </c>
      <c r="G800" s="5" t="s">
        <v>87</v>
      </c>
      <c r="H800" s="5" t="s">
        <v>88</v>
      </c>
      <c r="I800" s="5"/>
      <c r="J800" s="5"/>
      <c r="K800" s="5">
        <v>222</v>
      </c>
      <c r="L800" s="5">
        <v>3</v>
      </c>
      <c r="M800" s="5">
        <v>3</v>
      </c>
      <c r="N800" s="5" t="s">
        <v>3</v>
      </c>
      <c r="O800" s="5">
        <v>2</v>
      </c>
      <c r="P800" s="5">
        <f>ROUND(Source!EG796,O800)</f>
        <v>0</v>
      </c>
      <c r="Q800" s="5"/>
      <c r="R800" s="5"/>
      <c r="S800" s="5"/>
      <c r="T800" s="5"/>
      <c r="U800" s="5"/>
      <c r="V800" s="5"/>
      <c r="W800" s="5"/>
    </row>
    <row r="801" spans="1:23">
      <c r="A801" s="5">
        <v>50</v>
      </c>
      <c r="B801" s="5">
        <v>0</v>
      </c>
      <c r="C801" s="5">
        <v>0</v>
      </c>
      <c r="D801" s="5">
        <v>1</v>
      </c>
      <c r="E801" s="5">
        <v>225</v>
      </c>
      <c r="F801" s="5">
        <f>ROUND(Source!AV796,O801)</f>
        <v>111.55</v>
      </c>
      <c r="G801" s="5" t="s">
        <v>89</v>
      </c>
      <c r="H801" s="5" t="s">
        <v>90</v>
      </c>
      <c r="I801" s="5"/>
      <c r="J801" s="5"/>
      <c r="K801" s="5">
        <v>225</v>
      </c>
      <c r="L801" s="5">
        <v>4</v>
      </c>
      <c r="M801" s="5">
        <v>3</v>
      </c>
      <c r="N801" s="5" t="s">
        <v>3</v>
      </c>
      <c r="O801" s="5">
        <v>2</v>
      </c>
      <c r="P801" s="5">
        <f>ROUND(Source!EN796,O801)</f>
        <v>44809.63</v>
      </c>
      <c r="Q801" s="5"/>
      <c r="R801" s="5"/>
      <c r="S801" s="5"/>
      <c r="T801" s="5"/>
      <c r="U801" s="5"/>
      <c r="V801" s="5"/>
      <c r="W801" s="5"/>
    </row>
    <row r="802" spans="1:23">
      <c r="A802" s="5">
        <v>50</v>
      </c>
      <c r="B802" s="5">
        <v>0</v>
      </c>
      <c r="C802" s="5">
        <v>0</v>
      </c>
      <c r="D802" s="5">
        <v>1</v>
      </c>
      <c r="E802" s="5">
        <v>226</v>
      </c>
      <c r="F802" s="5">
        <f>ROUND(Source!AW796,O802)</f>
        <v>111.55</v>
      </c>
      <c r="G802" s="5" t="s">
        <v>91</v>
      </c>
      <c r="H802" s="5" t="s">
        <v>92</v>
      </c>
      <c r="I802" s="5"/>
      <c r="J802" s="5"/>
      <c r="K802" s="5">
        <v>226</v>
      </c>
      <c r="L802" s="5">
        <v>5</v>
      </c>
      <c r="M802" s="5">
        <v>3</v>
      </c>
      <c r="N802" s="5" t="s">
        <v>3</v>
      </c>
      <c r="O802" s="5">
        <v>2</v>
      </c>
      <c r="P802" s="5">
        <f>ROUND(Source!EO796,O802)</f>
        <v>11262.77</v>
      </c>
      <c r="Q802" s="5"/>
      <c r="R802" s="5"/>
      <c r="S802" s="5"/>
      <c r="T802" s="5"/>
      <c r="U802" s="5"/>
      <c r="V802" s="5"/>
      <c r="W802" s="5"/>
    </row>
    <row r="803" spans="1:23">
      <c r="A803" s="5">
        <v>50</v>
      </c>
      <c r="B803" s="5">
        <v>0</v>
      </c>
      <c r="C803" s="5">
        <v>0</v>
      </c>
      <c r="D803" s="5">
        <v>1</v>
      </c>
      <c r="E803" s="5">
        <v>227</v>
      </c>
      <c r="F803" s="5">
        <f>ROUND(Source!AX796,O803)</f>
        <v>0</v>
      </c>
      <c r="G803" s="5" t="s">
        <v>93</v>
      </c>
      <c r="H803" s="5" t="s">
        <v>94</v>
      </c>
      <c r="I803" s="5"/>
      <c r="J803" s="5"/>
      <c r="K803" s="5">
        <v>227</v>
      </c>
      <c r="L803" s="5">
        <v>6</v>
      </c>
      <c r="M803" s="5">
        <v>3</v>
      </c>
      <c r="N803" s="5" t="s">
        <v>3</v>
      </c>
      <c r="O803" s="5">
        <v>2</v>
      </c>
      <c r="P803" s="5">
        <f>ROUND(Source!EP796,O803)</f>
        <v>0</v>
      </c>
      <c r="Q803" s="5"/>
      <c r="R803" s="5"/>
      <c r="S803" s="5"/>
      <c r="T803" s="5"/>
      <c r="U803" s="5"/>
      <c r="V803" s="5"/>
      <c r="W803" s="5"/>
    </row>
    <row r="804" spans="1:23">
      <c r="A804" s="5">
        <v>50</v>
      </c>
      <c r="B804" s="5">
        <v>0</v>
      </c>
      <c r="C804" s="5">
        <v>0</v>
      </c>
      <c r="D804" s="5">
        <v>1</v>
      </c>
      <c r="E804" s="5">
        <v>228</v>
      </c>
      <c r="F804" s="5">
        <f>ROUND(Source!AY796,O804)</f>
        <v>111.55</v>
      </c>
      <c r="G804" s="5" t="s">
        <v>95</v>
      </c>
      <c r="H804" s="5" t="s">
        <v>96</v>
      </c>
      <c r="I804" s="5"/>
      <c r="J804" s="5"/>
      <c r="K804" s="5">
        <v>228</v>
      </c>
      <c r="L804" s="5">
        <v>7</v>
      </c>
      <c r="M804" s="5">
        <v>3</v>
      </c>
      <c r="N804" s="5" t="s">
        <v>3</v>
      </c>
      <c r="O804" s="5">
        <v>2</v>
      </c>
      <c r="P804" s="5">
        <f>ROUND(Source!EQ796,O804)</f>
        <v>11262.77</v>
      </c>
      <c r="Q804" s="5"/>
      <c r="R804" s="5"/>
      <c r="S804" s="5"/>
      <c r="T804" s="5"/>
      <c r="U804" s="5"/>
      <c r="V804" s="5"/>
      <c r="W804" s="5"/>
    </row>
    <row r="805" spans="1:23">
      <c r="A805" s="5">
        <v>50</v>
      </c>
      <c r="B805" s="5">
        <v>0</v>
      </c>
      <c r="C805" s="5">
        <v>0</v>
      </c>
      <c r="D805" s="5">
        <v>1</v>
      </c>
      <c r="E805" s="5">
        <v>216</v>
      </c>
      <c r="F805" s="5">
        <f>ROUND(Source!AP796,O805)</f>
        <v>0</v>
      </c>
      <c r="G805" s="5" t="s">
        <v>97</v>
      </c>
      <c r="H805" s="5" t="s">
        <v>98</v>
      </c>
      <c r="I805" s="5"/>
      <c r="J805" s="5"/>
      <c r="K805" s="5">
        <v>216</v>
      </c>
      <c r="L805" s="5">
        <v>8</v>
      </c>
      <c r="M805" s="5">
        <v>3</v>
      </c>
      <c r="N805" s="5" t="s">
        <v>3</v>
      </c>
      <c r="O805" s="5">
        <v>2</v>
      </c>
      <c r="P805" s="5">
        <f>ROUND(Source!EH796,O805)</f>
        <v>33546.86</v>
      </c>
      <c r="Q805" s="5"/>
      <c r="R805" s="5"/>
      <c r="S805" s="5"/>
      <c r="T805" s="5"/>
      <c r="U805" s="5"/>
      <c r="V805" s="5"/>
      <c r="W805" s="5"/>
    </row>
    <row r="806" spans="1:23">
      <c r="A806" s="5">
        <v>50</v>
      </c>
      <c r="B806" s="5">
        <v>0</v>
      </c>
      <c r="C806" s="5">
        <v>0</v>
      </c>
      <c r="D806" s="5">
        <v>1</v>
      </c>
      <c r="E806" s="5">
        <v>223</v>
      </c>
      <c r="F806" s="5">
        <f>ROUND(Source!AQ796,O806)</f>
        <v>0</v>
      </c>
      <c r="G806" s="5" t="s">
        <v>99</v>
      </c>
      <c r="H806" s="5" t="s">
        <v>100</v>
      </c>
      <c r="I806" s="5"/>
      <c r="J806" s="5"/>
      <c r="K806" s="5">
        <v>223</v>
      </c>
      <c r="L806" s="5">
        <v>9</v>
      </c>
      <c r="M806" s="5">
        <v>3</v>
      </c>
      <c r="N806" s="5" t="s">
        <v>3</v>
      </c>
      <c r="O806" s="5">
        <v>2</v>
      </c>
      <c r="P806" s="5">
        <f>ROUND(Source!EI796,O806)</f>
        <v>0</v>
      </c>
      <c r="Q806" s="5"/>
      <c r="R806" s="5"/>
      <c r="S806" s="5"/>
      <c r="T806" s="5"/>
      <c r="U806" s="5"/>
      <c r="V806" s="5"/>
      <c r="W806" s="5"/>
    </row>
    <row r="807" spans="1:23">
      <c r="A807" s="5">
        <v>50</v>
      </c>
      <c r="B807" s="5">
        <v>0</v>
      </c>
      <c r="C807" s="5">
        <v>0</v>
      </c>
      <c r="D807" s="5">
        <v>1</v>
      </c>
      <c r="E807" s="5">
        <v>229</v>
      </c>
      <c r="F807" s="5">
        <f>ROUND(Source!AZ796,O807)</f>
        <v>0</v>
      </c>
      <c r="G807" s="5" t="s">
        <v>101</v>
      </c>
      <c r="H807" s="5" t="s">
        <v>102</v>
      </c>
      <c r="I807" s="5"/>
      <c r="J807" s="5"/>
      <c r="K807" s="5">
        <v>229</v>
      </c>
      <c r="L807" s="5">
        <v>10</v>
      </c>
      <c r="M807" s="5">
        <v>3</v>
      </c>
      <c r="N807" s="5" t="s">
        <v>3</v>
      </c>
      <c r="O807" s="5">
        <v>2</v>
      </c>
      <c r="P807" s="5">
        <f>ROUND(Source!ER796,O807)</f>
        <v>33546.86</v>
      </c>
      <c r="Q807" s="5"/>
      <c r="R807" s="5"/>
      <c r="S807" s="5"/>
      <c r="T807" s="5"/>
      <c r="U807" s="5"/>
      <c r="V807" s="5"/>
      <c r="W807" s="5"/>
    </row>
    <row r="808" spans="1:23">
      <c r="A808" s="5">
        <v>50</v>
      </c>
      <c r="B808" s="5">
        <v>0</v>
      </c>
      <c r="C808" s="5">
        <v>0</v>
      </c>
      <c r="D808" s="5">
        <v>1</v>
      </c>
      <c r="E808" s="5">
        <v>203</v>
      </c>
      <c r="F808" s="5">
        <f>ROUND(Source!Q796,O808)</f>
        <v>60.68</v>
      </c>
      <c r="G808" s="5" t="s">
        <v>103</v>
      </c>
      <c r="H808" s="5" t="s">
        <v>104</v>
      </c>
      <c r="I808" s="5"/>
      <c r="J808" s="5"/>
      <c r="K808" s="5">
        <v>203</v>
      </c>
      <c r="L808" s="5">
        <v>11</v>
      </c>
      <c r="M808" s="5">
        <v>3</v>
      </c>
      <c r="N808" s="5" t="s">
        <v>3</v>
      </c>
      <c r="O808" s="5">
        <v>2</v>
      </c>
      <c r="P808" s="5">
        <f>ROUND(Source!DI796,O808)</f>
        <v>60.68</v>
      </c>
      <c r="Q808" s="5"/>
      <c r="R808" s="5"/>
      <c r="S808" s="5"/>
      <c r="T808" s="5"/>
      <c r="U808" s="5"/>
      <c r="V808" s="5"/>
      <c r="W808" s="5"/>
    </row>
    <row r="809" spans="1:23">
      <c r="A809" s="5">
        <v>50</v>
      </c>
      <c r="B809" s="5">
        <v>0</v>
      </c>
      <c r="C809" s="5">
        <v>0</v>
      </c>
      <c r="D809" s="5">
        <v>1</v>
      </c>
      <c r="E809" s="5">
        <v>231</v>
      </c>
      <c r="F809" s="5">
        <f>ROUND(Source!BB796,O809)</f>
        <v>0</v>
      </c>
      <c r="G809" s="5" t="s">
        <v>105</v>
      </c>
      <c r="H809" s="5" t="s">
        <v>106</v>
      </c>
      <c r="I809" s="5"/>
      <c r="J809" s="5"/>
      <c r="K809" s="5">
        <v>231</v>
      </c>
      <c r="L809" s="5">
        <v>12</v>
      </c>
      <c r="M809" s="5">
        <v>3</v>
      </c>
      <c r="N809" s="5" t="s">
        <v>3</v>
      </c>
      <c r="O809" s="5">
        <v>2</v>
      </c>
      <c r="P809" s="5">
        <f>ROUND(Source!ET796,O809)</f>
        <v>0</v>
      </c>
      <c r="Q809" s="5"/>
      <c r="R809" s="5"/>
      <c r="S809" s="5"/>
      <c r="T809" s="5"/>
      <c r="U809" s="5"/>
      <c r="V809" s="5"/>
      <c r="W809" s="5"/>
    </row>
    <row r="810" spans="1:23">
      <c r="A810" s="5">
        <v>50</v>
      </c>
      <c r="B810" s="5">
        <v>0</v>
      </c>
      <c r="C810" s="5">
        <v>0</v>
      </c>
      <c r="D810" s="5">
        <v>1</v>
      </c>
      <c r="E810" s="5">
        <v>204</v>
      </c>
      <c r="F810" s="5">
        <f>ROUND(Source!R796,O810)</f>
        <v>7.48</v>
      </c>
      <c r="G810" s="5" t="s">
        <v>107</v>
      </c>
      <c r="H810" s="5" t="s">
        <v>108</v>
      </c>
      <c r="I810" s="5"/>
      <c r="J810" s="5"/>
      <c r="K810" s="5">
        <v>204</v>
      </c>
      <c r="L810" s="5">
        <v>13</v>
      </c>
      <c r="M810" s="5">
        <v>3</v>
      </c>
      <c r="N810" s="5" t="s">
        <v>3</v>
      </c>
      <c r="O810" s="5">
        <v>2</v>
      </c>
      <c r="P810" s="5">
        <f>ROUND(Source!DJ796,O810)</f>
        <v>7.48</v>
      </c>
      <c r="Q810" s="5"/>
      <c r="R810" s="5"/>
      <c r="S810" s="5"/>
      <c r="T810" s="5"/>
      <c r="U810" s="5"/>
      <c r="V810" s="5"/>
      <c r="W810" s="5"/>
    </row>
    <row r="811" spans="1:23">
      <c r="A811" s="5">
        <v>50</v>
      </c>
      <c r="B811" s="5">
        <v>0</v>
      </c>
      <c r="C811" s="5">
        <v>0</v>
      </c>
      <c r="D811" s="5">
        <v>1</v>
      </c>
      <c r="E811" s="5">
        <v>205</v>
      </c>
      <c r="F811" s="5">
        <f>ROUND(Source!S796,O811)</f>
        <v>259.95999999999998</v>
      </c>
      <c r="G811" s="5" t="s">
        <v>109</v>
      </c>
      <c r="H811" s="5" t="s">
        <v>110</v>
      </c>
      <c r="I811" s="5"/>
      <c r="J811" s="5"/>
      <c r="K811" s="5">
        <v>205</v>
      </c>
      <c r="L811" s="5">
        <v>14</v>
      </c>
      <c r="M811" s="5">
        <v>3</v>
      </c>
      <c r="N811" s="5" t="s">
        <v>3</v>
      </c>
      <c r="O811" s="5">
        <v>2</v>
      </c>
      <c r="P811" s="5">
        <f>ROUND(Source!DK796,O811)</f>
        <v>259.95999999999998</v>
      </c>
      <c r="Q811" s="5"/>
      <c r="R811" s="5"/>
      <c r="S811" s="5"/>
      <c r="T811" s="5"/>
      <c r="U811" s="5"/>
      <c r="V811" s="5"/>
      <c r="W811" s="5"/>
    </row>
    <row r="812" spans="1:23">
      <c r="A812" s="5">
        <v>50</v>
      </c>
      <c r="B812" s="5">
        <v>0</v>
      </c>
      <c r="C812" s="5">
        <v>0</v>
      </c>
      <c r="D812" s="5">
        <v>1</v>
      </c>
      <c r="E812" s="5">
        <v>232</v>
      </c>
      <c r="F812" s="5">
        <f>ROUND(Source!BC796,O812)</f>
        <v>0</v>
      </c>
      <c r="G812" s="5" t="s">
        <v>111</v>
      </c>
      <c r="H812" s="5" t="s">
        <v>112</v>
      </c>
      <c r="I812" s="5"/>
      <c r="J812" s="5"/>
      <c r="K812" s="5">
        <v>232</v>
      </c>
      <c r="L812" s="5">
        <v>15</v>
      </c>
      <c r="M812" s="5">
        <v>3</v>
      </c>
      <c r="N812" s="5" t="s">
        <v>3</v>
      </c>
      <c r="O812" s="5">
        <v>2</v>
      </c>
      <c r="P812" s="5">
        <f>ROUND(Source!EU796,O812)</f>
        <v>0</v>
      </c>
      <c r="Q812" s="5"/>
      <c r="R812" s="5"/>
      <c r="S812" s="5"/>
      <c r="T812" s="5"/>
      <c r="U812" s="5"/>
      <c r="V812" s="5"/>
      <c r="W812" s="5"/>
    </row>
    <row r="813" spans="1:23">
      <c r="A813" s="5">
        <v>50</v>
      </c>
      <c r="B813" s="5">
        <v>0</v>
      </c>
      <c r="C813" s="5">
        <v>0</v>
      </c>
      <c r="D813" s="5">
        <v>1</v>
      </c>
      <c r="E813" s="5">
        <v>214</v>
      </c>
      <c r="F813" s="5">
        <f>ROUND(Source!AS796,O813)</f>
        <v>929.62</v>
      </c>
      <c r="G813" s="5" t="s">
        <v>113</v>
      </c>
      <c r="H813" s="5" t="s">
        <v>114</v>
      </c>
      <c r="I813" s="5"/>
      <c r="J813" s="5"/>
      <c r="K813" s="5">
        <v>214</v>
      </c>
      <c r="L813" s="5">
        <v>16</v>
      </c>
      <c r="M813" s="5">
        <v>3</v>
      </c>
      <c r="N813" s="5" t="s">
        <v>3</v>
      </c>
      <c r="O813" s="5">
        <v>2</v>
      </c>
      <c r="P813" s="5">
        <f>ROUND(Source!EK796,O813)</f>
        <v>6755.83</v>
      </c>
      <c r="Q813" s="5"/>
      <c r="R813" s="5"/>
      <c r="S813" s="5"/>
      <c r="T813" s="5"/>
      <c r="U813" s="5"/>
      <c r="V813" s="5"/>
      <c r="W813" s="5"/>
    </row>
    <row r="814" spans="1:23">
      <c r="A814" s="5">
        <v>50</v>
      </c>
      <c r="B814" s="5">
        <v>0</v>
      </c>
      <c r="C814" s="5">
        <v>0</v>
      </c>
      <c r="D814" s="5">
        <v>1</v>
      </c>
      <c r="E814" s="5">
        <v>215</v>
      </c>
      <c r="F814" s="5">
        <f>ROUND(Source!AT796,O814)</f>
        <v>0</v>
      </c>
      <c r="G814" s="5" t="s">
        <v>115</v>
      </c>
      <c r="H814" s="5" t="s">
        <v>116</v>
      </c>
      <c r="I814" s="5"/>
      <c r="J814" s="5"/>
      <c r="K814" s="5">
        <v>215</v>
      </c>
      <c r="L814" s="5">
        <v>17</v>
      </c>
      <c r="M814" s="5">
        <v>3</v>
      </c>
      <c r="N814" s="5" t="s">
        <v>3</v>
      </c>
      <c r="O814" s="5">
        <v>2</v>
      </c>
      <c r="P814" s="5">
        <f>ROUND(Source!EL796,O814)</f>
        <v>5325.01</v>
      </c>
      <c r="Q814" s="5"/>
      <c r="R814" s="5"/>
      <c r="S814" s="5"/>
      <c r="T814" s="5"/>
      <c r="U814" s="5"/>
      <c r="V814" s="5"/>
      <c r="W814" s="5"/>
    </row>
    <row r="815" spans="1:23">
      <c r="A815" s="5">
        <v>50</v>
      </c>
      <c r="B815" s="5">
        <v>0</v>
      </c>
      <c r="C815" s="5">
        <v>0</v>
      </c>
      <c r="D815" s="5">
        <v>1</v>
      </c>
      <c r="E815" s="5">
        <v>217</v>
      </c>
      <c r="F815" s="5">
        <f>ROUND(Source!AU796,O815)</f>
        <v>0</v>
      </c>
      <c r="G815" s="5" t="s">
        <v>117</v>
      </c>
      <c r="H815" s="5" t="s">
        <v>118</v>
      </c>
      <c r="I815" s="5"/>
      <c r="J815" s="5"/>
      <c r="K815" s="5">
        <v>217</v>
      </c>
      <c r="L815" s="5">
        <v>18</v>
      </c>
      <c r="M815" s="5">
        <v>3</v>
      </c>
      <c r="N815" s="5" t="s">
        <v>3</v>
      </c>
      <c r="O815" s="5">
        <v>2</v>
      </c>
      <c r="P815" s="5">
        <f>ROUND(Source!EM796,O815)</f>
        <v>0</v>
      </c>
      <c r="Q815" s="5"/>
      <c r="R815" s="5"/>
      <c r="S815" s="5"/>
      <c r="T815" s="5"/>
      <c r="U815" s="5"/>
      <c r="V815" s="5"/>
      <c r="W815" s="5"/>
    </row>
    <row r="816" spans="1:23">
      <c r="A816" s="5">
        <v>50</v>
      </c>
      <c r="B816" s="5">
        <v>0</v>
      </c>
      <c r="C816" s="5">
        <v>0</v>
      </c>
      <c r="D816" s="5">
        <v>1</v>
      </c>
      <c r="E816" s="5">
        <v>230</v>
      </c>
      <c r="F816" s="5">
        <f>ROUND(Source!BA796,O816)</f>
        <v>0</v>
      </c>
      <c r="G816" s="5" t="s">
        <v>119</v>
      </c>
      <c r="H816" s="5" t="s">
        <v>120</v>
      </c>
      <c r="I816" s="5"/>
      <c r="J816" s="5"/>
      <c r="K816" s="5">
        <v>230</v>
      </c>
      <c r="L816" s="5">
        <v>19</v>
      </c>
      <c r="M816" s="5">
        <v>3</v>
      </c>
      <c r="N816" s="5" t="s">
        <v>3</v>
      </c>
      <c r="O816" s="5">
        <v>2</v>
      </c>
      <c r="P816" s="5">
        <f>ROUND(Source!ES796,O816)</f>
        <v>0</v>
      </c>
      <c r="Q816" s="5"/>
      <c r="R816" s="5"/>
      <c r="S816" s="5"/>
      <c r="T816" s="5"/>
      <c r="U816" s="5"/>
      <c r="V816" s="5"/>
      <c r="W816" s="5"/>
    </row>
    <row r="817" spans="1:255">
      <c r="A817" s="5">
        <v>50</v>
      </c>
      <c r="B817" s="5">
        <v>0</v>
      </c>
      <c r="C817" s="5">
        <v>0</v>
      </c>
      <c r="D817" s="5">
        <v>1</v>
      </c>
      <c r="E817" s="5">
        <v>206</v>
      </c>
      <c r="F817" s="5">
        <f>ROUND(Source!T796,O817)</f>
        <v>0</v>
      </c>
      <c r="G817" s="5" t="s">
        <v>121</v>
      </c>
      <c r="H817" s="5" t="s">
        <v>122</v>
      </c>
      <c r="I817" s="5"/>
      <c r="J817" s="5"/>
      <c r="K817" s="5">
        <v>206</v>
      </c>
      <c r="L817" s="5">
        <v>20</v>
      </c>
      <c r="M817" s="5">
        <v>3</v>
      </c>
      <c r="N817" s="5" t="s">
        <v>3</v>
      </c>
      <c r="O817" s="5">
        <v>2</v>
      </c>
      <c r="P817" s="5">
        <f>ROUND(Source!DL796,O817)</f>
        <v>0</v>
      </c>
      <c r="Q817" s="5"/>
      <c r="R817" s="5"/>
      <c r="S817" s="5"/>
      <c r="T817" s="5"/>
      <c r="U817" s="5"/>
      <c r="V817" s="5"/>
      <c r="W817" s="5"/>
    </row>
    <row r="818" spans="1:255">
      <c r="A818" s="5">
        <v>50</v>
      </c>
      <c r="B818" s="5">
        <v>0</v>
      </c>
      <c r="C818" s="5">
        <v>0</v>
      </c>
      <c r="D818" s="5">
        <v>1</v>
      </c>
      <c r="E818" s="5">
        <v>207</v>
      </c>
      <c r="F818" s="5">
        <f>Source!U796</f>
        <v>27.440389200000002</v>
      </c>
      <c r="G818" s="5" t="s">
        <v>123</v>
      </c>
      <c r="H818" s="5" t="s">
        <v>124</v>
      </c>
      <c r="I818" s="5"/>
      <c r="J818" s="5"/>
      <c r="K818" s="5">
        <v>207</v>
      </c>
      <c r="L818" s="5">
        <v>21</v>
      </c>
      <c r="M818" s="5">
        <v>3</v>
      </c>
      <c r="N818" s="5" t="s">
        <v>3</v>
      </c>
      <c r="O818" s="5">
        <v>-1</v>
      </c>
      <c r="P818" s="5">
        <f>Source!DM796</f>
        <v>27.440389200000002</v>
      </c>
      <c r="Q818" s="5"/>
      <c r="R818" s="5"/>
      <c r="S818" s="5"/>
      <c r="T818" s="5"/>
      <c r="U818" s="5"/>
      <c r="V818" s="5"/>
      <c r="W818" s="5"/>
    </row>
    <row r="819" spans="1:255">
      <c r="A819" s="5">
        <v>50</v>
      </c>
      <c r="B819" s="5">
        <v>0</v>
      </c>
      <c r="C819" s="5">
        <v>0</v>
      </c>
      <c r="D819" s="5">
        <v>1</v>
      </c>
      <c r="E819" s="5">
        <v>208</v>
      </c>
      <c r="F819" s="5">
        <f>Source!V796</f>
        <v>0.63443999999999989</v>
      </c>
      <c r="G819" s="5" t="s">
        <v>125</v>
      </c>
      <c r="H819" s="5" t="s">
        <v>126</v>
      </c>
      <c r="I819" s="5"/>
      <c r="J819" s="5"/>
      <c r="K819" s="5">
        <v>208</v>
      </c>
      <c r="L819" s="5">
        <v>22</v>
      </c>
      <c r="M819" s="5">
        <v>3</v>
      </c>
      <c r="N819" s="5" t="s">
        <v>3</v>
      </c>
      <c r="O819" s="5">
        <v>-1</v>
      </c>
      <c r="P819" s="5">
        <f>Source!DN796</f>
        <v>0.63443999999999989</v>
      </c>
      <c r="Q819" s="5"/>
      <c r="R819" s="5"/>
      <c r="S819" s="5"/>
      <c r="T819" s="5"/>
      <c r="U819" s="5"/>
      <c r="V819" s="5"/>
      <c r="W819" s="5"/>
    </row>
    <row r="820" spans="1:255">
      <c r="A820" s="5">
        <v>50</v>
      </c>
      <c r="B820" s="5">
        <v>0</v>
      </c>
      <c r="C820" s="5">
        <v>0</v>
      </c>
      <c r="D820" s="5">
        <v>1</v>
      </c>
      <c r="E820" s="5">
        <v>209</v>
      </c>
      <c r="F820" s="5">
        <f>ROUND(Source!W796,O820)</f>
        <v>0</v>
      </c>
      <c r="G820" s="5" t="s">
        <v>127</v>
      </c>
      <c r="H820" s="5" t="s">
        <v>128</v>
      </c>
      <c r="I820" s="5"/>
      <c r="J820" s="5"/>
      <c r="K820" s="5">
        <v>209</v>
      </c>
      <c r="L820" s="5">
        <v>23</v>
      </c>
      <c r="M820" s="5">
        <v>3</v>
      </c>
      <c r="N820" s="5" t="s">
        <v>3</v>
      </c>
      <c r="O820" s="5">
        <v>2</v>
      </c>
      <c r="P820" s="5">
        <f>ROUND(Source!DO796,O820)</f>
        <v>0</v>
      </c>
      <c r="Q820" s="5"/>
      <c r="R820" s="5"/>
      <c r="S820" s="5"/>
      <c r="T820" s="5"/>
      <c r="U820" s="5"/>
      <c r="V820" s="5"/>
      <c r="W820" s="5"/>
    </row>
    <row r="821" spans="1:255">
      <c r="A821" s="5">
        <v>50</v>
      </c>
      <c r="B821" s="5">
        <v>0</v>
      </c>
      <c r="C821" s="5">
        <v>0</v>
      </c>
      <c r="D821" s="5">
        <v>1</v>
      </c>
      <c r="E821" s="5">
        <v>233</v>
      </c>
      <c r="F821" s="5">
        <f>ROUND(Source!BD796,O821)</f>
        <v>0</v>
      </c>
      <c r="G821" s="5" t="s">
        <v>129</v>
      </c>
      <c r="H821" s="5" t="s">
        <v>130</v>
      </c>
      <c r="I821" s="5"/>
      <c r="J821" s="5"/>
      <c r="K821" s="5">
        <v>233</v>
      </c>
      <c r="L821" s="5">
        <v>24</v>
      </c>
      <c r="M821" s="5">
        <v>3</v>
      </c>
      <c r="N821" s="5" t="s">
        <v>3</v>
      </c>
      <c r="O821" s="5">
        <v>2</v>
      </c>
      <c r="P821" s="5">
        <f>ROUND(Source!EV796,O821)</f>
        <v>0</v>
      </c>
      <c r="Q821" s="5"/>
      <c r="R821" s="5"/>
      <c r="S821" s="5"/>
      <c r="T821" s="5"/>
      <c r="U821" s="5"/>
      <c r="V821" s="5"/>
      <c r="W821" s="5"/>
    </row>
    <row r="822" spans="1:255">
      <c r="A822" s="5">
        <v>50</v>
      </c>
      <c r="B822" s="5">
        <v>0</v>
      </c>
      <c r="C822" s="5">
        <v>0</v>
      </c>
      <c r="D822" s="5">
        <v>1</v>
      </c>
      <c r="E822" s="5">
        <v>210</v>
      </c>
      <c r="F822" s="5">
        <f>ROUND(Source!X796,O822)</f>
        <v>307.55</v>
      </c>
      <c r="G822" s="5" t="s">
        <v>131</v>
      </c>
      <c r="H822" s="5" t="s">
        <v>132</v>
      </c>
      <c r="I822" s="5"/>
      <c r="J822" s="5"/>
      <c r="K822" s="5">
        <v>210</v>
      </c>
      <c r="L822" s="5">
        <v>25</v>
      </c>
      <c r="M822" s="5">
        <v>3</v>
      </c>
      <c r="N822" s="5" t="s">
        <v>3</v>
      </c>
      <c r="O822" s="5">
        <v>2</v>
      </c>
      <c r="P822" s="5">
        <f>ROUND(Source!DP796,O822)</f>
        <v>307.55</v>
      </c>
      <c r="Q822" s="5"/>
      <c r="R822" s="5"/>
      <c r="S822" s="5"/>
      <c r="T822" s="5"/>
      <c r="U822" s="5"/>
      <c r="V822" s="5"/>
      <c r="W822" s="5"/>
    </row>
    <row r="823" spans="1:255">
      <c r="A823" s="5">
        <v>50</v>
      </c>
      <c r="B823" s="5">
        <v>0</v>
      </c>
      <c r="C823" s="5">
        <v>0</v>
      </c>
      <c r="D823" s="5">
        <v>1</v>
      </c>
      <c r="E823" s="5">
        <v>211</v>
      </c>
      <c r="F823" s="5">
        <f>ROUND(Source!Y796,O823)</f>
        <v>189.88</v>
      </c>
      <c r="G823" s="5" t="s">
        <v>133</v>
      </c>
      <c r="H823" s="5" t="s">
        <v>134</v>
      </c>
      <c r="I823" s="5"/>
      <c r="J823" s="5"/>
      <c r="K823" s="5">
        <v>211</v>
      </c>
      <c r="L823" s="5">
        <v>26</v>
      </c>
      <c r="M823" s="5">
        <v>3</v>
      </c>
      <c r="N823" s="5" t="s">
        <v>3</v>
      </c>
      <c r="O823" s="5">
        <v>2</v>
      </c>
      <c r="P823" s="5">
        <f>ROUND(Source!DQ796,O823)</f>
        <v>189.88</v>
      </c>
      <c r="Q823" s="5"/>
      <c r="R823" s="5"/>
      <c r="S823" s="5"/>
      <c r="T823" s="5"/>
      <c r="U823" s="5"/>
      <c r="V823" s="5"/>
      <c r="W823" s="5"/>
    </row>
    <row r="824" spans="1:255">
      <c r="A824" s="5">
        <v>50</v>
      </c>
      <c r="B824" s="5">
        <v>0</v>
      </c>
      <c r="C824" s="5">
        <v>0</v>
      </c>
      <c r="D824" s="5">
        <v>1</v>
      </c>
      <c r="E824" s="5">
        <v>224</v>
      </c>
      <c r="F824" s="5">
        <f>ROUND(Source!AR796,O824)</f>
        <v>929.62</v>
      </c>
      <c r="G824" s="5" t="s">
        <v>135</v>
      </c>
      <c r="H824" s="5" t="s">
        <v>136</v>
      </c>
      <c r="I824" s="5"/>
      <c r="J824" s="5"/>
      <c r="K824" s="5">
        <v>224</v>
      </c>
      <c r="L824" s="5">
        <v>27</v>
      </c>
      <c r="M824" s="5">
        <v>3</v>
      </c>
      <c r="N824" s="5" t="s">
        <v>3</v>
      </c>
      <c r="O824" s="5">
        <v>2</v>
      </c>
      <c r="P824" s="5">
        <f>ROUND(Source!EJ796,O824)</f>
        <v>45627.7</v>
      </c>
      <c r="Q824" s="5"/>
      <c r="R824" s="5"/>
      <c r="S824" s="5"/>
      <c r="T824" s="5"/>
      <c r="U824" s="5"/>
      <c r="V824" s="5"/>
      <c r="W824" s="5"/>
    </row>
    <row r="826" spans="1:255">
      <c r="A826" s="1">
        <v>4</v>
      </c>
      <c r="B826" s="1">
        <v>1</v>
      </c>
      <c r="C826" s="1"/>
      <c r="D826" s="1">
        <f>ROW(A853)</f>
        <v>853</v>
      </c>
      <c r="E826" s="1"/>
      <c r="F826" s="1" t="s">
        <v>400</v>
      </c>
      <c r="G826" s="1" t="s">
        <v>400</v>
      </c>
      <c r="H826" s="1" t="s">
        <v>3</v>
      </c>
      <c r="I826" s="1">
        <v>0</v>
      </c>
      <c r="J826" s="1"/>
      <c r="K826" s="1">
        <v>-1</v>
      </c>
      <c r="L826" s="1"/>
      <c r="M826" s="1"/>
      <c r="N826" s="1"/>
      <c r="O826" s="1"/>
      <c r="P826" s="1"/>
      <c r="Q826" s="1"/>
      <c r="R826" s="1"/>
      <c r="S826" s="1"/>
      <c r="T826" s="1"/>
      <c r="U826" s="1" t="s">
        <v>3</v>
      </c>
      <c r="V826" s="1">
        <v>0</v>
      </c>
      <c r="W826" s="1"/>
      <c r="X826" s="1"/>
      <c r="Y826" s="1"/>
      <c r="Z826" s="1"/>
      <c r="AA826" s="1"/>
      <c r="AB826" s="1" t="s">
        <v>3</v>
      </c>
      <c r="AC826" s="1" t="s">
        <v>3</v>
      </c>
      <c r="AD826" s="1" t="s">
        <v>3</v>
      </c>
      <c r="AE826" s="1" t="s">
        <v>3</v>
      </c>
      <c r="AF826" s="1" t="s">
        <v>3</v>
      </c>
      <c r="AG826" s="1" t="s">
        <v>3</v>
      </c>
      <c r="AH826" s="1"/>
      <c r="AI826" s="1"/>
      <c r="AJ826" s="1"/>
      <c r="AK826" s="1"/>
      <c r="AL826" s="1"/>
      <c r="AM826" s="1"/>
      <c r="AN826" s="1"/>
      <c r="AO826" s="1"/>
      <c r="AP826" s="1" t="s">
        <v>3</v>
      </c>
      <c r="AQ826" s="1" t="s">
        <v>3</v>
      </c>
      <c r="AR826" s="1" t="s">
        <v>3</v>
      </c>
      <c r="AS826" s="1"/>
      <c r="AT826" s="1"/>
      <c r="AU826" s="1"/>
      <c r="AV826" s="1"/>
      <c r="AW826" s="1"/>
      <c r="AX826" s="1"/>
      <c r="AY826" s="1"/>
      <c r="AZ826" s="1" t="s">
        <v>3</v>
      </c>
      <c r="BA826" s="1"/>
      <c r="BB826" s="1" t="s">
        <v>3</v>
      </c>
      <c r="BC826" s="1" t="s">
        <v>3</v>
      </c>
      <c r="BD826" s="1" t="s">
        <v>3</v>
      </c>
      <c r="BE826" s="1" t="s">
        <v>3</v>
      </c>
      <c r="BF826" s="1" t="s">
        <v>3</v>
      </c>
      <c r="BG826" s="1" t="s">
        <v>3</v>
      </c>
      <c r="BH826" s="1" t="s">
        <v>3</v>
      </c>
      <c r="BI826" s="1" t="s">
        <v>3</v>
      </c>
      <c r="BJ826" s="1" t="s">
        <v>3</v>
      </c>
      <c r="BK826" s="1" t="s">
        <v>3</v>
      </c>
      <c r="BL826" s="1" t="s">
        <v>3</v>
      </c>
      <c r="BM826" s="1" t="s">
        <v>3</v>
      </c>
      <c r="BN826" s="1" t="s">
        <v>3</v>
      </c>
      <c r="BO826" s="1" t="s">
        <v>3</v>
      </c>
      <c r="BP826" s="1" t="s">
        <v>3</v>
      </c>
      <c r="BQ826" s="1"/>
      <c r="BR826" s="1"/>
      <c r="BS826" s="1"/>
      <c r="BT826" s="1"/>
      <c r="BU826" s="1"/>
      <c r="BV826" s="1"/>
      <c r="BW826" s="1"/>
      <c r="BX826" s="1">
        <v>0</v>
      </c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>
        <v>0</v>
      </c>
    </row>
    <row r="828" spans="1:255">
      <c r="A828" s="3">
        <v>52</v>
      </c>
      <c r="B828" s="3">
        <f t="shared" ref="B828:G828" si="738">B853</f>
        <v>1</v>
      </c>
      <c r="C828" s="3">
        <f t="shared" si="738"/>
        <v>4</v>
      </c>
      <c r="D828" s="3">
        <f t="shared" si="738"/>
        <v>826</v>
      </c>
      <c r="E828" s="3">
        <f t="shared" si="738"/>
        <v>0</v>
      </c>
      <c r="F828" s="3" t="str">
        <f t="shared" si="738"/>
        <v>15.Система ПД10 (оборудование)</v>
      </c>
      <c r="G828" s="3" t="str">
        <f t="shared" si="738"/>
        <v>15.Система ПД10 (оборудование)</v>
      </c>
      <c r="H828" s="3"/>
      <c r="I828" s="3"/>
      <c r="J828" s="3"/>
      <c r="K828" s="3"/>
      <c r="L828" s="3"/>
      <c r="M828" s="3"/>
      <c r="N828" s="3"/>
      <c r="O828" s="3">
        <f t="shared" ref="O828:AT828" si="739">O853</f>
        <v>518.36</v>
      </c>
      <c r="P828" s="3">
        <f t="shared" si="739"/>
        <v>117.27</v>
      </c>
      <c r="Q828" s="3">
        <f t="shared" si="739"/>
        <v>63.97</v>
      </c>
      <c r="R828" s="3">
        <f t="shared" si="739"/>
        <v>7.75</v>
      </c>
      <c r="S828" s="3">
        <f t="shared" si="739"/>
        <v>337.12</v>
      </c>
      <c r="T828" s="3">
        <f t="shared" si="739"/>
        <v>0</v>
      </c>
      <c r="U828" s="3">
        <f t="shared" si="739"/>
        <v>36.202837199999998</v>
      </c>
      <c r="V828" s="3">
        <f t="shared" si="739"/>
        <v>0.65786999999999984</v>
      </c>
      <c r="W828" s="3">
        <f t="shared" si="739"/>
        <v>0</v>
      </c>
      <c r="X828" s="3">
        <f t="shared" si="739"/>
        <v>396.6</v>
      </c>
      <c r="Y828" s="3">
        <f t="shared" si="739"/>
        <v>244.86</v>
      </c>
      <c r="Z828" s="3">
        <f t="shared" si="739"/>
        <v>0</v>
      </c>
      <c r="AA828" s="3">
        <f t="shared" si="739"/>
        <v>0</v>
      </c>
      <c r="AB828" s="3">
        <f t="shared" si="739"/>
        <v>518.36</v>
      </c>
      <c r="AC828" s="3">
        <f t="shared" si="739"/>
        <v>117.27</v>
      </c>
      <c r="AD828" s="3">
        <f t="shared" si="739"/>
        <v>63.97</v>
      </c>
      <c r="AE828" s="3">
        <f t="shared" si="739"/>
        <v>7.75</v>
      </c>
      <c r="AF828" s="3">
        <f t="shared" si="739"/>
        <v>337.12</v>
      </c>
      <c r="AG828" s="3">
        <f t="shared" si="739"/>
        <v>0</v>
      </c>
      <c r="AH828" s="3">
        <f t="shared" si="739"/>
        <v>36.202837199999998</v>
      </c>
      <c r="AI828" s="3">
        <f t="shared" si="739"/>
        <v>0.65786999999999984</v>
      </c>
      <c r="AJ828" s="3">
        <f t="shared" si="739"/>
        <v>0</v>
      </c>
      <c r="AK828" s="3">
        <f t="shared" si="739"/>
        <v>396.6</v>
      </c>
      <c r="AL828" s="3">
        <f t="shared" si="739"/>
        <v>244.86</v>
      </c>
      <c r="AM828" s="3">
        <f t="shared" si="739"/>
        <v>0</v>
      </c>
      <c r="AN828" s="3">
        <f t="shared" si="739"/>
        <v>0</v>
      </c>
      <c r="AO828" s="3">
        <f t="shared" si="739"/>
        <v>0</v>
      </c>
      <c r="AP828" s="3">
        <f t="shared" si="739"/>
        <v>0</v>
      </c>
      <c r="AQ828" s="3">
        <f t="shared" si="739"/>
        <v>0</v>
      </c>
      <c r="AR828" s="3">
        <f t="shared" si="739"/>
        <v>1159.82</v>
      </c>
      <c r="AS828" s="3">
        <f t="shared" si="739"/>
        <v>1159.82</v>
      </c>
      <c r="AT828" s="3">
        <f t="shared" si="739"/>
        <v>0</v>
      </c>
      <c r="AU828" s="3">
        <f t="shared" ref="AU828:BZ828" si="740">AU853</f>
        <v>0</v>
      </c>
      <c r="AV828" s="3">
        <f t="shared" si="740"/>
        <v>117.27</v>
      </c>
      <c r="AW828" s="3">
        <f t="shared" si="740"/>
        <v>117.27</v>
      </c>
      <c r="AX828" s="3">
        <f t="shared" si="740"/>
        <v>0</v>
      </c>
      <c r="AY828" s="3">
        <f t="shared" si="740"/>
        <v>117.27</v>
      </c>
      <c r="AZ828" s="3">
        <f t="shared" si="740"/>
        <v>0</v>
      </c>
      <c r="BA828" s="3">
        <f t="shared" si="740"/>
        <v>0</v>
      </c>
      <c r="BB828" s="3">
        <f t="shared" si="740"/>
        <v>0</v>
      </c>
      <c r="BC828" s="3">
        <f t="shared" si="740"/>
        <v>0</v>
      </c>
      <c r="BD828" s="3">
        <f t="shared" si="740"/>
        <v>0</v>
      </c>
      <c r="BE828" s="3">
        <f t="shared" si="740"/>
        <v>0</v>
      </c>
      <c r="BF828" s="3">
        <f t="shared" si="740"/>
        <v>0</v>
      </c>
      <c r="BG828" s="3">
        <f t="shared" si="740"/>
        <v>0</v>
      </c>
      <c r="BH828" s="3">
        <f t="shared" si="740"/>
        <v>0</v>
      </c>
      <c r="BI828" s="3">
        <f t="shared" si="740"/>
        <v>0</v>
      </c>
      <c r="BJ828" s="3">
        <f t="shared" si="740"/>
        <v>0</v>
      </c>
      <c r="BK828" s="3">
        <f t="shared" si="740"/>
        <v>0</v>
      </c>
      <c r="BL828" s="3">
        <f t="shared" si="740"/>
        <v>0</v>
      </c>
      <c r="BM828" s="3">
        <f t="shared" si="740"/>
        <v>0</v>
      </c>
      <c r="BN828" s="3">
        <f t="shared" si="740"/>
        <v>0</v>
      </c>
      <c r="BO828" s="3">
        <f t="shared" si="740"/>
        <v>0</v>
      </c>
      <c r="BP828" s="3">
        <f t="shared" si="740"/>
        <v>0</v>
      </c>
      <c r="BQ828" s="3">
        <f t="shared" si="740"/>
        <v>0</v>
      </c>
      <c r="BR828" s="3">
        <f t="shared" si="740"/>
        <v>0</v>
      </c>
      <c r="BS828" s="3">
        <f t="shared" si="740"/>
        <v>0</v>
      </c>
      <c r="BT828" s="3">
        <f t="shared" si="740"/>
        <v>0</v>
      </c>
      <c r="BU828" s="3">
        <f t="shared" si="740"/>
        <v>0</v>
      </c>
      <c r="BV828" s="3">
        <f t="shared" si="740"/>
        <v>0</v>
      </c>
      <c r="BW828" s="3">
        <f t="shared" si="740"/>
        <v>0</v>
      </c>
      <c r="BX828" s="3">
        <f t="shared" si="740"/>
        <v>0</v>
      </c>
      <c r="BY828" s="3">
        <f t="shared" si="740"/>
        <v>0</v>
      </c>
      <c r="BZ828" s="3">
        <f t="shared" si="740"/>
        <v>0</v>
      </c>
      <c r="CA828" s="3">
        <f t="shared" ref="CA828:DF828" si="741">CA853</f>
        <v>1159.82</v>
      </c>
      <c r="CB828" s="3">
        <f t="shared" si="741"/>
        <v>1159.82</v>
      </c>
      <c r="CC828" s="3">
        <f t="shared" si="741"/>
        <v>0</v>
      </c>
      <c r="CD828" s="3">
        <f t="shared" si="741"/>
        <v>0</v>
      </c>
      <c r="CE828" s="3">
        <f t="shared" si="741"/>
        <v>117.27</v>
      </c>
      <c r="CF828" s="3">
        <f t="shared" si="741"/>
        <v>117.27</v>
      </c>
      <c r="CG828" s="3">
        <f t="shared" si="741"/>
        <v>0</v>
      </c>
      <c r="CH828" s="3">
        <f t="shared" si="741"/>
        <v>117.27</v>
      </c>
      <c r="CI828" s="3">
        <f t="shared" si="741"/>
        <v>0</v>
      </c>
      <c r="CJ828" s="3">
        <f t="shared" si="741"/>
        <v>0</v>
      </c>
      <c r="CK828" s="3">
        <f t="shared" si="741"/>
        <v>0</v>
      </c>
      <c r="CL828" s="3">
        <f t="shared" si="741"/>
        <v>0</v>
      </c>
      <c r="CM828" s="3">
        <f t="shared" si="741"/>
        <v>0</v>
      </c>
      <c r="CN828" s="3">
        <f t="shared" si="741"/>
        <v>0</v>
      </c>
      <c r="CO828" s="3">
        <f t="shared" si="741"/>
        <v>0</v>
      </c>
      <c r="CP828" s="3">
        <f t="shared" si="741"/>
        <v>0</v>
      </c>
      <c r="CQ828" s="3">
        <f t="shared" si="741"/>
        <v>0</v>
      </c>
      <c r="CR828" s="3">
        <f t="shared" si="741"/>
        <v>0</v>
      </c>
      <c r="CS828" s="3">
        <f t="shared" si="741"/>
        <v>0</v>
      </c>
      <c r="CT828" s="3">
        <f t="shared" si="741"/>
        <v>0</v>
      </c>
      <c r="CU828" s="3">
        <f t="shared" si="741"/>
        <v>0</v>
      </c>
      <c r="CV828" s="3">
        <f t="shared" si="741"/>
        <v>0</v>
      </c>
      <c r="CW828" s="3">
        <f t="shared" si="741"/>
        <v>0</v>
      </c>
      <c r="CX828" s="3">
        <f t="shared" si="741"/>
        <v>0</v>
      </c>
      <c r="CY828" s="3">
        <f t="shared" si="741"/>
        <v>0</v>
      </c>
      <c r="CZ828" s="3">
        <f t="shared" si="741"/>
        <v>0</v>
      </c>
      <c r="DA828" s="3">
        <f t="shared" si="741"/>
        <v>0</v>
      </c>
      <c r="DB828" s="3">
        <f t="shared" si="741"/>
        <v>0</v>
      </c>
      <c r="DC828" s="3">
        <f t="shared" si="741"/>
        <v>0</v>
      </c>
      <c r="DD828" s="3">
        <f t="shared" si="741"/>
        <v>0</v>
      </c>
      <c r="DE828" s="3">
        <f t="shared" si="741"/>
        <v>0</v>
      </c>
      <c r="DF828" s="3">
        <f t="shared" si="741"/>
        <v>0</v>
      </c>
      <c r="DG828" s="4">
        <f t="shared" ref="DG828:EL828" si="742">DG853</f>
        <v>115169.47</v>
      </c>
      <c r="DH828" s="4">
        <f t="shared" si="742"/>
        <v>114768.38</v>
      </c>
      <c r="DI828" s="4">
        <f t="shared" si="742"/>
        <v>63.97</v>
      </c>
      <c r="DJ828" s="4">
        <f t="shared" si="742"/>
        <v>7.75</v>
      </c>
      <c r="DK828" s="4">
        <f t="shared" si="742"/>
        <v>337.12</v>
      </c>
      <c r="DL828" s="4">
        <f t="shared" si="742"/>
        <v>0</v>
      </c>
      <c r="DM828" s="4">
        <f t="shared" si="742"/>
        <v>36.202837199999998</v>
      </c>
      <c r="DN828" s="4">
        <f t="shared" si="742"/>
        <v>0.65786999999999984</v>
      </c>
      <c r="DO828" s="4">
        <f t="shared" si="742"/>
        <v>0</v>
      </c>
      <c r="DP828" s="4">
        <f t="shared" si="742"/>
        <v>396.6</v>
      </c>
      <c r="DQ828" s="4">
        <f t="shared" si="742"/>
        <v>244.86</v>
      </c>
      <c r="DR828" s="4">
        <f t="shared" si="742"/>
        <v>0</v>
      </c>
      <c r="DS828" s="4">
        <f t="shared" si="742"/>
        <v>0</v>
      </c>
      <c r="DT828" s="4">
        <f t="shared" si="742"/>
        <v>115169.47</v>
      </c>
      <c r="DU828" s="4">
        <f t="shared" si="742"/>
        <v>114768.38</v>
      </c>
      <c r="DV828" s="4">
        <f t="shared" si="742"/>
        <v>63.97</v>
      </c>
      <c r="DW828" s="4">
        <f t="shared" si="742"/>
        <v>7.75</v>
      </c>
      <c r="DX828" s="4">
        <f t="shared" si="742"/>
        <v>337.12</v>
      </c>
      <c r="DY828" s="4">
        <f t="shared" si="742"/>
        <v>0</v>
      </c>
      <c r="DZ828" s="4">
        <f t="shared" si="742"/>
        <v>36.202837199999998</v>
      </c>
      <c r="EA828" s="4">
        <f t="shared" si="742"/>
        <v>0.65786999999999984</v>
      </c>
      <c r="EB828" s="4">
        <f t="shared" si="742"/>
        <v>0</v>
      </c>
      <c r="EC828" s="4">
        <f t="shared" si="742"/>
        <v>396.6</v>
      </c>
      <c r="ED828" s="4">
        <f t="shared" si="742"/>
        <v>244.86</v>
      </c>
      <c r="EE828" s="4">
        <f t="shared" si="742"/>
        <v>0</v>
      </c>
      <c r="EF828" s="4">
        <f t="shared" si="742"/>
        <v>0</v>
      </c>
      <c r="EG828" s="4">
        <f t="shared" si="742"/>
        <v>0</v>
      </c>
      <c r="EH828" s="4">
        <f t="shared" si="742"/>
        <v>91805.71</v>
      </c>
      <c r="EI828" s="4">
        <f t="shared" si="742"/>
        <v>0</v>
      </c>
      <c r="EJ828" s="4">
        <f t="shared" si="742"/>
        <v>115810.93</v>
      </c>
      <c r="EK828" s="4">
        <f t="shared" si="742"/>
        <v>8938.5300000000007</v>
      </c>
      <c r="EL828" s="4">
        <f t="shared" si="742"/>
        <v>15066.69</v>
      </c>
      <c r="EM828" s="4">
        <f t="shared" ref="EM828:FR828" si="743">EM853</f>
        <v>0</v>
      </c>
      <c r="EN828" s="4">
        <f t="shared" si="743"/>
        <v>114768.38</v>
      </c>
      <c r="EO828" s="4">
        <f t="shared" si="743"/>
        <v>22962.67</v>
      </c>
      <c r="EP828" s="4">
        <f t="shared" si="743"/>
        <v>0</v>
      </c>
      <c r="EQ828" s="4">
        <f t="shared" si="743"/>
        <v>22962.67</v>
      </c>
      <c r="ER828" s="4">
        <f t="shared" si="743"/>
        <v>91805.71</v>
      </c>
      <c r="ES828" s="4">
        <f t="shared" si="743"/>
        <v>0</v>
      </c>
      <c r="ET828" s="4">
        <f t="shared" si="743"/>
        <v>0</v>
      </c>
      <c r="EU828" s="4">
        <f t="shared" si="743"/>
        <v>0</v>
      </c>
      <c r="EV828" s="4">
        <f t="shared" si="743"/>
        <v>0</v>
      </c>
      <c r="EW828" s="4">
        <f t="shared" si="743"/>
        <v>0</v>
      </c>
      <c r="EX828" s="4">
        <f t="shared" si="743"/>
        <v>0</v>
      </c>
      <c r="EY828" s="4">
        <f t="shared" si="743"/>
        <v>0</v>
      </c>
      <c r="EZ828" s="4">
        <f t="shared" si="743"/>
        <v>0</v>
      </c>
      <c r="FA828" s="4">
        <f t="shared" si="743"/>
        <v>0</v>
      </c>
      <c r="FB828" s="4">
        <f t="shared" si="743"/>
        <v>0</v>
      </c>
      <c r="FC828" s="4">
        <f t="shared" si="743"/>
        <v>0</v>
      </c>
      <c r="FD828" s="4">
        <f t="shared" si="743"/>
        <v>0</v>
      </c>
      <c r="FE828" s="4">
        <f t="shared" si="743"/>
        <v>0</v>
      </c>
      <c r="FF828" s="4">
        <f t="shared" si="743"/>
        <v>0</v>
      </c>
      <c r="FG828" s="4">
        <f t="shared" si="743"/>
        <v>0</v>
      </c>
      <c r="FH828" s="4">
        <f t="shared" si="743"/>
        <v>0</v>
      </c>
      <c r="FI828" s="4">
        <f t="shared" si="743"/>
        <v>0</v>
      </c>
      <c r="FJ828" s="4">
        <f t="shared" si="743"/>
        <v>0</v>
      </c>
      <c r="FK828" s="4">
        <f t="shared" si="743"/>
        <v>0</v>
      </c>
      <c r="FL828" s="4">
        <f t="shared" si="743"/>
        <v>0</v>
      </c>
      <c r="FM828" s="4">
        <f t="shared" si="743"/>
        <v>0</v>
      </c>
      <c r="FN828" s="4">
        <f t="shared" si="743"/>
        <v>0</v>
      </c>
      <c r="FO828" s="4">
        <f t="shared" si="743"/>
        <v>0</v>
      </c>
      <c r="FP828" s="4">
        <f t="shared" si="743"/>
        <v>0</v>
      </c>
      <c r="FQ828" s="4">
        <f t="shared" si="743"/>
        <v>91805.71</v>
      </c>
      <c r="FR828" s="4">
        <f t="shared" si="743"/>
        <v>0</v>
      </c>
      <c r="FS828" s="4">
        <f t="shared" ref="FS828:GX828" si="744">FS853</f>
        <v>115810.93</v>
      </c>
      <c r="FT828" s="4">
        <f t="shared" si="744"/>
        <v>8938.5300000000007</v>
      </c>
      <c r="FU828" s="4">
        <f t="shared" si="744"/>
        <v>15066.69</v>
      </c>
      <c r="FV828" s="4">
        <f t="shared" si="744"/>
        <v>0</v>
      </c>
      <c r="FW828" s="4">
        <f t="shared" si="744"/>
        <v>114768.38</v>
      </c>
      <c r="FX828" s="4">
        <f t="shared" si="744"/>
        <v>22962.67</v>
      </c>
      <c r="FY828" s="4">
        <f t="shared" si="744"/>
        <v>0</v>
      </c>
      <c r="FZ828" s="4">
        <f t="shared" si="744"/>
        <v>22962.67</v>
      </c>
      <c r="GA828" s="4">
        <f t="shared" si="744"/>
        <v>91805.71</v>
      </c>
      <c r="GB828" s="4">
        <f t="shared" si="744"/>
        <v>0</v>
      </c>
      <c r="GC828" s="4">
        <f t="shared" si="744"/>
        <v>0</v>
      </c>
      <c r="GD828" s="4">
        <f t="shared" si="744"/>
        <v>0</v>
      </c>
      <c r="GE828" s="4">
        <f t="shared" si="744"/>
        <v>0</v>
      </c>
      <c r="GF828" s="4">
        <f t="shared" si="744"/>
        <v>0</v>
      </c>
      <c r="GG828" s="4">
        <f t="shared" si="744"/>
        <v>0</v>
      </c>
      <c r="GH828" s="4">
        <f t="shared" si="744"/>
        <v>0</v>
      </c>
      <c r="GI828" s="4">
        <f t="shared" si="744"/>
        <v>0</v>
      </c>
      <c r="GJ828" s="4">
        <f t="shared" si="744"/>
        <v>0</v>
      </c>
      <c r="GK828" s="4">
        <f t="shared" si="744"/>
        <v>0</v>
      </c>
      <c r="GL828" s="4">
        <f t="shared" si="744"/>
        <v>0</v>
      </c>
      <c r="GM828" s="4">
        <f t="shared" si="744"/>
        <v>0</v>
      </c>
      <c r="GN828" s="4">
        <f t="shared" si="744"/>
        <v>0</v>
      </c>
      <c r="GO828" s="4">
        <f t="shared" si="744"/>
        <v>0</v>
      </c>
      <c r="GP828" s="4">
        <f t="shared" si="744"/>
        <v>0</v>
      </c>
      <c r="GQ828" s="4">
        <f t="shared" si="744"/>
        <v>0</v>
      </c>
      <c r="GR828" s="4">
        <f t="shared" si="744"/>
        <v>0</v>
      </c>
      <c r="GS828" s="4">
        <f t="shared" si="744"/>
        <v>0</v>
      </c>
      <c r="GT828" s="4">
        <f t="shared" si="744"/>
        <v>0</v>
      </c>
      <c r="GU828" s="4">
        <f t="shared" si="744"/>
        <v>0</v>
      </c>
      <c r="GV828" s="4">
        <f t="shared" si="744"/>
        <v>0</v>
      </c>
      <c r="GW828" s="4">
        <f t="shared" si="744"/>
        <v>0</v>
      </c>
      <c r="GX828" s="4">
        <f t="shared" si="744"/>
        <v>0</v>
      </c>
    </row>
    <row r="830" spans="1:255">
      <c r="A830" s="2">
        <v>17</v>
      </c>
      <c r="B830" s="2">
        <v>1</v>
      </c>
      <c r="C830" s="2">
        <f>ROW(SmtRes!A753)</f>
        <v>753</v>
      </c>
      <c r="D830" s="2">
        <f>ROW(EtalonRes!A860)</f>
        <v>860</v>
      </c>
      <c r="E830" s="2" t="s">
        <v>401</v>
      </c>
      <c r="F830" s="2" t="s">
        <v>17</v>
      </c>
      <c r="G830" s="2" t="s">
        <v>18</v>
      </c>
      <c r="H830" s="2" t="s">
        <v>19</v>
      </c>
      <c r="I830" s="2">
        <v>1</v>
      </c>
      <c r="J830" s="2">
        <v>0</v>
      </c>
      <c r="K830" s="2"/>
      <c r="L830" s="2"/>
      <c r="M830" s="2"/>
      <c r="N830" s="2"/>
      <c r="O830" s="2">
        <f t="shared" ref="O830:O851" si="745">ROUND(CP830,2)</f>
        <v>251.69</v>
      </c>
      <c r="P830" s="2">
        <f t="shared" ref="P830:P851" si="746">ROUND(CQ830*I830,2)</f>
        <v>2.02</v>
      </c>
      <c r="Q830" s="2">
        <f t="shared" ref="Q830:Q851" si="747">ROUND(CR830*I830,2)</f>
        <v>58.64</v>
      </c>
      <c r="R830" s="2">
        <f t="shared" ref="R830:R851" si="748">ROUND(CS830*I830,2)</f>
        <v>7.25</v>
      </c>
      <c r="S830" s="2">
        <f t="shared" ref="S830:S851" si="749">ROUND(CT830*I830,2)</f>
        <v>191.03</v>
      </c>
      <c r="T830" s="2">
        <f t="shared" ref="T830:T851" si="750">ROUND(CU830*I830,2)</f>
        <v>0</v>
      </c>
      <c r="U830" s="2">
        <f t="shared" ref="U830:U851" si="751">CV830*I830</f>
        <v>19.8582</v>
      </c>
      <c r="V830" s="2">
        <f t="shared" ref="V830:V851" si="752">CW830*I830</f>
        <v>0.61499999999999988</v>
      </c>
      <c r="W830" s="2">
        <f t="shared" ref="W830:W851" si="753">ROUND(CX830*I830,2)</f>
        <v>0</v>
      </c>
      <c r="X830" s="2">
        <f t="shared" ref="X830:X851" si="754">ROUND(CY830,2)</f>
        <v>228.02</v>
      </c>
      <c r="Y830" s="2">
        <f t="shared" ref="Y830:Y851" si="755">ROUND(CZ830,2)</f>
        <v>140.78</v>
      </c>
      <c r="Z830" s="2"/>
      <c r="AA830" s="2">
        <v>33304975</v>
      </c>
      <c r="AB830" s="2">
        <f t="shared" ref="AB830:AB851" si="756">ROUND((AC830+AD830+AF830),2)</f>
        <v>251.69</v>
      </c>
      <c r="AC830" s="2">
        <f t="shared" ref="AC830:AC851" si="757">ROUND((ES830),2)</f>
        <v>2.02</v>
      </c>
      <c r="AD830" s="2">
        <f>ROUND((((((ET830*1.2)*1.25))-(((EU830*1.2)*1.25)))+AE830),2)</f>
        <v>58.64</v>
      </c>
      <c r="AE830" s="2">
        <f>ROUND((((EU830*1.2)*1.25)),2)</f>
        <v>7.25</v>
      </c>
      <c r="AF830" s="2">
        <f>ROUND((((EV830*1.2)*1.15)),2)</f>
        <v>191.03</v>
      </c>
      <c r="AG830" s="2">
        <f t="shared" ref="AG830:AG851" si="758">ROUND((AP830),2)</f>
        <v>0</v>
      </c>
      <c r="AH830" s="2">
        <f>(((EW830*1.2)*1.15))</f>
        <v>19.8582</v>
      </c>
      <c r="AI830" s="2">
        <f>(((EX830*1.2)*1.25))</f>
        <v>0.61499999999999988</v>
      </c>
      <c r="AJ830" s="2">
        <f t="shared" ref="AJ830:AJ851" si="759">(AS830)</f>
        <v>0</v>
      </c>
      <c r="AK830" s="2">
        <v>179.54</v>
      </c>
      <c r="AL830" s="2">
        <v>2.02</v>
      </c>
      <c r="AM830" s="2">
        <v>39.090000000000003</v>
      </c>
      <c r="AN830" s="2">
        <v>4.83</v>
      </c>
      <c r="AO830" s="2">
        <v>138.43</v>
      </c>
      <c r="AP830" s="2">
        <v>0</v>
      </c>
      <c r="AQ830" s="2">
        <v>14.39</v>
      </c>
      <c r="AR830" s="2">
        <v>0.41</v>
      </c>
      <c r="AS830" s="2">
        <v>0</v>
      </c>
      <c r="AT830" s="2">
        <v>115</v>
      </c>
      <c r="AU830" s="2">
        <v>71</v>
      </c>
      <c r="AV830" s="2">
        <v>1</v>
      </c>
      <c r="AW830" s="2">
        <v>1</v>
      </c>
      <c r="AX830" s="2"/>
      <c r="AY830" s="2"/>
      <c r="AZ830" s="2">
        <v>1</v>
      </c>
      <c r="BA830" s="2">
        <v>1</v>
      </c>
      <c r="BB830" s="2">
        <v>1</v>
      </c>
      <c r="BC830" s="2">
        <v>1</v>
      </c>
      <c r="BD830" s="2" t="s">
        <v>3</v>
      </c>
      <c r="BE830" s="2" t="s">
        <v>3</v>
      </c>
      <c r="BF830" s="2" t="s">
        <v>3</v>
      </c>
      <c r="BG830" s="2" t="s">
        <v>3</v>
      </c>
      <c r="BH830" s="2">
        <v>0</v>
      </c>
      <c r="BI830" s="2">
        <v>1</v>
      </c>
      <c r="BJ830" s="2" t="s">
        <v>20</v>
      </c>
      <c r="BK830" s="2"/>
      <c r="BL830" s="2"/>
      <c r="BM830" s="2">
        <v>20001</v>
      </c>
      <c r="BN830" s="2">
        <v>0</v>
      </c>
      <c r="BO830" s="2" t="s">
        <v>3</v>
      </c>
      <c r="BP830" s="2">
        <v>0</v>
      </c>
      <c r="BQ830" s="2">
        <v>2</v>
      </c>
      <c r="BR830" s="2">
        <v>0</v>
      </c>
      <c r="BS830" s="2">
        <v>1</v>
      </c>
      <c r="BT830" s="2">
        <v>1</v>
      </c>
      <c r="BU830" s="2">
        <v>1</v>
      </c>
      <c r="BV830" s="2">
        <v>1</v>
      </c>
      <c r="BW830" s="2">
        <v>1</v>
      </c>
      <c r="BX830" s="2">
        <v>1</v>
      </c>
      <c r="BY830" s="2" t="s">
        <v>3</v>
      </c>
      <c r="BZ830" s="2">
        <v>128</v>
      </c>
      <c r="CA830" s="2">
        <v>83</v>
      </c>
      <c r="CB830" s="2"/>
      <c r="CC830" s="2"/>
      <c r="CD830" s="2"/>
      <c r="CE830" s="2">
        <v>0</v>
      </c>
      <c r="CF830" s="2">
        <v>0</v>
      </c>
      <c r="CG830" s="2">
        <v>0</v>
      </c>
      <c r="CH830" s="2"/>
      <c r="CI830" s="2"/>
      <c r="CJ830" s="2"/>
      <c r="CK830" s="2"/>
      <c r="CL830" s="2"/>
      <c r="CM830" s="2">
        <v>0</v>
      </c>
      <c r="CN830" s="2" t="s">
        <v>954</v>
      </c>
      <c r="CO830" s="2">
        <v>0</v>
      </c>
      <c r="CP830" s="2">
        <f t="shared" ref="CP830:CP851" si="760">(P830+Q830+S830)</f>
        <v>251.69</v>
      </c>
      <c r="CQ830" s="2">
        <f t="shared" ref="CQ830:CQ851" si="761">AC830*BC830</f>
        <v>2.02</v>
      </c>
      <c r="CR830" s="2">
        <f t="shared" ref="CR830:CR851" si="762">AD830*BB830</f>
        <v>58.64</v>
      </c>
      <c r="CS830" s="2">
        <f t="shared" ref="CS830:CS851" si="763">AE830*BS830</f>
        <v>7.25</v>
      </c>
      <c r="CT830" s="2">
        <f t="shared" ref="CT830:CT851" si="764">AF830*BA830</f>
        <v>191.03</v>
      </c>
      <c r="CU830" s="2">
        <f t="shared" ref="CU830:CU851" si="765">AG830</f>
        <v>0</v>
      </c>
      <c r="CV830" s="2">
        <f t="shared" ref="CV830:CV851" si="766">AH830</f>
        <v>19.8582</v>
      </c>
      <c r="CW830" s="2">
        <f t="shared" ref="CW830:CW851" si="767">AI830</f>
        <v>0.61499999999999988</v>
      </c>
      <c r="CX830" s="2">
        <f t="shared" ref="CX830:CX851" si="768">AJ830</f>
        <v>0</v>
      </c>
      <c r="CY830" s="2">
        <f t="shared" ref="CY830:CY851" si="769">(((S830+R830)*AT830)/100)</f>
        <v>228.02200000000002</v>
      </c>
      <c r="CZ830" s="2">
        <f t="shared" ref="CZ830:CZ851" si="770">(((S830+R830)*AU830)/100)</f>
        <v>140.77879999999999</v>
      </c>
      <c r="DA830" s="2"/>
      <c r="DB830" s="2"/>
      <c r="DC830" s="2" t="s">
        <v>3</v>
      </c>
      <c r="DD830" s="2" t="s">
        <v>3</v>
      </c>
      <c r="DE830" s="2" t="s">
        <v>21</v>
      </c>
      <c r="DF830" s="2" t="s">
        <v>21</v>
      </c>
      <c r="DG830" s="2" t="s">
        <v>22</v>
      </c>
      <c r="DH830" s="2" t="s">
        <v>3</v>
      </c>
      <c r="DI830" s="2" t="s">
        <v>22</v>
      </c>
      <c r="DJ830" s="2" t="s">
        <v>21</v>
      </c>
      <c r="DK830" s="2" t="s">
        <v>3</v>
      </c>
      <c r="DL830" s="2" t="s">
        <v>3</v>
      </c>
      <c r="DM830" s="2" t="s">
        <v>3</v>
      </c>
      <c r="DN830" s="2">
        <v>0</v>
      </c>
      <c r="DO830" s="2">
        <v>0</v>
      </c>
      <c r="DP830" s="2">
        <v>1</v>
      </c>
      <c r="DQ830" s="2">
        <v>1</v>
      </c>
      <c r="DR830" s="2"/>
      <c r="DS830" s="2"/>
      <c r="DT830" s="2"/>
      <c r="DU830" s="2">
        <v>1013</v>
      </c>
      <c r="DV830" s="2" t="s">
        <v>19</v>
      </c>
      <c r="DW830" s="2" t="s">
        <v>19</v>
      </c>
      <c r="DX830" s="2">
        <v>1</v>
      </c>
      <c r="DY830" s="2"/>
      <c r="DZ830" s="2"/>
      <c r="EA830" s="2"/>
      <c r="EB830" s="2"/>
      <c r="EC830" s="2"/>
      <c r="ED830" s="2"/>
      <c r="EE830" s="2">
        <v>31102217</v>
      </c>
      <c r="EF830" s="2">
        <v>2</v>
      </c>
      <c r="EG830" s="2" t="s">
        <v>23</v>
      </c>
      <c r="EH830" s="2">
        <v>0</v>
      </c>
      <c r="EI830" s="2" t="s">
        <v>3</v>
      </c>
      <c r="EJ830" s="2">
        <v>1</v>
      </c>
      <c r="EK830" s="2">
        <v>20001</v>
      </c>
      <c r="EL830" s="2" t="s">
        <v>24</v>
      </c>
      <c r="EM830" s="2" t="s">
        <v>25</v>
      </c>
      <c r="EN830" s="2"/>
      <c r="EO830" s="2" t="s">
        <v>26</v>
      </c>
      <c r="EP830" s="2"/>
      <c r="EQ830" s="2">
        <v>0</v>
      </c>
      <c r="ER830" s="2">
        <v>179.54</v>
      </c>
      <c r="ES830" s="2">
        <v>2.02</v>
      </c>
      <c r="ET830" s="2">
        <v>39.090000000000003</v>
      </c>
      <c r="EU830" s="2">
        <v>4.83</v>
      </c>
      <c r="EV830" s="2">
        <v>138.43</v>
      </c>
      <c r="EW830" s="2">
        <v>14.39</v>
      </c>
      <c r="EX830" s="2">
        <v>0.41</v>
      </c>
      <c r="EY830" s="2">
        <v>0</v>
      </c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>
        <v>0</v>
      </c>
      <c r="FR830" s="2">
        <f t="shared" ref="FR830:FR851" si="771">ROUND(IF(AND(BH830=3,BI830=3),P830,0),2)</f>
        <v>0</v>
      </c>
      <c r="FS830" s="2">
        <v>0</v>
      </c>
      <c r="FT830" s="2" t="s">
        <v>27</v>
      </c>
      <c r="FU830" s="2" t="s">
        <v>28</v>
      </c>
      <c r="FV830" s="2"/>
      <c r="FW830" s="2"/>
      <c r="FX830" s="2">
        <v>115.2</v>
      </c>
      <c r="FY830" s="2">
        <v>70.55</v>
      </c>
      <c r="FZ830" s="2"/>
      <c r="GA830" s="2" t="s">
        <v>3</v>
      </c>
      <c r="GB830" s="2"/>
      <c r="GC830" s="2"/>
      <c r="GD830" s="2">
        <v>1</v>
      </c>
      <c r="GE830" s="2"/>
      <c r="GF830" s="2">
        <v>1570891784</v>
      </c>
      <c r="GG830" s="2">
        <v>2</v>
      </c>
      <c r="GH830" s="2">
        <v>1</v>
      </c>
      <c r="GI830" s="2">
        <v>-2</v>
      </c>
      <c r="GJ830" s="2">
        <v>0</v>
      </c>
      <c r="GK830" s="2">
        <v>0</v>
      </c>
      <c r="GL830" s="2">
        <f t="shared" ref="GL830:GL851" si="772">ROUND(IF(AND(BH830=3,BI830=3,FS830&lt;&gt;0),P830,0),2)</f>
        <v>0</v>
      </c>
      <c r="GM830" s="2">
        <f t="shared" ref="GM830:GM851" si="773">ROUND(O830+X830+Y830,2)+GX830</f>
        <v>620.49</v>
      </c>
      <c r="GN830" s="2">
        <f t="shared" ref="GN830:GN851" si="774">IF(OR(BI830=0,BI830=1),ROUND(O830+X830+Y830,2),0)</f>
        <v>620.49</v>
      </c>
      <c r="GO830" s="2">
        <f t="shared" ref="GO830:GO851" si="775">IF(BI830=2,ROUND(O830+X830+Y830,2),0)</f>
        <v>0</v>
      </c>
      <c r="GP830" s="2">
        <f t="shared" ref="GP830:GP851" si="776">IF(BI830=4,ROUND(O830+X830+Y830,2)+GX830,0)</f>
        <v>0</v>
      </c>
      <c r="GQ830" s="2"/>
      <c r="GR830" s="2">
        <v>0</v>
      </c>
      <c r="GS830" s="2">
        <v>3</v>
      </c>
      <c r="GT830" s="2">
        <v>0</v>
      </c>
      <c r="GU830" s="2" t="s">
        <v>3</v>
      </c>
      <c r="GV830" s="2">
        <f t="shared" ref="GV830:GV851" si="777">ROUND((GT830),2)</f>
        <v>0</v>
      </c>
      <c r="GW830" s="2">
        <v>1</v>
      </c>
      <c r="GX830" s="2">
        <f t="shared" ref="GX830:GX851" si="778">ROUND(HC830*I830,2)</f>
        <v>0</v>
      </c>
      <c r="GY830" s="2"/>
      <c r="GZ830" s="2"/>
      <c r="HA830" s="2">
        <v>0</v>
      </c>
      <c r="HB830" s="2">
        <v>0</v>
      </c>
      <c r="HC830" s="2">
        <f t="shared" ref="HC830:HC851" si="779">GV830*GW830</f>
        <v>0</v>
      </c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>
        <v>0</v>
      </c>
      <c r="IL830" s="2"/>
      <c r="IM830" s="2"/>
      <c r="IN830" s="2"/>
      <c r="IO830" s="2"/>
      <c r="IP830" s="2"/>
      <c r="IQ830" s="2"/>
      <c r="IR830" s="2"/>
      <c r="IS830" s="2"/>
      <c r="IT830" s="2"/>
      <c r="IU830" s="2"/>
    </row>
    <row r="831" spans="1:255">
      <c r="A831">
        <v>17</v>
      </c>
      <c r="B831">
        <v>1</v>
      </c>
      <c r="C831">
        <f>ROW(SmtRes!A760)</f>
        <v>760</v>
      </c>
      <c r="D831">
        <f>ROW(EtalonRes!A868)</f>
        <v>868</v>
      </c>
      <c r="E831" t="s">
        <v>401</v>
      </c>
      <c r="F831" t="s">
        <v>17</v>
      </c>
      <c r="G831" t="s">
        <v>18</v>
      </c>
      <c r="H831" t="s">
        <v>19</v>
      </c>
      <c r="I831">
        <v>1</v>
      </c>
      <c r="J831">
        <v>0</v>
      </c>
      <c r="O831">
        <f t="shared" si="745"/>
        <v>251.69</v>
      </c>
      <c r="P831">
        <f t="shared" si="746"/>
        <v>2.02</v>
      </c>
      <c r="Q831">
        <f t="shared" si="747"/>
        <v>58.64</v>
      </c>
      <c r="R831">
        <f t="shared" si="748"/>
        <v>7.25</v>
      </c>
      <c r="S831">
        <f t="shared" si="749"/>
        <v>191.03</v>
      </c>
      <c r="T831">
        <f t="shared" si="750"/>
        <v>0</v>
      </c>
      <c r="U831">
        <f t="shared" si="751"/>
        <v>19.8582</v>
      </c>
      <c r="V831">
        <f t="shared" si="752"/>
        <v>0.61499999999999988</v>
      </c>
      <c r="W831">
        <f t="shared" si="753"/>
        <v>0</v>
      </c>
      <c r="X831">
        <f t="shared" si="754"/>
        <v>228.02</v>
      </c>
      <c r="Y831">
        <f t="shared" si="755"/>
        <v>140.78</v>
      </c>
      <c r="AA831">
        <v>33304960</v>
      </c>
      <c r="AB831">
        <f t="shared" si="756"/>
        <v>251.69</v>
      </c>
      <c r="AC831">
        <f t="shared" si="757"/>
        <v>2.02</v>
      </c>
      <c r="AD831">
        <f>ROUND((((((ET831*1.2)*1.25))-(((EU831*1.2)*1.25)))+AE831),2)</f>
        <v>58.64</v>
      </c>
      <c r="AE831">
        <f>ROUND((((EU831*1.2)*1.25)),2)</f>
        <v>7.25</v>
      </c>
      <c r="AF831">
        <f>ROUND((((EV831*1.2)*1.15)),2)</f>
        <v>191.03</v>
      </c>
      <c r="AG831">
        <f t="shared" si="758"/>
        <v>0</v>
      </c>
      <c r="AH831">
        <f>(((EW831*1.2)*1.15))</f>
        <v>19.8582</v>
      </c>
      <c r="AI831">
        <f>(((EX831*1.2)*1.25))</f>
        <v>0.61499999999999988</v>
      </c>
      <c r="AJ831">
        <f t="shared" si="759"/>
        <v>0</v>
      </c>
      <c r="AK831">
        <v>179.54</v>
      </c>
      <c r="AL831">
        <v>2.02</v>
      </c>
      <c r="AM831">
        <v>39.090000000000003</v>
      </c>
      <c r="AN831">
        <v>4.83</v>
      </c>
      <c r="AO831">
        <v>138.43</v>
      </c>
      <c r="AP831">
        <v>0</v>
      </c>
      <c r="AQ831">
        <v>14.39</v>
      </c>
      <c r="AR831">
        <v>0.41</v>
      </c>
      <c r="AS831">
        <v>0</v>
      </c>
      <c r="AT831">
        <v>115</v>
      </c>
      <c r="AU831">
        <v>71</v>
      </c>
      <c r="AV831">
        <v>1</v>
      </c>
      <c r="AW831">
        <v>1</v>
      </c>
      <c r="AZ831">
        <v>1</v>
      </c>
      <c r="BA831">
        <v>1</v>
      </c>
      <c r="BB831">
        <v>1</v>
      </c>
      <c r="BC831">
        <v>1</v>
      </c>
      <c r="BD831" t="s">
        <v>3</v>
      </c>
      <c r="BE831" t="s">
        <v>3</v>
      </c>
      <c r="BF831" t="s">
        <v>3</v>
      </c>
      <c r="BG831" t="s">
        <v>3</v>
      </c>
      <c r="BH831">
        <v>0</v>
      </c>
      <c r="BI831">
        <v>1</v>
      </c>
      <c r="BJ831" t="s">
        <v>20</v>
      </c>
      <c r="BM831">
        <v>20001</v>
      </c>
      <c r="BN831">
        <v>0</v>
      </c>
      <c r="BO831" t="s">
        <v>3</v>
      </c>
      <c r="BP831">
        <v>0</v>
      </c>
      <c r="BQ831">
        <v>2</v>
      </c>
      <c r="BR831">
        <v>0</v>
      </c>
      <c r="BS831">
        <v>1</v>
      </c>
      <c r="BT831">
        <v>1</v>
      </c>
      <c r="BU831">
        <v>1</v>
      </c>
      <c r="BV831">
        <v>1</v>
      </c>
      <c r="BW831">
        <v>1</v>
      </c>
      <c r="BX831">
        <v>1</v>
      </c>
      <c r="BY831" t="s">
        <v>3</v>
      </c>
      <c r="BZ831">
        <v>128</v>
      </c>
      <c r="CA831">
        <v>83</v>
      </c>
      <c r="CE831">
        <v>0</v>
      </c>
      <c r="CF831">
        <v>0</v>
      </c>
      <c r="CG831">
        <v>0</v>
      </c>
      <c r="CM831">
        <v>0</v>
      </c>
      <c r="CN831" t="s">
        <v>954</v>
      </c>
      <c r="CO831">
        <v>0</v>
      </c>
      <c r="CP831">
        <f t="shared" si="760"/>
        <v>251.69</v>
      </c>
      <c r="CQ831">
        <f t="shared" si="761"/>
        <v>2.02</v>
      </c>
      <c r="CR831">
        <f t="shared" si="762"/>
        <v>58.64</v>
      </c>
      <c r="CS831">
        <f t="shared" si="763"/>
        <v>7.25</v>
      </c>
      <c r="CT831">
        <f t="shared" si="764"/>
        <v>191.03</v>
      </c>
      <c r="CU831">
        <f t="shared" si="765"/>
        <v>0</v>
      </c>
      <c r="CV831">
        <f t="shared" si="766"/>
        <v>19.8582</v>
      </c>
      <c r="CW831">
        <f t="shared" si="767"/>
        <v>0.61499999999999988</v>
      </c>
      <c r="CX831">
        <f t="shared" si="768"/>
        <v>0</v>
      </c>
      <c r="CY831">
        <f t="shared" si="769"/>
        <v>228.02200000000002</v>
      </c>
      <c r="CZ831">
        <f t="shared" si="770"/>
        <v>140.77879999999999</v>
      </c>
      <c r="DC831" t="s">
        <v>3</v>
      </c>
      <c r="DD831" t="s">
        <v>3</v>
      </c>
      <c r="DE831" t="s">
        <v>21</v>
      </c>
      <c r="DF831" t="s">
        <v>21</v>
      </c>
      <c r="DG831" t="s">
        <v>22</v>
      </c>
      <c r="DH831" t="s">
        <v>3</v>
      </c>
      <c r="DI831" t="s">
        <v>22</v>
      </c>
      <c r="DJ831" t="s">
        <v>21</v>
      </c>
      <c r="DK831" t="s">
        <v>3</v>
      </c>
      <c r="DL831" t="s">
        <v>3</v>
      </c>
      <c r="DM831" t="s">
        <v>3</v>
      </c>
      <c r="DN831">
        <v>0</v>
      </c>
      <c r="DO831">
        <v>0</v>
      </c>
      <c r="DP831">
        <v>1</v>
      </c>
      <c r="DQ831">
        <v>1</v>
      </c>
      <c r="DU831">
        <v>1013</v>
      </c>
      <c r="DV831" t="s">
        <v>19</v>
      </c>
      <c r="DW831" t="s">
        <v>19</v>
      </c>
      <c r="DX831">
        <v>1</v>
      </c>
      <c r="EE831">
        <v>31102217</v>
      </c>
      <c r="EF831">
        <v>2</v>
      </c>
      <c r="EG831" t="s">
        <v>23</v>
      </c>
      <c r="EH831">
        <v>0</v>
      </c>
      <c r="EI831" t="s">
        <v>3</v>
      </c>
      <c r="EJ831">
        <v>1</v>
      </c>
      <c r="EK831">
        <v>20001</v>
      </c>
      <c r="EL831" t="s">
        <v>24</v>
      </c>
      <c r="EM831" t="s">
        <v>25</v>
      </c>
      <c r="EO831" t="s">
        <v>26</v>
      </c>
      <c r="EQ831">
        <v>0</v>
      </c>
      <c r="ER831">
        <v>179.54</v>
      </c>
      <c r="ES831">
        <v>2.02</v>
      </c>
      <c r="ET831">
        <v>39.090000000000003</v>
      </c>
      <c r="EU831">
        <v>4.83</v>
      </c>
      <c r="EV831">
        <v>138.43</v>
      </c>
      <c r="EW831">
        <v>14.39</v>
      </c>
      <c r="EX831">
        <v>0.41</v>
      </c>
      <c r="EY831">
        <v>0</v>
      </c>
      <c r="FQ831">
        <v>0</v>
      </c>
      <c r="FR831">
        <f t="shared" si="771"/>
        <v>0</v>
      </c>
      <c r="FS831">
        <v>0</v>
      </c>
      <c r="FT831" t="s">
        <v>27</v>
      </c>
      <c r="FU831" t="s">
        <v>28</v>
      </c>
      <c r="FX831">
        <v>115.2</v>
      </c>
      <c r="FY831">
        <v>70.55</v>
      </c>
      <c r="GA831" t="s">
        <v>3</v>
      </c>
      <c r="GD831">
        <v>1</v>
      </c>
      <c r="GF831">
        <v>1570891784</v>
      </c>
      <c r="GG831">
        <v>2</v>
      </c>
      <c r="GH831">
        <v>1</v>
      </c>
      <c r="GI831">
        <v>-2</v>
      </c>
      <c r="GJ831">
        <v>0</v>
      </c>
      <c r="GK831">
        <v>0</v>
      </c>
      <c r="GL831">
        <f t="shared" si="772"/>
        <v>0</v>
      </c>
      <c r="GM831">
        <f t="shared" si="773"/>
        <v>620.49</v>
      </c>
      <c r="GN831">
        <f t="shared" si="774"/>
        <v>620.49</v>
      </c>
      <c r="GO831">
        <f t="shared" si="775"/>
        <v>0</v>
      </c>
      <c r="GP831">
        <f t="shared" si="776"/>
        <v>0</v>
      </c>
      <c r="GR831">
        <v>0</v>
      </c>
      <c r="GS831">
        <v>3</v>
      </c>
      <c r="GT831">
        <v>0</v>
      </c>
      <c r="GU831" t="s">
        <v>3</v>
      </c>
      <c r="GV831">
        <f t="shared" si="777"/>
        <v>0</v>
      </c>
      <c r="GW831">
        <v>1</v>
      </c>
      <c r="GX831">
        <f t="shared" si="778"/>
        <v>0</v>
      </c>
      <c r="HA831">
        <v>0</v>
      </c>
      <c r="HB831">
        <v>0</v>
      </c>
      <c r="HC831">
        <f t="shared" si="779"/>
        <v>0</v>
      </c>
      <c r="IK831">
        <v>0</v>
      </c>
    </row>
    <row r="832" spans="1:255">
      <c r="A832" s="2">
        <v>17</v>
      </c>
      <c r="B832" s="2">
        <v>1</v>
      </c>
      <c r="C832" s="2"/>
      <c r="D832" s="2"/>
      <c r="E832" s="2" t="s">
        <v>402</v>
      </c>
      <c r="F832" s="2" t="s">
        <v>30</v>
      </c>
      <c r="G832" s="2" t="s">
        <v>31</v>
      </c>
      <c r="H832" s="2" t="s">
        <v>32</v>
      </c>
      <c r="I832" s="2">
        <v>9.4000000000000004E-3</v>
      </c>
      <c r="J832" s="2">
        <v>0</v>
      </c>
      <c r="K832" s="2"/>
      <c r="L832" s="2"/>
      <c r="M832" s="2"/>
      <c r="N832" s="2"/>
      <c r="O832" s="2">
        <f t="shared" si="745"/>
        <v>94.64</v>
      </c>
      <c r="P832" s="2">
        <f t="shared" si="746"/>
        <v>94.64</v>
      </c>
      <c r="Q832" s="2">
        <f t="shared" si="747"/>
        <v>0</v>
      </c>
      <c r="R832" s="2">
        <f t="shared" si="748"/>
        <v>0</v>
      </c>
      <c r="S832" s="2">
        <f t="shared" si="749"/>
        <v>0</v>
      </c>
      <c r="T832" s="2">
        <f t="shared" si="750"/>
        <v>0</v>
      </c>
      <c r="U832" s="2">
        <f t="shared" si="751"/>
        <v>0</v>
      </c>
      <c r="V832" s="2">
        <f t="shared" si="752"/>
        <v>0</v>
      </c>
      <c r="W832" s="2">
        <f t="shared" si="753"/>
        <v>0</v>
      </c>
      <c r="X832" s="2">
        <f t="shared" si="754"/>
        <v>0</v>
      </c>
      <c r="Y832" s="2">
        <f t="shared" si="755"/>
        <v>0</v>
      </c>
      <c r="Z832" s="2"/>
      <c r="AA832" s="2">
        <v>33304975</v>
      </c>
      <c r="AB832" s="2">
        <f t="shared" si="756"/>
        <v>10068</v>
      </c>
      <c r="AC832" s="2">
        <f t="shared" si="757"/>
        <v>10068</v>
      </c>
      <c r="AD832" s="2">
        <f>ROUND((((ET832)-(EU832))+AE832),2)</f>
        <v>0</v>
      </c>
      <c r="AE832" s="2">
        <f t="shared" ref="AE832:AF835" si="780">ROUND((EU832),2)</f>
        <v>0</v>
      </c>
      <c r="AF832" s="2">
        <f t="shared" si="780"/>
        <v>0</v>
      </c>
      <c r="AG832" s="2">
        <f t="shared" si="758"/>
        <v>0</v>
      </c>
      <c r="AH832" s="2">
        <f t="shared" ref="AH832:AI835" si="781">(EW832)</f>
        <v>0</v>
      </c>
      <c r="AI832" s="2">
        <f t="shared" si="781"/>
        <v>0</v>
      </c>
      <c r="AJ832" s="2">
        <f t="shared" si="759"/>
        <v>0</v>
      </c>
      <c r="AK832" s="2">
        <v>10068</v>
      </c>
      <c r="AL832" s="2">
        <v>10068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1</v>
      </c>
      <c r="AW832" s="2">
        <v>1</v>
      </c>
      <c r="AX832" s="2"/>
      <c r="AY832" s="2"/>
      <c r="AZ832" s="2">
        <v>1</v>
      </c>
      <c r="BA832" s="2">
        <v>1</v>
      </c>
      <c r="BB832" s="2">
        <v>1</v>
      </c>
      <c r="BC832" s="2">
        <v>1</v>
      </c>
      <c r="BD832" s="2" t="s">
        <v>3</v>
      </c>
      <c r="BE832" s="2" t="s">
        <v>3</v>
      </c>
      <c r="BF832" s="2" t="s">
        <v>3</v>
      </c>
      <c r="BG832" s="2" t="s">
        <v>3</v>
      </c>
      <c r="BH832" s="2">
        <v>3</v>
      </c>
      <c r="BI832" s="2">
        <v>1</v>
      </c>
      <c r="BJ832" s="2" t="s">
        <v>33</v>
      </c>
      <c r="BK832" s="2"/>
      <c r="BL832" s="2"/>
      <c r="BM832" s="2">
        <v>500001</v>
      </c>
      <c r="BN832" s="2">
        <v>0</v>
      </c>
      <c r="BO832" s="2" t="s">
        <v>3</v>
      </c>
      <c r="BP832" s="2">
        <v>0</v>
      </c>
      <c r="BQ832" s="2">
        <v>8</v>
      </c>
      <c r="BR832" s="2">
        <v>0</v>
      </c>
      <c r="BS832" s="2">
        <v>1</v>
      </c>
      <c r="BT832" s="2">
        <v>1</v>
      </c>
      <c r="BU832" s="2">
        <v>1</v>
      </c>
      <c r="BV832" s="2">
        <v>1</v>
      </c>
      <c r="BW832" s="2">
        <v>1</v>
      </c>
      <c r="BX832" s="2">
        <v>1</v>
      </c>
      <c r="BY832" s="2" t="s">
        <v>3</v>
      </c>
      <c r="BZ832" s="2">
        <v>0</v>
      </c>
      <c r="CA832" s="2">
        <v>0</v>
      </c>
      <c r="CB832" s="2"/>
      <c r="CC832" s="2"/>
      <c r="CD832" s="2"/>
      <c r="CE832" s="2">
        <v>0</v>
      </c>
      <c r="CF832" s="2">
        <v>0</v>
      </c>
      <c r="CG832" s="2">
        <v>0</v>
      </c>
      <c r="CH832" s="2"/>
      <c r="CI832" s="2"/>
      <c r="CJ832" s="2"/>
      <c r="CK832" s="2"/>
      <c r="CL832" s="2"/>
      <c r="CM832" s="2">
        <v>0</v>
      </c>
      <c r="CN832" s="2" t="s">
        <v>3</v>
      </c>
      <c r="CO832" s="2">
        <v>0</v>
      </c>
      <c r="CP832" s="2">
        <f t="shared" si="760"/>
        <v>94.64</v>
      </c>
      <c r="CQ832" s="2">
        <f t="shared" si="761"/>
        <v>10068</v>
      </c>
      <c r="CR832" s="2">
        <f t="shared" si="762"/>
        <v>0</v>
      </c>
      <c r="CS832" s="2">
        <f t="shared" si="763"/>
        <v>0</v>
      </c>
      <c r="CT832" s="2">
        <f t="shared" si="764"/>
        <v>0</v>
      </c>
      <c r="CU832" s="2">
        <f t="shared" si="765"/>
        <v>0</v>
      </c>
      <c r="CV832" s="2">
        <f t="shared" si="766"/>
        <v>0</v>
      </c>
      <c r="CW832" s="2">
        <f t="shared" si="767"/>
        <v>0</v>
      </c>
      <c r="CX832" s="2">
        <f t="shared" si="768"/>
        <v>0</v>
      </c>
      <c r="CY832" s="2">
        <f t="shared" si="769"/>
        <v>0</v>
      </c>
      <c r="CZ832" s="2">
        <f t="shared" si="770"/>
        <v>0</v>
      </c>
      <c r="DA832" s="2"/>
      <c r="DB832" s="2"/>
      <c r="DC832" s="2" t="s">
        <v>3</v>
      </c>
      <c r="DD832" s="2" t="s">
        <v>3</v>
      </c>
      <c r="DE832" s="2" t="s">
        <v>3</v>
      </c>
      <c r="DF832" s="2" t="s">
        <v>3</v>
      </c>
      <c r="DG832" s="2" t="s">
        <v>3</v>
      </c>
      <c r="DH832" s="2" t="s">
        <v>3</v>
      </c>
      <c r="DI832" s="2" t="s">
        <v>3</v>
      </c>
      <c r="DJ832" s="2" t="s">
        <v>3</v>
      </c>
      <c r="DK832" s="2" t="s">
        <v>3</v>
      </c>
      <c r="DL832" s="2" t="s">
        <v>3</v>
      </c>
      <c r="DM832" s="2" t="s">
        <v>3</v>
      </c>
      <c r="DN832" s="2">
        <v>0</v>
      </c>
      <c r="DO832" s="2">
        <v>0</v>
      </c>
      <c r="DP832" s="2">
        <v>1</v>
      </c>
      <c r="DQ832" s="2">
        <v>1</v>
      </c>
      <c r="DR832" s="2"/>
      <c r="DS832" s="2"/>
      <c r="DT832" s="2"/>
      <c r="DU832" s="2">
        <v>1009</v>
      </c>
      <c r="DV832" s="2" t="s">
        <v>32</v>
      </c>
      <c r="DW832" s="2" t="s">
        <v>32</v>
      </c>
      <c r="DX832" s="2">
        <v>1000</v>
      </c>
      <c r="DY832" s="2"/>
      <c r="DZ832" s="2"/>
      <c r="EA832" s="2"/>
      <c r="EB832" s="2"/>
      <c r="EC832" s="2"/>
      <c r="ED832" s="2"/>
      <c r="EE832" s="2">
        <v>31102119</v>
      </c>
      <c r="EF832" s="2">
        <v>8</v>
      </c>
      <c r="EG832" s="2" t="s">
        <v>34</v>
      </c>
      <c r="EH832" s="2">
        <v>0</v>
      </c>
      <c r="EI832" s="2" t="s">
        <v>3</v>
      </c>
      <c r="EJ832" s="2">
        <v>1</v>
      </c>
      <c r="EK832" s="2">
        <v>500001</v>
      </c>
      <c r="EL832" s="2" t="s">
        <v>35</v>
      </c>
      <c r="EM832" s="2" t="s">
        <v>36</v>
      </c>
      <c r="EN832" s="2"/>
      <c r="EO832" s="2" t="s">
        <v>3</v>
      </c>
      <c r="EP832" s="2"/>
      <c r="EQ832" s="2">
        <v>0</v>
      </c>
      <c r="ER832" s="2">
        <v>10068</v>
      </c>
      <c r="ES832" s="2">
        <v>10068</v>
      </c>
      <c r="ET832" s="2">
        <v>0</v>
      </c>
      <c r="EU832" s="2">
        <v>0</v>
      </c>
      <c r="EV832" s="2">
        <v>0</v>
      </c>
      <c r="EW832" s="2">
        <v>0</v>
      </c>
      <c r="EX832" s="2">
        <v>0</v>
      </c>
      <c r="EY832" s="2">
        <v>0</v>
      </c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>
        <v>0</v>
      </c>
      <c r="FR832" s="2">
        <f t="shared" si="771"/>
        <v>0</v>
      </c>
      <c r="FS832" s="2">
        <v>0</v>
      </c>
      <c r="FT832" s="2"/>
      <c r="FU832" s="2"/>
      <c r="FV832" s="2"/>
      <c r="FW832" s="2"/>
      <c r="FX832" s="2">
        <v>0</v>
      </c>
      <c r="FY832" s="2">
        <v>0</v>
      </c>
      <c r="FZ832" s="2"/>
      <c r="GA832" s="2" t="s">
        <v>3</v>
      </c>
      <c r="GB832" s="2"/>
      <c r="GC832" s="2"/>
      <c r="GD832" s="2">
        <v>1</v>
      </c>
      <c r="GE832" s="2"/>
      <c r="GF832" s="2">
        <v>960438781</v>
      </c>
      <c r="GG832" s="2">
        <v>2</v>
      </c>
      <c r="GH832" s="2">
        <v>1</v>
      </c>
      <c r="GI832" s="2">
        <v>-2</v>
      </c>
      <c r="GJ832" s="2">
        <v>0</v>
      </c>
      <c r="GK832" s="2">
        <v>0</v>
      </c>
      <c r="GL832" s="2">
        <f t="shared" si="772"/>
        <v>0</v>
      </c>
      <c r="GM832" s="2">
        <f t="shared" si="773"/>
        <v>94.64</v>
      </c>
      <c r="GN832" s="2">
        <f t="shared" si="774"/>
        <v>94.64</v>
      </c>
      <c r="GO832" s="2">
        <f t="shared" si="775"/>
        <v>0</v>
      </c>
      <c r="GP832" s="2">
        <f t="shared" si="776"/>
        <v>0</v>
      </c>
      <c r="GQ832" s="2"/>
      <c r="GR832" s="2">
        <v>0</v>
      </c>
      <c r="GS832" s="2">
        <v>3</v>
      </c>
      <c r="GT832" s="2">
        <v>0</v>
      </c>
      <c r="GU832" s="2" t="s">
        <v>3</v>
      </c>
      <c r="GV832" s="2">
        <f t="shared" si="777"/>
        <v>0</v>
      </c>
      <c r="GW832" s="2">
        <v>1</v>
      </c>
      <c r="GX832" s="2">
        <f t="shared" si="778"/>
        <v>0</v>
      </c>
      <c r="GY832" s="2"/>
      <c r="GZ832" s="2"/>
      <c r="HA832" s="2">
        <v>0</v>
      </c>
      <c r="HB832" s="2">
        <v>0</v>
      </c>
      <c r="HC832" s="2">
        <f t="shared" si="779"/>
        <v>0</v>
      </c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>
        <v>0</v>
      </c>
      <c r="IL832" s="2"/>
      <c r="IM832" s="2"/>
      <c r="IN832" s="2"/>
      <c r="IO832" s="2"/>
      <c r="IP832" s="2"/>
      <c r="IQ832" s="2"/>
      <c r="IR832" s="2"/>
      <c r="IS832" s="2"/>
      <c r="IT832" s="2"/>
      <c r="IU832" s="2"/>
    </row>
    <row r="833" spans="1:255">
      <c r="A833">
        <v>17</v>
      </c>
      <c r="B833">
        <v>1</v>
      </c>
      <c r="E833" t="s">
        <v>402</v>
      </c>
      <c r="F833" t="s">
        <v>30</v>
      </c>
      <c r="G833" t="s">
        <v>31</v>
      </c>
      <c r="H833" t="s">
        <v>32</v>
      </c>
      <c r="I833">
        <v>9.4000000000000004E-3</v>
      </c>
      <c r="J833">
        <v>0</v>
      </c>
      <c r="O833">
        <f t="shared" si="745"/>
        <v>94.64</v>
      </c>
      <c r="P833">
        <f t="shared" si="746"/>
        <v>94.64</v>
      </c>
      <c r="Q833">
        <f t="shared" si="747"/>
        <v>0</v>
      </c>
      <c r="R833">
        <f t="shared" si="748"/>
        <v>0</v>
      </c>
      <c r="S833">
        <f t="shared" si="749"/>
        <v>0</v>
      </c>
      <c r="T833">
        <f t="shared" si="750"/>
        <v>0</v>
      </c>
      <c r="U833">
        <f t="shared" si="751"/>
        <v>0</v>
      </c>
      <c r="V833">
        <f t="shared" si="752"/>
        <v>0</v>
      </c>
      <c r="W833">
        <f t="shared" si="753"/>
        <v>0</v>
      </c>
      <c r="X833">
        <f t="shared" si="754"/>
        <v>0</v>
      </c>
      <c r="Y833">
        <f t="shared" si="755"/>
        <v>0</v>
      </c>
      <c r="AA833">
        <v>33304960</v>
      </c>
      <c r="AB833">
        <f t="shared" si="756"/>
        <v>10068</v>
      </c>
      <c r="AC833">
        <f t="shared" si="757"/>
        <v>10068</v>
      </c>
      <c r="AD833">
        <f>ROUND((((ET833)-(EU833))+AE833),2)</f>
        <v>0</v>
      </c>
      <c r="AE833">
        <f t="shared" si="780"/>
        <v>0</v>
      </c>
      <c r="AF833">
        <f t="shared" si="780"/>
        <v>0</v>
      </c>
      <c r="AG833">
        <f t="shared" si="758"/>
        <v>0</v>
      </c>
      <c r="AH833">
        <f t="shared" si="781"/>
        <v>0</v>
      </c>
      <c r="AI833">
        <f t="shared" si="781"/>
        <v>0</v>
      </c>
      <c r="AJ833">
        <f t="shared" si="759"/>
        <v>0</v>
      </c>
      <c r="AK833">
        <v>10068</v>
      </c>
      <c r="AL833">
        <v>10068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1</v>
      </c>
      <c r="AW833">
        <v>1</v>
      </c>
      <c r="AZ833">
        <v>1</v>
      </c>
      <c r="BA833">
        <v>1</v>
      </c>
      <c r="BB833">
        <v>1</v>
      </c>
      <c r="BC833">
        <v>1</v>
      </c>
      <c r="BD833" t="s">
        <v>3</v>
      </c>
      <c r="BE833" t="s">
        <v>3</v>
      </c>
      <c r="BF833" t="s">
        <v>3</v>
      </c>
      <c r="BG833" t="s">
        <v>3</v>
      </c>
      <c r="BH833">
        <v>3</v>
      </c>
      <c r="BI833">
        <v>1</v>
      </c>
      <c r="BJ833" t="s">
        <v>33</v>
      </c>
      <c r="BM833">
        <v>500001</v>
      </c>
      <c r="BN833">
        <v>0</v>
      </c>
      <c r="BO833" t="s">
        <v>3</v>
      </c>
      <c r="BP833">
        <v>0</v>
      </c>
      <c r="BQ833">
        <v>8</v>
      </c>
      <c r="BR833">
        <v>0</v>
      </c>
      <c r="BS833">
        <v>1</v>
      </c>
      <c r="BT833">
        <v>1</v>
      </c>
      <c r="BU833">
        <v>1</v>
      </c>
      <c r="BV833">
        <v>1</v>
      </c>
      <c r="BW833">
        <v>1</v>
      </c>
      <c r="BX833">
        <v>1</v>
      </c>
      <c r="BY833" t="s">
        <v>3</v>
      </c>
      <c r="BZ833">
        <v>0</v>
      </c>
      <c r="CA833">
        <v>0</v>
      </c>
      <c r="CE833">
        <v>0</v>
      </c>
      <c r="CF833">
        <v>0</v>
      </c>
      <c r="CG833">
        <v>0</v>
      </c>
      <c r="CM833">
        <v>0</v>
      </c>
      <c r="CN833" t="s">
        <v>3</v>
      </c>
      <c r="CO833">
        <v>0</v>
      </c>
      <c r="CP833">
        <f t="shared" si="760"/>
        <v>94.64</v>
      </c>
      <c r="CQ833">
        <f t="shared" si="761"/>
        <v>10068</v>
      </c>
      <c r="CR833">
        <f t="shared" si="762"/>
        <v>0</v>
      </c>
      <c r="CS833">
        <f t="shared" si="763"/>
        <v>0</v>
      </c>
      <c r="CT833">
        <f t="shared" si="764"/>
        <v>0</v>
      </c>
      <c r="CU833">
        <f t="shared" si="765"/>
        <v>0</v>
      </c>
      <c r="CV833">
        <f t="shared" si="766"/>
        <v>0</v>
      </c>
      <c r="CW833">
        <f t="shared" si="767"/>
        <v>0</v>
      </c>
      <c r="CX833">
        <f t="shared" si="768"/>
        <v>0</v>
      </c>
      <c r="CY833">
        <f t="shared" si="769"/>
        <v>0</v>
      </c>
      <c r="CZ833">
        <f t="shared" si="770"/>
        <v>0</v>
      </c>
      <c r="DC833" t="s">
        <v>3</v>
      </c>
      <c r="DD833" t="s">
        <v>3</v>
      </c>
      <c r="DE833" t="s">
        <v>3</v>
      </c>
      <c r="DF833" t="s">
        <v>3</v>
      </c>
      <c r="DG833" t="s">
        <v>3</v>
      </c>
      <c r="DH833" t="s">
        <v>3</v>
      </c>
      <c r="DI833" t="s">
        <v>3</v>
      </c>
      <c r="DJ833" t="s">
        <v>3</v>
      </c>
      <c r="DK833" t="s">
        <v>3</v>
      </c>
      <c r="DL833" t="s">
        <v>3</v>
      </c>
      <c r="DM833" t="s">
        <v>3</v>
      </c>
      <c r="DN833">
        <v>0</v>
      </c>
      <c r="DO833">
        <v>0</v>
      </c>
      <c r="DP833">
        <v>1</v>
      </c>
      <c r="DQ833">
        <v>1</v>
      </c>
      <c r="DU833">
        <v>1009</v>
      </c>
      <c r="DV833" t="s">
        <v>32</v>
      </c>
      <c r="DW833" t="s">
        <v>32</v>
      </c>
      <c r="DX833">
        <v>1000</v>
      </c>
      <c r="EE833">
        <v>31102119</v>
      </c>
      <c r="EF833">
        <v>8</v>
      </c>
      <c r="EG833" t="s">
        <v>34</v>
      </c>
      <c r="EH833">
        <v>0</v>
      </c>
      <c r="EI833" t="s">
        <v>3</v>
      </c>
      <c r="EJ833">
        <v>1</v>
      </c>
      <c r="EK833">
        <v>500001</v>
      </c>
      <c r="EL833" t="s">
        <v>35</v>
      </c>
      <c r="EM833" t="s">
        <v>36</v>
      </c>
      <c r="EO833" t="s">
        <v>3</v>
      </c>
      <c r="EQ833">
        <v>0</v>
      </c>
      <c r="ER833">
        <v>10068</v>
      </c>
      <c r="ES833">
        <v>10068</v>
      </c>
      <c r="ET833">
        <v>0</v>
      </c>
      <c r="EU833">
        <v>0</v>
      </c>
      <c r="EV833">
        <v>0</v>
      </c>
      <c r="EW833">
        <v>0</v>
      </c>
      <c r="EX833">
        <v>0</v>
      </c>
      <c r="EY833">
        <v>0</v>
      </c>
      <c r="FQ833">
        <v>0</v>
      </c>
      <c r="FR833">
        <f t="shared" si="771"/>
        <v>0</v>
      </c>
      <c r="FS833">
        <v>0</v>
      </c>
      <c r="FX833">
        <v>0</v>
      </c>
      <c r="FY833">
        <v>0</v>
      </c>
      <c r="GA833" t="s">
        <v>3</v>
      </c>
      <c r="GD833">
        <v>1</v>
      </c>
      <c r="GF833">
        <v>960438781</v>
      </c>
      <c r="GG833">
        <v>2</v>
      </c>
      <c r="GH833">
        <v>1</v>
      </c>
      <c r="GI833">
        <v>-2</v>
      </c>
      <c r="GJ833">
        <v>0</v>
      </c>
      <c r="GK833">
        <v>0</v>
      </c>
      <c r="GL833">
        <f t="shared" si="772"/>
        <v>0</v>
      </c>
      <c r="GM833">
        <f t="shared" si="773"/>
        <v>94.64</v>
      </c>
      <c r="GN833">
        <f t="shared" si="774"/>
        <v>94.64</v>
      </c>
      <c r="GO833">
        <f t="shared" si="775"/>
        <v>0</v>
      </c>
      <c r="GP833">
        <f t="shared" si="776"/>
        <v>0</v>
      </c>
      <c r="GR833">
        <v>0</v>
      </c>
      <c r="GS833">
        <v>3</v>
      </c>
      <c r="GT833">
        <v>0</v>
      </c>
      <c r="GU833" t="s">
        <v>3</v>
      </c>
      <c r="GV833">
        <f t="shared" si="777"/>
        <v>0</v>
      </c>
      <c r="GW833">
        <v>1</v>
      </c>
      <c r="GX833">
        <f t="shared" si="778"/>
        <v>0</v>
      </c>
      <c r="HA833">
        <v>0</v>
      </c>
      <c r="HB833">
        <v>0</v>
      </c>
      <c r="HC833">
        <f t="shared" si="779"/>
        <v>0</v>
      </c>
      <c r="IK833">
        <v>0</v>
      </c>
    </row>
    <row r="834" spans="1:255">
      <c r="A834" s="2">
        <v>17</v>
      </c>
      <c r="B834" s="2">
        <v>1</v>
      </c>
      <c r="C834" s="2"/>
      <c r="D834" s="2"/>
      <c r="E834" s="2" t="s">
        <v>403</v>
      </c>
      <c r="F834" s="2" t="s">
        <v>38</v>
      </c>
      <c r="G834" s="2" t="s">
        <v>404</v>
      </c>
      <c r="H834" s="2" t="s">
        <v>40</v>
      </c>
      <c r="I834" s="2">
        <v>1</v>
      </c>
      <c r="J834" s="2">
        <v>0</v>
      </c>
      <c r="K834" s="2"/>
      <c r="L834" s="2"/>
      <c r="M834" s="2"/>
      <c r="N834" s="2"/>
      <c r="O834" s="2">
        <f t="shared" si="745"/>
        <v>0</v>
      </c>
      <c r="P834" s="2">
        <f t="shared" si="746"/>
        <v>0</v>
      </c>
      <c r="Q834" s="2">
        <f t="shared" si="747"/>
        <v>0</v>
      </c>
      <c r="R834" s="2">
        <f t="shared" si="748"/>
        <v>0</v>
      </c>
      <c r="S834" s="2">
        <f t="shared" si="749"/>
        <v>0</v>
      </c>
      <c r="T834" s="2">
        <f t="shared" si="750"/>
        <v>0</v>
      </c>
      <c r="U834" s="2">
        <f t="shared" si="751"/>
        <v>0</v>
      </c>
      <c r="V834" s="2">
        <f t="shared" si="752"/>
        <v>0</v>
      </c>
      <c r="W834" s="2">
        <f t="shared" si="753"/>
        <v>0</v>
      </c>
      <c r="X834" s="2">
        <f t="shared" si="754"/>
        <v>0</v>
      </c>
      <c r="Y834" s="2">
        <f t="shared" si="755"/>
        <v>0</v>
      </c>
      <c r="Z834" s="2"/>
      <c r="AA834" s="2">
        <v>33304975</v>
      </c>
      <c r="AB834" s="2">
        <f t="shared" si="756"/>
        <v>0</v>
      </c>
      <c r="AC834" s="2">
        <f t="shared" si="757"/>
        <v>0</v>
      </c>
      <c r="AD834" s="2">
        <f>ROUND((((ET834)-(EU834))+AE834),2)</f>
        <v>0</v>
      </c>
      <c r="AE834" s="2">
        <f t="shared" si="780"/>
        <v>0</v>
      </c>
      <c r="AF834" s="2">
        <f t="shared" si="780"/>
        <v>0</v>
      </c>
      <c r="AG834" s="2">
        <f t="shared" si="758"/>
        <v>0</v>
      </c>
      <c r="AH834" s="2">
        <f t="shared" si="781"/>
        <v>0</v>
      </c>
      <c r="AI834" s="2">
        <f t="shared" si="781"/>
        <v>0</v>
      </c>
      <c r="AJ834" s="2">
        <f t="shared" si="759"/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1</v>
      </c>
      <c r="AW834" s="2">
        <v>1</v>
      </c>
      <c r="AX834" s="2"/>
      <c r="AY834" s="2"/>
      <c r="AZ834" s="2">
        <v>1</v>
      </c>
      <c r="BA834" s="2">
        <v>1</v>
      </c>
      <c r="BB834" s="2">
        <v>1</v>
      </c>
      <c r="BC834" s="2">
        <v>1</v>
      </c>
      <c r="BD834" s="2" t="s">
        <v>3</v>
      </c>
      <c r="BE834" s="2" t="s">
        <v>3</v>
      </c>
      <c r="BF834" s="2" t="s">
        <v>3</v>
      </c>
      <c r="BG834" s="2" t="s">
        <v>3</v>
      </c>
      <c r="BH834" s="2">
        <v>3</v>
      </c>
      <c r="BI834" s="2">
        <v>3</v>
      </c>
      <c r="BJ834" s="2" t="s">
        <v>3</v>
      </c>
      <c r="BK834" s="2"/>
      <c r="BL834" s="2"/>
      <c r="BM834" s="2">
        <v>1100</v>
      </c>
      <c r="BN834" s="2">
        <v>0</v>
      </c>
      <c r="BO834" s="2" t="s">
        <v>3</v>
      </c>
      <c r="BP834" s="2">
        <v>0</v>
      </c>
      <c r="BQ834" s="2">
        <v>21</v>
      </c>
      <c r="BR834" s="2">
        <v>0</v>
      </c>
      <c r="BS834" s="2">
        <v>1</v>
      </c>
      <c r="BT834" s="2">
        <v>1</v>
      </c>
      <c r="BU834" s="2">
        <v>1</v>
      </c>
      <c r="BV834" s="2">
        <v>1</v>
      </c>
      <c r="BW834" s="2">
        <v>1</v>
      </c>
      <c r="BX834" s="2">
        <v>1</v>
      </c>
      <c r="BY834" s="2" t="s">
        <v>3</v>
      </c>
      <c r="BZ834" s="2">
        <v>0</v>
      </c>
      <c r="CA834" s="2">
        <v>0</v>
      </c>
      <c r="CB834" s="2"/>
      <c r="CC834" s="2"/>
      <c r="CD834" s="2"/>
      <c r="CE834" s="2">
        <v>0</v>
      </c>
      <c r="CF834" s="2">
        <v>0</v>
      </c>
      <c r="CG834" s="2">
        <v>0</v>
      </c>
      <c r="CH834" s="2"/>
      <c r="CI834" s="2"/>
      <c r="CJ834" s="2"/>
      <c r="CK834" s="2"/>
      <c r="CL834" s="2"/>
      <c r="CM834" s="2">
        <v>0</v>
      </c>
      <c r="CN834" s="2" t="s">
        <v>3</v>
      </c>
      <c r="CO834" s="2">
        <v>0</v>
      </c>
      <c r="CP834" s="2">
        <f t="shared" si="760"/>
        <v>0</v>
      </c>
      <c r="CQ834" s="2">
        <f t="shared" si="761"/>
        <v>0</v>
      </c>
      <c r="CR834" s="2">
        <f t="shared" si="762"/>
        <v>0</v>
      </c>
      <c r="CS834" s="2">
        <f t="shared" si="763"/>
        <v>0</v>
      </c>
      <c r="CT834" s="2">
        <f t="shared" si="764"/>
        <v>0</v>
      </c>
      <c r="CU834" s="2">
        <f t="shared" si="765"/>
        <v>0</v>
      </c>
      <c r="CV834" s="2">
        <f t="shared" si="766"/>
        <v>0</v>
      </c>
      <c r="CW834" s="2">
        <f t="shared" si="767"/>
        <v>0</v>
      </c>
      <c r="CX834" s="2">
        <f t="shared" si="768"/>
        <v>0</v>
      </c>
      <c r="CY834" s="2">
        <f t="shared" si="769"/>
        <v>0</v>
      </c>
      <c r="CZ834" s="2">
        <f t="shared" si="770"/>
        <v>0</v>
      </c>
      <c r="DA834" s="2"/>
      <c r="DB834" s="2"/>
      <c r="DC834" s="2" t="s">
        <v>3</v>
      </c>
      <c r="DD834" s="2" t="s">
        <v>3</v>
      </c>
      <c r="DE834" s="2" t="s">
        <v>3</v>
      </c>
      <c r="DF834" s="2" t="s">
        <v>3</v>
      </c>
      <c r="DG834" s="2" t="s">
        <v>3</v>
      </c>
      <c r="DH834" s="2" t="s">
        <v>3</v>
      </c>
      <c r="DI834" s="2" t="s">
        <v>3</v>
      </c>
      <c r="DJ834" s="2" t="s">
        <v>3</v>
      </c>
      <c r="DK834" s="2" t="s">
        <v>3</v>
      </c>
      <c r="DL834" s="2" t="s">
        <v>3</v>
      </c>
      <c r="DM834" s="2" t="s">
        <v>3</v>
      </c>
      <c r="DN834" s="2">
        <v>0</v>
      </c>
      <c r="DO834" s="2">
        <v>0</v>
      </c>
      <c r="DP834" s="2">
        <v>1</v>
      </c>
      <c r="DQ834" s="2">
        <v>1</v>
      </c>
      <c r="DR834" s="2"/>
      <c r="DS834" s="2"/>
      <c r="DT834" s="2"/>
      <c r="DU834" s="2">
        <v>1010</v>
      </c>
      <c r="DV834" s="2" t="s">
        <v>40</v>
      </c>
      <c r="DW834" s="2" t="s">
        <v>40</v>
      </c>
      <c r="DX834" s="2">
        <v>1</v>
      </c>
      <c r="DY834" s="2"/>
      <c r="DZ834" s="2"/>
      <c r="EA834" s="2"/>
      <c r="EB834" s="2"/>
      <c r="EC834" s="2"/>
      <c r="ED834" s="2"/>
      <c r="EE834" s="2">
        <v>31102366</v>
      </c>
      <c r="EF834" s="2">
        <v>8</v>
      </c>
      <c r="EG834" s="2" t="s">
        <v>34</v>
      </c>
      <c r="EH834" s="2">
        <v>0</v>
      </c>
      <c r="EI834" s="2" t="s">
        <v>3</v>
      </c>
      <c r="EJ834" s="2">
        <v>1</v>
      </c>
      <c r="EK834" s="2">
        <v>1100</v>
      </c>
      <c r="EL834" s="2" t="s">
        <v>41</v>
      </c>
      <c r="EM834" s="2" t="s">
        <v>42</v>
      </c>
      <c r="EN834" s="2"/>
      <c r="EO834" s="2" t="s">
        <v>3</v>
      </c>
      <c r="EP834" s="2"/>
      <c r="EQ834" s="2">
        <v>0</v>
      </c>
      <c r="ER834" s="2">
        <v>0</v>
      </c>
      <c r="ES834" s="2">
        <v>0</v>
      </c>
      <c r="ET834" s="2">
        <v>0</v>
      </c>
      <c r="EU834" s="2">
        <v>0</v>
      </c>
      <c r="EV834" s="2">
        <v>0</v>
      </c>
      <c r="EW834" s="2">
        <v>0</v>
      </c>
      <c r="EX834" s="2">
        <v>0</v>
      </c>
      <c r="EY834" s="2">
        <v>0</v>
      </c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>
        <v>0</v>
      </c>
      <c r="FR834" s="2">
        <f t="shared" si="771"/>
        <v>0</v>
      </c>
      <c r="FS834" s="2">
        <v>0</v>
      </c>
      <c r="FT834" s="2"/>
      <c r="FU834" s="2"/>
      <c r="FV834" s="2"/>
      <c r="FW834" s="2"/>
      <c r="FX834" s="2">
        <v>0</v>
      </c>
      <c r="FY834" s="2">
        <v>0</v>
      </c>
      <c r="FZ834" s="2"/>
      <c r="GA834" s="2" t="s">
        <v>3</v>
      </c>
      <c r="GB834" s="2"/>
      <c r="GC834" s="2"/>
      <c r="GD834" s="2">
        <v>1</v>
      </c>
      <c r="GE834" s="2"/>
      <c r="GF834" s="2">
        <v>-1124103183</v>
      </c>
      <c r="GG834" s="2">
        <v>2</v>
      </c>
      <c r="GH834" s="2">
        <v>0</v>
      </c>
      <c r="GI834" s="2">
        <v>-2</v>
      </c>
      <c r="GJ834" s="2">
        <v>0</v>
      </c>
      <c r="GK834" s="2">
        <v>0</v>
      </c>
      <c r="GL834" s="2">
        <f t="shared" si="772"/>
        <v>0</v>
      </c>
      <c r="GM834" s="2">
        <f t="shared" si="773"/>
        <v>0</v>
      </c>
      <c r="GN834" s="2">
        <f t="shared" si="774"/>
        <v>0</v>
      </c>
      <c r="GO834" s="2">
        <f t="shared" si="775"/>
        <v>0</v>
      </c>
      <c r="GP834" s="2">
        <f t="shared" si="776"/>
        <v>0</v>
      </c>
      <c r="GQ834" s="2"/>
      <c r="GR834" s="2">
        <v>0</v>
      </c>
      <c r="GS834" s="2">
        <v>3</v>
      </c>
      <c r="GT834" s="2">
        <v>0</v>
      </c>
      <c r="GU834" s="2" t="s">
        <v>3</v>
      </c>
      <c r="GV834" s="2">
        <f t="shared" si="777"/>
        <v>0</v>
      </c>
      <c r="GW834" s="2">
        <v>1</v>
      </c>
      <c r="GX834" s="2">
        <f t="shared" si="778"/>
        <v>0</v>
      </c>
      <c r="GY834" s="2"/>
      <c r="GZ834" s="2"/>
      <c r="HA834" s="2">
        <v>0</v>
      </c>
      <c r="HB834" s="2">
        <v>0</v>
      </c>
      <c r="HC834" s="2">
        <f t="shared" si="779"/>
        <v>0</v>
      </c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>
        <v>0</v>
      </c>
      <c r="IL834" s="2"/>
      <c r="IM834" s="2"/>
      <c r="IN834" s="2"/>
      <c r="IO834" s="2"/>
      <c r="IP834" s="2"/>
      <c r="IQ834" s="2"/>
      <c r="IR834" s="2"/>
      <c r="IS834" s="2"/>
      <c r="IT834" s="2"/>
      <c r="IU834" s="2"/>
    </row>
    <row r="835" spans="1:255">
      <c r="A835">
        <v>17</v>
      </c>
      <c r="B835">
        <v>1</v>
      </c>
      <c r="E835" t="s">
        <v>403</v>
      </c>
      <c r="F835" t="s">
        <v>38</v>
      </c>
      <c r="G835" t="s">
        <v>404</v>
      </c>
      <c r="H835" t="s">
        <v>40</v>
      </c>
      <c r="I835">
        <v>1</v>
      </c>
      <c r="J835">
        <v>0</v>
      </c>
      <c r="O835">
        <f t="shared" si="745"/>
        <v>91805.71</v>
      </c>
      <c r="P835">
        <f t="shared" si="746"/>
        <v>91805.71</v>
      </c>
      <c r="Q835">
        <f t="shared" si="747"/>
        <v>0</v>
      </c>
      <c r="R835">
        <f t="shared" si="748"/>
        <v>0</v>
      </c>
      <c r="S835">
        <f t="shared" si="749"/>
        <v>0</v>
      </c>
      <c r="T835">
        <f t="shared" si="750"/>
        <v>0</v>
      </c>
      <c r="U835">
        <f t="shared" si="751"/>
        <v>0</v>
      </c>
      <c r="V835">
        <f t="shared" si="752"/>
        <v>0</v>
      </c>
      <c r="W835">
        <f t="shared" si="753"/>
        <v>0</v>
      </c>
      <c r="X835">
        <f t="shared" si="754"/>
        <v>0</v>
      </c>
      <c r="Y835">
        <f t="shared" si="755"/>
        <v>0</v>
      </c>
      <c r="AA835">
        <v>33304960</v>
      </c>
      <c r="AB835">
        <f t="shared" si="756"/>
        <v>91805.71</v>
      </c>
      <c r="AC835">
        <f t="shared" si="757"/>
        <v>91805.71</v>
      </c>
      <c r="AD835">
        <f>ROUND((((ET835)-(EU835))+AE835),2)</f>
        <v>0</v>
      </c>
      <c r="AE835">
        <f t="shared" si="780"/>
        <v>0</v>
      </c>
      <c r="AF835">
        <f t="shared" si="780"/>
        <v>0</v>
      </c>
      <c r="AG835">
        <f t="shared" si="758"/>
        <v>0</v>
      </c>
      <c r="AH835">
        <f t="shared" si="781"/>
        <v>0</v>
      </c>
      <c r="AI835">
        <f t="shared" si="781"/>
        <v>0</v>
      </c>
      <c r="AJ835">
        <f t="shared" si="759"/>
        <v>0</v>
      </c>
      <c r="AK835">
        <v>91805.71</v>
      </c>
      <c r="AL835">
        <v>91805.71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1</v>
      </c>
      <c r="AW835">
        <v>1</v>
      </c>
      <c r="AZ835">
        <v>1</v>
      </c>
      <c r="BA835">
        <v>1</v>
      </c>
      <c r="BB835">
        <v>1</v>
      </c>
      <c r="BC835">
        <v>1</v>
      </c>
      <c r="BD835" t="s">
        <v>3</v>
      </c>
      <c r="BE835" t="s">
        <v>3</v>
      </c>
      <c r="BF835" t="s">
        <v>3</v>
      </c>
      <c r="BG835" t="s">
        <v>3</v>
      </c>
      <c r="BH835">
        <v>3</v>
      </c>
      <c r="BI835">
        <v>3</v>
      </c>
      <c r="BJ835" t="s">
        <v>3</v>
      </c>
      <c r="BM835">
        <v>1100</v>
      </c>
      <c r="BN835">
        <v>0</v>
      </c>
      <c r="BO835" t="s">
        <v>3</v>
      </c>
      <c r="BP835">
        <v>0</v>
      </c>
      <c r="BQ835">
        <v>21</v>
      </c>
      <c r="BR835">
        <v>0</v>
      </c>
      <c r="BS835">
        <v>1</v>
      </c>
      <c r="BT835">
        <v>1</v>
      </c>
      <c r="BU835">
        <v>1</v>
      </c>
      <c r="BV835">
        <v>1</v>
      </c>
      <c r="BW835">
        <v>1</v>
      </c>
      <c r="BX835">
        <v>1</v>
      </c>
      <c r="BY835" t="s">
        <v>3</v>
      </c>
      <c r="BZ835">
        <v>0</v>
      </c>
      <c r="CA835">
        <v>0</v>
      </c>
      <c r="CE835">
        <v>0</v>
      </c>
      <c r="CF835">
        <v>0</v>
      </c>
      <c r="CG835">
        <v>0</v>
      </c>
      <c r="CM835">
        <v>0</v>
      </c>
      <c r="CN835" t="s">
        <v>3</v>
      </c>
      <c r="CO835">
        <v>0</v>
      </c>
      <c r="CP835">
        <f t="shared" si="760"/>
        <v>91805.71</v>
      </c>
      <c r="CQ835">
        <f t="shared" si="761"/>
        <v>91805.71</v>
      </c>
      <c r="CR835">
        <f t="shared" si="762"/>
        <v>0</v>
      </c>
      <c r="CS835">
        <f t="shared" si="763"/>
        <v>0</v>
      </c>
      <c r="CT835">
        <f t="shared" si="764"/>
        <v>0</v>
      </c>
      <c r="CU835">
        <f t="shared" si="765"/>
        <v>0</v>
      </c>
      <c r="CV835">
        <f t="shared" si="766"/>
        <v>0</v>
      </c>
      <c r="CW835">
        <f t="shared" si="767"/>
        <v>0</v>
      </c>
      <c r="CX835">
        <f t="shared" si="768"/>
        <v>0</v>
      </c>
      <c r="CY835">
        <f t="shared" si="769"/>
        <v>0</v>
      </c>
      <c r="CZ835">
        <f t="shared" si="770"/>
        <v>0</v>
      </c>
      <c r="DC835" t="s">
        <v>3</v>
      </c>
      <c r="DD835" t="s">
        <v>3</v>
      </c>
      <c r="DE835" t="s">
        <v>3</v>
      </c>
      <c r="DF835" t="s">
        <v>3</v>
      </c>
      <c r="DG835" t="s">
        <v>3</v>
      </c>
      <c r="DH835" t="s">
        <v>3</v>
      </c>
      <c r="DI835" t="s">
        <v>3</v>
      </c>
      <c r="DJ835" t="s">
        <v>3</v>
      </c>
      <c r="DK835" t="s">
        <v>3</v>
      </c>
      <c r="DL835" t="s">
        <v>3</v>
      </c>
      <c r="DM835" t="s">
        <v>3</v>
      </c>
      <c r="DN835">
        <v>0</v>
      </c>
      <c r="DO835">
        <v>0</v>
      </c>
      <c r="DP835">
        <v>1</v>
      </c>
      <c r="DQ835">
        <v>1</v>
      </c>
      <c r="DU835">
        <v>1010</v>
      </c>
      <c r="DV835" t="s">
        <v>40</v>
      </c>
      <c r="DW835" t="s">
        <v>40</v>
      </c>
      <c r="DX835">
        <v>1</v>
      </c>
      <c r="EE835">
        <v>31102366</v>
      </c>
      <c r="EF835">
        <v>8</v>
      </c>
      <c r="EG835" t="s">
        <v>34</v>
      </c>
      <c r="EH835">
        <v>0</v>
      </c>
      <c r="EI835" t="s">
        <v>3</v>
      </c>
      <c r="EJ835">
        <v>1</v>
      </c>
      <c r="EK835">
        <v>1100</v>
      </c>
      <c r="EL835" t="s">
        <v>41</v>
      </c>
      <c r="EM835" t="s">
        <v>42</v>
      </c>
      <c r="EO835" t="s">
        <v>3</v>
      </c>
      <c r="EQ835">
        <v>0</v>
      </c>
      <c r="ER835">
        <v>91805.71</v>
      </c>
      <c r="ES835">
        <v>91805.71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v>5</v>
      </c>
      <c r="FC835">
        <v>1</v>
      </c>
      <c r="FD835">
        <v>18</v>
      </c>
      <c r="FF835">
        <v>414304.11</v>
      </c>
      <c r="FQ835">
        <v>0</v>
      </c>
      <c r="FR835">
        <f t="shared" si="771"/>
        <v>91805.71</v>
      </c>
      <c r="FS835">
        <v>0</v>
      </c>
      <c r="FX835">
        <v>0</v>
      </c>
      <c r="FY835">
        <v>0</v>
      </c>
      <c r="GA835" t="s">
        <v>288</v>
      </c>
      <c r="GD835">
        <v>1</v>
      </c>
      <c r="GF835">
        <v>-1124103183</v>
      </c>
      <c r="GG835">
        <v>2</v>
      </c>
      <c r="GH835">
        <v>3</v>
      </c>
      <c r="GI835">
        <v>3</v>
      </c>
      <c r="GJ835">
        <v>0</v>
      </c>
      <c r="GK835">
        <v>0</v>
      </c>
      <c r="GL835">
        <f t="shared" si="772"/>
        <v>0</v>
      </c>
      <c r="GM835">
        <f t="shared" si="773"/>
        <v>91805.71</v>
      </c>
      <c r="GN835">
        <f t="shared" si="774"/>
        <v>0</v>
      </c>
      <c r="GO835">
        <f t="shared" si="775"/>
        <v>0</v>
      </c>
      <c r="GP835">
        <f t="shared" si="776"/>
        <v>0</v>
      </c>
      <c r="GR835">
        <v>1</v>
      </c>
      <c r="GS835">
        <v>1</v>
      </c>
      <c r="GT835">
        <v>0</v>
      </c>
      <c r="GU835" t="s">
        <v>3</v>
      </c>
      <c r="GV835">
        <f t="shared" si="777"/>
        <v>0</v>
      </c>
      <c r="GW835">
        <v>1</v>
      </c>
      <c r="GX835">
        <f t="shared" si="778"/>
        <v>0</v>
      </c>
      <c r="HA835">
        <v>0</v>
      </c>
      <c r="HB835">
        <v>0</v>
      </c>
      <c r="HC835">
        <f t="shared" si="779"/>
        <v>0</v>
      </c>
      <c r="IK835">
        <v>0</v>
      </c>
    </row>
    <row r="836" spans="1:255">
      <c r="A836" s="2">
        <v>17</v>
      </c>
      <c r="B836" s="2">
        <v>1</v>
      </c>
      <c r="C836" s="2">
        <f>ROW(SmtRes!A765)</f>
        <v>765</v>
      </c>
      <c r="D836" s="2">
        <f>ROW(EtalonRes!A874)</f>
        <v>874</v>
      </c>
      <c r="E836" s="2" t="s">
        <v>405</v>
      </c>
      <c r="F836" s="2" t="s">
        <v>45</v>
      </c>
      <c r="G836" s="2" t="s">
        <v>46</v>
      </c>
      <c r="H836" s="2" t="s">
        <v>47</v>
      </c>
      <c r="I836" s="2">
        <f>ROUND(3.14*1/4*2,9)</f>
        <v>1.57</v>
      </c>
      <c r="J836" s="2">
        <v>0</v>
      </c>
      <c r="K836" s="2"/>
      <c r="L836" s="2"/>
      <c r="M836" s="2"/>
      <c r="N836" s="2"/>
      <c r="O836" s="2">
        <f t="shared" si="745"/>
        <v>116.2</v>
      </c>
      <c r="P836" s="2">
        <f t="shared" si="746"/>
        <v>5.75</v>
      </c>
      <c r="Q836" s="2">
        <f t="shared" si="747"/>
        <v>1.55</v>
      </c>
      <c r="R836" s="2">
        <f t="shared" si="748"/>
        <v>0.28000000000000003</v>
      </c>
      <c r="S836" s="2">
        <f t="shared" si="749"/>
        <v>108.9</v>
      </c>
      <c r="T836" s="2">
        <f t="shared" si="750"/>
        <v>0</v>
      </c>
      <c r="U836" s="2">
        <f t="shared" si="751"/>
        <v>12.457949999999999</v>
      </c>
      <c r="V836" s="2">
        <f t="shared" si="752"/>
        <v>2.3550000000000001E-2</v>
      </c>
      <c r="W836" s="2">
        <f t="shared" si="753"/>
        <v>0</v>
      </c>
      <c r="X836" s="2">
        <f t="shared" si="754"/>
        <v>125.56</v>
      </c>
      <c r="Y836" s="2">
        <f t="shared" si="755"/>
        <v>77.52</v>
      </c>
      <c r="Z836" s="2"/>
      <c r="AA836" s="2">
        <v>33304975</v>
      </c>
      <c r="AB836" s="2">
        <f t="shared" si="756"/>
        <v>74.010000000000005</v>
      </c>
      <c r="AC836" s="2">
        <f t="shared" si="757"/>
        <v>3.66</v>
      </c>
      <c r="AD836" s="2">
        <f>ROUND((((((ET836*1.2)*1.25))-(((EU836*1.2)*1.25)))+AE836),2)</f>
        <v>0.99</v>
      </c>
      <c r="AE836" s="2">
        <f>ROUND((((EU836*1.2)*1.25)),2)</f>
        <v>0.18</v>
      </c>
      <c r="AF836" s="2">
        <f>ROUND((((EV836*1.2)*1.15)),2)</f>
        <v>69.36</v>
      </c>
      <c r="AG836" s="2">
        <f t="shared" si="758"/>
        <v>0</v>
      </c>
      <c r="AH836" s="2">
        <f>(((EW836*1.2)*1.15))</f>
        <v>7.9349999999999987</v>
      </c>
      <c r="AI836" s="2">
        <f>(((EX836*1.2)*1.25))</f>
        <v>1.4999999999999999E-2</v>
      </c>
      <c r="AJ836" s="2">
        <f t="shared" si="759"/>
        <v>0</v>
      </c>
      <c r="AK836" s="2">
        <v>54.58</v>
      </c>
      <c r="AL836" s="2">
        <v>3.66</v>
      </c>
      <c r="AM836" s="2">
        <v>0.66</v>
      </c>
      <c r="AN836" s="2">
        <v>0.12</v>
      </c>
      <c r="AO836" s="2">
        <v>50.26</v>
      </c>
      <c r="AP836" s="2">
        <v>0</v>
      </c>
      <c r="AQ836" s="2">
        <v>5.75</v>
      </c>
      <c r="AR836" s="2">
        <v>0.01</v>
      </c>
      <c r="AS836" s="2">
        <v>0</v>
      </c>
      <c r="AT836" s="2">
        <v>115</v>
      </c>
      <c r="AU836" s="2">
        <v>71</v>
      </c>
      <c r="AV836" s="2">
        <v>1</v>
      </c>
      <c r="AW836" s="2">
        <v>1</v>
      </c>
      <c r="AX836" s="2"/>
      <c r="AY836" s="2"/>
      <c r="AZ836" s="2">
        <v>1</v>
      </c>
      <c r="BA836" s="2">
        <v>1</v>
      </c>
      <c r="BB836" s="2">
        <v>1</v>
      </c>
      <c r="BC836" s="2">
        <v>1</v>
      </c>
      <c r="BD836" s="2" t="s">
        <v>3</v>
      </c>
      <c r="BE836" s="2" t="s">
        <v>3</v>
      </c>
      <c r="BF836" s="2" t="s">
        <v>3</v>
      </c>
      <c r="BG836" s="2" t="s">
        <v>3</v>
      </c>
      <c r="BH836" s="2">
        <v>0</v>
      </c>
      <c r="BI836" s="2">
        <v>1</v>
      </c>
      <c r="BJ836" s="2" t="s">
        <v>48</v>
      </c>
      <c r="BK836" s="2"/>
      <c r="BL836" s="2"/>
      <c r="BM836" s="2">
        <v>20001</v>
      </c>
      <c r="BN836" s="2">
        <v>0</v>
      </c>
      <c r="BO836" s="2" t="s">
        <v>3</v>
      </c>
      <c r="BP836" s="2">
        <v>0</v>
      </c>
      <c r="BQ836" s="2">
        <v>2</v>
      </c>
      <c r="BR836" s="2">
        <v>0</v>
      </c>
      <c r="BS836" s="2">
        <v>1</v>
      </c>
      <c r="BT836" s="2">
        <v>1</v>
      </c>
      <c r="BU836" s="2">
        <v>1</v>
      </c>
      <c r="BV836" s="2">
        <v>1</v>
      </c>
      <c r="BW836" s="2">
        <v>1</v>
      </c>
      <c r="BX836" s="2">
        <v>1</v>
      </c>
      <c r="BY836" s="2" t="s">
        <v>3</v>
      </c>
      <c r="BZ836" s="2">
        <v>128</v>
      </c>
      <c r="CA836" s="2">
        <v>83</v>
      </c>
      <c r="CB836" s="2"/>
      <c r="CC836" s="2"/>
      <c r="CD836" s="2"/>
      <c r="CE836" s="2">
        <v>0</v>
      </c>
      <c r="CF836" s="2">
        <v>0</v>
      </c>
      <c r="CG836" s="2">
        <v>0</v>
      </c>
      <c r="CH836" s="2"/>
      <c r="CI836" s="2"/>
      <c r="CJ836" s="2"/>
      <c r="CK836" s="2"/>
      <c r="CL836" s="2"/>
      <c r="CM836" s="2">
        <v>0</v>
      </c>
      <c r="CN836" s="2" t="s">
        <v>954</v>
      </c>
      <c r="CO836" s="2">
        <v>0</v>
      </c>
      <c r="CP836" s="2">
        <f t="shared" si="760"/>
        <v>116.2</v>
      </c>
      <c r="CQ836" s="2">
        <f t="shared" si="761"/>
        <v>3.66</v>
      </c>
      <c r="CR836" s="2">
        <f t="shared" si="762"/>
        <v>0.99</v>
      </c>
      <c r="CS836" s="2">
        <f t="shared" si="763"/>
        <v>0.18</v>
      </c>
      <c r="CT836" s="2">
        <f t="shared" si="764"/>
        <v>69.36</v>
      </c>
      <c r="CU836" s="2">
        <f t="shared" si="765"/>
        <v>0</v>
      </c>
      <c r="CV836" s="2">
        <f t="shared" si="766"/>
        <v>7.9349999999999987</v>
      </c>
      <c r="CW836" s="2">
        <f t="shared" si="767"/>
        <v>1.4999999999999999E-2</v>
      </c>
      <c r="CX836" s="2">
        <f t="shared" si="768"/>
        <v>0</v>
      </c>
      <c r="CY836" s="2">
        <f t="shared" si="769"/>
        <v>125.557</v>
      </c>
      <c r="CZ836" s="2">
        <f t="shared" si="770"/>
        <v>77.517800000000008</v>
      </c>
      <c r="DA836" s="2"/>
      <c r="DB836" s="2"/>
      <c r="DC836" s="2" t="s">
        <v>3</v>
      </c>
      <c r="DD836" s="2" t="s">
        <v>3</v>
      </c>
      <c r="DE836" s="2" t="s">
        <v>21</v>
      </c>
      <c r="DF836" s="2" t="s">
        <v>21</v>
      </c>
      <c r="DG836" s="2" t="s">
        <v>22</v>
      </c>
      <c r="DH836" s="2" t="s">
        <v>3</v>
      </c>
      <c r="DI836" s="2" t="s">
        <v>22</v>
      </c>
      <c r="DJ836" s="2" t="s">
        <v>21</v>
      </c>
      <c r="DK836" s="2" t="s">
        <v>3</v>
      </c>
      <c r="DL836" s="2" t="s">
        <v>3</v>
      </c>
      <c r="DM836" s="2" t="s">
        <v>3</v>
      </c>
      <c r="DN836" s="2">
        <v>0</v>
      </c>
      <c r="DO836" s="2">
        <v>0</v>
      </c>
      <c r="DP836" s="2">
        <v>1</v>
      </c>
      <c r="DQ836" s="2">
        <v>1</v>
      </c>
      <c r="DR836" s="2"/>
      <c r="DS836" s="2"/>
      <c r="DT836" s="2"/>
      <c r="DU836" s="2">
        <v>1005</v>
      </c>
      <c r="DV836" s="2" t="s">
        <v>47</v>
      </c>
      <c r="DW836" s="2" t="s">
        <v>47</v>
      </c>
      <c r="DX836" s="2">
        <v>1</v>
      </c>
      <c r="DY836" s="2"/>
      <c r="DZ836" s="2"/>
      <c r="EA836" s="2"/>
      <c r="EB836" s="2"/>
      <c r="EC836" s="2"/>
      <c r="ED836" s="2"/>
      <c r="EE836" s="2">
        <v>31102217</v>
      </c>
      <c r="EF836" s="2">
        <v>2</v>
      </c>
      <c r="EG836" s="2" t="s">
        <v>23</v>
      </c>
      <c r="EH836" s="2">
        <v>0</v>
      </c>
      <c r="EI836" s="2" t="s">
        <v>3</v>
      </c>
      <c r="EJ836" s="2">
        <v>1</v>
      </c>
      <c r="EK836" s="2">
        <v>20001</v>
      </c>
      <c r="EL836" s="2" t="s">
        <v>24</v>
      </c>
      <c r="EM836" s="2" t="s">
        <v>25</v>
      </c>
      <c r="EN836" s="2"/>
      <c r="EO836" s="2" t="s">
        <v>26</v>
      </c>
      <c r="EP836" s="2"/>
      <c r="EQ836" s="2">
        <v>0</v>
      </c>
      <c r="ER836" s="2">
        <v>54.58</v>
      </c>
      <c r="ES836" s="2">
        <v>3.66</v>
      </c>
      <c r="ET836" s="2">
        <v>0.66</v>
      </c>
      <c r="EU836" s="2">
        <v>0.12</v>
      </c>
      <c r="EV836" s="2">
        <v>50.26</v>
      </c>
      <c r="EW836" s="2">
        <v>5.75</v>
      </c>
      <c r="EX836" s="2">
        <v>0.01</v>
      </c>
      <c r="EY836" s="2">
        <v>0</v>
      </c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>
        <v>0</v>
      </c>
      <c r="FR836" s="2">
        <f t="shared" si="771"/>
        <v>0</v>
      </c>
      <c r="FS836" s="2">
        <v>0</v>
      </c>
      <c r="FT836" s="2" t="s">
        <v>27</v>
      </c>
      <c r="FU836" s="2" t="s">
        <v>28</v>
      </c>
      <c r="FV836" s="2"/>
      <c r="FW836" s="2"/>
      <c r="FX836" s="2">
        <v>115.2</v>
      </c>
      <c r="FY836" s="2">
        <v>70.55</v>
      </c>
      <c r="FZ836" s="2"/>
      <c r="GA836" s="2" t="s">
        <v>3</v>
      </c>
      <c r="GB836" s="2"/>
      <c r="GC836" s="2"/>
      <c r="GD836" s="2">
        <v>1</v>
      </c>
      <c r="GE836" s="2"/>
      <c r="GF836" s="2">
        <v>115509146</v>
      </c>
      <c r="GG836" s="2">
        <v>2</v>
      </c>
      <c r="GH836" s="2">
        <v>1</v>
      </c>
      <c r="GI836" s="2">
        <v>-2</v>
      </c>
      <c r="GJ836" s="2">
        <v>0</v>
      </c>
      <c r="GK836" s="2">
        <v>0</v>
      </c>
      <c r="GL836" s="2">
        <f t="shared" si="772"/>
        <v>0</v>
      </c>
      <c r="GM836" s="2">
        <f t="shared" si="773"/>
        <v>319.27999999999997</v>
      </c>
      <c r="GN836" s="2">
        <f t="shared" si="774"/>
        <v>319.27999999999997</v>
      </c>
      <c r="GO836" s="2">
        <f t="shared" si="775"/>
        <v>0</v>
      </c>
      <c r="GP836" s="2">
        <f t="shared" si="776"/>
        <v>0</v>
      </c>
      <c r="GQ836" s="2"/>
      <c r="GR836" s="2">
        <v>0</v>
      </c>
      <c r="GS836" s="2">
        <v>3</v>
      </c>
      <c r="GT836" s="2">
        <v>0</v>
      </c>
      <c r="GU836" s="2" t="s">
        <v>3</v>
      </c>
      <c r="GV836" s="2">
        <f t="shared" si="777"/>
        <v>0</v>
      </c>
      <c r="GW836" s="2">
        <v>1</v>
      </c>
      <c r="GX836" s="2">
        <f t="shared" si="778"/>
        <v>0</v>
      </c>
      <c r="GY836" s="2"/>
      <c r="GZ836" s="2"/>
      <c r="HA836" s="2">
        <v>0</v>
      </c>
      <c r="HB836" s="2">
        <v>0</v>
      </c>
      <c r="HC836" s="2">
        <f t="shared" si="779"/>
        <v>0</v>
      </c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>
        <v>0</v>
      </c>
      <c r="IL836" s="2"/>
      <c r="IM836" s="2"/>
      <c r="IN836" s="2"/>
      <c r="IO836" s="2"/>
      <c r="IP836" s="2"/>
      <c r="IQ836" s="2"/>
      <c r="IR836" s="2"/>
      <c r="IS836" s="2"/>
      <c r="IT836" s="2"/>
      <c r="IU836" s="2"/>
    </row>
    <row r="837" spans="1:255">
      <c r="A837">
        <v>17</v>
      </c>
      <c r="B837">
        <v>1</v>
      </c>
      <c r="C837">
        <f>ROW(SmtRes!A770)</f>
        <v>770</v>
      </c>
      <c r="D837">
        <f>ROW(EtalonRes!A880)</f>
        <v>880</v>
      </c>
      <c r="E837" t="s">
        <v>405</v>
      </c>
      <c r="F837" t="s">
        <v>45</v>
      </c>
      <c r="G837" t="s">
        <v>46</v>
      </c>
      <c r="H837" t="s">
        <v>47</v>
      </c>
      <c r="I837">
        <f>ROUND(3.14*1/4*2,9)</f>
        <v>1.57</v>
      </c>
      <c r="J837">
        <v>0</v>
      </c>
      <c r="O837">
        <f t="shared" si="745"/>
        <v>116.2</v>
      </c>
      <c r="P837">
        <f t="shared" si="746"/>
        <v>5.75</v>
      </c>
      <c r="Q837">
        <f t="shared" si="747"/>
        <v>1.55</v>
      </c>
      <c r="R837">
        <f t="shared" si="748"/>
        <v>0.28000000000000003</v>
      </c>
      <c r="S837">
        <f t="shared" si="749"/>
        <v>108.9</v>
      </c>
      <c r="T837">
        <f t="shared" si="750"/>
        <v>0</v>
      </c>
      <c r="U837">
        <f t="shared" si="751"/>
        <v>12.457949999999999</v>
      </c>
      <c r="V837">
        <f t="shared" si="752"/>
        <v>2.3550000000000001E-2</v>
      </c>
      <c r="W837">
        <f t="shared" si="753"/>
        <v>0</v>
      </c>
      <c r="X837">
        <f t="shared" si="754"/>
        <v>125.56</v>
      </c>
      <c r="Y837">
        <f t="shared" si="755"/>
        <v>77.52</v>
      </c>
      <c r="AA837">
        <v>33304960</v>
      </c>
      <c r="AB837">
        <f t="shared" si="756"/>
        <v>74.010000000000005</v>
      </c>
      <c r="AC837">
        <f t="shared" si="757"/>
        <v>3.66</v>
      </c>
      <c r="AD837">
        <f>ROUND((((((ET837*1.2)*1.25))-(((EU837*1.2)*1.25)))+AE837),2)</f>
        <v>0.99</v>
      </c>
      <c r="AE837">
        <f>ROUND((((EU837*1.2)*1.25)),2)</f>
        <v>0.18</v>
      </c>
      <c r="AF837">
        <f>ROUND((((EV837*1.2)*1.15)),2)</f>
        <v>69.36</v>
      </c>
      <c r="AG837">
        <f t="shared" si="758"/>
        <v>0</v>
      </c>
      <c r="AH837">
        <f>(((EW837*1.2)*1.15))</f>
        <v>7.9349999999999987</v>
      </c>
      <c r="AI837">
        <f>(((EX837*1.2)*1.25))</f>
        <v>1.4999999999999999E-2</v>
      </c>
      <c r="AJ837">
        <f t="shared" si="759"/>
        <v>0</v>
      </c>
      <c r="AK837">
        <v>54.58</v>
      </c>
      <c r="AL837">
        <v>3.66</v>
      </c>
      <c r="AM837">
        <v>0.66</v>
      </c>
      <c r="AN837">
        <v>0.12</v>
      </c>
      <c r="AO837">
        <v>50.26</v>
      </c>
      <c r="AP837">
        <v>0</v>
      </c>
      <c r="AQ837">
        <v>5.75</v>
      </c>
      <c r="AR837">
        <v>0.01</v>
      </c>
      <c r="AS837">
        <v>0</v>
      </c>
      <c r="AT837">
        <v>115</v>
      </c>
      <c r="AU837">
        <v>71</v>
      </c>
      <c r="AV837">
        <v>1</v>
      </c>
      <c r="AW837">
        <v>1</v>
      </c>
      <c r="AZ837">
        <v>1</v>
      </c>
      <c r="BA837">
        <v>1</v>
      </c>
      <c r="BB837">
        <v>1</v>
      </c>
      <c r="BC837">
        <v>1</v>
      </c>
      <c r="BD837" t="s">
        <v>3</v>
      </c>
      <c r="BE837" t="s">
        <v>3</v>
      </c>
      <c r="BF837" t="s">
        <v>3</v>
      </c>
      <c r="BG837" t="s">
        <v>3</v>
      </c>
      <c r="BH837">
        <v>0</v>
      </c>
      <c r="BI837">
        <v>1</v>
      </c>
      <c r="BJ837" t="s">
        <v>48</v>
      </c>
      <c r="BM837">
        <v>20001</v>
      </c>
      <c r="BN837">
        <v>0</v>
      </c>
      <c r="BO837" t="s">
        <v>3</v>
      </c>
      <c r="BP837">
        <v>0</v>
      </c>
      <c r="BQ837">
        <v>2</v>
      </c>
      <c r="BR837">
        <v>0</v>
      </c>
      <c r="BS837">
        <v>1</v>
      </c>
      <c r="BT837">
        <v>1</v>
      </c>
      <c r="BU837">
        <v>1</v>
      </c>
      <c r="BV837">
        <v>1</v>
      </c>
      <c r="BW837">
        <v>1</v>
      </c>
      <c r="BX837">
        <v>1</v>
      </c>
      <c r="BY837" t="s">
        <v>3</v>
      </c>
      <c r="BZ837">
        <v>128</v>
      </c>
      <c r="CA837">
        <v>83</v>
      </c>
      <c r="CE837">
        <v>0</v>
      </c>
      <c r="CF837">
        <v>0</v>
      </c>
      <c r="CG837">
        <v>0</v>
      </c>
      <c r="CM837">
        <v>0</v>
      </c>
      <c r="CN837" t="s">
        <v>954</v>
      </c>
      <c r="CO837">
        <v>0</v>
      </c>
      <c r="CP837">
        <f t="shared" si="760"/>
        <v>116.2</v>
      </c>
      <c r="CQ837">
        <f t="shared" si="761"/>
        <v>3.66</v>
      </c>
      <c r="CR837">
        <f t="shared" si="762"/>
        <v>0.99</v>
      </c>
      <c r="CS837">
        <f t="shared" si="763"/>
        <v>0.18</v>
      </c>
      <c r="CT837">
        <f t="shared" si="764"/>
        <v>69.36</v>
      </c>
      <c r="CU837">
        <f t="shared" si="765"/>
        <v>0</v>
      </c>
      <c r="CV837">
        <f t="shared" si="766"/>
        <v>7.9349999999999987</v>
      </c>
      <c r="CW837">
        <f t="shared" si="767"/>
        <v>1.4999999999999999E-2</v>
      </c>
      <c r="CX837">
        <f t="shared" si="768"/>
        <v>0</v>
      </c>
      <c r="CY837">
        <f t="shared" si="769"/>
        <v>125.557</v>
      </c>
      <c r="CZ837">
        <f t="shared" si="770"/>
        <v>77.517800000000008</v>
      </c>
      <c r="DC837" t="s">
        <v>3</v>
      </c>
      <c r="DD837" t="s">
        <v>3</v>
      </c>
      <c r="DE837" t="s">
        <v>21</v>
      </c>
      <c r="DF837" t="s">
        <v>21</v>
      </c>
      <c r="DG837" t="s">
        <v>22</v>
      </c>
      <c r="DH837" t="s">
        <v>3</v>
      </c>
      <c r="DI837" t="s">
        <v>22</v>
      </c>
      <c r="DJ837" t="s">
        <v>21</v>
      </c>
      <c r="DK837" t="s">
        <v>3</v>
      </c>
      <c r="DL837" t="s">
        <v>3</v>
      </c>
      <c r="DM837" t="s">
        <v>3</v>
      </c>
      <c r="DN837">
        <v>0</v>
      </c>
      <c r="DO837">
        <v>0</v>
      </c>
      <c r="DP837">
        <v>1</v>
      </c>
      <c r="DQ837">
        <v>1</v>
      </c>
      <c r="DU837">
        <v>1005</v>
      </c>
      <c r="DV837" t="s">
        <v>47</v>
      </c>
      <c r="DW837" t="s">
        <v>47</v>
      </c>
      <c r="DX837">
        <v>1</v>
      </c>
      <c r="EE837">
        <v>31102217</v>
      </c>
      <c r="EF837">
        <v>2</v>
      </c>
      <c r="EG837" t="s">
        <v>23</v>
      </c>
      <c r="EH837">
        <v>0</v>
      </c>
      <c r="EI837" t="s">
        <v>3</v>
      </c>
      <c r="EJ837">
        <v>1</v>
      </c>
      <c r="EK837">
        <v>20001</v>
      </c>
      <c r="EL837" t="s">
        <v>24</v>
      </c>
      <c r="EM837" t="s">
        <v>25</v>
      </c>
      <c r="EO837" t="s">
        <v>26</v>
      </c>
      <c r="EQ837">
        <v>0</v>
      </c>
      <c r="ER837">
        <v>54.58</v>
      </c>
      <c r="ES837">
        <v>3.66</v>
      </c>
      <c r="ET837">
        <v>0.66</v>
      </c>
      <c r="EU837">
        <v>0.12</v>
      </c>
      <c r="EV837">
        <v>50.26</v>
      </c>
      <c r="EW837">
        <v>5.75</v>
      </c>
      <c r="EX837">
        <v>0.01</v>
      </c>
      <c r="EY837">
        <v>0</v>
      </c>
      <c r="FQ837">
        <v>0</v>
      </c>
      <c r="FR837">
        <f t="shared" si="771"/>
        <v>0</v>
      </c>
      <c r="FS837">
        <v>0</v>
      </c>
      <c r="FT837" t="s">
        <v>27</v>
      </c>
      <c r="FU837" t="s">
        <v>28</v>
      </c>
      <c r="FX837">
        <v>115.2</v>
      </c>
      <c r="FY837">
        <v>70.55</v>
      </c>
      <c r="GA837" t="s">
        <v>3</v>
      </c>
      <c r="GD837">
        <v>1</v>
      </c>
      <c r="GF837">
        <v>115509146</v>
      </c>
      <c r="GG837">
        <v>2</v>
      </c>
      <c r="GH837">
        <v>1</v>
      </c>
      <c r="GI837">
        <v>-2</v>
      </c>
      <c r="GJ837">
        <v>0</v>
      </c>
      <c r="GK837">
        <v>0</v>
      </c>
      <c r="GL837">
        <f t="shared" si="772"/>
        <v>0</v>
      </c>
      <c r="GM837">
        <f t="shared" si="773"/>
        <v>319.27999999999997</v>
      </c>
      <c r="GN837">
        <f t="shared" si="774"/>
        <v>319.27999999999997</v>
      </c>
      <c r="GO837">
        <f t="shared" si="775"/>
        <v>0</v>
      </c>
      <c r="GP837">
        <f t="shared" si="776"/>
        <v>0</v>
      </c>
      <c r="GR837">
        <v>0</v>
      </c>
      <c r="GS837">
        <v>3</v>
      </c>
      <c r="GT837">
        <v>0</v>
      </c>
      <c r="GU837" t="s">
        <v>3</v>
      </c>
      <c r="GV837">
        <f t="shared" si="777"/>
        <v>0</v>
      </c>
      <c r="GW837">
        <v>1</v>
      </c>
      <c r="GX837">
        <f t="shared" si="778"/>
        <v>0</v>
      </c>
      <c r="HA837">
        <v>0</v>
      </c>
      <c r="HB837">
        <v>0</v>
      </c>
      <c r="HC837">
        <f t="shared" si="779"/>
        <v>0</v>
      </c>
      <c r="IK837">
        <v>0</v>
      </c>
    </row>
    <row r="838" spans="1:255">
      <c r="A838" s="2">
        <v>17</v>
      </c>
      <c r="B838" s="2">
        <v>1</v>
      </c>
      <c r="C838" s="2"/>
      <c r="D838" s="2"/>
      <c r="E838" s="2" t="s">
        <v>406</v>
      </c>
      <c r="F838" s="2" t="s">
        <v>38</v>
      </c>
      <c r="G838" s="2" t="s">
        <v>347</v>
      </c>
      <c r="H838" s="2" t="s">
        <v>40</v>
      </c>
      <c r="I838" s="2">
        <v>2</v>
      </c>
      <c r="J838" s="2">
        <v>0</v>
      </c>
      <c r="K838" s="2"/>
      <c r="L838" s="2"/>
      <c r="M838" s="2"/>
      <c r="N838" s="2"/>
      <c r="O838" s="2">
        <f t="shared" si="745"/>
        <v>0</v>
      </c>
      <c r="P838" s="2">
        <f t="shared" si="746"/>
        <v>0</v>
      </c>
      <c r="Q838" s="2">
        <f t="shared" si="747"/>
        <v>0</v>
      </c>
      <c r="R838" s="2">
        <f t="shared" si="748"/>
        <v>0</v>
      </c>
      <c r="S838" s="2">
        <f t="shared" si="749"/>
        <v>0</v>
      </c>
      <c r="T838" s="2">
        <f t="shared" si="750"/>
        <v>0</v>
      </c>
      <c r="U838" s="2">
        <f t="shared" si="751"/>
        <v>0</v>
      </c>
      <c r="V838" s="2">
        <f t="shared" si="752"/>
        <v>0</v>
      </c>
      <c r="W838" s="2">
        <f t="shared" si="753"/>
        <v>0</v>
      </c>
      <c r="X838" s="2">
        <f t="shared" si="754"/>
        <v>0</v>
      </c>
      <c r="Y838" s="2">
        <f t="shared" si="755"/>
        <v>0</v>
      </c>
      <c r="Z838" s="2"/>
      <c r="AA838" s="2">
        <v>33304975</v>
      </c>
      <c r="AB838" s="2">
        <f t="shared" si="756"/>
        <v>0</v>
      </c>
      <c r="AC838" s="2">
        <f t="shared" si="757"/>
        <v>0</v>
      </c>
      <c r="AD838" s="2">
        <f>ROUND((((ET838)-(EU838))+AE838),2)</f>
        <v>0</v>
      </c>
      <c r="AE838" s="2">
        <f t="shared" ref="AE838:AF841" si="782">ROUND((EU838),2)</f>
        <v>0</v>
      </c>
      <c r="AF838" s="2">
        <f t="shared" si="782"/>
        <v>0</v>
      </c>
      <c r="AG838" s="2">
        <f t="shared" si="758"/>
        <v>0</v>
      </c>
      <c r="AH838" s="2">
        <f t="shared" ref="AH838:AI841" si="783">(EW838)</f>
        <v>0</v>
      </c>
      <c r="AI838" s="2">
        <f t="shared" si="783"/>
        <v>0</v>
      </c>
      <c r="AJ838" s="2">
        <f t="shared" si="759"/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1</v>
      </c>
      <c r="AW838" s="2">
        <v>1</v>
      </c>
      <c r="AX838" s="2"/>
      <c r="AY838" s="2"/>
      <c r="AZ838" s="2">
        <v>1</v>
      </c>
      <c r="BA838" s="2">
        <v>1</v>
      </c>
      <c r="BB838" s="2">
        <v>1</v>
      </c>
      <c r="BC838" s="2">
        <v>1</v>
      </c>
      <c r="BD838" s="2" t="s">
        <v>3</v>
      </c>
      <c r="BE838" s="2" t="s">
        <v>3</v>
      </c>
      <c r="BF838" s="2" t="s">
        <v>3</v>
      </c>
      <c r="BG838" s="2" t="s">
        <v>3</v>
      </c>
      <c r="BH838" s="2">
        <v>3</v>
      </c>
      <c r="BI838" s="2">
        <v>2</v>
      </c>
      <c r="BJ838" s="2" t="s">
        <v>3</v>
      </c>
      <c r="BK838" s="2"/>
      <c r="BL838" s="2"/>
      <c r="BM838" s="2">
        <v>1100</v>
      </c>
      <c r="BN838" s="2">
        <v>0</v>
      </c>
      <c r="BO838" s="2" t="s">
        <v>3</v>
      </c>
      <c r="BP838" s="2">
        <v>0</v>
      </c>
      <c r="BQ838" s="2">
        <v>14</v>
      </c>
      <c r="BR838" s="2">
        <v>0</v>
      </c>
      <c r="BS838" s="2">
        <v>1</v>
      </c>
      <c r="BT838" s="2">
        <v>1</v>
      </c>
      <c r="BU838" s="2">
        <v>1</v>
      </c>
      <c r="BV838" s="2">
        <v>1</v>
      </c>
      <c r="BW838" s="2">
        <v>1</v>
      </c>
      <c r="BX838" s="2">
        <v>1</v>
      </c>
      <c r="BY838" s="2" t="s">
        <v>3</v>
      </c>
      <c r="BZ838" s="2">
        <v>0</v>
      </c>
      <c r="CA838" s="2">
        <v>0</v>
      </c>
      <c r="CB838" s="2"/>
      <c r="CC838" s="2"/>
      <c r="CD838" s="2"/>
      <c r="CE838" s="2">
        <v>0</v>
      </c>
      <c r="CF838" s="2">
        <v>0</v>
      </c>
      <c r="CG838" s="2">
        <v>0</v>
      </c>
      <c r="CH838" s="2"/>
      <c r="CI838" s="2"/>
      <c r="CJ838" s="2"/>
      <c r="CK838" s="2"/>
      <c r="CL838" s="2"/>
      <c r="CM838" s="2">
        <v>0</v>
      </c>
      <c r="CN838" s="2" t="s">
        <v>3</v>
      </c>
      <c r="CO838" s="2">
        <v>0</v>
      </c>
      <c r="CP838" s="2">
        <f t="shared" si="760"/>
        <v>0</v>
      </c>
      <c r="CQ838" s="2">
        <f t="shared" si="761"/>
        <v>0</v>
      </c>
      <c r="CR838" s="2">
        <f t="shared" si="762"/>
        <v>0</v>
      </c>
      <c r="CS838" s="2">
        <f t="shared" si="763"/>
        <v>0</v>
      </c>
      <c r="CT838" s="2">
        <f t="shared" si="764"/>
        <v>0</v>
      </c>
      <c r="CU838" s="2">
        <f t="shared" si="765"/>
        <v>0</v>
      </c>
      <c r="CV838" s="2">
        <f t="shared" si="766"/>
        <v>0</v>
      </c>
      <c r="CW838" s="2">
        <f t="shared" si="767"/>
        <v>0</v>
      </c>
      <c r="CX838" s="2">
        <f t="shared" si="768"/>
        <v>0</v>
      </c>
      <c r="CY838" s="2">
        <f t="shared" si="769"/>
        <v>0</v>
      </c>
      <c r="CZ838" s="2">
        <f t="shared" si="770"/>
        <v>0</v>
      </c>
      <c r="DA838" s="2"/>
      <c r="DB838" s="2"/>
      <c r="DC838" s="2" t="s">
        <v>3</v>
      </c>
      <c r="DD838" s="2" t="s">
        <v>3</v>
      </c>
      <c r="DE838" s="2" t="s">
        <v>3</v>
      </c>
      <c r="DF838" s="2" t="s">
        <v>3</v>
      </c>
      <c r="DG838" s="2" t="s">
        <v>3</v>
      </c>
      <c r="DH838" s="2" t="s">
        <v>3</v>
      </c>
      <c r="DI838" s="2" t="s">
        <v>3</v>
      </c>
      <c r="DJ838" s="2" t="s">
        <v>3</v>
      </c>
      <c r="DK838" s="2" t="s">
        <v>3</v>
      </c>
      <c r="DL838" s="2" t="s">
        <v>3</v>
      </c>
      <c r="DM838" s="2" t="s">
        <v>3</v>
      </c>
      <c r="DN838" s="2">
        <v>0</v>
      </c>
      <c r="DO838" s="2">
        <v>0</v>
      </c>
      <c r="DP838" s="2">
        <v>1</v>
      </c>
      <c r="DQ838" s="2">
        <v>1</v>
      </c>
      <c r="DR838" s="2"/>
      <c r="DS838" s="2"/>
      <c r="DT838" s="2"/>
      <c r="DU838" s="2">
        <v>1010</v>
      </c>
      <c r="DV838" s="2" t="s">
        <v>40</v>
      </c>
      <c r="DW838" s="2" t="s">
        <v>40</v>
      </c>
      <c r="DX838" s="2">
        <v>1</v>
      </c>
      <c r="DY838" s="2"/>
      <c r="DZ838" s="2"/>
      <c r="EA838" s="2"/>
      <c r="EB838" s="2"/>
      <c r="EC838" s="2"/>
      <c r="ED838" s="2"/>
      <c r="EE838" s="2">
        <v>31102366</v>
      </c>
      <c r="EF838" s="2">
        <v>8</v>
      </c>
      <c r="EG838" s="2" t="s">
        <v>34</v>
      </c>
      <c r="EH838" s="2">
        <v>0</v>
      </c>
      <c r="EI838" s="2" t="s">
        <v>3</v>
      </c>
      <c r="EJ838" s="2">
        <v>1</v>
      </c>
      <c r="EK838" s="2">
        <v>1100</v>
      </c>
      <c r="EL838" s="2" t="s">
        <v>41</v>
      </c>
      <c r="EM838" s="2" t="s">
        <v>42</v>
      </c>
      <c r="EN838" s="2"/>
      <c r="EO838" s="2" t="s">
        <v>3</v>
      </c>
      <c r="EP838" s="2"/>
      <c r="EQ838" s="2">
        <v>0</v>
      </c>
      <c r="ER838" s="2">
        <v>0</v>
      </c>
      <c r="ES838" s="2">
        <v>0</v>
      </c>
      <c r="ET838" s="2">
        <v>0</v>
      </c>
      <c r="EU838" s="2">
        <v>0</v>
      </c>
      <c r="EV838" s="2">
        <v>0</v>
      </c>
      <c r="EW838" s="2">
        <v>0</v>
      </c>
      <c r="EX838" s="2">
        <v>0</v>
      </c>
      <c r="EY838" s="2">
        <v>0</v>
      </c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>
        <v>0</v>
      </c>
      <c r="FR838" s="2">
        <f t="shared" si="771"/>
        <v>0</v>
      </c>
      <c r="FS838" s="2">
        <v>0</v>
      </c>
      <c r="FT838" s="2"/>
      <c r="FU838" s="2"/>
      <c r="FV838" s="2"/>
      <c r="FW838" s="2"/>
      <c r="FX838" s="2">
        <v>0</v>
      </c>
      <c r="FY838" s="2">
        <v>0</v>
      </c>
      <c r="FZ838" s="2"/>
      <c r="GA838" s="2" t="s">
        <v>3</v>
      </c>
      <c r="GB838" s="2"/>
      <c r="GC838" s="2"/>
      <c r="GD838" s="2">
        <v>1</v>
      </c>
      <c r="GE838" s="2"/>
      <c r="GF838" s="2">
        <v>-1967736849</v>
      </c>
      <c r="GG838" s="2">
        <v>2</v>
      </c>
      <c r="GH838" s="2">
        <v>0</v>
      </c>
      <c r="GI838" s="2">
        <v>-2</v>
      </c>
      <c r="GJ838" s="2">
        <v>0</v>
      </c>
      <c r="GK838" s="2">
        <v>0</v>
      </c>
      <c r="GL838" s="2">
        <f t="shared" si="772"/>
        <v>0</v>
      </c>
      <c r="GM838" s="2">
        <f t="shared" si="773"/>
        <v>0</v>
      </c>
      <c r="GN838" s="2">
        <f t="shared" si="774"/>
        <v>0</v>
      </c>
      <c r="GO838" s="2">
        <f t="shared" si="775"/>
        <v>0</v>
      </c>
      <c r="GP838" s="2">
        <f t="shared" si="776"/>
        <v>0</v>
      </c>
      <c r="GQ838" s="2"/>
      <c r="GR838" s="2">
        <v>0</v>
      </c>
      <c r="GS838" s="2">
        <v>3</v>
      </c>
      <c r="GT838" s="2">
        <v>0</v>
      </c>
      <c r="GU838" s="2" t="s">
        <v>3</v>
      </c>
      <c r="GV838" s="2">
        <f t="shared" si="777"/>
        <v>0</v>
      </c>
      <c r="GW838" s="2">
        <v>1</v>
      </c>
      <c r="GX838" s="2">
        <f t="shared" si="778"/>
        <v>0</v>
      </c>
      <c r="GY838" s="2"/>
      <c r="GZ838" s="2"/>
      <c r="HA838" s="2">
        <v>0</v>
      </c>
      <c r="HB838" s="2">
        <v>0</v>
      </c>
      <c r="HC838" s="2">
        <f t="shared" si="779"/>
        <v>0</v>
      </c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>
        <v>0</v>
      </c>
      <c r="IL838" s="2"/>
      <c r="IM838" s="2"/>
      <c r="IN838" s="2"/>
      <c r="IO838" s="2"/>
      <c r="IP838" s="2"/>
      <c r="IQ838" s="2"/>
      <c r="IR838" s="2"/>
      <c r="IS838" s="2"/>
      <c r="IT838" s="2"/>
      <c r="IU838" s="2"/>
    </row>
    <row r="839" spans="1:255">
      <c r="A839">
        <v>17</v>
      </c>
      <c r="B839">
        <v>1</v>
      </c>
      <c r="E839" t="s">
        <v>406</v>
      </c>
      <c r="F839" t="s">
        <v>38</v>
      </c>
      <c r="G839" t="s">
        <v>347</v>
      </c>
      <c r="H839" t="s">
        <v>40</v>
      </c>
      <c r="I839">
        <v>2</v>
      </c>
      <c r="J839">
        <v>0</v>
      </c>
      <c r="O839">
        <f t="shared" si="745"/>
        <v>11193</v>
      </c>
      <c r="P839">
        <f t="shared" si="746"/>
        <v>11193</v>
      </c>
      <c r="Q839">
        <f t="shared" si="747"/>
        <v>0</v>
      </c>
      <c r="R839">
        <f t="shared" si="748"/>
        <v>0</v>
      </c>
      <c r="S839">
        <f t="shared" si="749"/>
        <v>0</v>
      </c>
      <c r="T839">
        <f t="shared" si="750"/>
        <v>0</v>
      </c>
      <c r="U839">
        <f t="shared" si="751"/>
        <v>0</v>
      </c>
      <c r="V839">
        <f t="shared" si="752"/>
        <v>0</v>
      </c>
      <c r="W839">
        <f t="shared" si="753"/>
        <v>0</v>
      </c>
      <c r="X839">
        <f t="shared" si="754"/>
        <v>0</v>
      </c>
      <c r="Y839">
        <f t="shared" si="755"/>
        <v>0</v>
      </c>
      <c r="AA839">
        <v>33304960</v>
      </c>
      <c r="AB839">
        <f t="shared" si="756"/>
        <v>5596.5</v>
      </c>
      <c r="AC839">
        <f t="shared" si="757"/>
        <v>5596.5</v>
      </c>
      <c r="AD839">
        <f>ROUND((((ET839)-(EU839))+AE839),2)</f>
        <v>0</v>
      </c>
      <c r="AE839">
        <f t="shared" si="782"/>
        <v>0</v>
      </c>
      <c r="AF839">
        <f t="shared" si="782"/>
        <v>0</v>
      </c>
      <c r="AG839">
        <f t="shared" si="758"/>
        <v>0</v>
      </c>
      <c r="AH839">
        <f t="shared" si="783"/>
        <v>0</v>
      </c>
      <c r="AI839">
        <f t="shared" si="783"/>
        <v>0</v>
      </c>
      <c r="AJ839">
        <f t="shared" si="759"/>
        <v>0</v>
      </c>
      <c r="AK839">
        <v>5596.5</v>
      </c>
      <c r="AL839">
        <v>5596.5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1</v>
      </c>
      <c r="AW839">
        <v>1</v>
      </c>
      <c r="AZ839">
        <v>1</v>
      </c>
      <c r="BA839">
        <v>1</v>
      </c>
      <c r="BB839">
        <v>1</v>
      </c>
      <c r="BC839">
        <v>1</v>
      </c>
      <c r="BD839" t="s">
        <v>3</v>
      </c>
      <c r="BE839" t="s">
        <v>3</v>
      </c>
      <c r="BF839" t="s">
        <v>3</v>
      </c>
      <c r="BG839" t="s">
        <v>3</v>
      </c>
      <c r="BH839">
        <v>3</v>
      </c>
      <c r="BI839">
        <v>2</v>
      </c>
      <c r="BJ839" t="s">
        <v>3</v>
      </c>
      <c r="BM839">
        <v>1100</v>
      </c>
      <c r="BN839">
        <v>0</v>
      </c>
      <c r="BO839" t="s">
        <v>3</v>
      </c>
      <c r="BP839">
        <v>0</v>
      </c>
      <c r="BQ839">
        <v>14</v>
      </c>
      <c r="BR839">
        <v>0</v>
      </c>
      <c r="BS839">
        <v>1</v>
      </c>
      <c r="BT839">
        <v>1</v>
      </c>
      <c r="BU839">
        <v>1</v>
      </c>
      <c r="BV839">
        <v>1</v>
      </c>
      <c r="BW839">
        <v>1</v>
      </c>
      <c r="BX839">
        <v>1</v>
      </c>
      <c r="BY839" t="s">
        <v>3</v>
      </c>
      <c r="BZ839">
        <v>0</v>
      </c>
      <c r="CA839">
        <v>0</v>
      </c>
      <c r="CE839">
        <v>0</v>
      </c>
      <c r="CF839">
        <v>0</v>
      </c>
      <c r="CG839">
        <v>0</v>
      </c>
      <c r="CM839">
        <v>0</v>
      </c>
      <c r="CN839" t="s">
        <v>3</v>
      </c>
      <c r="CO839">
        <v>0</v>
      </c>
      <c r="CP839">
        <f t="shared" si="760"/>
        <v>11193</v>
      </c>
      <c r="CQ839">
        <f t="shared" si="761"/>
        <v>5596.5</v>
      </c>
      <c r="CR839">
        <f t="shared" si="762"/>
        <v>0</v>
      </c>
      <c r="CS839">
        <f t="shared" si="763"/>
        <v>0</v>
      </c>
      <c r="CT839">
        <f t="shared" si="764"/>
        <v>0</v>
      </c>
      <c r="CU839">
        <f t="shared" si="765"/>
        <v>0</v>
      </c>
      <c r="CV839">
        <f t="shared" si="766"/>
        <v>0</v>
      </c>
      <c r="CW839">
        <f t="shared" si="767"/>
        <v>0</v>
      </c>
      <c r="CX839">
        <f t="shared" si="768"/>
        <v>0</v>
      </c>
      <c r="CY839">
        <f t="shared" si="769"/>
        <v>0</v>
      </c>
      <c r="CZ839">
        <f t="shared" si="770"/>
        <v>0</v>
      </c>
      <c r="DC839" t="s">
        <v>3</v>
      </c>
      <c r="DD839" t="s">
        <v>3</v>
      </c>
      <c r="DE839" t="s">
        <v>3</v>
      </c>
      <c r="DF839" t="s">
        <v>3</v>
      </c>
      <c r="DG839" t="s">
        <v>3</v>
      </c>
      <c r="DH839" t="s">
        <v>3</v>
      </c>
      <c r="DI839" t="s">
        <v>3</v>
      </c>
      <c r="DJ839" t="s">
        <v>3</v>
      </c>
      <c r="DK839" t="s">
        <v>3</v>
      </c>
      <c r="DL839" t="s">
        <v>3</v>
      </c>
      <c r="DM839" t="s">
        <v>3</v>
      </c>
      <c r="DN839">
        <v>0</v>
      </c>
      <c r="DO839">
        <v>0</v>
      </c>
      <c r="DP839">
        <v>1</v>
      </c>
      <c r="DQ839">
        <v>1</v>
      </c>
      <c r="DU839">
        <v>1010</v>
      </c>
      <c r="DV839" t="s">
        <v>40</v>
      </c>
      <c r="DW839" t="s">
        <v>40</v>
      </c>
      <c r="DX839">
        <v>1</v>
      </c>
      <c r="EE839">
        <v>31102366</v>
      </c>
      <c r="EF839">
        <v>8</v>
      </c>
      <c r="EG839" t="s">
        <v>34</v>
      </c>
      <c r="EH839">
        <v>0</v>
      </c>
      <c r="EI839" t="s">
        <v>3</v>
      </c>
      <c r="EJ839">
        <v>1</v>
      </c>
      <c r="EK839">
        <v>1100</v>
      </c>
      <c r="EL839" t="s">
        <v>41</v>
      </c>
      <c r="EM839" t="s">
        <v>42</v>
      </c>
      <c r="EO839" t="s">
        <v>3</v>
      </c>
      <c r="EQ839">
        <v>0</v>
      </c>
      <c r="ER839">
        <v>5596.5</v>
      </c>
      <c r="ES839">
        <v>5596.5</v>
      </c>
      <c r="ET839">
        <v>0</v>
      </c>
      <c r="EU839">
        <v>0</v>
      </c>
      <c r="EV839">
        <v>0</v>
      </c>
      <c r="EW839">
        <v>0</v>
      </c>
      <c r="EX839">
        <v>0</v>
      </c>
      <c r="EY839">
        <v>0</v>
      </c>
      <c r="EZ839">
        <v>5</v>
      </c>
      <c r="FC839">
        <v>1</v>
      </c>
      <c r="FD839">
        <v>18</v>
      </c>
      <c r="FF839">
        <v>51619.48</v>
      </c>
      <c r="FQ839">
        <v>0</v>
      </c>
      <c r="FR839">
        <f t="shared" si="771"/>
        <v>0</v>
      </c>
      <c r="FS839">
        <v>0</v>
      </c>
      <c r="FX839">
        <v>0</v>
      </c>
      <c r="FY839">
        <v>0</v>
      </c>
      <c r="GA839" t="s">
        <v>292</v>
      </c>
      <c r="GD839">
        <v>1</v>
      </c>
      <c r="GF839">
        <v>-1967736849</v>
      </c>
      <c r="GG839">
        <v>2</v>
      </c>
      <c r="GH839">
        <v>3</v>
      </c>
      <c r="GI839">
        <v>3</v>
      </c>
      <c r="GJ839">
        <v>0</v>
      </c>
      <c r="GK839">
        <v>0</v>
      </c>
      <c r="GL839">
        <f t="shared" si="772"/>
        <v>0</v>
      </c>
      <c r="GM839">
        <f t="shared" si="773"/>
        <v>11193</v>
      </c>
      <c r="GN839">
        <f t="shared" si="774"/>
        <v>0</v>
      </c>
      <c r="GO839">
        <f t="shared" si="775"/>
        <v>11193</v>
      </c>
      <c r="GP839">
        <f t="shared" si="776"/>
        <v>0</v>
      </c>
      <c r="GR839">
        <v>1</v>
      </c>
      <c r="GS839">
        <v>1</v>
      </c>
      <c r="GT839">
        <v>0</v>
      </c>
      <c r="GU839" t="s">
        <v>3</v>
      </c>
      <c r="GV839">
        <f t="shared" si="777"/>
        <v>0</v>
      </c>
      <c r="GW839">
        <v>1</v>
      </c>
      <c r="GX839">
        <f t="shared" si="778"/>
        <v>0</v>
      </c>
      <c r="HA839">
        <v>0</v>
      </c>
      <c r="HB839">
        <v>0</v>
      </c>
      <c r="HC839">
        <f t="shared" si="779"/>
        <v>0</v>
      </c>
      <c r="IK839">
        <v>0</v>
      </c>
    </row>
    <row r="840" spans="1:255">
      <c r="A840" s="2">
        <v>17</v>
      </c>
      <c r="B840" s="2">
        <v>1</v>
      </c>
      <c r="C840" s="2"/>
      <c r="D840" s="2"/>
      <c r="E840" s="2" t="s">
        <v>407</v>
      </c>
      <c r="F840" s="2" t="s">
        <v>38</v>
      </c>
      <c r="G840" s="2" t="s">
        <v>349</v>
      </c>
      <c r="H840" s="2" t="s">
        <v>40</v>
      </c>
      <c r="I840" s="2">
        <v>1</v>
      </c>
      <c r="J840" s="2">
        <v>0</v>
      </c>
      <c r="K840" s="2"/>
      <c r="L840" s="2"/>
      <c r="M840" s="2"/>
      <c r="N840" s="2"/>
      <c r="O840" s="2">
        <f t="shared" si="745"/>
        <v>0</v>
      </c>
      <c r="P840" s="2">
        <f t="shared" si="746"/>
        <v>0</v>
      </c>
      <c r="Q840" s="2">
        <f t="shared" si="747"/>
        <v>0</v>
      </c>
      <c r="R840" s="2">
        <f t="shared" si="748"/>
        <v>0</v>
      </c>
      <c r="S840" s="2">
        <f t="shared" si="749"/>
        <v>0</v>
      </c>
      <c r="T840" s="2">
        <f t="shared" si="750"/>
        <v>0</v>
      </c>
      <c r="U840" s="2">
        <f t="shared" si="751"/>
        <v>0</v>
      </c>
      <c r="V840" s="2">
        <f t="shared" si="752"/>
        <v>0</v>
      </c>
      <c r="W840" s="2">
        <f t="shared" si="753"/>
        <v>0</v>
      </c>
      <c r="X840" s="2">
        <f t="shared" si="754"/>
        <v>0</v>
      </c>
      <c r="Y840" s="2">
        <f t="shared" si="755"/>
        <v>0</v>
      </c>
      <c r="Z840" s="2"/>
      <c r="AA840" s="2">
        <v>33304975</v>
      </c>
      <c r="AB840" s="2">
        <f t="shared" si="756"/>
        <v>0</v>
      </c>
      <c r="AC840" s="2">
        <f t="shared" si="757"/>
        <v>0</v>
      </c>
      <c r="AD840" s="2">
        <f>ROUND((((ET840)-(EU840))+AE840),2)</f>
        <v>0</v>
      </c>
      <c r="AE840" s="2">
        <f t="shared" si="782"/>
        <v>0</v>
      </c>
      <c r="AF840" s="2">
        <f t="shared" si="782"/>
        <v>0</v>
      </c>
      <c r="AG840" s="2">
        <f t="shared" si="758"/>
        <v>0</v>
      </c>
      <c r="AH840" s="2">
        <f t="shared" si="783"/>
        <v>0</v>
      </c>
      <c r="AI840" s="2">
        <f t="shared" si="783"/>
        <v>0</v>
      </c>
      <c r="AJ840" s="2">
        <f t="shared" si="759"/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1</v>
      </c>
      <c r="AW840" s="2">
        <v>1</v>
      </c>
      <c r="AX840" s="2"/>
      <c r="AY840" s="2"/>
      <c r="AZ840" s="2">
        <v>1</v>
      </c>
      <c r="BA840" s="2">
        <v>1</v>
      </c>
      <c r="BB840" s="2">
        <v>1</v>
      </c>
      <c r="BC840" s="2">
        <v>1</v>
      </c>
      <c r="BD840" s="2" t="s">
        <v>3</v>
      </c>
      <c r="BE840" s="2" t="s">
        <v>3</v>
      </c>
      <c r="BF840" s="2" t="s">
        <v>3</v>
      </c>
      <c r="BG840" s="2" t="s">
        <v>3</v>
      </c>
      <c r="BH840" s="2">
        <v>3</v>
      </c>
      <c r="BI840" s="2">
        <v>2</v>
      </c>
      <c r="BJ840" s="2" t="s">
        <v>3</v>
      </c>
      <c r="BK840" s="2"/>
      <c r="BL840" s="2"/>
      <c r="BM840" s="2">
        <v>1100</v>
      </c>
      <c r="BN840" s="2">
        <v>0</v>
      </c>
      <c r="BO840" s="2" t="s">
        <v>3</v>
      </c>
      <c r="BP840" s="2">
        <v>0</v>
      </c>
      <c r="BQ840" s="2">
        <v>14</v>
      </c>
      <c r="BR840" s="2">
        <v>0</v>
      </c>
      <c r="BS840" s="2">
        <v>1</v>
      </c>
      <c r="BT840" s="2">
        <v>1</v>
      </c>
      <c r="BU840" s="2">
        <v>1</v>
      </c>
      <c r="BV840" s="2">
        <v>1</v>
      </c>
      <c r="BW840" s="2">
        <v>1</v>
      </c>
      <c r="BX840" s="2">
        <v>1</v>
      </c>
      <c r="BY840" s="2" t="s">
        <v>3</v>
      </c>
      <c r="BZ840" s="2">
        <v>0</v>
      </c>
      <c r="CA840" s="2">
        <v>0</v>
      </c>
      <c r="CB840" s="2"/>
      <c r="CC840" s="2"/>
      <c r="CD840" s="2"/>
      <c r="CE840" s="2">
        <v>0</v>
      </c>
      <c r="CF840" s="2">
        <v>0</v>
      </c>
      <c r="CG840" s="2">
        <v>0</v>
      </c>
      <c r="CH840" s="2"/>
      <c r="CI840" s="2"/>
      <c r="CJ840" s="2"/>
      <c r="CK840" s="2"/>
      <c r="CL840" s="2"/>
      <c r="CM840" s="2">
        <v>0</v>
      </c>
      <c r="CN840" s="2" t="s">
        <v>3</v>
      </c>
      <c r="CO840" s="2">
        <v>0</v>
      </c>
      <c r="CP840" s="2">
        <f t="shared" si="760"/>
        <v>0</v>
      </c>
      <c r="CQ840" s="2">
        <f t="shared" si="761"/>
        <v>0</v>
      </c>
      <c r="CR840" s="2">
        <f t="shared" si="762"/>
        <v>0</v>
      </c>
      <c r="CS840" s="2">
        <f t="shared" si="763"/>
        <v>0</v>
      </c>
      <c r="CT840" s="2">
        <f t="shared" si="764"/>
        <v>0</v>
      </c>
      <c r="CU840" s="2">
        <f t="shared" si="765"/>
        <v>0</v>
      </c>
      <c r="CV840" s="2">
        <f t="shared" si="766"/>
        <v>0</v>
      </c>
      <c r="CW840" s="2">
        <f t="shared" si="767"/>
        <v>0</v>
      </c>
      <c r="CX840" s="2">
        <f t="shared" si="768"/>
        <v>0</v>
      </c>
      <c r="CY840" s="2">
        <f t="shared" si="769"/>
        <v>0</v>
      </c>
      <c r="CZ840" s="2">
        <f t="shared" si="770"/>
        <v>0</v>
      </c>
      <c r="DA840" s="2"/>
      <c r="DB840" s="2"/>
      <c r="DC840" s="2" t="s">
        <v>3</v>
      </c>
      <c r="DD840" s="2" t="s">
        <v>3</v>
      </c>
      <c r="DE840" s="2" t="s">
        <v>3</v>
      </c>
      <c r="DF840" s="2" t="s">
        <v>3</v>
      </c>
      <c r="DG840" s="2" t="s">
        <v>3</v>
      </c>
      <c r="DH840" s="2" t="s">
        <v>3</v>
      </c>
      <c r="DI840" s="2" t="s">
        <v>3</v>
      </c>
      <c r="DJ840" s="2" t="s">
        <v>3</v>
      </c>
      <c r="DK840" s="2" t="s">
        <v>3</v>
      </c>
      <c r="DL840" s="2" t="s">
        <v>3</v>
      </c>
      <c r="DM840" s="2" t="s">
        <v>3</v>
      </c>
      <c r="DN840" s="2">
        <v>0</v>
      </c>
      <c r="DO840" s="2">
        <v>0</v>
      </c>
      <c r="DP840" s="2">
        <v>1</v>
      </c>
      <c r="DQ840" s="2">
        <v>1</v>
      </c>
      <c r="DR840" s="2"/>
      <c r="DS840" s="2"/>
      <c r="DT840" s="2"/>
      <c r="DU840" s="2">
        <v>1010</v>
      </c>
      <c r="DV840" s="2" t="s">
        <v>40</v>
      </c>
      <c r="DW840" s="2" t="s">
        <v>40</v>
      </c>
      <c r="DX840" s="2">
        <v>1</v>
      </c>
      <c r="DY840" s="2"/>
      <c r="DZ840" s="2"/>
      <c r="EA840" s="2"/>
      <c r="EB840" s="2"/>
      <c r="EC840" s="2"/>
      <c r="ED840" s="2"/>
      <c r="EE840" s="2">
        <v>31102366</v>
      </c>
      <c r="EF840" s="2">
        <v>8</v>
      </c>
      <c r="EG840" s="2" t="s">
        <v>34</v>
      </c>
      <c r="EH840" s="2">
        <v>0</v>
      </c>
      <c r="EI840" s="2" t="s">
        <v>3</v>
      </c>
      <c r="EJ840" s="2">
        <v>1</v>
      </c>
      <c r="EK840" s="2">
        <v>1100</v>
      </c>
      <c r="EL840" s="2" t="s">
        <v>41</v>
      </c>
      <c r="EM840" s="2" t="s">
        <v>42</v>
      </c>
      <c r="EN840" s="2"/>
      <c r="EO840" s="2" t="s">
        <v>3</v>
      </c>
      <c r="EP840" s="2"/>
      <c r="EQ840" s="2">
        <v>0</v>
      </c>
      <c r="ER840" s="2">
        <v>0</v>
      </c>
      <c r="ES840" s="2">
        <v>0</v>
      </c>
      <c r="ET840" s="2">
        <v>0</v>
      </c>
      <c r="EU840" s="2">
        <v>0</v>
      </c>
      <c r="EV840" s="2">
        <v>0</v>
      </c>
      <c r="EW840" s="2">
        <v>0</v>
      </c>
      <c r="EX840" s="2">
        <v>0</v>
      </c>
      <c r="EY840" s="2">
        <v>0</v>
      </c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>
        <v>0</v>
      </c>
      <c r="FR840" s="2">
        <f t="shared" si="771"/>
        <v>0</v>
      </c>
      <c r="FS840" s="2">
        <v>0</v>
      </c>
      <c r="FT840" s="2"/>
      <c r="FU840" s="2"/>
      <c r="FV840" s="2"/>
      <c r="FW840" s="2"/>
      <c r="FX840" s="2">
        <v>0</v>
      </c>
      <c r="FY840" s="2">
        <v>0</v>
      </c>
      <c r="FZ840" s="2"/>
      <c r="GA840" s="2" t="s">
        <v>3</v>
      </c>
      <c r="GB840" s="2"/>
      <c r="GC840" s="2"/>
      <c r="GD840" s="2">
        <v>1</v>
      </c>
      <c r="GE840" s="2"/>
      <c r="GF840" s="2">
        <v>630697397</v>
      </c>
      <c r="GG840" s="2">
        <v>2</v>
      </c>
      <c r="GH840" s="2">
        <v>0</v>
      </c>
      <c r="GI840" s="2">
        <v>-2</v>
      </c>
      <c r="GJ840" s="2">
        <v>0</v>
      </c>
      <c r="GK840" s="2">
        <v>0</v>
      </c>
      <c r="GL840" s="2">
        <f t="shared" si="772"/>
        <v>0</v>
      </c>
      <c r="GM840" s="2">
        <f t="shared" si="773"/>
        <v>0</v>
      </c>
      <c r="GN840" s="2">
        <f t="shared" si="774"/>
        <v>0</v>
      </c>
      <c r="GO840" s="2">
        <f t="shared" si="775"/>
        <v>0</v>
      </c>
      <c r="GP840" s="2">
        <f t="shared" si="776"/>
        <v>0</v>
      </c>
      <c r="GQ840" s="2"/>
      <c r="GR840" s="2">
        <v>0</v>
      </c>
      <c r="GS840" s="2">
        <v>3</v>
      </c>
      <c r="GT840" s="2">
        <v>0</v>
      </c>
      <c r="GU840" s="2" t="s">
        <v>3</v>
      </c>
      <c r="GV840" s="2">
        <f t="shared" si="777"/>
        <v>0</v>
      </c>
      <c r="GW840" s="2">
        <v>1</v>
      </c>
      <c r="GX840" s="2">
        <f t="shared" si="778"/>
        <v>0</v>
      </c>
      <c r="GY840" s="2"/>
      <c r="GZ840" s="2"/>
      <c r="HA840" s="2">
        <v>0</v>
      </c>
      <c r="HB840" s="2">
        <v>0</v>
      </c>
      <c r="HC840" s="2">
        <f t="shared" si="779"/>
        <v>0</v>
      </c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>
        <v>0</v>
      </c>
      <c r="IL840" s="2"/>
      <c r="IM840" s="2"/>
      <c r="IN840" s="2"/>
      <c r="IO840" s="2"/>
      <c r="IP840" s="2"/>
      <c r="IQ840" s="2"/>
      <c r="IR840" s="2"/>
      <c r="IS840" s="2"/>
      <c r="IT840" s="2"/>
      <c r="IU840" s="2"/>
    </row>
    <row r="841" spans="1:255">
      <c r="A841">
        <v>17</v>
      </c>
      <c r="B841">
        <v>1</v>
      </c>
      <c r="E841" t="s">
        <v>407</v>
      </c>
      <c r="F841" t="s">
        <v>38</v>
      </c>
      <c r="G841" t="s">
        <v>349</v>
      </c>
      <c r="H841" t="s">
        <v>40</v>
      </c>
      <c r="I841">
        <v>1</v>
      </c>
      <c r="J841">
        <v>0</v>
      </c>
      <c r="O841">
        <f t="shared" si="745"/>
        <v>1722.8</v>
      </c>
      <c r="P841">
        <f t="shared" si="746"/>
        <v>1722.8</v>
      </c>
      <c r="Q841">
        <f t="shared" si="747"/>
        <v>0</v>
      </c>
      <c r="R841">
        <f t="shared" si="748"/>
        <v>0</v>
      </c>
      <c r="S841">
        <f t="shared" si="749"/>
        <v>0</v>
      </c>
      <c r="T841">
        <f t="shared" si="750"/>
        <v>0</v>
      </c>
      <c r="U841">
        <f t="shared" si="751"/>
        <v>0</v>
      </c>
      <c r="V841">
        <f t="shared" si="752"/>
        <v>0</v>
      </c>
      <c r="W841">
        <f t="shared" si="753"/>
        <v>0</v>
      </c>
      <c r="X841">
        <f t="shared" si="754"/>
        <v>0</v>
      </c>
      <c r="Y841">
        <f t="shared" si="755"/>
        <v>0</v>
      </c>
      <c r="AA841">
        <v>33304960</v>
      </c>
      <c r="AB841">
        <f t="shared" si="756"/>
        <v>1722.8</v>
      </c>
      <c r="AC841">
        <f t="shared" si="757"/>
        <v>1722.8</v>
      </c>
      <c r="AD841">
        <f>ROUND((((ET841)-(EU841))+AE841),2)</f>
        <v>0</v>
      </c>
      <c r="AE841">
        <f t="shared" si="782"/>
        <v>0</v>
      </c>
      <c r="AF841">
        <f t="shared" si="782"/>
        <v>0</v>
      </c>
      <c r="AG841">
        <f t="shared" si="758"/>
        <v>0</v>
      </c>
      <c r="AH841">
        <f t="shared" si="783"/>
        <v>0</v>
      </c>
      <c r="AI841">
        <f t="shared" si="783"/>
        <v>0</v>
      </c>
      <c r="AJ841">
        <f t="shared" si="759"/>
        <v>0</v>
      </c>
      <c r="AK841">
        <v>1722.8</v>
      </c>
      <c r="AL841">
        <v>1722.8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1</v>
      </c>
      <c r="AW841">
        <v>1</v>
      </c>
      <c r="AZ841">
        <v>1</v>
      </c>
      <c r="BA841">
        <v>1</v>
      </c>
      <c r="BB841">
        <v>1</v>
      </c>
      <c r="BC841">
        <v>1</v>
      </c>
      <c r="BD841" t="s">
        <v>3</v>
      </c>
      <c r="BE841" t="s">
        <v>3</v>
      </c>
      <c r="BF841" t="s">
        <v>3</v>
      </c>
      <c r="BG841" t="s">
        <v>3</v>
      </c>
      <c r="BH841">
        <v>3</v>
      </c>
      <c r="BI841">
        <v>2</v>
      </c>
      <c r="BJ841" t="s">
        <v>3</v>
      </c>
      <c r="BM841">
        <v>1100</v>
      </c>
      <c r="BN841">
        <v>0</v>
      </c>
      <c r="BO841" t="s">
        <v>3</v>
      </c>
      <c r="BP841">
        <v>0</v>
      </c>
      <c r="BQ841">
        <v>14</v>
      </c>
      <c r="BR841">
        <v>0</v>
      </c>
      <c r="BS841">
        <v>1</v>
      </c>
      <c r="BT841">
        <v>1</v>
      </c>
      <c r="BU841">
        <v>1</v>
      </c>
      <c r="BV841">
        <v>1</v>
      </c>
      <c r="BW841">
        <v>1</v>
      </c>
      <c r="BX841">
        <v>1</v>
      </c>
      <c r="BY841" t="s">
        <v>3</v>
      </c>
      <c r="BZ841">
        <v>0</v>
      </c>
      <c r="CA841">
        <v>0</v>
      </c>
      <c r="CE841">
        <v>0</v>
      </c>
      <c r="CF841">
        <v>0</v>
      </c>
      <c r="CG841">
        <v>0</v>
      </c>
      <c r="CM841">
        <v>0</v>
      </c>
      <c r="CN841" t="s">
        <v>3</v>
      </c>
      <c r="CO841">
        <v>0</v>
      </c>
      <c r="CP841">
        <f t="shared" si="760"/>
        <v>1722.8</v>
      </c>
      <c r="CQ841">
        <f t="shared" si="761"/>
        <v>1722.8</v>
      </c>
      <c r="CR841">
        <f t="shared" si="762"/>
        <v>0</v>
      </c>
      <c r="CS841">
        <f t="shared" si="763"/>
        <v>0</v>
      </c>
      <c r="CT841">
        <f t="shared" si="764"/>
        <v>0</v>
      </c>
      <c r="CU841">
        <f t="shared" si="765"/>
        <v>0</v>
      </c>
      <c r="CV841">
        <f t="shared" si="766"/>
        <v>0</v>
      </c>
      <c r="CW841">
        <f t="shared" si="767"/>
        <v>0</v>
      </c>
      <c r="CX841">
        <f t="shared" si="768"/>
        <v>0</v>
      </c>
      <c r="CY841">
        <f t="shared" si="769"/>
        <v>0</v>
      </c>
      <c r="CZ841">
        <f t="shared" si="770"/>
        <v>0</v>
      </c>
      <c r="DC841" t="s">
        <v>3</v>
      </c>
      <c r="DD841" t="s">
        <v>3</v>
      </c>
      <c r="DE841" t="s">
        <v>3</v>
      </c>
      <c r="DF841" t="s">
        <v>3</v>
      </c>
      <c r="DG841" t="s">
        <v>3</v>
      </c>
      <c r="DH841" t="s">
        <v>3</v>
      </c>
      <c r="DI841" t="s">
        <v>3</v>
      </c>
      <c r="DJ841" t="s">
        <v>3</v>
      </c>
      <c r="DK841" t="s">
        <v>3</v>
      </c>
      <c r="DL841" t="s">
        <v>3</v>
      </c>
      <c r="DM841" t="s">
        <v>3</v>
      </c>
      <c r="DN841">
        <v>0</v>
      </c>
      <c r="DO841">
        <v>0</v>
      </c>
      <c r="DP841">
        <v>1</v>
      </c>
      <c r="DQ841">
        <v>1</v>
      </c>
      <c r="DU841">
        <v>1010</v>
      </c>
      <c r="DV841" t="s">
        <v>40</v>
      </c>
      <c r="DW841" t="s">
        <v>40</v>
      </c>
      <c r="DX841">
        <v>1</v>
      </c>
      <c r="EE841">
        <v>31102366</v>
      </c>
      <c r="EF841">
        <v>8</v>
      </c>
      <c r="EG841" t="s">
        <v>34</v>
      </c>
      <c r="EH841">
        <v>0</v>
      </c>
      <c r="EI841" t="s">
        <v>3</v>
      </c>
      <c r="EJ841">
        <v>1</v>
      </c>
      <c r="EK841">
        <v>1100</v>
      </c>
      <c r="EL841" t="s">
        <v>41</v>
      </c>
      <c r="EM841" t="s">
        <v>42</v>
      </c>
      <c r="EO841" t="s">
        <v>3</v>
      </c>
      <c r="EQ841">
        <v>0</v>
      </c>
      <c r="ER841">
        <v>1722.8</v>
      </c>
      <c r="ES841">
        <v>1722.8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v>5</v>
      </c>
      <c r="FC841">
        <v>1</v>
      </c>
      <c r="FD841">
        <v>18</v>
      </c>
      <c r="FF841">
        <v>15890.33</v>
      </c>
      <c r="FQ841">
        <v>0</v>
      </c>
      <c r="FR841">
        <f t="shared" si="771"/>
        <v>0</v>
      </c>
      <c r="FS841">
        <v>0</v>
      </c>
      <c r="FX841">
        <v>0</v>
      </c>
      <c r="FY841">
        <v>0</v>
      </c>
      <c r="GA841" t="s">
        <v>236</v>
      </c>
      <c r="GD841">
        <v>1</v>
      </c>
      <c r="GF841">
        <v>630697397</v>
      </c>
      <c r="GG841">
        <v>2</v>
      </c>
      <c r="GH841">
        <v>3</v>
      </c>
      <c r="GI841">
        <v>3</v>
      </c>
      <c r="GJ841">
        <v>0</v>
      </c>
      <c r="GK841">
        <v>0</v>
      </c>
      <c r="GL841">
        <f t="shared" si="772"/>
        <v>0</v>
      </c>
      <c r="GM841">
        <f t="shared" si="773"/>
        <v>1722.8</v>
      </c>
      <c r="GN841">
        <f t="shared" si="774"/>
        <v>0</v>
      </c>
      <c r="GO841">
        <f t="shared" si="775"/>
        <v>1722.8</v>
      </c>
      <c r="GP841">
        <f t="shared" si="776"/>
        <v>0</v>
      </c>
      <c r="GR841">
        <v>1</v>
      </c>
      <c r="GS841">
        <v>1</v>
      </c>
      <c r="GT841">
        <v>0</v>
      </c>
      <c r="GU841" t="s">
        <v>3</v>
      </c>
      <c r="GV841">
        <f t="shared" si="777"/>
        <v>0</v>
      </c>
      <c r="GW841">
        <v>1</v>
      </c>
      <c r="GX841">
        <f t="shared" si="778"/>
        <v>0</v>
      </c>
      <c r="HA841">
        <v>0</v>
      </c>
      <c r="HB841">
        <v>0</v>
      </c>
      <c r="HC841">
        <f t="shared" si="779"/>
        <v>0</v>
      </c>
      <c r="IK841">
        <v>0</v>
      </c>
    </row>
    <row r="842" spans="1:255">
      <c r="A842" s="2">
        <v>17</v>
      </c>
      <c r="B842" s="2">
        <v>1</v>
      </c>
      <c r="C842" s="2">
        <f>ROW(SmtRes!A775)</f>
        <v>775</v>
      </c>
      <c r="D842" s="2">
        <f>ROW(EtalonRes!A886)</f>
        <v>886</v>
      </c>
      <c r="E842" s="2" t="s">
        <v>408</v>
      </c>
      <c r="F842" s="2" t="s">
        <v>56</v>
      </c>
      <c r="G842" s="2" t="s">
        <v>57</v>
      </c>
      <c r="H842" s="2" t="s">
        <v>58</v>
      </c>
      <c r="I842" s="2">
        <f>ROUND(4/10,9)</f>
        <v>0.4</v>
      </c>
      <c r="J842" s="2">
        <v>0</v>
      </c>
      <c r="K842" s="2"/>
      <c r="L842" s="2"/>
      <c r="M842" s="2"/>
      <c r="N842" s="2"/>
      <c r="O842" s="2">
        <f t="shared" si="745"/>
        <v>32.270000000000003</v>
      </c>
      <c r="P842" s="2">
        <f t="shared" si="746"/>
        <v>11.61</v>
      </c>
      <c r="Q842" s="2">
        <f t="shared" si="747"/>
        <v>0.4</v>
      </c>
      <c r="R842" s="2">
        <f t="shared" si="748"/>
        <v>7.0000000000000007E-2</v>
      </c>
      <c r="S842" s="2">
        <f t="shared" si="749"/>
        <v>20.260000000000002</v>
      </c>
      <c r="T842" s="2">
        <f t="shared" si="750"/>
        <v>0</v>
      </c>
      <c r="U842" s="2">
        <f t="shared" si="751"/>
        <v>2.0424000000000002</v>
      </c>
      <c r="V842" s="2">
        <f t="shared" si="752"/>
        <v>6.0000000000000001E-3</v>
      </c>
      <c r="W842" s="2">
        <f t="shared" si="753"/>
        <v>0</v>
      </c>
      <c r="X842" s="2">
        <f t="shared" si="754"/>
        <v>23.38</v>
      </c>
      <c r="Y842" s="2">
        <f t="shared" si="755"/>
        <v>14.43</v>
      </c>
      <c r="Z842" s="2"/>
      <c r="AA842" s="2">
        <v>33304975</v>
      </c>
      <c r="AB842" s="2">
        <f t="shared" si="756"/>
        <v>80.66</v>
      </c>
      <c r="AC842" s="2">
        <f t="shared" si="757"/>
        <v>29.02</v>
      </c>
      <c r="AD842" s="2">
        <f>ROUND((((((ET842*1.2)*1.25))-(((EU842*1.2)*1.25)))+AE842),2)</f>
        <v>0.99</v>
      </c>
      <c r="AE842" s="2">
        <f>ROUND((((EU842*1.2)*1.25)),2)</f>
        <v>0.18</v>
      </c>
      <c r="AF842" s="2">
        <f>ROUND((((EV842*1.2)*1.15)),2)</f>
        <v>50.65</v>
      </c>
      <c r="AG842" s="2">
        <f t="shared" si="758"/>
        <v>0</v>
      </c>
      <c r="AH842" s="2">
        <f>(((EW842*1.2)*1.15))</f>
        <v>5.1059999999999999</v>
      </c>
      <c r="AI842" s="2">
        <f>(((EX842*1.2)*1.25))</f>
        <v>1.4999999999999999E-2</v>
      </c>
      <c r="AJ842" s="2">
        <f t="shared" si="759"/>
        <v>0</v>
      </c>
      <c r="AK842" s="2">
        <v>66.38</v>
      </c>
      <c r="AL842" s="2">
        <v>29.02</v>
      </c>
      <c r="AM842" s="2">
        <v>0.66</v>
      </c>
      <c r="AN842" s="2">
        <v>0.12</v>
      </c>
      <c r="AO842" s="2">
        <v>36.700000000000003</v>
      </c>
      <c r="AP842" s="2">
        <v>0</v>
      </c>
      <c r="AQ842" s="2">
        <v>3.7</v>
      </c>
      <c r="AR842" s="2">
        <v>0.01</v>
      </c>
      <c r="AS842" s="2">
        <v>0</v>
      </c>
      <c r="AT842" s="2">
        <v>115</v>
      </c>
      <c r="AU842" s="2">
        <v>71</v>
      </c>
      <c r="AV842" s="2">
        <v>1</v>
      </c>
      <c r="AW842" s="2">
        <v>1</v>
      </c>
      <c r="AX842" s="2"/>
      <c r="AY842" s="2"/>
      <c r="AZ842" s="2">
        <v>1</v>
      </c>
      <c r="BA842" s="2">
        <v>1</v>
      </c>
      <c r="BB842" s="2">
        <v>1</v>
      </c>
      <c r="BC842" s="2">
        <v>1</v>
      </c>
      <c r="BD842" s="2" t="s">
        <v>3</v>
      </c>
      <c r="BE842" s="2" t="s">
        <v>3</v>
      </c>
      <c r="BF842" s="2" t="s">
        <v>3</v>
      </c>
      <c r="BG842" s="2" t="s">
        <v>3</v>
      </c>
      <c r="BH842" s="2">
        <v>0</v>
      </c>
      <c r="BI842" s="2">
        <v>1</v>
      </c>
      <c r="BJ842" s="2" t="s">
        <v>59</v>
      </c>
      <c r="BK842" s="2"/>
      <c r="BL842" s="2"/>
      <c r="BM842" s="2">
        <v>20001</v>
      </c>
      <c r="BN842" s="2">
        <v>0</v>
      </c>
      <c r="BO842" s="2" t="s">
        <v>3</v>
      </c>
      <c r="BP842" s="2">
        <v>0</v>
      </c>
      <c r="BQ842" s="2">
        <v>2</v>
      </c>
      <c r="BR842" s="2">
        <v>0</v>
      </c>
      <c r="BS842" s="2">
        <v>1</v>
      </c>
      <c r="BT842" s="2">
        <v>1</v>
      </c>
      <c r="BU842" s="2">
        <v>1</v>
      </c>
      <c r="BV842" s="2">
        <v>1</v>
      </c>
      <c r="BW842" s="2">
        <v>1</v>
      </c>
      <c r="BX842" s="2">
        <v>1</v>
      </c>
      <c r="BY842" s="2" t="s">
        <v>3</v>
      </c>
      <c r="BZ842" s="2">
        <v>128</v>
      </c>
      <c r="CA842" s="2">
        <v>83</v>
      </c>
      <c r="CB842" s="2"/>
      <c r="CC842" s="2"/>
      <c r="CD842" s="2"/>
      <c r="CE842" s="2">
        <v>0</v>
      </c>
      <c r="CF842" s="2">
        <v>0</v>
      </c>
      <c r="CG842" s="2">
        <v>0</v>
      </c>
      <c r="CH842" s="2"/>
      <c r="CI842" s="2"/>
      <c r="CJ842" s="2"/>
      <c r="CK842" s="2"/>
      <c r="CL842" s="2"/>
      <c r="CM842" s="2">
        <v>0</v>
      </c>
      <c r="CN842" s="2" t="s">
        <v>954</v>
      </c>
      <c r="CO842" s="2">
        <v>0</v>
      </c>
      <c r="CP842" s="2">
        <f t="shared" si="760"/>
        <v>32.270000000000003</v>
      </c>
      <c r="CQ842" s="2">
        <f t="shared" si="761"/>
        <v>29.02</v>
      </c>
      <c r="CR842" s="2">
        <f t="shared" si="762"/>
        <v>0.99</v>
      </c>
      <c r="CS842" s="2">
        <f t="shared" si="763"/>
        <v>0.18</v>
      </c>
      <c r="CT842" s="2">
        <f t="shared" si="764"/>
        <v>50.65</v>
      </c>
      <c r="CU842" s="2">
        <f t="shared" si="765"/>
        <v>0</v>
      </c>
      <c r="CV842" s="2">
        <f t="shared" si="766"/>
        <v>5.1059999999999999</v>
      </c>
      <c r="CW842" s="2">
        <f t="shared" si="767"/>
        <v>1.4999999999999999E-2</v>
      </c>
      <c r="CX842" s="2">
        <f t="shared" si="768"/>
        <v>0</v>
      </c>
      <c r="CY842" s="2">
        <f t="shared" si="769"/>
        <v>23.379500000000004</v>
      </c>
      <c r="CZ842" s="2">
        <f t="shared" si="770"/>
        <v>14.4343</v>
      </c>
      <c r="DA842" s="2"/>
      <c r="DB842" s="2"/>
      <c r="DC842" s="2" t="s">
        <v>3</v>
      </c>
      <c r="DD842" s="2" t="s">
        <v>3</v>
      </c>
      <c r="DE842" s="2" t="s">
        <v>21</v>
      </c>
      <c r="DF842" s="2" t="s">
        <v>21</v>
      </c>
      <c r="DG842" s="2" t="s">
        <v>22</v>
      </c>
      <c r="DH842" s="2" t="s">
        <v>3</v>
      </c>
      <c r="DI842" s="2" t="s">
        <v>22</v>
      </c>
      <c r="DJ842" s="2" t="s">
        <v>21</v>
      </c>
      <c r="DK842" s="2" t="s">
        <v>3</v>
      </c>
      <c r="DL842" s="2" t="s">
        <v>3</v>
      </c>
      <c r="DM842" s="2" t="s">
        <v>3</v>
      </c>
      <c r="DN842" s="2">
        <v>0</v>
      </c>
      <c r="DO842" s="2">
        <v>0</v>
      </c>
      <c r="DP842" s="2">
        <v>1</v>
      </c>
      <c r="DQ842" s="2">
        <v>1</v>
      </c>
      <c r="DR842" s="2"/>
      <c r="DS842" s="2"/>
      <c r="DT842" s="2"/>
      <c r="DU842" s="2">
        <v>1013</v>
      </c>
      <c r="DV842" s="2" t="s">
        <v>58</v>
      </c>
      <c r="DW842" s="2" t="s">
        <v>58</v>
      </c>
      <c r="DX842" s="2">
        <v>1</v>
      </c>
      <c r="DY842" s="2"/>
      <c r="DZ842" s="2"/>
      <c r="EA842" s="2"/>
      <c r="EB842" s="2"/>
      <c r="EC842" s="2"/>
      <c r="ED842" s="2"/>
      <c r="EE842" s="2">
        <v>31102217</v>
      </c>
      <c r="EF842" s="2">
        <v>2</v>
      </c>
      <c r="EG842" s="2" t="s">
        <v>23</v>
      </c>
      <c r="EH842" s="2">
        <v>0</v>
      </c>
      <c r="EI842" s="2" t="s">
        <v>3</v>
      </c>
      <c r="EJ842" s="2">
        <v>1</v>
      </c>
      <c r="EK842" s="2">
        <v>20001</v>
      </c>
      <c r="EL842" s="2" t="s">
        <v>24</v>
      </c>
      <c r="EM842" s="2" t="s">
        <v>25</v>
      </c>
      <c r="EN842" s="2"/>
      <c r="EO842" s="2" t="s">
        <v>26</v>
      </c>
      <c r="EP842" s="2"/>
      <c r="EQ842" s="2">
        <v>0</v>
      </c>
      <c r="ER842" s="2">
        <v>66.38</v>
      </c>
      <c r="ES842" s="2">
        <v>29.02</v>
      </c>
      <c r="ET842" s="2">
        <v>0.66</v>
      </c>
      <c r="EU842" s="2">
        <v>0.12</v>
      </c>
      <c r="EV842" s="2">
        <v>36.700000000000003</v>
      </c>
      <c r="EW842" s="2">
        <v>3.7</v>
      </c>
      <c r="EX842" s="2">
        <v>0.01</v>
      </c>
      <c r="EY842" s="2">
        <v>0</v>
      </c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>
        <v>0</v>
      </c>
      <c r="FR842" s="2">
        <f t="shared" si="771"/>
        <v>0</v>
      </c>
      <c r="FS842" s="2">
        <v>0</v>
      </c>
      <c r="FT842" s="2" t="s">
        <v>27</v>
      </c>
      <c r="FU842" s="2" t="s">
        <v>28</v>
      </c>
      <c r="FV842" s="2"/>
      <c r="FW842" s="2"/>
      <c r="FX842" s="2">
        <v>115.2</v>
      </c>
      <c r="FY842" s="2">
        <v>70.55</v>
      </c>
      <c r="FZ842" s="2"/>
      <c r="GA842" s="2" t="s">
        <v>3</v>
      </c>
      <c r="GB842" s="2"/>
      <c r="GC842" s="2"/>
      <c r="GD842" s="2">
        <v>1</v>
      </c>
      <c r="GE842" s="2"/>
      <c r="GF842" s="2">
        <v>-1886852892</v>
      </c>
      <c r="GG842" s="2">
        <v>2</v>
      </c>
      <c r="GH842" s="2">
        <v>1</v>
      </c>
      <c r="GI842" s="2">
        <v>-2</v>
      </c>
      <c r="GJ842" s="2">
        <v>0</v>
      </c>
      <c r="GK842" s="2">
        <v>0</v>
      </c>
      <c r="GL842" s="2">
        <f t="shared" si="772"/>
        <v>0</v>
      </c>
      <c r="GM842" s="2">
        <f t="shared" si="773"/>
        <v>70.08</v>
      </c>
      <c r="GN842" s="2">
        <f t="shared" si="774"/>
        <v>70.08</v>
      </c>
      <c r="GO842" s="2">
        <f t="shared" si="775"/>
        <v>0</v>
      </c>
      <c r="GP842" s="2">
        <f t="shared" si="776"/>
        <v>0</v>
      </c>
      <c r="GQ842" s="2"/>
      <c r="GR842" s="2">
        <v>0</v>
      </c>
      <c r="GS842" s="2">
        <v>3</v>
      </c>
      <c r="GT842" s="2">
        <v>0</v>
      </c>
      <c r="GU842" s="2" t="s">
        <v>3</v>
      </c>
      <c r="GV842" s="2">
        <f t="shared" si="777"/>
        <v>0</v>
      </c>
      <c r="GW842" s="2">
        <v>1</v>
      </c>
      <c r="GX842" s="2">
        <f t="shared" si="778"/>
        <v>0</v>
      </c>
      <c r="GY842" s="2"/>
      <c r="GZ842" s="2"/>
      <c r="HA842" s="2">
        <v>0</v>
      </c>
      <c r="HB842" s="2">
        <v>0</v>
      </c>
      <c r="HC842" s="2">
        <f t="shared" si="779"/>
        <v>0</v>
      </c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>
        <v>0</v>
      </c>
      <c r="IL842" s="2"/>
      <c r="IM842" s="2"/>
      <c r="IN842" s="2"/>
      <c r="IO842" s="2"/>
      <c r="IP842" s="2"/>
      <c r="IQ842" s="2"/>
      <c r="IR842" s="2"/>
      <c r="IS842" s="2"/>
      <c r="IT842" s="2"/>
      <c r="IU842" s="2"/>
    </row>
    <row r="843" spans="1:255">
      <c r="A843">
        <v>17</v>
      </c>
      <c r="B843">
        <v>1</v>
      </c>
      <c r="C843">
        <f>ROW(SmtRes!A780)</f>
        <v>780</v>
      </c>
      <c r="D843">
        <f>ROW(EtalonRes!A892)</f>
        <v>892</v>
      </c>
      <c r="E843" t="s">
        <v>408</v>
      </c>
      <c r="F843" t="s">
        <v>56</v>
      </c>
      <c r="G843" t="s">
        <v>57</v>
      </c>
      <c r="H843" t="s">
        <v>58</v>
      </c>
      <c r="I843">
        <f>ROUND(4/10,9)</f>
        <v>0.4</v>
      </c>
      <c r="J843">
        <v>0</v>
      </c>
      <c r="O843">
        <f t="shared" si="745"/>
        <v>32.270000000000003</v>
      </c>
      <c r="P843">
        <f t="shared" si="746"/>
        <v>11.61</v>
      </c>
      <c r="Q843">
        <f t="shared" si="747"/>
        <v>0.4</v>
      </c>
      <c r="R843">
        <f t="shared" si="748"/>
        <v>7.0000000000000007E-2</v>
      </c>
      <c r="S843">
        <f t="shared" si="749"/>
        <v>20.260000000000002</v>
      </c>
      <c r="T843">
        <f t="shared" si="750"/>
        <v>0</v>
      </c>
      <c r="U843">
        <f t="shared" si="751"/>
        <v>2.0424000000000002</v>
      </c>
      <c r="V843">
        <f t="shared" si="752"/>
        <v>6.0000000000000001E-3</v>
      </c>
      <c r="W843">
        <f t="shared" si="753"/>
        <v>0</v>
      </c>
      <c r="X843">
        <f t="shared" si="754"/>
        <v>23.38</v>
      </c>
      <c r="Y843">
        <f t="shared" si="755"/>
        <v>14.43</v>
      </c>
      <c r="AA843">
        <v>33304960</v>
      </c>
      <c r="AB843">
        <f t="shared" si="756"/>
        <v>80.66</v>
      </c>
      <c r="AC843">
        <f t="shared" si="757"/>
        <v>29.02</v>
      </c>
      <c r="AD843">
        <f>ROUND((((((ET843*1.2)*1.25))-(((EU843*1.2)*1.25)))+AE843),2)</f>
        <v>0.99</v>
      </c>
      <c r="AE843">
        <f>ROUND((((EU843*1.2)*1.25)),2)</f>
        <v>0.18</v>
      </c>
      <c r="AF843">
        <f>ROUND((((EV843*1.2)*1.15)),2)</f>
        <v>50.65</v>
      </c>
      <c r="AG843">
        <f t="shared" si="758"/>
        <v>0</v>
      </c>
      <c r="AH843">
        <f>(((EW843*1.2)*1.15))</f>
        <v>5.1059999999999999</v>
      </c>
      <c r="AI843">
        <f>(((EX843*1.2)*1.25))</f>
        <v>1.4999999999999999E-2</v>
      </c>
      <c r="AJ843">
        <f t="shared" si="759"/>
        <v>0</v>
      </c>
      <c r="AK843">
        <v>66.38</v>
      </c>
      <c r="AL843">
        <v>29.02</v>
      </c>
      <c r="AM843">
        <v>0.66</v>
      </c>
      <c r="AN843">
        <v>0.12</v>
      </c>
      <c r="AO843">
        <v>36.700000000000003</v>
      </c>
      <c r="AP843">
        <v>0</v>
      </c>
      <c r="AQ843">
        <v>3.7</v>
      </c>
      <c r="AR843">
        <v>0.01</v>
      </c>
      <c r="AS843">
        <v>0</v>
      </c>
      <c r="AT843">
        <v>115</v>
      </c>
      <c r="AU843">
        <v>71</v>
      </c>
      <c r="AV843">
        <v>1</v>
      </c>
      <c r="AW843">
        <v>1</v>
      </c>
      <c r="AZ843">
        <v>1</v>
      </c>
      <c r="BA843">
        <v>1</v>
      </c>
      <c r="BB843">
        <v>1</v>
      </c>
      <c r="BC843">
        <v>1</v>
      </c>
      <c r="BD843" t="s">
        <v>3</v>
      </c>
      <c r="BE843" t="s">
        <v>3</v>
      </c>
      <c r="BF843" t="s">
        <v>3</v>
      </c>
      <c r="BG843" t="s">
        <v>3</v>
      </c>
      <c r="BH843">
        <v>0</v>
      </c>
      <c r="BI843">
        <v>1</v>
      </c>
      <c r="BJ843" t="s">
        <v>59</v>
      </c>
      <c r="BM843">
        <v>20001</v>
      </c>
      <c r="BN843">
        <v>0</v>
      </c>
      <c r="BO843" t="s">
        <v>3</v>
      </c>
      <c r="BP843">
        <v>0</v>
      </c>
      <c r="BQ843">
        <v>2</v>
      </c>
      <c r="BR843">
        <v>0</v>
      </c>
      <c r="BS843">
        <v>1</v>
      </c>
      <c r="BT843">
        <v>1</v>
      </c>
      <c r="BU843">
        <v>1</v>
      </c>
      <c r="BV843">
        <v>1</v>
      </c>
      <c r="BW843">
        <v>1</v>
      </c>
      <c r="BX843">
        <v>1</v>
      </c>
      <c r="BY843" t="s">
        <v>3</v>
      </c>
      <c r="BZ843">
        <v>128</v>
      </c>
      <c r="CA843">
        <v>83</v>
      </c>
      <c r="CE843">
        <v>0</v>
      </c>
      <c r="CF843">
        <v>0</v>
      </c>
      <c r="CG843">
        <v>0</v>
      </c>
      <c r="CM843">
        <v>0</v>
      </c>
      <c r="CN843" t="s">
        <v>954</v>
      </c>
      <c r="CO843">
        <v>0</v>
      </c>
      <c r="CP843">
        <f t="shared" si="760"/>
        <v>32.270000000000003</v>
      </c>
      <c r="CQ843">
        <f t="shared" si="761"/>
        <v>29.02</v>
      </c>
      <c r="CR843">
        <f t="shared" si="762"/>
        <v>0.99</v>
      </c>
      <c r="CS843">
        <f t="shared" si="763"/>
        <v>0.18</v>
      </c>
      <c r="CT843">
        <f t="shared" si="764"/>
        <v>50.65</v>
      </c>
      <c r="CU843">
        <f t="shared" si="765"/>
        <v>0</v>
      </c>
      <c r="CV843">
        <f t="shared" si="766"/>
        <v>5.1059999999999999</v>
      </c>
      <c r="CW843">
        <f t="shared" si="767"/>
        <v>1.4999999999999999E-2</v>
      </c>
      <c r="CX843">
        <f t="shared" si="768"/>
        <v>0</v>
      </c>
      <c r="CY843">
        <f t="shared" si="769"/>
        <v>23.379500000000004</v>
      </c>
      <c r="CZ843">
        <f t="shared" si="770"/>
        <v>14.4343</v>
      </c>
      <c r="DC843" t="s">
        <v>3</v>
      </c>
      <c r="DD843" t="s">
        <v>3</v>
      </c>
      <c r="DE843" t="s">
        <v>21</v>
      </c>
      <c r="DF843" t="s">
        <v>21</v>
      </c>
      <c r="DG843" t="s">
        <v>22</v>
      </c>
      <c r="DH843" t="s">
        <v>3</v>
      </c>
      <c r="DI843" t="s">
        <v>22</v>
      </c>
      <c r="DJ843" t="s">
        <v>21</v>
      </c>
      <c r="DK843" t="s">
        <v>3</v>
      </c>
      <c r="DL843" t="s">
        <v>3</v>
      </c>
      <c r="DM843" t="s">
        <v>3</v>
      </c>
      <c r="DN843">
        <v>0</v>
      </c>
      <c r="DO843">
        <v>0</v>
      </c>
      <c r="DP843">
        <v>1</v>
      </c>
      <c r="DQ843">
        <v>1</v>
      </c>
      <c r="DU843">
        <v>1013</v>
      </c>
      <c r="DV843" t="s">
        <v>58</v>
      </c>
      <c r="DW843" t="s">
        <v>58</v>
      </c>
      <c r="DX843">
        <v>1</v>
      </c>
      <c r="EE843">
        <v>31102217</v>
      </c>
      <c r="EF843">
        <v>2</v>
      </c>
      <c r="EG843" t="s">
        <v>23</v>
      </c>
      <c r="EH843">
        <v>0</v>
      </c>
      <c r="EI843" t="s">
        <v>3</v>
      </c>
      <c r="EJ843">
        <v>1</v>
      </c>
      <c r="EK843">
        <v>20001</v>
      </c>
      <c r="EL843" t="s">
        <v>24</v>
      </c>
      <c r="EM843" t="s">
        <v>25</v>
      </c>
      <c r="EO843" t="s">
        <v>26</v>
      </c>
      <c r="EQ843">
        <v>0</v>
      </c>
      <c r="ER843">
        <v>66.38</v>
      </c>
      <c r="ES843">
        <v>29.02</v>
      </c>
      <c r="ET843">
        <v>0.66</v>
      </c>
      <c r="EU843">
        <v>0.12</v>
      </c>
      <c r="EV843">
        <v>36.700000000000003</v>
      </c>
      <c r="EW843">
        <v>3.7</v>
      </c>
      <c r="EX843">
        <v>0.01</v>
      </c>
      <c r="EY843">
        <v>0</v>
      </c>
      <c r="FQ843">
        <v>0</v>
      </c>
      <c r="FR843">
        <f t="shared" si="771"/>
        <v>0</v>
      </c>
      <c r="FS843">
        <v>0</v>
      </c>
      <c r="FT843" t="s">
        <v>27</v>
      </c>
      <c r="FU843" t="s">
        <v>28</v>
      </c>
      <c r="FX843">
        <v>115.2</v>
      </c>
      <c r="FY843">
        <v>70.55</v>
      </c>
      <c r="GA843" t="s">
        <v>3</v>
      </c>
      <c r="GD843">
        <v>1</v>
      </c>
      <c r="GF843">
        <v>-1886852892</v>
      </c>
      <c r="GG843">
        <v>2</v>
      </c>
      <c r="GH843">
        <v>1</v>
      </c>
      <c r="GI843">
        <v>-2</v>
      </c>
      <c r="GJ843">
        <v>0</v>
      </c>
      <c r="GK843">
        <v>0</v>
      </c>
      <c r="GL843">
        <f t="shared" si="772"/>
        <v>0</v>
      </c>
      <c r="GM843">
        <f t="shared" si="773"/>
        <v>70.08</v>
      </c>
      <c r="GN843">
        <f t="shared" si="774"/>
        <v>70.08</v>
      </c>
      <c r="GO843">
        <f t="shared" si="775"/>
        <v>0</v>
      </c>
      <c r="GP843">
        <f t="shared" si="776"/>
        <v>0</v>
      </c>
      <c r="GR843">
        <v>0</v>
      </c>
      <c r="GS843">
        <v>3</v>
      </c>
      <c r="GT843">
        <v>0</v>
      </c>
      <c r="GU843" t="s">
        <v>3</v>
      </c>
      <c r="GV843">
        <f t="shared" si="777"/>
        <v>0</v>
      </c>
      <c r="GW843">
        <v>1</v>
      </c>
      <c r="GX843">
        <f t="shared" si="778"/>
        <v>0</v>
      </c>
      <c r="HA843">
        <v>0</v>
      </c>
      <c r="HB843">
        <v>0</v>
      </c>
      <c r="HC843">
        <f t="shared" si="779"/>
        <v>0</v>
      </c>
      <c r="IK843">
        <v>0</v>
      </c>
    </row>
    <row r="844" spans="1:255">
      <c r="A844" s="2">
        <v>17</v>
      </c>
      <c r="B844" s="2">
        <v>1</v>
      </c>
      <c r="C844" s="2"/>
      <c r="D844" s="2"/>
      <c r="E844" s="2" t="s">
        <v>409</v>
      </c>
      <c r="F844" s="2" t="s">
        <v>38</v>
      </c>
      <c r="G844" s="2" t="s">
        <v>61</v>
      </c>
      <c r="H844" s="2" t="s">
        <v>40</v>
      </c>
      <c r="I844" s="2">
        <v>1</v>
      </c>
      <c r="J844" s="2">
        <v>0</v>
      </c>
      <c r="K844" s="2"/>
      <c r="L844" s="2"/>
      <c r="M844" s="2"/>
      <c r="N844" s="2"/>
      <c r="O844" s="2">
        <f t="shared" si="745"/>
        <v>0</v>
      </c>
      <c r="P844" s="2">
        <f t="shared" si="746"/>
        <v>0</v>
      </c>
      <c r="Q844" s="2">
        <f t="shared" si="747"/>
        <v>0</v>
      </c>
      <c r="R844" s="2">
        <f t="shared" si="748"/>
        <v>0</v>
      </c>
      <c r="S844" s="2">
        <f t="shared" si="749"/>
        <v>0</v>
      </c>
      <c r="T844" s="2">
        <f t="shared" si="750"/>
        <v>0</v>
      </c>
      <c r="U844" s="2">
        <f t="shared" si="751"/>
        <v>0</v>
      </c>
      <c r="V844" s="2">
        <f t="shared" si="752"/>
        <v>0</v>
      </c>
      <c r="W844" s="2">
        <f t="shared" si="753"/>
        <v>0</v>
      </c>
      <c r="X844" s="2">
        <f t="shared" si="754"/>
        <v>0</v>
      </c>
      <c r="Y844" s="2">
        <f t="shared" si="755"/>
        <v>0</v>
      </c>
      <c r="Z844" s="2"/>
      <c r="AA844" s="2">
        <v>33304975</v>
      </c>
      <c r="AB844" s="2">
        <f t="shared" si="756"/>
        <v>0</v>
      </c>
      <c r="AC844" s="2">
        <f t="shared" si="757"/>
        <v>0</v>
      </c>
      <c r="AD844" s="2">
        <f>ROUND((((ET844)-(EU844))+AE844),2)</f>
        <v>0</v>
      </c>
      <c r="AE844" s="2">
        <f>ROUND((EU844),2)</f>
        <v>0</v>
      </c>
      <c r="AF844" s="2">
        <f>ROUND((EV844),2)</f>
        <v>0</v>
      </c>
      <c r="AG844" s="2">
        <f t="shared" si="758"/>
        <v>0</v>
      </c>
      <c r="AH844" s="2">
        <f>(EW844)</f>
        <v>0</v>
      </c>
      <c r="AI844" s="2">
        <f>(EX844)</f>
        <v>0</v>
      </c>
      <c r="AJ844" s="2">
        <f t="shared" si="759"/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1</v>
      </c>
      <c r="AW844" s="2">
        <v>1</v>
      </c>
      <c r="AX844" s="2"/>
      <c r="AY844" s="2"/>
      <c r="AZ844" s="2">
        <v>1</v>
      </c>
      <c r="BA844" s="2">
        <v>1</v>
      </c>
      <c r="BB844" s="2">
        <v>1</v>
      </c>
      <c r="BC844" s="2">
        <v>1</v>
      </c>
      <c r="BD844" s="2" t="s">
        <v>3</v>
      </c>
      <c r="BE844" s="2" t="s">
        <v>3</v>
      </c>
      <c r="BF844" s="2" t="s">
        <v>3</v>
      </c>
      <c r="BG844" s="2" t="s">
        <v>3</v>
      </c>
      <c r="BH844" s="2">
        <v>3</v>
      </c>
      <c r="BI844" s="2">
        <v>2</v>
      </c>
      <c r="BJ844" s="2" t="s">
        <v>3</v>
      </c>
      <c r="BK844" s="2"/>
      <c r="BL844" s="2"/>
      <c r="BM844" s="2">
        <v>1100</v>
      </c>
      <c r="BN844" s="2">
        <v>0</v>
      </c>
      <c r="BO844" s="2" t="s">
        <v>3</v>
      </c>
      <c r="BP844" s="2">
        <v>0</v>
      </c>
      <c r="BQ844" s="2">
        <v>14</v>
      </c>
      <c r="BR844" s="2">
        <v>0</v>
      </c>
      <c r="BS844" s="2">
        <v>1</v>
      </c>
      <c r="BT844" s="2">
        <v>1</v>
      </c>
      <c r="BU844" s="2">
        <v>1</v>
      </c>
      <c r="BV844" s="2">
        <v>1</v>
      </c>
      <c r="BW844" s="2">
        <v>1</v>
      </c>
      <c r="BX844" s="2">
        <v>1</v>
      </c>
      <c r="BY844" s="2" t="s">
        <v>3</v>
      </c>
      <c r="BZ844" s="2">
        <v>0</v>
      </c>
      <c r="CA844" s="2">
        <v>0</v>
      </c>
      <c r="CB844" s="2"/>
      <c r="CC844" s="2"/>
      <c r="CD844" s="2"/>
      <c r="CE844" s="2">
        <v>0</v>
      </c>
      <c r="CF844" s="2">
        <v>0</v>
      </c>
      <c r="CG844" s="2">
        <v>0</v>
      </c>
      <c r="CH844" s="2"/>
      <c r="CI844" s="2"/>
      <c r="CJ844" s="2"/>
      <c r="CK844" s="2"/>
      <c r="CL844" s="2"/>
      <c r="CM844" s="2">
        <v>0</v>
      </c>
      <c r="CN844" s="2" t="s">
        <v>3</v>
      </c>
      <c r="CO844" s="2">
        <v>0</v>
      </c>
      <c r="CP844" s="2">
        <f t="shared" si="760"/>
        <v>0</v>
      </c>
      <c r="CQ844" s="2">
        <f t="shared" si="761"/>
        <v>0</v>
      </c>
      <c r="CR844" s="2">
        <f t="shared" si="762"/>
        <v>0</v>
      </c>
      <c r="CS844" s="2">
        <f t="shared" si="763"/>
        <v>0</v>
      </c>
      <c r="CT844" s="2">
        <f t="shared" si="764"/>
        <v>0</v>
      </c>
      <c r="CU844" s="2">
        <f t="shared" si="765"/>
        <v>0</v>
      </c>
      <c r="CV844" s="2">
        <f t="shared" si="766"/>
        <v>0</v>
      </c>
      <c r="CW844" s="2">
        <f t="shared" si="767"/>
        <v>0</v>
      </c>
      <c r="CX844" s="2">
        <f t="shared" si="768"/>
        <v>0</v>
      </c>
      <c r="CY844" s="2">
        <f t="shared" si="769"/>
        <v>0</v>
      </c>
      <c r="CZ844" s="2">
        <f t="shared" si="770"/>
        <v>0</v>
      </c>
      <c r="DA844" s="2"/>
      <c r="DB844" s="2"/>
      <c r="DC844" s="2" t="s">
        <v>3</v>
      </c>
      <c r="DD844" s="2" t="s">
        <v>3</v>
      </c>
      <c r="DE844" s="2" t="s">
        <v>3</v>
      </c>
      <c r="DF844" s="2" t="s">
        <v>3</v>
      </c>
      <c r="DG844" s="2" t="s">
        <v>3</v>
      </c>
      <c r="DH844" s="2" t="s">
        <v>3</v>
      </c>
      <c r="DI844" s="2" t="s">
        <v>3</v>
      </c>
      <c r="DJ844" s="2" t="s">
        <v>3</v>
      </c>
      <c r="DK844" s="2" t="s">
        <v>3</v>
      </c>
      <c r="DL844" s="2" t="s">
        <v>3</v>
      </c>
      <c r="DM844" s="2" t="s">
        <v>3</v>
      </c>
      <c r="DN844" s="2">
        <v>0</v>
      </c>
      <c r="DO844" s="2">
        <v>0</v>
      </c>
      <c r="DP844" s="2">
        <v>1</v>
      </c>
      <c r="DQ844" s="2">
        <v>1</v>
      </c>
      <c r="DR844" s="2"/>
      <c r="DS844" s="2"/>
      <c r="DT844" s="2"/>
      <c r="DU844" s="2">
        <v>1010</v>
      </c>
      <c r="DV844" s="2" t="s">
        <v>40</v>
      </c>
      <c r="DW844" s="2" t="s">
        <v>40</v>
      </c>
      <c r="DX844" s="2">
        <v>1</v>
      </c>
      <c r="DY844" s="2"/>
      <c r="DZ844" s="2"/>
      <c r="EA844" s="2"/>
      <c r="EB844" s="2"/>
      <c r="EC844" s="2"/>
      <c r="ED844" s="2"/>
      <c r="EE844" s="2">
        <v>31102366</v>
      </c>
      <c r="EF844" s="2">
        <v>8</v>
      </c>
      <c r="EG844" s="2" t="s">
        <v>34</v>
      </c>
      <c r="EH844" s="2">
        <v>0</v>
      </c>
      <c r="EI844" s="2" t="s">
        <v>3</v>
      </c>
      <c r="EJ844" s="2">
        <v>1</v>
      </c>
      <c r="EK844" s="2">
        <v>1100</v>
      </c>
      <c r="EL844" s="2" t="s">
        <v>41</v>
      </c>
      <c r="EM844" s="2" t="s">
        <v>42</v>
      </c>
      <c r="EN844" s="2"/>
      <c r="EO844" s="2" t="s">
        <v>3</v>
      </c>
      <c r="EP844" s="2"/>
      <c r="EQ844" s="2">
        <v>0</v>
      </c>
      <c r="ER844" s="2">
        <v>0</v>
      </c>
      <c r="ES844" s="2">
        <v>0</v>
      </c>
      <c r="ET844" s="2">
        <v>0</v>
      </c>
      <c r="EU844" s="2">
        <v>0</v>
      </c>
      <c r="EV844" s="2">
        <v>0</v>
      </c>
      <c r="EW844" s="2">
        <v>0</v>
      </c>
      <c r="EX844" s="2">
        <v>0</v>
      </c>
      <c r="EY844" s="2">
        <v>0</v>
      </c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>
        <v>0</v>
      </c>
      <c r="FR844" s="2">
        <f t="shared" si="771"/>
        <v>0</v>
      </c>
      <c r="FS844" s="2">
        <v>0</v>
      </c>
      <c r="FT844" s="2"/>
      <c r="FU844" s="2"/>
      <c r="FV844" s="2"/>
      <c r="FW844" s="2"/>
      <c r="FX844" s="2">
        <v>0</v>
      </c>
      <c r="FY844" s="2">
        <v>0</v>
      </c>
      <c r="FZ844" s="2"/>
      <c r="GA844" s="2" t="s">
        <v>3</v>
      </c>
      <c r="GB844" s="2"/>
      <c r="GC844" s="2"/>
      <c r="GD844" s="2">
        <v>1</v>
      </c>
      <c r="GE844" s="2"/>
      <c r="GF844" s="2">
        <v>-111164743</v>
      </c>
      <c r="GG844" s="2">
        <v>2</v>
      </c>
      <c r="GH844" s="2">
        <v>0</v>
      </c>
      <c r="GI844" s="2">
        <v>-2</v>
      </c>
      <c r="GJ844" s="2">
        <v>0</v>
      </c>
      <c r="GK844" s="2">
        <v>0</v>
      </c>
      <c r="GL844" s="2">
        <f t="shared" si="772"/>
        <v>0</v>
      </c>
      <c r="GM844" s="2">
        <f t="shared" si="773"/>
        <v>0</v>
      </c>
      <c r="GN844" s="2">
        <f t="shared" si="774"/>
        <v>0</v>
      </c>
      <c r="GO844" s="2">
        <f t="shared" si="775"/>
        <v>0</v>
      </c>
      <c r="GP844" s="2">
        <f t="shared" si="776"/>
        <v>0</v>
      </c>
      <c r="GQ844" s="2"/>
      <c r="GR844" s="2">
        <v>0</v>
      </c>
      <c r="GS844" s="2">
        <v>3</v>
      </c>
      <c r="GT844" s="2">
        <v>0</v>
      </c>
      <c r="GU844" s="2" t="s">
        <v>3</v>
      </c>
      <c r="GV844" s="2">
        <f t="shared" si="777"/>
        <v>0</v>
      </c>
      <c r="GW844" s="2">
        <v>1</v>
      </c>
      <c r="GX844" s="2">
        <f t="shared" si="778"/>
        <v>0</v>
      </c>
      <c r="GY844" s="2"/>
      <c r="GZ844" s="2"/>
      <c r="HA844" s="2">
        <v>0</v>
      </c>
      <c r="HB844" s="2">
        <v>0</v>
      </c>
      <c r="HC844" s="2">
        <f t="shared" si="779"/>
        <v>0</v>
      </c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>
        <v>0</v>
      </c>
      <c r="IL844" s="2"/>
      <c r="IM844" s="2"/>
      <c r="IN844" s="2"/>
      <c r="IO844" s="2"/>
      <c r="IP844" s="2"/>
      <c r="IQ844" s="2"/>
      <c r="IR844" s="2"/>
      <c r="IS844" s="2"/>
      <c r="IT844" s="2"/>
      <c r="IU844" s="2"/>
    </row>
    <row r="845" spans="1:255">
      <c r="A845">
        <v>17</v>
      </c>
      <c r="B845">
        <v>1</v>
      </c>
      <c r="E845" t="s">
        <v>409</v>
      </c>
      <c r="F845" t="s">
        <v>38</v>
      </c>
      <c r="G845" t="s">
        <v>61</v>
      </c>
      <c r="H845" t="s">
        <v>40</v>
      </c>
      <c r="I845">
        <v>1</v>
      </c>
      <c r="J845">
        <v>0</v>
      </c>
      <c r="O845">
        <f t="shared" si="745"/>
        <v>2150.89</v>
      </c>
      <c r="P845">
        <f t="shared" si="746"/>
        <v>2150.89</v>
      </c>
      <c r="Q845">
        <f t="shared" si="747"/>
        <v>0</v>
      </c>
      <c r="R845">
        <f t="shared" si="748"/>
        <v>0</v>
      </c>
      <c r="S845">
        <f t="shared" si="749"/>
        <v>0</v>
      </c>
      <c r="T845">
        <f t="shared" si="750"/>
        <v>0</v>
      </c>
      <c r="U845">
        <f t="shared" si="751"/>
        <v>0</v>
      </c>
      <c r="V845">
        <f t="shared" si="752"/>
        <v>0</v>
      </c>
      <c r="W845">
        <f t="shared" si="753"/>
        <v>0</v>
      </c>
      <c r="X845">
        <f t="shared" si="754"/>
        <v>0</v>
      </c>
      <c r="Y845">
        <f t="shared" si="755"/>
        <v>0</v>
      </c>
      <c r="AA845">
        <v>33304960</v>
      </c>
      <c r="AB845">
        <f t="shared" si="756"/>
        <v>2150.89</v>
      </c>
      <c r="AC845">
        <f t="shared" si="757"/>
        <v>2150.89</v>
      </c>
      <c r="AD845">
        <f>ROUND((((ET845)-(EU845))+AE845),2)</f>
        <v>0</v>
      </c>
      <c r="AE845">
        <f>ROUND((EU845),2)</f>
        <v>0</v>
      </c>
      <c r="AF845">
        <f>ROUND((EV845),2)</f>
        <v>0</v>
      </c>
      <c r="AG845">
        <f t="shared" si="758"/>
        <v>0</v>
      </c>
      <c r="AH845">
        <f>(EW845)</f>
        <v>0</v>
      </c>
      <c r="AI845">
        <f>(EX845)</f>
        <v>0</v>
      </c>
      <c r="AJ845">
        <f t="shared" si="759"/>
        <v>0</v>
      </c>
      <c r="AK845">
        <v>2150.89</v>
      </c>
      <c r="AL845">
        <v>2150.89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1</v>
      </c>
      <c r="AW845">
        <v>1</v>
      </c>
      <c r="AZ845">
        <v>1</v>
      </c>
      <c r="BA845">
        <v>1</v>
      </c>
      <c r="BB845">
        <v>1</v>
      </c>
      <c r="BC845">
        <v>1</v>
      </c>
      <c r="BD845" t="s">
        <v>3</v>
      </c>
      <c r="BE845" t="s">
        <v>3</v>
      </c>
      <c r="BF845" t="s">
        <v>3</v>
      </c>
      <c r="BG845" t="s">
        <v>3</v>
      </c>
      <c r="BH845">
        <v>3</v>
      </c>
      <c r="BI845">
        <v>2</v>
      </c>
      <c r="BJ845" t="s">
        <v>3</v>
      </c>
      <c r="BM845">
        <v>1100</v>
      </c>
      <c r="BN845">
        <v>0</v>
      </c>
      <c r="BO845" t="s">
        <v>3</v>
      </c>
      <c r="BP845">
        <v>0</v>
      </c>
      <c r="BQ845">
        <v>14</v>
      </c>
      <c r="BR845">
        <v>0</v>
      </c>
      <c r="BS845">
        <v>1</v>
      </c>
      <c r="BT845">
        <v>1</v>
      </c>
      <c r="BU845">
        <v>1</v>
      </c>
      <c r="BV845">
        <v>1</v>
      </c>
      <c r="BW845">
        <v>1</v>
      </c>
      <c r="BX845">
        <v>1</v>
      </c>
      <c r="BY845" t="s">
        <v>3</v>
      </c>
      <c r="BZ845">
        <v>0</v>
      </c>
      <c r="CA845">
        <v>0</v>
      </c>
      <c r="CE845">
        <v>0</v>
      </c>
      <c r="CF845">
        <v>0</v>
      </c>
      <c r="CG845">
        <v>0</v>
      </c>
      <c r="CM845">
        <v>0</v>
      </c>
      <c r="CN845" t="s">
        <v>3</v>
      </c>
      <c r="CO845">
        <v>0</v>
      </c>
      <c r="CP845">
        <f t="shared" si="760"/>
        <v>2150.89</v>
      </c>
      <c r="CQ845">
        <f t="shared" si="761"/>
        <v>2150.89</v>
      </c>
      <c r="CR845">
        <f t="shared" si="762"/>
        <v>0</v>
      </c>
      <c r="CS845">
        <f t="shared" si="763"/>
        <v>0</v>
      </c>
      <c r="CT845">
        <f t="shared" si="764"/>
        <v>0</v>
      </c>
      <c r="CU845">
        <f t="shared" si="765"/>
        <v>0</v>
      </c>
      <c r="CV845">
        <f t="shared" si="766"/>
        <v>0</v>
      </c>
      <c r="CW845">
        <f t="shared" si="767"/>
        <v>0</v>
      </c>
      <c r="CX845">
        <f t="shared" si="768"/>
        <v>0</v>
      </c>
      <c r="CY845">
        <f t="shared" si="769"/>
        <v>0</v>
      </c>
      <c r="CZ845">
        <f t="shared" si="770"/>
        <v>0</v>
      </c>
      <c r="DC845" t="s">
        <v>3</v>
      </c>
      <c r="DD845" t="s">
        <v>3</v>
      </c>
      <c r="DE845" t="s">
        <v>3</v>
      </c>
      <c r="DF845" t="s">
        <v>3</v>
      </c>
      <c r="DG845" t="s">
        <v>3</v>
      </c>
      <c r="DH845" t="s">
        <v>3</v>
      </c>
      <c r="DI845" t="s">
        <v>3</v>
      </c>
      <c r="DJ845" t="s">
        <v>3</v>
      </c>
      <c r="DK845" t="s">
        <v>3</v>
      </c>
      <c r="DL845" t="s">
        <v>3</v>
      </c>
      <c r="DM845" t="s">
        <v>3</v>
      </c>
      <c r="DN845">
        <v>0</v>
      </c>
      <c r="DO845">
        <v>0</v>
      </c>
      <c r="DP845">
        <v>1</v>
      </c>
      <c r="DQ845">
        <v>1</v>
      </c>
      <c r="DU845">
        <v>1010</v>
      </c>
      <c r="DV845" t="s">
        <v>40</v>
      </c>
      <c r="DW845" t="s">
        <v>40</v>
      </c>
      <c r="DX845">
        <v>1</v>
      </c>
      <c r="EE845">
        <v>31102366</v>
      </c>
      <c r="EF845">
        <v>8</v>
      </c>
      <c r="EG845" t="s">
        <v>34</v>
      </c>
      <c r="EH845">
        <v>0</v>
      </c>
      <c r="EI845" t="s">
        <v>3</v>
      </c>
      <c r="EJ845">
        <v>1</v>
      </c>
      <c r="EK845">
        <v>1100</v>
      </c>
      <c r="EL845" t="s">
        <v>41</v>
      </c>
      <c r="EM845" t="s">
        <v>42</v>
      </c>
      <c r="EO845" t="s">
        <v>3</v>
      </c>
      <c r="EQ845">
        <v>0</v>
      </c>
      <c r="ER845">
        <v>2150.89</v>
      </c>
      <c r="ES845">
        <v>2150.89</v>
      </c>
      <c r="ET845">
        <v>0</v>
      </c>
      <c r="EU845">
        <v>0</v>
      </c>
      <c r="EV845">
        <v>0</v>
      </c>
      <c r="EW845">
        <v>0</v>
      </c>
      <c r="EX845">
        <v>0</v>
      </c>
      <c r="EY845">
        <v>0</v>
      </c>
      <c r="EZ845">
        <v>5</v>
      </c>
      <c r="FC845">
        <v>1</v>
      </c>
      <c r="FD845">
        <v>18</v>
      </c>
      <c r="FF845">
        <v>19838.830000000002</v>
      </c>
      <c r="FQ845">
        <v>0</v>
      </c>
      <c r="FR845">
        <f t="shared" si="771"/>
        <v>0</v>
      </c>
      <c r="FS845">
        <v>0</v>
      </c>
      <c r="FX845">
        <v>0</v>
      </c>
      <c r="FY845">
        <v>0</v>
      </c>
      <c r="GA845" t="s">
        <v>62</v>
      </c>
      <c r="GD845">
        <v>1</v>
      </c>
      <c r="GF845">
        <v>-111164743</v>
      </c>
      <c r="GG845">
        <v>2</v>
      </c>
      <c r="GH845">
        <v>3</v>
      </c>
      <c r="GI845">
        <v>3</v>
      </c>
      <c r="GJ845">
        <v>0</v>
      </c>
      <c r="GK845">
        <v>0</v>
      </c>
      <c r="GL845">
        <f t="shared" si="772"/>
        <v>0</v>
      </c>
      <c r="GM845">
        <f t="shared" si="773"/>
        <v>2150.89</v>
      </c>
      <c r="GN845">
        <f t="shared" si="774"/>
        <v>0</v>
      </c>
      <c r="GO845">
        <f t="shared" si="775"/>
        <v>2150.89</v>
      </c>
      <c r="GP845">
        <f t="shared" si="776"/>
        <v>0</v>
      </c>
      <c r="GR845">
        <v>1</v>
      </c>
      <c r="GS845">
        <v>1</v>
      </c>
      <c r="GT845">
        <v>0</v>
      </c>
      <c r="GU845" t="s">
        <v>3</v>
      </c>
      <c r="GV845">
        <f t="shared" si="777"/>
        <v>0</v>
      </c>
      <c r="GW845">
        <v>1</v>
      </c>
      <c r="GX845">
        <f t="shared" si="778"/>
        <v>0</v>
      </c>
      <c r="HA845">
        <v>0</v>
      </c>
      <c r="HB845">
        <v>0</v>
      </c>
      <c r="HC845">
        <f t="shared" si="779"/>
        <v>0</v>
      </c>
      <c r="IK845">
        <v>0</v>
      </c>
    </row>
    <row r="846" spans="1:255">
      <c r="A846" s="2">
        <v>17</v>
      </c>
      <c r="B846" s="2">
        <v>1</v>
      </c>
      <c r="C846" s="2">
        <f>ROW(SmtRes!A787)</f>
        <v>787</v>
      </c>
      <c r="D846" s="2">
        <f>ROW(EtalonRes!A900)</f>
        <v>900</v>
      </c>
      <c r="E846" s="2" t="s">
        <v>410</v>
      </c>
      <c r="F846" s="2" t="s">
        <v>71</v>
      </c>
      <c r="G846" s="2" t="s">
        <v>72</v>
      </c>
      <c r="H846" s="2" t="s">
        <v>73</v>
      </c>
      <c r="I846" s="2">
        <f>ROUND(22.2/100,9)</f>
        <v>0.222</v>
      </c>
      <c r="J846" s="2">
        <v>0</v>
      </c>
      <c r="K846" s="2"/>
      <c r="L846" s="2"/>
      <c r="M846" s="2"/>
      <c r="N846" s="2"/>
      <c r="O846" s="2">
        <f t="shared" si="745"/>
        <v>212.7</v>
      </c>
      <c r="P846" s="2">
        <f t="shared" si="746"/>
        <v>192.39</v>
      </c>
      <c r="Q846" s="2">
        <f t="shared" si="747"/>
        <v>3.38</v>
      </c>
      <c r="R846" s="2">
        <f t="shared" si="748"/>
        <v>0.15</v>
      </c>
      <c r="S846" s="2">
        <f t="shared" si="749"/>
        <v>16.93</v>
      </c>
      <c r="T846" s="2">
        <f t="shared" si="750"/>
        <v>0</v>
      </c>
      <c r="U846" s="2">
        <f t="shared" si="751"/>
        <v>1.8442871999999999</v>
      </c>
      <c r="V846" s="2">
        <f t="shared" si="752"/>
        <v>1.332E-2</v>
      </c>
      <c r="W846" s="2">
        <f t="shared" si="753"/>
        <v>0</v>
      </c>
      <c r="X846" s="2">
        <f t="shared" si="754"/>
        <v>19.64</v>
      </c>
      <c r="Y846" s="2">
        <f t="shared" si="755"/>
        <v>12.13</v>
      </c>
      <c r="Z846" s="2"/>
      <c r="AA846" s="2">
        <v>33304975</v>
      </c>
      <c r="AB846" s="2">
        <f t="shared" si="756"/>
        <v>958.12</v>
      </c>
      <c r="AC846" s="2">
        <f t="shared" si="757"/>
        <v>866.62</v>
      </c>
      <c r="AD846" s="2">
        <f>ROUND((((((ET846*1.2)*1.25))-(((EU846*1.2)*1.25)))+AE846),2)</f>
        <v>15.24</v>
      </c>
      <c r="AE846" s="2">
        <f>ROUND((((EU846*1.2)*1.25)),2)</f>
        <v>0.69</v>
      </c>
      <c r="AF846" s="2">
        <f>ROUND((((EV846*1.2)*1.15)),2)</f>
        <v>76.260000000000005</v>
      </c>
      <c r="AG846" s="2">
        <f t="shared" si="758"/>
        <v>0</v>
      </c>
      <c r="AH846" s="2">
        <f>(((EW846*1.2)*1.15))</f>
        <v>8.307599999999999</v>
      </c>
      <c r="AI846" s="2">
        <f>(((EX846*1.2)*1.25))</f>
        <v>0.06</v>
      </c>
      <c r="AJ846" s="2">
        <f t="shared" si="759"/>
        <v>0</v>
      </c>
      <c r="AK846" s="2">
        <v>932.04</v>
      </c>
      <c r="AL846" s="2">
        <v>866.62</v>
      </c>
      <c r="AM846" s="2">
        <v>10.16</v>
      </c>
      <c r="AN846" s="2">
        <v>0.46</v>
      </c>
      <c r="AO846" s="2">
        <v>55.26</v>
      </c>
      <c r="AP846" s="2">
        <v>0</v>
      </c>
      <c r="AQ846" s="2">
        <v>6.02</v>
      </c>
      <c r="AR846" s="2">
        <v>0.04</v>
      </c>
      <c r="AS846" s="2">
        <v>0</v>
      </c>
      <c r="AT846" s="2">
        <v>115</v>
      </c>
      <c r="AU846" s="2">
        <v>71</v>
      </c>
      <c r="AV846" s="2">
        <v>1</v>
      </c>
      <c r="AW846" s="2">
        <v>1</v>
      </c>
      <c r="AX846" s="2"/>
      <c r="AY846" s="2"/>
      <c r="AZ846" s="2">
        <v>1</v>
      </c>
      <c r="BA846" s="2">
        <v>1</v>
      </c>
      <c r="BB846" s="2">
        <v>1</v>
      </c>
      <c r="BC846" s="2">
        <v>1</v>
      </c>
      <c r="BD846" s="2" t="s">
        <v>3</v>
      </c>
      <c r="BE846" s="2" t="s">
        <v>3</v>
      </c>
      <c r="BF846" s="2" t="s">
        <v>3</v>
      </c>
      <c r="BG846" s="2" t="s">
        <v>3</v>
      </c>
      <c r="BH846" s="2">
        <v>0</v>
      </c>
      <c r="BI846" s="2">
        <v>1</v>
      </c>
      <c r="BJ846" s="2" t="s">
        <v>74</v>
      </c>
      <c r="BK846" s="2"/>
      <c r="BL846" s="2"/>
      <c r="BM846" s="2">
        <v>20001</v>
      </c>
      <c r="BN846" s="2">
        <v>0</v>
      </c>
      <c r="BO846" s="2" t="s">
        <v>3</v>
      </c>
      <c r="BP846" s="2">
        <v>0</v>
      </c>
      <c r="BQ846" s="2">
        <v>2</v>
      </c>
      <c r="BR846" s="2">
        <v>0</v>
      </c>
      <c r="BS846" s="2">
        <v>1</v>
      </c>
      <c r="BT846" s="2">
        <v>1</v>
      </c>
      <c r="BU846" s="2">
        <v>1</v>
      </c>
      <c r="BV846" s="2">
        <v>1</v>
      </c>
      <c r="BW846" s="2">
        <v>1</v>
      </c>
      <c r="BX846" s="2">
        <v>1</v>
      </c>
      <c r="BY846" s="2" t="s">
        <v>3</v>
      </c>
      <c r="BZ846" s="2">
        <v>128</v>
      </c>
      <c r="CA846" s="2">
        <v>83</v>
      </c>
      <c r="CB846" s="2"/>
      <c r="CC846" s="2"/>
      <c r="CD846" s="2"/>
      <c r="CE846" s="2">
        <v>0</v>
      </c>
      <c r="CF846" s="2">
        <v>0</v>
      </c>
      <c r="CG846" s="2">
        <v>0</v>
      </c>
      <c r="CH846" s="2"/>
      <c r="CI846" s="2"/>
      <c r="CJ846" s="2"/>
      <c r="CK846" s="2"/>
      <c r="CL846" s="2"/>
      <c r="CM846" s="2">
        <v>0</v>
      </c>
      <c r="CN846" s="2" t="s">
        <v>954</v>
      </c>
      <c r="CO846" s="2">
        <v>0</v>
      </c>
      <c r="CP846" s="2">
        <f t="shared" si="760"/>
        <v>212.7</v>
      </c>
      <c r="CQ846" s="2">
        <f t="shared" si="761"/>
        <v>866.62</v>
      </c>
      <c r="CR846" s="2">
        <f t="shared" si="762"/>
        <v>15.24</v>
      </c>
      <c r="CS846" s="2">
        <f t="shared" si="763"/>
        <v>0.69</v>
      </c>
      <c r="CT846" s="2">
        <f t="shared" si="764"/>
        <v>76.260000000000005</v>
      </c>
      <c r="CU846" s="2">
        <f t="shared" si="765"/>
        <v>0</v>
      </c>
      <c r="CV846" s="2">
        <f t="shared" si="766"/>
        <v>8.307599999999999</v>
      </c>
      <c r="CW846" s="2">
        <f t="shared" si="767"/>
        <v>0.06</v>
      </c>
      <c r="CX846" s="2">
        <f t="shared" si="768"/>
        <v>0</v>
      </c>
      <c r="CY846" s="2">
        <f t="shared" si="769"/>
        <v>19.641999999999999</v>
      </c>
      <c r="CZ846" s="2">
        <f t="shared" si="770"/>
        <v>12.126799999999998</v>
      </c>
      <c r="DA846" s="2"/>
      <c r="DB846" s="2"/>
      <c r="DC846" s="2" t="s">
        <v>3</v>
      </c>
      <c r="DD846" s="2" t="s">
        <v>3</v>
      </c>
      <c r="DE846" s="2" t="s">
        <v>21</v>
      </c>
      <c r="DF846" s="2" t="s">
        <v>21</v>
      </c>
      <c r="DG846" s="2" t="s">
        <v>22</v>
      </c>
      <c r="DH846" s="2" t="s">
        <v>3</v>
      </c>
      <c r="DI846" s="2" t="s">
        <v>22</v>
      </c>
      <c r="DJ846" s="2" t="s">
        <v>21</v>
      </c>
      <c r="DK846" s="2" t="s">
        <v>3</v>
      </c>
      <c r="DL846" s="2" t="s">
        <v>3</v>
      </c>
      <c r="DM846" s="2" t="s">
        <v>3</v>
      </c>
      <c r="DN846" s="2">
        <v>0</v>
      </c>
      <c r="DO846" s="2">
        <v>0</v>
      </c>
      <c r="DP846" s="2">
        <v>1</v>
      </c>
      <c r="DQ846" s="2">
        <v>1</v>
      </c>
      <c r="DR846" s="2"/>
      <c r="DS846" s="2"/>
      <c r="DT846" s="2"/>
      <c r="DU846" s="2">
        <v>1009</v>
      </c>
      <c r="DV846" s="2" t="s">
        <v>73</v>
      </c>
      <c r="DW846" s="2" t="s">
        <v>73</v>
      </c>
      <c r="DX846" s="2">
        <v>100</v>
      </c>
      <c r="DY846" s="2"/>
      <c r="DZ846" s="2"/>
      <c r="EA846" s="2"/>
      <c r="EB846" s="2"/>
      <c r="EC846" s="2"/>
      <c r="ED846" s="2"/>
      <c r="EE846" s="2">
        <v>31102217</v>
      </c>
      <c r="EF846" s="2">
        <v>2</v>
      </c>
      <c r="EG846" s="2" t="s">
        <v>23</v>
      </c>
      <c r="EH846" s="2">
        <v>0</v>
      </c>
      <c r="EI846" s="2" t="s">
        <v>3</v>
      </c>
      <c r="EJ846" s="2">
        <v>1</v>
      </c>
      <c r="EK846" s="2">
        <v>20001</v>
      </c>
      <c r="EL846" s="2" t="s">
        <v>24</v>
      </c>
      <c r="EM846" s="2" t="s">
        <v>25</v>
      </c>
      <c r="EN846" s="2"/>
      <c r="EO846" s="2" t="s">
        <v>26</v>
      </c>
      <c r="EP846" s="2"/>
      <c r="EQ846" s="2">
        <v>0</v>
      </c>
      <c r="ER846" s="2">
        <v>932.04</v>
      </c>
      <c r="ES846" s="2">
        <v>866.62</v>
      </c>
      <c r="ET846" s="2">
        <v>10.16</v>
      </c>
      <c r="EU846" s="2">
        <v>0.46</v>
      </c>
      <c r="EV846" s="2">
        <v>55.26</v>
      </c>
      <c r="EW846" s="2">
        <v>6.02</v>
      </c>
      <c r="EX846" s="2">
        <v>0.04</v>
      </c>
      <c r="EY846" s="2">
        <v>0</v>
      </c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>
        <v>0</v>
      </c>
      <c r="FR846" s="2">
        <f t="shared" si="771"/>
        <v>0</v>
      </c>
      <c r="FS846" s="2">
        <v>0</v>
      </c>
      <c r="FT846" s="2" t="s">
        <v>27</v>
      </c>
      <c r="FU846" s="2" t="s">
        <v>28</v>
      </c>
      <c r="FV846" s="2"/>
      <c r="FW846" s="2"/>
      <c r="FX846" s="2">
        <v>115.2</v>
      </c>
      <c r="FY846" s="2">
        <v>70.55</v>
      </c>
      <c r="FZ846" s="2"/>
      <c r="GA846" s="2" t="s">
        <v>3</v>
      </c>
      <c r="GB846" s="2"/>
      <c r="GC846" s="2"/>
      <c r="GD846" s="2">
        <v>1</v>
      </c>
      <c r="GE846" s="2"/>
      <c r="GF846" s="2">
        <v>738537470</v>
      </c>
      <c r="GG846" s="2">
        <v>2</v>
      </c>
      <c r="GH846" s="2">
        <v>1</v>
      </c>
      <c r="GI846" s="2">
        <v>-2</v>
      </c>
      <c r="GJ846" s="2">
        <v>0</v>
      </c>
      <c r="GK846" s="2">
        <v>0</v>
      </c>
      <c r="GL846" s="2">
        <f t="shared" si="772"/>
        <v>0</v>
      </c>
      <c r="GM846" s="2">
        <f t="shared" si="773"/>
        <v>244.47</v>
      </c>
      <c r="GN846" s="2">
        <f t="shared" si="774"/>
        <v>244.47</v>
      </c>
      <c r="GO846" s="2">
        <f t="shared" si="775"/>
        <v>0</v>
      </c>
      <c r="GP846" s="2">
        <f t="shared" si="776"/>
        <v>0</v>
      </c>
      <c r="GQ846" s="2"/>
      <c r="GR846" s="2">
        <v>0</v>
      </c>
      <c r="GS846" s="2">
        <v>3</v>
      </c>
      <c r="GT846" s="2">
        <v>0</v>
      </c>
      <c r="GU846" s="2" t="s">
        <v>3</v>
      </c>
      <c r="GV846" s="2">
        <f t="shared" si="777"/>
        <v>0</v>
      </c>
      <c r="GW846" s="2">
        <v>1</v>
      </c>
      <c r="GX846" s="2">
        <f t="shared" si="778"/>
        <v>0</v>
      </c>
      <c r="GY846" s="2"/>
      <c r="GZ846" s="2"/>
      <c r="HA846" s="2">
        <v>0</v>
      </c>
      <c r="HB846" s="2">
        <v>0</v>
      </c>
      <c r="HC846" s="2">
        <f t="shared" si="779"/>
        <v>0</v>
      </c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>
        <v>0</v>
      </c>
      <c r="IL846" s="2"/>
      <c r="IM846" s="2"/>
      <c r="IN846" s="2"/>
      <c r="IO846" s="2"/>
      <c r="IP846" s="2"/>
      <c r="IQ846" s="2"/>
      <c r="IR846" s="2"/>
      <c r="IS846" s="2"/>
      <c r="IT846" s="2"/>
      <c r="IU846" s="2"/>
    </row>
    <row r="847" spans="1:255">
      <c r="A847">
        <v>17</v>
      </c>
      <c r="B847">
        <v>1</v>
      </c>
      <c r="C847">
        <f>ROW(SmtRes!A794)</f>
        <v>794</v>
      </c>
      <c r="D847">
        <f>ROW(EtalonRes!A908)</f>
        <v>908</v>
      </c>
      <c r="E847" t="s">
        <v>410</v>
      </c>
      <c r="F847" t="s">
        <v>71</v>
      </c>
      <c r="G847" t="s">
        <v>72</v>
      </c>
      <c r="H847" t="s">
        <v>73</v>
      </c>
      <c r="I847">
        <f>ROUND(22.2/100,9)</f>
        <v>0.222</v>
      </c>
      <c r="J847">
        <v>0</v>
      </c>
      <c r="O847">
        <f t="shared" si="745"/>
        <v>212.7</v>
      </c>
      <c r="P847">
        <f t="shared" si="746"/>
        <v>192.39</v>
      </c>
      <c r="Q847">
        <f t="shared" si="747"/>
        <v>3.38</v>
      </c>
      <c r="R847">
        <f t="shared" si="748"/>
        <v>0.15</v>
      </c>
      <c r="S847">
        <f t="shared" si="749"/>
        <v>16.93</v>
      </c>
      <c r="T847">
        <f t="shared" si="750"/>
        <v>0</v>
      </c>
      <c r="U847">
        <f t="shared" si="751"/>
        <v>1.8442871999999999</v>
      </c>
      <c r="V847">
        <f t="shared" si="752"/>
        <v>1.332E-2</v>
      </c>
      <c r="W847">
        <f t="shared" si="753"/>
        <v>0</v>
      </c>
      <c r="X847">
        <f t="shared" si="754"/>
        <v>19.64</v>
      </c>
      <c r="Y847">
        <f t="shared" si="755"/>
        <v>12.13</v>
      </c>
      <c r="AA847">
        <v>33304960</v>
      </c>
      <c r="AB847">
        <f t="shared" si="756"/>
        <v>958.12</v>
      </c>
      <c r="AC847">
        <f t="shared" si="757"/>
        <v>866.62</v>
      </c>
      <c r="AD847">
        <f>ROUND((((((ET847*1.2)*1.25))-(((EU847*1.2)*1.25)))+AE847),2)</f>
        <v>15.24</v>
      </c>
      <c r="AE847">
        <f>ROUND((((EU847*1.2)*1.25)),2)</f>
        <v>0.69</v>
      </c>
      <c r="AF847">
        <f>ROUND((((EV847*1.2)*1.15)),2)</f>
        <v>76.260000000000005</v>
      </c>
      <c r="AG847">
        <f t="shared" si="758"/>
        <v>0</v>
      </c>
      <c r="AH847">
        <f>(((EW847*1.2)*1.15))</f>
        <v>8.307599999999999</v>
      </c>
      <c r="AI847">
        <f>(((EX847*1.2)*1.25))</f>
        <v>0.06</v>
      </c>
      <c r="AJ847">
        <f t="shared" si="759"/>
        <v>0</v>
      </c>
      <c r="AK847">
        <v>932.04</v>
      </c>
      <c r="AL847">
        <v>866.62</v>
      </c>
      <c r="AM847">
        <v>10.16</v>
      </c>
      <c r="AN847">
        <v>0.46</v>
      </c>
      <c r="AO847">
        <v>55.26</v>
      </c>
      <c r="AP847">
        <v>0</v>
      </c>
      <c r="AQ847">
        <v>6.02</v>
      </c>
      <c r="AR847">
        <v>0.04</v>
      </c>
      <c r="AS847">
        <v>0</v>
      </c>
      <c r="AT847">
        <v>115</v>
      </c>
      <c r="AU847">
        <v>71</v>
      </c>
      <c r="AV847">
        <v>1</v>
      </c>
      <c r="AW847">
        <v>1</v>
      </c>
      <c r="AZ847">
        <v>1</v>
      </c>
      <c r="BA847">
        <v>1</v>
      </c>
      <c r="BB847">
        <v>1</v>
      </c>
      <c r="BC847">
        <v>1</v>
      </c>
      <c r="BD847" t="s">
        <v>3</v>
      </c>
      <c r="BE847" t="s">
        <v>3</v>
      </c>
      <c r="BF847" t="s">
        <v>3</v>
      </c>
      <c r="BG847" t="s">
        <v>3</v>
      </c>
      <c r="BH847">
        <v>0</v>
      </c>
      <c r="BI847">
        <v>1</v>
      </c>
      <c r="BJ847" t="s">
        <v>74</v>
      </c>
      <c r="BM847">
        <v>20001</v>
      </c>
      <c r="BN847">
        <v>0</v>
      </c>
      <c r="BO847" t="s">
        <v>3</v>
      </c>
      <c r="BP847">
        <v>0</v>
      </c>
      <c r="BQ847">
        <v>2</v>
      </c>
      <c r="BR847">
        <v>0</v>
      </c>
      <c r="BS847">
        <v>1</v>
      </c>
      <c r="BT847">
        <v>1</v>
      </c>
      <c r="BU847">
        <v>1</v>
      </c>
      <c r="BV847">
        <v>1</v>
      </c>
      <c r="BW847">
        <v>1</v>
      </c>
      <c r="BX847">
        <v>1</v>
      </c>
      <c r="BY847" t="s">
        <v>3</v>
      </c>
      <c r="BZ847">
        <v>128</v>
      </c>
      <c r="CA847">
        <v>83</v>
      </c>
      <c r="CE847">
        <v>0</v>
      </c>
      <c r="CF847">
        <v>0</v>
      </c>
      <c r="CG847">
        <v>0</v>
      </c>
      <c r="CM847">
        <v>0</v>
      </c>
      <c r="CN847" t="s">
        <v>954</v>
      </c>
      <c r="CO847">
        <v>0</v>
      </c>
      <c r="CP847">
        <f t="shared" si="760"/>
        <v>212.7</v>
      </c>
      <c r="CQ847">
        <f t="shared" si="761"/>
        <v>866.62</v>
      </c>
      <c r="CR847">
        <f t="shared" si="762"/>
        <v>15.24</v>
      </c>
      <c r="CS847">
        <f t="shared" si="763"/>
        <v>0.69</v>
      </c>
      <c r="CT847">
        <f t="shared" si="764"/>
        <v>76.260000000000005</v>
      </c>
      <c r="CU847">
        <f t="shared" si="765"/>
        <v>0</v>
      </c>
      <c r="CV847">
        <f t="shared" si="766"/>
        <v>8.307599999999999</v>
      </c>
      <c r="CW847">
        <f t="shared" si="767"/>
        <v>0.06</v>
      </c>
      <c r="CX847">
        <f t="shared" si="768"/>
        <v>0</v>
      </c>
      <c r="CY847">
        <f t="shared" si="769"/>
        <v>19.641999999999999</v>
      </c>
      <c r="CZ847">
        <f t="shared" si="770"/>
        <v>12.126799999999998</v>
      </c>
      <c r="DC847" t="s">
        <v>3</v>
      </c>
      <c r="DD847" t="s">
        <v>3</v>
      </c>
      <c r="DE847" t="s">
        <v>21</v>
      </c>
      <c r="DF847" t="s">
        <v>21</v>
      </c>
      <c r="DG847" t="s">
        <v>22</v>
      </c>
      <c r="DH847" t="s">
        <v>3</v>
      </c>
      <c r="DI847" t="s">
        <v>22</v>
      </c>
      <c r="DJ847" t="s">
        <v>21</v>
      </c>
      <c r="DK847" t="s">
        <v>3</v>
      </c>
      <c r="DL847" t="s">
        <v>3</v>
      </c>
      <c r="DM847" t="s">
        <v>3</v>
      </c>
      <c r="DN847">
        <v>0</v>
      </c>
      <c r="DO847">
        <v>0</v>
      </c>
      <c r="DP847">
        <v>1</v>
      </c>
      <c r="DQ847">
        <v>1</v>
      </c>
      <c r="DU847">
        <v>1009</v>
      </c>
      <c r="DV847" t="s">
        <v>73</v>
      </c>
      <c r="DW847" t="s">
        <v>73</v>
      </c>
      <c r="DX847">
        <v>100</v>
      </c>
      <c r="EE847">
        <v>31102217</v>
      </c>
      <c r="EF847">
        <v>2</v>
      </c>
      <c r="EG847" t="s">
        <v>23</v>
      </c>
      <c r="EH847">
        <v>0</v>
      </c>
      <c r="EI847" t="s">
        <v>3</v>
      </c>
      <c r="EJ847">
        <v>1</v>
      </c>
      <c r="EK847">
        <v>20001</v>
      </c>
      <c r="EL847" t="s">
        <v>24</v>
      </c>
      <c r="EM847" t="s">
        <v>25</v>
      </c>
      <c r="EO847" t="s">
        <v>26</v>
      </c>
      <c r="EQ847">
        <v>0</v>
      </c>
      <c r="ER847">
        <v>932.04</v>
      </c>
      <c r="ES847">
        <v>866.62</v>
      </c>
      <c r="ET847">
        <v>10.16</v>
      </c>
      <c r="EU847">
        <v>0.46</v>
      </c>
      <c r="EV847">
        <v>55.26</v>
      </c>
      <c r="EW847">
        <v>6.02</v>
      </c>
      <c r="EX847">
        <v>0.04</v>
      </c>
      <c r="EY847">
        <v>0</v>
      </c>
      <c r="FQ847">
        <v>0</v>
      </c>
      <c r="FR847">
        <f t="shared" si="771"/>
        <v>0</v>
      </c>
      <c r="FS847">
        <v>0</v>
      </c>
      <c r="FT847" t="s">
        <v>27</v>
      </c>
      <c r="FU847" t="s">
        <v>28</v>
      </c>
      <c r="FX847">
        <v>115.2</v>
      </c>
      <c r="FY847">
        <v>70.55</v>
      </c>
      <c r="GA847" t="s">
        <v>3</v>
      </c>
      <c r="GD847">
        <v>1</v>
      </c>
      <c r="GF847">
        <v>738537470</v>
      </c>
      <c r="GG847">
        <v>2</v>
      </c>
      <c r="GH847">
        <v>1</v>
      </c>
      <c r="GI847">
        <v>-2</v>
      </c>
      <c r="GJ847">
        <v>0</v>
      </c>
      <c r="GK847">
        <v>0</v>
      </c>
      <c r="GL847">
        <f t="shared" si="772"/>
        <v>0</v>
      </c>
      <c r="GM847">
        <f t="shared" si="773"/>
        <v>244.47</v>
      </c>
      <c r="GN847">
        <f t="shared" si="774"/>
        <v>244.47</v>
      </c>
      <c r="GO847">
        <f t="shared" si="775"/>
        <v>0</v>
      </c>
      <c r="GP847">
        <f t="shared" si="776"/>
        <v>0</v>
      </c>
      <c r="GR847">
        <v>0</v>
      </c>
      <c r="GS847">
        <v>3</v>
      </c>
      <c r="GT847">
        <v>0</v>
      </c>
      <c r="GU847" t="s">
        <v>3</v>
      </c>
      <c r="GV847">
        <f t="shared" si="777"/>
        <v>0</v>
      </c>
      <c r="GW847">
        <v>1</v>
      </c>
      <c r="GX847">
        <f t="shared" si="778"/>
        <v>0</v>
      </c>
      <c r="HA847">
        <v>0</v>
      </c>
      <c r="HB847">
        <v>0</v>
      </c>
      <c r="HC847">
        <f t="shared" si="779"/>
        <v>0</v>
      </c>
      <c r="IK847">
        <v>0</v>
      </c>
    </row>
    <row r="848" spans="1:255">
      <c r="A848" s="2">
        <v>17</v>
      </c>
      <c r="B848" s="2">
        <v>1</v>
      </c>
      <c r="C848" s="2"/>
      <c r="D848" s="2"/>
      <c r="E848" s="2" t="s">
        <v>411</v>
      </c>
      <c r="F848" s="2" t="s">
        <v>76</v>
      </c>
      <c r="G848" s="2" t="s">
        <v>77</v>
      </c>
      <c r="H848" s="2" t="s">
        <v>78</v>
      </c>
      <c r="I848" s="2">
        <v>-22.2</v>
      </c>
      <c r="J848" s="2">
        <v>0</v>
      </c>
      <c r="K848" s="2"/>
      <c r="L848" s="2"/>
      <c r="M848" s="2"/>
      <c r="N848" s="2"/>
      <c r="O848" s="2">
        <f t="shared" si="745"/>
        <v>-189.14</v>
      </c>
      <c r="P848" s="2">
        <f t="shared" si="746"/>
        <v>-189.14</v>
      </c>
      <c r="Q848" s="2">
        <f t="shared" si="747"/>
        <v>0</v>
      </c>
      <c r="R848" s="2">
        <f t="shared" si="748"/>
        <v>0</v>
      </c>
      <c r="S848" s="2">
        <f t="shared" si="749"/>
        <v>0</v>
      </c>
      <c r="T848" s="2">
        <f t="shared" si="750"/>
        <v>0</v>
      </c>
      <c r="U848" s="2">
        <f t="shared" si="751"/>
        <v>0</v>
      </c>
      <c r="V848" s="2">
        <f t="shared" si="752"/>
        <v>0</v>
      </c>
      <c r="W848" s="2">
        <f t="shared" si="753"/>
        <v>0</v>
      </c>
      <c r="X848" s="2">
        <f t="shared" si="754"/>
        <v>0</v>
      </c>
      <c r="Y848" s="2">
        <f t="shared" si="755"/>
        <v>0</v>
      </c>
      <c r="Z848" s="2"/>
      <c r="AA848" s="2">
        <v>33304975</v>
      </c>
      <c r="AB848" s="2">
        <f t="shared" si="756"/>
        <v>8.52</v>
      </c>
      <c r="AC848" s="2">
        <f t="shared" si="757"/>
        <v>8.52</v>
      </c>
      <c r="AD848" s="2">
        <f>ROUND((((ET848)-(EU848))+AE848),2)</f>
        <v>0</v>
      </c>
      <c r="AE848" s="2">
        <f t="shared" ref="AE848:AF851" si="784">ROUND((EU848),2)</f>
        <v>0</v>
      </c>
      <c r="AF848" s="2">
        <f t="shared" si="784"/>
        <v>0</v>
      </c>
      <c r="AG848" s="2">
        <f t="shared" si="758"/>
        <v>0</v>
      </c>
      <c r="AH848" s="2">
        <f t="shared" ref="AH848:AI851" si="785">(EW848)</f>
        <v>0</v>
      </c>
      <c r="AI848" s="2">
        <f t="shared" si="785"/>
        <v>0</v>
      </c>
      <c r="AJ848" s="2">
        <f t="shared" si="759"/>
        <v>0</v>
      </c>
      <c r="AK848" s="2">
        <v>8.52</v>
      </c>
      <c r="AL848" s="2">
        <v>8.52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1</v>
      </c>
      <c r="AW848" s="2">
        <v>1</v>
      </c>
      <c r="AX848" s="2"/>
      <c r="AY848" s="2"/>
      <c r="AZ848" s="2">
        <v>1</v>
      </c>
      <c r="BA848" s="2">
        <v>1</v>
      </c>
      <c r="BB848" s="2">
        <v>1</v>
      </c>
      <c r="BC848" s="2">
        <v>1</v>
      </c>
      <c r="BD848" s="2" t="s">
        <v>3</v>
      </c>
      <c r="BE848" s="2" t="s">
        <v>3</v>
      </c>
      <c r="BF848" s="2" t="s">
        <v>3</v>
      </c>
      <c r="BG848" s="2" t="s">
        <v>3</v>
      </c>
      <c r="BH848" s="2">
        <v>3</v>
      </c>
      <c r="BI848" s="2">
        <v>1</v>
      </c>
      <c r="BJ848" s="2" t="s">
        <v>79</v>
      </c>
      <c r="BK848" s="2"/>
      <c r="BL848" s="2"/>
      <c r="BM848" s="2">
        <v>500001</v>
      </c>
      <c r="BN848" s="2">
        <v>0</v>
      </c>
      <c r="BO848" s="2" t="s">
        <v>3</v>
      </c>
      <c r="BP848" s="2">
        <v>0</v>
      </c>
      <c r="BQ848" s="2">
        <v>8</v>
      </c>
      <c r="BR848" s="2">
        <v>0</v>
      </c>
      <c r="BS848" s="2">
        <v>1</v>
      </c>
      <c r="BT848" s="2">
        <v>1</v>
      </c>
      <c r="BU848" s="2">
        <v>1</v>
      </c>
      <c r="BV848" s="2">
        <v>1</v>
      </c>
      <c r="BW848" s="2">
        <v>1</v>
      </c>
      <c r="BX848" s="2">
        <v>1</v>
      </c>
      <c r="BY848" s="2" t="s">
        <v>3</v>
      </c>
      <c r="BZ848" s="2">
        <v>0</v>
      </c>
      <c r="CA848" s="2">
        <v>0</v>
      </c>
      <c r="CB848" s="2"/>
      <c r="CC848" s="2"/>
      <c r="CD848" s="2"/>
      <c r="CE848" s="2">
        <v>0</v>
      </c>
      <c r="CF848" s="2">
        <v>0</v>
      </c>
      <c r="CG848" s="2">
        <v>0</v>
      </c>
      <c r="CH848" s="2"/>
      <c r="CI848" s="2"/>
      <c r="CJ848" s="2"/>
      <c r="CK848" s="2"/>
      <c r="CL848" s="2"/>
      <c r="CM848" s="2">
        <v>0</v>
      </c>
      <c r="CN848" s="2" t="s">
        <v>3</v>
      </c>
      <c r="CO848" s="2">
        <v>0</v>
      </c>
      <c r="CP848" s="2">
        <f t="shared" si="760"/>
        <v>-189.14</v>
      </c>
      <c r="CQ848" s="2">
        <f t="shared" si="761"/>
        <v>8.52</v>
      </c>
      <c r="CR848" s="2">
        <f t="shared" si="762"/>
        <v>0</v>
      </c>
      <c r="CS848" s="2">
        <f t="shared" si="763"/>
        <v>0</v>
      </c>
      <c r="CT848" s="2">
        <f t="shared" si="764"/>
        <v>0</v>
      </c>
      <c r="CU848" s="2">
        <f t="shared" si="765"/>
        <v>0</v>
      </c>
      <c r="CV848" s="2">
        <f t="shared" si="766"/>
        <v>0</v>
      </c>
      <c r="CW848" s="2">
        <f t="shared" si="767"/>
        <v>0</v>
      </c>
      <c r="CX848" s="2">
        <f t="shared" si="768"/>
        <v>0</v>
      </c>
      <c r="CY848" s="2">
        <f t="shared" si="769"/>
        <v>0</v>
      </c>
      <c r="CZ848" s="2">
        <f t="shared" si="770"/>
        <v>0</v>
      </c>
      <c r="DA848" s="2"/>
      <c r="DB848" s="2"/>
      <c r="DC848" s="2" t="s">
        <v>3</v>
      </c>
      <c r="DD848" s="2" t="s">
        <v>3</v>
      </c>
      <c r="DE848" s="2" t="s">
        <v>3</v>
      </c>
      <c r="DF848" s="2" t="s">
        <v>3</v>
      </c>
      <c r="DG848" s="2" t="s">
        <v>3</v>
      </c>
      <c r="DH848" s="2" t="s">
        <v>3</v>
      </c>
      <c r="DI848" s="2" t="s">
        <v>3</v>
      </c>
      <c r="DJ848" s="2" t="s">
        <v>3</v>
      </c>
      <c r="DK848" s="2" t="s">
        <v>3</v>
      </c>
      <c r="DL848" s="2" t="s">
        <v>3</v>
      </c>
      <c r="DM848" s="2" t="s">
        <v>3</v>
      </c>
      <c r="DN848" s="2">
        <v>0</v>
      </c>
      <c r="DO848" s="2">
        <v>0</v>
      </c>
      <c r="DP848" s="2">
        <v>1</v>
      </c>
      <c r="DQ848" s="2">
        <v>1</v>
      </c>
      <c r="DR848" s="2"/>
      <c r="DS848" s="2"/>
      <c r="DT848" s="2"/>
      <c r="DU848" s="2">
        <v>1009</v>
      </c>
      <c r="DV848" s="2" t="s">
        <v>78</v>
      </c>
      <c r="DW848" s="2" t="s">
        <v>78</v>
      </c>
      <c r="DX848" s="2">
        <v>1</v>
      </c>
      <c r="DY848" s="2"/>
      <c r="DZ848" s="2"/>
      <c r="EA848" s="2"/>
      <c r="EB848" s="2"/>
      <c r="EC848" s="2"/>
      <c r="ED848" s="2"/>
      <c r="EE848" s="2">
        <v>31102119</v>
      </c>
      <c r="EF848" s="2">
        <v>8</v>
      </c>
      <c r="EG848" s="2" t="s">
        <v>34</v>
      </c>
      <c r="EH848" s="2">
        <v>0</v>
      </c>
      <c r="EI848" s="2" t="s">
        <v>3</v>
      </c>
      <c r="EJ848" s="2">
        <v>1</v>
      </c>
      <c r="EK848" s="2">
        <v>500001</v>
      </c>
      <c r="EL848" s="2" t="s">
        <v>35</v>
      </c>
      <c r="EM848" s="2" t="s">
        <v>36</v>
      </c>
      <c r="EN848" s="2"/>
      <c r="EO848" s="2" t="s">
        <v>3</v>
      </c>
      <c r="EP848" s="2"/>
      <c r="EQ848" s="2">
        <v>0</v>
      </c>
      <c r="ER848" s="2">
        <v>8.52</v>
      </c>
      <c r="ES848" s="2">
        <v>8.52</v>
      </c>
      <c r="ET848" s="2">
        <v>0</v>
      </c>
      <c r="EU848" s="2">
        <v>0</v>
      </c>
      <c r="EV848" s="2">
        <v>0</v>
      </c>
      <c r="EW848" s="2">
        <v>0</v>
      </c>
      <c r="EX848" s="2">
        <v>0</v>
      </c>
      <c r="EY848" s="2">
        <v>0</v>
      </c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>
        <v>0</v>
      </c>
      <c r="FR848" s="2">
        <f t="shared" si="771"/>
        <v>0</v>
      </c>
      <c r="FS848" s="2">
        <v>0</v>
      </c>
      <c r="FT848" s="2"/>
      <c r="FU848" s="2"/>
      <c r="FV848" s="2"/>
      <c r="FW848" s="2"/>
      <c r="FX848" s="2">
        <v>0</v>
      </c>
      <c r="FY848" s="2">
        <v>0</v>
      </c>
      <c r="FZ848" s="2"/>
      <c r="GA848" s="2" t="s">
        <v>3</v>
      </c>
      <c r="GB848" s="2"/>
      <c r="GC848" s="2"/>
      <c r="GD848" s="2">
        <v>1</v>
      </c>
      <c r="GE848" s="2"/>
      <c r="GF848" s="2">
        <v>-418489366</v>
      </c>
      <c r="GG848" s="2">
        <v>2</v>
      </c>
      <c r="GH848" s="2">
        <v>1</v>
      </c>
      <c r="GI848" s="2">
        <v>-2</v>
      </c>
      <c r="GJ848" s="2">
        <v>0</v>
      </c>
      <c r="GK848" s="2">
        <v>0</v>
      </c>
      <c r="GL848" s="2">
        <f t="shared" si="772"/>
        <v>0</v>
      </c>
      <c r="GM848" s="2">
        <f t="shared" si="773"/>
        <v>-189.14</v>
      </c>
      <c r="GN848" s="2">
        <f t="shared" si="774"/>
        <v>-189.14</v>
      </c>
      <c r="GO848" s="2">
        <f t="shared" si="775"/>
        <v>0</v>
      </c>
      <c r="GP848" s="2">
        <f t="shared" si="776"/>
        <v>0</v>
      </c>
      <c r="GQ848" s="2"/>
      <c r="GR848" s="2">
        <v>0</v>
      </c>
      <c r="GS848" s="2">
        <v>3</v>
      </c>
      <c r="GT848" s="2">
        <v>0</v>
      </c>
      <c r="GU848" s="2" t="s">
        <v>3</v>
      </c>
      <c r="GV848" s="2">
        <f t="shared" si="777"/>
        <v>0</v>
      </c>
      <c r="GW848" s="2">
        <v>1</v>
      </c>
      <c r="GX848" s="2">
        <f t="shared" si="778"/>
        <v>0</v>
      </c>
      <c r="GY848" s="2"/>
      <c r="GZ848" s="2"/>
      <c r="HA848" s="2">
        <v>0</v>
      </c>
      <c r="HB848" s="2">
        <v>0</v>
      </c>
      <c r="HC848" s="2">
        <f t="shared" si="779"/>
        <v>0</v>
      </c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>
        <v>0</v>
      </c>
      <c r="IL848" s="2"/>
      <c r="IM848" s="2"/>
      <c r="IN848" s="2"/>
      <c r="IO848" s="2"/>
      <c r="IP848" s="2"/>
      <c r="IQ848" s="2"/>
      <c r="IR848" s="2"/>
      <c r="IS848" s="2"/>
      <c r="IT848" s="2"/>
      <c r="IU848" s="2"/>
    </row>
    <row r="849" spans="1:255">
      <c r="A849">
        <v>17</v>
      </c>
      <c r="B849">
        <v>1</v>
      </c>
      <c r="E849" t="s">
        <v>411</v>
      </c>
      <c r="F849" t="s">
        <v>76</v>
      </c>
      <c r="G849" t="s">
        <v>77</v>
      </c>
      <c r="H849" t="s">
        <v>78</v>
      </c>
      <c r="I849">
        <v>-22.2</v>
      </c>
      <c r="J849">
        <v>0</v>
      </c>
      <c r="O849">
        <f t="shared" si="745"/>
        <v>-189.14</v>
      </c>
      <c r="P849">
        <f t="shared" si="746"/>
        <v>-189.14</v>
      </c>
      <c r="Q849">
        <f t="shared" si="747"/>
        <v>0</v>
      </c>
      <c r="R849">
        <f t="shared" si="748"/>
        <v>0</v>
      </c>
      <c r="S849">
        <f t="shared" si="749"/>
        <v>0</v>
      </c>
      <c r="T849">
        <f t="shared" si="750"/>
        <v>0</v>
      </c>
      <c r="U849">
        <f t="shared" si="751"/>
        <v>0</v>
      </c>
      <c r="V849">
        <f t="shared" si="752"/>
        <v>0</v>
      </c>
      <c r="W849">
        <f t="shared" si="753"/>
        <v>0</v>
      </c>
      <c r="X849">
        <f t="shared" si="754"/>
        <v>0</v>
      </c>
      <c r="Y849">
        <f t="shared" si="755"/>
        <v>0</v>
      </c>
      <c r="AA849">
        <v>33304960</v>
      </c>
      <c r="AB849">
        <f t="shared" si="756"/>
        <v>8.52</v>
      </c>
      <c r="AC849">
        <f t="shared" si="757"/>
        <v>8.52</v>
      </c>
      <c r="AD849">
        <f>ROUND((((ET849)-(EU849))+AE849),2)</f>
        <v>0</v>
      </c>
      <c r="AE849">
        <f t="shared" si="784"/>
        <v>0</v>
      </c>
      <c r="AF849">
        <f t="shared" si="784"/>
        <v>0</v>
      </c>
      <c r="AG849">
        <f t="shared" si="758"/>
        <v>0</v>
      </c>
      <c r="AH849">
        <f t="shared" si="785"/>
        <v>0</v>
      </c>
      <c r="AI849">
        <f t="shared" si="785"/>
        <v>0</v>
      </c>
      <c r="AJ849">
        <f t="shared" si="759"/>
        <v>0</v>
      </c>
      <c r="AK849">
        <v>8.52</v>
      </c>
      <c r="AL849">
        <v>8.52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1</v>
      </c>
      <c r="AW849">
        <v>1</v>
      </c>
      <c r="AZ849">
        <v>1</v>
      </c>
      <c r="BA849">
        <v>1</v>
      </c>
      <c r="BB849">
        <v>1</v>
      </c>
      <c r="BC849">
        <v>1</v>
      </c>
      <c r="BD849" t="s">
        <v>3</v>
      </c>
      <c r="BE849" t="s">
        <v>3</v>
      </c>
      <c r="BF849" t="s">
        <v>3</v>
      </c>
      <c r="BG849" t="s">
        <v>3</v>
      </c>
      <c r="BH849">
        <v>3</v>
      </c>
      <c r="BI849">
        <v>1</v>
      </c>
      <c r="BJ849" t="s">
        <v>79</v>
      </c>
      <c r="BM849">
        <v>500001</v>
      </c>
      <c r="BN849">
        <v>0</v>
      </c>
      <c r="BO849" t="s">
        <v>3</v>
      </c>
      <c r="BP849">
        <v>0</v>
      </c>
      <c r="BQ849">
        <v>8</v>
      </c>
      <c r="BR849">
        <v>0</v>
      </c>
      <c r="BS849">
        <v>1</v>
      </c>
      <c r="BT849">
        <v>1</v>
      </c>
      <c r="BU849">
        <v>1</v>
      </c>
      <c r="BV849">
        <v>1</v>
      </c>
      <c r="BW849">
        <v>1</v>
      </c>
      <c r="BX849">
        <v>1</v>
      </c>
      <c r="BY849" t="s">
        <v>3</v>
      </c>
      <c r="BZ849">
        <v>0</v>
      </c>
      <c r="CA849">
        <v>0</v>
      </c>
      <c r="CE849">
        <v>0</v>
      </c>
      <c r="CF849">
        <v>0</v>
      </c>
      <c r="CG849">
        <v>0</v>
      </c>
      <c r="CM849">
        <v>0</v>
      </c>
      <c r="CN849" t="s">
        <v>3</v>
      </c>
      <c r="CO849">
        <v>0</v>
      </c>
      <c r="CP849">
        <f t="shared" si="760"/>
        <v>-189.14</v>
      </c>
      <c r="CQ849">
        <f t="shared" si="761"/>
        <v>8.52</v>
      </c>
      <c r="CR849">
        <f t="shared" si="762"/>
        <v>0</v>
      </c>
      <c r="CS849">
        <f t="shared" si="763"/>
        <v>0</v>
      </c>
      <c r="CT849">
        <f t="shared" si="764"/>
        <v>0</v>
      </c>
      <c r="CU849">
        <f t="shared" si="765"/>
        <v>0</v>
      </c>
      <c r="CV849">
        <f t="shared" si="766"/>
        <v>0</v>
      </c>
      <c r="CW849">
        <f t="shared" si="767"/>
        <v>0</v>
      </c>
      <c r="CX849">
        <f t="shared" si="768"/>
        <v>0</v>
      </c>
      <c r="CY849">
        <f t="shared" si="769"/>
        <v>0</v>
      </c>
      <c r="CZ849">
        <f t="shared" si="770"/>
        <v>0</v>
      </c>
      <c r="DC849" t="s">
        <v>3</v>
      </c>
      <c r="DD849" t="s">
        <v>3</v>
      </c>
      <c r="DE849" t="s">
        <v>3</v>
      </c>
      <c r="DF849" t="s">
        <v>3</v>
      </c>
      <c r="DG849" t="s">
        <v>3</v>
      </c>
      <c r="DH849" t="s">
        <v>3</v>
      </c>
      <c r="DI849" t="s">
        <v>3</v>
      </c>
      <c r="DJ849" t="s">
        <v>3</v>
      </c>
      <c r="DK849" t="s">
        <v>3</v>
      </c>
      <c r="DL849" t="s">
        <v>3</v>
      </c>
      <c r="DM849" t="s">
        <v>3</v>
      </c>
      <c r="DN849">
        <v>0</v>
      </c>
      <c r="DO849">
        <v>0</v>
      </c>
      <c r="DP849">
        <v>1</v>
      </c>
      <c r="DQ849">
        <v>1</v>
      </c>
      <c r="DU849">
        <v>1009</v>
      </c>
      <c r="DV849" t="s">
        <v>78</v>
      </c>
      <c r="DW849" t="s">
        <v>78</v>
      </c>
      <c r="DX849">
        <v>1</v>
      </c>
      <c r="EE849">
        <v>31102119</v>
      </c>
      <c r="EF849">
        <v>8</v>
      </c>
      <c r="EG849" t="s">
        <v>34</v>
      </c>
      <c r="EH849">
        <v>0</v>
      </c>
      <c r="EI849" t="s">
        <v>3</v>
      </c>
      <c r="EJ849">
        <v>1</v>
      </c>
      <c r="EK849">
        <v>500001</v>
      </c>
      <c r="EL849" t="s">
        <v>35</v>
      </c>
      <c r="EM849" t="s">
        <v>36</v>
      </c>
      <c r="EO849" t="s">
        <v>3</v>
      </c>
      <c r="EQ849">
        <v>0</v>
      </c>
      <c r="ER849">
        <v>8.52</v>
      </c>
      <c r="ES849">
        <v>8.52</v>
      </c>
      <c r="ET849">
        <v>0</v>
      </c>
      <c r="EU849">
        <v>0</v>
      </c>
      <c r="EV849">
        <v>0</v>
      </c>
      <c r="EW849">
        <v>0</v>
      </c>
      <c r="EX849">
        <v>0</v>
      </c>
      <c r="EY849">
        <v>0</v>
      </c>
      <c r="FQ849">
        <v>0</v>
      </c>
      <c r="FR849">
        <f t="shared" si="771"/>
        <v>0</v>
      </c>
      <c r="FS849">
        <v>0</v>
      </c>
      <c r="FX849">
        <v>0</v>
      </c>
      <c r="FY849">
        <v>0</v>
      </c>
      <c r="GA849" t="s">
        <v>3</v>
      </c>
      <c r="GD849">
        <v>1</v>
      </c>
      <c r="GF849">
        <v>-418489366</v>
      </c>
      <c r="GG849">
        <v>2</v>
      </c>
      <c r="GH849">
        <v>1</v>
      </c>
      <c r="GI849">
        <v>-2</v>
      </c>
      <c r="GJ849">
        <v>0</v>
      </c>
      <c r="GK849">
        <v>0</v>
      </c>
      <c r="GL849">
        <f t="shared" si="772"/>
        <v>0</v>
      </c>
      <c r="GM849">
        <f t="shared" si="773"/>
        <v>-189.14</v>
      </c>
      <c r="GN849">
        <f t="shared" si="774"/>
        <v>-189.14</v>
      </c>
      <c r="GO849">
        <f t="shared" si="775"/>
        <v>0</v>
      </c>
      <c r="GP849">
        <f t="shared" si="776"/>
        <v>0</v>
      </c>
      <c r="GR849">
        <v>0</v>
      </c>
      <c r="GS849">
        <v>3</v>
      </c>
      <c r="GT849">
        <v>0</v>
      </c>
      <c r="GU849" t="s">
        <v>3</v>
      </c>
      <c r="GV849">
        <f t="shared" si="777"/>
        <v>0</v>
      </c>
      <c r="GW849">
        <v>1</v>
      </c>
      <c r="GX849">
        <f t="shared" si="778"/>
        <v>0</v>
      </c>
      <c r="HA849">
        <v>0</v>
      </c>
      <c r="HB849">
        <v>0</v>
      </c>
      <c r="HC849">
        <f t="shared" si="779"/>
        <v>0</v>
      </c>
      <c r="IK849">
        <v>0</v>
      </c>
    </row>
    <row r="850" spans="1:255">
      <c r="A850" s="2">
        <v>17</v>
      </c>
      <c r="B850" s="2">
        <v>1</v>
      </c>
      <c r="C850" s="2"/>
      <c r="D850" s="2"/>
      <c r="E850" s="2" t="s">
        <v>412</v>
      </c>
      <c r="F850" s="2" t="s">
        <v>38</v>
      </c>
      <c r="G850" s="2" t="s">
        <v>300</v>
      </c>
      <c r="H850" s="2" t="s">
        <v>40</v>
      </c>
      <c r="I850" s="2">
        <v>1</v>
      </c>
      <c r="J850" s="2">
        <v>0</v>
      </c>
      <c r="K850" s="2"/>
      <c r="L850" s="2"/>
      <c r="M850" s="2"/>
      <c r="N850" s="2"/>
      <c r="O850" s="2">
        <f t="shared" si="745"/>
        <v>0</v>
      </c>
      <c r="P850" s="2">
        <f t="shared" si="746"/>
        <v>0</v>
      </c>
      <c r="Q850" s="2">
        <f t="shared" si="747"/>
        <v>0</v>
      </c>
      <c r="R850" s="2">
        <f t="shared" si="748"/>
        <v>0</v>
      </c>
      <c r="S850" s="2">
        <f t="shared" si="749"/>
        <v>0</v>
      </c>
      <c r="T850" s="2">
        <f t="shared" si="750"/>
        <v>0</v>
      </c>
      <c r="U850" s="2">
        <f t="shared" si="751"/>
        <v>0</v>
      </c>
      <c r="V850" s="2">
        <f t="shared" si="752"/>
        <v>0</v>
      </c>
      <c r="W850" s="2">
        <f t="shared" si="753"/>
        <v>0</v>
      </c>
      <c r="X850" s="2">
        <f t="shared" si="754"/>
        <v>0</v>
      </c>
      <c r="Y850" s="2">
        <f t="shared" si="755"/>
        <v>0</v>
      </c>
      <c r="Z850" s="2"/>
      <c r="AA850" s="2">
        <v>33304975</v>
      </c>
      <c r="AB850" s="2">
        <f t="shared" si="756"/>
        <v>0</v>
      </c>
      <c r="AC850" s="2">
        <f t="shared" si="757"/>
        <v>0</v>
      </c>
      <c r="AD850" s="2">
        <f>ROUND((((ET850)-(EU850))+AE850),2)</f>
        <v>0</v>
      </c>
      <c r="AE850" s="2">
        <f t="shared" si="784"/>
        <v>0</v>
      </c>
      <c r="AF850" s="2">
        <f t="shared" si="784"/>
        <v>0</v>
      </c>
      <c r="AG850" s="2">
        <f t="shared" si="758"/>
        <v>0</v>
      </c>
      <c r="AH850" s="2">
        <f t="shared" si="785"/>
        <v>0</v>
      </c>
      <c r="AI850" s="2">
        <f t="shared" si="785"/>
        <v>0</v>
      </c>
      <c r="AJ850" s="2">
        <f t="shared" si="759"/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1</v>
      </c>
      <c r="AW850" s="2">
        <v>1</v>
      </c>
      <c r="AX850" s="2"/>
      <c r="AY850" s="2"/>
      <c r="AZ850" s="2">
        <v>1</v>
      </c>
      <c r="BA850" s="2">
        <v>1</v>
      </c>
      <c r="BB850" s="2">
        <v>1</v>
      </c>
      <c r="BC850" s="2">
        <v>1</v>
      </c>
      <c r="BD850" s="2" t="s">
        <v>3</v>
      </c>
      <c r="BE850" s="2" t="s">
        <v>3</v>
      </c>
      <c r="BF850" s="2" t="s">
        <v>3</v>
      </c>
      <c r="BG850" s="2" t="s">
        <v>3</v>
      </c>
      <c r="BH850" s="2">
        <v>3</v>
      </c>
      <c r="BI850" s="2">
        <v>1</v>
      </c>
      <c r="BJ850" s="2" t="s">
        <v>3</v>
      </c>
      <c r="BK850" s="2"/>
      <c r="BL850" s="2"/>
      <c r="BM850" s="2">
        <v>1100</v>
      </c>
      <c r="BN850" s="2">
        <v>0</v>
      </c>
      <c r="BO850" s="2" t="s">
        <v>3</v>
      </c>
      <c r="BP850" s="2">
        <v>0</v>
      </c>
      <c r="BQ850" s="2">
        <v>14</v>
      </c>
      <c r="BR850" s="2">
        <v>0</v>
      </c>
      <c r="BS850" s="2">
        <v>1</v>
      </c>
      <c r="BT850" s="2">
        <v>1</v>
      </c>
      <c r="BU850" s="2">
        <v>1</v>
      </c>
      <c r="BV850" s="2">
        <v>1</v>
      </c>
      <c r="BW850" s="2">
        <v>1</v>
      </c>
      <c r="BX850" s="2">
        <v>1</v>
      </c>
      <c r="BY850" s="2" t="s">
        <v>3</v>
      </c>
      <c r="BZ850" s="2">
        <v>0</v>
      </c>
      <c r="CA850" s="2">
        <v>0</v>
      </c>
      <c r="CB850" s="2"/>
      <c r="CC850" s="2"/>
      <c r="CD850" s="2"/>
      <c r="CE850" s="2">
        <v>0</v>
      </c>
      <c r="CF850" s="2">
        <v>0</v>
      </c>
      <c r="CG850" s="2">
        <v>0</v>
      </c>
      <c r="CH850" s="2"/>
      <c r="CI850" s="2"/>
      <c r="CJ850" s="2"/>
      <c r="CK850" s="2"/>
      <c r="CL850" s="2"/>
      <c r="CM850" s="2">
        <v>0</v>
      </c>
      <c r="CN850" s="2" t="s">
        <v>3</v>
      </c>
      <c r="CO850" s="2">
        <v>0</v>
      </c>
      <c r="CP850" s="2">
        <f t="shared" si="760"/>
        <v>0</v>
      </c>
      <c r="CQ850" s="2">
        <f t="shared" si="761"/>
        <v>0</v>
      </c>
      <c r="CR850" s="2">
        <f t="shared" si="762"/>
        <v>0</v>
      </c>
      <c r="CS850" s="2">
        <f t="shared" si="763"/>
        <v>0</v>
      </c>
      <c r="CT850" s="2">
        <f t="shared" si="764"/>
        <v>0</v>
      </c>
      <c r="CU850" s="2">
        <f t="shared" si="765"/>
        <v>0</v>
      </c>
      <c r="CV850" s="2">
        <f t="shared" si="766"/>
        <v>0</v>
      </c>
      <c r="CW850" s="2">
        <f t="shared" si="767"/>
        <v>0</v>
      </c>
      <c r="CX850" s="2">
        <f t="shared" si="768"/>
        <v>0</v>
      </c>
      <c r="CY850" s="2">
        <f t="shared" si="769"/>
        <v>0</v>
      </c>
      <c r="CZ850" s="2">
        <f t="shared" si="770"/>
        <v>0</v>
      </c>
      <c r="DA850" s="2"/>
      <c r="DB850" s="2"/>
      <c r="DC850" s="2" t="s">
        <v>3</v>
      </c>
      <c r="DD850" s="2" t="s">
        <v>3</v>
      </c>
      <c r="DE850" s="2" t="s">
        <v>3</v>
      </c>
      <c r="DF850" s="2" t="s">
        <v>3</v>
      </c>
      <c r="DG850" s="2" t="s">
        <v>3</v>
      </c>
      <c r="DH850" s="2" t="s">
        <v>3</v>
      </c>
      <c r="DI850" s="2" t="s">
        <v>3</v>
      </c>
      <c r="DJ850" s="2" t="s">
        <v>3</v>
      </c>
      <c r="DK850" s="2" t="s">
        <v>3</v>
      </c>
      <c r="DL850" s="2" t="s">
        <v>3</v>
      </c>
      <c r="DM850" s="2" t="s">
        <v>3</v>
      </c>
      <c r="DN850" s="2">
        <v>0</v>
      </c>
      <c r="DO850" s="2">
        <v>0</v>
      </c>
      <c r="DP850" s="2">
        <v>1</v>
      </c>
      <c r="DQ850" s="2">
        <v>1</v>
      </c>
      <c r="DR850" s="2"/>
      <c r="DS850" s="2"/>
      <c r="DT850" s="2"/>
      <c r="DU850" s="2">
        <v>1010</v>
      </c>
      <c r="DV850" s="2" t="s">
        <v>40</v>
      </c>
      <c r="DW850" s="2" t="s">
        <v>40</v>
      </c>
      <c r="DX850" s="2">
        <v>1</v>
      </c>
      <c r="DY850" s="2"/>
      <c r="DZ850" s="2"/>
      <c r="EA850" s="2"/>
      <c r="EB850" s="2"/>
      <c r="EC850" s="2"/>
      <c r="ED850" s="2"/>
      <c r="EE850" s="2">
        <v>31102366</v>
      </c>
      <c r="EF850" s="2">
        <v>8</v>
      </c>
      <c r="EG850" s="2" t="s">
        <v>34</v>
      </c>
      <c r="EH850" s="2">
        <v>0</v>
      </c>
      <c r="EI850" s="2" t="s">
        <v>3</v>
      </c>
      <c r="EJ850" s="2">
        <v>1</v>
      </c>
      <c r="EK850" s="2">
        <v>1100</v>
      </c>
      <c r="EL850" s="2" t="s">
        <v>41</v>
      </c>
      <c r="EM850" s="2" t="s">
        <v>42</v>
      </c>
      <c r="EN850" s="2"/>
      <c r="EO850" s="2" t="s">
        <v>3</v>
      </c>
      <c r="EP850" s="2"/>
      <c r="EQ850" s="2">
        <v>0</v>
      </c>
      <c r="ER850" s="2">
        <v>0</v>
      </c>
      <c r="ES850" s="2">
        <v>0</v>
      </c>
      <c r="ET850" s="2">
        <v>0</v>
      </c>
      <c r="EU850" s="2">
        <v>0</v>
      </c>
      <c r="EV850" s="2">
        <v>0</v>
      </c>
      <c r="EW850" s="2">
        <v>0</v>
      </c>
      <c r="EX850" s="2">
        <v>0</v>
      </c>
      <c r="EY850" s="2">
        <v>0</v>
      </c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>
        <v>0</v>
      </c>
      <c r="FR850" s="2">
        <f t="shared" si="771"/>
        <v>0</v>
      </c>
      <c r="FS850" s="2">
        <v>0</v>
      </c>
      <c r="FT850" s="2"/>
      <c r="FU850" s="2"/>
      <c r="FV850" s="2"/>
      <c r="FW850" s="2"/>
      <c r="FX850" s="2">
        <v>0</v>
      </c>
      <c r="FY850" s="2">
        <v>0</v>
      </c>
      <c r="FZ850" s="2"/>
      <c r="GA850" s="2" t="s">
        <v>3</v>
      </c>
      <c r="GB850" s="2"/>
      <c r="GC850" s="2"/>
      <c r="GD850" s="2">
        <v>1</v>
      </c>
      <c r="GE850" s="2"/>
      <c r="GF850" s="2">
        <v>-307779472</v>
      </c>
      <c r="GG850" s="2">
        <v>2</v>
      </c>
      <c r="GH850" s="2">
        <v>0</v>
      </c>
      <c r="GI850" s="2">
        <v>-2</v>
      </c>
      <c r="GJ850" s="2">
        <v>0</v>
      </c>
      <c r="GK850" s="2">
        <v>0</v>
      </c>
      <c r="GL850" s="2">
        <f t="shared" si="772"/>
        <v>0</v>
      </c>
      <c r="GM850" s="2">
        <f t="shared" si="773"/>
        <v>0</v>
      </c>
      <c r="GN850" s="2">
        <f t="shared" si="774"/>
        <v>0</v>
      </c>
      <c r="GO850" s="2">
        <f t="shared" si="775"/>
        <v>0</v>
      </c>
      <c r="GP850" s="2">
        <f t="shared" si="776"/>
        <v>0</v>
      </c>
      <c r="GQ850" s="2"/>
      <c r="GR850" s="2">
        <v>0</v>
      </c>
      <c r="GS850" s="2">
        <v>3</v>
      </c>
      <c r="GT850" s="2">
        <v>0</v>
      </c>
      <c r="GU850" s="2" t="s">
        <v>3</v>
      </c>
      <c r="GV850" s="2">
        <f t="shared" si="777"/>
        <v>0</v>
      </c>
      <c r="GW850" s="2">
        <v>1</v>
      </c>
      <c r="GX850" s="2">
        <f t="shared" si="778"/>
        <v>0</v>
      </c>
      <c r="GY850" s="2"/>
      <c r="GZ850" s="2"/>
      <c r="HA850" s="2">
        <v>0</v>
      </c>
      <c r="HB850" s="2">
        <v>0</v>
      </c>
      <c r="HC850" s="2">
        <f t="shared" si="779"/>
        <v>0</v>
      </c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>
        <v>0</v>
      </c>
      <c r="IL850" s="2"/>
      <c r="IM850" s="2"/>
      <c r="IN850" s="2"/>
      <c r="IO850" s="2"/>
      <c r="IP850" s="2"/>
      <c r="IQ850" s="2"/>
      <c r="IR850" s="2"/>
      <c r="IS850" s="2"/>
      <c r="IT850" s="2"/>
      <c r="IU850" s="2"/>
    </row>
    <row r="851" spans="1:255">
      <c r="A851">
        <v>17</v>
      </c>
      <c r="B851">
        <v>1</v>
      </c>
      <c r="E851" t="s">
        <v>412</v>
      </c>
      <c r="F851" t="s">
        <v>38</v>
      </c>
      <c r="G851" t="s">
        <v>300</v>
      </c>
      <c r="H851" t="s">
        <v>40</v>
      </c>
      <c r="I851">
        <v>1</v>
      </c>
      <c r="J851">
        <v>0</v>
      </c>
      <c r="O851">
        <f t="shared" si="745"/>
        <v>7778.71</v>
      </c>
      <c r="P851">
        <f t="shared" si="746"/>
        <v>7778.71</v>
      </c>
      <c r="Q851">
        <f t="shared" si="747"/>
        <v>0</v>
      </c>
      <c r="R851">
        <f t="shared" si="748"/>
        <v>0</v>
      </c>
      <c r="S851">
        <f t="shared" si="749"/>
        <v>0</v>
      </c>
      <c r="T851">
        <f t="shared" si="750"/>
        <v>0</v>
      </c>
      <c r="U851">
        <f t="shared" si="751"/>
        <v>0</v>
      </c>
      <c r="V851">
        <f t="shared" si="752"/>
        <v>0</v>
      </c>
      <c r="W851">
        <f t="shared" si="753"/>
        <v>0</v>
      </c>
      <c r="X851">
        <f t="shared" si="754"/>
        <v>0</v>
      </c>
      <c r="Y851">
        <f t="shared" si="755"/>
        <v>0</v>
      </c>
      <c r="AA851">
        <v>33304960</v>
      </c>
      <c r="AB851">
        <f t="shared" si="756"/>
        <v>7778.71</v>
      </c>
      <c r="AC851">
        <f t="shared" si="757"/>
        <v>7778.71</v>
      </c>
      <c r="AD851">
        <f>ROUND((((ET851)-(EU851))+AE851),2)</f>
        <v>0</v>
      </c>
      <c r="AE851">
        <f t="shared" si="784"/>
        <v>0</v>
      </c>
      <c r="AF851">
        <f t="shared" si="784"/>
        <v>0</v>
      </c>
      <c r="AG851">
        <f t="shared" si="758"/>
        <v>0</v>
      </c>
      <c r="AH851">
        <f t="shared" si="785"/>
        <v>0</v>
      </c>
      <c r="AI851">
        <f t="shared" si="785"/>
        <v>0</v>
      </c>
      <c r="AJ851">
        <f t="shared" si="759"/>
        <v>0</v>
      </c>
      <c r="AK851">
        <v>7778.71</v>
      </c>
      <c r="AL851">
        <v>7778.71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1</v>
      </c>
      <c r="AW851">
        <v>1</v>
      </c>
      <c r="AZ851">
        <v>1</v>
      </c>
      <c r="BA851">
        <v>1</v>
      </c>
      <c r="BB851">
        <v>1</v>
      </c>
      <c r="BC851">
        <v>1</v>
      </c>
      <c r="BD851" t="s">
        <v>3</v>
      </c>
      <c r="BE851" t="s">
        <v>3</v>
      </c>
      <c r="BF851" t="s">
        <v>3</v>
      </c>
      <c r="BG851" t="s">
        <v>3</v>
      </c>
      <c r="BH851">
        <v>3</v>
      </c>
      <c r="BI851">
        <v>1</v>
      </c>
      <c r="BJ851" t="s">
        <v>3</v>
      </c>
      <c r="BM851">
        <v>1100</v>
      </c>
      <c r="BN851">
        <v>0</v>
      </c>
      <c r="BO851" t="s">
        <v>3</v>
      </c>
      <c r="BP851">
        <v>0</v>
      </c>
      <c r="BQ851">
        <v>14</v>
      </c>
      <c r="BR851">
        <v>0</v>
      </c>
      <c r="BS851">
        <v>1</v>
      </c>
      <c r="BT851">
        <v>1</v>
      </c>
      <c r="BU851">
        <v>1</v>
      </c>
      <c r="BV851">
        <v>1</v>
      </c>
      <c r="BW851">
        <v>1</v>
      </c>
      <c r="BX851">
        <v>1</v>
      </c>
      <c r="BY851" t="s">
        <v>3</v>
      </c>
      <c r="BZ851">
        <v>0</v>
      </c>
      <c r="CA851">
        <v>0</v>
      </c>
      <c r="CE851">
        <v>0</v>
      </c>
      <c r="CF851">
        <v>0</v>
      </c>
      <c r="CG851">
        <v>0</v>
      </c>
      <c r="CM851">
        <v>0</v>
      </c>
      <c r="CN851" t="s">
        <v>3</v>
      </c>
      <c r="CO851">
        <v>0</v>
      </c>
      <c r="CP851">
        <f t="shared" si="760"/>
        <v>7778.71</v>
      </c>
      <c r="CQ851">
        <f t="shared" si="761"/>
        <v>7778.71</v>
      </c>
      <c r="CR851">
        <f t="shared" si="762"/>
        <v>0</v>
      </c>
      <c r="CS851">
        <f t="shared" si="763"/>
        <v>0</v>
      </c>
      <c r="CT851">
        <f t="shared" si="764"/>
        <v>0</v>
      </c>
      <c r="CU851">
        <f t="shared" si="765"/>
        <v>0</v>
      </c>
      <c r="CV851">
        <f t="shared" si="766"/>
        <v>0</v>
      </c>
      <c r="CW851">
        <f t="shared" si="767"/>
        <v>0</v>
      </c>
      <c r="CX851">
        <f t="shared" si="768"/>
        <v>0</v>
      </c>
      <c r="CY851">
        <f t="shared" si="769"/>
        <v>0</v>
      </c>
      <c r="CZ851">
        <f t="shared" si="770"/>
        <v>0</v>
      </c>
      <c r="DC851" t="s">
        <v>3</v>
      </c>
      <c r="DD851" t="s">
        <v>3</v>
      </c>
      <c r="DE851" t="s">
        <v>3</v>
      </c>
      <c r="DF851" t="s">
        <v>3</v>
      </c>
      <c r="DG851" t="s">
        <v>3</v>
      </c>
      <c r="DH851" t="s">
        <v>3</v>
      </c>
      <c r="DI851" t="s">
        <v>3</v>
      </c>
      <c r="DJ851" t="s">
        <v>3</v>
      </c>
      <c r="DK851" t="s">
        <v>3</v>
      </c>
      <c r="DL851" t="s">
        <v>3</v>
      </c>
      <c r="DM851" t="s">
        <v>3</v>
      </c>
      <c r="DN851">
        <v>0</v>
      </c>
      <c r="DO851">
        <v>0</v>
      </c>
      <c r="DP851">
        <v>1</v>
      </c>
      <c r="DQ851">
        <v>1</v>
      </c>
      <c r="DU851">
        <v>1010</v>
      </c>
      <c r="DV851" t="s">
        <v>40</v>
      </c>
      <c r="DW851" t="s">
        <v>40</v>
      </c>
      <c r="DX851">
        <v>1</v>
      </c>
      <c r="EE851">
        <v>31102366</v>
      </c>
      <c r="EF851">
        <v>8</v>
      </c>
      <c r="EG851" t="s">
        <v>34</v>
      </c>
      <c r="EH851">
        <v>0</v>
      </c>
      <c r="EI851" t="s">
        <v>3</v>
      </c>
      <c r="EJ851">
        <v>1</v>
      </c>
      <c r="EK851">
        <v>1100</v>
      </c>
      <c r="EL851" t="s">
        <v>41</v>
      </c>
      <c r="EM851" t="s">
        <v>42</v>
      </c>
      <c r="EO851" t="s">
        <v>3</v>
      </c>
      <c r="EQ851">
        <v>0</v>
      </c>
      <c r="ER851">
        <v>7778.71</v>
      </c>
      <c r="ES851">
        <v>7778.71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5</v>
      </c>
      <c r="FC851">
        <v>1</v>
      </c>
      <c r="FD851">
        <v>18</v>
      </c>
      <c r="FF851">
        <v>71747.23</v>
      </c>
      <c r="FQ851">
        <v>0</v>
      </c>
      <c r="FR851">
        <f t="shared" si="771"/>
        <v>0</v>
      </c>
      <c r="FS851">
        <v>0</v>
      </c>
      <c r="FX851">
        <v>0</v>
      </c>
      <c r="FY851">
        <v>0</v>
      </c>
      <c r="GA851" t="s">
        <v>301</v>
      </c>
      <c r="GD851">
        <v>1</v>
      </c>
      <c r="GF851">
        <v>-307779472</v>
      </c>
      <c r="GG851">
        <v>2</v>
      </c>
      <c r="GH851">
        <v>3</v>
      </c>
      <c r="GI851">
        <v>3</v>
      </c>
      <c r="GJ851">
        <v>0</v>
      </c>
      <c r="GK851">
        <v>0</v>
      </c>
      <c r="GL851">
        <f t="shared" si="772"/>
        <v>0</v>
      </c>
      <c r="GM851">
        <f t="shared" si="773"/>
        <v>7778.71</v>
      </c>
      <c r="GN851">
        <f t="shared" si="774"/>
        <v>7778.71</v>
      </c>
      <c r="GO851">
        <f t="shared" si="775"/>
        <v>0</v>
      </c>
      <c r="GP851">
        <f t="shared" si="776"/>
        <v>0</v>
      </c>
      <c r="GR851">
        <v>1</v>
      </c>
      <c r="GS851">
        <v>1</v>
      </c>
      <c r="GT851">
        <v>0</v>
      </c>
      <c r="GU851" t="s">
        <v>3</v>
      </c>
      <c r="GV851">
        <f t="shared" si="777"/>
        <v>0</v>
      </c>
      <c r="GW851">
        <v>1</v>
      </c>
      <c r="GX851">
        <f t="shared" si="778"/>
        <v>0</v>
      </c>
      <c r="HA851">
        <v>0</v>
      </c>
      <c r="HB851">
        <v>0</v>
      </c>
      <c r="HC851">
        <f t="shared" si="779"/>
        <v>0</v>
      </c>
      <c r="IK851">
        <v>0</v>
      </c>
    </row>
    <row r="853" spans="1:255">
      <c r="A853" s="3">
        <v>51</v>
      </c>
      <c r="B853" s="3">
        <f>B826</f>
        <v>1</v>
      </c>
      <c r="C853" s="3">
        <f>A826</f>
        <v>4</v>
      </c>
      <c r="D853" s="3">
        <f>ROW(A826)</f>
        <v>826</v>
      </c>
      <c r="E853" s="3"/>
      <c r="F853" s="3" t="str">
        <f>IF(F826&lt;&gt;"",F826,"")</f>
        <v>15.Система ПД10 (оборудование)</v>
      </c>
      <c r="G853" s="3" t="str">
        <f>IF(G826&lt;&gt;"",G826,"")</f>
        <v>15.Система ПД10 (оборудование)</v>
      </c>
      <c r="H853" s="3">
        <v>0</v>
      </c>
      <c r="I853" s="3"/>
      <c r="J853" s="3"/>
      <c r="K853" s="3"/>
      <c r="L853" s="3"/>
      <c r="M853" s="3"/>
      <c r="N853" s="3"/>
      <c r="O853" s="3">
        <f t="shared" ref="O853:T853" si="786">ROUND(AB853,2)</f>
        <v>518.36</v>
      </c>
      <c r="P853" s="3">
        <f t="shared" si="786"/>
        <v>117.27</v>
      </c>
      <c r="Q853" s="3">
        <f t="shared" si="786"/>
        <v>63.97</v>
      </c>
      <c r="R853" s="3">
        <f t="shared" si="786"/>
        <v>7.75</v>
      </c>
      <c r="S853" s="3">
        <f t="shared" si="786"/>
        <v>337.12</v>
      </c>
      <c r="T853" s="3">
        <f t="shared" si="786"/>
        <v>0</v>
      </c>
      <c r="U853" s="3">
        <f>AH853</f>
        <v>36.202837199999998</v>
      </c>
      <c r="V853" s="3">
        <f>AI853</f>
        <v>0.65786999999999984</v>
      </c>
      <c r="W853" s="3">
        <f>ROUND(AJ853,2)</f>
        <v>0</v>
      </c>
      <c r="X853" s="3">
        <f>ROUND(AK853,2)</f>
        <v>396.6</v>
      </c>
      <c r="Y853" s="3">
        <f>ROUND(AL853,2)</f>
        <v>244.86</v>
      </c>
      <c r="Z853" s="3"/>
      <c r="AA853" s="3"/>
      <c r="AB853" s="3">
        <f>ROUND(SUMIF(AA830:AA851,"=33304975",O830:O851),2)</f>
        <v>518.36</v>
      </c>
      <c r="AC853" s="3">
        <f>ROUND(SUMIF(AA830:AA851,"=33304975",P830:P851),2)</f>
        <v>117.27</v>
      </c>
      <c r="AD853" s="3">
        <f>ROUND(SUMIF(AA830:AA851,"=33304975",Q830:Q851),2)</f>
        <v>63.97</v>
      </c>
      <c r="AE853" s="3">
        <f>ROUND(SUMIF(AA830:AA851,"=33304975",R830:R851),2)</f>
        <v>7.75</v>
      </c>
      <c r="AF853" s="3">
        <f>ROUND(SUMIF(AA830:AA851,"=33304975",S830:S851),2)</f>
        <v>337.12</v>
      </c>
      <c r="AG853" s="3">
        <f>ROUND(SUMIF(AA830:AA851,"=33304975",T830:T851),2)</f>
        <v>0</v>
      </c>
      <c r="AH853" s="3">
        <f>SUMIF(AA830:AA851,"=33304975",U830:U851)</f>
        <v>36.202837199999998</v>
      </c>
      <c r="AI853" s="3">
        <f>SUMIF(AA830:AA851,"=33304975",V830:V851)</f>
        <v>0.65786999999999984</v>
      </c>
      <c r="AJ853" s="3">
        <f>ROUND(SUMIF(AA830:AA851,"=33304975",W830:W851),2)</f>
        <v>0</v>
      </c>
      <c r="AK853" s="3">
        <f>ROUND(SUMIF(AA830:AA851,"=33304975",X830:X851),2)</f>
        <v>396.6</v>
      </c>
      <c r="AL853" s="3">
        <f>ROUND(SUMIF(AA830:AA851,"=33304975",Y830:Y851),2)</f>
        <v>244.86</v>
      </c>
      <c r="AM853" s="3"/>
      <c r="AN853" s="3"/>
      <c r="AO853" s="3">
        <f t="shared" ref="AO853:BD853" si="787">ROUND(BX853,2)</f>
        <v>0</v>
      </c>
      <c r="AP853" s="3">
        <f t="shared" si="787"/>
        <v>0</v>
      </c>
      <c r="AQ853" s="3">
        <f t="shared" si="787"/>
        <v>0</v>
      </c>
      <c r="AR853" s="3">
        <f t="shared" si="787"/>
        <v>1159.82</v>
      </c>
      <c r="AS853" s="3">
        <f t="shared" si="787"/>
        <v>1159.82</v>
      </c>
      <c r="AT853" s="3">
        <f t="shared" si="787"/>
        <v>0</v>
      </c>
      <c r="AU853" s="3">
        <f t="shared" si="787"/>
        <v>0</v>
      </c>
      <c r="AV853" s="3">
        <f t="shared" si="787"/>
        <v>117.27</v>
      </c>
      <c r="AW853" s="3">
        <f t="shared" si="787"/>
        <v>117.27</v>
      </c>
      <c r="AX853" s="3">
        <f t="shared" si="787"/>
        <v>0</v>
      </c>
      <c r="AY853" s="3">
        <f t="shared" si="787"/>
        <v>117.27</v>
      </c>
      <c r="AZ853" s="3">
        <f t="shared" si="787"/>
        <v>0</v>
      </c>
      <c r="BA853" s="3">
        <f t="shared" si="787"/>
        <v>0</v>
      </c>
      <c r="BB853" s="3">
        <f t="shared" si="787"/>
        <v>0</v>
      </c>
      <c r="BC853" s="3">
        <f t="shared" si="787"/>
        <v>0</v>
      </c>
      <c r="BD853" s="3">
        <f t="shared" si="787"/>
        <v>0</v>
      </c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>
        <f>ROUND(SUMIF(AA830:AA851,"=33304975",FQ830:FQ851),2)</f>
        <v>0</v>
      </c>
      <c r="BY853" s="3">
        <f>ROUND(SUMIF(AA830:AA851,"=33304975",FR830:FR851),2)</f>
        <v>0</v>
      </c>
      <c r="BZ853" s="3">
        <f>ROUND(SUMIF(AA830:AA851,"=33304975",GL830:GL851),2)</f>
        <v>0</v>
      </c>
      <c r="CA853" s="3">
        <f>ROUND(SUMIF(AA830:AA851,"=33304975",GM830:GM851),2)</f>
        <v>1159.82</v>
      </c>
      <c r="CB853" s="3">
        <f>ROUND(SUMIF(AA830:AA851,"=33304975",GN830:GN851),2)</f>
        <v>1159.82</v>
      </c>
      <c r="CC853" s="3">
        <f>ROUND(SUMIF(AA830:AA851,"=33304975",GO830:GO851),2)</f>
        <v>0</v>
      </c>
      <c r="CD853" s="3">
        <f>ROUND(SUMIF(AA830:AA851,"=33304975",GP830:GP851),2)</f>
        <v>0</v>
      </c>
      <c r="CE853" s="3">
        <f>AC853-BX853</f>
        <v>117.27</v>
      </c>
      <c r="CF853" s="3">
        <f>AC853-BY853</f>
        <v>117.27</v>
      </c>
      <c r="CG853" s="3">
        <f>BX853-BZ853</f>
        <v>0</v>
      </c>
      <c r="CH853" s="3">
        <f>AC853-BX853-BY853+BZ853</f>
        <v>117.27</v>
      </c>
      <c r="CI853" s="3">
        <f>BY853-BZ853</f>
        <v>0</v>
      </c>
      <c r="CJ853" s="3">
        <f>ROUND(SUMIF(AA830:AA851,"=33304975",GX830:GX851),2)</f>
        <v>0</v>
      </c>
      <c r="CK853" s="3">
        <f>ROUND(SUMIF(AA830:AA851,"=33304975",GY830:GY851),2)</f>
        <v>0</v>
      </c>
      <c r="CL853" s="3">
        <f>ROUND(SUMIF(AA830:AA851,"=33304975",GZ830:GZ851),2)</f>
        <v>0</v>
      </c>
      <c r="CM853" s="3">
        <f>ROUND(SUMIF(AA830:AA851,"=33304975",HD830:HD851),2)</f>
        <v>0</v>
      </c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4">
        <f t="shared" ref="DG853:DL853" si="788">ROUND(DT853,2)</f>
        <v>115169.47</v>
      </c>
      <c r="DH853" s="4">
        <f t="shared" si="788"/>
        <v>114768.38</v>
      </c>
      <c r="DI853" s="4">
        <f t="shared" si="788"/>
        <v>63.97</v>
      </c>
      <c r="DJ853" s="4">
        <f t="shared" si="788"/>
        <v>7.75</v>
      </c>
      <c r="DK853" s="4">
        <f t="shared" si="788"/>
        <v>337.12</v>
      </c>
      <c r="DL853" s="4">
        <f t="shared" si="788"/>
        <v>0</v>
      </c>
      <c r="DM853" s="4">
        <f>DZ853</f>
        <v>36.202837199999998</v>
      </c>
      <c r="DN853" s="4">
        <f>EA853</f>
        <v>0.65786999999999984</v>
      </c>
      <c r="DO853" s="4">
        <f>ROUND(EB853,2)</f>
        <v>0</v>
      </c>
      <c r="DP853" s="4">
        <f>ROUND(EC853,2)</f>
        <v>396.6</v>
      </c>
      <c r="DQ853" s="4">
        <f>ROUND(ED853,2)</f>
        <v>244.86</v>
      </c>
      <c r="DR853" s="4"/>
      <c r="DS853" s="4"/>
      <c r="DT853" s="4">
        <f>ROUND(SUMIF(AA830:AA851,"=33304960",O830:O851),2)</f>
        <v>115169.47</v>
      </c>
      <c r="DU853" s="4">
        <f>ROUND(SUMIF(AA830:AA851,"=33304960",P830:P851),2)</f>
        <v>114768.38</v>
      </c>
      <c r="DV853" s="4">
        <f>ROUND(SUMIF(AA830:AA851,"=33304960",Q830:Q851),2)</f>
        <v>63.97</v>
      </c>
      <c r="DW853" s="4">
        <f>ROUND(SUMIF(AA830:AA851,"=33304960",R830:R851),2)</f>
        <v>7.75</v>
      </c>
      <c r="DX853" s="4">
        <f>ROUND(SUMIF(AA830:AA851,"=33304960",S830:S851),2)</f>
        <v>337.12</v>
      </c>
      <c r="DY853" s="4">
        <f>ROUND(SUMIF(AA830:AA851,"=33304960",T830:T851),2)</f>
        <v>0</v>
      </c>
      <c r="DZ853" s="4">
        <f>SUMIF(AA830:AA851,"=33304960",U830:U851)</f>
        <v>36.202837199999998</v>
      </c>
      <c r="EA853" s="4">
        <f>SUMIF(AA830:AA851,"=33304960",V830:V851)</f>
        <v>0.65786999999999984</v>
      </c>
      <c r="EB853" s="4">
        <f>ROUND(SUMIF(AA830:AA851,"=33304960",W830:W851),2)</f>
        <v>0</v>
      </c>
      <c r="EC853" s="4">
        <f>ROUND(SUMIF(AA830:AA851,"=33304960",X830:X851),2)</f>
        <v>396.6</v>
      </c>
      <c r="ED853" s="4">
        <f>ROUND(SUMIF(AA830:AA851,"=33304960",Y830:Y851),2)</f>
        <v>244.86</v>
      </c>
      <c r="EE853" s="4"/>
      <c r="EF853" s="4"/>
      <c r="EG853" s="4">
        <f t="shared" ref="EG853:EV853" si="789">ROUND(FP853,2)</f>
        <v>0</v>
      </c>
      <c r="EH853" s="4">
        <f t="shared" si="789"/>
        <v>91805.71</v>
      </c>
      <c r="EI853" s="4">
        <f t="shared" si="789"/>
        <v>0</v>
      </c>
      <c r="EJ853" s="4">
        <f t="shared" si="789"/>
        <v>115810.93</v>
      </c>
      <c r="EK853" s="4">
        <f t="shared" si="789"/>
        <v>8938.5300000000007</v>
      </c>
      <c r="EL853" s="4">
        <f t="shared" si="789"/>
        <v>15066.69</v>
      </c>
      <c r="EM853" s="4">
        <f t="shared" si="789"/>
        <v>0</v>
      </c>
      <c r="EN853" s="4">
        <f t="shared" si="789"/>
        <v>114768.38</v>
      </c>
      <c r="EO853" s="4">
        <f t="shared" si="789"/>
        <v>22962.67</v>
      </c>
      <c r="EP853" s="4">
        <f t="shared" si="789"/>
        <v>0</v>
      </c>
      <c r="EQ853" s="4">
        <f t="shared" si="789"/>
        <v>22962.67</v>
      </c>
      <c r="ER853" s="4">
        <f t="shared" si="789"/>
        <v>91805.71</v>
      </c>
      <c r="ES853" s="4">
        <f t="shared" si="789"/>
        <v>0</v>
      </c>
      <c r="ET853" s="4">
        <f t="shared" si="789"/>
        <v>0</v>
      </c>
      <c r="EU853" s="4">
        <f t="shared" si="789"/>
        <v>0</v>
      </c>
      <c r="EV853" s="4">
        <f t="shared" si="789"/>
        <v>0</v>
      </c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>
        <f>ROUND(SUMIF(AA830:AA851,"=33304960",FQ830:FQ851),2)</f>
        <v>0</v>
      </c>
      <c r="FQ853" s="4">
        <f>ROUND(SUMIF(AA830:AA851,"=33304960",FR830:FR851),2)</f>
        <v>91805.71</v>
      </c>
      <c r="FR853" s="4">
        <f>ROUND(SUMIF(AA830:AA851,"=33304960",GL830:GL851),2)</f>
        <v>0</v>
      </c>
      <c r="FS853" s="4">
        <f>ROUND(SUMIF(AA830:AA851,"=33304960",GM830:GM851),2)</f>
        <v>115810.93</v>
      </c>
      <c r="FT853" s="4">
        <f>ROUND(SUMIF(AA830:AA851,"=33304960",GN830:GN851),2)</f>
        <v>8938.5300000000007</v>
      </c>
      <c r="FU853" s="4">
        <f>ROUND(SUMIF(AA830:AA851,"=33304960",GO830:GO851),2)</f>
        <v>15066.69</v>
      </c>
      <c r="FV853" s="4">
        <f>ROUND(SUMIF(AA830:AA851,"=33304960",GP830:GP851),2)</f>
        <v>0</v>
      </c>
      <c r="FW853" s="4">
        <f>DU853-FP853</f>
        <v>114768.38</v>
      </c>
      <c r="FX853" s="4">
        <f>DU853-FQ853</f>
        <v>22962.67</v>
      </c>
      <c r="FY853" s="4">
        <f>FP853-FR853</f>
        <v>0</v>
      </c>
      <c r="FZ853" s="4">
        <f>DU853-FP853-FQ853+FR853</f>
        <v>22962.67</v>
      </c>
      <c r="GA853" s="4">
        <f>FQ853-FR853</f>
        <v>91805.71</v>
      </c>
      <c r="GB853" s="4">
        <f>ROUND(SUMIF(AA830:AA851,"=33304960",GX830:GX851),2)</f>
        <v>0</v>
      </c>
      <c r="GC853" s="4">
        <f>ROUND(SUMIF(AA830:AA851,"=33304960",GY830:GY851),2)</f>
        <v>0</v>
      </c>
      <c r="GD853" s="4">
        <f>ROUND(SUMIF(AA830:AA851,"=33304960",GZ830:GZ851),2)</f>
        <v>0</v>
      </c>
      <c r="GE853" s="4">
        <f>ROUND(SUMIF(AA830:AA851,"=33304960",HD830:HD851),2)</f>
        <v>0</v>
      </c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>
        <v>0</v>
      </c>
    </row>
    <row r="855" spans="1:255">
      <c r="A855" s="5">
        <v>50</v>
      </c>
      <c r="B855" s="5">
        <v>0</v>
      </c>
      <c r="C855" s="5">
        <v>0</v>
      </c>
      <c r="D855" s="5">
        <v>1</v>
      </c>
      <c r="E855" s="5">
        <v>201</v>
      </c>
      <c r="F855" s="5">
        <f>ROUND(Source!O853,O855)</f>
        <v>518.36</v>
      </c>
      <c r="G855" s="5" t="s">
        <v>83</v>
      </c>
      <c r="H855" s="5" t="s">
        <v>84</v>
      </c>
      <c r="I855" s="5"/>
      <c r="J855" s="5"/>
      <c r="K855" s="5">
        <v>201</v>
      </c>
      <c r="L855" s="5">
        <v>1</v>
      </c>
      <c r="M855" s="5">
        <v>3</v>
      </c>
      <c r="N855" s="5" t="s">
        <v>3</v>
      </c>
      <c r="O855" s="5">
        <v>2</v>
      </c>
      <c r="P855" s="5">
        <f>ROUND(Source!DG853,O855)</f>
        <v>115169.47</v>
      </c>
      <c r="Q855" s="5"/>
      <c r="R855" s="5"/>
      <c r="S855" s="5"/>
      <c r="T855" s="5"/>
      <c r="U855" s="5"/>
      <c r="V855" s="5"/>
      <c r="W855" s="5"/>
    </row>
    <row r="856" spans="1:255">
      <c r="A856" s="5">
        <v>50</v>
      </c>
      <c r="B856" s="5">
        <v>0</v>
      </c>
      <c r="C856" s="5">
        <v>0</v>
      </c>
      <c r="D856" s="5">
        <v>1</v>
      </c>
      <c r="E856" s="5">
        <v>202</v>
      </c>
      <c r="F856" s="5">
        <f>ROUND(Source!P853,O856)</f>
        <v>117.27</v>
      </c>
      <c r="G856" s="5" t="s">
        <v>85</v>
      </c>
      <c r="H856" s="5" t="s">
        <v>86</v>
      </c>
      <c r="I856" s="5"/>
      <c r="J856" s="5"/>
      <c r="K856" s="5">
        <v>202</v>
      </c>
      <c r="L856" s="5">
        <v>2</v>
      </c>
      <c r="M856" s="5">
        <v>3</v>
      </c>
      <c r="N856" s="5" t="s">
        <v>3</v>
      </c>
      <c r="O856" s="5">
        <v>2</v>
      </c>
      <c r="P856" s="5">
        <f>ROUND(Source!DH853,O856)</f>
        <v>114768.38</v>
      </c>
      <c r="Q856" s="5"/>
      <c r="R856" s="5"/>
      <c r="S856" s="5"/>
      <c r="T856" s="5"/>
      <c r="U856" s="5"/>
      <c r="V856" s="5"/>
      <c r="W856" s="5"/>
    </row>
    <row r="857" spans="1:255">
      <c r="A857" s="5">
        <v>50</v>
      </c>
      <c r="B857" s="5">
        <v>0</v>
      </c>
      <c r="C857" s="5">
        <v>0</v>
      </c>
      <c r="D857" s="5">
        <v>1</v>
      </c>
      <c r="E857" s="5">
        <v>222</v>
      </c>
      <c r="F857" s="5">
        <f>ROUND(Source!AO853,O857)</f>
        <v>0</v>
      </c>
      <c r="G857" s="5" t="s">
        <v>87</v>
      </c>
      <c r="H857" s="5" t="s">
        <v>88</v>
      </c>
      <c r="I857" s="5"/>
      <c r="J857" s="5"/>
      <c r="K857" s="5">
        <v>222</v>
      </c>
      <c r="L857" s="5">
        <v>3</v>
      </c>
      <c r="M857" s="5">
        <v>3</v>
      </c>
      <c r="N857" s="5" t="s">
        <v>3</v>
      </c>
      <c r="O857" s="5">
        <v>2</v>
      </c>
      <c r="P857" s="5">
        <f>ROUND(Source!EG853,O857)</f>
        <v>0</v>
      </c>
      <c r="Q857" s="5"/>
      <c r="R857" s="5"/>
      <c r="S857" s="5"/>
      <c r="T857" s="5"/>
      <c r="U857" s="5"/>
      <c r="V857" s="5"/>
      <c r="W857" s="5"/>
    </row>
    <row r="858" spans="1:255">
      <c r="A858" s="5">
        <v>50</v>
      </c>
      <c r="B858" s="5">
        <v>0</v>
      </c>
      <c r="C858" s="5">
        <v>0</v>
      </c>
      <c r="D858" s="5">
        <v>1</v>
      </c>
      <c r="E858" s="5">
        <v>225</v>
      </c>
      <c r="F858" s="5">
        <f>ROUND(Source!AV853,O858)</f>
        <v>117.27</v>
      </c>
      <c r="G858" s="5" t="s">
        <v>89</v>
      </c>
      <c r="H858" s="5" t="s">
        <v>90</v>
      </c>
      <c r="I858" s="5"/>
      <c r="J858" s="5"/>
      <c r="K858" s="5">
        <v>225</v>
      </c>
      <c r="L858" s="5">
        <v>4</v>
      </c>
      <c r="M858" s="5">
        <v>3</v>
      </c>
      <c r="N858" s="5" t="s">
        <v>3</v>
      </c>
      <c r="O858" s="5">
        <v>2</v>
      </c>
      <c r="P858" s="5">
        <f>ROUND(Source!EN853,O858)</f>
        <v>114768.38</v>
      </c>
      <c r="Q858" s="5"/>
      <c r="R858" s="5"/>
      <c r="S858" s="5"/>
      <c r="T858" s="5"/>
      <c r="U858" s="5"/>
      <c r="V858" s="5"/>
      <c r="W858" s="5"/>
    </row>
    <row r="859" spans="1:255">
      <c r="A859" s="5">
        <v>50</v>
      </c>
      <c r="B859" s="5">
        <v>0</v>
      </c>
      <c r="C859" s="5">
        <v>0</v>
      </c>
      <c r="D859" s="5">
        <v>1</v>
      </c>
      <c r="E859" s="5">
        <v>226</v>
      </c>
      <c r="F859" s="5">
        <f>ROUND(Source!AW853,O859)</f>
        <v>117.27</v>
      </c>
      <c r="G859" s="5" t="s">
        <v>91</v>
      </c>
      <c r="H859" s="5" t="s">
        <v>92</v>
      </c>
      <c r="I859" s="5"/>
      <c r="J859" s="5"/>
      <c r="K859" s="5">
        <v>226</v>
      </c>
      <c r="L859" s="5">
        <v>5</v>
      </c>
      <c r="M859" s="5">
        <v>3</v>
      </c>
      <c r="N859" s="5" t="s">
        <v>3</v>
      </c>
      <c r="O859" s="5">
        <v>2</v>
      </c>
      <c r="P859" s="5">
        <f>ROUND(Source!EO853,O859)</f>
        <v>22962.67</v>
      </c>
      <c r="Q859" s="5"/>
      <c r="R859" s="5"/>
      <c r="S859" s="5"/>
      <c r="T859" s="5"/>
      <c r="U859" s="5"/>
      <c r="V859" s="5"/>
      <c r="W859" s="5"/>
    </row>
    <row r="860" spans="1:255">
      <c r="A860" s="5">
        <v>50</v>
      </c>
      <c r="B860" s="5">
        <v>0</v>
      </c>
      <c r="C860" s="5">
        <v>0</v>
      </c>
      <c r="D860" s="5">
        <v>1</v>
      </c>
      <c r="E860" s="5">
        <v>227</v>
      </c>
      <c r="F860" s="5">
        <f>ROUND(Source!AX853,O860)</f>
        <v>0</v>
      </c>
      <c r="G860" s="5" t="s">
        <v>93</v>
      </c>
      <c r="H860" s="5" t="s">
        <v>94</v>
      </c>
      <c r="I860" s="5"/>
      <c r="J860" s="5"/>
      <c r="K860" s="5">
        <v>227</v>
      </c>
      <c r="L860" s="5">
        <v>6</v>
      </c>
      <c r="M860" s="5">
        <v>3</v>
      </c>
      <c r="N860" s="5" t="s">
        <v>3</v>
      </c>
      <c r="O860" s="5">
        <v>2</v>
      </c>
      <c r="P860" s="5">
        <f>ROUND(Source!EP853,O860)</f>
        <v>0</v>
      </c>
      <c r="Q860" s="5"/>
      <c r="R860" s="5"/>
      <c r="S860" s="5"/>
      <c r="T860" s="5"/>
      <c r="U860" s="5"/>
      <c r="V860" s="5"/>
      <c r="W860" s="5"/>
    </row>
    <row r="861" spans="1:255">
      <c r="A861" s="5">
        <v>50</v>
      </c>
      <c r="B861" s="5">
        <v>0</v>
      </c>
      <c r="C861" s="5">
        <v>0</v>
      </c>
      <c r="D861" s="5">
        <v>1</v>
      </c>
      <c r="E861" s="5">
        <v>228</v>
      </c>
      <c r="F861" s="5">
        <f>ROUND(Source!AY853,O861)</f>
        <v>117.27</v>
      </c>
      <c r="G861" s="5" t="s">
        <v>95</v>
      </c>
      <c r="H861" s="5" t="s">
        <v>96</v>
      </c>
      <c r="I861" s="5"/>
      <c r="J861" s="5"/>
      <c r="K861" s="5">
        <v>228</v>
      </c>
      <c r="L861" s="5">
        <v>7</v>
      </c>
      <c r="M861" s="5">
        <v>3</v>
      </c>
      <c r="N861" s="5" t="s">
        <v>3</v>
      </c>
      <c r="O861" s="5">
        <v>2</v>
      </c>
      <c r="P861" s="5">
        <f>ROUND(Source!EQ853,O861)</f>
        <v>22962.67</v>
      </c>
      <c r="Q861" s="5"/>
      <c r="R861" s="5"/>
      <c r="S861" s="5"/>
      <c r="T861" s="5"/>
      <c r="U861" s="5"/>
      <c r="V861" s="5"/>
      <c r="W861" s="5"/>
    </row>
    <row r="862" spans="1:255">
      <c r="A862" s="5">
        <v>50</v>
      </c>
      <c r="B862" s="5">
        <v>0</v>
      </c>
      <c r="C862" s="5">
        <v>0</v>
      </c>
      <c r="D862" s="5">
        <v>1</v>
      </c>
      <c r="E862" s="5">
        <v>216</v>
      </c>
      <c r="F862" s="5">
        <f>ROUND(Source!AP853,O862)</f>
        <v>0</v>
      </c>
      <c r="G862" s="5" t="s">
        <v>97</v>
      </c>
      <c r="H862" s="5" t="s">
        <v>98</v>
      </c>
      <c r="I862" s="5"/>
      <c r="J862" s="5"/>
      <c r="K862" s="5">
        <v>216</v>
      </c>
      <c r="L862" s="5">
        <v>8</v>
      </c>
      <c r="M862" s="5">
        <v>3</v>
      </c>
      <c r="N862" s="5" t="s">
        <v>3</v>
      </c>
      <c r="O862" s="5">
        <v>2</v>
      </c>
      <c r="P862" s="5">
        <f>ROUND(Source!EH853,O862)</f>
        <v>91805.71</v>
      </c>
      <c r="Q862" s="5"/>
      <c r="R862" s="5"/>
      <c r="S862" s="5"/>
      <c r="T862" s="5"/>
      <c r="U862" s="5"/>
      <c r="V862" s="5"/>
      <c r="W862" s="5"/>
    </row>
    <row r="863" spans="1:255">
      <c r="A863" s="5">
        <v>50</v>
      </c>
      <c r="B863" s="5">
        <v>0</v>
      </c>
      <c r="C863" s="5">
        <v>0</v>
      </c>
      <c r="D863" s="5">
        <v>1</v>
      </c>
      <c r="E863" s="5">
        <v>223</v>
      </c>
      <c r="F863" s="5">
        <f>ROUND(Source!AQ853,O863)</f>
        <v>0</v>
      </c>
      <c r="G863" s="5" t="s">
        <v>99</v>
      </c>
      <c r="H863" s="5" t="s">
        <v>100</v>
      </c>
      <c r="I863" s="5"/>
      <c r="J863" s="5"/>
      <c r="K863" s="5">
        <v>223</v>
      </c>
      <c r="L863" s="5">
        <v>9</v>
      </c>
      <c r="M863" s="5">
        <v>3</v>
      </c>
      <c r="N863" s="5" t="s">
        <v>3</v>
      </c>
      <c r="O863" s="5">
        <v>2</v>
      </c>
      <c r="P863" s="5">
        <f>ROUND(Source!EI853,O863)</f>
        <v>0</v>
      </c>
      <c r="Q863" s="5"/>
      <c r="R863" s="5"/>
      <c r="S863" s="5"/>
      <c r="T863" s="5"/>
      <c r="U863" s="5"/>
      <c r="V863" s="5"/>
      <c r="W863" s="5"/>
    </row>
    <row r="864" spans="1:255">
      <c r="A864" s="5">
        <v>50</v>
      </c>
      <c r="B864" s="5">
        <v>0</v>
      </c>
      <c r="C864" s="5">
        <v>0</v>
      </c>
      <c r="D864" s="5">
        <v>1</v>
      </c>
      <c r="E864" s="5">
        <v>229</v>
      </c>
      <c r="F864" s="5">
        <f>ROUND(Source!AZ853,O864)</f>
        <v>0</v>
      </c>
      <c r="G864" s="5" t="s">
        <v>101</v>
      </c>
      <c r="H864" s="5" t="s">
        <v>102</v>
      </c>
      <c r="I864" s="5"/>
      <c r="J864" s="5"/>
      <c r="K864" s="5">
        <v>229</v>
      </c>
      <c r="L864" s="5">
        <v>10</v>
      </c>
      <c r="M864" s="5">
        <v>3</v>
      </c>
      <c r="N864" s="5" t="s">
        <v>3</v>
      </c>
      <c r="O864" s="5">
        <v>2</v>
      </c>
      <c r="P864" s="5">
        <f>ROUND(Source!ER853,O864)</f>
        <v>91805.71</v>
      </c>
      <c r="Q864" s="5"/>
      <c r="R864" s="5"/>
      <c r="S864" s="5"/>
      <c r="T864" s="5"/>
      <c r="U864" s="5"/>
      <c r="V864" s="5"/>
      <c r="W864" s="5"/>
    </row>
    <row r="865" spans="1:23">
      <c r="A865" s="5">
        <v>50</v>
      </c>
      <c r="B865" s="5">
        <v>0</v>
      </c>
      <c r="C865" s="5">
        <v>0</v>
      </c>
      <c r="D865" s="5">
        <v>1</v>
      </c>
      <c r="E865" s="5">
        <v>203</v>
      </c>
      <c r="F865" s="5">
        <f>ROUND(Source!Q853,O865)</f>
        <v>63.97</v>
      </c>
      <c r="G865" s="5" t="s">
        <v>103</v>
      </c>
      <c r="H865" s="5" t="s">
        <v>104</v>
      </c>
      <c r="I865" s="5"/>
      <c r="J865" s="5"/>
      <c r="K865" s="5">
        <v>203</v>
      </c>
      <c r="L865" s="5">
        <v>11</v>
      </c>
      <c r="M865" s="5">
        <v>3</v>
      </c>
      <c r="N865" s="5" t="s">
        <v>3</v>
      </c>
      <c r="O865" s="5">
        <v>2</v>
      </c>
      <c r="P865" s="5">
        <f>ROUND(Source!DI853,O865)</f>
        <v>63.97</v>
      </c>
      <c r="Q865" s="5"/>
      <c r="R865" s="5"/>
      <c r="S865" s="5"/>
      <c r="T865" s="5"/>
      <c r="U865" s="5"/>
      <c r="V865" s="5"/>
      <c r="W865" s="5"/>
    </row>
    <row r="866" spans="1:23">
      <c r="A866" s="5">
        <v>50</v>
      </c>
      <c r="B866" s="5">
        <v>0</v>
      </c>
      <c r="C866" s="5">
        <v>0</v>
      </c>
      <c r="D866" s="5">
        <v>1</v>
      </c>
      <c r="E866" s="5">
        <v>231</v>
      </c>
      <c r="F866" s="5">
        <f>ROUND(Source!BB853,O866)</f>
        <v>0</v>
      </c>
      <c r="G866" s="5" t="s">
        <v>105</v>
      </c>
      <c r="H866" s="5" t="s">
        <v>106</v>
      </c>
      <c r="I866" s="5"/>
      <c r="J866" s="5"/>
      <c r="K866" s="5">
        <v>231</v>
      </c>
      <c r="L866" s="5">
        <v>12</v>
      </c>
      <c r="M866" s="5">
        <v>3</v>
      </c>
      <c r="N866" s="5" t="s">
        <v>3</v>
      </c>
      <c r="O866" s="5">
        <v>2</v>
      </c>
      <c r="P866" s="5">
        <f>ROUND(Source!ET853,O866)</f>
        <v>0</v>
      </c>
      <c r="Q866" s="5"/>
      <c r="R866" s="5"/>
      <c r="S866" s="5"/>
      <c r="T866" s="5"/>
      <c r="U866" s="5"/>
      <c r="V866" s="5"/>
      <c r="W866" s="5"/>
    </row>
    <row r="867" spans="1:23">
      <c r="A867" s="5">
        <v>50</v>
      </c>
      <c r="B867" s="5">
        <v>0</v>
      </c>
      <c r="C867" s="5">
        <v>0</v>
      </c>
      <c r="D867" s="5">
        <v>1</v>
      </c>
      <c r="E867" s="5">
        <v>204</v>
      </c>
      <c r="F867" s="5">
        <f>ROUND(Source!R853,O867)</f>
        <v>7.75</v>
      </c>
      <c r="G867" s="5" t="s">
        <v>107</v>
      </c>
      <c r="H867" s="5" t="s">
        <v>108</v>
      </c>
      <c r="I867" s="5"/>
      <c r="J867" s="5"/>
      <c r="K867" s="5">
        <v>204</v>
      </c>
      <c r="L867" s="5">
        <v>13</v>
      </c>
      <c r="M867" s="5">
        <v>3</v>
      </c>
      <c r="N867" s="5" t="s">
        <v>3</v>
      </c>
      <c r="O867" s="5">
        <v>2</v>
      </c>
      <c r="P867" s="5">
        <f>ROUND(Source!DJ853,O867)</f>
        <v>7.75</v>
      </c>
      <c r="Q867" s="5"/>
      <c r="R867" s="5"/>
      <c r="S867" s="5"/>
      <c r="T867" s="5"/>
      <c r="U867" s="5"/>
      <c r="V867" s="5"/>
      <c r="W867" s="5"/>
    </row>
    <row r="868" spans="1:23">
      <c r="A868" s="5">
        <v>50</v>
      </c>
      <c r="B868" s="5">
        <v>0</v>
      </c>
      <c r="C868" s="5">
        <v>0</v>
      </c>
      <c r="D868" s="5">
        <v>1</v>
      </c>
      <c r="E868" s="5">
        <v>205</v>
      </c>
      <c r="F868" s="5">
        <f>ROUND(Source!S853,O868)</f>
        <v>337.12</v>
      </c>
      <c r="G868" s="5" t="s">
        <v>109</v>
      </c>
      <c r="H868" s="5" t="s">
        <v>110</v>
      </c>
      <c r="I868" s="5"/>
      <c r="J868" s="5"/>
      <c r="K868" s="5">
        <v>205</v>
      </c>
      <c r="L868" s="5">
        <v>14</v>
      </c>
      <c r="M868" s="5">
        <v>3</v>
      </c>
      <c r="N868" s="5" t="s">
        <v>3</v>
      </c>
      <c r="O868" s="5">
        <v>2</v>
      </c>
      <c r="P868" s="5">
        <f>ROUND(Source!DK853,O868)</f>
        <v>337.12</v>
      </c>
      <c r="Q868" s="5"/>
      <c r="R868" s="5"/>
      <c r="S868" s="5"/>
      <c r="T868" s="5"/>
      <c r="U868" s="5"/>
      <c r="V868" s="5"/>
      <c r="W868" s="5"/>
    </row>
    <row r="869" spans="1:23">
      <c r="A869" s="5">
        <v>50</v>
      </c>
      <c r="B869" s="5">
        <v>0</v>
      </c>
      <c r="C869" s="5">
        <v>0</v>
      </c>
      <c r="D869" s="5">
        <v>1</v>
      </c>
      <c r="E869" s="5">
        <v>232</v>
      </c>
      <c r="F869" s="5">
        <f>ROUND(Source!BC853,O869)</f>
        <v>0</v>
      </c>
      <c r="G869" s="5" t="s">
        <v>111</v>
      </c>
      <c r="H869" s="5" t="s">
        <v>112</v>
      </c>
      <c r="I869" s="5"/>
      <c r="J869" s="5"/>
      <c r="K869" s="5">
        <v>232</v>
      </c>
      <c r="L869" s="5">
        <v>15</v>
      </c>
      <c r="M869" s="5">
        <v>3</v>
      </c>
      <c r="N869" s="5" t="s">
        <v>3</v>
      </c>
      <c r="O869" s="5">
        <v>2</v>
      </c>
      <c r="P869" s="5">
        <f>ROUND(Source!EU853,O869)</f>
        <v>0</v>
      </c>
      <c r="Q869" s="5"/>
      <c r="R869" s="5"/>
      <c r="S869" s="5"/>
      <c r="T869" s="5"/>
      <c r="U869" s="5"/>
      <c r="V869" s="5"/>
      <c r="W869" s="5"/>
    </row>
    <row r="870" spans="1:23">
      <c r="A870" s="5">
        <v>50</v>
      </c>
      <c r="B870" s="5">
        <v>0</v>
      </c>
      <c r="C870" s="5">
        <v>0</v>
      </c>
      <c r="D870" s="5">
        <v>1</v>
      </c>
      <c r="E870" s="5">
        <v>214</v>
      </c>
      <c r="F870" s="5">
        <f>ROUND(Source!AS853,O870)</f>
        <v>1159.82</v>
      </c>
      <c r="G870" s="5" t="s">
        <v>113</v>
      </c>
      <c r="H870" s="5" t="s">
        <v>114</v>
      </c>
      <c r="I870" s="5"/>
      <c r="J870" s="5"/>
      <c r="K870" s="5">
        <v>214</v>
      </c>
      <c r="L870" s="5">
        <v>16</v>
      </c>
      <c r="M870" s="5">
        <v>3</v>
      </c>
      <c r="N870" s="5" t="s">
        <v>3</v>
      </c>
      <c r="O870" s="5">
        <v>2</v>
      </c>
      <c r="P870" s="5">
        <f>ROUND(Source!EK853,O870)</f>
        <v>8938.5300000000007</v>
      </c>
      <c r="Q870" s="5"/>
      <c r="R870" s="5"/>
      <c r="S870" s="5"/>
      <c r="T870" s="5"/>
      <c r="U870" s="5"/>
      <c r="V870" s="5"/>
      <c r="W870" s="5"/>
    </row>
    <row r="871" spans="1:23">
      <c r="A871" s="5">
        <v>50</v>
      </c>
      <c r="B871" s="5">
        <v>0</v>
      </c>
      <c r="C871" s="5">
        <v>0</v>
      </c>
      <c r="D871" s="5">
        <v>1</v>
      </c>
      <c r="E871" s="5">
        <v>215</v>
      </c>
      <c r="F871" s="5">
        <f>ROUND(Source!AT853,O871)</f>
        <v>0</v>
      </c>
      <c r="G871" s="5" t="s">
        <v>115</v>
      </c>
      <c r="H871" s="5" t="s">
        <v>116</v>
      </c>
      <c r="I871" s="5"/>
      <c r="J871" s="5"/>
      <c r="K871" s="5">
        <v>215</v>
      </c>
      <c r="L871" s="5">
        <v>17</v>
      </c>
      <c r="M871" s="5">
        <v>3</v>
      </c>
      <c r="N871" s="5" t="s">
        <v>3</v>
      </c>
      <c r="O871" s="5">
        <v>2</v>
      </c>
      <c r="P871" s="5">
        <f>ROUND(Source!EL853,O871)</f>
        <v>15066.69</v>
      </c>
      <c r="Q871" s="5"/>
      <c r="R871" s="5"/>
      <c r="S871" s="5"/>
      <c r="T871" s="5"/>
      <c r="U871" s="5"/>
      <c r="V871" s="5"/>
      <c r="W871" s="5"/>
    </row>
    <row r="872" spans="1:23">
      <c r="A872" s="5">
        <v>50</v>
      </c>
      <c r="B872" s="5">
        <v>0</v>
      </c>
      <c r="C872" s="5">
        <v>0</v>
      </c>
      <c r="D872" s="5">
        <v>1</v>
      </c>
      <c r="E872" s="5">
        <v>217</v>
      </c>
      <c r="F872" s="5">
        <f>ROUND(Source!AU853,O872)</f>
        <v>0</v>
      </c>
      <c r="G872" s="5" t="s">
        <v>117</v>
      </c>
      <c r="H872" s="5" t="s">
        <v>118</v>
      </c>
      <c r="I872" s="5"/>
      <c r="J872" s="5"/>
      <c r="K872" s="5">
        <v>217</v>
      </c>
      <c r="L872" s="5">
        <v>18</v>
      </c>
      <c r="M872" s="5">
        <v>3</v>
      </c>
      <c r="N872" s="5" t="s">
        <v>3</v>
      </c>
      <c r="O872" s="5">
        <v>2</v>
      </c>
      <c r="P872" s="5">
        <f>ROUND(Source!EM853,O872)</f>
        <v>0</v>
      </c>
      <c r="Q872" s="5"/>
      <c r="R872" s="5"/>
      <c r="S872" s="5"/>
      <c r="T872" s="5"/>
      <c r="U872" s="5"/>
      <c r="V872" s="5"/>
      <c r="W872" s="5"/>
    </row>
    <row r="873" spans="1:23">
      <c r="A873" s="5">
        <v>50</v>
      </c>
      <c r="B873" s="5">
        <v>0</v>
      </c>
      <c r="C873" s="5">
        <v>0</v>
      </c>
      <c r="D873" s="5">
        <v>1</v>
      </c>
      <c r="E873" s="5">
        <v>230</v>
      </c>
      <c r="F873" s="5">
        <f>ROUND(Source!BA853,O873)</f>
        <v>0</v>
      </c>
      <c r="G873" s="5" t="s">
        <v>119</v>
      </c>
      <c r="H873" s="5" t="s">
        <v>120</v>
      </c>
      <c r="I873" s="5"/>
      <c r="J873" s="5"/>
      <c r="K873" s="5">
        <v>230</v>
      </c>
      <c r="L873" s="5">
        <v>19</v>
      </c>
      <c r="M873" s="5">
        <v>3</v>
      </c>
      <c r="N873" s="5" t="s">
        <v>3</v>
      </c>
      <c r="O873" s="5">
        <v>2</v>
      </c>
      <c r="P873" s="5">
        <f>ROUND(Source!ES853,O873)</f>
        <v>0</v>
      </c>
      <c r="Q873" s="5"/>
      <c r="R873" s="5"/>
      <c r="S873" s="5"/>
      <c r="T873" s="5"/>
      <c r="U873" s="5"/>
      <c r="V873" s="5"/>
      <c r="W873" s="5"/>
    </row>
    <row r="874" spans="1:23">
      <c r="A874" s="5">
        <v>50</v>
      </c>
      <c r="B874" s="5">
        <v>0</v>
      </c>
      <c r="C874" s="5">
        <v>0</v>
      </c>
      <c r="D874" s="5">
        <v>1</v>
      </c>
      <c r="E874" s="5">
        <v>206</v>
      </c>
      <c r="F874" s="5">
        <f>ROUND(Source!T853,O874)</f>
        <v>0</v>
      </c>
      <c r="G874" s="5" t="s">
        <v>121</v>
      </c>
      <c r="H874" s="5" t="s">
        <v>122</v>
      </c>
      <c r="I874" s="5"/>
      <c r="J874" s="5"/>
      <c r="K874" s="5">
        <v>206</v>
      </c>
      <c r="L874" s="5">
        <v>20</v>
      </c>
      <c r="M874" s="5">
        <v>3</v>
      </c>
      <c r="N874" s="5" t="s">
        <v>3</v>
      </c>
      <c r="O874" s="5">
        <v>2</v>
      </c>
      <c r="P874" s="5">
        <f>ROUND(Source!DL853,O874)</f>
        <v>0</v>
      </c>
      <c r="Q874" s="5"/>
      <c r="R874" s="5"/>
      <c r="S874" s="5"/>
      <c r="T874" s="5"/>
      <c r="U874" s="5"/>
      <c r="V874" s="5"/>
      <c r="W874" s="5"/>
    </row>
    <row r="875" spans="1:23">
      <c r="A875" s="5">
        <v>50</v>
      </c>
      <c r="B875" s="5">
        <v>0</v>
      </c>
      <c r="C875" s="5">
        <v>0</v>
      </c>
      <c r="D875" s="5">
        <v>1</v>
      </c>
      <c r="E875" s="5">
        <v>207</v>
      </c>
      <c r="F875" s="5">
        <f>Source!U853</f>
        <v>36.202837199999998</v>
      </c>
      <c r="G875" s="5" t="s">
        <v>123</v>
      </c>
      <c r="H875" s="5" t="s">
        <v>124</v>
      </c>
      <c r="I875" s="5"/>
      <c r="J875" s="5"/>
      <c r="K875" s="5">
        <v>207</v>
      </c>
      <c r="L875" s="5">
        <v>21</v>
      </c>
      <c r="M875" s="5">
        <v>3</v>
      </c>
      <c r="N875" s="5" t="s">
        <v>3</v>
      </c>
      <c r="O875" s="5">
        <v>-1</v>
      </c>
      <c r="P875" s="5">
        <f>Source!DM853</f>
        <v>36.202837199999998</v>
      </c>
      <c r="Q875" s="5"/>
      <c r="R875" s="5"/>
      <c r="S875" s="5"/>
      <c r="T875" s="5"/>
      <c r="U875" s="5"/>
      <c r="V875" s="5"/>
      <c r="W875" s="5"/>
    </row>
    <row r="876" spans="1:23">
      <c r="A876" s="5">
        <v>50</v>
      </c>
      <c r="B876" s="5">
        <v>0</v>
      </c>
      <c r="C876" s="5">
        <v>0</v>
      </c>
      <c r="D876" s="5">
        <v>1</v>
      </c>
      <c r="E876" s="5">
        <v>208</v>
      </c>
      <c r="F876" s="5">
        <f>Source!V853</f>
        <v>0.65786999999999984</v>
      </c>
      <c r="G876" s="5" t="s">
        <v>125</v>
      </c>
      <c r="H876" s="5" t="s">
        <v>126</v>
      </c>
      <c r="I876" s="5"/>
      <c r="J876" s="5"/>
      <c r="K876" s="5">
        <v>208</v>
      </c>
      <c r="L876" s="5">
        <v>22</v>
      </c>
      <c r="M876" s="5">
        <v>3</v>
      </c>
      <c r="N876" s="5" t="s">
        <v>3</v>
      </c>
      <c r="O876" s="5">
        <v>-1</v>
      </c>
      <c r="P876" s="5">
        <f>Source!DN853</f>
        <v>0.65786999999999984</v>
      </c>
      <c r="Q876" s="5"/>
      <c r="R876" s="5"/>
      <c r="S876" s="5"/>
      <c r="T876" s="5"/>
      <c r="U876" s="5"/>
      <c r="V876" s="5"/>
      <c r="W876" s="5"/>
    </row>
    <row r="877" spans="1:23">
      <c r="A877" s="5">
        <v>50</v>
      </c>
      <c r="B877" s="5">
        <v>0</v>
      </c>
      <c r="C877" s="5">
        <v>0</v>
      </c>
      <c r="D877" s="5">
        <v>1</v>
      </c>
      <c r="E877" s="5">
        <v>209</v>
      </c>
      <c r="F877" s="5">
        <f>ROUND(Source!W853,O877)</f>
        <v>0</v>
      </c>
      <c r="G877" s="5" t="s">
        <v>127</v>
      </c>
      <c r="H877" s="5" t="s">
        <v>128</v>
      </c>
      <c r="I877" s="5"/>
      <c r="J877" s="5"/>
      <c r="K877" s="5">
        <v>209</v>
      </c>
      <c r="L877" s="5">
        <v>23</v>
      </c>
      <c r="M877" s="5">
        <v>3</v>
      </c>
      <c r="N877" s="5" t="s">
        <v>3</v>
      </c>
      <c r="O877" s="5">
        <v>2</v>
      </c>
      <c r="P877" s="5">
        <f>ROUND(Source!DO853,O877)</f>
        <v>0</v>
      </c>
      <c r="Q877" s="5"/>
      <c r="R877" s="5"/>
      <c r="S877" s="5"/>
      <c r="T877" s="5"/>
      <c r="U877" s="5"/>
      <c r="V877" s="5"/>
      <c r="W877" s="5"/>
    </row>
    <row r="878" spans="1:23">
      <c r="A878" s="5">
        <v>50</v>
      </c>
      <c r="B878" s="5">
        <v>0</v>
      </c>
      <c r="C878" s="5">
        <v>0</v>
      </c>
      <c r="D878" s="5">
        <v>1</v>
      </c>
      <c r="E878" s="5">
        <v>233</v>
      </c>
      <c r="F878" s="5">
        <f>ROUND(Source!BD853,O878)</f>
        <v>0</v>
      </c>
      <c r="G878" s="5" t="s">
        <v>129</v>
      </c>
      <c r="H878" s="5" t="s">
        <v>130</v>
      </c>
      <c r="I878" s="5"/>
      <c r="J878" s="5"/>
      <c r="K878" s="5">
        <v>233</v>
      </c>
      <c r="L878" s="5">
        <v>24</v>
      </c>
      <c r="M878" s="5">
        <v>3</v>
      </c>
      <c r="N878" s="5" t="s">
        <v>3</v>
      </c>
      <c r="O878" s="5">
        <v>2</v>
      </c>
      <c r="P878" s="5">
        <f>ROUND(Source!EV853,O878)</f>
        <v>0</v>
      </c>
      <c r="Q878" s="5"/>
      <c r="R878" s="5"/>
      <c r="S878" s="5"/>
      <c r="T878" s="5"/>
      <c r="U878" s="5"/>
      <c r="V878" s="5"/>
      <c r="W878" s="5"/>
    </row>
    <row r="879" spans="1:23">
      <c r="A879" s="5">
        <v>50</v>
      </c>
      <c r="B879" s="5">
        <v>0</v>
      </c>
      <c r="C879" s="5">
        <v>0</v>
      </c>
      <c r="D879" s="5">
        <v>1</v>
      </c>
      <c r="E879" s="5">
        <v>210</v>
      </c>
      <c r="F879" s="5">
        <f>ROUND(Source!X853,O879)</f>
        <v>396.6</v>
      </c>
      <c r="G879" s="5" t="s">
        <v>131</v>
      </c>
      <c r="H879" s="5" t="s">
        <v>132</v>
      </c>
      <c r="I879" s="5"/>
      <c r="J879" s="5"/>
      <c r="K879" s="5">
        <v>210</v>
      </c>
      <c r="L879" s="5">
        <v>25</v>
      </c>
      <c r="M879" s="5">
        <v>3</v>
      </c>
      <c r="N879" s="5" t="s">
        <v>3</v>
      </c>
      <c r="O879" s="5">
        <v>2</v>
      </c>
      <c r="P879" s="5">
        <f>ROUND(Source!DP853,O879)</f>
        <v>396.6</v>
      </c>
      <c r="Q879" s="5"/>
      <c r="R879" s="5"/>
      <c r="S879" s="5"/>
      <c r="T879" s="5"/>
      <c r="U879" s="5"/>
      <c r="V879" s="5"/>
      <c r="W879" s="5"/>
    </row>
    <row r="880" spans="1:23">
      <c r="A880" s="5">
        <v>50</v>
      </c>
      <c r="B880" s="5">
        <v>0</v>
      </c>
      <c r="C880" s="5">
        <v>0</v>
      </c>
      <c r="D880" s="5">
        <v>1</v>
      </c>
      <c r="E880" s="5">
        <v>211</v>
      </c>
      <c r="F880" s="5">
        <f>ROUND(Source!Y853,O880)</f>
        <v>244.86</v>
      </c>
      <c r="G880" s="5" t="s">
        <v>133</v>
      </c>
      <c r="H880" s="5" t="s">
        <v>134</v>
      </c>
      <c r="I880" s="5"/>
      <c r="J880" s="5"/>
      <c r="K880" s="5">
        <v>211</v>
      </c>
      <c r="L880" s="5">
        <v>26</v>
      </c>
      <c r="M880" s="5">
        <v>3</v>
      </c>
      <c r="N880" s="5" t="s">
        <v>3</v>
      </c>
      <c r="O880" s="5">
        <v>2</v>
      </c>
      <c r="P880" s="5">
        <f>ROUND(Source!DQ853,O880)</f>
        <v>244.86</v>
      </c>
      <c r="Q880" s="5"/>
      <c r="R880" s="5"/>
      <c r="S880" s="5"/>
      <c r="T880" s="5"/>
      <c r="U880" s="5"/>
      <c r="V880" s="5"/>
      <c r="W880" s="5"/>
    </row>
    <row r="881" spans="1:255">
      <c r="A881" s="5">
        <v>50</v>
      </c>
      <c r="B881" s="5">
        <v>0</v>
      </c>
      <c r="C881" s="5">
        <v>0</v>
      </c>
      <c r="D881" s="5">
        <v>1</v>
      </c>
      <c r="E881" s="5">
        <v>224</v>
      </c>
      <c r="F881" s="5">
        <f>ROUND(Source!AR853,O881)</f>
        <v>1159.82</v>
      </c>
      <c r="G881" s="5" t="s">
        <v>135</v>
      </c>
      <c r="H881" s="5" t="s">
        <v>136</v>
      </c>
      <c r="I881" s="5"/>
      <c r="J881" s="5"/>
      <c r="K881" s="5">
        <v>224</v>
      </c>
      <c r="L881" s="5">
        <v>27</v>
      </c>
      <c r="M881" s="5">
        <v>3</v>
      </c>
      <c r="N881" s="5" t="s">
        <v>3</v>
      </c>
      <c r="O881" s="5">
        <v>2</v>
      </c>
      <c r="P881" s="5">
        <f>ROUND(Source!EJ853,O881)</f>
        <v>115810.93</v>
      </c>
      <c r="Q881" s="5"/>
      <c r="R881" s="5"/>
      <c r="S881" s="5"/>
      <c r="T881" s="5"/>
      <c r="U881" s="5"/>
      <c r="V881" s="5"/>
      <c r="W881" s="5"/>
    </row>
    <row r="883" spans="1:255">
      <c r="A883" s="1">
        <v>4</v>
      </c>
      <c r="B883" s="1">
        <v>1</v>
      </c>
      <c r="C883" s="1"/>
      <c r="D883" s="1">
        <f>ROW(A916)</f>
        <v>916</v>
      </c>
      <c r="E883" s="1"/>
      <c r="F883" s="1" t="s">
        <v>413</v>
      </c>
      <c r="G883" s="1" t="s">
        <v>413</v>
      </c>
      <c r="H883" s="1" t="s">
        <v>3</v>
      </c>
      <c r="I883" s="1">
        <v>0</v>
      </c>
      <c r="J883" s="1"/>
      <c r="K883" s="1">
        <v>-1</v>
      </c>
      <c r="L883" s="1"/>
      <c r="M883" s="1"/>
      <c r="N883" s="1"/>
      <c r="O883" s="1"/>
      <c r="P883" s="1"/>
      <c r="Q883" s="1"/>
      <c r="R883" s="1"/>
      <c r="S883" s="1"/>
      <c r="T883" s="1"/>
      <c r="U883" s="1" t="s">
        <v>3</v>
      </c>
      <c r="V883" s="1">
        <v>0</v>
      </c>
      <c r="W883" s="1"/>
      <c r="X883" s="1"/>
      <c r="Y883" s="1"/>
      <c r="Z883" s="1"/>
      <c r="AA883" s="1"/>
      <c r="AB883" s="1" t="s">
        <v>3</v>
      </c>
      <c r="AC883" s="1" t="s">
        <v>3</v>
      </c>
      <c r="AD883" s="1" t="s">
        <v>3</v>
      </c>
      <c r="AE883" s="1" t="s">
        <v>3</v>
      </c>
      <c r="AF883" s="1" t="s">
        <v>3</v>
      </c>
      <c r="AG883" s="1" t="s">
        <v>3</v>
      </c>
      <c r="AH883" s="1"/>
      <c r="AI883" s="1"/>
      <c r="AJ883" s="1"/>
      <c r="AK883" s="1"/>
      <c r="AL883" s="1"/>
      <c r="AM883" s="1"/>
      <c r="AN883" s="1"/>
      <c r="AO883" s="1"/>
      <c r="AP883" s="1" t="s">
        <v>3</v>
      </c>
      <c r="AQ883" s="1" t="s">
        <v>3</v>
      </c>
      <c r="AR883" s="1" t="s">
        <v>3</v>
      </c>
      <c r="AS883" s="1"/>
      <c r="AT883" s="1"/>
      <c r="AU883" s="1"/>
      <c r="AV883" s="1"/>
      <c r="AW883" s="1"/>
      <c r="AX883" s="1"/>
      <c r="AY883" s="1"/>
      <c r="AZ883" s="1" t="s">
        <v>3</v>
      </c>
      <c r="BA883" s="1"/>
      <c r="BB883" s="1" t="s">
        <v>3</v>
      </c>
      <c r="BC883" s="1" t="s">
        <v>3</v>
      </c>
      <c r="BD883" s="1" t="s">
        <v>3</v>
      </c>
      <c r="BE883" s="1" t="s">
        <v>3</v>
      </c>
      <c r="BF883" s="1" t="s">
        <v>3</v>
      </c>
      <c r="BG883" s="1" t="s">
        <v>3</v>
      </c>
      <c r="BH883" s="1" t="s">
        <v>3</v>
      </c>
      <c r="BI883" s="1" t="s">
        <v>3</v>
      </c>
      <c r="BJ883" s="1" t="s">
        <v>3</v>
      </c>
      <c r="BK883" s="1" t="s">
        <v>3</v>
      </c>
      <c r="BL883" s="1" t="s">
        <v>3</v>
      </c>
      <c r="BM883" s="1" t="s">
        <v>3</v>
      </c>
      <c r="BN883" s="1" t="s">
        <v>3</v>
      </c>
      <c r="BO883" s="1" t="s">
        <v>3</v>
      </c>
      <c r="BP883" s="1" t="s">
        <v>3</v>
      </c>
      <c r="BQ883" s="1"/>
      <c r="BR883" s="1"/>
      <c r="BS883" s="1"/>
      <c r="BT883" s="1"/>
      <c r="BU883" s="1"/>
      <c r="BV883" s="1"/>
      <c r="BW883" s="1"/>
      <c r="BX883" s="1">
        <v>0</v>
      </c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>
        <v>0</v>
      </c>
    </row>
    <row r="885" spans="1:255">
      <c r="A885" s="3">
        <v>52</v>
      </c>
      <c r="B885" s="3">
        <f t="shared" ref="B885:G885" si="790">B916</f>
        <v>1</v>
      </c>
      <c r="C885" s="3">
        <f t="shared" si="790"/>
        <v>4</v>
      </c>
      <c r="D885" s="3">
        <f t="shared" si="790"/>
        <v>883</v>
      </c>
      <c r="E885" s="3">
        <f t="shared" si="790"/>
        <v>0</v>
      </c>
      <c r="F885" s="3" t="str">
        <f t="shared" si="790"/>
        <v>16.Система ВД1(сетевые элементы)</v>
      </c>
      <c r="G885" s="3" t="str">
        <f t="shared" si="790"/>
        <v>16.Система ВД1(сетевые элементы)</v>
      </c>
      <c r="H885" s="3"/>
      <c r="I885" s="3"/>
      <c r="J885" s="3"/>
      <c r="K885" s="3"/>
      <c r="L885" s="3"/>
      <c r="M885" s="3"/>
      <c r="N885" s="3"/>
      <c r="O885" s="3">
        <f t="shared" ref="O885:AT885" si="791">O916</f>
        <v>14428.91</v>
      </c>
      <c r="P885" s="3">
        <f t="shared" si="791"/>
        <v>13471.22</v>
      </c>
      <c r="Q885" s="3">
        <f t="shared" si="791"/>
        <v>131.9</v>
      </c>
      <c r="R885" s="3">
        <f t="shared" si="791"/>
        <v>12.49</v>
      </c>
      <c r="S885" s="3">
        <f t="shared" si="791"/>
        <v>825.79</v>
      </c>
      <c r="T885" s="3">
        <f t="shared" si="791"/>
        <v>0</v>
      </c>
      <c r="U885" s="3">
        <f t="shared" si="791"/>
        <v>94.778224243199986</v>
      </c>
      <c r="V885" s="3">
        <f t="shared" si="791"/>
        <v>1.0355974800000001</v>
      </c>
      <c r="W885" s="3">
        <f t="shared" si="791"/>
        <v>0</v>
      </c>
      <c r="X885" s="3">
        <f t="shared" si="791"/>
        <v>907.55</v>
      </c>
      <c r="Y885" s="3">
        <f t="shared" si="791"/>
        <v>570.33000000000004</v>
      </c>
      <c r="Z885" s="3">
        <f t="shared" si="791"/>
        <v>0</v>
      </c>
      <c r="AA885" s="3">
        <f t="shared" si="791"/>
        <v>0</v>
      </c>
      <c r="AB885" s="3">
        <f t="shared" si="791"/>
        <v>14428.91</v>
      </c>
      <c r="AC885" s="3">
        <f t="shared" si="791"/>
        <v>13471.22</v>
      </c>
      <c r="AD885" s="3">
        <f t="shared" si="791"/>
        <v>131.9</v>
      </c>
      <c r="AE885" s="3">
        <f t="shared" si="791"/>
        <v>12.49</v>
      </c>
      <c r="AF885" s="3">
        <f t="shared" si="791"/>
        <v>825.79</v>
      </c>
      <c r="AG885" s="3">
        <f t="shared" si="791"/>
        <v>0</v>
      </c>
      <c r="AH885" s="3">
        <f t="shared" si="791"/>
        <v>94.778224243199986</v>
      </c>
      <c r="AI885" s="3">
        <f t="shared" si="791"/>
        <v>1.0355974800000001</v>
      </c>
      <c r="AJ885" s="3">
        <f t="shared" si="791"/>
        <v>0</v>
      </c>
      <c r="AK885" s="3">
        <f t="shared" si="791"/>
        <v>907.55</v>
      </c>
      <c r="AL885" s="3">
        <f t="shared" si="791"/>
        <v>570.33000000000004</v>
      </c>
      <c r="AM885" s="3">
        <f t="shared" si="791"/>
        <v>0</v>
      </c>
      <c r="AN885" s="3">
        <f t="shared" si="791"/>
        <v>0</v>
      </c>
      <c r="AO885" s="3">
        <f t="shared" si="791"/>
        <v>0</v>
      </c>
      <c r="AP885" s="3">
        <f t="shared" si="791"/>
        <v>0</v>
      </c>
      <c r="AQ885" s="3">
        <f t="shared" si="791"/>
        <v>0</v>
      </c>
      <c r="AR885" s="3">
        <f t="shared" si="791"/>
        <v>15906.79</v>
      </c>
      <c r="AS885" s="3">
        <f t="shared" si="791"/>
        <v>15571.15</v>
      </c>
      <c r="AT885" s="3">
        <f t="shared" si="791"/>
        <v>335.64</v>
      </c>
      <c r="AU885" s="3">
        <f t="shared" ref="AU885:BZ885" si="792">AU916</f>
        <v>0</v>
      </c>
      <c r="AV885" s="3">
        <f t="shared" si="792"/>
        <v>13471.22</v>
      </c>
      <c r="AW885" s="3">
        <f t="shared" si="792"/>
        <v>13471.22</v>
      </c>
      <c r="AX885" s="3">
        <f t="shared" si="792"/>
        <v>0</v>
      </c>
      <c r="AY885" s="3">
        <f t="shared" si="792"/>
        <v>13471.22</v>
      </c>
      <c r="AZ885" s="3">
        <f t="shared" si="792"/>
        <v>0</v>
      </c>
      <c r="BA885" s="3">
        <f t="shared" si="792"/>
        <v>0</v>
      </c>
      <c r="BB885" s="3">
        <f t="shared" si="792"/>
        <v>0</v>
      </c>
      <c r="BC885" s="3">
        <f t="shared" si="792"/>
        <v>0</v>
      </c>
      <c r="BD885" s="3">
        <f t="shared" si="792"/>
        <v>0</v>
      </c>
      <c r="BE885" s="3">
        <f t="shared" si="792"/>
        <v>0</v>
      </c>
      <c r="BF885" s="3">
        <f t="shared" si="792"/>
        <v>0</v>
      </c>
      <c r="BG885" s="3">
        <f t="shared" si="792"/>
        <v>0</v>
      </c>
      <c r="BH885" s="3">
        <f t="shared" si="792"/>
        <v>0</v>
      </c>
      <c r="BI885" s="3">
        <f t="shared" si="792"/>
        <v>0</v>
      </c>
      <c r="BJ885" s="3">
        <f t="shared" si="792"/>
        <v>0</v>
      </c>
      <c r="BK885" s="3">
        <f t="shared" si="792"/>
        <v>0</v>
      </c>
      <c r="BL885" s="3">
        <f t="shared" si="792"/>
        <v>0</v>
      </c>
      <c r="BM885" s="3">
        <f t="shared" si="792"/>
        <v>0</v>
      </c>
      <c r="BN885" s="3">
        <f t="shared" si="792"/>
        <v>0</v>
      </c>
      <c r="BO885" s="3">
        <f t="shared" si="792"/>
        <v>0</v>
      </c>
      <c r="BP885" s="3">
        <f t="shared" si="792"/>
        <v>0</v>
      </c>
      <c r="BQ885" s="3">
        <f t="shared" si="792"/>
        <v>0</v>
      </c>
      <c r="BR885" s="3">
        <f t="shared" si="792"/>
        <v>0</v>
      </c>
      <c r="BS885" s="3">
        <f t="shared" si="792"/>
        <v>0</v>
      </c>
      <c r="BT885" s="3">
        <f t="shared" si="792"/>
        <v>0</v>
      </c>
      <c r="BU885" s="3">
        <f t="shared" si="792"/>
        <v>0</v>
      </c>
      <c r="BV885" s="3">
        <f t="shared" si="792"/>
        <v>0</v>
      </c>
      <c r="BW885" s="3">
        <f t="shared" si="792"/>
        <v>0</v>
      </c>
      <c r="BX885" s="3">
        <f t="shared" si="792"/>
        <v>0</v>
      </c>
      <c r="BY885" s="3">
        <f t="shared" si="792"/>
        <v>0</v>
      </c>
      <c r="BZ885" s="3">
        <f t="shared" si="792"/>
        <v>0</v>
      </c>
      <c r="CA885" s="3">
        <f t="shared" ref="CA885:DF885" si="793">CA916</f>
        <v>15906.79</v>
      </c>
      <c r="CB885" s="3">
        <f t="shared" si="793"/>
        <v>15571.15</v>
      </c>
      <c r="CC885" s="3">
        <f t="shared" si="793"/>
        <v>335.64</v>
      </c>
      <c r="CD885" s="3">
        <f t="shared" si="793"/>
        <v>0</v>
      </c>
      <c r="CE885" s="3">
        <f t="shared" si="793"/>
        <v>13471.22</v>
      </c>
      <c r="CF885" s="3">
        <f t="shared" si="793"/>
        <v>13471.22</v>
      </c>
      <c r="CG885" s="3">
        <f t="shared" si="793"/>
        <v>0</v>
      </c>
      <c r="CH885" s="3">
        <f t="shared" si="793"/>
        <v>13471.22</v>
      </c>
      <c r="CI885" s="3">
        <f t="shared" si="793"/>
        <v>0</v>
      </c>
      <c r="CJ885" s="3">
        <f t="shared" si="793"/>
        <v>0</v>
      </c>
      <c r="CK885" s="3">
        <f t="shared" si="793"/>
        <v>0</v>
      </c>
      <c r="CL885" s="3">
        <f t="shared" si="793"/>
        <v>0</v>
      </c>
      <c r="CM885" s="3">
        <f t="shared" si="793"/>
        <v>0</v>
      </c>
      <c r="CN885" s="3">
        <f t="shared" si="793"/>
        <v>0</v>
      </c>
      <c r="CO885" s="3">
        <f t="shared" si="793"/>
        <v>0</v>
      </c>
      <c r="CP885" s="3">
        <f t="shared" si="793"/>
        <v>0</v>
      </c>
      <c r="CQ885" s="3">
        <f t="shared" si="793"/>
        <v>0</v>
      </c>
      <c r="CR885" s="3">
        <f t="shared" si="793"/>
        <v>0</v>
      </c>
      <c r="CS885" s="3">
        <f t="shared" si="793"/>
        <v>0</v>
      </c>
      <c r="CT885" s="3">
        <f t="shared" si="793"/>
        <v>0</v>
      </c>
      <c r="CU885" s="3">
        <f t="shared" si="793"/>
        <v>0</v>
      </c>
      <c r="CV885" s="3">
        <f t="shared" si="793"/>
        <v>0</v>
      </c>
      <c r="CW885" s="3">
        <f t="shared" si="793"/>
        <v>0</v>
      </c>
      <c r="CX885" s="3">
        <f t="shared" si="793"/>
        <v>0</v>
      </c>
      <c r="CY885" s="3">
        <f t="shared" si="793"/>
        <v>0</v>
      </c>
      <c r="CZ885" s="3">
        <f t="shared" si="793"/>
        <v>0</v>
      </c>
      <c r="DA885" s="3">
        <f t="shared" si="793"/>
        <v>0</v>
      </c>
      <c r="DB885" s="3">
        <f t="shared" si="793"/>
        <v>0</v>
      </c>
      <c r="DC885" s="3">
        <f t="shared" si="793"/>
        <v>0</v>
      </c>
      <c r="DD885" s="3">
        <f t="shared" si="793"/>
        <v>0</v>
      </c>
      <c r="DE885" s="3">
        <f t="shared" si="793"/>
        <v>0</v>
      </c>
      <c r="DF885" s="3">
        <f t="shared" si="793"/>
        <v>0</v>
      </c>
      <c r="DG885" s="4">
        <f t="shared" ref="DG885:EL885" si="794">DG916</f>
        <v>24033.47</v>
      </c>
      <c r="DH885" s="4">
        <f t="shared" si="794"/>
        <v>23075.78</v>
      </c>
      <c r="DI885" s="4">
        <f t="shared" si="794"/>
        <v>131.9</v>
      </c>
      <c r="DJ885" s="4">
        <f t="shared" si="794"/>
        <v>12.49</v>
      </c>
      <c r="DK885" s="4">
        <f t="shared" si="794"/>
        <v>825.79</v>
      </c>
      <c r="DL885" s="4">
        <f t="shared" si="794"/>
        <v>0</v>
      </c>
      <c r="DM885" s="4">
        <f t="shared" si="794"/>
        <v>94.778224243199986</v>
      </c>
      <c r="DN885" s="4">
        <f t="shared" si="794"/>
        <v>1.0355974800000001</v>
      </c>
      <c r="DO885" s="4">
        <f t="shared" si="794"/>
        <v>0</v>
      </c>
      <c r="DP885" s="4">
        <f t="shared" si="794"/>
        <v>907.55</v>
      </c>
      <c r="DQ885" s="4">
        <f t="shared" si="794"/>
        <v>570.33000000000004</v>
      </c>
      <c r="DR885" s="4">
        <f t="shared" si="794"/>
        <v>0</v>
      </c>
      <c r="DS885" s="4">
        <f t="shared" si="794"/>
        <v>0</v>
      </c>
      <c r="DT885" s="4">
        <f t="shared" si="794"/>
        <v>24033.47</v>
      </c>
      <c r="DU885" s="4">
        <f t="shared" si="794"/>
        <v>23075.78</v>
      </c>
      <c r="DV885" s="4">
        <f t="shared" si="794"/>
        <v>131.9</v>
      </c>
      <c r="DW885" s="4">
        <f t="shared" si="794"/>
        <v>12.49</v>
      </c>
      <c r="DX885" s="4">
        <f t="shared" si="794"/>
        <v>825.79</v>
      </c>
      <c r="DY885" s="4">
        <f t="shared" si="794"/>
        <v>0</v>
      </c>
      <c r="DZ885" s="4">
        <f t="shared" si="794"/>
        <v>94.778224243199986</v>
      </c>
      <c r="EA885" s="4">
        <f t="shared" si="794"/>
        <v>1.0355974800000001</v>
      </c>
      <c r="EB885" s="4">
        <f t="shared" si="794"/>
        <v>0</v>
      </c>
      <c r="EC885" s="4">
        <f t="shared" si="794"/>
        <v>907.55</v>
      </c>
      <c r="ED885" s="4">
        <f t="shared" si="794"/>
        <v>570.33000000000004</v>
      </c>
      <c r="EE885" s="4">
        <f t="shared" si="794"/>
        <v>0</v>
      </c>
      <c r="EF885" s="4">
        <f t="shared" si="794"/>
        <v>0</v>
      </c>
      <c r="EG885" s="4">
        <f t="shared" si="794"/>
        <v>0</v>
      </c>
      <c r="EH885" s="4">
        <f t="shared" si="794"/>
        <v>0</v>
      </c>
      <c r="EI885" s="4">
        <f t="shared" si="794"/>
        <v>0</v>
      </c>
      <c r="EJ885" s="4">
        <f t="shared" si="794"/>
        <v>25511.35</v>
      </c>
      <c r="EK885" s="4">
        <f t="shared" si="794"/>
        <v>25175.71</v>
      </c>
      <c r="EL885" s="4">
        <f t="shared" si="794"/>
        <v>335.64</v>
      </c>
      <c r="EM885" s="4">
        <f t="shared" ref="EM885:FR885" si="795">EM916</f>
        <v>0</v>
      </c>
      <c r="EN885" s="4">
        <f t="shared" si="795"/>
        <v>23075.78</v>
      </c>
      <c r="EO885" s="4">
        <f t="shared" si="795"/>
        <v>23075.78</v>
      </c>
      <c r="EP885" s="4">
        <f t="shared" si="795"/>
        <v>0</v>
      </c>
      <c r="EQ885" s="4">
        <f t="shared" si="795"/>
        <v>23075.78</v>
      </c>
      <c r="ER885" s="4">
        <f t="shared" si="795"/>
        <v>0</v>
      </c>
      <c r="ES885" s="4">
        <f t="shared" si="795"/>
        <v>0</v>
      </c>
      <c r="ET885" s="4">
        <f t="shared" si="795"/>
        <v>0</v>
      </c>
      <c r="EU885" s="4">
        <f t="shared" si="795"/>
        <v>0</v>
      </c>
      <c r="EV885" s="4">
        <f t="shared" si="795"/>
        <v>0</v>
      </c>
      <c r="EW885" s="4">
        <f t="shared" si="795"/>
        <v>0</v>
      </c>
      <c r="EX885" s="4">
        <f t="shared" si="795"/>
        <v>0</v>
      </c>
      <c r="EY885" s="4">
        <f t="shared" si="795"/>
        <v>0</v>
      </c>
      <c r="EZ885" s="4">
        <f t="shared" si="795"/>
        <v>0</v>
      </c>
      <c r="FA885" s="4">
        <f t="shared" si="795"/>
        <v>0</v>
      </c>
      <c r="FB885" s="4">
        <f t="shared" si="795"/>
        <v>0</v>
      </c>
      <c r="FC885" s="4">
        <f t="shared" si="795"/>
        <v>0</v>
      </c>
      <c r="FD885" s="4">
        <f t="shared" si="795"/>
        <v>0</v>
      </c>
      <c r="FE885" s="4">
        <f t="shared" si="795"/>
        <v>0</v>
      </c>
      <c r="FF885" s="4">
        <f t="shared" si="795"/>
        <v>0</v>
      </c>
      <c r="FG885" s="4">
        <f t="shared" si="795"/>
        <v>0</v>
      </c>
      <c r="FH885" s="4">
        <f t="shared" si="795"/>
        <v>0</v>
      </c>
      <c r="FI885" s="4">
        <f t="shared" si="795"/>
        <v>0</v>
      </c>
      <c r="FJ885" s="4">
        <f t="shared" si="795"/>
        <v>0</v>
      </c>
      <c r="FK885" s="4">
        <f t="shared" si="795"/>
        <v>0</v>
      </c>
      <c r="FL885" s="4">
        <f t="shared" si="795"/>
        <v>0</v>
      </c>
      <c r="FM885" s="4">
        <f t="shared" si="795"/>
        <v>0</v>
      </c>
      <c r="FN885" s="4">
        <f t="shared" si="795"/>
        <v>0</v>
      </c>
      <c r="FO885" s="4">
        <f t="shared" si="795"/>
        <v>0</v>
      </c>
      <c r="FP885" s="4">
        <f t="shared" si="795"/>
        <v>0</v>
      </c>
      <c r="FQ885" s="4">
        <f t="shared" si="795"/>
        <v>0</v>
      </c>
      <c r="FR885" s="4">
        <f t="shared" si="795"/>
        <v>0</v>
      </c>
      <c r="FS885" s="4">
        <f t="shared" ref="FS885:GX885" si="796">FS916</f>
        <v>25511.35</v>
      </c>
      <c r="FT885" s="4">
        <f t="shared" si="796"/>
        <v>25175.71</v>
      </c>
      <c r="FU885" s="4">
        <f t="shared" si="796"/>
        <v>335.64</v>
      </c>
      <c r="FV885" s="4">
        <f t="shared" si="796"/>
        <v>0</v>
      </c>
      <c r="FW885" s="4">
        <f t="shared" si="796"/>
        <v>23075.78</v>
      </c>
      <c r="FX885" s="4">
        <f t="shared" si="796"/>
        <v>23075.78</v>
      </c>
      <c r="FY885" s="4">
        <f t="shared" si="796"/>
        <v>0</v>
      </c>
      <c r="FZ885" s="4">
        <f t="shared" si="796"/>
        <v>23075.78</v>
      </c>
      <c r="GA885" s="4">
        <f t="shared" si="796"/>
        <v>0</v>
      </c>
      <c r="GB885" s="4">
        <f t="shared" si="796"/>
        <v>0</v>
      </c>
      <c r="GC885" s="4">
        <f t="shared" si="796"/>
        <v>0</v>
      </c>
      <c r="GD885" s="4">
        <f t="shared" si="796"/>
        <v>0</v>
      </c>
      <c r="GE885" s="4">
        <f t="shared" si="796"/>
        <v>0</v>
      </c>
      <c r="GF885" s="4">
        <f t="shared" si="796"/>
        <v>0</v>
      </c>
      <c r="GG885" s="4">
        <f t="shared" si="796"/>
        <v>0</v>
      </c>
      <c r="GH885" s="4">
        <f t="shared" si="796"/>
        <v>0</v>
      </c>
      <c r="GI885" s="4">
        <f t="shared" si="796"/>
        <v>0</v>
      </c>
      <c r="GJ885" s="4">
        <f t="shared" si="796"/>
        <v>0</v>
      </c>
      <c r="GK885" s="4">
        <f t="shared" si="796"/>
        <v>0</v>
      </c>
      <c r="GL885" s="4">
        <f t="shared" si="796"/>
        <v>0</v>
      </c>
      <c r="GM885" s="4">
        <f t="shared" si="796"/>
        <v>0</v>
      </c>
      <c r="GN885" s="4">
        <f t="shared" si="796"/>
        <v>0</v>
      </c>
      <c r="GO885" s="4">
        <f t="shared" si="796"/>
        <v>0</v>
      </c>
      <c r="GP885" s="4">
        <f t="shared" si="796"/>
        <v>0</v>
      </c>
      <c r="GQ885" s="4">
        <f t="shared" si="796"/>
        <v>0</v>
      </c>
      <c r="GR885" s="4">
        <f t="shared" si="796"/>
        <v>0</v>
      </c>
      <c r="GS885" s="4">
        <f t="shared" si="796"/>
        <v>0</v>
      </c>
      <c r="GT885" s="4">
        <f t="shared" si="796"/>
        <v>0</v>
      </c>
      <c r="GU885" s="4">
        <f t="shared" si="796"/>
        <v>0</v>
      </c>
      <c r="GV885" s="4">
        <f t="shared" si="796"/>
        <v>0</v>
      </c>
      <c r="GW885" s="4">
        <f t="shared" si="796"/>
        <v>0</v>
      </c>
      <c r="GX885" s="4">
        <f t="shared" si="796"/>
        <v>0</v>
      </c>
    </row>
    <row r="887" spans="1:255">
      <c r="A887" s="2">
        <v>17</v>
      </c>
      <c r="B887" s="2">
        <v>1</v>
      </c>
      <c r="C887" s="2">
        <f>ROW(SmtRes!A803)</f>
        <v>803</v>
      </c>
      <c r="D887" s="2">
        <f>ROW(EtalonRes!A920)</f>
        <v>920</v>
      </c>
      <c r="E887" s="2" t="s">
        <v>414</v>
      </c>
      <c r="F887" s="2" t="s">
        <v>415</v>
      </c>
      <c r="G887" s="2" t="s">
        <v>416</v>
      </c>
      <c r="H887" s="2" t="s">
        <v>19</v>
      </c>
      <c r="I887" s="2">
        <v>3</v>
      </c>
      <c r="J887" s="2">
        <v>0</v>
      </c>
      <c r="K887" s="2"/>
      <c r="L887" s="2"/>
      <c r="M887" s="2"/>
      <c r="N887" s="2"/>
      <c r="O887" s="2">
        <f t="shared" ref="O887:O914" si="797">ROUND(CP887,2)</f>
        <v>341.55</v>
      </c>
      <c r="P887" s="2">
        <f t="shared" ref="P887:P914" si="798">ROUND(CQ887*I887,2)</f>
        <v>93.27</v>
      </c>
      <c r="Q887" s="2">
        <f t="shared" ref="Q887:Q914" si="799">ROUND(CR887*I887,2)</f>
        <v>33</v>
      </c>
      <c r="R887" s="2">
        <f t="shared" ref="R887:R914" si="800">ROUND(CS887*I887,2)</f>
        <v>2.2200000000000002</v>
      </c>
      <c r="S887" s="2">
        <f t="shared" ref="S887:S914" si="801">ROUND(CT887*I887,2)</f>
        <v>215.28</v>
      </c>
      <c r="T887" s="2">
        <f t="shared" ref="T887:T914" si="802">ROUND(CU887*I887,2)</f>
        <v>0</v>
      </c>
      <c r="U887" s="2">
        <f t="shared" ref="U887:U914" si="803">CV887*I887</f>
        <v>24.632999999999996</v>
      </c>
      <c r="V887" s="2">
        <f t="shared" ref="V887:V914" si="804">CW887*I887</f>
        <v>0.18</v>
      </c>
      <c r="W887" s="2">
        <f t="shared" ref="W887:W914" si="805">ROUND(CX887*I887,2)</f>
        <v>0</v>
      </c>
      <c r="X887" s="2">
        <f t="shared" ref="X887:X914" si="806">ROUND(CY887,2)</f>
        <v>250.13</v>
      </c>
      <c r="Y887" s="2">
        <f t="shared" ref="Y887:Y914" si="807">ROUND(CZ887,2)</f>
        <v>154.43</v>
      </c>
      <c r="Z887" s="2"/>
      <c r="AA887" s="2">
        <v>33304975</v>
      </c>
      <c r="AB887" s="2">
        <f t="shared" ref="AB887:AB914" si="808">ROUND((AC887+AD887+AF887),2)</f>
        <v>113.85</v>
      </c>
      <c r="AC887" s="2">
        <f t="shared" ref="AC887:AC914" si="809">ROUND((ES887),2)</f>
        <v>31.09</v>
      </c>
      <c r="AD887" s="2">
        <f>ROUND((((((ET887*1.2)*1.25))-(((EU887*1.2)*1.25)))+AE887),2)</f>
        <v>11</v>
      </c>
      <c r="AE887" s="2">
        <f>ROUND((((EU887*1.2)*1.25)),2)</f>
        <v>0.74</v>
      </c>
      <c r="AF887" s="2">
        <f>ROUND((((EV887*1.2)*1.15)),2)</f>
        <v>71.760000000000005</v>
      </c>
      <c r="AG887" s="2">
        <f t="shared" ref="AG887:AG914" si="810">ROUND((AP887),2)</f>
        <v>0</v>
      </c>
      <c r="AH887" s="2">
        <f>(((EW887*1.2)*1.15))</f>
        <v>8.2109999999999985</v>
      </c>
      <c r="AI887" s="2">
        <f>(((EX887*1.2)*1.25))</f>
        <v>0.06</v>
      </c>
      <c r="AJ887" s="2">
        <f t="shared" ref="AJ887:AJ914" si="811">(AS887)</f>
        <v>0</v>
      </c>
      <c r="AK887" s="2">
        <v>90.42</v>
      </c>
      <c r="AL887" s="2">
        <v>31.09</v>
      </c>
      <c r="AM887" s="2">
        <v>7.33</v>
      </c>
      <c r="AN887" s="2">
        <v>0.49</v>
      </c>
      <c r="AO887" s="2">
        <v>52</v>
      </c>
      <c r="AP887" s="2">
        <v>0</v>
      </c>
      <c r="AQ887" s="2">
        <v>5.95</v>
      </c>
      <c r="AR887" s="2">
        <v>0.04</v>
      </c>
      <c r="AS887" s="2">
        <v>0</v>
      </c>
      <c r="AT887" s="2">
        <v>115</v>
      </c>
      <c r="AU887" s="2">
        <v>71</v>
      </c>
      <c r="AV887" s="2">
        <v>1</v>
      </c>
      <c r="AW887" s="2">
        <v>1</v>
      </c>
      <c r="AX887" s="2"/>
      <c r="AY887" s="2"/>
      <c r="AZ887" s="2">
        <v>1</v>
      </c>
      <c r="BA887" s="2">
        <v>1</v>
      </c>
      <c r="BB887" s="2">
        <v>1</v>
      </c>
      <c r="BC887" s="2">
        <v>1</v>
      </c>
      <c r="BD887" s="2" t="s">
        <v>3</v>
      </c>
      <c r="BE887" s="2" t="s">
        <v>3</v>
      </c>
      <c r="BF887" s="2" t="s">
        <v>3</v>
      </c>
      <c r="BG887" s="2" t="s">
        <v>3</v>
      </c>
      <c r="BH887" s="2">
        <v>0</v>
      </c>
      <c r="BI887" s="2">
        <v>1</v>
      </c>
      <c r="BJ887" s="2" t="s">
        <v>417</v>
      </c>
      <c r="BK887" s="2"/>
      <c r="BL887" s="2"/>
      <c r="BM887" s="2">
        <v>20001</v>
      </c>
      <c r="BN887" s="2">
        <v>0</v>
      </c>
      <c r="BO887" s="2" t="s">
        <v>3</v>
      </c>
      <c r="BP887" s="2">
        <v>0</v>
      </c>
      <c r="BQ887" s="2">
        <v>2</v>
      </c>
      <c r="BR887" s="2">
        <v>0</v>
      </c>
      <c r="BS887" s="2">
        <v>1</v>
      </c>
      <c r="BT887" s="2">
        <v>1</v>
      </c>
      <c r="BU887" s="2">
        <v>1</v>
      </c>
      <c r="BV887" s="2">
        <v>1</v>
      </c>
      <c r="BW887" s="2">
        <v>1</v>
      </c>
      <c r="BX887" s="2">
        <v>1</v>
      </c>
      <c r="BY887" s="2" t="s">
        <v>3</v>
      </c>
      <c r="BZ887" s="2">
        <v>128</v>
      </c>
      <c r="CA887" s="2">
        <v>83</v>
      </c>
      <c r="CB887" s="2"/>
      <c r="CC887" s="2"/>
      <c r="CD887" s="2"/>
      <c r="CE887" s="2">
        <v>0</v>
      </c>
      <c r="CF887" s="2">
        <v>0</v>
      </c>
      <c r="CG887" s="2">
        <v>0</v>
      </c>
      <c r="CH887" s="2"/>
      <c r="CI887" s="2"/>
      <c r="CJ887" s="2"/>
      <c r="CK887" s="2"/>
      <c r="CL887" s="2"/>
      <c r="CM887" s="2">
        <v>0</v>
      </c>
      <c r="CN887" s="2" t="s">
        <v>954</v>
      </c>
      <c r="CO887" s="2">
        <v>0</v>
      </c>
      <c r="CP887" s="2">
        <f t="shared" ref="CP887:CP914" si="812">(P887+Q887+S887)</f>
        <v>341.55</v>
      </c>
      <c r="CQ887" s="2">
        <f t="shared" ref="CQ887:CQ914" si="813">AC887*BC887</f>
        <v>31.09</v>
      </c>
      <c r="CR887" s="2">
        <f t="shared" ref="CR887:CR914" si="814">AD887*BB887</f>
        <v>11</v>
      </c>
      <c r="CS887" s="2">
        <f t="shared" ref="CS887:CS914" si="815">AE887*BS887</f>
        <v>0.74</v>
      </c>
      <c r="CT887" s="2">
        <f t="shared" ref="CT887:CT914" si="816">AF887*BA887</f>
        <v>71.760000000000005</v>
      </c>
      <c r="CU887" s="2">
        <f t="shared" ref="CU887:CU914" si="817">AG887</f>
        <v>0</v>
      </c>
      <c r="CV887" s="2">
        <f t="shared" ref="CV887:CV914" si="818">AH887</f>
        <v>8.2109999999999985</v>
      </c>
      <c r="CW887" s="2">
        <f t="shared" ref="CW887:CW914" si="819">AI887</f>
        <v>0.06</v>
      </c>
      <c r="CX887" s="2">
        <f t="shared" ref="CX887:CX914" si="820">AJ887</f>
        <v>0</v>
      </c>
      <c r="CY887" s="2">
        <f t="shared" ref="CY887:CY914" si="821">(((S887+R887)*AT887)/100)</f>
        <v>250.125</v>
      </c>
      <c r="CZ887" s="2">
        <f t="shared" ref="CZ887:CZ914" si="822">(((S887+R887)*AU887)/100)</f>
        <v>154.42500000000001</v>
      </c>
      <c r="DA887" s="2"/>
      <c r="DB887" s="2"/>
      <c r="DC887" s="2" t="s">
        <v>3</v>
      </c>
      <c r="DD887" s="2" t="s">
        <v>3</v>
      </c>
      <c r="DE887" s="2" t="s">
        <v>21</v>
      </c>
      <c r="DF887" s="2" t="s">
        <v>21</v>
      </c>
      <c r="DG887" s="2" t="s">
        <v>22</v>
      </c>
      <c r="DH887" s="2" t="s">
        <v>3</v>
      </c>
      <c r="DI887" s="2" t="s">
        <v>22</v>
      </c>
      <c r="DJ887" s="2" t="s">
        <v>21</v>
      </c>
      <c r="DK887" s="2" t="s">
        <v>3</v>
      </c>
      <c r="DL887" s="2" t="s">
        <v>3</v>
      </c>
      <c r="DM887" s="2" t="s">
        <v>3</v>
      </c>
      <c r="DN887" s="2">
        <v>0</v>
      </c>
      <c r="DO887" s="2">
        <v>0</v>
      </c>
      <c r="DP887" s="2">
        <v>1</v>
      </c>
      <c r="DQ887" s="2">
        <v>1</v>
      </c>
      <c r="DR887" s="2"/>
      <c r="DS887" s="2"/>
      <c r="DT887" s="2"/>
      <c r="DU887" s="2">
        <v>1013</v>
      </c>
      <c r="DV887" s="2" t="s">
        <v>19</v>
      </c>
      <c r="DW887" s="2" t="s">
        <v>19</v>
      </c>
      <c r="DX887" s="2">
        <v>1</v>
      </c>
      <c r="DY887" s="2"/>
      <c r="DZ887" s="2"/>
      <c r="EA887" s="2"/>
      <c r="EB887" s="2"/>
      <c r="EC887" s="2"/>
      <c r="ED887" s="2"/>
      <c r="EE887" s="2">
        <v>31102217</v>
      </c>
      <c r="EF887" s="2">
        <v>2</v>
      </c>
      <c r="EG887" s="2" t="s">
        <v>23</v>
      </c>
      <c r="EH887" s="2">
        <v>0</v>
      </c>
      <c r="EI887" s="2" t="s">
        <v>3</v>
      </c>
      <c r="EJ887" s="2">
        <v>1</v>
      </c>
      <c r="EK887" s="2">
        <v>20001</v>
      </c>
      <c r="EL887" s="2" t="s">
        <v>24</v>
      </c>
      <c r="EM887" s="2" t="s">
        <v>25</v>
      </c>
      <c r="EN887" s="2"/>
      <c r="EO887" s="2" t="s">
        <v>26</v>
      </c>
      <c r="EP887" s="2"/>
      <c r="EQ887" s="2">
        <v>0</v>
      </c>
      <c r="ER887" s="2">
        <v>90.42</v>
      </c>
      <c r="ES887" s="2">
        <v>31.09</v>
      </c>
      <c r="ET887" s="2">
        <v>7.33</v>
      </c>
      <c r="EU887" s="2">
        <v>0.49</v>
      </c>
      <c r="EV887" s="2">
        <v>52</v>
      </c>
      <c r="EW887" s="2">
        <v>5.95</v>
      </c>
      <c r="EX887" s="2">
        <v>0.04</v>
      </c>
      <c r="EY887" s="2">
        <v>0</v>
      </c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>
        <v>0</v>
      </c>
      <c r="FR887" s="2">
        <f t="shared" ref="FR887:FR914" si="823">ROUND(IF(AND(BH887=3,BI887=3),P887,0),2)</f>
        <v>0</v>
      </c>
      <c r="FS887" s="2">
        <v>0</v>
      </c>
      <c r="FT887" s="2" t="s">
        <v>27</v>
      </c>
      <c r="FU887" s="2" t="s">
        <v>28</v>
      </c>
      <c r="FV887" s="2"/>
      <c r="FW887" s="2"/>
      <c r="FX887" s="2">
        <v>115.2</v>
      </c>
      <c r="FY887" s="2">
        <v>70.55</v>
      </c>
      <c r="FZ887" s="2"/>
      <c r="GA887" s="2" t="s">
        <v>3</v>
      </c>
      <c r="GB887" s="2"/>
      <c r="GC887" s="2"/>
      <c r="GD887" s="2">
        <v>1</v>
      </c>
      <c r="GE887" s="2"/>
      <c r="GF887" s="2">
        <v>-971270805</v>
      </c>
      <c r="GG887" s="2">
        <v>2</v>
      </c>
      <c r="GH887" s="2">
        <v>1</v>
      </c>
      <c r="GI887" s="2">
        <v>-2</v>
      </c>
      <c r="GJ887" s="2">
        <v>0</v>
      </c>
      <c r="GK887" s="2">
        <v>0</v>
      </c>
      <c r="GL887" s="2">
        <f t="shared" ref="GL887:GL914" si="824">ROUND(IF(AND(BH887=3,BI887=3,FS887&lt;&gt;0),P887,0),2)</f>
        <v>0</v>
      </c>
      <c r="GM887" s="2">
        <f t="shared" ref="GM887:GM914" si="825">ROUND(O887+X887+Y887,2)+GX887</f>
        <v>746.11</v>
      </c>
      <c r="GN887" s="2">
        <f t="shared" ref="GN887:GN914" si="826">IF(OR(BI887=0,BI887=1),ROUND(O887+X887+Y887,2),0)</f>
        <v>746.11</v>
      </c>
      <c r="GO887" s="2">
        <f t="shared" ref="GO887:GO914" si="827">IF(BI887=2,ROUND(O887+X887+Y887,2),0)</f>
        <v>0</v>
      </c>
      <c r="GP887" s="2">
        <f t="shared" ref="GP887:GP914" si="828">IF(BI887=4,ROUND(O887+X887+Y887,2)+GX887,0)</f>
        <v>0</v>
      </c>
      <c r="GQ887" s="2"/>
      <c r="GR887" s="2">
        <v>0</v>
      </c>
      <c r="GS887" s="2">
        <v>3</v>
      </c>
      <c r="GT887" s="2">
        <v>0</v>
      </c>
      <c r="GU887" s="2" t="s">
        <v>3</v>
      </c>
      <c r="GV887" s="2">
        <f t="shared" ref="GV887:GV914" si="829">ROUND((GT887),2)</f>
        <v>0</v>
      </c>
      <c r="GW887" s="2">
        <v>1</v>
      </c>
      <c r="GX887" s="2">
        <f t="shared" ref="GX887:GX914" si="830">ROUND(HC887*I887,2)</f>
        <v>0</v>
      </c>
      <c r="GY887" s="2"/>
      <c r="GZ887" s="2"/>
      <c r="HA887" s="2">
        <v>0</v>
      </c>
      <c r="HB887" s="2">
        <v>0</v>
      </c>
      <c r="HC887" s="2">
        <f t="shared" ref="HC887:HC914" si="831">GV887*GW887</f>
        <v>0</v>
      </c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>
        <v>0</v>
      </c>
      <c r="IL887" s="2"/>
      <c r="IM887" s="2"/>
      <c r="IN887" s="2"/>
      <c r="IO887" s="2"/>
      <c r="IP887" s="2"/>
      <c r="IQ887" s="2"/>
      <c r="IR887" s="2"/>
      <c r="IS887" s="2"/>
      <c r="IT887" s="2"/>
      <c r="IU887" s="2"/>
    </row>
    <row r="888" spans="1:255">
      <c r="A888">
        <v>17</v>
      </c>
      <c r="B888">
        <v>1</v>
      </c>
      <c r="C888">
        <f>ROW(SmtRes!A812)</f>
        <v>812</v>
      </c>
      <c r="D888">
        <f>ROW(EtalonRes!A932)</f>
        <v>932</v>
      </c>
      <c r="E888" t="s">
        <v>414</v>
      </c>
      <c r="F888" t="s">
        <v>415</v>
      </c>
      <c r="G888" t="s">
        <v>416</v>
      </c>
      <c r="H888" t="s">
        <v>19</v>
      </c>
      <c r="I888">
        <v>3</v>
      </c>
      <c r="J888">
        <v>0</v>
      </c>
      <c r="O888">
        <f t="shared" si="797"/>
        <v>341.55</v>
      </c>
      <c r="P888">
        <f t="shared" si="798"/>
        <v>93.27</v>
      </c>
      <c r="Q888">
        <f t="shared" si="799"/>
        <v>33</v>
      </c>
      <c r="R888">
        <f t="shared" si="800"/>
        <v>2.2200000000000002</v>
      </c>
      <c r="S888">
        <f t="shared" si="801"/>
        <v>215.28</v>
      </c>
      <c r="T888">
        <f t="shared" si="802"/>
        <v>0</v>
      </c>
      <c r="U888">
        <f t="shared" si="803"/>
        <v>24.632999999999996</v>
      </c>
      <c r="V888">
        <f t="shared" si="804"/>
        <v>0.18</v>
      </c>
      <c r="W888">
        <f t="shared" si="805"/>
        <v>0</v>
      </c>
      <c r="X888">
        <f t="shared" si="806"/>
        <v>250.13</v>
      </c>
      <c r="Y888">
        <f t="shared" si="807"/>
        <v>154.43</v>
      </c>
      <c r="AA888">
        <v>33304960</v>
      </c>
      <c r="AB888">
        <f t="shared" si="808"/>
        <v>113.85</v>
      </c>
      <c r="AC888">
        <f t="shared" si="809"/>
        <v>31.09</v>
      </c>
      <c r="AD888">
        <f>ROUND((((((ET888*1.2)*1.25))-(((EU888*1.2)*1.25)))+AE888),2)</f>
        <v>11</v>
      </c>
      <c r="AE888">
        <f>ROUND((((EU888*1.2)*1.25)),2)</f>
        <v>0.74</v>
      </c>
      <c r="AF888">
        <f>ROUND((((EV888*1.2)*1.15)),2)</f>
        <v>71.760000000000005</v>
      </c>
      <c r="AG888">
        <f t="shared" si="810"/>
        <v>0</v>
      </c>
      <c r="AH888">
        <f>(((EW888*1.2)*1.15))</f>
        <v>8.2109999999999985</v>
      </c>
      <c r="AI888">
        <f>(((EX888*1.2)*1.25))</f>
        <v>0.06</v>
      </c>
      <c r="AJ888">
        <f t="shared" si="811"/>
        <v>0</v>
      </c>
      <c r="AK888">
        <v>90.42</v>
      </c>
      <c r="AL888">
        <v>31.09</v>
      </c>
      <c r="AM888">
        <v>7.33</v>
      </c>
      <c r="AN888">
        <v>0.49</v>
      </c>
      <c r="AO888">
        <v>52</v>
      </c>
      <c r="AP888">
        <v>0</v>
      </c>
      <c r="AQ888">
        <v>5.95</v>
      </c>
      <c r="AR888">
        <v>0.04</v>
      </c>
      <c r="AS888">
        <v>0</v>
      </c>
      <c r="AT888">
        <v>115</v>
      </c>
      <c r="AU888">
        <v>71</v>
      </c>
      <c r="AV888">
        <v>1</v>
      </c>
      <c r="AW888">
        <v>1</v>
      </c>
      <c r="AZ888">
        <v>1</v>
      </c>
      <c r="BA888">
        <v>1</v>
      </c>
      <c r="BB888">
        <v>1</v>
      </c>
      <c r="BC888">
        <v>1</v>
      </c>
      <c r="BD888" t="s">
        <v>3</v>
      </c>
      <c r="BE888" t="s">
        <v>3</v>
      </c>
      <c r="BF888" t="s">
        <v>3</v>
      </c>
      <c r="BG888" t="s">
        <v>3</v>
      </c>
      <c r="BH888">
        <v>0</v>
      </c>
      <c r="BI888">
        <v>1</v>
      </c>
      <c r="BJ888" t="s">
        <v>417</v>
      </c>
      <c r="BM888">
        <v>20001</v>
      </c>
      <c r="BN888">
        <v>0</v>
      </c>
      <c r="BO888" t="s">
        <v>3</v>
      </c>
      <c r="BP888">
        <v>0</v>
      </c>
      <c r="BQ888">
        <v>2</v>
      </c>
      <c r="BR888">
        <v>0</v>
      </c>
      <c r="BS888">
        <v>1</v>
      </c>
      <c r="BT888">
        <v>1</v>
      </c>
      <c r="BU888">
        <v>1</v>
      </c>
      <c r="BV888">
        <v>1</v>
      </c>
      <c r="BW888">
        <v>1</v>
      </c>
      <c r="BX888">
        <v>1</v>
      </c>
      <c r="BY888" t="s">
        <v>3</v>
      </c>
      <c r="BZ888">
        <v>128</v>
      </c>
      <c r="CA888">
        <v>83</v>
      </c>
      <c r="CE888">
        <v>0</v>
      </c>
      <c r="CF888">
        <v>0</v>
      </c>
      <c r="CG888">
        <v>0</v>
      </c>
      <c r="CM888">
        <v>0</v>
      </c>
      <c r="CN888" t="s">
        <v>954</v>
      </c>
      <c r="CO888">
        <v>0</v>
      </c>
      <c r="CP888">
        <f t="shared" si="812"/>
        <v>341.55</v>
      </c>
      <c r="CQ888">
        <f t="shared" si="813"/>
        <v>31.09</v>
      </c>
      <c r="CR888">
        <f t="shared" si="814"/>
        <v>11</v>
      </c>
      <c r="CS888">
        <f t="shared" si="815"/>
        <v>0.74</v>
      </c>
      <c r="CT888">
        <f t="shared" si="816"/>
        <v>71.760000000000005</v>
      </c>
      <c r="CU888">
        <f t="shared" si="817"/>
        <v>0</v>
      </c>
      <c r="CV888">
        <f t="shared" si="818"/>
        <v>8.2109999999999985</v>
      </c>
      <c r="CW888">
        <f t="shared" si="819"/>
        <v>0.06</v>
      </c>
      <c r="CX888">
        <f t="shared" si="820"/>
        <v>0</v>
      </c>
      <c r="CY888">
        <f t="shared" si="821"/>
        <v>250.125</v>
      </c>
      <c r="CZ888">
        <f t="shared" si="822"/>
        <v>154.42500000000001</v>
      </c>
      <c r="DC888" t="s">
        <v>3</v>
      </c>
      <c r="DD888" t="s">
        <v>3</v>
      </c>
      <c r="DE888" t="s">
        <v>21</v>
      </c>
      <c r="DF888" t="s">
        <v>21</v>
      </c>
      <c r="DG888" t="s">
        <v>22</v>
      </c>
      <c r="DH888" t="s">
        <v>3</v>
      </c>
      <c r="DI888" t="s">
        <v>22</v>
      </c>
      <c r="DJ888" t="s">
        <v>21</v>
      </c>
      <c r="DK888" t="s">
        <v>3</v>
      </c>
      <c r="DL888" t="s">
        <v>3</v>
      </c>
      <c r="DM888" t="s">
        <v>3</v>
      </c>
      <c r="DN888">
        <v>0</v>
      </c>
      <c r="DO888">
        <v>0</v>
      </c>
      <c r="DP888">
        <v>1</v>
      </c>
      <c r="DQ888">
        <v>1</v>
      </c>
      <c r="DU888">
        <v>1013</v>
      </c>
      <c r="DV888" t="s">
        <v>19</v>
      </c>
      <c r="DW888" t="s">
        <v>19</v>
      </c>
      <c r="DX888">
        <v>1</v>
      </c>
      <c r="EE888">
        <v>31102217</v>
      </c>
      <c r="EF888">
        <v>2</v>
      </c>
      <c r="EG888" t="s">
        <v>23</v>
      </c>
      <c r="EH888">
        <v>0</v>
      </c>
      <c r="EI888" t="s">
        <v>3</v>
      </c>
      <c r="EJ888">
        <v>1</v>
      </c>
      <c r="EK888">
        <v>20001</v>
      </c>
      <c r="EL888" t="s">
        <v>24</v>
      </c>
      <c r="EM888" t="s">
        <v>25</v>
      </c>
      <c r="EO888" t="s">
        <v>26</v>
      </c>
      <c r="EQ888">
        <v>0</v>
      </c>
      <c r="ER888">
        <v>90.42</v>
      </c>
      <c r="ES888">
        <v>31.09</v>
      </c>
      <c r="ET888">
        <v>7.33</v>
      </c>
      <c r="EU888">
        <v>0.49</v>
      </c>
      <c r="EV888">
        <v>52</v>
      </c>
      <c r="EW888">
        <v>5.95</v>
      </c>
      <c r="EX888">
        <v>0.04</v>
      </c>
      <c r="EY888">
        <v>0</v>
      </c>
      <c r="FQ888">
        <v>0</v>
      </c>
      <c r="FR888">
        <f t="shared" si="823"/>
        <v>0</v>
      </c>
      <c r="FS888">
        <v>0</v>
      </c>
      <c r="FT888" t="s">
        <v>27</v>
      </c>
      <c r="FU888" t="s">
        <v>28</v>
      </c>
      <c r="FX888">
        <v>115.2</v>
      </c>
      <c r="FY888">
        <v>70.55</v>
      </c>
      <c r="GA888" t="s">
        <v>3</v>
      </c>
      <c r="GD888">
        <v>1</v>
      </c>
      <c r="GF888">
        <v>-971270805</v>
      </c>
      <c r="GG888">
        <v>2</v>
      </c>
      <c r="GH888">
        <v>1</v>
      </c>
      <c r="GI888">
        <v>-2</v>
      </c>
      <c r="GJ888">
        <v>0</v>
      </c>
      <c r="GK888">
        <v>0</v>
      </c>
      <c r="GL888">
        <f t="shared" si="824"/>
        <v>0</v>
      </c>
      <c r="GM888">
        <f t="shared" si="825"/>
        <v>746.11</v>
      </c>
      <c r="GN888">
        <f t="shared" si="826"/>
        <v>746.11</v>
      </c>
      <c r="GO888">
        <f t="shared" si="827"/>
        <v>0</v>
      </c>
      <c r="GP888">
        <f t="shared" si="828"/>
        <v>0</v>
      </c>
      <c r="GR888">
        <v>0</v>
      </c>
      <c r="GS888">
        <v>3</v>
      </c>
      <c r="GT888">
        <v>0</v>
      </c>
      <c r="GU888" t="s">
        <v>3</v>
      </c>
      <c r="GV888">
        <f t="shared" si="829"/>
        <v>0</v>
      </c>
      <c r="GW888">
        <v>1</v>
      </c>
      <c r="GX888">
        <f t="shared" si="830"/>
        <v>0</v>
      </c>
      <c r="HA888">
        <v>0</v>
      </c>
      <c r="HB888">
        <v>0</v>
      </c>
      <c r="HC888">
        <f t="shared" si="831"/>
        <v>0</v>
      </c>
      <c r="IK888">
        <v>0</v>
      </c>
    </row>
    <row r="889" spans="1:255">
      <c r="A889" s="2">
        <v>17</v>
      </c>
      <c r="B889" s="2">
        <v>1</v>
      </c>
      <c r="C889" s="2"/>
      <c r="D889" s="2"/>
      <c r="E889" s="2" t="s">
        <v>418</v>
      </c>
      <c r="F889" s="2" t="s">
        <v>268</v>
      </c>
      <c r="G889" s="2" t="s">
        <v>269</v>
      </c>
      <c r="H889" s="2" t="s">
        <v>270</v>
      </c>
      <c r="I889" s="2">
        <f>ROUND(6/10,9)</f>
        <v>0.6</v>
      </c>
      <c r="J889" s="2">
        <v>0</v>
      </c>
      <c r="K889" s="2"/>
      <c r="L889" s="2"/>
      <c r="M889" s="2"/>
      <c r="N889" s="2"/>
      <c r="O889" s="2">
        <f t="shared" si="797"/>
        <v>136.80000000000001</v>
      </c>
      <c r="P889" s="2">
        <f t="shared" si="798"/>
        <v>136.80000000000001</v>
      </c>
      <c r="Q889" s="2">
        <f t="shared" si="799"/>
        <v>0</v>
      </c>
      <c r="R889" s="2">
        <f t="shared" si="800"/>
        <v>0</v>
      </c>
      <c r="S889" s="2">
        <f t="shared" si="801"/>
        <v>0</v>
      </c>
      <c r="T889" s="2">
        <f t="shared" si="802"/>
        <v>0</v>
      </c>
      <c r="U889" s="2">
        <f t="shared" si="803"/>
        <v>0</v>
      </c>
      <c r="V889" s="2">
        <f t="shared" si="804"/>
        <v>0</v>
      </c>
      <c r="W889" s="2">
        <f t="shared" si="805"/>
        <v>0</v>
      </c>
      <c r="X889" s="2">
        <f t="shared" si="806"/>
        <v>0</v>
      </c>
      <c r="Y889" s="2">
        <f t="shared" si="807"/>
        <v>0</v>
      </c>
      <c r="Z889" s="2"/>
      <c r="AA889" s="2">
        <v>33304975</v>
      </c>
      <c r="AB889" s="2">
        <f t="shared" si="808"/>
        <v>228</v>
      </c>
      <c r="AC889" s="2">
        <f t="shared" si="809"/>
        <v>228</v>
      </c>
      <c r="AD889" s="2">
        <f t="shared" ref="AD889:AD896" si="832">ROUND((((ET889)-(EU889))+AE889),2)</f>
        <v>0</v>
      </c>
      <c r="AE889" s="2">
        <f t="shared" ref="AE889:AF896" si="833">ROUND((EU889),2)</f>
        <v>0</v>
      </c>
      <c r="AF889" s="2">
        <f t="shared" si="833"/>
        <v>0</v>
      </c>
      <c r="AG889" s="2">
        <f t="shared" si="810"/>
        <v>0</v>
      </c>
      <c r="AH889" s="2">
        <f t="shared" ref="AH889:AI896" si="834">(EW889)</f>
        <v>0</v>
      </c>
      <c r="AI889" s="2">
        <f t="shared" si="834"/>
        <v>0</v>
      </c>
      <c r="AJ889" s="2">
        <f t="shared" si="811"/>
        <v>0</v>
      </c>
      <c r="AK889" s="2">
        <v>228</v>
      </c>
      <c r="AL889" s="2">
        <v>228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1</v>
      </c>
      <c r="AW889" s="2">
        <v>1</v>
      </c>
      <c r="AX889" s="2"/>
      <c r="AY889" s="2"/>
      <c r="AZ889" s="2">
        <v>1</v>
      </c>
      <c r="BA889" s="2">
        <v>1</v>
      </c>
      <c r="BB889" s="2">
        <v>1</v>
      </c>
      <c r="BC889" s="2">
        <v>1</v>
      </c>
      <c r="BD889" s="2" t="s">
        <v>3</v>
      </c>
      <c r="BE889" s="2" t="s">
        <v>3</v>
      </c>
      <c r="BF889" s="2" t="s">
        <v>3</v>
      </c>
      <c r="BG889" s="2" t="s">
        <v>3</v>
      </c>
      <c r="BH889" s="2">
        <v>3</v>
      </c>
      <c r="BI889" s="2">
        <v>1</v>
      </c>
      <c r="BJ889" s="2" t="s">
        <v>271</v>
      </c>
      <c r="BK889" s="2"/>
      <c r="BL889" s="2"/>
      <c r="BM889" s="2">
        <v>500001</v>
      </c>
      <c r="BN889" s="2">
        <v>0</v>
      </c>
      <c r="BO889" s="2" t="s">
        <v>3</v>
      </c>
      <c r="BP889" s="2">
        <v>0</v>
      </c>
      <c r="BQ889" s="2">
        <v>8</v>
      </c>
      <c r="BR889" s="2">
        <v>0</v>
      </c>
      <c r="BS889" s="2">
        <v>1</v>
      </c>
      <c r="BT889" s="2">
        <v>1</v>
      </c>
      <c r="BU889" s="2">
        <v>1</v>
      </c>
      <c r="BV889" s="2">
        <v>1</v>
      </c>
      <c r="BW889" s="2">
        <v>1</v>
      </c>
      <c r="BX889" s="2">
        <v>1</v>
      </c>
      <c r="BY889" s="2" t="s">
        <v>3</v>
      </c>
      <c r="BZ889" s="2">
        <v>0</v>
      </c>
      <c r="CA889" s="2">
        <v>0</v>
      </c>
      <c r="CB889" s="2"/>
      <c r="CC889" s="2"/>
      <c r="CD889" s="2"/>
      <c r="CE889" s="2">
        <v>0</v>
      </c>
      <c r="CF889" s="2">
        <v>0</v>
      </c>
      <c r="CG889" s="2">
        <v>0</v>
      </c>
      <c r="CH889" s="2"/>
      <c r="CI889" s="2"/>
      <c r="CJ889" s="2"/>
      <c r="CK889" s="2"/>
      <c r="CL889" s="2"/>
      <c r="CM889" s="2">
        <v>0</v>
      </c>
      <c r="CN889" s="2" t="s">
        <v>3</v>
      </c>
      <c r="CO889" s="2">
        <v>0</v>
      </c>
      <c r="CP889" s="2">
        <f t="shared" si="812"/>
        <v>136.80000000000001</v>
      </c>
      <c r="CQ889" s="2">
        <f t="shared" si="813"/>
        <v>228</v>
      </c>
      <c r="CR889" s="2">
        <f t="shared" si="814"/>
        <v>0</v>
      </c>
      <c r="CS889" s="2">
        <f t="shared" si="815"/>
        <v>0</v>
      </c>
      <c r="CT889" s="2">
        <f t="shared" si="816"/>
        <v>0</v>
      </c>
      <c r="CU889" s="2">
        <f t="shared" si="817"/>
        <v>0</v>
      </c>
      <c r="CV889" s="2">
        <f t="shared" si="818"/>
        <v>0</v>
      </c>
      <c r="CW889" s="2">
        <f t="shared" si="819"/>
        <v>0</v>
      </c>
      <c r="CX889" s="2">
        <f t="shared" si="820"/>
        <v>0</v>
      </c>
      <c r="CY889" s="2">
        <f t="shared" si="821"/>
        <v>0</v>
      </c>
      <c r="CZ889" s="2">
        <f t="shared" si="822"/>
        <v>0</v>
      </c>
      <c r="DA889" s="2"/>
      <c r="DB889" s="2"/>
      <c r="DC889" s="2" t="s">
        <v>3</v>
      </c>
      <c r="DD889" s="2" t="s">
        <v>3</v>
      </c>
      <c r="DE889" s="2" t="s">
        <v>3</v>
      </c>
      <c r="DF889" s="2" t="s">
        <v>3</v>
      </c>
      <c r="DG889" s="2" t="s">
        <v>3</v>
      </c>
      <c r="DH889" s="2" t="s">
        <v>3</v>
      </c>
      <c r="DI889" s="2" t="s">
        <v>3</v>
      </c>
      <c r="DJ889" s="2" t="s">
        <v>3</v>
      </c>
      <c r="DK889" s="2" t="s">
        <v>3</v>
      </c>
      <c r="DL889" s="2" t="s">
        <v>3</v>
      </c>
      <c r="DM889" s="2" t="s">
        <v>3</v>
      </c>
      <c r="DN889" s="2">
        <v>0</v>
      </c>
      <c r="DO889" s="2">
        <v>0</v>
      </c>
      <c r="DP889" s="2">
        <v>1</v>
      </c>
      <c r="DQ889" s="2">
        <v>1</v>
      </c>
      <c r="DR889" s="2"/>
      <c r="DS889" s="2"/>
      <c r="DT889" s="2"/>
      <c r="DU889" s="2">
        <v>1010</v>
      </c>
      <c r="DV889" s="2" t="s">
        <v>270</v>
      </c>
      <c r="DW889" s="2" t="s">
        <v>270</v>
      </c>
      <c r="DX889" s="2">
        <v>10</v>
      </c>
      <c r="DY889" s="2"/>
      <c r="DZ889" s="2"/>
      <c r="EA889" s="2"/>
      <c r="EB889" s="2"/>
      <c r="EC889" s="2"/>
      <c r="ED889" s="2"/>
      <c r="EE889" s="2">
        <v>31102119</v>
      </c>
      <c r="EF889" s="2">
        <v>8</v>
      </c>
      <c r="EG889" s="2" t="s">
        <v>34</v>
      </c>
      <c r="EH889" s="2">
        <v>0</v>
      </c>
      <c r="EI889" s="2" t="s">
        <v>3</v>
      </c>
      <c r="EJ889" s="2">
        <v>1</v>
      </c>
      <c r="EK889" s="2">
        <v>500001</v>
      </c>
      <c r="EL889" s="2" t="s">
        <v>35</v>
      </c>
      <c r="EM889" s="2" t="s">
        <v>36</v>
      </c>
      <c r="EN889" s="2"/>
      <c r="EO889" s="2" t="s">
        <v>3</v>
      </c>
      <c r="EP889" s="2"/>
      <c r="EQ889" s="2">
        <v>0</v>
      </c>
      <c r="ER889" s="2">
        <v>228</v>
      </c>
      <c r="ES889" s="2">
        <v>228</v>
      </c>
      <c r="ET889" s="2">
        <v>0</v>
      </c>
      <c r="EU889" s="2">
        <v>0</v>
      </c>
      <c r="EV889" s="2">
        <v>0</v>
      </c>
      <c r="EW889" s="2">
        <v>0</v>
      </c>
      <c r="EX889" s="2">
        <v>0</v>
      </c>
      <c r="EY889" s="2">
        <v>0</v>
      </c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>
        <v>0</v>
      </c>
      <c r="FR889" s="2">
        <f t="shared" si="823"/>
        <v>0</v>
      </c>
      <c r="FS889" s="2">
        <v>0</v>
      </c>
      <c r="FT889" s="2"/>
      <c r="FU889" s="2"/>
      <c r="FV889" s="2"/>
      <c r="FW889" s="2"/>
      <c r="FX889" s="2">
        <v>0</v>
      </c>
      <c r="FY889" s="2">
        <v>0</v>
      </c>
      <c r="FZ889" s="2"/>
      <c r="GA889" s="2" t="s">
        <v>3</v>
      </c>
      <c r="GB889" s="2"/>
      <c r="GC889" s="2"/>
      <c r="GD889" s="2">
        <v>1</v>
      </c>
      <c r="GE889" s="2"/>
      <c r="GF889" s="2">
        <v>-362110086</v>
      </c>
      <c r="GG889" s="2">
        <v>2</v>
      </c>
      <c r="GH889" s="2">
        <v>1</v>
      </c>
      <c r="GI889" s="2">
        <v>-2</v>
      </c>
      <c r="GJ889" s="2">
        <v>0</v>
      </c>
      <c r="GK889" s="2">
        <v>0</v>
      </c>
      <c r="GL889" s="2">
        <f t="shared" si="824"/>
        <v>0</v>
      </c>
      <c r="GM889" s="2">
        <f t="shared" si="825"/>
        <v>136.80000000000001</v>
      </c>
      <c r="GN889" s="2">
        <f t="shared" si="826"/>
        <v>136.80000000000001</v>
      </c>
      <c r="GO889" s="2">
        <f t="shared" si="827"/>
        <v>0</v>
      </c>
      <c r="GP889" s="2">
        <f t="shared" si="828"/>
        <v>0</v>
      </c>
      <c r="GQ889" s="2"/>
      <c r="GR889" s="2">
        <v>0</v>
      </c>
      <c r="GS889" s="2">
        <v>3</v>
      </c>
      <c r="GT889" s="2">
        <v>0</v>
      </c>
      <c r="GU889" s="2" t="s">
        <v>3</v>
      </c>
      <c r="GV889" s="2">
        <f t="shared" si="829"/>
        <v>0</v>
      </c>
      <c r="GW889" s="2">
        <v>1</v>
      </c>
      <c r="GX889" s="2">
        <f t="shared" si="830"/>
        <v>0</v>
      </c>
      <c r="GY889" s="2"/>
      <c r="GZ889" s="2"/>
      <c r="HA889" s="2">
        <v>0</v>
      </c>
      <c r="HB889" s="2">
        <v>0</v>
      </c>
      <c r="HC889" s="2">
        <f t="shared" si="831"/>
        <v>0</v>
      </c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>
        <v>0</v>
      </c>
      <c r="IL889" s="2"/>
      <c r="IM889" s="2"/>
      <c r="IN889" s="2"/>
      <c r="IO889" s="2"/>
      <c r="IP889" s="2"/>
      <c r="IQ889" s="2"/>
      <c r="IR889" s="2"/>
      <c r="IS889" s="2"/>
      <c r="IT889" s="2"/>
      <c r="IU889" s="2"/>
    </row>
    <row r="890" spans="1:255">
      <c r="A890">
        <v>17</v>
      </c>
      <c r="B890">
        <v>1</v>
      </c>
      <c r="E890" t="s">
        <v>418</v>
      </c>
      <c r="F890" t="s">
        <v>268</v>
      </c>
      <c r="G890" t="s">
        <v>269</v>
      </c>
      <c r="H890" t="s">
        <v>270</v>
      </c>
      <c r="I890">
        <f>ROUND(6/10,9)</f>
        <v>0.6</v>
      </c>
      <c r="J890">
        <v>0</v>
      </c>
      <c r="O890">
        <f t="shared" si="797"/>
        <v>136.80000000000001</v>
      </c>
      <c r="P890">
        <f t="shared" si="798"/>
        <v>136.80000000000001</v>
      </c>
      <c r="Q890">
        <f t="shared" si="799"/>
        <v>0</v>
      </c>
      <c r="R890">
        <f t="shared" si="800"/>
        <v>0</v>
      </c>
      <c r="S890">
        <f t="shared" si="801"/>
        <v>0</v>
      </c>
      <c r="T890">
        <f t="shared" si="802"/>
        <v>0</v>
      </c>
      <c r="U890">
        <f t="shared" si="803"/>
        <v>0</v>
      </c>
      <c r="V890">
        <f t="shared" si="804"/>
        <v>0</v>
      </c>
      <c r="W890">
        <f t="shared" si="805"/>
        <v>0</v>
      </c>
      <c r="X890">
        <f t="shared" si="806"/>
        <v>0</v>
      </c>
      <c r="Y890">
        <f t="shared" si="807"/>
        <v>0</v>
      </c>
      <c r="AA890">
        <v>33304960</v>
      </c>
      <c r="AB890">
        <f t="shared" si="808"/>
        <v>228</v>
      </c>
      <c r="AC890">
        <f t="shared" si="809"/>
        <v>228</v>
      </c>
      <c r="AD890">
        <f t="shared" si="832"/>
        <v>0</v>
      </c>
      <c r="AE890">
        <f t="shared" si="833"/>
        <v>0</v>
      </c>
      <c r="AF890">
        <f t="shared" si="833"/>
        <v>0</v>
      </c>
      <c r="AG890">
        <f t="shared" si="810"/>
        <v>0</v>
      </c>
      <c r="AH890">
        <f t="shared" si="834"/>
        <v>0</v>
      </c>
      <c r="AI890">
        <f t="shared" si="834"/>
        <v>0</v>
      </c>
      <c r="AJ890">
        <f t="shared" si="811"/>
        <v>0</v>
      </c>
      <c r="AK890">
        <v>228</v>
      </c>
      <c r="AL890">
        <v>228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1</v>
      </c>
      <c r="AW890">
        <v>1</v>
      </c>
      <c r="AZ890">
        <v>1</v>
      </c>
      <c r="BA890">
        <v>1</v>
      </c>
      <c r="BB890">
        <v>1</v>
      </c>
      <c r="BC890">
        <v>1</v>
      </c>
      <c r="BD890" t="s">
        <v>3</v>
      </c>
      <c r="BE890" t="s">
        <v>3</v>
      </c>
      <c r="BF890" t="s">
        <v>3</v>
      </c>
      <c r="BG890" t="s">
        <v>3</v>
      </c>
      <c r="BH890">
        <v>3</v>
      </c>
      <c r="BI890">
        <v>1</v>
      </c>
      <c r="BJ890" t="s">
        <v>271</v>
      </c>
      <c r="BM890">
        <v>500001</v>
      </c>
      <c r="BN890">
        <v>0</v>
      </c>
      <c r="BO890" t="s">
        <v>3</v>
      </c>
      <c r="BP890">
        <v>0</v>
      </c>
      <c r="BQ890">
        <v>8</v>
      </c>
      <c r="BR890">
        <v>0</v>
      </c>
      <c r="BS890">
        <v>1</v>
      </c>
      <c r="BT890">
        <v>1</v>
      </c>
      <c r="BU890">
        <v>1</v>
      </c>
      <c r="BV890">
        <v>1</v>
      </c>
      <c r="BW890">
        <v>1</v>
      </c>
      <c r="BX890">
        <v>1</v>
      </c>
      <c r="BY890" t="s">
        <v>3</v>
      </c>
      <c r="BZ890">
        <v>0</v>
      </c>
      <c r="CA890">
        <v>0</v>
      </c>
      <c r="CE890">
        <v>0</v>
      </c>
      <c r="CF890">
        <v>0</v>
      </c>
      <c r="CG890">
        <v>0</v>
      </c>
      <c r="CM890">
        <v>0</v>
      </c>
      <c r="CN890" t="s">
        <v>3</v>
      </c>
      <c r="CO890">
        <v>0</v>
      </c>
      <c r="CP890">
        <f t="shared" si="812"/>
        <v>136.80000000000001</v>
      </c>
      <c r="CQ890">
        <f t="shared" si="813"/>
        <v>228</v>
      </c>
      <c r="CR890">
        <f t="shared" si="814"/>
        <v>0</v>
      </c>
      <c r="CS890">
        <f t="shared" si="815"/>
        <v>0</v>
      </c>
      <c r="CT890">
        <f t="shared" si="816"/>
        <v>0</v>
      </c>
      <c r="CU890">
        <f t="shared" si="817"/>
        <v>0</v>
      </c>
      <c r="CV890">
        <f t="shared" si="818"/>
        <v>0</v>
      </c>
      <c r="CW890">
        <f t="shared" si="819"/>
        <v>0</v>
      </c>
      <c r="CX890">
        <f t="shared" si="820"/>
        <v>0</v>
      </c>
      <c r="CY890">
        <f t="shared" si="821"/>
        <v>0</v>
      </c>
      <c r="CZ890">
        <f t="shared" si="822"/>
        <v>0</v>
      </c>
      <c r="DC890" t="s">
        <v>3</v>
      </c>
      <c r="DD890" t="s">
        <v>3</v>
      </c>
      <c r="DE890" t="s">
        <v>3</v>
      </c>
      <c r="DF890" t="s">
        <v>3</v>
      </c>
      <c r="DG890" t="s">
        <v>3</v>
      </c>
      <c r="DH890" t="s">
        <v>3</v>
      </c>
      <c r="DI890" t="s">
        <v>3</v>
      </c>
      <c r="DJ890" t="s">
        <v>3</v>
      </c>
      <c r="DK890" t="s">
        <v>3</v>
      </c>
      <c r="DL890" t="s">
        <v>3</v>
      </c>
      <c r="DM890" t="s">
        <v>3</v>
      </c>
      <c r="DN890">
        <v>0</v>
      </c>
      <c r="DO890">
        <v>0</v>
      </c>
      <c r="DP890">
        <v>1</v>
      </c>
      <c r="DQ890">
        <v>1</v>
      </c>
      <c r="DU890">
        <v>1010</v>
      </c>
      <c r="DV890" t="s">
        <v>270</v>
      </c>
      <c r="DW890" t="s">
        <v>270</v>
      </c>
      <c r="DX890">
        <v>10</v>
      </c>
      <c r="EE890">
        <v>31102119</v>
      </c>
      <c r="EF890">
        <v>8</v>
      </c>
      <c r="EG890" t="s">
        <v>34</v>
      </c>
      <c r="EH890">
        <v>0</v>
      </c>
      <c r="EI890" t="s">
        <v>3</v>
      </c>
      <c r="EJ890">
        <v>1</v>
      </c>
      <c r="EK890">
        <v>500001</v>
      </c>
      <c r="EL890" t="s">
        <v>35</v>
      </c>
      <c r="EM890" t="s">
        <v>36</v>
      </c>
      <c r="EO890" t="s">
        <v>3</v>
      </c>
      <c r="EQ890">
        <v>0</v>
      </c>
      <c r="ER890">
        <v>228</v>
      </c>
      <c r="ES890">
        <v>228</v>
      </c>
      <c r="ET890">
        <v>0</v>
      </c>
      <c r="EU890">
        <v>0</v>
      </c>
      <c r="EV890">
        <v>0</v>
      </c>
      <c r="EW890">
        <v>0</v>
      </c>
      <c r="EX890">
        <v>0</v>
      </c>
      <c r="EY890">
        <v>0</v>
      </c>
      <c r="FQ890">
        <v>0</v>
      </c>
      <c r="FR890">
        <f t="shared" si="823"/>
        <v>0</v>
      </c>
      <c r="FS890">
        <v>0</v>
      </c>
      <c r="FX890">
        <v>0</v>
      </c>
      <c r="FY890">
        <v>0</v>
      </c>
      <c r="GA890" t="s">
        <v>3</v>
      </c>
      <c r="GD890">
        <v>1</v>
      </c>
      <c r="GF890">
        <v>-362110086</v>
      </c>
      <c r="GG890">
        <v>2</v>
      </c>
      <c r="GH890">
        <v>1</v>
      </c>
      <c r="GI890">
        <v>-2</v>
      </c>
      <c r="GJ890">
        <v>0</v>
      </c>
      <c r="GK890">
        <v>0</v>
      </c>
      <c r="GL890">
        <f t="shared" si="824"/>
        <v>0</v>
      </c>
      <c r="GM890">
        <f t="shared" si="825"/>
        <v>136.80000000000001</v>
      </c>
      <c r="GN890">
        <f t="shared" si="826"/>
        <v>136.80000000000001</v>
      </c>
      <c r="GO890">
        <f t="shared" si="827"/>
        <v>0</v>
      </c>
      <c r="GP890">
        <f t="shared" si="828"/>
        <v>0</v>
      </c>
      <c r="GR890">
        <v>0</v>
      </c>
      <c r="GS890">
        <v>3</v>
      </c>
      <c r="GT890">
        <v>0</v>
      </c>
      <c r="GU890" t="s">
        <v>3</v>
      </c>
      <c r="GV890">
        <f t="shared" si="829"/>
        <v>0</v>
      </c>
      <c r="GW890">
        <v>1</v>
      </c>
      <c r="GX890">
        <f t="shared" si="830"/>
        <v>0</v>
      </c>
      <c r="HA890">
        <v>0</v>
      </c>
      <c r="HB890">
        <v>0</v>
      </c>
      <c r="HC890">
        <f t="shared" si="831"/>
        <v>0</v>
      </c>
      <c r="IK890">
        <v>0</v>
      </c>
    </row>
    <row r="891" spans="1:255">
      <c r="A891" s="2">
        <v>17</v>
      </c>
      <c r="B891" s="2">
        <v>1</v>
      </c>
      <c r="C891" s="2"/>
      <c r="D891" s="2"/>
      <c r="E891" s="2" t="s">
        <v>419</v>
      </c>
      <c r="F891" s="2" t="s">
        <v>273</v>
      </c>
      <c r="G891" s="2" t="s">
        <v>274</v>
      </c>
      <c r="H891" s="2" t="s">
        <v>275</v>
      </c>
      <c r="I891" s="2">
        <v>27.9</v>
      </c>
      <c r="J891" s="2">
        <v>0</v>
      </c>
      <c r="K891" s="2"/>
      <c r="L891" s="2"/>
      <c r="M891" s="2"/>
      <c r="N891" s="2"/>
      <c r="O891" s="2">
        <f t="shared" si="797"/>
        <v>335.64</v>
      </c>
      <c r="P891" s="2">
        <f t="shared" si="798"/>
        <v>335.64</v>
      </c>
      <c r="Q891" s="2">
        <f t="shared" si="799"/>
        <v>0</v>
      </c>
      <c r="R891" s="2">
        <f t="shared" si="800"/>
        <v>0</v>
      </c>
      <c r="S891" s="2">
        <f t="shared" si="801"/>
        <v>0</v>
      </c>
      <c r="T891" s="2">
        <f t="shared" si="802"/>
        <v>0</v>
      </c>
      <c r="U891" s="2">
        <f t="shared" si="803"/>
        <v>0</v>
      </c>
      <c r="V891" s="2">
        <f t="shared" si="804"/>
        <v>0</v>
      </c>
      <c r="W891" s="2">
        <f t="shared" si="805"/>
        <v>0</v>
      </c>
      <c r="X891" s="2">
        <f t="shared" si="806"/>
        <v>0</v>
      </c>
      <c r="Y891" s="2">
        <f t="shared" si="807"/>
        <v>0</v>
      </c>
      <c r="Z891" s="2"/>
      <c r="AA891" s="2">
        <v>33304975</v>
      </c>
      <c r="AB891" s="2">
        <f t="shared" si="808"/>
        <v>12.03</v>
      </c>
      <c r="AC891" s="2">
        <f t="shared" si="809"/>
        <v>12.03</v>
      </c>
      <c r="AD891" s="2">
        <f t="shared" si="832"/>
        <v>0</v>
      </c>
      <c r="AE891" s="2">
        <f t="shared" si="833"/>
        <v>0</v>
      </c>
      <c r="AF891" s="2">
        <f t="shared" si="833"/>
        <v>0</v>
      </c>
      <c r="AG891" s="2">
        <f t="shared" si="810"/>
        <v>0</v>
      </c>
      <c r="AH891" s="2">
        <f t="shared" si="834"/>
        <v>0</v>
      </c>
      <c r="AI891" s="2">
        <f t="shared" si="834"/>
        <v>0</v>
      </c>
      <c r="AJ891" s="2">
        <f t="shared" si="811"/>
        <v>0</v>
      </c>
      <c r="AK891" s="2">
        <v>12.03</v>
      </c>
      <c r="AL891" s="2">
        <v>12.03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1</v>
      </c>
      <c r="AW891" s="2">
        <v>1</v>
      </c>
      <c r="AX891" s="2"/>
      <c r="AY891" s="2"/>
      <c r="AZ891" s="2">
        <v>1</v>
      </c>
      <c r="BA891" s="2">
        <v>1</v>
      </c>
      <c r="BB891" s="2">
        <v>1</v>
      </c>
      <c r="BC891" s="2">
        <v>1</v>
      </c>
      <c r="BD891" s="2" t="s">
        <v>3</v>
      </c>
      <c r="BE891" s="2" t="s">
        <v>3</v>
      </c>
      <c r="BF891" s="2" t="s">
        <v>3</v>
      </c>
      <c r="BG891" s="2" t="s">
        <v>3</v>
      </c>
      <c r="BH891" s="2">
        <v>3</v>
      </c>
      <c r="BI891" s="2">
        <v>2</v>
      </c>
      <c r="BJ891" s="2" t="s">
        <v>276</v>
      </c>
      <c r="BK891" s="2"/>
      <c r="BL891" s="2"/>
      <c r="BM891" s="2">
        <v>500002</v>
      </c>
      <c r="BN891" s="2">
        <v>0</v>
      </c>
      <c r="BO891" s="2" t="s">
        <v>3</v>
      </c>
      <c r="BP891" s="2">
        <v>0</v>
      </c>
      <c r="BQ891" s="2">
        <v>12</v>
      </c>
      <c r="BR891" s="2">
        <v>0</v>
      </c>
      <c r="BS891" s="2">
        <v>1</v>
      </c>
      <c r="BT891" s="2">
        <v>1</v>
      </c>
      <c r="BU891" s="2">
        <v>1</v>
      </c>
      <c r="BV891" s="2">
        <v>1</v>
      </c>
      <c r="BW891" s="2">
        <v>1</v>
      </c>
      <c r="BX891" s="2">
        <v>1</v>
      </c>
      <c r="BY891" s="2" t="s">
        <v>3</v>
      </c>
      <c r="BZ891" s="2">
        <v>0</v>
      </c>
      <c r="CA891" s="2">
        <v>0</v>
      </c>
      <c r="CB891" s="2"/>
      <c r="CC891" s="2"/>
      <c r="CD891" s="2"/>
      <c r="CE891" s="2">
        <v>0</v>
      </c>
      <c r="CF891" s="2">
        <v>0</v>
      </c>
      <c r="CG891" s="2">
        <v>0</v>
      </c>
      <c r="CH891" s="2"/>
      <c r="CI891" s="2"/>
      <c r="CJ891" s="2"/>
      <c r="CK891" s="2"/>
      <c r="CL891" s="2"/>
      <c r="CM891" s="2">
        <v>0</v>
      </c>
      <c r="CN891" s="2" t="s">
        <v>3</v>
      </c>
      <c r="CO891" s="2">
        <v>0</v>
      </c>
      <c r="CP891" s="2">
        <f t="shared" si="812"/>
        <v>335.64</v>
      </c>
      <c r="CQ891" s="2">
        <f t="shared" si="813"/>
        <v>12.03</v>
      </c>
      <c r="CR891" s="2">
        <f t="shared" si="814"/>
        <v>0</v>
      </c>
      <c r="CS891" s="2">
        <f t="shared" si="815"/>
        <v>0</v>
      </c>
      <c r="CT891" s="2">
        <f t="shared" si="816"/>
        <v>0</v>
      </c>
      <c r="CU891" s="2">
        <f t="shared" si="817"/>
        <v>0</v>
      </c>
      <c r="CV891" s="2">
        <f t="shared" si="818"/>
        <v>0</v>
      </c>
      <c r="CW891" s="2">
        <f t="shared" si="819"/>
        <v>0</v>
      </c>
      <c r="CX891" s="2">
        <f t="shared" si="820"/>
        <v>0</v>
      </c>
      <c r="CY891" s="2">
        <f t="shared" si="821"/>
        <v>0</v>
      </c>
      <c r="CZ891" s="2">
        <f t="shared" si="822"/>
        <v>0</v>
      </c>
      <c r="DA891" s="2"/>
      <c r="DB891" s="2"/>
      <c r="DC891" s="2" t="s">
        <v>3</v>
      </c>
      <c r="DD891" s="2" t="s">
        <v>3</v>
      </c>
      <c r="DE891" s="2" t="s">
        <v>3</v>
      </c>
      <c r="DF891" s="2" t="s">
        <v>3</v>
      </c>
      <c r="DG891" s="2" t="s">
        <v>3</v>
      </c>
      <c r="DH891" s="2" t="s">
        <v>3</v>
      </c>
      <c r="DI891" s="2" t="s">
        <v>3</v>
      </c>
      <c r="DJ891" s="2" t="s">
        <v>3</v>
      </c>
      <c r="DK891" s="2" t="s">
        <v>3</v>
      </c>
      <c r="DL891" s="2" t="s">
        <v>3</v>
      </c>
      <c r="DM891" s="2" t="s">
        <v>3</v>
      </c>
      <c r="DN891" s="2">
        <v>0</v>
      </c>
      <c r="DO891" s="2">
        <v>0</v>
      </c>
      <c r="DP891" s="2">
        <v>1</v>
      </c>
      <c r="DQ891" s="2">
        <v>1</v>
      </c>
      <c r="DR891" s="2"/>
      <c r="DS891" s="2"/>
      <c r="DT891" s="2"/>
      <c r="DU891" s="2">
        <v>1003</v>
      </c>
      <c r="DV891" s="2" t="s">
        <v>275</v>
      </c>
      <c r="DW891" s="2" t="s">
        <v>275</v>
      </c>
      <c r="DX891" s="2">
        <v>1</v>
      </c>
      <c r="DY891" s="2"/>
      <c r="DZ891" s="2"/>
      <c r="EA891" s="2"/>
      <c r="EB891" s="2"/>
      <c r="EC891" s="2"/>
      <c r="ED891" s="2"/>
      <c r="EE891" s="2">
        <v>31102120</v>
      </c>
      <c r="EF891" s="2">
        <v>12</v>
      </c>
      <c r="EG891" s="2" t="s">
        <v>420</v>
      </c>
      <c r="EH891" s="2">
        <v>0</v>
      </c>
      <c r="EI891" s="2" t="s">
        <v>3</v>
      </c>
      <c r="EJ891" s="2">
        <v>2</v>
      </c>
      <c r="EK891" s="2">
        <v>500002</v>
      </c>
      <c r="EL891" s="2" t="s">
        <v>421</v>
      </c>
      <c r="EM891" s="2" t="s">
        <v>422</v>
      </c>
      <c r="EN891" s="2"/>
      <c r="EO891" s="2" t="s">
        <v>3</v>
      </c>
      <c r="EP891" s="2"/>
      <c r="EQ891" s="2">
        <v>0</v>
      </c>
      <c r="ER891" s="2">
        <v>12.03</v>
      </c>
      <c r="ES891" s="2">
        <v>12.03</v>
      </c>
      <c r="ET891" s="2">
        <v>0</v>
      </c>
      <c r="EU891" s="2">
        <v>0</v>
      </c>
      <c r="EV891" s="2">
        <v>0</v>
      </c>
      <c r="EW891" s="2">
        <v>0</v>
      </c>
      <c r="EX891" s="2">
        <v>0</v>
      </c>
      <c r="EY891" s="2">
        <v>0</v>
      </c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>
        <v>0</v>
      </c>
      <c r="FR891" s="2">
        <f t="shared" si="823"/>
        <v>0</v>
      </c>
      <c r="FS891" s="2">
        <v>0</v>
      </c>
      <c r="FT891" s="2"/>
      <c r="FU891" s="2"/>
      <c r="FV891" s="2"/>
      <c r="FW891" s="2"/>
      <c r="FX891" s="2">
        <v>0</v>
      </c>
      <c r="FY891" s="2">
        <v>0</v>
      </c>
      <c r="FZ891" s="2"/>
      <c r="GA891" s="2" t="s">
        <v>3</v>
      </c>
      <c r="GB891" s="2"/>
      <c r="GC891" s="2"/>
      <c r="GD891" s="2">
        <v>1</v>
      </c>
      <c r="GE891" s="2"/>
      <c r="GF891" s="2">
        <v>1404028807</v>
      </c>
      <c r="GG891" s="2">
        <v>2</v>
      </c>
      <c r="GH891" s="2">
        <v>1</v>
      </c>
      <c r="GI891" s="2">
        <v>-2</v>
      </c>
      <c r="GJ891" s="2">
        <v>0</v>
      </c>
      <c r="GK891" s="2">
        <v>0</v>
      </c>
      <c r="GL891" s="2">
        <f t="shared" si="824"/>
        <v>0</v>
      </c>
      <c r="GM891" s="2">
        <f t="shared" si="825"/>
        <v>335.64</v>
      </c>
      <c r="GN891" s="2">
        <f t="shared" si="826"/>
        <v>0</v>
      </c>
      <c r="GO891" s="2">
        <f t="shared" si="827"/>
        <v>335.64</v>
      </c>
      <c r="GP891" s="2">
        <f t="shared" si="828"/>
        <v>0</v>
      </c>
      <c r="GQ891" s="2"/>
      <c r="GR891" s="2">
        <v>0</v>
      </c>
      <c r="GS891" s="2">
        <v>3</v>
      </c>
      <c r="GT891" s="2">
        <v>0</v>
      </c>
      <c r="GU891" s="2" t="s">
        <v>3</v>
      </c>
      <c r="GV891" s="2">
        <f t="shared" si="829"/>
        <v>0</v>
      </c>
      <c r="GW891" s="2">
        <v>1</v>
      </c>
      <c r="GX891" s="2">
        <f t="shared" si="830"/>
        <v>0</v>
      </c>
      <c r="GY891" s="2"/>
      <c r="GZ891" s="2"/>
      <c r="HA891" s="2">
        <v>0</v>
      </c>
      <c r="HB891" s="2">
        <v>0</v>
      </c>
      <c r="HC891" s="2">
        <f t="shared" si="831"/>
        <v>0</v>
      </c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>
        <v>0</v>
      </c>
      <c r="IL891" s="2"/>
      <c r="IM891" s="2"/>
      <c r="IN891" s="2"/>
      <c r="IO891" s="2"/>
      <c r="IP891" s="2"/>
      <c r="IQ891" s="2"/>
      <c r="IR891" s="2"/>
      <c r="IS891" s="2"/>
      <c r="IT891" s="2"/>
      <c r="IU891" s="2"/>
    </row>
    <row r="892" spans="1:255">
      <c r="A892">
        <v>17</v>
      </c>
      <c r="B892">
        <v>1</v>
      </c>
      <c r="E892" t="s">
        <v>419</v>
      </c>
      <c r="F892" t="s">
        <v>273</v>
      </c>
      <c r="G892" t="s">
        <v>274</v>
      </c>
      <c r="H892" t="s">
        <v>275</v>
      </c>
      <c r="I892">
        <v>27.9</v>
      </c>
      <c r="J892">
        <v>0</v>
      </c>
      <c r="O892">
        <f t="shared" si="797"/>
        <v>335.64</v>
      </c>
      <c r="P892">
        <f t="shared" si="798"/>
        <v>335.64</v>
      </c>
      <c r="Q892">
        <f t="shared" si="799"/>
        <v>0</v>
      </c>
      <c r="R892">
        <f t="shared" si="800"/>
        <v>0</v>
      </c>
      <c r="S892">
        <f t="shared" si="801"/>
        <v>0</v>
      </c>
      <c r="T892">
        <f t="shared" si="802"/>
        <v>0</v>
      </c>
      <c r="U892">
        <f t="shared" si="803"/>
        <v>0</v>
      </c>
      <c r="V892">
        <f t="shared" si="804"/>
        <v>0</v>
      </c>
      <c r="W892">
        <f t="shared" si="805"/>
        <v>0</v>
      </c>
      <c r="X892">
        <f t="shared" si="806"/>
        <v>0</v>
      </c>
      <c r="Y892">
        <f t="shared" si="807"/>
        <v>0</v>
      </c>
      <c r="AA892">
        <v>33304960</v>
      </c>
      <c r="AB892">
        <f t="shared" si="808"/>
        <v>12.03</v>
      </c>
      <c r="AC892">
        <f t="shared" si="809"/>
        <v>12.03</v>
      </c>
      <c r="AD892">
        <f t="shared" si="832"/>
        <v>0</v>
      </c>
      <c r="AE892">
        <f t="shared" si="833"/>
        <v>0</v>
      </c>
      <c r="AF892">
        <f t="shared" si="833"/>
        <v>0</v>
      </c>
      <c r="AG892">
        <f t="shared" si="810"/>
        <v>0</v>
      </c>
      <c r="AH892">
        <f t="shared" si="834"/>
        <v>0</v>
      </c>
      <c r="AI892">
        <f t="shared" si="834"/>
        <v>0</v>
      </c>
      <c r="AJ892">
        <f t="shared" si="811"/>
        <v>0</v>
      </c>
      <c r="AK892">
        <v>12.03</v>
      </c>
      <c r="AL892">
        <v>12.03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1</v>
      </c>
      <c r="AW892">
        <v>1</v>
      </c>
      <c r="AZ892">
        <v>1</v>
      </c>
      <c r="BA892">
        <v>1</v>
      </c>
      <c r="BB892">
        <v>1</v>
      </c>
      <c r="BC892">
        <v>1</v>
      </c>
      <c r="BD892" t="s">
        <v>3</v>
      </c>
      <c r="BE892" t="s">
        <v>3</v>
      </c>
      <c r="BF892" t="s">
        <v>3</v>
      </c>
      <c r="BG892" t="s">
        <v>3</v>
      </c>
      <c r="BH892">
        <v>3</v>
      </c>
      <c r="BI892">
        <v>2</v>
      </c>
      <c r="BJ892" t="s">
        <v>276</v>
      </c>
      <c r="BM892">
        <v>500002</v>
      </c>
      <c r="BN892">
        <v>0</v>
      </c>
      <c r="BO892" t="s">
        <v>3</v>
      </c>
      <c r="BP892">
        <v>0</v>
      </c>
      <c r="BQ892">
        <v>12</v>
      </c>
      <c r="BR892">
        <v>0</v>
      </c>
      <c r="BS892">
        <v>1</v>
      </c>
      <c r="BT892">
        <v>1</v>
      </c>
      <c r="BU892">
        <v>1</v>
      </c>
      <c r="BV892">
        <v>1</v>
      </c>
      <c r="BW892">
        <v>1</v>
      </c>
      <c r="BX892">
        <v>1</v>
      </c>
      <c r="BY892" t="s">
        <v>3</v>
      </c>
      <c r="BZ892">
        <v>0</v>
      </c>
      <c r="CA892">
        <v>0</v>
      </c>
      <c r="CE892">
        <v>0</v>
      </c>
      <c r="CF892">
        <v>0</v>
      </c>
      <c r="CG892">
        <v>0</v>
      </c>
      <c r="CM892">
        <v>0</v>
      </c>
      <c r="CN892" t="s">
        <v>3</v>
      </c>
      <c r="CO892">
        <v>0</v>
      </c>
      <c r="CP892">
        <f t="shared" si="812"/>
        <v>335.64</v>
      </c>
      <c r="CQ892">
        <f t="shared" si="813"/>
        <v>12.03</v>
      </c>
      <c r="CR892">
        <f t="shared" si="814"/>
        <v>0</v>
      </c>
      <c r="CS892">
        <f t="shared" si="815"/>
        <v>0</v>
      </c>
      <c r="CT892">
        <f t="shared" si="816"/>
        <v>0</v>
      </c>
      <c r="CU892">
        <f t="shared" si="817"/>
        <v>0</v>
      </c>
      <c r="CV892">
        <f t="shared" si="818"/>
        <v>0</v>
      </c>
      <c r="CW892">
        <f t="shared" si="819"/>
        <v>0</v>
      </c>
      <c r="CX892">
        <f t="shared" si="820"/>
        <v>0</v>
      </c>
      <c r="CY892">
        <f t="shared" si="821"/>
        <v>0</v>
      </c>
      <c r="CZ892">
        <f t="shared" si="822"/>
        <v>0</v>
      </c>
      <c r="DC892" t="s">
        <v>3</v>
      </c>
      <c r="DD892" t="s">
        <v>3</v>
      </c>
      <c r="DE892" t="s">
        <v>3</v>
      </c>
      <c r="DF892" t="s">
        <v>3</v>
      </c>
      <c r="DG892" t="s">
        <v>3</v>
      </c>
      <c r="DH892" t="s">
        <v>3</v>
      </c>
      <c r="DI892" t="s">
        <v>3</v>
      </c>
      <c r="DJ892" t="s">
        <v>3</v>
      </c>
      <c r="DK892" t="s">
        <v>3</v>
      </c>
      <c r="DL892" t="s">
        <v>3</v>
      </c>
      <c r="DM892" t="s">
        <v>3</v>
      </c>
      <c r="DN892">
        <v>0</v>
      </c>
      <c r="DO892">
        <v>0</v>
      </c>
      <c r="DP892">
        <v>1</v>
      </c>
      <c r="DQ892">
        <v>1</v>
      </c>
      <c r="DU892">
        <v>1003</v>
      </c>
      <c r="DV892" t="s">
        <v>275</v>
      </c>
      <c r="DW892" t="s">
        <v>275</v>
      </c>
      <c r="DX892">
        <v>1</v>
      </c>
      <c r="EE892">
        <v>31102120</v>
      </c>
      <c r="EF892">
        <v>12</v>
      </c>
      <c r="EG892" t="s">
        <v>420</v>
      </c>
      <c r="EH892">
        <v>0</v>
      </c>
      <c r="EI892" t="s">
        <v>3</v>
      </c>
      <c r="EJ892">
        <v>2</v>
      </c>
      <c r="EK892">
        <v>500002</v>
      </c>
      <c r="EL892" t="s">
        <v>421</v>
      </c>
      <c r="EM892" t="s">
        <v>422</v>
      </c>
      <c r="EO892" t="s">
        <v>3</v>
      </c>
      <c r="EQ892">
        <v>0</v>
      </c>
      <c r="ER892">
        <v>12.03</v>
      </c>
      <c r="ES892">
        <v>12.03</v>
      </c>
      <c r="ET892">
        <v>0</v>
      </c>
      <c r="EU892">
        <v>0</v>
      </c>
      <c r="EV892">
        <v>0</v>
      </c>
      <c r="EW892">
        <v>0</v>
      </c>
      <c r="EX892">
        <v>0</v>
      </c>
      <c r="EY892">
        <v>0</v>
      </c>
      <c r="FQ892">
        <v>0</v>
      </c>
      <c r="FR892">
        <f t="shared" si="823"/>
        <v>0</v>
      </c>
      <c r="FS892">
        <v>0</v>
      </c>
      <c r="FX892">
        <v>0</v>
      </c>
      <c r="FY892">
        <v>0</v>
      </c>
      <c r="GA892" t="s">
        <v>3</v>
      </c>
      <c r="GD892">
        <v>1</v>
      </c>
      <c r="GF892">
        <v>1404028807</v>
      </c>
      <c r="GG892">
        <v>2</v>
      </c>
      <c r="GH892">
        <v>1</v>
      </c>
      <c r="GI892">
        <v>-2</v>
      </c>
      <c r="GJ892">
        <v>0</v>
      </c>
      <c r="GK892">
        <v>0</v>
      </c>
      <c r="GL892">
        <f t="shared" si="824"/>
        <v>0</v>
      </c>
      <c r="GM892">
        <f t="shared" si="825"/>
        <v>335.64</v>
      </c>
      <c r="GN892">
        <f t="shared" si="826"/>
        <v>0</v>
      </c>
      <c r="GO892">
        <f t="shared" si="827"/>
        <v>335.64</v>
      </c>
      <c r="GP892">
        <f t="shared" si="828"/>
        <v>0</v>
      </c>
      <c r="GR892">
        <v>0</v>
      </c>
      <c r="GS892">
        <v>3</v>
      </c>
      <c r="GT892">
        <v>0</v>
      </c>
      <c r="GU892" t="s">
        <v>3</v>
      </c>
      <c r="GV892">
        <f t="shared" si="829"/>
        <v>0</v>
      </c>
      <c r="GW892">
        <v>1</v>
      </c>
      <c r="GX892">
        <f t="shared" si="830"/>
        <v>0</v>
      </c>
      <c r="HA892">
        <v>0</v>
      </c>
      <c r="HB892">
        <v>0</v>
      </c>
      <c r="HC892">
        <f t="shared" si="831"/>
        <v>0</v>
      </c>
      <c r="IK892">
        <v>0</v>
      </c>
    </row>
    <row r="893" spans="1:255">
      <c r="A893" s="2">
        <v>17</v>
      </c>
      <c r="B893" s="2">
        <v>1</v>
      </c>
      <c r="C893" s="2"/>
      <c r="D893" s="2"/>
      <c r="E893" s="2" t="s">
        <v>423</v>
      </c>
      <c r="F893" s="2" t="s">
        <v>424</v>
      </c>
      <c r="G893" s="2" t="s">
        <v>425</v>
      </c>
      <c r="H893" s="2" t="s">
        <v>40</v>
      </c>
      <c r="I893" s="2">
        <v>1</v>
      </c>
      <c r="J893" s="2">
        <v>0</v>
      </c>
      <c r="K893" s="2"/>
      <c r="L893" s="2"/>
      <c r="M893" s="2"/>
      <c r="N893" s="2"/>
      <c r="O893" s="2">
        <f t="shared" si="797"/>
        <v>0</v>
      </c>
      <c r="P893" s="2">
        <f t="shared" si="798"/>
        <v>0</v>
      </c>
      <c r="Q893" s="2">
        <f t="shared" si="799"/>
        <v>0</v>
      </c>
      <c r="R893" s="2">
        <f t="shared" si="800"/>
        <v>0</v>
      </c>
      <c r="S893" s="2">
        <f t="shared" si="801"/>
        <v>0</v>
      </c>
      <c r="T893" s="2">
        <f t="shared" si="802"/>
        <v>0</v>
      </c>
      <c r="U893" s="2">
        <f t="shared" si="803"/>
        <v>0</v>
      </c>
      <c r="V893" s="2">
        <f t="shared" si="804"/>
        <v>0</v>
      </c>
      <c r="W893" s="2">
        <f t="shared" si="805"/>
        <v>0</v>
      </c>
      <c r="X893" s="2">
        <f t="shared" si="806"/>
        <v>0</v>
      </c>
      <c r="Y893" s="2">
        <f t="shared" si="807"/>
        <v>0</v>
      </c>
      <c r="Z893" s="2"/>
      <c r="AA893" s="2">
        <v>33304975</v>
      </c>
      <c r="AB893" s="2">
        <f t="shared" si="808"/>
        <v>0</v>
      </c>
      <c r="AC893" s="2">
        <f t="shared" si="809"/>
        <v>0</v>
      </c>
      <c r="AD893" s="2">
        <f t="shared" si="832"/>
        <v>0</v>
      </c>
      <c r="AE893" s="2">
        <f t="shared" si="833"/>
        <v>0</v>
      </c>
      <c r="AF893" s="2">
        <f t="shared" si="833"/>
        <v>0</v>
      </c>
      <c r="AG893" s="2">
        <f t="shared" si="810"/>
        <v>0</v>
      </c>
      <c r="AH893" s="2">
        <f t="shared" si="834"/>
        <v>0</v>
      </c>
      <c r="AI893" s="2">
        <f t="shared" si="834"/>
        <v>0</v>
      </c>
      <c r="AJ893" s="2">
        <f t="shared" si="811"/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1</v>
      </c>
      <c r="AW893" s="2">
        <v>1</v>
      </c>
      <c r="AX893" s="2"/>
      <c r="AY893" s="2"/>
      <c r="AZ893" s="2">
        <v>1</v>
      </c>
      <c r="BA893" s="2">
        <v>1</v>
      </c>
      <c r="BB893" s="2">
        <v>1</v>
      </c>
      <c r="BC893" s="2">
        <v>1</v>
      </c>
      <c r="BD893" s="2" t="s">
        <v>3</v>
      </c>
      <c r="BE893" s="2" t="s">
        <v>3</v>
      </c>
      <c r="BF893" s="2" t="s">
        <v>3</v>
      </c>
      <c r="BG893" s="2" t="s">
        <v>3</v>
      </c>
      <c r="BH893" s="2">
        <v>3</v>
      </c>
      <c r="BI893" s="2">
        <v>1</v>
      </c>
      <c r="BJ893" s="2" t="s">
        <v>3</v>
      </c>
      <c r="BK893" s="2"/>
      <c r="BL893" s="2"/>
      <c r="BM893" s="2">
        <v>1100</v>
      </c>
      <c r="BN893" s="2">
        <v>0</v>
      </c>
      <c r="BO893" s="2" t="s">
        <v>3</v>
      </c>
      <c r="BP893" s="2">
        <v>0</v>
      </c>
      <c r="BQ893" s="2">
        <v>14</v>
      </c>
      <c r="BR893" s="2">
        <v>0</v>
      </c>
      <c r="BS893" s="2">
        <v>1</v>
      </c>
      <c r="BT893" s="2">
        <v>1</v>
      </c>
      <c r="BU893" s="2">
        <v>1</v>
      </c>
      <c r="BV893" s="2">
        <v>1</v>
      </c>
      <c r="BW893" s="2">
        <v>1</v>
      </c>
      <c r="BX893" s="2">
        <v>1</v>
      </c>
      <c r="BY893" s="2" t="s">
        <v>3</v>
      </c>
      <c r="BZ893" s="2">
        <v>0</v>
      </c>
      <c r="CA893" s="2">
        <v>0</v>
      </c>
      <c r="CB893" s="2"/>
      <c r="CC893" s="2"/>
      <c r="CD893" s="2"/>
      <c r="CE893" s="2">
        <v>0</v>
      </c>
      <c r="CF893" s="2">
        <v>0</v>
      </c>
      <c r="CG893" s="2">
        <v>0</v>
      </c>
      <c r="CH893" s="2"/>
      <c r="CI893" s="2"/>
      <c r="CJ893" s="2"/>
      <c r="CK893" s="2"/>
      <c r="CL893" s="2"/>
      <c r="CM893" s="2">
        <v>0</v>
      </c>
      <c r="CN893" s="2" t="s">
        <v>3</v>
      </c>
      <c r="CO893" s="2">
        <v>0</v>
      </c>
      <c r="CP893" s="2">
        <f t="shared" si="812"/>
        <v>0</v>
      </c>
      <c r="CQ893" s="2">
        <f t="shared" si="813"/>
        <v>0</v>
      </c>
      <c r="CR893" s="2">
        <f t="shared" si="814"/>
        <v>0</v>
      </c>
      <c r="CS893" s="2">
        <f t="shared" si="815"/>
        <v>0</v>
      </c>
      <c r="CT893" s="2">
        <f t="shared" si="816"/>
        <v>0</v>
      </c>
      <c r="CU893" s="2">
        <f t="shared" si="817"/>
        <v>0</v>
      </c>
      <c r="CV893" s="2">
        <f t="shared" si="818"/>
        <v>0</v>
      </c>
      <c r="CW893" s="2">
        <f t="shared" si="819"/>
        <v>0</v>
      </c>
      <c r="CX893" s="2">
        <f t="shared" si="820"/>
        <v>0</v>
      </c>
      <c r="CY893" s="2">
        <f t="shared" si="821"/>
        <v>0</v>
      </c>
      <c r="CZ893" s="2">
        <f t="shared" si="822"/>
        <v>0</v>
      </c>
      <c r="DA893" s="2"/>
      <c r="DB893" s="2"/>
      <c r="DC893" s="2" t="s">
        <v>3</v>
      </c>
      <c r="DD893" s="2" t="s">
        <v>3</v>
      </c>
      <c r="DE893" s="2" t="s">
        <v>3</v>
      </c>
      <c r="DF893" s="2" t="s">
        <v>3</v>
      </c>
      <c r="DG893" s="2" t="s">
        <v>3</v>
      </c>
      <c r="DH893" s="2" t="s">
        <v>3</v>
      </c>
      <c r="DI893" s="2" t="s">
        <v>3</v>
      </c>
      <c r="DJ893" s="2" t="s">
        <v>3</v>
      </c>
      <c r="DK893" s="2" t="s">
        <v>3</v>
      </c>
      <c r="DL893" s="2" t="s">
        <v>3</v>
      </c>
      <c r="DM893" s="2" t="s">
        <v>3</v>
      </c>
      <c r="DN893" s="2">
        <v>0</v>
      </c>
      <c r="DO893" s="2">
        <v>0</v>
      </c>
      <c r="DP893" s="2">
        <v>1</v>
      </c>
      <c r="DQ893" s="2">
        <v>1</v>
      </c>
      <c r="DR893" s="2"/>
      <c r="DS893" s="2"/>
      <c r="DT893" s="2"/>
      <c r="DU893" s="2">
        <v>1010</v>
      </c>
      <c r="DV893" s="2" t="s">
        <v>40</v>
      </c>
      <c r="DW893" s="2" t="s">
        <v>40</v>
      </c>
      <c r="DX893" s="2">
        <v>1</v>
      </c>
      <c r="DY893" s="2"/>
      <c r="DZ893" s="2"/>
      <c r="EA893" s="2"/>
      <c r="EB893" s="2"/>
      <c r="EC893" s="2"/>
      <c r="ED893" s="2"/>
      <c r="EE893" s="2">
        <v>31102366</v>
      </c>
      <c r="EF893" s="2">
        <v>8</v>
      </c>
      <c r="EG893" s="2" t="s">
        <v>34</v>
      </c>
      <c r="EH893" s="2">
        <v>0</v>
      </c>
      <c r="EI893" s="2" t="s">
        <v>3</v>
      </c>
      <c r="EJ893" s="2">
        <v>1</v>
      </c>
      <c r="EK893" s="2">
        <v>1100</v>
      </c>
      <c r="EL893" s="2" t="s">
        <v>41</v>
      </c>
      <c r="EM893" s="2" t="s">
        <v>42</v>
      </c>
      <c r="EN893" s="2"/>
      <c r="EO893" s="2" t="s">
        <v>3</v>
      </c>
      <c r="EP893" s="2"/>
      <c r="EQ893" s="2">
        <v>0</v>
      </c>
      <c r="ER893" s="2">
        <v>0</v>
      </c>
      <c r="ES893" s="2">
        <v>0</v>
      </c>
      <c r="ET893" s="2">
        <v>0</v>
      </c>
      <c r="EU893" s="2">
        <v>0</v>
      </c>
      <c r="EV893" s="2">
        <v>0</v>
      </c>
      <c r="EW893" s="2">
        <v>0</v>
      </c>
      <c r="EX893" s="2">
        <v>0</v>
      </c>
      <c r="EY893" s="2">
        <v>0</v>
      </c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>
        <v>0</v>
      </c>
      <c r="FR893" s="2">
        <f t="shared" si="823"/>
        <v>0</v>
      </c>
      <c r="FS893" s="2">
        <v>0</v>
      </c>
      <c r="FT893" s="2"/>
      <c r="FU893" s="2"/>
      <c r="FV893" s="2"/>
      <c r="FW893" s="2"/>
      <c r="FX893" s="2">
        <v>0</v>
      </c>
      <c r="FY893" s="2">
        <v>0</v>
      </c>
      <c r="FZ893" s="2"/>
      <c r="GA893" s="2" t="s">
        <v>3</v>
      </c>
      <c r="GB893" s="2"/>
      <c r="GC893" s="2"/>
      <c r="GD893" s="2">
        <v>1</v>
      </c>
      <c r="GE893" s="2"/>
      <c r="GF893" s="2">
        <v>-116409133</v>
      </c>
      <c r="GG893" s="2">
        <v>2</v>
      </c>
      <c r="GH893" s="2">
        <v>0</v>
      </c>
      <c r="GI893" s="2">
        <v>-2</v>
      </c>
      <c r="GJ893" s="2">
        <v>0</v>
      </c>
      <c r="GK893" s="2">
        <v>0</v>
      </c>
      <c r="GL893" s="2">
        <f t="shared" si="824"/>
        <v>0</v>
      </c>
      <c r="GM893" s="2">
        <f t="shared" si="825"/>
        <v>0</v>
      </c>
      <c r="GN893" s="2">
        <f t="shared" si="826"/>
        <v>0</v>
      </c>
      <c r="GO893" s="2">
        <f t="shared" si="827"/>
        <v>0</v>
      </c>
      <c r="GP893" s="2">
        <f t="shared" si="828"/>
        <v>0</v>
      </c>
      <c r="GQ893" s="2"/>
      <c r="GR893" s="2">
        <v>0</v>
      </c>
      <c r="GS893" s="2">
        <v>3</v>
      </c>
      <c r="GT893" s="2">
        <v>0</v>
      </c>
      <c r="GU893" s="2" t="s">
        <v>3</v>
      </c>
      <c r="GV893" s="2">
        <f t="shared" si="829"/>
        <v>0</v>
      </c>
      <c r="GW893" s="2">
        <v>1</v>
      </c>
      <c r="GX893" s="2">
        <f t="shared" si="830"/>
        <v>0</v>
      </c>
      <c r="GY893" s="2"/>
      <c r="GZ893" s="2"/>
      <c r="HA893" s="2">
        <v>0</v>
      </c>
      <c r="HB893" s="2">
        <v>0</v>
      </c>
      <c r="HC893" s="2">
        <f t="shared" si="831"/>
        <v>0</v>
      </c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>
        <v>0</v>
      </c>
      <c r="IL893" s="2"/>
      <c r="IM893" s="2"/>
      <c r="IN893" s="2"/>
      <c r="IO893" s="2"/>
      <c r="IP893" s="2"/>
      <c r="IQ893" s="2"/>
      <c r="IR893" s="2"/>
      <c r="IS893" s="2"/>
      <c r="IT893" s="2"/>
      <c r="IU893" s="2"/>
    </row>
    <row r="894" spans="1:255">
      <c r="A894">
        <v>17</v>
      </c>
      <c r="B894">
        <v>1</v>
      </c>
      <c r="E894" t="s">
        <v>423</v>
      </c>
      <c r="F894" t="s">
        <v>424</v>
      </c>
      <c r="G894" t="s">
        <v>425</v>
      </c>
      <c r="H894" t="s">
        <v>40</v>
      </c>
      <c r="I894">
        <v>1</v>
      </c>
      <c r="J894">
        <v>0</v>
      </c>
      <c r="O894">
        <f t="shared" si="797"/>
        <v>4222.8900000000003</v>
      </c>
      <c r="P894">
        <f t="shared" si="798"/>
        <v>4222.8900000000003</v>
      </c>
      <c r="Q894">
        <f t="shared" si="799"/>
        <v>0</v>
      </c>
      <c r="R894">
        <f t="shared" si="800"/>
        <v>0</v>
      </c>
      <c r="S894">
        <f t="shared" si="801"/>
        <v>0</v>
      </c>
      <c r="T894">
        <f t="shared" si="802"/>
        <v>0</v>
      </c>
      <c r="U894">
        <f t="shared" si="803"/>
        <v>0</v>
      </c>
      <c r="V894">
        <f t="shared" si="804"/>
        <v>0</v>
      </c>
      <c r="W894">
        <f t="shared" si="805"/>
        <v>0</v>
      </c>
      <c r="X894">
        <f t="shared" si="806"/>
        <v>0</v>
      </c>
      <c r="Y894">
        <f t="shared" si="807"/>
        <v>0</v>
      </c>
      <c r="AA894">
        <v>33304960</v>
      </c>
      <c r="AB894">
        <f t="shared" si="808"/>
        <v>4222.8900000000003</v>
      </c>
      <c r="AC894">
        <f t="shared" si="809"/>
        <v>4222.8900000000003</v>
      </c>
      <c r="AD894">
        <f t="shared" si="832"/>
        <v>0</v>
      </c>
      <c r="AE894">
        <f t="shared" si="833"/>
        <v>0</v>
      </c>
      <c r="AF894">
        <f t="shared" si="833"/>
        <v>0</v>
      </c>
      <c r="AG894">
        <f t="shared" si="810"/>
        <v>0</v>
      </c>
      <c r="AH894">
        <f t="shared" si="834"/>
        <v>0</v>
      </c>
      <c r="AI894">
        <f t="shared" si="834"/>
        <v>0</v>
      </c>
      <c r="AJ894">
        <f t="shared" si="811"/>
        <v>0</v>
      </c>
      <c r="AK894">
        <v>4222.8900000000003</v>
      </c>
      <c r="AL894">
        <v>4222.8900000000003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1</v>
      </c>
      <c r="AW894">
        <v>1</v>
      </c>
      <c r="AZ894">
        <v>1</v>
      </c>
      <c r="BA894">
        <v>1</v>
      </c>
      <c r="BB894">
        <v>1</v>
      </c>
      <c r="BC894">
        <v>1</v>
      </c>
      <c r="BD894" t="s">
        <v>3</v>
      </c>
      <c r="BE894" t="s">
        <v>3</v>
      </c>
      <c r="BF894" t="s">
        <v>3</v>
      </c>
      <c r="BG894" t="s">
        <v>3</v>
      </c>
      <c r="BH894">
        <v>3</v>
      </c>
      <c r="BI894">
        <v>1</v>
      </c>
      <c r="BJ894" t="s">
        <v>3</v>
      </c>
      <c r="BM894">
        <v>1100</v>
      </c>
      <c r="BN894">
        <v>0</v>
      </c>
      <c r="BO894" t="s">
        <v>3</v>
      </c>
      <c r="BP894">
        <v>0</v>
      </c>
      <c r="BQ894">
        <v>14</v>
      </c>
      <c r="BR894">
        <v>0</v>
      </c>
      <c r="BS894">
        <v>1</v>
      </c>
      <c r="BT894">
        <v>1</v>
      </c>
      <c r="BU894">
        <v>1</v>
      </c>
      <c r="BV894">
        <v>1</v>
      </c>
      <c r="BW894">
        <v>1</v>
      </c>
      <c r="BX894">
        <v>1</v>
      </c>
      <c r="BY894" t="s">
        <v>3</v>
      </c>
      <c r="BZ894">
        <v>0</v>
      </c>
      <c r="CA894">
        <v>0</v>
      </c>
      <c r="CE894">
        <v>0</v>
      </c>
      <c r="CF894">
        <v>0</v>
      </c>
      <c r="CG894">
        <v>0</v>
      </c>
      <c r="CM894">
        <v>0</v>
      </c>
      <c r="CN894" t="s">
        <v>3</v>
      </c>
      <c r="CO894">
        <v>0</v>
      </c>
      <c r="CP894">
        <f t="shared" si="812"/>
        <v>4222.8900000000003</v>
      </c>
      <c r="CQ894">
        <f t="shared" si="813"/>
        <v>4222.8900000000003</v>
      </c>
      <c r="CR894">
        <f t="shared" si="814"/>
        <v>0</v>
      </c>
      <c r="CS894">
        <f t="shared" si="815"/>
        <v>0</v>
      </c>
      <c r="CT894">
        <f t="shared" si="816"/>
        <v>0</v>
      </c>
      <c r="CU894">
        <f t="shared" si="817"/>
        <v>0</v>
      </c>
      <c r="CV894">
        <f t="shared" si="818"/>
        <v>0</v>
      </c>
      <c r="CW894">
        <f t="shared" si="819"/>
        <v>0</v>
      </c>
      <c r="CX894">
        <f t="shared" si="820"/>
        <v>0</v>
      </c>
      <c r="CY894">
        <f t="shared" si="821"/>
        <v>0</v>
      </c>
      <c r="CZ894">
        <f t="shared" si="822"/>
        <v>0</v>
      </c>
      <c r="DC894" t="s">
        <v>3</v>
      </c>
      <c r="DD894" t="s">
        <v>3</v>
      </c>
      <c r="DE894" t="s">
        <v>3</v>
      </c>
      <c r="DF894" t="s">
        <v>3</v>
      </c>
      <c r="DG894" t="s">
        <v>3</v>
      </c>
      <c r="DH894" t="s">
        <v>3</v>
      </c>
      <c r="DI894" t="s">
        <v>3</v>
      </c>
      <c r="DJ894" t="s">
        <v>3</v>
      </c>
      <c r="DK894" t="s">
        <v>3</v>
      </c>
      <c r="DL894" t="s">
        <v>3</v>
      </c>
      <c r="DM894" t="s">
        <v>3</v>
      </c>
      <c r="DN894">
        <v>0</v>
      </c>
      <c r="DO894">
        <v>0</v>
      </c>
      <c r="DP894">
        <v>1</v>
      </c>
      <c r="DQ894">
        <v>1</v>
      </c>
      <c r="DU894">
        <v>1010</v>
      </c>
      <c r="DV894" t="s">
        <v>40</v>
      </c>
      <c r="DW894" t="s">
        <v>40</v>
      </c>
      <c r="DX894">
        <v>1</v>
      </c>
      <c r="EE894">
        <v>31102366</v>
      </c>
      <c r="EF894">
        <v>8</v>
      </c>
      <c r="EG894" t="s">
        <v>34</v>
      </c>
      <c r="EH894">
        <v>0</v>
      </c>
      <c r="EI894" t="s">
        <v>3</v>
      </c>
      <c r="EJ894">
        <v>1</v>
      </c>
      <c r="EK894">
        <v>1100</v>
      </c>
      <c r="EL894" t="s">
        <v>41</v>
      </c>
      <c r="EM894" t="s">
        <v>42</v>
      </c>
      <c r="EO894" t="s">
        <v>3</v>
      </c>
      <c r="EQ894">
        <v>0</v>
      </c>
      <c r="ER894">
        <v>4222.8900000000003</v>
      </c>
      <c r="ES894">
        <v>4222.8900000000003</v>
      </c>
      <c r="ET894">
        <v>0</v>
      </c>
      <c r="EU894">
        <v>0</v>
      </c>
      <c r="EV894">
        <v>0</v>
      </c>
      <c r="EW894">
        <v>0</v>
      </c>
      <c r="EX894">
        <v>0</v>
      </c>
      <c r="EY894">
        <v>0</v>
      </c>
      <c r="EZ894">
        <v>5</v>
      </c>
      <c r="FC894">
        <v>1</v>
      </c>
      <c r="FD894">
        <v>18</v>
      </c>
      <c r="FF894">
        <v>38950</v>
      </c>
      <c r="FQ894">
        <v>0</v>
      </c>
      <c r="FR894">
        <f t="shared" si="823"/>
        <v>0</v>
      </c>
      <c r="FS894">
        <v>0</v>
      </c>
      <c r="FX894">
        <v>0</v>
      </c>
      <c r="FY894">
        <v>0</v>
      </c>
      <c r="GA894" t="s">
        <v>426</v>
      </c>
      <c r="GD894">
        <v>1</v>
      </c>
      <c r="GF894">
        <v>-116409133</v>
      </c>
      <c r="GG894">
        <v>2</v>
      </c>
      <c r="GH894">
        <v>3</v>
      </c>
      <c r="GI894">
        <v>3</v>
      </c>
      <c r="GJ894">
        <v>0</v>
      </c>
      <c r="GK894">
        <v>0</v>
      </c>
      <c r="GL894">
        <f t="shared" si="824"/>
        <v>0</v>
      </c>
      <c r="GM894">
        <f t="shared" si="825"/>
        <v>4222.8900000000003</v>
      </c>
      <c r="GN894">
        <f t="shared" si="826"/>
        <v>4222.8900000000003</v>
      </c>
      <c r="GO894">
        <f t="shared" si="827"/>
        <v>0</v>
      </c>
      <c r="GP894">
        <f t="shared" si="828"/>
        <v>0</v>
      </c>
      <c r="GR894">
        <v>1</v>
      </c>
      <c r="GS894">
        <v>1</v>
      </c>
      <c r="GT894">
        <v>0</v>
      </c>
      <c r="GU894" t="s">
        <v>3</v>
      </c>
      <c r="GV894">
        <f t="shared" si="829"/>
        <v>0</v>
      </c>
      <c r="GW894">
        <v>1</v>
      </c>
      <c r="GX894">
        <f t="shared" si="830"/>
        <v>0</v>
      </c>
      <c r="HA894">
        <v>0</v>
      </c>
      <c r="HB894">
        <v>0</v>
      </c>
      <c r="HC894">
        <f t="shared" si="831"/>
        <v>0</v>
      </c>
      <c r="IK894">
        <v>0</v>
      </c>
    </row>
    <row r="895" spans="1:255">
      <c r="A895" s="2">
        <v>17</v>
      </c>
      <c r="B895" s="2">
        <v>1</v>
      </c>
      <c r="C895" s="2"/>
      <c r="D895" s="2"/>
      <c r="E895" s="2" t="s">
        <v>427</v>
      </c>
      <c r="F895" s="2" t="s">
        <v>424</v>
      </c>
      <c r="G895" s="2" t="s">
        <v>428</v>
      </c>
      <c r="H895" s="2" t="s">
        <v>40</v>
      </c>
      <c r="I895" s="2">
        <v>2</v>
      </c>
      <c r="J895" s="2">
        <v>0</v>
      </c>
      <c r="K895" s="2"/>
      <c r="L895" s="2"/>
      <c r="M895" s="2"/>
      <c r="N895" s="2"/>
      <c r="O895" s="2">
        <f t="shared" si="797"/>
        <v>0</v>
      </c>
      <c r="P895" s="2">
        <f t="shared" si="798"/>
        <v>0</v>
      </c>
      <c r="Q895" s="2">
        <f t="shared" si="799"/>
        <v>0</v>
      </c>
      <c r="R895" s="2">
        <f t="shared" si="800"/>
        <v>0</v>
      </c>
      <c r="S895" s="2">
        <f t="shared" si="801"/>
        <v>0</v>
      </c>
      <c r="T895" s="2">
        <f t="shared" si="802"/>
        <v>0</v>
      </c>
      <c r="U895" s="2">
        <f t="shared" si="803"/>
        <v>0</v>
      </c>
      <c r="V895" s="2">
        <f t="shared" si="804"/>
        <v>0</v>
      </c>
      <c r="W895" s="2">
        <f t="shared" si="805"/>
        <v>0</v>
      </c>
      <c r="X895" s="2">
        <f t="shared" si="806"/>
        <v>0</v>
      </c>
      <c r="Y895" s="2">
        <f t="shared" si="807"/>
        <v>0</v>
      </c>
      <c r="Z895" s="2"/>
      <c r="AA895" s="2">
        <v>33304975</v>
      </c>
      <c r="AB895" s="2">
        <f t="shared" si="808"/>
        <v>0</v>
      </c>
      <c r="AC895" s="2">
        <f t="shared" si="809"/>
        <v>0</v>
      </c>
      <c r="AD895" s="2">
        <f t="shared" si="832"/>
        <v>0</v>
      </c>
      <c r="AE895" s="2">
        <f t="shared" si="833"/>
        <v>0</v>
      </c>
      <c r="AF895" s="2">
        <f t="shared" si="833"/>
        <v>0</v>
      </c>
      <c r="AG895" s="2">
        <f t="shared" si="810"/>
        <v>0</v>
      </c>
      <c r="AH895" s="2">
        <f t="shared" si="834"/>
        <v>0</v>
      </c>
      <c r="AI895" s="2">
        <f t="shared" si="834"/>
        <v>0</v>
      </c>
      <c r="AJ895" s="2">
        <f t="shared" si="811"/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1</v>
      </c>
      <c r="AW895" s="2">
        <v>1</v>
      </c>
      <c r="AX895" s="2"/>
      <c r="AY895" s="2"/>
      <c r="AZ895" s="2">
        <v>1</v>
      </c>
      <c r="BA895" s="2">
        <v>1</v>
      </c>
      <c r="BB895" s="2">
        <v>1</v>
      </c>
      <c r="BC895" s="2">
        <v>1</v>
      </c>
      <c r="BD895" s="2" t="s">
        <v>3</v>
      </c>
      <c r="BE895" s="2" t="s">
        <v>3</v>
      </c>
      <c r="BF895" s="2" t="s">
        <v>3</v>
      </c>
      <c r="BG895" s="2" t="s">
        <v>3</v>
      </c>
      <c r="BH895" s="2">
        <v>3</v>
      </c>
      <c r="BI895" s="2">
        <v>1</v>
      </c>
      <c r="BJ895" s="2" t="s">
        <v>3</v>
      </c>
      <c r="BK895" s="2"/>
      <c r="BL895" s="2"/>
      <c r="BM895" s="2">
        <v>1100</v>
      </c>
      <c r="BN895" s="2">
        <v>0</v>
      </c>
      <c r="BO895" s="2" t="s">
        <v>3</v>
      </c>
      <c r="BP895" s="2">
        <v>0</v>
      </c>
      <c r="BQ895" s="2">
        <v>14</v>
      </c>
      <c r="BR895" s="2">
        <v>0</v>
      </c>
      <c r="BS895" s="2">
        <v>1</v>
      </c>
      <c r="BT895" s="2">
        <v>1</v>
      </c>
      <c r="BU895" s="2">
        <v>1</v>
      </c>
      <c r="BV895" s="2">
        <v>1</v>
      </c>
      <c r="BW895" s="2">
        <v>1</v>
      </c>
      <c r="BX895" s="2">
        <v>1</v>
      </c>
      <c r="BY895" s="2" t="s">
        <v>3</v>
      </c>
      <c r="BZ895" s="2">
        <v>0</v>
      </c>
      <c r="CA895" s="2">
        <v>0</v>
      </c>
      <c r="CB895" s="2"/>
      <c r="CC895" s="2"/>
      <c r="CD895" s="2"/>
      <c r="CE895" s="2">
        <v>0</v>
      </c>
      <c r="CF895" s="2">
        <v>0</v>
      </c>
      <c r="CG895" s="2">
        <v>0</v>
      </c>
      <c r="CH895" s="2"/>
      <c r="CI895" s="2"/>
      <c r="CJ895" s="2"/>
      <c r="CK895" s="2"/>
      <c r="CL895" s="2"/>
      <c r="CM895" s="2">
        <v>0</v>
      </c>
      <c r="CN895" s="2" t="s">
        <v>3</v>
      </c>
      <c r="CO895" s="2">
        <v>0</v>
      </c>
      <c r="CP895" s="2">
        <f t="shared" si="812"/>
        <v>0</v>
      </c>
      <c r="CQ895" s="2">
        <f t="shared" si="813"/>
        <v>0</v>
      </c>
      <c r="CR895" s="2">
        <f t="shared" si="814"/>
        <v>0</v>
      </c>
      <c r="CS895" s="2">
        <f t="shared" si="815"/>
        <v>0</v>
      </c>
      <c r="CT895" s="2">
        <f t="shared" si="816"/>
        <v>0</v>
      </c>
      <c r="CU895" s="2">
        <f t="shared" si="817"/>
        <v>0</v>
      </c>
      <c r="CV895" s="2">
        <f t="shared" si="818"/>
        <v>0</v>
      </c>
      <c r="CW895" s="2">
        <f t="shared" si="819"/>
        <v>0</v>
      </c>
      <c r="CX895" s="2">
        <f t="shared" si="820"/>
        <v>0</v>
      </c>
      <c r="CY895" s="2">
        <f t="shared" si="821"/>
        <v>0</v>
      </c>
      <c r="CZ895" s="2">
        <f t="shared" si="822"/>
        <v>0</v>
      </c>
      <c r="DA895" s="2"/>
      <c r="DB895" s="2"/>
      <c r="DC895" s="2" t="s">
        <v>3</v>
      </c>
      <c r="DD895" s="2" t="s">
        <v>3</v>
      </c>
      <c r="DE895" s="2" t="s">
        <v>3</v>
      </c>
      <c r="DF895" s="2" t="s">
        <v>3</v>
      </c>
      <c r="DG895" s="2" t="s">
        <v>3</v>
      </c>
      <c r="DH895" s="2" t="s">
        <v>3</v>
      </c>
      <c r="DI895" s="2" t="s">
        <v>3</v>
      </c>
      <c r="DJ895" s="2" t="s">
        <v>3</v>
      </c>
      <c r="DK895" s="2" t="s">
        <v>3</v>
      </c>
      <c r="DL895" s="2" t="s">
        <v>3</v>
      </c>
      <c r="DM895" s="2" t="s">
        <v>3</v>
      </c>
      <c r="DN895" s="2">
        <v>0</v>
      </c>
      <c r="DO895" s="2">
        <v>0</v>
      </c>
      <c r="DP895" s="2">
        <v>1</v>
      </c>
      <c r="DQ895" s="2">
        <v>1</v>
      </c>
      <c r="DR895" s="2"/>
      <c r="DS895" s="2"/>
      <c r="DT895" s="2"/>
      <c r="DU895" s="2">
        <v>1010</v>
      </c>
      <c r="DV895" s="2" t="s">
        <v>40</v>
      </c>
      <c r="DW895" s="2" t="s">
        <v>40</v>
      </c>
      <c r="DX895" s="2">
        <v>1</v>
      </c>
      <c r="DY895" s="2"/>
      <c r="DZ895" s="2"/>
      <c r="EA895" s="2"/>
      <c r="EB895" s="2"/>
      <c r="EC895" s="2"/>
      <c r="ED895" s="2"/>
      <c r="EE895" s="2">
        <v>31102366</v>
      </c>
      <c r="EF895" s="2">
        <v>8</v>
      </c>
      <c r="EG895" s="2" t="s">
        <v>34</v>
      </c>
      <c r="EH895" s="2">
        <v>0</v>
      </c>
      <c r="EI895" s="2" t="s">
        <v>3</v>
      </c>
      <c r="EJ895" s="2">
        <v>1</v>
      </c>
      <c r="EK895" s="2">
        <v>1100</v>
      </c>
      <c r="EL895" s="2" t="s">
        <v>41</v>
      </c>
      <c r="EM895" s="2" t="s">
        <v>42</v>
      </c>
      <c r="EN895" s="2"/>
      <c r="EO895" s="2" t="s">
        <v>3</v>
      </c>
      <c r="EP895" s="2"/>
      <c r="EQ895" s="2">
        <v>0</v>
      </c>
      <c r="ER895" s="2">
        <v>0</v>
      </c>
      <c r="ES895" s="2">
        <v>0</v>
      </c>
      <c r="ET895" s="2">
        <v>0</v>
      </c>
      <c r="EU895" s="2">
        <v>0</v>
      </c>
      <c r="EV895" s="2">
        <v>0</v>
      </c>
      <c r="EW895" s="2">
        <v>0</v>
      </c>
      <c r="EX895" s="2">
        <v>0</v>
      </c>
      <c r="EY895" s="2">
        <v>0</v>
      </c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>
        <v>0</v>
      </c>
      <c r="FR895" s="2">
        <f t="shared" si="823"/>
        <v>0</v>
      </c>
      <c r="FS895" s="2">
        <v>0</v>
      </c>
      <c r="FT895" s="2"/>
      <c r="FU895" s="2"/>
      <c r="FV895" s="2"/>
      <c r="FW895" s="2"/>
      <c r="FX895" s="2">
        <v>0</v>
      </c>
      <c r="FY895" s="2">
        <v>0</v>
      </c>
      <c r="FZ895" s="2"/>
      <c r="GA895" s="2" t="s">
        <v>3</v>
      </c>
      <c r="GB895" s="2"/>
      <c r="GC895" s="2"/>
      <c r="GD895" s="2">
        <v>1</v>
      </c>
      <c r="GE895" s="2"/>
      <c r="GF895" s="2">
        <v>276361987</v>
      </c>
      <c r="GG895" s="2">
        <v>2</v>
      </c>
      <c r="GH895" s="2">
        <v>0</v>
      </c>
      <c r="GI895" s="2">
        <v>-2</v>
      </c>
      <c r="GJ895" s="2">
        <v>0</v>
      </c>
      <c r="GK895" s="2">
        <v>0</v>
      </c>
      <c r="GL895" s="2">
        <f t="shared" si="824"/>
        <v>0</v>
      </c>
      <c r="GM895" s="2">
        <f t="shared" si="825"/>
        <v>0</v>
      </c>
      <c r="GN895" s="2">
        <f t="shared" si="826"/>
        <v>0</v>
      </c>
      <c r="GO895" s="2">
        <f t="shared" si="827"/>
        <v>0</v>
      </c>
      <c r="GP895" s="2">
        <f t="shared" si="828"/>
        <v>0</v>
      </c>
      <c r="GQ895" s="2"/>
      <c r="GR895" s="2">
        <v>0</v>
      </c>
      <c r="GS895" s="2">
        <v>3</v>
      </c>
      <c r="GT895" s="2">
        <v>0</v>
      </c>
      <c r="GU895" s="2" t="s">
        <v>3</v>
      </c>
      <c r="GV895" s="2">
        <f t="shared" si="829"/>
        <v>0</v>
      </c>
      <c r="GW895" s="2">
        <v>1</v>
      </c>
      <c r="GX895" s="2">
        <f t="shared" si="830"/>
        <v>0</v>
      </c>
      <c r="GY895" s="2"/>
      <c r="GZ895" s="2"/>
      <c r="HA895" s="2">
        <v>0</v>
      </c>
      <c r="HB895" s="2">
        <v>0</v>
      </c>
      <c r="HC895" s="2">
        <f t="shared" si="831"/>
        <v>0</v>
      </c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>
        <v>0</v>
      </c>
      <c r="IL895" s="2"/>
      <c r="IM895" s="2"/>
      <c r="IN895" s="2"/>
      <c r="IO895" s="2"/>
      <c r="IP895" s="2"/>
      <c r="IQ895" s="2"/>
      <c r="IR895" s="2"/>
      <c r="IS895" s="2"/>
      <c r="IT895" s="2"/>
      <c r="IU895" s="2"/>
    </row>
    <row r="896" spans="1:255">
      <c r="A896">
        <v>17</v>
      </c>
      <c r="B896">
        <v>1</v>
      </c>
      <c r="E896" t="s">
        <v>427</v>
      </c>
      <c r="F896" t="s">
        <v>424</v>
      </c>
      <c r="G896" t="s">
        <v>428</v>
      </c>
      <c r="H896" t="s">
        <v>40</v>
      </c>
      <c r="I896">
        <v>2</v>
      </c>
      <c r="J896">
        <v>0</v>
      </c>
      <c r="O896">
        <f t="shared" si="797"/>
        <v>5232.28</v>
      </c>
      <c r="P896">
        <f t="shared" si="798"/>
        <v>5232.28</v>
      </c>
      <c r="Q896">
        <f t="shared" si="799"/>
        <v>0</v>
      </c>
      <c r="R896">
        <f t="shared" si="800"/>
        <v>0</v>
      </c>
      <c r="S896">
        <f t="shared" si="801"/>
        <v>0</v>
      </c>
      <c r="T896">
        <f t="shared" si="802"/>
        <v>0</v>
      </c>
      <c r="U896">
        <f t="shared" si="803"/>
        <v>0</v>
      </c>
      <c r="V896">
        <f t="shared" si="804"/>
        <v>0</v>
      </c>
      <c r="W896">
        <f t="shared" si="805"/>
        <v>0</v>
      </c>
      <c r="X896">
        <f t="shared" si="806"/>
        <v>0</v>
      </c>
      <c r="Y896">
        <f t="shared" si="807"/>
        <v>0</v>
      </c>
      <c r="AA896">
        <v>33304960</v>
      </c>
      <c r="AB896">
        <f t="shared" si="808"/>
        <v>2616.14</v>
      </c>
      <c r="AC896">
        <f t="shared" si="809"/>
        <v>2616.14</v>
      </c>
      <c r="AD896">
        <f t="shared" si="832"/>
        <v>0</v>
      </c>
      <c r="AE896">
        <f t="shared" si="833"/>
        <v>0</v>
      </c>
      <c r="AF896">
        <f t="shared" si="833"/>
        <v>0</v>
      </c>
      <c r="AG896">
        <f t="shared" si="810"/>
        <v>0</v>
      </c>
      <c r="AH896">
        <f t="shared" si="834"/>
        <v>0</v>
      </c>
      <c r="AI896">
        <f t="shared" si="834"/>
        <v>0</v>
      </c>
      <c r="AJ896">
        <f t="shared" si="811"/>
        <v>0</v>
      </c>
      <c r="AK896">
        <v>2616.1400000000003</v>
      </c>
      <c r="AL896">
        <v>2616.1400000000003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1</v>
      </c>
      <c r="AW896">
        <v>1</v>
      </c>
      <c r="AZ896">
        <v>1</v>
      </c>
      <c r="BA896">
        <v>1</v>
      </c>
      <c r="BB896">
        <v>1</v>
      </c>
      <c r="BC896">
        <v>1</v>
      </c>
      <c r="BD896" t="s">
        <v>3</v>
      </c>
      <c r="BE896" t="s">
        <v>3</v>
      </c>
      <c r="BF896" t="s">
        <v>3</v>
      </c>
      <c r="BG896" t="s">
        <v>3</v>
      </c>
      <c r="BH896">
        <v>3</v>
      </c>
      <c r="BI896">
        <v>1</v>
      </c>
      <c r="BJ896" t="s">
        <v>3</v>
      </c>
      <c r="BM896">
        <v>1100</v>
      </c>
      <c r="BN896">
        <v>0</v>
      </c>
      <c r="BO896" t="s">
        <v>3</v>
      </c>
      <c r="BP896">
        <v>0</v>
      </c>
      <c r="BQ896">
        <v>14</v>
      </c>
      <c r="BR896">
        <v>0</v>
      </c>
      <c r="BS896">
        <v>1</v>
      </c>
      <c r="BT896">
        <v>1</v>
      </c>
      <c r="BU896">
        <v>1</v>
      </c>
      <c r="BV896">
        <v>1</v>
      </c>
      <c r="BW896">
        <v>1</v>
      </c>
      <c r="BX896">
        <v>1</v>
      </c>
      <c r="BY896" t="s">
        <v>3</v>
      </c>
      <c r="BZ896">
        <v>0</v>
      </c>
      <c r="CA896">
        <v>0</v>
      </c>
      <c r="CE896">
        <v>0</v>
      </c>
      <c r="CF896">
        <v>0</v>
      </c>
      <c r="CG896">
        <v>0</v>
      </c>
      <c r="CM896">
        <v>0</v>
      </c>
      <c r="CN896" t="s">
        <v>3</v>
      </c>
      <c r="CO896">
        <v>0</v>
      </c>
      <c r="CP896">
        <f t="shared" si="812"/>
        <v>5232.28</v>
      </c>
      <c r="CQ896">
        <f t="shared" si="813"/>
        <v>2616.14</v>
      </c>
      <c r="CR896">
        <f t="shared" si="814"/>
        <v>0</v>
      </c>
      <c r="CS896">
        <f t="shared" si="815"/>
        <v>0</v>
      </c>
      <c r="CT896">
        <f t="shared" si="816"/>
        <v>0</v>
      </c>
      <c r="CU896">
        <f t="shared" si="817"/>
        <v>0</v>
      </c>
      <c r="CV896">
        <f t="shared" si="818"/>
        <v>0</v>
      </c>
      <c r="CW896">
        <f t="shared" si="819"/>
        <v>0</v>
      </c>
      <c r="CX896">
        <f t="shared" si="820"/>
        <v>0</v>
      </c>
      <c r="CY896">
        <f t="shared" si="821"/>
        <v>0</v>
      </c>
      <c r="CZ896">
        <f t="shared" si="822"/>
        <v>0</v>
      </c>
      <c r="DC896" t="s">
        <v>3</v>
      </c>
      <c r="DD896" t="s">
        <v>3</v>
      </c>
      <c r="DE896" t="s">
        <v>3</v>
      </c>
      <c r="DF896" t="s">
        <v>3</v>
      </c>
      <c r="DG896" t="s">
        <v>3</v>
      </c>
      <c r="DH896" t="s">
        <v>3</v>
      </c>
      <c r="DI896" t="s">
        <v>3</v>
      </c>
      <c r="DJ896" t="s">
        <v>3</v>
      </c>
      <c r="DK896" t="s">
        <v>3</v>
      </c>
      <c r="DL896" t="s">
        <v>3</v>
      </c>
      <c r="DM896" t="s">
        <v>3</v>
      </c>
      <c r="DN896">
        <v>0</v>
      </c>
      <c r="DO896">
        <v>0</v>
      </c>
      <c r="DP896">
        <v>1</v>
      </c>
      <c r="DQ896">
        <v>1</v>
      </c>
      <c r="DU896">
        <v>1010</v>
      </c>
      <c r="DV896" t="s">
        <v>40</v>
      </c>
      <c r="DW896" t="s">
        <v>40</v>
      </c>
      <c r="DX896">
        <v>1</v>
      </c>
      <c r="EE896">
        <v>31102366</v>
      </c>
      <c r="EF896">
        <v>8</v>
      </c>
      <c r="EG896" t="s">
        <v>34</v>
      </c>
      <c r="EH896">
        <v>0</v>
      </c>
      <c r="EI896" t="s">
        <v>3</v>
      </c>
      <c r="EJ896">
        <v>1</v>
      </c>
      <c r="EK896">
        <v>1100</v>
      </c>
      <c r="EL896" t="s">
        <v>41</v>
      </c>
      <c r="EM896" t="s">
        <v>42</v>
      </c>
      <c r="EO896" t="s">
        <v>3</v>
      </c>
      <c r="EQ896">
        <v>0</v>
      </c>
      <c r="ER896">
        <v>2616.1400000000003</v>
      </c>
      <c r="ES896">
        <v>2616.1400000000003</v>
      </c>
      <c r="ET896">
        <v>0</v>
      </c>
      <c r="EU896">
        <v>0</v>
      </c>
      <c r="EV896">
        <v>0</v>
      </c>
      <c r="EW896">
        <v>0</v>
      </c>
      <c r="EX896">
        <v>0</v>
      </c>
      <c r="EY896">
        <v>0</v>
      </c>
      <c r="EZ896">
        <v>5</v>
      </c>
      <c r="FC896">
        <v>1</v>
      </c>
      <c r="FD896">
        <v>18</v>
      </c>
      <c r="FF896">
        <v>24130</v>
      </c>
      <c r="FQ896">
        <v>0</v>
      </c>
      <c r="FR896">
        <f t="shared" si="823"/>
        <v>0</v>
      </c>
      <c r="FS896">
        <v>0</v>
      </c>
      <c r="FX896">
        <v>0</v>
      </c>
      <c r="FY896">
        <v>0</v>
      </c>
      <c r="GA896" t="s">
        <v>429</v>
      </c>
      <c r="GD896">
        <v>1</v>
      </c>
      <c r="GF896">
        <v>276361987</v>
      </c>
      <c r="GG896">
        <v>2</v>
      </c>
      <c r="GH896">
        <v>3</v>
      </c>
      <c r="GI896">
        <v>3</v>
      </c>
      <c r="GJ896">
        <v>0</v>
      </c>
      <c r="GK896">
        <v>0</v>
      </c>
      <c r="GL896">
        <f t="shared" si="824"/>
        <v>0</v>
      </c>
      <c r="GM896">
        <f t="shared" si="825"/>
        <v>5232.28</v>
      </c>
      <c r="GN896">
        <f t="shared" si="826"/>
        <v>5232.28</v>
      </c>
      <c r="GO896">
        <f t="shared" si="827"/>
        <v>0</v>
      </c>
      <c r="GP896">
        <f t="shared" si="828"/>
        <v>0</v>
      </c>
      <c r="GR896">
        <v>1</v>
      </c>
      <c r="GS896">
        <v>1</v>
      </c>
      <c r="GT896">
        <v>0</v>
      </c>
      <c r="GU896" t="s">
        <v>3</v>
      </c>
      <c r="GV896">
        <f t="shared" si="829"/>
        <v>0</v>
      </c>
      <c r="GW896">
        <v>1</v>
      </c>
      <c r="GX896">
        <f t="shared" si="830"/>
        <v>0</v>
      </c>
      <c r="HA896">
        <v>0</v>
      </c>
      <c r="HB896">
        <v>0</v>
      </c>
      <c r="HC896">
        <f t="shared" si="831"/>
        <v>0</v>
      </c>
      <c r="IK896">
        <v>0</v>
      </c>
    </row>
    <row r="897" spans="1:255">
      <c r="A897" s="2">
        <v>17</v>
      </c>
      <c r="B897" s="2">
        <v>1</v>
      </c>
      <c r="C897" s="2">
        <f>ROW(SmtRes!A821)</f>
        <v>821</v>
      </c>
      <c r="D897" s="2">
        <f>ROW(EtalonRes!A942)</f>
        <v>942</v>
      </c>
      <c r="E897" s="2" t="s">
        <v>430</v>
      </c>
      <c r="F897" s="2" t="s">
        <v>431</v>
      </c>
      <c r="G897" s="2" t="s">
        <v>432</v>
      </c>
      <c r="H897" s="2" t="s">
        <v>433</v>
      </c>
      <c r="I897" s="2">
        <f>ROUND(58/100,9)</f>
        <v>0.57999999999999996</v>
      </c>
      <c r="J897" s="2">
        <v>0</v>
      </c>
      <c r="K897" s="2"/>
      <c r="L897" s="2"/>
      <c r="M897" s="2"/>
      <c r="N897" s="2"/>
      <c r="O897" s="2">
        <f t="shared" si="797"/>
        <v>550.83000000000004</v>
      </c>
      <c r="P897" s="2">
        <f t="shared" si="798"/>
        <v>294.43</v>
      </c>
      <c r="Q897" s="2">
        <f t="shared" si="799"/>
        <v>35.24</v>
      </c>
      <c r="R897" s="2">
        <f t="shared" si="800"/>
        <v>4.74</v>
      </c>
      <c r="S897" s="2">
        <f t="shared" si="801"/>
        <v>221.16</v>
      </c>
      <c r="T897" s="2">
        <f t="shared" si="802"/>
        <v>0</v>
      </c>
      <c r="U897" s="2">
        <f t="shared" si="803"/>
        <v>25.596791999999997</v>
      </c>
      <c r="V897" s="2">
        <f t="shared" si="804"/>
        <v>0.40889999999999993</v>
      </c>
      <c r="W897" s="2">
        <f t="shared" si="805"/>
        <v>0</v>
      </c>
      <c r="X897" s="2">
        <f t="shared" si="806"/>
        <v>203.31</v>
      </c>
      <c r="Y897" s="2">
        <f t="shared" si="807"/>
        <v>135.54</v>
      </c>
      <c r="Z897" s="2"/>
      <c r="AA897" s="2">
        <v>33304975</v>
      </c>
      <c r="AB897" s="2">
        <f t="shared" si="808"/>
        <v>949.71</v>
      </c>
      <c r="AC897" s="2">
        <f t="shared" si="809"/>
        <v>507.64</v>
      </c>
      <c r="AD897" s="2">
        <f>ROUND((((((ET897*1.2)*1.25))-(((EU897*1.2)*1.25)))+AE897),2)</f>
        <v>60.76</v>
      </c>
      <c r="AE897" s="2">
        <f>ROUND((((EU897*1.2)*1.25)),2)</f>
        <v>8.18</v>
      </c>
      <c r="AF897" s="2">
        <f>ROUND((((EV897*1.2)*1.15)),2)</f>
        <v>381.31</v>
      </c>
      <c r="AG897" s="2">
        <f t="shared" si="810"/>
        <v>0</v>
      </c>
      <c r="AH897" s="2">
        <f>(((EW897*1.2)*1.15))</f>
        <v>44.132399999999997</v>
      </c>
      <c r="AI897" s="2">
        <f>(((EX897*1.2)*1.25))</f>
        <v>0.70499999999999996</v>
      </c>
      <c r="AJ897" s="2">
        <f t="shared" si="811"/>
        <v>0</v>
      </c>
      <c r="AK897" s="2">
        <v>824.45</v>
      </c>
      <c r="AL897" s="2">
        <v>507.64</v>
      </c>
      <c r="AM897" s="2">
        <v>40.5</v>
      </c>
      <c r="AN897" s="2">
        <v>5.45</v>
      </c>
      <c r="AO897" s="2">
        <v>276.31</v>
      </c>
      <c r="AP897" s="2">
        <v>0</v>
      </c>
      <c r="AQ897" s="2">
        <v>31.98</v>
      </c>
      <c r="AR897" s="2">
        <v>0.47</v>
      </c>
      <c r="AS897" s="2">
        <v>0</v>
      </c>
      <c r="AT897" s="2">
        <v>90</v>
      </c>
      <c r="AU897" s="2">
        <v>60</v>
      </c>
      <c r="AV897" s="2">
        <v>1</v>
      </c>
      <c r="AW897" s="2">
        <v>1</v>
      </c>
      <c r="AX897" s="2"/>
      <c r="AY897" s="2"/>
      <c r="AZ897" s="2">
        <v>1</v>
      </c>
      <c r="BA897" s="2">
        <v>1</v>
      </c>
      <c r="BB897" s="2">
        <v>1</v>
      </c>
      <c r="BC897" s="2">
        <v>1</v>
      </c>
      <c r="BD897" s="2" t="s">
        <v>3</v>
      </c>
      <c r="BE897" s="2" t="s">
        <v>3</v>
      </c>
      <c r="BF897" s="2" t="s">
        <v>3</v>
      </c>
      <c r="BG897" s="2" t="s">
        <v>3</v>
      </c>
      <c r="BH897" s="2">
        <v>0</v>
      </c>
      <c r="BI897" s="2">
        <v>1</v>
      </c>
      <c r="BJ897" s="2" t="s">
        <v>434</v>
      </c>
      <c r="BK897" s="2"/>
      <c r="BL897" s="2"/>
      <c r="BM897" s="2">
        <v>26001</v>
      </c>
      <c r="BN897" s="2">
        <v>0</v>
      </c>
      <c r="BO897" s="2" t="s">
        <v>3</v>
      </c>
      <c r="BP897" s="2">
        <v>0</v>
      </c>
      <c r="BQ897" s="2">
        <v>2</v>
      </c>
      <c r="BR897" s="2">
        <v>0</v>
      </c>
      <c r="BS897" s="2">
        <v>1</v>
      </c>
      <c r="BT897" s="2">
        <v>1</v>
      </c>
      <c r="BU897" s="2">
        <v>1</v>
      </c>
      <c r="BV897" s="2">
        <v>1</v>
      </c>
      <c r="BW897" s="2">
        <v>1</v>
      </c>
      <c r="BX897" s="2">
        <v>1</v>
      </c>
      <c r="BY897" s="2" t="s">
        <v>3</v>
      </c>
      <c r="BZ897" s="2">
        <v>100</v>
      </c>
      <c r="CA897" s="2">
        <v>70</v>
      </c>
      <c r="CB897" s="2"/>
      <c r="CC897" s="2"/>
      <c r="CD897" s="2"/>
      <c r="CE897" s="2">
        <v>0</v>
      </c>
      <c r="CF897" s="2">
        <v>0</v>
      </c>
      <c r="CG897" s="2">
        <v>0</v>
      </c>
      <c r="CH897" s="2"/>
      <c r="CI897" s="2"/>
      <c r="CJ897" s="2"/>
      <c r="CK897" s="2"/>
      <c r="CL897" s="2"/>
      <c r="CM897" s="2">
        <v>0</v>
      </c>
      <c r="CN897" s="2" t="s">
        <v>954</v>
      </c>
      <c r="CO897" s="2">
        <v>0</v>
      </c>
      <c r="CP897" s="2">
        <f t="shared" si="812"/>
        <v>550.83000000000004</v>
      </c>
      <c r="CQ897" s="2">
        <f t="shared" si="813"/>
        <v>507.64</v>
      </c>
      <c r="CR897" s="2">
        <f t="shared" si="814"/>
        <v>60.76</v>
      </c>
      <c r="CS897" s="2">
        <f t="shared" si="815"/>
        <v>8.18</v>
      </c>
      <c r="CT897" s="2">
        <f t="shared" si="816"/>
        <v>381.31</v>
      </c>
      <c r="CU897" s="2">
        <f t="shared" si="817"/>
        <v>0</v>
      </c>
      <c r="CV897" s="2">
        <f t="shared" si="818"/>
        <v>44.132399999999997</v>
      </c>
      <c r="CW897" s="2">
        <f t="shared" si="819"/>
        <v>0.70499999999999996</v>
      </c>
      <c r="CX897" s="2">
        <f t="shared" si="820"/>
        <v>0</v>
      </c>
      <c r="CY897" s="2">
        <f t="shared" si="821"/>
        <v>203.31</v>
      </c>
      <c r="CZ897" s="2">
        <f t="shared" si="822"/>
        <v>135.54</v>
      </c>
      <c r="DA897" s="2"/>
      <c r="DB897" s="2"/>
      <c r="DC897" s="2" t="s">
        <v>3</v>
      </c>
      <c r="DD897" s="2" t="s">
        <v>3</v>
      </c>
      <c r="DE897" s="2" t="s">
        <v>21</v>
      </c>
      <c r="DF897" s="2" t="s">
        <v>21</v>
      </c>
      <c r="DG897" s="2" t="s">
        <v>22</v>
      </c>
      <c r="DH897" s="2" t="s">
        <v>3</v>
      </c>
      <c r="DI897" s="2" t="s">
        <v>22</v>
      </c>
      <c r="DJ897" s="2" t="s">
        <v>21</v>
      </c>
      <c r="DK897" s="2" t="s">
        <v>3</v>
      </c>
      <c r="DL897" s="2" t="s">
        <v>3</v>
      </c>
      <c r="DM897" s="2" t="s">
        <v>3</v>
      </c>
      <c r="DN897" s="2">
        <v>0</v>
      </c>
      <c r="DO897" s="2">
        <v>0</v>
      </c>
      <c r="DP897" s="2">
        <v>1</v>
      </c>
      <c r="DQ897" s="2">
        <v>1</v>
      </c>
      <c r="DR897" s="2"/>
      <c r="DS897" s="2"/>
      <c r="DT897" s="2"/>
      <c r="DU897" s="2">
        <v>1005</v>
      </c>
      <c r="DV897" s="2" t="s">
        <v>433</v>
      </c>
      <c r="DW897" s="2" t="s">
        <v>433</v>
      </c>
      <c r="DX897" s="2">
        <v>100</v>
      </c>
      <c r="DY897" s="2"/>
      <c r="DZ897" s="2"/>
      <c r="EA897" s="2"/>
      <c r="EB897" s="2"/>
      <c r="EC897" s="2"/>
      <c r="ED897" s="2"/>
      <c r="EE897" s="2">
        <v>31102226</v>
      </c>
      <c r="EF897" s="2">
        <v>2</v>
      </c>
      <c r="EG897" s="2" t="s">
        <v>23</v>
      </c>
      <c r="EH897" s="2">
        <v>0</v>
      </c>
      <c r="EI897" s="2" t="s">
        <v>3</v>
      </c>
      <c r="EJ897" s="2">
        <v>1</v>
      </c>
      <c r="EK897" s="2">
        <v>26001</v>
      </c>
      <c r="EL897" s="2" t="s">
        <v>435</v>
      </c>
      <c r="EM897" s="2" t="s">
        <v>436</v>
      </c>
      <c r="EN897" s="2"/>
      <c r="EO897" s="2" t="s">
        <v>26</v>
      </c>
      <c r="EP897" s="2"/>
      <c r="EQ897" s="2">
        <v>0</v>
      </c>
      <c r="ER897" s="2">
        <v>824.45</v>
      </c>
      <c r="ES897" s="2">
        <v>507.64</v>
      </c>
      <c r="ET897" s="2">
        <v>40.5</v>
      </c>
      <c r="EU897" s="2">
        <v>5.45</v>
      </c>
      <c r="EV897" s="2">
        <v>276.31</v>
      </c>
      <c r="EW897" s="2">
        <v>31.98</v>
      </c>
      <c r="EX897" s="2">
        <v>0.47</v>
      </c>
      <c r="EY897" s="2">
        <v>0</v>
      </c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>
        <v>0</v>
      </c>
      <c r="FR897" s="2">
        <f t="shared" si="823"/>
        <v>0</v>
      </c>
      <c r="FS897" s="2">
        <v>0</v>
      </c>
      <c r="FT897" s="2" t="s">
        <v>27</v>
      </c>
      <c r="FU897" s="2" t="s">
        <v>28</v>
      </c>
      <c r="FV897" s="2"/>
      <c r="FW897" s="2"/>
      <c r="FX897" s="2">
        <v>90</v>
      </c>
      <c r="FY897" s="2">
        <v>59.5</v>
      </c>
      <c r="FZ897" s="2"/>
      <c r="GA897" s="2" t="s">
        <v>3</v>
      </c>
      <c r="GB897" s="2"/>
      <c r="GC897" s="2"/>
      <c r="GD897" s="2">
        <v>1</v>
      </c>
      <c r="GE897" s="2"/>
      <c r="GF897" s="2">
        <v>1906941050</v>
      </c>
      <c r="GG897" s="2">
        <v>2</v>
      </c>
      <c r="GH897" s="2">
        <v>1</v>
      </c>
      <c r="GI897" s="2">
        <v>-2</v>
      </c>
      <c r="GJ897" s="2">
        <v>0</v>
      </c>
      <c r="GK897" s="2">
        <v>0</v>
      </c>
      <c r="GL897" s="2">
        <f t="shared" si="824"/>
        <v>0</v>
      </c>
      <c r="GM897" s="2">
        <f t="shared" si="825"/>
        <v>889.68</v>
      </c>
      <c r="GN897" s="2">
        <f t="shared" si="826"/>
        <v>889.68</v>
      </c>
      <c r="GO897" s="2">
        <f t="shared" si="827"/>
        <v>0</v>
      </c>
      <c r="GP897" s="2">
        <f t="shared" si="828"/>
        <v>0</v>
      </c>
      <c r="GQ897" s="2"/>
      <c r="GR897" s="2">
        <v>0</v>
      </c>
      <c r="GS897" s="2">
        <v>3</v>
      </c>
      <c r="GT897" s="2">
        <v>0</v>
      </c>
      <c r="GU897" s="2" t="s">
        <v>3</v>
      </c>
      <c r="GV897" s="2">
        <f t="shared" si="829"/>
        <v>0</v>
      </c>
      <c r="GW897" s="2">
        <v>1</v>
      </c>
      <c r="GX897" s="2">
        <f t="shared" si="830"/>
        <v>0</v>
      </c>
      <c r="GY897" s="2"/>
      <c r="GZ897" s="2"/>
      <c r="HA897" s="2">
        <v>0</v>
      </c>
      <c r="HB897" s="2">
        <v>0</v>
      </c>
      <c r="HC897" s="2">
        <f t="shared" si="831"/>
        <v>0</v>
      </c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>
        <v>0</v>
      </c>
      <c r="IL897" s="2"/>
      <c r="IM897" s="2"/>
      <c r="IN897" s="2"/>
      <c r="IO897" s="2"/>
      <c r="IP897" s="2"/>
      <c r="IQ897" s="2"/>
      <c r="IR897" s="2"/>
      <c r="IS897" s="2"/>
      <c r="IT897" s="2"/>
      <c r="IU897" s="2"/>
    </row>
    <row r="898" spans="1:255">
      <c r="A898">
        <v>17</v>
      </c>
      <c r="B898">
        <v>1</v>
      </c>
      <c r="C898">
        <f>ROW(SmtRes!A830)</f>
        <v>830</v>
      </c>
      <c r="D898">
        <f>ROW(EtalonRes!A952)</f>
        <v>952</v>
      </c>
      <c r="E898" t="s">
        <v>430</v>
      </c>
      <c r="F898" t="s">
        <v>431</v>
      </c>
      <c r="G898" t="s">
        <v>432</v>
      </c>
      <c r="H898" t="s">
        <v>433</v>
      </c>
      <c r="I898">
        <f>ROUND(58/100,9)</f>
        <v>0.57999999999999996</v>
      </c>
      <c r="J898">
        <v>0</v>
      </c>
      <c r="O898">
        <f t="shared" si="797"/>
        <v>550.83000000000004</v>
      </c>
      <c r="P898">
        <f t="shared" si="798"/>
        <v>294.43</v>
      </c>
      <c r="Q898">
        <f t="shared" si="799"/>
        <v>35.24</v>
      </c>
      <c r="R898">
        <f t="shared" si="800"/>
        <v>4.74</v>
      </c>
      <c r="S898">
        <f t="shared" si="801"/>
        <v>221.16</v>
      </c>
      <c r="T898">
        <f t="shared" si="802"/>
        <v>0</v>
      </c>
      <c r="U898">
        <f t="shared" si="803"/>
        <v>25.596791999999997</v>
      </c>
      <c r="V898">
        <f t="shared" si="804"/>
        <v>0.40889999999999993</v>
      </c>
      <c r="W898">
        <f t="shared" si="805"/>
        <v>0</v>
      </c>
      <c r="X898">
        <f t="shared" si="806"/>
        <v>203.31</v>
      </c>
      <c r="Y898">
        <f t="shared" si="807"/>
        <v>135.54</v>
      </c>
      <c r="AA898">
        <v>33304960</v>
      </c>
      <c r="AB898">
        <f t="shared" si="808"/>
        <v>949.71</v>
      </c>
      <c r="AC898">
        <f t="shared" si="809"/>
        <v>507.64</v>
      </c>
      <c r="AD898">
        <f>ROUND((((((ET898*1.2)*1.25))-(((EU898*1.2)*1.25)))+AE898),2)</f>
        <v>60.76</v>
      </c>
      <c r="AE898">
        <f>ROUND((((EU898*1.2)*1.25)),2)</f>
        <v>8.18</v>
      </c>
      <c r="AF898">
        <f>ROUND((((EV898*1.2)*1.15)),2)</f>
        <v>381.31</v>
      </c>
      <c r="AG898">
        <f t="shared" si="810"/>
        <v>0</v>
      </c>
      <c r="AH898">
        <f>(((EW898*1.2)*1.15))</f>
        <v>44.132399999999997</v>
      </c>
      <c r="AI898">
        <f>(((EX898*1.2)*1.25))</f>
        <v>0.70499999999999996</v>
      </c>
      <c r="AJ898">
        <f t="shared" si="811"/>
        <v>0</v>
      </c>
      <c r="AK898">
        <v>824.45</v>
      </c>
      <c r="AL898">
        <v>507.64</v>
      </c>
      <c r="AM898">
        <v>40.5</v>
      </c>
      <c r="AN898">
        <v>5.45</v>
      </c>
      <c r="AO898">
        <v>276.31</v>
      </c>
      <c r="AP898">
        <v>0</v>
      </c>
      <c r="AQ898">
        <v>31.98</v>
      </c>
      <c r="AR898">
        <v>0.47</v>
      </c>
      <c r="AS898">
        <v>0</v>
      </c>
      <c r="AT898">
        <v>90</v>
      </c>
      <c r="AU898">
        <v>60</v>
      </c>
      <c r="AV898">
        <v>1</v>
      </c>
      <c r="AW898">
        <v>1</v>
      </c>
      <c r="AZ898">
        <v>1</v>
      </c>
      <c r="BA898">
        <v>1</v>
      </c>
      <c r="BB898">
        <v>1</v>
      </c>
      <c r="BC898">
        <v>1</v>
      </c>
      <c r="BD898" t="s">
        <v>3</v>
      </c>
      <c r="BE898" t="s">
        <v>3</v>
      </c>
      <c r="BF898" t="s">
        <v>3</v>
      </c>
      <c r="BG898" t="s">
        <v>3</v>
      </c>
      <c r="BH898">
        <v>0</v>
      </c>
      <c r="BI898">
        <v>1</v>
      </c>
      <c r="BJ898" t="s">
        <v>434</v>
      </c>
      <c r="BM898">
        <v>26001</v>
      </c>
      <c r="BN898">
        <v>0</v>
      </c>
      <c r="BO898" t="s">
        <v>3</v>
      </c>
      <c r="BP898">
        <v>0</v>
      </c>
      <c r="BQ898">
        <v>2</v>
      </c>
      <c r="BR898">
        <v>0</v>
      </c>
      <c r="BS898">
        <v>1</v>
      </c>
      <c r="BT898">
        <v>1</v>
      </c>
      <c r="BU898">
        <v>1</v>
      </c>
      <c r="BV898">
        <v>1</v>
      </c>
      <c r="BW898">
        <v>1</v>
      </c>
      <c r="BX898">
        <v>1</v>
      </c>
      <c r="BY898" t="s">
        <v>3</v>
      </c>
      <c r="BZ898">
        <v>100</v>
      </c>
      <c r="CA898">
        <v>70</v>
      </c>
      <c r="CE898">
        <v>0</v>
      </c>
      <c r="CF898">
        <v>0</v>
      </c>
      <c r="CG898">
        <v>0</v>
      </c>
      <c r="CM898">
        <v>0</v>
      </c>
      <c r="CN898" t="s">
        <v>954</v>
      </c>
      <c r="CO898">
        <v>0</v>
      </c>
      <c r="CP898">
        <f t="shared" si="812"/>
        <v>550.83000000000004</v>
      </c>
      <c r="CQ898">
        <f t="shared" si="813"/>
        <v>507.64</v>
      </c>
      <c r="CR898">
        <f t="shared" si="814"/>
        <v>60.76</v>
      </c>
      <c r="CS898">
        <f t="shared" si="815"/>
        <v>8.18</v>
      </c>
      <c r="CT898">
        <f t="shared" si="816"/>
        <v>381.31</v>
      </c>
      <c r="CU898">
        <f t="shared" si="817"/>
        <v>0</v>
      </c>
      <c r="CV898">
        <f t="shared" si="818"/>
        <v>44.132399999999997</v>
      </c>
      <c r="CW898">
        <f t="shared" si="819"/>
        <v>0.70499999999999996</v>
      </c>
      <c r="CX898">
        <f t="shared" si="820"/>
        <v>0</v>
      </c>
      <c r="CY898">
        <f t="shared" si="821"/>
        <v>203.31</v>
      </c>
      <c r="CZ898">
        <f t="shared" si="822"/>
        <v>135.54</v>
      </c>
      <c r="DC898" t="s">
        <v>3</v>
      </c>
      <c r="DD898" t="s">
        <v>3</v>
      </c>
      <c r="DE898" t="s">
        <v>21</v>
      </c>
      <c r="DF898" t="s">
        <v>21</v>
      </c>
      <c r="DG898" t="s">
        <v>22</v>
      </c>
      <c r="DH898" t="s">
        <v>3</v>
      </c>
      <c r="DI898" t="s">
        <v>22</v>
      </c>
      <c r="DJ898" t="s">
        <v>21</v>
      </c>
      <c r="DK898" t="s">
        <v>3</v>
      </c>
      <c r="DL898" t="s">
        <v>3</v>
      </c>
      <c r="DM898" t="s">
        <v>3</v>
      </c>
      <c r="DN898">
        <v>0</v>
      </c>
      <c r="DO898">
        <v>0</v>
      </c>
      <c r="DP898">
        <v>1</v>
      </c>
      <c r="DQ898">
        <v>1</v>
      </c>
      <c r="DU898">
        <v>1005</v>
      </c>
      <c r="DV898" t="s">
        <v>433</v>
      </c>
      <c r="DW898" t="s">
        <v>433</v>
      </c>
      <c r="DX898">
        <v>100</v>
      </c>
      <c r="EE898">
        <v>31102226</v>
      </c>
      <c r="EF898">
        <v>2</v>
      </c>
      <c r="EG898" t="s">
        <v>23</v>
      </c>
      <c r="EH898">
        <v>0</v>
      </c>
      <c r="EI898" t="s">
        <v>3</v>
      </c>
      <c r="EJ898">
        <v>1</v>
      </c>
      <c r="EK898">
        <v>26001</v>
      </c>
      <c r="EL898" t="s">
        <v>435</v>
      </c>
      <c r="EM898" t="s">
        <v>436</v>
      </c>
      <c r="EO898" t="s">
        <v>26</v>
      </c>
      <c r="EQ898">
        <v>0</v>
      </c>
      <c r="ER898">
        <v>824.45</v>
      </c>
      <c r="ES898">
        <v>507.64</v>
      </c>
      <c r="ET898">
        <v>40.5</v>
      </c>
      <c r="EU898">
        <v>5.45</v>
      </c>
      <c r="EV898">
        <v>276.31</v>
      </c>
      <c r="EW898">
        <v>31.98</v>
      </c>
      <c r="EX898">
        <v>0.47</v>
      </c>
      <c r="EY898">
        <v>0</v>
      </c>
      <c r="FQ898">
        <v>0</v>
      </c>
      <c r="FR898">
        <f t="shared" si="823"/>
        <v>0</v>
      </c>
      <c r="FS898">
        <v>0</v>
      </c>
      <c r="FT898" t="s">
        <v>27</v>
      </c>
      <c r="FU898" t="s">
        <v>28</v>
      </c>
      <c r="FX898">
        <v>90</v>
      </c>
      <c r="FY898">
        <v>59.5</v>
      </c>
      <c r="GA898" t="s">
        <v>3</v>
      </c>
      <c r="GD898">
        <v>1</v>
      </c>
      <c r="GF898">
        <v>1906941050</v>
      </c>
      <c r="GG898">
        <v>2</v>
      </c>
      <c r="GH898">
        <v>1</v>
      </c>
      <c r="GI898">
        <v>-2</v>
      </c>
      <c r="GJ898">
        <v>0</v>
      </c>
      <c r="GK898">
        <v>0</v>
      </c>
      <c r="GL898">
        <f t="shared" si="824"/>
        <v>0</v>
      </c>
      <c r="GM898">
        <f t="shared" si="825"/>
        <v>889.68</v>
      </c>
      <c r="GN898">
        <f t="shared" si="826"/>
        <v>889.68</v>
      </c>
      <c r="GO898">
        <f t="shared" si="827"/>
        <v>0</v>
      </c>
      <c r="GP898">
        <f t="shared" si="828"/>
        <v>0</v>
      </c>
      <c r="GR898">
        <v>0</v>
      </c>
      <c r="GS898">
        <v>3</v>
      </c>
      <c r="GT898">
        <v>0</v>
      </c>
      <c r="GU898" t="s">
        <v>3</v>
      </c>
      <c r="GV898">
        <f t="shared" si="829"/>
        <v>0</v>
      </c>
      <c r="GW898">
        <v>1</v>
      </c>
      <c r="GX898">
        <f t="shared" si="830"/>
        <v>0</v>
      </c>
      <c r="HA898">
        <v>0</v>
      </c>
      <c r="HB898">
        <v>0</v>
      </c>
      <c r="HC898">
        <f t="shared" si="831"/>
        <v>0</v>
      </c>
      <c r="IK898">
        <v>0</v>
      </c>
    </row>
    <row r="899" spans="1:255">
      <c r="A899" s="2">
        <v>17</v>
      </c>
      <c r="B899" s="2">
        <v>1</v>
      </c>
      <c r="C899" s="2"/>
      <c r="D899" s="2"/>
      <c r="E899" s="2" t="s">
        <v>437</v>
      </c>
      <c r="F899" s="2" t="s">
        <v>438</v>
      </c>
      <c r="G899" s="2" t="s">
        <v>439</v>
      </c>
      <c r="H899" s="2" t="s">
        <v>258</v>
      </c>
      <c r="I899" s="2">
        <f>ROUND(58*0.04*1.15,9)</f>
        <v>2.6680000000000001</v>
      </c>
      <c r="J899" s="2">
        <v>0</v>
      </c>
      <c r="K899" s="2"/>
      <c r="L899" s="2"/>
      <c r="M899" s="2"/>
      <c r="N899" s="2"/>
      <c r="O899" s="2">
        <f t="shared" si="797"/>
        <v>5928.38</v>
      </c>
      <c r="P899" s="2">
        <f t="shared" si="798"/>
        <v>5928.38</v>
      </c>
      <c r="Q899" s="2">
        <f t="shared" si="799"/>
        <v>0</v>
      </c>
      <c r="R899" s="2">
        <f t="shared" si="800"/>
        <v>0</v>
      </c>
      <c r="S899" s="2">
        <f t="shared" si="801"/>
        <v>0</v>
      </c>
      <c r="T899" s="2">
        <f t="shared" si="802"/>
        <v>0</v>
      </c>
      <c r="U899" s="2">
        <f t="shared" si="803"/>
        <v>0</v>
      </c>
      <c r="V899" s="2">
        <f t="shared" si="804"/>
        <v>0</v>
      </c>
      <c r="W899" s="2">
        <f t="shared" si="805"/>
        <v>0</v>
      </c>
      <c r="X899" s="2">
        <f t="shared" si="806"/>
        <v>0</v>
      </c>
      <c r="Y899" s="2">
        <f t="shared" si="807"/>
        <v>0</v>
      </c>
      <c r="Z899" s="2"/>
      <c r="AA899" s="2">
        <v>33304975</v>
      </c>
      <c r="AB899" s="2">
        <f t="shared" si="808"/>
        <v>2222.0300000000002</v>
      </c>
      <c r="AC899" s="2">
        <f t="shared" si="809"/>
        <v>2222.0300000000002</v>
      </c>
      <c r="AD899" s="2">
        <f>ROUND((((ET899)-(EU899))+AE899),2)</f>
        <v>0</v>
      </c>
      <c r="AE899" s="2">
        <f>ROUND((EU899),2)</f>
        <v>0</v>
      </c>
      <c r="AF899" s="2">
        <f>ROUND((EV899),2)</f>
        <v>0</v>
      </c>
      <c r="AG899" s="2">
        <f t="shared" si="810"/>
        <v>0</v>
      </c>
      <c r="AH899" s="2">
        <f>(EW899)</f>
        <v>0</v>
      </c>
      <c r="AI899" s="2">
        <f>(EX899)</f>
        <v>0</v>
      </c>
      <c r="AJ899" s="2">
        <f t="shared" si="811"/>
        <v>0</v>
      </c>
      <c r="AK899" s="2">
        <v>2222.0300000000002</v>
      </c>
      <c r="AL899" s="2">
        <v>2222.0300000000002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1</v>
      </c>
      <c r="AW899" s="2">
        <v>1</v>
      </c>
      <c r="AX899" s="2"/>
      <c r="AY899" s="2"/>
      <c r="AZ899" s="2">
        <v>1</v>
      </c>
      <c r="BA899" s="2">
        <v>1</v>
      </c>
      <c r="BB899" s="2">
        <v>1</v>
      </c>
      <c r="BC899" s="2">
        <v>1</v>
      </c>
      <c r="BD899" s="2" t="s">
        <v>3</v>
      </c>
      <c r="BE899" s="2" t="s">
        <v>3</v>
      </c>
      <c r="BF899" s="2" t="s">
        <v>3</v>
      </c>
      <c r="BG899" s="2" t="s">
        <v>3</v>
      </c>
      <c r="BH899" s="2">
        <v>3</v>
      </c>
      <c r="BI899" s="2">
        <v>1</v>
      </c>
      <c r="BJ899" s="2" t="s">
        <v>440</v>
      </c>
      <c r="BK899" s="2"/>
      <c r="BL899" s="2"/>
      <c r="BM899" s="2">
        <v>500001</v>
      </c>
      <c r="BN899" s="2">
        <v>0</v>
      </c>
      <c r="BO899" s="2" t="s">
        <v>3</v>
      </c>
      <c r="BP899" s="2">
        <v>0</v>
      </c>
      <c r="BQ899" s="2">
        <v>8</v>
      </c>
      <c r="BR899" s="2">
        <v>0</v>
      </c>
      <c r="BS899" s="2">
        <v>1</v>
      </c>
      <c r="BT899" s="2">
        <v>1</v>
      </c>
      <c r="BU899" s="2">
        <v>1</v>
      </c>
      <c r="BV899" s="2">
        <v>1</v>
      </c>
      <c r="BW899" s="2">
        <v>1</v>
      </c>
      <c r="BX899" s="2">
        <v>1</v>
      </c>
      <c r="BY899" s="2" t="s">
        <v>3</v>
      </c>
      <c r="BZ899" s="2">
        <v>0</v>
      </c>
      <c r="CA899" s="2">
        <v>0</v>
      </c>
      <c r="CB899" s="2"/>
      <c r="CC899" s="2"/>
      <c r="CD899" s="2"/>
      <c r="CE899" s="2">
        <v>0</v>
      </c>
      <c r="CF899" s="2">
        <v>0</v>
      </c>
      <c r="CG899" s="2">
        <v>0</v>
      </c>
      <c r="CH899" s="2"/>
      <c r="CI899" s="2"/>
      <c r="CJ899" s="2"/>
      <c r="CK899" s="2"/>
      <c r="CL899" s="2"/>
      <c r="CM899" s="2">
        <v>0</v>
      </c>
      <c r="CN899" s="2" t="s">
        <v>3</v>
      </c>
      <c r="CO899" s="2">
        <v>0</v>
      </c>
      <c r="CP899" s="2">
        <f t="shared" si="812"/>
        <v>5928.38</v>
      </c>
      <c r="CQ899" s="2">
        <f t="shared" si="813"/>
        <v>2222.0300000000002</v>
      </c>
      <c r="CR899" s="2">
        <f t="shared" si="814"/>
        <v>0</v>
      </c>
      <c r="CS899" s="2">
        <f t="shared" si="815"/>
        <v>0</v>
      </c>
      <c r="CT899" s="2">
        <f t="shared" si="816"/>
        <v>0</v>
      </c>
      <c r="CU899" s="2">
        <f t="shared" si="817"/>
        <v>0</v>
      </c>
      <c r="CV899" s="2">
        <f t="shared" si="818"/>
        <v>0</v>
      </c>
      <c r="CW899" s="2">
        <f t="shared" si="819"/>
        <v>0</v>
      </c>
      <c r="CX899" s="2">
        <f t="shared" si="820"/>
        <v>0</v>
      </c>
      <c r="CY899" s="2">
        <f t="shared" si="821"/>
        <v>0</v>
      </c>
      <c r="CZ899" s="2">
        <f t="shared" si="822"/>
        <v>0</v>
      </c>
      <c r="DA899" s="2"/>
      <c r="DB899" s="2"/>
      <c r="DC899" s="2" t="s">
        <v>3</v>
      </c>
      <c r="DD899" s="2" t="s">
        <v>3</v>
      </c>
      <c r="DE899" s="2" t="s">
        <v>3</v>
      </c>
      <c r="DF899" s="2" t="s">
        <v>3</v>
      </c>
      <c r="DG899" s="2" t="s">
        <v>3</v>
      </c>
      <c r="DH899" s="2" t="s">
        <v>3</v>
      </c>
      <c r="DI899" s="2" t="s">
        <v>3</v>
      </c>
      <c r="DJ899" s="2" t="s">
        <v>3</v>
      </c>
      <c r="DK899" s="2" t="s">
        <v>3</v>
      </c>
      <c r="DL899" s="2" t="s">
        <v>3</v>
      </c>
      <c r="DM899" s="2" t="s">
        <v>3</v>
      </c>
      <c r="DN899" s="2">
        <v>0</v>
      </c>
      <c r="DO899" s="2">
        <v>0</v>
      </c>
      <c r="DP899" s="2">
        <v>1</v>
      </c>
      <c r="DQ899" s="2">
        <v>1</v>
      </c>
      <c r="DR899" s="2"/>
      <c r="DS899" s="2"/>
      <c r="DT899" s="2"/>
      <c r="DU899" s="2">
        <v>1007</v>
      </c>
      <c r="DV899" s="2" t="s">
        <v>258</v>
      </c>
      <c r="DW899" s="2" t="s">
        <v>258</v>
      </c>
      <c r="DX899" s="2">
        <v>1</v>
      </c>
      <c r="DY899" s="2"/>
      <c r="DZ899" s="2"/>
      <c r="EA899" s="2"/>
      <c r="EB899" s="2"/>
      <c r="EC899" s="2"/>
      <c r="ED899" s="2"/>
      <c r="EE899" s="2">
        <v>31102119</v>
      </c>
      <c r="EF899" s="2">
        <v>8</v>
      </c>
      <c r="EG899" s="2" t="s">
        <v>34</v>
      </c>
      <c r="EH899" s="2">
        <v>0</v>
      </c>
      <c r="EI899" s="2" t="s">
        <v>3</v>
      </c>
      <c r="EJ899" s="2">
        <v>1</v>
      </c>
      <c r="EK899" s="2">
        <v>500001</v>
      </c>
      <c r="EL899" s="2" t="s">
        <v>35</v>
      </c>
      <c r="EM899" s="2" t="s">
        <v>36</v>
      </c>
      <c r="EN899" s="2"/>
      <c r="EO899" s="2" t="s">
        <v>3</v>
      </c>
      <c r="EP899" s="2"/>
      <c r="EQ899" s="2">
        <v>0</v>
      </c>
      <c r="ER899" s="2">
        <v>2222.0300000000002</v>
      </c>
      <c r="ES899" s="2">
        <v>2222.0300000000002</v>
      </c>
      <c r="ET899" s="2">
        <v>0</v>
      </c>
      <c r="EU899" s="2">
        <v>0</v>
      </c>
      <c r="EV899" s="2">
        <v>0</v>
      </c>
      <c r="EW899" s="2">
        <v>0</v>
      </c>
      <c r="EX899" s="2">
        <v>0</v>
      </c>
      <c r="EY899" s="2">
        <v>0</v>
      </c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>
        <v>0</v>
      </c>
      <c r="FR899" s="2">
        <f t="shared" si="823"/>
        <v>0</v>
      </c>
      <c r="FS899" s="2">
        <v>0</v>
      </c>
      <c r="FT899" s="2"/>
      <c r="FU899" s="2"/>
      <c r="FV899" s="2"/>
      <c r="FW899" s="2"/>
      <c r="FX899" s="2">
        <v>0</v>
      </c>
      <c r="FY899" s="2">
        <v>0</v>
      </c>
      <c r="FZ899" s="2"/>
      <c r="GA899" s="2" t="s">
        <v>3</v>
      </c>
      <c r="GB899" s="2"/>
      <c r="GC899" s="2"/>
      <c r="GD899" s="2">
        <v>1</v>
      </c>
      <c r="GE899" s="2"/>
      <c r="GF899" s="2">
        <v>2051966677</v>
      </c>
      <c r="GG899" s="2">
        <v>2</v>
      </c>
      <c r="GH899" s="2">
        <v>1</v>
      </c>
      <c r="GI899" s="2">
        <v>-2</v>
      </c>
      <c r="GJ899" s="2">
        <v>0</v>
      </c>
      <c r="GK899" s="2">
        <v>0</v>
      </c>
      <c r="GL899" s="2">
        <f t="shared" si="824"/>
        <v>0</v>
      </c>
      <c r="GM899" s="2">
        <f t="shared" si="825"/>
        <v>5928.38</v>
      </c>
      <c r="GN899" s="2">
        <f t="shared" si="826"/>
        <v>5928.38</v>
      </c>
      <c r="GO899" s="2">
        <f t="shared" si="827"/>
        <v>0</v>
      </c>
      <c r="GP899" s="2">
        <f t="shared" si="828"/>
        <v>0</v>
      </c>
      <c r="GQ899" s="2"/>
      <c r="GR899" s="2">
        <v>0</v>
      </c>
      <c r="GS899" s="2">
        <v>3</v>
      </c>
      <c r="GT899" s="2">
        <v>0</v>
      </c>
      <c r="GU899" s="2" t="s">
        <v>3</v>
      </c>
      <c r="GV899" s="2">
        <f t="shared" si="829"/>
        <v>0</v>
      </c>
      <c r="GW899" s="2">
        <v>1</v>
      </c>
      <c r="GX899" s="2">
        <f t="shared" si="830"/>
        <v>0</v>
      </c>
      <c r="GY899" s="2"/>
      <c r="GZ899" s="2"/>
      <c r="HA899" s="2">
        <v>0</v>
      </c>
      <c r="HB899" s="2">
        <v>0</v>
      </c>
      <c r="HC899" s="2">
        <f t="shared" si="831"/>
        <v>0</v>
      </c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>
        <v>0</v>
      </c>
      <c r="IL899" s="2"/>
      <c r="IM899" s="2"/>
      <c r="IN899" s="2"/>
      <c r="IO899" s="2"/>
      <c r="IP899" s="2"/>
      <c r="IQ899" s="2"/>
      <c r="IR899" s="2"/>
      <c r="IS899" s="2"/>
      <c r="IT899" s="2"/>
      <c r="IU899" s="2"/>
    </row>
    <row r="900" spans="1:255">
      <c r="A900">
        <v>17</v>
      </c>
      <c r="B900">
        <v>1</v>
      </c>
      <c r="E900" t="s">
        <v>437</v>
      </c>
      <c r="F900" t="s">
        <v>438</v>
      </c>
      <c r="G900" t="s">
        <v>439</v>
      </c>
      <c r="H900" t="s">
        <v>258</v>
      </c>
      <c r="I900">
        <f>ROUND(58*0.04*1.15,9)</f>
        <v>2.6680000000000001</v>
      </c>
      <c r="J900">
        <v>0</v>
      </c>
      <c r="O900">
        <f t="shared" si="797"/>
        <v>5928.38</v>
      </c>
      <c r="P900">
        <f t="shared" si="798"/>
        <v>5928.38</v>
      </c>
      <c r="Q900">
        <f t="shared" si="799"/>
        <v>0</v>
      </c>
      <c r="R900">
        <f t="shared" si="800"/>
        <v>0</v>
      </c>
      <c r="S900">
        <f t="shared" si="801"/>
        <v>0</v>
      </c>
      <c r="T900">
        <f t="shared" si="802"/>
        <v>0</v>
      </c>
      <c r="U900">
        <f t="shared" si="803"/>
        <v>0</v>
      </c>
      <c r="V900">
        <f t="shared" si="804"/>
        <v>0</v>
      </c>
      <c r="W900">
        <f t="shared" si="805"/>
        <v>0</v>
      </c>
      <c r="X900">
        <f t="shared" si="806"/>
        <v>0</v>
      </c>
      <c r="Y900">
        <f t="shared" si="807"/>
        <v>0</v>
      </c>
      <c r="AA900">
        <v>33304960</v>
      </c>
      <c r="AB900">
        <f t="shared" si="808"/>
        <v>2222.0300000000002</v>
      </c>
      <c r="AC900">
        <f t="shared" si="809"/>
        <v>2222.0300000000002</v>
      </c>
      <c r="AD900">
        <f>ROUND((((ET900)-(EU900))+AE900),2)</f>
        <v>0</v>
      </c>
      <c r="AE900">
        <f>ROUND((EU900),2)</f>
        <v>0</v>
      </c>
      <c r="AF900">
        <f>ROUND((EV900),2)</f>
        <v>0</v>
      </c>
      <c r="AG900">
        <f t="shared" si="810"/>
        <v>0</v>
      </c>
      <c r="AH900">
        <f>(EW900)</f>
        <v>0</v>
      </c>
      <c r="AI900">
        <f>(EX900)</f>
        <v>0</v>
      </c>
      <c r="AJ900">
        <f t="shared" si="811"/>
        <v>0</v>
      </c>
      <c r="AK900">
        <v>2222.0300000000002</v>
      </c>
      <c r="AL900">
        <v>2222.0300000000002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1</v>
      </c>
      <c r="AW900">
        <v>1</v>
      </c>
      <c r="AZ900">
        <v>1</v>
      </c>
      <c r="BA900">
        <v>1</v>
      </c>
      <c r="BB900">
        <v>1</v>
      </c>
      <c r="BC900">
        <v>1</v>
      </c>
      <c r="BD900" t="s">
        <v>3</v>
      </c>
      <c r="BE900" t="s">
        <v>3</v>
      </c>
      <c r="BF900" t="s">
        <v>3</v>
      </c>
      <c r="BG900" t="s">
        <v>3</v>
      </c>
      <c r="BH900">
        <v>3</v>
      </c>
      <c r="BI900">
        <v>1</v>
      </c>
      <c r="BJ900" t="s">
        <v>440</v>
      </c>
      <c r="BM900">
        <v>500001</v>
      </c>
      <c r="BN900">
        <v>0</v>
      </c>
      <c r="BO900" t="s">
        <v>3</v>
      </c>
      <c r="BP900">
        <v>0</v>
      </c>
      <c r="BQ900">
        <v>8</v>
      </c>
      <c r="BR900">
        <v>0</v>
      </c>
      <c r="BS900">
        <v>1</v>
      </c>
      <c r="BT900">
        <v>1</v>
      </c>
      <c r="BU900">
        <v>1</v>
      </c>
      <c r="BV900">
        <v>1</v>
      </c>
      <c r="BW900">
        <v>1</v>
      </c>
      <c r="BX900">
        <v>1</v>
      </c>
      <c r="BY900" t="s">
        <v>3</v>
      </c>
      <c r="BZ900">
        <v>0</v>
      </c>
      <c r="CA900">
        <v>0</v>
      </c>
      <c r="CE900">
        <v>0</v>
      </c>
      <c r="CF900">
        <v>0</v>
      </c>
      <c r="CG900">
        <v>0</v>
      </c>
      <c r="CM900">
        <v>0</v>
      </c>
      <c r="CN900" t="s">
        <v>3</v>
      </c>
      <c r="CO900">
        <v>0</v>
      </c>
      <c r="CP900">
        <f t="shared" si="812"/>
        <v>5928.38</v>
      </c>
      <c r="CQ900">
        <f t="shared" si="813"/>
        <v>2222.0300000000002</v>
      </c>
      <c r="CR900">
        <f t="shared" si="814"/>
        <v>0</v>
      </c>
      <c r="CS900">
        <f t="shared" si="815"/>
        <v>0</v>
      </c>
      <c r="CT900">
        <f t="shared" si="816"/>
        <v>0</v>
      </c>
      <c r="CU900">
        <f t="shared" si="817"/>
        <v>0</v>
      </c>
      <c r="CV900">
        <f t="shared" si="818"/>
        <v>0</v>
      </c>
      <c r="CW900">
        <f t="shared" si="819"/>
        <v>0</v>
      </c>
      <c r="CX900">
        <f t="shared" si="820"/>
        <v>0</v>
      </c>
      <c r="CY900">
        <f t="shared" si="821"/>
        <v>0</v>
      </c>
      <c r="CZ900">
        <f t="shared" si="822"/>
        <v>0</v>
      </c>
      <c r="DC900" t="s">
        <v>3</v>
      </c>
      <c r="DD900" t="s">
        <v>3</v>
      </c>
      <c r="DE900" t="s">
        <v>3</v>
      </c>
      <c r="DF900" t="s">
        <v>3</v>
      </c>
      <c r="DG900" t="s">
        <v>3</v>
      </c>
      <c r="DH900" t="s">
        <v>3</v>
      </c>
      <c r="DI900" t="s">
        <v>3</v>
      </c>
      <c r="DJ900" t="s">
        <v>3</v>
      </c>
      <c r="DK900" t="s">
        <v>3</v>
      </c>
      <c r="DL900" t="s">
        <v>3</v>
      </c>
      <c r="DM900" t="s">
        <v>3</v>
      </c>
      <c r="DN900">
        <v>0</v>
      </c>
      <c r="DO900">
        <v>0</v>
      </c>
      <c r="DP900">
        <v>1</v>
      </c>
      <c r="DQ900">
        <v>1</v>
      </c>
      <c r="DU900">
        <v>1007</v>
      </c>
      <c r="DV900" t="s">
        <v>258</v>
      </c>
      <c r="DW900" t="s">
        <v>258</v>
      </c>
      <c r="DX900">
        <v>1</v>
      </c>
      <c r="EE900">
        <v>31102119</v>
      </c>
      <c r="EF900">
        <v>8</v>
      </c>
      <c r="EG900" t="s">
        <v>34</v>
      </c>
      <c r="EH900">
        <v>0</v>
      </c>
      <c r="EI900" t="s">
        <v>3</v>
      </c>
      <c r="EJ900">
        <v>1</v>
      </c>
      <c r="EK900">
        <v>500001</v>
      </c>
      <c r="EL900" t="s">
        <v>35</v>
      </c>
      <c r="EM900" t="s">
        <v>36</v>
      </c>
      <c r="EO900" t="s">
        <v>3</v>
      </c>
      <c r="EQ900">
        <v>0</v>
      </c>
      <c r="ER900">
        <v>2222.0300000000002</v>
      </c>
      <c r="ES900">
        <v>2222.0300000000002</v>
      </c>
      <c r="ET900">
        <v>0</v>
      </c>
      <c r="EU900">
        <v>0</v>
      </c>
      <c r="EV900">
        <v>0</v>
      </c>
      <c r="EW900">
        <v>0</v>
      </c>
      <c r="EX900">
        <v>0</v>
      </c>
      <c r="EY900">
        <v>0</v>
      </c>
      <c r="FQ900">
        <v>0</v>
      </c>
      <c r="FR900">
        <f t="shared" si="823"/>
        <v>0</v>
      </c>
      <c r="FS900">
        <v>0</v>
      </c>
      <c r="FX900">
        <v>0</v>
      </c>
      <c r="FY900">
        <v>0</v>
      </c>
      <c r="GA900" t="s">
        <v>3</v>
      </c>
      <c r="GD900">
        <v>1</v>
      </c>
      <c r="GF900">
        <v>2051966677</v>
      </c>
      <c r="GG900">
        <v>2</v>
      </c>
      <c r="GH900">
        <v>1</v>
      </c>
      <c r="GI900">
        <v>-2</v>
      </c>
      <c r="GJ900">
        <v>0</v>
      </c>
      <c r="GK900">
        <v>0</v>
      </c>
      <c r="GL900">
        <f t="shared" si="824"/>
        <v>0</v>
      </c>
      <c r="GM900">
        <f t="shared" si="825"/>
        <v>5928.38</v>
      </c>
      <c r="GN900">
        <f t="shared" si="826"/>
        <v>5928.38</v>
      </c>
      <c r="GO900">
        <f t="shared" si="827"/>
        <v>0</v>
      </c>
      <c r="GP900">
        <f t="shared" si="828"/>
        <v>0</v>
      </c>
      <c r="GR900">
        <v>0</v>
      </c>
      <c r="GS900">
        <v>3</v>
      </c>
      <c r="GT900">
        <v>0</v>
      </c>
      <c r="GU900" t="s">
        <v>3</v>
      </c>
      <c r="GV900">
        <f t="shared" si="829"/>
        <v>0</v>
      </c>
      <c r="GW900">
        <v>1</v>
      </c>
      <c r="GX900">
        <f t="shared" si="830"/>
        <v>0</v>
      </c>
      <c r="HA900">
        <v>0</v>
      </c>
      <c r="HB900">
        <v>0</v>
      </c>
      <c r="HC900">
        <f t="shared" si="831"/>
        <v>0</v>
      </c>
      <c r="IK900">
        <v>0</v>
      </c>
    </row>
    <row r="901" spans="1:255">
      <c r="A901" s="2">
        <v>17</v>
      </c>
      <c r="B901" s="2">
        <v>1</v>
      </c>
      <c r="C901" s="2">
        <f>ROW(SmtRes!A841)</f>
        <v>841</v>
      </c>
      <c r="D901" s="2">
        <f>ROW(EtalonRes!A968)</f>
        <v>968</v>
      </c>
      <c r="E901" s="2" t="s">
        <v>441</v>
      </c>
      <c r="F901" s="2" t="s">
        <v>442</v>
      </c>
      <c r="G901" s="2" t="s">
        <v>443</v>
      </c>
      <c r="H901" s="2" t="s">
        <v>433</v>
      </c>
      <c r="I901" s="2">
        <f>ROUND((1+0.6)*2*10/100,9)</f>
        <v>0.32</v>
      </c>
      <c r="J901" s="2">
        <v>0</v>
      </c>
      <c r="K901" s="2"/>
      <c r="L901" s="2"/>
      <c r="M901" s="2"/>
      <c r="N901" s="2"/>
      <c r="O901" s="2">
        <f t="shared" si="797"/>
        <v>548.67999999999995</v>
      </c>
      <c r="P901" s="2">
        <f t="shared" si="798"/>
        <v>184.88</v>
      </c>
      <c r="Q901" s="2">
        <f t="shared" si="799"/>
        <v>51.64</v>
      </c>
      <c r="R901" s="2">
        <f t="shared" si="800"/>
        <v>4.5199999999999996</v>
      </c>
      <c r="S901" s="2">
        <f t="shared" si="801"/>
        <v>312.16000000000003</v>
      </c>
      <c r="T901" s="2">
        <f t="shared" si="802"/>
        <v>0</v>
      </c>
      <c r="U901" s="2">
        <f t="shared" si="803"/>
        <v>35.716608000000001</v>
      </c>
      <c r="V901" s="2">
        <f t="shared" si="804"/>
        <v>0.36479999999999996</v>
      </c>
      <c r="W901" s="2">
        <f t="shared" si="805"/>
        <v>0</v>
      </c>
      <c r="X901" s="2">
        <f t="shared" si="806"/>
        <v>364.18</v>
      </c>
      <c r="Y901" s="2">
        <f t="shared" si="807"/>
        <v>224.84</v>
      </c>
      <c r="Z901" s="2"/>
      <c r="AA901" s="2">
        <v>33304975</v>
      </c>
      <c r="AB901" s="2">
        <f t="shared" si="808"/>
        <v>1714.66</v>
      </c>
      <c r="AC901" s="2">
        <f t="shared" si="809"/>
        <v>577.76</v>
      </c>
      <c r="AD901" s="2">
        <f>ROUND((((((ET901*1.2)*1.25))-(((EU901*1.2)*1.25)))+AE901),2)</f>
        <v>161.38999999999999</v>
      </c>
      <c r="AE901" s="2">
        <f>ROUND((((EU901*1.2)*1.25)),2)</f>
        <v>14.12</v>
      </c>
      <c r="AF901" s="2">
        <f>ROUND((((EV901*1.2)*1.15)),2)</f>
        <v>975.51</v>
      </c>
      <c r="AG901" s="2">
        <f t="shared" si="810"/>
        <v>0</v>
      </c>
      <c r="AH901" s="2">
        <f>(((EW901*1.2)*1.15))</f>
        <v>111.61439999999999</v>
      </c>
      <c r="AI901" s="2">
        <f>(((EX901*1.2)*1.25))</f>
        <v>1.1399999999999999</v>
      </c>
      <c r="AJ901" s="2">
        <f t="shared" si="811"/>
        <v>0</v>
      </c>
      <c r="AK901" s="2">
        <v>1392.24</v>
      </c>
      <c r="AL901" s="2">
        <v>577.76</v>
      </c>
      <c r="AM901" s="2">
        <v>107.59</v>
      </c>
      <c r="AN901" s="2">
        <v>9.41</v>
      </c>
      <c r="AO901" s="2">
        <v>706.89</v>
      </c>
      <c r="AP901" s="2">
        <v>0</v>
      </c>
      <c r="AQ901" s="2">
        <v>80.88</v>
      </c>
      <c r="AR901" s="2">
        <v>0.76</v>
      </c>
      <c r="AS901" s="2">
        <v>0</v>
      </c>
      <c r="AT901" s="2">
        <v>115</v>
      </c>
      <c r="AU901" s="2">
        <v>71</v>
      </c>
      <c r="AV901" s="2">
        <v>1</v>
      </c>
      <c r="AW901" s="2">
        <v>1</v>
      </c>
      <c r="AX901" s="2"/>
      <c r="AY901" s="2"/>
      <c r="AZ901" s="2">
        <v>1</v>
      </c>
      <c r="BA901" s="2">
        <v>1</v>
      </c>
      <c r="BB901" s="2">
        <v>1</v>
      </c>
      <c r="BC901" s="2">
        <v>1</v>
      </c>
      <c r="BD901" s="2" t="s">
        <v>3</v>
      </c>
      <c r="BE901" s="2" t="s">
        <v>3</v>
      </c>
      <c r="BF901" s="2" t="s">
        <v>3</v>
      </c>
      <c r="BG901" s="2" t="s">
        <v>3</v>
      </c>
      <c r="BH901" s="2">
        <v>0</v>
      </c>
      <c r="BI901" s="2">
        <v>1</v>
      </c>
      <c r="BJ901" s="2" t="s">
        <v>444</v>
      </c>
      <c r="BK901" s="2"/>
      <c r="BL901" s="2"/>
      <c r="BM901" s="2">
        <v>20001</v>
      </c>
      <c r="BN901" s="2">
        <v>0</v>
      </c>
      <c r="BO901" s="2" t="s">
        <v>3</v>
      </c>
      <c r="BP901" s="2">
        <v>0</v>
      </c>
      <c r="BQ901" s="2">
        <v>2</v>
      </c>
      <c r="BR901" s="2">
        <v>0</v>
      </c>
      <c r="BS901" s="2">
        <v>1</v>
      </c>
      <c r="BT901" s="2">
        <v>1</v>
      </c>
      <c r="BU901" s="2">
        <v>1</v>
      </c>
      <c r="BV901" s="2">
        <v>1</v>
      </c>
      <c r="BW901" s="2">
        <v>1</v>
      </c>
      <c r="BX901" s="2">
        <v>1</v>
      </c>
      <c r="BY901" s="2" t="s">
        <v>3</v>
      </c>
      <c r="BZ901" s="2">
        <v>128</v>
      </c>
      <c r="CA901" s="2">
        <v>83</v>
      </c>
      <c r="CB901" s="2"/>
      <c r="CC901" s="2"/>
      <c r="CD901" s="2"/>
      <c r="CE901" s="2">
        <v>0</v>
      </c>
      <c r="CF901" s="2">
        <v>0</v>
      </c>
      <c r="CG901" s="2">
        <v>0</v>
      </c>
      <c r="CH901" s="2"/>
      <c r="CI901" s="2"/>
      <c r="CJ901" s="2"/>
      <c r="CK901" s="2"/>
      <c r="CL901" s="2"/>
      <c r="CM901" s="2">
        <v>0</v>
      </c>
      <c r="CN901" s="2" t="s">
        <v>954</v>
      </c>
      <c r="CO901" s="2">
        <v>0</v>
      </c>
      <c r="CP901" s="2">
        <f t="shared" si="812"/>
        <v>548.68000000000006</v>
      </c>
      <c r="CQ901" s="2">
        <f t="shared" si="813"/>
        <v>577.76</v>
      </c>
      <c r="CR901" s="2">
        <f t="shared" si="814"/>
        <v>161.38999999999999</v>
      </c>
      <c r="CS901" s="2">
        <f t="shared" si="815"/>
        <v>14.12</v>
      </c>
      <c r="CT901" s="2">
        <f t="shared" si="816"/>
        <v>975.51</v>
      </c>
      <c r="CU901" s="2">
        <f t="shared" si="817"/>
        <v>0</v>
      </c>
      <c r="CV901" s="2">
        <f t="shared" si="818"/>
        <v>111.61439999999999</v>
      </c>
      <c r="CW901" s="2">
        <f t="shared" si="819"/>
        <v>1.1399999999999999</v>
      </c>
      <c r="CX901" s="2">
        <f t="shared" si="820"/>
        <v>0</v>
      </c>
      <c r="CY901" s="2">
        <f t="shared" si="821"/>
        <v>364.18200000000002</v>
      </c>
      <c r="CZ901" s="2">
        <f t="shared" si="822"/>
        <v>224.84279999999998</v>
      </c>
      <c r="DA901" s="2"/>
      <c r="DB901" s="2"/>
      <c r="DC901" s="2" t="s">
        <v>3</v>
      </c>
      <c r="DD901" s="2" t="s">
        <v>3</v>
      </c>
      <c r="DE901" s="2" t="s">
        <v>21</v>
      </c>
      <c r="DF901" s="2" t="s">
        <v>21</v>
      </c>
      <c r="DG901" s="2" t="s">
        <v>22</v>
      </c>
      <c r="DH901" s="2" t="s">
        <v>3</v>
      </c>
      <c r="DI901" s="2" t="s">
        <v>22</v>
      </c>
      <c r="DJ901" s="2" t="s">
        <v>21</v>
      </c>
      <c r="DK901" s="2" t="s">
        <v>3</v>
      </c>
      <c r="DL901" s="2" t="s">
        <v>3</v>
      </c>
      <c r="DM901" s="2" t="s">
        <v>3</v>
      </c>
      <c r="DN901" s="2">
        <v>0</v>
      </c>
      <c r="DO901" s="2">
        <v>0</v>
      </c>
      <c r="DP901" s="2">
        <v>1</v>
      </c>
      <c r="DQ901" s="2">
        <v>1</v>
      </c>
      <c r="DR901" s="2"/>
      <c r="DS901" s="2"/>
      <c r="DT901" s="2"/>
      <c r="DU901" s="2">
        <v>1005</v>
      </c>
      <c r="DV901" s="2" t="s">
        <v>433</v>
      </c>
      <c r="DW901" s="2" t="s">
        <v>433</v>
      </c>
      <c r="DX901" s="2">
        <v>100</v>
      </c>
      <c r="DY901" s="2"/>
      <c r="DZ901" s="2"/>
      <c r="EA901" s="2"/>
      <c r="EB901" s="2"/>
      <c r="EC901" s="2"/>
      <c r="ED901" s="2"/>
      <c r="EE901" s="2">
        <v>31102217</v>
      </c>
      <c r="EF901" s="2">
        <v>2</v>
      </c>
      <c r="EG901" s="2" t="s">
        <v>23</v>
      </c>
      <c r="EH901" s="2">
        <v>0</v>
      </c>
      <c r="EI901" s="2" t="s">
        <v>3</v>
      </c>
      <c r="EJ901" s="2">
        <v>1</v>
      </c>
      <c r="EK901" s="2">
        <v>20001</v>
      </c>
      <c r="EL901" s="2" t="s">
        <v>24</v>
      </c>
      <c r="EM901" s="2" t="s">
        <v>25</v>
      </c>
      <c r="EN901" s="2"/>
      <c r="EO901" s="2" t="s">
        <v>26</v>
      </c>
      <c r="EP901" s="2"/>
      <c r="EQ901" s="2">
        <v>0</v>
      </c>
      <c r="ER901" s="2">
        <v>1392.24</v>
      </c>
      <c r="ES901" s="2">
        <v>577.76</v>
      </c>
      <c r="ET901" s="2">
        <v>107.59</v>
      </c>
      <c r="EU901" s="2">
        <v>9.41</v>
      </c>
      <c r="EV901" s="2">
        <v>706.89</v>
      </c>
      <c r="EW901" s="2">
        <v>80.88</v>
      </c>
      <c r="EX901" s="2">
        <v>0.76</v>
      </c>
      <c r="EY901" s="2">
        <v>0</v>
      </c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>
        <v>0</v>
      </c>
      <c r="FR901" s="2">
        <f t="shared" si="823"/>
        <v>0</v>
      </c>
      <c r="FS901" s="2">
        <v>0</v>
      </c>
      <c r="FT901" s="2" t="s">
        <v>27</v>
      </c>
      <c r="FU901" s="2" t="s">
        <v>28</v>
      </c>
      <c r="FV901" s="2"/>
      <c r="FW901" s="2"/>
      <c r="FX901" s="2">
        <v>115.2</v>
      </c>
      <c r="FY901" s="2">
        <v>70.55</v>
      </c>
      <c r="FZ901" s="2"/>
      <c r="GA901" s="2" t="s">
        <v>3</v>
      </c>
      <c r="GB901" s="2"/>
      <c r="GC901" s="2"/>
      <c r="GD901" s="2">
        <v>1</v>
      </c>
      <c r="GE901" s="2"/>
      <c r="GF901" s="2">
        <v>1852176229</v>
      </c>
      <c r="GG901" s="2">
        <v>2</v>
      </c>
      <c r="GH901" s="2">
        <v>1</v>
      </c>
      <c r="GI901" s="2">
        <v>-2</v>
      </c>
      <c r="GJ901" s="2">
        <v>0</v>
      </c>
      <c r="GK901" s="2">
        <v>0</v>
      </c>
      <c r="GL901" s="2">
        <f t="shared" si="824"/>
        <v>0</v>
      </c>
      <c r="GM901" s="2">
        <f t="shared" si="825"/>
        <v>1137.7</v>
      </c>
      <c r="GN901" s="2">
        <f t="shared" si="826"/>
        <v>1137.7</v>
      </c>
      <c r="GO901" s="2">
        <f t="shared" si="827"/>
        <v>0</v>
      </c>
      <c r="GP901" s="2">
        <f t="shared" si="828"/>
        <v>0</v>
      </c>
      <c r="GQ901" s="2"/>
      <c r="GR901" s="2">
        <v>0</v>
      </c>
      <c r="GS901" s="2">
        <v>3</v>
      </c>
      <c r="GT901" s="2">
        <v>0</v>
      </c>
      <c r="GU901" s="2" t="s">
        <v>3</v>
      </c>
      <c r="GV901" s="2">
        <f t="shared" si="829"/>
        <v>0</v>
      </c>
      <c r="GW901" s="2">
        <v>1</v>
      </c>
      <c r="GX901" s="2">
        <f t="shared" si="830"/>
        <v>0</v>
      </c>
      <c r="GY901" s="2"/>
      <c r="GZ901" s="2"/>
      <c r="HA901" s="2">
        <v>0</v>
      </c>
      <c r="HB901" s="2">
        <v>0</v>
      </c>
      <c r="HC901" s="2">
        <f t="shared" si="831"/>
        <v>0</v>
      </c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>
        <v>0</v>
      </c>
      <c r="IL901" s="2"/>
      <c r="IM901" s="2"/>
      <c r="IN901" s="2"/>
      <c r="IO901" s="2"/>
      <c r="IP901" s="2"/>
      <c r="IQ901" s="2"/>
      <c r="IR901" s="2"/>
      <c r="IS901" s="2"/>
      <c r="IT901" s="2"/>
      <c r="IU901" s="2"/>
    </row>
    <row r="902" spans="1:255">
      <c r="A902">
        <v>17</v>
      </c>
      <c r="B902">
        <v>1</v>
      </c>
      <c r="C902">
        <f>ROW(SmtRes!A852)</f>
        <v>852</v>
      </c>
      <c r="D902">
        <f>ROW(EtalonRes!A984)</f>
        <v>984</v>
      </c>
      <c r="E902" t="s">
        <v>441</v>
      </c>
      <c r="F902" t="s">
        <v>442</v>
      </c>
      <c r="G902" t="s">
        <v>443</v>
      </c>
      <c r="H902" t="s">
        <v>433</v>
      </c>
      <c r="I902">
        <f>ROUND((1+0.6)*2*10/100,9)</f>
        <v>0.32</v>
      </c>
      <c r="J902">
        <v>0</v>
      </c>
      <c r="O902">
        <f t="shared" si="797"/>
        <v>548.67999999999995</v>
      </c>
      <c r="P902">
        <f t="shared" si="798"/>
        <v>184.88</v>
      </c>
      <c r="Q902">
        <f t="shared" si="799"/>
        <v>51.64</v>
      </c>
      <c r="R902">
        <f t="shared" si="800"/>
        <v>4.5199999999999996</v>
      </c>
      <c r="S902">
        <f t="shared" si="801"/>
        <v>312.16000000000003</v>
      </c>
      <c r="T902">
        <f t="shared" si="802"/>
        <v>0</v>
      </c>
      <c r="U902">
        <f t="shared" si="803"/>
        <v>35.716608000000001</v>
      </c>
      <c r="V902">
        <f t="shared" si="804"/>
        <v>0.36479999999999996</v>
      </c>
      <c r="W902">
        <f t="shared" si="805"/>
        <v>0</v>
      </c>
      <c r="X902">
        <f t="shared" si="806"/>
        <v>364.18</v>
      </c>
      <c r="Y902">
        <f t="shared" si="807"/>
        <v>224.84</v>
      </c>
      <c r="AA902">
        <v>33304960</v>
      </c>
      <c r="AB902">
        <f t="shared" si="808"/>
        <v>1714.66</v>
      </c>
      <c r="AC902">
        <f t="shared" si="809"/>
        <v>577.76</v>
      </c>
      <c r="AD902">
        <f>ROUND((((((ET902*1.2)*1.25))-(((EU902*1.2)*1.25)))+AE902),2)</f>
        <v>161.38999999999999</v>
      </c>
      <c r="AE902">
        <f>ROUND((((EU902*1.2)*1.25)),2)</f>
        <v>14.12</v>
      </c>
      <c r="AF902">
        <f>ROUND((((EV902*1.2)*1.15)),2)</f>
        <v>975.51</v>
      </c>
      <c r="AG902">
        <f t="shared" si="810"/>
        <v>0</v>
      </c>
      <c r="AH902">
        <f>(((EW902*1.2)*1.15))</f>
        <v>111.61439999999999</v>
      </c>
      <c r="AI902">
        <f>(((EX902*1.2)*1.25))</f>
        <v>1.1399999999999999</v>
      </c>
      <c r="AJ902">
        <f t="shared" si="811"/>
        <v>0</v>
      </c>
      <c r="AK902">
        <v>1392.24</v>
      </c>
      <c r="AL902">
        <v>577.76</v>
      </c>
      <c r="AM902">
        <v>107.59</v>
      </c>
      <c r="AN902">
        <v>9.41</v>
      </c>
      <c r="AO902">
        <v>706.89</v>
      </c>
      <c r="AP902">
        <v>0</v>
      </c>
      <c r="AQ902">
        <v>80.88</v>
      </c>
      <c r="AR902">
        <v>0.76</v>
      </c>
      <c r="AS902">
        <v>0</v>
      </c>
      <c r="AT902">
        <v>115</v>
      </c>
      <c r="AU902">
        <v>71</v>
      </c>
      <c r="AV902">
        <v>1</v>
      </c>
      <c r="AW902">
        <v>1</v>
      </c>
      <c r="AZ902">
        <v>1</v>
      </c>
      <c r="BA902">
        <v>1</v>
      </c>
      <c r="BB902">
        <v>1</v>
      </c>
      <c r="BC902">
        <v>1</v>
      </c>
      <c r="BD902" t="s">
        <v>3</v>
      </c>
      <c r="BE902" t="s">
        <v>3</v>
      </c>
      <c r="BF902" t="s">
        <v>3</v>
      </c>
      <c r="BG902" t="s">
        <v>3</v>
      </c>
      <c r="BH902">
        <v>0</v>
      </c>
      <c r="BI902">
        <v>1</v>
      </c>
      <c r="BJ902" t="s">
        <v>444</v>
      </c>
      <c r="BM902">
        <v>20001</v>
      </c>
      <c r="BN902">
        <v>0</v>
      </c>
      <c r="BO902" t="s">
        <v>3</v>
      </c>
      <c r="BP902">
        <v>0</v>
      </c>
      <c r="BQ902">
        <v>2</v>
      </c>
      <c r="BR902">
        <v>0</v>
      </c>
      <c r="BS902">
        <v>1</v>
      </c>
      <c r="BT902">
        <v>1</v>
      </c>
      <c r="BU902">
        <v>1</v>
      </c>
      <c r="BV902">
        <v>1</v>
      </c>
      <c r="BW902">
        <v>1</v>
      </c>
      <c r="BX902">
        <v>1</v>
      </c>
      <c r="BY902" t="s">
        <v>3</v>
      </c>
      <c r="BZ902">
        <v>128</v>
      </c>
      <c r="CA902">
        <v>83</v>
      </c>
      <c r="CE902">
        <v>0</v>
      </c>
      <c r="CF902">
        <v>0</v>
      </c>
      <c r="CG902">
        <v>0</v>
      </c>
      <c r="CM902">
        <v>0</v>
      </c>
      <c r="CN902" t="s">
        <v>954</v>
      </c>
      <c r="CO902">
        <v>0</v>
      </c>
      <c r="CP902">
        <f t="shared" si="812"/>
        <v>548.68000000000006</v>
      </c>
      <c r="CQ902">
        <f t="shared" si="813"/>
        <v>577.76</v>
      </c>
      <c r="CR902">
        <f t="shared" si="814"/>
        <v>161.38999999999999</v>
      </c>
      <c r="CS902">
        <f t="shared" si="815"/>
        <v>14.12</v>
      </c>
      <c r="CT902">
        <f t="shared" si="816"/>
        <v>975.51</v>
      </c>
      <c r="CU902">
        <f t="shared" si="817"/>
        <v>0</v>
      </c>
      <c r="CV902">
        <f t="shared" si="818"/>
        <v>111.61439999999999</v>
      </c>
      <c r="CW902">
        <f t="shared" si="819"/>
        <v>1.1399999999999999</v>
      </c>
      <c r="CX902">
        <f t="shared" si="820"/>
        <v>0</v>
      </c>
      <c r="CY902">
        <f t="shared" si="821"/>
        <v>364.18200000000002</v>
      </c>
      <c r="CZ902">
        <f t="shared" si="822"/>
        <v>224.84279999999998</v>
      </c>
      <c r="DC902" t="s">
        <v>3</v>
      </c>
      <c r="DD902" t="s">
        <v>3</v>
      </c>
      <c r="DE902" t="s">
        <v>21</v>
      </c>
      <c r="DF902" t="s">
        <v>21</v>
      </c>
      <c r="DG902" t="s">
        <v>22</v>
      </c>
      <c r="DH902" t="s">
        <v>3</v>
      </c>
      <c r="DI902" t="s">
        <v>22</v>
      </c>
      <c r="DJ902" t="s">
        <v>21</v>
      </c>
      <c r="DK902" t="s">
        <v>3</v>
      </c>
      <c r="DL902" t="s">
        <v>3</v>
      </c>
      <c r="DM902" t="s">
        <v>3</v>
      </c>
      <c r="DN902">
        <v>0</v>
      </c>
      <c r="DO902">
        <v>0</v>
      </c>
      <c r="DP902">
        <v>1</v>
      </c>
      <c r="DQ902">
        <v>1</v>
      </c>
      <c r="DU902">
        <v>1005</v>
      </c>
      <c r="DV902" t="s">
        <v>433</v>
      </c>
      <c r="DW902" t="s">
        <v>433</v>
      </c>
      <c r="DX902">
        <v>100</v>
      </c>
      <c r="EE902">
        <v>31102217</v>
      </c>
      <c r="EF902">
        <v>2</v>
      </c>
      <c r="EG902" t="s">
        <v>23</v>
      </c>
      <c r="EH902">
        <v>0</v>
      </c>
      <c r="EI902" t="s">
        <v>3</v>
      </c>
      <c r="EJ902">
        <v>1</v>
      </c>
      <c r="EK902">
        <v>20001</v>
      </c>
      <c r="EL902" t="s">
        <v>24</v>
      </c>
      <c r="EM902" t="s">
        <v>25</v>
      </c>
      <c r="EO902" t="s">
        <v>26</v>
      </c>
      <c r="EQ902">
        <v>0</v>
      </c>
      <c r="ER902">
        <v>1392.24</v>
      </c>
      <c r="ES902">
        <v>577.76</v>
      </c>
      <c r="ET902">
        <v>107.59</v>
      </c>
      <c r="EU902">
        <v>9.41</v>
      </c>
      <c r="EV902">
        <v>706.89</v>
      </c>
      <c r="EW902">
        <v>80.88</v>
      </c>
      <c r="EX902">
        <v>0.76</v>
      </c>
      <c r="EY902">
        <v>0</v>
      </c>
      <c r="FQ902">
        <v>0</v>
      </c>
      <c r="FR902">
        <f t="shared" si="823"/>
        <v>0</v>
      </c>
      <c r="FS902">
        <v>0</v>
      </c>
      <c r="FT902" t="s">
        <v>27</v>
      </c>
      <c r="FU902" t="s">
        <v>28</v>
      </c>
      <c r="FX902">
        <v>115.2</v>
      </c>
      <c r="FY902">
        <v>70.55</v>
      </c>
      <c r="GA902" t="s">
        <v>3</v>
      </c>
      <c r="GD902">
        <v>1</v>
      </c>
      <c r="GF902">
        <v>1852176229</v>
      </c>
      <c r="GG902">
        <v>2</v>
      </c>
      <c r="GH902">
        <v>1</v>
      </c>
      <c r="GI902">
        <v>-2</v>
      </c>
      <c r="GJ902">
        <v>0</v>
      </c>
      <c r="GK902">
        <v>0</v>
      </c>
      <c r="GL902">
        <f t="shared" si="824"/>
        <v>0</v>
      </c>
      <c r="GM902">
        <f t="shared" si="825"/>
        <v>1137.7</v>
      </c>
      <c r="GN902">
        <f t="shared" si="826"/>
        <v>1137.7</v>
      </c>
      <c r="GO902">
        <f t="shared" si="827"/>
        <v>0</v>
      </c>
      <c r="GP902">
        <f t="shared" si="828"/>
        <v>0</v>
      </c>
      <c r="GR902">
        <v>0</v>
      </c>
      <c r="GS902">
        <v>3</v>
      </c>
      <c r="GT902">
        <v>0</v>
      </c>
      <c r="GU902" t="s">
        <v>3</v>
      </c>
      <c r="GV902">
        <f t="shared" si="829"/>
        <v>0</v>
      </c>
      <c r="GW902">
        <v>1</v>
      </c>
      <c r="GX902">
        <f t="shared" si="830"/>
        <v>0</v>
      </c>
      <c r="HA902">
        <v>0</v>
      </c>
      <c r="HB902">
        <v>0</v>
      </c>
      <c r="HC902">
        <f t="shared" si="831"/>
        <v>0</v>
      </c>
      <c r="IK902">
        <v>0</v>
      </c>
    </row>
    <row r="903" spans="1:255">
      <c r="A903" s="2">
        <v>17</v>
      </c>
      <c r="B903" s="2">
        <v>1</v>
      </c>
      <c r="C903" s="2"/>
      <c r="D903" s="2"/>
      <c r="E903" s="2" t="s">
        <v>445</v>
      </c>
      <c r="F903" s="2" t="s">
        <v>446</v>
      </c>
      <c r="G903" s="2" t="s">
        <v>447</v>
      </c>
      <c r="H903" s="2" t="s">
        <v>47</v>
      </c>
      <c r="I903" s="2">
        <v>32</v>
      </c>
      <c r="J903" s="2">
        <v>0</v>
      </c>
      <c r="K903" s="2"/>
      <c r="L903" s="2"/>
      <c r="M903" s="2"/>
      <c r="N903" s="2"/>
      <c r="O903" s="2">
        <f t="shared" si="797"/>
        <v>5465.92</v>
      </c>
      <c r="P903" s="2">
        <f t="shared" si="798"/>
        <v>5465.92</v>
      </c>
      <c r="Q903" s="2">
        <f t="shared" si="799"/>
        <v>0</v>
      </c>
      <c r="R903" s="2">
        <f t="shared" si="800"/>
        <v>0</v>
      </c>
      <c r="S903" s="2">
        <f t="shared" si="801"/>
        <v>0</v>
      </c>
      <c r="T903" s="2">
        <f t="shared" si="802"/>
        <v>0</v>
      </c>
      <c r="U903" s="2">
        <f t="shared" si="803"/>
        <v>0</v>
      </c>
      <c r="V903" s="2">
        <f t="shared" si="804"/>
        <v>0</v>
      </c>
      <c r="W903" s="2">
        <f t="shared" si="805"/>
        <v>0</v>
      </c>
      <c r="X903" s="2">
        <f t="shared" si="806"/>
        <v>0</v>
      </c>
      <c r="Y903" s="2">
        <f t="shared" si="807"/>
        <v>0</v>
      </c>
      <c r="Z903" s="2"/>
      <c r="AA903" s="2">
        <v>33304975</v>
      </c>
      <c r="AB903" s="2">
        <f t="shared" si="808"/>
        <v>170.81</v>
      </c>
      <c r="AC903" s="2">
        <f t="shared" si="809"/>
        <v>170.81</v>
      </c>
      <c r="AD903" s="2">
        <f>ROUND((((ET903)-(EU903))+AE903),2)</f>
        <v>0</v>
      </c>
      <c r="AE903" s="2">
        <f>ROUND((EU903),2)</f>
        <v>0</v>
      </c>
      <c r="AF903" s="2">
        <f>ROUND((EV903),2)</f>
        <v>0</v>
      </c>
      <c r="AG903" s="2">
        <f t="shared" si="810"/>
        <v>0</v>
      </c>
      <c r="AH903" s="2">
        <f>(EW903)</f>
        <v>0</v>
      </c>
      <c r="AI903" s="2">
        <f>(EX903)</f>
        <v>0</v>
      </c>
      <c r="AJ903" s="2">
        <f t="shared" si="811"/>
        <v>0</v>
      </c>
      <c r="AK903" s="2">
        <v>170.81</v>
      </c>
      <c r="AL903" s="2">
        <v>170.81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1</v>
      </c>
      <c r="AW903" s="2">
        <v>1</v>
      </c>
      <c r="AX903" s="2"/>
      <c r="AY903" s="2"/>
      <c r="AZ903" s="2">
        <v>1</v>
      </c>
      <c r="BA903" s="2">
        <v>1</v>
      </c>
      <c r="BB903" s="2">
        <v>1</v>
      </c>
      <c r="BC903" s="2">
        <v>1</v>
      </c>
      <c r="BD903" s="2" t="s">
        <v>3</v>
      </c>
      <c r="BE903" s="2" t="s">
        <v>3</v>
      </c>
      <c r="BF903" s="2" t="s">
        <v>3</v>
      </c>
      <c r="BG903" s="2" t="s">
        <v>3</v>
      </c>
      <c r="BH903" s="2">
        <v>3</v>
      </c>
      <c r="BI903" s="2">
        <v>1</v>
      </c>
      <c r="BJ903" s="2" t="s">
        <v>448</v>
      </c>
      <c r="BK903" s="2"/>
      <c r="BL903" s="2"/>
      <c r="BM903" s="2">
        <v>500001</v>
      </c>
      <c r="BN903" s="2">
        <v>0</v>
      </c>
      <c r="BO903" s="2" t="s">
        <v>3</v>
      </c>
      <c r="BP903" s="2">
        <v>0</v>
      </c>
      <c r="BQ903" s="2">
        <v>8</v>
      </c>
      <c r="BR903" s="2">
        <v>0</v>
      </c>
      <c r="BS903" s="2">
        <v>1</v>
      </c>
      <c r="BT903" s="2">
        <v>1</v>
      </c>
      <c r="BU903" s="2">
        <v>1</v>
      </c>
      <c r="BV903" s="2">
        <v>1</v>
      </c>
      <c r="BW903" s="2">
        <v>1</v>
      </c>
      <c r="BX903" s="2">
        <v>1</v>
      </c>
      <c r="BY903" s="2" t="s">
        <v>3</v>
      </c>
      <c r="BZ903" s="2">
        <v>0</v>
      </c>
      <c r="CA903" s="2">
        <v>0</v>
      </c>
      <c r="CB903" s="2"/>
      <c r="CC903" s="2"/>
      <c r="CD903" s="2"/>
      <c r="CE903" s="2">
        <v>0</v>
      </c>
      <c r="CF903" s="2">
        <v>0</v>
      </c>
      <c r="CG903" s="2">
        <v>0</v>
      </c>
      <c r="CH903" s="2"/>
      <c r="CI903" s="2"/>
      <c r="CJ903" s="2"/>
      <c r="CK903" s="2"/>
      <c r="CL903" s="2"/>
      <c r="CM903" s="2">
        <v>0</v>
      </c>
      <c r="CN903" s="2" t="s">
        <v>3</v>
      </c>
      <c r="CO903" s="2">
        <v>0</v>
      </c>
      <c r="CP903" s="2">
        <f t="shared" si="812"/>
        <v>5465.92</v>
      </c>
      <c r="CQ903" s="2">
        <f t="shared" si="813"/>
        <v>170.81</v>
      </c>
      <c r="CR903" s="2">
        <f t="shared" si="814"/>
        <v>0</v>
      </c>
      <c r="CS903" s="2">
        <f t="shared" si="815"/>
        <v>0</v>
      </c>
      <c r="CT903" s="2">
        <f t="shared" si="816"/>
        <v>0</v>
      </c>
      <c r="CU903" s="2">
        <f t="shared" si="817"/>
        <v>0</v>
      </c>
      <c r="CV903" s="2">
        <f t="shared" si="818"/>
        <v>0</v>
      </c>
      <c r="CW903" s="2">
        <f t="shared" si="819"/>
        <v>0</v>
      </c>
      <c r="CX903" s="2">
        <f t="shared" si="820"/>
        <v>0</v>
      </c>
      <c r="CY903" s="2">
        <f t="shared" si="821"/>
        <v>0</v>
      </c>
      <c r="CZ903" s="2">
        <f t="shared" si="822"/>
        <v>0</v>
      </c>
      <c r="DA903" s="2"/>
      <c r="DB903" s="2"/>
      <c r="DC903" s="2" t="s">
        <v>3</v>
      </c>
      <c r="DD903" s="2" t="s">
        <v>3</v>
      </c>
      <c r="DE903" s="2" t="s">
        <v>3</v>
      </c>
      <c r="DF903" s="2" t="s">
        <v>3</v>
      </c>
      <c r="DG903" s="2" t="s">
        <v>3</v>
      </c>
      <c r="DH903" s="2" t="s">
        <v>3</v>
      </c>
      <c r="DI903" s="2" t="s">
        <v>3</v>
      </c>
      <c r="DJ903" s="2" t="s">
        <v>3</v>
      </c>
      <c r="DK903" s="2" t="s">
        <v>3</v>
      </c>
      <c r="DL903" s="2" t="s">
        <v>3</v>
      </c>
      <c r="DM903" s="2" t="s">
        <v>3</v>
      </c>
      <c r="DN903" s="2">
        <v>0</v>
      </c>
      <c r="DO903" s="2">
        <v>0</v>
      </c>
      <c r="DP903" s="2">
        <v>1</v>
      </c>
      <c r="DQ903" s="2">
        <v>1</v>
      </c>
      <c r="DR903" s="2"/>
      <c r="DS903" s="2"/>
      <c r="DT903" s="2"/>
      <c r="DU903" s="2">
        <v>1005</v>
      </c>
      <c r="DV903" s="2" t="s">
        <v>47</v>
      </c>
      <c r="DW903" s="2" t="s">
        <v>47</v>
      </c>
      <c r="DX903" s="2">
        <v>1</v>
      </c>
      <c r="DY903" s="2"/>
      <c r="DZ903" s="2"/>
      <c r="EA903" s="2"/>
      <c r="EB903" s="2"/>
      <c r="EC903" s="2"/>
      <c r="ED903" s="2"/>
      <c r="EE903" s="2">
        <v>31102119</v>
      </c>
      <c r="EF903" s="2">
        <v>8</v>
      </c>
      <c r="EG903" s="2" t="s">
        <v>34</v>
      </c>
      <c r="EH903" s="2">
        <v>0</v>
      </c>
      <c r="EI903" s="2" t="s">
        <v>3</v>
      </c>
      <c r="EJ903" s="2">
        <v>1</v>
      </c>
      <c r="EK903" s="2">
        <v>500001</v>
      </c>
      <c r="EL903" s="2" t="s">
        <v>35</v>
      </c>
      <c r="EM903" s="2" t="s">
        <v>36</v>
      </c>
      <c r="EN903" s="2"/>
      <c r="EO903" s="2" t="s">
        <v>3</v>
      </c>
      <c r="EP903" s="2"/>
      <c r="EQ903" s="2">
        <v>0</v>
      </c>
      <c r="ER903" s="2">
        <v>170.81</v>
      </c>
      <c r="ES903" s="2">
        <v>170.81</v>
      </c>
      <c r="ET903" s="2">
        <v>0</v>
      </c>
      <c r="EU903" s="2">
        <v>0</v>
      </c>
      <c r="EV903" s="2">
        <v>0</v>
      </c>
      <c r="EW903" s="2">
        <v>0</v>
      </c>
      <c r="EX903" s="2">
        <v>0</v>
      </c>
      <c r="EY903" s="2">
        <v>0</v>
      </c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>
        <v>0</v>
      </c>
      <c r="FR903" s="2">
        <f t="shared" si="823"/>
        <v>0</v>
      </c>
      <c r="FS903" s="2">
        <v>0</v>
      </c>
      <c r="FT903" s="2"/>
      <c r="FU903" s="2"/>
      <c r="FV903" s="2"/>
      <c r="FW903" s="2"/>
      <c r="FX903" s="2">
        <v>0</v>
      </c>
      <c r="FY903" s="2">
        <v>0</v>
      </c>
      <c r="FZ903" s="2"/>
      <c r="GA903" s="2" t="s">
        <v>3</v>
      </c>
      <c r="GB903" s="2"/>
      <c r="GC903" s="2"/>
      <c r="GD903" s="2">
        <v>1</v>
      </c>
      <c r="GE903" s="2"/>
      <c r="GF903" s="2">
        <v>1640464788</v>
      </c>
      <c r="GG903" s="2">
        <v>2</v>
      </c>
      <c r="GH903" s="2">
        <v>1</v>
      </c>
      <c r="GI903" s="2">
        <v>-2</v>
      </c>
      <c r="GJ903" s="2">
        <v>0</v>
      </c>
      <c r="GK903" s="2">
        <v>0</v>
      </c>
      <c r="GL903" s="2">
        <f t="shared" si="824"/>
        <v>0</v>
      </c>
      <c r="GM903" s="2">
        <f t="shared" si="825"/>
        <v>5465.92</v>
      </c>
      <c r="GN903" s="2">
        <f t="shared" si="826"/>
        <v>5465.92</v>
      </c>
      <c r="GO903" s="2">
        <f t="shared" si="827"/>
        <v>0</v>
      </c>
      <c r="GP903" s="2">
        <f t="shared" si="828"/>
        <v>0</v>
      </c>
      <c r="GQ903" s="2"/>
      <c r="GR903" s="2">
        <v>0</v>
      </c>
      <c r="GS903" s="2">
        <v>3</v>
      </c>
      <c r="GT903" s="2">
        <v>0</v>
      </c>
      <c r="GU903" s="2" t="s">
        <v>3</v>
      </c>
      <c r="GV903" s="2">
        <f t="shared" si="829"/>
        <v>0</v>
      </c>
      <c r="GW903" s="2">
        <v>1</v>
      </c>
      <c r="GX903" s="2">
        <f t="shared" si="830"/>
        <v>0</v>
      </c>
      <c r="GY903" s="2"/>
      <c r="GZ903" s="2"/>
      <c r="HA903" s="2">
        <v>0</v>
      </c>
      <c r="HB903" s="2">
        <v>0</v>
      </c>
      <c r="HC903" s="2">
        <f t="shared" si="831"/>
        <v>0</v>
      </c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>
        <v>0</v>
      </c>
      <c r="IL903" s="2"/>
      <c r="IM903" s="2"/>
      <c r="IN903" s="2"/>
      <c r="IO903" s="2"/>
      <c r="IP903" s="2"/>
      <c r="IQ903" s="2"/>
      <c r="IR903" s="2"/>
      <c r="IS903" s="2"/>
      <c r="IT903" s="2"/>
      <c r="IU903" s="2"/>
    </row>
    <row r="904" spans="1:255">
      <c r="A904">
        <v>17</v>
      </c>
      <c r="B904">
        <v>1</v>
      </c>
      <c r="E904" t="s">
        <v>445</v>
      </c>
      <c r="F904" t="s">
        <v>446</v>
      </c>
      <c r="G904" t="s">
        <v>447</v>
      </c>
      <c r="H904" t="s">
        <v>47</v>
      </c>
      <c r="I904">
        <v>32</v>
      </c>
      <c r="J904">
        <v>0</v>
      </c>
      <c r="O904">
        <f t="shared" si="797"/>
        <v>5465.92</v>
      </c>
      <c r="P904">
        <f t="shared" si="798"/>
        <v>5465.92</v>
      </c>
      <c r="Q904">
        <f t="shared" si="799"/>
        <v>0</v>
      </c>
      <c r="R904">
        <f t="shared" si="800"/>
        <v>0</v>
      </c>
      <c r="S904">
        <f t="shared" si="801"/>
        <v>0</v>
      </c>
      <c r="T904">
        <f t="shared" si="802"/>
        <v>0</v>
      </c>
      <c r="U904">
        <f t="shared" si="803"/>
        <v>0</v>
      </c>
      <c r="V904">
        <f t="shared" si="804"/>
        <v>0</v>
      </c>
      <c r="W904">
        <f t="shared" si="805"/>
        <v>0</v>
      </c>
      <c r="X904">
        <f t="shared" si="806"/>
        <v>0</v>
      </c>
      <c r="Y904">
        <f t="shared" si="807"/>
        <v>0</v>
      </c>
      <c r="AA904">
        <v>33304960</v>
      </c>
      <c r="AB904">
        <f t="shared" si="808"/>
        <v>170.81</v>
      </c>
      <c r="AC904">
        <f t="shared" si="809"/>
        <v>170.81</v>
      </c>
      <c r="AD904">
        <f>ROUND((((ET904)-(EU904))+AE904),2)</f>
        <v>0</v>
      </c>
      <c r="AE904">
        <f>ROUND((EU904),2)</f>
        <v>0</v>
      </c>
      <c r="AF904">
        <f>ROUND((EV904),2)</f>
        <v>0</v>
      </c>
      <c r="AG904">
        <f t="shared" si="810"/>
        <v>0</v>
      </c>
      <c r="AH904">
        <f>(EW904)</f>
        <v>0</v>
      </c>
      <c r="AI904">
        <f>(EX904)</f>
        <v>0</v>
      </c>
      <c r="AJ904">
        <f t="shared" si="811"/>
        <v>0</v>
      </c>
      <c r="AK904">
        <v>170.81</v>
      </c>
      <c r="AL904">
        <v>170.81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1</v>
      </c>
      <c r="AW904">
        <v>1</v>
      </c>
      <c r="AZ904">
        <v>1</v>
      </c>
      <c r="BA904">
        <v>1</v>
      </c>
      <c r="BB904">
        <v>1</v>
      </c>
      <c r="BC904">
        <v>1</v>
      </c>
      <c r="BD904" t="s">
        <v>3</v>
      </c>
      <c r="BE904" t="s">
        <v>3</v>
      </c>
      <c r="BF904" t="s">
        <v>3</v>
      </c>
      <c r="BG904" t="s">
        <v>3</v>
      </c>
      <c r="BH904">
        <v>3</v>
      </c>
      <c r="BI904">
        <v>1</v>
      </c>
      <c r="BJ904" t="s">
        <v>448</v>
      </c>
      <c r="BM904">
        <v>500001</v>
      </c>
      <c r="BN904">
        <v>0</v>
      </c>
      <c r="BO904" t="s">
        <v>3</v>
      </c>
      <c r="BP904">
        <v>0</v>
      </c>
      <c r="BQ904">
        <v>8</v>
      </c>
      <c r="BR904">
        <v>0</v>
      </c>
      <c r="BS904">
        <v>1</v>
      </c>
      <c r="BT904">
        <v>1</v>
      </c>
      <c r="BU904">
        <v>1</v>
      </c>
      <c r="BV904">
        <v>1</v>
      </c>
      <c r="BW904">
        <v>1</v>
      </c>
      <c r="BX904">
        <v>1</v>
      </c>
      <c r="BY904" t="s">
        <v>3</v>
      </c>
      <c r="BZ904">
        <v>0</v>
      </c>
      <c r="CA904">
        <v>0</v>
      </c>
      <c r="CE904">
        <v>0</v>
      </c>
      <c r="CF904">
        <v>0</v>
      </c>
      <c r="CG904">
        <v>0</v>
      </c>
      <c r="CM904">
        <v>0</v>
      </c>
      <c r="CN904" t="s">
        <v>3</v>
      </c>
      <c r="CO904">
        <v>0</v>
      </c>
      <c r="CP904">
        <f t="shared" si="812"/>
        <v>5465.92</v>
      </c>
      <c r="CQ904">
        <f t="shared" si="813"/>
        <v>170.81</v>
      </c>
      <c r="CR904">
        <f t="shared" si="814"/>
        <v>0</v>
      </c>
      <c r="CS904">
        <f t="shared" si="815"/>
        <v>0</v>
      </c>
      <c r="CT904">
        <f t="shared" si="816"/>
        <v>0</v>
      </c>
      <c r="CU904">
        <f t="shared" si="817"/>
        <v>0</v>
      </c>
      <c r="CV904">
        <f t="shared" si="818"/>
        <v>0</v>
      </c>
      <c r="CW904">
        <f t="shared" si="819"/>
        <v>0</v>
      </c>
      <c r="CX904">
        <f t="shared" si="820"/>
        <v>0</v>
      </c>
      <c r="CY904">
        <f t="shared" si="821"/>
        <v>0</v>
      </c>
      <c r="CZ904">
        <f t="shared" si="822"/>
        <v>0</v>
      </c>
      <c r="DC904" t="s">
        <v>3</v>
      </c>
      <c r="DD904" t="s">
        <v>3</v>
      </c>
      <c r="DE904" t="s">
        <v>3</v>
      </c>
      <c r="DF904" t="s">
        <v>3</v>
      </c>
      <c r="DG904" t="s">
        <v>3</v>
      </c>
      <c r="DH904" t="s">
        <v>3</v>
      </c>
      <c r="DI904" t="s">
        <v>3</v>
      </c>
      <c r="DJ904" t="s">
        <v>3</v>
      </c>
      <c r="DK904" t="s">
        <v>3</v>
      </c>
      <c r="DL904" t="s">
        <v>3</v>
      </c>
      <c r="DM904" t="s">
        <v>3</v>
      </c>
      <c r="DN904">
        <v>0</v>
      </c>
      <c r="DO904">
        <v>0</v>
      </c>
      <c r="DP904">
        <v>1</v>
      </c>
      <c r="DQ904">
        <v>1</v>
      </c>
      <c r="DU904">
        <v>1005</v>
      </c>
      <c r="DV904" t="s">
        <v>47</v>
      </c>
      <c r="DW904" t="s">
        <v>47</v>
      </c>
      <c r="DX904">
        <v>1</v>
      </c>
      <c r="EE904">
        <v>31102119</v>
      </c>
      <c r="EF904">
        <v>8</v>
      </c>
      <c r="EG904" t="s">
        <v>34</v>
      </c>
      <c r="EH904">
        <v>0</v>
      </c>
      <c r="EI904" t="s">
        <v>3</v>
      </c>
      <c r="EJ904">
        <v>1</v>
      </c>
      <c r="EK904">
        <v>500001</v>
      </c>
      <c r="EL904" t="s">
        <v>35</v>
      </c>
      <c r="EM904" t="s">
        <v>36</v>
      </c>
      <c r="EO904" t="s">
        <v>3</v>
      </c>
      <c r="EQ904">
        <v>0</v>
      </c>
      <c r="ER904">
        <v>170.81</v>
      </c>
      <c r="ES904">
        <v>170.81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0</v>
      </c>
      <c r="FQ904">
        <v>0</v>
      </c>
      <c r="FR904">
        <f t="shared" si="823"/>
        <v>0</v>
      </c>
      <c r="FS904">
        <v>0</v>
      </c>
      <c r="FX904">
        <v>0</v>
      </c>
      <c r="FY904">
        <v>0</v>
      </c>
      <c r="GA904" t="s">
        <v>3</v>
      </c>
      <c r="GD904">
        <v>1</v>
      </c>
      <c r="GF904">
        <v>1640464788</v>
      </c>
      <c r="GG904">
        <v>2</v>
      </c>
      <c r="GH904">
        <v>1</v>
      </c>
      <c r="GI904">
        <v>-2</v>
      </c>
      <c r="GJ904">
        <v>0</v>
      </c>
      <c r="GK904">
        <v>0</v>
      </c>
      <c r="GL904">
        <f t="shared" si="824"/>
        <v>0</v>
      </c>
      <c r="GM904">
        <f t="shared" si="825"/>
        <v>5465.92</v>
      </c>
      <c r="GN904">
        <f t="shared" si="826"/>
        <v>5465.92</v>
      </c>
      <c r="GO904">
        <f t="shared" si="827"/>
        <v>0</v>
      </c>
      <c r="GP904">
        <f t="shared" si="828"/>
        <v>0</v>
      </c>
      <c r="GR904">
        <v>0</v>
      </c>
      <c r="GS904">
        <v>3</v>
      </c>
      <c r="GT904">
        <v>0</v>
      </c>
      <c r="GU904" t="s">
        <v>3</v>
      </c>
      <c r="GV904">
        <f t="shared" si="829"/>
        <v>0</v>
      </c>
      <c r="GW904">
        <v>1</v>
      </c>
      <c r="GX904">
        <f t="shared" si="830"/>
        <v>0</v>
      </c>
      <c r="HA904">
        <v>0</v>
      </c>
      <c r="HB904">
        <v>0</v>
      </c>
      <c r="HC904">
        <f t="shared" si="831"/>
        <v>0</v>
      </c>
      <c r="IK904">
        <v>0</v>
      </c>
    </row>
    <row r="905" spans="1:255">
      <c r="A905" s="2">
        <v>17</v>
      </c>
      <c r="B905" s="2">
        <v>1</v>
      </c>
      <c r="C905" s="2">
        <f>ROW(SmtRes!A863)</f>
        <v>863</v>
      </c>
      <c r="D905" s="2">
        <f>ROW(EtalonRes!A1000)</f>
        <v>1000</v>
      </c>
      <c r="E905" s="2" t="s">
        <v>449</v>
      </c>
      <c r="F905" s="2" t="s">
        <v>450</v>
      </c>
      <c r="G905" s="2" t="s">
        <v>451</v>
      </c>
      <c r="H905" s="2" t="s">
        <v>433</v>
      </c>
      <c r="I905" s="2">
        <f>ROUND((3.14*0.63*4)/100,9)</f>
        <v>7.9128000000000004E-2</v>
      </c>
      <c r="J905" s="2">
        <v>0</v>
      </c>
      <c r="K905" s="2"/>
      <c r="L905" s="2"/>
      <c r="M905" s="2"/>
      <c r="N905" s="2"/>
      <c r="O905" s="2">
        <f t="shared" si="797"/>
        <v>134.93</v>
      </c>
      <c r="P905" s="2">
        <f t="shared" si="798"/>
        <v>45.72</v>
      </c>
      <c r="Q905" s="2">
        <f t="shared" si="799"/>
        <v>12.02</v>
      </c>
      <c r="R905" s="2">
        <f t="shared" si="800"/>
        <v>1.01</v>
      </c>
      <c r="S905" s="2">
        <f t="shared" si="801"/>
        <v>77.19</v>
      </c>
      <c r="T905" s="2">
        <f t="shared" si="802"/>
        <v>0</v>
      </c>
      <c r="U905" s="2">
        <f t="shared" si="803"/>
        <v>8.8318242431999998</v>
      </c>
      <c r="V905" s="2">
        <f t="shared" si="804"/>
        <v>8.1897479999999995E-2</v>
      </c>
      <c r="W905" s="2">
        <f t="shared" si="805"/>
        <v>0</v>
      </c>
      <c r="X905" s="2">
        <f t="shared" si="806"/>
        <v>89.93</v>
      </c>
      <c r="Y905" s="2">
        <f t="shared" si="807"/>
        <v>55.52</v>
      </c>
      <c r="Z905" s="2"/>
      <c r="AA905" s="2">
        <v>33304975</v>
      </c>
      <c r="AB905" s="2">
        <f t="shared" si="808"/>
        <v>1705.18</v>
      </c>
      <c r="AC905" s="2">
        <f t="shared" si="809"/>
        <v>577.76</v>
      </c>
      <c r="AD905" s="2">
        <f>ROUND((((((ET905*1.2)*1.25))-(((EU905*1.2)*1.25)))+AE905),2)</f>
        <v>151.91</v>
      </c>
      <c r="AE905" s="2">
        <f>ROUND((((EU905*1.2)*1.25)),2)</f>
        <v>12.81</v>
      </c>
      <c r="AF905" s="2">
        <f>ROUND((((EV905*1.2)*1.15)),2)</f>
        <v>975.51</v>
      </c>
      <c r="AG905" s="2">
        <f t="shared" si="810"/>
        <v>0</v>
      </c>
      <c r="AH905" s="2">
        <f>(((EW905*1.2)*1.15))</f>
        <v>111.61439999999999</v>
      </c>
      <c r="AI905" s="2">
        <f>(((EX905*1.2)*1.25))</f>
        <v>1.0349999999999999</v>
      </c>
      <c r="AJ905" s="2">
        <f t="shared" si="811"/>
        <v>0</v>
      </c>
      <c r="AK905" s="2">
        <v>1385.92</v>
      </c>
      <c r="AL905" s="2">
        <v>577.76</v>
      </c>
      <c r="AM905" s="2">
        <v>101.27</v>
      </c>
      <c r="AN905" s="2">
        <v>8.5399999999999991</v>
      </c>
      <c r="AO905" s="2">
        <v>706.89</v>
      </c>
      <c r="AP905" s="2">
        <v>0</v>
      </c>
      <c r="AQ905" s="2">
        <v>80.88</v>
      </c>
      <c r="AR905" s="2">
        <v>0.69</v>
      </c>
      <c r="AS905" s="2">
        <v>0</v>
      </c>
      <c r="AT905" s="2">
        <v>115</v>
      </c>
      <c r="AU905" s="2">
        <v>71</v>
      </c>
      <c r="AV905" s="2">
        <v>1</v>
      </c>
      <c r="AW905" s="2">
        <v>1</v>
      </c>
      <c r="AX905" s="2"/>
      <c r="AY905" s="2"/>
      <c r="AZ905" s="2">
        <v>1</v>
      </c>
      <c r="BA905" s="2">
        <v>1</v>
      </c>
      <c r="BB905" s="2">
        <v>1</v>
      </c>
      <c r="BC905" s="2">
        <v>1</v>
      </c>
      <c r="BD905" s="2" t="s">
        <v>3</v>
      </c>
      <c r="BE905" s="2" t="s">
        <v>3</v>
      </c>
      <c r="BF905" s="2" t="s">
        <v>3</v>
      </c>
      <c r="BG905" s="2" t="s">
        <v>3</v>
      </c>
      <c r="BH905" s="2">
        <v>0</v>
      </c>
      <c r="BI905" s="2">
        <v>1</v>
      </c>
      <c r="BJ905" s="2" t="s">
        <v>452</v>
      </c>
      <c r="BK905" s="2"/>
      <c r="BL905" s="2"/>
      <c r="BM905" s="2">
        <v>20001</v>
      </c>
      <c r="BN905" s="2">
        <v>0</v>
      </c>
      <c r="BO905" s="2" t="s">
        <v>3</v>
      </c>
      <c r="BP905" s="2">
        <v>0</v>
      </c>
      <c r="BQ905" s="2">
        <v>2</v>
      </c>
      <c r="BR905" s="2">
        <v>0</v>
      </c>
      <c r="BS905" s="2">
        <v>1</v>
      </c>
      <c r="BT905" s="2">
        <v>1</v>
      </c>
      <c r="BU905" s="2">
        <v>1</v>
      </c>
      <c r="BV905" s="2">
        <v>1</v>
      </c>
      <c r="BW905" s="2">
        <v>1</v>
      </c>
      <c r="BX905" s="2">
        <v>1</v>
      </c>
      <c r="BY905" s="2" t="s">
        <v>3</v>
      </c>
      <c r="BZ905" s="2">
        <v>128</v>
      </c>
      <c r="CA905" s="2">
        <v>83</v>
      </c>
      <c r="CB905" s="2"/>
      <c r="CC905" s="2"/>
      <c r="CD905" s="2"/>
      <c r="CE905" s="2">
        <v>0</v>
      </c>
      <c r="CF905" s="2">
        <v>0</v>
      </c>
      <c r="CG905" s="2">
        <v>0</v>
      </c>
      <c r="CH905" s="2"/>
      <c r="CI905" s="2"/>
      <c r="CJ905" s="2"/>
      <c r="CK905" s="2"/>
      <c r="CL905" s="2"/>
      <c r="CM905" s="2">
        <v>0</v>
      </c>
      <c r="CN905" s="2" t="s">
        <v>954</v>
      </c>
      <c r="CO905" s="2">
        <v>0</v>
      </c>
      <c r="CP905" s="2">
        <f t="shared" si="812"/>
        <v>134.93</v>
      </c>
      <c r="CQ905" s="2">
        <f t="shared" si="813"/>
        <v>577.76</v>
      </c>
      <c r="CR905" s="2">
        <f t="shared" si="814"/>
        <v>151.91</v>
      </c>
      <c r="CS905" s="2">
        <f t="shared" si="815"/>
        <v>12.81</v>
      </c>
      <c r="CT905" s="2">
        <f t="shared" si="816"/>
        <v>975.51</v>
      </c>
      <c r="CU905" s="2">
        <f t="shared" si="817"/>
        <v>0</v>
      </c>
      <c r="CV905" s="2">
        <f t="shared" si="818"/>
        <v>111.61439999999999</v>
      </c>
      <c r="CW905" s="2">
        <f t="shared" si="819"/>
        <v>1.0349999999999999</v>
      </c>
      <c r="CX905" s="2">
        <f t="shared" si="820"/>
        <v>0</v>
      </c>
      <c r="CY905" s="2">
        <f t="shared" si="821"/>
        <v>89.93</v>
      </c>
      <c r="CZ905" s="2">
        <f t="shared" si="822"/>
        <v>55.521999999999998</v>
      </c>
      <c r="DA905" s="2"/>
      <c r="DB905" s="2"/>
      <c r="DC905" s="2" t="s">
        <v>3</v>
      </c>
      <c r="DD905" s="2" t="s">
        <v>3</v>
      </c>
      <c r="DE905" s="2" t="s">
        <v>21</v>
      </c>
      <c r="DF905" s="2" t="s">
        <v>21</v>
      </c>
      <c r="DG905" s="2" t="s">
        <v>22</v>
      </c>
      <c r="DH905" s="2" t="s">
        <v>3</v>
      </c>
      <c r="DI905" s="2" t="s">
        <v>22</v>
      </c>
      <c r="DJ905" s="2" t="s">
        <v>21</v>
      </c>
      <c r="DK905" s="2" t="s">
        <v>3</v>
      </c>
      <c r="DL905" s="2" t="s">
        <v>3</v>
      </c>
      <c r="DM905" s="2" t="s">
        <v>3</v>
      </c>
      <c r="DN905" s="2">
        <v>0</v>
      </c>
      <c r="DO905" s="2">
        <v>0</v>
      </c>
      <c r="DP905" s="2">
        <v>1</v>
      </c>
      <c r="DQ905" s="2">
        <v>1</v>
      </c>
      <c r="DR905" s="2"/>
      <c r="DS905" s="2"/>
      <c r="DT905" s="2"/>
      <c r="DU905" s="2">
        <v>1005</v>
      </c>
      <c r="DV905" s="2" t="s">
        <v>433</v>
      </c>
      <c r="DW905" s="2" t="s">
        <v>433</v>
      </c>
      <c r="DX905" s="2">
        <v>100</v>
      </c>
      <c r="DY905" s="2"/>
      <c r="DZ905" s="2"/>
      <c r="EA905" s="2"/>
      <c r="EB905" s="2"/>
      <c r="EC905" s="2"/>
      <c r="ED905" s="2"/>
      <c r="EE905" s="2">
        <v>31102217</v>
      </c>
      <c r="EF905" s="2">
        <v>2</v>
      </c>
      <c r="EG905" s="2" t="s">
        <v>23</v>
      </c>
      <c r="EH905" s="2">
        <v>0</v>
      </c>
      <c r="EI905" s="2" t="s">
        <v>3</v>
      </c>
      <c r="EJ905" s="2">
        <v>1</v>
      </c>
      <c r="EK905" s="2">
        <v>20001</v>
      </c>
      <c r="EL905" s="2" t="s">
        <v>24</v>
      </c>
      <c r="EM905" s="2" t="s">
        <v>25</v>
      </c>
      <c r="EN905" s="2"/>
      <c r="EO905" s="2" t="s">
        <v>26</v>
      </c>
      <c r="EP905" s="2"/>
      <c r="EQ905" s="2">
        <v>0</v>
      </c>
      <c r="ER905" s="2">
        <v>1385.92</v>
      </c>
      <c r="ES905" s="2">
        <v>577.76</v>
      </c>
      <c r="ET905" s="2">
        <v>101.27</v>
      </c>
      <c r="EU905" s="2">
        <v>8.5399999999999991</v>
      </c>
      <c r="EV905" s="2">
        <v>706.89</v>
      </c>
      <c r="EW905" s="2">
        <v>80.88</v>
      </c>
      <c r="EX905" s="2">
        <v>0.69</v>
      </c>
      <c r="EY905" s="2">
        <v>0</v>
      </c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>
        <v>0</v>
      </c>
      <c r="FR905" s="2">
        <f t="shared" si="823"/>
        <v>0</v>
      </c>
      <c r="FS905" s="2">
        <v>0</v>
      </c>
      <c r="FT905" s="2" t="s">
        <v>27</v>
      </c>
      <c r="FU905" s="2" t="s">
        <v>28</v>
      </c>
      <c r="FV905" s="2"/>
      <c r="FW905" s="2"/>
      <c r="FX905" s="2">
        <v>115.2</v>
      </c>
      <c r="FY905" s="2">
        <v>70.55</v>
      </c>
      <c r="FZ905" s="2"/>
      <c r="GA905" s="2" t="s">
        <v>3</v>
      </c>
      <c r="GB905" s="2"/>
      <c r="GC905" s="2"/>
      <c r="GD905" s="2">
        <v>1</v>
      </c>
      <c r="GE905" s="2"/>
      <c r="GF905" s="2">
        <v>-71840125</v>
      </c>
      <c r="GG905" s="2">
        <v>2</v>
      </c>
      <c r="GH905" s="2">
        <v>1</v>
      </c>
      <c r="GI905" s="2">
        <v>-2</v>
      </c>
      <c r="GJ905" s="2">
        <v>0</v>
      </c>
      <c r="GK905" s="2">
        <v>0</v>
      </c>
      <c r="GL905" s="2">
        <f t="shared" si="824"/>
        <v>0</v>
      </c>
      <c r="GM905" s="2">
        <f t="shared" si="825"/>
        <v>280.38</v>
      </c>
      <c r="GN905" s="2">
        <f t="shared" si="826"/>
        <v>280.38</v>
      </c>
      <c r="GO905" s="2">
        <f t="shared" si="827"/>
        <v>0</v>
      </c>
      <c r="GP905" s="2">
        <f t="shared" si="828"/>
        <v>0</v>
      </c>
      <c r="GQ905" s="2"/>
      <c r="GR905" s="2">
        <v>0</v>
      </c>
      <c r="GS905" s="2">
        <v>3</v>
      </c>
      <c r="GT905" s="2">
        <v>0</v>
      </c>
      <c r="GU905" s="2" t="s">
        <v>3</v>
      </c>
      <c r="GV905" s="2">
        <f t="shared" si="829"/>
        <v>0</v>
      </c>
      <c r="GW905" s="2">
        <v>1</v>
      </c>
      <c r="GX905" s="2">
        <f t="shared" si="830"/>
        <v>0</v>
      </c>
      <c r="GY905" s="2"/>
      <c r="GZ905" s="2"/>
      <c r="HA905" s="2">
        <v>0</v>
      </c>
      <c r="HB905" s="2">
        <v>0</v>
      </c>
      <c r="HC905" s="2">
        <f t="shared" si="831"/>
        <v>0</v>
      </c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>
        <v>0</v>
      </c>
      <c r="IL905" s="2"/>
      <c r="IM905" s="2"/>
      <c r="IN905" s="2"/>
      <c r="IO905" s="2"/>
      <c r="IP905" s="2"/>
      <c r="IQ905" s="2"/>
      <c r="IR905" s="2"/>
      <c r="IS905" s="2"/>
      <c r="IT905" s="2"/>
      <c r="IU905" s="2"/>
    </row>
    <row r="906" spans="1:255">
      <c r="A906">
        <v>17</v>
      </c>
      <c r="B906">
        <v>1</v>
      </c>
      <c r="C906">
        <f>ROW(SmtRes!A874)</f>
        <v>874</v>
      </c>
      <c r="D906">
        <f>ROW(EtalonRes!A1016)</f>
        <v>1016</v>
      </c>
      <c r="E906" t="s">
        <v>449</v>
      </c>
      <c r="F906" t="s">
        <v>450</v>
      </c>
      <c r="G906" t="s">
        <v>451</v>
      </c>
      <c r="H906" t="s">
        <v>433</v>
      </c>
      <c r="I906">
        <f>ROUND((3.14*0.63*4)/100,9)</f>
        <v>7.9128000000000004E-2</v>
      </c>
      <c r="J906">
        <v>0</v>
      </c>
      <c r="O906">
        <f t="shared" si="797"/>
        <v>134.93</v>
      </c>
      <c r="P906">
        <f t="shared" si="798"/>
        <v>45.72</v>
      </c>
      <c r="Q906">
        <f t="shared" si="799"/>
        <v>12.02</v>
      </c>
      <c r="R906">
        <f t="shared" si="800"/>
        <v>1.01</v>
      </c>
      <c r="S906">
        <f t="shared" si="801"/>
        <v>77.19</v>
      </c>
      <c r="T906">
        <f t="shared" si="802"/>
        <v>0</v>
      </c>
      <c r="U906">
        <f t="shared" si="803"/>
        <v>8.8318242431999998</v>
      </c>
      <c r="V906">
        <f t="shared" si="804"/>
        <v>8.1897479999999995E-2</v>
      </c>
      <c r="W906">
        <f t="shared" si="805"/>
        <v>0</v>
      </c>
      <c r="X906">
        <f t="shared" si="806"/>
        <v>89.93</v>
      </c>
      <c r="Y906">
        <f t="shared" si="807"/>
        <v>55.52</v>
      </c>
      <c r="AA906">
        <v>33304960</v>
      </c>
      <c r="AB906">
        <f t="shared" si="808"/>
        <v>1705.18</v>
      </c>
      <c r="AC906">
        <f t="shared" si="809"/>
        <v>577.76</v>
      </c>
      <c r="AD906">
        <f>ROUND((((((ET906*1.2)*1.25))-(((EU906*1.2)*1.25)))+AE906),2)</f>
        <v>151.91</v>
      </c>
      <c r="AE906">
        <f>ROUND((((EU906*1.2)*1.25)),2)</f>
        <v>12.81</v>
      </c>
      <c r="AF906">
        <f>ROUND((((EV906*1.2)*1.15)),2)</f>
        <v>975.51</v>
      </c>
      <c r="AG906">
        <f t="shared" si="810"/>
        <v>0</v>
      </c>
      <c r="AH906">
        <f>(((EW906*1.2)*1.15))</f>
        <v>111.61439999999999</v>
      </c>
      <c r="AI906">
        <f>(((EX906*1.2)*1.25))</f>
        <v>1.0349999999999999</v>
      </c>
      <c r="AJ906">
        <f t="shared" si="811"/>
        <v>0</v>
      </c>
      <c r="AK906">
        <v>1385.92</v>
      </c>
      <c r="AL906">
        <v>577.76</v>
      </c>
      <c r="AM906">
        <v>101.27</v>
      </c>
      <c r="AN906">
        <v>8.5399999999999991</v>
      </c>
      <c r="AO906">
        <v>706.89</v>
      </c>
      <c r="AP906">
        <v>0</v>
      </c>
      <c r="AQ906">
        <v>80.88</v>
      </c>
      <c r="AR906">
        <v>0.69</v>
      </c>
      <c r="AS906">
        <v>0</v>
      </c>
      <c r="AT906">
        <v>115</v>
      </c>
      <c r="AU906">
        <v>71</v>
      </c>
      <c r="AV906">
        <v>1</v>
      </c>
      <c r="AW906">
        <v>1</v>
      </c>
      <c r="AZ906">
        <v>1</v>
      </c>
      <c r="BA906">
        <v>1</v>
      </c>
      <c r="BB906">
        <v>1</v>
      </c>
      <c r="BC906">
        <v>1</v>
      </c>
      <c r="BD906" t="s">
        <v>3</v>
      </c>
      <c r="BE906" t="s">
        <v>3</v>
      </c>
      <c r="BF906" t="s">
        <v>3</v>
      </c>
      <c r="BG906" t="s">
        <v>3</v>
      </c>
      <c r="BH906">
        <v>0</v>
      </c>
      <c r="BI906">
        <v>1</v>
      </c>
      <c r="BJ906" t="s">
        <v>452</v>
      </c>
      <c r="BM906">
        <v>20001</v>
      </c>
      <c r="BN906">
        <v>0</v>
      </c>
      <c r="BO906" t="s">
        <v>3</v>
      </c>
      <c r="BP906">
        <v>0</v>
      </c>
      <c r="BQ906">
        <v>2</v>
      </c>
      <c r="BR906">
        <v>0</v>
      </c>
      <c r="BS906">
        <v>1</v>
      </c>
      <c r="BT906">
        <v>1</v>
      </c>
      <c r="BU906">
        <v>1</v>
      </c>
      <c r="BV906">
        <v>1</v>
      </c>
      <c r="BW906">
        <v>1</v>
      </c>
      <c r="BX906">
        <v>1</v>
      </c>
      <c r="BY906" t="s">
        <v>3</v>
      </c>
      <c r="BZ906">
        <v>128</v>
      </c>
      <c r="CA906">
        <v>83</v>
      </c>
      <c r="CE906">
        <v>0</v>
      </c>
      <c r="CF906">
        <v>0</v>
      </c>
      <c r="CG906">
        <v>0</v>
      </c>
      <c r="CM906">
        <v>0</v>
      </c>
      <c r="CN906" t="s">
        <v>954</v>
      </c>
      <c r="CO906">
        <v>0</v>
      </c>
      <c r="CP906">
        <f t="shared" si="812"/>
        <v>134.93</v>
      </c>
      <c r="CQ906">
        <f t="shared" si="813"/>
        <v>577.76</v>
      </c>
      <c r="CR906">
        <f t="shared" si="814"/>
        <v>151.91</v>
      </c>
      <c r="CS906">
        <f t="shared" si="815"/>
        <v>12.81</v>
      </c>
      <c r="CT906">
        <f t="shared" si="816"/>
        <v>975.51</v>
      </c>
      <c r="CU906">
        <f t="shared" si="817"/>
        <v>0</v>
      </c>
      <c r="CV906">
        <f t="shared" si="818"/>
        <v>111.61439999999999</v>
      </c>
      <c r="CW906">
        <f t="shared" si="819"/>
        <v>1.0349999999999999</v>
      </c>
      <c r="CX906">
        <f t="shared" si="820"/>
        <v>0</v>
      </c>
      <c r="CY906">
        <f t="shared" si="821"/>
        <v>89.93</v>
      </c>
      <c r="CZ906">
        <f t="shared" si="822"/>
        <v>55.521999999999998</v>
      </c>
      <c r="DC906" t="s">
        <v>3</v>
      </c>
      <c r="DD906" t="s">
        <v>3</v>
      </c>
      <c r="DE906" t="s">
        <v>21</v>
      </c>
      <c r="DF906" t="s">
        <v>21</v>
      </c>
      <c r="DG906" t="s">
        <v>22</v>
      </c>
      <c r="DH906" t="s">
        <v>3</v>
      </c>
      <c r="DI906" t="s">
        <v>22</v>
      </c>
      <c r="DJ906" t="s">
        <v>21</v>
      </c>
      <c r="DK906" t="s">
        <v>3</v>
      </c>
      <c r="DL906" t="s">
        <v>3</v>
      </c>
      <c r="DM906" t="s">
        <v>3</v>
      </c>
      <c r="DN906">
        <v>0</v>
      </c>
      <c r="DO906">
        <v>0</v>
      </c>
      <c r="DP906">
        <v>1</v>
      </c>
      <c r="DQ906">
        <v>1</v>
      </c>
      <c r="DU906">
        <v>1005</v>
      </c>
      <c r="DV906" t="s">
        <v>433</v>
      </c>
      <c r="DW906" t="s">
        <v>433</v>
      </c>
      <c r="DX906">
        <v>100</v>
      </c>
      <c r="EE906">
        <v>31102217</v>
      </c>
      <c r="EF906">
        <v>2</v>
      </c>
      <c r="EG906" t="s">
        <v>23</v>
      </c>
      <c r="EH906">
        <v>0</v>
      </c>
      <c r="EI906" t="s">
        <v>3</v>
      </c>
      <c r="EJ906">
        <v>1</v>
      </c>
      <c r="EK906">
        <v>20001</v>
      </c>
      <c r="EL906" t="s">
        <v>24</v>
      </c>
      <c r="EM906" t="s">
        <v>25</v>
      </c>
      <c r="EO906" t="s">
        <v>26</v>
      </c>
      <c r="EQ906">
        <v>0</v>
      </c>
      <c r="ER906">
        <v>1385.92</v>
      </c>
      <c r="ES906">
        <v>577.76</v>
      </c>
      <c r="ET906">
        <v>101.27</v>
      </c>
      <c r="EU906">
        <v>8.5399999999999991</v>
      </c>
      <c r="EV906">
        <v>706.89</v>
      </c>
      <c r="EW906">
        <v>80.88</v>
      </c>
      <c r="EX906">
        <v>0.69</v>
      </c>
      <c r="EY906">
        <v>0</v>
      </c>
      <c r="FQ906">
        <v>0</v>
      </c>
      <c r="FR906">
        <f t="shared" si="823"/>
        <v>0</v>
      </c>
      <c r="FS906">
        <v>0</v>
      </c>
      <c r="FT906" t="s">
        <v>27</v>
      </c>
      <c r="FU906" t="s">
        <v>28</v>
      </c>
      <c r="FX906">
        <v>115.2</v>
      </c>
      <c r="FY906">
        <v>70.55</v>
      </c>
      <c r="GA906" t="s">
        <v>3</v>
      </c>
      <c r="GD906">
        <v>1</v>
      </c>
      <c r="GF906">
        <v>-71840125</v>
      </c>
      <c r="GG906">
        <v>2</v>
      </c>
      <c r="GH906">
        <v>1</v>
      </c>
      <c r="GI906">
        <v>-2</v>
      </c>
      <c r="GJ906">
        <v>0</v>
      </c>
      <c r="GK906">
        <v>0</v>
      </c>
      <c r="GL906">
        <f t="shared" si="824"/>
        <v>0</v>
      </c>
      <c r="GM906">
        <f t="shared" si="825"/>
        <v>280.38</v>
      </c>
      <c r="GN906">
        <f t="shared" si="826"/>
        <v>280.38</v>
      </c>
      <c r="GO906">
        <f t="shared" si="827"/>
        <v>0</v>
      </c>
      <c r="GP906">
        <f t="shared" si="828"/>
        <v>0</v>
      </c>
      <c r="GR906">
        <v>0</v>
      </c>
      <c r="GS906">
        <v>3</v>
      </c>
      <c r="GT906">
        <v>0</v>
      </c>
      <c r="GU906" t="s">
        <v>3</v>
      </c>
      <c r="GV906">
        <f t="shared" si="829"/>
        <v>0</v>
      </c>
      <c r="GW906">
        <v>1</v>
      </c>
      <c r="GX906">
        <f t="shared" si="830"/>
        <v>0</v>
      </c>
      <c r="HA906">
        <v>0</v>
      </c>
      <c r="HB906">
        <v>0</v>
      </c>
      <c r="HC906">
        <f t="shared" si="831"/>
        <v>0</v>
      </c>
      <c r="IK906">
        <v>0</v>
      </c>
    </row>
    <row r="907" spans="1:255">
      <c r="A907" s="2">
        <v>17</v>
      </c>
      <c r="B907" s="2">
        <v>1</v>
      </c>
      <c r="C907" s="2"/>
      <c r="D907" s="2"/>
      <c r="E907" s="2" t="s">
        <v>453</v>
      </c>
      <c r="F907" s="2" t="s">
        <v>454</v>
      </c>
      <c r="G907" s="2" t="s">
        <v>455</v>
      </c>
      <c r="H907" s="2" t="s">
        <v>47</v>
      </c>
      <c r="I907" s="2">
        <v>7.9127999999999998</v>
      </c>
      <c r="J907" s="2">
        <v>0</v>
      </c>
      <c r="K907" s="2"/>
      <c r="L907" s="2"/>
      <c r="M907" s="2"/>
      <c r="N907" s="2"/>
      <c r="O907" s="2">
        <f t="shared" si="797"/>
        <v>807.58</v>
      </c>
      <c r="P907" s="2">
        <f t="shared" si="798"/>
        <v>807.58</v>
      </c>
      <c r="Q907" s="2">
        <f t="shared" si="799"/>
        <v>0</v>
      </c>
      <c r="R907" s="2">
        <f t="shared" si="800"/>
        <v>0</v>
      </c>
      <c r="S907" s="2">
        <f t="shared" si="801"/>
        <v>0</v>
      </c>
      <c r="T907" s="2">
        <f t="shared" si="802"/>
        <v>0</v>
      </c>
      <c r="U907" s="2">
        <f t="shared" si="803"/>
        <v>0</v>
      </c>
      <c r="V907" s="2">
        <f t="shared" si="804"/>
        <v>0</v>
      </c>
      <c r="W907" s="2">
        <f t="shared" si="805"/>
        <v>0</v>
      </c>
      <c r="X907" s="2">
        <f t="shared" si="806"/>
        <v>0</v>
      </c>
      <c r="Y907" s="2">
        <f t="shared" si="807"/>
        <v>0</v>
      </c>
      <c r="Z907" s="2"/>
      <c r="AA907" s="2">
        <v>33304975</v>
      </c>
      <c r="AB907" s="2">
        <f t="shared" si="808"/>
        <v>102.06</v>
      </c>
      <c r="AC907" s="2">
        <f t="shared" si="809"/>
        <v>102.06</v>
      </c>
      <c r="AD907" s="2">
        <f t="shared" ref="AD907:AD914" si="835">ROUND((((ET907)-(EU907))+AE907),2)</f>
        <v>0</v>
      </c>
      <c r="AE907" s="2">
        <f t="shared" ref="AE907:AF914" si="836">ROUND((EU907),2)</f>
        <v>0</v>
      </c>
      <c r="AF907" s="2">
        <f t="shared" si="836"/>
        <v>0</v>
      </c>
      <c r="AG907" s="2">
        <f t="shared" si="810"/>
        <v>0</v>
      </c>
      <c r="AH907" s="2">
        <f t="shared" ref="AH907:AI914" si="837">(EW907)</f>
        <v>0</v>
      </c>
      <c r="AI907" s="2">
        <f t="shared" si="837"/>
        <v>0</v>
      </c>
      <c r="AJ907" s="2">
        <f t="shared" si="811"/>
        <v>0</v>
      </c>
      <c r="AK907" s="2">
        <v>102.06</v>
      </c>
      <c r="AL907" s="2">
        <v>102.06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1</v>
      </c>
      <c r="AW907" s="2">
        <v>1</v>
      </c>
      <c r="AX907" s="2"/>
      <c r="AY907" s="2"/>
      <c r="AZ907" s="2">
        <v>1</v>
      </c>
      <c r="BA907" s="2">
        <v>1</v>
      </c>
      <c r="BB907" s="2">
        <v>1</v>
      </c>
      <c r="BC907" s="2">
        <v>1</v>
      </c>
      <c r="BD907" s="2" t="s">
        <v>3</v>
      </c>
      <c r="BE907" s="2" t="s">
        <v>3</v>
      </c>
      <c r="BF907" s="2" t="s">
        <v>3</v>
      </c>
      <c r="BG907" s="2" t="s">
        <v>3</v>
      </c>
      <c r="BH907" s="2">
        <v>3</v>
      </c>
      <c r="BI907" s="2">
        <v>1</v>
      </c>
      <c r="BJ907" s="2" t="s">
        <v>456</v>
      </c>
      <c r="BK907" s="2"/>
      <c r="BL907" s="2"/>
      <c r="BM907" s="2">
        <v>500001</v>
      </c>
      <c r="BN907" s="2">
        <v>0</v>
      </c>
      <c r="BO907" s="2" t="s">
        <v>3</v>
      </c>
      <c r="BP907" s="2">
        <v>0</v>
      </c>
      <c r="BQ907" s="2">
        <v>8</v>
      </c>
      <c r="BR907" s="2">
        <v>0</v>
      </c>
      <c r="BS907" s="2">
        <v>1</v>
      </c>
      <c r="BT907" s="2">
        <v>1</v>
      </c>
      <c r="BU907" s="2">
        <v>1</v>
      </c>
      <c r="BV907" s="2">
        <v>1</v>
      </c>
      <c r="BW907" s="2">
        <v>1</v>
      </c>
      <c r="BX907" s="2">
        <v>1</v>
      </c>
      <c r="BY907" s="2" t="s">
        <v>3</v>
      </c>
      <c r="BZ907" s="2">
        <v>0</v>
      </c>
      <c r="CA907" s="2">
        <v>0</v>
      </c>
      <c r="CB907" s="2"/>
      <c r="CC907" s="2"/>
      <c r="CD907" s="2"/>
      <c r="CE907" s="2">
        <v>0</v>
      </c>
      <c r="CF907" s="2">
        <v>0</v>
      </c>
      <c r="CG907" s="2">
        <v>0</v>
      </c>
      <c r="CH907" s="2"/>
      <c r="CI907" s="2"/>
      <c r="CJ907" s="2"/>
      <c r="CK907" s="2"/>
      <c r="CL907" s="2"/>
      <c r="CM907" s="2">
        <v>0</v>
      </c>
      <c r="CN907" s="2" t="s">
        <v>3</v>
      </c>
      <c r="CO907" s="2">
        <v>0</v>
      </c>
      <c r="CP907" s="2">
        <f t="shared" si="812"/>
        <v>807.58</v>
      </c>
      <c r="CQ907" s="2">
        <f t="shared" si="813"/>
        <v>102.06</v>
      </c>
      <c r="CR907" s="2">
        <f t="shared" si="814"/>
        <v>0</v>
      </c>
      <c r="CS907" s="2">
        <f t="shared" si="815"/>
        <v>0</v>
      </c>
      <c r="CT907" s="2">
        <f t="shared" si="816"/>
        <v>0</v>
      </c>
      <c r="CU907" s="2">
        <f t="shared" si="817"/>
        <v>0</v>
      </c>
      <c r="CV907" s="2">
        <f t="shared" si="818"/>
        <v>0</v>
      </c>
      <c r="CW907" s="2">
        <f t="shared" si="819"/>
        <v>0</v>
      </c>
      <c r="CX907" s="2">
        <f t="shared" si="820"/>
        <v>0</v>
      </c>
      <c r="CY907" s="2">
        <f t="shared" si="821"/>
        <v>0</v>
      </c>
      <c r="CZ907" s="2">
        <f t="shared" si="822"/>
        <v>0</v>
      </c>
      <c r="DA907" s="2"/>
      <c r="DB907" s="2"/>
      <c r="DC907" s="2" t="s">
        <v>3</v>
      </c>
      <c r="DD907" s="2" t="s">
        <v>3</v>
      </c>
      <c r="DE907" s="2" t="s">
        <v>3</v>
      </c>
      <c r="DF907" s="2" t="s">
        <v>3</v>
      </c>
      <c r="DG907" s="2" t="s">
        <v>3</v>
      </c>
      <c r="DH907" s="2" t="s">
        <v>3</v>
      </c>
      <c r="DI907" s="2" t="s">
        <v>3</v>
      </c>
      <c r="DJ907" s="2" t="s">
        <v>3</v>
      </c>
      <c r="DK907" s="2" t="s">
        <v>3</v>
      </c>
      <c r="DL907" s="2" t="s">
        <v>3</v>
      </c>
      <c r="DM907" s="2" t="s">
        <v>3</v>
      </c>
      <c r="DN907" s="2">
        <v>0</v>
      </c>
      <c r="DO907" s="2">
        <v>0</v>
      </c>
      <c r="DP907" s="2">
        <v>1</v>
      </c>
      <c r="DQ907" s="2">
        <v>1</v>
      </c>
      <c r="DR907" s="2"/>
      <c r="DS907" s="2"/>
      <c r="DT907" s="2"/>
      <c r="DU907" s="2">
        <v>1005</v>
      </c>
      <c r="DV907" s="2" t="s">
        <v>47</v>
      </c>
      <c r="DW907" s="2" t="s">
        <v>47</v>
      </c>
      <c r="DX907" s="2">
        <v>1</v>
      </c>
      <c r="DY907" s="2"/>
      <c r="DZ907" s="2"/>
      <c r="EA907" s="2"/>
      <c r="EB907" s="2"/>
      <c r="EC907" s="2"/>
      <c r="ED907" s="2"/>
      <c r="EE907" s="2">
        <v>31102119</v>
      </c>
      <c r="EF907" s="2">
        <v>8</v>
      </c>
      <c r="EG907" s="2" t="s">
        <v>34</v>
      </c>
      <c r="EH907" s="2">
        <v>0</v>
      </c>
      <c r="EI907" s="2" t="s">
        <v>3</v>
      </c>
      <c r="EJ907" s="2">
        <v>1</v>
      </c>
      <c r="EK907" s="2">
        <v>500001</v>
      </c>
      <c r="EL907" s="2" t="s">
        <v>35</v>
      </c>
      <c r="EM907" s="2" t="s">
        <v>36</v>
      </c>
      <c r="EN907" s="2"/>
      <c r="EO907" s="2" t="s">
        <v>3</v>
      </c>
      <c r="EP907" s="2"/>
      <c r="EQ907" s="2">
        <v>0</v>
      </c>
      <c r="ER907" s="2">
        <v>102.06</v>
      </c>
      <c r="ES907" s="2">
        <v>102.06</v>
      </c>
      <c r="ET907" s="2">
        <v>0</v>
      </c>
      <c r="EU907" s="2">
        <v>0</v>
      </c>
      <c r="EV907" s="2">
        <v>0</v>
      </c>
      <c r="EW907" s="2">
        <v>0</v>
      </c>
      <c r="EX907" s="2">
        <v>0</v>
      </c>
      <c r="EY907" s="2">
        <v>0</v>
      </c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>
        <v>0</v>
      </c>
      <c r="FR907" s="2">
        <f t="shared" si="823"/>
        <v>0</v>
      </c>
      <c r="FS907" s="2">
        <v>0</v>
      </c>
      <c r="FT907" s="2"/>
      <c r="FU907" s="2"/>
      <c r="FV907" s="2"/>
      <c r="FW907" s="2"/>
      <c r="FX907" s="2">
        <v>0</v>
      </c>
      <c r="FY907" s="2">
        <v>0</v>
      </c>
      <c r="FZ907" s="2"/>
      <c r="GA907" s="2" t="s">
        <v>3</v>
      </c>
      <c r="GB907" s="2"/>
      <c r="GC907" s="2"/>
      <c r="GD907" s="2">
        <v>1</v>
      </c>
      <c r="GE907" s="2"/>
      <c r="GF907" s="2">
        <v>-4017567</v>
      </c>
      <c r="GG907" s="2">
        <v>2</v>
      </c>
      <c r="GH907" s="2">
        <v>1</v>
      </c>
      <c r="GI907" s="2">
        <v>-2</v>
      </c>
      <c r="GJ907" s="2">
        <v>0</v>
      </c>
      <c r="GK907" s="2">
        <v>0</v>
      </c>
      <c r="GL907" s="2">
        <f t="shared" si="824"/>
        <v>0</v>
      </c>
      <c r="GM907" s="2">
        <f t="shared" si="825"/>
        <v>807.58</v>
      </c>
      <c r="GN907" s="2">
        <f t="shared" si="826"/>
        <v>807.58</v>
      </c>
      <c r="GO907" s="2">
        <f t="shared" si="827"/>
        <v>0</v>
      </c>
      <c r="GP907" s="2">
        <f t="shared" si="828"/>
        <v>0</v>
      </c>
      <c r="GQ907" s="2"/>
      <c r="GR907" s="2">
        <v>0</v>
      </c>
      <c r="GS907" s="2">
        <v>3</v>
      </c>
      <c r="GT907" s="2">
        <v>0</v>
      </c>
      <c r="GU907" s="2" t="s">
        <v>3</v>
      </c>
      <c r="GV907" s="2">
        <f t="shared" si="829"/>
        <v>0</v>
      </c>
      <c r="GW907" s="2">
        <v>1</v>
      </c>
      <c r="GX907" s="2">
        <f t="shared" si="830"/>
        <v>0</v>
      </c>
      <c r="GY907" s="2"/>
      <c r="GZ907" s="2"/>
      <c r="HA907" s="2">
        <v>0</v>
      </c>
      <c r="HB907" s="2">
        <v>0</v>
      </c>
      <c r="HC907" s="2">
        <f t="shared" si="831"/>
        <v>0</v>
      </c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>
        <v>0</v>
      </c>
      <c r="IL907" s="2"/>
      <c r="IM907" s="2"/>
      <c r="IN907" s="2"/>
      <c r="IO907" s="2"/>
      <c r="IP907" s="2"/>
      <c r="IQ907" s="2"/>
      <c r="IR907" s="2"/>
      <c r="IS907" s="2"/>
      <c r="IT907" s="2"/>
      <c r="IU907" s="2"/>
    </row>
    <row r="908" spans="1:255">
      <c r="A908">
        <v>17</v>
      </c>
      <c r="B908">
        <v>1</v>
      </c>
      <c r="E908" t="s">
        <v>453</v>
      </c>
      <c r="F908" t="s">
        <v>454</v>
      </c>
      <c r="G908" t="s">
        <v>455</v>
      </c>
      <c r="H908" t="s">
        <v>47</v>
      </c>
      <c r="I908">
        <v>7.9127999999999998</v>
      </c>
      <c r="J908">
        <v>0</v>
      </c>
      <c r="O908">
        <f t="shared" si="797"/>
        <v>807.58</v>
      </c>
      <c r="P908">
        <f t="shared" si="798"/>
        <v>807.58</v>
      </c>
      <c r="Q908">
        <f t="shared" si="799"/>
        <v>0</v>
      </c>
      <c r="R908">
        <f t="shared" si="800"/>
        <v>0</v>
      </c>
      <c r="S908">
        <f t="shared" si="801"/>
        <v>0</v>
      </c>
      <c r="T908">
        <f t="shared" si="802"/>
        <v>0</v>
      </c>
      <c r="U908">
        <f t="shared" si="803"/>
        <v>0</v>
      </c>
      <c r="V908">
        <f t="shared" si="804"/>
        <v>0</v>
      </c>
      <c r="W908">
        <f t="shared" si="805"/>
        <v>0</v>
      </c>
      <c r="X908">
        <f t="shared" si="806"/>
        <v>0</v>
      </c>
      <c r="Y908">
        <f t="shared" si="807"/>
        <v>0</v>
      </c>
      <c r="AA908">
        <v>33304960</v>
      </c>
      <c r="AB908">
        <f t="shared" si="808"/>
        <v>102.06</v>
      </c>
      <c r="AC908">
        <f t="shared" si="809"/>
        <v>102.06</v>
      </c>
      <c r="AD908">
        <f t="shared" si="835"/>
        <v>0</v>
      </c>
      <c r="AE908">
        <f t="shared" si="836"/>
        <v>0</v>
      </c>
      <c r="AF908">
        <f t="shared" si="836"/>
        <v>0</v>
      </c>
      <c r="AG908">
        <f t="shared" si="810"/>
        <v>0</v>
      </c>
      <c r="AH908">
        <f t="shared" si="837"/>
        <v>0</v>
      </c>
      <c r="AI908">
        <f t="shared" si="837"/>
        <v>0</v>
      </c>
      <c r="AJ908">
        <f t="shared" si="811"/>
        <v>0</v>
      </c>
      <c r="AK908">
        <v>102.06</v>
      </c>
      <c r="AL908">
        <v>102.06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1</v>
      </c>
      <c r="AW908">
        <v>1</v>
      </c>
      <c r="AZ908">
        <v>1</v>
      </c>
      <c r="BA908">
        <v>1</v>
      </c>
      <c r="BB908">
        <v>1</v>
      </c>
      <c r="BC908">
        <v>1</v>
      </c>
      <c r="BD908" t="s">
        <v>3</v>
      </c>
      <c r="BE908" t="s">
        <v>3</v>
      </c>
      <c r="BF908" t="s">
        <v>3</v>
      </c>
      <c r="BG908" t="s">
        <v>3</v>
      </c>
      <c r="BH908">
        <v>3</v>
      </c>
      <c r="BI908">
        <v>1</v>
      </c>
      <c r="BJ908" t="s">
        <v>456</v>
      </c>
      <c r="BM908">
        <v>500001</v>
      </c>
      <c r="BN908">
        <v>0</v>
      </c>
      <c r="BO908" t="s">
        <v>3</v>
      </c>
      <c r="BP908">
        <v>0</v>
      </c>
      <c r="BQ908">
        <v>8</v>
      </c>
      <c r="BR908">
        <v>0</v>
      </c>
      <c r="BS908">
        <v>1</v>
      </c>
      <c r="BT908">
        <v>1</v>
      </c>
      <c r="BU908">
        <v>1</v>
      </c>
      <c r="BV908">
        <v>1</v>
      </c>
      <c r="BW908">
        <v>1</v>
      </c>
      <c r="BX908">
        <v>1</v>
      </c>
      <c r="BY908" t="s">
        <v>3</v>
      </c>
      <c r="BZ908">
        <v>0</v>
      </c>
      <c r="CA908">
        <v>0</v>
      </c>
      <c r="CE908">
        <v>0</v>
      </c>
      <c r="CF908">
        <v>0</v>
      </c>
      <c r="CG908">
        <v>0</v>
      </c>
      <c r="CM908">
        <v>0</v>
      </c>
      <c r="CN908" t="s">
        <v>3</v>
      </c>
      <c r="CO908">
        <v>0</v>
      </c>
      <c r="CP908">
        <f t="shared" si="812"/>
        <v>807.58</v>
      </c>
      <c r="CQ908">
        <f t="shared" si="813"/>
        <v>102.06</v>
      </c>
      <c r="CR908">
        <f t="shared" si="814"/>
        <v>0</v>
      </c>
      <c r="CS908">
        <f t="shared" si="815"/>
        <v>0</v>
      </c>
      <c r="CT908">
        <f t="shared" si="816"/>
        <v>0</v>
      </c>
      <c r="CU908">
        <f t="shared" si="817"/>
        <v>0</v>
      </c>
      <c r="CV908">
        <f t="shared" si="818"/>
        <v>0</v>
      </c>
      <c r="CW908">
        <f t="shared" si="819"/>
        <v>0</v>
      </c>
      <c r="CX908">
        <f t="shared" si="820"/>
        <v>0</v>
      </c>
      <c r="CY908">
        <f t="shared" si="821"/>
        <v>0</v>
      </c>
      <c r="CZ908">
        <f t="shared" si="822"/>
        <v>0</v>
      </c>
      <c r="DC908" t="s">
        <v>3</v>
      </c>
      <c r="DD908" t="s">
        <v>3</v>
      </c>
      <c r="DE908" t="s">
        <v>3</v>
      </c>
      <c r="DF908" t="s">
        <v>3</v>
      </c>
      <c r="DG908" t="s">
        <v>3</v>
      </c>
      <c r="DH908" t="s">
        <v>3</v>
      </c>
      <c r="DI908" t="s">
        <v>3</v>
      </c>
      <c r="DJ908" t="s">
        <v>3</v>
      </c>
      <c r="DK908" t="s">
        <v>3</v>
      </c>
      <c r="DL908" t="s">
        <v>3</v>
      </c>
      <c r="DM908" t="s">
        <v>3</v>
      </c>
      <c r="DN908">
        <v>0</v>
      </c>
      <c r="DO908">
        <v>0</v>
      </c>
      <c r="DP908">
        <v>1</v>
      </c>
      <c r="DQ908">
        <v>1</v>
      </c>
      <c r="DU908">
        <v>1005</v>
      </c>
      <c r="DV908" t="s">
        <v>47</v>
      </c>
      <c r="DW908" t="s">
        <v>47</v>
      </c>
      <c r="DX908">
        <v>1</v>
      </c>
      <c r="EE908">
        <v>31102119</v>
      </c>
      <c r="EF908">
        <v>8</v>
      </c>
      <c r="EG908" t="s">
        <v>34</v>
      </c>
      <c r="EH908">
        <v>0</v>
      </c>
      <c r="EI908" t="s">
        <v>3</v>
      </c>
      <c r="EJ908">
        <v>1</v>
      </c>
      <c r="EK908">
        <v>500001</v>
      </c>
      <c r="EL908" t="s">
        <v>35</v>
      </c>
      <c r="EM908" t="s">
        <v>36</v>
      </c>
      <c r="EO908" t="s">
        <v>3</v>
      </c>
      <c r="EQ908">
        <v>0</v>
      </c>
      <c r="ER908">
        <v>102.06</v>
      </c>
      <c r="ES908">
        <v>102.06</v>
      </c>
      <c r="ET908">
        <v>0</v>
      </c>
      <c r="EU908">
        <v>0</v>
      </c>
      <c r="EV908">
        <v>0</v>
      </c>
      <c r="EW908">
        <v>0</v>
      </c>
      <c r="EX908">
        <v>0</v>
      </c>
      <c r="EY908">
        <v>0</v>
      </c>
      <c r="FQ908">
        <v>0</v>
      </c>
      <c r="FR908">
        <f t="shared" si="823"/>
        <v>0</v>
      </c>
      <c r="FS908">
        <v>0</v>
      </c>
      <c r="FX908">
        <v>0</v>
      </c>
      <c r="FY908">
        <v>0</v>
      </c>
      <c r="GA908" t="s">
        <v>3</v>
      </c>
      <c r="GD908">
        <v>1</v>
      </c>
      <c r="GF908">
        <v>-4017567</v>
      </c>
      <c r="GG908">
        <v>2</v>
      </c>
      <c r="GH908">
        <v>1</v>
      </c>
      <c r="GI908">
        <v>-2</v>
      </c>
      <c r="GJ908">
        <v>0</v>
      </c>
      <c r="GK908">
        <v>0</v>
      </c>
      <c r="GL908">
        <f t="shared" si="824"/>
        <v>0</v>
      </c>
      <c r="GM908">
        <f t="shared" si="825"/>
        <v>807.58</v>
      </c>
      <c r="GN908">
        <f t="shared" si="826"/>
        <v>807.58</v>
      </c>
      <c r="GO908">
        <f t="shared" si="827"/>
        <v>0</v>
      </c>
      <c r="GP908">
        <f t="shared" si="828"/>
        <v>0</v>
      </c>
      <c r="GR908">
        <v>0</v>
      </c>
      <c r="GS908">
        <v>3</v>
      </c>
      <c r="GT908">
        <v>0</v>
      </c>
      <c r="GU908" t="s">
        <v>3</v>
      </c>
      <c r="GV908">
        <f t="shared" si="829"/>
        <v>0</v>
      </c>
      <c r="GW908">
        <v>1</v>
      </c>
      <c r="GX908">
        <f t="shared" si="830"/>
        <v>0</v>
      </c>
      <c r="HA908">
        <v>0</v>
      </c>
      <c r="HB908">
        <v>0</v>
      </c>
      <c r="HC908">
        <f t="shared" si="831"/>
        <v>0</v>
      </c>
      <c r="IK908">
        <v>0</v>
      </c>
    </row>
    <row r="909" spans="1:255">
      <c r="A909" s="2">
        <v>17</v>
      </c>
      <c r="B909" s="2">
        <v>1</v>
      </c>
      <c r="C909" s="2"/>
      <c r="D909" s="2"/>
      <c r="E909" s="2" t="s">
        <v>457</v>
      </c>
      <c r="F909" s="2" t="s">
        <v>424</v>
      </c>
      <c r="G909" s="2" t="s">
        <v>458</v>
      </c>
      <c r="H909" s="2" t="s">
        <v>40</v>
      </c>
      <c r="I909" s="2">
        <v>1</v>
      </c>
      <c r="J909" s="2">
        <v>0</v>
      </c>
      <c r="K909" s="2"/>
      <c r="L909" s="2"/>
      <c r="M909" s="2"/>
      <c r="N909" s="2"/>
      <c r="O909" s="2">
        <f t="shared" si="797"/>
        <v>0</v>
      </c>
      <c r="P909" s="2">
        <f t="shared" si="798"/>
        <v>0</v>
      </c>
      <c r="Q909" s="2">
        <f t="shared" si="799"/>
        <v>0</v>
      </c>
      <c r="R909" s="2">
        <f t="shared" si="800"/>
        <v>0</v>
      </c>
      <c r="S909" s="2">
        <f t="shared" si="801"/>
        <v>0</v>
      </c>
      <c r="T909" s="2">
        <f t="shared" si="802"/>
        <v>0</v>
      </c>
      <c r="U909" s="2">
        <f t="shared" si="803"/>
        <v>0</v>
      </c>
      <c r="V909" s="2">
        <f t="shared" si="804"/>
        <v>0</v>
      </c>
      <c r="W909" s="2">
        <f t="shared" si="805"/>
        <v>0</v>
      </c>
      <c r="X909" s="2">
        <f t="shared" si="806"/>
        <v>0</v>
      </c>
      <c r="Y909" s="2">
        <f t="shared" si="807"/>
        <v>0</v>
      </c>
      <c r="Z909" s="2"/>
      <c r="AA909" s="2">
        <v>33304975</v>
      </c>
      <c r="AB909" s="2">
        <f t="shared" si="808"/>
        <v>0</v>
      </c>
      <c r="AC909" s="2">
        <f t="shared" si="809"/>
        <v>0</v>
      </c>
      <c r="AD909" s="2">
        <f t="shared" si="835"/>
        <v>0</v>
      </c>
      <c r="AE909" s="2">
        <f t="shared" si="836"/>
        <v>0</v>
      </c>
      <c r="AF909" s="2">
        <f t="shared" si="836"/>
        <v>0</v>
      </c>
      <c r="AG909" s="2">
        <f t="shared" si="810"/>
        <v>0</v>
      </c>
      <c r="AH909" s="2">
        <f t="shared" si="837"/>
        <v>0</v>
      </c>
      <c r="AI909" s="2">
        <f t="shared" si="837"/>
        <v>0</v>
      </c>
      <c r="AJ909" s="2">
        <f t="shared" si="811"/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1</v>
      </c>
      <c r="AW909" s="2">
        <v>1</v>
      </c>
      <c r="AX909" s="2"/>
      <c r="AY909" s="2"/>
      <c r="AZ909" s="2">
        <v>1</v>
      </c>
      <c r="BA909" s="2">
        <v>1</v>
      </c>
      <c r="BB909" s="2">
        <v>1</v>
      </c>
      <c r="BC909" s="2">
        <v>1</v>
      </c>
      <c r="BD909" s="2" t="s">
        <v>3</v>
      </c>
      <c r="BE909" s="2" t="s">
        <v>3</v>
      </c>
      <c r="BF909" s="2" t="s">
        <v>3</v>
      </c>
      <c r="BG909" s="2" t="s">
        <v>3</v>
      </c>
      <c r="BH909" s="2">
        <v>3</v>
      </c>
      <c r="BI909" s="2">
        <v>1</v>
      </c>
      <c r="BJ909" s="2" t="s">
        <v>3</v>
      </c>
      <c r="BK909" s="2"/>
      <c r="BL909" s="2"/>
      <c r="BM909" s="2">
        <v>1100</v>
      </c>
      <c r="BN909" s="2">
        <v>0</v>
      </c>
      <c r="BO909" s="2" t="s">
        <v>3</v>
      </c>
      <c r="BP909" s="2">
        <v>0</v>
      </c>
      <c r="BQ909" s="2">
        <v>14</v>
      </c>
      <c r="BR909" s="2">
        <v>0</v>
      </c>
      <c r="BS909" s="2">
        <v>1</v>
      </c>
      <c r="BT909" s="2">
        <v>1</v>
      </c>
      <c r="BU909" s="2">
        <v>1</v>
      </c>
      <c r="BV909" s="2">
        <v>1</v>
      </c>
      <c r="BW909" s="2">
        <v>1</v>
      </c>
      <c r="BX909" s="2">
        <v>1</v>
      </c>
      <c r="BY909" s="2" t="s">
        <v>3</v>
      </c>
      <c r="BZ909" s="2">
        <v>0</v>
      </c>
      <c r="CA909" s="2">
        <v>0</v>
      </c>
      <c r="CB909" s="2"/>
      <c r="CC909" s="2"/>
      <c r="CD909" s="2"/>
      <c r="CE909" s="2">
        <v>0</v>
      </c>
      <c r="CF909" s="2">
        <v>0</v>
      </c>
      <c r="CG909" s="2">
        <v>0</v>
      </c>
      <c r="CH909" s="2"/>
      <c r="CI909" s="2"/>
      <c r="CJ909" s="2"/>
      <c r="CK909" s="2"/>
      <c r="CL909" s="2"/>
      <c r="CM909" s="2">
        <v>0</v>
      </c>
      <c r="CN909" s="2" t="s">
        <v>3</v>
      </c>
      <c r="CO909" s="2">
        <v>0</v>
      </c>
      <c r="CP909" s="2">
        <f t="shared" si="812"/>
        <v>0</v>
      </c>
      <c r="CQ909" s="2">
        <f t="shared" si="813"/>
        <v>0</v>
      </c>
      <c r="CR909" s="2">
        <f t="shared" si="814"/>
        <v>0</v>
      </c>
      <c r="CS909" s="2">
        <f t="shared" si="815"/>
        <v>0</v>
      </c>
      <c r="CT909" s="2">
        <f t="shared" si="816"/>
        <v>0</v>
      </c>
      <c r="CU909" s="2">
        <f t="shared" si="817"/>
        <v>0</v>
      </c>
      <c r="CV909" s="2">
        <f t="shared" si="818"/>
        <v>0</v>
      </c>
      <c r="CW909" s="2">
        <f t="shared" si="819"/>
        <v>0</v>
      </c>
      <c r="CX909" s="2">
        <f t="shared" si="820"/>
        <v>0</v>
      </c>
      <c r="CY909" s="2">
        <f t="shared" si="821"/>
        <v>0</v>
      </c>
      <c r="CZ909" s="2">
        <f t="shared" si="822"/>
        <v>0</v>
      </c>
      <c r="DA909" s="2"/>
      <c r="DB909" s="2"/>
      <c r="DC909" s="2" t="s">
        <v>3</v>
      </c>
      <c r="DD909" s="2" t="s">
        <v>3</v>
      </c>
      <c r="DE909" s="2" t="s">
        <v>3</v>
      </c>
      <c r="DF909" s="2" t="s">
        <v>3</v>
      </c>
      <c r="DG909" s="2" t="s">
        <v>3</v>
      </c>
      <c r="DH909" s="2" t="s">
        <v>3</v>
      </c>
      <c r="DI909" s="2" t="s">
        <v>3</v>
      </c>
      <c r="DJ909" s="2" t="s">
        <v>3</v>
      </c>
      <c r="DK909" s="2" t="s">
        <v>3</v>
      </c>
      <c r="DL909" s="2" t="s">
        <v>3</v>
      </c>
      <c r="DM909" s="2" t="s">
        <v>3</v>
      </c>
      <c r="DN909" s="2">
        <v>0</v>
      </c>
      <c r="DO909" s="2">
        <v>0</v>
      </c>
      <c r="DP909" s="2">
        <v>1</v>
      </c>
      <c r="DQ909" s="2">
        <v>1</v>
      </c>
      <c r="DR909" s="2"/>
      <c r="DS909" s="2"/>
      <c r="DT909" s="2"/>
      <c r="DU909" s="2">
        <v>1010</v>
      </c>
      <c r="DV909" s="2" t="s">
        <v>40</v>
      </c>
      <c r="DW909" s="2" t="s">
        <v>40</v>
      </c>
      <c r="DX909" s="2">
        <v>1</v>
      </c>
      <c r="DY909" s="2"/>
      <c r="DZ909" s="2"/>
      <c r="EA909" s="2"/>
      <c r="EB909" s="2"/>
      <c r="EC909" s="2"/>
      <c r="ED909" s="2"/>
      <c r="EE909" s="2">
        <v>31102366</v>
      </c>
      <c r="EF909" s="2">
        <v>8</v>
      </c>
      <c r="EG909" s="2" t="s">
        <v>34</v>
      </c>
      <c r="EH909" s="2">
        <v>0</v>
      </c>
      <c r="EI909" s="2" t="s">
        <v>3</v>
      </c>
      <c r="EJ909" s="2">
        <v>1</v>
      </c>
      <c r="EK909" s="2">
        <v>1100</v>
      </c>
      <c r="EL909" s="2" t="s">
        <v>41</v>
      </c>
      <c r="EM909" s="2" t="s">
        <v>42</v>
      </c>
      <c r="EN909" s="2"/>
      <c r="EO909" s="2" t="s">
        <v>3</v>
      </c>
      <c r="EP909" s="2"/>
      <c r="EQ909" s="2">
        <v>0</v>
      </c>
      <c r="ER909" s="2">
        <v>0</v>
      </c>
      <c r="ES909" s="2">
        <v>0</v>
      </c>
      <c r="ET909" s="2">
        <v>0</v>
      </c>
      <c r="EU909" s="2">
        <v>0</v>
      </c>
      <c r="EV909" s="2">
        <v>0</v>
      </c>
      <c r="EW909" s="2">
        <v>0</v>
      </c>
      <c r="EX909" s="2">
        <v>0</v>
      </c>
      <c r="EY909" s="2">
        <v>0</v>
      </c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>
        <v>0</v>
      </c>
      <c r="FR909" s="2">
        <f t="shared" si="823"/>
        <v>0</v>
      </c>
      <c r="FS909" s="2">
        <v>0</v>
      </c>
      <c r="FT909" s="2"/>
      <c r="FU909" s="2"/>
      <c r="FV909" s="2"/>
      <c r="FW909" s="2"/>
      <c r="FX909" s="2">
        <v>0</v>
      </c>
      <c r="FY909" s="2">
        <v>0</v>
      </c>
      <c r="FZ909" s="2"/>
      <c r="GA909" s="2" t="s">
        <v>3</v>
      </c>
      <c r="GB909" s="2"/>
      <c r="GC909" s="2"/>
      <c r="GD909" s="2">
        <v>1</v>
      </c>
      <c r="GE909" s="2"/>
      <c r="GF909" s="2">
        <v>-219158999</v>
      </c>
      <c r="GG909" s="2">
        <v>2</v>
      </c>
      <c r="GH909" s="2">
        <v>0</v>
      </c>
      <c r="GI909" s="2">
        <v>-2</v>
      </c>
      <c r="GJ909" s="2">
        <v>0</v>
      </c>
      <c r="GK909" s="2">
        <v>0</v>
      </c>
      <c r="GL909" s="2">
        <f t="shared" si="824"/>
        <v>0</v>
      </c>
      <c r="GM909" s="2">
        <f t="shared" si="825"/>
        <v>0</v>
      </c>
      <c r="GN909" s="2">
        <f t="shared" si="826"/>
        <v>0</v>
      </c>
      <c r="GO909" s="2">
        <f t="shared" si="827"/>
        <v>0</v>
      </c>
      <c r="GP909" s="2">
        <f t="shared" si="828"/>
        <v>0</v>
      </c>
      <c r="GQ909" s="2"/>
      <c r="GR909" s="2">
        <v>0</v>
      </c>
      <c r="GS909" s="2">
        <v>3</v>
      </c>
      <c r="GT909" s="2">
        <v>0</v>
      </c>
      <c r="GU909" s="2" t="s">
        <v>3</v>
      </c>
      <c r="GV909" s="2">
        <f t="shared" si="829"/>
        <v>0</v>
      </c>
      <c r="GW909" s="2">
        <v>1</v>
      </c>
      <c r="GX909" s="2">
        <f t="shared" si="830"/>
        <v>0</v>
      </c>
      <c r="GY909" s="2"/>
      <c r="GZ909" s="2"/>
      <c r="HA909" s="2">
        <v>0</v>
      </c>
      <c r="HB909" s="2">
        <v>0</v>
      </c>
      <c r="HC909" s="2">
        <f t="shared" si="831"/>
        <v>0</v>
      </c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>
        <v>0</v>
      </c>
      <c r="IL909" s="2"/>
      <c r="IM909" s="2"/>
      <c r="IN909" s="2"/>
      <c r="IO909" s="2"/>
      <c r="IP909" s="2"/>
      <c r="IQ909" s="2"/>
      <c r="IR909" s="2"/>
      <c r="IS909" s="2"/>
      <c r="IT909" s="2"/>
      <c r="IU909" s="2"/>
    </row>
    <row r="910" spans="1:255">
      <c r="A910">
        <v>17</v>
      </c>
      <c r="B910">
        <v>1</v>
      </c>
      <c r="E910" t="s">
        <v>457</v>
      </c>
      <c r="F910" t="s">
        <v>424</v>
      </c>
      <c r="G910" t="s">
        <v>458</v>
      </c>
      <c r="H910" t="s">
        <v>40</v>
      </c>
      <c r="I910">
        <v>1</v>
      </c>
      <c r="J910">
        <v>0</v>
      </c>
      <c r="O910">
        <f t="shared" si="797"/>
        <v>24.71</v>
      </c>
      <c r="P910">
        <f t="shared" si="798"/>
        <v>24.71</v>
      </c>
      <c r="Q910">
        <f t="shared" si="799"/>
        <v>0</v>
      </c>
      <c r="R910">
        <f t="shared" si="800"/>
        <v>0</v>
      </c>
      <c r="S910">
        <f t="shared" si="801"/>
        <v>0</v>
      </c>
      <c r="T910">
        <f t="shared" si="802"/>
        <v>0</v>
      </c>
      <c r="U910">
        <f t="shared" si="803"/>
        <v>0</v>
      </c>
      <c r="V910">
        <f t="shared" si="804"/>
        <v>0</v>
      </c>
      <c r="W910">
        <f t="shared" si="805"/>
        <v>0</v>
      </c>
      <c r="X910">
        <f t="shared" si="806"/>
        <v>0</v>
      </c>
      <c r="Y910">
        <f t="shared" si="807"/>
        <v>0</v>
      </c>
      <c r="AA910">
        <v>33304960</v>
      </c>
      <c r="AB910">
        <f t="shared" si="808"/>
        <v>24.71</v>
      </c>
      <c r="AC910">
        <f t="shared" si="809"/>
        <v>24.71</v>
      </c>
      <c r="AD910">
        <f t="shared" si="835"/>
        <v>0</v>
      </c>
      <c r="AE910">
        <f t="shared" si="836"/>
        <v>0</v>
      </c>
      <c r="AF910">
        <f t="shared" si="836"/>
        <v>0</v>
      </c>
      <c r="AG910">
        <f t="shared" si="810"/>
        <v>0</v>
      </c>
      <c r="AH910">
        <f t="shared" si="837"/>
        <v>0</v>
      </c>
      <c r="AI910">
        <f t="shared" si="837"/>
        <v>0</v>
      </c>
      <c r="AJ910">
        <f t="shared" si="811"/>
        <v>0</v>
      </c>
      <c r="AK910">
        <v>24.71</v>
      </c>
      <c r="AL910">
        <v>24.71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1</v>
      </c>
      <c r="AW910">
        <v>1</v>
      </c>
      <c r="AZ910">
        <v>1</v>
      </c>
      <c r="BA910">
        <v>1</v>
      </c>
      <c r="BB910">
        <v>1</v>
      </c>
      <c r="BC910">
        <v>1</v>
      </c>
      <c r="BD910" t="s">
        <v>3</v>
      </c>
      <c r="BE910" t="s">
        <v>3</v>
      </c>
      <c r="BF910" t="s">
        <v>3</v>
      </c>
      <c r="BG910" t="s">
        <v>3</v>
      </c>
      <c r="BH910">
        <v>3</v>
      </c>
      <c r="BI910">
        <v>1</v>
      </c>
      <c r="BJ910" t="s">
        <v>3</v>
      </c>
      <c r="BM910">
        <v>1100</v>
      </c>
      <c r="BN910">
        <v>0</v>
      </c>
      <c r="BO910" t="s">
        <v>3</v>
      </c>
      <c r="BP910">
        <v>0</v>
      </c>
      <c r="BQ910">
        <v>14</v>
      </c>
      <c r="BR910">
        <v>0</v>
      </c>
      <c r="BS910">
        <v>1</v>
      </c>
      <c r="BT910">
        <v>1</v>
      </c>
      <c r="BU910">
        <v>1</v>
      </c>
      <c r="BV910">
        <v>1</v>
      </c>
      <c r="BW910">
        <v>1</v>
      </c>
      <c r="BX910">
        <v>1</v>
      </c>
      <c r="BY910" t="s">
        <v>3</v>
      </c>
      <c r="BZ910">
        <v>0</v>
      </c>
      <c r="CA910">
        <v>0</v>
      </c>
      <c r="CE910">
        <v>0</v>
      </c>
      <c r="CF910">
        <v>0</v>
      </c>
      <c r="CG910">
        <v>0</v>
      </c>
      <c r="CM910">
        <v>0</v>
      </c>
      <c r="CN910" t="s">
        <v>3</v>
      </c>
      <c r="CO910">
        <v>0</v>
      </c>
      <c r="CP910">
        <f t="shared" si="812"/>
        <v>24.71</v>
      </c>
      <c r="CQ910">
        <f t="shared" si="813"/>
        <v>24.71</v>
      </c>
      <c r="CR910">
        <f t="shared" si="814"/>
        <v>0</v>
      </c>
      <c r="CS910">
        <f t="shared" si="815"/>
        <v>0</v>
      </c>
      <c r="CT910">
        <f t="shared" si="816"/>
        <v>0</v>
      </c>
      <c r="CU910">
        <f t="shared" si="817"/>
        <v>0</v>
      </c>
      <c r="CV910">
        <f t="shared" si="818"/>
        <v>0</v>
      </c>
      <c r="CW910">
        <f t="shared" si="819"/>
        <v>0</v>
      </c>
      <c r="CX910">
        <f t="shared" si="820"/>
        <v>0</v>
      </c>
      <c r="CY910">
        <f t="shared" si="821"/>
        <v>0</v>
      </c>
      <c r="CZ910">
        <f t="shared" si="822"/>
        <v>0</v>
      </c>
      <c r="DC910" t="s">
        <v>3</v>
      </c>
      <c r="DD910" t="s">
        <v>3</v>
      </c>
      <c r="DE910" t="s">
        <v>3</v>
      </c>
      <c r="DF910" t="s">
        <v>3</v>
      </c>
      <c r="DG910" t="s">
        <v>3</v>
      </c>
      <c r="DH910" t="s">
        <v>3</v>
      </c>
      <c r="DI910" t="s">
        <v>3</v>
      </c>
      <c r="DJ910" t="s">
        <v>3</v>
      </c>
      <c r="DK910" t="s">
        <v>3</v>
      </c>
      <c r="DL910" t="s">
        <v>3</v>
      </c>
      <c r="DM910" t="s">
        <v>3</v>
      </c>
      <c r="DN910">
        <v>0</v>
      </c>
      <c r="DO910">
        <v>0</v>
      </c>
      <c r="DP910">
        <v>1</v>
      </c>
      <c r="DQ910">
        <v>1</v>
      </c>
      <c r="DU910">
        <v>1010</v>
      </c>
      <c r="DV910" t="s">
        <v>40</v>
      </c>
      <c r="DW910" t="s">
        <v>40</v>
      </c>
      <c r="DX910">
        <v>1</v>
      </c>
      <c r="EE910">
        <v>31102366</v>
      </c>
      <c r="EF910">
        <v>8</v>
      </c>
      <c r="EG910" t="s">
        <v>34</v>
      </c>
      <c r="EH910">
        <v>0</v>
      </c>
      <c r="EI910" t="s">
        <v>3</v>
      </c>
      <c r="EJ910">
        <v>1</v>
      </c>
      <c r="EK910">
        <v>1100</v>
      </c>
      <c r="EL910" t="s">
        <v>41</v>
      </c>
      <c r="EM910" t="s">
        <v>42</v>
      </c>
      <c r="EO910" t="s">
        <v>3</v>
      </c>
      <c r="EQ910">
        <v>0</v>
      </c>
      <c r="ER910">
        <v>24.71</v>
      </c>
      <c r="ES910">
        <v>24.71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5</v>
      </c>
      <c r="FC910">
        <v>1</v>
      </c>
      <c r="FD910">
        <v>18</v>
      </c>
      <c r="FF910">
        <v>228</v>
      </c>
      <c r="FQ910">
        <v>0</v>
      </c>
      <c r="FR910">
        <f t="shared" si="823"/>
        <v>0</v>
      </c>
      <c r="FS910">
        <v>0</v>
      </c>
      <c r="FX910">
        <v>0</v>
      </c>
      <c r="FY910">
        <v>0</v>
      </c>
      <c r="GA910" t="s">
        <v>459</v>
      </c>
      <c r="GD910">
        <v>1</v>
      </c>
      <c r="GF910">
        <v>-219158999</v>
      </c>
      <c r="GG910">
        <v>2</v>
      </c>
      <c r="GH910">
        <v>3</v>
      </c>
      <c r="GI910">
        <v>3</v>
      </c>
      <c r="GJ910">
        <v>0</v>
      </c>
      <c r="GK910">
        <v>0</v>
      </c>
      <c r="GL910">
        <f t="shared" si="824"/>
        <v>0</v>
      </c>
      <c r="GM910">
        <f t="shared" si="825"/>
        <v>24.71</v>
      </c>
      <c r="GN910">
        <f t="shared" si="826"/>
        <v>24.71</v>
      </c>
      <c r="GO910">
        <f t="shared" si="827"/>
        <v>0</v>
      </c>
      <c r="GP910">
        <f t="shared" si="828"/>
        <v>0</v>
      </c>
      <c r="GR910">
        <v>1</v>
      </c>
      <c r="GS910">
        <v>1</v>
      </c>
      <c r="GT910">
        <v>0</v>
      </c>
      <c r="GU910" t="s">
        <v>3</v>
      </c>
      <c r="GV910">
        <f t="shared" si="829"/>
        <v>0</v>
      </c>
      <c r="GW910">
        <v>1</v>
      </c>
      <c r="GX910">
        <f t="shared" si="830"/>
        <v>0</v>
      </c>
      <c r="HA910">
        <v>0</v>
      </c>
      <c r="HB910">
        <v>0</v>
      </c>
      <c r="HC910">
        <f t="shared" si="831"/>
        <v>0</v>
      </c>
      <c r="IK910">
        <v>0</v>
      </c>
    </row>
    <row r="911" spans="1:255">
      <c r="A911" s="2">
        <v>17</v>
      </c>
      <c r="B911" s="2">
        <v>1</v>
      </c>
      <c r="C911" s="2"/>
      <c r="D911" s="2"/>
      <c r="E911" s="2" t="s">
        <v>460</v>
      </c>
      <c r="F911" s="2" t="s">
        <v>424</v>
      </c>
      <c r="G911" s="2" t="s">
        <v>461</v>
      </c>
      <c r="H911" s="2" t="s">
        <v>40</v>
      </c>
      <c r="I911" s="2">
        <v>1</v>
      </c>
      <c r="J911" s="2">
        <v>0</v>
      </c>
      <c r="K911" s="2"/>
      <c r="L911" s="2"/>
      <c r="M911" s="2"/>
      <c r="N911" s="2"/>
      <c r="O911" s="2">
        <f t="shared" si="797"/>
        <v>0</v>
      </c>
      <c r="P911" s="2">
        <f t="shared" si="798"/>
        <v>0</v>
      </c>
      <c r="Q911" s="2">
        <f t="shared" si="799"/>
        <v>0</v>
      </c>
      <c r="R911" s="2">
        <f t="shared" si="800"/>
        <v>0</v>
      </c>
      <c r="S911" s="2">
        <f t="shared" si="801"/>
        <v>0</v>
      </c>
      <c r="T911" s="2">
        <f t="shared" si="802"/>
        <v>0</v>
      </c>
      <c r="U911" s="2">
        <f t="shared" si="803"/>
        <v>0</v>
      </c>
      <c r="V911" s="2">
        <f t="shared" si="804"/>
        <v>0</v>
      </c>
      <c r="W911" s="2">
        <f t="shared" si="805"/>
        <v>0</v>
      </c>
      <c r="X911" s="2">
        <f t="shared" si="806"/>
        <v>0</v>
      </c>
      <c r="Y911" s="2">
        <f t="shared" si="807"/>
        <v>0</v>
      </c>
      <c r="Z911" s="2"/>
      <c r="AA911" s="2">
        <v>33304975</v>
      </c>
      <c r="AB911" s="2">
        <f t="shared" si="808"/>
        <v>0</v>
      </c>
      <c r="AC911" s="2">
        <f t="shared" si="809"/>
        <v>0</v>
      </c>
      <c r="AD911" s="2">
        <f t="shared" si="835"/>
        <v>0</v>
      </c>
      <c r="AE911" s="2">
        <f t="shared" si="836"/>
        <v>0</v>
      </c>
      <c r="AF911" s="2">
        <f t="shared" si="836"/>
        <v>0</v>
      </c>
      <c r="AG911" s="2">
        <f t="shared" si="810"/>
        <v>0</v>
      </c>
      <c r="AH911" s="2">
        <f t="shared" si="837"/>
        <v>0</v>
      </c>
      <c r="AI911" s="2">
        <f t="shared" si="837"/>
        <v>0</v>
      </c>
      <c r="AJ911" s="2">
        <f t="shared" si="811"/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1</v>
      </c>
      <c r="AW911" s="2">
        <v>1</v>
      </c>
      <c r="AX911" s="2"/>
      <c r="AY911" s="2"/>
      <c r="AZ911" s="2">
        <v>1</v>
      </c>
      <c r="BA911" s="2">
        <v>1</v>
      </c>
      <c r="BB911" s="2">
        <v>1</v>
      </c>
      <c r="BC911" s="2">
        <v>1</v>
      </c>
      <c r="BD911" s="2" t="s">
        <v>3</v>
      </c>
      <c r="BE911" s="2" t="s">
        <v>3</v>
      </c>
      <c r="BF911" s="2" t="s">
        <v>3</v>
      </c>
      <c r="BG911" s="2" t="s">
        <v>3</v>
      </c>
      <c r="BH911" s="2">
        <v>3</v>
      </c>
      <c r="BI911" s="2">
        <v>1</v>
      </c>
      <c r="BJ911" s="2" t="s">
        <v>3</v>
      </c>
      <c r="BK911" s="2"/>
      <c r="BL911" s="2"/>
      <c r="BM911" s="2">
        <v>1100</v>
      </c>
      <c r="BN911" s="2">
        <v>0</v>
      </c>
      <c r="BO911" s="2" t="s">
        <v>3</v>
      </c>
      <c r="BP911" s="2">
        <v>0</v>
      </c>
      <c r="BQ911" s="2">
        <v>14</v>
      </c>
      <c r="BR911" s="2">
        <v>0</v>
      </c>
      <c r="BS911" s="2">
        <v>1</v>
      </c>
      <c r="BT911" s="2">
        <v>1</v>
      </c>
      <c r="BU911" s="2">
        <v>1</v>
      </c>
      <c r="BV911" s="2">
        <v>1</v>
      </c>
      <c r="BW911" s="2">
        <v>1</v>
      </c>
      <c r="BX911" s="2">
        <v>1</v>
      </c>
      <c r="BY911" s="2" t="s">
        <v>3</v>
      </c>
      <c r="BZ911" s="2">
        <v>0</v>
      </c>
      <c r="CA911" s="2">
        <v>0</v>
      </c>
      <c r="CB911" s="2"/>
      <c r="CC911" s="2"/>
      <c r="CD911" s="2"/>
      <c r="CE911" s="2">
        <v>0</v>
      </c>
      <c r="CF911" s="2">
        <v>0</v>
      </c>
      <c r="CG911" s="2">
        <v>0</v>
      </c>
      <c r="CH911" s="2"/>
      <c r="CI911" s="2"/>
      <c r="CJ911" s="2"/>
      <c r="CK911" s="2"/>
      <c r="CL911" s="2"/>
      <c r="CM911" s="2">
        <v>0</v>
      </c>
      <c r="CN911" s="2" t="s">
        <v>3</v>
      </c>
      <c r="CO911" s="2">
        <v>0</v>
      </c>
      <c r="CP911" s="2">
        <f t="shared" si="812"/>
        <v>0</v>
      </c>
      <c r="CQ911" s="2">
        <f t="shared" si="813"/>
        <v>0</v>
      </c>
      <c r="CR911" s="2">
        <f t="shared" si="814"/>
        <v>0</v>
      </c>
      <c r="CS911" s="2">
        <f t="shared" si="815"/>
        <v>0</v>
      </c>
      <c r="CT911" s="2">
        <f t="shared" si="816"/>
        <v>0</v>
      </c>
      <c r="CU911" s="2">
        <f t="shared" si="817"/>
        <v>0</v>
      </c>
      <c r="CV911" s="2">
        <f t="shared" si="818"/>
        <v>0</v>
      </c>
      <c r="CW911" s="2">
        <f t="shared" si="819"/>
        <v>0</v>
      </c>
      <c r="CX911" s="2">
        <f t="shared" si="820"/>
        <v>0</v>
      </c>
      <c r="CY911" s="2">
        <f t="shared" si="821"/>
        <v>0</v>
      </c>
      <c r="CZ911" s="2">
        <f t="shared" si="822"/>
        <v>0</v>
      </c>
      <c r="DA911" s="2"/>
      <c r="DB911" s="2"/>
      <c r="DC911" s="2" t="s">
        <v>3</v>
      </c>
      <c r="DD911" s="2" t="s">
        <v>3</v>
      </c>
      <c r="DE911" s="2" t="s">
        <v>3</v>
      </c>
      <c r="DF911" s="2" t="s">
        <v>3</v>
      </c>
      <c r="DG911" s="2" t="s">
        <v>3</v>
      </c>
      <c r="DH911" s="2" t="s">
        <v>3</v>
      </c>
      <c r="DI911" s="2" t="s">
        <v>3</v>
      </c>
      <c r="DJ911" s="2" t="s">
        <v>3</v>
      </c>
      <c r="DK911" s="2" t="s">
        <v>3</v>
      </c>
      <c r="DL911" s="2" t="s">
        <v>3</v>
      </c>
      <c r="DM911" s="2" t="s">
        <v>3</v>
      </c>
      <c r="DN911" s="2">
        <v>0</v>
      </c>
      <c r="DO911" s="2">
        <v>0</v>
      </c>
      <c r="DP911" s="2">
        <v>1</v>
      </c>
      <c r="DQ911" s="2">
        <v>1</v>
      </c>
      <c r="DR911" s="2"/>
      <c r="DS911" s="2"/>
      <c r="DT911" s="2"/>
      <c r="DU911" s="2">
        <v>1010</v>
      </c>
      <c r="DV911" s="2" t="s">
        <v>40</v>
      </c>
      <c r="DW911" s="2" t="s">
        <v>40</v>
      </c>
      <c r="DX911" s="2">
        <v>1</v>
      </c>
      <c r="DY911" s="2"/>
      <c r="DZ911" s="2"/>
      <c r="EA911" s="2"/>
      <c r="EB911" s="2"/>
      <c r="EC911" s="2"/>
      <c r="ED911" s="2"/>
      <c r="EE911" s="2">
        <v>31102366</v>
      </c>
      <c r="EF911" s="2">
        <v>8</v>
      </c>
      <c r="EG911" s="2" t="s">
        <v>34</v>
      </c>
      <c r="EH911" s="2">
        <v>0</v>
      </c>
      <c r="EI911" s="2" t="s">
        <v>3</v>
      </c>
      <c r="EJ911" s="2">
        <v>1</v>
      </c>
      <c r="EK911" s="2">
        <v>1100</v>
      </c>
      <c r="EL911" s="2" t="s">
        <v>41</v>
      </c>
      <c r="EM911" s="2" t="s">
        <v>42</v>
      </c>
      <c r="EN911" s="2"/>
      <c r="EO911" s="2" t="s">
        <v>3</v>
      </c>
      <c r="EP911" s="2"/>
      <c r="EQ911" s="2">
        <v>0</v>
      </c>
      <c r="ER911" s="2">
        <v>0</v>
      </c>
      <c r="ES911" s="2">
        <v>0</v>
      </c>
      <c r="ET911" s="2">
        <v>0</v>
      </c>
      <c r="EU911" s="2">
        <v>0</v>
      </c>
      <c r="EV911" s="2">
        <v>0</v>
      </c>
      <c r="EW911" s="2">
        <v>0</v>
      </c>
      <c r="EX911" s="2">
        <v>0</v>
      </c>
      <c r="EY911" s="2">
        <v>0</v>
      </c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>
        <v>0</v>
      </c>
      <c r="FR911" s="2">
        <f t="shared" si="823"/>
        <v>0</v>
      </c>
      <c r="FS911" s="2">
        <v>0</v>
      </c>
      <c r="FT911" s="2"/>
      <c r="FU911" s="2"/>
      <c r="FV911" s="2"/>
      <c r="FW911" s="2"/>
      <c r="FX911" s="2">
        <v>0</v>
      </c>
      <c r="FY911" s="2">
        <v>0</v>
      </c>
      <c r="FZ911" s="2"/>
      <c r="GA911" s="2" t="s">
        <v>3</v>
      </c>
      <c r="GB911" s="2"/>
      <c r="GC911" s="2"/>
      <c r="GD911" s="2">
        <v>1</v>
      </c>
      <c r="GE911" s="2"/>
      <c r="GF911" s="2">
        <v>-1318287991</v>
      </c>
      <c r="GG911" s="2">
        <v>2</v>
      </c>
      <c r="GH911" s="2">
        <v>0</v>
      </c>
      <c r="GI911" s="2">
        <v>-2</v>
      </c>
      <c r="GJ911" s="2">
        <v>0</v>
      </c>
      <c r="GK911" s="2">
        <v>0</v>
      </c>
      <c r="GL911" s="2">
        <f t="shared" si="824"/>
        <v>0</v>
      </c>
      <c r="GM911" s="2">
        <f t="shared" si="825"/>
        <v>0</v>
      </c>
      <c r="GN911" s="2">
        <f t="shared" si="826"/>
        <v>0</v>
      </c>
      <c r="GO911" s="2">
        <f t="shared" si="827"/>
        <v>0</v>
      </c>
      <c r="GP911" s="2">
        <f t="shared" si="828"/>
        <v>0</v>
      </c>
      <c r="GQ911" s="2"/>
      <c r="GR911" s="2">
        <v>0</v>
      </c>
      <c r="GS911" s="2">
        <v>3</v>
      </c>
      <c r="GT911" s="2">
        <v>0</v>
      </c>
      <c r="GU911" s="2" t="s">
        <v>3</v>
      </c>
      <c r="GV911" s="2">
        <f t="shared" si="829"/>
        <v>0</v>
      </c>
      <c r="GW911" s="2">
        <v>1</v>
      </c>
      <c r="GX911" s="2">
        <f t="shared" si="830"/>
        <v>0</v>
      </c>
      <c r="GY911" s="2"/>
      <c r="GZ911" s="2"/>
      <c r="HA911" s="2">
        <v>0</v>
      </c>
      <c r="HB911" s="2">
        <v>0</v>
      </c>
      <c r="HC911" s="2">
        <f t="shared" si="831"/>
        <v>0</v>
      </c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>
        <v>0</v>
      </c>
      <c r="IL911" s="2"/>
      <c r="IM911" s="2"/>
      <c r="IN911" s="2"/>
      <c r="IO911" s="2"/>
      <c r="IP911" s="2"/>
      <c r="IQ911" s="2"/>
      <c r="IR911" s="2"/>
      <c r="IS911" s="2"/>
      <c r="IT911" s="2"/>
      <c r="IU911" s="2"/>
    </row>
    <row r="912" spans="1:255">
      <c r="A912">
        <v>17</v>
      </c>
      <c r="B912">
        <v>1</v>
      </c>
      <c r="E912" t="s">
        <v>460</v>
      </c>
      <c r="F912" t="s">
        <v>424</v>
      </c>
      <c r="G912" t="s">
        <v>461</v>
      </c>
      <c r="H912" t="s">
        <v>40</v>
      </c>
      <c r="I912">
        <v>1</v>
      </c>
      <c r="J912">
        <v>0</v>
      </c>
      <c r="O912">
        <f t="shared" si="797"/>
        <v>124.68</v>
      </c>
      <c r="P912">
        <f t="shared" si="798"/>
        <v>124.68</v>
      </c>
      <c r="Q912">
        <f t="shared" si="799"/>
        <v>0</v>
      </c>
      <c r="R912">
        <f t="shared" si="800"/>
        <v>0</v>
      </c>
      <c r="S912">
        <f t="shared" si="801"/>
        <v>0</v>
      </c>
      <c r="T912">
        <f t="shared" si="802"/>
        <v>0</v>
      </c>
      <c r="U912">
        <f t="shared" si="803"/>
        <v>0</v>
      </c>
      <c r="V912">
        <f t="shared" si="804"/>
        <v>0</v>
      </c>
      <c r="W912">
        <f t="shared" si="805"/>
        <v>0</v>
      </c>
      <c r="X912">
        <f t="shared" si="806"/>
        <v>0</v>
      </c>
      <c r="Y912">
        <f t="shared" si="807"/>
        <v>0</v>
      </c>
      <c r="AA912">
        <v>33304960</v>
      </c>
      <c r="AB912">
        <f t="shared" si="808"/>
        <v>124.68</v>
      </c>
      <c r="AC912">
        <f t="shared" si="809"/>
        <v>124.68</v>
      </c>
      <c r="AD912">
        <f t="shared" si="835"/>
        <v>0</v>
      </c>
      <c r="AE912">
        <f t="shared" si="836"/>
        <v>0</v>
      </c>
      <c r="AF912">
        <f t="shared" si="836"/>
        <v>0</v>
      </c>
      <c r="AG912">
        <f t="shared" si="810"/>
        <v>0</v>
      </c>
      <c r="AH912">
        <f t="shared" si="837"/>
        <v>0</v>
      </c>
      <c r="AI912">
        <f t="shared" si="837"/>
        <v>0</v>
      </c>
      <c r="AJ912">
        <f t="shared" si="811"/>
        <v>0</v>
      </c>
      <c r="AK912">
        <v>124.67999999999999</v>
      </c>
      <c r="AL912">
        <v>124.67999999999999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1</v>
      </c>
      <c r="AW912">
        <v>1</v>
      </c>
      <c r="AZ912">
        <v>1</v>
      </c>
      <c r="BA912">
        <v>1</v>
      </c>
      <c r="BB912">
        <v>1</v>
      </c>
      <c r="BC912">
        <v>1</v>
      </c>
      <c r="BD912" t="s">
        <v>3</v>
      </c>
      <c r="BE912" t="s">
        <v>3</v>
      </c>
      <c r="BF912" t="s">
        <v>3</v>
      </c>
      <c r="BG912" t="s">
        <v>3</v>
      </c>
      <c r="BH912">
        <v>3</v>
      </c>
      <c r="BI912">
        <v>1</v>
      </c>
      <c r="BJ912" t="s">
        <v>3</v>
      </c>
      <c r="BM912">
        <v>1100</v>
      </c>
      <c r="BN912">
        <v>0</v>
      </c>
      <c r="BO912" t="s">
        <v>3</v>
      </c>
      <c r="BP912">
        <v>0</v>
      </c>
      <c r="BQ912">
        <v>14</v>
      </c>
      <c r="BR912">
        <v>0</v>
      </c>
      <c r="BS912">
        <v>1</v>
      </c>
      <c r="BT912">
        <v>1</v>
      </c>
      <c r="BU912">
        <v>1</v>
      </c>
      <c r="BV912">
        <v>1</v>
      </c>
      <c r="BW912">
        <v>1</v>
      </c>
      <c r="BX912">
        <v>1</v>
      </c>
      <c r="BY912" t="s">
        <v>3</v>
      </c>
      <c r="BZ912">
        <v>0</v>
      </c>
      <c r="CA912">
        <v>0</v>
      </c>
      <c r="CE912">
        <v>0</v>
      </c>
      <c r="CF912">
        <v>0</v>
      </c>
      <c r="CG912">
        <v>0</v>
      </c>
      <c r="CM912">
        <v>0</v>
      </c>
      <c r="CN912" t="s">
        <v>3</v>
      </c>
      <c r="CO912">
        <v>0</v>
      </c>
      <c r="CP912">
        <f t="shared" si="812"/>
        <v>124.68</v>
      </c>
      <c r="CQ912">
        <f t="shared" si="813"/>
        <v>124.68</v>
      </c>
      <c r="CR912">
        <f t="shared" si="814"/>
        <v>0</v>
      </c>
      <c r="CS912">
        <f t="shared" si="815"/>
        <v>0</v>
      </c>
      <c r="CT912">
        <f t="shared" si="816"/>
        <v>0</v>
      </c>
      <c r="CU912">
        <f t="shared" si="817"/>
        <v>0</v>
      </c>
      <c r="CV912">
        <f t="shared" si="818"/>
        <v>0</v>
      </c>
      <c r="CW912">
        <f t="shared" si="819"/>
        <v>0</v>
      </c>
      <c r="CX912">
        <f t="shared" si="820"/>
        <v>0</v>
      </c>
      <c r="CY912">
        <f t="shared" si="821"/>
        <v>0</v>
      </c>
      <c r="CZ912">
        <f t="shared" si="822"/>
        <v>0</v>
      </c>
      <c r="DC912" t="s">
        <v>3</v>
      </c>
      <c r="DD912" t="s">
        <v>3</v>
      </c>
      <c r="DE912" t="s">
        <v>3</v>
      </c>
      <c r="DF912" t="s">
        <v>3</v>
      </c>
      <c r="DG912" t="s">
        <v>3</v>
      </c>
      <c r="DH912" t="s">
        <v>3</v>
      </c>
      <c r="DI912" t="s">
        <v>3</v>
      </c>
      <c r="DJ912" t="s">
        <v>3</v>
      </c>
      <c r="DK912" t="s">
        <v>3</v>
      </c>
      <c r="DL912" t="s">
        <v>3</v>
      </c>
      <c r="DM912" t="s">
        <v>3</v>
      </c>
      <c r="DN912">
        <v>0</v>
      </c>
      <c r="DO912">
        <v>0</v>
      </c>
      <c r="DP912">
        <v>1</v>
      </c>
      <c r="DQ912">
        <v>1</v>
      </c>
      <c r="DU912">
        <v>1010</v>
      </c>
      <c r="DV912" t="s">
        <v>40</v>
      </c>
      <c r="DW912" t="s">
        <v>40</v>
      </c>
      <c r="DX912">
        <v>1</v>
      </c>
      <c r="EE912">
        <v>31102366</v>
      </c>
      <c r="EF912">
        <v>8</v>
      </c>
      <c r="EG912" t="s">
        <v>34</v>
      </c>
      <c r="EH912">
        <v>0</v>
      </c>
      <c r="EI912" t="s">
        <v>3</v>
      </c>
      <c r="EJ912">
        <v>1</v>
      </c>
      <c r="EK912">
        <v>1100</v>
      </c>
      <c r="EL912" t="s">
        <v>41</v>
      </c>
      <c r="EM912" t="s">
        <v>42</v>
      </c>
      <c r="EO912" t="s">
        <v>3</v>
      </c>
      <c r="EQ912">
        <v>0</v>
      </c>
      <c r="ER912">
        <v>124.67999999999999</v>
      </c>
      <c r="ES912">
        <v>124.67999999999999</v>
      </c>
      <c r="ET912">
        <v>0</v>
      </c>
      <c r="EU912">
        <v>0</v>
      </c>
      <c r="EV912">
        <v>0</v>
      </c>
      <c r="EW912">
        <v>0</v>
      </c>
      <c r="EX912">
        <v>0</v>
      </c>
      <c r="EY912">
        <v>0</v>
      </c>
      <c r="EZ912">
        <v>5</v>
      </c>
      <c r="FC912">
        <v>1</v>
      </c>
      <c r="FD912">
        <v>18</v>
      </c>
      <c r="FF912">
        <v>1150</v>
      </c>
      <c r="FQ912">
        <v>0</v>
      </c>
      <c r="FR912">
        <f t="shared" si="823"/>
        <v>0</v>
      </c>
      <c r="FS912">
        <v>0</v>
      </c>
      <c r="FX912">
        <v>0</v>
      </c>
      <c r="FY912">
        <v>0</v>
      </c>
      <c r="GA912" t="s">
        <v>462</v>
      </c>
      <c r="GD912">
        <v>1</v>
      </c>
      <c r="GF912">
        <v>-1318287991</v>
      </c>
      <c r="GG912">
        <v>2</v>
      </c>
      <c r="GH912">
        <v>3</v>
      </c>
      <c r="GI912">
        <v>3</v>
      </c>
      <c r="GJ912">
        <v>0</v>
      </c>
      <c r="GK912">
        <v>0</v>
      </c>
      <c r="GL912">
        <f t="shared" si="824"/>
        <v>0</v>
      </c>
      <c r="GM912">
        <f t="shared" si="825"/>
        <v>124.68</v>
      </c>
      <c r="GN912">
        <f t="shared" si="826"/>
        <v>124.68</v>
      </c>
      <c r="GO912">
        <f t="shared" si="827"/>
        <v>0</v>
      </c>
      <c r="GP912">
        <f t="shared" si="828"/>
        <v>0</v>
      </c>
      <c r="GR912">
        <v>1</v>
      </c>
      <c r="GS912">
        <v>1</v>
      </c>
      <c r="GT912">
        <v>0</v>
      </c>
      <c r="GU912" t="s">
        <v>3</v>
      </c>
      <c r="GV912">
        <f t="shared" si="829"/>
        <v>0</v>
      </c>
      <c r="GW912">
        <v>1</v>
      </c>
      <c r="GX912">
        <f t="shared" si="830"/>
        <v>0</v>
      </c>
      <c r="HA912">
        <v>0</v>
      </c>
      <c r="HB912">
        <v>0</v>
      </c>
      <c r="HC912">
        <f t="shared" si="831"/>
        <v>0</v>
      </c>
      <c r="IK912">
        <v>0</v>
      </c>
    </row>
    <row r="913" spans="1:255">
      <c r="A913" s="2">
        <v>17</v>
      </c>
      <c r="B913" s="2">
        <v>1</v>
      </c>
      <c r="C913" s="2"/>
      <c r="D913" s="2"/>
      <c r="E913" s="2" t="s">
        <v>463</v>
      </c>
      <c r="F913" s="2" t="s">
        <v>464</v>
      </c>
      <c r="G913" s="2" t="s">
        <v>465</v>
      </c>
      <c r="H913" s="2" t="s">
        <v>40</v>
      </c>
      <c r="I913" s="2">
        <v>2</v>
      </c>
      <c r="J913" s="2">
        <v>0</v>
      </c>
      <c r="K913" s="2"/>
      <c r="L913" s="2"/>
      <c r="M913" s="2"/>
      <c r="N913" s="2"/>
      <c r="O913" s="2">
        <f t="shared" si="797"/>
        <v>178.6</v>
      </c>
      <c r="P913" s="2">
        <f t="shared" si="798"/>
        <v>178.6</v>
      </c>
      <c r="Q913" s="2">
        <f t="shared" si="799"/>
        <v>0</v>
      </c>
      <c r="R913" s="2">
        <f t="shared" si="800"/>
        <v>0</v>
      </c>
      <c r="S913" s="2">
        <f t="shared" si="801"/>
        <v>0</v>
      </c>
      <c r="T913" s="2">
        <f t="shared" si="802"/>
        <v>0</v>
      </c>
      <c r="U913" s="2">
        <f t="shared" si="803"/>
        <v>0</v>
      </c>
      <c r="V913" s="2">
        <f t="shared" si="804"/>
        <v>0</v>
      </c>
      <c r="W913" s="2">
        <f t="shared" si="805"/>
        <v>0</v>
      </c>
      <c r="X913" s="2">
        <f t="shared" si="806"/>
        <v>0</v>
      </c>
      <c r="Y913" s="2">
        <f t="shared" si="807"/>
        <v>0</v>
      </c>
      <c r="Z913" s="2"/>
      <c r="AA913" s="2">
        <v>33304975</v>
      </c>
      <c r="AB913" s="2">
        <f t="shared" si="808"/>
        <v>89.3</v>
      </c>
      <c r="AC913" s="2">
        <f t="shared" si="809"/>
        <v>89.3</v>
      </c>
      <c r="AD913" s="2">
        <f t="shared" si="835"/>
        <v>0</v>
      </c>
      <c r="AE913" s="2">
        <f t="shared" si="836"/>
        <v>0</v>
      </c>
      <c r="AF913" s="2">
        <f t="shared" si="836"/>
        <v>0</v>
      </c>
      <c r="AG913" s="2">
        <f t="shared" si="810"/>
        <v>0</v>
      </c>
      <c r="AH913" s="2">
        <f t="shared" si="837"/>
        <v>0</v>
      </c>
      <c r="AI913" s="2">
        <f t="shared" si="837"/>
        <v>0</v>
      </c>
      <c r="AJ913" s="2">
        <f t="shared" si="811"/>
        <v>0</v>
      </c>
      <c r="AK913" s="2">
        <v>89.3</v>
      </c>
      <c r="AL913" s="2">
        <v>89.3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1</v>
      </c>
      <c r="AW913" s="2">
        <v>1</v>
      </c>
      <c r="AX913" s="2"/>
      <c r="AY913" s="2"/>
      <c r="AZ913" s="2">
        <v>1</v>
      </c>
      <c r="BA913" s="2">
        <v>1</v>
      </c>
      <c r="BB913" s="2">
        <v>1</v>
      </c>
      <c r="BC913" s="2">
        <v>1</v>
      </c>
      <c r="BD913" s="2" t="s">
        <v>3</v>
      </c>
      <c r="BE913" s="2" t="s">
        <v>3</v>
      </c>
      <c r="BF913" s="2" t="s">
        <v>3</v>
      </c>
      <c r="BG913" s="2" t="s">
        <v>3</v>
      </c>
      <c r="BH913" s="2">
        <v>3</v>
      </c>
      <c r="BI913" s="2">
        <v>1</v>
      </c>
      <c r="BJ913" s="2" t="s">
        <v>466</v>
      </c>
      <c r="BK913" s="2"/>
      <c r="BL913" s="2"/>
      <c r="BM913" s="2">
        <v>500001</v>
      </c>
      <c r="BN913" s="2">
        <v>0</v>
      </c>
      <c r="BO913" s="2" t="s">
        <v>3</v>
      </c>
      <c r="BP913" s="2">
        <v>0</v>
      </c>
      <c r="BQ913" s="2">
        <v>8</v>
      </c>
      <c r="BR913" s="2">
        <v>0</v>
      </c>
      <c r="BS913" s="2">
        <v>1</v>
      </c>
      <c r="BT913" s="2">
        <v>1</v>
      </c>
      <c r="BU913" s="2">
        <v>1</v>
      </c>
      <c r="BV913" s="2">
        <v>1</v>
      </c>
      <c r="BW913" s="2">
        <v>1</v>
      </c>
      <c r="BX913" s="2">
        <v>1</v>
      </c>
      <c r="BY913" s="2" t="s">
        <v>3</v>
      </c>
      <c r="BZ913" s="2">
        <v>0</v>
      </c>
      <c r="CA913" s="2">
        <v>0</v>
      </c>
      <c r="CB913" s="2"/>
      <c r="CC913" s="2"/>
      <c r="CD913" s="2"/>
      <c r="CE913" s="2">
        <v>0</v>
      </c>
      <c r="CF913" s="2">
        <v>0</v>
      </c>
      <c r="CG913" s="2">
        <v>0</v>
      </c>
      <c r="CH913" s="2"/>
      <c r="CI913" s="2"/>
      <c r="CJ913" s="2"/>
      <c r="CK913" s="2"/>
      <c r="CL913" s="2"/>
      <c r="CM913" s="2">
        <v>0</v>
      </c>
      <c r="CN913" s="2" t="s">
        <v>3</v>
      </c>
      <c r="CO913" s="2">
        <v>0</v>
      </c>
      <c r="CP913" s="2">
        <f t="shared" si="812"/>
        <v>178.6</v>
      </c>
      <c r="CQ913" s="2">
        <f t="shared" si="813"/>
        <v>89.3</v>
      </c>
      <c r="CR913" s="2">
        <f t="shared" si="814"/>
        <v>0</v>
      </c>
      <c r="CS913" s="2">
        <f t="shared" si="815"/>
        <v>0</v>
      </c>
      <c r="CT913" s="2">
        <f t="shared" si="816"/>
        <v>0</v>
      </c>
      <c r="CU913" s="2">
        <f t="shared" si="817"/>
        <v>0</v>
      </c>
      <c r="CV913" s="2">
        <f t="shared" si="818"/>
        <v>0</v>
      </c>
      <c r="CW913" s="2">
        <f t="shared" si="819"/>
        <v>0</v>
      </c>
      <c r="CX913" s="2">
        <f t="shared" si="820"/>
        <v>0</v>
      </c>
      <c r="CY913" s="2">
        <f t="shared" si="821"/>
        <v>0</v>
      </c>
      <c r="CZ913" s="2">
        <f t="shared" si="822"/>
        <v>0</v>
      </c>
      <c r="DA913" s="2"/>
      <c r="DB913" s="2"/>
      <c r="DC913" s="2" t="s">
        <v>3</v>
      </c>
      <c r="DD913" s="2" t="s">
        <v>3</v>
      </c>
      <c r="DE913" s="2" t="s">
        <v>3</v>
      </c>
      <c r="DF913" s="2" t="s">
        <v>3</v>
      </c>
      <c r="DG913" s="2" t="s">
        <v>3</v>
      </c>
      <c r="DH913" s="2" t="s">
        <v>3</v>
      </c>
      <c r="DI913" s="2" t="s">
        <v>3</v>
      </c>
      <c r="DJ913" s="2" t="s">
        <v>3</v>
      </c>
      <c r="DK913" s="2" t="s">
        <v>3</v>
      </c>
      <c r="DL913" s="2" t="s">
        <v>3</v>
      </c>
      <c r="DM913" s="2" t="s">
        <v>3</v>
      </c>
      <c r="DN913" s="2">
        <v>0</v>
      </c>
      <c r="DO913" s="2">
        <v>0</v>
      </c>
      <c r="DP913" s="2">
        <v>1</v>
      </c>
      <c r="DQ913" s="2">
        <v>1</v>
      </c>
      <c r="DR913" s="2"/>
      <c r="DS913" s="2"/>
      <c r="DT913" s="2"/>
      <c r="DU913" s="2">
        <v>1010</v>
      </c>
      <c r="DV913" s="2" t="s">
        <v>40</v>
      </c>
      <c r="DW913" s="2" t="s">
        <v>40</v>
      </c>
      <c r="DX913" s="2">
        <v>1</v>
      </c>
      <c r="DY913" s="2"/>
      <c r="DZ913" s="2"/>
      <c r="EA913" s="2"/>
      <c r="EB913" s="2"/>
      <c r="EC913" s="2"/>
      <c r="ED913" s="2"/>
      <c r="EE913" s="2">
        <v>31102119</v>
      </c>
      <c r="EF913" s="2">
        <v>8</v>
      </c>
      <c r="EG913" s="2" t="s">
        <v>34</v>
      </c>
      <c r="EH913" s="2">
        <v>0</v>
      </c>
      <c r="EI913" s="2" t="s">
        <v>3</v>
      </c>
      <c r="EJ913" s="2">
        <v>1</v>
      </c>
      <c r="EK913" s="2">
        <v>500001</v>
      </c>
      <c r="EL913" s="2" t="s">
        <v>35</v>
      </c>
      <c r="EM913" s="2" t="s">
        <v>36</v>
      </c>
      <c r="EN913" s="2"/>
      <c r="EO913" s="2" t="s">
        <v>3</v>
      </c>
      <c r="EP913" s="2"/>
      <c r="EQ913" s="2">
        <v>0</v>
      </c>
      <c r="ER913" s="2">
        <v>89.3</v>
      </c>
      <c r="ES913" s="2">
        <v>89.3</v>
      </c>
      <c r="ET913" s="2">
        <v>0</v>
      </c>
      <c r="EU913" s="2">
        <v>0</v>
      </c>
      <c r="EV913" s="2">
        <v>0</v>
      </c>
      <c r="EW913" s="2">
        <v>0</v>
      </c>
      <c r="EX913" s="2">
        <v>0</v>
      </c>
      <c r="EY913" s="2">
        <v>0</v>
      </c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>
        <v>0</v>
      </c>
      <c r="FR913" s="2">
        <f t="shared" si="823"/>
        <v>0</v>
      </c>
      <c r="FS913" s="2">
        <v>0</v>
      </c>
      <c r="FT913" s="2"/>
      <c r="FU913" s="2"/>
      <c r="FV913" s="2"/>
      <c r="FW913" s="2"/>
      <c r="FX913" s="2">
        <v>0</v>
      </c>
      <c r="FY913" s="2">
        <v>0</v>
      </c>
      <c r="FZ913" s="2"/>
      <c r="GA913" s="2" t="s">
        <v>3</v>
      </c>
      <c r="GB913" s="2"/>
      <c r="GC913" s="2"/>
      <c r="GD913" s="2">
        <v>1</v>
      </c>
      <c r="GE913" s="2"/>
      <c r="GF913" s="2">
        <v>-2107462875</v>
      </c>
      <c r="GG913" s="2">
        <v>2</v>
      </c>
      <c r="GH913" s="2">
        <v>1</v>
      </c>
      <c r="GI913" s="2">
        <v>-2</v>
      </c>
      <c r="GJ913" s="2">
        <v>0</v>
      </c>
      <c r="GK913" s="2">
        <v>0</v>
      </c>
      <c r="GL913" s="2">
        <f t="shared" si="824"/>
        <v>0</v>
      </c>
      <c r="GM913" s="2">
        <f t="shared" si="825"/>
        <v>178.6</v>
      </c>
      <c r="GN913" s="2">
        <f t="shared" si="826"/>
        <v>178.6</v>
      </c>
      <c r="GO913" s="2">
        <f t="shared" si="827"/>
        <v>0</v>
      </c>
      <c r="GP913" s="2">
        <f t="shared" si="828"/>
        <v>0</v>
      </c>
      <c r="GQ913" s="2"/>
      <c r="GR913" s="2">
        <v>0</v>
      </c>
      <c r="GS913" s="2">
        <v>3</v>
      </c>
      <c r="GT913" s="2">
        <v>0</v>
      </c>
      <c r="GU913" s="2" t="s">
        <v>3</v>
      </c>
      <c r="GV913" s="2">
        <f t="shared" si="829"/>
        <v>0</v>
      </c>
      <c r="GW913" s="2">
        <v>1</v>
      </c>
      <c r="GX913" s="2">
        <f t="shared" si="830"/>
        <v>0</v>
      </c>
      <c r="GY913" s="2"/>
      <c r="GZ913" s="2"/>
      <c r="HA913" s="2">
        <v>0</v>
      </c>
      <c r="HB913" s="2">
        <v>0</v>
      </c>
      <c r="HC913" s="2">
        <f t="shared" si="831"/>
        <v>0</v>
      </c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>
        <v>0</v>
      </c>
      <c r="IL913" s="2"/>
      <c r="IM913" s="2"/>
      <c r="IN913" s="2"/>
      <c r="IO913" s="2"/>
      <c r="IP913" s="2"/>
      <c r="IQ913" s="2"/>
      <c r="IR913" s="2"/>
      <c r="IS913" s="2"/>
      <c r="IT913" s="2"/>
      <c r="IU913" s="2"/>
    </row>
    <row r="914" spans="1:255">
      <c r="A914">
        <v>17</v>
      </c>
      <c r="B914">
        <v>1</v>
      </c>
      <c r="E914" t="s">
        <v>463</v>
      </c>
      <c r="F914" t="s">
        <v>464</v>
      </c>
      <c r="G914" t="s">
        <v>465</v>
      </c>
      <c r="H914" t="s">
        <v>40</v>
      </c>
      <c r="I914">
        <v>2</v>
      </c>
      <c r="J914">
        <v>0</v>
      </c>
      <c r="O914">
        <f t="shared" si="797"/>
        <v>178.6</v>
      </c>
      <c r="P914">
        <f t="shared" si="798"/>
        <v>178.6</v>
      </c>
      <c r="Q914">
        <f t="shared" si="799"/>
        <v>0</v>
      </c>
      <c r="R914">
        <f t="shared" si="800"/>
        <v>0</v>
      </c>
      <c r="S914">
        <f t="shared" si="801"/>
        <v>0</v>
      </c>
      <c r="T914">
        <f t="shared" si="802"/>
        <v>0</v>
      </c>
      <c r="U914">
        <f t="shared" si="803"/>
        <v>0</v>
      </c>
      <c r="V914">
        <f t="shared" si="804"/>
        <v>0</v>
      </c>
      <c r="W914">
        <f t="shared" si="805"/>
        <v>0</v>
      </c>
      <c r="X914">
        <f t="shared" si="806"/>
        <v>0</v>
      </c>
      <c r="Y914">
        <f t="shared" si="807"/>
        <v>0</v>
      </c>
      <c r="AA914">
        <v>33304960</v>
      </c>
      <c r="AB914">
        <f t="shared" si="808"/>
        <v>89.3</v>
      </c>
      <c r="AC914">
        <f t="shared" si="809"/>
        <v>89.3</v>
      </c>
      <c r="AD914">
        <f t="shared" si="835"/>
        <v>0</v>
      </c>
      <c r="AE914">
        <f t="shared" si="836"/>
        <v>0</v>
      </c>
      <c r="AF914">
        <f t="shared" si="836"/>
        <v>0</v>
      </c>
      <c r="AG914">
        <f t="shared" si="810"/>
        <v>0</v>
      </c>
      <c r="AH914">
        <f t="shared" si="837"/>
        <v>0</v>
      </c>
      <c r="AI914">
        <f t="shared" si="837"/>
        <v>0</v>
      </c>
      <c r="AJ914">
        <f t="shared" si="811"/>
        <v>0</v>
      </c>
      <c r="AK914">
        <v>89.3</v>
      </c>
      <c r="AL914">
        <v>89.3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1</v>
      </c>
      <c r="AW914">
        <v>1</v>
      </c>
      <c r="AZ914">
        <v>1</v>
      </c>
      <c r="BA914">
        <v>1</v>
      </c>
      <c r="BB914">
        <v>1</v>
      </c>
      <c r="BC914">
        <v>1</v>
      </c>
      <c r="BD914" t="s">
        <v>3</v>
      </c>
      <c r="BE914" t="s">
        <v>3</v>
      </c>
      <c r="BF914" t="s">
        <v>3</v>
      </c>
      <c r="BG914" t="s">
        <v>3</v>
      </c>
      <c r="BH914">
        <v>3</v>
      </c>
      <c r="BI914">
        <v>1</v>
      </c>
      <c r="BJ914" t="s">
        <v>466</v>
      </c>
      <c r="BM914">
        <v>500001</v>
      </c>
      <c r="BN914">
        <v>0</v>
      </c>
      <c r="BO914" t="s">
        <v>3</v>
      </c>
      <c r="BP914">
        <v>0</v>
      </c>
      <c r="BQ914">
        <v>8</v>
      </c>
      <c r="BR914">
        <v>0</v>
      </c>
      <c r="BS914">
        <v>1</v>
      </c>
      <c r="BT914">
        <v>1</v>
      </c>
      <c r="BU914">
        <v>1</v>
      </c>
      <c r="BV914">
        <v>1</v>
      </c>
      <c r="BW914">
        <v>1</v>
      </c>
      <c r="BX914">
        <v>1</v>
      </c>
      <c r="BY914" t="s">
        <v>3</v>
      </c>
      <c r="BZ914">
        <v>0</v>
      </c>
      <c r="CA914">
        <v>0</v>
      </c>
      <c r="CE914">
        <v>0</v>
      </c>
      <c r="CF914">
        <v>0</v>
      </c>
      <c r="CG914">
        <v>0</v>
      </c>
      <c r="CM914">
        <v>0</v>
      </c>
      <c r="CN914" t="s">
        <v>3</v>
      </c>
      <c r="CO914">
        <v>0</v>
      </c>
      <c r="CP914">
        <f t="shared" si="812"/>
        <v>178.6</v>
      </c>
      <c r="CQ914">
        <f t="shared" si="813"/>
        <v>89.3</v>
      </c>
      <c r="CR914">
        <f t="shared" si="814"/>
        <v>0</v>
      </c>
      <c r="CS914">
        <f t="shared" si="815"/>
        <v>0</v>
      </c>
      <c r="CT914">
        <f t="shared" si="816"/>
        <v>0</v>
      </c>
      <c r="CU914">
        <f t="shared" si="817"/>
        <v>0</v>
      </c>
      <c r="CV914">
        <f t="shared" si="818"/>
        <v>0</v>
      </c>
      <c r="CW914">
        <f t="shared" si="819"/>
        <v>0</v>
      </c>
      <c r="CX914">
        <f t="shared" si="820"/>
        <v>0</v>
      </c>
      <c r="CY914">
        <f t="shared" si="821"/>
        <v>0</v>
      </c>
      <c r="CZ914">
        <f t="shared" si="822"/>
        <v>0</v>
      </c>
      <c r="DC914" t="s">
        <v>3</v>
      </c>
      <c r="DD914" t="s">
        <v>3</v>
      </c>
      <c r="DE914" t="s">
        <v>3</v>
      </c>
      <c r="DF914" t="s">
        <v>3</v>
      </c>
      <c r="DG914" t="s">
        <v>3</v>
      </c>
      <c r="DH914" t="s">
        <v>3</v>
      </c>
      <c r="DI914" t="s">
        <v>3</v>
      </c>
      <c r="DJ914" t="s">
        <v>3</v>
      </c>
      <c r="DK914" t="s">
        <v>3</v>
      </c>
      <c r="DL914" t="s">
        <v>3</v>
      </c>
      <c r="DM914" t="s">
        <v>3</v>
      </c>
      <c r="DN914">
        <v>0</v>
      </c>
      <c r="DO914">
        <v>0</v>
      </c>
      <c r="DP914">
        <v>1</v>
      </c>
      <c r="DQ914">
        <v>1</v>
      </c>
      <c r="DU914">
        <v>1010</v>
      </c>
      <c r="DV914" t="s">
        <v>40</v>
      </c>
      <c r="DW914" t="s">
        <v>40</v>
      </c>
      <c r="DX914">
        <v>1</v>
      </c>
      <c r="EE914">
        <v>31102119</v>
      </c>
      <c r="EF914">
        <v>8</v>
      </c>
      <c r="EG914" t="s">
        <v>34</v>
      </c>
      <c r="EH914">
        <v>0</v>
      </c>
      <c r="EI914" t="s">
        <v>3</v>
      </c>
      <c r="EJ914">
        <v>1</v>
      </c>
      <c r="EK914">
        <v>500001</v>
      </c>
      <c r="EL914" t="s">
        <v>35</v>
      </c>
      <c r="EM914" t="s">
        <v>36</v>
      </c>
      <c r="EO914" t="s">
        <v>3</v>
      </c>
      <c r="EQ914">
        <v>0</v>
      </c>
      <c r="ER914">
        <v>89.3</v>
      </c>
      <c r="ES914">
        <v>89.3</v>
      </c>
      <c r="ET914">
        <v>0</v>
      </c>
      <c r="EU914">
        <v>0</v>
      </c>
      <c r="EV914">
        <v>0</v>
      </c>
      <c r="EW914">
        <v>0</v>
      </c>
      <c r="EX914">
        <v>0</v>
      </c>
      <c r="EY914">
        <v>0</v>
      </c>
      <c r="FQ914">
        <v>0</v>
      </c>
      <c r="FR914">
        <f t="shared" si="823"/>
        <v>0</v>
      </c>
      <c r="FS914">
        <v>0</v>
      </c>
      <c r="FX914">
        <v>0</v>
      </c>
      <c r="FY914">
        <v>0</v>
      </c>
      <c r="GA914" t="s">
        <v>3</v>
      </c>
      <c r="GD914">
        <v>1</v>
      </c>
      <c r="GF914">
        <v>-2107462875</v>
      </c>
      <c r="GG914">
        <v>2</v>
      </c>
      <c r="GH914">
        <v>1</v>
      </c>
      <c r="GI914">
        <v>-2</v>
      </c>
      <c r="GJ914">
        <v>0</v>
      </c>
      <c r="GK914">
        <v>0</v>
      </c>
      <c r="GL914">
        <f t="shared" si="824"/>
        <v>0</v>
      </c>
      <c r="GM914">
        <f t="shared" si="825"/>
        <v>178.6</v>
      </c>
      <c r="GN914">
        <f t="shared" si="826"/>
        <v>178.6</v>
      </c>
      <c r="GO914">
        <f t="shared" si="827"/>
        <v>0</v>
      </c>
      <c r="GP914">
        <f t="shared" si="828"/>
        <v>0</v>
      </c>
      <c r="GR914">
        <v>0</v>
      </c>
      <c r="GS914">
        <v>3</v>
      </c>
      <c r="GT914">
        <v>0</v>
      </c>
      <c r="GU914" t="s">
        <v>3</v>
      </c>
      <c r="GV914">
        <f t="shared" si="829"/>
        <v>0</v>
      </c>
      <c r="GW914">
        <v>1</v>
      </c>
      <c r="GX914">
        <f t="shared" si="830"/>
        <v>0</v>
      </c>
      <c r="HA914">
        <v>0</v>
      </c>
      <c r="HB914">
        <v>0</v>
      </c>
      <c r="HC914">
        <f t="shared" si="831"/>
        <v>0</v>
      </c>
      <c r="IK914">
        <v>0</v>
      </c>
    </row>
    <row r="916" spans="1:255">
      <c r="A916" s="3">
        <v>51</v>
      </c>
      <c r="B916" s="3">
        <f>B883</f>
        <v>1</v>
      </c>
      <c r="C916" s="3">
        <f>A883</f>
        <v>4</v>
      </c>
      <c r="D916" s="3">
        <f>ROW(A883)</f>
        <v>883</v>
      </c>
      <c r="E916" s="3"/>
      <c r="F916" s="3" t="str">
        <f>IF(F883&lt;&gt;"",F883,"")</f>
        <v>16.Система ВД1(сетевые элементы)</v>
      </c>
      <c r="G916" s="3" t="str">
        <f>IF(G883&lt;&gt;"",G883,"")</f>
        <v>16.Система ВД1(сетевые элементы)</v>
      </c>
      <c r="H916" s="3">
        <v>0</v>
      </c>
      <c r="I916" s="3"/>
      <c r="J916" s="3"/>
      <c r="K916" s="3"/>
      <c r="L916" s="3"/>
      <c r="M916" s="3"/>
      <c r="N916" s="3"/>
      <c r="O916" s="3">
        <f t="shared" ref="O916:T916" si="838">ROUND(AB916,2)</f>
        <v>14428.91</v>
      </c>
      <c r="P916" s="3">
        <f t="shared" si="838"/>
        <v>13471.22</v>
      </c>
      <c r="Q916" s="3">
        <f t="shared" si="838"/>
        <v>131.9</v>
      </c>
      <c r="R916" s="3">
        <f t="shared" si="838"/>
        <v>12.49</v>
      </c>
      <c r="S916" s="3">
        <f t="shared" si="838"/>
        <v>825.79</v>
      </c>
      <c r="T916" s="3">
        <f t="shared" si="838"/>
        <v>0</v>
      </c>
      <c r="U916" s="3">
        <f>AH916</f>
        <v>94.778224243199986</v>
      </c>
      <c r="V916" s="3">
        <f>AI916</f>
        <v>1.0355974800000001</v>
      </c>
      <c r="W916" s="3">
        <f>ROUND(AJ916,2)</f>
        <v>0</v>
      </c>
      <c r="X916" s="3">
        <f>ROUND(AK916,2)</f>
        <v>907.55</v>
      </c>
      <c r="Y916" s="3">
        <f>ROUND(AL916,2)</f>
        <v>570.33000000000004</v>
      </c>
      <c r="Z916" s="3"/>
      <c r="AA916" s="3"/>
      <c r="AB916" s="3">
        <f>ROUND(SUMIF(AA887:AA914,"=33304975",O887:O914),2)</f>
        <v>14428.91</v>
      </c>
      <c r="AC916" s="3">
        <f>ROUND(SUMIF(AA887:AA914,"=33304975",P887:P914),2)</f>
        <v>13471.22</v>
      </c>
      <c r="AD916" s="3">
        <f>ROUND(SUMIF(AA887:AA914,"=33304975",Q887:Q914),2)</f>
        <v>131.9</v>
      </c>
      <c r="AE916" s="3">
        <f>ROUND(SUMIF(AA887:AA914,"=33304975",R887:R914),2)</f>
        <v>12.49</v>
      </c>
      <c r="AF916" s="3">
        <f>ROUND(SUMIF(AA887:AA914,"=33304975",S887:S914),2)</f>
        <v>825.79</v>
      </c>
      <c r="AG916" s="3">
        <f>ROUND(SUMIF(AA887:AA914,"=33304975",T887:T914),2)</f>
        <v>0</v>
      </c>
      <c r="AH916" s="3">
        <f>SUMIF(AA887:AA914,"=33304975",U887:U914)</f>
        <v>94.778224243199986</v>
      </c>
      <c r="AI916" s="3">
        <f>SUMIF(AA887:AA914,"=33304975",V887:V914)</f>
        <v>1.0355974800000001</v>
      </c>
      <c r="AJ916" s="3">
        <f>ROUND(SUMIF(AA887:AA914,"=33304975",W887:W914),2)</f>
        <v>0</v>
      </c>
      <c r="AK916" s="3">
        <f>ROUND(SUMIF(AA887:AA914,"=33304975",X887:X914),2)</f>
        <v>907.55</v>
      </c>
      <c r="AL916" s="3">
        <f>ROUND(SUMIF(AA887:AA914,"=33304975",Y887:Y914),2)</f>
        <v>570.33000000000004</v>
      </c>
      <c r="AM916" s="3"/>
      <c r="AN916" s="3"/>
      <c r="AO916" s="3">
        <f t="shared" ref="AO916:BD916" si="839">ROUND(BX916,2)</f>
        <v>0</v>
      </c>
      <c r="AP916" s="3">
        <f t="shared" si="839"/>
        <v>0</v>
      </c>
      <c r="AQ916" s="3">
        <f t="shared" si="839"/>
        <v>0</v>
      </c>
      <c r="AR916" s="3">
        <f t="shared" si="839"/>
        <v>15906.79</v>
      </c>
      <c r="AS916" s="3">
        <f t="shared" si="839"/>
        <v>15571.15</v>
      </c>
      <c r="AT916" s="3">
        <f t="shared" si="839"/>
        <v>335.64</v>
      </c>
      <c r="AU916" s="3">
        <f t="shared" si="839"/>
        <v>0</v>
      </c>
      <c r="AV916" s="3">
        <f t="shared" si="839"/>
        <v>13471.22</v>
      </c>
      <c r="AW916" s="3">
        <f t="shared" si="839"/>
        <v>13471.22</v>
      </c>
      <c r="AX916" s="3">
        <f t="shared" si="839"/>
        <v>0</v>
      </c>
      <c r="AY916" s="3">
        <f t="shared" si="839"/>
        <v>13471.22</v>
      </c>
      <c r="AZ916" s="3">
        <f t="shared" si="839"/>
        <v>0</v>
      </c>
      <c r="BA916" s="3">
        <f t="shared" si="839"/>
        <v>0</v>
      </c>
      <c r="BB916" s="3">
        <f t="shared" si="839"/>
        <v>0</v>
      </c>
      <c r="BC916" s="3">
        <f t="shared" si="839"/>
        <v>0</v>
      </c>
      <c r="BD916" s="3">
        <f t="shared" si="839"/>
        <v>0</v>
      </c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>
        <f>ROUND(SUMIF(AA887:AA914,"=33304975",FQ887:FQ914),2)</f>
        <v>0</v>
      </c>
      <c r="BY916" s="3">
        <f>ROUND(SUMIF(AA887:AA914,"=33304975",FR887:FR914),2)</f>
        <v>0</v>
      </c>
      <c r="BZ916" s="3">
        <f>ROUND(SUMIF(AA887:AA914,"=33304975",GL887:GL914),2)</f>
        <v>0</v>
      </c>
      <c r="CA916" s="3">
        <f>ROUND(SUMIF(AA887:AA914,"=33304975",GM887:GM914),2)</f>
        <v>15906.79</v>
      </c>
      <c r="CB916" s="3">
        <f>ROUND(SUMIF(AA887:AA914,"=33304975",GN887:GN914),2)</f>
        <v>15571.15</v>
      </c>
      <c r="CC916" s="3">
        <f>ROUND(SUMIF(AA887:AA914,"=33304975",GO887:GO914),2)</f>
        <v>335.64</v>
      </c>
      <c r="CD916" s="3">
        <f>ROUND(SUMIF(AA887:AA914,"=33304975",GP887:GP914),2)</f>
        <v>0</v>
      </c>
      <c r="CE916" s="3">
        <f>AC916-BX916</f>
        <v>13471.22</v>
      </c>
      <c r="CF916" s="3">
        <f>AC916-BY916</f>
        <v>13471.22</v>
      </c>
      <c r="CG916" s="3">
        <f>BX916-BZ916</f>
        <v>0</v>
      </c>
      <c r="CH916" s="3">
        <f>AC916-BX916-BY916+BZ916</f>
        <v>13471.22</v>
      </c>
      <c r="CI916" s="3">
        <f>BY916-BZ916</f>
        <v>0</v>
      </c>
      <c r="CJ916" s="3">
        <f>ROUND(SUMIF(AA887:AA914,"=33304975",GX887:GX914),2)</f>
        <v>0</v>
      </c>
      <c r="CK916" s="3">
        <f>ROUND(SUMIF(AA887:AA914,"=33304975",GY887:GY914),2)</f>
        <v>0</v>
      </c>
      <c r="CL916" s="3">
        <f>ROUND(SUMIF(AA887:AA914,"=33304975",GZ887:GZ914),2)</f>
        <v>0</v>
      </c>
      <c r="CM916" s="3">
        <f>ROUND(SUMIF(AA887:AA914,"=33304975",HD887:HD914),2)</f>
        <v>0</v>
      </c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4">
        <f t="shared" ref="DG916:DL916" si="840">ROUND(DT916,2)</f>
        <v>24033.47</v>
      </c>
      <c r="DH916" s="4">
        <f t="shared" si="840"/>
        <v>23075.78</v>
      </c>
      <c r="DI916" s="4">
        <f t="shared" si="840"/>
        <v>131.9</v>
      </c>
      <c r="DJ916" s="4">
        <f t="shared" si="840"/>
        <v>12.49</v>
      </c>
      <c r="DK916" s="4">
        <f t="shared" si="840"/>
        <v>825.79</v>
      </c>
      <c r="DL916" s="4">
        <f t="shared" si="840"/>
        <v>0</v>
      </c>
      <c r="DM916" s="4">
        <f>DZ916</f>
        <v>94.778224243199986</v>
      </c>
      <c r="DN916" s="4">
        <f>EA916</f>
        <v>1.0355974800000001</v>
      </c>
      <c r="DO916" s="4">
        <f>ROUND(EB916,2)</f>
        <v>0</v>
      </c>
      <c r="DP916" s="4">
        <f>ROUND(EC916,2)</f>
        <v>907.55</v>
      </c>
      <c r="DQ916" s="4">
        <f>ROUND(ED916,2)</f>
        <v>570.33000000000004</v>
      </c>
      <c r="DR916" s="4"/>
      <c r="DS916" s="4"/>
      <c r="DT916" s="4">
        <f>ROUND(SUMIF(AA887:AA914,"=33304960",O887:O914),2)</f>
        <v>24033.47</v>
      </c>
      <c r="DU916" s="4">
        <f>ROUND(SUMIF(AA887:AA914,"=33304960",P887:P914),2)</f>
        <v>23075.78</v>
      </c>
      <c r="DV916" s="4">
        <f>ROUND(SUMIF(AA887:AA914,"=33304960",Q887:Q914),2)</f>
        <v>131.9</v>
      </c>
      <c r="DW916" s="4">
        <f>ROUND(SUMIF(AA887:AA914,"=33304960",R887:R914),2)</f>
        <v>12.49</v>
      </c>
      <c r="DX916" s="4">
        <f>ROUND(SUMIF(AA887:AA914,"=33304960",S887:S914),2)</f>
        <v>825.79</v>
      </c>
      <c r="DY916" s="4">
        <f>ROUND(SUMIF(AA887:AA914,"=33304960",T887:T914),2)</f>
        <v>0</v>
      </c>
      <c r="DZ916" s="4">
        <f>SUMIF(AA887:AA914,"=33304960",U887:U914)</f>
        <v>94.778224243199986</v>
      </c>
      <c r="EA916" s="4">
        <f>SUMIF(AA887:AA914,"=33304960",V887:V914)</f>
        <v>1.0355974800000001</v>
      </c>
      <c r="EB916" s="4">
        <f>ROUND(SUMIF(AA887:AA914,"=33304960",W887:W914),2)</f>
        <v>0</v>
      </c>
      <c r="EC916" s="4">
        <f>ROUND(SUMIF(AA887:AA914,"=33304960",X887:X914),2)</f>
        <v>907.55</v>
      </c>
      <c r="ED916" s="4">
        <f>ROUND(SUMIF(AA887:AA914,"=33304960",Y887:Y914),2)</f>
        <v>570.33000000000004</v>
      </c>
      <c r="EE916" s="4"/>
      <c r="EF916" s="4"/>
      <c r="EG916" s="4">
        <f t="shared" ref="EG916:EV916" si="841">ROUND(FP916,2)</f>
        <v>0</v>
      </c>
      <c r="EH916" s="4">
        <f t="shared" si="841"/>
        <v>0</v>
      </c>
      <c r="EI916" s="4">
        <f t="shared" si="841"/>
        <v>0</v>
      </c>
      <c r="EJ916" s="4">
        <f t="shared" si="841"/>
        <v>25511.35</v>
      </c>
      <c r="EK916" s="4">
        <f t="shared" si="841"/>
        <v>25175.71</v>
      </c>
      <c r="EL916" s="4">
        <f t="shared" si="841"/>
        <v>335.64</v>
      </c>
      <c r="EM916" s="4">
        <f t="shared" si="841"/>
        <v>0</v>
      </c>
      <c r="EN916" s="4">
        <f t="shared" si="841"/>
        <v>23075.78</v>
      </c>
      <c r="EO916" s="4">
        <f t="shared" si="841"/>
        <v>23075.78</v>
      </c>
      <c r="EP916" s="4">
        <f t="shared" si="841"/>
        <v>0</v>
      </c>
      <c r="EQ916" s="4">
        <f t="shared" si="841"/>
        <v>23075.78</v>
      </c>
      <c r="ER916" s="4">
        <f t="shared" si="841"/>
        <v>0</v>
      </c>
      <c r="ES916" s="4">
        <f t="shared" si="841"/>
        <v>0</v>
      </c>
      <c r="ET916" s="4">
        <f t="shared" si="841"/>
        <v>0</v>
      </c>
      <c r="EU916" s="4">
        <f t="shared" si="841"/>
        <v>0</v>
      </c>
      <c r="EV916" s="4">
        <f t="shared" si="841"/>
        <v>0</v>
      </c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>
        <f>ROUND(SUMIF(AA887:AA914,"=33304960",FQ887:FQ914),2)</f>
        <v>0</v>
      </c>
      <c r="FQ916" s="4">
        <f>ROUND(SUMIF(AA887:AA914,"=33304960",FR887:FR914),2)</f>
        <v>0</v>
      </c>
      <c r="FR916" s="4">
        <f>ROUND(SUMIF(AA887:AA914,"=33304960",GL887:GL914),2)</f>
        <v>0</v>
      </c>
      <c r="FS916" s="4">
        <f>ROUND(SUMIF(AA887:AA914,"=33304960",GM887:GM914),2)</f>
        <v>25511.35</v>
      </c>
      <c r="FT916" s="4">
        <f>ROUND(SUMIF(AA887:AA914,"=33304960",GN887:GN914),2)</f>
        <v>25175.71</v>
      </c>
      <c r="FU916" s="4">
        <f>ROUND(SUMIF(AA887:AA914,"=33304960",GO887:GO914),2)</f>
        <v>335.64</v>
      </c>
      <c r="FV916" s="4">
        <f>ROUND(SUMIF(AA887:AA914,"=33304960",GP887:GP914),2)</f>
        <v>0</v>
      </c>
      <c r="FW916" s="4">
        <f>DU916-FP916</f>
        <v>23075.78</v>
      </c>
      <c r="FX916" s="4">
        <f>DU916-FQ916</f>
        <v>23075.78</v>
      </c>
      <c r="FY916" s="4">
        <f>FP916-FR916</f>
        <v>0</v>
      </c>
      <c r="FZ916" s="4">
        <f>DU916-FP916-FQ916+FR916</f>
        <v>23075.78</v>
      </c>
      <c r="GA916" s="4">
        <f>FQ916-FR916</f>
        <v>0</v>
      </c>
      <c r="GB916" s="4">
        <f>ROUND(SUMIF(AA887:AA914,"=33304960",GX887:GX914),2)</f>
        <v>0</v>
      </c>
      <c r="GC916" s="4">
        <f>ROUND(SUMIF(AA887:AA914,"=33304960",GY887:GY914),2)</f>
        <v>0</v>
      </c>
      <c r="GD916" s="4">
        <f>ROUND(SUMIF(AA887:AA914,"=33304960",GZ887:GZ914),2)</f>
        <v>0</v>
      </c>
      <c r="GE916" s="4">
        <f>ROUND(SUMIF(AA887:AA914,"=33304960",HD887:HD914),2)</f>
        <v>0</v>
      </c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>
        <v>0</v>
      </c>
    </row>
    <row r="918" spans="1:255">
      <c r="A918" s="5">
        <v>50</v>
      </c>
      <c r="B918" s="5">
        <v>0</v>
      </c>
      <c r="C918" s="5">
        <v>0</v>
      </c>
      <c r="D918" s="5">
        <v>1</v>
      </c>
      <c r="E918" s="5">
        <v>201</v>
      </c>
      <c r="F918" s="5">
        <f>ROUND(Source!O916,O918)</f>
        <v>14428.91</v>
      </c>
      <c r="G918" s="5" t="s">
        <v>83</v>
      </c>
      <c r="H918" s="5" t="s">
        <v>84</v>
      </c>
      <c r="I918" s="5"/>
      <c r="J918" s="5"/>
      <c r="K918" s="5">
        <v>201</v>
      </c>
      <c r="L918" s="5">
        <v>1</v>
      </c>
      <c r="M918" s="5">
        <v>3</v>
      </c>
      <c r="N918" s="5" t="s">
        <v>3</v>
      </c>
      <c r="O918" s="5">
        <v>2</v>
      </c>
      <c r="P918" s="5">
        <f>ROUND(Source!DG916,O918)</f>
        <v>24033.47</v>
      </c>
      <c r="Q918" s="5"/>
      <c r="R918" s="5"/>
      <c r="S918" s="5"/>
      <c r="T918" s="5"/>
      <c r="U918" s="5"/>
      <c r="V918" s="5"/>
      <c r="W918" s="5"/>
    </row>
    <row r="919" spans="1:255">
      <c r="A919" s="5">
        <v>50</v>
      </c>
      <c r="B919" s="5">
        <v>0</v>
      </c>
      <c r="C919" s="5">
        <v>0</v>
      </c>
      <c r="D919" s="5">
        <v>1</v>
      </c>
      <c r="E919" s="5">
        <v>202</v>
      </c>
      <c r="F919" s="5">
        <f>ROUND(Source!P916,O919)</f>
        <v>13471.22</v>
      </c>
      <c r="G919" s="5" t="s">
        <v>85</v>
      </c>
      <c r="H919" s="5" t="s">
        <v>86</v>
      </c>
      <c r="I919" s="5"/>
      <c r="J919" s="5"/>
      <c r="K919" s="5">
        <v>202</v>
      </c>
      <c r="L919" s="5">
        <v>2</v>
      </c>
      <c r="M919" s="5">
        <v>3</v>
      </c>
      <c r="N919" s="5" t="s">
        <v>3</v>
      </c>
      <c r="O919" s="5">
        <v>2</v>
      </c>
      <c r="P919" s="5">
        <f>ROUND(Source!DH916,O919)</f>
        <v>23075.78</v>
      </c>
      <c r="Q919" s="5"/>
      <c r="R919" s="5"/>
      <c r="S919" s="5"/>
      <c r="T919" s="5"/>
      <c r="U919" s="5"/>
      <c r="V919" s="5"/>
      <c r="W919" s="5"/>
    </row>
    <row r="920" spans="1:255">
      <c r="A920" s="5">
        <v>50</v>
      </c>
      <c r="B920" s="5">
        <v>0</v>
      </c>
      <c r="C920" s="5">
        <v>0</v>
      </c>
      <c r="D920" s="5">
        <v>1</v>
      </c>
      <c r="E920" s="5">
        <v>222</v>
      </c>
      <c r="F920" s="5">
        <f>ROUND(Source!AO916,O920)</f>
        <v>0</v>
      </c>
      <c r="G920" s="5" t="s">
        <v>87</v>
      </c>
      <c r="H920" s="5" t="s">
        <v>88</v>
      </c>
      <c r="I920" s="5"/>
      <c r="J920" s="5"/>
      <c r="K920" s="5">
        <v>222</v>
      </c>
      <c r="L920" s="5">
        <v>3</v>
      </c>
      <c r="M920" s="5">
        <v>3</v>
      </c>
      <c r="N920" s="5" t="s">
        <v>3</v>
      </c>
      <c r="O920" s="5">
        <v>2</v>
      </c>
      <c r="P920" s="5">
        <f>ROUND(Source!EG916,O920)</f>
        <v>0</v>
      </c>
      <c r="Q920" s="5"/>
      <c r="R920" s="5"/>
      <c r="S920" s="5"/>
      <c r="T920" s="5"/>
      <c r="U920" s="5"/>
      <c r="V920" s="5"/>
      <c r="W920" s="5"/>
    </row>
    <row r="921" spans="1:255">
      <c r="A921" s="5">
        <v>50</v>
      </c>
      <c r="B921" s="5">
        <v>0</v>
      </c>
      <c r="C921" s="5">
        <v>0</v>
      </c>
      <c r="D921" s="5">
        <v>1</v>
      </c>
      <c r="E921" s="5">
        <v>225</v>
      </c>
      <c r="F921" s="5">
        <f>ROUND(Source!AV916,O921)</f>
        <v>13471.22</v>
      </c>
      <c r="G921" s="5" t="s">
        <v>89</v>
      </c>
      <c r="H921" s="5" t="s">
        <v>90</v>
      </c>
      <c r="I921" s="5"/>
      <c r="J921" s="5"/>
      <c r="K921" s="5">
        <v>225</v>
      </c>
      <c r="L921" s="5">
        <v>4</v>
      </c>
      <c r="M921" s="5">
        <v>3</v>
      </c>
      <c r="N921" s="5" t="s">
        <v>3</v>
      </c>
      <c r="O921" s="5">
        <v>2</v>
      </c>
      <c r="P921" s="5">
        <f>ROUND(Source!EN916,O921)</f>
        <v>23075.78</v>
      </c>
      <c r="Q921" s="5"/>
      <c r="R921" s="5"/>
      <c r="S921" s="5"/>
      <c r="T921" s="5"/>
      <c r="U921" s="5"/>
      <c r="V921" s="5"/>
      <c r="W921" s="5"/>
    </row>
    <row r="922" spans="1:255">
      <c r="A922" s="5">
        <v>50</v>
      </c>
      <c r="B922" s="5">
        <v>0</v>
      </c>
      <c r="C922" s="5">
        <v>0</v>
      </c>
      <c r="D922" s="5">
        <v>1</v>
      </c>
      <c r="E922" s="5">
        <v>226</v>
      </c>
      <c r="F922" s="5">
        <f>ROUND(Source!AW916,O922)</f>
        <v>13471.22</v>
      </c>
      <c r="G922" s="5" t="s">
        <v>91</v>
      </c>
      <c r="H922" s="5" t="s">
        <v>92</v>
      </c>
      <c r="I922" s="5"/>
      <c r="J922" s="5"/>
      <c r="K922" s="5">
        <v>226</v>
      </c>
      <c r="L922" s="5">
        <v>5</v>
      </c>
      <c r="M922" s="5">
        <v>3</v>
      </c>
      <c r="N922" s="5" t="s">
        <v>3</v>
      </c>
      <c r="O922" s="5">
        <v>2</v>
      </c>
      <c r="P922" s="5">
        <f>ROUND(Source!EO916,O922)</f>
        <v>23075.78</v>
      </c>
      <c r="Q922" s="5"/>
      <c r="R922" s="5"/>
      <c r="S922" s="5"/>
      <c r="T922" s="5"/>
      <c r="U922" s="5"/>
      <c r="V922" s="5"/>
      <c r="W922" s="5"/>
    </row>
    <row r="923" spans="1:255">
      <c r="A923" s="5">
        <v>50</v>
      </c>
      <c r="B923" s="5">
        <v>0</v>
      </c>
      <c r="C923" s="5">
        <v>0</v>
      </c>
      <c r="D923" s="5">
        <v>1</v>
      </c>
      <c r="E923" s="5">
        <v>227</v>
      </c>
      <c r="F923" s="5">
        <f>ROUND(Source!AX916,O923)</f>
        <v>0</v>
      </c>
      <c r="G923" s="5" t="s">
        <v>93</v>
      </c>
      <c r="H923" s="5" t="s">
        <v>94</v>
      </c>
      <c r="I923" s="5"/>
      <c r="J923" s="5"/>
      <c r="K923" s="5">
        <v>227</v>
      </c>
      <c r="L923" s="5">
        <v>6</v>
      </c>
      <c r="M923" s="5">
        <v>3</v>
      </c>
      <c r="N923" s="5" t="s">
        <v>3</v>
      </c>
      <c r="O923" s="5">
        <v>2</v>
      </c>
      <c r="P923" s="5">
        <f>ROUND(Source!EP916,O923)</f>
        <v>0</v>
      </c>
      <c r="Q923" s="5"/>
      <c r="R923" s="5"/>
      <c r="S923" s="5"/>
      <c r="T923" s="5"/>
      <c r="U923" s="5"/>
      <c r="V923" s="5"/>
      <c r="W923" s="5"/>
    </row>
    <row r="924" spans="1:255">
      <c r="A924" s="5">
        <v>50</v>
      </c>
      <c r="B924" s="5">
        <v>0</v>
      </c>
      <c r="C924" s="5">
        <v>0</v>
      </c>
      <c r="D924" s="5">
        <v>1</v>
      </c>
      <c r="E924" s="5">
        <v>228</v>
      </c>
      <c r="F924" s="5">
        <f>ROUND(Source!AY916,O924)</f>
        <v>13471.22</v>
      </c>
      <c r="G924" s="5" t="s">
        <v>95</v>
      </c>
      <c r="H924" s="5" t="s">
        <v>96</v>
      </c>
      <c r="I924" s="5"/>
      <c r="J924" s="5"/>
      <c r="K924" s="5">
        <v>228</v>
      </c>
      <c r="L924" s="5">
        <v>7</v>
      </c>
      <c r="M924" s="5">
        <v>3</v>
      </c>
      <c r="N924" s="5" t="s">
        <v>3</v>
      </c>
      <c r="O924" s="5">
        <v>2</v>
      </c>
      <c r="P924" s="5">
        <f>ROUND(Source!EQ916,O924)</f>
        <v>23075.78</v>
      </c>
      <c r="Q924" s="5"/>
      <c r="R924" s="5"/>
      <c r="S924" s="5"/>
      <c r="T924" s="5"/>
      <c r="U924" s="5"/>
      <c r="V924" s="5"/>
      <c r="W924" s="5"/>
    </row>
    <row r="925" spans="1:255">
      <c r="A925" s="5">
        <v>50</v>
      </c>
      <c r="B925" s="5">
        <v>0</v>
      </c>
      <c r="C925" s="5">
        <v>0</v>
      </c>
      <c r="D925" s="5">
        <v>1</v>
      </c>
      <c r="E925" s="5">
        <v>216</v>
      </c>
      <c r="F925" s="5">
        <f>ROUND(Source!AP916,O925)</f>
        <v>0</v>
      </c>
      <c r="G925" s="5" t="s">
        <v>97</v>
      </c>
      <c r="H925" s="5" t="s">
        <v>98</v>
      </c>
      <c r="I925" s="5"/>
      <c r="J925" s="5"/>
      <c r="K925" s="5">
        <v>216</v>
      </c>
      <c r="L925" s="5">
        <v>8</v>
      </c>
      <c r="M925" s="5">
        <v>3</v>
      </c>
      <c r="N925" s="5" t="s">
        <v>3</v>
      </c>
      <c r="O925" s="5">
        <v>2</v>
      </c>
      <c r="P925" s="5">
        <f>ROUND(Source!EH916,O925)</f>
        <v>0</v>
      </c>
      <c r="Q925" s="5"/>
      <c r="R925" s="5"/>
      <c r="S925" s="5"/>
      <c r="T925" s="5"/>
      <c r="U925" s="5"/>
      <c r="V925" s="5"/>
      <c r="W925" s="5"/>
    </row>
    <row r="926" spans="1:255">
      <c r="A926" s="5">
        <v>50</v>
      </c>
      <c r="B926" s="5">
        <v>0</v>
      </c>
      <c r="C926" s="5">
        <v>0</v>
      </c>
      <c r="D926" s="5">
        <v>1</v>
      </c>
      <c r="E926" s="5">
        <v>223</v>
      </c>
      <c r="F926" s="5">
        <f>ROUND(Source!AQ916,O926)</f>
        <v>0</v>
      </c>
      <c r="G926" s="5" t="s">
        <v>99</v>
      </c>
      <c r="H926" s="5" t="s">
        <v>100</v>
      </c>
      <c r="I926" s="5"/>
      <c r="J926" s="5"/>
      <c r="K926" s="5">
        <v>223</v>
      </c>
      <c r="L926" s="5">
        <v>9</v>
      </c>
      <c r="M926" s="5">
        <v>3</v>
      </c>
      <c r="N926" s="5" t="s">
        <v>3</v>
      </c>
      <c r="O926" s="5">
        <v>2</v>
      </c>
      <c r="P926" s="5">
        <f>ROUND(Source!EI916,O926)</f>
        <v>0</v>
      </c>
      <c r="Q926" s="5"/>
      <c r="R926" s="5"/>
      <c r="S926" s="5"/>
      <c r="T926" s="5"/>
      <c r="U926" s="5"/>
      <c r="V926" s="5"/>
      <c r="W926" s="5"/>
    </row>
    <row r="927" spans="1:255">
      <c r="A927" s="5">
        <v>50</v>
      </c>
      <c r="B927" s="5">
        <v>0</v>
      </c>
      <c r="C927" s="5">
        <v>0</v>
      </c>
      <c r="D927" s="5">
        <v>1</v>
      </c>
      <c r="E927" s="5">
        <v>229</v>
      </c>
      <c r="F927" s="5">
        <f>ROUND(Source!AZ916,O927)</f>
        <v>0</v>
      </c>
      <c r="G927" s="5" t="s">
        <v>101</v>
      </c>
      <c r="H927" s="5" t="s">
        <v>102</v>
      </c>
      <c r="I927" s="5"/>
      <c r="J927" s="5"/>
      <c r="K927" s="5">
        <v>229</v>
      </c>
      <c r="L927" s="5">
        <v>10</v>
      </c>
      <c r="M927" s="5">
        <v>3</v>
      </c>
      <c r="N927" s="5" t="s">
        <v>3</v>
      </c>
      <c r="O927" s="5">
        <v>2</v>
      </c>
      <c r="P927" s="5">
        <f>ROUND(Source!ER916,O927)</f>
        <v>0</v>
      </c>
      <c r="Q927" s="5"/>
      <c r="R927" s="5"/>
      <c r="S927" s="5"/>
      <c r="T927" s="5"/>
      <c r="U927" s="5"/>
      <c r="V927" s="5"/>
      <c r="W927" s="5"/>
    </row>
    <row r="928" spans="1:255">
      <c r="A928" s="5">
        <v>50</v>
      </c>
      <c r="B928" s="5">
        <v>0</v>
      </c>
      <c r="C928" s="5">
        <v>0</v>
      </c>
      <c r="D928" s="5">
        <v>1</v>
      </c>
      <c r="E928" s="5">
        <v>203</v>
      </c>
      <c r="F928" s="5">
        <f>ROUND(Source!Q916,O928)</f>
        <v>131.9</v>
      </c>
      <c r="G928" s="5" t="s">
        <v>103</v>
      </c>
      <c r="H928" s="5" t="s">
        <v>104</v>
      </c>
      <c r="I928" s="5"/>
      <c r="J928" s="5"/>
      <c r="K928" s="5">
        <v>203</v>
      </c>
      <c r="L928" s="5">
        <v>11</v>
      </c>
      <c r="M928" s="5">
        <v>3</v>
      </c>
      <c r="N928" s="5" t="s">
        <v>3</v>
      </c>
      <c r="O928" s="5">
        <v>2</v>
      </c>
      <c r="P928" s="5">
        <f>ROUND(Source!DI916,O928)</f>
        <v>131.9</v>
      </c>
      <c r="Q928" s="5"/>
      <c r="R928" s="5"/>
      <c r="S928" s="5"/>
      <c r="T928" s="5"/>
      <c r="U928" s="5"/>
      <c r="V928" s="5"/>
      <c r="W928" s="5"/>
    </row>
    <row r="929" spans="1:23">
      <c r="A929" s="5">
        <v>50</v>
      </c>
      <c r="B929" s="5">
        <v>0</v>
      </c>
      <c r="C929" s="5">
        <v>0</v>
      </c>
      <c r="D929" s="5">
        <v>1</v>
      </c>
      <c r="E929" s="5">
        <v>231</v>
      </c>
      <c r="F929" s="5">
        <f>ROUND(Source!BB916,O929)</f>
        <v>0</v>
      </c>
      <c r="G929" s="5" t="s">
        <v>105</v>
      </c>
      <c r="H929" s="5" t="s">
        <v>106</v>
      </c>
      <c r="I929" s="5"/>
      <c r="J929" s="5"/>
      <c r="K929" s="5">
        <v>231</v>
      </c>
      <c r="L929" s="5">
        <v>12</v>
      </c>
      <c r="M929" s="5">
        <v>3</v>
      </c>
      <c r="N929" s="5" t="s">
        <v>3</v>
      </c>
      <c r="O929" s="5">
        <v>2</v>
      </c>
      <c r="P929" s="5">
        <f>ROUND(Source!ET916,O929)</f>
        <v>0</v>
      </c>
      <c r="Q929" s="5"/>
      <c r="R929" s="5"/>
      <c r="S929" s="5"/>
      <c r="T929" s="5"/>
      <c r="U929" s="5"/>
      <c r="V929" s="5"/>
      <c r="W929" s="5"/>
    </row>
    <row r="930" spans="1:23">
      <c r="A930" s="5">
        <v>50</v>
      </c>
      <c r="B930" s="5">
        <v>0</v>
      </c>
      <c r="C930" s="5">
        <v>0</v>
      </c>
      <c r="D930" s="5">
        <v>1</v>
      </c>
      <c r="E930" s="5">
        <v>204</v>
      </c>
      <c r="F930" s="5">
        <f>ROUND(Source!R916,O930)</f>
        <v>12.49</v>
      </c>
      <c r="G930" s="5" t="s">
        <v>107</v>
      </c>
      <c r="H930" s="5" t="s">
        <v>108</v>
      </c>
      <c r="I930" s="5"/>
      <c r="J930" s="5"/>
      <c r="K930" s="5">
        <v>204</v>
      </c>
      <c r="L930" s="5">
        <v>13</v>
      </c>
      <c r="M930" s="5">
        <v>3</v>
      </c>
      <c r="N930" s="5" t="s">
        <v>3</v>
      </c>
      <c r="O930" s="5">
        <v>2</v>
      </c>
      <c r="P930" s="5">
        <f>ROUND(Source!DJ916,O930)</f>
        <v>12.49</v>
      </c>
      <c r="Q930" s="5"/>
      <c r="R930" s="5"/>
      <c r="S930" s="5"/>
      <c r="T930" s="5"/>
      <c r="U930" s="5"/>
      <c r="V930" s="5"/>
      <c r="W930" s="5"/>
    </row>
    <row r="931" spans="1:23">
      <c r="A931" s="5">
        <v>50</v>
      </c>
      <c r="B931" s="5">
        <v>0</v>
      </c>
      <c r="C931" s="5">
        <v>0</v>
      </c>
      <c r="D931" s="5">
        <v>1</v>
      </c>
      <c r="E931" s="5">
        <v>205</v>
      </c>
      <c r="F931" s="5">
        <f>ROUND(Source!S916,O931)</f>
        <v>825.79</v>
      </c>
      <c r="G931" s="5" t="s">
        <v>109</v>
      </c>
      <c r="H931" s="5" t="s">
        <v>110</v>
      </c>
      <c r="I931" s="5"/>
      <c r="J931" s="5"/>
      <c r="K931" s="5">
        <v>205</v>
      </c>
      <c r="L931" s="5">
        <v>14</v>
      </c>
      <c r="M931" s="5">
        <v>3</v>
      </c>
      <c r="N931" s="5" t="s">
        <v>3</v>
      </c>
      <c r="O931" s="5">
        <v>2</v>
      </c>
      <c r="P931" s="5">
        <f>ROUND(Source!DK916,O931)</f>
        <v>825.79</v>
      </c>
      <c r="Q931" s="5"/>
      <c r="R931" s="5"/>
      <c r="S931" s="5"/>
      <c r="T931" s="5"/>
      <c r="U931" s="5"/>
      <c r="V931" s="5"/>
      <c r="W931" s="5"/>
    </row>
    <row r="932" spans="1:23">
      <c r="A932" s="5">
        <v>50</v>
      </c>
      <c r="B932" s="5">
        <v>0</v>
      </c>
      <c r="C932" s="5">
        <v>0</v>
      </c>
      <c r="D932" s="5">
        <v>1</v>
      </c>
      <c r="E932" s="5">
        <v>232</v>
      </c>
      <c r="F932" s="5">
        <f>ROUND(Source!BC916,O932)</f>
        <v>0</v>
      </c>
      <c r="G932" s="5" t="s">
        <v>111</v>
      </c>
      <c r="H932" s="5" t="s">
        <v>112</v>
      </c>
      <c r="I932" s="5"/>
      <c r="J932" s="5"/>
      <c r="K932" s="5">
        <v>232</v>
      </c>
      <c r="L932" s="5">
        <v>15</v>
      </c>
      <c r="M932" s="5">
        <v>3</v>
      </c>
      <c r="N932" s="5" t="s">
        <v>3</v>
      </c>
      <c r="O932" s="5">
        <v>2</v>
      </c>
      <c r="P932" s="5">
        <f>ROUND(Source!EU916,O932)</f>
        <v>0</v>
      </c>
      <c r="Q932" s="5"/>
      <c r="R932" s="5"/>
      <c r="S932" s="5"/>
      <c r="T932" s="5"/>
      <c r="U932" s="5"/>
      <c r="V932" s="5"/>
      <c r="W932" s="5"/>
    </row>
    <row r="933" spans="1:23">
      <c r="A933" s="5">
        <v>50</v>
      </c>
      <c r="B933" s="5">
        <v>0</v>
      </c>
      <c r="C933" s="5">
        <v>0</v>
      </c>
      <c r="D933" s="5">
        <v>1</v>
      </c>
      <c r="E933" s="5">
        <v>214</v>
      </c>
      <c r="F933" s="5">
        <f>ROUND(Source!AS916,O933)</f>
        <v>15571.15</v>
      </c>
      <c r="G933" s="5" t="s">
        <v>113</v>
      </c>
      <c r="H933" s="5" t="s">
        <v>114</v>
      </c>
      <c r="I933" s="5"/>
      <c r="J933" s="5"/>
      <c r="K933" s="5">
        <v>214</v>
      </c>
      <c r="L933" s="5">
        <v>16</v>
      </c>
      <c r="M933" s="5">
        <v>3</v>
      </c>
      <c r="N933" s="5" t="s">
        <v>3</v>
      </c>
      <c r="O933" s="5">
        <v>2</v>
      </c>
      <c r="P933" s="5">
        <f>ROUND(Source!EK916,O933)</f>
        <v>25175.71</v>
      </c>
      <c r="Q933" s="5"/>
      <c r="R933" s="5"/>
      <c r="S933" s="5"/>
      <c r="T933" s="5"/>
      <c r="U933" s="5"/>
      <c r="V933" s="5"/>
      <c r="W933" s="5"/>
    </row>
    <row r="934" spans="1:23">
      <c r="A934" s="5">
        <v>50</v>
      </c>
      <c r="B934" s="5">
        <v>0</v>
      </c>
      <c r="C934" s="5">
        <v>0</v>
      </c>
      <c r="D934" s="5">
        <v>1</v>
      </c>
      <c r="E934" s="5">
        <v>215</v>
      </c>
      <c r="F934" s="5">
        <f>ROUND(Source!AT916,O934)</f>
        <v>335.64</v>
      </c>
      <c r="G934" s="5" t="s">
        <v>115</v>
      </c>
      <c r="H934" s="5" t="s">
        <v>116</v>
      </c>
      <c r="I934" s="5"/>
      <c r="J934" s="5"/>
      <c r="K934" s="5">
        <v>215</v>
      </c>
      <c r="L934" s="5">
        <v>17</v>
      </c>
      <c r="M934" s="5">
        <v>3</v>
      </c>
      <c r="N934" s="5" t="s">
        <v>3</v>
      </c>
      <c r="O934" s="5">
        <v>2</v>
      </c>
      <c r="P934" s="5">
        <f>ROUND(Source!EL916,O934)</f>
        <v>335.64</v>
      </c>
      <c r="Q934" s="5"/>
      <c r="R934" s="5"/>
      <c r="S934" s="5"/>
      <c r="T934" s="5"/>
      <c r="U934" s="5"/>
      <c r="V934" s="5"/>
      <c r="W934" s="5"/>
    </row>
    <row r="935" spans="1:23">
      <c r="A935" s="5">
        <v>50</v>
      </c>
      <c r="B935" s="5">
        <v>0</v>
      </c>
      <c r="C935" s="5">
        <v>0</v>
      </c>
      <c r="D935" s="5">
        <v>1</v>
      </c>
      <c r="E935" s="5">
        <v>217</v>
      </c>
      <c r="F935" s="5">
        <f>ROUND(Source!AU916,O935)</f>
        <v>0</v>
      </c>
      <c r="G935" s="5" t="s">
        <v>117</v>
      </c>
      <c r="H935" s="5" t="s">
        <v>118</v>
      </c>
      <c r="I935" s="5"/>
      <c r="J935" s="5"/>
      <c r="K935" s="5">
        <v>217</v>
      </c>
      <c r="L935" s="5">
        <v>18</v>
      </c>
      <c r="M935" s="5">
        <v>3</v>
      </c>
      <c r="N935" s="5" t="s">
        <v>3</v>
      </c>
      <c r="O935" s="5">
        <v>2</v>
      </c>
      <c r="P935" s="5">
        <f>ROUND(Source!EM916,O935)</f>
        <v>0</v>
      </c>
      <c r="Q935" s="5"/>
      <c r="R935" s="5"/>
      <c r="S935" s="5"/>
      <c r="T935" s="5"/>
      <c r="U935" s="5"/>
      <c r="V935" s="5"/>
      <c r="W935" s="5"/>
    </row>
    <row r="936" spans="1:23">
      <c r="A936" s="5">
        <v>50</v>
      </c>
      <c r="B936" s="5">
        <v>0</v>
      </c>
      <c r="C936" s="5">
        <v>0</v>
      </c>
      <c r="D936" s="5">
        <v>1</v>
      </c>
      <c r="E936" s="5">
        <v>230</v>
      </c>
      <c r="F936" s="5">
        <f>ROUND(Source!BA916,O936)</f>
        <v>0</v>
      </c>
      <c r="G936" s="5" t="s">
        <v>119</v>
      </c>
      <c r="H936" s="5" t="s">
        <v>120</v>
      </c>
      <c r="I936" s="5"/>
      <c r="J936" s="5"/>
      <c r="K936" s="5">
        <v>230</v>
      </c>
      <c r="L936" s="5">
        <v>19</v>
      </c>
      <c r="M936" s="5">
        <v>3</v>
      </c>
      <c r="N936" s="5" t="s">
        <v>3</v>
      </c>
      <c r="O936" s="5">
        <v>2</v>
      </c>
      <c r="P936" s="5">
        <f>ROUND(Source!ES916,O936)</f>
        <v>0</v>
      </c>
      <c r="Q936" s="5"/>
      <c r="R936" s="5"/>
      <c r="S936" s="5"/>
      <c r="T936" s="5"/>
      <c r="U936" s="5"/>
      <c r="V936" s="5"/>
      <c r="W936" s="5"/>
    </row>
    <row r="937" spans="1:23">
      <c r="A937" s="5">
        <v>50</v>
      </c>
      <c r="B937" s="5">
        <v>0</v>
      </c>
      <c r="C937" s="5">
        <v>0</v>
      </c>
      <c r="D937" s="5">
        <v>1</v>
      </c>
      <c r="E937" s="5">
        <v>206</v>
      </c>
      <c r="F937" s="5">
        <f>ROUND(Source!T916,O937)</f>
        <v>0</v>
      </c>
      <c r="G937" s="5" t="s">
        <v>121</v>
      </c>
      <c r="H937" s="5" t="s">
        <v>122</v>
      </c>
      <c r="I937" s="5"/>
      <c r="J937" s="5"/>
      <c r="K937" s="5">
        <v>206</v>
      </c>
      <c r="L937" s="5">
        <v>20</v>
      </c>
      <c r="M937" s="5">
        <v>3</v>
      </c>
      <c r="N937" s="5" t="s">
        <v>3</v>
      </c>
      <c r="O937" s="5">
        <v>2</v>
      </c>
      <c r="P937" s="5">
        <f>ROUND(Source!DL916,O937)</f>
        <v>0</v>
      </c>
      <c r="Q937" s="5"/>
      <c r="R937" s="5"/>
      <c r="S937" s="5"/>
      <c r="T937" s="5"/>
      <c r="U937" s="5"/>
      <c r="V937" s="5"/>
      <c r="W937" s="5"/>
    </row>
    <row r="938" spans="1:23">
      <c r="A938" s="5">
        <v>50</v>
      </c>
      <c r="B938" s="5">
        <v>0</v>
      </c>
      <c r="C938" s="5">
        <v>0</v>
      </c>
      <c r="D938" s="5">
        <v>1</v>
      </c>
      <c r="E938" s="5">
        <v>207</v>
      </c>
      <c r="F938" s="5">
        <f>Source!U916</f>
        <v>94.778224243199986</v>
      </c>
      <c r="G938" s="5" t="s">
        <v>123</v>
      </c>
      <c r="H938" s="5" t="s">
        <v>124</v>
      </c>
      <c r="I938" s="5"/>
      <c r="J938" s="5"/>
      <c r="K938" s="5">
        <v>207</v>
      </c>
      <c r="L938" s="5">
        <v>21</v>
      </c>
      <c r="M938" s="5">
        <v>3</v>
      </c>
      <c r="N938" s="5" t="s">
        <v>3</v>
      </c>
      <c r="O938" s="5">
        <v>-1</v>
      </c>
      <c r="P938" s="5">
        <f>Source!DM916</f>
        <v>94.778224243199986</v>
      </c>
      <c r="Q938" s="5"/>
      <c r="R938" s="5"/>
      <c r="S938" s="5"/>
      <c r="T938" s="5"/>
      <c r="U938" s="5"/>
      <c r="V938" s="5"/>
      <c r="W938" s="5"/>
    </row>
    <row r="939" spans="1:23">
      <c r="A939" s="5">
        <v>50</v>
      </c>
      <c r="B939" s="5">
        <v>0</v>
      </c>
      <c r="C939" s="5">
        <v>0</v>
      </c>
      <c r="D939" s="5">
        <v>1</v>
      </c>
      <c r="E939" s="5">
        <v>208</v>
      </c>
      <c r="F939" s="5">
        <f>Source!V916</f>
        <v>1.0355974800000001</v>
      </c>
      <c r="G939" s="5" t="s">
        <v>125</v>
      </c>
      <c r="H939" s="5" t="s">
        <v>126</v>
      </c>
      <c r="I939" s="5"/>
      <c r="J939" s="5"/>
      <c r="K939" s="5">
        <v>208</v>
      </c>
      <c r="L939" s="5">
        <v>22</v>
      </c>
      <c r="M939" s="5">
        <v>3</v>
      </c>
      <c r="N939" s="5" t="s">
        <v>3</v>
      </c>
      <c r="O939" s="5">
        <v>-1</v>
      </c>
      <c r="P939" s="5">
        <f>Source!DN916</f>
        <v>1.0355974800000001</v>
      </c>
      <c r="Q939" s="5"/>
      <c r="R939" s="5"/>
      <c r="S939" s="5"/>
      <c r="T939" s="5"/>
      <c r="U939" s="5"/>
      <c r="V939" s="5"/>
      <c r="W939" s="5"/>
    </row>
    <row r="940" spans="1:23">
      <c r="A940" s="5">
        <v>50</v>
      </c>
      <c r="B940" s="5">
        <v>0</v>
      </c>
      <c r="C940" s="5">
        <v>0</v>
      </c>
      <c r="D940" s="5">
        <v>1</v>
      </c>
      <c r="E940" s="5">
        <v>209</v>
      </c>
      <c r="F940" s="5">
        <f>ROUND(Source!W916,O940)</f>
        <v>0</v>
      </c>
      <c r="G940" s="5" t="s">
        <v>127</v>
      </c>
      <c r="H940" s="5" t="s">
        <v>128</v>
      </c>
      <c r="I940" s="5"/>
      <c r="J940" s="5"/>
      <c r="K940" s="5">
        <v>209</v>
      </c>
      <c r="L940" s="5">
        <v>23</v>
      </c>
      <c r="M940" s="5">
        <v>3</v>
      </c>
      <c r="N940" s="5" t="s">
        <v>3</v>
      </c>
      <c r="O940" s="5">
        <v>2</v>
      </c>
      <c r="P940" s="5">
        <f>ROUND(Source!DO916,O940)</f>
        <v>0</v>
      </c>
      <c r="Q940" s="5"/>
      <c r="R940" s="5"/>
      <c r="S940" s="5"/>
      <c r="T940" s="5"/>
      <c r="U940" s="5"/>
      <c r="V940" s="5"/>
      <c r="W940" s="5"/>
    </row>
    <row r="941" spans="1:23">
      <c r="A941" s="5">
        <v>50</v>
      </c>
      <c r="B941" s="5">
        <v>0</v>
      </c>
      <c r="C941" s="5">
        <v>0</v>
      </c>
      <c r="D941" s="5">
        <v>1</v>
      </c>
      <c r="E941" s="5">
        <v>233</v>
      </c>
      <c r="F941" s="5">
        <f>ROUND(Source!BD916,O941)</f>
        <v>0</v>
      </c>
      <c r="G941" s="5" t="s">
        <v>129</v>
      </c>
      <c r="H941" s="5" t="s">
        <v>130</v>
      </c>
      <c r="I941" s="5"/>
      <c r="J941" s="5"/>
      <c r="K941" s="5">
        <v>233</v>
      </c>
      <c r="L941" s="5">
        <v>24</v>
      </c>
      <c r="M941" s="5">
        <v>3</v>
      </c>
      <c r="N941" s="5" t="s">
        <v>3</v>
      </c>
      <c r="O941" s="5">
        <v>2</v>
      </c>
      <c r="P941" s="5">
        <f>ROUND(Source!EV916,O941)</f>
        <v>0</v>
      </c>
      <c r="Q941" s="5"/>
      <c r="R941" s="5"/>
      <c r="S941" s="5"/>
      <c r="T941" s="5"/>
      <c r="U941" s="5"/>
      <c r="V941" s="5"/>
      <c r="W941" s="5"/>
    </row>
    <row r="942" spans="1:23">
      <c r="A942" s="5">
        <v>50</v>
      </c>
      <c r="B942" s="5">
        <v>0</v>
      </c>
      <c r="C942" s="5">
        <v>0</v>
      </c>
      <c r="D942" s="5">
        <v>1</v>
      </c>
      <c r="E942" s="5">
        <v>210</v>
      </c>
      <c r="F942" s="5">
        <f>ROUND(Source!X916,O942)</f>
        <v>907.55</v>
      </c>
      <c r="G942" s="5" t="s">
        <v>131</v>
      </c>
      <c r="H942" s="5" t="s">
        <v>132</v>
      </c>
      <c r="I942" s="5"/>
      <c r="J942" s="5"/>
      <c r="K942" s="5">
        <v>210</v>
      </c>
      <c r="L942" s="5">
        <v>25</v>
      </c>
      <c r="M942" s="5">
        <v>3</v>
      </c>
      <c r="N942" s="5" t="s">
        <v>3</v>
      </c>
      <c r="O942" s="5">
        <v>2</v>
      </c>
      <c r="P942" s="5">
        <f>ROUND(Source!DP916,O942)</f>
        <v>907.55</v>
      </c>
      <c r="Q942" s="5"/>
      <c r="R942" s="5"/>
      <c r="S942" s="5"/>
      <c r="T942" s="5"/>
      <c r="U942" s="5"/>
      <c r="V942" s="5"/>
      <c r="W942" s="5"/>
    </row>
    <row r="943" spans="1:23">
      <c r="A943" s="5">
        <v>50</v>
      </c>
      <c r="B943" s="5">
        <v>0</v>
      </c>
      <c r="C943" s="5">
        <v>0</v>
      </c>
      <c r="D943" s="5">
        <v>1</v>
      </c>
      <c r="E943" s="5">
        <v>211</v>
      </c>
      <c r="F943" s="5">
        <f>ROUND(Source!Y916,O943)</f>
        <v>570.33000000000004</v>
      </c>
      <c r="G943" s="5" t="s">
        <v>133</v>
      </c>
      <c r="H943" s="5" t="s">
        <v>134</v>
      </c>
      <c r="I943" s="5"/>
      <c r="J943" s="5"/>
      <c r="K943" s="5">
        <v>211</v>
      </c>
      <c r="L943" s="5">
        <v>26</v>
      </c>
      <c r="M943" s="5">
        <v>3</v>
      </c>
      <c r="N943" s="5" t="s">
        <v>3</v>
      </c>
      <c r="O943" s="5">
        <v>2</v>
      </c>
      <c r="P943" s="5">
        <f>ROUND(Source!DQ916,O943)</f>
        <v>570.33000000000004</v>
      </c>
      <c r="Q943" s="5"/>
      <c r="R943" s="5"/>
      <c r="S943" s="5"/>
      <c r="T943" s="5"/>
      <c r="U943" s="5"/>
      <c r="V943" s="5"/>
      <c r="W943" s="5"/>
    </row>
    <row r="944" spans="1:23">
      <c r="A944" s="5">
        <v>50</v>
      </c>
      <c r="B944" s="5">
        <v>0</v>
      </c>
      <c r="C944" s="5">
        <v>0</v>
      </c>
      <c r="D944" s="5">
        <v>1</v>
      </c>
      <c r="E944" s="5">
        <v>224</v>
      </c>
      <c r="F944" s="5">
        <f>ROUND(Source!AR916,O944)</f>
        <v>15906.79</v>
      </c>
      <c r="G944" s="5" t="s">
        <v>135</v>
      </c>
      <c r="H944" s="5" t="s">
        <v>136</v>
      </c>
      <c r="I944" s="5"/>
      <c r="J944" s="5"/>
      <c r="K944" s="5">
        <v>224</v>
      </c>
      <c r="L944" s="5">
        <v>27</v>
      </c>
      <c r="M944" s="5">
        <v>3</v>
      </c>
      <c r="N944" s="5" t="s">
        <v>3</v>
      </c>
      <c r="O944" s="5">
        <v>2</v>
      </c>
      <c r="P944" s="5">
        <f>ROUND(Source!EJ916,O944)</f>
        <v>25511.35</v>
      </c>
      <c r="Q944" s="5"/>
      <c r="R944" s="5"/>
      <c r="S944" s="5"/>
      <c r="T944" s="5"/>
      <c r="U944" s="5"/>
      <c r="V944" s="5"/>
      <c r="W944" s="5"/>
    </row>
    <row r="946" spans="1:255">
      <c r="A946" s="1">
        <v>4</v>
      </c>
      <c r="B946" s="1">
        <v>1</v>
      </c>
      <c r="C946" s="1"/>
      <c r="D946" s="1">
        <f>ROW(A977)</f>
        <v>977</v>
      </c>
      <c r="E946" s="1"/>
      <c r="F946" s="1" t="s">
        <v>467</v>
      </c>
      <c r="G946" s="1" t="s">
        <v>467</v>
      </c>
      <c r="H946" s="1" t="s">
        <v>3</v>
      </c>
      <c r="I946" s="1">
        <v>0</v>
      </c>
      <c r="J946" s="1"/>
      <c r="K946" s="1">
        <v>-1</v>
      </c>
      <c r="L946" s="1"/>
      <c r="M946" s="1"/>
      <c r="N946" s="1"/>
      <c r="O946" s="1"/>
      <c r="P946" s="1"/>
      <c r="Q946" s="1"/>
      <c r="R946" s="1"/>
      <c r="S946" s="1"/>
      <c r="T946" s="1"/>
      <c r="U946" s="1" t="s">
        <v>3</v>
      </c>
      <c r="V946" s="1">
        <v>0</v>
      </c>
      <c r="W946" s="1"/>
      <c r="X946" s="1"/>
      <c r="Y946" s="1"/>
      <c r="Z946" s="1"/>
      <c r="AA946" s="1"/>
      <c r="AB946" s="1" t="s">
        <v>3</v>
      </c>
      <c r="AC946" s="1" t="s">
        <v>3</v>
      </c>
      <c r="AD946" s="1" t="s">
        <v>3</v>
      </c>
      <c r="AE946" s="1" t="s">
        <v>3</v>
      </c>
      <c r="AF946" s="1" t="s">
        <v>3</v>
      </c>
      <c r="AG946" s="1" t="s">
        <v>3</v>
      </c>
      <c r="AH946" s="1"/>
      <c r="AI946" s="1"/>
      <c r="AJ946" s="1"/>
      <c r="AK946" s="1"/>
      <c r="AL946" s="1"/>
      <c r="AM946" s="1"/>
      <c r="AN946" s="1"/>
      <c r="AO946" s="1"/>
      <c r="AP946" s="1" t="s">
        <v>3</v>
      </c>
      <c r="AQ946" s="1" t="s">
        <v>3</v>
      </c>
      <c r="AR946" s="1" t="s">
        <v>3</v>
      </c>
      <c r="AS946" s="1"/>
      <c r="AT946" s="1"/>
      <c r="AU946" s="1"/>
      <c r="AV946" s="1"/>
      <c r="AW946" s="1"/>
      <c r="AX946" s="1"/>
      <c r="AY946" s="1"/>
      <c r="AZ946" s="1" t="s">
        <v>3</v>
      </c>
      <c r="BA946" s="1"/>
      <c r="BB946" s="1" t="s">
        <v>3</v>
      </c>
      <c r="BC946" s="1" t="s">
        <v>3</v>
      </c>
      <c r="BD946" s="1" t="s">
        <v>3</v>
      </c>
      <c r="BE946" s="1" t="s">
        <v>3</v>
      </c>
      <c r="BF946" s="1" t="s">
        <v>3</v>
      </c>
      <c r="BG946" s="1" t="s">
        <v>3</v>
      </c>
      <c r="BH946" s="1" t="s">
        <v>3</v>
      </c>
      <c r="BI946" s="1" t="s">
        <v>3</v>
      </c>
      <c r="BJ946" s="1" t="s">
        <v>3</v>
      </c>
      <c r="BK946" s="1" t="s">
        <v>3</v>
      </c>
      <c r="BL946" s="1" t="s">
        <v>3</v>
      </c>
      <c r="BM946" s="1" t="s">
        <v>3</v>
      </c>
      <c r="BN946" s="1" t="s">
        <v>3</v>
      </c>
      <c r="BO946" s="1" t="s">
        <v>3</v>
      </c>
      <c r="BP946" s="1" t="s">
        <v>3</v>
      </c>
      <c r="BQ946" s="1"/>
      <c r="BR946" s="1"/>
      <c r="BS946" s="1"/>
      <c r="BT946" s="1"/>
      <c r="BU946" s="1"/>
      <c r="BV946" s="1"/>
      <c r="BW946" s="1"/>
      <c r="BX946" s="1">
        <v>0</v>
      </c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>
        <v>0</v>
      </c>
    </row>
    <row r="948" spans="1:255">
      <c r="A948" s="3">
        <v>52</v>
      </c>
      <c r="B948" s="3">
        <f t="shared" ref="B948:G948" si="842">B977</f>
        <v>1</v>
      </c>
      <c r="C948" s="3">
        <f t="shared" si="842"/>
        <v>4</v>
      </c>
      <c r="D948" s="3">
        <f t="shared" si="842"/>
        <v>946</v>
      </c>
      <c r="E948" s="3">
        <f t="shared" si="842"/>
        <v>0</v>
      </c>
      <c r="F948" s="3" t="str">
        <f t="shared" si="842"/>
        <v>17.Система ВД2(сетевые элементы)</v>
      </c>
      <c r="G948" s="3" t="str">
        <f t="shared" si="842"/>
        <v>17.Система ВД2(сетевые элементы)</v>
      </c>
      <c r="H948" s="3"/>
      <c r="I948" s="3"/>
      <c r="J948" s="3"/>
      <c r="K948" s="3"/>
      <c r="L948" s="3"/>
      <c r="M948" s="3"/>
      <c r="N948" s="3"/>
      <c r="O948" s="3">
        <f t="shared" ref="O948:AT948" si="843">O977</f>
        <v>8346.01</v>
      </c>
      <c r="P948" s="3">
        <f t="shared" si="843"/>
        <v>7722.1</v>
      </c>
      <c r="Q948" s="3">
        <f t="shared" si="843"/>
        <v>81.94</v>
      </c>
      <c r="R948" s="3">
        <f t="shared" si="843"/>
        <v>7.45</v>
      </c>
      <c r="S948" s="3">
        <f t="shared" si="843"/>
        <v>541.97</v>
      </c>
      <c r="T948" s="3">
        <f t="shared" si="843"/>
        <v>0</v>
      </c>
      <c r="U948" s="3">
        <f t="shared" si="843"/>
        <v>62.18771456639999</v>
      </c>
      <c r="V948" s="3">
        <f t="shared" si="843"/>
        <v>0.61844279999999996</v>
      </c>
      <c r="W948" s="3">
        <f t="shared" si="843"/>
        <v>0</v>
      </c>
      <c r="X948" s="3">
        <f t="shared" si="843"/>
        <v>597.76</v>
      </c>
      <c r="Y948" s="3">
        <f t="shared" si="843"/>
        <v>375.09</v>
      </c>
      <c r="Z948" s="3">
        <f t="shared" si="843"/>
        <v>0</v>
      </c>
      <c r="AA948" s="3">
        <f t="shared" si="843"/>
        <v>0</v>
      </c>
      <c r="AB948" s="3">
        <f t="shared" si="843"/>
        <v>8346.01</v>
      </c>
      <c r="AC948" s="3">
        <f t="shared" si="843"/>
        <v>7722.1</v>
      </c>
      <c r="AD948" s="3">
        <f t="shared" si="843"/>
        <v>81.94</v>
      </c>
      <c r="AE948" s="3">
        <f t="shared" si="843"/>
        <v>7.45</v>
      </c>
      <c r="AF948" s="3">
        <f t="shared" si="843"/>
        <v>541.97</v>
      </c>
      <c r="AG948" s="3">
        <f t="shared" si="843"/>
        <v>0</v>
      </c>
      <c r="AH948" s="3">
        <f t="shared" si="843"/>
        <v>62.18771456639999</v>
      </c>
      <c r="AI948" s="3">
        <f t="shared" si="843"/>
        <v>0.61844279999999996</v>
      </c>
      <c r="AJ948" s="3">
        <f t="shared" si="843"/>
        <v>0</v>
      </c>
      <c r="AK948" s="3">
        <f t="shared" si="843"/>
        <v>597.76</v>
      </c>
      <c r="AL948" s="3">
        <f t="shared" si="843"/>
        <v>375.09</v>
      </c>
      <c r="AM948" s="3">
        <f t="shared" si="843"/>
        <v>0</v>
      </c>
      <c r="AN948" s="3">
        <f t="shared" si="843"/>
        <v>0</v>
      </c>
      <c r="AO948" s="3">
        <f t="shared" si="843"/>
        <v>0</v>
      </c>
      <c r="AP948" s="3">
        <f t="shared" si="843"/>
        <v>0</v>
      </c>
      <c r="AQ948" s="3">
        <f t="shared" si="843"/>
        <v>0</v>
      </c>
      <c r="AR948" s="3">
        <f t="shared" si="843"/>
        <v>9318.86</v>
      </c>
      <c r="AS948" s="3">
        <f t="shared" si="843"/>
        <v>9095.1</v>
      </c>
      <c r="AT948" s="3">
        <f t="shared" si="843"/>
        <v>223.76</v>
      </c>
      <c r="AU948" s="3">
        <f t="shared" ref="AU948:BZ948" si="844">AU977</f>
        <v>0</v>
      </c>
      <c r="AV948" s="3">
        <f t="shared" si="844"/>
        <v>7722.1</v>
      </c>
      <c r="AW948" s="3">
        <f t="shared" si="844"/>
        <v>7722.1</v>
      </c>
      <c r="AX948" s="3">
        <f t="shared" si="844"/>
        <v>0</v>
      </c>
      <c r="AY948" s="3">
        <f t="shared" si="844"/>
        <v>7722.1</v>
      </c>
      <c r="AZ948" s="3">
        <f t="shared" si="844"/>
        <v>0</v>
      </c>
      <c r="BA948" s="3">
        <f t="shared" si="844"/>
        <v>0</v>
      </c>
      <c r="BB948" s="3">
        <f t="shared" si="844"/>
        <v>0</v>
      </c>
      <c r="BC948" s="3">
        <f t="shared" si="844"/>
        <v>0</v>
      </c>
      <c r="BD948" s="3">
        <f t="shared" si="844"/>
        <v>0</v>
      </c>
      <c r="BE948" s="3">
        <f t="shared" si="844"/>
        <v>0</v>
      </c>
      <c r="BF948" s="3">
        <f t="shared" si="844"/>
        <v>0</v>
      </c>
      <c r="BG948" s="3">
        <f t="shared" si="844"/>
        <v>0</v>
      </c>
      <c r="BH948" s="3">
        <f t="shared" si="844"/>
        <v>0</v>
      </c>
      <c r="BI948" s="3">
        <f t="shared" si="844"/>
        <v>0</v>
      </c>
      <c r="BJ948" s="3">
        <f t="shared" si="844"/>
        <v>0</v>
      </c>
      <c r="BK948" s="3">
        <f t="shared" si="844"/>
        <v>0</v>
      </c>
      <c r="BL948" s="3">
        <f t="shared" si="844"/>
        <v>0</v>
      </c>
      <c r="BM948" s="3">
        <f t="shared" si="844"/>
        <v>0</v>
      </c>
      <c r="BN948" s="3">
        <f t="shared" si="844"/>
        <v>0</v>
      </c>
      <c r="BO948" s="3">
        <f t="shared" si="844"/>
        <v>0</v>
      </c>
      <c r="BP948" s="3">
        <f t="shared" si="844"/>
        <v>0</v>
      </c>
      <c r="BQ948" s="3">
        <f t="shared" si="844"/>
        <v>0</v>
      </c>
      <c r="BR948" s="3">
        <f t="shared" si="844"/>
        <v>0</v>
      </c>
      <c r="BS948" s="3">
        <f t="shared" si="844"/>
        <v>0</v>
      </c>
      <c r="BT948" s="3">
        <f t="shared" si="844"/>
        <v>0</v>
      </c>
      <c r="BU948" s="3">
        <f t="shared" si="844"/>
        <v>0</v>
      </c>
      <c r="BV948" s="3">
        <f t="shared" si="844"/>
        <v>0</v>
      </c>
      <c r="BW948" s="3">
        <f t="shared" si="844"/>
        <v>0</v>
      </c>
      <c r="BX948" s="3">
        <f t="shared" si="844"/>
        <v>0</v>
      </c>
      <c r="BY948" s="3">
        <f t="shared" si="844"/>
        <v>0</v>
      </c>
      <c r="BZ948" s="3">
        <f t="shared" si="844"/>
        <v>0</v>
      </c>
      <c r="CA948" s="3">
        <f t="shared" ref="CA948:DF948" si="845">CA977</f>
        <v>9318.86</v>
      </c>
      <c r="CB948" s="3">
        <f t="shared" si="845"/>
        <v>9095.1</v>
      </c>
      <c r="CC948" s="3">
        <f t="shared" si="845"/>
        <v>223.76</v>
      </c>
      <c r="CD948" s="3">
        <f t="shared" si="845"/>
        <v>0</v>
      </c>
      <c r="CE948" s="3">
        <f t="shared" si="845"/>
        <v>7722.1</v>
      </c>
      <c r="CF948" s="3">
        <f t="shared" si="845"/>
        <v>7722.1</v>
      </c>
      <c r="CG948" s="3">
        <f t="shared" si="845"/>
        <v>0</v>
      </c>
      <c r="CH948" s="3">
        <f t="shared" si="845"/>
        <v>7722.1</v>
      </c>
      <c r="CI948" s="3">
        <f t="shared" si="845"/>
        <v>0</v>
      </c>
      <c r="CJ948" s="3">
        <f t="shared" si="845"/>
        <v>0</v>
      </c>
      <c r="CK948" s="3">
        <f t="shared" si="845"/>
        <v>0</v>
      </c>
      <c r="CL948" s="3">
        <f t="shared" si="845"/>
        <v>0</v>
      </c>
      <c r="CM948" s="3">
        <f t="shared" si="845"/>
        <v>0</v>
      </c>
      <c r="CN948" s="3">
        <f t="shared" si="845"/>
        <v>0</v>
      </c>
      <c r="CO948" s="3">
        <f t="shared" si="845"/>
        <v>0</v>
      </c>
      <c r="CP948" s="3">
        <f t="shared" si="845"/>
        <v>0</v>
      </c>
      <c r="CQ948" s="3">
        <f t="shared" si="845"/>
        <v>0</v>
      </c>
      <c r="CR948" s="3">
        <f t="shared" si="845"/>
        <v>0</v>
      </c>
      <c r="CS948" s="3">
        <f t="shared" si="845"/>
        <v>0</v>
      </c>
      <c r="CT948" s="3">
        <f t="shared" si="845"/>
        <v>0</v>
      </c>
      <c r="CU948" s="3">
        <f t="shared" si="845"/>
        <v>0</v>
      </c>
      <c r="CV948" s="3">
        <f t="shared" si="845"/>
        <v>0</v>
      </c>
      <c r="CW948" s="3">
        <f t="shared" si="845"/>
        <v>0</v>
      </c>
      <c r="CX948" s="3">
        <f t="shared" si="845"/>
        <v>0</v>
      </c>
      <c r="CY948" s="3">
        <f t="shared" si="845"/>
        <v>0</v>
      </c>
      <c r="CZ948" s="3">
        <f t="shared" si="845"/>
        <v>0</v>
      </c>
      <c r="DA948" s="3">
        <f t="shared" si="845"/>
        <v>0</v>
      </c>
      <c r="DB948" s="3">
        <f t="shared" si="845"/>
        <v>0</v>
      </c>
      <c r="DC948" s="3">
        <f t="shared" si="845"/>
        <v>0</v>
      </c>
      <c r="DD948" s="3">
        <f t="shared" si="845"/>
        <v>0</v>
      </c>
      <c r="DE948" s="3">
        <f t="shared" si="845"/>
        <v>0</v>
      </c>
      <c r="DF948" s="3">
        <f t="shared" si="845"/>
        <v>0</v>
      </c>
      <c r="DG948" s="4">
        <f t="shared" ref="DG948:EL948" si="846">DG977</f>
        <v>10464.08</v>
      </c>
      <c r="DH948" s="4">
        <f t="shared" si="846"/>
        <v>9840.17</v>
      </c>
      <c r="DI948" s="4">
        <f t="shared" si="846"/>
        <v>81.94</v>
      </c>
      <c r="DJ948" s="4">
        <f t="shared" si="846"/>
        <v>7.45</v>
      </c>
      <c r="DK948" s="4">
        <f t="shared" si="846"/>
        <v>541.97</v>
      </c>
      <c r="DL948" s="4">
        <f t="shared" si="846"/>
        <v>0</v>
      </c>
      <c r="DM948" s="4">
        <f t="shared" si="846"/>
        <v>62.18771456639999</v>
      </c>
      <c r="DN948" s="4">
        <f t="shared" si="846"/>
        <v>0.61844279999999996</v>
      </c>
      <c r="DO948" s="4">
        <f t="shared" si="846"/>
        <v>0</v>
      </c>
      <c r="DP948" s="4">
        <f t="shared" si="846"/>
        <v>597.76</v>
      </c>
      <c r="DQ948" s="4">
        <f t="shared" si="846"/>
        <v>375.09</v>
      </c>
      <c r="DR948" s="4">
        <f t="shared" si="846"/>
        <v>0</v>
      </c>
      <c r="DS948" s="4">
        <f t="shared" si="846"/>
        <v>0</v>
      </c>
      <c r="DT948" s="4">
        <f t="shared" si="846"/>
        <v>10464.08</v>
      </c>
      <c r="DU948" s="4">
        <f t="shared" si="846"/>
        <v>9840.17</v>
      </c>
      <c r="DV948" s="4">
        <f t="shared" si="846"/>
        <v>81.94</v>
      </c>
      <c r="DW948" s="4">
        <f t="shared" si="846"/>
        <v>7.45</v>
      </c>
      <c r="DX948" s="4">
        <f t="shared" si="846"/>
        <v>541.97</v>
      </c>
      <c r="DY948" s="4">
        <f t="shared" si="846"/>
        <v>0</v>
      </c>
      <c r="DZ948" s="4">
        <f t="shared" si="846"/>
        <v>62.18771456639999</v>
      </c>
      <c r="EA948" s="4">
        <f t="shared" si="846"/>
        <v>0.61844279999999996</v>
      </c>
      <c r="EB948" s="4">
        <f t="shared" si="846"/>
        <v>0</v>
      </c>
      <c r="EC948" s="4">
        <f t="shared" si="846"/>
        <v>597.76</v>
      </c>
      <c r="ED948" s="4">
        <f t="shared" si="846"/>
        <v>375.09</v>
      </c>
      <c r="EE948" s="4">
        <f t="shared" si="846"/>
        <v>0</v>
      </c>
      <c r="EF948" s="4">
        <f t="shared" si="846"/>
        <v>0</v>
      </c>
      <c r="EG948" s="4">
        <f t="shared" si="846"/>
        <v>0</v>
      </c>
      <c r="EH948" s="4">
        <f t="shared" si="846"/>
        <v>0</v>
      </c>
      <c r="EI948" s="4">
        <f t="shared" si="846"/>
        <v>0</v>
      </c>
      <c r="EJ948" s="4">
        <f t="shared" si="846"/>
        <v>11436.93</v>
      </c>
      <c r="EK948" s="4">
        <f t="shared" si="846"/>
        <v>11213.17</v>
      </c>
      <c r="EL948" s="4">
        <f t="shared" si="846"/>
        <v>223.76</v>
      </c>
      <c r="EM948" s="4">
        <f t="shared" ref="EM948:FR948" si="847">EM977</f>
        <v>0</v>
      </c>
      <c r="EN948" s="4">
        <f t="shared" si="847"/>
        <v>9840.17</v>
      </c>
      <c r="EO948" s="4">
        <f t="shared" si="847"/>
        <v>9840.17</v>
      </c>
      <c r="EP948" s="4">
        <f t="shared" si="847"/>
        <v>0</v>
      </c>
      <c r="EQ948" s="4">
        <f t="shared" si="847"/>
        <v>9840.17</v>
      </c>
      <c r="ER948" s="4">
        <f t="shared" si="847"/>
        <v>0</v>
      </c>
      <c r="ES948" s="4">
        <f t="shared" si="847"/>
        <v>0</v>
      </c>
      <c r="ET948" s="4">
        <f t="shared" si="847"/>
        <v>0</v>
      </c>
      <c r="EU948" s="4">
        <f t="shared" si="847"/>
        <v>0</v>
      </c>
      <c r="EV948" s="4">
        <f t="shared" si="847"/>
        <v>0</v>
      </c>
      <c r="EW948" s="4">
        <f t="shared" si="847"/>
        <v>0</v>
      </c>
      <c r="EX948" s="4">
        <f t="shared" si="847"/>
        <v>0</v>
      </c>
      <c r="EY948" s="4">
        <f t="shared" si="847"/>
        <v>0</v>
      </c>
      <c r="EZ948" s="4">
        <f t="shared" si="847"/>
        <v>0</v>
      </c>
      <c r="FA948" s="4">
        <f t="shared" si="847"/>
        <v>0</v>
      </c>
      <c r="FB948" s="4">
        <f t="shared" si="847"/>
        <v>0</v>
      </c>
      <c r="FC948" s="4">
        <f t="shared" si="847"/>
        <v>0</v>
      </c>
      <c r="FD948" s="4">
        <f t="shared" si="847"/>
        <v>0</v>
      </c>
      <c r="FE948" s="4">
        <f t="shared" si="847"/>
        <v>0</v>
      </c>
      <c r="FF948" s="4">
        <f t="shared" si="847"/>
        <v>0</v>
      </c>
      <c r="FG948" s="4">
        <f t="shared" si="847"/>
        <v>0</v>
      </c>
      <c r="FH948" s="4">
        <f t="shared" si="847"/>
        <v>0</v>
      </c>
      <c r="FI948" s="4">
        <f t="shared" si="847"/>
        <v>0</v>
      </c>
      <c r="FJ948" s="4">
        <f t="shared" si="847"/>
        <v>0</v>
      </c>
      <c r="FK948" s="4">
        <f t="shared" si="847"/>
        <v>0</v>
      </c>
      <c r="FL948" s="4">
        <f t="shared" si="847"/>
        <v>0</v>
      </c>
      <c r="FM948" s="4">
        <f t="shared" si="847"/>
        <v>0</v>
      </c>
      <c r="FN948" s="4">
        <f t="shared" si="847"/>
        <v>0</v>
      </c>
      <c r="FO948" s="4">
        <f t="shared" si="847"/>
        <v>0</v>
      </c>
      <c r="FP948" s="4">
        <f t="shared" si="847"/>
        <v>0</v>
      </c>
      <c r="FQ948" s="4">
        <f t="shared" si="847"/>
        <v>0</v>
      </c>
      <c r="FR948" s="4">
        <f t="shared" si="847"/>
        <v>0</v>
      </c>
      <c r="FS948" s="4">
        <f t="shared" ref="FS948:GX948" si="848">FS977</f>
        <v>11436.93</v>
      </c>
      <c r="FT948" s="4">
        <f t="shared" si="848"/>
        <v>11213.17</v>
      </c>
      <c r="FU948" s="4">
        <f t="shared" si="848"/>
        <v>223.76</v>
      </c>
      <c r="FV948" s="4">
        <f t="shared" si="848"/>
        <v>0</v>
      </c>
      <c r="FW948" s="4">
        <f t="shared" si="848"/>
        <v>9840.17</v>
      </c>
      <c r="FX948" s="4">
        <f t="shared" si="848"/>
        <v>9840.17</v>
      </c>
      <c r="FY948" s="4">
        <f t="shared" si="848"/>
        <v>0</v>
      </c>
      <c r="FZ948" s="4">
        <f t="shared" si="848"/>
        <v>9840.17</v>
      </c>
      <c r="GA948" s="4">
        <f t="shared" si="848"/>
        <v>0</v>
      </c>
      <c r="GB948" s="4">
        <f t="shared" si="848"/>
        <v>0</v>
      </c>
      <c r="GC948" s="4">
        <f t="shared" si="848"/>
        <v>0</v>
      </c>
      <c r="GD948" s="4">
        <f t="shared" si="848"/>
        <v>0</v>
      </c>
      <c r="GE948" s="4">
        <f t="shared" si="848"/>
        <v>0</v>
      </c>
      <c r="GF948" s="4">
        <f t="shared" si="848"/>
        <v>0</v>
      </c>
      <c r="GG948" s="4">
        <f t="shared" si="848"/>
        <v>0</v>
      </c>
      <c r="GH948" s="4">
        <f t="shared" si="848"/>
        <v>0</v>
      </c>
      <c r="GI948" s="4">
        <f t="shared" si="848"/>
        <v>0</v>
      </c>
      <c r="GJ948" s="4">
        <f t="shared" si="848"/>
        <v>0</v>
      </c>
      <c r="GK948" s="4">
        <f t="shared" si="848"/>
        <v>0</v>
      </c>
      <c r="GL948" s="4">
        <f t="shared" si="848"/>
        <v>0</v>
      </c>
      <c r="GM948" s="4">
        <f t="shared" si="848"/>
        <v>0</v>
      </c>
      <c r="GN948" s="4">
        <f t="shared" si="848"/>
        <v>0</v>
      </c>
      <c r="GO948" s="4">
        <f t="shared" si="848"/>
        <v>0</v>
      </c>
      <c r="GP948" s="4">
        <f t="shared" si="848"/>
        <v>0</v>
      </c>
      <c r="GQ948" s="4">
        <f t="shared" si="848"/>
        <v>0</v>
      </c>
      <c r="GR948" s="4">
        <f t="shared" si="848"/>
        <v>0</v>
      </c>
      <c r="GS948" s="4">
        <f t="shared" si="848"/>
        <v>0</v>
      </c>
      <c r="GT948" s="4">
        <f t="shared" si="848"/>
        <v>0</v>
      </c>
      <c r="GU948" s="4">
        <f t="shared" si="848"/>
        <v>0</v>
      </c>
      <c r="GV948" s="4">
        <f t="shared" si="848"/>
        <v>0</v>
      </c>
      <c r="GW948" s="4">
        <f t="shared" si="848"/>
        <v>0</v>
      </c>
      <c r="GX948" s="4">
        <f t="shared" si="848"/>
        <v>0</v>
      </c>
    </row>
    <row r="950" spans="1:255">
      <c r="A950" s="2">
        <v>17</v>
      </c>
      <c r="B950" s="2">
        <v>1</v>
      </c>
      <c r="C950" s="2">
        <f>ROW(SmtRes!A883)</f>
        <v>883</v>
      </c>
      <c r="D950" s="2">
        <f>ROW(EtalonRes!A1028)</f>
        <v>1028</v>
      </c>
      <c r="E950" s="2" t="s">
        <v>468</v>
      </c>
      <c r="F950" s="2" t="s">
        <v>415</v>
      </c>
      <c r="G950" s="2" t="s">
        <v>416</v>
      </c>
      <c r="H950" s="2" t="s">
        <v>19</v>
      </c>
      <c r="I950" s="2">
        <v>2</v>
      </c>
      <c r="J950" s="2">
        <v>0</v>
      </c>
      <c r="K950" s="2"/>
      <c r="L950" s="2"/>
      <c r="M950" s="2"/>
      <c r="N950" s="2"/>
      <c r="O950" s="2">
        <f t="shared" ref="O950:O975" si="849">ROUND(CP950,2)</f>
        <v>227.7</v>
      </c>
      <c r="P950" s="2">
        <f t="shared" ref="P950:P975" si="850">ROUND(CQ950*I950,2)</f>
        <v>62.18</v>
      </c>
      <c r="Q950" s="2">
        <f t="shared" ref="Q950:Q975" si="851">ROUND(CR950*I950,2)</f>
        <v>22</v>
      </c>
      <c r="R950" s="2">
        <f t="shared" ref="R950:R975" si="852">ROUND(CS950*I950,2)</f>
        <v>1.48</v>
      </c>
      <c r="S950" s="2">
        <f t="shared" ref="S950:S975" si="853">ROUND(CT950*I950,2)</f>
        <v>143.52000000000001</v>
      </c>
      <c r="T950" s="2">
        <f t="shared" ref="T950:T975" si="854">ROUND(CU950*I950,2)</f>
        <v>0</v>
      </c>
      <c r="U950" s="2">
        <f t="shared" ref="U950:U975" si="855">CV950*I950</f>
        <v>16.421999999999997</v>
      </c>
      <c r="V950" s="2">
        <f t="shared" ref="V950:V975" si="856">CW950*I950</f>
        <v>0.12</v>
      </c>
      <c r="W950" s="2">
        <f t="shared" ref="W950:W975" si="857">ROUND(CX950*I950,2)</f>
        <v>0</v>
      </c>
      <c r="X950" s="2">
        <f t="shared" ref="X950:X975" si="858">ROUND(CY950,2)</f>
        <v>166.75</v>
      </c>
      <c r="Y950" s="2">
        <f t="shared" ref="Y950:Y975" si="859">ROUND(CZ950,2)</f>
        <v>102.95</v>
      </c>
      <c r="Z950" s="2"/>
      <c r="AA950" s="2">
        <v>33304975</v>
      </c>
      <c r="AB950" s="2">
        <f t="shared" ref="AB950:AB975" si="860">ROUND((AC950+AD950+AF950),2)</f>
        <v>113.85</v>
      </c>
      <c r="AC950" s="2">
        <f t="shared" ref="AC950:AC975" si="861">ROUND((ES950),2)</f>
        <v>31.09</v>
      </c>
      <c r="AD950" s="2">
        <f>ROUND((((((ET950*1.2)*1.25))-(((EU950*1.2)*1.25)))+AE950),2)</f>
        <v>11</v>
      </c>
      <c r="AE950" s="2">
        <f>ROUND((((EU950*1.2)*1.25)),2)</f>
        <v>0.74</v>
      </c>
      <c r="AF950" s="2">
        <f>ROUND((((EV950*1.2)*1.15)),2)</f>
        <v>71.760000000000005</v>
      </c>
      <c r="AG950" s="2">
        <f t="shared" ref="AG950:AG975" si="862">ROUND((AP950),2)</f>
        <v>0</v>
      </c>
      <c r="AH950" s="2">
        <f>(((EW950*1.2)*1.15))</f>
        <v>8.2109999999999985</v>
      </c>
      <c r="AI950" s="2">
        <f>(((EX950*1.2)*1.25))</f>
        <v>0.06</v>
      </c>
      <c r="AJ950" s="2">
        <f t="shared" ref="AJ950:AJ975" si="863">(AS950)</f>
        <v>0</v>
      </c>
      <c r="AK950" s="2">
        <v>90.42</v>
      </c>
      <c r="AL950" s="2">
        <v>31.09</v>
      </c>
      <c r="AM950" s="2">
        <v>7.33</v>
      </c>
      <c r="AN950" s="2">
        <v>0.49</v>
      </c>
      <c r="AO950" s="2">
        <v>52</v>
      </c>
      <c r="AP950" s="2">
        <v>0</v>
      </c>
      <c r="AQ950" s="2">
        <v>5.95</v>
      </c>
      <c r="AR950" s="2">
        <v>0.04</v>
      </c>
      <c r="AS950" s="2">
        <v>0</v>
      </c>
      <c r="AT950" s="2">
        <v>115</v>
      </c>
      <c r="AU950" s="2">
        <v>71</v>
      </c>
      <c r="AV950" s="2">
        <v>1</v>
      </c>
      <c r="AW950" s="2">
        <v>1</v>
      </c>
      <c r="AX950" s="2"/>
      <c r="AY950" s="2"/>
      <c r="AZ950" s="2">
        <v>1</v>
      </c>
      <c r="BA950" s="2">
        <v>1</v>
      </c>
      <c r="BB950" s="2">
        <v>1</v>
      </c>
      <c r="BC950" s="2">
        <v>1</v>
      </c>
      <c r="BD950" s="2" t="s">
        <v>3</v>
      </c>
      <c r="BE950" s="2" t="s">
        <v>3</v>
      </c>
      <c r="BF950" s="2" t="s">
        <v>3</v>
      </c>
      <c r="BG950" s="2" t="s">
        <v>3</v>
      </c>
      <c r="BH950" s="2">
        <v>0</v>
      </c>
      <c r="BI950" s="2">
        <v>1</v>
      </c>
      <c r="BJ950" s="2" t="s">
        <v>417</v>
      </c>
      <c r="BK950" s="2"/>
      <c r="BL950" s="2"/>
      <c r="BM950" s="2">
        <v>20001</v>
      </c>
      <c r="BN950" s="2">
        <v>0</v>
      </c>
      <c r="BO950" s="2" t="s">
        <v>3</v>
      </c>
      <c r="BP950" s="2">
        <v>0</v>
      </c>
      <c r="BQ950" s="2">
        <v>2</v>
      </c>
      <c r="BR950" s="2">
        <v>0</v>
      </c>
      <c r="BS950" s="2">
        <v>1</v>
      </c>
      <c r="BT950" s="2">
        <v>1</v>
      </c>
      <c r="BU950" s="2">
        <v>1</v>
      </c>
      <c r="BV950" s="2">
        <v>1</v>
      </c>
      <c r="BW950" s="2">
        <v>1</v>
      </c>
      <c r="BX950" s="2">
        <v>1</v>
      </c>
      <c r="BY950" s="2" t="s">
        <v>3</v>
      </c>
      <c r="BZ950" s="2">
        <v>128</v>
      </c>
      <c r="CA950" s="2">
        <v>83</v>
      </c>
      <c r="CB950" s="2"/>
      <c r="CC950" s="2"/>
      <c r="CD950" s="2"/>
      <c r="CE950" s="2">
        <v>0</v>
      </c>
      <c r="CF950" s="2">
        <v>0</v>
      </c>
      <c r="CG950" s="2">
        <v>0</v>
      </c>
      <c r="CH950" s="2"/>
      <c r="CI950" s="2"/>
      <c r="CJ950" s="2"/>
      <c r="CK950" s="2"/>
      <c r="CL950" s="2"/>
      <c r="CM950" s="2">
        <v>0</v>
      </c>
      <c r="CN950" s="2" t="s">
        <v>954</v>
      </c>
      <c r="CO950" s="2">
        <v>0</v>
      </c>
      <c r="CP950" s="2">
        <f t="shared" ref="CP950:CP975" si="864">(P950+Q950+S950)</f>
        <v>227.70000000000002</v>
      </c>
      <c r="CQ950" s="2">
        <f t="shared" ref="CQ950:CQ975" si="865">AC950*BC950</f>
        <v>31.09</v>
      </c>
      <c r="CR950" s="2">
        <f t="shared" ref="CR950:CR975" si="866">AD950*BB950</f>
        <v>11</v>
      </c>
      <c r="CS950" s="2">
        <f t="shared" ref="CS950:CS975" si="867">AE950*BS950</f>
        <v>0.74</v>
      </c>
      <c r="CT950" s="2">
        <f t="shared" ref="CT950:CT975" si="868">AF950*BA950</f>
        <v>71.760000000000005</v>
      </c>
      <c r="CU950" s="2">
        <f t="shared" ref="CU950:CU975" si="869">AG950</f>
        <v>0</v>
      </c>
      <c r="CV950" s="2">
        <f t="shared" ref="CV950:CV975" si="870">AH950</f>
        <v>8.2109999999999985</v>
      </c>
      <c r="CW950" s="2">
        <f t="shared" ref="CW950:CW975" si="871">AI950</f>
        <v>0.06</v>
      </c>
      <c r="CX950" s="2">
        <f t="shared" ref="CX950:CX975" si="872">AJ950</f>
        <v>0</v>
      </c>
      <c r="CY950" s="2">
        <f t="shared" ref="CY950:CY975" si="873">(((S950+R950)*AT950)/100)</f>
        <v>166.75</v>
      </c>
      <c r="CZ950" s="2">
        <f t="shared" ref="CZ950:CZ975" si="874">(((S950+R950)*AU950)/100)</f>
        <v>102.95</v>
      </c>
      <c r="DA950" s="2"/>
      <c r="DB950" s="2"/>
      <c r="DC950" s="2" t="s">
        <v>3</v>
      </c>
      <c r="DD950" s="2" t="s">
        <v>3</v>
      </c>
      <c r="DE950" s="2" t="s">
        <v>21</v>
      </c>
      <c r="DF950" s="2" t="s">
        <v>21</v>
      </c>
      <c r="DG950" s="2" t="s">
        <v>22</v>
      </c>
      <c r="DH950" s="2" t="s">
        <v>3</v>
      </c>
      <c r="DI950" s="2" t="s">
        <v>22</v>
      </c>
      <c r="DJ950" s="2" t="s">
        <v>21</v>
      </c>
      <c r="DK950" s="2" t="s">
        <v>3</v>
      </c>
      <c r="DL950" s="2" t="s">
        <v>3</v>
      </c>
      <c r="DM950" s="2" t="s">
        <v>3</v>
      </c>
      <c r="DN950" s="2">
        <v>0</v>
      </c>
      <c r="DO950" s="2">
        <v>0</v>
      </c>
      <c r="DP950" s="2">
        <v>1</v>
      </c>
      <c r="DQ950" s="2">
        <v>1</v>
      </c>
      <c r="DR950" s="2"/>
      <c r="DS950" s="2"/>
      <c r="DT950" s="2"/>
      <c r="DU950" s="2">
        <v>1013</v>
      </c>
      <c r="DV950" s="2" t="s">
        <v>19</v>
      </c>
      <c r="DW950" s="2" t="s">
        <v>19</v>
      </c>
      <c r="DX950" s="2">
        <v>1</v>
      </c>
      <c r="DY950" s="2"/>
      <c r="DZ950" s="2"/>
      <c r="EA950" s="2"/>
      <c r="EB950" s="2"/>
      <c r="EC950" s="2"/>
      <c r="ED950" s="2"/>
      <c r="EE950" s="2">
        <v>31102217</v>
      </c>
      <c r="EF950" s="2">
        <v>2</v>
      </c>
      <c r="EG950" s="2" t="s">
        <v>23</v>
      </c>
      <c r="EH950" s="2">
        <v>0</v>
      </c>
      <c r="EI950" s="2" t="s">
        <v>3</v>
      </c>
      <c r="EJ950" s="2">
        <v>1</v>
      </c>
      <c r="EK950" s="2">
        <v>20001</v>
      </c>
      <c r="EL950" s="2" t="s">
        <v>24</v>
      </c>
      <c r="EM950" s="2" t="s">
        <v>25</v>
      </c>
      <c r="EN950" s="2"/>
      <c r="EO950" s="2" t="s">
        <v>26</v>
      </c>
      <c r="EP950" s="2"/>
      <c r="EQ950" s="2">
        <v>0</v>
      </c>
      <c r="ER950" s="2">
        <v>90.42</v>
      </c>
      <c r="ES950" s="2">
        <v>31.09</v>
      </c>
      <c r="ET950" s="2">
        <v>7.33</v>
      </c>
      <c r="EU950" s="2">
        <v>0.49</v>
      </c>
      <c r="EV950" s="2">
        <v>52</v>
      </c>
      <c r="EW950" s="2">
        <v>5.95</v>
      </c>
      <c r="EX950" s="2">
        <v>0.04</v>
      </c>
      <c r="EY950" s="2">
        <v>0</v>
      </c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>
        <v>0</v>
      </c>
      <c r="FR950" s="2">
        <f t="shared" ref="FR950:FR975" si="875">ROUND(IF(AND(BH950=3,BI950=3),P950,0),2)</f>
        <v>0</v>
      </c>
      <c r="FS950" s="2">
        <v>0</v>
      </c>
      <c r="FT950" s="2" t="s">
        <v>27</v>
      </c>
      <c r="FU950" s="2" t="s">
        <v>28</v>
      </c>
      <c r="FV950" s="2"/>
      <c r="FW950" s="2"/>
      <c r="FX950" s="2">
        <v>115.2</v>
      </c>
      <c r="FY950" s="2">
        <v>70.55</v>
      </c>
      <c r="FZ950" s="2"/>
      <c r="GA950" s="2" t="s">
        <v>3</v>
      </c>
      <c r="GB950" s="2"/>
      <c r="GC950" s="2"/>
      <c r="GD950" s="2">
        <v>1</v>
      </c>
      <c r="GE950" s="2"/>
      <c r="GF950" s="2">
        <v>-971270805</v>
      </c>
      <c r="GG950" s="2">
        <v>2</v>
      </c>
      <c r="GH950" s="2">
        <v>1</v>
      </c>
      <c r="GI950" s="2">
        <v>-2</v>
      </c>
      <c r="GJ950" s="2">
        <v>0</v>
      </c>
      <c r="GK950" s="2">
        <v>0</v>
      </c>
      <c r="GL950" s="2">
        <f t="shared" ref="GL950:GL975" si="876">ROUND(IF(AND(BH950=3,BI950=3,FS950&lt;&gt;0),P950,0),2)</f>
        <v>0</v>
      </c>
      <c r="GM950" s="2">
        <f t="shared" ref="GM950:GM975" si="877">ROUND(O950+X950+Y950,2)+GX950</f>
        <v>497.4</v>
      </c>
      <c r="GN950" s="2">
        <f t="shared" ref="GN950:GN975" si="878">IF(OR(BI950=0,BI950=1),ROUND(O950+X950+Y950,2),0)</f>
        <v>497.4</v>
      </c>
      <c r="GO950" s="2">
        <f t="shared" ref="GO950:GO975" si="879">IF(BI950=2,ROUND(O950+X950+Y950,2),0)</f>
        <v>0</v>
      </c>
      <c r="GP950" s="2">
        <f t="shared" ref="GP950:GP975" si="880">IF(BI950=4,ROUND(O950+X950+Y950,2)+GX950,0)</f>
        <v>0</v>
      </c>
      <c r="GQ950" s="2"/>
      <c r="GR950" s="2">
        <v>0</v>
      </c>
      <c r="GS950" s="2">
        <v>3</v>
      </c>
      <c r="GT950" s="2">
        <v>0</v>
      </c>
      <c r="GU950" s="2" t="s">
        <v>3</v>
      </c>
      <c r="GV950" s="2">
        <f t="shared" ref="GV950:GV975" si="881">ROUND((GT950),2)</f>
        <v>0</v>
      </c>
      <c r="GW950" s="2">
        <v>1</v>
      </c>
      <c r="GX950" s="2">
        <f t="shared" ref="GX950:GX975" si="882">ROUND(HC950*I950,2)</f>
        <v>0</v>
      </c>
      <c r="GY950" s="2"/>
      <c r="GZ950" s="2"/>
      <c r="HA950" s="2">
        <v>0</v>
      </c>
      <c r="HB950" s="2">
        <v>0</v>
      </c>
      <c r="HC950" s="2">
        <f t="shared" ref="HC950:HC975" si="883">GV950*GW950</f>
        <v>0</v>
      </c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>
        <v>0</v>
      </c>
      <c r="IL950" s="2"/>
      <c r="IM950" s="2"/>
      <c r="IN950" s="2"/>
      <c r="IO950" s="2"/>
      <c r="IP950" s="2"/>
      <c r="IQ950" s="2"/>
      <c r="IR950" s="2"/>
      <c r="IS950" s="2"/>
      <c r="IT950" s="2"/>
      <c r="IU950" s="2"/>
    </row>
    <row r="951" spans="1:255">
      <c r="A951">
        <v>17</v>
      </c>
      <c r="B951">
        <v>1</v>
      </c>
      <c r="C951">
        <f>ROW(SmtRes!A892)</f>
        <v>892</v>
      </c>
      <c r="D951">
        <f>ROW(EtalonRes!A1040)</f>
        <v>1040</v>
      </c>
      <c r="E951" t="s">
        <v>468</v>
      </c>
      <c r="F951" t="s">
        <v>415</v>
      </c>
      <c r="G951" t="s">
        <v>416</v>
      </c>
      <c r="H951" t="s">
        <v>19</v>
      </c>
      <c r="I951">
        <v>2</v>
      </c>
      <c r="J951">
        <v>0</v>
      </c>
      <c r="O951">
        <f t="shared" si="849"/>
        <v>227.7</v>
      </c>
      <c r="P951">
        <f t="shared" si="850"/>
        <v>62.18</v>
      </c>
      <c r="Q951">
        <f t="shared" si="851"/>
        <v>22</v>
      </c>
      <c r="R951">
        <f t="shared" si="852"/>
        <v>1.48</v>
      </c>
      <c r="S951">
        <f t="shared" si="853"/>
        <v>143.52000000000001</v>
      </c>
      <c r="T951">
        <f t="shared" si="854"/>
        <v>0</v>
      </c>
      <c r="U951">
        <f t="shared" si="855"/>
        <v>16.421999999999997</v>
      </c>
      <c r="V951">
        <f t="shared" si="856"/>
        <v>0.12</v>
      </c>
      <c r="W951">
        <f t="shared" si="857"/>
        <v>0</v>
      </c>
      <c r="X951">
        <f t="shared" si="858"/>
        <v>166.75</v>
      </c>
      <c r="Y951">
        <f t="shared" si="859"/>
        <v>102.95</v>
      </c>
      <c r="AA951">
        <v>33304960</v>
      </c>
      <c r="AB951">
        <f t="shared" si="860"/>
        <v>113.85</v>
      </c>
      <c r="AC951">
        <f t="shared" si="861"/>
        <v>31.09</v>
      </c>
      <c r="AD951">
        <f>ROUND((((((ET951*1.2)*1.25))-(((EU951*1.2)*1.25)))+AE951),2)</f>
        <v>11</v>
      </c>
      <c r="AE951">
        <f>ROUND((((EU951*1.2)*1.25)),2)</f>
        <v>0.74</v>
      </c>
      <c r="AF951">
        <f>ROUND((((EV951*1.2)*1.15)),2)</f>
        <v>71.760000000000005</v>
      </c>
      <c r="AG951">
        <f t="shared" si="862"/>
        <v>0</v>
      </c>
      <c r="AH951">
        <f>(((EW951*1.2)*1.15))</f>
        <v>8.2109999999999985</v>
      </c>
      <c r="AI951">
        <f>(((EX951*1.2)*1.25))</f>
        <v>0.06</v>
      </c>
      <c r="AJ951">
        <f t="shared" si="863"/>
        <v>0</v>
      </c>
      <c r="AK951">
        <v>90.42</v>
      </c>
      <c r="AL951">
        <v>31.09</v>
      </c>
      <c r="AM951">
        <v>7.33</v>
      </c>
      <c r="AN951">
        <v>0.49</v>
      </c>
      <c r="AO951">
        <v>52</v>
      </c>
      <c r="AP951">
        <v>0</v>
      </c>
      <c r="AQ951">
        <v>5.95</v>
      </c>
      <c r="AR951">
        <v>0.04</v>
      </c>
      <c r="AS951">
        <v>0</v>
      </c>
      <c r="AT951">
        <v>115</v>
      </c>
      <c r="AU951">
        <v>71</v>
      </c>
      <c r="AV951">
        <v>1</v>
      </c>
      <c r="AW951">
        <v>1</v>
      </c>
      <c r="AZ951">
        <v>1</v>
      </c>
      <c r="BA951">
        <v>1</v>
      </c>
      <c r="BB951">
        <v>1</v>
      </c>
      <c r="BC951">
        <v>1</v>
      </c>
      <c r="BD951" t="s">
        <v>3</v>
      </c>
      <c r="BE951" t="s">
        <v>3</v>
      </c>
      <c r="BF951" t="s">
        <v>3</v>
      </c>
      <c r="BG951" t="s">
        <v>3</v>
      </c>
      <c r="BH951">
        <v>0</v>
      </c>
      <c r="BI951">
        <v>1</v>
      </c>
      <c r="BJ951" t="s">
        <v>417</v>
      </c>
      <c r="BM951">
        <v>20001</v>
      </c>
      <c r="BN951">
        <v>0</v>
      </c>
      <c r="BO951" t="s">
        <v>3</v>
      </c>
      <c r="BP951">
        <v>0</v>
      </c>
      <c r="BQ951">
        <v>2</v>
      </c>
      <c r="BR951">
        <v>0</v>
      </c>
      <c r="BS951">
        <v>1</v>
      </c>
      <c r="BT951">
        <v>1</v>
      </c>
      <c r="BU951">
        <v>1</v>
      </c>
      <c r="BV951">
        <v>1</v>
      </c>
      <c r="BW951">
        <v>1</v>
      </c>
      <c r="BX951">
        <v>1</v>
      </c>
      <c r="BY951" t="s">
        <v>3</v>
      </c>
      <c r="BZ951">
        <v>128</v>
      </c>
      <c r="CA951">
        <v>83</v>
      </c>
      <c r="CE951">
        <v>0</v>
      </c>
      <c r="CF951">
        <v>0</v>
      </c>
      <c r="CG951">
        <v>0</v>
      </c>
      <c r="CM951">
        <v>0</v>
      </c>
      <c r="CN951" t="s">
        <v>954</v>
      </c>
      <c r="CO951">
        <v>0</v>
      </c>
      <c r="CP951">
        <f t="shared" si="864"/>
        <v>227.70000000000002</v>
      </c>
      <c r="CQ951">
        <f t="shared" si="865"/>
        <v>31.09</v>
      </c>
      <c r="CR951">
        <f t="shared" si="866"/>
        <v>11</v>
      </c>
      <c r="CS951">
        <f t="shared" si="867"/>
        <v>0.74</v>
      </c>
      <c r="CT951">
        <f t="shared" si="868"/>
        <v>71.760000000000005</v>
      </c>
      <c r="CU951">
        <f t="shared" si="869"/>
        <v>0</v>
      </c>
      <c r="CV951">
        <f t="shared" si="870"/>
        <v>8.2109999999999985</v>
      </c>
      <c r="CW951">
        <f t="shared" si="871"/>
        <v>0.06</v>
      </c>
      <c r="CX951">
        <f t="shared" si="872"/>
        <v>0</v>
      </c>
      <c r="CY951">
        <f t="shared" si="873"/>
        <v>166.75</v>
      </c>
      <c r="CZ951">
        <f t="shared" si="874"/>
        <v>102.95</v>
      </c>
      <c r="DC951" t="s">
        <v>3</v>
      </c>
      <c r="DD951" t="s">
        <v>3</v>
      </c>
      <c r="DE951" t="s">
        <v>21</v>
      </c>
      <c r="DF951" t="s">
        <v>21</v>
      </c>
      <c r="DG951" t="s">
        <v>22</v>
      </c>
      <c r="DH951" t="s">
        <v>3</v>
      </c>
      <c r="DI951" t="s">
        <v>22</v>
      </c>
      <c r="DJ951" t="s">
        <v>21</v>
      </c>
      <c r="DK951" t="s">
        <v>3</v>
      </c>
      <c r="DL951" t="s">
        <v>3</v>
      </c>
      <c r="DM951" t="s">
        <v>3</v>
      </c>
      <c r="DN951">
        <v>0</v>
      </c>
      <c r="DO951">
        <v>0</v>
      </c>
      <c r="DP951">
        <v>1</v>
      </c>
      <c r="DQ951">
        <v>1</v>
      </c>
      <c r="DU951">
        <v>1013</v>
      </c>
      <c r="DV951" t="s">
        <v>19</v>
      </c>
      <c r="DW951" t="s">
        <v>19</v>
      </c>
      <c r="DX951">
        <v>1</v>
      </c>
      <c r="EE951">
        <v>31102217</v>
      </c>
      <c r="EF951">
        <v>2</v>
      </c>
      <c r="EG951" t="s">
        <v>23</v>
      </c>
      <c r="EH951">
        <v>0</v>
      </c>
      <c r="EI951" t="s">
        <v>3</v>
      </c>
      <c r="EJ951">
        <v>1</v>
      </c>
      <c r="EK951">
        <v>20001</v>
      </c>
      <c r="EL951" t="s">
        <v>24</v>
      </c>
      <c r="EM951" t="s">
        <v>25</v>
      </c>
      <c r="EO951" t="s">
        <v>26</v>
      </c>
      <c r="EQ951">
        <v>0</v>
      </c>
      <c r="ER951">
        <v>90.42</v>
      </c>
      <c r="ES951">
        <v>31.09</v>
      </c>
      <c r="ET951">
        <v>7.33</v>
      </c>
      <c r="EU951">
        <v>0.49</v>
      </c>
      <c r="EV951">
        <v>52</v>
      </c>
      <c r="EW951">
        <v>5.95</v>
      </c>
      <c r="EX951">
        <v>0.04</v>
      </c>
      <c r="EY951">
        <v>0</v>
      </c>
      <c r="FQ951">
        <v>0</v>
      </c>
      <c r="FR951">
        <f t="shared" si="875"/>
        <v>0</v>
      </c>
      <c r="FS951">
        <v>0</v>
      </c>
      <c r="FT951" t="s">
        <v>27</v>
      </c>
      <c r="FU951" t="s">
        <v>28</v>
      </c>
      <c r="FX951">
        <v>115.2</v>
      </c>
      <c r="FY951">
        <v>70.55</v>
      </c>
      <c r="GA951" t="s">
        <v>3</v>
      </c>
      <c r="GD951">
        <v>1</v>
      </c>
      <c r="GF951">
        <v>-971270805</v>
      </c>
      <c r="GG951">
        <v>2</v>
      </c>
      <c r="GH951">
        <v>1</v>
      </c>
      <c r="GI951">
        <v>-2</v>
      </c>
      <c r="GJ951">
        <v>0</v>
      </c>
      <c r="GK951">
        <v>0</v>
      </c>
      <c r="GL951">
        <f t="shared" si="876"/>
        <v>0</v>
      </c>
      <c r="GM951">
        <f t="shared" si="877"/>
        <v>497.4</v>
      </c>
      <c r="GN951">
        <f t="shared" si="878"/>
        <v>497.4</v>
      </c>
      <c r="GO951">
        <f t="shared" si="879"/>
        <v>0</v>
      </c>
      <c r="GP951">
        <f t="shared" si="880"/>
        <v>0</v>
      </c>
      <c r="GR951">
        <v>0</v>
      </c>
      <c r="GS951">
        <v>3</v>
      </c>
      <c r="GT951">
        <v>0</v>
      </c>
      <c r="GU951" t="s">
        <v>3</v>
      </c>
      <c r="GV951">
        <f t="shared" si="881"/>
        <v>0</v>
      </c>
      <c r="GW951">
        <v>1</v>
      </c>
      <c r="GX951">
        <f t="shared" si="882"/>
        <v>0</v>
      </c>
      <c r="HA951">
        <v>0</v>
      </c>
      <c r="HB951">
        <v>0</v>
      </c>
      <c r="HC951">
        <f t="shared" si="883"/>
        <v>0</v>
      </c>
      <c r="IK951">
        <v>0</v>
      </c>
    </row>
    <row r="952" spans="1:255">
      <c r="A952" s="2">
        <v>17</v>
      </c>
      <c r="B952" s="2">
        <v>1</v>
      </c>
      <c r="C952" s="2"/>
      <c r="D952" s="2"/>
      <c r="E952" s="2" t="s">
        <v>469</v>
      </c>
      <c r="F952" s="2" t="s">
        <v>268</v>
      </c>
      <c r="G952" s="2" t="s">
        <v>269</v>
      </c>
      <c r="H952" s="2" t="s">
        <v>270</v>
      </c>
      <c r="I952" s="2">
        <f>ROUND(4/10,9)</f>
        <v>0.4</v>
      </c>
      <c r="J952" s="2">
        <v>0</v>
      </c>
      <c r="K952" s="2"/>
      <c r="L952" s="2"/>
      <c r="M952" s="2"/>
      <c r="N952" s="2"/>
      <c r="O952" s="2">
        <f t="shared" si="849"/>
        <v>91.2</v>
      </c>
      <c r="P952" s="2">
        <f t="shared" si="850"/>
        <v>91.2</v>
      </c>
      <c r="Q952" s="2">
        <f t="shared" si="851"/>
        <v>0</v>
      </c>
      <c r="R952" s="2">
        <f t="shared" si="852"/>
        <v>0</v>
      </c>
      <c r="S952" s="2">
        <f t="shared" si="853"/>
        <v>0</v>
      </c>
      <c r="T952" s="2">
        <f t="shared" si="854"/>
        <v>0</v>
      </c>
      <c r="U952" s="2">
        <f t="shared" si="855"/>
        <v>0</v>
      </c>
      <c r="V952" s="2">
        <f t="shared" si="856"/>
        <v>0</v>
      </c>
      <c r="W952" s="2">
        <f t="shared" si="857"/>
        <v>0</v>
      </c>
      <c r="X952" s="2">
        <f t="shared" si="858"/>
        <v>0</v>
      </c>
      <c r="Y952" s="2">
        <f t="shared" si="859"/>
        <v>0</v>
      </c>
      <c r="Z952" s="2"/>
      <c r="AA952" s="2">
        <v>33304975</v>
      </c>
      <c r="AB952" s="2">
        <f t="shared" si="860"/>
        <v>228</v>
      </c>
      <c r="AC952" s="2">
        <f t="shared" si="861"/>
        <v>228</v>
      </c>
      <c r="AD952" s="2">
        <f t="shared" ref="AD952:AD957" si="884">ROUND((((ET952)-(EU952))+AE952),2)</f>
        <v>0</v>
      </c>
      <c r="AE952" s="2">
        <f t="shared" ref="AE952:AF957" si="885">ROUND((EU952),2)</f>
        <v>0</v>
      </c>
      <c r="AF952" s="2">
        <f t="shared" si="885"/>
        <v>0</v>
      </c>
      <c r="AG952" s="2">
        <f t="shared" si="862"/>
        <v>0</v>
      </c>
      <c r="AH952" s="2">
        <f t="shared" ref="AH952:AI957" si="886">(EW952)</f>
        <v>0</v>
      </c>
      <c r="AI952" s="2">
        <f t="shared" si="886"/>
        <v>0</v>
      </c>
      <c r="AJ952" s="2">
        <f t="shared" si="863"/>
        <v>0</v>
      </c>
      <c r="AK952" s="2">
        <v>228</v>
      </c>
      <c r="AL952" s="2">
        <v>228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1</v>
      </c>
      <c r="AW952" s="2">
        <v>1</v>
      </c>
      <c r="AX952" s="2"/>
      <c r="AY952" s="2"/>
      <c r="AZ952" s="2">
        <v>1</v>
      </c>
      <c r="BA952" s="2">
        <v>1</v>
      </c>
      <c r="BB952" s="2">
        <v>1</v>
      </c>
      <c r="BC952" s="2">
        <v>1</v>
      </c>
      <c r="BD952" s="2" t="s">
        <v>3</v>
      </c>
      <c r="BE952" s="2" t="s">
        <v>3</v>
      </c>
      <c r="BF952" s="2" t="s">
        <v>3</v>
      </c>
      <c r="BG952" s="2" t="s">
        <v>3</v>
      </c>
      <c r="BH952" s="2">
        <v>3</v>
      </c>
      <c r="BI952" s="2">
        <v>1</v>
      </c>
      <c r="BJ952" s="2" t="s">
        <v>271</v>
      </c>
      <c r="BK952" s="2"/>
      <c r="BL952" s="2"/>
      <c r="BM952" s="2">
        <v>500001</v>
      </c>
      <c r="BN952" s="2">
        <v>0</v>
      </c>
      <c r="BO952" s="2" t="s">
        <v>3</v>
      </c>
      <c r="BP952" s="2">
        <v>0</v>
      </c>
      <c r="BQ952" s="2">
        <v>8</v>
      </c>
      <c r="BR952" s="2">
        <v>0</v>
      </c>
      <c r="BS952" s="2">
        <v>1</v>
      </c>
      <c r="BT952" s="2">
        <v>1</v>
      </c>
      <c r="BU952" s="2">
        <v>1</v>
      </c>
      <c r="BV952" s="2">
        <v>1</v>
      </c>
      <c r="BW952" s="2">
        <v>1</v>
      </c>
      <c r="BX952" s="2">
        <v>1</v>
      </c>
      <c r="BY952" s="2" t="s">
        <v>3</v>
      </c>
      <c r="BZ952" s="2">
        <v>0</v>
      </c>
      <c r="CA952" s="2">
        <v>0</v>
      </c>
      <c r="CB952" s="2"/>
      <c r="CC952" s="2"/>
      <c r="CD952" s="2"/>
      <c r="CE952" s="2">
        <v>0</v>
      </c>
      <c r="CF952" s="2">
        <v>0</v>
      </c>
      <c r="CG952" s="2">
        <v>0</v>
      </c>
      <c r="CH952" s="2"/>
      <c r="CI952" s="2"/>
      <c r="CJ952" s="2"/>
      <c r="CK952" s="2"/>
      <c r="CL952" s="2"/>
      <c r="CM952" s="2">
        <v>0</v>
      </c>
      <c r="CN952" s="2" t="s">
        <v>3</v>
      </c>
      <c r="CO952" s="2">
        <v>0</v>
      </c>
      <c r="CP952" s="2">
        <f t="shared" si="864"/>
        <v>91.2</v>
      </c>
      <c r="CQ952" s="2">
        <f t="shared" si="865"/>
        <v>228</v>
      </c>
      <c r="CR952" s="2">
        <f t="shared" si="866"/>
        <v>0</v>
      </c>
      <c r="CS952" s="2">
        <f t="shared" si="867"/>
        <v>0</v>
      </c>
      <c r="CT952" s="2">
        <f t="shared" si="868"/>
        <v>0</v>
      </c>
      <c r="CU952" s="2">
        <f t="shared" si="869"/>
        <v>0</v>
      </c>
      <c r="CV952" s="2">
        <f t="shared" si="870"/>
        <v>0</v>
      </c>
      <c r="CW952" s="2">
        <f t="shared" si="871"/>
        <v>0</v>
      </c>
      <c r="CX952" s="2">
        <f t="shared" si="872"/>
        <v>0</v>
      </c>
      <c r="CY952" s="2">
        <f t="shared" si="873"/>
        <v>0</v>
      </c>
      <c r="CZ952" s="2">
        <f t="shared" si="874"/>
        <v>0</v>
      </c>
      <c r="DA952" s="2"/>
      <c r="DB952" s="2"/>
      <c r="DC952" s="2" t="s">
        <v>3</v>
      </c>
      <c r="DD952" s="2" t="s">
        <v>3</v>
      </c>
      <c r="DE952" s="2" t="s">
        <v>3</v>
      </c>
      <c r="DF952" s="2" t="s">
        <v>3</v>
      </c>
      <c r="DG952" s="2" t="s">
        <v>3</v>
      </c>
      <c r="DH952" s="2" t="s">
        <v>3</v>
      </c>
      <c r="DI952" s="2" t="s">
        <v>3</v>
      </c>
      <c r="DJ952" s="2" t="s">
        <v>3</v>
      </c>
      <c r="DK952" s="2" t="s">
        <v>3</v>
      </c>
      <c r="DL952" s="2" t="s">
        <v>3</v>
      </c>
      <c r="DM952" s="2" t="s">
        <v>3</v>
      </c>
      <c r="DN952" s="2">
        <v>0</v>
      </c>
      <c r="DO952" s="2">
        <v>0</v>
      </c>
      <c r="DP952" s="2">
        <v>1</v>
      </c>
      <c r="DQ952" s="2">
        <v>1</v>
      </c>
      <c r="DR952" s="2"/>
      <c r="DS952" s="2"/>
      <c r="DT952" s="2"/>
      <c r="DU952" s="2">
        <v>1010</v>
      </c>
      <c r="DV952" s="2" t="s">
        <v>270</v>
      </c>
      <c r="DW952" s="2" t="s">
        <v>270</v>
      </c>
      <c r="DX952" s="2">
        <v>10</v>
      </c>
      <c r="DY952" s="2"/>
      <c r="DZ952" s="2"/>
      <c r="EA952" s="2"/>
      <c r="EB952" s="2"/>
      <c r="EC952" s="2"/>
      <c r="ED952" s="2"/>
      <c r="EE952" s="2">
        <v>31102119</v>
      </c>
      <c r="EF952" s="2">
        <v>8</v>
      </c>
      <c r="EG952" s="2" t="s">
        <v>34</v>
      </c>
      <c r="EH952" s="2">
        <v>0</v>
      </c>
      <c r="EI952" s="2" t="s">
        <v>3</v>
      </c>
      <c r="EJ952" s="2">
        <v>1</v>
      </c>
      <c r="EK952" s="2">
        <v>500001</v>
      </c>
      <c r="EL952" s="2" t="s">
        <v>35</v>
      </c>
      <c r="EM952" s="2" t="s">
        <v>36</v>
      </c>
      <c r="EN952" s="2"/>
      <c r="EO952" s="2" t="s">
        <v>3</v>
      </c>
      <c r="EP952" s="2"/>
      <c r="EQ952" s="2">
        <v>0</v>
      </c>
      <c r="ER952" s="2">
        <v>228</v>
      </c>
      <c r="ES952" s="2">
        <v>228</v>
      </c>
      <c r="ET952" s="2">
        <v>0</v>
      </c>
      <c r="EU952" s="2">
        <v>0</v>
      </c>
      <c r="EV952" s="2">
        <v>0</v>
      </c>
      <c r="EW952" s="2">
        <v>0</v>
      </c>
      <c r="EX952" s="2">
        <v>0</v>
      </c>
      <c r="EY952" s="2">
        <v>0</v>
      </c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>
        <v>0</v>
      </c>
      <c r="FR952" s="2">
        <f t="shared" si="875"/>
        <v>0</v>
      </c>
      <c r="FS952" s="2">
        <v>0</v>
      </c>
      <c r="FT952" s="2"/>
      <c r="FU952" s="2"/>
      <c r="FV952" s="2"/>
      <c r="FW952" s="2"/>
      <c r="FX952" s="2">
        <v>0</v>
      </c>
      <c r="FY952" s="2">
        <v>0</v>
      </c>
      <c r="FZ952" s="2"/>
      <c r="GA952" s="2" t="s">
        <v>3</v>
      </c>
      <c r="GB952" s="2"/>
      <c r="GC952" s="2"/>
      <c r="GD952" s="2">
        <v>1</v>
      </c>
      <c r="GE952" s="2"/>
      <c r="GF952" s="2">
        <v>-362110086</v>
      </c>
      <c r="GG952" s="2">
        <v>2</v>
      </c>
      <c r="GH952" s="2">
        <v>1</v>
      </c>
      <c r="GI952" s="2">
        <v>-2</v>
      </c>
      <c r="GJ952" s="2">
        <v>0</v>
      </c>
      <c r="GK952" s="2">
        <v>0</v>
      </c>
      <c r="GL952" s="2">
        <f t="shared" si="876"/>
        <v>0</v>
      </c>
      <c r="GM952" s="2">
        <f t="shared" si="877"/>
        <v>91.2</v>
      </c>
      <c r="GN952" s="2">
        <f t="shared" si="878"/>
        <v>91.2</v>
      </c>
      <c r="GO952" s="2">
        <f t="shared" si="879"/>
        <v>0</v>
      </c>
      <c r="GP952" s="2">
        <f t="shared" si="880"/>
        <v>0</v>
      </c>
      <c r="GQ952" s="2"/>
      <c r="GR952" s="2">
        <v>0</v>
      </c>
      <c r="GS952" s="2">
        <v>3</v>
      </c>
      <c r="GT952" s="2">
        <v>0</v>
      </c>
      <c r="GU952" s="2" t="s">
        <v>3</v>
      </c>
      <c r="GV952" s="2">
        <f t="shared" si="881"/>
        <v>0</v>
      </c>
      <c r="GW952" s="2">
        <v>1</v>
      </c>
      <c r="GX952" s="2">
        <f t="shared" si="882"/>
        <v>0</v>
      </c>
      <c r="GY952" s="2"/>
      <c r="GZ952" s="2"/>
      <c r="HA952" s="2">
        <v>0</v>
      </c>
      <c r="HB952" s="2">
        <v>0</v>
      </c>
      <c r="HC952" s="2">
        <f t="shared" si="883"/>
        <v>0</v>
      </c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>
        <v>0</v>
      </c>
      <c r="IL952" s="2"/>
      <c r="IM952" s="2"/>
      <c r="IN952" s="2"/>
      <c r="IO952" s="2"/>
      <c r="IP952" s="2"/>
      <c r="IQ952" s="2"/>
      <c r="IR952" s="2"/>
      <c r="IS952" s="2"/>
      <c r="IT952" s="2"/>
      <c r="IU952" s="2"/>
    </row>
    <row r="953" spans="1:255">
      <c r="A953">
        <v>17</v>
      </c>
      <c r="B953">
        <v>1</v>
      </c>
      <c r="E953" t="s">
        <v>469</v>
      </c>
      <c r="F953" t="s">
        <v>268</v>
      </c>
      <c r="G953" t="s">
        <v>269</v>
      </c>
      <c r="H953" t="s">
        <v>270</v>
      </c>
      <c r="I953">
        <f>ROUND(4/10,9)</f>
        <v>0.4</v>
      </c>
      <c r="J953">
        <v>0</v>
      </c>
      <c r="O953">
        <f t="shared" si="849"/>
        <v>91.2</v>
      </c>
      <c r="P953">
        <f t="shared" si="850"/>
        <v>91.2</v>
      </c>
      <c r="Q953">
        <f t="shared" si="851"/>
        <v>0</v>
      </c>
      <c r="R953">
        <f t="shared" si="852"/>
        <v>0</v>
      </c>
      <c r="S953">
        <f t="shared" si="853"/>
        <v>0</v>
      </c>
      <c r="T953">
        <f t="shared" si="854"/>
        <v>0</v>
      </c>
      <c r="U953">
        <f t="shared" si="855"/>
        <v>0</v>
      </c>
      <c r="V953">
        <f t="shared" si="856"/>
        <v>0</v>
      </c>
      <c r="W953">
        <f t="shared" si="857"/>
        <v>0</v>
      </c>
      <c r="X953">
        <f t="shared" si="858"/>
        <v>0</v>
      </c>
      <c r="Y953">
        <f t="shared" si="859"/>
        <v>0</v>
      </c>
      <c r="AA953">
        <v>33304960</v>
      </c>
      <c r="AB953">
        <f t="shared" si="860"/>
        <v>228</v>
      </c>
      <c r="AC953">
        <f t="shared" si="861"/>
        <v>228</v>
      </c>
      <c r="AD953">
        <f t="shared" si="884"/>
        <v>0</v>
      </c>
      <c r="AE953">
        <f t="shared" si="885"/>
        <v>0</v>
      </c>
      <c r="AF953">
        <f t="shared" si="885"/>
        <v>0</v>
      </c>
      <c r="AG953">
        <f t="shared" si="862"/>
        <v>0</v>
      </c>
      <c r="AH953">
        <f t="shared" si="886"/>
        <v>0</v>
      </c>
      <c r="AI953">
        <f t="shared" si="886"/>
        <v>0</v>
      </c>
      <c r="AJ953">
        <f t="shared" si="863"/>
        <v>0</v>
      </c>
      <c r="AK953">
        <v>228</v>
      </c>
      <c r="AL953">
        <v>228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1</v>
      </c>
      <c r="AW953">
        <v>1</v>
      </c>
      <c r="AZ953">
        <v>1</v>
      </c>
      <c r="BA953">
        <v>1</v>
      </c>
      <c r="BB953">
        <v>1</v>
      </c>
      <c r="BC953">
        <v>1</v>
      </c>
      <c r="BD953" t="s">
        <v>3</v>
      </c>
      <c r="BE953" t="s">
        <v>3</v>
      </c>
      <c r="BF953" t="s">
        <v>3</v>
      </c>
      <c r="BG953" t="s">
        <v>3</v>
      </c>
      <c r="BH953">
        <v>3</v>
      </c>
      <c r="BI953">
        <v>1</v>
      </c>
      <c r="BJ953" t="s">
        <v>271</v>
      </c>
      <c r="BM953">
        <v>500001</v>
      </c>
      <c r="BN953">
        <v>0</v>
      </c>
      <c r="BO953" t="s">
        <v>3</v>
      </c>
      <c r="BP953">
        <v>0</v>
      </c>
      <c r="BQ953">
        <v>8</v>
      </c>
      <c r="BR953">
        <v>0</v>
      </c>
      <c r="BS953">
        <v>1</v>
      </c>
      <c r="BT953">
        <v>1</v>
      </c>
      <c r="BU953">
        <v>1</v>
      </c>
      <c r="BV953">
        <v>1</v>
      </c>
      <c r="BW953">
        <v>1</v>
      </c>
      <c r="BX953">
        <v>1</v>
      </c>
      <c r="BY953" t="s">
        <v>3</v>
      </c>
      <c r="BZ953">
        <v>0</v>
      </c>
      <c r="CA953">
        <v>0</v>
      </c>
      <c r="CE953">
        <v>0</v>
      </c>
      <c r="CF953">
        <v>0</v>
      </c>
      <c r="CG953">
        <v>0</v>
      </c>
      <c r="CM953">
        <v>0</v>
      </c>
      <c r="CN953" t="s">
        <v>3</v>
      </c>
      <c r="CO953">
        <v>0</v>
      </c>
      <c r="CP953">
        <f t="shared" si="864"/>
        <v>91.2</v>
      </c>
      <c r="CQ953">
        <f t="shared" si="865"/>
        <v>228</v>
      </c>
      <c r="CR953">
        <f t="shared" si="866"/>
        <v>0</v>
      </c>
      <c r="CS953">
        <f t="shared" si="867"/>
        <v>0</v>
      </c>
      <c r="CT953">
        <f t="shared" si="868"/>
        <v>0</v>
      </c>
      <c r="CU953">
        <f t="shared" si="869"/>
        <v>0</v>
      </c>
      <c r="CV953">
        <f t="shared" si="870"/>
        <v>0</v>
      </c>
      <c r="CW953">
        <f t="shared" si="871"/>
        <v>0</v>
      </c>
      <c r="CX953">
        <f t="shared" si="872"/>
        <v>0</v>
      </c>
      <c r="CY953">
        <f t="shared" si="873"/>
        <v>0</v>
      </c>
      <c r="CZ953">
        <f t="shared" si="874"/>
        <v>0</v>
      </c>
      <c r="DC953" t="s">
        <v>3</v>
      </c>
      <c r="DD953" t="s">
        <v>3</v>
      </c>
      <c r="DE953" t="s">
        <v>3</v>
      </c>
      <c r="DF953" t="s">
        <v>3</v>
      </c>
      <c r="DG953" t="s">
        <v>3</v>
      </c>
      <c r="DH953" t="s">
        <v>3</v>
      </c>
      <c r="DI953" t="s">
        <v>3</v>
      </c>
      <c r="DJ953" t="s">
        <v>3</v>
      </c>
      <c r="DK953" t="s">
        <v>3</v>
      </c>
      <c r="DL953" t="s">
        <v>3</v>
      </c>
      <c r="DM953" t="s">
        <v>3</v>
      </c>
      <c r="DN953">
        <v>0</v>
      </c>
      <c r="DO953">
        <v>0</v>
      </c>
      <c r="DP953">
        <v>1</v>
      </c>
      <c r="DQ953">
        <v>1</v>
      </c>
      <c r="DU953">
        <v>1010</v>
      </c>
      <c r="DV953" t="s">
        <v>270</v>
      </c>
      <c r="DW953" t="s">
        <v>270</v>
      </c>
      <c r="DX953">
        <v>10</v>
      </c>
      <c r="EE953">
        <v>31102119</v>
      </c>
      <c r="EF953">
        <v>8</v>
      </c>
      <c r="EG953" t="s">
        <v>34</v>
      </c>
      <c r="EH953">
        <v>0</v>
      </c>
      <c r="EI953" t="s">
        <v>3</v>
      </c>
      <c r="EJ953">
        <v>1</v>
      </c>
      <c r="EK953">
        <v>500001</v>
      </c>
      <c r="EL953" t="s">
        <v>35</v>
      </c>
      <c r="EM953" t="s">
        <v>36</v>
      </c>
      <c r="EO953" t="s">
        <v>3</v>
      </c>
      <c r="EQ953">
        <v>0</v>
      </c>
      <c r="ER953">
        <v>228</v>
      </c>
      <c r="ES953">
        <v>228</v>
      </c>
      <c r="ET953">
        <v>0</v>
      </c>
      <c r="EU953">
        <v>0</v>
      </c>
      <c r="EV953">
        <v>0</v>
      </c>
      <c r="EW953">
        <v>0</v>
      </c>
      <c r="EX953">
        <v>0</v>
      </c>
      <c r="EY953">
        <v>0</v>
      </c>
      <c r="FQ953">
        <v>0</v>
      </c>
      <c r="FR953">
        <f t="shared" si="875"/>
        <v>0</v>
      </c>
      <c r="FS953">
        <v>0</v>
      </c>
      <c r="FX953">
        <v>0</v>
      </c>
      <c r="FY953">
        <v>0</v>
      </c>
      <c r="GA953" t="s">
        <v>3</v>
      </c>
      <c r="GD953">
        <v>1</v>
      </c>
      <c r="GF953">
        <v>-362110086</v>
      </c>
      <c r="GG953">
        <v>2</v>
      </c>
      <c r="GH953">
        <v>1</v>
      </c>
      <c r="GI953">
        <v>-2</v>
      </c>
      <c r="GJ953">
        <v>0</v>
      </c>
      <c r="GK953">
        <v>0</v>
      </c>
      <c r="GL953">
        <f t="shared" si="876"/>
        <v>0</v>
      </c>
      <c r="GM953">
        <f t="shared" si="877"/>
        <v>91.2</v>
      </c>
      <c r="GN953">
        <f t="shared" si="878"/>
        <v>91.2</v>
      </c>
      <c r="GO953">
        <f t="shared" si="879"/>
        <v>0</v>
      </c>
      <c r="GP953">
        <f t="shared" si="880"/>
        <v>0</v>
      </c>
      <c r="GR953">
        <v>0</v>
      </c>
      <c r="GS953">
        <v>3</v>
      </c>
      <c r="GT953">
        <v>0</v>
      </c>
      <c r="GU953" t="s">
        <v>3</v>
      </c>
      <c r="GV953">
        <f t="shared" si="881"/>
        <v>0</v>
      </c>
      <c r="GW953">
        <v>1</v>
      </c>
      <c r="GX953">
        <f t="shared" si="882"/>
        <v>0</v>
      </c>
      <c r="HA953">
        <v>0</v>
      </c>
      <c r="HB953">
        <v>0</v>
      </c>
      <c r="HC953">
        <f t="shared" si="883"/>
        <v>0</v>
      </c>
      <c r="IK953">
        <v>0</v>
      </c>
    </row>
    <row r="954" spans="1:255">
      <c r="A954" s="2">
        <v>17</v>
      </c>
      <c r="B954" s="2">
        <v>1</v>
      </c>
      <c r="C954" s="2"/>
      <c r="D954" s="2"/>
      <c r="E954" s="2" t="s">
        <v>470</v>
      </c>
      <c r="F954" s="2" t="s">
        <v>273</v>
      </c>
      <c r="G954" s="2" t="s">
        <v>274</v>
      </c>
      <c r="H954" s="2" t="s">
        <v>275</v>
      </c>
      <c r="I954" s="2">
        <v>18.600000000000001</v>
      </c>
      <c r="J954" s="2">
        <v>0</v>
      </c>
      <c r="K954" s="2"/>
      <c r="L954" s="2"/>
      <c r="M954" s="2"/>
      <c r="N954" s="2"/>
      <c r="O954" s="2">
        <f t="shared" si="849"/>
        <v>223.76</v>
      </c>
      <c r="P954" s="2">
        <f t="shared" si="850"/>
        <v>223.76</v>
      </c>
      <c r="Q954" s="2">
        <f t="shared" si="851"/>
        <v>0</v>
      </c>
      <c r="R954" s="2">
        <f t="shared" si="852"/>
        <v>0</v>
      </c>
      <c r="S954" s="2">
        <f t="shared" si="853"/>
        <v>0</v>
      </c>
      <c r="T954" s="2">
        <f t="shared" si="854"/>
        <v>0</v>
      </c>
      <c r="U954" s="2">
        <f t="shared" si="855"/>
        <v>0</v>
      </c>
      <c r="V954" s="2">
        <f t="shared" si="856"/>
        <v>0</v>
      </c>
      <c r="W954" s="2">
        <f t="shared" si="857"/>
        <v>0</v>
      </c>
      <c r="X954" s="2">
        <f t="shared" si="858"/>
        <v>0</v>
      </c>
      <c r="Y954" s="2">
        <f t="shared" si="859"/>
        <v>0</v>
      </c>
      <c r="Z954" s="2"/>
      <c r="AA954" s="2">
        <v>33304975</v>
      </c>
      <c r="AB954" s="2">
        <f t="shared" si="860"/>
        <v>12.03</v>
      </c>
      <c r="AC954" s="2">
        <f t="shared" si="861"/>
        <v>12.03</v>
      </c>
      <c r="AD954" s="2">
        <f t="shared" si="884"/>
        <v>0</v>
      </c>
      <c r="AE954" s="2">
        <f t="shared" si="885"/>
        <v>0</v>
      </c>
      <c r="AF954" s="2">
        <f t="shared" si="885"/>
        <v>0</v>
      </c>
      <c r="AG954" s="2">
        <f t="shared" si="862"/>
        <v>0</v>
      </c>
      <c r="AH954" s="2">
        <f t="shared" si="886"/>
        <v>0</v>
      </c>
      <c r="AI954" s="2">
        <f t="shared" si="886"/>
        <v>0</v>
      </c>
      <c r="AJ954" s="2">
        <f t="shared" si="863"/>
        <v>0</v>
      </c>
      <c r="AK954" s="2">
        <v>12.03</v>
      </c>
      <c r="AL954" s="2">
        <v>12.03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1</v>
      </c>
      <c r="AW954" s="2">
        <v>1</v>
      </c>
      <c r="AX954" s="2"/>
      <c r="AY954" s="2"/>
      <c r="AZ954" s="2">
        <v>1</v>
      </c>
      <c r="BA954" s="2">
        <v>1</v>
      </c>
      <c r="BB954" s="2">
        <v>1</v>
      </c>
      <c r="BC954" s="2">
        <v>1</v>
      </c>
      <c r="BD954" s="2" t="s">
        <v>3</v>
      </c>
      <c r="BE954" s="2" t="s">
        <v>3</v>
      </c>
      <c r="BF954" s="2" t="s">
        <v>3</v>
      </c>
      <c r="BG954" s="2" t="s">
        <v>3</v>
      </c>
      <c r="BH954" s="2">
        <v>3</v>
      </c>
      <c r="BI954" s="2">
        <v>2</v>
      </c>
      <c r="BJ954" s="2" t="s">
        <v>276</v>
      </c>
      <c r="BK954" s="2"/>
      <c r="BL954" s="2"/>
      <c r="BM954" s="2">
        <v>500002</v>
      </c>
      <c r="BN954" s="2">
        <v>0</v>
      </c>
      <c r="BO954" s="2" t="s">
        <v>3</v>
      </c>
      <c r="BP954" s="2">
        <v>0</v>
      </c>
      <c r="BQ954" s="2">
        <v>12</v>
      </c>
      <c r="BR954" s="2">
        <v>0</v>
      </c>
      <c r="BS954" s="2">
        <v>1</v>
      </c>
      <c r="BT954" s="2">
        <v>1</v>
      </c>
      <c r="BU954" s="2">
        <v>1</v>
      </c>
      <c r="BV954" s="2">
        <v>1</v>
      </c>
      <c r="BW954" s="2">
        <v>1</v>
      </c>
      <c r="BX954" s="2">
        <v>1</v>
      </c>
      <c r="BY954" s="2" t="s">
        <v>3</v>
      </c>
      <c r="BZ954" s="2">
        <v>0</v>
      </c>
      <c r="CA954" s="2">
        <v>0</v>
      </c>
      <c r="CB954" s="2"/>
      <c r="CC954" s="2"/>
      <c r="CD954" s="2"/>
      <c r="CE954" s="2">
        <v>0</v>
      </c>
      <c r="CF954" s="2">
        <v>0</v>
      </c>
      <c r="CG954" s="2">
        <v>0</v>
      </c>
      <c r="CH954" s="2"/>
      <c r="CI954" s="2"/>
      <c r="CJ954" s="2"/>
      <c r="CK954" s="2"/>
      <c r="CL954" s="2"/>
      <c r="CM954" s="2">
        <v>0</v>
      </c>
      <c r="CN954" s="2" t="s">
        <v>3</v>
      </c>
      <c r="CO954" s="2">
        <v>0</v>
      </c>
      <c r="CP954" s="2">
        <f t="shared" si="864"/>
        <v>223.76</v>
      </c>
      <c r="CQ954" s="2">
        <f t="shared" si="865"/>
        <v>12.03</v>
      </c>
      <c r="CR954" s="2">
        <f t="shared" si="866"/>
        <v>0</v>
      </c>
      <c r="CS954" s="2">
        <f t="shared" si="867"/>
        <v>0</v>
      </c>
      <c r="CT954" s="2">
        <f t="shared" si="868"/>
        <v>0</v>
      </c>
      <c r="CU954" s="2">
        <f t="shared" si="869"/>
        <v>0</v>
      </c>
      <c r="CV954" s="2">
        <f t="shared" si="870"/>
        <v>0</v>
      </c>
      <c r="CW954" s="2">
        <f t="shared" si="871"/>
        <v>0</v>
      </c>
      <c r="CX954" s="2">
        <f t="shared" si="872"/>
        <v>0</v>
      </c>
      <c r="CY954" s="2">
        <f t="shared" si="873"/>
        <v>0</v>
      </c>
      <c r="CZ954" s="2">
        <f t="shared" si="874"/>
        <v>0</v>
      </c>
      <c r="DA954" s="2"/>
      <c r="DB954" s="2"/>
      <c r="DC954" s="2" t="s">
        <v>3</v>
      </c>
      <c r="DD954" s="2" t="s">
        <v>3</v>
      </c>
      <c r="DE954" s="2" t="s">
        <v>3</v>
      </c>
      <c r="DF954" s="2" t="s">
        <v>3</v>
      </c>
      <c r="DG954" s="2" t="s">
        <v>3</v>
      </c>
      <c r="DH954" s="2" t="s">
        <v>3</v>
      </c>
      <c r="DI954" s="2" t="s">
        <v>3</v>
      </c>
      <c r="DJ954" s="2" t="s">
        <v>3</v>
      </c>
      <c r="DK954" s="2" t="s">
        <v>3</v>
      </c>
      <c r="DL954" s="2" t="s">
        <v>3</v>
      </c>
      <c r="DM954" s="2" t="s">
        <v>3</v>
      </c>
      <c r="DN954" s="2">
        <v>0</v>
      </c>
      <c r="DO954" s="2">
        <v>0</v>
      </c>
      <c r="DP954" s="2">
        <v>1</v>
      </c>
      <c r="DQ954" s="2">
        <v>1</v>
      </c>
      <c r="DR954" s="2"/>
      <c r="DS954" s="2"/>
      <c r="DT954" s="2"/>
      <c r="DU954" s="2">
        <v>1003</v>
      </c>
      <c r="DV954" s="2" t="s">
        <v>275</v>
      </c>
      <c r="DW954" s="2" t="s">
        <v>275</v>
      </c>
      <c r="DX954" s="2">
        <v>1</v>
      </c>
      <c r="DY954" s="2"/>
      <c r="DZ954" s="2"/>
      <c r="EA954" s="2"/>
      <c r="EB954" s="2"/>
      <c r="EC954" s="2"/>
      <c r="ED954" s="2"/>
      <c r="EE954" s="2">
        <v>31102120</v>
      </c>
      <c r="EF954" s="2">
        <v>12</v>
      </c>
      <c r="EG954" s="2" t="s">
        <v>420</v>
      </c>
      <c r="EH954" s="2">
        <v>0</v>
      </c>
      <c r="EI954" s="2" t="s">
        <v>3</v>
      </c>
      <c r="EJ954" s="2">
        <v>2</v>
      </c>
      <c r="EK954" s="2">
        <v>500002</v>
      </c>
      <c r="EL954" s="2" t="s">
        <v>421</v>
      </c>
      <c r="EM954" s="2" t="s">
        <v>422</v>
      </c>
      <c r="EN954" s="2"/>
      <c r="EO954" s="2" t="s">
        <v>3</v>
      </c>
      <c r="EP954" s="2"/>
      <c r="EQ954" s="2">
        <v>0</v>
      </c>
      <c r="ER954" s="2">
        <v>12.03</v>
      </c>
      <c r="ES954" s="2">
        <v>12.03</v>
      </c>
      <c r="ET954" s="2">
        <v>0</v>
      </c>
      <c r="EU954" s="2">
        <v>0</v>
      </c>
      <c r="EV954" s="2">
        <v>0</v>
      </c>
      <c r="EW954" s="2">
        <v>0</v>
      </c>
      <c r="EX954" s="2">
        <v>0</v>
      </c>
      <c r="EY954" s="2">
        <v>0</v>
      </c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>
        <v>0</v>
      </c>
      <c r="FR954" s="2">
        <f t="shared" si="875"/>
        <v>0</v>
      </c>
      <c r="FS954" s="2">
        <v>0</v>
      </c>
      <c r="FT954" s="2"/>
      <c r="FU954" s="2"/>
      <c r="FV954" s="2"/>
      <c r="FW954" s="2"/>
      <c r="FX954" s="2">
        <v>0</v>
      </c>
      <c r="FY954" s="2">
        <v>0</v>
      </c>
      <c r="FZ954" s="2"/>
      <c r="GA954" s="2" t="s">
        <v>3</v>
      </c>
      <c r="GB954" s="2"/>
      <c r="GC954" s="2"/>
      <c r="GD954" s="2">
        <v>1</v>
      </c>
      <c r="GE954" s="2"/>
      <c r="GF954" s="2">
        <v>1404028807</v>
      </c>
      <c r="GG954" s="2">
        <v>2</v>
      </c>
      <c r="GH954" s="2">
        <v>1</v>
      </c>
      <c r="GI954" s="2">
        <v>-2</v>
      </c>
      <c r="GJ954" s="2">
        <v>0</v>
      </c>
      <c r="GK954" s="2">
        <v>0</v>
      </c>
      <c r="GL954" s="2">
        <f t="shared" si="876"/>
        <v>0</v>
      </c>
      <c r="GM954" s="2">
        <f t="shared" si="877"/>
        <v>223.76</v>
      </c>
      <c r="GN954" s="2">
        <f t="shared" si="878"/>
        <v>0</v>
      </c>
      <c r="GO954" s="2">
        <f t="shared" si="879"/>
        <v>223.76</v>
      </c>
      <c r="GP954" s="2">
        <f t="shared" si="880"/>
        <v>0</v>
      </c>
      <c r="GQ954" s="2"/>
      <c r="GR954" s="2">
        <v>0</v>
      </c>
      <c r="GS954" s="2">
        <v>3</v>
      </c>
      <c r="GT954" s="2">
        <v>0</v>
      </c>
      <c r="GU954" s="2" t="s">
        <v>3</v>
      </c>
      <c r="GV954" s="2">
        <f t="shared" si="881"/>
        <v>0</v>
      </c>
      <c r="GW954" s="2">
        <v>1</v>
      </c>
      <c r="GX954" s="2">
        <f t="shared" si="882"/>
        <v>0</v>
      </c>
      <c r="GY954" s="2"/>
      <c r="GZ954" s="2"/>
      <c r="HA954" s="2">
        <v>0</v>
      </c>
      <c r="HB954" s="2">
        <v>0</v>
      </c>
      <c r="HC954" s="2">
        <f t="shared" si="883"/>
        <v>0</v>
      </c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>
        <v>0</v>
      </c>
      <c r="IL954" s="2"/>
      <c r="IM954" s="2"/>
      <c r="IN954" s="2"/>
      <c r="IO954" s="2"/>
      <c r="IP954" s="2"/>
      <c r="IQ954" s="2"/>
      <c r="IR954" s="2"/>
      <c r="IS954" s="2"/>
      <c r="IT954" s="2"/>
      <c r="IU954" s="2"/>
    </row>
    <row r="955" spans="1:255">
      <c r="A955">
        <v>17</v>
      </c>
      <c r="B955">
        <v>1</v>
      </c>
      <c r="E955" t="s">
        <v>470</v>
      </c>
      <c r="F955" t="s">
        <v>273</v>
      </c>
      <c r="G955" t="s">
        <v>274</v>
      </c>
      <c r="H955" t="s">
        <v>275</v>
      </c>
      <c r="I955">
        <v>18.600000000000001</v>
      </c>
      <c r="J955">
        <v>0</v>
      </c>
      <c r="O955">
        <f t="shared" si="849"/>
        <v>223.76</v>
      </c>
      <c r="P955">
        <f t="shared" si="850"/>
        <v>223.76</v>
      </c>
      <c r="Q955">
        <f t="shared" si="851"/>
        <v>0</v>
      </c>
      <c r="R955">
        <f t="shared" si="852"/>
        <v>0</v>
      </c>
      <c r="S955">
        <f t="shared" si="853"/>
        <v>0</v>
      </c>
      <c r="T955">
        <f t="shared" si="854"/>
        <v>0</v>
      </c>
      <c r="U955">
        <f t="shared" si="855"/>
        <v>0</v>
      </c>
      <c r="V955">
        <f t="shared" si="856"/>
        <v>0</v>
      </c>
      <c r="W955">
        <f t="shared" si="857"/>
        <v>0</v>
      </c>
      <c r="X955">
        <f t="shared" si="858"/>
        <v>0</v>
      </c>
      <c r="Y955">
        <f t="shared" si="859"/>
        <v>0</v>
      </c>
      <c r="AA955">
        <v>33304960</v>
      </c>
      <c r="AB955">
        <f t="shared" si="860"/>
        <v>12.03</v>
      </c>
      <c r="AC955">
        <f t="shared" si="861"/>
        <v>12.03</v>
      </c>
      <c r="AD955">
        <f t="shared" si="884"/>
        <v>0</v>
      </c>
      <c r="AE955">
        <f t="shared" si="885"/>
        <v>0</v>
      </c>
      <c r="AF955">
        <f t="shared" si="885"/>
        <v>0</v>
      </c>
      <c r="AG955">
        <f t="shared" si="862"/>
        <v>0</v>
      </c>
      <c r="AH955">
        <f t="shared" si="886"/>
        <v>0</v>
      </c>
      <c r="AI955">
        <f t="shared" si="886"/>
        <v>0</v>
      </c>
      <c r="AJ955">
        <f t="shared" si="863"/>
        <v>0</v>
      </c>
      <c r="AK955">
        <v>12.03</v>
      </c>
      <c r="AL955">
        <v>12.03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1</v>
      </c>
      <c r="AW955">
        <v>1</v>
      </c>
      <c r="AZ955">
        <v>1</v>
      </c>
      <c r="BA955">
        <v>1</v>
      </c>
      <c r="BB955">
        <v>1</v>
      </c>
      <c r="BC955">
        <v>1</v>
      </c>
      <c r="BD955" t="s">
        <v>3</v>
      </c>
      <c r="BE955" t="s">
        <v>3</v>
      </c>
      <c r="BF955" t="s">
        <v>3</v>
      </c>
      <c r="BG955" t="s">
        <v>3</v>
      </c>
      <c r="BH955">
        <v>3</v>
      </c>
      <c r="BI955">
        <v>2</v>
      </c>
      <c r="BJ955" t="s">
        <v>276</v>
      </c>
      <c r="BM955">
        <v>500002</v>
      </c>
      <c r="BN955">
        <v>0</v>
      </c>
      <c r="BO955" t="s">
        <v>3</v>
      </c>
      <c r="BP955">
        <v>0</v>
      </c>
      <c r="BQ955">
        <v>12</v>
      </c>
      <c r="BR955">
        <v>0</v>
      </c>
      <c r="BS955">
        <v>1</v>
      </c>
      <c r="BT955">
        <v>1</v>
      </c>
      <c r="BU955">
        <v>1</v>
      </c>
      <c r="BV955">
        <v>1</v>
      </c>
      <c r="BW955">
        <v>1</v>
      </c>
      <c r="BX955">
        <v>1</v>
      </c>
      <c r="BY955" t="s">
        <v>3</v>
      </c>
      <c r="BZ955">
        <v>0</v>
      </c>
      <c r="CA955">
        <v>0</v>
      </c>
      <c r="CE955">
        <v>0</v>
      </c>
      <c r="CF955">
        <v>0</v>
      </c>
      <c r="CG955">
        <v>0</v>
      </c>
      <c r="CM955">
        <v>0</v>
      </c>
      <c r="CN955" t="s">
        <v>3</v>
      </c>
      <c r="CO955">
        <v>0</v>
      </c>
      <c r="CP955">
        <f t="shared" si="864"/>
        <v>223.76</v>
      </c>
      <c r="CQ955">
        <f t="shared" si="865"/>
        <v>12.03</v>
      </c>
      <c r="CR955">
        <f t="shared" si="866"/>
        <v>0</v>
      </c>
      <c r="CS955">
        <f t="shared" si="867"/>
        <v>0</v>
      </c>
      <c r="CT955">
        <f t="shared" si="868"/>
        <v>0</v>
      </c>
      <c r="CU955">
        <f t="shared" si="869"/>
        <v>0</v>
      </c>
      <c r="CV955">
        <f t="shared" si="870"/>
        <v>0</v>
      </c>
      <c r="CW955">
        <f t="shared" si="871"/>
        <v>0</v>
      </c>
      <c r="CX955">
        <f t="shared" si="872"/>
        <v>0</v>
      </c>
      <c r="CY955">
        <f t="shared" si="873"/>
        <v>0</v>
      </c>
      <c r="CZ955">
        <f t="shared" si="874"/>
        <v>0</v>
      </c>
      <c r="DC955" t="s">
        <v>3</v>
      </c>
      <c r="DD955" t="s">
        <v>3</v>
      </c>
      <c r="DE955" t="s">
        <v>3</v>
      </c>
      <c r="DF955" t="s">
        <v>3</v>
      </c>
      <c r="DG955" t="s">
        <v>3</v>
      </c>
      <c r="DH955" t="s">
        <v>3</v>
      </c>
      <c r="DI955" t="s">
        <v>3</v>
      </c>
      <c r="DJ955" t="s">
        <v>3</v>
      </c>
      <c r="DK955" t="s">
        <v>3</v>
      </c>
      <c r="DL955" t="s">
        <v>3</v>
      </c>
      <c r="DM955" t="s">
        <v>3</v>
      </c>
      <c r="DN955">
        <v>0</v>
      </c>
      <c r="DO955">
        <v>0</v>
      </c>
      <c r="DP955">
        <v>1</v>
      </c>
      <c r="DQ955">
        <v>1</v>
      </c>
      <c r="DU955">
        <v>1003</v>
      </c>
      <c r="DV955" t="s">
        <v>275</v>
      </c>
      <c r="DW955" t="s">
        <v>275</v>
      </c>
      <c r="DX955">
        <v>1</v>
      </c>
      <c r="EE955">
        <v>31102120</v>
      </c>
      <c r="EF955">
        <v>12</v>
      </c>
      <c r="EG955" t="s">
        <v>420</v>
      </c>
      <c r="EH955">
        <v>0</v>
      </c>
      <c r="EI955" t="s">
        <v>3</v>
      </c>
      <c r="EJ955">
        <v>2</v>
      </c>
      <c r="EK955">
        <v>500002</v>
      </c>
      <c r="EL955" t="s">
        <v>421</v>
      </c>
      <c r="EM955" t="s">
        <v>422</v>
      </c>
      <c r="EO955" t="s">
        <v>3</v>
      </c>
      <c r="EQ955">
        <v>0</v>
      </c>
      <c r="ER955">
        <v>12.03</v>
      </c>
      <c r="ES955">
        <v>12.03</v>
      </c>
      <c r="ET955">
        <v>0</v>
      </c>
      <c r="EU955">
        <v>0</v>
      </c>
      <c r="EV955">
        <v>0</v>
      </c>
      <c r="EW955">
        <v>0</v>
      </c>
      <c r="EX955">
        <v>0</v>
      </c>
      <c r="EY955">
        <v>0</v>
      </c>
      <c r="FQ955">
        <v>0</v>
      </c>
      <c r="FR955">
        <f t="shared" si="875"/>
        <v>0</v>
      </c>
      <c r="FS955">
        <v>0</v>
      </c>
      <c r="FX955">
        <v>0</v>
      </c>
      <c r="FY955">
        <v>0</v>
      </c>
      <c r="GA955" t="s">
        <v>3</v>
      </c>
      <c r="GD955">
        <v>1</v>
      </c>
      <c r="GF955">
        <v>1404028807</v>
      </c>
      <c r="GG955">
        <v>2</v>
      </c>
      <c r="GH955">
        <v>1</v>
      </c>
      <c r="GI955">
        <v>-2</v>
      </c>
      <c r="GJ955">
        <v>0</v>
      </c>
      <c r="GK955">
        <v>0</v>
      </c>
      <c r="GL955">
        <f t="shared" si="876"/>
        <v>0</v>
      </c>
      <c r="GM955">
        <f t="shared" si="877"/>
        <v>223.76</v>
      </c>
      <c r="GN955">
        <f t="shared" si="878"/>
        <v>0</v>
      </c>
      <c r="GO955">
        <f t="shared" si="879"/>
        <v>223.76</v>
      </c>
      <c r="GP955">
        <f t="shared" si="880"/>
        <v>0</v>
      </c>
      <c r="GR955">
        <v>0</v>
      </c>
      <c r="GS955">
        <v>3</v>
      </c>
      <c r="GT955">
        <v>0</v>
      </c>
      <c r="GU955" t="s">
        <v>3</v>
      </c>
      <c r="GV955">
        <f t="shared" si="881"/>
        <v>0</v>
      </c>
      <c r="GW955">
        <v>1</v>
      </c>
      <c r="GX955">
        <f t="shared" si="882"/>
        <v>0</v>
      </c>
      <c r="HA955">
        <v>0</v>
      </c>
      <c r="HB955">
        <v>0</v>
      </c>
      <c r="HC955">
        <f t="shared" si="883"/>
        <v>0</v>
      </c>
      <c r="IK955">
        <v>0</v>
      </c>
    </row>
    <row r="956" spans="1:255">
      <c r="A956" s="2">
        <v>17</v>
      </c>
      <c r="B956" s="2">
        <v>1</v>
      </c>
      <c r="C956" s="2"/>
      <c r="D956" s="2"/>
      <c r="E956" s="2" t="s">
        <v>471</v>
      </c>
      <c r="F956" s="2" t="s">
        <v>424</v>
      </c>
      <c r="G956" s="2" t="s">
        <v>472</v>
      </c>
      <c r="H956" s="2" t="s">
        <v>40</v>
      </c>
      <c r="I956" s="2">
        <v>2</v>
      </c>
      <c r="J956" s="2">
        <v>0</v>
      </c>
      <c r="K956" s="2"/>
      <c r="L956" s="2"/>
      <c r="M956" s="2"/>
      <c r="N956" s="2"/>
      <c r="O956" s="2">
        <f t="shared" si="849"/>
        <v>0</v>
      </c>
      <c r="P956" s="2">
        <f t="shared" si="850"/>
        <v>0</v>
      </c>
      <c r="Q956" s="2">
        <f t="shared" si="851"/>
        <v>0</v>
      </c>
      <c r="R956" s="2">
        <f t="shared" si="852"/>
        <v>0</v>
      </c>
      <c r="S956" s="2">
        <f t="shared" si="853"/>
        <v>0</v>
      </c>
      <c r="T956" s="2">
        <f t="shared" si="854"/>
        <v>0</v>
      </c>
      <c r="U956" s="2">
        <f t="shared" si="855"/>
        <v>0</v>
      </c>
      <c r="V956" s="2">
        <f t="shared" si="856"/>
        <v>0</v>
      </c>
      <c r="W956" s="2">
        <f t="shared" si="857"/>
        <v>0</v>
      </c>
      <c r="X956" s="2">
        <f t="shared" si="858"/>
        <v>0</v>
      </c>
      <c r="Y956" s="2">
        <f t="shared" si="859"/>
        <v>0</v>
      </c>
      <c r="Z956" s="2"/>
      <c r="AA956" s="2">
        <v>33304975</v>
      </c>
      <c r="AB956" s="2">
        <f t="shared" si="860"/>
        <v>0</v>
      </c>
      <c r="AC956" s="2">
        <f t="shared" si="861"/>
        <v>0</v>
      </c>
      <c r="AD956" s="2">
        <f t="shared" si="884"/>
        <v>0</v>
      </c>
      <c r="AE956" s="2">
        <f t="shared" si="885"/>
        <v>0</v>
      </c>
      <c r="AF956" s="2">
        <f t="shared" si="885"/>
        <v>0</v>
      </c>
      <c r="AG956" s="2">
        <f t="shared" si="862"/>
        <v>0</v>
      </c>
      <c r="AH956" s="2">
        <f t="shared" si="886"/>
        <v>0</v>
      </c>
      <c r="AI956" s="2">
        <f t="shared" si="886"/>
        <v>0</v>
      </c>
      <c r="AJ956" s="2">
        <f t="shared" si="863"/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1</v>
      </c>
      <c r="AW956" s="2">
        <v>1</v>
      </c>
      <c r="AX956" s="2"/>
      <c r="AY956" s="2"/>
      <c r="AZ956" s="2">
        <v>1</v>
      </c>
      <c r="BA956" s="2">
        <v>1</v>
      </c>
      <c r="BB956" s="2">
        <v>1</v>
      </c>
      <c r="BC956" s="2">
        <v>1</v>
      </c>
      <c r="BD956" s="2" t="s">
        <v>3</v>
      </c>
      <c r="BE956" s="2" t="s">
        <v>3</v>
      </c>
      <c r="BF956" s="2" t="s">
        <v>3</v>
      </c>
      <c r="BG956" s="2" t="s">
        <v>3</v>
      </c>
      <c r="BH956" s="2">
        <v>3</v>
      </c>
      <c r="BI956" s="2">
        <v>1</v>
      </c>
      <c r="BJ956" s="2" t="s">
        <v>3</v>
      </c>
      <c r="BK956" s="2"/>
      <c r="BL956" s="2"/>
      <c r="BM956" s="2">
        <v>1100</v>
      </c>
      <c r="BN956" s="2">
        <v>0</v>
      </c>
      <c r="BO956" s="2" t="s">
        <v>3</v>
      </c>
      <c r="BP956" s="2">
        <v>0</v>
      </c>
      <c r="BQ956" s="2">
        <v>14</v>
      </c>
      <c r="BR956" s="2">
        <v>0</v>
      </c>
      <c r="BS956" s="2">
        <v>1</v>
      </c>
      <c r="BT956" s="2">
        <v>1</v>
      </c>
      <c r="BU956" s="2">
        <v>1</v>
      </c>
      <c r="BV956" s="2">
        <v>1</v>
      </c>
      <c r="BW956" s="2">
        <v>1</v>
      </c>
      <c r="BX956" s="2">
        <v>1</v>
      </c>
      <c r="BY956" s="2" t="s">
        <v>3</v>
      </c>
      <c r="BZ956" s="2">
        <v>0</v>
      </c>
      <c r="CA956" s="2">
        <v>0</v>
      </c>
      <c r="CB956" s="2"/>
      <c r="CC956" s="2"/>
      <c r="CD956" s="2"/>
      <c r="CE956" s="2">
        <v>0</v>
      </c>
      <c r="CF956" s="2">
        <v>0</v>
      </c>
      <c r="CG956" s="2">
        <v>0</v>
      </c>
      <c r="CH956" s="2"/>
      <c r="CI956" s="2"/>
      <c r="CJ956" s="2"/>
      <c r="CK956" s="2"/>
      <c r="CL956" s="2"/>
      <c r="CM956" s="2">
        <v>0</v>
      </c>
      <c r="CN956" s="2" t="s">
        <v>3</v>
      </c>
      <c r="CO956" s="2">
        <v>0</v>
      </c>
      <c r="CP956" s="2">
        <f t="shared" si="864"/>
        <v>0</v>
      </c>
      <c r="CQ956" s="2">
        <f t="shared" si="865"/>
        <v>0</v>
      </c>
      <c r="CR956" s="2">
        <f t="shared" si="866"/>
        <v>0</v>
      </c>
      <c r="CS956" s="2">
        <f t="shared" si="867"/>
        <v>0</v>
      </c>
      <c r="CT956" s="2">
        <f t="shared" si="868"/>
        <v>0</v>
      </c>
      <c r="CU956" s="2">
        <f t="shared" si="869"/>
        <v>0</v>
      </c>
      <c r="CV956" s="2">
        <f t="shared" si="870"/>
        <v>0</v>
      </c>
      <c r="CW956" s="2">
        <f t="shared" si="871"/>
        <v>0</v>
      </c>
      <c r="CX956" s="2">
        <f t="shared" si="872"/>
        <v>0</v>
      </c>
      <c r="CY956" s="2">
        <f t="shared" si="873"/>
        <v>0</v>
      </c>
      <c r="CZ956" s="2">
        <f t="shared" si="874"/>
        <v>0</v>
      </c>
      <c r="DA956" s="2"/>
      <c r="DB956" s="2"/>
      <c r="DC956" s="2" t="s">
        <v>3</v>
      </c>
      <c r="DD956" s="2" t="s">
        <v>3</v>
      </c>
      <c r="DE956" s="2" t="s">
        <v>3</v>
      </c>
      <c r="DF956" s="2" t="s">
        <v>3</v>
      </c>
      <c r="DG956" s="2" t="s">
        <v>3</v>
      </c>
      <c r="DH956" s="2" t="s">
        <v>3</v>
      </c>
      <c r="DI956" s="2" t="s">
        <v>3</v>
      </c>
      <c r="DJ956" s="2" t="s">
        <v>3</v>
      </c>
      <c r="DK956" s="2" t="s">
        <v>3</v>
      </c>
      <c r="DL956" s="2" t="s">
        <v>3</v>
      </c>
      <c r="DM956" s="2" t="s">
        <v>3</v>
      </c>
      <c r="DN956" s="2">
        <v>0</v>
      </c>
      <c r="DO956" s="2">
        <v>0</v>
      </c>
      <c r="DP956" s="2">
        <v>1</v>
      </c>
      <c r="DQ956" s="2">
        <v>1</v>
      </c>
      <c r="DR956" s="2"/>
      <c r="DS956" s="2"/>
      <c r="DT956" s="2"/>
      <c r="DU956" s="2">
        <v>1010</v>
      </c>
      <c r="DV956" s="2" t="s">
        <v>40</v>
      </c>
      <c r="DW956" s="2" t="s">
        <v>40</v>
      </c>
      <c r="DX956" s="2">
        <v>1</v>
      </c>
      <c r="DY956" s="2"/>
      <c r="DZ956" s="2"/>
      <c r="EA956" s="2"/>
      <c r="EB956" s="2"/>
      <c r="EC956" s="2"/>
      <c r="ED956" s="2"/>
      <c r="EE956" s="2">
        <v>31102366</v>
      </c>
      <c r="EF956" s="2">
        <v>8</v>
      </c>
      <c r="EG956" s="2" t="s">
        <v>34</v>
      </c>
      <c r="EH956" s="2">
        <v>0</v>
      </c>
      <c r="EI956" s="2" t="s">
        <v>3</v>
      </c>
      <c r="EJ956" s="2">
        <v>1</v>
      </c>
      <c r="EK956" s="2">
        <v>1100</v>
      </c>
      <c r="EL956" s="2" t="s">
        <v>41</v>
      </c>
      <c r="EM956" s="2" t="s">
        <v>42</v>
      </c>
      <c r="EN956" s="2"/>
      <c r="EO956" s="2" t="s">
        <v>3</v>
      </c>
      <c r="EP956" s="2"/>
      <c r="EQ956" s="2">
        <v>0</v>
      </c>
      <c r="ER956" s="2">
        <v>0</v>
      </c>
      <c r="ES956" s="2">
        <v>0</v>
      </c>
      <c r="ET956" s="2">
        <v>0</v>
      </c>
      <c r="EU956" s="2">
        <v>0</v>
      </c>
      <c r="EV956" s="2">
        <v>0</v>
      </c>
      <c r="EW956" s="2">
        <v>0</v>
      </c>
      <c r="EX956" s="2">
        <v>0</v>
      </c>
      <c r="EY956" s="2">
        <v>0</v>
      </c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>
        <v>0</v>
      </c>
      <c r="FR956" s="2">
        <f t="shared" si="875"/>
        <v>0</v>
      </c>
      <c r="FS956" s="2">
        <v>0</v>
      </c>
      <c r="FT956" s="2"/>
      <c r="FU956" s="2"/>
      <c r="FV956" s="2"/>
      <c r="FW956" s="2"/>
      <c r="FX956" s="2">
        <v>0</v>
      </c>
      <c r="FY956" s="2">
        <v>0</v>
      </c>
      <c r="FZ956" s="2"/>
      <c r="GA956" s="2" t="s">
        <v>3</v>
      </c>
      <c r="GB956" s="2"/>
      <c r="GC956" s="2"/>
      <c r="GD956" s="2">
        <v>1</v>
      </c>
      <c r="GE956" s="2"/>
      <c r="GF956" s="2">
        <v>-1795571546</v>
      </c>
      <c r="GG956" s="2">
        <v>2</v>
      </c>
      <c r="GH956" s="2">
        <v>0</v>
      </c>
      <c r="GI956" s="2">
        <v>-2</v>
      </c>
      <c r="GJ956" s="2">
        <v>0</v>
      </c>
      <c r="GK956" s="2">
        <v>0</v>
      </c>
      <c r="GL956" s="2">
        <f t="shared" si="876"/>
        <v>0</v>
      </c>
      <c r="GM956" s="2">
        <f t="shared" si="877"/>
        <v>0</v>
      </c>
      <c r="GN956" s="2">
        <f t="shared" si="878"/>
        <v>0</v>
      </c>
      <c r="GO956" s="2">
        <f t="shared" si="879"/>
        <v>0</v>
      </c>
      <c r="GP956" s="2">
        <f t="shared" si="880"/>
        <v>0</v>
      </c>
      <c r="GQ956" s="2"/>
      <c r="GR956" s="2">
        <v>0</v>
      </c>
      <c r="GS956" s="2">
        <v>3</v>
      </c>
      <c r="GT956" s="2">
        <v>0</v>
      </c>
      <c r="GU956" s="2" t="s">
        <v>3</v>
      </c>
      <c r="GV956" s="2">
        <f t="shared" si="881"/>
        <v>0</v>
      </c>
      <c r="GW956" s="2">
        <v>1</v>
      </c>
      <c r="GX956" s="2">
        <f t="shared" si="882"/>
        <v>0</v>
      </c>
      <c r="GY956" s="2"/>
      <c r="GZ956" s="2"/>
      <c r="HA956" s="2">
        <v>0</v>
      </c>
      <c r="HB956" s="2">
        <v>0</v>
      </c>
      <c r="HC956" s="2">
        <f t="shared" si="883"/>
        <v>0</v>
      </c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>
        <v>0</v>
      </c>
      <c r="IL956" s="2"/>
      <c r="IM956" s="2"/>
      <c r="IN956" s="2"/>
      <c r="IO956" s="2"/>
      <c r="IP956" s="2"/>
      <c r="IQ956" s="2"/>
      <c r="IR956" s="2"/>
      <c r="IS956" s="2"/>
      <c r="IT956" s="2"/>
      <c r="IU956" s="2"/>
    </row>
    <row r="957" spans="1:255">
      <c r="A957">
        <v>17</v>
      </c>
      <c r="B957">
        <v>1</v>
      </c>
      <c r="E957" t="s">
        <v>471</v>
      </c>
      <c r="F957" t="s">
        <v>424</v>
      </c>
      <c r="G957" t="s">
        <v>472</v>
      </c>
      <c r="H957" t="s">
        <v>40</v>
      </c>
      <c r="I957">
        <v>2</v>
      </c>
      <c r="J957">
        <v>0</v>
      </c>
      <c r="O957">
        <f t="shared" si="849"/>
        <v>1847.02</v>
      </c>
      <c r="P957">
        <f t="shared" si="850"/>
        <v>1847.02</v>
      </c>
      <c r="Q957">
        <f t="shared" si="851"/>
        <v>0</v>
      </c>
      <c r="R957">
        <f t="shared" si="852"/>
        <v>0</v>
      </c>
      <c r="S957">
        <f t="shared" si="853"/>
        <v>0</v>
      </c>
      <c r="T957">
        <f t="shared" si="854"/>
        <v>0</v>
      </c>
      <c r="U957">
        <f t="shared" si="855"/>
        <v>0</v>
      </c>
      <c r="V957">
        <f t="shared" si="856"/>
        <v>0</v>
      </c>
      <c r="W957">
        <f t="shared" si="857"/>
        <v>0</v>
      </c>
      <c r="X957">
        <f t="shared" si="858"/>
        <v>0</v>
      </c>
      <c r="Y957">
        <f t="shared" si="859"/>
        <v>0</v>
      </c>
      <c r="AA957">
        <v>33304960</v>
      </c>
      <c r="AB957">
        <f t="shared" si="860"/>
        <v>923.51</v>
      </c>
      <c r="AC957">
        <f t="shared" si="861"/>
        <v>923.51</v>
      </c>
      <c r="AD957">
        <f t="shared" si="884"/>
        <v>0</v>
      </c>
      <c r="AE957">
        <f t="shared" si="885"/>
        <v>0</v>
      </c>
      <c r="AF957">
        <f t="shared" si="885"/>
        <v>0</v>
      </c>
      <c r="AG957">
        <f t="shared" si="862"/>
        <v>0</v>
      </c>
      <c r="AH957">
        <f t="shared" si="886"/>
        <v>0</v>
      </c>
      <c r="AI957">
        <f t="shared" si="886"/>
        <v>0</v>
      </c>
      <c r="AJ957">
        <f t="shared" si="863"/>
        <v>0</v>
      </c>
      <c r="AK957">
        <v>923.51</v>
      </c>
      <c r="AL957">
        <v>923.51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1</v>
      </c>
      <c r="AW957">
        <v>1</v>
      </c>
      <c r="AZ957">
        <v>1</v>
      </c>
      <c r="BA957">
        <v>1</v>
      </c>
      <c r="BB957">
        <v>1</v>
      </c>
      <c r="BC957">
        <v>1</v>
      </c>
      <c r="BD957" t="s">
        <v>3</v>
      </c>
      <c r="BE957" t="s">
        <v>3</v>
      </c>
      <c r="BF957" t="s">
        <v>3</v>
      </c>
      <c r="BG957" t="s">
        <v>3</v>
      </c>
      <c r="BH957">
        <v>3</v>
      </c>
      <c r="BI957">
        <v>1</v>
      </c>
      <c r="BJ957" t="s">
        <v>3</v>
      </c>
      <c r="BM957">
        <v>1100</v>
      </c>
      <c r="BN957">
        <v>0</v>
      </c>
      <c r="BO957" t="s">
        <v>3</v>
      </c>
      <c r="BP957">
        <v>0</v>
      </c>
      <c r="BQ957">
        <v>14</v>
      </c>
      <c r="BR957">
        <v>0</v>
      </c>
      <c r="BS957">
        <v>1</v>
      </c>
      <c r="BT957">
        <v>1</v>
      </c>
      <c r="BU957">
        <v>1</v>
      </c>
      <c r="BV957">
        <v>1</v>
      </c>
      <c r="BW957">
        <v>1</v>
      </c>
      <c r="BX957">
        <v>1</v>
      </c>
      <c r="BY957" t="s">
        <v>3</v>
      </c>
      <c r="BZ957">
        <v>0</v>
      </c>
      <c r="CA957">
        <v>0</v>
      </c>
      <c r="CE957">
        <v>0</v>
      </c>
      <c r="CF957">
        <v>0</v>
      </c>
      <c r="CG957">
        <v>0</v>
      </c>
      <c r="CM957">
        <v>0</v>
      </c>
      <c r="CN957" t="s">
        <v>3</v>
      </c>
      <c r="CO957">
        <v>0</v>
      </c>
      <c r="CP957">
        <f t="shared" si="864"/>
        <v>1847.02</v>
      </c>
      <c r="CQ957">
        <f t="shared" si="865"/>
        <v>923.51</v>
      </c>
      <c r="CR957">
        <f t="shared" si="866"/>
        <v>0</v>
      </c>
      <c r="CS957">
        <f t="shared" si="867"/>
        <v>0</v>
      </c>
      <c r="CT957">
        <f t="shared" si="868"/>
        <v>0</v>
      </c>
      <c r="CU957">
        <f t="shared" si="869"/>
        <v>0</v>
      </c>
      <c r="CV957">
        <f t="shared" si="870"/>
        <v>0</v>
      </c>
      <c r="CW957">
        <f t="shared" si="871"/>
        <v>0</v>
      </c>
      <c r="CX957">
        <f t="shared" si="872"/>
        <v>0</v>
      </c>
      <c r="CY957">
        <f t="shared" si="873"/>
        <v>0</v>
      </c>
      <c r="CZ957">
        <f t="shared" si="874"/>
        <v>0</v>
      </c>
      <c r="DC957" t="s">
        <v>3</v>
      </c>
      <c r="DD957" t="s">
        <v>3</v>
      </c>
      <c r="DE957" t="s">
        <v>3</v>
      </c>
      <c r="DF957" t="s">
        <v>3</v>
      </c>
      <c r="DG957" t="s">
        <v>3</v>
      </c>
      <c r="DH957" t="s">
        <v>3</v>
      </c>
      <c r="DI957" t="s">
        <v>3</v>
      </c>
      <c r="DJ957" t="s">
        <v>3</v>
      </c>
      <c r="DK957" t="s">
        <v>3</v>
      </c>
      <c r="DL957" t="s">
        <v>3</v>
      </c>
      <c r="DM957" t="s">
        <v>3</v>
      </c>
      <c r="DN957">
        <v>0</v>
      </c>
      <c r="DO957">
        <v>0</v>
      </c>
      <c r="DP957">
        <v>1</v>
      </c>
      <c r="DQ957">
        <v>1</v>
      </c>
      <c r="DU957">
        <v>1010</v>
      </c>
      <c r="DV957" t="s">
        <v>40</v>
      </c>
      <c r="DW957" t="s">
        <v>40</v>
      </c>
      <c r="DX957">
        <v>1</v>
      </c>
      <c r="EE957">
        <v>31102366</v>
      </c>
      <c r="EF957">
        <v>8</v>
      </c>
      <c r="EG957" t="s">
        <v>34</v>
      </c>
      <c r="EH957">
        <v>0</v>
      </c>
      <c r="EI957" t="s">
        <v>3</v>
      </c>
      <c r="EJ957">
        <v>1</v>
      </c>
      <c r="EK957">
        <v>1100</v>
      </c>
      <c r="EL957" t="s">
        <v>41</v>
      </c>
      <c r="EM957" t="s">
        <v>42</v>
      </c>
      <c r="EO957" t="s">
        <v>3</v>
      </c>
      <c r="EQ957">
        <v>0</v>
      </c>
      <c r="ER957">
        <v>923.51</v>
      </c>
      <c r="ES957">
        <v>923.51</v>
      </c>
      <c r="ET957">
        <v>0</v>
      </c>
      <c r="EU957">
        <v>0</v>
      </c>
      <c r="EV957">
        <v>0</v>
      </c>
      <c r="EW957">
        <v>0</v>
      </c>
      <c r="EX957">
        <v>0</v>
      </c>
      <c r="EY957">
        <v>0</v>
      </c>
      <c r="EZ957">
        <v>5</v>
      </c>
      <c r="FC957">
        <v>1</v>
      </c>
      <c r="FD957">
        <v>18</v>
      </c>
      <c r="FF957">
        <v>8518</v>
      </c>
      <c r="FQ957">
        <v>0</v>
      </c>
      <c r="FR957">
        <f t="shared" si="875"/>
        <v>0</v>
      </c>
      <c r="FS957">
        <v>0</v>
      </c>
      <c r="FX957">
        <v>0</v>
      </c>
      <c r="FY957">
        <v>0</v>
      </c>
      <c r="GA957" t="s">
        <v>473</v>
      </c>
      <c r="GD957">
        <v>1</v>
      </c>
      <c r="GF957">
        <v>-1795571546</v>
      </c>
      <c r="GG957">
        <v>2</v>
      </c>
      <c r="GH957">
        <v>3</v>
      </c>
      <c r="GI957">
        <v>3</v>
      </c>
      <c r="GJ957">
        <v>0</v>
      </c>
      <c r="GK957">
        <v>0</v>
      </c>
      <c r="GL957">
        <f t="shared" si="876"/>
        <v>0</v>
      </c>
      <c r="GM957">
        <f t="shared" si="877"/>
        <v>1847.02</v>
      </c>
      <c r="GN957">
        <f t="shared" si="878"/>
        <v>1847.02</v>
      </c>
      <c r="GO957">
        <f t="shared" si="879"/>
        <v>0</v>
      </c>
      <c r="GP957">
        <f t="shared" si="880"/>
        <v>0</v>
      </c>
      <c r="GR957">
        <v>1</v>
      </c>
      <c r="GS957">
        <v>1</v>
      </c>
      <c r="GT957">
        <v>0</v>
      </c>
      <c r="GU957" t="s">
        <v>3</v>
      </c>
      <c r="GV957">
        <f t="shared" si="881"/>
        <v>0</v>
      </c>
      <c r="GW957">
        <v>1</v>
      </c>
      <c r="GX957">
        <f t="shared" si="882"/>
        <v>0</v>
      </c>
      <c r="HA957">
        <v>0</v>
      </c>
      <c r="HB957">
        <v>0</v>
      </c>
      <c r="HC957">
        <f t="shared" si="883"/>
        <v>0</v>
      </c>
      <c r="IK957">
        <v>0</v>
      </c>
    </row>
    <row r="958" spans="1:255">
      <c r="A958" s="2">
        <v>17</v>
      </c>
      <c r="B958" s="2">
        <v>1</v>
      </c>
      <c r="C958" s="2">
        <f>ROW(SmtRes!A901)</f>
        <v>901</v>
      </c>
      <c r="D958" s="2">
        <f>ROW(EtalonRes!A1050)</f>
        <v>1050</v>
      </c>
      <c r="E958" s="2" t="s">
        <v>474</v>
      </c>
      <c r="F958" s="2" t="s">
        <v>431</v>
      </c>
      <c r="G958" s="2" t="s">
        <v>432</v>
      </c>
      <c r="H958" s="2" t="s">
        <v>433</v>
      </c>
      <c r="I958" s="2">
        <f>ROUND(35/100,9)</f>
        <v>0.35</v>
      </c>
      <c r="J958" s="2">
        <v>0</v>
      </c>
      <c r="K958" s="2"/>
      <c r="L958" s="2"/>
      <c r="M958" s="2"/>
      <c r="N958" s="2"/>
      <c r="O958" s="2">
        <f t="shared" si="849"/>
        <v>332.4</v>
      </c>
      <c r="P958" s="2">
        <f t="shared" si="850"/>
        <v>177.67</v>
      </c>
      <c r="Q958" s="2">
        <f t="shared" si="851"/>
        <v>21.27</v>
      </c>
      <c r="R958" s="2">
        <f t="shared" si="852"/>
        <v>2.86</v>
      </c>
      <c r="S958" s="2">
        <f t="shared" si="853"/>
        <v>133.46</v>
      </c>
      <c r="T958" s="2">
        <f t="shared" si="854"/>
        <v>0</v>
      </c>
      <c r="U958" s="2">
        <f t="shared" si="855"/>
        <v>15.446339999999998</v>
      </c>
      <c r="V958" s="2">
        <f t="shared" si="856"/>
        <v>0.24674999999999997</v>
      </c>
      <c r="W958" s="2">
        <f t="shared" si="857"/>
        <v>0</v>
      </c>
      <c r="X958" s="2">
        <f t="shared" si="858"/>
        <v>122.69</v>
      </c>
      <c r="Y958" s="2">
        <f t="shared" si="859"/>
        <v>81.790000000000006</v>
      </c>
      <c r="Z958" s="2"/>
      <c r="AA958" s="2">
        <v>33304975</v>
      </c>
      <c r="AB958" s="2">
        <f t="shared" si="860"/>
        <v>949.71</v>
      </c>
      <c r="AC958" s="2">
        <f t="shared" si="861"/>
        <v>507.64</v>
      </c>
      <c r="AD958" s="2">
        <f>ROUND((((((ET958*1.2)*1.25))-(((EU958*1.2)*1.25)))+AE958),2)</f>
        <v>60.76</v>
      </c>
      <c r="AE958" s="2">
        <f>ROUND((((EU958*1.2)*1.25)),2)</f>
        <v>8.18</v>
      </c>
      <c r="AF958" s="2">
        <f>ROUND((((EV958*1.2)*1.15)),2)</f>
        <v>381.31</v>
      </c>
      <c r="AG958" s="2">
        <f t="shared" si="862"/>
        <v>0</v>
      </c>
      <c r="AH958" s="2">
        <f>(((EW958*1.2)*1.15))</f>
        <v>44.132399999999997</v>
      </c>
      <c r="AI958" s="2">
        <f>(((EX958*1.2)*1.25))</f>
        <v>0.70499999999999996</v>
      </c>
      <c r="AJ958" s="2">
        <f t="shared" si="863"/>
        <v>0</v>
      </c>
      <c r="AK958" s="2">
        <v>824.45</v>
      </c>
      <c r="AL958" s="2">
        <v>507.64</v>
      </c>
      <c r="AM958" s="2">
        <v>40.5</v>
      </c>
      <c r="AN958" s="2">
        <v>5.45</v>
      </c>
      <c r="AO958" s="2">
        <v>276.31</v>
      </c>
      <c r="AP958" s="2">
        <v>0</v>
      </c>
      <c r="AQ958" s="2">
        <v>31.98</v>
      </c>
      <c r="AR958" s="2">
        <v>0.47</v>
      </c>
      <c r="AS958" s="2">
        <v>0</v>
      </c>
      <c r="AT958" s="2">
        <v>90</v>
      </c>
      <c r="AU958" s="2">
        <v>60</v>
      </c>
      <c r="AV958" s="2">
        <v>1</v>
      </c>
      <c r="AW958" s="2">
        <v>1</v>
      </c>
      <c r="AX958" s="2"/>
      <c r="AY958" s="2"/>
      <c r="AZ958" s="2">
        <v>1</v>
      </c>
      <c r="BA958" s="2">
        <v>1</v>
      </c>
      <c r="BB958" s="2">
        <v>1</v>
      </c>
      <c r="BC958" s="2">
        <v>1</v>
      </c>
      <c r="BD958" s="2" t="s">
        <v>3</v>
      </c>
      <c r="BE958" s="2" t="s">
        <v>3</v>
      </c>
      <c r="BF958" s="2" t="s">
        <v>3</v>
      </c>
      <c r="BG958" s="2" t="s">
        <v>3</v>
      </c>
      <c r="BH958" s="2">
        <v>0</v>
      </c>
      <c r="BI958" s="2">
        <v>1</v>
      </c>
      <c r="BJ958" s="2" t="s">
        <v>434</v>
      </c>
      <c r="BK958" s="2"/>
      <c r="BL958" s="2"/>
      <c r="BM958" s="2">
        <v>26001</v>
      </c>
      <c r="BN958" s="2">
        <v>0</v>
      </c>
      <c r="BO958" s="2" t="s">
        <v>3</v>
      </c>
      <c r="BP958" s="2">
        <v>0</v>
      </c>
      <c r="BQ958" s="2">
        <v>2</v>
      </c>
      <c r="BR958" s="2">
        <v>0</v>
      </c>
      <c r="BS958" s="2">
        <v>1</v>
      </c>
      <c r="BT958" s="2">
        <v>1</v>
      </c>
      <c r="BU958" s="2">
        <v>1</v>
      </c>
      <c r="BV958" s="2">
        <v>1</v>
      </c>
      <c r="BW958" s="2">
        <v>1</v>
      </c>
      <c r="BX958" s="2">
        <v>1</v>
      </c>
      <c r="BY958" s="2" t="s">
        <v>3</v>
      </c>
      <c r="BZ958" s="2">
        <v>100</v>
      </c>
      <c r="CA958" s="2">
        <v>70</v>
      </c>
      <c r="CB958" s="2"/>
      <c r="CC958" s="2"/>
      <c r="CD958" s="2"/>
      <c r="CE958" s="2">
        <v>0</v>
      </c>
      <c r="CF958" s="2">
        <v>0</v>
      </c>
      <c r="CG958" s="2">
        <v>0</v>
      </c>
      <c r="CH958" s="2"/>
      <c r="CI958" s="2"/>
      <c r="CJ958" s="2"/>
      <c r="CK958" s="2"/>
      <c r="CL958" s="2"/>
      <c r="CM958" s="2">
        <v>0</v>
      </c>
      <c r="CN958" s="2" t="s">
        <v>954</v>
      </c>
      <c r="CO958" s="2">
        <v>0</v>
      </c>
      <c r="CP958" s="2">
        <f t="shared" si="864"/>
        <v>332.4</v>
      </c>
      <c r="CQ958" s="2">
        <f t="shared" si="865"/>
        <v>507.64</v>
      </c>
      <c r="CR958" s="2">
        <f t="shared" si="866"/>
        <v>60.76</v>
      </c>
      <c r="CS958" s="2">
        <f t="shared" si="867"/>
        <v>8.18</v>
      </c>
      <c r="CT958" s="2">
        <f t="shared" si="868"/>
        <v>381.31</v>
      </c>
      <c r="CU958" s="2">
        <f t="shared" si="869"/>
        <v>0</v>
      </c>
      <c r="CV958" s="2">
        <f t="shared" si="870"/>
        <v>44.132399999999997</v>
      </c>
      <c r="CW958" s="2">
        <f t="shared" si="871"/>
        <v>0.70499999999999996</v>
      </c>
      <c r="CX958" s="2">
        <f t="shared" si="872"/>
        <v>0</v>
      </c>
      <c r="CY958" s="2">
        <f t="shared" si="873"/>
        <v>122.68800000000002</v>
      </c>
      <c r="CZ958" s="2">
        <f t="shared" si="874"/>
        <v>81.792000000000016</v>
      </c>
      <c r="DA958" s="2"/>
      <c r="DB958" s="2"/>
      <c r="DC958" s="2" t="s">
        <v>3</v>
      </c>
      <c r="DD958" s="2" t="s">
        <v>3</v>
      </c>
      <c r="DE958" s="2" t="s">
        <v>21</v>
      </c>
      <c r="DF958" s="2" t="s">
        <v>21</v>
      </c>
      <c r="DG958" s="2" t="s">
        <v>22</v>
      </c>
      <c r="DH958" s="2" t="s">
        <v>3</v>
      </c>
      <c r="DI958" s="2" t="s">
        <v>22</v>
      </c>
      <c r="DJ958" s="2" t="s">
        <v>21</v>
      </c>
      <c r="DK958" s="2" t="s">
        <v>3</v>
      </c>
      <c r="DL958" s="2" t="s">
        <v>3</v>
      </c>
      <c r="DM958" s="2" t="s">
        <v>3</v>
      </c>
      <c r="DN958" s="2">
        <v>0</v>
      </c>
      <c r="DO958" s="2">
        <v>0</v>
      </c>
      <c r="DP958" s="2">
        <v>1</v>
      </c>
      <c r="DQ958" s="2">
        <v>1</v>
      </c>
      <c r="DR958" s="2"/>
      <c r="DS958" s="2"/>
      <c r="DT958" s="2"/>
      <c r="DU958" s="2">
        <v>1005</v>
      </c>
      <c r="DV958" s="2" t="s">
        <v>433</v>
      </c>
      <c r="DW958" s="2" t="s">
        <v>433</v>
      </c>
      <c r="DX958" s="2">
        <v>100</v>
      </c>
      <c r="DY958" s="2"/>
      <c r="DZ958" s="2"/>
      <c r="EA958" s="2"/>
      <c r="EB958" s="2"/>
      <c r="EC958" s="2"/>
      <c r="ED958" s="2"/>
      <c r="EE958" s="2">
        <v>31102226</v>
      </c>
      <c r="EF958" s="2">
        <v>2</v>
      </c>
      <c r="EG958" s="2" t="s">
        <v>23</v>
      </c>
      <c r="EH958" s="2">
        <v>0</v>
      </c>
      <c r="EI958" s="2" t="s">
        <v>3</v>
      </c>
      <c r="EJ958" s="2">
        <v>1</v>
      </c>
      <c r="EK958" s="2">
        <v>26001</v>
      </c>
      <c r="EL958" s="2" t="s">
        <v>435</v>
      </c>
      <c r="EM958" s="2" t="s">
        <v>436</v>
      </c>
      <c r="EN958" s="2"/>
      <c r="EO958" s="2" t="s">
        <v>26</v>
      </c>
      <c r="EP958" s="2"/>
      <c r="EQ958" s="2">
        <v>0</v>
      </c>
      <c r="ER958" s="2">
        <v>824.45</v>
      </c>
      <c r="ES958" s="2">
        <v>507.64</v>
      </c>
      <c r="ET958" s="2">
        <v>40.5</v>
      </c>
      <c r="EU958" s="2">
        <v>5.45</v>
      </c>
      <c r="EV958" s="2">
        <v>276.31</v>
      </c>
      <c r="EW958" s="2">
        <v>31.98</v>
      </c>
      <c r="EX958" s="2">
        <v>0.47</v>
      </c>
      <c r="EY958" s="2">
        <v>0</v>
      </c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>
        <v>0</v>
      </c>
      <c r="FR958" s="2">
        <f t="shared" si="875"/>
        <v>0</v>
      </c>
      <c r="FS958" s="2">
        <v>0</v>
      </c>
      <c r="FT958" s="2" t="s">
        <v>27</v>
      </c>
      <c r="FU958" s="2" t="s">
        <v>28</v>
      </c>
      <c r="FV958" s="2"/>
      <c r="FW958" s="2"/>
      <c r="FX958" s="2">
        <v>90</v>
      </c>
      <c r="FY958" s="2">
        <v>59.5</v>
      </c>
      <c r="FZ958" s="2"/>
      <c r="GA958" s="2" t="s">
        <v>3</v>
      </c>
      <c r="GB958" s="2"/>
      <c r="GC958" s="2"/>
      <c r="GD958" s="2">
        <v>1</v>
      </c>
      <c r="GE958" s="2"/>
      <c r="GF958" s="2">
        <v>1906941050</v>
      </c>
      <c r="GG958" s="2">
        <v>2</v>
      </c>
      <c r="GH958" s="2">
        <v>1</v>
      </c>
      <c r="GI958" s="2">
        <v>-2</v>
      </c>
      <c r="GJ958" s="2">
        <v>0</v>
      </c>
      <c r="GK958" s="2">
        <v>0</v>
      </c>
      <c r="GL958" s="2">
        <f t="shared" si="876"/>
        <v>0</v>
      </c>
      <c r="GM958" s="2">
        <f t="shared" si="877"/>
        <v>536.88</v>
      </c>
      <c r="GN958" s="2">
        <f t="shared" si="878"/>
        <v>536.88</v>
      </c>
      <c r="GO958" s="2">
        <f t="shared" si="879"/>
        <v>0</v>
      </c>
      <c r="GP958" s="2">
        <f t="shared" si="880"/>
        <v>0</v>
      </c>
      <c r="GQ958" s="2"/>
      <c r="GR958" s="2">
        <v>0</v>
      </c>
      <c r="GS958" s="2">
        <v>3</v>
      </c>
      <c r="GT958" s="2">
        <v>0</v>
      </c>
      <c r="GU958" s="2" t="s">
        <v>3</v>
      </c>
      <c r="GV958" s="2">
        <f t="shared" si="881"/>
        <v>0</v>
      </c>
      <c r="GW958" s="2">
        <v>1</v>
      </c>
      <c r="GX958" s="2">
        <f t="shared" si="882"/>
        <v>0</v>
      </c>
      <c r="GY958" s="2"/>
      <c r="GZ958" s="2"/>
      <c r="HA958" s="2">
        <v>0</v>
      </c>
      <c r="HB958" s="2">
        <v>0</v>
      </c>
      <c r="HC958" s="2">
        <f t="shared" si="883"/>
        <v>0</v>
      </c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>
        <v>0</v>
      </c>
      <c r="IL958" s="2"/>
      <c r="IM958" s="2"/>
      <c r="IN958" s="2"/>
      <c r="IO958" s="2"/>
      <c r="IP958" s="2"/>
      <c r="IQ958" s="2"/>
      <c r="IR958" s="2"/>
      <c r="IS958" s="2"/>
      <c r="IT958" s="2"/>
      <c r="IU958" s="2"/>
    </row>
    <row r="959" spans="1:255">
      <c r="A959">
        <v>17</v>
      </c>
      <c r="B959">
        <v>1</v>
      </c>
      <c r="C959">
        <f>ROW(SmtRes!A910)</f>
        <v>910</v>
      </c>
      <c r="D959">
        <f>ROW(EtalonRes!A1060)</f>
        <v>1060</v>
      </c>
      <c r="E959" t="s">
        <v>474</v>
      </c>
      <c r="F959" t="s">
        <v>431</v>
      </c>
      <c r="G959" t="s">
        <v>432</v>
      </c>
      <c r="H959" t="s">
        <v>433</v>
      </c>
      <c r="I959">
        <f>ROUND(35/100,9)</f>
        <v>0.35</v>
      </c>
      <c r="J959">
        <v>0</v>
      </c>
      <c r="O959">
        <f t="shared" si="849"/>
        <v>332.4</v>
      </c>
      <c r="P959">
        <f t="shared" si="850"/>
        <v>177.67</v>
      </c>
      <c r="Q959">
        <f t="shared" si="851"/>
        <v>21.27</v>
      </c>
      <c r="R959">
        <f t="shared" si="852"/>
        <v>2.86</v>
      </c>
      <c r="S959">
        <f t="shared" si="853"/>
        <v>133.46</v>
      </c>
      <c r="T959">
        <f t="shared" si="854"/>
        <v>0</v>
      </c>
      <c r="U959">
        <f t="shared" si="855"/>
        <v>15.446339999999998</v>
      </c>
      <c r="V959">
        <f t="shared" si="856"/>
        <v>0.24674999999999997</v>
      </c>
      <c r="W959">
        <f t="shared" si="857"/>
        <v>0</v>
      </c>
      <c r="X959">
        <f t="shared" si="858"/>
        <v>122.69</v>
      </c>
      <c r="Y959">
        <f t="shared" si="859"/>
        <v>81.790000000000006</v>
      </c>
      <c r="AA959">
        <v>33304960</v>
      </c>
      <c r="AB959">
        <f t="shared" si="860"/>
        <v>949.71</v>
      </c>
      <c r="AC959">
        <f t="shared" si="861"/>
        <v>507.64</v>
      </c>
      <c r="AD959">
        <f>ROUND((((((ET959*1.2)*1.25))-(((EU959*1.2)*1.25)))+AE959),2)</f>
        <v>60.76</v>
      </c>
      <c r="AE959">
        <f>ROUND((((EU959*1.2)*1.25)),2)</f>
        <v>8.18</v>
      </c>
      <c r="AF959">
        <f>ROUND((((EV959*1.2)*1.15)),2)</f>
        <v>381.31</v>
      </c>
      <c r="AG959">
        <f t="shared" si="862"/>
        <v>0</v>
      </c>
      <c r="AH959">
        <f>(((EW959*1.2)*1.15))</f>
        <v>44.132399999999997</v>
      </c>
      <c r="AI959">
        <f>(((EX959*1.2)*1.25))</f>
        <v>0.70499999999999996</v>
      </c>
      <c r="AJ959">
        <f t="shared" si="863"/>
        <v>0</v>
      </c>
      <c r="AK959">
        <v>824.45</v>
      </c>
      <c r="AL959">
        <v>507.64</v>
      </c>
      <c r="AM959">
        <v>40.5</v>
      </c>
      <c r="AN959">
        <v>5.45</v>
      </c>
      <c r="AO959">
        <v>276.31</v>
      </c>
      <c r="AP959">
        <v>0</v>
      </c>
      <c r="AQ959">
        <v>31.98</v>
      </c>
      <c r="AR959">
        <v>0.47</v>
      </c>
      <c r="AS959">
        <v>0</v>
      </c>
      <c r="AT959">
        <v>90</v>
      </c>
      <c r="AU959">
        <v>60</v>
      </c>
      <c r="AV959">
        <v>1</v>
      </c>
      <c r="AW959">
        <v>1</v>
      </c>
      <c r="AZ959">
        <v>1</v>
      </c>
      <c r="BA959">
        <v>1</v>
      </c>
      <c r="BB959">
        <v>1</v>
      </c>
      <c r="BC959">
        <v>1</v>
      </c>
      <c r="BD959" t="s">
        <v>3</v>
      </c>
      <c r="BE959" t="s">
        <v>3</v>
      </c>
      <c r="BF959" t="s">
        <v>3</v>
      </c>
      <c r="BG959" t="s">
        <v>3</v>
      </c>
      <c r="BH959">
        <v>0</v>
      </c>
      <c r="BI959">
        <v>1</v>
      </c>
      <c r="BJ959" t="s">
        <v>434</v>
      </c>
      <c r="BM959">
        <v>26001</v>
      </c>
      <c r="BN959">
        <v>0</v>
      </c>
      <c r="BO959" t="s">
        <v>3</v>
      </c>
      <c r="BP959">
        <v>0</v>
      </c>
      <c r="BQ959">
        <v>2</v>
      </c>
      <c r="BR959">
        <v>0</v>
      </c>
      <c r="BS959">
        <v>1</v>
      </c>
      <c r="BT959">
        <v>1</v>
      </c>
      <c r="BU959">
        <v>1</v>
      </c>
      <c r="BV959">
        <v>1</v>
      </c>
      <c r="BW959">
        <v>1</v>
      </c>
      <c r="BX959">
        <v>1</v>
      </c>
      <c r="BY959" t="s">
        <v>3</v>
      </c>
      <c r="BZ959">
        <v>100</v>
      </c>
      <c r="CA959">
        <v>70</v>
      </c>
      <c r="CE959">
        <v>0</v>
      </c>
      <c r="CF959">
        <v>0</v>
      </c>
      <c r="CG959">
        <v>0</v>
      </c>
      <c r="CM959">
        <v>0</v>
      </c>
      <c r="CN959" t="s">
        <v>954</v>
      </c>
      <c r="CO959">
        <v>0</v>
      </c>
      <c r="CP959">
        <f t="shared" si="864"/>
        <v>332.4</v>
      </c>
      <c r="CQ959">
        <f t="shared" si="865"/>
        <v>507.64</v>
      </c>
      <c r="CR959">
        <f t="shared" si="866"/>
        <v>60.76</v>
      </c>
      <c r="CS959">
        <f t="shared" si="867"/>
        <v>8.18</v>
      </c>
      <c r="CT959">
        <f t="shared" si="868"/>
        <v>381.31</v>
      </c>
      <c r="CU959">
        <f t="shared" si="869"/>
        <v>0</v>
      </c>
      <c r="CV959">
        <f t="shared" si="870"/>
        <v>44.132399999999997</v>
      </c>
      <c r="CW959">
        <f t="shared" si="871"/>
        <v>0.70499999999999996</v>
      </c>
      <c r="CX959">
        <f t="shared" si="872"/>
        <v>0</v>
      </c>
      <c r="CY959">
        <f t="shared" si="873"/>
        <v>122.68800000000002</v>
      </c>
      <c r="CZ959">
        <f t="shared" si="874"/>
        <v>81.792000000000016</v>
      </c>
      <c r="DC959" t="s">
        <v>3</v>
      </c>
      <c r="DD959" t="s">
        <v>3</v>
      </c>
      <c r="DE959" t="s">
        <v>21</v>
      </c>
      <c r="DF959" t="s">
        <v>21</v>
      </c>
      <c r="DG959" t="s">
        <v>22</v>
      </c>
      <c r="DH959" t="s">
        <v>3</v>
      </c>
      <c r="DI959" t="s">
        <v>22</v>
      </c>
      <c r="DJ959" t="s">
        <v>21</v>
      </c>
      <c r="DK959" t="s">
        <v>3</v>
      </c>
      <c r="DL959" t="s">
        <v>3</v>
      </c>
      <c r="DM959" t="s">
        <v>3</v>
      </c>
      <c r="DN959">
        <v>0</v>
      </c>
      <c r="DO959">
        <v>0</v>
      </c>
      <c r="DP959">
        <v>1</v>
      </c>
      <c r="DQ959">
        <v>1</v>
      </c>
      <c r="DU959">
        <v>1005</v>
      </c>
      <c r="DV959" t="s">
        <v>433</v>
      </c>
      <c r="DW959" t="s">
        <v>433</v>
      </c>
      <c r="DX959">
        <v>100</v>
      </c>
      <c r="EE959">
        <v>31102226</v>
      </c>
      <c r="EF959">
        <v>2</v>
      </c>
      <c r="EG959" t="s">
        <v>23</v>
      </c>
      <c r="EH959">
        <v>0</v>
      </c>
      <c r="EI959" t="s">
        <v>3</v>
      </c>
      <c r="EJ959">
        <v>1</v>
      </c>
      <c r="EK959">
        <v>26001</v>
      </c>
      <c r="EL959" t="s">
        <v>435</v>
      </c>
      <c r="EM959" t="s">
        <v>436</v>
      </c>
      <c r="EO959" t="s">
        <v>26</v>
      </c>
      <c r="EQ959">
        <v>0</v>
      </c>
      <c r="ER959">
        <v>824.45</v>
      </c>
      <c r="ES959">
        <v>507.64</v>
      </c>
      <c r="ET959">
        <v>40.5</v>
      </c>
      <c r="EU959">
        <v>5.45</v>
      </c>
      <c r="EV959">
        <v>276.31</v>
      </c>
      <c r="EW959">
        <v>31.98</v>
      </c>
      <c r="EX959">
        <v>0.47</v>
      </c>
      <c r="EY959">
        <v>0</v>
      </c>
      <c r="FQ959">
        <v>0</v>
      </c>
      <c r="FR959">
        <f t="shared" si="875"/>
        <v>0</v>
      </c>
      <c r="FS959">
        <v>0</v>
      </c>
      <c r="FT959" t="s">
        <v>27</v>
      </c>
      <c r="FU959" t="s">
        <v>28</v>
      </c>
      <c r="FX959">
        <v>90</v>
      </c>
      <c r="FY959">
        <v>59.5</v>
      </c>
      <c r="GA959" t="s">
        <v>3</v>
      </c>
      <c r="GD959">
        <v>1</v>
      </c>
      <c r="GF959">
        <v>1906941050</v>
      </c>
      <c r="GG959">
        <v>2</v>
      </c>
      <c r="GH959">
        <v>1</v>
      </c>
      <c r="GI959">
        <v>-2</v>
      </c>
      <c r="GJ959">
        <v>0</v>
      </c>
      <c r="GK959">
        <v>0</v>
      </c>
      <c r="GL959">
        <f t="shared" si="876"/>
        <v>0</v>
      </c>
      <c r="GM959">
        <f t="shared" si="877"/>
        <v>536.88</v>
      </c>
      <c r="GN959">
        <f t="shared" si="878"/>
        <v>536.88</v>
      </c>
      <c r="GO959">
        <f t="shared" si="879"/>
        <v>0</v>
      </c>
      <c r="GP959">
        <f t="shared" si="880"/>
        <v>0</v>
      </c>
      <c r="GR959">
        <v>0</v>
      </c>
      <c r="GS959">
        <v>3</v>
      </c>
      <c r="GT959">
        <v>0</v>
      </c>
      <c r="GU959" t="s">
        <v>3</v>
      </c>
      <c r="GV959">
        <f t="shared" si="881"/>
        <v>0</v>
      </c>
      <c r="GW959">
        <v>1</v>
      </c>
      <c r="GX959">
        <f t="shared" si="882"/>
        <v>0</v>
      </c>
      <c r="HA959">
        <v>0</v>
      </c>
      <c r="HB959">
        <v>0</v>
      </c>
      <c r="HC959">
        <f t="shared" si="883"/>
        <v>0</v>
      </c>
      <c r="IK959">
        <v>0</v>
      </c>
    </row>
    <row r="960" spans="1:255">
      <c r="A960" s="2">
        <v>17</v>
      </c>
      <c r="B960" s="2">
        <v>1</v>
      </c>
      <c r="C960" s="2"/>
      <c r="D960" s="2"/>
      <c r="E960" s="2" t="s">
        <v>475</v>
      </c>
      <c r="F960" s="2" t="s">
        <v>438</v>
      </c>
      <c r="G960" s="2" t="s">
        <v>439</v>
      </c>
      <c r="H960" s="2" t="s">
        <v>258</v>
      </c>
      <c r="I960" s="2">
        <f>ROUND(35*0.04*1.15,9)</f>
        <v>1.61</v>
      </c>
      <c r="J960" s="2">
        <v>0</v>
      </c>
      <c r="K960" s="2"/>
      <c r="L960" s="2"/>
      <c r="M960" s="2"/>
      <c r="N960" s="2"/>
      <c r="O960" s="2">
        <f t="shared" si="849"/>
        <v>3577.47</v>
      </c>
      <c r="P960" s="2">
        <f t="shared" si="850"/>
        <v>3577.47</v>
      </c>
      <c r="Q960" s="2">
        <f t="shared" si="851"/>
        <v>0</v>
      </c>
      <c r="R960" s="2">
        <f t="shared" si="852"/>
        <v>0</v>
      </c>
      <c r="S960" s="2">
        <f t="shared" si="853"/>
        <v>0</v>
      </c>
      <c r="T960" s="2">
        <f t="shared" si="854"/>
        <v>0</v>
      </c>
      <c r="U960" s="2">
        <f t="shared" si="855"/>
        <v>0</v>
      </c>
      <c r="V960" s="2">
        <f t="shared" si="856"/>
        <v>0</v>
      </c>
      <c r="W960" s="2">
        <f t="shared" si="857"/>
        <v>0</v>
      </c>
      <c r="X960" s="2">
        <f t="shared" si="858"/>
        <v>0</v>
      </c>
      <c r="Y960" s="2">
        <f t="shared" si="859"/>
        <v>0</v>
      </c>
      <c r="Z960" s="2"/>
      <c r="AA960" s="2">
        <v>33304975</v>
      </c>
      <c r="AB960" s="2">
        <f t="shared" si="860"/>
        <v>2222.0300000000002</v>
      </c>
      <c r="AC960" s="2">
        <f t="shared" si="861"/>
        <v>2222.0300000000002</v>
      </c>
      <c r="AD960" s="2">
        <f>ROUND((((ET960)-(EU960))+AE960),2)</f>
        <v>0</v>
      </c>
      <c r="AE960" s="2">
        <f>ROUND((EU960),2)</f>
        <v>0</v>
      </c>
      <c r="AF960" s="2">
        <f>ROUND((EV960),2)</f>
        <v>0</v>
      </c>
      <c r="AG960" s="2">
        <f t="shared" si="862"/>
        <v>0</v>
      </c>
      <c r="AH960" s="2">
        <f>(EW960)</f>
        <v>0</v>
      </c>
      <c r="AI960" s="2">
        <f>(EX960)</f>
        <v>0</v>
      </c>
      <c r="AJ960" s="2">
        <f t="shared" si="863"/>
        <v>0</v>
      </c>
      <c r="AK960" s="2">
        <v>2222.0300000000002</v>
      </c>
      <c r="AL960" s="2">
        <v>2222.0300000000002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1</v>
      </c>
      <c r="AW960" s="2">
        <v>1</v>
      </c>
      <c r="AX960" s="2"/>
      <c r="AY960" s="2"/>
      <c r="AZ960" s="2">
        <v>1</v>
      </c>
      <c r="BA960" s="2">
        <v>1</v>
      </c>
      <c r="BB960" s="2">
        <v>1</v>
      </c>
      <c r="BC960" s="2">
        <v>1</v>
      </c>
      <c r="BD960" s="2" t="s">
        <v>3</v>
      </c>
      <c r="BE960" s="2" t="s">
        <v>3</v>
      </c>
      <c r="BF960" s="2" t="s">
        <v>3</v>
      </c>
      <c r="BG960" s="2" t="s">
        <v>3</v>
      </c>
      <c r="BH960" s="2">
        <v>3</v>
      </c>
      <c r="BI960" s="2">
        <v>1</v>
      </c>
      <c r="BJ960" s="2" t="s">
        <v>440</v>
      </c>
      <c r="BK960" s="2"/>
      <c r="BL960" s="2"/>
      <c r="BM960" s="2">
        <v>500001</v>
      </c>
      <c r="BN960" s="2">
        <v>0</v>
      </c>
      <c r="BO960" s="2" t="s">
        <v>3</v>
      </c>
      <c r="BP960" s="2">
        <v>0</v>
      </c>
      <c r="BQ960" s="2">
        <v>8</v>
      </c>
      <c r="BR960" s="2">
        <v>0</v>
      </c>
      <c r="BS960" s="2">
        <v>1</v>
      </c>
      <c r="BT960" s="2">
        <v>1</v>
      </c>
      <c r="BU960" s="2">
        <v>1</v>
      </c>
      <c r="BV960" s="2">
        <v>1</v>
      </c>
      <c r="BW960" s="2">
        <v>1</v>
      </c>
      <c r="BX960" s="2">
        <v>1</v>
      </c>
      <c r="BY960" s="2" t="s">
        <v>3</v>
      </c>
      <c r="BZ960" s="2">
        <v>0</v>
      </c>
      <c r="CA960" s="2">
        <v>0</v>
      </c>
      <c r="CB960" s="2"/>
      <c r="CC960" s="2"/>
      <c r="CD960" s="2"/>
      <c r="CE960" s="2">
        <v>0</v>
      </c>
      <c r="CF960" s="2">
        <v>0</v>
      </c>
      <c r="CG960" s="2">
        <v>0</v>
      </c>
      <c r="CH960" s="2"/>
      <c r="CI960" s="2"/>
      <c r="CJ960" s="2"/>
      <c r="CK960" s="2"/>
      <c r="CL960" s="2"/>
      <c r="CM960" s="2">
        <v>0</v>
      </c>
      <c r="CN960" s="2" t="s">
        <v>3</v>
      </c>
      <c r="CO960" s="2">
        <v>0</v>
      </c>
      <c r="CP960" s="2">
        <f t="shared" si="864"/>
        <v>3577.47</v>
      </c>
      <c r="CQ960" s="2">
        <f t="shared" si="865"/>
        <v>2222.0300000000002</v>
      </c>
      <c r="CR960" s="2">
        <f t="shared" si="866"/>
        <v>0</v>
      </c>
      <c r="CS960" s="2">
        <f t="shared" si="867"/>
        <v>0</v>
      </c>
      <c r="CT960" s="2">
        <f t="shared" si="868"/>
        <v>0</v>
      </c>
      <c r="CU960" s="2">
        <f t="shared" si="869"/>
        <v>0</v>
      </c>
      <c r="CV960" s="2">
        <f t="shared" si="870"/>
        <v>0</v>
      </c>
      <c r="CW960" s="2">
        <f t="shared" si="871"/>
        <v>0</v>
      </c>
      <c r="CX960" s="2">
        <f t="shared" si="872"/>
        <v>0</v>
      </c>
      <c r="CY960" s="2">
        <f t="shared" si="873"/>
        <v>0</v>
      </c>
      <c r="CZ960" s="2">
        <f t="shared" si="874"/>
        <v>0</v>
      </c>
      <c r="DA960" s="2"/>
      <c r="DB960" s="2"/>
      <c r="DC960" s="2" t="s">
        <v>3</v>
      </c>
      <c r="DD960" s="2" t="s">
        <v>3</v>
      </c>
      <c r="DE960" s="2" t="s">
        <v>3</v>
      </c>
      <c r="DF960" s="2" t="s">
        <v>3</v>
      </c>
      <c r="DG960" s="2" t="s">
        <v>3</v>
      </c>
      <c r="DH960" s="2" t="s">
        <v>3</v>
      </c>
      <c r="DI960" s="2" t="s">
        <v>3</v>
      </c>
      <c r="DJ960" s="2" t="s">
        <v>3</v>
      </c>
      <c r="DK960" s="2" t="s">
        <v>3</v>
      </c>
      <c r="DL960" s="2" t="s">
        <v>3</v>
      </c>
      <c r="DM960" s="2" t="s">
        <v>3</v>
      </c>
      <c r="DN960" s="2">
        <v>0</v>
      </c>
      <c r="DO960" s="2">
        <v>0</v>
      </c>
      <c r="DP960" s="2">
        <v>1</v>
      </c>
      <c r="DQ960" s="2">
        <v>1</v>
      </c>
      <c r="DR960" s="2"/>
      <c r="DS960" s="2"/>
      <c r="DT960" s="2"/>
      <c r="DU960" s="2">
        <v>1007</v>
      </c>
      <c r="DV960" s="2" t="s">
        <v>258</v>
      </c>
      <c r="DW960" s="2" t="s">
        <v>258</v>
      </c>
      <c r="DX960" s="2">
        <v>1</v>
      </c>
      <c r="DY960" s="2"/>
      <c r="DZ960" s="2"/>
      <c r="EA960" s="2"/>
      <c r="EB960" s="2"/>
      <c r="EC960" s="2"/>
      <c r="ED960" s="2"/>
      <c r="EE960" s="2">
        <v>31102119</v>
      </c>
      <c r="EF960" s="2">
        <v>8</v>
      </c>
      <c r="EG960" s="2" t="s">
        <v>34</v>
      </c>
      <c r="EH960" s="2">
        <v>0</v>
      </c>
      <c r="EI960" s="2" t="s">
        <v>3</v>
      </c>
      <c r="EJ960" s="2">
        <v>1</v>
      </c>
      <c r="EK960" s="2">
        <v>500001</v>
      </c>
      <c r="EL960" s="2" t="s">
        <v>35</v>
      </c>
      <c r="EM960" s="2" t="s">
        <v>36</v>
      </c>
      <c r="EN960" s="2"/>
      <c r="EO960" s="2" t="s">
        <v>3</v>
      </c>
      <c r="EP960" s="2"/>
      <c r="EQ960" s="2">
        <v>0</v>
      </c>
      <c r="ER960" s="2">
        <v>2222.0300000000002</v>
      </c>
      <c r="ES960" s="2">
        <v>2222.0300000000002</v>
      </c>
      <c r="ET960" s="2">
        <v>0</v>
      </c>
      <c r="EU960" s="2">
        <v>0</v>
      </c>
      <c r="EV960" s="2">
        <v>0</v>
      </c>
      <c r="EW960" s="2">
        <v>0</v>
      </c>
      <c r="EX960" s="2">
        <v>0</v>
      </c>
      <c r="EY960" s="2">
        <v>0</v>
      </c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>
        <v>0</v>
      </c>
      <c r="FR960" s="2">
        <f t="shared" si="875"/>
        <v>0</v>
      </c>
      <c r="FS960" s="2">
        <v>0</v>
      </c>
      <c r="FT960" s="2"/>
      <c r="FU960" s="2"/>
      <c r="FV960" s="2"/>
      <c r="FW960" s="2"/>
      <c r="FX960" s="2">
        <v>0</v>
      </c>
      <c r="FY960" s="2">
        <v>0</v>
      </c>
      <c r="FZ960" s="2"/>
      <c r="GA960" s="2" t="s">
        <v>3</v>
      </c>
      <c r="GB960" s="2"/>
      <c r="GC960" s="2"/>
      <c r="GD960" s="2">
        <v>1</v>
      </c>
      <c r="GE960" s="2"/>
      <c r="GF960" s="2">
        <v>2051966677</v>
      </c>
      <c r="GG960" s="2">
        <v>2</v>
      </c>
      <c r="GH960" s="2">
        <v>1</v>
      </c>
      <c r="GI960" s="2">
        <v>-2</v>
      </c>
      <c r="GJ960" s="2">
        <v>0</v>
      </c>
      <c r="GK960" s="2">
        <v>0</v>
      </c>
      <c r="GL960" s="2">
        <f t="shared" si="876"/>
        <v>0</v>
      </c>
      <c r="GM960" s="2">
        <f t="shared" si="877"/>
        <v>3577.47</v>
      </c>
      <c r="GN960" s="2">
        <f t="shared" si="878"/>
        <v>3577.47</v>
      </c>
      <c r="GO960" s="2">
        <f t="shared" si="879"/>
        <v>0</v>
      </c>
      <c r="GP960" s="2">
        <f t="shared" si="880"/>
        <v>0</v>
      </c>
      <c r="GQ960" s="2"/>
      <c r="GR960" s="2">
        <v>0</v>
      </c>
      <c r="GS960" s="2">
        <v>3</v>
      </c>
      <c r="GT960" s="2">
        <v>0</v>
      </c>
      <c r="GU960" s="2" t="s">
        <v>3</v>
      </c>
      <c r="GV960" s="2">
        <f t="shared" si="881"/>
        <v>0</v>
      </c>
      <c r="GW960" s="2">
        <v>1</v>
      </c>
      <c r="GX960" s="2">
        <f t="shared" si="882"/>
        <v>0</v>
      </c>
      <c r="GY960" s="2"/>
      <c r="GZ960" s="2"/>
      <c r="HA960" s="2">
        <v>0</v>
      </c>
      <c r="HB960" s="2">
        <v>0</v>
      </c>
      <c r="HC960" s="2">
        <f t="shared" si="883"/>
        <v>0</v>
      </c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>
        <v>0</v>
      </c>
      <c r="IL960" s="2"/>
      <c r="IM960" s="2"/>
      <c r="IN960" s="2"/>
      <c r="IO960" s="2"/>
      <c r="IP960" s="2"/>
      <c r="IQ960" s="2"/>
      <c r="IR960" s="2"/>
      <c r="IS960" s="2"/>
      <c r="IT960" s="2"/>
      <c r="IU960" s="2"/>
    </row>
    <row r="961" spans="1:255">
      <c r="A961">
        <v>17</v>
      </c>
      <c r="B961">
        <v>1</v>
      </c>
      <c r="E961" t="s">
        <v>475</v>
      </c>
      <c r="F961" t="s">
        <v>438</v>
      </c>
      <c r="G961" t="s">
        <v>439</v>
      </c>
      <c r="H961" t="s">
        <v>258</v>
      </c>
      <c r="I961">
        <f>ROUND(35*0.04*1.15,9)</f>
        <v>1.61</v>
      </c>
      <c r="J961">
        <v>0</v>
      </c>
      <c r="O961">
        <f t="shared" si="849"/>
        <v>3577.47</v>
      </c>
      <c r="P961">
        <f t="shared" si="850"/>
        <v>3577.47</v>
      </c>
      <c r="Q961">
        <f t="shared" si="851"/>
        <v>0</v>
      </c>
      <c r="R961">
        <f t="shared" si="852"/>
        <v>0</v>
      </c>
      <c r="S961">
        <f t="shared" si="853"/>
        <v>0</v>
      </c>
      <c r="T961">
        <f t="shared" si="854"/>
        <v>0</v>
      </c>
      <c r="U961">
        <f t="shared" si="855"/>
        <v>0</v>
      </c>
      <c r="V961">
        <f t="shared" si="856"/>
        <v>0</v>
      </c>
      <c r="W961">
        <f t="shared" si="857"/>
        <v>0</v>
      </c>
      <c r="X961">
        <f t="shared" si="858"/>
        <v>0</v>
      </c>
      <c r="Y961">
        <f t="shared" si="859"/>
        <v>0</v>
      </c>
      <c r="AA961">
        <v>33304960</v>
      </c>
      <c r="AB961">
        <f t="shared" si="860"/>
        <v>2222.0300000000002</v>
      </c>
      <c r="AC961">
        <f t="shared" si="861"/>
        <v>2222.0300000000002</v>
      </c>
      <c r="AD961">
        <f>ROUND((((ET961)-(EU961))+AE961),2)</f>
        <v>0</v>
      </c>
      <c r="AE961">
        <f>ROUND((EU961),2)</f>
        <v>0</v>
      </c>
      <c r="AF961">
        <f>ROUND((EV961),2)</f>
        <v>0</v>
      </c>
      <c r="AG961">
        <f t="shared" si="862"/>
        <v>0</v>
      </c>
      <c r="AH961">
        <f>(EW961)</f>
        <v>0</v>
      </c>
      <c r="AI961">
        <f>(EX961)</f>
        <v>0</v>
      </c>
      <c r="AJ961">
        <f t="shared" si="863"/>
        <v>0</v>
      </c>
      <c r="AK961">
        <v>2222.0300000000002</v>
      </c>
      <c r="AL961">
        <v>2222.0300000000002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1</v>
      </c>
      <c r="AW961">
        <v>1</v>
      </c>
      <c r="AZ961">
        <v>1</v>
      </c>
      <c r="BA961">
        <v>1</v>
      </c>
      <c r="BB961">
        <v>1</v>
      </c>
      <c r="BC961">
        <v>1</v>
      </c>
      <c r="BD961" t="s">
        <v>3</v>
      </c>
      <c r="BE961" t="s">
        <v>3</v>
      </c>
      <c r="BF961" t="s">
        <v>3</v>
      </c>
      <c r="BG961" t="s">
        <v>3</v>
      </c>
      <c r="BH961">
        <v>3</v>
      </c>
      <c r="BI961">
        <v>1</v>
      </c>
      <c r="BJ961" t="s">
        <v>440</v>
      </c>
      <c r="BM961">
        <v>500001</v>
      </c>
      <c r="BN961">
        <v>0</v>
      </c>
      <c r="BO961" t="s">
        <v>3</v>
      </c>
      <c r="BP961">
        <v>0</v>
      </c>
      <c r="BQ961">
        <v>8</v>
      </c>
      <c r="BR961">
        <v>0</v>
      </c>
      <c r="BS961">
        <v>1</v>
      </c>
      <c r="BT961">
        <v>1</v>
      </c>
      <c r="BU961">
        <v>1</v>
      </c>
      <c r="BV961">
        <v>1</v>
      </c>
      <c r="BW961">
        <v>1</v>
      </c>
      <c r="BX961">
        <v>1</v>
      </c>
      <c r="BY961" t="s">
        <v>3</v>
      </c>
      <c r="BZ961">
        <v>0</v>
      </c>
      <c r="CA961">
        <v>0</v>
      </c>
      <c r="CE961">
        <v>0</v>
      </c>
      <c r="CF961">
        <v>0</v>
      </c>
      <c r="CG961">
        <v>0</v>
      </c>
      <c r="CM961">
        <v>0</v>
      </c>
      <c r="CN961" t="s">
        <v>3</v>
      </c>
      <c r="CO961">
        <v>0</v>
      </c>
      <c r="CP961">
        <f t="shared" si="864"/>
        <v>3577.47</v>
      </c>
      <c r="CQ961">
        <f t="shared" si="865"/>
        <v>2222.0300000000002</v>
      </c>
      <c r="CR961">
        <f t="shared" si="866"/>
        <v>0</v>
      </c>
      <c r="CS961">
        <f t="shared" si="867"/>
        <v>0</v>
      </c>
      <c r="CT961">
        <f t="shared" si="868"/>
        <v>0</v>
      </c>
      <c r="CU961">
        <f t="shared" si="869"/>
        <v>0</v>
      </c>
      <c r="CV961">
        <f t="shared" si="870"/>
        <v>0</v>
      </c>
      <c r="CW961">
        <f t="shared" si="871"/>
        <v>0</v>
      </c>
      <c r="CX961">
        <f t="shared" si="872"/>
        <v>0</v>
      </c>
      <c r="CY961">
        <f t="shared" si="873"/>
        <v>0</v>
      </c>
      <c r="CZ961">
        <f t="shared" si="874"/>
        <v>0</v>
      </c>
      <c r="DC961" t="s">
        <v>3</v>
      </c>
      <c r="DD961" t="s">
        <v>3</v>
      </c>
      <c r="DE961" t="s">
        <v>3</v>
      </c>
      <c r="DF961" t="s">
        <v>3</v>
      </c>
      <c r="DG961" t="s">
        <v>3</v>
      </c>
      <c r="DH961" t="s">
        <v>3</v>
      </c>
      <c r="DI961" t="s">
        <v>3</v>
      </c>
      <c r="DJ961" t="s">
        <v>3</v>
      </c>
      <c r="DK961" t="s">
        <v>3</v>
      </c>
      <c r="DL961" t="s">
        <v>3</v>
      </c>
      <c r="DM961" t="s">
        <v>3</v>
      </c>
      <c r="DN961">
        <v>0</v>
      </c>
      <c r="DO961">
        <v>0</v>
      </c>
      <c r="DP961">
        <v>1</v>
      </c>
      <c r="DQ961">
        <v>1</v>
      </c>
      <c r="DU961">
        <v>1007</v>
      </c>
      <c r="DV961" t="s">
        <v>258</v>
      </c>
      <c r="DW961" t="s">
        <v>258</v>
      </c>
      <c r="DX961">
        <v>1</v>
      </c>
      <c r="EE961">
        <v>31102119</v>
      </c>
      <c r="EF961">
        <v>8</v>
      </c>
      <c r="EG961" t="s">
        <v>34</v>
      </c>
      <c r="EH961">
        <v>0</v>
      </c>
      <c r="EI961" t="s">
        <v>3</v>
      </c>
      <c r="EJ961">
        <v>1</v>
      </c>
      <c r="EK961">
        <v>500001</v>
      </c>
      <c r="EL961" t="s">
        <v>35</v>
      </c>
      <c r="EM961" t="s">
        <v>36</v>
      </c>
      <c r="EO961" t="s">
        <v>3</v>
      </c>
      <c r="EQ961">
        <v>0</v>
      </c>
      <c r="ER961">
        <v>2222.0300000000002</v>
      </c>
      <c r="ES961">
        <v>2222.0300000000002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0</v>
      </c>
      <c r="FQ961">
        <v>0</v>
      </c>
      <c r="FR961">
        <f t="shared" si="875"/>
        <v>0</v>
      </c>
      <c r="FS961">
        <v>0</v>
      </c>
      <c r="FX961">
        <v>0</v>
      </c>
      <c r="FY961">
        <v>0</v>
      </c>
      <c r="GA961" t="s">
        <v>3</v>
      </c>
      <c r="GD961">
        <v>1</v>
      </c>
      <c r="GF961">
        <v>2051966677</v>
      </c>
      <c r="GG961">
        <v>2</v>
      </c>
      <c r="GH961">
        <v>1</v>
      </c>
      <c r="GI961">
        <v>-2</v>
      </c>
      <c r="GJ961">
        <v>0</v>
      </c>
      <c r="GK961">
        <v>0</v>
      </c>
      <c r="GL961">
        <f t="shared" si="876"/>
        <v>0</v>
      </c>
      <c r="GM961">
        <f t="shared" si="877"/>
        <v>3577.47</v>
      </c>
      <c r="GN961">
        <f t="shared" si="878"/>
        <v>3577.47</v>
      </c>
      <c r="GO961">
        <f t="shared" si="879"/>
        <v>0</v>
      </c>
      <c r="GP961">
        <f t="shared" si="880"/>
        <v>0</v>
      </c>
      <c r="GR961">
        <v>0</v>
      </c>
      <c r="GS961">
        <v>3</v>
      </c>
      <c r="GT961">
        <v>0</v>
      </c>
      <c r="GU961" t="s">
        <v>3</v>
      </c>
      <c r="GV961">
        <f t="shared" si="881"/>
        <v>0</v>
      </c>
      <c r="GW961">
        <v>1</v>
      </c>
      <c r="GX961">
        <f t="shared" si="882"/>
        <v>0</v>
      </c>
      <c r="HA961">
        <v>0</v>
      </c>
      <c r="HB961">
        <v>0</v>
      </c>
      <c r="HC961">
        <f t="shared" si="883"/>
        <v>0</v>
      </c>
      <c r="IK961">
        <v>0</v>
      </c>
    </row>
    <row r="962" spans="1:255">
      <c r="A962" s="2">
        <v>17</v>
      </c>
      <c r="B962" s="2">
        <v>1</v>
      </c>
      <c r="C962" s="2">
        <f>ROW(SmtRes!A921)</f>
        <v>921</v>
      </c>
      <c r="D962" s="2">
        <f>ROW(EtalonRes!A1076)</f>
        <v>1076</v>
      </c>
      <c r="E962" s="2" t="s">
        <v>476</v>
      </c>
      <c r="F962" s="2" t="s">
        <v>442</v>
      </c>
      <c r="G962" s="2" t="s">
        <v>443</v>
      </c>
      <c r="H962" s="2" t="s">
        <v>433</v>
      </c>
      <c r="I962" s="2">
        <f>ROUND((0.8+0.5)*2*6/100,9)</f>
        <v>0.156</v>
      </c>
      <c r="J962" s="2">
        <v>0</v>
      </c>
      <c r="K962" s="2"/>
      <c r="L962" s="2"/>
      <c r="M962" s="2"/>
      <c r="N962" s="2"/>
      <c r="O962" s="2">
        <f t="shared" si="849"/>
        <v>267.49</v>
      </c>
      <c r="P962" s="2">
        <f t="shared" si="850"/>
        <v>90.13</v>
      </c>
      <c r="Q962" s="2">
        <f t="shared" si="851"/>
        <v>25.18</v>
      </c>
      <c r="R962" s="2">
        <f t="shared" si="852"/>
        <v>2.2000000000000002</v>
      </c>
      <c r="S962" s="2">
        <f t="shared" si="853"/>
        <v>152.18</v>
      </c>
      <c r="T962" s="2">
        <f t="shared" si="854"/>
        <v>0</v>
      </c>
      <c r="U962" s="2">
        <f t="shared" si="855"/>
        <v>17.411846399999998</v>
      </c>
      <c r="V962" s="2">
        <f t="shared" si="856"/>
        <v>0.17784</v>
      </c>
      <c r="W962" s="2">
        <f t="shared" si="857"/>
        <v>0</v>
      </c>
      <c r="X962" s="2">
        <f t="shared" si="858"/>
        <v>177.54</v>
      </c>
      <c r="Y962" s="2">
        <f t="shared" si="859"/>
        <v>109.61</v>
      </c>
      <c r="Z962" s="2"/>
      <c r="AA962" s="2">
        <v>33304975</v>
      </c>
      <c r="AB962" s="2">
        <f t="shared" si="860"/>
        <v>1714.66</v>
      </c>
      <c r="AC962" s="2">
        <f t="shared" si="861"/>
        <v>577.76</v>
      </c>
      <c r="AD962" s="2">
        <f>ROUND((((((ET962*1.2)*1.25))-(((EU962*1.2)*1.25)))+AE962),2)</f>
        <v>161.38999999999999</v>
      </c>
      <c r="AE962" s="2">
        <f>ROUND((((EU962*1.2)*1.25)),2)</f>
        <v>14.12</v>
      </c>
      <c r="AF962" s="2">
        <f>ROUND((((EV962*1.2)*1.15)),2)</f>
        <v>975.51</v>
      </c>
      <c r="AG962" s="2">
        <f t="shared" si="862"/>
        <v>0</v>
      </c>
      <c r="AH962" s="2">
        <f>(((EW962*1.2)*1.15))</f>
        <v>111.61439999999999</v>
      </c>
      <c r="AI962" s="2">
        <f>(((EX962*1.2)*1.25))</f>
        <v>1.1399999999999999</v>
      </c>
      <c r="AJ962" s="2">
        <f t="shared" si="863"/>
        <v>0</v>
      </c>
      <c r="AK962" s="2">
        <v>1392.24</v>
      </c>
      <c r="AL962" s="2">
        <v>577.76</v>
      </c>
      <c r="AM962" s="2">
        <v>107.59</v>
      </c>
      <c r="AN962" s="2">
        <v>9.41</v>
      </c>
      <c r="AO962" s="2">
        <v>706.89</v>
      </c>
      <c r="AP962" s="2">
        <v>0</v>
      </c>
      <c r="AQ962" s="2">
        <v>80.88</v>
      </c>
      <c r="AR962" s="2">
        <v>0.76</v>
      </c>
      <c r="AS962" s="2">
        <v>0</v>
      </c>
      <c r="AT962" s="2">
        <v>115</v>
      </c>
      <c r="AU962" s="2">
        <v>71</v>
      </c>
      <c r="AV962" s="2">
        <v>1</v>
      </c>
      <c r="AW962" s="2">
        <v>1</v>
      </c>
      <c r="AX962" s="2"/>
      <c r="AY962" s="2"/>
      <c r="AZ962" s="2">
        <v>1</v>
      </c>
      <c r="BA962" s="2">
        <v>1</v>
      </c>
      <c r="BB962" s="2">
        <v>1</v>
      </c>
      <c r="BC962" s="2">
        <v>1</v>
      </c>
      <c r="BD962" s="2" t="s">
        <v>3</v>
      </c>
      <c r="BE962" s="2" t="s">
        <v>3</v>
      </c>
      <c r="BF962" s="2" t="s">
        <v>3</v>
      </c>
      <c r="BG962" s="2" t="s">
        <v>3</v>
      </c>
      <c r="BH962" s="2">
        <v>0</v>
      </c>
      <c r="BI962" s="2">
        <v>1</v>
      </c>
      <c r="BJ962" s="2" t="s">
        <v>444</v>
      </c>
      <c r="BK962" s="2"/>
      <c r="BL962" s="2"/>
      <c r="BM962" s="2">
        <v>20001</v>
      </c>
      <c r="BN962" s="2">
        <v>0</v>
      </c>
      <c r="BO962" s="2" t="s">
        <v>3</v>
      </c>
      <c r="BP962" s="2">
        <v>0</v>
      </c>
      <c r="BQ962" s="2">
        <v>2</v>
      </c>
      <c r="BR962" s="2">
        <v>0</v>
      </c>
      <c r="BS962" s="2">
        <v>1</v>
      </c>
      <c r="BT962" s="2">
        <v>1</v>
      </c>
      <c r="BU962" s="2">
        <v>1</v>
      </c>
      <c r="BV962" s="2">
        <v>1</v>
      </c>
      <c r="BW962" s="2">
        <v>1</v>
      </c>
      <c r="BX962" s="2">
        <v>1</v>
      </c>
      <c r="BY962" s="2" t="s">
        <v>3</v>
      </c>
      <c r="BZ962" s="2">
        <v>128</v>
      </c>
      <c r="CA962" s="2">
        <v>83</v>
      </c>
      <c r="CB962" s="2"/>
      <c r="CC962" s="2"/>
      <c r="CD962" s="2"/>
      <c r="CE962" s="2">
        <v>0</v>
      </c>
      <c r="CF962" s="2">
        <v>0</v>
      </c>
      <c r="CG962" s="2">
        <v>0</v>
      </c>
      <c r="CH962" s="2"/>
      <c r="CI962" s="2"/>
      <c r="CJ962" s="2"/>
      <c r="CK962" s="2"/>
      <c r="CL962" s="2"/>
      <c r="CM962" s="2">
        <v>0</v>
      </c>
      <c r="CN962" s="2" t="s">
        <v>954</v>
      </c>
      <c r="CO962" s="2">
        <v>0</v>
      </c>
      <c r="CP962" s="2">
        <f t="shared" si="864"/>
        <v>267.49</v>
      </c>
      <c r="CQ962" s="2">
        <f t="shared" si="865"/>
        <v>577.76</v>
      </c>
      <c r="CR962" s="2">
        <f t="shared" si="866"/>
        <v>161.38999999999999</v>
      </c>
      <c r="CS962" s="2">
        <f t="shared" si="867"/>
        <v>14.12</v>
      </c>
      <c r="CT962" s="2">
        <f t="shared" si="868"/>
        <v>975.51</v>
      </c>
      <c r="CU962" s="2">
        <f t="shared" si="869"/>
        <v>0</v>
      </c>
      <c r="CV962" s="2">
        <f t="shared" si="870"/>
        <v>111.61439999999999</v>
      </c>
      <c r="CW962" s="2">
        <f t="shared" si="871"/>
        <v>1.1399999999999999</v>
      </c>
      <c r="CX962" s="2">
        <f t="shared" si="872"/>
        <v>0</v>
      </c>
      <c r="CY962" s="2">
        <f t="shared" si="873"/>
        <v>177.53700000000001</v>
      </c>
      <c r="CZ962" s="2">
        <f t="shared" si="874"/>
        <v>109.60979999999999</v>
      </c>
      <c r="DA962" s="2"/>
      <c r="DB962" s="2"/>
      <c r="DC962" s="2" t="s">
        <v>3</v>
      </c>
      <c r="DD962" s="2" t="s">
        <v>3</v>
      </c>
      <c r="DE962" s="2" t="s">
        <v>21</v>
      </c>
      <c r="DF962" s="2" t="s">
        <v>21</v>
      </c>
      <c r="DG962" s="2" t="s">
        <v>22</v>
      </c>
      <c r="DH962" s="2" t="s">
        <v>3</v>
      </c>
      <c r="DI962" s="2" t="s">
        <v>22</v>
      </c>
      <c r="DJ962" s="2" t="s">
        <v>21</v>
      </c>
      <c r="DK962" s="2" t="s">
        <v>3</v>
      </c>
      <c r="DL962" s="2" t="s">
        <v>3</v>
      </c>
      <c r="DM962" s="2" t="s">
        <v>3</v>
      </c>
      <c r="DN962" s="2">
        <v>0</v>
      </c>
      <c r="DO962" s="2">
        <v>0</v>
      </c>
      <c r="DP962" s="2">
        <v>1</v>
      </c>
      <c r="DQ962" s="2">
        <v>1</v>
      </c>
      <c r="DR962" s="2"/>
      <c r="DS962" s="2"/>
      <c r="DT962" s="2"/>
      <c r="DU962" s="2">
        <v>1005</v>
      </c>
      <c r="DV962" s="2" t="s">
        <v>433</v>
      </c>
      <c r="DW962" s="2" t="s">
        <v>433</v>
      </c>
      <c r="DX962" s="2">
        <v>100</v>
      </c>
      <c r="DY962" s="2"/>
      <c r="DZ962" s="2"/>
      <c r="EA962" s="2"/>
      <c r="EB962" s="2"/>
      <c r="EC962" s="2"/>
      <c r="ED962" s="2"/>
      <c r="EE962" s="2">
        <v>31102217</v>
      </c>
      <c r="EF962" s="2">
        <v>2</v>
      </c>
      <c r="EG962" s="2" t="s">
        <v>23</v>
      </c>
      <c r="EH962" s="2">
        <v>0</v>
      </c>
      <c r="EI962" s="2" t="s">
        <v>3</v>
      </c>
      <c r="EJ962" s="2">
        <v>1</v>
      </c>
      <c r="EK962" s="2">
        <v>20001</v>
      </c>
      <c r="EL962" s="2" t="s">
        <v>24</v>
      </c>
      <c r="EM962" s="2" t="s">
        <v>25</v>
      </c>
      <c r="EN962" s="2"/>
      <c r="EO962" s="2" t="s">
        <v>26</v>
      </c>
      <c r="EP962" s="2"/>
      <c r="EQ962" s="2">
        <v>0</v>
      </c>
      <c r="ER962" s="2">
        <v>1392.24</v>
      </c>
      <c r="ES962" s="2">
        <v>577.76</v>
      </c>
      <c r="ET962" s="2">
        <v>107.59</v>
      </c>
      <c r="EU962" s="2">
        <v>9.41</v>
      </c>
      <c r="EV962" s="2">
        <v>706.89</v>
      </c>
      <c r="EW962" s="2">
        <v>80.88</v>
      </c>
      <c r="EX962" s="2">
        <v>0.76</v>
      </c>
      <c r="EY962" s="2">
        <v>0</v>
      </c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>
        <v>0</v>
      </c>
      <c r="FR962" s="2">
        <f t="shared" si="875"/>
        <v>0</v>
      </c>
      <c r="FS962" s="2">
        <v>0</v>
      </c>
      <c r="FT962" s="2" t="s">
        <v>27</v>
      </c>
      <c r="FU962" s="2" t="s">
        <v>28</v>
      </c>
      <c r="FV962" s="2"/>
      <c r="FW962" s="2"/>
      <c r="FX962" s="2">
        <v>115.2</v>
      </c>
      <c r="FY962" s="2">
        <v>70.55</v>
      </c>
      <c r="FZ962" s="2"/>
      <c r="GA962" s="2" t="s">
        <v>3</v>
      </c>
      <c r="GB962" s="2"/>
      <c r="GC962" s="2"/>
      <c r="GD962" s="2">
        <v>1</v>
      </c>
      <c r="GE962" s="2"/>
      <c r="GF962" s="2">
        <v>1852176229</v>
      </c>
      <c r="GG962" s="2">
        <v>2</v>
      </c>
      <c r="GH962" s="2">
        <v>1</v>
      </c>
      <c r="GI962" s="2">
        <v>-2</v>
      </c>
      <c r="GJ962" s="2">
        <v>0</v>
      </c>
      <c r="GK962" s="2">
        <v>0</v>
      </c>
      <c r="GL962" s="2">
        <f t="shared" si="876"/>
        <v>0</v>
      </c>
      <c r="GM962" s="2">
        <f t="shared" si="877"/>
        <v>554.64</v>
      </c>
      <c r="GN962" s="2">
        <f t="shared" si="878"/>
        <v>554.64</v>
      </c>
      <c r="GO962" s="2">
        <f t="shared" si="879"/>
        <v>0</v>
      </c>
      <c r="GP962" s="2">
        <f t="shared" si="880"/>
        <v>0</v>
      </c>
      <c r="GQ962" s="2"/>
      <c r="GR962" s="2">
        <v>0</v>
      </c>
      <c r="GS962" s="2">
        <v>3</v>
      </c>
      <c r="GT962" s="2">
        <v>0</v>
      </c>
      <c r="GU962" s="2" t="s">
        <v>3</v>
      </c>
      <c r="GV962" s="2">
        <f t="shared" si="881"/>
        <v>0</v>
      </c>
      <c r="GW962" s="2">
        <v>1</v>
      </c>
      <c r="GX962" s="2">
        <f t="shared" si="882"/>
        <v>0</v>
      </c>
      <c r="GY962" s="2"/>
      <c r="GZ962" s="2"/>
      <c r="HA962" s="2">
        <v>0</v>
      </c>
      <c r="HB962" s="2">
        <v>0</v>
      </c>
      <c r="HC962" s="2">
        <f t="shared" si="883"/>
        <v>0</v>
      </c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>
        <v>0</v>
      </c>
      <c r="IL962" s="2"/>
      <c r="IM962" s="2"/>
      <c r="IN962" s="2"/>
      <c r="IO962" s="2"/>
      <c r="IP962" s="2"/>
      <c r="IQ962" s="2"/>
      <c r="IR962" s="2"/>
      <c r="IS962" s="2"/>
      <c r="IT962" s="2"/>
      <c r="IU962" s="2"/>
    </row>
    <row r="963" spans="1:255">
      <c r="A963">
        <v>17</v>
      </c>
      <c r="B963">
        <v>1</v>
      </c>
      <c r="C963">
        <f>ROW(SmtRes!A932)</f>
        <v>932</v>
      </c>
      <c r="D963">
        <f>ROW(EtalonRes!A1092)</f>
        <v>1092</v>
      </c>
      <c r="E963" t="s">
        <v>476</v>
      </c>
      <c r="F963" t="s">
        <v>442</v>
      </c>
      <c r="G963" t="s">
        <v>443</v>
      </c>
      <c r="H963" t="s">
        <v>433</v>
      </c>
      <c r="I963">
        <f>ROUND((0.8+0.5)*2*6/100,9)</f>
        <v>0.156</v>
      </c>
      <c r="J963">
        <v>0</v>
      </c>
      <c r="O963">
        <f t="shared" si="849"/>
        <v>267.49</v>
      </c>
      <c r="P963">
        <f t="shared" si="850"/>
        <v>90.13</v>
      </c>
      <c r="Q963">
        <f t="shared" si="851"/>
        <v>25.18</v>
      </c>
      <c r="R963">
        <f t="shared" si="852"/>
        <v>2.2000000000000002</v>
      </c>
      <c r="S963">
        <f t="shared" si="853"/>
        <v>152.18</v>
      </c>
      <c r="T963">
        <f t="shared" si="854"/>
        <v>0</v>
      </c>
      <c r="U963">
        <f t="shared" si="855"/>
        <v>17.411846399999998</v>
      </c>
      <c r="V963">
        <f t="shared" si="856"/>
        <v>0.17784</v>
      </c>
      <c r="W963">
        <f t="shared" si="857"/>
        <v>0</v>
      </c>
      <c r="X963">
        <f t="shared" si="858"/>
        <v>177.54</v>
      </c>
      <c r="Y963">
        <f t="shared" si="859"/>
        <v>109.61</v>
      </c>
      <c r="AA963">
        <v>33304960</v>
      </c>
      <c r="AB963">
        <f t="shared" si="860"/>
        <v>1714.66</v>
      </c>
      <c r="AC963">
        <f t="shared" si="861"/>
        <v>577.76</v>
      </c>
      <c r="AD963">
        <f>ROUND((((((ET963*1.2)*1.25))-(((EU963*1.2)*1.25)))+AE963),2)</f>
        <v>161.38999999999999</v>
      </c>
      <c r="AE963">
        <f>ROUND((((EU963*1.2)*1.25)),2)</f>
        <v>14.12</v>
      </c>
      <c r="AF963">
        <f>ROUND((((EV963*1.2)*1.15)),2)</f>
        <v>975.51</v>
      </c>
      <c r="AG963">
        <f t="shared" si="862"/>
        <v>0</v>
      </c>
      <c r="AH963">
        <f>(((EW963*1.2)*1.15))</f>
        <v>111.61439999999999</v>
      </c>
      <c r="AI963">
        <f>(((EX963*1.2)*1.25))</f>
        <v>1.1399999999999999</v>
      </c>
      <c r="AJ963">
        <f t="shared" si="863"/>
        <v>0</v>
      </c>
      <c r="AK963">
        <v>1392.24</v>
      </c>
      <c r="AL963">
        <v>577.76</v>
      </c>
      <c r="AM963">
        <v>107.59</v>
      </c>
      <c r="AN963">
        <v>9.41</v>
      </c>
      <c r="AO963">
        <v>706.89</v>
      </c>
      <c r="AP963">
        <v>0</v>
      </c>
      <c r="AQ963">
        <v>80.88</v>
      </c>
      <c r="AR963">
        <v>0.76</v>
      </c>
      <c r="AS963">
        <v>0</v>
      </c>
      <c r="AT963">
        <v>115</v>
      </c>
      <c r="AU963">
        <v>71</v>
      </c>
      <c r="AV963">
        <v>1</v>
      </c>
      <c r="AW963">
        <v>1</v>
      </c>
      <c r="AZ963">
        <v>1</v>
      </c>
      <c r="BA963">
        <v>1</v>
      </c>
      <c r="BB963">
        <v>1</v>
      </c>
      <c r="BC963">
        <v>1</v>
      </c>
      <c r="BD963" t="s">
        <v>3</v>
      </c>
      <c r="BE963" t="s">
        <v>3</v>
      </c>
      <c r="BF963" t="s">
        <v>3</v>
      </c>
      <c r="BG963" t="s">
        <v>3</v>
      </c>
      <c r="BH963">
        <v>0</v>
      </c>
      <c r="BI963">
        <v>1</v>
      </c>
      <c r="BJ963" t="s">
        <v>444</v>
      </c>
      <c r="BM963">
        <v>20001</v>
      </c>
      <c r="BN963">
        <v>0</v>
      </c>
      <c r="BO963" t="s">
        <v>3</v>
      </c>
      <c r="BP963">
        <v>0</v>
      </c>
      <c r="BQ963">
        <v>2</v>
      </c>
      <c r="BR963">
        <v>0</v>
      </c>
      <c r="BS963">
        <v>1</v>
      </c>
      <c r="BT963">
        <v>1</v>
      </c>
      <c r="BU963">
        <v>1</v>
      </c>
      <c r="BV963">
        <v>1</v>
      </c>
      <c r="BW963">
        <v>1</v>
      </c>
      <c r="BX963">
        <v>1</v>
      </c>
      <c r="BY963" t="s">
        <v>3</v>
      </c>
      <c r="BZ963">
        <v>128</v>
      </c>
      <c r="CA963">
        <v>83</v>
      </c>
      <c r="CE963">
        <v>0</v>
      </c>
      <c r="CF963">
        <v>0</v>
      </c>
      <c r="CG963">
        <v>0</v>
      </c>
      <c r="CM963">
        <v>0</v>
      </c>
      <c r="CN963" t="s">
        <v>954</v>
      </c>
      <c r="CO963">
        <v>0</v>
      </c>
      <c r="CP963">
        <f t="shared" si="864"/>
        <v>267.49</v>
      </c>
      <c r="CQ963">
        <f t="shared" si="865"/>
        <v>577.76</v>
      </c>
      <c r="CR963">
        <f t="shared" si="866"/>
        <v>161.38999999999999</v>
      </c>
      <c r="CS963">
        <f t="shared" si="867"/>
        <v>14.12</v>
      </c>
      <c r="CT963">
        <f t="shared" si="868"/>
        <v>975.51</v>
      </c>
      <c r="CU963">
        <f t="shared" si="869"/>
        <v>0</v>
      </c>
      <c r="CV963">
        <f t="shared" si="870"/>
        <v>111.61439999999999</v>
      </c>
      <c r="CW963">
        <f t="shared" si="871"/>
        <v>1.1399999999999999</v>
      </c>
      <c r="CX963">
        <f t="shared" si="872"/>
        <v>0</v>
      </c>
      <c r="CY963">
        <f t="shared" si="873"/>
        <v>177.53700000000001</v>
      </c>
      <c r="CZ963">
        <f t="shared" si="874"/>
        <v>109.60979999999999</v>
      </c>
      <c r="DC963" t="s">
        <v>3</v>
      </c>
      <c r="DD963" t="s">
        <v>3</v>
      </c>
      <c r="DE963" t="s">
        <v>21</v>
      </c>
      <c r="DF963" t="s">
        <v>21</v>
      </c>
      <c r="DG963" t="s">
        <v>22</v>
      </c>
      <c r="DH963" t="s">
        <v>3</v>
      </c>
      <c r="DI963" t="s">
        <v>22</v>
      </c>
      <c r="DJ963" t="s">
        <v>21</v>
      </c>
      <c r="DK963" t="s">
        <v>3</v>
      </c>
      <c r="DL963" t="s">
        <v>3</v>
      </c>
      <c r="DM963" t="s">
        <v>3</v>
      </c>
      <c r="DN963">
        <v>0</v>
      </c>
      <c r="DO963">
        <v>0</v>
      </c>
      <c r="DP963">
        <v>1</v>
      </c>
      <c r="DQ963">
        <v>1</v>
      </c>
      <c r="DU963">
        <v>1005</v>
      </c>
      <c r="DV963" t="s">
        <v>433</v>
      </c>
      <c r="DW963" t="s">
        <v>433</v>
      </c>
      <c r="DX963">
        <v>100</v>
      </c>
      <c r="EE963">
        <v>31102217</v>
      </c>
      <c r="EF963">
        <v>2</v>
      </c>
      <c r="EG963" t="s">
        <v>23</v>
      </c>
      <c r="EH963">
        <v>0</v>
      </c>
      <c r="EI963" t="s">
        <v>3</v>
      </c>
      <c r="EJ963">
        <v>1</v>
      </c>
      <c r="EK963">
        <v>20001</v>
      </c>
      <c r="EL963" t="s">
        <v>24</v>
      </c>
      <c r="EM963" t="s">
        <v>25</v>
      </c>
      <c r="EO963" t="s">
        <v>26</v>
      </c>
      <c r="EQ963">
        <v>0</v>
      </c>
      <c r="ER963">
        <v>1392.24</v>
      </c>
      <c r="ES963">
        <v>577.76</v>
      </c>
      <c r="ET963">
        <v>107.59</v>
      </c>
      <c r="EU963">
        <v>9.41</v>
      </c>
      <c r="EV963">
        <v>706.89</v>
      </c>
      <c r="EW963">
        <v>80.88</v>
      </c>
      <c r="EX963">
        <v>0.76</v>
      </c>
      <c r="EY963">
        <v>0</v>
      </c>
      <c r="FQ963">
        <v>0</v>
      </c>
      <c r="FR963">
        <f t="shared" si="875"/>
        <v>0</v>
      </c>
      <c r="FS963">
        <v>0</v>
      </c>
      <c r="FT963" t="s">
        <v>27</v>
      </c>
      <c r="FU963" t="s">
        <v>28</v>
      </c>
      <c r="FX963">
        <v>115.2</v>
      </c>
      <c r="FY963">
        <v>70.55</v>
      </c>
      <c r="GA963" t="s">
        <v>3</v>
      </c>
      <c r="GD963">
        <v>1</v>
      </c>
      <c r="GF963">
        <v>1852176229</v>
      </c>
      <c r="GG963">
        <v>2</v>
      </c>
      <c r="GH963">
        <v>1</v>
      </c>
      <c r="GI963">
        <v>-2</v>
      </c>
      <c r="GJ963">
        <v>0</v>
      </c>
      <c r="GK963">
        <v>0</v>
      </c>
      <c r="GL963">
        <f t="shared" si="876"/>
        <v>0</v>
      </c>
      <c r="GM963">
        <f t="shared" si="877"/>
        <v>554.64</v>
      </c>
      <c r="GN963">
        <f t="shared" si="878"/>
        <v>554.64</v>
      </c>
      <c r="GO963">
        <f t="shared" si="879"/>
        <v>0</v>
      </c>
      <c r="GP963">
        <f t="shared" si="880"/>
        <v>0</v>
      </c>
      <c r="GR963">
        <v>0</v>
      </c>
      <c r="GS963">
        <v>3</v>
      </c>
      <c r="GT963">
        <v>0</v>
      </c>
      <c r="GU963" t="s">
        <v>3</v>
      </c>
      <c r="GV963">
        <f t="shared" si="881"/>
        <v>0</v>
      </c>
      <c r="GW963">
        <v>1</v>
      </c>
      <c r="GX963">
        <f t="shared" si="882"/>
        <v>0</v>
      </c>
      <c r="HA963">
        <v>0</v>
      </c>
      <c r="HB963">
        <v>0</v>
      </c>
      <c r="HC963">
        <f t="shared" si="883"/>
        <v>0</v>
      </c>
      <c r="IK963">
        <v>0</v>
      </c>
    </row>
    <row r="964" spans="1:255">
      <c r="A964" s="2">
        <v>17</v>
      </c>
      <c r="B964" s="2">
        <v>1</v>
      </c>
      <c r="C964" s="2"/>
      <c r="D964" s="2"/>
      <c r="E964" s="2" t="s">
        <v>477</v>
      </c>
      <c r="F964" s="2" t="s">
        <v>478</v>
      </c>
      <c r="G964" s="2" t="s">
        <v>479</v>
      </c>
      <c r="H964" s="2" t="s">
        <v>47</v>
      </c>
      <c r="I964" s="2">
        <v>15.6</v>
      </c>
      <c r="J964" s="2">
        <v>0</v>
      </c>
      <c r="K964" s="2"/>
      <c r="L964" s="2"/>
      <c r="M964" s="2"/>
      <c r="N964" s="2"/>
      <c r="O964" s="2">
        <f t="shared" si="849"/>
        <v>2671.5</v>
      </c>
      <c r="P964" s="2">
        <f t="shared" si="850"/>
        <v>2671.5</v>
      </c>
      <c r="Q964" s="2">
        <f t="shared" si="851"/>
        <v>0</v>
      </c>
      <c r="R964" s="2">
        <f t="shared" si="852"/>
        <v>0</v>
      </c>
      <c r="S964" s="2">
        <f t="shared" si="853"/>
        <v>0</v>
      </c>
      <c r="T964" s="2">
        <f t="shared" si="854"/>
        <v>0</v>
      </c>
      <c r="U964" s="2">
        <f t="shared" si="855"/>
        <v>0</v>
      </c>
      <c r="V964" s="2">
        <f t="shared" si="856"/>
        <v>0</v>
      </c>
      <c r="W964" s="2">
        <f t="shared" si="857"/>
        <v>0</v>
      </c>
      <c r="X964" s="2">
        <f t="shared" si="858"/>
        <v>0</v>
      </c>
      <c r="Y964" s="2">
        <f t="shared" si="859"/>
        <v>0</v>
      </c>
      <c r="Z964" s="2"/>
      <c r="AA964" s="2">
        <v>33304975</v>
      </c>
      <c r="AB964" s="2">
        <f t="shared" si="860"/>
        <v>171.25</v>
      </c>
      <c r="AC964" s="2">
        <f t="shared" si="861"/>
        <v>171.25</v>
      </c>
      <c r="AD964" s="2">
        <f>ROUND((((ET964)-(EU964))+AE964),2)</f>
        <v>0</v>
      </c>
      <c r="AE964" s="2">
        <f>ROUND((EU964),2)</f>
        <v>0</v>
      </c>
      <c r="AF964" s="2">
        <f>ROUND((EV964),2)</f>
        <v>0</v>
      </c>
      <c r="AG964" s="2">
        <f t="shared" si="862"/>
        <v>0</v>
      </c>
      <c r="AH964" s="2">
        <f>(EW964)</f>
        <v>0</v>
      </c>
      <c r="AI964" s="2">
        <f>(EX964)</f>
        <v>0</v>
      </c>
      <c r="AJ964" s="2">
        <f t="shared" si="863"/>
        <v>0</v>
      </c>
      <c r="AK964" s="2">
        <v>171.25</v>
      </c>
      <c r="AL964" s="2">
        <v>171.25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1</v>
      </c>
      <c r="AW964" s="2">
        <v>1</v>
      </c>
      <c r="AX964" s="2"/>
      <c r="AY964" s="2"/>
      <c r="AZ964" s="2">
        <v>1</v>
      </c>
      <c r="BA964" s="2">
        <v>1</v>
      </c>
      <c r="BB964" s="2">
        <v>1</v>
      </c>
      <c r="BC964" s="2">
        <v>1</v>
      </c>
      <c r="BD964" s="2" t="s">
        <v>3</v>
      </c>
      <c r="BE964" s="2" t="s">
        <v>3</v>
      </c>
      <c r="BF964" s="2" t="s">
        <v>3</v>
      </c>
      <c r="BG964" s="2" t="s">
        <v>3</v>
      </c>
      <c r="BH964" s="2">
        <v>3</v>
      </c>
      <c r="BI964" s="2">
        <v>1</v>
      </c>
      <c r="BJ964" s="2" t="s">
        <v>480</v>
      </c>
      <c r="BK964" s="2"/>
      <c r="BL964" s="2"/>
      <c r="BM964" s="2">
        <v>500001</v>
      </c>
      <c r="BN964" s="2">
        <v>0</v>
      </c>
      <c r="BO964" s="2" t="s">
        <v>3</v>
      </c>
      <c r="BP964" s="2">
        <v>0</v>
      </c>
      <c r="BQ964" s="2">
        <v>8</v>
      </c>
      <c r="BR964" s="2">
        <v>0</v>
      </c>
      <c r="BS964" s="2">
        <v>1</v>
      </c>
      <c r="BT964" s="2">
        <v>1</v>
      </c>
      <c r="BU964" s="2">
        <v>1</v>
      </c>
      <c r="BV964" s="2">
        <v>1</v>
      </c>
      <c r="BW964" s="2">
        <v>1</v>
      </c>
      <c r="BX964" s="2">
        <v>1</v>
      </c>
      <c r="BY964" s="2" t="s">
        <v>3</v>
      </c>
      <c r="BZ964" s="2">
        <v>0</v>
      </c>
      <c r="CA964" s="2">
        <v>0</v>
      </c>
      <c r="CB964" s="2"/>
      <c r="CC964" s="2"/>
      <c r="CD964" s="2"/>
      <c r="CE964" s="2">
        <v>0</v>
      </c>
      <c r="CF964" s="2">
        <v>0</v>
      </c>
      <c r="CG964" s="2">
        <v>0</v>
      </c>
      <c r="CH964" s="2"/>
      <c r="CI964" s="2"/>
      <c r="CJ964" s="2"/>
      <c r="CK964" s="2"/>
      <c r="CL964" s="2"/>
      <c r="CM964" s="2">
        <v>0</v>
      </c>
      <c r="CN964" s="2" t="s">
        <v>3</v>
      </c>
      <c r="CO964" s="2">
        <v>0</v>
      </c>
      <c r="CP964" s="2">
        <f t="shared" si="864"/>
        <v>2671.5</v>
      </c>
      <c r="CQ964" s="2">
        <f t="shared" si="865"/>
        <v>171.25</v>
      </c>
      <c r="CR964" s="2">
        <f t="shared" si="866"/>
        <v>0</v>
      </c>
      <c r="CS964" s="2">
        <f t="shared" si="867"/>
        <v>0</v>
      </c>
      <c r="CT964" s="2">
        <f t="shared" si="868"/>
        <v>0</v>
      </c>
      <c r="CU964" s="2">
        <f t="shared" si="869"/>
        <v>0</v>
      </c>
      <c r="CV964" s="2">
        <f t="shared" si="870"/>
        <v>0</v>
      </c>
      <c r="CW964" s="2">
        <f t="shared" si="871"/>
        <v>0</v>
      </c>
      <c r="CX964" s="2">
        <f t="shared" si="872"/>
        <v>0</v>
      </c>
      <c r="CY964" s="2">
        <f t="shared" si="873"/>
        <v>0</v>
      </c>
      <c r="CZ964" s="2">
        <f t="shared" si="874"/>
        <v>0</v>
      </c>
      <c r="DA964" s="2"/>
      <c r="DB964" s="2"/>
      <c r="DC964" s="2" t="s">
        <v>3</v>
      </c>
      <c r="DD964" s="2" t="s">
        <v>3</v>
      </c>
      <c r="DE964" s="2" t="s">
        <v>3</v>
      </c>
      <c r="DF964" s="2" t="s">
        <v>3</v>
      </c>
      <c r="DG964" s="2" t="s">
        <v>3</v>
      </c>
      <c r="DH964" s="2" t="s">
        <v>3</v>
      </c>
      <c r="DI964" s="2" t="s">
        <v>3</v>
      </c>
      <c r="DJ964" s="2" t="s">
        <v>3</v>
      </c>
      <c r="DK964" s="2" t="s">
        <v>3</v>
      </c>
      <c r="DL964" s="2" t="s">
        <v>3</v>
      </c>
      <c r="DM964" s="2" t="s">
        <v>3</v>
      </c>
      <c r="DN964" s="2">
        <v>0</v>
      </c>
      <c r="DO964" s="2">
        <v>0</v>
      </c>
      <c r="DP964" s="2">
        <v>1</v>
      </c>
      <c r="DQ964" s="2">
        <v>1</v>
      </c>
      <c r="DR964" s="2"/>
      <c r="DS964" s="2"/>
      <c r="DT964" s="2"/>
      <c r="DU964" s="2">
        <v>1005</v>
      </c>
      <c r="DV964" s="2" t="s">
        <v>47</v>
      </c>
      <c r="DW964" s="2" t="s">
        <v>47</v>
      </c>
      <c r="DX964" s="2">
        <v>1</v>
      </c>
      <c r="DY964" s="2"/>
      <c r="DZ964" s="2"/>
      <c r="EA964" s="2"/>
      <c r="EB964" s="2"/>
      <c r="EC964" s="2"/>
      <c r="ED964" s="2"/>
      <c r="EE964" s="2">
        <v>31102119</v>
      </c>
      <c r="EF964" s="2">
        <v>8</v>
      </c>
      <c r="EG964" s="2" t="s">
        <v>34</v>
      </c>
      <c r="EH964" s="2">
        <v>0</v>
      </c>
      <c r="EI964" s="2" t="s">
        <v>3</v>
      </c>
      <c r="EJ964" s="2">
        <v>1</v>
      </c>
      <c r="EK964" s="2">
        <v>500001</v>
      </c>
      <c r="EL964" s="2" t="s">
        <v>35</v>
      </c>
      <c r="EM964" s="2" t="s">
        <v>36</v>
      </c>
      <c r="EN964" s="2"/>
      <c r="EO964" s="2" t="s">
        <v>3</v>
      </c>
      <c r="EP964" s="2"/>
      <c r="EQ964" s="2">
        <v>0</v>
      </c>
      <c r="ER964" s="2">
        <v>171.25</v>
      </c>
      <c r="ES964" s="2">
        <v>171.25</v>
      </c>
      <c r="ET964" s="2">
        <v>0</v>
      </c>
      <c r="EU964" s="2">
        <v>0</v>
      </c>
      <c r="EV964" s="2">
        <v>0</v>
      </c>
      <c r="EW964" s="2">
        <v>0</v>
      </c>
      <c r="EX964" s="2">
        <v>0</v>
      </c>
      <c r="EY964" s="2">
        <v>0</v>
      </c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>
        <v>0</v>
      </c>
      <c r="FR964" s="2">
        <f t="shared" si="875"/>
        <v>0</v>
      </c>
      <c r="FS964" s="2">
        <v>0</v>
      </c>
      <c r="FT964" s="2"/>
      <c r="FU964" s="2"/>
      <c r="FV964" s="2"/>
      <c r="FW964" s="2"/>
      <c r="FX964" s="2">
        <v>0</v>
      </c>
      <c r="FY964" s="2">
        <v>0</v>
      </c>
      <c r="FZ964" s="2"/>
      <c r="GA964" s="2" t="s">
        <v>3</v>
      </c>
      <c r="GB964" s="2"/>
      <c r="GC964" s="2"/>
      <c r="GD964" s="2">
        <v>1</v>
      </c>
      <c r="GE964" s="2"/>
      <c r="GF964" s="2">
        <v>1920270359</v>
      </c>
      <c r="GG964" s="2">
        <v>2</v>
      </c>
      <c r="GH964" s="2">
        <v>1</v>
      </c>
      <c r="GI964" s="2">
        <v>-2</v>
      </c>
      <c r="GJ964" s="2">
        <v>0</v>
      </c>
      <c r="GK964" s="2">
        <v>0</v>
      </c>
      <c r="GL964" s="2">
        <f t="shared" si="876"/>
        <v>0</v>
      </c>
      <c r="GM964" s="2">
        <f t="shared" si="877"/>
        <v>2671.5</v>
      </c>
      <c r="GN964" s="2">
        <f t="shared" si="878"/>
        <v>2671.5</v>
      </c>
      <c r="GO964" s="2">
        <f t="shared" si="879"/>
        <v>0</v>
      </c>
      <c r="GP964" s="2">
        <f t="shared" si="880"/>
        <v>0</v>
      </c>
      <c r="GQ964" s="2"/>
      <c r="GR964" s="2">
        <v>0</v>
      </c>
      <c r="GS964" s="2">
        <v>3</v>
      </c>
      <c r="GT964" s="2">
        <v>0</v>
      </c>
      <c r="GU964" s="2" t="s">
        <v>3</v>
      </c>
      <c r="GV964" s="2">
        <f t="shared" si="881"/>
        <v>0</v>
      </c>
      <c r="GW964" s="2">
        <v>1</v>
      </c>
      <c r="GX964" s="2">
        <f t="shared" si="882"/>
        <v>0</v>
      </c>
      <c r="GY964" s="2"/>
      <c r="GZ964" s="2"/>
      <c r="HA964" s="2">
        <v>0</v>
      </c>
      <c r="HB964" s="2">
        <v>0</v>
      </c>
      <c r="HC964" s="2">
        <f t="shared" si="883"/>
        <v>0</v>
      </c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>
        <v>0</v>
      </c>
      <c r="IL964" s="2"/>
      <c r="IM964" s="2"/>
      <c r="IN964" s="2"/>
      <c r="IO964" s="2"/>
      <c r="IP964" s="2"/>
      <c r="IQ964" s="2"/>
      <c r="IR964" s="2"/>
      <c r="IS964" s="2"/>
      <c r="IT964" s="2"/>
      <c r="IU964" s="2"/>
    </row>
    <row r="965" spans="1:255">
      <c r="A965">
        <v>17</v>
      </c>
      <c r="B965">
        <v>1</v>
      </c>
      <c r="E965" t="s">
        <v>477</v>
      </c>
      <c r="F965" t="s">
        <v>478</v>
      </c>
      <c r="G965" t="s">
        <v>479</v>
      </c>
      <c r="H965" t="s">
        <v>47</v>
      </c>
      <c r="I965">
        <v>15.6</v>
      </c>
      <c r="J965">
        <v>0</v>
      </c>
      <c r="O965">
        <f t="shared" si="849"/>
        <v>2671.5</v>
      </c>
      <c r="P965">
        <f t="shared" si="850"/>
        <v>2671.5</v>
      </c>
      <c r="Q965">
        <f t="shared" si="851"/>
        <v>0</v>
      </c>
      <c r="R965">
        <f t="shared" si="852"/>
        <v>0</v>
      </c>
      <c r="S965">
        <f t="shared" si="853"/>
        <v>0</v>
      </c>
      <c r="T965">
        <f t="shared" si="854"/>
        <v>0</v>
      </c>
      <c r="U965">
        <f t="shared" si="855"/>
        <v>0</v>
      </c>
      <c r="V965">
        <f t="shared" si="856"/>
        <v>0</v>
      </c>
      <c r="W965">
        <f t="shared" si="857"/>
        <v>0</v>
      </c>
      <c r="X965">
        <f t="shared" si="858"/>
        <v>0</v>
      </c>
      <c r="Y965">
        <f t="shared" si="859"/>
        <v>0</v>
      </c>
      <c r="AA965">
        <v>33304960</v>
      </c>
      <c r="AB965">
        <f t="shared" si="860"/>
        <v>171.25</v>
      </c>
      <c r="AC965">
        <f t="shared" si="861"/>
        <v>171.25</v>
      </c>
      <c r="AD965">
        <f>ROUND((((ET965)-(EU965))+AE965),2)</f>
        <v>0</v>
      </c>
      <c r="AE965">
        <f>ROUND((EU965),2)</f>
        <v>0</v>
      </c>
      <c r="AF965">
        <f>ROUND((EV965),2)</f>
        <v>0</v>
      </c>
      <c r="AG965">
        <f t="shared" si="862"/>
        <v>0</v>
      </c>
      <c r="AH965">
        <f>(EW965)</f>
        <v>0</v>
      </c>
      <c r="AI965">
        <f>(EX965)</f>
        <v>0</v>
      </c>
      <c r="AJ965">
        <f t="shared" si="863"/>
        <v>0</v>
      </c>
      <c r="AK965">
        <v>171.25</v>
      </c>
      <c r="AL965">
        <v>171.25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1</v>
      </c>
      <c r="AW965">
        <v>1</v>
      </c>
      <c r="AZ965">
        <v>1</v>
      </c>
      <c r="BA965">
        <v>1</v>
      </c>
      <c r="BB965">
        <v>1</v>
      </c>
      <c r="BC965">
        <v>1</v>
      </c>
      <c r="BD965" t="s">
        <v>3</v>
      </c>
      <c r="BE965" t="s">
        <v>3</v>
      </c>
      <c r="BF965" t="s">
        <v>3</v>
      </c>
      <c r="BG965" t="s">
        <v>3</v>
      </c>
      <c r="BH965">
        <v>3</v>
      </c>
      <c r="BI965">
        <v>1</v>
      </c>
      <c r="BJ965" t="s">
        <v>480</v>
      </c>
      <c r="BM965">
        <v>500001</v>
      </c>
      <c r="BN965">
        <v>0</v>
      </c>
      <c r="BO965" t="s">
        <v>3</v>
      </c>
      <c r="BP965">
        <v>0</v>
      </c>
      <c r="BQ965">
        <v>8</v>
      </c>
      <c r="BR965">
        <v>0</v>
      </c>
      <c r="BS965">
        <v>1</v>
      </c>
      <c r="BT965">
        <v>1</v>
      </c>
      <c r="BU965">
        <v>1</v>
      </c>
      <c r="BV965">
        <v>1</v>
      </c>
      <c r="BW965">
        <v>1</v>
      </c>
      <c r="BX965">
        <v>1</v>
      </c>
      <c r="BY965" t="s">
        <v>3</v>
      </c>
      <c r="BZ965">
        <v>0</v>
      </c>
      <c r="CA965">
        <v>0</v>
      </c>
      <c r="CE965">
        <v>0</v>
      </c>
      <c r="CF965">
        <v>0</v>
      </c>
      <c r="CG965">
        <v>0</v>
      </c>
      <c r="CM965">
        <v>0</v>
      </c>
      <c r="CN965" t="s">
        <v>3</v>
      </c>
      <c r="CO965">
        <v>0</v>
      </c>
      <c r="CP965">
        <f t="shared" si="864"/>
        <v>2671.5</v>
      </c>
      <c r="CQ965">
        <f t="shared" si="865"/>
        <v>171.25</v>
      </c>
      <c r="CR965">
        <f t="shared" si="866"/>
        <v>0</v>
      </c>
      <c r="CS965">
        <f t="shared" si="867"/>
        <v>0</v>
      </c>
      <c r="CT965">
        <f t="shared" si="868"/>
        <v>0</v>
      </c>
      <c r="CU965">
        <f t="shared" si="869"/>
        <v>0</v>
      </c>
      <c r="CV965">
        <f t="shared" si="870"/>
        <v>0</v>
      </c>
      <c r="CW965">
        <f t="shared" si="871"/>
        <v>0</v>
      </c>
      <c r="CX965">
        <f t="shared" si="872"/>
        <v>0</v>
      </c>
      <c r="CY965">
        <f t="shared" si="873"/>
        <v>0</v>
      </c>
      <c r="CZ965">
        <f t="shared" si="874"/>
        <v>0</v>
      </c>
      <c r="DC965" t="s">
        <v>3</v>
      </c>
      <c r="DD965" t="s">
        <v>3</v>
      </c>
      <c r="DE965" t="s">
        <v>3</v>
      </c>
      <c r="DF965" t="s">
        <v>3</v>
      </c>
      <c r="DG965" t="s">
        <v>3</v>
      </c>
      <c r="DH965" t="s">
        <v>3</v>
      </c>
      <c r="DI965" t="s">
        <v>3</v>
      </c>
      <c r="DJ965" t="s">
        <v>3</v>
      </c>
      <c r="DK965" t="s">
        <v>3</v>
      </c>
      <c r="DL965" t="s">
        <v>3</v>
      </c>
      <c r="DM965" t="s">
        <v>3</v>
      </c>
      <c r="DN965">
        <v>0</v>
      </c>
      <c r="DO965">
        <v>0</v>
      </c>
      <c r="DP965">
        <v>1</v>
      </c>
      <c r="DQ965">
        <v>1</v>
      </c>
      <c r="DU965">
        <v>1005</v>
      </c>
      <c r="DV965" t="s">
        <v>47</v>
      </c>
      <c r="DW965" t="s">
        <v>47</v>
      </c>
      <c r="DX965">
        <v>1</v>
      </c>
      <c r="EE965">
        <v>31102119</v>
      </c>
      <c r="EF965">
        <v>8</v>
      </c>
      <c r="EG965" t="s">
        <v>34</v>
      </c>
      <c r="EH965">
        <v>0</v>
      </c>
      <c r="EI965" t="s">
        <v>3</v>
      </c>
      <c r="EJ965">
        <v>1</v>
      </c>
      <c r="EK965">
        <v>500001</v>
      </c>
      <c r="EL965" t="s">
        <v>35</v>
      </c>
      <c r="EM965" t="s">
        <v>36</v>
      </c>
      <c r="EO965" t="s">
        <v>3</v>
      </c>
      <c r="EQ965">
        <v>0</v>
      </c>
      <c r="ER965">
        <v>171.25</v>
      </c>
      <c r="ES965">
        <v>171.25</v>
      </c>
      <c r="ET965">
        <v>0</v>
      </c>
      <c r="EU965">
        <v>0</v>
      </c>
      <c r="EV965">
        <v>0</v>
      </c>
      <c r="EW965">
        <v>0</v>
      </c>
      <c r="EX965">
        <v>0</v>
      </c>
      <c r="EY965">
        <v>0</v>
      </c>
      <c r="FQ965">
        <v>0</v>
      </c>
      <c r="FR965">
        <f t="shared" si="875"/>
        <v>0</v>
      </c>
      <c r="FS965">
        <v>0</v>
      </c>
      <c r="FX965">
        <v>0</v>
      </c>
      <c r="FY965">
        <v>0</v>
      </c>
      <c r="GA965" t="s">
        <v>3</v>
      </c>
      <c r="GD965">
        <v>1</v>
      </c>
      <c r="GF965">
        <v>1920270359</v>
      </c>
      <c r="GG965">
        <v>2</v>
      </c>
      <c r="GH965">
        <v>1</v>
      </c>
      <c r="GI965">
        <v>-2</v>
      </c>
      <c r="GJ965">
        <v>0</v>
      </c>
      <c r="GK965">
        <v>0</v>
      </c>
      <c r="GL965">
        <f t="shared" si="876"/>
        <v>0</v>
      </c>
      <c r="GM965">
        <f t="shared" si="877"/>
        <v>2671.5</v>
      </c>
      <c r="GN965">
        <f t="shared" si="878"/>
        <v>2671.5</v>
      </c>
      <c r="GO965">
        <f t="shared" si="879"/>
        <v>0</v>
      </c>
      <c r="GP965">
        <f t="shared" si="880"/>
        <v>0</v>
      </c>
      <c r="GR965">
        <v>0</v>
      </c>
      <c r="GS965">
        <v>3</v>
      </c>
      <c r="GT965">
        <v>0</v>
      </c>
      <c r="GU965" t="s">
        <v>3</v>
      </c>
      <c r="GV965">
        <f t="shared" si="881"/>
        <v>0</v>
      </c>
      <c r="GW965">
        <v>1</v>
      </c>
      <c r="GX965">
        <f t="shared" si="882"/>
        <v>0</v>
      </c>
      <c r="HA965">
        <v>0</v>
      </c>
      <c r="HB965">
        <v>0</v>
      </c>
      <c r="HC965">
        <f t="shared" si="883"/>
        <v>0</v>
      </c>
      <c r="IK965">
        <v>0</v>
      </c>
    </row>
    <row r="966" spans="1:255">
      <c r="A966" s="2">
        <v>17</v>
      </c>
      <c r="B966" s="2">
        <v>1</v>
      </c>
      <c r="C966" s="2">
        <f>ROW(SmtRes!A944)</f>
        <v>944</v>
      </c>
      <c r="D966" s="2">
        <f>ROW(EtalonRes!A1110)</f>
        <v>1110</v>
      </c>
      <c r="E966" s="2" t="s">
        <v>481</v>
      </c>
      <c r="F966" s="2" t="s">
        <v>482</v>
      </c>
      <c r="G966" s="2" t="s">
        <v>483</v>
      </c>
      <c r="H966" s="2" t="s">
        <v>433</v>
      </c>
      <c r="I966" s="2">
        <f>ROUND((3.14*0.56*4)/100,9)</f>
        <v>7.0335999999999996E-2</v>
      </c>
      <c r="J966" s="2">
        <v>0</v>
      </c>
      <c r="K966" s="2"/>
      <c r="L966" s="2"/>
      <c r="M966" s="2"/>
      <c r="N966" s="2"/>
      <c r="O966" s="2">
        <f t="shared" si="849"/>
        <v>153.65</v>
      </c>
      <c r="P966" s="2">
        <f t="shared" si="850"/>
        <v>27.35</v>
      </c>
      <c r="Q966" s="2">
        <f t="shared" si="851"/>
        <v>13.49</v>
      </c>
      <c r="R966" s="2">
        <f t="shared" si="852"/>
        <v>0.91</v>
      </c>
      <c r="S966" s="2">
        <f t="shared" si="853"/>
        <v>112.81</v>
      </c>
      <c r="T966" s="2">
        <f t="shared" si="854"/>
        <v>0</v>
      </c>
      <c r="U966" s="2">
        <f t="shared" si="855"/>
        <v>12.907528166399999</v>
      </c>
      <c r="V966" s="2">
        <f t="shared" si="856"/>
        <v>7.3852799999999996E-2</v>
      </c>
      <c r="W966" s="2">
        <f t="shared" si="857"/>
        <v>0</v>
      </c>
      <c r="X966" s="2">
        <f t="shared" si="858"/>
        <v>130.78</v>
      </c>
      <c r="Y966" s="2">
        <f t="shared" si="859"/>
        <v>80.739999999999995</v>
      </c>
      <c r="Z966" s="2"/>
      <c r="AA966" s="2">
        <v>33304975</v>
      </c>
      <c r="AB966" s="2">
        <f t="shared" si="860"/>
        <v>2184.58</v>
      </c>
      <c r="AC966" s="2">
        <f t="shared" si="861"/>
        <v>388.91</v>
      </c>
      <c r="AD966" s="2">
        <f>ROUND((((((ET966*1.2)*1.25))-(((EU966*1.2)*1.25)))+AE966),2)</f>
        <v>191.76</v>
      </c>
      <c r="AE966" s="2">
        <f>ROUND((((EU966*1.2)*1.25)),2)</f>
        <v>12.96</v>
      </c>
      <c r="AF966" s="2">
        <f>ROUND((((EV966*1.2)*1.15)),2)</f>
        <v>1603.91</v>
      </c>
      <c r="AG966" s="2">
        <f t="shared" si="862"/>
        <v>0</v>
      </c>
      <c r="AH966" s="2">
        <f>(((EW966*1.2)*1.15))</f>
        <v>183.51239999999999</v>
      </c>
      <c r="AI966" s="2">
        <f>(((EX966*1.2)*1.25))</f>
        <v>1.05</v>
      </c>
      <c r="AJ966" s="2">
        <f t="shared" si="863"/>
        <v>0</v>
      </c>
      <c r="AK966" s="2">
        <v>1679</v>
      </c>
      <c r="AL966" s="2">
        <v>388.91</v>
      </c>
      <c r="AM966" s="2">
        <v>127.84</v>
      </c>
      <c r="AN966" s="2">
        <v>8.64</v>
      </c>
      <c r="AO966" s="2">
        <v>1162.25</v>
      </c>
      <c r="AP966" s="2">
        <v>0</v>
      </c>
      <c r="AQ966" s="2">
        <v>132.97999999999999</v>
      </c>
      <c r="AR966" s="2">
        <v>0.7</v>
      </c>
      <c r="AS966" s="2">
        <v>0</v>
      </c>
      <c r="AT966" s="2">
        <v>115</v>
      </c>
      <c r="AU966" s="2">
        <v>71</v>
      </c>
      <c r="AV966" s="2">
        <v>1</v>
      </c>
      <c r="AW966" s="2">
        <v>1</v>
      </c>
      <c r="AX966" s="2"/>
      <c r="AY966" s="2"/>
      <c r="AZ966" s="2">
        <v>1</v>
      </c>
      <c r="BA966" s="2">
        <v>1</v>
      </c>
      <c r="BB966" s="2">
        <v>1</v>
      </c>
      <c r="BC966" s="2">
        <v>1</v>
      </c>
      <c r="BD966" s="2" t="s">
        <v>3</v>
      </c>
      <c r="BE966" s="2" t="s">
        <v>3</v>
      </c>
      <c r="BF966" s="2" t="s">
        <v>3</v>
      </c>
      <c r="BG966" s="2" t="s">
        <v>3</v>
      </c>
      <c r="BH966" s="2">
        <v>0</v>
      </c>
      <c r="BI966" s="2">
        <v>1</v>
      </c>
      <c r="BJ966" s="2" t="s">
        <v>484</v>
      </c>
      <c r="BK966" s="2"/>
      <c r="BL966" s="2"/>
      <c r="BM966" s="2">
        <v>20001</v>
      </c>
      <c r="BN966" s="2">
        <v>0</v>
      </c>
      <c r="BO966" s="2" t="s">
        <v>3</v>
      </c>
      <c r="BP966" s="2">
        <v>0</v>
      </c>
      <c r="BQ966" s="2">
        <v>2</v>
      </c>
      <c r="BR966" s="2">
        <v>0</v>
      </c>
      <c r="BS966" s="2">
        <v>1</v>
      </c>
      <c r="BT966" s="2">
        <v>1</v>
      </c>
      <c r="BU966" s="2">
        <v>1</v>
      </c>
      <c r="BV966" s="2">
        <v>1</v>
      </c>
      <c r="BW966" s="2">
        <v>1</v>
      </c>
      <c r="BX966" s="2">
        <v>1</v>
      </c>
      <c r="BY966" s="2" t="s">
        <v>3</v>
      </c>
      <c r="BZ966" s="2">
        <v>128</v>
      </c>
      <c r="CA966" s="2">
        <v>83</v>
      </c>
      <c r="CB966" s="2"/>
      <c r="CC966" s="2"/>
      <c r="CD966" s="2"/>
      <c r="CE966" s="2">
        <v>0</v>
      </c>
      <c r="CF966" s="2">
        <v>0</v>
      </c>
      <c r="CG966" s="2">
        <v>0</v>
      </c>
      <c r="CH966" s="2"/>
      <c r="CI966" s="2"/>
      <c r="CJ966" s="2"/>
      <c r="CK966" s="2"/>
      <c r="CL966" s="2"/>
      <c r="CM966" s="2">
        <v>0</v>
      </c>
      <c r="CN966" s="2" t="s">
        <v>954</v>
      </c>
      <c r="CO966" s="2">
        <v>0</v>
      </c>
      <c r="CP966" s="2">
        <f t="shared" si="864"/>
        <v>153.65</v>
      </c>
      <c r="CQ966" s="2">
        <f t="shared" si="865"/>
        <v>388.91</v>
      </c>
      <c r="CR966" s="2">
        <f t="shared" si="866"/>
        <v>191.76</v>
      </c>
      <c r="CS966" s="2">
        <f t="shared" si="867"/>
        <v>12.96</v>
      </c>
      <c r="CT966" s="2">
        <f t="shared" si="868"/>
        <v>1603.91</v>
      </c>
      <c r="CU966" s="2">
        <f t="shared" si="869"/>
        <v>0</v>
      </c>
      <c r="CV966" s="2">
        <f t="shared" si="870"/>
        <v>183.51239999999999</v>
      </c>
      <c r="CW966" s="2">
        <f t="shared" si="871"/>
        <v>1.05</v>
      </c>
      <c r="CX966" s="2">
        <f t="shared" si="872"/>
        <v>0</v>
      </c>
      <c r="CY966" s="2">
        <f t="shared" si="873"/>
        <v>130.77799999999999</v>
      </c>
      <c r="CZ966" s="2">
        <f t="shared" si="874"/>
        <v>80.741199999999992</v>
      </c>
      <c r="DA966" s="2"/>
      <c r="DB966" s="2"/>
      <c r="DC966" s="2" t="s">
        <v>3</v>
      </c>
      <c r="DD966" s="2" t="s">
        <v>3</v>
      </c>
      <c r="DE966" s="2" t="s">
        <v>21</v>
      </c>
      <c r="DF966" s="2" t="s">
        <v>21</v>
      </c>
      <c r="DG966" s="2" t="s">
        <v>22</v>
      </c>
      <c r="DH966" s="2" t="s">
        <v>3</v>
      </c>
      <c r="DI966" s="2" t="s">
        <v>22</v>
      </c>
      <c r="DJ966" s="2" t="s">
        <v>21</v>
      </c>
      <c r="DK966" s="2" t="s">
        <v>3</v>
      </c>
      <c r="DL966" s="2" t="s">
        <v>3</v>
      </c>
      <c r="DM966" s="2" t="s">
        <v>3</v>
      </c>
      <c r="DN966" s="2">
        <v>0</v>
      </c>
      <c r="DO966" s="2">
        <v>0</v>
      </c>
      <c r="DP966" s="2">
        <v>1</v>
      </c>
      <c r="DQ966" s="2">
        <v>1</v>
      </c>
      <c r="DR966" s="2"/>
      <c r="DS966" s="2"/>
      <c r="DT966" s="2"/>
      <c r="DU966" s="2">
        <v>1005</v>
      </c>
      <c r="DV966" s="2" t="s">
        <v>433</v>
      </c>
      <c r="DW966" s="2" t="s">
        <v>433</v>
      </c>
      <c r="DX966" s="2">
        <v>100</v>
      </c>
      <c r="DY966" s="2"/>
      <c r="DZ966" s="2"/>
      <c r="EA966" s="2"/>
      <c r="EB966" s="2"/>
      <c r="EC966" s="2"/>
      <c r="ED966" s="2"/>
      <c r="EE966" s="2">
        <v>31102217</v>
      </c>
      <c r="EF966" s="2">
        <v>2</v>
      </c>
      <c r="EG966" s="2" t="s">
        <v>23</v>
      </c>
      <c r="EH966" s="2">
        <v>0</v>
      </c>
      <c r="EI966" s="2" t="s">
        <v>3</v>
      </c>
      <c r="EJ966" s="2">
        <v>1</v>
      </c>
      <c r="EK966" s="2">
        <v>20001</v>
      </c>
      <c r="EL966" s="2" t="s">
        <v>24</v>
      </c>
      <c r="EM966" s="2" t="s">
        <v>25</v>
      </c>
      <c r="EN966" s="2"/>
      <c r="EO966" s="2" t="s">
        <v>26</v>
      </c>
      <c r="EP966" s="2"/>
      <c r="EQ966" s="2">
        <v>0</v>
      </c>
      <c r="ER966" s="2">
        <v>1679</v>
      </c>
      <c r="ES966" s="2">
        <v>388.91</v>
      </c>
      <c r="ET966" s="2">
        <v>127.84</v>
      </c>
      <c r="EU966" s="2">
        <v>8.64</v>
      </c>
      <c r="EV966" s="2">
        <v>1162.25</v>
      </c>
      <c r="EW966" s="2">
        <v>132.97999999999999</v>
      </c>
      <c r="EX966" s="2">
        <v>0.7</v>
      </c>
      <c r="EY966" s="2">
        <v>0</v>
      </c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>
        <v>0</v>
      </c>
      <c r="FR966" s="2">
        <f t="shared" si="875"/>
        <v>0</v>
      </c>
      <c r="FS966" s="2">
        <v>0</v>
      </c>
      <c r="FT966" s="2" t="s">
        <v>27</v>
      </c>
      <c r="FU966" s="2" t="s">
        <v>28</v>
      </c>
      <c r="FV966" s="2"/>
      <c r="FW966" s="2"/>
      <c r="FX966" s="2">
        <v>115.2</v>
      </c>
      <c r="FY966" s="2">
        <v>70.55</v>
      </c>
      <c r="FZ966" s="2"/>
      <c r="GA966" s="2" t="s">
        <v>3</v>
      </c>
      <c r="GB966" s="2"/>
      <c r="GC966" s="2"/>
      <c r="GD966" s="2">
        <v>1</v>
      </c>
      <c r="GE966" s="2"/>
      <c r="GF966" s="2">
        <v>795389483</v>
      </c>
      <c r="GG966" s="2">
        <v>2</v>
      </c>
      <c r="GH966" s="2">
        <v>1</v>
      </c>
      <c r="GI966" s="2">
        <v>-2</v>
      </c>
      <c r="GJ966" s="2">
        <v>0</v>
      </c>
      <c r="GK966" s="2">
        <v>0</v>
      </c>
      <c r="GL966" s="2">
        <f t="shared" si="876"/>
        <v>0</v>
      </c>
      <c r="GM966" s="2">
        <f t="shared" si="877"/>
        <v>365.17</v>
      </c>
      <c r="GN966" s="2">
        <f t="shared" si="878"/>
        <v>365.17</v>
      </c>
      <c r="GO966" s="2">
        <f t="shared" si="879"/>
        <v>0</v>
      </c>
      <c r="GP966" s="2">
        <f t="shared" si="880"/>
        <v>0</v>
      </c>
      <c r="GQ966" s="2"/>
      <c r="GR966" s="2">
        <v>0</v>
      </c>
      <c r="GS966" s="2">
        <v>3</v>
      </c>
      <c r="GT966" s="2">
        <v>0</v>
      </c>
      <c r="GU966" s="2" t="s">
        <v>3</v>
      </c>
      <c r="GV966" s="2">
        <f t="shared" si="881"/>
        <v>0</v>
      </c>
      <c r="GW966" s="2">
        <v>1</v>
      </c>
      <c r="GX966" s="2">
        <f t="shared" si="882"/>
        <v>0</v>
      </c>
      <c r="GY966" s="2"/>
      <c r="GZ966" s="2"/>
      <c r="HA966" s="2">
        <v>0</v>
      </c>
      <c r="HB966" s="2">
        <v>0</v>
      </c>
      <c r="HC966" s="2">
        <f t="shared" si="883"/>
        <v>0</v>
      </c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>
        <v>0</v>
      </c>
      <c r="IL966" s="2"/>
      <c r="IM966" s="2"/>
      <c r="IN966" s="2"/>
      <c r="IO966" s="2"/>
      <c r="IP966" s="2"/>
      <c r="IQ966" s="2"/>
      <c r="IR966" s="2"/>
      <c r="IS966" s="2"/>
      <c r="IT966" s="2"/>
      <c r="IU966" s="2"/>
    </row>
    <row r="967" spans="1:255">
      <c r="A967">
        <v>17</v>
      </c>
      <c r="B967">
        <v>1</v>
      </c>
      <c r="C967">
        <f>ROW(SmtRes!A956)</f>
        <v>956</v>
      </c>
      <c r="D967">
        <f>ROW(EtalonRes!A1128)</f>
        <v>1128</v>
      </c>
      <c r="E967" t="s">
        <v>481</v>
      </c>
      <c r="F967" t="s">
        <v>482</v>
      </c>
      <c r="G967" t="s">
        <v>483</v>
      </c>
      <c r="H967" t="s">
        <v>433</v>
      </c>
      <c r="I967">
        <f>ROUND((3.14*0.56*4)/100,9)</f>
        <v>7.0335999999999996E-2</v>
      </c>
      <c r="J967">
        <v>0</v>
      </c>
      <c r="O967">
        <f t="shared" si="849"/>
        <v>153.65</v>
      </c>
      <c r="P967">
        <f t="shared" si="850"/>
        <v>27.35</v>
      </c>
      <c r="Q967">
        <f t="shared" si="851"/>
        <v>13.49</v>
      </c>
      <c r="R967">
        <f t="shared" si="852"/>
        <v>0.91</v>
      </c>
      <c r="S967">
        <f t="shared" si="853"/>
        <v>112.81</v>
      </c>
      <c r="T967">
        <f t="shared" si="854"/>
        <v>0</v>
      </c>
      <c r="U967">
        <f t="shared" si="855"/>
        <v>12.907528166399999</v>
      </c>
      <c r="V967">
        <f t="shared" si="856"/>
        <v>7.3852799999999996E-2</v>
      </c>
      <c r="W967">
        <f t="shared" si="857"/>
        <v>0</v>
      </c>
      <c r="X967">
        <f t="shared" si="858"/>
        <v>130.78</v>
      </c>
      <c r="Y967">
        <f t="shared" si="859"/>
        <v>80.739999999999995</v>
      </c>
      <c r="AA967">
        <v>33304960</v>
      </c>
      <c r="AB967">
        <f t="shared" si="860"/>
        <v>2184.58</v>
      </c>
      <c r="AC967">
        <f t="shared" si="861"/>
        <v>388.91</v>
      </c>
      <c r="AD967">
        <f>ROUND((((((ET967*1.2)*1.25))-(((EU967*1.2)*1.25)))+AE967),2)</f>
        <v>191.76</v>
      </c>
      <c r="AE967">
        <f>ROUND((((EU967*1.2)*1.25)),2)</f>
        <v>12.96</v>
      </c>
      <c r="AF967">
        <f>ROUND((((EV967*1.2)*1.15)),2)</f>
        <v>1603.91</v>
      </c>
      <c r="AG967">
        <f t="shared" si="862"/>
        <v>0</v>
      </c>
      <c r="AH967">
        <f>(((EW967*1.2)*1.15))</f>
        <v>183.51239999999999</v>
      </c>
      <c r="AI967">
        <f>(((EX967*1.2)*1.25))</f>
        <v>1.05</v>
      </c>
      <c r="AJ967">
        <f t="shared" si="863"/>
        <v>0</v>
      </c>
      <c r="AK967">
        <v>1679</v>
      </c>
      <c r="AL967">
        <v>388.91</v>
      </c>
      <c r="AM967">
        <v>127.84</v>
      </c>
      <c r="AN967">
        <v>8.64</v>
      </c>
      <c r="AO967">
        <v>1162.25</v>
      </c>
      <c r="AP967">
        <v>0</v>
      </c>
      <c r="AQ967">
        <v>132.97999999999999</v>
      </c>
      <c r="AR967">
        <v>0.7</v>
      </c>
      <c r="AS967">
        <v>0</v>
      </c>
      <c r="AT967">
        <v>115</v>
      </c>
      <c r="AU967">
        <v>71</v>
      </c>
      <c r="AV967">
        <v>1</v>
      </c>
      <c r="AW967">
        <v>1</v>
      </c>
      <c r="AZ967">
        <v>1</v>
      </c>
      <c r="BA967">
        <v>1</v>
      </c>
      <c r="BB967">
        <v>1</v>
      </c>
      <c r="BC967">
        <v>1</v>
      </c>
      <c r="BD967" t="s">
        <v>3</v>
      </c>
      <c r="BE967" t="s">
        <v>3</v>
      </c>
      <c r="BF967" t="s">
        <v>3</v>
      </c>
      <c r="BG967" t="s">
        <v>3</v>
      </c>
      <c r="BH967">
        <v>0</v>
      </c>
      <c r="BI967">
        <v>1</v>
      </c>
      <c r="BJ967" t="s">
        <v>484</v>
      </c>
      <c r="BM967">
        <v>20001</v>
      </c>
      <c r="BN967">
        <v>0</v>
      </c>
      <c r="BO967" t="s">
        <v>3</v>
      </c>
      <c r="BP967">
        <v>0</v>
      </c>
      <c r="BQ967">
        <v>2</v>
      </c>
      <c r="BR967">
        <v>0</v>
      </c>
      <c r="BS967">
        <v>1</v>
      </c>
      <c r="BT967">
        <v>1</v>
      </c>
      <c r="BU967">
        <v>1</v>
      </c>
      <c r="BV967">
        <v>1</v>
      </c>
      <c r="BW967">
        <v>1</v>
      </c>
      <c r="BX967">
        <v>1</v>
      </c>
      <c r="BY967" t="s">
        <v>3</v>
      </c>
      <c r="BZ967">
        <v>128</v>
      </c>
      <c r="CA967">
        <v>83</v>
      </c>
      <c r="CE967">
        <v>0</v>
      </c>
      <c r="CF967">
        <v>0</v>
      </c>
      <c r="CG967">
        <v>0</v>
      </c>
      <c r="CM967">
        <v>0</v>
      </c>
      <c r="CN967" t="s">
        <v>954</v>
      </c>
      <c r="CO967">
        <v>0</v>
      </c>
      <c r="CP967">
        <f t="shared" si="864"/>
        <v>153.65</v>
      </c>
      <c r="CQ967">
        <f t="shared" si="865"/>
        <v>388.91</v>
      </c>
      <c r="CR967">
        <f t="shared" si="866"/>
        <v>191.76</v>
      </c>
      <c r="CS967">
        <f t="shared" si="867"/>
        <v>12.96</v>
      </c>
      <c r="CT967">
        <f t="shared" si="868"/>
        <v>1603.91</v>
      </c>
      <c r="CU967">
        <f t="shared" si="869"/>
        <v>0</v>
      </c>
      <c r="CV967">
        <f t="shared" si="870"/>
        <v>183.51239999999999</v>
      </c>
      <c r="CW967">
        <f t="shared" si="871"/>
        <v>1.05</v>
      </c>
      <c r="CX967">
        <f t="shared" si="872"/>
        <v>0</v>
      </c>
      <c r="CY967">
        <f t="shared" si="873"/>
        <v>130.77799999999999</v>
      </c>
      <c r="CZ967">
        <f t="shared" si="874"/>
        <v>80.741199999999992</v>
      </c>
      <c r="DC967" t="s">
        <v>3</v>
      </c>
      <c r="DD967" t="s">
        <v>3</v>
      </c>
      <c r="DE967" t="s">
        <v>21</v>
      </c>
      <c r="DF967" t="s">
        <v>21</v>
      </c>
      <c r="DG967" t="s">
        <v>22</v>
      </c>
      <c r="DH967" t="s">
        <v>3</v>
      </c>
      <c r="DI967" t="s">
        <v>22</v>
      </c>
      <c r="DJ967" t="s">
        <v>21</v>
      </c>
      <c r="DK967" t="s">
        <v>3</v>
      </c>
      <c r="DL967" t="s">
        <v>3</v>
      </c>
      <c r="DM967" t="s">
        <v>3</v>
      </c>
      <c r="DN967">
        <v>0</v>
      </c>
      <c r="DO967">
        <v>0</v>
      </c>
      <c r="DP967">
        <v>1</v>
      </c>
      <c r="DQ967">
        <v>1</v>
      </c>
      <c r="DU967">
        <v>1005</v>
      </c>
      <c r="DV967" t="s">
        <v>433</v>
      </c>
      <c r="DW967" t="s">
        <v>433</v>
      </c>
      <c r="DX967">
        <v>100</v>
      </c>
      <c r="EE967">
        <v>31102217</v>
      </c>
      <c r="EF967">
        <v>2</v>
      </c>
      <c r="EG967" t="s">
        <v>23</v>
      </c>
      <c r="EH967">
        <v>0</v>
      </c>
      <c r="EI967" t="s">
        <v>3</v>
      </c>
      <c r="EJ967">
        <v>1</v>
      </c>
      <c r="EK967">
        <v>20001</v>
      </c>
      <c r="EL967" t="s">
        <v>24</v>
      </c>
      <c r="EM967" t="s">
        <v>25</v>
      </c>
      <c r="EO967" t="s">
        <v>26</v>
      </c>
      <c r="EQ967">
        <v>0</v>
      </c>
      <c r="ER967">
        <v>1679</v>
      </c>
      <c r="ES967">
        <v>388.91</v>
      </c>
      <c r="ET967">
        <v>127.84</v>
      </c>
      <c r="EU967">
        <v>8.64</v>
      </c>
      <c r="EV967">
        <v>1162.25</v>
      </c>
      <c r="EW967">
        <v>132.97999999999999</v>
      </c>
      <c r="EX967">
        <v>0.7</v>
      </c>
      <c r="EY967">
        <v>0</v>
      </c>
      <c r="FQ967">
        <v>0</v>
      </c>
      <c r="FR967">
        <f t="shared" si="875"/>
        <v>0</v>
      </c>
      <c r="FS967">
        <v>0</v>
      </c>
      <c r="FT967" t="s">
        <v>27</v>
      </c>
      <c r="FU967" t="s">
        <v>28</v>
      </c>
      <c r="FX967">
        <v>115.2</v>
      </c>
      <c r="FY967">
        <v>70.55</v>
      </c>
      <c r="GA967" t="s">
        <v>3</v>
      </c>
      <c r="GD967">
        <v>1</v>
      </c>
      <c r="GF967">
        <v>795389483</v>
      </c>
      <c r="GG967">
        <v>2</v>
      </c>
      <c r="GH967">
        <v>1</v>
      </c>
      <c r="GI967">
        <v>-2</v>
      </c>
      <c r="GJ967">
        <v>0</v>
      </c>
      <c r="GK967">
        <v>0</v>
      </c>
      <c r="GL967">
        <f t="shared" si="876"/>
        <v>0</v>
      </c>
      <c r="GM967">
        <f t="shared" si="877"/>
        <v>365.17</v>
      </c>
      <c r="GN967">
        <f t="shared" si="878"/>
        <v>365.17</v>
      </c>
      <c r="GO967">
        <f t="shared" si="879"/>
        <v>0</v>
      </c>
      <c r="GP967">
        <f t="shared" si="880"/>
        <v>0</v>
      </c>
      <c r="GR967">
        <v>0</v>
      </c>
      <c r="GS967">
        <v>3</v>
      </c>
      <c r="GT967">
        <v>0</v>
      </c>
      <c r="GU967" t="s">
        <v>3</v>
      </c>
      <c r="GV967">
        <f t="shared" si="881"/>
        <v>0</v>
      </c>
      <c r="GW967">
        <v>1</v>
      </c>
      <c r="GX967">
        <f t="shared" si="882"/>
        <v>0</v>
      </c>
      <c r="HA967">
        <v>0</v>
      </c>
      <c r="HB967">
        <v>0</v>
      </c>
      <c r="HC967">
        <f t="shared" si="883"/>
        <v>0</v>
      </c>
      <c r="IK967">
        <v>0</v>
      </c>
    </row>
    <row r="968" spans="1:255">
      <c r="A968" s="2">
        <v>17</v>
      </c>
      <c r="B968" s="2">
        <v>1</v>
      </c>
      <c r="C968" s="2"/>
      <c r="D968" s="2"/>
      <c r="E968" s="2" t="s">
        <v>485</v>
      </c>
      <c r="F968" s="2" t="s">
        <v>454</v>
      </c>
      <c r="G968" s="2" t="s">
        <v>486</v>
      </c>
      <c r="H968" s="2" t="s">
        <v>47</v>
      </c>
      <c r="I968" s="2">
        <f>ROUND(7.0336,9)</f>
        <v>7.0335999999999999</v>
      </c>
      <c r="J968" s="2">
        <v>0</v>
      </c>
      <c r="K968" s="2"/>
      <c r="L968" s="2"/>
      <c r="M968" s="2"/>
      <c r="N968" s="2"/>
      <c r="O968" s="2">
        <f t="shared" si="849"/>
        <v>717.85</v>
      </c>
      <c r="P968" s="2">
        <f t="shared" si="850"/>
        <v>717.85</v>
      </c>
      <c r="Q968" s="2">
        <f t="shared" si="851"/>
        <v>0</v>
      </c>
      <c r="R968" s="2">
        <f t="shared" si="852"/>
        <v>0</v>
      </c>
      <c r="S968" s="2">
        <f t="shared" si="853"/>
        <v>0</v>
      </c>
      <c r="T968" s="2">
        <f t="shared" si="854"/>
        <v>0</v>
      </c>
      <c r="U968" s="2">
        <f t="shared" si="855"/>
        <v>0</v>
      </c>
      <c r="V968" s="2">
        <f t="shared" si="856"/>
        <v>0</v>
      </c>
      <c r="W968" s="2">
        <f t="shared" si="857"/>
        <v>0</v>
      </c>
      <c r="X968" s="2">
        <f t="shared" si="858"/>
        <v>0</v>
      </c>
      <c r="Y968" s="2">
        <f t="shared" si="859"/>
        <v>0</v>
      </c>
      <c r="Z968" s="2"/>
      <c r="AA968" s="2">
        <v>33304975</v>
      </c>
      <c r="AB968" s="2">
        <f t="shared" si="860"/>
        <v>102.06</v>
      </c>
      <c r="AC968" s="2">
        <f t="shared" si="861"/>
        <v>102.06</v>
      </c>
      <c r="AD968" s="2">
        <f t="shared" ref="AD968:AD975" si="887">ROUND((((ET968)-(EU968))+AE968),2)</f>
        <v>0</v>
      </c>
      <c r="AE968" s="2">
        <f t="shared" ref="AE968:AF975" si="888">ROUND((EU968),2)</f>
        <v>0</v>
      </c>
      <c r="AF968" s="2">
        <f t="shared" si="888"/>
        <v>0</v>
      </c>
      <c r="AG968" s="2">
        <f t="shared" si="862"/>
        <v>0</v>
      </c>
      <c r="AH968" s="2">
        <f t="shared" ref="AH968:AI975" si="889">(EW968)</f>
        <v>0</v>
      </c>
      <c r="AI968" s="2">
        <f t="shared" si="889"/>
        <v>0</v>
      </c>
      <c r="AJ968" s="2">
        <f t="shared" si="863"/>
        <v>0</v>
      </c>
      <c r="AK968" s="2">
        <v>102.06</v>
      </c>
      <c r="AL968" s="2">
        <v>102.06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1</v>
      </c>
      <c r="AW968" s="2">
        <v>1</v>
      </c>
      <c r="AX968" s="2"/>
      <c r="AY968" s="2"/>
      <c r="AZ968" s="2">
        <v>1</v>
      </c>
      <c r="BA968" s="2">
        <v>1</v>
      </c>
      <c r="BB968" s="2">
        <v>1</v>
      </c>
      <c r="BC968" s="2">
        <v>1</v>
      </c>
      <c r="BD968" s="2" t="s">
        <v>3</v>
      </c>
      <c r="BE968" s="2" t="s">
        <v>3</v>
      </c>
      <c r="BF968" s="2" t="s">
        <v>3</v>
      </c>
      <c r="BG968" s="2" t="s">
        <v>3</v>
      </c>
      <c r="BH968" s="2">
        <v>3</v>
      </c>
      <c r="BI968" s="2">
        <v>1</v>
      </c>
      <c r="BJ968" s="2" t="s">
        <v>456</v>
      </c>
      <c r="BK968" s="2"/>
      <c r="BL968" s="2"/>
      <c r="BM968" s="2">
        <v>500001</v>
      </c>
      <c r="BN968" s="2">
        <v>0</v>
      </c>
      <c r="BO968" s="2" t="s">
        <v>3</v>
      </c>
      <c r="BP968" s="2">
        <v>0</v>
      </c>
      <c r="BQ968" s="2">
        <v>8</v>
      </c>
      <c r="BR968" s="2">
        <v>0</v>
      </c>
      <c r="BS968" s="2">
        <v>1</v>
      </c>
      <c r="BT968" s="2">
        <v>1</v>
      </c>
      <c r="BU968" s="2">
        <v>1</v>
      </c>
      <c r="BV968" s="2">
        <v>1</v>
      </c>
      <c r="BW968" s="2">
        <v>1</v>
      </c>
      <c r="BX968" s="2">
        <v>1</v>
      </c>
      <c r="BY968" s="2" t="s">
        <v>3</v>
      </c>
      <c r="BZ968" s="2">
        <v>0</v>
      </c>
      <c r="CA968" s="2">
        <v>0</v>
      </c>
      <c r="CB968" s="2"/>
      <c r="CC968" s="2"/>
      <c r="CD968" s="2"/>
      <c r="CE968" s="2">
        <v>0</v>
      </c>
      <c r="CF968" s="2">
        <v>0</v>
      </c>
      <c r="CG968" s="2">
        <v>0</v>
      </c>
      <c r="CH968" s="2"/>
      <c r="CI968" s="2"/>
      <c r="CJ968" s="2"/>
      <c r="CK968" s="2"/>
      <c r="CL968" s="2"/>
      <c r="CM968" s="2">
        <v>0</v>
      </c>
      <c r="CN968" s="2" t="s">
        <v>3</v>
      </c>
      <c r="CO968" s="2">
        <v>0</v>
      </c>
      <c r="CP968" s="2">
        <f t="shared" si="864"/>
        <v>717.85</v>
      </c>
      <c r="CQ968" s="2">
        <f t="shared" si="865"/>
        <v>102.06</v>
      </c>
      <c r="CR968" s="2">
        <f t="shared" si="866"/>
        <v>0</v>
      </c>
      <c r="CS968" s="2">
        <f t="shared" si="867"/>
        <v>0</v>
      </c>
      <c r="CT968" s="2">
        <f t="shared" si="868"/>
        <v>0</v>
      </c>
      <c r="CU968" s="2">
        <f t="shared" si="869"/>
        <v>0</v>
      </c>
      <c r="CV968" s="2">
        <f t="shared" si="870"/>
        <v>0</v>
      </c>
      <c r="CW968" s="2">
        <f t="shared" si="871"/>
        <v>0</v>
      </c>
      <c r="CX968" s="2">
        <f t="shared" si="872"/>
        <v>0</v>
      </c>
      <c r="CY968" s="2">
        <f t="shared" si="873"/>
        <v>0</v>
      </c>
      <c r="CZ968" s="2">
        <f t="shared" si="874"/>
        <v>0</v>
      </c>
      <c r="DA968" s="2"/>
      <c r="DB968" s="2"/>
      <c r="DC968" s="2" t="s">
        <v>3</v>
      </c>
      <c r="DD968" s="2" t="s">
        <v>3</v>
      </c>
      <c r="DE968" s="2" t="s">
        <v>3</v>
      </c>
      <c r="DF968" s="2" t="s">
        <v>3</v>
      </c>
      <c r="DG968" s="2" t="s">
        <v>3</v>
      </c>
      <c r="DH968" s="2" t="s">
        <v>3</v>
      </c>
      <c r="DI968" s="2" t="s">
        <v>3</v>
      </c>
      <c r="DJ968" s="2" t="s">
        <v>3</v>
      </c>
      <c r="DK968" s="2" t="s">
        <v>3</v>
      </c>
      <c r="DL968" s="2" t="s">
        <v>3</v>
      </c>
      <c r="DM968" s="2" t="s">
        <v>3</v>
      </c>
      <c r="DN968" s="2">
        <v>0</v>
      </c>
      <c r="DO968" s="2">
        <v>0</v>
      </c>
      <c r="DP968" s="2">
        <v>1</v>
      </c>
      <c r="DQ968" s="2">
        <v>1</v>
      </c>
      <c r="DR968" s="2"/>
      <c r="DS968" s="2"/>
      <c r="DT968" s="2"/>
      <c r="DU968" s="2">
        <v>1005</v>
      </c>
      <c r="DV968" s="2" t="s">
        <v>47</v>
      </c>
      <c r="DW968" s="2" t="s">
        <v>47</v>
      </c>
      <c r="DX968" s="2">
        <v>1</v>
      </c>
      <c r="DY968" s="2"/>
      <c r="DZ968" s="2"/>
      <c r="EA968" s="2"/>
      <c r="EB968" s="2"/>
      <c r="EC968" s="2"/>
      <c r="ED968" s="2"/>
      <c r="EE968" s="2">
        <v>31102119</v>
      </c>
      <c r="EF968" s="2">
        <v>8</v>
      </c>
      <c r="EG968" s="2" t="s">
        <v>34</v>
      </c>
      <c r="EH968" s="2">
        <v>0</v>
      </c>
      <c r="EI968" s="2" t="s">
        <v>3</v>
      </c>
      <c r="EJ968" s="2">
        <v>1</v>
      </c>
      <c r="EK968" s="2">
        <v>500001</v>
      </c>
      <c r="EL968" s="2" t="s">
        <v>35</v>
      </c>
      <c r="EM968" s="2" t="s">
        <v>36</v>
      </c>
      <c r="EN968" s="2"/>
      <c r="EO968" s="2" t="s">
        <v>3</v>
      </c>
      <c r="EP968" s="2"/>
      <c r="EQ968" s="2">
        <v>0</v>
      </c>
      <c r="ER968" s="2">
        <v>102.06</v>
      </c>
      <c r="ES968" s="2">
        <v>102.06</v>
      </c>
      <c r="ET968" s="2">
        <v>0</v>
      </c>
      <c r="EU968" s="2">
        <v>0</v>
      </c>
      <c r="EV968" s="2">
        <v>0</v>
      </c>
      <c r="EW968" s="2">
        <v>0</v>
      </c>
      <c r="EX968" s="2">
        <v>0</v>
      </c>
      <c r="EY968" s="2">
        <v>0</v>
      </c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>
        <v>0</v>
      </c>
      <c r="FR968" s="2">
        <f t="shared" si="875"/>
        <v>0</v>
      </c>
      <c r="FS968" s="2">
        <v>0</v>
      </c>
      <c r="FT968" s="2"/>
      <c r="FU968" s="2"/>
      <c r="FV968" s="2"/>
      <c r="FW968" s="2"/>
      <c r="FX968" s="2">
        <v>0</v>
      </c>
      <c r="FY968" s="2">
        <v>0</v>
      </c>
      <c r="FZ968" s="2"/>
      <c r="GA968" s="2" t="s">
        <v>3</v>
      </c>
      <c r="GB968" s="2"/>
      <c r="GC968" s="2"/>
      <c r="GD968" s="2">
        <v>1</v>
      </c>
      <c r="GE968" s="2"/>
      <c r="GF968" s="2">
        <v>1904080217</v>
      </c>
      <c r="GG968" s="2">
        <v>2</v>
      </c>
      <c r="GH968" s="2">
        <v>1</v>
      </c>
      <c r="GI968" s="2">
        <v>-2</v>
      </c>
      <c r="GJ968" s="2">
        <v>0</v>
      </c>
      <c r="GK968" s="2">
        <v>0</v>
      </c>
      <c r="GL968" s="2">
        <f t="shared" si="876"/>
        <v>0</v>
      </c>
      <c r="GM968" s="2">
        <f t="shared" si="877"/>
        <v>717.85</v>
      </c>
      <c r="GN968" s="2">
        <f t="shared" si="878"/>
        <v>717.85</v>
      </c>
      <c r="GO968" s="2">
        <f t="shared" si="879"/>
        <v>0</v>
      </c>
      <c r="GP968" s="2">
        <f t="shared" si="880"/>
        <v>0</v>
      </c>
      <c r="GQ968" s="2"/>
      <c r="GR968" s="2">
        <v>0</v>
      </c>
      <c r="GS968" s="2">
        <v>3</v>
      </c>
      <c r="GT968" s="2">
        <v>0</v>
      </c>
      <c r="GU968" s="2" t="s">
        <v>3</v>
      </c>
      <c r="GV968" s="2">
        <f t="shared" si="881"/>
        <v>0</v>
      </c>
      <c r="GW968" s="2">
        <v>1</v>
      </c>
      <c r="GX968" s="2">
        <f t="shared" si="882"/>
        <v>0</v>
      </c>
      <c r="GY968" s="2"/>
      <c r="GZ968" s="2"/>
      <c r="HA968" s="2">
        <v>0</v>
      </c>
      <c r="HB968" s="2">
        <v>0</v>
      </c>
      <c r="HC968" s="2">
        <f t="shared" si="883"/>
        <v>0</v>
      </c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>
        <v>0</v>
      </c>
      <c r="IL968" s="2"/>
      <c r="IM968" s="2"/>
      <c r="IN968" s="2"/>
      <c r="IO968" s="2"/>
      <c r="IP968" s="2"/>
      <c r="IQ968" s="2"/>
      <c r="IR968" s="2"/>
      <c r="IS968" s="2"/>
      <c r="IT968" s="2"/>
      <c r="IU968" s="2"/>
    </row>
    <row r="969" spans="1:255">
      <c r="A969">
        <v>17</v>
      </c>
      <c r="B969">
        <v>1</v>
      </c>
      <c r="E969" t="s">
        <v>485</v>
      </c>
      <c r="F969" t="s">
        <v>454</v>
      </c>
      <c r="G969" t="s">
        <v>486</v>
      </c>
      <c r="H969" t="s">
        <v>47</v>
      </c>
      <c r="I969">
        <f>ROUND(7.0336,9)</f>
        <v>7.0335999999999999</v>
      </c>
      <c r="J969">
        <v>0</v>
      </c>
      <c r="O969">
        <f t="shared" si="849"/>
        <v>717.85</v>
      </c>
      <c r="P969">
        <f t="shared" si="850"/>
        <v>717.85</v>
      </c>
      <c r="Q969">
        <f t="shared" si="851"/>
        <v>0</v>
      </c>
      <c r="R969">
        <f t="shared" si="852"/>
        <v>0</v>
      </c>
      <c r="S969">
        <f t="shared" si="853"/>
        <v>0</v>
      </c>
      <c r="T969">
        <f t="shared" si="854"/>
        <v>0</v>
      </c>
      <c r="U969">
        <f t="shared" si="855"/>
        <v>0</v>
      </c>
      <c r="V969">
        <f t="shared" si="856"/>
        <v>0</v>
      </c>
      <c r="W969">
        <f t="shared" si="857"/>
        <v>0</v>
      </c>
      <c r="X969">
        <f t="shared" si="858"/>
        <v>0</v>
      </c>
      <c r="Y969">
        <f t="shared" si="859"/>
        <v>0</v>
      </c>
      <c r="AA969">
        <v>33304960</v>
      </c>
      <c r="AB969">
        <f t="shared" si="860"/>
        <v>102.06</v>
      </c>
      <c r="AC969">
        <f t="shared" si="861"/>
        <v>102.06</v>
      </c>
      <c r="AD969">
        <f t="shared" si="887"/>
        <v>0</v>
      </c>
      <c r="AE969">
        <f t="shared" si="888"/>
        <v>0</v>
      </c>
      <c r="AF969">
        <f t="shared" si="888"/>
        <v>0</v>
      </c>
      <c r="AG969">
        <f t="shared" si="862"/>
        <v>0</v>
      </c>
      <c r="AH969">
        <f t="shared" si="889"/>
        <v>0</v>
      </c>
      <c r="AI969">
        <f t="shared" si="889"/>
        <v>0</v>
      </c>
      <c r="AJ969">
        <f t="shared" si="863"/>
        <v>0</v>
      </c>
      <c r="AK969">
        <v>102.06</v>
      </c>
      <c r="AL969">
        <v>102.06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1</v>
      </c>
      <c r="AW969">
        <v>1</v>
      </c>
      <c r="AZ969">
        <v>1</v>
      </c>
      <c r="BA969">
        <v>1</v>
      </c>
      <c r="BB969">
        <v>1</v>
      </c>
      <c r="BC969">
        <v>1</v>
      </c>
      <c r="BD969" t="s">
        <v>3</v>
      </c>
      <c r="BE969" t="s">
        <v>3</v>
      </c>
      <c r="BF969" t="s">
        <v>3</v>
      </c>
      <c r="BG969" t="s">
        <v>3</v>
      </c>
      <c r="BH969">
        <v>3</v>
      </c>
      <c r="BI969">
        <v>1</v>
      </c>
      <c r="BJ969" t="s">
        <v>456</v>
      </c>
      <c r="BM969">
        <v>500001</v>
      </c>
      <c r="BN969">
        <v>0</v>
      </c>
      <c r="BO969" t="s">
        <v>3</v>
      </c>
      <c r="BP969">
        <v>0</v>
      </c>
      <c r="BQ969">
        <v>8</v>
      </c>
      <c r="BR969">
        <v>0</v>
      </c>
      <c r="BS969">
        <v>1</v>
      </c>
      <c r="BT969">
        <v>1</v>
      </c>
      <c r="BU969">
        <v>1</v>
      </c>
      <c r="BV969">
        <v>1</v>
      </c>
      <c r="BW969">
        <v>1</v>
      </c>
      <c r="BX969">
        <v>1</v>
      </c>
      <c r="BY969" t="s">
        <v>3</v>
      </c>
      <c r="BZ969">
        <v>0</v>
      </c>
      <c r="CA969">
        <v>0</v>
      </c>
      <c r="CE969">
        <v>0</v>
      </c>
      <c r="CF969">
        <v>0</v>
      </c>
      <c r="CG969">
        <v>0</v>
      </c>
      <c r="CM969">
        <v>0</v>
      </c>
      <c r="CN969" t="s">
        <v>3</v>
      </c>
      <c r="CO969">
        <v>0</v>
      </c>
      <c r="CP969">
        <f t="shared" si="864"/>
        <v>717.85</v>
      </c>
      <c r="CQ969">
        <f t="shared" si="865"/>
        <v>102.06</v>
      </c>
      <c r="CR969">
        <f t="shared" si="866"/>
        <v>0</v>
      </c>
      <c r="CS969">
        <f t="shared" si="867"/>
        <v>0</v>
      </c>
      <c r="CT969">
        <f t="shared" si="868"/>
        <v>0</v>
      </c>
      <c r="CU969">
        <f t="shared" si="869"/>
        <v>0</v>
      </c>
      <c r="CV969">
        <f t="shared" si="870"/>
        <v>0</v>
      </c>
      <c r="CW969">
        <f t="shared" si="871"/>
        <v>0</v>
      </c>
      <c r="CX969">
        <f t="shared" si="872"/>
        <v>0</v>
      </c>
      <c r="CY969">
        <f t="shared" si="873"/>
        <v>0</v>
      </c>
      <c r="CZ969">
        <f t="shared" si="874"/>
        <v>0</v>
      </c>
      <c r="DC969" t="s">
        <v>3</v>
      </c>
      <c r="DD969" t="s">
        <v>3</v>
      </c>
      <c r="DE969" t="s">
        <v>3</v>
      </c>
      <c r="DF969" t="s">
        <v>3</v>
      </c>
      <c r="DG969" t="s">
        <v>3</v>
      </c>
      <c r="DH969" t="s">
        <v>3</v>
      </c>
      <c r="DI969" t="s">
        <v>3</v>
      </c>
      <c r="DJ969" t="s">
        <v>3</v>
      </c>
      <c r="DK969" t="s">
        <v>3</v>
      </c>
      <c r="DL969" t="s">
        <v>3</v>
      </c>
      <c r="DM969" t="s">
        <v>3</v>
      </c>
      <c r="DN969">
        <v>0</v>
      </c>
      <c r="DO969">
        <v>0</v>
      </c>
      <c r="DP969">
        <v>1</v>
      </c>
      <c r="DQ969">
        <v>1</v>
      </c>
      <c r="DU969">
        <v>1005</v>
      </c>
      <c r="DV969" t="s">
        <v>47</v>
      </c>
      <c r="DW969" t="s">
        <v>47</v>
      </c>
      <c r="DX969">
        <v>1</v>
      </c>
      <c r="EE969">
        <v>31102119</v>
      </c>
      <c r="EF969">
        <v>8</v>
      </c>
      <c r="EG969" t="s">
        <v>34</v>
      </c>
      <c r="EH969">
        <v>0</v>
      </c>
      <c r="EI969" t="s">
        <v>3</v>
      </c>
      <c r="EJ969">
        <v>1</v>
      </c>
      <c r="EK969">
        <v>500001</v>
      </c>
      <c r="EL969" t="s">
        <v>35</v>
      </c>
      <c r="EM969" t="s">
        <v>36</v>
      </c>
      <c r="EO969" t="s">
        <v>3</v>
      </c>
      <c r="EQ969">
        <v>0</v>
      </c>
      <c r="ER969">
        <v>102.06</v>
      </c>
      <c r="ES969">
        <v>102.06</v>
      </c>
      <c r="ET969">
        <v>0</v>
      </c>
      <c r="EU969">
        <v>0</v>
      </c>
      <c r="EV969">
        <v>0</v>
      </c>
      <c r="EW969">
        <v>0</v>
      </c>
      <c r="EX969">
        <v>0</v>
      </c>
      <c r="EY969">
        <v>0</v>
      </c>
      <c r="FQ969">
        <v>0</v>
      </c>
      <c r="FR969">
        <f t="shared" si="875"/>
        <v>0</v>
      </c>
      <c r="FS969">
        <v>0</v>
      </c>
      <c r="FX969">
        <v>0</v>
      </c>
      <c r="FY969">
        <v>0</v>
      </c>
      <c r="GA969" t="s">
        <v>3</v>
      </c>
      <c r="GD969">
        <v>1</v>
      </c>
      <c r="GF969">
        <v>1904080217</v>
      </c>
      <c r="GG969">
        <v>2</v>
      </c>
      <c r="GH969">
        <v>1</v>
      </c>
      <c r="GI969">
        <v>-2</v>
      </c>
      <c r="GJ969">
        <v>0</v>
      </c>
      <c r="GK969">
        <v>0</v>
      </c>
      <c r="GL969">
        <f t="shared" si="876"/>
        <v>0</v>
      </c>
      <c r="GM969">
        <f t="shared" si="877"/>
        <v>717.85</v>
      </c>
      <c r="GN969">
        <f t="shared" si="878"/>
        <v>717.85</v>
      </c>
      <c r="GO969">
        <f t="shared" si="879"/>
        <v>0</v>
      </c>
      <c r="GP969">
        <f t="shared" si="880"/>
        <v>0</v>
      </c>
      <c r="GR969">
        <v>0</v>
      </c>
      <c r="GS969">
        <v>3</v>
      </c>
      <c r="GT969">
        <v>0</v>
      </c>
      <c r="GU969" t="s">
        <v>3</v>
      </c>
      <c r="GV969">
        <f t="shared" si="881"/>
        <v>0</v>
      </c>
      <c r="GW969">
        <v>1</v>
      </c>
      <c r="GX969">
        <f t="shared" si="882"/>
        <v>0</v>
      </c>
      <c r="HA969">
        <v>0</v>
      </c>
      <c r="HB969">
        <v>0</v>
      </c>
      <c r="HC969">
        <f t="shared" si="883"/>
        <v>0</v>
      </c>
      <c r="IK969">
        <v>0</v>
      </c>
    </row>
    <row r="970" spans="1:255">
      <c r="A970" s="2">
        <v>17</v>
      </c>
      <c r="B970" s="2">
        <v>1</v>
      </c>
      <c r="C970" s="2"/>
      <c r="D970" s="2"/>
      <c r="E970" s="2" t="s">
        <v>487</v>
      </c>
      <c r="F970" s="2" t="s">
        <v>424</v>
      </c>
      <c r="G970" s="2" t="s">
        <v>488</v>
      </c>
      <c r="H970" s="2" t="s">
        <v>40</v>
      </c>
      <c r="I970" s="2">
        <v>1</v>
      </c>
      <c r="J970" s="2">
        <v>0</v>
      </c>
      <c r="K970" s="2"/>
      <c r="L970" s="2"/>
      <c r="M970" s="2"/>
      <c r="N970" s="2"/>
      <c r="O970" s="2">
        <f t="shared" si="849"/>
        <v>0</v>
      </c>
      <c r="P970" s="2">
        <f t="shared" si="850"/>
        <v>0</v>
      </c>
      <c r="Q970" s="2">
        <f t="shared" si="851"/>
        <v>0</v>
      </c>
      <c r="R970" s="2">
        <f t="shared" si="852"/>
        <v>0</v>
      </c>
      <c r="S970" s="2">
        <f t="shared" si="853"/>
        <v>0</v>
      </c>
      <c r="T970" s="2">
        <f t="shared" si="854"/>
        <v>0</v>
      </c>
      <c r="U970" s="2">
        <f t="shared" si="855"/>
        <v>0</v>
      </c>
      <c r="V970" s="2">
        <f t="shared" si="856"/>
        <v>0</v>
      </c>
      <c r="W970" s="2">
        <f t="shared" si="857"/>
        <v>0</v>
      </c>
      <c r="X970" s="2">
        <f t="shared" si="858"/>
        <v>0</v>
      </c>
      <c r="Y970" s="2">
        <f t="shared" si="859"/>
        <v>0</v>
      </c>
      <c r="Z970" s="2"/>
      <c r="AA970" s="2">
        <v>33304975</v>
      </c>
      <c r="AB970" s="2">
        <f t="shared" si="860"/>
        <v>0</v>
      </c>
      <c r="AC970" s="2">
        <f t="shared" si="861"/>
        <v>0</v>
      </c>
      <c r="AD970" s="2">
        <f t="shared" si="887"/>
        <v>0</v>
      </c>
      <c r="AE970" s="2">
        <f t="shared" si="888"/>
        <v>0</v>
      </c>
      <c r="AF970" s="2">
        <f t="shared" si="888"/>
        <v>0</v>
      </c>
      <c r="AG970" s="2">
        <f t="shared" si="862"/>
        <v>0</v>
      </c>
      <c r="AH970" s="2">
        <f t="shared" si="889"/>
        <v>0</v>
      </c>
      <c r="AI970" s="2">
        <f t="shared" si="889"/>
        <v>0</v>
      </c>
      <c r="AJ970" s="2">
        <f t="shared" si="863"/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1</v>
      </c>
      <c r="AW970" s="2">
        <v>1</v>
      </c>
      <c r="AX970" s="2"/>
      <c r="AY970" s="2"/>
      <c r="AZ970" s="2">
        <v>1</v>
      </c>
      <c r="BA970" s="2">
        <v>1</v>
      </c>
      <c r="BB970" s="2">
        <v>1</v>
      </c>
      <c r="BC970" s="2">
        <v>1</v>
      </c>
      <c r="BD970" s="2" t="s">
        <v>3</v>
      </c>
      <c r="BE970" s="2" t="s">
        <v>3</v>
      </c>
      <c r="BF970" s="2" t="s">
        <v>3</v>
      </c>
      <c r="BG970" s="2" t="s">
        <v>3</v>
      </c>
      <c r="BH970" s="2">
        <v>3</v>
      </c>
      <c r="BI970" s="2">
        <v>1</v>
      </c>
      <c r="BJ970" s="2" t="s">
        <v>3</v>
      </c>
      <c r="BK970" s="2"/>
      <c r="BL970" s="2"/>
      <c r="BM970" s="2">
        <v>1100</v>
      </c>
      <c r="BN970" s="2">
        <v>0</v>
      </c>
      <c r="BO970" s="2" t="s">
        <v>3</v>
      </c>
      <c r="BP970" s="2">
        <v>0</v>
      </c>
      <c r="BQ970" s="2">
        <v>14</v>
      </c>
      <c r="BR970" s="2">
        <v>0</v>
      </c>
      <c r="BS970" s="2">
        <v>1</v>
      </c>
      <c r="BT970" s="2">
        <v>1</v>
      </c>
      <c r="BU970" s="2">
        <v>1</v>
      </c>
      <c r="BV970" s="2">
        <v>1</v>
      </c>
      <c r="BW970" s="2">
        <v>1</v>
      </c>
      <c r="BX970" s="2">
        <v>1</v>
      </c>
      <c r="BY970" s="2" t="s">
        <v>3</v>
      </c>
      <c r="BZ970" s="2">
        <v>0</v>
      </c>
      <c r="CA970" s="2">
        <v>0</v>
      </c>
      <c r="CB970" s="2"/>
      <c r="CC970" s="2"/>
      <c r="CD970" s="2"/>
      <c r="CE970" s="2">
        <v>0</v>
      </c>
      <c r="CF970" s="2">
        <v>0</v>
      </c>
      <c r="CG970" s="2">
        <v>0</v>
      </c>
      <c r="CH970" s="2"/>
      <c r="CI970" s="2"/>
      <c r="CJ970" s="2"/>
      <c r="CK970" s="2"/>
      <c r="CL970" s="2"/>
      <c r="CM970" s="2">
        <v>0</v>
      </c>
      <c r="CN970" s="2" t="s">
        <v>3</v>
      </c>
      <c r="CO970" s="2">
        <v>0</v>
      </c>
      <c r="CP970" s="2">
        <f t="shared" si="864"/>
        <v>0</v>
      </c>
      <c r="CQ970" s="2">
        <f t="shared" si="865"/>
        <v>0</v>
      </c>
      <c r="CR970" s="2">
        <f t="shared" si="866"/>
        <v>0</v>
      </c>
      <c r="CS970" s="2">
        <f t="shared" si="867"/>
        <v>0</v>
      </c>
      <c r="CT970" s="2">
        <f t="shared" si="868"/>
        <v>0</v>
      </c>
      <c r="CU970" s="2">
        <f t="shared" si="869"/>
        <v>0</v>
      </c>
      <c r="CV970" s="2">
        <f t="shared" si="870"/>
        <v>0</v>
      </c>
      <c r="CW970" s="2">
        <f t="shared" si="871"/>
        <v>0</v>
      </c>
      <c r="CX970" s="2">
        <f t="shared" si="872"/>
        <v>0</v>
      </c>
      <c r="CY970" s="2">
        <f t="shared" si="873"/>
        <v>0</v>
      </c>
      <c r="CZ970" s="2">
        <f t="shared" si="874"/>
        <v>0</v>
      </c>
      <c r="DA970" s="2"/>
      <c r="DB970" s="2"/>
      <c r="DC970" s="2" t="s">
        <v>3</v>
      </c>
      <c r="DD970" s="2" t="s">
        <v>3</v>
      </c>
      <c r="DE970" s="2" t="s">
        <v>3</v>
      </c>
      <c r="DF970" s="2" t="s">
        <v>3</v>
      </c>
      <c r="DG970" s="2" t="s">
        <v>3</v>
      </c>
      <c r="DH970" s="2" t="s">
        <v>3</v>
      </c>
      <c r="DI970" s="2" t="s">
        <v>3</v>
      </c>
      <c r="DJ970" s="2" t="s">
        <v>3</v>
      </c>
      <c r="DK970" s="2" t="s">
        <v>3</v>
      </c>
      <c r="DL970" s="2" t="s">
        <v>3</v>
      </c>
      <c r="DM970" s="2" t="s">
        <v>3</v>
      </c>
      <c r="DN970" s="2">
        <v>0</v>
      </c>
      <c r="DO970" s="2">
        <v>0</v>
      </c>
      <c r="DP970" s="2">
        <v>1</v>
      </c>
      <c r="DQ970" s="2">
        <v>1</v>
      </c>
      <c r="DR970" s="2"/>
      <c r="DS970" s="2"/>
      <c r="DT970" s="2"/>
      <c r="DU970" s="2">
        <v>1010</v>
      </c>
      <c r="DV970" s="2" t="s">
        <v>40</v>
      </c>
      <c r="DW970" s="2" t="s">
        <v>40</v>
      </c>
      <c r="DX970" s="2">
        <v>1</v>
      </c>
      <c r="DY970" s="2"/>
      <c r="DZ970" s="2"/>
      <c r="EA970" s="2"/>
      <c r="EB970" s="2"/>
      <c r="EC970" s="2"/>
      <c r="ED970" s="2"/>
      <c r="EE970" s="2">
        <v>31102366</v>
      </c>
      <c r="EF970" s="2">
        <v>8</v>
      </c>
      <c r="EG970" s="2" t="s">
        <v>34</v>
      </c>
      <c r="EH970" s="2">
        <v>0</v>
      </c>
      <c r="EI970" s="2" t="s">
        <v>3</v>
      </c>
      <c r="EJ970" s="2">
        <v>1</v>
      </c>
      <c r="EK970" s="2">
        <v>1100</v>
      </c>
      <c r="EL970" s="2" t="s">
        <v>41</v>
      </c>
      <c r="EM970" s="2" t="s">
        <v>42</v>
      </c>
      <c r="EN970" s="2"/>
      <c r="EO970" s="2" t="s">
        <v>3</v>
      </c>
      <c r="EP970" s="2"/>
      <c r="EQ970" s="2">
        <v>0</v>
      </c>
      <c r="ER970" s="2">
        <v>0</v>
      </c>
      <c r="ES970" s="2">
        <v>0</v>
      </c>
      <c r="ET970" s="2">
        <v>0</v>
      </c>
      <c r="EU970" s="2">
        <v>0</v>
      </c>
      <c r="EV970" s="2">
        <v>0</v>
      </c>
      <c r="EW970" s="2">
        <v>0</v>
      </c>
      <c r="EX970" s="2">
        <v>0</v>
      </c>
      <c r="EY970" s="2">
        <v>0</v>
      </c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>
        <v>0</v>
      </c>
      <c r="FR970" s="2">
        <f t="shared" si="875"/>
        <v>0</v>
      </c>
      <c r="FS970" s="2">
        <v>0</v>
      </c>
      <c r="FT970" s="2"/>
      <c r="FU970" s="2"/>
      <c r="FV970" s="2"/>
      <c r="FW970" s="2"/>
      <c r="FX970" s="2">
        <v>0</v>
      </c>
      <c r="FY970" s="2">
        <v>0</v>
      </c>
      <c r="FZ970" s="2"/>
      <c r="GA970" s="2" t="s">
        <v>3</v>
      </c>
      <c r="GB970" s="2"/>
      <c r="GC970" s="2"/>
      <c r="GD970" s="2">
        <v>1</v>
      </c>
      <c r="GE970" s="2"/>
      <c r="GF970" s="2">
        <v>-797930797</v>
      </c>
      <c r="GG970" s="2">
        <v>2</v>
      </c>
      <c r="GH970" s="2">
        <v>0</v>
      </c>
      <c r="GI970" s="2">
        <v>-2</v>
      </c>
      <c r="GJ970" s="2">
        <v>0</v>
      </c>
      <c r="GK970" s="2">
        <v>0</v>
      </c>
      <c r="GL970" s="2">
        <f t="shared" si="876"/>
        <v>0</v>
      </c>
      <c r="GM970" s="2">
        <f t="shared" si="877"/>
        <v>0</v>
      </c>
      <c r="GN970" s="2">
        <f t="shared" si="878"/>
        <v>0</v>
      </c>
      <c r="GO970" s="2">
        <f t="shared" si="879"/>
        <v>0</v>
      </c>
      <c r="GP970" s="2">
        <f t="shared" si="880"/>
        <v>0</v>
      </c>
      <c r="GQ970" s="2"/>
      <c r="GR970" s="2">
        <v>0</v>
      </c>
      <c r="GS970" s="2">
        <v>3</v>
      </c>
      <c r="GT970" s="2">
        <v>0</v>
      </c>
      <c r="GU970" s="2" t="s">
        <v>3</v>
      </c>
      <c r="GV970" s="2">
        <f t="shared" si="881"/>
        <v>0</v>
      </c>
      <c r="GW970" s="2">
        <v>1</v>
      </c>
      <c r="GX970" s="2">
        <f t="shared" si="882"/>
        <v>0</v>
      </c>
      <c r="GY970" s="2"/>
      <c r="GZ970" s="2"/>
      <c r="HA970" s="2">
        <v>0</v>
      </c>
      <c r="HB970" s="2">
        <v>0</v>
      </c>
      <c r="HC970" s="2">
        <f t="shared" si="883"/>
        <v>0</v>
      </c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>
        <v>0</v>
      </c>
      <c r="IL970" s="2"/>
      <c r="IM970" s="2"/>
      <c r="IN970" s="2"/>
      <c r="IO970" s="2"/>
      <c r="IP970" s="2"/>
      <c r="IQ970" s="2"/>
      <c r="IR970" s="2"/>
      <c r="IS970" s="2"/>
      <c r="IT970" s="2"/>
      <c r="IU970" s="2"/>
    </row>
    <row r="971" spans="1:255">
      <c r="A971">
        <v>17</v>
      </c>
      <c r="B971">
        <v>1</v>
      </c>
      <c r="E971" t="s">
        <v>487</v>
      </c>
      <c r="F971" t="s">
        <v>424</v>
      </c>
      <c r="G971" t="s">
        <v>488</v>
      </c>
      <c r="H971" t="s">
        <v>40</v>
      </c>
      <c r="I971">
        <v>1</v>
      </c>
      <c r="J971">
        <v>0</v>
      </c>
      <c r="O971">
        <f t="shared" si="849"/>
        <v>21.69</v>
      </c>
      <c r="P971">
        <f t="shared" si="850"/>
        <v>21.69</v>
      </c>
      <c r="Q971">
        <f t="shared" si="851"/>
        <v>0</v>
      </c>
      <c r="R971">
        <f t="shared" si="852"/>
        <v>0</v>
      </c>
      <c r="S971">
        <f t="shared" si="853"/>
        <v>0</v>
      </c>
      <c r="T971">
        <f t="shared" si="854"/>
        <v>0</v>
      </c>
      <c r="U971">
        <f t="shared" si="855"/>
        <v>0</v>
      </c>
      <c r="V971">
        <f t="shared" si="856"/>
        <v>0</v>
      </c>
      <c r="W971">
        <f t="shared" si="857"/>
        <v>0</v>
      </c>
      <c r="X971">
        <f t="shared" si="858"/>
        <v>0</v>
      </c>
      <c r="Y971">
        <f t="shared" si="859"/>
        <v>0</v>
      </c>
      <c r="AA971">
        <v>33304960</v>
      </c>
      <c r="AB971">
        <f t="shared" si="860"/>
        <v>21.69</v>
      </c>
      <c r="AC971">
        <f t="shared" si="861"/>
        <v>21.69</v>
      </c>
      <c r="AD971">
        <f t="shared" si="887"/>
        <v>0</v>
      </c>
      <c r="AE971">
        <f t="shared" si="888"/>
        <v>0</v>
      </c>
      <c r="AF971">
        <f t="shared" si="888"/>
        <v>0</v>
      </c>
      <c r="AG971">
        <f t="shared" si="862"/>
        <v>0</v>
      </c>
      <c r="AH971">
        <f t="shared" si="889"/>
        <v>0</v>
      </c>
      <c r="AI971">
        <f t="shared" si="889"/>
        <v>0</v>
      </c>
      <c r="AJ971">
        <f t="shared" si="863"/>
        <v>0</v>
      </c>
      <c r="AK971">
        <v>21.69</v>
      </c>
      <c r="AL971">
        <v>21.69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1</v>
      </c>
      <c r="AW971">
        <v>1</v>
      </c>
      <c r="AZ971">
        <v>1</v>
      </c>
      <c r="BA971">
        <v>1</v>
      </c>
      <c r="BB971">
        <v>1</v>
      </c>
      <c r="BC971">
        <v>1</v>
      </c>
      <c r="BD971" t="s">
        <v>3</v>
      </c>
      <c r="BE971" t="s">
        <v>3</v>
      </c>
      <c r="BF971" t="s">
        <v>3</v>
      </c>
      <c r="BG971" t="s">
        <v>3</v>
      </c>
      <c r="BH971">
        <v>3</v>
      </c>
      <c r="BI971">
        <v>1</v>
      </c>
      <c r="BJ971" t="s">
        <v>3</v>
      </c>
      <c r="BM971">
        <v>1100</v>
      </c>
      <c r="BN971">
        <v>0</v>
      </c>
      <c r="BO971" t="s">
        <v>3</v>
      </c>
      <c r="BP971">
        <v>0</v>
      </c>
      <c r="BQ971">
        <v>14</v>
      </c>
      <c r="BR971">
        <v>0</v>
      </c>
      <c r="BS971">
        <v>1</v>
      </c>
      <c r="BT971">
        <v>1</v>
      </c>
      <c r="BU971">
        <v>1</v>
      </c>
      <c r="BV971">
        <v>1</v>
      </c>
      <c r="BW971">
        <v>1</v>
      </c>
      <c r="BX971">
        <v>1</v>
      </c>
      <c r="BY971" t="s">
        <v>3</v>
      </c>
      <c r="BZ971">
        <v>0</v>
      </c>
      <c r="CA971">
        <v>0</v>
      </c>
      <c r="CE971">
        <v>0</v>
      </c>
      <c r="CF971">
        <v>0</v>
      </c>
      <c r="CG971">
        <v>0</v>
      </c>
      <c r="CM971">
        <v>0</v>
      </c>
      <c r="CN971" t="s">
        <v>3</v>
      </c>
      <c r="CO971">
        <v>0</v>
      </c>
      <c r="CP971">
        <f t="shared" si="864"/>
        <v>21.69</v>
      </c>
      <c r="CQ971">
        <f t="shared" si="865"/>
        <v>21.69</v>
      </c>
      <c r="CR971">
        <f t="shared" si="866"/>
        <v>0</v>
      </c>
      <c r="CS971">
        <f t="shared" si="867"/>
        <v>0</v>
      </c>
      <c r="CT971">
        <f t="shared" si="868"/>
        <v>0</v>
      </c>
      <c r="CU971">
        <f t="shared" si="869"/>
        <v>0</v>
      </c>
      <c r="CV971">
        <f t="shared" si="870"/>
        <v>0</v>
      </c>
      <c r="CW971">
        <f t="shared" si="871"/>
        <v>0</v>
      </c>
      <c r="CX971">
        <f t="shared" si="872"/>
        <v>0</v>
      </c>
      <c r="CY971">
        <f t="shared" si="873"/>
        <v>0</v>
      </c>
      <c r="CZ971">
        <f t="shared" si="874"/>
        <v>0</v>
      </c>
      <c r="DC971" t="s">
        <v>3</v>
      </c>
      <c r="DD971" t="s">
        <v>3</v>
      </c>
      <c r="DE971" t="s">
        <v>3</v>
      </c>
      <c r="DF971" t="s">
        <v>3</v>
      </c>
      <c r="DG971" t="s">
        <v>3</v>
      </c>
      <c r="DH971" t="s">
        <v>3</v>
      </c>
      <c r="DI971" t="s">
        <v>3</v>
      </c>
      <c r="DJ971" t="s">
        <v>3</v>
      </c>
      <c r="DK971" t="s">
        <v>3</v>
      </c>
      <c r="DL971" t="s">
        <v>3</v>
      </c>
      <c r="DM971" t="s">
        <v>3</v>
      </c>
      <c r="DN971">
        <v>0</v>
      </c>
      <c r="DO971">
        <v>0</v>
      </c>
      <c r="DP971">
        <v>1</v>
      </c>
      <c r="DQ971">
        <v>1</v>
      </c>
      <c r="DU971">
        <v>1010</v>
      </c>
      <c r="DV971" t="s">
        <v>40</v>
      </c>
      <c r="DW971" t="s">
        <v>40</v>
      </c>
      <c r="DX971">
        <v>1</v>
      </c>
      <c r="EE971">
        <v>31102366</v>
      </c>
      <c r="EF971">
        <v>8</v>
      </c>
      <c r="EG971" t="s">
        <v>34</v>
      </c>
      <c r="EH971">
        <v>0</v>
      </c>
      <c r="EI971" t="s">
        <v>3</v>
      </c>
      <c r="EJ971">
        <v>1</v>
      </c>
      <c r="EK971">
        <v>1100</v>
      </c>
      <c r="EL971" t="s">
        <v>41</v>
      </c>
      <c r="EM971" t="s">
        <v>42</v>
      </c>
      <c r="EO971" t="s">
        <v>3</v>
      </c>
      <c r="EQ971">
        <v>0</v>
      </c>
      <c r="ER971">
        <v>21.69</v>
      </c>
      <c r="ES971">
        <v>21.69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5</v>
      </c>
      <c r="FC971">
        <v>1</v>
      </c>
      <c r="FD971">
        <v>18</v>
      </c>
      <c r="FF971">
        <v>200</v>
      </c>
      <c r="FQ971">
        <v>0</v>
      </c>
      <c r="FR971">
        <f t="shared" si="875"/>
        <v>0</v>
      </c>
      <c r="FS971">
        <v>0</v>
      </c>
      <c r="FX971">
        <v>0</v>
      </c>
      <c r="FY971">
        <v>0</v>
      </c>
      <c r="GA971" t="s">
        <v>489</v>
      </c>
      <c r="GD971">
        <v>1</v>
      </c>
      <c r="GF971">
        <v>-797930797</v>
      </c>
      <c r="GG971">
        <v>2</v>
      </c>
      <c r="GH971">
        <v>3</v>
      </c>
      <c r="GI971">
        <v>3</v>
      </c>
      <c r="GJ971">
        <v>0</v>
      </c>
      <c r="GK971">
        <v>0</v>
      </c>
      <c r="GL971">
        <f t="shared" si="876"/>
        <v>0</v>
      </c>
      <c r="GM971">
        <f t="shared" si="877"/>
        <v>21.69</v>
      </c>
      <c r="GN971">
        <f t="shared" si="878"/>
        <v>21.69</v>
      </c>
      <c r="GO971">
        <f t="shared" si="879"/>
        <v>0</v>
      </c>
      <c r="GP971">
        <f t="shared" si="880"/>
        <v>0</v>
      </c>
      <c r="GR971">
        <v>1</v>
      </c>
      <c r="GS971">
        <v>1</v>
      </c>
      <c r="GT971">
        <v>0</v>
      </c>
      <c r="GU971" t="s">
        <v>3</v>
      </c>
      <c r="GV971">
        <f t="shared" si="881"/>
        <v>0</v>
      </c>
      <c r="GW971">
        <v>1</v>
      </c>
      <c r="GX971">
        <f t="shared" si="882"/>
        <v>0</v>
      </c>
      <c r="HA971">
        <v>0</v>
      </c>
      <c r="HB971">
        <v>0</v>
      </c>
      <c r="HC971">
        <f t="shared" si="883"/>
        <v>0</v>
      </c>
      <c r="IK971">
        <v>0</v>
      </c>
    </row>
    <row r="972" spans="1:255">
      <c r="A972" s="2">
        <v>17</v>
      </c>
      <c r="B972" s="2">
        <v>1</v>
      </c>
      <c r="C972" s="2"/>
      <c r="D972" s="2"/>
      <c r="E972" s="2" t="s">
        <v>490</v>
      </c>
      <c r="F972" s="2" t="s">
        <v>424</v>
      </c>
      <c r="G972" s="2" t="s">
        <v>491</v>
      </c>
      <c r="H972" s="2" t="s">
        <v>40</v>
      </c>
      <c r="I972" s="2">
        <v>2</v>
      </c>
      <c r="J972" s="2">
        <v>0</v>
      </c>
      <c r="K972" s="2"/>
      <c r="L972" s="2"/>
      <c r="M972" s="2"/>
      <c r="N972" s="2"/>
      <c r="O972" s="2">
        <f t="shared" si="849"/>
        <v>0</v>
      </c>
      <c r="P972" s="2">
        <f t="shared" si="850"/>
        <v>0</v>
      </c>
      <c r="Q972" s="2">
        <f t="shared" si="851"/>
        <v>0</v>
      </c>
      <c r="R972" s="2">
        <f t="shared" si="852"/>
        <v>0</v>
      </c>
      <c r="S972" s="2">
        <f t="shared" si="853"/>
        <v>0</v>
      </c>
      <c r="T972" s="2">
        <f t="shared" si="854"/>
        <v>0</v>
      </c>
      <c r="U972" s="2">
        <f t="shared" si="855"/>
        <v>0</v>
      </c>
      <c r="V972" s="2">
        <f t="shared" si="856"/>
        <v>0</v>
      </c>
      <c r="W972" s="2">
        <f t="shared" si="857"/>
        <v>0</v>
      </c>
      <c r="X972" s="2">
        <f t="shared" si="858"/>
        <v>0</v>
      </c>
      <c r="Y972" s="2">
        <f t="shared" si="859"/>
        <v>0</v>
      </c>
      <c r="Z972" s="2"/>
      <c r="AA972" s="2">
        <v>33304975</v>
      </c>
      <c r="AB972" s="2">
        <f t="shared" si="860"/>
        <v>0</v>
      </c>
      <c r="AC972" s="2">
        <f t="shared" si="861"/>
        <v>0</v>
      </c>
      <c r="AD972" s="2">
        <f t="shared" si="887"/>
        <v>0</v>
      </c>
      <c r="AE972" s="2">
        <f t="shared" si="888"/>
        <v>0</v>
      </c>
      <c r="AF972" s="2">
        <f t="shared" si="888"/>
        <v>0</v>
      </c>
      <c r="AG972" s="2">
        <f t="shared" si="862"/>
        <v>0</v>
      </c>
      <c r="AH972" s="2">
        <f t="shared" si="889"/>
        <v>0</v>
      </c>
      <c r="AI972" s="2">
        <f t="shared" si="889"/>
        <v>0</v>
      </c>
      <c r="AJ972" s="2">
        <f t="shared" si="863"/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1</v>
      </c>
      <c r="AW972" s="2">
        <v>1</v>
      </c>
      <c r="AX972" s="2"/>
      <c r="AY972" s="2"/>
      <c r="AZ972" s="2">
        <v>1</v>
      </c>
      <c r="BA972" s="2">
        <v>1</v>
      </c>
      <c r="BB972" s="2">
        <v>1</v>
      </c>
      <c r="BC972" s="2">
        <v>1</v>
      </c>
      <c r="BD972" s="2" t="s">
        <v>3</v>
      </c>
      <c r="BE972" s="2" t="s">
        <v>3</v>
      </c>
      <c r="BF972" s="2" t="s">
        <v>3</v>
      </c>
      <c r="BG972" s="2" t="s">
        <v>3</v>
      </c>
      <c r="BH972" s="2">
        <v>3</v>
      </c>
      <c r="BI972" s="2">
        <v>1</v>
      </c>
      <c r="BJ972" s="2" t="s">
        <v>3</v>
      </c>
      <c r="BK972" s="2"/>
      <c r="BL972" s="2"/>
      <c r="BM972" s="2">
        <v>1100</v>
      </c>
      <c r="BN972" s="2">
        <v>0</v>
      </c>
      <c r="BO972" s="2" t="s">
        <v>3</v>
      </c>
      <c r="BP972" s="2">
        <v>0</v>
      </c>
      <c r="BQ972" s="2">
        <v>14</v>
      </c>
      <c r="BR972" s="2">
        <v>0</v>
      </c>
      <c r="BS972" s="2">
        <v>1</v>
      </c>
      <c r="BT972" s="2">
        <v>1</v>
      </c>
      <c r="BU972" s="2">
        <v>1</v>
      </c>
      <c r="BV972" s="2">
        <v>1</v>
      </c>
      <c r="BW972" s="2">
        <v>1</v>
      </c>
      <c r="BX972" s="2">
        <v>1</v>
      </c>
      <c r="BY972" s="2" t="s">
        <v>3</v>
      </c>
      <c r="BZ972" s="2">
        <v>0</v>
      </c>
      <c r="CA972" s="2">
        <v>0</v>
      </c>
      <c r="CB972" s="2"/>
      <c r="CC972" s="2"/>
      <c r="CD972" s="2"/>
      <c r="CE972" s="2">
        <v>0</v>
      </c>
      <c r="CF972" s="2">
        <v>0</v>
      </c>
      <c r="CG972" s="2">
        <v>0</v>
      </c>
      <c r="CH972" s="2"/>
      <c r="CI972" s="2"/>
      <c r="CJ972" s="2"/>
      <c r="CK972" s="2"/>
      <c r="CL972" s="2"/>
      <c r="CM972" s="2">
        <v>0</v>
      </c>
      <c r="CN972" s="2" t="s">
        <v>3</v>
      </c>
      <c r="CO972" s="2">
        <v>0</v>
      </c>
      <c r="CP972" s="2">
        <f t="shared" si="864"/>
        <v>0</v>
      </c>
      <c r="CQ972" s="2">
        <f t="shared" si="865"/>
        <v>0</v>
      </c>
      <c r="CR972" s="2">
        <f t="shared" si="866"/>
        <v>0</v>
      </c>
      <c r="CS972" s="2">
        <f t="shared" si="867"/>
        <v>0</v>
      </c>
      <c r="CT972" s="2">
        <f t="shared" si="868"/>
        <v>0</v>
      </c>
      <c r="CU972" s="2">
        <f t="shared" si="869"/>
        <v>0</v>
      </c>
      <c r="CV972" s="2">
        <f t="shared" si="870"/>
        <v>0</v>
      </c>
      <c r="CW972" s="2">
        <f t="shared" si="871"/>
        <v>0</v>
      </c>
      <c r="CX972" s="2">
        <f t="shared" si="872"/>
        <v>0</v>
      </c>
      <c r="CY972" s="2">
        <f t="shared" si="873"/>
        <v>0</v>
      </c>
      <c r="CZ972" s="2">
        <f t="shared" si="874"/>
        <v>0</v>
      </c>
      <c r="DA972" s="2"/>
      <c r="DB972" s="2"/>
      <c r="DC972" s="2" t="s">
        <v>3</v>
      </c>
      <c r="DD972" s="2" t="s">
        <v>3</v>
      </c>
      <c r="DE972" s="2" t="s">
        <v>3</v>
      </c>
      <c r="DF972" s="2" t="s">
        <v>3</v>
      </c>
      <c r="DG972" s="2" t="s">
        <v>3</v>
      </c>
      <c r="DH972" s="2" t="s">
        <v>3</v>
      </c>
      <c r="DI972" s="2" t="s">
        <v>3</v>
      </c>
      <c r="DJ972" s="2" t="s">
        <v>3</v>
      </c>
      <c r="DK972" s="2" t="s">
        <v>3</v>
      </c>
      <c r="DL972" s="2" t="s">
        <v>3</v>
      </c>
      <c r="DM972" s="2" t="s">
        <v>3</v>
      </c>
      <c r="DN972" s="2">
        <v>0</v>
      </c>
      <c r="DO972" s="2">
        <v>0</v>
      </c>
      <c r="DP972" s="2">
        <v>1</v>
      </c>
      <c r="DQ972" s="2">
        <v>1</v>
      </c>
      <c r="DR972" s="2"/>
      <c r="DS972" s="2"/>
      <c r="DT972" s="2"/>
      <c r="DU972" s="2">
        <v>1010</v>
      </c>
      <c r="DV972" s="2" t="s">
        <v>40</v>
      </c>
      <c r="DW972" s="2" t="s">
        <v>40</v>
      </c>
      <c r="DX972" s="2">
        <v>1</v>
      </c>
      <c r="DY972" s="2"/>
      <c r="DZ972" s="2"/>
      <c r="EA972" s="2"/>
      <c r="EB972" s="2"/>
      <c r="EC972" s="2"/>
      <c r="ED972" s="2"/>
      <c r="EE972" s="2">
        <v>31102366</v>
      </c>
      <c r="EF972" s="2">
        <v>8</v>
      </c>
      <c r="EG972" s="2" t="s">
        <v>34</v>
      </c>
      <c r="EH972" s="2">
        <v>0</v>
      </c>
      <c r="EI972" s="2" t="s">
        <v>3</v>
      </c>
      <c r="EJ972" s="2">
        <v>1</v>
      </c>
      <c r="EK972" s="2">
        <v>1100</v>
      </c>
      <c r="EL972" s="2" t="s">
        <v>41</v>
      </c>
      <c r="EM972" s="2" t="s">
        <v>42</v>
      </c>
      <c r="EN972" s="2"/>
      <c r="EO972" s="2" t="s">
        <v>3</v>
      </c>
      <c r="EP972" s="2"/>
      <c r="EQ972" s="2">
        <v>0</v>
      </c>
      <c r="ER972" s="2">
        <v>0</v>
      </c>
      <c r="ES972" s="2">
        <v>0</v>
      </c>
      <c r="ET972" s="2">
        <v>0</v>
      </c>
      <c r="EU972" s="2">
        <v>0</v>
      </c>
      <c r="EV972" s="2">
        <v>0</v>
      </c>
      <c r="EW972" s="2">
        <v>0</v>
      </c>
      <c r="EX972" s="2">
        <v>0</v>
      </c>
      <c r="EY972" s="2">
        <v>0</v>
      </c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>
        <v>0</v>
      </c>
      <c r="FR972" s="2">
        <f t="shared" si="875"/>
        <v>0</v>
      </c>
      <c r="FS972" s="2">
        <v>0</v>
      </c>
      <c r="FT972" s="2"/>
      <c r="FU972" s="2"/>
      <c r="FV972" s="2"/>
      <c r="FW972" s="2"/>
      <c r="FX972" s="2">
        <v>0</v>
      </c>
      <c r="FY972" s="2">
        <v>0</v>
      </c>
      <c r="FZ972" s="2"/>
      <c r="GA972" s="2" t="s">
        <v>3</v>
      </c>
      <c r="GB972" s="2"/>
      <c r="GC972" s="2"/>
      <c r="GD972" s="2">
        <v>1</v>
      </c>
      <c r="GE972" s="2"/>
      <c r="GF972" s="2">
        <v>-47516803</v>
      </c>
      <c r="GG972" s="2">
        <v>2</v>
      </c>
      <c r="GH972" s="2">
        <v>0</v>
      </c>
      <c r="GI972" s="2">
        <v>-2</v>
      </c>
      <c r="GJ972" s="2">
        <v>0</v>
      </c>
      <c r="GK972" s="2">
        <v>0</v>
      </c>
      <c r="GL972" s="2">
        <f t="shared" si="876"/>
        <v>0</v>
      </c>
      <c r="GM972" s="2">
        <f t="shared" si="877"/>
        <v>0</v>
      </c>
      <c r="GN972" s="2">
        <f t="shared" si="878"/>
        <v>0</v>
      </c>
      <c r="GO972" s="2">
        <f t="shared" si="879"/>
        <v>0</v>
      </c>
      <c r="GP972" s="2">
        <f t="shared" si="880"/>
        <v>0</v>
      </c>
      <c r="GQ972" s="2"/>
      <c r="GR972" s="2">
        <v>0</v>
      </c>
      <c r="GS972" s="2">
        <v>3</v>
      </c>
      <c r="GT972" s="2">
        <v>0</v>
      </c>
      <c r="GU972" s="2" t="s">
        <v>3</v>
      </c>
      <c r="GV972" s="2">
        <f t="shared" si="881"/>
        <v>0</v>
      </c>
      <c r="GW972" s="2">
        <v>1</v>
      </c>
      <c r="GX972" s="2">
        <f t="shared" si="882"/>
        <v>0</v>
      </c>
      <c r="GY972" s="2"/>
      <c r="GZ972" s="2"/>
      <c r="HA972" s="2">
        <v>0</v>
      </c>
      <c r="HB972" s="2">
        <v>0</v>
      </c>
      <c r="HC972" s="2">
        <f t="shared" si="883"/>
        <v>0</v>
      </c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>
        <v>0</v>
      </c>
      <c r="IL972" s="2"/>
      <c r="IM972" s="2"/>
      <c r="IN972" s="2"/>
      <c r="IO972" s="2"/>
      <c r="IP972" s="2"/>
      <c r="IQ972" s="2"/>
      <c r="IR972" s="2"/>
      <c r="IS972" s="2"/>
      <c r="IT972" s="2"/>
      <c r="IU972" s="2"/>
    </row>
    <row r="973" spans="1:255">
      <c r="A973">
        <v>17</v>
      </c>
      <c r="B973">
        <v>1</v>
      </c>
      <c r="E973" t="s">
        <v>490</v>
      </c>
      <c r="F973" t="s">
        <v>424</v>
      </c>
      <c r="G973" t="s">
        <v>491</v>
      </c>
      <c r="H973" t="s">
        <v>40</v>
      </c>
      <c r="I973">
        <v>2</v>
      </c>
      <c r="J973">
        <v>0</v>
      </c>
      <c r="O973">
        <f t="shared" si="849"/>
        <v>249.36</v>
      </c>
      <c r="P973">
        <f t="shared" si="850"/>
        <v>249.36</v>
      </c>
      <c r="Q973">
        <f t="shared" si="851"/>
        <v>0</v>
      </c>
      <c r="R973">
        <f t="shared" si="852"/>
        <v>0</v>
      </c>
      <c r="S973">
        <f t="shared" si="853"/>
        <v>0</v>
      </c>
      <c r="T973">
        <f t="shared" si="854"/>
        <v>0</v>
      </c>
      <c r="U973">
        <f t="shared" si="855"/>
        <v>0</v>
      </c>
      <c r="V973">
        <f t="shared" si="856"/>
        <v>0</v>
      </c>
      <c r="W973">
        <f t="shared" si="857"/>
        <v>0</v>
      </c>
      <c r="X973">
        <f t="shared" si="858"/>
        <v>0</v>
      </c>
      <c r="Y973">
        <f t="shared" si="859"/>
        <v>0</v>
      </c>
      <c r="AA973">
        <v>33304960</v>
      </c>
      <c r="AB973">
        <f t="shared" si="860"/>
        <v>124.68</v>
      </c>
      <c r="AC973">
        <f t="shared" si="861"/>
        <v>124.68</v>
      </c>
      <c r="AD973">
        <f t="shared" si="887"/>
        <v>0</v>
      </c>
      <c r="AE973">
        <f t="shared" si="888"/>
        <v>0</v>
      </c>
      <c r="AF973">
        <f t="shared" si="888"/>
        <v>0</v>
      </c>
      <c r="AG973">
        <f t="shared" si="862"/>
        <v>0</v>
      </c>
      <c r="AH973">
        <f t="shared" si="889"/>
        <v>0</v>
      </c>
      <c r="AI973">
        <f t="shared" si="889"/>
        <v>0</v>
      </c>
      <c r="AJ973">
        <f t="shared" si="863"/>
        <v>0</v>
      </c>
      <c r="AK973">
        <v>124.67999999999999</v>
      </c>
      <c r="AL973">
        <v>124.67999999999999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1</v>
      </c>
      <c r="AW973">
        <v>1</v>
      </c>
      <c r="AZ973">
        <v>1</v>
      </c>
      <c r="BA973">
        <v>1</v>
      </c>
      <c r="BB973">
        <v>1</v>
      </c>
      <c r="BC973">
        <v>1</v>
      </c>
      <c r="BD973" t="s">
        <v>3</v>
      </c>
      <c r="BE973" t="s">
        <v>3</v>
      </c>
      <c r="BF973" t="s">
        <v>3</v>
      </c>
      <c r="BG973" t="s">
        <v>3</v>
      </c>
      <c r="BH973">
        <v>3</v>
      </c>
      <c r="BI973">
        <v>1</v>
      </c>
      <c r="BJ973" t="s">
        <v>3</v>
      </c>
      <c r="BM973">
        <v>1100</v>
      </c>
      <c r="BN973">
        <v>0</v>
      </c>
      <c r="BO973" t="s">
        <v>3</v>
      </c>
      <c r="BP973">
        <v>0</v>
      </c>
      <c r="BQ973">
        <v>14</v>
      </c>
      <c r="BR973">
        <v>0</v>
      </c>
      <c r="BS973">
        <v>1</v>
      </c>
      <c r="BT973">
        <v>1</v>
      </c>
      <c r="BU973">
        <v>1</v>
      </c>
      <c r="BV973">
        <v>1</v>
      </c>
      <c r="BW973">
        <v>1</v>
      </c>
      <c r="BX973">
        <v>1</v>
      </c>
      <c r="BY973" t="s">
        <v>3</v>
      </c>
      <c r="BZ973">
        <v>0</v>
      </c>
      <c r="CA973">
        <v>0</v>
      </c>
      <c r="CE973">
        <v>0</v>
      </c>
      <c r="CF973">
        <v>0</v>
      </c>
      <c r="CG973">
        <v>0</v>
      </c>
      <c r="CM973">
        <v>0</v>
      </c>
      <c r="CN973" t="s">
        <v>3</v>
      </c>
      <c r="CO973">
        <v>0</v>
      </c>
      <c r="CP973">
        <f t="shared" si="864"/>
        <v>249.36</v>
      </c>
      <c r="CQ973">
        <f t="shared" si="865"/>
        <v>124.68</v>
      </c>
      <c r="CR973">
        <f t="shared" si="866"/>
        <v>0</v>
      </c>
      <c r="CS973">
        <f t="shared" si="867"/>
        <v>0</v>
      </c>
      <c r="CT973">
        <f t="shared" si="868"/>
        <v>0</v>
      </c>
      <c r="CU973">
        <f t="shared" si="869"/>
        <v>0</v>
      </c>
      <c r="CV973">
        <f t="shared" si="870"/>
        <v>0</v>
      </c>
      <c r="CW973">
        <f t="shared" si="871"/>
        <v>0</v>
      </c>
      <c r="CX973">
        <f t="shared" si="872"/>
        <v>0</v>
      </c>
      <c r="CY973">
        <f t="shared" si="873"/>
        <v>0</v>
      </c>
      <c r="CZ973">
        <f t="shared" si="874"/>
        <v>0</v>
      </c>
      <c r="DC973" t="s">
        <v>3</v>
      </c>
      <c r="DD973" t="s">
        <v>3</v>
      </c>
      <c r="DE973" t="s">
        <v>3</v>
      </c>
      <c r="DF973" t="s">
        <v>3</v>
      </c>
      <c r="DG973" t="s">
        <v>3</v>
      </c>
      <c r="DH973" t="s">
        <v>3</v>
      </c>
      <c r="DI973" t="s">
        <v>3</v>
      </c>
      <c r="DJ973" t="s">
        <v>3</v>
      </c>
      <c r="DK973" t="s">
        <v>3</v>
      </c>
      <c r="DL973" t="s">
        <v>3</v>
      </c>
      <c r="DM973" t="s">
        <v>3</v>
      </c>
      <c r="DN973">
        <v>0</v>
      </c>
      <c r="DO973">
        <v>0</v>
      </c>
      <c r="DP973">
        <v>1</v>
      </c>
      <c r="DQ973">
        <v>1</v>
      </c>
      <c r="DU973">
        <v>1010</v>
      </c>
      <c r="DV973" t="s">
        <v>40</v>
      </c>
      <c r="DW973" t="s">
        <v>40</v>
      </c>
      <c r="DX973">
        <v>1</v>
      </c>
      <c r="EE973">
        <v>31102366</v>
      </c>
      <c r="EF973">
        <v>8</v>
      </c>
      <c r="EG973" t="s">
        <v>34</v>
      </c>
      <c r="EH973">
        <v>0</v>
      </c>
      <c r="EI973" t="s">
        <v>3</v>
      </c>
      <c r="EJ973">
        <v>1</v>
      </c>
      <c r="EK973">
        <v>1100</v>
      </c>
      <c r="EL973" t="s">
        <v>41</v>
      </c>
      <c r="EM973" t="s">
        <v>42</v>
      </c>
      <c r="EO973" t="s">
        <v>3</v>
      </c>
      <c r="EQ973">
        <v>0</v>
      </c>
      <c r="ER973">
        <v>124.67999999999999</v>
      </c>
      <c r="ES973">
        <v>124.67999999999999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5</v>
      </c>
      <c r="FC973">
        <v>1</v>
      </c>
      <c r="FD973">
        <v>18</v>
      </c>
      <c r="FF973">
        <v>1150</v>
      </c>
      <c r="FQ973">
        <v>0</v>
      </c>
      <c r="FR973">
        <f t="shared" si="875"/>
        <v>0</v>
      </c>
      <c r="FS973">
        <v>0</v>
      </c>
      <c r="FX973">
        <v>0</v>
      </c>
      <c r="FY973">
        <v>0</v>
      </c>
      <c r="GA973" t="s">
        <v>462</v>
      </c>
      <c r="GD973">
        <v>1</v>
      </c>
      <c r="GF973">
        <v>-47516803</v>
      </c>
      <c r="GG973">
        <v>2</v>
      </c>
      <c r="GH973">
        <v>3</v>
      </c>
      <c r="GI973">
        <v>3</v>
      </c>
      <c r="GJ973">
        <v>0</v>
      </c>
      <c r="GK973">
        <v>0</v>
      </c>
      <c r="GL973">
        <f t="shared" si="876"/>
        <v>0</v>
      </c>
      <c r="GM973">
        <f t="shared" si="877"/>
        <v>249.36</v>
      </c>
      <c r="GN973">
        <f t="shared" si="878"/>
        <v>249.36</v>
      </c>
      <c r="GO973">
        <f t="shared" si="879"/>
        <v>0</v>
      </c>
      <c r="GP973">
        <f t="shared" si="880"/>
        <v>0</v>
      </c>
      <c r="GR973">
        <v>1</v>
      </c>
      <c r="GS973">
        <v>1</v>
      </c>
      <c r="GT973">
        <v>0</v>
      </c>
      <c r="GU973" t="s">
        <v>3</v>
      </c>
      <c r="GV973">
        <f t="shared" si="881"/>
        <v>0</v>
      </c>
      <c r="GW973">
        <v>1</v>
      </c>
      <c r="GX973">
        <f t="shared" si="882"/>
        <v>0</v>
      </c>
      <c r="HA973">
        <v>0</v>
      </c>
      <c r="HB973">
        <v>0</v>
      </c>
      <c r="HC973">
        <f t="shared" si="883"/>
        <v>0</v>
      </c>
      <c r="IK973">
        <v>0</v>
      </c>
    </row>
    <row r="974" spans="1:255">
      <c r="A974" s="2">
        <v>17</v>
      </c>
      <c r="B974" s="2">
        <v>1</v>
      </c>
      <c r="C974" s="2"/>
      <c r="D974" s="2"/>
      <c r="E974" s="2" t="s">
        <v>492</v>
      </c>
      <c r="F974" s="2" t="s">
        <v>493</v>
      </c>
      <c r="G974" s="2" t="s">
        <v>494</v>
      </c>
      <c r="H974" s="2" t="s">
        <v>40</v>
      </c>
      <c r="I974" s="2">
        <v>1</v>
      </c>
      <c r="J974" s="2">
        <v>0</v>
      </c>
      <c r="K974" s="2"/>
      <c r="L974" s="2"/>
      <c r="M974" s="2"/>
      <c r="N974" s="2"/>
      <c r="O974" s="2">
        <f t="shared" si="849"/>
        <v>82.99</v>
      </c>
      <c r="P974" s="2">
        <f t="shared" si="850"/>
        <v>82.99</v>
      </c>
      <c r="Q974" s="2">
        <f t="shared" si="851"/>
        <v>0</v>
      </c>
      <c r="R974" s="2">
        <f t="shared" si="852"/>
        <v>0</v>
      </c>
      <c r="S974" s="2">
        <f t="shared" si="853"/>
        <v>0</v>
      </c>
      <c r="T974" s="2">
        <f t="shared" si="854"/>
        <v>0</v>
      </c>
      <c r="U974" s="2">
        <f t="shared" si="855"/>
        <v>0</v>
      </c>
      <c r="V974" s="2">
        <f t="shared" si="856"/>
        <v>0</v>
      </c>
      <c r="W974" s="2">
        <f t="shared" si="857"/>
        <v>0</v>
      </c>
      <c r="X974" s="2">
        <f t="shared" si="858"/>
        <v>0</v>
      </c>
      <c r="Y974" s="2">
        <f t="shared" si="859"/>
        <v>0</v>
      </c>
      <c r="Z974" s="2"/>
      <c r="AA974" s="2">
        <v>33304975</v>
      </c>
      <c r="AB974" s="2">
        <f t="shared" si="860"/>
        <v>82.99</v>
      </c>
      <c r="AC974" s="2">
        <f t="shared" si="861"/>
        <v>82.99</v>
      </c>
      <c r="AD974" s="2">
        <f t="shared" si="887"/>
        <v>0</v>
      </c>
      <c r="AE974" s="2">
        <f t="shared" si="888"/>
        <v>0</v>
      </c>
      <c r="AF974" s="2">
        <f t="shared" si="888"/>
        <v>0</v>
      </c>
      <c r="AG974" s="2">
        <f t="shared" si="862"/>
        <v>0</v>
      </c>
      <c r="AH974" s="2">
        <f t="shared" si="889"/>
        <v>0</v>
      </c>
      <c r="AI974" s="2">
        <f t="shared" si="889"/>
        <v>0</v>
      </c>
      <c r="AJ974" s="2">
        <f t="shared" si="863"/>
        <v>0</v>
      </c>
      <c r="AK974" s="2">
        <v>82.99</v>
      </c>
      <c r="AL974" s="2">
        <v>82.99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1</v>
      </c>
      <c r="AW974" s="2">
        <v>1</v>
      </c>
      <c r="AX974" s="2"/>
      <c r="AY974" s="2"/>
      <c r="AZ974" s="2">
        <v>1</v>
      </c>
      <c r="BA974" s="2">
        <v>1</v>
      </c>
      <c r="BB974" s="2">
        <v>1</v>
      </c>
      <c r="BC974" s="2">
        <v>1</v>
      </c>
      <c r="BD974" s="2" t="s">
        <v>3</v>
      </c>
      <c r="BE974" s="2" t="s">
        <v>3</v>
      </c>
      <c r="BF974" s="2" t="s">
        <v>3</v>
      </c>
      <c r="BG974" s="2" t="s">
        <v>3</v>
      </c>
      <c r="BH974" s="2">
        <v>3</v>
      </c>
      <c r="BI974" s="2">
        <v>1</v>
      </c>
      <c r="BJ974" s="2" t="s">
        <v>495</v>
      </c>
      <c r="BK974" s="2"/>
      <c r="BL974" s="2"/>
      <c r="BM974" s="2">
        <v>500001</v>
      </c>
      <c r="BN974" s="2">
        <v>0</v>
      </c>
      <c r="BO974" s="2" t="s">
        <v>3</v>
      </c>
      <c r="BP974" s="2">
        <v>0</v>
      </c>
      <c r="BQ974" s="2">
        <v>8</v>
      </c>
      <c r="BR974" s="2">
        <v>0</v>
      </c>
      <c r="BS974" s="2">
        <v>1</v>
      </c>
      <c r="BT974" s="2">
        <v>1</v>
      </c>
      <c r="BU974" s="2">
        <v>1</v>
      </c>
      <c r="BV974" s="2">
        <v>1</v>
      </c>
      <c r="BW974" s="2">
        <v>1</v>
      </c>
      <c r="BX974" s="2">
        <v>1</v>
      </c>
      <c r="BY974" s="2" t="s">
        <v>3</v>
      </c>
      <c r="BZ974" s="2">
        <v>0</v>
      </c>
      <c r="CA974" s="2">
        <v>0</v>
      </c>
      <c r="CB974" s="2"/>
      <c r="CC974" s="2"/>
      <c r="CD974" s="2"/>
      <c r="CE974" s="2">
        <v>0</v>
      </c>
      <c r="CF974" s="2">
        <v>0</v>
      </c>
      <c r="CG974" s="2">
        <v>0</v>
      </c>
      <c r="CH974" s="2"/>
      <c r="CI974" s="2"/>
      <c r="CJ974" s="2"/>
      <c r="CK974" s="2"/>
      <c r="CL974" s="2"/>
      <c r="CM974" s="2">
        <v>0</v>
      </c>
      <c r="CN974" s="2" t="s">
        <v>3</v>
      </c>
      <c r="CO974" s="2">
        <v>0</v>
      </c>
      <c r="CP974" s="2">
        <f t="shared" si="864"/>
        <v>82.99</v>
      </c>
      <c r="CQ974" s="2">
        <f t="shared" si="865"/>
        <v>82.99</v>
      </c>
      <c r="CR974" s="2">
        <f t="shared" si="866"/>
        <v>0</v>
      </c>
      <c r="CS974" s="2">
        <f t="shared" si="867"/>
        <v>0</v>
      </c>
      <c r="CT974" s="2">
        <f t="shared" si="868"/>
        <v>0</v>
      </c>
      <c r="CU974" s="2">
        <f t="shared" si="869"/>
        <v>0</v>
      </c>
      <c r="CV974" s="2">
        <f t="shared" si="870"/>
        <v>0</v>
      </c>
      <c r="CW974" s="2">
        <f t="shared" si="871"/>
        <v>0</v>
      </c>
      <c r="CX974" s="2">
        <f t="shared" si="872"/>
        <v>0</v>
      </c>
      <c r="CY974" s="2">
        <f t="shared" si="873"/>
        <v>0</v>
      </c>
      <c r="CZ974" s="2">
        <f t="shared" si="874"/>
        <v>0</v>
      </c>
      <c r="DA974" s="2"/>
      <c r="DB974" s="2"/>
      <c r="DC974" s="2" t="s">
        <v>3</v>
      </c>
      <c r="DD974" s="2" t="s">
        <v>3</v>
      </c>
      <c r="DE974" s="2" t="s">
        <v>3</v>
      </c>
      <c r="DF974" s="2" t="s">
        <v>3</v>
      </c>
      <c r="DG974" s="2" t="s">
        <v>3</v>
      </c>
      <c r="DH974" s="2" t="s">
        <v>3</v>
      </c>
      <c r="DI974" s="2" t="s">
        <v>3</v>
      </c>
      <c r="DJ974" s="2" t="s">
        <v>3</v>
      </c>
      <c r="DK974" s="2" t="s">
        <v>3</v>
      </c>
      <c r="DL974" s="2" t="s">
        <v>3</v>
      </c>
      <c r="DM974" s="2" t="s">
        <v>3</v>
      </c>
      <c r="DN974" s="2">
        <v>0</v>
      </c>
      <c r="DO974" s="2">
        <v>0</v>
      </c>
      <c r="DP974" s="2">
        <v>1</v>
      </c>
      <c r="DQ974" s="2">
        <v>1</v>
      </c>
      <c r="DR974" s="2"/>
      <c r="DS974" s="2"/>
      <c r="DT974" s="2"/>
      <c r="DU974" s="2">
        <v>1010</v>
      </c>
      <c r="DV974" s="2" t="s">
        <v>40</v>
      </c>
      <c r="DW974" s="2" t="s">
        <v>40</v>
      </c>
      <c r="DX974" s="2">
        <v>1</v>
      </c>
      <c r="DY974" s="2"/>
      <c r="DZ974" s="2"/>
      <c r="EA974" s="2"/>
      <c r="EB974" s="2"/>
      <c r="EC974" s="2"/>
      <c r="ED974" s="2"/>
      <c r="EE974" s="2">
        <v>31102119</v>
      </c>
      <c r="EF974" s="2">
        <v>8</v>
      </c>
      <c r="EG974" s="2" t="s">
        <v>34</v>
      </c>
      <c r="EH974" s="2">
        <v>0</v>
      </c>
      <c r="EI974" s="2" t="s">
        <v>3</v>
      </c>
      <c r="EJ974" s="2">
        <v>1</v>
      </c>
      <c r="EK974" s="2">
        <v>500001</v>
      </c>
      <c r="EL974" s="2" t="s">
        <v>35</v>
      </c>
      <c r="EM974" s="2" t="s">
        <v>36</v>
      </c>
      <c r="EN974" s="2"/>
      <c r="EO974" s="2" t="s">
        <v>3</v>
      </c>
      <c r="EP974" s="2"/>
      <c r="EQ974" s="2">
        <v>0</v>
      </c>
      <c r="ER974" s="2">
        <v>82.99</v>
      </c>
      <c r="ES974" s="2">
        <v>82.99</v>
      </c>
      <c r="ET974" s="2">
        <v>0</v>
      </c>
      <c r="EU974" s="2">
        <v>0</v>
      </c>
      <c r="EV974" s="2">
        <v>0</v>
      </c>
      <c r="EW974" s="2">
        <v>0</v>
      </c>
      <c r="EX974" s="2">
        <v>0</v>
      </c>
      <c r="EY974" s="2">
        <v>0</v>
      </c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>
        <v>0</v>
      </c>
      <c r="FR974" s="2">
        <f t="shared" si="875"/>
        <v>0</v>
      </c>
      <c r="FS974" s="2">
        <v>0</v>
      </c>
      <c r="FT974" s="2"/>
      <c r="FU974" s="2"/>
      <c r="FV974" s="2"/>
      <c r="FW974" s="2"/>
      <c r="FX974" s="2">
        <v>0</v>
      </c>
      <c r="FY974" s="2">
        <v>0</v>
      </c>
      <c r="FZ974" s="2"/>
      <c r="GA974" s="2" t="s">
        <v>3</v>
      </c>
      <c r="GB974" s="2"/>
      <c r="GC974" s="2"/>
      <c r="GD974" s="2">
        <v>1</v>
      </c>
      <c r="GE974" s="2"/>
      <c r="GF974" s="2">
        <v>282739528</v>
      </c>
      <c r="GG974" s="2">
        <v>2</v>
      </c>
      <c r="GH974" s="2">
        <v>1</v>
      </c>
      <c r="GI974" s="2">
        <v>-2</v>
      </c>
      <c r="GJ974" s="2">
        <v>0</v>
      </c>
      <c r="GK974" s="2">
        <v>0</v>
      </c>
      <c r="GL974" s="2">
        <f t="shared" si="876"/>
        <v>0</v>
      </c>
      <c r="GM974" s="2">
        <f t="shared" si="877"/>
        <v>82.99</v>
      </c>
      <c r="GN974" s="2">
        <f t="shared" si="878"/>
        <v>82.99</v>
      </c>
      <c r="GO974" s="2">
        <f t="shared" si="879"/>
        <v>0</v>
      </c>
      <c r="GP974" s="2">
        <f t="shared" si="880"/>
        <v>0</v>
      </c>
      <c r="GQ974" s="2"/>
      <c r="GR974" s="2">
        <v>0</v>
      </c>
      <c r="GS974" s="2">
        <v>3</v>
      </c>
      <c r="GT974" s="2">
        <v>0</v>
      </c>
      <c r="GU974" s="2" t="s">
        <v>3</v>
      </c>
      <c r="GV974" s="2">
        <f t="shared" si="881"/>
        <v>0</v>
      </c>
      <c r="GW974" s="2">
        <v>1</v>
      </c>
      <c r="GX974" s="2">
        <f t="shared" si="882"/>
        <v>0</v>
      </c>
      <c r="GY974" s="2"/>
      <c r="GZ974" s="2"/>
      <c r="HA974" s="2">
        <v>0</v>
      </c>
      <c r="HB974" s="2">
        <v>0</v>
      </c>
      <c r="HC974" s="2">
        <f t="shared" si="883"/>
        <v>0</v>
      </c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>
        <v>0</v>
      </c>
      <c r="IL974" s="2"/>
      <c r="IM974" s="2"/>
      <c r="IN974" s="2"/>
      <c r="IO974" s="2"/>
      <c r="IP974" s="2"/>
      <c r="IQ974" s="2"/>
      <c r="IR974" s="2"/>
      <c r="IS974" s="2"/>
      <c r="IT974" s="2"/>
      <c r="IU974" s="2"/>
    </row>
    <row r="975" spans="1:255">
      <c r="A975">
        <v>17</v>
      </c>
      <c r="B975">
        <v>1</v>
      </c>
      <c r="E975" t="s">
        <v>492</v>
      </c>
      <c r="F975" t="s">
        <v>493</v>
      </c>
      <c r="G975" t="s">
        <v>494</v>
      </c>
      <c r="H975" t="s">
        <v>40</v>
      </c>
      <c r="I975">
        <v>1</v>
      </c>
      <c r="J975">
        <v>0</v>
      </c>
      <c r="O975">
        <f t="shared" si="849"/>
        <v>82.99</v>
      </c>
      <c r="P975">
        <f t="shared" si="850"/>
        <v>82.99</v>
      </c>
      <c r="Q975">
        <f t="shared" si="851"/>
        <v>0</v>
      </c>
      <c r="R975">
        <f t="shared" si="852"/>
        <v>0</v>
      </c>
      <c r="S975">
        <f t="shared" si="853"/>
        <v>0</v>
      </c>
      <c r="T975">
        <f t="shared" si="854"/>
        <v>0</v>
      </c>
      <c r="U975">
        <f t="shared" si="855"/>
        <v>0</v>
      </c>
      <c r="V975">
        <f t="shared" si="856"/>
        <v>0</v>
      </c>
      <c r="W975">
        <f t="shared" si="857"/>
        <v>0</v>
      </c>
      <c r="X975">
        <f t="shared" si="858"/>
        <v>0</v>
      </c>
      <c r="Y975">
        <f t="shared" si="859"/>
        <v>0</v>
      </c>
      <c r="AA975">
        <v>33304960</v>
      </c>
      <c r="AB975">
        <f t="shared" si="860"/>
        <v>82.99</v>
      </c>
      <c r="AC975">
        <f t="shared" si="861"/>
        <v>82.99</v>
      </c>
      <c r="AD975">
        <f t="shared" si="887"/>
        <v>0</v>
      </c>
      <c r="AE975">
        <f t="shared" si="888"/>
        <v>0</v>
      </c>
      <c r="AF975">
        <f t="shared" si="888"/>
        <v>0</v>
      </c>
      <c r="AG975">
        <f t="shared" si="862"/>
        <v>0</v>
      </c>
      <c r="AH975">
        <f t="shared" si="889"/>
        <v>0</v>
      </c>
      <c r="AI975">
        <f t="shared" si="889"/>
        <v>0</v>
      </c>
      <c r="AJ975">
        <f t="shared" si="863"/>
        <v>0</v>
      </c>
      <c r="AK975">
        <v>82.99</v>
      </c>
      <c r="AL975">
        <v>82.99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1</v>
      </c>
      <c r="AW975">
        <v>1</v>
      </c>
      <c r="AZ975">
        <v>1</v>
      </c>
      <c r="BA975">
        <v>1</v>
      </c>
      <c r="BB975">
        <v>1</v>
      </c>
      <c r="BC975">
        <v>1</v>
      </c>
      <c r="BD975" t="s">
        <v>3</v>
      </c>
      <c r="BE975" t="s">
        <v>3</v>
      </c>
      <c r="BF975" t="s">
        <v>3</v>
      </c>
      <c r="BG975" t="s">
        <v>3</v>
      </c>
      <c r="BH975">
        <v>3</v>
      </c>
      <c r="BI975">
        <v>1</v>
      </c>
      <c r="BJ975" t="s">
        <v>495</v>
      </c>
      <c r="BM975">
        <v>500001</v>
      </c>
      <c r="BN975">
        <v>0</v>
      </c>
      <c r="BO975" t="s">
        <v>3</v>
      </c>
      <c r="BP975">
        <v>0</v>
      </c>
      <c r="BQ975">
        <v>8</v>
      </c>
      <c r="BR975">
        <v>0</v>
      </c>
      <c r="BS975">
        <v>1</v>
      </c>
      <c r="BT975">
        <v>1</v>
      </c>
      <c r="BU975">
        <v>1</v>
      </c>
      <c r="BV975">
        <v>1</v>
      </c>
      <c r="BW975">
        <v>1</v>
      </c>
      <c r="BX975">
        <v>1</v>
      </c>
      <c r="BY975" t="s">
        <v>3</v>
      </c>
      <c r="BZ975">
        <v>0</v>
      </c>
      <c r="CA975">
        <v>0</v>
      </c>
      <c r="CE975">
        <v>0</v>
      </c>
      <c r="CF975">
        <v>0</v>
      </c>
      <c r="CG975">
        <v>0</v>
      </c>
      <c r="CM975">
        <v>0</v>
      </c>
      <c r="CN975" t="s">
        <v>3</v>
      </c>
      <c r="CO975">
        <v>0</v>
      </c>
      <c r="CP975">
        <f t="shared" si="864"/>
        <v>82.99</v>
      </c>
      <c r="CQ975">
        <f t="shared" si="865"/>
        <v>82.99</v>
      </c>
      <c r="CR975">
        <f t="shared" si="866"/>
        <v>0</v>
      </c>
      <c r="CS975">
        <f t="shared" si="867"/>
        <v>0</v>
      </c>
      <c r="CT975">
        <f t="shared" si="868"/>
        <v>0</v>
      </c>
      <c r="CU975">
        <f t="shared" si="869"/>
        <v>0</v>
      </c>
      <c r="CV975">
        <f t="shared" si="870"/>
        <v>0</v>
      </c>
      <c r="CW975">
        <f t="shared" si="871"/>
        <v>0</v>
      </c>
      <c r="CX975">
        <f t="shared" si="872"/>
        <v>0</v>
      </c>
      <c r="CY975">
        <f t="shared" si="873"/>
        <v>0</v>
      </c>
      <c r="CZ975">
        <f t="shared" si="874"/>
        <v>0</v>
      </c>
      <c r="DC975" t="s">
        <v>3</v>
      </c>
      <c r="DD975" t="s">
        <v>3</v>
      </c>
      <c r="DE975" t="s">
        <v>3</v>
      </c>
      <c r="DF975" t="s">
        <v>3</v>
      </c>
      <c r="DG975" t="s">
        <v>3</v>
      </c>
      <c r="DH975" t="s">
        <v>3</v>
      </c>
      <c r="DI975" t="s">
        <v>3</v>
      </c>
      <c r="DJ975" t="s">
        <v>3</v>
      </c>
      <c r="DK975" t="s">
        <v>3</v>
      </c>
      <c r="DL975" t="s">
        <v>3</v>
      </c>
      <c r="DM975" t="s">
        <v>3</v>
      </c>
      <c r="DN975">
        <v>0</v>
      </c>
      <c r="DO975">
        <v>0</v>
      </c>
      <c r="DP975">
        <v>1</v>
      </c>
      <c r="DQ975">
        <v>1</v>
      </c>
      <c r="DU975">
        <v>1010</v>
      </c>
      <c r="DV975" t="s">
        <v>40</v>
      </c>
      <c r="DW975" t="s">
        <v>40</v>
      </c>
      <c r="DX975">
        <v>1</v>
      </c>
      <c r="EE975">
        <v>31102119</v>
      </c>
      <c r="EF975">
        <v>8</v>
      </c>
      <c r="EG975" t="s">
        <v>34</v>
      </c>
      <c r="EH975">
        <v>0</v>
      </c>
      <c r="EI975" t="s">
        <v>3</v>
      </c>
      <c r="EJ975">
        <v>1</v>
      </c>
      <c r="EK975">
        <v>500001</v>
      </c>
      <c r="EL975" t="s">
        <v>35</v>
      </c>
      <c r="EM975" t="s">
        <v>36</v>
      </c>
      <c r="EO975" t="s">
        <v>3</v>
      </c>
      <c r="EQ975">
        <v>0</v>
      </c>
      <c r="ER975">
        <v>82.99</v>
      </c>
      <c r="ES975">
        <v>82.99</v>
      </c>
      <c r="ET975">
        <v>0</v>
      </c>
      <c r="EU975">
        <v>0</v>
      </c>
      <c r="EV975">
        <v>0</v>
      </c>
      <c r="EW975">
        <v>0</v>
      </c>
      <c r="EX975">
        <v>0</v>
      </c>
      <c r="EY975">
        <v>0</v>
      </c>
      <c r="FQ975">
        <v>0</v>
      </c>
      <c r="FR975">
        <f t="shared" si="875"/>
        <v>0</v>
      </c>
      <c r="FS975">
        <v>0</v>
      </c>
      <c r="FX975">
        <v>0</v>
      </c>
      <c r="FY975">
        <v>0</v>
      </c>
      <c r="GA975" t="s">
        <v>3</v>
      </c>
      <c r="GD975">
        <v>1</v>
      </c>
      <c r="GF975">
        <v>282739528</v>
      </c>
      <c r="GG975">
        <v>2</v>
      </c>
      <c r="GH975">
        <v>1</v>
      </c>
      <c r="GI975">
        <v>-2</v>
      </c>
      <c r="GJ975">
        <v>0</v>
      </c>
      <c r="GK975">
        <v>0</v>
      </c>
      <c r="GL975">
        <f t="shared" si="876"/>
        <v>0</v>
      </c>
      <c r="GM975">
        <f t="shared" si="877"/>
        <v>82.99</v>
      </c>
      <c r="GN975">
        <f t="shared" si="878"/>
        <v>82.99</v>
      </c>
      <c r="GO975">
        <f t="shared" si="879"/>
        <v>0</v>
      </c>
      <c r="GP975">
        <f t="shared" si="880"/>
        <v>0</v>
      </c>
      <c r="GR975">
        <v>0</v>
      </c>
      <c r="GS975">
        <v>3</v>
      </c>
      <c r="GT975">
        <v>0</v>
      </c>
      <c r="GU975" t="s">
        <v>3</v>
      </c>
      <c r="GV975">
        <f t="shared" si="881"/>
        <v>0</v>
      </c>
      <c r="GW975">
        <v>1</v>
      </c>
      <c r="GX975">
        <f t="shared" si="882"/>
        <v>0</v>
      </c>
      <c r="HA975">
        <v>0</v>
      </c>
      <c r="HB975">
        <v>0</v>
      </c>
      <c r="HC975">
        <f t="shared" si="883"/>
        <v>0</v>
      </c>
      <c r="IK975">
        <v>0</v>
      </c>
    </row>
    <row r="977" spans="1:206">
      <c r="A977" s="3">
        <v>51</v>
      </c>
      <c r="B977" s="3">
        <f>B946</f>
        <v>1</v>
      </c>
      <c r="C977" s="3">
        <f>A946</f>
        <v>4</v>
      </c>
      <c r="D977" s="3">
        <f>ROW(A946)</f>
        <v>946</v>
      </c>
      <c r="E977" s="3"/>
      <c r="F977" s="3" t="str">
        <f>IF(F946&lt;&gt;"",F946,"")</f>
        <v>17.Система ВД2(сетевые элементы)</v>
      </c>
      <c r="G977" s="3" t="str">
        <f>IF(G946&lt;&gt;"",G946,"")</f>
        <v>17.Система ВД2(сетевые элементы)</v>
      </c>
      <c r="H977" s="3">
        <v>0</v>
      </c>
      <c r="I977" s="3"/>
      <c r="J977" s="3"/>
      <c r="K977" s="3"/>
      <c r="L977" s="3"/>
      <c r="M977" s="3"/>
      <c r="N977" s="3"/>
      <c r="O977" s="3">
        <f t="shared" ref="O977:T977" si="890">ROUND(AB977,2)</f>
        <v>8346.01</v>
      </c>
      <c r="P977" s="3">
        <f t="shared" si="890"/>
        <v>7722.1</v>
      </c>
      <c r="Q977" s="3">
        <f t="shared" si="890"/>
        <v>81.94</v>
      </c>
      <c r="R977" s="3">
        <f t="shared" si="890"/>
        <v>7.45</v>
      </c>
      <c r="S977" s="3">
        <f t="shared" si="890"/>
        <v>541.97</v>
      </c>
      <c r="T977" s="3">
        <f t="shared" si="890"/>
        <v>0</v>
      </c>
      <c r="U977" s="3">
        <f>AH977</f>
        <v>62.18771456639999</v>
      </c>
      <c r="V977" s="3">
        <f>AI977</f>
        <v>0.61844279999999996</v>
      </c>
      <c r="W977" s="3">
        <f>ROUND(AJ977,2)</f>
        <v>0</v>
      </c>
      <c r="X977" s="3">
        <f>ROUND(AK977,2)</f>
        <v>597.76</v>
      </c>
      <c r="Y977" s="3">
        <f>ROUND(AL977,2)</f>
        <v>375.09</v>
      </c>
      <c r="Z977" s="3"/>
      <c r="AA977" s="3"/>
      <c r="AB977" s="3">
        <f>ROUND(SUMIF(AA950:AA975,"=33304975",O950:O975),2)</f>
        <v>8346.01</v>
      </c>
      <c r="AC977" s="3">
        <f>ROUND(SUMIF(AA950:AA975,"=33304975",P950:P975),2)</f>
        <v>7722.1</v>
      </c>
      <c r="AD977" s="3">
        <f>ROUND(SUMIF(AA950:AA975,"=33304975",Q950:Q975),2)</f>
        <v>81.94</v>
      </c>
      <c r="AE977" s="3">
        <f>ROUND(SUMIF(AA950:AA975,"=33304975",R950:R975),2)</f>
        <v>7.45</v>
      </c>
      <c r="AF977" s="3">
        <f>ROUND(SUMIF(AA950:AA975,"=33304975",S950:S975),2)</f>
        <v>541.97</v>
      </c>
      <c r="AG977" s="3">
        <f>ROUND(SUMIF(AA950:AA975,"=33304975",T950:T975),2)</f>
        <v>0</v>
      </c>
      <c r="AH977" s="3">
        <f>SUMIF(AA950:AA975,"=33304975",U950:U975)</f>
        <v>62.18771456639999</v>
      </c>
      <c r="AI977" s="3">
        <f>SUMIF(AA950:AA975,"=33304975",V950:V975)</f>
        <v>0.61844279999999996</v>
      </c>
      <c r="AJ977" s="3">
        <f>ROUND(SUMIF(AA950:AA975,"=33304975",W950:W975),2)</f>
        <v>0</v>
      </c>
      <c r="AK977" s="3">
        <f>ROUND(SUMIF(AA950:AA975,"=33304975",X950:X975),2)</f>
        <v>597.76</v>
      </c>
      <c r="AL977" s="3">
        <f>ROUND(SUMIF(AA950:AA975,"=33304975",Y950:Y975),2)</f>
        <v>375.09</v>
      </c>
      <c r="AM977" s="3"/>
      <c r="AN977" s="3"/>
      <c r="AO977" s="3">
        <f t="shared" ref="AO977:BD977" si="891">ROUND(BX977,2)</f>
        <v>0</v>
      </c>
      <c r="AP977" s="3">
        <f t="shared" si="891"/>
        <v>0</v>
      </c>
      <c r="AQ977" s="3">
        <f t="shared" si="891"/>
        <v>0</v>
      </c>
      <c r="AR977" s="3">
        <f t="shared" si="891"/>
        <v>9318.86</v>
      </c>
      <c r="AS977" s="3">
        <f t="shared" si="891"/>
        <v>9095.1</v>
      </c>
      <c r="AT977" s="3">
        <f t="shared" si="891"/>
        <v>223.76</v>
      </c>
      <c r="AU977" s="3">
        <f t="shared" si="891"/>
        <v>0</v>
      </c>
      <c r="AV977" s="3">
        <f t="shared" si="891"/>
        <v>7722.1</v>
      </c>
      <c r="AW977" s="3">
        <f t="shared" si="891"/>
        <v>7722.1</v>
      </c>
      <c r="AX977" s="3">
        <f t="shared" si="891"/>
        <v>0</v>
      </c>
      <c r="AY977" s="3">
        <f t="shared" si="891"/>
        <v>7722.1</v>
      </c>
      <c r="AZ977" s="3">
        <f t="shared" si="891"/>
        <v>0</v>
      </c>
      <c r="BA977" s="3">
        <f t="shared" si="891"/>
        <v>0</v>
      </c>
      <c r="BB977" s="3">
        <f t="shared" si="891"/>
        <v>0</v>
      </c>
      <c r="BC977" s="3">
        <f t="shared" si="891"/>
        <v>0</v>
      </c>
      <c r="BD977" s="3">
        <f t="shared" si="891"/>
        <v>0</v>
      </c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>
        <f>ROUND(SUMIF(AA950:AA975,"=33304975",FQ950:FQ975),2)</f>
        <v>0</v>
      </c>
      <c r="BY977" s="3">
        <f>ROUND(SUMIF(AA950:AA975,"=33304975",FR950:FR975),2)</f>
        <v>0</v>
      </c>
      <c r="BZ977" s="3">
        <f>ROUND(SUMIF(AA950:AA975,"=33304975",GL950:GL975),2)</f>
        <v>0</v>
      </c>
      <c r="CA977" s="3">
        <f>ROUND(SUMIF(AA950:AA975,"=33304975",GM950:GM975),2)</f>
        <v>9318.86</v>
      </c>
      <c r="CB977" s="3">
        <f>ROUND(SUMIF(AA950:AA975,"=33304975",GN950:GN975),2)</f>
        <v>9095.1</v>
      </c>
      <c r="CC977" s="3">
        <f>ROUND(SUMIF(AA950:AA975,"=33304975",GO950:GO975),2)</f>
        <v>223.76</v>
      </c>
      <c r="CD977" s="3">
        <f>ROUND(SUMIF(AA950:AA975,"=33304975",GP950:GP975),2)</f>
        <v>0</v>
      </c>
      <c r="CE977" s="3">
        <f>AC977-BX977</f>
        <v>7722.1</v>
      </c>
      <c r="CF977" s="3">
        <f>AC977-BY977</f>
        <v>7722.1</v>
      </c>
      <c r="CG977" s="3">
        <f>BX977-BZ977</f>
        <v>0</v>
      </c>
      <c r="CH977" s="3">
        <f>AC977-BX977-BY977+BZ977</f>
        <v>7722.1</v>
      </c>
      <c r="CI977" s="3">
        <f>BY977-BZ977</f>
        <v>0</v>
      </c>
      <c r="CJ977" s="3">
        <f>ROUND(SUMIF(AA950:AA975,"=33304975",GX950:GX975),2)</f>
        <v>0</v>
      </c>
      <c r="CK977" s="3">
        <f>ROUND(SUMIF(AA950:AA975,"=33304975",GY950:GY975),2)</f>
        <v>0</v>
      </c>
      <c r="CL977" s="3">
        <f>ROUND(SUMIF(AA950:AA975,"=33304975",GZ950:GZ975),2)</f>
        <v>0</v>
      </c>
      <c r="CM977" s="3">
        <f>ROUND(SUMIF(AA950:AA975,"=33304975",HD950:HD975),2)</f>
        <v>0</v>
      </c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4">
        <f t="shared" ref="DG977:DL977" si="892">ROUND(DT977,2)</f>
        <v>10464.08</v>
      </c>
      <c r="DH977" s="4">
        <f t="shared" si="892"/>
        <v>9840.17</v>
      </c>
      <c r="DI977" s="4">
        <f t="shared" si="892"/>
        <v>81.94</v>
      </c>
      <c r="DJ977" s="4">
        <f t="shared" si="892"/>
        <v>7.45</v>
      </c>
      <c r="DK977" s="4">
        <f t="shared" si="892"/>
        <v>541.97</v>
      </c>
      <c r="DL977" s="4">
        <f t="shared" si="892"/>
        <v>0</v>
      </c>
      <c r="DM977" s="4">
        <f>DZ977</f>
        <v>62.18771456639999</v>
      </c>
      <c r="DN977" s="4">
        <f>EA977</f>
        <v>0.61844279999999996</v>
      </c>
      <c r="DO977" s="4">
        <f>ROUND(EB977,2)</f>
        <v>0</v>
      </c>
      <c r="DP977" s="4">
        <f>ROUND(EC977,2)</f>
        <v>597.76</v>
      </c>
      <c r="DQ977" s="4">
        <f>ROUND(ED977,2)</f>
        <v>375.09</v>
      </c>
      <c r="DR977" s="4"/>
      <c r="DS977" s="4"/>
      <c r="DT977" s="4">
        <f>ROUND(SUMIF(AA950:AA975,"=33304960",O950:O975),2)</f>
        <v>10464.08</v>
      </c>
      <c r="DU977" s="4">
        <f>ROUND(SUMIF(AA950:AA975,"=33304960",P950:P975),2)</f>
        <v>9840.17</v>
      </c>
      <c r="DV977" s="4">
        <f>ROUND(SUMIF(AA950:AA975,"=33304960",Q950:Q975),2)</f>
        <v>81.94</v>
      </c>
      <c r="DW977" s="4">
        <f>ROUND(SUMIF(AA950:AA975,"=33304960",R950:R975),2)</f>
        <v>7.45</v>
      </c>
      <c r="DX977" s="4">
        <f>ROUND(SUMIF(AA950:AA975,"=33304960",S950:S975),2)</f>
        <v>541.97</v>
      </c>
      <c r="DY977" s="4">
        <f>ROUND(SUMIF(AA950:AA975,"=33304960",T950:T975),2)</f>
        <v>0</v>
      </c>
      <c r="DZ977" s="4">
        <f>SUMIF(AA950:AA975,"=33304960",U950:U975)</f>
        <v>62.18771456639999</v>
      </c>
      <c r="EA977" s="4">
        <f>SUMIF(AA950:AA975,"=33304960",V950:V975)</f>
        <v>0.61844279999999996</v>
      </c>
      <c r="EB977" s="4">
        <f>ROUND(SUMIF(AA950:AA975,"=33304960",W950:W975),2)</f>
        <v>0</v>
      </c>
      <c r="EC977" s="4">
        <f>ROUND(SUMIF(AA950:AA975,"=33304960",X950:X975),2)</f>
        <v>597.76</v>
      </c>
      <c r="ED977" s="4">
        <f>ROUND(SUMIF(AA950:AA975,"=33304960",Y950:Y975),2)</f>
        <v>375.09</v>
      </c>
      <c r="EE977" s="4"/>
      <c r="EF977" s="4"/>
      <c r="EG977" s="4">
        <f t="shared" ref="EG977:EV977" si="893">ROUND(FP977,2)</f>
        <v>0</v>
      </c>
      <c r="EH977" s="4">
        <f t="shared" si="893"/>
        <v>0</v>
      </c>
      <c r="EI977" s="4">
        <f t="shared" si="893"/>
        <v>0</v>
      </c>
      <c r="EJ977" s="4">
        <f t="shared" si="893"/>
        <v>11436.93</v>
      </c>
      <c r="EK977" s="4">
        <f t="shared" si="893"/>
        <v>11213.17</v>
      </c>
      <c r="EL977" s="4">
        <f t="shared" si="893"/>
        <v>223.76</v>
      </c>
      <c r="EM977" s="4">
        <f t="shared" si="893"/>
        <v>0</v>
      </c>
      <c r="EN977" s="4">
        <f t="shared" si="893"/>
        <v>9840.17</v>
      </c>
      <c r="EO977" s="4">
        <f t="shared" si="893"/>
        <v>9840.17</v>
      </c>
      <c r="EP977" s="4">
        <f t="shared" si="893"/>
        <v>0</v>
      </c>
      <c r="EQ977" s="4">
        <f t="shared" si="893"/>
        <v>9840.17</v>
      </c>
      <c r="ER977" s="4">
        <f t="shared" si="893"/>
        <v>0</v>
      </c>
      <c r="ES977" s="4">
        <f t="shared" si="893"/>
        <v>0</v>
      </c>
      <c r="ET977" s="4">
        <f t="shared" si="893"/>
        <v>0</v>
      </c>
      <c r="EU977" s="4">
        <f t="shared" si="893"/>
        <v>0</v>
      </c>
      <c r="EV977" s="4">
        <f t="shared" si="893"/>
        <v>0</v>
      </c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>
        <f>ROUND(SUMIF(AA950:AA975,"=33304960",FQ950:FQ975),2)</f>
        <v>0</v>
      </c>
      <c r="FQ977" s="4">
        <f>ROUND(SUMIF(AA950:AA975,"=33304960",FR950:FR975),2)</f>
        <v>0</v>
      </c>
      <c r="FR977" s="4">
        <f>ROUND(SUMIF(AA950:AA975,"=33304960",GL950:GL975),2)</f>
        <v>0</v>
      </c>
      <c r="FS977" s="4">
        <f>ROUND(SUMIF(AA950:AA975,"=33304960",GM950:GM975),2)</f>
        <v>11436.93</v>
      </c>
      <c r="FT977" s="4">
        <f>ROUND(SUMIF(AA950:AA975,"=33304960",GN950:GN975),2)</f>
        <v>11213.17</v>
      </c>
      <c r="FU977" s="4">
        <f>ROUND(SUMIF(AA950:AA975,"=33304960",GO950:GO975),2)</f>
        <v>223.76</v>
      </c>
      <c r="FV977" s="4">
        <f>ROUND(SUMIF(AA950:AA975,"=33304960",GP950:GP975),2)</f>
        <v>0</v>
      </c>
      <c r="FW977" s="4">
        <f>DU977-FP977</f>
        <v>9840.17</v>
      </c>
      <c r="FX977" s="4">
        <f>DU977-FQ977</f>
        <v>9840.17</v>
      </c>
      <c r="FY977" s="4">
        <f>FP977-FR977</f>
        <v>0</v>
      </c>
      <c r="FZ977" s="4">
        <f>DU977-FP977-FQ977+FR977</f>
        <v>9840.17</v>
      </c>
      <c r="GA977" s="4">
        <f>FQ977-FR977</f>
        <v>0</v>
      </c>
      <c r="GB977" s="4">
        <f>ROUND(SUMIF(AA950:AA975,"=33304960",GX950:GX975),2)</f>
        <v>0</v>
      </c>
      <c r="GC977" s="4">
        <f>ROUND(SUMIF(AA950:AA975,"=33304960",GY950:GY975),2)</f>
        <v>0</v>
      </c>
      <c r="GD977" s="4">
        <f>ROUND(SUMIF(AA950:AA975,"=33304960",GZ950:GZ975),2)</f>
        <v>0</v>
      </c>
      <c r="GE977" s="4">
        <f>ROUND(SUMIF(AA950:AA975,"=33304960",HD950:HD975),2)</f>
        <v>0</v>
      </c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>
        <v>0</v>
      </c>
    </row>
    <row r="979" spans="1:206">
      <c r="A979" s="5">
        <v>50</v>
      </c>
      <c r="B979" s="5">
        <v>0</v>
      </c>
      <c r="C979" s="5">
        <v>0</v>
      </c>
      <c r="D979" s="5">
        <v>1</v>
      </c>
      <c r="E979" s="5">
        <v>201</v>
      </c>
      <c r="F979" s="5">
        <f>ROUND(Source!O977,O979)</f>
        <v>8346.01</v>
      </c>
      <c r="G979" s="5" t="s">
        <v>83</v>
      </c>
      <c r="H979" s="5" t="s">
        <v>84</v>
      </c>
      <c r="I979" s="5"/>
      <c r="J979" s="5"/>
      <c r="K979" s="5">
        <v>201</v>
      </c>
      <c r="L979" s="5">
        <v>1</v>
      </c>
      <c r="M979" s="5">
        <v>3</v>
      </c>
      <c r="N979" s="5" t="s">
        <v>3</v>
      </c>
      <c r="O979" s="5">
        <v>2</v>
      </c>
      <c r="P979" s="5">
        <f>ROUND(Source!DG977,O979)</f>
        <v>10464.08</v>
      </c>
      <c r="Q979" s="5"/>
      <c r="R979" s="5"/>
      <c r="S979" s="5"/>
      <c r="T979" s="5"/>
      <c r="U979" s="5"/>
      <c r="V979" s="5"/>
      <c r="W979" s="5"/>
    </row>
    <row r="980" spans="1:206">
      <c r="A980" s="5">
        <v>50</v>
      </c>
      <c r="B980" s="5">
        <v>0</v>
      </c>
      <c r="C980" s="5">
        <v>0</v>
      </c>
      <c r="D980" s="5">
        <v>1</v>
      </c>
      <c r="E980" s="5">
        <v>202</v>
      </c>
      <c r="F980" s="5">
        <f>ROUND(Source!P977,O980)</f>
        <v>7722.1</v>
      </c>
      <c r="G980" s="5" t="s">
        <v>85</v>
      </c>
      <c r="H980" s="5" t="s">
        <v>86</v>
      </c>
      <c r="I980" s="5"/>
      <c r="J980" s="5"/>
      <c r="K980" s="5">
        <v>202</v>
      </c>
      <c r="L980" s="5">
        <v>2</v>
      </c>
      <c r="M980" s="5">
        <v>3</v>
      </c>
      <c r="N980" s="5" t="s">
        <v>3</v>
      </c>
      <c r="O980" s="5">
        <v>2</v>
      </c>
      <c r="P980" s="5">
        <f>ROUND(Source!DH977,O980)</f>
        <v>9840.17</v>
      </c>
      <c r="Q980" s="5"/>
      <c r="R980" s="5"/>
      <c r="S980" s="5"/>
      <c r="T980" s="5"/>
      <c r="U980" s="5"/>
      <c r="V980" s="5"/>
      <c r="W980" s="5"/>
    </row>
    <row r="981" spans="1:206">
      <c r="A981" s="5">
        <v>50</v>
      </c>
      <c r="B981" s="5">
        <v>0</v>
      </c>
      <c r="C981" s="5">
        <v>0</v>
      </c>
      <c r="D981" s="5">
        <v>1</v>
      </c>
      <c r="E981" s="5">
        <v>222</v>
      </c>
      <c r="F981" s="5">
        <f>ROUND(Source!AO977,O981)</f>
        <v>0</v>
      </c>
      <c r="G981" s="5" t="s">
        <v>87</v>
      </c>
      <c r="H981" s="5" t="s">
        <v>88</v>
      </c>
      <c r="I981" s="5"/>
      <c r="J981" s="5"/>
      <c r="K981" s="5">
        <v>222</v>
      </c>
      <c r="L981" s="5">
        <v>3</v>
      </c>
      <c r="M981" s="5">
        <v>3</v>
      </c>
      <c r="N981" s="5" t="s">
        <v>3</v>
      </c>
      <c r="O981" s="5">
        <v>2</v>
      </c>
      <c r="P981" s="5">
        <f>ROUND(Source!EG977,O981)</f>
        <v>0</v>
      </c>
      <c r="Q981" s="5"/>
      <c r="R981" s="5"/>
      <c r="S981" s="5"/>
      <c r="T981" s="5"/>
      <c r="U981" s="5"/>
      <c r="V981" s="5"/>
      <c r="W981" s="5"/>
    </row>
    <row r="982" spans="1:206">
      <c r="A982" s="5">
        <v>50</v>
      </c>
      <c r="B982" s="5">
        <v>0</v>
      </c>
      <c r="C982" s="5">
        <v>0</v>
      </c>
      <c r="D982" s="5">
        <v>1</v>
      </c>
      <c r="E982" s="5">
        <v>225</v>
      </c>
      <c r="F982" s="5">
        <f>ROUND(Source!AV977,O982)</f>
        <v>7722.1</v>
      </c>
      <c r="G982" s="5" t="s">
        <v>89</v>
      </c>
      <c r="H982" s="5" t="s">
        <v>90</v>
      </c>
      <c r="I982" s="5"/>
      <c r="J982" s="5"/>
      <c r="K982" s="5">
        <v>225</v>
      </c>
      <c r="L982" s="5">
        <v>4</v>
      </c>
      <c r="M982" s="5">
        <v>3</v>
      </c>
      <c r="N982" s="5" t="s">
        <v>3</v>
      </c>
      <c r="O982" s="5">
        <v>2</v>
      </c>
      <c r="P982" s="5">
        <f>ROUND(Source!EN977,O982)</f>
        <v>9840.17</v>
      </c>
      <c r="Q982" s="5"/>
      <c r="R982" s="5"/>
      <c r="S982" s="5"/>
      <c r="T982" s="5"/>
      <c r="U982" s="5"/>
      <c r="V982" s="5"/>
      <c r="W982" s="5"/>
    </row>
    <row r="983" spans="1:206">
      <c r="A983" s="5">
        <v>50</v>
      </c>
      <c r="B983" s="5">
        <v>0</v>
      </c>
      <c r="C983" s="5">
        <v>0</v>
      </c>
      <c r="D983" s="5">
        <v>1</v>
      </c>
      <c r="E983" s="5">
        <v>226</v>
      </c>
      <c r="F983" s="5">
        <f>ROUND(Source!AW977,O983)</f>
        <v>7722.1</v>
      </c>
      <c r="G983" s="5" t="s">
        <v>91</v>
      </c>
      <c r="H983" s="5" t="s">
        <v>92</v>
      </c>
      <c r="I983" s="5"/>
      <c r="J983" s="5"/>
      <c r="K983" s="5">
        <v>226</v>
      </c>
      <c r="L983" s="5">
        <v>5</v>
      </c>
      <c r="M983" s="5">
        <v>3</v>
      </c>
      <c r="N983" s="5" t="s">
        <v>3</v>
      </c>
      <c r="O983" s="5">
        <v>2</v>
      </c>
      <c r="P983" s="5">
        <f>ROUND(Source!EO977,O983)</f>
        <v>9840.17</v>
      </c>
      <c r="Q983" s="5"/>
      <c r="R983" s="5"/>
      <c r="S983" s="5"/>
      <c r="T983" s="5"/>
      <c r="U983" s="5"/>
      <c r="V983" s="5"/>
      <c r="W983" s="5"/>
    </row>
    <row r="984" spans="1:206">
      <c r="A984" s="5">
        <v>50</v>
      </c>
      <c r="B984" s="5">
        <v>0</v>
      </c>
      <c r="C984" s="5">
        <v>0</v>
      </c>
      <c r="D984" s="5">
        <v>1</v>
      </c>
      <c r="E984" s="5">
        <v>227</v>
      </c>
      <c r="F984" s="5">
        <f>ROUND(Source!AX977,O984)</f>
        <v>0</v>
      </c>
      <c r="G984" s="5" t="s">
        <v>93</v>
      </c>
      <c r="H984" s="5" t="s">
        <v>94</v>
      </c>
      <c r="I984" s="5"/>
      <c r="J984" s="5"/>
      <c r="K984" s="5">
        <v>227</v>
      </c>
      <c r="L984" s="5">
        <v>6</v>
      </c>
      <c r="M984" s="5">
        <v>3</v>
      </c>
      <c r="N984" s="5" t="s">
        <v>3</v>
      </c>
      <c r="O984" s="5">
        <v>2</v>
      </c>
      <c r="P984" s="5">
        <f>ROUND(Source!EP977,O984)</f>
        <v>0</v>
      </c>
      <c r="Q984" s="5"/>
      <c r="R984" s="5"/>
      <c r="S984" s="5"/>
      <c r="T984" s="5"/>
      <c r="U984" s="5"/>
      <c r="V984" s="5"/>
      <c r="W984" s="5"/>
    </row>
    <row r="985" spans="1:206">
      <c r="A985" s="5">
        <v>50</v>
      </c>
      <c r="B985" s="5">
        <v>0</v>
      </c>
      <c r="C985" s="5">
        <v>0</v>
      </c>
      <c r="D985" s="5">
        <v>1</v>
      </c>
      <c r="E985" s="5">
        <v>228</v>
      </c>
      <c r="F985" s="5">
        <f>ROUND(Source!AY977,O985)</f>
        <v>7722.1</v>
      </c>
      <c r="G985" s="5" t="s">
        <v>95</v>
      </c>
      <c r="H985" s="5" t="s">
        <v>96</v>
      </c>
      <c r="I985" s="5"/>
      <c r="J985" s="5"/>
      <c r="K985" s="5">
        <v>228</v>
      </c>
      <c r="L985" s="5">
        <v>7</v>
      </c>
      <c r="M985" s="5">
        <v>3</v>
      </c>
      <c r="N985" s="5" t="s">
        <v>3</v>
      </c>
      <c r="O985" s="5">
        <v>2</v>
      </c>
      <c r="P985" s="5">
        <f>ROUND(Source!EQ977,O985)</f>
        <v>9840.17</v>
      </c>
      <c r="Q985" s="5"/>
      <c r="R985" s="5"/>
      <c r="S985" s="5"/>
      <c r="T985" s="5"/>
      <c r="U985" s="5"/>
      <c r="V985" s="5"/>
      <c r="W985" s="5"/>
    </row>
    <row r="986" spans="1:206">
      <c r="A986" s="5">
        <v>50</v>
      </c>
      <c r="B986" s="5">
        <v>0</v>
      </c>
      <c r="C986" s="5">
        <v>0</v>
      </c>
      <c r="D986" s="5">
        <v>1</v>
      </c>
      <c r="E986" s="5">
        <v>216</v>
      </c>
      <c r="F986" s="5">
        <f>ROUND(Source!AP977,O986)</f>
        <v>0</v>
      </c>
      <c r="G986" s="5" t="s">
        <v>97</v>
      </c>
      <c r="H986" s="5" t="s">
        <v>98</v>
      </c>
      <c r="I986" s="5"/>
      <c r="J986" s="5"/>
      <c r="K986" s="5">
        <v>216</v>
      </c>
      <c r="L986" s="5">
        <v>8</v>
      </c>
      <c r="M986" s="5">
        <v>3</v>
      </c>
      <c r="N986" s="5" t="s">
        <v>3</v>
      </c>
      <c r="O986" s="5">
        <v>2</v>
      </c>
      <c r="P986" s="5">
        <f>ROUND(Source!EH977,O986)</f>
        <v>0</v>
      </c>
      <c r="Q986" s="5"/>
      <c r="R986" s="5"/>
      <c r="S986" s="5"/>
      <c r="T986" s="5"/>
      <c r="U986" s="5"/>
      <c r="V986" s="5"/>
      <c r="W986" s="5"/>
    </row>
    <row r="987" spans="1:206">
      <c r="A987" s="5">
        <v>50</v>
      </c>
      <c r="B987" s="5">
        <v>0</v>
      </c>
      <c r="C987" s="5">
        <v>0</v>
      </c>
      <c r="D987" s="5">
        <v>1</v>
      </c>
      <c r="E987" s="5">
        <v>223</v>
      </c>
      <c r="F987" s="5">
        <f>ROUND(Source!AQ977,O987)</f>
        <v>0</v>
      </c>
      <c r="G987" s="5" t="s">
        <v>99</v>
      </c>
      <c r="H987" s="5" t="s">
        <v>100</v>
      </c>
      <c r="I987" s="5"/>
      <c r="J987" s="5"/>
      <c r="K987" s="5">
        <v>223</v>
      </c>
      <c r="L987" s="5">
        <v>9</v>
      </c>
      <c r="M987" s="5">
        <v>3</v>
      </c>
      <c r="N987" s="5" t="s">
        <v>3</v>
      </c>
      <c r="O987" s="5">
        <v>2</v>
      </c>
      <c r="P987" s="5">
        <f>ROUND(Source!EI977,O987)</f>
        <v>0</v>
      </c>
      <c r="Q987" s="5"/>
      <c r="R987" s="5"/>
      <c r="S987" s="5"/>
      <c r="T987" s="5"/>
      <c r="U987" s="5"/>
      <c r="V987" s="5"/>
      <c r="W987" s="5"/>
    </row>
    <row r="988" spans="1:206">
      <c r="A988" s="5">
        <v>50</v>
      </c>
      <c r="B988" s="5">
        <v>0</v>
      </c>
      <c r="C988" s="5">
        <v>0</v>
      </c>
      <c r="D988" s="5">
        <v>1</v>
      </c>
      <c r="E988" s="5">
        <v>229</v>
      </c>
      <c r="F988" s="5">
        <f>ROUND(Source!AZ977,O988)</f>
        <v>0</v>
      </c>
      <c r="G988" s="5" t="s">
        <v>101</v>
      </c>
      <c r="H988" s="5" t="s">
        <v>102</v>
      </c>
      <c r="I988" s="5"/>
      <c r="J988" s="5"/>
      <c r="K988" s="5">
        <v>229</v>
      </c>
      <c r="L988" s="5">
        <v>10</v>
      </c>
      <c r="M988" s="5">
        <v>3</v>
      </c>
      <c r="N988" s="5" t="s">
        <v>3</v>
      </c>
      <c r="O988" s="5">
        <v>2</v>
      </c>
      <c r="P988" s="5">
        <f>ROUND(Source!ER977,O988)</f>
        <v>0</v>
      </c>
      <c r="Q988" s="5"/>
      <c r="R988" s="5"/>
      <c r="S988" s="5"/>
      <c r="T988" s="5"/>
      <c r="U988" s="5"/>
      <c r="V988" s="5"/>
      <c r="W988" s="5"/>
    </row>
    <row r="989" spans="1:206">
      <c r="A989" s="5">
        <v>50</v>
      </c>
      <c r="B989" s="5">
        <v>0</v>
      </c>
      <c r="C989" s="5">
        <v>0</v>
      </c>
      <c r="D989" s="5">
        <v>1</v>
      </c>
      <c r="E989" s="5">
        <v>203</v>
      </c>
      <c r="F989" s="5">
        <f>ROUND(Source!Q977,O989)</f>
        <v>81.94</v>
      </c>
      <c r="G989" s="5" t="s">
        <v>103</v>
      </c>
      <c r="H989" s="5" t="s">
        <v>104</v>
      </c>
      <c r="I989" s="5"/>
      <c r="J989" s="5"/>
      <c r="K989" s="5">
        <v>203</v>
      </c>
      <c r="L989" s="5">
        <v>11</v>
      </c>
      <c r="M989" s="5">
        <v>3</v>
      </c>
      <c r="N989" s="5" t="s">
        <v>3</v>
      </c>
      <c r="O989" s="5">
        <v>2</v>
      </c>
      <c r="P989" s="5">
        <f>ROUND(Source!DI977,O989)</f>
        <v>81.94</v>
      </c>
      <c r="Q989" s="5"/>
      <c r="R989" s="5"/>
      <c r="S989" s="5"/>
      <c r="T989" s="5"/>
      <c r="U989" s="5"/>
      <c r="V989" s="5"/>
      <c r="W989" s="5"/>
    </row>
    <row r="990" spans="1:206">
      <c r="A990" s="5">
        <v>50</v>
      </c>
      <c r="B990" s="5">
        <v>0</v>
      </c>
      <c r="C990" s="5">
        <v>0</v>
      </c>
      <c r="D990" s="5">
        <v>1</v>
      </c>
      <c r="E990" s="5">
        <v>231</v>
      </c>
      <c r="F990" s="5">
        <f>ROUND(Source!BB977,O990)</f>
        <v>0</v>
      </c>
      <c r="G990" s="5" t="s">
        <v>105</v>
      </c>
      <c r="H990" s="5" t="s">
        <v>106</v>
      </c>
      <c r="I990" s="5"/>
      <c r="J990" s="5"/>
      <c r="K990" s="5">
        <v>231</v>
      </c>
      <c r="L990" s="5">
        <v>12</v>
      </c>
      <c r="M990" s="5">
        <v>3</v>
      </c>
      <c r="N990" s="5" t="s">
        <v>3</v>
      </c>
      <c r="O990" s="5">
        <v>2</v>
      </c>
      <c r="P990" s="5">
        <f>ROUND(Source!ET977,O990)</f>
        <v>0</v>
      </c>
      <c r="Q990" s="5"/>
      <c r="R990" s="5"/>
      <c r="S990" s="5"/>
      <c r="T990" s="5"/>
      <c r="U990" s="5"/>
      <c r="V990" s="5"/>
      <c r="W990" s="5"/>
    </row>
    <row r="991" spans="1:206">
      <c r="A991" s="5">
        <v>50</v>
      </c>
      <c r="B991" s="5">
        <v>0</v>
      </c>
      <c r="C991" s="5">
        <v>0</v>
      </c>
      <c r="D991" s="5">
        <v>1</v>
      </c>
      <c r="E991" s="5">
        <v>204</v>
      </c>
      <c r="F991" s="5">
        <f>ROUND(Source!R977,O991)</f>
        <v>7.45</v>
      </c>
      <c r="G991" s="5" t="s">
        <v>107</v>
      </c>
      <c r="H991" s="5" t="s">
        <v>108</v>
      </c>
      <c r="I991" s="5"/>
      <c r="J991" s="5"/>
      <c r="K991" s="5">
        <v>204</v>
      </c>
      <c r="L991" s="5">
        <v>13</v>
      </c>
      <c r="M991" s="5">
        <v>3</v>
      </c>
      <c r="N991" s="5" t="s">
        <v>3</v>
      </c>
      <c r="O991" s="5">
        <v>2</v>
      </c>
      <c r="P991" s="5">
        <f>ROUND(Source!DJ977,O991)</f>
        <v>7.45</v>
      </c>
      <c r="Q991" s="5"/>
      <c r="R991" s="5"/>
      <c r="S991" s="5"/>
      <c r="T991" s="5"/>
      <c r="U991" s="5"/>
      <c r="V991" s="5"/>
      <c r="W991" s="5"/>
    </row>
    <row r="992" spans="1:206">
      <c r="A992" s="5">
        <v>50</v>
      </c>
      <c r="B992" s="5">
        <v>0</v>
      </c>
      <c r="C992" s="5">
        <v>0</v>
      </c>
      <c r="D992" s="5">
        <v>1</v>
      </c>
      <c r="E992" s="5">
        <v>205</v>
      </c>
      <c r="F992" s="5">
        <f>ROUND(Source!S977,O992)</f>
        <v>541.97</v>
      </c>
      <c r="G992" s="5" t="s">
        <v>109</v>
      </c>
      <c r="H992" s="5" t="s">
        <v>110</v>
      </c>
      <c r="I992" s="5"/>
      <c r="J992" s="5"/>
      <c r="K992" s="5">
        <v>205</v>
      </c>
      <c r="L992" s="5">
        <v>14</v>
      </c>
      <c r="M992" s="5">
        <v>3</v>
      </c>
      <c r="N992" s="5" t="s">
        <v>3</v>
      </c>
      <c r="O992" s="5">
        <v>2</v>
      </c>
      <c r="P992" s="5">
        <f>ROUND(Source!DK977,O992)</f>
        <v>541.97</v>
      </c>
      <c r="Q992" s="5"/>
      <c r="R992" s="5"/>
      <c r="S992" s="5"/>
      <c r="T992" s="5"/>
      <c r="U992" s="5"/>
      <c r="V992" s="5"/>
      <c r="W992" s="5"/>
    </row>
    <row r="993" spans="1:88">
      <c r="A993" s="5">
        <v>50</v>
      </c>
      <c r="B993" s="5">
        <v>0</v>
      </c>
      <c r="C993" s="5">
        <v>0</v>
      </c>
      <c r="D993" s="5">
        <v>1</v>
      </c>
      <c r="E993" s="5">
        <v>232</v>
      </c>
      <c r="F993" s="5">
        <f>ROUND(Source!BC977,O993)</f>
        <v>0</v>
      </c>
      <c r="G993" s="5" t="s">
        <v>111</v>
      </c>
      <c r="H993" s="5" t="s">
        <v>112</v>
      </c>
      <c r="I993" s="5"/>
      <c r="J993" s="5"/>
      <c r="K993" s="5">
        <v>232</v>
      </c>
      <c r="L993" s="5">
        <v>15</v>
      </c>
      <c r="M993" s="5">
        <v>3</v>
      </c>
      <c r="N993" s="5" t="s">
        <v>3</v>
      </c>
      <c r="O993" s="5">
        <v>2</v>
      </c>
      <c r="P993" s="5">
        <f>ROUND(Source!EU977,O993)</f>
        <v>0</v>
      </c>
      <c r="Q993" s="5"/>
      <c r="R993" s="5"/>
      <c r="S993" s="5"/>
      <c r="T993" s="5"/>
      <c r="U993" s="5"/>
      <c r="V993" s="5"/>
      <c r="W993" s="5"/>
    </row>
    <row r="994" spans="1:88">
      <c r="A994" s="5">
        <v>50</v>
      </c>
      <c r="B994" s="5">
        <v>0</v>
      </c>
      <c r="C994" s="5">
        <v>0</v>
      </c>
      <c r="D994" s="5">
        <v>1</v>
      </c>
      <c r="E994" s="5">
        <v>214</v>
      </c>
      <c r="F994" s="5">
        <f>ROUND(Source!AS977,O994)</f>
        <v>9095.1</v>
      </c>
      <c r="G994" s="5" t="s">
        <v>113</v>
      </c>
      <c r="H994" s="5" t="s">
        <v>114</v>
      </c>
      <c r="I994" s="5"/>
      <c r="J994" s="5"/>
      <c r="K994" s="5">
        <v>214</v>
      </c>
      <c r="L994" s="5">
        <v>16</v>
      </c>
      <c r="M994" s="5">
        <v>3</v>
      </c>
      <c r="N994" s="5" t="s">
        <v>3</v>
      </c>
      <c r="O994" s="5">
        <v>2</v>
      </c>
      <c r="P994" s="5">
        <f>ROUND(Source!EK977,O994)</f>
        <v>11213.17</v>
      </c>
      <c r="Q994" s="5"/>
      <c r="R994" s="5"/>
      <c r="S994" s="5"/>
      <c r="T994" s="5"/>
      <c r="U994" s="5"/>
      <c r="V994" s="5"/>
      <c r="W994" s="5"/>
    </row>
    <row r="995" spans="1:88">
      <c r="A995" s="5">
        <v>50</v>
      </c>
      <c r="B995" s="5">
        <v>0</v>
      </c>
      <c r="C995" s="5">
        <v>0</v>
      </c>
      <c r="D995" s="5">
        <v>1</v>
      </c>
      <c r="E995" s="5">
        <v>215</v>
      </c>
      <c r="F995" s="5">
        <f>ROUND(Source!AT977,O995)</f>
        <v>223.76</v>
      </c>
      <c r="G995" s="5" t="s">
        <v>115</v>
      </c>
      <c r="H995" s="5" t="s">
        <v>116</v>
      </c>
      <c r="I995" s="5"/>
      <c r="J995" s="5"/>
      <c r="K995" s="5">
        <v>215</v>
      </c>
      <c r="L995" s="5">
        <v>17</v>
      </c>
      <c r="M995" s="5">
        <v>3</v>
      </c>
      <c r="N995" s="5" t="s">
        <v>3</v>
      </c>
      <c r="O995" s="5">
        <v>2</v>
      </c>
      <c r="P995" s="5">
        <f>ROUND(Source!EL977,O995)</f>
        <v>223.76</v>
      </c>
      <c r="Q995" s="5"/>
      <c r="R995" s="5"/>
      <c r="S995" s="5"/>
      <c r="T995" s="5"/>
      <c r="U995" s="5"/>
      <c r="V995" s="5"/>
      <c r="W995" s="5"/>
    </row>
    <row r="996" spans="1:88">
      <c r="A996" s="5">
        <v>50</v>
      </c>
      <c r="B996" s="5">
        <v>0</v>
      </c>
      <c r="C996" s="5">
        <v>0</v>
      </c>
      <c r="D996" s="5">
        <v>1</v>
      </c>
      <c r="E996" s="5">
        <v>217</v>
      </c>
      <c r="F996" s="5">
        <f>ROUND(Source!AU977,O996)</f>
        <v>0</v>
      </c>
      <c r="G996" s="5" t="s">
        <v>117</v>
      </c>
      <c r="H996" s="5" t="s">
        <v>118</v>
      </c>
      <c r="I996" s="5"/>
      <c r="J996" s="5"/>
      <c r="K996" s="5">
        <v>217</v>
      </c>
      <c r="L996" s="5">
        <v>18</v>
      </c>
      <c r="M996" s="5">
        <v>3</v>
      </c>
      <c r="N996" s="5" t="s">
        <v>3</v>
      </c>
      <c r="O996" s="5">
        <v>2</v>
      </c>
      <c r="P996" s="5">
        <f>ROUND(Source!EM977,O996)</f>
        <v>0</v>
      </c>
      <c r="Q996" s="5"/>
      <c r="R996" s="5"/>
      <c r="S996" s="5"/>
      <c r="T996" s="5"/>
      <c r="U996" s="5"/>
      <c r="V996" s="5"/>
      <c r="W996" s="5"/>
    </row>
    <row r="997" spans="1:88">
      <c r="A997" s="5">
        <v>50</v>
      </c>
      <c r="B997" s="5">
        <v>0</v>
      </c>
      <c r="C997" s="5">
        <v>0</v>
      </c>
      <c r="D997" s="5">
        <v>1</v>
      </c>
      <c r="E997" s="5">
        <v>230</v>
      </c>
      <c r="F997" s="5">
        <f>ROUND(Source!BA977,O997)</f>
        <v>0</v>
      </c>
      <c r="G997" s="5" t="s">
        <v>119</v>
      </c>
      <c r="H997" s="5" t="s">
        <v>120</v>
      </c>
      <c r="I997" s="5"/>
      <c r="J997" s="5"/>
      <c r="K997" s="5">
        <v>230</v>
      </c>
      <c r="L997" s="5">
        <v>19</v>
      </c>
      <c r="M997" s="5">
        <v>3</v>
      </c>
      <c r="N997" s="5" t="s">
        <v>3</v>
      </c>
      <c r="O997" s="5">
        <v>2</v>
      </c>
      <c r="P997" s="5">
        <f>ROUND(Source!ES977,O997)</f>
        <v>0</v>
      </c>
      <c r="Q997" s="5"/>
      <c r="R997" s="5"/>
      <c r="S997" s="5"/>
      <c r="T997" s="5"/>
      <c r="U997" s="5"/>
      <c r="V997" s="5"/>
      <c r="W997" s="5"/>
    </row>
    <row r="998" spans="1:88">
      <c r="A998" s="5">
        <v>50</v>
      </c>
      <c r="B998" s="5">
        <v>0</v>
      </c>
      <c r="C998" s="5">
        <v>0</v>
      </c>
      <c r="D998" s="5">
        <v>1</v>
      </c>
      <c r="E998" s="5">
        <v>206</v>
      </c>
      <c r="F998" s="5">
        <f>ROUND(Source!T977,O998)</f>
        <v>0</v>
      </c>
      <c r="G998" s="5" t="s">
        <v>121</v>
      </c>
      <c r="H998" s="5" t="s">
        <v>122</v>
      </c>
      <c r="I998" s="5"/>
      <c r="J998" s="5"/>
      <c r="K998" s="5">
        <v>206</v>
      </c>
      <c r="L998" s="5">
        <v>20</v>
      </c>
      <c r="M998" s="5">
        <v>3</v>
      </c>
      <c r="N998" s="5" t="s">
        <v>3</v>
      </c>
      <c r="O998" s="5">
        <v>2</v>
      </c>
      <c r="P998" s="5">
        <f>ROUND(Source!DL977,O998)</f>
        <v>0</v>
      </c>
      <c r="Q998" s="5"/>
      <c r="R998" s="5"/>
      <c r="S998" s="5"/>
      <c r="T998" s="5"/>
      <c r="U998" s="5"/>
      <c r="V998" s="5"/>
      <c r="W998" s="5"/>
    </row>
    <row r="999" spans="1:88">
      <c r="A999" s="5">
        <v>50</v>
      </c>
      <c r="B999" s="5">
        <v>0</v>
      </c>
      <c r="C999" s="5">
        <v>0</v>
      </c>
      <c r="D999" s="5">
        <v>1</v>
      </c>
      <c r="E999" s="5">
        <v>207</v>
      </c>
      <c r="F999" s="5">
        <f>Source!U977</f>
        <v>62.18771456639999</v>
      </c>
      <c r="G999" s="5" t="s">
        <v>123</v>
      </c>
      <c r="H999" s="5" t="s">
        <v>124</v>
      </c>
      <c r="I999" s="5"/>
      <c r="J999" s="5"/>
      <c r="K999" s="5">
        <v>207</v>
      </c>
      <c r="L999" s="5">
        <v>21</v>
      </c>
      <c r="M999" s="5">
        <v>3</v>
      </c>
      <c r="N999" s="5" t="s">
        <v>3</v>
      </c>
      <c r="O999" s="5">
        <v>-1</v>
      </c>
      <c r="P999" s="5">
        <f>Source!DM977</f>
        <v>62.18771456639999</v>
      </c>
      <c r="Q999" s="5"/>
      <c r="R999" s="5"/>
      <c r="S999" s="5"/>
      <c r="T999" s="5"/>
      <c r="U999" s="5"/>
      <c r="V999" s="5"/>
      <c r="W999" s="5"/>
    </row>
    <row r="1000" spans="1:88">
      <c r="A1000" s="5">
        <v>50</v>
      </c>
      <c r="B1000" s="5">
        <v>0</v>
      </c>
      <c r="C1000" s="5">
        <v>0</v>
      </c>
      <c r="D1000" s="5">
        <v>1</v>
      </c>
      <c r="E1000" s="5">
        <v>208</v>
      </c>
      <c r="F1000" s="5">
        <f>Source!V977</f>
        <v>0.61844279999999996</v>
      </c>
      <c r="G1000" s="5" t="s">
        <v>125</v>
      </c>
      <c r="H1000" s="5" t="s">
        <v>126</v>
      </c>
      <c r="I1000" s="5"/>
      <c r="J1000" s="5"/>
      <c r="K1000" s="5">
        <v>208</v>
      </c>
      <c r="L1000" s="5">
        <v>22</v>
      </c>
      <c r="M1000" s="5">
        <v>3</v>
      </c>
      <c r="N1000" s="5" t="s">
        <v>3</v>
      </c>
      <c r="O1000" s="5">
        <v>-1</v>
      </c>
      <c r="P1000" s="5">
        <f>Source!DN977</f>
        <v>0.61844279999999996</v>
      </c>
      <c r="Q1000" s="5"/>
      <c r="R1000" s="5"/>
      <c r="S1000" s="5"/>
      <c r="T1000" s="5"/>
      <c r="U1000" s="5"/>
      <c r="V1000" s="5"/>
      <c r="W1000" s="5"/>
    </row>
    <row r="1001" spans="1:88">
      <c r="A1001" s="5">
        <v>50</v>
      </c>
      <c r="B1001" s="5">
        <v>0</v>
      </c>
      <c r="C1001" s="5">
        <v>0</v>
      </c>
      <c r="D1001" s="5">
        <v>1</v>
      </c>
      <c r="E1001" s="5">
        <v>209</v>
      </c>
      <c r="F1001" s="5">
        <f>ROUND(Source!W977,O1001)</f>
        <v>0</v>
      </c>
      <c r="G1001" s="5" t="s">
        <v>127</v>
      </c>
      <c r="H1001" s="5" t="s">
        <v>128</v>
      </c>
      <c r="I1001" s="5"/>
      <c r="J1001" s="5"/>
      <c r="K1001" s="5">
        <v>209</v>
      </c>
      <c r="L1001" s="5">
        <v>23</v>
      </c>
      <c r="M1001" s="5">
        <v>3</v>
      </c>
      <c r="N1001" s="5" t="s">
        <v>3</v>
      </c>
      <c r="O1001" s="5">
        <v>2</v>
      </c>
      <c r="P1001" s="5">
        <f>ROUND(Source!DO977,O1001)</f>
        <v>0</v>
      </c>
      <c r="Q1001" s="5"/>
      <c r="R1001" s="5"/>
      <c r="S1001" s="5"/>
      <c r="T1001" s="5"/>
      <c r="U1001" s="5"/>
      <c r="V1001" s="5"/>
      <c r="W1001" s="5"/>
    </row>
    <row r="1002" spans="1:88">
      <c r="A1002" s="5">
        <v>50</v>
      </c>
      <c r="B1002" s="5">
        <v>0</v>
      </c>
      <c r="C1002" s="5">
        <v>0</v>
      </c>
      <c r="D1002" s="5">
        <v>1</v>
      </c>
      <c r="E1002" s="5">
        <v>233</v>
      </c>
      <c r="F1002" s="5">
        <f>ROUND(Source!BD977,O1002)</f>
        <v>0</v>
      </c>
      <c r="G1002" s="5" t="s">
        <v>129</v>
      </c>
      <c r="H1002" s="5" t="s">
        <v>130</v>
      </c>
      <c r="I1002" s="5"/>
      <c r="J1002" s="5"/>
      <c r="K1002" s="5">
        <v>233</v>
      </c>
      <c r="L1002" s="5">
        <v>24</v>
      </c>
      <c r="M1002" s="5">
        <v>3</v>
      </c>
      <c r="N1002" s="5" t="s">
        <v>3</v>
      </c>
      <c r="O1002" s="5">
        <v>2</v>
      </c>
      <c r="P1002" s="5">
        <f>ROUND(Source!EV977,O1002)</f>
        <v>0</v>
      </c>
      <c r="Q1002" s="5"/>
      <c r="R1002" s="5"/>
      <c r="S1002" s="5"/>
      <c r="T1002" s="5"/>
      <c r="U1002" s="5"/>
      <c r="V1002" s="5"/>
      <c r="W1002" s="5"/>
    </row>
    <row r="1003" spans="1:88">
      <c r="A1003" s="5">
        <v>50</v>
      </c>
      <c r="B1003" s="5">
        <v>0</v>
      </c>
      <c r="C1003" s="5">
        <v>0</v>
      </c>
      <c r="D1003" s="5">
        <v>1</v>
      </c>
      <c r="E1003" s="5">
        <v>210</v>
      </c>
      <c r="F1003" s="5">
        <f>ROUND(Source!X977,O1003)</f>
        <v>597.76</v>
      </c>
      <c r="G1003" s="5" t="s">
        <v>131</v>
      </c>
      <c r="H1003" s="5" t="s">
        <v>132</v>
      </c>
      <c r="I1003" s="5"/>
      <c r="J1003" s="5"/>
      <c r="K1003" s="5">
        <v>210</v>
      </c>
      <c r="L1003" s="5">
        <v>25</v>
      </c>
      <c r="M1003" s="5">
        <v>3</v>
      </c>
      <c r="N1003" s="5" t="s">
        <v>3</v>
      </c>
      <c r="O1003" s="5">
        <v>2</v>
      </c>
      <c r="P1003" s="5">
        <f>ROUND(Source!DP977,O1003)</f>
        <v>597.76</v>
      </c>
      <c r="Q1003" s="5"/>
      <c r="R1003" s="5"/>
      <c r="S1003" s="5"/>
      <c r="T1003" s="5"/>
      <c r="U1003" s="5"/>
      <c r="V1003" s="5"/>
      <c r="W1003" s="5"/>
    </row>
    <row r="1004" spans="1:88">
      <c r="A1004" s="5">
        <v>50</v>
      </c>
      <c r="B1004" s="5">
        <v>0</v>
      </c>
      <c r="C1004" s="5">
        <v>0</v>
      </c>
      <c r="D1004" s="5">
        <v>1</v>
      </c>
      <c r="E1004" s="5">
        <v>211</v>
      </c>
      <c r="F1004" s="5">
        <f>ROUND(Source!Y977,O1004)</f>
        <v>375.09</v>
      </c>
      <c r="G1004" s="5" t="s">
        <v>133</v>
      </c>
      <c r="H1004" s="5" t="s">
        <v>134</v>
      </c>
      <c r="I1004" s="5"/>
      <c r="J1004" s="5"/>
      <c r="K1004" s="5">
        <v>211</v>
      </c>
      <c r="L1004" s="5">
        <v>26</v>
      </c>
      <c r="M1004" s="5">
        <v>3</v>
      </c>
      <c r="N1004" s="5" t="s">
        <v>3</v>
      </c>
      <c r="O1004" s="5">
        <v>2</v>
      </c>
      <c r="P1004" s="5">
        <f>ROUND(Source!DQ977,O1004)</f>
        <v>375.09</v>
      </c>
      <c r="Q1004" s="5"/>
      <c r="R1004" s="5"/>
      <c r="S1004" s="5"/>
      <c r="T1004" s="5"/>
      <c r="U1004" s="5"/>
      <c r="V1004" s="5"/>
      <c r="W1004" s="5"/>
    </row>
    <row r="1005" spans="1:88">
      <c r="A1005" s="5">
        <v>50</v>
      </c>
      <c r="B1005" s="5">
        <v>0</v>
      </c>
      <c r="C1005" s="5">
        <v>0</v>
      </c>
      <c r="D1005" s="5">
        <v>1</v>
      </c>
      <c r="E1005" s="5">
        <v>224</v>
      </c>
      <c r="F1005" s="5">
        <f>ROUND(Source!AR977,O1005)</f>
        <v>9318.86</v>
      </c>
      <c r="G1005" s="5" t="s">
        <v>135</v>
      </c>
      <c r="H1005" s="5" t="s">
        <v>136</v>
      </c>
      <c r="I1005" s="5"/>
      <c r="J1005" s="5"/>
      <c r="K1005" s="5">
        <v>224</v>
      </c>
      <c r="L1005" s="5">
        <v>27</v>
      </c>
      <c r="M1005" s="5">
        <v>3</v>
      </c>
      <c r="N1005" s="5" t="s">
        <v>3</v>
      </c>
      <c r="O1005" s="5">
        <v>2</v>
      </c>
      <c r="P1005" s="5">
        <f>ROUND(Source!EJ977,O1005)</f>
        <v>11436.93</v>
      </c>
      <c r="Q1005" s="5"/>
      <c r="R1005" s="5"/>
      <c r="S1005" s="5"/>
      <c r="T1005" s="5"/>
      <c r="U1005" s="5"/>
      <c r="V1005" s="5"/>
      <c r="W1005" s="5"/>
    </row>
    <row r="1007" spans="1:88">
      <c r="A1007" s="1">
        <v>4</v>
      </c>
      <c r="B1007" s="1">
        <v>1</v>
      </c>
      <c r="C1007" s="1"/>
      <c r="D1007" s="1">
        <f>ROW(A1036)</f>
        <v>1036</v>
      </c>
      <c r="E1007" s="1"/>
      <c r="F1007" s="1" t="s">
        <v>496</v>
      </c>
      <c r="G1007" s="1" t="s">
        <v>496</v>
      </c>
      <c r="H1007" s="1" t="s">
        <v>3</v>
      </c>
      <c r="I1007" s="1">
        <v>0</v>
      </c>
      <c r="J1007" s="1"/>
      <c r="K1007" s="1">
        <v>-1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 t="s">
        <v>3</v>
      </c>
      <c r="V1007" s="1">
        <v>0</v>
      </c>
      <c r="W1007" s="1"/>
      <c r="X1007" s="1"/>
      <c r="Y1007" s="1"/>
      <c r="Z1007" s="1"/>
      <c r="AA1007" s="1"/>
      <c r="AB1007" s="1" t="s">
        <v>3</v>
      </c>
      <c r="AC1007" s="1" t="s">
        <v>3</v>
      </c>
      <c r="AD1007" s="1" t="s">
        <v>3</v>
      </c>
      <c r="AE1007" s="1" t="s">
        <v>3</v>
      </c>
      <c r="AF1007" s="1" t="s">
        <v>3</v>
      </c>
      <c r="AG1007" s="1" t="s">
        <v>3</v>
      </c>
      <c r="AH1007" s="1"/>
      <c r="AI1007" s="1"/>
      <c r="AJ1007" s="1"/>
      <c r="AK1007" s="1"/>
      <c r="AL1007" s="1"/>
      <c r="AM1007" s="1"/>
      <c r="AN1007" s="1"/>
      <c r="AO1007" s="1"/>
      <c r="AP1007" s="1" t="s">
        <v>3</v>
      </c>
      <c r="AQ1007" s="1" t="s">
        <v>3</v>
      </c>
      <c r="AR1007" s="1" t="s">
        <v>3</v>
      </c>
      <c r="AS1007" s="1"/>
      <c r="AT1007" s="1"/>
      <c r="AU1007" s="1"/>
      <c r="AV1007" s="1"/>
      <c r="AW1007" s="1"/>
      <c r="AX1007" s="1"/>
      <c r="AY1007" s="1"/>
      <c r="AZ1007" s="1" t="s">
        <v>3</v>
      </c>
      <c r="BA1007" s="1"/>
      <c r="BB1007" s="1" t="s">
        <v>3</v>
      </c>
      <c r="BC1007" s="1" t="s">
        <v>3</v>
      </c>
      <c r="BD1007" s="1" t="s">
        <v>3</v>
      </c>
      <c r="BE1007" s="1" t="s">
        <v>3</v>
      </c>
      <c r="BF1007" s="1" t="s">
        <v>3</v>
      </c>
      <c r="BG1007" s="1" t="s">
        <v>3</v>
      </c>
      <c r="BH1007" s="1" t="s">
        <v>3</v>
      </c>
      <c r="BI1007" s="1" t="s">
        <v>3</v>
      </c>
      <c r="BJ1007" s="1" t="s">
        <v>3</v>
      </c>
      <c r="BK1007" s="1" t="s">
        <v>3</v>
      </c>
      <c r="BL1007" s="1" t="s">
        <v>3</v>
      </c>
      <c r="BM1007" s="1" t="s">
        <v>3</v>
      </c>
      <c r="BN1007" s="1" t="s">
        <v>3</v>
      </c>
      <c r="BO1007" s="1" t="s">
        <v>3</v>
      </c>
      <c r="BP1007" s="1" t="s">
        <v>3</v>
      </c>
      <c r="BQ1007" s="1"/>
      <c r="BR1007" s="1"/>
      <c r="BS1007" s="1"/>
      <c r="BT1007" s="1"/>
      <c r="BU1007" s="1"/>
      <c r="BV1007" s="1"/>
      <c r="BW1007" s="1"/>
      <c r="BX1007" s="1">
        <v>0</v>
      </c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>
        <v>0</v>
      </c>
    </row>
    <row r="1009" spans="1:255">
      <c r="A1009" s="3">
        <v>52</v>
      </c>
      <c r="B1009" s="3">
        <f t="shared" ref="B1009:G1009" si="894">B1036</f>
        <v>1</v>
      </c>
      <c r="C1009" s="3">
        <f t="shared" si="894"/>
        <v>4</v>
      </c>
      <c r="D1009" s="3">
        <f t="shared" si="894"/>
        <v>1007</v>
      </c>
      <c r="E1009" s="3">
        <f t="shared" si="894"/>
        <v>0</v>
      </c>
      <c r="F1009" s="3" t="str">
        <f t="shared" si="894"/>
        <v>18.Система ВД3(сетевые элементы)</v>
      </c>
      <c r="G1009" s="3" t="str">
        <f t="shared" si="894"/>
        <v>18.Система ВД3(сетевые элементы)</v>
      </c>
      <c r="H1009" s="3"/>
      <c r="I1009" s="3"/>
      <c r="J1009" s="3"/>
      <c r="K1009" s="3"/>
      <c r="L1009" s="3"/>
      <c r="M1009" s="3"/>
      <c r="N1009" s="3"/>
      <c r="O1009" s="3">
        <f t="shared" ref="O1009:AT1009" si="895">O1036</f>
        <v>5476.43</v>
      </c>
      <c r="P1009" s="3">
        <f t="shared" si="895"/>
        <v>5107.76</v>
      </c>
      <c r="Q1009" s="3">
        <f t="shared" si="895"/>
        <v>50.76</v>
      </c>
      <c r="R1009" s="3">
        <f t="shared" si="895"/>
        <v>4.79</v>
      </c>
      <c r="S1009" s="3">
        <f t="shared" si="895"/>
        <v>317.91000000000003</v>
      </c>
      <c r="T1009" s="3">
        <f t="shared" si="895"/>
        <v>0</v>
      </c>
      <c r="U1009" s="3">
        <f t="shared" si="895"/>
        <v>36.480039455999993</v>
      </c>
      <c r="V1009" s="3">
        <f t="shared" si="895"/>
        <v>0.39684839999999999</v>
      </c>
      <c r="W1009" s="3">
        <f t="shared" si="895"/>
        <v>0</v>
      </c>
      <c r="X1009" s="3">
        <f t="shared" si="895"/>
        <v>350.66</v>
      </c>
      <c r="Y1009" s="3">
        <f t="shared" si="895"/>
        <v>220.12</v>
      </c>
      <c r="Z1009" s="3">
        <f t="shared" si="895"/>
        <v>0</v>
      </c>
      <c r="AA1009" s="3">
        <f t="shared" si="895"/>
        <v>0</v>
      </c>
      <c r="AB1009" s="3">
        <f t="shared" si="895"/>
        <v>5476.43</v>
      </c>
      <c r="AC1009" s="3">
        <f t="shared" si="895"/>
        <v>5107.76</v>
      </c>
      <c r="AD1009" s="3">
        <f t="shared" si="895"/>
        <v>50.76</v>
      </c>
      <c r="AE1009" s="3">
        <f t="shared" si="895"/>
        <v>4.79</v>
      </c>
      <c r="AF1009" s="3">
        <f t="shared" si="895"/>
        <v>317.91000000000003</v>
      </c>
      <c r="AG1009" s="3">
        <f t="shared" si="895"/>
        <v>0</v>
      </c>
      <c r="AH1009" s="3">
        <f t="shared" si="895"/>
        <v>36.480039455999993</v>
      </c>
      <c r="AI1009" s="3">
        <f t="shared" si="895"/>
        <v>0.39684839999999999</v>
      </c>
      <c r="AJ1009" s="3">
        <f t="shared" si="895"/>
        <v>0</v>
      </c>
      <c r="AK1009" s="3">
        <f t="shared" si="895"/>
        <v>350.66</v>
      </c>
      <c r="AL1009" s="3">
        <f t="shared" si="895"/>
        <v>220.12</v>
      </c>
      <c r="AM1009" s="3">
        <f t="shared" si="895"/>
        <v>0</v>
      </c>
      <c r="AN1009" s="3">
        <f t="shared" si="895"/>
        <v>0</v>
      </c>
      <c r="AO1009" s="3">
        <f t="shared" si="895"/>
        <v>0</v>
      </c>
      <c r="AP1009" s="3">
        <f t="shared" si="895"/>
        <v>0</v>
      </c>
      <c r="AQ1009" s="3">
        <f t="shared" si="895"/>
        <v>0</v>
      </c>
      <c r="AR1009" s="3">
        <f t="shared" si="895"/>
        <v>6047.21</v>
      </c>
      <c r="AS1009" s="3">
        <f t="shared" si="895"/>
        <v>5935.33</v>
      </c>
      <c r="AT1009" s="3">
        <f t="shared" si="895"/>
        <v>111.88</v>
      </c>
      <c r="AU1009" s="3">
        <f t="shared" ref="AU1009:BZ1009" si="896">AU1036</f>
        <v>0</v>
      </c>
      <c r="AV1009" s="3">
        <f t="shared" si="896"/>
        <v>5107.76</v>
      </c>
      <c r="AW1009" s="3">
        <f t="shared" si="896"/>
        <v>5107.76</v>
      </c>
      <c r="AX1009" s="3">
        <f t="shared" si="896"/>
        <v>0</v>
      </c>
      <c r="AY1009" s="3">
        <f t="shared" si="896"/>
        <v>5107.76</v>
      </c>
      <c r="AZ1009" s="3">
        <f t="shared" si="896"/>
        <v>0</v>
      </c>
      <c r="BA1009" s="3">
        <f t="shared" si="896"/>
        <v>0</v>
      </c>
      <c r="BB1009" s="3">
        <f t="shared" si="896"/>
        <v>0</v>
      </c>
      <c r="BC1009" s="3">
        <f t="shared" si="896"/>
        <v>0</v>
      </c>
      <c r="BD1009" s="3">
        <f t="shared" si="896"/>
        <v>0</v>
      </c>
      <c r="BE1009" s="3">
        <f t="shared" si="896"/>
        <v>0</v>
      </c>
      <c r="BF1009" s="3">
        <f t="shared" si="896"/>
        <v>0</v>
      </c>
      <c r="BG1009" s="3">
        <f t="shared" si="896"/>
        <v>0</v>
      </c>
      <c r="BH1009" s="3">
        <f t="shared" si="896"/>
        <v>0</v>
      </c>
      <c r="BI1009" s="3">
        <f t="shared" si="896"/>
        <v>0</v>
      </c>
      <c r="BJ1009" s="3">
        <f t="shared" si="896"/>
        <v>0</v>
      </c>
      <c r="BK1009" s="3">
        <f t="shared" si="896"/>
        <v>0</v>
      </c>
      <c r="BL1009" s="3">
        <f t="shared" si="896"/>
        <v>0</v>
      </c>
      <c r="BM1009" s="3">
        <f t="shared" si="896"/>
        <v>0</v>
      </c>
      <c r="BN1009" s="3">
        <f t="shared" si="896"/>
        <v>0</v>
      </c>
      <c r="BO1009" s="3">
        <f t="shared" si="896"/>
        <v>0</v>
      </c>
      <c r="BP1009" s="3">
        <f t="shared" si="896"/>
        <v>0</v>
      </c>
      <c r="BQ1009" s="3">
        <f t="shared" si="896"/>
        <v>0</v>
      </c>
      <c r="BR1009" s="3">
        <f t="shared" si="896"/>
        <v>0</v>
      </c>
      <c r="BS1009" s="3">
        <f t="shared" si="896"/>
        <v>0</v>
      </c>
      <c r="BT1009" s="3">
        <f t="shared" si="896"/>
        <v>0</v>
      </c>
      <c r="BU1009" s="3">
        <f t="shared" si="896"/>
        <v>0</v>
      </c>
      <c r="BV1009" s="3">
        <f t="shared" si="896"/>
        <v>0</v>
      </c>
      <c r="BW1009" s="3">
        <f t="shared" si="896"/>
        <v>0</v>
      </c>
      <c r="BX1009" s="3">
        <f t="shared" si="896"/>
        <v>0</v>
      </c>
      <c r="BY1009" s="3">
        <f t="shared" si="896"/>
        <v>0</v>
      </c>
      <c r="BZ1009" s="3">
        <f t="shared" si="896"/>
        <v>0</v>
      </c>
      <c r="CA1009" s="3">
        <f t="shared" ref="CA1009:DF1009" si="897">CA1036</f>
        <v>6047.21</v>
      </c>
      <c r="CB1009" s="3">
        <f t="shared" si="897"/>
        <v>5935.33</v>
      </c>
      <c r="CC1009" s="3">
        <f t="shared" si="897"/>
        <v>111.88</v>
      </c>
      <c r="CD1009" s="3">
        <f t="shared" si="897"/>
        <v>0</v>
      </c>
      <c r="CE1009" s="3">
        <f t="shared" si="897"/>
        <v>5107.76</v>
      </c>
      <c r="CF1009" s="3">
        <f t="shared" si="897"/>
        <v>5107.76</v>
      </c>
      <c r="CG1009" s="3">
        <f t="shared" si="897"/>
        <v>0</v>
      </c>
      <c r="CH1009" s="3">
        <f t="shared" si="897"/>
        <v>5107.76</v>
      </c>
      <c r="CI1009" s="3">
        <f t="shared" si="897"/>
        <v>0</v>
      </c>
      <c r="CJ1009" s="3">
        <f t="shared" si="897"/>
        <v>0</v>
      </c>
      <c r="CK1009" s="3">
        <f t="shared" si="897"/>
        <v>0</v>
      </c>
      <c r="CL1009" s="3">
        <f t="shared" si="897"/>
        <v>0</v>
      </c>
      <c r="CM1009" s="3">
        <f t="shared" si="897"/>
        <v>0</v>
      </c>
      <c r="CN1009" s="3">
        <f t="shared" si="897"/>
        <v>0</v>
      </c>
      <c r="CO1009" s="3">
        <f t="shared" si="897"/>
        <v>0</v>
      </c>
      <c r="CP1009" s="3">
        <f t="shared" si="897"/>
        <v>0</v>
      </c>
      <c r="CQ1009" s="3">
        <f t="shared" si="897"/>
        <v>0</v>
      </c>
      <c r="CR1009" s="3">
        <f t="shared" si="897"/>
        <v>0</v>
      </c>
      <c r="CS1009" s="3">
        <f t="shared" si="897"/>
        <v>0</v>
      </c>
      <c r="CT1009" s="3">
        <f t="shared" si="897"/>
        <v>0</v>
      </c>
      <c r="CU1009" s="3">
        <f t="shared" si="897"/>
        <v>0</v>
      </c>
      <c r="CV1009" s="3">
        <f t="shared" si="897"/>
        <v>0</v>
      </c>
      <c r="CW1009" s="3">
        <f t="shared" si="897"/>
        <v>0</v>
      </c>
      <c r="CX1009" s="3">
        <f t="shared" si="897"/>
        <v>0</v>
      </c>
      <c r="CY1009" s="3">
        <f t="shared" si="897"/>
        <v>0</v>
      </c>
      <c r="CZ1009" s="3">
        <f t="shared" si="897"/>
        <v>0</v>
      </c>
      <c r="DA1009" s="3">
        <f t="shared" si="897"/>
        <v>0</v>
      </c>
      <c r="DB1009" s="3">
        <f t="shared" si="897"/>
        <v>0</v>
      </c>
      <c r="DC1009" s="3">
        <f t="shared" si="897"/>
        <v>0</v>
      </c>
      <c r="DD1009" s="3">
        <f t="shared" si="897"/>
        <v>0</v>
      </c>
      <c r="DE1009" s="3">
        <f t="shared" si="897"/>
        <v>0</v>
      </c>
      <c r="DF1009" s="3">
        <f t="shared" si="897"/>
        <v>0</v>
      </c>
      <c r="DG1009" s="4">
        <f t="shared" ref="DG1009:EL1009" si="898">DG1036</f>
        <v>7026.59</v>
      </c>
      <c r="DH1009" s="4">
        <f t="shared" si="898"/>
        <v>6657.92</v>
      </c>
      <c r="DI1009" s="4">
        <f t="shared" si="898"/>
        <v>50.76</v>
      </c>
      <c r="DJ1009" s="4">
        <f t="shared" si="898"/>
        <v>4.79</v>
      </c>
      <c r="DK1009" s="4">
        <f t="shared" si="898"/>
        <v>317.91000000000003</v>
      </c>
      <c r="DL1009" s="4">
        <f t="shared" si="898"/>
        <v>0</v>
      </c>
      <c r="DM1009" s="4">
        <f t="shared" si="898"/>
        <v>36.480039455999993</v>
      </c>
      <c r="DN1009" s="4">
        <f t="shared" si="898"/>
        <v>0.39684839999999999</v>
      </c>
      <c r="DO1009" s="4">
        <f t="shared" si="898"/>
        <v>0</v>
      </c>
      <c r="DP1009" s="4">
        <f t="shared" si="898"/>
        <v>350.66</v>
      </c>
      <c r="DQ1009" s="4">
        <f t="shared" si="898"/>
        <v>220.12</v>
      </c>
      <c r="DR1009" s="4">
        <f t="shared" si="898"/>
        <v>0</v>
      </c>
      <c r="DS1009" s="4">
        <f t="shared" si="898"/>
        <v>0</v>
      </c>
      <c r="DT1009" s="4">
        <f t="shared" si="898"/>
        <v>7026.59</v>
      </c>
      <c r="DU1009" s="4">
        <f t="shared" si="898"/>
        <v>6657.92</v>
      </c>
      <c r="DV1009" s="4">
        <f t="shared" si="898"/>
        <v>50.76</v>
      </c>
      <c r="DW1009" s="4">
        <f t="shared" si="898"/>
        <v>4.79</v>
      </c>
      <c r="DX1009" s="4">
        <f t="shared" si="898"/>
        <v>317.91000000000003</v>
      </c>
      <c r="DY1009" s="4">
        <f t="shared" si="898"/>
        <v>0</v>
      </c>
      <c r="DZ1009" s="4">
        <f t="shared" si="898"/>
        <v>36.480039455999993</v>
      </c>
      <c r="EA1009" s="4">
        <f t="shared" si="898"/>
        <v>0.39684839999999999</v>
      </c>
      <c r="EB1009" s="4">
        <f t="shared" si="898"/>
        <v>0</v>
      </c>
      <c r="EC1009" s="4">
        <f t="shared" si="898"/>
        <v>350.66</v>
      </c>
      <c r="ED1009" s="4">
        <f t="shared" si="898"/>
        <v>220.12</v>
      </c>
      <c r="EE1009" s="4">
        <f t="shared" si="898"/>
        <v>0</v>
      </c>
      <c r="EF1009" s="4">
        <f t="shared" si="898"/>
        <v>0</v>
      </c>
      <c r="EG1009" s="4">
        <f t="shared" si="898"/>
        <v>0</v>
      </c>
      <c r="EH1009" s="4">
        <f t="shared" si="898"/>
        <v>0</v>
      </c>
      <c r="EI1009" s="4">
        <f t="shared" si="898"/>
        <v>0</v>
      </c>
      <c r="EJ1009" s="4">
        <f t="shared" si="898"/>
        <v>7597.37</v>
      </c>
      <c r="EK1009" s="4">
        <f t="shared" si="898"/>
        <v>7485.49</v>
      </c>
      <c r="EL1009" s="4">
        <f t="shared" si="898"/>
        <v>111.88</v>
      </c>
      <c r="EM1009" s="4">
        <f t="shared" ref="EM1009:FR1009" si="899">EM1036</f>
        <v>0</v>
      </c>
      <c r="EN1009" s="4">
        <f t="shared" si="899"/>
        <v>6657.92</v>
      </c>
      <c r="EO1009" s="4">
        <f t="shared" si="899"/>
        <v>6657.92</v>
      </c>
      <c r="EP1009" s="4">
        <f t="shared" si="899"/>
        <v>0</v>
      </c>
      <c r="EQ1009" s="4">
        <f t="shared" si="899"/>
        <v>6657.92</v>
      </c>
      <c r="ER1009" s="4">
        <f t="shared" si="899"/>
        <v>0</v>
      </c>
      <c r="ES1009" s="4">
        <f t="shared" si="899"/>
        <v>0</v>
      </c>
      <c r="ET1009" s="4">
        <f t="shared" si="899"/>
        <v>0</v>
      </c>
      <c r="EU1009" s="4">
        <f t="shared" si="899"/>
        <v>0</v>
      </c>
      <c r="EV1009" s="4">
        <f t="shared" si="899"/>
        <v>0</v>
      </c>
      <c r="EW1009" s="4">
        <f t="shared" si="899"/>
        <v>0</v>
      </c>
      <c r="EX1009" s="4">
        <f t="shared" si="899"/>
        <v>0</v>
      </c>
      <c r="EY1009" s="4">
        <f t="shared" si="899"/>
        <v>0</v>
      </c>
      <c r="EZ1009" s="4">
        <f t="shared" si="899"/>
        <v>0</v>
      </c>
      <c r="FA1009" s="4">
        <f t="shared" si="899"/>
        <v>0</v>
      </c>
      <c r="FB1009" s="4">
        <f t="shared" si="899"/>
        <v>0</v>
      </c>
      <c r="FC1009" s="4">
        <f t="shared" si="899"/>
        <v>0</v>
      </c>
      <c r="FD1009" s="4">
        <f t="shared" si="899"/>
        <v>0</v>
      </c>
      <c r="FE1009" s="4">
        <f t="shared" si="899"/>
        <v>0</v>
      </c>
      <c r="FF1009" s="4">
        <f t="shared" si="899"/>
        <v>0</v>
      </c>
      <c r="FG1009" s="4">
        <f t="shared" si="899"/>
        <v>0</v>
      </c>
      <c r="FH1009" s="4">
        <f t="shared" si="899"/>
        <v>0</v>
      </c>
      <c r="FI1009" s="4">
        <f t="shared" si="899"/>
        <v>0</v>
      </c>
      <c r="FJ1009" s="4">
        <f t="shared" si="899"/>
        <v>0</v>
      </c>
      <c r="FK1009" s="4">
        <f t="shared" si="899"/>
        <v>0</v>
      </c>
      <c r="FL1009" s="4">
        <f t="shared" si="899"/>
        <v>0</v>
      </c>
      <c r="FM1009" s="4">
        <f t="shared" si="899"/>
        <v>0</v>
      </c>
      <c r="FN1009" s="4">
        <f t="shared" si="899"/>
        <v>0</v>
      </c>
      <c r="FO1009" s="4">
        <f t="shared" si="899"/>
        <v>0</v>
      </c>
      <c r="FP1009" s="4">
        <f t="shared" si="899"/>
        <v>0</v>
      </c>
      <c r="FQ1009" s="4">
        <f t="shared" si="899"/>
        <v>0</v>
      </c>
      <c r="FR1009" s="4">
        <f t="shared" si="899"/>
        <v>0</v>
      </c>
      <c r="FS1009" s="4">
        <f t="shared" ref="FS1009:GX1009" si="900">FS1036</f>
        <v>7597.37</v>
      </c>
      <c r="FT1009" s="4">
        <f t="shared" si="900"/>
        <v>7485.49</v>
      </c>
      <c r="FU1009" s="4">
        <f t="shared" si="900"/>
        <v>111.88</v>
      </c>
      <c r="FV1009" s="4">
        <f t="shared" si="900"/>
        <v>0</v>
      </c>
      <c r="FW1009" s="4">
        <f t="shared" si="900"/>
        <v>6657.92</v>
      </c>
      <c r="FX1009" s="4">
        <f t="shared" si="900"/>
        <v>6657.92</v>
      </c>
      <c r="FY1009" s="4">
        <f t="shared" si="900"/>
        <v>0</v>
      </c>
      <c r="FZ1009" s="4">
        <f t="shared" si="900"/>
        <v>6657.92</v>
      </c>
      <c r="GA1009" s="4">
        <f t="shared" si="900"/>
        <v>0</v>
      </c>
      <c r="GB1009" s="4">
        <f t="shared" si="900"/>
        <v>0</v>
      </c>
      <c r="GC1009" s="4">
        <f t="shared" si="900"/>
        <v>0</v>
      </c>
      <c r="GD1009" s="4">
        <f t="shared" si="900"/>
        <v>0</v>
      </c>
      <c r="GE1009" s="4">
        <f t="shared" si="900"/>
        <v>0</v>
      </c>
      <c r="GF1009" s="4">
        <f t="shared" si="900"/>
        <v>0</v>
      </c>
      <c r="GG1009" s="4">
        <f t="shared" si="900"/>
        <v>0</v>
      </c>
      <c r="GH1009" s="4">
        <f t="shared" si="900"/>
        <v>0</v>
      </c>
      <c r="GI1009" s="4">
        <f t="shared" si="900"/>
        <v>0</v>
      </c>
      <c r="GJ1009" s="4">
        <f t="shared" si="900"/>
        <v>0</v>
      </c>
      <c r="GK1009" s="4">
        <f t="shared" si="900"/>
        <v>0</v>
      </c>
      <c r="GL1009" s="4">
        <f t="shared" si="900"/>
        <v>0</v>
      </c>
      <c r="GM1009" s="4">
        <f t="shared" si="900"/>
        <v>0</v>
      </c>
      <c r="GN1009" s="4">
        <f t="shared" si="900"/>
        <v>0</v>
      </c>
      <c r="GO1009" s="4">
        <f t="shared" si="900"/>
        <v>0</v>
      </c>
      <c r="GP1009" s="4">
        <f t="shared" si="900"/>
        <v>0</v>
      </c>
      <c r="GQ1009" s="4">
        <f t="shared" si="900"/>
        <v>0</v>
      </c>
      <c r="GR1009" s="4">
        <f t="shared" si="900"/>
        <v>0</v>
      </c>
      <c r="GS1009" s="4">
        <f t="shared" si="900"/>
        <v>0</v>
      </c>
      <c r="GT1009" s="4">
        <f t="shared" si="900"/>
        <v>0</v>
      </c>
      <c r="GU1009" s="4">
        <f t="shared" si="900"/>
        <v>0</v>
      </c>
      <c r="GV1009" s="4">
        <f t="shared" si="900"/>
        <v>0</v>
      </c>
      <c r="GW1009" s="4">
        <f t="shared" si="900"/>
        <v>0</v>
      </c>
      <c r="GX1009" s="4">
        <f t="shared" si="900"/>
        <v>0</v>
      </c>
    </row>
    <row r="1011" spans="1:255">
      <c r="A1011" s="2">
        <v>17</v>
      </c>
      <c r="B1011" s="2">
        <v>1</v>
      </c>
      <c r="C1011" s="2">
        <f>ROW(SmtRes!A965)</f>
        <v>965</v>
      </c>
      <c r="D1011" s="2">
        <f>ROW(EtalonRes!A1140)</f>
        <v>1140</v>
      </c>
      <c r="E1011" s="2" t="s">
        <v>497</v>
      </c>
      <c r="F1011" s="2" t="s">
        <v>415</v>
      </c>
      <c r="G1011" s="2" t="s">
        <v>416</v>
      </c>
      <c r="H1011" s="2" t="s">
        <v>19</v>
      </c>
      <c r="I1011" s="2">
        <v>1</v>
      </c>
      <c r="J1011" s="2">
        <v>0</v>
      </c>
      <c r="K1011" s="2"/>
      <c r="L1011" s="2"/>
      <c r="M1011" s="2"/>
      <c r="N1011" s="2"/>
      <c r="O1011" s="2">
        <f t="shared" ref="O1011:O1034" si="901">ROUND(CP1011,2)</f>
        <v>113.85</v>
      </c>
      <c r="P1011" s="2">
        <f t="shared" ref="P1011:P1034" si="902">ROUND(CQ1011*I1011,2)</f>
        <v>31.09</v>
      </c>
      <c r="Q1011" s="2">
        <f t="shared" ref="Q1011:Q1034" si="903">ROUND(CR1011*I1011,2)</f>
        <v>11</v>
      </c>
      <c r="R1011" s="2">
        <f t="shared" ref="R1011:R1034" si="904">ROUND(CS1011*I1011,2)</f>
        <v>0.74</v>
      </c>
      <c r="S1011" s="2">
        <f t="shared" ref="S1011:S1034" si="905">ROUND(CT1011*I1011,2)</f>
        <v>71.760000000000005</v>
      </c>
      <c r="T1011" s="2">
        <f t="shared" ref="T1011:T1034" si="906">ROUND(CU1011*I1011,2)</f>
        <v>0</v>
      </c>
      <c r="U1011" s="2">
        <f t="shared" ref="U1011:U1034" si="907">CV1011*I1011</f>
        <v>8.2109999999999985</v>
      </c>
      <c r="V1011" s="2">
        <f t="shared" ref="V1011:V1034" si="908">CW1011*I1011</f>
        <v>0.06</v>
      </c>
      <c r="W1011" s="2">
        <f t="shared" ref="W1011:W1034" si="909">ROUND(CX1011*I1011,2)</f>
        <v>0</v>
      </c>
      <c r="X1011" s="2">
        <f t="shared" ref="X1011:X1034" si="910">ROUND(CY1011,2)</f>
        <v>83.38</v>
      </c>
      <c r="Y1011" s="2">
        <f t="shared" ref="Y1011:Y1034" si="911">ROUND(CZ1011,2)</f>
        <v>51.48</v>
      </c>
      <c r="Z1011" s="2"/>
      <c r="AA1011" s="2">
        <v>33304975</v>
      </c>
      <c r="AB1011" s="2">
        <f t="shared" ref="AB1011:AB1034" si="912">ROUND((AC1011+AD1011+AF1011),2)</f>
        <v>113.85</v>
      </c>
      <c r="AC1011" s="2">
        <f t="shared" ref="AC1011:AC1034" si="913">ROUND((ES1011),2)</f>
        <v>31.09</v>
      </c>
      <c r="AD1011" s="2">
        <f>ROUND((((((ET1011*1.2)*1.25))-(((EU1011*1.2)*1.25)))+AE1011),2)</f>
        <v>11</v>
      </c>
      <c r="AE1011" s="2">
        <f>ROUND((((EU1011*1.2)*1.25)),2)</f>
        <v>0.74</v>
      </c>
      <c r="AF1011" s="2">
        <f>ROUND((((EV1011*1.2)*1.15)),2)</f>
        <v>71.760000000000005</v>
      </c>
      <c r="AG1011" s="2">
        <f t="shared" ref="AG1011:AG1034" si="914">ROUND((AP1011),2)</f>
        <v>0</v>
      </c>
      <c r="AH1011" s="2">
        <f>(((EW1011*1.2)*1.15))</f>
        <v>8.2109999999999985</v>
      </c>
      <c r="AI1011" s="2">
        <f>(((EX1011*1.2)*1.25))</f>
        <v>0.06</v>
      </c>
      <c r="AJ1011" s="2">
        <f t="shared" ref="AJ1011:AJ1034" si="915">(AS1011)</f>
        <v>0</v>
      </c>
      <c r="AK1011" s="2">
        <v>90.42</v>
      </c>
      <c r="AL1011" s="2">
        <v>31.09</v>
      </c>
      <c r="AM1011" s="2">
        <v>7.33</v>
      </c>
      <c r="AN1011" s="2">
        <v>0.49</v>
      </c>
      <c r="AO1011" s="2">
        <v>52</v>
      </c>
      <c r="AP1011" s="2">
        <v>0</v>
      </c>
      <c r="AQ1011" s="2">
        <v>5.95</v>
      </c>
      <c r="AR1011" s="2">
        <v>0.04</v>
      </c>
      <c r="AS1011" s="2">
        <v>0</v>
      </c>
      <c r="AT1011" s="2">
        <v>115</v>
      </c>
      <c r="AU1011" s="2">
        <v>71</v>
      </c>
      <c r="AV1011" s="2">
        <v>1</v>
      </c>
      <c r="AW1011" s="2">
        <v>1</v>
      </c>
      <c r="AX1011" s="2"/>
      <c r="AY1011" s="2"/>
      <c r="AZ1011" s="2">
        <v>1</v>
      </c>
      <c r="BA1011" s="2">
        <v>1</v>
      </c>
      <c r="BB1011" s="2">
        <v>1</v>
      </c>
      <c r="BC1011" s="2">
        <v>1</v>
      </c>
      <c r="BD1011" s="2" t="s">
        <v>3</v>
      </c>
      <c r="BE1011" s="2" t="s">
        <v>3</v>
      </c>
      <c r="BF1011" s="2" t="s">
        <v>3</v>
      </c>
      <c r="BG1011" s="2" t="s">
        <v>3</v>
      </c>
      <c r="BH1011" s="2">
        <v>0</v>
      </c>
      <c r="BI1011" s="2">
        <v>1</v>
      </c>
      <c r="BJ1011" s="2" t="s">
        <v>417</v>
      </c>
      <c r="BK1011" s="2"/>
      <c r="BL1011" s="2"/>
      <c r="BM1011" s="2">
        <v>20001</v>
      </c>
      <c r="BN1011" s="2">
        <v>0</v>
      </c>
      <c r="BO1011" s="2" t="s">
        <v>3</v>
      </c>
      <c r="BP1011" s="2">
        <v>0</v>
      </c>
      <c r="BQ1011" s="2">
        <v>2</v>
      </c>
      <c r="BR1011" s="2">
        <v>0</v>
      </c>
      <c r="BS1011" s="2">
        <v>1</v>
      </c>
      <c r="BT1011" s="2">
        <v>1</v>
      </c>
      <c r="BU1011" s="2">
        <v>1</v>
      </c>
      <c r="BV1011" s="2">
        <v>1</v>
      </c>
      <c r="BW1011" s="2">
        <v>1</v>
      </c>
      <c r="BX1011" s="2">
        <v>1</v>
      </c>
      <c r="BY1011" s="2" t="s">
        <v>3</v>
      </c>
      <c r="BZ1011" s="2">
        <v>128</v>
      </c>
      <c r="CA1011" s="2">
        <v>83</v>
      </c>
      <c r="CB1011" s="2"/>
      <c r="CC1011" s="2"/>
      <c r="CD1011" s="2"/>
      <c r="CE1011" s="2">
        <v>0</v>
      </c>
      <c r="CF1011" s="2">
        <v>0</v>
      </c>
      <c r="CG1011" s="2">
        <v>0</v>
      </c>
      <c r="CH1011" s="2"/>
      <c r="CI1011" s="2"/>
      <c r="CJ1011" s="2"/>
      <c r="CK1011" s="2"/>
      <c r="CL1011" s="2"/>
      <c r="CM1011" s="2">
        <v>0</v>
      </c>
      <c r="CN1011" s="2" t="s">
        <v>954</v>
      </c>
      <c r="CO1011" s="2">
        <v>0</v>
      </c>
      <c r="CP1011" s="2">
        <f t="shared" ref="CP1011:CP1034" si="916">(P1011+Q1011+S1011)</f>
        <v>113.85000000000001</v>
      </c>
      <c r="CQ1011" s="2">
        <f t="shared" ref="CQ1011:CQ1034" si="917">AC1011*BC1011</f>
        <v>31.09</v>
      </c>
      <c r="CR1011" s="2">
        <f t="shared" ref="CR1011:CR1034" si="918">AD1011*BB1011</f>
        <v>11</v>
      </c>
      <c r="CS1011" s="2">
        <f t="shared" ref="CS1011:CS1034" si="919">AE1011*BS1011</f>
        <v>0.74</v>
      </c>
      <c r="CT1011" s="2">
        <f t="shared" ref="CT1011:CT1034" si="920">AF1011*BA1011</f>
        <v>71.760000000000005</v>
      </c>
      <c r="CU1011" s="2">
        <f t="shared" ref="CU1011:CU1034" si="921">AG1011</f>
        <v>0</v>
      </c>
      <c r="CV1011" s="2">
        <f t="shared" ref="CV1011:CV1034" si="922">AH1011</f>
        <v>8.2109999999999985</v>
      </c>
      <c r="CW1011" s="2">
        <f t="shared" ref="CW1011:CW1034" si="923">AI1011</f>
        <v>0.06</v>
      </c>
      <c r="CX1011" s="2">
        <f t="shared" ref="CX1011:CX1034" si="924">AJ1011</f>
        <v>0</v>
      </c>
      <c r="CY1011" s="2">
        <f t="shared" ref="CY1011:CY1034" si="925">(((S1011+R1011)*AT1011)/100)</f>
        <v>83.375</v>
      </c>
      <c r="CZ1011" s="2">
        <f t="shared" ref="CZ1011:CZ1034" si="926">(((S1011+R1011)*AU1011)/100)</f>
        <v>51.475000000000001</v>
      </c>
      <c r="DA1011" s="2"/>
      <c r="DB1011" s="2"/>
      <c r="DC1011" s="2" t="s">
        <v>3</v>
      </c>
      <c r="DD1011" s="2" t="s">
        <v>3</v>
      </c>
      <c r="DE1011" s="2" t="s">
        <v>21</v>
      </c>
      <c r="DF1011" s="2" t="s">
        <v>21</v>
      </c>
      <c r="DG1011" s="2" t="s">
        <v>22</v>
      </c>
      <c r="DH1011" s="2" t="s">
        <v>3</v>
      </c>
      <c r="DI1011" s="2" t="s">
        <v>22</v>
      </c>
      <c r="DJ1011" s="2" t="s">
        <v>21</v>
      </c>
      <c r="DK1011" s="2" t="s">
        <v>3</v>
      </c>
      <c r="DL1011" s="2" t="s">
        <v>3</v>
      </c>
      <c r="DM1011" s="2" t="s">
        <v>3</v>
      </c>
      <c r="DN1011" s="2">
        <v>0</v>
      </c>
      <c r="DO1011" s="2">
        <v>0</v>
      </c>
      <c r="DP1011" s="2">
        <v>1</v>
      </c>
      <c r="DQ1011" s="2">
        <v>1</v>
      </c>
      <c r="DR1011" s="2"/>
      <c r="DS1011" s="2"/>
      <c r="DT1011" s="2"/>
      <c r="DU1011" s="2">
        <v>1013</v>
      </c>
      <c r="DV1011" s="2" t="s">
        <v>19</v>
      </c>
      <c r="DW1011" s="2" t="s">
        <v>19</v>
      </c>
      <c r="DX1011" s="2">
        <v>1</v>
      </c>
      <c r="DY1011" s="2"/>
      <c r="DZ1011" s="2"/>
      <c r="EA1011" s="2"/>
      <c r="EB1011" s="2"/>
      <c r="EC1011" s="2"/>
      <c r="ED1011" s="2"/>
      <c r="EE1011" s="2">
        <v>31102217</v>
      </c>
      <c r="EF1011" s="2">
        <v>2</v>
      </c>
      <c r="EG1011" s="2" t="s">
        <v>23</v>
      </c>
      <c r="EH1011" s="2">
        <v>0</v>
      </c>
      <c r="EI1011" s="2" t="s">
        <v>3</v>
      </c>
      <c r="EJ1011" s="2">
        <v>1</v>
      </c>
      <c r="EK1011" s="2">
        <v>20001</v>
      </c>
      <c r="EL1011" s="2" t="s">
        <v>24</v>
      </c>
      <c r="EM1011" s="2" t="s">
        <v>25</v>
      </c>
      <c r="EN1011" s="2"/>
      <c r="EO1011" s="2" t="s">
        <v>26</v>
      </c>
      <c r="EP1011" s="2"/>
      <c r="EQ1011" s="2">
        <v>0</v>
      </c>
      <c r="ER1011" s="2">
        <v>90.42</v>
      </c>
      <c r="ES1011" s="2">
        <v>31.09</v>
      </c>
      <c r="ET1011" s="2">
        <v>7.33</v>
      </c>
      <c r="EU1011" s="2">
        <v>0.49</v>
      </c>
      <c r="EV1011" s="2">
        <v>52</v>
      </c>
      <c r="EW1011" s="2">
        <v>5.95</v>
      </c>
      <c r="EX1011" s="2">
        <v>0.04</v>
      </c>
      <c r="EY1011" s="2">
        <v>0</v>
      </c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>
        <v>0</v>
      </c>
      <c r="FR1011" s="2">
        <f t="shared" ref="FR1011:FR1034" si="927">ROUND(IF(AND(BH1011=3,BI1011=3),P1011,0),2)</f>
        <v>0</v>
      </c>
      <c r="FS1011" s="2">
        <v>0</v>
      </c>
      <c r="FT1011" s="2" t="s">
        <v>27</v>
      </c>
      <c r="FU1011" s="2" t="s">
        <v>28</v>
      </c>
      <c r="FV1011" s="2"/>
      <c r="FW1011" s="2"/>
      <c r="FX1011" s="2">
        <v>115.2</v>
      </c>
      <c r="FY1011" s="2">
        <v>70.55</v>
      </c>
      <c r="FZ1011" s="2"/>
      <c r="GA1011" s="2" t="s">
        <v>3</v>
      </c>
      <c r="GB1011" s="2"/>
      <c r="GC1011" s="2"/>
      <c r="GD1011" s="2">
        <v>1</v>
      </c>
      <c r="GE1011" s="2"/>
      <c r="GF1011" s="2">
        <v>-971270805</v>
      </c>
      <c r="GG1011" s="2">
        <v>2</v>
      </c>
      <c r="GH1011" s="2">
        <v>1</v>
      </c>
      <c r="GI1011" s="2">
        <v>-2</v>
      </c>
      <c r="GJ1011" s="2">
        <v>0</v>
      </c>
      <c r="GK1011" s="2">
        <v>0</v>
      </c>
      <c r="GL1011" s="2">
        <f t="shared" ref="GL1011:GL1034" si="928">ROUND(IF(AND(BH1011=3,BI1011=3,FS1011&lt;&gt;0),P1011,0),2)</f>
        <v>0</v>
      </c>
      <c r="GM1011" s="2">
        <f t="shared" ref="GM1011:GM1034" si="929">ROUND(O1011+X1011+Y1011,2)+GX1011</f>
        <v>248.71</v>
      </c>
      <c r="GN1011" s="2">
        <f t="shared" ref="GN1011:GN1034" si="930">IF(OR(BI1011=0,BI1011=1),ROUND(O1011+X1011+Y1011,2),0)</f>
        <v>248.71</v>
      </c>
      <c r="GO1011" s="2">
        <f t="shared" ref="GO1011:GO1034" si="931">IF(BI1011=2,ROUND(O1011+X1011+Y1011,2),0)</f>
        <v>0</v>
      </c>
      <c r="GP1011" s="2">
        <f t="shared" ref="GP1011:GP1034" si="932">IF(BI1011=4,ROUND(O1011+X1011+Y1011,2)+GX1011,0)</f>
        <v>0</v>
      </c>
      <c r="GQ1011" s="2"/>
      <c r="GR1011" s="2">
        <v>0</v>
      </c>
      <c r="GS1011" s="2">
        <v>3</v>
      </c>
      <c r="GT1011" s="2">
        <v>0</v>
      </c>
      <c r="GU1011" s="2" t="s">
        <v>3</v>
      </c>
      <c r="GV1011" s="2">
        <f t="shared" ref="GV1011:GV1034" si="933">ROUND((GT1011),2)</f>
        <v>0</v>
      </c>
      <c r="GW1011" s="2">
        <v>1</v>
      </c>
      <c r="GX1011" s="2">
        <f t="shared" ref="GX1011:GX1034" si="934">ROUND(HC1011*I1011,2)</f>
        <v>0</v>
      </c>
      <c r="GY1011" s="2"/>
      <c r="GZ1011" s="2"/>
      <c r="HA1011" s="2">
        <v>0</v>
      </c>
      <c r="HB1011" s="2">
        <v>0</v>
      </c>
      <c r="HC1011" s="2">
        <f t="shared" ref="HC1011:HC1034" si="935">GV1011*GW1011</f>
        <v>0</v>
      </c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>
        <v>0</v>
      </c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</row>
    <row r="1012" spans="1:255">
      <c r="A1012">
        <v>17</v>
      </c>
      <c r="B1012">
        <v>1</v>
      </c>
      <c r="C1012">
        <f>ROW(SmtRes!A974)</f>
        <v>974</v>
      </c>
      <c r="D1012">
        <f>ROW(EtalonRes!A1152)</f>
        <v>1152</v>
      </c>
      <c r="E1012" t="s">
        <v>497</v>
      </c>
      <c r="F1012" t="s">
        <v>415</v>
      </c>
      <c r="G1012" t="s">
        <v>416</v>
      </c>
      <c r="H1012" t="s">
        <v>19</v>
      </c>
      <c r="I1012">
        <v>1</v>
      </c>
      <c r="J1012">
        <v>0</v>
      </c>
      <c r="O1012">
        <f t="shared" si="901"/>
        <v>113.85</v>
      </c>
      <c r="P1012">
        <f t="shared" si="902"/>
        <v>31.09</v>
      </c>
      <c r="Q1012">
        <f t="shared" si="903"/>
        <v>11</v>
      </c>
      <c r="R1012">
        <f t="shared" si="904"/>
        <v>0.74</v>
      </c>
      <c r="S1012">
        <f t="shared" si="905"/>
        <v>71.760000000000005</v>
      </c>
      <c r="T1012">
        <f t="shared" si="906"/>
        <v>0</v>
      </c>
      <c r="U1012">
        <f t="shared" si="907"/>
        <v>8.2109999999999985</v>
      </c>
      <c r="V1012">
        <f t="shared" si="908"/>
        <v>0.06</v>
      </c>
      <c r="W1012">
        <f t="shared" si="909"/>
        <v>0</v>
      </c>
      <c r="X1012">
        <f t="shared" si="910"/>
        <v>83.38</v>
      </c>
      <c r="Y1012">
        <f t="shared" si="911"/>
        <v>51.48</v>
      </c>
      <c r="AA1012">
        <v>33304960</v>
      </c>
      <c r="AB1012">
        <f t="shared" si="912"/>
        <v>113.85</v>
      </c>
      <c r="AC1012">
        <f t="shared" si="913"/>
        <v>31.09</v>
      </c>
      <c r="AD1012">
        <f>ROUND((((((ET1012*1.2)*1.25))-(((EU1012*1.2)*1.25)))+AE1012),2)</f>
        <v>11</v>
      </c>
      <c r="AE1012">
        <f>ROUND((((EU1012*1.2)*1.25)),2)</f>
        <v>0.74</v>
      </c>
      <c r="AF1012">
        <f>ROUND((((EV1012*1.2)*1.15)),2)</f>
        <v>71.760000000000005</v>
      </c>
      <c r="AG1012">
        <f t="shared" si="914"/>
        <v>0</v>
      </c>
      <c r="AH1012">
        <f>(((EW1012*1.2)*1.15))</f>
        <v>8.2109999999999985</v>
      </c>
      <c r="AI1012">
        <f>(((EX1012*1.2)*1.25))</f>
        <v>0.06</v>
      </c>
      <c r="AJ1012">
        <f t="shared" si="915"/>
        <v>0</v>
      </c>
      <c r="AK1012">
        <v>90.42</v>
      </c>
      <c r="AL1012">
        <v>31.09</v>
      </c>
      <c r="AM1012">
        <v>7.33</v>
      </c>
      <c r="AN1012">
        <v>0.49</v>
      </c>
      <c r="AO1012">
        <v>52</v>
      </c>
      <c r="AP1012">
        <v>0</v>
      </c>
      <c r="AQ1012">
        <v>5.95</v>
      </c>
      <c r="AR1012">
        <v>0.04</v>
      </c>
      <c r="AS1012">
        <v>0</v>
      </c>
      <c r="AT1012">
        <v>115</v>
      </c>
      <c r="AU1012">
        <v>71</v>
      </c>
      <c r="AV1012">
        <v>1</v>
      </c>
      <c r="AW1012">
        <v>1</v>
      </c>
      <c r="AZ1012">
        <v>1</v>
      </c>
      <c r="BA1012">
        <v>1</v>
      </c>
      <c r="BB1012">
        <v>1</v>
      </c>
      <c r="BC1012">
        <v>1</v>
      </c>
      <c r="BD1012" t="s">
        <v>3</v>
      </c>
      <c r="BE1012" t="s">
        <v>3</v>
      </c>
      <c r="BF1012" t="s">
        <v>3</v>
      </c>
      <c r="BG1012" t="s">
        <v>3</v>
      </c>
      <c r="BH1012">
        <v>0</v>
      </c>
      <c r="BI1012">
        <v>1</v>
      </c>
      <c r="BJ1012" t="s">
        <v>417</v>
      </c>
      <c r="BM1012">
        <v>20001</v>
      </c>
      <c r="BN1012">
        <v>0</v>
      </c>
      <c r="BO1012" t="s">
        <v>3</v>
      </c>
      <c r="BP1012">
        <v>0</v>
      </c>
      <c r="BQ1012">
        <v>2</v>
      </c>
      <c r="BR1012">
        <v>0</v>
      </c>
      <c r="BS1012">
        <v>1</v>
      </c>
      <c r="BT1012">
        <v>1</v>
      </c>
      <c r="BU1012">
        <v>1</v>
      </c>
      <c r="BV1012">
        <v>1</v>
      </c>
      <c r="BW1012">
        <v>1</v>
      </c>
      <c r="BX1012">
        <v>1</v>
      </c>
      <c r="BY1012" t="s">
        <v>3</v>
      </c>
      <c r="BZ1012">
        <v>128</v>
      </c>
      <c r="CA1012">
        <v>83</v>
      </c>
      <c r="CE1012">
        <v>0</v>
      </c>
      <c r="CF1012">
        <v>0</v>
      </c>
      <c r="CG1012">
        <v>0</v>
      </c>
      <c r="CM1012">
        <v>0</v>
      </c>
      <c r="CN1012" t="s">
        <v>954</v>
      </c>
      <c r="CO1012">
        <v>0</v>
      </c>
      <c r="CP1012">
        <f t="shared" si="916"/>
        <v>113.85000000000001</v>
      </c>
      <c r="CQ1012">
        <f t="shared" si="917"/>
        <v>31.09</v>
      </c>
      <c r="CR1012">
        <f t="shared" si="918"/>
        <v>11</v>
      </c>
      <c r="CS1012">
        <f t="shared" si="919"/>
        <v>0.74</v>
      </c>
      <c r="CT1012">
        <f t="shared" si="920"/>
        <v>71.760000000000005</v>
      </c>
      <c r="CU1012">
        <f t="shared" si="921"/>
        <v>0</v>
      </c>
      <c r="CV1012">
        <f t="shared" si="922"/>
        <v>8.2109999999999985</v>
      </c>
      <c r="CW1012">
        <f t="shared" si="923"/>
        <v>0.06</v>
      </c>
      <c r="CX1012">
        <f t="shared" si="924"/>
        <v>0</v>
      </c>
      <c r="CY1012">
        <f t="shared" si="925"/>
        <v>83.375</v>
      </c>
      <c r="CZ1012">
        <f t="shared" si="926"/>
        <v>51.475000000000001</v>
      </c>
      <c r="DC1012" t="s">
        <v>3</v>
      </c>
      <c r="DD1012" t="s">
        <v>3</v>
      </c>
      <c r="DE1012" t="s">
        <v>21</v>
      </c>
      <c r="DF1012" t="s">
        <v>21</v>
      </c>
      <c r="DG1012" t="s">
        <v>22</v>
      </c>
      <c r="DH1012" t="s">
        <v>3</v>
      </c>
      <c r="DI1012" t="s">
        <v>22</v>
      </c>
      <c r="DJ1012" t="s">
        <v>21</v>
      </c>
      <c r="DK1012" t="s">
        <v>3</v>
      </c>
      <c r="DL1012" t="s">
        <v>3</v>
      </c>
      <c r="DM1012" t="s">
        <v>3</v>
      </c>
      <c r="DN1012">
        <v>0</v>
      </c>
      <c r="DO1012">
        <v>0</v>
      </c>
      <c r="DP1012">
        <v>1</v>
      </c>
      <c r="DQ1012">
        <v>1</v>
      </c>
      <c r="DU1012">
        <v>1013</v>
      </c>
      <c r="DV1012" t="s">
        <v>19</v>
      </c>
      <c r="DW1012" t="s">
        <v>19</v>
      </c>
      <c r="DX1012">
        <v>1</v>
      </c>
      <c r="EE1012">
        <v>31102217</v>
      </c>
      <c r="EF1012">
        <v>2</v>
      </c>
      <c r="EG1012" t="s">
        <v>23</v>
      </c>
      <c r="EH1012">
        <v>0</v>
      </c>
      <c r="EI1012" t="s">
        <v>3</v>
      </c>
      <c r="EJ1012">
        <v>1</v>
      </c>
      <c r="EK1012">
        <v>20001</v>
      </c>
      <c r="EL1012" t="s">
        <v>24</v>
      </c>
      <c r="EM1012" t="s">
        <v>25</v>
      </c>
      <c r="EO1012" t="s">
        <v>26</v>
      </c>
      <c r="EQ1012">
        <v>0</v>
      </c>
      <c r="ER1012">
        <v>90.42</v>
      </c>
      <c r="ES1012">
        <v>31.09</v>
      </c>
      <c r="ET1012">
        <v>7.33</v>
      </c>
      <c r="EU1012">
        <v>0.49</v>
      </c>
      <c r="EV1012">
        <v>52</v>
      </c>
      <c r="EW1012">
        <v>5.95</v>
      </c>
      <c r="EX1012">
        <v>0.04</v>
      </c>
      <c r="EY1012">
        <v>0</v>
      </c>
      <c r="FQ1012">
        <v>0</v>
      </c>
      <c r="FR1012">
        <f t="shared" si="927"/>
        <v>0</v>
      </c>
      <c r="FS1012">
        <v>0</v>
      </c>
      <c r="FT1012" t="s">
        <v>27</v>
      </c>
      <c r="FU1012" t="s">
        <v>28</v>
      </c>
      <c r="FX1012">
        <v>115.2</v>
      </c>
      <c r="FY1012">
        <v>70.55</v>
      </c>
      <c r="GA1012" t="s">
        <v>3</v>
      </c>
      <c r="GD1012">
        <v>1</v>
      </c>
      <c r="GF1012">
        <v>-971270805</v>
      </c>
      <c r="GG1012">
        <v>2</v>
      </c>
      <c r="GH1012">
        <v>1</v>
      </c>
      <c r="GI1012">
        <v>-2</v>
      </c>
      <c r="GJ1012">
        <v>0</v>
      </c>
      <c r="GK1012">
        <v>0</v>
      </c>
      <c r="GL1012">
        <f t="shared" si="928"/>
        <v>0</v>
      </c>
      <c r="GM1012">
        <f t="shared" si="929"/>
        <v>248.71</v>
      </c>
      <c r="GN1012">
        <f t="shared" si="930"/>
        <v>248.71</v>
      </c>
      <c r="GO1012">
        <f t="shared" si="931"/>
        <v>0</v>
      </c>
      <c r="GP1012">
        <f t="shared" si="932"/>
        <v>0</v>
      </c>
      <c r="GR1012">
        <v>0</v>
      </c>
      <c r="GS1012">
        <v>3</v>
      </c>
      <c r="GT1012">
        <v>0</v>
      </c>
      <c r="GU1012" t="s">
        <v>3</v>
      </c>
      <c r="GV1012">
        <f t="shared" si="933"/>
        <v>0</v>
      </c>
      <c r="GW1012">
        <v>1</v>
      </c>
      <c r="GX1012">
        <f t="shared" si="934"/>
        <v>0</v>
      </c>
      <c r="HA1012">
        <v>0</v>
      </c>
      <c r="HB1012">
        <v>0</v>
      </c>
      <c r="HC1012">
        <f t="shared" si="935"/>
        <v>0</v>
      </c>
      <c r="IK1012">
        <v>0</v>
      </c>
    </row>
    <row r="1013" spans="1:255">
      <c r="A1013" s="2">
        <v>17</v>
      </c>
      <c r="B1013" s="2">
        <v>1</v>
      </c>
      <c r="C1013" s="2"/>
      <c r="D1013" s="2"/>
      <c r="E1013" s="2" t="s">
        <v>498</v>
      </c>
      <c r="F1013" s="2" t="s">
        <v>268</v>
      </c>
      <c r="G1013" s="2" t="s">
        <v>269</v>
      </c>
      <c r="H1013" s="2" t="s">
        <v>270</v>
      </c>
      <c r="I1013" s="2">
        <f>ROUND(2/10,9)</f>
        <v>0.2</v>
      </c>
      <c r="J1013" s="2">
        <v>0</v>
      </c>
      <c r="K1013" s="2"/>
      <c r="L1013" s="2"/>
      <c r="M1013" s="2"/>
      <c r="N1013" s="2"/>
      <c r="O1013" s="2">
        <f t="shared" si="901"/>
        <v>45.6</v>
      </c>
      <c r="P1013" s="2">
        <f t="shared" si="902"/>
        <v>45.6</v>
      </c>
      <c r="Q1013" s="2">
        <f t="shared" si="903"/>
        <v>0</v>
      </c>
      <c r="R1013" s="2">
        <f t="shared" si="904"/>
        <v>0</v>
      </c>
      <c r="S1013" s="2">
        <f t="shared" si="905"/>
        <v>0</v>
      </c>
      <c r="T1013" s="2">
        <f t="shared" si="906"/>
        <v>0</v>
      </c>
      <c r="U1013" s="2">
        <f t="shared" si="907"/>
        <v>0</v>
      </c>
      <c r="V1013" s="2">
        <f t="shared" si="908"/>
        <v>0</v>
      </c>
      <c r="W1013" s="2">
        <f t="shared" si="909"/>
        <v>0</v>
      </c>
      <c r="X1013" s="2">
        <f t="shared" si="910"/>
        <v>0</v>
      </c>
      <c r="Y1013" s="2">
        <f t="shared" si="911"/>
        <v>0</v>
      </c>
      <c r="Z1013" s="2"/>
      <c r="AA1013" s="2">
        <v>33304975</v>
      </c>
      <c r="AB1013" s="2">
        <f t="shared" si="912"/>
        <v>228</v>
      </c>
      <c r="AC1013" s="2">
        <f t="shared" si="913"/>
        <v>228</v>
      </c>
      <c r="AD1013" s="2">
        <f t="shared" ref="AD1013:AD1018" si="936">ROUND((((ET1013)-(EU1013))+AE1013),2)</f>
        <v>0</v>
      </c>
      <c r="AE1013" s="2">
        <f t="shared" ref="AE1013:AF1018" si="937">ROUND((EU1013),2)</f>
        <v>0</v>
      </c>
      <c r="AF1013" s="2">
        <f t="shared" si="937"/>
        <v>0</v>
      </c>
      <c r="AG1013" s="2">
        <f t="shared" si="914"/>
        <v>0</v>
      </c>
      <c r="AH1013" s="2">
        <f t="shared" ref="AH1013:AI1018" si="938">(EW1013)</f>
        <v>0</v>
      </c>
      <c r="AI1013" s="2">
        <f t="shared" si="938"/>
        <v>0</v>
      </c>
      <c r="AJ1013" s="2">
        <f t="shared" si="915"/>
        <v>0</v>
      </c>
      <c r="AK1013" s="2">
        <v>228</v>
      </c>
      <c r="AL1013" s="2">
        <v>228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1</v>
      </c>
      <c r="AW1013" s="2">
        <v>1</v>
      </c>
      <c r="AX1013" s="2"/>
      <c r="AY1013" s="2"/>
      <c r="AZ1013" s="2">
        <v>1</v>
      </c>
      <c r="BA1013" s="2">
        <v>1</v>
      </c>
      <c r="BB1013" s="2">
        <v>1</v>
      </c>
      <c r="BC1013" s="2">
        <v>1</v>
      </c>
      <c r="BD1013" s="2" t="s">
        <v>3</v>
      </c>
      <c r="BE1013" s="2" t="s">
        <v>3</v>
      </c>
      <c r="BF1013" s="2" t="s">
        <v>3</v>
      </c>
      <c r="BG1013" s="2" t="s">
        <v>3</v>
      </c>
      <c r="BH1013" s="2">
        <v>3</v>
      </c>
      <c r="BI1013" s="2">
        <v>1</v>
      </c>
      <c r="BJ1013" s="2" t="s">
        <v>271</v>
      </c>
      <c r="BK1013" s="2"/>
      <c r="BL1013" s="2"/>
      <c r="BM1013" s="2">
        <v>500001</v>
      </c>
      <c r="BN1013" s="2">
        <v>0</v>
      </c>
      <c r="BO1013" s="2" t="s">
        <v>3</v>
      </c>
      <c r="BP1013" s="2">
        <v>0</v>
      </c>
      <c r="BQ1013" s="2">
        <v>8</v>
      </c>
      <c r="BR1013" s="2">
        <v>0</v>
      </c>
      <c r="BS1013" s="2">
        <v>1</v>
      </c>
      <c r="BT1013" s="2">
        <v>1</v>
      </c>
      <c r="BU1013" s="2">
        <v>1</v>
      </c>
      <c r="BV1013" s="2">
        <v>1</v>
      </c>
      <c r="BW1013" s="2">
        <v>1</v>
      </c>
      <c r="BX1013" s="2">
        <v>1</v>
      </c>
      <c r="BY1013" s="2" t="s">
        <v>3</v>
      </c>
      <c r="BZ1013" s="2">
        <v>0</v>
      </c>
      <c r="CA1013" s="2">
        <v>0</v>
      </c>
      <c r="CB1013" s="2"/>
      <c r="CC1013" s="2"/>
      <c r="CD1013" s="2"/>
      <c r="CE1013" s="2">
        <v>0</v>
      </c>
      <c r="CF1013" s="2">
        <v>0</v>
      </c>
      <c r="CG1013" s="2">
        <v>0</v>
      </c>
      <c r="CH1013" s="2"/>
      <c r="CI1013" s="2"/>
      <c r="CJ1013" s="2"/>
      <c r="CK1013" s="2"/>
      <c r="CL1013" s="2"/>
      <c r="CM1013" s="2">
        <v>0</v>
      </c>
      <c r="CN1013" s="2" t="s">
        <v>3</v>
      </c>
      <c r="CO1013" s="2">
        <v>0</v>
      </c>
      <c r="CP1013" s="2">
        <f t="shared" si="916"/>
        <v>45.6</v>
      </c>
      <c r="CQ1013" s="2">
        <f t="shared" si="917"/>
        <v>228</v>
      </c>
      <c r="CR1013" s="2">
        <f t="shared" si="918"/>
        <v>0</v>
      </c>
      <c r="CS1013" s="2">
        <f t="shared" si="919"/>
        <v>0</v>
      </c>
      <c r="CT1013" s="2">
        <f t="shared" si="920"/>
        <v>0</v>
      </c>
      <c r="CU1013" s="2">
        <f t="shared" si="921"/>
        <v>0</v>
      </c>
      <c r="CV1013" s="2">
        <f t="shared" si="922"/>
        <v>0</v>
      </c>
      <c r="CW1013" s="2">
        <f t="shared" si="923"/>
        <v>0</v>
      </c>
      <c r="CX1013" s="2">
        <f t="shared" si="924"/>
        <v>0</v>
      </c>
      <c r="CY1013" s="2">
        <f t="shared" si="925"/>
        <v>0</v>
      </c>
      <c r="CZ1013" s="2">
        <f t="shared" si="926"/>
        <v>0</v>
      </c>
      <c r="DA1013" s="2"/>
      <c r="DB1013" s="2"/>
      <c r="DC1013" s="2" t="s">
        <v>3</v>
      </c>
      <c r="DD1013" s="2" t="s">
        <v>3</v>
      </c>
      <c r="DE1013" s="2" t="s">
        <v>3</v>
      </c>
      <c r="DF1013" s="2" t="s">
        <v>3</v>
      </c>
      <c r="DG1013" s="2" t="s">
        <v>3</v>
      </c>
      <c r="DH1013" s="2" t="s">
        <v>3</v>
      </c>
      <c r="DI1013" s="2" t="s">
        <v>3</v>
      </c>
      <c r="DJ1013" s="2" t="s">
        <v>3</v>
      </c>
      <c r="DK1013" s="2" t="s">
        <v>3</v>
      </c>
      <c r="DL1013" s="2" t="s">
        <v>3</v>
      </c>
      <c r="DM1013" s="2" t="s">
        <v>3</v>
      </c>
      <c r="DN1013" s="2">
        <v>0</v>
      </c>
      <c r="DO1013" s="2">
        <v>0</v>
      </c>
      <c r="DP1013" s="2">
        <v>1</v>
      </c>
      <c r="DQ1013" s="2">
        <v>1</v>
      </c>
      <c r="DR1013" s="2"/>
      <c r="DS1013" s="2"/>
      <c r="DT1013" s="2"/>
      <c r="DU1013" s="2">
        <v>1010</v>
      </c>
      <c r="DV1013" s="2" t="s">
        <v>270</v>
      </c>
      <c r="DW1013" s="2" t="s">
        <v>270</v>
      </c>
      <c r="DX1013" s="2">
        <v>10</v>
      </c>
      <c r="DY1013" s="2"/>
      <c r="DZ1013" s="2"/>
      <c r="EA1013" s="2"/>
      <c r="EB1013" s="2"/>
      <c r="EC1013" s="2"/>
      <c r="ED1013" s="2"/>
      <c r="EE1013" s="2">
        <v>31102119</v>
      </c>
      <c r="EF1013" s="2">
        <v>8</v>
      </c>
      <c r="EG1013" s="2" t="s">
        <v>34</v>
      </c>
      <c r="EH1013" s="2">
        <v>0</v>
      </c>
      <c r="EI1013" s="2" t="s">
        <v>3</v>
      </c>
      <c r="EJ1013" s="2">
        <v>1</v>
      </c>
      <c r="EK1013" s="2">
        <v>500001</v>
      </c>
      <c r="EL1013" s="2" t="s">
        <v>35</v>
      </c>
      <c r="EM1013" s="2" t="s">
        <v>36</v>
      </c>
      <c r="EN1013" s="2"/>
      <c r="EO1013" s="2" t="s">
        <v>3</v>
      </c>
      <c r="EP1013" s="2"/>
      <c r="EQ1013" s="2">
        <v>0</v>
      </c>
      <c r="ER1013" s="2">
        <v>228</v>
      </c>
      <c r="ES1013" s="2">
        <v>228</v>
      </c>
      <c r="ET1013" s="2">
        <v>0</v>
      </c>
      <c r="EU1013" s="2">
        <v>0</v>
      </c>
      <c r="EV1013" s="2">
        <v>0</v>
      </c>
      <c r="EW1013" s="2">
        <v>0</v>
      </c>
      <c r="EX1013" s="2">
        <v>0</v>
      </c>
      <c r="EY1013" s="2">
        <v>0</v>
      </c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>
        <v>0</v>
      </c>
      <c r="FR1013" s="2">
        <f t="shared" si="927"/>
        <v>0</v>
      </c>
      <c r="FS1013" s="2">
        <v>0</v>
      </c>
      <c r="FT1013" s="2"/>
      <c r="FU1013" s="2"/>
      <c r="FV1013" s="2"/>
      <c r="FW1013" s="2"/>
      <c r="FX1013" s="2">
        <v>0</v>
      </c>
      <c r="FY1013" s="2">
        <v>0</v>
      </c>
      <c r="FZ1013" s="2"/>
      <c r="GA1013" s="2" t="s">
        <v>3</v>
      </c>
      <c r="GB1013" s="2"/>
      <c r="GC1013" s="2"/>
      <c r="GD1013" s="2">
        <v>1</v>
      </c>
      <c r="GE1013" s="2"/>
      <c r="GF1013" s="2">
        <v>-362110086</v>
      </c>
      <c r="GG1013" s="2">
        <v>2</v>
      </c>
      <c r="GH1013" s="2">
        <v>1</v>
      </c>
      <c r="GI1013" s="2">
        <v>-2</v>
      </c>
      <c r="GJ1013" s="2">
        <v>0</v>
      </c>
      <c r="GK1013" s="2">
        <v>0</v>
      </c>
      <c r="GL1013" s="2">
        <f t="shared" si="928"/>
        <v>0</v>
      </c>
      <c r="GM1013" s="2">
        <f t="shared" si="929"/>
        <v>45.6</v>
      </c>
      <c r="GN1013" s="2">
        <f t="shared" si="930"/>
        <v>45.6</v>
      </c>
      <c r="GO1013" s="2">
        <f t="shared" si="931"/>
        <v>0</v>
      </c>
      <c r="GP1013" s="2">
        <f t="shared" si="932"/>
        <v>0</v>
      </c>
      <c r="GQ1013" s="2"/>
      <c r="GR1013" s="2">
        <v>0</v>
      </c>
      <c r="GS1013" s="2">
        <v>3</v>
      </c>
      <c r="GT1013" s="2">
        <v>0</v>
      </c>
      <c r="GU1013" s="2" t="s">
        <v>3</v>
      </c>
      <c r="GV1013" s="2">
        <f t="shared" si="933"/>
        <v>0</v>
      </c>
      <c r="GW1013" s="2">
        <v>1</v>
      </c>
      <c r="GX1013" s="2">
        <f t="shared" si="934"/>
        <v>0</v>
      </c>
      <c r="GY1013" s="2"/>
      <c r="GZ1013" s="2"/>
      <c r="HA1013" s="2">
        <v>0</v>
      </c>
      <c r="HB1013" s="2">
        <v>0</v>
      </c>
      <c r="HC1013" s="2">
        <f t="shared" si="935"/>
        <v>0</v>
      </c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>
        <v>0</v>
      </c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</row>
    <row r="1014" spans="1:255">
      <c r="A1014">
        <v>17</v>
      </c>
      <c r="B1014">
        <v>1</v>
      </c>
      <c r="E1014" t="s">
        <v>498</v>
      </c>
      <c r="F1014" t="s">
        <v>268</v>
      </c>
      <c r="G1014" t="s">
        <v>269</v>
      </c>
      <c r="H1014" t="s">
        <v>270</v>
      </c>
      <c r="I1014">
        <f>ROUND(2/10,9)</f>
        <v>0.2</v>
      </c>
      <c r="J1014">
        <v>0</v>
      </c>
      <c r="O1014">
        <f t="shared" si="901"/>
        <v>45.6</v>
      </c>
      <c r="P1014">
        <f t="shared" si="902"/>
        <v>45.6</v>
      </c>
      <c r="Q1014">
        <f t="shared" si="903"/>
        <v>0</v>
      </c>
      <c r="R1014">
        <f t="shared" si="904"/>
        <v>0</v>
      </c>
      <c r="S1014">
        <f t="shared" si="905"/>
        <v>0</v>
      </c>
      <c r="T1014">
        <f t="shared" si="906"/>
        <v>0</v>
      </c>
      <c r="U1014">
        <f t="shared" si="907"/>
        <v>0</v>
      </c>
      <c r="V1014">
        <f t="shared" si="908"/>
        <v>0</v>
      </c>
      <c r="W1014">
        <f t="shared" si="909"/>
        <v>0</v>
      </c>
      <c r="X1014">
        <f t="shared" si="910"/>
        <v>0</v>
      </c>
      <c r="Y1014">
        <f t="shared" si="911"/>
        <v>0</v>
      </c>
      <c r="AA1014">
        <v>33304960</v>
      </c>
      <c r="AB1014">
        <f t="shared" si="912"/>
        <v>228</v>
      </c>
      <c r="AC1014">
        <f t="shared" si="913"/>
        <v>228</v>
      </c>
      <c r="AD1014">
        <f t="shared" si="936"/>
        <v>0</v>
      </c>
      <c r="AE1014">
        <f t="shared" si="937"/>
        <v>0</v>
      </c>
      <c r="AF1014">
        <f t="shared" si="937"/>
        <v>0</v>
      </c>
      <c r="AG1014">
        <f t="shared" si="914"/>
        <v>0</v>
      </c>
      <c r="AH1014">
        <f t="shared" si="938"/>
        <v>0</v>
      </c>
      <c r="AI1014">
        <f t="shared" si="938"/>
        <v>0</v>
      </c>
      <c r="AJ1014">
        <f t="shared" si="915"/>
        <v>0</v>
      </c>
      <c r="AK1014">
        <v>228</v>
      </c>
      <c r="AL1014">
        <v>228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1</v>
      </c>
      <c r="AW1014">
        <v>1</v>
      </c>
      <c r="AZ1014">
        <v>1</v>
      </c>
      <c r="BA1014">
        <v>1</v>
      </c>
      <c r="BB1014">
        <v>1</v>
      </c>
      <c r="BC1014">
        <v>1</v>
      </c>
      <c r="BD1014" t="s">
        <v>3</v>
      </c>
      <c r="BE1014" t="s">
        <v>3</v>
      </c>
      <c r="BF1014" t="s">
        <v>3</v>
      </c>
      <c r="BG1014" t="s">
        <v>3</v>
      </c>
      <c r="BH1014">
        <v>3</v>
      </c>
      <c r="BI1014">
        <v>1</v>
      </c>
      <c r="BJ1014" t="s">
        <v>271</v>
      </c>
      <c r="BM1014">
        <v>500001</v>
      </c>
      <c r="BN1014">
        <v>0</v>
      </c>
      <c r="BO1014" t="s">
        <v>3</v>
      </c>
      <c r="BP1014">
        <v>0</v>
      </c>
      <c r="BQ1014">
        <v>8</v>
      </c>
      <c r="BR1014">
        <v>0</v>
      </c>
      <c r="BS1014">
        <v>1</v>
      </c>
      <c r="BT1014">
        <v>1</v>
      </c>
      <c r="BU1014">
        <v>1</v>
      </c>
      <c r="BV1014">
        <v>1</v>
      </c>
      <c r="BW1014">
        <v>1</v>
      </c>
      <c r="BX1014">
        <v>1</v>
      </c>
      <c r="BY1014" t="s">
        <v>3</v>
      </c>
      <c r="BZ1014">
        <v>0</v>
      </c>
      <c r="CA1014">
        <v>0</v>
      </c>
      <c r="CE1014">
        <v>0</v>
      </c>
      <c r="CF1014">
        <v>0</v>
      </c>
      <c r="CG1014">
        <v>0</v>
      </c>
      <c r="CM1014">
        <v>0</v>
      </c>
      <c r="CN1014" t="s">
        <v>3</v>
      </c>
      <c r="CO1014">
        <v>0</v>
      </c>
      <c r="CP1014">
        <f t="shared" si="916"/>
        <v>45.6</v>
      </c>
      <c r="CQ1014">
        <f t="shared" si="917"/>
        <v>228</v>
      </c>
      <c r="CR1014">
        <f t="shared" si="918"/>
        <v>0</v>
      </c>
      <c r="CS1014">
        <f t="shared" si="919"/>
        <v>0</v>
      </c>
      <c r="CT1014">
        <f t="shared" si="920"/>
        <v>0</v>
      </c>
      <c r="CU1014">
        <f t="shared" si="921"/>
        <v>0</v>
      </c>
      <c r="CV1014">
        <f t="shared" si="922"/>
        <v>0</v>
      </c>
      <c r="CW1014">
        <f t="shared" si="923"/>
        <v>0</v>
      </c>
      <c r="CX1014">
        <f t="shared" si="924"/>
        <v>0</v>
      </c>
      <c r="CY1014">
        <f t="shared" si="925"/>
        <v>0</v>
      </c>
      <c r="CZ1014">
        <f t="shared" si="926"/>
        <v>0</v>
      </c>
      <c r="DC1014" t="s">
        <v>3</v>
      </c>
      <c r="DD1014" t="s">
        <v>3</v>
      </c>
      <c r="DE1014" t="s">
        <v>3</v>
      </c>
      <c r="DF1014" t="s">
        <v>3</v>
      </c>
      <c r="DG1014" t="s">
        <v>3</v>
      </c>
      <c r="DH1014" t="s">
        <v>3</v>
      </c>
      <c r="DI1014" t="s">
        <v>3</v>
      </c>
      <c r="DJ1014" t="s">
        <v>3</v>
      </c>
      <c r="DK1014" t="s">
        <v>3</v>
      </c>
      <c r="DL1014" t="s">
        <v>3</v>
      </c>
      <c r="DM1014" t="s">
        <v>3</v>
      </c>
      <c r="DN1014">
        <v>0</v>
      </c>
      <c r="DO1014">
        <v>0</v>
      </c>
      <c r="DP1014">
        <v>1</v>
      </c>
      <c r="DQ1014">
        <v>1</v>
      </c>
      <c r="DU1014">
        <v>1010</v>
      </c>
      <c r="DV1014" t="s">
        <v>270</v>
      </c>
      <c r="DW1014" t="s">
        <v>270</v>
      </c>
      <c r="DX1014">
        <v>10</v>
      </c>
      <c r="EE1014">
        <v>31102119</v>
      </c>
      <c r="EF1014">
        <v>8</v>
      </c>
      <c r="EG1014" t="s">
        <v>34</v>
      </c>
      <c r="EH1014">
        <v>0</v>
      </c>
      <c r="EI1014" t="s">
        <v>3</v>
      </c>
      <c r="EJ1014">
        <v>1</v>
      </c>
      <c r="EK1014">
        <v>500001</v>
      </c>
      <c r="EL1014" t="s">
        <v>35</v>
      </c>
      <c r="EM1014" t="s">
        <v>36</v>
      </c>
      <c r="EO1014" t="s">
        <v>3</v>
      </c>
      <c r="EQ1014">
        <v>0</v>
      </c>
      <c r="ER1014">
        <v>228</v>
      </c>
      <c r="ES1014">
        <v>228</v>
      </c>
      <c r="ET1014">
        <v>0</v>
      </c>
      <c r="EU1014">
        <v>0</v>
      </c>
      <c r="EV1014">
        <v>0</v>
      </c>
      <c r="EW1014">
        <v>0</v>
      </c>
      <c r="EX1014">
        <v>0</v>
      </c>
      <c r="EY1014">
        <v>0</v>
      </c>
      <c r="FQ1014">
        <v>0</v>
      </c>
      <c r="FR1014">
        <f t="shared" si="927"/>
        <v>0</v>
      </c>
      <c r="FS1014">
        <v>0</v>
      </c>
      <c r="FX1014">
        <v>0</v>
      </c>
      <c r="FY1014">
        <v>0</v>
      </c>
      <c r="GA1014" t="s">
        <v>3</v>
      </c>
      <c r="GD1014">
        <v>1</v>
      </c>
      <c r="GF1014">
        <v>-362110086</v>
      </c>
      <c r="GG1014">
        <v>2</v>
      </c>
      <c r="GH1014">
        <v>1</v>
      </c>
      <c r="GI1014">
        <v>-2</v>
      </c>
      <c r="GJ1014">
        <v>0</v>
      </c>
      <c r="GK1014">
        <v>0</v>
      </c>
      <c r="GL1014">
        <f t="shared" si="928"/>
        <v>0</v>
      </c>
      <c r="GM1014">
        <f t="shared" si="929"/>
        <v>45.6</v>
      </c>
      <c r="GN1014">
        <f t="shared" si="930"/>
        <v>45.6</v>
      </c>
      <c r="GO1014">
        <f t="shared" si="931"/>
        <v>0</v>
      </c>
      <c r="GP1014">
        <f t="shared" si="932"/>
        <v>0</v>
      </c>
      <c r="GR1014">
        <v>0</v>
      </c>
      <c r="GS1014">
        <v>3</v>
      </c>
      <c r="GT1014">
        <v>0</v>
      </c>
      <c r="GU1014" t="s">
        <v>3</v>
      </c>
      <c r="GV1014">
        <f t="shared" si="933"/>
        <v>0</v>
      </c>
      <c r="GW1014">
        <v>1</v>
      </c>
      <c r="GX1014">
        <f t="shared" si="934"/>
        <v>0</v>
      </c>
      <c r="HA1014">
        <v>0</v>
      </c>
      <c r="HB1014">
        <v>0</v>
      </c>
      <c r="HC1014">
        <f t="shared" si="935"/>
        <v>0</v>
      </c>
      <c r="IK1014">
        <v>0</v>
      </c>
    </row>
    <row r="1015" spans="1:255">
      <c r="A1015" s="2">
        <v>17</v>
      </c>
      <c r="B1015" s="2">
        <v>1</v>
      </c>
      <c r="C1015" s="2"/>
      <c r="D1015" s="2"/>
      <c r="E1015" s="2" t="s">
        <v>499</v>
      </c>
      <c r="F1015" s="2" t="s">
        <v>273</v>
      </c>
      <c r="G1015" s="2" t="s">
        <v>274</v>
      </c>
      <c r="H1015" s="2" t="s">
        <v>275</v>
      </c>
      <c r="I1015" s="2">
        <v>9.3000000000000007</v>
      </c>
      <c r="J1015" s="2">
        <v>0</v>
      </c>
      <c r="K1015" s="2"/>
      <c r="L1015" s="2"/>
      <c r="M1015" s="2"/>
      <c r="N1015" s="2"/>
      <c r="O1015" s="2">
        <f t="shared" si="901"/>
        <v>111.88</v>
      </c>
      <c r="P1015" s="2">
        <f t="shared" si="902"/>
        <v>111.88</v>
      </c>
      <c r="Q1015" s="2">
        <f t="shared" si="903"/>
        <v>0</v>
      </c>
      <c r="R1015" s="2">
        <f t="shared" si="904"/>
        <v>0</v>
      </c>
      <c r="S1015" s="2">
        <f t="shared" si="905"/>
        <v>0</v>
      </c>
      <c r="T1015" s="2">
        <f t="shared" si="906"/>
        <v>0</v>
      </c>
      <c r="U1015" s="2">
        <f t="shared" si="907"/>
        <v>0</v>
      </c>
      <c r="V1015" s="2">
        <f t="shared" si="908"/>
        <v>0</v>
      </c>
      <c r="W1015" s="2">
        <f t="shared" si="909"/>
        <v>0</v>
      </c>
      <c r="X1015" s="2">
        <f t="shared" si="910"/>
        <v>0</v>
      </c>
      <c r="Y1015" s="2">
        <f t="shared" si="911"/>
        <v>0</v>
      </c>
      <c r="Z1015" s="2"/>
      <c r="AA1015" s="2">
        <v>33304975</v>
      </c>
      <c r="AB1015" s="2">
        <f t="shared" si="912"/>
        <v>12.03</v>
      </c>
      <c r="AC1015" s="2">
        <f t="shared" si="913"/>
        <v>12.03</v>
      </c>
      <c r="AD1015" s="2">
        <f t="shared" si="936"/>
        <v>0</v>
      </c>
      <c r="AE1015" s="2">
        <f t="shared" si="937"/>
        <v>0</v>
      </c>
      <c r="AF1015" s="2">
        <f t="shared" si="937"/>
        <v>0</v>
      </c>
      <c r="AG1015" s="2">
        <f t="shared" si="914"/>
        <v>0</v>
      </c>
      <c r="AH1015" s="2">
        <f t="shared" si="938"/>
        <v>0</v>
      </c>
      <c r="AI1015" s="2">
        <f t="shared" si="938"/>
        <v>0</v>
      </c>
      <c r="AJ1015" s="2">
        <f t="shared" si="915"/>
        <v>0</v>
      </c>
      <c r="AK1015" s="2">
        <v>12.03</v>
      </c>
      <c r="AL1015" s="2">
        <v>12.03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1</v>
      </c>
      <c r="AW1015" s="2">
        <v>1</v>
      </c>
      <c r="AX1015" s="2"/>
      <c r="AY1015" s="2"/>
      <c r="AZ1015" s="2">
        <v>1</v>
      </c>
      <c r="BA1015" s="2">
        <v>1</v>
      </c>
      <c r="BB1015" s="2">
        <v>1</v>
      </c>
      <c r="BC1015" s="2">
        <v>1</v>
      </c>
      <c r="BD1015" s="2" t="s">
        <v>3</v>
      </c>
      <c r="BE1015" s="2" t="s">
        <v>3</v>
      </c>
      <c r="BF1015" s="2" t="s">
        <v>3</v>
      </c>
      <c r="BG1015" s="2" t="s">
        <v>3</v>
      </c>
      <c r="BH1015" s="2">
        <v>3</v>
      </c>
      <c r="BI1015" s="2">
        <v>2</v>
      </c>
      <c r="BJ1015" s="2" t="s">
        <v>276</v>
      </c>
      <c r="BK1015" s="2"/>
      <c r="BL1015" s="2"/>
      <c r="BM1015" s="2">
        <v>500002</v>
      </c>
      <c r="BN1015" s="2">
        <v>0</v>
      </c>
      <c r="BO1015" s="2" t="s">
        <v>3</v>
      </c>
      <c r="BP1015" s="2">
        <v>0</v>
      </c>
      <c r="BQ1015" s="2">
        <v>12</v>
      </c>
      <c r="BR1015" s="2">
        <v>0</v>
      </c>
      <c r="BS1015" s="2">
        <v>1</v>
      </c>
      <c r="BT1015" s="2">
        <v>1</v>
      </c>
      <c r="BU1015" s="2">
        <v>1</v>
      </c>
      <c r="BV1015" s="2">
        <v>1</v>
      </c>
      <c r="BW1015" s="2">
        <v>1</v>
      </c>
      <c r="BX1015" s="2">
        <v>1</v>
      </c>
      <c r="BY1015" s="2" t="s">
        <v>3</v>
      </c>
      <c r="BZ1015" s="2">
        <v>0</v>
      </c>
      <c r="CA1015" s="2">
        <v>0</v>
      </c>
      <c r="CB1015" s="2"/>
      <c r="CC1015" s="2"/>
      <c r="CD1015" s="2"/>
      <c r="CE1015" s="2">
        <v>0</v>
      </c>
      <c r="CF1015" s="2">
        <v>0</v>
      </c>
      <c r="CG1015" s="2">
        <v>0</v>
      </c>
      <c r="CH1015" s="2"/>
      <c r="CI1015" s="2"/>
      <c r="CJ1015" s="2"/>
      <c r="CK1015" s="2"/>
      <c r="CL1015" s="2"/>
      <c r="CM1015" s="2">
        <v>0</v>
      </c>
      <c r="CN1015" s="2" t="s">
        <v>3</v>
      </c>
      <c r="CO1015" s="2">
        <v>0</v>
      </c>
      <c r="CP1015" s="2">
        <f t="shared" si="916"/>
        <v>111.88</v>
      </c>
      <c r="CQ1015" s="2">
        <f t="shared" si="917"/>
        <v>12.03</v>
      </c>
      <c r="CR1015" s="2">
        <f t="shared" si="918"/>
        <v>0</v>
      </c>
      <c r="CS1015" s="2">
        <f t="shared" si="919"/>
        <v>0</v>
      </c>
      <c r="CT1015" s="2">
        <f t="shared" si="920"/>
        <v>0</v>
      </c>
      <c r="CU1015" s="2">
        <f t="shared" si="921"/>
        <v>0</v>
      </c>
      <c r="CV1015" s="2">
        <f t="shared" si="922"/>
        <v>0</v>
      </c>
      <c r="CW1015" s="2">
        <f t="shared" si="923"/>
        <v>0</v>
      </c>
      <c r="CX1015" s="2">
        <f t="shared" si="924"/>
        <v>0</v>
      </c>
      <c r="CY1015" s="2">
        <f t="shared" si="925"/>
        <v>0</v>
      </c>
      <c r="CZ1015" s="2">
        <f t="shared" si="926"/>
        <v>0</v>
      </c>
      <c r="DA1015" s="2"/>
      <c r="DB1015" s="2"/>
      <c r="DC1015" s="2" t="s">
        <v>3</v>
      </c>
      <c r="DD1015" s="2" t="s">
        <v>3</v>
      </c>
      <c r="DE1015" s="2" t="s">
        <v>3</v>
      </c>
      <c r="DF1015" s="2" t="s">
        <v>3</v>
      </c>
      <c r="DG1015" s="2" t="s">
        <v>3</v>
      </c>
      <c r="DH1015" s="2" t="s">
        <v>3</v>
      </c>
      <c r="DI1015" s="2" t="s">
        <v>3</v>
      </c>
      <c r="DJ1015" s="2" t="s">
        <v>3</v>
      </c>
      <c r="DK1015" s="2" t="s">
        <v>3</v>
      </c>
      <c r="DL1015" s="2" t="s">
        <v>3</v>
      </c>
      <c r="DM1015" s="2" t="s">
        <v>3</v>
      </c>
      <c r="DN1015" s="2">
        <v>0</v>
      </c>
      <c r="DO1015" s="2">
        <v>0</v>
      </c>
      <c r="DP1015" s="2">
        <v>1</v>
      </c>
      <c r="DQ1015" s="2">
        <v>1</v>
      </c>
      <c r="DR1015" s="2"/>
      <c r="DS1015" s="2"/>
      <c r="DT1015" s="2"/>
      <c r="DU1015" s="2">
        <v>1003</v>
      </c>
      <c r="DV1015" s="2" t="s">
        <v>275</v>
      </c>
      <c r="DW1015" s="2" t="s">
        <v>275</v>
      </c>
      <c r="DX1015" s="2">
        <v>1</v>
      </c>
      <c r="DY1015" s="2"/>
      <c r="DZ1015" s="2"/>
      <c r="EA1015" s="2"/>
      <c r="EB1015" s="2"/>
      <c r="EC1015" s="2"/>
      <c r="ED1015" s="2"/>
      <c r="EE1015" s="2">
        <v>31102120</v>
      </c>
      <c r="EF1015" s="2">
        <v>12</v>
      </c>
      <c r="EG1015" s="2" t="s">
        <v>420</v>
      </c>
      <c r="EH1015" s="2">
        <v>0</v>
      </c>
      <c r="EI1015" s="2" t="s">
        <v>3</v>
      </c>
      <c r="EJ1015" s="2">
        <v>2</v>
      </c>
      <c r="EK1015" s="2">
        <v>500002</v>
      </c>
      <c r="EL1015" s="2" t="s">
        <v>421</v>
      </c>
      <c r="EM1015" s="2" t="s">
        <v>422</v>
      </c>
      <c r="EN1015" s="2"/>
      <c r="EO1015" s="2" t="s">
        <v>3</v>
      </c>
      <c r="EP1015" s="2"/>
      <c r="EQ1015" s="2">
        <v>0</v>
      </c>
      <c r="ER1015" s="2">
        <v>12.03</v>
      </c>
      <c r="ES1015" s="2">
        <v>12.03</v>
      </c>
      <c r="ET1015" s="2">
        <v>0</v>
      </c>
      <c r="EU1015" s="2">
        <v>0</v>
      </c>
      <c r="EV1015" s="2">
        <v>0</v>
      </c>
      <c r="EW1015" s="2">
        <v>0</v>
      </c>
      <c r="EX1015" s="2">
        <v>0</v>
      </c>
      <c r="EY1015" s="2">
        <v>0</v>
      </c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>
        <v>0</v>
      </c>
      <c r="FR1015" s="2">
        <f t="shared" si="927"/>
        <v>0</v>
      </c>
      <c r="FS1015" s="2">
        <v>0</v>
      </c>
      <c r="FT1015" s="2"/>
      <c r="FU1015" s="2"/>
      <c r="FV1015" s="2"/>
      <c r="FW1015" s="2"/>
      <c r="FX1015" s="2">
        <v>0</v>
      </c>
      <c r="FY1015" s="2">
        <v>0</v>
      </c>
      <c r="FZ1015" s="2"/>
      <c r="GA1015" s="2" t="s">
        <v>3</v>
      </c>
      <c r="GB1015" s="2"/>
      <c r="GC1015" s="2"/>
      <c r="GD1015" s="2">
        <v>1</v>
      </c>
      <c r="GE1015" s="2"/>
      <c r="GF1015" s="2">
        <v>1404028807</v>
      </c>
      <c r="GG1015" s="2">
        <v>2</v>
      </c>
      <c r="GH1015" s="2">
        <v>1</v>
      </c>
      <c r="GI1015" s="2">
        <v>-2</v>
      </c>
      <c r="GJ1015" s="2">
        <v>0</v>
      </c>
      <c r="GK1015" s="2">
        <v>0</v>
      </c>
      <c r="GL1015" s="2">
        <f t="shared" si="928"/>
        <v>0</v>
      </c>
      <c r="GM1015" s="2">
        <f t="shared" si="929"/>
        <v>111.88</v>
      </c>
      <c r="GN1015" s="2">
        <f t="shared" si="930"/>
        <v>0</v>
      </c>
      <c r="GO1015" s="2">
        <f t="shared" si="931"/>
        <v>111.88</v>
      </c>
      <c r="GP1015" s="2">
        <f t="shared" si="932"/>
        <v>0</v>
      </c>
      <c r="GQ1015" s="2"/>
      <c r="GR1015" s="2">
        <v>0</v>
      </c>
      <c r="GS1015" s="2">
        <v>3</v>
      </c>
      <c r="GT1015" s="2">
        <v>0</v>
      </c>
      <c r="GU1015" s="2" t="s">
        <v>3</v>
      </c>
      <c r="GV1015" s="2">
        <f t="shared" si="933"/>
        <v>0</v>
      </c>
      <c r="GW1015" s="2">
        <v>1</v>
      </c>
      <c r="GX1015" s="2">
        <f t="shared" si="934"/>
        <v>0</v>
      </c>
      <c r="GY1015" s="2"/>
      <c r="GZ1015" s="2"/>
      <c r="HA1015" s="2">
        <v>0</v>
      </c>
      <c r="HB1015" s="2">
        <v>0</v>
      </c>
      <c r="HC1015" s="2">
        <f t="shared" si="935"/>
        <v>0</v>
      </c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>
        <v>0</v>
      </c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</row>
    <row r="1016" spans="1:255">
      <c r="A1016">
        <v>17</v>
      </c>
      <c r="B1016">
        <v>1</v>
      </c>
      <c r="E1016" t="s">
        <v>499</v>
      </c>
      <c r="F1016" t="s">
        <v>273</v>
      </c>
      <c r="G1016" t="s">
        <v>274</v>
      </c>
      <c r="H1016" t="s">
        <v>275</v>
      </c>
      <c r="I1016">
        <v>9.3000000000000007</v>
      </c>
      <c r="J1016">
        <v>0</v>
      </c>
      <c r="O1016">
        <f t="shared" si="901"/>
        <v>111.88</v>
      </c>
      <c r="P1016">
        <f t="shared" si="902"/>
        <v>111.88</v>
      </c>
      <c r="Q1016">
        <f t="shared" si="903"/>
        <v>0</v>
      </c>
      <c r="R1016">
        <f t="shared" si="904"/>
        <v>0</v>
      </c>
      <c r="S1016">
        <f t="shared" si="905"/>
        <v>0</v>
      </c>
      <c r="T1016">
        <f t="shared" si="906"/>
        <v>0</v>
      </c>
      <c r="U1016">
        <f t="shared" si="907"/>
        <v>0</v>
      </c>
      <c r="V1016">
        <f t="shared" si="908"/>
        <v>0</v>
      </c>
      <c r="W1016">
        <f t="shared" si="909"/>
        <v>0</v>
      </c>
      <c r="X1016">
        <f t="shared" si="910"/>
        <v>0</v>
      </c>
      <c r="Y1016">
        <f t="shared" si="911"/>
        <v>0</v>
      </c>
      <c r="AA1016">
        <v>33304960</v>
      </c>
      <c r="AB1016">
        <f t="shared" si="912"/>
        <v>12.03</v>
      </c>
      <c r="AC1016">
        <f t="shared" si="913"/>
        <v>12.03</v>
      </c>
      <c r="AD1016">
        <f t="shared" si="936"/>
        <v>0</v>
      </c>
      <c r="AE1016">
        <f t="shared" si="937"/>
        <v>0</v>
      </c>
      <c r="AF1016">
        <f t="shared" si="937"/>
        <v>0</v>
      </c>
      <c r="AG1016">
        <f t="shared" si="914"/>
        <v>0</v>
      </c>
      <c r="AH1016">
        <f t="shared" si="938"/>
        <v>0</v>
      </c>
      <c r="AI1016">
        <f t="shared" si="938"/>
        <v>0</v>
      </c>
      <c r="AJ1016">
        <f t="shared" si="915"/>
        <v>0</v>
      </c>
      <c r="AK1016">
        <v>12.03</v>
      </c>
      <c r="AL1016">
        <v>12.03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1</v>
      </c>
      <c r="AW1016">
        <v>1</v>
      </c>
      <c r="AZ1016">
        <v>1</v>
      </c>
      <c r="BA1016">
        <v>1</v>
      </c>
      <c r="BB1016">
        <v>1</v>
      </c>
      <c r="BC1016">
        <v>1</v>
      </c>
      <c r="BD1016" t="s">
        <v>3</v>
      </c>
      <c r="BE1016" t="s">
        <v>3</v>
      </c>
      <c r="BF1016" t="s">
        <v>3</v>
      </c>
      <c r="BG1016" t="s">
        <v>3</v>
      </c>
      <c r="BH1016">
        <v>3</v>
      </c>
      <c r="BI1016">
        <v>2</v>
      </c>
      <c r="BJ1016" t="s">
        <v>276</v>
      </c>
      <c r="BM1016">
        <v>500002</v>
      </c>
      <c r="BN1016">
        <v>0</v>
      </c>
      <c r="BO1016" t="s">
        <v>3</v>
      </c>
      <c r="BP1016">
        <v>0</v>
      </c>
      <c r="BQ1016">
        <v>12</v>
      </c>
      <c r="BR1016">
        <v>0</v>
      </c>
      <c r="BS1016">
        <v>1</v>
      </c>
      <c r="BT1016">
        <v>1</v>
      </c>
      <c r="BU1016">
        <v>1</v>
      </c>
      <c r="BV1016">
        <v>1</v>
      </c>
      <c r="BW1016">
        <v>1</v>
      </c>
      <c r="BX1016">
        <v>1</v>
      </c>
      <c r="BY1016" t="s">
        <v>3</v>
      </c>
      <c r="BZ1016">
        <v>0</v>
      </c>
      <c r="CA1016">
        <v>0</v>
      </c>
      <c r="CE1016">
        <v>0</v>
      </c>
      <c r="CF1016">
        <v>0</v>
      </c>
      <c r="CG1016">
        <v>0</v>
      </c>
      <c r="CM1016">
        <v>0</v>
      </c>
      <c r="CN1016" t="s">
        <v>3</v>
      </c>
      <c r="CO1016">
        <v>0</v>
      </c>
      <c r="CP1016">
        <f t="shared" si="916"/>
        <v>111.88</v>
      </c>
      <c r="CQ1016">
        <f t="shared" si="917"/>
        <v>12.03</v>
      </c>
      <c r="CR1016">
        <f t="shared" si="918"/>
        <v>0</v>
      </c>
      <c r="CS1016">
        <f t="shared" si="919"/>
        <v>0</v>
      </c>
      <c r="CT1016">
        <f t="shared" si="920"/>
        <v>0</v>
      </c>
      <c r="CU1016">
        <f t="shared" si="921"/>
        <v>0</v>
      </c>
      <c r="CV1016">
        <f t="shared" si="922"/>
        <v>0</v>
      </c>
      <c r="CW1016">
        <f t="shared" si="923"/>
        <v>0</v>
      </c>
      <c r="CX1016">
        <f t="shared" si="924"/>
        <v>0</v>
      </c>
      <c r="CY1016">
        <f t="shared" si="925"/>
        <v>0</v>
      </c>
      <c r="CZ1016">
        <f t="shared" si="926"/>
        <v>0</v>
      </c>
      <c r="DC1016" t="s">
        <v>3</v>
      </c>
      <c r="DD1016" t="s">
        <v>3</v>
      </c>
      <c r="DE1016" t="s">
        <v>3</v>
      </c>
      <c r="DF1016" t="s">
        <v>3</v>
      </c>
      <c r="DG1016" t="s">
        <v>3</v>
      </c>
      <c r="DH1016" t="s">
        <v>3</v>
      </c>
      <c r="DI1016" t="s">
        <v>3</v>
      </c>
      <c r="DJ1016" t="s">
        <v>3</v>
      </c>
      <c r="DK1016" t="s">
        <v>3</v>
      </c>
      <c r="DL1016" t="s">
        <v>3</v>
      </c>
      <c r="DM1016" t="s">
        <v>3</v>
      </c>
      <c r="DN1016">
        <v>0</v>
      </c>
      <c r="DO1016">
        <v>0</v>
      </c>
      <c r="DP1016">
        <v>1</v>
      </c>
      <c r="DQ1016">
        <v>1</v>
      </c>
      <c r="DU1016">
        <v>1003</v>
      </c>
      <c r="DV1016" t="s">
        <v>275</v>
      </c>
      <c r="DW1016" t="s">
        <v>275</v>
      </c>
      <c r="DX1016">
        <v>1</v>
      </c>
      <c r="EE1016">
        <v>31102120</v>
      </c>
      <c r="EF1016">
        <v>12</v>
      </c>
      <c r="EG1016" t="s">
        <v>420</v>
      </c>
      <c r="EH1016">
        <v>0</v>
      </c>
      <c r="EI1016" t="s">
        <v>3</v>
      </c>
      <c r="EJ1016">
        <v>2</v>
      </c>
      <c r="EK1016">
        <v>500002</v>
      </c>
      <c r="EL1016" t="s">
        <v>421</v>
      </c>
      <c r="EM1016" t="s">
        <v>422</v>
      </c>
      <c r="EO1016" t="s">
        <v>3</v>
      </c>
      <c r="EQ1016">
        <v>0</v>
      </c>
      <c r="ER1016">
        <v>12.03</v>
      </c>
      <c r="ES1016">
        <v>12.03</v>
      </c>
      <c r="ET1016">
        <v>0</v>
      </c>
      <c r="EU1016">
        <v>0</v>
      </c>
      <c r="EV1016">
        <v>0</v>
      </c>
      <c r="EW1016">
        <v>0</v>
      </c>
      <c r="EX1016">
        <v>0</v>
      </c>
      <c r="EY1016">
        <v>0</v>
      </c>
      <c r="FQ1016">
        <v>0</v>
      </c>
      <c r="FR1016">
        <f t="shared" si="927"/>
        <v>0</v>
      </c>
      <c r="FS1016">
        <v>0</v>
      </c>
      <c r="FX1016">
        <v>0</v>
      </c>
      <c r="FY1016">
        <v>0</v>
      </c>
      <c r="GA1016" t="s">
        <v>3</v>
      </c>
      <c r="GD1016">
        <v>1</v>
      </c>
      <c r="GF1016">
        <v>1404028807</v>
      </c>
      <c r="GG1016">
        <v>2</v>
      </c>
      <c r="GH1016">
        <v>1</v>
      </c>
      <c r="GI1016">
        <v>-2</v>
      </c>
      <c r="GJ1016">
        <v>0</v>
      </c>
      <c r="GK1016">
        <v>0</v>
      </c>
      <c r="GL1016">
        <f t="shared" si="928"/>
        <v>0</v>
      </c>
      <c r="GM1016">
        <f t="shared" si="929"/>
        <v>111.88</v>
      </c>
      <c r="GN1016">
        <f t="shared" si="930"/>
        <v>0</v>
      </c>
      <c r="GO1016">
        <f t="shared" si="931"/>
        <v>111.88</v>
      </c>
      <c r="GP1016">
        <f t="shared" si="932"/>
        <v>0</v>
      </c>
      <c r="GR1016">
        <v>0</v>
      </c>
      <c r="GS1016">
        <v>3</v>
      </c>
      <c r="GT1016">
        <v>0</v>
      </c>
      <c r="GU1016" t="s">
        <v>3</v>
      </c>
      <c r="GV1016">
        <f t="shared" si="933"/>
        <v>0</v>
      </c>
      <c r="GW1016">
        <v>1</v>
      </c>
      <c r="GX1016">
        <f t="shared" si="934"/>
        <v>0</v>
      </c>
      <c r="HA1016">
        <v>0</v>
      </c>
      <c r="HB1016">
        <v>0</v>
      </c>
      <c r="HC1016">
        <f t="shared" si="935"/>
        <v>0</v>
      </c>
      <c r="IK1016">
        <v>0</v>
      </c>
    </row>
    <row r="1017" spans="1:255">
      <c r="A1017" s="2">
        <v>17</v>
      </c>
      <c r="B1017" s="2">
        <v>1</v>
      </c>
      <c r="C1017" s="2"/>
      <c r="D1017" s="2"/>
      <c r="E1017" s="2" t="s">
        <v>500</v>
      </c>
      <c r="F1017" s="2" t="s">
        <v>424</v>
      </c>
      <c r="G1017" s="2" t="s">
        <v>501</v>
      </c>
      <c r="H1017" s="2" t="s">
        <v>40</v>
      </c>
      <c r="I1017" s="2">
        <v>1</v>
      </c>
      <c r="J1017" s="2">
        <v>0</v>
      </c>
      <c r="K1017" s="2"/>
      <c r="L1017" s="2"/>
      <c r="M1017" s="2"/>
      <c r="N1017" s="2"/>
      <c r="O1017" s="2">
        <f t="shared" si="901"/>
        <v>0</v>
      </c>
      <c r="P1017" s="2">
        <f t="shared" si="902"/>
        <v>0</v>
      </c>
      <c r="Q1017" s="2">
        <f t="shared" si="903"/>
        <v>0</v>
      </c>
      <c r="R1017" s="2">
        <f t="shared" si="904"/>
        <v>0</v>
      </c>
      <c r="S1017" s="2">
        <f t="shared" si="905"/>
        <v>0</v>
      </c>
      <c r="T1017" s="2">
        <f t="shared" si="906"/>
        <v>0</v>
      </c>
      <c r="U1017" s="2">
        <f t="shared" si="907"/>
        <v>0</v>
      </c>
      <c r="V1017" s="2">
        <f t="shared" si="908"/>
        <v>0</v>
      </c>
      <c r="W1017" s="2">
        <f t="shared" si="909"/>
        <v>0</v>
      </c>
      <c r="X1017" s="2">
        <f t="shared" si="910"/>
        <v>0</v>
      </c>
      <c r="Y1017" s="2">
        <f t="shared" si="911"/>
        <v>0</v>
      </c>
      <c r="Z1017" s="2"/>
      <c r="AA1017" s="2">
        <v>33304975</v>
      </c>
      <c r="AB1017" s="2">
        <f t="shared" si="912"/>
        <v>0</v>
      </c>
      <c r="AC1017" s="2">
        <f t="shared" si="913"/>
        <v>0</v>
      </c>
      <c r="AD1017" s="2">
        <f t="shared" si="936"/>
        <v>0</v>
      </c>
      <c r="AE1017" s="2">
        <f t="shared" si="937"/>
        <v>0</v>
      </c>
      <c r="AF1017" s="2">
        <f t="shared" si="937"/>
        <v>0</v>
      </c>
      <c r="AG1017" s="2">
        <f t="shared" si="914"/>
        <v>0</v>
      </c>
      <c r="AH1017" s="2">
        <f t="shared" si="938"/>
        <v>0</v>
      </c>
      <c r="AI1017" s="2">
        <f t="shared" si="938"/>
        <v>0</v>
      </c>
      <c r="AJ1017" s="2">
        <f t="shared" si="915"/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1</v>
      </c>
      <c r="AW1017" s="2">
        <v>1</v>
      </c>
      <c r="AX1017" s="2"/>
      <c r="AY1017" s="2"/>
      <c r="AZ1017" s="2">
        <v>1</v>
      </c>
      <c r="BA1017" s="2">
        <v>1</v>
      </c>
      <c r="BB1017" s="2">
        <v>1</v>
      </c>
      <c r="BC1017" s="2">
        <v>1</v>
      </c>
      <c r="BD1017" s="2" t="s">
        <v>3</v>
      </c>
      <c r="BE1017" s="2" t="s">
        <v>3</v>
      </c>
      <c r="BF1017" s="2" t="s">
        <v>3</v>
      </c>
      <c r="BG1017" s="2" t="s">
        <v>3</v>
      </c>
      <c r="BH1017" s="2">
        <v>3</v>
      </c>
      <c r="BI1017" s="2">
        <v>1</v>
      </c>
      <c r="BJ1017" s="2" t="s">
        <v>3</v>
      </c>
      <c r="BK1017" s="2"/>
      <c r="BL1017" s="2"/>
      <c r="BM1017" s="2">
        <v>1100</v>
      </c>
      <c r="BN1017" s="2">
        <v>0</v>
      </c>
      <c r="BO1017" s="2" t="s">
        <v>3</v>
      </c>
      <c r="BP1017" s="2">
        <v>0</v>
      </c>
      <c r="BQ1017" s="2">
        <v>14</v>
      </c>
      <c r="BR1017" s="2">
        <v>0</v>
      </c>
      <c r="BS1017" s="2">
        <v>1</v>
      </c>
      <c r="BT1017" s="2">
        <v>1</v>
      </c>
      <c r="BU1017" s="2">
        <v>1</v>
      </c>
      <c r="BV1017" s="2">
        <v>1</v>
      </c>
      <c r="BW1017" s="2">
        <v>1</v>
      </c>
      <c r="BX1017" s="2">
        <v>1</v>
      </c>
      <c r="BY1017" s="2" t="s">
        <v>3</v>
      </c>
      <c r="BZ1017" s="2">
        <v>0</v>
      </c>
      <c r="CA1017" s="2">
        <v>0</v>
      </c>
      <c r="CB1017" s="2"/>
      <c r="CC1017" s="2"/>
      <c r="CD1017" s="2"/>
      <c r="CE1017" s="2">
        <v>0</v>
      </c>
      <c r="CF1017" s="2">
        <v>0</v>
      </c>
      <c r="CG1017" s="2">
        <v>0</v>
      </c>
      <c r="CH1017" s="2"/>
      <c r="CI1017" s="2"/>
      <c r="CJ1017" s="2"/>
      <c r="CK1017" s="2"/>
      <c r="CL1017" s="2"/>
      <c r="CM1017" s="2">
        <v>0</v>
      </c>
      <c r="CN1017" s="2" t="s">
        <v>3</v>
      </c>
      <c r="CO1017" s="2">
        <v>0</v>
      </c>
      <c r="CP1017" s="2">
        <f t="shared" si="916"/>
        <v>0</v>
      </c>
      <c r="CQ1017" s="2">
        <f t="shared" si="917"/>
        <v>0</v>
      </c>
      <c r="CR1017" s="2">
        <f t="shared" si="918"/>
        <v>0</v>
      </c>
      <c r="CS1017" s="2">
        <f t="shared" si="919"/>
        <v>0</v>
      </c>
      <c r="CT1017" s="2">
        <f t="shared" si="920"/>
        <v>0</v>
      </c>
      <c r="CU1017" s="2">
        <f t="shared" si="921"/>
        <v>0</v>
      </c>
      <c r="CV1017" s="2">
        <f t="shared" si="922"/>
        <v>0</v>
      </c>
      <c r="CW1017" s="2">
        <f t="shared" si="923"/>
        <v>0</v>
      </c>
      <c r="CX1017" s="2">
        <f t="shared" si="924"/>
        <v>0</v>
      </c>
      <c r="CY1017" s="2">
        <f t="shared" si="925"/>
        <v>0</v>
      </c>
      <c r="CZ1017" s="2">
        <f t="shared" si="926"/>
        <v>0</v>
      </c>
      <c r="DA1017" s="2"/>
      <c r="DB1017" s="2"/>
      <c r="DC1017" s="2" t="s">
        <v>3</v>
      </c>
      <c r="DD1017" s="2" t="s">
        <v>3</v>
      </c>
      <c r="DE1017" s="2" t="s">
        <v>3</v>
      </c>
      <c r="DF1017" s="2" t="s">
        <v>3</v>
      </c>
      <c r="DG1017" s="2" t="s">
        <v>3</v>
      </c>
      <c r="DH1017" s="2" t="s">
        <v>3</v>
      </c>
      <c r="DI1017" s="2" t="s">
        <v>3</v>
      </c>
      <c r="DJ1017" s="2" t="s">
        <v>3</v>
      </c>
      <c r="DK1017" s="2" t="s">
        <v>3</v>
      </c>
      <c r="DL1017" s="2" t="s">
        <v>3</v>
      </c>
      <c r="DM1017" s="2" t="s">
        <v>3</v>
      </c>
      <c r="DN1017" s="2">
        <v>0</v>
      </c>
      <c r="DO1017" s="2">
        <v>0</v>
      </c>
      <c r="DP1017" s="2">
        <v>1</v>
      </c>
      <c r="DQ1017" s="2">
        <v>1</v>
      </c>
      <c r="DR1017" s="2"/>
      <c r="DS1017" s="2"/>
      <c r="DT1017" s="2"/>
      <c r="DU1017" s="2">
        <v>1010</v>
      </c>
      <c r="DV1017" s="2" t="s">
        <v>40</v>
      </c>
      <c r="DW1017" s="2" t="s">
        <v>40</v>
      </c>
      <c r="DX1017" s="2">
        <v>1</v>
      </c>
      <c r="DY1017" s="2"/>
      <c r="DZ1017" s="2"/>
      <c r="EA1017" s="2"/>
      <c r="EB1017" s="2"/>
      <c r="EC1017" s="2"/>
      <c r="ED1017" s="2"/>
      <c r="EE1017" s="2">
        <v>31102366</v>
      </c>
      <c r="EF1017" s="2">
        <v>8</v>
      </c>
      <c r="EG1017" s="2" t="s">
        <v>34</v>
      </c>
      <c r="EH1017" s="2">
        <v>0</v>
      </c>
      <c r="EI1017" s="2" t="s">
        <v>3</v>
      </c>
      <c r="EJ1017" s="2">
        <v>1</v>
      </c>
      <c r="EK1017" s="2">
        <v>1100</v>
      </c>
      <c r="EL1017" s="2" t="s">
        <v>41</v>
      </c>
      <c r="EM1017" s="2" t="s">
        <v>42</v>
      </c>
      <c r="EN1017" s="2"/>
      <c r="EO1017" s="2" t="s">
        <v>3</v>
      </c>
      <c r="EP1017" s="2"/>
      <c r="EQ1017" s="2">
        <v>0</v>
      </c>
      <c r="ER1017" s="2">
        <v>0</v>
      </c>
      <c r="ES1017" s="2">
        <v>0</v>
      </c>
      <c r="ET1017" s="2">
        <v>0</v>
      </c>
      <c r="EU1017" s="2">
        <v>0</v>
      </c>
      <c r="EV1017" s="2">
        <v>0</v>
      </c>
      <c r="EW1017" s="2">
        <v>0</v>
      </c>
      <c r="EX1017" s="2">
        <v>0</v>
      </c>
      <c r="EY1017" s="2">
        <v>0</v>
      </c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>
        <v>0</v>
      </c>
      <c r="FR1017" s="2">
        <f t="shared" si="927"/>
        <v>0</v>
      </c>
      <c r="FS1017" s="2">
        <v>0</v>
      </c>
      <c r="FT1017" s="2"/>
      <c r="FU1017" s="2"/>
      <c r="FV1017" s="2"/>
      <c r="FW1017" s="2"/>
      <c r="FX1017" s="2">
        <v>0</v>
      </c>
      <c r="FY1017" s="2">
        <v>0</v>
      </c>
      <c r="FZ1017" s="2"/>
      <c r="GA1017" s="2" t="s">
        <v>3</v>
      </c>
      <c r="GB1017" s="2"/>
      <c r="GC1017" s="2"/>
      <c r="GD1017" s="2">
        <v>1</v>
      </c>
      <c r="GE1017" s="2"/>
      <c r="GF1017" s="2">
        <v>1952360412</v>
      </c>
      <c r="GG1017" s="2">
        <v>2</v>
      </c>
      <c r="GH1017" s="2">
        <v>0</v>
      </c>
      <c r="GI1017" s="2">
        <v>-2</v>
      </c>
      <c r="GJ1017" s="2">
        <v>0</v>
      </c>
      <c r="GK1017" s="2">
        <v>0</v>
      </c>
      <c r="GL1017" s="2">
        <f t="shared" si="928"/>
        <v>0</v>
      </c>
      <c r="GM1017" s="2">
        <f t="shared" si="929"/>
        <v>0</v>
      </c>
      <c r="GN1017" s="2">
        <f t="shared" si="930"/>
        <v>0</v>
      </c>
      <c r="GO1017" s="2">
        <f t="shared" si="931"/>
        <v>0</v>
      </c>
      <c r="GP1017" s="2">
        <f t="shared" si="932"/>
        <v>0</v>
      </c>
      <c r="GQ1017" s="2"/>
      <c r="GR1017" s="2">
        <v>0</v>
      </c>
      <c r="GS1017" s="2">
        <v>3</v>
      </c>
      <c r="GT1017" s="2">
        <v>0</v>
      </c>
      <c r="GU1017" s="2" t="s">
        <v>3</v>
      </c>
      <c r="GV1017" s="2">
        <f t="shared" si="933"/>
        <v>0</v>
      </c>
      <c r="GW1017" s="2">
        <v>1</v>
      </c>
      <c r="GX1017" s="2">
        <f t="shared" si="934"/>
        <v>0</v>
      </c>
      <c r="GY1017" s="2"/>
      <c r="GZ1017" s="2"/>
      <c r="HA1017" s="2">
        <v>0</v>
      </c>
      <c r="HB1017" s="2">
        <v>0</v>
      </c>
      <c r="HC1017" s="2">
        <f t="shared" si="935"/>
        <v>0</v>
      </c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>
        <v>0</v>
      </c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</row>
    <row r="1018" spans="1:255">
      <c r="A1018">
        <v>17</v>
      </c>
      <c r="B1018">
        <v>1</v>
      </c>
      <c r="E1018" t="s">
        <v>500</v>
      </c>
      <c r="F1018" t="s">
        <v>424</v>
      </c>
      <c r="G1018" t="s">
        <v>501</v>
      </c>
      <c r="H1018" t="s">
        <v>40</v>
      </c>
      <c r="I1018">
        <v>1</v>
      </c>
      <c r="J1018">
        <v>0</v>
      </c>
      <c r="O1018">
        <f t="shared" si="901"/>
        <v>1400.77</v>
      </c>
      <c r="P1018">
        <f t="shared" si="902"/>
        <v>1400.77</v>
      </c>
      <c r="Q1018">
        <f t="shared" si="903"/>
        <v>0</v>
      </c>
      <c r="R1018">
        <f t="shared" si="904"/>
        <v>0</v>
      </c>
      <c r="S1018">
        <f t="shared" si="905"/>
        <v>0</v>
      </c>
      <c r="T1018">
        <f t="shared" si="906"/>
        <v>0</v>
      </c>
      <c r="U1018">
        <f t="shared" si="907"/>
        <v>0</v>
      </c>
      <c r="V1018">
        <f t="shared" si="908"/>
        <v>0</v>
      </c>
      <c r="W1018">
        <f t="shared" si="909"/>
        <v>0</v>
      </c>
      <c r="X1018">
        <f t="shared" si="910"/>
        <v>0</v>
      </c>
      <c r="Y1018">
        <f t="shared" si="911"/>
        <v>0</v>
      </c>
      <c r="AA1018">
        <v>33304960</v>
      </c>
      <c r="AB1018">
        <f t="shared" si="912"/>
        <v>1400.77</v>
      </c>
      <c r="AC1018">
        <f t="shared" si="913"/>
        <v>1400.77</v>
      </c>
      <c r="AD1018">
        <f t="shared" si="936"/>
        <v>0</v>
      </c>
      <c r="AE1018">
        <f t="shared" si="937"/>
        <v>0</v>
      </c>
      <c r="AF1018">
        <f t="shared" si="937"/>
        <v>0</v>
      </c>
      <c r="AG1018">
        <f t="shared" si="914"/>
        <v>0</v>
      </c>
      <c r="AH1018">
        <f t="shared" si="938"/>
        <v>0</v>
      </c>
      <c r="AI1018">
        <f t="shared" si="938"/>
        <v>0</v>
      </c>
      <c r="AJ1018">
        <f t="shared" si="915"/>
        <v>0</v>
      </c>
      <c r="AK1018">
        <v>1400.77</v>
      </c>
      <c r="AL1018">
        <v>1400.77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1</v>
      </c>
      <c r="AW1018">
        <v>1</v>
      </c>
      <c r="AZ1018">
        <v>1</v>
      </c>
      <c r="BA1018">
        <v>1</v>
      </c>
      <c r="BB1018">
        <v>1</v>
      </c>
      <c r="BC1018">
        <v>1</v>
      </c>
      <c r="BD1018" t="s">
        <v>3</v>
      </c>
      <c r="BE1018" t="s">
        <v>3</v>
      </c>
      <c r="BF1018" t="s">
        <v>3</v>
      </c>
      <c r="BG1018" t="s">
        <v>3</v>
      </c>
      <c r="BH1018">
        <v>3</v>
      </c>
      <c r="BI1018">
        <v>1</v>
      </c>
      <c r="BJ1018" t="s">
        <v>3</v>
      </c>
      <c r="BM1018">
        <v>1100</v>
      </c>
      <c r="BN1018">
        <v>0</v>
      </c>
      <c r="BO1018" t="s">
        <v>3</v>
      </c>
      <c r="BP1018">
        <v>0</v>
      </c>
      <c r="BQ1018">
        <v>14</v>
      </c>
      <c r="BR1018">
        <v>0</v>
      </c>
      <c r="BS1018">
        <v>1</v>
      </c>
      <c r="BT1018">
        <v>1</v>
      </c>
      <c r="BU1018">
        <v>1</v>
      </c>
      <c r="BV1018">
        <v>1</v>
      </c>
      <c r="BW1018">
        <v>1</v>
      </c>
      <c r="BX1018">
        <v>1</v>
      </c>
      <c r="BY1018" t="s">
        <v>3</v>
      </c>
      <c r="BZ1018">
        <v>0</v>
      </c>
      <c r="CA1018">
        <v>0</v>
      </c>
      <c r="CE1018">
        <v>0</v>
      </c>
      <c r="CF1018">
        <v>0</v>
      </c>
      <c r="CG1018">
        <v>0</v>
      </c>
      <c r="CM1018">
        <v>0</v>
      </c>
      <c r="CN1018" t="s">
        <v>3</v>
      </c>
      <c r="CO1018">
        <v>0</v>
      </c>
      <c r="CP1018">
        <f t="shared" si="916"/>
        <v>1400.77</v>
      </c>
      <c r="CQ1018">
        <f t="shared" si="917"/>
        <v>1400.77</v>
      </c>
      <c r="CR1018">
        <f t="shared" si="918"/>
        <v>0</v>
      </c>
      <c r="CS1018">
        <f t="shared" si="919"/>
        <v>0</v>
      </c>
      <c r="CT1018">
        <f t="shared" si="920"/>
        <v>0</v>
      </c>
      <c r="CU1018">
        <f t="shared" si="921"/>
        <v>0</v>
      </c>
      <c r="CV1018">
        <f t="shared" si="922"/>
        <v>0</v>
      </c>
      <c r="CW1018">
        <f t="shared" si="923"/>
        <v>0</v>
      </c>
      <c r="CX1018">
        <f t="shared" si="924"/>
        <v>0</v>
      </c>
      <c r="CY1018">
        <f t="shared" si="925"/>
        <v>0</v>
      </c>
      <c r="CZ1018">
        <f t="shared" si="926"/>
        <v>0</v>
      </c>
      <c r="DC1018" t="s">
        <v>3</v>
      </c>
      <c r="DD1018" t="s">
        <v>3</v>
      </c>
      <c r="DE1018" t="s">
        <v>3</v>
      </c>
      <c r="DF1018" t="s">
        <v>3</v>
      </c>
      <c r="DG1018" t="s">
        <v>3</v>
      </c>
      <c r="DH1018" t="s">
        <v>3</v>
      </c>
      <c r="DI1018" t="s">
        <v>3</v>
      </c>
      <c r="DJ1018" t="s">
        <v>3</v>
      </c>
      <c r="DK1018" t="s">
        <v>3</v>
      </c>
      <c r="DL1018" t="s">
        <v>3</v>
      </c>
      <c r="DM1018" t="s">
        <v>3</v>
      </c>
      <c r="DN1018">
        <v>0</v>
      </c>
      <c r="DO1018">
        <v>0</v>
      </c>
      <c r="DP1018">
        <v>1</v>
      </c>
      <c r="DQ1018">
        <v>1</v>
      </c>
      <c r="DU1018">
        <v>1010</v>
      </c>
      <c r="DV1018" t="s">
        <v>40</v>
      </c>
      <c r="DW1018" t="s">
        <v>40</v>
      </c>
      <c r="DX1018">
        <v>1</v>
      </c>
      <c r="EE1018">
        <v>31102366</v>
      </c>
      <c r="EF1018">
        <v>8</v>
      </c>
      <c r="EG1018" t="s">
        <v>34</v>
      </c>
      <c r="EH1018">
        <v>0</v>
      </c>
      <c r="EI1018" t="s">
        <v>3</v>
      </c>
      <c r="EJ1018">
        <v>1</v>
      </c>
      <c r="EK1018">
        <v>1100</v>
      </c>
      <c r="EL1018" t="s">
        <v>41</v>
      </c>
      <c r="EM1018" t="s">
        <v>42</v>
      </c>
      <c r="EO1018" t="s">
        <v>3</v>
      </c>
      <c r="EQ1018">
        <v>0</v>
      </c>
      <c r="ER1018">
        <v>1400.77</v>
      </c>
      <c r="ES1018">
        <v>1400.77</v>
      </c>
      <c r="ET1018">
        <v>0</v>
      </c>
      <c r="EU1018">
        <v>0</v>
      </c>
      <c r="EV1018">
        <v>0</v>
      </c>
      <c r="EW1018">
        <v>0</v>
      </c>
      <c r="EX1018">
        <v>0</v>
      </c>
      <c r="EY1018">
        <v>0</v>
      </c>
      <c r="EZ1018">
        <v>5</v>
      </c>
      <c r="FC1018">
        <v>1</v>
      </c>
      <c r="FD1018">
        <v>18</v>
      </c>
      <c r="FF1018">
        <v>12920</v>
      </c>
      <c r="FQ1018">
        <v>0</v>
      </c>
      <c r="FR1018">
        <f t="shared" si="927"/>
        <v>0</v>
      </c>
      <c r="FS1018">
        <v>0</v>
      </c>
      <c r="FX1018">
        <v>0</v>
      </c>
      <c r="FY1018">
        <v>0</v>
      </c>
      <c r="GA1018" t="s">
        <v>502</v>
      </c>
      <c r="GD1018">
        <v>1</v>
      </c>
      <c r="GF1018">
        <v>1952360412</v>
      </c>
      <c r="GG1018">
        <v>2</v>
      </c>
      <c r="GH1018">
        <v>3</v>
      </c>
      <c r="GI1018">
        <v>3</v>
      </c>
      <c r="GJ1018">
        <v>0</v>
      </c>
      <c r="GK1018">
        <v>0</v>
      </c>
      <c r="GL1018">
        <f t="shared" si="928"/>
        <v>0</v>
      </c>
      <c r="GM1018">
        <f t="shared" si="929"/>
        <v>1400.77</v>
      </c>
      <c r="GN1018">
        <f t="shared" si="930"/>
        <v>1400.77</v>
      </c>
      <c r="GO1018">
        <f t="shared" si="931"/>
        <v>0</v>
      </c>
      <c r="GP1018">
        <f t="shared" si="932"/>
        <v>0</v>
      </c>
      <c r="GR1018">
        <v>1</v>
      </c>
      <c r="GS1018">
        <v>1</v>
      </c>
      <c r="GT1018">
        <v>0</v>
      </c>
      <c r="GU1018" t="s">
        <v>3</v>
      </c>
      <c r="GV1018">
        <f t="shared" si="933"/>
        <v>0</v>
      </c>
      <c r="GW1018">
        <v>1</v>
      </c>
      <c r="GX1018">
        <f t="shared" si="934"/>
        <v>0</v>
      </c>
      <c r="HA1018">
        <v>0</v>
      </c>
      <c r="HB1018">
        <v>0</v>
      </c>
      <c r="HC1018">
        <f t="shared" si="935"/>
        <v>0</v>
      </c>
      <c r="IK1018">
        <v>0</v>
      </c>
    </row>
    <row r="1019" spans="1:255">
      <c r="A1019" s="2">
        <v>17</v>
      </c>
      <c r="B1019" s="2">
        <v>1</v>
      </c>
      <c r="C1019" s="2">
        <f>ROW(SmtRes!A983)</f>
        <v>983</v>
      </c>
      <c r="D1019" s="2">
        <f>ROW(EtalonRes!A1162)</f>
        <v>1162</v>
      </c>
      <c r="E1019" s="2" t="s">
        <v>503</v>
      </c>
      <c r="F1019" s="2" t="s">
        <v>431</v>
      </c>
      <c r="G1019" s="2" t="s">
        <v>432</v>
      </c>
      <c r="H1019" s="2" t="s">
        <v>433</v>
      </c>
      <c r="I1019" s="2">
        <f>ROUND(21/100,9)</f>
        <v>0.21</v>
      </c>
      <c r="J1019" s="2">
        <v>0</v>
      </c>
      <c r="K1019" s="2"/>
      <c r="L1019" s="2"/>
      <c r="M1019" s="2"/>
      <c r="N1019" s="2"/>
      <c r="O1019" s="2">
        <f t="shared" si="901"/>
        <v>199.44</v>
      </c>
      <c r="P1019" s="2">
        <f t="shared" si="902"/>
        <v>106.6</v>
      </c>
      <c r="Q1019" s="2">
        <f t="shared" si="903"/>
        <v>12.76</v>
      </c>
      <c r="R1019" s="2">
        <f t="shared" si="904"/>
        <v>1.72</v>
      </c>
      <c r="S1019" s="2">
        <f t="shared" si="905"/>
        <v>80.08</v>
      </c>
      <c r="T1019" s="2">
        <f t="shared" si="906"/>
        <v>0</v>
      </c>
      <c r="U1019" s="2">
        <f t="shared" si="907"/>
        <v>9.2678039999999982</v>
      </c>
      <c r="V1019" s="2">
        <f t="shared" si="908"/>
        <v>0.14804999999999999</v>
      </c>
      <c r="W1019" s="2">
        <f t="shared" si="909"/>
        <v>0</v>
      </c>
      <c r="X1019" s="2">
        <f t="shared" si="910"/>
        <v>73.62</v>
      </c>
      <c r="Y1019" s="2">
        <f t="shared" si="911"/>
        <v>49.08</v>
      </c>
      <c r="Z1019" s="2"/>
      <c r="AA1019" s="2">
        <v>33304975</v>
      </c>
      <c r="AB1019" s="2">
        <f t="shared" si="912"/>
        <v>949.71</v>
      </c>
      <c r="AC1019" s="2">
        <f t="shared" si="913"/>
        <v>507.64</v>
      </c>
      <c r="AD1019" s="2">
        <f>ROUND((((((ET1019*1.2)*1.25))-(((EU1019*1.2)*1.25)))+AE1019),2)</f>
        <v>60.76</v>
      </c>
      <c r="AE1019" s="2">
        <f>ROUND((((EU1019*1.2)*1.25)),2)</f>
        <v>8.18</v>
      </c>
      <c r="AF1019" s="2">
        <f>ROUND((((EV1019*1.2)*1.15)),2)</f>
        <v>381.31</v>
      </c>
      <c r="AG1019" s="2">
        <f t="shared" si="914"/>
        <v>0</v>
      </c>
      <c r="AH1019" s="2">
        <f>(((EW1019*1.2)*1.15))</f>
        <v>44.132399999999997</v>
      </c>
      <c r="AI1019" s="2">
        <f>(((EX1019*1.2)*1.25))</f>
        <v>0.70499999999999996</v>
      </c>
      <c r="AJ1019" s="2">
        <f t="shared" si="915"/>
        <v>0</v>
      </c>
      <c r="AK1019" s="2">
        <v>824.45</v>
      </c>
      <c r="AL1019" s="2">
        <v>507.64</v>
      </c>
      <c r="AM1019" s="2">
        <v>40.5</v>
      </c>
      <c r="AN1019" s="2">
        <v>5.45</v>
      </c>
      <c r="AO1019" s="2">
        <v>276.31</v>
      </c>
      <c r="AP1019" s="2">
        <v>0</v>
      </c>
      <c r="AQ1019" s="2">
        <v>31.98</v>
      </c>
      <c r="AR1019" s="2">
        <v>0.47</v>
      </c>
      <c r="AS1019" s="2">
        <v>0</v>
      </c>
      <c r="AT1019" s="2">
        <v>90</v>
      </c>
      <c r="AU1019" s="2">
        <v>60</v>
      </c>
      <c r="AV1019" s="2">
        <v>1</v>
      </c>
      <c r="AW1019" s="2">
        <v>1</v>
      </c>
      <c r="AX1019" s="2"/>
      <c r="AY1019" s="2"/>
      <c r="AZ1019" s="2">
        <v>1</v>
      </c>
      <c r="BA1019" s="2">
        <v>1</v>
      </c>
      <c r="BB1019" s="2">
        <v>1</v>
      </c>
      <c r="BC1019" s="2">
        <v>1</v>
      </c>
      <c r="BD1019" s="2" t="s">
        <v>3</v>
      </c>
      <c r="BE1019" s="2" t="s">
        <v>3</v>
      </c>
      <c r="BF1019" s="2" t="s">
        <v>3</v>
      </c>
      <c r="BG1019" s="2" t="s">
        <v>3</v>
      </c>
      <c r="BH1019" s="2">
        <v>0</v>
      </c>
      <c r="BI1019" s="2">
        <v>1</v>
      </c>
      <c r="BJ1019" s="2" t="s">
        <v>434</v>
      </c>
      <c r="BK1019" s="2"/>
      <c r="BL1019" s="2"/>
      <c r="BM1019" s="2">
        <v>26001</v>
      </c>
      <c r="BN1019" s="2">
        <v>0</v>
      </c>
      <c r="BO1019" s="2" t="s">
        <v>3</v>
      </c>
      <c r="BP1019" s="2">
        <v>0</v>
      </c>
      <c r="BQ1019" s="2">
        <v>2</v>
      </c>
      <c r="BR1019" s="2">
        <v>0</v>
      </c>
      <c r="BS1019" s="2">
        <v>1</v>
      </c>
      <c r="BT1019" s="2">
        <v>1</v>
      </c>
      <c r="BU1019" s="2">
        <v>1</v>
      </c>
      <c r="BV1019" s="2">
        <v>1</v>
      </c>
      <c r="BW1019" s="2">
        <v>1</v>
      </c>
      <c r="BX1019" s="2">
        <v>1</v>
      </c>
      <c r="BY1019" s="2" t="s">
        <v>3</v>
      </c>
      <c r="BZ1019" s="2">
        <v>100</v>
      </c>
      <c r="CA1019" s="2">
        <v>70</v>
      </c>
      <c r="CB1019" s="2"/>
      <c r="CC1019" s="2"/>
      <c r="CD1019" s="2"/>
      <c r="CE1019" s="2">
        <v>0</v>
      </c>
      <c r="CF1019" s="2">
        <v>0</v>
      </c>
      <c r="CG1019" s="2">
        <v>0</v>
      </c>
      <c r="CH1019" s="2"/>
      <c r="CI1019" s="2"/>
      <c r="CJ1019" s="2"/>
      <c r="CK1019" s="2"/>
      <c r="CL1019" s="2"/>
      <c r="CM1019" s="2">
        <v>0</v>
      </c>
      <c r="CN1019" s="2" t="s">
        <v>954</v>
      </c>
      <c r="CO1019" s="2">
        <v>0</v>
      </c>
      <c r="CP1019" s="2">
        <f t="shared" si="916"/>
        <v>199.44</v>
      </c>
      <c r="CQ1019" s="2">
        <f t="shared" si="917"/>
        <v>507.64</v>
      </c>
      <c r="CR1019" s="2">
        <f t="shared" si="918"/>
        <v>60.76</v>
      </c>
      <c r="CS1019" s="2">
        <f t="shared" si="919"/>
        <v>8.18</v>
      </c>
      <c r="CT1019" s="2">
        <f t="shared" si="920"/>
        <v>381.31</v>
      </c>
      <c r="CU1019" s="2">
        <f t="shared" si="921"/>
        <v>0</v>
      </c>
      <c r="CV1019" s="2">
        <f t="shared" si="922"/>
        <v>44.132399999999997</v>
      </c>
      <c r="CW1019" s="2">
        <f t="shared" si="923"/>
        <v>0.70499999999999996</v>
      </c>
      <c r="CX1019" s="2">
        <f t="shared" si="924"/>
        <v>0</v>
      </c>
      <c r="CY1019" s="2">
        <f t="shared" si="925"/>
        <v>73.62</v>
      </c>
      <c r="CZ1019" s="2">
        <f t="shared" si="926"/>
        <v>49.08</v>
      </c>
      <c r="DA1019" s="2"/>
      <c r="DB1019" s="2"/>
      <c r="DC1019" s="2" t="s">
        <v>3</v>
      </c>
      <c r="DD1019" s="2" t="s">
        <v>3</v>
      </c>
      <c r="DE1019" s="2" t="s">
        <v>21</v>
      </c>
      <c r="DF1019" s="2" t="s">
        <v>21</v>
      </c>
      <c r="DG1019" s="2" t="s">
        <v>22</v>
      </c>
      <c r="DH1019" s="2" t="s">
        <v>3</v>
      </c>
      <c r="DI1019" s="2" t="s">
        <v>22</v>
      </c>
      <c r="DJ1019" s="2" t="s">
        <v>21</v>
      </c>
      <c r="DK1019" s="2" t="s">
        <v>3</v>
      </c>
      <c r="DL1019" s="2" t="s">
        <v>3</v>
      </c>
      <c r="DM1019" s="2" t="s">
        <v>3</v>
      </c>
      <c r="DN1019" s="2">
        <v>0</v>
      </c>
      <c r="DO1019" s="2">
        <v>0</v>
      </c>
      <c r="DP1019" s="2">
        <v>1</v>
      </c>
      <c r="DQ1019" s="2">
        <v>1</v>
      </c>
      <c r="DR1019" s="2"/>
      <c r="DS1019" s="2"/>
      <c r="DT1019" s="2"/>
      <c r="DU1019" s="2">
        <v>1005</v>
      </c>
      <c r="DV1019" s="2" t="s">
        <v>433</v>
      </c>
      <c r="DW1019" s="2" t="s">
        <v>433</v>
      </c>
      <c r="DX1019" s="2">
        <v>100</v>
      </c>
      <c r="DY1019" s="2"/>
      <c r="DZ1019" s="2"/>
      <c r="EA1019" s="2"/>
      <c r="EB1019" s="2"/>
      <c r="EC1019" s="2"/>
      <c r="ED1019" s="2"/>
      <c r="EE1019" s="2">
        <v>31102226</v>
      </c>
      <c r="EF1019" s="2">
        <v>2</v>
      </c>
      <c r="EG1019" s="2" t="s">
        <v>23</v>
      </c>
      <c r="EH1019" s="2">
        <v>0</v>
      </c>
      <c r="EI1019" s="2" t="s">
        <v>3</v>
      </c>
      <c r="EJ1019" s="2">
        <v>1</v>
      </c>
      <c r="EK1019" s="2">
        <v>26001</v>
      </c>
      <c r="EL1019" s="2" t="s">
        <v>435</v>
      </c>
      <c r="EM1019" s="2" t="s">
        <v>436</v>
      </c>
      <c r="EN1019" s="2"/>
      <c r="EO1019" s="2" t="s">
        <v>26</v>
      </c>
      <c r="EP1019" s="2"/>
      <c r="EQ1019" s="2">
        <v>0</v>
      </c>
      <c r="ER1019" s="2">
        <v>824.45</v>
      </c>
      <c r="ES1019" s="2">
        <v>507.64</v>
      </c>
      <c r="ET1019" s="2">
        <v>40.5</v>
      </c>
      <c r="EU1019" s="2">
        <v>5.45</v>
      </c>
      <c r="EV1019" s="2">
        <v>276.31</v>
      </c>
      <c r="EW1019" s="2">
        <v>31.98</v>
      </c>
      <c r="EX1019" s="2">
        <v>0.47</v>
      </c>
      <c r="EY1019" s="2">
        <v>0</v>
      </c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>
        <v>0</v>
      </c>
      <c r="FR1019" s="2">
        <f t="shared" si="927"/>
        <v>0</v>
      </c>
      <c r="FS1019" s="2">
        <v>0</v>
      </c>
      <c r="FT1019" s="2" t="s">
        <v>27</v>
      </c>
      <c r="FU1019" s="2" t="s">
        <v>28</v>
      </c>
      <c r="FV1019" s="2"/>
      <c r="FW1019" s="2"/>
      <c r="FX1019" s="2">
        <v>90</v>
      </c>
      <c r="FY1019" s="2">
        <v>59.5</v>
      </c>
      <c r="FZ1019" s="2"/>
      <c r="GA1019" s="2" t="s">
        <v>3</v>
      </c>
      <c r="GB1019" s="2"/>
      <c r="GC1019" s="2"/>
      <c r="GD1019" s="2">
        <v>1</v>
      </c>
      <c r="GE1019" s="2"/>
      <c r="GF1019" s="2">
        <v>1906941050</v>
      </c>
      <c r="GG1019" s="2">
        <v>2</v>
      </c>
      <c r="GH1019" s="2">
        <v>1</v>
      </c>
      <c r="GI1019" s="2">
        <v>-2</v>
      </c>
      <c r="GJ1019" s="2">
        <v>0</v>
      </c>
      <c r="GK1019" s="2">
        <v>0</v>
      </c>
      <c r="GL1019" s="2">
        <f t="shared" si="928"/>
        <v>0</v>
      </c>
      <c r="GM1019" s="2">
        <f t="shared" si="929"/>
        <v>322.14</v>
      </c>
      <c r="GN1019" s="2">
        <f t="shared" si="930"/>
        <v>322.14</v>
      </c>
      <c r="GO1019" s="2">
        <f t="shared" si="931"/>
        <v>0</v>
      </c>
      <c r="GP1019" s="2">
        <f t="shared" si="932"/>
        <v>0</v>
      </c>
      <c r="GQ1019" s="2"/>
      <c r="GR1019" s="2">
        <v>0</v>
      </c>
      <c r="GS1019" s="2">
        <v>3</v>
      </c>
      <c r="GT1019" s="2">
        <v>0</v>
      </c>
      <c r="GU1019" s="2" t="s">
        <v>3</v>
      </c>
      <c r="GV1019" s="2">
        <f t="shared" si="933"/>
        <v>0</v>
      </c>
      <c r="GW1019" s="2">
        <v>1</v>
      </c>
      <c r="GX1019" s="2">
        <f t="shared" si="934"/>
        <v>0</v>
      </c>
      <c r="GY1019" s="2"/>
      <c r="GZ1019" s="2"/>
      <c r="HA1019" s="2">
        <v>0</v>
      </c>
      <c r="HB1019" s="2">
        <v>0</v>
      </c>
      <c r="HC1019" s="2">
        <f t="shared" si="935"/>
        <v>0</v>
      </c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>
        <v>0</v>
      </c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</row>
    <row r="1020" spans="1:255">
      <c r="A1020">
        <v>17</v>
      </c>
      <c r="B1020">
        <v>1</v>
      </c>
      <c r="C1020">
        <f>ROW(SmtRes!A992)</f>
        <v>992</v>
      </c>
      <c r="D1020">
        <f>ROW(EtalonRes!A1172)</f>
        <v>1172</v>
      </c>
      <c r="E1020" t="s">
        <v>503</v>
      </c>
      <c r="F1020" t="s">
        <v>431</v>
      </c>
      <c r="G1020" t="s">
        <v>432</v>
      </c>
      <c r="H1020" t="s">
        <v>433</v>
      </c>
      <c r="I1020">
        <f>ROUND(21/100,9)</f>
        <v>0.21</v>
      </c>
      <c r="J1020">
        <v>0</v>
      </c>
      <c r="O1020">
        <f t="shared" si="901"/>
        <v>199.44</v>
      </c>
      <c r="P1020">
        <f t="shared" si="902"/>
        <v>106.6</v>
      </c>
      <c r="Q1020">
        <f t="shared" si="903"/>
        <v>12.76</v>
      </c>
      <c r="R1020">
        <f t="shared" si="904"/>
        <v>1.72</v>
      </c>
      <c r="S1020">
        <f t="shared" si="905"/>
        <v>80.08</v>
      </c>
      <c r="T1020">
        <f t="shared" si="906"/>
        <v>0</v>
      </c>
      <c r="U1020">
        <f t="shared" si="907"/>
        <v>9.2678039999999982</v>
      </c>
      <c r="V1020">
        <f t="shared" si="908"/>
        <v>0.14804999999999999</v>
      </c>
      <c r="W1020">
        <f t="shared" si="909"/>
        <v>0</v>
      </c>
      <c r="X1020">
        <f t="shared" si="910"/>
        <v>73.62</v>
      </c>
      <c r="Y1020">
        <f t="shared" si="911"/>
        <v>49.08</v>
      </c>
      <c r="AA1020">
        <v>33304960</v>
      </c>
      <c r="AB1020">
        <f t="shared" si="912"/>
        <v>949.71</v>
      </c>
      <c r="AC1020">
        <f t="shared" si="913"/>
        <v>507.64</v>
      </c>
      <c r="AD1020">
        <f>ROUND((((((ET1020*1.2)*1.25))-(((EU1020*1.2)*1.25)))+AE1020),2)</f>
        <v>60.76</v>
      </c>
      <c r="AE1020">
        <f>ROUND((((EU1020*1.2)*1.25)),2)</f>
        <v>8.18</v>
      </c>
      <c r="AF1020">
        <f>ROUND((((EV1020*1.2)*1.15)),2)</f>
        <v>381.31</v>
      </c>
      <c r="AG1020">
        <f t="shared" si="914"/>
        <v>0</v>
      </c>
      <c r="AH1020">
        <f>(((EW1020*1.2)*1.15))</f>
        <v>44.132399999999997</v>
      </c>
      <c r="AI1020">
        <f>(((EX1020*1.2)*1.25))</f>
        <v>0.70499999999999996</v>
      </c>
      <c r="AJ1020">
        <f t="shared" si="915"/>
        <v>0</v>
      </c>
      <c r="AK1020">
        <v>824.45</v>
      </c>
      <c r="AL1020">
        <v>507.64</v>
      </c>
      <c r="AM1020">
        <v>40.5</v>
      </c>
      <c r="AN1020">
        <v>5.45</v>
      </c>
      <c r="AO1020">
        <v>276.31</v>
      </c>
      <c r="AP1020">
        <v>0</v>
      </c>
      <c r="AQ1020">
        <v>31.98</v>
      </c>
      <c r="AR1020">
        <v>0.47</v>
      </c>
      <c r="AS1020">
        <v>0</v>
      </c>
      <c r="AT1020">
        <v>90</v>
      </c>
      <c r="AU1020">
        <v>60</v>
      </c>
      <c r="AV1020">
        <v>1</v>
      </c>
      <c r="AW1020">
        <v>1</v>
      </c>
      <c r="AZ1020">
        <v>1</v>
      </c>
      <c r="BA1020">
        <v>1</v>
      </c>
      <c r="BB1020">
        <v>1</v>
      </c>
      <c r="BC1020">
        <v>1</v>
      </c>
      <c r="BD1020" t="s">
        <v>3</v>
      </c>
      <c r="BE1020" t="s">
        <v>3</v>
      </c>
      <c r="BF1020" t="s">
        <v>3</v>
      </c>
      <c r="BG1020" t="s">
        <v>3</v>
      </c>
      <c r="BH1020">
        <v>0</v>
      </c>
      <c r="BI1020">
        <v>1</v>
      </c>
      <c r="BJ1020" t="s">
        <v>434</v>
      </c>
      <c r="BM1020">
        <v>26001</v>
      </c>
      <c r="BN1020">
        <v>0</v>
      </c>
      <c r="BO1020" t="s">
        <v>3</v>
      </c>
      <c r="BP1020">
        <v>0</v>
      </c>
      <c r="BQ1020">
        <v>2</v>
      </c>
      <c r="BR1020">
        <v>0</v>
      </c>
      <c r="BS1020">
        <v>1</v>
      </c>
      <c r="BT1020">
        <v>1</v>
      </c>
      <c r="BU1020">
        <v>1</v>
      </c>
      <c r="BV1020">
        <v>1</v>
      </c>
      <c r="BW1020">
        <v>1</v>
      </c>
      <c r="BX1020">
        <v>1</v>
      </c>
      <c r="BY1020" t="s">
        <v>3</v>
      </c>
      <c r="BZ1020">
        <v>100</v>
      </c>
      <c r="CA1020">
        <v>70</v>
      </c>
      <c r="CE1020">
        <v>0</v>
      </c>
      <c r="CF1020">
        <v>0</v>
      </c>
      <c r="CG1020">
        <v>0</v>
      </c>
      <c r="CM1020">
        <v>0</v>
      </c>
      <c r="CN1020" t="s">
        <v>954</v>
      </c>
      <c r="CO1020">
        <v>0</v>
      </c>
      <c r="CP1020">
        <f t="shared" si="916"/>
        <v>199.44</v>
      </c>
      <c r="CQ1020">
        <f t="shared" si="917"/>
        <v>507.64</v>
      </c>
      <c r="CR1020">
        <f t="shared" si="918"/>
        <v>60.76</v>
      </c>
      <c r="CS1020">
        <f t="shared" si="919"/>
        <v>8.18</v>
      </c>
      <c r="CT1020">
        <f t="shared" si="920"/>
        <v>381.31</v>
      </c>
      <c r="CU1020">
        <f t="shared" si="921"/>
        <v>0</v>
      </c>
      <c r="CV1020">
        <f t="shared" si="922"/>
        <v>44.132399999999997</v>
      </c>
      <c r="CW1020">
        <f t="shared" si="923"/>
        <v>0.70499999999999996</v>
      </c>
      <c r="CX1020">
        <f t="shared" si="924"/>
        <v>0</v>
      </c>
      <c r="CY1020">
        <f t="shared" si="925"/>
        <v>73.62</v>
      </c>
      <c r="CZ1020">
        <f t="shared" si="926"/>
        <v>49.08</v>
      </c>
      <c r="DC1020" t="s">
        <v>3</v>
      </c>
      <c r="DD1020" t="s">
        <v>3</v>
      </c>
      <c r="DE1020" t="s">
        <v>21</v>
      </c>
      <c r="DF1020" t="s">
        <v>21</v>
      </c>
      <c r="DG1020" t="s">
        <v>22</v>
      </c>
      <c r="DH1020" t="s">
        <v>3</v>
      </c>
      <c r="DI1020" t="s">
        <v>22</v>
      </c>
      <c r="DJ1020" t="s">
        <v>21</v>
      </c>
      <c r="DK1020" t="s">
        <v>3</v>
      </c>
      <c r="DL1020" t="s">
        <v>3</v>
      </c>
      <c r="DM1020" t="s">
        <v>3</v>
      </c>
      <c r="DN1020">
        <v>0</v>
      </c>
      <c r="DO1020">
        <v>0</v>
      </c>
      <c r="DP1020">
        <v>1</v>
      </c>
      <c r="DQ1020">
        <v>1</v>
      </c>
      <c r="DU1020">
        <v>1005</v>
      </c>
      <c r="DV1020" t="s">
        <v>433</v>
      </c>
      <c r="DW1020" t="s">
        <v>433</v>
      </c>
      <c r="DX1020">
        <v>100</v>
      </c>
      <c r="EE1020">
        <v>31102226</v>
      </c>
      <c r="EF1020">
        <v>2</v>
      </c>
      <c r="EG1020" t="s">
        <v>23</v>
      </c>
      <c r="EH1020">
        <v>0</v>
      </c>
      <c r="EI1020" t="s">
        <v>3</v>
      </c>
      <c r="EJ1020">
        <v>1</v>
      </c>
      <c r="EK1020">
        <v>26001</v>
      </c>
      <c r="EL1020" t="s">
        <v>435</v>
      </c>
      <c r="EM1020" t="s">
        <v>436</v>
      </c>
      <c r="EO1020" t="s">
        <v>26</v>
      </c>
      <c r="EQ1020">
        <v>0</v>
      </c>
      <c r="ER1020">
        <v>824.45</v>
      </c>
      <c r="ES1020">
        <v>507.64</v>
      </c>
      <c r="ET1020">
        <v>40.5</v>
      </c>
      <c r="EU1020">
        <v>5.45</v>
      </c>
      <c r="EV1020">
        <v>276.31</v>
      </c>
      <c r="EW1020">
        <v>31.98</v>
      </c>
      <c r="EX1020">
        <v>0.47</v>
      </c>
      <c r="EY1020">
        <v>0</v>
      </c>
      <c r="FQ1020">
        <v>0</v>
      </c>
      <c r="FR1020">
        <f t="shared" si="927"/>
        <v>0</v>
      </c>
      <c r="FS1020">
        <v>0</v>
      </c>
      <c r="FT1020" t="s">
        <v>27</v>
      </c>
      <c r="FU1020" t="s">
        <v>28</v>
      </c>
      <c r="FX1020">
        <v>90</v>
      </c>
      <c r="FY1020">
        <v>59.5</v>
      </c>
      <c r="GA1020" t="s">
        <v>3</v>
      </c>
      <c r="GD1020">
        <v>1</v>
      </c>
      <c r="GF1020">
        <v>1906941050</v>
      </c>
      <c r="GG1020">
        <v>2</v>
      </c>
      <c r="GH1020">
        <v>1</v>
      </c>
      <c r="GI1020">
        <v>-2</v>
      </c>
      <c r="GJ1020">
        <v>0</v>
      </c>
      <c r="GK1020">
        <v>0</v>
      </c>
      <c r="GL1020">
        <f t="shared" si="928"/>
        <v>0</v>
      </c>
      <c r="GM1020">
        <f t="shared" si="929"/>
        <v>322.14</v>
      </c>
      <c r="GN1020">
        <f t="shared" si="930"/>
        <v>322.14</v>
      </c>
      <c r="GO1020">
        <f t="shared" si="931"/>
        <v>0</v>
      </c>
      <c r="GP1020">
        <f t="shared" si="932"/>
        <v>0</v>
      </c>
      <c r="GR1020">
        <v>0</v>
      </c>
      <c r="GS1020">
        <v>3</v>
      </c>
      <c r="GT1020">
        <v>0</v>
      </c>
      <c r="GU1020" t="s">
        <v>3</v>
      </c>
      <c r="GV1020">
        <f t="shared" si="933"/>
        <v>0</v>
      </c>
      <c r="GW1020">
        <v>1</v>
      </c>
      <c r="GX1020">
        <f t="shared" si="934"/>
        <v>0</v>
      </c>
      <c r="HA1020">
        <v>0</v>
      </c>
      <c r="HB1020">
        <v>0</v>
      </c>
      <c r="HC1020">
        <f t="shared" si="935"/>
        <v>0</v>
      </c>
      <c r="IK1020">
        <v>0</v>
      </c>
    </row>
    <row r="1021" spans="1:255">
      <c r="A1021" s="2">
        <v>17</v>
      </c>
      <c r="B1021" s="2">
        <v>1</v>
      </c>
      <c r="C1021" s="2"/>
      <c r="D1021" s="2"/>
      <c r="E1021" s="2" t="s">
        <v>504</v>
      </c>
      <c r="F1021" s="2" t="s">
        <v>438</v>
      </c>
      <c r="G1021" s="2" t="s">
        <v>439</v>
      </c>
      <c r="H1021" s="2" t="s">
        <v>258</v>
      </c>
      <c r="I1021" s="2">
        <f>ROUND(21*0.04*1.15,9)</f>
        <v>0.96599999999999997</v>
      </c>
      <c r="J1021" s="2">
        <v>0</v>
      </c>
      <c r="K1021" s="2"/>
      <c r="L1021" s="2"/>
      <c r="M1021" s="2"/>
      <c r="N1021" s="2"/>
      <c r="O1021" s="2">
        <f t="shared" si="901"/>
        <v>2146.48</v>
      </c>
      <c r="P1021" s="2">
        <f t="shared" si="902"/>
        <v>2146.48</v>
      </c>
      <c r="Q1021" s="2">
        <f t="shared" si="903"/>
        <v>0</v>
      </c>
      <c r="R1021" s="2">
        <f t="shared" si="904"/>
        <v>0</v>
      </c>
      <c r="S1021" s="2">
        <f t="shared" si="905"/>
        <v>0</v>
      </c>
      <c r="T1021" s="2">
        <f t="shared" si="906"/>
        <v>0</v>
      </c>
      <c r="U1021" s="2">
        <f t="shared" si="907"/>
        <v>0</v>
      </c>
      <c r="V1021" s="2">
        <f t="shared" si="908"/>
        <v>0</v>
      </c>
      <c r="W1021" s="2">
        <f t="shared" si="909"/>
        <v>0</v>
      </c>
      <c r="X1021" s="2">
        <f t="shared" si="910"/>
        <v>0</v>
      </c>
      <c r="Y1021" s="2">
        <f t="shared" si="911"/>
        <v>0</v>
      </c>
      <c r="Z1021" s="2"/>
      <c r="AA1021" s="2">
        <v>33304975</v>
      </c>
      <c r="AB1021" s="2">
        <f t="shared" si="912"/>
        <v>2222.0300000000002</v>
      </c>
      <c r="AC1021" s="2">
        <f t="shared" si="913"/>
        <v>2222.0300000000002</v>
      </c>
      <c r="AD1021" s="2">
        <f>ROUND((((ET1021)-(EU1021))+AE1021),2)</f>
        <v>0</v>
      </c>
      <c r="AE1021" s="2">
        <f>ROUND((EU1021),2)</f>
        <v>0</v>
      </c>
      <c r="AF1021" s="2">
        <f>ROUND((EV1021),2)</f>
        <v>0</v>
      </c>
      <c r="AG1021" s="2">
        <f t="shared" si="914"/>
        <v>0</v>
      </c>
      <c r="AH1021" s="2">
        <f>(EW1021)</f>
        <v>0</v>
      </c>
      <c r="AI1021" s="2">
        <f>(EX1021)</f>
        <v>0</v>
      </c>
      <c r="AJ1021" s="2">
        <f t="shared" si="915"/>
        <v>0</v>
      </c>
      <c r="AK1021" s="2">
        <v>2222.0300000000002</v>
      </c>
      <c r="AL1021" s="2">
        <v>2222.0300000000002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1</v>
      </c>
      <c r="AW1021" s="2">
        <v>1</v>
      </c>
      <c r="AX1021" s="2"/>
      <c r="AY1021" s="2"/>
      <c r="AZ1021" s="2">
        <v>1</v>
      </c>
      <c r="BA1021" s="2">
        <v>1</v>
      </c>
      <c r="BB1021" s="2">
        <v>1</v>
      </c>
      <c r="BC1021" s="2">
        <v>1</v>
      </c>
      <c r="BD1021" s="2" t="s">
        <v>3</v>
      </c>
      <c r="BE1021" s="2" t="s">
        <v>3</v>
      </c>
      <c r="BF1021" s="2" t="s">
        <v>3</v>
      </c>
      <c r="BG1021" s="2" t="s">
        <v>3</v>
      </c>
      <c r="BH1021" s="2">
        <v>3</v>
      </c>
      <c r="BI1021" s="2">
        <v>1</v>
      </c>
      <c r="BJ1021" s="2" t="s">
        <v>440</v>
      </c>
      <c r="BK1021" s="2"/>
      <c r="BL1021" s="2"/>
      <c r="BM1021" s="2">
        <v>500001</v>
      </c>
      <c r="BN1021" s="2">
        <v>0</v>
      </c>
      <c r="BO1021" s="2" t="s">
        <v>3</v>
      </c>
      <c r="BP1021" s="2">
        <v>0</v>
      </c>
      <c r="BQ1021" s="2">
        <v>8</v>
      </c>
      <c r="BR1021" s="2">
        <v>0</v>
      </c>
      <c r="BS1021" s="2">
        <v>1</v>
      </c>
      <c r="BT1021" s="2">
        <v>1</v>
      </c>
      <c r="BU1021" s="2">
        <v>1</v>
      </c>
      <c r="BV1021" s="2">
        <v>1</v>
      </c>
      <c r="BW1021" s="2">
        <v>1</v>
      </c>
      <c r="BX1021" s="2">
        <v>1</v>
      </c>
      <c r="BY1021" s="2" t="s">
        <v>3</v>
      </c>
      <c r="BZ1021" s="2">
        <v>0</v>
      </c>
      <c r="CA1021" s="2">
        <v>0</v>
      </c>
      <c r="CB1021" s="2"/>
      <c r="CC1021" s="2"/>
      <c r="CD1021" s="2"/>
      <c r="CE1021" s="2">
        <v>0</v>
      </c>
      <c r="CF1021" s="2">
        <v>0</v>
      </c>
      <c r="CG1021" s="2">
        <v>0</v>
      </c>
      <c r="CH1021" s="2"/>
      <c r="CI1021" s="2"/>
      <c r="CJ1021" s="2"/>
      <c r="CK1021" s="2"/>
      <c r="CL1021" s="2"/>
      <c r="CM1021" s="2">
        <v>0</v>
      </c>
      <c r="CN1021" s="2" t="s">
        <v>3</v>
      </c>
      <c r="CO1021" s="2">
        <v>0</v>
      </c>
      <c r="CP1021" s="2">
        <f t="shared" si="916"/>
        <v>2146.48</v>
      </c>
      <c r="CQ1021" s="2">
        <f t="shared" si="917"/>
        <v>2222.0300000000002</v>
      </c>
      <c r="CR1021" s="2">
        <f t="shared" si="918"/>
        <v>0</v>
      </c>
      <c r="CS1021" s="2">
        <f t="shared" si="919"/>
        <v>0</v>
      </c>
      <c r="CT1021" s="2">
        <f t="shared" si="920"/>
        <v>0</v>
      </c>
      <c r="CU1021" s="2">
        <f t="shared" si="921"/>
        <v>0</v>
      </c>
      <c r="CV1021" s="2">
        <f t="shared" si="922"/>
        <v>0</v>
      </c>
      <c r="CW1021" s="2">
        <f t="shared" si="923"/>
        <v>0</v>
      </c>
      <c r="CX1021" s="2">
        <f t="shared" si="924"/>
        <v>0</v>
      </c>
      <c r="CY1021" s="2">
        <f t="shared" si="925"/>
        <v>0</v>
      </c>
      <c r="CZ1021" s="2">
        <f t="shared" si="926"/>
        <v>0</v>
      </c>
      <c r="DA1021" s="2"/>
      <c r="DB1021" s="2"/>
      <c r="DC1021" s="2" t="s">
        <v>3</v>
      </c>
      <c r="DD1021" s="2" t="s">
        <v>3</v>
      </c>
      <c r="DE1021" s="2" t="s">
        <v>3</v>
      </c>
      <c r="DF1021" s="2" t="s">
        <v>3</v>
      </c>
      <c r="DG1021" s="2" t="s">
        <v>3</v>
      </c>
      <c r="DH1021" s="2" t="s">
        <v>3</v>
      </c>
      <c r="DI1021" s="2" t="s">
        <v>3</v>
      </c>
      <c r="DJ1021" s="2" t="s">
        <v>3</v>
      </c>
      <c r="DK1021" s="2" t="s">
        <v>3</v>
      </c>
      <c r="DL1021" s="2" t="s">
        <v>3</v>
      </c>
      <c r="DM1021" s="2" t="s">
        <v>3</v>
      </c>
      <c r="DN1021" s="2">
        <v>0</v>
      </c>
      <c r="DO1021" s="2">
        <v>0</v>
      </c>
      <c r="DP1021" s="2">
        <v>1</v>
      </c>
      <c r="DQ1021" s="2">
        <v>1</v>
      </c>
      <c r="DR1021" s="2"/>
      <c r="DS1021" s="2"/>
      <c r="DT1021" s="2"/>
      <c r="DU1021" s="2">
        <v>1007</v>
      </c>
      <c r="DV1021" s="2" t="s">
        <v>258</v>
      </c>
      <c r="DW1021" s="2" t="s">
        <v>258</v>
      </c>
      <c r="DX1021" s="2">
        <v>1</v>
      </c>
      <c r="DY1021" s="2"/>
      <c r="DZ1021" s="2"/>
      <c r="EA1021" s="2"/>
      <c r="EB1021" s="2"/>
      <c r="EC1021" s="2"/>
      <c r="ED1021" s="2"/>
      <c r="EE1021" s="2">
        <v>31102119</v>
      </c>
      <c r="EF1021" s="2">
        <v>8</v>
      </c>
      <c r="EG1021" s="2" t="s">
        <v>34</v>
      </c>
      <c r="EH1021" s="2">
        <v>0</v>
      </c>
      <c r="EI1021" s="2" t="s">
        <v>3</v>
      </c>
      <c r="EJ1021" s="2">
        <v>1</v>
      </c>
      <c r="EK1021" s="2">
        <v>500001</v>
      </c>
      <c r="EL1021" s="2" t="s">
        <v>35</v>
      </c>
      <c r="EM1021" s="2" t="s">
        <v>36</v>
      </c>
      <c r="EN1021" s="2"/>
      <c r="EO1021" s="2" t="s">
        <v>3</v>
      </c>
      <c r="EP1021" s="2"/>
      <c r="EQ1021" s="2">
        <v>0</v>
      </c>
      <c r="ER1021" s="2">
        <v>2222.0300000000002</v>
      </c>
      <c r="ES1021" s="2">
        <v>2222.0300000000002</v>
      </c>
      <c r="ET1021" s="2">
        <v>0</v>
      </c>
      <c r="EU1021" s="2">
        <v>0</v>
      </c>
      <c r="EV1021" s="2">
        <v>0</v>
      </c>
      <c r="EW1021" s="2">
        <v>0</v>
      </c>
      <c r="EX1021" s="2">
        <v>0</v>
      </c>
      <c r="EY1021" s="2">
        <v>0</v>
      </c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>
        <v>0</v>
      </c>
      <c r="FR1021" s="2">
        <f t="shared" si="927"/>
        <v>0</v>
      </c>
      <c r="FS1021" s="2">
        <v>0</v>
      </c>
      <c r="FT1021" s="2"/>
      <c r="FU1021" s="2"/>
      <c r="FV1021" s="2"/>
      <c r="FW1021" s="2"/>
      <c r="FX1021" s="2">
        <v>0</v>
      </c>
      <c r="FY1021" s="2">
        <v>0</v>
      </c>
      <c r="FZ1021" s="2"/>
      <c r="GA1021" s="2" t="s">
        <v>3</v>
      </c>
      <c r="GB1021" s="2"/>
      <c r="GC1021" s="2"/>
      <c r="GD1021" s="2">
        <v>1</v>
      </c>
      <c r="GE1021" s="2"/>
      <c r="GF1021" s="2">
        <v>2051966677</v>
      </c>
      <c r="GG1021" s="2">
        <v>2</v>
      </c>
      <c r="GH1021" s="2">
        <v>1</v>
      </c>
      <c r="GI1021" s="2">
        <v>-2</v>
      </c>
      <c r="GJ1021" s="2">
        <v>0</v>
      </c>
      <c r="GK1021" s="2">
        <v>0</v>
      </c>
      <c r="GL1021" s="2">
        <f t="shared" si="928"/>
        <v>0</v>
      </c>
      <c r="GM1021" s="2">
        <f t="shared" si="929"/>
        <v>2146.48</v>
      </c>
      <c r="GN1021" s="2">
        <f t="shared" si="930"/>
        <v>2146.48</v>
      </c>
      <c r="GO1021" s="2">
        <f t="shared" si="931"/>
        <v>0</v>
      </c>
      <c r="GP1021" s="2">
        <f t="shared" si="932"/>
        <v>0</v>
      </c>
      <c r="GQ1021" s="2"/>
      <c r="GR1021" s="2">
        <v>0</v>
      </c>
      <c r="GS1021" s="2">
        <v>3</v>
      </c>
      <c r="GT1021" s="2">
        <v>0</v>
      </c>
      <c r="GU1021" s="2" t="s">
        <v>3</v>
      </c>
      <c r="GV1021" s="2">
        <f t="shared" si="933"/>
        <v>0</v>
      </c>
      <c r="GW1021" s="2">
        <v>1</v>
      </c>
      <c r="GX1021" s="2">
        <f t="shared" si="934"/>
        <v>0</v>
      </c>
      <c r="GY1021" s="2"/>
      <c r="GZ1021" s="2"/>
      <c r="HA1021" s="2">
        <v>0</v>
      </c>
      <c r="HB1021" s="2">
        <v>0</v>
      </c>
      <c r="HC1021" s="2">
        <f t="shared" si="935"/>
        <v>0</v>
      </c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>
        <v>0</v>
      </c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</row>
    <row r="1022" spans="1:255">
      <c r="A1022">
        <v>17</v>
      </c>
      <c r="B1022">
        <v>1</v>
      </c>
      <c r="E1022" t="s">
        <v>504</v>
      </c>
      <c r="F1022" t="s">
        <v>438</v>
      </c>
      <c r="G1022" t="s">
        <v>439</v>
      </c>
      <c r="H1022" t="s">
        <v>258</v>
      </c>
      <c r="I1022">
        <f>ROUND(21*0.04*1.15,9)</f>
        <v>0.96599999999999997</v>
      </c>
      <c r="J1022">
        <v>0</v>
      </c>
      <c r="O1022">
        <f t="shared" si="901"/>
        <v>2146.48</v>
      </c>
      <c r="P1022">
        <f t="shared" si="902"/>
        <v>2146.48</v>
      </c>
      <c r="Q1022">
        <f t="shared" si="903"/>
        <v>0</v>
      </c>
      <c r="R1022">
        <f t="shared" si="904"/>
        <v>0</v>
      </c>
      <c r="S1022">
        <f t="shared" si="905"/>
        <v>0</v>
      </c>
      <c r="T1022">
        <f t="shared" si="906"/>
        <v>0</v>
      </c>
      <c r="U1022">
        <f t="shared" si="907"/>
        <v>0</v>
      </c>
      <c r="V1022">
        <f t="shared" si="908"/>
        <v>0</v>
      </c>
      <c r="W1022">
        <f t="shared" si="909"/>
        <v>0</v>
      </c>
      <c r="X1022">
        <f t="shared" si="910"/>
        <v>0</v>
      </c>
      <c r="Y1022">
        <f t="shared" si="911"/>
        <v>0</v>
      </c>
      <c r="AA1022">
        <v>33304960</v>
      </c>
      <c r="AB1022">
        <f t="shared" si="912"/>
        <v>2222.0300000000002</v>
      </c>
      <c r="AC1022">
        <f t="shared" si="913"/>
        <v>2222.0300000000002</v>
      </c>
      <c r="AD1022">
        <f>ROUND((((ET1022)-(EU1022))+AE1022),2)</f>
        <v>0</v>
      </c>
      <c r="AE1022">
        <f>ROUND((EU1022),2)</f>
        <v>0</v>
      </c>
      <c r="AF1022">
        <f>ROUND((EV1022),2)</f>
        <v>0</v>
      </c>
      <c r="AG1022">
        <f t="shared" si="914"/>
        <v>0</v>
      </c>
      <c r="AH1022">
        <f>(EW1022)</f>
        <v>0</v>
      </c>
      <c r="AI1022">
        <f>(EX1022)</f>
        <v>0</v>
      </c>
      <c r="AJ1022">
        <f t="shared" si="915"/>
        <v>0</v>
      </c>
      <c r="AK1022">
        <v>2222.0300000000002</v>
      </c>
      <c r="AL1022">
        <v>2222.0300000000002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1</v>
      </c>
      <c r="AW1022">
        <v>1</v>
      </c>
      <c r="AZ1022">
        <v>1</v>
      </c>
      <c r="BA1022">
        <v>1</v>
      </c>
      <c r="BB1022">
        <v>1</v>
      </c>
      <c r="BC1022">
        <v>1</v>
      </c>
      <c r="BD1022" t="s">
        <v>3</v>
      </c>
      <c r="BE1022" t="s">
        <v>3</v>
      </c>
      <c r="BF1022" t="s">
        <v>3</v>
      </c>
      <c r="BG1022" t="s">
        <v>3</v>
      </c>
      <c r="BH1022">
        <v>3</v>
      </c>
      <c r="BI1022">
        <v>1</v>
      </c>
      <c r="BJ1022" t="s">
        <v>440</v>
      </c>
      <c r="BM1022">
        <v>500001</v>
      </c>
      <c r="BN1022">
        <v>0</v>
      </c>
      <c r="BO1022" t="s">
        <v>3</v>
      </c>
      <c r="BP1022">
        <v>0</v>
      </c>
      <c r="BQ1022">
        <v>8</v>
      </c>
      <c r="BR1022">
        <v>0</v>
      </c>
      <c r="BS1022">
        <v>1</v>
      </c>
      <c r="BT1022">
        <v>1</v>
      </c>
      <c r="BU1022">
        <v>1</v>
      </c>
      <c r="BV1022">
        <v>1</v>
      </c>
      <c r="BW1022">
        <v>1</v>
      </c>
      <c r="BX1022">
        <v>1</v>
      </c>
      <c r="BY1022" t="s">
        <v>3</v>
      </c>
      <c r="BZ1022">
        <v>0</v>
      </c>
      <c r="CA1022">
        <v>0</v>
      </c>
      <c r="CE1022">
        <v>0</v>
      </c>
      <c r="CF1022">
        <v>0</v>
      </c>
      <c r="CG1022">
        <v>0</v>
      </c>
      <c r="CM1022">
        <v>0</v>
      </c>
      <c r="CN1022" t="s">
        <v>3</v>
      </c>
      <c r="CO1022">
        <v>0</v>
      </c>
      <c r="CP1022">
        <f t="shared" si="916"/>
        <v>2146.48</v>
      </c>
      <c r="CQ1022">
        <f t="shared" si="917"/>
        <v>2222.0300000000002</v>
      </c>
      <c r="CR1022">
        <f t="shared" si="918"/>
        <v>0</v>
      </c>
      <c r="CS1022">
        <f t="shared" si="919"/>
        <v>0</v>
      </c>
      <c r="CT1022">
        <f t="shared" si="920"/>
        <v>0</v>
      </c>
      <c r="CU1022">
        <f t="shared" si="921"/>
        <v>0</v>
      </c>
      <c r="CV1022">
        <f t="shared" si="922"/>
        <v>0</v>
      </c>
      <c r="CW1022">
        <f t="shared" si="923"/>
        <v>0</v>
      </c>
      <c r="CX1022">
        <f t="shared" si="924"/>
        <v>0</v>
      </c>
      <c r="CY1022">
        <f t="shared" si="925"/>
        <v>0</v>
      </c>
      <c r="CZ1022">
        <f t="shared" si="926"/>
        <v>0</v>
      </c>
      <c r="DC1022" t="s">
        <v>3</v>
      </c>
      <c r="DD1022" t="s">
        <v>3</v>
      </c>
      <c r="DE1022" t="s">
        <v>3</v>
      </c>
      <c r="DF1022" t="s">
        <v>3</v>
      </c>
      <c r="DG1022" t="s">
        <v>3</v>
      </c>
      <c r="DH1022" t="s">
        <v>3</v>
      </c>
      <c r="DI1022" t="s">
        <v>3</v>
      </c>
      <c r="DJ1022" t="s">
        <v>3</v>
      </c>
      <c r="DK1022" t="s">
        <v>3</v>
      </c>
      <c r="DL1022" t="s">
        <v>3</v>
      </c>
      <c r="DM1022" t="s">
        <v>3</v>
      </c>
      <c r="DN1022">
        <v>0</v>
      </c>
      <c r="DO1022">
        <v>0</v>
      </c>
      <c r="DP1022">
        <v>1</v>
      </c>
      <c r="DQ1022">
        <v>1</v>
      </c>
      <c r="DU1022">
        <v>1007</v>
      </c>
      <c r="DV1022" t="s">
        <v>258</v>
      </c>
      <c r="DW1022" t="s">
        <v>258</v>
      </c>
      <c r="DX1022">
        <v>1</v>
      </c>
      <c r="EE1022">
        <v>31102119</v>
      </c>
      <c r="EF1022">
        <v>8</v>
      </c>
      <c r="EG1022" t="s">
        <v>34</v>
      </c>
      <c r="EH1022">
        <v>0</v>
      </c>
      <c r="EI1022" t="s">
        <v>3</v>
      </c>
      <c r="EJ1022">
        <v>1</v>
      </c>
      <c r="EK1022">
        <v>500001</v>
      </c>
      <c r="EL1022" t="s">
        <v>35</v>
      </c>
      <c r="EM1022" t="s">
        <v>36</v>
      </c>
      <c r="EO1022" t="s">
        <v>3</v>
      </c>
      <c r="EQ1022">
        <v>0</v>
      </c>
      <c r="ER1022">
        <v>2222.0300000000002</v>
      </c>
      <c r="ES1022">
        <v>2222.0300000000002</v>
      </c>
      <c r="ET1022">
        <v>0</v>
      </c>
      <c r="EU1022">
        <v>0</v>
      </c>
      <c r="EV1022">
        <v>0</v>
      </c>
      <c r="EW1022">
        <v>0</v>
      </c>
      <c r="EX1022">
        <v>0</v>
      </c>
      <c r="EY1022">
        <v>0</v>
      </c>
      <c r="FQ1022">
        <v>0</v>
      </c>
      <c r="FR1022">
        <f t="shared" si="927"/>
        <v>0</v>
      </c>
      <c r="FS1022">
        <v>0</v>
      </c>
      <c r="FX1022">
        <v>0</v>
      </c>
      <c r="FY1022">
        <v>0</v>
      </c>
      <c r="GA1022" t="s">
        <v>3</v>
      </c>
      <c r="GD1022">
        <v>1</v>
      </c>
      <c r="GF1022">
        <v>2051966677</v>
      </c>
      <c r="GG1022">
        <v>2</v>
      </c>
      <c r="GH1022">
        <v>1</v>
      </c>
      <c r="GI1022">
        <v>-2</v>
      </c>
      <c r="GJ1022">
        <v>0</v>
      </c>
      <c r="GK1022">
        <v>0</v>
      </c>
      <c r="GL1022">
        <f t="shared" si="928"/>
        <v>0</v>
      </c>
      <c r="GM1022">
        <f t="shared" si="929"/>
        <v>2146.48</v>
      </c>
      <c r="GN1022">
        <f t="shared" si="930"/>
        <v>2146.48</v>
      </c>
      <c r="GO1022">
        <f t="shared" si="931"/>
        <v>0</v>
      </c>
      <c r="GP1022">
        <f t="shared" si="932"/>
        <v>0</v>
      </c>
      <c r="GR1022">
        <v>0</v>
      </c>
      <c r="GS1022">
        <v>3</v>
      </c>
      <c r="GT1022">
        <v>0</v>
      </c>
      <c r="GU1022" t="s">
        <v>3</v>
      </c>
      <c r="GV1022">
        <f t="shared" si="933"/>
        <v>0</v>
      </c>
      <c r="GW1022">
        <v>1</v>
      </c>
      <c r="GX1022">
        <f t="shared" si="934"/>
        <v>0</v>
      </c>
      <c r="HA1022">
        <v>0</v>
      </c>
      <c r="HB1022">
        <v>0</v>
      </c>
      <c r="HC1022">
        <f t="shared" si="935"/>
        <v>0</v>
      </c>
      <c r="IK1022">
        <v>0</v>
      </c>
    </row>
    <row r="1023" spans="1:255">
      <c r="A1023" s="2">
        <v>17</v>
      </c>
      <c r="B1023" s="2">
        <v>1</v>
      </c>
      <c r="C1023" s="2">
        <f>ROW(SmtRes!A1003)</f>
        <v>1003</v>
      </c>
      <c r="D1023" s="2">
        <f>ROW(EtalonRes!A1188)</f>
        <v>1188</v>
      </c>
      <c r="E1023" s="2" t="s">
        <v>505</v>
      </c>
      <c r="F1023" s="2" t="s">
        <v>442</v>
      </c>
      <c r="G1023" s="2" t="s">
        <v>443</v>
      </c>
      <c r="H1023" s="2" t="s">
        <v>433</v>
      </c>
      <c r="I1023" s="2">
        <f>ROUND((1+0.5)*2*4/100,9)</f>
        <v>0.12</v>
      </c>
      <c r="J1023" s="2">
        <v>0</v>
      </c>
      <c r="K1023" s="2"/>
      <c r="L1023" s="2"/>
      <c r="M1023" s="2"/>
      <c r="N1023" s="2"/>
      <c r="O1023" s="2">
        <f t="shared" si="901"/>
        <v>205.76</v>
      </c>
      <c r="P1023" s="2">
        <f t="shared" si="902"/>
        <v>69.33</v>
      </c>
      <c r="Q1023" s="2">
        <f t="shared" si="903"/>
        <v>19.37</v>
      </c>
      <c r="R1023" s="2">
        <f t="shared" si="904"/>
        <v>1.69</v>
      </c>
      <c r="S1023" s="2">
        <f t="shared" si="905"/>
        <v>117.06</v>
      </c>
      <c r="T1023" s="2">
        <f t="shared" si="906"/>
        <v>0</v>
      </c>
      <c r="U1023" s="2">
        <f t="shared" si="907"/>
        <v>13.393727999999998</v>
      </c>
      <c r="V1023" s="2">
        <f t="shared" si="908"/>
        <v>0.13679999999999998</v>
      </c>
      <c r="W1023" s="2">
        <f t="shared" si="909"/>
        <v>0</v>
      </c>
      <c r="X1023" s="2">
        <f t="shared" si="910"/>
        <v>136.56</v>
      </c>
      <c r="Y1023" s="2">
        <f t="shared" si="911"/>
        <v>84.31</v>
      </c>
      <c r="Z1023" s="2"/>
      <c r="AA1023" s="2">
        <v>33304975</v>
      </c>
      <c r="AB1023" s="2">
        <f t="shared" si="912"/>
        <v>1714.66</v>
      </c>
      <c r="AC1023" s="2">
        <f t="shared" si="913"/>
        <v>577.76</v>
      </c>
      <c r="AD1023" s="2">
        <f>ROUND((((((ET1023*1.2)*1.25))-(((EU1023*1.2)*1.25)))+AE1023),2)</f>
        <v>161.38999999999999</v>
      </c>
      <c r="AE1023" s="2">
        <f>ROUND((((EU1023*1.2)*1.25)),2)</f>
        <v>14.12</v>
      </c>
      <c r="AF1023" s="2">
        <f>ROUND((((EV1023*1.2)*1.15)),2)</f>
        <v>975.51</v>
      </c>
      <c r="AG1023" s="2">
        <f t="shared" si="914"/>
        <v>0</v>
      </c>
      <c r="AH1023" s="2">
        <f>(((EW1023*1.2)*1.15))</f>
        <v>111.61439999999999</v>
      </c>
      <c r="AI1023" s="2">
        <f>(((EX1023*1.2)*1.25))</f>
        <v>1.1399999999999999</v>
      </c>
      <c r="AJ1023" s="2">
        <f t="shared" si="915"/>
        <v>0</v>
      </c>
      <c r="AK1023" s="2">
        <v>1392.24</v>
      </c>
      <c r="AL1023" s="2">
        <v>577.76</v>
      </c>
      <c r="AM1023" s="2">
        <v>107.59</v>
      </c>
      <c r="AN1023" s="2">
        <v>9.41</v>
      </c>
      <c r="AO1023" s="2">
        <v>706.89</v>
      </c>
      <c r="AP1023" s="2">
        <v>0</v>
      </c>
      <c r="AQ1023" s="2">
        <v>80.88</v>
      </c>
      <c r="AR1023" s="2">
        <v>0.76</v>
      </c>
      <c r="AS1023" s="2">
        <v>0</v>
      </c>
      <c r="AT1023" s="2">
        <v>115</v>
      </c>
      <c r="AU1023" s="2">
        <v>71</v>
      </c>
      <c r="AV1023" s="2">
        <v>1</v>
      </c>
      <c r="AW1023" s="2">
        <v>1</v>
      </c>
      <c r="AX1023" s="2"/>
      <c r="AY1023" s="2"/>
      <c r="AZ1023" s="2">
        <v>1</v>
      </c>
      <c r="BA1023" s="2">
        <v>1</v>
      </c>
      <c r="BB1023" s="2">
        <v>1</v>
      </c>
      <c r="BC1023" s="2">
        <v>1</v>
      </c>
      <c r="BD1023" s="2" t="s">
        <v>3</v>
      </c>
      <c r="BE1023" s="2" t="s">
        <v>3</v>
      </c>
      <c r="BF1023" s="2" t="s">
        <v>3</v>
      </c>
      <c r="BG1023" s="2" t="s">
        <v>3</v>
      </c>
      <c r="BH1023" s="2">
        <v>0</v>
      </c>
      <c r="BI1023" s="2">
        <v>1</v>
      </c>
      <c r="BJ1023" s="2" t="s">
        <v>444</v>
      </c>
      <c r="BK1023" s="2"/>
      <c r="BL1023" s="2"/>
      <c r="BM1023" s="2">
        <v>20001</v>
      </c>
      <c r="BN1023" s="2">
        <v>0</v>
      </c>
      <c r="BO1023" s="2" t="s">
        <v>3</v>
      </c>
      <c r="BP1023" s="2">
        <v>0</v>
      </c>
      <c r="BQ1023" s="2">
        <v>2</v>
      </c>
      <c r="BR1023" s="2">
        <v>0</v>
      </c>
      <c r="BS1023" s="2">
        <v>1</v>
      </c>
      <c r="BT1023" s="2">
        <v>1</v>
      </c>
      <c r="BU1023" s="2">
        <v>1</v>
      </c>
      <c r="BV1023" s="2">
        <v>1</v>
      </c>
      <c r="BW1023" s="2">
        <v>1</v>
      </c>
      <c r="BX1023" s="2">
        <v>1</v>
      </c>
      <c r="BY1023" s="2" t="s">
        <v>3</v>
      </c>
      <c r="BZ1023" s="2">
        <v>128</v>
      </c>
      <c r="CA1023" s="2">
        <v>83</v>
      </c>
      <c r="CB1023" s="2"/>
      <c r="CC1023" s="2"/>
      <c r="CD1023" s="2"/>
      <c r="CE1023" s="2">
        <v>0</v>
      </c>
      <c r="CF1023" s="2">
        <v>0</v>
      </c>
      <c r="CG1023" s="2">
        <v>0</v>
      </c>
      <c r="CH1023" s="2"/>
      <c r="CI1023" s="2"/>
      <c r="CJ1023" s="2"/>
      <c r="CK1023" s="2"/>
      <c r="CL1023" s="2"/>
      <c r="CM1023" s="2">
        <v>0</v>
      </c>
      <c r="CN1023" s="2" t="s">
        <v>954</v>
      </c>
      <c r="CO1023" s="2">
        <v>0</v>
      </c>
      <c r="CP1023" s="2">
        <f t="shared" si="916"/>
        <v>205.76</v>
      </c>
      <c r="CQ1023" s="2">
        <f t="shared" si="917"/>
        <v>577.76</v>
      </c>
      <c r="CR1023" s="2">
        <f t="shared" si="918"/>
        <v>161.38999999999999</v>
      </c>
      <c r="CS1023" s="2">
        <f t="shared" si="919"/>
        <v>14.12</v>
      </c>
      <c r="CT1023" s="2">
        <f t="shared" si="920"/>
        <v>975.51</v>
      </c>
      <c r="CU1023" s="2">
        <f t="shared" si="921"/>
        <v>0</v>
      </c>
      <c r="CV1023" s="2">
        <f t="shared" si="922"/>
        <v>111.61439999999999</v>
      </c>
      <c r="CW1023" s="2">
        <f t="shared" si="923"/>
        <v>1.1399999999999999</v>
      </c>
      <c r="CX1023" s="2">
        <f t="shared" si="924"/>
        <v>0</v>
      </c>
      <c r="CY1023" s="2">
        <f t="shared" si="925"/>
        <v>136.5625</v>
      </c>
      <c r="CZ1023" s="2">
        <f t="shared" si="926"/>
        <v>84.3125</v>
      </c>
      <c r="DA1023" s="2"/>
      <c r="DB1023" s="2"/>
      <c r="DC1023" s="2" t="s">
        <v>3</v>
      </c>
      <c r="DD1023" s="2" t="s">
        <v>3</v>
      </c>
      <c r="DE1023" s="2" t="s">
        <v>21</v>
      </c>
      <c r="DF1023" s="2" t="s">
        <v>21</v>
      </c>
      <c r="DG1023" s="2" t="s">
        <v>22</v>
      </c>
      <c r="DH1023" s="2" t="s">
        <v>3</v>
      </c>
      <c r="DI1023" s="2" t="s">
        <v>22</v>
      </c>
      <c r="DJ1023" s="2" t="s">
        <v>21</v>
      </c>
      <c r="DK1023" s="2" t="s">
        <v>3</v>
      </c>
      <c r="DL1023" s="2" t="s">
        <v>3</v>
      </c>
      <c r="DM1023" s="2" t="s">
        <v>3</v>
      </c>
      <c r="DN1023" s="2">
        <v>0</v>
      </c>
      <c r="DO1023" s="2">
        <v>0</v>
      </c>
      <c r="DP1023" s="2">
        <v>1</v>
      </c>
      <c r="DQ1023" s="2">
        <v>1</v>
      </c>
      <c r="DR1023" s="2"/>
      <c r="DS1023" s="2"/>
      <c r="DT1023" s="2"/>
      <c r="DU1023" s="2">
        <v>1005</v>
      </c>
      <c r="DV1023" s="2" t="s">
        <v>433</v>
      </c>
      <c r="DW1023" s="2" t="s">
        <v>433</v>
      </c>
      <c r="DX1023" s="2">
        <v>100</v>
      </c>
      <c r="DY1023" s="2"/>
      <c r="DZ1023" s="2"/>
      <c r="EA1023" s="2"/>
      <c r="EB1023" s="2"/>
      <c r="EC1023" s="2"/>
      <c r="ED1023" s="2"/>
      <c r="EE1023" s="2">
        <v>31102217</v>
      </c>
      <c r="EF1023" s="2">
        <v>2</v>
      </c>
      <c r="EG1023" s="2" t="s">
        <v>23</v>
      </c>
      <c r="EH1023" s="2">
        <v>0</v>
      </c>
      <c r="EI1023" s="2" t="s">
        <v>3</v>
      </c>
      <c r="EJ1023" s="2">
        <v>1</v>
      </c>
      <c r="EK1023" s="2">
        <v>20001</v>
      </c>
      <c r="EL1023" s="2" t="s">
        <v>24</v>
      </c>
      <c r="EM1023" s="2" t="s">
        <v>25</v>
      </c>
      <c r="EN1023" s="2"/>
      <c r="EO1023" s="2" t="s">
        <v>26</v>
      </c>
      <c r="EP1023" s="2"/>
      <c r="EQ1023" s="2">
        <v>0</v>
      </c>
      <c r="ER1023" s="2">
        <v>1392.24</v>
      </c>
      <c r="ES1023" s="2">
        <v>577.76</v>
      </c>
      <c r="ET1023" s="2">
        <v>107.59</v>
      </c>
      <c r="EU1023" s="2">
        <v>9.41</v>
      </c>
      <c r="EV1023" s="2">
        <v>706.89</v>
      </c>
      <c r="EW1023" s="2">
        <v>80.88</v>
      </c>
      <c r="EX1023" s="2">
        <v>0.76</v>
      </c>
      <c r="EY1023" s="2">
        <v>0</v>
      </c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>
        <v>0</v>
      </c>
      <c r="FR1023" s="2">
        <f t="shared" si="927"/>
        <v>0</v>
      </c>
      <c r="FS1023" s="2">
        <v>0</v>
      </c>
      <c r="FT1023" s="2" t="s">
        <v>27</v>
      </c>
      <c r="FU1023" s="2" t="s">
        <v>28</v>
      </c>
      <c r="FV1023" s="2"/>
      <c r="FW1023" s="2"/>
      <c r="FX1023" s="2">
        <v>115.2</v>
      </c>
      <c r="FY1023" s="2">
        <v>70.55</v>
      </c>
      <c r="FZ1023" s="2"/>
      <c r="GA1023" s="2" t="s">
        <v>3</v>
      </c>
      <c r="GB1023" s="2"/>
      <c r="GC1023" s="2"/>
      <c r="GD1023" s="2">
        <v>1</v>
      </c>
      <c r="GE1023" s="2"/>
      <c r="GF1023" s="2">
        <v>1852176229</v>
      </c>
      <c r="GG1023" s="2">
        <v>2</v>
      </c>
      <c r="GH1023" s="2">
        <v>1</v>
      </c>
      <c r="GI1023" s="2">
        <v>-2</v>
      </c>
      <c r="GJ1023" s="2">
        <v>0</v>
      </c>
      <c r="GK1023" s="2">
        <v>0</v>
      </c>
      <c r="GL1023" s="2">
        <f t="shared" si="928"/>
        <v>0</v>
      </c>
      <c r="GM1023" s="2">
        <f t="shared" si="929"/>
        <v>426.63</v>
      </c>
      <c r="GN1023" s="2">
        <f t="shared" si="930"/>
        <v>426.63</v>
      </c>
      <c r="GO1023" s="2">
        <f t="shared" si="931"/>
        <v>0</v>
      </c>
      <c r="GP1023" s="2">
        <f t="shared" si="932"/>
        <v>0</v>
      </c>
      <c r="GQ1023" s="2"/>
      <c r="GR1023" s="2">
        <v>0</v>
      </c>
      <c r="GS1023" s="2">
        <v>3</v>
      </c>
      <c r="GT1023" s="2">
        <v>0</v>
      </c>
      <c r="GU1023" s="2" t="s">
        <v>3</v>
      </c>
      <c r="GV1023" s="2">
        <f t="shared" si="933"/>
        <v>0</v>
      </c>
      <c r="GW1023" s="2">
        <v>1</v>
      </c>
      <c r="GX1023" s="2">
        <f t="shared" si="934"/>
        <v>0</v>
      </c>
      <c r="GY1023" s="2"/>
      <c r="GZ1023" s="2"/>
      <c r="HA1023" s="2">
        <v>0</v>
      </c>
      <c r="HB1023" s="2">
        <v>0</v>
      </c>
      <c r="HC1023" s="2">
        <f t="shared" si="935"/>
        <v>0</v>
      </c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>
        <v>0</v>
      </c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</row>
    <row r="1024" spans="1:255">
      <c r="A1024">
        <v>17</v>
      </c>
      <c r="B1024">
        <v>1</v>
      </c>
      <c r="C1024">
        <f>ROW(SmtRes!A1014)</f>
        <v>1014</v>
      </c>
      <c r="D1024">
        <f>ROW(EtalonRes!A1204)</f>
        <v>1204</v>
      </c>
      <c r="E1024" t="s">
        <v>505</v>
      </c>
      <c r="F1024" t="s">
        <v>442</v>
      </c>
      <c r="G1024" t="s">
        <v>443</v>
      </c>
      <c r="H1024" t="s">
        <v>433</v>
      </c>
      <c r="I1024">
        <f>ROUND((1+0.5)*2*4/100,9)</f>
        <v>0.12</v>
      </c>
      <c r="J1024">
        <v>0</v>
      </c>
      <c r="O1024">
        <f t="shared" si="901"/>
        <v>205.76</v>
      </c>
      <c r="P1024">
        <f t="shared" si="902"/>
        <v>69.33</v>
      </c>
      <c r="Q1024">
        <f t="shared" si="903"/>
        <v>19.37</v>
      </c>
      <c r="R1024">
        <f t="shared" si="904"/>
        <v>1.69</v>
      </c>
      <c r="S1024">
        <f t="shared" si="905"/>
        <v>117.06</v>
      </c>
      <c r="T1024">
        <f t="shared" si="906"/>
        <v>0</v>
      </c>
      <c r="U1024">
        <f t="shared" si="907"/>
        <v>13.393727999999998</v>
      </c>
      <c r="V1024">
        <f t="shared" si="908"/>
        <v>0.13679999999999998</v>
      </c>
      <c r="W1024">
        <f t="shared" si="909"/>
        <v>0</v>
      </c>
      <c r="X1024">
        <f t="shared" si="910"/>
        <v>136.56</v>
      </c>
      <c r="Y1024">
        <f t="shared" si="911"/>
        <v>84.31</v>
      </c>
      <c r="AA1024">
        <v>33304960</v>
      </c>
      <c r="AB1024">
        <f t="shared" si="912"/>
        <v>1714.66</v>
      </c>
      <c r="AC1024">
        <f t="shared" si="913"/>
        <v>577.76</v>
      </c>
      <c r="AD1024">
        <f>ROUND((((((ET1024*1.2)*1.25))-(((EU1024*1.2)*1.25)))+AE1024),2)</f>
        <v>161.38999999999999</v>
      </c>
      <c r="AE1024">
        <f>ROUND((((EU1024*1.2)*1.25)),2)</f>
        <v>14.12</v>
      </c>
      <c r="AF1024">
        <f>ROUND((((EV1024*1.2)*1.15)),2)</f>
        <v>975.51</v>
      </c>
      <c r="AG1024">
        <f t="shared" si="914"/>
        <v>0</v>
      </c>
      <c r="AH1024">
        <f>(((EW1024*1.2)*1.15))</f>
        <v>111.61439999999999</v>
      </c>
      <c r="AI1024">
        <f>(((EX1024*1.2)*1.25))</f>
        <v>1.1399999999999999</v>
      </c>
      <c r="AJ1024">
        <f t="shared" si="915"/>
        <v>0</v>
      </c>
      <c r="AK1024">
        <v>1392.24</v>
      </c>
      <c r="AL1024">
        <v>577.76</v>
      </c>
      <c r="AM1024">
        <v>107.59</v>
      </c>
      <c r="AN1024">
        <v>9.41</v>
      </c>
      <c r="AO1024">
        <v>706.89</v>
      </c>
      <c r="AP1024">
        <v>0</v>
      </c>
      <c r="AQ1024">
        <v>80.88</v>
      </c>
      <c r="AR1024">
        <v>0.76</v>
      </c>
      <c r="AS1024">
        <v>0</v>
      </c>
      <c r="AT1024">
        <v>115</v>
      </c>
      <c r="AU1024">
        <v>71</v>
      </c>
      <c r="AV1024">
        <v>1</v>
      </c>
      <c r="AW1024">
        <v>1</v>
      </c>
      <c r="AZ1024">
        <v>1</v>
      </c>
      <c r="BA1024">
        <v>1</v>
      </c>
      <c r="BB1024">
        <v>1</v>
      </c>
      <c r="BC1024">
        <v>1</v>
      </c>
      <c r="BD1024" t="s">
        <v>3</v>
      </c>
      <c r="BE1024" t="s">
        <v>3</v>
      </c>
      <c r="BF1024" t="s">
        <v>3</v>
      </c>
      <c r="BG1024" t="s">
        <v>3</v>
      </c>
      <c r="BH1024">
        <v>0</v>
      </c>
      <c r="BI1024">
        <v>1</v>
      </c>
      <c r="BJ1024" t="s">
        <v>444</v>
      </c>
      <c r="BM1024">
        <v>20001</v>
      </c>
      <c r="BN1024">
        <v>0</v>
      </c>
      <c r="BO1024" t="s">
        <v>3</v>
      </c>
      <c r="BP1024">
        <v>0</v>
      </c>
      <c r="BQ1024">
        <v>2</v>
      </c>
      <c r="BR1024">
        <v>0</v>
      </c>
      <c r="BS1024">
        <v>1</v>
      </c>
      <c r="BT1024">
        <v>1</v>
      </c>
      <c r="BU1024">
        <v>1</v>
      </c>
      <c r="BV1024">
        <v>1</v>
      </c>
      <c r="BW1024">
        <v>1</v>
      </c>
      <c r="BX1024">
        <v>1</v>
      </c>
      <c r="BY1024" t="s">
        <v>3</v>
      </c>
      <c r="BZ1024">
        <v>128</v>
      </c>
      <c r="CA1024">
        <v>83</v>
      </c>
      <c r="CE1024">
        <v>0</v>
      </c>
      <c r="CF1024">
        <v>0</v>
      </c>
      <c r="CG1024">
        <v>0</v>
      </c>
      <c r="CM1024">
        <v>0</v>
      </c>
      <c r="CN1024" t="s">
        <v>954</v>
      </c>
      <c r="CO1024">
        <v>0</v>
      </c>
      <c r="CP1024">
        <f t="shared" si="916"/>
        <v>205.76</v>
      </c>
      <c r="CQ1024">
        <f t="shared" si="917"/>
        <v>577.76</v>
      </c>
      <c r="CR1024">
        <f t="shared" si="918"/>
        <v>161.38999999999999</v>
      </c>
      <c r="CS1024">
        <f t="shared" si="919"/>
        <v>14.12</v>
      </c>
      <c r="CT1024">
        <f t="shared" si="920"/>
        <v>975.51</v>
      </c>
      <c r="CU1024">
        <f t="shared" si="921"/>
        <v>0</v>
      </c>
      <c r="CV1024">
        <f t="shared" si="922"/>
        <v>111.61439999999999</v>
      </c>
      <c r="CW1024">
        <f t="shared" si="923"/>
        <v>1.1399999999999999</v>
      </c>
      <c r="CX1024">
        <f t="shared" si="924"/>
        <v>0</v>
      </c>
      <c r="CY1024">
        <f t="shared" si="925"/>
        <v>136.5625</v>
      </c>
      <c r="CZ1024">
        <f t="shared" si="926"/>
        <v>84.3125</v>
      </c>
      <c r="DC1024" t="s">
        <v>3</v>
      </c>
      <c r="DD1024" t="s">
        <v>3</v>
      </c>
      <c r="DE1024" t="s">
        <v>21</v>
      </c>
      <c r="DF1024" t="s">
        <v>21</v>
      </c>
      <c r="DG1024" t="s">
        <v>22</v>
      </c>
      <c r="DH1024" t="s">
        <v>3</v>
      </c>
      <c r="DI1024" t="s">
        <v>22</v>
      </c>
      <c r="DJ1024" t="s">
        <v>21</v>
      </c>
      <c r="DK1024" t="s">
        <v>3</v>
      </c>
      <c r="DL1024" t="s">
        <v>3</v>
      </c>
      <c r="DM1024" t="s">
        <v>3</v>
      </c>
      <c r="DN1024">
        <v>0</v>
      </c>
      <c r="DO1024">
        <v>0</v>
      </c>
      <c r="DP1024">
        <v>1</v>
      </c>
      <c r="DQ1024">
        <v>1</v>
      </c>
      <c r="DU1024">
        <v>1005</v>
      </c>
      <c r="DV1024" t="s">
        <v>433</v>
      </c>
      <c r="DW1024" t="s">
        <v>433</v>
      </c>
      <c r="DX1024">
        <v>100</v>
      </c>
      <c r="EE1024">
        <v>31102217</v>
      </c>
      <c r="EF1024">
        <v>2</v>
      </c>
      <c r="EG1024" t="s">
        <v>23</v>
      </c>
      <c r="EH1024">
        <v>0</v>
      </c>
      <c r="EI1024" t="s">
        <v>3</v>
      </c>
      <c r="EJ1024">
        <v>1</v>
      </c>
      <c r="EK1024">
        <v>20001</v>
      </c>
      <c r="EL1024" t="s">
        <v>24</v>
      </c>
      <c r="EM1024" t="s">
        <v>25</v>
      </c>
      <c r="EO1024" t="s">
        <v>26</v>
      </c>
      <c r="EQ1024">
        <v>0</v>
      </c>
      <c r="ER1024">
        <v>1392.24</v>
      </c>
      <c r="ES1024">
        <v>577.76</v>
      </c>
      <c r="ET1024">
        <v>107.59</v>
      </c>
      <c r="EU1024">
        <v>9.41</v>
      </c>
      <c r="EV1024">
        <v>706.89</v>
      </c>
      <c r="EW1024">
        <v>80.88</v>
      </c>
      <c r="EX1024">
        <v>0.76</v>
      </c>
      <c r="EY1024">
        <v>0</v>
      </c>
      <c r="FQ1024">
        <v>0</v>
      </c>
      <c r="FR1024">
        <f t="shared" si="927"/>
        <v>0</v>
      </c>
      <c r="FS1024">
        <v>0</v>
      </c>
      <c r="FT1024" t="s">
        <v>27</v>
      </c>
      <c r="FU1024" t="s">
        <v>28</v>
      </c>
      <c r="FX1024">
        <v>115.2</v>
      </c>
      <c r="FY1024">
        <v>70.55</v>
      </c>
      <c r="GA1024" t="s">
        <v>3</v>
      </c>
      <c r="GD1024">
        <v>1</v>
      </c>
      <c r="GF1024">
        <v>1852176229</v>
      </c>
      <c r="GG1024">
        <v>2</v>
      </c>
      <c r="GH1024">
        <v>1</v>
      </c>
      <c r="GI1024">
        <v>-2</v>
      </c>
      <c r="GJ1024">
        <v>0</v>
      </c>
      <c r="GK1024">
        <v>0</v>
      </c>
      <c r="GL1024">
        <f t="shared" si="928"/>
        <v>0</v>
      </c>
      <c r="GM1024">
        <f t="shared" si="929"/>
        <v>426.63</v>
      </c>
      <c r="GN1024">
        <f t="shared" si="930"/>
        <v>426.63</v>
      </c>
      <c r="GO1024">
        <f t="shared" si="931"/>
        <v>0</v>
      </c>
      <c r="GP1024">
        <f t="shared" si="932"/>
        <v>0</v>
      </c>
      <c r="GR1024">
        <v>0</v>
      </c>
      <c r="GS1024">
        <v>3</v>
      </c>
      <c r="GT1024">
        <v>0</v>
      </c>
      <c r="GU1024" t="s">
        <v>3</v>
      </c>
      <c r="GV1024">
        <f t="shared" si="933"/>
        <v>0</v>
      </c>
      <c r="GW1024">
        <v>1</v>
      </c>
      <c r="GX1024">
        <f t="shared" si="934"/>
        <v>0</v>
      </c>
      <c r="HA1024">
        <v>0</v>
      </c>
      <c r="HB1024">
        <v>0</v>
      </c>
      <c r="HC1024">
        <f t="shared" si="935"/>
        <v>0</v>
      </c>
      <c r="IK1024">
        <v>0</v>
      </c>
    </row>
    <row r="1025" spans="1:255">
      <c r="A1025" s="2">
        <v>17</v>
      </c>
      <c r="B1025" s="2">
        <v>1</v>
      </c>
      <c r="C1025" s="2"/>
      <c r="D1025" s="2"/>
      <c r="E1025" s="2" t="s">
        <v>506</v>
      </c>
      <c r="F1025" s="2" t="s">
        <v>478</v>
      </c>
      <c r="G1025" s="2" t="s">
        <v>479</v>
      </c>
      <c r="H1025" s="2" t="s">
        <v>47</v>
      </c>
      <c r="I1025" s="2">
        <v>12</v>
      </c>
      <c r="J1025" s="2">
        <v>0</v>
      </c>
      <c r="K1025" s="2"/>
      <c r="L1025" s="2"/>
      <c r="M1025" s="2"/>
      <c r="N1025" s="2"/>
      <c r="O1025" s="2">
        <f t="shared" si="901"/>
        <v>2055</v>
      </c>
      <c r="P1025" s="2">
        <f t="shared" si="902"/>
        <v>2055</v>
      </c>
      <c r="Q1025" s="2">
        <f t="shared" si="903"/>
        <v>0</v>
      </c>
      <c r="R1025" s="2">
        <f t="shared" si="904"/>
        <v>0</v>
      </c>
      <c r="S1025" s="2">
        <f t="shared" si="905"/>
        <v>0</v>
      </c>
      <c r="T1025" s="2">
        <f t="shared" si="906"/>
        <v>0</v>
      </c>
      <c r="U1025" s="2">
        <f t="shared" si="907"/>
        <v>0</v>
      </c>
      <c r="V1025" s="2">
        <f t="shared" si="908"/>
        <v>0</v>
      </c>
      <c r="W1025" s="2">
        <f t="shared" si="909"/>
        <v>0</v>
      </c>
      <c r="X1025" s="2">
        <f t="shared" si="910"/>
        <v>0</v>
      </c>
      <c r="Y1025" s="2">
        <f t="shared" si="911"/>
        <v>0</v>
      </c>
      <c r="Z1025" s="2"/>
      <c r="AA1025" s="2">
        <v>33304975</v>
      </c>
      <c r="AB1025" s="2">
        <f t="shared" si="912"/>
        <v>171.25</v>
      </c>
      <c r="AC1025" s="2">
        <f t="shared" si="913"/>
        <v>171.25</v>
      </c>
      <c r="AD1025" s="2">
        <f>ROUND((((ET1025)-(EU1025))+AE1025),2)</f>
        <v>0</v>
      </c>
      <c r="AE1025" s="2">
        <f>ROUND((EU1025),2)</f>
        <v>0</v>
      </c>
      <c r="AF1025" s="2">
        <f>ROUND((EV1025),2)</f>
        <v>0</v>
      </c>
      <c r="AG1025" s="2">
        <f t="shared" si="914"/>
        <v>0</v>
      </c>
      <c r="AH1025" s="2">
        <f>(EW1025)</f>
        <v>0</v>
      </c>
      <c r="AI1025" s="2">
        <f>(EX1025)</f>
        <v>0</v>
      </c>
      <c r="AJ1025" s="2">
        <f t="shared" si="915"/>
        <v>0</v>
      </c>
      <c r="AK1025" s="2">
        <v>171.25</v>
      </c>
      <c r="AL1025" s="2">
        <v>171.25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1</v>
      </c>
      <c r="AW1025" s="2">
        <v>1</v>
      </c>
      <c r="AX1025" s="2"/>
      <c r="AY1025" s="2"/>
      <c r="AZ1025" s="2">
        <v>1</v>
      </c>
      <c r="BA1025" s="2">
        <v>1</v>
      </c>
      <c r="BB1025" s="2">
        <v>1</v>
      </c>
      <c r="BC1025" s="2">
        <v>1</v>
      </c>
      <c r="BD1025" s="2" t="s">
        <v>3</v>
      </c>
      <c r="BE1025" s="2" t="s">
        <v>3</v>
      </c>
      <c r="BF1025" s="2" t="s">
        <v>3</v>
      </c>
      <c r="BG1025" s="2" t="s">
        <v>3</v>
      </c>
      <c r="BH1025" s="2">
        <v>3</v>
      </c>
      <c r="BI1025" s="2">
        <v>1</v>
      </c>
      <c r="BJ1025" s="2" t="s">
        <v>480</v>
      </c>
      <c r="BK1025" s="2"/>
      <c r="BL1025" s="2"/>
      <c r="BM1025" s="2">
        <v>500001</v>
      </c>
      <c r="BN1025" s="2">
        <v>0</v>
      </c>
      <c r="BO1025" s="2" t="s">
        <v>3</v>
      </c>
      <c r="BP1025" s="2">
        <v>0</v>
      </c>
      <c r="BQ1025" s="2">
        <v>8</v>
      </c>
      <c r="BR1025" s="2">
        <v>0</v>
      </c>
      <c r="BS1025" s="2">
        <v>1</v>
      </c>
      <c r="BT1025" s="2">
        <v>1</v>
      </c>
      <c r="BU1025" s="2">
        <v>1</v>
      </c>
      <c r="BV1025" s="2">
        <v>1</v>
      </c>
      <c r="BW1025" s="2">
        <v>1</v>
      </c>
      <c r="BX1025" s="2">
        <v>1</v>
      </c>
      <c r="BY1025" s="2" t="s">
        <v>3</v>
      </c>
      <c r="BZ1025" s="2">
        <v>0</v>
      </c>
      <c r="CA1025" s="2">
        <v>0</v>
      </c>
      <c r="CB1025" s="2"/>
      <c r="CC1025" s="2"/>
      <c r="CD1025" s="2"/>
      <c r="CE1025" s="2">
        <v>0</v>
      </c>
      <c r="CF1025" s="2">
        <v>0</v>
      </c>
      <c r="CG1025" s="2">
        <v>0</v>
      </c>
      <c r="CH1025" s="2"/>
      <c r="CI1025" s="2"/>
      <c r="CJ1025" s="2"/>
      <c r="CK1025" s="2"/>
      <c r="CL1025" s="2"/>
      <c r="CM1025" s="2">
        <v>0</v>
      </c>
      <c r="CN1025" s="2" t="s">
        <v>3</v>
      </c>
      <c r="CO1025" s="2">
        <v>0</v>
      </c>
      <c r="CP1025" s="2">
        <f t="shared" si="916"/>
        <v>2055</v>
      </c>
      <c r="CQ1025" s="2">
        <f t="shared" si="917"/>
        <v>171.25</v>
      </c>
      <c r="CR1025" s="2">
        <f t="shared" si="918"/>
        <v>0</v>
      </c>
      <c r="CS1025" s="2">
        <f t="shared" si="919"/>
        <v>0</v>
      </c>
      <c r="CT1025" s="2">
        <f t="shared" si="920"/>
        <v>0</v>
      </c>
      <c r="CU1025" s="2">
        <f t="shared" si="921"/>
        <v>0</v>
      </c>
      <c r="CV1025" s="2">
        <f t="shared" si="922"/>
        <v>0</v>
      </c>
      <c r="CW1025" s="2">
        <f t="shared" si="923"/>
        <v>0</v>
      </c>
      <c r="CX1025" s="2">
        <f t="shared" si="924"/>
        <v>0</v>
      </c>
      <c r="CY1025" s="2">
        <f t="shared" si="925"/>
        <v>0</v>
      </c>
      <c r="CZ1025" s="2">
        <f t="shared" si="926"/>
        <v>0</v>
      </c>
      <c r="DA1025" s="2"/>
      <c r="DB1025" s="2"/>
      <c r="DC1025" s="2" t="s">
        <v>3</v>
      </c>
      <c r="DD1025" s="2" t="s">
        <v>3</v>
      </c>
      <c r="DE1025" s="2" t="s">
        <v>3</v>
      </c>
      <c r="DF1025" s="2" t="s">
        <v>3</v>
      </c>
      <c r="DG1025" s="2" t="s">
        <v>3</v>
      </c>
      <c r="DH1025" s="2" t="s">
        <v>3</v>
      </c>
      <c r="DI1025" s="2" t="s">
        <v>3</v>
      </c>
      <c r="DJ1025" s="2" t="s">
        <v>3</v>
      </c>
      <c r="DK1025" s="2" t="s">
        <v>3</v>
      </c>
      <c r="DL1025" s="2" t="s">
        <v>3</v>
      </c>
      <c r="DM1025" s="2" t="s">
        <v>3</v>
      </c>
      <c r="DN1025" s="2">
        <v>0</v>
      </c>
      <c r="DO1025" s="2">
        <v>0</v>
      </c>
      <c r="DP1025" s="2">
        <v>1</v>
      </c>
      <c r="DQ1025" s="2">
        <v>1</v>
      </c>
      <c r="DR1025" s="2"/>
      <c r="DS1025" s="2"/>
      <c r="DT1025" s="2"/>
      <c r="DU1025" s="2">
        <v>1005</v>
      </c>
      <c r="DV1025" s="2" t="s">
        <v>47</v>
      </c>
      <c r="DW1025" s="2" t="s">
        <v>47</v>
      </c>
      <c r="DX1025" s="2">
        <v>1</v>
      </c>
      <c r="DY1025" s="2"/>
      <c r="DZ1025" s="2"/>
      <c r="EA1025" s="2"/>
      <c r="EB1025" s="2"/>
      <c r="EC1025" s="2"/>
      <c r="ED1025" s="2"/>
      <c r="EE1025" s="2">
        <v>31102119</v>
      </c>
      <c r="EF1025" s="2">
        <v>8</v>
      </c>
      <c r="EG1025" s="2" t="s">
        <v>34</v>
      </c>
      <c r="EH1025" s="2">
        <v>0</v>
      </c>
      <c r="EI1025" s="2" t="s">
        <v>3</v>
      </c>
      <c r="EJ1025" s="2">
        <v>1</v>
      </c>
      <c r="EK1025" s="2">
        <v>500001</v>
      </c>
      <c r="EL1025" s="2" t="s">
        <v>35</v>
      </c>
      <c r="EM1025" s="2" t="s">
        <v>36</v>
      </c>
      <c r="EN1025" s="2"/>
      <c r="EO1025" s="2" t="s">
        <v>3</v>
      </c>
      <c r="EP1025" s="2"/>
      <c r="EQ1025" s="2">
        <v>0</v>
      </c>
      <c r="ER1025" s="2">
        <v>171.25</v>
      </c>
      <c r="ES1025" s="2">
        <v>171.25</v>
      </c>
      <c r="ET1025" s="2">
        <v>0</v>
      </c>
      <c r="EU1025" s="2">
        <v>0</v>
      </c>
      <c r="EV1025" s="2">
        <v>0</v>
      </c>
      <c r="EW1025" s="2">
        <v>0</v>
      </c>
      <c r="EX1025" s="2">
        <v>0</v>
      </c>
      <c r="EY1025" s="2">
        <v>0</v>
      </c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>
        <v>0</v>
      </c>
      <c r="FR1025" s="2">
        <f t="shared" si="927"/>
        <v>0</v>
      </c>
      <c r="FS1025" s="2">
        <v>0</v>
      </c>
      <c r="FT1025" s="2"/>
      <c r="FU1025" s="2"/>
      <c r="FV1025" s="2"/>
      <c r="FW1025" s="2"/>
      <c r="FX1025" s="2">
        <v>0</v>
      </c>
      <c r="FY1025" s="2">
        <v>0</v>
      </c>
      <c r="FZ1025" s="2"/>
      <c r="GA1025" s="2" t="s">
        <v>3</v>
      </c>
      <c r="GB1025" s="2"/>
      <c r="GC1025" s="2"/>
      <c r="GD1025" s="2">
        <v>1</v>
      </c>
      <c r="GE1025" s="2"/>
      <c r="GF1025" s="2">
        <v>1920270359</v>
      </c>
      <c r="GG1025" s="2">
        <v>2</v>
      </c>
      <c r="GH1025" s="2">
        <v>1</v>
      </c>
      <c r="GI1025" s="2">
        <v>-2</v>
      </c>
      <c r="GJ1025" s="2">
        <v>0</v>
      </c>
      <c r="GK1025" s="2">
        <v>0</v>
      </c>
      <c r="GL1025" s="2">
        <f t="shared" si="928"/>
        <v>0</v>
      </c>
      <c r="GM1025" s="2">
        <f t="shared" si="929"/>
        <v>2055</v>
      </c>
      <c r="GN1025" s="2">
        <f t="shared" si="930"/>
        <v>2055</v>
      </c>
      <c r="GO1025" s="2">
        <f t="shared" si="931"/>
        <v>0</v>
      </c>
      <c r="GP1025" s="2">
        <f t="shared" si="932"/>
        <v>0</v>
      </c>
      <c r="GQ1025" s="2"/>
      <c r="GR1025" s="2">
        <v>0</v>
      </c>
      <c r="GS1025" s="2">
        <v>3</v>
      </c>
      <c r="GT1025" s="2">
        <v>0</v>
      </c>
      <c r="GU1025" s="2" t="s">
        <v>3</v>
      </c>
      <c r="GV1025" s="2">
        <f t="shared" si="933"/>
        <v>0</v>
      </c>
      <c r="GW1025" s="2">
        <v>1</v>
      </c>
      <c r="GX1025" s="2">
        <f t="shared" si="934"/>
        <v>0</v>
      </c>
      <c r="GY1025" s="2"/>
      <c r="GZ1025" s="2"/>
      <c r="HA1025" s="2">
        <v>0</v>
      </c>
      <c r="HB1025" s="2">
        <v>0</v>
      </c>
      <c r="HC1025" s="2">
        <f t="shared" si="935"/>
        <v>0</v>
      </c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>
        <v>0</v>
      </c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</row>
    <row r="1026" spans="1:255">
      <c r="A1026">
        <v>17</v>
      </c>
      <c r="B1026">
        <v>1</v>
      </c>
      <c r="E1026" t="s">
        <v>506</v>
      </c>
      <c r="F1026" t="s">
        <v>478</v>
      </c>
      <c r="G1026" t="s">
        <v>479</v>
      </c>
      <c r="H1026" t="s">
        <v>47</v>
      </c>
      <c r="I1026">
        <v>12</v>
      </c>
      <c r="J1026">
        <v>0</v>
      </c>
      <c r="O1026">
        <f t="shared" si="901"/>
        <v>2055</v>
      </c>
      <c r="P1026">
        <f t="shared" si="902"/>
        <v>2055</v>
      </c>
      <c r="Q1026">
        <f t="shared" si="903"/>
        <v>0</v>
      </c>
      <c r="R1026">
        <f t="shared" si="904"/>
        <v>0</v>
      </c>
      <c r="S1026">
        <f t="shared" si="905"/>
        <v>0</v>
      </c>
      <c r="T1026">
        <f t="shared" si="906"/>
        <v>0</v>
      </c>
      <c r="U1026">
        <f t="shared" si="907"/>
        <v>0</v>
      </c>
      <c r="V1026">
        <f t="shared" si="908"/>
        <v>0</v>
      </c>
      <c r="W1026">
        <f t="shared" si="909"/>
        <v>0</v>
      </c>
      <c r="X1026">
        <f t="shared" si="910"/>
        <v>0</v>
      </c>
      <c r="Y1026">
        <f t="shared" si="911"/>
        <v>0</v>
      </c>
      <c r="AA1026">
        <v>33304960</v>
      </c>
      <c r="AB1026">
        <f t="shared" si="912"/>
        <v>171.25</v>
      </c>
      <c r="AC1026">
        <f t="shared" si="913"/>
        <v>171.25</v>
      </c>
      <c r="AD1026">
        <f>ROUND((((ET1026)-(EU1026))+AE1026),2)</f>
        <v>0</v>
      </c>
      <c r="AE1026">
        <f>ROUND((EU1026),2)</f>
        <v>0</v>
      </c>
      <c r="AF1026">
        <f>ROUND((EV1026),2)</f>
        <v>0</v>
      </c>
      <c r="AG1026">
        <f t="shared" si="914"/>
        <v>0</v>
      </c>
      <c r="AH1026">
        <f>(EW1026)</f>
        <v>0</v>
      </c>
      <c r="AI1026">
        <f>(EX1026)</f>
        <v>0</v>
      </c>
      <c r="AJ1026">
        <f t="shared" si="915"/>
        <v>0</v>
      </c>
      <c r="AK1026">
        <v>171.25</v>
      </c>
      <c r="AL1026">
        <v>171.25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1</v>
      </c>
      <c r="AW1026">
        <v>1</v>
      </c>
      <c r="AZ1026">
        <v>1</v>
      </c>
      <c r="BA1026">
        <v>1</v>
      </c>
      <c r="BB1026">
        <v>1</v>
      </c>
      <c r="BC1026">
        <v>1</v>
      </c>
      <c r="BD1026" t="s">
        <v>3</v>
      </c>
      <c r="BE1026" t="s">
        <v>3</v>
      </c>
      <c r="BF1026" t="s">
        <v>3</v>
      </c>
      <c r="BG1026" t="s">
        <v>3</v>
      </c>
      <c r="BH1026">
        <v>3</v>
      </c>
      <c r="BI1026">
        <v>1</v>
      </c>
      <c r="BJ1026" t="s">
        <v>480</v>
      </c>
      <c r="BM1026">
        <v>500001</v>
      </c>
      <c r="BN1026">
        <v>0</v>
      </c>
      <c r="BO1026" t="s">
        <v>3</v>
      </c>
      <c r="BP1026">
        <v>0</v>
      </c>
      <c r="BQ1026">
        <v>8</v>
      </c>
      <c r="BR1026">
        <v>0</v>
      </c>
      <c r="BS1026">
        <v>1</v>
      </c>
      <c r="BT1026">
        <v>1</v>
      </c>
      <c r="BU1026">
        <v>1</v>
      </c>
      <c r="BV1026">
        <v>1</v>
      </c>
      <c r="BW1026">
        <v>1</v>
      </c>
      <c r="BX1026">
        <v>1</v>
      </c>
      <c r="BY1026" t="s">
        <v>3</v>
      </c>
      <c r="BZ1026">
        <v>0</v>
      </c>
      <c r="CA1026">
        <v>0</v>
      </c>
      <c r="CE1026">
        <v>0</v>
      </c>
      <c r="CF1026">
        <v>0</v>
      </c>
      <c r="CG1026">
        <v>0</v>
      </c>
      <c r="CM1026">
        <v>0</v>
      </c>
      <c r="CN1026" t="s">
        <v>3</v>
      </c>
      <c r="CO1026">
        <v>0</v>
      </c>
      <c r="CP1026">
        <f t="shared" si="916"/>
        <v>2055</v>
      </c>
      <c r="CQ1026">
        <f t="shared" si="917"/>
        <v>171.25</v>
      </c>
      <c r="CR1026">
        <f t="shared" si="918"/>
        <v>0</v>
      </c>
      <c r="CS1026">
        <f t="shared" si="919"/>
        <v>0</v>
      </c>
      <c r="CT1026">
        <f t="shared" si="920"/>
        <v>0</v>
      </c>
      <c r="CU1026">
        <f t="shared" si="921"/>
        <v>0</v>
      </c>
      <c r="CV1026">
        <f t="shared" si="922"/>
        <v>0</v>
      </c>
      <c r="CW1026">
        <f t="shared" si="923"/>
        <v>0</v>
      </c>
      <c r="CX1026">
        <f t="shared" si="924"/>
        <v>0</v>
      </c>
      <c r="CY1026">
        <f t="shared" si="925"/>
        <v>0</v>
      </c>
      <c r="CZ1026">
        <f t="shared" si="926"/>
        <v>0</v>
      </c>
      <c r="DC1026" t="s">
        <v>3</v>
      </c>
      <c r="DD1026" t="s">
        <v>3</v>
      </c>
      <c r="DE1026" t="s">
        <v>3</v>
      </c>
      <c r="DF1026" t="s">
        <v>3</v>
      </c>
      <c r="DG1026" t="s">
        <v>3</v>
      </c>
      <c r="DH1026" t="s">
        <v>3</v>
      </c>
      <c r="DI1026" t="s">
        <v>3</v>
      </c>
      <c r="DJ1026" t="s">
        <v>3</v>
      </c>
      <c r="DK1026" t="s">
        <v>3</v>
      </c>
      <c r="DL1026" t="s">
        <v>3</v>
      </c>
      <c r="DM1026" t="s">
        <v>3</v>
      </c>
      <c r="DN1026">
        <v>0</v>
      </c>
      <c r="DO1026">
        <v>0</v>
      </c>
      <c r="DP1026">
        <v>1</v>
      </c>
      <c r="DQ1026">
        <v>1</v>
      </c>
      <c r="DU1026">
        <v>1005</v>
      </c>
      <c r="DV1026" t="s">
        <v>47</v>
      </c>
      <c r="DW1026" t="s">
        <v>47</v>
      </c>
      <c r="DX1026">
        <v>1</v>
      </c>
      <c r="EE1026">
        <v>31102119</v>
      </c>
      <c r="EF1026">
        <v>8</v>
      </c>
      <c r="EG1026" t="s">
        <v>34</v>
      </c>
      <c r="EH1026">
        <v>0</v>
      </c>
      <c r="EI1026" t="s">
        <v>3</v>
      </c>
      <c r="EJ1026">
        <v>1</v>
      </c>
      <c r="EK1026">
        <v>500001</v>
      </c>
      <c r="EL1026" t="s">
        <v>35</v>
      </c>
      <c r="EM1026" t="s">
        <v>36</v>
      </c>
      <c r="EO1026" t="s">
        <v>3</v>
      </c>
      <c r="EQ1026">
        <v>0</v>
      </c>
      <c r="ER1026">
        <v>171.25</v>
      </c>
      <c r="ES1026">
        <v>171.25</v>
      </c>
      <c r="ET1026">
        <v>0</v>
      </c>
      <c r="EU1026">
        <v>0</v>
      </c>
      <c r="EV1026">
        <v>0</v>
      </c>
      <c r="EW1026">
        <v>0</v>
      </c>
      <c r="EX1026">
        <v>0</v>
      </c>
      <c r="EY1026">
        <v>0</v>
      </c>
      <c r="FQ1026">
        <v>0</v>
      </c>
      <c r="FR1026">
        <f t="shared" si="927"/>
        <v>0</v>
      </c>
      <c r="FS1026">
        <v>0</v>
      </c>
      <c r="FX1026">
        <v>0</v>
      </c>
      <c r="FY1026">
        <v>0</v>
      </c>
      <c r="GA1026" t="s">
        <v>3</v>
      </c>
      <c r="GD1026">
        <v>1</v>
      </c>
      <c r="GF1026">
        <v>1920270359</v>
      </c>
      <c r="GG1026">
        <v>2</v>
      </c>
      <c r="GH1026">
        <v>1</v>
      </c>
      <c r="GI1026">
        <v>-2</v>
      </c>
      <c r="GJ1026">
        <v>0</v>
      </c>
      <c r="GK1026">
        <v>0</v>
      </c>
      <c r="GL1026">
        <f t="shared" si="928"/>
        <v>0</v>
      </c>
      <c r="GM1026">
        <f t="shared" si="929"/>
        <v>2055</v>
      </c>
      <c r="GN1026">
        <f t="shared" si="930"/>
        <v>2055</v>
      </c>
      <c r="GO1026">
        <f t="shared" si="931"/>
        <v>0</v>
      </c>
      <c r="GP1026">
        <f t="shared" si="932"/>
        <v>0</v>
      </c>
      <c r="GR1026">
        <v>0</v>
      </c>
      <c r="GS1026">
        <v>3</v>
      </c>
      <c r="GT1026">
        <v>0</v>
      </c>
      <c r="GU1026" t="s">
        <v>3</v>
      </c>
      <c r="GV1026">
        <f t="shared" si="933"/>
        <v>0</v>
      </c>
      <c r="GW1026">
        <v>1</v>
      </c>
      <c r="GX1026">
        <f t="shared" si="934"/>
        <v>0</v>
      </c>
      <c r="HA1026">
        <v>0</v>
      </c>
      <c r="HB1026">
        <v>0</v>
      </c>
      <c r="HC1026">
        <f t="shared" si="935"/>
        <v>0</v>
      </c>
      <c r="IK1026">
        <v>0</v>
      </c>
    </row>
    <row r="1027" spans="1:255">
      <c r="A1027" s="2">
        <v>17</v>
      </c>
      <c r="B1027" s="2">
        <v>1</v>
      </c>
      <c r="C1027" s="2">
        <f>ROW(SmtRes!A1025)</f>
        <v>1025</v>
      </c>
      <c r="D1027" s="2">
        <f>ROW(EtalonRes!A1220)</f>
        <v>1220</v>
      </c>
      <c r="E1027" s="2" t="s">
        <v>507</v>
      </c>
      <c r="F1027" s="2" t="s">
        <v>450</v>
      </c>
      <c r="G1027" s="2" t="s">
        <v>451</v>
      </c>
      <c r="H1027" s="2" t="s">
        <v>433</v>
      </c>
      <c r="I1027" s="2">
        <f>ROUND((3.14*0.8*2)/100,9)</f>
        <v>5.024E-2</v>
      </c>
      <c r="J1027" s="2">
        <v>0</v>
      </c>
      <c r="K1027" s="2"/>
      <c r="L1027" s="2"/>
      <c r="M1027" s="2"/>
      <c r="N1027" s="2"/>
      <c r="O1027" s="2">
        <f t="shared" si="901"/>
        <v>85.67</v>
      </c>
      <c r="P1027" s="2">
        <f t="shared" si="902"/>
        <v>29.03</v>
      </c>
      <c r="Q1027" s="2">
        <f t="shared" si="903"/>
        <v>7.63</v>
      </c>
      <c r="R1027" s="2">
        <f t="shared" si="904"/>
        <v>0.64</v>
      </c>
      <c r="S1027" s="2">
        <f t="shared" si="905"/>
        <v>49.01</v>
      </c>
      <c r="T1027" s="2">
        <f t="shared" si="906"/>
        <v>0</v>
      </c>
      <c r="U1027" s="2">
        <f t="shared" si="907"/>
        <v>5.6075074559999996</v>
      </c>
      <c r="V1027" s="2">
        <f t="shared" si="908"/>
        <v>5.1998399999999993E-2</v>
      </c>
      <c r="W1027" s="2">
        <f t="shared" si="909"/>
        <v>0</v>
      </c>
      <c r="X1027" s="2">
        <f t="shared" si="910"/>
        <v>57.1</v>
      </c>
      <c r="Y1027" s="2">
        <f t="shared" si="911"/>
        <v>35.25</v>
      </c>
      <c r="Z1027" s="2"/>
      <c r="AA1027" s="2">
        <v>33304975</v>
      </c>
      <c r="AB1027" s="2">
        <f t="shared" si="912"/>
        <v>1705.18</v>
      </c>
      <c r="AC1027" s="2">
        <f t="shared" si="913"/>
        <v>577.76</v>
      </c>
      <c r="AD1027" s="2">
        <f>ROUND((((((ET1027*1.2)*1.25))-(((EU1027*1.2)*1.25)))+AE1027),2)</f>
        <v>151.91</v>
      </c>
      <c r="AE1027" s="2">
        <f>ROUND((((EU1027*1.2)*1.25)),2)</f>
        <v>12.81</v>
      </c>
      <c r="AF1027" s="2">
        <f>ROUND((((EV1027*1.2)*1.15)),2)</f>
        <v>975.51</v>
      </c>
      <c r="AG1027" s="2">
        <f t="shared" si="914"/>
        <v>0</v>
      </c>
      <c r="AH1027" s="2">
        <f>(((EW1027*1.2)*1.15))</f>
        <v>111.61439999999999</v>
      </c>
      <c r="AI1027" s="2">
        <f>(((EX1027*1.2)*1.25))</f>
        <v>1.0349999999999999</v>
      </c>
      <c r="AJ1027" s="2">
        <f t="shared" si="915"/>
        <v>0</v>
      </c>
      <c r="AK1027" s="2">
        <v>1385.92</v>
      </c>
      <c r="AL1027" s="2">
        <v>577.76</v>
      </c>
      <c r="AM1027" s="2">
        <v>101.27</v>
      </c>
      <c r="AN1027" s="2">
        <v>8.5399999999999991</v>
      </c>
      <c r="AO1027" s="2">
        <v>706.89</v>
      </c>
      <c r="AP1027" s="2">
        <v>0</v>
      </c>
      <c r="AQ1027" s="2">
        <v>80.88</v>
      </c>
      <c r="AR1027" s="2">
        <v>0.69</v>
      </c>
      <c r="AS1027" s="2">
        <v>0</v>
      </c>
      <c r="AT1027" s="2">
        <v>115</v>
      </c>
      <c r="AU1027" s="2">
        <v>71</v>
      </c>
      <c r="AV1027" s="2">
        <v>1</v>
      </c>
      <c r="AW1027" s="2">
        <v>1</v>
      </c>
      <c r="AX1027" s="2"/>
      <c r="AY1027" s="2"/>
      <c r="AZ1027" s="2">
        <v>1</v>
      </c>
      <c r="BA1027" s="2">
        <v>1</v>
      </c>
      <c r="BB1027" s="2">
        <v>1</v>
      </c>
      <c r="BC1027" s="2">
        <v>1</v>
      </c>
      <c r="BD1027" s="2" t="s">
        <v>3</v>
      </c>
      <c r="BE1027" s="2" t="s">
        <v>3</v>
      </c>
      <c r="BF1027" s="2" t="s">
        <v>3</v>
      </c>
      <c r="BG1027" s="2" t="s">
        <v>3</v>
      </c>
      <c r="BH1027" s="2">
        <v>0</v>
      </c>
      <c r="BI1027" s="2">
        <v>1</v>
      </c>
      <c r="BJ1027" s="2" t="s">
        <v>452</v>
      </c>
      <c r="BK1027" s="2"/>
      <c r="BL1027" s="2"/>
      <c r="BM1027" s="2">
        <v>20001</v>
      </c>
      <c r="BN1027" s="2">
        <v>0</v>
      </c>
      <c r="BO1027" s="2" t="s">
        <v>3</v>
      </c>
      <c r="BP1027" s="2">
        <v>0</v>
      </c>
      <c r="BQ1027" s="2">
        <v>2</v>
      </c>
      <c r="BR1027" s="2">
        <v>0</v>
      </c>
      <c r="BS1027" s="2">
        <v>1</v>
      </c>
      <c r="BT1027" s="2">
        <v>1</v>
      </c>
      <c r="BU1027" s="2">
        <v>1</v>
      </c>
      <c r="BV1027" s="2">
        <v>1</v>
      </c>
      <c r="BW1027" s="2">
        <v>1</v>
      </c>
      <c r="BX1027" s="2">
        <v>1</v>
      </c>
      <c r="BY1027" s="2" t="s">
        <v>3</v>
      </c>
      <c r="BZ1027" s="2">
        <v>128</v>
      </c>
      <c r="CA1027" s="2">
        <v>83</v>
      </c>
      <c r="CB1027" s="2"/>
      <c r="CC1027" s="2"/>
      <c r="CD1027" s="2"/>
      <c r="CE1027" s="2">
        <v>0</v>
      </c>
      <c r="CF1027" s="2">
        <v>0</v>
      </c>
      <c r="CG1027" s="2">
        <v>0</v>
      </c>
      <c r="CH1027" s="2"/>
      <c r="CI1027" s="2"/>
      <c r="CJ1027" s="2"/>
      <c r="CK1027" s="2"/>
      <c r="CL1027" s="2"/>
      <c r="CM1027" s="2">
        <v>0</v>
      </c>
      <c r="CN1027" s="2" t="s">
        <v>954</v>
      </c>
      <c r="CO1027" s="2">
        <v>0</v>
      </c>
      <c r="CP1027" s="2">
        <f t="shared" si="916"/>
        <v>85.67</v>
      </c>
      <c r="CQ1027" s="2">
        <f t="shared" si="917"/>
        <v>577.76</v>
      </c>
      <c r="CR1027" s="2">
        <f t="shared" si="918"/>
        <v>151.91</v>
      </c>
      <c r="CS1027" s="2">
        <f t="shared" si="919"/>
        <v>12.81</v>
      </c>
      <c r="CT1027" s="2">
        <f t="shared" si="920"/>
        <v>975.51</v>
      </c>
      <c r="CU1027" s="2">
        <f t="shared" si="921"/>
        <v>0</v>
      </c>
      <c r="CV1027" s="2">
        <f t="shared" si="922"/>
        <v>111.61439999999999</v>
      </c>
      <c r="CW1027" s="2">
        <f t="shared" si="923"/>
        <v>1.0349999999999999</v>
      </c>
      <c r="CX1027" s="2">
        <f t="shared" si="924"/>
        <v>0</v>
      </c>
      <c r="CY1027" s="2">
        <f t="shared" si="925"/>
        <v>57.097499999999997</v>
      </c>
      <c r="CZ1027" s="2">
        <f t="shared" si="926"/>
        <v>35.2515</v>
      </c>
      <c r="DA1027" s="2"/>
      <c r="DB1027" s="2"/>
      <c r="DC1027" s="2" t="s">
        <v>3</v>
      </c>
      <c r="DD1027" s="2" t="s">
        <v>3</v>
      </c>
      <c r="DE1027" s="2" t="s">
        <v>21</v>
      </c>
      <c r="DF1027" s="2" t="s">
        <v>21</v>
      </c>
      <c r="DG1027" s="2" t="s">
        <v>22</v>
      </c>
      <c r="DH1027" s="2" t="s">
        <v>3</v>
      </c>
      <c r="DI1027" s="2" t="s">
        <v>22</v>
      </c>
      <c r="DJ1027" s="2" t="s">
        <v>21</v>
      </c>
      <c r="DK1027" s="2" t="s">
        <v>3</v>
      </c>
      <c r="DL1027" s="2" t="s">
        <v>3</v>
      </c>
      <c r="DM1027" s="2" t="s">
        <v>3</v>
      </c>
      <c r="DN1027" s="2">
        <v>0</v>
      </c>
      <c r="DO1027" s="2">
        <v>0</v>
      </c>
      <c r="DP1027" s="2">
        <v>1</v>
      </c>
      <c r="DQ1027" s="2">
        <v>1</v>
      </c>
      <c r="DR1027" s="2"/>
      <c r="DS1027" s="2"/>
      <c r="DT1027" s="2"/>
      <c r="DU1027" s="2">
        <v>1005</v>
      </c>
      <c r="DV1027" s="2" t="s">
        <v>433</v>
      </c>
      <c r="DW1027" s="2" t="s">
        <v>433</v>
      </c>
      <c r="DX1027" s="2">
        <v>100</v>
      </c>
      <c r="DY1027" s="2"/>
      <c r="DZ1027" s="2"/>
      <c r="EA1027" s="2"/>
      <c r="EB1027" s="2"/>
      <c r="EC1027" s="2"/>
      <c r="ED1027" s="2"/>
      <c r="EE1027" s="2">
        <v>31102217</v>
      </c>
      <c r="EF1027" s="2">
        <v>2</v>
      </c>
      <c r="EG1027" s="2" t="s">
        <v>23</v>
      </c>
      <c r="EH1027" s="2">
        <v>0</v>
      </c>
      <c r="EI1027" s="2" t="s">
        <v>3</v>
      </c>
      <c r="EJ1027" s="2">
        <v>1</v>
      </c>
      <c r="EK1027" s="2">
        <v>20001</v>
      </c>
      <c r="EL1027" s="2" t="s">
        <v>24</v>
      </c>
      <c r="EM1027" s="2" t="s">
        <v>25</v>
      </c>
      <c r="EN1027" s="2"/>
      <c r="EO1027" s="2" t="s">
        <v>26</v>
      </c>
      <c r="EP1027" s="2"/>
      <c r="EQ1027" s="2">
        <v>0</v>
      </c>
      <c r="ER1027" s="2">
        <v>1385.92</v>
      </c>
      <c r="ES1027" s="2">
        <v>577.76</v>
      </c>
      <c r="ET1027" s="2">
        <v>101.27</v>
      </c>
      <c r="EU1027" s="2">
        <v>8.5399999999999991</v>
      </c>
      <c r="EV1027" s="2">
        <v>706.89</v>
      </c>
      <c r="EW1027" s="2">
        <v>80.88</v>
      </c>
      <c r="EX1027" s="2">
        <v>0.69</v>
      </c>
      <c r="EY1027" s="2">
        <v>0</v>
      </c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>
        <v>0</v>
      </c>
      <c r="FR1027" s="2">
        <f t="shared" si="927"/>
        <v>0</v>
      </c>
      <c r="FS1027" s="2">
        <v>0</v>
      </c>
      <c r="FT1027" s="2" t="s">
        <v>27</v>
      </c>
      <c r="FU1027" s="2" t="s">
        <v>28</v>
      </c>
      <c r="FV1027" s="2"/>
      <c r="FW1027" s="2"/>
      <c r="FX1027" s="2">
        <v>115.2</v>
      </c>
      <c r="FY1027" s="2">
        <v>70.55</v>
      </c>
      <c r="FZ1027" s="2"/>
      <c r="GA1027" s="2" t="s">
        <v>3</v>
      </c>
      <c r="GB1027" s="2"/>
      <c r="GC1027" s="2"/>
      <c r="GD1027" s="2">
        <v>1</v>
      </c>
      <c r="GE1027" s="2"/>
      <c r="GF1027" s="2">
        <v>-71840125</v>
      </c>
      <c r="GG1027" s="2">
        <v>2</v>
      </c>
      <c r="GH1027" s="2">
        <v>1</v>
      </c>
      <c r="GI1027" s="2">
        <v>-2</v>
      </c>
      <c r="GJ1027" s="2">
        <v>0</v>
      </c>
      <c r="GK1027" s="2">
        <v>0</v>
      </c>
      <c r="GL1027" s="2">
        <f t="shared" si="928"/>
        <v>0</v>
      </c>
      <c r="GM1027" s="2">
        <f t="shared" si="929"/>
        <v>178.02</v>
      </c>
      <c r="GN1027" s="2">
        <f t="shared" si="930"/>
        <v>178.02</v>
      </c>
      <c r="GO1027" s="2">
        <f t="shared" si="931"/>
        <v>0</v>
      </c>
      <c r="GP1027" s="2">
        <f t="shared" si="932"/>
        <v>0</v>
      </c>
      <c r="GQ1027" s="2"/>
      <c r="GR1027" s="2">
        <v>0</v>
      </c>
      <c r="GS1027" s="2">
        <v>3</v>
      </c>
      <c r="GT1027" s="2">
        <v>0</v>
      </c>
      <c r="GU1027" s="2" t="s">
        <v>3</v>
      </c>
      <c r="GV1027" s="2">
        <f t="shared" si="933"/>
        <v>0</v>
      </c>
      <c r="GW1027" s="2">
        <v>1</v>
      </c>
      <c r="GX1027" s="2">
        <f t="shared" si="934"/>
        <v>0</v>
      </c>
      <c r="GY1027" s="2"/>
      <c r="GZ1027" s="2"/>
      <c r="HA1027" s="2">
        <v>0</v>
      </c>
      <c r="HB1027" s="2">
        <v>0</v>
      </c>
      <c r="HC1027" s="2">
        <f t="shared" si="935"/>
        <v>0</v>
      </c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>
        <v>0</v>
      </c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</row>
    <row r="1028" spans="1:255">
      <c r="A1028">
        <v>17</v>
      </c>
      <c r="B1028">
        <v>1</v>
      </c>
      <c r="C1028">
        <f>ROW(SmtRes!A1036)</f>
        <v>1036</v>
      </c>
      <c r="D1028">
        <f>ROW(EtalonRes!A1236)</f>
        <v>1236</v>
      </c>
      <c r="E1028" t="s">
        <v>507</v>
      </c>
      <c r="F1028" t="s">
        <v>450</v>
      </c>
      <c r="G1028" t="s">
        <v>451</v>
      </c>
      <c r="H1028" t="s">
        <v>433</v>
      </c>
      <c r="I1028">
        <f>ROUND((3.14*0.8*2)/100,9)</f>
        <v>5.024E-2</v>
      </c>
      <c r="J1028">
        <v>0</v>
      </c>
      <c r="O1028">
        <f t="shared" si="901"/>
        <v>85.67</v>
      </c>
      <c r="P1028">
        <f t="shared" si="902"/>
        <v>29.03</v>
      </c>
      <c r="Q1028">
        <f t="shared" si="903"/>
        <v>7.63</v>
      </c>
      <c r="R1028">
        <f t="shared" si="904"/>
        <v>0.64</v>
      </c>
      <c r="S1028">
        <f t="shared" si="905"/>
        <v>49.01</v>
      </c>
      <c r="T1028">
        <f t="shared" si="906"/>
        <v>0</v>
      </c>
      <c r="U1028">
        <f t="shared" si="907"/>
        <v>5.6075074559999996</v>
      </c>
      <c r="V1028">
        <f t="shared" si="908"/>
        <v>5.1998399999999993E-2</v>
      </c>
      <c r="W1028">
        <f t="shared" si="909"/>
        <v>0</v>
      </c>
      <c r="X1028">
        <f t="shared" si="910"/>
        <v>57.1</v>
      </c>
      <c r="Y1028">
        <f t="shared" si="911"/>
        <v>35.25</v>
      </c>
      <c r="AA1028">
        <v>33304960</v>
      </c>
      <c r="AB1028">
        <f t="shared" si="912"/>
        <v>1705.18</v>
      </c>
      <c r="AC1028">
        <f t="shared" si="913"/>
        <v>577.76</v>
      </c>
      <c r="AD1028">
        <f>ROUND((((((ET1028*1.2)*1.25))-(((EU1028*1.2)*1.25)))+AE1028),2)</f>
        <v>151.91</v>
      </c>
      <c r="AE1028">
        <f>ROUND((((EU1028*1.2)*1.25)),2)</f>
        <v>12.81</v>
      </c>
      <c r="AF1028">
        <f>ROUND((((EV1028*1.2)*1.15)),2)</f>
        <v>975.51</v>
      </c>
      <c r="AG1028">
        <f t="shared" si="914"/>
        <v>0</v>
      </c>
      <c r="AH1028">
        <f>(((EW1028*1.2)*1.15))</f>
        <v>111.61439999999999</v>
      </c>
      <c r="AI1028">
        <f>(((EX1028*1.2)*1.25))</f>
        <v>1.0349999999999999</v>
      </c>
      <c r="AJ1028">
        <f t="shared" si="915"/>
        <v>0</v>
      </c>
      <c r="AK1028">
        <v>1385.92</v>
      </c>
      <c r="AL1028">
        <v>577.76</v>
      </c>
      <c r="AM1028">
        <v>101.27</v>
      </c>
      <c r="AN1028">
        <v>8.5399999999999991</v>
      </c>
      <c r="AO1028">
        <v>706.89</v>
      </c>
      <c r="AP1028">
        <v>0</v>
      </c>
      <c r="AQ1028">
        <v>80.88</v>
      </c>
      <c r="AR1028">
        <v>0.69</v>
      </c>
      <c r="AS1028">
        <v>0</v>
      </c>
      <c r="AT1028">
        <v>115</v>
      </c>
      <c r="AU1028">
        <v>71</v>
      </c>
      <c r="AV1028">
        <v>1</v>
      </c>
      <c r="AW1028">
        <v>1</v>
      </c>
      <c r="AZ1028">
        <v>1</v>
      </c>
      <c r="BA1028">
        <v>1</v>
      </c>
      <c r="BB1028">
        <v>1</v>
      </c>
      <c r="BC1028">
        <v>1</v>
      </c>
      <c r="BD1028" t="s">
        <v>3</v>
      </c>
      <c r="BE1028" t="s">
        <v>3</v>
      </c>
      <c r="BF1028" t="s">
        <v>3</v>
      </c>
      <c r="BG1028" t="s">
        <v>3</v>
      </c>
      <c r="BH1028">
        <v>0</v>
      </c>
      <c r="BI1028">
        <v>1</v>
      </c>
      <c r="BJ1028" t="s">
        <v>452</v>
      </c>
      <c r="BM1028">
        <v>20001</v>
      </c>
      <c r="BN1028">
        <v>0</v>
      </c>
      <c r="BO1028" t="s">
        <v>3</v>
      </c>
      <c r="BP1028">
        <v>0</v>
      </c>
      <c r="BQ1028">
        <v>2</v>
      </c>
      <c r="BR1028">
        <v>0</v>
      </c>
      <c r="BS1028">
        <v>1</v>
      </c>
      <c r="BT1028">
        <v>1</v>
      </c>
      <c r="BU1028">
        <v>1</v>
      </c>
      <c r="BV1028">
        <v>1</v>
      </c>
      <c r="BW1028">
        <v>1</v>
      </c>
      <c r="BX1028">
        <v>1</v>
      </c>
      <c r="BY1028" t="s">
        <v>3</v>
      </c>
      <c r="BZ1028">
        <v>128</v>
      </c>
      <c r="CA1028">
        <v>83</v>
      </c>
      <c r="CE1028">
        <v>0</v>
      </c>
      <c r="CF1028">
        <v>0</v>
      </c>
      <c r="CG1028">
        <v>0</v>
      </c>
      <c r="CM1028">
        <v>0</v>
      </c>
      <c r="CN1028" t="s">
        <v>954</v>
      </c>
      <c r="CO1028">
        <v>0</v>
      </c>
      <c r="CP1028">
        <f t="shared" si="916"/>
        <v>85.67</v>
      </c>
      <c r="CQ1028">
        <f t="shared" si="917"/>
        <v>577.76</v>
      </c>
      <c r="CR1028">
        <f t="shared" si="918"/>
        <v>151.91</v>
      </c>
      <c r="CS1028">
        <f t="shared" si="919"/>
        <v>12.81</v>
      </c>
      <c r="CT1028">
        <f t="shared" si="920"/>
        <v>975.51</v>
      </c>
      <c r="CU1028">
        <f t="shared" si="921"/>
        <v>0</v>
      </c>
      <c r="CV1028">
        <f t="shared" si="922"/>
        <v>111.61439999999999</v>
      </c>
      <c r="CW1028">
        <f t="shared" si="923"/>
        <v>1.0349999999999999</v>
      </c>
      <c r="CX1028">
        <f t="shared" si="924"/>
        <v>0</v>
      </c>
      <c r="CY1028">
        <f t="shared" si="925"/>
        <v>57.097499999999997</v>
      </c>
      <c r="CZ1028">
        <f t="shared" si="926"/>
        <v>35.2515</v>
      </c>
      <c r="DC1028" t="s">
        <v>3</v>
      </c>
      <c r="DD1028" t="s">
        <v>3</v>
      </c>
      <c r="DE1028" t="s">
        <v>21</v>
      </c>
      <c r="DF1028" t="s">
        <v>21</v>
      </c>
      <c r="DG1028" t="s">
        <v>22</v>
      </c>
      <c r="DH1028" t="s">
        <v>3</v>
      </c>
      <c r="DI1028" t="s">
        <v>22</v>
      </c>
      <c r="DJ1028" t="s">
        <v>21</v>
      </c>
      <c r="DK1028" t="s">
        <v>3</v>
      </c>
      <c r="DL1028" t="s">
        <v>3</v>
      </c>
      <c r="DM1028" t="s">
        <v>3</v>
      </c>
      <c r="DN1028">
        <v>0</v>
      </c>
      <c r="DO1028">
        <v>0</v>
      </c>
      <c r="DP1028">
        <v>1</v>
      </c>
      <c r="DQ1028">
        <v>1</v>
      </c>
      <c r="DU1028">
        <v>1005</v>
      </c>
      <c r="DV1028" t="s">
        <v>433</v>
      </c>
      <c r="DW1028" t="s">
        <v>433</v>
      </c>
      <c r="DX1028">
        <v>100</v>
      </c>
      <c r="EE1028">
        <v>31102217</v>
      </c>
      <c r="EF1028">
        <v>2</v>
      </c>
      <c r="EG1028" t="s">
        <v>23</v>
      </c>
      <c r="EH1028">
        <v>0</v>
      </c>
      <c r="EI1028" t="s">
        <v>3</v>
      </c>
      <c r="EJ1028">
        <v>1</v>
      </c>
      <c r="EK1028">
        <v>20001</v>
      </c>
      <c r="EL1028" t="s">
        <v>24</v>
      </c>
      <c r="EM1028" t="s">
        <v>25</v>
      </c>
      <c r="EO1028" t="s">
        <v>26</v>
      </c>
      <c r="EQ1028">
        <v>0</v>
      </c>
      <c r="ER1028">
        <v>1385.92</v>
      </c>
      <c r="ES1028">
        <v>577.76</v>
      </c>
      <c r="ET1028">
        <v>101.27</v>
      </c>
      <c r="EU1028">
        <v>8.5399999999999991</v>
      </c>
      <c r="EV1028">
        <v>706.89</v>
      </c>
      <c r="EW1028">
        <v>80.88</v>
      </c>
      <c r="EX1028">
        <v>0.69</v>
      </c>
      <c r="EY1028">
        <v>0</v>
      </c>
      <c r="FQ1028">
        <v>0</v>
      </c>
      <c r="FR1028">
        <f t="shared" si="927"/>
        <v>0</v>
      </c>
      <c r="FS1028">
        <v>0</v>
      </c>
      <c r="FT1028" t="s">
        <v>27</v>
      </c>
      <c r="FU1028" t="s">
        <v>28</v>
      </c>
      <c r="FX1028">
        <v>115.2</v>
      </c>
      <c r="FY1028">
        <v>70.55</v>
      </c>
      <c r="GA1028" t="s">
        <v>3</v>
      </c>
      <c r="GD1028">
        <v>1</v>
      </c>
      <c r="GF1028">
        <v>-71840125</v>
      </c>
      <c r="GG1028">
        <v>2</v>
      </c>
      <c r="GH1028">
        <v>1</v>
      </c>
      <c r="GI1028">
        <v>-2</v>
      </c>
      <c r="GJ1028">
        <v>0</v>
      </c>
      <c r="GK1028">
        <v>0</v>
      </c>
      <c r="GL1028">
        <f t="shared" si="928"/>
        <v>0</v>
      </c>
      <c r="GM1028">
        <f t="shared" si="929"/>
        <v>178.02</v>
      </c>
      <c r="GN1028">
        <f t="shared" si="930"/>
        <v>178.02</v>
      </c>
      <c r="GO1028">
        <f t="shared" si="931"/>
        <v>0</v>
      </c>
      <c r="GP1028">
        <f t="shared" si="932"/>
        <v>0</v>
      </c>
      <c r="GR1028">
        <v>0</v>
      </c>
      <c r="GS1028">
        <v>3</v>
      </c>
      <c r="GT1028">
        <v>0</v>
      </c>
      <c r="GU1028" t="s">
        <v>3</v>
      </c>
      <c r="GV1028">
        <f t="shared" si="933"/>
        <v>0</v>
      </c>
      <c r="GW1028">
        <v>1</v>
      </c>
      <c r="GX1028">
        <f t="shared" si="934"/>
        <v>0</v>
      </c>
      <c r="HA1028">
        <v>0</v>
      </c>
      <c r="HB1028">
        <v>0</v>
      </c>
      <c r="HC1028">
        <f t="shared" si="935"/>
        <v>0</v>
      </c>
      <c r="IK1028">
        <v>0</v>
      </c>
    </row>
    <row r="1029" spans="1:255">
      <c r="A1029" s="2">
        <v>17</v>
      </c>
      <c r="B1029" s="2">
        <v>1</v>
      </c>
      <c r="C1029" s="2"/>
      <c r="D1029" s="2"/>
      <c r="E1029" s="2" t="s">
        <v>508</v>
      </c>
      <c r="F1029" s="2" t="s">
        <v>454</v>
      </c>
      <c r="G1029" s="2" t="s">
        <v>509</v>
      </c>
      <c r="H1029" s="2" t="s">
        <v>47</v>
      </c>
      <c r="I1029" s="2">
        <v>5.024</v>
      </c>
      <c r="J1029" s="2">
        <v>0</v>
      </c>
      <c r="K1029" s="2"/>
      <c r="L1029" s="2"/>
      <c r="M1029" s="2"/>
      <c r="N1029" s="2"/>
      <c r="O1029" s="2">
        <f t="shared" si="901"/>
        <v>512.75</v>
      </c>
      <c r="P1029" s="2">
        <f t="shared" si="902"/>
        <v>512.75</v>
      </c>
      <c r="Q1029" s="2">
        <f t="shared" si="903"/>
        <v>0</v>
      </c>
      <c r="R1029" s="2">
        <f t="shared" si="904"/>
        <v>0</v>
      </c>
      <c r="S1029" s="2">
        <f t="shared" si="905"/>
        <v>0</v>
      </c>
      <c r="T1029" s="2">
        <f t="shared" si="906"/>
        <v>0</v>
      </c>
      <c r="U1029" s="2">
        <f t="shared" si="907"/>
        <v>0</v>
      </c>
      <c r="V1029" s="2">
        <f t="shared" si="908"/>
        <v>0</v>
      </c>
      <c r="W1029" s="2">
        <f t="shared" si="909"/>
        <v>0</v>
      </c>
      <c r="X1029" s="2">
        <f t="shared" si="910"/>
        <v>0</v>
      </c>
      <c r="Y1029" s="2">
        <f t="shared" si="911"/>
        <v>0</v>
      </c>
      <c r="Z1029" s="2"/>
      <c r="AA1029" s="2">
        <v>33304975</v>
      </c>
      <c r="AB1029" s="2">
        <f t="shared" si="912"/>
        <v>102.06</v>
      </c>
      <c r="AC1029" s="2">
        <f t="shared" si="913"/>
        <v>102.06</v>
      </c>
      <c r="AD1029" s="2">
        <f t="shared" ref="AD1029:AD1034" si="939">ROUND((((ET1029)-(EU1029))+AE1029),2)</f>
        <v>0</v>
      </c>
      <c r="AE1029" s="2">
        <f t="shared" ref="AE1029:AF1034" si="940">ROUND((EU1029),2)</f>
        <v>0</v>
      </c>
      <c r="AF1029" s="2">
        <f t="shared" si="940"/>
        <v>0</v>
      </c>
      <c r="AG1029" s="2">
        <f t="shared" si="914"/>
        <v>0</v>
      </c>
      <c r="AH1029" s="2">
        <f t="shared" ref="AH1029:AI1034" si="941">(EW1029)</f>
        <v>0</v>
      </c>
      <c r="AI1029" s="2">
        <f t="shared" si="941"/>
        <v>0</v>
      </c>
      <c r="AJ1029" s="2">
        <f t="shared" si="915"/>
        <v>0</v>
      </c>
      <c r="AK1029" s="2">
        <v>102.06</v>
      </c>
      <c r="AL1029" s="2">
        <v>102.06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1</v>
      </c>
      <c r="AW1029" s="2">
        <v>1</v>
      </c>
      <c r="AX1029" s="2"/>
      <c r="AY1029" s="2"/>
      <c r="AZ1029" s="2">
        <v>1</v>
      </c>
      <c r="BA1029" s="2">
        <v>1</v>
      </c>
      <c r="BB1029" s="2">
        <v>1</v>
      </c>
      <c r="BC1029" s="2">
        <v>1</v>
      </c>
      <c r="BD1029" s="2" t="s">
        <v>3</v>
      </c>
      <c r="BE1029" s="2" t="s">
        <v>3</v>
      </c>
      <c r="BF1029" s="2" t="s">
        <v>3</v>
      </c>
      <c r="BG1029" s="2" t="s">
        <v>3</v>
      </c>
      <c r="BH1029" s="2">
        <v>3</v>
      </c>
      <c r="BI1029" s="2">
        <v>1</v>
      </c>
      <c r="BJ1029" s="2" t="s">
        <v>456</v>
      </c>
      <c r="BK1029" s="2"/>
      <c r="BL1029" s="2"/>
      <c r="BM1029" s="2">
        <v>500001</v>
      </c>
      <c r="BN1029" s="2">
        <v>0</v>
      </c>
      <c r="BO1029" s="2" t="s">
        <v>3</v>
      </c>
      <c r="BP1029" s="2">
        <v>0</v>
      </c>
      <c r="BQ1029" s="2">
        <v>8</v>
      </c>
      <c r="BR1029" s="2">
        <v>0</v>
      </c>
      <c r="BS1029" s="2">
        <v>1</v>
      </c>
      <c r="BT1029" s="2">
        <v>1</v>
      </c>
      <c r="BU1029" s="2">
        <v>1</v>
      </c>
      <c r="BV1029" s="2">
        <v>1</v>
      </c>
      <c r="BW1029" s="2">
        <v>1</v>
      </c>
      <c r="BX1029" s="2">
        <v>1</v>
      </c>
      <c r="BY1029" s="2" t="s">
        <v>3</v>
      </c>
      <c r="BZ1029" s="2">
        <v>0</v>
      </c>
      <c r="CA1029" s="2">
        <v>0</v>
      </c>
      <c r="CB1029" s="2"/>
      <c r="CC1029" s="2"/>
      <c r="CD1029" s="2"/>
      <c r="CE1029" s="2">
        <v>0</v>
      </c>
      <c r="CF1029" s="2">
        <v>0</v>
      </c>
      <c r="CG1029" s="2">
        <v>0</v>
      </c>
      <c r="CH1029" s="2"/>
      <c r="CI1029" s="2"/>
      <c r="CJ1029" s="2"/>
      <c r="CK1029" s="2"/>
      <c r="CL1029" s="2"/>
      <c r="CM1029" s="2">
        <v>0</v>
      </c>
      <c r="CN1029" s="2" t="s">
        <v>3</v>
      </c>
      <c r="CO1029" s="2">
        <v>0</v>
      </c>
      <c r="CP1029" s="2">
        <f t="shared" si="916"/>
        <v>512.75</v>
      </c>
      <c r="CQ1029" s="2">
        <f t="shared" si="917"/>
        <v>102.06</v>
      </c>
      <c r="CR1029" s="2">
        <f t="shared" si="918"/>
        <v>0</v>
      </c>
      <c r="CS1029" s="2">
        <f t="shared" si="919"/>
        <v>0</v>
      </c>
      <c r="CT1029" s="2">
        <f t="shared" si="920"/>
        <v>0</v>
      </c>
      <c r="CU1029" s="2">
        <f t="shared" si="921"/>
        <v>0</v>
      </c>
      <c r="CV1029" s="2">
        <f t="shared" si="922"/>
        <v>0</v>
      </c>
      <c r="CW1029" s="2">
        <f t="shared" si="923"/>
        <v>0</v>
      </c>
      <c r="CX1029" s="2">
        <f t="shared" si="924"/>
        <v>0</v>
      </c>
      <c r="CY1029" s="2">
        <f t="shared" si="925"/>
        <v>0</v>
      </c>
      <c r="CZ1029" s="2">
        <f t="shared" si="926"/>
        <v>0</v>
      </c>
      <c r="DA1029" s="2"/>
      <c r="DB1029" s="2"/>
      <c r="DC1029" s="2" t="s">
        <v>3</v>
      </c>
      <c r="DD1029" s="2" t="s">
        <v>3</v>
      </c>
      <c r="DE1029" s="2" t="s">
        <v>3</v>
      </c>
      <c r="DF1029" s="2" t="s">
        <v>3</v>
      </c>
      <c r="DG1029" s="2" t="s">
        <v>3</v>
      </c>
      <c r="DH1029" s="2" t="s">
        <v>3</v>
      </c>
      <c r="DI1029" s="2" t="s">
        <v>3</v>
      </c>
      <c r="DJ1029" s="2" t="s">
        <v>3</v>
      </c>
      <c r="DK1029" s="2" t="s">
        <v>3</v>
      </c>
      <c r="DL1029" s="2" t="s">
        <v>3</v>
      </c>
      <c r="DM1029" s="2" t="s">
        <v>3</v>
      </c>
      <c r="DN1029" s="2">
        <v>0</v>
      </c>
      <c r="DO1029" s="2">
        <v>0</v>
      </c>
      <c r="DP1029" s="2">
        <v>1</v>
      </c>
      <c r="DQ1029" s="2">
        <v>1</v>
      </c>
      <c r="DR1029" s="2"/>
      <c r="DS1029" s="2"/>
      <c r="DT1029" s="2"/>
      <c r="DU1029" s="2">
        <v>1005</v>
      </c>
      <c r="DV1029" s="2" t="s">
        <v>47</v>
      </c>
      <c r="DW1029" s="2" t="s">
        <v>47</v>
      </c>
      <c r="DX1029" s="2">
        <v>1</v>
      </c>
      <c r="DY1029" s="2"/>
      <c r="DZ1029" s="2"/>
      <c r="EA1029" s="2"/>
      <c r="EB1029" s="2"/>
      <c r="EC1029" s="2"/>
      <c r="ED1029" s="2"/>
      <c r="EE1029" s="2">
        <v>31102119</v>
      </c>
      <c r="EF1029" s="2">
        <v>8</v>
      </c>
      <c r="EG1029" s="2" t="s">
        <v>34</v>
      </c>
      <c r="EH1029" s="2">
        <v>0</v>
      </c>
      <c r="EI1029" s="2" t="s">
        <v>3</v>
      </c>
      <c r="EJ1029" s="2">
        <v>1</v>
      </c>
      <c r="EK1029" s="2">
        <v>500001</v>
      </c>
      <c r="EL1029" s="2" t="s">
        <v>35</v>
      </c>
      <c r="EM1029" s="2" t="s">
        <v>36</v>
      </c>
      <c r="EN1029" s="2"/>
      <c r="EO1029" s="2" t="s">
        <v>3</v>
      </c>
      <c r="EP1029" s="2"/>
      <c r="EQ1029" s="2">
        <v>0</v>
      </c>
      <c r="ER1029" s="2">
        <v>102.06</v>
      </c>
      <c r="ES1029" s="2">
        <v>102.06</v>
      </c>
      <c r="ET1029" s="2">
        <v>0</v>
      </c>
      <c r="EU1029" s="2">
        <v>0</v>
      </c>
      <c r="EV1029" s="2">
        <v>0</v>
      </c>
      <c r="EW1029" s="2">
        <v>0</v>
      </c>
      <c r="EX1029" s="2">
        <v>0</v>
      </c>
      <c r="EY1029" s="2">
        <v>0</v>
      </c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>
        <v>0</v>
      </c>
      <c r="FR1029" s="2">
        <f t="shared" si="927"/>
        <v>0</v>
      </c>
      <c r="FS1029" s="2">
        <v>0</v>
      </c>
      <c r="FT1029" s="2"/>
      <c r="FU1029" s="2"/>
      <c r="FV1029" s="2"/>
      <c r="FW1029" s="2"/>
      <c r="FX1029" s="2">
        <v>0</v>
      </c>
      <c r="FY1029" s="2">
        <v>0</v>
      </c>
      <c r="FZ1029" s="2"/>
      <c r="GA1029" s="2" t="s">
        <v>3</v>
      </c>
      <c r="GB1029" s="2"/>
      <c r="GC1029" s="2"/>
      <c r="GD1029" s="2">
        <v>1</v>
      </c>
      <c r="GE1029" s="2"/>
      <c r="GF1029" s="2">
        <v>-972005704</v>
      </c>
      <c r="GG1029" s="2">
        <v>2</v>
      </c>
      <c r="GH1029" s="2">
        <v>1</v>
      </c>
      <c r="GI1029" s="2">
        <v>-2</v>
      </c>
      <c r="GJ1029" s="2">
        <v>0</v>
      </c>
      <c r="GK1029" s="2">
        <v>0</v>
      </c>
      <c r="GL1029" s="2">
        <f t="shared" si="928"/>
        <v>0</v>
      </c>
      <c r="GM1029" s="2">
        <f t="shared" si="929"/>
        <v>512.75</v>
      </c>
      <c r="GN1029" s="2">
        <f t="shared" si="930"/>
        <v>512.75</v>
      </c>
      <c r="GO1029" s="2">
        <f t="shared" si="931"/>
        <v>0</v>
      </c>
      <c r="GP1029" s="2">
        <f t="shared" si="932"/>
        <v>0</v>
      </c>
      <c r="GQ1029" s="2"/>
      <c r="GR1029" s="2">
        <v>0</v>
      </c>
      <c r="GS1029" s="2">
        <v>3</v>
      </c>
      <c r="GT1029" s="2">
        <v>0</v>
      </c>
      <c r="GU1029" s="2" t="s">
        <v>3</v>
      </c>
      <c r="GV1029" s="2">
        <f t="shared" si="933"/>
        <v>0</v>
      </c>
      <c r="GW1029" s="2">
        <v>1</v>
      </c>
      <c r="GX1029" s="2">
        <f t="shared" si="934"/>
        <v>0</v>
      </c>
      <c r="GY1029" s="2"/>
      <c r="GZ1029" s="2"/>
      <c r="HA1029" s="2">
        <v>0</v>
      </c>
      <c r="HB1029" s="2">
        <v>0</v>
      </c>
      <c r="HC1029" s="2">
        <f t="shared" si="935"/>
        <v>0</v>
      </c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>
        <v>0</v>
      </c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</row>
    <row r="1030" spans="1:255">
      <c r="A1030">
        <v>17</v>
      </c>
      <c r="B1030">
        <v>1</v>
      </c>
      <c r="E1030" t="s">
        <v>508</v>
      </c>
      <c r="F1030" t="s">
        <v>454</v>
      </c>
      <c r="G1030" t="s">
        <v>509</v>
      </c>
      <c r="H1030" t="s">
        <v>47</v>
      </c>
      <c r="I1030">
        <v>5.024</v>
      </c>
      <c r="J1030">
        <v>0</v>
      </c>
      <c r="O1030">
        <f t="shared" si="901"/>
        <v>512.75</v>
      </c>
      <c r="P1030">
        <f t="shared" si="902"/>
        <v>512.75</v>
      </c>
      <c r="Q1030">
        <f t="shared" si="903"/>
        <v>0</v>
      </c>
      <c r="R1030">
        <f t="shared" si="904"/>
        <v>0</v>
      </c>
      <c r="S1030">
        <f t="shared" si="905"/>
        <v>0</v>
      </c>
      <c r="T1030">
        <f t="shared" si="906"/>
        <v>0</v>
      </c>
      <c r="U1030">
        <f t="shared" si="907"/>
        <v>0</v>
      </c>
      <c r="V1030">
        <f t="shared" si="908"/>
        <v>0</v>
      </c>
      <c r="W1030">
        <f t="shared" si="909"/>
        <v>0</v>
      </c>
      <c r="X1030">
        <f t="shared" si="910"/>
        <v>0</v>
      </c>
      <c r="Y1030">
        <f t="shared" si="911"/>
        <v>0</v>
      </c>
      <c r="AA1030">
        <v>33304960</v>
      </c>
      <c r="AB1030">
        <f t="shared" si="912"/>
        <v>102.06</v>
      </c>
      <c r="AC1030">
        <f t="shared" si="913"/>
        <v>102.06</v>
      </c>
      <c r="AD1030">
        <f t="shared" si="939"/>
        <v>0</v>
      </c>
      <c r="AE1030">
        <f t="shared" si="940"/>
        <v>0</v>
      </c>
      <c r="AF1030">
        <f t="shared" si="940"/>
        <v>0</v>
      </c>
      <c r="AG1030">
        <f t="shared" si="914"/>
        <v>0</v>
      </c>
      <c r="AH1030">
        <f t="shared" si="941"/>
        <v>0</v>
      </c>
      <c r="AI1030">
        <f t="shared" si="941"/>
        <v>0</v>
      </c>
      <c r="AJ1030">
        <f t="shared" si="915"/>
        <v>0</v>
      </c>
      <c r="AK1030">
        <v>102.06</v>
      </c>
      <c r="AL1030">
        <v>102.06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1</v>
      </c>
      <c r="AW1030">
        <v>1</v>
      </c>
      <c r="AZ1030">
        <v>1</v>
      </c>
      <c r="BA1030">
        <v>1</v>
      </c>
      <c r="BB1030">
        <v>1</v>
      </c>
      <c r="BC1030">
        <v>1</v>
      </c>
      <c r="BD1030" t="s">
        <v>3</v>
      </c>
      <c r="BE1030" t="s">
        <v>3</v>
      </c>
      <c r="BF1030" t="s">
        <v>3</v>
      </c>
      <c r="BG1030" t="s">
        <v>3</v>
      </c>
      <c r="BH1030">
        <v>3</v>
      </c>
      <c r="BI1030">
        <v>1</v>
      </c>
      <c r="BJ1030" t="s">
        <v>456</v>
      </c>
      <c r="BM1030">
        <v>500001</v>
      </c>
      <c r="BN1030">
        <v>0</v>
      </c>
      <c r="BO1030" t="s">
        <v>3</v>
      </c>
      <c r="BP1030">
        <v>0</v>
      </c>
      <c r="BQ1030">
        <v>8</v>
      </c>
      <c r="BR1030">
        <v>0</v>
      </c>
      <c r="BS1030">
        <v>1</v>
      </c>
      <c r="BT1030">
        <v>1</v>
      </c>
      <c r="BU1030">
        <v>1</v>
      </c>
      <c r="BV1030">
        <v>1</v>
      </c>
      <c r="BW1030">
        <v>1</v>
      </c>
      <c r="BX1030">
        <v>1</v>
      </c>
      <c r="BY1030" t="s">
        <v>3</v>
      </c>
      <c r="BZ1030">
        <v>0</v>
      </c>
      <c r="CA1030">
        <v>0</v>
      </c>
      <c r="CE1030">
        <v>0</v>
      </c>
      <c r="CF1030">
        <v>0</v>
      </c>
      <c r="CG1030">
        <v>0</v>
      </c>
      <c r="CM1030">
        <v>0</v>
      </c>
      <c r="CN1030" t="s">
        <v>3</v>
      </c>
      <c r="CO1030">
        <v>0</v>
      </c>
      <c r="CP1030">
        <f t="shared" si="916"/>
        <v>512.75</v>
      </c>
      <c r="CQ1030">
        <f t="shared" si="917"/>
        <v>102.06</v>
      </c>
      <c r="CR1030">
        <f t="shared" si="918"/>
        <v>0</v>
      </c>
      <c r="CS1030">
        <f t="shared" si="919"/>
        <v>0</v>
      </c>
      <c r="CT1030">
        <f t="shared" si="920"/>
        <v>0</v>
      </c>
      <c r="CU1030">
        <f t="shared" si="921"/>
        <v>0</v>
      </c>
      <c r="CV1030">
        <f t="shared" si="922"/>
        <v>0</v>
      </c>
      <c r="CW1030">
        <f t="shared" si="923"/>
        <v>0</v>
      </c>
      <c r="CX1030">
        <f t="shared" si="924"/>
        <v>0</v>
      </c>
      <c r="CY1030">
        <f t="shared" si="925"/>
        <v>0</v>
      </c>
      <c r="CZ1030">
        <f t="shared" si="926"/>
        <v>0</v>
      </c>
      <c r="DC1030" t="s">
        <v>3</v>
      </c>
      <c r="DD1030" t="s">
        <v>3</v>
      </c>
      <c r="DE1030" t="s">
        <v>3</v>
      </c>
      <c r="DF1030" t="s">
        <v>3</v>
      </c>
      <c r="DG1030" t="s">
        <v>3</v>
      </c>
      <c r="DH1030" t="s">
        <v>3</v>
      </c>
      <c r="DI1030" t="s">
        <v>3</v>
      </c>
      <c r="DJ1030" t="s">
        <v>3</v>
      </c>
      <c r="DK1030" t="s">
        <v>3</v>
      </c>
      <c r="DL1030" t="s">
        <v>3</v>
      </c>
      <c r="DM1030" t="s">
        <v>3</v>
      </c>
      <c r="DN1030">
        <v>0</v>
      </c>
      <c r="DO1030">
        <v>0</v>
      </c>
      <c r="DP1030">
        <v>1</v>
      </c>
      <c r="DQ1030">
        <v>1</v>
      </c>
      <c r="DU1030">
        <v>1005</v>
      </c>
      <c r="DV1030" t="s">
        <v>47</v>
      </c>
      <c r="DW1030" t="s">
        <v>47</v>
      </c>
      <c r="DX1030">
        <v>1</v>
      </c>
      <c r="EE1030">
        <v>31102119</v>
      </c>
      <c r="EF1030">
        <v>8</v>
      </c>
      <c r="EG1030" t="s">
        <v>34</v>
      </c>
      <c r="EH1030">
        <v>0</v>
      </c>
      <c r="EI1030" t="s">
        <v>3</v>
      </c>
      <c r="EJ1030">
        <v>1</v>
      </c>
      <c r="EK1030">
        <v>500001</v>
      </c>
      <c r="EL1030" t="s">
        <v>35</v>
      </c>
      <c r="EM1030" t="s">
        <v>36</v>
      </c>
      <c r="EO1030" t="s">
        <v>3</v>
      </c>
      <c r="EQ1030">
        <v>0</v>
      </c>
      <c r="ER1030">
        <v>102.06</v>
      </c>
      <c r="ES1030">
        <v>102.06</v>
      </c>
      <c r="ET1030">
        <v>0</v>
      </c>
      <c r="EU1030">
        <v>0</v>
      </c>
      <c r="EV1030">
        <v>0</v>
      </c>
      <c r="EW1030">
        <v>0</v>
      </c>
      <c r="EX1030">
        <v>0</v>
      </c>
      <c r="EY1030">
        <v>0</v>
      </c>
      <c r="FQ1030">
        <v>0</v>
      </c>
      <c r="FR1030">
        <f t="shared" si="927"/>
        <v>0</v>
      </c>
      <c r="FS1030">
        <v>0</v>
      </c>
      <c r="FX1030">
        <v>0</v>
      </c>
      <c r="FY1030">
        <v>0</v>
      </c>
      <c r="GA1030" t="s">
        <v>3</v>
      </c>
      <c r="GD1030">
        <v>1</v>
      </c>
      <c r="GF1030">
        <v>-972005704</v>
      </c>
      <c r="GG1030">
        <v>2</v>
      </c>
      <c r="GH1030">
        <v>1</v>
      </c>
      <c r="GI1030">
        <v>-2</v>
      </c>
      <c r="GJ1030">
        <v>0</v>
      </c>
      <c r="GK1030">
        <v>0</v>
      </c>
      <c r="GL1030">
        <f t="shared" si="928"/>
        <v>0</v>
      </c>
      <c r="GM1030">
        <f t="shared" si="929"/>
        <v>512.75</v>
      </c>
      <c r="GN1030">
        <f t="shared" si="930"/>
        <v>512.75</v>
      </c>
      <c r="GO1030">
        <f t="shared" si="931"/>
        <v>0</v>
      </c>
      <c r="GP1030">
        <f t="shared" si="932"/>
        <v>0</v>
      </c>
      <c r="GR1030">
        <v>0</v>
      </c>
      <c r="GS1030">
        <v>3</v>
      </c>
      <c r="GT1030">
        <v>0</v>
      </c>
      <c r="GU1030" t="s">
        <v>3</v>
      </c>
      <c r="GV1030">
        <f t="shared" si="933"/>
        <v>0</v>
      </c>
      <c r="GW1030">
        <v>1</v>
      </c>
      <c r="GX1030">
        <f t="shared" si="934"/>
        <v>0</v>
      </c>
      <c r="HA1030">
        <v>0</v>
      </c>
      <c r="HB1030">
        <v>0</v>
      </c>
      <c r="HC1030">
        <f t="shared" si="935"/>
        <v>0</v>
      </c>
      <c r="IK1030">
        <v>0</v>
      </c>
    </row>
    <row r="1031" spans="1:255">
      <c r="A1031" s="2">
        <v>17</v>
      </c>
      <c r="B1031" s="2">
        <v>1</v>
      </c>
      <c r="C1031" s="2"/>
      <c r="D1031" s="2"/>
      <c r="E1031" s="2" t="s">
        <v>510</v>
      </c>
      <c r="F1031" s="2" t="s">
        <v>424</v>
      </c>
      <c r="G1031" s="2" t="s">
        <v>511</v>
      </c>
      <c r="H1031" s="2" t="s">
        <v>40</v>
      </c>
      <c r="I1031" s="2">
        <v>1</v>
      </c>
      <c r="J1031" s="2">
        <v>0</v>
      </c>
      <c r="K1031" s="2"/>
      <c r="L1031" s="2"/>
      <c r="M1031" s="2"/>
      <c r="N1031" s="2"/>
      <c r="O1031" s="2">
        <f t="shared" si="901"/>
        <v>0</v>
      </c>
      <c r="P1031" s="2">
        <f t="shared" si="902"/>
        <v>0</v>
      </c>
      <c r="Q1031" s="2">
        <f t="shared" si="903"/>
        <v>0</v>
      </c>
      <c r="R1031" s="2">
        <f t="shared" si="904"/>
        <v>0</v>
      </c>
      <c r="S1031" s="2">
        <f t="shared" si="905"/>
        <v>0</v>
      </c>
      <c r="T1031" s="2">
        <f t="shared" si="906"/>
        <v>0</v>
      </c>
      <c r="U1031" s="2">
        <f t="shared" si="907"/>
        <v>0</v>
      </c>
      <c r="V1031" s="2">
        <f t="shared" si="908"/>
        <v>0</v>
      </c>
      <c r="W1031" s="2">
        <f t="shared" si="909"/>
        <v>0</v>
      </c>
      <c r="X1031" s="2">
        <f t="shared" si="910"/>
        <v>0</v>
      </c>
      <c r="Y1031" s="2">
        <f t="shared" si="911"/>
        <v>0</v>
      </c>
      <c r="Z1031" s="2"/>
      <c r="AA1031" s="2">
        <v>33304975</v>
      </c>
      <c r="AB1031" s="2">
        <f t="shared" si="912"/>
        <v>0</v>
      </c>
      <c r="AC1031" s="2">
        <f t="shared" si="913"/>
        <v>0</v>
      </c>
      <c r="AD1031" s="2">
        <f t="shared" si="939"/>
        <v>0</v>
      </c>
      <c r="AE1031" s="2">
        <f t="shared" si="940"/>
        <v>0</v>
      </c>
      <c r="AF1031" s="2">
        <f t="shared" si="940"/>
        <v>0</v>
      </c>
      <c r="AG1031" s="2">
        <f t="shared" si="914"/>
        <v>0</v>
      </c>
      <c r="AH1031" s="2">
        <f t="shared" si="941"/>
        <v>0</v>
      </c>
      <c r="AI1031" s="2">
        <f t="shared" si="941"/>
        <v>0</v>
      </c>
      <c r="AJ1031" s="2">
        <f t="shared" si="915"/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1</v>
      </c>
      <c r="AW1031" s="2">
        <v>1</v>
      </c>
      <c r="AX1031" s="2"/>
      <c r="AY1031" s="2"/>
      <c r="AZ1031" s="2">
        <v>1</v>
      </c>
      <c r="BA1031" s="2">
        <v>1</v>
      </c>
      <c r="BB1031" s="2">
        <v>1</v>
      </c>
      <c r="BC1031" s="2">
        <v>1</v>
      </c>
      <c r="BD1031" s="2" t="s">
        <v>3</v>
      </c>
      <c r="BE1031" s="2" t="s">
        <v>3</v>
      </c>
      <c r="BF1031" s="2" t="s">
        <v>3</v>
      </c>
      <c r="BG1031" s="2" t="s">
        <v>3</v>
      </c>
      <c r="BH1031" s="2">
        <v>3</v>
      </c>
      <c r="BI1031" s="2">
        <v>1</v>
      </c>
      <c r="BJ1031" s="2" t="s">
        <v>3</v>
      </c>
      <c r="BK1031" s="2"/>
      <c r="BL1031" s="2"/>
      <c r="BM1031" s="2">
        <v>1100</v>
      </c>
      <c r="BN1031" s="2">
        <v>0</v>
      </c>
      <c r="BO1031" s="2" t="s">
        <v>3</v>
      </c>
      <c r="BP1031" s="2">
        <v>0</v>
      </c>
      <c r="BQ1031" s="2">
        <v>14</v>
      </c>
      <c r="BR1031" s="2">
        <v>0</v>
      </c>
      <c r="BS1031" s="2">
        <v>1</v>
      </c>
      <c r="BT1031" s="2">
        <v>1</v>
      </c>
      <c r="BU1031" s="2">
        <v>1</v>
      </c>
      <c r="BV1031" s="2">
        <v>1</v>
      </c>
      <c r="BW1031" s="2">
        <v>1</v>
      </c>
      <c r="BX1031" s="2">
        <v>1</v>
      </c>
      <c r="BY1031" s="2" t="s">
        <v>3</v>
      </c>
      <c r="BZ1031" s="2">
        <v>0</v>
      </c>
      <c r="CA1031" s="2">
        <v>0</v>
      </c>
      <c r="CB1031" s="2"/>
      <c r="CC1031" s="2"/>
      <c r="CD1031" s="2"/>
      <c r="CE1031" s="2">
        <v>0</v>
      </c>
      <c r="CF1031" s="2">
        <v>0</v>
      </c>
      <c r="CG1031" s="2">
        <v>0</v>
      </c>
      <c r="CH1031" s="2"/>
      <c r="CI1031" s="2"/>
      <c r="CJ1031" s="2"/>
      <c r="CK1031" s="2"/>
      <c r="CL1031" s="2"/>
      <c r="CM1031" s="2">
        <v>0</v>
      </c>
      <c r="CN1031" s="2" t="s">
        <v>3</v>
      </c>
      <c r="CO1031" s="2">
        <v>0</v>
      </c>
      <c r="CP1031" s="2">
        <f t="shared" si="916"/>
        <v>0</v>
      </c>
      <c r="CQ1031" s="2">
        <f t="shared" si="917"/>
        <v>0</v>
      </c>
      <c r="CR1031" s="2">
        <f t="shared" si="918"/>
        <v>0</v>
      </c>
      <c r="CS1031" s="2">
        <f t="shared" si="919"/>
        <v>0</v>
      </c>
      <c r="CT1031" s="2">
        <f t="shared" si="920"/>
        <v>0</v>
      </c>
      <c r="CU1031" s="2">
        <f t="shared" si="921"/>
        <v>0</v>
      </c>
      <c r="CV1031" s="2">
        <f t="shared" si="922"/>
        <v>0</v>
      </c>
      <c r="CW1031" s="2">
        <f t="shared" si="923"/>
        <v>0</v>
      </c>
      <c r="CX1031" s="2">
        <f t="shared" si="924"/>
        <v>0</v>
      </c>
      <c r="CY1031" s="2">
        <f t="shared" si="925"/>
        <v>0</v>
      </c>
      <c r="CZ1031" s="2">
        <f t="shared" si="926"/>
        <v>0</v>
      </c>
      <c r="DA1031" s="2"/>
      <c r="DB1031" s="2"/>
      <c r="DC1031" s="2" t="s">
        <v>3</v>
      </c>
      <c r="DD1031" s="2" t="s">
        <v>3</v>
      </c>
      <c r="DE1031" s="2" t="s">
        <v>3</v>
      </c>
      <c r="DF1031" s="2" t="s">
        <v>3</v>
      </c>
      <c r="DG1031" s="2" t="s">
        <v>3</v>
      </c>
      <c r="DH1031" s="2" t="s">
        <v>3</v>
      </c>
      <c r="DI1031" s="2" t="s">
        <v>3</v>
      </c>
      <c r="DJ1031" s="2" t="s">
        <v>3</v>
      </c>
      <c r="DK1031" s="2" t="s">
        <v>3</v>
      </c>
      <c r="DL1031" s="2" t="s">
        <v>3</v>
      </c>
      <c r="DM1031" s="2" t="s">
        <v>3</v>
      </c>
      <c r="DN1031" s="2">
        <v>0</v>
      </c>
      <c r="DO1031" s="2">
        <v>0</v>
      </c>
      <c r="DP1031" s="2">
        <v>1</v>
      </c>
      <c r="DQ1031" s="2">
        <v>1</v>
      </c>
      <c r="DR1031" s="2"/>
      <c r="DS1031" s="2"/>
      <c r="DT1031" s="2"/>
      <c r="DU1031" s="2">
        <v>1010</v>
      </c>
      <c r="DV1031" s="2" t="s">
        <v>40</v>
      </c>
      <c r="DW1031" s="2" t="s">
        <v>40</v>
      </c>
      <c r="DX1031" s="2">
        <v>1</v>
      </c>
      <c r="DY1031" s="2"/>
      <c r="DZ1031" s="2"/>
      <c r="EA1031" s="2"/>
      <c r="EB1031" s="2"/>
      <c r="EC1031" s="2"/>
      <c r="ED1031" s="2"/>
      <c r="EE1031" s="2">
        <v>31102366</v>
      </c>
      <c r="EF1031" s="2">
        <v>8</v>
      </c>
      <c r="EG1031" s="2" t="s">
        <v>34</v>
      </c>
      <c r="EH1031" s="2">
        <v>0</v>
      </c>
      <c r="EI1031" s="2" t="s">
        <v>3</v>
      </c>
      <c r="EJ1031" s="2">
        <v>1</v>
      </c>
      <c r="EK1031" s="2">
        <v>1100</v>
      </c>
      <c r="EL1031" s="2" t="s">
        <v>41</v>
      </c>
      <c r="EM1031" s="2" t="s">
        <v>42</v>
      </c>
      <c r="EN1031" s="2"/>
      <c r="EO1031" s="2" t="s">
        <v>3</v>
      </c>
      <c r="EP1031" s="2"/>
      <c r="EQ1031" s="2">
        <v>0</v>
      </c>
      <c r="ER1031" s="2">
        <v>0</v>
      </c>
      <c r="ES1031" s="2">
        <v>0</v>
      </c>
      <c r="ET1031" s="2">
        <v>0</v>
      </c>
      <c r="EU1031" s="2">
        <v>0</v>
      </c>
      <c r="EV1031" s="2">
        <v>0</v>
      </c>
      <c r="EW1031" s="2">
        <v>0</v>
      </c>
      <c r="EX1031" s="2">
        <v>0</v>
      </c>
      <c r="EY1031" s="2">
        <v>0</v>
      </c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>
        <v>0</v>
      </c>
      <c r="FR1031" s="2">
        <f t="shared" si="927"/>
        <v>0</v>
      </c>
      <c r="FS1031" s="2">
        <v>0</v>
      </c>
      <c r="FT1031" s="2"/>
      <c r="FU1031" s="2"/>
      <c r="FV1031" s="2"/>
      <c r="FW1031" s="2"/>
      <c r="FX1031" s="2">
        <v>0</v>
      </c>
      <c r="FY1031" s="2">
        <v>0</v>
      </c>
      <c r="FZ1031" s="2"/>
      <c r="GA1031" s="2" t="s">
        <v>3</v>
      </c>
      <c r="GB1031" s="2"/>
      <c r="GC1031" s="2"/>
      <c r="GD1031" s="2">
        <v>1</v>
      </c>
      <c r="GE1031" s="2"/>
      <c r="GF1031" s="2">
        <v>-70308584</v>
      </c>
      <c r="GG1031" s="2">
        <v>2</v>
      </c>
      <c r="GH1031" s="2">
        <v>0</v>
      </c>
      <c r="GI1031" s="2">
        <v>-2</v>
      </c>
      <c r="GJ1031" s="2">
        <v>0</v>
      </c>
      <c r="GK1031" s="2">
        <v>0</v>
      </c>
      <c r="GL1031" s="2">
        <f t="shared" si="928"/>
        <v>0</v>
      </c>
      <c r="GM1031" s="2">
        <f t="shared" si="929"/>
        <v>0</v>
      </c>
      <c r="GN1031" s="2">
        <f t="shared" si="930"/>
        <v>0</v>
      </c>
      <c r="GO1031" s="2">
        <f t="shared" si="931"/>
        <v>0</v>
      </c>
      <c r="GP1031" s="2">
        <f t="shared" si="932"/>
        <v>0</v>
      </c>
      <c r="GQ1031" s="2"/>
      <c r="GR1031" s="2">
        <v>0</v>
      </c>
      <c r="GS1031" s="2">
        <v>3</v>
      </c>
      <c r="GT1031" s="2">
        <v>0</v>
      </c>
      <c r="GU1031" s="2" t="s">
        <v>3</v>
      </c>
      <c r="GV1031" s="2">
        <f t="shared" si="933"/>
        <v>0</v>
      </c>
      <c r="GW1031" s="2">
        <v>1</v>
      </c>
      <c r="GX1031" s="2">
        <f t="shared" si="934"/>
        <v>0</v>
      </c>
      <c r="GY1031" s="2"/>
      <c r="GZ1031" s="2"/>
      <c r="HA1031" s="2">
        <v>0</v>
      </c>
      <c r="HB1031" s="2">
        <v>0</v>
      </c>
      <c r="HC1031" s="2">
        <f t="shared" si="935"/>
        <v>0</v>
      </c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>
        <v>0</v>
      </c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</row>
    <row r="1032" spans="1:255">
      <c r="A1032">
        <v>17</v>
      </c>
      <c r="B1032">
        <v>1</v>
      </c>
      <c r="E1032" t="s">
        <v>510</v>
      </c>
      <c r="F1032" t="s">
        <v>424</v>
      </c>
      <c r="G1032" t="s">
        <v>511</v>
      </c>
      <c r="H1032" t="s">
        <v>40</v>
      </c>
      <c r="I1032">
        <v>1</v>
      </c>
      <c r="J1032">
        <v>0</v>
      </c>
      <c r="O1032">
        <f t="shared" si="901"/>
        <v>24.71</v>
      </c>
      <c r="P1032">
        <f t="shared" si="902"/>
        <v>24.71</v>
      </c>
      <c r="Q1032">
        <f t="shared" si="903"/>
        <v>0</v>
      </c>
      <c r="R1032">
        <f t="shared" si="904"/>
        <v>0</v>
      </c>
      <c r="S1032">
        <f t="shared" si="905"/>
        <v>0</v>
      </c>
      <c r="T1032">
        <f t="shared" si="906"/>
        <v>0</v>
      </c>
      <c r="U1032">
        <f t="shared" si="907"/>
        <v>0</v>
      </c>
      <c r="V1032">
        <f t="shared" si="908"/>
        <v>0</v>
      </c>
      <c r="W1032">
        <f t="shared" si="909"/>
        <v>0</v>
      </c>
      <c r="X1032">
        <f t="shared" si="910"/>
        <v>0</v>
      </c>
      <c r="Y1032">
        <f t="shared" si="911"/>
        <v>0</v>
      </c>
      <c r="AA1032">
        <v>33304960</v>
      </c>
      <c r="AB1032">
        <f t="shared" si="912"/>
        <v>24.71</v>
      </c>
      <c r="AC1032">
        <f t="shared" si="913"/>
        <v>24.71</v>
      </c>
      <c r="AD1032">
        <f t="shared" si="939"/>
        <v>0</v>
      </c>
      <c r="AE1032">
        <f t="shared" si="940"/>
        <v>0</v>
      </c>
      <c r="AF1032">
        <f t="shared" si="940"/>
        <v>0</v>
      </c>
      <c r="AG1032">
        <f t="shared" si="914"/>
        <v>0</v>
      </c>
      <c r="AH1032">
        <f t="shared" si="941"/>
        <v>0</v>
      </c>
      <c r="AI1032">
        <f t="shared" si="941"/>
        <v>0</v>
      </c>
      <c r="AJ1032">
        <f t="shared" si="915"/>
        <v>0</v>
      </c>
      <c r="AK1032">
        <v>24.71</v>
      </c>
      <c r="AL1032">
        <v>24.71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1</v>
      </c>
      <c r="AW1032">
        <v>1</v>
      </c>
      <c r="AZ1032">
        <v>1</v>
      </c>
      <c r="BA1032">
        <v>1</v>
      </c>
      <c r="BB1032">
        <v>1</v>
      </c>
      <c r="BC1032">
        <v>1</v>
      </c>
      <c r="BD1032" t="s">
        <v>3</v>
      </c>
      <c r="BE1032" t="s">
        <v>3</v>
      </c>
      <c r="BF1032" t="s">
        <v>3</v>
      </c>
      <c r="BG1032" t="s">
        <v>3</v>
      </c>
      <c r="BH1032">
        <v>3</v>
      </c>
      <c r="BI1032">
        <v>1</v>
      </c>
      <c r="BJ1032" t="s">
        <v>3</v>
      </c>
      <c r="BM1032">
        <v>1100</v>
      </c>
      <c r="BN1032">
        <v>0</v>
      </c>
      <c r="BO1032" t="s">
        <v>3</v>
      </c>
      <c r="BP1032">
        <v>0</v>
      </c>
      <c r="BQ1032">
        <v>14</v>
      </c>
      <c r="BR1032">
        <v>0</v>
      </c>
      <c r="BS1032">
        <v>1</v>
      </c>
      <c r="BT1032">
        <v>1</v>
      </c>
      <c r="BU1032">
        <v>1</v>
      </c>
      <c r="BV1032">
        <v>1</v>
      </c>
      <c r="BW1032">
        <v>1</v>
      </c>
      <c r="BX1032">
        <v>1</v>
      </c>
      <c r="BY1032" t="s">
        <v>3</v>
      </c>
      <c r="BZ1032">
        <v>0</v>
      </c>
      <c r="CA1032">
        <v>0</v>
      </c>
      <c r="CE1032">
        <v>0</v>
      </c>
      <c r="CF1032">
        <v>0</v>
      </c>
      <c r="CG1032">
        <v>0</v>
      </c>
      <c r="CM1032">
        <v>0</v>
      </c>
      <c r="CN1032" t="s">
        <v>3</v>
      </c>
      <c r="CO1032">
        <v>0</v>
      </c>
      <c r="CP1032">
        <f t="shared" si="916"/>
        <v>24.71</v>
      </c>
      <c r="CQ1032">
        <f t="shared" si="917"/>
        <v>24.71</v>
      </c>
      <c r="CR1032">
        <f t="shared" si="918"/>
        <v>0</v>
      </c>
      <c r="CS1032">
        <f t="shared" si="919"/>
        <v>0</v>
      </c>
      <c r="CT1032">
        <f t="shared" si="920"/>
        <v>0</v>
      </c>
      <c r="CU1032">
        <f t="shared" si="921"/>
        <v>0</v>
      </c>
      <c r="CV1032">
        <f t="shared" si="922"/>
        <v>0</v>
      </c>
      <c r="CW1032">
        <f t="shared" si="923"/>
        <v>0</v>
      </c>
      <c r="CX1032">
        <f t="shared" si="924"/>
        <v>0</v>
      </c>
      <c r="CY1032">
        <f t="shared" si="925"/>
        <v>0</v>
      </c>
      <c r="CZ1032">
        <f t="shared" si="926"/>
        <v>0</v>
      </c>
      <c r="DC1032" t="s">
        <v>3</v>
      </c>
      <c r="DD1032" t="s">
        <v>3</v>
      </c>
      <c r="DE1032" t="s">
        <v>3</v>
      </c>
      <c r="DF1032" t="s">
        <v>3</v>
      </c>
      <c r="DG1032" t="s">
        <v>3</v>
      </c>
      <c r="DH1032" t="s">
        <v>3</v>
      </c>
      <c r="DI1032" t="s">
        <v>3</v>
      </c>
      <c r="DJ1032" t="s">
        <v>3</v>
      </c>
      <c r="DK1032" t="s">
        <v>3</v>
      </c>
      <c r="DL1032" t="s">
        <v>3</v>
      </c>
      <c r="DM1032" t="s">
        <v>3</v>
      </c>
      <c r="DN1032">
        <v>0</v>
      </c>
      <c r="DO1032">
        <v>0</v>
      </c>
      <c r="DP1032">
        <v>1</v>
      </c>
      <c r="DQ1032">
        <v>1</v>
      </c>
      <c r="DU1032">
        <v>1010</v>
      </c>
      <c r="DV1032" t="s">
        <v>40</v>
      </c>
      <c r="DW1032" t="s">
        <v>40</v>
      </c>
      <c r="DX1032">
        <v>1</v>
      </c>
      <c r="EE1032">
        <v>31102366</v>
      </c>
      <c r="EF1032">
        <v>8</v>
      </c>
      <c r="EG1032" t="s">
        <v>34</v>
      </c>
      <c r="EH1032">
        <v>0</v>
      </c>
      <c r="EI1032" t="s">
        <v>3</v>
      </c>
      <c r="EJ1032">
        <v>1</v>
      </c>
      <c r="EK1032">
        <v>1100</v>
      </c>
      <c r="EL1032" t="s">
        <v>41</v>
      </c>
      <c r="EM1032" t="s">
        <v>42</v>
      </c>
      <c r="EO1032" t="s">
        <v>3</v>
      </c>
      <c r="EQ1032">
        <v>0</v>
      </c>
      <c r="ER1032">
        <v>24.71</v>
      </c>
      <c r="ES1032">
        <v>24.71</v>
      </c>
      <c r="ET1032">
        <v>0</v>
      </c>
      <c r="EU1032">
        <v>0</v>
      </c>
      <c r="EV1032">
        <v>0</v>
      </c>
      <c r="EW1032">
        <v>0</v>
      </c>
      <c r="EX1032">
        <v>0</v>
      </c>
      <c r="EY1032">
        <v>0</v>
      </c>
      <c r="EZ1032">
        <v>5</v>
      </c>
      <c r="FC1032">
        <v>1</v>
      </c>
      <c r="FD1032">
        <v>18</v>
      </c>
      <c r="FF1032">
        <v>228</v>
      </c>
      <c r="FQ1032">
        <v>0</v>
      </c>
      <c r="FR1032">
        <f t="shared" si="927"/>
        <v>0</v>
      </c>
      <c r="FS1032">
        <v>0</v>
      </c>
      <c r="FX1032">
        <v>0</v>
      </c>
      <c r="FY1032">
        <v>0</v>
      </c>
      <c r="GA1032" t="s">
        <v>459</v>
      </c>
      <c r="GD1032">
        <v>1</v>
      </c>
      <c r="GF1032">
        <v>-70308584</v>
      </c>
      <c r="GG1032">
        <v>2</v>
      </c>
      <c r="GH1032">
        <v>3</v>
      </c>
      <c r="GI1032">
        <v>3</v>
      </c>
      <c r="GJ1032">
        <v>0</v>
      </c>
      <c r="GK1032">
        <v>0</v>
      </c>
      <c r="GL1032">
        <f t="shared" si="928"/>
        <v>0</v>
      </c>
      <c r="GM1032">
        <f t="shared" si="929"/>
        <v>24.71</v>
      </c>
      <c r="GN1032">
        <f t="shared" si="930"/>
        <v>24.71</v>
      </c>
      <c r="GO1032">
        <f t="shared" si="931"/>
        <v>0</v>
      </c>
      <c r="GP1032">
        <f t="shared" si="932"/>
        <v>0</v>
      </c>
      <c r="GR1032">
        <v>1</v>
      </c>
      <c r="GS1032">
        <v>1</v>
      </c>
      <c r="GT1032">
        <v>0</v>
      </c>
      <c r="GU1032" t="s">
        <v>3</v>
      </c>
      <c r="GV1032">
        <f t="shared" si="933"/>
        <v>0</v>
      </c>
      <c r="GW1032">
        <v>1</v>
      </c>
      <c r="GX1032">
        <f t="shared" si="934"/>
        <v>0</v>
      </c>
      <c r="HA1032">
        <v>0</v>
      </c>
      <c r="HB1032">
        <v>0</v>
      </c>
      <c r="HC1032">
        <f t="shared" si="935"/>
        <v>0</v>
      </c>
      <c r="IK1032">
        <v>0</v>
      </c>
    </row>
    <row r="1033" spans="1:255">
      <c r="A1033" s="2">
        <v>17</v>
      </c>
      <c r="B1033" s="2">
        <v>1</v>
      </c>
      <c r="C1033" s="2"/>
      <c r="D1033" s="2"/>
      <c r="E1033" s="2" t="s">
        <v>512</v>
      </c>
      <c r="F1033" s="2" t="s">
        <v>424</v>
      </c>
      <c r="G1033" s="2" t="s">
        <v>513</v>
      </c>
      <c r="H1033" s="2" t="s">
        <v>40</v>
      </c>
      <c r="I1033" s="2">
        <v>1</v>
      </c>
      <c r="J1033" s="2">
        <v>0</v>
      </c>
      <c r="K1033" s="2"/>
      <c r="L1033" s="2"/>
      <c r="M1033" s="2"/>
      <c r="N1033" s="2"/>
      <c r="O1033" s="2">
        <f t="shared" si="901"/>
        <v>0</v>
      </c>
      <c r="P1033" s="2">
        <f t="shared" si="902"/>
        <v>0</v>
      </c>
      <c r="Q1033" s="2">
        <f t="shared" si="903"/>
        <v>0</v>
      </c>
      <c r="R1033" s="2">
        <f t="shared" si="904"/>
        <v>0</v>
      </c>
      <c r="S1033" s="2">
        <f t="shared" si="905"/>
        <v>0</v>
      </c>
      <c r="T1033" s="2">
        <f t="shared" si="906"/>
        <v>0</v>
      </c>
      <c r="U1033" s="2">
        <f t="shared" si="907"/>
        <v>0</v>
      </c>
      <c r="V1033" s="2">
        <f t="shared" si="908"/>
        <v>0</v>
      </c>
      <c r="W1033" s="2">
        <f t="shared" si="909"/>
        <v>0</v>
      </c>
      <c r="X1033" s="2">
        <f t="shared" si="910"/>
        <v>0</v>
      </c>
      <c r="Y1033" s="2">
        <f t="shared" si="911"/>
        <v>0</v>
      </c>
      <c r="Z1033" s="2"/>
      <c r="AA1033" s="2">
        <v>33304975</v>
      </c>
      <c r="AB1033" s="2">
        <f t="shared" si="912"/>
        <v>0</v>
      </c>
      <c r="AC1033" s="2">
        <f t="shared" si="913"/>
        <v>0</v>
      </c>
      <c r="AD1033" s="2">
        <f t="shared" si="939"/>
        <v>0</v>
      </c>
      <c r="AE1033" s="2">
        <f t="shared" si="940"/>
        <v>0</v>
      </c>
      <c r="AF1033" s="2">
        <f t="shared" si="940"/>
        <v>0</v>
      </c>
      <c r="AG1033" s="2">
        <f t="shared" si="914"/>
        <v>0</v>
      </c>
      <c r="AH1033" s="2">
        <f t="shared" si="941"/>
        <v>0</v>
      </c>
      <c r="AI1033" s="2">
        <f t="shared" si="941"/>
        <v>0</v>
      </c>
      <c r="AJ1033" s="2">
        <f t="shared" si="915"/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1</v>
      </c>
      <c r="AW1033" s="2">
        <v>1</v>
      </c>
      <c r="AX1033" s="2"/>
      <c r="AY1033" s="2"/>
      <c r="AZ1033" s="2">
        <v>1</v>
      </c>
      <c r="BA1033" s="2">
        <v>1</v>
      </c>
      <c r="BB1033" s="2">
        <v>1</v>
      </c>
      <c r="BC1033" s="2">
        <v>1</v>
      </c>
      <c r="BD1033" s="2" t="s">
        <v>3</v>
      </c>
      <c r="BE1033" s="2" t="s">
        <v>3</v>
      </c>
      <c r="BF1033" s="2" t="s">
        <v>3</v>
      </c>
      <c r="BG1033" s="2" t="s">
        <v>3</v>
      </c>
      <c r="BH1033" s="2">
        <v>3</v>
      </c>
      <c r="BI1033" s="2">
        <v>1</v>
      </c>
      <c r="BJ1033" s="2" t="s">
        <v>3</v>
      </c>
      <c r="BK1033" s="2"/>
      <c r="BL1033" s="2"/>
      <c r="BM1033" s="2">
        <v>1100</v>
      </c>
      <c r="BN1033" s="2">
        <v>0</v>
      </c>
      <c r="BO1033" s="2" t="s">
        <v>3</v>
      </c>
      <c r="BP1033" s="2">
        <v>0</v>
      </c>
      <c r="BQ1033" s="2">
        <v>14</v>
      </c>
      <c r="BR1033" s="2">
        <v>0</v>
      </c>
      <c r="BS1033" s="2">
        <v>1</v>
      </c>
      <c r="BT1033" s="2">
        <v>1</v>
      </c>
      <c r="BU1033" s="2">
        <v>1</v>
      </c>
      <c r="BV1033" s="2">
        <v>1</v>
      </c>
      <c r="BW1033" s="2">
        <v>1</v>
      </c>
      <c r="BX1033" s="2">
        <v>1</v>
      </c>
      <c r="BY1033" s="2" t="s">
        <v>3</v>
      </c>
      <c r="BZ1033" s="2">
        <v>0</v>
      </c>
      <c r="CA1033" s="2">
        <v>0</v>
      </c>
      <c r="CB1033" s="2"/>
      <c r="CC1033" s="2"/>
      <c r="CD1033" s="2"/>
      <c r="CE1033" s="2">
        <v>0</v>
      </c>
      <c r="CF1033" s="2">
        <v>0</v>
      </c>
      <c r="CG1033" s="2">
        <v>0</v>
      </c>
      <c r="CH1033" s="2"/>
      <c r="CI1033" s="2"/>
      <c r="CJ1033" s="2"/>
      <c r="CK1033" s="2"/>
      <c r="CL1033" s="2"/>
      <c r="CM1033" s="2">
        <v>0</v>
      </c>
      <c r="CN1033" s="2" t="s">
        <v>3</v>
      </c>
      <c r="CO1033" s="2">
        <v>0</v>
      </c>
      <c r="CP1033" s="2">
        <f t="shared" si="916"/>
        <v>0</v>
      </c>
      <c r="CQ1033" s="2">
        <f t="shared" si="917"/>
        <v>0</v>
      </c>
      <c r="CR1033" s="2">
        <f t="shared" si="918"/>
        <v>0</v>
      </c>
      <c r="CS1033" s="2">
        <f t="shared" si="919"/>
        <v>0</v>
      </c>
      <c r="CT1033" s="2">
        <f t="shared" si="920"/>
        <v>0</v>
      </c>
      <c r="CU1033" s="2">
        <f t="shared" si="921"/>
        <v>0</v>
      </c>
      <c r="CV1033" s="2">
        <f t="shared" si="922"/>
        <v>0</v>
      </c>
      <c r="CW1033" s="2">
        <f t="shared" si="923"/>
        <v>0</v>
      </c>
      <c r="CX1033" s="2">
        <f t="shared" si="924"/>
        <v>0</v>
      </c>
      <c r="CY1033" s="2">
        <f t="shared" si="925"/>
        <v>0</v>
      </c>
      <c r="CZ1033" s="2">
        <f t="shared" si="926"/>
        <v>0</v>
      </c>
      <c r="DA1033" s="2"/>
      <c r="DB1033" s="2"/>
      <c r="DC1033" s="2" t="s">
        <v>3</v>
      </c>
      <c r="DD1033" s="2" t="s">
        <v>3</v>
      </c>
      <c r="DE1033" s="2" t="s">
        <v>3</v>
      </c>
      <c r="DF1033" s="2" t="s">
        <v>3</v>
      </c>
      <c r="DG1033" s="2" t="s">
        <v>3</v>
      </c>
      <c r="DH1033" s="2" t="s">
        <v>3</v>
      </c>
      <c r="DI1033" s="2" t="s">
        <v>3</v>
      </c>
      <c r="DJ1033" s="2" t="s">
        <v>3</v>
      </c>
      <c r="DK1033" s="2" t="s">
        <v>3</v>
      </c>
      <c r="DL1033" s="2" t="s">
        <v>3</v>
      </c>
      <c r="DM1033" s="2" t="s">
        <v>3</v>
      </c>
      <c r="DN1033" s="2">
        <v>0</v>
      </c>
      <c r="DO1033" s="2">
        <v>0</v>
      </c>
      <c r="DP1033" s="2">
        <v>1</v>
      </c>
      <c r="DQ1033" s="2">
        <v>1</v>
      </c>
      <c r="DR1033" s="2"/>
      <c r="DS1033" s="2"/>
      <c r="DT1033" s="2"/>
      <c r="DU1033" s="2">
        <v>1010</v>
      </c>
      <c r="DV1033" s="2" t="s">
        <v>40</v>
      </c>
      <c r="DW1033" s="2" t="s">
        <v>40</v>
      </c>
      <c r="DX1033" s="2">
        <v>1</v>
      </c>
      <c r="DY1033" s="2"/>
      <c r="DZ1033" s="2"/>
      <c r="EA1033" s="2"/>
      <c r="EB1033" s="2"/>
      <c r="EC1033" s="2"/>
      <c r="ED1033" s="2"/>
      <c r="EE1033" s="2">
        <v>31102366</v>
      </c>
      <c r="EF1033" s="2">
        <v>8</v>
      </c>
      <c r="EG1033" s="2" t="s">
        <v>34</v>
      </c>
      <c r="EH1033" s="2">
        <v>0</v>
      </c>
      <c r="EI1033" s="2" t="s">
        <v>3</v>
      </c>
      <c r="EJ1033" s="2">
        <v>1</v>
      </c>
      <c r="EK1033" s="2">
        <v>1100</v>
      </c>
      <c r="EL1033" s="2" t="s">
        <v>41</v>
      </c>
      <c r="EM1033" s="2" t="s">
        <v>42</v>
      </c>
      <c r="EN1033" s="2"/>
      <c r="EO1033" s="2" t="s">
        <v>3</v>
      </c>
      <c r="EP1033" s="2"/>
      <c r="EQ1033" s="2">
        <v>0</v>
      </c>
      <c r="ER1033" s="2">
        <v>0</v>
      </c>
      <c r="ES1033" s="2">
        <v>0</v>
      </c>
      <c r="ET1033" s="2">
        <v>0</v>
      </c>
      <c r="EU1033" s="2">
        <v>0</v>
      </c>
      <c r="EV1033" s="2">
        <v>0</v>
      </c>
      <c r="EW1033" s="2">
        <v>0</v>
      </c>
      <c r="EX1033" s="2">
        <v>0</v>
      </c>
      <c r="EY1033" s="2">
        <v>0</v>
      </c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>
        <v>0</v>
      </c>
      <c r="FR1033" s="2">
        <f t="shared" si="927"/>
        <v>0</v>
      </c>
      <c r="FS1033" s="2">
        <v>0</v>
      </c>
      <c r="FT1033" s="2"/>
      <c r="FU1033" s="2"/>
      <c r="FV1033" s="2"/>
      <c r="FW1033" s="2"/>
      <c r="FX1033" s="2">
        <v>0</v>
      </c>
      <c r="FY1033" s="2">
        <v>0</v>
      </c>
      <c r="FZ1033" s="2"/>
      <c r="GA1033" s="2" t="s">
        <v>3</v>
      </c>
      <c r="GB1033" s="2"/>
      <c r="GC1033" s="2"/>
      <c r="GD1033" s="2">
        <v>1</v>
      </c>
      <c r="GE1033" s="2"/>
      <c r="GF1033" s="2">
        <v>929022984</v>
      </c>
      <c r="GG1033" s="2">
        <v>2</v>
      </c>
      <c r="GH1033" s="2">
        <v>0</v>
      </c>
      <c r="GI1033" s="2">
        <v>-2</v>
      </c>
      <c r="GJ1033" s="2">
        <v>0</v>
      </c>
      <c r="GK1033" s="2">
        <v>0</v>
      </c>
      <c r="GL1033" s="2">
        <f t="shared" si="928"/>
        <v>0</v>
      </c>
      <c r="GM1033" s="2">
        <f t="shared" si="929"/>
        <v>0</v>
      </c>
      <c r="GN1033" s="2">
        <f t="shared" si="930"/>
        <v>0</v>
      </c>
      <c r="GO1033" s="2">
        <f t="shared" si="931"/>
        <v>0</v>
      </c>
      <c r="GP1033" s="2">
        <f t="shared" si="932"/>
        <v>0</v>
      </c>
      <c r="GQ1033" s="2"/>
      <c r="GR1033" s="2">
        <v>0</v>
      </c>
      <c r="GS1033" s="2">
        <v>3</v>
      </c>
      <c r="GT1033" s="2">
        <v>0</v>
      </c>
      <c r="GU1033" s="2" t="s">
        <v>3</v>
      </c>
      <c r="GV1033" s="2">
        <f t="shared" si="933"/>
        <v>0</v>
      </c>
      <c r="GW1033" s="2">
        <v>1</v>
      </c>
      <c r="GX1033" s="2">
        <f t="shared" si="934"/>
        <v>0</v>
      </c>
      <c r="GY1033" s="2"/>
      <c r="GZ1033" s="2"/>
      <c r="HA1033" s="2">
        <v>0</v>
      </c>
      <c r="HB1033" s="2">
        <v>0</v>
      </c>
      <c r="HC1033" s="2">
        <f t="shared" si="935"/>
        <v>0</v>
      </c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>
        <v>0</v>
      </c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</row>
    <row r="1034" spans="1:255">
      <c r="A1034">
        <v>17</v>
      </c>
      <c r="B1034">
        <v>1</v>
      </c>
      <c r="E1034" t="s">
        <v>512</v>
      </c>
      <c r="F1034" t="s">
        <v>424</v>
      </c>
      <c r="G1034" t="s">
        <v>513</v>
      </c>
      <c r="H1034" t="s">
        <v>40</v>
      </c>
      <c r="I1034">
        <v>1</v>
      </c>
      <c r="J1034">
        <v>0</v>
      </c>
      <c r="O1034">
        <f t="shared" si="901"/>
        <v>124.68</v>
      </c>
      <c r="P1034">
        <f t="shared" si="902"/>
        <v>124.68</v>
      </c>
      <c r="Q1034">
        <f t="shared" si="903"/>
        <v>0</v>
      </c>
      <c r="R1034">
        <f t="shared" si="904"/>
        <v>0</v>
      </c>
      <c r="S1034">
        <f t="shared" si="905"/>
        <v>0</v>
      </c>
      <c r="T1034">
        <f t="shared" si="906"/>
        <v>0</v>
      </c>
      <c r="U1034">
        <f t="shared" si="907"/>
        <v>0</v>
      </c>
      <c r="V1034">
        <f t="shared" si="908"/>
        <v>0</v>
      </c>
      <c r="W1034">
        <f t="shared" si="909"/>
        <v>0</v>
      </c>
      <c r="X1034">
        <f t="shared" si="910"/>
        <v>0</v>
      </c>
      <c r="Y1034">
        <f t="shared" si="911"/>
        <v>0</v>
      </c>
      <c r="AA1034">
        <v>33304960</v>
      </c>
      <c r="AB1034">
        <f t="shared" si="912"/>
        <v>124.68</v>
      </c>
      <c r="AC1034">
        <f t="shared" si="913"/>
        <v>124.68</v>
      </c>
      <c r="AD1034">
        <f t="shared" si="939"/>
        <v>0</v>
      </c>
      <c r="AE1034">
        <f t="shared" si="940"/>
        <v>0</v>
      </c>
      <c r="AF1034">
        <f t="shared" si="940"/>
        <v>0</v>
      </c>
      <c r="AG1034">
        <f t="shared" si="914"/>
        <v>0</v>
      </c>
      <c r="AH1034">
        <f t="shared" si="941"/>
        <v>0</v>
      </c>
      <c r="AI1034">
        <f t="shared" si="941"/>
        <v>0</v>
      </c>
      <c r="AJ1034">
        <f t="shared" si="915"/>
        <v>0</v>
      </c>
      <c r="AK1034">
        <v>124.67999999999999</v>
      </c>
      <c r="AL1034">
        <v>124.67999999999999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1</v>
      </c>
      <c r="AW1034">
        <v>1</v>
      </c>
      <c r="AZ1034">
        <v>1</v>
      </c>
      <c r="BA1034">
        <v>1</v>
      </c>
      <c r="BB1034">
        <v>1</v>
      </c>
      <c r="BC1034">
        <v>1</v>
      </c>
      <c r="BD1034" t="s">
        <v>3</v>
      </c>
      <c r="BE1034" t="s">
        <v>3</v>
      </c>
      <c r="BF1034" t="s">
        <v>3</v>
      </c>
      <c r="BG1034" t="s">
        <v>3</v>
      </c>
      <c r="BH1034">
        <v>3</v>
      </c>
      <c r="BI1034">
        <v>1</v>
      </c>
      <c r="BJ1034" t="s">
        <v>3</v>
      </c>
      <c r="BM1034">
        <v>1100</v>
      </c>
      <c r="BN1034">
        <v>0</v>
      </c>
      <c r="BO1034" t="s">
        <v>3</v>
      </c>
      <c r="BP1034">
        <v>0</v>
      </c>
      <c r="BQ1034">
        <v>14</v>
      </c>
      <c r="BR1034">
        <v>0</v>
      </c>
      <c r="BS1034">
        <v>1</v>
      </c>
      <c r="BT1034">
        <v>1</v>
      </c>
      <c r="BU1034">
        <v>1</v>
      </c>
      <c r="BV1034">
        <v>1</v>
      </c>
      <c r="BW1034">
        <v>1</v>
      </c>
      <c r="BX1034">
        <v>1</v>
      </c>
      <c r="BY1034" t="s">
        <v>3</v>
      </c>
      <c r="BZ1034">
        <v>0</v>
      </c>
      <c r="CA1034">
        <v>0</v>
      </c>
      <c r="CE1034">
        <v>0</v>
      </c>
      <c r="CF1034">
        <v>0</v>
      </c>
      <c r="CG1034">
        <v>0</v>
      </c>
      <c r="CM1034">
        <v>0</v>
      </c>
      <c r="CN1034" t="s">
        <v>3</v>
      </c>
      <c r="CO1034">
        <v>0</v>
      </c>
      <c r="CP1034">
        <f t="shared" si="916"/>
        <v>124.68</v>
      </c>
      <c r="CQ1034">
        <f t="shared" si="917"/>
        <v>124.68</v>
      </c>
      <c r="CR1034">
        <f t="shared" si="918"/>
        <v>0</v>
      </c>
      <c r="CS1034">
        <f t="shared" si="919"/>
        <v>0</v>
      </c>
      <c r="CT1034">
        <f t="shared" si="920"/>
        <v>0</v>
      </c>
      <c r="CU1034">
        <f t="shared" si="921"/>
        <v>0</v>
      </c>
      <c r="CV1034">
        <f t="shared" si="922"/>
        <v>0</v>
      </c>
      <c r="CW1034">
        <f t="shared" si="923"/>
        <v>0</v>
      </c>
      <c r="CX1034">
        <f t="shared" si="924"/>
        <v>0</v>
      </c>
      <c r="CY1034">
        <f t="shared" si="925"/>
        <v>0</v>
      </c>
      <c r="CZ1034">
        <f t="shared" si="926"/>
        <v>0</v>
      </c>
      <c r="DC1034" t="s">
        <v>3</v>
      </c>
      <c r="DD1034" t="s">
        <v>3</v>
      </c>
      <c r="DE1034" t="s">
        <v>3</v>
      </c>
      <c r="DF1034" t="s">
        <v>3</v>
      </c>
      <c r="DG1034" t="s">
        <v>3</v>
      </c>
      <c r="DH1034" t="s">
        <v>3</v>
      </c>
      <c r="DI1034" t="s">
        <v>3</v>
      </c>
      <c r="DJ1034" t="s">
        <v>3</v>
      </c>
      <c r="DK1034" t="s">
        <v>3</v>
      </c>
      <c r="DL1034" t="s">
        <v>3</v>
      </c>
      <c r="DM1034" t="s">
        <v>3</v>
      </c>
      <c r="DN1034">
        <v>0</v>
      </c>
      <c r="DO1034">
        <v>0</v>
      </c>
      <c r="DP1034">
        <v>1</v>
      </c>
      <c r="DQ1034">
        <v>1</v>
      </c>
      <c r="DU1034">
        <v>1010</v>
      </c>
      <c r="DV1034" t="s">
        <v>40</v>
      </c>
      <c r="DW1034" t="s">
        <v>40</v>
      </c>
      <c r="DX1034">
        <v>1</v>
      </c>
      <c r="EE1034">
        <v>31102366</v>
      </c>
      <c r="EF1034">
        <v>8</v>
      </c>
      <c r="EG1034" t="s">
        <v>34</v>
      </c>
      <c r="EH1034">
        <v>0</v>
      </c>
      <c r="EI1034" t="s">
        <v>3</v>
      </c>
      <c r="EJ1034">
        <v>1</v>
      </c>
      <c r="EK1034">
        <v>1100</v>
      </c>
      <c r="EL1034" t="s">
        <v>41</v>
      </c>
      <c r="EM1034" t="s">
        <v>42</v>
      </c>
      <c r="EO1034" t="s">
        <v>3</v>
      </c>
      <c r="EQ1034">
        <v>0</v>
      </c>
      <c r="ER1034">
        <v>124.67999999999999</v>
      </c>
      <c r="ES1034">
        <v>124.67999999999999</v>
      </c>
      <c r="ET1034">
        <v>0</v>
      </c>
      <c r="EU1034">
        <v>0</v>
      </c>
      <c r="EV1034">
        <v>0</v>
      </c>
      <c r="EW1034">
        <v>0</v>
      </c>
      <c r="EX1034">
        <v>0</v>
      </c>
      <c r="EY1034">
        <v>0</v>
      </c>
      <c r="EZ1034">
        <v>5</v>
      </c>
      <c r="FC1034">
        <v>1</v>
      </c>
      <c r="FD1034">
        <v>18</v>
      </c>
      <c r="FF1034">
        <v>1150</v>
      </c>
      <c r="FQ1034">
        <v>0</v>
      </c>
      <c r="FR1034">
        <f t="shared" si="927"/>
        <v>0</v>
      </c>
      <c r="FS1034">
        <v>0</v>
      </c>
      <c r="FX1034">
        <v>0</v>
      </c>
      <c r="FY1034">
        <v>0</v>
      </c>
      <c r="GA1034" t="s">
        <v>462</v>
      </c>
      <c r="GD1034">
        <v>1</v>
      </c>
      <c r="GF1034">
        <v>929022984</v>
      </c>
      <c r="GG1034">
        <v>2</v>
      </c>
      <c r="GH1034">
        <v>3</v>
      </c>
      <c r="GI1034">
        <v>3</v>
      </c>
      <c r="GJ1034">
        <v>0</v>
      </c>
      <c r="GK1034">
        <v>0</v>
      </c>
      <c r="GL1034">
        <f t="shared" si="928"/>
        <v>0</v>
      </c>
      <c r="GM1034">
        <f t="shared" si="929"/>
        <v>124.68</v>
      </c>
      <c r="GN1034">
        <f t="shared" si="930"/>
        <v>124.68</v>
      </c>
      <c r="GO1034">
        <f t="shared" si="931"/>
        <v>0</v>
      </c>
      <c r="GP1034">
        <f t="shared" si="932"/>
        <v>0</v>
      </c>
      <c r="GR1034">
        <v>1</v>
      </c>
      <c r="GS1034">
        <v>1</v>
      </c>
      <c r="GT1034">
        <v>0</v>
      </c>
      <c r="GU1034" t="s">
        <v>3</v>
      </c>
      <c r="GV1034">
        <f t="shared" si="933"/>
        <v>0</v>
      </c>
      <c r="GW1034">
        <v>1</v>
      </c>
      <c r="GX1034">
        <f t="shared" si="934"/>
        <v>0</v>
      </c>
      <c r="HA1034">
        <v>0</v>
      </c>
      <c r="HB1034">
        <v>0</v>
      </c>
      <c r="HC1034">
        <f t="shared" si="935"/>
        <v>0</v>
      </c>
      <c r="IK1034">
        <v>0</v>
      </c>
    </row>
    <row r="1036" spans="1:255">
      <c r="A1036" s="3">
        <v>51</v>
      </c>
      <c r="B1036" s="3">
        <f>B1007</f>
        <v>1</v>
      </c>
      <c r="C1036" s="3">
        <f>A1007</f>
        <v>4</v>
      </c>
      <c r="D1036" s="3">
        <f>ROW(A1007)</f>
        <v>1007</v>
      </c>
      <c r="E1036" s="3"/>
      <c r="F1036" s="3" t="str">
        <f>IF(F1007&lt;&gt;"",F1007,"")</f>
        <v>18.Система ВД3(сетевые элементы)</v>
      </c>
      <c r="G1036" s="3" t="str">
        <f>IF(G1007&lt;&gt;"",G1007,"")</f>
        <v>18.Система ВД3(сетевые элементы)</v>
      </c>
      <c r="H1036" s="3">
        <v>0</v>
      </c>
      <c r="I1036" s="3"/>
      <c r="J1036" s="3"/>
      <c r="K1036" s="3"/>
      <c r="L1036" s="3"/>
      <c r="M1036" s="3"/>
      <c r="N1036" s="3"/>
      <c r="O1036" s="3">
        <f t="shared" ref="O1036:T1036" si="942">ROUND(AB1036,2)</f>
        <v>5476.43</v>
      </c>
      <c r="P1036" s="3">
        <f t="shared" si="942"/>
        <v>5107.76</v>
      </c>
      <c r="Q1036" s="3">
        <f t="shared" si="942"/>
        <v>50.76</v>
      </c>
      <c r="R1036" s="3">
        <f t="shared" si="942"/>
        <v>4.79</v>
      </c>
      <c r="S1036" s="3">
        <f t="shared" si="942"/>
        <v>317.91000000000003</v>
      </c>
      <c r="T1036" s="3">
        <f t="shared" si="942"/>
        <v>0</v>
      </c>
      <c r="U1036" s="3">
        <f>AH1036</f>
        <v>36.480039455999993</v>
      </c>
      <c r="V1036" s="3">
        <f>AI1036</f>
        <v>0.39684839999999999</v>
      </c>
      <c r="W1036" s="3">
        <f>ROUND(AJ1036,2)</f>
        <v>0</v>
      </c>
      <c r="X1036" s="3">
        <f>ROUND(AK1036,2)</f>
        <v>350.66</v>
      </c>
      <c r="Y1036" s="3">
        <f>ROUND(AL1036,2)</f>
        <v>220.12</v>
      </c>
      <c r="Z1036" s="3"/>
      <c r="AA1036" s="3"/>
      <c r="AB1036" s="3">
        <f>ROUND(SUMIF(AA1011:AA1034,"=33304975",O1011:O1034),2)</f>
        <v>5476.43</v>
      </c>
      <c r="AC1036" s="3">
        <f>ROUND(SUMIF(AA1011:AA1034,"=33304975",P1011:P1034),2)</f>
        <v>5107.76</v>
      </c>
      <c r="AD1036" s="3">
        <f>ROUND(SUMIF(AA1011:AA1034,"=33304975",Q1011:Q1034),2)</f>
        <v>50.76</v>
      </c>
      <c r="AE1036" s="3">
        <f>ROUND(SUMIF(AA1011:AA1034,"=33304975",R1011:R1034),2)</f>
        <v>4.79</v>
      </c>
      <c r="AF1036" s="3">
        <f>ROUND(SUMIF(AA1011:AA1034,"=33304975",S1011:S1034),2)</f>
        <v>317.91000000000003</v>
      </c>
      <c r="AG1036" s="3">
        <f>ROUND(SUMIF(AA1011:AA1034,"=33304975",T1011:T1034),2)</f>
        <v>0</v>
      </c>
      <c r="AH1036" s="3">
        <f>SUMIF(AA1011:AA1034,"=33304975",U1011:U1034)</f>
        <v>36.480039455999993</v>
      </c>
      <c r="AI1036" s="3">
        <f>SUMIF(AA1011:AA1034,"=33304975",V1011:V1034)</f>
        <v>0.39684839999999999</v>
      </c>
      <c r="AJ1036" s="3">
        <f>ROUND(SUMIF(AA1011:AA1034,"=33304975",W1011:W1034),2)</f>
        <v>0</v>
      </c>
      <c r="AK1036" s="3">
        <f>ROUND(SUMIF(AA1011:AA1034,"=33304975",X1011:X1034),2)</f>
        <v>350.66</v>
      </c>
      <c r="AL1036" s="3">
        <f>ROUND(SUMIF(AA1011:AA1034,"=33304975",Y1011:Y1034),2)</f>
        <v>220.12</v>
      </c>
      <c r="AM1036" s="3"/>
      <c r="AN1036" s="3"/>
      <c r="AO1036" s="3">
        <f t="shared" ref="AO1036:BD1036" si="943">ROUND(BX1036,2)</f>
        <v>0</v>
      </c>
      <c r="AP1036" s="3">
        <f t="shared" si="943"/>
        <v>0</v>
      </c>
      <c r="AQ1036" s="3">
        <f t="shared" si="943"/>
        <v>0</v>
      </c>
      <c r="AR1036" s="3">
        <f t="shared" si="943"/>
        <v>6047.21</v>
      </c>
      <c r="AS1036" s="3">
        <f t="shared" si="943"/>
        <v>5935.33</v>
      </c>
      <c r="AT1036" s="3">
        <f t="shared" si="943"/>
        <v>111.88</v>
      </c>
      <c r="AU1036" s="3">
        <f t="shared" si="943"/>
        <v>0</v>
      </c>
      <c r="AV1036" s="3">
        <f t="shared" si="943"/>
        <v>5107.76</v>
      </c>
      <c r="AW1036" s="3">
        <f t="shared" si="943"/>
        <v>5107.76</v>
      </c>
      <c r="AX1036" s="3">
        <f t="shared" si="943"/>
        <v>0</v>
      </c>
      <c r="AY1036" s="3">
        <f t="shared" si="943"/>
        <v>5107.76</v>
      </c>
      <c r="AZ1036" s="3">
        <f t="shared" si="943"/>
        <v>0</v>
      </c>
      <c r="BA1036" s="3">
        <f t="shared" si="943"/>
        <v>0</v>
      </c>
      <c r="BB1036" s="3">
        <f t="shared" si="943"/>
        <v>0</v>
      </c>
      <c r="BC1036" s="3">
        <f t="shared" si="943"/>
        <v>0</v>
      </c>
      <c r="BD1036" s="3">
        <f t="shared" si="943"/>
        <v>0</v>
      </c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>
        <f>ROUND(SUMIF(AA1011:AA1034,"=33304975",FQ1011:FQ1034),2)</f>
        <v>0</v>
      </c>
      <c r="BY1036" s="3">
        <f>ROUND(SUMIF(AA1011:AA1034,"=33304975",FR1011:FR1034),2)</f>
        <v>0</v>
      </c>
      <c r="BZ1036" s="3">
        <f>ROUND(SUMIF(AA1011:AA1034,"=33304975",GL1011:GL1034),2)</f>
        <v>0</v>
      </c>
      <c r="CA1036" s="3">
        <f>ROUND(SUMIF(AA1011:AA1034,"=33304975",GM1011:GM1034),2)</f>
        <v>6047.21</v>
      </c>
      <c r="CB1036" s="3">
        <f>ROUND(SUMIF(AA1011:AA1034,"=33304975",GN1011:GN1034),2)</f>
        <v>5935.33</v>
      </c>
      <c r="CC1036" s="3">
        <f>ROUND(SUMIF(AA1011:AA1034,"=33304975",GO1011:GO1034),2)</f>
        <v>111.88</v>
      </c>
      <c r="CD1036" s="3">
        <f>ROUND(SUMIF(AA1011:AA1034,"=33304975",GP1011:GP1034),2)</f>
        <v>0</v>
      </c>
      <c r="CE1036" s="3">
        <f>AC1036-BX1036</f>
        <v>5107.76</v>
      </c>
      <c r="CF1036" s="3">
        <f>AC1036-BY1036</f>
        <v>5107.76</v>
      </c>
      <c r="CG1036" s="3">
        <f>BX1036-BZ1036</f>
        <v>0</v>
      </c>
      <c r="CH1036" s="3">
        <f>AC1036-BX1036-BY1036+BZ1036</f>
        <v>5107.76</v>
      </c>
      <c r="CI1036" s="3">
        <f>BY1036-BZ1036</f>
        <v>0</v>
      </c>
      <c r="CJ1036" s="3">
        <f>ROUND(SUMIF(AA1011:AA1034,"=33304975",GX1011:GX1034),2)</f>
        <v>0</v>
      </c>
      <c r="CK1036" s="3">
        <f>ROUND(SUMIF(AA1011:AA1034,"=33304975",GY1011:GY1034),2)</f>
        <v>0</v>
      </c>
      <c r="CL1036" s="3">
        <f>ROUND(SUMIF(AA1011:AA1034,"=33304975",GZ1011:GZ1034),2)</f>
        <v>0</v>
      </c>
      <c r="CM1036" s="3">
        <f>ROUND(SUMIF(AA1011:AA1034,"=33304975",HD1011:HD1034),2)</f>
        <v>0</v>
      </c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4">
        <f t="shared" ref="DG1036:DL1036" si="944">ROUND(DT1036,2)</f>
        <v>7026.59</v>
      </c>
      <c r="DH1036" s="4">
        <f t="shared" si="944"/>
        <v>6657.92</v>
      </c>
      <c r="DI1036" s="4">
        <f t="shared" si="944"/>
        <v>50.76</v>
      </c>
      <c r="DJ1036" s="4">
        <f t="shared" si="944"/>
        <v>4.79</v>
      </c>
      <c r="DK1036" s="4">
        <f t="shared" si="944"/>
        <v>317.91000000000003</v>
      </c>
      <c r="DL1036" s="4">
        <f t="shared" si="944"/>
        <v>0</v>
      </c>
      <c r="DM1036" s="4">
        <f>DZ1036</f>
        <v>36.480039455999993</v>
      </c>
      <c r="DN1036" s="4">
        <f>EA1036</f>
        <v>0.39684839999999999</v>
      </c>
      <c r="DO1036" s="4">
        <f>ROUND(EB1036,2)</f>
        <v>0</v>
      </c>
      <c r="DP1036" s="4">
        <f>ROUND(EC1036,2)</f>
        <v>350.66</v>
      </c>
      <c r="DQ1036" s="4">
        <f>ROUND(ED1036,2)</f>
        <v>220.12</v>
      </c>
      <c r="DR1036" s="4"/>
      <c r="DS1036" s="4"/>
      <c r="DT1036" s="4">
        <f>ROUND(SUMIF(AA1011:AA1034,"=33304960",O1011:O1034),2)</f>
        <v>7026.59</v>
      </c>
      <c r="DU1036" s="4">
        <f>ROUND(SUMIF(AA1011:AA1034,"=33304960",P1011:P1034),2)</f>
        <v>6657.92</v>
      </c>
      <c r="DV1036" s="4">
        <f>ROUND(SUMIF(AA1011:AA1034,"=33304960",Q1011:Q1034),2)</f>
        <v>50.76</v>
      </c>
      <c r="DW1036" s="4">
        <f>ROUND(SUMIF(AA1011:AA1034,"=33304960",R1011:R1034),2)</f>
        <v>4.79</v>
      </c>
      <c r="DX1036" s="4">
        <f>ROUND(SUMIF(AA1011:AA1034,"=33304960",S1011:S1034),2)</f>
        <v>317.91000000000003</v>
      </c>
      <c r="DY1036" s="4">
        <f>ROUND(SUMIF(AA1011:AA1034,"=33304960",T1011:T1034),2)</f>
        <v>0</v>
      </c>
      <c r="DZ1036" s="4">
        <f>SUMIF(AA1011:AA1034,"=33304960",U1011:U1034)</f>
        <v>36.480039455999993</v>
      </c>
      <c r="EA1036" s="4">
        <f>SUMIF(AA1011:AA1034,"=33304960",V1011:V1034)</f>
        <v>0.39684839999999999</v>
      </c>
      <c r="EB1036" s="4">
        <f>ROUND(SUMIF(AA1011:AA1034,"=33304960",W1011:W1034),2)</f>
        <v>0</v>
      </c>
      <c r="EC1036" s="4">
        <f>ROUND(SUMIF(AA1011:AA1034,"=33304960",X1011:X1034),2)</f>
        <v>350.66</v>
      </c>
      <c r="ED1036" s="4">
        <f>ROUND(SUMIF(AA1011:AA1034,"=33304960",Y1011:Y1034),2)</f>
        <v>220.12</v>
      </c>
      <c r="EE1036" s="4"/>
      <c r="EF1036" s="4"/>
      <c r="EG1036" s="4">
        <f t="shared" ref="EG1036:EV1036" si="945">ROUND(FP1036,2)</f>
        <v>0</v>
      </c>
      <c r="EH1036" s="4">
        <f t="shared" si="945"/>
        <v>0</v>
      </c>
      <c r="EI1036" s="4">
        <f t="shared" si="945"/>
        <v>0</v>
      </c>
      <c r="EJ1036" s="4">
        <f t="shared" si="945"/>
        <v>7597.37</v>
      </c>
      <c r="EK1036" s="4">
        <f t="shared" si="945"/>
        <v>7485.49</v>
      </c>
      <c r="EL1036" s="4">
        <f t="shared" si="945"/>
        <v>111.88</v>
      </c>
      <c r="EM1036" s="4">
        <f t="shared" si="945"/>
        <v>0</v>
      </c>
      <c r="EN1036" s="4">
        <f t="shared" si="945"/>
        <v>6657.92</v>
      </c>
      <c r="EO1036" s="4">
        <f t="shared" si="945"/>
        <v>6657.92</v>
      </c>
      <c r="EP1036" s="4">
        <f t="shared" si="945"/>
        <v>0</v>
      </c>
      <c r="EQ1036" s="4">
        <f t="shared" si="945"/>
        <v>6657.92</v>
      </c>
      <c r="ER1036" s="4">
        <f t="shared" si="945"/>
        <v>0</v>
      </c>
      <c r="ES1036" s="4">
        <f t="shared" si="945"/>
        <v>0</v>
      </c>
      <c r="ET1036" s="4">
        <f t="shared" si="945"/>
        <v>0</v>
      </c>
      <c r="EU1036" s="4">
        <f t="shared" si="945"/>
        <v>0</v>
      </c>
      <c r="EV1036" s="4">
        <f t="shared" si="945"/>
        <v>0</v>
      </c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>
        <f>ROUND(SUMIF(AA1011:AA1034,"=33304960",FQ1011:FQ1034),2)</f>
        <v>0</v>
      </c>
      <c r="FQ1036" s="4">
        <f>ROUND(SUMIF(AA1011:AA1034,"=33304960",FR1011:FR1034),2)</f>
        <v>0</v>
      </c>
      <c r="FR1036" s="4">
        <f>ROUND(SUMIF(AA1011:AA1034,"=33304960",GL1011:GL1034),2)</f>
        <v>0</v>
      </c>
      <c r="FS1036" s="4">
        <f>ROUND(SUMIF(AA1011:AA1034,"=33304960",GM1011:GM1034),2)</f>
        <v>7597.37</v>
      </c>
      <c r="FT1036" s="4">
        <f>ROUND(SUMIF(AA1011:AA1034,"=33304960",GN1011:GN1034),2)</f>
        <v>7485.49</v>
      </c>
      <c r="FU1036" s="4">
        <f>ROUND(SUMIF(AA1011:AA1034,"=33304960",GO1011:GO1034),2)</f>
        <v>111.88</v>
      </c>
      <c r="FV1036" s="4">
        <f>ROUND(SUMIF(AA1011:AA1034,"=33304960",GP1011:GP1034),2)</f>
        <v>0</v>
      </c>
      <c r="FW1036" s="4">
        <f>DU1036-FP1036</f>
        <v>6657.92</v>
      </c>
      <c r="FX1036" s="4">
        <f>DU1036-FQ1036</f>
        <v>6657.92</v>
      </c>
      <c r="FY1036" s="4">
        <f>FP1036-FR1036</f>
        <v>0</v>
      </c>
      <c r="FZ1036" s="4">
        <f>DU1036-FP1036-FQ1036+FR1036</f>
        <v>6657.92</v>
      </c>
      <c r="GA1036" s="4">
        <f>FQ1036-FR1036</f>
        <v>0</v>
      </c>
      <c r="GB1036" s="4">
        <f>ROUND(SUMIF(AA1011:AA1034,"=33304960",GX1011:GX1034),2)</f>
        <v>0</v>
      </c>
      <c r="GC1036" s="4">
        <f>ROUND(SUMIF(AA1011:AA1034,"=33304960",GY1011:GY1034),2)</f>
        <v>0</v>
      </c>
      <c r="GD1036" s="4">
        <f>ROUND(SUMIF(AA1011:AA1034,"=33304960",GZ1011:GZ1034),2)</f>
        <v>0</v>
      </c>
      <c r="GE1036" s="4">
        <f>ROUND(SUMIF(AA1011:AA1034,"=33304960",HD1011:HD1034),2)</f>
        <v>0</v>
      </c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>
        <v>0</v>
      </c>
    </row>
    <row r="1038" spans="1:255">
      <c r="A1038" s="5">
        <v>50</v>
      </c>
      <c r="B1038" s="5">
        <v>0</v>
      </c>
      <c r="C1038" s="5">
        <v>0</v>
      </c>
      <c r="D1038" s="5">
        <v>1</v>
      </c>
      <c r="E1038" s="5">
        <v>201</v>
      </c>
      <c r="F1038" s="5">
        <f>ROUND(Source!O1036,O1038)</f>
        <v>5476.43</v>
      </c>
      <c r="G1038" s="5" t="s">
        <v>83</v>
      </c>
      <c r="H1038" s="5" t="s">
        <v>84</v>
      </c>
      <c r="I1038" s="5"/>
      <c r="J1038" s="5"/>
      <c r="K1038" s="5">
        <v>201</v>
      </c>
      <c r="L1038" s="5">
        <v>1</v>
      </c>
      <c r="M1038" s="5">
        <v>3</v>
      </c>
      <c r="N1038" s="5" t="s">
        <v>3</v>
      </c>
      <c r="O1038" s="5">
        <v>2</v>
      </c>
      <c r="P1038" s="5">
        <f>ROUND(Source!DG1036,O1038)</f>
        <v>7026.59</v>
      </c>
      <c r="Q1038" s="5"/>
      <c r="R1038" s="5"/>
      <c r="S1038" s="5"/>
      <c r="T1038" s="5"/>
      <c r="U1038" s="5"/>
      <c r="V1038" s="5"/>
      <c r="W1038" s="5"/>
    </row>
    <row r="1039" spans="1:255">
      <c r="A1039" s="5">
        <v>50</v>
      </c>
      <c r="B1039" s="5">
        <v>0</v>
      </c>
      <c r="C1039" s="5">
        <v>0</v>
      </c>
      <c r="D1039" s="5">
        <v>1</v>
      </c>
      <c r="E1039" s="5">
        <v>202</v>
      </c>
      <c r="F1039" s="5">
        <f>ROUND(Source!P1036,O1039)</f>
        <v>5107.76</v>
      </c>
      <c r="G1039" s="5" t="s">
        <v>85</v>
      </c>
      <c r="H1039" s="5" t="s">
        <v>86</v>
      </c>
      <c r="I1039" s="5"/>
      <c r="J1039" s="5"/>
      <c r="K1039" s="5">
        <v>202</v>
      </c>
      <c r="L1039" s="5">
        <v>2</v>
      </c>
      <c r="M1039" s="5">
        <v>3</v>
      </c>
      <c r="N1039" s="5" t="s">
        <v>3</v>
      </c>
      <c r="O1039" s="5">
        <v>2</v>
      </c>
      <c r="P1039" s="5">
        <f>ROUND(Source!DH1036,O1039)</f>
        <v>6657.92</v>
      </c>
      <c r="Q1039" s="5"/>
      <c r="R1039" s="5"/>
      <c r="S1039" s="5"/>
      <c r="T1039" s="5"/>
      <c r="U1039" s="5"/>
      <c r="V1039" s="5"/>
      <c r="W1039" s="5"/>
    </row>
    <row r="1040" spans="1:255">
      <c r="A1040" s="5">
        <v>50</v>
      </c>
      <c r="B1040" s="5">
        <v>0</v>
      </c>
      <c r="C1040" s="5">
        <v>0</v>
      </c>
      <c r="D1040" s="5">
        <v>1</v>
      </c>
      <c r="E1040" s="5">
        <v>222</v>
      </c>
      <c r="F1040" s="5">
        <f>ROUND(Source!AO1036,O1040)</f>
        <v>0</v>
      </c>
      <c r="G1040" s="5" t="s">
        <v>87</v>
      </c>
      <c r="H1040" s="5" t="s">
        <v>88</v>
      </c>
      <c r="I1040" s="5"/>
      <c r="J1040" s="5"/>
      <c r="K1040" s="5">
        <v>222</v>
      </c>
      <c r="L1040" s="5">
        <v>3</v>
      </c>
      <c r="M1040" s="5">
        <v>3</v>
      </c>
      <c r="N1040" s="5" t="s">
        <v>3</v>
      </c>
      <c r="O1040" s="5">
        <v>2</v>
      </c>
      <c r="P1040" s="5">
        <f>ROUND(Source!EG1036,O1040)</f>
        <v>0</v>
      </c>
      <c r="Q1040" s="5"/>
      <c r="R1040" s="5"/>
      <c r="S1040" s="5"/>
      <c r="T1040" s="5"/>
      <c r="U1040" s="5"/>
      <c r="V1040" s="5"/>
      <c r="W1040" s="5"/>
    </row>
    <row r="1041" spans="1:23">
      <c r="A1041" s="5">
        <v>50</v>
      </c>
      <c r="B1041" s="5">
        <v>0</v>
      </c>
      <c r="C1041" s="5">
        <v>0</v>
      </c>
      <c r="D1041" s="5">
        <v>1</v>
      </c>
      <c r="E1041" s="5">
        <v>225</v>
      </c>
      <c r="F1041" s="5">
        <f>ROUND(Source!AV1036,O1041)</f>
        <v>5107.76</v>
      </c>
      <c r="G1041" s="5" t="s">
        <v>89</v>
      </c>
      <c r="H1041" s="5" t="s">
        <v>90</v>
      </c>
      <c r="I1041" s="5"/>
      <c r="J1041" s="5"/>
      <c r="K1041" s="5">
        <v>225</v>
      </c>
      <c r="L1041" s="5">
        <v>4</v>
      </c>
      <c r="M1041" s="5">
        <v>3</v>
      </c>
      <c r="N1041" s="5" t="s">
        <v>3</v>
      </c>
      <c r="O1041" s="5">
        <v>2</v>
      </c>
      <c r="P1041" s="5">
        <f>ROUND(Source!EN1036,O1041)</f>
        <v>6657.92</v>
      </c>
      <c r="Q1041" s="5"/>
      <c r="R1041" s="5"/>
      <c r="S1041" s="5"/>
      <c r="T1041" s="5"/>
      <c r="U1041" s="5"/>
      <c r="V1041" s="5"/>
      <c r="W1041" s="5"/>
    </row>
    <row r="1042" spans="1:23">
      <c r="A1042" s="5">
        <v>50</v>
      </c>
      <c r="B1042" s="5">
        <v>0</v>
      </c>
      <c r="C1042" s="5">
        <v>0</v>
      </c>
      <c r="D1042" s="5">
        <v>1</v>
      </c>
      <c r="E1042" s="5">
        <v>226</v>
      </c>
      <c r="F1042" s="5">
        <f>ROUND(Source!AW1036,O1042)</f>
        <v>5107.76</v>
      </c>
      <c r="G1042" s="5" t="s">
        <v>91</v>
      </c>
      <c r="H1042" s="5" t="s">
        <v>92</v>
      </c>
      <c r="I1042" s="5"/>
      <c r="J1042" s="5"/>
      <c r="K1042" s="5">
        <v>226</v>
      </c>
      <c r="L1042" s="5">
        <v>5</v>
      </c>
      <c r="M1042" s="5">
        <v>3</v>
      </c>
      <c r="N1042" s="5" t="s">
        <v>3</v>
      </c>
      <c r="O1042" s="5">
        <v>2</v>
      </c>
      <c r="P1042" s="5">
        <f>ROUND(Source!EO1036,O1042)</f>
        <v>6657.92</v>
      </c>
      <c r="Q1042" s="5"/>
      <c r="R1042" s="5"/>
      <c r="S1042" s="5"/>
      <c r="T1042" s="5"/>
      <c r="U1042" s="5"/>
      <c r="V1042" s="5"/>
      <c r="W1042" s="5"/>
    </row>
    <row r="1043" spans="1:23">
      <c r="A1043" s="5">
        <v>50</v>
      </c>
      <c r="B1043" s="5">
        <v>0</v>
      </c>
      <c r="C1043" s="5">
        <v>0</v>
      </c>
      <c r="D1043" s="5">
        <v>1</v>
      </c>
      <c r="E1043" s="5">
        <v>227</v>
      </c>
      <c r="F1043" s="5">
        <f>ROUND(Source!AX1036,O1043)</f>
        <v>0</v>
      </c>
      <c r="G1043" s="5" t="s">
        <v>93</v>
      </c>
      <c r="H1043" s="5" t="s">
        <v>94</v>
      </c>
      <c r="I1043" s="5"/>
      <c r="J1043" s="5"/>
      <c r="K1043" s="5">
        <v>227</v>
      </c>
      <c r="L1043" s="5">
        <v>6</v>
      </c>
      <c r="M1043" s="5">
        <v>3</v>
      </c>
      <c r="N1043" s="5" t="s">
        <v>3</v>
      </c>
      <c r="O1043" s="5">
        <v>2</v>
      </c>
      <c r="P1043" s="5">
        <f>ROUND(Source!EP1036,O1043)</f>
        <v>0</v>
      </c>
      <c r="Q1043" s="5"/>
      <c r="R1043" s="5"/>
      <c r="S1043" s="5"/>
      <c r="T1043" s="5"/>
      <c r="U1043" s="5"/>
      <c r="V1043" s="5"/>
      <c r="W1043" s="5"/>
    </row>
    <row r="1044" spans="1:23">
      <c r="A1044" s="5">
        <v>50</v>
      </c>
      <c r="B1044" s="5">
        <v>0</v>
      </c>
      <c r="C1044" s="5">
        <v>0</v>
      </c>
      <c r="D1044" s="5">
        <v>1</v>
      </c>
      <c r="E1044" s="5">
        <v>228</v>
      </c>
      <c r="F1044" s="5">
        <f>ROUND(Source!AY1036,O1044)</f>
        <v>5107.76</v>
      </c>
      <c r="G1044" s="5" t="s">
        <v>95</v>
      </c>
      <c r="H1044" s="5" t="s">
        <v>96</v>
      </c>
      <c r="I1044" s="5"/>
      <c r="J1044" s="5"/>
      <c r="K1044" s="5">
        <v>228</v>
      </c>
      <c r="L1044" s="5">
        <v>7</v>
      </c>
      <c r="M1044" s="5">
        <v>3</v>
      </c>
      <c r="N1044" s="5" t="s">
        <v>3</v>
      </c>
      <c r="O1044" s="5">
        <v>2</v>
      </c>
      <c r="P1044" s="5">
        <f>ROUND(Source!EQ1036,O1044)</f>
        <v>6657.92</v>
      </c>
      <c r="Q1044" s="5"/>
      <c r="R1044" s="5"/>
      <c r="S1044" s="5"/>
      <c r="T1044" s="5"/>
      <c r="U1044" s="5"/>
      <c r="V1044" s="5"/>
      <c r="W1044" s="5"/>
    </row>
    <row r="1045" spans="1:23">
      <c r="A1045" s="5">
        <v>50</v>
      </c>
      <c r="B1045" s="5">
        <v>0</v>
      </c>
      <c r="C1045" s="5">
        <v>0</v>
      </c>
      <c r="D1045" s="5">
        <v>1</v>
      </c>
      <c r="E1045" s="5">
        <v>216</v>
      </c>
      <c r="F1045" s="5">
        <f>ROUND(Source!AP1036,O1045)</f>
        <v>0</v>
      </c>
      <c r="G1045" s="5" t="s">
        <v>97</v>
      </c>
      <c r="H1045" s="5" t="s">
        <v>98</v>
      </c>
      <c r="I1045" s="5"/>
      <c r="J1045" s="5"/>
      <c r="K1045" s="5">
        <v>216</v>
      </c>
      <c r="L1045" s="5">
        <v>8</v>
      </c>
      <c r="M1045" s="5">
        <v>3</v>
      </c>
      <c r="N1045" s="5" t="s">
        <v>3</v>
      </c>
      <c r="O1045" s="5">
        <v>2</v>
      </c>
      <c r="P1045" s="5">
        <f>ROUND(Source!EH1036,O1045)</f>
        <v>0</v>
      </c>
      <c r="Q1045" s="5"/>
      <c r="R1045" s="5"/>
      <c r="S1045" s="5"/>
      <c r="T1045" s="5"/>
      <c r="U1045" s="5"/>
      <c r="V1045" s="5"/>
      <c r="W1045" s="5"/>
    </row>
    <row r="1046" spans="1:23">
      <c r="A1046" s="5">
        <v>50</v>
      </c>
      <c r="B1046" s="5">
        <v>0</v>
      </c>
      <c r="C1046" s="5">
        <v>0</v>
      </c>
      <c r="D1046" s="5">
        <v>1</v>
      </c>
      <c r="E1046" s="5">
        <v>223</v>
      </c>
      <c r="F1046" s="5">
        <f>ROUND(Source!AQ1036,O1046)</f>
        <v>0</v>
      </c>
      <c r="G1046" s="5" t="s">
        <v>99</v>
      </c>
      <c r="H1046" s="5" t="s">
        <v>100</v>
      </c>
      <c r="I1046" s="5"/>
      <c r="J1046" s="5"/>
      <c r="K1046" s="5">
        <v>223</v>
      </c>
      <c r="L1046" s="5">
        <v>9</v>
      </c>
      <c r="M1046" s="5">
        <v>3</v>
      </c>
      <c r="N1046" s="5" t="s">
        <v>3</v>
      </c>
      <c r="O1046" s="5">
        <v>2</v>
      </c>
      <c r="P1046" s="5">
        <f>ROUND(Source!EI1036,O1046)</f>
        <v>0</v>
      </c>
      <c r="Q1046" s="5"/>
      <c r="R1046" s="5"/>
      <c r="S1046" s="5"/>
      <c r="T1046" s="5"/>
      <c r="U1046" s="5"/>
      <c r="V1046" s="5"/>
      <c r="W1046" s="5"/>
    </row>
    <row r="1047" spans="1:23">
      <c r="A1047" s="5">
        <v>50</v>
      </c>
      <c r="B1047" s="5">
        <v>0</v>
      </c>
      <c r="C1047" s="5">
        <v>0</v>
      </c>
      <c r="D1047" s="5">
        <v>1</v>
      </c>
      <c r="E1047" s="5">
        <v>229</v>
      </c>
      <c r="F1047" s="5">
        <f>ROUND(Source!AZ1036,O1047)</f>
        <v>0</v>
      </c>
      <c r="G1047" s="5" t="s">
        <v>101</v>
      </c>
      <c r="H1047" s="5" t="s">
        <v>102</v>
      </c>
      <c r="I1047" s="5"/>
      <c r="J1047" s="5"/>
      <c r="K1047" s="5">
        <v>229</v>
      </c>
      <c r="L1047" s="5">
        <v>10</v>
      </c>
      <c r="M1047" s="5">
        <v>3</v>
      </c>
      <c r="N1047" s="5" t="s">
        <v>3</v>
      </c>
      <c r="O1047" s="5">
        <v>2</v>
      </c>
      <c r="P1047" s="5">
        <f>ROUND(Source!ER1036,O1047)</f>
        <v>0</v>
      </c>
      <c r="Q1047" s="5"/>
      <c r="R1047" s="5"/>
      <c r="S1047" s="5"/>
      <c r="T1047" s="5"/>
      <c r="U1047" s="5"/>
      <c r="V1047" s="5"/>
      <c r="W1047" s="5"/>
    </row>
    <row r="1048" spans="1:23">
      <c r="A1048" s="5">
        <v>50</v>
      </c>
      <c r="B1048" s="5">
        <v>0</v>
      </c>
      <c r="C1048" s="5">
        <v>0</v>
      </c>
      <c r="D1048" s="5">
        <v>1</v>
      </c>
      <c r="E1048" s="5">
        <v>203</v>
      </c>
      <c r="F1048" s="5">
        <f>ROUND(Source!Q1036,O1048)</f>
        <v>50.76</v>
      </c>
      <c r="G1048" s="5" t="s">
        <v>103</v>
      </c>
      <c r="H1048" s="5" t="s">
        <v>104</v>
      </c>
      <c r="I1048" s="5"/>
      <c r="J1048" s="5"/>
      <c r="K1048" s="5">
        <v>203</v>
      </c>
      <c r="L1048" s="5">
        <v>11</v>
      </c>
      <c r="M1048" s="5">
        <v>3</v>
      </c>
      <c r="N1048" s="5" t="s">
        <v>3</v>
      </c>
      <c r="O1048" s="5">
        <v>2</v>
      </c>
      <c r="P1048" s="5">
        <f>ROUND(Source!DI1036,O1048)</f>
        <v>50.76</v>
      </c>
      <c r="Q1048" s="5"/>
      <c r="R1048" s="5"/>
      <c r="S1048" s="5"/>
      <c r="T1048" s="5"/>
      <c r="U1048" s="5"/>
      <c r="V1048" s="5"/>
      <c r="W1048" s="5"/>
    </row>
    <row r="1049" spans="1:23">
      <c r="A1049" s="5">
        <v>50</v>
      </c>
      <c r="B1049" s="5">
        <v>0</v>
      </c>
      <c r="C1049" s="5">
        <v>0</v>
      </c>
      <c r="D1049" s="5">
        <v>1</v>
      </c>
      <c r="E1049" s="5">
        <v>231</v>
      </c>
      <c r="F1049" s="5">
        <f>ROUND(Source!BB1036,O1049)</f>
        <v>0</v>
      </c>
      <c r="G1049" s="5" t="s">
        <v>105</v>
      </c>
      <c r="H1049" s="5" t="s">
        <v>106</v>
      </c>
      <c r="I1049" s="5"/>
      <c r="J1049" s="5"/>
      <c r="K1049" s="5">
        <v>231</v>
      </c>
      <c r="L1049" s="5">
        <v>12</v>
      </c>
      <c r="M1049" s="5">
        <v>3</v>
      </c>
      <c r="N1049" s="5" t="s">
        <v>3</v>
      </c>
      <c r="O1049" s="5">
        <v>2</v>
      </c>
      <c r="P1049" s="5">
        <f>ROUND(Source!ET1036,O1049)</f>
        <v>0</v>
      </c>
      <c r="Q1049" s="5"/>
      <c r="R1049" s="5"/>
      <c r="S1049" s="5"/>
      <c r="T1049" s="5"/>
      <c r="U1049" s="5"/>
      <c r="V1049" s="5"/>
      <c r="W1049" s="5"/>
    </row>
    <row r="1050" spans="1:23">
      <c r="A1050" s="5">
        <v>50</v>
      </c>
      <c r="B1050" s="5">
        <v>0</v>
      </c>
      <c r="C1050" s="5">
        <v>0</v>
      </c>
      <c r="D1050" s="5">
        <v>1</v>
      </c>
      <c r="E1050" s="5">
        <v>204</v>
      </c>
      <c r="F1050" s="5">
        <f>ROUND(Source!R1036,O1050)</f>
        <v>4.79</v>
      </c>
      <c r="G1050" s="5" t="s">
        <v>107</v>
      </c>
      <c r="H1050" s="5" t="s">
        <v>108</v>
      </c>
      <c r="I1050" s="5"/>
      <c r="J1050" s="5"/>
      <c r="K1050" s="5">
        <v>204</v>
      </c>
      <c r="L1050" s="5">
        <v>13</v>
      </c>
      <c r="M1050" s="5">
        <v>3</v>
      </c>
      <c r="N1050" s="5" t="s">
        <v>3</v>
      </c>
      <c r="O1050" s="5">
        <v>2</v>
      </c>
      <c r="P1050" s="5">
        <f>ROUND(Source!DJ1036,O1050)</f>
        <v>4.79</v>
      </c>
      <c r="Q1050" s="5"/>
      <c r="R1050" s="5"/>
      <c r="S1050" s="5"/>
      <c r="T1050" s="5"/>
      <c r="U1050" s="5"/>
      <c r="V1050" s="5"/>
      <c r="W1050" s="5"/>
    </row>
    <row r="1051" spans="1:23">
      <c r="A1051" s="5">
        <v>50</v>
      </c>
      <c r="B1051" s="5">
        <v>0</v>
      </c>
      <c r="C1051" s="5">
        <v>0</v>
      </c>
      <c r="D1051" s="5">
        <v>1</v>
      </c>
      <c r="E1051" s="5">
        <v>205</v>
      </c>
      <c r="F1051" s="5">
        <f>ROUND(Source!S1036,O1051)</f>
        <v>317.91000000000003</v>
      </c>
      <c r="G1051" s="5" t="s">
        <v>109</v>
      </c>
      <c r="H1051" s="5" t="s">
        <v>110</v>
      </c>
      <c r="I1051" s="5"/>
      <c r="J1051" s="5"/>
      <c r="K1051" s="5">
        <v>205</v>
      </c>
      <c r="L1051" s="5">
        <v>14</v>
      </c>
      <c r="M1051" s="5">
        <v>3</v>
      </c>
      <c r="N1051" s="5" t="s">
        <v>3</v>
      </c>
      <c r="O1051" s="5">
        <v>2</v>
      </c>
      <c r="P1051" s="5">
        <f>ROUND(Source!DK1036,O1051)</f>
        <v>317.91000000000003</v>
      </c>
      <c r="Q1051" s="5"/>
      <c r="R1051" s="5"/>
      <c r="S1051" s="5"/>
      <c r="T1051" s="5"/>
      <c r="U1051" s="5"/>
      <c r="V1051" s="5"/>
      <c r="W1051" s="5"/>
    </row>
    <row r="1052" spans="1:23">
      <c r="A1052" s="5">
        <v>50</v>
      </c>
      <c r="B1052" s="5">
        <v>0</v>
      </c>
      <c r="C1052" s="5">
        <v>0</v>
      </c>
      <c r="D1052" s="5">
        <v>1</v>
      </c>
      <c r="E1052" s="5">
        <v>232</v>
      </c>
      <c r="F1052" s="5">
        <f>ROUND(Source!BC1036,O1052)</f>
        <v>0</v>
      </c>
      <c r="G1052" s="5" t="s">
        <v>111</v>
      </c>
      <c r="H1052" s="5" t="s">
        <v>112</v>
      </c>
      <c r="I1052" s="5"/>
      <c r="J1052" s="5"/>
      <c r="K1052" s="5">
        <v>232</v>
      </c>
      <c r="L1052" s="5">
        <v>15</v>
      </c>
      <c r="M1052" s="5">
        <v>3</v>
      </c>
      <c r="N1052" s="5" t="s">
        <v>3</v>
      </c>
      <c r="O1052" s="5">
        <v>2</v>
      </c>
      <c r="P1052" s="5">
        <f>ROUND(Source!EU1036,O1052)</f>
        <v>0</v>
      </c>
      <c r="Q1052" s="5"/>
      <c r="R1052" s="5"/>
      <c r="S1052" s="5"/>
      <c r="T1052" s="5"/>
      <c r="U1052" s="5"/>
      <c r="V1052" s="5"/>
      <c r="W1052" s="5"/>
    </row>
    <row r="1053" spans="1:23">
      <c r="A1053" s="5">
        <v>50</v>
      </c>
      <c r="B1053" s="5">
        <v>0</v>
      </c>
      <c r="C1053" s="5">
        <v>0</v>
      </c>
      <c r="D1053" s="5">
        <v>1</v>
      </c>
      <c r="E1053" s="5">
        <v>214</v>
      </c>
      <c r="F1053" s="5">
        <f>ROUND(Source!AS1036,O1053)</f>
        <v>5935.33</v>
      </c>
      <c r="G1053" s="5" t="s">
        <v>113</v>
      </c>
      <c r="H1053" s="5" t="s">
        <v>114</v>
      </c>
      <c r="I1053" s="5"/>
      <c r="J1053" s="5"/>
      <c r="K1053" s="5">
        <v>214</v>
      </c>
      <c r="L1053" s="5">
        <v>16</v>
      </c>
      <c r="M1053" s="5">
        <v>3</v>
      </c>
      <c r="N1053" s="5" t="s">
        <v>3</v>
      </c>
      <c r="O1053" s="5">
        <v>2</v>
      </c>
      <c r="P1053" s="5">
        <f>ROUND(Source!EK1036,O1053)</f>
        <v>7485.49</v>
      </c>
      <c r="Q1053" s="5"/>
      <c r="R1053" s="5"/>
      <c r="S1053" s="5"/>
      <c r="T1053" s="5"/>
      <c r="U1053" s="5"/>
      <c r="V1053" s="5"/>
      <c r="W1053" s="5"/>
    </row>
    <row r="1054" spans="1:23">
      <c r="A1054" s="5">
        <v>50</v>
      </c>
      <c r="B1054" s="5">
        <v>0</v>
      </c>
      <c r="C1054" s="5">
        <v>0</v>
      </c>
      <c r="D1054" s="5">
        <v>1</v>
      </c>
      <c r="E1054" s="5">
        <v>215</v>
      </c>
      <c r="F1054" s="5">
        <f>ROUND(Source!AT1036,O1054)</f>
        <v>111.88</v>
      </c>
      <c r="G1054" s="5" t="s">
        <v>115</v>
      </c>
      <c r="H1054" s="5" t="s">
        <v>116</v>
      </c>
      <c r="I1054" s="5"/>
      <c r="J1054" s="5"/>
      <c r="K1054" s="5">
        <v>215</v>
      </c>
      <c r="L1054" s="5">
        <v>17</v>
      </c>
      <c r="M1054" s="5">
        <v>3</v>
      </c>
      <c r="N1054" s="5" t="s">
        <v>3</v>
      </c>
      <c r="O1054" s="5">
        <v>2</v>
      </c>
      <c r="P1054" s="5">
        <f>ROUND(Source!EL1036,O1054)</f>
        <v>111.88</v>
      </c>
      <c r="Q1054" s="5"/>
      <c r="R1054" s="5"/>
      <c r="S1054" s="5"/>
      <c r="T1054" s="5"/>
      <c r="U1054" s="5"/>
      <c r="V1054" s="5"/>
      <c r="W1054" s="5"/>
    </row>
    <row r="1055" spans="1:23">
      <c r="A1055" s="5">
        <v>50</v>
      </c>
      <c r="B1055" s="5">
        <v>0</v>
      </c>
      <c r="C1055" s="5">
        <v>0</v>
      </c>
      <c r="D1055" s="5">
        <v>1</v>
      </c>
      <c r="E1055" s="5">
        <v>217</v>
      </c>
      <c r="F1055" s="5">
        <f>ROUND(Source!AU1036,O1055)</f>
        <v>0</v>
      </c>
      <c r="G1055" s="5" t="s">
        <v>117</v>
      </c>
      <c r="H1055" s="5" t="s">
        <v>118</v>
      </c>
      <c r="I1055" s="5"/>
      <c r="J1055" s="5"/>
      <c r="K1055" s="5">
        <v>217</v>
      </c>
      <c r="L1055" s="5">
        <v>18</v>
      </c>
      <c r="M1055" s="5">
        <v>3</v>
      </c>
      <c r="N1055" s="5" t="s">
        <v>3</v>
      </c>
      <c r="O1055" s="5">
        <v>2</v>
      </c>
      <c r="P1055" s="5">
        <f>ROUND(Source!EM1036,O1055)</f>
        <v>0</v>
      </c>
      <c r="Q1055" s="5"/>
      <c r="R1055" s="5"/>
      <c r="S1055" s="5"/>
      <c r="T1055" s="5"/>
      <c r="U1055" s="5"/>
      <c r="V1055" s="5"/>
      <c r="W1055" s="5"/>
    </row>
    <row r="1056" spans="1:23">
      <c r="A1056" s="5">
        <v>50</v>
      </c>
      <c r="B1056" s="5">
        <v>0</v>
      </c>
      <c r="C1056" s="5">
        <v>0</v>
      </c>
      <c r="D1056" s="5">
        <v>1</v>
      </c>
      <c r="E1056" s="5">
        <v>230</v>
      </c>
      <c r="F1056" s="5">
        <f>ROUND(Source!BA1036,O1056)</f>
        <v>0</v>
      </c>
      <c r="G1056" s="5" t="s">
        <v>119</v>
      </c>
      <c r="H1056" s="5" t="s">
        <v>120</v>
      </c>
      <c r="I1056" s="5"/>
      <c r="J1056" s="5"/>
      <c r="K1056" s="5">
        <v>230</v>
      </c>
      <c r="L1056" s="5">
        <v>19</v>
      </c>
      <c r="M1056" s="5">
        <v>3</v>
      </c>
      <c r="N1056" s="5" t="s">
        <v>3</v>
      </c>
      <c r="O1056" s="5">
        <v>2</v>
      </c>
      <c r="P1056" s="5">
        <f>ROUND(Source!ES1036,O1056)</f>
        <v>0</v>
      </c>
      <c r="Q1056" s="5"/>
      <c r="R1056" s="5"/>
      <c r="S1056" s="5"/>
      <c r="T1056" s="5"/>
      <c r="U1056" s="5"/>
      <c r="V1056" s="5"/>
      <c r="W1056" s="5"/>
    </row>
    <row r="1057" spans="1:255">
      <c r="A1057" s="5">
        <v>50</v>
      </c>
      <c r="B1057" s="5">
        <v>0</v>
      </c>
      <c r="C1057" s="5">
        <v>0</v>
      </c>
      <c r="D1057" s="5">
        <v>1</v>
      </c>
      <c r="E1057" s="5">
        <v>206</v>
      </c>
      <c r="F1057" s="5">
        <f>ROUND(Source!T1036,O1057)</f>
        <v>0</v>
      </c>
      <c r="G1057" s="5" t="s">
        <v>121</v>
      </c>
      <c r="H1057" s="5" t="s">
        <v>122</v>
      </c>
      <c r="I1057" s="5"/>
      <c r="J1057" s="5"/>
      <c r="K1057" s="5">
        <v>206</v>
      </c>
      <c r="L1057" s="5">
        <v>20</v>
      </c>
      <c r="M1057" s="5">
        <v>3</v>
      </c>
      <c r="N1057" s="5" t="s">
        <v>3</v>
      </c>
      <c r="O1057" s="5">
        <v>2</v>
      </c>
      <c r="P1057" s="5">
        <f>ROUND(Source!DL1036,O1057)</f>
        <v>0</v>
      </c>
      <c r="Q1057" s="5"/>
      <c r="R1057" s="5"/>
      <c r="S1057" s="5"/>
      <c r="T1057" s="5"/>
      <c r="U1057" s="5"/>
      <c r="V1057" s="5"/>
      <c r="W1057" s="5"/>
    </row>
    <row r="1058" spans="1:255">
      <c r="A1058" s="5">
        <v>50</v>
      </c>
      <c r="B1058" s="5">
        <v>0</v>
      </c>
      <c r="C1058" s="5">
        <v>0</v>
      </c>
      <c r="D1058" s="5">
        <v>1</v>
      </c>
      <c r="E1058" s="5">
        <v>207</v>
      </c>
      <c r="F1058" s="5">
        <f>Source!U1036</f>
        <v>36.480039455999993</v>
      </c>
      <c r="G1058" s="5" t="s">
        <v>123</v>
      </c>
      <c r="H1058" s="5" t="s">
        <v>124</v>
      </c>
      <c r="I1058" s="5"/>
      <c r="J1058" s="5"/>
      <c r="K1058" s="5">
        <v>207</v>
      </c>
      <c r="L1058" s="5">
        <v>21</v>
      </c>
      <c r="M1058" s="5">
        <v>3</v>
      </c>
      <c r="N1058" s="5" t="s">
        <v>3</v>
      </c>
      <c r="O1058" s="5">
        <v>-1</v>
      </c>
      <c r="P1058" s="5">
        <f>Source!DM1036</f>
        <v>36.480039455999993</v>
      </c>
      <c r="Q1058" s="5"/>
      <c r="R1058" s="5"/>
      <c r="S1058" s="5"/>
      <c r="T1058" s="5"/>
      <c r="U1058" s="5"/>
      <c r="V1058" s="5"/>
      <c r="W1058" s="5"/>
    </row>
    <row r="1059" spans="1:255">
      <c r="A1059" s="5">
        <v>50</v>
      </c>
      <c r="B1059" s="5">
        <v>0</v>
      </c>
      <c r="C1059" s="5">
        <v>0</v>
      </c>
      <c r="D1059" s="5">
        <v>1</v>
      </c>
      <c r="E1059" s="5">
        <v>208</v>
      </c>
      <c r="F1059" s="5">
        <f>Source!V1036</f>
        <v>0.39684839999999999</v>
      </c>
      <c r="G1059" s="5" t="s">
        <v>125</v>
      </c>
      <c r="H1059" s="5" t="s">
        <v>126</v>
      </c>
      <c r="I1059" s="5"/>
      <c r="J1059" s="5"/>
      <c r="K1059" s="5">
        <v>208</v>
      </c>
      <c r="L1059" s="5">
        <v>22</v>
      </c>
      <c r="M1059" s="5">
        <v>3</v>
      </c>
      <c r="N1059" s="5" t="s">
        <v>3</v>
      </c>
      <c r="O1059" s="5">
        <v>-1</v>
      </c>
      <c r="P1059" s="5">
        <f>Source!DN1036</f>
        <v>0.39684839999999999</v>
      </c>
      <c r="Q1059" s="5"/>
      <c r="R1059" s="5"/>
      <c r="S1059" s="5"/>
      <c r="T1059" s="5"/>
      <c r="U1059" s="5"/>
      <c r="V1059" s="5"/>
      <c r="W1059" s="5"/>
    </row>
    <row r="1060" spans="1:255">
      <c r="A1060" s="5">
        <v>50</v>
      </c>
      <c r="B1060" s="5">
        <v>0</v>
      </c>
      <c r="C1060" s="5">
        <v>0</v>
      </c>
      <c r="D1060" s="5">
        <v>1</v>
      </c>
      <c r="E1060" s="5">
        <v>209</v>
      </c>
      <c r="F1060" s="5">
        <f>ROUND(Source!W1036,O1060)</f>
        <v>0</v>
      </c>
      <c r="G1060" s="5" t="s">
        <v>127</v>
      </c>
      <c r="H1060" s="5" t="s">
        <v>128</v>
      </c>
      <c r="I1060" s="5"/>
      <c r="J1060" s="5"/>
      <c r="K1060" s="5">
        <v>209</v>
      </c>
      <c r="L1060" s="5">
        <v>23</v>
      </c>
      <c r="M1060" s="5">
        <v>3</v>
      </c>
      <c r="N1060" s="5" t="s">
        <v>3</v>
      </c>
      <c r="O1060" s="5">
        <v>2</v>
      </c>
      <c r="P1060" s="5">
        <f>ROUND(Source!DO1036,O1060)</f>
        <v>0</v>
      </c>
      <c r="Q1060" s="5"/>
      <c r="R1060" s="5"/>
      <c r="S1060" s="5"/>
      <c r="T1060" s="5"/>
      <c r="U1060" s="5"/>
      <c r="V1060" s="5"/>
      <c r="W1060" s="5"/>
    </row>
    <row r="1061" spans="1:255">
      <c r="A1061" s="5">
        <v>50</v>
      </c>
      <c r="B1061" s="5">
        <v>0</v>
      </c>
      <c r="C1061" s="5">
        <v>0</v>
      </c>
      <c r="D1061" s="5">
        <v>1</v>
      </c>
      <c r="E1061" s="5">
        <v>233</v>
      </c>
      <c r="F1061" s="5">
        <f>ROUND(Source!BD1036,O1061)</f>
        <v>0</v>
      </c>
      <c r="G1061" s="5" t="s">
        <v>129</v>
      </c>
      <c r="H1061" s="5" t="s">
        <v>130</v>
      </c>
      <c r="I1061" s="5"/>
      <c r="J1061" s="5"/>
      <c r="K1061" s="5">
        <v>233</v>
      </c>
      <c r="L1061" s="5">
        <v>24</v>
      </c>
      <c r="M1061" s="5">
        <v>3</v>
      </c>
      <c r="N1061" s="5" t="s">
        <v>3</v>
      </c>
      <c r="O1061" s="5">
        <v>2</v>
      </c>
      <c r="P1061" s="5">
        <f>ROUND(Source!EV1036,O1061)</f>
        <v>0</v>
      </c>
      <c r="Q1061" s="5"/>
      <c r="R1061" s="5"/>
      <c r="S1061" s="5"/>
      <c r="T1061" s="5"/>
      <c r="U1061" s="5"/>
      <c r="V1061" s="5"/>
      <c r="W1061" s="5"/>
    </row>
    <row r="1062" spans="1:255">
      <c r="A1062" s="5">
        <v>50</v>
      </c>
      <c r="B1062" s="5">
        <v>0</v>
      </c>
      <c r="C1062" s="5">
        <v>0</v>
      </c>
      <c r="D1062" s="5">
        <v>1</v>
      </c>
      <c r="E1062" s="5">
        <v>210</v>
      </c>
      <c r="F1062" s="5">
        <f>ROUND(Source!X1036,O1062)</f>
        <v>350.66</v>
      </c>
      <c r="G1062" s="5" t="s">
        <v>131</v>
      </c>
      <c r="H1062" s="5" t="s">
        <v>132</v>
      </c>
      <c r="I1062" s="5"/>
      <c r="J1062" s="5"/>
      <c r="K1062" s="5">
        <v>210</v>
      </c>
      <c r="L1062" s="5">
        <v>25</v>
      </c>
      <c r="M1062" s="5">
        <v>3</v>
      </c>
      <c r="N1062" s="5" t="s">
        <v>3</v>
      </c>
      <c r="O1062" s="5">
        <v>2</v>
      </c>
      <c r="P1062" s="5">
        <f>ROUND(Source!DP1036,O1062)</f>
        <v>350.66</v>
      </c>
      <c r="Q1062" s="5"/>
      <c r="R1062" s="5"/>
      <c r="S1062" s="5"/>
      <c r="T1062" s="5"/>
      <c r="U1062" s="5"/>
      <c r="V1062" s="5"/>
      <c r="W1062" s="5"/>
    </row>
    <row r="1063" spans="1:255">
      <c r="A1063" s="5">
        <v>50</v>
      </c>
      <c r="B1063" s="5">
        <v>0</v>
      </c>
      <c r="C1063" s="5">
        <v>0</v>
      </c>
      <c r="D1063" s="5">
        <v>1</v>
      </c>
      <c r="E1063" s="5">
        <v>211</v>
      </c>
      <c r="F1063" s="5">
        <f>ROUND(Source!Y1036,O1063)</f>
        <v>220.12</v>
      </c>
      <c r="G1063" s="5" t="s">
        <v>133</v>
      </c>
      <c r="H1063" s="5" t="s">
        <v>134</v>
      </c>
      <c r="I1063" s="5"/>
      <c r="J1063" s="5"/>
      <c r="K1063" s="5">
        <v>211</v>
      </c>
      <c r="L1063" s="5">
        <v>26</v>
      </c>
      <c r="M1063" s="5">
        <v>3</v>
      </c>
      <c r="N1063" s="5" t="s">
        <v>3</v>
      </c>
      <c r="O1063" s="5">
        <v>2</v>
      </c>
      <c r="P1063" s="5">
        <f>ROUND(Source!DQ1036,O1063)</f>
        <v>220.12</v>
      </c>
      <c r="Q1063" s="5"/>
      <c r="R1063" s="5"/>
      <c r="S1063" s="5"/>
      <c r="T1063" s="5"/>
      <c r="U1063" s="5"/>
      <c r="V1063" s="5"/>
      <c r="W1063" s="5"/>
    </row>
    <row r="1064" spans="1:255">
      <c r="A1064" s="5">
        <v>50</v>
      </c>
      <c r="B1064" s="5">
        <v>0</v>
      </c>
      <c r="C1064" s="5">
        <v>0</v>
      </c>
      <c r="D1064" s="5">
        <v>1</v>
      </c>
      <c r="E1064" s="5">
        <v>224</v>
      </c>
      <c r="F1064" s="5">
        <f>ROUND(Source!AR1036,O1064)</f>
        <v>6047.21</v>
      </c>
      <c r="G1064" s="5" t="s">
        <v>135</v>
      </c>
      <c r="H1064" s="5" t="s">
        <v>136</v>
      </c>
      <c r="I1064" s="5"/>
      <c r="J1064" s="5"/>
      <c r="K1064" s="5">
        <v>224</v>
      </c>
      <c r="L1064" s="5">
        <v>27</v>
      </c>
      <c r="M1064" s="5">
        <v>3</v>
      </c>
      <c r="N1064" s="5" t="s">
        <v>3</v>
      </c>
      <c r="O1064" s="5">
        <v>2</v>
      </c>
      <c r="P1064" s="5">
        <f>ROUND(Source!EJ1036,O1064)</f>
        <v>7597.37</v>
      </c>
      <c r="Q1064" s="5"/>
      <c r="R1064" s="5"/>
      <c r="S1064" s="5"/>
      <c r="T1064" s="5"/>
      <c r="U1064" s="5"/>
      <c r="V1064" s="5"/>
      <c r="W1064" s="5"/>
    </row>
    <row r="1066" spans="1:255">
      <c r="A1066" s="1">
        <v>4</v>
      </c>
      <c r="B1066" s="1">
        <v>1</v>
      </c>
      <c r="C1066" s="1"/>
      <c r="D1066" s="1">
        <f>ROW(A1097)</f>
        <v>1097</v>
      </c>
      <c r="E1066" s="1"/>
      <c r="F1066" s="1" t="s">
        <v>514</v>
      </c>
      <c r="G1066" s="1" t="s">
        <v>514</v>
      </c>
      <c r="H1066" s="1" t="s">
        <v>3</v>
      </c>
      <c r="I1066" s="1">
        <v>0</v>
      </c>
      <c r="J1066" s="1"/>
      <c r="K1066" s="1">
        <v>-1</v>
      </c>
      <c r="L1066" s="1"/>
      <c r="M1066" s="1"/>
      <c r="N1066" s="1"/>
      <c r="O1066" s="1"/>
      <c r="P1066" s="1"/>
      <c r="Q1066" s="1"/>
      <c r="R1066" s="1"/>
      <c r="S1066" s="1"/>
      <c r="T1066" s="1"/>
      <c r="U1066" s="1" t="s">
        <v>3</v>
      </c>
      <c r="V1066" s="1">
        <v>0</v>
      </c>
      <c r="W1066" s="1"/>
      <c r="X1066" s="1"/>
      <c r="Y1066" s="1"/>
      <c r="Z1066" s="1"/>
      <c r="AA1066" s="1"/>
      <c r="AB1066" s="1" t="s">
        <v>3</v>
      </c>
      <c r="AC1066" s="1" t="s">
        <v>3</v>
      </c>
      <c r="AD1066" s="1" t="s">
        <v>3</v>
      </c>
      <c r="AE1066" s="1" t="s">
        <v>3</v>
      </c>
      <c r="AF1066" s="1" t="s">
        <v>3</v>
      </c>
      <c r="AG1066" s="1" t="s">
        <v>3</v>
      </c>
      <c r="AH1066" s="1"/>
      <c r="AI1066" s="1"/>
      <c r="AJ1066" s="1"/>
      <c r="AK1066" s="1"/>
      <c r="AL1066" s="1"/>
      <c r="AM1066" s="1"/>
      <c r="AN1066" s="1"/>
      <c r="AO1066" s="1"/>
      <c r="AP1066" s="1" t="s">
        <v>3</v>
      </c>
      <c r="AQ1066" s="1" t="s">
        <v>3</v>
      </c>
      <c r="AR1066" s="1" t="s">
        <v>3</v>
      </c>
      <c r="AS1066" s="1"/>
      <c r="AT1066" s="1"/>
      <c r="AU1066" s="1"/>
      <c r="AV1066" s="1"/>
      <c r="AW1066" s="1"/>
      <c r="AX1066" s="1"/>
      <c r="AY1066" s="1"/>
      <c r="AZ1066" s="1" t="s">
        <v>3</v>
      </c>
      <c r="BA1066" s="1"/>
      <c r="BB1066" s="1" t="s">
        <v>3</v>
      </c>
      <c r="BC1066" s="1" t="s">
        <v>3</v>
      </c>
      <c r="BD1066" s="1" t="s">
        <v>3</v>
      </c>
      <c r="BE1066" s="1" t="s">
        <v>3</v>
      </c>
      <c r="BF1066" s="1" t="s">
        <v>3</v>
      </c>
      <c r="BG1066" s="1" t="s">
        <v>3</v>
      </c>
      <c r="BH1066" s="1" t="s">
        <v>3</v>
      </c>
      <c r="BI1066" s="1" t="s">
        <v>3</v>
      </c>
      <c r="BJ1066" s="1" t="s">
        <v>3</v>
      </c>
      <c r="BK1066" s="1" t="s">
        <v>3</v>
      </c>
      <c r="BL1066" s="1" t="s">
        <v>3</v>
      </c>
      <c r="BM1066" s="1" t="s">
        <v>3</v>
      </c>
      <c r="BN1066" s="1" t="s">
        <v>3</v>
      </c>
      <c r="BO1066" s="1" t="s">
        <v>3</v>
      </c>
      <c r="BP1066" s="1" t="s">
        <v>3</v>
      </c>
      <c r="BQ1066" s="1"/>
      <c r="BR1066" s="1"/>
      <c r="BS1066" s="1"/>
      <c r="BT1066" s="1"/>
      <c r="BU1066" s="1"/>
      <c r="BV1066" s="1"/>
      <c r="BW1066" s="1"/>
      <c r="BX1066" s="1">
        <v>0</v>
      </c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>
        <v>0</v>
      </c>
    </row>
    <row r="1068" spans="1:255">
      <c r="A1068" s="3">
        <v>52</v>
      </c>
      <c r="B1068" s="3">
        <f t="shared" ref="B1068:G1068" si="946">B1097</f>
        <v>1</v>
      </c>
      <c r="C1068" s="3">
        <f t="shared" si="946"/>
        <v>4</v>
      </c>
      <c r="D1068" s="3">
        <f t="shared" si="946"/>
        <v>1066</v>
      </c>
      <c r="E1068" s="3">
        <f t="shared" si="946"/>
        <v>0</v>
      </c>
      <c r="F1068" s="3" t="str">
        <f t="shared" si="946"/>
        <v>19.Система ВД4(сетевые элементы)</v>
      </c>
      <c r="G1068" s="3" t="str">
        <f t="shared" si="946"/>
        <v>19.Система ВД4(сетевые элементы)</v>
      </c>
      <c r="H1068" s="3"/>
      <c r="I1068" s="3"/>
      <c r="J1068" s="3"/>
      <c r="K1068" s="3"/>
      <c r="L1068" s="3"/>
      <c r="M1068" s="3"/>
      <c r="N1068" s="3"/>
      <c r="O1068" s="3">
        <f t="shared" ref="O1068:AT1068" si="947">O1097</f>
        <v>7198.52</v>
      </c>
      <c r="P1068" s="3">
        <f t="shared" si="947"/>
        <v>6684.06</v>
      </c>
      <c r="Q1068" s="3">
        <f t="shared" si="947"/>
        <v>70.61</v>
      </c>
      <c r="R1068" s="3">
        <f t="shared" si="947"/>
        <v>6.45</v>
      </c>
      <c r="S1068" s="3">
        <f t="shared" si="947"/>
        <v>443.85</v>
      </c>
      <c r="T1068" s="3">
        <f t="shared" si="947"/>
        <v>0</v>
      </c>
      <c r="U1068" s="3">
        <f t="shared" si="947"/>
        <v>50.915777855999998</v>
      </c>
      <c r="V1068" s="3">
        <f t="shared" si="947"/>
        <v>0.53313840000000001</v>
      </c>
      <c r="W1068" s="3">
        <f t="shared" si="947"/>
        <v>0</v>
      </c>
      <c r="X1068" s="3">
        <f t="shared" si="947"/>
        <v>492.53</v>
      </c>
      <c r="Y1068" s="3">
        <f t="shared" si="947"/>
        <v>308.57</v>
      </c>
      <c r="Z1068" s="3">
        <f t="shared" si="947"/>
        <v>0</v>
      </c>
      <c r="AA1068" s="3">
        <f t="shared" si="947"/>
        <v>0</v>
      </c>
      <c r="AB1068" s="3">
        <f t="shared" si="947"/>
        <v>7198.52</v>
      </c>
      <c r="AC1068" s="3">
        <f t="shared" si="947"/>
        <v>6684.06</v>
      </c>
      <c r="AD1068" s="3">
        <f t="shared" si="947"/>
        <v>70.61</v>
      </c>
      <c r="AE1068" s="3">
        <f t="shared" si="947"/>
        <v>6.45</v>
      </c>
      <c r="AF1068" s="3">
        <f t="shared" si="947"/>
        <v>443.85</v>
      </c>
      <c r="AG1068" s="3">
        <f t="shared" si="947"/>
        <v>0</v>
      </c>
      <c r="AH1068" s="3">
        <f t="shared" si="947"/>
        <v>50.915777855999998</v>
      </c>
      <c r="AI1068" s="3">
        <f t="shared" si="947"/>
        <v>0.53313840000000001</v>
      </c>
      <c r="AJ1068" s="3">
        <f t="shared" si="947"/>
        <v>0</v>
      </c>
      <c r="AK1068" s="3">
        <f t="shared" si="947"/>
        <v>492.53</v>
      </c>
      <c r="AL1068" s="3">
        <f t="shared" si="947"/>
        <v>308.57</v>
      </c>
      <c r="AM1068" s="3">
        <f t="shared" si="947"/>
        <v>0</v>
      </c>
      <c r="AN1068" s="3">
        <f t="shared" si="947"/>
        <v>0</v>
      </c>
      <c r="AO1068" s="3">
        <f t="shared" si="947"/>
        <v>0</v>
      </c>
      <c r="AP1068" s="3">
        <f t="shared" si="947"/>
        <v>0</v>
      </c>
      <c r="AQ1068" s="3">
        <f t="shared" si="947"/>
        <v>0</v>
      </c>
      <c r="AR1068" s="3">
        <f t="shared" si="947"/>
        <v>7999.62</v>
      </c>
      <c r="AS1068" s="3">
        <f t="shared" si="947"/>
        <v>7775.86</v>
      </c>
      <c r="AT1068" s="3">
        <f t="shared" si="947"/>
        <v>223.76</v>
      </c>
      <c r="AU1068" s="3">
        <f t="shared" ref="AU1068:BZ1068" si="948">AU1097</f>
        <v>0</v>
      </c>
      <c r="AV1068" s="3">
        <f t="shared" si="948"/>
        <v>6684.06</v>
      </c>
      <c r="AW1068" s="3">
        <f t="shared" si="948"/>
        <v>6684.06</v>
      </c>
      <c r="AX1068" s="3">
        <f t="shared" si="948"/>
        <v>0</v>
      </c>
      <c r="AY1068" s="3">
        <f t="shared" si="948"/>
        <v>6684.06</v>
      </c>
      <c r="AZ1068" s="3">
        <f t="shared" si="948"/>
        <v>0</v>
      </c>
      <c r="BA1068" s="3">
        <f t="shared" si="948"/>
        <v>0</v>
      </c>
      <c r="BB1068" s="3">
        <f t="shared" si="948"/>
        <v>0</v>
      </c>
      <c r="BC1068" s="3">
        <f t="shared" si="948"/>
        <v>0</v>
      </c>
      <c r="BD1068" s="3">
        <f t="shared" si="948"/>
        <v>0</v>
      </c>
      <c r="BE1068" s="3">
        <f t="shared" si="948"/>
        <v>0</v>
      </c>
      <c r="BF1068" s="3">
        <f t="shared" si="948"/>
        <v>0</v>
      </c>
      <c r="BG1068" s="3">
        <f t="shared" si="948"/>
        <v>0</v>
      </c>
      <c r="BH1068" s="3">
        <f t="shared" si="948"/>
        <v>0</v>
      </c>
      <c r="BI1068" s="3">
        <f t="shared" si="948"/>
        <v>0</v>
      </c>
      <c r="BJ1068" s="3">
        <f t="shared" si="948"/>
        <v>0</v>
      </c>
      <c r="BK1068" s="3">
        <f t="shared" si="948"/>
        <v>0</v>
      </c>
      <c r="BL1068" s="3">
        <f t="shared" si="948"/>
        <v>0</v>
      </c>
      <c r="BM1068" s="3">
        <f t="shared" si="948"/>
        <v>0</v>
      </c>
      <c r="BN1068" s="3">
        <f t="shared" si="948"/>
        <v>0</v>
      </c>
      <c r="BO1068" s="3">
        <f t="shared" si="948"/>
        <v>0</v>
      </c>
      <c r="BP1068" s="3">
        <f t="shared" si="948"/>
        <v>0</v>
      </c>
      <c r="BQ1068" s="3">
        <f t="shared" si="948"/>
        <v>0</v>
      </c>
      <c r="BR1068" s="3">
        <f t="shared" si="948"/>
        <v>0</v>
      </c>
      <c r="BS1068" s="3">
        <f t="shared" si="948"/>
        <v>0</v>
      </c>
      <c r="BT1068" s="3">
        <f t="shared" si="948"/>
        <v>0</v>
      </c>
      <c r="BU1068" s="3">
        <f t="shared" si="948"/>
        <v>0</v>
      </c>
      <c r="BV1068" s="3">
        <f t="shared" si="948"/>
        <v>0</v>
      </c>
      <c r="BW1068" s="3">
        <f t="shared" si="948"/>
        <v>0</v>
      </c>
      <c r="BX1068" s="3">
        <f t="shared" si="948"/>
        <v>0</v>
      </c>
      <c r="BY1068" s="3">
        <f t="shared" si="948"/>
        <v>0</v>
      </c>
      <c r="BZ1068" s="3">
        <f t="shared" si="948"/>
        <v>0</v>
      </c>
      <c r="CA1068" s="3">
        <f t="shared" ref="CA1068:DF1068" si="949">CA1097</f>
        <v>7999.62</v>
      </c>
      <c r="CB1068" s="3">
        <f t="shared" si="949"/>
        <v>7775.86</v>
      </c>
      <c r="CC1068" s="3">
        <f t="shared" si="949"/>
        <v>223.76</v>
      </c>
      <c r="CD1068" s="3">
        <f t="shared" si="949"/>
        <v>0</v>
      </c>
      <c r="CE1068" s="3">
        <f t="shared" si="949"/>
        <v>6684.06</v>
      </c>
      <c r="CF1068" s="3">
        <f t="shared" si="949"/>
        <v>6684.06</v>
      </c>
      <c r="CG1068" s="3">
        <f t="shared" si="949"/>
        <v>0</v>
      </c>
      <c r="CH1068" s="3">
        <f t="shared" si="949"/>
        <v>6684.06</v>
      </c>
      <c r="CI1068" s="3">
        <f t="shared" si="949"/>
        <v>0</v>
      </c>
      <c r="CJ1068" s="3">
        <f t="shared" si="949"/>
        <v>0</v>
      </c>
      <c r="CK1068" s="3">
        <f t="shared" si="949"/>
        <v>0</v>
      </c>
      <c r="CL1068" s="3">
        <f t="shared" si="949"/>
        <v>0</v>
      </c>
      <c r="CM1068" s="3">
        <f t="shared" si="949"/>
        <v>0</v>
      </c>
      <c r="CN1068" s="3">
        <f t="shared" si="949"/>
        <v>0</v>
      </c>
      <c r="CO1068" s="3">
        <f t="shared" si="949"/>
        <v>0</v>
      </c>
      <c r="CP1068" s="3">
        <f t="shared" si="949"/>
        <v>0</v>
      </c>
      <c r="CQ1068" s="3">
        <f t="shared" si="949"/>
        <v>0</v>
      </c>
      <c r="CR1068" s="3">
        <f t="shared" si="949"/>
        <v>0</v>
      </c>
      <c r="CS1068" s="3">
        <f t="shared" si="949"/>
        <v>0</v>
      </c>
      <c r="CT1068" s="3">
        <f t="shared" si="949"/>
        <v>0</v>
      </c>
      <c r="CU1068" s="3">
        <f t="shared" si="949"/>
        <v>0</v>
      </c>
      <c r="CV1068" s="3">
        <f t="shared" si="949"/>
        <v>0</v>
      </c>
      <c r="CW1068" s="3">
        <f t="shared" si="949"/>
        <v>0</v>
      </c>
      <c r="CX1068" s="3">
        <f t="shared" si="949"/>
        <v>0</v>
      </c>
      <c r="CY1068" s="3">
        <f t="shared" si="949"/>
        <v>0</v>
      </c>
      <c r="CZ1068" s="3">
        <f t="shared" si="949"/>
        <v>0</v>
      </c>
      <c r="DA1068" s="3">
        <f t="shared" si="949"/>
        <v>0</v>
      </c>
      <c r="DB1068" s="3">
        <f t="shared" si="949"/>
        <v>0</v>
      </c>
      <c r="DC1068" s="3">
        <f t="shared" si="949"/>
        <v>0</v>
      </c>
      <c r="DD1068" s="3">
        <f t="shared" si="949"/>
        <v>0</v>
      </c>
      <c r="DE1068" s="3">
        <f t="shared" si="949"/>
        <v>0</v>
      </c>
      <c r="DF1068" s="3">
        <f t="shared" si="949"/>
        <v>0</v>
      </c>
      <c r="DG1068" s="4">
        <f t="shared" ref="DG1068:EL1068" si="950">DG1097</f>
        <v>13447.53</v>
      </c>
      <c r="DH1068" s="4">
        <f t="shared" si="950"/>
        <v>12933.07</v>
      </c>
      <c r="DI1068" s="4">
        <f t="shared" si="950"/>
        <v>70.61</v>
      </c>
      <c r="DJ1068" s="4">
        <f t="shared" si="950"/>
        <v>6.45</v>
      </c>
      <c r="DK1068" s="4">
        <f t="shared" si="950"/>
        <v>443.85</v>
      </c>
      <c r="DL1068" s="4">
        <f t="shared" si="950"/>
        <v>0</v>
      </c>
      <c r="DM1068" s="4">
        <f t="shared" si="950"/>
        <v>50.915777855999998</v>
      </c>
      <c r="DN1068" s="4">
        <f t="shared" si="950"/>
        <v>0.53313840000000001</v>
      </c>
      <c r="DO1068" s="4">
        <f t="shared" si="950"/>
        <v>0</v>
      </c>
      <c r="DP1068" s="4">
        <f t="shared" si="950"/>
        <v>492.53</v>
      </c>
      <c r="DQ1068" s="4">
        <f t="shared" si="950"/>
        <v>308.57</v>
      </c>
      <c r="DR1068" s="4">
        <f t="shared" si="950"/>
        <v>0</v>
      </c>
      <c r="DS1068" s="4">
        <f t="shared" si="950"/>
        <v>0</v>
      </c>
      <c r="DT1068" s="4">
        <f t="shared" si="950"/>
        <v>13447.53</v>
      </c>
      <c r="DU1068" s="4">
        <f t="shared" si="950"/>
        <v>12933.07</v>
      </c>
      <c r="DV1068" s="4">
        <f t="shared" si="950"/>
        <v>70.61</v>
      </c>
      <c r="DW1068" s="4">
        <f t="shared" si="950"/>
        <v>6.45</v>
      </c>
      <c r="DX1068" s="4">
        <f t="shared" si="950"/>
        <v>443.85</v>
      </c>
      <c r="DY1068" s="4">
        <f t="shared" si="950"/>
        <v>0</v>
      </c>
      <c r="DZ1068" s="4">
        <f t="shared" si="950"/>
        <v>50.915777855999998</v>
      </c>
      <c r="EA1068" s="4">
        <f t="shared" si="950"/>
        <v>0.53313840000000001</v>
      </c>
      <c r="EB1068" s="4">
        <f t="shared" si="950"/>
        <v>0</v>
      </c>
      <c r="EC1068" s="4">
        <f t="shared" si="950"/>
        <v>492.53</v>
      </c>
      <c r="ED1068" s="4">
        <f t="shared" si="950"/>
        <v>308.57</v>
      </c>
      <c r="EE1068" s="4">
        <f t="shared" si="950"/>
        <v>0</v>
      </c>
      <c r="EF1068" s="4">
        <f t="shared" si="950"/>
        <v>0</v>
      </c>
      <c r="EG1068" s="4">
        <f t="shared" si="950"/>
        <v>0</v>
      </c>
      <c r="EH1068" s="4">
        <f t="shared" si="950"/>
        <v>0</v>
      </c>
      <c r="EI1068" s="4">
        <f t="shared" si="950"/>
        <v>0</v>
      </c>
      <c r="EJ1068" s="4">
        <f t="shared" si="950"/>
        <v>14248.63</v>
      </c>
      <c r="EK1068" s="4">
        <f t="shared" si="950"/>
        <v>14024.87</v>
      </c>
      <c r="EL1068" s="4">
        <f t="shared" si="950"/>
        <v>223.76</v>
      </c>
      <c r="EM1068" s="4">
        <f t="shared" ref="EM1068:FR1068" si="951">EM1097</f>
        <v>0</v>
      </c>
      <c r="EN1068" s="4">
        <f t="shared" si="951"/>
        <v>12933.07</v>
      </c>
      <c r="EO1068" s="4">
        <f t="shared" si="951"/>
        <v>12933.07</v>
      </c>
      <c r="EP1068" s="4">
        <f t="shared" si="951"/>
        <v>0</v>
      </c>
      <c r="EQ1068" s="4">
        <f t="shared" si="951"/>
        <v>12933.07</v>
      </c>
      <c r="ER1068" s="4">
        <f t="shared" si="951"/>
        <v>0</v>
      </c>
      <c r="ES1068" s="4">
        <f t="shared" si="951"/>
        <v>0</v>
      </c>
      <c r="ET1068" s="4">
        <f t="shared" si="951"/>
        <v>0</v>
      </c>
      <c r="EU1068" s="4">
        <f t="shared" si="951"/>
        <v>0</v>
      </c>
      <c r="EV1068" s="4">
        <f t="shared" si="951"/>
        <v>0</v>
      </c>
      <c r="EW1068" s="4">
        <f t="shared" si="951"/>
        <v>0</v>
      </c>
      <c r="EX1068" s="4">
        <f t="shared" si="951"/>
        <v>0</v>
      </c>
      <c r="EY1068" s="4">
        <f t="shared" si="951"/>
        <v>0</v>
      </c>
      <c r="EZ1068" s="4">
        <f t="shared" si="951"/>
        <v>0</v>
      </c>
      <c r="FA1068" s="4">
        <f t="shared" si="951"/>
        <v>0</v>
      </c>
      <c r="FB1068" s="4">
        <f t="shared" si="951"/>
        <v>0</v>
      </c>
      <c r="FC1068" s="4">
        <f t="shared" si="951"/>
        <v>0</v>
      </c>
      <c r="FD1068" s="4">
        <f t="shared" si="951"/>
        <v>0</v>
      </c>
      <c r="FE1068" s="4">
        <f t="shared" si="951"/>
        <v>0</v>
      </c>
      <c r="FF1068" s="4">
        <f t="shared" si="951"/>
        <v>0</v>
      </c>
      <c r="FG1068" s="4">
        <f t="shared" si="951"/>
        <v>0</v>
      </c>
      <c r="FH1068" s="4">
        <f t="shared" si="951"/>
        <v>0</v>
      </c>
      <c r="FI1068" s="4">
        <f t="shared" si="951"/>
        <v>0</v>
      </c>
      <c r="FJ1068" s="4">
        <f t="shared" si="951"/>
        <v>0</v>
      </c>
      <c r="FK1068" s="4">
        <f t="shared" si="951"/>
        <v>0</v>
      </c>
      <c r="FL1068" s="4">
        <f t="shared" si="951"/>
        <v>0</v>
      </c>
      <c r="FM1068" s="4">
        <f t="shared" si="951"/>
        <v>0</v>
      </c>
      <c r="FN1068" s="4">
        <f t="shared" si="951"/>
        <v>0</v>
      </c>
      <c r="FO1068" s="4">
        <f t="shared" si="951"/>
        <v>0</v>
      </c>
      <c r="FP1068" s="4">
        <f t="shared" si="951"/>
        <v>0</v>
      </c>
      <c r="FQ1068" s="4">
        <f t="shared" si="951"/>
        <v>0</v>
      </c>
      <c r="FR1068" s="4">
        <f t="shared" si="951"/>
        <v>0</v>
      </c>
      <c r="FS1068" s="4">
        <f t="shared" ref="FS1068:GX1068" si="952">FS1097</f>
        <v>14248.63</v>
      </c>
      <c r="FT1068" s="4">
        <f t="shared" si="952"/>
        <v>14024.87</v>
      </c>
      <c r="FU1068" s="4">
        <f t="shared" si="952"/>
        <v>223.76</v>
      </c>
      <c r="FV1068" s="4">
        <f t="shared" si="952"/>
        <v>0</v>
      </c>
      <c r="FW1068" s="4">
        <f t="shared" si="952"/>
        <v>12933.07</v>
      </c>
      <c r="FX1068" s="4">
        <f t="shared" si="952"/>
        <v>12933.07</v>
      </c>
      <c r="FY1068" s="4">
        <f t="shared" si="952"/>
        <v>0</v>
      </c>
      <c r="FZ1068" s="4">
        <f t="shared" si="952"/>
        <v>12933.07</v>
      </c>
      <c r="GA1068" s="4">
        <f t="shared" si="952"/>
        <v>0</v>
      </c>
      <c r="GB1068" s="4">
        <f t="shared" si="952"/>
        <v>0</v>
      </c>
      <c r="GC1068" s="4">
        <f t="shared" si="952"/>
        <v>0</v>
      </c>
      <c r="GD1068" s="4">
        <f t="shared" si="952"/>
        <v>0</v>
      </c>
      <c r="GE1068" s="4">
        <f t="shared" si="952"/>
        <v>0</v>
      </c>
      <c r="GF1068" s="4">
        <f t="shared" si="952"/>
        <v>0</v>
      </c>
      <c r="GG1068" s="4">
        <f t="shared" si="952"/>
        <v>0</v>
      </c>
      <c r="GH1068" s="4">
        <f t="shared" si="952"/>
        <v>0</v>
      </c>
      <c r="GI1068" s="4">
        <f t="shared" si="952"/>
        <v>0</v>
      </c>
      <c r="GJ1068" s="4">
        <f t="shared" si="952"/>
        <v>0</v>
      </c>
      <c r="GK1068" s="4">
        <f t="shared" si="952"/>
        <v>0</v>
      </c>
      <c r="GL1068" s="4">
        <f t="shared" si="952"/>
        <v>0</v>
      </c>
      <c r="GM1068" s="4">
        <f t="shared" si="952"/>
        <v>0</v>
      </c>
      <c r="GN1068" s="4">
        <f t="shared" si="952"/>
        <v>0</v>
      </c>
      <c r="GO1068" s="4">
        <f t="shared" si="952"/>
        <v>0</v>
      </c>
      <c r="GP1068" s="4">
        <f t="shared" si="952"/>
        <v>0</v>
      </c>
      <c r="GQ1068" s="4">
        <f t="shared" si="952"/>
        <v>0</v>
      </c>
      <c r="GR1068" s="4">
        <f t="shared" si="952"/>
        <v>0</v>
      </c>
      <c r="GS1068" s="4">
        <f t="shared" si="952"/>
        <v>0</v>
      </c>
      <c r="GT1068" s="4">
        <f t="shared" si="952"/>
        <v>0</v>
      </c>
      <c r="GU1068" s="4">
        <f t="shared" si="952"/>
        <v>0</v>
      </c>
      <c r="GV1068" s="4">
        <f t="shared" si="952"/>
        <v>0</v>
      </c>
      <c r="GW1068" s="4">
        <f t="shared" si="952"/>
        <v>0</v>
      </c>
      <c r="GX1068" s="4">
        <f t="shared" si="952"/>
        <v>0</v>
      </c>
    </row>
    <row r="1070" spans="1:255">
      <c r="A1070" s="2">
        <v>17</v>
      </c>
      <c r="B1070" s="2">
        <v>1</v>
      </c>
      <c r="C1070" s="2">
        <f>ROW(SmtRes!A1045)</f>
        <v>1045</v>
      </c>
      <c r="D1070" s="2">
        <f>ROW(EtalonRes!A1248)</f>
        <v>1248</v>
      </c>
      <c r="E1070" s="2" t="s">
        <v>515</v>
      </c>
      <c r="F1070" s="2" t="s">
        <v>415</v>
      </c>
      <c r="G1070" s="2" t="s">
        <v>416</v>
      </c>
      <c r="H1070" s="2" t="s">
        <v>19</v>
      </c>
      <c r="I1070" s="2">
        <v>2</v>
      </c>
      <c r="J1070" s="2">
        <v>0</v>
      </c>
      <c r="K1070" s="2"/>
      <c r="L1070" s="2"/>
      <c r="M1070" s="2"/>
      <c r="N1070" s="2"/>
      <c r="O1070" s="2">
        <f t="shared" ref="O1070:O1095" si="953">ROUND(CP1070,2)</f>
        <v>227.7</v>
      </c>
      <c r="P1070" s="2">
        <f t="shared" ref="P1070:P1095" si="954">ROUND(CQ1070*I1070,2)</f>
        <v>62.18</v>
      </c>
      <c r="Q1070" s="2">
        <f t="shared" ref="Q1070:Q1095" si="955">ROUND(CR1070*I1070,2)</f>
        <v>22</v>
      </c>
      <c r="R1070" s="2">
        <f t="shared" ref="R1070:R1095" si="956">ROUND(CS1070*I1070,2)</f>
        <v>1.48</v>
      </c>
      <c r="S1070" s="2">
        <f t="shared" ref="S1070:S1095" si="957">ROUND(CT1070*I1070,2)</f>
        <v>143.52000000000001</v>
      </c>
      <c r="T1070" s="2">
        <f t="shared" ref="T1070:T1095" si="958">ROUND(CU1070*I1070,2)</f>
        <v>0</v>
      </c>
      <c r="U1070" s="2">
        <f t="shared" ref="U1070:U1095" si="959">CV1070*I1070</f>
        <v>16.421999999999997</v>
      </c>
      <c r="V1070" s="2">
        <f t="shared" ref="V1070:V1095" si="960">CW1070*I1070</f>
        <v>0.12</v>
      </c>
      <c r="W1070" s="2">
        <f t="shared" ref="W1070:W1095" si="961">ROUND(CX1070*I1070,2)</f>
        <v>0</v>
      </c>
      <c r="X1070" s="2">
        <f t="shared" ref="X1070:X1095" si="962">ROUND(CY1070,2)</f>
        <v>166.75</v>
      </c>
      <c r="Y1070" s="2">
        <f t="shared" ref="Y1070:Y1095" si="963">ROUND(CZ1070,2)</f>
        <v>102.95</v>
      </c>
      <c r="Z1070" s="2"/>
      <c r="AA1070" s="2">
        <v>33304975</v>
      </c>
      <c r="AB1070" s="2">
        <f t="shared" ref="AB1070:AB1095" si="964">ROUND((AC1070+AD1070+AF1070),2)</f>
        <v>113.85</v>
      </c>
      <c r="AC1070" s="2">
        <f t="shared" ref="AC1070:AC1095" si="965">ROUND((ES1070),2)</f>
        <v>31.09</v>
      </c>
      <c r="AD1070" s="2">
        <f>ROUND((((((ET1070*1.2)*1.25))-(((EU1070*1.2)*1.25)))+AE1070),2)</f>
        <v>11</v>
      </c>
      <c r="AE1070" s="2">
        <f>ROUND((((EU1070*1.2)*1.25)),2)</f>
        <v>0.74</v>
      </c>
      <c r="AF1070" s="2">
        <f>ROUND((((EV1070*1.2)*1.15)),2)</f>
        <v>71.760000000000005</v>
      </c>
      <c r="AG1070" s="2">
        <f t="shared" ref="AG1070:AG1095" si="966">ROUND((AP1070),2)</f>
        <v>0</v>
      </c>
      <c r="AH1070" s="2">
        <f>(((EW1070*1.2)*1.15))</f>
        <v>8.2109999999999985</v>
      </c>
      <c r="AI1070" s="2">
        <f>(((EX1070*1.2)*1.25))</f>
        <v>0.06</v>
      </c>
      <c r="AJ1070" s="2">
        <f t="shared" ref="AJ1070:AJ1095" si="967">(AS1070)</f>
        <v>0</v>
      </c>
      <c r="AK1070" s="2">
        <v>90.42</v>
      </c>
      <c r="AL1070" s="2">
        <v>31.09</v>
      </c>
      <c r="AM1070" s="2">
        <v>7.33</v>
      </c>
      <c r="AN1070" s="2">
        <v>0.49</v>
      </c>
      <c r="AO1070" s="2">
        <v>52</v>
      </c>
      <c r="AP1070" s="2">
        <v>0</v>
      </c>
      <c r="AQ1070" s="2">
        <v>5.95</v>
      </c>
      <c r="AR1070" s="2">
        <v>0.04</v>
      </c>
      <c r="AS1070" s="2">
        <v>0</v>
      </c>
      <c r="AT1070" s="2">
        <v>115</v>
      </c>
      <c r="AU1070" s="2">
        <v>71</v>
      </c>
      <c r="AV1070" s="2">
        <v>1</v>
      </c>
      <c r="AW1070" s="2">
        <v>1</v>
      </c>
      <c r="AX1070" s="2"/>
      <c r="AY1070" s="2"/>
      <c r="AZ1070" s="2">
        <v>1</v>
      </c>
      <c r="BA1070" s="2">
        <v>1</v>
      </c>
      <c r="BB1070" s="2">
        <v>1</v>
      </c>
      <c r="BC1070" s="2">
        <v>1</v>
      </c>
      <c r="BD1070" s="2" t="s">
        <v>3</v>
      </c>
      <c r="BE1070" s="2" t="s">
        <v>3</v>
      </c>
      <c r="BF1070" s="2" t="s">
        <v>3</v>
      </c>
      <c r="BG1070" s="2" t="s">
        <v>3</v>
      </c>
      <c r="BH1070" s="2">
        <v>0</v>
      </c>
      <c r="BI1070" s="2">
        <v>1</v>
      </c>
      <c r="BJ1070" s="2" t="s">
        <v>417</v>
      </c>
      <c r="BK1070" s="2"/>
      <c r="BL1070" s="2"/>
      <c r="BM1070" s="2">
        <v>20001</v>
      </c>
      <c r="BN1070" s="2">
        <v>0</v>
      </c>
      <c r="BO1070" s="2" t="s">
        <v>3</v>
      </c>
      <c r="BP1070" s="2">
        <v>0</v>
      </c>
      <c r="BQ1070" s="2">
        <v>2</v>
      </c>
      <c r="BR1070" s="2">
        <v>0</v>
      </c>
      <c r="BS1070" s="2">
        <v>1</v>
      </c>
      <c r="BT1070" s="2">
        <v>1</v>
      </c>
      <c r="BU1070" s="2">
        <v>1</v>
      </c>
      <c r="BV1070" s="2">
        <v>1</v>
      </c>
      <c r="BW1070" s="2">
        <v>1</v>
      </c>
      <c r="BX1070" s="2">
        <v>1</v>
      </c>
      <c r="BY1070" s="2" t="s">
        <v>3</v>
      </c>
      <c r="BZ1070" s="2">
        <v>128</v>
      </c>
      <c r="CA1070" s="2">
        <v>83</v>
      </c>
      <c r="CB1070" s="2"/>
      <c r="CC1070" s="2"/>
      <c r="CD1070" s="2"/>
      <c r="CE1070" s="2">
        <v>0</v>
      </c>
      <c r="CF1070" s="2">
        <v>0</v>
      </c>
      <c r="CG1070" s="2">
        <v>0</v>
      </c>
      <c r="CH1070" s="2"/>
      <c r="CI1070" s="2"/>
      <c r="CJ1070" s="2"/>
      <c r="CK1070" s="2"/>
      <c r="CL1070" s="2"/>
      <c r="CM1070" s="2">
        <v>0</v>
      </c>
      <c r="CN1070" s="2" t="s">
        <v>954</v>
      </c>
      <c r="CO1070" s="2">
        <v>0</v>
      </c>
      <c r="CP1070" s="2">
        <f t="shared" ref="CP1070:CP1095" si="968">(P1070+Q1070+S1070)</f>
        <v>227.70000000000002</v>
      </c>
      <c r="CQ1070" s="2">
        <f t="shared" ref="CQ1070:CQ1095" si="969">AC1070*BC1070</f>
        <v>31.09</v>
      </c>
      <c r="CR1070" s="2">
        <f t="shared" ref="CR1070:CR1095" si="970">AD1070*BB1070</f>
        <v>11</v>
      </c>
      <c r="CS1070" s="2">
        <f t="shared" ref="CS1070:CS1095" si="971">AE1070*BS1070</f>
        <v>0.74</v>
      </c>
      <c r="CT1070" s="2">
        <f t="shared" ref="CT1070:CT1095" si="972">AF1070*BA1070</f>
        <v>71.760000000000005</v>
      </c>
      <c r="CU1070" s="2">
        <f t="shared" ref="CU1070:CU1095" si="973">AG1070</f>
        <v>0</v>
      </c>
      <c r="CV1070" s="2">
        <f t="shared" ref="CV1070:CV1095" si="974">AH1070</f>
        <v>8.2109999999999985</v>
      </c>
      <c r="CW1070" s="2">
        <f t="shared" ref="CW1070:CW1095" si="975">AI1070</f>
        <v>0.06</v>
      </c>
      <c r="CX1070" s="2">
        <f t="shared" ref="CX1070:CX1095" si="976">AJ1070</f>
        <v>0</v>
      </c>
      <c r="CY1070" s="2">
        <f t="shared" ref="CY1070:CY1095" si="977">(((S1070+R1070)*AT1070)/100)</f>
        <v>166.75</v>
      </c>
      <c r="CZ1070" s="2">
        <f t="shared" ref="CZ1070:CZ1095" si="978">(((S1070+R1070)*AU1070)/100)</f>
        <v>102.95</v>
      </c>
      <c r="DA1070" s="2"/>
      <c r="DB1070" s="2"/>
      <c r="DC1070" s="2" t="s">
        <v>3</v>
      </c>
      <c r="DD1070" s="2" t="s">
        <v>3</v>
      </c>
      <c r="DE1070" s="2" t="s">
        <v>21</v>
      </c>
      <c r="DF1070" s="2" t="s">
        <v>21</v>
      </c>
      <c r="DG1070" s="2" t="s">
        <v>22</v>
      </c>
      <c r="DH1070" s="2" t="s">
        <v>3</v>
      </c>
      <c r="DI1070" s="2" t="s">
        <v>22</v>
      </c>
      <c r="DJ1070" s="2" t="s">
        <v>21</v>
      </c>
      <c r="DK1070" s="2" t="s">
        <v>3</v>
      </c>
      <c r="DL1070" s="2" t="s">
        <v>3</v>
      </c>
      <c r="DM1070" s="2" t="s">
        <v>3</v>
      </c>
      <c r="DN1070" s="2">
        <v>0</v>
      </c>
      <c r="DO1070" s="2">
        <v>0</v>
      </c>
      <c r="DP1070" s="2">
        <v>1</v>
      </c>
      <c r="DQ1070" s="2">
        <v>1</v>
      </c>
      <c r="DR1070" s="2"/>
      <c r="DS1070" s="2"/>
      <c r="DT1070" s="2"/>
      <c r="DU1070" s="2">
        <v>1013</v>
      </c>
      <c r="DV1070" s="2" t="s">
        <v>19</v>
      </c>
      <c r="DW1070" s="2" t="s">
        <v>19</v>
      </c>
      <c r="DX1070" s="2">
        <v>1</v>
      </c>
      <c r="DY1070" s="2"/>
      <c r="DZ1070" s="2"/>
      <c r="EA1070" s="2"/>
      <c r="EB1070" s="2"/>
      <c r="EC1070" s="2"/>
      <c r="ED1070" s="2"/>
      <c r="EE1070" s="2">
        <v>31102217</v>
      </c>
      <c r="EF1070" s="2">
        <v>2</v>
      </c>
      <c r="EG1070" s="2" t="s">
        <v>23</v>
      </c>
      <c r="EH1070" s="2">
        <v>0</v>
      </c>
      <c r="EI1070" s="2" t="s">
        <v>3</v>
      </c>
      <c r="EJ1070" s="2">
        <v>1</v>
      </c>
      <c r="EK1070" s="2">
        <v>20001</v>
      </c>
      <c r="EL1070" s="2" t="s">
        <v>24</v>
      </c>
      <c r="EM1070" s="2" t="s">
        <v>25</v>
      </c>
      <c r="EN1070" s="2"/>
      <c r="EO1070" s="2" t="s">
        <v>26</v>
      </c>
      <c r="EP1070" s="2"/>
      <c r="EQ1070" s="2">
        <v>0</v>
      </c>
      <c r="ER1070" s="2">
        <v>90.42</v>
      </c>
      <c r="ES1070" s="2">
        <v>31.09</v>
      </c>
      <c r="ET1070" s="2">
        <v>7.33</v>
      </c>
      <c r="EU1070" s="2">
        <v>0.49</v>
      </c>
      <c r="EV1070" s="2">
        <v>52</v>
      </c>
      <c r="EW1070" s="2">
        <v>5.95</v>
      </c>
      <c r="EX1070" s="2">
        <v>0.04</v>
      </c>
      <c r="EY1070" s="2">
        <v>0</v>
      </c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>
        <v>0</v>
      </c>
      <c r="FR1070" s="2">
        <f t="shared" ref="FR1070:FR1095" si="979">ROUND(IF(AND(BH1070=3,BI1070=3),P1070,0),2)</f>
        <v>0</v>
      </c>
      <c r="FS1070" s="2">
        <v>0</v>
      </c>
      <c r="FT1070" s="2" t="s">
        <v>27</v>
      </c>
      <c r="FU1070" s="2" t="s">
        <v>28</v>
      </c>
      <c r="FV1070" s="2"/>
      <c r="FW1070" s="2"/>
      <c r="FX1070" s="2">
        <v>115.2</v>
      </c>
      <c r="FY1070" s="2">
        <v>70.55</v>
      </c>
      <c r="FZ1070" s="2"/>
      <c r="GA1070" s="2" t="s">
        <v>3</v>
      </c>
      <c r="GB1070" s="2"/>
      <c r="GC1070" s="2"/>
      <c r="GD1070" s="2">
        <v>1</v>
      </c>
      <c r="GE1070" s="2"/>
      <c r="GF1070" s="2">
        <v>-971270805</v>
      </c>
      <c r="GG1070" s="2">
        <v>2</v>
      </c>
      <c r="GH1070" s="2">
        <v>1</v>
      </c>
      <c r="GI1070" s="2">
        <v>-2</v>
      </c>
      <c r="GJ1070" s="2">
        <v>0</v>
      </c>
      <c r="GK1070" s="2">
        <v>0</v>
      </c>
      <c r="GL1070" s="2">
        <f t="shared" ref="GL1070:GL1095" si="980">ROUND(IF(AND(BH1070=3,BI1070=3,FS1070&lt;&gt;0),P1070,0),2)</f>
        <v>0</v>
      </c>
      <c r="GM1070" s="2">
        <f t="shared" ref="GM1070:GM1095" si="981">ROUND(O1070+X1070+Y1070,2)+GX1070</f>
        <v>497.4</v>
      </c>
      <c r="GN1070" s="2">
        <f t="shared" ref="GN1070:GN1095" si="982">IF(OR(BI1070=0,BI1070=1),ROUND(O1070+X1070+Y1070,2),0)</f>
        <v>497.4</v>
      </c>
      <c r="GO1070" s="2">
        <f t="shared" ref="GO1070:GO1095" si="983">IF(BI1070=2,ROUND(O1070+X1070+Y1070,2),0)</f>
        <v>0</v>
      </c>
      <c r="GP1070" s="2">
        <f t="shared" ref="GP1070:GP1095" si="984">IF(BI1070=4,ROUND(O1070+X1070+Y1070,2)+GX1070,0)</f>
        <v>0</v>
      </c>
      <c r="GQ1070" s="2"/>
      <c r="GR1070" s="2">
        <v>0</v>
      </c>
      <c r="GS1070" s="2">
        <v>3</v>
      </c>
      <c r="GT1070" s="2">
        <v>0</v>
      </c>
      <c r="GU1070" s="2" t="s">
        <v>3</v>
      </c>
      <c r="GV1070" s="2">
        <f t="shared" ref="GV1070:GV1095" si="985">ROUND((GT1070),2)</f>
        <v>0</v>
      </c>
      <c r="GW1070" s="2">
        <v>1</v>
      </c>
      <c r="GX1070" s="2">
        <f t="shared" ref="GX1070:GX1095" si="986">ROUND(HC1070*I1070,2)</f>
        <v>0</v>
      </c>
      <c r="GY1070" s="2"/>
      <c r="GZ1070" s="2"/>
      <c r="HA1070" s="2">
        <v>0</v>
      </c>
      <c r="HB1070" s="2">
        <v>0</v>
      </c>
      <c r="HC1070" s="2">
        <f t="shared" ref="HC1070:HC1095" si="987">GV1070*GW1070</f>
        <v>0</v>
      </c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>
        <v>0</v>
      </c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</row>
    <row r="1071" spans="1:255">
      <c r="A1071">
        <v>17</v>
      </c>
      <c r="B1071">
        <v>1</v>
      </c>
      <c r="C1071">
        <f>ROW(SmtRes!A1054)</f>
        <v>1054</v>
      </c>
      <c r="D1071">
        <f>ROW(EtalonRes!A1260)</f>
        <v>1260</v>
      </c>
      <c r="E1071" t="s">
        <v>515</v>
      </c>
      <c r="F1071" t="s">
        <v>415</v>
      </c>
      <c r="G1071" t="s">
        <v>416</v>
      </c>
      <c r="H1071" t="s">
        <v>19</v>
      </c>
      <c r="I1071">
        <v>2</v>
      </c>
      <c r="J1071">
        <v>0</v>
      </c>
      <c r="O1071">
        <f t="shared" si="953"/>
        <v>227.7</v>
      </c>
      <c r="P1071">
        <f t="shared" si="954"/>
        <v>62.18</v>
      </c>
      <c r="Q1071">
        <f t="shared" si="955"/>
        <v>22</v>
      </c>
      <c r="R1071">
        <f t="shared" si="956"/>
        <v>1.48</v>
      </c>
      <c r="S1071">
        <f t="shared" si="957"/>
        <v>143.52000000000001</v>
      </c>
      <c r="T1071">
        <f t="shared" si="958"/>
        <v>0</v>
      </c>
      <c r="U1071">
        <f t="shared" si="959"/>
        <v>16.421999999999997</v>
      </c>
      <c r="V1071">
        <f t="shared" si="960"/>
        <v>0.12</v>
      </c>
      <c r="W1071">
        <f t="shared" si="961"/>
        <v>0</v>
      </c>
      <c r="X1071">
        <f t="shared" si="962"/>
        <v>166.75</v>
      </c>
      <c r="Y1071">
        <f t="shared" si="963"/>
        <v>102.95</v>
      </c>
      <c r="AA1071">
        <v>33304960</v>
      </c>
      <c r="AB1071">
        <f t="shared" si="964"/>
        <v>113.85</v>
      </c>
      <c r="AC1071">
        <f t="shared" si="965"/>
        <v>31.09</v>
      </c>
      <c r="AD1071">
        <f>ROUND((((((ET1071*1.2)*1.25))-(((EU1071*1.2)*1.25)))+AE1071),2)</f>
        <v>11</v>
      </c>
      <c r="AE1071">
        <f>ROUND((((EU1071*1.2)*1.25)),2)</f>
        <v>0.74</v>
      </c>
      <c r="AF1071">
        <f>ROUND((((EV1071*1.2)*1.15)),2)</f>
        <v>71.760000000000005</v>
      </c>
      <c r="AG1071">
        <f t="shared" si="966"/>
        <v>0</v>
      </c>
      <c r="AH1071">
        <f>(((EW1071*1.2)*1.15))</f>
        <v>8.2109999999999985</v>
      </c>
      <c r="AI1071">
        <f>(((EX1071*1.2)*1.25))</f>
        <v>0.06</v>
      </c>
      <c r="AJ1071">
        <f t="shared" si="967"/>
        <v>0</v>
      </c>
      <c r="AK1071">
        <v>90.42</v>
      </c>
      <c r="AL1071">
        <v>31.09</v>
      </c>
      <c r="AM1071">
        <v>7.33</v>
      </c>
      <c r="AN1071">
        <v>0.49</v>
      </c>
      <c r="AO1071">
        <v>52</v>
      </c>
      <c r="AP1071">
        <v>0</v>
      </c>
      <c r="AQ1071">
        <v>5.95</v>
      </c>
      <c r="AR1071">
        <v>0.04</v>
      </c>
      <c r="AS1071">
        <v>0</v>
      </c>
      <c r="AT1071">
        <v>115</v>
      </c>
      <c r="AU1071">
        <v>71</v>
      </c>
      <c r="AV1071">
        <v>1</v>
      </c>
      <c r="AW1071">
        <v>1</v>
      </c>
      <c r="AZ1071">
        <v>1</v>
      </c>
      <c r="BA1071">
        <v>1</v>
      </c>
      <c r="BB1071">
        <v>1</v>
      </c>
      <c r="BC1071">
        <v>1</v>
      </c>
      <c r="BD1071" t="s">
        <v>3</v>
      </c>
      <c r="BE1071" t="s">
        <v>3</v>
      </c>
      <c r="BF1071" t="s">
        <v>3</v>
      </c>
      <c r="BG1071" t="s">
        <v>3</v>
      </c>
      <c r="BH1071">
        <v>0</v>
      </c>
      <c r="BI1071">
        <v>1</v>
      </c>
      <c r="BJ1071" t="s">
        <v>417</v>
      </c>
      <c r="BM1071">
        <v>20001</v>
      </c>
      <c r="BN1071">
        <v>0</v>
      </c>
      <c r="BO1071" t="s">
        <v>3</v>
      </c>
      <c r="BP1071">
        <v>0</v>
      </c>
      <c r="BQ1071">
        <v>2</v>
      </c>
      <c r="BR1071">
        <v>0</v>
      </c>
      <c r="BS1071">
        <v>1</v>
      </c>
      <c r="BT1071">
        <v>1</v>
      </c>
      <c r="BU1071">
        <v>1</v>
      </c>
      <c r="BV1071">
        <v>1</v>
      </c>
      <c r="BW1071">
        <v>1</v>
      </c>
      <c r="BX1071">
        <v>1</v>
      </c>
      <c r="BY1071" t="s">
        <v>3</v>
      </c>
      <c r="BZ1071">
        <v>128</v>
      </c>
      <c r="CA1071">
        <v>83</v>
      </c>
      <c r="CE1071">
        <v>0</v>
      </c>
      <c r="CF1071">
        <v>0</v>
      </c>
      <c r="CG1071">
        <v>0</v>
      </c>
      <c r="CM1071">
        <v>0</v>
      </c>
      <c r="CN1071" t="s">
        <v>954</v>
      </c>
      <c r="CO1071">
        <v>0</v>
      </c>
      <c r="CP1071">
        <f t="shared" si="968"/>
        <v>227.70000000000002</v>
      </c>
      <c r="CQ1071">
        <f t="shared" si="969"/>
        <v>31.09</v>
      </c>
      <c r="CR1071">
        <f t="shared" si="970"/>
        <v>11</v>
      </c>
      <c r="CS1071">
        <f t="shared" si="971"/>
        <v>0.74</v>
      </c>
      <c r="CT1071">
        <f t="shared" si="972"/>
        <v>71.760000000000005</v>
      </c>
      <c r="CU1071">
        <f t="shared" si="973"/>
        <v>0</v>
      </c>
      <c r="CV1071">
        <f t="shared" si="974"/>
        <v>8.2109999999999985</v>
      </c>
      <c r="CW1071">
        <f t="shared" si="975"/>
        <v>0.06</v>
      </c>
      <c r="CX1071">
        <f t="shared" si="976"/>
        <v>0</v>
      </c>
      <c r="CY1071">
        <f t="shared" si="977"/>
        <v>166.75</v>
      </c>
      <c r="CZ1071">
        <f t="shared" si="978"/>
        <v>102.95</v>
      </c>
      <c r="DC1071" t="s">
        <v>3</v>
      </c>
      <c r="DD1071" t="s">
        <v>3</v>
      </c>
      <c r="DE1071" t="s">
        <v>21</v>
      </c>
      <c r="DF1071" t="s">
        <v>21</v>
      </c>
      <c r="DG1071" t="s">
        <v>22</v>
      </c>
      <c r="DH1071" t="s">
        <v>3</v>
      </c>
      <c r="DI1071" t="s">
        <v>22</v>
      </c>
      <c r="DJ1071" t="s">
        <v>21</v>
      </c>
      <c r="DK1071" t="s">
        <v>3</v>
      </c>
      <c r="DL1071" t="s">
        <v>3</v>
      </c>
      <c r="DM1071" t="s">
        <v>3</v>
      </c>
      <c r="DN1071">
        <v>0</v>
      </c>
      <c r="DO1071">
        <v>0</v>
      </c>
      <c r="DP1071">
        <v>1</v>
      </c>
      <c r="DQ1071">
        <v>1</v>
      </c>
      <c r="DU1071">
        <v>1013</v>
      </c>
      <c r="DV1071" t="s">
        <v>19</v>
      </c>
      <c r="DW1071" t="s">
        <v>19</v>
      </c>
      <c r="DX1071">
        <v>1</v>
      </c>
      <c r="EE1071">
        <v>31102217</v>
      </c>
      <c r="EF1071">
        <v>2</v>
      </c>
      <c r="EG1071" t="s">
        <v>23</v>
      </c>
      <c r="EH1071">
        <v>0</v>
      </c>
      <c r="EI1071" t="s">
        <v>3</v>
      </c>
      <c r="EJ1071">
        <v>1</v>
      </c>
      <c r="EK1071">
        <v>20001</v>
      </c>
      <c r="EL1071" t="s">
        <v>24</v>
      </c>
      <c r="EM1071" t="s">
        <v>25</v>
      </c>
      <c r="EO1071" t="s">
        <v>26</v>
      </c>
      <c r="EQ1071">
        <v>0</v>
      </c>
      <c r="ER1071">
        <v>90.42</v>
      </c>
      <c r="ES1071">
        <v>31.09</v>
      </c>
      <c r="ET1071">
        <v>7.33</v>
      </c>
      <c r="EU1071">
        <v>0.49</v>
      </c>
      <c r="EV1071">
        <v>52</v>
      </c>
      <c r="EW1071">
        <v>5.95</v>
      </c>
      <c r="EX1071">
        <v>0.04</v>
      </c>
      <c r="EY1071">
        <v>0</v>
      </c>
      <c r="FQ1071">
        <v>0</v>
      </c>
      <c r="FR1071">
        <f t="shared" si="979"/>
        <v>0</v>
      </c>
      <c r="FS1071">
        <v>0</v>
      </c>
      <c r="FT1071" t="s">
        <v>27</v>
      </c>
      <c r="FU1071" t="s">
        <v>28</v>
      </c>
      <c r="FX1071">
        <v>115.2</v>
      </c>
      <c r="FY1071">
        <v>70.55</v>
      </c>
      <c r="GA1071" t="s">
        <v>3</v>
      </c>
      <c r="GD1071">
        <v>1</v>
      </c>
      <c r="GF1071">
        <v>-971270805</v>
      </c>
      <c r="GG1071">
        <v>2</v>
      </c>
      <c r="GH1071">
        <v>1</v>
      </c>
      <c r="GI1071">
        <v>-2</v>
      </c>
      <c r="GJ1071">
        <v>0</v>
      </c>
      <c r="GK1071">
        <v>0</v>
      </c>
      <c r="GL1071">
        <f t="shared" si="980"/>
        <v>0</v>
      </c>
      <c r="GM1071">
        <f t="shared" si="981"/>
        <v>497.4</v>
      </c>
      <c r="GN1071">
        <f t="shared" si="982"/>
        <v>497.4</v>
      </c>
      <c r="GO1071">
        <f t="shared" si="983"/>
        <v>0</v>
      </c>
      <c r="GP1071">
        <f t="shared" si="984"/>
        <v>0</v>
      </c>
      <c r="GR1071">
        <v>0</v>
      </c>
      <c r="GS1071">
        <v>3</v>
      </c>
      <c r="GT1071">
        <v>0</v>
      </c>
      <c r="GU1071" t="s">
        <v>3</v>
      </c>
      <c r="GV1071">
        <f t="shared" si="985"/>
        <v>0</v>
      </c>
      <c r="GW1071">
        <v>1</v>
      </c>
      <c r="GX1071">
        <f t="shared" si="986"/>
        <v>0</v>
      </c>
      <c r="HA1071">
        <v>0</v>
      </c>
      <c r="HB1071">
        <v>0</v>
      </c>
      <c r="HC1071">
        <f t="shared" si="987"/>
        <v>0</v>
      </c>
      <c r="IK1071">
        <v>0</v>
      </c>
    </row>
    <row r="1072" spans="1:255">
      <c r="A1072" s="2">
        <v>17</v>
      </c>
      <c r="B1072" s="2">
        <v>1</v>
      </c>
      <c r="C1072" s="2"/>
      <c r="D1072" s="2"/>
      <c r="E1072" s="2" t="s">
        <v>516</v>
      </c>
      <c r="F1072" s="2" t="s">
        <v>268</v>
      </c>
      <c r="G1072" s="2" t="s">
        <v>269</v>
      </c>
      <c r="H1072" s="2" t="s">
        <v>270</v>
      </c>
      <c r="I1072" s="2">
        <f>ROUND(4/10,9)</f>
        <v>0.4</v>
      </c>
      <c r="J1072" s="2">
        <v>0</v>
      </c>
      <c r="K1072" s="2"/>
      <c r="L1072" s="2"/>
      <c r="M1072" s="2"/>
      <c r="N1072" s="2"/>
      <c r="O1072" s="2">
        <f t="shared" si="953"/>
        <v>91.2</v>
      </c>
      <c r="P1072" s="2">
        <f t="shared" si="954"/>
        <v>91.2</v>
      </c>
      <c r="Q1072" s="2">
        <f t="shared" si="955"/>
        <v>0</v>
      </c>
      <c r="R1072" s="2">
        <f t="shared" si="956"/>
        <v>0</v>
      </c>
      <c r="S1072" s="2">
        <f t="shared" si="957"/>
        <v>0</v>
      </c>
      <c r="T1072" s="2">
        <f t="shared" si="958"/>
        <v>0</v>
      </c>
      <c r="U1072" s="2">
        <f t="shared" si="959"/>
        <v>0</v>
      </c>
      <c r="V1072" s="2">
        <f t="shared" si="960"/>
        <v>0</v>
      </c>
      <c r="W1072" s="2">
        <f t="shared" si="961"/>
        <v>0</v>
      </c>
      <c r="X1072" s="2">
        <f t="shared" si="962"/>
        <v>0</v>
      </c>
      <c r="Y1072" s="2">
        <f t="shared" si="963"/>
        <v>0</v>
      </c>
      <c r="Z1072" s="2"/>
      <c r="AA1072" s="2">
        <v>33304975</v>
      </c>
      <c r="AB1072" s="2">
        <f t="shared" si="964"/>
        <v>228</v>
      </c>
      <c r="AC1072" s="2">
        <f t="shared" si="965"/>
        <v>228</v>
      </c>
      <c r="AD1072" s="2">
        <f t="shared" ref="AD1072:AD1077" si="988">ROUND((((ET1072)-(EU1072))+AE1072),2)</f>
        <v>0</v>
      </c>
      <c r="AE1072" s="2">
        <f t="shared" ref="AE1072:AF1077" si="989">ROUND((EU1072),2)</f>
        <v>0</v>
      </c>
      <c r="AF1072" s="2">
        <f t="shared" si="989"/>
        <v>0</v>
      </c>
      <c r="AG1072" s="2">
        <f t="shared" si="966"/>
        <v>0</v>
      </c>
      <c r="AH1072" s="2">
        <f t="shared" ref="AH1072:AI1077" si="990">(EW1072)</f>
        <v>0</v>
      </c>
      <c r="AI1072" s="2">
        <f t="shared" si="990"/>
        <v>0</v>
      </c>
      <c r="AJ1072" s="2">
        <f t="shared" si="967"/>
        <v>0</v>
      </c>
      <c r="AK1072" s="2">
        <v>228</v>
      </c>
      <c r="AL1072" s="2">
        <v>228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1</v>
      </c>
      <c r="AW1072" s="2">
        <v>1</v>
      </c>
      <c r="AX1072" s="2"/>
      <c r="AY1072" s="2"/>
      <c r="AZ1072" s="2">
        <v>1</v>
      </c>
      <c r="BA1072" s="2">
        <v>1</v>
      </c>
      <c r="BB1072" s="2">
        <v>1</v>
      </c>
      <c r="BC1072" s="2">
        <v>1</v>
      </c>
      <c r="BD1072" s="2" t="s">
        <v>3</v>
      </c>
      <c r="BE1072" s="2" t="s">
        <v>3</v>
      </c>
      <c r="BF1072" s="2" t="s">
        <v>3</v>
      </c>
      <c r="BG1072" s="2" t="s">
        <v>3</v>
      </c>
      <c r="BH1072" s="2">
        <v>3</v>
      </c>
      <c r="BI1072" s="2">
        <v>1</v>
      </c>
      <c r="BJ1072" s="2" t="s">
        <v>271</v>
      </c>
      <c r="BK1072" s="2"/>
      <c r="BL1072" s="2"/>
      <c r="BM1072" s="2">
        <v>500001</v>
      </c>
      <c r="BN1072" s="2">
        <v>0</v>
      </c>
      <c r="BO1072" s="2" t="s">
        <v>3</v>
      </c>
      <c r="BP1072" s="2">
        <v>0</v>
      </c>
      <c r="BQ1072" s="2">
        <v>8</v>
      </c>
      <c r="BR1072" s="2">
        <v>0</v>
      </c>
      <c r="BS1072" s="2">
        <v>1</v>
      </c>
      <c r="BT1072" s="2">
        <v>1</v>
      </c>
      <c r="BU1072" s="2">
        <v>1</v>
      </c>
      <c r="BV1072" s="2">
        <v>1</v>
      </c>
      <c r="BW1072" s="2">
        <v>1</v>
      </c>
      <c r="BX1072" s="2">
        <v>1</v>
      </c>
      <c r="BY1072" s="2" t="s">
        <v>3</v>
      </c>
      <c r="BZ1072" s="2">
        <v>0</v>
      </c>
      <c r="CA1072" s="2">
        <v>0</v>
      </c>
      <c r="CB1072" s="2"/>
      <c r="CC1072" s="2"/>
      <c r="CD1072" s="2"/>
      <c r="CE1072" s="2">
        <v>0</v>
      </c>
      <c r="CF1072" s="2">
        <v>0</v>
      </c>
      <c r="CG1072" s="2">
        <v>0</v>
      </c>
      <c r="CH1072" s="2"/>
      <c r="CI1072" s="2"/>
      <c r="CJ1072" s="2"/>
      <c r="CK1072" s="2"/>
      <c r="CL1072" s="2"/>
      <c r="CM1072" s="2">
        <v>0</v>
      </c>
      <c r="CN1072" s="2" t="s">
        <v>3</v>
      </c>
      <c r="CO1072" s="2">
        <v>0</v>
      </c>
      <c r="CP1072" s="2">
        <f t="shared" si="968"/>
        <v>91.2</v>
      </c>
      <c r="CQ1072" s="2">
        <f t="shared" si="969"/>
        <v>228</v>
      </c>
      <c r="CR1072" s="2">
        <f t="shared" si="970"/>
        <v>0</v>
      </c>
      <c r="CS1072" s="2">
        <f t="shared" si="971"/>
        <v>0</v>
      </c>
      <c r="CT1072" s="2">
        <f t="shared" si="972"/>
        <v>0</v>
      </c>
      <c r="CU1072" s="2">
        <f t="shared" si="973"/>
        <v>0</v>
      </c>
      <c r="CV1072" s="2">
        <f t="shared" si="974"/>
        <v>0</v>
      </c>
      <c r="CW1072" s="2">
        <f t="shared" si="975"/>
        <v>0</v>
      </c>
      <c r="CX1072" s="2">
        <f t="shared" si="976"/>
        <v>0</v>
      </c>
      <c r="CY1072" s="2">
        <f t="shared" si="977"/>
        <v>0</v>
      </c>
      <c r="CZ1072" s="2">
        <f t="shared" si="978"/>
        <v>0</v>
      </c>
      <c r="DA1072" s="2"/>
      <c r="DB1072" s="2"/>
      <c r="DC1072" s="2" t="s">
        <v>3</v>
      </c>
      <c r="DD1072" s="2" t="s">
        <v>3</v>
      </c>
      <c r="DE1072" s="2" t="s">
        <v>3</v>
      </c>
      <c r="DF1072" s="2" t="s">
        <v>3</v>
      </c>
      <c r="DG1072" s="2" t="s">
        <v>3</v>
      </c>
      <c r="DH1072" s="2" t="s">
        <v>3</v>
      </c>
      <c r="DI1072" s="2" t="s">
        <v>3</v>
      </c>
      <c r="DJ1072" s="2" t="s">
        <v>3</v>
      </c>
      <c r="DK1072" s="2" t="s">
        <v>3</v>
      </c>
      <c r="DL1072" s="2" t="s">
        <v>3</v>
      </c>
      <c r="DM1072" s="2" t="s">
        <v>3</v>
      </c>
      <c r="DN1072" s="2">
        <v>0</v>
      </c>
      <c r="DO1072" s="2">
        <v>0</v>
      </c>
      <c r="DP1072" s="2">
        <v>1</v>
      </c>
      <c r="DQ1072" s="2">
        <v>1</v>
      </c>
      <c r="DR1072" s="2"/>
      <c r="DS1072" s="2"/>
      <c r="DT1072" s="2"/>
      <c r="DU1072" s="2">
        <v>1010</v>
      </c>
      <c r="DV1072" s="2" t="s">
        <v>270</v>
      </c>
      <c r="DW1072" s="2" t="s">
        <v>270</v>
      </c>
      <c r="DX1072" s="2">
        <v>10</v>
      </c>
      <c r="DY1072" s="2"/>
      <c r="DZ1072" s="2"/>
      <c r="EA1072" s="2"/>
      <c r="EB1072" s="2"/>
      <c r="EC1072" s="2"/>
      <c r="ED1072" s="2"/>
      <c r="EE1072" s="2">
        <v>31102119</v>
      </c>
      <c r="EF1072" s="2">
        <v>8</v>
      </c>
      <c r="EG1072" s="2" t="s">
        <v>34</v>
      </c>
      <c r="EH1072" s="2">
        <v>0</v>
      </c>
      <c r="EI1072" s="2" t="s">
        <v>3</v>
      </c>
      <c r="EJ1072" s="2">
        <v>1</v>
      </c>
      <c r="EK1072" s="2">
        <v>500001</v>
      </c>
      <c r="EL1072" s="2" t="s">
        <v>35</v>
      </c>
      <c r="EM1072" s="2" t="s">
        <v>36</v>
      </c>
      <c r="EN1072" s="2"/>
      <c r="EO1072" s="2" t="s">
        <v>3</v>
      </c>
      <c r="EP1072" s="2"/>
      <c r="EQ1072" s="2">
        <v>0</v>
      </c>
      <c r="ER1072" s="2">
        <v>228</v>
      </c>
      <c r="ES1072" s="2">
        <v>228</v>
      </c>
      <c r="ET1072" s="2">
        <v>0</v>
      </c>
      <c r="EU1072" s="2">
        <v>0</v>
      </c>
      <c r="EV1072" s="2">
        <v>0</v>
      </c>
      <c r="EW1072" s="2">
        <v>0</v>
      </c>
      <c r="EX1072" s="2">
        <v>0</v>
      </c>
      <c r="EY1072" s="2">
        <v>0</v>
      </c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>
        <v>0</v>
      </c>
      <c r="FR1072" s="2">
        <f t="shared" si="979"/>
        <v>0</v>
      </c>
      <c r="FS1072" s="2">
        <v>0</v>
      </c>
      <c r="FT1072" s="2"/>
      <c r="FU1072" s="2"/>
      <c r="FV1072" s="2"/>
      <c r="FW1072" s="2"/>
      <c r="FX1072" s="2">
        <v>0</v>
      </c>
      <c r="FY1072" s="2">
        <v>0</v>
      </c>
      <c r="FZ1072" s="2"/>
      <c r="GA1072" s="2" t="s">
        <v>3</v>
      </c>
      <c r="GB1072" s="2"/>
      <c r="GC1072" s="2"/>
      <c r="GD1072" s="2">
        <v>1</v>
      </c>
      <c r="GE1072" s="2"/>
      <c r="GF1072" s="2">
        <v>-362110086</v>
      </c>
      <c r="GG1072" s="2">
        <v>2</v>
      </c>
      <c r="GH1072" s="2">
        <v>1</v>
      </c>
      <c r="GI1072" s="2">
        <v>-2</v>
      </c>
      <c r="GJ1072" s="2">
        <v>0</v>
      </c>
      <c r="GK1072" s="2">
        <v>0</v>
      </c>
      <c r="GL1072" s="2">
        <f t="shared" si="980"/>
        <v>0</v>
      </c>
      <c r="GM1072" s="2">
        <f t="shared" si="981"/>
        <v>91.2</v>
      </c>
      <c r="GN1072" s="2">
        <f t="shared" si="982"/>
        <v>91.2</v>
      </c>
      <c r="GO1072" s="2">
        <f t="shared" si="983"/>
        <v>0</v>
      </c>
      <c r="GP1072" s="2">
        <f t="shared" si="984"/>
        <v>0</v>
      </c>
      <c r="GQ1072" s="2"/>
      <c r="GR1072" s="2">
        <v>0</v>
      </c>
      <c r="GS1072" s="2">
        <v>3</v>
      </c>
      <c r="GT1072" s="2">
        <v>0</v>
      </c>
      <c r="GU1072" s="2" t="s">
        <v>3</v>
      </c>
      <c r="GV1072" s="2">
        <f t="shared" si="985"/>
        <v>0</v>
      </c>
      <c r="GW1072" s="2">
        <v>1</v>
      </c>
      <c r="GX1072" s="2">
        <f t="shared" si="986"/>
        <v>0</v>
      </c>
      <c r="GY1072" s="2"/>
      <c r="GZ1072" s="2"/>
      <c r="HA1072" s="2">
        <v>0</v>
      </c>
      <c r="HB1072" s="2">
        <v>0</v>
      </c>
      <c r="HC1072" s="2">
        <f t="shared" si="987"/>
        <v>0</v>
      </c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>
        <v>0</v>
      </c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</row>
    <row r="1073" spans="1:255">
      <c r="A1073">
        <v>17</v>
      </c>
      <c r="B1073">
        <v>1</v>
      </c>
      <c r="E1073" t="s">
        <v>516</v>
      </c>
      <c r="F1073" t="s">
        <v>268</v>
      </c>
      <c r="G1073" t="s">
        <v>269</v>
      </c>
      <c r="H1073" t="s">
        <v>270</v>
      </c>
      <c r="I1073">
        <f>ROUND(4/10,9)</f>
        <v>0.4</v>
      </c>
      <c r="J1073">
        <v>0</v>
      </c>
      <c r="O1073">
        <f t="shared" si="953"/>
        <v>91.2</v>
      </c>
      <c r="P1073">
        <f t="shared" si="954"/>
        <v>91.2</v>
      </c>
      <c r="Q1073">
        <f t="shared" si="955"/>
        <v>0</v>
      </c>
      <c r="R1073">
        <f t="shared" si="956"/>
        <v>0</v>
      </c>
      <c r="S1073">
        <f t="shared" si="957"/>
        <v>0</v>
      </c>
      <c r="T1073">
        <f t="shared" si="958"/>
        <v>0</v>
      </c>
      <c r="U1073">
        <f t="shared" si="959"/>
        <v>0</v>
      </c>
      <c r="V1073">
        <f t="shared" si="960"/>
        <v>0</v>
      </c>
      <c r="W1073">
        <f t="shared" si="961"/>
        <v>0</v>
      </c>
      <c r="X1073">
        <f t="shared" si="962"/>
        <v>0</v>
      </c>
      <c r="Y1073">
        <f t="shared" si="963"/>
        <v>0</v>
      </c>
      <c r="AA1073">
        <v>33304960</v>
      </c>
      <c r="AB1073">
        <f t="shared" si="964"/>
        <v>228</v>
      </c>
      <c r="AC1073">
        <f t="shared" si="965"/>
        <v>228</v>
      </c>
      <c r="AD1073">
        <f t="shared" si="988"/>
        <v>0</v>
      </c>
      <c r="AE1073">
        <f t="shared" si="989"/>
        <v>0</v>
      </c>
      <c r="AF1073">
        <f t="shared" si="989"/>
        <v>0</v>
      </c>
      <c r="AG1073">
        <f t="shared" si="966"/>
        <v>0</v>
      </c>
      <c r="AH1073">
        <f t="shared" si="990"/>
        <v>0</v>
      </c>
      <c r="AI1073">
        <f t="shared" si="990"/>
        <v>0</v>
      </c>
      <c r="AJ1073">
        <f t="shared" si="967"/>
        <v>0</v>
      </c>
      <c r="AK1073">
        <v>228</v>
      </c>
      <c r="AL1073">
        <v>228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1</v>
      </c>
      <c r="AW1073">
        <v>1</v>
      </c>
      <c r="AZ1073">
        <v>1</v>
      </c>
      <c r="BA1073">
        <v>1</v>
      </c>
      <c r="BB1073">
        <v>1</v>
      </c>
      <c r="BC1073">
        <v>1</v>
      </c>
      <c r="BD1073" t="s">
        <v>3</v>
      </c>
      <c r="BE1073" t="s">
        <v>3</v>
      </c>
      <c r="BF1073" t="s">
        <v>3</v>
      </c>
      <c r="BG1073" t="s">
        <v>3</v>
      </c>
      <c r="BH1073">
        <v>3</v>
      </c>
      <c r="BI1073">
        <v>1</v>
      </c>
      <c r="BJ1073" t="s">
        <v>271</v>
      </c>
      <c r="BM1073">
        <v>500001</v>
      </c>
      <c r="BN1073">
        <v>0</v>
      </c>
      <c r="BO1073" t="s">
        <v>3</v>
      </c>
      <c r="BP1073">
        <v>0</v>
      </c>
      <c r="BQ1073">
        <v>8</v>
      </c>
      <c r="BR1073">
        <v>0</v>
      </c>
      <c r="BS1073">
        <v>1</v>
      </c>
      <c r="BT1073">
        <v>1</v>
      </c>
      <c r="BU1073">
        <v>1</v>
      </c>
      <c r="BV1073">
        <v>1</v>
      </c>
      <c r="BW1073">
        <v>1</v>
      </c>
      <c r="BX1073">
        <v>1</v>
      </c>
      <c r="BY1073" t="s">
        <v>3</v>
      </c>
      <c r="BZ1073">
        <v>0</v>
      </c>
      <c r="CA1073">
        <v>0</v>
      </c>
      <c r="CE1073">
        <v>0</v>
      </c>
      <c r="CF1073">
        <v>0</v>
      </c>
      <c r="CG1073">
        <v>0</v>
      </c>
      <c r="CM1073">
        <v>0</v>
      </c>
      <c r="CN1073" t="s">
        <v>3</v>
      </c>
      <c r="CO1073">
        <v>0</v>
      </c>
      <c r="CP1073">
        <f t="shared" si="968"/>
        <v>91.2</v>
      </c>
      <c r="CQ1073">
        <f t="shared" si="969"/>
        <v>228</v>
      </c>
      <c r="CR1073">
        <f t="shared" si="970"/>
        <v>0</v>
      </c>
      <c r="CS1073">
        <f t="shared" si="971"/>
        <v>0</v>
      </c>
      <c r="CT1073">
        <f t="shared" si="972"/>
        <v>0</v>
      </c>
      <c r="CU1073">
        <f t="shared" si="973"/>
        <v>0</v>
      </c>
      <c r="CV1073">
        <f t="shared" si="974"/>
        <v>0</v>
      </c>
      <c r="CW1073">
        <f t="shared" si="975"/>
        <v>0</v>
      </c>
      <c r="CX1073">
        <f t="shared" si="976"/>
        <v>0</v>
      </c>
      <c r="CY1073">
        <f t="shared" si="977"/>
        <v>0</v>
      </c>
      <c r="CZ1073">
        <f t="shared" si="978"/>
        <v>0</v>
      </c>
      <c r="DC1073" t="s">
        <v>3</v>
      </c>
      <c r="DD1073" t="s">
        <v>3</v>
      </c>
      <c r="DE1073" t="s">
        <v>3</v>
      </c>
      <c r="DF1073" t="s">
        <v>3</v>
      </c>
      <c r="DG1073" t="s">
        <v>3</v>
      </c>
      <c r="DH1073" t="s">
        <v>3</v>
      </c>
      <c r="DI1073" t="s">
        <v>3</v>
      </c>
      <c r="DJ1073" t="s">
        <v>3</v>
      </c>
      <c r="DK1073" t="s">
        <v>3</v>
      </c>
      <c r="DL1073" t="s">
        <v>3</v>
      </c>
      <c r="DM1073" t="s">
        <v>3</v>
      </c>
      <c r="DN1073">
        <v>0</v>
      </c>
      <c r="DO1073">
        <v>0</v>
      </c>
      <c r="DP1073">
        <v>1</v>
      </c>
      <c r="DQ1073">
        <v>1</v>
      </c>
      <c r="DU1073">
        <v>1010</v>
      </c>
      <c r="DV1073" t="s">
        <v>270</v>
      </c>
      <c r="DW1073" t="s">
        <v>270</v>
      </c>
      <c r="DX1073">
        <v>10</v>
      </c>
      <c r="EE1073">
        <v>31102119</v>
      </c>
      <c r="EF1073">
        <v>8</v>
      </c>
      <c r="EG1073" t="s">
        <v>34</v>
      </c>
      <c r="EH1073">
        <v>0</v>
      </c>
      <c r="EI1073" t="s">
        <v>3</v>
      </c>
      <c r="EJ1073">
        <v>1</v>
      </c>
      <c r="EK1073">
        <v>500001</v>
      </c>
      <c r="EL1073" t="s">
        <v>35</v>
      </c>
      <c r="EM1073" t="s">
        <v>36</v>
      </c>
      <c r="EO1073" t="s">
        <v>3</v>
      </c>
      <c r="EQ1073">
        <v>0</v>
      </c>
      <c r="ER1073">
        <v>228</v>
      </c>
      <c r="ES1073">
        <v>228</v>
      </c>
      <c r="ET1073">
        <v>0</v>
      </c>
      <c r="EU1073">
        <v>0</v>
      </c>
      <c r="EV1073">
        <v>0</v>
      </c>
      <c r="EW1073">
        <v>0</v>
      </c>
      <c r="EX1073">
        <v>0</v>
      </c>
      <c r="EY1073">
        <v>0</v>
      </c>
      <c r="FQ1073">
        <v>0</v>
      </c>
      <c r="FR1073">
        <f t="shared" si="979"/>
        <v>0</v>
      </c>
      <c r="FS1073">
        <v>0</v>
      </c>
      <c r="FX1073">
        <v>0</v>
      </c>
      <c r="FY1073">
        <v>0</v>
      </c>
      <c r="GA1073" t="s">
        <v>3</v>
      </c>
      <c r="GD1073">
        <v>1</v>
      </c>
      <c r="GF1073">
        <v>-362110086</v>
      </c>
      <c r="GG1073">
        <v>2</v>
      </c>
      <c r="GH1073">
        <v>1</v>
      </c>
      <c r="GI1073">
        <v>-2</v>
      </c>
      <c r="GJ1073">
        <v>0</v>
      </c>
      <c r="GK1073">
        <v>0</v>
      </c>
      <c r="GL1073">
        <f t="shared" si="980"/>
        <v>0</v>
      </c>
      <c r="GM1073">
        <f t="shared" si="981"/>
        <v>91.2</v>
      </c>
      <c r="GN1073">
        <f t="shared" si="982"/>
        <v>91.2</v>
      </c>
      <c r="GO1073">
        <f t="shared" si="983"/>
        <v>0</v>
      </c>
      <c r="GP1073">
        <f t="shared" si="984"/>
        <v>0</v>
      </c>
      <c r="GR1073">
        <v>0</v>
      </c>
      <c r="GS1073">
        <v>3</v>
      </c>
      <c r="GT1073">
        <v>0</v>
      </c>
      <c r="GU1073" t="s">
        <v>3</v>
      </c>
      <c r="GV1073">
        <f t="shared" si="985"/>
        <v>0</v>
      </c>
      <c r="GW1073">
        <v>1</v>
      </c>
      <c r="GX1073">
        <f t="shared" si="986"/>
        <v>0</v>
      </c>
      <c r="HA1073">
        <v>0</v>
      </c>
      <c r="HB1073">
        <v>0</v>
      </c>
      <c r="HC1073">
        <f t="shared" si="987"/>
        <v>0</v>
      </c>
      <c r="IK1073">
        <v>0</v>
      </c>
    </row>
    <row r="1074" spans="1:255">
      <c r="A1074" s="2">
        <v>17</v>
      </c>
      <c r="B1074" s="2">
        <v>1</v>
      </c>
      <c r="C1074" s="2"/>
      <c r="D1074" s="2"/>
      <c r="E1074" s="2" t="s">
        <v>517</v>
      </c>
      <c r="F1074" s="2" t="s">
        <v>273</v>
      </c>
      <c r="G1074" s="2" t="s">
        <v>274</v>
      </c>
      <c r="H1074" s="2" t="s">
        <v>275</v>
      </c>
      <c r="I1074" s="2">
        <v>18.600000000000001</v>
      </c>
      <c r="J1074" s="2">
        <v>0</v>
      </c>
      <c r="K1074" s="2"/>
      <c r="L1074" s="2"/>
      <c r="M1074" s="2"/>
      <c r="N1074" s="2"/>
      <c r="O1074" s="2">
        <f t="shared" si="953"/>
        <v>223.76</v>
      </c>
      <c r="P1074" s="2">
        <f t="shared" si="954"/>
        <v>223.76</v>
      </c>
      <c r="Q1074" s="2">
        <f t="shared" si="955"/>
        <v>0</v>
      </c>
      <c r="R1074" s="2">
        <f t="shared" si="956"/>
        <v>0</v>
      </c>
      <c r="S1074" s="2">
        <f t="shared" si="957"/>
        <v>0</v>
      </c>
      <c r="T1074" s="2">
        <f t="shared" si="958"/>
        <v>0</v>
      </c>
      <c r="U1074" s="2">
        <f t="shared" si="959"/>
        <v>0</v>
      </c>
      <c r="V1074" s="2">
        <f t="shared" si="960"/>
        <v>0</v>
      </c>
      <c r="W1074" s="2">
        <f t="shared" si="961"/>
        <v>0</v>
      </c>
      <c r="X1074" s="2">
        <f t="shared" si="962"/>
        <v>0</v>
      </c>
      <c r="Y1074" s="2">
        <f t="shared" si="963"/>
        <v>0</v>
      </c>
      <c r="Z1074" s="2"/>
      <c r="AA1074" s="2">
        <v>33304975</v>
      </c>
      <c r="AB1074" s="2">
        <f t="shared" si="964"/>
        <v>12.03</v>
      </c>
      <c r="AC1074" s="2">
        <f t="shared" si="965"/>
        <v>12.03</v>
      </c>
      <c r="AD1074" s="2">
        <f t="shared" si="988"/>
        <v>0</v>
      </c>
      <c r="AE1074" s="2">
        <f t="shared" si="989"/>
        <v>0</v>
      </c>
      <c r="AF1074" s="2">
        <f t="shared" si="989"/>
        <v>0</v>
      </c>
      <c r="AG1074" s="2">
        <f t="shared" si="966"/>
        <v>0</v>
      </c>
      <c r="AH1074" s="2">
        <f t="shared" si="990"/>
        <v>0</v>
      </c>
      <c r="AI1074" s="2">
        <f t="shared" si="990"/>
        <v>0</v>
      </c>
      <c r="AJ1074" s="2">
        <f t="shared" si="967"/>
        <v>0</v>
      </c>
      <c r="AK1074" s="2">
        <v>12.03</v>
      </c>
      <c r="AL1074" s="2">
        <v>12.03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1</v>
      </c>
      <c r="AW1074" s="2">
        <v>1</v>
      </c>
      <c r="AX1074" s="2"/>
      <c r="AY1074" s="2"/>
      <c r="AZ1074" s="2">
        <v>1</v>
      </c>
      <c r="BA1074" s="2">
        <v>1</v>
      </c>
      <c r="BB1074" s="2">
        <v>1</v>
      </c>
      <c r="BC1074" s="2">
        <v>1</v>
      </c>
      <c r="BD1074" s="2" t="s">
        <v>3</v>
      </c>
      <c r="BE1074" s="2" t="s">
        <v>3</v>
      </c>
      <c r="BF1074" s="2" t="s">
        <v>3</v>
      </c>
      <c r="BG1074" s="2" t="s">
        <v>3</v>
      </c>
      <c r="BH1074" s="2">
        <v>3</v>
      </c>
      <c r="BI1074" s="2">
        <v>2</v>
      </c>
      <c r="BJ1074" s="2" t="s">
        <v>276</v>
      </c>
      <c r="BK1074" s="2"/>
      <c r="BL1074" s="2"/>
      <c r="BM1074" s="2">
        <v>500002</v>
      </c>
      <c r="BN1074" s="2">
        <v>0</v>
      </c>
      <c r="BO1074" s="2" t="s">
        <v>3</v>
      </c>
      <c r="BP1074" s="2">
        <v>0</v>
      </c>
      <c r="BQ1074" s="2">
        <v>12</v>
      </c>
      <c r="BR1074" s="2">
        <v>0</v>
      </c>
      <c r="BS1074" s="2">
        <v>1</v>
      </c>
      <c r="BT1074" s="2">
        <v>1</v>
      </c>
      <c r="BU1074" s="2">
        <v>1</v>
      </c>
      <c r="BV1074" s="2">
        <v>1</v>
      </c>
      <c r="BW1074" s="2">
        <v>1</v>
      </c>
      <c r="BX1074" s="2">
        <v>1</v>
      </c>
      <c r="BY1074" s="2" t="s">
        <v>3</v>
      </c>
      <c r="BZ1074" s="2">
        <v>0</v>
      </c>
      <c r="CA1074" s="2">
        <v>0</v>
      </c>
      <c r="CB1074" s="2"/>
      <c r="CC1074" s="2"/>
      <c r="CD1074" s="2"/>
      <c r="CE1074" s="2">
        <v>0</v>
      </c>
      <c r="CF1074" s="2">
        <v>0</v>
      </c>
      <c r="CG1074" s="2">
        <v>0</v>
      </c>
      <c r="CH1074" s="2"/>
      <c r="CI1074" s="2"/>
      <c r="CJ1074" s="2"/>
      <c r="CK1074" s="2"/>
      <c r="CL1074" s="2"/>
      <c r="CM1074" s="2">
        <v>0</v>
      </c>
      <c r="CN1074" s="2" t="s">
        <v>3</v>
      </c>
      <c r="CO1074" s="2">
        <v>0</v>
      </c>
      <c r="CP1074" s="2">
        <f t="shared" si="968"/>
        <v>223.76</v>
      </c>
      <c r="CQ1074" s="2">
        <f t="shared" si="969"/>
        <v>12.03</v>
      </c>
      <c r="CR1074" s="2">
        <f t="shared" si="970"/>
        <v>0</v>
      </c>
      <c r="CS1074" s="2">
        <f t="shared" si="971"/>
        <v>0</v>
      </c>
      <c r="CT1074" s="2">
        <f t="shared" si="972"/>
        <v>0</v>
      </c>
      <c r="CU1074" s="2">
        <f t="shared" si="973"/>
        <v>0</v>
      </c>
      <c r="CV1074" s="2">
        <f t="shared" si="974"/>
        <v>0</v>
      </c>
      <c r="CW1074" s="2">
        <f t="shared" si="975"/>
        <v>0</v>
      </c>
      <c r="CX1074" s="2">
        <f t="shared" si="976"/>
        <v>0</v>
      </c>
      <c r="CY1074" s="2">
        <f t="shared" si="977"/>
        <v>0</v>
      </c>
      <c r="CZ1074" s="2">
        <f t="shared" si="978"/>
        <v>0</v>
      </c>
      <c r="DA1074" s="2"/>
      <c r="DB1074" s="2"/>
      <c r="DC1074" s="2" t="s">
        <v>3</v>
      </c>
      <c r="DD1074" s="2" t="s">
        <v>3</v>
      </c>
      <c r="DE1074" s="2" t="s">
        <v>3</v>
      </c>
      <c r="DF1074" s="2" t="s">
        <v>3</v>
      </c>
      <c r="DG1074" s="2" t="s">
        <v>3</v>
      </c>
      <c r="DH1074" s="2" t="s">
        <v>3</v>
      </c>
      <c r="DI1074" s="2" t="s">
        <v>3</v>
      </c>
      <c r="DJ1074" s="2" t="s">
        <v>3</v>
      </c>
      <c r="DK1074" s="2" t="s">
        <v>3</v>
      </c>
      <c r="DL1074" s="2" t="s">
        <v>3</v>
      </c>
      <c r="DM1074" s="2" t="s">
        <v>3</v>
      </c>
      <c r="DN1074" s="2">
        <v>0</v>
      </c>
      <c r="DO1074" s="2">
        <v>0</v>
      </c>
      <c r="DP1074" s="2">
        <v>1</v>
      </c>
      <c r="DQ1074" s="2">
        <v>1</v>
      </c>
      <c r="DR1074" s="2"/>
      <c r="DS1074" s="2"/>
      <c r="DT1074" s="2"/>
      <c r="DU1074" s="2">
        <v>1003</v>
      </c>
      <c r="DV1074" s="2" t="s">
        <v>275</v>
      </c>
      <c r="DW1074" s="2" t="s">
        <v>275</v>
      </c>
      <c r="DX1074" s="2">
        <v>1</v>
      </c>
      <c r="DY1074" s="2"/>
      <c r="DZ1074" s="2"/>
      <c r="EA1074" s="2"/>
      <c r="EB1074" s="2"/>
      <c r="EC1074" s="2"/>
      <c r="ED1074" s="2"/>
      <c r="EE1074" s="2">
        <v>31102120</v>
      </c>
      <c r="EF1074" s="2">
        <v>12</v>
      </c>
      <c r="EG1074" s="2" t="s">
        <v>420</v>
      </c>
      <c r="EH1074" s="2">
        <v>0</v>
      </c>
      <c r="EI1074" s="2" t="s">
        <v>3</v>
      </c>
      <c r="EJ1074" s="2">
        <v>2</v>
      </c>
      <c r="EK1074" s="2">
        <v>500002</v>
      </c>
      <c r="EL1074" s="2" t="s">
        <v>421</v>
      </c>
      <c r="EM1074" s="2" t="s">
        <v>422</v>
      </c>
      <c r="EN1074" s="2"/>
      <c r="EO1074" s="2" t="s">
        <v>3</v>
      </c>
      <c r="EP1074" s="2"/>
      <c r="EQ1074" s="2">
        <v>0</v>
      </c>
      <c r="ER1074" s="2">
        <v>12.03</v>
      </c>
      <c r="ES1074" s="2">
        <v>12.03</v>
      </c>
      <c r="ET1074" s="2">
        <v>0</v>
      </c>
      <c r="EU1074" s="2">
        <v>0</v>
      </c>
      <c r="EV1074" s="2">
        <v>0</v>
      </c>
      <c r="EW1074" s="2">
        <v>0</v>
      </c>
      <c r="EX1074" s="2">
        <v>0</v>
      </c>
      <c r="EY1074" s="2">
        <v>0</v>
      </c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>
        <v>0</v>
      </c>
      <c r="FR1074" s="2">
        <f t="shared" si="979"/>
        <v>0</v>
      </c>
      <c r="FS1074" s="2">
        <v>0</v>
      </c>
      <c r="FT1074" s="2"/>
      <c r="FU1074" s="2"/>
      <c r="FV1074" s="2"/>
      <c r="FW1074" s="2"/>
      <c r="FX1074" s="2">
        <v>0</v>
      </c>
      <c r="FY1074" s="2">
        <v>0</v>
      </c>
      <c r="FZ1074" s="2"/>
      <c r="GA1074" s="2" t="s">
        <v>3</v>
      </c>
      <c r="GB1074" s="2"/>
      <c r="GC1074" s="2"/>
      <c r="GD1074" s="2">
        <v>1</v>
      </c>
      <c r="GE1074" s="2"/>
      <c r="GF1074" s="2">
        <v>1404028807</v>
      </c>
      <c r="GG1074" s="2">
        <v>2</v>
      </c>
      <c r="GH1074" s="2">
        <v>1</v>
      </c>
      <c r="GI1074" s="2">
        <v>-2</v>
      </c>
      <c r="GJ1074" s="2">
        <v>0</v>
      </c>
      <c r="GK1074" s="2">
        <v>0</v>
      </c>
      <c r="GL1074" s="2">
        <f t="shared" si="980"/>
        <v>0</v>
      </c>
      <c r="GM1074" s="2">
        <f t="shared" si="981"/>
        <v>223.76</v>
      </c>
      <c r="GN1074" s="2">
        <f t="shared" si="982"/>
        <v>0</v>
      </c>
      <c r="GO1074" s="2">
        <f t="shared" si="983"/>
        <v>223.76</v>
      </c>
      <c r="GP1074" s="2">
        <f t="shared" si="984"/>
        <v>0</v>
      </c>
      <c r="GQ1074" s="2"/>
      <c r="GR1074" s="2">
        <v>0</v>
      </c>
      <c r="GS1074" s="2">
        <v>3</v>
      </c>
      <c r="GT1074" s="2">
        <v>0</v>
      </c>
      <c r="GU1074" s="2" t="s">
        <v>3</v>
      </c>
      <c r="GV1074" s="2">
        <f t="shared" si="985"/>
        <v>0</v>
      </c>
      <c r="GW1074" s="2">
        <v>1</v>
      </c>
      <c r="GX1074" s="2">
        <f t="shared" si="986"/>
        <v>0</v>
      </c>
      <c r="GY1074" s="2"/>
      <c r="GZ1074" s="2"/>
      <c r="HA1074" s="2">
        <v>0</v>
      </c>
      <c r="HB1074" s="2">
        <v>0</v>
      </c>
      <c r="HC1074" s="2">
        <f t="shared" si="987"/>
        <v>0</v>
      </c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>
        <v>0</v>
      </c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</row>
    <row r="1075" spans="1:255">
      <c r="A1075">
        <v>17</v>
      </c>
      <c r="B1075">
        <v>1</v>
      </c>
      <c r="E1075" t="s">
        <v>517</v>
      </c>
      <c r="F1075" t="s">
        <v>273</v>
      </c>
      <c r="G1075" t="s">
        <v>274</v>
      </c>
      <c r="H1075" t="s">
        <v>275</v>
      </c>
      <c r="I1075">
        <v>18.600000000000001</v>
      </c>
      <c r="J1075">
        <v>0</v>
      </c>
      <c r="O1075">
        <f t="shared" si="953"/>
        <v>223.76</v>
      </c>
      <c r="P1075">
        <f t="shared" si="954"/>
        <v>223.76</v>
      </c>
      <c r="Q1075">
        <f t="shared" si="955"/>
        <v>0</v>
      </c>
      <c r="R1075">
        <f t="shared" si="956"/>
        <v>0</v>
      </c>
      <c r="S1075">
        <f t="shared" si="957"/>
        <v>0</v>
      </c>
      <c r="T1075">
        <f t="shared" si="958"/>
        <v>0</v>
      </c>
      <c r="U1075">
        <f t="shared" si="959"/>
        <v>0</v>
      </c>
      <c r="V1075">
        <f t="shared" si="960"/>
        <v>0</v>
      </c>
      <c r="W1075">
        <f t="shared" si="961"/>
        <v>0</v>
      </c>
      <c r="X1075">
        <f t="shared" si="962"/>
        <v>0</v>
      </c>
      <c r="Y1075">
        <f t="shared" si="963"/>
        <v>0</v>
      </c>
      <c r="AA1075">
        <v>33304960</v>
      </c>
      <c r="AB1075">
        <f t="shared" si="964"/>
        <v>12.03</v>
      </c>
      <c r="AC1075">
        <f t="shared" si="965"/>
        <v>12.03</v>
      </c>
      <c r="AD1075">
        <f t="shared" si="988"/>
        <v>0</v>
      </c>
      <c r="AE1075">
        <f t="shared" si="989"/>
        <v>0</v>
      </c>
      <c r="AF1075">
        <f t="shared" si="989"/>
        <v>0</v>
      </c>
      <c r="AG1075">
        <f t="shared" si="966"/>
        <v>0</v>
      </c>
      <c r="AH1075">
        <f t="shared" si="990"/>
        <v>0</v>
      </c>
      <c r="AI1075">
        <f t="shared" si="990"/>
        <v>0</v>
      </c>
      <c r="AJ1075">
        <f t="shared" si="967"/>
        <v>0</v>
      </c>
      <c r="AK1075">
        <v>12.03</v>
      </c>
      <c r="AL1075">
        <v>12.03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1</v>
      </c>
      <c r="AW1075">
        <v>1</v>
      </c>
      <c r="AZ1075">
        <v>1</v>
      </c>
      <c r="BA1075">
        <v>1</v>
      </c>
      <c r="BB1075">
        <v>1</v>
      </c>
      <c r="BC1075">
        <v>1</v>
      </c>
      <c r="BD1075" t="s">
        <v>3</v>
      </c>
      <c r="BE1075" t="s">
        <v>3</v>
      </c>
      <c r="BF1075" t="s">
        <v>3</v>
      </c>
      <c r="BG1075" t="s">
        <v>3</v>
      </c>
      <c r="BH1075">
        <v>3</v>
      </c>
      <c r="BI1075">
        <v>2</v>
      </c>
      <c r="BJ1075" t="s">
        <v>276</v>
      </c>
      <c r="BM1075">
        <v>500002</v>
      </c>
      <c r="BN1075">
        <v>0</v>
      </c>
      <c r="BO1075" t="s">
        <v>3</v>
      </c>
      <c r="BP1075">
        <v>0</v>
      </c>
      <c r="BQ1075">
        <v>12</v>
      </c>
      <c r="BR1075">
        <v>0</v>
      </c>
      <c r="BS1075">
        <v>1</v>
      </c>
      <c r="BT1075">
        <v>1</v>
      </c>
      <c r="BU1075">
        <v>1</v>
      </c>
      <c r="BV1075">
        <v>1</v>
      </c>
      <c r="BW1075">
        <v>1</v>
      </c>
      <c r="BX1075">
        <v>1</v>
      </c>
      <c r="BY1075" t="s">
        <v>3</v>
      </c>
      <c r="BZ1075">
        <v>0</v>
      </c>
      <c r="CA1075">
        <v>0</v>
      </c>
      <c r="CE1075">
        <v>0</v>
      </c>
      <c r="CF1075">
        <v>0</v>
      </c>
      <c r="CG1075">
        <v>0</v>
      </c>
      <c r="CM1075">
        <v>0</v>
      </c>
      <c r="CN1075" t="s">
        <v>3</v>
      </c>
      <c r="CO1075">
        <v>0</v>
      </c>
      <c r="CP1075">
        <f t="shared" si="968"/>
        <v>223.76</v>
      </c>
      <c r="CQ1075">
        <f t="shared" si="969"/>
        <v>12.03</v>
      </c>
      <c r="CR1075">
        <f t="shared" si="970"/>
        <v>0</v>
      </c>
      <c r="CS1075">
        <f t="shared" si="971"/>
        <v>0</v>
      </c>
      <c r="CT1075">
        <f t="shared" si="972"/>
        <v>0</v>
      </c>
      <c r="CU1075">
        <f t="shared" si="973"/>
        <v>0</v>
      </c>
      <c r="CV1075">
        <f t="shared" si="974"/>
        <v>0</v>
      </c>
      <c r="CW1075">
        <f t="shared" si="975"/>
        <v>0</v>
      </c>
      <c r="CX1075">
        <f t="shared" si="976"/>
        <v>0</v>
      </c>
      <c r="CY1075">
        <f t="shared" si="977"/>
        <v>0</v>
      </c>
      <c r="CZ1075">
        <f t="shared" si="978"/>
        <v>0</v>
      </c>
      <c r="DC1075" t="s">
        <v>3</v>
      </c>
      <c r="DD1075" t="s">
        <v>3</v>
      </c>
      <c r="DE1075" t="s">
        <v>3</v>
      </c>
      <c r="DF1075" t="s">
        <v>3</v>
      </c>
      <c r="DG1075" t="s">
        <v>3</v>
      </c>
      <c r="DH1075" t="s">
        <v>3</v>
      </c>
      <c r="DI1075" t="s">
        <v>3</v>
      </c>
      <c r="DJ1075" t="s">
        <v>3</v>
      </c>
      <c r="DK1075" t="s">
        <v>3</v>
      </c>
      <c r="DL1075" t="s">
        <v>3</v>
      </c>
      <c r="DM1075" t="s">
        <v>3</v>
      </c>
      <c r="DN1075">
        <v>0</v>
      </c>
      <c r="DO1075">
        <v>0</v>
      </c>
      <c r="DP1075">
        <v>1</v>
      </c>
      <c r="DQ1075">
        <v>1</v>
      </c>
      <c r="DU1075">
        <v>1003</v>
      </c>
      <c r="DV1075" t="s">
        <v>275</v>
      </c>
      <c r="DW1075" t="s">
        <v>275</v>
      </c>
      <c r="DX1075">
        <v>1</v>
      </c>
      <c r="EE1075">
        <v>31102120</v>
      </c>
      <c r="EF1075">
        <v>12</v>
      </c>
      <c r="EG1075" t="s">
        <v>420</v>
      </c>
      <c r="EH1075">
        <v>0</v>
      </c>
      <c r="EI1075" t="s">
        <v>3</v>
      </c>
      <c r="EJ1075">
        <v>2</v>
      </c>
      <c r="EK1075">
        <v>500002</v>
      </c>
      <c r="EL1075" t="s">
        <v>421</v>
      </c>
      <c r="EM1075" t="s">
        <v>422</v>
      </c>
      <c r="EO1075" t="s">
        <v>3</v>
      </c>
      <c r="EQ1075">
        <v>0</v>
      </c>
      <c r="ER1075">
        <v>12.03</v>
      </c>
      <c r="ES1075">
        <v>12.03</v>
      </c>
      <c r="ET1075">
        <v>0</v>
      </c>
      <c r="EU1075">
        <v>0</v>
      </c>
      <c r="EV1075">
        <v>0</v>
      </c>
      <c r="EW1075">
        <v>0</v>
      </c>
      <c r="EX1075">
        <v>0</v>
      </c>
      <c r="EY1075">
        <v>0</v>
      </c>
      <c r="FQ1075">
        <v>0</v>
      </c>
      <c r="FR1075">
        <f t="shared" si="979"/>
        <v>0</v>
      </c>
      <c r="FS1075">
        <v>0</v>
      </c>
      <c r="FX1075">
        <v>0</v>
      </c>
      <c r="FY1075">
        <v>0</v>
      </c>
      <c r="GA1075" t="s">
        <v>3</v>
      </c>
      <c r="GD1075">
        <v>1</v>
      </c>
      <c r="GF1075">
        <v>1404028807</v>
      </c>
      <c r="GG1075">
        <v>2</v>
      </c>
      <c r="GH1075">
        <v>1</v>
      </c>
      <c r="GI1075">
        <v>-2</v>
      </c>
      <c r="GJ1075">
        <v>0</v>
      </c>
      <c r="GK1075">
        <v>0</v>
      </c>
      <c r="GL1075">
        <f t="shared" si="980"/>
        <v>0</v>
      </c>
      <c r="GM1075">
        <f t="shared" si="981"/>
        <v>223.76</v>
      </c>
      <c r="GN1075">
        <f t="shared" si="982"/>
        <v>0</v>
      </c>
      <c r="GO1075">
        <f t="shared" si="983"/>
        <v>223.76</v>
      </c>
      <c r="GP1075">
        <f t="shared" si="984"/>
        <v>0</v>
      </c>
      <c r="GR1075">
        <v>0</v>
      </c>
      <c r="GS1075">
        <v>3</v>
      </c>
      <c r="GT1075">
        <v>0</v>
      </c>
      <c r="GU1075" t="s">
        <v>3</v>
      </c>
      <c r="GV1075">
        <f t="shared" si="985"/>
        <v>0</v>
      </c>
      <c r="GW1075">
        <v>1</v>
      </c>
      <c r="GX1075">
        <f t="shared" si="986"/>
        <v>0</v>
      </c>
      <c r="HA1075">
        <v>0</v>
      </c>
      <c r="HB1075">
        <v>0</v>
      </c>
      <c r="HC1075">
        <f t="shared" si="987"/>
        <v>0</v>
      </c>
      <c r="IK1075">
        <v>0</v>
      </c>
    </row>
    <row r="1076" spans="1:255">
      <c r="A1076" s="2">
        <v>17</v>
      </c>
      <c r="B1076" s="2">
        <v>1</v>
      </c>
      <c r="C1076" s="2"/>
      <c r="D1076" s="2"/>
      <c r="E1076" s="2" t="s">
        <v>518</v>
      </c>
      <c r="F1076" s="2" t="s">
        <v>424</v>
      </c>
      <c r="G1076" s="2" t="s">
        <v>519</v>
      </c>
      <c r="H1076" s="2" t="s">
        <v>40</v>
      </c>
      <c r="I1076" s="2">
        <v>2</v>
      </c>
      <c r="J1076" s="2">
        <v>0</v>
      </c>
      <c r="K1076" s="2"/>
      <c r="L1076" s="2"/>
      <c r="M1076" s="2"/>
      <c r="N1076" s="2"/>
      <c r="O1076" s="2">
        <f t="shared" si="953"/>
        <v>0</v>
      </c>
      <c r="P1076" s="2">
        <f t="shared" si="954"/>
        <v>0</v>
      </c>
      <c r="Q1076" s="2">
        <f t="shared" si="955"/>
        <v>0</v>
      </c>
      <c r="R1076" s="2">
        <f t="shared" si="956"/>
        <v>0</v>
      </c>
      <c r="S1076" s="2">
        <f t="shared" si="957"/>
        <v>0</v>
      </c>
      <c r="T1076" s="2">
        <f t="shared" si="958"/>
        <v>0</v>
      </c>
      <c r="U1076" s="2">
        <f t="shared" si="959"/>
        <v>0</v>
      </c>
      <c r="V1076" s="2">
        <f t="shared" si="960"/>
        <v>0</v>
      </c>
      <c r="W1076" s="2">
        <f t="shared" si="961"/>
        <v>0</v>
      </c>
      <c r="X1076" s="2">
        <f t="shared" si="962"/>
        <v>0</v>
      </c>
      <c r="Y1076" s="2">
        <f t="shared" si="963"/>
        <v>0</v>
      </c>
      <c r="Z1076" s="2"/>
      <c r="AA1076" s="2">
        <v>33304975</v>
      </c>
      <c r="AB1076" s="2">
        <f t="shared" si="964"/>
        <v>0</v>
      </c>
      <c r="AC1076" s="2">
        <f t="shared" si="965"/>
        <v>0</v>
      </c>
      <c r="AD1076" s="2">
        <f t="shared" si="988"/>
        <v>0</v>
      </c>
      <c r="AE1076" s="2">
        <f t="shared" si="989"/>
        <v>0</v>
      </c>
      <c r="AF1076" s="2">
        <f t="shared" si="989"/>
        <v>0</v>
      </c>
      <c r="AG1076" s="2">
        <f t="shared" si="966"/>
        <v>0</v>
      </c>
      <c r="AH1076" s="2">
        <f t="shared" si="990"/>
        <v>0</v>
      </c>
      <c r="AI1076" s="2">
        <f t="shared" si="990"/>
        <v>0</v>
      </c>
      <c r="AJ1076" s="2">
        <f t="shared" si="967"/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1</v>
      </c>
      <c r="AW1076" s="2">
        <v>1</v>
      </c>
      <c r="AX1076" s="2"/>
      <c r="AY1076" s="2"/>
      <c r="AZ1076" s="2">
        <v>1</v>
      </c>
      <c r="BA1076" s="2">
        <v>1</v>
      </c>
      <c r="BB1076" s="2">
        <v>1</v>
      </c>
      <c r="BC1076" s="2">
        <v>1</v>
      </c>
      <c r="BD1076" s="2" t="s">
        <v>3</v>
      </c>
      <c r="BE1076" s="2" t="s">
        <v>3</v>
      </c>
      <c r="BF1076" s="2" t="s">
        <v>3</v>
      </c>
      <c r="BG1076" s="2" t="s">
        <v>3</v>
      </c>
      <c r="BH1076" s="2">
        <v>3</v>
      </c>
      <c r="BI1076" s="2">
        <v>1</v>
      </c>
      <c r="BJ1076" s="2" t="s">
        <v>3</v>
      </c>
      <c r="BK1076" s="2"/>
      <c r="BL1076" s="2"/>
      <c r="BM1076" s="2">
        <v>1100</v>
      </c>
      <c r="BN1076" s="2">
        <v>0</v>
      </c>
      <c r="BO1076" s="2" t="s">
        <v>3</v>
      </c>
      <c r="BP1076" s="2">
        <v>0</v>
      </c>
      <c r="BQ1076" s="2">
        <v>14</v>
      </c>
      <c r="BR1076" s="2">
        <v>0</v>
      </c>
      <c r="BS1076" s="2">
        <v>1</v>
      </c>
      <c r="BT1076" s="2">
        <v>1</v>
      </c>
      <c r="BU1076" s="2">
        <v>1</v>
      </c>
      <c r="BV1076" s="2">
        <v>1</v>
      </c>
      <c r="BW1076" s="2">
        <v>1</v>
      </c>
      <c r="BX1076" s="2">
        <v>1</v>
      </c>
      <c r="BY1076" s="2" t="s">
        <v>3</v>
      </c>
      <c r="BZ1076" s="2">
        <v>0</v>
      </c>
      <c r="CA1076" s="2">
        <v>0</v>
      </c>
      <c r="CB1076" s="2"/>
      <c r="CC1076" s="2"/>
      <c r="CD1076" s="2"/>
      <c r="CE1076" s="2">
        <v>0</v>
      </c>
      <c r="CF1076" s="2">
        <v>0</v>
      </c>
      <c r="CG1076" s="2">
        <v>0</v>
      </c>
      <c r="CH1076" s="2"/>
      <c r="CI1076" s="2"/>
      <c r="CJ1076" s="2"/>
      <c r="CK1076" s="2"/>
      <c r="CL1076" s="2"/>
      <c r="CM1076" s="2">
        <v>0</v>
      </c>
      <c r="CN1076" s="2" t="s">
        <v>3</v>
      </c>
      <c r="CO1076" s="2">
        <v>0</v>
      </c>
      <c r="CP1076" s="2">
        <f t="shared" si="968"/>
        <v>0</v>
      </c>
      <c r="CQ1076" s="2">
        <f t="shared" si="969"/>
        <v>0</v>
      </c>
      <c r="CR1076" s="2">
        <f t="shared" si="970"/>
        <v>0</v>
      </c>
      <c r="CS1076" s="2">
        <f t="shared" si="971"/>
        <v>0</v>
      </c>
      <c r="CT1076" s="2">
        <f t="shared" si="972"/>
        <v>0</v>
      </c>
      <c r="CU1076" s="2">
        <f t="shared" si="973"/>
        <v>0</v>
      </c>
      <c r="CV1076" s="2">
        <f t="shared" si="974"/>
        <v>0</v>
      </c>
      <c r="CW1076" s="2">
        <f t="shared" si="975"/>
        <v>0</v>
      </c>
      <c r="CX1076" s="2">
        <f t="shared" si="976"/>
        <v>0</v>
      </c>
      <c r="CY1076" s="2">
        <f t="shared" si="977"/>
        <v>0</v>
      </c>
      <c r="CZ1076" s="2">
        <f t="shared" si="978"/>
        <v>0</v>
      </c>
      <c r="DA1076" s="2"/>
      <c r="DB1076" s="2"/>
      <c r="DC1076" s="2" t="s">
        <v>3</v>
      </c>
      <c r="DD1076" s="2" t="s">
        <v>3</v>
      </c>
      <c r="DE1076" s="2" t="s">
        <v>3</v>
      </c>
      <c r="DF1076" s="2" t="s">
        <v>3</v>
      </c>
      <c r="DG1076" s="2" t="s">
        <v>3</v>
      </c>
      <c r="DH1076" s="2" t="s">
        <v>3</v>
      </c>
      <c r="DI1076" s="2" t="s">
        <v>3</v>
      </c>
      <c r="DJ1076" s="2" t="s">
        <v>3</v>
      </c>
      <c r="DK1076" s="2" t="s">
        <v>3</v>
      </c>
      <c r="DL1076" s="2" t="s">
        <v>3</v>
      </c>
      <c r="DM1076" s="2" t="s">
        <v>3</v>
      </c>
      <c r="DN1076" s="2">
        <v>0</v>
      </c>
      <c r="DO1076" s="2">
        <v>0</v>
      </c>
      <c r="DP1076" s="2">
        <v>1</v>
      </c>
      <c r="DQ1076" s="2">
        <v>1</v>
      </c>
      <c r="DR1076" s="2"/>
      <c r="DS1076" s="2"/>
      <c r="DT1076" s="2"/>
      <c r="DU1076" s="2">
        <v>1010</v>
      </c>
      <c r="DV1076" s="2" t="s">
        <v>40</v>
      </c>
      <c r="DW1076" s="2" t="s">
        <v>40</v>
      </c>
      <c r="DX1076" s="2">
        <v>1</v>
      </c>
      <c r="DY1076" s="2"/>
      <c r="DZ1076" s="2"/>
      <c r="EA1076" s="2"/>
      <c r="EB1076" s="2"/>
      <c r="EC1076" s="2"/>
      <c r="ED1076" s="2"/>
      <c r="EE1076" s="2">
        <v>31102366</v>
      </c>
      <c r="EF1076" s="2">
        <v>8</v>
      </c>
      <c r="EG1076" s="2" t="s">
        <v>34</v>
      </c>
      <c r="EH1076" s="2">
        <v>0</v>
      </c>
      <c r="EI1076" s="2" t="s">
        <v>3</v>
      </c>
      <c r="EJ1076" s="2">
        <v>1</v>
      </c>
      <c r="EK1076" s="2">
        <v>1100</v>
      </c>
      <c r="EL1076" s="2" t="s">
        <v>41</v>
      </c>
      <c r="EM1076" s="2" t="s">
        <v>42</v>
      </c>
      <c r="EN1076" s="2"/>
      <c r="EO1076" s="2" t="s">
        <v>3</v>
      </c>
      <c r="EP1076" s="2"/>
      <c r="EQ1076" s="2">
        <v>0</v>
      </c>
      <c r="ER1076" s="2">
        <v>0</v>
      </c>
      <c r="ES1076" s="2">
        <v>0</v>
      </c>
      <c r="ET1076" s="2">
        <v>0</v>
      </c>
      <c r="EU1076" s="2">
        <v>0</v>
      </c>
      <c r="EV1076" s="2">
        <v>0</v>
      </c>
      <c r="EW1076" s="2">
        <v>0</v>
      </c>
      <c r="EX1076" s="2">
        <v>0</v>
      </c>
      <c r="EY1076" s="2">
        <v>0</v>
      </c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>
        <v>0</v>
      </c>
      <c r="FR1076" s="2">
        <f t="shared" si="979"/>
        <v>0</v>
      </c>
      <c r="FS1076" s="2">
        <v>0</v>
      </c>
      <c r="FT1076" s="2"/>
      <c r="FU1076" s="2"/>
      <c r="FV1076" s="2"/>
      <c r="FW1076" s="2"/>
      <c r="FX1076" s="2">
        <v>0</v>
      </c>
      <c r="FY1076" s="2">
        <v>0</v>
      </c>
      <c r="FZ1076" s="2"/>
      <c r="GA1076" s="2" t="s">
        <v>3</v>
      </c>
      <c r="GB1076" s="2"/>
      <c r="GC1076" s="2"/>
      <c r="GD1076" s="2">
        <v>1</v>
      </c>
      <c r="GE1076" s="2"/>
      <c r="GF1076" s="2">
        <v>-2000999056</v>
      </c>
      <c r="GG1076" s="2">
        <v>2</v>
      </c>
      <c r="GH1076" s="2">
        <v>0</v>
      </c>
      <c r="GI1076" s="2">
        <v>-2</v>
      </c>
      <c r="GJ1076" s="2">
        <v>0</v>
      </c>
      <c r="GK1076" s="2">
        <v>0</v>
      </c>
      <c r="GL1076" s="2">
        <f t="shared" si="980"/>
        <v>0</v>
      </c>
      <c r="GM1076" s="2">
        <f t="shared" si="981"/>
        <v>0</v>
      </c>
      <c r="GN1076" s="2">
        <f t="shared" si="982"/>
        <v>0</v>
      </c>
      <c r="GO1076" s="2">
        <f t="shared" si="983"/>
        <v>0</v>
      </c>
      <c r="GP1076" s="2">
        <f t="shared" si="984"/>
        <v>0</v>
      </c>
      <c r="GQ1076" s="2"/>
      <c r="GR1076" s="2">
        <v>0</v>
      </c>
      <c r="GS1076" s="2">
        <v>3</v>
      </c>
      <c r="GT1076" s="2">
        <v>0</v>
      </c>
      <c r="GU1076" s="2" t="s">
        <v>3</v>
      </c>
      <c r="GV1076" s="2">
        <f t="shared" si="985"/>
        <v>0</v>
      </c>
      <c r="GW1076" s="2">
        <v>1</v>
      </c>
      <c r="GX1076" s="2">
        <f t="shared" si="986"/>
        <v>0</v>
      </c>
      <c r="GY1076" s="2"/>
      <c r="GZ1076" s="2"/>
      <c r="HA1076" s="2">
        <v>0</v>
      </c>
      <c r="HB1076" s="2">
        <v>0</v>
      </c>
      <c r="HC1076" s="2">
        <f t="shared" si="987"/>
        <v>0</v>
      </c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>
        <v>0</v>
      </c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</row>
    <row r="1077" spans="1:255">
      <c r="A1077">
        <v>17</v>
      </c>
      <c r="B1077">
        <v>1</v>
      </c>
      <c r="E1077" t="s">
        <v>518</v>
      </c>
      <c r="F1077" t="s">
        <v>424</v>
      </c>
      <c r="G1077" t="s">
        <v>519</v>
      </c>
      <c r="H1077" t="s">
        <v>40</v>
      </c>
      <c r="I1077">
        <v>2</v>
      </c>
      <c r="J1077">
        <v>0</v>
      </c>
      <c r="O1077">
        <f t="shared" si="953"/>
        <v>6099.62</v>
      </c>
      <c r="P1077">
        <f t="shared" si="954"/>
        <v>6099.62</v>
      </c>
      <c r="Q1077">
        <f t="shared" si="955"/>
        <v>0</v>
      </c>
      <c r="R1077">
        <f t="shared" si="956"/>
        <v>0</v>
      </c>
      <c r="S1077">
        <f t="shared" si="957"/>
        <v>0</v>
      </c>
      <c r="T1077">
        <f t="shared" si="958"/>
        <v>0</v>
      </c>
      <c r="U1077">
        <f t="shared" si="959"/>
        <v>0</v>
      </c>
      <c r="V1077">
        <f t="shared" si="960"/>
        <v>0</v>
      </c>
      <c r="W1077">
        <f t="shared" si="961"/>
        <v>0</v>
      </c>
      <c r="X1077">
        <f t="shared" si="962"/>
        <v>0</v>
      </c>
      <c r="Y1077">
        <f t="shared" si="963"/>
        <v>0</v>
      </c>
      <c r="AA1077">
        <v>33304960</v>
      </c>
      <c r="AB1077">
        <f t="shared" si="964"/>
        <v>3049.81</v>
      </c>
      <c r="AC1077">
        <f t="shared" si="965"/>
        <v>3049.81</v>
      </c>
      <c r="AD1077">
        <f t="shared" si="988"/>
        <v>0</v>
      </c>
      <c r="AE1077">
        <f t="shared" si="989"/>
        <v>0</v>
      </c>
      <c r="AF1077">
        <f t="shared" si="989"/>
        <v>0</v>
      </c>
      <c r="AG1077">
        <f t="shared" si="966"/>
        <v>0</v>
      </c>
      <c r="AH1077">
        <f t="shared" si="990"/>
        <v>0</v>
      </c>
      <c r="AI1077">
        <f t="shared" si="990"/>
        <v>0</v>
      </c>
      <c r="AJ1077">
        <f t="shared" si="967"/>
        <v>0</v>
      </c>
      <c r="AK1077">
        <v>3049.8100000000004</v>
      </c>
      <c r="AL1077">
        <v>3049.8100000000004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1</v>
      </c>
      <c r="AW1077">
        <v>1</v>
      </c>
      <c r="AZ1077">
        <v>1</v>
      </c>
      <c r="BA1077">
        <v>1</v>
      </c>
      <c r="BB1077">
        <v>1</v>
      </c>
      <c r="BC1077">
        <v>1</v>
      </c>
      <c r="BD1077" t="s">
        <v>3</v>
      </c>
      <c r="BE1077" t="s">
        <v>3</v>
      </c>
      <c r="BF1077" t="s">
        <v>3</v>
      </c>
      <c r="BG1077" t="s">
        <v>3</v>
      </c>
      <c r="BH1077">
        <v>3</v>
      </c>
      <c r="BI1077">
        <v>1</v>
      </c>
      <c r="BJ1077" t="s">
        <v>3</v>
      </c>
      <c r="BM1077">
        <v>1100</v>
      </c>
      <c r="BN1077">
        <v>0</v>
      </c>
      <c r="BO1077" t="s">
        <v>3</v>
      </c>
      <c r="BP1077">
        <v>0</v>
      </c>
      <c r="BQ1077">
        <v>14</v>
      </c>
      <c r="BR1077">
        <v>0</v>
      </c>
      <c r="BS1077">
        <v>1</v>
      </c>
      <c r="BT1077">
        <v>1</v>
      </c>
      <c r="BU1077">
        <v>1</v>
      </c>
      <c r="BV1077">
        <v>1</v>
      </c>
      <c r="BW1077">
        <v>1</v>
      </c>
      <c r="BX1077">
        <v>1</v>
      </c>
      <c r="BY1077" t="s">
        <v>3</v>
      </c>
      <c r="BZ1077">
        <v>0</v>
      </c>
      <c r="CA1077">
        <v>0</v>
      </c>
      <c r="CE1077">
        <v>0</v>
      </c>
      <c r="CF1077">
        <v>0</v>
      </c>
      <c r="CG1077">
        <v>0</v>
      </c>
      <c r="CM1077">
        <v>0</v>
      </c>
      <c r="CN1077" t="s">
        <v>3</v>
      </c>
      <c r="CO1077">
        <v>0</v>
      </c>
      <c r="CP1077">
        <f t="shared" si="968"/>
        <v>6099.62</v>
      </c>
      <c r="CQ1077">
        <f t="shared" si="969"/>
        <v>3049.81</v>
      </c>
      <c r="CR1077">
        <f t="shared" si="970"/>
        <v>0</v>
      </c>
      <c r="CS1077">
        <f t="shared" si="971"/>
        <v>0</v>
      </c>
      <c r="CT1077">
        <f t="shared" si="972"/>
        <v>0</v>
      </c>
      <c r="CU1077">
        <f t="shared" si="973"/>
        <v>0</v>
      </c>
      <c r="CV1077">
        <f t="shared" si="974"/>
        <v>0</v>
      </c>
      <c r="CW1077">
        <f t="shared" si="975"/>
        <v>0</v>
      </c>
      <c r="CX1077">
        <f t="shared" si="976"/>
        <v>0</v>
      </c>
      <c r="CY1077">
        <f t="shared" si="977"/>
        <v>0</v>
      </c>
      <c r="CZ1077">
        <f t="shared" si="978"/>
        <v>0</v>
      </c>
      <c r="DC1077" t="s">
        <v>3</v>
      </c>
      <c r="DD1077" t="s">
        <v>3</v>
      </c>
      <c r="DE1077" t="s">
        <v>3</v>
      </c>
      <c r="DF1077" t="s">
        <v>3</v>
      </c>
      <c r="DG1077" t="s">
        <v>3</v>
      </c>
      <c r="DH1077" t="s">
        <v>3</v>
      </c>
      <c r="DI1077" t="s">
        <v>3</v>
      </c>
      <c r="DJ1077" t="s">
        <v>3</v>
      </c>
      <c r="DK1077" t="s">
        <v>3</v>
      </c>
      <c r="DL1077" t="s">
        <v>3</v>
      </c>
      <c r="DM1077" t="s">
        <v>3</v>
      </c>
      <c r="DN1077">
        <v>0</v>
      </c>
      <c r="DO1077">
        <v>0</v>
      </c>
      <c r="DP1077">
        <v>1</v>
      </c>
      <c r="DQ1077">
        <v>1</v>
      </c>
      <c r="DU1077">
        <v>1010</v>
      </c>
      <c r="DV1077" t="s">
        <v>40</v>
      </c>
      <c r="DW1077" t="s">
        <v>40</v>
      </c>
      <c r="DX1077">
        <v>1</v>
      </c>
      <c r="EE1077">
        <v>31102366</v>
      </c>
      <c r="EF1077">
        <v>8</v>
      </c>
      <c r="EG1077" t="s">
        <v>34</v>
      </c>
      <c r="EH1077">
        <v>0</v>
      </c>
      <c r="EI1077" t="s">
        <v>3</v>
      </c>
      <c r="EJ1077">
        <v>1</v>
      </c>
      <c r="EK1077">
        <v>1100</v>
      </c>
      <c r="EL1077" t="s">
        <v>41</v>
      </c>
      <c r="EM1077" t="s">
        <v>42</v>
      </c>
      <c r="EO1077" t="s">
        <v>3</v>
      </c>
      <c r="EQ1077">
        <v>0</v>
      </c>
      <c r="ER1077">
        <v>3049.8100000000004</v>
      </c>
      <c r="ES1077">
        <v>3049.8100000000004</v>
      </c>
      <c r="ET1077">
        <v>0</v>
      </c>
      <c r="EU1077">
        <v>0</v>
      </c>
      <c r="EV1077">
        <v>0</v>
      </c>
      <c r="EW1077">
        <v>0</v>
      </c>
      <c r="EX1077">
        <v>0</v>
      </c>
      <c r="EY1077">
        <v>0</v>
      </c>
      <c r="EZ1077">
        <v>5</v>
      </c>
      <c r="FC1077">
        <v>1</v>
      </c>
      <c r="FD1077">
        <v>18</v>
      </c>
      <c r="FF1077">
        <v>28130</v>
      </c>
      <c r="FQ1077">
        <v>0</v>
      </c>
      <c r="FR1077">
        <f t="shared" si="979"/>
        <v>0</v>
      </c>
      <c r="FS1077">
        <v>0</v>
      </c>
      <c r="FX1077">
        <v>0</v>
      </c>
      <c r="FY1077">
        <v>0</v>
      </c>
      <c r="GA1077" t="s">
        <v>520</v>
      </c>
      <c r="GD1077">
        <v>1</v>
      </c>
      <c r="GF1077">
        <v>-2000999056</v>
      </c>
      <c r="GG1077">
        <v>2</v>
      </c>
      <c r="GH1077">
        <v>3</v>
      </c>
      <c r="GI1077">
        <v>3</v>
      </c>
      <c r="GJ1077">
        <v>0</v>
      </c>
      <c r="GK1077">
        <v>0</v>
      </c>
      <c r="GL1077">
        <f t="shared" si="980"/>
        <v>0</v>
      </c>
      <c r="GM1077">
        <f t="shared" si="981"/>
        <v>6099.62</v>
      </c>
      <c r="GN1077">
        <f t="shared" si="982"/>
        <v>6099.62</v>
      </c>
      <c r="GO1077">
        <f t="shared" si="983"/>
        <v>0</v>
      </c>
      <c r="GP1077">
        <f t="shared" si="984"/>
        <v>0</v>
      </c>
      <c r="GR1077">
        <v>1</v>
      </c>
      <c r="GS1077">
        <v>1</v>
      </c>
      <c r="GT1077">
        <v>0</v>
      </c>
      <c r="GU1077" t="s">
        <v>3</v>
      </c>
      <c r="GV1077">
        <f t="shared" si="985"/>
        <v>0</v>
      </c>
      <c r="GW1077">
        <v>1</v>
      </c>
      <c r="GX1077">
        <f t="shared" si="986"/>
        <v>0</v>
      </c>
      <c r="HA1077">
        <v>0</v>
      </c>
      <c r="HB1077">
        <v>0</v>
      </c>
      <c r="HC1077">
        <f t="shared" si="987"/>
        <v>0</v>
      </c>
      <c r="IK1077">
        <v>0</v>
      </c>
    </row>
    <row r="1078" spans="1:255">
      <c r="A1078" s="2">
        <v>17</v>
      </c>
      <c r="B1078" s="2">
        <v>1</v>
      </c>
      <c r="C1078" s="2">
        <f>ROW(SmtRes!A1063)</f>
        <v>1063</v>
      </c>
      <c r="D1078" s="2">
        <f>ROW(EtalonRes!A1270)</f>
        <v>1270</v>
      </c>
      <c r="E1078" s="2" t="s">
        <v>521</v>
      </c>
      <c r="F1078" s="2" t="s">
        <v>431</v>
      </c>
      <c r="G1078" s="2" t="s">
        <v>432</v>
      </c>
      <c r="H1078" s="2" t="s">
        <v>433</v>
      </c>
      <c r="I1078" s="2">
        <f>ROUND(26/100,9)</f>
        <v>0.26</v>
      </c>
      <c r="J1078" s="2">
        <v>0</v>
      </c>
      <c r="K1078" s="2"/>
      <c r="L1078" s="2"/>
      <c r="M1078" s="2"/>
      <c r="N1078" s="2"/>
      <c r="O1078" s="2">
        <f t="shared" si="953"/>
        <v>246.93</v>
      </c>
      <c r="P1078" s="2">
        <f t="shared" si="954"/>
        <v>131.99</v>
      </c>
      <c r="Q1078" s="2">
        <f t="shared" si="955"/>
        <v>15.8</v>
      </c>
      <c r="R1078" s="2">
        <f t="shared" si="956"/>
        <v>2.13</v>
      </c>
      <c r="S1078" s="2">
        <f t="shared" si="957"/>
        <v>99.14</v>
      </c>
      <c r="T1078" s="2">
        <f t="shared" si="958"/>
        <v>0</v>
      </c>
      <c r="U1078" s="2">
        <f t="shared" si="959"/>
        <v>11.474423999999999</v>
      </c>
      <c r="V1078" s="2">
        <f t="shared" si="960"/>
        <v>0.18329999999999999</v>
      </c>
      <c r="W1078" s="2">
        <f t="shared" si="961"/>
        <v>0</v>
      </c>
      <c r="X1078" s="2">
        <f t="shared" si="962"/>
        <v>91.14</v>
      </c>
      <c r="Y1078" s="2">
        <f t="shared" si="963"/>
        <v>60.76</v>
      </c>
      <c r="Z1078" s="2"/>
      <c r="AA1078" s="2">
        <v>33304975</v>
      </c>
      <c r="AB1078" s="2">
        <f t="shared" si="964"/>
        <v>949.71</v>
      </c>
      <c r="AC1078" s="2">
        <f t="shared" si="965"/>
        <v>507.64</v>
      </c>
      <c r="AD1078" s="2">
        <f>ROUND((((((ET1078*1.2)*1.25))-(((EU1078*1.2)*1.25)))+AE1078),2)</f>
        <v>60.76</v>
      </c>
      <c r="AE1078" s="2">
        <f>ROUND((((EU1078*1.2)*1.25)),2)</f>
        <v>8.18</v>
      </c>
      <c r="AF1078" s="2">
        <f>ROUND((((EV1078*1.2)*1.15)),2)</f>
        <v>381.31</v>
      </c>
      <c r="AG1078" s="2">
        <f t="shared" si="966"/>
        <v>0</v>
      </c>
      <c r="AH1078" s="2">
        <f>(((EW1078*1.2)*1.15))</f>
        <v>44.132399999999997</v>
      </c>
      <c r="AI1078" s="2">
        <f>(((EX1078*1.2)*1.25))</f>
        <v>0.70499999999999996</v>
      </c>
      <c r="AJ1078" s="2">
        <f t="shared" si="967"/>
        <v>0</v>
      </c>
      <c r="AK1078" s="2">
        <v>824.45</v>
      </c>
      <c r="AL1078" s="2">
        <v>507.64</v>
      </c>
      <c r="AM1078" s="2">
        <v>40.5</v>
      </c>
      <c r="AN1078" s="2">
        <v>5.45</v>
      </c>
      <c r="AO1078" s="2">
        <v>276.31</v>
      </c>
      <c r="AP1078" s="2">
        <v>0</v>
      </c>
      <c r="AQ1078" s="2">
        <v>31.98</v>
      </c>
      <c r="AR1078" s="2">
        <v>0.47</v>
      </c>
      <c r="AS1078" s="2">
        <v>0</v>
      </c>
      <c r="AT1078" s="2">
        <v>90</v>
      </c>
      <c r="AU1078" s="2">
        <v>60</v>
      </c>
      <c r="AV1078" s="2">
        <v>1</v>
      </c>
      <c r="AW1078" s="2">
        <v>1</v>
      </c>
      <c r="AX1078" s="2"/>
      <c r="AY1078" s="2"/>
      <c r="AZ1078" s="2">
        <v>1</v>
      </c>
      <c r="BA1078" s="2">
        <v>1</v>
      </c>
      <c r="BB1078" s="2">
        <v>1</v>
      </c>
      <c r="BC1078" s="2">
        <v>1</v>
      </c>
      <c r="BD1078" s="2" t="s">
        <v>3</v>
      </c>
      <c r="BE1078" s="2" t="s">
        <v>3</v>
      </c>
      <c r="BF1078" s="2" t="s">
        <v>3</v>
      </c>
      <c r="BG1078" s="2" t="s">
        <v>3</v>
      </c>
      <c r="BH1078" s="2">
        <v>0</v>
      </c>
      <c r="BI1078" s="2">
        <v>1</v>
      </c>
      <c r="BJ1078" s="2" t="s">
        <v>434</v>
      </c>
      <c r="BK1078" s="2"/>
      <c r="BL1078" s="2"/>
      <c r="BM1078" s="2">
        <v>26001</v>
      </c>
      <c r="BN1078" s="2">
        <v>0</v>
      </c>
      <c r="BO1078" s="2" t="s">
        <v>3</v>
      </c>
      <c r="BP1078" s="2">
        <v>0</v>
      </c>
      <c r="BQ1078" s="2">
        <v>2</v>
      </c>
      <c r="BR1078" s="2">
        <v>0</v>
      </c>
      <c r="BS1078" s="2">
        <v>1</v>
      </c>
      <c r="BT1078" s="2">
        <v>1</v>
      </c>
      <c r="BU1078" s="2">
        <v>1</v>
      </c>
      <c r="BV1078" s="2">
        <v>1</v>
      </c>
      <c r="BW1078" s="2">
        <v>1</v>
      </c>
      <c r="BX1078" s="2">
        <v>1</v>
      </c>
      <c r="BY1078" s="2" t="s">
        <v>3</v>
      </c>
      <c r="BZ1078" s="2">
        <v>100</v>
      </c>
      <c r="CA1078" s="2">
        <v>70</v>
      </c>
      <c r="CB1078" s="2"/>
      <c r="CC1078" s="2"/>
      <c r="CD1078" s="2"/>
      <c r="CE1078" s="2">
        <v>0</v>
      </c>
      <c r="CF1078" s="2">
        <v>0</v>
      </c>
      <c r="CG1078" s="2">
        <v>0</v>
      </c>
      <c r="CH1078" s="2"/>
      <c r="CI1078" s="2"/>
      <c r="CJ1078" s="2"/>
      <c r="CK1078" s="2"/>
      <c r="CL1078" s="2"/>
      <c r="CM1078" s="2">
        <v>0</v>
      </c>
      <c r="CN1078" s="2" t="s">
        <v>954</v>
      </c>
      <c r="CO1078" s="2">
        <v>0</v>
      </c>
      <c r="CP1078" s="2">
        <f t="shared" si="968"/>
        <v>246.93</v>
      </c>
      <c r="CQ1078" s="2">
        <f t="shared" si="969"/>
        <v>507.64</v>
      </c>
      <c r="CR1078" s="2">
        <f t="shared" si="970"/>
        <v>60.76</v>
      </c>
      <c r="CS1078" s="2">
        <f t="shared" si="971"/>
        <v>8.18</v>
      </c>
      <c r="CT1078" s="2">
        <f t="shared" si="972"/>
        <v>381.31</v>
      </c>
      <c r="CU1078" s="2">
        <f t="shared" si="973"/>
        <v>0</v>
      </c>
      <c r="CV1078" s="2">
        <f t="shared" si="974"/>
        <v>44.132399999999997</v>
      </c>
      <c r="CW1078" s="2">
        <f t="shared" si="975"/>
        <v>0.70499999999999996</v>
      </c>
      <c r="CX1078" s="2">
        <f t="shared" si="976"/>
        <v>0</v>
      </c>
      <c r="CY1078" s="2">
        <f t="shared" si="977"/>
        <v>91.142999999999986</v>
      </c>
      <c r="CZ1078" s="2">
        <f t="shared" si="978"/>
        <v>60.762</v>
      </c>
      <c r="DA1078" s="2"/>
      <c r="DB1078" s="2"/>
      <c r="DC1078" s="2" t="s">
        <v>3</v>
      </c>
      <c r="DD1078" s="2" t="s">
        <v>3</v>
      </c>
      <c r="DE1078" s="2" t="s">
        <v>21</v>
      </c>
      <c r="DF1078" s="2" t="s">
        <v>21</v>
      </c>
      <c r="DG1078" s="2" t="s">
        <v>22</v>
      </c>
      <c r="DH1078" s="2" t="s">
        <v>3</v>
      </c>
      <c r="DI1078" s="2" t="s">
        <v>22</v>
      </c>
      <c r="DJ1078" s="2" t="s">
        <v>21</v>
      </c>
      <c r="DK1078" s="2" t="s">
        <v>3</v>
      </c>
      <c r="DL1078" s="2" t="s">
        <v>3</v>
      </c>
      <c r="DM1078" s="2" t="s">
        <v>3</v>
      </c>
      <c r="DN1078" s="2">
        <v>0</v>
      </c>
      <c r="DO1078" s="2">
        <v>0</v>
      </c>
      <c r="DP1078" s="2">
        <v>1</v>
      </c>
      <c r="DQ1078" s="2">
        <v>1</v>
      </c>
      <c r="DR1078" s="2"/>
      <c r="DS1078" s="2"/>
      <c r="DT1078" s="2"/>
      <c r="DU1078" s="2">
        <v>1005</v>
      </c>
      <c r="DV1078" s="2" t="s">
        <v>433</v>
      </c>
      <c r="DW1078" s="2" t="s">
        <v>433</v>
      </c>
      <c r="DX1078" s="2">
        <v>100</v>
      </c>
      <c r="DY1078" s="2"/>
      <c r="DZ1078" s="2"/>
      <c r="EA1078" s="2"/>
      <c r="EB1078" s="2"/>
      <c r="EC1078" s="2"/>
      <c r="ED1078" s="2"/>
      <c r="EE1078" s="2">
        <v>31102226</v>
      </c>
      <c r="EF1078" s="2">
        <v>2</v>
      </c>
      <c r="EG1078" s="2" t="s">
        <v>23</v>
      </c>
      <c r="EH1078" s="2">
        <v>0</v>
      </c>
      <c r="EI1078" s="2" t="s">
        <v>3</v>
      </c>
      <c r="EJ1078" s="2">
        <v>1</v>
      </c>
      <c r="EK1078" s="2">
        <v>26001</v>
      </c>
      <c r="EL1078" s="2" t="s">
        <v>435</v>
      </c>
      <c r="EM1078" s="2" t="s">
        <v>436</v>
      </c>
      <c r="EN1078" s="2"/>
      <c r="EO1078" s="2" t="s">
        <v>26</v>
      </c>
      <c r="EP1078" s="2"/>
      <c r="EQ1078" s="2">
        <v>0</v>
      </c>
      <c r="ER1078" s="2">
        <v>824.45</v>
      </c>
      <c r="ES1078" s="2">
        <v>507.64</v>
      </c>
      <c r="ET1078" s="2">
        <v>40.5</v>
      </c>
      <c r="EU1078" s="2">
        <v>5.45</v>
      </c>
      <c r="EV1078" s="2">
        <v>276.31</v>
      </c>
      <c r="EW1078" s="2">
        <v>31.98</v>
      </c>
      <c r="EX1078" s="2">
        <v>0.47</v>
      </c>
      <c r="EY1078" s="2">
        <v>0</v>
      </c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>
        <v>0</v>
      </c>
      <c r="FR1078" s="2">
        <f t="shared" si="979"/>
        <v>0</v>
      </c>
      <c r="FS1078" s="2">
        <v>0</v>
      </c>
      <c r="FT1078" s="2" t="s">
        <v>27</v>
      </c>
      <c r="FU1078" s="2" t="s">
        <v>28</v>
      </c>
      <c r="FV1078" s="2"/>
      <c r="FW1078" s="2"/>
      <c r="FX1078" s="2">
        <v>90</v>
      </c>
      <c r="FY1078" s="2">
        <v>59.5</v>
      </c>
      <c r="FZ1078" s="2"/>
      <c r="GA1078" s="2" t="s">
        <v>3</v>
      </c>
      <c r="GB1078" s="2"/>
      <c r="GC1078" s="2"/>
      <c r="GD1078" s="2">
        <v>1</v>
      </c>
      <c r="GE1078" s="2"/>
      <c r="GF1078" s="2">
        <v>1906941050</v>
      </c>
      <c r="GG1078" s="2">
        <v>2</v>
      </c>
      <c r="GH1078" s="2">
        <v>1</v>
      </c>
      <c r="GI1078" s="2">
        <v>-2</v>
      </c>
      <c r="GJ1078" s="2">
        <v>0</v>
      </c>
      <c r="GK1078" s="2">
        <v>0</v>
      </c>
      <c r="GL1078" s="2">
        <f t="shared" si="980"/>
        <v>0</v>
      </c>
      <c r="GM1078" s="2">
        <f t="shared" si="981"/>
        <v>398.83</v>
      </c>
      <c r="GN1078" s="2">
        <f t="shared" si="982"/>
        <v>398.83</v>
      </c>
      <c r="GO1078" s="2">
        <f t="shared" si="983"/>
        <v>0</v>
      </c>
      <c r="GP1078" s="2">
        <f t="shared" si="984"/>
        <v>0</v>
      </c>
      <c r="GQ1078" s="2"/>
      <c r="GR1078" s="2">
        <v>0</v>
      </c>
      <c r="GS1078" s="2">
        <v>3</v>
      </c>
      <c r="GT1078" s="2">
        <v>0</v>
      </c>
      <c r="GU1078" s="2" t="s">
        <v>3</v>
      </c>
      <c r="GV1078" s="2">
        <f t="shared" si="985"/>
        <v>0</v>
      </c>
      <c r="GW1078" s="2">
        <v>1</v>
      </c>
      <c r="GX1078" s="2">
        <f t="shared" si="986"/>
        <v>0</v>
      </c>
      <c r="GY1078" s="2"/>
      <c r="GZ1078" s="2"/>
      <c r="HA1078" s="2">
        <v>0</v>
      </c>
      <c r="HB1078" s="2">
        <v>0</v>
      </c>
      <c r="HC1078" s="2">
        <f t="shared" si="987"/>
        <v>0</v>
      </c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>
        <v>0</v>
      </c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</row>
    <row r="1079" spans="1:255">
      <c r="A1079">
        <v>17</v>
      </c>
      <c r="B1079">
        <v>1</v>
      </c>
      <c r="C1079">
        <f>ROW(SmtRes!A1072)</f>
        <v>1072</v>
      </c>
      <c r="D1079">
        <f>ROW(EtalonRes!A1280)</f>
        <v>1280</v>
      </c>
      <c r="E1079" t="s">
        <v>521</v>
      </c>
      <c r="F1079" t="s">
        <v>431</v>
      </c>
      <c r="G1079" t="s">
        <v>432</v>
      </c>
      <c r="H1079" t="s">
        <v>433</v>
      </c>
      <c r="I1079">
        <f>ROUND(26/100,9)</f>
        <v>0.26</v>
      </c>
      <c r="J1079">
        <v>0</v>
      </c>
      <c r="O1079">
        <f t="shared" si="953"/>
        <v>246.93</v>
      </c>
      <c r="P1079">
        <f t="shared" si="954"/>
        <v>131.99</v>
      </c>
      <c r="Q1079">
        <f t="shared" si="955"/>
        <v>15.8</v>
      </c>
      <c r="R1079">
        <f t="shared" si="956"/>
        <v>2.13</v>
      </c>
      <c r="S1079">
        <f t="shared" si="957"/>
        <v>99.14</v>
      </c>
      <c r="T1079">
        <f t="shared" si="958"/>
        <v>0</v>
      </c>
      <c r="U1079">
        <f t="shared" si="959"/>
        <v>11.474423999999999</v>
      </c>
      <c r="V1079">
        <f t="shared" si="960"/>
        <v>0.18329999999999999</v>
      </c>
      <c r="W1079">
        <f t="shared" si="961"/>
        <v>0</v>
      </c>
      <c r="X1079">
        <f t="shared" si="962"/>
        <v>91.14</v>
      </c>
      <c r="Y1079">
        <f t="shared" si="963"/>
        <v>60.76</v>
      </c>
      <c r="AA1079">
        <v>33304960</v>
      </c>
      <c r="AB1079">
        <f t="shared" si="964"/>
        <v>949.71</v>
      </c>
      <c r="AC1079">
        <f t="shared" si="965"/>
        <v>507.64</v>
      </c>
      <c r="AD1079">
        <f>ROUND((((((ET1079*1.2)*1.25))-(((EU1079*1.2)*1.25)))+AE1079),2)</f>
        <v>60.76</v>
      </c>
      <c r="AE1079">
        <f>ROUND((((EU1079*1.2)*1.25)),2)</f>
        <v>8.18</v>
      </c>
      <c r="AF1079">
        <f>ROUND((((EV1079*1.2)*1.15)),2)</f>
        <v>381.31</v>
      </c>
      <c r="AG1079">
        <f t="shared" si="966"/>
        <v>0</v>
      </c>
      <c r="AH1079">
        <f>(((EW1079*1.2)*1.15))</f>
        <v>44.132399999999997</v>
      </c>
      <c r="AI1079">
        <f>(((EX1079*1.2)*1.25))</f>
        <v>0.70499999999999996</v>
      </c>
      <c r="AJ1079">
        <f t="shared" si="967"/>
        <v>0</v>
      </c>
      <c r="AK1079">
        <v>824.45</v>
      </c>
      <c r="AL1079">
        <v>507.64</v>
      </c>
      <c r="AM1079">
        <v>40.5</v>
      </c>
      <c r="AN1079">
        <v>5.45</v>
      </c>
      <c r="AO1079">
        <v>276.31</v>
      </c>
      <c r="AP1079">
        <v>0</v>
      </c>
      <c r="AQ1079">
        <v>31.98</v>
      </c>
      <c r="AR1079">
        <v>0.47</v>
      </c>
      <c r="AS1079">
        <v>0</v>
      </c>
      <c r="AT1079">
        <v>90</v>
      </c>
      <c r="AU1079">
        <v>60</v>
      </c>
      <c r="AV1079">
        <v>1</v>
      </c>
      <c r="AW1079">
        <v>1</v>
      </c>
      <c r="AZ1079">
        <v>1</v>
      </c>
      <c r="BA1079">
        <v>1</v>
      </c>
      <c r="BB1079">
        <v>1</v>
      </c>
      <c r="BC1079">
        <v>1</v>
      </c>
      <c r="BD1079" t="s">
        <v>3</v>
      </c>
      <c r="BE1079" t="s">
        <v>3</v>
      </c>
      <c r="BF1079" t="s">
        <v>3</v>
      </c>
      <c r="BG1079" t="s">
        <v>3</v>
      </c>
      <c r="BH1079">
        <v>0</v>
      </c>
      <c r="BI1079">
        <v>1</v>
      </c>
      <c r="BJ1079" t="s">
        <v>434</v>
      </c>
      <c r="BM1079">
        <v>26001</v>
      </c>
      <c r="BN1079">
        <v>0</v>
      </c>
      <c r="BO1079" t="s">
        <v>3</v>
      </c>
      <c r="BP1079">
        <v>0</v>
      </c>
      <c r="BQ1079">
        <v>2</v>
      </c>
      <c r="BR1079">
        <v>0</v>
      </c>
      <c r="BS1079">
        <v>1</v>
      </c>
      <c r="BT1079">
        <v>1</v>
      </c>
      <c r="BU1079">
        <v>1</v>
      </c>
      <c r="BV1079">
        <v>1</v>
      </c>
      <c r="BW1079">
        <v>1</v>
      </c>
      <c r="BX1079">
        <v>1</v>
      </c>
      <c r="BY1079" t="s">
        <v>3</v>
      </c>
      <c r="BZ1079">
        <v>100</v>
      </c>
      <c r="CA1079">
        <v>70</v>
      </c>
      <c r="CE1079">
        <v>0</v>
      </c>
      <c r="CF1079">
        <v>0</v>
      </c>
      <c r="CG1079">
        <v>0</v>
      </c>
      <c r="CM1079">
        <v>0</v>
      </c>
      <c r="CN1079" t="s">
        <v>954</v>
      </c>
      <c r="CO1079">
        <v>0</v>
      </c>
      <c r="CP1079">
        <f t="shared" si="968"/>
        <v>246.93</v>
      </c>
      <c r="CQ1079">
        <f t="shared" si="969"/>
        <v>507.64</v>
      </c>
      <c r="CR1079">
        <f t="shared" si="970"/>
        <v>60.76</v>
      </c>
      <c r="CS1079">
        <f t="shared" si="971"/>
        <v>8.18</v>
      </c>
      <c r="CT1079">
        <f t="shared" si="972"/>
        <v>381.31</v>
      </c>
      <c r="CU1079">
        <f t="shared" si="973"/>
        <v>0</v>
      </c>
      <c r="CV1079">
        <f t="shared" si="974"/>
        <v>44.132399999999997</v>
      </c>
      <c r="CW1079">
        <f t="shared" si="975"/>
        <v>0.70499999999999996</v>
      </c>
      <c r="CX1079">
        <f t="shared" si="976"/>
        <v>0</v>
      </c>
      <c r="CY1079">
        <f t="shared" si="977"/>
        <v>91.142999999999986</v>
      </c>
      <c r="CZ1079">
        <f t="shared" si="978"/>
        <v>60.762</v>
      </c>
      <c r="DC1079" t="s">
        <v>3</v>
      </c>
      <c r="DD1079" t="s">
        <v>3</v>
      </c>
      <c r="DE1079" t="s">
        <v>21</v>
      </c>
      <c r="DF1079" t="s">
        <v>21</v>
      </c>
      <c r="DG1079" t="s">
        <v>22</v>
      </c>
      <c r="DH1079" t="s">
        <v>3</v>
      </c>
      <c r="DI1079" t="s">
        <v>22</v>
      </c>
      <c r="DJ1079" t="s">
        <v>21</v>
      </c>
      <c r="DK1079" t="s">
        <v>3</v>
      </c>
      <c r="DL1079" t="s">
        <v>3</v>
      </c>
      <c r="DM1079" t="s">
        <v>3</v>
      </c>
      <c r="DN1079">
        <v>0</v>
      </c>
      <c r="DO1079">
        <v>0</v>
      </c>
      <c r="DP1079">
        <v>1</v>
      </c>
      <c r="DQ1079">
        <v>1</v>
      </c>
      <c r="DU1079">
        <v>1005</v>
      </c>
      <c r="DV1079" t="s">
        <v>433</v>
      </c>
      <c r="DW1079" t="s">
        <v>433</v>
      </c>
      <c r="DX1079">
        <v>100</v>
      </c>
      <c r="EE1079">
        <v>31102226</v>
      </c>
      <c r="EF1079">
        <v>2</v>
      </c>
      <c r="EG1079" t="s">
        <v>23</v>
      </c>
      <c r="EH1079">
        <v>0</v>
      </c>
      <c r="EI1079" t="s">
        <v>3</v>
      </c>
      <c r="EJ1079">
        <v>1</v>
      </c>
      <c r="EK1079">
        <v>26001</v>
      </c>
      <c r="EL1079" t="s">
        <v>435</v>
      </c>
      <c r="EM1079" t="s">
        <v>436</v>
      </c>
      <c r="EO1079" t="s">
        <v>26</v>
      </c>
      <c r="EQ1079">
        <v>0</v>
      </c>
      <c r="ER1079">
        <v>824.45</v>
      </c>
      <c r="ES1079">
        <v>507.64</v>
      </c>
      <c r="ET1079">
        <v>40.5</v>
      </c>
      <c r="EU1079">
        <v>5.45</v>
      </c>
      <c r="EV1079">
        <v>276.31</v>
      </c>
      <c r="EW1079">
        <v>31.98</v>
      </c>
      <c r="EX1079">
        <v>0.47</v>
      </c>
      <c r="EY1079">
        <v>0</v>
      </c>
      <c r="FQ1079">
        <v>0</v>
      </c>
      <c r="FR1079">
        <f t="shared" si="979"/>
        <v>0</v>
      </c>
      <c r="FS1079">
        <v>0</v>
      </c>
      <c r="FT1079" t="s">
        <v>27</v>
      </c>
      <c r="FU1079" t="s">
        <v>28</v>
      </c>
      <c r="FX1079">
        <v>90</v>
      </c>
      <c r="FY1079">
        <v>59.5</v>
      </c>
      <c r="GA1079" t="s">
        <v>3</v>
      </c>
      <c r="GD1079">
        <v>1</v>
      </c>
      <c r="GF1079">
        <v>1906941050</v>
      </c>
      <c r="GG1079">
        <v>2</v>
      </c>
      <c r="GH1079">
        <v>1</v>
      </c>
      <c r="GI1079">
        <v>-2</v>
      </c>
      <c r="GJ1079">
        <v>0</v>
      </c>
      <c r="GK1079">
        <v>0</v>
      </c>
      <c r="GL1079">
        <f t="shared" si="980"/>
        <v>0</v>
      </c>
      <c r="GM1079">
        <f t="shared" si="981"/>
        <v>398.83</v>
      </c>
      <c r="GN1079">
        <f t="shared" si="982"/>
        <v>398.83</v>
      </c>
      <c r="GO1079">
        <f t="shared" si="983"/>
        <v>0</v>
      </c>
      <c r="GP1079">
        <f t="shared" si="984"/>
        <v>0</v>
      </c>
      <c r="GR1079">
        <v>0</v>
      </c>
      <c r="GS1079">
        <v>3</v>
      </c>
      <c r="GT1079">
        <v>0</v>
      </c>
      <c r="GU1079" t="s">
        <v>3</v>
      </c>
      <c r="GV1079">
        <f t="shared" si="985"/>
        <v>0</v>
      </c>
      <c r="GW1079">
        <v>1</v>
      </c>
      <c r="GX1079">
        <f t="shared" si="986"/>
        <v>0</v>
      </c>
      <c r="HA1079">
        <v>0</v>
      </c>
      <c r="HB1079">
        <v>0</v>
      </c>
      <c r="HC1079">
        <f t="shared" si="987"/>
        <v>0</v>
      </c>
      <c r="IK1079">
        <v>0</v>
      </c>
    </row>
    <row r="1080" spans="1:255">
      <c r="A1080" s="2">
        <v>17</v>
      </c>
      <c r="B1080" s="2">
        <v>1</v>
      </c>
      <c r="C1080" s="2"/>
      <c r="D1080" s="2"/>
      <c r="E1080" s="2" t="s">
        <v>522</v>
      </c>
      <c r="F1080" s="2" t="s">
        <v>438</v>
      </c>
      <c r="G1080" s="2" t="s">
        <v>439</v>
      </c>
      <c r="H1080" s="2" t="s">
        <v>258</v>
      </c>
      <c r="I1080" s="2">
        <f>ROUND(26*0.04*1.15,9)</f>
        <v>1.196</v>
      </c>
      <c r="J1080" s="2">
        <v>0</v>
      </c>
      <c r="K1080" s="2"/>
      <c r="L1080" s="2"/>
      <c r="M1080" s="2"/>
      <c r="N1080" s="2"/>
      <c r="O1080" s="2">
        <f t="shared" si="953"/>
        <v>2657.55</v>
      </c>
      <c r="P1080" s="2">
        <f t="shared" si="954"/>
        <v>2657.55</v>
      </c>
      <c r="Q1080" s="2">
        <f t="shared" si="955"/>
        <v>0</v>
      </c>
      <c r="R1080" s="2">
        <f t="shared" si="956"/>
        <v>0</v>
      </c>
      <c r="S1080" s="2">
        <f t="shared" si="957"/>
        <v>0</v>
      </c>
      <c r="T1080" s="2">
        <f t="shared" si="958"/>
        <v>0</v>
      </c>
      <c r="U1080" s="2">
        <f t="shared" si="959"/>
        <v>0</v>
      </c>
      <c r="V1080" s="2">
        <f t="shared" si="960"/>
        <v>0</v>
      </c>
      <c r="W1080" s="2">
        <f t="shared" si="961"/>
        <v>0</v>
      </c>
      <c r="X1080" s="2">
        <f t="shared" si="962"/>
        <v>0</v>
      </c>
      <c r="Y1080" s="2">
        <f t="shared" si="963"/>
        <v>0</v>
      </c>
      <c r="Z1080" s="2"/>
      <c r="AA1080" s="2">
        <v>33304975</v>
      </c>
      <c r="AB1080" s="2">
        <f t="shared" si="964"/>
        <v>2222.0300000000002</v>
      </c>
      <c r="AC1080" s="2">
        <f t="shared" si="965"/>
        <v>2222.0300000000002</v>
      </c>
      <c r="AD1080" s="2">
        <f>ROUND((((ET1080)-(EU1080))+AE1080),2)</f>
        <v>0</v>
      </c>
      <c r="AE1080" s="2">
        <f>ROUND((EU1080),2)</f>
        <v>0</v>
      </c>
      <c r="AF1080" s="2">
        <f>ROUND((EV1080),2)</f>
        <v>0</v>
      </c>
      <c r="AG1080" s="2">
        <f t="shared" si="966"/>
        <v>0</v>
      </c>
      <c r="AH1080" s="2">
        <f>(EW1080)</f>
        <v>0</v>
      </c>
      <c r="AI1080" s="2">
        <f>(EX1080)</f>
        <v>0</v>
      </c>
      <c r="AJ1080" s="2">
        <f t="shared" si="967"/>
        <v>0</v>
      </c>
      <c r="AK1080" s="2">
        <v>2222.0300000000002</v>
      </c>
      <c r="AL1080" s="2">
        <v>2222.0300000000002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1</v>
      </c>
      <c r="AW1080" s="2">
        <v>1</v>
      </c>
      <c r="AX1080" s="2"/>
      <c r="AY1080" s="2"/>
      <c r="AZ1080" s="2">
        <v>1</v>
      </c>
      <c r="BA1080" s="2">
        <v>1</v>
      </c>
      <c r="BB1080" s="2">
        <v>1</v>
      </c>
      <c r="BC1080" s="2">
        <v>1</v>
      </c>
      <c r="BD1080" s="2" t="s">
        <v>3</v>
      </c>
      <c r="BE1080" s="2" t="s">
        <v>3</v>
      </c>
      <c r="BF1080" s="2" t="s">
        <v>3</v>
      </c>
      <c r="BG1080" s="2" t="s">
        <v>3</v>
      </c>
      <c r="BH1080" s="2">
        <v>3</v>
      </c>
      <c r="BI1080" s="2">
        <v>1</v>
      </c>
      <c r="BJ1080" s="2" t="s">
        <v>440</v>
      </c>
      <c r="BK1080" s="2"/>
      <c r="BL1080" s="2"/>
      <c r="BM1080" s="2">
        <v>500001</v>
      </c>
      <c r="BN1080" s="2">
        <v>0</v>
      </c>
      <c r="BO1080" s="2" t="s">
        <v>3</v>
      </c>
      <c r="BP1080" s="2">
        <v>0</v>
      </c>
      <c r="BQ1080" s="2">
        <v>8</v>
      </c>
      <c r="BR1080" s="2">
        <v>0</v>
      </c>
      <c r="BS1080" s="2">
        <v>1</v>
      </c>
      <c r="BT1080" s="2">
        <v>1</v>
      </c>
      <c r="BU1080" s="2">
        <v>1</v>
      </c>
      <c r="BV1080" s="2">
        <v>1</v>
      </c>
      <c r="BW1080" s="2">
        <v>1</v>
      </c>
      <c r="BX1080" s="2">
        <v>1</v>
      </c>
      <c r="BY1080" s="2" t="s">
        <v>3</v>
      </c>
      <c r="BZ1080" s="2">
        <v>0</v>
      </c>
      <c r="CA1080" s="2">
        <v>0</v>
      </c>
      <c r="CB1080" s="2"/>
      <c r="CC1080" s="2"/>
      <c r="CD1080" s="2"/>
      <c r="CE1080" s="2">
        <v>0</v>
      </c>
      <c r="CF1080" s="2">
        <v>0</v>
      </c>
      <c r="CG1080" s="2">
        <v>0</v>
      </c>
      <c r="CH1080" s="2"/>
      <c r="CI1080" s="2"/>
      <c r="CJ1080" s="2"/>
      <c r="CK1080" s="2"/>
      <c r="CL1080" s="2"/>
      <c r="CM1080" s="2">
        <v>0</v>
      </c>
      <c r="CN1080" s="2" t="s">
        <v>3</v>
      </c>
      <c r="CO1080" s="2">
        <v>0</v>
      </c>
      <c r="CP1080" s="2">
        <f t="shared" si="968"/>
        <v>2657.55</v>
      </c>
      <c r="CQ1080" s="2">
        <f t="shared" si="969"/>
        <v>2222.0300000000002</v>
      </c>
      <c r="CR1080" s="2">
        <f t="shared" si="970"/>
        <v>0</v>
      </c>
      <c r="CS1080" s="2">
        <f t="shared" si="971"/>
        <v>0</v>
      </c>
      <c r="CT1080" s="2">
        <f t="shared" si="972"/>
        <v>0</v>
      </c>
      <c r="CU1080" s="2">
        <f t="shared" si="973"/>
        <v>0</v>
      </c>
      <c r="CV1080" s="2">
        <f t="shared" si="974"/>
        <v>0</v>
      </c>
      <c r="CW1080" s="2">
        <f t="shared" si="975"/>
        <v>0</v>
      </c>
      <c r="CX1080" s="2">
        <f t="shared" si="976"/>
        <v>0</v>
      </c>
      <c r="CY1080" s="2">
        <f t="shared" si="977"/>
        <v>0</v>
      </c>
      <c r="CZ1080" s="2">
        <f t="shared" si="978"/>
        <v>0</v>
      </c>
      <c r="DA1080" s="2"/>
      <c r="DB1080" s="2"/>
      <c r="DC1080" s="2" t="s">
        <v>3</v>
      </c>
      <c r="DD1080" s="2" t="s">
        <v>3</v>
      </c>
      <c r="DE1080" s="2" t="s">
        <v>3</v>
      </c>
      <c r="DF1080" s="2" t="s">
        <v>3</v>
      </c>
      <c r="DG1080" s="2" t="s">
        <v>3</v>
      </c>
      <c r="DH1080" s="2" t="s">
        <v>3</v>
      </c>
      <c r="DI1080" s="2" t="s">
        <v>3</v>
      </c>
      <c r="DJ1080" s="2" t="s">
        <v>3</v>
      </c>
      <c r="DK1080" s="2" t="s">
        <v>3</v>
      </c>
      <c r="DL1080" s="2" t="s">
        <v>3</v>
      </c>
      <c r="DM1080" s="2" t="s">
        <v>3</v>
      </c>
      <c r="DN1080" s="2">
        <v>0</v>
      </c>
      <c r="DO1080" s="2">
        <v>0</v>
      </c>
      <c r="DP1080" s="2">
        <v>1</v>
      </c>
      <c r="DQ1080" s="2">
        <v>1</v>
      </c>
      <c r="DR1080" s="2"/>
      <c r="DS1080" s="2"/>
      <c r="DT1080" s="2"/>
      <c r="DU1080" s="2">
        <v>1007</v>
      </c>
      <c r="DV1080" s="2" t="s">
        <v>258</v>
      </c>
      <c r="DW1080" s="2" t="s">
        <v>258</v>
      </c>
      <c r="DX1080" s="2">
        <v>1</v>
      </c>
      <c r="DY1080" s="2"/>
      <c r="DZ1080" s="2"/>
      <c r="EA1080" s="2"/>
      <c r="EB1080" s="2"/>
      <c r="EC1080" s="2"/>
      <c r="ED1080" s="2"/>
      <c r="EE1080" s="2">
        <v>31102119</v>
      </c>
      <c r="EF1080" s="2">
        <v>8</v>
      </c>
      <c r="EG1080" s="2" t="s">
        <v>34</v>
      </c>
      <c r="EH1080" s="2">
        <v>0</v>
      </c>
      <c r="EI1080" s="2" t="s">
        <v>3</v>
      </c>
      <c r="EJ1080" s="2">
        <v>1</v>
      </c>
      <c r="EK1080" s="2">
        <v>500001</v>
      </c>
      <c r="EL1080" s="2" t="s">
        <v>35</v>
      </c>
      <c r="EM1080" s="2" t="s">
        <v>36</v>
      </c>
      <c r="EN1080" s="2"/>
      <c r="EO1080" s="2" t="s">
        <v>3</v>
      </c>
      <c r="EP1080" s="2"/>
      <c r="EQ1080" s="2">
        <v>0</v>
      </c>
      <c r="ER1080" s="2">
        <v>2222.0300000000002</v>
      </c>
      <c r="ES1080" s="2">
        <v>2222.0300000000002</v>
      </c>
      <c r="ET1080" s="2">
        <v>0</v>
      </c>
      <c r="EU1080" s="2">
        <v>0</v>
      </c>
      <c r="EV1080" s="2">
        <v>0</v>
      </c>
      <c r="EW1080" s="2">
        <v>0</v>
      </c>
      <c r="EX1080" s="2">
        <v>0</v>
      </c>
      <c r="EY1080" s="2">
        <v>0</v>
      </c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>
        <v>0</v>
      </c>
      <c r="FR1080" s="2">
        <f t="shared" si="979"/>
        <v>0</v>
      </c>
      <c r="FS1080" s="2">
        <v>0</v>
      </c>
      <c r="FT1080" s="2"/>
      <c r="FU1080" s="2"/>
      <c r="FV1080" s="2"/>
      <c r="FW1080" s="2"/>
      <c r="FX1080" s="2">
        <v>0</v>
      </c>
      <c r="FY1080" s="2">
        <v>0</v>
      </c>
      <c r="FZ1080" s="2"/>
      <c r="GA1080" s="2" t="s">
        <v>3</v>
      </c>
      <c r="GB1080" s="2"/>
      <c r="GC1080" s="2"/>
      <c r="GD1080" s="2">
        <v>1</v>
      </c>
      <c r="GE1080" s="2"/>
      <c r="GF1080" s="2">
        <v>2051966677</v>
      </c>
      <c r="GG1080" s="2">
        <v>2</v>
      </c>
      <c r="GH1080" s="2">
        <v>1</v>
      </c>
      <c r="GI1080" s="2">
        <v>-2</v>
      </c>
      <c r="GJ1080" s="2">
        <v>0</v>
      </c>
      <c r="GK1080" s="2">
        <v>0</v>
      </c>
      <c r="GL1080" s="2">
        <f t="shared" si="980"/>
        <v>0</v>
      </c>
      <c r="GM1080" s="2">
        <f t="shared" si="981"/>
        <v>2657.55</v>
      </c>
      <c r="GN1080" s="2">
        <f t="shared" si="982"/>
        <v>2657.55</v>
      </c>
      <c r="GO1080" s="2">
        <f t="shared" si="983"/>
        <v>0</v>
      </c>
      <c r="GP1080" s="2">
        <f t="shared" si="984"/>
        <v>0</v>
      </c>
      <c r="GQ1080" s="2"/>
      <c r="GR1080" s="2">
        <v>0</v>
      </c>
      <c r="GS1080" s="2">
        <v>3</v>
      </c>
      <c r="GT1080" s="2">
        <v>0</v>
      </c>
      <c r="GU1080" s="2" t="s">
        <v>3</v>
      </c>
      <c r="GV1080" s="2">
        <f t="shared" si="985"/>
        <v>0</v>
      </c>
      <c r="GW1080" s="2">
        <v>1</v>
      </c>
      <c r="GX1080" s="2">
        <f t="shared" si="986"/>
        <v>0</v>
      </c>
      <c r="GY1080" s="2"/>
      <c r="GZ1080" s="2"/>
      <c r="HA1080" s="2">
        <v>0</v>
      </c>
      <c r="HB1080" s="2">
        <v>0</v>
      </c>
      <c r="HC1080" s="2">
        <f t="shared" si="987"/>
        <v>0</v>
      </c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>
        <v>0</v>
      </c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</row>
    <row r="1081" spans="1:255">
      <c r="A1081">
        <v>17</v>
      </c>
      <c r="B1081">
        <v>1</v>
      </c>
      <c r="E1081" t="s">
        <v>522</v>
      </c>
      <c r="F1081" t="s">
        <v>438</v>
      </c>
      <c r="G1081" t="s">
        <v>439</v>
      </c>
      <c r="H1081" t="s">
        <v>258</v>
      </c>
      <c r="I1081">
        <f>ROUND(26*0.04*1.15,9)</f>
        <v>1.196</v>
      </c>
      <c r="J1081">
        <v>0</v>
      </c>
      <c r="O1081">
        <f t="shared" si="953"/>
        <v>2657.55</v>
      </c>
      <c r="P1081">
        <f t="shared" si="954"/>
        <v>2657.55</v>
      </c>
      <c r="Q1081">
        <f t="shared" si="955"/>
        <v>0</v>
      </c>
      <c r="R1081">
        <f t="shared" si="956"/>
        <v>0</v>
      </c>
      <c r="S1081">
        <f t="shared" si="957"/>
        <v>0</v>
      </c>
      <c r="T1081">
        <f t="shared" si="958"/>
        <v>0</v>
      </c>
      <c r="U1081">
        <f t="shared" si="959"/>
        <v>0</v>
      </c>
      <c r="V1081">
        <f t="shared" si="960"/>
        <v>0</v>
      </c>
      <c r="W1081">
        <f t="shared" si="961"/>
        <v>0</v>
      </c>
      <c r="X1081">
        <f t="shared" si="962"/>
        <v>0</v>
      </c>
      <c r="Y1081">
        <f t="shared" si="963"/>
        <v>0</v>
      </c>
      <c r="AA1081">
        <v>33304960</v>
      </c>
      <c r="AB1081">
        <f t="shared" si="964"/>
        <v>2222.0300000000002</v>
      </c>
      <c r="AC1081">
        <f t="shared" si="965"/>
        <v>2222.0300000000002</v>
      </c>
      <c r="AD1081">
        <f>ROUND((((ET1081)-(EU1081))+AE1081),2)</f>
        <v>0</v>
      </c>
      <c r="AE1081">
        <f>ROUND((EU1081),2)</f>
        <v>0</v>
      </c>
      <c r="AF1081">
        <f>ROUND((EV1081),2)</f>
        <v>0</v>
      </c>
      <c r="AG1081">
        <f t="shared" si="966"/>
        <v>0</v>
      </c>
      <c r="AH1081">
        <f>(EW1081)</f>
        <v>0</v>
      </c>
      <c r="AI1081">
        <f>(EX1081)</f>
        <v>0</v>
      </c>
      <c r="AJ1081">
        <f t="shared" si="967"/>
        <v>0</v>
      </c>
      <c r="AK1081">
        <v>2222.0300000000002</v>
      </c>
      <c r="AL1081">
        <v>2222.0300000000002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1</v>
      </c>
      <c r="AW1081">
        <v>1</v>
      </c>
      <c r="AZ1081">
        <v>1</v>
      </c>
      <c r="BA1081">
        <v>1</v>
      </c>
      <c r="BB1081">
        <v>1</v>
      </c>
      <c r="BC1081">
        <v>1</v>
      </c>
      <c r="BD1081" t="s">
        <v>3</v>
      </c>
      <c r="BE1081" t="s">
        <v>3</v>
      </c>
      <c r="BF1081" t="s">
        <v>3</v>
      </c>
      <c r="BG1081" t="s">
        <v>3</v>
      </c>
      <c r="BH1081">
        <v>3</v>
      </c>
      <c r="BI1081">
        <v>1</v>
      </c>
      <c r="BJ1081" t="s">
        <v>440</v>
      </c>
      <c r="BM1081">
        <v>500001</v>
      </c>
      <c r="BN1081">
        <v>0</v>
      </c>
      <c r="BO1081" t="s">
        <v>3</v>
      </c>
      <c r="BP1081">
        <v>0</v>
      </c>
      <c r="BQ1081">
        <v>8</v>
      </c>
      <c r="BR1081">
        <v>0</v>
      </c>
      <c r="BS1081">
        <v>1</v>
      </c>
      <c r="BT1081">
        <v>1</v>
      </c>
      <c r="BU1081">
        <v>1</v>
      </c>
      <c r="BV1081">
        <v>1</v>
      </c>
      <c r="BW1081">
        <v>1</v>
      </c>
      <c r="BX1081">
        <v>1</v>
      </c>
      <c r="BY1081" t="s">
        <v>3</v>
      </c>
      <c r="BZ1081">
        <v>0</v>
      </c>
      <c r="CA1081">
        <v>0</v>
      </c>
      <c r="CE1081">
        <v>0</v>
      </c>
      <c r="CF1081">
        <v>0</v>
      </c>
      <c r="CG1081">
        <v>0</v>
      </c>
      <c r="CM1081">
        <v>0</v>
      </c>
      <c r="CN1081" t="s">
        <v>3</v>
      </c>
      <c r="CO1081">
        <v>0</v>
      </c>
      <c r="CP1081">
        <f t="shared" si="968"/>
        <v>2657.55</v>
      </c>
      <c r="CQ1081">
        <f t="shared" si="969"/>
        <v>2222.0300000000002</v>
      </c>
      <c r="CR1081">
        <f t="shared" si="970"/>
        <v>0</v>
      </c>
      <c r="CS1081">
        <f t="shared" si="971"/>
        <v>0</v>
      </c>
      <c r="CT1081">
        <f t="shared" si="972"/>
        <v>0</v>
      </c>
      <c r="CU1081">
        <f t="shared" si="973"/>
        <v>0</v>
      </c>
      <c r="CV1081">
        <f t="shared" si="974"/>
        <v>0</v>
      </c>
      <c r="CW1081">
        <f t="shared" si="975"/>
        <v>0</v>
      </c>
      <c r="CX1081">
        <f t="shared" si="976"/>
        <v>0</v>
      </c>
      <c r="CY1081">
        <f t="shared" si="977"/>
        <v>0</v>
      </c>
      <c r="CZ1081">
        <f t="shared" si="978"/>
        <v>0</v>
      </c>
      <c r="DC1081" t="s">
        <v>3</v>
      </c>
      <c r="DD1081" t="s">
        <v>3</v>
      </c>
      <c r="DE1081" t="s">
        <v>3</v>
      </c>
      <c r="DF1081" t="s">
        <v>3</v>
      </c>
      <c r="DG1081" t="s">
        <v>3</v>
      </c>
      <c r="DH1081" t="s">
        <v>3</v>
      </c>
      <c r="DI1081" t="s">
        <v>3</v>
      </c>
      <c r="DJ1081" t="s">
        <v>3</v>
      </c>
      <c r="DK1081" t="s">
        <v>3</v>
      </c>
      <c r="DL1081" t="s">
        <v>3</v>
      </c>
      <c r="DM1081" t="s">
        <v>3</v>
      </c>
      <c r="DN1081">
        <v>0</v>
      </c>
      <c r="DO1081">
        <v>0</v>
      </c>
      <c r="DP1081">
        <v>1</v>
      </c>
      <c r="DQ1081">
        <v>1</v>
      </c>
      <c r="DU1081">
        <v>1007</v>
      </c>
      <c r="DV1081" t="s">
        <v>258</v>
      </c>
      <c r="DW1081" t="s">
        <v>258</v>
      </c>
      <c r="DX1081">
        <v>1</v>
      </c>
      <c r="EE1081">
        <v>31102119</v>
      </c>
      <c r="EF1081">
        <v>8</v>
      </c>
      <c r="EG1081" t="s">
        <v>34</v>
      </c>
      <c r="EH1081">
        <v>0</v>
      </c>
      <c r="EI1081" t="s">
        <v>3</v>
      </c>
      <c r="EJ1081">
        <v>1</v>
      </c>
      <c r="EK1081">
        <v>500001</v>
      </c>
      <c r="EL1081" t="s">
        <v>35</v>
      </c>
      <c r="EM1081" t="s">
        <v>36</v>
      </c>
      <c r="EO1081" t="s">
        <v>3</v>
      </c>
      <c r="EQ1081">
        <v>0</v>
      </c>
      <c r="ER1081">
        <v>2222.0300000000002</v>
      </c>
      <c r="ES1081">
        <v>2222.0300000000002</v>
      </c>
      <c r="ET1081">
        <v>0</v>
      </c>
      <c r="EU1081">
        <v>0</v>
      </c>
      <c r="EV1081">
        <v>0</v>
      </c>
      <c r="EW1081">
        <v>0</v>
      </c>
      <c r="EX1081">
        <v>0</v>
      </c>
      <c r="EY1081">
        <v>0</v>
      </c>
      <c r="FQ1081">
        <v>0</v>
      </c>
      <c r="FR1081">
        <f t="shared" si="979"/>
        <v>0</v>
      </c>
      <c r="FS1081">
        <v>0</v>
      </c>
      <c r="FX1081">
        <v>0</v>
      </c>
      <c r="FY1081">
        <v>0</v>
      </c>
      <c r="GA1081" t="s">
        <v>3</v>
      </c>
      <c r="GD1081">
        <v>1</v>
      </c>
      <c r="GF1081">
        <v>2051966677</v>
      </c>
      <c r="GG1081">
        <v>2</v>
      </c>
      <c r="GH1081">
        <v>1</v>
      </c>
      <c r="GI1081">
        <v>-2</v>
      </c>
      <c r="GJ1081">
        <v>0</v>
      </c>
      <c r="GK1081">
        <v>0</v>
      </c>
      <c r="GL1081">
        <f t="shared" si="980"/>
        <v>0</v>
      </c>
      <c r="GM1081">
        <f t="shared" si="981"/>
        <v>2657.55</v>
      </c>
      <c r="GN1081">
        <f t="shared" si="982"/>
        <v>2657.55</v>
      </c>
      <c r="GO1081">
        <f t="shared" si="983"/>
        <v>0</v>
      </c>
      <c r="GP1081">
        <f t="shared" si="984"/>
        <v>0</v>
      </c>
      <c r="GR1081">
        <v>0</v>
      </c>
      <c r="GS1081">
        <v>3</v>
      </c>
      <c r="GT1081">
        <v>0</v>
      </c>
      <c r="GU1081" t="s">
        <v>3</v>
      </c>
      <c r="GV1081">
        <f t="shared" si="985"/>
        <v>0</v>
      </c>
      <c r="GW1081">
        <v>1</v>
      </c>
      <c r="GX1081">
        <f t="shared" si="986"/>
        <v>0</v>
      </c>
      <c r="HA1081">
        <v>0</v>
      </c>
      <c r="HB1081">
        <v>0</v>
      </c>
      <c r="HC1081">
        <f t="shared" si="987"/>
        <v>0</v>
      </c>
      <c r="IK1081">
        <v>0</v>
      </c>
    </row>
    <row r="1082" spans="1:255">
      <c r="A1082" s="2">
        <v>17</v>
      </c>
      <c r="B1082" s="2">
        <v>1</v>
      </c>
      <c r="C1082" s="2">
        <f>ROW(SmtRes!A1083)</f>
        <v>1083</v>
      </c>
      <c r="D1082" s="2">
        <f>ROW(EtalonRes!A1296)</f>
        <v>1296</v>
      </c>
      <c r="E1082" s="2" t="s">
        <v>523</v>
      </c>
      <c r="F1082" s="2" t="s">
        <v>442</v>
      </c>
      <c r="G1082" s="2" t="s">
        <v>443</v>
      </c>
      <c r="H1082" s="2" t="s">
        <v>433</v>
      </c>
      <c r="I1082" s="2">
        <f>ROUND((0.8+0.5)*2*6/100,9)</f>
        <v>0.156</v>
      </c>
      <c r="J1082" s="2">
        <v>0</v>
      </c>
      <c r="K1082" s="2"/>
      <c r="L1082" s="2"/>
      <c r="M1082" s="2"/>
      <c r="N1082" s="2"/>
      <c r="O1082" s="2">
        <f t="shared" si="953"/>
        <v>267.49</v>
      </c>
      <c r="P1082" s="2">
        <f t="shared" si="954"/>
        <v>90.13</v>
      </c>
      <c r="Q1082" s="2">
        <f t="shared" si="955"/>
        <v>25.18</v>
      </c>
      <c r="R1082" s="2">
        <f t="shared" si="956"/>
        <v>2.2000000000000002</v>
      </c>
      <c r="S1082" s="2">
        <f t="shared" si="957"/>
        <v>152.18</v>
      </c>
      <c r="T1082" s="2">
        <f t="shared" si="958"/>
        <v>0</v>
      </c>
      <c r="U1082" s="2">
        <f t="shared" si="959"/>
        <v>17.411846399999998</v>
      </c>
      <c r="V1082" s="2">
        <f t="shared" si="960"/>
        <v>0.17784</v>
      </c>
      <c r="W1082" s="2">
        <f t="shared" si="961"/>
        <v>0</v>
      </c>
      <c r="X1082" s="2">
        <f t="shared" si="962"/>
        <v>177.54</v>
      </c>
      <c r="Y1082" s="2">
        <f t="shared" si="963"/>
        <v>109.61</v>
      </c>
      <c r="Z1082" s="2"/>
      <c r="AA1082" s="2">
        <v>33304975</v>
      </c>
      <c r="AB1082" s="2">
        <f t="shared" si="964"/>
        <v>1714.66</v>
      </c>
      <c r="AC1082" s="2">
        <f t="shared" si="965"/>
        <v>577.76</v>
      </c>
      <c r="AD1082" s="2">
        <f>ROUND((((((ET1082*1.2)*1.25))-(((EU1082*1.2)*1.25)))+AE1082),2)</f>
        <v>161.38999999999999</v>
      </c>
      <c r="AE1082" s="2">
        <f>ROUND((((EU1082*1.2)*1.25)),2)</f>
        <v>14.12</v>
      </c>
      <c r="AF1082" s="2">
        <f>ROUND((((EV1082*1.2)*1.15)),2)</f>
        <v>975.51</v>
      </c>
      <c r="AG1082" s="2">
        <f t="shared" si="966"/>
        <v>0</v>
      </c>
      <c r="AH1082" s="2">
        <f>(((EW1082*1.2)*1.15))</f>
        <v>111.61439999999999</v>
      </c>
      <c r="AI1082" s="2">
        <f>(((EX1082*1.2)*1.25))</f>
        <v>1.1399999999999999</v>
      </c>
      <c r="AJ1082" s="2">
        <f t="shared" si="967"/>
        <v>0</v>
      </c>
      <c r="AK1082" s="2">
        <v>1392.24</v>
      </c>
      <c r="AL1082" s="2">
        <v>577.76</v>
      </c>
      <c r="AM1082" s="2">
        <v>107.59</v>
      </c>
      <c r="AN1082" s="2">
        <v>9.41</v>
      </c>
      <c r="AO1082" s="2">
        <v>706.89</v>
      </c>
      <c r="AP1082" s="2">
        <v>0</v>
      </c>
      <c r="AQ1082" s="2">
        <v>80.88</v>
      </c>
      <c r="AR1082" s="2">
        <v>0.76</v>
      </c>
      <c r="AS1082" s="2">
        <v>0</v>
      </c>
      <c r="AT1082" s="2">
        <v>115</v>
      </c>
      <c r="AU1082" s="2">
        <v>71</v>
      </c>
      <c r="AV1082" s="2">
        <v>1</v>
      </c>
      <c r="AW1082" s="2">
        <v>1</v>
      </c>
      <c r="AX1082" s="2"/>
      <c r="AY1082" s="2"/>
      <c r="AZ1082" s="2">
        <v>1</v>
      </c>
      <c r="BA1082" s="2">
        <v>1</v>
      </c>
      <c r="BB1082" s="2">
        <v>1</v>
      </c>
      <c r="BC1082" s="2">
        <v>1</v>
      </c>
      <c r="BD1082" s="2" t="s">
        <v>3</v>
      </c>
      <c r="BE1082" s="2" t="s">
        <v>3</v>
      </c>
      <c r="BF1082" s="2" t="s">
        <v>3</v>
      </c>
      <c r="BG1082" s="2" t="s">
        <v>3</v>
      </c>
      <c r="BH1082" s="2">
        <v>0</v>
      </c>
      <c r="BI1082" s="2">
        <v>1</v>
      </c>
      <c r="BJ1082" s="2" t="s">
        <v>444</v>
      </c>
      <c r="BK1082" s="2"/>
      <c r="BL1082" s="2"/>
      <c r="BM1082" s="2">
        <v>20001</v>
      </c>
      <c r="BN1082" s="2">
        <v>0</v>
      </c>
      <c r="BO1082" s="2" t="s">
        <v>3</v>
      </c>
      <c r="BP1082" s="2">
        <v>0</v>
      </c>
      <c r="BQ1082" s="2">
        <v>2</v>
      </c>
      <c r="BR1082" s="2">
        <v>0</v>
      </c>
      <c r="BS1082" s="2">
        <v>1</v>
      </c>
      <c r="BT1082" s="2">
        <v>1</v>
      </c>
      <c r="BU1082" s="2">
        <v>1</v>
      </c>
      <c r="BV1082" s="2">
        <v>1</v>
      </c>
      <c r="BW1082" s="2">
        <v>1</v>
      </c>
      <c r="BX1082" s="2">
        <v>1</v>
      </c>
      <c r="BY1082" s="2" t="s">
        <v>3</v>
      </c>
      <c r="BZ1082" s="2">
        <v>128</v>
      </c>
      <c r="CA1082" s="2">
        <v>83</v>
      </c>
      <c r="CB1082" s="2"/>
      <c r="CC1082" s="2"/>
      <c r="CD1082" s="2"/>
      <c r="CE1082" s="2">
        <v>0</v>
      </c>
      <c r="CF1082" s="2">
        <v>0</v>
      </c>
      <c r="CG1082" s="2">
        <v>0</v>
      </c>
      <c r="CH1082" s="2"/>
      <c r="CI1082" s="2"/>
      <c r="CJ1082" s="2"/>
      <c r="CK1082" s="2"/>
      <c r="CL1082" s="2"/>
      <c r="CM1082" s="2">
        <v>0</v>
      </c>
      <c r="CN1082" s="2" t="s">
        <v>954</v>
      </c>
      <c r="CO1082" s="2">
        <v>0</v>
      </c>
      <c r="CP1082" s="2">
        <f t="shared" si="968"/>
        <v>267.49</v>
      </c>
      <c r="CQ1082" s="2">
        <f t="shared" si="969"/>
        <v>577.76</v>
      </c>
      <c r="CR1082" s="2">
        <f t="shared" si="970"/>
        <v>161.38999999999999</v>
      </c>
      <c r="CS1082" s="2">
        <f t="shared" si="971"/>
        <v>14.12</v>
      </c>
      <c r="CT1082" s="2">
        <f t="shared" si="972"/>
        <v>975.51</v>
      </c>
      <c r="CU1082" s="2">
        <f t="shared" si="973"/>
        <v>0</v>
      </c>
      <c r="CV1082" s="2">
        <f t="shared" si="974"/>
        <v>111.61439999999999</v>
      </c>
      <c r="CW1082" s="2">
        <f t="shared" si="975"/>
        <v>1.1399999999999999</v>
      </c>
      <c r="CX1082" s="2">
        <f t="shared" si="976"/>
        <v>0</v>
      </c>
      <c r="CY1082" s="2">
        <f t="shared" si="977"/>
        <v>177.53700000000001</v>
      </c>
      <c r="CZ1082" s="2">
        <f t="shared" si="978"/>
        <v>109.60979999999999</v>
      </c>
      <c r="DA1082" s="2"/>
      <c r="DB1082" s="2"/>
      <c r="DC1082" s="2" t="s">
        <v>3</v>
      </c>
      <c r="DD1082" s="2" t="s">
        <v>3</v>
      </c>
      <c r="DE1082" s="2" t="s">
        <v>21</v>
      </c>
      <c r="DF1082" s="2" t="s">
        <v>21</v>
      </c>
      <c r="DG1082" s="2" t="s">
        <v>22</v>
      </c>
      <c r="DH1082" s="2" t="s">
        <v>3</v>
      </c>
      <c r="DI1082" s="2" t="s">
        <v>22</v>
      </c>
      <c r="DJ1082" s="2" t="s">
        <v>21</v>
      </c>
      <c r="DK1082" s="2" t="s">
        <v>3</v>
      </c>
      <c r="DL1082" s="2" t="s">
        <v>3</v>
      </c>
      <c r="DM1082" s="2" t="s">
        <v>3</v>
      </c>
      <c r="DN1082" s="2">
        <v>0</v>
      </c>
      <c r="DO1082" s="2">
        <v>0</v>
      </c>
      <c r="DP1082" s="2">
        <v>1</v>
      </c>
      <c r="DQ1082" s="2">
        <v>1</v>
      </c>
      <c r="DR1082" s="2"/>
      <c r="DS1082" s="2"/>
      <c r="DT1082" s="2"/>
      <c r="DU1082" s="2">
        <v>1005</v>
      </c>
      <c r="DV1082" s="2" t="s">
        <v>433</v>
      </c>
      <c r="DW1082" s="2" t="s">
        <v>433</v>
      </c>
      <c r="DX1082" s="2">
        <v>100</v>
      </c>
      <c r="DY1082" s="2"/>
      <c r="DZ1082" s="2"/>
      <c r="EA1082" s="2"/>
      <c r="EB1082" s="2"/>
      <c r="EC1082" s="2"/>
      <c r="ED1082" s="2"/>
      <c r="EE1082" s="2">
        <v>31102217</v>
      </c>
      <c r="EF1082" s="2">
        <v>2</v>
      </c>
      <c r="EG1082" s="2" t="s">
        <v>23</v>
      </c>
      <c r="EH1082" s="2">
        <v>0</v>
      </c>
      <c r="EI1082" s="2" t="s">
        <v>3</v>
      </c>
      <c r="EJ1082" s="2">
        <v>1</v>
      </c>
      <c r="EK1082" s="2">
        <v>20001</v>
      </c>
      <c r="EL1082" s="2" t="s">
        <v>24</v>
      </c>
      <c r="EM1082" s="2" t="s">
        <v>25</v>
      </c>
      <c r="EN1082" s="2"/>
      <c r="EO1082" s="2" t="s">
        <v>26</v>
      </c>
      <c r="EP1082" s="2"/>
      <c r="EQ1082" s="2">
        <v>0</v>
      </c>
      <c r="ER1082" s="2">
        <v>1392.24</v>
      </c>
      <c r="ES1082" s="2">
        <v>577.76</v>
      </c>
      <c r="ET1082" s="2">
        <v>107.59</v>
      </c>
      <c r="EU1082" s="2">
        <v>9.41</v>
      </c>
      <c r="EV1082" s="2">
        <v>706.89</v>
      </c>
      <c r="EW1082" s="2">
        <v>80.88</v>
      </c>
      <c r="EX1082" s="2">
        <v>0.76</v>
      </c>
      <c r="EY1082" s="2">
        <v>0</v>
      </c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>
        <v>0</v>
      </c>
      <c r="FR1082" s="2">
        <f t="shared" si="979"/>
        <v>0</v>
      </c>
      <c r="FS1082" s="2">
        <v>0</v>
      </c>
      <c r="FT1082" s="2" t="s">
        <v>27</v>
      </c>
      <c r="FU1082" s="2" t="s">
        <v>28</v>
      </c>
      <c r="FV1082" s="2"/>
      <c r="FW1082" s="2"/>
      <c r="FX1082" s="2">
        <v>115.2</v>
      </c>
      <c r="FY1082" s="2">
        <v>70.55</v>
      </c>
      <c r="FZ1082" s="2"/>
      <c r="GA1082" s="2" t="s">
        <v>3</v>
      </c>
      <c r="GB1082" s="2"/>
      <c r="GC1082" s="2"/>
      <c r="GD1082" s="2">
        <v>1</v>
      </c>
      <c r="GE1082" s="2"/>
      <c r="GF1082" s="2">
        <v>1852176229</v>
      </c>
      <c r="GG1082" s="2">
        <v>2</v>
      </c>
      <c r="GH1082" s="2">
        <v>1</v>
      </c>
      <c r="GI1082" s="2">
        <v>-2</v>
      </c>
      <c r="GJ1082" s="2">
        <v>0</v>
      </c>
      <c r="GK1082" s="2">
        <v>0</v>
      </c>
      <c r="GL1082" s="2">
        <f t="shared" si="980"/>
        <v>0</v>
      </c>
      <c r="GM1082" s="2">
        <f t="shared" si="981"/>
        <v>554.64</v>
      </c>
      <c r="GN1082" s="2">
        <f t="shared" si="982"/>
        <v>554.64</v>
      </c>
      <c r="GO1082" s="2">
        <f t="shared" si="983"/>
        <v>0</v>
      </c>
      <c r="GP1082" s="2">
        <f t="shared" si="984"/>
        <v>0</v>
      </c>
      <c r="GQ1082" s="2"/>
      <c r="GR1082" s="2">
        <v>0</v>
      </c>
      <c r="GS1082" s="2">
        <v>3</v>
      </c>
      <c r="GT1082" s="2">
        <v>0</v>
      </c>
      <c r="GU1082" s="2" t="s">
        <v>3</v>
      </c>
      <c r="GV1082" s="2">
        <f t="shared" si="985"/>
        <v>0</v>
      </c>
      <c r="GW1082" s="2">
        <v>1</v>
      </c>
      <c r="GX1082" s="2">
        <f t="shared" si="986"/>
        <v>0</v>
      </c>
      <c r="GY1082" s="2"/>
      <c r="GZ1082" s="2"/>
      <c r="HA1082" s="2">
        <v>0</v>
      </c>
      <c r="HB1082" s="2">
        <v>0</v>
      </c>
      <c r="HC1082" s="2">
        <f t="shared" si="987"/>
        <v>0</v>
      </c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>
        <v>0</v>
      </c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</row>
    <row r="1083" spans="1:255">
      <c r="A1083">
        <v>17</v>
      </c>
      <c r="B1083">
        <v>1</v>
      </c>
      <c r="C1083">
        <f>ROW(SmtRes!A1094)</f>
        <v>1094</v>
      </c>
      <c r="D1083">
        <f>ROW(EtalonRes!A1312)</f>
        <v>1312</v>
      </c>
      <c r="E1083" t="s">
        <v>523</v>
      </c>
      <c r="F1083" t="s">
        <v>442</v>
      </c>
      <c r="G1083" t="s">
        <v>443</v>
      </c>
      <c r="H1083" t="s">
        <v>433</v>
      </c>
      <c r="I1083">
        <f>ROUND((0.8+0.5)*2*6/100,9)</f>
        <v>0.156</v>
      </c>
      <c r="J1083">
        <v>0</v>
      </c>
      <c r="O1083">
        <f t="shared" si="953"/>
        <v>267.49</v>
      </c>
      <c r="P1083">
        <f t="shared" si="954"/>
        <v>90.13</v>
      </c>
      <c r="Q1083">
        <f t="shared" si="955"/>
        <v>25.18</v>
      </c>
      <c r="R1083">
        <f t="shared" si="956"/>
        <v>2.2000000000000002</v>
      </c>
      <c r="S1083">
        <f t="shared" si="957"/>
        <v>152.18</v>
      </c>
      <c r="T1083">
        <f t="shared" si="958"/>
        <v>0</v>
      </c>
      <c r="U1083">
        <f t="shared" si="959"/>
        <v>17.411846399999998</v>
      </c>
      <c r="V1083">
        <f t="shared" si="960"/>
        <v>0.17784</v>
      </c>
      <c r="W1083">
        <f t="shared" si="961"/>
        <v>0</v>
      </c>
      <c r="X1083">
        <f t="shared" si="962"/>
        <v>177.54</v>
      </c>
      <c r="Y1083">
        <f t="shared" si="963"/>
        <v>109.61</v>
      </c>
      <c r="AA1083">
        <v>33304960</v>
      </c>
      <c r="AB1083">
        <f t="shared" si="964"/>
        <v>1714.66</v>
      </c>
      <c r="AC1083">
        <f t="shared" si="965"/>
        <v>577.76</v>
      </c>
      <c r="AD1083">
        <f>ROUND((((((ET1083*1.2)*1.25))-(((EU1083*1.2)*1.25)))+AE1083),2)</f>
        <v>161.38999999999999</v>
      </c>
      <c r="AE1083">
        <f>ROUND((((EU1083*1.2)*1.25)),2)</f>
        <v>14.12</v>
      </c>
      <c r="AF1083">
        <f>ROUND((((EV1083*1.2)*1.15)),2)</f>
        <v>975.51</v>
      </c>
      <c r="AG1083">
        <f t="shared" si="966"/>
        <v>0</v>
      </c>
      <c r="AH1083">
        <f>(((EW1083*1.2)*1.15))</f>
        <v>111.61439999999999</v>
      </c>
      <c r="AI1083">
        <f>(((EX1083*1.2)*1.25))</f>
        <v>1.1399999999999999</v>
      </c>
      <c r="AJ1083">
        <f t="shared" si="967"/>
        <v>0</v>
      </c>
      <c r="AK1083">
        <v>1392.24</v>
      </c>
      <c r="AL1083">
        <v>577.76</v>
      </c>
      <c r="AM1083">
        <v>107.59</v>
      </c>
      <c r="AN1083">
        <v>9.41</v>
      </c>
      <c r="AO1083">
        <v>706.89</v>
      </c>
      <c r="AP1083">
        <v>0</v>
      </c>
      <c r="AQ1083">
        <v>80.88</v>
      </c>
      <c r="AR1083">
        <v>0.76</v>
      </c>
      <c r="AS1083">
        <v>0</v>
      </c>
      <c r="AT1083">
        <v>115</v>
      </c>
      <c r="AU1083">
        <v>71</v>
      </c>
      <c r="AV1083">
        <v>1</v>
      </c>
      <c r="AW1083">
        <v>1</v>
      </c>
      <c r="AZ1083">
        <v>1</v>
      </c>
      <c r="BA1083">
        <v>1</v>
      </c>
      <c r="BB1083">
        <v>1</v>
      </c>
      <c r="BC1083">
        <v>1</v>
      </c>
      <c r="BD1083" t="s">
        <v>3</v>
      </c>
      <c r="BE1083" t="s">
        <v>3</v>
      </c>
      <c r="BF1083" t="s">
        <v>3</v>
      </c>
      <c r="BG1083" t="s">
        <v>3</v>
      </c>
      <c r="BH1083">
        <v>0</v>
      </c>
      <c r="BI1083">
        <v>1</v>
      </c>
      <c r="BJ1083" t="s">
        <v>444</v>
      </c>
      <c r="BM1083">
        <v>20001</v>
      </c>
      <c r="BN1083">
        <v>0</v>
      </c>
      <c r="BO1083" t="s">
        <v>3</v>
      </c>
      <c r="BP1083">
        <v>0</v>
      </c>
      <c r="BQ1083">
        <v>2</v>
      </c>
      <c r="BR1083">
        <v>0</v>
      </c>
      <c r="BS1083">
        <v>1</v>
      </c>
      <c r="BT1083">
        <v>1</v>
      </c>
      <c r="BU1083">
        <v>1</v>
      </c>
      <c r="BV1083">
        <v>1</v>
      </c>
      <c r="BW1083">
        <v>1</v>
      </c>
      <c r="BX1083">
        <v>1</v>
      </c>
      <c r="BY1083" t="s">
        <v>3</v>
      </c>
      <c r="BZ1083">
        <v>128</v>
      </c>
      <c r="CA1083">
        <v>83</v>
      </c>
      <c r="CE1083">
        <v>0</v>
      </c>
      <c r="CF1083">
        <v>0</v>
      </c>
      <c r="CG1083">
        <v>0</v>
      </c>
      <c r="CM1083">
        <v>0</v>
      </c>
      <c r="CN1083" t="s">
        <v>954</v>
      </c>
      <c r="CO1083">
        <v>0</v>
      </c>
      <c r="CP1083">
        <f t="shared" si="968"/>
        <v>267.49</v>
      </c>
      <c r="CQ1083">
        <f t="shared" si="969"/>
        <v>577.76</v>
      </c>
      <c r="CR1083">
        <f t="shared" si="970"/>
        <v>161.38999999999999</v>
      </c>
      <c r="CS1083">
        <f t="shared" si="971"/>
        <v>14.12</v>
      </c>
      <c r="CT1083">
        <f t="shared" si="972"/>
        <v>975.51</v>
      </c>
      <c r="CU1083">
        <f t="shared" si="973"/>
        <v>0</v>
      </c>
      <c r="CV1083">
        <f t="shared" si="974"/>
        <v>111.61439999999999</v>
      </c>
      <c r="CW1083">
        <f t="shared" si="975"/>
        <v>1.1399999999999999</v>
      </c>
      <c r="CX1083">
        <f t="shared" si="976"/>
        <v>0</v>
      </c>
      <c r="CY1083">
        <f t="shared" si="977"/>
        <v>177.53700000000001</v>
      </c>
      <c r="CZ1083">
        <f t="shared" si="978"/>
        <v>109.60979999999999</v>
      </c>
      <c r="DC1083" t="s">
        <v>3</v>
      </c>
      <c r="DD1083" t="s">
        <v>3</v>
      </c>
      <c r="DE1083" t="s">
        <v>21</v>
      </c>
      <c r="DF1083" t="s">
        <v>21</v>
      </c>
      <c r="DG1083" t="s">
        <v>22</v>
      </c>
      <c r="DH1083" t="s">
        <v>3</v>
      </c>
      <c r="DI1083" t="s">
        <v>22</v>
      </c>
      <c r="DJ1083" t="s">
        <v>21</v>
      </c>
      <c r="DK1083" t="s">
        <v>3</v>
      </c>
      <c r="DL1083" t="s">
        <v>3</v>
      </c>
      <c r="DM1083" t="s">
        <v>3</v>
      </c>
      <c r="DN1083">
        <v>0</v>
      </c>
      <c r="DO1083">
        <v>0</v>
      </c>
      <c r="DP1083">
        <v>1</v>
      </c>
      <c r="DQ1083">
        <v>1</v>
      </c>
      <c r="DU1083">
        <v>1005</v>
      </c>
      <c r="DV1083" t="s">
        <v>433</v>
      </c>
      <c r="DW1083" t="s">
        <v>433</v>
      </c>
      <c r="DX1083">
        <v>100</v>
      </c>
      <c r="EE1083">
        <v>31102217</v>
      </c>
      <c r="EF1083">
        <v>2</v>
      </c>
      <c r="EG1083" t="s">
        <v>23</v>
      </c>
      <c r="EH1083">
        <v>0</v>
      </c>
      <c r="EI1083" t="s">
        <v>3</v>
      </c>
      <c r="EJ1083">
        <v>1</v>
      </c>
      <c r="EK1083">
        <v>20001</v>
      </c>
      <c r="EL1083" t="s">
        <v>24</v>
      </c>
      <c r="EM1083" t="s">
        <v>25</v>
      </c>
      <c r="EO1083" t="s">
        <v>26</v>
      </c>
      <c r="EQ1083">
        <v>0</v>
      </c>
      <c r="ER1083">
        <v>1392.24</v>
      </c>
      <c r="ES1083">
        <v>577.76</v>
      </c>
      <c r="ET1083">
        <v>107.59</v>
      </c>
      <c r="EU1083">
        <v>9.41</v>
      </c>
      <c r="EV1083">
        <v>706.89</v>
      </c>
      <c r="EW1083">
        <v>80.88</v>
      </c>
      <c r="EX1083">
        <v>0.76</v>
      </c>
      <c r="EY1083">
        <v>0</v>
      </c>
      <c r="FQ1083">
        <v>0</v>
      </c>
      <c r="FR1083">
        <f t="shared" si="979"/>
        <v>0</v>
      </c>
      <c r="FS1083">
        <v>0</v>
      </c>
      <c r="FT1083" t="s">
        <v>27</v>
      </c>
      <c r="FU1083" t="s">
        <v>28</v>
      </c>
      <c r="FX1083">
        <v>115.2</v>
      </c>
      <c r="FY1083">
        <v>70.55</v>
      </c>
      <c r="GA1083" t="s">
        <v>3</v>
      </c>
      <c r="GD1083">
        <v>1</v>
      </c>
      <c r="GF1083">
        <v>1852176229</v>
      </c>
      <c r="GG1083">
        <v>2</v>
      </c>
      <c r="GH1083">
        <v>1</v>
      </c>
      <c r="GI1083">
        <v>-2</v>
      </c>
      <c r="GJ1083">
        <v>0</v>
      </c>
      <c r="GK1083">
        <v>0</v>
      </c>
      <c r="GL1083">
        <f t="shared" si="980"/>
        <v>0</v>
      </c>
      <c r="GM1083">
        <f t="shared" si="981"/>
        <v>554.64</v>
      </c>
      <c r="GN1083">
        <f t="shared" si="982"/>
        <v>554.64</v>
      </c>
      <c r="GO1083">
        <f t="shared" si="983"/>
        <v>0</v>
      </c>
      <c r="GP1083">
        <f t="shared" si="984"/>
        <v>0</v>
      </c>
      <c r="GR1083">
        <v>0</v>
      </c>
      <c r="GS1083">
        <v>3</v>
      </c>
      <c r="GT1083">
        <v>0</v>
      </c>
      <c r="GU1083" t="s">
        <v>3</v>
      </c>
      <c r="GV1083">
        <f t="shared" si="985"/>
        <v>0</v>
      </c>
      <c r="GW1083">
        <v>1</v>
      </c>
      <c r="GX1083">
        <f t="shared" si="986"/>
        <v>0</v>
      </c>
      <c r="HA1083">
        <v>0</v>
      </c>
      <c r="HB1083">
        <v>0</v>
      </c>
      <c r="HC1083">
        <f t="shared" si="987"/>
        <v>0</v>
      </c>
      <c r="IK1083">
        <v>0</v>
      </c>
    </row>
    <row r="1084" spans="1:255">
      <c r="A1084" s="2">
        <v>17</v>
      </c>
      <c r="B1084" s="2">
        <v>1</v>
      </c>
      <c r="C1084" s="2"/>
      <c r="D1084" s="2"/>
      <c r="E1084" s="2" t="s">
        <v>524</v>
      </c>
      <c r="F1084" s="2" t="s">
        <v>478</v>
      </c>
      <c r="G1084" s="2" t="s">
        <v>479</v>
      </c>
      <c r="H1084" s="2" t="s">
        <v>47</v>
      </c>
      <c r="I1084" s="2">
        <v>15.6</v>
      </c>
      <c r="J1084" s="2">
        <v>0</v>
      </c>
      <c r="K1084" s="2"/>
      <c r="L1084" s="2"/>
      <c r="M1084" s="2"/>
      <c r="N1084" s="2"/>
      <c r="O1084" s="2">
        <f t="shared" si="953"/>
        <v>2671.5</v>
      </c>
      <c r="P1084" s="2">
        <f t="shared" si="954"/>
        <v>2671.5</v>
      </c>
      <c r="Q1084" s="2">
        <f t="shared" si="955"/>
        <v>0</v>
      </c>
      <c r="R1084" s="2">
        <f t="shared" si="956"/>
        <v>0</v>
      </c>
      <c r="S1084" s="2">
        <f t="shared" si="957"/>
        <v>0</v>
      </c>
      <c r="T1084" s="2">
        <f t="shared" si="958"/>
        <v>0</v>
      </c>
      <c r="U1084" s="2">
        <f t="shared" si="959"/>
        <v>0</v>
      </c>
      <c r="V1084" s="2">
        <f t="shared" si="960"/>
        <v>0</v>
      </c>
      <c r="W1084" s="2">
        <f t="shared" si="961"/>
        <v>0</v>
      </c>
      <c r="X1084" s="2">
        <f t="shared" si="962"/>
        <v>0</v>
      </c>
      <c r="Y1084" s="2">
        <f t="shared" si="963"/>
        <v>0</v>
      </c>
      <c r="Z1084" s="2"/>
      <c r="AA1084" s="2">
        <v>33304975</v>
      </c>
      <c r="AB1084" s="2">
        <f t="shared" si="964"/>
        <v>171.25</v>
      </c>
      <c r="AC1084" s="2">
        <f t="shared" si="965"/>
        <v>171.25</v>
      </c>
      <c r="AD1084" s="2">
        <f>ROUND((((ET1084)-(EU1084))+AE1084),2)</f>
        <v>0</v>
      </c>
      <c r="AE1084" s="2">
        <f>ROUND((EU1084),2)</f>
        <v>0</v>
      </c>
      <c r="AF1084" s="2">
        <f>ROUND((EV1084),2)</f>
        <v>0</v>
      </c>
      <c r="AG1084" s="2">
        <f t="shared" si="966"/>
        <v>0</v>
      </c>
      <c r="AH1084" s="2">
        <f>(EW1084)</f>
        <v>0</v>
      </c>
      <c r="AI1084" s="2">
        <f>(EX1084)</f>
        <v>0</v>
      </c>
      <c r="AJ1084" s="2">
        <f t="shared" si="967"/>
        <v>0</v>
      </c>
      <c r="AK1084" s="2">
        <v>171.25</v>
      </c>
      <c r="AL1084" s="2">
        <v>171.25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1</v>
      </c>
      <c r="AW1084" s="2">
        <v>1</v>
      </c>
      <c r="AX1084" s="2"/>
      <c r="AY1084" s="2"/>
      <c r="AZ1084" s="2">
        <v>1</v>
      </c>
      <c r="BA1084" s="2">
        <v>1</v>
      </c>
      <c r="BB1084" s="2">
        <v>1</v>
      </c>
      <c r="BC1084" s="2">
        <v>1</v>
      </c>
      <c r="BD1084" s="2" t="s">
        <v>3</v>
      </c>
      <c r="BE1084" s="2" t="s">
        <v>3</v>
      </c>
      <c r="BF1084" s="2" t="s">
        <v>3</v>
      </c>
      <c r="BG1084" s="2" t="s">
        <v>3</v>
      </c>
      <c r="BH1084" s="2">
        <v>3</v>
      </c>
      <c r="BI1084" s="2">
        <v>1</v>
      </c>
      <c r="BJ1084" s="2" t="s">
        <v>480</v>
      </c>
      <c r="BK1084" s="2"/>
      <c r="BL1084" s="2"/>
      <c r="BM1084" s="2">
        <v>500001</v>
      </c>
      <c r="BN1084" s="2">
        <v>0</v>
      </c>
      <c r="BO1084" s="2" t="s">
        <v>3</v>
      </c>
      <c r="BP1084" s="2">
        <v>0</v>
      </c>
      <c r="BQ1084" s="2">
        <v>8</v>
      </c>
      <c r="BR1084" s="2">
        <v>0</v>
      </c>
      <c r="BS1084" s="2">
        <v>1</v>
      </c>
      <c r="BT1084" s="2">
        <v>1</v>
      </c>
      <c r="BU1084" s="2">
        <v>1</v>
      </c>
      <c r="BV1084" s="2">
        <v>1</v>
      </c>
      <c r="BW1084" s="2">
        <v>1</v>
      </c>
      <c r="BX1084" s="2">
        <v>1</v>
      </c>
      <c r="BY1084" s="2" t="s">
        <v>3</v>
      </c>
      <c r="BZ1084" s="2">
        <v>0</v>
      </c>
      <c r="CA1084" s="2">
        <v>0</v>
      </c>
      <c r="CB1084" s="2"/>
      <c r="CC1084" s="2"/>
      <c r="CD1084" s="2"/>
      <c r="CE1084" s="2">
        <v>0</v>
      </c>
      <c r="CF1084" s="2">
        <v>0</v>
      </c>
      <c r="CG1084" s="2">
        <v>0</v>
      </c>
      <c r="CH1084" s="2"/>
      <c r="CI1084" s="2"/>
      <c r="CJ1084" s="2"/>
      <c r="CK1084" s="2"/>
      <c r="CL1084" s="2"/>
      <c r="CM1084" s="2">
        <v>0</v>
      </c>
      <c r="CN1084" s="2" t="s">
        <v>3</v>
      </c>
      <c r="CO1084" s="2">
        <v>0</v>
      </c>
      <c r="CP1084" s="2">
        <f t="shared" si="968"/>
        <v>2671.5</v>
      </c>
      <c r="CQ1084" s="2">
        <f t="shared" si="969"/>
        <v>171.25</v>
      </c>
      <c r="CR1084" s="2">
        <f t="shared" si="970"/>
        <v>0</v>
      </c>
      <c r="CS1084" s="2">
        <f t="shared" si="971"/>
        <v>0</v>
      </c>
      <c r="CT1084" s="2">
        <f t="shared" si="972"/>
        <v>0</v>
      </c>
      <c r="CU1084" s="2">
        <f t="shared" si="973"/>
        <v>0</v>
      </c>
      <c r="CV1084" s="2">
        <f t="shared" si="974"/>
        <v>0</v>
      </c>
      <c r="CW1084" s="2">
        <f t="shared" si="975"/>
        <v>0</v>
      </c>
      <c r="CX1084" s="2">
        <f t="shared" si="976"/>
        <v>0</v>
      </c>
      <c r="CY1084" s="2">
        <f t="shared" si="977"/>
        <v>0</v>
      </c>
      <c r="CZ1084" s="2">
        <f t="shared" si="978"/>
        <v>0</v>
      </c>
      <c r="DA1084" s="2"/>
      <c r="DB1084" s="2"/>
      <c r="DC1084" s="2" t="s">
        <v>3</v>
      </c>
      <c r="DD1084" s="2" t="s">
        <v>3</v>
      </c>
      <c r="DE1084" s="2" t="s">
        <v>3</v>
      </c>
      <c r="DF1084" s="2" t="s">
        <v>3</v>
      </c>
      <c r="DG1084" s="2" t="s">
        <v>3</v>
      </c>
      <c r="DH1084" s="2" t="s">
        <v>3</v>
      </c>
      <c r="DI1084" s="2" t="s">
        <v>3</v>
      </c>
      <c r="DJ1084" s="2" t="s">
        <v>3</v>
      </c>
      <c r="DK1084" s="2" t="s">
        <v>3</v>
      </c>
      <c r="DL1084" s="2" t="s">
        <v>3</v>
      </c>
      <c r="DM1084" s="2" t="s">
        <v>3</v>
      </c>
      <c r="DN1084" s="2">
        <v>0</v>
      </c>
      <c r="DO1084" s="2">
        <v>0</v>
      </c>
      <c r="DP1084" s="2">
        <v>1</v>
      </c>
      <c r="DQ1084" s="2">
        <v>1</v>
      </c>
      <c r="DR1084" s="2"/>
      <c r="DS1084" s="2"/>
      <c r="DT1084" s="2"/>
      <c r="DU1084" s="2">
        <v>1005</v>
      </c>
      <c r="DV1084" s="2" t="s">
        <v>47</v>
      </c>
      <c r="DW1084" s="2" t="s">
        <v>47</v>
      </c>
      <c r="DX1084" s="2">
        <v>1</v>
      </c>
      <c r="DY1084" s="2"/>
      <c r="DZ1084" s="2"/>
      <c r="EA1084" s="2"/>
      <c r="EB1084" s="2"/>
      <c r="EC1084" s="2"/>
      <c r="ED1084" s="2"/>
      <c r="EE1084" s="2">
        <v>31102119</v>
      </c>
      <c r="EF1084" s="2">
        <v>8</v>
      </c>
      <c r="EG1084" s="2" t="s">
        <v>34</v>
      </c>
      <c r="EH1084" s="2">
        <v>0</v>
      </c>
      <c r="EI1084" s="2" t="s">
        <v>3</v>
      </c>
      <c r="EJ1084" s="2">
        <v>1</v>
      </c>
      <c r="EK1084" s="2">
        <v>500001</v>
      </c>
      <c r="EL1084" s="2" t="s">
        <v>35</v>
      </c>
      <c r="EM1084" s="2" t="s">
        <v>36</v>
      </c>
      <c r="EN1084" s="2"/>
      <c r="EO1084" s="2" t="s">
        <v>3</v>
      </c>
      <c r="EP1084" s="2"/>
      <c r="EQ1084" s="2">
        <v>0</v>
      </c>
      <c r="ER1084" s="2">
        <v>171.25</v>
      </c>
      <c r="ES1084" s="2">
        <v>171.25</v>
      </c>
      <c r="ET1084" s="2">
        <v>0</v>
      </c>
      <c r="EU1084" s="2">
        <v>0</v>
      </c>
      <c r="EV1084" s="2">
        <v>0</v>
      </c>
      <c r="EW1084" s="2">
        <v>0</v>
      </c>
      <c r="EX1084" s="2">
        <v>0</v>
      </c>
      <c r="EY1084" s="2">
        <v>0</v>
      </c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>
        <v>0</v>
      </c>
      <c r="FR1084" s="2">
        <f t="shared" si="979"/>
        <v>0</v>
      </c>
      <c r="FS1084" s="2">
        <v>0</v>
      </c>
      <c r="FT1084" s="2"/>
      <c r="FU1084" s="2"/>
      <c r="FV1084" s="2"/>
      <c r="FW1084" s="2"/>
      <c r="FX1084" s="2">
        <v>0</v>
      </c>
      <c r="FY1084" s="2">
        <v>0</v>
      </c>
      <c r="FZ1084" s="2"/>
      <c r="GA1084" s="2" t="s">
        <v>3</v>
      </c>
      <c r="GB1084" s="2"/>
      <c r="GC1084" s="2"/>
      <c r="GD1084" s="2">
        <v>1</v>
      </c>
      <c r="GE1084" s="2"/>
      <c r="GF1084" s="2">
        <v>1920270359</v>
      </c>
      <c r="GG1084" s="2">
        <v>2</v>
      </c>
      <c r="GH1084" s="2">
        <v>1</v>
      </c>
      <c r="GI1084" s="2">
        <v>-2</v>
      </c>
      <c r="GJ1084" s="2">
        <v>0</v>
      </c>
      <c r="GK1084" s="2">
        <v>0</v>
      </c>
      <c r="GL1084" s="2">
        <f t="shared" si="980"/>
        <v>0</v>
      </c>
      <c r="GM1084" s="2">
        <f t="shared" si="981"/>
        <v>2671.5</v>
      </c>
      <c r="GN1084" s="2">
        <f t="shared" si="982"/>
        <v>2671.5</v>
      </c>
      <c r="GO1084" s="2">
        <f t="shared" si="983"/>
        <v>0</v>
      </c>
      <c r="GP1084" s="2">
        <f t="shared" si="984"/>
        <v>0</v>
      </c>
      <c r="GQ1084" s="2"/>
      <c r="GR1084" s="2">
        <v>0</v>
      </c>
      <c r="GS1084" s="2">
        <v>3</v>
      </c>
      <c r="GT1084" s="2">
        <v>0</v>
      </c>
      <c r="GU1084" s="2" t="s">
        <v>3</v>
      </c>
      <c r="GV1084" s="2">
        <f t="shared" si="985"/>
        <v>0</v>
      </c>
      <c r="GW1084" s="2">
        <v>1</v>
      </c>
      <c r="GX1084" s="2">
        <f t="shared" si="986"/>
        <v>0</v>
      </c>
      <c r="GY1084" s="2"/>
      <c r="GZ1084" s="2"/>
      <c r="HA1084" s="2">
        <v>0</v>
      </c>
      <c r="HB1084" s="2">
        <v>0</v>
      </c>
      <c r="HC1084" s="2">
        <f t="shared" si="987"/>
        <v>0</v>
      </c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>
        <v>0</v>
      </c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</row>
    <row r="1085" spans="1:255">
      <c r="A1085">
        <v>17</v>
      </c>
      <c r="B1085">
        <v>1</v>
      </c>
      <c r="E1085" t="s">
        <v>524</v>
      </c>
      <c r="F1085" t="s">
        <v>478</v>
      </c>
      <c r="G1085" t="s">
        <v>479</v>
      </c>
      <c r="H1085" t="s">
        <v>47</v>
      </c>
      <c r="I1085">
        <v>15.6</v>
      </c>
      <c r="J1085">
        <v>0</v>
      </c>
      <c r="O1085">
        <f t="shared" si="953"/>
        <v>2671.5</v>
      </c>
      <c r="P1085">
        <f t="shared" si="954"/>
        <v>2671.5</v>
      </c>
      <c r="Q1085">
        <f t="shared" si="955"/>
        <v>0</v>
      </c>
      <c r="R1085">
        <f t="shared" si="956"/>
        <v>0</v>
      </c>
      <c r="S1085">
        <f t="shared" si="957"/>
        <v>0</v>
      </c>
      <c r="T1085">
        <f t="shared" si="958"/>
        <v>0</v>
      </c>
      <c r="U1085">
        <f t="shared" si="959"/>
        <v>0</v>
      </c>
      <c r="V1085">
        <f t="shared" si="960"/>
        <v>0</v>
      </c>
      <c r="W1085">
        <f t="shared" si="961"/>
        <v>0</v>
      </c>
      <c r="X1085">
        <f t="shared" si="962"/>
        <v>0</v>
      </c>
      <c r="Y1085">
        <f t="shared" si="963"/>
        <v>0</v>
      </c>
      <c r="AA1085">
        <v>33304960</v>
      </c>
      <c r="AB1085">
        <f t="shared" si="964"/>
        <v>171.25</v>
      </c>
      <c r="AC1085">
        <f t="shared" si="965"/>
        <v>171.25</v>
      </c>
      <c r="AD1085">
        <f>ROUND((((ET1085)-(EU1085))+AE1085),2)</f>
        <v>0</v>
      </c>
      <c r="AE1085">
        <f>ROUND((EU1085),2)</f>
        <v>0</v>
      </c>
      <c r="AF1085">
        <f>ROUND((EV1085),2)</f>
        <v>0</v>
      </c>
      <c r="AG1085">
        <f t="shared" si="966"/>
        <v>0</v>
      </c>
      <c r="AH1085">
        <f>(EW1085)</f>
        <v>0</v>
      </c>
      <c r="AI1085">
        <f>(EX1085)</f>
        <v>0</v>
      </c>
      <c r="AJ1085">
        <f t="shared" si="967"/>
        <v>0</v>
      </c>
      <c r="AK1085">
        <v>171.25</v>
      </c>
      <c r="AL1085">
        <v>171.25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1</v>
      </c>
      <c r="AW1085">
        <v>1</v>
      </c>
      <c r="AZ1085">
        <v>1</v>
      </c>
      <c r="BA1085">
        <v>1</v>
      </c>
      <c r="BB1085">
        <v>1</v>
      </c>
      <c r="BC1085">
        <v>1</v>
      </c>
      <c r="BD1085" t="s">
        <v>3</v>
      </c>
      <c r="BE1085" t="s">
        <v>3</v>
      </c>
      <c r="BF1085" t="s">
        <v>3</v>
      </c>
      <c r="BG1085" t="s">
        <v>3</v>
      </c>
      <c r="BH1085">
        <v>3</v>
      </c>
      <c r="BI1085">
        <v>1</v>
      </c>
      <c r="BJ1085" t="s">
        <v>480</v>
      </c>
      <c r="BM1085">
        <v>500001</v>
      </c>
      <c r="BN1085">
        <v>0</v>
      </c>
      <c r="BO1085" t="s">
        <v>3</v>
      </c>
      <c r="BP1085">
        <v>0</v>
      </c>
      <c r="BQ1085">
        <v>8</v>
      </c>
      <c r="BR1085">
        <v>0</v>
      </c>
      <c r="BS1085">
        <v>1</v>
      </c>
      <c r="BT1085">
        <v>1</v>
      </c>
      <c r="BU1085">
        <v>1</v>
      </c>
      <c r="BV1085">
        <v>1</v>
      </c>
      <c r="BW1085">
        <v>1</v>
      </c>
      <c r="BX1085">
        <v>1</v>
      </c>
      <c r="BY1085" t="s">
        <v>3</v>
      </c>
      <c r="BZ1085">
        <v>0</v>
      </c>
      <c r="CA1085">
        <v>0</v>
      </c>
      <c r="CE1085">
        <v>0</v>
      </c>
      <c r="CF1085">
        <v>0</v>
      </c>
      <c r="CG1085">
        <v>0</v>
      </c>
      <c r="CM1085">
        <v>0</v>
      </c>
      <c r="CN1085" t="s">
        <v>3</v>
      </c>
      <c r="CO1085">
        <v>0</v>
      </c>
      <c r="CP1085">
        <f t="shared" si="968"/>
        <v>2671.5</v>
      </c>
      <c r="CQ1085">
        <f t="shared" si="969"/>
        <v>171.25</v>
      </c>
      <c r="CR1085">
        <f t="shared" si="970"/>
        <v>0</v>
      </c>
      <c r="CS1085">
        <f t="shared" si="971"/>
        <v>0</v>
      </c>
      <c r="CT1085">
        <f t="shared" si="972"/>
        <v>0</v>
      </c>
      <c r="CU1085">
        <f t="shared" si="973"/>
        <v>0</v>
      </c>
      <c r="CV1085">
        <f t="shared" si="974"/>
        <v>0</v>
      </c>
      <c r="CW1085">
        <f t="shared" si="975"/>
        <v>0</v>
      </c>
      <c r="CX1085">
        <f t="shared" si="976"/>
        <v>0</v>
      </c>
      <c r="CY1085">
        <f t="shared" si="977"/>
        <v>0</v>
      </c>
      <c r="CZ1085">
        <f t="shared" si="978"/>
        <v>0</v>
      </c>
      <c r="DC1085" t="s">
        <v>3</v>
      </c>
      <c r="DD1085" t="s">
        <v>3</v>
      </c>
      <c r="DE1085" t="s">
        <v>3</v>
      </c>
      <c r="DF1085" t="s">
        <v>3</v>
      </c>
      <c r="DG1085" t="s">
        <v>3</v>
      </c>
      <c r="DH1085" t="s">
        <v>3</v>
      </c>
      <c r="DI1085" t="s">
        <v>3</v>
      </c>
      <c r="DJ1085" t="s">
        <v>3</v>
      </c>
      <c r="DK1085" t="s">
        <v>3</v>
      </c>
      <c r="DL1085" t="s">
        <v>3</v>
      </c>
      <c r="DM1085" t="s">
        <v>3</v>
      </c>
      <c r="DN1085">
        <v>0</v>
      </c>
      <c r="DO1085">
        <v>0</v>
      </c>
      <c r="DP1085">
        <v>1</v>
      </c>
      <c r="DQ1085">
        <v>1</v>
      </c>
      <c r="DU1085">
        <v>1005</v>
      </c>
      <c r="DV1085" t="s">
        <v>47</v>
      </c>
      <c r="DW1085" t="s">
        <v>47</v>
      </c>
      <c r="DX1085">
        <v>1</v>
      </c>
      <c r="EE1085">
        <v>31102119</v>
      </c>
      <c r="EF1085">
        <v>8</v>
      </c>
      <c r="EG1085" t="s">
        <v>34</v>
      </c>
      <c r="EH1085">
        <v>0</v>
      </c>
      <c r="EI1085" t="s">
        <v>3</v>
      </c>
      <c r="EJ1085">
        <v>1</v>
      </c>
      <c r="EK1085">
        <v>500001</v>
      </c>
      <c r="EL1085" t="s">
        <v>35</v>
      </c>
      <c r="EM1085" t="s">
        <v>36</v>
      </c>
      <c r="EO1085" t="s">
        <v>3</v>
      </c>
      <c r="EQ1085">
        <v>0</v>
      </c>
      <c r="ER1085">
        <v>171.25</v>
      </c>
      <c r="ES1085">
        <v>171.25</v>
      </c>
      <c r="ET1085">
        <v>0</v>
      </c>
      <c r="EU1085">
        <v>0</v>
      </c>
      <c r="EV1085">
        <v>0</v>
      </c>
      <c r="EW1085">
        <v>0</v>
      </c>
      <c r="EX1085">
        <v>0</v>
      </c>
      <c r="EY1085">
        <v>0</v>
      </c>
      <c r="FQ1085">
        <v>0</v>
      </c>
      <c r="FR1085">
        <f t="shared" si="979"/>
        <v>0</v>
      </c>
      <c r="FS1085">
        <v>0</v>
      </c>
      <c r="FX1085">
        <v>0</v>
      </c>
      <c r="FY1085">
        <v>0</v>
      </c>
      <c r="GA1085" t="s">
        <v>3</v>
      </c>
      <c r="GD1085">
        <v>1</v>
      </c>
      <c r="GF1085">
        <v>1920270359</v>
      </c>
      <c r="GG1085">
        <v>2</v>
      </c>
      <c r="GH1085">
        <v>1</v>
      </c>
      <c r="GI1085">
        <v>-2</v>
      </c>
      <c r="GJ1085">
        <v>0</v>
      </c>
      <c r="GK1085">
        <v>0</v>
      </c>
      <c r="GL1085">
        <f t="shared" si="980"/>
        <v>0</v>
      </c>
      <c r="GM1085">
        <f t="shared" si="981"/>
        <v>2671.5</v>
      </c>
      <c r="GN1085">
        <f t="shared" si="982"/>
        <v>2671.5</v>
      </c>
      <c r="GO1085">
        <f t="shared" si="983"/>
        <v>0</v>
      </c>
      <c r="GP1085">
        <f t="shared" si="984"/>
        <v>0</v>
      </c>
      <c r="GR1085">
        <v>0</v>
      </c>
      <c r="GS1085">
        <v>3</v>
      </c>
      <c r="GT1085">
        <v>0</v>
      </c>
      <c r="GU1085" t="s">
        <v>3</v>
      </c>
      <c r="GV1085">
        <f t="shared" si="985"/>
        <v>0</v>
      </c>
      <c r="GW1085">
        <v>1</v>
      </c>
      <c r="GX1085">
        <f t="shared" si="986"/>
        <v>0</v>
      </c>
      <c r="HA1085">
        <v>0</v>
      </c>
      <c r="HB1085">
        <v>0</v>
      </c>
      <c r="HC1085">
        <f t="shared" si="987"/>
        <v>0</v>
      </c>
      <c r="IK1085">
        <v>0</v>
      </c>
    </row>
    <row r="1086" spans="1:255">
      <c r="A1086" s="2">
        <v>17</v>
      </c>
      <c r="B1086" s="2">
        <v>1</v>
      </c>
      <c r="C1086" s="2">
        <f>ROW(SmtRes!A1105)</f>
        <v>1105</v>
      </c>
      <c r="D1086" s="2">
        <f>ROW(EtalonRes!A1328)</f>
        <v>1328</v>
      </c>
      <c r="E1086" s="2" t="s">
        <v>525</v>
      </c>
      <c r="F1086" s="2" t="s">
        <v>450</v>
      </c>
      <c r="G1086" s="2" t="s">
        <v>451</v>
      </c>
      <c r="H1086" s="2" t="s">
        <v>433</v>
      </c>
      <c r="I1086" s="2">
        <f>ROUND((3.14*0.8*2)/100,9)</f>
        <v>5.024E-2</v>
      </c>
      <c r="J1086" s="2">
        <v>0</v>
      </c>
      <c r="K1086" s="2"/>
      <c r="L1086" s="2"/>
      <c r="M1086" s="2"/>
      <c r="N1086" s="2"/>
      <c r="O1086" s="2">
        <f t="shared" si="953"/>
        <v>85.67</v>
      </c>
      <c r="P1086" s="2">
        <f t="shared" si="954"/>
        <v>29.03</v>
      </c>
      <c r="Q1086" s="2">
        <f t="shared" si="955"/>
        <v>7.63</v>
      </c>
      <c r="R1086" s="2">
        <f t="shared" si="956"/>
        <v>0.64</v>
      </c>
      <c r="S1086" s="2">
        <f t="shared" si="957"/>
        <v>49.01</v>
      </c>
      <c r="T1086" s="2">
        <f t="shared" si="958"/>
        <v>0</v>
      </c>
      <c r="U1086" s="2">
        <f t="shared" si="959"/>
        <v>5.6075074559999996</v>
      </c>
      <c r="V1086" s="2">
        <f t="shared" si="960"/>
        <v>5.1998399999999993E-2</v>
      </c>
      <c r="W1086" s="2">
        <f t="shared" si="961"/>
        <v>0</v>
      </c>
      <c r="X1086" s="2">
        <f t="shared" si="962"/>
        <v>57.1</v>
      </c>
      <c r="Y1086" s="2">
        <f t="shared" si="963"/>
        <v>35.25</v>
      </c>
      <c r="Z1086" s="2"/>
      <c r="AA1086" s="2">
        <v>33304975</v>
      </c>
      <c r="AB1086" s="2">
        <f t="shared" si="964"/>
        <v>1705.18</v>
      </c>
      <c r="AC1086" s="2">
        <f t="shared" si="965"/>
        <v>577.76</v>
      </c>
      <c r="AD1086" s="2">
        <f>ROUND((((((ET1086*1.2)*1.25))-(((EU1086*1.2)*1.25)))+AE1086),2)</f>
        <v>151.91</v>
      </c>
      <c r="AE1086" s="2">
        <f>ROUND((((EU1086*1.2)*1.25)),2)</f>
        <v>12.81</v>
      </c>
      <c r="AF1086" s="2">
        <f>ROUND((((EV1086*1.2)*1.15)),2)</f>
        <v>975.51</v>
      </c>
      <c r="AG1086" s="2">
        <f t="shared" si="966"/>
        <v>0</v>
      </c>
      <c r="AH1086" s="2">
        <f>(((EW1086*1.2)*1.15))</f>
        <v>111.61439999999999</v>
      </c>
      <c r="AI1086" s="2">
        <f>(((EX1086*1.2)*1.25))</f>
        <v>1.0349999999999999</v>
      </c>
      <c r="AJ1086" s="2">
        <f t="shared" si="967"/>
        <v>0</v>
      </c>
      <c r="AK1086" s="2">
        <v>1385.92</v>
      </c>
      <c r="AL1086" s="2">
        <v>577.76</v>
      </c>
      <c r="AM1086" s="2">
        <v>101.27</v>
      </c>
      <c r="AN1086" s="2">
        <v>8.5399999999999991</v>
      </c>
      <c r="AO1086" s="2">
        <v>706.89</v>
      </c>
      <c r="AP1086" s="2">
        <v>0</v>
      </c>
      <c r="AQ1086" s="2">
        <v>80.88</v>
      </c>
      <c r="AR1086" s="2">
        <v>0.69</v>
      </c>
      <c r="AS1086" s="2">
        <v>0</v>
      </c>
      <c r="AT1086" s="2">
        <v>115</v>
      </c>
      <c r="AU1086" s="2">
        <v>71</v>
      </c>
      <c r="AV1086" s="2">
        <v>1</v>
      </c>
      <c r="AW1086" s="2">
        <v>1</v>
      </c>
      <c r="AX1086" s="2"/>
      <c r="AY1086" s="2"/>
      <c r="AZ1086" s="2">
        <v>1</v>
      </c>
      <c r="BA1086" s="2">
        <v>1</v>
      </c>
      <c r="BB1086" s="2">
        <v>1</v>
      </c>
      <c r="BC1086" s="2">
        <v>1</v>
      </c>
      <c r="BD1086" s="2" t="s">
        <v>3</v>
      </c>
      <c r="BE1086" s="2" t="s">
        <v>3</v>
      </c>
      <c r="BF1086" s="2" t="s">
        <v>3</v>
      </c>
      <c r="BG1086" s="2" t="s">
        <v>3</v>
      </c>
      <c r="BH1086" s="2">
        <v>0</v>
      </c>
      <c r="BI1086" s="2">
        <v>1</v>
      </c>
      <c r="BJ1086" s="2" t="s">
        <v>452</v>
      </c>
      <c r="BK1086" s="2"/>
      <c r="BL1086" s="2"/>
      <c r="BM1086" s="2">
        <v>20001</v>
      </c>
      <c r="BN1086" s="2">
        <v>0</v>
      </c>
      <c r="BO1086" s="2" t="s">
        <v>3</v>
      </c>
      <c r="BP1086" s="2">
        <v>0</v>
      </c>
      <c r="BQ1086" s="2">
        <v>2</v>
      </c>
      <c r="BR1086" s="2">
        <v>0</v>
      </c>
      <c r="BS1086" s="2">
        <v>1</v>
      </c>
      <c r="BT1086" s="2">
        <v>1</v>
      </c>
      <c r="BU1086" s="2">
        <v>1</v>
      </c>
      <c r="BV1086" s="2">
        <v>1</v>
      </c>
      <c r="BW1086" s="2">
        <v>1</v>
      </c>
      <c r="BX1086" s="2">
        <v>1</v>
      </c>
      <c r="BY1086" s="2" t="s">
        <v>3</v>
      </c>
      <c r="BZ1086" s="2">
        <v>128</v>
      </c>
      <c r="CA1086" s="2">
        <v>83</v>
      </c>
      <c r="CB1086" s="2"/>
      <c r="CC1086" s="2"/>
      <c r="CD1086" s="2"/>
      <c r="CE1086" s="2">
        <v>0</v>
      </c>
      <c r="CF1086" s="2">
        <v>0</v>
      </c>
      <c r="CG1086" s="2">
        <v>0</v>
      </c>
      <c r="CH1086" s="2"/>
      <c r="CI1086" s="2"/>
      <c r="CJ1086" s="2"/>
      <c r="CK1086" s="2"/>
      <c r="CL1086" s="2"/>
      <c r="CM1086" s="2">
        <v>0</v>
      </c>
      <c r="CN1086" s="2" t="s">
        <v>954</v>
      </c>
      <c r="CO1086" s="2">
        <v>0</v>
      </c>
      <c r="CP1086" s="2">
        <f t="shared" si="968"/>
        <v>85.67</v>
      </c>
      <c r="CQ1086" s="2">
        <f t="shared" si="969"/>
        <v>577.76</v>
      </c>
      <c r="CR1086" s="2">
        <f t="shared" si="970"/>
        <v>151.91</v>
      </c>
      <c r="CS1086" s="2">
        <f t="shared" si="971"/>
        <v>12.81</v>
      </c>
      <c r="CT1086" s="2">
        <f t="shared" si="972"/>
        <v>975.51</v>
      </c>
      <c r="CU1086" s="2">
        <f t="shared" si="973"/>
        <v>0</v>
      </c>
      <c r="CV1086" s="2">
        <f t="shared" si="974"/>
        <v>111.61439999999999</v>
      </c>
      <c r="CW1086" s="2">
        <f t="shared" si="975"/>
        <v>1.0349999999999999</v>
      </c>
      <c r="CX1086" s="2">
        <f t="shared" si="976"/>
        <v>0</v>
      </c>
      <c r="CY1086" s="2">
        <f t="shared" si="977"/>
        <v>57.097499999999997</v>
      </c>
      <c r="CZ1086" s="2">
        <f t="shared" si="978"/>
        <v>35.2515</v>
      </c>
      <c r="DA1086" s="2"/>
      <c r="DB1086" s="2"/>
      <c r="DC1086" s="2" t="s">
        <v>3</v>
      </c>
      <c r="DD1086" s="2" t="s">
        <v>3</v>
      </c>
      <c r="DE1086" s="2" t="s">
        <v>21</v>
      </c>
      <c r="DF1086" s="2" t="s">
        <v>21</v>
      </c>
      <c r="DG1086" s="2" t="s">
        <v>22</v>
      </c>
      <c r="DH1086" s="2" t="s">
        <v>3</v>
      </c>
      <c r="DI1086" s="2" t="s">
        <v>22</v>
      </c>
      <c r="DJ1086" s="2" t="s">
        <v>21</v>
      </c>
      <c r="DK1086" s="2" t="s">
        <v>3</v>
      </c>
      <c r="DL1086" s="2" t="s">
        <v>3</v>
      </c>
      <c r="DM1086" s="2" t="s">
        <v>3</v>
      </c>
      <c r="DN1086" s="2">
        <v>0</v>
      </c>
      <c r="DO1086" s="2">
        <v>0</v>
      </c>
      <c r="DP1086" s="2">
        <v>1</v>
      </c>
      <c r="DQ1086" s="2">
        <v>1</v>
      </c>
      <c r="DR1086" s="2"/>
      <c r="DS1086" s="2"/>
      <c r="DT1086" s="2"/>
      <c r="DU1086" s="2">
        <v>1005</v>
      </c>
      <c r="DV1086" s="2" t="s">
        <v>433</v>
      </c>
      <c r="DW1086" s="2" t="s">
        <v>433</v>
      </c>
      <c r="DX1086" s="2">
        <v>100</v>
      </c>
      <c r="DY1086" s="2"/>
      <c r="DZ1086" s="2"/>
      <c r="EA1086" s="2"/>
      <c r="EB1086" s="2"/>
      <c r="EC1086" s="2"/>
      <c r="ED1086" s="2"/>
      <c r="EE1086" s="2">
        <v>31102217</v>
      </c>
      <c r="EF1086" s="2">
        <v>2</v>
      </c>
      <c r="EG1086" s="2" t="s">
        <v>23</v>
      </c>
      <c r="EH1086" s="2">
        <v>0</v>
      </c>
      <c r="EI1086" s="2" t="s">
        <v>3</v>
      </c>
      <c r="EJ1086" s="2">
        <v>1</v>
      </c>
      <c r="EK1086" s="2">
        <v>20001</v>
      </c>
      <c r="EL1086" s="2" t="s">
        <v>24</v>
      </c>
      <c r="EM1086" s="2" t="s">
        <v>25</v>
      </c>
      <c r="EN1086" s="2"/>
      <c r="EO1086" s="2" t="s">
        <v>26</v>
      </c>
      <c r="EP1086" s="2"/>
      <c r="EQ1086" s="2">
        <v>0</v>
      </c>
      <c r="ER1086" s="2">
        <v>1385.92</v>
      </c>
      <c r="ES1086" s="2">
        <v>577.76</v>
      </c>
      <c r="ET1086" s="2">
        <v>101.27</v>
      </c>
      <c r="EU1086" s="2">
        <v>8.5399999999999991</v>
      </c>
      <c r="EV1086" s="2">
        <v>706.89</v>
      </c>
      <c r="EW1086" s="2">
        <v>80.88</v>
      </c>
      <c r="EX1086" s="2">
        <v>0.69</v>
      </c>
      <c r="EY1086" s="2">
        <v>0</v>
      </c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>
        <v>0</v>
      </c>
      <c r="FR1086" s="2">
        <f t="shared" si="979"/>
        <v>0</v>
      </c>
      <c r="FS1086" s="2">
        <v>0</v>
      </c>
      <c r="FT1086" s="2" t="s">
        <v>27</v>
      </c>
      <c r="FU1086" s="2" t="s">
        <v>28</v>
      </c>
      <c r="FV1086" s="2"/>
      <c r="FW1086" s="2"/>
      <c r="FX1086" s="2">
        <v>115.2</v>
      </c>
      <c r="FY1086" s="2">
        <v>70.55</v>
      </c>
      <c r="FZ1086" s="2"/>
      <c r="GA1086" s="2" t="s">
        <v>3</v>
      </c>
      <c r="GB1086" s="2"/>
      <c r="GC1086" s="2"/>
      <c r="GD1086" s="2">
        <v>1</v>
      </c>
      <c r="GE1086" s="2"/>
      <c r="GF1086" s="2">
        <v>-71840125</v>
      </c>
      <c r="GG1086" s="2">
        <v>2</v>
      </c>
      <c r="GH1086" s="2">
        <v>1</v>
      </c>
      <c r="GI1086" s="2">
        <v>-2</v>
      </c>
      <c r="GJ1086" s="2">
        <v>0</v>
      </c>
      <c r="GK1086" s="2">
        <v>0</v>
      </c>
      <c r="GL1086" s="2">
        <f t="shared" si="980"/>
        <v>0</v>
      </c>
      <c r="GM1086" s="2">
        <f t="shared" si="981"/>
        <v>178.02</v>
      </c>
      <c r="GN1086" s="2">
        <f t="shared" si="982"/>
        <v>178.02</v>
      </c>
      <c r="GO1086" s="2">
        <f t="shared" si="983"/>
        <v>0</v>
      </c>
      <c r="GP1086" s="2">
        <f t="shared" si="984"/>
        <v>0</v>
      </c>
      <c r="GQ1086" s="2"/>
      <c r="GR1086" s="2">
        <v>0</v>
      </c>
      <c r="GS1086" s="2">
        <v>3</v>
      </c>
      <c r="GT1086" s="2">
        <v>0</v>
      </c>
      <c r="GU1086" s="2" t="s">
        <v>3</v>
      </c>
      <c r="GV1086" s="2">
        <f t="shared" si="985"/>
        <v>0</v>
      </c>
      <c r="GW1086" s="2">
        <v>1</v>
      </c>
      <c r="GX1086" s="2">
        <f t="shared" si="986"/>
        <v>0</v>
      </c>
      <c r="GY1086" s="2"/>
      <c r="GZ1086" s="2"/>
      <c r="HA1086" s="2">
        <v>0</v>
      </c>
      <c r="HB1086" s="2">
        <v>0</v>
      </c>
      <c r="HC1086" s="2">
        <f t="shared" si="987"/>
        <v>0</v>
      </c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>
        <v>0</v>
      </c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</row>
    <row r="1087" spans="1:255">
      <c r="A1087">
        <v>17</v>
      </c>
      <c r="B1087">
        <v>1</v>
      </c>
      <c r="C1087">
        <f>ROW(SmtRes!A1116)</f>
        <v>1116</v>
      </c>
      <c r="D1087">
        <f>ROW(EtalonRes!A1344)</f>
        <v>1344</v>
      </c>
      <c r="E1087" t="s">
        <v>525</v>
      </c>
      <c r="F1087" t="s">
        <v>450</v>
      </c>
      <c r="G1087" t="s">
        <v>451</v>
      </c>
      <c r="H1087" t="s">
        <v>433</v>
      </c>
      <c r="I1087">
        <f>ROUND((3.14*0.8*2)/100,9)</f>
        <v>5.024E-2</v>
      </c>
      <c r="J1087">
        <v>0</v>
      </c>
      <c r="O1087">
        <f t="shared" si="953"/>
        <v>85.67</v>
      </c>
      <c r="P1087">
        <f t="shared" si="954"/>
        <v>29.03</v>
      </c>
      <c r="Q1087">
        <f t="shared" si="955"/>
        <v>7.63</v>
      </c>
      <c r="R1087">
        <f t="shared" si="956"/>
        <v>0.64</v>
      </c>
      <c r="S1087">
        <f t="shared" si="957"/>
        <v>49.01</v>
      </c>
      <c r="T1087">
        <f t="shared" si="958"/>
        <v>0</v>
      </c>
      <c r="U1087">
        <f t="shared" si="959"/>
        <v>5.6075074559999996</v>
      </c>
      <c r="V1087">
        <f t="shared" si="960"/>
        <v>5.1998399999999993E-2</v>
      </c>
      <c r="W1087">
        <f t="shared" si="961"/>
        <v>0</v>
      </c>
      <c r="X1087">
        <f t="shared" si="962"/>
        <v>57.1</v>
      </c>
      <c r="Y1087">
        <f t="shared" si="963"/>
        <v>35.25</v>
      </c>
      <c r="AA1087">
        <v>33304960</v>
      </c>
      <c r="AB1087">
        <f t="shared" si="964"/>
        <v>1705.18</v>
      </c>
      <c r="AC1087">
        <f t="shared" si="965"/>
        <v>577.76</v>
      </c>
      <c r="AD1087">
        <f>ROUND((((((ET1087*1.2)*1.25))-(((EU1087*1.2)*1.25)))+AE1087),2)</f>
        <v>151.91</v>
      </c>
      <c r="AE1087">
        <f>ROUND((((EU1087*1.2)*1.25)),2)</f>
        <v>12.81</v>
      </c>
      <c r="AF1087">
        <f>ROUND((((EV1087*1.2)*1.15)),2)</f>
        <v>975.51</v>
      </c>
      <c r="AG1087">
        <f t="shared" si="966"/>
        <v>0</v>
      </c>
      <c r="AH1087">
        <f>(((EW1087*1.2)*1.15))</f>
        <v>111.61439999999999</v>
      </c>
      <c r="AI1087">
        <f>(((EX1087*1.2)*1.25))</f>
        <v>1.0349999999999999</v>
      </c>
      <c r="AJ1087">
        <f t="shared" si="967"/>
        <v>0</v>
      </c>
      <c r="AK1087">
        <v>1385.92</v>
      </c>
      <c r="AL1087">
        <v>577.76</v>
      </c>
      <c r="AM1087">
        <v>101.27</v>
      </c>
      <c r="AN1087">
        <v>8.5399999999999991</v>
      </c>
      <c r="AO1087">
        <v>706.89</v>
      </c>
      <c r="AP1087">
        <v>0</v>
      </c>
      <c r="AQ1087">
        <v>80.88</v>
      </c>
      <c r="AR1087">
        <v>0.69</v>
      </c>
      <c r="AS1087">
        <v>0</v>
      </c>
      <c r="AT1087">
        <v>115</v>
      </c>
      <c r="AU1087">
        <v>71</v>
      </c>
      <c r="AV1087">
        <v>1</v>
      </c>
      <c r="AW1087">
        <v>1</v>
      </c>
      <c r="AZ1087">
        <v>1</v>
      </c>
      <c r="BA1087">
        <v>1</v>
      </c>
      <c r="BB1087">
        <v>1</v>
      </c>
      <c r="BC1087">
        <v>1</v>
      </c>
      <c r="BD1087" t="s">
        <v>3</v>
      </c>
      <c r="BE1087" t="s">
        <v>3</v>
      </c>
      <c r="BF1087" t="s">
        <v>3</v>
      </c>
      <c r="BG1087" t="s">
        <v>3</v>
      </c>
      <c r="BH1087">
        <v>0</v>
      </c>
      <c r="BI1087">
        <v>1</v>
      </c>
      <c r="BJ1087" t="s">
        <v>452</v>
      </c>
      <c r="BM1087">
        <v>20001</v>
      </c>
      <c r="BN1087">
        <v>0</v>
      </c>
      <c r="BO1087" t="s">
        <v>3</v>
      </c>
      <c r="BP1087">
        <v>0</v>
      </c>
      <c r="BQ1087">
        <v>2</v>
      </c>
      <c r="BR1087">
        <v>0</v>
      </c>
      <c r="BS1087">
        <v>1</v>
      </c>
      <c r="BT1087">
        <v>1</v>
      </c>
      <c r="BU1087">
        <v>1</v>
      </c>
      <c r="BV1087">
        <v>1</v>
      </c>
      <c r="BW1087">
        <v>1</v>
      </c>
      <c r="BX1087">
        <v>1</v>
      </c>
      <c r="BY1087" t="s">
        <v>3</v>
      </c>
      <c r="BZ1087">
        <v>128</v>
      </c>
      <c r="CA1087">
        <v>83</v>
      </c>
      <c r="CE1087">
        <v>0</v>
      </c>
      <c r="CF1087">
        <v>0</v>
      </c>
      <c r="CG1087">
        <v>0</v>
      </c>
      <c r="CM1087">
        <v>0</v>
      </c>
      <c r="CN1087" t="s">
        <v>954</v>
      </c>
      <c r="CO1087">
        <v>0</v>
      </c>
      <c r="CP1087">
        <f t="shared" si="968"/>
        <v>85.67</v>
      </c>
      <c r="CQ1087">
        <f t="shared" si="969"/>
        <v>577.76</v>
      </c>
      <c r="CR1087">
        <f t="shared" si="970"/>
        <v>151.91</v>
      </c>
      <c r="CS1087">
        <f t="shared" si="971"/>
        <v>12.81</v>
      </c>
      <c r="CT1087">
        <f t="shared" si="972"/>
        <v>975.51</v>
      </c>
      <c r="CU1087">
        <f t="shared" si="973"/>
        <v>0</v>
      </c>
      <c r="CV1087">
        <f t="shared" si="974"/>
        <v>111.61439999999999</v>
      </c>
      <c r="CW1087">
        <f t="shared" si="975"/>
        <v>1.0349999999999999</v>
      </c>
      <c r="CX1087">
        <f t="shared" si="976"/>
        <v>0</v>
      </c>
      <c r="CY1087">
        <f t="shared" si="977"/>
        <v>57.097499999999997</v>
      </c>
      <c r="CZ1087">
        <f t="shared" si="978"/>
        <v>35.2515</v>
      </c>
      <c r="DC1087" t="s">
        <v>3</v>
      </c>
      <c r="DD1087" t="s">
        <v>3</v>
      </c>
      <c r="DE1087" t="s">
        <v>21</v>
      </c>
      <c r="DF1087" t="s">
        <v>21</v>
      </c>
      <c r="DG1087" t="s">
        <v>22</v>
      </c>
      <c r="DH1087" t="s">
        <v>3</v>
      </c>
      <c r="DI1087" t="s">
        <v>22</v>
      </c>
      <c r="DJ1087" t="s">
        <v>21</v>
      </c>
      <c r="DK1087" t="s">
        <v>3</v>
      </c>
      <c r="DL1087" t="s">
        <v>3</v>
      </c>
      <c r="DM1087" t="s">
        <v>3</v>
      </c>
      <c r="DN1087">
        <v>0</v>
      </c>
      <c r="DO1087">
        <v>0</v>
      </c>
      <c r="DP1087">
        <v>1</v>
      </c>
      <c r="DQ1087">
        <v>1</v>
      </c>
      <c r="DU1087">
        <v>1005</v>
      </c>
      <c r="DV1087" t="s">
        <v>433</v>
      </c>
      <c r="DW1087" t="s">
        <v>433</v>
      </c>
      <c r="DX1087">
        <v>100</v>
      </c>
      <c r="EE1087">
        <v>31102217</v>
      </c>
      <c r="EF1087">
        <v>2</v>
      </c>
      <c r="EG1087" t="s">
        <v>23</v>
      </c>
      <c r="EH1087">
        <v>0</v>
      </c>
      <c r="EI1087" t="s">
        <v>3</v>
      </c>
      <c r="EJ1087">
        <v>1</v>
      </c>
      <c r="EK1087">
        <v>20001</v>
      </c>
      <c r="EL1087" t="s">
        <v>24</v>
      </c>
      <c r="EM1087" t="s">
        <v>25</v>
      </c>
      <c r="EO1087" t="s">
        <v>26</v>
      </c>
      <c r="EQ1087">
        <v>0</v>
      </c>
      <c r="ER1087">
        <v>1385.92</v>
      </c>
      <c r="ES1087">
        <v>577.76</v>
      </c>
      <c r="ET1087">
        <v>101.27</v>
      </c>
      <c r="EU1087">
        <v>8.5399999999999991</v>
      </c>
      <c r="EV1087">
        <v>706.89</v>
      </c>
      <c r="EW1087">
        <v>80.88</v>
      </c>
      <c r="EX1087">
        <v>0.69</v>
      </c>
      <c r="EY1087">
        <v>0</v>
      </c>
      <c r="FQ1087">
        <v>0</v>
      </c>
      <c r="FR1087">
        <f t="shared" si="979"/>
        <v>0</v>
      </c>
      <c r="FS1087">
        <v>0</v>
      </c>
      <c r="FT1087" t="s">
        <v>27</v>
      </c>
      <c r="FU1087" t="s">
        <v>28</v>
      </c>
      <c r="FX1087">
        <v>115.2</v>
      </c>
      <c r="FY1087">
        <v>70.55</v>
      </c>
      <c r="GA1087" t="s">
        <v>3</v>
      </c>
      <c r="GD1087">
        <v>1</v>
      </c>
      <c r="GF1087">
        <v>-71840125</v>
      </c>
      <c r="GG1087">
        <v>2</v>
      </c>
      <c r="GH1087">
        <v>1</v>
      </c>
      <c r="GI1087">
        <v>-2</v>
      </c>
      <c r="GJ1087">
        <v>0</v>
      </c>
      <c r="GK1087">
        <v>0</v>
      </c>
      <c r="GL1087">
        <f t="shared" si="980"/>
        <v>0</v>
      </c>
      <c r="GM1087">
        <f t="shared" si="981"/>
        <v>178.02</v>
      </c>
      <c r="GN1087">
        <f t="shared" si="982"/>
        <v>178.02</v>
      </c>
      <c r="GO1087">
        <f t="shared" si="983"/>
        <v>0</v>
      </c>
      <c r="GP1087">
        <f t="shared" si="984"/>
        <v>0</v>
      </c>
      <c r="GR1087">
        <v>0</v>
      </c>
      <c r="GS1087">
        <v>3</v>
      </c>
      <c r="GT1087">
        <v>0</v>
      </c>
      <c r="GU1087" t="s">
        <v>3</v>
      </c>
      <c r="GV1087">
        <f t="shared" si="985"/>
        <v>0</v>
      </c>
      <c r="GW1087">
        <v>1</v>
      </c>
      <c r="GX1087">
        <f t="shared" si="986"/>
        <v>0</v>
      </c>
      <c r="HA1087">
        <v>0</v>
      </c>
      <c r="HB1087">
        <v>0</v>
      </c>
      <c r="HC1087">
        <f t="shared" si="987"/>
        <v>0</v>
      </c>
      <c r="IK1087">
        <v>0</v>
      </c>
    </row>
    <row r="1088" spans="1:255">
      <c r="A1088" s="2">
        <v>17</v>
      </c>
      <c r="B1088" s="2">
        <v>1</v>
      </c>
      <c r="C1088" s="2"/>
      <c r="D1088" s="2"/>
      <c r="E1088" s="2" t="s">
        <v>526</v>
      </c>
      <c r="F1088" s="2" t="s">
        <v>454</v>
      </c>
      <c r="G1088" s="2" t="s">
        <v>509</v>
      </c>
      <c r="H1088" s="2" t="s">
        <v>47</v>
      </c>
      <c r="I1088" s="2">
        <v>5.024</v>
      </c>
      <c r="J1088" s="2">
        <v>0</v>
      </c>
      <c r="K1088" s="2"/>
      <c r="L1088" s="2"/>
      <c r="M1088" s="2"/>
      <c r="N1088" s="2"/>
      <c r="O1088" s="2">
        <f t="shared" si="953"/>
        <v>512.75</v>
      </c>
      <c r="P1088" s="2">
        <f t="shared" si="954"/>
        <v>512.75</v>
      </c>
      <c r="Q1088" s="2">
        <f t="shared" si="955"/>
        <v>0</v>
      </c>
      <c r="R1088" s="2">
        <f t="shared" si="956"/>
        <v>0</v>
      </c>
      <c r="S1088" s="2">
        <f t="shared" si="957"/>
        <v>0</v>
      </c>
      <c r="T1088" s="2">
        <f t="shared" si="958"/>
        <v>0</v>
      </c>
      <c r="U1088" s="2">
        <f t="shared" si="959"/>
        <v>0</v>
      </c>
      <c r="V1088" s="2">
        <f t="shared" si="960"/>
        <v>0</v>
      </c>
      <c r="W1088" s="2">
        <f t="shared" si="961"/>
        <v>0</v>
      </c>
      <c r="X1088" s="2">
        <f t="shared" si="962"/>
        <v>0</v>
      </c>
      <c r="Y1088" s="2">
        <f t="shared" si="963"/>
        <v>0</v>
      </c>
      <c r="Z1088" s="2"/>
      <c r="AA1088" s="2">
        <v>33304975</v>
      </c>
      <c r="AB1088" s="2">
        <f t="shared" si="964"/>
        <v>102.06</v>
      </c>
      <c r="AC1088" s="2">
        <f t="shared" si="965"/>
        <v>102.06</v>
      </c>
      <c r="AD1088" s="2">
        <f t="shared" ref="AD1088:AD1095" si="991">ROUND((((ET1088)-(EU1088))+AE1088),2)</f>
        <v>0</v>
      </c>
      <c r="AE1088" s="2">
        <f t="shared" ref="AE1088:AF1095" si="992">ROUND((EU1088),2)</f>
        <v>0</v>
      </c>
      <c r="AF1088" s="2">
        <f t="shared" si="992"/>
        <v>0</v>
      </c>
      <c r="AG1088" s="2">
        <f t="shared" si="966"/>
        <v>0</v>
      </c>
      <c r="AH1088" s="2">
        <f t="shared" ref="AH1088:AI1095" si="993">(EW1088)</f>
        <v>0</v>
      </c>
      <c r="AI1088" s="2">
        <f t="shared" si="993"/>
        <v>0</v>
      </c>
      <c r="AJ1088" s="2">
        <f t="shared" si="967"/>
        <v>0</v>
      </c>
      <c r="AK1088" s="2">
        <v>102.06</v>
      </c>
      <c r="AL1088" s="2">
        <v>102.06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1</v>
      </c>
      <c r="AW1088" s="2">
        <v>1</v>
      </c>
      <c r="AX1088" s="2"/>
      <c r="AY1088" s="2"/>
      <c r="AZ1088" s="2">
        <v>1</v>
      </c>
      <c r="BA1088" s="2">
        <v>1</v>
      </c>
      <c r="BB1088" s="2">
        <v>1</v>
      </c>
      <c r="BC1088" s="2">
        <v>1</v>
      </c>
      <c r="BD1088" s="2" t="s">
        <v>3</v>
      </c>
      <c r="BE1088" s="2" t="s">
        <v>3</v>
      </c>
      <c r="BF1088" s="2" t="s">
        <v>3</v>
      </c>
      <c r="BG1088" s="2" t="s">
        <v>3</v>
      </c>
      <c r="BH1088" s="2">
        <v>3</v>
      </c>
      <c r="BI1088" s="2">
        <v>1</v>
      </c>
      <c r="BJ1088" s="2" t="s">
        <v>456</v>
      </c>
      <c r="BK1088" s="2"/>
      <c r="BL1088" s="2"/>
      <c r="BM1088" s="2">
        <v>500001</v>
      </c>
      <c r="BN1088" s="2">
        <v>0</v>
      </c>
      <c r="BO1088" s="2" t="s">
        <v>3</v>
      </c>
      <c r="BP1088" s="2">
        <v>0</v>
      </c>
      <c r="BQ1088" s="2">
        <v>8</v>
      </c>
      <c r="BR1088" s="2">
        <v>0</v>
      </c>
      <c r="BS1088" s="2">
        <v>1</v>
      </c>
      <c r="BT1088" s="2">
        <v>1</v>
      </c>
      <c r="BU1088" s="2">
        <v>1</v>
      </c>
      <c r="BV1088" s="2">
        <v>1</v>
      </c>
      <c r="BW1088" s="2">
        <v>1</v>
      </c>
      <c r="BX1088" s="2">
        <v>1</v>
      </c>
      <c r="BY1088" s="2" t="s">
        <v>3</v>
      </c>
      <c r="BZ1088" s="2">
        <v>0</v>
      </c>
      <c r="CA1088" s="2">
        <v>0</v>
      </c>
      <c r="CB1088" s="2"/>
      <c r="CC1088" s="2"/>
      <c r="CD1088" s="2"/>
      <c r="CE1088" s="2">
        <v>0</v>
      </c>
      <c r="CF1088" s="2">
        <v>0</v>
      </c>
      <c r="CG1088" s="2">
        <v>0</v>
      </c>
      <c r="CH1088" s="2"/>
      <c r="CI1088" s="2"/>
      <c r="CJ1088" s="2"/>
      <c r="CK1088" s="2"/>
      <c r="CL1088" s="2"/>
      <c r="CM1088" s="2">
        <v>0</v>
      </c>
      <c r="CN1088" s="2" t="s">
        <v>3</v>
      </c>
      <c r="CO1088" s="2">
        <v>0</v>
      </c>
      <c r="CP1088" s="2">
        <f t="shared" si="968"/>
        <v>512.75</v>
      </c>
      <c r="CQ1088" s="2">
        <f t="shared" si="969"/>
        <v>102.06</v>
      </c>
      <c r="CR1088" s="2">
        <f t="shared" si="970"/>
        <v>0</v>
      </c>
      <c r="CS1088" s="2">
        <f t="shared" si="971"/>
        <v>0</v>
      </c>
      <c r="CT1088" s="2">
        <f t="shared" si="972"/>
        <v>0</v>
      </c>
      <c r="CU1088" s="2">
        <f t="shared" si="973"/>
        <v>0</v>
      </c>
      <c r="CV1088" s="2">
        <f t="shared" si="974"/>
        <v>0</v>
      </c>
      <c r="CW1088" s="2">
        <f t="shared" si="975"/>
        <v>0</v>
      </c>
      <c r="CX1088" s="2">
        <f t="shared" si="976"/>
        <v>0</v>
      </c>
      <c r="CY1088" s="2">
        <f t="shared" si="977"/>
        <v>0</v>
      </c>
      <c r="CZ1088" s="2">
        <f t="shared" si="978"/>
        <v>0</v>
      </c>
      <c r="DA1088" s="2"/>
      <c r="DB1088" s="2"/>
      <c r="DC1088" s="2" t="s">
        <v>3</v>
      </c>
      <c r="DD1088" s="2" t="s">
        <v>3</v>
      </c>
      <c r="DE1088" s="2" t="s">
        <v>3</v>
      </c>
      <c r="DF1088" s="2" t="s">
        <v>3</v>
      </c>
      <c r="DG1088" s="2" t="s">
        <v>3</v>
      </c>
      <c r="DH1088" s="2" t="s">
        <v>3</v>
      </c>
      <c r="DI1088" s="2" t="s">
        <v>3</v>
      </c>
      <c r="DJ1088" s="2" t="s">
        <v>3</v>
      </c>
      <c r="DK1088" s="2" t="s">
        <v>3</v>
      </c>
      <c r="DL1088" s="2" t="s">
        <v>3</v>
      </c>
      <c r="DM1088" s="2" t="s">
        <v>3</v>
      </c>
      <c r="DN1088" s="2">
        <v>0</v>
      </c>
      <c r="DO1088" s="2">
        <v>0</v>
      </c>
      <c r="DP1088" s="2">
        <v>1</v>
      </c>
      <c r="DQ1088" s="2">
        <v>1</v>
      </c>
      <c r="DR1088" s="2"/>
      <c r="DS1088" s="2"/>
      <c r="DT1088" s="2"/>
      <c r="DU1088" s="2">
        <v>1005</v>
      </c>
      <c r="DV1088" s="2" t="s">
        <v>47</v>
      </c>
      <c r="DW1088" s="2" t="s">
        <v>47</v>
      </c>
      <c r="DX1088" s="2">
        <v>1</v>
      </c>
      <c r="DY1088" s="2"/>
      <c r="DZ1088" s="2"/>
      <c r="EA1088" s="2"/>
      <c r="EB1088" s="2"/>
      <c r="EC1088" s="2"/>
      <c r="ED1088" s="2"/>
      <c r="EE1088" s="2">
        <v>31102119</v>
      </c>
      <c r="EF1088" s="2">
        <v>8</v>
      </c>
      <c r="EG1088" s="2" t="s">
        <v>34</v>
      </c>
      <c r="EH1088" s="2">
        <v>0</v>
      </c>
      <c r="EI1088" s="2" t="s">
        <v>3</v>
      </c>
      <c r="EJ1088" s="2">
        <v>1</v>
      </c>
      <c r="EK1088" s="2">
        <v>500001</v>
      </c>
      <c r="EL1088" s="2" t="s">
        <v>35</v>
      </c>
      <c r="EM1088" s="2" t="s">
        <v>36</v>
      </c>
      <c r="EN1088" s="2"/>
      <c r="EO1088" s="2" t="s">
        <v>3</v>
      </c>
      <c r="EP1088" s="2"/>
      <c r="EQ1088" s="2">
        <v>0</v>
      </c>
      <c r="ER1088" s="2">
        <v>102.06</v>
      </c>
      <c r="ES1088" s="2">
        <v>102.06</v>
      </c>
      <c r="ET1088" s="2">
        <v>0</v>
      </c>
      <c r="EU1088" s="2">
        <v>0</v>
      </c>
      <c r="EV1088" s="2">
        <v>0</v>
      </c>
      <c r="EW1088" s="2">
        <v>0</v>
      </c>
      <c r="EX1088" s="2">
        <v>0</v>
      </c>
      <c r="EY1088" s="2">
        <v>0</v>
      </c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>
        <v>0</v>
      </c>
      <c r="FR1088" s="2">
        <f t="shared" si="979"/>
        <v>0</v>
      </c>
      <c r="FS1088" s="2">
        <v>0</v>
      </c>
      <c r="FT1088" s="2"/>
      <c r="FU1088" s="2"/>
      <c r="FV1088" s="2"/>
      <c r="FW1088" s="2"/>
      <c r="FX1088" s="2">
        <v>0</v>
      </c>
      <c r="FY1088" s="2">
        <v>0</v>
      </c>
      <c r="FZ1088" s="2"/>
      <c r="GA1088" s="2" t="s">
        <v>3</v>
      </c>
      <c r="GB1088" s="2"/>
      <c r="GC1088" s="2"/>
      <c r="GD1088" s="2">
        <v>1</v>
      </c>
      <c r="GE1088" s="2"/>
      <c r="GF1088" s="2">
        <v>-972005704</v>
      </c>
      <c r="GG1088" s="2">
        <v>2</v>
      </c>
      <c r="GH1088" s="2">
        <v>1</v>
      </c>
      <c r="GI1088" s="2">
        <v>-2</v>
      </c>
      <c r="GJ1088" s="2">
        <v>0</v>
      </c>
      <c r="GK1088" s="2">
        <v>0</v>
      </c>
      <c r="GL1088" s="2">
        <f t="shared" si="980"/>
        <v>0</v>
      </c>
      <c r="GM1088" s="2">
        <f t="shared" si="981"/>
        <v>512.75</v>
      </c>
      <c r="GN1088" s="2">
        <f t="shared" si="982"/>
        <v>512.75</v>
      </c>
      <c r="GO1088" s="2">
        <f t="shared" si="983"/>
        <v>0</v>
      </c>
      <c r="GP1088" s="2">
        <f t="shared" si="984"/>
        <v>0</v>
      </c>
      <c r="GQ1088" s="2"/>
      <c r="GR1088" s="2">
        <v>0</v>
      </c>
      <c r="GS1088" s="2">
        <v>3</v>
      </c>
      <c r="GT1088" s="2">
        <v>0</v>
      </c>
      <c r="GU1088" s="2" t="s">
        <v>3</v>
      </c>
      <c r="GV1088" s="2">
        <f t="shared" si="985"/>
        <v>0</v>
      </c>
      <c r="GW1088" s="2">
        <v>1</v>
      </c>
      <c r="GX1088" s="2">
        <f t="shared" si="986"/>
        <v>0</v>
      </c>
      <c r="GY1088" s="2"/>
      <c r="GZ1088" s="2"/>
      <c r="HA1088" s="2">
        <v>0</v>
      </c>
      <c r="HB1088" s="2">
        <v>0</v>
      </c>
      <c r="HC1088" s="2">
        <f t="shared" si="987"/>
        <v>0</v>
      </c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>
        <v>0</v>
      </c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</row>
    <row r="1089" spans="1:255">
      <c r="A1089">
        <v>17</v>
      </c>
      <c r="B1089">
        <v>1</v>
      </c>
      <c r="E1089" t="s">
        <v>526</v>
      </c>
      <c r="F1089" t="s">
        <v>454</v>
      </c>
      <c r="G1089" t="s">
        <v>509</v>
      </c>
      <c r="H1089" t="s">
        <v>47</v>
      </c>
      <c r="I1089">
        <v>5.024</v>
      </c>
      <c r="J1089">
        <v>0</v>
      </c>
      <c r="O1089">
        <f t="shared" si="953"/>
        <v>512.75</v>
      </c>
      <c r="P1089">
        <f t="shared" si="954"/>
        <v>512.75</v>
      </c>
      <c r="Q1089">
        <f t="shared" si="955"/>
        <v>0</v>
      </c>
      <c r="R1089">
        <f t="shared" si="956"/>
        <v>0</v>
      </c>
      <c r="S1089">
        <f t="shared" si="957"/>
        <v>0</v>
      </c>
      <c r="T1089">
        <f t="shared" si="958"/>
        <v>0</v>
      </c>
      <c r="U1089">
        <f t="shared" si="959"/>
        <v>0</v>
      </c>
      <c r="V1089">
        <f t="shared" si="960"/>
        <v>0</v>
      </c>
      <c r="W1089">
        <f t="shared" si="961"/>
        <v>0</v>
      </c>
      <c r="X1089">
        <f t="shared" si="962"/>
        <v>0</v>
      </c>
      <c r="Y1089">
        <f t="shared" si="963"/>
        <v>0</v>
      </c>
      <c r="AA1089">
        <v>33304960</v>
      </c>
      <c r="AB1089">
        <f t="shared" si="964"/>
        <v>102.06</v>
      </c>
      <c r="AC1089">
        <f t="shared" si="965"/>
        <v>102.06</v>
      </c>
      <c r="AD1089">
        <f t="shared" si="991"/>
        <v>0</v>
      </c>
      <c r="AE1089">
        <f t="shared" si="992"/>
        <v>0</v>
      </c>
      <c r="AF1089">
        <f t="shared" si="992"/>
        <v>0</v>
      </c>
      <c r="AG1089">
        <f t="shared" si="966"/>
        <v>0</v>
      </c>
      <c r="AH1089">
        <f t="shared" si="993"/>
        <v>0</v>
      </c>
      <c r="AI1089">
        <f t="shared" si="993"/>
        <v>0</v>
      </c>
      <c r="AJ1089">
        <f t="shared" si="967"/>
        <v>0</v>
      </c>
      <c r="AK1089">
        <v>102.06</v>
      </c>
      <c r="AL1089">
        <v>102.06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1</v>
      </c>
      <c r="AW1089">
        <v>1</v>
      </c>
      <c r="AZ1089">
        <v>1</v>
      </c>
      <c r="BA1089">
        <v>1</v>
      </c>
      <c r="BB1089">
        <v>1</v>
      </c>
      <c r="BC1089">
        <v>1</v>
      </c>
      <c r="BD1089" t="s">
        <v>3</v>
      </c>
      <c r="BE1089" t="s">
        <v>3</v>
      </c>
      <c r="BF1089" t="s">
        <v>3</v>
      </c>
      <c r="BG1089" t="s">
        <v>3</v>
      </c>
      <c r="BH1089">
        <v>3</v>
      </c>
      <c r="BI1089">
        <v>1</v>
      </c>
      <c r="BJ1089" t="s">
        <v>456</v>
      </c>
      <c r="BM1089">
        <v>500001</v>
      </c>
      <c r="BN1089">
        <v>0</v>
      </c>
      <c r="BO1089" t="s">
        <v>3</v>
      </c>
      <c r="BP1089">
        <v>0</v>
      </c>
      <c r="BQ1089">
        <v>8</v>
      </c>
      <c r="BR1089">
        <v>0</v>
      </c>
      <c r="BS1089">
        <v>1</v>
      </c>
      <c r="BT1089">
        <v>1</v>
      </c>
      <c r="BU1089">
        <v>1</v>
      </c>
      <c r="BV1089">
        <v>1</v>
      </c>
      <c r="BW1089">
        <v>1</v>
      </c>
      <c r="BX1089">
        <v>1</v>
      </c>
      <c r="BY1089" t="s">
        <v>3</v>
      </c>
      <c r="BZ1089">
        <v>0</v>
      </c>
      <c r="CA1089">
        <v>0</v>
      </c>
      <c r="CE1089">
        <v>0</v>
      </c>
      <c r="CF1089">
        <v>0</v>
      </c>
      <c r="CG1089">
        <v>0</v>
      </c>
      <c r="CM1089">
        <v>0</v>
      </c>
      <c r="CN1089" t="s">
        <v>3</v>
      </c>
      <c r="CO1089">
        <v>0</v>
      </c>
      <c r="CP1089">
        <f t="shared" si="968"/>
        <v>512.75</v>
      </c>
      <c r="CQ1089">
        <f t="shared" si="969"/>
        <v>102.06</v>
      </c>
      <c r="CR1089">
        <f t="shared" si="970"/>
        <v>0</v>
      </c>
      <c r="CS1089">
        <f t="shared" si="971"/>
        <v>0</v>
      </c>
      <c r="CT1089">
        <f t="shared" si="972"/>
        <v>0</v>
      </c>
      <c r="CU1089">
        <f t="shared" si="973"/>
        <v>0</v>
      </c>
      <c r="CV1089">
        <f t="shared" si="974"/>
        <v>0</v>
      </c>
      <c r="CW1089">
        <f t="shared" si="975"/>
        <v>0</v>
      </c>
      <c r="CX1089">
        <f t="shared" si="976"/>
        <v>0</v>
      </c>
      <c r="CY1089">
        <f t="shared" si="977"/>
        <v>0</v>
      </c>
      <c r="CZ1089">
        <f t="shared" si="978"/>
        <v>0</v>
      </c>
      <c r="DC1089" t="s">
        <v>3</v>
      </c>
      <c r="DD1089" t="s">
        <v>3</v>
      </c>
      <c r="DE1089" t="s">
        <v>3</v>
      </c>
      <c r="DF1089" t="s">
        <v>3</v>
      </c>
      <c r="DG1089" t="s">
        <v>3</v>
      </c>
      <c r="DH1089" t="s">
        <v>3</v>
      </c>
      <c r="DI1089" t="s">
        <v>3</v>
      </c>
      <c r="DJ1089" t="s">
        <v>3</v>
      </c>
      <c r="DK1089" t="s">
        <v>3</v>
      </c>
      <c r="DL1089" t="s">
        <v>3</v>
      </c>
      <c r="DM1089" t="s">
        <v>3</v>
      </c>
      <c r="DN1089">
        <v>0</v>
      </c>
      <c r="DO1089">
        <v>0</v>
      </c>
      <c r="DP1089">
        <v>1</v>
      </c>
      <c r="DQ1089">
        <v>1</v>
      </c>
      <c r="DU1089">
        <v>1005</v>
      </c>
      <c r="DV1089" t="s">
        <v>47</v>
      </c>
      <c r="DW1089" t="s">
        <v>47</v>
      </c>
      <c r="DX1089">
        <v>1</v>
      </c>
      <c r="EE1089">
        <v>31102119</v>
      </c>
      <c r="EF1089">
        <v>8</v>
      </c>
      <c r="EG1089" t="s">
        <v>34</v>
      </c>
      <c r="EH1089">
        <v>0</v>
      </c>
      <c r="EI1089" t="s">
        <v>3</v>
      </c>
      <c r="EJ1089">
        <v>1</v>
      </c>
      <c r="EK1089">
        <v>500001</v>
      </c>
      <c r="EL1089" t="s">
        <v>35</v>
      </c>
      <c r="EM1089" t="s">
        <v>36</v>
      </c>
      <c r="EO1089" t="s">
        <v>3</v>
      </c>
      <c r="EQ1089">
        <v>0</v>
      </c>
      <c r="ER1089">
        <v>102.06</v>
      </c>
      <c r="ES1089">
        <v>102.06</v>
      </c>
      <c r="ET1089">
        <v>0</v>
      </c>
      <c r="EU1089">
        <v>0</v>
      </c>
      <c r="EV1089">
        <v>0</v>
      </c>
      <c r="EW1089">
        <v>0</v>
      </c>
      <c r="EX1089">
        <v>0</v>
      </c>
      <c r="EY1089">
        <v>0</v>
      </c>
      <c r="FQ1089">
        <v>0</v>
      </c>
      <c r="FR1089">
        <f t="shared" si="979"/>
        <v>0</v>
      </c>
      <c r="FS1089">
        <v>0</v>
      </c>
      <c r="FX1089">
        <v>0</v>
      </c>
      <c r="FY1089">
        <v>0</v>
      </c>
      <c r="GA1089" t="s">
        <v>3</v>
      </c>
      <c r="GD1089">
        <v>1</v>
      </c>
      <c r="GF1089">
        <v>-972005704</v>
      </c>
      <c r="GG1089">
        <v>2</v>
      </c>
      <c r="GH1089">
        <v>1</v>
      </c>
      <c r="GI1089">
        <v>-2</v>
      </c>
      <c r="GJ1089">
        <v>0</v>
      </c>
      <c r="GK1089">
        <v>0</v>
      </c>
      <c r="GL1089">
        <f t="shared" si="980"/>
        <v>0</v>
      </c>
      <c r="GM1089">
        <f t="shared" si="981"/>
        <v>512.75</v>
      </c>
      <c r="GN1089">
        <f t="shared" si="982"/>
        <v>512.75</v>
      </c>
      <c r="GO1089">
        <f t="shared" si="983"/>
        <v>0</v>
      </c>
      <c r="GP1089">
        <f t="shared" si="984"/>
        <v>0</v>
      </c>
      <c r="GR1089">
        <v>0</v>
      </c>
      <c r="GS1089">
        <v>3</v>
      </c>
      <c r="GT1089">
        <v>0</v>
      </c>
      <c r="GU1089" t="s">
        <v>3</v>
      </c>
      <c r="GV1089">
        <f t="shared" si="985"/>
        <v>0</v>
      </c>
      <c r="GW1089">
        <v>1</v>
      </c>
      <c r="GX1089">
        <f t="shared" si="986"/>
        <v>0</v>
      </c>
      <c r="HA1089">
        <v>0</v>
      </c>
      <c r="HB1089">
        <v>0</v>
      </c>
      <c r="HC1089">
        <f t="shared" si="987"/>
        <v>0</v>
      </c>
      <c r="IK1089">
        <v>0</v>
      </c>
    </row>
    <row r="1090" spans="1:255">
      <c r="A1090" s="2">
        <v>17</v>
      </c>
      <c r="B1090" s="2">
        <v>1</v>
      </c>
      <c r="C1090" s="2"/>
      <c r="D1090" s="2"/>
      <c r="E1090" s="2" t="s">
        <v>527</v>
      </c>
      <c r="F1090" s="2" t="s">
        <v>424</v>
      </c>
      <c r="G1090" s="2" t="s">
        <v>528</v>
      </c>
      <c r="H1090" s="2" t="s">
        <v>40</v>
      </c>
      <c r="I1090" s="2">
        <v>1</v>
      </c>
      <c r="J1090" s="2">
        <v>0</v>
      </c>
      <c r="K1090" s="2"/>
      <c r="L1090" s="2"/>
      <c r="M1090" s="2"/>
      <c r="N1090" s="2"/>
      <c r="O1090" s="2">
        <f t="shared" si="953"/>
        <v>0</v>
      </c>
      <c r="P1090" s="2">
        <f t="shared" si="954"/>
        <v>0</v>
      </c>
      <c r="Q1090" s="2">
        <f t="shared" si="955"/>
        <v>0</v>
      </c>
      <c r="R1090" s="2">
        <f t="shared" si="956"/>
        <v>0</v>
      </c>
      <c r="S1090" s="2">
        <f t="shared" si="957"/>
        <v>0</v>
      </c>
      <c r="T1090" s="2">
        <f t="shared" si="958"/>
        <v>0</v>
      </c>
      <c r="U1090" s="2">
        <f t="shared" si="959"/>
        <v>0</v>
      </c>
      <c r="V1090" s="2">
        <f t="shared" si="960"/>
        <v>0</v>
      </c>
      <c r="W1090" s="2">
        <f t="shared" si="961"/>
        <v>0</v>
      </c>
      <c r="X1090" s="2">
        <f t="shared" si="962"/>
        <v>0</v>
      </c>
      <c r="Y1090" s="2">
        <f t="shared" si="963"/>
        <v>0</v>
      </c>
      <c r="Z1090" s="2"/>
      <c r="AA1090" s="2">
        <v>33304975</v>
      </c>
      <c r="AB1090" s="2">
        <f t="shared" si="964"/>
        <v>0</v>
      </c>
      <c r="AC1090" s="2">
        <f t="shared" si="965"/>
        <v>0</v>
      </c>
      <c r="AD1090" s="2">
        <f t="shared" si="991"/>
        <v>0</v>
      </c>
      <c r="AE1090" s="2">
        <f t="shared" si="992"/>
        <v>0</v>
      </c>
      <c r="AF1090" s="2">
        <f t="shared" si="992"/>
        <v>0</v>
      </c>
      <c r="AG1090" s="2">
        <f t="shared" si="966"/>
        <v>0</v>
      </c>
      <c r="AH1090" s="2">
        <f t="shared" si="993"/>
        <v>0</v>
      </c>
      <c r="AI1090" s="2">
        <f t="shared" si="993"/>
        <v>0</v>
      </c>
      <c r="AJ1090" s="2">
        <f t="shared" si="967"/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1</v>
      </c>
      <c r="AW1090" s="2">
        <v>1</v>
      </c>
      <c r="AX1090" s="2"/>
      <c r="AY1090" s="2"/>
      <c r="AZ1090" s="2">
        <v>1</v>
      </c>
      <c r="BA1090" s="2">
        <v>1</v>
      </c>
      <c r="BB1090" s="2">
        <v>1</v>
      </c>
      <c r="BC1090" s="2">
        <v>1</v>
      </c>
      <c r="BD1090" s="2" t="s">
        <v>3</v>
      </c>
      <c r="BE1090" s="2" t="s">
        <v>3</v>
      </c>
      <c r="BF1090" s="2" t="s">
        <v>3</v>
      </c>
      <c r="BG1090" s="2" t="s">
        <v>3</v>
      </c>
      <c r="BH1090" s="2">
        <v>3</v>
      </c>
      <c r="BI1090" s="2">
        <v>1</v>
      </c>
      <c r="BJ1090" s="2" t="s">
        <v>3</v>
      </c>
      <c r="BK1090" s="2"/>
      <c r="BL1090" s="2"/>
      <c r="BM1090" s="2">
        <v>1100</v>
      </c>
      <c r="BN1090" s="2">
        <v>0</v>
      </c>
      <c r="BO1090" s="2" t="s">
        <v>3</v>
      </c>
      <c r="BP1090" s="2">
        <v>0</v>
      </c>
      <c r="BQ1090" s="2">
        <v>14</v>
      </c>
      <c r="BR1090" s="2">
        <v>0</v>
      </c>
      <c r="BS1090" s="2">
        <v>1</v>
      </c>
      <c r="BT1090" s="2">
        <v>1</v>
      </c>
      <c r="BU1090" s="2">
        <v>1</v>
      </c>
      <c r="BV1090" s="2">
        <v>1</v>
      </c>
      <c r="BW1090" s="2">
        <v>1</v>
      </c>
      <c r="BX1090" s="2">
        <v>1</v>
      </c>
      <c r="BY1090" s="2" t="s">
        <v>3</v>
      </c>
      <c r="BZ1090" s="2">
        <v>0</v>
      </c>
      <c r="CA1090" s="2">
        <v>0</v>
      </c>
      <c r="CB1090" s="2"/>
      <c r="CC1090" s="2"/>
      <c r="CD1090" s="2"/>
      <c r="CE1090" s="2">
        <v>0</v>
      </c>
      <c r="CF1090" s="2">
        <v>0</v>
      </c>
      <c r="CG1090" s="2">
        <v>0</v>
      </c>
      <c r="CH1090" s="2"/>
      <c r="CI1090" s="2"/>
      <c r="CJ1090" s="2"/>
      <c r="CK1090" s="2"/>
      <c r="CL1090" s="2"/>
      <c r="CM1090" s="2">
        <v>0</v>
      </c>
      <c r="CN1090" s="2" t="s">
        <v>3</v>
      </c>
      <c r="CO1090" s="2">
        <v>0</v>
      </c>
      <c r="CP1090" s="2">
        <f t="shared" si="968"/>
        <v>0</v>
      </c>
      <c r="CQ1090" s="2">
        <f t="shared" si="969"/>
        <v>0</v>
      </c>
      <c r="CR1090" s="2">
        <f t="shared" si="970"/>
        <v>0</v>
      </c>
      <c r="CS1090" s="2">
        <f t="shared" si="971"/>
        <v>0</v>
      </c>
      <c r="CT1090" s="2">
        <f t="shared" si="972"/>
        <v>0</v>
      </c>
      <c r="CU1090" s="2">
        <f t="shared" si="973"/>
        <v>0</v>
      </c>
      <c r="CV1090" s="2">
        <f t="shared" si="974"/>
        <v>0</v>
      </c>
      <c r="CW1090" s="2">
        <f t="shared" si="975"/>
        <v>0</v>
      </c>
      <c r="CX1090" s="2">
        <f t="shared" si="976"/>
        <v>0</v>
      </c>
      <c r="CY1090" s="2">
        <f t="shared" si="977"/>
        <v>0</v>
      </c>
      <c r="CZ1090" s="2">
        <f t="shared" si="978"/>
        <v>0</v>
      </c>
      <c r="DA1090" s="2"/>
      <c r="DB1090" s="2"/>
      <c r="DC1090" s="2" t="s">
        <v>3</v>
      </c>
      <c r="DD1090" s="2" t="s">
        <v>3</v>
      </c>
      <c r="DE1090" s="2" t="s">
        <v>3</v>
      </c>
      <c r="DF1090" s="2" t="s">
        <v>3</v>
      </c>
      <c r="DG1090" s="2" t="s">
        <v>3</v>
      </c>
      <c r="DH1090" s="2" t="s">
        <v>3</v>
      </c>
      <c r="DI1090" s="2" t="s">
        <v>3</v>
      </c>
      <c r="DJ1090" s="2" t="s">
        <v>3</v>
      </c>
      <c r="DK1090" s="2" t="s">
        <v>3</v>
      </c>
      <c r="DL1090" s="2" t="s">
        <v>3</v>
      </c>
      <c r="DM1090" s="2" t="s">
        <v>3</v>
      </c>
      <c r="DN1090" s="2">
        <v>0</v>
      </c>
      <c r="DO1090" s="2">
        <v>0</v>
      </c>
      <c r="DP1090" s="2">
        <v>1</v>
      </c>
      <c r="DQ1090" s="2">
        <v>1</v>
      </c>
      <c r="DR1090" s="2"/>
      <c r="DS1090" s="2"/>
      <c r="DT1090" s="2"/>
      <c r="DU1090" s="2">
        <v>1010</v>
      </c>
      <c r="DV1090" s="2" t="s">
        <v>40</v>
      </c>
      <c r="DW1090" s="2" t="s">
        <v>40</v>
      </c>
      <c r="DX1090" s="2">
        <v>1</v>
      </c>
      <c r="DY1090" s="2"/>
      <c r="DZ1090" s="2"/>
      <c r="EA1090" s="2"/>
      <c r="EB1090" s="2"/>
      <c r="EC1090" s="2"/>
      <c r="ED1090" s="2"/>
      <c r="EE1090" s="2">
        <v>31102366</v>
      </c>
      <c r="EF1090" s="2">
        <v>8</v>
      </c>
      <c r="EG1090" s="2" t="s">
        <v>34</v>
      </c>
      <c r="EH1090" s="2">
        <v>0</v>
      </c>
      <c r="EI1090" s="2" t="s">
        <v>3</v>
      </c>
      <c r="EJ1090" s="2">
        <v>1</v>
      </c>
      <c r="EK1090" s="2">
        <v>1100</v>
      </c>
      <c r="EL1090" s="2" t="s">
        <v>41</v>
      </c>
      <c r="EM1090" s="2" t="s">
        <v>42</v>
      </c>
      <c r="EN1090" s="2"/>
      <c r="EO1090" s="2" t="s">
        <v>3</v>
      </c>
      <c r="EP1090" s="2"/>
      <c r="EQ1090" s="2">
        <v>0</v>
      </c>
      <c r="ER1090" s="2">
        <v>0</v>
      </c>
      <c r="ES1090" s="2">
        <v>0</v>
      </c>
      <c r="ET1090" s="2">
        <v>0</v>
      </c>
      <c r="EU1090" s="2">
        <v>0</v>
      </c>
      <c r="EV1090" s="2">
        <v>0</v>
      </c>
      <c r="EW1090" s="2">
        <v>0</v>
      </c>
      <c r="EX1090" s="2">
        <v>0</v>
      </c>
      <c r="EY1090" s="2">
        <v>0</v>
      </c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>
        <v>0</v>
      </c>
      <c r="FR1090" s="2">
        <f t="shared" si="979"/>
        <v>0</v>
      </c>
      <c r="FS1090" s="2">
        <v>0</v>
      </c>
      <c r="FT1090" s="2"/>
      <c r="FU1090" s="2"/>
      <c r="FV1090" s="2"/>
      <c r="FW1090" s="2"/>
      <c r="FX1090" s="2">
        <v>0</v>
      </c>
      <c r="FY1090" s="2">
        <v>0</v>
      </c>
      <c r="FZ1090" s="2"/>
      <c r="GA1090" s="2" t="s">
        <v>3</v>
      </c>
      <c r="GB1090" s="2"/>
      <c r="GC1090" s="2"/>
      <c r="GD1090" s="2">
        <v>1</v>
      </c>
      <c r="GE1090" s="2"/>
      <c r="GF1090" s="2">
        <v>-1305676821</v>
      </c>
      <c r="GG1090" s="2">
        <v>2</v>
      </c>
      <c r="GH1090" s="2">
        <v>0</v>
      </c>
      <c r="GI1090" s="2">
        <v>-2</v>
      </c>
      <c r="GJ1090" s="2">
        <v>0</v>
      </c>
      <c r="GK1090" s="2">
        <v>0</v>
      </c>
      <c r="GL1090" s="2">
        <f t="shared" si="980"/>
        <v>0</v>
      </c>
      <c r="GM1090" s="2">
        <f t="shared" si="981"/>
        <v>0</v>
      </c>
      <c r="GN1090" s="2">
        <f t="shared" si="982"/>
        <v>0</v>
      </c>
      <c r="GO1090" s="2">
        <f t="shared" si="983"/>
        <v>0</v>
      </c>
      <c r="GP1090" s="2">
        <f t="shared" si="984"/>
        <v>0</v>
      </c>
      <c r="GQ1090" s="2"/>
      <c r="GR1090" s="2">
        <v>0</v>
      </c>
      <c r="GS1090" s="2">
        <v>3</v>
      </c>
      <c r="GT1090" s="2">
        <v>0</v>
      </c>
      <c r="GU1090" s="2" t="s">
        <v>3</v>
      </c>
      <c r="GV1090" s="2">
        <f t="shared" si="985"/>
        <v>0</v>
      </c>
      <c r="GW1090" s="2">
        <v>1</v>
      </c>
      <c r="GX1090" s="2">
        <f t="shared" si="986"/>
        <v>0</v>
      </c>
      <c r="GY1090" s="2"/>
      <c r="GZ1090" s="2"/>
      <c r="HA1090" s="2">
        <v>0</v>
      </c>
      <c r="HB1090" s="2">
        <v>0</v>
      </c>
      <c r="HC1090" s="2">
        <f t="shared" si="987"/>
        <v>0</v>
      </c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>
        <v>0</v>
      </c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</row>
    <row r="1091" spans="1:255">
      <c r="A1091">
        <v>17</v>
      </c>
      <c r="B1091">
        <v>1</v>
      </c>
      <c r="E1091" t="s">
        <v>527</v>
      </c>
      <c r="F1091" t="s">
        <v>424</v>
      </c>
      <c r="G1091" t="s">
        <v>528</v>
      </c>
      <c r="H1091" t="s">
        <v>40</v>
      </c>
      <c r="I1091">
        <v>1</v>
      </c>
      <c r="J1091">
        <v>0</v>
      </c>
      <c r="O1091">
        <f t="shared" si="953"/>
        <v>24.71</v>
      </c>
      <c r="P1091">
        <f t="shared" si="954"/>
        <v>24.71</v>
      </c>
      <c r="Q1091">
        <f t="shared" si="955"/>
        <v>0</v>
      </c>
      <c r="R1091">
        <f t="shared" si="956"/>
        <v>0</v>
      </c>
      <c r="S1091">
        <f t="shared" si="957"/>
        <v>0</v>
      </c>
      <c r="T1091">
        <f t="shared" si="958"/>
        <v>0</v>
      </c>
      <c r="U1091">
        <f t="shared" si="959"/>
        <v>0</v>
      </c>
      <c r="V1091">
        <f t="shared" si="960"/>
        <v>0</v>
      </c>
      <c r="W1091">
        <f t="shared" si="961"/>
        <v>0</v>
      </c>
      <c r="X1091">
        <f t="shared" si="962"/>
        <v>0</v>
      </c>
      <c r="Y1091">
        <f t="shared" si="963"/>
        <v>0</v>
      </c>
      <c r="AA1091">
        <v>33304960</v>
      </c>
      <c r="AB1091">
        <f t="shared" si="964"/>
        <v>24.71</v>
      </c>
      <c r="AC1091">
        <f t="shared" si="965"/>
        <v>24.71</v>
      </c>
      <c r="AD1091">
        <f t="shared" si="991"/>
        <v>0</v>
      </c>
      <c r="AE1091">
        <f t="shared" si="992"/>
        <v>0</v>
      </c>
      <c r="AF1091">
        <f t="shared" si="992"/>
        <v>0</v>
      </c>
      <c r="AG1091">
        <f t="shared" si="966"/>
        <v>0</v>
      </c>
      <c r="AH1091">
        <f t="shared" si="993"/>
        <v>0</v>
      </c>
      <c r="AI1091">
        <f t="shared" si="993"/>
        <v>0</v>
      </c>
      <c r="AJ1091">
        <f t="shared" si="967"/>
        <v>0</v>
      </c>
      <c r="AK1091">
        <v>24.71</v>
      </c>
      <c r="AL1091">
        <v>24.71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1</v>
      </c>
      <c r="AW1091">
        <v>1</v>
      </c>
      <c r="AZ1091">
        <v>1</v>
      </c>
      <c r="BA1091">
        <v>1</v>
      </c>
      <c r="BB1091">
        <v>1</v>
      </c>
      <c r="BC1091">
        <v>1</v>
      </c>
      <c r="BD1091" t="s">
        <v>3</v>
      </c>
      <c r="BE1091" t="s">
        <v>3</v>
      </c>
      <c r="BF1091" t="s">
        <v>3</v>
      </c>
      <c r="BG1091" t="s">
        <v>3</v>
      </c>
      <c r="BH1091">
        <v>3</v>
      </c>
      <c r="BI1091">
        <v>1</v>
      </c>
      <c r="BJ1091" t="s">
        <v>3</v>
      </c>
      <c r="BM1091">
        <v>1100</v>
      </c>
      <c r="BN1091">
        <v>0</v>
      </c>
      <c r="BO1091" t="s">
        <v>3</v>
      </c>
      <c r="BP1091">
        <v>0</v>
      </c>
      <c r="BQ1091">
        <v>14</v>
      </c>
      <c r="BR1091">
        <v>0</v>
      </c>
      <c r="BS1091">
        <v>1</v>
      </c>
      <c r="BT1091">
        <v>1</v>
      </c>
      <c r="BU1091">
        <v>1</v>
      </c>
      <c r="BV1091">
        <v>1</v>
      </c>
      <c r="BW1091">
        <v>1</v>
      </c>
      <c r="BX1091">
        <v>1</v>
      </c>
      <c r="BY1091" t="s">
        <v>3</v>
      </c>
      <c r="BZ1091">
        <v>0</v>
      </c>
      <c r="CA1091">
        <v>0</v>
      </c>
      <c r="CE1091">
        <v>0</v>
      </c>
      <c r="CF1091">
        <v>0</v>
      </c>
      <c r="CG1091">
        <v>0</v>
      </c>
      <c r="CM1091">
        <v>0</v>
      </c>
      <c r="CN1091" t="s">
        <v>3</v>
      </c>
      <c r="CO1091">
        <v>0</v>
      </c>
      <c r="CP1091">
        <f t="shared" si="968"/>
        <v>24.71</v>
      </c>
      <c r="CQ1091">
        <f t="shared" si="969"/>
        <v>24.71</v>
      </c>
      <c r="CR1091">
        <f t="shared" si="970"/>
        <v>0</v>
      </c>
      <c r="CS1091">
        <f t="shared" si="971"/>
        <v>0</v>
      </c>
      <c r="CT1091">
        <f t="shared" si="972"/>
        <v>0</v>
      </c>
      <c r="CU1091">
        <f t="shared" si="973"/>
        <v>0</v>
      </c>
      <c r="CV1091">
        <f t="shared" si="974"/>
        <v>0</v>
      </c>
      <c r="CW1091">
        <f t="shared" si="975"/>
        <v>0</v>
      </c>
      <c r="CX1091">
        <f t="shared" si="976"/>
        <v>0</v>
      </c>
      <c r="CY1091">
        <f t="shared" si="977"/>
        <v>0</v>
      </c>
      <c r="CZ1091">
        <f t="shared" si="978"/>
        <v>0</v>
      </c>
      <c r="DC1091" t="s">
        <v>3</v>
      </c>
      <c r="DD1091" t="s">
        <v>3</v>
      </c>
      <c r="DE1091" t="s">
        <v>3</v>
      </c>
      <c r="DF1091" t="s">
        <v>3</v>
      </c>
      <c r="DG1091" t="s">
        <v>3</v>
      </c>
      <c r="DH1091" t="s">
        <v>3</v>
      </c>
      <c r="DI1091" t="s">
        <v>3</v>
      </c>
      <c r="DJ1091" t="s">
        <v>3</v>
      </c>
      <c r="DK1091" t="s">
        <v>3</v>
      </c>
      <c r="DL1091" t="s">
        <v>3</v>
      </c>
      <c r="DM1091" t="s">
        <v>3</v>
      </c>
      <c r="DN1091">
        <v>0</v>
      </c>
      <c r="DO1091">
        <v>0</v>
      </c>
      <c r="DP1091">
        <v>1</v>
      </c>
      <c r="DQ1091">
        <v>1</v>
      </c>
      <c r="DU1091">
        <v>1010</v>
      </c>
      <c r="DV1091" t="s">
        <v>40</v>
      </c>
      <c r="DW1091" t="s">
        <v>40</v>
      </c>
      <c r="DX1091">
        <v>1</v>
      </c>
      <c r="EE1091">
        <v>31102366</v>
      </c>
      <c r="EF1091">
        <v>8</v>
      </c>
      <c r="EG1091" t="s">
        <v>34</v>
      </c>
      <c r="EH1091">
        <v>0</v>
      </c>
      <c r="EI1091" t="s">
        <v>3</v>
      </c>
      <c r="EJ1091">
        <v>1</v>
      </c>
      <c r="EK1091">
        <v>1100</v>
      </c>
      <c r="EL1091" t="s">
        <v>41</v>
      </c>
      <c r="EM1091" t="s">
        <v>42</v>
      </c>
      <c r="EO1091" t="s">
        <v>3</v>
      </c>
      <c r="EQ1091">
        <v>0</v>
      </c>
      <c r="ER1091">
        <v>24.71</v>
      </c>
      <c r="ES1091">
        <v>24.71</v>
      </c>
      <c r="ET1091">
        <v>0</v>
      </c>
      <c r="EU1091">
        <v>0</v>
      </c>
      <c r="EV1091">
        <v>0</v>
      </c>
      <c r="EW1091">
        <v>0</v>
      </c>
      <c r="EX1091">
        <v>0</v>
      </c>
      <c r="EY1091">
        <v>0</v>
      </c>
      <c r="EZ1091">
        <v>5</v>
      </c>
      <c r="FC1091">
        <v>1</v>
      </c>
      <c r="FD1091">
        <v>18</v>
      </c>
      <c r="FF1091">
        <v>228</v>
      </c>
      <c r="FQ1091">
        <v>0</v>
      </c>
      <c r="FR1091">
        <f t="shared" si="979"/>
        <v>0</v>
      </c>
      <c r="FS1091">
        <v>0</v>
      </c>
      <c r="FX1091">
        <v>0</v>
      </c>
      <c r="FY1091">
        <v>0</v>
      </c>
      <c r="GA1091" t="s">
        <v>459</v>
      </c>
      <c r="GD1091">
        <v>1</v>
      </c>
      <c r="GF1091">
        <v>-1305676821</v>
      </c>
      <c r="GG1091">
        <v>2</v>
      </c>
      <c r="GH1091">
        <v>3</v>
      </c>
      <c r="GI1091">
        <v>3</v>
      </c>
      <c r="GJ1091">
        <v>0</v>
      </c>
      <c r="GK1091">
        <v>0</v>
      </c>
      <c r="GL1091">
        <f t="shared" si="980"/>
        <v>0</v>
      </c>
      <c r="GM1091">
        <f t="shared" si="981"/>
        <v>24.71</v>
      </c>
      <c r="GN1091">
        <f t="shared" si="982"/>
        <v>24.71</v>
      </c>
      <c r="GO1091">
        <f t="shared" si="983"/>
        <v>0</v>
      </c>
      <c r="GP1091">
        <f t="shared" si="984"/>
        <v>0</v>
      </c>
      <c r="GR1091">
        <v>1</v>
      </c>
      <c r="GS1091">
        <v>1</v>
      </c>
      <c r="GT1091">
        <v>0</v>
      </c>
      <c r="GU1091" t="s">
        <v>3</v>
      </c>
      <c r="GV1091">
        <f t="shared" si="985"/>
        <v>0</v>
      </c>
      <c r="GW1091">
        <v>1</v>
      </c>
      <c r="GX1091">
        <f t="shared" si="986"/>
        <v>0</v>
      </c>
      <c r="HA1091">
        <v>0</v>
      </c>
      <c r="HB1091">
        <v>0</v>
      </c>
      <c r="HC1091">
        <f t="shared" si="987"/>
        <v>0</v>
      </c>
      <c r="IK1091">
        <v>0</v>
      </c>
    </row>
    <row r="1092" spans="1:255">
      <c r="A1092" s="2">
        <v>17</v>
      </c>
      <c r="B1092" s="2">
        <v>1</v>
      </c>
      <c r="C1092" s="2"/>
      <c r="D1092" s="2"/>
      <c r="E1092" s="2" t="s">
        <v>529</v>
      </c>
      <c r="F1092" s="2" t="s">
        <v>424</v>
      </c>
      <c r="G1092" s="2" t="s">
        <v>513</v>
      </c>
      <c r="H1092" s="2" t="s">
        <v>40</v>
      </c>
      <c r="I1092" s="2">
        <v>1</v>
      </c>
      <c r="J1092" s="2">
        <v>0</v>
      </c>
      <c r="K1092" s="2"/>
      <c r="L1092" s="2"/>
      <c r="M1092" s="2"/>
      <c r="N1092" s="2"/>
      <c r="O1092" s="2">
        <f t="shared" si="953"/>
        <v>0</v>
      </c>
      <c r="P1092" s="2">
        <f t="shared" si="954"/>
        <v>0</v>
      </c>
      <c r="Q1092" s="2">
        <f t="shared" si="955"/>
        <v>0</v>
      </c>
      <c r="R1092" s="2">
        <f t="shared" si="956"/>
        <v>0</v>
      </c>
      <c r="S1092" s="2">
        <f t="shared" si="957"/>
        <v>0</v>
      </c>
      <c r="T1092" s="2">
        <f t="shared" si="958"/>
        <v>0</v>
      </c>
      <c r="U1092" s="2">
        <f t="shared" si="959"/>
        <v>0</v>
      </c>
      <c r="V1092" s="2">
        <f t="shared" si="960"/>
        <v>0</v>
      </c>
      <c r="W1092" s="2">
        <f t="shared" si="961"/>
        <v>0</v>
      </c>
      <c r="X1092" s="2">
        <f t="shared" si="962"/>
        <v>0</v>
      </c>
      <c r="Y1092" s="2">
        <f t="shared" si="963"/>
        <v>0</v>
      </c>
      <c r="Z1092" s="2"/>
      <c r="AA1092" s="2">
        <v>33304975</v>
      </c>
      <c r="AB1092" s="2">
        <f t="shared" si="964"/>
        <v>0</v>
      </c>
      <c r="AC1092" s="2">
        <f t="shared" si="965"/>
        <v>0</v>
      </c>
      <c r="AD1092" s="2">
        <f t="shared" si="991"/>
        <v>0</v>
      </c>
      <c r="AE1092" s="2">
        <f t="shared" si="992"/>
        <v>0</v>
      </c>
      <c r="AF1092" s="2">
        <f t="shared" si="992"/>
        <v>0</v>
      </c>
      <c r="AG1092" s="2">
        <f t="shared" si="966"/>
        <v>0</v>
      </c>
      <c r="AH1092" s="2">
        <f t="shared" si="993"/>
        <v>0</v>
      </c>
      <c r="AI1092" s="2">
        <f t="shared" si="993"/>
        <v>0</v>
      </c>
      <c r="AJ1092" s="2">
        <f t="shared" si="967"/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1</v>
      </c>
      <c r="AW1092" s="2">
        <v>1</v>
      </c>
      <c r="AX1092" s="2"/>
      <c r="AY1092" s="2"/>
      <c r="AZ1092" s="2">
        <v>1</v>
      </c>
      <c r="BA1092" s="2">
        <v>1</v>
      </c>
      <c r="BB1092" s="2">
        <v>1</v>
      </c>
      <c r="BC1092" s="2">
        <v>1</v>
      </c>
      <c r="BD1092" s="2" t="s">
        <v>3</v>
      </c>
      <c r="BE1092" s="2" t="s">
        <v>3</v>
      </c>
      <c r="BF1092" s="2" t="s">
        <v>3</v>
      </c>
      <c r="BG1092" s="2" t="s">
        <v>3</v>
      </c>
      <c r="BH1092" s="2">
        <v>3</v>
      </c>
      <c r="BI1092" s="2">
        <v>1</v>
      </c>
      <c r="BJ1092" s="2" t="s">
        <v>3</v>
      </c>
      <c r="BK1092" s="2"/>
      <c r="BL1092" s="2"/>
      <c r="BM1092" s="2">
        <v>1100</v>
      </c>
      <c r="BN1092" s="2">
        <v>0</v>
      </c>
      <c r="BO1092" s="2" t="s">
        <v>3</v>
      </c>
      <c r="BP1092" s="2">
        <v>0</v>
      </c>
      <c r="BQ1092" s="2">
        <v>14</v>
      </c>
      <c r="BR1092" s="2">
        <v>0</v>
      </c>
      <c r="BS1092" s="2">
        <v>1</v>
      </c>
      <c r="BT1092" s="2">
        <v>1</v>
      </c>
      <c r="BU1092" s="2">
        <v>1</v>
      </c>
      <c r="BV1092" s="2">
        <v>1</v>
      </c>
      <c r="BW1092" s="2">
        <v>1</v>
      </c>
      <c r="BX1092" s="2">
        <v>1</v>
      </c>
      <c r="BY1092" s="2" t="s">
        <v>3</v>
      </c>
      <c r="BZ1092" s="2">
        <v>0</v>
      </c>
      <c r="CA1092" s="2">
        <v>0</v>
      </c>
      <c r="CB1092" s="2"/>
      <c r="CC1092" s="2"/>
      <c r="CD1092" s="2"/>
      <c r="CE1092" s="2">
        <v>0</v>
      </c>
      <c r="CF1092" s="2">
        <v>0</v>
      </c>
      <c r="CG1092" s="2">
        <v>0</v>
      </c>
      <c r="CH1092" s="2"/>
      <c r="CI1092" s="2"/>
      <c r="CJ1092" s="2"/>
      <c r="CK1092" s="2"/>
      <c r="CL1092" s="2"/>
      <c r="CM1092" s="2">
        <v>0</v>
      </c>
      <c r="CN1092" s="2" t="s">
        <v>3</v>
      </c>
      <c r="CO1092" s="2">
        <v>0</v>
      </c>
      <c r="CP1092" s="2">
        <f t="shared" si="968"/>
        <v>0</v>
      </c>
      <c r="CQ1092" s="2">
        <f t="shared" si="969"/>
        <v>0</v>
      </c>
      <c r="CR1092" s="2">
        <f t="shared" si="970"/>
        <v>0</v>
      </c>
      <c r="CS1092" s="2">
        <f t="shared" si="971"/>
        <v>0</v>
      </c>
      <c r="CT1092" s="2">
        <f t="shared" si="972"/>
        <v>0</v>
      </c>
      <c r="CU1092" s="2">
        <f t="shared" si="973"/>
        <v>0</v>
      </c>
      <c r="CV1092" s="2">
        <f t="shared" si="974"/>
        <v>0</v>
      </c>
      <c r="CW1092" s="2">
        <f t="shared" si="975"/>
        <v>0</v>
      </c>
      <c r="CX1092" s="2">
        <f t="shared" si="976"/>
        <v>0</v>
      </c>
      <c r="CY1092" s="2">
        <f t="shared" si="977"/>
        <v>0</v>
      </c>
      <c r="CZ1092" s="2">
        <f t="shared" si="978"/>
        <v>0</v>
      </c>
      <c r="DA1092" s="2"/>
      <c r="DB1092" s="2"/>
      <c r="DC1092" s="2" t="s">
        <v>3</v>
      </c>
      <c r="DD1092" s="2" t="s">
        <v>3</v>
      </c>
      <c r="DE1092" s="2" t="s">
        <v>3</v>
      </c>
      <c r="DF1092" s="2" t="s">
        <v>3</v>
      </c>
      <c r="DG1092" s="2" t="s">
        <v>3</v>
      </c>
      <c r="DH1092" s="2" t="s">
        <v>3</v>
      </c>
      <c r="DI1092" s="2" t="s">
        <v>3</v>
      </c>
      <c r="DJ1092" s="2" t="s">
        <v>3</v>
      </c>
      <c r="DK1092" s="2" t="s">
        <v>3</v>
      </c>
      <c r="DL1092" s="2" t="s">
        <v>3</v>
      </c>
      <c r="DM1092" s="2" t="s">
        <v>3</v>
      </c>
      <c r="DN1092" s="2">
        <v>0</v>
      </c>
      <c r="DO1092" s="2">
        <v>0</v>
      </c>
      <c r="DP1092" s="2">
        <v>1</v>
      </c>
      <c r="DQ1092" s="2">
        <v>1</v>
      </c>
      <c r="DR1092" s="2"/>
      <c r="DS1092" s="2"/>
      <c r="DT1092" s="2"/>
      <c r="DU1092" s="2">
        <v>1010</v>
      </c>
      <c r="DV1092" s="2" t="s">
        <v>40</v>
      </c>
      <c r="DW1092" s="2" t="s">
        <v>40</v>
      </c>
      <c r="DX1092" s="2">
        <v>1</v>
      </c>
      <c r="DY1092" s="2"/>
      <c r="DZ1092" s="2"/>
      <c r="EA1092" s="2"/>
      <c r="EB1092" s="2"/>
      <c r="EC1092" s="2"/>
      <c r="ED1092" s="2"/>
      <c r="EE1092" s="2">
        <v>31102366</v>
      </c>
      <c r="EF1092" s="2">
        <v>8</v>
      </c>
      <c r="EG1092" s="2" t="s">
        <v>34</v>
      </c>
      <c r="EH1092" s="2">
        <v>0</v>
      </c>
      <c r="EI1092" s="2" t="s">
        <v>3</v>
      </c>
      <c r="EJ1092" s="2">
        <v>1</v>
      </c>
      <c r="EK1092" s="2">
        <v>1100</v>
      </c>
      <c r="EL1092" s="2" t="s">
        <v>41</v>
      </c>
      <c r="EM1092" s="2" t="s">
        <v>42</v>
      </c>
      <c r="EN1092" s="2"/>
      <c r="EO1092" s="2" t="s">
        <v>3</v>
      </c>
      <c r="EP1092" s="2"/>
      <c r="EQ1092" s="2">
        <v>0</v>
      </c>
      <c r="ER1092" s="2">
        <v>0</v>
      </c>
      <c r="ES1092" s="2">
        <v>0</v>
      </c>
      <c r="ET1092" s="2">
        <v>0</v>
      </c>
      <c r="EU1092" s="2">
        <v>0</v>
      </c>
      <c r="EV1092" s="2">
        <v>0</v>
      </c>
      <c r="EW1092" s="2">
        <v>0</v>
      </c>
      <c r="EX1092" s="2">
        <v>0</v>
      </c>
      <c r="EY1092" s="2">
        <v>0</v>
      </c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>
        <v>0</v>
      </c>
      <c r="FR1092" s="2">
        <f t="shared" si="979"/>
        <v>0</v>
      </c>
      <c r="FS1092" s="2">
        <v>0</v>
      </c>
      <c r="FT1092" s="2"/>
      <c r="FU1092" s="2"/>
      <c r="FV1092" s="2"/>
      <c r="FW1092" s="2"/>
      <c r="FX1092" s="2">
        <v>0</v>
      </c>
      <c r="FY1092" s="2">
        <v>0</v>
      </c>
      <c r="FZ1092" s="2"/>
      <c r="GA1092" s="2" t="s">
        <v>3</v>
      </c>
      <c r="GB1092" s="2"/>
      <c r="GC1092" s="2"/>
      <c r="GD1092" s="2">
        <v>1</v>
      </c>
      <c r="GE1092" s="2"/>
      <c r="GF1092" s="2">
        <v>929022984</v>
      </c>
      <c r="GG1092" s="2">
        <v>2</v>
      </c>
      <c r="GH1092" s="2">
        <v>0</v>
      </c>
      <c r="GI1092" s="2">
        <v>-2</v>
      </c>
      <c r="GJ1092" s="2">
        <v>0</v>
      </c>
      <c r="GK1092" s="2">
        <v>0</v>
      </c>
      <c r="GL1092" s="2">
        <f t="shared" si="980"/>
        <v>0</v>
      </c>
      <c r="GM1092" s="2">
        <f t="shared" si="981"/>
        <v>0</v>
      </c>
      <c r="GN1092" s="2">
        <f t="shared" si="982"/>
        <v>0</v>
      </c>
      <c r="GO1092" s="2">
        <f t="shared" si="983"/>
        <v>0</v>
      </c>
      <c r="GP1092" s="2">
        <f t="shared" si="984"/>
        <v>0</v>
      </c>
      <c r="GQ1092" s="2"/>
      <c r="GR1092" s="2">
        <v>0</v>
      </c>
      <c r="GS1092" s="2">
        <v>3</v>
      </c>
      <c r="GT1092" s="2">
        <v>0</v>
      </c>
      <c r="GU1092" s="2" t="s">
        <v>3</v>
      </c>
      <c r="GV1092" s="2">
        <f t="shared" si="985"/>
        <v>0</v>
      </c>
      <c r="GW1092" s="2">
        <v>1</v>
      </c>
      <c r="GX1092" s="2">
        <f t="shared" si="986"/>
        <v>0</v>
      </c>
      <c r="GY1092" s="2"/>
      <c r="GZ1092" s="2"/>
      <c r="HA1092" s="2">
        <v>0</v>
      </c>
      <c r="HB1092" s="2">
        <v>0</v>
      </c>
      <c r="HC1092" s="2">
        <f t="shared" si="987"/>
        <v>0</v>
      </c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>
        <v>0</v>
      </c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</row>
    <row r="1093" spans="1:255">
      <c r="A1093">
        <v>17</v>
      </c>
      <c r="B1093">
        <v>1</v>
      </c>
      <c r="E1093" t="s">
        <v>529</v>
      </c>
      <c r="F1093" t="s">
        <v>424</v>
      </c>
      <c r="G1093" t="s">
        <v>513</v>
      </c>
      <c r="H1093" t="s">
        <v>40</v>
      </c>
      <c r="I1093">
        <v>1</v>
      </c>
      <c r="J1093">
        <v>0</v>
      </c>
      <c r="O1093">
        <f t="shared" si="953"/>
        <v>124.68</v>
      </c>
      <c r="P1093">
        <f t="shared" si="954"/>
        <v>124.68</v>
      </c>
      <c r="Q1093">
        <f t="shared" si="955"/>
        <v>0</v>
      </c>
      <c r="R1093">
        <f t="shared" si="956"/>
        <v>0</v>
      </c>
      <c r="S1093">
        <f t="shared" si="957"/>
        <v>0</v>
      </c>
      <c r="T1093">
        <f t="shared" si="958"/>
        <v>0</v>
      </c>
      <c r="U1093">
        <f t="shared" si="959"/>
        <v>0</v>
      </c>
      <c r="V1093">
        <f t="shared" si="960"/>
        <v>0</v>
      </c>
      <c r="W1093">
        <f t="shared" si="961"/>
        <v>0</v>
      </c>
      <c r="X1093">
        <f t="shared" si="962"/>
        <v>0</v>
      </c>
      <c r="Y1093">
        <f t="shared" si="963"/>
        <v>0</v>
      </c>
      <c r="AA1093">
        <v>33304960</v>
      </c>
      <c r="AB1093">
        <f t="shared" si="964"/>
        <v>124.68</v>
      </c>
      <c r="AC1093">
        <f t="shared" si="965"/>
        <v>124.68</v>
      </c>
      <c r="AD1093">
        <f t="shared" si="991"/>
        <v>0</v>
      </c>
      <c r="AE1093">
        <f t="shared" si="992"/>
        <v>0</v>
      </c>
      <c r="AF1093">
        <f t="shared" si="992"/>
        <v>0</v>
      </c>
      <c r="AG1093">
        <f t="shared" si="966"/>
        <v>0</v>
      </c>
      <c r="AH1093">
        <f t="shared" si="993"/>
        <v>0</v>
      </c>
      <c r="AI1093">
        <f t="shared" si="993"/>
        <v>0</v>
      </c>
      <c r="AJ1093">
        <f t="shared" si="967"/>
        <v>0</v>
      </c>
      <c r="AK1093">
        <v>124.67999999999999</v>
      </c>
      <c r="AL1093">
        <v>124.67999999999999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1</v>
      </c>
      <c r="AW1093">
        <v>1</v>
      </c>
      <c r="AZ1093">
        <v>1</v>
      </c>
      <c r="BA1093">
        <v>1</v>
      </c>
      <c r="BB1093">
        <v>1</v>
      </c>
      <c r="BC1093">
        <v>1</v>
      </c>
      <c r="BD1093" t="s">
        <v>3</v>
      </c>
      <c r="BE1093" t="s">
        <v>3</v>
      </c>
      <c r="BF1093" t="s">
        <v>3</v>
      </c>
      <c r="BG1093" t="s">
        <v>3</v>
      </c>
      <c r="BH1093">
        <v>3</v>
      </c>
      <c r="BI1093">
        <v>1</v>
      </c>
      <c r="BJ1093" t="s">
        <v>3</v>
      </c>
      <c r="BM1093">
        <v>1100</v>
      </c>
      <c r="BN1093">
        <v>0</v>
      </c>
      <c r="BO1093" t="s">
        <v>3</v>
      </c>
      <c r="BP1093">
        <v>0</v>
      </c>
      <c r="BQ1093">
        <v>14</v>
      </c>
      <c r="BR1093">
        <v>0</v>
      </c>
      <c r="BS1093">
        <v>1</v>
      </c>
      <c r="BT1093">
        <v>1</v>
      </c>
      <c r="BU1093">
        <v>1</v>
      </c>
      <c r="BV1093">
        <v>1</v>
      </c>
      <c r="BW1093">
        <v>1</v>
      </c>
      <c r="BX1093">
        <v>1</v>
      </c>
      <c r="BY1093" t="s">
        <v>3</v>
      </c>
      <c r="BZ1093">
        <v>0</v>
      </c>
      <c r="CA1093">
        <v>0</v>
      </c>
      <c r="CE1093">
        <v>0</v>
      </c>
      <c r="CF1093">
        <v>0</v>
      </c>
      <c r="CG1093">
        <v>0</v>
      </c>
      <c r="CM1093">
        <v>0</v>
      </c>
      <c r="CN1093" t="s">
        <v>3</v>
      </c>
      <c r="CO1093">
        <v>0</v>
      </c>
      <c r="CP1093">
        <f t="shared" si="968"/>
        <v>124.68</v>
      </c>
      <c r="CQ1093">
        <f t="shared" si="969"/>
        <v>124.68</v>
      </c>
      <c r="CR1093">
        <f t="shared" si="970"/>
        <v>0</v>
      </c>
      <c r="CS1093">
        <f t="shared" si="971"/>
        <v>0</v>
      </c>
      <c r="CT1093">
        <f t="shared" si="972"/>
        <v>0</v>
      </c>
      <c r="CU1093">
        <f t="shared" si="973"/>
        <v>0</v>
      </c>
      <c r="CV1093">
        <f t="shared" si="974"/>
        <v>0</v>
      </c>
      <c r="CW1093">
        <f t="shared" si="975"/>
        <v>0</v>
      </c>
      <c r="CX1093">
        <f t="shared" si="976"/>
        <v>0</v>
      </c>
      <c r="CY1093">
        <f t="shared" si="977"/>
        <v>0</v>
      </c>
      <c r="CZ1093">
        <f t="shared" si="978"/>
        <v>0</v>
      </c>
      <c r="DC1093" t="s">
        <v>3</v>
      </c>
      <c r="DD1093" t="s">
        <v>3</v>
      </c>
      <c r="DE1093" t="s">
        <v>3</v>
      </c>
      <c r="DF1093" t="s">
        <v>3</v>
      </c>
      <c r="DG1093" t="s">
        <v>3</v>
      </c>
      <c r="DH1093" t="s">
        <v>3</v>
      </c>
      <c r="DI1093" t="s">
        <v>3</v>
      </c>
      <c r="DJ1093" t="s">
        <v>3</v>
      </c>
      <c r="DK1093" t="s">
        <v>3</v>
      </c>
      <c r="DL1093" t="s">
        <v>3</v>
      </c>
      <c r="DM1093" t="s">
        <v>3</v>
      </c>
      <c r="DN1093">
        <v>0</v>
      </c>
      <c r="DO1093">
        <v>0</v>
      </c>
      <c r="DP1093">
        <v>1</v>
      </c>
      <c r="DQ1093">
        <v>1</v>
      </c>
      <c r="DU1093">
        <v>1010</v>
      </c>
      <c r="DV1093" t="s">
        <v>40</v>
      </c>
      <c r="DW1093" t="s">
        <v>40</v>
      </c>
      <c r="DX1093">
        <v>1</v>
      </c>
      <c r="EE1093">
        <v>31102366</v>
      </c>
      <c r="EF1093">
        <v>8</v>
      </c>
      <c r="EG1093" t="s">
        <v>34</v>
      </c>
      <c r="EH1093">
        <v>0</v>
      </c>
      <c r="EI1093" t="s">
        <v>3</v>
      </c>
      <c r="EJ1093">
        <v>1</v>
      </c>
      <c r="EK1093">
        <v>1100</v>
      </c>
      <c r="EL1093" t="s">
        <v>41</v>
      </c>
      <c r="EM1093" t="s">
        <v>42</v>
      </c>
      <c r="EO1093" t="s">
        <v>3</v>
      </c>
      <c r="EQ1093">
        <v>0</v>
      </c>
      <c r="ER1093">
        <v>124.67999999999999</v>
      </c>
      <c r="ES1093">
        <v>124.67999999999999</v>
      </c>
      <c r="ET1093">
        <v>0</v>
      </c>
      <c r="EU1093">
        <v>0</v>
      </c>
      <c r="EV1093">
        <v>0</v>
      </c>
      <c r="EW1093">
        <v>0</v>
      </c>
      <c r="EX1093">
        <v>0</v>
      </c>
      <c r="EY1093">
        <v>0</v>
      </c>
      <c r="EZ1093">
        <v>5</v>
      </c>
      <c r="FC1093">
        <v>1</v>
      </c>
      <c r="FD1093">
        <v>18</v>
      </c>
      <c r="FF1093">
        <v>1150</v>
      </c>
      <c r="FQ1093">
        <v>0</v>
      </c>
      <c r="FR1093">
        <f t="shared" si="979"/>
        <v>0</v>
      </c>
      <c r="FS1093">
        <v>0</v>
      </c>
      <c r="FX1093">
        <v>0</v>
      </c>
      <c r="FY1093">
        <v>0</v>
      </c>
      <c r="GA1093" t="s">
        <v>462</v>
      </c>
      <c r="GD1093">
        <v>1</v>
      </c>
      <c r="GF1093">
        <v>929022984</v>
      </c>
      <c r="GG1093">
        <v>2</v>
      </c>
      <c r="GH1093">
        <v>3</v>
      </c>
      <c r="GI1093">
        <v>3</v>
      </c>
      <c r="GJ1093">
        <v>0</v>
      </c>
      <c r="GK1093">
        <v>0</v>
      </c>
      <c r="GL1093">
        <f t="shared" si="980"/>
        <v>0</v>
      </c>
      <c r="GM1093">
        <f t="shared" si="981"/>
        <v>124.68</v>
      </c>
      <c r="GN1093">
        <f t="shared" si="982"/>
        <v>124.68</v>
      </c>
      <c r="GO1093">
        <f t="shared" si="983"/>
        <v>0</v>
      </c>
      <c r="GP1093">
        <f t="shared" si="984"/>
        <v>0</v>
      </c>
      <c r="GR1093">
        <v>1</v>
      </c>
      <c r="GS1093">
        <v>1</v>
      </c>
      <c r="GT1093">
        <v>0</v>
      </c>
      <c r="GU1093" t="s">
        <v>3</v>
      </c>
      <c r="GV1093">
        <f t="shared" si="985"/>
        <v>0</v>
      </c>
      <c r="GW1093">
        <v>1</v>
      </c>
      <c r="GX1093">
        <f t="shared" si="986"/>
        <v>0</v>
      </c>
      <c r="HA1093">
        <v>0</v>
      </c>
      <c r="HB1093">
        <v>0</v>
      </c>
      <c r="HC1093">
        <f t="shared" si="987"/>
        <v>0</v>
      </c>
      <c r="IK1093">
        <v>0</v>
      </c>
    </row>
    <row r="1094" spans="1:255">
      <c r="A1094" s="2">
        <v>17</v>
      </c>
      <c r="B1094" s="2">
        <v>1</v>
      </c>
      <c r="C1094" s="2"/>
      <c r="D1094" s="2"/>
      <c r="E1094" s="2" t="s">
        <v>530</v>
      </c>
      <c r="F1094" s="2" t="s">
        <v>531</v>
      </c>
      <c r="G1094" s="2" t="s">
        <v>532</v>
      </c>
      <c r="H1094" s="2" t="s">
        <v>40</v>
      </c>
      <c r="I1094" s="2">
        <v>1</v>
      </c>
      <c r="J1094" s="2">
        <v>0</v>
      </c>
      <c r="K1094" s="2"/>
      <c r="L1094" s="2"/>
      <c r="M1094" s="2"/>
      <c r="N1094" s="2"/>
      <c r="O1094" s="2">
        <f t="shared" si="953"/>
        <v>213.97</v>
      </c>
      <c r="P1094" s="2">
        <f t="shared" si="954"/>
        <v>213.97</v>
      </c>
      <c r="Q1094" s="2">
        <f t="shared" si="955"/>
        <v>0</v>
      </c>
      <c r="R1094" s="2">
        <f t="shared" si="956"/>
        <v>0</v>
      </c>
      <c r="S1094" s="2">
        <f t="shared" si="957"/>
        <v>0</v>
      </c>
      <c r="T1094" s="2">
        <f t="shared" si="958"/>
        <v>0</v>
      </c>
      <c r="U1094" s="2">
        <f t="shared" si="959"/>
        <v>0</v>
      </c>
      <c r="V1094" s="2">
        <f t="shared" si="960"/>
        <v>0</v>
      </c>
      <c r="W1094" s="2">
        <f t="shared" si="961"/>
        <v>0</v>
      </c>
      <c r="X1094" s="2">
        <f t="shared" si="962"/>
        <v>0</v>
      </c>
      <c r="Y1094" s="2">
        <f t="shared" si="963"/>
        <v>0</v>
      </c>
      <c r="Z1094" s="2"/>
      <c r="AA1094" s="2">
        <v>33304975</v>
      </c>
      <c r="AB1094" s="2">
        <f t="shared" si="964"/>
        <v>213.97</v>
      </c>
      <c r="AC1094" s="2">
        <f t="shared" si="965"/>
        <v>213.97</v>
      </c>
      <c r="AD1094" s="2">
        <f t="shared" si="991"/>
        <v>0</v>
      </c>
      <c r="AE1094" s="2">
        <f t="shared" si="992"/>
        <v>0</v>
      </c>
      <c r="AF1094" s="2">
        <f t="shared" si="992"/>
        <v>0</v>
      </c>
      <c r="AG1094" s="2">
        <f t="shared" si="966"/>
        <v>0</v>
      </c>
      <c r="AH1094" s="2">
        <f t="shared" si="993"/>
        <v>0</v>
      </c>
      <c r="AI1094" s="2">
        <f t="shared" si="993"/>
        <v>0</v>
      </c>
      <c r="AJ1094" s="2">
        <f t="shared" si="967"/>
        <v>0</v>
      </c>
      <c r="AK1094" s="2">
        <v>213.97</v>
      </c>
      <c r="AL1094" s="2">
        <v>213.97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1</v>
      </c>
      <c r="AW1094" s="2">
        <v>1</v>
      </c>
      <c r="AX1094" s="2"/>
      <c r="AY1094" s="2"/>
      <c r="AZ1094" s="2">
        <v>1</v>
      </c>
      <c r="BA1094" s="2">
        <v>1</v>
      </c>
      <c r="BB1094" s="2">
        <v>1</v>
      </c>
      <c r="BC1094" s="2">
        <v>1</v>
      </c>
      <c r="BD1094" s="2" t="s">
        <v>3</v>
      </c>
      <c r="BE1094" s="2" t="s">
        <v>3</v>
      </c>
      <c r="BF1094" s="2" t="s">
        <v>3</v>
      </c>
      <c r="BG1094" s="2" t="s">
        <v>3</v>
      </c>
      <c r="BH1094" s="2">
        <v>3</v>
      </c>
      <c r="BI1094" s="2">
        <v>1</v>
      </c>
      <c r="BJ1094" s="2" t="s">
        <v>533</v>
      </c>
      <c r="BK1094" s="2"/>
      <c r="BL1094" s="2"/>
      <c r="BM1094" s="2">
        <v>500001</v>
      </c>
      <c r="BN1094" s="2">
        <v>0</v>
      </c>
      <c r="BO1094" s="2" t="s">
        <v>3</v>
      </c>
      <c r="BP1094" s="2">
        <v>0</v>
      </c>
      <c r="BQ1094" s="2">
        <v>8</v>
      </c>
      <c r="BR1094" s="2">
        <v>0</v>
      </c>
      <c r="BS1094" s="2">
        <v>1</v>
      </c>
      <c r="BT1094" s="2">
        <v>1</v>
      </c>
      <c r="BU1094" s="2">
        <v>1</v>
      </c>
      <c r="BV1094" s="2">
        <v>1</v>
      </c>
      <c r="BW1094" s="2">
        <v>1</v>
      </c>
      <c r="BX1094" s="2">
        <v>1</v>
      </c>
      <c r="BY1094" s="2" t="s">
        <v>3</v>
      </c>
      <c r="BZ1094" s="2">
        <v>0</v>
      </c>
      <c r="CA1094" s="2">
        <v>0</v>
      </c>
      <c r="CB1094" s="2"/>
      <c r="CC1094" s="2"/>
      <c r="CD1094" s="2"/>
      <c r="CE1094" s="2">
        <v>0</v>
      </c>
      <c r="CF1094" s="2">
        <v>0</v>
      </c>
      <c r="CG1094" s="2">
        <v>0</v>
      </c>
      <c r="CH1094" s="2"/>
      <c r="CI1094" s="2"/>
      <c r="CJ1094" s="2"/>
      <c r="CK1094" s="2"/>
      <c r="CL1094" s="2"/>
      <c r="CM1094" s="2">
        <v>0</v>
      </c>
      <c r="CN1094" s="2" t="s">
        <v>3</v>
      </c>
      <c r="CO1094" s="2">
        <v>0</v>
      </c>
      <c r="CP1094" s="2">
        <f t="shared" si="968"/>
        <v>213.97</v>
      </c>
      <c r="CQ1094" s="2">
        <f t="shared" si="969"/>
        <v>213.97</v>
      </c>
      <c r="CR1094" s="2">
        <f t="shared" si="970"/>
        <v>0</v>
      </c>
      <c r="CS1094" s="2">
        <f t="shared" si="971"/>
        <v>0</v>
      </c>
      <c r="CT1094" s="2">
        <f t="shared" si="972"/>
        <v>0</v>
      </c>
      <c r="CU1094" s="2">
        <f t="shared" si="973"/>
        <v>0</v>
      </c>
      <c r="CV1094" s="2">
        <f t="shared" si="974"/>
        <v>0</v>
      </c>
      <c r="CW1094" s="2">
        <f t="shared" si="975"/>
        <v>0</v>
      </c>
      <c r="CX1094" s="2">
        <f t="shared" si="976"/>
        <v>0</v>
      </c>
      <c r="CY1094" s="2">
        <f t="shared" si="977"/>
        <v>0</v>
      </c>
      <c r="CZ1094" s="2">
        <f t="shared" si="978"/>
        <v>0</v>
      </c>
      <c r="DA1094" s="2"/>
      <c r="DB1094" s="2"/>
      <c r="DC1094" s="2" t="s">
        <v>3</v>
      </c>
      <c r="DD1094" s="2" t="s">
        <v>3</v>
      </c>
      <c r="DE1094" s="2" t="s">
        <v>3</v>
      </c>
      <c r="DF1094" s="2" t="s">
        <v>3</v>
      </c>
      <c r="DG1094" s="2" t="s">
        <v>3</v>
      </c>
      <c r="DH1094" s="2" t="s">
        <v>3</v>
      </c>
      <c r="DI1094" s="2" t="s">
        <v>3</v>
      </c>
      <c r="DJ1094" s="2" t="s">
        <v>3</v>
      </c>
      <c r="DK1094" s="2" t="s">
        <v>3</v>
      </c>
      <c r="DL1094" s="2" t="s">
        <v>3</v>
      </c>
      <c r="DM1094" s="2" t="s">
        <v>3</v>
      </c>
      <c r="DN1094" s="2">
        <v>0</v>
      </c>
      <c r="DO1094" s="2">
        <v>0</v>
      </c>
      <c r="DP1094" s="2">
        <v>1</v>
      </c>
      <c r="DQ1094" s="2">
        <v>1</v>
      </c>
      <c r="DR1094" s="2"/>
      <c r="DS1094" s="2"/>
      <c r="DT1094" s="2"/>
      <c r="DU1094" s="2">
        <v>1010</v>
      </c>
      <c r="DV1094" s="2" t="s">
        <v>40</v>
      </c>
      <c r="DW1094" s="2" t="s">
        <v>40</v>
      </c>
      <c r="DX1094" s="2">
        <v>1</v>
      </c>
      <c r="DY1094" s="2"/>
      <c r="DZ1094" s="2"/>
      <c r="EA1094" s="2"/>
      <c r="EB1094" s="2"/>
      <c r="EC1094" s="2"/>
      <c r="ED1094" s="2"/>
      <c r="EE1094" s="2">
        <v>31102119</v>
      </c>
      <c r="EF1094" s="2">
        <v>8</v>
      </c>
      <c r="EG1094" s="2" t="s">
        <v>34</v>
      </c>
      <c r="EH1094" s="2">
        <v>0</v>
      </c>
      <c r="EI1094" s="2" t="s">
        <v>3</v>
      </c>
      <c r="EJ1094" s="2">
        <v>1</v>
      </c>
      <c r="EK1094" s="2">
        <v>500001</v>
      </c>
      <c r="EL1094" s="2" t="s">
        <v>35</v>
      </c>
      <c r="EM1094" s="2" t="s">
        <v>36</v>
      </c>
      <c r="EN1094" s="2"/>
      <c r="EO1094" s="2" t="s">
        <v>3</v>
      </c>
      <c r="EP1094" s="2"/>
      <c r="EQ1094" s="2">
        <v>0</v>
      </c>
      <c r="ER1094" s="2">
        <v>213.97</v>
      </c>
      <c r="ES1094" s="2">
        <v>213.97</v>
      </c>
      <c r="ET1094" s="2">
        <v>0</v>
      </c>
      <c r="EU1094" s="2">
        <v>0</v>
      </c>
      <c r="EV1094" s="2">
        <v>0</v>
      </c>
      <c r="EW1094" s="2">
        <v>0</v>
      </c>
      <c r="EX1094" s="2">
        <v>0</v>
      </c>
      <c r="EY1094" s="2">
        <v>0</v>
      </c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>
        <v>0</v>
      </c>
      <c r="FR1094" s="2">
        <f t="shared" si="979"/>
        <v>0</v>
      </c>
      <c r="FS1094" s="2">
        <v>0</v>
      </c>
      <c r="FT1094" s="2"/>
      <c r="FU1094" s="2"/>
      <c r="FV1094" s="2"/>
      <c r="FW1094" s="2"/>
      <c r="FX1094" s="2">
        <v>0</v>
      </c>
      <c r="FY1094" s="2">
        <v>0</v>
      </c>
      <c r="FZ1094" s="2"/>
      <c r="GA1094" s="2" t="s">
        <v>3</v>
      </c>
      <c r="GB1094" s="2"/>
      <c r="GC1094" s="2"/>
      <c r="GD1094" s="2">
        <v>1</v>
      </c>
      <c r="GE1094" s="2"/>
      <c r="GF1094" s="2">
        <v>216014944</v>
      </c>
      <c r="GG1094" s="2">
        <v>2</v>
      </c>
      <c r="GH1094" s="2">
        <v>1</v>
      </c>
      <c r="GI1094" s="2">
        <v>-2</v>
      </c>
      <c r="GJ1094" s="2">
        <v>0</v>
      </c>
      <c r="GK1094" s="2">
        <v>0</v>
      </c>
      <c r="GL1094" s="2">
        <f t="shared" si="980"/>
        <v>0</v>
      </c>
      <c r="GM1094" s="2">
        <f t="shared" si="981"/>
        <v>213.97</v>
      </c>
      <c r="GN1094" s="2">
        <f t="shared" si="982"/>
        <v>213.97</v>
      </c>
      <c r="GO1094" s="2">
        <f t="shared" si="983"/>
        <v>0</v>
      </c>
      <c r="GP1094" s="2">
        <f t="shared" si="984"/>
        <v>0</v>
      </c>
      <c r="GQ1094" s="2"/>
      <c r="GR1094" s="2">
        <v>0</v>
      </c>
      <c r="GS1094" s="2">
        <v>3</v>
      </c>
      <c r="GT1094" s="2">
        <v>0</v>
      </c>
      <c r="GU1094" s="2" t="s">
        <v>3</v>
      </c>
      <c r="GV1094" s="2">
        <f t="shared" si="985"/>
        <v>0</v>
      </c>
      <c r="GW1094" s="2">
        <v>1</v>
      </c>
      <c r="GX1094" s="2">
        <f t="shared" si="986"/>
        <v>0</v>
      </c>
      <c r="GY1094" s="2"/>
      <c r="GZ1094" s="2"/>
      <c r="HA1094" s="2">
        <v>0</v>
      </c>
      <c r="HB1094" s="2">
        <v>0</v>
      </c>
      <c r="HC1094" s="2">
        <f t="shared" si="987"/>
        <v>0</v>
      </c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>
        <v>0</v>
      </c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</row>
    <row r="1095" spans="1:255">
      <c r="A1095">
        <v>17</v>
      </c>
      <c r="B1095">
        <v>1</v>
      </c>
      <c r="E1095" t="s">
        <v>530</v>
      </c>
      <c r="F1095" t="s">
        <v>531</v>
      </c>
      <c r="G1095" t="s">
        <v>532</v>
      </c>
      <c r="H1095" t="s">
        <v>40</v>
      </c>
      <c r="I1095">
        <v>1</v>
      </c>
      <c r="J1095">
        <v>0</v>
      </c>
      <c r="O1095">
        <f t="shared" si="953"/>
        <v>213.97</v>
      </c>
      <c r="P1095">
        <f t="shared" si="954"/>
        <v>213.97</v>
      </c>
      <c r="Q1095">
        <f t="shared" si="955"/>
        <v>0</v>
      </c>
      <c r="R1095">
        <f t="shared" si="956"/>
        <v>0</v>
      </c>
      <c r="S1095">
        <f t="shared" si="957"/>
        <v>0</v>
      </c>
      <c r="T1095">
        <f t="shared" si="958"/>
        <v>0</v>
      </c>
      <c r="U1095">
        <f t="shared" si="959"/>
        <v>0</v>
      </c>
      <c r="V1095">
        <f t="shared" si="960"/>
        <v>0</v>
      </c>
      <c r="W1095">
        <f t="shared" si="961"/>
        <v>0</v>
      </c>
      <c r="X1095">
        <f t="shared" si="962"/>
        <v>0</v>
      </c>
      <c r="Y1095">
        <f t="shared" si="963"/>
        <v>0</v>
      </c>
      <c r="AA1095">
        <v>33304960</v>
      </c>
      <c r="AB1095">
        <f t="shared" si="964"/>
        <v>213.97</v>
      </c>
      <c r="AC1095">
        <f t="shared" si="965"/>
        <v>213.97</v>
      </c>
      <c r="AD1095">
        <f t="shared" si="991"/>
        <v>0</v>
      </c>
      <c r="AE1095">
        <f t="shared" si="992"/>
        <v>0</v>
      </c>
      <c r="AF1095">
        <f t="shared" si="992"/>
        <v>0</v>
      </c>
      <c r="AG1095">
        <f t="shared" si="966"/>
        <v>0</v>
      </c>
      <c r="AH1095">
        <f t="shared" si="993"/>
        <v>0</v>
      </c>
      <c r="AI1095">
        <f t="shared" si="993"/>
        <v>0</v>
      </c>
      <c r="AJ1095">
        <f t="shared" si="967"/>
        <v>0</v>
      </c>
      <c r="AK1095">
        <v>213.97</v>
      </c>
      <c r="AL1095">
        <v>213.97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1</v>
      </c>
      <c r="AW1095">
        <v>1</v>
      </c>
      <c r="AZ1095">
        <v>1</v>
      </c>
      <c r="BA1095">
        <v>1</v>
      </c>
      <c r="BB1095">
        <v>1</v>
      </c>
      <c r="BC1095">
        <v>1</v>
      </c>
      <c r="BD1095" t="s">
        <v>3</v>
      </c>
      <c r="BE1095" t="s">
        <v>3</v>
      </c>
      <c r="BF1095" t="s">
        <v>3</v>
      </c>
      <c r="BG1095" t="s">
        <v>3</v>
      </c>
      <c r="BH1095">
        <v>3</v>
      </c>
      <c r="BI1095">
        <v>1</v>
      </c>
      <c r="BJ1095" t="s">
        <v>533</v>
      </c>
      <c r="BM1095">
        <v>500001</v>
      </c>
      <c r="BN1095">
        <v>0</v>
      </c>
      <c r="BO1095" t="s">
        <v>3</v>
      </c>
      <c r="BP1095">
        <v>0</v>
      </c>
      <c r="BQ1095">
        <v>8</v>
      </c>
      <c r="BR1095">
        <v>0</v>
      </c>
      <c r="BS1095">
        <v>1</v>
      </c>
      <c r="BT1095">
        <v>1</v>
      </c>
      <c r="BU1095">
        <v>1</v>
      </c>
      <c r="BV1095">
        <v>1</v>
      </c>
      <c r="BW1095">
        <v>1</v>
      </c>
      <c r="BX1095">
        <v>1</v>
      </c>
      <c r="BY1095" t="s">
        <v>3</v>
      </c>
      <c r="BZ1095">
        <v>0</v>
      </c>
      <c r="CA1095">
        <v>0</v>
      </c>
      <c r="CE1095">
        <v>0</v>
      </c>
      <c r="CF1095">
        <v>0</v>
      </c>
      <c r="CG1095">
        <v>0</v>
      </c>
      <c r="CM1095">
        <v>0</v>
      </c>
      <c r="CN1095" t="s">
        <v>3</v>
      </c>
      <c r="CO1095">
        <v>0</v>
      </c>
      <c r="CP1095">
        <f t="shared" si="968"/>
        <v>213.97</v>
      </c>
      <c r="CQ1095">
        <f t="shared" si="969"/>
        <v>213.97</v>
      </c>
      <c r="CR1095">
        <f t="shared" si="970"/>
        <v>0</v>
      </c>
      <c r="CS1095">
        <f t="shared" si="971"/>
        <v>0</v>
      </c>
      <c r="CT1095">
        <f t="shared" si="972"/>
        <v>0</v>
      </c>
      <c r="CU1095">
        <f t="shared" si="973"/>
        <v>0</v>
      </c>
      <c r="CV1095">
        <f t="shared" si="974"/>
        <v>0</v>
      </c>
      <c r="CW1095">
        <f t="shared" si="975"/>
        <v>0</v>
      </c>
      <c r="CX1095">
        <f t="shared" si="976"/>
        <v>0</v>
      </c>
      <c r="CY1095">
        <f t="shared" si="977"/>
        <v>0</v>
      </c>
      <c r="CZ1095">
        <f t="shared" si="978"/>
        <v>0</v>
      </c>
      <c r="DC1095" t="s">
        <v>3</v>
      </c>
      <c r="DD1095" t="s">
        <v>3</v>
      </c>
      <c r="DE1095" t="s">
        <v>3</v>
      </c>
      <c r="DF1095" t="s">
        <v>3</v>
      </c>
      <c r="DG1095" t="s">
        <v>3</v>
      </c>
      <c r="DH1095" t="s">
        <v>3</v>
      </c>
      <c r="DI1095" t="s">
        <v>3</v>
      </c>
      <c r="DJ1095" t="s">
        <v>3</v>
      </c>
      <c r="DK1095" t="s">
        <v>3</v>
      </c>
      <c r="DL1095" t="s">
        <v>3</v>
      </c>
      <c r="DM1095" t="s">
        <v>3</v>
      </c>
      <c r="DN1095">
        <v>0</v>
      </c>
      <c r="DO1095">
        <v>0</v>
      </c>
      <c r="DP1095">
        <v>1</v>
      </c>
      <c r="DQ1095">
        <v>1</v>
      </c>
      <c r="DU1095">
        <v>1010</v>
      </c>
      <c r="DV1095" t="s">
        <v>40</v>
      </c>
      <c r="DW1095" t="s">
        <v>40</v>
      </c>
      <c r="DX1095">
        <v>1</v>
      </c>
      <c r="EE1095">
        <v>31102119</v>
      </c>
      <c r="EF1095">
        <v>8</v>
      </c>
      <c r="EG1095" t="s">
        <v>34</v>
      </c>
      <c r="EH1095">
        <v>0</v>
      </c>
      <c r="EI1095" t="s">
        <v>3</v>
      </c>
      <c r="EJ1095">
        <v>1</v>
      </c>
      <c r="EK1095">
        <v>500001</v>
      </c>
      <c r="EL1095" t="s">
        <v>35</v>
      </c>
      <c r="EM1095" t="s">
        <v>36</v>
      </c>
      <c r="EO1095" t="s">
        <v>3</v>
      </c>
      <c r="EQ1095">
        <v>0</v>
      </c>
      <c r="ER1095">
        <v>213.97</v>
      </c>
      <c r="ES1095">
        <v>213.97</v>
      </c>
      <c r="ET1095">
        <v>0</v>
      </c>
      <c r="EU1095">
        <v>0</v>
      </c>
      <c r="EV1095">
        <v>0</v>
      </c>
      <c r="EW1095">
        <v>0</v>
      </c>
      <c r="EX1095">
        <v>0</v>
      </c>
      <c r="EY1095">
        <v>0</v>
      </c>
      <c r="FQ1095">
        <v>0</v>
      </c>
      <c r="FR1095">
        <f t="shared" si="979"/>
        <v>0</v>
      </c>
      <c r="FS1095">
        <v>0</v>
      </c>
      <c r="FX1095">
        <v>0</v>
      </c>
      <c r="FY1095">
        <v>0</v>
      </c>
      <c r="GA1095" t="s">
        <v>3</v>
      </c>
      <c r="GD1095">
        <v>1</v>
      </c>
      <c r="GF1095">
        <v>216014944</v>
      </c>
      <c r="GG1095">
        <v>2</v>
      </c>
      <c r="GH1095">
        <v>1</v>
      </c>
      <c r="GI1095">
        <v>-2</v>
      </c>
      <c r="GJ1095">
        <v>0</v>
      </c>
      <c r="GK1095">
        <v>0</v>
      </c>
      <c r="GL1095">
        <f t="shared" si="980"/>
        <v>0</v>
      </c>
      <c r="GM1095">
        <f t="shared" si="981"/>
        <v>213.97</v>
      </c>
      <c r="GN1095">
        <f t="shared" si="982"/>
        <v>213.97</v>
      </c>
      <c r="GO1095">
        <f t="shared" si="983"/>
        <v>0</v>
      </c>
      <c r="GP1095">
        <f t="shared" si="984"/>
        <v>0</v>
      </c>
      <c r="GR1095">
        <v>0</v>
      </c>
      <c r="GS1095">
        <v>3</v>
      </c>
      <c r="GT1095">
        <v>0</v>
      </c>
      <c r="GU1095" t="s">
        <v>3</v>
      </c>
      <c r="GV1095">
        <f t="shared" si="985"/>
        <v>0</v>
      </c>
      <c r="GW1095">
        <v>1</v>
      </c>
      <c r="GX1095">
        <f t="shared" si="986"/>
        <v>0</v>
      </c>
      <c r="HA1095">
        <v>0</v>
      </c>
      <c r="HB1095">
        <v>0</v>
      </c>
      <c r="HC1095">
        <f t="shared" si="987"/>
        <v>0</v>
      </c>
      <c r="IK1095">
        <v>0</v>
      </c>
    </row>
    <row r="1097" spans="1:255">
      <c r="A1097" s="3">
        <v>51</v>
      </c>
      <c r="B1097" s="3">
        <f>B1066</f>
        <v>1</v>
      </c>
      <c r="C1097" s="3">
        <f>A1066</f>
        <v>4</v>
      </c>
      <c r="D1097" s="3">
        <f>ROW(A1066)</f>
        <v>1066</v>
      </c>
      <c r="E1097" s="3"/>
      <c r="F1097" s="3" t="str">
        <f>IF(F1066&lt;&gt;"",F1066,"")</f>
        <v>19.Система ВД4(сетевые элементы)</v>
      </c>
      <c r="G1097" s="3" t="str">
        <f>IF(G1066&lt;&gt;"",G1066,"")</f>
        <v>19.Система ВД4(сетевые элементы)</v>
      </c>
      <c r="H1097" s="3">
        <v>0</v>
      </c>
      <c r="I1097" s="3"/>
      <c r="J1097" s="3"/>
      <c r="K1097" s="3"/>
      <c r="L1097" s="3"/>
      <c r="M1097" s="3"/>
      <c r="N1097" s="3"/>
      <c r="O1097" s="3">
        <f t="shared" ref="O1097:T1097" si="994">ROUND(AB1097,2)</f>
        <v>7198.52</v>
      </c>
      <c r="P1097" s="3">
        <f t="shared" si="994"/>
        <v>6684.06</v>
      </c>
      <c r="Q1097" s="3">
        <f t="shared" si="994"/>
        <v>70.61</v>
      </c>
      <c r="R1097" s="3">
        <f t="shared" si="994"/>
        <v>6.45</v>
      </c>
      <c r="S1097" s="3">
        <f t="shared" si="994"/>
        <v>443.85</v>
      </c>
      <c r="T1097" s="3">
        <f t="shared" si="994"/>
        <v>0</v>
      </c>
      <c r="U1097" s="3">
        <f>AH1097</f>
        <v>50.915777855999998</v>
      </c>
      <c r="V1097" s="3">
        <f>AI1097</f>
        <v>0.53313840000000001</v>
      </c>
      <c r="W1097" s="3">
        <f>ROUND(AJ1097,2)</f>
        <v>0</v>
      </c>
      <c r="X1097" s="3">
        <f>ROUND(AK1097,2)</f>
        <v>492.53</v>
      </c>
      <c r="Y1097" s="3">
        <f>ROUND(AL1097,2)</f>
        <v>308.57</v>
      </c>
      <c r="Z1097" s="3"/>
      <c r="AA1097" s="3"/>
      <c r="AB1097" s="3">
        <f>ROUND(SUMIF(AA1070:AA1095,"=33304975",O1070:O1095),2)</f>
        <v>7198.52</v>
      </c>
      <c r="AC1097" s="3">
        <f>ROUND(SUMIF(AA1070:AA1095,"=33304975",P1070:P1095),2)</f>
        <v>6684.06</v>
      </c>
      <c r="AD1097" s="3">
        <f>ROUND(SUMIF(AA1070:AA1095,"=33304975",Q1070:Q1095),2)</f>
        <v>70.61</v>
      </c>
      <c r="AE1097" s="3">
        <f>ROUND(SUMIF(AA1070:AA1095,"=33304975",R1070:R1095),2)</f>
        <v>6.45</v>
      </c>
      <c r="AF1097" s="3">
        <f>ROUND(SUMIF(AA1070:AA1095,"=33304975",S1070:S1095),2)</f>
        <v>443.85</v>
      </c>
      <c r="AG1097" s="3">
        <f>ROUND(SUMIF(AA1070:AA1095,"=33304975",T1070:T1095),2)</f>
        <v>0</v>
      </c>
      <c r="AH1097" s="3">
        <f>SUMIF(AA1070:AA1095,"=33304975",U1070:U1095)</f>
        <v>50.915777855999998</v>
      </c>
      <c r="AI1097" s="3">
        <f>SUMIF(AA1070:AA1095,"=33304975",V1070:V1095)</f>
        <v>0.53313840000000001</v>
      </c>
      <c r="AJ1097" s="3">
        <f>ROUND(SUMIF(AA1070:AA1095,"=33304975",W1070:W1095),2)</f>
        <v>0</v>
      </c>
      <c r="AK1097" s="3">
        <f>ROUND(SUMIF(AA1070:AA1095,"=33304975",X1070:X1095),2)</f>
        <v>492.53</v>
      </c>
      <c r="AL1097" s="3">
        <f>ROUND(SUMIF(AA1070:AA1095,"=33304975",Y1070:Y1095),2)</f>
        <v>308.57</v>
      </c>
      <c r="AM1097" s="3"/>
      <c r="AN1097" s="3"/>
      <c r="AO1097" s="3">
        <f t="shared" ref="AO1097:BD1097" si="995">ROUND(BX1097,2)</f>
        <v>0</v>
      </c>
      <c r="AP1097" s="3">
        <f t="shared" si="995"/>
        <v>0</v>
      </c>
      <c r="AQ1097" s="3">
        <f t="shared" si="995"/>
        <v>0</v>
      </c>
      <c r="AR1097" s="3">
        <f t="shared" si="995"/>
        <v>7999.62</v>
      </c>
      <c r="AS1097" s="3">
        <f t="shared" si="995"/>
        <v>7775.86</v>
      </c>
      <c r="AT1097" s="3">
        <f t="shared" si="995"/>
        <v>223.76</v>
      </c>
      <c r="AU1097" s="3">
        <f t="shared" si="995"/>
        <v>0</v>
      </c>
      <c r="AV1097" s="3">
        <f t="shared" si="995"/>
        <v>6684.06</v>
      </c>
      <c r="AW1097" s="3">
        <f t="shared" si="995"/>
        <v>6684.06</v>
      </c>
      <c r="AX1097" s="3">
        <f t="shared" si="995"/>
        <v>0</v>
      </c>
      <c r="AY1097" s="3">
        <f t="shared" si="995"/>
        <v>6684.06</v>
      </c>
      <c r="AZ1097" s="3">
        <f t="shared" si="995"/>
        <v>0</v>
      </c>
      <c r="BA1097" s="3">
        <f t="shared" si="995"/>
        <v>0</v>
      </c>
      <c r="BB1097" s="3">
        <f t="shared" si="995"/>
        <v>0</v>
      </c>
      <c r="BC1097" s="3">
        <f t="shared" si="995"/>
        <v>0</v>
      </c>
      <c r="BD1097" s="3">
        <f t="shared" si="995"/>
        <v>0</v>
      </c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>
        <f>ROUND(SUMIF(AA1070:AA1095,"=33304975",FQ1070:FQ1095),2)</f>
        <v>0</v>
      </c>
      <c r="BY1097" s="3">
        <f>ROUND(SUMIF(AA1070:AA1095,"=33304975",FR1070:FR1095),2)</f>
        <v>0</v>
      </c>
      <c r="BZ1097" s="3">
        <f>ROUND(SUMIF(AA1070:AA1095,"=33304975",GL1070:GL1095),2)</f>
        <v>0</v>
      </c>
      <c r="CA1097" s="3">
        <f>ROUND(SUMIF(AA1070:AA1095,"=33304975",GM1070:GM1095),2)</f>
        <v>7999.62</v>
      </c>
      <c r="CB1097" s="3">
        <f>ROUND(SUMIF(AA1070:AA1095,"=33304975",GN1070:GN1095),2)</f>
        <v>7775.86</v>
      </c>
      <c r="CC1097" s="3">
        <f>ROUND(SUMIF(AA1070:AA1095,"=33304975",GO1070:GO1095),2)</f>
        <v>223.76</v>
      </c>
      <c r="CD1097" s="3">
        <f>ROUND(SUMIF(AA1070:AA1095,"=33304975",GP1070:GP1095),2)</f>
        <v>0</v>
      </c>
      <c r="CE1097" s="3">
        <f>AC1097-BX1097</f>
        <v>6684.06</v>
      </c>
      <c r="CF1097" s="3">
        <f>AC1097-BY1097</f>
        <v>6684.06</v>
      </c>
      <c r="CG1097" s="3">
        <f>BX1097-BZ1097</f>
        <v>0</v>
      </c>
      <c r="CH1097" s="3">
        <f>AC1097-BX1097-BY1097+BZ1097</f>
        <v>6684.06</v>
      </c>
      <c r="CI1097" s="3">
        <f>BY1097-BZ1097</f>
        <v>0</v>
      </c>
      <c r="CJ1097" s="3">
        <f>ROUND(SUMIF(AA1070:AA1095,"=33304975",GX1070:GX1095),2)</f>
        <v>0</v>
      </c>
      <c r="CK1097" s="3">
        <f>ROUND(SUMIF(AA1070:AA1095,"=33304975",GY1070:GY1095),2)</f>
        <v>0</v>
      </c>
      <c r="CL1097" s="3">
        <f>ROUND(SUMIF(AA1070:AA1095,"=33304975",GZ1070:GZ1095),2)</f>
        <v>0</v>
      </c>
      <c r="CM1097" s="3">
        <f>ROUND(SUMIF(AA1070:AA1095,"=33304975",HD1070:HD1095),2)</f>
        <v>0</v>
      </c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4">
        <f t="shared" ref="DG1097:DL1097" si="996">ROUND(DT1097,2)</f>
        <v>13447.53</v>
      </c>
      <c r="DH1097" s="4">
        <f t="shared" si="996"/>
        <v>12933.07</v>
      </c>
      <c r="DI1097" s="4">
        <f t="shared" si="996"/>
        <v>70.61</v>
      </c>
      <c r="DJ1097" s="4">
        <f t="shared" si="996"/>
        <v>6.45</v>
      </c>
      <c r="DK1097" s="4">
        <f t="shared" si="996"/>
        <v>443.85</v>
      </c>
      <c r="DL1097" s="4">
        <f t="shared" si="996"/>
        <v>0</v>
      </c>
      <c r="DM1097" s="4">
        <f>DZ1097</f>
        <v>50.915777855999998</v>
      </c>
      <c r="DN1097" s="4">
        <f>EA1097</f>
        <v>0.53313840000000001</v>
      </c>
      <c r="DO1097" s="4">
        <f>ROUND(EB1097,2)</f>
        <v>0</v>
      </c>
      <c r="DP1097" s="4">
        <f>ROUND(EC1097,2)</f>
        <v>492.53</v>
      </c>
      <c r="DQ1097" s="4">
        <f>ROUND(ED1097,2)</f>
        <v>308.57</v>
      </c>
      <c r="DR1097" s="4"/>
      <c r="DS1097" s="4"/>
      <c r="DT1097" s="4">
        <f>ROUND(SUMIF(AA1070:AA1095,"=33304960",O1070:O1095),2)</f>
        <v>13447.53</v>
      </c>
      <c r="DU1097" s="4">
        <f>ROUND(SUMIF(AA1070:AA1095,"=33304960",P1070:P1095),2)</f>
        <v>12933.07</v>
      </c>
      <c r="DV1097" s="4">
        <f>ROUND(SUMIF(AA1070:AA1095,"=33304960",Q1070:Q1095),2)</f>
        <v>70.61</v>
      </c>
      <c r="DW1097" s="4">
        <f>ROUND(SUMIF(AA1070:AA1095,"=33304960",R1070:R1095),2)</f>
        <v>6.45</v>
      </c>
      <c r="DX1097" s="4">
        <f>ROUND(SUMIF(AA1070:AA1095,"=33304960",S1070:S1095),2)</f>
        <v>443.85</v>
      </c>
      <c r="DY1097" s="4">
        <f>ROUND(SUMIF(AA1070:AA1095,"=33304960",T1070:T1095),2)</f>
        <v>0</v>
      </c>
      <c r="DZ1097" s="4">
        <f>SUMIF(AA1070:AA1095,"=33304960",U1070:U1095)</f>
        <v>50.915777855999998</v>
      </c>
      <c r="EA1097" s="4">
        <f>SUMIF(AA1070:AA1095,"=33304960",V1070:V1095)</f>
        <v>0.53313840000000001</v>
      </c>
      <c r="EB1097" s="4">
        <f>ROUND(SUMIF(AA1070:AA1095,"=33304960",W1070:W1095),2)</f>
        <v>0</v>
      </c>
      <c r="EC1097" s="4">
        <f>ROUND(SUMIF(AA1070:AA1095,"=33304960",X1070:X1095),2)</f>
        <v>492.53</v>
      </c>
      <c r="ED1097" s="4">
        <f>ROUND(SUMIF(AA1070:AA1095,"=33304960",Y1070:Y1095),2)</f>
        <v>308.57</v>
      </c>
      <c r="EE1097" s="4"/>
      <c r="EF1097" s="4"/>
      <c r="EG1097" s="4">
        <f t="shared" ref="EG1097:EV1097" si="997">ROUND(FP1097,2)</f>
        <v>0</v>
      </c>
      <c r="EH1097" s="4">
        <f t="shared" si="997"/>
        <v>0</v>
      </c>
      <c r="EI1097" s="4">
        <f t="shared" si="997"/>
        <v>0</v>
      </c>
      <c r="EJ1097" s="4">
        <f t="shared" si="997"/>
        <v>14248.63</v>
      </c>
      <c r="EK1097" s="4">
        <f t="shared" si="997"/>
        <v>14024.87</v>
      </c>
      <c r="EL1097" s="4">
        <f t="shared" si="997"/>
        <v>223.76</v>
      </c>
      <c r="EM1097" s="4">
        <f t="shared" si="997"/>
        <v>0</v>
      </c>
      <c r="EN1097" s="4">
        <f t="shared" si="997"/>
        <v>12933.07</v>
      </c>
      <c r="EO1097" s="4">
        <f t="shared" si="997"/>
        <v>12933.07</v>
      </c>
      <c r="EP1097" s="4">
        <f t="shared" si="997"/>
        <v>0</v>
      </c>
      <c r="EQ1097" s="4">
        <f t="shared" si="997"/>
        <v>12933.07</v>
      </c>
      <c r="ER1097" s="4">
        <f t="shared" si="997"/>
        <v>0</v>
      </c>
      <c r="ES1097" s="4">
        <f t="shared" si="997"/>
        <v>0</v>
      </c>
      <c r="ET1097" s="4">
        <f t="shared" si="997"/>
        <v>0</v>
      </c>
      <c r="EU1097" s="4">
        <f t="shared" si="997"/>
        <v>0</v>
      </c>
      <c r="EV1097" s="4">
        <f t="shared" si="997"/>
        <v>0</v>
      </c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>
        <f>ROUND(SUMIF(AA1070:AA1095,"=33304960",FQ1070:FQ1095),2)</f>
        <v>0</v>
      </c>
      <c r="FQ1097" s="4">
        <f>ROUND(SUMIF(AA1070:AA1095,"=33304960",FR1070:FR1095),2)</f>
        <v>0</v>
      </c>
      <c r="FR1097" s="4">
        <f>ROUND(SUMIF(AA1070:AA1095,"=33304960",GL1070:GL1095),2)</f>
        <v>0</v>
      </c>
      <c r="FS1097" s="4">
        <f>ROUND(SUMIF(AA1070:AA1095,"=33304960",GM1070:GM1095),2)</f>
        <v>14248.63</v>
      </c>
      <c r="FT1097" s="4">
        <f>ROUND(SUMIF(AA1070:AA1095,"=33304960",GN1070:GN1095),2)</f>
        <v>14024.87</v>
      </c>
      <c r="FU1097" s="4">
        <f>ROUND(SUMIF(AA1070:AA1095,"=33304960",GO1070:GO1095),2)</f>
        <v>223.76</v>
      </c>
      <c r="FV1097" s="4">
        <f>ROUND(SUMIF(AA1070:AA1095,"=33304960",GP1070:GP1095),2)</f>
        <v>0</v>
      </c>
      <c r="FW1097" s="4">
        <f>DU1097-FP1097</f>
        <v>12933.07</v>
      </c>
      <c r="FX1097" s="4">
        <f>DU1097-FQ1097</f>
        <v>12933.07</v>
      </c>
      <c r="FY1097" s="4">
        <f>FP1097-FR1097</f>
        <v>0</v>
      </c>
      <c r="FZ1097" s="4">
        <f>DU1097-FP1097-FQ1097+FR1097</f>
        <v>12933.07</v>
      </c>
      <c r="GA1097" s="4">
        <f>FQ1097-FR1097</f>
        <v>0</v>
      </c>
      <c r="GB1097" s="4">
        <f>ROUND(SUMIF(AA1070:AA1095,"=33304960",GX1070:GX1095),2)</f>
        <v>0</v>
      </c>
      <c r="GC1097" s="4">
        <f>ROUND(SUMIF(AA1070:AA1095,"=33304960",GY1070:GY1095),2)</f>
        <v>0</v>
      </c>
      <c r="GD1097" s="4">
        <f>ROUND(SUMIF(AA1070:AA1095,"=33304960",GZ1070:GZ1095),2)</f>
        <v>0</v>
      </c>
      <c r="GE1097" s="4">
        <f>ROUND(SUMIF(AA1070:AA1095,"=33304960",HD1070:HD1095),2)</f>
        <v>0</v>
      </c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>
        <v>0</v>
      </c>
    </row>
    <row r="1099" spans="1:255">
      <c r="A1099" s="5">
        <v>50</v>
      </c>
      <c r="B1099" s="5">
        <v>0</v>
      </c>
      <c r="C1099" s="5">
        <v>0</v>
      </c>
      <c r="D1099" s="5">
        <v>1</v>
      </c>
      <c r="E1099" s="5">
        <v>201</v>
      </c>
      <c r="F1099" s="5">
        <f>ROUND(Source!O1097,O1099)</f>
        <v>7198.52</v>
      </c>
      <c r="G1099" s="5" t="s">
        <v>83</v>
      </c>
      <c r="H1099" s="5" t="s">
        <v>84</v>
      </c>
      <c r="I1099" s="5"/>
      <c r="J1099" s="5"/>
      <c r="K1099" s="5">
        <v>201</v>
      </c>
      <c r="L1099" s="5">
        <v>1</v>
      </c>
      <c r="M1099" s="5">
        <v>3</v>
      </c>
      <c r="N1099" s="5" t="s">
        <v>3</v>
      </c>
      <c r="O1099" s="5">
        <v>2</v>
      </c>
      <c r="P1099" s="5">
        <f>ROUND(Source!DG1097,O1099)</f>
        <v>13447.53</v>
      </c>
      <c r="Q1099" s="5"/>
      <c r="R1099" s="5"/>
      <c r="S1099" s="5"/>
      <c r="T1099" s="5"/>
      <c r="U1099" s="5"/>
      <c r="V1099" s="5"/>
      <c r="W1099" s="5"/>
    </row>
    <row r="1100" spans="1:255">
      <c r="A1100" s="5">
        <v>50</v>
      </c>
      <c r="B1100" s="5">
        <v>0</v>
      </c>
      <c r="C1100" s="5">
        <v>0</v>
      </c>
      <c r="D1100" s="5">
        <v>1</v>
      </c>
      <c r="E1100" s="5">
        <v>202</v>
      </c>
      <c r="F1100" s="5">
        <f>ROUND(Source!P1097,O1100)</f>
        <v>6684.06</v>
      </c>
      <c r="G1100" s="5" t="s">
        <v>85</v>
      </c>
      <c r="H1100" s="5" t="s">
        <v>86</v>
      </c>
      <c r="I1100" s="5"/>
      <c r="J1100" s="5"/>
      <c r="K1100" s="5">
        <v>202</v>
      </c>
      <c r="L1100" s="5">
        <v>2</v>
      </c>
      <c r="M1100" s="5">
        <v>3</v>
      </c>
      <c r="N1100" s="5" t="s">
        <v>3</v>
      </c>
      <c r="O1100" s="5">
        <v>2</v>
      </c>
      <c r="P1100" s="5">
        <f>ROUND(Source!DH1097,O1100)</f>
        <v>12933.07</v>
      </c>
      <c r="Q1100" s="5"/>
      <c r="R1100" s="5"/>
      <c r="S1100" s="5"/>
      <c r="T1100" s="5"/>
      <c r="U1100" s="5"/>
      <c r="V1100" s="5"/>
      <c r="W1100" s="5"/>
    </row>
    <row r="1101" spans="1:255">
      <c r="A1101" s="5">
        <v>50</v>
      </c>
      <c r="B1101" s="5">
        <v>0</v>
      </c>
      <c r="C1101" s="5">
        <v>0</v>
      </c>
      <c r="D1101" s="5">
        <v>1</v>
      </c>
      <c r="E1101" s="5">
        <v>222</v>
      </c>
      <c r="F1101" s="5">
        <f>ROUND(Source!AO1097,O1101)</f>
        <v>0</v>
      </c>
      <c r="G1101" s="5" t="s">
        <v>87</v>
      </c>
      <c r="H1101" s="5" t="s">
        <v>88</v>
      </c>
      <c r="I1101" s="5"/>
      <c r="J1101" s="5"/>
      <c r="K1101" s="5">
        <v>222</v>
      </c>
      <c r="L1101" s="5">
        <v>3</v>
      </c>
      <c r="M1101" s="5">
        <v>3</v>
      </c>
      <c r="N1101" s="5" t="s">
        <v>3</v>
      </c>
      <c r="O1101" s="5">
        <v>2</v>
      </c>
      <c r="P1101" s="5">
        <f>ROUND(Source!EG1097,O1101)</f>
        <v>0</v>
      </c>
      <c r="Q1101" s="5"/>
      <c r="R1101" s="5"/>
      <c r="S1101" s="5"/>
      <c r="T1101" s="5"/>
      <c r="U1101" s="5"/>
      <c r="V1101" s="5"/>
      <c r="W1101" s="5"/>
    </row>
    <row r="1102" spans="1:255">
      <c r="A1102" s="5">
        <v>50</v>
      </c>
      <c r="B1102" s="5">
        <v>0</v>
      </c>
      <c r="C1102" s="5">
        <v>0</v>
      </c>
      <c r="D1102" s="5">
        <v>1</v>
      </c>
      <c r="E1102" s="5">
        <v>225</v>
      </c>
      <c r="F1102" s="5">
        <f>ROUND(Source!AV1097,O1102)</f>
        <v>6684.06</v>
      </c>
      <c r="G1102" s="5" t="s">
        <v>89</v>
      </c>
      <c r="H1102" s="5" t="s">
        <v>90</v>
      </c>
      <c r="I1102" s="5"/>
      <c r="J1102" s="5"/>
      <c r="K1102" s="5">
        <v>225</v>
      </c>
      <c r="L1102" s="5">
        <v>4</v>
      </c>
      <c r="M1102" s="5">
        <v>3</v>
      </c>
      <c r="N1102" s="5" t="s">
        <v>3</v>
      </c>
      <c r="O1102" s="5">
        <v>2</v>
      </c>
      <c r="P1102" s="5">
        <f>ROUND(Source!EN1097,O1102)</f>
        <v>12933.07</v>
      </c>
      <c r="Q1102" s="5"/>
      <c r="R1102" s="5"/>
      <c r="S1102" s="5"/>
      <c r="T1102" s="5"/>
      <c r="U1102" s="5"/>
      <c r="V1102" s="5"/>
      <c r="W1102" s="5"/>
    </row>
    <row r="1103" spans="1:255">
      <c r="A1103" s="5">
        <v>50</v>
      </c>
      <c r="B1103" s="5">
        <v>0</v>
      </c>
      <c r="C1103" s="5">
        <v>0</v>
      </c>
      <c r="D1103" s="5">
        <v>1</v>
      </c>
      <c r="E1103" s="5">
        <v>226</v>
      </c>
      <c r="F1103" s="5">
        <f>ROUND(Source!AW1097,O1103)</f>
        <v>6684.06</v>
      </c>
      <c r="G1103" s="5" t="s">
        <v>91</v>
      </c>
      <c r="H1103" s="5" t="s">
        <v>92</v>
      </c>
      <c r="I1103" s="5"/>
      <c r="J1103" s="5"/>
      <c r="K1103" s="5">
        <v>226</v>
      </c>
      <c r="L1103" s="5">
        <v>5</v>
      </c>
      <c r="M1103" s="5">
        <v>3</v>
      </c>
      <c r="N1103" s="5" t="s">
        <v>3</v>
      </c>
      <c r="O1103" s="5">
        <v>2</v>
      </c>
      <c r="P1103" s="5">
        <f>ROUND(Source!EO1097,O1103)</f>
        <v>12933.07</v>
      </c>
      <c r="Q1103" s="5"/>
      <c r="R1103" s="5"/>
      <c r="S1103" s="5"/>
      <c r="T1103" s="5"/>
      <c r="U1103" s="5"/>
      <c r="V1103" s="5"/>
      <c r="W1103" s="5"/>
    </row>
    <row r="1104" spans="1:255">
      <c r="A1104" s="5">
        <v>50</v>
      </c>
      <c r="B1104" s="5">
        <v>0</v>
      </c>
      <c r="C1104" s="5">
        <v>0</v>
      </c>
      <c r="D1104" s="5">
        <v>1</v>
      </c>
      <c r="E1104" s="5">
        <v>227</v>
      </c>
      <c r="F1104" s="5">
        <f>ROUND(Source!AX1097,O1104)</f>
        <v>0</v>
      </c>
      <c r="G1104" s="5" t="s">
        <v>93</v>
      </c>
      <c r="H1104" s="5" t="s">
        <v>94</v>
      </c>
      <c r="I1104" s="5"/>
      <c r="J1104" s="5"/>
      <c r="K1104" s="5">
        <v>227</v>
      </c>
      <c r="L1104" s="5">
        <v>6</v>
      </c>
      <c r="M1104" s="5">
        <v>3</v>
      </c>
      <c r="N1104" s="5" t="s">
        <v>3</v>
      </c>
      <c r="O1104" s="5">
        <v>2</v>
      </c>
      <c r="P1104" s="5">
        <f>ROUND(Source!EP1097,O1104)</f>
        <v>0</v>
      </c>
      <c r="Q1104" s="5"/>
      <c r="R1104" s="5"/>
      <c r="S1104" s="5"/>
      <c r="T1104" s="5"/>
      <c r="U1104" s="5"/>
      <c r="V1104" s="5"/>
      <c r="W1104" s="5"/>
    </row>
    <row r="1105" spans="1:23">
      <c r="A1105" s="5">
        <v>50</v>
      </c>
      <c r="B1105" s="5">
        <v>0</v>
      </c>
      <c r="C1105" s="5">
        <v>0</v>
      </c>
      <c r="D1105" s="5">
        <v>1</v>
      </c>
      <c r="E1105" s="5">
        <v>228</v>
      </c>
      <c r="F1105" s="5">
        <f>ROUND(Source!AY1097,O1105)</f>
        <v>6684.06</v>
      </c>
      <c r="G1105" s="5" t="s">
        <v>95</v>
      </c>
      <c r="H1105" s="5" t="s">
        <v>96</v>
      </c>
      <c r="I1105" s="5"/>
      <c r="J1105" s="5"/>
      <c r="K1105" s="5">
        <v>228</v>
      </c>
      <c r="L1105" s="5">
        <v>7</v>
      </c>
      <c r="M1105" s="5">
        <v>3</v>
      </c>
      <c r="N1105" s="5" t="s">
        <v>3</v>
      </c>
      <c r="O1105" s="5">
        <v>2</v>
      </c>
      <c r="P1105" s="5">
        <f>ROUND(Source!EQ1097,O1105)</f>
        <v>12933.07</v>
      </c>
      <c r="Q1105" s="5"/>
      <c r="R1105" s="5"/>
      <c r="S1105" s="5"/>
      <c r="T1105" s="5"/>
      <c r="U1105" s="5"/>
      <c r="V1105" s="5"/>
      <c r="W1105" s="5"/>
    </row>
    <row r="1106" spans="1:23">
      <c r="A1106" s="5">
        <v>50</v>
      </c>
      <c r="B1106" s="5">
        <v>0</v>
      </c>
      <c r="C1106" s="5">
        <v>0</v>
      </c>
      <c r="D1106" s="5">
        <v>1</v>
      </c>
      <c r="E1106" s="5">
        <v>216</v>
      </c>
      <c r="F1106" s="5">
        <f>ROUND(Source!AP1097,O1106)</f>
        <v>0</v>
      </c>
      <c r="G1106" s="5" t="s">
        <v>97</v>
      </c>
      <c r="H1106" s="5" t="s">
        <v>98</v>
      </c>
      <c r="I1106" s="5"/>
      <c r="J1106" s="5"/>
      <c r="K1106" s="5">
        <v>216</v>
      </c>
      <c r="L1106" s="5">
        <v>8</v>
      </c>
      <c r="M1106" s="5">
        <v>3</v>
      </c>
      <c r="N1106" s="5" t="s">
        <v>3</v>
      </c>
      <c r="O1106" s="5">
        <v>2</v>
      </c>
      <c r="P1106" s="5">
        <f>ROUND(Source!EH1097,O1106)</f>
        <v>0</v>
      </c>
      <c r="Q1106" s="5"/>
      <c r="R1106" s="5"/>
      <c r="S1106" s="5"/>
      <c r="T1106" s="5"/>
      <c r="U1106" s="5"/>
      <c r="V1106" s="5"/>
      <c r="W1106" s="5"/>
    </row>
    <row r="1107" spans="1:23">
      <c r="A1107" s="5">
        <v>50</v>
      </c>
      <c r="B1107" s="5">
        <v>0</v>
      </c>
      <c r="C1107" s="5">
        <v>0</v>
      </c>
      <c r="D1107" s="5">
        <v>1</v>
      </c>
      <c r="E1107" s="5">
        <v>223</v>
      </c>
      <c r="F1107" s="5">
        <f>ROUND(Source!AQ1097,O1107)</f>
        <v>0</v>
      </c>
      <c r="G1107" s="5" t="s">
        <v>99</v>
      </c>
      <c r="H1107" s="5" t="s">
        <v>100</v>
      </c>
      <c r="I1107" s="5"/>
      <c r="J1107" s="5"/>
      <c r="K1107" s="5">
        <v>223</v>
      </c>
      <c r="L1107" s="5">
        <v>9</v>
      </c>
      <c r="M1107" s="5">
        <v>3</v>
      </c>
      <c r="N1107" s="5" t="s">
        <v>3</v>
      </c>
      <c r="O1107" s="5">
        <v>2</v>
      </c>
      <c r="P1107" s="5">
        <f>ROUND(Source!EI1097,O1107)</f>
        <v>0</v>
      </c>
      <c r="Q1107" s="5"/>
      <c r="R1107" s="5"/>
      <c r="S1107" s="5"/>
      <c r="T1107" s="5"/>
      <c r="U1107" s="5"/>
      <c r="V1107" s="5"/>
      <c r="W1107" s="5"/>
    </row>
    <row r="1108" spans="1:23">
      <c r="A1108" s="5">
        <v>50</v>
      </c>
      <c r="B1108" s="5">
        <v>0</v>
      </c>
      <c r="C1108" s="5">
        <v>0</v>
      </c>
      <c r="D1108" s="5">
        <v>1</v>
      </c>
      <c r="E1108" s="5">
        <v>229</v>
      </c>
      <c r="F1108" s="5">
        <f>ROUND(Source!AZ1097,O1108)</f>
        <v>0</v>
      </c>
      <c r="G1108" s="5" t="s">
        <v>101</v>
      </c>
      <c r="H1108" s="5" t="s">
        <v>102</v>
      </c>
      <c r="I1108" s="5"/>
      <c r="J1108" s="5"/>
      <c r="K1108" s="5">
        <v>229</v>
      </c>
      <c r="L1108" s="5">
        <v>10</v>
      </c>
      <c r="M1108" s="5">
        <v>3</v>
      </c>
      <c r="N1108" s="5" t="s">
        <v>3</v>
      </c>
      <c r="O1108" s="5">
        <v>2</v>
      </c>
      <c r="P1108" s="5">
        <f>ROUND(Source!ER1097,O1108)</f>
        <v>0</v>
      </c>
      <c r="Q1108" s="5"/>
      <c r="R1108" s="5"/>
      <c r="S1108" s="5"/>
      <c r="T1108" s="5"/>
      <c r="U1108" s="5"/>
      <c r="V1108" s="5"/>
      <c r="W1108" s="5"/>
    </row>
    <row r="1109" spans="1:23">
      <c r="A1109" s="5">
        <v>50</v>
      </c>
      <c r="B1109" s="5">
        <v>0</v>
      </c>
      <c r="C1109" s="5">
        <v>0</v>
      </c>
      <c r="D1109" s="5">
        <v>1</v>
      </c>
      <c r="E1109" s="5">
        <v>203</v>
      </c>
      <c r="F1109" s="5">
        <f>ROUND(Source!Q1097,O1109)</f>
        <v>70.61</v>
      </c>
      <c r="G1109" s="5" t="s">
        <v>103</v>
      </c>
      <c r="H1109" s="5" t="s">
        <v>104</v>
      </c>
      <c r="I1109" s="5"/>
      <c r="J1109" s="5"/>
      <c r="K1109" s="5">
        <v>203</v>
      </c>
      <c r="L1109" s="5">
        <v>11</v>
      </c>
      <c r="M1109" s="5">
        <v>3</v>
      </c>
      <c r="N1109" s="5" t="s">
        <v>3</v>
      </c>
      <c r="O1109" s="5">
        <v>2</v>
      </c>
      <c r="P1109" s="5">
        <f>ROUND(Source!DI1097,O1109)</f>
        <v>70.61</v>
      </c>
      <c r="Q1109" s="5"/>
      <c r="R1109" s="5"/>
      <c r="S1109" s="5"/>
      <c r="T1109" s="5"/>
      <c r="U1109" s="5"/>
      <c r="V1109" s="5"/>
      <c r="W1109" s="5"/>
    </row>
    <row r="1110" spans="1:23">
      <c r="A1110" s="5">
        <v>50</v>
      </c>
      <c r="B1110" s="5">
        <v>0</v>
      </c>
      <c r="C1110" s="5">
        <v>0</v>
      </c>
      <c r="D1110" s="5">
        <v>1</v>
      </c>
      <c r="E1110" s="5">
        <v>231</v>
      </c>
      <c r="F1110" s="5">
        <f>ROUND(Source!BB1097,O1110)</f>
        <v>0</v>
      </c>
      <c r="G1110" s="5" t="s">
        <v>105</v>
      </c>
      <c r="H1110" s="5" t="s">
        <v>106</v>
      </c>
      <c r="I1110" s="5"/>
      <c r="J1110" s="5"/>
      <c r="K1110" s="5">
        <v>231</v>
      </c>
      <c r="L1110" s="5">
        <v>12</v>
      </c>
      <c r="M1110" s="5">
        <v>3</v>
      </c>
      <c r="N1110" s="5" t="s">
        <v>3</v>
      </c>
      <c r="O1110" s="5">
        <v>2</v>
      </c>
      <c r="P1110" s="5">
        <f>ROUND(Source!ET1097,O1110)</f>
        <v>0</v>
      </c>
      <c r="Q1110" s="5"/>
      <c r="R1110" s="5"/>
      <c r="S1110" s="5"/>
      <c r="T1110" s="5"/>
      <c r="U1110" s="5"/>
      <c r="V1110" s="5"/>
      <c r="W1110" s="5"/>
    </row>
    <row r="1111" spans="1:23">
      <c r="A1111" s="5">
        <v>50</v>
      </c>
      <c r="B1111" s="5">
        <v>0</v>
      </c>
      <c r="C1111" s="5">
        <v>0</v>
      </c>
      <c r="D1111" s="5">
        <v>1</v>
      </c>
      <c r="E1111" s="5">
        <v>204</v>
      </c>
      <c r="F1111" s="5">
        <f>ROUND(Source!R1097,O1111)</f>
        <v>6.45</v>
      </c>
      <c r="G1111" s="5" t="s">
        <v>107</v>
      </c>
      <c r="H1111" s="5" t="s">
        <v>108</v>
      </c>
      <c r="I1111" s="5"/>
      <c r="J1111" s="5"/>
      <c r="K1111" s="5">
        <v>204</v>
      </c>
      <c r="L1111" s="5">
        <v>13</v>
      </c>
      <c r="M1111" s="5">
        <v>3</v>
      </c>
      <c r="N1111" s="5" t="s">
        <v>3</v>
      </c>
      <c r="O1111" s="5">
        <v>2</v>
      </c>
      <c r="P1111" s="5">
        <f>ROUND(Source!DJ1097,O1111)</f>
        <v>6.45</v>
      </c>
      <c r="Q1111" s="5"/>
      <c r="R1111" s="5"/>
      <c r="S1111" s="5"/>
      <c r="T1111" s="5"/>
      <c r="U1111" s="5"/>
      <c r="V1111" s="5"/>
      <c r="W1111" s="5"/>
    </row>
    <row r="1112" spans="1:23">
      <c r="A1112" s="5">
        <v>50</v>
      </c>
      <c r="B1112" s="5">
        <v>0</v>
      </c>
      <c r="C1112" s="5">
        <v>0</v>
      </c>
      <c r="D1112" s="5">
        <v>1</v>
      </c>
      <c r="E1112" s="5">
        <v>205</v>
      </c>
      <c r="F1112" s="5">
        <f>ROUND(Source!S1097,O1112)</f>
        <v>443.85</v>
      </c>
      <c r="G1112" s="5" t="s">
        <v>109</v>
      </c>
      <c r="H1112" s="5" t="s">
        <v>110</v>
      </c>
      <c r="I1112" s="5"/>
      <c r="J1112" s="5"/>
      <c r="K1112" s="5">
        <v>205</v>
      </c>
      <c r="L1112" s="5">
        <v>14</v>
      </c>
      <c r="M1112" s="5">
        <v>3</v>
      </c>
      <c r="N1112" s="5" t="s">
        <v>3</v>
      </c>
      <c r="O1112" s="5">
        <v>2</v>
      </c>
      <c r="P1112" s="5">
        <f>ROUND(Source!DK1097,O1112)</f>
        <v>443.85</v>
      </c>
      <c r="Q1112" s="5"/>
      <c r="R1112" s="5"/>
      <c r="S1112" s="5"/>
      <c r="T1112" s="5"/>
      <c r="U1112" s="5"/>
      <c r="V1112" s="5"/>
      <c r="W1112" s="5"/>
    </row>
    <row r="1113" spans="1:23">
      <c r="A1113" s="5">
        <v>50</v>
      </c>
      <c r="B1113" s="5">
        <v>0</v>
      </c>
      <c r="C1113" s="5">
        <v>0</v>
      </c>
      <c r="D1113" s="5">
        <v>1</v>
      </c>
      <c r="E1113" s="5">
        <v>232</v>
      </c>
      <c r="F1113" s="5">
        <f>ROUND(Source!BC1097,O1113)</f>
        <v>0</v>
      </c>
      <c r="G1113" s="5" t="s">
        <v>111</v>
      </c>
      <c r="H1113" s="5" t="s">
        <v>112</v>
      </c>
      <c r="I1113" s="5"/>
      <c r="J1113" s="5"/>
      <c r="K1113" s="5">
        <v>232</v>
      </c>
      <c r="L1113" s="5">
        <v>15</v>
      </c>
      <c r="M1113" s="5">
        <v>3</v>
      </c>
      <c r="N1113" s="5" t="s">
        <v>3</v>
      </c>
      <c r="O1113" s="5">
        <v>2</v>
      </c>
      <c r="P1113" s="5">
        <f>ROUND(Source!EU1097,O1113)</f>
        <v>0</v>
      </c>
      <c r="Q1113" s="5"/>
      <c r="R1113" s="5"/>
      <c r="S1113" s="5"/>
      <c r="T1113" s="5"/>
      <c r="U1113" s="5"/>
      <c r="V1113" s="5"/>
      <c r="W1113" s="5"/>
    </row>
    <row r="1114" spans="1:23">
      <c r="A1114" s="5">
        <v>50</v>
      </c>
      <c r="B1114" s="5">
        <v>0</v>
      </c>
      <c r="C1114" s="5">
        <v>0</v>
      </c>
      <c r="D1114" s="5">
        <v>1</v>
      </c>
      <c r="E1114" s="5">
        <v>214</v>
      </c>
      <c r="F1114" s="5">
        <f>ROUND(Source!AS1097,O1114)</f>
        <v>7775.86</v>
      </c>
      <c r="G1114" s="5" t="s">
        <v>113</v>
      </c>
      <c r="H1114" s="5" t="s">
        <v>114</v>
      </c>
      <c r="I1114" s="5"/>
      <c r="J1114" s="5"/>
      <c r="K1114" s="5">
        <v>214</v>
      </c>
      <c r="L1114" s="5">
        <v>16</v>
      </c>
      <c r="M1114" s="5">
        <v>3</v>
      </c>
      <c r="N1114" s="5" t="s">
        <v>3</v>
      </c>
      <c r="O1114" s="5">
        <v>2</v>
      </c>
      <c r="P1114" s="5">
        <f>ROUND(Source!EK1097,O1114)</f>
        <v>14024.87</v>
      </c>
      <c r="Q1114" s="5"/>
      <c r="R1114" s="5"/>
      <c r="S1114" s="5"/>
      <c r="T1114" s="5"/>
      <c r="U1114" s="5"/>
      <c r="V1114" s="5"/>
      <c r="W1114" s="5"/>
    </row>
    <row r="1115" spans="1:23">
      <c r="A1115" s="5">
        <v>50</v>
      </c>
      <c r="B1115" s="5">
        <v>0</v>
      </c>
      <c r="C1115" s="5">
        <v>0</v>
      </c>
      <c r="D1115" s="5">
        <v>1</v>
      </c>
      <c r="E1115" s="5">
        <v>215</v>
      </c>
      <c r="F1115" s="5">
        <f>ROUND(Source!AT1097,O1115)</f>
        <v>223.76</v>
      </c>
      <c r="G1115" s="5" t="s">
        <v>115</v>
      </c>
      <c r="H1115" s="5" t="s">
        <v>116</v>
      </c>
      <c r="I1115" s="5"/>
      <c r="J1115" s="5"/>
      <c r="K1115" s="5">
        <v>215</v>
      </c>
      <c r="L1115" s="5">
        <v>17</v>
      </c>
      <c r="M1115" s="5">
        <v>3</v>
      </c>
      <c r="N1115" s="5" t="s">
        <v>3</v>
      </c>
      <c r="O1115" s="5">
        <v>2</v>
      </c>
      <c r="P1115" s="5">
        <f>ROUND(Source!EL1097,O1115)</f>
        <v>223.76</v>
      </c>
      <c r="Q1115" s="5"/>
      <c r="R1115" s="5"/>
      <c r="S1115" s="5"/>
      <c r="T1115" s="5"/>
      <c r="U1115" s="5"/>
      <c r="V1115" s="5"/>
      <c r="W1115" s="5"/>
    </row>
    <row r="1116" spans="1:23">
      <c r="A1116" s="5">
        <v>50</v>
      </c>
      <c r="B1116" s="5">
        <v>0</v>
      </c>
      <c r="C1116" s="5">
        <v>0</v>
      </c>
      <c r="D1116" s="5">
        <v>1</v>
      </c>
      <c r="E1116" s="5">
        <v>217</v>
      </c>
      <c r="F1116" s="5">
        <f>ROUND(Source!AU1097,O1116)</f>
        <v>0</v>
      </c>
      <c r="G1116" s="5" t="s">
        <v>117</v>
      </c>
      <c r="H1116" s="5" t="s">
        <v>118</v>
      </c>
      <c r="I1116" s="5"/>
      <c r="J1116" s="5"/>
      <c r="K1116" s="5">
        <v>217</v>
      </c>
      <c r="L1116" s="5">
        <v>18</v>
      </c>
      <c r="M1116" s="5">
        <v>3</v>
      </c>
      <c r="N1116" s="5" t="s">
        <v>3</v>
      </c>
      <c r="O1116" s="5">
        <v>2</v>
      </c>
      <c r="P1116" s="5">
        <f>ROUND(Source!EM1097,O1116)</f>
        <v>0</v>
      </c>
      <c r="Q1116" s="5"/>
      <c r="R1116" s="5"/>
      <c r="S1116" s="5"/>
      <c r="T1116" s="5"/>
      <c r="U1116" s="5"/>
      <c r="V1116" s="5"/>
      <c r="W1116" s="5"/>
    </row>
    <row r="1117" spans="1:23">
      <c r="A1117" s="5">
        <v>50</v>
      </c>
      <c r="B1117" s="5">
        <v>0</v>
      </c>
      <c r="C1117" s="5">
        <v>0</v>
      </c>
      <c r="D1117" s="5">
        <v>1</v>
      </c>
      <c r="E1117" s="5">
        <v>230</v>
      </c>
      <c r="F1117" s="5">
        <f>ROUND(Source!BA1097,O1117)</f>
        <v>0</v>
      </c>
      <c r="G1117" s="5" t="s">
        <v>119</v>
      </c>
      <c r="H1117" s="5" t="s">
        <v>120</v>
      </c>
      <c r="I1117" s="5"/>
      <c r="J1117" s="5"/>
      <c r="K1117" s="5">
        <v>230</v>
      </c>
      <c r="L1117" s="5">
        <v>19</v>
      </c>
      <c r="M1117" s="5">
        <v>3</v>
      </c>
      <c r="N1117" s="5" t="s">
        <v>3</v>
      </c>
      <c r="O1117" s="5">
        <v>2</v>
      </c>
      <c r="P1117" s="5">
        <f>ROUND(Source!ES1097,O1117)</f>
        <v>0</v>
      </c>
      <c r="Q1117" s="5"/>
      <c r="R1117" s="5"/>
      <c r="S1117" s="5"/>
      <c r="T1117" s="5"/>
      <c r="U1117" s="5"/>
      <c r="V1117" s="5"/>
      <c r="W1117" s="5"/>
    </row>
    <row r="1118" spans="1:23">
      <c r="A1118" s="5">
        <v>50</v>
      </c>
      <c r="B1118" s="5">
        <v>0</v>
      </c>
      <c r="C1118" s="5">
        <v>0</v>
      </c>
      <c r="D1118" s="5">
        <v>1</v>
      </c>
      <c r="E1118" s="5">
        <v>206</v>
      </c>
      <c r="F1118" s="5">
        <f>ROUND(Source!T1097,O1118)</f>
        <v>0</v>
      </c>
      <c r="G1118" s="5" t="s">
        <v>121</v>
      </c>
      <c r="H1118" s="5" t="s">
        <v>122</v>
      </c>
      <c r="I1118" s="5"/>
      <c r="J1118" s="5"/>
      <c r="K1118" s="5">
        <v>206</v>
      </c>
      <c r="L1118" s="5">
        <v>20</v>
      </c>
      <c r="M1118" s="5">
        <v>3</v>
      </c>
      <c r="N1118" s="5" t="s">
        <v>3</v>
      </c>
      <c r="O1118" s="5">
        <v>2</v>
      </c>
      <c r="P1118" s="5">
        <f>ROUND(Source!DL1097,O1118)</f>
        <v>0</v>
      </c>
      <c r="Q1118" s="5"/>
      <c r="R1118" s="5"/>
      <c r="S1118" s="5"/>
      <c r="T1118" s="5"/>
      <c r="U1118" s="5"/>
      <c r="V1118" s="5"/>
      <c r="W1118" s="5"/>
    </row>
    <row r="1119" spans="1:23">
      <c r="A1119" s="5">
        <v>50</v>
      </c>
      <c r="B1119" s="5">
        <v>0</v>
      </c>
      <c r="C1119" s="5">
        <v>0</v>
      </c>
      <c r="D1119" s="5">
        <v>1</v>
      </c>
      <c r="E1119" s="5">
        <v>207</v>
      </c>
      <c r="F1119" s="5">
        <f>Source!U1097</f>
        <v>50.915777855999998</v>
      </c>
      <c r="G1119" s="5" t="s">
        <v>123</v>
      </c>
      <c r="H1119" s="5" t="s">
        <v>124</v>
      </c>
      <c r="I1119" s="5"/>
      <c r="J1119" s="5"/>
      <c r="K1119" s="5">
        <v>207</v>
      </c>
      <c r="L1119" s="5">
        <v>21</v>
      </c>
      <c r="M1119" s="5">
        <v>3</v>
      </c>
      <c r="N1119" s="5" t="s">
        <v>3</v>
      </c>
      <c r="O1119" s="5">
        <v>-1</v>
      </c>
      <c r="P1119" s="5">
        <f>Source!DM1097</f>
        <v>50.915777855999998</v>
      </c>
      <c r="Q1119" s="5"/>
      <c r="R1119" s="5"/>
      <c r="S1119" s="5"/>
      <c r="T1119" s="5"/>
      <c r="U1119" s="5"/>
      <c r="V1119" s="5"/>
      <c r="W1119" s="5"/>
    </row>
    <row r="1120" spans="1:23">
      <c r="A1120" s="5">
        <v>50</v>
      </c>
      <c r="B1120" s="5">
        <v>0</v>
      </c>
      <c r="C1120" s="5">
        <v>0</v>
      </c>
      <c r="D1120" s="5">
        <v>1</v>
      </c>
      <c r="E1120" s="5">
        <v>208</v>
      </c>
      <c r="F1120" s="5">
        <f>Source!V1097</f>
        <v>0.53313840000000001</v>
      </c>
      <c r="G1120" s="5" t="s">
        <v>125</v>
      </c>
      <c r="H1120" s="5" t="s">
        <v>126</v>
      </c>
      <c r="I1120" s="5"/>
      <c r="J1120" s="5"/>
      <c r="K1120" s="5">
        <v>208</v>
      </c>
      <c r="L1120" s="5">
        <v>22</v>
      </c>
      <c r="M1120" s="5">
        <v>3</v>
      </c>
      <c r="N1120" s="5" t="s">
        <v>3</v>
      </c>
      <c r="O1120" s="5">
        <v>-1</v>
      </c>
      <c r="P1120" s="5">
        <f>Source!DN1097</f>
        <v>0.53313840000000001</v>
      </c>
      <c r="Q1120" s="5"/>
      <c r="R1120" s="5"/>
      <c r="S1120" s="5"/>
      <c r="T1120" s="5"/>
      <c r="U1120" s="5"/>
      <c r="V1120" s="5"/>
      <c r="W1120" s="5"/>
    </row>
    <row r="1121" spans="1:255">
      <c r="A1121" s="5">
        <v>50</v>
      </c>
      <c r="B1121" s="5">
        <v>0</v>
      </c>
      <c r="C1121" s="5">
        <v>0</v>
      </c>
      <c r="D1121" s="5">
        <v>1</v>
      </c>
      <c r="E1121" s="5">
        <v>209</v>
      </c>
      <c r="F1121" s="5">
        <f>ROUND(Source!W1097,O1121)</f>
        <v>0</v>
      </c>
      <c r="G1121" s="5" t="s">
        <v>127</v>
      </c>
      <c r="H1121" s="5" t="s">
        <v>128</v>
      </c>
      <c r="I1121" s="5"/>
      <c r="J1121" s="5"/>
      <c r="K1121" s="5">
        <v>209</v>
      </c>
      <c r="L1121" s="5">
        <v>23</v>
      </c>
      <c r="M1121" s="5">
        <v>3</v>
      </c>
      <c r="N1121" s="5" t="s">
        <v>3</v>
      </c>
      <c r="O1121" s="5">
        <v>2</v>
      </c>
      <c r="P1121" s="5">
        <f>ROUND(Source!DO1097,O1121)</f>
        <v>0</v>
      </c>
      <c r="Q1121" s="5"/>
      <c r="R1121" s="5"/>
      <c r="S1121" s="5"/>
      <c r="T1121" s="5"/>
      <c r="U1121" s="5"/>
      <c r="V1121" s="5"/>
      <c r="W1121" s="5"/>
    </row>
    <row r="1122" spans="1:255">
      <c r="A1122" s="5">
        <v>50</v>
      </c>
      <c r="B1122" s="5">
        <v>0</v>
      </c>
      <c r="C1122" s="5">
        <v>0</v>
      </c>
      <c r="D1122" s="5">
        <v>1</v>
      </c>
      <c r="E1122" s="5">
        <v>233</v>
      </c>
      <c r="F1122" s="5">
        <f>ROUND(Source!BD1097,O1122)</f>
        <v>0</v>
      </c>
      <c r="G1122" s="5" t="s">
        <v>129</v>
      </c>
      <c r="H1122" s="5" t="s">
        <v>130</v>
      </c>
      <c r="I1122" s="5"/>
      <c r="J1122" s="5"/>
      <c r="K1122" s="5">
        <v>233</v>
      </c>
      <c r="L1122" s="5">
        <v>24</v>
      </c>
      <c r="M1122" s="5">
        <v>3</v>
      </c>
      <c r="N1122" s="5" t="s">
        <v>3</v>
      </c>
      <c r="O1122" s="5">
        <v>2</v>
      </c>
      <c r="P1122" s="5">
        <f>ROUND(Source!EV1097,O1122)</f>
        <v>0</v>
      </c>
      <c r="Q1122" s="5"/>
      <c r="R1122" s="5"/>
      <c r="S1122" s="5"/>
      <c r="T1122" s="5"/>
      <c r="U1122" s="5"/>
      <c r="V1122" s="5"/>
      <c r="W1122" s="5"/>
    </row>
    <row r="1123" spans="1:255">
      <c r="A1123" s="5">
        <v>50</v>
      </c>
      <c r="B1123" s="5">
        <v>0</v>
      </c>
      <c r="C1123" s="5">
        <v>0</v>
      </c>
      <c r="D1123" s="5">
        <v>1</v>
      </c>
      <c r="E1123" s="5">
        <v>210</v>
      </c>
      <c r="F1123" s="5">
        <f>ROUND(Source!X1097,O1123)</f>
        <v>492.53</v>
      </c>
      <c r="G1123" s="5" t="s">
        <v>131</v>
      </c>
      <c r="H1123" s="5" t="s">
        <v>132</v>
      </c>
      <c r="I1123" s="5"/>
      <c r="J1123" s="5"/>
      <c r="K1123" s="5">
        <v>210</v>
      </c>
      <c r="L1123" s="5">
        <v>25</v>
      </c>
      <c r="M1123" s="5">
        <v>3</v>
      </c>
      <c r="N1123" s="5" t="s">
        <v>3</v>
      </c>
      <c r="O1123" s="5">
        <v>2</v>
      </c>
      <c r="P1123" s="5">
        <f>ROUND(Source!DP1097,O1123)</f>
        <v>492.53</v>
      </c>
      <c r="Q1123" s="5"/>
      <c r="R1123" s="5"/>
      <c r="S1123" s="5"/>
      <c r="T1123" s="5"/>
      <c r="U1123" s="5"/>
      <c r="V1123" s="5"/>
      <c r="W1123" s="5"/>
    </row>
    <row r="1124" spans="1:255">
      <c r="A1124" s="5">
        <v>50</v>
      </c>
      <c r="B1124" s="5">
        <v>0</v>
      </c>
      <c r="C1124" s="5">
        <v>0</v>
      </c>
      <c r="D1124" s="5">
        <v>1</v>
      </c>
      <c r="E1124" s="5">
        <v>211</v>
      </c>
      <c r="F1124" s="5">
        <f>ROUND(Source!Y1097,O1124)</f>
        <v>308.57</v>
      </c>
      <c r="G1124" s="5" t="s">
        <v>133</v>
      </c>
      <c r="H1124" s="5" t="s">
        <v>134</v>
      </c>
      <c r="I1124" s="5"/>
      <c r="J1124" s="5"/>
      <c r="K1124" s="5">
        <v>211</v>
      </c>
      <c r="L1124" s="5">
        <v>26</v>
      </c>
      <c r="M1124" s="5">
        <v>3</v>
      </c>
      <c r="N1124" s="5" t="s">
        <v>3</v>
      </c>
      <c r="O1124" s="5">
        <v>2</v>
      </c>
      <c r="P1124" s="5">
        <f>ROUND(Source!DQ1097,O1124)</f>
        <v>308.57</v>
      </c>
      <c r="Q1124" s="5"/>
      <c r="R1124" s="5"/>
      <c r="S1124" s="5"/>
      <c r="T1124" s="5"/>
      <c r="U1124" s="5"/>
      <c r="V1124" s="5"/>
      <c r="W1124" s="5"/>
    </row>
    <row r="1125" spans="1:255">
      <c r="A1125" s="5">
        <v>50</v>
      </c>
      <c r="B1125" s="5">
        <v>0</v>
      </c>
      <c r="C1125" s="5">
        <v>0</v>
      </c>
      <c r="D1125" s="5">
        <v>1</v>
      </c>
      <c r="E1125" s="5">
        <v>224</v>
      </c>
      <c r="F1125" s="5">
        <f>ROUND(Source!AR1097,O1125)</f>
        <v>7999.62</v>
      </c>
      <c r="G1125" s="5" t="s">
        <v>135</v>
      </c>
      <c r="H1125" s="5" t="s">
        <v>136</v>
      </c>
      <c r="I1125" s="5"/>
      <c r="J1125" s="5"/>
      <c r="K1125" s="5">
        <v>224</v>
      </c>
      <c r="L1125" s="5">
        <v>27</v>
      </c>
      <c r="M1125" s="5">
        <v>3</v>
      </c>
      <c r="N1125" s="5" t="s">
        <v>3</v>
      </c>
      <c r="O1125" s="5">
        <v>2</v>
      </c>
      <c r="P1125" s="5">
        <f>ROUND(Source!EJ1097,O1125)</f>
        <v>14248.63</v>
      </c>
      <c r="Q1125" s="5"/>
      <c r="R1125" s="5"/>
      <c r="S1125" s="5"/>
      <c r="T1125" s="5"/>
      <c r="U1125" s="5"/>
      <c r="V1125" s="5"/>
      <c r="W1125" s="5"/>
    </row>
    <row r="1127" spans="1:255">
      <c r="A1127" s="1">
        <v>4</v>
      </c>
      <c r="B1127" s="1">
        <v>1</v>
      </c>
      <c r="C1127" s="1"/>
      <c r="D1127" s="1">
        <f>ROW(A1156)</f>
        <v>1156</v>
      </c>
      <c r="E1127" s="1"/>
      <c r="F1127" s="1" t="s">
        <v>534</v>
      </c>
      <c r="G1127" s="1" t="s">
        <v>534</v>
      </c>
      <c r="H1127" s="1" t="s">
        <v>3</v>
      </c>
      <c r="I1127" s="1">
        <v>0</v>
      </c>
      <c r="J1127" s="1"/>
      <c r="K1127" s="1">
        <v>-1</v>
      </c>
      <c r="L1127" s="1"/>
      <c r="M1127" s="1"/>
      <c r="N1127" s="1"/>
      <c r="O1127" s="1"/>
      <c r="P1127" s="1"/>
      <c r="Q1127" s="1"/>
      <c r="R1127" s="1"/>
      <c r="S1127" s="1"/>
      <c r="T1127" s="1"/>
      <c r="U1127" s="1" t="s">
        <v>3</v>
      </c>
      <c r="V1127" s="1">
        <v>0</v>
      </c>
      <c r="W1127" s="1"/>
      <c r="X1127" s="1"/>
      <c r="Y1127" s="1"/>
      <c r="Z1127" s="1"/>
      <c r="AA1127" s="1"/>
      <c r="AB1127" s="1" t="s">
        <v>3</v>
      </c>
      <c r="AC1127" s="1" t="s">
        <v>3</v>
      </c>
      <c r="AD1127" s="1" t="s">
        <v>3</v>
      </c>
      <c r="AE1127" s="1" t="s">
        <v>3</v>
      </c>
      <c r="AF1127" s="1" t="s">
        <v>3</v>
      </c>
      <c r="AG1127" s="1" t="s">
        <v>3</v>
      </c>
      <c r="AH1127" s="1"/>
      <c r="AI1127" s="1"/>
      <c r="AJ1127" s="1"/>
      <c r="AK1127" s="1"/>
      <c r="AL1127" s="1"/>
      <c r="AM1127" s="1"/>
      <c r="AN1127" s="1"/>
      <c r="AO1127" s="1"/>
      <c r="AP1127" s="1" t="s">
        <v>3</v>
      </c>
      <c r="AQ1127" s="1" t="s">
        <v>3</v>
      </c>
      <c r="AR1127" s="1" t="s">
        <v>3</v>
      </c>
      <c r="AS1127" s="1"/>
      <c r="AT1127" s="1"/>
      <c r="AU1127" s="1"/>
      <c r="AV1127" s="1"/>
      <c r="AW1127" s="1"/>
      <c r="AX1127" s="1"/>
      <c r="AY1127" s="1"/>
      <c r="AZ1127" s="1" t="s">
        <v>3</v>
      </c>
      <c r="BA1127" s="1"/>
      <c r="BB1127" s="1" t="s">
        <v>3</v>
      </c>
      <c r="BC1127" s="1" t="s">
        <v>3</v>
      </c>
      <c r="BD1127" s="1" t="s">
        <v>3</v>
      </c>
      <c r="BE1127" s="1" t="s">
        <v>3</v>
      </c>
      <c r="BF1127" s="1" t="s">
        <v>3</v>
      </c>
      <c r="BG1127" s="1" t="s">
        <v>3</v>
      </c>
      <c r="BH1127" s="1" t="s">
        <v>3</v>
      </c>
      <c r="BI1127" s="1" t="s">
        <v>3</v>
      </c>
      <c r="BJ1127" s="1" t="s">
        <v>3</v>
      </c>
      <c r="BK1127" s="1" t="s">
        <v>3</v>
      </c>
      <c r="BL1127" s="1" t="s">
        <v>3</v>
      </c>
      <c r="BM1127" s="1" t="s">
        <v>3</v>
      </c>
      <c r="BN1127" s="1" t="s">
        <v>3</v>
      </c>
      <c r="BO1127" s="1" t="s">
        <v>3</v>
      </c>
      <c r="BP1127" s="1" t="s">
        <v>3</v>
      </c>
      <c r="BQ1127" s="1"/>
      <c r="BR1127" s="1"/>
      <c r="BS1127" s="1"/>
      <c r="BT1127" s="1"/>
      <c r="BU1127" s="1"/>
      <c r="BV1127" s="1"/>
      <c r="BW1127" s="1"/>
      <c r="BX1127" s="1">
        <v>0</v>
      </c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>
        <v>0</v>
      </c>
    </row>
    <row r="1129" spans="1:255">
      <c r="A1129" s="3">
        <v>52</v>
      </c>
      <c r="B1129" s="3">
        <f t="shared" ref="B1129:G1129" si="998">B1156</f>
        <v>1</v>
      </c>
      <c r="C1129" s="3">
        <f t="shared" si="998"/>
        <v>4</v>
      </c>
      <c r="D1129" s="3">
        <f t="shared" si="998"/>
        <v>1127</v>
      </c>
      <c r="E1129" s="3">
        <f t="shared" si="998"/>
        <v>0</v>
      </c>
      <c r="F1129" s="3" t="str">
        <f t="shared" si="998"/>
        <v>20.Система ПД1(сетевые элементы)</v>
      </c>
      <c r="G1129" s="3" t="str">
        <f t="shared" si="998"/>
        <v>20.Система ПД1(сетевые элементы)</v>
      </c>
      <c r="H1129" s="3"/>
      <c r="I1129" s="3"/>
      <c r="J1129" s="3"/>
      <c r="K1129" s="3"/>
      <c r="L1129" s="3"/>
      <c r="M1129" s="3"/>
      <c r="N1129" s="3"/>
      <c r="O1129" s="3">
        <f t="shared" ref="O1129:AT1129" si="999">O1156</f>
        <v>1223.98</v>
      </c>
      <c r="P1129" s="3">
        <f t="shared" si="999"/>
        <v>1106.75</v>
      </c>
      <c r="Q1129" s="3">
        <f t="shared" si="999"/>
        <v>12.54</v>
      </c>
      <c r="R1129" s="3">
        <f t="shared" si="999"/>
        <v>1</v>
      </c>
      <c r="S1129" s="3">
        <f t="shared" si="999"/>
        <v>104.69</v>
      </c>
      <c r="T1129" s="3">
        <f t="shared" si="999"/>
        <v>0</v>
      </c>
      <c r="U1129" s="3">
        <f t="shared" si="999"/>
        <v>11.794396430399999</v>
      </c>
      <c r="V1129" s="3">
        <f t="shared" si="999"/>
        <v>8.3287184999999986E-2</v>
      </c>
      <c r="W1129" s="3">
        <f t="shared" si="999"/>
        <v>0</v>
      </c>
      <c r="X1129" s="3">
        <f t="shared" si="999"/>
        <v>116.67</v>
      </c>
      <c r="Y1129" s="3">
        <f t="shared" si="999"/>
        <v>72.900000000000006</v>
      </c>
      <c r="Z1129" s="3">
        <f t="shared" si="999"/>
        <v>0</v>
      </c>
      <c r="AA1129" s="3">
        <f t="shared" si="999"/>
        <v>0</v>
      </c>
      <c r="AB1129" s="3">
        <f t="shared" si="999"/>
        <v>1223.98</v>
      </c>
      <c r="AC1129" s="3">
        <f t="shared" si="999"/>
        <v>1106.75</v>
      </c>
      <c r="AD1129" s="3">
        <f t="shared" si="999"/>
        <v>12.54</v>
      </c>
      <c r="AE1129" s="3">
        <f t="shared" si="999"/>
        <v>1</v>
      </c>
      <c r="AF1129" s="3">
        <f t="shared" si="999"/>
        <v>104.69</v>
      </c>
      <c r="AG1129" s="3">
        <f t="shared" si="999"/>
        <v>0</v>
      </c>
      <c r="AH1129" s="3">
        <f t="shared" si="999"/>
        <v>11.794396430399999</v>
      </c>
      <c r="AI1129" s="3">
        <f t="shared" si="999"/>
        <v>8.3287184999999986E-2</v>
      </c>
      <c r="AJ1129" s="3">
        <f t="shared" si="999"/>
        <v>0</v>
      </c>
      <c r="AK1129" s="3">
        <f t="shared" si="999"/>
        <v>116.67</v>
      </c>
      <c r="AL1129" s="3">
        <f t="shared" si="999"/>
        <v>72.900000000000006</v>
      </c>
      <c r="AM1129" s="3">
        <f t="shared" si="999"/>
        <v>0</v>
      </c>
      <c r="AN1129" s="3">
        <f t="shared" si="999"/>
        <v>0</v>
      </c>
      <c r="AO1129" s="3">
        <f t="shared" si="999"/>
        <v>0</v>
      </c>
      <c r="AP1129" s="3">
        <f t="shared" si="999"/>
        <v>0</v>
      </c>
      <c r="AQ1129" s="3">
        <f t="shared" si="999"/>
        <v>0</v>
      </c>
      <c r="AR1129" s="3">
        <f t="shared" si="999"/>
        <v>1413.55</v>
      </c>
      <c r="AS1129" s="3">
        <f t="shared" si="999"/>
        <v>1301.67</v>
      </c>
      <c r="AT1129" s="3">
        <f t="shared" si="999"/>
        <v>111.88</v>
      </c>
      <c r="AU1129" s="3">
        <f t="shared" ref="AU1129:BZ1129" si="1000">AU1156</f>
        <v>0</v>
      </c>
      <c r="AV1129" s="3">
        <f t="shared" si="1000"/>
        <v>1106.75</v>
      </c>
      <c r="AW1129" s="3">
        <f t="shared" si="1000"/>
        <v>1106.75</v>
      </c>
      <c r="AX1129" s="3">
        <f t="shared" si="1000"/>
        <v>0</v>
      </c>
      <c r="AY1129" s="3">
        <f t="shared" si="1000"/>
        <v>1106.75</v>
      </c>
      <c r="AZ1129" s="3">
        <f t="shared" si="1000"/>
        <v>0</v>
      </c>
      <c r="BA1129" s="3">
        <f t="shared" si="1000"/>
        <v>0</v>
      </c>
      <c r="BB1129" s="3">
        <f t="shared" si="1000"/>
        <v>0</v>
      </c>
      <c r="BC1129" s="3">
        <f t="shared" si="1000"/>
        <v>0</v>
      </c>
      <c r="BD1129" s="3">
        <f t="shared" si="1000"/>
        <v>0</v>
      </c>
      <c r="BE1129" s="3">
        <f t="shared" si="1000"/>
        <v>0</v>
      </c>
      <c r="BF1129" s="3">
        <f t="shared" si="1000"/>
        <v>0</v>
      </c>
      <c r="BG1129" s="3">
        <f t="shared" si="1000"/>
        <v>0</v>
      </c>
      <c r="BH1129" s="3">
        <f t="shared" si="1000"/>
        <v>0</v>
      </c>
      <c r="BI1129" s="3">
        <f t="shared" si="1000"/>
        <v>0</v>
      </c>
      <c r="BJ1129" s="3">
        <f t="shared" si="1000"/>
        <v>0</v>
      </c>
      <c r="BK1129" s="3">
        <f t="shared" si="1000"/>
        <v>0</v>
      </c>
      <c r="BL1129" s="3">
        <f t="shared" si="1000"/>
        <v>0</v>
      </c>
      <c r="BM1129" s="3">
        <f t="shared" si="1000"/>
        <v>0</v>
      </c>
      <c r="BN1129" s="3">
        <f t="shared" si="1000"/>
        <v>0</v>
      </c>
      <c r="BO1129" s="3">
        <f t="shared" si="1000"/>
        <v>0</v>
      </c>
      <c r="BP1129" s="3">
        <f t="shared" si="1000"/>
        <v>0</v>
      </c>
      <c r="BQ1129" s="3">
        <f t="shared" si="1000"/>
        <v>0</v>
      </c>
      <c r="BR1129" s="3">
        <f t="shared" si="1000"/>
        <v>0</v>
      </c>
      <c r="BS1129" s="3">
        <f t="shared" si="1000"/>
        <v>0</v>
      </c>
      <c r="BT1129" s="3">
        <f t="shared" si="1000"/>
        <v>0</v>
      </c>
      <c r="BU1129" s="3">
        <f t="shared" si="1000"/>
        <v>0</v>
      </c>
      <c r="BV1129" s="3">
        <f t="shared" si="1000"/>
        <v>0</v>
      </c>
      <c r="BW1129" s="3">
        <f t="shared" si="1000"/>
        <v>0</v>
      </c>
      <c r="BX1129" s="3">
        <f t="shared" si="1000"/>
        <v>0</v>
      </c>
      <c r="BY1129" s="3">
        <f t="shared" si="1000"/>
        <v>0</v>
      </c>
      <c r="BZ1129" s="3">
        <f t="shared" si="1000"/>
        <v>0</v>
      </c>
      <c r="CA1129" s="3">
        <f t="shared" ref="CA1129:DF1129" si="1001">CA1156</f>
        <v>1413.55</v>
      </c>
      <c r="CB1129" s="3">
        <f t="shared" si="1001"/>
        <v>1301.67</v>
      </c>
      <c r="CC1129" s="3">
        <f t="shared" si="1001"/>
        <v>111.88</v>
      </c>
      <c r="CD1129" s="3">
        <f t="shared" si="1001"/>
        <v>0</v>
      </c>
      <c r="CE1129" s="3">
        <f t="shared" si="1001"/>
        <v>1106.75</v>
      </c>
      <c r="CF1129" s="3">
        <f t="shared" si="1001"/>
        <v>1106.75</v>
      </c>
      <c r="CG1129" s="3">
        <f t="shared" si="1001"/>
        <v>0</v>
      </c>
      <c r="CH1129" s="3">
        <f t="shared" si="1001"/>
        <v>1106.75</v>
      </c>
      <c r="CI1129" s="3">
        <f t="shared" si="1001"/>
        <v>0</v>
      </c>
      <c r="CJ1129" s="3">
        <f t="shared" si="1001"/>
        <v>0</v>
      </c>
      <c r="CK1129" s="3">
        <f t="shared" si="1001"/>
        <v>0</v>
      </c>
      <c r="CL1129" s="3">
        <f t="shared" si="1001"/>
        <v>0</v>
      </c>
      <c r="CM1129" s="3">
        <f t="shared" si="1001"/>
        <v>0</v>
      </c>
      <c r="CN1129" s="3">
        <f t="shared" si="1001"/>
        <v>0</v>
      </c>
      <c r="CO1129" s="3">
        <f t="shared" si="1001"/>
        <v>0</v>
      </c>
      <c r="CP1129" s="3">
        <f t="shared" si="1001"/>
        <v>0</v>
      </c>
      <c r="CQ1129" s="3">
        <f t="shared" si="1001"/>
        <v>0</v>
      </c>
      <c r="CR1129" s="3">
        <f t="shared" si="1001"/>
        <v>0</v>
      </c>
      <c r="CS1129" s="3">
        <f t="shared" si="1001"/>
        <v>0</v>
      </c>
      <c r="CT1129" s="3">
        <f t="shared" si="1001"/>
        <v>0</v>
      </c>
      <c r="CU1129" s="3">
        <f t="shared" si="1001"/>
        <v>0</v>
      </c>
      <c r="CV1129" s="3">
        <f t="shared" si="1001"/>
        <v>0</v>
      </c>
      <c r="CW1129" s="3">
        <f t="shared" si="1001"/>
        <v>0</v>
      </c>
      <c r="CX1129" s="3">
        <f t="shared" si="1001"/>
        <v>0</v>
      </c>
      <c r="CY1129" s="3">
        <f t="shared" si="1001"/>
        <v>0</v>
      </c>
      <c r="CZ1129" s="3">
        <f t="shared" si="1001"/>
        <v>0</v>
      </c>
      <c r="DA1129" s="3">
        <f t="shared" si="1001"/>
        <v>0</v>
      </c>
      <c r="DB1129" s="3">
        <f t="shared" si="1001"/>
        <v>0</v>
      </c>
      <c r="DC1129" s="3">
        <f t="shared" si="1001"/>
        <v>0</v>
      </c>
      <c r="DD1129" s="3">
        <f t="shared" si="1001"/>
        <v>0</v>
      </c>
      <c r="DE1129" s="3">
        <f t="shared" si="1001"/>
        <v>0</v>
      </c>
      <c r="DF1129" s="3">
        <f t="shared" si="1001"/>
        <v>0</v>
      </c>
      <c r="DG1129" s="4">
        <f t="shared" ref="DG1129:EL1129" si="1002">DG1156</f>
        <v>2216.86</v>
      </c>
      <c r="DH1129" s="4">
        <f t="shared" si="1002"/>
        <v>2099.63</v>
      </c>
      <c r="DI1129" s="4">
        <f t="shared" si="1002"/>
        <v>12.54</v>
      </c>
      <c r="DJ1129" s="4">
        <f t="shared" si="1002"/>
        <v>1</v>
      </c>
      <c r="DK1129" s="4">
        <f t="shared" si="1002"/>
        <v>104.69</v>
      </c>
      <c r="DL1129" s="4">
        <f t="shared" si="1002"/>
        <v>0</v>
      </c>
      <c r="DM1129" s="4">
        <f t="shared" si="1002"/>
        <v>11.794396430399999</v>
      </c>
      <c r="DN1129" s="4">
        <f t="shared" si="1002"/>
        <v>8.3287184999999986E-2</v>
      </c>
      <c r="DO1129" s="4">
        <f t="shared" si="1002"/>
        <v>0</v>
      </c>
      <c r="DP1129" s="4">
        <f t="shared" si="1002"/>
        <v>116.67</v>
      </c>
      <c r="DQ1129" s="4">
        <f t="shared" si="1002"/>
        <v>72.900000000000006</v>
      </c>
      <c r="DR1129" s="4">
        <f t="shared" si="1002"/>
        <v>0</v>
      </c>
      <c r="DS1129" s="4">
        <f t="shared" si="1002"/>
        <v>0</v>
      </c>
      <c r="DT1129" s="4">
        <f t="shared" si="1002"/>
        <v>2216.86</v>
      </c>
      <c r="DU1129" s="4">
        <f t="shared" si="1002"/>
        <v>2099.63</v>
      </c>
      <c r="DV1129" s="4">
        <f t="shared" si="1002"/>
        <v>12.54</v>
      </c>
      <c r="DW1129" s="4">
        <f t="shared" si="1002"/>
        <v>1</v>
      </c>
      <c r="DX1129" s="4">
        <f t="shared" si="1002"/>
        <v>104.69</v>
      </c>
      <c r="DY1129" s="4">
        <f t="shared" si="1002"/>
        <v>0</v>
      </c>
      <c r="DZ1129" s="4">
        <f t="shared" si="1002"/>
        <v>11.794396430399999</v>
      </c>
      <c r="EA1129" s="4">
        <f t="shared" si="1002"/>
        <v>8.3287184999999986E-2</v>
      </c>
      <c r="EB1129" s="4">
        <f t="shared" si="1002"/>
        <v>0</v>
      </c>
      <c r="EC1129" s="4">
        <f t="shared" si="1002"/>
        <v>116.67</v>
      </c>
      <c r="ED1129" s="4">
        <f t="shared" si="1002"/>
        <v>72.900000000000006</v>
      </c>
      <c r="EE1129" s="4">
        <f t="shared" si="1002"/>
        <v>0</v>
      </c>
      <c r="EF1129" s="4">
        <f t="shared" si="1002"/>
        <v>0</v>
      </c>
      <c r="EG1129" s="4">
        <f t="shared" si="1002"/>
        <v>0</v>
      </c>
      <c r="EH1129" s="4">
        <f t="shared" si="1002"/>
        <v>0</v>
      </c>
      <c r="EI1129" s="4">
        <f t="shared" si="1002"/>
        <v>0</v>
      </c>
      <c r="EJ1129" s="4">
        <f t="shared" si="1002"/>
        <v>2406.4299999999998</v>
      </c>
      <c r="EK1129" s="4">
        <f t="shared" si="1002"/>
        <v>2294.5500000000002</v>
      </c>
      <c r="EL1129" s="4">
        <f t="shared" si="1002"/>
        <v>111.88</v>
      </c>
      <c r="EM1129" s="4">
        <f t="shared" ref="EM1129:FR1129" si="1003">EM1156</f>
        <v>0</v>
      </c>
      <c r="EN1129" s="4">
        <f t="shared" si="1003"/>
        <v>2099.63</v>
      </c>
      <c r="EO1129" s="4">
        <f t="shared" si="1003"/>
        <v>2099.63</v>
      </c>
      <c r="EP1129" s="4">
        <f t="shared" si="1003"/>
        <v>0</v>
      </c>
      <c r="EQ1129" s="4">
        <f t="shared" si="1003"/>
        <v>2099.63</v>
      </c>
      <c r="ER1129" s="4">
        <f t="shared" si="1003"/>
        <v>0</v>
      </c>
      <c r="ES1129" s="4">
        <f t="shared" si="1003"/>
        <v>0</v>
      </c>
      <c r="ET1129" s="4">
        <f t="shared" si="1003"/>
        <v>0</v>
      </c>
      <c r="EU1129" s="4">
        <f t="shared" si="1003"/>
        <v>0</v>
      </c>
      <c r="EV1129" s="4">
        <f t="shared" si="1003"/>
        <v>0</v>
      </c>
      <c r="EW1129" s="4">
        <f t="shared" si="1003"/>
        <v>0</v>
      </c>
      <c r="EX1129" s="4">
        <f t="shared" si="1003"/>
        <v>0</v>
      </c>
      <c r="EY1129" s="4">
        <f t="shared" si="1003"/>
        <v>0</v>
      </c>
      <c r="EZ1129" s="4">
        <f t="shared" si="1003"/>
        <v>0</v>
      </c>
      <c r="FA1129" s="4">
        <f t="shared" si="1003"/>
        <v>0</v>
      </c>
      <c r="FB1129" s="4">
        <f t="shared" si="1003"/>
        <v>0</v>
      </c>
      <c r="FC1129" s="4">
        <f t="shared" si="1003"/>
        <v>0</v>
      </c>
      <c r="FD1129" s="4">
        <f t="shared" si="1003"/>
        <v>0</v>
      </c>
      <c r="FE1129" s="4">
        <f t="shared" si="1003"/>
        <v>0</v>
      </c>
      <c r="FF1129" s="4">
        <f t="shared" si="1003"/>
        <v>0</v>
      </c>
      <c r="FG1129" s="4">
        <f t="shared" si="1003"/>
        <v>0</v>
      </c>
      <c r="FH1129" s="4">
        <f t="shared" si="1003"/>
        <v>0</v>
      </c>
      <c r="FI1129" s="4">
        <f t="shared" si="1003"/>
        <v>0</v>
      </c>
      <c r="FJ1129" s="4">
        <f t="shared" si="1003"/>
        <v>0</v>
      </c>
      <c r="FK1129" s="4">
        <f t="shared" si="1003"/>
        <v>0</v>
      </c>
      <c r="FL1129" s="4">
        <f t="shared" si="1003"/>
        <v>0</v>
      </c>
      <c r="FM1129" s="4">
        <f t="shared" si="1003"/>
        <v>0</v>
      </c>
      <c r="FN1129" s="4">
        <f t="shared" si="1003"/>
        <v>0</v>
      </c>
      <c r="FO1129" s="4">
        <f t="shared" si="1003"/>
        <v>0</v>
      </c>
      <c r="FP1129" s="4">
        <f t="shared" si="1003"/>
        <v>0</v>
      </c>
      <c r="FQ1129" s="4">
        <f t="shared" si="1003"/>
        <v>0</v>
      </c>
      <c r="FR1129" s="4">
        <f t="shared" si="1003"/>
        <v>0</v>
      </c>
      <c r="FS1129" s="4">
        <f t="shared" ref="FS1129:GX1129" si="1004">FS1156</f>
        <v>2406.4299999999998</v>
      </c>
      <c r="FT1129" s="4">
        <f t="shared" si="1004"/>
        <v>2294.5500000000002</v>
      </c>
      <c r="FU1129" s="4">
        <f t="shared" si="1004"/>
        <v>111.88</v>
      </c>
      <c r="FV1129" s="4">
        <f t="shared" si="1004"/>
        <v>0</v>
      </c>
      <c r="FW1129" s="4">
        <f t="shared" si="1004"/>
        <v>2099.63</v>
      </c>
      <c r="FX1129" s="4">
        <f t="shared" si="1004"/>
        <v>2099.63</v>
      </c>
      <c r="FY1129" s="4">
        <f t="shared" si="1004"/>
        <v>0</v>
      </c>
      <c r="FZ1129" s="4">
        <f t="shared" si="1004"/>
        <v>2099.63</v>
      </c>
      <c r="GA1129" s="4">
        <f t="shared" si="1004"/>
        <v>0</v>
      </c>
      <c r="GB1129" s="4">
        <f t="shared" si="1004"/>
        <v>0</v>
      </c>
      <c r="GC1129" s="4">
        <f t="shared" si="1004"/>
        <v>0</v>
      </c>
      <c r="GD1129" s="4">
        <f t="shared" si="1004"/>
        <v>0</v>
      </c>
      <c r="GE1129" s="4">
        <f t="shared" si="1004"/>
        <v>0</v>
      </c>
      <c r="GF1129" s="4">
        <f t="shared" si="1004"/>
        <v>0</v>
      </c>
      <c r="GG1129" s="4">
        <f t="shared" si="1004"/>
        <v>0</v>
      </c>
      <c r="GH1129" s="4">
        <f t="shared" si="1004"/>
        <v>0</v>
      </c>
      <c r="GI1129" s="4">
        <f t="shared" si="1004"/>
        <v>0</v>
      </c>
      <c r="GJ1129" s="4">
        <f t="shared" si="1004"/>
        <v>0</v>
      </c>
      <c r="GK1129" s="4">
        <f t="shared" si="1004"/>
        <v>0</v>
      </c>
      <c r="GL1129" s="4">
        <f t="shared" si="1004"/>
        <v>0</v>
      </c>
      <c r="GM1129" s="4">
        <f t="shared" si="1004"/>
        <v>0</v>
      </c>
      <c r="GN1129" s="4">
        <f t="shared" si="1004"/>
        <v>0</v>
      </c>
      <c r="GO1129" s="4">
        <f t="shared" si="1004"/>
        <v>0</v>
      </c>
      <c r="GP1129" s="4">
        <f t="shared" si="1004"/>
        <v>0</v>
      </c>
      <c r="GQ1129" s="4">
        <f t="shared" si="1004"/>
        <v>0</v>
      </c>
      <c r="GR1129" s="4">
        <f t="shared" si="1004"/>
        <v>0</v>
      </c>
      <c r="GS1129" s="4">
        <f t="shared" si="1004"/>
        <v>0</v>
      </c>
      <c r="GT1129" s="4">
        <f t="shared" si="1004"/>
        <v>0</v>
      </c>
      <c r="GU1129" s="4">
        <f t="shared" si="1004"/>
        <v>0</v>
      </c>
      <c r="GV1129" s="4">
        <f t="shared" si="1004"/>
        <v>0</v>
      </c>
      <c r="GW1129" s="4">
        <f t="shared" si="1004"/>
        <v>0</v>
      </c>
      <c r="GX1129" s="4">
        <f t="shared" si="1004"/>
        <v>0</v>
      </c>
    </row>
    <row r="1131" spans="1:255">
      <c r="A1131" s="2">
        <v>17</v>
      </c>
      <c r="B1131" s="2">
        <v>1</v>
      </c>
      <c r="C1131" s="2">
        <f>ROW(SmtRes!A1124)</f>
        <v>1124</v>
      </c>
      <c r="D1131" s="2">
        <f>ROW(EtalonRes!A1355)</f>
        <v>1355</v>
      </c>
      <c r="E1131" s="2" t="s">
        <v>535</v>
      </c>
      <c r="F1131" s="2" t="s">
        <v>264</v>
      </c>
      <c r="G1131" s="2" t="s">
        <v>265</v>
      </c>
      <c r="H1131" s="2" t="s">
        <v>19</v>
      </c>
      <c r="I1131" s="2">
        <v>1</v>
      </c>
      <c r="J1131" s="2">
        <v>0</v>
      </c>
      <c r="K1131" s="2"/>
      <c r="L1131" s="2"/>
      <c r="M1131" s="2"/>
      <c r="N1131" s="2"/>
      <c r="O1131" s="2">
        <f t="shared" ref="O1131:O1154" si="1005">ROUND(CP1131,2)</f>
        <v>70.77</v>
      </c>
      <c r="P1131" s="2">
        <f t="shared" ref="P1131:P1154" si="1006">ROUND(CQ1131*I1131,2)</f>
        <v>14.74</v>
      </c>
      <c r="Q1131" s="2">
        <f t="shared" ref="Q1131:Q1154" si="1007">ROUND(CR1131*I1131,2)</f>
        <v>5.72</v>
      </c>
      <c r="R1131" s="2">
        <f t="shared" ref="R1131:R1154" si="1008">ROUND(CS1131*I1131,2)</f>
        <v>0.18</v>
      </c>
      <c r="S1131" s="2">
        <f t="shared" ref="S1131:S1154" si="1009">ROUND(CT1131*I1131,2)</f>
        <v>50.31</v>
      </c>
      <c r="T1131" s="2">
        <f t="shared" ref="T1131:T1154" si="1010">ROUND(CU1131*I1131,2)</f>
        <v>0</v>
      </c>
      <c r="U1131" s="2">
        <f t="shared" ref="U1131:U1154" si="1011">CV1131*I1131</f>
        <v>5.5475999999999983</v>
      </c>
      <c r="V1131" s="2">
        <f t="shared" ref="V1131:V1154" si="1012">CW1131*I1131</f>
        <v>1.4999999999999999E-2</v>
      </c>
      <c r="W1131" s="2">
        <f t="shared" ref="W1131:W1154" si="1013">ROUND(CX1131*I1131,2)</f>
        <v>0</v>
      </c>
      <c r="X1131" s="2">
        <f t="shared" ref="X1131:X1154" si="1014">ROUND(CY1131,2)</f>
        <v>58.06</v>
      </c>
      <c r="Y1131" s="2">
        <f t="shared" ref="Y1131:Y1154" si="1015">ROUND(CZ1131,2)</f>
        <v>35.85</v>
      </c>
      <c r="Z1131" s="2"/>
      <c r="AA1131" s="2">
        <v>33304975</v>
      </c>
      <c r="AB1131" s="2">
        <f t="shared" ref="AB1131:AB1154" si="1016">ROUND((AC1131+AD1131+AF1131),2)</f>
        <v>70.77</v>
      </c>
      <c r="AC1131" s="2">
        <f t="shared" ref="AC1131:AC1154" si="1017">ROUND((ES1131),2)</f>
        <v>14.74</v>
      </c>
      <c r="AD1131" s="2">
        <f>ROUND((((((ET1131*1.2)*1.25))-(((EU1131*1.2)*1.25)))+AE1131),2)</f>
        <v>5.72</v>
      </c>
      <c r="AE1131" s="2">
        <f>ROUND((((EU1131*1.2)*1.25)),2)</f>
        <v>0.18</v>
      </c>
      <c r="AF1131" s="2">
        <f>ROUND((((EV1131*1.2)*1.15)),2)</f>
        <v>50.31</v>
      </c>
      <c r="AG1131" s="2">
        <f t="shared" ref="AG1131:AG1154" si="1018">ROUND((AP1131),2)</f>
        <v>0</v>
      </c>
      <c r="AH1131" s="2">
        <f>(((EW1131*1.2)*1.15))</f>
        <v>5.5475999999999983</v>
      </c>
      <c r="AI1131" s="2">
        <f>(((EX1131*1.2)*1.25))</f>
        <v>1.4999999999999999E-2</v>
      </c>
      <c r="AJ1131" s="2">
        <f t="shared" ref="AJ1131:AJ1154" si="1019">(AS1131)</f>
        <v>0</v>
      </c>
      <c r="AK1131" s="2">
        <v>55.01</v>
      </c>
      <c r="AL1131" s="2">
        <v>14.74</v>
      </c>
      <c r="AM1131" s="2">
        <v>3.81</v>
      </c>
      <c r="AN1131" s="2">
        <v>0.12</v>
      </c>
      <c r="AO1131" s="2">
        <v>36.46</v>
      </c>
      <c r="AP1131" s="2">
        <v>0</v>
      </c>
      <c r="AQ1131" s="2">
        <v>4.0199999999999996</v>
      </c>
      <c r="AR1131" s="2">
        <v>0.01</v>
      </c>
      <c r="AS1131" s="2">
        <v>0</v>
      </c>
      <c r="AT1131" s="2">
        <v>115</v>
      </c>
      <c r="AU1131" s="2">
        <v>71</v>
      </c>
      <c r="AV1131" s="2">
        <v>1</v>
      </c>
      <c r="AW1131" s="2">
        <v>1</v>
      </c>
      <c r="AX1131" s="2"/>
      <c r="AY1131" s="2"/>
      <c r="AZ1131" s="2">
        <v>1</v>
      </c>
      <c r="BA1131" s="2">
        <v>1</v>
      </c>
      <c r="BB1131" s="2">
        <v>1</v>
      </c>
      <c r="BC1131" s="2">
        <v>1</v>
      </c>
      <c r="BD1131" s="2" t="s">
        <v>3</v>
      </c>
      <c r="BE1131" s="2" t="s">
        <v>3</v>
      </c>
      <c r="BF1131" s="2" t="s">
        <v>3</v>
      </c>
      <c r="BG1131" s="2" t="s">
        <v>3</v>
      </c>
      <c r="BH1131" s="2">
        <v>0</v>
      </c>
      <c r="BI1131" s="2">
        <v>1</v>
      </c>
      <c r="BJ1131" s="2" t="s">
        <v>266</v>
      </c>
      <c r="BK1131" s="2"/>
      <c r="BL1131" s="2"/>
      <c r="BM1131" s="2">
        <v>20001</v>
      </c>
      <c r="BN1131" s="2">
        <v>0</v>
      </c>
      <c r="BO1131" s="2" t="s">
        <v>3</v>
      </c>
      <c r="BP1131" s="2">
        <v>0</v>
      </c>
      <c r="BQ1131" s="2">
        <v>2</v>
      </c>
      <c r="BR1131" s="2">
        <v>0</v>
      </c>
      <c r="BS1131" s="2">
        <v>1</v>
      </c>
      <c r="BT1131" s="2">
        <v>1</v>
      </c>
      <c r="BU1131" s="2">
        <v>1</v>
      </c>
      <c r="BV1131" s="2">
        <v>1</v>
      </c>
      <c r="BW1131" s="2">
        <v>1</v>
      </c>
      <c r="BX1131" s="2">
        <v>1</v>
      </c>
      <c r="BY1131" s="2" t="s">
        <v>3</v>
      </c>
      <c r="BZ1131" s="2">
        <v>128</v>
      </c>
      <c r="CA1131" s="2">
        <v>83</v>
      </c>
      <c r="CB1131" s="2"/>
      <c r="CC1131" s="2"/>
      <c r="CD1131" s="2"/>
      <c r="CE1131" s="2">
        <v>0</v>
      </c>
      <c r="CF1131" s="2">
        <v>0</v>
      </c>
      <c r="CG1131" s="2">
        <v>0</v>
      </c>
      <c r="CH1131" s="2"/>
      <c r="CI1131" s="2"/>
      <c r="CJ1131" s="2"/>
      <c r="CK1131" s="2"/>
      <c r="CL1131" s="2"/>
      <c r="CM1131" s="2">
        <v>0</v>
      </c>
      <c r="CN1131" s="2" t="s">
        <v>954</v>
      </c>
      <c r="CO1131" s="2">
        <v>0</v>
      </c>
      <c r="CP1131" s="2">
        <f t="shared" ref="CP1131:CP1154" si="1020">(P1131+Q1131+S1131)</f>
        <v>70.77000000000001</v>
      </c>
      <c r="CQ1131" s="2">
        <f t="shared" ref="CQ1131:CQ1154" si="1021">AC1131*BC1131</f>
        <v>14.74</v>
      </c>
      <c r="CR1131" s="2">
        <f t="shared" ref="CR1131:CR1154" si="1022">AD1131*BB1131</f>
        <v>5.72</v>
      </c>
      <c r="CS1131" s="2">
        <f t="shared" ref="CS1131:CS1154" si="1023">AE1131*BS1131</f>
        <v>0.18</v>
      </c>
      <c r="CT1131" s="2">
        <f t="shared" ref="CT1131:CT1154" si="1024">AF1131*BA1131</f>
        <v>50.31</v>
      </c>
      <c r="CU1131" s="2">
        <f t="shared" ref="CU1131:CU1154" si="1025">AG1131</f>
        <v>0</v>
      </c>
      <c r="CV1131" s="2">
        <f t="shared" ref="CV1131:CV1154" si="1026">AH1131</f>
        <v>5.5475999999999983</v>
      </c>
      <c r="CW1131" s="2">
        <f t="shared" ref="CW1131:CW1154" si="1027">AI1131</f>
        <v>1.4999999999999999E-2</v>
      </c>
      <c r="CX1131" s="2">
        <f t="shared" ref="CX1131:CX1154" si="1028">AJ1131</f>
        <v>0</v>
      </c>
      <c r="CY1131" s="2">
        <f t="shared" ref="CY1131:CY1154" si="1029">(((S1131+R1131)*AT1131)/100)</f>
        <v>58.063500000000005</v>
      </c>
      <c r="CZ1131" s="2">
        <f t="shared" ref="CZ1131:CZ1154" si="1030">(((S1131+R1131)*AU1131)/100)</f>
        <v>35.847900000000003</v>
      </c>
      <c r="DA1131" s="2"/>
      <c r="DB1131" s="2"/>
      <c r="DC1131" s="2" t="s">
        <v>3</v>
      </c>
      <c r="DD1131" s="2" t="s">
        <v>3</v>
      </c>
      <c r="DE1131" s="2" t="s">
        <v>21</v>
      </c>
      <c r="DF1131" s="2" t="s">
        <v>21</v>
      </c>
      <c r="DG1131" s="2" t="s">
        <v>22</v>
      </c>
      <c r="DH1131" s="2" t="s">
        <v>3</v>
      </c>
      <c r="DI1131" s="2" t="s">
        <v>22</v>
      </c>
      <c r="DJ1131" s="2" t="s">
        <v>21</v>
      </c>
      <c r="DK1131" s="2" t="s">
        <v>3</v>
      </c>
      <c r="DL1131" s="2" t="s">
        <v>3</v>
      </c>
      <c r="DM1131" s="2" t="s">
        <v>3</v>
      </c>
      <c r="DN1131" s="2">
        <v>0</v>
      </c>
      <c r="DO1131" s="2">
        <v>0</v>
      </c>
      <c r="DP1131" s="2">
        <v>1</v>
      </c>
      <c r="DQ1131" s="2">
        <v>1</v>
      </c>
      <c r="DR1131" s="2"/>
      <c r="DS1131" s="2"/>
      <c r="DT1131" s="2"/>
      <c r="DU1131" s="2">
        <v>1013</v>
      </c>
      <c r="DV1131" s="2" t="s">
        <v>19</v>
      </c>
      <c r="DW1131" s="2" t="s">
        <v>19</v>
      </c>
      <c r="DX1131" s="2">
        <v>1</v>
      </c>
      <c r="DY1131" s="2"/>
      <c r="DZ1131" s="2"/>
      <c r="EA1131" s="2"/>
      <c r="EB1131" s="2"/>
      <c r="EC1131" s="2"/>
      <c r="ED1131" s="2"/>
      <c r="EE1131" s="2">
        <v>31102217</v>
      </c>
      <c r="EF1131" s="2">
        <v>2</v>
      </c>
      <c r="EG1131" s="2" t="s">
        <v>23</v>
      </c>
      <c r="EH1131" s="2">
        <v>0</v>
      </c>
      <c r="EI1131" s="2" t="s">
        <v>3</v>
      </c>
      <c r="EJ1131" s="2">
        <v>1</v>
      </c>
      <c r="EK1131" s="2">
        <v>20001</v>
      </c>
      <c r="EL1131" s="2" t="s">
        <v>24</v>
      </c>
      <c r="EM1131" s="2" t="s">
        <v>25</v>
      </c>
      <c r="EN1131" s="2"/>
      <c r="EO1131" s="2" t="s">
        <v>26</v>
      </c>
      <c r="EP1131" s="2"/>
      <c r="EQ1131" s="2">
        <v>0</v>
      </c>
      <c r="ER1131" s="2">
        <v>55.01</v>
      </c>
      <c r="ES1131" s="2">
        <v>14.74</v>
      </c>
      <c r="ET1131" s="2">
        <v>3.81</v>
      </c>
      <c r="EU1131" s="2">
        <v>0.12</v>
      </c>
      <c r="EV1131" s="2">
        <v>36.46</v>
      </c>
      <c r="EW1131" s="2">
        <v>4.0199999999999996</v>
      </c>
      <c r="EX1131" s="2">
        <v>0.01</v>
      </c>
      <c r="EY1131" s="2">
        <v>0</v>
      </c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>
        <v>0</v>
      </c>
      <c r="FR1131" s="2">
        <f t="shared" ref="FR1131:FR1154" si="1031">ROUND(IF(AND(BH1131=3,BI1131=3),P1131,0),2)</f>
        <v>0</v>
      </c>
      <c r="FS1131" s="2">
        <v>0</v>
      </c>
      <c r="FT1131" s="2" t="s">
        <v>27</v>
      </c>
      <c r="FU1131" s="2" t="s">
        <v>28</v>
      </c>
      <c r="FV1131" s="2"/>
      <c r="FW1131" s="2"/>
      <c r="FX1131" s="2">
        <v>115.2</v>
      </c>
      <c r="FY1131" s="2">
        <v>70.55</v>
      </c>
      <c r="FZ1131" s="2"/>
      <c r="GA1131" s="2" t="s">
        <v>3</v>
      </c>
      <c r="GB1131" s="2"/>
      <c r="GC1131" s="2"/>
      <c r="GD1131" s="2">
        <v>1</v>
      </c>
      <c r="GE1131" s="2"/>
      <c r="GF1131" s="2">
        <v>-1818442754</v>
      </c>
      <c r="GG1131" s="2">
        <v>2</v>
      </c>
      <c r="GH1131" s="2">
        <v>1</v>
      </c>
      <c r="GI1131" s="2">
        <v>-2</v>
      </c>
      <c r="GJ1131" s="2">
        <v>0</v>
      </c>
      <c r="GK1131" s="2">
        <v>0</v>
      </c>
      <c r="GL1131" s="2">
        <f t="shared" ref="GL1131:GL1154" si="1032">ROUND(IF(AND(BH1131=3,BI1131=3,FS1131&lt;&gt;0),P1131,0),2)</f>
        <v>0</v>
      </c>
      <c r="GM1131" s="2">
        <f t="shared" ref="GM1131:GM1154" si="1033">ROUND(O1131+X1131+Y1131,2)+GX1131</f>
        <v>164.68</v>
      </c>
      <c r="GN1131" s="2">
        <f t="shared" ref="GN1131:GN1154" si="1034">IF(OR(BI1131=0,BI1131=1),ROUND(O1131+X1131+Y1131,2),0)</f>
        <v>164.68</v>
      </c>
      <c r="GO1131" s="2">
        <f t="shared" ref="GO1131:GO1154" si="1035">IF(BI1131=2,ROUND(O1131+X1131+Y1131,2),0)</f>
        <v>0</v>
      </c>
      <c r="GP1131" s="2">
        <f t="shared" ref="GP1131:GP1154" si="1036">IF(BI1131=4,ROUND(O1131+X1131+Y1131,2)+GX1131,0)</f>
        <v>0</v>
      </c>
      <c r="GQ1131" s="2"/>
      <c r="GR1131" s="2">
        <v>0</v>
      </c>
      <c r="GS1131" s="2">
        <v>3</v>
      </c>
      <c r="GT1131" s="2">
        <v>0</v>
      </c>
      <c r="GU1131" s="2" t="s">
        <v>3</v>
      </c>
      <c r="GV1131" s="2">
        <f t="shared" ref="GV1131:GV1154" si="1037">ROUND((GT1131),2)</f>
        <v>0</v>
      </c>
      <c r="GW1131" s="2">
        <v>1</v>
      </c>
      <c r="GX1131" s="2">
        <f t="shared" ref="GX1131:GX1154" si="1038">ROUND(HC1131*I1131,2)</f>
        <v>0</v>
      </c>
      <c r="GY1131" s="2"/>
      <c r="GZ1131" s="2"/>
      <c r="HA1131" s="2">
        <v>0</v>
      </c>
      <c r="HB1131" s="2">
        <v>0</v>
      </c>
      <c r="HC1131" s="2">
        <f t="shared" ref="HC1131:HC1154" si="1039">GV1131*GW1131</f>
        <v>0</v>
      </c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>
        <v>0</v>
      </c>
      <c r="IL1131" s="2"/>
      <c r="IM1131" s="2"/>
      <c r="IN1131" s="2"/>
      <c r="IO1131" s="2"/>
      <c r="IP1131" s="2"/>
      <c r="IQ1131" s="2"/>
      <c r="IR1131" s="2"/>
      <c r="IS1131" s="2"/>
      <c r="IT1131" s="2"/>
      <c r="IU1131" s="2"/>
    </row>
    <row r="1132" spans="1:255">
      <c r="A1132">
        <v>17</v>
      </c>
      <c r="B1132">
        <v>1</v>
      </c>
      <c r="C1132">
        <f>ROW(SmtRes!A1132)</f>
        <v>1132</v>
      </c>
      <c r="D1132">
        <f>ROW(EtalonRes!A1366)</f>
        <v>1366</v>
      </c>
      <c r="E1132" t="s">
        <v>535</v>
      </c>
      <c r="F1132" t="s">
        <v>264</v>
      </c>
      <c r="G1132" t="s">
        <v>265</v>
      </c>
      <c r="H1132" t="s">
        <v>19</v>
      </c>
      <c r="I1132">
        <v>1</v>
      </c>
      <c r="J1132">
        <v>0</v>
      </c>
      <c r="O1132">
        <f t="shared" si="1005"/>
        <v>70.77</v>
      </c>
      <c r="P1132">
        <f t="shared" si="1006"/>
        <v>14.74</v>
      </c>
      <c r="Q1132">
        <f t="shared" si="1007"/>
        <v>5.72</v>
      </c>
      <c r="R1132">
        <f t="shared" si="1008"/>
        <v>0.18</v>
      </c>
      <c r="S1132">
        <f t="shared" si="1009"/>
        <v>50.31</v>
      </c>
      <c r="T1132">
        <f t="shared" si="1010"/>
        <v>0</v>
      </c>
      <c r="U1132">
        <f t="shared" si="1011"/>
        <v>5.5475999999999983</v>
      </c>
      <c r="V1132">
        <f t="shared" si="1012"/>
        <v>1.4999999999999999E-2</v>
      </c>
      <c r="W1132">
        <f t="shared" si="1013"/>
        <v>0</v>
      </c>
      <c r="X1132">
        <f t="shared" si="1014"/>
        <v>58.06</v>
      </c>
      <c r="Y1132">
        <f t="shared" si="1015"/>
        <v>35.85</v>
      </c>
      <c r="AA1132">
        <v>33304960</v>
      </c>
      <c r="AB1132">
        <f t="shared" si="1016"/>
        <v>70.77</v>
      </c>
      <c r="AC1132">
        <f t="shared" si="1017"/>
        <v>14.74</v>
      </c>
      <c r="AD1132">
        <f>ROUND((((((ET1132*1.2)*1.25))-(((EU1132*1.2)*1.25)))+AE1132),2)</f>
        <v>5.72</v>
      </c>
      <c r="AE1132">
        <f>ROUND((((EU1132*1.2)*1.25)),2)</f>
        <v>0.18</v>
      </c>
      <c r="AF1132">
        <f>ROUND((((EV1132*1.2)*1.15)),2)</f>
        <v>50.31</v>
      </c>
      <c r="AG1132">
        <f t="shared" si="1018"/>
        <v>0</v>
      </c>
      <c r="AH1132">
        <f>(((EW1132*1.2)*1.15))</f>
        <v>5.5475999999999983</v>
      </c>
      <c r="AI1132">
        <f>(((EX1132*1.2)*1.25))</f>
        <v>1.4999999999999999E-2</v>
      </c>
      <c r="AJ1132">
        <f t="shared" si="1019"/>
        <v>0</v>
      </c>
      <c r="AK1132">
        <v>55.01</v>
      </c>
      <c r="AL1132">
        <v>14.74</v>
      </c>
      <c r="AM1132">
        <v>3.81</v>
      </c>
      <c r="AN1132">
        <v>0.12</v>
      </c>
      <c r="AO1132">
        <v>36.46</v>
      </c>
      <c r="AP1132">
        <v>0</v>
      </c>
      <c r="AQ1132">
        <v>4.0199999999999996</v>
      </c>
      <c r="AR1132">
        <v>0.01</v>
      </c>
      <c r="AS1132">
        <v>0</v>
      </c>
      <c r="AT1132">
        <v>115</v>
      </c>
      <c r="AU1132">
        <v>71</v>
      </c>
      <c r="AV1132">
        <v>1</v>
      </c>
      <c r="AW1132">
        <v>1</v>
      </c>
      <c r="AZ1132">
        <v>1</v>
      </c>
      <c r="BA1132">
        <v>1</v>
      </c>
      <c r="BB1132">
        <v>1</v>
      </c>
      <c r="BC1132">
        <v>1</v>
      </c>
      <c r="BD1132" t="s">
        <v>3</v>
      </c>
      <c r="BE1132" t="s">
        <v>3</v>
      </c>
      <c r="BF1132" t="s">
        <v>3</v>
      </c>
      <c r="BG1132" t="s">
        <v>3</v>
      </c>
      <c r="BH1132">
        <v>0</v>
      </c>
      <c r="BI1132">
        <v>1</v>
      </c>
      <c r="BJ1132" t="s">
        <v>266</v>
      </c>
      <c r="BM1132">
        <v>20001</v>
      </c>
      <c r="BN1132">
        <v>0</v>
      </c>
      <c r="BO1132" t="s">
        <v>3</v>
      </c>
      <c r="BP1132">
        <v>0</v>
      </c>
      <c r="BQ1132">
        <v>2</v>
      </c>
      <c r="BR1132">
        <v>0</v>
      </c>
      <c r="BS1132">
        <v>1</v>
      </c>
      <c r="BT1132">
        <v>1</v>
      </c>
      <c r="BU1132">
        <v>1</v>
      </c>
      <c r="BV1132">
        <v>1</v>
      </c>
      <c r="BW1132">
        <v>1</v>
      </c>
      <c r="BX1132">
        <v>1</v>
      </c>
      <c r="BY1132" t="s">
        <v>3</v>
      </c>
      <c r="BZ1132">
        <v>128</v>
      </c>
      <c r="CA1132">
        <v>83</v>
      </c>
      <c r="CE1132">
        <v>0</v>
      </c>
      <c r="CF1132">
        <v>0</v>
      </c>
      <c r="CG1132">
        <v>0</v>
      </c>
      <c r="CM1132">
        <v>0</v>
      </c>
      <c r="CN1132" t="s">
        <v>954</v>
      </c>
      <c r="CO1132">
        <v>0</v>
      </c>
      <c r="CP1132">
        <f t="shared" si="1020"/>
        <v>70.77000000000001</v>
      </c>
      <c r="CQ1132">
        <f t="shared" si="1021"/>
        <v>14.74</v>
      </c>
      <c r="CR1132">
        <f t="shared" si="1022"/>
        <v>5.72</v>
      </c>
      <c r="CS1132">
        <f t="shared" si="1023"/>
        <v>0.18</v>
      </c>
      <c r="CT1132">
        <f t="shared" si="1024"/>
        <v>50.31</v>
      </c>
      <c r="CU1132">
        <f t="shared" si="1025"/>
        <v>0</v>
      </c>
      <c r="CV1132">
        <f t="shared" si="1026"/>
        <v>5.5475999999999983</v>
      </c>
      <c r="CW1132">
        <f t="shared" si="1027"/>
        <v>1.4999999999999999E-2</v>
      </c>
      <c r="CX1132">
        <f t="shared" si="1028"/>
        <v>0</v>
      </c>
      <c r="CY1132">
        <f t="shared" si="1029"/>
        <v>58.063500000000005</v>
      </c>
      <c r="CZ1132">
        <f t="shared" si="1030"/>
        <v>35.847900000000003</v>
      </c>
      <c r="DC1132" t="s">
        <v>3</v>
      </c>
      <c r="DD1132" t="s">
        <v>3</v>
      </c>
      <c r="DE1132" t="s">
        <v>21</v>
      </c>
      <c r="DF1132" t="s">
        <v>21</v>
      </c>
      <c r="DG1132" t="s">
        <v>22</v>
      </c>
      <c r="DH1132" t="s">
        <v>3</v>
      </c>
      <c r="DI1132" t="s">
        <v>22</v>
      </c>
      <c r="DJ1132" t="s">
        <v>21</v>
      </c>
      <c r="DK1132" t="s">
        <v>3</v>
      </c>
      <c r="DL1132" t="s">
        <v>3</v>
      </c>
      <c r="DM1132" t="s">
        <v>3</v>
      </c>
      <c r="DN1132">
        <v>0</v>
      </c>
      <c r="DO1132">
        <v>0</v>
      </c>
      <c r="DP1132">
        <v>1</v>
      </c>
      <c r="DQ1132">
        <v>1</v>
      </c>
      <c r="DU1132">
        <v>1013</v>
      </c>
      <c r="DV1132" t="s">
        <v>19</v>
      </c>
      <c r="DW1132" t="s">
        <v>19</v>
      </c>
      <c r="DX1132">
        <v>1</v>
      </c>
      <c r="EE1132">
        <v>31102217</v>
      </c>
      <c r="EF1132">
        <v>2</v>
      </c>
      <c r="EG1132" t="s">
        <v>23</v>
      </c>
      <c r="EH1132">
        <v>0</v>
      </c>
      <c r="EI1132" t="s">
        <v>3</v>
      </c>
      <c r="EJ1132">
        <v>1</v>
      </c>
      <c r="EK1132">
        <v>20001</v>
      </c>
      <c r="EL1132" t="s">
        <v>24</v>
      </c>
      <c r="EM1132" t="s">
        <v>25</v>
      </c>
      <c r="EO1132" t="s">
        <v>26</v>
      </c>
      <c r="EQ1132">
        <v>0</v>
      </c>
      <c r="ER1132">
        <v>55.01</v>
      </c>
      <c r="ES1132">
        <v>14.74</v>
      </c>
      <c r="ET1132">
        <v>3.81</v>
      </c>
      <c r="EU1132">
        <v>0.12</v>
      </c>
      <c r="EV1132">
        <v>36.46</v>
      </c>
      <c r="EW1132">
        <v>4.0199999999999996</v>
      </c>
      <c r="EX1132">
        <v>0.01</v>
      </c>
      <c r="EY1132">
        <v>0</v>
      </c>
      <c r="FQ1132">
        <v>0</v>
      </c>
      <c r="FR1132">
        <f t="shared" si="1031"/>
        <v>0</v>
      </c>
      <c r="FS1132">
        <v>0</v>
      </c>
      <c r="FT1132" t="s">
        <v>27</v>
      </c>
      <c r="FU1132" t="s">
        <v>28</v>
      </c>
      <c r="FX1132">
        <v>115.2</v>
      </c>
      <c r="FY1132">
        <v>70.55</v>
      </c>
      <c r="GA1132" t="s">
        <v>3</v>
      </c>
      <c r="GD1132">
        <v>1</v>
      </c>
      <c r="GF1132">
        <v>-1818442754</v>
      </c>
      <c r="GG1132">
        <v>2</v>
      </c>
      <c r="GH1132">
        <v>1</v>
      </c>
      <c r="GI1132">
        <v>-2</v>
      </c>
      <c r="GJ1132">
        <v>0</v>
      </c>
      <c r="GK1132">
        <v>0</v>
      </c>
      <c r="GL1132">
        <f t="shared" si="1032"/>
        <v>0</v>
      </c>
      <c r="GM1132">
        <f t="shared" si="1033"/>
        <v>164.68</v>
      </c>
      <c r="GN1132">
        <f t="shared" si="1034"/>
        <v>164.68</v>
      </c>
      <c r="GO1132">
        <f t="shared" si="1035"/>
        <v>0</v>
      </c>
      <c r="GP1132">
        <f t="shared" si="1036"/>
        <v>0</v>
      </c>
      <c r="GR1132">
        <v>0</v>
      </c>
      <c r="GS1132">
        <v>3</v>
      </c>
      <c r="GT1132">
        <v>0</v>
      </c>
      <c r="GU1132" t="s">
        <v>3</v>
      </c>
      <c r="GV1132">
        <f t="shared" si="1037"/>
        <v>0</v>
      </c>
      <c r="GW1132">
        <v>1</v>
      </c>
      <c r="GX1132">
        <f t="shared" si="1038"/>
        <v>0</v>
      </c>
      <c r="HA1132">
        <v>0</v>
      </c>
      <c r="HB1132">
        <v>0</v>
      </c>
      <c r="HC1132">
        <f t="shared" si="1039"/>
        <v>0</v>
      </c>
      <c r="IK1132">
        <v>0</v>
      </c>
    </row>
    <row r="1133" spans="1:255">
      <c r="A1133" s="2">
        <v>17</v>
      </c>
      <c r="B1133" s="2">
        <v>1</v>
      </c>
      <c r="C1133" s="2"/>
      <c r="D1133" s="2"/>
      <c r="E1133" s="2" t="s">
        <v>536</v>
      </c>
      <c r="F1133" s="2" t="s">
        <v>268</v>
      </c>
      <c r="G1133" s="2" t="s">
        <v>269</v>
      </c>
      <c r="H1133" s="2" t="s">
        <v>270</v>
      </c>
      <c r="I1133" s="2">
        <f>ROUND(2/10,9)</f>
        <v>0.2</v>
      </c>
      <c r="J1133" s="2">
        <v>0</v>
      </c>
      <c r="K1133" s="2"/>
      <c r="L1133" s="2"/>
      <c r="M1133" s="2"/>
      <c r="N1133" s="2"/>
      <c r="O1133" s="2">
        <f t="shared" si="1005"/>
        <v>45.6</v>
      </c>
      <c r="P1133" s="2">
        <f t="shared" si="1006"/>
        <v>45.6</v>
      </c>
      <c r="Q1133" s="2">
        <f t="shared" si="1007"/>
        <v>0</v>
      </c>
      <c r="R1133" s="2">
        <f t="shared" si="1008"/>
        <v>0</v>
      </c>
      <c r="S1133" s="2">
        <f t="shared" si="1009"/>
        <v>0</v>
      </c>
      <c r="T1133" s="2">
        <f t="shared" si="1010"/>
        <v>0</v>
      </c>
      <c r="U1133" s="2">
        <f t="shared" si="1011"/>
        <v>0</v>
      </c>
      <c r="V1133" s="2">
        <f t="shared" si="1012"/>
        <v>0</v>
      </c>
      <c r="W1133" s="2">
        <f t="shared" si="1013"/>
        <v>0</v>
      </c>
      <c r="X1133" s="2">
        <f t="shared" si="1014"/>
        <v>0</v>
      </c>
      <c r="Y1133" s="2">
        <f t="shared" si="1015"/>
        <v>0</v>
      </c>
      <c r="Z1133" s="2"/>
      <c r="AA1133" s="2">
        <v>33304975</v>
      </c>
      <c r="AB1133" s="2">
        <f t="shared" si="1016"/>
        <v>228</v>
      </c>
      <c r="AC1133" s="2">
        <f t="shared" si="1017"/>
        <v>228</v>
      </c>
      <c r="AD1133" s="2">
        <f t="shared" ref="AD1133:AD1138" si="1040">ROUND((((ET1133)-(EU1133))+AE1133),2)</f>
        <v>0</v>
      </c>
      <c r="AE1133" s="2">
        <f t="shared" ref="AE1133:AF1138" si="1041">ROUND((EU1133),2)</f>
        <v>0</v>
      </c>
      <c r="AF1133" s="2">
        <f t="shared" si="1041"/>
        <v>0</v>
      </c>
      <c r="AG1133" s="2">
        <f t="shared" si="1018"/>
        <v>0</v>
      </c>
      <c r="AH1133" s="2">
        <f t="shared" ref="AH1133:AI1138" si="1042">(EW1133)</f>
        <v>0</v>
      </c>
      <c r="AI1133" s="2">
        <f t="shared" si="1042"/>
        <v>0</v>
      </c>
      <c r="AJ1133" s="2">
        <f t="shared" si="1019"/>
        <v>0</v>
      </c>
      <c r="AK1133" s="2">
        <v>228</v>
      </c>
      <c r="AL1133" s="2">
        <v>228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1</v>
      </c>
      <c r="AW1133" s="2">
        <v>1</v>
      </c>
      <c r="AX1133" s="2"/>
      <c r="AY1133" s="2"/>
      <c r="AZ1133" s="2">
        <v>1</v>
      </c>
      <c r="BA1133" s="2">
        <v>1</v>
      </c>
      <c r="BB1133" s="2">
        <v>1</v>
      </c>
      <c r="BC1133" s="2">
        <v>1</v>
      </c>
      <c r="BD1133" s="2" t="s">
        <v>3</v>
      </c>
      <c r="BE1133" s="2" t="s">
        <v>3</v>
      </c>
      <c r="BF1133" s="2" t="s">
        <v>3</v>
      </c>
      <c r="BG1133" s="2" t="s">
        <v>3</v>
      </c>
      <c r="BH1133" s="2">
        <v>3</v>
      </c>
      <c r="BI1133" s="2">
        <v>1</v>
      </c>
      <c r="BJ1133" s="2" t="s">
        <v>271</v>
      </c>
      <c r="BK1133" s="2"/>
      <c r="BL1133" s="2"/>
      <c r="BM1133" s="2">
        <v>500001</v>
      </c>
      <c r="BN1133" s="2">
        <v>0</v>
      </c>
      <c r="BO1133" s="2" t="s">
        <v>3</v>
      </c>
      <c r="BP1133" s="2">
        <v>0</v>
      </c>
      <c r="BQ1133" s="2">
        <v>8</v>
      </c>
      <c r="BR1133" s="2">
        <v>0</v>
      </c>
      <c r="BS1133" s="2">
        <v>1</v>
      </c>
      <c r="BT1133" s="2">
        <v>1</v>
      </c>
      <c r="BU1133" s="2">
        <v>1</v>
      </c>
      <c r="BV1133" s="2">
        <v>1</v>
      </c>
      <c r="BW1133" s="2">
        <v>1</v>
      </c>
      <c r="BX1133" s="2">
        <v>1</v>
      </c>
      <c r="BY1133" s="2" t="s">
        <v>3</v>
      </c>
      <c r="BZ1133" s="2">
        <v>0</v>
      </c>
      <c r="CA1133" s="2">
        <v>0</v>
      </c>
      <c r="CB1133" s="2"/>
      <c r="CC1133" s="2"/>
      <c r="CD1133" s="2"/>
      <c r="CE1133" s="2">
        <v>0</v>
      </c>
      <c r="CF1133" s="2">
        <v>0</v>
      </c>
      <c r="CG1133" s="2">
        <v>0</v>
      </c>
      <c r="CH1133" s="2"/>
      <c r="CI1133" s="2"/>
      <c r="CJ1133" s="2"/>
      <c r="CK1133" s="2"/>
      <c r="CL1133" s="2"/>
      <c r="CM1133" s="2">
        <v>0</v>
      </c>
      <c r="CN1133" s="2" t="s">
        <v>3</v>
      </c>
      <c r="CO1133" s="2">
        <v>0</v>
      </c>
      <c r="CP1133" s="2">
        <f t="shared" si="1020"/>
        <v>45.6</v>
      </c>
      <c r="CQ1133" s="2">
        <f t="shared" si="1021"/>
        <v>228</v>
      </c>
      <c r="CR1133" s="2">
        <f t="shared" si="1022"/>
        <v>0</v>
      </c>
      <c r="CS1133" s="2">
        <f t="shared" si="1023"/>
        <v>0</v>
      </c>
      <c r="CT1133" s="2">
        <f t="shared" si="1024"/>
        <v>0</v>
      </c>
      <c r="CU1133" s="2">
        <f t="shared" si="1025"/>
        <v>0</v>
      </c>
      <c r="CV1133" s="2">
        <f t="shared" si="1026"/>
        <v>0</v>
      </c>
      <c r="CW1133" s="2">
        <f t="shared" si="1027"/>
        <v>0</v>
      </c>
      <c r="CX1133" s="2">
        <f t="shared" si="1028"/>
        <v>0</v>
      </c>
      <c r="CY1133" s="2">
        <f t="shared" si="1029"/>
        <v>0</v>
      </c>
      <c r="CZ1133" s="2">
        <f t="shared" si="1030"/>
        <v>0</v>
      </c>
      <c r="DA1133" s="2"/>
      <c r="DB1133" s="2"/>
      <c r="DC1133" s="2" t="s">
        <v>3</v>
      </c>
      <c r="DD1133" s="2" t="s">
        <v>3</v>
      </c>
      <c r="DE1133" s="2" t="s">
        <v>3</v>
      </c>
      <c r="DF1133" s="2" t="s">
        <v>3</v>
      </c>
      <c r="DG1133" s="2" t="s">
        <v>3</v>
      </c>
      <c r="DH1133" s="2" t="s">
        <v>3</v>
      </c>
      <c r="DI1133" s="2" t="s">
        <v>3</v>
      </c>
      <c r="DJ1133" s="2" t="s">
        <v>3</v>
      </c>
      <c r="DK1133" s="2" t="s">
        <v>3</v>
      </c>
      <c r="DL1133" s="2" t="s">
        <v>3</v>
      </c>
      <c r="DM1133" s="2" t="s">
        <v>3</v>
      </c>
      <c r="DN1133" s="2">
        <v>0</v>
      </c>
      <c r="DO1133" s="2">
        <v>0</v>
      </c>
      <c r="DP1133" s="2">
        <v>1</v>
      </c>
      <c r="DQ1133" s="2">
        <v>1</v>
      </c>
      <c r="DR1133" s="2"/>
      <c r="DS1133" s="2"/>
      <c r="DT1133" s="2"/>
      <c r="DU1133" s="2">
        <v>1010</v>
      </c>
      <c r="DV1133" s="2" t="s">
        <v>270</v>
      </c>
      <c r="DW1133" s="2" t="s">
        <v>270</v>
      </c>
      <c r="DX1133" s="2">
        <v>10</v>
      </c>
      <c r="DY1133" s="2"/>
      <c r="DZ1133" s="2"/>
      <c r="EA1133" s="2"/>
      <c r="EB1133" s="2"/>
      <c r="EC1133" s="2"/>
      <c r="ED1133" s="2"/>
      <c r="EE1133" s="2">
        <v>31102119</v>
      </c>
      <c r="EF1133" s="2">
        <v>8</v>
      </c>
      <c r="EG1133" s="2" t="s">
        <v>34</v>
      </c>
      <c r="EH1133" s="2">
        <v>0</v>
      </c>
      <c r="EI1133" s="2" t="s">
        <v>3</v>
      </c>
      <c r="EJ1133" s="2">
        <v>1</v>
      </c>
      <c r="EK1133" s="2">
        <v>500001</v>
      </c>
      <c r="EL1133" s="2" t="s">
        <v>35</v>
      </c>
      <c r="EM1133" s="2" t="s">
        <v>36</v>
      </c>
      <c r="EN1133" s="2"/>
      <c r="EO1133" s="2" t="s">
        <v>3</v>
      </c>
      <c r="EP1133" s="2"/>
      <c r="EQ1133" s="2">
        <v>0</v>
      </c>
      <c r="ER1133" s="2">
        <v>228</v>
      </c>
      <c r="ES1133" s="2">
        <v>228</v>
      </c>
      <c r="ET1133" s="2">
        <v>0</v>
      </c>
      <c r="EU1133" s="2">
        <v>0</v>
      </c>
      <c r="EV1133" s="2">
        <v>0</v>
      </c>
      <c r="EW1133" s="2">
        <v>0</v>
      </c>
      <c r="EX1133" s="2">
        <v>0</v>
      </c>
      <c r="EY1133" s="2">
        <v>0</v>
      </c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>
        <v>0</v>
      </c>
      <c r="FR1133" s="2">
        <f t="shared" si="1031"/>
        <v>0</v>
      </c>
      <c r="FS1133" s="2">
        <v>0</v>
      </c>
      <c r="FT1133" s="2"/>
      <c r="FU1133" s="2"/>
      <c r="FV1133" s="2"/>
      <c r="FW1133" s="2"/>
      <c r="FX1133" s="2">
        <v>0</v>
      </c>
      <c r="FY1133" s="2">
        <v>0</v>
      </c>
      <c r="FZ1133" s="2"/>
      <c r="GA1133" s="2" t="s">
        <v>3</v>
      </c>
      <c r="GB1133" s="2"/>
      <c r="GC1133" s="2"/>
      <c r="GD1133" s="2">
        <v>1</v>
      </c>
      <c r="GE1133" s="2"/>
      <c r="GF1133" s="2">
        <v>-362110086</v>
      </c>
      <c r="GG1133" s="2">
        <v>2</v>
      </c>
      <c r="GH1133" s="2">
        <v>1</v>
      </c>
      <c r="GI1133" s="2">
        <v>-2</v>
      </c>
      <c r="GJ1133" s="2">
        <v>0</v>
      </c>
      <c r="GK1133" s="2">
        <v>0</v>
      </c>
      <c r="GL1133" s="2">
        <f t="shared" si="1032"/>
        <v>0</v>
      </c>
      <c r="GM1133" s="2">
        <f t="shared" si="1033"/>
        <v>45.6</v>
      </c>
      <c r="GN1133" s="2">
        <f t="shared" si="1034"/>
        <v>45.6</v>
      </c>
      <c r="GO1133" s="2">
        <f t="shared" si="1035"/>
        <v>0</v>
      </c>
      <c r="GP1133" s="2">
        <f t="shared" si="1036"/>
        <v>0</v>
      </c>
      <c r="GQ1133" s="2"/>
      <c r="GR1133" s="2">
        <v>0</v>
      </c>
      <c r="GS1133" s="2">
        <v>3</v>
      </c>
      <c r="GT1133" s="2">
        <v>0</v>
      </c>
      <c r="GU1133" s="2" t="s">
        <v>3</v>
      </c>
      <c r="GV1133" s="2">
        <f t="shared" si="1037"/>
        <v>0</v>
      </c>
      <c r="GW1133" s="2">
        <v>1</v>
      </c>
      <c r="GX1133" s="2">
        <f t="shared" si="1038"/>
        <v>0</v>
      </c>
      <c r="GY1133" s="2"/>
      <c r="GZ1133" s="2"/>
      <c r="HA1133" s="2">
        <v>0</v>
      </c>
      <c r="HB1133" s="2">
        <v>0</v>
      </c>
      <c r="HC1133" s="2">
        <f t="shared" si="1039"/>
        <v>0</v>
      </c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>
        <v>0</v>
      </c>
      <c r="IL1133" s="2"/>
      <c r="IM1133" s="2"/>
      <c r="IN1133" s="2"/>
      <c r="IO1133" s="2"/>
      <c r="IP1133" s="2"/>
      <c r="IQ1133" s="2"/>
      <c r="IR1133" s="2"/>
      <c r="IS1133" s="2"/>
      <c r="IT1133" s="2"/>
      <c r="IU1133" s="2"/>
    </row>
    <row r="1134" spans="1:255">
      <c r="A1134">
        <v>17</v>
      </c>
      <c r="B1134">
        <v>1</v>
      </c>
      <c r="E1134" t="s">
        <v>536</v>
      </c>
      <c r="F1134" t="s">
        <v>268</v>
      </c>
      <c r="G1134" t="s">
        <v>269</v>
      </c>
      <c r="H1134" t="s">
        <v>270</v>
      </c>
      <c r="I1134">
        <f>ROUND(2/10,9)</f>
        <v>0.2</v>
      </c>
      <c r="J1134">
        <v>0</v>
      </c>
      <c r="O1134">
        <f t="shared" si="1005"/>
        <v>45.6</v>
      </c>
      <c r="P1134">
        <f t="shared" si="1006"/>
        <v>45.6</v>
      </c>
      <c r="Q1134">
        <f t="shared" si="1007"/>
        <v>0</v>
      </c>
      <c r="R1134">
        <f t="shared" si="1008"/>
        <v>0</v>
      </c>
      <c r="S1134">
        <f t="shared" si="1009"/>
        <v>0</v>
      </c>
      <c r="T1134">
        <f t="shared" si="1010"/>
        <v>0</v>
      </c>
      <c r="U1134">
        <f t="shared" si="1011"/>
        <v>0</v>
      </c>
      <c r="V1134">
        <f t="shared" si="1012"/>
        <v>0</v>
      </c>
      <c r="W1134">
        <f t="shared" si="1013"/>
        <v>0</v>
      </c>
      <c r="X1134">
        <f t="shared" si="1014"/>
        <v>0</v>
      </c>
      <c r="Y1134">
        <f t="shared" si="1015"/>
        <v>0</v>
      </c>
      <c r="AA1134">
        <v>33304960</v>
      </c>
      <c r="AB1134">
        <f t="shared" si="1016"/>
        <v>228</v>
      </c>
      <c r="AC1134">
        <f t="shared" si="1017"/>
        <v>228</v>
      </c>
      <c r="AD1134">
        <f t="shared" si="1040"/>
        <v>0</v>
      </c>
      <c r="AE1134">
        <f t="shared" si="1041"/>
        <v>0</v>
      </c>
      <c r="AF1134">
        <f t="shared" si="1041"/>
        <v>0</v>
      </c>
      <c r="AG1134">
        <f t="shared" si="1018"/>
        <v>0</v>
      </c>
      <c r="AH1134">
        <f t="shared" si="1042"/>
        <v>0</v>
      </c>
      <c r="AI1134">
        <f t="shared" si="1042"/>
        <v>0</v>
      </c>
      <c r="AJ1134">
        <f t="shared" si="1019"/>
        <v>0</v>
      </c>
      <c r="AK1134">
        <v>228</v>
      </c>
      <c r="AL1134">
        <v>228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1</v>
      </c>
      <c r="AW1134">
        <v>1</v>
      </c>
      <c r="AZ1134">
        <v>1</v>
      </c>
      <c r="BA1134">
        <v>1</v>
      </c>
      <c r="BB1134">
        <v>1</v>
      </c>
      <c r="BC1134">
        <v>1</v>
      </c>
      <c r="BD1134" t="s">
        <v>3</v>
      </c>
      <c r="BE1134" t="s">
        <v>3</v>
      </c>
      <c r="BF1134" t="s">
        <v>3</v>
      </c>
      <c r="BG1134" t="s">
        <v>3</v>
      </c>
      <c r="BH1134">
        <v>3</v>
      </c>
      <c r="BI1134">
        <v>1</v>
      </c>
      <c r="BJ1134" t="s">
        <v>271</v>
      </c>
      <c r="BM1134">
        <v>500001</v>
      </c>
      <c r="BN1134">
        <v>0</v>
      </c>
      <c r="BO1134" t="s">
        <v>3</v>
      </c>
      <c r="BP1134">
        <v>0</v>
      </c>
      <c r="BQ1134">
        <v>8</v>
      </c>
      <c r="BR1134">
        <v>0</v>
      </c>
      <c r="BS1134">
        <v>1</v>
      </c>
      <c r="BT1134">
        <v>1</v>
      </c>
      <c r="BU1134">
        <v>1</v>
      </c>
      <c r="BV1134">
        <v>1</v>
      </c>
      <c r="BW1134">
        <v>1</v>
      </c>
      <c r="BX1134">
        <v>1</v>
      </c>
      <c r="BY1134" t="s">
        <v>3</v>
      </c>
      <c r="BZ1134">
        <v>0</v>
      </c>
      <c r="CA1134">
        <v>0</v>
      </c>
      <c r="CE1134">
        <v>0</v>
      </c>
      <c r="CF1134">
        <v>0</v>
      </c>
      <c r="CG1134">
        <v>0</v>
      </c>
      <c r="CM1134">
        <v>0</v>
      </c>
      <c r="CN1134" t="s">
        <v>3</v>
      </c>
      <c r="CO1134">
        <v>0</v>
      </c>
      <c r="CP1134">
        <f t="shared" si="1020"/>
        <v>45.6</v>
      </c>
      <c r="CQ1134">
        <f t="shared" si="1021"/>
        <v>228</v>
      </c>
      <c r="CR1134">
        <f t="shared" si="1022"/>
        <v>0</v>
      </c>
      <c r="CS1134">
        <f t="shared" si="1023"/>
        <v>0</v>
      </c>
      <c r="CT1134">
        <f t="shared" si="1024"/>
        <v>0</v>
      </c>
      <c r="CU1134">
        <f t="shared" si="1025"/>
        <v>0</v>
      </c>
      <c r="CV1134">
        <f t="shared" si="1026"/>
        <v>0</v>
      </c>
      <c r="CW1134">
        <f t="shared" si="1027"/>
        <v>0</v>
      </c>
      <c r="CX1134">
        <f t="shared" si="1028"/>
        <v>0</v>
      </c>
      <c r="CY1134">
        <f t="shared" si="1029"/>
        <v>0</v>
      </c>
      <c r="CZ1134">
        <f t="shared" si="1030"/>
        <v>0</v>
      </c>
      <c r="DC1134" t="s">
        <v>3</v>
      </c>
      <c r="DD1134" t="s">
        <v>3</v>
      </c>
      <c r="DE1134" t="s">
        <v>3</v>
      </c>
      <c r="DF1134" t="s">
        <v>3</v>
      </c>
      <c r="DG1134" t="s">
        <v>3</v>
      </c>
      <c r="DH1134" t="s">
        <v>3</v>
      </c>
      <c r="DI1134" t="s">
        <v>3</v>
      </c>
      <c r="DJ1134" t="s">
        <v>3</v>
      </c>
      <c r="DK1134" t="s">
        <v>3</v>
      </c>
      <c r="DL1134" t="s">
        <v>3</v>
      </c>
      <c r="DM1134" t="s">
        <v>3</v>
      </c>
      <c r="DN1134">
        <v>0</v>
      </c>
      <c r="DO1134">
        <v>0</v>
      </c>
      <c r="DP1134">
        <v>1</v>
      </c>
      <c r="DQ1134">
        <v>1</v>
      </c>
      <c r="DU1134">
        <v>1010</v>
      </c>
      <c r="DV1134" t="s">
        <v>270</v>
      </c>
      <c r="DW1134" t="s">
        <v>270</v>
      </c>
      <c r="DX1134">
        <v>10</v>
      </c>
      <c r="EE1134">
        <v>31102119</v>
      </c>
      <c r="EF1134">
        <v>8</v>
      </c>
      <c r="EG1134" t="s">
        <v>34</v>
      </c>
      <c r="EH1134">
        <v>0</v>
      </c>
      <c r="EI1134" t="s">
        <v>3</v>
      </c>
      <c r="EJ1134">
        <v>1</v>
      </c>
      <c r="EK1134">
        <v>500001</v>
      </c>
      <c r="EL1134" t="s">
        <v>35</v>
      </c>
      <c r="EM1134" t="s">
        <v>36</v>
      </c>
      <c r="EO1134" t="s">
        <v>3</v>
      </c>
      <c r="EQ1134">
        <v>0</v>
      </c>
      <c r="ER1134">
        <v>228</v>
      </c>
      <c r="ES1134">
        <v>228</v>
      </c>
      <c r="ET1134">
        <v>0</v>
      </c>
      <c r="EU1134">
        <v>0</v>
      </c>
      <c r="EV1134">
        <v>0</v>
      </c>
      <c r="EW1134">
        <v>0</v>
      </c>
      <c r="EX1134">
        <v>0</v>
      </c>
      <c r="EY1134">
        <v>0</v>
      </c>
      <c r="FQ1134">
        <v>0</v>
      </c>
      <c r="FR1134">
        <f t="shared" si="1031"/>
        <v>0</v>
      </c>
      <c r="FS1134">
        <v>0</v>
      </c>
      <c r="FX1134">
        <v>0</v>
      </c>
      <c r="FY1134">
        <v>0</v>
      </c>
      <c r="GA1134" t="s">
        <v>3</v>
      </c>
      <c r="GD1134">
        <v>1</v>
      </c>
      <c r="GF1134">
        <v>-362110086</v>
      </c>
      <c r="GG1134">
        <v>2</v>
      </c>
      <c r="GH1134">
        <v>1</v>
      </c>
      <c r="GI1134">
        <v>-2</v>
      </c>
      <c r="GJ1134">
        <v>0</v>
      </c>
      <c r="GK1134">
        <v>0</v>
      </c>
      <c r="GL1134">
        <f t="shared" si="1032"/>
        <v>0</v>
      </c>
      <c r="GM1134">
        <f t="shared" si="1033"/>
        <v>45.6</v>
      </c>
      <c r="GN1134">
        <f t="shared" si="1034"/>
        <v>45.6</v>
      </c>
      <c r="GO1134">
        <f t="shared" si="1035"/>
        <v>0</v>
      </c>
      <c r="GP1134">
        <f t="shared" si="1036"/>
        <v>0</v>
      </c>
      <c r="GR1134">
        <v>0</v>
      </c>
      <c r="GS1134">
        <v>3</v>
      </c>
      <c r="GT1134">
        <v>0</v>
      </c>
      <c r="GU1134" t="s">
        <v>3</v>
      </c>
      <c r="GV1134">
        <f t="shared" si="1037"/>
        <v>0</v>
      </c>
      <c r="GW1134">
        <v>1</v>
      </c>
      <c r="GX1134">
        <f t="shared" si="1038"/>
        <v>0</v>
      </c>
      <c r="HA1134">
        <v>0</v>
      </c>
      <c r="HB1134">
        <v>0</v>
      </c>
      <c r="HC1134">
        <f t="shared" si="1039"/>
        <v>0</v>
      </c>
      <c r="IK1134">
        <v>0</v>
      </c>
    </row>
    <row r="1135" spans="1:255">
      <c r="A1135" s="2">
        <v>17</v>
      </c>
      <c r="B1135" s="2">
        <v>1</v>
      </c>
      <c r="C1135" s="2"/>
      <c r="D1135" s="2"/>
      <c r="E1135" s="2" t="s">
        <v>537</v>
      </c>
      <c r="F1135" s="2" t="s">
        <v>273</v>
      </c>
      <c r="G1135" s="2" t="s">
        <v>274</v>
      </c>
      <c r="H1135" s="2" t="s">
        <v>275</v>
      </c>
      <c r="I1135" s="2">
        <v>9.3000000000000007</v>
      </c>
      <c r="J1135" s="2">
        <v>0</v>
      </c>
      <c r="K1135" s="2"/>
      <c r="L1135" s="2"/>
      <c r="M1135" s="2"/>
      <c r="N1135" s="2"/>
      <c r="O1135" s="2">
        <f t="shared" si="1005"/>
        <v>111.88</v>
      </c>
      <c r="P1135" s="2">
        <f t="shared" si="1006"/>
        <v>111.88</v>
      </c>
      <c r="Q1135" s="2">
        <f t="shared" si="1007"/>
        <v>0</v>
      </c>
      <c r="R1135" s="2">
        <f t="shared" si="1008"/>
        <v>0</v>
      </c>
      <c r="S1135" s="2">
        <f t="shared" si="1009"/>
        <v>0</v>
      </c>
      <c r="T1135" s="2">
        <f t="shared" si="1010"/>
        <v>0</v>
      </c>
      <c r="U1135" s="2">
        <f t="shared" si="1011"/>
        <v>0</v>
      </c>
      <c r="V1135" s="2">
        <f t="shared" si="1012"/>
        <v>0</v>
      </c>
      <c r="W1135" s="2">
        <f t="shared" si="1013"/>
        <v>0</v>
      </c>
      <c r="X1135" s="2">
        <f t="shared" si="1014"/>
        <v>0</v>
      </c>
      <c r="Y1135" s="2">
        <f t="shared" si="1015"/>
        <v>0</v>
      </c>
      <c r="Z1135" s="2"/>
      <c r="AA1135" s="2">
        <v>33304975</v>
      </c>
      <c r="AB1135" s="2">
        <f t="shared" si="1016"/>
        <v>12.03</v>
      </c>
      <c r="AC1135" s="2">
        <f t="shared" si="1017"/>
        <v>12.03</v>
      </c>
      <c r="AD1135" s="2">
        <f t="shared" si="1040"/>
        <v>0</v>
      </c>
      <c r="AE1135" s="2">
        <f t="shared" si="1041"/>
        <v>0</v>
      </c>
      <c r="AF1135" s="2">
        <f t="shared" si="1041"/>
        <v>0</v>
      </c>
      <c r="AG1135" s="2">
        <f t="shared" si="1018"/>
        <v>0</v>
      </c>
      <c r="AH1135" s="2">
        <f t="shared" si="1042"/>
        <v>0</v>
      </c>
      <c r="AI1135" s="2">
        <f t="shared" si="1042"/>
        <v>0</v>
      </c>
      <c r="AJ1135" s="2">
        <f t="shared" si="1019"/>
        <v>0</v>
      </c>
      <c r="AK1135" s="2">
        <v>12.03</v>
      </c>
      <c r="AL1135" s="2">
        <v>12.03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1</v>
      </c>
      <c r="AW1135" s="2">
        <v>1</v>
      </c>
      <c r="AX1135" s="2"/>
      <c r="AY1135" s="2"/>
      <c r="AZ1135" s="2">
        <v>1</v>
      </c>
      <c r="BA1135" s="2">
        <v>1</v>
      </c>
      <c r="BB1135" s="2">
        <v>1</v>
      </c>
      <c r="BC1135" s="2">
        <v>1</v>
      </c>
      <c r="BD1135" s="2" t="s">
        <v>3</v>
      </c>
      <c r="BE1135" s="2" t="s">
        <v>3</v>
      </c>
      <c r="BF1135" s="2" t="s">
        <v>3</v>
      </c>
      <c r="BG1135" s="2" t="s">
        <v>3</v>
      </c>
      <c r="BH1135" s="2">
        <v>3</v>
      </c>
      <c r="BI1135" s="2">
        <v>2</v>
      </c>
      <c r="BJ1135" s="2" t="s">
        <v>276</v>
      </c>
      <c r="BK1135" s="2"/>
      <c r="BL1135" s="2"/>
      <c r="BM1135" s="2">
        <v>500002</v>
      </c>
      <c r="BN1135" s="2">
        <v>0</v>
      </c>
      <c r="BO1135" s="2" t="s">
        <v>3</v>
      </c>
      <c r="BP1135" s="2">
        <v>0</v>
      </c>
      <c r="BQ1135" s="2">
        <v>12</v>
      </c>
      <c r="BR1135" s="2">
        <v>0</v>
      </c>
      <c r="BS1135" s="2">
        <v>1</v>
      </c>
      <c r="BT1135" s="2">
        <v>1</v>
      </c>
      <c r="BU1135" s="2">
        <v>1</v>
      </c>
      <c r="BV1135" s="2">
        <v>1</v>
      </c>
      <c r="BW1135" s="2">
        <v>1</v>
      </c>
      <c r="BX1135" s="2">
        <v>1</v>
      </c>
      <c r="BY1135" s="2" t="s">
        <v>3</v>
      </c>
      <c r="BZ1135" s="2">
        <v>0</v>
      </c>
      <c r="CA1135" s="2">
        <v>0</v>
      </c>
      <c r="CB1135" s="2"/>
      <c r="CC1135" s="2"/>
      <c r="CD1135" s="2"/>
      <c r="CE1135" s="2">
        <v>0</v>
      </c>
      <c r="CF1135" s="2">
        <v>0</v>
      </c>
      <c r="CG1135" s="2">
        <v>0</v>
      </c>
      <c r="CH1135" s="2"/>
      <c r="CI1135" s="2"/>
      <c r="CJ1135" s="2"/>
      <c r="CK1135" s="2"/>
      <c r="CL1135" s="2"/>
      <c r="CM1135" s="2">
        <v>0</v>
      </c>
      <c r="CN1135" s="2" t="s">
        <v>3</v>
      </c>
      <c r="CO1135" s="2">
        <v>0</v>
      </c>
      <c r="CP1135" s="2">
        <f t="shared" si="1020"/>
        <v>111.88</v>
      </c>
      <c r="CQ1135" s="2">
        <f t="shared" si="1021"/>
        <v>12.03</v>
      </c>
      <c r="CR1135" s="2">
        <f t="shared" si="1022"/>
        <v>0</v>
      </c>
      <c r="CS1135" s="2">
        <f t="shared" si="1023"/>
        <v>0</v>
      </c>
      <c r="CT1135" s="2">
        <f t="shared" si="1024"/>
        <v>0</v>
      </c>
      <c r="CU1135" s="2">
        <f t="shared" si="1025"/>
        <v>0</v>
      </c>
      <c r="CV1135" s="2">
        <f t="shared" si="1026"/>
        <v>0</v>
      </c>
      <c r="CW1135" s="2">
        <f t="shared" si="1027"/>
        <v>0</v>
      </c>
      <c r="CX1135" s="2">
        <f t="shared" si="1028"/>
        <v>0</v>
      </c>
      <c r="CY1135" s="2">
        <f t="shared" si="1029"/>
        <v>0</v>
      </c>
      <c r="CZ1135" s="2">
        <f t="shared" si="1030"/>
        <v>0</v>
      </c>
      <c r="DA1135" s="2"/>
      <c r="DB1135" s="2"/>
      <c r="DC1135" s="2" t="s">
        <v>3</v>
      </c>
      <c r="DD1135" s="2" t="s">
        <v>3</v>
      </c>
      <c r="DE1135" s="2" t="s">
        <v>3</v>
      </c>
      <c r="DF1135" s="2" t="s">
        <v>3</v>
      </c>
      <c r="DG1135" s="2" t="s">
        <v>3</v>
      </c>
      <c r="DH1135" s="2" t="s">
        <v>3</v>
      </c>
      <c r="DI1135" s="2" t="s">
        <v>3</v>
      </c>
      <c r="DJ1135" s="2" t="s">
        <v>3</v>
      </c>
      <c r="DK1135" s="2" t="s">
        <v>3</v>
      </c>
      <c r="DL1135" s="2" t="s">
        <v>3</v>
      </c>
      <c r="DM1135" s="2" t="s">
        <v>3</v>
      </c>
      <c r="DN1135" s="2">
        <v>0</v>
      </c>
      <c r="DO1135" s="2">
        <v>0</v>
      </c>
      <c r="DP1135" s="2">
        <v>1</v>
      </c>
      <c r="DQ1135" s="2">
        <v>1</v>
      </c>
      <c r="DR1135" s="2"/>
      <c r="DS1135" s="2"/>
      <c r="DT1135" s="2"/>
      <c r="DU1135" s="2">
        <v>1003</v>
      </c>
      <c r="DV1135" s="2" t="s">
        <v>275</v>
      </c>
      <c r="DW1135" s="2" t="s">
        <v>275</v>
      </c>
      <c r="DX1135" s="2">
        <v>1</v>
      </c>
      <c r="DY1135" s="2"/>
      <c r="DZ1135" s="2"/>
      <c r="EA1135" s="2"/>
      <c r="EB1135" s="2"/>
      <c r="EC1135" s="2"/>
      <c r="ED1135" s="2"/>
      <c r="EE1135" s="2">
        <v>31102120</v>
      </c>
      <c r="EF1135" s="2">
        <v>12</v>
      </c>
      <c r="EG1135" s="2" t="s">
        <v>420</v>
      </c>
      <c r="EH1135" s="2">
        <v>0</v>
      </c>
      <c r="EI1135" s="2" t="s">
        <v>3</v>
      </c>
      <c r="EJ1135" s="2">
        <v>2</v>
      </c>
      <c r="EK1135" s="2">
        <v>500002</v>
      </c>
      <c r="EL1135" s="2" t="s">
        <v>421</v>
      </c>
      <c r="EM1135" s="2" t="s">
        <v>422</v>
      </c>
      <c r="EN1135" s="2"/>
      <c r="EO1135" s="2" t="s">
        <v>3</v>
      </c>
      <c r="EP1135" s="2"/>
      <c r="EQ1135" s="2">
        <v>0</v>
      </c>
      <c r="ER1135" s="2">
        <v>12.03</v>
      </c>
      <c r="ES1135" s="2">
        <v>12.03</v>
      </c>
      <c r="ET1135" s="2">
        <v>0</v>
      </c>
      <c r="EU1135" s="2">
        <v>0</v>
      </c>
      <c r="EV1135" s="2">
        <v>0</v>
      </c>
      <c r="EW1135" s="2">
        <v>0</v>
      </c>
      <c r="EX1135" s="2">
        <v>0</v>
      </c>
      <c r="EY1135" s="2">
        <v>0</v>
      </c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>
        <v>0</v>
      </c>
      <c r="FR1135" s="2">
        <f t="shared" si="1031"/>
        <v>0</v>
      </c>
      <c r="FS1135" s="2">
        <v>0</v>
      </c>
      <c r="FT1135" s="2"/>
      <c r="FU1135" s="2"/>
      <c r="FV1135" s="2"/>
      <c r="FW1135" s="2"/>
      <c r="FX1135" s="2">
        <v>0</v>
      </c>
      <c r="FY1135" s="2">
        <v>0</v>
      </c>
      <c r="FZ1135" s="2"/>
      <c r="GA1135" s="2" t="s">
        <v>3</v>
      </c>
      <c r="GB1135" s="2"/>
      <c r="GC1135" s="2"/>
      <c r="GD1135" s="2">
        <v>1</v>
      </c>
      <c r="GE1135" s="2"/>
      <c r="GF1135" s="2">
        <v>1404028807</v>
      </c>
      <c r="GG1135" s="2">
        <v>2</v>
      </c>
      <c r="GH1135" s="2">
        <v>1</v>
      </c>
      <c r="GI1135" s="2">
        <v>-2</v>
      </c>
      <c r="GJ1135" s="2">
        <v>0</v>
      </c>
      <c r="GK1135" s="2">
        <v>0</v>
      </c>
      <c r="GL1135" s="2">
        <f t="shared" si="1032"/>
        <v>0</v>
      </c>
      <c r="GM1135" s="2">
        <f t="shared" si="1033"/>
        <v>111.88</v>
      </c>
      <c r="GN1135" s="2">
        <f t="shared" si="1034"/>
        <v>0</v>
      </c>
      <c r="GO1135" s="2">
        <f t="shared" si="1035"/>
        <v>111.88</v>
      </c>
      <c r="GP1135" s="2">
        <f t="shared" si="1036"/>
        <v>0</v>
      </c>
      <c r="GQ1135" s="2"/>
      <c r="GR1135" s="2">
        <v>0</v>
      </c>
      <c r="GS1135" s="2">
        <v>3</v>
      </c>
      <c r="GT1135" s="2">
        <v>0</v>
      </c>
      <c r="GU1135" s="2" t="s">
        <v>3</v>
      </c>
      <c r="GV1135" s="2">
        <f t="shared" si="1037"/>
        <v>0</v>
      </c>
      <c r="GW1135" s="2">
        <v>1</v>
      </c>
      <c r="GX1135" s="2">
        <f t="shared" si="1038"/>
        <v>0</v>
      </c>
      <c r="GY1135" s="2"/>
      <c r="GZ1135" s="2"/>
      <c r="HA1135" s="2">
        <v>0</v>
      </c>
      <c r="HB1135" s="2">
        <v>0</v>
      </c>
      <c r="HC1135" s="2">
        <f t="shared" si="1039"/>
        <v>0</v>
      </c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>
        <v>0</v>
      </c>
      <c r="IL1135" s="2"/>
      <c r="IM1135" s="2"/>
      <c r="IN1135" s="2"/>
      <c r="IO1135" s="2"/>
      <c r="IP1135" s="2"/>
      <c r="IQ1135" s="2"/>
      <c r="IR1135" s="2"/>
      <c r="IS1135" s="2"/>
      <c r="IT1135" s="2"/>
      <c r="IU1135" s="2"/>
    </row>
    <row r="1136" spans="1:255">
      <c r="A1136">
        <v>17</v>
      </c>
      <c r="B1136">
        <v>1</v>
      </c>
      <c r="E1136" t="s">
        <v>537</v>
      </c>
      <c r="F1136" t="s">
        <v>273</v>
      </c>
      <c r="G1136" t="s">
        <v>274</v>
      </c>
      <c r="H1136" t="s">
        <v>275</v>
      </c>
      <c r="I1136">
        <v>9.3000000000000007</v>
      </c>
      <c r="J1136">
        <v>0</v>
      </c>
      <c r="O1136">
        <f t="shared" si="1005"/>
        <v>111.88</v>
      </c>
      <c r="P1136">
        <f t="shared" si="1006"/>
        <v>111.88</v>
      </c>
      <c r="Q1136">
        <f t="shared" si="1007"/>
        <v>0</v>
      </c>
      <c r="R1136">
        <f t="shared" si="1008"/>
        <v>0</v>
      </c>
      <c r="S1136">
        <f t="shared" si="1009"/>
        <v>0</v>
      </c>
      <c r="T1136">
        <f t="shared" si="1010"/>
        <v>0</v>
      </c>
      <c r="U1136">
        <f t="shared" si="1011"/>
        <v>0</v>
      </c>
      <c r="V1136">
        <f t="shared" si="1012"/>
        <v>0</v>
      </c>
      <c r="W1136">
        <f t="shared" si="1013"/>
        <v>0</v>
      </c>
      <c r="X1136">
        <f t="shared" si="1014"/>
        <v>0</v>
      </c>
      <c r="Y1136">
        <f t="shared" si="1015"/>
        <v>0</v>
      </c>
      <c r="AA1136">
        <v>33304960</v>
      </c>
      <c r="AB1136">
        <f t="shared" si="1016"/>
        <v>12.03</v>
      </c>
      <c r="AC1136">
        <f t="shared" si="1017"/>
        <v>12.03</v>
      </c>
      <c r="AD1136">
        <f t="shared" si="1040"/>
        <v>0</v>
      </c>
      <c r="AE1136">
        <f t="shared" si="1041"/>
        <v>0</v>
      </c>
      <c r="AF1136">
        <f t="shared" si="1041"/>
        <v>0</v>
      </c>
      <c r="AG1136">
        <f t="shared" si="1018"/>
        <v>0</v>
      </c>
      <c r="AH1136">
        <f t="shared" si="1042"/>
        <v>0</v>
      </c>
      <c r="AI1136">
        <f t="shared" si="1042"/>
        <v>0</v>
      </c>
      <c r="AJ1136">
        <f t="shared" si="1019"/>
        <v>0</v>
      </c>
      <c r="AK1136">
        <v>12.03</v>
      </c>
      <c r="AL1136">
        <v>12.03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1</v>
      </c>
      <c r="AW1136">
        <v>1</v>
      </c>
      <c r="AZ1136">
        <v>1</v>
      </c>
      <c r="BA1136">
        <v>1</v>
      </c>
      <c r="BB1136">
        <v>1</v>
      </c>
      <c r="BC1136">
        <v>1</v>
      </c>
      <c r="BD1136" t="s">
        <v>3</v>
      </c>
      <c r="BE1136" t="s">
        <v>3</v>
      </c>
      <c r="BF1136" t="s">
        <v>3</v>
      </c>
      <c r="BG1136" t="s">
        <v>3</v>
      </c>
      <c r="BH1136">
        <v>3</v>
      </c>
      <c r="BI1136">
        <v>2</v>
      </c>
      <c r="BJ1136" t="s">
        <v>276</v>
      </c>
      <c r="BM1136">
        <v>500002</v>
      </c>
      <c r="BN1136">
        <v>0</v>
      </c>
      <c r="BO1136" t="s">
        <v>3</v>
      </c>
      <c r="BP1136">
        <v>0</v>
      </c>
      <c r="BQ1136">
        <v>12</v>
      </c>
      <c r="BR1136">
        <v>0</v>
      </c>
      <c r="BS1136">
        <v>1</v>
      </c>
      <c r="BT1136">
        <v>1</v>
      </c>
      <c r="BU1136">
        <v>1</v>
      </c>
      <c r="BV1136">
        <v>1</v>
      </c>
      <c r="BW1136">
        <v>1</v>
      </c>
      <c r="BX1136">
        <v>1</v>
      </c>
      <c r="BY1136" t="s">
        <v>3</v>
      </c>
      <c r="BZ1136">
        <v>0</v>
      </c>
      <c r="CA1136">
        <v>0</v>
      </c>
      <c r="CE1136">
        <v>0</v>
      </c>
      <c r="CF1136">
        <v>0</v>
      </c>
      <c r="CG1136">
        <v>0</v>
      </c>
      <c r="CM1136">
        <v>0</v>
      </c>
      <c r="CN1136" t="s">
        <v>3</v>
      </c>
      <c r="CO1136">
        <v>0</v>
      </c>
      <c r="CP1136">
        <f t="shared" si="1020"/>
        <v>111.88</v>
      </c>
      <c r="CQ1136">
        <f t="shared" si="1021"/>
        <v>12.03</v>
      </c>
      <c r="CR1136">
        <f t="shared" si="1022"/>
        <v>0</v>
      </c>
      <c r="CS1136">
        <f t="shared" si="1023"/>
        <v>0</v>
      </c>
      <c r="CT1136">
        <f t="shared" si="1024"/>
        <v>0</v>
      </c>
      <c r="CU1136">
        <f t="shared" si="1025"/>
        <v>0</v>
      </c>
      <c r="CV1136">
        <f t="shared" si="1026"/>
        <v>0</v>
      </c>
      <c r="CW1136">
        <f t="shared" si="1027"/>
        <v>0</v>
      </c>
      <c r="CX1136">
        <f t="shared" si="1028"/>
        <v>0</v>
      </c>
      <c r="CY1136">
        <f t="shared" si="1029"/>
        <v>0</v>
      </c>
      <c r="CZ1136">
        <f t="shared" si="1030"/>
        <v>0</v>
      </c>
      <c r="DC1136" t="s">
        <v>3</v>
      </c>
      <c r="DD1136" t="s">
        <v>3</v>
      </c>
      <c r="DE1136" t="s">
        <v>3</v>
      </c>
      <c r="DF1136" t="s">
        <v>3</v>
      </c>
      <c r="DG1136" t="s">
        <v>3</v>
      </c>
      <c r="DH1136" t="s">
        <v>3</v>
      </c>
      <c r="DI1136" t="s">
        <v>3</v>
      </c>
      <c r="DJ1136" t="s">
        <v>3</v>
      </c>
      <c r="DK1136" t="s">
        <v>3</v>
      </c>
      <c r="DL1136" t="s">
        <v>3</v>
      </c>
      <c r="DM1136" t="s">
        <v>3</v>
      </c>
      <c r="DN1136">
        <v>0</v>
      </c>
      <c r="DO1136">
        <v>0</v>
      </c>
      <c r="DP1136">
        <v>1</v>
      </c>
      <c r="DQ1136">
        <v>1</v>
      </c>
      <c r="DU1136">
        <v>1003</v>
      </c>
      <c r="DV1136" t="s">
        <v>275</v>
      </c>
      <c r="DW1136" t="s">
        <v>275</v>
      </c>
      <c r="DX1136">
        <v>1</v>
      </c>
      <c r="EE1136">
        <v>31102120</v>
      </c>
      <c r="EF1136">
        <v>12</v>
      </c>
      <c r="EG1136" t="s">
        <v>420</v>
      </c>
      <c r="EH1136">
        <v>0</v>
      </c>
      <c r="EI1136" t="s">
        <v>3</v>
      </c>
      <c r="EJ1136">
        <v>2</v>
      </c>
      <c r="EK1136">
        <v>500002</v>
      </c>
      <c r="EL1136" t="s">
        <v>421</v>
      </c>
      <c r="EM1136" t="s">
        <v>422</v>
      </c>
      <c r="EO1136" t="s">
        <v>3</v>
      </c>
      <c r="EQ1136">
        <v>0</v>
      </c>
      <c r="ER1136">
        <v>12.03</v>
      </c>
      <c r="ES1136">
        <v>12.03</v>
      </c>
      <c r="ET1136">
        <v>0</v>
      </c>
      <c r="EU1136">
        <v>0</v>
      </c>
      <c r="EV1136">
        <v>0</v>
      </c>
      <c r="EW1136">
        <v>0</v>
      </c>
      <c r="EX1136">
        <v>0</v>
      </c>
      <c r="EY1136">
        <v>0</v>
      </c>
      <c r="FQ1136">
        <v>0</v>
      </c>
      <c r="FR1136">
        <f t="shared" si="1031"/>
        <v>0</v>
      </c>
      <c r="FS1136">
        <v>0</v>
      </c>
      <c r="FX1136">
        <v>0</v>
      </c>
      <c r="FY1136">
        <v>0</v>
      </c>
      <c r="GA1136" t="s">
        <v>3</v>
      </c>
      <c r="GD1136">
        <v>1</v>
      </c>
      <c r="GF1136">
        <v>1404028807</v>
      </c>
      <c r="GG1136">
        <v>2</v>
      </c>
      <c r="GH1136">
        <v>1</v>
      </c>
      <c r="GI1136">
        <v>-2</v>
      </c>
      <c r="GJ1136">
        <v>0</v>
      </c>
      <c r="GK1136">
        <v>0</v>
      </c>
      <c r="GL1136">
        <f t="shared" si="1032"/>
        <v>0</v>
      </c>
      <c r="GM1136">
        <f t="shared" si="1033"/>
        <v>111.88</v>
      </c>
      <c r="GN1136">
        <f t="shared" si="1034"/>
        <v>0</v>
      </c>
      <c r="GO1136">
        <f t="shared" si="1035"/>
        <v>111.88</v>
      </c>
      <c r="GP1136">
        <f t="shared" si="1036"/>
        <v>0</v>
      </c>
      <c r="GR1136">
        <v>0</v>
      </c>
      <c r="GS1136">
        <v>3</v>
      </c>
      <c r="GT1136">
        <v>0</v>
      </c>
      <c r="GU1136" t="s">
        <v>3</v>
      </c>
      <c r="GV1136">
        <f t="shared" si="1037"/>
        <v>0</v>
      </c>
      <c r="GW1136">
        <v>1</v>
      </c>
      <c r="GX1136">
        <f t="shared" si="1038"/>
        <v>0</v>
      </c>
      <c r="HA1136">
        <v>0</v>
      </c>
      <c r="HB1136">
        <v>0</v>
      </c>
      <c r="HC1136">
        <f t="shared" si="1039"/>
        <v>0</v>
      </c>
      <c r="IK1136">
        <v>0</v>
      </c>
    </row>
    <row r="1137" spans="1:255">
      <c r="A1137" s="2">
        <v>17</v>
      </c>
      <c r="B1137" s="2">
        <v>1</v>
      </c>
      <c r="C1137" s="2"/>
      <c r="D1137" s="2"/>
      <c r="E1137" s="2" t="s">
        <v>538</v>
      </c>
      <c r="F1137" s="2" t="s">
        <v>424</v>
      </c>
      <c r="G1137" s="2" t="s">
        <v>539</v>
      </c>
      <c r="H1137" s="2" t="s">
        <v>40</v>
      </c>
      <c r="I1137" s="2">
        <v>1</v>
      </c>
      <c r="J1137" s="2">
        <v>0</v>
      </c>
      <c r="K1137" s="2"/>
      <c r="L1137" s="2"/>
      <c r="M1137" s="2"/>
      <c r="N1137" s="2"/>
      <c r="O1137" s="2">
        <f t="shared" si="1005"/>
        <v>0</v>
      </c>
      <c r="P1137" s="2">
        <f t="shared" si="1006"/>
        <v>0</v>
      </c>
      <c r="Q1137" s="2">
        <f t="shared" si="1007"/>
        <v>0</v>
      </c>
      <c r="R1137" s="2">
        <f t="shared" si="1008"/>
        <v>0</v>
      </c>
      <c r="S1137" s="2">
        <f t="shared" si="1009"/>
        <v>0</v>
      </c>
      <c r="T1137" s="2">
        <f t="shared" si="1010"/>
        <v>0</v>
      </c>
      <c r="U1137" s="2">
        <f t="shared" si="1011"/>
        <v>0</v>
      </c>
      <c r="V1137" s="2">
        <f t="shared" si="1012"/>
        <v>0</v>
      </c>
      <c r="W1137" s="2">
        <f t="shared" si="1013"/>
        <v>0</v>
      </c>
      <c r="X1137" s="2">
        <f t="shared" si="1014"/>
        <v>0</v>
      </c>
      <c r="Y1137" s="2">
        <f t="shared" si="1015"/>
        <v>0</v>
      </c>
      <c r="Z1137" s="2"/>
      <c r="AA1137" s="2">
        <v>33304975</v>
      </c>
      <c r="AB1137" s="2">
        <f t="shared" si="1016"/>
        <v>0</v>
      </c>
      <c r="AC1137" s="2">
        <f t="shared" si="1017"/>
        <v>0</v>
      </c>
      <c r="AD1137" s="2">
        <f t="shared" si="1040"/>
        <v>0</v>
      </c>
      <c r="AE1137" s="2">
        <f t="shared" si="1041"/>
        <v>0</v>
      </c>
      <c r="AF1137" s="2">
        <f t="shared" si="1041"/>
        <v>0</v>
      </c>
      <c r="AG1137" s="2">
        <f t="shared" si="1018"/>
        <v>0</v>
      </c>
      <c r="AH1137" s="2">
        <f t="shared" si="1042"/>
        <v>0</v>
      </c>
      <c r="AI1137" s="2">
        <f t="shared" si="1042"/>
        <v>0</v>
      </c>
      <c r="AJ1137" s="2">
        <f t="shared" si="1019"/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1</v>
      </c>
      <c r="AW1137" s="2">
        <v>1</v>
      </c>
      <c r="AX1137" s="2"/>
      <c r="AY1137" s="2"/>
      <c r="AZ1137" s="2">
        <v>1</v>
      </c>
      <c r="BA1137" s="2">
        <v>1</v>
      </c>
      <c r="BB1137" s="2">
        <v>1</v>
      </c>
      <c r="BC1137" s="2">
        <v>1</v>
      </c>
      <c r="BD1137" s="2" t="s">
        <v>3</v>
      </c>
      <c r="BE1137" s="2" t="s">
        <v>3</v>
      </c>
      <c r="BF1137" s="2" t="s">
        <v>3</v>
      </c>
      <c r="BG1137" s="2" t="s">
        <v>3</v>
      </c>
      <c r="BH1137" s="2">
        <v>3</v>
      </c>
      <c r="BI1137" s="2">
        <v>1</v>
      </c>
      <c r="BJ1137" s="2" t="s">
        <v>3</v>
      </c>
      <c r="BK1137" s="2"/>
      <c r="BL1137" s="2"/>
      <c r="BM1137" s="2">
        <v>1100</v>
      </c>
      <c r="BN1137" s="2">
        <v>0</v>
      </c>
      <c r="BO1137" s="2" t="s">
        <v>3</v>
      </c>
      <c r="BP1137" s="2">
        <v>0</v>
      </c>
      <c r="BQ1137" s="2">
        <v>14</v>
      </c>
      <c r="BR1137" s="2">
        <v>0</v>
      </c>
      <c r="BS1137" s="2">
        <v>1</v>
      </c>
      <c r="BT1137" s="2">
        <v>1</v>
      </c>
      <c r="BU1137" s="2">
        <v>1</v>
      </c>
      <c r="BV1137" s="2">
        <v>1</v>
      </c>
      <c r="BW1137" s="2">
        <v>1</v>
      </c>
      <c r="BX1137" s="2">
        <v>1</v>
      </c>
      <c r="BY1137" s="2" t="s">
        <v>3</v>
      </c>
      <c r="BZ1137" s="2">
        <v>0</v>
      </c>
      <c r="CA1137" s="2">
        <v>0</v>
      </c>
      <c r="CB1137" s="2"/>
      <c r="CC1137" s="2"/>
      <c r="CD1137" s="2"/>
      <c r="CE1137" s="2">
        <v>0</v>
      </c>
      <c r="CF1137" s="2">
        <v>0</v>
      </c>
      <c r="CG1137" s="2">
        <v>0</v>
      </c>
      <c r="CH1137" s="2"/>
      <c r="CI1137" s="2"/>
      <c r="CJ1137" s="2"/>
      <c r="CK1137" s="2"/>
      <c r="CL1137" s="2"/>
      <c r="CM1137" s="2">
        <v>0</v>
      </c>
      <c r="CN1137" s="2" t="s">
        <v>3</v>
      </c>
      <c r="CO1137" s="2">
        <v>0</v>
      </c>
      <c r="CP1137" s="2">
        <f t="shared" si="1020"/>
        <v>0</v>
      </c>
      <c r="CQ1137" s="2">
        <f t="shared" si="1021"/>
        <v>0</v>
      </c>
      <c r="CR1137" s="2">
        <f t="shared" si="1022"/>
        <v>0</v>
      </c>
      <c r="CS1137" s="2">
        <f t="shared" si="1023"/>
        <v>0</v>
      </c>
      <c r="CT1137" s="2">
        <f t="shared" si="1024"/>
        <v>0</v>
      </c>
      <c r="CU1137" s="2">
        <f t="shared" si="1025"/>
        <v>0</v>
      </c>
      <c r="CV1137" s="2">
        <f t="shared" si="1026"/>
        <v>0</v>
      </c>
      <c r="CW1137" s="2">
        <f t="shared" si="1027"/>
        <v>0</v>
      </c>
      <c r="CX1137" s="2">
        <f t="shared" si="1028"/>
        <v>0</v>
      </c>
      <c r="CY1137" s="2">
        <f t="shared" si="1029"/>
        <v>0</v>
      </c>
      <c r="CZ1137" s="2">
        <f t="shared" si="1030"/>
        <v>0</v>
      </c>
      <c r="DA1137" s="2"/>
      <c r="DB1137" s="2"/>
      <c r="DC1137" s="2" t="s">
        <v>3</v>
      </c>
      <c r="DD1137" s="2" t="s">
        <v>3</v>
      </c>
      <c r="DE1137" s="2" t="s">
        <v>3</v>
      </c>
      <c r="DF1137" s="2" t="s">
        <v>3</v>
      </c>
      <c r="DG1137" s="2" t="s">
        <v>3</v>
      </c>
      <c r="DH1137" s="2" t="s">
        <v>3</v>
      </c>
      <c r="DI1137" s="2" t="s">
        <v>3</v>
      </c>
      <c r="DJ1137" s="2" t="s">
        <v>3</v>
      </c>
      <c r="DK1137" s="2" t="s">
        <v>3</v>
      </c>
      <c r="DL1137" s="2" t="s">
        <v>3</v>
      </c>
      <c r="DM1137" s="2" t="s">
        <v>3</v>
      </c>
      <c r="DN1137" s="2">
        <v>0</v>
      </c>
      <c r="DO1137" s="2">
        <v>0</v>
      </c>
      <c r="DP1137" s="2">
        <v>1</v>
      </c>
      <c r="DQ1137" s="2">
        <v>1</v>
      </c>
      <c r="DR1137" s="2"/>
      <c r="DS1137" s="2"/>
      <c r="DT1137" s="2"/>
      <c r="DU1137" s="2">
        <v>1010</v>
      </c>
      <c r="DV1137" s="2" t="s">
        <v>40</v>
      </c>
      <c r="DW1137" s="2" t="s">
        <v>40</v>
      </c>
      <c r="DX1137" s="2">
        <v>1</v>
      </c>
      <c r="DY1137" s="2"/>
      <c r="DZ1137" s="2"/>
      <c r="EA1137" s="2"/>
      <c r="EB1137" s="2"/>
      <c r="EC1137" s="2"/>
      <c r="ED1137" s="2"/>
      <c r="EE1137" s="2">
        <v>31102366</v>
      </c>
      <c r="EF1137" s="2">
        <v>8</v>
      </c>
      <c r="EG1137" s="2" t="s">
        <v>34</v>
      </c>
      <c r="EH1137" s="2">
        <v>0</v>
      </c>
      <c r="EI1137" s="2" t="s">
        <v>3</v>
      </c>
      <c r="EJ1137" s="2">
        <v>1</v>
      </c>
      <c r="EK1137" s="2">
        <v>1100</v>
      </c>
      <c r="EL1137" s="2" t="s">
        <v>41</v>
      </c>
      <c r="EM1137" s="2" t="s">
        <v>42</v>
      </c>
      <c r="EN1137" s="2"/>
      <c r="EO1137" s="2" t="s">
        <v>3</v>
      </c>
      <c r="EP1137" s="2"/>
      <c r="EQ1137" s="2">
        <v>0</v>
      </c>
      <c r="ER1137" s="2">
        <v>0</v>
      </c>
      <c r="ES1137" s="2">
        <v>0</v>
      </c>
      <c r="ET1137" s="2">
        <v>0</v>
      </c>
      <c r="EU1137" s="2">
        <v>0</v>
      </c>
      <c r="EV1137" s="2">
        <v>0</v>
      </c>
      <c r="EW1137" s="2">
        <v>0</v>
      </c>
      <c r="EX1137" s="2">
        <v>0</v>
      </c>
      <c r="EY1137" s="2">
        <v>0</v>
      </c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>
        <v>0</v>
      </c>
      <c r="FR1137" s="2">
        <f t="shared" si="1031"/>
        <v>0</v>
      </c>
      <c r="FS1137" s="2">
        <v>0</v>
      </c>
      <c r="FT1137" s="2"/>
      <c r="FU1137" s="2"/>
      <c r="FV1137" s="2"/>
      <c r="FW1137" s="2"/>
      <c r="FX1137" s="2">
        <v>0</v>
      </c>
      <c r="FY1137" s="2">
        <v>0</v>
      </c>
      <c r="FZ1137" s="2"/>
      <c r="GA1137" s="2" t="s">
        <v>3</v>
      </c>
      <c r="GB1137" s="2"/>
      <c r="GC1137" s="2"/>
      <c r="GD1137" s="2">
        <v>1</v>
      </c>
      <c r="GE1137" s="2"/>
      <c r="GF1137" s="2">
        <v>-1460050278</v>
      </c>
      <c r="GG1137" s="2">
        <v>2</v>
      </c>
      <c r="GH1137" s="2">
        <v>0</v>
      </c>
      <c r="GI1137" s="2">
        <v>-2</v>
      </c>
      <c r="GJ1137" s="2">
        <v>0</v>
      </c>
      <c r="GK1137" s="2">
        <v>0</v>
      </c>
      <c r="GL1137" s="2">
        <f t="shared" si="1032"/>
        <v>0</v>
      </c>
      <c r="GM1137" s="2">
        <f t="shared" si="1033"/>
        <v>0</v>
      </c>
      <c r="GN1137" s="2">
        <f t="shared" si="1034"/>
        <v>0</v>
      </c>
      <c r="GO1137" s="2">
        <f t="shared" si="1035"/>
        <v>0</v>
      </c>
      <c r="GP1137" s="2">
        <f t="shared" si="1036"/>
        <v>0</v>
      </c>
      <c r="GQ1137" s="2"/>
      <c r="GR1137" s="2">
        <v>0</v>
      </c>
      <c r="GS1137" s="2">
        <v>3</v>
      </c>
      <c r="GT1137" s="2">
        <v>0</v>
      </c>
      <c r="GU1137" s="2" t="s">
        <v>3</v>
      </c>
      <c r="GV1137" s="2">
        <f t="shared" si="1037"/>
        <v>0</v>
      </c>
      <c r="GW1137" s="2">
        <v>1</v>
      </c>
      <c r="GX1137" s="2">
        <f t="shared" si="1038"/>
        <v>0</v>
      </c>
      <c r="GY1137" s="2"/>
      <c r="GZ1137" s="2"/>
      <c r="HA1137" s="2">
        <v>0</v>
      </c>
      <c r="HB1137" s="2">
        <v>0</v>
      </c>
      <c r="HC1137" s="2">
        <f t="shared" si="1039"/>
        <v>0</v>
      </c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>
        <v>0</v>
      </c>
      <c r="IL1137" s="2"/>
      <c r="IM1137" s="2"/>
      <c r="IN1137" s="2"/>
      <c r="IO1137" s="2"/>
      <c r="IP1137" s="2"/>
      <c r="IQ1137" s="2"/>
      <c r="IR1137" s="2"/>
      <c r="IS1137" s="2"/>
      <c r="IT1137" s="2"/>
      <c r="IU1137" s="2"/>
    </row>
    <row r="1138" spans="1:255">
      <c r="A1138">
        <v>17</v>
      </c>
      <c r="B1138">
        <v>1</v>
      </c>
      <c r="E1138" t="s">
        <v>538</v>
      </c>
      <c r="F1138" t="s">
        <v>424</v>
      </c>
      <c r="G1138" t="s">
        <v>539</v>
      </c>
      <c r="H1138" t="s">
        <v>40</v>
      </c>
      <c r="I1138">
        <v>1</v>
      </c>
      <c r="J1138">
        <v>0</v>
      </c>
      <c r="O1138">
        <f t="shared" si="1005"/>
        <v>968.17</v>
      </c>
      <c r="P1138">
        <f t="shared" si="1006"/>
        <v>968.17</v>
      </c>
      <c r="Q1138">
        <f t="shared" si="1007"/>
        <v>0</v>
      </c>
      <c r="R1138">
        <f t="shared" si="1008"/>
        <v>0</v>
      </c>
      <c r="S1138">
        <f t="shared" si="1009"/>
        <v>0</v>
      </c>
      <c r="T1138">
        <f t="shared" si="1010"/>
        <v>0</v>
      </c>
      <c r="U1138">
        <f t="shared" si="1011"/>
        <v>0</v>
      </c>
      <c r="V1138">
        <f t="shared" si="1012"/>
        <v>0</v>
      </c>
      <c r="W1138">
        <f t="shared" si="1013"/>
        <v>0</v>
      </c>
      <c r="X1138">
        <f t="shared" si="1014"/>
        <v>0</v>
      </c>
      <c r="Y1138">
        <f t="shared" si="1015"/>
        <v>0</v>
      </c>
      <c r="AA1138">
        <v>33304960</v>
      </c>
      <c r="AB1138">
        <f t="shared" si="1016"/>
        <v>968.17</v>
      </c>
      <c r="AC1138">
        <f t="shared" si="1017"/>
        <v>968.17</v>
      </c>
      <c r="AD1138">
        <f t="shared" si="1040"/>
        <v>0</v>
      </c>
      <c r="AE1138">
        <f t="shared" si="1041"/>
        <v>0</v>
      </c>
      <c r="AF1138">
        <f t="shared" si="1041"/>
        <v>0</v>
      </c>
      <c r="AG1138">
        <f t="shared" si="1018"/>
        <v>0</v>
      </c>
      <c r="AH1138">
        <f t="shared" si="1042"/>
        <v>0</v>
      </c>
      <c r="AI1138">
        <f t="shared" si="1042"/>
        <v>0</v>
      </c>
      <c r="AJ1138">
        <f t="shared" si="1019"/>
        <v>0</v>
      </c>
      <c r="AK1138">
        <v>968.17000000000007</v>
      </c>
      <c r="AL1138">
        <v>968.17000000000007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1</v>
      </c>
      <c r="AW1138">
        <v>1</v>
      </c>
      <c r="AZ1138">
        <v>1</v>
      </c>
      <c r="BA1138">
        <v>1</v>
      </c>
      <c r="BB1138">
        <v>1</v>
      </c>
      <c r="BC1138">
        <v>1</v>
      </c>
      <c r="BD1138" t="s">
        <v>3</v>
      </c>
      <c r="BE1138" t="s">
        <v>3</v>
      </c>
      <c r="BF1138" t="s">
        <v>3</v>
      </c>
      <c r="BG1138" t="s">
        <v>3</v>
      </c>
      <c r="BH1138">
        <v>3</v>
      </c>
      <c r="BI1138">
        <v>1</v>
      </c>
      <c r="BJ1138" t="s">
        <v>3</v>
      </c>
      <c r="BM1138">
        <v>1100</v>
      </c>
      <c r="BN1138">
        <v>0</v>
      </c>
      <c r="BO1138" t="s">
        <v>3</v>
      </c>
      <c r="BP1138">
        <v>0</v>
      </c>
      <c r="BQ1138">
        <v>14</v>
      </c>
      <c r="BR1138">
        <v>0</v>
      </c>
      <c r="BS1138">
        <v>1</v>
      </c>
      <c r="BT1138">
        <v>1</v>
      </c>
      <c r="BU1138">
        <v>1</v>
      </c>
      <c r="BV1138">
        <v>1</v>
      </c>
      <c r="BW1138">
        <v>1</v>
      </c>
      <c r="BX1138">
        <v>1</v>
      </c>
      <c r="BY1138" t="s">
        <v>3</v>
      </c>
      <c r="BZ1138">
        <v>0</v>
      </c>
      <c r="CA1138">
        <v>0</v>
      </c>
      <c r="CE1138">
        <v>0</v>
      </c>
      <c r="CF1138">
        <v>0</v>
      </c>
      <c r="CG1138">
        <v>0</v>
      </c>
      <c r="CM1138">
        <v>0</v>
      </c>
      <c r="CN1138" t="s">
        <v>3</v>
      </c>
      <c r="CO1138">
        <v>0</v>
      </c>
      <c r="CP1138">
        <f t="shared" si="1020"/>
        <v>968.17</v>
      </c>
      <c r="CQ1138">
        <f t="shared" si="1021"/>
        <v>968.17</v>
      </c>
      <c r="CR1138">
        <f t="shared" si="1022"/>
        <v>0</v>
      </c>
      <c r="CS1138">
        <f t="shared" si="1023"/>
        <v>0</v>
      </c>
      <c r="CT1138">
        <f t="shared" si="1024"/>
        <v>0</v>
      </c>
      <c r="CU1138">
        <f t="shared" si="1025"/>
        <v>0</v>
      </c>
      <c r="CV1138">
        <f t="shared" si="1026"/>
        <v>0</v>
      </c>
      <c r="CW1138">
        <f t="shared" si="1027"/>
        <v>0</v>
      </c>
      <c r="CX1138">
        <f t="shared" si="1028"/>
        <v>0</v>
      </c>
      <c r="CY1138">
        <f t="shared" si="1029"/>
        <v>0</v>
      </c>
      <c r="CZ1138">
        <f t="shared" si="1030"/>
        <v>0</v>
      </c>
      <c r="DC1138" t="s">
        <v>3</v>
      </c>
      <c r="DD1138" t="s">
        <v>3</v>
      </c>
      <c r="DE1138" t="s">
        <v>3</v>
      </c>
      <c r="DF1138" t="s">
        <v>3</v>
      </c>
      <c r="DG1138" t="s">
        <v>3</v>
      </c>
      <c r="DH1138" t="s">
        <v>3</v>
      </c>
      <c r="DI1138" t="s">
        <v>3</v>
      </c>
      <c r="DJ1138" t="s">
        <v>3</v>
      </c>
      <c r="DK1138" t="s">
        <v>3</v>
      </c>
      <c r="DL1138" t="s">
        <v>3</v>
      </c>
      <c r="DM1138" t="s">
        <v>3</v>
      </c>
      <c r="DN1138">
        <v>0</v>
      </c>
      <c r="DO1138">
        <v>0</v>
      </c>
      <c r="DP1138">
        <v>1</v>
      </c>
      <c r="DQ1138">
        <v>1</v>
      </c>
      <c r="DU1138">
        <v>1010</v>
      </c>
      <c r="DV1138" t="s">
        <v>40</v>
      </c>
      <c r="DW1138" t="s">
        <v>40</v>
      </c>
      <c r="DX1138">
        <v>1</v>
      </c>
      <c r="EE1138">
        <v>31102366</v>
      </c>
      <c r="EF1138">
        <v>8</v>
      </c>
      <c r="EG1138" t="s">
        <v>34</v>
      </c>
      <c r="EH1138">
        <v>0</v>
      </c>
      <c r="EI1138" t="s">
        <v>3</v>
      </c>
      <c r="EJ1138">
        <v>1</v>
      </c>
      <c r="EK1138">
        <v>1100</v>
      </c>
      <c r="EL1138" t="s">
        <v>41</v>
      </c>
      <c r="EM1138" t="s">
        <v>42</v>
      </c>
      <c r="EO1138" t="s">
        <v>3</v>
      </c>
      <c r="EQ1138">
        <v>0</v>
      </c>
      <c r="ER1138">
        <v>968.17000000000007</v>
      </c>
      <c r="ES1138">
        <v>968.17000000000007</v>
      </c>
      <c r="ET1138">
        <v>0</v>
      </c>
      <c r="EU1138">
        <v>0</v>
      </c>
      <c r="EV1138">
        <v>0</v>
      </c>
      <c r="EW1138">
        <v>0</v>
      </c>
      <c r="EX1138">
        <v>0</v>
      </c>
      <c r="EY1138">
        <v>0</v>
      </c>
      <c r="EZ1138">
        <v>5</v>
      </c>
      <c r="FC1138">
        <v>1</v>
      </c>
      <c r="FD1138">
        <v>18</v>
      </c>
      <c r="FF1138">
        <v>8930</v>
      </c>
      <c r="FQ1138">
        <v>0</v>
      </c>
      <c r="FR1138">
        <f t="shared" si="1031"/>
        <v>0</v>
      </c>
      <c r="FS1138">
        <v>0</v>
      </c>
      <c r="FX1138">
        <v>0</v>
      </c>
      <c r="FY1138">
        <v>0</v>
      </c>
      <c r="GA1138" t="s">
        <v>540</v>
      </c>
      <c r="GD1138">
        <v>1</v>
      </c>
      <c r="GF1138">
        <v>-1460050278</v>
      </c>
      <c r="GG1138">
        <v>2</v>
      </c>
      <c r="GH1138">
        <v>3</v>
      </c>
      <c r="GI1138">
        <v>3</v>
      </c>
      <c r="GJ1138">
        <v>0</v>
      </c>
      <c r="GK1138">
        <v>0</v>
      </c>
      <c r="GL1138">
        <f t="shared" si="1032"/>
        <v>0</v>
      </c>
      <c r="GM1138">
        <f t="shared" si="1033"/>
        <v>968.17</v>
      </c>
      <c r="GN1138">
        <f t="shared" si="1034"/>
        <v>968.17</v>
      </c>
      <c r="GO1138">
        <f t="shared" si="1035"/>
        <v>0</v>
      </c>
      <c r="GP1138">
        <f t="shared" si="1036"/>
        <v>0</v>
      </c>
      <c r="GR1138">
        <v>1</v>
      </c>
      <c r="GS1138">
        <v>1</v>
      </c>
      <c r="GT1138">
        <v>0</v>
      </c>
      <c r="GU1138" t="s">
        <v>3</v>
      </c>
      <c r="GV1138">
        <f t="shared" si="1037"/>
        <v>0</v>
      </c>
      <c r="GW1138">
        <v>1</v>
      </c>
      <c r="GX1138">
        <f t="shared" si="1038"/>
        <v>0</v>
      </c>
      <c r="HA1138">
        <v>0</v>
      </c>
      <c r="HB1138">
        <v>0</v>
      </c>
      <c r="HC1138">
        <f t="shared" si="1039"/>
        <v>0</v>
      </c>
      <c r="IK1138">
        <v>0</v>
      </c>
    </row>
    <row r="1139" spans="1:255">
      <c r="A1139" s="2">
        <v>17</v>
      </c>
      <c r="B1139" s="2">
        <v>1</v>
      </c>
      <c r="C1139" s="2">
        <f>ROW(SmtRes!A1141)</f>
        <v>1141</v>
      </c>
      <c r="D1139" s="2">
        <f>ROW(EtalonRes!A1376)</f>
        <v>1376</v>
      </c>
      <c r="E1139" s="2" t="s">
        <v>541</v>
      </c>
      <c r="F1139" s="2" t="s">
        <v>431</v>
      </c>
      <c r="G1139" s="2" t="s">
        <v>432</v>
      </c>
      <c r="H1139" s="2" t="s">
        <v>433</v>
      </c>
      <c r="I1139" s="2">
        <f>ROUND(5/100,9)</f>
        <v>0.05</v>
      </c>
      <c r="J1139" s="2">
        <v>0</v>
      </c>
      <c r="K1139" s="2"/>
      <c r="L1139" s="2"/>
      <c r="M1139" s="2"/>
      <c r="N1139" s="2"/>
      <c r="O1139" s="2">
        <f t="shared" si="1005"/>
        <v>47.49</v>
      </c>
      <c r="P1139" s="2">
        <f t="shared" si="1006"/>
        <v>25.38</v>
      </c>
      <c r="Q1139" s="2">
        <f t="shared" si="1007"/>
        <v>3.04</v>
      </c>
      <c r="R1139" s="2">
        <f t="shared" si="1008"/>
        <v>0.41</v>
      </c>
      <c r="S1139" s="2">
        <f t="shared" si="1009"/>
        <v>19.07</v>
      </c>
      <c r="T1139" s="2">
        <f t="shared" si="1010"/>
        <v>0</v>
      </c>
      <c r="U1139" s="2">
        <f t="shared" si="1011"/>
        <v>2.20662</v>
      </c>
      <c r="V1139" s="2">
        <f t="shared" si="1012"/>
        <v>3.5249999999999997E-2</v>
      </c>
      <c r="W1139" s="2">
        <f t="shared" si="1013"/>
        <v>0</v>
      </c>
      <c r="X1139" s="2">
        <f t="shared" si="1014"/>
        <v>17.53</v>
      </c>
      <c r="Y1139" s="2">
        <f t="shared" si="1015"/>
        <v>11.69</v>
      </c>
      <c r="Z1139" s="2"/>
      <c r="AA1139" s="2">
        <v>33304975</v>
      </c>
      <c r="AB1139" s="2">
        <f t="shared" si="1016"/>
        <v>949.71</v>
      </c>
      <c r="AC1139" s="2">
        <f t="shared" si="1017"/>
        <v>507.64</v>
      </c>
      <c r="AD1139" s="2">
        <f>ROUND((((((ET1139*1.2)*1.25))-(((EU1139*1.2)*1.25)))+AE1139),2)</f>
        <v>60.76</v>
      </c>
      <c r="AE1139" s="2">
        <f>ROUND((((EU1139*1.2)*1.25)),2)</f>
        <v>8.18</v>
      </c>
      <c r="AF1139" s="2">
        <f>ROUND((((EV1139*1.2)*1.15)),2)</f>
        <v>381.31</v>
      </c>
      <c r="AG1139" s="2">
        <f t="shared" si="1018"/>
        <v>0</v>
      </c>
      <c r="AH1139" s="2">
        <f>(((EW1139*1.2)*1.15))</f>
        <v>44.132399999999997</v>
      </c>
      <c r="AI1139" s="2">
        <f>(((EX1139*1.2)*1.25))</f>
        <v>0.70499999999999996</v>
      </c>
      <c r="AJ1139" s="2">
        <f t="shared" si="1019"/>
        <v>0</v>
      </c>
      <c r="AK1139" s="2">
        <v>824.45</v>
      </c>
      <c r="AL1139" s="2">
        <v>507.64</v>
      </c>
      <c r="AM1139" s="2">
        <v>40.5</v>
      </c>
      <c r="AN1139" s="2">
        <v>5.45</v>
      </c>
      <c r="AO1139" s="2">
        <v>276.31</v>
      </c>
      <c r="AP1139" s="2">
        <v>0</v>
      </c>
      <c r="AQ1139" s="2">
        <v>31.98</v>
      </c>
      <c r="AR1139" s="2">
        <v>0.47</v>
      </c>
      <c r="AS1139" s="2">
        <v>0</v>
      </c>
      <c r="AT1139" s="2">
        <v>90</v>
      </c>
      <c r="AU1139" s="2">
        <v>60</v>
      </c>
      <c r="AV1139" s="2">
        <v>1</v>
      </c>
      <c r="AW1139" s="2">
        <v>1</v>
      </c>
      <c r="AX1139" s="2"/>
      <c r="AY1139" s="2"/>
      <c r="AZ1139" s="2">
        <v>1</v>
      </c>
      <c r="BA1139" s="2">
        <v>1</v>
      </c>
      <c r="BB1139" s="2">
        <v>1</v>
      </c>
      <c r="BC1139" s="2">
        <v>1</v>
      </c>
      <c r="BD1139" s="2" t="s">
        <v>3</v>
      </c>
      <c r="BE1139" s="2" t="s">
        <v>3</v>
      </c>
      <c r="BF1139" s="2" t="s">
        <v>3</v>
      </c>
      <c r="BG1139" s="2" t="s">
        <v>3</v>
      </c>
      <c r="BH1139" s="2">
        <v>0</v>
      </c>
      <c r="BI1139" s="2">
        <v>1</v>
      </c>
      <c r="BJ1139" s="2" t="s">
        <v>434</v>
      </c>
      <c r="BK1139" s="2"/>
      <c r="BL1139" s="2"/>
      <c r="BM1139" s="2">
        <v>26001</v>
      </c>
      <c r="BN1139" s="2">
        <v>0</v>
      </c>
      <c r="BO1139" s="2" t="s">
        <v>3</v>
      </c>
      <c r="BP1139" s="2">
        <v>0</v>
      </c>
      <c r="BQ1139" s="2">
        <v>2</v>
      </c>
      <c r="BR1139" s="2">
        <v>0</v>
      </c>
      <c r="BS1139" s="2">
        <v>1</v>
      </c>
      <c r="BT1139" s="2">
        <v>1</v>
      </c>
      <c r="BU1139" s="2">
        <v>1</v>
      </c>
      <c r="BV1139" s="2">
        <v>1</v>
      </c>
      <c r="BW1139" s="2">
        <v>1</v>
      </c>
      <c r="BX1139" s="2">
        <v>1</v>
      </c>
      <c r="BY1139" s="2" t="s">
        <v>3</v>
      </c>
      <c r="BZ1139" s="2">
        <v>100</v>
      </c>
      <c r="CA1139" s="2">
        <v>70</v>
      </c>
      <c r="CB1139" s="2"/>
      <c r="CC1139" s="2"/>
      <c r="CD1139" s="2"/>
      <c r="CE1139" s="2">
        <v>0</v>
      </c>
      <c r="CF1139" s="2">
        <v>0</v>
      </c>
      <c r="CG1139" s="2">
        <v>0</v>
      </c>
      <c r="CH1139" s="2"/>
      <c r="CI1139" s="2"/>
      <c r="CJ1139" s="2"/>
      <c r="CK1139" s="2"/>
      <c r="CL1139" s="2"/>
      <c r="CM1139" s="2">
        <v>0</v>
      </c>
      <c r="CN1139" s="2" t="s">
        <v>954</v>
      </c>
      <c r="CO1139" s="2">
        <v>0</v>
      </c>
      <c r="CP1139" s="2">
        <f t="shared" si="1020"/>
        <v>47.489999999999995</v>
      </c>
      <c r="CQ1139" s="2">
        <f t="shared" si="1021"/>
        <v>507.64</v>
      </c>
      <c r="CR1139" s="2">
        <f t="shared" si="1022"/>
        <v>60.76</v>
      </c>
      <c r="CS1139" s="2">
        <f t="shared" si="1023"/>
        <v>8.18</v>
      </c>
      <c r="CT1139" s="2">
        <f t="shared" si="1024"/>
        <v>381.31</v>
      </c>
      <c r="CU1139" s="2">
        <f t="shared" si="1025"/>
        <v>0</v>
      </c>
      <c r="CV1139" s="2">
        <f t="shared" si="1026"/>
        <v>44.132399999999997</v>
      </c>
      <c r="CW1139" s="2">
        <f t="shared" si="1027"/>
        <v>0.70499999999999996</v>
      </c>
      <c r="CX1139" s="2">
        <f t="shared" si="1028"/>
        <v>0</v>
      </c>
      <c r="CY1139" s="2">
        <f t="shared" si="1029"/>
        <v>17.532</v>
      </c>
      <c r="CZ1139" s="2">
        <f t="shared" si="1030"/>
        <v>11.687999999999999</v>
      </c>
      <c r="DA1139" s="2"/>
      <c r="DB1139" s="2"/>
      <c r="DC1139" s="2" t="s">
        <v>3</v>
      </c>
      <c r="DD1139" s="2" t="s">
        <v>3</v>
      </c>
      <c r="DE1139" s="2" t="s">
        <v>21</v>
      </c>
      <c r="DF1139" s="2" t="s">
        <v>21</v>
      </c>
      <c r="DG1139" s="2" t="s">
        <v>22</v>
      </c>
      <c r="DH1139" s="2" t="s">
        <v>3</v>
      </c>
      <c r="DI1139" s="2" t="s">
        <v>22</v>
      </c>
      <c r="DJ1139" s="2" t="s">
        <v>21</v>
      </c>
      <c r="DK1139" s="2" t="s">
        <v>3</v>
      </c>
      <c r="DL1139" s="2" t="s">
        <v>3</v>
      </c>
      <c r="DM1139" s="2" t="s">
        <v>3</v>
      </c>
      <c r="DN1139" s="2">
        <v>0</v>
      </c>
      <c r="DO1139" s="2">
        <v>0</v>
      </c>
      <c r="DP1139" s="2">
        <v>1</v>
      </c>
      <c r="DQ1139" s="2">
        <v>1</v>
      </c>
      <c r="DR1139" s="2"/>
      <c r="DS1139" s="2"/>
      <c r="DT1139" s="2"/>
      <c r="DU1139" s="2">
        <v>1005</v>
      </c>
      <c r="DV1139" s="2" t="s">
        <v>433</v>
      </c>
      <c r="DW1139" s="2" t="s">
        <v>433</v>
      </c>
      <c r="DX1139" s="2">
        <v>100</v>
      </c>
      <c r="DY1139" s="2"/>
      <c r="DZ1139" s="2"/>
      <c r="EA1139" s="2"/>
      <c r="EB1139" s="2"/>
      <c r="EC1139" s="2"/>
      <c r="ED1139" s="2"/>
      <c r="EE1139" s="2">
        <v>31102226</v>
      </c>
      <c r="EF1139" s="2">
        <v>2</v>
      </c>
      <c r="EG1139" s="2" t="s">
        <v>23</v>
      </c>
      <c r="EH1139" s="2">
        <v>0</v>
      </c>
      <c r="EI1139" s="2" t="s">
        <v>3</v>
      </c>
      <c r="EJ1139" s="2">
        <v>1</v>
      </c>
      <c r="EK1139" s="2">
        <v>26001</v>
      </c>
      <c r="EL1139" s="2" t="s">
        <v>435</v>
      </c>
      <c r="EM1139" s="2" t="s">
        <v>436</v>
      </c>
      <c r="EN1139" s="2"/>
      <c r="EO1139" s="2" t="s">
        <v>26</v>
      </c>
      <c r="EP1139" s="2"/>
      <c r="EQ1139" s="2">
        <v>0</v>
      </c>
      <c r="ER1139" s="2">
        <v>824.45</v>
      </c>
      <c r="ES1139" s="2">
        <v>507.64</v>
      </c>
      <c r="ET1139" s="2">
        <v>40.5</v>
      </c>
      <c r="EU1139" s="2">
        <v>5.45</v>
      </c>
      <c r="EV1139" s="2">
        <v>276.31</v>
      </c>
      <c r="EW1139" s="2">
        <v>31.98</v>
      </c>
      <c r="EX1139" s="2">
        <v>0.47</v>
      </c>
      <c r="EY1139" s="2">
        <v>0</v>
      </c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>
        <v>0</v>
      </c>
      <c r="FR1139" s="2">
        <f t="shared" si="1031"/>
        <v>0</v>
      </c>
      <c r="FS1139" s="2">
        <v>0</v>
      </c>
      <c r="FT1139" s="2" t="s">
        <v>27</v>
      </c>
      <c r="FU1139" s="2" t="s">
        <v>28</v>
      </c>
      <c r="FV1139" s="2"/>
      <c r="FW1139" s="2"/>
      <c r="FX1139" s="2">
        <v>90</v>
      </c>
      <c r="FY1139" s="2">
        <v>59.5</v>
      </c>
      <c r="FZ1139" s="2"/>
      <c r="GA1139" s="2" t="s">
        <v>3</v>
      </c>
      <c r="GB1139" s="2"/>
      <c r="GC1139" s="2"/>
      <c r="GD1139" s="2">
        <v>1</v>
      </c>
      <c r="GE1139" s="2"/>
      <c r="GF1139" s="2">
        <v>1906941050</v>
      </c>
      <c r="GG1139" s="2">
        <v>2</v>
      </c>
      <c r="GH1139" s="2">
        <v>1</v>
      </c>
      <c r="GI1139" s="2">
        <v>-2</v>
      </c>
      <c r="GJ1139" s="2">
        <v>0</v>
      </c>
      <c r="GK1139" s="2">
        <v>0</v>
      </c>
      <c r="GL1139" s="2">
        <f t="shared" si="1032"/>
        <v>0</v>
      </c>
      <c r="GM1139" s="2">
        <f t="shared" si="1033"/>
        <v>76.709999999999994</v>
      </c>
      <c r="GN1139" s="2">
        <f t="shared" si="1034"/>
        <v>76.709999999999994</v>
      </c>
      <c r="GO1139" s="2">
        <f t="shared" si="1035"/>
        <v>0</v>
      </c>
      <c r="GP1139" s="2">
        <f t="shared" si="1036"/>
        <v>0</v>
      </c>
      <c r="GQ1139" s="2"/>
      <c r="GR1139" s="2">
        <v>0</v>
      </c>
      <c r="GS1139" s="2">
        <v>3</v>
      </c>
      <c r="GT1139" s="2">
        <v>0</v>
      </c>
      <c r="GU1139" s="2" t="s">
        <v>3</v>
      </c>
      <c r="GV1139" s="2">
        <f t="shared" si="1037"/>
        <v>0</v>
      </c>
      <c r="GW1139" s="2">
        <v>1</v>
      </c>
      <c r="GX1139" s="2">
        <f t="shared" si="1038"/>
        <v>0</v>
      </c>
      <c r="GY1139" s="2"/>
      <c r="GZ1139" s="2"/>
      <c r="HA1139" s="2">
        <v>0</v>
      </c>
      <c r="HB1139" s="2">
        <v>0</v>
      </c>
      <c r="HC1139" s="2">
        <f t="shared" si="1039"/>
        <v>0</v>
      </c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>
        <v>0</v>
      </c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</row>
    <row r="1140" spans="1:255">
      <c r="A1140">
        <v>17</v>
      </c>
      <c r="B1140">
        <v>1</v>
      </c>
      <c r="C1140">
        <f>ROW(SmtRes!A1150)</f>
        <v>1150</v>
      </c>
      <c r="D1140">
        <f>ROW(EtalonRes!A1386)</f>
        <v>1386</v>
      </c>
      <c r="E1140" t="s">
        <v>541</v>
      </c>
      <c r="F1140" t="s">
        <v>431</v>
      </c>
      <c r="G1140" t="s">
        <v>432</v>
      </c>
      <c r="H1140" t="s">
        <v>433</v>
      </c>
      <c r="I1140">
        <f>ROUND(5/100,9)</f>
        <v>0.05</v>
      </c>
      <c r="J1140">
        <v>0</v>
      </c>
      <c r="O1140">
        <f t="shared" si="1005"/>
        <v>47.49</v>
      </c>
      <c r="P1140">
        <f t="shared" si="1006"/>
        <v>25.38</v>
      </c>
      <c r="Q1140">
        <f t="shared" si="1007"/>
        <v>3.04</v>
      </c>
      <c r="R1140">
        <f t="shared" si="1008"/>
        <v>0.41</v>
      </c>
      <c r="S1140">
        <f t="shared" si="1009"/>
        <v>19.07</v>
      </c>
      <c r="T1140">
        <f t="shared" si="1010"/>
        <v>0</v>
      </c>
      <c r="U1140">
        <f t="shared" si="1011"/>
        <v>2.20662</v>
      </c>
      <c r="V1140">
        <f t="shared" si="1012"/>
        <v>3.5249999999999997E-2</v>
      </c>
      <c r="W1140">
        <f t="shared" si="1013"/>
        <v>0</v>
      </c>
      <c r="X1140">
        <f t="shared" si="1014"/>
        <v>17.53</v>
      </c>
      <c r="Y1140">
        <f t="shared" si="1015"/>
        <v>11.69</v>
      </c>
      <c r="AA1140">
        <v>33304960</v>
      </c>
      <c r="AB1140">
        <f t="shared" si="1016"/>
        <v>949.71</v>
      </c>
      <c r="AC1140">
        <f t="shared" si="1017"/>
        <v>507.64</v>
      </c>
      <c r="AD1140">
        <f>ROUND((((((ET1140*1.2)*1.25))-(((EU1140*1.2)*1.25)))+AE1140),2)</f>
        <v>60.76</v>
      </c>
      <c r="AE1140">
        <f>ROUND((((EU1140*1.2)*1.25)),2)</f>
        <v>8.18</v>
      </c>
      <c r="AF1140">
        <f>ROUND((((EV1140*1.2)*1.15)),2)</f>
        <v>381.31</v>
      </c>
      <c r="AG1140">
        <f t="shared" si="1018"/>
        <v>0</v>
      </c>
      <c r="AH1140">
        <f>(((EW1140*1.2)*1.15))</f>
        <v>44.132399999999997</v>
      </c>
      <c r="AI1140">
        <f>(((EX1140*1.2)*1.25))</f>
        <v>0.70499999999999996</v>
      </c>
      <c r="AJ1140">
        <f t="shared" si="1019"/>
        <v>0</v>
      </c>
      <c r="AK1140">
        <v>824.45</v>
      </c>
      <c r="AL1140">
        <v>507.64</v>
      </c>
      <c r="AM1140">
        <v>40.5</v>
      </c>
      <c r="AN1140">
        <v>5.45</v>
      </c>
      <c r="AO1140">
        <v>276.31</v>
      </c>
      <c r="AP1140">
        <v>0</v>
      </c>
      <c r="AQ1140">
        <v>31.98</v>
      </c>
      <c r="AR1140">
        <v>0.47</v>
      </c>
      <c r="AS1140">
        <v>0</v>
      </c>
      <c r="AT1140">
        <v>90</v>
      </c>
      <c r="AU1140">
        <v>60</v>
      </c>
      <c r="AV1140">
        <v>1</v>
      </c>
      <c r="AW1140">
        <v>1</v>
      </c>
      <c r="AZ1140">
        <v>1</v>
      </c>
      <c r="BA1140">
        <v>1</v>
      </c>
      <c r="BB1140">
        <v>1</v>
      </c>
      <c r="BC1140">
        <v>1</v>
      </c>
      <c r="BD1140" t="s">
        <v>3</v>
      </c>
      <c r="BE1140" t="s">
        <v>3</v>
      </c>
      <c r="BF1140" t="s">
        <v>3</v>
      </c>
      <c r="BG1140" t="s">
        <v>3</v>
      </c>
      <c r="BH1140">
        <v>0</v>
      </c>
      <c r="BI1140">
        <v>1</v>
      </c>
      <c r="BJ1140" t="s">
        <v>434</v>
      </c>
      <c r="BM1140">
        <v>26001</v>
      </c>
      <c r="BN1140">
        <v>0</v>
      </c>
      <c r="BO1140" t="s">
        <v>3</v>
      </c>
      <c r="BP1140">
        <v>0</v>
      </c>
      <c r="BQ1140">
        <v>2</v>
      </c>
      <c r="BR1140">
        <v>0</v>
      </c>
      <c r="BS1140">
        <v>1</v>
      </c>
      <c r="BT1140">
        <v>1</v>
      </c>
      <c r="BU1140">
        <v>1</v>
      </c>
      <c r="BV1140">
        <v>1</v>
      </c>
      <c r="BW1140">
        <v>1</v>
      </c>
      <c r="BX1140">
        <v>1</v>
      </c>
      <c r="BY1140" t="s">
        <v>3</v>
      </c>
      <c r="BZ1140">
        <v>100</v>
      </c>
      <c r="CA1140">
        <v>70</v>
      </c>
      <c r="CE1140">
        <v>0</v>
      </c>
      <c r="CF1140">
        <v>0</v>
      </c>
      <c r="CG1140">
        <v>0</v>
      </c>
      <c r="CM1140">
        <v>0</v>
      </c>
      <c r="CN1140" t="s">
        <v>954</v>
      </c>
      <c r="CO1140">
        <v>0</v>
      </c>
      <c r="CP1140">
        <f t="shared" si="1020"/>
        <v>47.489999999999995</v>
      </c>
      <c r="CQ1140">
        <f t="shared" si="1021"/>
        <v>507.64</v>
      </c>
      <c r="CR1140">
        <f t="shared" si="1022"/>
        <v>60.76</v>
      </c>
      <c r="CS1140">
        <f t="shared" si="1023"/>
        <v>8.18</v>
      </c>
      <c r="CT1140">
        <f t="shared" si="1024"/>
        <v>381.31</v>
      </c>
      <c r="CU1140">
        <f t="shared" si="1025"/>
        <v>0</v>
      </c>
      <c r="CV1140">
        <f t="shared" si="1026"/>
        <v>44.132399999999997</v>
      </c>
      <c r="CW1140">
        <f t="shared" si="1027"/>
        <v>0.70499999999999996</v>
      </c>
      <c r="CX1140">
        <f t="shared" si="1028"/>
        <v>0</v>
      </c>
      <c r="CY1140">
        <f t="shared" si="1029"/>
        <v>17.532</v>
      </c>
      <c r="CZ1140">
        <f t="shared" si="1030"/>
        <v>11.687999999999999</v>
      </c>
      <c r="DC1140" t="s">
        <v>3</v>
      </c>
      <c r="DD1140" t="s">
        <v>3</v>
      </c>
      <c r="DE1140" t="s">
        <v>21</v>
      </c>
      <c r="DF1140" t="s">
        <v>21</v>
      </c>
      <c r="DG1140" t="s">
        <v>22</v>
      </c>
      <c r="DH1140" t="s">
        <v>3</v>
      </c>
      <c r="DI1140" t="s">
        <v>22</v>
      </c>
      <c r="DJ1140" t="s">
        <v>21</v>
      </c>
      <c r="DK1140" t="s">
        <v>3</v>
      </c>
      <c r="DL1140" t="s">
        <v>3</v>
      </c>
      <c r="DM1140" t="s">
        <v>3</v>
      </c>
      <c r="DN1140">
        <v>0</v>
      </c>
      <c r="DO1140">
        <v>0</v>
      </c>
      <c r="DP1140">
        <v>1</v>
      </c>
      <c r="DQ1140">
        <v>1</v>
      </c>
      <c r="DU1140">
        <v>1005</v>
      </c>
      <c r="DV1140" t="s">
        <v>433</v>
      </c>
      <c r="DW1140" t="s">
        <v>433</v>
      </c>
      <c r="DX1140">
        <v>100</v>
      </c>
      <c r="EE1140">
        <v>31102226</v>
      </c>
      <c r="EF1140">
        <v>2</v>
      </c>
      <c r="EG1140" t="s">
        <v>23</v>
      </c>
      <c r="EH1140">
        <v>0</v>
      </c>
      <c r="EI1140" t="s">
        <v>3</v>
      </c>
      <c r="EJ1140">
        <v>1</v>
      </c>
      <c r="EK1140">
        <v>26001</v>
      </c>
      <c r="EL1140" t="s">
        <v>435</v>
      </c>
      <c r="EM1140" t="s">
        <v>436</v>
      </c>
      <c r="EO1140" t="s">
        <v>26</v>
      </c>
      <c r="EQ1140">
        <v>0</v>
      </c>
      <c r="ER1140">
        <v>824.45</v>
      </c>
      <c r="ES1140">
        <v>507.64</v>
      </c>
      <c r="ET1140">
        <v>40.5</v>
      </c>
      <c r="EU1140">
        <v>5.45</v>
      </c>
      <c r="EV1140">
        <v>276.31</v>
      </c>
      <c r="EW1140">
        <v>31.98</v>
      </c>
      <c r="EX1140">
        <v>0.47</v>
      </c>
      <c r="EY1140">
        <v>0</v>
      </c>
      <c r="FQ1140">
        <v>0</v>
      </c>
      <c r="FR1140">
        <f t="shared" si="1031"/>
        <v>0</v>
      </c>
      <c r="FS1140">
        <v>0</v>
      </c>
      <c r="FT1140" t="s">
        <v>27</v>
      </c>
      <c r="FU1140" t="s">
        <v>28</v>
      </c>
      <c r="FX1140">
        <v>90</v>
      </c>
      <c r="FY1140">
        <v>59.5</v>
      </c>
      <c r="GA1140" t="s">
        <v>3</v>
      </c>
      <c r="GD1140">
        <v>1</v>
      </c>
      <c r="GF1140">
        <v>1906941050</v>
      </c>
      <c r="GG1140">
        <v>2</v>
      </c>
      <c r="GH1140">
        <v>1</v>
      </c>
      <c r="GI1140">
        <v>-2</v>
      </c>
      <c r="GJ1140">
        <v>0</v>
      </c>
      <c r="GK1140">
        <v>0</v>
      </c>
      <c r="GL1140">
        <f t="shared" si="1032"/>
        <v>0</v>
      </c>
      <c r="GM1140">
        <f t="shared" si="1033"/>
        <v>76.709999999999994</v>
      </c>
      <c r="GN1140">
        <f t="shared" si="1034"/>
        <v>76.709999999999994</v>
      </c>
      <c r="GO1140">
        <f t="shared" si="1035"/>
        <v>0</v>
      </c>
      <c r="GP1140">
        <f t="shared" si="1036"/>
        <v>0</v>
      </c>
      <c r="GR1140">
        <v>0</v>
      </c>
      <c r="GS1140">
        <v>3</v>
      </c>
      <c r="GT1140">
        <v>0</v>
      </c>
      <c r="GU1140" t="s">
        <v>3</v>
      </c>
      <c r="GV1140">
        <f t="shared" si="1037"/>
        <v>0</v>
      </c>
      <c r="GW1140">
        <v>1</v>
      </c>
      <c r="GX1140">
        <f t="shared" si="1038"/>
        <v>0</v>
      </c>
      <c r="HA1140">
        <v>0</v>
      </c>
      <c r="HB1140">
        <v>0</v>
      </c>
      <c r="HC1140">
        <f t="shared" si="1039"/>
        <v>0</v>
      </c>
      <c r="IK1140">
        <v>0</v>
      </c>
    </row>
    <row r="1141" spans="1:255">
      <c r="A1141" s="2">
        <v>17</v>
      </c>
      <c r="B1141" s="2">
        <v>1</v>
      </c>
      <c r="C1141" s="2"/>
      <c r="D1141" s="2"/>
      <c r="E1141" s="2" t="s">
        <v>542</v>
      </c>
      <c r="F1141" s="2" t="s">
        <v>438</v>
      </c>
      <c r="G1141" s="2" t="s">
        <v>439</v>
      </c>
      <c r="H1141" s="2" t="s">
        <v>258</v>
      </c>
      <c r="I1141" s="2">
        <f>ROUND(5*0.04*1.15,9)</f>
        <v>0.23</v>
      </c>
      <c r="J1141" s="2">
        <v>0</v>
      </c>
      <c r="K1141" s="2"/>
      <c r="L1141" s="2"/>
      <c r="M1141" s="2"/>
      <c r="N1141" s="2"/>
      <c r="O1141" s="2">
        <f t="shared" si="1005"/>
        <v>511.07</v>
      </c>
      <c r="P1141" s="2">
        <f t="shared" si="1006"/>
        <v>511.07</v>
      </c>
      <c r="Q1141" s="2">
        <f t="shared" si="1007"/>
        <v>0</v>
      </c>
      <c r="R1141" s="2">
        <f t="shared" si="1008"/>
        <v>0</v>
      </c>
      <c r="S1141" s="2">
        <f t="shared" si="1009"/>
        <v>0</v>
      </c>
      <c r="T1141" s="2">
        <f t="shared" si="1010"/>
        <v>0</v>
      </c>
      <c r="U1141" s="2">
        <f t="shared" si="1011"/>
        <v>0</v>
      </c>
      <c r="V1141" s="2">
        <f t="shared" si="1012"/>
        <v>0</v>
      </c>
      <c r="W1141" s="2">
        <f t="shared" si="1013"/>
        <v>0</v>
      </c>
      <c r="X1141" s="2">
        <f t="shared" si="1014"/>
        <v>0</v>
      </c>
      <c r="Y1141" s="2">
        <f t="shared" si="1015"/>
        <v>0</v>
      </c>
      <c r="Z1141" s="2"/>
      <c r="AA1141" s="2">
        <v>33304975</v>
      </c>
      <c r="AB1141" s="2">
        <f t="shared" si="1016"/>
        <v>2222.0300000000002</v>
      </c>
      <c r="AC1141" s="2">
        <f t="shared" si="1017"/>
        <v>2222.0300000000002</v>
      </c>
      <c r="AD1141" s="2">
        <f>ROUND((((ET1141)-(EU1141))+AE1141),2)</f>
        <v>0</v>
      </c>
      <c r="AE1141" s="2">
        <f>ROUND((EU1141),2)</f>
        <v>0</v>
      </c>
      <c r="AF1141" s="2">
        <f>ROUND((EV1141),2)</f>
        <v>0</v>
      </c>
      <c r="AG1141" s="2">
        <f t="shared" si="1018"/>
        <v>0</v>
      </c>
      <c r="AH1141" s="2">
        <f>(EW1141)</f>
        <v>0</v>
      </c>
      <c r="AI1141" s="2">
        <f>(EX1141)</f>
        <v>0</v>
      </c>
      <c r="AJ1141" s="2">
        <f t="shared" si="1019"/>
        <v>0</v>
      </c>
      <c r="AK1141" s="2">
        <v>2222.0300000000002</v>
      </c>
      <c r="AL1141" s="2">
        <v>2222.0300000000002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1</v>
      </c>
      <c r="AW1141" s="2">
        <v>1</v>
      </c>
      <c r="AX1141" s="2"/>
      <c r="AY1141" s="2"/>
      <c r="AZ1141" s="2">
        <v>1</v>
      </c>
      <c r="BA1141" s="2">
        <v>1</v>
      </c>
      <c r="BB1141" s="2">
        <v>1</v>
      </c>
      <c r="BC1141" s="2">
        <v>1</v>
      </c>
      <c r="BD1141" s="2" t="s">
        <v>3</v>
      </c>
      <c r="BE1141" s="2" t="s">
        <v>3</v>
      </c>
      <c r="BF1141" s="2" t="s">
        <v>3</v>
      </c>
      <c r="BG1141" s="2" t="s">
        <v>3</v>
      </c>
      <c r="BH1141" s="2">
        <v>3</v>
      </c>
      <c r="BI1141" s="2">
        <v>1</v>
      </c>
      <c r="BJ1141" s="2" t="s">
        <v>440</v>
      </c>
      <c r="BK1141" s="2"/>
      <c r="BL1141" s="2"/>
      <c r="BM1141" s="2">
        <v>500001</v>
      </c>
      <c r="BN1141" s="2">
        <v>0</v>
      </c>
      <c r="BO1141" s="2" t="s">
        <v>3</v>
      </c>
      <c r="BP1141" s="2">
        <v>0</v>
      </c>
      <c r="BQ1141" s="2">
        <v>8</v>
      </c>
      <c r="BR1141" s="2">
        <v>0</v>
      </c>
      <c r="BS1141" s="2">
        <v>1</v>
      </c>
      <c r="BT1141" s="2">
        <v>1</v>
      </c>
      <c r="BU1141" s="2">
        <v>1</v>
      </c>
      <c r="BV1141" s="2">
        <v>1</v>
      </c>
      <c r="BW1141" s="2">
        <v>1</v>
      </c>
      <c r="BX1141" s="2">
        <v>1</v>
      </c>
      <c r="BY1141" s="2" t="s">
        <v>3</v>
      </c>
      <c r="BZ1141" s="2">
        <v>0</v>
      </c>
      <c r="CA1141" s="2">
        <v>0</v>
      </c>
      <c r="CB1141" s="2"/>
      <c r="CC1141" s="2"/>
      <c r="CD1141" s="2"/>
      <c r="CE1141" s="2">
        <v>0</v>
      </c>
      <c r="CF1141" s="2">
        <v>0</v>
      </c>
      <c r="CG1141" s="2">
        <v>0</v>
      </c>
      <c r="CH1141" s="2"/>
      <c r="CI1141" s="2"/>
      <c r="CJ1141" s="2"/>
      <c r="CK1141" s="2"/>
      <c r="CL1141" s="2"/>
      <c r="CM1141" s="2">
        <v>0</v>
      </c>
      <c r="CN1141" s="2" t="s">
        <v>3</v>
      </c>
      <c r="CO1141" s="2">
        <v>0</v>
      </c>
      <c r="CP1141" s="2">
        <f t="shared" si="1020"/>
        <v>511.07</v>
      </c>
      <c r="CQ1141" s="2">
        <f t="shared" si="1021"/>
        <v>2222.0300000000002</v>
      </c>
      <c r="CR1141" s="2">
        <f t="shared" si="1022"/>
        <v>0</v>
      </c>
      <c r="CS1141" s="2">
        <f t="shared" si="1023"/>
        <v>0</v>
      </c>
      <c r="CT1141" s="2">
        <f t="shared" si="1024"/>
        <v>0</v>
      </c>
      <c r="CU1141" s="2">
        <f t="shared" si="1025"/>
        <v>0</v>
      </c>
      <c r="CV1141" s="2">
        <f t="shared" si="1026"/>
        <v>0</v>
      </c>
      <c r="CW1141" s="2">
        <f t="shared" si="1027"/>
        <v>0</v>
      </c>
      <c r="CX1141" s="2">
        <f t="shared" si="1028"/>
        <v>0</v>
      </c>
      <c r="CY1141" s="2">
        <f t="shared" si="1029"/>
        <v>0</v>
      </c>
      <c r="CZ1141" s="2">
        <f t="shared" si="1030"/>
        <v>0</v>
      </c>
      <c r="DA1141" s="2"/>
      <c r="DB1141" s="2"/>
      <c r="DC1141" s="2" t="s">
        <v>3</v>
      </c>
      <c r="DD1141" s="2" t="s">
        <v>3</v>
      </c>
      <c r="DE1141" s="2" t="s">
        <v>3</v>
      </c>
      <c r="DF1141" s="2" t="s">
        <v>3</v>
      </c>
      <c r="DG1141" s="2" t="s">
        <v>3</v>
      </c>
      <c r="DH1141" s="2" t="s">
        <v>3</v>
      </c>
      <c r="DI1141" s="2" t="s">
        <v>3</v>
      </c>
      <c r="DJ1141" s="2" t="s">
        <v>3</v>
      </c>
      <c r="DK1141" s="2" t="s">
        <v>3</v>
      </c>
      <c r="DL1141" s="2" t="s">
        <v>3</v>
      </c>
      <c r="DM1141" s="2" t="s">
        <v>3</v>
      </c>
      <c r="DN1141" s="2">
        <v>0</v>
      </c>
      <c r="DO1141" s="2">
        <v>0</v>
      </c>
      <c r="DP1141" s="2">
        <v>1</v>
      </c>
      <c r="DQ1141" s="2">
        <v>1</v>
      </c>
      <c r="DR1141" s="2"/>
      <c r="DS1141" s="2"/>
      <c r="DT1141" s="2"/>
      <c r="DU1141" s="2">
        <v>1007</v>
      </c>
      <c r="DV1141" s="2" t="s">
        <v>258</v>
      </c>
      <c r="DW1141" s="2" t="s">
        <v>258</v>
      </c>
      <c r="DX1141" s="2">
        <v>1</v>
      </c>
      <c r="DY1141" s="2"/>
      <c r="DZ1141" s="2"/>
      <c r="EA1141" s="2"/>
      <c r="EB1141" s="2"/>
      <c r="EC1141" s="2"/>
      <c r="ED1141" s="2"/>
      <c r="EE1141" s="2">
        <v>31102119</v>
      </c>
      <c r="EF1141" s="2">
        <v>8</v>
      </c>
      <c r="EG1141" s="2" t="s">
        <v>34</v>
      </c>
      <c r="EH1141" s="2">
        <v>0</v>
      </c>
      <c r="EI1141" s="2" t="s">
        <v>3</v>
      </c>
      <c r="EJ1141" s="2">
        <v>1</v>
      </c>
      <c r="EK1141" s="2">
        <v>500001</v>
      </c>
      <c r="EL1141" s="2" t="s">
        <v>35</v>
      </c>
      <c r="EM1141" s="2" t="s">
        <v>36</v>
      </c>
      <c r="EN1141" s="2"/>
      <c r="EO1141" s="2" t="s">
        <v>3</v>
      </c>
      <c r="EP1141" s="2"/>
      <c r="EQ1141" s="2">
        <v>0</v>
      </c>
      <c r="ER1141" s="2">
        <v>2222.0300000000002</v>
      </c>
      <c r="ES1141" s="2">
        <v>2222.0300000000002</v>
      </c>
      <c r="ET1141" s="2">
        <v>0</v>
      </c>
      <c r="EU1141" s="2">
        <v>0</v>
      </c>
      <c r="EV1141" s="2">
        <v>0</v>
      </c>
      <c r="EW1141" s="2">
        <v>0</v>
      </c>
      <c r="EX1141" s="2">
        <v>0</v>
      </c>
      <c r="EY1141" s="2">
        <v>0</v>
      </c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>
        <v>0</v>
      </c>
      <c r="FR1141" s="2">
        <f t="shared" si="1031"/>
        <v>0</v>
      </c>
      <c r="FS1141" s="2">
        <v>0</v>
      </c>
      <c r="FT1141" s="2"/>
      <c r="FU1141" s="2"/>
      <c r="FV1141" s="2"/>
      <c r="FW1141" s="2"/>
      <c r="FX1141" s="2">
        <v>0</v>
      </c>
      <c r="FY1141" s="2">
        <v>0</v>
      </c>
      <c r="FZ1141" s="2"/>
      <c r="GA1141" s="2" t="s">
        <v>3</v>
      </c>
      <c r="GB1141" s="2"/>
      <c r="GC1141" s="2"/>
      <c r="GD1141" s="2">
        <v>1</v>
      </c>
      <c r="GE1141" s="2"/>
      <c r="GF1141" s="2">
        <v>2051966677</v>
      </c>
      <c r="GG1141" s="2">
        <v>2</v>
      </c>
      <c r="GH1141" s="2">
        <v>1</v>
      </c>
      <c r="GI1141" s="2">
        <v>-2</v>
      </c>
      <c r="GJ1141" s="2">
        <v>0</v>
      </c>
      <c r="GK1141" s="2">
        <v>0</v>
      </c>
      <c r="GL1141" s="2">
        <f t="shared" si="1032"/>
        <v>0</v>
      </c>
      <c r="GM1141" s="2">
        <f t="shared" si="1033"/>
        <v>511.07</v>
      </c>
      <c r="GN1141" s="2">
        <f t="shared" si="1034"/>
        <v>511.07</v>
      </c>
      <c r="GO1141" s="2">
        <f t="shared" si="1035"/>
        <v>0</v>
      </c>
      <c r="GP1141" s="2">
        <f t="shared" si="1036"/>
        <v>0</v>
      </c>
      <c r="GQ1141" s="2"/>
      <c r="GR1141" s="2">
        <v>0</v>
      </c>
      <c r="GS1141" s="2">
        <v>3</v>
      </c>
      <c r="GT1141" s="2">
        <v>0</v>
      </c>
      <c r="GU1141" s="2" t="s">
        <v>3</v>
      </c>
      <c r="GV1141" s="2">
        <f t="shared" si="1037"/>
        <v>0</v>
      </c>
      <c r="GW1141" s="2">
        <v>1</v>
      </c>
      <c r="GX1141" s="2">
        <f t="shared" si="1038"/>
        <v>0</v>
      </c>
      <c r="GY1141" s="2"/>
      <c r="GZ1141" s="2"/>
      <c r="HA1141" s="2">
        <v>0</v>
      </c>
      <c r="HB1141" s="2">
        <v>0</v>
      </c>
      <c r="HC1141" s="2">
        <f t="shared" si="1039"/>
        <v>0</v>
      </c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>
        <v>0</v>
      </c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</row>
    <row r="1142" spans="1:255">
      <c r="A1142">
        <v>17</v>
      </c>
      <c r="B1142">
        <v>1</v>
      </c>
      <c r="E1142" t="s">
        <v>542</v>
      </c>
      <c r="F1142" t="s">
        <v>438</v>
      </c>
      <c r="G1142" t="s">
        <v>439</v>
      </c>
      <c r="H1142" t="s">
        <v>258</v>
      </c>
      <c r="I1142">
        <f>ROUND(5*0.04*1.15,9)</f>
        <v>0.23</v>
      </c>
      <c r="J1142">
        <v>0</v>
      </c>
      <c r="O1142">
        <f t="shared" si="1005"/>
        <v>511.07</v>
      </c>
      <c r="P1142">
        <f t="shared" si="1006"/>
        <v>511.07</v>
      </c>
      <c r="Q1142">
        <f t="shared" si="1007"/>
        <v>0</v>
      </c>
      <c r="R1142">
        <f t="shared" si="1008"/>
        <v>0</v>
      </c>
      <c r="S1142">
        <f t="shared" si="1009"/>
        <v>0</v>
      </c>
      <c r="T1142">
        <f t="shared" si="1010"/>
        <v>0</v>
      </c>
      <c r="U1142">
        <f t="shared" si="1011"/>
        <v>0</v>
      </c>
      <c r="V1142">
        <f t="shared" si="1012"/>
        <v>0</v>
      </c>
      <c r="W1142">
        <f t="shared" si="1013"/>
        <v>0</v>
      </c>
      <c r="X1142">
        <f t="shared" si="1014"/>
        <v>0</v>
      </c>
      <c r="Y1142">
        <f t="shared" si="1015"/>
        <v>0</v>
      </c>
      <c r="AA1142">
        <v>33304960</v>
      </c>
      <c r="AB1142">
        <f t="shared" si="1016"/>
        <v>2222.0300000000002</v>
      </c>
      <c r="AC1142">
        <f t="shared" si="1017"/>
        <v>2222.0300000000002</v>
      </c>
      <c r="AD1142">
        <f>ROUND((((ET1142)-(EU1142))+AE1142),2)</f>
        <v>0</v>
      </c>
      <c r="AE1142">
        <f>ROUND((EU1142),2)</f>
        <v>0</v>
      </c>
      <c r="AF1142">
        <f>ROUND((EV1142),2)</f>
        <v>0</v>
      </c>
      <c r="AG1142">
        <f t="shared" si="1018"/>
        <v>0</v>
      </c>
      <c r="AH1142">
        <f>(EW1142)</f>
        <v>0</v>
      </c>
      <c r="AI1142">
        <f>(EX1142)</f>
        <v>0</v>
      </c>
      <c r="AJ1142">
        <f t="shared" si="1019"/>
        <v>0</v>
      </c>
      <c r="AK1142">
        <v>2222.0300000000002</v>
      </c>
      <c r="AL1142">
        <v>2222.0300000000002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1</v>
      </c>
      <c r="AW1142">
        <v>1</v>
      </c>
      <c r="AZ1142">
        <v>1</v>
      </c>
      <c r="BA1142">
        <v>1</v>
      </c>
      <c r="BB1142">
        <v>1</v>
      </c>
      <c r="BC1142">
        <v>1</v>
      </c>
      <c r="BD1142" t="s">
        <v>3</v>
      </c>
      <c r="BE1142" t="s">
        <v>3</v>
      </c>
      <c r="BF1142" t="s">
        <v>3</v>
      </c>
      <c r="BG1142" t="s">
        <v>3</v>
      </c>
      <c r="BH1142">
        <v>3</v>
      </c>
      <c r="BI1142">
        <v>1</v>
      </c>
      <c r="BJ1142" t="s">
        <v>440</v>
      </c>
      <c r="BM1142">
        <v>500001</v>
      </c>
      <c r="BN1142">
        <v>0</v>
      </c>
      <c r="BO1142" t="s">
        <v>3</v>
      </c>
      <c r="BP1142">
        <v>0</v>
      </c>
      <c r="BQ1142">
        <v>8</v>
      </c>
      <c r="BR1142">
        <v>0</v>
      </c>
      <c r="BS1142">
        <v>1</v>
      </c>
      <c r="BT1142">
        <v>1</v>
      </c>
      <c r="BU1142">
        <v>1</v>
      </c>
      <c r="BV1142">
        <v>1</v>
      </c>
      <c r="BW1142">
        <v>1</v>
      </c>
      <c r="BX1142">
        <v>1</v>
      </c>
      <c r="BY1142" t="s">
        <v>3</v>
      </c>
      <c r="BZ1142">
        <v>0</v>
      </c>
      <c r="CA1142">
        <v>0</v>
      </c>
      <c r="CE1142">
        <v>0</v>
      </c>
      <c r="CF1142">
        <v>0</v>
      </c>
      <c r="CG1142">
        <v>0</v>
      </c>
      <c r="CM1142">
        <v>0</v>
      </c>
      <c r="CN1142" t="s">
        <v>3</v>
      </c>
      <c r="CO1142">
        <v>0</v>
      </c>
      <c r="CP1142">
        <f t="shared" si="1020"/>
        <v>511.07</v>
      </c>
      <c r="CQ1142">
        <f t="shared" si="1021"/>
        <v>2222.0300000000002</v>
      </c>
      <c r="CR1142">
        <f t="shared" si="1022"/>
        <v>0</v>
      </c>
      <c r="CS1142">
        <f t="shared" si="1023"/>
        <v>0</v>
      </c>
      <c r="CT1142">
        <f t="shared" si="1024"/>
        <v>0</v>
      </c>
      <c r="CU1142">
        <f t="shared" si="1025"/>
        <v>0</v>
      </c>
      <c r="CV1142">
        <f t="shared" si="1026"/>
        <v>0</v>
      </c>
      <c r="CW1142">
        <f t="shared" si="1027"/>
        <v>0</v>
      </c>
      <c r="CX1142">
        <f t="shared" si="1028"/>
        <v>0</v>
      </c>
      <c r="CY1142">
        <f t="shared" si="1029"/>
        <v>0</v>
      </c>
      <c r="CZ1142">
        <f t="shared" si="1030"/>
        <v>0</v>
      </c>
      <c r="DC1142" t="s">
        <v>3</v>
      </c>
      <c r="DD1142" t="s">
        <v>3</v>
      </c>
      <c r="DE1142" t="s">
        <v>3</v>
      </c>
      <c r="DF1142" t="s">
        <v>3</v>
      </c>
      <c r="DG1142" t="s">
        <v>3</v>
      </c>
      <c r="DH1142" t="s">
        <v>3</v>
      </c>
      <c r="DI1142" t="s">
        <v>3</v>
      </c>
      <c r="DJ1142" t="s">
        <v>3</v>
      </c>
      <c r="DK1142" t="s">
        <v>3</v>
      </c>
      <c r="DL1142" t="s">
        <v>3</v>
      </c>
      <c r="DM1142" t="s">
        <v>3</v>
      </c>
      <c r="DN1142">
        <v>0</v>
      </c>
      <c r="DO1142">
        <v>0</v>
      </c>
      <c r="DP1142">
        <v>1</v>
      </c>
      <c r="DQ1142">
        <v>1</v>
      </c>
      <c r="DU1142">
        <v>1007</v>
      </c>
      <c r="DV1142" t="s">
        <v>258</v>
      </c>
      <c r="DW1142" t="s">
        <v>258</v>
      </c>
      <c r="DX1142">
        <v>1</v>
      </c>
      <c r="EE1142">
        <v>31102119</v>
      </c>
      <c r="EF1142">
        <v>8</v>
      </c>
      <c r="EG1142" t="s">
        <v>34</v>
      </c>
      <c r="EH1142">
        <v>0</v>
      </c>
      <c r="EI1142" t="s">
        <v>3</v>
      </c>
      <c r="EJ1142">
        <v>1</v>
      </c>
      <c r="EK1142">
        <v>500001</v>
      </c>
      <c r="EL1142" t="s">
        <v>35</v>
      </c>
      <c r="EM1142" t="s">
        <v>36</v>
      </c>
      <c r="EO1142" t="s">
        <v>3</v>
      </c>
      <c r="EQ1142">
        <v>0</v>
      </c>
      <c r="ER1142">
        <v>2222.0300000000002</v>
      </c>
      <c r="ES1142">
        <v>2222.0300000000002</v>
      </c>
      <c r="ET1142">
        <v>0</v>
      </c>
      <c r="EU1142">
        <v>0</v>
      </c>
      <c r="EV1142">
        <v>0</v>
      </c>
      <c r="EW1142">
        <v>0</v>
      </c>
      <c r="EX1142">
        <v>0</v>
      </c>
      <c r="EY1142">
        <v>0</v>
      </c>
      <c r="FQ1142">
        <v>0</v>
      </c>
      <c r="FR1142">
        <f t="shared" si="1031"/>
        <v>0</v>
      </c>
      <c r="FS1142">
        <v>0</v>
      </c>
      <c r="FX1142">
        <v>0</v>
      </c>
      <c r="FY1142">
        <v>0</v>
      </c>
      <c r="GA1142" t="s">
        <v>3</v>
      </c>
      <c r="GD1142">
        <v>1</v>
      </c>
      <c r="GF1142">
        <v>2051966677</v>
      </c>
      <c r="GG1142">
        <v>2</v>
      </c>
      <c r="GH1142">
        <v>1</v>
      </c>
      <c r="GI1142">
        <v>-2</v>
      </c>
      <c r="GJ1142">
        <v>0</v>
      </c>
      <c r="GK1142">
        <v>0</v>
      </c>
      <c r="GL1142">
        <f t="shared" si="1032"/>
        <v>0</v>
      </c>
      <c r="GM1142">
        <f t="shared" si="1033"/>
        <v>511.07</v>
      </c>
      <c r="GN1142">
        <f t="shared" si="1034"/>
        <v>511.07</v>
      </c>
      <c r="GO1142">
        <f t="shared" si="1035"/>
        <v>0</v>
      </c>
      <c r="GP1142">
        <f t="shared" si="1036"/>
        <v>0</v>
      </c>
      <c r="GR1142">
        <v>0</v>
      </c>
      <c r="GS1142">
        <v>3</v>
      </c>
      <c r="GT1142">
        <v>0</v>
      </c>
      <c r="GU1142" t="s">
        <v>3</v>
      </c>
      <c r="GV1142">
        <f t="shared" si="1037"/>
        <v>0</v>
      </c>
      <c r="GW1142">
        <v>1</v>
      </c>
      <c r="GX1142">
        <f t="shared" si="1038"/>
        <v>0</v>
      </c>
      <c r="HA1142">
        <v>0</v>
      </c>
      <c r="HB1142">
        <v>0</v>
      </c>
      <c r="HC1142">
        <f t="shared" si="1039"/>
        <v>0</v>
      </c>
      <c r="IK1142">
        <v>0</v>
      </c>
    </row>
    <row r="1143" spans="1:255">
      <c r="A1143" s="2">
        <v>17</v>
      </c>
      <c r="B1143" s="2">
        <v>1</v>
      </c>
      <c r="C1143" s="2">
        <f>ROW(SmtRes!A1161)</f>
        <v>1161</v>
      </c>
      <c r="D1143" s="2">
        <f>ROW(EtalonRes!A1402)</f>
        <v>1402</v>
      </c>
      <c r="E1143" s="2" t="s">
        <v>543</v>
      </c>
      <c r="F1143" s="2" t="s">
        <v>544</v>
      </c>
      <c r="G1143" s="2" t="s">
        <v>545</v>
      </c>
      <c r="H1143" s="2" t="s">
        <v>433</v>
      </c>
      <c r="I1143" s="2">
        <f>ROUND((0.4+0.4)*2*1/100,9)</f>
        <v>1.6E-2</v>
      </c>
      <c r="J1143" s="2">
        <v>0</v>
      </c>
      <c r="K1143" s="2"/>
      <c r="L1143" s="2"/>
      <c r="M1143" s="2"/>
      <c r="N1143" s="2"/>
      <c r="O1143" s="2">
        <f t="shared" si="1005"/>
        <v>45.36</v>
      </c>
      <c r="P1143" s="2">
        <f t="shared" si="1006"/>
        <v>17.420000000000002</v>
      </c>
      <c r="Q1143" s="2">
        <f t="shared" si="1007"/>
        <v>2.2799999999999998</v>
      </c>
      <c r="R1143" s="2">
        <f t="shared" si="1008"/>
        <v>0.28000000000000003</v>
      </c>
      <c r="S1143" s="2">
        <f t="shared" si="1009"/>
        <v>25.66</v>
      </c>
      <c r="T1143" s="2">
        <f t="shared" si="1010"/>
        <v>0</v>
      </c>
      <c r="U1143" s="2">
        <f t="shared" si="1011"/>
        <v>2.9361983999999999</v>
      </c>
      <c r="V1143" s="2">
        <f t="shared" si="1012"/>
        <v>2.2799999999999997E-2</v>
      </c>
      <c r="W1143" s="2">
        <f t="shared" si="1013"/>
        <v>0</v>
      </c>
      <c r="X1143" s="2">
        <f t="shared" si="1014"/>
        <v>29.83</v>
      </c>
      <c r="Y1143" s="2">
        <f t="shared" si="1015"/>
        <v>18.420000000000002</v>
      </c>
      <c r="Z1143" s="2"/>
      <c r="AA1143" s="2">
        <v>33304975</v>
      </c>
      <c r="AB1143" s="2">
        <f t="shared" si="1016"/>
        <v>2835.26</v>
      </c>
      <c r="AC1143" s="2">
        <f t="shared" si="1017"/>
        <v>1088.73</v>
      </c>
      <c r="AD1143" s="2">
        <f>ROUND((((((ET1143*1.2)*1.25))-(((EU1143*1.2)*1.25)))+AE1143),2)</f>
        <v>142.62</v>
      </c>
      <c r="AE1143" s="2">
        <f>ROUND((((EU1143*1.2)*1.25)),2)</f>
        <v>17.61</v>
      </c>
      <c r="AF1143" s="2">
        <f>ROUND((((EV1143*1.2)*1.15)),2)</f>
        <v>1603.91</v>
      </c>
      <c r="AG1143" s="2">
        <f t="shared" si="1018"/>
        <v>0</v>
      </c>
      <c r="AH1143" s="2">
        <f>(((EW1143*1.2)*1.15))</f>
        <v>183.51239999999999</v>
      </c>
      <c r="AI1143" s="2">
        <f>(((EX1143*1.2)*1.25))</f>
        <v>1.4249999999999998</v>
      </c>
      <c r="AJ1143" s="2">
        <f t="shared" si="1019"/>
        <v>0</v>
      </c>
      <c r="AK1143" s="2">
        <v>2346.06</v>
      </c>
      <c r="AL1143" s="2">
        <v>1088.73</v>
      </c>
      <c r="AM1143" s="2">
        <v>95.08</v>
      </c>
      <c r="AN1143" s="2">
        <v>11.74</v>
      </c>
      <c r="AO1143" s="2">
        <v>1162.25</v>
      </c>
      <c r="AP1143" s="2">
        <v>0</v>
      </c>
      <c r="AQ1143" s="2">
        <v>132.97999999999999</v>
      </c>
      <c r="AR1143" s="2">
        <v>0.95</v>
      </c>
      <c r="AS1143" s="2">
        <v>0</v>
      </c>
      <c r="AT1143" s="2">
        <v>115</v>
      </c>
      <c r="AU1143" s="2">
        <v>71</v>
      </c>
      <c r="AV1143" s="2">
        <v>1</v>
      </c>
      <c r="AW1143" s="2">
        <v>1</v>
      </c>
      <c r="AX1143" s="2"/>
      <c r="AY1143" s="2"/>
      <c r="AZ1143" s="2">
        <v>1</v>
      </c>
      <c r="BA1143" s="2">
        <v>1</v>
      </c>
      <c r="BB1143" s="2">
        <v>1</v>
      </c>
      <c r="BC1143" s="2">
        <v>1</v>
      </c>
      <c r="BD1143" s="2" t="s">
        <v>3</v>
      </c>
      <c r="BE1143" s="2" t="s">
        <v>3</v>
      </c>
      <c r="BF1143" s="2" t="s">
        <v>3</v>
      </c>
      <c r="BG1143" s="2" t="s">
        <v>3</v>
      </c>
      <c r="BH1143" s="2">
        <v>0</v>
      </c>
      <c r="BI1143" s="2">
        <v>1</v>
      </c>
      <c r="BJ1143" s="2" t="s">
        <v>546</v>
      </c>
      <c r="BK1143" s="2"/>
      <c r="BL1143" s="2"/>
      <c r="BM1143" s="2">
        <v>20001</v>
      </c>
      <c r="BN1143" s="2">
        <v>0</v>
      </c>
      <c r="BO1143" s="2" t="s">
        <v>3</v>
      </c>
      <c r="BP1143" s="2">
        <v>0</v>
      </c>
      <c r="BQ1143" s="2">
        <v>2</v>
      </c>
      <c r="BR1143" s="2">
        <v>0</v>
      </c>
      <c r="BS1143" s="2">
        <v>1</v>
      </c>
      <c r="BT1143" s="2">
        <v>1</v>
      </c>
      <c r="BU1143" s="2">
        <v>1</v>
      </c>
      <c r="BV1143" s="2">
        <v>1</v>
      </c>
      <c r="BW1143" s="2">
        <v>1</v>
      </c>
      <c r="BX1143" s="2">
        <v>1</v>
      </c>
      <c r="BY1143" s="2" t="s">
        <v>3</v>
      </c>
      <c r="BZ1143" s="2">
        <v>128</v>
      </c>
      <c r="CA1143" s="2">
        <v>83</v>
      </c>
      <c r="CB1143" s="2"/>
      <c r="CC1143" s="2"/>
      <c r="CD1143" s="2"/>
      <c r="CE1143" s="2">
        <v>0</v>
      </c>
      <c r="CF1143" s="2">
        <v>0</v>
      </c>
      <c r="CG1143" s="2">
        <v>0</v>
      </c>
      <c r="CH1143" s="2"/>
      <c r="CI1143" s="2"/>
      <c r="CJ1143" s="2"/>
      <c r="CK1143" s="2"/>
      <c r="CL1143" s="2"/>
      <c r="CM1143" s="2">
        <v>0</v>
      </c>
      <c r="CN1143" s="2" t="s">
        <v>954</v>
      </c>
      <c r="CO1143" s="2">
        <v>0</v>
      </c>
      <c r="CP1143" s="2">
        <f t="shared" si="1020"/>
        <v>45.36</v>
      </c>
      <c r="CQ1143" s="2">
        <f t="shared" si="1021"/>
        <v>1088.73</v>
      </c>
      <c r="CR1143" s="2">
        <f t="shared" si="1022"/>
        <v>142.62</v>
      </c>
      <c r="CS1143" s="2">
        <f t="shared" si="1023"/>
        <v>17.61</v>
      </c>
      <c r="CT1143" s="2">
        <f t="shared" si="1024"/>
        <v>1603.91</v>
      </c>
      <c r="CU1143" s="2">
        <f t="shared" si="1025"/>
        <v>0</v>
      </c>
      <c r="CV1143" s="2">
        <f t="shared" si="1026"/>
        <v>183.51239999999999</v>
      </c>
      <c r="CW1143" s="2">
        <f t="shared" si="1027"/>
        <v>1.4249999999999998</v>
      </c>
      <c r="CX1143" s="2">
        <f t="shared" si="1028"/>
        <v>0</v>
      </c>
      <c r="CY1143" s="2">
        <f t="shared" si="1029"/>
        <v>29.831000000000003</v>
      </c>
      <c r="CZ1143" s="2">
        <f t="shared" si="1030"/>
        <v>18.417400000000001</v>
      </c>
      <c r="DA1143" s="2"/>
      <c r="DB1143" s="2"/>
      <c r="DC1143" s="2" t="s">
        <v>3</v>
      </c>
      <c r="DD1143" s="2" t="s">
        <v>3</v>
      </c>
      <c r="DE1143" s="2" t="s">
        <v>21</v>
      </c>
      <c r="DF1143" s="2" t="s">
        <v>21</v>
      </c>
      <c r="DG1143" s="2" t="s">
        <v>22</v>
      </c>
      <c r="DH1143" s="2" t="s">
        <v>3</v>
      </c>
      <c r="DI1143" s="2" t="s">
        <v>22</v>
      </c>
      <c r="DJ1143" s="2" t="s">
        <v>21</v>
      </c>
      <c r="DK1143" s="2" t="s">
        <v>3</v>
      </c>
      <c r="DL1143" s="2" t="s">
        <v>3</v>
      </c>
      <c r="DM1143" s="2" t="s">
        <v>3</v>
      </c>
      <c r="DN1143" s="2">
        <v>0</v>
      </c>
      <c r="DO1143" s="2">
        <v>0</v>
      </c>
      <c r="DP1143" s="2">
        <v>1</v>
      </c>
      <c r="DQ1143" s="2">
        <v>1</v>
      </c>
      <c r="DR1143" s="2"/>
      <c r="DS1143" s="2"/>
      <c r="DT1143" s="2"/>
      <c r="DU1143" s="2">
        <v>1005</v>
      </c>
      <c r="DV1143" s="2" t="s">
        <v>433</v>
      </c>
      <c r="DW1143" s="2" t="s">
        <v>433</v>
      </c>
      <c r="DX1143" s="2">
        <v>100</v>
      </c>
      <c r="DY1143" s="2"/>
      <c r="DZ1143" s="2"/>
      <c r="EA1143" s="2"/>
      <c r="EB1143" s="2"/>
      <c r="EC1143" s="2"/>
      <c r="ED1143" s="2"/>
      <c r="EE1143" s="2">
        <v>31102217</v>
      </c>
      <c r="EF1143" s="2">
        <v>2</v>
      </c>
      <c r="EG1143" s="2" t="s">
        <v>23</v>
      </c>
      <c r="EH1143" s="2">
        <v>0</v>
      </c>
      <c r="EI1143" s="2" t="s">
        <v>3</v>
      </c>
      <c r="EJ1143" s="2">
        <v>1</v>
      </c>
      <c r="EK1143" s="2">
        <v>20001</v>
      </c>
      <c r="EL1143" s="2" t="s">
        <v>24</v>
      </c>
      <c r="EM1143" s="2" t="s">
        <v>25</v>
      </c>
      <c r="EN1143" s="2"/>
      <c r="EO1143" s="2" t="s">
        <v>26</v>
      </c>
      <c r="EP1143" s="2"/>
      <c r="EQ1143" s="2">
        <v>0</v>
      </c>
      <c r="ER1143" s="2">
        <v>2346.06</v>
      </c>
      <c r="ES1143" s="2">
        <v>1088.73</v>
      </c>
      <c r="ET1143" s="2">
        <v>95.08</v>
      </c>
      <c r="EU1143" s="2">
        <v>11.74</v>
      </c>
      <c r="EV1143" s="2">
        <v>1162.25</v>
      </c>
      <c r="EW1143" s="2">
        <v>132.97999999999999</v>
      </c>
      <c r="EX1143" s="2">
        <v>0.95</v>
      </c>
      <c r="EY1143" s="2">
        <v>0</v>
      </c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>
        <v>0</v>
      </c>
      <c r="FR1143" s="2">
        <f t="shared" si="1031"/>
        <v>0</v>
      </c>
      <c r="FS1143" s="2">
        <v>0</v>
      </c>
      <c r="FT1143" s="2" t="s">
        <v>27</v>
      </c>
      <c r="FU1143" s="2" t="s">
        <v>28</v>
      </c>
      <c r="FV1143" s="2"/>
      <c r="FW1143" s="2"/>
      <c r="FX1143" s="2">
        <v>115.2</v>
      </c>
      <c r="FY1143" s="2">
        <v>70.55</v>
      </c>
      <c r="FZ1143" s="2"/>
      <c r="GA1143" s="2" t="s">
        <v>3</v>
      </c>
      <c r="GB1143" s="2"/>
      <c r="GC1143" s="2"/>
      <c r="GD1143" s="2">
        <v>1</v>
      </c>
      <c r="GE1143" s="2"/>
      <c r="GF1143" s="2">
        <v>460241915</v>
      </c>
      <c r="GG1143" s="2">
        <v>2</v>
      </c>
      <c r="GH1143" s="2">
        <v>1</v>
      </c>
      <c r="GI1143" s="2">
        <v>-2</v>
      </c>
      <c r="GJ1143" s="2">
        <v>0</v>
      </c>
      <c r="GK1143" s="2">
        <v>0</v>
      </c>
      <c r="GL1143" s="2">
        <f t="shared" si="1032"/>
        <v>0</v>
      </c>
      <c r="GM1143" s="2">
        <f t="shared" si="1033"/>
        <v>93.61</v>
      </c>
      <c r="GN1143" s="2">
        <f t="shared" si="1034"/>
        <v>93.61</v>
      </c>
      <c r="GO1143" s="2">
        <f t="shared" si="1035"/>
        <v>0</v>
      </c>
      <c r="GP1143" s="2">
        <f t="shared" si="1036"/>
        <v>0</v>
      </c>
      <c r="GQ1143" s="2"/>
      <c r="GR1143" s="2">
        <v>0</v>
      </c>
      <c r="GS1143" s="2">
        <v>3</v>
      </c>
      <c r="GT1143" s="2">
        <v>0</v>
      </c>
      <c r="GU1143" s="2" t="s">
        <v>3</v>
      </c>
      <c r="GV1143" s="2">
        <f t="shared" si="1037"/>
        <v>0</v>
      </c>
      <c r="GW1143" s="2">
        <v>1</v>
      </c>
      <c r="GX1143" s="2">
        <f t="shared" si="1038"/>
        <v>0</v>
      </c>
      <c r="GY1143" s="2"/>
      <c r="GZ1143" s="2"/>
      <c r="HA1143" s="2">
        <v>0</v>
      </c>
      <c r="HB1143" s="2">
        <v>0</v>
      </c>
      <c r="HC1143" s="2">
        <f t="shared" si="1039"/>
        <v>0</v>
      </c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>
        <v>0</v>
      </c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</row>
    <row r="1144" spans="1:255">
      <c r="A1144">
        <v>17</v>
      </c>
      <c r="B1144">
        <v>1</v>
      </c>
      <c r="C1144">
        <f>ROW(SmtRes!A1172)</f>
        <v>1172</v>
      </c>
      <c r="D1144">
        <f>ROW(EtalonRes!A1418)</f>
        <v>1418</v>
      </c>
      <c r="E1144" t="s">
        <v>543</v>
      </c>
      <c r="F1144" t="s">
        <v>544</v>
      </c>
      <c r="G1144" t="s">
        <v>545</v>
      </c>
      <c r="H1144" t="s">
        <v>433</v>
      </c>
      <c r="I1144">
        <f>ROUND((0.4+0.4)*2*1/100,9)</f>
        <v>1.6E-2</v>
      </c>
      <c r="J1144">
        <v>0</v>
      </c>
      <c r="O1144">
        <f t="shared" si="1005"/>
        <v>45.36</v>
      </c>
      <c r="P1144">
        <f t="shared" si="1006"/>
        <v>17.420000000000002</v>
      </c>
      <c r="Q1144">
        <f t="shared" si="1007"/>
        <v>2.2799999999999998</v>
      </c>
      <c r="R1144">
        <f t="shared" si="1008"/>
        <v>0.28000000000000003</v>
      </c>
      <c r="S1144">
        <f t="shared" si="1009"/>
        <v>25.66</v>
      </c>
      <c r="T1144">
        <f t="shared" si="1010"/>
        <v>0</v>
      </c>
      <c r="U1144">
        <f t="shared" si="1011"/>
        <v>2.9361983999999999</v>
      </c>
      <c r="V1144">
        <f t="shared" si="1012"/>
        <v>2.2799999999999997E-2</v>
      </c>
      <c r="W1144">
        <f t="shared" si="1013"/>
        <v>0</v>
      </c>
      <c r="X1144">
        <f t="shared" si="1014"/>
        <v>29.83</v>
      </c>
      <c r="Y1144">
        <f t="shared" si="1015"/>
        <v>18.420000000000002</v>
      </c>
      <c r="AA1144">
        <v>33304960</v>
      </c>
      <c r="AB1144">
        <f t="shared" si="1016"/>
        <v>2835.26</v>
      </c>
      <c r="AC1144">
        <f t="shared" si="1017"/>
        <v>1088.73</v>
      </c>
      <c r="AD1144">
        <f>ROUND((((((ET1144*1.2)*1.25))-(((EU1144*1.2)*1.25)))+AE1144),2)</f>
        <v>142.62</v>
      </c>
      <c r="AE1144">
        <f>ROUND((((EU1144*1.2)*1.25)),2)</f>
        <v>17.61</v>
      </c>
      <c r="AF1144">
        <f>ROUND((((EV1144*1.2)*1.15)),2)</f>
        <v>1603.91</v>
      </c>
      <c r="AG1144">
        <f t="shared" si="1018"/>
        <v>0</v>
      </c>
      <c r="AH1144">
        <f>(((EW1144*1.2)*1.15))</f>
        <v>183.51239999999999</v>
      </c>
      <c r="AI1144">
        <f>(((EX1144*1.2)*1.25))</f>
        <v>1.4249999999999998</v>
      </c>
      <c r="AJ1144">
        <f t="shared" si="1019"/>
        <v>0</v>
      </c>
      <c r="AK1144">
        <v>2346.06</v>
      </c>
      <c r="AL1144">
        <v>1088.73</v>
      </c>
      <c r="AM1144">
        <v>95.08</v>
      </c>
      <c r="AN1144">
        <v>11.74</v>
      </c>
      <c r="AO1144">
        <v>1162.25</v>
      </c>
      <c r="AP1144">
        <v>0</v>
      </c>
      <c r="AQ1144">
        <v>132.97999999999999</v>
      </c>
      <c r="AR1144">
        <v>0.95</v>
      </c>
      <c r="AS1144">
        <v>0</v>
      </c>
      <c r="AT1144">
        <v>115</v>
      </c>
      <c r="AU1144">
        <v>71</v>
      </c>
      <c r="AV1144">
        <v>1</v>
      </c>
      <c r="AW1144">
        <v>1</v>
      </c>
      <c r="AZ1144">
        <v>1</v>
      </c>
      <c r="BA1144">
        <v>1</v>
      </c>
      <c r="BB1144">
        <v>1</v>
      </c>
      <c r="BC1144">
        <v>1</v>
      </c>
      <c r="BD1144" t="s">
        <v>3</v>
      </c>
      <c r="BE1144" t="s">
        <v>3</v>
      </c>
      <c r="BF1144" t="s">
        <v>3</v>
      </c>
      <c r="BG1144" t="s">
        <v>3</v>
      </c>
      <c r="BH1144">
        <v>0</v>
      </c>
      <c r="BI1144">
        <v>1</v>
      </c>
      <c r="BJ1144" t="s">
        <v>546</v>
      </c>
      <c r="BM1144">
        <v>20001</v>
      </c>
      <c r="BN1144">
        <v>0</v>
      </c>
      <c r="BO1144" t="s">
        <v>3</v>
      </c>
      <c r="BP1144">
        <v>0</v>
      </c>
      <c r="BQ1144">
        <v>2</v>
      </c>
      <c r="BR1144">
        <v>0</v>
      </c>
      <c r="BS1144">
        <v>1</v>
      </c>
      <c r="BT1144">
        <v>1</v>
      </c>
      <c r="BU1144">
        <v>1</v>
      </c>
      <c r="BV1144">
        <v>1</v>
      </c>
      <c r="BW1144">
        <v>1</v>
      </c>
      <c r="BX1144">
        <v>1</v>
      </c>
      <c r="BY1144" t="s">
        <v>3</v>
      </c>
      <c r="BZ1144">
        <v>128</v>
      </c>
      <c r="CA1144">
        <v>83</v>
      </c>
      <c r="CE1144">
        <v>0</v>
      </c>
      <c r="CF1144">
        <v>0</v>
      </c>
      <c r="CG1144">
        <v>0</v>
      </c>
      <c r="CM1144">
        <v>0</v>
      </c>
      <c r="CN1144" t="s">
        <v>954</v>
      </c>
      <c r="CO1144">
        <v>0</v>
      </c>
      <c r="CP1144">
        <f t="shared" si="1020"/>
        <v>45.36</v>
      </c>
      <c r="CQ1144">
        <f t="shared" si="1021"/>
        <v>1088.73</v>
      </c>
      <c r="CR1144">
        <f t="shared" si="1022"/>
        <v>142.62</v>
      </c>
      <c r="CS1144">
        <f t="shared" si="1023"/>
        <v>17.61</v>
      </c>
      <c r="CT1144">
        <f t="shared" si="1024"/>
        <v>1603.91</v>
      </c>
      <c r="CU1144">
        <f t="shared" si="1025"/>
        <v>0</v>
      </c>
      <c r="CV1144">
        <f t="shared" si="1026"/>
        <v>183.51239999999999</v>
      </c>
      <c r="CW1144">
        <f t="shared" si="1027"/>
        <v>1.4249999999999998</v>
      </c>
      <c r="CX1144">
        <f t="shared" si="1028"/>
        <v>0</v>
      </c>
      <c r="CY1144">
        <f t="shared" si="1029"/>
        <v>29.831000000000003</v>
      </c>
      <c r="CZ1144">
        <f t="shared" si="1030"/>
        <v>18.417400000000001</v>
      </c>
      <c r="DC1144" t="s">
        <v>3</v>
      </c>
      <c r="DD1144" t="s">
        <v>3</v>
      </c>
      <c r="DE1144" t="s">
        <v>21</v>
      </c>
      <c r="DF1144" t="s">
        <v>21</v>
      </c>
      <c r="DG1144" t="s">
        <v>22</v>
      </c>
      <c r="DH1144" t="s">
        <v>3</v>
      </c>
      <c r="DI1144" t="s">
        <v>22</v>
      </c>
      <c r="DJ1144" t="s">
        <v>21</v>
      </c>
      <c r="DK1144" t="s">
        <v>3</v>
      </c>
      <c r="DL1144" t="s">
        <v>3</v>
      </c>
      <c r="DM1144" t="s">
        <v>3</v>
      </c>
      <c r="DN1144">
        <v>0</v>
      </c>
      <c r="DO1144">
        <v>0</v>
      </c>
      <c r="DP1144">
        <v>1</v>
      </c>
      <c r="DQ1144">
        <v>1</v>
      </c>
      <c r="DU1144">
        <v>1005</v>
      </c>
      <c r="DV1144" t="s">
        <v>433</v>
      </c>
      <c r="DW1144" t="s">
        <v>433</v>
      </c>
      <c r="DX1144">
        <v>100</v>
      </c>
      <c r="EE1144">
        <v>31102217</v>
      </c>
      <c r="EF1144">
        <v>2</v>
      </c>
      <c r="EG1144" t="s">
        <v>23</v>
      </c>
      <c r="EH1144">
        <v>0</v>
      </c>
      <c r="EI1144" t="s">
        <v>3</v>
      </c>
      <c r="EJ1144">
        <v>1</v>
      </c>
      <c r="EK1144">
        <v>20001</v>
      </c>
      <c r="EL1144" t="s">
        <v>24</v>
      </c>
      <c r="EM1144" t="s">
        <v>25</v>
      </c>
      <c r="EO1144" t="s">
        <v>26</v>
      </c>
      <c r="EQ1144">
        <v>0</v>
      </c>
      <c r="ER1144">
        <v>2346.06</v>
      </c>
      <c r="ES1144">
        <v>1088.73</v>
      </c>
      <c r="ET1144">
        <v>95.08</v>
      </c>
      <c r="EU1144">
        <v>11.74</v>
      </c>
      <c r="EV1144">
        <v>1162.25</v>
      </c>
      <c r="EW1144">
        <v>132.97999999999999</v>
      </c>
      <c r="EX1144">
        <v>0.95</v>
      </c>
      <c r="EY1144">
        <v>0</v>
      </c>
      <c r="FQ1144">
        <v>0</v>
      </c>
      <c r="FR1144">
        <f t="shared" si="1031"/>
        <v>0</v>
      </c>
      <c r="FS1144">
        <v>0</v>
      </c>
      <c r="FT1144" t="s">
        <v>27</v>
      </c>
      <c r="FU1144" t="s">
        <v>28</v>
      </c>
      <c r="FX1144">
        <v>115.2</v>
      </c>
      <c r="FY1144">
        <v>70.55</v>
      </c>
      <c r="GA1144" t="s">
        <v>3</v>
      </c>
      <c r="GD1144">
        <v>1</v>
      </c>
      <c r="GF1144">
        <v>460241915</v>
      </c>
      <c r="GG1144">
        <v>2</v>
      </c>
      <c r="GH1144">
        <v>1</v>
      </c>
      <c r="GI1144">
        <v>-2</v>
      </c>
      <c r="GJ1144">
        <v>0</v>
      </c>
      <c r="GK1144">
        <v>0</v>
      </c>
      <c r="GL1144">
        <f t="shared" si="1032"/>
        <v>0</v>
      </c>
      <c r="GM1144">
        <f t="shared" si="1033"/>
        <v>93.61</v>
      </c>
      <c r="GN1144">
        <f t="shared" si="1034"/>
        <v>93.61</v>
      </c>
      <c r="GO1144">
        <f t="shared" si="1035"/>
        <v>0</v>
      </c>
      <c r="GP1144">
        <f t="shared" si="1036"/>
        <v>0</v>
      </c>
      <c r="GR1144">
        <v>0</v>
      </c>
      <c r="GS1144">
        <v>3</v>
      </c>
      <c r="GT1144">
        <v>0</v>
      </c>
      <c r="GU1144" t="s">
        <v>3</v>
      </c>
      <c r="GV1144">
        <f t="shared" si="1037"/>
        <v>0</v>
      </c>
      <c r="GW1144">
        <v>1</v>
      </c>
      <c r="GX1144">
        <f t="shared" si="1038"/>
        <v>0</v>
      </c>
      <c r="HA1144">
        <v>0</v>
      </c>
      <c r="HB1144">
        <v>0</v>
      </c>
      <c r="HC1144">
        <f t="shared" si="1039"/>
        <v>0</v>
      </c>
      <c r="IK1144">
        <v>0</v>
      </c>
    </row>
    <row r="1145" spans="1:255">
      <c r="A1145" s="2">
        <v>17</v>
      </c>
      <c r="B1145" s="2">
        <v>1</v>
      </c>
      <c r="C1145" s="2"/>
      <c r="D1145" s="2"/>
      <c r="E1145" s="2" t="s">
        <v>547</v>
      </c>
      <c r="F1145" s="2" t="s">
        <v>478</v>
      </c>
      <c r="G1145" s="2" t="s">
        <v>479</v>
      </c>
      <c r="H1145" s="2" t="s">
        <v>47</v>
      </c>
      <c r="I1145" s="2">
        <v>1.6</v>
      </c>
      <c r="J1145" s="2">
        <v>0</v>
      </c>
      <c r="K1145" s="2"/>
      <c r="L1145" s="2"/>
      <c r="M1145" s="2"/>
      <c r="N1145" s="2"/>
      <c r="O1145" s="2">
        <f t="shared" si="1005"/>
        <v>274</v>
      </c>
      <c r="P1145" s="2">
        <f t="shared" si="1006"/>
        <v>274</v>
      </c>
      <c r="Q1145" s="2">
        <f t="shared" si="1007"/>
        <v>0</v>
      </c>
      <c r="R1145" s="2">
        <f t="shared" si="1008"/>
        <v>0</v>
      </c>
      <c r="S1145" s="2">
        <f t="shared" si="1009"/>
        <v>0</v>
      </c>
      <c r="T1145" s="2">
        <f t="shared" si="1010"/>
        <v>0</v>
      </c>
      <c r="U1145" s="2">
        <f t="shared" si="1011"/>
        <v>0</v>
      </c>
      <c r="V1145" s="2">
        <f t="shared" si="1012"/>
        <v>0</v>
      </c>
      <c r="W1145" s="2">
        <f t="shared" si="1013"/>
        <v>0</v>
      </c>
      <c r="X1145" s="2">
        <f t="shared" si="1014"/>
        <v>0</v>
      </c>
      <c r="Y1145" s="2">
        <f t="shared" si="1015"/>
        <v>0</v>
      </c>
      <c r="Z1145" s="2"/>
      <c r="AA1145" s="2">
        <v>33304975</v>
      </c>
      <c r="AB1145" s="2">
        <f t="shared" si="1016"/>
        <v>171.25</v>
      </c>
      <c r="AC1145" s="2">
        <f t="shared" si="1017"/>
        <v>171.25</v>
      </c>
      <c r="AD1145" s="2">
        <f>ROUND((((ET1145)-(EU1145))+AE1145),2)</f>
        <v>0</v>
      </c>
      <c r="AE1145" s="2">
        <f>ROUND((EU1145),2)</f>
        <v>0</v>
      </c>
      <c r="AF1145" s="2">
        <f>ROUND((EV1145),2)</f>
        <v>0</v>
      </c>
      <c r="AG1145" s="2">
        <f t="shared" si="1018"/>
        <v>0</v>
      </c>
      <c r="AH1145" s="2">
        <f>(EW1145)</f>
        <v>0</v>
      </c>
      <c r="AI1145" s="2">
        <f>(EX1145)</f>
        <v>0</v>
      </c>
      <c r="AJ1145" s="2">
        <f t="shared" si="1019"/>
        <v>0</v>
      </c>
      <c r="AK1145" s="2">
        <v>171.25</v>
      </c>
      <c r="AL1145" s="2">
        <v>171.25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1</v>
      </c>
      <c r="AW1145" s="2">
        <v>1</v>
      </c>
      <c r="AX1145" s="2"/>
      <c r="AY1145" s="2"/>
      <c r="AZ1145" s="2">
        <v>1</v>
      </c>
      <c r="BA1145" s="2">
        <v>1</v>
      </c>
      <c r="BB1145" s="2">
        <v>1</v>
      </c>
      <c r="BC1145" s="2">
        <v>1</v>
      </c>
      <c r="BD1145" s="2" t="s">
        <v>3</v>
      </c>
      <c r="BE1145" s="2" t="s">
        <v>3</v>
      </c>
      <c r="BF1145" s="2" t="s">
        <v>3</v>
      </c>
      <c r="BG1145" s="2" t="s">
        <v>3</v>
      </c>
      <c r="BH1145" s="2">
        <v>3</v>
      </c>
      <c r="BI1145" s="2">
        <v>1</v>
      </c>
      <c r="BJ1145" s="2" t="s">
        <v>480</v>
      </c>
      <c r="BK1145" s="2"/>
      <c r="BL1145" s="2"/>
      <c r="BM1145" s="2">
        <v>500001</v>
      </c>
      <c r="BN1145" s="2">
        <v>0</v>
      </c>
      <c r="BO1145" s="2" t="s">
        <v>3</v>
      </c>
      <c r="BP1145" s="2">
        <v>0</v>
      </c>
      <c r="BQ1145" s="2">
        <v>8</v>
      </c>
      <c r="BR1145" s="2">
        <v>0</v>
      </c>
      <c r="BS1145" s="2">
        <v>1</v>
      </c>
      <c r="BT1145" s="2">
        <v>1</v>
      </c>
      <c r="BU1145" s="2">
        <v>1</v>
      </c>
      <c r="BV1145" s="2">
        <v>1</v>
      </c>
      <c r="BW1145" s="2">
        <v>1</v>
      </c>
      <c r="BX1145" s="2">
        <v>1</v>
      </c>
      <c r="BY1145" s="2" t="s">
        <v>3</v>
      </c>
      <c r="BZ1145" s="2">
        <v>0</v>
      </c>
      <c r="CA1145" s="2">
        <v>0</v>
      </c>
      <c r="CB1145" s="2"/>
      <c r="CC1145" s="2"/>
      <c r="CD1145" s="2"/>
      <c r="CE1145" s="2">
        <v>0</v>
      </c>
      <c r="CF1145" s="2">
        <v>0</v>
      </c>
      <c r="CG1145" s="2">
        <v>0</v>
      </c>
      <c r="CH1145" s="2"/>
      <c r="CI1145" s="2"/>
      <c r="CJ1145" s="2"/>
      <c r="CK1145" s="2"/>
      <c r="CL1145" s="2"/>
      <c r="CM1145" s="2">
        <v>0</v>
      </c>
      <c r="CN1145" s="2" t="s">
        <v>3</v>
      </c>
      <c r="CO1145" s="2">
        <v>0</v>
      </c>
      <c r="CP1145" s="2">
        <f t="shared" si="1020"/>
        <v>274</v>
      </c>
      <c r="CQ1145" s="2">
        <f t="shared" si="1021"/>
        <v>171.25</v>
      </c>
      <c r="CR1145" s="2">
        <f t="shared" si="1022"/>
        <v>0</v>
      </c>
      <c r="CS1145" s="2">
        <f t="shared" si="1023"/>
        <v>0</v>
      </c>
      <c r="CT1145" s="2">
        <f t="shared" si="1024"/>
        <v>0</v>
      </c>
      <c r="CU1145" s="2">
        <f t="shared" si="1025"/>
        <v>0</v>
      </c>
      <c r="CV1145" s="2">
        <f t="shared" si="1026"/>
        <v>0</v>
      </c>
      <c r="CW1145" s="2">
        <f t="shared" si="1027"/>
        <v>0</v>
      </c>
      <c r="CX1145" s="2">
        <f t="shared" si="1028"/>
        <v>0</v>
      </c>
      <c r="CY1145" s="2">
        <f t="shared" si="1029"/>
        <v>0</v>
      </c>
      <c r="CZ1145" s="2">
        <f t="shared" si="1030"/>
        <v>0</v>
      </c>
      <c r="DA1145" s="2"/>
      <c r="DB1145" s="2"/>
      <c r="DC1145" s="2" t="s">
        <v>3</v>
      </c>
      <c r="DD1145" s="2" t="s">
        <v>3</v>
      </c>
      <c r="DE1145" s="2" t="s">
        <v>3</v>
      </c>
      <c r="DF1145" s="2" t="s">
        <v>3</v>
      </c>
      <c r="DG1145" s="2" t="s">
        <v>3</v>
      </c>
      <c r="DH1145" s="2" t="s">
        <v>3</v>
      </c>
      <c r="DI1145" s="2" t="s">
        <v>3</v>
      </c>
      <c r="DJ1145" s="2" t="s">
        <v>3</v>
      </c>
      <c r="DK1145" s="2" t="s">
        <v>3</v>
      </c>
      <c r="DL1145" s="2" t="s">
        <v>3</v>
      </c>
      <c r="DM1145" s="2" t="s">
        <v>3</v>
      </c>
      <c r="DN1145" s="2">
        <v>0</v>
      </c>
      <c r="DO1145" s="2">
        <v>0</v>
      </c>
      <c r="DP1145" s="2">
        <v>1</v>
      </c>
      <c r="DQ1145" s="2">
        <v>1</v>
      </c>
      <c r="DR1145" s="2"/>
      <c r="DS1145" s="2"/>
      <c r="DT1145" s="2"/>
      <c r="DU1145" s="2">
        <v>1005</v>
      </c>
      <c r="DV1145" s="2" t="s">
        <v>47</v>
      </c>
      <c r="DW1145" s="2" t="s">
        <v>47</v>
      </c>
      <c r="DX1145" s="2">
        <v>1</v>
      </c>
      <c r="DY1145" s="2"/>
      <c r="DZ1145" s="2"/>
      <c r="EA1145" s="2"/>
      <c r="EB1145" s="2"/>
      <c r="EC1145" s="2"/>
      <c r="ED1145" s="2"/>
      <c r="EE1145" s="2">
        <v>31102119</v>
      </c>
      <c r="EF1145" s="2">
        <v>8</v>
      </c>
      <c r="EG1145" s="2" t="s">
        <v>34</v>
      </c>
      <c r="EH1145" s="2">
        <v>0</v>
      </c>
      <c r="EI1145" s="2" t="s">
        <v>3</v>
      </c>
      <c r="EJ1145" s="2">
        <v>1</v>
      </c>
      <c r="EK1145" s="2">
        <v>500001</v>
      </c>
      <c r="EL1145" s="2" t="s">
        <v>35</v>
      </c>
      <c r="EM1145" s="2" t="s">
        <v>36</v>
      </c>
      <c r="EN1145" s="2"/>
      <c r="EO1145" s="2" t="s">
        <v>3</v>
      </c>
      <c r="EP1145" s="2"/>
      <c r="EQ1145" s="2">
        <v>0</v>
      </c>
      <c r="ER1145" s="2">
        <v>171.25</v>
      </c>
      <c r="ES1145" s="2">
        <v>171.25</v>
      </c>
      <c r="ET1145" s="2">
        <v>0</v>
      </c>
      <c r="EU1145" s="2">
        <v>0</v>
      </c>
      <c r="EV1145" s="2">
        <v>0</v>
      </c>
      <c r="EW1145" s="2">
        <v>0</v>
      </c>
      <c r="EX1145" s="2">
        <v>0</v>
      </c>
      <c r="EY1145" s="2">
        <v>0</v>
      </c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>
        <v>0</v>
      </c>
      <c r="FR1145" s="2">
        <f t="shared" si="1031"/>
        <v>0</v>
      </c>
      <c r="FS1145" s="2">
        <v>0</v>
      </c>
      <c r="FT1145" s="2"/>
      <c r="FU1145" s="2"/>
      <c r="FV1145" s="2"/>
      <c r="FW1145" s="2"/>
      <c r="FX1145" s="2">
        <v>0</v>
      </c>
      <c r="FY1145" s="2">
        <v>0</v>
      </c>
      <c r="FZ1145" s="2"/>
      <c r="GA1145" s="2" t="s">
        <v>3</v>
      </c>
      <c r="GB1145" s="2"/>
      <c r="GC1145" s="2"/>
      <c r="GD1145" s="2">
        <v>1</v>
      </c>
      <c r="GE1145" s="2"/>
      <c r="GF1145" s="2">
        <v>1920270359</v>
      </c>
      <c r="GG1145" s="2">
        <v>2</v>
      </c>
      <c r="GH1145" s="2">
        <v>1</v>
      </c>
      <c r="GI1145" s="2">
        <v>-2</v>
      </c>
      <c r="GJ1145" s="2">
        <v>0</v>
      </c>
      <c r="GK1145" s="2">
        <v>0</v>
      </c>
      <c r="GL1145" s="2">
        <f t="shared" si="1032"/>
        <v>0</v>
      </c>
      <c r="GM1145" s="2">
        <f t="shared" si="1033"/>
        <v>274</v>
      </c>
      <c r="GN1145" s="2">
        <f t="shared" si="1034"/>
        <v>274</v>
      </c>
      <c r="GO1145" s="2">
        <f t="shared" si="1035"/>
        <v>0</v>
      </c>
      <c r="GP1145" s="2">
        <f t="shared" si="1036"/>
        <v>0</v>
      </c>
      <c r="GQ1145" s="2"/>
      <c r="GR1145" s="2">
        <v>0</v>
      </c>
      <c r="GS1145" s="2">
        <v>3</v>
      </c>
      <c r="GT1145" s="2">
        <v>0</v>
      </c>
      <c r="GU1145" s="2" t="s">
        <v>3</v>
      </c>
      <c r="GV1145" s="2">
        <f t="shared" si="1037"/>
        <v>0</v>
      </c>
      <c r="GW1145" s="2">
        <v>1</v>
      </c>
      <c r="GX1145" s="2">
        <f t="shared" si="1038"/>
        <v>0</v>
      </c>
      <c r="GY1145" s="2"/>
      <c r="GZ1145" s="2"/>
      <c r="HA1145" s="2">
        <v>0</v>
      </c>
      <c r="HB1145" s="2">
        <v>0</v>
      </c>
      <c r="HC1145" s="2">
        <f t="shared" si="1039"/>
        <v>0</v>
      </c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>
        <v>0</v>
      </c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</row>
    <row r="1146" spans="1:255">
      <c r="A1146">
        <v>17</v>
      </c>
      <c r="B1146">
        <v>1</v>
      </c>
      <c r="E1146" t="s">
        <v>547</v>
      </c>
      <c r="F1146" t="s">
        <v>478</v>
      </c>
      <c r="G1146" t="s">
        <v>479</v>
      </c>
      <c r="H1146" t="s">
        <v>47</v>
      </c>
      <c r="I1146">
        <v>1.6</v>
      </c>
      <c r="J1146">
        <v>0</v>
      </c>
      <c r="O1146">
        <f t="shared" si="1005"/>
        <v>274</v>
      </c>
      <c r="P1146">
        <f t="shared" si="1006"/>
        <v>274</v>
      </c>
      <c r="Q1146">
        <f t="shared" si="1007"/>
        <v>0</v>
      </c>
      <c r="R1146">
        <f t="shared" si="1008"/>
        <v>0</v>
      </c>
      <c r="S1146">
        <f t="shared" si="1009"/>
        <v>0</v>
      </c>
      <c r="T1146">
        <f t="shared" si="1010"/>
        <v>0</v>
      </c>
      <c r="U1146">
        <f t="shared" si="1011"/>
        <v>0</v>
      </c>
      <c r="V1146">
        <f t="shared" si="1012"/>
        <v>0</v>
      </c>
      <c r="W1146">
        <f t="shared" si="1013"/>
        <v>0</v>
      </c>
      <c r="X1146">
        <f t="shared" si="1014"/>
        <v>0</v>
      </c>
      <c r="Y1146">
        <f t="shared" si="1015"/>
        <v>0</v>
      </c>
      <c r="AA1146">
        <v>33304960</v>
      </c>
      <c r="AB1146">
        <f t="shared" si="1016"/>
        <v>171.25</v>
      </c>
      <c r="AC1146">
        <f t="shared" si="1017"/>
        <v>171.25</v>
      </c>
      <c r="AD1146">
        <f>ROUND((((ET1146)-(EU1146))+AE1146),2)</f>
        <v>0</v>
      </c>
      <c r="AE1146">
        <f>ROUND((EU1146),2)</f>
        <v>0</v>
      </c>
      <c r="AF1146">
        <f>ROUND((EV1146),2)</f>
        <v>0</v>
      </c>
      <c r="AG1146">
        <f t="shared" si="1018"/>
        <v>0</v>
      </c>
      <c r="AH1146">
        <f>(EW1146)</f>
        <v>0</v>
      </c>
      <c r="AI1146">
        <f>(EX1146)</f>
        <v>0</v>
      </c>
      <c r="AJ1146">
        <f t="shared" si="1019"/>
        <v>0</v>
      </c>
      <c r="AK1146">
        <v>171.25</v>
      </c>
      <c r="AL1146">
        <v>171.25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1</v>
      </c>
      <c r="AW1146">
        <v>1</v>
      </c>
      <c r="AZ1146">
        <v>1</v>
      </c>
      <c r="BA1146">
        <v>1</v>
      </c>
      <c r="BB1146">
        <v>1</v>
      </c>
      <c r="BC1146">
        <v>1</v>
      </c>
      <c r="BD1146" t="s">
        <v>3</v>
      </c>
      <c r="BE1146" t="s">
        <v>3</v>
      </c>
      <c r="BF1146" t="s">
        <v>3</v>
      </c>
      <c r="BG1146" t="s">
        <v>3</v>
      </c>
      <c r="BH1146">
        <v>3</v>
      </c>
      <c r="BI1146">
        <v>1</v>
      </c>
      <c r="BJ1146" t="s">
        <v>480</v>
      </c>
      <c r="BM1146">
        <v>500001</v>
      </c>
      <c r="BN1146">
        <v>0</v>
      </c>
      <c r="BO1146" t="s">
        <v>3</v>
      </c>
      <c r="BP1146">
        <v>0</v>
      </c>
      <c r="BQ1146">
        <v>8</v>
      </c>
      <c r="BR1146">
        <v>0</v>
      </c>
      <c r="BS1146">
        <v>1</v>
      </c>
      <c r="BT1146">
        <v>1</v>
      </c>
      <c r="BU1146">
        <v>1</v>
      </c>
      <c r="BV1146">
        <v>1</v>
      </c>
      <c r="BW1146">
        <v>1</v>
      </c>
      <c r="BX1146">
        <v>1</v>
      </c>
      <c r="BY1146" t="s">
        <v>3</v>
      </c>
      <c r="BZ1146">
        <v>0</v>
      </c>
      <c r="CA1146">
        <v>0</v>
      </c>
      <c r="CE1146">
        <v>0</v>
      </c>
      <c r="CF1146">
        <v>0</v>
      </c>
      <c r="CG1146">
        <v>0</v>
      </c>
      <c r="CM1146">
        <v>0</v>
      </c>
      <c r="CN1146" t="s">
        <v>3</v>
      </c>
      <c r="CO1146">
        <v>0</v>
      </c>
      <c r="CP1146">
        <f t="shared" si="1020"/>
        <v>274</v>
      </c>
      <c r="CQ1146">
        <f t="shared" si="1021"/>
        <v>171.25</v>
      </c>
      <c r="CR1146">
        <f t="shared" si="1022"/>
        <v>0</v>
      </c>
      <c r="CS1146">
        <f t="shared" si="1023"/>
        <v>0</v>
      </c>
      <c r="CT1146">
        <f t="shared" si="1024"/>
        <v>0</v>
      </c>
      <c r="CU1146">
        <f t="shared" si="1025"/>
        <v>0</v>
      </c>
      <c r="CV1146">
        <f t="shared" si="1026"/>
        <v>0</v>
      </c>
      <c r="CW1146">
        <f t="shared" si="1027"/>
        <v>0</v>
      </c>
      <c r="CX1146">
        <f t="shared" si="1028"/>
        <v>0</v>
      </c>
      <c r="CY1146">
        <f t="shared" si="1029"/>
        <v>0</v>
      </c>
      <c r="CZ1146">
        <f t="shared" si="1030"/>
        <v>0</v>
      </c>
      <c r="DC1146" t="s">
        <v>3</v>
      </c>
      <c r="DD1146" t="s">
        <v>3</v>
      </c>
      <c r="DE1146" t="s">
        <v>3</v>
      </c>
      <c r="DF1146" t="s">
        <v>3</v>
      </c>
      <c r="DG1146" t="s">
        <v>3</v>
      </c>
      <c r="DH1146" t="s">
        <v>3</v>
      </c>
      <c r="DI1146" t="s">
        <v>3</v>
      </c>
      <c r="DJ1146" t="s">
        <v>3</v>
      </c>
      <c r="DK1146" t="s">
        <v>3</v>
      </c>
      <c r="DL1146" t="s">
        <v>3</v>
      </c>
      <c r="DM1146" t="s">
        <v>3</v>
      </c>
      <c r="DN1146">
        <v>0</v>
      </c>
      <c r="DO1146">
        <v>0</v>
      </c>
      <c r="DP1146">
        <v>1</v>
      </c>
      <c r="DQ1146">
        <v>1</v>
      </c>
      <c r="DU1146">
        <v>1005</v>
      </c>
      <c r="DV1146" t="s">
        <v>47</v>
      </c>
      <c r="DW1146" t="s">
        <v>47</v>
      </c>
      <c r="DX1146">
        <v>1</v>
      </c>
      <c r="EE1146">
        <v>31102119</v>
      </c>
      <c r="EF1146">
        <v>8</v>
      </c>
      <c r="EG1146" t="s">
        <v>34</v>
      </c>
      <c r="EH1146">
        <v>0</v>
      </c>
      <c r="EI1146" t="s">
        <v>3</v>
      </c>
      <c r="EJ1146">
        <v>1</v>
      </c>
      <c r="EK1146">
        <v>500001</v>
      </c>
      <c r="EL1146" t="s">
        <v>35</v>
      </c>
      <c r="EM1146" t="s">
        <v>36</v>
      </c>
      <c r="EO1146" t="s">
        <v>3</v>
      </c>
      <c r="EQ1146">
        <v>0</v>
      </c>
      <c r="ER1146">
        <v>171.25</v>
      </c>
      <c r="ES1146">
        <v>171.25</v>
      </c>
      <c r="ET1146">
        <v>0</v>
      </c>
      <c r="EU1146">
        <v>0</v>
      </c>
      <c r="EV1146">
        <v>0</v>
      </c>
      <c r="EW1146">
        <v>0</v>
      </c>
      <c r="EX1146">
        <v>0</v>
      </c>
      <c r="EY1146">
        <v>0</v>
      </c>
      <c r="FQ1146">
        <v>0</v>
      </c>
      <c r="FR1146">
        <f t="shared" si="1031"/>
        <v>0</v>
      </c>
      <c r="FS1146">
        <v>0</v>
      </c>
      <c r="FX1146">
        <v>0</v>
      </c>
      <c r="FY1146">
        <v>0</v>
      </c>
      <c r="GA1146" t="s">
        <v>3</v>
      </c>
      <c r="GD1146">
        <v>1</v>
      </c>
      <c r="GF1146">
        <v>1920270359</v>
      </c>
      <c r="GG1146">
        <v>2</v>
      </c>
      <c r="GH1146">
        <v>1</v>
      </c>
      <c r="GI1146">
        <v>-2</v>
      </c>
      <c r="GJ1146">
        <v>0</v>
      </c>
      <c r="GK1146">
        <v>0</v>
      </c>
      <c r="GL1146">
        <f t="shared" si="1032"/>
        <v>0</v>
      </c>
      <c r="GM1146">
        <f t="shared" si="1033"/>
        <v>274</v>
      </c>
      <c r="GN1146">
        <f t="shared" si="1034"/>
        <v>274</v>
      </c>
      <c r="GO1146">
        <f t="shared" si="1035"/>
        <v>0</v>
      </c>
      <c r="GP1146">
        <f t="shared" si="1036"/>
        <v>0</v>
      </c>
      <c r="GR1146">
        <v>0</v>
      </c>
      <c r="GS1146">
        <v>3</v>
      </c>
      <c r="GT1146">
        <v>0</v>
      </c>
      <c r="GU1146" t="s">
        <v>3</v>
      </c>
      <c r="GV1146">
        <f t="shared" si="1037"/>
        <v>0</v>
      </c>
      <c r="GW1146">
        <v>1</v>
      </c>
      <c r="GX1146">
        <f t="shared" si="1038"/>
        <v>0</v>
      </c>
      <c r="HA1146">
        <v>0</v>
      </c>
      <c r="HB1146">
        <v>0</v>
      </c>
      <c r="HC1146">
        <f t="shared" si="1039"/>
        <v>0</v>
      </c>
      <c r="IK1146">
        <v>0</v>
      </c>
    </row>
    <row r="1147" spans="1:255">
      <c r="A1147" s="2">
        <v>17</v>
      </c>
      <c r="B1147" s="2">
        <v>1</v>
      </c>
      <c r="C1147" s="2">
        <f>ROW(SmtRes!A1183)</f>
        <v>1183</v>
      </c>
      <c r="D1147" s="2">
        <f>ROW(EtalonRes!A1434)</f>
        <v>1434</v>
      </c>
      <c r="E1147" s="2" t="s">
        <v>548</v>
      </c>
      <c r="F1147" s="2" t="s">
        <v>450</v>
      </c>
      <c r="G1147" s="2" t="s">
        <v>549</v>
      </c>
      <c r="H1147" s="2" t="s">
        <v>433</v>
      </c>
      <c r="I1147" s="2">
        <f>ROUND((3.14*0.315*1)/100,9)</f>
        <v>9.8910000000000005E-3</v>
      </c>
      <c r="J1147" s="2">
        <v>0</v>
      </c>
      <c r="K1147" s="2"/>
      <c r="L1147" s="2"/>
      <c r="M1147" s="2"/>
      <c r="N1147" s="2"/>
      <c r="O1147" s="2">
        <f t="shared" si="1005"/>
        <v>16.86</v>
      </c>
      <c r="P1147" s="2">
        <f t="shared" si="1006"/>
        <v>5.71</v>
      </c>
      <c r="Q1147" s="2">
        <f t="shared" si="1007"/>
        <v>1.5</v>
      </c>
      <c r="R1147" s="2">
        <f t="shared" si="1008"/>
        <v>0.13</v>
      </c>
      <c r="S1147" s="2">
        <f t="shared" si="1009"/>
        <v>9.65</v>
      </c>
      <c r="T1147" s="2">
        <f t="shared" si="1010"/>
        <v>0</v>
      </c>
      <c r="U1147" s="2">
        <f t="shared" si="1011"/>
        <v>1.1039780304</v>
      </c>
      <c r="V1147" s="2">
        <f t="shared" si="1012"/>
        <v>1.0237184999999999E-2</v>
      </c>
      <c r="W1147" s="2">
        <f t="shared" si="1013"/>
        <v>0</v>
      </c>
      <c r="X1147" s="2">
        <f t="shared" si="1014"/>
        <v>11.25</v>
      </c>
      <c r="Y1147" s="2">
        <f t="shared" si="1015"/>
        <v>6.94</v>
      </c>
      <c r="Z1147" s="2"/>
      <c r="AA1147" s="2">
        <v>33304975</v>
      </c>
      <c r="AB1147" s="2">
        <f t="shared" si="1016"/>
        <v>1705.18</v>
      </c>
      <c r="AC1147" s="2">
        <f t="shared" si="1017"/>
        <v>577.76</v>
      </c>
      <c r="AD1147" s="2">
        <f>ROUND((((((ET1147*1.2)*1.25))-(((EU1147*1.2)*1.25)))+AE1147),2)</f>
        <v>151.91</v>
      </c>
      <c r="AE1147" s="2">
        <f>ROUND((((EU1147*1.2)*1.25)),2)</f>
        <v>12.81</v>
      </c>
      <c r="AF1147" s="2">
        <f>ROUND((((EV1147*1.2)*1.15)),2)</f>
        <v>975.51</v>
      </c>
      <c r="AG1147" s="2">
        <f t="shared" si="1018"/>
        <v>0</v>
      </c>
      <c r="AH1147" s="2">
        <f>(((EW1147*1.2)*1.15))</f>
        <v>111.61439999999999</v>
      </c>
      <c r="AI1147" s="2">
        <f>(((EX1147*1.2)*1.25))</f>
        <v>1.0349999999999999</v>
      </c>
      <c r="AJ1147" s="2">
        <f t="shared" si="1019"/>
        <v>0</v>
      </c>
      <c r="AK1147" s="2">
        <v>1385.92</v>
      </c>
      <c r="AL1147" s="2">
        <v>577.76</v>
      </c>
      <c r="AM1147" s="2">
        <v>101.27</v>
      </c>
      <c r="AN1147" s="2">
        <v>8.5399999999999991</v>
      </c>
      <c r="AO1147" s="2">
        <v>706.89</v>
      </c>
      <c r="AP1147" s="2">
        <v>0</v>
      </c>
      <c r="AQ1147" s="2">
        <v>80.88</v>
      </c>
      <c r="AR1147" s="2">
        <v>0.69</v>
      </c>
      <c r="AS1147" s="2">
        <v>0</v>
      </c>
      <c r="AT1147" s="2">
        <v>115</v>
      </c>
      <c r="AU1147" s="2">
        <v>71</v>
      </c>
      <c r="AV1147" s="2">
        <v>1</v>
      </c>
      <c r="AW1147" s="2">
        <v>1</v>
      </c>
      <c r="AX1147" s="2"/>
      <c r="AY1147" s="2"/>
      <c r="AZ1147" s="2">
        <v>1</v>
      </c>
      <c r="BA1147" s="2">
        <v>1</v>
      </c>
      <c r="BB1147" s="2">
        <v>1</v>
      </c>
      <c r="BC1147" s="2">
        <v>1</v>
      </c>
      <c r="BD1147" s="2" t="s">
        <v>3</v>
      </c>
      <c r="BE1147" s="2" t="s">
        <v>3</v>
      </c>
      <c r="BF1147" s="2" t="s">
        <v>3</v>
      </c>
      <c r="BG1147" s="2" t="s">
        <v>3</v>
      </c>
      <c r="BH1147" s="2">
        <v>0</v>
      </c>
      <c r="BI1147" s="2">
        <v>1</v>
      </c>
      <c r="BJ1147" s="2" t="s">
        <v>452</v>
      </c>
      <c r="BK1147" s="2"/>
      <c r="BL1147" s="2"/>
      <c r="BM1147" s="2">
        <v>20001</v>
      </c>
      <c r="BN1147" s="2">
        <v>0</v>
      </c>
      <c r="BO1147" s="2" t="s">
        <v>3</v>
      </c>
      <c r="BP1147" s="2">
        <v>0</v>
      </c>
      <c r="BQ1147" s="2">
        <v>2</v>
      </c>
      <c r="BR1147" s="2">
        <v>0</v>
      </c>
      <c r="BS1147" s="2">
        <v>1</v>
      </c>
      <c r="BT1147" s="2">
        <v>1</v>
      </c>
      <c r="BU1147" s="2">
        <v>1</v>
      </c>
      <c r="BV1147" s="2">
        <v>1</v>
      </c>
      <c r="BW1147" s="2">
        <v>1</v>
      </c>
      <c r="BX1147" s="2">
        <v>1</v>
      </c>
      <c r="BY1147" s="2" t="s">
        <v>3</v>
      </c>
      <c r="BZ1147" s="2">
        <v>128</v>
      </c>
      <c r="CA1147" s="2">
        <v>83</v>
      </c>
      <c r="CB1147" s="2"/>
      <c r="CC1147" s="2"/>
      <c r="CD1147" s="2"/>
      <c r="CE1147" s="2">
        <v>0</v>
      </c>
      <c r="CF1147" s="2">
        <v>0</v>
      </c>
      <c r="CG1147" s="2">
        <v>0</v>
      </c>
      <c r="CH1147" s="2"/>
      <c r="CI1147" s="2"/>
      <c r="CJ1147" s="2"/>
      <c r="CK1147" s="2"/>
      <c r="CL1147" s="2"/>
      <c r="CM1147" s="2">
        <v>0</v>
      </c>
      <c r="CN1147" s="2" t="s">
        <v>954</v>
      </c>
      <c r="CO1147" s="2">
        <v>0</v>
      </c>
      <c r="CP1147" s="2">
        <f t="shared" si="1020"/>
        <v>16.86</v>
      </c>
      <c r="CQ1147" s="2">
        <f t="shared" si="1021"/>
        <v>577.76</v>
      </c>
      <c r="CR1147" s="2">
        <f t="shared" si="1022"/>
        <v>151.91</v>
      </c>
      <c r="CS1147" s="2">
        <f t="shared" si="1023"/>
        <v>12.81</v>
      </c>
      <c r="CT1147" s="2">
        <f t="shared" si="1024"/>
        <v>975.51</v>
      </c>
      <c r="CU1147" s="2">
        <f t="shared" si="1025"/>
        <v>0</v>
      </c>
      <c r="CV1147" s="2">
        <f t="shared" si="1026"/>
        <v>111.61439999999999</v>
      </c>
      <c r="CW1147" s="2">
        <f t="shared" si="1027"/>
        <v>1.0349999999999999</v>
      </c>
      <c r="CX1147" s="2">
        <f t="shared" si="1028"/>
        <v>0</v>
      </c>
      <c r="CY1147" s="2">
        <f t="shared" si="1029"/>
        <v>11.247</v>
      </c>
      <c r="CZ1147" s="2">
        <f t="shared" si="1030"/>
        <v>6.9438000000000013</v>
      </c>
      <c r="DA1147" s="2"/>
      <c r="DB1147" s="2"/>
      <c r="DC1147" s="2" t="s">
        <v>3</v>
      </c>
      <c r="DD1147" s="2" t="s">
        <v>3</v>
      </c>
      <c r="DE1147" s="2" t="s">
        <v>21</v>
      </c>
      <c r="DF1147" s="2" t="s">
        <v>21</v>
      </c>
      <c r="DG1147" s="2" t="s">
        <v>22</v>
      </c>
      <c r="DH1147" s="2" t="s">
        <v>3</v>
      </c>
      <c r="DI1147" s="2" t="s">
        <v>22</v>
      </c>
      <c r="DJ1147" s="2" t="s">
        <v>21</v>
      </c>
      <c r="DK1147" s="2" t="s">
        <v>3</v>
      </c>
      <c r="DL1147" s="2" t="s">
        <v>3</v>
      </c>
      <c r="DM1147" s="2" t="s">
        <v>3</v>
      </c>
      <c r="DN1147" s="2">
        <v>0</v>
      </c>
      <c r="DO1147" s="2">
        <v>0</v>
      </c>
      <c r="DP1147" s="2">
        <v>1</v>
      </c>
      <c r="DQ1147" s="2">
        <v>1</v>
      </c>
      <c r="DR1147" s="2"/>
      <c r="DS1147" s="2"/>
      <c r="DT1147" s="2"/>
      <c r="DU1147" s="2">
        <v>1005</v>
      </c>
      <c r="DV1147" s="2" t="s">
        <v>433</v>
      </c>
      <c r="DW1147" s="2" t="s">
        <v>433</v>
      </c>
      <c r="DX1147" s="2">
        <v>100</v>
      </c>
      <c r="DY1147" s="2"/>
      <c r="DZ1147" s="2"/>
      <c r="EA1147" s="2"/>
      <c r="EB1147" s="2"/>
      <c r="EC1147" s="2"/>
      <c r="ED1147" s="2"/>
      <c r="EE1147" s="2">
        <v>31102217</v>
      </c>
      <c r="EF1147" s="2">
        <v>2</v>
      </c>
      <c r="EG1147" s="2" t="s">
        <v>23</v>
      </c>
      <c r="EH1147" s="2">
        <v>0</v>
      </c>
      <c r="EI1147" s="2" t="s">
        <v>3</v>
      </c>
      <c r="EJ1147" s="2">
        <v>1</v>
      </c>
      <c r="EK1147" s="2">
        <v>20001</v>
      </c>
      <c r="EL1147" s="2" t="s">
        <v>24</v>
      </c>
      <c r="EM1147" s="2" t="s">
        <v>25</v>
      </c>
      <c r="EN1147" s="2"/>
      <c r="EO1147" s="2" t="s">
        <v>26</v>
      </c>
      <c r="EP1147" s="2"/>
      <c r="EQ1147" s="2">
        <v>0</v>
      </c>
      <c r="ER1147" s="2">
        <v>1385.92</v>
      </c>
      <c r="ES1147" s="2">
        <v>577.76</v>
      </c>
      <c r="ET1147" s="2">
        <v>101.27</v>
      </c>
      <c r="EU1147" s="2">
        <v>8.5399999999999991</v>
      </c>
      <c r="EV1147" s="2">
        <v>706.89</v>
      </c>
      <c r="EW1147" s="2">
        <v>80.88</v>
      </c>
      <c r="EX1147" s="2">
        <v>0.69</v>
      </c>
      <c r="EY1147" s="2">
        <v>0</v>
      </c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>
        <v>0</v>
      </c>
      <c r="FR1147" s="2">
        <f t="shared" si="1031"/>
        <v>0</v>
      </c>
      <c r="FS1147" s="2">
        <v>0</v>
      </c>
      <c r="FT1147" s="2" t="s">
        <v>27</v>
      </c>
      <c r="FU1147" s="2" t="s">
        <v>28</v>
      </c>
      <c r="FV1147" s="2"/>
      <c r="FW1147" s="2"/>
      <c r="FX1147" s="2">
        <v>115.2</v>
      </c>
      <c r="FY1147" s="2">
        <v>70.55</v>
      </c>
      <c r="FZ1147" s="2"/>
      <c r="GA1147" s="2" t="s">
        <v>3</v>
      </c>
      <c r="GB1147" s="2"/>
      <c r="GC1147" s="2"/>
      <c r="GD1147" s="2">
        <v>1</v>
      </c>
      <c r="GE1147" s="2"/>
      <c r="GF1147" s="2">
        <v>-64521188</v>
      </c>
      <c r="GG1147" s="2">
        <v>2</v>
      </c>
      <c r="GH1147" s="2">
        <v>1</v>
      </c>
      <c r="GI1147" s="2">
        <v>-2</v>
      </c>
      <c r="GJ1147" s="2">
        <v>0</v>
      </c>
      <c r="GK1147" s="2">
        <v>0</v>
      </c>
      <c r="GL1147" s="2">
        <f t="shared" si="1032"/>
        <v>0</v>
      </c>
      <c r="GM1147" s="2">
        <f t="shared" si="1033"/>
        <v>35.049999999999997</v>
      </c>
      <c r="GN1147" s="2">
        <f t="shared" si="1034"/>
        <v>35.049999999999997</v>
      </c>
      <c r="GO1147" s="2">
        <f t="shared" si="1035"/>
        <v>0</v>
      </c>
      <c r="GP1147" s="2">
        <f t="shared" si="1036"/>
        <v>0</v>
      </c>
      <c r="GQ1147" s="2"/>
      <c r="GR1147" s="2">
        <v>0</v>
      </c>
      <c r="GS1147" s="2">
        <v>3</v>
      </c>
      <c r="GT1147" s="2">
        <v>0</v>
      </c>
      <c r="GU1147" s="2" t="s">
        <v>3</v>
      </c>
      <c r="GV1147" s="2">
        <f t="shared" si="1037"/>
        <v>0</v>
      </c>
      <c r="GW1147" s="2">
        <v>1</v>
      </c>
      <c r="GX1147" s="2">
        <f t="shared" si="1038"/>
        <v>0</v>
      </c>
      <c r="GY1147" s="2"/>
      <c r="GZ1147" s="2"/>
      <c r="HA1147" s="2">
        <v>0</v>
      </c>
      <c r="HB1147" s="2">
        <v>0</v>
      </c>
      <c r="HC1147" s="2">
        <f t="shared" si="1039"/>
        <v>0</v>
      </c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>
        <v>0</v>
      </c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</row>
    <row r="1148" spans="1:255">
      <c r="A1148">
        <v>17</v>
      </c>
      <c r="B1148">
        <v>1</v>
      </c>
      <c r="C1148">
        <f>ROW(SmtRes!A1194)</f>
        <v>1194</v>
      </c>
      <c r="D1148">
        <f>ROW(EtalonRes!A1450)</f>
        <v>1450</v>
      </c>
      <c r="E1148" t="s">
        <v>548</v>
      </c>
      <c r="F1148" t="s">
        <v>450</v>
      </c>
      <c r="G1148" t="s">
        <v>549</v>
      </c>
      <c r="H1148" t="s">
        <v>433</v>
      </c>
      <c r="I1148">
        <f>ROUND((3.14*0.315*1)/100,9)</f>
        <v>9.8910000000000005E-3</v>
      </c>
      <c r="J1148">
        <v>0</v>
      </c>
      <c r="O1148">
        <f t="shared" si="1005"/>
        <v>16.86</v>
      </c>
      <c r="P1148">
        <f t="shared" si="1006"/>
        <v>5.71</v>
      </c>
      <c r="Q1148">
        <f t="shared" si="1007"/>
        <v>1.5</v>
      </c>
      <c r="R1148">
        <f t="shared" si="1008"/>
        <v>0.13</v>
      </c>
      <c r="S1148">
        <f t="shared" si="1009"/>
        <v>9.65</v>
      </c>
      <c r="T1148">
        <f t="shared" si="1010"/>
        <v>0</v>
      </c>
      <c r="U1148">
        <f t="shared" si="1011"/>
        <v>1.1039780304</v>
      </c>
      <c r="V1148">
        <f t="shared" si="1012"/>
        <v>1.0237184999999999E-2</v>
      </c>
      <c r="W1148">
        <f t="shared" si="1013"/>
        <v>0</v>
      </c>
      <c r="X1148">
        <f t="shared" si="1014"/>
        <v>11.25</v>
      </c>
      <c r="Y1148">
        <f t="shared" si="1015"/>
        <v>6.94</v>
      </c>
      <c r="AA1148">
        <v>33304960</v>
      </c>
      <c r="AB1148">
        <f t="shared" si="1016"/>
        <v>1705.18</v>
      </c>
      <c r="AC1148">
        <f t="shared" si="1017"/>
        <v>577.76</v>
      </c>
      <c r="AD1148">
        <f>ROUND((((((ET1148*1.2)*1.25))-(((EU1148*1.2)*1.25)))+AE1148),2)</f>
        <v>151.91</v>
      </c>
      <c r="AE1148">
        <f>ROUND((((EU1148*1.2)*1.25)),2)</f>
        <v>12.81</v>
      </c>
      <c r="AF1148">
        <f>ROUND((((EV1148*1.2)*1.15)),2)</f>
        <v>975.51</v>
      </c>
      <c r="AG1148">
        <f t="shared" si="1018"/>
        <v>0</v>
      </c>
      <c r="AH1148">
        <f>(((EW1148*1.2)*1.15))</f>
        <v>111.61439999999999</v>
      </c>
      <c r="AI1148">
        <f>(((EX1148*1.2)*1.25))</f>
        <v>1.0349999999999999</v>
      </c>
      <c r="AJ1148">
        <f t="shared" si="1019"/>
        <v>0</v>
      </c>
      <c r="AK1148">
        <v>1385.92</v>
      </c>
      <c r="AL1148">
        <v>577.76</v>
      </c>
      <c r="AM1148">
        <v>101.27</v>
      </c>
      <c r="AN1148">
        <v>8.5399999999999991</v>
      </c>
      <c r="AO1148">
        <v>706.89</v>
      </c>
      <c r="AP1148">
        <v>0</v>
      </c>
      <c r="AQ1148">
        <v>80.88</v>
      </c>
      <c r="AR1148">
        <v>0.69</v>
      </c>
      <c r="AS1148">
        <v>0</v>
      </c>
      <c r="AT1148">
        <v>115</v>
      </c>
      <c r="AU1148">
        <v>71</v>
      </c>
      <c r="AV1148">
        <v>1</v>
      </c>
      <c r="AW1148">
        <v>1</v>
      </c>
      <c r="AZ1148">
        <v>1</v>
      </c>
      <c r="BA1148">
        <v>1</v>
      </c>
      <c r="BB1148">
        <v>1</v>
      </c>
      <c r="BC1148">
        <v>1</v>
      </c>
      <c r="BD1148" t="s">
        <v>3</v>
      </c>
      <c r="BE1148" t="s">
        <v>3</v>
      </c>
      <c r="BF1148" t="s">
        <v>3</v>
      </c>
      <c r="BG1148" t="s">
        <v>3</v>
      </c>
      <c r="BH1148">
        <v>0</v>
      </c>
      <c r="BI1148">
        <v>1</v>
      </c>
      <c r="BJ1148" t="s">
        <v>452</v>
      </c>
      <c r="BM1148">
        <v>20001</v>
      </c>
      <c r="BN1148">
        <v>0</v>
      </c>
      <c r="BO1148" t="s">
        <v>3</v>
      </c>
      <c r="BP1148">
        <v>0</v>
      </c>
      <c r="BQ1148">
        <v>2</v>
      </c>
      <c r="BR1148">
        <v>0</v>
      </c>
      <c r="BS1148">
        <v>1</v>
      </c>
      <c r="BT1148">
        <v>1</v>
      </c>
      <c r="BU1148">
        <v>1</v>
      </c>
      <c r="BV1148">
        <v>1</v>
      </c>
      <c r="BW1148">
        <v>1</v>
      </c>
      <c r="BX1148">
        <v>1</v>
      </c>
      <c r="BY1148" t="s">
        <v>3</v>
      </c>
      <c r="BZ1148">
        <v>128</v>
      </c>
      <c r="CA1148">
        <v>83</v>
      </c>
      <c r="CE1148">
        <v>0</v>
      </c>
      <c r="CF1148">
        <v>0</v>
      </c>
      <c r="CG1148">
        <v>0</v>
      </c>
      <c r="CM1148">
        <v>0</v>
      </c>
      <c r="CN1148" t="s">
        <v>954</v>
      </c>
      <c r="CO1148">
        <v>0</v>
      </c>
      <c r="CP1148">
        <f t="shared" si="1020"/>
        <v>16.86</v>
      </c>
      <c r="CQ1148">
        <f t="shared" si="1021"/>
        <v>577.76</v>
      </c>
      <c r="CR1148">
        <f t="shared" si="1022"/>
        <v>151.91</v>
      </c>
      <c r="CS1148">
        <f t="shared" si="1023"/>
        <v>12.81</v>
      </c>
      <c r="CT1148">
        <f t="shared" si="1024"/>
        <v>975.51</v>
      </c>
      <c r="CU1148">
        <f t="shared" si="1025"/>
        <v>0</v>
      </c>
      <c r="CV1148">
        <f t="shared" si="1026"/>
        <v>111.61439999999999</v>
      </c>
      <c r="CW1148">
        <f t="shared" si="1027"/>
        <v>1.0349999999999999</v>
      </c>
      <c r="CX1148">
        <f t="shared" si="1028"/>
        <v>0</v>
      </c>
      <c r="CY1148">
        <f t="shared" si="1029"/>
        <v>11.247</v>
      </c>
      <c r="CZ1148">
        <f t="shared" si="1030"/>
        <v>6.9438000000000013</v>
      </c>
      <c r="DC1148" t="s">
        <v>3</v>
      </c>
      <c r="DD1148" t="s">
        <v>3</v>
      </c>
      <c r="DE1148" t="s">
        <v>21</v>
      </c>
      <c r="DF1148" t="s">
        <v>21</v>
      </c>
      <c r="DG1148" t="s">
        <v>22</v>
      </c>
      <c r="DH1148" t="s">
        <v>3</v>
      </c>
      <c r="DI1148" t="s">
        <v>22</v>
      </c>
      <c r="DJ1148" t="s">
        <v>21</v>
      </c>
      <c r="DK1148" t="s">
        <v>3</v>
      </c>
      <c r="DL1148" t="s">
        <v>3</v>
      </c>
      <c r="DM1148" t="s">
        <v>3</v>
      </c>
      <c r="DN1148">
        <v>0</v>
      </c>
      <c r="DO1148">
        <v>0</v>
      </c>
      <c r="DP1148">
        <v>1</v>
      </c>
      <c r="DQ1148">
        <v>1</v>
      </c>
      <c r="DU1148">
        <v>1005</v>
      </c>
      <c r="DV1148" t="s">
        <v>433</v>
      </c>
      <c r="DW1148" t="s">
        <v>433</v>
      </c>
      <c r="DX1148">
        <v>100</v>
      </c>
      <c r="EE1148">
        <v>31102217</v>
      </c>
      <c r="EF1148">
        <v>2</v>
      </c>
      <c r="EG1148" t="s">
        <v>23</v>
      </c>
      <c r="EH1148">
        <v>0</v>
      </c>
      <c r="EI1148" t="s">
        <v>3</v>
      </c>
      <c r="EJ1148">
        <v>1</v>
      </c>
      <c r="EK1148">
        <v>20001</v>
      </c>
      <c r="EL1148" t="s">
        <v>24</v>
      </c>
      <c r="EM1148" t="s">
        <v>25</v>
      </c>
      <c r="EO1148" t="s">
        <v>26</v>
      </c>
      <c r="EQ1148">
        <v>0</v>
      </c>
      <c r="ER1148">
        <v>1385.92</v>
      </c>
      <c r="ES1148">
        <v>577.76</v>
      </c>
      <c r="ET1148">
        <v>101.27</v>
      </c>
      <c r="EU1148">
        <v>8.5399999999999991</v>
      </c>
      <c r="EV1148">
        <v>706.89</v>
      </c>
      <c r="EW1148">
        <v>80.88</v>
      </c>
      <c r="EX1148">
        <v>0.69</v>
      </c>
      <c r="EY1148">
        <v>0</v>
      </c>
      <c r="FQ1148">
        <v>0</v>
      </c>
      <c r="FR1148">
        <f t="shared" si="1031"/>
        <v>0</v>
      </c>
      <c r="FS1148">
        <v>0</v>
      </c>
      <c r="FT1148" t="s">
        <v>27</v>
      </c>
      <c r="FU1148" t="s">
        <v>28</v>
      </c>
      <c r="FX1148">
        <v>115.2</v>
      </c>
      <c r="FY1148">
        <v>70.55</v>
      </c>
      <c r="GA1148" t="s">
        <v>3</v>
      </c>
      <c r="GD1148">
        <v>1</v>
      </c>
      <c r="GF1148">
        <v>-64521188</v>
      </c>
      <c r="GG1148">
        <v>2</v>
      </c>
      <c r="GH1148">
        <v>1</v>
      </c>
      <c r="GI1148">
        <v>-2</v>
      </c>
      <c r="GJ1148">
        <v>0</v>
      </c>
      <c r="GK1148">
        <v>0</v>
      </c>
      <c r="GL1148">
        <f t="shared" si="1032"/>
        <v>0</v>
      </c>
      <c r="GM1148">
        <f t="shared" si="1033"/>
        <v>35.049999999999997</v>
      </c>
      <c r="GN1148">
        <f t="shared" si="1034"/>
        <v>35.049999999999997</v>
      </c>
      <c r="GO1148">
        <f t="shared" si="1035"/>
        <v>0</v>
      </c>
      <c r="GP1148">
        <f t="shared" si="1036"/>
        <v>0</v>
      </c>
      <c r="GR1148">
        <v>0</v>
      </c>
      <c r="GS1148">
        <v>3</v>
      </c>
      <c r="GT1148">
        <v>0</v>
      </c>
      <c r="GU1148" t="s">
        <v>3</v>
      </c>
      <c r="GV1148">
        <f t="shared" si="1037"/>
        <v>0</v>
      </c>
      <c r="GW1148">
        <v>1</v>
      </c>
      <c r="GX1148">
        <f t="shared" si="1038"/>
        <v>0</v>
      </c>
      <c r="HA1148">
        <v>0</v>
      </c>
      <c r="HB1148">
        <v>0</v>
      </c>
      <c r="HC1148">
        <f t="shared" si="1039"/>
        <v>0</v>
      </c>
      <c r="IK1148">
        <v>0</v>
      </c>
    </row>
    <row r="1149" spans="1:255">
      <c r="A1149" s="2">
        <v>17</v>
      </c>
      <c r="B1149" s="2">
        <v>1</v>
      </c>
      <c r="C1149" s="2"/>
      <c r="D1149" s="2"/>
      <c r="E1149" s="2" t="s">
        <v>550</v>
      </c>
      <c r="F1149" s="2" t="s">
        <v>454</v>
      </c>
      <c r="G1149" s="2" t="s">
        <v>509</v>
      </c>
      <c r="H1149" s="2" t="s">
        <v>47</v>
      </c>
      <c r="I1149" s="2">
        <v>0.98909999999999998</v>
      </c>
      <c r="J1149" s="2">
        <v>0</v>
      </c>
      <c r="K1149" s="2"/>
      <c r="L1149" s="2"/>
      <c r="M1149" s="2"/>
      <c r="N1149" s="2"/>
      <c r="O1149" s="2">
        <f t="shared" si="1005"/>
        <v>100.95</v>
      </c>
      <c r="P1149" s="2">
        <f t="shared" si="1006"/>
        <v>100.95</v>
      </c>
      <c r="Q1149" s="2">
        <f t="shared" si="1007"/>
        <v>0</v>
      </c>
      <c r="R1149" s="2">
        <f t="shared" si="1008"/>
        <v>0</v>
      </c>
      <c r="S1149" s="2">
        <f t="shared" si="1009"/>
        <v>0</v>
      </c>
      <c r="T1149" s="2">
        <f t="shared" si="1010"/>
        <v>0</v>
      </c>
      <c r="U1149" s="2">
        <f t="shared" si="1011"/>
        <v>0</v>
      </c>
      <c r="V1149" s="2">
        <f t="shared" si="1012"/>
        <v>0</v>
      </c>
      <c r="W1149" s="2">
        <f t="shared" si="1013"/>
        <v>0</v>
      </c>
      <c r="X1149" s="2">
        <f t="shared" si="1014"/>
        <v>0</v>
      </c>
      <c r="Y1149" s="2">
        <f t="shared" si="1015"/>
        <v>0</v>
      </c>
      <c r="Z1149" s="2"/>
      <c r="AA1149" s="2">
        <v>33304975</v>
      </c>
      <c r="AB1149" s="2">
        <f t="shared" si="1016"/>
        <v>102.06</v>
      </c>
      <c r="AC1149" s="2">
        <f t="shared" si="1017"/>
        <v>102.06</v>
      </c>
      <c r="AD1149" s="2">
        <f t="shared" ref="AD1149:AD1154" si="1043">ROUND((((ET1149)-(EU1149))+AE1149),2)</f>
        <v>0</v>
      </c>
      <c r="AE1149" s="2">
        <f t="shared" ref="AE1149:AF1154" si="1044">ROUND((EU1149),2)</f>
        <v>0</v>
      </c>
      <c r="AF1149" s="2">
        <f t="shared" si="1044"/>
        <v>0</v>
      </c>
      <c r="AG1149" s="2">
        <f t="shared" si="1018"/>
        <v>0</v>
      </c>
      <c r="AH1149" s="2">
        <f t="shared" ref="AH1149:AI1154" si="1045">(EW1149)</f>
        <v>0</v>
      </c>
      <c r="AI1149" s="2">
        <f t="shared" si="1045"/>
        <v>0</v>
      </c>
      <c r="AJ1149" s="2">
        <f t="shared" si="1019"/>
        <v>0</v>
      </c>
      <c r="AK1149" s="2">
        <v>102.06</v>
      </c>
      <c r="AL1149" s="2">
        <v>102.06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1</v>
      </c>
      <c r="AW1149" s="2">
        <v>1</v>
      </c>
      <c r="AX1149" s="2"/>
      <c r="AY1149" s="2"/>
      <c r="AZ1149" s="2">
        <v>1</v>
      </c>
      <c r="BA1149" s="2">
        <v>1</v>
      </c>
      <c r="BB1149" s="2">
        <v>1</v>
      </c>
      <c r="BC1149" s="2">
        <v>1</v>
      </c>
      <c r="BD1149" s="2" t="s">
        <v>3</v>
      </c>
      <c r="BE1149" s="2" t="s">
        <v>3</v>
      </c>
      <c r="BF1149" s="2" t="s">
        <v>3</v>
      </c>
      <c r="BG1149" s="2" t="s">
        <v>3</v>
      </c>
      <c r="BH1149" s="2">
        <v>3</v>
      </c>
      <c r="BI1149" s="2">
        <v>1</v>
      </c>
      <c r="BJ1149" s="2" t="s">
        <v>456</v>
      </c>
      <c r="BK1149" s="2"/>
      <c r="BL1149" s="2"/>
      <c r="BM1149" s="2">
        <v>500001</v>
      </c>
      <c r="BN1149" s="2">
        <v>0</v>
      </c>
      <c r="BO1149" s="2" t="s">
        <v>3</v>
      </c>
      <c r="BP1149" s="2">
        <v>0</v>
      </c>
      <c r="BQ1149" s="2">
        <v>8</v>
      </c>
      <c r="BR1149" s="2">
        <v>0</v>
      </c>
      <c r="BS1149" s="2">
        <v>1</v>
      </c>
      <c r="BT1149" s="2">
        <v>1</v>
      </c>
      <c r="BU1149" s="2">
        <v>1</v>
      </c>
      <c r="BV1149" s="2">
        <v>1</v>
      </c>
      <c r="BW1149" s="2">
        <v>1</v>
      </c>
      <c r="BX1149" s="2">
        <v>1</v>
      </c>
      <c r="BY1149" s="2" t="s">
        <v>3</v>
      </c>
      <c r="BZ1149" s="2">
        <v>0</v>
      </c>
      <c r="CA1149" s="2">
        <v>0</v>
      </c>
      <c r="CB1149" s="2"/>
      <c r="CC1149" s="2"/>
      <c r="CD1149" s="2"/>
      <c r="CE1149" s="2">
        <v>0</v>
      </c>
      <c r="CF1149" s="2">
        <v>0</v>
      </c>
      <c r="CG1149" s="2">
        <v>0</v>
      </c>
      <c r="CH1149" s="2"/>
      <c r="CI1149" s="2"/>
      <c r="CJ1149" s="2"/>
      <c r="CK1149" s="2"/>
      <c r="CL1149" s="2"/>
      <c r="CM1149" s="2">
        <v>0</v>
      </c>
      <c r="CN1149" s="2" t="s">
        <v>3</v>
      </c>
      <c r="CO1149" s="2">
        <v>0</v>
      </c>
      <c r="CP1149" s="2">
        <f t="shared" si="1020"/>
        <v>100.95</v>
      </c>
      <c r="CQ1149" s="2">
        <f t="shared" si="1021"/>
        <v>102.06</v>
      </c>
      <c r="CR1149" s="2">
        <f t="shared" si="1022"/>
        <v>0</v>
      </c>
      <c r="CS1149" s="2">
        <f t="shared" si="1023"/>
        <v>0</v>
      </c>
      <c r="CT1149" s="2">
        <f t="shared" si="1024"/>
        <v>0</v>
      </c>
      <c r="CU1149" s="2">
        <f t="shared" si="1025"/>
        <v>0</v>
      </c>
      <c r="CV1149" s="2">
        <f t="shared" si="1026"/>
        <v>0</v>
      </c>
      <c r="CW1149" s="2">
        <f t="shared" si="1027"/>
        <v>0</v>
      </c>
      <c r="CX1149" s="2">
        <f t="shared" si="1028"/>
        <v>0</v>
      </c>
      <c r="CY1149" s="2">
        <f t="shared" si="1029"/>
        <v>0</v>
      </c>
      <c r="CZ1149" s="2">
        <f t="shared" si="1030"/>
        <v>0</v>
      </c>
      <c r="DA1149" s="2"/>
      <c r="DB1149" s="2"/>
      <c r="DC1149" s="2" t="s">
        <v>3</v>
      </c>
      <c r="DD1149" s="2" t="s">
        <v>3</v>
      </c>
      <c r="DE1149" s="2" t="s">
        <v>3</v>
      </c>
      <c r="DF1149" s="2" t="s">
        <v>3</v>
      </c>
      <c r="DG1149" s="2" t="s">
        <v>3</v>
      </c>
      <c r="DH1149" s="2" t="s">
        <v>3</v>
      </c>
      <c r="DI1149" s="2" t="s">
        <v>3</v>
      </c>
      <c r="DJ1149" s="2" t="s">
        <v>3</v>
      </c>
      <c r="DK1149" s="2" t="s">
        <v>3</v>
      </c>
      <c r="DL1149" s="2" t="s">
        <v>3</v>
      </c>
      <c r="DM1149" s="2" t="s">
        <v>3</v>
      </c>
      <c r="DN1149" s="2">
        <v>0</v>
      </c>
      <c r="DO1149" s="2">
        <v>0</v>
      </c>
      <c r="DP1149" s="2">
        <v>1</v>
      </c>
      <c r="DQ1149" s="2">
        <v>1</v>
      </c>
      <c r="DR1149" s="2"/>
      <c r="DS1149" s="2"/>
      <c r="DT1149" s="2"/>
      <c r="DU1149" s="2">
        <v>1005</v>
      </c>
      <c r="DV1149" s="2" t="s">
        <v>47</v>
      </c>
      <c r="DW1149" s="2" t="s">
        <v>47</v>
      </c>
      <c r="DX1149" s="2">
        <v>1</v>
      </c>
      <c r="DY1149" s="2"/>
      <c r="DZ1149" s="2"/>
      <c r="EA1149" s="2"/>
      <c r="EB1149" s="2"/>
      <c r="EC1149" s="2"/>
      <c r="ED1149" s="2"/>
      <c r="EE1149" s="2">
        <v>31102119</v>
      </c>
      <c r="EF1149" s="2">
        <v>8</v>
      </c>
      <c r="EG1149" s="2" t="s">
        <v>34</v>
      </c>
      <c r="EH1149" s="2">
        <v>0</v>
      </c>
      <c r="EI1149" s="2" t="s">
        <v>3</v>
      </c>
      <c r="EJ1149" s="2">
        <v>1</v>
      </c>
      <c r="EK1149" s="2">
        <v>500001</v>
      </c>
      <c r="EL1149" s="2" t="s">
        <v>35</v>
      </c>
      <c r="EM1149" s="2" t="s">
        <v>36</v>
      </c>
      <c r="EN1149" s="2"/>
      <c r="EO1149" s="2" t="s">
        <v>3</v>
      </c>
      <c r="EP1149" s="2"/>
      <c r="EQ1149" s="2">
        <v>0</v>
      </c>
      <c r="ER1149" s="2">
        <v>102.06</v>
      </c>
      <c r="ES1149" s="2">
        <v>102.06</v>
      </c>
      <c r="ET1149" s="2">
        <v>0</v>
      </c>
      <c r="EU1149" s="2">
        <v>0</v>
      </c>
      <c r="EV1149" s="2">
        <v>0</v>
      </c>
      <c r="EW1149" s="2">
        <v>0</v>
      </c>
      <c r="EX1149" s="2">
        <v>0</v>
      </c>
      <c r="EY1149" s="2">
        <v>0</v>
      </c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>
        <v>0</v>
      </c>
      <c r="FR1149" s="2">
        <f t="shared" si="1031"/>
        <v>0</v>
      </c>
      <c r="FS1149" s="2">
        <v>0</v>
      </c>
      <c r="FT1149" s="2"/>
      <c r="FU1149" s="2"/>
      <c r="FV1149" s="2"/>
      <c r="FW1149" s="2"/>
      <c r="FX1149" s="2">
        <v>0</v>
      </c>
      <c r="FY1149" s="2">
        <v>0</v>
      </c>
      <c r="FZ1149" s="2"/>
      <c r="GA1149" s="2" t="s">
        <v>3</v>
      </c>
      <c r="GB1149" s="2"/>
      <c r="GC1149" s="2"/>
      <c r="GD1149" s="2">
        <v>1</v>
      </c>
      <c r="GE1149" s="2"/>
      <c r="GF1149" s="2">
        <v>-972005704</v>
      </c>
      <c r="GG1149" s="2">
        <v>2</v>
      </c>
      <c r="GH1149" s="2">
        <v>1</v>
      </c>
      <c r="GI1149" s="2">
        <v>-2</v>
      </c>
      <c r="GJ1149" s="2">
        <v>0</v>
      </c>
      <c r="GK1149" s="2">
        <v>0</v>
      </c>
      <c r="GL1149" s="2">
        <f t="shared" si="1032"/>
        <v>0</v>
      </c>
      <c r="GM1149" s="2">
        <f t="shared" si="1033"/>
        <v>100.95</v>
      </c>
      <c r="GN1149" s="2">
        <f t="shared" si="1034"/>
        <v>100.95</v>
      </c>
      <c r="GO1149" s="2">
        <f t="shared" si="1035"/>
        <v>0</v>
      </c>
      <c r="GP1149" s="2">
        <f t="shared" si="1036"/>
        <v>0</v>
      </c>
      <c r="GQ1149" s="2"/>
      <c r="GR1149" s="2">
        <v>0</v>
      </c>
      <c r="GS1149" s="2">
        <v>3</v>
      </c>
      <c r="GT1149" s="2">
        <v>0</v>
      </c>
      <c r="GU1149" s="2" t="s">
        <v>3</v>
      </c>
      <c r="GV1149" s="2">
        <f t="shared" si="1037"/>
        <v>0</v>
      </c>
      <c r="GW1149" s="2">
        <v>1</v>
      </c>
      <c r="GX1149" s="2">
        <f t="shared" si="1038"/>
        <v>0</v>
      </c>
      <c r="GY1149" s="2"/>
      <c r="GZ1149" s="2"/>
      <c r="HA1149" s="2">
        <v>0</v>
      </c>
      <c r="HB1149" s="2">
        <v>0</v>
      </c>
      <c r="HC1149" s="2">
        <f t="shared" si="1039"/>
        <v>0</v>
      </c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>
        <v>0</v>
      </c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</row>
    <row r="1150" spans="1:255">
      <c r="A1150">
        <v>17</v>
      </c>
      <c r="B1150">
        <v>1</v>
      </c>
      <c r="E1150" t="s">
        <v>550</v>
      </c>
      <c r="F1150" t="s">
        <v>454</v>
      </c>
      <c r="G1150" t="s">
        <v>509</v>
      </c>
      <c r="H1150" t="s">
        <v>47</v>
      </c>
      <c r="I1150">
        <v>0.98909999999999998</v>
      </c>
      <c r="J1150">
        <v>0</v>
      </c>
      <c r="O1150">
        <f t="shared" si="1005"/>
        <v>100.95</v>
      </c>
      <c r="P1150">
        <f t="shared" si="1006"/>
        <v>100.95</v>
      </c>
      <c r="Q1150">
        <f t="shared" si="1007"/>
        <v>0</v>
      </c>
      <c r="R1150">
        <f t="shared" si="1008"/>
        <v>0</v>
      </c>
      <c r="S1150">
        <f t="shared" si="1009"/>
        <v>0</v>
      </c>
      <c r="T1150">
        <f t="shared" si="1010"/>
        <v>0</v>
      </c>
      <c r="U1150">
        <f t="shared" si="1011"/>
        <v>0</v>
      </c>
      <c r="V1150">
        <f t="shared" si="1012"/>
        <v>0</v>
      </c>
      <c r="W1150">
        <f t="shared" si="1013"/>
        <v>0</v>
      </c>
      <c r="X1150">
        <f t="shared" si="1014"/>
        <v>0</v>
      </c>
      <c r="Y1150">
        <f t="shared" si="1015"/>
        <v>0</v>
      </c>
      <c r="AA1150">
        <v>33304960</v>
      </c>
      <c r="AB1150">
        <f t="shared" si="1016"/>
        <v>102.06</v>
      </c>
      <c r="AC1150">
        <f t="shared" si="1017"/>
        <v>102.06</v>
      </c>
      <c r="AD1150">
        <f t="shared" si="1043"/>
        <v>0</v>
      </c>
      <c r="AE1150">
        <f t="shared" si="1044"/>
        <v>0</v>
      </c>
      <c r="AF1150">
        <f t="shared" si="1044"/>
        <v>0</v>
      </c>
      <c r="AG1150">
        <f t="shared" si="1018"/>
        <v>0</v>
      </c>
      <c r="AH1150">
        <f t="shared" si="1045"/>
        <v>0</v>
      </c>
      <c r="AI1150">
        <f t="shared" si="1045"/>
        <v>0</v>
      </c>
      <c r="AJ1150">
        <f t="shared" si="1019"/>
        <v>0</v>
      </c>
      <c r="AK1150">
        <v>102.06</v>
      </c>
      <c r="AL1150">
        <v>102.06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1</v>
      </c>
      <c r="AW1150">
        <v>1</v>
      </c>
      <c r="AZ1150">
        <v>1</v>
      </c>
      <c r="BA1150">
        <v>1</v>
      </c>
      <c r="BB1150">
        <v>1</v>
      </c>
      <c r="BC1150">
        <v>1</v>
      </c>
      <c r="BD1150" t="s">
        <v>3</v>
      </c>
      <c r="BE1150" t="s">
        <v>3</v>
      </c>
      <c r="BF1150" t="s">
        <v>3</v>
      </c>
      <c r="BG1150" t="s">
        <v>3</v>
      </c>
      <c r="BH1150">
        <v>3</v>
      </c>
      <c r="BI1150">
        <v>1</v>
      </c>
      <c r="BJ1150" t="s">
        <v>456</v>
      </c>
      <c r="BM1150">
        <v>500001</v>
      </c>
      <c r="BN1150">
        <v>0</v>
      </c>
      <c r="BO1150" t="s">
        <v>3</v>
      </c>
      <c r="BP1150">
        <v>0</v>
      </c>
      <c r="BQ1150">
        <v>8</v>
      </c>
      <c r="BR1150">
        <v>0</v>
      </c>
      <c r="BS1150">
        <v>1</v>
      </c>
      <c r="BT1150">
        <v>1</v>
      </c>
      <c r="BU1150">
        <v>1</v>
      </c>
      <c r="BV1150">
        <v>1</v>
      </c>
      <c r="BW1150">
        <v>1</v>
      </c>
      <c r="BX1150">
        <v>1</v>
      </c>
      <c r="BY1150" t="s">
        <v>3</v>
      </c>
      <c r="BZ1150">
        <v>0</v>
      </c>
      <c r="CA1150">
        <v>0</v>
      </c>
      <c r="CE1150">
        <v>0</v>
      </c>
      <c r="CF1150">
        <v>0</v>
      </c>
      <c r="CG1150">
        <v>0</v>
      </c>
      <c r="CM1150">
        <v>0</v>
      </c>
      <c r="CN1150" t="s">
        <v>3</v>
      </c>
      <c r="CO1150">
        <v>0</v>
      </c>
      <c r="CP1150">
        <f t="shared" si="1020"/>
        <v>100.95</v>
      </c>
      <c r="CQ1150">
        <f t="shared" si="1021"/>
        <v>102.06</v>
      </c>
      <c r="CR1150">
        <f t="shared" si="1022"/>
        <v>0</v>
      </c>
      <c r="CS1150">
        <f t="shared" si="1023"/>
        <v>0</v>
      </c>
      <c r="CT1150">
        <f t="shared" si="1024"/>
        <v>0</v>
      </c>
      <c r="CU1150">
        <f t="shared" si="1025"/>
        <v>0</v>
      </c>
      <c r="CV1150">
        <f t="shared" si="1026"/>
        <v>0</v>
      </c>
      <c r="CW1150">
        <f t="shared" si="1027"/>
        <v>0</v>
      </c>
      <c r="CX1150">
        <f t="shared" si="1028"/>
        <v>0</v>
      </c>
      <c r="CY1150">
        <f t="shared" si="1029"/>
        <v>0</v>
      </c>
      <c r="CZ1150">
        <f t="shared" si="1030"/>
        <v>0</v>
      </c>
      <c r="DC1150" t="s">
        <v>3</v>
      </c>
      <c r="DD1150" t="s">
        <v>3</v>
      </c>
      <c r="DE1150" t="s">
        <v>3</v>
      </c>
      <c r="DF1150" t="s">
        <v>3</v>
      </c>
      <c r="DG1150" t="s">
        <v>3</v>
      </c>
      <c r="DH1150" t="s">
        <v>3</v>
      </c>
      <c r="DI1150" t="s">
        <v>3</v>
      </c>
      <c r="DJ1150" t="s">
        <v>3</v>
      </c>
      <c r="DK1150" t="s">
        <v>3</v>
      </c>
      <c r="DL1150" t="s">
        <v>3</v>
      </c>
      <c r="DM1150" t="s">
        <v>3</v>
      </c>
      <c r="DN1150">
        <v>0</v>
      </c>
      <c r="DO1150">
        <v>0</v>
      </c>
      <c r="DP1150">
        <v>1</v>
      </c>
      <c r="DQ1150">
        <v>1</v>
      </c>
      <c r="DU1150">
        <v>1005</v>
      </c>
      <c r="DV1150" t="s">
        <v>47</v>
      </c>
      <c r="DW1150" t="s">
        <v>47</v>
      </c>
      <c r="DX1150">
        <v>1</v>
      </c>
      <c r="EE1150">
        <v>31102119</v>
      </c>
      <c r="EF1150">
        <v>8</v>
      </c>
      <c r="EG1150" t="s">
        <v>34</v>
      </c>
      <c r="EH1150">
        <v>0</v>
      </c>
      <c r="EI1150" t="s">
        <v>3</v>
      </c>
      <c r="EJ1150">
        <v>1</v>
      </c>
      <c r="EK1150">
        <v>500001</v>
      </c>
      <c r="EL1150" t="s">
        <v>35</v>
      </c>
      <c r="EM1150" t="s">
        <v>36</v>
      </c>
      <c r="EO1150" t="s">
        <v>3</v>
      </c>
      <c r="EQ1150">
        <v>0</v>
      </c>
      <c r="ER1150">
        <v>102.06</v>
      </c>
      <c r="ES1150">
        <v>102.06</v>
      </c>
      <c r="ET1150">
        <v>0</v>
      </c>
      <c r="EU1150">
        <v>0</v>
      </c>
      <c r="EV1150">
        <v>0</v>
      </c>
      <c r="EW1150">
        <v>0</v>
      </c>
      <c r="EX1150">
        <v>0</v>
      </c>
      <c r="EY1150">
        <v>0</v>
      </c>
      <c r="FQ1150">
        <v>0</v>
      </c>
      <c r="FR1150">
        <f t="shared" si="1031"/>
        <v>0</v>
      </c>
      <c r="FS1150">
        <v>0</v>
      </c>
      <c r="FX1150">
        <v>0</v>
      </c>
      <c r="FY1150">
        <v>0</v>
      </c>
      <c r="GA1150" t="s">
        <v>3</v>
      </c>
      <c r="GD1150">
        <v>1</v>
      </c>
      <c r="GF1150">
        <v>-972005704</v>
      </c>
      <c r="GG1150">
        <v>2</v>
      </c>
      <c r="GH1150">
        <v>1</v>
      </c>
      <c r="GI1150">
        <v>-2</v>
      </c>
      <c r="GJ1150">
        <v>0</v>
      </c>
      <c r="GK1150">
        <v>0</v>
      </c>
      <c r="GL1150">
        <f t="shared" si="1032"/>
        <v>0</v>
      </c>
      <c r="GM1150">
        <f t="shared" si="1033"/>
        <v>100.95</v>
      </c>
      <c r="GN1150">
        <f t="shared" si="1034"/>
        <v>100.95</v>
      </c>
      <c r="GO1150">
        <f t="shared" si="1035"/>
        <v>0</v>
      </c>
      <c r="GP1150">
        <f t="shared" si="1036"/>
        <v>0</v>
      </c>
      <c r="GR1150">
        <v>0</v>
      </c>
      <c r="GS1150">
        <v>3</v>
      </c>
      <c r="GT1150">
        <v>0</v>
      </c>
      <c r="GU1150" t="s">
        <v>3</v>
      </c>
      <c r="GV1150">
        <f t="shared" si="1037"/>
        <v>0</v>
      </c>
      <c r="GW1150">
        <v>1</v>
      </c>
      <c r="GX1150">
        <f t="shared" si="1038"/>
        <v>0</v>
      </c>
      <c r="HA1150">
        <v>0</v>
      </c>
      <c r="HB1150">
        <v>0</v>
      </c>
      <c r="HC1150">
        <f t="shared" si="1039"/>
        <v>0</v>
      </c>
      <c r="IK1150">
        <v>0</v>
      </c>
    </row>
    <row r="1151" spans="1:255">
      <c r="A1151" s="2">
        <v>17</v>
      </c>
      <c r="B1151" s="2">
        <v>1</v>
      </c>
      <c r="C1151" s="2"/>
      <c r="D1151" s="2"/>
      <c r="E1151" s="2" t="s">
        <v>551</v>
      </c>
      <c r="F1151" s="2" t="s">
        <v>424</v>
      </c>
      <c r="G1151" s="2" t="s">
        <v>552</v>
      </c>
      <c r="H1151" s="2" t="s">
        <v>40</v>
      </c>
      <c r="I1151" s="2">
        <v>1</v>
      </c>
      <c r="J1151" s="2">
        <v>0</v>
      </c>
      <c r="K1151" s="2"/>
      <c r="L1151" s="2"/>
      <c r="M1151" s="2"/>
      <c r="N1151" s="2"/>
      <c r="O1151" s="2">
        <f t="shared" si="1005"/>
        <v>0</v>
      </c>
      <c r="P1151" s="2">
        <f t="shared" si="1006"/>
        <v>0</v>
      </c>
      <c r="Q1151" s="2">
        <f t="shared" si="1007"/>
        <v>0</v>
      </c>
      <c r="R1151" s="2">
        <f t="shared" si="1008"/>
        <v>0</v>
      </c>
      <c r="S1151" s="2">
        <f t="shared" si="1009"/>
        <v>0</v>
      </c>
      <c r="T1151" s="2">
        <f t="shared" si="1010"/>
        <v>0</v>
      </c>
      <c r="U1151" s="2">
        <f t="shared" si="1011"/>
        <v>0</v>
      </c>
      <c r="V1151" s="2">
        <f t="shared" si="1012"/>
        <v>0</v>
      </c>
      <c r="W1151" s="2">
        <f t="shared" si="1013"/>
        <v>0</v>
      </c>
      <c r="X1151" s="2">
        <f t="shared" si="1014"/>
        <v>0</v>
      </c>
      <c r="Y1151" s="2">
        <f t="shared" si="1015"/>
        <v>0</v>
      </c>
      <c r="Z1151" s="2"/>
      <c r="AA1151" s="2">
        <v>33304975</v>
      </c>
      <c r="AB1151" s="2">
        <f t="shared" si="1016"/>
        <v>0</v>
      </c>
      <c r="AC1151" s="2">
        <f t="shared" si="1017"/>
        <v>0</v>
      </c>
      <c r="AD1151" s="2">
        <f t="shared" si="1043"/>
        <v>0</v>
      </c>
      <c r="AE1151" s="2">
        <f t="shared" si="1044"/>
        <v>0</v>
      </c>
      <c r="AF1151" s="2">
        <f t="shared" si="1044"/>
        <v>0</v>
      </c>
      <c r="AG1151" s="2">
        <f t="shared" si="1018"/>
        <v>0</v>
      </c>
      <c r="AH1151" s="2">
        <f t="shared" si="1045"/>
        <v>0</v>
      </c>
      <c r="AI1151" s="2">
        <f t="shared" si="1045"/>
        <v>0</v>
      </c>
      <c r="AJ1151" s="2">
        <f t="shared" si="1019"/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1</v>
      </c>
      <c r="AW1151" s="2">
        <v>1</v>
      </c>
      <c r="AX1151" s="2"/>
      <c r="AY1151" s="2"/>
      <c r="AZ1151" s="2">
        <v>1</v>
      </c>
      <c r="BA1151" s="2">
        <v>1</v>
      </c>
      <c r="BB1151" s="2">
        <v>1</v>
      </c>
      <c r="BC1151" s="2">
        <v>1</v>
      </c>
      <c r="BD1151" s="2" t="s">
        <v>3</v>
      </c>
      <c r="BE1151" s="2" t="s">
        <v>3</v>
      </c>
      <c r="BF1151" s="2" t="s">
        <v>3</v>
      </c>
      <c r="BG1151" s="2" t="s">
        <v>3</v>
      </c>
      <c r="BH1151" s="2">
        <v>3</v>
      </c>
      <c r="BI1151" s="2">
        <v>1</v>
      </c>
      <c r="BJ1151" s="2" t="s">
        <v>3</v>
      </c>
      <c r="BK1151" s="2"/>
      <c r="BL1151" s="2"/>
      <c r="BM1151" s="2">
        <v>1100</v>
      </c>
      <c r="BN1151" s="2">
        <v>0</v>
      </c>
      <c r="BO1151" s="2" t="s">
        <v>3</v>
      </c>
      <c r="BP1151" s="2">
        <v>0</v>
      </c>
      <c r="BQ1151" s="2">
        <v>14</v>
      </c>
      <c r="BR1151" s="2">
        <v>0</v>
      </c>
      <c r="BS1151" s="2">
        <v>1</v>
      </c>
      <c r="BT1151" s="2">
        <v>1</v>
      </c>
      <c r="BU1151" s="2">
        <v>1</v>
      </c>
      <c r="BV1151" s="2">
        <v>1</v>
      </c>
      <c r="BW1151" s="2">
        <v>1</v>
      </c>
      <c r="BX1151" s="2">
        <v>1</v>
      </c>
      <c r="BY1151" s="2" t="s">
        <v>3</v>
      </c>
      <c r="BZ1151" s="2">
        <v>0</v>
      </c>
      <c r="CA1151" s="2">
        <v>0</v>
      </c>
      <c r="CB1151" s="2"/>
      <c r="CC1151" s="2"/>
      <c r="CD1151" s="2"/>
      <c r="CE1151" s="2">
        <v>0</v>
      </c>
      <c r="CF1151" s="2">
        <v>0</v>
      </c>
      <c r="CG1151" s="2">
        <v>0</v>
      </c>
      <c r="CH1151" s="2"/>
      <c r="CI1151" s="2"/>
      <c r="CJ1151" s="2"/>
      <c r="CK1151" s="2"/>
      <c r="CL1151" s="2"/>
      <c r="CM1151" s="2">
        <v>0</v>
      </c>
      <c r="CN1151" s="2" t="s">
        <v>3</v>
      </c>
      <c r="CO1151" s="2">
        <v>0</v>
      </c>
      <c r="CP1151" s="2">
        <f t="shared" si="1020"/>
        <v>0</v>
      </c>
      <c r="CQ1151" s="2">
        <f t="shared" si="1021"/>
        <v>0</v>
      </c>
      <c r="CR1151" s="2">
        <f t="shared" si="1022"/>
        <v>0</v>
      </c>
      <c r="CS1151" s="2">
        <f t="shared" si="1023"/>
        <v>0</v>
      </c>
      <c r="CT1151" s="2">
        <f t="shared" si="1024"/>
        <v>0</v>
      </c>
      <c r="CU1151" s="2">
        <f t="shared" si="1025"/>
        <v>0</v>
      </c>
      <c r="CV1151" s="2">
        <f t="shared" si="1026"/>
        <v>0</v>
      </c>
      <c r="CW1151" s="2">
        <f t="shared" si="1027"/>
        <v>0</v>
      </c>
      <c r="CX1151" s="2">
        <f t="shared" si="1028"/>
        <v>0</v>
      </c>
      <c r="CY1151" s="2">
        <f t="shared" si="1029"/>
        <v>0</v>
      </c>
      <c r="CZ1151" s="2">
        <f t="shared" si="1030"/>
        <v>0</v>
      </c>
      <c r="DA1151" s="2"/>
      <c r="DB1151" s="2"/>
      <c r="DC1151" s="2" t="s">
        <v>3</v>
      </c>
      <c r="DD1151" s="2" t="s">
        <v>3</v>
      </c>
      <c r="DE1151" s="2" t="s">
        <v>3</v>
      </c>
      <c r="DF1151" s="2" t="s">
        <v>3</v>
      </c>
      <c r="DG1151" s="2" t="s">
        <v>3</v>
      </c>
      <c r="DH1151" s="2" t="s">
        <v>3</v>
      </c>
      <c r="DI1151" s="2" t="s">
        <v>3</v>
      </c>
      <c r="DJ1151" s="2" t="s">
        <v>3</v>
      </c>
      <c r="DK1151" s="2" t="s">
        <v>3</v>
      </c>
      <c r="DL1151" s="2" t="s">
        <v>3</v>
      </c>
      <c r="DM1151" s="2" t="s">
        <v>3</v>
      </c>
      <c r="DN1151" s="2">
        <v>0</v>
      </c>
      <c r="DO1151" s="2">
        <v>0</v>
      </c>
      <c r="DP1151" s="2">
        <v>1</v>
      </c>
      <c r="DQ1151" s="2">
        <v>1</v>
      </c>
      <c r="DR1151" s="2"/>
      <c r="DS1151" s="2"/>
      <c r="DT1151" s="2"/>
      <c r="DU1151" s="2">
        <v>1010</v>
      </c>
      <c r="DV1151" s="2" t="s">
        <v>40</v>
      </c>
      <c r="DW1151" s="2" t="s">
        <v>40</v>
      </c>
      <c r="DX1151" s="2">
        <v>1</v>
      </c>
      <c r="DY1151" s="2"/>
      <c r="DZ1151" s="2"/>
      <c r="EA1151" s="2"/>
      <c r="EB1151" s="2"/>
      <c r="EC1151" s="2"/>
      <c r="ED1151" s="2"/>
      <c r="EE1151" s="2">
        <v>31102366</v>
      </c>
      <c r="EF1151" s="2">
        <v>8</v>
      </c>
      <c r="EG1151" s="2" t="s">
        <v>34</v>
      </c>
      <c r="EH1151" s="2">
        <v>0</v>
      </c>
      <c r="EI1151" s="2" t="s">
        <v>3</v>
      </c>
      <c r="EJ1151" s="2">
        <v>1</v>
      </c>
      <c r="EK1151" s="2">
        <v>1100</v>
      </c>
      <c r="EL1151" s="2" t="s">
        <v>41</v>
      </c>
      <c r="EM1151" s="2" t="s">
        <v>42</v>
      </c>
      <c r="EN1151" s="2"/>
      <c r="EO1151" s="2" t="s">
        <v>3</v>
      </c>
      <c r="EP1151" s="2"/>
      <c r="EQ1151" s="2">
        <v>0</v>
      </c>
      <c r="ER1151" s="2">
        <v>0</v>
      </c>
      <c r="ES1151" s="2">
        <v>0</v>
      </c>
      <c r="ET1151" s="2">
        <v>0</v>
      </c>
      <c r="EU1151" s="2">
        <v>0</v>
      </c>
      <c r="EV1151" s="2">
        <v>0</v>
      </c>
      <c r="EW1151" s="2">
        <v>0</v>
      </c>
      <c r="EX1151" s="2">
        <v>0</v>
      </c>
      <c r="EY1151" s="2">
        <v>0</v>
      </c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>
        <v>0</v>
      </c>
      <c r="FR1151" s="2">
        <f t="shared" si="1031"/>
        <v>0</v>
      </c>
      <c r="FS1151" s="2">
        <v>0</v>
      </c>
      <c r="FT1151" s="2"/>
      <c r="FU1151" s="2"/>
      <c r="FV1151" s="2"/>
      <c r="FW1151" s="2"/>
      <c r="FX1151" s="2">
        <v>0</v>
      </c>
      <c r="FY1151" s="2">
        <v>0</v>
      </c>
      <c r="FZ1151" s="2"/>
      <c r="GA1151" s="2" t="s">
        <v>3</v>
      </c>
      <c r="GB1151" s="2"/>
      <c r="GC1151" s="2"/>
      <c r="GD1151" s="2">
        <v>1</v>
      </c>
      <c r="GE1151" s="2"/>
      <c r="GF1151" s="2">
        <v>1762199915</v>
      </c>
      <c r="GG1151" s="2">
        <v>2</v>
      </c>
      <c r="GH1151" s="2">
        <v>0</v>
      </c>
      <c r="GI1151" s="2">
        <v>-2</v>
      </c>
      <c r="GJ1151" s="2">
        <v>0</v>
      </c>
      <c r="GK1151" s="2">
        <v>0</v>
      </c>
      <c r="GL1151" s="2">
        <f t="shared" si="1032"/>
        <v>0</v>
      </c>
      <c r="GM1151" s="2">
        <f t="shared" si="1033"/>
        <v>0</v>
      </c>
      <c r="GN1151" s="2">
        <f t="shared" si="1034"/>
        <v>0</v>
      </c>
      <c r="GO1151" s="2">
        <f t="shared" si="1035"/>
        <v>0</v>
      </c>
      <c r="GP1151" s="2">
        <f t="shared" si="1036"/>
        <v>0</v>
      </c>
      <c r="GQ1151" s="2"/>
      <c r="GR1151" s="2">
        <v>0</v>
      </c>
      <c r="GS1151" s="2">
        <v>3</v>
      </c>
      <c r="GT1151" s="2">
        <v>0</v>
      </c>
      <c r="GU1151" s="2" t="s">
        <v>3</v>
      </c>
      <c r="GV1151" s="2">
        <f t="shared" si="1037"/>
        <v>0</v>
      </c>
      <c r="GW1151" s="2">
        <v>1</v>
      </c>
      <c r="GX1151" s="2">
        <f t="shared" si="1038"/>
        <v>0</v>
      </c>
      <c r="GY1151" s="2"/>
      <c r="GZ1151" s="2"/>
      <c r="HA1151" s="2">
        <v>0</v>
      </c>
      <c r="HB1151" s="2">
        <v>0</v>
      </c>
      <c r="HC1151" s="2">
        <f t="shared" si="1039"/>
        <v>0</v>
      </c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>
        <v>0</v>
      </c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</row>
    <row r="1152" spans="1:255">
      <c r="A1152">
        <v>17</v>
      </c>
      <c r="B1152">
        <v>1</v>
      </c>
      <c r="E1152" t="s">
        <v>551</v>
      </c>
      <c r="F1152" t="s">
        <v>424</v>
      </c>
      <c r="G1152" t="s">
        <v>552</v>
      </c>
      <c r="H1152" t="s">
        <v>40</v>
      </c>
      <c r="I1152">
        <v>1</v>
      </c>
      <c r="J1152">
        <v>0</v>
      </c>
      <c r="O1152">
        <f t="shared" si="1005"/>
        <v>24.71</v>
      </c>
      <c r="P1152">
        <f t="shared" si="1006"/>
        <v>24.71</v>
      </c>
      <c r="Q1152">
        <f t="shared" si="1007"/>
        <v>0</v>
      </c>
      <c r="R1152">
        <f t="shared" si="1008"/>
        <v>0</v>
      </c>
      <c r="S1152">
        <f t="shared" si="1009"/>
        <v>0</v>
      </c>
      <c r="T1152">
        <f t="shared" si="1010"/>
        <v>0</v>
      </c>
      <c r="U1152">
        <f t="shared" si="1011"/>
        <v>0</v>
      </c>
      <c r="V1152">
        <f t="shared" si="1012"/>
        <v>0</v>
      </c>
      <c r="W1152">
        <f t="shared" si="1013"/>
        <v>0</v>
      </c>
      <c r="X1152">
        <f t="shared" si="1014"/>
        <v>0</v>
      </c>
      <c r="Y1152">
        <f t="shared" si="1015"/>
        <v>0</v>
      </c>
      <c r="AA1152">
        <v>33304960</v>
      </c>
      <c r="AB1152">
        <f t="shared" si="1016"/>
        <v>24.71</v>
      </c>
      <c r="AC1152">
        <f t="shared" si="1017"/>
        <v>24.71</v>
      </c>
      <c r="AD1152">
        <f t="shared" si="1043"/>
        <v>0</v>
      </c>
      <c r="AE1152">
        <f t="shared" si="1044"/>
        <v>0</v>
      </c>
      <c r="AF1152">
        <f t="shared" si="1044"/>
        <v>0</v>
      </c>
      <c r="AG1152">
        <f t="shared" si="1018"/>
        <v>0</v>
      </c>
      <c r="AH1152">
        <f t="shared" si="1045"/>
        <v>0</v>
      </c>
      <c r="AI1152">
        <f t="shared" si="1045"/>
        <v>0</v>
      </c>
      <c r="AJ1152">
        <f t="shared" si="1019"/>
        <v>0</v>
      </c>
      <c r="AK1152">
        <v>24.71</v>
      </c>
      <c r="AL1152">
        <v>24.71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1</v>
      </c>
      <c r="AW1152">
        <v>1</v>
      </c>
      <c r="AZ1152">
        <v>1</v>
      </c>
      <c r="BA1152">
        <v>1</v>
      </c>
      <c r="BB1152">
        <v>1</v>
      </c>
      <c r="BC1152">
        <v>1</v>
      </c>
      <c r="BD1152" t="s">
        <v>3</v>
      </c>
      <c r="BE1152" t="s">
        <v>3</v>
      </c>
      <c r="BF1152" t="s">
        <v>3</v>
      </c>
      <c r="BG1152" t="s">
        <v>3</v>
      </c>
      <c r="BH1152">
        <v>3</v>
      </c>
      <c r="BI1152">
        <v>1</v>
      </c>
      <c r="BJ1152" t="s">
        <v>3</v>
      </c>
      <c r="BM1152">
        <v>1100</v>
      </c>
      <c r="BN1152">
        <v>0</v>
      </c>
      <c r="BO1152" t="s">
        <v>3</v>
      </c>
      <c r="BP1152">
        <v>0</v>
      </c>
      <c r="BQ1152">
        <v>14</v>
      </c>
      <c r="BR1152">
        <v>0</v>
      </c>
      <c r="BS1152">
        <v>1</v>
      </c>
      <c r="BT1152">
        <v>1</v>
      </c>
      <c r="BU1152">
        <v>1</v>
      </c>
      <c r="BV1152">
        <v>1</v>
      </c>
      <c r="BW1152">
        <v>1</v>
      </c>
      <c r="BX1152">
        <v>1</v>
      </c>
      <c r="BY1152" t="s">
        <v>3</v>
      </c>
      <c r="BZ1152">
        <v>0</v>
      </c>
      <c r="CA1152">
        <v>0</v>
      </c>
      <c r="CE1152">
        <v>0</v>
      </c>
      <c r="CF1152">
        <v>0</v>
      </c>
      <c r="CG1152">
        <v>0</v>
      </c>
      <c r="CM1152">
        <v>0</v>
      </c>
      <c r="CN1152" t="s">
        <v>3</v>
      </c>
      <c r="CO1152">
        <v>0</v>
      </c>
      <c r="CP1152">
        <f t="shared" si="1020"/>
        <v>24.71</v>
      </c>
      <c r="CQ1152">
        <f t="shared" si="1021"/>
        <v>24.71</v>
      </c>
      <c r="CR1152">
        <f t="shared" si="1022"/>
        <v>0</v>
      </c>
      <c r="CS1152">
        <f t="shared" si="1023"/>
        <v>0</v>
      </c>
      <c r="CT1152">
        <f t="shared" si="1024"/>
        <v>0</v>
      </c>
      <c r="CU1152">
        <f t="shared" si="1025"/>
        <v>0</v>
      </c>
      <c r="CV1152">
        <f t="shared" si="1026"/>
        <v>0</v>
      </c>
      <c r="CW1152">
        <f t="shared" si="1027"/>
        <v>0</v>
      </c>
      <c r="CX1152">
        <f t="shared" si="1028"/>
        <v>0</v>
      </c>
      <c r="CY1152">
        <f t="shared" si="1029"/>
        <v>0</v>
      </c>
      <c r="CZ1152">
        <f t="shared" si="1030"/>
        <v>0</v>
      </c>
      <c r="DC1152" t="s">
        <v>3</v>
      </c>
      <c r="DD1152" t="s">
        <v>3</v>
      </c>
      <c r="DE1152" t="s">
        <v>3</v>
      </c>
      <c r="DF1152" t="s">
        <v>3</v>
      </c>
      <c r="DG1152" t="s">
        <v>3</v>
      </c>
      <c r="DH1152" t="s">
        <v>3</v>
      </c>
      <c r="DI1152" t="s">
        <v>3</v>
      </c>
      <c r="DJ1152" t="s">
        <v>3</v>
      </c>
      <c r="DK1152" t="s">
        <v>3</v>
      </c>
      <c r="DL1152" t="s">
        <v>3</v>
      </c>
      <c r="DM1152" t="s">
        <v>3</v>
      </c>
      <c r="DN1152">
        <v>0</v>
      </c>
      <c r="DO1152">
        <v>0</v>
      </c>
      <c r="DP1152">
        <v>1</v>
      </c>
      <c r="DQ1152">
        <v>1</v>
      </c>
      <c r="DU1152">
        <v>1010</v>
      </c>
      <c r="DV1152" t="s">
        <v>40</v>
      </c>
      <c r="DW1152" t="s">
        <v>40</v>
      </c>
      <c r="DX1152">
        <v>1</v>
      </c>
      <c r="EE1152">
        <v>31102366</v>
      </c>
      <c r="EF1152">
        <v>8</v>
      </c>
      <c r="EG1152" t="s">
        <v>34</v>
      </c>
      <c r="EH1152">
        <v>0</v>
      </c>
      <c r="EI1152" t="s">
        <v>3</v>
      </c>
      <c r="EJ1152">
        <v>1</v>
      </c>
      <c r="EK1152">
        <v>1100</v>
      </c>
      <c r="EL1152" t="s">
        <v>41</v>
      </c>
      <c r="EM1152" t="s">
        <v>42</v>
      </c>
      <c r="EO1152" t="s">
        <v>3</v>
      </c>
      <c r="EQ1152">
        <v>0</v>
      </c>
      <c r="ER1152">
        <v>24.71</v>
      </c>
      <c r="ES1152">
        <v>24.71</v>
      </c>
      <c r="ET1152">
        <v>0</v>
      </c>
      <c r="EU1152">
        <v>0</v>
      </c>
      <c r="EV1152">
        <v>0</v>
      </c>
      <c r="EW1152">
        <v>0</v>
      </c>
      <c r="EX1152">
        <v>0</v>
      </c>
      <c r="EY1152">
        <v>0</v>
      </c>
      <c r="EZ1152">
        <v>5</v>
      </c>
      <c r="FC1152">
        <v>1</v>
      </c>
      <c r="FD1152">
        <v>18</v>
      </c>
      <c r="FF1152">
        <v>228</v>
      </c>
      <c r="FQ1152">
        <v>0</v>
      </c>
      <c r="FR1152">
        <f t="shared" si="1031"/>
        <v>0</v>
      </c>
      <c r="FS1152">
        <v>0</v>
      </c>
      <c r="FX1152">
        <v>0</v>
      </c>
      <c r="FY1152">
        <v>0</v>
      </c>
      <c r="GA1152" t="s">
        <v>459</v>
      </c>
      <c r="GD1152">
        <v>1</v>
      </c>
      <c r="GF1152">
        <v>1762199915</v>
      </c>
      <c r="GG1152">
        <v>2</v>
      </c>
      <c r="GH1152">
        <v>3</v>
      </c>
      <c r="GI1152">
        <v>3</v>
      </c>
      <c r="GJ1152">
        <v>0</v>
      </c>
      <c r="GK1152">
        <v>0</v>
      </c>
      <c r="GL1152">
        <f t="shared" si="1032"/>
        <v>0</v>
      </c>
      <c r="GM1152">
        <f t="shared" si="1033"/>
        <v>24.71</v>
      </c>
      <c r="GN1152">
        <f t="shared" si="1034"/>
        <v>24.71</v>
      </c>
      <c r="GO1152">
        <f t="shared" si="1035"/>
        <v>0</v>
      </c>
      <c r="GP1152">
        <f t="shared" si="1036"/>
        <v>0</v>
      </c>
      <c r="GR1152">
        <v>1</v>
      </c>
      <c r="GS1152">
        <v>1</v>
      </c>
      <c r="GT1152">
        <v>0</v>
      </c>
      <c r="GU1152" t="s">
        <v>3</v>
      </c>
      <c r="GV1152">
        <f t="shared" si="1037"/>
        <v>0</v>
      </c>
      <c r="GW1152">
        <v>1</v>
      </c>
      <c r="GX1152">
        <f t="shared" si="1038"/>
        <v>0</v>
      </c>
      <c r="HA1152">
        <v>0</v>
      </c>
      <c r="HB1152">
        <v>0</v>
      </c>
      <c r="HC1152">
        <f t="shared" si="1039"/>
        <v>0</v>
      </c>
      <c r="IK1152">
        <v>0</v>
      </c>
    </row>
    <row r="1153" spans="1:255">
      <c r="A1153" s="2">
        <v>17</v>
      </c>
      <c r="B1153" s="2">
        <v>1</v>
      </c>
      <c r="C1153" s="2"/>
      <c r="D1153" s="2"/>
      <c r="E1153" s="2" t="s">
        <v>553</v>
      </c>
      <c r="F1153" s="2" t="s">
        <v>424</v>
      </c>
      <c r="G1153" s="2" t="s">
        <v>513</v>
      </c>
      <c r="H1153" s="2" t="s">
        <v>40</v>
      </c>
      <c r="I1153" s="2">
        <v>0</v>
      </c>
      <c r="J1153" s="2">
        <v>0</v>
      </c>
      <c r="K1153" s="2"/>
      <c r="L1153" s="2"/>
      <c r="M1153" s="2"/>
      <c r="N1153" s="2"/>
      <c r="O1153" s="2">
        <f t="shared" si="1005"/>
        <v>0</v>
      </c>
      <c r="P1153" s="2">
        <f t="shared" si="1006"/>
        <v>0</v>
      </c>
      <c r="Q1153" s="2">
        <f t="shared" si="1007"/>
        <v>0</v>
      </c>
      <c r="R1153" s="2">
        <f t="shared" si="1008"/>
        <v>0</v>
      </c>
      <c r="S1153" s="2">
        <f t="shared" si="1009"/>
        <v>0</v>
      </c>
      <c r="T1153" s="2">
        <f t="shared" si="1010"/>
        <v>0</v>
      </c>
      <c r="U1153" s="2">
        <f t="shared" si="1011"/>
        <v>0</v>
      </c>
      <c r="V1153" s="2">
        <f t="shared" si="1012"/>
        <v>0</v>
      </c>
      <c r="W1153" s="2">
        <f t="shared" si="1013"/>
        <v>0</v>
      </c>
      <c r="X1153" s="2">
        <f t="shared" si="1014"/>
        <v>0</v>
      </c>
      <c r="Y1153" s="2">
        <f t="shared" si="1015"/>
        <v>0</v>
      </c>
      <c r="Z1153" s="2"/>
      <c r="AA1153" s="2">
        <v>33304975</v>
      </c>
      <c r="AB1153" s="2">
        <f t="shared" si="1016"/>
        <v>0</v>
      </c>
      <c r="AC1153" s="2">
        <f t="shared" si="1017"/>
        <v>0</v>
      </c>
      <c r="AD1153" s="2">
        <f t="shared" si="1043"/>
        <v>0</v>
      </c>
      <c r="AE1153" s="2">
        <f t="shared" si="1044"/>
        <v>0</v>
      </c>
      <c r="AF1153" s="2">
        <f t="shared" si="1044"/>
        <v>0</v>
      </c>
      <c r="AG1153" s="2">
        <f t="shared" si="1018"/>
        <v>0</v>
      </c>
      <c r="AH1153" s="2">
        <f t="shared" si="1045"/>
        <v>0</v>
      </c>
      <c r="AI1153" s="2">
        <f t="shared" si="1045"/>
        <v>0</v>
      </c>
      <c r="AJ1153" s="2">
        <f t="shared" si="1019"/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1</v>
      </c>
      <c r="AW1153" s="2">
        <v>1</v>
      </c>
      <c r="AX1153" s="2"/>
      <c r="AY1153" s="2"/>
      <c r="AZ1153" s="2">
        <v>1</v>
      </c>
      <c r="BA1153" s="2">
        <v>1</v>
      </c>
      <c r="BB1153" s="2">
        <v>1</v>
      </c>
      <c r="BC1153" s="2">
        <v>1</v>
      </c>
      <c r="BD1153" s="2" t="s">
        <v>3</v>
      </c>
      <c r="BE1153" s="2" t="s">
        <v>3</v>
      </c>
      <c r="BF1153" s="2" t="s">
        <v>3</v>
      </c>
      <c r="BG1153" s="2" t="s">
        <v>3</v>
      </c>
      <c r="BH1153" s="2">
        <v>3</v>
      </c>
      <c r="BI1153" s="2">
        <v>1</v>
      </c>
      <c r="BJ1153" s="2" t="s">
        <v>3</v>
      </c>
      <c r="BK1153" s="2"/>
      <c r="BL1153" s="2"/>
      <c r="BM1153" s="2">
        <v>1100</v>
      </c>
      <c r="BN1153" s="2">
        <v>0</v>
      </c>
      <c r="BO1153" s="2" t="s">
        <v>3</v>
      </c>
      <c r="BP1153" s="2">
        <v>0</v>
      </c>
      <c r="BQ1153" s="2">
        <v>14</v>
      </c>
      <c r="BR1153" s="2">
        <v>0</v>
      </c>
      <c r="BS1153" s="2">
        <v>1</v>
      </c>
      <c r="BT1153" s="2">
        <v>1</v>
      </c>
      <c r="BU1153" s="2">
        <v>1</v>
      </c>
      <c r="BV1153" s="2">
        <v>1</v>
      </c>
      <c r="BW1153" s="2">
        <v>1</v>
      </c>
      <c r="BX1153" s="2">
        <v>1</v>
      </c>
      <c r="BY1153" s="2" t="s">
        <v>3</v>
      </c>
      <c r="BZ1153" s="2">
        <v>0</v>
      </c>
      <c r="CA1153" s="2">
        <v>0</v>
      </c>
      <c r="CB1153" s="2"/>
      <c r="CC1153" s="2"/>
      <c r="CD1153" s="2"/>
      <c r="CE1153" s="2">
        <v>0</v>
      </c>
      <c r="CF1153" s="2">
        <v>0</v>
      </c>
      <c r="CG1153" s="2">
        <v>0</v>
      </c>
      <c r="CH1153" s="2"/>
      <c r="CI1153" s="2"/>
      <c r="CJ1153" s="2"/>
      <c r="CK1153" s="2"/>
      <c r="CL1153" s="2"/>
      <c r="CM1153" s="2">
        <v>0</v>
      </c>
      <c r="CN1153" s="2" t="s">
        <v>3</v>
      </c>
      <c r="CO1153" s="2">
        <v>0</v>
      </c>
      <c r="CP1153" s="2">
        <f t="shared" si="1020"/>
        <v>0</v>
      </c>
      <c r="CQ1153" s="2">
        <f t="shared" si="1021"/>
        <v>0</v>
      </c>
      <c r="CR1153" s="2">
        <f t="shared" si="1022"/>
        <v>0</v>
      </c>
      <c r="CS1153" s="2">
        <f t="shared" si="1023"/>
        <v>0</v>
      </c>
      <c r="CT1153" s="2">
        <f t="shared" si="1024"/>
        <v>0</v>
      </c>
      <c r="CU1153" s="2">
        <f t="shared" si="1025"/>
        <v>0</v>
      </c>
      <c r="CV1153" s="2">
        <f t="shared" si="1026"/>
        <v>0</v>
      </c>
      <c r="CW1153" s="2">
        <f t="shared" si="1027"/>
        <v>0</v>
      </c>
      <c r="CX1153" s="2">
        <f t="shared" si="1028"/>
        <v>0</v>
      </c>
      <c r="CY1153" s="2">
        <f t="shared" si="1029"/>
        <v>0</v>
      </c>
      <c r="CZ1153" s="2">
        <f t="shared" si="1030"/>
        <v>0</v>
      </c>
      <c r="DA1153" s="2"/>
      <c r="DB1153" s="2"/>
      <c r="DC1153" s="2" t="s">
        <v>3</v>
      </c>
      <c r="DD1153" s="2" t="s">
        <v>3</v>
      </c>
      <c r="DE1153" s="2" t="s">
        <v>3</v>
      </c>
      <c r="DF1153" s="2" t="s">
        <v>3</v>
      </c>
      <c r="DG1153" s="2" t="s">
        <v>3</v>
      </c>
      <c r="DH1153" s="2" t="s">
        <v>3</v>
      </c>
      <c r="DI1153" s="2" t="s">
        <v>3</v>
      </c>
      <c r="DJ1153" s="2" t="s">
        <v>3</v>
      </c>
      <c r="DK1153" s="2" t="s">
        <v>3</v>
      </c>
      <c r="DL1153" s="2" t="s">
        <v>3</v>
      </c>
      <c r="DM1153" s="2" t="s">
        <v>3</v>
      </c>
      <c r="DN1153" s="2">
        <v>0</v>
      </c>
      <c r="DO1153" s="2">
        <v>0</v>
      </c>
      <c r="DP1153" s="2">
        <v>1</v>
      </c>
      <c r="DQ1153" s="2">
        <v>1</v>
      </c>
      <c r="DR1153" s="2"/>
      <c r="DS1153" s="2"/>
      <c r="DT1153" s="2"/>
      <c r="DU1153" s="2">
        <v>1010</v>
      </c>
      <c r="DV1153" s="2" t="s">
        <v>40</v>
      </c>
      <c r="DW1153" s="2" t="s">
        <v>40</v>
      </c>
      <c r="DX1153" s="2">
        <v>1</v>
      </c>
      <c r="DY1153" s="2"/>
      <c r="DZ1153" s="2"/>
      <c r="EA1153" s="2"/>
      <c r="EB1153" s="2"/>
      <c r="EC1153" s="2"/>
      <c r="ED1153" s="2"/>
      <c r="EE1153" s="2">
        <v>31102366</v>
      </c>
      <c r="EF1153" s="2">
        <v>8</v>
      </c>
      <c r="EG1153" s="2" t="s">
        <v>34</v>
      </c>
      <c r="EH1153" s="2">
        <v>0</v>
      </c>
      <c r="EI1153" s="2" t="s">
        <v>3</v>
      </c>
      <c r="EJ1153" s="2">
        <v>1</v>
      </c>
      <c r="EK1153" s="2">
        <v>1100</v>
      </c>
      <c r="EL1153" s="2" t="s">
        <v>41</v>
      </c>
      <c r="EM1153" s="2" t="s">
        <v>42</v>
      </c>
      <c r="EN1153" s="2"/>
      <c r="EO1153" s="2" t="s">
        <v>3</v>
      </c>
      <c r="EP1153" s="2"/>
      <c r="EQ1153" s="2">
        <v>0</v>
      </c>
      <c r="ER1153" s="2">
        <v>0</v>
      </c>
      <c r="ES1153" s="2">
        <v>0</v>
      </c>
      <c r="ET1153" s="2">
        <v>0</v>
      </c>
      <c r="EU1153" s="2">
        <v>0</v>
      </c>
      <c r="EV1153" s="2">
        <v>0</v>
      </c>
      <c r="EW1153" s="2">
        <v>0</v>
      </c>
      <c r="EX1153" s="2">
        <v>0</v>
      </c>
      <c r="EY1153" s="2">
        <v>0</v>
      </c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>
        <v>0</v>
      </c>
      <c r="FR1153" s="2">
        <f t="shared" si="1031"/>
        <v>0</v>
      </c>
      <c r="FS1153" s="2">
        <v>0</v>
      </c>
      <c r="FT1153" s="2"/>
      <c r="FU1153" s="2"/>
      <c r="FV1153" s="2"/>
      <c r="FW1153" s="2"/>
      <c r="FX1153" s="2">
        <v>0</v>
      </c>
      <c r="FY1153" s="2">
        <v>0</v>
      </c>
      <c r="FZ1153" s="2"/>
      <c r="GA1153" s="2" t="s">
        <v>3</v>
      </c>
      <c r="GB1153" s="2"/>
      <c r="GC1153" s="2"/>
      <c r="GD1153" s="2">
        <v>1</v>
      </c>
      <c r="GE1153" s="2"/>
      <c r="GF1153" s="2">
        <v>929022984</v>
      </c>
      <c r="GG1153" s="2">
        <v>2</v>
      </c>
      <c r="GH1153" s="2">
        <v>0</v>
      </c>
      <c r="GI1153" s="2">
        <v>-2</v>
      </c>
      <c r="GJ1153" s="2">
        <v>0</v>
      </c>
      <c r="GK1153" s="2">
        <v>0</v>
      </c>
      <c r="GL1153" s="2">
        <f t="shared" si="1032"/>
        <v>0</v>
      </c>
      <c r="GM1153" s="2">
        <f t="shared" si="1033"/>
        <v>0</v>
      </c>
      <c r="GN1153" s="2">
        <f t="shared" si="1034"/>
        <v>0</v>
      </c>
      <c r="GO1153" s="2">
        <f t="shared" si="1035"/>
        <v>0</v>
      </c>
      <c r="GP1153" s="2">
        <f t="shared" si="1036"/>
        <v>0</v>
      </c>
      <c r="GQ1153" s="2"/>
      <c r="GR1153" s="2">
        <v>0</v>
      </c>
      <c r="GS1153" s="2">
        <v>3</v>
      </c>
      <c r="GT1153" s="2">
        <v>0</v>
      </c>
      <c r="GU1153" s="2" t="s">
        <v>3</v>
      </c>
      <c r="GV1153" s="2">
        <f t="shared" si="1037"/>
        <v>0</v>
      </c>
      <c r="GW1153" s="2">
        <v>1</v>
      </c>
      <c r="GX1153" s="2">
        <f t="shared" si="1038"/>
        <v>0</v>
      </c>
      <c r="GY1153" s="2"/>
      <c r="GZ1153" s="2"/>
      <c r="HA1153" s="2">
        <v>0</v>
      </c>
      <c r="HB1153" s="2">
        <v>0</v>
      </c>
      <c r="HC1153" s="2">
        <f t="shared" si="1039"/>
        <v>0</v>
      </c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>
        <v>0</v>
      </c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</row>
    <row r="1154" spans="1:255">
      <c r="A1154">
        <v>17</v>
      </c>
      <c r="B1154">
        <v>1</v>
      </c>
      <c r="E1154" t="s">
        <v>553</v>
      </c>
      <c r="F1154" t="s">
        <v>424</v>
      </c>
      <c r="G1154" t="s">
        <v>513</v>
      </c>
      <c r="H1154" t="s">
        <v>40</v>
      </c>
      <c r="I1154">
        <v>0</v>
      </c>
      <c r="J1154">
        <v>0</v>
      </c>
      <c r="O1154">
        <f t="shared" si="1005"/>
        <v>0</v>
      </c>
      <c r="P1154">
        <f t="shared" si="1006"/>
        <v>0</v>
      </c>
      <c r="Q1154">
        <f t="shared" si="1007"/>
        <v>0</v>
      </c>
      <c r="R1154">
        <f t="shared" si="1008"/>
        <v>0</v>
      </c>
      <c r="S1154">
        <f t="shared" si="1009"/>
        <v>0</v>
      </c>
      <c r="T1154">
        <f t="shared" si="1010"/>
        <v>0</v>
      </c>
      <c r="U1154">
        <f t="shared" si="1011"/>
        <v>0</v>
      </c>
      <c r="V1154">
        <f t="shared" si="1012"/>
        <v>0</v>
      </c>
      <c r="W1154">
        <f t="shared" si="1013"/>
        <v>0</v>
      </c>
      <c r="X1154">
        <f t="shared" si="1014"/>
        <v>0</v>
      </c>
      <c r="Y1154">
        <f t="shared" si="1015"/>
        <v>0</v>
      </c>
      <c r="AA1154">
        <v>33304960</v>
      </c>
      <c r="AB1154">
        <f t="shared" si="1016"/>
        <v>124.68</v>
      </c>
      <c r="AC1154">
        <f t="shared" si="1017"/>
        <v>124.68</v>
      </c>
      <c r="AD1154">
        <f t="shared" si="1043"/>
        <v>0</v>
      </c>
      <c r="AE1154">
        <f t="shared" si="1044"/>
        <v>0</v>
      </c>
      <c r="AF1154">
        <f t="shared" si="1044"/>
        <v>0</v>
      </c>
      <c r="AG1154">
        <f t="shared" si="1018"/>
        <v>0</v>
      </c>
      <c r="AH1154">
        <f t="shared" si="1045"/>
        <v>0</v>
      </c>
      <c r="AI1154">
        <f t="shared" si="1045"/>
        <v>0</v>
      </c>
      <c r="AJ1154">
        <f t="shared" si="1019"/>
        <v>0</v>
      </c>
      <c r="AK1154">
        <v>124.67999999999999</v>
      </c>
      <c r="AL1154">
        <v>124.67999999999999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1</v>
      </c>
      <c r="AW1154">
        <v>1</v>
      </c>
      <c r="AZ1154">
        <v>1</v>
      </c>
      <c r="BA1154">
        <v>1</v>
      </c>
      <c r="BB1154">
        <v>1</v>
      </c>
      <c r="BC1154">
        <v>1</v>
      </c>
      <c r="BD1154" t="s">
        <v>3</v>
      </c>
      <c r="BE1154" t="s">
        <v>3</v>
      </c>
      <c r="BF1154" t="s">
        <v>3</v>
      </c>
      <c r="BG1154" t="s">
        <v>3</v>
      </c>
      <c r="BH1154">
        <v>3</v>
      </c>
      <c r="BI1154">
        <v>1</v>
      </c>
      <c r="BJ1154" t="s">
        <v>3</v>
      </c>
      <c r="BM1154">
        <v>1100</v>
      </c>
      <c r="BN1154">
        <v>0</v>
      </c>
      <c r="BO1154" t="s">
        <v>3</v>
      </c>
      <c r="BP1154">
        <v>0</v>
      </c>
      <c r="BQ1154">
        <v>14</v>
      </c>
      <c r="BR1154">
        <v>0</v>
      </c>
      <c r="BS1154">
        <v>1</v>
      </c>
      <c r="BT1154">
        <v>1</v>
      </c>
      <c r="BU1154">
        <v>1</v>
      </c>
      <c r="BV1154">
        <v>1</v>
      </c>
      <c r="BW1154">
        <v>1</v>
      </c>
      <c r="BX1154">
        <v>1</v>
      </c>
      <c r="BY1154" t="s">
        <v>3</v>
      </c>
      <c r="BZ1154">
        <v>0</v>
      </c>
      <c r="CA1154">
        <v>0</v>
      </c>
      <c r="CE1154">
        <v>0</v>
      </c>
      <c r="CF1154">
        <v>0</v>
      </c>
      <c r="CG1154">
        <v>0</v>
      </c>
      <c r="CM1154">
        <v>0</v>
      </c>
      <c r="CN1154" t="s">
        <v>3</v>
      </c>
      <c r="CO1154">
        <v>0</v>
      </c>
      <c r="CP1154">
        <f t="shared" si="1020"/>
        <v>0</v>
      </c>
      <c r="CQ1154">
        <f t="shared" si="1021"/>
        <v>124.68</v>
      </c>
      <c r="CR1154">
        <f t="shared" si="1022"/>
        <v>0</v>
      </c>
      <c r="CS1154">
        <f t="shared" si="1023"/>
        <v>0</v>
      </c>
      <c r="CT1154">
        <f t="shared" si="1024"/>
        <v>0</v>
      </c>
      <c r="CU1154">
        <f t="shared" si="1025"/>
        <v>0</v>
      </c>
      <c r="CV1154">
        <f t="shared" si="1026"/>
        <v>0</v>
      </c>
      <c r="CW1154">
        <f t="shared" si="1027"/>
        <v>0</v>
      </c>
      <c r="CX1154">
        <f t="shared" si="1028"/>
        <v>0</v>
      </c>
      <c r="CY1154">
        <f t="shared" si="1029"/>
        <v>0</v>
      </c>
      <c r="CZ1154">
        <f t="shared" si="1030"/>
        <v>0</v>
      </c>
      <c r="DC1154" t="s">
        <v>3</v>
      </c>
      <c r="DD1154" t="s">
        <v>3</v>
      </c>
      <c r="DE1154" t="s">
        <v>3</v>
      </c>
      <c r="DF1154" t="s">
        <v>3</v>
      </c>
      <c r="DG1154" t="s">
        <v>3</v>
      </c>
      <c r="DH1154" t="s">
        <v>3</v>
      </c>
      <c r="DI1154" t="s">
        <v>3</v>
      </c>
      <c r="DJ1154" t="s">
        <v>3</v>
      </c>
      <c r="DK1154" t="s">
        <v>3</v>
      </c>
      <c r="DL1154" t="s">
        <v>3</v>
      </c>
      <c r="DM1154" t="s">
        <v>3</v>
      </c>
      <c r="DN1154">
        <v>0</v>
      </c>
      <c r="DO1154">
        <v>0</v>
      </c>
      <c r="DP1154">
        <v>1</v>
      </c>
      <c r="DQ1154">
        <v>1</v>
      </c>
      <c r="DU1154">
        <v>1010</v>
      </c>
      <c r="DV1154" t="s">
        <v>40</v>
      </c>
      <c r="DW1154" t="s">
        <v>40</v>
      </c>
      <c r="DX1154">
        <v>1</v>
      </c>
      <c r="EE1154">
        <v>31102366</v>
      </c>
      <c r="EF1154">
        <v>8</v>
      </c>
      <c r="EG1154" t="s">
        <v>34</v>
      </c>
      <c r="EH1154">
        <v>0</v>
      </c>
      <c r="EI1154" t="s">
        <v>3</v>
      </c>
      <c r="EJ1154">
        <v>1</v>
      </c>
      <c r="EK1154">
        <v>1100</v>
      </c>
      <c r="EL1154" t="s">
        <v>41</v>
      </c>
      <c r="EM1154" t="s">
        <v>42</v>
      </c>
      <c r="EO1154" t="s">
        <v>3</v>
      </c>
      <c r="EQ1154">
        <v>0</v>
      </c>
      <c r="ER1154">
        <v>124.67999999999999</v>
      </c>
      <c r="ES1154">
        <v>124.67999999999999</v>
      </c>
      <c r="ET1154">
        <v>0</v>
      </c>
      <c r="EU1154">
        <v>0</v>
      </c>
      <c r="EV1154">
        <v>0</v>
      </c>
      <c r="EW1154">
        <v>0</v>
      </c>
      <c r="EX1154">
        <v>0</v>
      </c>
      <c r="EY1154">
        <v>0</v>
      </c>
      <c r="EZ1154">
        <v>5</v>
      </c>
      <c r="FC1154">
        <v>1</v>
      </c>
      <c r="FD1154">
        <v>18</v>
      </c>
      <c r="FF1154">
        <v>1150</v>
      </c>
      <c r="FQ1154">
        <v>0</v>
      </c>
      <c r="FR1154">
        <f t="shared" si="1031"/>
        <v>0</v>
      </c>
      <c r="FS1154">
        <v>0</v>
      </c>
      <c r="FX1154">
        <v>0</v>
      </c>
      <c r="FY1154">
        <v>0</v>
      </c>
      <c r="GA1154" t="s">
        <v>462</v>
      </c>
      <c r="GD1154">
        <v>1</v>
      </c>
      <c r="GF1154">
        <v>929022984</v>
      </c>
      <c r="GG1154">
        <v>2</v>
      </c>
      <c r="GH1154">
        <v>3</v>
      </c>
      <c r="GI1154">
        <v>3</v>
      </c>
      <c r="GJ1154">
        <v>0</v>
      </c>
      <c r="GK1154">
        <v>0</v>
      </c>
      <c r="GL1154">
        <f t="shared" si="1032"/>
        <v>0</v>
      </c>
      <c r="GM1154">
        <f t="shared" si="1033"/>
        <v>0</v>
      </c>
      <c r="GN1154">
        <f t="shared" si="1034"/>
        <v>0</v>
      </c>
      <c r="GO1154">
        <f t="shared" si="1035"/>
        <v>0</v>
      </c>
      <c r="GP1154">
        <f t="shared" si="1036"/>
        <v>0</v>
      </c>
      <c r="GR1154">
        <v>1</v>
      </c>
      <c r="GS1154">
        <v>1</v>
      </c>
      <c r="GT1154">
        <v>0</v>
      </c>
      <c r="GU1154" t="s">
        <v>3</v>
      </c>
      <c r="GV1154">
        <f t="shared" si="1037"/>
        <v>0</v>
      </c>
      <c r="GW1154">
        <v>1</v>
      </c>
      <c r="GX1154">
        <f t="shared" si="1038"/>
        <v>0</v>
      </c>
      <c r="HA1154">
        <v>0</v>
      </c>
      <c r="HB1154">
        <v>0</v>
      </c>
      <c r="HC1154">
        <f t="shared" si="1039"/>
        <v>0</v>
      </c>
      <c r="IK1154">
        <v>0</v>
      </c>
    </row>
    <row r="1156" spans="1:255">
      <c r="A1156" s="3">
        <v>51</v>
      </c>
      <c r="B1156" s="3">
        <f>B1127</f>
        <v>1</v>
      </c>
      <c r="C1156" s="3">
        <f>A1127</f>
        <v>4</v>
      </c>
      <c r="D1156" s="3">
        <f>ROW(A1127)</f>
        <v>1127</v>
      </c>
      <c r="E1156" s="3"/>
      <c r="F1156" s="3" t="str">
        <f>IF(F1127&lt;&gt;"",F1127,"")</f>
        <v>20.Система ПД1(сетевые элементы)</v>
      </c>
      <c r="G1156" s="3" t="str">
        <f>IF(G1127&lt;&gt;"",G1127,"")</f>
        <v>20.Система ПД1(сетевые элементы)</v>
      </c>
      <c r="H1156" s="3">
        <v>0</v>
      </c>
      <c r="I1156" s="3"/>
      <c r="J1156" s="3"/>
      <c r="K1156" s="3"/>
      <c r="L1156" s="3"/>
      <c r="M1156" s="3"/>
      <c r="N1156" s="3"/>
      <c r="O1156" s="3">
        <f t="shared" ref="O1156:T1156" si="1046">ROUND(AB1156,2)</f>
        <v>1223.98</v>
      </c>
      <c r="P1156" s="3">
        <f t="shared" si="1046"/>
        <v>1106.75</v>
      </c>
      <c r="Q1156" s="3">
        <f t="shared" si="1046"/>
        <v>12.54</v>
      </c>
      <c r="R1156" s="3">
        <f t="shared" si="1046"/>
        <v>1</v>
      </c>
      <c r="S1156" s="3">
        <f t="shared" si="1046"/>
        <v>104.69</v>
      </c>
      <c r="T1156" s="3">
        <f t="shared" si="1046"/>
        <v>0</v>
      </c>
      <c r="U1156" s="3">
        <f>AH1156</f>
        <v>11.794396430399999</v>
      </c>
      <c r="V1156" s="3">
        <f>AI1156</f>
        <v>8.3287184999999986E-2</v>
      </c>
      <c r="W1156" s="3">
        <f>ROUND(AJ1156,2)</f>
        <v>0</v>
      </c>
      <c r="X1156" s="3">
        <f>ROUND(AK1156,2)</f>
        <v>116.67</v>
      </c>
      <c r="Y1156" s="3">
        <f>ROUND(AL1156,2)</f>
        <v>72.900000000000006</v>
      </c>
      <c r="Z1156" s="3"/>
      <c r="AA1156" s="3"/>
      <c r="AB1156" s="3">
        <f>ROUND(SUMIF(AA1131:AA1154,"=33304975",O1131:O1154),2)</f>
        <v>1223.98</v>
      </c>
      <c r="AC1156" s="3">
        <f>ROUND(SUMIF(AA1131:AA1154,"=33304975",P1131:P1154),2)</f>
        <v>1106.75</v>
      </c>
      <c r="AD1156" s="3">
        <f>ROUND(SUMIF(AA1131:AA1154,"=33304975",Q1131:Q1154),2)</f>
        <v>12.54</v>
      </c>
      <c r="AE1156" s="3">
        <f>ROUND(SUMIF(AA1131:AA1154,"=33304975",R1131:R1154),2)</f>
        <v>1</v>
      </c>
      <c r="AF1156" s="3">
        <f>ROUND(SUMIF(AA1131:AA1154,"=33304975",S1131:S1154),2)</f>
        <v>104.69</v>
      </c>
      <c r="AG1156" s="3">
        <f>ROUND(SUMIF(AA1131:AA1154,"=33304975",T1131:T1154),2)</f>
        <v>0</v>
      </c>
      <c r="AH1156" s="3">
        <f>SUMIF(AA1131:AA1154,"=33304975",U1131:U1154)</f>
        <v>11.794396430399999</v>
      </c>
      <c r="AI1156" s="3">
        <f>SUMIF(AA1131:AA1154,"=33304975",V1131:V1154)</f>
        <v>8.3287184999999986E-2</v>
      </c>
      <c r="AJ1156" s="3">
        <f>ROUND(SUMIF(AA1131:AA1154,"=33304975",W1131:W1154),2)</f>
        <v>0</v>
      </c>
      <c r="AK1156" s="3">
        <f>ROUND(SUMIF(AA1131:AA1154,"=33304975",X1131:X1154),2)</f>
        <v>116.67</v>
      </c>
      <c r="AL1156" s="3">
        <f>ROUND(SUMIF(AA1131:AA1154,"=33304975",Y1131:Y1154),2)</f>
        <v>72.900000000000006</v>
      </c>
      <c r="AM1156" s="3"/>
      <c r="AN1156" s="3"/>
      <c r="AO1156" s="3">
        <f t="shared" ref="AO1156:BD1156" si="1047">ROUND(BX1156,2)</f>
        <v>0</v>
      </c>
      <c r="AP1156" s="3">
        <f t="shared" si="1047"/>
        <v>0</v>
      </c>
      <c r="AQ1156" s="3">
        <f t="shared" si="1047"/>
        <v>0</v>
      </c>
      <c r="AR1156" s="3">
        <f t="shared" si="1047"/>
        <v>1413.55</v>
      </c>
      <c r="AS1156" s="3">
        <f t="shared" si="1047"/>
        <v>1301.67</v>
      </c>
      <c r="AT1156" s="3">
        <f t="shared" si="1047"/>
        <v>111.88</v>
      </c>
      <c r="AU1156" s="3">
        <f t="shared" si="1047"/>
        <v>0</v>
      </c>
      <c r="AV1156" s="3">
        <f t="shared" si="1047"/>
        <v>1106.75</v>
      </c>
      <c r="AW1156" s="3">
        <f t="shared" si="1047"/>
        <v>1106.75</v>
      </c>
      <c r="AX1156" s="3">
        <f t="shared" si="1047"/>
        <v>0</v>
      </c>
      <c r="AY1156" s="3">
        <f t="shared" si="1047"/>
        <v>1106.75</v>
      </c>
      <c r="AZ1156" s="3">
        <f t="shared" si="1047"/>
        <v>0</v>
      </c>
      <c r="BA1156" s="3">
        <f t="shared" si="1047"/>
        <v>0</v>
      </c>
      <c r="BB1156" s="3">
        <f t="shared" si="1047"/>
        <v>0</v>
      </c>
      <c r="BC1156" s="3">
        <f t="shared" si="1047"/>
        <v>0</v>
      </c>
      <c r="BD1156" s="3">
        <f t="shared" si="1047"/>
        <v>0</v>
      </c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>
        <f>ROUND(SUMIF(AA1131:AA1154,"=33304975",FQ1131:FQ1154),2)</f>
        <v>0</v>
      </c>
      <c r="BY1156" s="3">
        <f>ROUND(SUMIF(AA1131:AA1154,"=33304975",FR1131:FR1154),2)</f>
        <v>0</v>
      </c>
      <c r="BZ1156" s="3">
        <f>ROUND(SUMIF(AA1131:AA1154,"=33304975",GL1131:GL1154),2)</f>
        <v>0</v>
      </c>
      <c r="CA1156" s="3">
        <f>ROUND(SUMIF(AA1131:AA1154,"=33304975",GM1131:GM1154),2)</f>
        <v>1413.55</v>
      </c>
      <c r="CB1156" s="3">
        <f>ROUND(SUMIF(AA1131:AA1154,"=33304975",GN1131:GN1154),2)</f>
        <v>1301.67</v>
      </c>
      <c r="CC1156" s="3">
        <f>ROUND(SUMIF(AA1131:AA1154,"=33304975",GO1131:GO1154),2)</f>
        <v>111.88</v>
      </c>
      <c r="CD1156" s="3">
        <f>ROUND(SUMIF(AA1131:AA1154,"=33304975",GP1131:GP1154),2)</f>
        <v>0</v>
      </c>
      <c r="CE1156" s="3">
        <f>AC1156-BX1156</f>
        <v>1106.75</v>
      </c>
      <c r="CF1156" s="3">
        <f>AC1156-BY1156</f>
        <v>1106.75</v>
      </c>
      <c r="CG1156" s="3">
        <f>BX1156-BZ1156</f>
        <v>0</v>
      </c>
      <c r="CH1156" s="3">
        <f>AC1156-BX1156-BY1156+BZ1156</f>
        <v>1106.75</v>
      </c>
      <c r="CI1156" s="3">
        <f>BY1156-BZ1156</f>
        <v>0</v>
      </c>
      <c r="CJ1156" s="3">
        <f>ROUND(SUMIF(AA1131:AA1154,"=33304975",GX1131:GX1154),2)</f>
        <v>0</v>
      </c>
      <c r="CK1156" s="3">
        <f>ROUND(SUMIF(AA1131:AA1154,"=33304975",GY1131:GY1154),2)</f>
        <v>0</v>
      </c>
      <c r="CL1156" s="3">
        <f>ROUND(SUMIF(AA1131:AA1154,"=33304975",GZ1131:GZ1154),2)</f>
        <v>0</v>
      </c>
      <c r="CM1156" s="3">
        <f>ROUND(SUMIF(AA1131:AA1154,"=33304975",HD1131:HD1154),2)</f>
        <v>0</v>
      </c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4">
        <f t="shared" ref="DG1156:DL1156" si="1048">ROUND(DT1156,2)</f>
        <v>2216.86</v>
      </c>
      <c r="DH1156" s="4">
        <f t="shared" si="1048"/>
        <v>2099.63</v>
      </c>
      <c r="DI1156" s="4">
        <f t="shared" si="1048"/>
        <v>12.54</v>
      </c>
      <c r="DJ1156" s="4">
        <f t="shared" si="1048"/>
        <v>1</v>
      </c>
      <c r="DK1156" s="4">
        <f t="shared" si="1048"/>
        <v>104.69</v>
      </c>
      <c r="DL1156" s="4">
        <f t="shared" si="1048"/>
        <v>0</v>
      </c>
      <c r="DM1156" s="4">
        <f>DZ1156</f>
        <v>11.794396430399999</v>
      </c>
      <c r="DN1156" s="4">
        <f>EA1156</f>
        <v>8.3287184999999986E-2</v>
      </c>
      <c r="DO1156" s="4">
        <f>ROUND(EB1156,2)</f>
        <v>0</v>
      </c>
      <c r="DP1156" s="4">
        <f>ROUND(EC1156,2)</f>
        <v>116.67</v>
      </c>
      <c r="DQ1156" s="4">
        <f>ROUND(ED1156,2)</f>
        <v>72.900000000000006</v>
      </c>
      <c r="DR1156" s="4"/>
      <c r="DS1156" s="4"/>
      <c r="DT1156" s="4">
        <f>ROUND(SUMIF(AA1131:AA1154,"=33304960",O1131:O1154),2)</f>
        <v>2216.86</v>
      </c>
      <c r="DU1156" s="4">
        <f>ROUND(SUMIF(AA1131:AA1154,"=33304960",P1131:P1154),2)</f>
        <v>2099.63</v>
      </c>
      <c r="DV1156" s="4">
        <f>ROUND(SUMIF(AA1131:AA1154,"=33304960",Q1131:Q1154),2)</f>
        <v>12.54</v>
      </c>
      <c r="DW1156" s="4">
        <f>ROUND(SUMIF(AA1131:AA1154,"=33304960",R1131:R1154),2)</f>
        <v>1</v>
      </c>
      <c r="DX1156" s="4">
        <f>ROUND(SUMIF(AA1131:AA1154,"=33304960",S1131:S1154),2)</f>
        <v>104.69</v>
      </c>
      <c r="DY1156" s="4">
        <f>ROUND(SUMIF(AA1131:AA1154,"=33304960",T1131:T1154),2)</f>
        <v>0</v>
      </c>
      <c r="DZ1156" s="4">
        <f>SUMIF(AA1131:AA1154,"=33304960",U1131:U1154)</f>
        <v>11.794396430399999</v>
      </c>
      <c r="EA1156" s="4">
        <f>SUMIF(AA1131:AA1154,"=33304960",V1131:V1154)</f>
        <v>8.3287184999999986E-2</v>
      </c>
      <c r="EB1156" s="4">
        <f>ROUND(SUMIF(AA1131:AA1154,"=33304960",W1131:W1154),2)</f>
        <v>0</v>
      </c>
      <c r="EC1156" s="4">
        <f>ROUND(SUMIF(AA1131:AA1154,"=33304960",X1131:X1154),2)</f>
        <v>116.67</v>
      </c>
      <c r="ED1156" s="4">
        <f>ROUND(SUMIF(AA1131:AA1154,"=33304960",Y1131:Y1154),2)</f>
        <v>72.900000000000006</v>
      </c>
      <c r="EE1156" s="4"/>
      <c r="EF1156" s="4"/>
      <c r="EG1156" s="4">
        <f t="shared" ref="EG1156:EV1156" si="1049">ROUND(FP1156,2)</f>
        <v>0</v>
      </c>
      <c r="EH1156" s="4">
        <f t="shared" si="1049"/>
        <v>0</v>
      </c>
      <c r="EI1156" s="4">
        <f t="shared" si="1049"/>
        <v>0</v>
      </c>
      <c r="EJ1156" s="4">
        <f t="shared" si="1049"/>
        <v>2406.4299999999998</v>
      </c>
      <c r="EK1156" s="4">
        <f t="shared" si="1049"/>
        <v>2294.5500000000002</v>
      </c>
      <c r="EL1156" s="4">
        <f t="shared" si="1049"/>
        <v>111.88</v>
      </c>
      <c r="EM1156" s="4">
        <f t="shared" si="1049"/>
        <v>0</v>
      </c>
      <c r="EN1156" s="4">
        <f t="shared" si="1049"/>
        <v>2099.63</v>
      </c>
      <c r="EO1156" s="4">
        <f t="shared" si="1049"/>
        <v>2099.63</v>
      </c>
      <c r="EP1156" s="4">
        <f t="shared" si="1049"/>
        <v>0</v>
      </c>
      <c r="EQ1156" s="4">
        <f t="shared" si="1049"/>
        <v>2099.63</v>
      </c>
      <c r="ER1156" s="4">
        <f t="shared" si="1049"/>
        <v>0</v>
      </c>
      <c r="ES1156" s="4">
        <f t="shared" si="1049"/>
        <v>0</v>
      </c>
      <c r="ET1156" s="4">
        <f t="shared" si="1049"/>
        <v>0</v>
      </c>
      <c r="EU1156" s="4">
        <f t="shared" si="1049"/>
        <v>0</v>
      </c>
      <c r="EV1156" s="4">
        <f t="shared" si="1049"/>
        <v>0</v>
      </c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>
        <f>ROUND(SUMIF(AA1131:AA1154,"=33304960",FQ1131:FQ1154),2)</f>
        <v>0</v>
      </c>
      <c r="FQ1156" s="4">
        <f>ROUND(SUMIF(AA1131:AA1154,"=33304960",FR1131:FR1154),2)</f>
        <v>0</v>
      </c>
      <c r="FR1156" s="4">
        <f>ROUND(SUMIF(AA1131:AA1154,"=33304960",GL1131:GL1154),2)</f>
        <v>0</v>
      </c>
      <c r="FS1156" s="4">
        <f>ROUND(SUMIF(AA1131:AA1154,"=33304960",GM1131:GM1154),2)</f>
        <v>2406.4299999999998</v>
      </c>
      <c r="FT1156" s="4">
        <f>ROUND(SUMIF(AA1131:AA1154,"=33304960",GN1131:GN1154),2)</f>
        <v>2294.5500000000002</v>
      </c>
      <c r="FU1156" s="4">
        <f>ROUND(SUMIF(AA1131:AA1154,"=33304960",GO1131:GO1154),2)</f>
        <v>111.88</v>
      </c>
      <c r="FV1156" s="4">
        <f>ROUND(SUMIF(AA1131:AA1154,"=33304960",GP1131:GP1154),2)</f>
        <v>0</v>
      </c>
      <c r="FW1156" s="4">
        <f>DU1156-FP1156</f>
        <v>2099.63</v>
      </c>
      <c r="FX1156" s="4">
        <f>DU1156-FQ1156</f>
        <v>2099.63</v>
      </c>
      <c r="FY1156" s="4">
        <f>FP1156-FR1156</f>
        <v>0</v>
      </c>
      <c r="FZ1156" s="4">
        <f>DU1156-FP1156-FQ1156+FR1156</f>
        <v>2099.63</v>
      </c>
      <c r="GA1156" s="4">
        <f>FQ1156-FR1156</f>
        <v>0</v>
      </c>
      <c r="GB1156" s="4">
        <f>ROUND(SUMIF(AA1131:AA1154,"=33304960",GX1131:GX1154),2)</f>
        <v>0</v>
      </c>
      <c r="GC1156" s="4">
        <f>ROUND(SUMIF(AA1131:AA1154,"=33304960",GY1131:GY1154),2)</f>
        <v>0</v>
      </c>
      <c r="GD1156" s="4">
        <f>ROUND(SUMIF(AA1131:AA1154,"=33304960",GZ1131:GZ1154),2)</f>
        <v>0</v>
      </c>
      <c r="GE1156" s="4">
        <f>ROUND(SUMIF(AA1131:AA1154,"=33304960",HD1131:HD1154),2)</f>
        <v>0</v>
      </c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>
        <v>0</v>
      </c>
    </row>
    <row r="1158" spans="1:255">
      <c r="A1158" s="5">
        <v>50</v>
      </c>
      <c r="B1158" s="5">
        <v>0</v>
      </c>
      <c r="C1158" s="5">
        <v>0</v>
      </c>
      <c r="D1158" s="5">
        <v>1</v>
      </c>
      <c r="E1158" s="5">
        <v>201</v>
      </c>
      <c r="F1158" s="5">
        <f>ROUND(Source!O1156,O1158)</f>
        <v>1223.98</v>
      </c>
      <c r="G1158" s="5" t="s">
        <v>83</v>
      </c>
      <c r="H1158" s="5" t="s">
        <v>84</v>
      </c>
      <c r="I1158" s="5"/>
      <c r="J1158" s="5"/>
      <c r="K1158" s="5">
        <v>201</v>
      </c>
      <c r="L1158" s="5">
        <v>1</v>
      </c>
      <c r="M1158" s="5">
        <v>3</v>
      </c>
      <c r="N1158" s="5" t="s">
        <v>3</v>
      </c>
      <c r="O1158" s="5">
        <v>2</v>
      </c>
      <c r="P1158" s="5">
        <f>ROUND(Source!DG1156,O1158)</f>
        <v>2216.86</v>
      </c>
      <c r="Q1158" s="5"/>
      <c r="R1158" s="5"/>
      <c r="S1158" s="5"/>
      <c r="T1158" s="5"/>
      <c r="U1158" s="5"/>
      <c r="V1158" s="5"/>
      <c r="W1158" s="5"/>
    </row>
    <row r="1159" spans="1:255">
      <c r="A1159" s="5">
        <v>50</v>
      </c>
      <c r="B1159" s="5">
        <v>0</v>
      </c>
      <c r="C1159" s="5">
        <v>0</v>
      </c>
      <c r="D1159" s="5">
        <v>1</v>
      </c>
      <c r="E1159" s="5">
        <v>202</v>
      </c>
      <c r="F1159" s="5">
        <f>ROUND(Source!P1156,O1159)</f>
        <v>1106.75</v>
      </c>
      <c r="G1159" s="5" t="s">
        <v>85</v>
      </c>
      <c r="H1159" s="5" t="s">
        <v>86</v>
      </c>
      <c r="I1159" s="5"/>
      <c r="J1159" s="5"/>
      <c r="K1159" s="5">
        <v>202</v>
      </c>
      <c r="L1159" s="5">
        <v>2</v>
      </c>
      <c r="M1159" s="5">
        <v>3</v>
      </c>
      <c r="N1159" s="5" t="s">
        <v>3</v>
      </c>
      <c r="O1159" s="5">
        <v>2</v>
      </c>
      <c r="P1159" s="5">
        <f>ROUND(Source!DH1156,O1159)</f>
        <v>2099.63</v>
      </c>
      <c r="Q1159" s="5"/>
      <c r="R1159" s="5"/>
      <c r="S1159" s="5"/>
      <c r="T1159" s="5"/>
      <c r="U1159" s="5"/>
      <c r="V1159" s="5"/>
      <c r="W1159" s="5"/>
    </row>
    <row r="1160" spans="1:255">
      <c r="A1160" s="5">
        <v>50</v>
      </c>
      <c r="B1160" s="5">
        <v>0</v>
      </c>
      <c r="C1160" s="5">
        <v>0</v>
      </c>
      <c r="D1160" s="5">
        <v>1</v>
      </c>
      <c r="E1160" s="5">
        <v>222</v>
      </c>
      <c r="F1160" s="5">
        <f>ROUND(Source!AO1156,O1160)</f>
        <v>0</v>
      </c>
      <c r="G1160" s="5" t="s">
        <v>87</v>
      </c>
      <c r="H1160" s="5" t="s">
        <v>88</v>
      </c>
      <c r="I1160" s="5"/>
      <c r="J1160" s="5"/>
      <c r="K1160" s="5">
        <v>222</v>
      </c>
      <c r="L1160" s="5">
        <v>3</v>
      </c>
      <c r="M1160" s="5">
        <v>3</v>
      </c>
      <c r="N1160" s="5" t="s">
        <v>3</v>
      </c>
      <c r="O1160" s="5">
        <v>2</v>
      </c>
      <c r="P1160" s="5">
        <f>ROUND(Source!EG1156,O1160)</f>
        <v>0</v>
      </c>
      <c r="Q1160" s="5"/>
      <c r="R1160" s="5"/>
      <c r="S1160" s="5"/>
      <c r="T1160" s="5"/>
      <c r="U1160" s="5"/>
      <c r="V1160" s="5"/>
      <c r="W1160" s="5"/>
    </row>
    <row r="1161" spans="1:255">
      <c r="A1161" s="5">
        <v>50</v>
      </c>
      <c r="B1161" s="5">
        <v>0</v>
      </c>
      <c r="C1161" s="5">
        <v>0</v>
      </c>
      <c r="D1161" s="5">
        <v>1</v>
      </c>
      <c r="E1161" s="5">
        <v>225</v>
      </c>
      <c r="F1161" s="5">
        <f>ROUND(Source!AV1156,O1161)</f>
        <v>1106.75</v>
      </c>
      <c r="G1161" s="5" t="s">
        <v>89</v>
      </c>
      <c r="H1161" s="5" t="s">
        <v>90</v>
      </c>
      <c r="I1161" s="5"/>
      <c r="J1161" s="5"/>
      <c r="K1161" s="5">
        <v>225</v>
      </c>
      <c r="L1161" s="5">
        <v>4</v>
      </c>
      <c r="M1161" s="5">
        <v>3</v>
      </c>
      <c r="N1161" s="5" t="s">
        <v>3</v>
      </c>
      <c r="O1161" s="5">
        <v>2</v>
      </c>
      <c r="P1161" s="5">
        <f>ROUND(Source!EN1156,O1161)</f>
        <v>2099.63</v>
      </c>
      <c r="Q1161" s="5"/>
      <c r="R1161" s="5"/>
      <c r="S1161" s="5"/>
      <c r="T1161" s="5"/>
      <c r="U1161" s="5"/>
      <c r="V1161" s="5"/>
      <c r="W1161" s="5"/>
    </row>
    <row r="1162" spans="1:255">
      <c r="A1162" s="5">
        <v>50</v>
      </c>
      <c r="B1162" s="5">
        <v>0</v>
      </c>
      <c r="C1162" s="5">
        <v>0</v>
      </c>
      <c r="D1162" s="5">
        <v>1</v>
      </c>
      <c r="E1162" s="5">
        <v>226</v>
      </c>
      <c r="F1162" s="5">
        <f>ROUND(Source!AW1156,O1162)</f>
        <v>1106.75</v>
      </c>
      <c r="G1162" s="5" t="s">
        <v>91</v>
      </c>
      <c r="H1162" s="5" t="s">
        <v>92</v>
      </c>
      <c r="I1162" s="5"/>
      <c r="J1162" s="5"/>
      <c r="K1162" s="5">
        <v>226</v>
      </c>
      <c r="L1162" s="5">
        <v>5</v>
      </c>
      <c r="M1162" s="5">
        <v>3</v>
      </c>
      <c r="N1162" s="5" t="s">
        <v>3</v>
      </c>
      <c r="O1162" s="5">
        <v>2</v>
      </c>
      <c r="P1162" s="5">
        <f>ROUND(Source!EO1156,O1162)</f>
        <v>2099.63</v>
      </c>
      <c r="Q1162" s="5"/>
      <c r="R1162" s="5"/>
      <c r="S1162" s="5"/>
      <c r="T1162" s="5"/>
      <c r="U1162" s="5"/>
      <c r="V1162" s="5"/>
      <c r="W1162" s="5"/>
    </row>
    <row r="1163" spans="1:255">
      <c r="A1163" s="5">
        <v>50</v>
      </c>
      <c r="B1163" s="5">
        <v>0</v>
      </c>
      <c r="C1163" s="5">
        <v>0</v>
      </c>
      <c r="D1163" s="5">
        <v>1</v>
      </c>
      <c r="E1163" s="5">
        <v>227</v>
      </c>
      <c r="F1163" s="5">
        <f>ROUND(Source!AX1156,O1163)</f>
        <v>0</v>
      </c>
      <c r="G1163" s="5" t="s">
        <v>93</v>
      </c>
      <c r="H1163" s="5" t="s">
        <v>94</v>
      </c>
      <c r="I1163" s="5"/>
      <c r="J1163" s="5"/>
      <c r="K1163" s="5">
        <v>227</v>
      </c>
      <c r="L1163" s="5">
        <v>6</v>
      </c>
      <c r="M1163" s="5">
        <v>3</v>
      </c>
      <c r="N1163" s="5" t="s">
        <v>3</v>
      </c>
      <c r="O1163" s="5">
        <v>2</v>
      </c>
      <c r="P1163" s="5">
        <f>ROUND(Source!EP1156,O1163)</f>
        <v>0</v>
      </c>
      <c r="Q1163" s="5"/>
      <c r="R1163" s="5"/>
      <c r="S1163" s="5"/>
      <c r="T1163" s="5"/>
      <c r="U1163" s="5"/>
      <c r="V1163" s="5"/>
      <c r="W1163" s="5"/>
    </row>
    <row r="1164" spans="1:255">
      <c r="A1164" s="5">
        <v>50</v>
      </c>
      <c r="B1164" s="5">
        <v>0</v>
      </c>
      <c r="C1164" s="5">
        <v>0</v>
      </c>
      <c r="D1164" s="5">
        <v>1</v>
      </c>
      <c r="E1164" s="5">
        <v>228</v>
      </c>
      <c r="F1164" s="5">
        <f>ROUND(Source!AY1156,O1164)</f>
        <v>1106.75</v>
      </c>
      <c r="G1164" s="5" t="s">
        <v>95</v>
      </c>
      <c r="H1164" s="5" t="s">
        <v>96</v>
      </c>
      <c r="I1164" s="5"/>
      <c r="J1164" s="5"/>
      <c r="K1164" s="5">
        <v>228</v>
      </c>
      <c r="L1164" s="5">
        <v>7</v>
      </c>
      <c r="M1164" s="5">
        <v>3</v>
      </c>
      <c r="N1164" s="5" t="s">
        <v>3</v>
      </c>
      <c r="O1164" s="5">
        <v>2</v>
      </c>
      <c r="P1164" s="5">
        <f>ROUND(Source!EQ1156,O1164)</f>
        <v>2099.63</v>
      </c>
      <c r="Q1164" s="5"/>
      <c r="R1164" s="5"/>
      <c r="S1164" s="5"/>
      <c r="T1164" s="5"/>
      <c r="U1164" s="5"/>
      <c r="V1164" s="5"/>
      <c r="W1164" s="5"/>
    </row>
    <row r="1165" spans="1:255">
      <c r="A1165" s="5">
        <v>50</v>
      </c>
      <c r="B1165" s="5">
        <v>0</v>
      </c>
      <c r="C1165" s="5">
        <v>0</v>
      </c>
      <c r="D1165" s="5">
        <v>1</v>
      </c>
      <c r="E1165" s="5">
        <v>216</v>
      </c>
      <c r="F1165" s="5">
        <f>ROUND(Source!AP1156,O1165)</f>
        <v>0</v>
      </c>
      <c r="G1165" s="5" t="s">
        <v>97</v>
      </c>
      <c r="H1165" s="5" t="s">
        <v>98</v>
      </c>
      <c r="I1165" s="5"/>
      <c r="J1165" s="5"/>
      <c r="K1165" s="5">
        <v>216</v>
      </c>
      <c r="L1165" s="5">
        <v>8</v>
      </c>
      <c r="M1165" s="5">
        <v>3</v>
      </c>
      <c r="N1165" s="5" t="s">
        <v>3</v>
      </c>
      <c r="O1165" s="5">
        <v>2</v>
      </c>
      <c r="P1165" s="5">
        <f>ROUND(Source!EH1156,O1165)</f>
        <v>0</v>
      </c>
      <c r="Q1165" s="5"/>
      <c r="R1165" s="5"/>
      <c r="S1165" s="5"/>
      <c r="T1165" s="5"/>
      <c r="U1165" s="5"/>
      <c r="V1165" s="5"/>
      <c r="W1165" s="5"/>
    </row>
    <row r="1166" spans="1:255">
      <c r="A1166" s="5">
        <v>50</v>
      </c>
      <c r="B1166" s="5">
        <v>0</v>
      </c>
      <c r="C1166" s="5">
        <v>0</v>
      </c>
      <c r="D1166" s="5">
        <v>1</v>
      </c>
      <c r="E1166" s="5">
        <v>223</v>
      </c>
      <c r="F1166" s="5">
        <f>ROUND(Source!AQ1156,O1166)</f>
        <v>0</v>
      </c>
      <c r="G1166" s="5" t="s">
        <v>99</v>
      </c>
      <c r="H1166" s="5" t="s">
        <v>100</v>
      </c>
      <c r="I1166" s="5"/>
      <c r="J1166" s="5"/>
      <c r="K1166" s="5">
        <v>223</v>
      </c>
      <c r="L1166" s="5">
        <v>9</v>
      </c>
      <c r="M1166" s="5">
        <v>3</v>
      </c>
      <c r="N1166" s="5" t="s">
        <v>3</v>
      </c>
      <c r="O1166" s="5">
        <v>2</v>
      </c>
      <c r="P1166" s="5">
        <f>ROUND(Source!EI1156,O1166)</f>
        <v>0</v>
      </c>
      <c r="Q1166" s="5"/>
      <c r="R1166" s="5"/>
      <c r="S1166" s="5"/>
      <c r="T1166" s="5"/>
      <c r="U1166" s="5"/>
      <c r="V1166" s="5"/>
      <c r="W1166" s="5"/>
    </row>
    <row r="1167" spans="1:255">
      <c r="A1167" s="5">
        <v>50</v>
      </c>
      <c r="B1167" s="5">
        <v>0</v>
      </c>
      <c r="C1167" s="5">
        <v>0</v>
      </c>
      <c r="D1167" s="5">
        <v>1</v>
      </c>
      <c r="E1167" s="5">
        <v>229</v>
      </c>
      <c r="F1167" s="5">
        <f>ROUND(Source!AZ1156,O1167)</f>
        <v>0</v>
      </c>
      <c r="G1167" s="5" t="s">
        <v>101</v>
      </c>
      <c r="H1167" s="5" t="s">
        <v>102</v>
      </c>
      <c r="I1167" s="5"/>
      <c r="J1167" s="5"/>
      <c r="K1167" s="5">
        <v>229</v>
      </c>
      <c r="L1167" s="5">
        <v>10</v>
      </c>
      <c r="M1167" s="5">
        <v>3</v>
      </c>
      <c r="N1167" s="5" t="s">
        <v>3</v>
      </c>
      <c r="O1167" s="5">
        <v>2</v>
      </c>
      <c r="P1167" s="5">
        <f>ROUND(Source!ER1156,O1167)</f>
        <v>0</v>
      </c>
      <c r="Q1167" s="5"/>
      <c r="R1167" s="5"/>
      <c r="S1167" s="5"/>
      <c r="T1167" s="5"/>
      <c r="U1167" s="5"/>
      <c r="V1167" s="5"/>
      <c r="W1167" s="5"/>
    </row>
    <row r="1168" spans="1:255">
      <c r="A1168" s="5">
        <v>50</v>
      </c>
      <c r="B1168" s="5">
        <v>0</v>
      </c>
      <c r="C1168" s="5">
        <v>0</v>
      </c>
      <c r="D1168" s="5">
        <v>1</v>
      </c>
      <c r="E1168" s="5">
        <v>203</v>
      </c>
      <c r="F1168" s="5">
        <f>ROUND(Source!Q1156,O1168)</f>
        <v>12.54</v>
      </c>
      <c r="G1168" s="5" t="s">
        <v>103</v>
      </c>
      <c r="H1168" s="5" t="s">
        <v>104</v>
      </c>
      <c r="I1168" s="5"/>
      <c r="J1168" s="5"/>
      <c r="K1168" s="5">
        <v>203</v>
      </c>
      <c r="L1168" s="5">
        <v>11</v>
      </c>
      <c r="M1168" s="5">
        <v>3</v>
      </c>
      <c r="N1168" s="5" t="s">
        <v>3</v>
      </c>
      <c r="O1168" s="5">
        <v>2</v>
      </c>
      <c r="P1168" s="5">
        <f>ROUND(Source!DI1156,O1168)</f>
        <v>12.54</v>
      </c>
      <c r="Q1168" s="5"/>
      <c r="R1168" s="5"/>
      <c r="S1168" s="5"/>
      <c r="T1168" s="5"/>
      <c r="U1168" s="5"/>
      <c r="V1168" s="5"/>
      <c r="W1168" s="5"/>
    </row>
    <row r="1169" spans="1:23">
      <c r="A1169" s="5">
        <v>50</v>
      </c>
      <c r="B1169" s="5">
        <v>0</v>
      </c>
      <c r="C1169" s="5">
        <v>0</v>
      </c>
      <c r="D1169" s="5">
        <v>1</v>
      </c>
      <c r="E1169" s="5">
        <v>231</v>
      </c>
      <c r="F1169" s="5">
        <f>ROUND(Source!BB1156,O1169)</f>
        <v>0</v>
      </c>
      <c r="G1169" s="5" t="s">
        <v>105</v>
      </c>
      <c r="H1169" s="5" t="s">
        <v>106</v>
      </c>
      <c r="I1169" s="5"/>
      <c r="J1169" s="5"/>
      <c r="K1169" s="5">
        <v>231</v>
      </c>
      <c r="L1169" s="5">
        <v>12</v>
      </c>
      <c r="M1169" s="5">
        <v>3</v>
      </c>
      <c r="N1169" s="5" t="s">
        <v>3</v>
      </c>
      <c r="O1169" s="5">
        <v>2</v>
      </c>
      <c r="P1169" s="5">
        <f>ROUND(Source!ET1156,O1169)</f>
        <v>0</v>
      </c>
      <c r="Q1169" s="5"/>
      <c r="R1169" s="5"/>
      <c r="S1169" s="5"/>
      <c r="T1169" s="5"/>
      <c r="U1169" s="5"/>
      <c r="V1169" s="5"/>
      <c r="W1169" s="5"/>
    </row>
    <row r="1170" spans="1:23">
      <c r="A1170" s="5">
        <v>50</v>
      </c>
      <c r="B1170" s="5">
        <v>0</v>
      </c>
      <c r="C1170" s="5">
        <v>0</v>
      </c>
      <c r="D1170" s="5">
        <v>1</v>
      </c>
      <c r="E1170" s="5">
        <v>204</v>
      </c>
      <c r="F1170" s="5">
        <f>ROUND(Source!R1156,O1170)</f>
        <v>1</v>
      </c>
      <c r="G1170" s="5" t="s">
        <v>107</v>
      </c>
      <c r="H1170" s="5" t="s">
        <v>108</v>
      </c>
      <c r="I1170" s="5"/>
      <c r="J1170" s="5"/>
      <c r="K1170" s="5">
        <v>204</v>
      </c>
      <c r="L1170" s="5">
        <v>13</v>
      </c>
      <c r="M1170" s="5">
        <v>3</v>
      </c>
      <c r="N1170" s="5" t="s">
        <v>3</v>
      </c>
      <c r="O1170" s="5">
        <v>2</v>
      </c>
      <c r="P1170" s="5">
        <f>ROUND(Source!DJ1156,O1170)</f>
        <v>1</v>
      </c>
      <c r="Q1170" s="5"/>
      <c r="R1170" s="5"/>
      <c r="S1170" s="5"/>
      <c r="T1170" s="5"/>
      <c r="U1170" s="5"/>
      <c r="V1170" s="5"/>
      <c r="W1170" s="5"/>
    </row>
    <row r="1171" spans="1:23">
      <c r="A1171" s="5">
        <v>50</v>
      </c>
      <c r="B1171" s="5">
        <v>0</v>
      </c>
      <c r="C1171" s="5">
        <v>0</v>
      </c>
      <c r="D1171" s="5">
        <v>1</v>
      </c>
      <c r="E1171" s="5">
        <v>205</v>
      </c>
      <c r="F1171" s="5">
        <f>ROUND(Source!S1156,O1171)</f>
        <v>104.69</v>
      </c>
      <c r="G1171" s="5" t="s">
        <v>109</v>
      </c>
      <c r="H1171" s="5" t="s">
        <v>110</v>
      </c>
      <c r="I1171" s="5"/>
      <c r="J1171" s="5"/>
      <c r="K1171" s="5">
        <v>205</v>
      </c>
      <c r="L1171" s="5">
        <v>14</v>
      </c>
      <c r="M1171" s="5">
        <v>3</v>
      </c>
      <c r="N1171" s="5" t="s">
        <v>3</v>
      </c>
      <c r="O1171" s="5">
        <v>2</v>
      </c>
      <c r="P1171" s="5">
        <f>ROUND(Source!DK1156,O1171)</f>
        <v>104.69</v>
      </c>
      <c r="Q1171" s="5"/>
      <c r="R1171" s="5"/>
      <c r="S1171" s="5"/>
      <c r="T1171" s="5"/>
      <c r="U1171" s="5"/>
      <c r="V1171" s="5"/>
      <c r="W1171" s="5"/>
    </row>
    <row r="1172" spans="1:23">
      <c r="A1172" s="5">
        <v>50</v>
      </c>
      <c r="B1172" s="5">
        <v>0</v>
      </c>
      <c r="C1172" s="5">
        <v>0</v>
      </c>
      <c r="D1172" s="5">
        <v>1</v>
      </c>
      <c r="E1172" s="5">
        <v>232</v>
      </c>
      <c r="F1172" s="5">
        <f>ROUND(Source!BC1156,O1172)</f>
        <v>0</v>
      </c>
      <c r="G1172" s="5" t="s">
        <v>111</v>
      </c>
      <c r="H1172" s="5" t="s">
        <v>112</v>
      </c>
      <c r="I1172" s="5"/>
      <c r="J1172" s="5"/>
      <c r="K1172" s="5">
        <v>232</v>
      </c>
      <c r="L1172" s="5">
        <v>15</v>
      </c>
      <c r="M1172" s="5">
        <v>3</v>
      </c>
      <c r="N1172" s="5" t="s">
        <v>3</v>
      </c>
      <c r="O1172" s="5">
        <v>2</v>
      </c>
      <c r="P1172" s="5">
        <f>ROUND(Source!EU1156,O1172)</f>
        <v>0</v>
      </c>
      <c r="Q1172" s="5"/>
      <c r="R1172" s="5"/>
      <c r="S1172" s="5"/>
      <c r="T1172" s="5"/>
      <c r="U1172" s="5"/>
      <c r="V1172" s="5"/>
      <c r="W1172" s="5"/>
    </row>
    <row r="1173" spans="1:23">
      <c r="A1173" s="5">
        <v>50</v>
      </c>
      <c r="B1173" s="5">
        <v>0</v>
      </c>
      <c r="C1173" s="5">
        <v>0</v>
      </c>
      <c r="D1173" s="5">
        <v>1</v>
      </c>
      <c r="E1173" s="5">
        <v>214</v>
      </c>
      <c r="F1173" s="5">
        <f>ROUND(Source!AS1156,O1173)</f>
        <v>1301.67</v>
      </c>
      <c r="G1173" s="5" t="s">
        <v>113</v>
      </c>
      <c r="H1173" s="5" t="s">
        <v>114</v>
      </c>
      <c r="I1173" s="5"/>
      <c r="J1173" s="5"/>
      <c r="K1173" s="5">
        <v>214</v>
      </c>
      <c r="L1173" s="5">
        <v>16</v>
      </c>
      <c r="M1173" s="5">
        <v>3</v>
      </c>
      <c r="N1173" s="5" t="s">
        <v>3</v>
      </c>
      <c r="O1173" s="5">
        <v>2</v>
      </c>
      <c r="P1173" s="5">
        <f>ROUND(Source!EK1156,O1173)</f>
        <v>2294.5500000000002</v>
      </c>
      <c r="Q1173" s="5"/>
      <c r="R1173" s="5"/>
      <c r="S1173" s="5"/>
      <c r="T1173" s="5"/>
      <c r="U1173" s="5"/>
      <c r="V1173" s="5"/>
      <c r="W1173" s="5"/>
    </row>
    <row r="1174" spans="1:23">
      <c r="A1174" s="5">
        <v>50</v>
      </c>
      <c r="B1174" s="5">
        <v>0</v>
      </c>
      <c r="C1174" s="5">
        <v>0</v>
      </c>
      <c r="D1174" s="5">
        <v>1</v>
      </c>
      <c r="E1174" s="5">
        <v>215</v>
      </c>
      <c r="F1174" s="5">
        <f>ROUND(Source!AT1156,O1174)</f>
        <v>111.88</v>
      </c>
      <c r="G1174" s="5" t="s">
        <v>115</v>
      </c>
      <c r="H1174" s="5" t="s">
        <v>116</v>
      </c>
      <c r="I1174" s="5"/>
      <c r="J1174" s="5"/>
      <c r="K1174" s="5">
        <v>215</v>
      </c>
      <c r="L1174" s="5">
        <v>17</v>
      </c>
      <c r="M1174" s="5">
        <v>3</v>
      </c>
      <c r="N1174" s="5" t="s">
        <v>3</v>
      </c>
      <c r="O1174" s="5">
        <v>2</v>
      </c>
      <c r="P1174" s="5">
        <f>ROUND(Source!EL1156,O1174)</f>
        <v>111.88</v>
      </c>
      <c r="Q1174" s="5"/>
      <c r="R1174" s="5"/>
      <c r="S1174" s="5"/>
      <c r="T1174" s="5"/>
      <c r="U1174" s="5"/>
      <c r="V1174" s="5"/>
      <c r="W1174" s="5"/>
    </row>
    <row r="1175" spans="1:23">
      <c r="A1175" s="5">
        <v>50</v>
      </c>
      <c r="B1175" s="5">
        <v>0</v>
      </c>
      <c r="C1175" s="5">
        <v>0</v>
      </c>
      <c r="D1175" s="5">
        <v>1</v>
      </c>
      <c r="E1175" s="5">
        <v>217</v>
      </c>
      <c r="F1175" s="5">
        <f>ROUND(Source!AU1156,O1175)</f>
        <v>0</v>
      </c>
      <c r="G1175" s="5" t="s">
        <v>117</v>
      </c>
      <c r="H1175" s="5" t="s">
        <v>118</v>
      </c>
      <c r="I1175" s="5"/>
      <c r="J1175" s="5"/>
      <c r="K1175" s="5">
        <v>217</v>
      </c>
      <c r="L1175" s="5">
        <v>18</v>
      </c>
      <c r="M1175" s="5">
        <v>3</v>
      </c>
      <c r="N1175" s="5" t="s">
        <v>3</v>
      </c>
      <c r="O1175" s="5">
        <v>2</v>
      </c>
      <c r="P1175" s="5">
        <f>ROUND(Source!EM1156,O1175)</f>
        <v>0</v>
      </c>
      <c r="Q1175" s="5"/>
      <c r="R1175" s="5"/>
      <c r="S1175" s="5"/>
      <c r="T1175" s="5"/>
      <c r="U1175" s="5"/>
      <c r="V1175" s="5"/>
      <c r="W1175" s="5"/>
    </row>
    <row r="1176" spans="1:23">
      <c r="A1176" s="5">
        <v>50</v>
      </c>
      <c r="B1176" s="5">
        <v>0</v>
      </c>
      <c r="C1176" s="5">
        <v>0</v>
      </c>
      <c r="D1176" s="5">
        <v>1</v>
      </c>
      <c r="E1176" s="5">
        <v>230</v>
      </c>
      <c r="F1176" s="5">
        <f>ROUND(Source!BA1156,O1176)</f>
        <v>0</v>
      </c>
      <c r="G1176" s="5" t="s">
        <v>119</v>
      </c>
      <c r="H1176" s="5" t="s">
        <v>120</v>
      </c>
      <c r="I1176" s="5"/>
      <c r="J1176" s="5"/>
      <c r="K1176" s="5">
        <v>230</v>
      </c>
      <c r="L1176" s="5">
        <v>19</v>
      </c>
      <c r="M1176" s="5">
        <v>3</v>
      </c>
      <c r="N1176" s="5" t="s">
        <v>3</v>
      </c>
      <c r="O1176" s="5">
        <v>2</v>
      </c>
      <c r="P1176" s="5">
        <f>ROUND(Source!ES1156,O1176)</f>
        <v>0</v>
      </c>
      <c r="Q1176" s="5"/>
      <c r="R1176" s="5"/>
      <c r="S1176" s="5"/>
      <c r="T1176" s="5"/>
      <c r="U1176" s="5"/>
      <c r="V1176" s="5"/>
      <c r="W1176" s="5"/>
    </row>
    <row r="1177" spans="1:23">
      <c r="A1177" s="5">
        <v>50</v>
      </c>
      <c r="B1177" s="5">
        <v>0</v>
      </c>
      <c r="C1177" s="5">
        <v>0</v>
      </c>
      <c r="D1177" s="5">
        <v>1</v>
      </c>
      <c r="E1177" s="5">
        <v>206</v>
      </c>
      <c r="F1177" s="5">
        <f>ROUND(Source!T1156,O1177)</f>
        <v>0</v>
      </c>
      <c r="G1177" s="5" t="s">
        <v>121</v>
      </c>
      <c r="H1177" s="5" t="s">
        <v>122</v>
      </c>
      <c r="I1177" s="5"/>
      <c r="J1177" s="5"/>
      <c r="K1177" s="5">
        <v>206</v>
      </c>
      <c r="L1177" s="5">
        <v>20</v>
      </c>
      <c r="M1177" s="5">
        <v>3</v>
      </c>
      <c r="N1177" s="5" t="s">
        <v>3</v>
      </c>
      <c r="O1177" s="5">
        <v>2</v>
      </c>
      <c r="P1177" s="5">
        <f>ROUND(Source!DL1156,O1177)</f>
        <v>0</v>
      </c>
      <c r="Q1177" s="5"/>
      <c r="R1177" s="5"/>
      <c r="S1177" s="5"/>
      <c r="T1177" s="5"/>
      <c r="U1177" s="5"/>
      <c r="V1177" s="5"/>
      <c r="W1177" s="5"/>
    </row>
    <row r="1178" spans="1:23">
      <c r="A1178" s="5">
        <v>50</v>
      </c>
      <c r="B1178" s="5">
        <v>0</v>
      </c>
      <c r="C1178" s="5">
        <v>0</v>
      </c>
      <c r="D1178" s="5">
        <v>1</v>
      </c>
      <c r="E1178" s="5">
        <v>207</v>
      </c>
      <c r="F1178" s="5">
        <f>Source!U1156</f>
        <v>11.794396430399999</v>
      </c>
      <c r="G1178" s="5" t="s">
        <v>123</v>
      </c>
      <c r="H1178" s="5" t="s">
        <v>124</v>
      </c>
      <c r="I1178" s="5"/>
      <c r="J1178" s="5"/>
      <c r="K1178" s="5">
        <v>207</v>
      </c>
      <c r="L1178" s="5">
        <v>21</v>
      </c>
      <c r="M1178" s="5">
        <v>3</v>
      </c>
      <c r="N1178" s="5" t="s">
        <v>3</v>
      </c>
      <c r="O1178" s="5">
        <v>-1</v>
      </c>
      <c r="P1178" s="5">
        <f>Source!DM1156</f>
        <v>11.794396430399999</v>
      </c>
      <c r="Q1178" s="5"/>
      <c r="R1178" s="5"/>
      <c r="S1178" s="5"/>
      <c r="T1178" s="5"/>
      <c r="U1178" s="5"/>
      <c r="V1178" s="5"/>
      <c r="W1178" s="5"/>
    </row>
    <row r="1179" spans="1:23">
      <c r="A1179" s="5">
        <v>50</v>
      </c>
      <c r="B1179" s="5">
        <v>0</v>
      </c>
      <c r="C1179" s="5">
        <v>0</v>
      </c>
      <c r="D1179" s="5">
        <v>1</v>
      </c>
      <c r="E1179" s="5">
        <v>208</v>
      </c>
      <c r="F1179" s="5">
        <f>Source!V1156</f>
        <v>8.3287184999999986E-2</v>
      </c>
      <c r="G1179" s="5" t="s">
        <v>125</v>
      </c>
      <c r="H1179" s="5" t="s">
        <v>126</v>
      </c>
      <c r="I1179" s="5"/>
      <c r="J1179" s="5"/>
      <c r="K1179" s="5">
        <v>208</v>
      </c>
      <c r="L1179" s="5">
        <v>22</v>
      </c>
      <c r="M1179" s="5">
        <v>3</v>
      </c>
      <c r="N1179" s="5" t="s">
        <v>3</v>
      </c>
      <c r="O1179" s="5">
        <v>-1</v>
      </c>
      <c r="P1179" s="5">
        <f>Source!DN1156</f>
        <v>8.3287184999999986E-2</v>
      </c>
      <c r="Q1179" s="5"/>
      <c r="R1179" s="5"/>
      <c r="S1179" s="5"/>
      <c r="T1179" s="5"/>
      <c r="U1179" s="5"/>
      <c r="V1179" s="5"/>
      <c r="W1179" s="5"/>
    </row>
    <row r="1180" spans="1:23">
      <c r="A1180" s="5">
        <v>50</v>
      </c>
      <c r="B1180" s="5">
        <v>0</v>
      </c>
      <c r="C1180" s="5">
        <v>0</v>
      </c>
      <c r="D1180" s="5">
        <v>1</v>
      </c>
      <c r="E1180" s="5">
        <v>209</v>
      </c>
      <c r="F1180" s="5">
        <f>ROUND(Source!W1156,O1180)</f>
        <v>0</v>
      </c>
      <c r="G1180" s="5" t="s">
        <v>127</v>
      </c>
      <c r="H1180" s="5" t="s">
        <v>128</v>
      </c>
      <c r="I1180" s="5"/>
      <c r="J1180" s="5"/>
      <c r="K1180" s="5">
        <v>209</v>
      </c>
      <c r="L1180" s="5">
        <v>23</v>
      </c>
      <c r="M1180" s="5">
        <v>3</v>
      </c>
      <c r="N1180" s="5" t="s">
        <v>3</v>
      </c>
      <c r="O1180" s="5">
        <v>2</v>
      </c>
      <c r="P1180" s="5">
        <f>ROUND(Source!DO1156,O1180)</f>
        <v>0</v>
      </c>
      <c r="Q1180" s="5"/>
      <c r="R1180" s="5"/>
      <c r="S1180" s="5"/>
      <c r="T1180" s="5"/>
      <c r="U1180" s="5"/>
      <c r="V1180" s="5"/>
      <c r="W1180" s="5"/>
    </row>
    <row r="1181" spans="1:23">
      <c r="A1181" s="5">
        <v>50</v>
      </c>
      <c r="B1181" s="5">
        <v>0</v>
      </c>
      <c r="C1181" s="5">
        <v>0</v>
      </c>
      <c r="D1181" s="5">
        <v>1</v>
      </c>
      <c r="E1181" s="5">
        <v>233</v>
      </c>
      <c r="F1181" s="5">
        <f>ROUND(Source!BD1156,O1181)</f>
        <v>0</v>
      </c>
      <c r="G1181" s="5" t="s">
        <v>129</v>
      </c>
      <c r="H1181" s="5" t="s">
        <v>130</v>
      </c>
      <c r="I1181" s="5"/>
      <c r="J1181" s="5"/>
      <c r="K1181" s="5">
        <v>233</v>
      </c>
      <c r="L1181" s="5">
        <v>24</v>
      </c>
      <c r="M1181" s="5">
        <v>3</v>
      </c>
      <c r="N1181" s="5" t="s">
        <v>3</v>
      </c>
      <c r="O1181" s="5">
        <v>2</v>
      </c>
      <c r="P1181" s="5">
        <f>ROUND(Source!EV1156,O1181)</f>
        <v>0</v>
      </c>
      <c r="Q1181" s="5"/>
      <c r="R1181" s="5"/>
      <c r="S1181" s="5"/>
      <c r="T1181" s="5"/>
      <c r="U1181" s="5"/>
      <c r="V1181" s="5"/>
      <c r="W1181" s="5"/>
    </row>
    <row r="1182" spans="1:23">
      <c r="A1182" s="5">
        <v>50</v>
      </c>
      <c r="B1182" s="5">
        <v>0</v>
      </c>
      <c r="C1182" s="5">
        <v>0</v>
      </c>
      <c r="D1182" s="5">
        <v>1</v>
      </c>
      <c r="E1182" s="5">
        <v>210</v>
      </c>
      <c r="F1182" s="5">
        <f>ROUND(Source!X1156,O1182)</f>
        <v>116.67</v>
      </c>
      <c r="G1182" s="5" t="s">
        <v>131</v>
      </c>
      <c r="H1182" s="5" t="s">
        <v>132</v>
      </c>
      <c r="I1182" s="5"/>
      <c r="J1182" s="5"/>
      <c r="K1182" s="5">
        <v>210</v>
      </c>
      <c r="L1182" s="5">
        <v>25</v>
      </c>
      <c r="M1182" s="5">
        <v>3</v>
      </c>
      <c r="N1182" s="5" t="s">
        <v>3</v>
      </c>
      <c r="O1182" s="5">
        <v>2</v>
      </c>
      <c r="P1182" s="5">
        <f>ROUND(Source!DP1156,O1182)</f>
        <v>116.67</v>
      </c>
      <c r="Q1182" s="5"/>
      <c r="R1182" s="5"/>
      <c r="S1182" s="5"/>
      <c r="T1182" s="5"/>
      <c r="U1182" s="5"/>
      <c r="V1182" s="5"/>
      <c r="W1182" s="5"/>
    </row>
    <row r="1183" spans="1:23">
      <c r="A1183" s="5">
        <v>50</v>
      </c>
      <c r="B1183" s="5">
        <v>0</v>
      </c>
      <c r="C1183" s="5">
        <v>0</v>
      </c>
      <c r="D1183" s="5">
        <v>1</v>
      </c>
      <c r="E1183" s="5">
        <v>211</v>
      </c>
      <c r="F1183" s="5">
        <f>ROUND(Source!Y1156,O1183)</f>
        <v>72.900000000000006</v>
      </c>
      <c r="G1183" s="5" t="s">
        <v>133</v>
      </c>
      <c r="H1183" s="5" t="s">
        <v>134</v>
      </c>
      <c r="I1183" s="5"/>
      <c r="J1183" s="5"/>
      <c r="K1183" s="5">
        <v>211</v>
      </c>
      <c r="L1183" s="5">
        <v>26</v>
      </c>
      <c r="M1183" s="5">
        <v>3</v>
      </c>
      <c r="N1183" s="5" t="s">
        <v>3</v>
      </c>
      <c r="O1183" s="5">
        <v>2</v>
      </c>
      <c r="P1183" s="5">
        <f>ROUND(Source!DQ1156,O1183)</f>
        <v>72.900000000000006</v>
      </c>
      <c r="Q1183" s="5"/>
      <c r="R1183" s="5"/>
      <c r="S1183" s="5"/>
      <c r="T1183" s="5"/>
      <c r="U1183" s="5"/>
      <c r="V1183" s="5"/>
      <c r="W1183" s="5"/>
    </row>
    <row r="1184" spans="1:23">
      <c r="A1184" s="5">
        <v>50</v>
      </c>
      <c r="B1184" s="5">
        <v>0</v>
      </c>
      <c r="C1184" s="5">
        <v>0</v>
      </c>
      <c r="D1184" s="5">
        <v>1</v>
      </c>
      <c r="E1184" s="5">
        <v>224</v>
      </c>
      <c r="F1184" s="5">
        <f>ROUND(Source!AR1156,O1184)</f>
        <v>1413.55</v>
      </c>
      <c r="G1184" s="5" t="s">
        <v>135</v>
      </c>
      <c r="H1184" s="5" t="s">
        <v>136</v>
      </c>
      <c r="I1184" s="5"/>
      <c r="J1184" s="5"/>
      <c r="K1184" s="5">
        <v>224</v>
      </c>
      <c r="L1184" s="5">
        <v>27</v>
      </c>
      <c r="M1184" s="5">
        <v>3</v>
      </c>
      <c r="N1184" s="5" t="s">
        <v>3</v>
      </c>
      <c r="O1184" s="5">
        <v>2</v>
      </c>
      <c r="P1184" s="5">
        <f>ROUND(Source!EJ1156,O1184)</f>
        <v>2406.4299999999998</v>
      </c>
      <c r="Q1184" s="5"/>
      <c r="R1184" s="5"/>
      <c r="S1184" s="5"/>
      <c r="T1184" s="5"/>
      <c r="U1184" s="5"/>
      <c r="V1184" s="5"/>
      <c r="W1184" s="5"/>
    </row>
    <row r="1186" spans="1:255">
      <c r="A1186" s="1">
        <v>4</v>
      </c>
      <c r="B1186" s="1">
        <v>1</v>
      </c>
      <c r="C1186" s="1"/>
      <c r="D1186" s="1">
        <f>ROW(A1231)</f>
        <v>1231</v>
      </c>
      <c r="E1186" s="1"/>
      <c r="F1186" s="1" t="s">
        <v>554</v>
      </c>
      <c r="G1186" s="1" t="s">
        <v>554</v>
      </c>
      <c r="H1186" s="1" t="s">
        <v>3</v>
      </c>
      <c r="I1186" s="1">
        <v>0</v>
      </c>
      <c r="J1186" s="1"/>
      <c r="K1186" s="1">
        <v>-1</v>
      </c>
      <c r="L1186" s="1"/>
      <c r="M1186" s="1"/>
      <c r="N1186" s="1"/>
      <c r="O1186" s="1"/>
      <c r="P1186" s="1"/>
      <c r="Q1186" s="1"/>
      <c r="R1186" s="1"/>
      <c r="S1186" s="1"/>
      <c r="T1186" s="1"/>
      <c r="U1186" s="1" t="s">
        <v>3</v>
      </c>
      <c r="V1186" s="1">
        <v>0</v>
      </c>
      <c r="W1186" s="1"/>
      <c r="X1186" s="1"/>
      <c r="Y1186" s="1"/>
      <c r="Z1186" s="1"/>
      <c r="AA1186" s="1"/>
      <c r="AB1186" s="1" t="s">
        <v>3</v>
      </c>
      <c r="AC1186" s="1" t="s">
        <v>3</v>
      </c>
      <c r="AD1186" s="1" t="s">
        <v>3</v>
      </c>
      <c r="AE1186" s="1" t="s">
        <v>3</v>
      </c>
      <c r="AF1186" s="1" t="s">
        <v>3</v>
      </c>
      <c r="AG1186" s="1" t="s">
        <v>3</v>
      </c>
      <c r="AH1186" s="1"/>
      <c r="AI1186" s="1"/>
      <c r="AJ1186" s="1"/>
      <c r="AK1186" s="1"/>
      <c r="AL1186" s="1"/>
      <c r="AM1186" s="1"/>
      <c r="AN1186" s="1"/>
      <c r="AO1186" s="1"/>
      <c r="AP1186" s="1" t="s">
        <v>3</v>
      </c>
      <c r="AQ1186" s="1" t="s">
        <v>3</v>
      </c>
      <c r="AR1186" s="1" t="s">
        <v>3</v>
      </c>
      <c r="AS1186" s="1"/>
      <c r="AT1186" s="1"/>
      <c r="AU1186" s="1"/>
      <c r="AV1186" s="1"/>
      <c r="AW1186" s="1"/>
      <c r="AX1186" s="1"/>
      <c r="AY1186" s="1"/>
      <c r="AZ1186" s="1" t="s">
        <v>3</v>
      </c>
      <c r="BA1186" s="1"/>
      <c r="BB1186" s="1" t="s">
        <v>3</v>
      </c>
      <c r="BC1186" s="1" t="s">
        <v>3</v>
      </c>
      <c r="BD1186" s="1" t="s">
        <v>3</v>
      </c>
      <c r="BE1186" s="1" t="s">
        <v>3</v>
      </c>
      <c r="BF1186" s="1" t="s">
        <v>3</v>
      </c>
      <c r="BG1186" s="1" t="s">
        <v>3</v>
      </c>
      <c r="BH1186" s="1" t="s">
        <v>3</v>
      </c>
      <c r="BI1186" s="1" t="s">
        <v>3</v>
      </c>
      <c r="BJ1186" s="1" t="s">
        <v>3</v>
      </c>
      <c r="BK1186" s="1" t="s">
        <v>3</v>
      </c>
      <c r="BL1186" s="1" t="s">
        <v>3</v>
      </c>
      <c r="BM1186" s="1" t="s">
        <v>3</v>
      </c>
      <c r="BN1186" s="1" t="s">
        <v>3</v>
      </c>
      <c r="BO1186" s="1" t="s">
        <v>3</v>
      </c>
      <c r="BP1186" s="1" t="s">
        <v>3</v>
      </c>
      <c r="BQ1186" s="1"/>
      <c r="BR1186" s="1"/>
      <c r="BS1186" s="1"/>
      <c r="BT1186" s="1"/>
      <c r="BU1186" s="1"/>
      <c r="BV1186" s="1"/>
      <c r="BW1186" s="1"/>
      <c r="BX1186" s="1">
        <v>0</v>
      </c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>
        <v>0</v>
      </c>
    </row>
    <row r="1188" spans="1:255">
      <c r="A1188" s="3">
        <v>52</v>
      </c>
      <c r="B1188" s="3">
        <f t="shared" ref="B1188:G1188" si="1050">B1231</f>
        <v>1</v>
      </c>
      <c r="C1188" s="3">
        <f t="shared" si="1050"/>
        <v>4</v>
      </c>
      <c r="D1188" s="3">
        <f t="shared" si="1050"/>
        <v>1186</v>
      </c>
      <c r="E1188" s="3">
        <f t="shared" si="1050"/>
        <v>0</v>
      </c>
      <c r="F1188" s="3" t="str">
        <f t="shared" si="1050"/>
        <v>21.Система ПД2.1, ПД2.2(сетевые элементы)</v>
      </c>
      <c r="G1188" s="3" t="str">
        <f t="shared" si="1050"/>
        <v>21.Система ПД2.1, ПД2.2(сетевые элементы)</v>
      </c>
      <c r="H1188" s="3"/>
      <c r="I1188" s="3"/>
      <c r="J1188" s="3"/>
      <c r="K1188" s="3"/>
      <c r="L1188" s="3"/>
      <c r="M1188" s="3"/>
      <c r="N1188" s="3"/>
      <c r="O1188" s="3">
        <f t="shared" ref="O1188:AT1188" si="1051">O1231</f>
        <v>15994.57</v>
      </c>
      <c r="P1188" s="3">
        <f t="shared" si="1051"/>
        <v>14767.51</v>
      </c>
      <c r="Q1188" s="3">
        <f t="shared" si="1051"/>
        <v>152.16999999999999</v>
      </c>
      <c r="R1188" s="3">
        <f t="shared" si="1051"/>
        <v>13.48</v>
      </c>
      <c r="S1188" s="3">
        <f t="shared" si="1051"/>
        <v>1074.8900000000001</v>
      </c>
      <c r="T1188" s="3">
        <f t="shared" si="1051"/>
        <v>0</v>
      </c>
      <c r="U1188" s="3">
        <f t="shared" si="1051"/>
        <v>122.8610829312</v>
      </c>
      <c r="V1188" s="3">
        <f t="shared" si="1051"/>
        <v>1.1171356799999999</v>
      </c>
      <c r="W1188" s="3">
        <f t="shared" si="1051"/>
        <v>0</v>
      </c>
      <c r="X1188" s="3">
        <f t="shared" si="1051"/>
        <v>1195.1600000000001</v>
      </c>
      <c r="Y1188" s="3">
        <f t="shared" si="1051"/>
        <v>747.9</v>
      </c>
      <c r="Z1188" s="3">
        <f t="shared" si="1051"/>
        <v>0</v>
      </c>
      <c r="AA1188" s="3">
        <f t="shared" si="1051"/>
        <v>0</v>
      </c>
      <c r="AB1188" s="3">
        <f t="shared" si="1051"/>
        <v>15994.57</v>
      </c>
      <c r="AC1188" s="3">
        <f t="shared" si="1051"/>
        <v>14767.51</v>
      </c>
      <c r="AD1188" s="3">
        <f t="shared" si="1051"/>
        <v>152.16999999999999</v>
      </c>
      <c r="AE1188" s="3">
        <f t="shared" si="1051"/>
        <v>13.48</v>
      </c>
      <c r="AF1188" s="3">
        <f t="shared" si="1051"/>
        <v>1074.8900000000001</v>
      </c>
      <c r="AG1188" s="3">
        <f t="shared" si="1051"/>
        <v>0</v>
      </c>
      <c r="AH1188" s="3">
        <f t="shared" si="1051"/>
        <v>122.8610829312</v>
      </c>
      <c r="AI1188" s="3">
        <f t="shared" si="1051"/>
        <v>1.1171356799999999</v>
      </c>
      <c r="AJ1188" s="3">
        <f t="shared" si="1051"/>
        <v>0</v>
      </c>
      <c r="AK1188" s="3">
        <f t="shared" si="1051"/>
        <v>1195.1600000000001</v>
      </c>
      <c r="AL1188" s="3">
        <f t="shared" si="1051"/>
        <v>747.9</v>
      </c>
      <c r="AM1188" s="3">
        <f t="shared" si="1051"/>
        <v>0</v>
      </c>
      <c r="AN1188" s="3">
        <f t="shared" si="1051"/>
        <v>0</v>
      </c>
      <c r="AO1188" s="3">
        <f t="shared" si="1051"/>
        <v>0</v>
      </c>
      <c r="AP1188" s="3">
        <f t="shared" si="1051"/>
        <v>0</v>
      </c>
      <c r="AQ1188" s="3">
        <f t="shared" si="1051"/>
        <v>0</v>
      </c>
      <c r="AR1188" s="3">
        <f t="shared" si="1051"/>
        <v>17937.63</v>
      </c>
      <c r="AS1188" s="3">
        <f t="shared" si="1051"/>
        <v>17378.23</v>
      </c>
      <c r="AT1188" s="3">
        <f t="shared" si="1051"/>
        <v>559.4</v>
      </c>
      <c r="AU1188" s="3">
        <f t="shared" ref="AU1188:BZ1188" si="1052">AU1231</f>
        <v>0</v>
      </c>
      <c r="AV1188" s="3">
        <f t="shared" si="1052"/>
        <v>14767.51</v>
      </c>
      <c r="AW1188" s="3">
        <f t="shared" si="1052"/>
        <v>14767.51</v>
      </c>
      <c r="AX1188" s="3">
        <f t="shared" si="1052"/>
        <v>0</v>
      </c>
      <c r="AY1188" s="3">
        <f t="shared" si="1052"/>
        <v>14767.51</v>
      </c>
      <c r="AZ1188" s="3">
        <f t="shared" si="1052"/>
        <v>0</v>
      </c>
      <c r="BA1188" s="3">
        <f t="shared" si="1052"/>
        <v>0</v>
      </c>
      <c r="BB1188" s="3">
        <f t="shared" si="1052"/>
        <v>0</v>
      </c>
      <c r="BC1188" s="3">
        <f t="shared" si="1052"/>
        <v>0</v>
      </c>
      <c r="BD1188" s="3">
        <f t="shared" si="1052"/>
        <v>0</v>
      </c>
      <c r="BE1188" s="3">
        <f t="shared" si="1052"/>
        <v>0</v>
      </c>
      <c r="BF1188" s="3">
        <f t="shared" si="1052"/>
        <v>0</v>
      </c>
      <c r="BG1188" s="3">
        <f t="shared" si="1052"/>
        <v>0</v>
      </c>
      <c r="BH1188" s="3">
        <f t="shared" si="1052"/>
        <v>0</v>
      </c>
      <c r="BI1188" s="3">
        <f t="shared" si="1052"/>
        <v>0</v>
      </c>
      <c r="BJ1188" s="3">
        <f t="shared" si="1052"/>
        <v>0</v>
      </c>
      <c r="BK1188" s="3">
        <f t="shared" si="1052"/>
        <v>0</v>
      </c>
      <c r="BL1188" s="3">
        <f t="shared" si="1052"/>
        <v>0</v>
      </c>
      <c r="BM1188" s="3">
        <f t="shared" si="1052"/>
        <v>0</v>
      </c>
      <c r="BN1188" s="3">
        <f t="shared" si="1052"/>
        <v>0</v>
      </c>
      <c r="BO1188" s="3">
        <f t="shared" si="1052"/>
        <v>0</v>
      </c>
      <c r="BP1188" s="3">
        <f t="shared" si="1052"/>
        <v>0</v>
      </c>
      <c r="BQ1188" s="3">
        <f t="shared" si="1052"/>
        <v>0</v>
      </c>
      <c r="BR1188" s="3">
        <f t="shared" si="1052"/>
        <v>0</v>
      </c>
      <c r="BS1188" s="3">
        <f t="shared" si="1052"/>
        <v>0</v>
      </c>
      <c r="BT1188" s="3">
        <f t="shared" si="1052"/>
        <v>0</v>
      </c>
      <c r="BU1188" s="3">
        <f t="shared" si="1052"/>
        <v>0</v>
      </c>
      <c r="BV1188" s="3">
        <f t="shared" si="1052"/>
        <v>0</v>
      </c>
      <c r="BW1188" s="3">
        <f t="shared" si="1052"/>
        <v>0</v>
      </c>
      <c r="BX1188" s="3">
        <f t="shared" si="1052"/>
        <v>0</v>
      </c>
      <c r="BY1188" s="3">
        <f t="shared" si="1052"/>
        <v>0</v>
      </c>
      <c r="BZ1188" s="3">
        <f t="shared" si="1052"/>
        <v>0</v>
      </c>
      <c r="CA1188" s="3">
        <f t="shared" ref="CA1188:DF1188" si="1053">CA1231</f>
        <v>17937.63</v>
      </c>
      <c r="CB1188" s="3">
        <f t="shared" si="1053"/>
        <v>17378.23</v>
      </c>
      <c r="CC1188" s="3">
        <f t="shared" si="1053"/>
        <v>559.4</v>
      </c>
      <c r="CD1188" s="3">
        <f t="shared" si="1053"/>
        <v>0</v>
      </c>
      <c r="CE1188" s="3">
        <f t="shared" si="1053"/>
        <v>14767.51</v>
      </c>
      <c r="CF1188" s="3">
        <f t="shared" si="1053"/>
        <v>14767.51</v>
      </c>
      <c r="CG1188" s="3">
        <f t="shared" si="1053"/>
        <v>0</v>
      </c>
      <c r="CH1188" s="3">
        <f t="shared" si="1053"/>
        <v>14767.51</v>
      </c>
      <c r="CI1188" s="3">
        <f t="shared" si="1053"/>
        <v>0</v>
      </c>
      <c r="CJ1188" s="3">
        <f t="shared" si="1053"/>
        <v>0</v>
      </c>
      <c r="CK1188" s="3">
        <f t="shared" si="1053"/>
        <v>0</v>
      </c>
      <c r="CL1188" s="3">
        <f t="shared" si="1053"/>
        <v>0</v>
      </c>
      <c r="CM1188" s="3">
        <f t="shared" si="1053"/>
        <v>0</v>
      </c>
      <c r="CN1188" s="3">
        <f t="shared" si="1053"/>
        <v>0</v>
      </c>
      <c r="CO1188" s="3">
        <f t="shared" si="1053"/>
        <v>0</v>
      </c>
      <c r="CP1188" s="3">
        <f t="shared" si="1053"/>
        <v>0</v>
      </c>
      <c r="CQ1188" s="3">
        <f t="shared" si="1053"/>
        <v>0</v>
      </c>
      <c r="CR1188" s="3">
        <f t="shared" si="1053"/>
        <v>0</v>
      </c>
      <c r="CS1188" s="3">
        <f t="shared" si="1053"/>
        <v>0</v>
      </c>
      <c r="CT1188" s="3">
        <f t="shared" si="1053"/>
        <v>0</v>
      </c>
      <c r="CU1188" s="3">
        <f t="shared" si="1053"/>
        <v>0</v>
      </c>
      <c r="CV1188" s="3">
        <f t="shared" si="1053"/>
        <v>0</v>
      </c>
      <c r="CW1188" s="3">
        <f t="shared" si="1053"/>
        <v>0</v>
      </c>
      <c r="CX1188" s="3">
        <f t="shared" si="1053"/>
        <v>0</v>
      </c>
      <c r="CY1188" s="3">
        <f t="shared" si="1053"/>
        <v>0</v>
      </c>
      <c r="CZ1188" s="3">
        <f t="shared" si="1053"/>
        <v>0</v>
      </c>
      <c r="DA1188" s="3">
        <f t="shared" si="1053"/>
        <v>0</v>
      </c>
      <c r="DB1188" s="3">
        <f t="shared" si="1053"/>
        <v>0</v>
      </c>
      <c r="DC1188" s="3">
        <f t="shared" si="1053"/>
        <v>0</v>
      </c>
      <c r="DD1188" s="3">
        <f t="shared" si="1053"/>
        <v>0</v>
      </c>
      <c r="DE1188" s="3">
        <f t="shared" si="1053"/>
        <v>0</v>
      </c>
      <c r="DF1188" s="3">
        <f t="shared" si="1053"/>
        <v>0</v>
      </c>
      <c r="DG1188" s="4">
        <f t="shared" ref="DG1188:EL1188" si="1054">DG1231</f>
        <v>23268.13</v>
      </c>
      <c r="DH1188" s="4">
        <f t="shared" si="1054"/>
        <v>22041.07</v>
      </c>
      <c r="DI1188" s="4">
        <f t="shared" si="1054"/>
        <v>152.16999999999999</v>
      </c>
      <c r="DJ1188" s="4">
        <f t="shared" si="1054"/>
        <v>13.48</v>
      </c>
      <c r="DK1188" s="4">
        <f t="shared" si="1054"/>
        <v>1074.8900000000001</v>
      </c>
      <c r="DL1188" s="4">
        <f t="shared" si="1054"/>
        <v>0</v>
      </c>
      <c r="DM1188" s="4">
        <f t="shared" si="1054"/>
        <v>122.8610829312</v>
      </c>
      <c r="DN1188" s="4">
        <f t="shared" si="1054"/>
        <v>1.1171356799999999</v>
      </c>
      <c r="DO1188" s="4">
        <f t="shared" si="1054"/>
        <v>0</v>
      </c>
      <c r="DP1188" s="4">
        <f t="shared" si="1054"/>
        <v>1195.1600000000001</v>
      </c>
      <c r="DQ1188" s="4">
        <f t="shared" si="1054"/>
        <v>747.9</v>
      </c>
      <c r="DR1188" s="4">
        <f t="shared" si="1054"/>
        <v>0</v>
      </c>
      <c r="DS1188" s="4">
        <f t="shared" si="1054"/>
        <v>0</v>
      </c>
      <c r="DT1188" s="4">
        <f t="shared" si="1054"/>
        <v>23268.13</v>
      </c>
      <c r="DU1188" s="4">
        <f t="shared" si="1054"/>
        <v>22041.07</v>
      </c>
      <c r="DV1188" s="4">
        <f t="shared" si="1054"/>
        <v>152.16999999999999</v>
      </c>
      <c r="DW1188" s="4">
        <f t="shared" si="1054"/>
        <v>13.48</v>
      </c>
      <c r="DX1188" s="4">
        <f t="shared" si="1054"/>
        <v>1074.8900000000001</v>
      </c>
      <c r="DY1188" s="4">
        <f t="shared" si="1054"/>
        <v>0</v>
      </c>
      <c r="DZ1188" s="4">
        <f t="shared" si="1054"/>
        <v>122.8610829312</v>
      </c>
      <c r="EA1188" s="4">
        <f t="shared" si="1054"/>
        <v>1.1171356799999999</v>
      </c>
      <c r="EB1188" s="4">
        <f t="shared" si="1054"/>
        <v>0</v>
      </c>
      <c r="EC1188" s="4">
        <f t="shared" si="1054"/>
        <v>1195.1600000000001</v>
      </c>
      <c r="ED1188" s="4">
        <f t="shared" si="1054"/>
        <v>747.9</v>
      </c>
      <c r="EE1188" s="4">
        <f t="shared" si="1054"/>
        <v>0</v>
      </c>
      <c r="EF1188" s="4">
        <f t="shared" si="1054"/>
        <v>0</v>
      </c>
      <c r="EG1188" s="4">
        <f t="shared" si="1054"/>
        <v>0</v>
      </c>
      <c r="EH1188" s="4">
        <f t="shared" si="1054"/>
        <v>0</v>
      </c>
      <c r="EI1188" s="4">
        <f t="shared" si="1054"/>
        <v>0</v>
      </c>
      <c r="EJ1188" s="4">
        <f t="shared" si="1054"/>
        <v>25211.19</v>
      </c>
      <c r="EK1188" s="4">
        <f t="shared" si="1054"/>
        <v>24651.79</v>
      </c>
      <c r="EL1188" s="4">
        <f t="shared" si="1054"/>
        <v>559.4</v>
      </c>
      <c r="EM1188" s="4">
        <f t="shared" ref="EM1188:FR1188" si="1055">EM1231</f>
        <v>0</v>
      </c>
      <c r="EN1188" s="4">
        <f t="shared" si="1055"/>
        <v>22041.07</v>
      </c>
      <c r="EO1188" s="4">
        <f t="shared" si="1055"/>
        <v>22041.07</v>
      </c>
      <c r="EP1188" s="4">
        <f t="shared" si="1055"/>
        <v>0</v>
      </c>
      <c r="EQ1188" s="4">
        <f t="shared" si="1055"/>
        <v>22041.07</v>
      </c>
      <c r="ER1188" s="4">
        <f t="shared" si="1055"/>
        <v>0</v>
      </c>
      <c r="ES1188" s="4">
        <f t="shared" si="1055"/>
        <v>0</v>
      </c>
      <c r="ET1188" s="4">
        <f t="shared" si="1055"/>
        <v>0</v>
      </c>
      <c r="EU1188" s="4">
        <f t="shared" si="1055"/>
        <v>0</v>
      </c>
      <c r="EV1188" s="4">
        <f t="shared" si="1055"/>
        <v>0</v>
      </c>
      <c r="EW1188" s="4">
        <f t="shared" si="1055"/>
        <v>0</v>
      </c>
      <c r="EX1188" s="4">
        <f t="shared" si="1055"/>
        <v>0</v>
      </c>
      <c r="EY1188" s="4">
        <f t="shared" si="1055"/>
        <v>0</v>
      </c>
      <c r="EZ1188" s="4">
        <f t="shared" si="1055"/>
        <v>0</v>
      </c>
      <c r="FA1188" s="4">
        <f t="shared" si="1055"/>
        <v>0</v>
      </c>
      <c r="FB1188" s="4">
        <f t="shared" si="1055"/>
        <v>0</v>
      </c>
      <c r="FC1188" s="4">
        <f t="shared" si="1055"/>
        <v>0</v>
      </c>
      <c r="FD1188" s="4">
        <f t="shared" si="1055"/>
        <v>0</v>
      </c>
      <c r="FE1188" s="4">
        <f t="shared" si="1055"/>
        <v>0</v>
      </c>
      <c r="FF1188" s="4">
        <f t="shared" si="1055"/>
        <v>0</v>
      </c>
      <c r="FG1188" s="4">
        <f t="shared" si="1055"/>
        <v>0</v>
      </c>
      <c r="FH1188" s="4">
        <f t="shared" si="1055"/>
        <v>0</v>
      </c>
      <c r="FI1188" s="4">
        <f t="shared" si="1055"/>
        <v>0</v>
      </c>
      <c r="FJ1188" s="4">
        <f t="shared" si="1055"/>
        <v>0</v>
      </c>
      <c r="FK1188" s="4">
        <f t="shared" si="1055"/>
        <v>0</v>
      </c>
      <c r="FL1188" s="4">
        <f t="shared" si="1055"/>
        <v>0</v>
      </c>
      <c r="FM1188" s="4">
        <f t="shared" si="1055"/>
        <v>0</v>
      </c>
      <c r="FN1188" s="4">
        <f t="shared" si="1055"/>
        <v>0</v>
      </c>
      <c r="FO1188" s="4">
        <f t="shared" si="1055"/>
        <v>0</v>
      </c>
      <c r="FP1188" s="4">
        <f t="shared" si="1055"/>
        <v>0</v>
      </c>
      <c r="FQ1188" s="4">
        <f t="shared" si="1055"/>
        <v>0</v>
      </c>
      <c r="FR1188" s="4">
        <f t="shared" si="1055"/>
        <v>0</v>
      </c>
      <c r="FS1188" s="4">
        <f t="shared" ref="FS1188:GX1188" si="1056">FS1231</f>
        <v>25211.19</v>
      </c>
      <c r="FT1188" s="4">
        <f t="shared" si="1056"/>
        <v>24651.79</v>
      </c>
      <c r="FU1188" s="4">
        <f t="shared" si="1056"/>
        <v>559.4</v>
      </c>
      <c r="FV1188" s="4">
        <f t="shared" si="1056"/>
        <v>0</v>
      </c>
      <c r="FW1188" s="4">
        <f t="shared" si="1056"/>
        <v>22041.07</v>
      </c>
      <c r="FX1188" s="4">
        <f t="shared" si="1056"/>
        <v>22041.07</v>
      </c>
      <c r="FY1188" s="4">
        <f t="shared" si="1056"/>
        <v>0</v>
      </c>
      <c r="FZ1188" s="4">
        <f t="shared" si="1056"/>
        <v>22041.07</v>
      </c>
      <c r="GA1188" s="4">
        <f t="shared" si="1056"/>
        <v>0</v>
      </c>
      <c r="GB1188" s="4">
        <f t="shared" si="1056"/>
        <v>0</v>
      </c>
      <c r="GC1188" s="4">
        <f t="shared" si="1056"/>
        <v>0</v>
      </c>
      <c r="GD1188" s="4">
        <f t="shared" si="1056"/>
        <v>0</v>
      </c>
      <c r="GE1188" s="4">
        <f t="shared" si="1056"/>
        <v>0</v>
      </c>
      <c r="GF1188" s="4">
        <f t="shared" si="1056"/>
        <v>0</v>
      </c>
      <c r="GG1188" s="4">
        <f t="shared" si="1056"/>
        <v>0</v>
      </c>
      <c r="GH1188" s="4">
        <f t="shared" si="1056"/>
        <v>0</v>
      </c>
      <c r="GI1188" s="4">
        <f t="shared" si="1056"/>
        <v>0</v>
      </c>
      <c r="GJ1188" s="4">
        <f t="shared" si="1056"/>
        <v>0</v>
      </c>
      <c r="GK1188" s="4">
        <f t="shared" si="1056"/>
        <v>0</v>
      </c>
      <c r="GL1188" s="4">
        <f t="shared" si="1056"/>
        <v>0</v>
      </c>
      <c r="GM1188" s="4">
        <f t="shared" si="1056"/>
        <v>0</v>
      </c>
      <c r="GN1188" s="4">
        <f t="shared" si="1056"/>
        <v>0</v>
      </c>
      <c r="GO1188" s="4">
        <f t="shared" si="1056"/>
        <v>0</v>
      </c>
      <c r="GP1188" s="4">
        <f t="shared" si="1056"/>
        <v>0</v>
      </c>
      <c r="GQ1188" s="4">
        <f t="shared" si="1056"/>
        <v>0</v>
      </c>
      <c r="GR1188" s="4">
        <f t="shared" si="1056"/>
        <v>0</v>
      </c>
      <c r="GS1188" s="4">
        <f t="shared" si="1056"/>
        <v>0</v>
      </c>
      <c r="GT1188" s="4">
        <f t="shared" si="1056"/>
        <v>0</v>
      </c>
      <c r="GU1188" s="4">
        <f t="shared" si="1056"/>
        <v>0</v>
      </c>
      <c r="GV1188" s="4">
        <f t="shared" si="1056"/>
        <v>0</v>
      </c>
      <c r="GW1188" s="4">
        <f t="shared" si="1056"/>
        <v>0</v>
      </c>
      <c r="GX1188" s="4">
        <f t="shared" si="1056"/>
        <v>0</v>
      </c>
    </row>
    <row r="1190" spans="1:255">
      <c r="A1190" s="2">
        <v>17</v>
      </c>
      <c r="B1190" s="2">
        <v>1</v>
      </c>
      <c r="C1190" s="2">
        <f>ROW(SmtRes!A1203)</f>
        <v>1203</v>
      </c>
      <c r="D1190" s="2">
        <f>ROW(EtalonRes!A1462)</f>
        <v>1462</v>
      </c>
      <c r="E1190" s="2" t="s">
        <v>555</v>
      </c>
      <c r="F1190" s="2" t="s">
        <v>415</v>
      </c>
      <c r="G1190" s="2" t="s">
        <v>416</v>
      </c>
      <c r="H1190" s="2" t="s">
        <v>19</v>
      </c>
      <c r="I1190" s="2">
        <v>3</v>
      </c>
      <c r="J1190" s="2">
        <v>0</v>
      </c>
      <c r="K1190" s="2"/>
      <c r="L1190" s="2"/>
      <c r="M1190" s="2"/>
      <c r="N1190" s="2"/>
      <c r="O1190" s="2">
        <f t="shared" ref="O1190:O1229" si="1057">ROUND(CP1190,2)</f>
        <v>341.55</v>
      </c>
      <c r="P1190" s="2">
        <f t="shared" ref="P1190:P1229" si="1058">ROUND(CQ1190*I1190,2)</f>
        <v>93.27</v>
      </c>
      <c r="Q1190" s="2">
        <f t="shared" ref="Q1190:Q1229" si="1059">ROUND(CR1190*I1190,2)</f>
        <v>33</v>
      </c>
      <c r="R1190" s="2">
        <f t="shared" ref="R1190:R1229" si="1060">ROUND(CS1190*I1190,2)</f>
        <v>2.2200000000000002</v>
      </c>
      <c r="S1190" s="2">
        <f t="shared" ref="S1190:S1229" si="1061">ROUND(CT1190*I1190,2)</f>
        <v>215.28</v>
      </c>
      <c r="T1190" s="2">
        <f t="shared" ref="T1190:T1229" si="1062">ROUND(CU1190*I1190,2)</f>
        <v>0</v>
      </c>
      <c r="U1190" s="2">
        <f t="shared" ref="U1190:U1229" si="1063">CV1190*I1190</f>
        <v>24.632999999999996</v>
      </c>
      <c r="V1190" s="2">
        <f t="shared" ref="V1190:V1229" si="1064">CW1190*I1190</f>
        <v>0.18</v>
      </c>
      <c r="W1190" s="2">
        <f t="shared" ref="W1190:W1229" si="1065">ROUND(CX1190*I1190,2)</f>
        <v>0</v>
      </c>
      <c r="X1190" s="2">
        <f t="shared" ref="X1190:X1229" si="1066">ROUND(CY1190,2)</f>
        <v>250.13</v>
      </c>
      <c r="Y1190" s="2">
        <f t="shared" ref="Y1190:Y1229" si="1067">ROUND(CZ1190,2)</f>
        <v>154.43</v>
      </c>
      <c r="Z1190" s="2"/>
      <c r="AA1190" s="2">
        <v>33304975</v>
      </c>
      <c r="AB1190" s="2">
        <f t="shared" ref="AB1190:AB1229" si="1068">ROUND((AC1190+AD1190+AF1190),2)</f>
        <v>113.85</v>
      </c>
      <c r="AC1190" s="2">
        <f t="shared" ref="AC1190:AC1229" si="1069">ROUND((ES1190),2)</f>
        <v>31.09</v>
      </c>
      <c r="AD1190" s="2">
        <f>ROUND((((((ET1190*1.2)*1.25))-(((EU1190*1.2)*1.25)))+AE1190),2)</f>
        <v>11</v>
      </c>
      <c r="AE1190" s="2">
        <f>ROUND((((EU1190*1.2)*1.25)),2)</f>
        <v>0.74</v>
      </c>
      <c r="AF1190" s="2">
        <f>ROUND((((EV1190*1.2)*1.15)),2)</f>
        <v>71.760000000000005</v>
      </c>
      <c r="AG1190" s="2">
        <f t="shared" ref="AG1190:AG1229" si="1070">ROUND((AP1190),2)</f>
        <v>0</v>
      </c>
      <c r="AH1190" s="2">
        <f>(((EW1190*1.2)*1.15))</f>
        <v>8.2109999999999985</v>
      </c>
      <c r="AI1190" s="2">
        <f>(((EX1190*1.2)*1.25))</f>
        <v>0.06</v>
      </c>
      <c r="AJ1190" s="2">
        <f t="shared" ref="AJ1190:AJ1229" si="1071">(AS1190)</f>
        <v>0</v>
      </c>
      <c r="AK1190" s="2">
        <v>90.42</v>
      </c>
      <c r="AL1190" s="2">
        <v>31.09</v>
      </c>
      <c r="AM1190" s="2">
        <v>7.33</v>
      </c>
      <c r="AN1190" s="2">
        <v>0.49</v>
      </c>
      <c r="AO1190" s="2">
        <v>52</v>
      </c>
      <c r="AP1190" s="2">
        <v>0</v>
      </c>
      <c r="AQ1190" s="2">
        <v>5.95</v>
      </c>
      <c r="AR1190" s="2">
        <v>0.04</v>
      </c>
      <c r="AS1190" s="2">
        <v>0</v>
      </c>
      <c r="AT1190" s="2">
        <v>115</v>
      </c>
      <c r="AU1190" s="2">
        <v>71</v>
      </c>
      <c r="AV1190" s="2">
        <v>1</v>
      </c>
      <c r="AW1190" s="2">
        <v>1</v>
      </c>
      <c r="AX1190" s="2"/>
      <c r="AY1190" s="2"/>
      <c r="AZ1190" s="2">
        <v>1</v>
      </c>
      <c r="BA1190" s="2">
        <v>1</v>
      </c>
      <c r="BB1190" s="2">
        <v>1</v>
      </c>
      <c r="BC1190" s="2">
        <v>1</v>
      </c>
      <c r="BD1190" s="2" t="s">
        <v>3</v>
      </c>
      <c r="BE1190" s="2" t="s">
        <v>3</v>
      </c>
      <c r="BF1190" s="2" t="s">
        <v>3</v>
      </c>
      <c r="BG1190" s="2" t="s">
        <v>3</v>
      </c>
      <c r="BH1190" s="2">
        <v>0</v>
      </c>
      <c r="BI1190" s="2">
        <v>1</v>
      </c>
      <c r="BJ1190" s="2" t="s">
        <v>417</v>
      </c>
      <c r="BK1190" s="2"/>
      <c r="BL1190" s="2"/>
      <c r="BM1190" s="2">
        <v>20001</v>
      </c>
      <c r="BN1190" s="2">
        <v>0</v>
      </c>
      <c r="BO1190" s="2" t="s">
        <v>3</v>
      </c>
      <c r="BP1190" s="2">
        <v>0</v>
      </c>
      <c r="BQ1190" s="2">
        <v>2</v>
      </c>
      <c r="BR1190" s="2">
        <v>0</v>
      </c>
      <c r="BS1190" s="2">
        <v>1</v>
      </c>
      <c r="BT1190" s="2">
        <v>1</v>
      </c>
      <c r="BU1190" s="2">
        <v>1</v>
      </c>
      <c r="BV1190" s="2">
        <v>1</v>
      </c>
      <c r="BW1190" s="2">
        <v>1</v>
      </c>
      <c r="BX1190" s="2">
        <v>1</v>
      </c>
      <c r="BY1190" s="2" t="s">
        <v>3</v>
      </c>
      <c r="BZ1190" s="2">
        <v>128</v>
      </c>
      <c r="CA1190" s="2">
        <v>83</v>
      </c>
      <c r="CB1190" s="2"/>
      <c r="CC1190" s="2"/>
      <c r="CD1190" s="2"/>
      <c r="CE1190" s="2">
        <v>0</v>
      </c>
      <c r="CF1190" s="2">
        <v>0</v>
      </c>
      <c r="CG1190" s="2">
        <v>0</v>
      </c>
      <c r="CH1190" s="2"/>
      <c r="CI1190" s="2"/>
      <c r="CJ1190" s="2"/>
      <c r="CK1190" s="2"/>
      <c r="CL1190" s="2"/>
      <c r="CM1190" s="2">
        <v>0</v>
      </c>
      <c r="CN1190" s="2" t="s">
        <v>954</v>
      </c>
      <c r="CO1190" s="2">
        <v>0</v>
      </c>
      <c r="CP1190" s="2">
        <f t="shared" ref="CP1190:CP1229" si="1072">(P1190+Q1190+S1190)</f>
        <v>341.55</v>
      </c>
      <c r="CQ1190" s="2">
        <f t="shared" ref="CQ1190:CQ1229" si="1073">AC1190*BC1190</f>
        <v>31.09</v>
      </c>
      <c r="CR1190" s="2">
        <f t="shared" ref="CR1190:CR1229" si="1074">AD1190*BB1190</f>
        <v>11</v>
      </c>
      <c r="CS1190" s="2">
        <f t="shared" ref="CS1190:CS1229" si="1075">AE1190*BS1190</f>
        <v>0.74</v>
      </c>
      <c r="CT1190" s="2">
        <f t="shared" ref="CT1190:CT1229" si="1076">AF1190*BA1190</f>
        <v>71.760000000000005</v>
      </c>
      <c r="CU1190" s="2">
        <f t="shared" ref="CU1190:CU1229" si="1077">AG1190</f>
        <v>0</v>
      </c>
      <c r="CV1190" s="2">
        <f t="shared" ref="CV1190:CV1229" si="1078">AH1190</f>
        <v>8.2109999999999985</v>
      </c>
      <c r="CW1190" s="2">
        <f t="shared" ref="CW1190:CW1229" si="1079">AI1190</f>
        <v>0.06</v>
      </c>
      <c r="CX1190" s="2">
        <f t="shared" ref="CX1190:CX1229" si="1080">AJ1190</f>
        <v>0</v>
      </c>
      <c r="CY1190" s="2">
        <f t="shared" ref="CY1190:CY1229" si="1081">(((S1190+R1190)*AT1190)/100)</f>
        <v>250.125</v>
      </c>
      <c r="CZ1190" s="2">
        <f t="shared" ref="CZ1190:CZ1229" si="1082">(((S1190+R1190)*AU1190)/100)</f>
        <v>154.42500000000001</v>
      </c>
      <c r="DA1190" s="2"/>
      <c r="DB1190" s="2"/>
      <c r="DC1190" s="2" t="s">
        <v>3</v>
      </c>
      <c r="DD1190" s="2" t="s">
        <v>3</v>
      </c>
      <c r="DE1190" s="2" t="s">
        <v>21</v>
      </c>
      <c r="DF1190" s="2" t="s">
        <v>21</v>
      </c>
      <c r="DG1190" s="2" t="s">
        <v>22</v>
      </c>
      <c r="DH1190" s="2" t="s">
        <v>3</v>
      </c>
      <c r="DI1190" s="2" t="s">
        <v>22</v>
      </c>
      <c r="DJ1190" s="2" t="s">
        <v>21</v>
      </c>
      <c r="DK1190" s="2" t="s">
        <v>3</v>
      </c>
      <c r="DL1190" s="2" t="s">
        <v>3</v>
      </c>
      <c r="DM1190" s="2" t="s">
        <v>3</v>
      </c>
      <c r="DN1190" s="2">
        <v>0</v>
      </c>
      <c r="DO1190" s="2">
        <v>0</v>
      </c>
      <c r="DP1190" s="2">
        <v>1</v>
      </c>
      <c r="DQ1190" s="2">
        <v>1</v>
      </c>
      <c r="DR1190" s="2"/>
      <c r="DS1190" s="2"/>
      <c r="DT1190" s="2"/>
      <c r="DU1190" s="2">
        <v>1013</v>
      </c>
      <c r="DV1190" s="2" t="s">
        <v>19</v>
      </c>
      <c r="DW1190" s="2" t="s">
        <v>19</v>
      </c>
      <c r="DX1190" s="2">
        <v>1</v>
      </c>
      <c r="DY1190" s="2"/>
      <c r="DZ1190" s="2"/>
      <c r="EA1190" s="2"/>
      <c r="EB1190" s="2"/>
      <c r="EC1190" s="2"/>
      <c r="ED1190" s="2"/>
      <c r="EE1190" s="2">
        <v>31102217</v>
      </c>
      <c r="EF1190" s="2">
        <v>2</v>
      </c>
      <c r="EG1190" s="2" t="s">
        <v>23</v>
      </c>
      <c r="EH1190" s="2">
        <v>0</v>
      </c>
      <c r="EI1190" s="2" t="s">
        <v>3</v>
      </c>
      <c r="EJ1190" s="2">
        <v>1</v>
      </c>
      <c r="EK1190" s="2">
        <v>20001</v>
      </c>
      <c r="EL1190" s="2" t="s">
        <v>24</v>
      </c>
      <c r="EM1190" s="2" t="s">
        <v>25</v>
      </c>
      <c r="EN1190" s="2"/>
      <c r="EO1190" s="2" t="s">
        <v>26</v>
      </c>
      <c r="EP1190" s="2"/>
      <c r="EQ1190" s="2">
        <v>0</v>
      </c>
      <c r="ER1190" s="2">
        <v>90.42</v>
      </c>
      <c r="ES1190" s="2">
        <v>31.09</v>
      </c>
      <c r="ET1190" s="2">
        <v>7.33</v>
      </c>
      <c r="EU1190" s="2">
        <v>0.49</v>
      </c>
      <c r="EV1190" s="2">
        <v>52</v>
      </c>
      <c r="EW1190" s="2">
        <v>5.95</v>
      </c>
      <c r="EX1190" s="2">
        <v>0.04</v>
      </c>
      <c r="EY1190" s="2">
        <v>0</v>
      </c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>
        <v>0</v>
      </c>
      <c r="FR1190" s="2">
        <f t="shared" ref="FR1190:FR1229" si="1083">ROUND(IF(AND(BH1190=3,BI1190=3),P1190,0),2)</f>
        <v>0</v>
      </c>
      <c r="FS1190" s="2">
        <v>0</v>
      </c>
      <c r="FT1190" s="2" t="s">
        <v>27</v>
      </c>
      <c r="FU1190" s="2" t="s">
        <v>28</v>
      </c>
      <c r="FV1190" s="2"/>
      <c r="FW1190" s="2"/>
      <c r="FX1190" s="2">
        <v>115.2</v>
      </c>
      <c r="FY1190" s="2">
        <v>70.55</v>
      </c>
      <c r="FZ1190" s="2"/>
      <c r="GA1190" s="2" t="s">
        <v>3</v>
      </c>
      <c r="GB1190" s="2"/>
      <c r="GC1190" s="2"/>
      <c r="GD1190" s="2">
        <v>1</v>
      </c>
      <c r="GE1190" s="2"/>
      <c r="GF1190" s="2">
        <v>-971270805</v>
      </c>
      <c r="GG1190" s="2">
        <v>2</v>
      </c>
      <c r="GH1190" s="2">
        <v>1</v>
      </c>
      <c r="GI1190" s="2">
        <v>-2</v>
      </c>
      <c r="GJ1190" s="2">
        <v>0</v>
      </c>
      <c r="GK1190" s="2">
        <v>0</v>
      </c>
      <c r="GL1190" s="2">
        <f t="shared" ref="GL1190:GL1229" si="1084">ROUND(IF(AND(BH1190=3,BI1190=3,FS1190&lt;&gt;0),P1190,0),2)</f>
        <v>0</v>
      </c>
      <c r="GM1190" s="2">
        <f t="shared" ref="GM1190:GM1229" si="1085">ROUND(O1190+X1190+Y1190,2)+GX1190</f>
        <v>746.11</v>
      </c>
      <c r="GN1190" s="2">
        <f t="shared" ref="GN1190:GN1229" si="1086">IF(OR(BI1190=0,BI1190=1),ROUND(O1190+X1190+Y1190,2),0)</f>
        <v>746.11</v>
      </c>
      <c r="GO1190" s="2">
        <f t="shared" ref="GO1190:GO1229" si="1087">IF(BI1190=2,ROUND(O1190+X1190+Y1190,2),0)</f>
        <v>0</v>
      </c>
      <c r="GP1190" s="2">
        <f t="shared" ref="GP1190:GP1229" si="1088">IF(BI1190=4,ROUND(O1190+X1190+Y1190,2)+GX1190,0)</f>
        <v>0</v>
      </c>
      <c r="GQ1190" s="2"/>
      <c r="GR1190" s="2">
        <v>0</v>
      </c>
      <c r="GS1190" s="2">
        <v>3</v>
      </c>
      <c r="GT1190" s="2">
        <v>0</v>
      </c>
      <c r="GU1190" s="2" t="s">
        <v>3</v>
      </c>
      <c r="GV1190" s="2">
        <f t="shared" ref="GV1190:GV1229" si="1089">ROUND((GT1190),2)</f>
        <v>0</v>
      </c>
      <c r="GW1190" s="2">
        <v>1</v>
      </c>
      <c r="GX1190" s="2">
        <f t="shared" ref="GX1190:GX1229" si="1090">ROUND(HC1190*I1190,2)</f>
        <v>0</v>
      </c>
      <c r="GY1190" s="2"/>
      <c r="GZ1190" s="2"/>
      <c r="HA1190" s="2">
        <v>0</v>
      </c>
      <c r="HB1190" s="2">
        <v>0</v>
      </c>
      <c r="HC1190" s="2">
        <f t="shared" ref="HC1190:HC1229" si="1091">GV1190*GW1190</f>
        <v>0</v>
      </c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>
        <v>0</v>
      </c>
      <c r="IL1190" s="2"/>
      <c r="IM1190" s="2"/>
      <c r="IN1190" s="2"/>
      <c r="IO1190" s="2"/>
      <c r="IP1190" s="2"/>
      <c r="IQ1190" s="2"/>
      <c r="IR1190" s="2"/>
      <c r="IS1190" s="2"/>
      <c r="IT1190" s="2"/>
      <c r="IU1190" s="2"/>
    </row>
    <row r="1191" spans="1:255">
      <c r="A1191">
        <v>17</v>
      </c>
      <c r="B1191">
        <v>1</v>
      </c>
      <c r="C1191">
        <f>ROW(SmtRes!A1212)</f>
        <v>1212</v>
      </c>
      <c r="D1191">
        <f>ROW(EtalonRes!A1474)</f>
        <v>1474</v>
      </c>
      <c r="E1191" t="s">
        <v>555</v>
      </c>
      <c r="F1191" t="s">
        <v>415</v>
      </c>
      <c r="G1191" t="s">
        <v>416</v>
      </c>
      <c r="H1191" t="s">
        <v>19</v>
      </c>
      <c r="I1191">
        <v>3</v>
      </c>
      <c r="J1191">
        <v>0</v>
      </c>
      <c r="O1191">
        <f t="shared" si="1057"/>
        <v>341.55</v>
      </c>
      <c r="P1191">
        <f t="shared" si="1058"/>
        <v>93.27</v>
      </c>
      <c r="Q1191">
        <f t="shared" si="1059"/>
        <v>33</v>
      </c>
      <c r="R1191">
        <f t="shared" si="1060"/>
        <v>2.2200000000000002</v>
      </c>
      <c r="S1191">
        <f t="shared" si="1061"/>
        <v>215.28</v>
      </c>
      <c r="T1191">
        <f t="shared" si="1062"/>
        <v>0</v>
      </c>
      <c r="U1191">
        <f t="shared" si="1063"/>
        <v>24.632999999999996</v>
      </c>
      <c r="V1191">
        <f t="shared" si="1064"/>
        <v>0.18</v>
      </c>
      <c r="W1191">
        <f t="shared" si="1065"/>
        <v>0</v>
      </c>
      <c r="X1191">
        <f t="shared" si="1066"/>
        <v>250.13</v>
      </c>
      <c r="Y1191">
        <f t="shared" si="1067"/>
        <v>154.43</v>
      </c>
      <c r="AA1191">
        <v>33304960</v>
      </c>
      <c r="AB1191">
        <f t="shared" si="1068"/>
        <v>113.85</v>
      </c>
      <c r="AC1191">
        <f t="shared" si="1069"/>
        <v>31.09</v>
      </c>
      <c r="AD1191">
        <f>ROUND((((((ET1191*1.2)*1.25))-(((EU1191*1.2)*1.25)))+AE1191),2)</f>
        <v>11</v>
      </c>
      <c r="AE1191">
        <f>ROUND((((EU1191*1.2)*1.25)),2)</f>
        <v>0.74</v>
      </c>
      <c r="AF1191">
        <f>ROUND((((EV1191*1.2)*1.15)),2)</f>
        <v>71.760000000000005</v>
      </c>
      <c r="AG1191">
        <f t="shared" si="1070"/>
        <v>0</v>
      </c>
      <c r="AH1191">
        <f>(((EW1191*1.2)*1.15))</f>
        <v>8.2109999999999985</v>
      </c>
      <c r="AI1191">
        <f>(((EX1191*1.2)*1.25))</f>
        <v>0.06</v>
      </c>
      <c r="AJ1191">
        <f t="shared" si="1071"/>
        <v>0</v>
      </c>
      <c r="AK1191">
        <v>90.42</v>
      </c>
      <c r="AL1191">
        <v>31.09</v>
      </c>
      <c r="AM1191">
        <v>7.33</v>
      </c>
      <c r="AN1191">
        <v>0.49</v>
      </c>
      <c r="AO1191">
        <v>52</v>
      </c>
      <c r="AP1191">
        <v>0</v>
      </c>
      <c r="AQ1191">
        <v>5.95</v>
      </c>
      <c r="AR1191">
        <v>0.04</v>
      </c>
      <c r="AS1191">
        <v>0</v>
      </c>
      <c r="AT1191">
        <v>115</v>
      </c>
      <c r="AU1191">
        <v>71</v>
      </c>
      <c r="AV1191">
        <v>1</v>
      </c>
      <c r="AW1191">
        <v>1</v>
      </c>
      <c r="AZ1191">
        <v>1</v>
      </c>
      <c r="BA1191">
        <v>1</v>
      </c>
      <c r="BB1191">
        <v>1</v>
      </c>
      <c r="BC1191">
        <v>1</v>
      </c>
      <c r="BD1191" t="s">
        <v>3</v>
      </c>
      <c r="BE1191" t="s">
        <v>3</v>
      </c>
      <c r="BF1191" t="s">
        <v>3</v>
      </c>
      <c r="BG1191" t="s">
        <v>3</v>
      </c>
      <c r="BH1191">
        <v>0</v>
      </c>
      <c r="BI1191">
        <v>1</v>
      </c>
      <c r="BJ1191" t="s">
        <v>417</v>
      </c>
      <c r="BM1191">
        <v>20001</v>
      </c>
      <c r="BN1191">
        <v>0</v>
      </c>
      <c r="BO1191" t="s">
        <v>3</v>
      </c>
      <c r="BP1191">
        <v>0</v>
      </c>
      <c r="BQ1191">
        <v>2</v>
      </c>
      <c r="BR1191">
        <v>0</v>
      </c>
      <c r="BS1191">
        <v>1</v>
      </c>
      <c r="BT1191">
        <v>1</v>
      </c>
      <c r="BU1191">
        <v>1</v>
      </c>
      <c r="BV1191">
        <v>1</v>
      </c>
      <c r="BW1191">
        <v>1</v>
      </c>
      <c r="BX1191">
        <v>1</v>
      </c>
      <c r="BY1191" t="s">
        <v>3</v>
      </c>
      <c r="BZ1191">
        <v>128</v>
      </c>
      <c r="CA1191">
        <v>83</v>
      </c>
      <c r="CE1191">
        <v>0</v>
      </c>
      <c r="CF1191">
        <v>0</v>
      </c>
      <c r="CG1191">
        <v>0</v>
      </c>
      <c r="CM1191">
        <v>0</v>
      </c>
      <c r="CN1191" t="s">
        <v>954</v>
      </c>
      <c r="CO1191">
        <v>0</v>
      </c>
      <c r="CP1191">
        <f t="shared" si="1072"/>
        <v>341.55</v>
      </c>
      <c r="CQ1191">
        <f t="shared" si="1073"/>
        <v>31.09</v>
      </c>
      <c r="CR1191">
        <f t="shared" si="1074"/>
        <v>11</v>
      </c>
      <c r="CS1191">
        <f t="shared" si="1075"/>
        <v>0.74</v>
      </c>
      <c r="CT1191">
        <f t="shared" si="1076"/>
        <v>71.760000000000005</v>
      </c>
      <c r="CU1191">
        <f t="shared" si="1077"/>
        <v>0</v>
      </c>
      <c r="CV1191">
        <f t="shared" si="1078"/>
        <v>8.2109999999999985</v>
      </c>
      <c r="CW1191">
        <f t="shared" si="1079"/>
        <v>0.06</v>
      </c>
      <c r="CX1191">
        <f t="shared" si="1080"/>
        <v>0</v>
      </c>
      <c r="CY1191">
        <f t="shared" si="1081"/>
        <v>250.125</v>
      </c>
      <c r="CZ1191">
        <f t="shared" si="1082"/>
        <v>154.42500000000001</v>
      </c>
      <c r="DC1191" t="s">
        <v>3</v>
      </c>
      <c r="DD1191" t="s">
        <v>3</v>
      </c>
      <c r="DE1191" t="s">
        <v>21</v>
      </c>
      <c r="DF1191" t="s">
        <v>21</v>
      </c>
      <c r="DG1191" t="s">
        <v>22</v>
      </c>
      <c r="DH1191" t="s">
        <v>3</v>
      </c>
      <c r="DI1191" t="s">
        <v>22</v>
      </c>
      <c r="DJ1191" t="s">
        <v>21</v>
      </c>
      <c r="DK1191" t="s">
        <v>3</v>
      </c>
      <c r="DL1191" t="s">
        <v>3</v>
      </c>
      <c r="DM1191" t="s">
        <v>3</v>
      </c>
      <c r="DN1191">
        <v>0</v>
      </c>
      <c r="DO1191">
        <v>0</v>
      </c>
      <c r="DP1191">
        <v>1</v>
      </c>
      <c r="DQ1191">
        <v>1</v>
      </c>
      <c r="DU1191">
        <v>1013</v>
      </c>
      <c r="DV1191" t="s">
        <v>19</v>
      </c>
      <c r="DW1191" t="s">
        <v>19</v>
      </c>
      <c r="DX1191">
        <v>1</v>
      </c>
      <c r="EE1191">
        <v>31102217</v>
      </c>
      <c r="EF1191">
        <v>2</v>
      </c>
      <c r="EG1191" t="s">
        <v>23</v>
      </c>
      <c r="EH1191">
        <v>0</v>
      </c>
      <c r="EI1191" t="s">
        <v>3</v>
      </c>
      <c r="EJ1191">
        <v>1</v>
      </c>
      <c r="EK1191">
        <v>20001</v>
      </c>
      <c r="EL1191" t="s">
        <v>24</v>
      </c>
      <c r="EM1191" t="s">
        <v>25</v>
      </c>
      <c r="EO1191" t="s">
        <v>26</v>
      </c>
      <c r="EQ1191">
        <v>0</v>
      </c>
      <c r="ER1191">
        <v>90.42</v>
      </c>
      <c r="ES1191">
        <v>31.09</v>
      </c>
      <c r="ET1191">
        <v>7.33</v>
      </c>
      <c r="EU1191">
        <v>0.49</v>
      </c>
      <c r="EV1191">
        <v>52</v>
      </c>
      <c r="EW1191">
        <v>5.95</v>
      </c>
      <c r="EX1191">
        <v>0.04</v>
      </c>
      <c r="EY1191">
        <v>0</v>
      </c>
      <c r="FQ1191">
        <v>0</v>
      </c>
      <c r="FR1191">
        <f t="shared" si="1083"/>
        <v>0</v>
      </c>
      <c r="FS1191">
        <v>0</v>
      </c>
      <c r="FT1191" t="s">
        <v>27</v>
      </c>
      <c r="FU1191" t="s">
        <v>28</v>
      </c>
      <c r="FX1191">
        <v>115.2</v>
      </c>
      <c r="FY1191">
        <v>70.55</v>
      </c>
      <c r="GA1191" t="s">
        <v>3</v>
      </c>
      <c r="GD1191">
        <v>1</v>
      </c>
      <c r="GF1191">
        <v>-971270805</v>
      </c>
      <c r="GG1191">
        <v>2</v>
      </c>
      <c r="GH1191">
        <v>1</v>
      </c>
      <c r="GI1191">
        <v>-2</v>
      </c>
      <c r="GJ1191">
        <v>0</v>
      </c>
      <c r="GK1191">
        <v>0</v>
      </c>
      <c r="GL1191">
        <f t="shared" si="1084"/>
        <v>0</v>
      </c>
      <c r="GM1191">
        <f t="shared" si="1085"/>
        <v>746.11</v>
      </c>
      <c r="GN1191">
        <f t="shared" si="1086"/>
        <v>746.11</v>
      </c>
      <c r="GO1191">
        <f t="shared" si="1087"/>
        <v>0</v>
      </c>
      <c r="GP1191">
        <f t="shared" si="1088"/>
        <v>0</v>
      </c>
      <c r="GR1191">
        <v>0</v>
      </c>
      <c r="GS1191">
        <v>3</v>
      </c>
      <c r="GT1191">
        <v>0</v>
      </c>
      <c r="GU1191" t="s">
        <v>3</v>
      </c>
      <c r="GV1191">
        <f t="shared" si="1089"/>
        <v>0</v>
      </c>
      <c r="GW1191">
        <v>1</v>
      </c>
      <c r="GX1191">
        <f t="shared" si="1090"/>
        <v>0</v>
      </c>
      <c r="HA1191">
        <v>0</v>
      </c>
      <c r="HB1191">
        <v>0</v>
      </c>
      <c r="HC1191">
        <f t="shared" si="1091"/>
        <v>0</v>
      </c>
      <c r="IK1191">
        <v>0</v>
      </c>
    </row>
    <row r="1192" spans="1:255">
      <c r="A1192" s="2">
        <v>17</v>
      </c>
      <c r="B1192" s="2">
        <v>1</v>
      </c>
      <c r="C1192" s="2"/>
      <c r="D1192" s="2"/>
      <c r="E1192" s="2" t="s">
        <v>556</v>
      </c>
      <c r="F1192" s="2" t="s">
        <v>268</v>
      </c>
      <c r="G1192" s="2" t="s">
        <v>269</v>
      </c>
      <c r="H1192" s="2" t="s">
        <v>270</v>
      </c>
      <c r="I1192" s="2">
        <f>ROUND(6/10,9)</f>
        <v>0.6</v>
      </c>
      <c r="J1192" s="2">
        <v>0</v>
      </c>
      <c r="K1192" s="2"/>
      <c r="L1192" s="2"/>
      <c r="M1192" s="2"/>
      <c r="N1192" s="2"/>
      <c r="O1192" s="2">
        <f t="shared" si="1057"/>
        <v>136.80000000000001</v>
      </c>
      <c r="P1192" s="2">
        <f t="shared" si="1058"/>
        <v>136.80000000000001</v>
      </c>
      <c r="Q1192" s="2">
        <f t="shared" si="1059"/>
        <v>0</v>
      </c>
      <c r="R1192" s="2">
        <f t="shared" si="1060"/>
        <v>0</v>
      </c>
      <c r="S1192" s="2">
        <f t="shared" si="1061"/>
        <v>0</v>
      </c>
      <c r="T1192" s="2">
        <f t="shared" si="1062"/>
        <v>0</v>
      </c>
      <c r="U1192" s="2">
        <f t="shared" si="1063"/>
        <v>0</v>
      </c>
      <c r="V1192" s="2">
        <f t="shared" si="1064"/>
        <v>0</v>
      </c>
      <c r="W1192" s="2">
        <f t="shared" si="1065"/>
        <v>0</v>
      </c>
      <c r="X1192" s="2">
        <f t="shared" si="1066"/>
        <v>0</v>
      </c>
      <c r="Y1192" s="2">
        <f t="shared" si="1067"/>
        <v>0</v>
      </c>
      <c r="Z1192" s="2"/>
      <c r="AA1192" s="2">
        <v>33304975</v>
      </c>
      <c r="AB1192" s="2">
        <f t="shared" si="1068"/>
        <v>228</v>
      </c>
      <c r="AC1192" s="2">
        <f t="shared" si="1069"/>
        <v>228</v>
      </c>
      <c r="AD1192" s="2">
        <f t="shared" ref="AD1192:AD1197" si="1092">ROUND((((ET1192)-(EU1192))+AE1192),2)</f>
        <v>0</v>
      </c>
      <c r="AE1192" s="2">
        <f t="shared" ref="AE1192:AF1197" si="1093">ROUND((EU1192),2)</f>
        <v>0</v>
      </c>
      <c r="AF1192" s="2">
        <f t="shared" si="1093"/>
        <v>0</v>
      </c>
      <c r="AG1192" s="2">
        <f t="shared" si="1070"/>
        <v>0</v>
      </c>
      <c r="AH1192" s="2">
        <f t="shared" ref="AH1192:AI1197" si="1094">(EW1192)</f>
        <v>0</v>
      </c>
      <c r="AI1192" s="2">
        <f t="shared" si="1094"/>
        <v>0</v>
      </c>
      <c r="AJ1192" s="2">
        <f t="shared" si="1071"/>
        <v>0</v>
      </c>
      <c r="AK1192" s="2">
        <v>228</v>
      </c>
      <c r="AL1192" s="2">
        <v>228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1</v>
      </c>
      <c r="AW1192" s="2">
        <v>1</v>
      </c>
      <c r="AX1192" s="2"/>
      <c r="AY1192" s="2"/>
      <c r="AZ1192" s="2">
        <v>1</v>
      </c>
      <c r="BA1192" s="2">
        <v>1</v>
      </c>
      <c r="BB1192" s="2">
        <v>1</v>
      </c>
      <c r="BC1192" s="2">
        <v>1</v>
      </c>
      <c r="BD1192" s="2" t="s">
        <v>3</v>
      </c>
      <c r="BE1192" s="2" t="s">
        <v>3</v>
      </c>
      <c r="BF1192" s="2" t="s">
        <v>3</v>
      </c>
      <c r="BG1192" s="2" t="s">
        <v>3</v>
      </c>
      <c r="BH1192" s="2">
        <v>3</v>
      </c>
      <c r="BI1192" s="2">
        <v>1</v>
      </c>
      <c r="BJ1192" s="2" t="s">
        <v>271</v>
      </c>
      <c r="BK1192" s="2"/>
      <c r="BL1192" s="2"/>
      <c r="BM1192" s="2">
        <v>500001</v>
      </c>
      <c r="BN1192" s="2">
        <v>0</v>
      </c>
      <c r="BO1192" s="2" t="s">
        <v>3</v>
      </c>
      <c r="BP1192" s="2">
        <v>0</v>
      </c>
      <c r="BQ1192" s="2">
        <v>8</v>
      </c>
      <c r="BR1192" s="2">
        <v>0</v>
      </c>
      <c r="BS1192" s="2">
        <v>1</v>
      </c>
      <c r="BT1192" s="2">
        <v>1</v>
      </c>
      <c r="BU1192" s="2">
        <v>1</v>
      </c>
      <c r="BV1192" s="2">
        <v>1</v>
      </c>
      <c r="BW1192" s="2">
        <v>1</v>
      </c>
      <c r="BX1192" s="2">
        <v>1</v>
      </c>
      <c r="BY1192" s="2" t="s">
        <v>3</v>
      </c>
      <c r="BZ1192" s="2">
        <v>0</v>
      </c>
      <c r="CA1192" s="2">
        <v>0</v>
      </c>
      <c r="CB1192" s="2"/>
      <c r="CC1192" s="2"/>
      <c r="CD1192" s="2"/>
      <c r="CE1192" s="2">
        <v>0</v>
      </c>
      <c r="CF1192" s="2">
        <v>0</v>
      </c>
      <c r="CG1192" s="2">
        <v>0</v>
      </c>
      <c r="CH1192" s="2"/>
      <c r="CI1192" s="2"/>
      <c r="CJ1192" s="2"/>
      <c r="CK1192" s="2"/>
      <c r="CL1192" s="2"/>
      <c r="CM1192" s="2">
        <v>0</v>
      </c>
      <c r="CN1192" s="2" t="s">
        <v>3</v>
      </c>
      <c r="CO1192" s="2">
        <v>0</v>
      </c>
      <c r="CP1192" s="2">
        <f t="shared" si="1072"/>
        <v>136.80000000000001</v>
      </c>
      <c r="CQ1192" s="2">
        <f t="shared" si="1073"/>
        <v>228</v>
      </c>
      <c r="CR1192" s="2">
        <f t="shared" si="1074"/>
        <v>0</v>
      </c>
      <c r="CS1192" s="2">
        <f t="shared" si="1075"/>
        <v>0</v>
      </c>
      <c r="CT1192" s="2">
        <f t="shared" si="1076"/>
        <v>0</v>
      </c>
      <c r="CU1192" s="2">
        <f t="shared" si="1077"/>
        <v>0</v>
      </c>
      <c r="CV1192" s="2">
        <f t="shared" si="1078"/>
        <v>0</v>
      </c>
      <c r="CW1192" s="2">
        <f t="shared" si="1079"/>
        <v>0</v>
      </c>
      <c r="CX1192" s="2">
        <f t="shared" si="1080"/>
        <v>0</v>
      </c>
      <c r="CY1192" s="2">
        <f t="shared" si="1081"/>
        <v>0</v>
      </c>
      <c r="CZ1192" s="2">
        <f t="shared" si="1082"/>
        <v>0</v>
      </c>
      <c r="DA1192" s="2"/>
      <c r="DB1192" s="2"/>
      <c r="DC1192" s="2" t="s">
        <v>3</v>
      </c>
      <c r="DD1192" s="2" t="s">
        <v>3</v>
      </c>
      <c r="DE1192" s="2" t="s">
        <v>3</v>
      </c>
      <c r="DF1192" s="2" t="s">
        <v>3</v>
      </c>
      <c r="DG1192" s="2" t="s">
        <v>3</v>
      </c>
      <c r="DH1192" s="2" t="s">
        <v>3</v>
      </c>
      <c r="DI1192" s="2" t="s">
        <v>3</v>
      </c>
      <c r="DJ1192" s="2" t="s">
        <v>3</v>
      </c>
      <c r="DK1192" s="2" t="s">
        <v>3</v>
      </c>
      <c r="DL1192" s="2" t="s">
        <v>3</v>
      </c>
      <c r="DM1192" s="2" t="s">
        <v>3</v>
      </c>
      <c r="DN1192" s="2">
        <v>0</v>
      </c>
      <c r="DO1192" s="2">
        <v>0</v>
      </c>
      <c r="DP1192" s="2">
        <v>1</v>
      </c>
      <c r="DQ1192" s="2">
        <v>1</v>
      </c>
      <c r="DR1192" s="2"/>
      <c r="DS1192" s="2"/>
      <c r="DT1192" s="2"/>
      <c r="DU1192" s="2">
        <v>1010</v>
      </c>
      <c r="DV1192" s="2" t="s">
        <v>270</v>
      </c>
      <c r="DW1192" s="2" t="s">
        <v>270</v>
      </c>
      <c r="DX1192" s="2">
        <v>10</v>
      </c>
      <c r="DY1192" s="2"/>
      <c r="DZ1192" s="2"/>
      <c r="EA1192" s="2"/>
      <c r="EB1192" s="2"/>
      <c r="EC1192" s="2"/>
      <c r="ED1192" s="2"/>
      <c r="EE1192" s="2">
        <v>31102119</v>
      </c>
      <c r="EF1192" s="2">
        <v>8</v>
      </c>
      <c r="EG1192" s="2" t="s">
        <v>34</v>
      </c>
      <c r="EH1192" s="2">
        <v>0</v>
      </c>
      <c r="EI1192" s="2" t="s">
        <v>3</v>
      </c>
      <c r="EJ1192" s="2">
        <v>1</v>
      </c>
      <c r="EK1192" s="2">
        <v>500001</v>
      </c>
      <c r="EL1192" s="2" t="s">
        <v>35</v>
      </c>
      <c r="EM1192" s="2" t="s">
        <v>36</v>
      </c>
      <c r="EN1192" s="2"/>
      <c r="EO1192" s="2" t="s">
        <v>3</v>
      </c>
      <c r="EP1192" s="2"/>
      <c r="EQ1192" s="2">
        <v>0</v>
      </c>
      <c r="ER1192" s="2">
        <v>228</v>
      </c>
      <c r="ES1192" s="2">
        <v>228</v>
      </c>
      <c r="ET1192" s="2">
        <v>0</v>
      </c>
      <c r="EU1192" s="2">
        <v>0</v>
      </c>
      <c r="EV1192" s="2">
        <v>0</v>
      </c>
      <c r="EW1192" s="2">
        <v>0</v>
      </c>
      <c r="EX1192" s="2">
        <v>0</v>
      </c>
      <c r="EY1192" s="2">
        <v>0</v>
      </c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>
        <v>0</v>
      </c>
      <c r="FR1192" s="2">
        <f t="shared" si="1083"/>
        <v>0</v>
      </c>
      <c r="FS1192" s="2">
        <v>0</v>
      </c>
      <c r="FT1192" s="2"/>
      <c r="FU1192" s="2"/>
      <c r="FV1192" s="2"/>
      <c r="FW1192" s="2"/>
      <c r="FX1192" s="2">
        <v>0</v>
      </c>
      <c r="FY1192" s="2">
        <v>0</v>
      </c>
      <c r="FZ1192" s="2"/>
      <c r="GA1192" s="2" t="s">
        <v>3</v>
      </c>
      <c r="GB1192" s="2"/>
      <c r="GC1192" s="2"/>
      <c r="GD1192" s="2">
        <v>1</v>
      </c>
      <c r="GE1192" s="2"/>
      <c r="GF1192" s="2">
        <v>-362110086</v>
      </c>
      <c r="GG1192" s="2">
        <v>2</v>
      </c>
      <c r="GH1192" s="2">
        <v>1</v>
      </c>
      <c r="GI1192" s="2">
        <v>-2</v>
      </c>
      <c r="GJ1192" s="2">
        <v>0</v>
      </c>
      <c r="GK1192" s="2">
        <v>0</v>
      </c>
      <c r="GL1192" s="2">
        <f t="shared" si="1084"/>
        <v>0</v>
      </c>
      <c r="GM1192" s="2">
        <f t="shared" si="1085"/>
        <v>136.80000000000001</v>
      </c>
      <c r="GN1192" s="2">
        <f t="shared" si="1086"/>
        <v>136.80000000000001</v>
      </c>
      <c r="GO1192" s="2">
        <f t="shared" si="1087"/>
        <v>0</v>
      </c>
      <c r="GP1192" s="2">
        <f t="shared" si="1088"/>
        <v>0</v>
      </c>
      <c r="GQ1192" s="2"/>
      <c r="GR1192" s="2">
        <v>0</v>
      </c>
      <c r="GS1192" s="2">
        <v>3</v>
      </c>
      <c r="GT1192" s="2">
        <v>0</v>
      </c>
      <c r="GU1192" s="2" t="s">
        <v>3</v>
      </c>
      <c r="GV1192" s="2">
        <f t="shared" si="1089"/>
        <v>0</v>
      </c>
      <c r="GW1192" s="2">
        <v>1</v>
      </c>
      <c r="GX1192" s="2">
        <f t="shared" si="1090"/>
        <v>0</v>
      </c>
      <c r="GY1192" s="2"/>
      <c r="GZ1192" s="2"/>
      <c r="HA1192" s="2">
        <v>0</v>
      </c>
      <c r="HB1192" s="2">
        <v>0</v>
      </c>
      <c r="HC1192" s="2">
        <f t="shared" si="1091"/>
        <v>0</v>
      </c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>
        <v>0</v>
      </c>
      <c r="IL1192" s="2"/>
      <c r="IM1192" s="2"/>
      <c r="IN1192" s="2"/>
      <c r="IO1192" s="2"/>
      <c r="IP1192" s="2"/>
      <c r="IQ1192" s="2"/>
      <c r="IR1192" s="2"/>
      <c r="IS1192" s="2"/>
      <c r="IT1192" s="2"/>
      <c r="IU1192" s="2"/>
    </row>
    <row r="1193" spans="1:255">
      <c r="A1193">
        <v>17</v>
      </c>
      <c r="B1193">
        <v>1</v>
      </c>
      <c r="E1193" t="s">
        <v>556</v>
      </c>
      <c r="F1193" t="s">
        <v>268</v>
      </c>
      <c r="G1193" t="s">
        <v>269</v>
      </c>
      <c r="H1193" t="s">
        <v>270</v>
      </c>
      <c r="I1193">
        <f>ROUND(6/10,9)</f>
        <v>0.6</v>
      </c>
      <c r="J1193">
        <v>0</v>
      </c>
      <c r="O1193">
        <f t="shared" si="1057"/>
        <v>136.80000000000001</v>
      </c>
      <c r="P1193">
        <f t="shared" si="1058"/>
        <v>136.80000000000001</v>
      </c>
      <c r="Q1193">
        <f t="shared" si="1059"/>
        <v>0</v>
      </c>
      <c r="R1193">
        <f t="shared" si="1060"/>
        <v>0</v>
      </c>
      <c r="S1193">
        <f t="shared" si="1061"/>
        <v>0</v>
      </c>
      <c r="T1193">
        <f t="shared" si="1062"/>
        <v>0</v>
      </c>
      <c r="U1193">
        <f t="shared" si="1063"/>
        <v>0</v>
      </c>
      <c r="V1193">
        <f t="shared" si="1064"/>
        <v>0</v>
      </c>
      <c r="W1193">
        <f t="shared" si="1065"/>
        <v>0</v>
      </c>
      <c r="X1193">
        <f t="shared" si="1066"/>
        <v>0</v>
      </c>
      <c r="Y1193">
        <f t="shared" si="1067"/>
        <v>0</v>
      </c>
      <c r="AA1193">
        <v>33304960</v>
      </c>
      <c r="AB1193">
        <f t="shared" si="1068"/>
        <v>228</v>
      </c>
      <c r="AC1193">
        <f t="shared" si="1069"/>
        <v>228</v>
      </c>
      <c r="AD1193">
        <f t="shared" si="1092"/>
        <v>0</v>
      </c>
      <c r="AE1193">
        <f t="shared" si="1093"/>
        <v>0</v>
      </c>
      <c r="AF1193">
        <f t="shared" si="1093"/>
        <v>0</v>
      </c>
      <c r="AG1193">
        <f t="shared" si="1070"/>
        <v>0</v>
      </c>
      <c r="AH1193">
        <f t="shared" si="1094"/>
        <v>0</v>
      </c>
      <c r="AI1193">
        <f t="shared" si="1094"/>
        <v>0</v>
      </c>
      <c r="AJ1193">
        <f t="shared" si="1071"/>
        <v>0</v>
      </c>
      <c r="AK1193">
        <v>228</v>
      </c>
      <c r="AL1193">
        <v>228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1</v>
      </c>
      <c r="AW1193">
        <v>1</v>
      </c>
      <c r="AZ1193">
        <v>1</v>
      </c>
      <c r="BA1193">
        <v>1</v>
      </c>
      <c r="BB1193">
        <v>1</v>
      </c>
      <c r="BC1193">
        <v>1</v>
      </c>
      <c r="BD1193" t="s">
        <v>3</v>
      </c>
      <c r="BE1193" t="s">
        <v>3</v>
      </c>
      <c r="BF1193" t="s">
        <v>3</v>
      </c>
      <c r="BG1193" t="s">
        <v>3</v>
      </c>
      <c r="BH1193">
        <v>3</v>
      </c>
      <c r="BI1193">
        <v>1</v>
      </c>
      <c r="BJ1193" t="s">
        <v>271</v>
      </c>
      <c r="BM1193">
        <v>500001</v>
      </c>
      <c r="BN1193">
        <v>0</v>
      </c>
      <c r="BO1193" t="s">
        <v>3</v>
      </c>
      <c r="BP1193">
        <v>0</v>
      </c>
      <c r="BQ1193">
        <v>8</v>
      </c>
      <c r="BR1193">
        <v>0</v>
      </c>
      <c r="BS1193">
        <v>1</v>
      </c>
      <c r="BT1193">
        <v>1</v>
      </c>
      <c r="BU1193">
        <v>1</v>
      </c>
      <c r="BV1193">
        <v>1</v>
      </c>
      <c r="BW1193">
        <v>1</v>
      </c>
      <c r="BX1193">
        <v>1</v>
      </c>
      <c r="BY1193" t="s">
        <v>3</v>
      </c>
      <c r="BZ1193">
        <v>0</v>
      </c>
      <c r="CA1193">
        <v>0</v>
      </c>
      <c r="CE1193">
        <v>0</v>
      </c>
      <c r="CF1193">
        <v>0</v>
      </c>
      <c r="CG1193">
        <v>0</v>
      </c>
      <c r="CM1193">
        <v>0</v>
      </c>
      <c r="CN1193" t="s">
        <v>3</v>
      </c>
      <c r="CO1193">
        <v>0</v>
      </c>
      <c r="CP1193">
        <f t="shared" si="1072"/>
        <v>136.80000000000001</v>
      </c>
      <c r="CQ1193">
        <f t="shared" si="1073"/>
        <v>228</v>
      </c>
      <c r="CR1193">
        <f t="shared" si="1074"/>
        <v>0</v>
      </c>
      <c r="CS1193">
        <f t="shared" si="1075"/>
        <v>0</v>
      </c>
      <c r="CT1193">
        <f t="shared" si="1076"/>
        <v>0</v>
      </c>
      <c r="CU1193">
        <f t="shared" si="1077"/>
        <v>0</v>
      </c>
      <c r="CV1193">
        <f t="shared" si="1078"/>
        <v>0</v>
      </c>
      <c r="CW1193">
        <f t="shared" si="1079"/>
        <v>0</v>
      </c>
      <c r="CX1193">
        <f t="shared" si="1080"/>
        <v>0</v>
      </c>
      <c r="CY1193">
        <f t="shared" si="1081"/>
        <v>0</v>
      </c>
      <c r="CZ1193">
        <f t="shared" si="1082"/>
        <v>0</v>
      </c>
      <c r="DC1193" t="s">
        <v>3</v>
      </c>
      <c r="DD1193" t="s">
        <v>3</v>
      </c>
      <c r="DE1193" t="s">
        <v>3</v>
      </c>
      <c r="DF1193" t="s">
        <v>3</v>
      </c>
      <c r="DG1193" t="s">
        <v>3</v>
      </c>
      <c r="DH1193" t="s">
        <v>3</v>
      </c>
      <c r="DI1193" t="s">
        <v>3</v>
      </c>
      <c r="DJ1193" t="s">
        <v>3</v>
      </c>
      <c r="DK1193" t="s">
        <v>3</v>
      </c>
      <c r="DL1193" t="s">
        <v>3</v>
      </c>
      <c r="DM1193" t="s">
        <v>3</v>
      </c>
      <c r="DN1193">
        <v>0</v>
      </c>
      <c r="DO1193">
        <v>0</v>
      </c>
      <c r="DP1193">
        <v>1</v>
      </c>
      <c r="DQ1193">
        <v>1</v>
      </c>
      <c r="DU1193">
        <v>1010</v>
      </c>
      <c r="DV1193" t="s">
        <v>270</v>
      </c>
      <c r="DW1193" t="s">
        <v>270</v>
      </c>
      <c r="DX1193">
        <v>10</v>
      </c>
      <c r="EE1193">
        <v>31102119</v>
      </c>
      <c r="EF1193">
        <v>8</v>
      </c>
      <c r="EG1193" t="s">
        <v>34</v>
      </c>
      <c r="EH1193">
        <v>0</v>
      </c>
      <c r="EI1193" t="s">
        <v>3</v>
      </c>
      <c r="EJ1193">
        <v>1</v>
      </c>
      <c r="EK1193">
        <v>500001</v>
      </c>
      <c r="EL1193" t="s">
        <v>35</v>
      </c>
      <c r="EM1193" t="s">
        <v>36</v>
      </c>
      <c r="EO1193" t="s">
        <v>3</v>
      </c>
      <c r="EQ1193">
        <v>0</v>
      </c>
      <c r="ER1193">
        <v>228</v>
      </c>
      <c r="ES1193">
        <v>228</v>
      </c>
      <c r="ET1193">
        <v>0</v>
      </c>
      <c r="EU1193">
        <v>0</v>
      </c>
      <c r="EV1193">
        <v>0</v>
      </c>
      <c r="EW1193">
        <v>0</v>
      </c>
      <c r="EX1193">
        <v>0</v>
      </c>
      <c r="EY1193">
        <v>0</v>
      </c>
      <c r="FQ1193">
        <v>0</v>
      </c>
      <c r="FR1193">
        <f t="shared" si="1083"/>
        <v>0</v>
      </c>
      <c r="FS1193">
        <v>0</v>
      </c>
      <c r="FX1193">
        <v>0</v>
      </c>
      <c r="FY1193">
        <v>0</v>
      </c>
      <c r="GA1193" t="s">
        <v>3</v>
      </c>
      <c r="GD1193">
        <v>1</v>
      </c>
      <c r="GF1193">
        <v>-362110086</v>
      </c>
      <c r="GG1193">
        <v>2</v>
      </c>
      <c r="GH1193">
        <v>1</v>
      </c>
      <c r="GI1193">
        <v>-2</v>
      </c>
      <c r="GJ1193">
        <v>0</v>
      </c>
      <c r="GK1193">
        <v>0</v>
      </c>
      <c r="GL1193">
        <f t="shared" si="1084"/>
        <v>0</v>
      </c>
      <c r="GM1193">
        <f t="shared" si="1085"/>
        <v>136.80000000000001</v>
      </c>
      <c r="GN1193">
        <f t="shared" si="1086"/>
        <v>136.80000000000001</v>
      </c>
      <c r="GO1193">
        <f t="shared" si="1087"/>
        <v>0</v>
      </c>
      <c r="GP1193">
        <f t="shared" si="1088"/>
        <v>0</v>
      </c>
      <c r="GR1193">
        <v>0</v>
      </c>
      <c r="GS1193">
        <v>3</v>
      </c>
      <c r="GT1193">
        <v>0</v>
      </c>
      <c r="GU1193" t="s">
        <v>3</v>
      </c>
      <c r="GV1193">
        <f t="shared" si="1089"/>
        <v>0</v>
      </c>
      <c r="GW1193">
        <v>1</v>
      </c>
      <c r="GX1193">
        <f t="shared" si="1090"/>
        <v>0</v>
      </c>
      <c r="HA1193">
        <v>0</v>
      </c>
      <c r="HB1193">
        <v>0</v>
      </c>
      <c r="HC1193">
        <f t="shared" si="1091"/>
        <v>0</v>
      </c>
      <c r="IK1193">
        <v>0</v>
      </c>
    </row>
    <row r="1194" spans="1:255">
      <c r="A1194" s="2">
        <v>17</v>
      </c>
      <c r="B1194" s="2">
        <v>1</v>
      </c>
      <c r="C1194" s="2"/>
      <c r="D1194" s="2"/>
      <c r="E1194" s="2" t="s">
        <v>557</v>
      </c>
      <c r="F1194" s="2" t="s">
        <v>273</v>
      </c>
      <c r="G1194" s="2" t="s">
        <v>274</v>
      </c>
      <c r="H1194" s="2" t="s">
        <v>275</v>
      </c>
      <c r="I1194" s="2">
        <f>ROUND(3*9.3,9)</f>
        <v>27.9</v>
      </c>
      <c r="J1194" s="2">
        <v>0</v>
      </c>
      <c r="K1194" s="2"/>
      <c r="L1194" s="2"/>
      <c r="M1194" s="2"/>
      <c r="N1194" s="2"/>
      <c r="O1194" s="2">
        <f t="shared" si="1057"/>
        <v>335.64</v>
      </c>
      <c r="P1194" s="2">
        <f t="shared" si="1058"/>
        <v>335.64</v>
      </c>
      <c r="Q1194" s="2">
        <f t="shared" si="1059"/>
        <v>0</v>
      </c>
      <c r="R1194" s="2">
        <f t="shared" si="1060"/>
        <v>0</v>
      </c>
      <c r="S1194" s="2">
        <f t="shared" si="1061"/>
        <v>0</v>
      </c>
      <c r="T1194" s="2">
        <f t="shared" si="1062"/>
        <v>0</v>
      </c>
      <c r="U1194" s="2">
        <f t="shared" si="1063"/>
        <v>0</v>
      </c>
      <c r="V1194" s="2">
        <f t="shared" si="1064"/>
        <v>0</v>
      </c>
      <c r="W1194" s="2">
        <f t="shared" si="1065"/>
        <v>0</v>
      </c>
      <c r="X1194" s="2">
        <f t="shared" si="1066"/>
        <v>0</v>
      </c>
      <c r="Y1194" s="2">
        <f t="shared" si="1067"/>
        <v>0</v>
      </c>
      <c r="Z1194" s="2"/>
      <c r="AA1194" s="2">
        <v>33304975</v>
      </c>
      <c r="AB1194" s="2">
        <f t="shared" si="1068"/>
        <v>12.03</v>
      </c>
      <c r="AC1194" s="2">
        <f t="shared" si="1069"/>
        <v>12.03</v>
      </c>
      <c r="AD1194" s="2">
        <f t="shared" si="1092"/>
        <v>0</v>
      </c>
      <c r="AE1194" s="2">
        <f t="shared" si="1093"/>
        <v>0</v>
      </c>
      <c r="AF1194" s="2">
        <f t="shared" si="1093"/>
        <v>0</v>
      </c>
      <c r="AG1194" s="2">
        <f t="shared" si="1070"/>
        <v>0</v>
      </c>
      <c r="AH1194" s="2">
        <f t="shared" si="1094"/>
        <v>0</v>
      </c>
      <c r="AI1194" s="2">
        <f t="shared" si="1094"/>
        <v>0</v>
      </c>
      <c r="AJ1194" s="2">
        <f t="shared" si="1071"/>
        <v>0</v>
      </c>
      <c r="AK1194" s="2">
        <v>12.03</v>
      </c>
      <c r="AL1194" s="2">
        <v>12.03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1</v>
      </c>
      <c r="AW1194" s="2">
        <v>1</v>
      </c>
      <c r="AX1194" s="2"/>
      <c r="AY1194" s="2"/>
      <c r="AZ1194" s="2">
        <v>1</v>
      </c>
      <c r="BA1194" s="2">
        <v>1</v>
      </c>
      <c r="BB1194" s="2">
        <v>1</v>
      </c>
      <c r="BC1194" s="2">
        <v>1</v>
      </c>
      <c r="BD1194" s="2" t="s">
        <v>3</v>
      </c>
      <c r="BE1194" s="2" t="s">
        <v>3</v>
      </c>
      <c r="BF1194" s="2" t="s">
        <v>3</v>
      </c>
      <c r="BG1194" s="2" t="s">
        <v>3</v>
      </c>
      <c r="BH1194" s="2">
        <v>3</v>
      </c>
      <c r="BI1194" s="2">
        <v>2</v>
      </c>
      <c r="BJ1194" s="2" t="s">
        <v>276</v>
      </c>
      <c r="BK1194" s="2"/>
      <c r="BL1194" s="2"/>
      <c r="BM1194" s="2">
        <v>500002</v>
      </c>
      <c r="BN1194" s="2">
        <v>0</v>
      </c>
      <c r="BO1194" s="2" t="s">
        <v>3</v>
      </c>
      <c r="BP1194" s="2">
        <v>0</v>
      </c>
      <c r="BQ1194" s="2">
        <v>12</v>
      </c>
      <c r="BR1194" s="2">
        <v>0</v>
      </c>
      <c r="BS1194" s="2">
        <v>1</v>
      </c>
      <c r="BT1194" s="2">
        <v>1</v>
      </c>
      <c r="BU1194" s="2">
        <v>1</v>
      </c>
      <c r="BV1194" s="2">
        <v>1</v>
      </c>
      <c r="BW1194" s="2">
        <v>1</v>
      </c>
      <c r="BX1194" s="2">
        <v>1</v>
      </c>
      <c r="BY1194" s="2" t="s">
        <v>3</v>
      </c>
      <c r="BZ1194" s="2">
        <v>0</v>
      </c>
      <c r="CA1194" s="2">
        <v>0</v>
      </c>
      <c r="CB1194" s="2"/>
      <c r="CC1194" s="2"/>
      <c r="CD1194" s="2"/>
      <c r="CE1194" s="2">
        <v>0</v>
      </c>
      <c r="CF1194" s="2">
        <v>0</v>
      </c>
      <c r="CG1194" s="2">
        <v>0</v>
      </c>
      <c r="CH1194" s="2"/>
      <c r="CI1194" s="2"/>
      <c r="CJ1194" s="2"/>
      <c r="CK1194" s="2"/>
      <c r="CL1194" s="2"/>
      <c r="CM1194" s="2">
        <v>0</v>
      </c>
      <c r="CN1194" s="2" t="s">
        <v>3</v>
      </c>
      <c r="CO1194" s="2">
        <v>0</v>
      </c>
      <c r="CP1194" s="2">
        <f t="shared" si="1072"/>
        <v>335.64</v>
      </c>
      <c r="CQ1194" s="2">
        <f t="shared" si="1073"/>
        <v>12.03</v>
      </c>
      <c r="CR1194" s="2">
        <f t="shared" si="1074"/>
        <v>0</v>
      </c>
      <c r="CS1194" s="2">
        <f t="shared" si="1075"/>
        <v>0</v>
      </c>
      <c r="CT1194" s="2">
        <f t="shared" si="1076"/>
        <v>0</v>
      </c>
      <c r="CU1194" s="2">
        <f t="shared" si="1077"/>
        <v>0</v>
      </c>
      <c r="CV1194" s="2">
        <f t="shared" si="1078"/>
        <v>0</v>
      </c>
      <c r="CW1194" s="2">
        <f t="shared" si="1079"/>
        <v>0</v>
      </c>
      <c r="CX1194" s="2">
        <f t="shared" si="1080"/>
        <v>0</v>
      </c>
      <c r="CY1194" s="2">
        <f t="shared" si="1081"/>
        <v>0</v>
      </c>
      <c r="CZ1194" s="2">
        <f t="shared" si="1082"/>
        <v>0</v>
      </c>
      <c r="DA1194" s="2"/>
      <c r="DB1194" s="2"/>
      <c r="DC1194" s="2" t="s">
        <v>3</v>
      </c>
      <c r="DD1194" s="2" t="s">
        <v>3</v>
      </c>
      <c r="DE1194" s="2" t="s">
        <v>3</v>
      </c>
      <c r="DF1194" s="2" t="s">
        <v>3</v>
      </c>
      <c r="DG1194" s="2" t="s">
        <v>3</v>
      </c>
      <c r="DH1194" s="2" t="s">
        <v>3</v>
      </c>
      <c r="DI1194" s="2" t="s">
        <v>3</v>
      </c>
      <c r="DJ1194" s="2" t="s">
        <v>3</v>
      </c>
      <c r="DK1194" s="2" t="s">
        <v>3</v>
      </c>
      <c r="DL1194" s="2" t="s">
        <v>3</v>
      </c>
      <c r="DM1194" s="2" t="s">
        <v>3</v>
      </c>
      <c r="DN1194" s="2">
        <v>0</v>
      </c>
      <c r="DO1194" s="2">
        <v>0</v>
      </c>
      <c r="DP1194" s="2">
        <v>1</v>
      </c>
      <c r="DQ1194" s="2">
        <v>1</v>
      </c>
      <c r="DR1194" s="2"/>
      <c r="DS1194" s="2"/>
      <c r="DT1194" s="2"/>
      <c r="DU1194" s="2">
        <v>1003</v>
      </c>
      <c r="DV1194" s="2" t="s">
        <v>275</v>
      </c>
      <c r="DW1194" s="2" t="s">
        <v>275</v>
      </c>
      <c r="DX1194" s="2">
        <v>1</v>
      </c>
      <c r="DY1194" s="2"/>
      <c r="DZ1194" s="2"/>
      <c r="EA1194" s="2"/>
      <c r="EB1194" s="2"/>
      <c r="EC1194" s="2"/>
      <c r="ED1194" s="2"/>
      <c r="EE1194" s="2">
        <v>31102120</v>
      </c>
      <c r="EF1194" s="2">
        <v>12</v>
      </c>
      <c r="EG1194" s="2" t="s">
        <v>420</v>
      </c>
      <c r="EH1194" s="2">
        <v>0</v>
      </c>
      <c r="EI1194" s="2" t="s">
        <v>3</v>
      </c>
      <c r="EJ1194" s="2">
        <v>2</v>
      </c>
      <c r="EK1194" s="2">
        <v>500002</v>
      </c>
      <c r="EL1194" s="2" t="s">
        <v>421</v>
      </c>
      <c r="EM1194" s="2" t="s">
        <v>422</v>
      </c>
      <c r="EN1194" s="2"/>
      <c r="EO1194" s="2" t="s">
        <v>3</v>
      </c>
      <c r="EP1194" s="2"/>
      <c r="EQ1194" s="2">
        <v>0</v>
      </c>
      <c r="ER1194" s="2">
        <v>12.03</v>
      </c>
      <c r="ES1194" s="2">
        <v>12.03</v>
      </c>
      <c r="ET1194" s="2">
        <v>0</v>
      </c>
      <c r="EU1194" s="2">
        <v>0</v>
      </c>
      <c r="EV1194" s="2">
        <v>0</v>
      </c>
      <c r="EW1194" s="2">
        <v>0</v>
      </c>
      <c r="EX1194" s="2">
        <v>0</v>
      </c>
      <c r="EY1194" s="2">
        <v>0</v>
      </c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>
        <v>0</v>
      </c>
      <c r="FR1194" s="2">
        <f t="shared" si="1083"/>
        <v>0</v>
      </c>
      <c r="FS1194" s="2">
        <v>0</v>
      </c>
      <c r="FT1194" s="2"/>
      <c r="FU1194" s="2"/>
      <c r="FV1194" s="2"/>
      <c r="FW1194" s="2"/>
      <c r="FX1194" s="2">
        <v>0</v>
      </c>
      <c r="FY1194" s="2">
        <v>0</v>
      </c>
      <c r="FZ1194" s="2"/>
      <c r="GA1194" s="2" t="s">
        <v>3</v>
      </c>
      <c r="GB1194" s="2"/>
      <c r="GC1194" s="2"/>
      <c r="GD1194" s="2">
        <v>1</v>
      </c>
      <c r="GE1194" s="2"/>
      <c r="GF1194" s="2">
        <v>1404028807</v>
      </c>
      <c r="GG1194" s="2">
        <v>2</v>
      </c>
      <c r="GH1194" s="2">
        <v>1</v>
      </c>
      <c r="GI1194" s="2">
        <v>-2</v>
      </c>
      <c r="GJ1194" s="2">
        <v>0</v>
      </c>
      <c r="GK1194" s="2">
        <v>0</v>
      </c>
      <c r="GL1194" s="2">
        <f t="shared" si="1084"/>
        <v>0</v>
      </c>
      <c r="GM1194" s="2">
        <f t="shared" si="1085"/>
        <v>335.64</v>
      </c>
      <c r="GN1194" s="2">
        <f t="shared" si="1086"/>
        <v>0</v>
      </c>
      <c r="GO1194" s="2">
        <f t="shared" si="1087"/>
        <v>335.64</v>
      </c>
      <c r="GP1194" s="2">
        <f t="shared" si="1088"/>
        <v>0</v>
      </c>
      <c r="GQ1194" s="2"/>
      <c r="GR1194" s="2">
        <v>0</v>
      </c>
      <c r="GS1194" s="2">
        <v>3</v>
      </c>
      <c r="GT1194" s="2">
        <v>0</v>
      </c>
      <c r="GU1194" s="2" t="s">
        <v>3</v>
      </c>
      <c r="GV1194" s="2">
        <f t="shared" si="1089"/>
        <v>0</v>
      </c>
      <c r="GW1194" s="2">
        <v>1</v>
      </c>
      <c r="GX1194" s="2">
        <f t="shared" si="1090"/>
        <v>0</v>
      </c>
      <c r="GY1194" s="2"/>
      <c r="GZ1194" s="2"/>
      <c r="HA1194" s="2">
        <v>0</v>
      </c>
      <c r="HB1194" s="2">
        <v>0</v>
      </c>
      <c r="HC1194" s="2">
        <f t="shared" si="1091"/>
        <v>0</v>
      </c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>
        <v>0</v>
      </c>
      <c r="IL1194" s="2"/>
      <c r="IM1194" s="2"/>
      <c r="IN1194" s="2"/>
      <c r="IO1194" s="2"/>
      <c r="IP1194" s="2"/>
      <c r="IQ1194" s="2"/>
      <c r="IR1194" s="2"/>
      <c r="IS1194" s="2"/>
      <c r="IT1194" s="2"/>
      <c r="IU1194" s="2"/>
    </row>
    <row r="1195" spans="1:255">
      <c r="A1195">
        <v>17</v>
      </c>
      <c r="B1195">
        <v>1</v>
      </c>
      <c r="E1195" t="s">
        <v>557</v>
      </c>
      <c r="F1195" t="s">
        <v>273</v>
      </c>
      <c r="G1195" t="s">
        <v>274</v>
      </c>
      <c r="H1195" t="s">
        <v>275</v>
      </c>
      <c r="I1195">
        <f>ROUND(3*9.3,9)</f>
        <v>27.9</v>
      </c>
      <c r="J1195">
        <v>0</v>
      </c>
      <c r="O1195">
        <f t="shared" si="1057"/>
        <v>335.64</v>
      </c>
      <c r="P1195">
        <f t="shared" si="1058"/>
        <v>335.64</v>
      </c>
      <c r="Q1195">
        <f t="shared" si="1059"/>
        <v>0</v>
      </c>
      <c r="R1195">
        <f t="shared" si="1060"/>
        <v>0</v>
      </c>
      <c r="S1195">
        <f t="shared" si="1061"/>
        <v>0</v>
      </c>
      <c r="T1195">
        <f t="shared" si="1062"/>
        <v>0</v>
      </c>
      <c r="U1195">
        <f t="shared" si="1063"/>
        <v>0</v>
      </c>
      <c r="V1195">
        <f t="shared" si="1064"/>
        <v>0</v>
      </c>
      <c r="W1195">
        <f t="shared" si="1065"/>
        <v>0</v>
      </c>
      <c r="X1195">
        <f t="shared" si="1066"/>
        <v>0</v>
      </c>
      <c r="Y1195">
        <f t="shared" si="1067"/>
        <v>0</v>
      </c>
      <c r="AA1195">
        <v>33304960</v>
      </c>
      <c r="AB1195">
        <f t="shared" si="1068"/>
        <v>12.03</v>
      </c>
      <c r="AC1195">
        <f t="shared" si="1069"/>
        <v>12.03</v>
      </c>
      <c r="AD1195">
        <f t="shared" si="1092"/>
        <v>0</v>
      </c>
      <c r="AE1195">
        <f t="shared" si="1093"/>
        <v>0</v>
      </c>
      <c r="AF1195">
        <f t="shared" si="1093"/>
        <v>0</v>
      </c>
      <c r="AG1195">
        <f t="shared" si="1070"/>
        <v>0</v>
      </c>
      <c r="AH1195">
        <f t="shared" si="1094"/>
        <v>0</v>
      </c>
      <c r="AI1195">
        <f t="shared" si="1094"/>
        <v>0</v>
      </c>
      <c r="AJ1195">
        <f t="shared" si="1071"/>
        <v>0</v>
      </c>
      <c r="AK1195">
        <v>12.03</v>
      </c>
      <c r="AL1195">
        <v>12.03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1</v>
      </c>
      <c r="AW1195">
        <v>1</v>
      </c>
      <c r="AZ1195">
        <v>1</v>
      </c>
      <c r="BA1195">
        <v>1</v>
      </c>
      <c r="BB1195">
        <v>1</v>
      </c>
      <c r="BC1195">
        <v>1</v>
      </c>
      <c r="BD1195" t="s">
        <v>3</v>
      </c>
      <c r="BE1195" t="s">
        <v>3</v>
      </c>
      <c r="BF1195" t="s">
        <v>3</v>
      </c>
      <c r="BG1195" t="s">
        <v>3</v>
      </c>
      <c r="BH1195">
        <v>3</v>
      </c>
      <c r="BI1195">
        <v>2</v>
      </c>
      <c r="BJ1195" t="s">
        <v>276</v>
      </c>
      <c r="BM1195">
        <v>500002</v>
      </c>
      <c r="BN1195">
        <v>0</v>
      </c>
      <c r="BO1195" t="s">
        <v>3</v>
      </c>
      <c r="BP1195">
        <v>0</v>
      </c>
      <c r="BQ1195">
        <v>12</v>
      </c>
      <c r="BR1195">
        <v>0</v>
      </c>
      <c r="BS1195">
        <v>1</v>
      </c>
      <c r="BT1195">
        <v>1</v>
      </c>
      <c r="BU1195">
        <v>1</v>
      </c>
      <c r="BV1195">
        <v>1</v>
      </c>
      <c r="BW1195">
        <v>1</v>
      </c>
      <c r="BX1195">
        <v>1</v>
      </c>
      <c r="BY1195" t="s">
        <v>3</v>
      </c>
      <c r="BZ1195">
        <v>0</v>
      </c>
      <c r="CA1195">
        <v>0</v>
      </c>
      <c r="CE1195">
        <v>0</v>
      </c>
      <c r="CF1195">
        <v>0</v>
      </c>
      <c r="CG1195">
        <v>0</v>
      </c>
      <c r="CM1195">
        <v>0</v>
      </c>
      <c r="CN1195" t="s">
        <v>3</v>
      </c>
      <c r="CO1195">
        <v>0</v>
      </c>
      <c r="CP1195">
        <f t="shared" si="1072"/>
        <v>335.64</v>
      </c>
      <c r="CQ1195">
        <f t="shared" si="1073"/>
        <v>12.03</v>
      </c>
      <c r="CR1195">
        <f t="shared" si="1074"/>
        <v>0</v>
      </c>
      <c r="CS1195">
        <f t="shared" si="1075"/>
        <v>0</v>
      </c>
      <c r="CT1195">
        <f t="shared" si="1076"/>
        <v>0</v>
      </c>
      <c r="CU1195">
        <f t="shared" si="1077"/>
        <v>0</v>
      </c>
      <c r="CV1195">
        <f t="shared" si="1078"/>
        <v>0</v>
      </c>
      <c r="CW1195">
        <f t="shared" si="1079"/>
        <v>0</v>
      </c>
      <c r="CX1195">
        <f t="shared" si="1080"/>
        <v>0</v>
      </c>
      <c r="CY1195">
        <f t="shared" si="1081"/>
        <v>0</v>
      </c>
      <c r="CZ1195">
        <f t="shared" si="1082"/>
        <v>0</v>
      </c>
      <c r="DC1195" t="s">
        <v>3</v>
      </c>
      <c r="DD1195" t="s">
        <v>3</v>
      </c>
      <c r="DE1195" t="s">
        <v>3</v>
      </c>
      <c r="DF1195" t="s">
        <v>3</v>
      </c>
      <c r="DG1195" t="s">
        <v>3</v>
      </c>
      <c r="DH1195" t="s">
        <v>3</v>
      </c>
      <c r="DI1195" t="s">
        <v>3</v>
      </c>
      <c r="DJ1195" t="s">
        <v>3</v>
      </c>
      <c r="DK1195" t="s">
        <v>3</v>
      </c>
      <c r="DL1195" t="s">
        <v>3</v>
      </c>
      <c r="DM1195" t="s">
        <v>3</v>
      </c>
      <c r="DN1195">
        <v>0</v>
      </c>
      <c r="DO1195">
        <v>0</v>
      </c>
      <c r="DP1195">
        <v>1</v>
      </c>
      <c r="DQ1195">
        <v>1</v>
      </c>
      <c r="DU1195">
        <v>1003</v>
      </c>
      <c r="DV1195" t="s">
        <v>275</v>
      </c>
      <c r="DW1195" t="s">
        <v>275</v>
      </c>
      <c r="DX1195">
        <v>1</v>
      </c>
      <c r="EE1195">
        <v>31102120</v>
      </c>
      <c r="EF1195">
        <v>12</v>
      </c>
      <c r="EG1195" t="s">
        <v>420</v>
      </c>
      <c r="EH1195">
        <v>0</v>
      </c>
      <c r="EI1195" t="s">
        <v>3</v>
      </c>
      <c r="EJ1195">
        <v>2</v>
      </c>
      <c r="EK1195">
        <v>500002</v>
      </c>
      <c r="EL1195" t="s">
        <v>421</v>
      </c>
      <c r="EM1195" t="s">
        <v>422</v>
      </c>
      <c r="EO1195" t="s">
        <v>3</v>
      </c>
      <c r="EQ1195">
        <v>0</v>
      </c>
      <c r="ER1195">
        <v>12.03</v>
      </c>
      <c r="ES1195">
        <v>12.03</v>
      </c>
      <c r="ET1195">
        <v>0</v>
      </c>
      <c r="EU1195">
        <v>0</v>
      </c>
      <c r="EV1195">
        <v>0</v>
      </c>
      <c r="EW1195">
        <v>0</v>
      </c>
      <c r="EX1195">
        <v>0</v>
      </c>
      <c r="EY1195">
        <v>0</v>
      </c>
      <c r="FQ1195">
        <v>0</v>
      </c>
      <c r="FR1195">
        <f t="shared" si="1083"/>
        <v>0</v>
      </c>
      <c r="FS1195">
        <v>0</v>
      </c>
      <c r="FX1195">
        <v>0</v>
      </c>
      <c r="FY1195">
        <v>0</v>
      </c>
      <c r="GA1195" t="s">
        <v>3</v>
      </c>
      <c r="GD1195">
        <v>1</v>
      </c>
      <c r="GF1195">
        <v>1404028807</v>
      </c>
      <c r="GG1195">
        <v>2</v>
      </c>
      <c r="GH1195">
        <v>1</v>
      </c>
      <c r="GI1195">
        <v>-2</v>
      </c>
      <c r="GJ1195">
        <v>0</v>
      </c>
      <c r="GK1195">
        <v>0</v>
      </c>
      <c r="GL1195">
        <f t="shared" si="1084"/>
        <v>0</v>
      </c>
      <c r="GM1195">
        <f t="shared" si="1085"/>
        <v>335.64</v>
      </c>
      <c r="GN1195">
        <f t="shared" si="1086"/>
        <v>0</v>
      </c>
      <c r="GO1195">
        <f t="shared" si="1087"/>
        <v>335.64</v>
      </c>
      <c r="GP1195">
        <f t="shared" si="1088"/>
        <v>0</v>
      </c>
      <c r="GR1195">
        <v>0</v>
      </c>
      <c r="GS1195">
        <v>3</v>
      </c>
      <c r="GT1195">
        <v>0</v>
      </c>
      <c r="GU1195" t="s">
        <v>3</v>
      </c>
      <c r="GV1195">
        <f t="shared" si="1089"/>
        <v>0</v>
      </c>
      <c r="GW1195">
        <v>1</v>
      </c>
      <c r="GX1195">
        <f t="shared" si="1090"/>
        <v>0</v>
      </c>
      <c r="HA1195">
        <v>0</v>
      </c>
      <c r="HB1195">
        <v>0</v>
      </c>
      <c r="HC1195">
        <f t="shared" si="1091"/>
        <v>0</v>
      </c>
      <c r="IK1195">
        <v>0</v>
      </c>
    </row>
    <row r="1196" spans="1:255">
      <c r="A1196" s="2">
        <v>17</v>
      </c>
      <c r="B1196" s="2">
        <v>1</v>
      </c>
      <c r="C1196" s="2"/>
      <c r="D1196" s="2"/>
      <c r="E1196" s="2" t="s">
        <v>558</v>
      </c>
      <c r="F1196" s="2" t="s">
        <v>424</v>
      </c>
      <c r="G1196" s="2" t="s">
        <v>559</v>
      </c>
      <c r="H1196" s="2" t="s">
        <v>40</v>
      </c>
      <c r="I1196" s="2">
        <v>3</v>
      </c>
      <c r="J1196" s="2">
        <v>0</v>
      </c>
      <c r="K1196" s="2"/>
      <c r="L1196" s="2"/>
      <c r="M1196" s="2"/>
      <c r="N1196" s="2"/>
      <c r="O1196" s="2">
        <f t="shared" si="1057"/>
        <v>0</v>
      </c>
      <c r="P1196" s="2">
        <f t="shared" si="1058"/>
        <v>0</v>
      </c>
      <c r="Q1196" s="2">
        <f t="shared" si="1059"/>
        <v>0</v>
      </c>
      <c r="R1196" s="2">
        <f t="shared" si="1060"/>
        <v>0</v>
      </c>
      <c r="S1196" s="2">
        <f t="shared" si="1061"/>
        <v>0</v>
      </c>
      <c r="T1196" s="2">
        <f t="shared" si="1062"/>
        <v>0</v>
      </c>
      <c r="U1196" s="2">
        <f t="shared" si="1063"/>
        <v>0</v>
      </c>
      <c r="V1196" s="2">
        <f t="shared" si="1064"/>
        <v>0</v>
      </c>
      <c r="W1196" s="2">
        <f t="shared" si="1065"/>
        <v>0</v>
      </c>
      <c r="X1196" s="2">
        <f t="shared" si="1066"/>
        <v>0</v>
      </c>
      <c r="Y1196" s="2">
        <f t="shared" si="1067"/>
        <v>0</v>
      </c>
      <c r="Z1196" s="2"/>
      <c r="AA1196" s="2">
        <v>33304975</v>
      </c>
      <c r="AB1196" s="2">
        <f t="shared" si="1068"/>
        <v>0</v>
      </c>
      <c r="AC1196" s="2">
        <f t="shared" si="1069"/>
        <v>0</v>
      </c>
      <c r="AD1196" s="2">
        <f t="shared" si="1092"/>
        <v>0</v>
      </c>
      <c r="AE1196" s="2">
        <f t="shared" si="1093"/>
        <v>0</v>
      </c>
      <c r="AF1196" s="2">
        <f t="shared" si="1093"/>
        <v>0</v>
      </c>
      <c r="AG1196" s="2">
        <f t="shared" si="1070"/>
        <v>0</v>
      </c>
      <c r="AH1196" s="2">
        <f t="shared" si="1094"/>
        <v>0</v>
      </c>
      <c r="AI1196" s="2">
        <f t="shared" si="1094"/>
        <v>0</v>
      </c>
      <c r="AJ1196" s="2">
        <f t="shared" si="1071"/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1</v>
      </c>
      <c r="AW1196" s="2">
        <v>1</v>
      </c>
      <c r="AX1196" s="2"/>
      <c r="AY1196" s="2"/>
      <c r="AZ1196" s="2">
        <v>1</v>
      </c>
      <c r="BA1196" s="2">
        <v>1</v>
      </c>
      <c r="BB1196" s="2">
        <v>1</v>
      </c>
      <c r="BC1196" s="2">
        <v>1</v>
      </c>
      <c r="BD1196" s="2" t="s">
        <v>3</v>
      </c>
      <c r="BE1196" s="2" t="s">
        <v>3</v>
      </c>
      <c r="BF1196" s="2" t="s">
        <v>3</v>
      </c>
      <c r="BG1196" s="2" t="s">
        <v>3</v>
      </c>
      <c r="BH1196" s="2">
        <v>3</v>
      </c>
      <c r="BI1196" s="2">
        <v>1</v>
      </c>
      <c r="BJ1196" s="2" t="s">
        <v>3</v>
      </c>
      <c r="BK1196" s="2"/>
      <c r="BL1196" s="2"/>
      <c r="BM1196" s="2">
        <v>1100</v>
      </c>
      <c r="BN1196" s="2">
        <v>0</v>
      </c>
      <c r="BO1196" s="2" t="s">
        <v>3</v>
      </c>
      <c r="BP1196" s="2">
        <v>0</v>
      </c>
      <c r="BQ1196" s="2">
        <v>14</v>
      </c>
      <c r="BR1196" s="2">
        <v>0</v>
      </c>
      <c r="BS1196" s="2">
        <v>1</v>
      </c>
      <c r="BT1196" s="2">
        <v>1</v>
      </c>
      <c r="BU1196" s="2">
        <v>1</v>
      </c>
      <c r="BV1196" s="2">
        <v>1</v>
      </c>
      <c r="BW1196" s="2">
        <v>1</v>
      </c>
      <c r="BX1196" s="2">
        <v>1</v>
      </c>
      <c r="BY1196" s="2" t="s">
        <v>3</v>
      </c>
      <c r="BZ1196" s="2">
        <v>0</v>
      </c>
      <c r="CA1196" s="2">
        <v>0</v>
      </c>
      <c r="CB1196" s="2"/>
      <c r="CC1196" s="2"/>
      <c r="CD1196" s="2"/>
      <c r="CE1196" s="2">
        <v>0</v>
      </c>
      <c r="CF1196" s="2">
        <v>0</v>
      </c>
      <c r="CG1196" s="2">
        <v>0</v>
      </c>
      <c r="CH1196" s="2"/>
      <c r="CI1196" s="2"/>
      <c r="CJ1196" s="2"/>
      <c r="CK1196" s="2"/>
      <c r="CL1196" s="2"/>
      <c r="CM1196" s="2">
        <v>0</v>
      </c>
      <c r="CN1196" s="2" t="s">
        <v>3</v>
      </c>
      <c r="CO1196" s="2">
        <v>0</v>
      </c>
      <c r="CP1196" s="2">
        <f t="shared" si="1072"/>
        <v>0</v>
      </c>
      <c r="CQ1196" s="2">
        <f t="shared" si="1073"/>
        <v>0</v>
      </c>
      <c r="CR1196" s="2">
        <f t="shared" si="1074"/>
        <v>0</v>
      </c>
      <c r="CS1196" s="2">
        <f t="shared" si="1075"/>
        <v>0</v>
      </c>
      <c r="CT1196" s="2">
        <f t="shared" si="1076"/>
        <v>0</v>
      </c>
      <c r="CU1196" s="2">
        <f t="shared" si="1077"/>
        <v>0</v>
      </c>
      <c r="CV1196" s="2">
        <f t="shared" si="1078"/>
        <v>0</v>
      </c>
      <c r="CW1196" s="2">
        <f t="shared" si="1079"/>
        <v>0</v>
      </c>
      <c r="CX1196" s="2">
        <f t="shared" si="1080"/>
        <v>0</v>
      </c>
      <c r="CY1196" s="2">
        <f t="shared" si="1081"/>
        <v>0</v>
      </c>
      <c r="CZ1196" s="2">
        <f t="shared" si="1082"/>
        <v>0</v>
      </c>
      <c r="DA1196" s="2"/>
      <c r="DB1196" s="2"/>
      <c r="DC1196" s="2" t="s">
        <v>3</v>
      </c>
      <c r="DD1196" s="2" t="s">
        <v>3</v>
      </c>
      <c r="DE1196" s="2" t="s">
        <v>3</v>
      </c>
      <c r="DF1196" s="2" t="s">
        <v>3</v>
      </c>
      <c r="DG1196" s="2" t="s">
        <v>3</v>
      </c>
      <c r="DH1196" s="2" t="s">
        <v>3</v>
      </c>
      <c r="DI1196" s="2" t="s">
        <v>3</v>
      </c>
      <c r="DJ1196" s="2" t="s">
        <v>3</v>
      </c>
      <c r="DK1196" s="2" t="s">
        <v>3</v>
      </c>
      <c r="DL1196" s="2" t="s">
        <v>3</v>
      </c>
      <c r="DM1196" s="2" t="s">
        <v>3</v>
      </c>
      <c r="DN1196" s="2">
        <v>0</v>
      </c>
      <c r="DO1196" s="2">
        <v>0</v>
      </c>
      <c r="DP1196" s="2">
        <v>1</v>
      </c>
      <c r="DQ1196" s="2">
        <v>1</v>
      </c>
      <c r="DR1196" s="2"/>
      <c r="DS1196" s="2"/>
      <c r="DT1196" s="2"/>
      <c r="DU1196" s="2">
        <v>1010</v>
      </c>
      <c r="DV1196" s="2" t="s">
        <v>40</v>
      </c>
      <c r="DW1196" s="2" t="s">
        <v>40</v>
      </c>
      <c r="DX1196" s="2">
        <v>1</v>
      </c>
      <c r="DY1196" s="2"/>
      <c r="DZ1196" s="2"/>
      <c r="EA1196" s="2"/>
      <c r="EB1196" s="2"/>
      <c r="EC1196" s="2"/>
      <c r="ED1196" s="2"/>
      <c r="EE1196" s="2">
        <v>31102366</v>
      </c>
      <c r="EF1196" s="2">
        <v>8</v>
      </c>
      <c r="EG1196" s="2" t="s">
        <v>34</v>
      </c>
      <c r="EH1196" s="2">
        <v>0</v>
      </c>
      <c r="EI1196" s="2" t="s">
        <v>3</v>
      </c>
      <c r="EJ1196" s="2">
        <v>1</v>
      </c>
      <c r="EK1196" s="2">
        <v>1100</v>
      </c>
      <c r="EL1196" s="2" t="s">
        <v>41</v>
      </c>
      <c r="EM1196" s="2" t="s">
        <v>42</v>
      </c>
      <c r="EN1196" s="2"/>
      <c r="EO1196" s="2" t="s">
        <v>3</v>
      </c>
      <c r="EP1196" s="2"/>
      <c r="EQ1196" s="2">
        <v>0</v>
      </c>
      <c r="ER1196" s="2">
        <v>0</v>
      </c>
      <c r="ES1196" s="2">
        <v>0</v>
      </c>
      <c r="ET1196" s="2">
        <v>0</v>
      </c>
      <c r="EU1196" s="2">
        <v>0</v>
      </c>
      <c r="EV1196" s="2">
        <v>0</v>
      </c>
      <c r="EW1196" s="2">
        <v>0</v>
      </c>
      <c r="EX1196" s="2">
        <v>0</v>
      </c>
      <c r="EY1196" s="2">
        <v>0</v>
      </c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>
        <v>0</v>
      </c>
      <c r="FR1196" s="2">
        <f t="shared" si="1083"/>
        <v>0</v>
      </c>
      <c r="FS1196" s="2">
        <v>0</v>
      </c>
      <c r="FT1196" s="2"/>
      <c r="FU1196" s="2"/>
      <c r="FV1196" s="2"/>
      <c r="FW1196" s="2"/>
      <c r="FX1196" s="2">
        <v>0</v>
      </c>
      <c r="FY1196" s="2">
        <v>0</v>
      </c>
      <c r="FZ1196" s="2"/>
      <c r="GA1196" s="2" t="s">
        <v>3</v>
      </c>
      <c r="GB1196" s="2"/>
      <c r="GC1196" s="2"/>
      <c r="GD1196" s="2">
        <v>1</v>
      </c>
      <c r="GE1196" s="2"/>
      <c r="GF1196" s="2">
        <v>-910944915</v>
      </c>
      <c r="GG1196" s="2">
        <v>2</v>
      </c>
      <c r="GH1196" s="2">
        <v>0</v>
      </c>
      <c r="GI1196" s="2">
        <v>-2</v>
      </c>
      <c r="GJ1196" s="2">
        <v>0</v>
      </c>
      <c r="GK1196" s="2">
        <v>0</v>
      </c>
      <c r="GL1196" s="2">
        <f t="shared" si="1084"/>
        <v>0</v>
      </c>
      <c r="GM1196" s="2">
        <f t="shared" si="1085"/>
        <v>0</v>
      </c>
      <c r="GN1196" s="2">
        <f t="shared" si="1086"/>
        <v>0</v>
      </c>
      <c r="GO1196" s="2">
        <f t="shared" si="1087"/>
        <v>0</v>
      </c>
      <c r="GP1196" s="2">
        <f t="shared" si="1088"/>
        <v>0</v>
      </c>
      <c r="GQ1196" s="2"/>
      <c r="GR1196" s="2">
        <v>0</v>
      </c>
      <c r="GS1196" s="2">
        <v>3</v>
      </c>
      <c r="GT1196" s="2">
        <v>0</v>
      </c>
      <c r="GU1196" s="2" t="s">
        <v>3</v>
      </c>
      <c r="GV1196" s="2">
        <f t="shared" si="1089"/>
        <v>0</v>
      </c>
      <c r="GW1196" s="2">
        <v>1</v>
      </c>
      <c r="GX1196" s="2">
        <f t="shared" si="1090"/>
        <v>0</v>
      </c>
      <c r="GY1196" s="2"/>
      <c r="GZ1196" s="2"/>
      <c r="HA1196" s="2">
        <v>0</v>
      </c>
      <c r="HB1196" s="2">
        <v>0</v>
      </c>
      <c r="HC1196" s="2">
        <f t="shared" si="1091"/>
        <v>0</v>
      </c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>
        <v>0</v>
      </c>
      <c r="IL1196" s="2"/>
      <c r="IM1196" s="2"/>
      <c r="IN1196" s="2"/>
      <c r="IO1196" s="2"/>
      <c r="IP1196" s="2"/>
      <c r="IQ1196" s="2"/>
      <c r="IR1196" s="2"/>
      <c r="IS1196" s="2"/>
      <c r="IT1196" s="2"/>
      <c r="IU1196" s="2"/>
    </row>
    <row r="1197" spans="1:255">
      <c r="A1197">
        <v>17</v>
      </c>
      <c r="B1197">
        <v>1</v>
      </c>
      <c r="E1197" t="s">
        <v>558</v>
      </c>
      <c r="F1197" t="s">
        <v>424</v>
      </c>
      <c r="G1197" t="s">
        <v>559</v>
      </c>
      <c r="H1197" t="s">
        <v>40</v>
      </c>
      <c r="I1197">
        <v>3</v>
      </c>
      <c r="J1197">
        <v>0</v>
      </c>
      <c r="O1197">
        <f t="shared" si="1057"/>
        <v>4573.08</v>
      </c>
      <c r="P1197">
        <f t="shared" si="1058"/>
        <v>4573.08</v>
      </c>
      <c r="Q1197">
        <f t="shared" si="1059"/>
        <v>0</v>
      </c>
      <c r="R1197">
        <f t="shared" si="1060"/>
        <v>0</v>
      </c>
      <c r="S1197">
        <f t="shared" si="1061"/>
        <v>0</v>
      </c>
      <c r="T1197">
        <f t="shared" si="1062"/>
        <v>0</v>
      </c>
      <c r="U1197">
        <f t="shared" si="1063"/>
        <v>0</v>
      </c>
      <c r="V1197">
        <f t="shared" si="1064"/>
        <v>0</v>
      </c>
      <c r="W1197">
        <f t="shared" si="1065"/>
        <v>0</v>
      </c>
      <c r="X1197">
        <f t="shared" si="1066"/>
        <v>0</v>
      </c>
      <c r="Y1197">
        <f t="shared" si="1067"/>
        <v>0</v>
      </c>
      <c r="AA1197">
        <v>33304960</v>
      </c>
      <c r="AB1197">
        <f t="shared" si="1068"/>
        <v>1524.36</v>
      </c>
      <c r="AC1197">
        <f t="shared" si="1069"/>
        <v>1524.36</v>
      </c>
      <c r="AD1197">
        <f t="shared" si="1092"/>
        <v>0</v>
      </c>
      <c r="AE1197">
        <f t="shared" si="1093"/>
        <v>0</v>
      </c>
      <c r="AF1197">
        <f t="shared" si="1093"/>
        <v>0</v>
      </c>
      <c r="AG1197">
        <f t="shared" si="1070"/>
        <v>0</v>
      </c>
      <c r="AH1197">
        <f t="shared" si="1094"/>
        <v>0</v>
      </c>
      <c r="AI1197">
        <f t="shared" si="1094"/>
        <v>0</v>
      </c>
      <c r="AJ1197">
        <f t="shared" si="1071"/>
        <v>0</v>
      </c>
      <c r="AK1197">
        <v>1524.3600000000001</v>
      </c>
      <c r="AL1197">
        <v>1524.3600000000001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1</v>
      </c>
      <c r="AW1197">
        <v>1</v>
      </c>
      <c r="AZ1197">
        <v>1</v>
      </c>
      <c r="BA1197">
        <v>1</v>
      </c>
      <c r="BB1197">
        <v>1</v>
      </c>
      <c r="BC1197">
        <v>1</v>
      </c>
      <c r="BD1197" t="s">
        <v>3</v>
      </c>
      <c r="BE1197" t="s">
        <v>3</v>
      </c>
      <c r="BF1197" t="s">
        <v>3</v>
      </c>
      <c r="BG1197" t="s">
        <v>3</v>
      </c>
      <c r="BH1197">
        <v>3</v>
      </c>
      <c r="BI1197">
        <v>1</v>
      </c>
      <c r="BJ1197" t="s">
        <v>3</v>
      </c>
      <c r="BM1197">
        <v>1100</v>
      </c>
      <c r="BN1197">
        <v>0</v>
      </c>
      <c r="BO1197" t="s">
        <v>3</v>
      </c>
      <c r="BP1197">
        <v>0</v>
      </c>
      <c r="BQ1197">
        <v>14</v>
      </c>
      <c r="BR1197">
        <v>0</v>
      </c>
      <c r="BS1197">
        <v>1</v>
      </c>
      <c r="BT1197">
        <v>1</v>
      </c>
      <c r="BU1197">
        <v>1</v>
      </c>
      <c r="BV1197">
        <v>1</v>
      </c>
      <c r="BW1197">
        <v>1</v>
      </c>
      <c r="BX1197">
        <v>1</v>
      </c>
      <c r="BY1197" t="s">
        <v>3</v>
      </c>
      <c r="BZ1197">
        <v>0</v>
      </c>
      <c r="CA1197">
        <v>0</v>
      </c>
      <c r="CE1197">
        <v>0</v>
      </c>
      <c r="CF1197">
        <v>0</v>
      </c>
      <c r="CG1197">
        <v>0</v>
      </c>
      <c r="CM1197">
        <v>0</v>
      </c>
      <c r="CN1197" t="s">
        <v>3</v>
      </c>
      <c r="CO1197">
        <v>0</v>
      </c>
      <c r="CP1197">
        <f t="shared" si="1072"/>
        <v>4573.08</v>
      </c>
      <c r="CQ1197">
        <f t="shared" si="1073"/>
        <v>1524.36</v>
      </c>
      <c r="CR1197">
        <f t="shared" si="1074"/>
        <v>0</v>
      </c>
      <c r="CS1197">
        <f t="shared" si="1075"/>
        <v>0</v>
      </c>
      <c r="CT1197">
        <f t="shared" si="1076"/>
        <v>0</v>
      </c>
      <c r="CU1197">
        <f t="shared" si="1077"/>
        <v>0</v>
      </c>
      <c r="CV1197">
        <f t="shared" si="1078"/>
        <v>0</v>
      </c>
      <c r="CW1197">
        <f t="shared" si="1079"/>
        <v>0</v>
      </c>
      <c r="CX1197">
        <f t="shared" si="1080"/>
        <v>0</v>
      </c>
      <c r="CY1197">
        <f t="shared" si="1081"/>
        <v>0</v>
      </c>
      <c r="CZ1197">
        <f t="shared" si="1082"/>
        <v>0</v>
      </c>
      <c r="DC1197" t="s">
        <v>3</v>
      </c>
      <c r="DD1197" t="s">
        <v>3</v>
      </c>
      <c r="DE1197" t="s">
        <v>3</v>
      </c>
      <c r="DF1197" t="s">
        <v>3</v>
      </c>
      <c r="DG1197" t="s">
        <v>3</v>
      </c>
      <c r="DH1197" t="s">
        <v>3</v>
      </c>
      <c r="DI1197" t="s">
        <v>3</v>
      </c>
      <c r="DJ1197" t="s">
        <v>3</v>
      </c>
      <c r="DK1197" t="s">
        <v>3</v>
      </c>
      <c r="DL1197" t="s">
        <v>3</v>
      </c>
      <c r="DM1197" t="s">
        <v>3</v>
      </c>
      <c r="DN1197">
        <v>0</v>
      </c>
      <c r="DO1197">
        <v>0</v>
      </c>
      <c r="DP1197">
        <v>1</v>
      </c>
      <c r="DQ1197">
        <v>1</v>
      </c>
      <c r="DU1197">
        <v>1010</v>
      </c>
      <c r="DV1197" t="s">
        <v>40</v>
      </c>
      <c r="DW1197" t="s">
        <v>40</v>
      </c>
      <c r="DX1197">
        <v>1</v>
      </c>
      <c r="EE1197">
        <v>31102366</v>
      </c>
      <c r="EF1197">
        <v>8</v>
      </c>
      <c r="EG1197" t="s">
        <v>34</v>
      </c>
      <c r="EH1197">
        <v>0</v>
      </c>
      <c r="EI1197" t="s">
        <v>3</v>
      </c>
      <c r="EJ1197">
        <v>1</v>
      </c>
      <c r="EK1197">
        <v>1100</v>
      </c>
      <c r="EL1197" t="s">
        <v>41</v>
      </c>
      <c r="EM1197" t="s">
        <v>42</v>
      </c>
      <c r="EO1197" t="s">
        <v>3</v>
      </c>
      <c r="EQ1197">
        <v>0</v>
      </c>
      <c r="ER1197">
        <v>1524.3600000000001</v>
      </c>
      <c r="ES1197">
        <v>1524.3600000000001</v>
      </c>
      <c r="ET1197">
        <v>0</v>
      </c>
      <c r="EU1197">
        <v>0</v>
      </c>
      <c r="EV1197">
        <v>0</v>
      </c>
      <c r="EW1197">
        <v>0</v>
      </c>
      <c r="EX1197">
        <v>0</v>
      </c>
      <c r="EY1197">
        <v>0</v>
      </c>
      <c r="EZ1197">
        <v>5</v>
      </c>
      <c r="FC1197">
        <v>1</v>
      </c>
      <c r="FD1197">
        <v>18</v>
      </c>
      <c r="FF1197">
        <v>14060</v>
      </c>
      <c r="FQ1197">
        <v>0</v>
      </c>
      <c r="FR1197">
        <f t="shared" si="1083"/>
        <v>0</v>
      </c>
      <c r="FS1197">
        <v>0</v>
      </c>
      <c r="FX1197">
        <v>0</v>
      </c>
      <c r="FY1197">
        <v>0</v>
      </c>
      <c r="GA1197" t="s">
        <v>560</v>
      </c>
      <c r="GD1197">
        <v>1</v>
      </c>
      <c r="GF1197">
        <v>-910944915</v>
      </c>
      <c r="GG1197">
        <v>2</v>
      </c>
      <c r="GH1197">
        <v>3</v>
      </c>
      <c r="GI1197">
        <v>3</v>
      </c>
      <c r="GJ1197">
        <v>0</v>
      </c>
      <c r="GK1197">
        <v>0</v>
      </c>
      <c r="GL1197">
        <f t="shared" si="1084"/>
        <v>0</v>
      </c>
      <c r="GM1197">
        <f t="shared" si="1085"/>
        <v>4573.08</v>
      </c>
      <c r="GN1197">
        <f t="shared" si="1086"/>
        <v>4573.08</v>
      </c>
      <c r="GO1197">
        <f t="shared" si="1087"/>
        <v>0</v>
      </c>
      <c r="GP1197">
        <f t="shared" si="1088"/>
        <v>0</v>
      </c>
      <c r="GR1197">
        <v>1</v>
      </c>
      <c r="GS1197">
        <v>1</v>
      </c>
      <c r="GT1197">
        <v>0</v>
      </c>
      <c r="GU1197" t="s">
        <v>3</v>
      </c>
      <c r="GV1197">
        <f t="shared" si="1089"/>
        <v>0</v>
      </c>
      <c r="GW1197">
        <v>1</v>
      </c>
      <c r="GX1197">
        <f t="shared" si="1090"/>
        <v>0</v>
      </c>
      <c r="HA1197">
        <v>0</v>
      </c>
      <c r="HB1197">
        <v>0</v>
      </c>
      <c r="HC1197">
        <f t="shared" si="1091"/>
        <v>0</v>
      </c>
      <c r="IK1197">
        <v>0</v>
      </c>
    </row>
    <row r="1198" spans="1:255">
      <c r="A1198" s="2">
        <v>17</v>
      </c>
      <c r="B1198" s="2">
        <v>1</v>
      </c>
      <c r="C1198" s="2">
        <f>ROW(SmtRes!A1220)</f>
        <v>1220</v>
      </c>
      <c r="D1198" s="2">
        <f>ROW(EtalonRes!A1485)</f>
        <v>1485</v>
      </c>
      <c r="E1198" s="2" t="s">
        <v>561</v>
      </c>
      <c r="F1198" s="2" t="s">
        <v>264</v>
      </c>
      <c r="G1198" s="2" t="s">
        <v>265</v>
      </c>
      <c r="H1198" s="2" t="s">
        <v>19</v>
      </c>
      <c r="I1198" s="2">
        <v>2</v>
      </c>
      <c r="J1198" s="2">
        <v>0</v>
      </c>
      <c r="K1198" s="2"/>
      <c r="L1198" s="2"/>
      <c r="M1198" s="2"/>
      <c r="N1198" s="2"/>
      <c r="O1198" s="2">
        <f t="shared" si="1057"/>
        <v>141.54</v>
      </c>
      <c r="P1198" s="2">
        <f t="shared" si="1058"/>
        <v>29.48</v>
      </c>
      <c r="Q1198" s="2">
        <f t="shared" si="1059"/>
        <v>11.44</v>
      </c>
      <c r="R1198" s="2">
        <f t="shared" si="1060"/>
        <v>0.36</v>
      </c>
      <c r="S1198" s="2">
        <f t="shared" si="1061"/>
        <v>100.62</v>
      </c>
      <c r="T1198" s="2">
        <f t="shared" si="1062"/>
        <v>0</v>
      </c>
      <c r="U1198" s="2">
        <f t="shared" si="1063"/>
        <v>11.095199999999997</v>
      </c>
      <c r="V1198" s="2">
        <f t="shared" si="1064"/>
        <v>0.03</v>
      </c>
      <c r="W1198" s="2">
        <f t="shared" si="1065"/>
        <v>0</v>
      </c>
      <c r="X1198" s="2">
        <f t="shared" si="1066"/>
        <v>116.13</v>
      </c>
      <c r="Y1198" s="2">
        <f t="shared" si="1067"/>
        <v>71.7</v>
      </c>
      <c r="Z1198" s="2"/>
      <c r="AA1198" s="2">
        <v>33304975</v>
      </c>
      <c r="AB1198" s="2">
        <f t="shared" si="1068"/>
        <v>70.77</v>
      </c>
      <c r="AC1198" s="2">
        <f t="shared" si="1069"/>
        <v>14.74</v>
      </c>
      <c r="AD1198" s="2">
        <f>ROUND((((((ET1198*1.2)*1.25))-(((EU1198*1.2)*1.25)))+AE1198),2)</f>
        <v>5.72</v>
      </c>
      <c r="AE1198" s="2">
        <f>ROUND((((EU1198*1.2)*1.25)),2)</f>
        <v>0.18</v>
      </c>
      <c r="AF1198" s="2">
        <f>ROUND((((EV1198*1.2)*1.15)),2)</f>
        <v>50.31</v>
      </c>
      <c r="AG1198" s="2">
        <f t="shared" si="1070"/>
        <v>0</v>
      </c>
      <c r="AH1198" s="2">
        <f>(((EW1198*1.2)*1.15))</f>
        <v>5.5475999999999983</v>
      </c>
      <c r="AI1198" s="2">
        <f>(((EX1198*1.2)*1.25))</f>
        <v>1.4999999999999999E-2</v>
      </c>
      <c r="AJ1198" s="2">
        <f t="shared" si="1071"/>
        <v>0</v>
      </c>
      <c r="AK1198" s="2">
        <v>55.01</v>
      </c>
      <c r="AL1198" s="2">
        <v>14.74</v>
      </c>
      <c r="AM1198" s="2">
        <v>3.81</v>
      </c>
      <c r="AN1198" s="2">
        <v>0.12</v>
      </c>
      <c r="AO1198" s="2">
        <v>36.46</v>
      </c>
      <c r="AP1198" s="2">
        <v>0</v>
      </c>
      <c r="AQ1198" s="2">
        <v>4.0199999999999996</v>
      </c>
      <c r="AR1198" s="2">
        <v>0.01</v>
      </c>
      <c r="AS1198" s="2">
        <v>0</v>
      </c>
      <c r="AT1198" s="2">
        <v>115</v>
      </c>
      <c r="AU1198" s="2">
        <v>71</v>
      </c>
      <c r="AV1198" s="2">
        <v>1</v>
      </c>
      <c r="AW1198" s="2">
        <v>1</v>
      </c>
      <c r="AX1198" s="2"/>
      <c r="AY1198" s="2"/>
      <c r="AZ1198" s="2">
        <v>1</v>
      </c>
      <c r="BA1198" s="2">
        <v>1</v>
      </c>
      <c r="BB1198" s="2">
        <v>1</v>
      </c>
      <c r="BC1198" s="2">
        <v>1</v>
      </c>
      <c r="BD1198" s="2" t="s">
        <v>3</v>
      </c>
      <c r="BE1198" s="2" t="s">
        <v>3</v>
      </c>
      <c r="BF1198" s="2" t="s">
        <v>3</v>
      </c>
      <c r="BG1198" s="2" t="s">
        <v>3</v>
      </c>
      <c r="BH1198" s="2">
        <v>0</v>
      </c>
      <c r="BI1198" s="2">
        <v>1</v>
      </c>
      <c r="BJ1198" s="2" t="s">
        <v>266</v>
      </c>
      <c r="BK1198" s="2"/>
      <c r="BL1198" s="2"/>
      <c r="BM1198" s="2">
        <v>20001</v>
      </c>
      <c r="BN1198" s="2">
        <v>0</v>
      </c>
      <c r="BO1198" s="2" t="s">
        <v>3</v>
      </c>
      <c r="BP1198" s="2">
        <v>0</v>
      </c>
      <c r="BQ1198" s="2">
        <v>2</v>
      </c>
      <c r="BR1198" s="2">
        <v>0</v>
      </c>
      <c r="BS1198" s="2">
        <v>1</v>
      </c>
      <c r="BT1198" s="2">
        <v>1</v>
      </c>
      <c r="BU1198" s="2">
        <v>1</v>
      </c>
      <c r="BV1198" s="2">
        <v>1</v>
      </c>
      <c r="BW1198" s="2">
        <v>1</v>
      </c>
      <c r="BX1198" s="2">
        <v>1</v>
      </c>
      <c r="BY1198" s="2" t="s">
        <v>3</v>
      </c>
      <c r="BZ1198" s="2">
        <v>128</v>
      </c>
      <c r="CA1198" s="2">
        <v>83</v>
      </c>
      <c r="CB1198" s="2"/>
      <c r="CC1198" s="2"/>
      <c r="CD1198" s="2"/>
      <c r="CE1198" s="2">
        <v>0</v>
      </c>
      <c r="CF1198" s="2">
        <v>0</v>
      </c>
      <c r="CG1198" s="2">
        <v>0</v>
      </c>
      <c r="CH1198" s="2"/>
      <c r="CI1198" s="2"/>
      <c r="CJ1198" s="2"/>
      <c r="CK1198" s="2"/>
      <c r="CL1198" s="2"/>
      <c r="CM1198" s="2">
        <v>0</v>
      </c>
      <c r="CN1198" s="2" t="s">
        <v>954</v>
      </c>
      <c r="CO1198" s="2">
        <v>0</v>
      </c>
      <c r="CP1198" s="2">
        <f t="shared" si="1072"/>
        <v>141.54000000000002</v>
      </c>
      <c r="CQ1198" s="2">
        <f t="shared" si="1073"/>
        <v>14.74</v>
      </c>
      <c r="CR1198" s="2">
        <f t="shared" si="1074"/>
        <v>5.72</v>
      </c>
      <c r="CS1198" s="2">
        <f t="shared" si="1075"/>
        <v>0.18</v>
      </c>
      <c r="CT1198" s="2">
        <f t="shared" si="1076"/>
        <v>50.31</v>
      </c>
      <c r="CU1198" s="2">
        <f t="shared" si="1077"/>
        <v>0</v>
      </c>
      <c r="CV1198" s="2">
        <f t="shared" si="1078"/>
        <v>5.5475999999999983</v>
      </c>
      <c r="CW1198" s="2">
        <f t="shared" si="1079"/>
        <v>1.4999999999999999E-2</v>
      </c>
      <c r="CX1198" s="2">
        <f t="shared" si="1080"/>
        <v>0</v>
      </c>
      <c r="CY1198" s="2">
        <f t="shared" si="1081"/>
        <v>116.12700000000001</v>
      </c>
      <c r="CZ1198" s="2">
        <f t="shared" si="1082"/>
        <v>71.695800000000006</v>
      </c>
      <c r="DA1198" s="2"/>
      <c r="DB1198" s="2"/>
      <c r="DC1198" s="2" t="s">
        <v>3</v>
      </c>
      <c r="DD1198" s="2" t="s">
        <v>3</v>
      </c>
      <c r="DE1198" s="2" t="s">
        <v>21</v>
      </c>
      <c r="DF1198" s="2" t="s">
        <v>21</v>
      </c>
      <c r="DG1198" s="2" t="s">
        <v>22</v>
      </c>
      <c r="DH1198" s="2" t="s">
        <v>3</v>
      </c>
      <c r="DI1198" s="2" t="s">
        <v>22</v>
      </c>
      <c r="DJ1198" s="2" t="s">
        <v>21</v>
      </c>
      <c r="DK1198" s="2" t="s">
        <v>3</v>
      </c>
      <c r="DL1198" s="2" t="s">
        <v>3</v>
      </c>
      <c r="DM1198" s="2" t="s">
        <v>3</v>
      </c>
      <c r="DN1198" s="2">
        <v>0</v>
      </c>
      <c r="DO1198" s="2">
        <v>0</v>
      </c>
      <c r="DP1198" s="2">
        <v>1</v>
      </c>
      <c r="DQ1198" s="2">
        <v>1</v>
      </c>
      <c r="DR1198" s="2"/>
      <c r="DS1198" s="2"/>
      <c r="DT1198" s="2"/>
      <c r="DU1198" s="2">
        <v>1013</v>
      </c>
      <c r="DV1198" s="2" t="s">
        <v>19</v>
      </c>
      <c r="DW1198" s="2" t="s">
        <v>19</v>
      </c>
      <c r="DX1198" s="2">
        <v>1</v>
      </c>
      <c r="DY1198" s="2"/>
      <c r="DZ1198" s="2"/>
      <c r="EA1198" s="2"/>
      <c r="EB1198" s="2"/>
      <c r="EC1198" s="2"/>
      <c r="ED1198" s="2"/>
      <c r="EE1198" s="2">
        <v>31102217</v>
      </c>
      <c r="EF1198" s="2">
        <v>2</v>
      </c>
      <c r="EG1198" s="2" t="s">
        <v>23</v>
      </c>
      <c r="EH1198" s="2">
        <v>0</v>
      </c>
      <c r="EI1198" s="2" t="s">
        <v>3</v>
      </c>
      <c r="EJ1198" s="2">
        <v>1</v>
      </c>
      <c r="EK1198" s="2">
        <v>20001</v>
      </c>
      <c r="EL1198" s="2" t="s">
        <v>24</v>
      </c>
      <c r="EM1198" s="2" t="s">
        <v>25</v>
      </c>
      <c r="EN1198" s="2"/>
      <c r="EO1198" s="2" t="s">
        <v>26</v>
      </c>
      <c r="EP1198" s="2"/>
      <c r="EQ1198" s="2">
        <v>0</v>
      </c>
      <c r="ER1198" s="2">
        <v>55.01</v>
      </c>
      <c r="ES1198" s="2">
        <v>14.74</v>
      </c>
      <c r="ET1198" s="2">
        <v>3.81</v>
      </c>
      <c r="EU1198" s="2">
        <v>0.12</v>
      </c>
      <c r="EV1198" s="2">
        <v>36.46</v>
      </c>
      <c r="EW1198" s="2">
        <v>4.0199999999999996</v>
      </c>
      <c r="EX1198" s="2">
        <v>0.01</v>
      </c>
      <c r="EY1198" s="2">
        <v>0</v>
      </c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>
        <v>0</v>
      </c>
      <c r="FR1198" s="2">
        <f t="shared" si="1083"/>
        <v>0</v>
      </c>
      <c r="FS1198" s="2">
        <v>0</v>
      </c>
      <c r="FT1198" s="2" t="s">
        <v>27</v>
      </c>
      <c r="FU1198" s="2" t="s">
        <v>28</v>
      </c>
      <c r="FV1198" s="2"/>
      <c r="FW1198" s="2"/>
      <c r="FX1198" s="2">
        <v>115.2</v>
      </c>
      <c r="FY1198" s="2">
        <v>70.55</v>
      </c>
      <c r="FZ1198" s="2"/>
      <c r="GA1198" s="2" t="s">
        <v>3</v>
      </c>
      <c r="GB1198" s="2"/>
      <c r="GC1198" s="2"/>
      <c r="GD1198" s="2">
        <v>1</v>
      </c>
      <c r="GE1198" s="2"/>
      <c r="GF1198" s="2">
        <v>-1818442754</v>
      </c>
      <c r="GG1198" s="2">
        <v>2</v>
      </c>
      <c r="GH1198" s="2">
        <v>1</v>
      </c>
      <c r="GI1198" s="2">
        <v>-2</v>
      </c>
      <c r="GJ1198" s="2">
        <v>0</v>
      </c>
      <c r="GK1198" s="2">
        <v>0</v>
      </c>
      <c r="GL1198" s="2">
        <f t="shared" si="1084"/>
        <v>0</v>
      </c>
      <c r="GM1198" s="2">
        <f t="shared" si="1085"/>
        <v>329.37</v>
      </c>
      <c r="GN1198" s="2">
        <f t="shared" si="1086"/>
        <v>329.37</v>
      </c>
      <c r="GO1198" s="2">
        <f t="shared" si="1087"/>
        <v>0</v>
      </c>
      <c r="GP1198" s="2">
        <f t="shared" si="1088"/>
        <v>0</v>
      </c>
      <c r="GQ1198" s="2"/>
      <c r="GR1198" s="2">
        <v>0</v>
      </c>
      <c r="GS1198" s="2">
        <v>3</v>
      </c>
      <c r="GT1198" s="2">
        <v>0</v>
      </c>
      <c r="GU1198" s="2" t="s">
        <v>3</v>
      </c>
      <c r="GV1198" s="2">
        <f t="shared" si="1089"/>
        <v>0</v>
      </c>
      <c r="GW1198" s="2">
        <v>1</v>
      </c>
      <c r="GX1198" s="2">
        <f t="shared" si="1090"/>
        <v>0</v>
      </c>
      <c r="GY1198" s="2"/>
      <c r="GZ1198" s="2"/>
      <c r="HA1198" s="2">
        <v>0</v>
      </c>
      <c r="HB1198" s="2">
        <v>0</v>
      </c>
      <c r="HC1198" s="2">
        <f t="shared" si="1091"/>
        <v>0</v>
      </c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>
        <v>0</v>
      </c>
      <c r="IL1198" s="2"/>
      <c r="IM1198" s="2"/>
      <c r="IN1198" s="2"/>
      <c r="IO1198" s="2"/>
      <c r="IP1198" s="2"/>
      <c r="IQ1198" s="2"/>
      <c r="IR1198" s="2"/>
      <c r="IS1198" s="2"/>
      <c r="IT1198" s="2"/>
      <c r="IU1198" s="2"/>
    </row>
    <row r="1199" spans="1:255">
      <c r="A1199">
        <v>17</v>
      </c>
      <c r="B1199">
        <v>1</v>
      </c>
      <c r="C1199">
        <f>ROW(SmtRes!A1228)</f>
        <v>1228</v>
      </c>
      <c r="D1199">
        <f>ROW(EtalonRes!A1496)</f>
        <v>1496</v>
      </c>
      <c r="E1199" t="s">
        <v>561</v>
      </c>
      <c r="F1199" t="s">
        <v>264</v>
      </c>
      <c r="G1199" t="s">
        <v>265</v>
      </c>
      <c r="H1199" t="s">
        <v>19</v>
      </c>
      <c r="I1199">
        <v>2</v>
      </c>
      <c r="J1199">
        <v>0</v>
      </c>
      <c r="O1199">
        <f t="shared" si="1057"/>
        <v>141.54</v>
      </c>
      <c r="P1199">
        <f t="shared" si="1058"/>
        <v>29.48</v>
      </c>
      <c r="Q1199">
        <f t="shared" si="1059"/>
        <v>11.44</v>
      </c>
      <c r="R1199">
        <f t="shared" si="1060"/>
        <v>0.36</v>
      </c>
      <c r="S1199">
        <f t="shared" si="1061"/>
        <v>100.62</v>
      </c>
      <c r="T1199">
        <f t="shared" si="1062"/>
        <v>0</v>
      </c>
      <c r="U1199">
        <f t="shared" si="1063"/>
        <v>11.095199999999997</v>
      </c>
      <c r="V1199">
        <f t="shared" si="1064"/>
        <v>0.03</v>
      </c>
      <c r="W1199">
        <f t="shared" si="1065"/>
        <v>0</v>
      </c>
      <c r="X1199">
        <f t="shared" si="1066"/>
        <v>116.13</v>
      </c>
      <c r="Y1199">
        <f t="shared" si="1067"/>
        <v>71.7</v>
      </c>
      <c r="AA1199">
        <v>33304960</v>
      </c>
      <c r="AB1199">
        <f t="shared" si="1068"/>
        <v>70.77</v>
      </c>
      <c r="AC1199">
        <f t="shared" si="1069"/>
        <v>14.74</v>
      </c>
      <c r="AD1199">
        <f>ROUND((((((ET1199*1.2)*1.25))-(((EU1199*1.2)*1.25)))+AE1199),2)</f>
        <v>5.72</v>
      </c>
      <c r="AE1199">
        <f>ROUND((((EU1199*1.2)*1.25)),2)</f>
        <v>0.18</v>
      </c>
      <c r="AF1199">
        <f>ROUND((((EV1199*1.2)*1.15)),2)</f>
        <v>50.31</v>
      </c>
      <c r="AG1199">
        <f t="shared" si="1070"/>
        <v>0</v>
      </c>
      <c r="AH1199">
        <f>(((EW1199*1.2)*1.15))</f>
        <v>5.5475999999999983</v>
      </c>
      <c r="AI1199">
        <f>(((EX1199*1.2)*1.25))</f>
        <v>1.4999999999999999E-2</v>
      </c>
      <c r="AJ1199">
        <f t="shared" si="1071"/>
        <v>0</v>
      </c>
      <c r="AK1199">
        <v>55.01</v>
      </c>
      <c r="AL1199">
        <v>14.74</v>
      </c>
      <c r="AM1199">
        <v>3.81</v>
      </c>
      <c r="AN1199">
        <v>0.12</v>
      </c>
      <c r="AO1199">
        <v>36.46</v>
      </c>
      <c r="AP1199">
        <v>0</v>
      </c>
      <c r="AQ1199">
        <v>4.0199999999999996</v>
      </c>
      <c r="AR1199">
        <v>0.01</v>
      </c>
      <c r="AS1199">
        <v>0</v>
      </c>
      <c r="AT1199">
        <v>115</v>
      </c>
      <c r="AU1199">
        <v>71</v>
      </c>
      <c r="AV1199">
        <v>1</v>
      </c>
      <c r="AW1199">
        <v>1</v>
      </c>
      <c r="AZ1199">
        <v>1</v>
      </c>
      <c r="BA1199">
        <v>1</v>
      </c>
      <c r="BB1199">
        <v>1</v>
      </c>
      <c r="BC1199">
        <v>1</v>
      </c>
      <c r="BD1199" t="s">
        <v>3</v>
      </c>
      <c r="BE1199" t="s">
        <v>3</v>
      </c>
      <c r="BF1199" t="s">
        <v>3</v>
      </c>
      <c r="BG1199" t="s">
        <v>3</v>
      </c>
      <c r="BH1199">
        <v>0</v>
      </c>
      <c r="BI1199">
        <v>1</v>
      </c>
      <c r="BJ1199" t="s">
        <v>266</v>
      </c>
      <c r="BM1199">
        <v>20001</v>
      </c>
      <c r="BN1199">
        <v>0</v>
      </c>
      <c r="BO1199" t="s">
        <v>3</v>
      </c>
      <c r="BP1199">
        <v>0</v>
      </c>
      <c r="BQ1199">
        <v>2</v>
      </c>
      <c r="BR1199">
        <v>0</v>
      </c>
      <c r="BS1199">
        <v>1</v>
      </c>
      <c r="BT1199">
        <v>1</v>
      </c>
      <c r="BU1199">
        <v>1</v>
      </c>
      <c r="BV1199">
        <v>1</v>
      </c>
      <c r="BW1199">
        <v>1</v>
      </c>
      <c r="BX1199">
        <v>1</v>
      </c>
      <c r="BY1199" t="s">
        <v>3</v>
      </c>
      <c r="BZ1199">
        <v>128</v>
      </c>
      <c r="CA1199">
        <v>83</v>
      </c>
      <c r="CE1199">
        <v>0</v>
      </c>
      <c r="CF1199">
        <v>0</v>
      </c>
      <c r="CG1199">
        <v>0</v>
      </c>
      <c r="CM1199">
        <v>0</v>
      </c>
      <c r="CN1199" t="s">
        <v>954</v>
      </c>
      <c r="CO1199">
        <v>0</v>
      </c>
      <c r="CP1199">
        <f t="shared" si="1072"/>
        <v>141.54000000000002</v>
      </c>
      <c r="CQ1199">
        <f t="shared" si="1073"/>
        <v>14.74</v>
      </c>
      <c r="CR1199">
        <f t="shared" si="1074"/>
        <v>5.72</v>
      </c>
      <c r="CS1199">
        <f t="shared" si="1075"/>
        <v>0.18</v>
      </c>
      <c r="CT1199">
        <f t="shared" si="1076"/>
        <v>50.31</v>
      </c>
      <c r="CU1199">
        <f t="shared" si="1077"/>
        <v>0</v>
      </c>
      <c r="CV1199">
        <f t="shared" si="1078"/>
        <v>5.5475999999999983</v>
      </c>
      <c r="CW1199">
        <f t="shared" si="1079"/>
        <v>1.4999999999999999E-2</v>
      </c>
      <c r="CX1199">
        <f t="shared" si="1080"/>
        <v>0</v>
      </c>
      <c r="CY1199">
        <f t="shared" si="1081"/>
        <v>116.12700000000001</v>
      </c>
      <c r="CZ1199">
        <f t="shared" si="1082"/>
        <v>71.695800000000006</v>
      </c>
      <c r="DC1199" t="s">
        <v>3</v>
      </c>
      <c r="DD1199" t="s">
        <v>3</v>
      </c>
      <c r="DE1199" t="s">
        <v>21</v>
      </c>
      <c r="DF1199" t="s">
        <v>21</v>
      </c>
      <c r="DG1199" t="s">
        <v>22</v>
      </c>
      <c r="DH1199" t="s">
        <v>3</v>
      </c>
      <c r="DI1199" t="s">
        <v>22</v>
      </c>
      <c r="DJ1199" t="s">
        <v>21</v>
      </c>
      <c r="DK1199" t="s">
        <v>3</v>
      </c>
      <c r="DL1199" t="s">
        <v>3</v>
      </c>
      <c r="DM1199" t="s">
        <v>3</v>
      </c>
      <c r="DN1199">
        <v>0</v>
      </c>
      <c r="DO1199">
        <v>0</v>
      </c>
      <c r="DP1199">
        <v>1</v>
      </c>
      <c r="DQ1199">
        <v>1</v>
      </c>
      <c r="DU1199">
        <v>1013</v>
      </c>
      <c r="DV1199" t="s">
        <v>19</v>
      </c>
      <c r="DW1199" t="s">
        <v>19</v>
      </c>
      <c r="DX1199">
        <v>1</v>
      </c>
      <c r="EE1199">
        <v>31102217</v>
      </c>
      <c r="EF1199">
        <v>2</v>
      </c>
      <c r="EG1199" t="s">
        <v>23</v>
      </c>
      <c r="EH1199">
        <v>0</v>
      </c>
      <c r="EI1199" t="s">
        <v>3</v>
      </c>
      <c r="EJ1199">
        <v>1</v>
      </c>
      <c r="EK1199">
        <v>20001</v>
      </c>
      <c r="EL1199" t="s">
        <v>24</v>
      </c>
      <c r="EM1199" t="s">
        <v>25</v>
      </c>
      <c r="EO1199" t="s">
        <v>26</v>
      </c>
      <c r="EQ1199">
        <v>0</v>
      </c>
      <c r="ER1199">
        <v>55.01</v>
      </c>
      <c r="ES1199">
        <v>14.74</v>
      </c>
      <c r="ET1199">
        <v>3.81</v>
      </c>
      <c r="EU1199">
        <v>0.12</v>
      </c>
      <c r="EV1199">
        <v>36.46</v>
      </c>
      <c r="EW1199">
        <v>4.0199999999999996</v>
      </c>
      <c r="EX1199">
        <v>0.01</v>
      </c>
      <c r="EY1199">
        <v>0</v>
      </c>
      <c r="FQ1199">
        <v>0</v>
      </c>
      <c r="FR1199">
        <f t="shared" si="1083"/>
        <v>0</v>
      </c>
      <c r="FS1199">
        <v>0</v>
      </c>
      <c r="FT1199" t="s">
        <v>27</v>
      </c>
      <c r="FU1199" t="s">
        <v>28</v>
      </c>
      <c r="FX1199">
        <v>115.2</v>
      </c>
      <c r="FY1199">
        <v>70.55</v>
      </c>
      <c r="GA1199" t="s">
        <v>3</v>
      </c>
      <c r="GD1199">
        <v>1</v>
      </c>
      <c r="GF1199">
        <v>-1818442754</v>
      </c>
      <c r="GG1199">
        <v>2</v>
      </c>
      <c r="GH1199">
        <v>1</v>
      </c>
      <c r="GI1199">
        <v>-2</v>
      </c>
      <c r="GJ1199">
        <v>0</v>
      </c>
      <c r="GK1199">
        <v>0</v>
      </c>
      <c r="GL1199">
        <f t="shared" si="1084"/>
        <v>0</v>
      </c>
      <c r="GM1199">
        <f t="shared" si="1085"/>
        <v>329.37</v>
      </c>
      <c r="GN1199">
        <f t="shared" si="1086"/>
        <v>329.37</v>
      </c>
      <c r="GO1199">
        <f t="shared" si="1087"/>
        <v>0</v>
      </c>
      <c r="GP1199">
        <f t="shared" si="1088"/>
        <v>0</v>
      </c>
      <c r="GR1199">
        <v>0</v>
      </c>
      <c r="GS1199">
        <v>3</v>
      </c>
      <c r="GT1199">
        <v>0</v>
      </c>
      <c r="GU1199" t="s">
        <v>3</v>
      </c>
      <c r="GV1199">
        <f t="shared" si="1089"/>
        <v>0</v>
      </c>
      <c r="GW1199">
        <v>1</v>
      </c>
      <c r="GX1199">
        <f t="shared" si="1090"/>
        <v>0</v>
      </c>
      <c r="HA1199">
        <v>0</v>
      </c>
      <c r="HB1199">
        <v>0</v>
      </c>
      <c r="HC1199">
        <f t="shared" si="1091"/>
        <v>0</v>
      </c>
      <c r="IK1199">
        <v>0</v>
      </c>
    </row>
    <row r="1200" spans="1:255">
      <c r="A1200" s="2">
        <v>17</v>
      </c>
      <c r="B1200" s="2">
        <v>1</v>
      </c>
      <c r="C1200" s="2"/>
      <c r="D1200" s="2"/>
      <c r="E1200" s="2" t="s">
        <v>562</v>
      </c>
      <c r="F1200" s="2" t="s">
        <v>268</v>
      </c>
      <c r="G1200" s="2" t="s">
        <v>269</v>
      </c>
      <c r="H1200" s="2" t="s">
        <v>270</v>
      </c>
      <c r="I1200" s="2">
        <f>ROUND(4/10,9)</f>
        <v>0.4</v>
      </c>
      <c r="J1200" s="2">
        <v>0</v>
      </c>
      <c r="K1200" s="2"/>
      <c r="L1200" s="2"/>
      <c r="M1200" s="2"/>
      <c r="N1200" s="2"/>
      <c r="O1200" s="2">
        <f t="shared" si="1057"/>
        <v>91.2</v>
      </c>
      <c r="P1200" s="2">
        <f t="shared" si="1058"/>
        <v>91.2</v>
      </c>
      <c r="Q1200" s="2">
        <f t="shared" si="1059"/>
        <v>0</v>
      </c>
      <c r="R1200" s="2">
        <f t="shared" si="1060"/>
        <v>0</v>
      </c>
      <c r="S1200" s="2">
        <f t="shared" si="1061"/>
        <v>0</v>
      </c>
      <c r="T1200" s="2">
        <f t="shared" si="1062"/>
        <v>0</v>
      </c>
      <c r="U1200" s="2">
        <f t="shared" si="1063"/>
        <v>0</v>
      </c>
      <c r="V1200" s="2">
        <f t="shared" si="1064"/>
        <v>0</v>
      </c>
      <c r="W1200" s="2">
        <f t="shared" si="1065"/>
        <v>0</v>
      </c>
      <c r="X1200" s="2">
        <f t="shared" si="1066"/>
        <v>0</v>
      </c>
      <c r="Y1200" s="2">
        <f t="shared" si="1067"/>
        <v>0</v>
      </c>
      <c r="Z1200" s="2"/>
      <c r="AA1200" s="2">
        <v>33304975</v>
      </c>
      <c r="AB1200" s="2">
        <f t="shared" si="1068"/>
        <v>228</v>
      </c>
      <c r="AC1200" s="2">
        <f t="shared" si="1069"/>
        <v>228</v>
      </c>
      <c r="AD1200" s="2">
        <f t="shared" ref="AD1200:AD1207" si="1095">ROUND((((ET1200)-(EU1200))+AE1200),2)</f>
        <v>0</v>
      </c>
      <c r="AE1200" s="2">
        <f t="shared" ref="AE1200:AF1207" si="1096">ROUND((EU1200),2)</f>
        <v>0</v>
      </c>
      <c r="AF1200" s="2">
        <f t="shared" si="1096"/>
        <v>0</v>
      </c>
      <c r="AG1200" s="2">
        <f t="shared" si="1070"/>
        <v>0</v>
      </c>
      <c r="AH1200" s="2">
        <f t="shared" ref="AH1200:AI1207" si="1097">(EW1200)</f>
        <v>0</v>
      </c>
      <c r="AI1200" s="2">
        <f t="shared" si="1097"/>
        <v>0</v>
      </c>
      <c r="AJ1200" s="2">
        <f t="shared" si="1071"/>
        <v>0</v>
      </c>
      <c r="AK1200" s="2">
        <v>228</v>
      </c>
      <c r="AL1200" s="2">
        <v>228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1</v>
      </c>
      <c r="AW1200" s="2">
        <v>1</v>
      </c>
      <c r="AX1200" s="2"/>
      <c r="AY1200" s="2"/>
      <c r="AZ1200" s="2">
        <v>1</v>
      </c>
      <c r="BA1200" s="2">
        <v>1</v>
      </c>
      <c r="BB1200" s="2">
        <v>1</v>
      </c>
      <c r="BC1200" s="2">
        <v>1</v>
      </c>
      <c r="BD1200" s="2" t="s">
        <v>3</v>
      </c>
      <c r="BE1200" s="2" t="s">
        <v>3</v>
      </c>
      <c r="BF1200" s="2" t="s">
        <v>3</v>
      </c>
      <c r="BG1200" s="2" t="s">
        <v>3</v>
      </c>
      <c r="BH1200" s="2">
        <v>3</v>
      </c>
      <c r="BI1200" s="2">
        <v>1</v>
      </c>
      <c r="BJ1200" s="2" t="s">
        <v>271</v>
      </c>
      <c r="BK1200" s="2"/>
      <c r="BL1200" s="2"/>
      <c r="BM1200" s="2">
        <v>500001</v>
      </c>
      <c r="BN1200" s="2">
        <v>0</v>
      </c>
      <c r="BO1200" s="2" t="s">
        <v>3</v>
      </c>
      <c r="BP1200" s="2">
        <v>0</v>
      </c>
      <c r="BQ1200" s="2">
        <v>8</v>
      </c>
      <c r="BR1200" s="2">
        <v>0</v>
      </c>
      <c r="BS1200" s="2">
        <v>1</v>
      </c>
      <c r="BT1200" s="2">
        <v>1</v>
      </c>
      <c r="BU1200" s="2">
        <v>1</v>
      </c>
      <c r="BV1200" s="2">
        <v>1</v>
      </c>
      <c r="BW1200" s="2">
        <v>1</v>
      </c>
      <c r="BX1200" s="2">
        <v>1</v>
      </c>
      <c r="BY1200" s="2" t="s">
        <v>3</v>
      </c>
      <c r="BZ1200" s="2">
        <v>0</v>
      </c>
      <c r="CA1200" s="2">
        <v>0</v>
      </c>
      <c r="CB1200" s="2"/>
      <c r="CC1200" s="2"/>
      <c r="CD1200" s="2"/>
      <c r="CE1200" s="2">
        <v>0</v>
      </c>
      <c r="CF1200" s="2">
        <v>0</v>
      </c>
      <c r="CG1200" s="2">
        <v>0</v>
      </c>
      <c r="CH1200" s="2"/>
      <c r="CI1200" s="2"/>
      <c r="CJ1200" s="2"/>
      <c r="CK1200" s="2"/>
      <c r="CL1200" s="2"/>
      <c r="CM1200" s="2">
        <v>0</v>
      </c>
      <c r="CN1200" s="2" t="s">
        <v>3</v>
      </c>
      <c r="CO1200" s="2">
        <v>0</v>
      </c>
      <c r="CP1200" s="2">
        <f t="shared" si="1072"/>
        <v>91.2</v>
      </c>
      <c r="CQ1200" s="2">
        <f t="shared" si="1073"/>
        <v>228</v>
      </c>
      <c r="CR1200" s="2">
        <f t="shared" si="1074"/>
        <v>0</v>
      </c>
      <c r="CS1200" s="2">
        <f t="shared" si="1075"/>
        <v>0</v>
      </c>
      <c r="CT1200" s="2">
        <f t="shared" si="1076"/>
        <v>0</v>
      </c>
      <c r="CU1200" s="2">
        <f t="shared" si="1077"/>
        <v>0</v>
      </c>
      <c r="CV1200" s="2">
        <f t="shared" si="1078"/>
        <v>0</v>
      </c>
      <c r="CW1200" s="2">
        <f t="shared" si="1079"/>
        <v>0</v>
      </c>
      <c r="CX1200" s="2">
        <f t="shared" si="1080"/>
        <v>0</v>
      </c>
      <c r="CY1200" s="2">
        <f t="shared" si="1081"/>
        <v>0</v>
      </c>
      <c r="CZ1200" s="2">
        <f t="shared" si="1082"/>
        <v>0</v>
      </c>
      <c r="DA1200" s="2"/>
      <c r="DB1200" s="2"/>
      <c r="DC1200" s="2" t="s">
        <v>3</v>
      </c>
      <c r="DD1200" s="2" t="s">
        <v>3</v>
      </c>
      <c r="DE1200" s="2" t="s">
        <v>3</v>
      </c>
      <c r="DF1200" s="2" t="s">
        <v>3</v>
      </c>
      <c r="DG1200" s="2" t="s">
        <v>3</v>
      </c>
      <c r="DH1200" s="2" t="s">
        <v>3</v>
      </c>
      <c r="DI1200" s="2" t="s">
        <v>3</v>
      </c>
      <c r="DJ1200" s="2" t="s">
        <v>3</v>
      </c>
      <c r="DK1200" s="2" t="s">
        <v>3</v>
      </c>
      <c r="DL1200" s="2" t="s">
        <v>3</v>
      </c>
      <c r="DM1200" s="2" t="s">
        <v>3</v>
      </c>
      <c r="DN1200" s="2">
        <v>0</v>
      </c>
      <c r="DO1200" s="2">
        <v>0</v>
      </c>
      <c r="DP1200" s="2">
        <v>1</v>
      </c>
      <c r="DQ1200" s="2">
        <v>1</v>
      </c>
      <c r="DR1200" s="2"/>
      <c r="DS1200" s="2"/>
      <c r="DT1200" s="2"/>
      <c r="DU1200" s="2">
        <v>1010</v>
      </c>
      <c r="DV1200" s="2" t="s">
        <v>270</v>
      </c>
      <c r="DW1200" s="2" t="s">
        <v>270</v>
      </c>
      <c r="DX1200" s="2">
        <v>10</v>
      </c>
      <c r="DY1200" s="2"/>
      <c r="DZ1200" s="2"/>
      <c r="EA1200" s="2"/>
      <c r="EB1200" s="2"/>
      <c r="EC1200" s="2"/>
      <c r="ED1200" s="2"/>
      <c r="EE1200" s="2">
        <v>31102119</v>
      </c>
      <c r="EF1200" s="2">
        <v>8</v>
      </c>
      <c r="EG1200" s="2" t="s">
        <v>34</v>
      </c>
      <c r="EH1200" s="2">
        <v>0</v>
      </c>
      <c r="EI1200" s="2" t="s">
        <v>3</v>
      </c>
      <c r="EJ1200" s="2">
        <v>1</v>
      </c>
      <c r="EK1200" s="2">
        <v>500001</v>
      </c>
      <c r="EL1200" s="2" t="s">
        <v>35</v>
      </c>
      <c r="EM1200" s="2" t="s">
        <v>36</v>
      </c>
      <c r="EN1200" s="2"/>
      <c r="EO1200" s="2" t="s">
        <v>3</v>
      </c>
      <c r="EP1200" s="2"/>
      <c r="EQ1200" s="2">
        <v>0</v>
      </c>
      <c r="ER1200" s="2">
        <v>228</v>
      </c>
      <c r="ES1200" s="2">
        <v>228</v>
      </c>
      <c r="ET1200" s="2">
        <v>0</v>
      </c>
      <c r="EU1200" s="2">
        <v>0</v>
      </c>
      <c r="EV1200" s="2">
        <v>0</v>
      </c>
      <c r="EW1200" s="2">
        <v>0</v>
      </c>
      <c r="EX1200" s="2">
        <v>0</v>
      </c>
      <c r="EY1200" s="2">
        <v>0</v>
      </c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>
        <v>0</v>
      </c>
      <c r="FR1200" s="2">
        <f t="shared" si="1083"/>
        <v>0</v>
      </c>
      <c r="FS1200" s="2">
        <v>0</v>
      </c>
      <c r="FT1200" s="2"/>
      <c r="FU1200" s="2"/>
      <c r="FV1200" s="2"/>
      <c r="FW1200" s="2"/>
      <c r="FX1200" s="2">
        <v>0</v>
      </c>
      <c r="FY1200" s="2">
        <v>0</v>
      </c>
      <c r="FZ1200" s="2"/>
      <c r="GA1200" s="2" t="s">
        <v>3</v>
      </c>
      <c r="GB1200" s="2"/>
      <c r="GC1200" s="2"/>
      <c r="GD1200" s="2">
        <v>1</v>
      </c>
      <c r="GE1200" s="2"/>
      <c r="GF1200" s="2">
        <v>-362110086</v>
      </c>
      <c r="GG1200" s="2">
        <v>2</v>
      </c>
      <c r="GH1200" s="2">
        <v>1</v>
      </c>
      <c r="GI1200" s="2">
        <v>-2</v>
      </c>
      <c r="GJ1200" s="2">
        <v>0</v>
      </c>
      <c r="GK1200" s="2">
        <v>0</v>
      </c>
      <c r="GL1200" s="2">
        <f t="shared" si="1084"/>
        <v>0</v>
      </c>
      <c r="GM1200" s="2">
        <f t="shared" si="1085"/>
        <v>91.2</v>
      </c>
      <c r="GN1200" s="2">
        <f t="shared" si="1086"/>
        <v>91.2</v>
      </c>
      <c r="GO1200" s="2">
        <f t="shared" si="1087"/>
        <v>0</v>
      </c>
      <c r="GP1200" s="2">
        <f t="shared" si="1088"/>
        <v>0</v>
      </c>
      <c r="GQ1200" s="2"/>
      <c r="GR1200" s="2">
        <v>0</v>
      </c>
      <c r="GS1200" s="2">
        <v>3</v>
      </c>
      <c r="GT1200" s="2">
        <v>0</v>
      </c>
      <c r="GU1200" s="2" t="s">
        <v>3</v>
      </c>
      <c r="GV1200" s="2">
        <f t="shared" si="1089"/>
        <v>0</v>
      </c>
      <c r="GW1200" s="2">
        <v>1</v>
      </c>
      <c r="GX1200" s="2">
        <f t="shared" si="1090"/>
        <v>0</v>
      </c>
      <c r="GY1200" s="2"/>
      <c r="GZ1200" s="2"/>
      <c r="HA1200" s="2">
        <v>0</v>
      </c>
      <c r="HB1200" s="2">
        <v>0</v>
      </c>
      <c r="HC1200" s="2">
        <f t="shared" si="1091"/>
        <v>0</v>
      </c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>
        <v>0</v>
      </c>
      <c r="IL1200" s="2"/>
      <c r="IM1200" s="2"/>
      <c r="IN1200" s="2"/>
      <c r="IO1200" s="2"/>
      <c r="IP1200" s="2"/>
      <c r="IQ1200" s="2"/>
      <c r="IR1200" s="2"/>
      <c r="IS1200" s="2"/>
      <c r="IT1200" s="2"/>
      <c r="IU1200" s="2"/>
    </row>
    <row r="1201" spans="1:255">
      <c r="A1201">
        <v>17</v>
      </c>
      <c r="B1201">
        <v>1</v>
      </c>
      <c r="E1201" t="s">
        <v>562</v>
      </c>
      <c r="F1201" t="s">
        <v>268</v>
      </c>
      <c r="G1201" t="s">
        <v>269</v>
      </c>
      <c r="H1201" t="s">
        <v>270</v>
      </c>
      <c r="I1201">
        <f>ROUND(4/10,9)</f>
        <v>0.4</v>
      </c>
      <c r="J1201">
        <v>0</v>
      </c>
      <c r="O1201">
        <f t="shared" si="1057"/>
        <v>91.2</v>
      </c>
      <c r="P1201">
        <f t="shared" si="1058"/>
        <v>91.2</v>
      </c>
      <c r="Q1201">
        <f t="shared" si="1059"/>
        <v>0</v>
      </c>
      <c r="R1201">
        <f t="shared" si="1060"/>
        <v>0</v>
      </c>
      <c r="S1201">
        <f t="shared" si="1061"/>
        <v>0</v>
      </c>
      <c r="T1201">
        <f t="shared" si="1062"/>
        <v>0</v>
      </c>
      <c r="U1201">
        <f t="shared" si="1063"/>
        <v>0</v>
      </c>
      <c r="V1201">
        <f t="shared" si="1064"/>
        <v>0</v>
      </c>
      <c r="W1201">
        <f t="shared" si="1065"/>
        <v>0</v>
      </c>
      <c r="X1201">
        <f t="shared" si="1066"/>
        <v>0</v>
      </c>
      <c r="Y1201">
        <f t="shared" si="1067"/>
        <v>0</v>
      </c>
      <c r="AA1201">
        <v>33304960</v>
      </c>
      <c r="AB1201">
        <f t="shared" si="1068"/>
        <v>228</v>
      </c>
      <c r="AC1201">
        <f t="shared" si="1069"/>
        <v>228</v>
      </c>
      <c r="AD1201">
        <f t="shared" si="1095"/>
        <v>0</v>
      </c>
      <c r="AE1201">
        <f t="shared" si="1096"/>
        <v>0</v>
      </c>
      <c r="AF1201">
        <f t="shared" si="1096"/>
        <v>0</v>
      </c>
      <c r="AG1201">
        <f t="shared" si="1070"/>
        <v>0</v>
      </c>
      <c r="AH1201">
        <f t="shared" si="1097"/>
        <v>0</v>
      </c>
      <c r="AI1201">
        <f t="shared" si="1097"/>
        <v>0</v>
      </c>
      <c r="AJ1201">
        <f t="shared" si="1071"/>
        <v>0</v>
      </c>
      <c r="AK1201">
        <v>228</v>
      </c>
      <c r="AL1201">
        <v>228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1</v>
      </c>
      <c r="AW1201">
        <v>1</v>
      </c>
      <c r="AZ1201">
        <v>1</v>
      </c>
      <c r="BA1201">
        <v>1</v>
      </c>
      <c r="BB1201">
        <v>1</v>
      </c>
      <c r="BC1201">
        <v>1</v>
      </c>
      <c r="BD1201" t="s">
        <v>3</v>
      </c>
      <c r="BE1201" t="s">
        <v>3</v>
      </c>
      <c r="BF1201" t="s">
        <v>3</v>
      </c>
      <c r="BG1201" t="s">
        <v>3</v>
      </c>
      <c r="BH1201">
        <v>3</v>
      </c>
      <c r="BI1201">
        <v>1</v>
      </c>
      <c r="BJ1201" t="s">
        <v>271</v>
      </c>
      <c r="BM1201">
        <v>500001</v>
      </c>
      <c r="BN1201">
        <v>0</v>
      </c>
      <c r="BO1201" t="s">
        <v>3</v>
      </c>
      <c r="BP1201">
        <v>0</v>
      </c>
      <c r="BQ1201">
        <v>8</v>
      </c>
      <c r="BR1201">
        <v>0</v>
      </c>
      <c r="BS1201">
        <v>1</v>
      </c>
      <c r="BT1201">
        <v>1</v>
      </c>
      <c r="BU1201">
        <v>1</v>
      </c>
      <c r="BV1201">
        <v>1</v>
      </c>
      <c r="BW1201">
        <v>1</v>
      </c>
      <c r="BX1201">
        <v>1</v>
      </c>
      <c r="BY1201" t="s">
        <v>3</v>
      </c>
      <c r="BZ1201">
        <v>0</v>
      </c>
      <c r="CA1201">
        <v>0</v>
      </c>
      <c r="CE1201">
        <v>0</v>
      </c>
      <c r="CF1201">
        <v>0</v>
      </c>
      <c r="CG1201">
        <v>0</v>
      </c>
      <c r="CM1201">
        <v>0</v>
      </c>
      <c r="CN1201" t="s">
        <v>3</v>
      </c>
      <c r="CO1201">
        <v>0</v>
      </c>
      <c r="CP1201">
        <f t="shared" si="1072"/>
        <v>91.2</v>
      </c>
      <c r="CQ1201">
        <f t="shared" si="1073"/>
        <v>228</v>
      </c>
      <c r="CR1201">
        <f t="shared" si="1074"/>
        <v>0</v>
      </c>
      <c r="CS1201">
        <f t="shared" si="1075"/>
        <v>0</v>
      </c>
      <c r="CT1201">
        <f t="shared" si="1076"/>
        <v>0</v>
      </c>
      <c r="CU1201">
        <f t="shared" si="1077"/>
        <v>0</v>
      </c>
      <c r="CV1201">
        <f t="shared" si="1078"/>
        <v>0</v>
      </c>
      <c r="CW1201">
        <f t="shared" si="1079"/>
        <v>0</v>
      </c>
      <c r="CX1201">
        <f t="shared" si="1080"/>
        <v>0</v>
      </c>
      <c r="CY1201">
        <f t="shared" si="1081"/>
        <v>0</v>
      </c>
      <c r="CZ1201">
        <f t="shared" si="1082"/>
        <v>0</v>
      </c>
      <c r="DC1201" t="s">
        <v>3</v>
      </c>
      <c r="DD1201" t="s">
        <v>3</v>
      </c>
      <c r="DE1201" t="s">
        <v>3</v>
      </c>
      <c r="DF1201" t="s">
        <v>3</v>
      </c>
      <c r="DG1201" t="s">
        <v>3</v>
      </c>
      <c r="DH1201" t="s">
        <v>3</v>
      </c>
      <c r="DI1201" t="s">
        <v>3</v>
      </c>
      <c r="DJ1201" t="s">
        <v>3</v>
      </c>
      <c r="DK1201" t="s">
        <v>3</v>
      </c>
      <c r="DL1201" t="s">
        <v>3</v>
      </c>
      <c r="DM1201" t="s">
        <v>3</v>
      </c>
      <c r="DN1201">
        <v>0</v>
      </c>
      <c r="DO1201">
        <v>0</v>
      </c>
      <c r="DP1201">
        <v>1</v>
      </c>
      <c r="DQ1201">
        <v>1</v>
      </c>
      <c r="DU1201">
        <v>1010</v>
      </c>
      <c r="DV1201" t="s">
        <v>270</v>
      </c>
      <c r="DW1201" t="s">
        <v>270</v>
      </c>
      <c r="DX1201">
        <v>10</v>
      </c>
      <c r="EE1201">
        <v>31102119</v>
      </c>
      <c r="EF1201">
        <v>8</v>
      </c>
      <c r="EG1201" t="s">
        <v>34</v>
      </c>
      <c r="EH1201">
        <v>0</v>
      </c>
      <c r="EI1201" t="s">
        <v>3</v>
      </c>
      <c r="EJ1201">
        <v>1</v>
      </c>
      <c r="EK1201">
        <v>500001</v>
      </c>
      <c r="EL1201" t="s">
        <v>35</v>
      </c>
      <c r="EM1201" t="s">
        <v>36</v>
      </c>
      <c r="EO1201" t="s">
        <v>3</v>
      </c>
      <c r="EQ1201">
        <v>0</v>
      </c>
      <c r="ER1201">
        <v>228</v>
      </c>
      <c r="ES1201">
        <v>228</v>
      </c>
      <c r="ET1201">
        <v>0</v>
      </c>
      <c r="EU1201">
        <v>0</v>
      </c>
      <c r="EV1201">
        <v>0</v>
      </c>
      <c r="EW1201">
        <v>0</v>
      </c>
      <c r="EX1201">
        <v>0</v>
      </c>
      <c r="EY1201">
        <v>0</v>
      </c>
      <c r="FQ1201">
        <v>0</v>
      </c>
      <c r="FR1201">
        <f t="shared" si="1083"/>
        <v>0</v>
      </c>
      <c r="FS1201">
        <v>0</v>
      </c>
      <c r="FX1201">
        <v>0</v>
      </c>
      <c r="FY1201">
        <v>0</v>
      </c>
      <c r="GA1201" t="s">
        <v>3</v>
      </c>
      <c r="GD1201">
        <v>1</v>
      </c>
      <c r="GF1201">
        <v>-362110086</v>
      </c>
      <c r="GG1201">
        <v>2</v>
      </c>
      <c r="GH1201">
        <v>1</v>
      </c>
      <c r="GI1201">
        <v>-2</v>
      </c>
      <c r="GJ1201">
        <v>0</v>
      </c>
      <c r="GK1201">
        <v>0</v>
      </c>
      <c r="GL1201">
        <f t="shared" si="1084"/>
        <v>0</v>
      </c>
      <c r="GM1201">
        <f t="shared" si="1085"/>
        <v>91.2</v>
      </c>
      <c r="GN1201">
        <f t="shared" si="1086"/>
        <v>91.2</v>
      </c>
      <c r="GO1201">
        <f t="shared" si="1087"/>
        <v>0</v>
      </c>
      <c r="GP1201">
        <f t="shared" si="1088"/>
        <v>0</v>
      </c>
      <c r="GR1201">
        <v>0</v>
      </c>
      <c r="GS1201">
        <v>3</v>
      </c>
      <c r="GT1201">
        <v>0</v>
      </c>
      <c r="GU1201" t="s">
        <v>3</v>
      </c>
      <c r="GV1201">
        <f t="shared" si="1089"/>
        <v>0</v>
      </c>
      <c r="GW1201">
        <v>1</v>
      </c>
      <c r="GX1201">
        <f t="shared" si="1090"/>
        <v>0</v>
      </c>
      <c r="HA1201">
        <v>0</v>
      </c>
      <c r="HB1201">
        <v>0</v>
      </c>
      <c r="HC1201">
        <f t="shared" si="1091"/>
        <v>0</v>
      </c>
      <c r="IK1201">
        <v>0</v>
      </c>
    </row>
    <row r="1202" spans="1:255">
      <c r="A1202" s="2">
        <v>17</v>
      </c>
      <c r="B1202" s="2">
        <v>1</v>
      </c>
      <c r="C1202" s="2"/>
      <c r="D1202" s="2"/>
      <c r="E1202" s="2" t="s">
        <v>563</v>
      </c>
      <c r="F1202" s="2" t="s">
        <v>273</v>
      </c>
      <c r="G1202" s="2" t="s">
        <v>274</v>
      </c>
      <c r="H1202" s="2" t="s">
        <v>275</v>
      </c>
      <c r="I1202" s="2">
        <f>ROUND(2*9.3,9)</f>
        <v>18.600000000000001</v>
      </c>
      <c r="J1202" s="2">
        <v>0</v>
      </c>
      <c r="K1202" s="2"/>
      <c r="L1202" s="2"/>
      <c r="M1202" s="2"/>
      <c r="N1202" s="2"/>
      <c r="O1202" s="2">
        <f t="shared" si="1057"/>
        <v>223.76</v>
      </c>
      <c r="P1202" s="2">
        <f t="shared" si="1058"/>
        <v>223.76</v>
      </c>
      <c r="Q1202" s="2">
        <f t="shared" si="1059"/>
        <v>0</v>
      </c>
      <c r="R1202" s="2">
        <f t="shared" si="1060"/>
        <v>0</v>
      </c>
      <c r="S1202" s="2">
        <f t="shared" si="1061"/>
        <v>0</v>
      </c>
      <c r="T1202" s="2">
        <f t="shared" si="1062"/>
        <v>0</v>
      </c>
      <c r="U1202" s="2">
        <f t="shared" si="1063"/>
        <v>0</v>
      </c>
      <c r="V1202" s="2">
        <f t="shared" si="1064"/>
        <v>0</v>
      </c>
      <c r="W1202" s="2">
        <f t="shared" si="1065"/>
        <v>0</v>
      </c>
      <c r="X1202" s="2">
        <f t="shared" si="1066"/>
        <v>0</v>
      </c>
      <c r="Y1202" s="2">
        <f t="shared" si="1067"/>
        <v>0</v>
      </c>
      <c r="Z1202" s="2"/>
      <c r="AA1202" s="2">
        <v>33304975</v>
      </c>
      <c r="AB1202" s="2">
        <f t="shared" si="1068"/>
        <v>12.03</v>
      </c>
      <c r="AC1202" s="2">
        <f t="shared" si="1069"/>
        <v>12.03</v>
      </c>
      <c r="AD1202" s="2">
        <f t="shared" si="1095"/>
        <v>0</v>
      </c>
      <c r="AE1202" s="2">
        <f t="shared" si="1096"/>
        <v>0</v>
      </c>
      <c r="AF1202" s="2">
        <f t="shared" si="1096"/>
        <v>0</v>
      </c>
      <c r="AG1202" s="2">
        <f t="shared" si="1070"/>
        <v>0</v>
      </c>
      <c r="AH1202" s="2">
        <f t="shared" si="1097"/>
        <v>0</v>
      </c>
      <c r="AI1202" s="2">
        <f t="shared" si="1097"/>
        <v>0</v>
      </c>
      <c r="AJ1202" s="2">
        <f t="shared" si="1071"/>
        <v>0</v>
      </c>
      <c r="AK1202" s="2">
        <v>12.03</v>
      </c>
      <c r="AL1202" s="2">
        <v>12.03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1</v>
      </c>
      <c r="AW1202" s="2">
        <v>1</v>
      </c>
      <c r="AX1202" s="2"/>
      <c r="AY1202" s="2"/>
      <c r="AZ1202" s="2">
        <v>1</v>
      </c>
      <c r="BA1202" s="2">
        <v>1</v>
      </c>
      <c r="BB1202" s="2">
        <v>1</v>
      </c>
      <c r="BC1202" s="2">
        <v>1</v>
      </c>
      <c r="BD1202" s="2" t="s">
        <v>3</v>
      </c>
      <c r="BE1202" s="2" t="s">
        <v>3</v>
      </c>
      <c r="BF1202" s="2" t="s">
        <v>3</v>
      </c>
      <c r="BG1202" s="2" t="s">
        <v>3</v>
      </c>
      <c r="BH1202" s="2">
        <v>3</v>
      </c>
      <c r="BI1202" s="2">
        <v>2</v>
      </c>
      <c r="BJ1202" s="2" t="s">
        <v>276</v>
      </c>
      <c r="BK1202" s="2"/>
      <c r="BL1202" s="2"/>
      <c r="BM1202" s="2">
        <v>500002</v>
      </c>
      <c r="BN1202" s="2">
        <v>0</v>
      </c>
      <c r="BO1202" s="2" t="s">
        <v>3</v>
      </c>
      <c r="BP1202" s="2">
        <v>0</v>
      </c>
      <c r="BQ1202" s="2">
        <v>12</v>
      </c>
      <c r="BR1202" s="2">
        <v>0</v>
      </c>
      <c r="BS1202" s="2">
        <v>1</v>
      </c>
      <c r="BT1202" s="2">
        <v>1</v>
      </c>
      <c r="BU1202" s="2">
        <v>1</v>
      </c>
      <c r="BV1202" s="2">
        <v>1</v>
      </c>
      <c r="BW1202" s="2">
        <v>1</v>
      </c>
      <c r="BX1202" s="2">
        <v>1</v>
      </c>
      <c r="BY1202" s="2" t="s">
        <v>3</v>
      </c>
      <c r="BZ1202" s="2">
        <v>0</v>
      </c>
      <c r="CA1202" s="2">
        <v>0</v>
      </c>
      <c r="CB1202" s="2"/>
      <c r="CC1202" s="2"/>
      <c r="CD1202" s="2"/>
      <c r="CE1202" s="2">
        <v>0</v>
      </c>
      <c r="CF1202" s="2">
        <v>0</v>
      </c>
      <c r="CG1202" s="2">
        <v>0</v>
      </c>
      <c r="CH1202" s="2"/>
      <c r="CI1202" s="2"/>
      <c r="CJ1202" s="2"/>
      <c r="CK1202" s="2"/>
      <c r="CL1202" s="2"/>
      <c r="CM1202" s="2">
        <v>0</v>
      </c>
      <c r="CN1202" s="2" t="s">
        <v>3</v>
      </c>
      <c r="CO1202" s="2">
        <v>0</v>
      </c>
      <c r="CP1202" s="2">
        <f t="shared" si="1072"/>
        <v>223.76</v>
      </c>
      <c r="CQ1202" s="2">
        <f t="shared" si="1073"/>
        <v>12.03</v>
      </c>
      <c r="CR1202" s="2">
        <f t="shared" si="1074"/>
        <v>0</v>
      </c>
      <c r="CS1202" s="2">
        <f t="shared" si="1075"/>
        <v>0</v>
      </c>
      <c r="CT1202" s="2">
        <f t="shared" si="1076"/>
        <v>0</v>
      </c>
      <c r="CU1202" s="2">
        <f t="shared" si="1077"/>
        <v>0</v>
      </c>
      <c r="CV1202" s="2">
        <f t="shared" si="1078"/>
        <v>0</v>
      </c>
      <c r="CW1202" s="2">
        <f t="shared" si="1079"/>
        <v>0</v>
      </c>
      <c r="CX1202" s="2">
        <f t="shared" si="1080"/>
        <v>0</v>
      </c>
      <c r="CY1202" s="2">
        <f t="shared" si="1081"/>
        <v>0</v>
      </c>
      <c r="CZ1202" s="2">
        <f t="shared" si="1082"/>
        <v>0</v>
      </c>
      <c r="DA1202" s="2"/>
      <c r="DB1202" s="2"/>
      <c r="DC1202" s="2" t="s">
        <v>3</v>
      </c>
      <c r="DD1202" s="2" t="s">
        <v>3</v>
      </c>
      <c r="DE1202" s="2" t="s">
        <v>3</v>
      </c>
      <c r="DF1202" s="2" t="s">
        <v>3</v>
      </c>
      <c r="DG1202" s="2" t="s">
        <v>3</v>
      </c>
      <c r="DH1202" s="2" t="s">
        <v>3</v>
      </c>
      <c r="DI1202" s="2" t="s">
        <v>3</v>
      </c>
      <c r="DJ1202" s="2" t="s">
        <v>3</v>
      </c>
      <c r="DK1202" s="2" t="s">
        <v>3</v>
      </c>
      <c r="DL1202" s="2" t="s">
        <v>3</v>
      </c>
      <c r="DM1202" s="2" t="s">
        <v>3</v>
      </c>
      <c r="DN1202" s="2">
        <v>0</v>
      </c>
      <c r="DO1202" s="2">
        <v>0</v>
      </c>
      <c r="DP1202" s="2">
        <v>1</v>
      </c>
      <c r="DQ1202" s="2">
        <v>1</v>
      </c>
      <c r="DR1202" s="2"/>
      <c r="DS1202" s="2"/>
      <c r="DT1202" s="2"/>
      <c r="DU1202" s="2">
        <v>1003</v>
      </c>
      <c r="DV1202" s="2" t="s">
        <v>275</v>
      </c>
      <c r="DW1202" s="2" t="s">
        <v>275</v>
      </c>
      <c r="DX1202" s="2">
        <v>1</v>
      </c>
      <c r="DY1202" s="2"/>
      <c r="DZ1202" s="2"/>
      <c r="EA1202" s="2"/>
      <c r="EB1202" s="2"/>
      <c r="EC1202" s="2"/>
      <c r="ED1202" s="2"/>
      <c r="EE1202" s="2">
        <v>31102120</v>
      </c>
      <c r="EF1202" s="2">
        <v>12</v>
      </c>
      <c r="EG1202" s="2" t="s">
        <v>420</v>
      </c>
      <c r="EH1202" s="2">
        <v>0</v>
      </c>
      <c r="EI1202" s="2" t="s">
        <v>3</v>
      </c>
      <c r="EJ1202" s="2">
        <v>2</v>
      </c>
      <c r="EK1202" s="2">
        <v>500002</v>
      </c>
      <c r="EL1202" s="2" t="s">
        <v>421</v>
      </c>
      <c r="EM1202" s="2" t="s">
        <v>422</v>
      </c>
      <c r="EN1202" s="2"/>
      <c r="EO1202" s="2" t="s">
        <v>3</v>
      </c>
      <c r="EP1202" s="2"/>
      <c r="EQ1202" s="2">
        <v>0</v>
      </c>
      <c r="ER1202" s="2">
        <v>12.03</v>
      </c>
      <c r="ES1202" s="2">
        <v>12.03</v>
      </c>
      <c r="ET1202" s="2">
        <v>0</v>
      </c>
      <c r="EU1202" s="2">
        <v>0</v>
      </c>
      <c r="EV1202" s="2">
        <v>0</v>
      </c>
      <c r="EW1202" s="2">
        <v>0</v>
      </c>
      <c r="EX1202" s="2">
        <v>0</v>
      </c>
      <c r="EY1202" s="2">
        <v>0</v>
      </c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>
        <v>0</v>
      </c>
      <c r="FR1202" s="2">
        <f t="shared" si="1083"/>
        <v>0</v>
      </c>
      <c r="FS1202" s="2">
        <v>0</v>
      </c>
      <c r="FT1202" s="2"/>
      <c r="FU1202" s="2"/>
      <c r="FV1202" s="2"/>
      <c r="FW1202" s="2"/>
      <c r="FX1202" s="2">
        <v>0</v>
      </c>
      <c r="FY1202" s="2">
        <v>0</v>
      </c>
      <c r="FZ1202" s="2"/>
      <c r="GA1202" s="2" t="s">
        <v>3</v>
      </c>
      <c r="GB1202" s="2"/>
      <c r="GC1202" s="2"/>
      <c r="GD1202" s="2">
        <v>1</v>
      </c>
      <c r="GE1202" s="2"/>
      <c r="GF1202" s="2">
        <v>1404028807</v>
      </c>
      <c r="GG1202" s="2">
        <v>2</v>
      </c>
      <c r="GH1202" s="2">
        <v>1</v>
      </c>
      <c r="GI1202" s="2">
        <v>-2</v>
      </c>
      <c r="GJ1202" s="2">
        <v>0</v>
      </c>
      <c r="GK1202" s="2">
        <v>0</v>
      </c>
      <c r="GL1202" s="2">
        <f t="shared" si="1084"/>
        <v>0</v>
      </c>
      <c r="GM1202" s="2">
        <f t="shared" si="1085"/>
        <v>223.76</v>
      </c>
      <c r="GN1202" s="2">
        <f t="shared" si="1086"/>
        <v>0</v>
      </c>
      <c r="GO1202" s="2">
        <f t="shared" si="1087"/>
        <v>223.76</v>
      </c>
      <c r="GP1202" s="2">
        <f t="shared" si="1088"/>
        <v>0</v>
      </c>
      <c r="GQ1202" s="2"/>
      <c r="GR1202" s="2">
        <v>0</v>
      </c>
      <c r="GS1202" s="2">
        <v>3</v>
      </c>
      <c r="GT1202" s="2">
        <v>0</v>
      </c>
      <c r="GU1202" s="2" t="s">
        <v>3</v>
      </c>
      <c r="GV1202" s="2">
        <f t="shared" si="1089"/>
        <v>0</v>
      </c>
      <c r="GW1202" s="2">
        <v>1</v>
      </c>
      <c r="GX1202" s="2">
        <f t="shared" si="1090"/>
        <v>0</v>
      </c>
      <c r="GY1202" s="2"/>
      <c r="GZ1202" s="2"/>
      <c r="HA1202" s="2">
        <v>0</v>
      </c>
      <c r="HB1202" s="2">
        <v>0</v>
      </c>
      <c r="HC1202" s="2">
        <f t="shared" si="1091"/>
        <v>0</v>
      </c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>
        <v>0</v>
      </c>
      <c r="IL1202" s="2"/>
      <c r="IM1202" s="2"/>
      <c r="IN1202" s="2"/>
      <c r="IO1202" s="2"/>
      <c r="IP1202" s="2"/>
      <c r="IQ1202" s="2"/>
      <c r="IR1202" s="2"/>
      <c r="IS1202" s="2"/>
      <c r="IT1202" s="2"/>
      <c r="IU1202" s="2"/>
    </row>
    <row r="1203" spans="1:255">
      <c r="A1203">
        <v>17</v>
      </c>
      <c r="B1203">
        <v>1</v>
      </c>
      <c r="E1203" t="s">
        <v>563</v>
      </c>
      <c r="F1203" t="s">
        <v>273</v>
      </c>
      <c r="G1203" t="s">
        <v>274</v>
      </c>
      <c r="H1203" t="s">
        <v>275</v>
      </c>
      <c r="I1203">
        <f>ROUND(2*9.3,9)</f>
        <v>18.600000000000001</v>
      </c>
      <c r="J1203">
        <v>0</v>
      </c>
      <c r="O1203">
        <f t="shared" si="1057"/>
        <v>223.76</v>
      </c>
      <c r="P1203">
        <f t="shared" si="1058"/>
        <v>223.76</v>
      </c>
      <c r="Q1203">
        <f t="shared" si="1059"/>
        <v>0</v>
      </c>
      <c r="R1203">
        <f t="shared" si="1060"/>
        <v>0</v>
      </c>
      <c r="S1203">
        <f t="shared" si="1061"/>
        <v>0</v>
      </c>
      <c r="T1203">
        <f t="shared" si="1062"/>
        <v>0</v>
      </c>
      <c r="U1203">
        <f t="shared" si="1063"/>
        <v>0</v>
      </c>
      <c r="V1203">
        <f t="shared" si="1064"/>
        <v>0</v>
      </c>
      <c r="W1203">
        <f t="shared" si="1065"/>
        <v>0</v>
      </c>
      <c r="X1203">
        <f t="shared" si="1066"/>
        <v>0</v>
      </c>
      <c r="Y1203">
        <f t="shared" si="1067"/>
        <v>0</v>
      </c>
      <c r="AA1203">
        <v>33304960</v>
      </c>
      <c r="AB1203">
        <f t="shared" si="1068"/>
        <v>12.03</v>
      </c>
      <c r="AC1203">
        <f t="shared" si="1069"/>
        <v>12.03</v>
      </c>
      <c r="AD1203">
        <f t="shared" si="1095"/>
        <v>0</v>
      </c>
      <c r="AE1203">
        <f t="shared" si="1096"/>
        <v>0</v>
      </c>
      <c r="AF1203">
        <f t="shared" si="1096"/>
        <v>0</v>
      </c>
      <c r="AG1203">
        <f t="shared" si="1070"/>
        <v>0</v>
      </c>
      <c r="AH1203">
        <f t="shared" si="1097"/>
        <v>0</v>
      </c>
      <c r="AI1203">
        <f t="shared" si="1097"/>
        <v>0</v>
      </c>
      <c r="AJ1203">
        <f t="shared" si="1071"/>
        <v>0</v>
      </c>
      <c r="AK1203">
        <v>12.03</v>
      </c>
      <c r="AL1203">
        <v>12.03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1</v>
      </c>
      <c r="AW1203">
        <v>1</v>
      </c>
      <c r="AZ1203">
        <v>1</v>
      </c>
      <c r="BA1203">
        <v>1</v>
      </c>
      <c r="BB1203">
        <v>1</v>
      </c>
      <c r="BC1203">
        <v>1</v>
      </c>
      <c r="BD1203" t="s">
        <v>3</v>
      </c>
      <c r="BE1203" t="s">
        <v>3</v>
      </c>
      <c r="BF1203" t="s">
        <v>3</v>
      </c>
      <c r="BG1203" t="s">
        <v>3</v>
      </c>
      <c r="BH1203">
        <v>3</v>
      </c>
      <c r="BI1203">
        <v>2</v>
      </c>
      <c r="BJ1203" t="s">
        <v>276</v>
      </c>
      <c r="BM1203">
        <v>500002</v>
      </c>
      <c r="BN1203">
        <v>0</v>
      </c>
      <c r="BO1203" t="s">
        <v>3</v>
      </c>
      <c r="BP1203">
        <v>0</v>
      </c>
      <c r="BQ1203">
        <v>12</v>
      </c>
      <c r="BR1203">
        <v>0</v>
      </c>
      <c r="BS1203">
        <v>1</v>
      </c>
      <c r="BT1203">
        <v>1</v>
      </c>
      <c r="BU1203">
        <v>1</v>
      </c>
      <c r="BV1203">
        <v>1</v>
      </c>
      <c r="BW1203">
        <v>1</v>
      </c>
      <c r="BX1203">
        <v>1</v>
      </c>
      <c r="BY1203" t="s">
        <v>3</v>
      </c>
      <c r="BZ1203">
        <v>0</v>
      </c>
      <c r="CA1203">
        <v>0</v>
      </c>
      <c r="CE1203">
        <v>0</v>
      </c>
      <c r="CF1203">
        <v>0</v>
      </c>
      <c r="CG1203">
        <v>0</v>
      </c>
      <c r="CM1203">
        <v>0</v>
      </c>
      <c r="CN1203" t="s">
        <v>3</v>
      </c>
      <c r="CO1203">
        <v>0</v>
      </c>
      <c r="CP1203">
        <f t="shared" si="1072"/>
        <v>223.76</v>
      </c>
      <c r="CQ1203">
        <f t="shared" si="1073"/>
        <v>12.03</v>
      </c>
      <c r="CR1203">
        <f t="shared" si="1074"/>
        <v>0</v>
      </c>
      <c r="CS1203">
        <f t="shared" si="1075"/>
        <v>0</v>
      </c>
      <c r="CT1203">
        <f t="shared" si="1076"/>
        <v>0</v>
      </c>
      <c r="CU1203">
        <f t="shared" si="1077"/>
        <v>0</v>
      </c>
      <c r="CV1203">
        <f t="shared" si="1078"/>
        <v>0</v>
      </c>
      <c r="CW1203">
        <f t="shared" si="1079"/>
        <v>0</v>
      </c>
      <c r="CX1203">
        <f t="shared" si="1080"/>
        <v>0</v>
      </c>
      <c r="CY1203">
        <f t="shared" si="1081"/>
        <v>0</v>
      </c>
      <c r="CZ1203">
        <f t="shared" si="1082"/>
        <v>0</v>
      </c>
      <c r="DC1203" t="s">
        <v>3</v>
      </c>
      <c r="DD1203" t="s">
        <v>3</v>
      </c>
      <c r="DE1203" t="s">
        <v>3</v>
      </c>
      <c r="DF1203" t="s">
        <v>3</v>
      </c>
      <c r="DG1203" t="s">
        <v>3</v>
      </c>
      <c r="DH1203" t="s">
        <v>3</v>
      </c>
      <c r="DI1203" t="s">
        <v>3</v>
      </c>
      <c r="DJ1203" t="s">
        <v>3</v>
      </c>
      <c r="DK1203" t="s">
        <v>3</v>
      </c>
      <c r="DL1203" t="s">
        <v>3</v>
      </c>
      <c r="DM1203" t="s">
        <v>3</v>
      </c>
      <c r="DN1203">
        <v>0</v>
      </c>
      <c r="DO1203">
        <v>0</v>
      </c>
      <c r="DP1203">
        <v>1</v>
      </c>
      <c r="DQ1203">
        <v>1</v>
      </c>
      <c r="DU1203">
        <v>1003</v>
      </c>
      <c r="DV1203" t="s">
        <v>275</v>
      </c>
      <c r="DW1203" t="s">
        <v>275</v>
      </c>
      <c r="DX1203">
        <v>1</v>
      </c>
      <c r="EE1203">
        <v>31102120</v>
      </c>
      <c r="EF1203">
        <v>12</v>
      </c>
      <c r="EG1203" t="s">
        <v>420</v>
      </c>
      <c r="EH1203">
        <v>0</v>
      </c>
      <c r="EI1203" t="s">
        <v>3</v>
      </c>
      <c r="EJ1203">
        <v>2</v>
      </c>
      <c r="EK1203">
        <v>500002</v>
      </c>
      <c r="EL1203" t="s">
        <v>421</v>
      </c>
      <c r="EM1203" t="s">
        <v>422</v>
      </c>
      <c r="EO1203" t="s">
        <v>3</v>
      </c>
      <c r="EQ1203">
        <v>0</v>
      </c>
      <c r="ER1203">
        <v>12.03</v>
      </c>
      <c r="ES1203">
        <v>12.03</v>
      </c>
      <c r="ET1203">
        <v>0</v>
      </c>
      <c r="EU1203">
        <v>0</v>
      </c>
      <c r="EV1203">
        <v>0</v>
      </c>
      <c r="EW1203">
        <v>0</v>
      </c>
      <c r="EX1203">
        <v>0</v>
      </c>
      <c r="EY1203">
        <v>0</v>
      </c>
      <c r="FQ1203">
        <v>0</v>
      </c>
      <c r="FR1203">
        <f t="shared" si="1083"/>
        <v>0</v>
      </c>
      <c r="FS1203">
        <v>0</v>
      </c>
      <c r="FX1203">
        <v>0</v>
      </c>
      <c r="FY1203">
        <v>0</v>
      </c>
      <c r="GA1203" t="s">
        <v>3</v>
      </c>
      <c r="GD1203">
        <v>1</v>
      </c>
      <c r="GF1203">
        <v>1404028807</v>
      </c>
      <c r="GG1203">
        <v>2</v>
      </c>
      <c r="GH1203">
        <v>1</v>
      </c>
      <c r="GI1203">
        <v>-2</v>
      </c>
      <c r="GJ1203">
        <v>0</v>
      </c>
      <c r="GK1203">
        <v>0</v>
      </c>
      <c r="GL1203">
        <f t="shared" si="1084"/>
        <v>0</v>
      </c>
      <c r="GM1203">
        <f t="shared" si="1085"/>
        <v>223.76</v>
      </c>
      <c r="GN1203">
        <f t="shared" si="1086"/>
        <v>0</v>
      </c>
      <c r="GO1203">
        <f t="shared" si="1087"/>
        <v>223.76</v>
      </c>
      <c r="GP1203">
        <f t="shared" si="1088"/>
        <v>0</v>
      </c>
      <c r="GR1203">
        <v>0</v>
      </c>
      <c r="GS1203">
        <v>3</v>
      </c>
      <c r="GT1203">
        <v>0</v>
      </c>
      <c r="GU1203" t="s">
        <v>3</v>
      </c>
      <c r="GV1203">
        <f t="shared" si="1089"/>
        <v>0</v>
      </c>
      <c r="GW1203">
        <v>1</v>
      </c>
      <c r="GX1203">
        <f t="shared" si="1090"/>
        <v>0</v>
      </c>
      <c r="HA1203">
        <v>0</v>
      </c>
      <c r="HB1203">
        <v>0</v>
      </c>
      <c r="HC1203">
        <f t="shared" si="1091"/>
        <v>0</v>
      </c>
      <c r="IK1203">
        <v>0</v>
      </c>
    </row>
    <row r="1204" spans="1:255">
      <c r="A1204" s="2">
        <v>17</v>
      </c>
      <c r="B1204" s="2">
        <v>1</v>
      </c>
      <c r="C1204" s="2"/>
      <c r="D1204" s="2"/>
      <c r="E1204" s="2" t="s">
        <v>564</v>
      </c>
      <c r="F1204" s="2" t="s">
        <v>424</v>
      </c>
      <c r="G1204" s="2" t="s">
        <v>565</v>
      </c>
      <c r="H1204" s="2" t="s">
        <v>40</v>
      </c>
      <c r="I1204" s="2">
        <v>1</v>
      </c>
      <c r="J1204" s="2">
        <v>0</v>
      </c>
      <c r="K1204" s="2"/>
      <c r="L1204" s="2"/>
      <c r="M1204" s="2"/>
      <c r="N1204" s="2"/>
      <c r="O1204" s="2">
        <f t="shared" si="1057"/>
        <v>0</v>
      </c>
      <c r="P1204" s="2">
        <f t="shared" si="1058"/>
        <v>0</v>
      </c>
      <c r="Q1204" s="2">
        <f t="shared" si="1059"/>
        <v>0</v>
      </c>
      <c r="R1204" s="2">
        <f t="shared" si="1060"/>
        <v>0</v>
      </c>
      <c r="S1204" s="2">
        <f t="shared" si="1061"/>
        <v>0</v>
      </c>
      <c r="T1204" s="2">
        <f t="shared" si="1062"/>
        <v>0</v>
      </c>
      <c r="U1204" s="2">
        <f t="shared" si="1063"/>
        <v>0</v>
      </c>
      <c r="V1204" s="2">
        <f t="shared" si="1064"/>
        <v>0</v>
      </c>
      <c r="W1204" s="2">
        <f t="shared" si="1065"/>
        <v>0</v>
      </c>
      <c r="X1204" s="2">
        <f t="shared" si="1066"/>
        <v>0</v>
      </c>
      <c r="Y1204" s="2">
        <f t="shared" si="1067"/>
        <v>0</v>
      </c>
      <c r="Z1204" s="2"/>
      <c r="AA1204" s="2">
        <v>33304975</v>
      </c>
      <c r="AB1204" s="2">
        <f t="shared" si="1068"/>
        <v>0</v>
      </c>
      <c r="AC1204" s="2">
        <f t="shared" si="1069"/>
        <v>0</v>
      </c>
      <c r="AD1204" s="2">
        <f t="shared" si="1095"/>
        <v>0</v>
      </c>
      <c r="AE1204" s="2">
        <f t="shared" si="1096"/>
        <v>0</v>
      </c>
      <c r="AF1204" s="2">
        <f t="shared" si="1096"/>
        <v>0</v>
      </c>
      <c r="AG1204" s="2">
        <f t="shared" si="1070"/>
        <v>0</v>
      </c>
      <c r="AH1204" s="2">
        <f t="shared" si="1097"/>
        <v>0</v>
      </c>
      <c r="AI1204" s="2">
        <f t="shared" si="1097"/>
        <v>0</v>
      </c>
      <c r="AJ1204" s="2">
        <f t="shared" si="1071"/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1</v>
      </c>
      <c r="AW1204" s="2">
        <v>1</v>
      </c>
      <c r="AX1204" s="2"/>
      <c r="AY1204" s="2"/>
      <c r="AZ1204" s="2">
        <v>1</v>
      </c>
      <c r="BA1204" s="2">
        <v>1</v>
      </c>
      <c r="BB1204" s="2">
        <v>1</v>
      </c>
      <c r="BC1204" s="2">
        <v>1</v>
      </c>
      <c r="BD1204" s="2" t="s">
        <v>3</v>
      </c>
      <c r="BE1204" s="2" t="s">
        <v>3</v>
      </c>
      <c r="BF1204" s="2" t="s">
        <v>3</v>
      </c>
      <c r="BG1204" s="2" t="s">
        <v>3</v>
      </c>
      <c r="BH1204" s="2">
        <v>3</v>
      </c>
      <c r="BI1204" s="2">
        <v>1</v>
      </c>
      <c r="BJ1204" s="2" t="s">
        <v>3</v>
      </c>
      <c r="BK1204" s="2"/>
      <c r="BL1204" s="2"/>
      <c r="BM1204" s="2">
        <v>1100</v>
      </c>
      <c r="BN1204" s="2">
        <v>0</v>
      </c>
      <c r="BO1204" s="2" t="s">
        <v>3</v>
      </c>
      <c r="BP1204" s="2">
        <v>0</v>
      </c>
      <c r="BQ1204" s="2">
        <v>14</v>
      </c>
      <c r="BR1204" s="2">
        <v>0</v>
      </c>
      <c r="BS1204" s="2">
        <v>1</v>
      </c>
      <c r="BT1204" s="2">
        <v>1</v>
      </c>
      <c r="BU1204" s="2">
        <v>1</v>
      </c>
      <c r="BV1204" s="2">
        <v>1</v>
      </c>
      <c r="BW1204" s="2">
        <v>1</v>
      </c>
      <c r="BX1204" s="2">
        <v>1</v>
      </c>
      <c r="BY1204" s="2" t="s">
        <v>3</v>
      </c>
      <c r="BZ1204" s="2">
        <v>0</v>
      </c>
      <c r="CA1204" s="2">
        <v>0</v>
      </c>
      <c r="CB1204" s="2"/>
      <c r="CC1204" s="2"/>
      <c r="CD1204" s="2"/>
      <c r="CE1204" s="2">
        <v>0</v>
      </c>
      <c r="CF1204" s="2">
        <v>0</v>
      </c>
      <c r="CG1204" s="2">
        <v>0</v>
      </c>
      <c r="CH1204" s="2"/>
      <c r="CI1204" s="2"/>
      <c r="CJ1204" s="2"/>
      <c r="CK1204" s="2"/>
      <c r="CL1204" s="2"/>
      <c r="CM1204" s="2">
        <v>0</v>
      </c>
      <c r="CN1204" s="2" t="s">
        <v>3</v>
      </c>
      <c r="CO1204" s="2">
        <v>0</v>
      </c>
      <c r="CP1204" s="2">
        <f t="shared" si="1072"/>
        <v>0</v>
      </c>
      <c r="CQ1204" s="2">
        <f t="shared" si="1073"/>
        <v>0</v>
      </c>
      <c r="CR1204" s="2">
        <f t="shared" si="1074"/>
        <v>0</v>
      </c>
      <c r="CS1204" s="2">
        <f t="shared" si="1075"/>
        <v>0</v>
      </c>
      <c r="CT1204" s="2">
        <f t="shared" si="1076"/>
        <v>0</v>
      </c>
      <c r="CU1204" s="2">
        <f t="shared" si="1077"/>
        <v>0</v>
      </c>
      <c r="CV1204" s="2">
        <f t="shared" si="1078"/>
        <v>0</v>
      </c>
      <c r="CW1204" s="2">
        <f t="shared" si="1079"/>
        <v>0</v>
      </c>
      <c r="CX1204" s="2">
        <f t="shared" si="1080"/>
        <v>0</v>
      </c>
      <c r="CY1204" s="2">
        <f t="shared" si="1081"/>
        <v>0</v>
      </c>
      <c r="CZ1204" s="2">
        <f t="shared" si="1082"/>
        <v>0</v>
      </c>
      <c r="DA1204" s="2"/>
      <c r="DB1204" s="2"/>
      <c r="DC1204" s="2" t="s">
        <v>3</v>
      </c>
      <c r="DD1204" s="2" t="s">
        <v>3</v>
      </c>
      <c r="DE1204" s="2" t="s">
        <v>3</v>
      </c>
      <c r="DF1204" s="2" t="s">
        <v>3</v>
      </c>
      <c r="DG1204" s="2" t="s">
        <v>3</v>
      </c>
      <c r="DH1204" s="2" t="s">
        <v>3</v>
      </c>
      <c r="DI1204" s="2" t="s">
        <v>3</v>
      </c>
      <c r="DJ1204" s="2" t="s">
        <v>3</v>
      </c>
      <c r="DK1204" s="2" t="s">
        <v>3</v>
      </c>
      <c r="DL1204" s="2" t="s">
        <v>3</v>
      </c>
      <c r="DM1204" s="2" t="s">
        <v>3</v>
      </c>
      <c r="DN1204" s="2">
        <v>0</v>
      </c>
      <c r="DO1204" s="2">
        <v>0</v>
      </c>
      <c r="DP1204" s="2">
        <v>1</v>
      </c>
      <c r="DQ1204" s="2">
        <v>1</v>
      </c>
      <c r="DR1204" s="2"/>
      <c r="DS1204" s="2"/>
      <c r="DT1204" s="2"/>
      <c r="DU1204" s="2">
        <v>1010</v>
      </c>
      <c r="DV1204" s="2" t="s">
        <v>40</v>
      </c>
      <c r="DW1204" s="2" t="s">
        <v>40</v>
      </c>
      <c r="DX1204" s="2">
        <v>1</v>
      </c>
      <c r="DY1204" s="2"/>
      <c r="DZ1204" s="2"/>
      <c r="EA1204" s="2"/>
      <c r="EB1204" s="2"/>
      <c r="EC1204" s="2"/>
      <c r="ED1204" s="2"/>
      <c r="EE1204" s="2">
        <v>31102366</v>
      </c>
      <c r="EF1204" s="2">
        <v>8</v>
      </c>
      <c r="EG1204" s="2" t="s">
        <v>34</v>
      </c>
      <c r="EH1204" s="2">
        <v>0</v>
      </c>
      <c r="EI1204" s="2" t="s">
        <v>3</v>
      </c>
      <c r="EJ1204" s="2">
        <v>1</v>
      </c>
      <c r="EK1204" s="2">
        <v>1100</v>
      </c>
      <c r="EL1204" s="2" t="s">
        <v>41</v>
      </c>
      <c r="EM1204" s="2" t="s">
        <v>42</v>
      </c>
      <c r="EN1204" s="2"/>
      <c r="EO1204" s="2" t="s">
        <v>3</v>
      </c>
      <c r="EP1204" s="2"/>
      <c r="EQ1204" s="2">
        <v>0</v>
      </c>
      <c r="ER1204" s="2">
        <v>0</v>
      </c>
      <c r="ES1204" s="2">
        <v>0</v>
      </c>
      <c r="ET1204" s="2">
        <v>0</v>
      </c>
      <c r="EU1204" s="2">
        <v>0</v>
      </c>
      <c r="EV1204" s="2">
        <v>0</v>
      </c>
      <c r="EW1204" s="2">
        <v>0</v>
      </c>
      <c r="EX1204" s="2">
        <v>0</v>
      </c>
      <c r="EY1204" s="2">
        <v>0</v>
      </c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>
        <v>0</v>
      </c>
      <c r="FR1204" s="2">
        <f t="shared" si="1083"/>
        <v>0</v>
      </c>
      <c r="FS1204" s="2">
        <v>0</v>
      </c>
      <c r="FT1204" s="2"/>
      <c r="FU1204" s="2"/>
      <c r="FV1204" s="2"/>
      <c r="FW1204" s="2"/>
      <c r="FX1204" s="2">
        <v>0</v>
      </c>
      <c r="FY1204" s="2">
        <v>0</v>
      </c>
      <c r="FZ1204" s="2"/>
      <c r="GA1204" s="2" t="s">
        <v>3</v>
      </c>
      <c r="GB1204" s="2"/>
      <c r="GC1204" s="2"/>
      <c r="GD1204" s="2">
        <v>1</v>
      </c>
      <c r="GE1204" s="2"/>
      <c r="GF1204" s="2">
        <v>1183453989</v>
      </c>
      <c r="GG1204" s="2">
        <v>2</v>
      </c>
      <c r="GH1204" s="2">
        <v>0</v>
      </c>
      <c r="GI1204" s="2">
        <v>-2</v>
      </c>
      <c r="GJ1204" s="2">
        <v>0</v>
      </c>
      <c r="GK1204" s="2">
        <v>0</v>
      </c>
      <c r="GL1204" s="2">
        <f t="shared" si="1084"/>
        <v>0</v>
      </c>
      <c r="GM1204" s="2">
        <f t="shared" si="1085"/>
        <v>0</v>
      </c>
      <c r="GN1204" s="2">
        <f t="shared" si="1086"/>
        <v>0</v>
      </c>
      <c r="GO1204" s="2">
        <f t="shared" si="1087"/>
        <v>0</v>
      </c>
      <c r="GP1204" s="2">
        <f t="shared" si="1088"/>
        <v>0</v>
      </c>
      <c r="GQ1204" s="2"/>
      <c r="GR1204" s="2">
        <v>0</v>
      </c>
      <c r="GS1204" s="2">
        <v>3</v>
      </c>
      <c r="GT1204" s="2">
        <v>0</v>
      </c>
      <c r="GU1204" s="2" t="s">
        <v>3</v>
      </c>
      <c r="GV1204" s="2">
        <f t="shared" si="1089"/>
        <v>0</v>
      </c>
      <c r="GW1204" s="2">
        <v>1</v>
      </c>
      <c r="GX1204" s="2">
        <f t="shared" si="1090"/>
        <v>0</v>
      </c>
      <c r="GY1204" s="2"/>
      <c r="GZ1204" s="2"/>
      <c r="HA1204" s="2">
        <v>0</v>
      </c>
      <c r="HB1204" s="2">
        <v>0</v>
      </c>
      <c r="HC1204" s="2">
        <f t="shared" si="1091"/>
        <v>0</v>
      </c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>
        <v>0</v>
      </c>
      <c r="IL1204" s="2"/>
      <c r="IM1204" s="2"/>
      <c r="IN1204" s="2"/>
      <c r="IO1204" s="2"/>
      <c r="IP1204" s="2"/>
      <c r="IQ1204" s="2"/>
      <c r="IR1204" s="2"/>
      <c r="IS1204" s="2"/>
      <c r="IT1204" s="2"/>
      <c r="IU1204" s="2"/>
    </row>
    <row r="1205" spans="1:255">
      <c r="A1205">
        <v>17</v>
      </c>
      <c r="B1205">
        <v>1</v>
      </c>
      <c r="E1205" t="s">
        <v>564</v>
      </c>
      <c r="F1205" t="s">
        <v>424</v>
      </c>
      <c r="G1205" t="s">
        <v>565</v>
      </c>
      <c r="H1205" t="s">
        <v>40</v>
      </c>
      <c r="I1205">
        <v>1</v>
      </c>
      <c r="J1205">
        <v>0</v>
      </c>
      <c r="O1205">
        <f t="shared" si="1057"/>
        <v>1441.96</v>
      </c>
      <c r="P1205">
        <f t="shared" si="1058"/>
        <v>1441.96</v>
      </c>
      <c r="Q1205">
        <f t="shared" si="1059"/>
        <v>0</v>
      </c>
      <c r="R1205">
        <f t="shared" si="1060"/>
        <v>0</v>
      </c>
      <c r="S1205">
        <f t="shared" si="1061"/>
        <v>0</v>
      </c>
      <c r="T1205">
        <f t="shared" si="1062"/>
        <v>0</v>
      </c>
      <c r="U1205">
        <f t="shared" si="1063"/>
        <v>0</v>
      </c>
      <c r="V1205">
        <f t="shared" si="1064"/>
        <v>0</v>
      </c>
      <c r="W1205">
        <f t="shared" si="1065"/>
        <v>0</v>
      </c>
      <c r="X1205">
        <f t="shared" si="1066"/>
        <v>0</v>
      </c>
      <c r="Y1205">
        <f t="shared" si="1067"/>
        <v>0</v>
      </c>
      <c r="AA1205">
        <v>33304960</v>
      </c>
      <c r="AB1205">
        <f t="shared" si="1068"/>
        <v>1441.96</v>
      </c>
      <c r="AC1205">
        <f t="shared" si="1069"/>
        <v>1441.96</v>
      </c>
      <c r="AD1205">
        <f t="shared" si="1095"/>
        <v>0</v>
      </c>
      <c r="AE1205">
        <f t="shared" si="1096"/>
        <v>0</v>
      </c>
      <c r="AF1205">
        <f t="shared" si="1096"/>
        <v>0</v>
      </c>
      <c r="AG1205">
        <f t="shared" si="1070"/>
        <v>0</v>
      </c>
      <c r="AH1205">
        <f t="shared" si="1097"/>
        <v>0</v>
      </c>
      <c r="AI1205">
        <f t="shared" si="1097"/>
        <v>0</v>
      </c>
      <c r="AJ1205">
        <f t="shared" si="1071"/>
        <v>0</v>
      </c>
      <c r="AK1205">
        <v>1441.96</v>
      </c>
      <c r="AL1205">
        <v>1441.96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1</v>
      </c>
      <c r="AW1205">
        <v>1</v>
      </c>
      <c r="AZ1205">
        <v>1</v>
      </c>
      <c r="BA1205">
        <v>1</v>
      </c>
      <c r="BB1205">
        <v>1</v>
      </c>
      <c r="BC1205">
        <v>1</v>
      </c>
      <c r="BD1205" t="s">
        <v>3</v>
      </c>
      <c r="BE1205" t="s">
        <v>3</v>
      </c>
      <c r="BF1205" t="s">
        <v>3</v>
      </c>
      <c r="BG1205" t="s">
        <v>3</v>
      </c>
      <c r="BH1205">
        <v>3</v>
      </c>
      <c r="BI1205">
        <v>1</v>
      </c>
      <c r="BJ1205" t="s">
        <v>3</v>
      </c>
      <c r="BM1205">
        <v>1100</v>
      </c>
      <c r="BN1205">
        <v>0</v>
      </c>
      <c r="BO1205" t="s">
        <v>3</v>
      </c>
      <c r="BP1205">
        <v>0</v>
      </c>
      <c r="BQ1205">
        <v>14</v>
      </c>
      <c r="BR1205">
        <v>0</v>
      </c>
      <c r="BS1205">
        <v>1</v>
      </c>
      <c r="BT1205">
        <v>1</v>
      </c>
      <c r="BU1205">
        <v>1</v>
      </c>
      <c r="BV1205">
        <v>1</v>
      </c>
      <c r="BW1205">
        <v>1</v>
      </c>
      <c r="BX1205">
        <v>1</v>
      </c>
      <c r="BY1205" t="s">
        <v>3</v>
      </c>
      <c r="BZ1205">
        <v>0</v>
      </c>
      <c r="CA1205">
        <v>0</v>
      </c>
      <c r="CE1205">
        <v>0</v>
      </c>
      <c r="CF1205">
        <v>0</v>
      </c>
      <c r="CG1205">
        <v>0</v>
      </c>
      <c r="CM1205">
        <v>0</v>
      </c>
      <c r="CN1205" t="s">
        <v>3</v>
      </c>
      <c r="CO1205">
        <v>0</v>
      </c>
      <c r="CP1205">
        <f t="shared" si="1072"/>
        <v>1441.96</v>
      </c>
      <c r="CQ1205">
        <f t="shared" si="1073"/>
        <v>1441.96</v>
      </c>
      <c r="CR1205">
        <f t="shared" si="1074"/>
        <v>0</v>
      </c>
      <c r="CS1205">
        <f t="shared" si="1075"/>
        <v>0</v>
      </c>
      <c r="CT1205">
        <f t="shared" si="1076"/>
        <v>0</v>
      </c>
      <c r="CU1205">
        <f t="shared" si="1077"/>
        <v>0</v>
      </c>
      <c r="CV1205">
        <f t="shared" si="1078"/>
        <v>0</v>
      </c>
      <c r="CW1205">
        <f t="shared" si="1079"/>
        <v>0</v>
      </c>
      <c r="CX1205">
        <f t="shared" si="1080"/>
        <v>0</v>
      </c>
      <c r="CY1205">
        <f t="shared" si="1081"/>
        <v>0</v>
      </c>
      <c r="CZ1205">
        <f t="shared" si="1082"/>
        <v>0</v>
      </c>
      <c r="DC1205" t="s">
        <v>3</v>
      </c>
      <c r="DD1205" t="s">
        <v>3</v>
      </c>
      <c r="DE1205" t="s">
        <v>3</v>
      </c>
      <c r="DF1205" t="s">
        <v>3</v>
      </c>
      <c r="DG1205" t="s">
        <v>3</v>
      </c>
      <c r="DH1205" t="s">
        <v>3</v>
      </c>
      <c r="DI1205" t="s">
        <v>3</v>
      </c>
      <c r="DJ1205" t="s">
        <v>3</v>
      </c>
      <c r="DK1205" t="s">
        <v>3</v>
      </c>
      <c r="DL1205" t="s">
        <v>3</v>
      </c>
      <c r="DM1205" t="s">
        <v>3</v>
      </c>
      <c r="DN1205">
        <v>0</v>
      </c>
      <c r="DO1205">
        <v>0</v>
      </c>
      <c r="DP1205">
        <v>1</v>
      </c>
      <c r="DQ1205">
        <v>1</v>
      </c>
      <c r="DU1205">
        <v>1010</v>
      </c>
      <c r="DV1205" t="s">
        <v>40</v>
      </c>
      <c r="DW1205" t="s">
        <v>40</v>
      </c>
      <c r="DX1205">
        <v>1</v>
      </c>
      <c r="EE1205">
        <v>31102366</v>
      </c>
      <c r="EF1205">
        <v>8</v>
      </c>
      <c r="EG1205" t="s">
        <v>34</v>
      </c>
      <c r="EH1205">
        <v>0</v>
      </c>
      <c r="EI1205" t="s">
        <v>3</v>
      </c>
      <c r="EJ1205">
        <v>1</v>
      </c>
      <c r="EK1205">
        <v>1100</v>
      </c>
      <c r="EL1205" t="s">
        <v>41</v>
      </c>
      <c r="EM1205" t="s">
        <v>42</v>
      </c>
      <c r="EO1205" t="s">
        <v>3</v>
      </c>
      <c r="EQ1205">
        <v>0</v>
      </c>
      <c r="ER1205">
        <v>1441.96</v>
      </c>
      <c r="ES1205">
        <v>1441.96</v>
      </c>
      <c r="ET1205">
        <v>0</v>
      </c>
      <c r="EU1205">
        <v>0</v>
      </c>
      <c r="EV1205">
        <v>0</v>
      </c>
      <c r="EW1205">
        <v>0</v>
      </c>
      <c r="EX1205">
        <v>0</v>
      </c>
      <c r="EY1205">
        <v>0</v>
      </c>
      <c r="EZ1205">
        <v>5</v>
      </c>
      <c r="FC1205">
        <v>1</v>
      </c>
      <c r="FD1205">
        <v>18</v>
      </c>
      <c r="FF1205">
        <v>13300</v>
      </c>
      <c r="FQ1205">
        <v>0</v>
      </c>
      <c r="FR1205">
        <f t="shared" si="1083"/>
        <v>0</v>
      </c>
      <c r="FS1205">
        <v>0</v>
      </c>
      <c r="FX1205">
        <v>0</v>
      </c>
      <c r="FY1205">
        <v>0</v>
      </c>
      <c r="GA1205" t="s">
        <v>566</v>
      </c>
      <c r="GD1205">
        <v>1</v>
      </c>
      <c r="GF1205">
        <v>1183453989</v>
      </c>
      <c r="GG1205">
        <v>2</v>
      </c>
      <c r="GH1205">
        <v>3</v>
      </c>
      <c r="GI1205">
        <v>3</v>
      </c>
      <c r="GJ1205">
        <v>0</v>
      </c>
      <c r="GK1205">
        <v>0</v>
      </c>
      <c r="GL1205">
        <f t="shared" si="1084"/>
        <v>0</v>
      </c>
      <c r="GM1205">
        <f t="shared" si="1085"/>
        <v>1441.96</v>
      </c>
      <c r="GN1205">
        <f t="shared" si="1086"/>
        <v>1441.96</v>
      </c>
      <c r="GO1205">
        <f t="shared" si="1087"/>
        <v>0</v>
      </c>
      <c r="GP1205">
        <f t="shared" si="1088"/>
        <v>0</v>
      </c>
      <c r="GR1205">
        <v>1</v>
      </c>
      <c r="GS1205">
        <v>1</v>
      </c>
      <c r="GT1205">
        <v>0</v>
      </c>
      <c r="GU1205" t="s">
        <v>3</v>
      </c>
      <c r="GV1205">
        <f t="shared" si="1089"/>
        <v>0</v>
      </c>
      <c r="GW1205">
        <v>1</v>
      </c>
      <c r="GX1205">
        <f t="shared" si="1090"/>
        <v>0</v>
      </c>
      <c r="HA1205">
        <v>0</v>
      </c>
      <c r="HB1205">
        <v>0</v>
      </c>
      <c r="HC1205">
        <f t="shared" si="1091"/>
        <v>0</v>
      </c>
      <c r="IK1205">
        <v>0</v>
      </c>
    </row>
    <row r="1206" spans="1:255">
      <c r="A1206" s="2">
        <v>17</v>
      </c>
      <c r="B1206" s="2">
        <v>1</v>
      </c>
      <c r="C1206" s="2"/>
      <c r="D1206" s="2"/>
      <c r="E1206" s="2" t="s">
        <v>567</v>
      </c>
      <c r="F1206" s="2" t="s">
        <v>424</v>
      </c>
      <c r="G1206" s="2" t="s">
        <v>568</v>
      </c>
      <c r="H1206" s="2" t="s">
        <v>40</v>
      </c>
      <c r="I1206" s="2">
        <v>1</v>
      </c>
      <c r="J1206" s="2">
        <v>0</v>
      </c>
      <c r="K1206" s="2"/>
      <c r="L1206" s="2"/>
      <c r="M1206" s="2"/>
      <c r="N1206" s="2"/>
      <c r="O1206" s="2">
        <f t="shared" si="1057"/>
        <v>0</v>
      </c>
      <c r="P1206" s="2">
        <f t="shared" si="1058"/>
        <v>0</v>
      </c>
      <c r="Q1206" s="2">
        <f t="shared" si="1059"/>
        <v>0</v>
      </c>
      <c r="R1206" s="2">
        <f t="shared" si="1060"/>
        <v>0</v>
      </c>
      <c r="S1206" s="2">
        <f t="shared" si="1061"/>
        <v>0</v>
      </c>
      <c r="T1206" s="2">
        <f t="shared" si="1062"/>
        <v>0</v>
      </c>
      <c r="U1206" s="2">
        <f t="shared" si="1063"/>
        <v>0</v>
      </c>
      <c r="V1206" s="2">
        <f t="shared" si="1064"/>
        <v>0</v>
      </c>
      <c r="W1206" s="2">
        <f t="shared" si="1065"/>
        <v>0</v>
      </c>
      <c r="X1206" s="2">
        <f t="shared" si="1066"/>
        <v>0</v>
      </c>
      <c r="Y1206" s="2">
        <f t="shared" si="1067"/>
        <v>0</v>
      </c>
      <c r="Z1206" s="2"/>
      <c r="AA1206" s="2">
        <v>33304975</v>
      </c>
      <c r="AB1206" s="2">
        <f t="shared" si="1068"/>
        <v>0</v>
      </c>
      <c r="AC1206" s="2">
        <f t="shared" si="1069"/>
        <v>0</v>
      </c>
      <c r="AD1206" s="2">
        <f t="shared" si="1095"/>
        <v>0</v>
      </c>
      <c r="AE1206" s="2">
        <f t="shared" si="1096"/>
        <v>0</v>
      </c>
      <c r="AF1206" s="2">
        <f t="shared" si="1096"/>
        <v>0</v>
      </c>
      <c r="AG1206" s="2">
        <f t="shared" si="1070"/>
        <v>0</v>
      </c>
      <c r="AH1206" s="2">
        <f t="shared" si="1097"/>
        <v>0</v>
      </c>
      <c r="AI1206" s="2">
        <f t="shared" si="1097"/>
        <v>0</v>
      </c>
      <c r="AJ1206" s="2">
        <f t="shared" si="1071"/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1</v>
      </c>
      <c r="AW1206" s="2">
        <v>1</v>
      </c>
      <c r="AX1206" s="2"/>
      <c r="AY1206" s="2"/>
      <c r="AZ1206" s="2">
        <v>1</v>
      </c>
      <c r="BA1206" s="2">
        <v>1</v>
      </c>
      <c r="BB1206" s="2">
        <v>1</v>
      </c>
      <c r="BC1206" s="2">
        <v>1</v>
      </c>
      <c r="BD1206" s="2" t="s">
        <v>3</v>
      </c>
      <c r="BE1206" s="2" t="s">
        <v>3</v>
      </c>
      <c r="BF1206" s="2" t="s">
        <v>3</v>
      </c>
      <c r="BG1206" s="2" t="s">
        <v>3</v>
      </c>
      <c r="BH1206" s="2">
        <v>3</v>
      </c>
      <c r="BI1206" s="2">
        <v>1</v>
      </c>
      <c r="BJ1206" s="2" t="s">
        <v>3</v>
      </c>
      <c r="BK1206" s="2"/>
      <c r="BL1206" s="2"/>
      <c r="BM1206" s="2">
        <v>1100</v>
      </c>
      <c r="BN1206" s="2">
        <v>0</v>
      </c>
      <c r="BO1206" s="2" t="s">
        <v>3</v>
      </c>
      <c r="BP1206" s="2">
        <v>0</v>
      </c>
      <c r="BQ1206" s="2">
        <v>14</v>
      </c>
      <c r="BR1206" s="2">
        <v>0</v>
      </c>
      <c r="BS1206" s="2">
        <v>1</v>
      </c>
      <c r="BT1206" s="2">
        <v>1</v>
      </c>
      <c r="BU1206" s="2">
        <v>1</v>
      </c>
      <c r="BV1206" s="2">
        <v>1</v>
      </c>
      <c r="BW1206" s="2">
        <v>1</v>
      </c>
      <c r="BX1206" s="2">
        <v>1</v>
      </c>
      <c r="BY1206" s="2" t="s">
        <v>3</v>
      </c>
      <c r="BZ1206" s="2">
        <v>0</v>
      </c>
      <c r="CA1206" s="2">
        <v>0</v>
      </c>
      <c r="CB1206" s="2"/>
      <c r="CC1206" s="2"/>
      <c r="CD1206" s="2"/>
      <c r="CE1206" s="2">
        <v>0</v>
      </c>
      <c r="CF1206" s="2">
        <v>0</v>
      </c>
      <c r="CG1206" s="2">
        <v>0</v>
      </c>
      <c r="CH1206" s="2"/>
      <c r="CI1206" s="2"/>
      <c r="CJ1206" s="2"/>
      <c r="CK1206" s="2"/>
      <c r="CL1206" s="2"/>
      <c r="CM1206" s="2">
        <v>0</v>
      </c>
      <c r="CN1206" s="2" t="s">
        <v>3</v>
      </c>
      <c r="CO1206" s="2">
        <v>0</v>
      </c>
      <c r="CP1206" s="2">
        <f t="shared" si="1072"/>
        <v>0</v>
      </c>
      <c r="CQ1206" s="2">
        <f t="shared" si="1073"/>
        <v>0</v>
      </c>
      <c r="CR1206" s="2">
        <f t="shared" si="1074"/>
        <v>0</v>
      </c>
      <c r="CS1206" s="2">
        <f t="shared" si="1075"/>
        <v>0</v>
      </c>
      <c r="CT1206" s="2">
        <f t="shared" si="1076"/>
        <v>0</v>
      </c>
      <c r="CU1206" s="2">
        <f t="shared" si="1077"/>
        <v>0</v>
      </c>
      <c r="CV1206" s="2">
        <f t="shared" si="1078"/>
        <v>0</v>
      </c>
      <c r="CW1206" s="2">
        <f t="shared" si="1079"/>
        <v>0</v>
      </c>
      <c r="CX1206" s="2">
        <f t="shared" si="1080"/>
        <v>0</v>
      </c>
      <c r="CY1206" s="2">
        <f t="shared" si="1081"/>
        <v>0</v>
      </c>
      <c r="CZ1206" s="2">
        <f t="shared" si="1082"/>
        <v>0</v>
      </c>
      <c r="DA1206" s="2"/>
      <c r="DB1206" s="2"/>
      <c r="DC1206" s="2" t="s">
        <v>3</v>
      </c>
      <c r="DD1206" s="2" t="s">
        <v>3</v>
      </c>
      <c r="DE1206" s="2" t="s">
        <v>3</v>
      </c>
      <c r="DF1206" s="2" t="s">
        <v>3</v>
      </c>
      <c r="DG1206" s="2" t="s">
        <v>3</v>
      </c>
      <c r="DH1206" s="2" t="s">
        <v>3</v>
      </c>
      <c r="DI1206" s="2" t="s">
        <v>3</v>
      </c>
      <c r="DJ1206" s="2" t="s">
        <v>3</v>
      </c>
      <c r="DK1206" s="2" t="s">
        <v>3</v>
      </c>
      <c r="DL1206" s="2" t="s">
        <v>3</v>
      </c>
      <c r="DM1206" s="2" t="s">
        <v>3</v>
      </c>
      <c r="DN1206" s="2">
        <v>0</v>
      </c>
      <c r="DO1206" s="2">
        <v>0</v>
      </c>
      <c r="DP1206" s="2">
        <v>1</v>
      </c>
      <c r="DQ1206" s="2">
        <v>1</v>
      </c>
      <c r="DR1206" s="2"/>
      <c r="DS1206" s="2"/>
      <c r="DT1206" s="2"/>
      <c r="DU1206" s="2">
        <v>1010</v>
      </c>
      <c r="DV1206" s="2" t="s">
        <v>40</v>
      </c>
      <c r="DW1206" s="2" t="s">
        <v>40</v>
      </c>
      <c r="DX1206" s="2">
        <v>1</v>
      </c>
      <c r="DY1206" s="2"/>
      <c r="DZ1206" s="2"/>
      <c r="EA1206" s="2"/>
      <c r="EB1206" s="2"/>
      <c r="EC1206" s="2"/>
      <c r="ED1206" s="2"/>
      <c r="EE1206" s="2">
        <v>31102366</v>
      </c>
      <c r="EF1206" s="2">
        <v>8</v>
      </c>
      <c r="EG1206" s="2" t="s">
        <v>34</v>
      </c>
      <c r="EH1206" s="2">
        <v>0</v>
      </c>
      <c r="EI1206" s="2" t="s">
        <v>3</v>
      </c>
      <c r="EJ1206" s="2">
        <v>1</v>
      </c>
      <c r="EK1206" s="2">
        <v>1100</v>
      </c>
      <c r="EL1206" s="2" t="s">
        <v>41</v>
      </c>
      <c r="EM1206" s="2" t="s">
        <v>42</v>
      </c>
      <c r="EN1206" s="2"/>
      <c r="EO1206" s="2" t="s">
        <v>3</v>
      </c>
      <c r="EP1206" s="2"/>
      <c r="EQ1206" s="2">
        <v>0</v>
      </c>
      <c r="ER1206" s="2">
        <v>0</v>
      </c>
      <c r="ES1206" s="2">
        <v>0</v>
      </c>
      <c r="ET1206" s="2">
        <v>0</v>
      </c>
      <c r="EU1206" s="2">
        <v>0</v>
      </c>
      <c r="EV1206" s="2">
        <v>0</v>
      </c>
      <c r="EW1206" s="2">
        <v>0</v>
      </c>
      <c r="EX1206" s="2">
        <v>0</v>
      </c>
      <c r="EY1206" s="2">
        <v>0</v>
      </c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>
        <v>0</v>
      </c>
      <c r="FR1206" s="2">
        <f t="shared" si="1083"/>
        <v>0</v>
      </c>
      <c r="FS1206" s="2">
        <v>0</v>
      </c>
      <c r="FT1206" s="2"/>
      <c r="FU1206" s="2"/>
      <c r="FV1206" s="2"/>
      <c r="FW1206" s="2"/>
      <c r="FX1206" s="2">
        <v>0</v>
      </c>
      <c r="FY1206" s="2">
        <v>0</v>
      </c>
      <c r="FZ1206" s="2"/>
      <c r="GA1206" s="2" t="s">
        <v>3</v>
      </c>
      <c r="GB1206" s="2"/>
      <c r="GC1206" s="2"/>
      <c r="GD1206" s="2">
        <v>1</v>
      </c>
      <c r="GE1206" s="2"/>
      <c r="GF1206" s="2">
        <v>-1243043278</v>
      </c>
      <c r="GG1206" s="2">
        <v>2</v>
      </c>
      <c r="GH1206" s="2">
        <v>0</v>
      </c>
      <c r="GI1206" s="2">
        <v>-2</v>
      </c>
      <c r="GJ1206" s="2">
        <v>0</v>
      </c>
      <c r="GK1206" s="2">
        <v>0</v>
      </c>
      <c r="GL1206" s="2">
        <f t="shared" si="1084"/>
        <v>0</v>
      </c>
      <c r="GM1206" s="2">
        <f t="shared" si="1085"/>
        <v>0</v>
      </c>
      <c r="GN1206" s="2">
        <f t="shared" si="1086"/>
        <v>0</v>
      </c>
      <c r="GO1206" s="2">
        <f t="shared" si="1087"/>
        <v>0</v>
      </c>
      <c r="GP1206" s="2">
        <f t="shared" si="1088"/>
        <v>0</v>
      </c>
      <c r="GQ1206" s="2"/>
      <c r="GR1206" s="2">
        <v>0</v>
      </c>
      <c r="GS1206" s="2">
        <v>3</v>
      </c>
      <c r="GT1206" s="2">
        <v>0</v>
      </c>
      <c r="GU1206" s="2" t="s">
        <v>3</v>
      </c>
      <c r="GV1206" s="2">
        <f t="shared" si="1089"/>
        <v>0</v>
      </c>
      <c r="GW1206" s="2">
        <v>1</v>
      </c>
      <c r="GX1206" s="2">
        <f t="shared" si="1090"/>
        <v>0</v>
      </c>
      <c r="GY1206" s="2"/>
      <c r="GZ1206" s="2"/>
      <c r="HA1206" s="2">
        <v>0</v>
      </c>
      <c r="HB1206" s="2">
        <v>0</v>
      </c>
      <c r="HC1206" s="2">
        <f t="shared" si="1091"/>
        <v>0</v>
      </c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>
        <v>0</v>
      </c>
      <c r="IL1206" s="2"/>
      <c r="IM1206" s="2"/>
      <c r="IN1206" s="2"/>
      <c r="IO1206" s="2"/>
      <c r="IP1206" s="2"/>
      <c r="IQ1206" s="2"/>
      <c r="IR1206" s="2"/>
      <c r="IS1206" s="2"/>
      <c r="IT1206" s="2"/>
      <c r="IU1206" s="2"/>
    </row>
    <row r="1207" spans="1:255">
      <c r="A1207">
        <v>17</v>
      </c>
      <c r="B1207">
        <v>1</v>
      </c>
      <c r="E1207" t="s">
        <v>567</v>
      </c>
      <c r="F1207" t="s">
        <v>424</v>
      </c>
      <c r="G1207" t="s">
        <v>568</v>
      </c>
      <c r="H1207" t="s">
        <v>40</v>
      </c>
      <c r="I1207">
        <v>1</v>
      </c>
      <c r="J1207">
        <v>0</v>
      </c>
      <c r="O1207">
        <f t="shared" si="1057"/>
        <v>1112.3699999999999</v>
      </c>
      <c r="P1207">
        <f t="shared" si="1058"/>
        <v>1112.3699999999999</v>
      </c>
      <c r="Q1207">
        <f t="shared" si="1059"/>
        <v>0</v>
      </c>
      <c r="R1207">
        <f t="shared" si="1060"/>
        <v>0</v>
      </c>
      <c r="S1207">
        <f t="shared" si="1061"/>
        <v>0</v>
      </c>
      <c r="T1207">
        <f t="shared" si="1062"/>
        <v>0</v>
      </c>
      <c r="U1207">
        <f t="shared" si="1063"/>
        <v>0</v>
      </c>
      <c r="V1207">
        <f t="shared" si="1064"/>
        <v>0</v>
      </c>
      <c r="W1207">
        <f t="shared" si="1065"/>
        <v>0</v>
      </c>
      <c r="X1207">
        <f t="shared" si="1066"/>
        <v>0</v>
      </c>
      <c r="Y1207">
        <f t="shared" si="1067"/>
        <v>0</v>
      </c>
      <c r="AA1207">
        <v>33304960</v>
      </c>
      <c r="AB1207">
        <f t="shared" si="1068"/>
        <v>1112.3699999999999</v>
      </c>
      <c r="AC1207">
        <f t="shared" si="1069"/>
        <v>1112.3699999999999</v>
      </c>
      <c r="AD1207">
        <f t="shared" si="1095"/>
        <v>0</v>
      </c>
      <c r="AE1207">
        <f t="shared" si="1096"/>
        <v>0</v>
      </c>
      <c r="AF1207">
        <f t="shared" si="1096"/>
        <v>0</v>
      </c>
      <c r="AG1207">
        <f t="shared" si="1070"/>
        <v>0</v>
      </c>
      <c r="AH1207">
        <f t="shared" si="1097"/>
        <v>0</v>
      </c>
      <c r="AI1207">
        <f t="shared" si="1097"/>
        <v>0</v>
      </c>
      <c r="AJ1207">
        <f t="shared" si="1071"/>
        <v>0</v>
      </c>
      <c r="AK1207">
        <v>1112.3699999999999</v>
      </c>
      <c r="AL1207">
        <v>1112.3699999999999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1</v>
      </c>
      <c r="AW1207">
        <v>1</v>
      </c>
      <c r="AZ1207">
        <v>1</v>
      </c>
      <c r="BA1207">
        <v>1</v>
      </c>
      <c r="BB1207">
        <v>1</v>
      </c>
      <c r="BC1207">
        <v>1</v>
      </c>
      <c r="BD1207" t="s">
        <v>3</v>
      </c>
      <c r="BE1207" t="s">
        <v>3</v>
      </c>
      <c r="BF1207" t="s">
        <v>3</v>
      </c>
      <c r="BG1207" t="s">
        <v>3</v>
      </c>
      <c r="BH1207">
        <v>3</v>
      </c>
      <c r="BI1207">
        <v>1</v>
      </c>
      <c r="BJ1207" t="s">
        <v>3</v>
      </c>
      <c r="BM1207">
        <v>1100</v>
      </c>
      <c r="BN1207">
        <v>0</v>
      </c>
      <c r="BO1207" t="s">
        <v>3</v>
      </c>
      <c r="BP1207">
        <v>0</v>
      </c>
      <c r="BQ1207">
        <v>14</v>
      </c>
      <c r="BR1207">
        <v>0</v>
      </c>
      <c r="BS1207">
        <v>1</v>
      </c>
      <c r="BT1207">
        <v>1</v>
      </c>
      <c r="BU1207">
        <v>1</v>
      </c>
      <c r="BV1207">
        <v>1</v>
      </c>
      <c r="BW1207">
        <v>1</v>
      </c>
      <c r="BX1207">
        <v>1</v>
      </c>
      <c r="BY1207" t="s">
        <v>3</v>
      </c>
      <c r="BZ1207">
        <v>0</v>
      </c>
      <c r="CA1207">
        <v>0</v>
      </c>
      <c r="CE1207">
        <v>0</v>
      </c>
      <c r="CF1207">
        <v>0</v>
      </c>
      <c r="CG1207">
        <v>0</v>
      </c>
      <c r="CM1207">
        <v>0</v>
      </c>
      <c r="CN1207" t="s">
        <v>3</v>
      </c>
      <c r="CO1207">
        <v>0</v>
      </c>
      <c r="CP1207">
        <f t="shared" si="1072"/>
        <v>1112.3699999999999</v>
      </c>
      <c r="CQ1207">
        <f t="shared" si="1073"/>
        <v>1112.3699999999999</v>
      </c>
      <c r="CR1207">
        <f t="shared" si="1074"/>
        <v>0</v>
      </c>
      <c r="CS1207">
        <f t="shared" si="1075"/>
        <v>0</v>
      </c>
      <c r="CT1207">
        <f t="shared" si="1076"/>
        <v>0</v>
      </c>
      <c r="CU1207">
        <f t="shared" si="1077"/>
        <v>0</v>
      </c>
      <c r="CV1207">
        <f t="shared" si="1078"/>
        <v>0</v>
      </c>
      <c r="CW1207">
        <f t="shared" si="1079"/>
        <v>0</v>
      </c>
      <c r="CX1207">
        <f t="shared" si="1080"/>
        <v>0</v>
      </c>
      <c r="CY1207">
        <f t="shared" si="1081"/>
        <v>0</v>
      </c>
      <c r="CZ1207">
        <f t="shared" si="1082"/>
        <v>0</v>
      </c>
      <c r="DC1207" t="s">
        <v>3</v>
      </c>
      <c r="DD1207" t="s">
        <v>3</v>
      </c>
      <c r="DE1207" t="s">
        <v>3</v>
      </c>
      <c r="DF1207" t="s">
        <v>3</v>
      </c>
      <c r="DG1207" t="s">
        <v>3</v>
      </c>
      <c r="DH1207" t="s">
        <v>3</v>
      </c>
      <c r="DI1207" t="s">
        <v>3</v>
      </c>
      <c r="DJ1207" t="s">
        <v>3</v>
      </c>
      <c r="DK1207" t="s">
        <v>3</v>
      </c>
      <c r="DL1207" t="s">
        <v>3</v>
      </c>
      <c r="DM1207" t="s">
        <v>3</v>
      </c>
      <c r="DN1207">
        <v>0</v>
      </c>
      <c r="DO1207">
        <v>0</v>
      </c>
      <c r="DP1207">
        <v>1</v>
      </c>
      <c r="DQ1207">
        <v>1</v>
      </c>
      <c r="DU1207">
        <v>1010</v>
      </c>
      <c r="DV1207" t="s">
        <v>40</v>
      </c>
      <c r="DW1207" t="s">
        <v>40</v>
      </c>
      <c r="DX1207">
        <v>1</v>
      </c>
      <c r="EE1207">
        <v>31102366</v>
      </c>
      <c r="EF1207">
        <v>8</v>
      </c>
      <c r="EG1207" t="s">
        <v>34</v>
      </c>
      <c r="EH1207">
        <v>0</v>
      </c>
      <c r="EI1207" t="s">
        <v>3</v>
      </c>
      <c r="EJ1207">
        <v>1</v>
      </c>
      <c r="EK1207">
        <v>1100</v>
      </c>
      <c r="EL1207" t="s">
        <v>41</v>
      </c>
      <c r="EM1207" t="s">
        <v>42</v>
      </c>
      <c r="EO1207" t="s">
        <v>3</v>
      </c>
      <c r="EQ1207">
        <v>0</v>
      </c>
      <c r="ER1207">
        <v>1112.3699999999999</v>
      </c>
      <c r="ES1207">
        <v>1112.3699999999999</v>
      </c>
      <c r="ET1207">
        <v>0</v>
      </c>
      <c r="EU1207">
        <v>0</v>
      </c>
      <c r="EV1207">
        <v>0</v>
      </c>
      <c r="EW1207">
        <v>0</v>
      </c>
      <c r="EX1207">
        <v>0</v>
      </c>
      <c r="EY1207">
        <v>0</v>
      </c>
      <c r="EZ1207">
        <v>5</v>
      </c>
      <c r="FC1207">
        <v>1</v>
      </c>
      <c r="FD1207">
        <v>18</v>
      </c>
      <c r="FF1207">
        <v>10260</v>
      </c>
      <c r="FQ1207">
        <v>0</v>
      </c>
      <c r="FR1207">
        <f t="shared" si="1083"/>
        <v>0</v>
      </c>
      <c r="FS1207">
        <v>0</v>
      </c>
      <c r="FX1207">
        <v>0</v>
      </c>
      <c r="FY1207">
        <v>0</v>
      </c>
      <c r="GA1207" t="s">
        <v>569</v>
      </c>
      <c r="GD1207">
        <v>1</v>
      </c>
      <c r="GF1207">
        <v>-1243043278</v>
      </c>
      <c r="GG1207">
        <v>2</v>
      </c>
      <c r="GH1207">
        <v>3</v>
      </c>
      <c r="GI1207">
        <v>3</v>
      </c>
      <c r="GJ1207">
        <v>0</v>
      </c>
      <c r="GK1207">
        <v>0</v>
      </c>
      <c r="GL1207">
        <f t="shared" si="1084"/>
        <v>0</v>
      </c>
      <c r="GM1207">
        <f t="shared" si="1085"/>
        <v>1112.3699999999999</v>
      </c>
      <c r="GN1207">
        <f t="shared" si="1086"/>
        <v>1112.3699999999999</v>
      </c>
      <c r="GO1207">
        <f t="shared" si="1087"/>
        <v>0</v>
      </c>
      <c r="GP1207">
        <f t="shared" si="1088"/>
        <v>0</v>
      </c>
      <c r="GR1207">
        <v>1</v>
      </c>
      <c r="GS1207">
        <v>1</v>
      </c>
      <c r="GT1207">
        <v>0</v>
      </c>
      <c r="GU1207" t="s">
        <v>3</v>
      </c>
      <c r="GV1207">
        <f t="shared" si="1089"/>
        <v>0</v>
      </c>
      <c r="GW1207">
        <v>1</v>
      </c>
      <c r="GX1207">
        <f t="shared" si="1090"/>
        <v>0</v>
      </c>
      <c r="HA1207">
        <v>0</v>
      </c>
      <c r="HB1207">
        <v>0</v>
      </c>
      <c r="HC1207">
        <f t="shared" si="1091"/>
        <v>0</v>
      </c>
      <c r="IK1207">
        <v>0</v>
      </c>
    </row>
    <row r="1208" spans="1:255">
      <c r="A1208" s="2">
        <v>17</v>
      </c>
      <c r="B1208" s="2">
        <v>1</v>
      </c>
      <c r="C1208" s="2">
        <f>ROW(SmtRes!A1237)</f>
        <v>1237</v>
      </c>
      <c r="D1208" s="2">
        <f>ROW(EtalonRes!A1506)</f>
        <v>1506</v>
      </c>
      <c r="E1208" s="2" t="s">
        <v>570</v>
      </c>
      <c r="F1208" s="2" t="s">
        <v>431</v>
      </c>
      <c r="G1208" s="2" t="s">
        <v>432</v>
      </c>
      <c r="H1208" s="2" t="s">
        <v>433</v>
      </c>
      <c r="I1208" s="2">
        <f>ROUND(58/100,9)</f>
        <v>0.57999999999999996</v>
      </c>
      <c r="J1208" s="2">
        <v>0</v>
      </c>
      <c r="K1208" s="2"/>
      <c r="L1208" s="2"/>
      <c r="M1208" s="2"/>
      <c r="N1208" s="2"/>
      <c r="O1208" s="2">
        <f t="shared" si="1057"/>
        <v>550.83000000000004</v>
      </c>
      <c r="P1208" s="2">
        <f t="shared" si="1058"/>
        <v>294.43</v>
      </c>
      <c r="Q1208" s="2">
        <f t="shared" si="1059"/>
        <v>35.24</v>
      </c>
      <c r="R1208" s="2">
        <f t="shared" si="1060"/>
        <v>4.74</v>
      </c>
      <c r="S1208" s="2">
        <f t="shared" si="1061"/>
        <v>221.16</v>
      </c>
      <c r="T1208" s="2">
        <f t="shared" si="1062"/>
        <v>0</v>
      </c>
      <c r="U1208" s="2">
        <f t="shared" si="1063"/>
        <v>25.596791999999997</v>
      </c>
      <c r="V1208" s="2">
        <f t="shared" si="1064"/>
        <v>0.40889999999999993</v>
      </c>
      <c r="W1208" s="2">
        <f t="shared" si="1065"/>
        <v>0</v>
      </c>
      <c r="X1208" s="2">
        <f t="shared" si="1066"/>
        <v>203.31</v>
      </c>
      <c r="Y1208" s="2">
        <f t="shared" si="1067"/>
        <v>135.54</v>
      </c>
      <c r="Z1208" s="2"/>
      <c r="AA1208" s="2">
        <v>33304975</v>
      </c>
      <c r="AB1208" s="2">
        <f t="shared" si="1068"/>
        <v>949.71</v>
      </c>
      <c r="AC1208" s="2">
        <f t="shared" si="1069"/>
        <v>507.64</v>
      </c>
      <c r="AD1208" s="2">
        <f>ROUND((((((ET1208*1.2)*1.25))-(((EU1208*1.2)*1.25)))+AE1208),2)</f>
        <v>60.76</v>
      </c>
      <c r="AE1208" s="2">
        <f>ROUND((((EU1208*1.2)*1.25)),2)</f>
        <v>8.18</v>
      </c>
      <c r="AF1208" s="2">
        <f>ROUND((((EV1208*1.2)*1.15)),2)</f>
        <v>381.31</v>
      </c>
      <c r="AG1208" s="2">
        <f t="shared" si="1070"/>
        <v>0</v>
      </c>
      <c r="AH1208" s="2">
        <f>(((EW1208*1.2)*1.15))</f>
        <v>44.132399999999997</v>
      </c>
      <c r="AI1208" s="2">
        <f>(((EX1208*1.2)*1.25))</f>
        <v>0.70499999999999996</v>
      </c>
      <c r="AJ1208" s="2">
        <f t="shared" si="1071"/>
        <v>0</v>
      </c>
      <c r="AK1208" s="2">
        <v>824.45</v>
      </c>
      <c r="AL1208" s="2">
        <v>507.64</v>
      </c>
      <c r="AM1208" s="2">
        <v>40.5</v>
      </c>
      <c r="AN1208" s="2">
        <v>5.45</v>
      </c>
      <c r="AO1208" s="2">
        <v>276.31</v>
      </c>
      <c r="AP1208" s="2">
        <v>0</v>
      </c>
      <c r="AQ1208" s="2">
        <v>31.98</v>
      </c>
      <c r="AR1208" s="2">
        <v>0.47</v>
      </c>
      <c r="AS1208" s="2">
        <v>0</v>
      </c>
      <c r="AT1208" s="2">
        <v>90</v>
      </c>
      <c r="AU1208" s="2">
        <v>60</v>
      </c>
      <c r="AV1208" s="2">
        <v>1</v>
      </c>
      <c r="AW1208" s="2">
        <v>1</v>
      </c>
      <c r="AX1208" s="2"/>
      <c r="AY1208" s="2"/>
      <c r="AZ1208" s="2">
        <v>1</v>
      </c>
      <c r="BA1208" s="2">
        <v>1</v>
      </c>
      <c r="BB1208" s="2">
        <v>1</v>
      </c>
      <c r="BC1208" s="2">
        <v>1</v>
      </c>
      <c r="BD1208" s="2" t="s">
        <v>3</v>
      </c>
      <c r="BE1208" s="2" t="s">
        <v>3</v>
      </c>
      <c r="BF1208" s="2" t="s">
        <v>3</v>
      </c>
      <c r="BG1208" s="2" t="s">
        <v>3</v>
      </c>
      <c r="BH1208" s="2">
        <v>0</v>
      </c>
      <c r="BI1208" s="2">
        <v>1</v>
      </c>
      <c r="BJ1208" s="2" t="s">
        <v>434</v>
      </c>
      <c r="BK1208" s="2"/>
      <c r="BL1208" s="2"/>
      <c r="BM1208" s="2">
        <v>26001</v>
      </c>
      <c r="BN1208" s="2">
        <v>0</v>
      </c>
      <c r="BO1208" s="2" t="s">
        <v>3</v>
      </c>
      <c r="BP1208" s="2">
        <v>0</v>
      </c>
      <c r="BQ1208" s="2">
        <v>2</v>
      </c>
      <c r="BR1208" s="2">
        <v>0</v>
      </c>
      <c r="BS1208" s="2">
        <v>1</v>
      </c>
      <c r="BT1208" s="2">
        <v>1</v>
      </c>
      <c r="BU1208" s="2">
        <v>1</v>
      </c>
      <c r="BV1208" s="2">
        <v>1</v>
      </c>
      <c r="BW1208" s="2">
        <v>1</v>
      </c>
      <c r="BX1208" s="2">
        <v>1</v>
      </c>
      <c r="BY1208" s="2" t="s">
        <v>3</v>
      </c>
      <c r="BZ1208" s="2">
        <v>100</v>
      </c>
      <c r="CA1208" s="2">
        <v>70</v>
      </c>
      <c r="CB1208" s="2"/>
      <c r="CC1208" s="2"/>
      <c r="CD1208" s="2"/>
      <c r="CE1208" s="2">
        <v>0</v>
      </c>
      <c r="CF1208" s="2">
        <v>0</v>
      </c>
      <c r="CG1208" s="2">
        <v>0</v>
      </c>
      <c r="CH1208" s="2"/>
      <c r="CI1208" s="2"/>
      <c r="CJ1208" s="2"/>
      <c r="CK1208" s="2"/>
      <c r="CL1208" s="2"/>
      <c r="CM1208" s="2">
        <v>0</v>
      </c>
      <c r="CN1208" s="2" t="s">
        <v>954</v>
      </c>
      <c r="CO1208" s="2">
        <v>0</v>
      </c>
      <c r="CP1208" s="2">
        <f t="shared" si="1072"/>
        <v>550.83000000000004</v>
      </c>
      <c r="CQ1208" s="2">
        <f t="shared" si="1073"/>
        <v>507.64</v>
      </c>
      <c r="CR1208" s="2">
        <f t="shared" si="1074"/>
        <v>60.76</v>
      </c>
      <c r="CS1208" s="2">
        <f t="shared" si="1075"/>
        <v>8.18</v>
      </c>
      <c r="CT1208" s="2">
        <f t="shared" si="1076"/>
        <v>381.31</v>
      </c>
      <c r="CU1208" s="2">
        <f t="shared" si="1077"/>
        <v>0</v>
      </c>
      <c r="CV1208" s="2">
        <f t="shared" si="1078"/>
        <v>44.132399999999997</v>
      </c>
      <c r="CW1208" s="2">
        <f t="shared" si="1079"/>
        <v>0.70499999999999996</v>
      </c>
      <c r="CX1208" s="2">
        <f t="shared" si="1080"/>
        <v>0</v>
      </c>
      <c r="CY1208" s="2">
        <f t="shared" si="1081"/>
        <v>203.31</v>
      </c>
      <c r="CZ1208" s="2">
        <f t="shared" si="1082"/>
        <v>135.54</v>
      </c>
      <c r="DA1208" s="2"/>
      <c r="DB1208" s="2"/>
      <c r="DC1208" s="2" t="s">
        <v>3</v>
      </c>
      <c r="DD1208" s="2" t="s">
        <v>3</v>
      </c>
      <c r="DE1208" s="2" t="s">
        <v>21</v>
      </c>
      <c r="DF1208" s="2" t="s">
        <v>21</v>
      </c>
      <c r="DG1208" s="2" t="s">
        <v>22</v>
      </c>
      <c r="DH1208" s="2" t="s">
        <v>3</v>
      </c>
      <c r="DI1208" s="2" t="s">
        <v>22</v>
      </c>
      <c r="DJ1208" s="2" t="s">
        <v>21</v>
      </c>
      <c r="DK1208" s="2" t="s">
        <v>3</v>
      </c>
      <c r="DL1208" s="2" t="s">
        <v>3</v>
      </c>
      <c r="DM1208" s="2" t="s">
        <v>3</v>
      </c>
      <c r="DN1208" s="2">
        <v>0</v>
      </c>
      <c r="DO1208" s="2">
        <v>0</v>
      </c>
      <c r="DP1208" s="2">
        <v>1</v>
      </c>
      <c r="DQ1208" s="2">
        <v>1</v>
      </c>
      <c r="DR1208" s="2"/>
      <c r="DS1208" s="2"/>
      <c r="DT1208" s="2"/>
      <c r="DU1208" s="2">
        <v>1005</v>
      </c>
      <c r="DV1208" s="2" t="s">
        <v>433</v>
      </c>
      <c r="DW1208" s="2" t="s">
        <v>433</v>
      </c>
      <c r="DX1208" s="2">
        <v>100</v>
      </c>
      <c r="DY1208" s="2"/>
      <c r="DZ1208" s="2"/>
      <c r="EA1208" s="2"/>
      <c r="EB1208" s="2"/>
      <c r="EC1208" s="2"/>
      <c r="ED1208" s="2"/>
      <c r="EE1208" s="2">
        <v>31102226</v>
      </c>
      <c r="EF1208" s="2">
        <v>2</v>
      </c>
      <c r="EG1208" s="2" t="s">
        <v>23</v>
      </c>
      <c r="EH1208" s="2">
        <v>0</v>
      </c>
      <c r="EI1208" s="2" t="s">
        <v>3</v>
      </c>
      <c r="EJ1208" s="2">
        <v>1</v>
      </c>
      <c r="EK1208" s="2">
        <v>26001</v>
      </c>
      <c r="EL1208" s="2" t="s">
        <v>435</v>
      </c>
      <c r="EM1208" s="2" t="s">
        <v>436</v>
      </c>
      <c r="EN1208" s="2"/>
      <c r="EO1208" s="2" t="s">
        <v>26</v>
      </c>
      <c r="EP1208" s="2"/>
      <c r="EQ1208" s="2">
        <v>0</v>
      </c>
      <c r="ER1208" s="2">
        <v>824.45</v>
      </c>
      <c r="ES1208" s="2">
        <v>507.64</v>
      </c>
      <c r="ET1208" s="2">
        <v>40.5</v>
      </c>
      <c r="EU1208" s="2">
        <v>5.45</v>
      </c>
      <c r="EV1208" s="2">
        <v>276.31</v>
      </c>
      <c r="EW1208" s="2">
        <v>31.98</v>
      </c>
      <c r="EX1208" s="2">
        <v>0.47</v>
      </c>
      <c r="EY1208" s="2">
        <v>0</v>
      </c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>
        <v>0</v>
      </c>
      <c r="FR1208" s="2">
        <f t="shared" si="1083"/>
        <v>0</v>
      </c>
      <c r="FS1208" s="2">
        <v>0</v>
      </c>
      <c r="FT1208" s="2" t="s">
        <v>27</v>
      </c>
      <c r="FU1208" s="2" t="s">
        <v>28</v>
      </c>
      <c r="FV1208" s="2"/>
      <c r="FW1208" s="2"/>
      <c r="FX1208" s="2">
        <v>90</v>
      </c>
      <c r="FY1208" s="2">
        <v>59.5</v>
      </c>
      <c r="FZ1208" s="2"/>
      <c r="GA1208" s="2" t="s">
        <v>3</v>
      </c>
      <c r="GB1208" s="2"/>
      <c r="GC1208" s="2"/>
      <c r="GD1208" s="2">
        <v>1</v>
      </c>
      <c r="GE1208" s="2"/>
      <c r="GF1208" s="2">
        <v>1906941050</v>
      </c>
      <c r="GG1208" s="2">
        <v>2</v>
      </c>
      <c r="GH1208" s="2">
        <v>1</v>
      </c>
      <c r="GI1208" s="2">
        <v>-2</v>
      </c>
      <c r="GJ1208" s="2">
        <v>0</v>
      </c>
      <c r="GK1208" s="2">
        <v>0</v>
      </c>
      <c r="GL1208" s="2">
        <f t="shared" si="1084"/>
        <v>0</v>
      </c>
      <c r="GM1208" s="2">
        <f t="shared" si="1085"/>
        <v>889.68</v>
      </c>
      <c r="GN1208" s="2">
        <f t="shared" si="1086"/>
        <v>889.68</v>
      </c>
      <c r="GO1208" s="2">
        <f t="shared" si="1087"/>
        <v>0</v>
      </c>
      <c r="GP1208" s="2">
        <f t="shared" si="1088"/>
        <v>0</v>
      </c>
      <c r="GQ1208" s="2"/>
      <c r="GR1208" s="2">
        <v>0</v>
      </c>
      <c r="GS1208" s="2">
        <v>3</v>
      </c>
      <c r="GT1208" s="2">
        <v>0</v>
      </c>
      <c r="GU1208" s="2" t="s">
        <v>3</v>
      </c>
      <c r="GV1208" s="2">
        <f t="shared" si="1089"/>
        <v>0</v>
      </c>
      <c r="GW1208" s="2">
        <v>1</v>
      </c>
      <c r="GX1208" s="2">
        <f t="shared" si="1090"/>
        <v>0</v>
      </c>
      <c r="GY1208" s="2"/>
      <c r="GZ1208" s="2"/>
      <c r="HA1208" s="2">
        <v>0</v>
      </c>
      <c r="HB1208" s="2">
        <v>0</v>
      </c>
      <c r="HC1208" s="2">
        <f t="shared" si="1091"/>
        <v>0</v>
      </c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>
        <v>0</v>
      </c>
      <c r="IL1208" s="2"/>
      <c r="IM1208" s="2"/>
      <c r="IN1208" s="2"/>
      <c r="IO1208" s="2"/>
      <c r="IP1208" s="2"/>
      <c r="IQ1208" s="2"/>
      <c r="IR1208" s="2"/>
      <c r="IS1208" s="2"/>
      <c r="IT1208" s="2"/>
      <c r="IU1208" s="2"/>
    </row>
    <row r="1209" spans="1:255">
      <c r="A1209">
        <v>17</v>
      </c>
      <c r="B1209">
        <v>1</v>
      </c>
      <c r="C1209">
        <f>ROW(SmtRes!A1246)</f>
        <v>1246</v>
      </c>
      <c r="D1209">
        <f>ROW(EtalonRes!A1516)</f>
        <v>1516</v>
      </c>
      <c r="E1209" t="s">
        <v>570</v>
      </c>
      <c r="F1209" t="s">
        <v>431</v>
      </c>
      <c r="G1209" t="s">
        <v>432</v>
      </c>
      <c r="H1209" t="s">
        <v>433</v>
      </c>
      <c r="I1209">
        <f>ROUND(58/100,9)</f>
        <v>0.57999999999999996</v>
      </c>
      <c r="J1209">
        <v>0</v>
      </c>
      <c r="O1209">
        <f t="shared" si="1057"/>
        <v>550.83000000000004</v>
      </c>
      <c r="P1209">
        <f t="shared" si="1058"/>
        <v>294.43</v>
      </c>
      <c r="Q1209">
        <f t="shared" si="1059"/>
        <v>35.24</v>
      </c>
      <c r="R1209">
        <f t="shared" si="1060"/>
        <v>4.74</v>
      </c>
      <c r="S1209">
        <f t="shared" si="1061"/>
        <v>221.16</v>
      </c>
      <c r="T1209">
        <f t="shared" si="1062"/>
        <v>0</v>
      </c>
      <c r="U1209">
        <f t="shared" si="1063"/>
        <v>25.596791999999997</v>
      </c>
      <c r="V1209">
        <f t="shared" si="1064"/>
        <v>0.40889999999999993</v>
      </c>
      <c r="W1209">
        <f t="shared" si="1065"/>
        <v>0</v>
      </c>
      <c r="X1209">
        <f t="shared" si="1066"/>
        <v>203.31</v>
      </c>
      <c r="Y1209">
        <f t="shared" si="1067"/>
        <v>135.54</v>
      </c>
      <c r="AA1209">
        <v>33304960</v>
      </c>
      <c r="AB1209">
        <f t="shared" si="1068"/>
        <v>949.71</v>
      </c>
      <c r="AC1209">
        <f t="shared" si="1069"/>
        <v>507.64</v>
      </c>
      <c r="AD1209">
        <f>ROUND((((((ET1209*1.2)*1.25))-(((EU1209*1.2)*1.25)))+AE1209),2)</f>
        <v>60.76</v>
      </c>
      <c r="AE1209">
        <f>ROUND((((EU1209*1.2)*1.25)),2)</f>
        <v>8.18</v>
      </c>
      <c r="AF1209">
        <f>ROUND((((EV1209*1.2)*1.15)),2)</f>
        <v>381.31</v>
      </c>
      <c r="AG1209">
        <f t="shared" si="1070"/>
        <v>0</v>
      </c>
      <c r="AH1209">
        <f>(((EW1209*1.2)*1.15))</f>
        <v>44.132399999999997</v>
      </c>
      <c r="AI1209">
        <f>(((EX1209*1.2)*1.25))</f>
        <v>0.70499999999999996</v>
      </c>
      <c r="AJ1209">
        <f t="shared" si="1071"/>
        <v>0</v>
      </c>
      <c r="AK1209">
        <v>824.45</v>
      </c>
      <c r="AL1209">
        <v>507.64</v>
      </c>
      <c r="AM1209">
        <v>40.5</v>
      </c>
      <c r="AN1209">
        <v>5.45</v>
      </c>
      <c r="AO1209">
        <v>276.31</v>
      </c>
      <c r="AP1209">
        <v>0</v>
      </c>
      <c r="AQ1209">
        <v>31.98</v>
      </c>
      <c r="AR1209">
        <v>0.47</v>
      </c>
      <c r="AS1209">
        <v>0</v>
      </c>
      <c r="AT1209">
        <v>90</v>
      </c>
      <c r="AU1209">
        <v>60</v>
      </c>
      <c r="AV1209">
        <v>1</v>
      </c>
      <c r="AW1209">
        <v>1</v>
      </c>
      <c r="AZ1209">
        <v>1</v>
      </c>
      <c r="BA1209">
        <v>1</v>
      </c>
      <c r="BB1209">
        <v>1</v>
      </c>
      <c r="BC1209">
        <v>1</v>
      </c>
      <c r="BD1209" t="s">
        <v>3</v>
      </c>
      <c r="BE1209" t="s">
        <v>3</v>
      </c>
      <c r="BF1209" t="s">
        <v>3</v>
      </c>
      <c r="BG1209" t="s">
        <v>3</v>
      </c>
      <c r="BH1209">
        <v>0</v>
      </c>
      <c r="BI1209">
        <v>1</v>
      </c>
      <c r="BJ1209" t="s">
        <v>434</v>
      </c>
      <c r="BM1209">
        <v>26001</v>
      </c>
      <c r="BN1209">
        <v>0</v>
      </c>
      <c r="BO1209" t="s">
        <v>3</v>
      </c>
      <c r="BP1209">
        <v>0</v>
      </c>
      <c r="BQ1209">
        <v>2</v>
      </c>
      <c r="BR1209">
        <v>0</v>
      </c>
      <c r="BS1209">
        <v>1</v>
      </c>
      <c r="BT1209">
        <v>1</v>
      </c>
      <c r="BU1209">
        <v>1</v>
      </c>
      <c r="BV1209">
        <v>1</v>
      </c>
      <c r="BW1209">
        <v>1</v>
      </c>
      <c r="BX1209">
        <v>1</v>
      </c>
      <c r="BY1209" t="s">
        <v>3</v>
      </c>
      <c r="BZ1209">
        <v>100</v>
      </c>
      <c r="CA1209">
        <v>70</v>
      </c>
      <c r="CE1209">
        <v>0</v>
      </c>
      <c r="CF1209">
        <v>0</v>
      </c>
      <c r="CG1209">
        <v>0</v>
      </c>
      <c r="CM1209">
        <v>0</v>
      </c>
      <c r="CN1209" t="s">
        <v>954</v>
      </c>
      <c r="CO1209">
        <v>0</v>
      </c>
      <c r="CP1209">
        <f t="shared" si="1072"/>
        <v>550.83000000000004</v>
      </c>
      <c r="CQ1209">
        <f t="shared" si="1073"/>
        <v>507.64</v>
      </c>
      <c r="CR1209">
        <f t="shared" si="1074"/>
        <v>60.76</v>
      </c>
      <c r="CS1209">
        <f t="shared" si="1075"/>
        <v>8.18</v>
      </c>
      <c r="CT1209">
        <f t="shared" si="1076"/>
        <v>381.31</v>
      </c>
      <c r="CU1209">
        <f t="shared" si="1077"/>
        <v>0</v>
      </c>
      <c r="CV1209">
        <f t="shared" si="1078"/>
        <v>44.132399999999997</v>
      </c>
      <c r="CW1209">
        <f t="shared" si="1079"/>
        <v>0.70499999999999996</v>
      </c>
      <c r="CX1209">
        <f t="shared" si="1080"/>
        <v>0</v>
      </c>
      <c r="CY1209">
        <f t="shared" si="1081"/>
        <v>203.31</v>
      </c>
      <c r="CZ1209">
        <f t="shared" si="1082"/>
        <v>135.54</v>
      </c>
      <c r="DC1209" t="s">
        <v>3</v>
      </c>
      <c r="DD1209" t="s">
        <v>3</v>
      </c>
      <c r="DE1209" t="s">
        <v>21</v>
      </c>
      <c r="DF1209" t="s">
        <v>21</v>
      </c>
      <c r="DG1209" t="s">
        <v>22</v>
      </c>
      <c r="DH1209" t="s">
        <v>3</v>
      </c>
      <c r="DI1209" t="s">
        <v>22</v>
      </c>
      <c r="DJ1209" t="s">
        <v>21</v>
      </c>
      <c r="DK1209" t="s">
        <v>3</v>
      </c>
      <c r="DL1209" t="s">
        <v>3</v>
      </c>
      <c r="DM1209" t="s">
        <v>3</v>
      </c>
      <c r="DN1209">
        <v>0</v>
      </c>
      <c r="DO1209">
        <v>0</v>
      </c>
      <c r="DP1209">
        <v>1</v>
      </c>
      <c r="DQ1209">
        <v>1</v>
      </c>
      <c r="DU1209">
        <v>1005</v>
      </c>
      <c r="DV1209" t="s">
        <v>433</v>
      </c>
      <c r="DW1209" t="s">
        <v>433</v>
      </c>
      <c r="DX1209">
        <v>100</v>
      </c>
      <c r="EE1209">
        <v>31102226</v>
      </c>
      <c r="EF1209">
        <v>2</v>
      </c>
      <c r="EG1209" t="s">
        <v>23</v>
      </c>
      <c r="EH1209">
        <v>0</v>
      </c>
      <c r="EI1209" t="s">
        <v>3</v>
      </c>
      <c r="EJ1209">
        <v>1</v>
      </c>
      <c r="EK1209">
        <v>26001</v>
      </c>
      <c r="EL1209" t="s">
        <v>435</v>
      </c>
      <c r="EM1209" t="s">
        <v>436</v>
      </c>
      <c r="EO1209" t="s">
        <v>26</v>
      </c>
      <c r="EQ1209">
        <v>0</v>
      </c>
      <c r="ER1209">
        <v>824.45</v>
      </c>
      <c r="ES1209">
        <v>507.64</v>
      </c>
      <c r="ET1209">
        <v>40.5</v>
      </c>
      <c r="EU1209">
        <v>5.45</v>
      </c>
      <c r="EV1209">
        <v>276.31</v>
      </c>
      <c r="EW1209">
        <v>31.98</v>
      </c>
      <c r="EX1209">
        <v>0.47</v>
      </c>
      <c r="EY1209">
        <v>0</v>
      </c>
      <c r="FQ1209">
        <v>0</v>
      </c>
      <c r="FR1209">
        <f t="shared" si="1083"/>
        <v>0</v>
      </c>
      <c r="FS1209">
        <v>0</v>
      </c>
      <c r="FT1209" t="s">
        <v>27</v>
      </c>
      <c r="FU1209" t="s">
        <v>28</v>
      </c>
      <c r="FX1209">
        <v>90</v>
      </c>
      <c r="FY1209">
        <v>59.5</v>
      </c>
      <c r="GA1209" t="s">
        <v>3</v>
      </c>
      <c r="GD1209">
        <v>1</v>
      </c>
      <c r="GF1209">
        <v>1906941050</v>
      </c>
      <c r="GG1209">
        <v>2</v>
      </c>
      <c r="GH1209">
        <v>1</v>
      </c>
      <c r="GI1209">
        <v>-2</v>
      </c>
      <c r="GJ1209">
        <v>0</v>
      </c>
      <c r="GK1209">
        <v>0</v>
      </c>
      <c r="GL1209">
        <f t="shared" si="1084"/>
        <v>0</v>
      </c>
      <c r="GM1209">
        <f t="shared" si="1085"/>
        <v>889.68</v>
      </c>
      <c r="GN1209">
        <f t="shared" si="1086"/>
        <v>889.68</v>
      </c>
      <c r="GO1209">
        <f t="shared" si="1087"/>
        <v>0</v>
      </c>
      <c r="GP1209">
        <f t="shared" si="1088"/>
        <v>0</v>
      </c>
      <c r="GR1209">
        <v>0</v>
      </c>
      <c r="GS1209">
        <v>3</v>
      </c>
      <c r="GT1209">
        <v>0</v>
      </c>
      <c r="GU1209" t="s">
        <v>3</v>
      </c>
      <c r="GV1209">
        <f t="shared" si="1089"/>
        <v>0</v>
      </c>
      <c r="GW1209">
        <v>1</v>
      </c>
      <c r="GX1209">
        <f t="shared" si="1090"/>
        <v>0</v>
      </c>
      <c r="HA1209">
        <v>0</v>
      </c>
      <c r="HB1209">
        <v>0</v>
      </c>
      <c r="HC1209">
        <f t="shared" si="1091"/>
        <v>0</v>
      </c>
      <c r="IK1209">
        <v>0</v>
      </c>
    </row>
    <row r="1210" spans="1:255">
      <c r="A1210" s="2">
        <v>17</v>
      </c>
      <c r="B1210" s="2">
        <v>1</v>
      </c>
      <c r="C1210" s="2"/>
      <c r="D1210" s="2"/>
      <c r="E1210" s="2" t="s">
        <v>571</v>
      </c>
      <c r="F1210" s="2" t="s">
        <v>438</v>
      </c>
      <c r="G1210" s="2" t="s">
        <v>439</v>
      </c>
      <c r="H1210" s="2" t="s">
        <v>258</v>
      </c>
      <c r="I1210" s="2">
        <f>ROUND(58*0.04*1.15,9)</f>
        <v>2.6680000000000001</v>
      </c>
      <c r="J1210" s="2">
        <v>0</v>
      </c>
      <c r="K1210" s="2"/>
      <c r="L1210" s="2"/>
      <c r="M1210" s="2"/>
      <c r="N1210" s="2"/>
      <c r="O1210" s="2">
        <f t="shared" si="1057"/>
        <v>5928.38</v>
      </c>
      <c r="P1210" s="2">
        <f t="shared" si="1058"/>
        <v>5928.38</v>
      </c>
      <c r="Q1210" s="2">
        <f t="shared" si="1059"/>
        <v>0</v>
      </c>
      <c r="R1210" s="2">
        <f t="shared" si="1060"/>
        <v>0</v>
      </c>
      <c r="S1210" s="2">
        <f t="shared" si="1061"/>
        <v>0</v>
      </c>
      <c r="T1210" s="2">
        <f t="shared" si="1062"/>
        <v>0</v>
      </c>
      <c r="U1210" s="2">
        <f t="shared" si="1063"/>
        <v>0</v>
      </c>
      <c r="V1210" s="2">
        <f t="shared" si="1064"/>
        <v>0</v>
      </c>
      <c r="W1210" s="2">
        <f t="shared" si="1065"/>
        <v>0</v>
      </c>
      <c r="X1210" s="2">
        <f t="shared" si="1066"/>
        <v>0</v>
      </c>
      <c r="Y1210" s="2">
        <f t="shared" si="1067"/>
        <v>0</v>
      </c>
      <c r="Z1210" s="2"/>
      <c r="AA1210" s="2">
        <v>33304975</v>
      </c>
      <c r="AB1210" s="2">
        <f t="shared" si="1068"/>
        <v>2222.0300000000002</v>
      </c>
      <c r="AC1210" s="2">
        <f t="shared" si="1069"/>
        <v>2222.0300000000002</v>
      </c>
      <c r="AD1210" s="2">
        <f>ROUND((((ET1210)-(EU1210))+AE1210),2)</f>
        <v>0</v>
      </c>
      <c r="AE1210" s="2">
        <f>ROUND((EU1210),2)</f>
        <v>0</v>
      </c>
      <c r="AF1210" s="2">
        <f>ROUND((EV1210),2)</f>
        <v>0</v>
      </c>
      <c r="AG1210" s="2">
        <f t="shared" si="1070"/>
        <v>0</v>
      </c>
      <c r="AH1210" s="2">
        <f>(EW1210)</f>
        <v>0</v>
      </c>
      <c r="AI1210" s="2">
        <f>(EX1210)</f>
        <v>0</v>
      </c>
      <c r="AJ1210" s="2">
        <f t="shared" si="1071"/>
        <v>0</v>
      </c>
      <c r="AK1210" s="2">
        <v>2222.0300000000002</v>
      </c>
      <c r="AL1210" s="2">
        <v>2222.0300000000002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1</v>
      </c>
      <c r="AW1210" s="2">
        <v>1</v>
      </c>
      <c r="AX1210" s="2"/>
      <c r="AY1210" s="2"/>
      <c r="AZ1210" s="2">
        <v>1</v>
      </c>
      <c r="BA1210" s="2">
        <v>1</v>
      </c>
      <c r="BB1210" s="2">
        <v>1</v>
      </c>
      <c r="BC1210" s="2">
        <v>1</v>
      </c>
      <c r="BD1210" s="2" t="s">
        <v>3</v>
      </c>
      <c r="BE1210" s="2" t="s">
        <v>3</v>
      </c>
      <c r="BF1210" s="2" t="s">
        <v>3</v>
      </c>
      <c r="BG1210" s="2" t="s">
        <v>3</v>
      </c>
      <c r="BH1210" s="2">
        <v>3</v>
      </c>
      <c r="BI1210" s="2">
        <v>1</v>
      </c>
      <c r="BJ1210" s="2" t="s">
        <v>440</v>
      </c>
      <c r="BK1210" s="2"/>
      <c r="BL1210" s="2"/>
      <c r="BM1210" s="2">
        <v>500001</v>
      </c>
      <c r="BN1210" s="2">
        <v>0</v>
      </c>
      <c r="BO1210" s="2" t="s">
        <v>3</v>
      </c>
      <c r="BP1210" s="2">
        <v>0</v>
      </c>
      <c r="BQ1210" s="2">
        <v>8</v>
      </c>
      <c r="BR1210" s="2">
        <v>0</v>
      </c>
      <c r="BS1210" s="2">
        <v>1</v>
      </c>
      <c r="BT1210" s="2">
        <v>1</v>
      </c>
      <c r="BU1210" s="2">
        <v>1</v>
      </c>
      <c r="BV1210" s="2">
        <v>1</v>
      </c>
      <c r="BW1210" s="2">
        <v>1</v>
      </c>
      <c r="BX1210" s="2">
        <v>1</v>
      </c>
      <c r="BY1210" s="2" t="s">
        <v>3</v>
      </c>
      <c r="BZ1210" s="2">
        <v>0</v>
      </c>
      <c r="CA1210" s="2">
        <v>0</v>
      </c>
      <c r="CB1210" s="2"/>
      <c r="CC1210" s="2"/>
      <c r="CD1210" s="2"/>
      <c r="CE1210" s="2">
        <v>0</v>
      </c>
      <c r="CF1210" s="2">
        <v>0</v>
      </c>
      <c r="CG1210" s="2">
        <v>0</v>
      </c>
      <c r="CH1210" s="2"/>
      <c r="CI1210" s="2"/>
      <c r="CJ1210" s="2"/>
      <c r="CK1210" s="2"/>
      <c r="CL1210" s="2"/>
      <c r="CM1210" s="2">
        <v>0</v>
      </c>
      <c r="CN1210" s="2" t="s">
        <v>3</v>
      </c>
      <c r="CO1210" s="2">
        <v>0</v>
      </c>
      <c r="CP1210" s="2">
        <f t="shared" si="1072"/>
        <v>5928.38</v>
      </c>
      <c r="CQ1210" s="2">
        <f t="shared" si="1073"/>
        <v>2222.0300000000002</v>
      </c>
      <c r="CR1210" s="2">
        <f t="shared" si="1074"/>
        <v>0</v>
      </c>
      <c r="CS1210" s="2">
        <f t="shared" si="1075"/>
        <v>0</v>
      </c>
      <c r="CT1210" s="2">
        <f t="shared" si="1076"/>
        <v>0</v>
      </c>
      <c r="CU1210" s="2">
        <f t="shared" si="1077"/>
        <v>0</v>
      </c>
      <c r="CV1210" s="2">
        <f t="shared" si="1078"/>
        <v>0</v>
      </c>
      <c r="CW1210" s="2">
        <f t="shared" si="1079"/>
        <v>0</v>
      </c>
      <c r="CX1210" s="2">
        <f t="shared" si="1080"/>
        <v>0</v>
      </c>
      <c r="CY1210" s="2">
        <f t="shared" si="1081"/>
        <v>0</v>
      </c>
      <c r="CZ1210" s="2">
        <f t="shared" si="1082"/>
        <v>0</v>
      </c>
      <c r="DA1210" s="2"/>
      <c r="DB1210" s="2"/>
      <c r="DC1210" s="2" t="s">
        <v>3</v>
      </c>
      <c r="DD1210" s="2" t="s">
        <v>3</v>
      </c>
      <c r="DE1210" s="2" t="s">
        <v>3</v>
      </c>
      <c r="DF1210" s="2" t="s">
        <v>3</v>
      </c>
      <c r="DG1210" s="2" t="s">
        <v>3</v>
      </c>
      <c r="DH1210" s="2" t="s">
        <v>3</v>
      </c>
      <c r="DI1210" s="2" t="s">
        <v>3</v>
      </c>
      <c r="DJ1210" s="2" t="s">
        <v>3</v>
      </c>
      <c r="DK1210" s="2" t="s">
        <v>3</v>
      </c>
      <c r="DL1210" s="2" t="s">
        <v>3</v>
      </c>
      <c r="DM1210" s="2" t="s">
        <v>3</v>
      </c>
      <c r="DN1210" s="2">
        <v>0</v>
      </c>
      <c r="DO1210" s="2">
        <v>0</v>
      </c>
      <c r="DP1210" s="2">
        <v>1</v>
      </c>
      <c r="DQ1210" s="2">
        <v>1</v>
      </c>
      <c r="DR1210" s="2"/>
      <c r="DS1210" s="2"/>
      <c r="DT1210" s="2"/>
      <c r="DU1210" s="2">
        <v>1007</v>
      </c>
      <c r="DV1210" s="2" t="s">
        <v>258</v>
      </c>
      <c r="DW1210" s="2" t="s">
        <v>258</v>
      </c>
      <c r="DX1210" s="2">
        <v>1</v>
      </c>
      <c r="DY1210" s="2"/>
      <c r="DZ1210" s="2"/>
      <c r="EA1210" s="2"/>
      <c r="EB1210" s="2"/>
      <c r="EC1210" s="2"/>
      <c r="ED1210" s="2"/>
      <c r="EE1210" s="2">
        <v>31102119</v>
      </c>
      <c r="EF1210" s="2">
        <v>8</v>
      </c>
      <c r="EG1210" s="2" t="s">
        <v>34</v>
      </c>
      <c r="EH1210" s="2">
        <v>0</v>
      </c>
      <c r="EI1210" s="2" t="s">
        <v>3</v>
      </c>
      <c r="EJ1210" s="2">
        <v>1</v>
      </c>
      <c r="EK1210" s="2">
        <v>500001</v>
      </c>
      <c r="EL1210" s="2" t="s">
        <v>35</v>
      </c>
      <c r="EM1210" s="2" t="s">
        <v>36</v>
      </c>
      <c r="EN1210" s="2"/>
      <c r="EO1210" s="2" t="s">
        <v>3</v>
      </c>
      <c r="EP1210" s="2"/>
      <c r="EQ1210" s="2">
        <v>0</v>
      </c>
      <c r="ER1210" s="2">
        <v>2222.0300000000002</v>
      </c>
      <c r="ES1210" s="2">
        <v>2222.0300000000002</v>
      </c>
      <c r="ET1210" s="2">
        <v>0</v>
      </c>
      <c r="EU1210" s="2">
        <v>0</v>
      </c>
      <c r="EV1210" s="2">
        <v>0</v>
      </c>
      <c r="EW1210" s="2">
        <v>0</v>
      </c>
      <c r="EX1210" s="2">
        <v>0</v>
      </c>
      <c r="EY1210" s="2">
        <v>0</v>
      </c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>
        <v>0</v>
      </c>
      <c r="FR1210" s="2">
        <f t="shared" si="1083"/>
        <v>0</v>
      </c>
      <c r="FS1210" s="2">
        <v>0</v>
      </c>
      <c r="FT1210" s="2"/>
      <c r="FU1210" s="2"/>
      <c r="FV1210" s="2"/>
      <c r="FW1210" s="2"/>
      <c r="FX1210" s="2">
        <v>0</v>
      </c>
      <c r="FY1210" s="2">
        <v>0</v>
      </c>
      <c r="FZ1210" s="2"/>
      <c r="GA1210" s="2" t="s">
        <v>3</v>
      </c>
      <c r="GB1210" s="2"/>
      <c r="GC1210" s="2"/>
      <c r="GD1210" s="2">
        <v>1</v>
      </c>
      <c r="GE1210" s="2"/>
      <c r="GF1210" s="2">
        <v>2051966677</v>
      </c>
      <c r="GG1210" s="2">
        <v>2</v>
      </c>
      <c r="GH1210" s="2">
        <v>1</v>
      </c>
      <c r="GI1210" s="2">
        <v>-2</v>
      </c>
      <c r="GJ1210" s="2">
        <v>0</v>
      </c>
      <c r="GK1210" s="2">
        <v>0</v>
      </c>
      <c r="GL1210" s="2">
        <f t="shared" si="1084"/>
        <v>0</v>
      </c>
      <c r="GM1210" s="2">
        <f t="shared" si="1085"/>
        <v>5928.38</v>
      </c>
      <c r="GN1210" s="2">
        <f t="shared" si="1086"/>
        <v>5928.38</v>
      </c>
      <c r="GO1210" s="2">
        <f t="shared" si="1087"/>
        <v>0</v>
      </c>
      <c r="GP1210" s="2">
        <f t="shared" si="1088"/>
        <v>0</v>
      </c>
      <c r="GQ1210" s="2"/>
      <c r="GR1210" s="2">
        <v>0</v>
      </c>
      <c r="GS1210" s="2">
        <v>3</v>
      </c>
      <c r="GT1210" s="2">
        <v>0</v>
      </c>
      <c r="GU1210" s="2" t="s">
        <v>3</v>
      </c>
      <c r="GV1210" s="2">
        <f t="shared" si="1089"/>
        <v>0</v>
      </c>
      <c r="GW1210" s="2">
        <v>1</v>
      </c>
      <c r="GX1210" s="2">
        <f t="shared" si="1090"/>
        <v>0</v>
      </c>
      <c r="GY1210" s="2"/>
      <c r="GZ1210" s="2"/>
      <c r="HA1210" s="2">
        <v>0</v>
      </c>
      <c r="HB1210" s="2">
        <v>0</v>
      </c>
      <c r="HC1210" s="2">
        <f t="shared" si="1091"/>
        <v>0</v>
      </c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>
        <v>0</v>
      </c>
      <c r="IL1210" s="2"/>
      <c r="IM1210" s="2"/>
      <c r="IN1210" s="2"/>
      <c r="IO1210" s="2"/>
      <c r="IP1210" s="2"/>
      <c r="IQ1210" s="2"/>
      <c r="IR1210" s="2"/>
      <c r="IS1210" s="2"/>
      <c r="IT1210" s="2"/>
      <c r="IU1210" s="2"/>
    </row>
    <row r="1211" spans="1:255">
      <c r="A1211">
        <v>17</v>
      </c>
      <c r="B1211">
        <v>1</v>
      </c>
      <c r="E1211" t="s">
        <v>571</v>
      </c>
      <c r="F1211" t="s">
        <v>438</v>
      </c>
      <c r="G1211" t="s">
        <v>439</v>
      </c>
      <c r="H1211" t="s">
        <v>258</v>
      </c>
      <c r="I1211">
        <f>ROUND(58*0.04*1.15,9)</f>
        <v>2.6680000000000001</v>
      </c>
      <c r="J1211">
        <v>0</v>
      </c>
      <c r="O1211">
        <f t="shared" si="1057"/>
        <v>5928.38</v>
      </c>
      <c r="P1211">
        <f t="shared" si="1058"/>
        <v>5928.38</v>
      </c>
      <c r="Q1211">
        <f t="shared" si="1059"/>
        <v>0</v>
      </c>
      <c r="R1211">
        <f t="shared" si="1060"/>
        <v>0</v>
      </c>
      <c r="S1211">
        <f t="shared" si="1061"/>
        <v>0</v>
      </c>
      <c r="T1211">
        <f t="shared" si="1062"/>
        <v>0</v>
      </c>
      <c r="U1211">
        <f t="shared" si="1063"/>
        <v>0</v>
      </c>
      <c r="V1211">
        <f t="shared" si="1064"/>
        <v>0</v>
      </c>
      <c r="W1211">
        <f t="shared" si="1065"/>
        <v>0</v>
      </c>
      <c r="X1211">
        <f t="shared" si="1066"/>
        <v>0</v>
      </c>
      <c r="Y1211">
        <f t="shared" si="1067"/>
        <v>0</v>
      </c>
      <c r="AA1211">
        <v>33304960</v>
      </c>
      <c r="AB1211">
        <f t="shared" si="1068"/>
        <v>2222.0300000000002</v>
      </c>
      <c r="AC1211">
        <f t="shared" si="1069"/>
        <v>2222.0300000000002</v>
      </c>
      <c r="AD1211">
        <f>ROUND((((ET1211)-(EU1211))+AE1211),2)</f>
        <v>0</v>
      </c>
      <c r="AE1211">
        <f>ROUND((EU1211),2)</f>
        <v>0</v>
      </c>
      <c r="AF1211">
        <f>ROUND((EV1211),2)</f>
        <v>0</v>
      </c>
      <c r="AG1211">
        <f t="shared" si="1070"/>
        <v>0</v>
      </c>
      <c r="AH1211">
        <f>(EW1211)</f>
        <v>0</v>
      </c>
      <c r="AI1211">
        <f>(EX1211)</f>
        <v>0</v>
      </c>
      <c r="AJ1211">
        <f t="shared" si="1071"/>
        <v>0</v>
      </c>
      <c r="AK1211">
        <v>2222.0300000000002</v>
      </c>
      <c r="AL1211">
        <v>2222.0300000000002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1</v>
      </c>
      <c r="AW1211">
        <v>1</v>
      </c>
      <c r="AZ1211">
        <v>1</v>
      </c>
      <c r="BA1211">
        <v>1</v>
      </c>
      <c r="BB1211">
        <v>1</v>
      </c>
      <c r="BC1211">
        <v>1</v>
      </c>
      <c r="BD1211" t="s">
        <v>3</v>
      </c>
      <c r="BE1211" t="s">
        <v>3</v>
      </c>
      <c r="BF1211" t="s">
        <v>3</v>
      </c>
      <c r="BG1211" t="s">
        <v>3</v>
      </c>
      <c r="BH1211">
        <v>3</v>
      </c>
      <c r="BI1211">
        <v>1</v>
      </c>
      <c r="BJ1211" t="s">
        <v>440</v>
      </c>
      <c r="BM1211">
        <v>500001</v>
      </c>
      <c r="BN1211">
        <v>0</v>
      </c>
      <c r="BO1211" t="s">
        <v>3</v>
      </c>
      <c r="BP1211">
        <v>0</v>
      </c>
      <c r="BQ1211">
        <v>8</v>
      </c>
      <c r="BR1211">
        <v>0</v>
      </c>
      <c r="BS1211">
        <v>1</v>
      </c>
      <c r="BT1211">
        <v>1</v>
      </c>
      <c r="BU1211">
        <v>1</v>
      </c>
      <c r="BV1211">
        <v>1</v>
      </c>
      <c r="BW1211">
        <v>1</v>
      </c>
      <c r="BX1211">
        <v>1</v>
      </c>
      <c r="BY1211" t="s">
        <v>3</v>
      </c>
      <c r="BZ1211">
        <v>0</v>
      </c>
      <c r="CA1211">
        <v>0</v>
      </c>
      <c r="CE1211">
        <v>0</v>
      </c>
      <c r="CF1211">
        <v>0</v>
      </c>
      <c r="CG1211">
        <v>0</v>
      </c>
      <c r="CM1211">
        <v>0</v>
      </c>
      <c r="CN1211" t="s">
        <v>3</v>
      </c>
      <c r="CO1211">
        <v>0</v>
      </c>
      <c r="CP1211">
        <f t="shared" si="1072"/>
        <v>5928.38</v>
      </c>
      <c r="CQ1211">
        <f t="shared" si="1073"/>
        <v>2222.0300000000002</v>
      </c>
      <c r="CR1211">
        <f t="shared" si="1074"/>
        <v>0</v>
      </c>
      <c r="CS1211">
        <f t="shared" si="1075"/>
        <v>0</v>
      </c>
      <c r="CT1211">
        <f t="shared" si="1076"/>
        <v>0</v>
      </c>
      <c r="CU1211">
        <f t="shared" si="1077"/>
        <v>0</v>
      </c>
      <c r="CV1211">
        <f t="shared" si="1078"/>
        <v>0</v>
      </c>
      <c r="CW1211">
        <f t="shared" si="1079"/>
        <v>0</v>
      </c>
      <c r="CX1211">
        <f t="shared" si="1080"/>
        <v>0</v>
      </c>
      <c r="CY1211">
        <f t="shared" si="1081"/>
        <v>0</v>
      </c>
      <c r="CZ1211">
        <f t="shared" si="1082"/>
        <v>0</v>
      </c>
      <c r="DC1211" t="s">
        <v>3</v>
      </c>
      <c r="DD1211" t="s">
        <v>3</v>
      </c>
      <c r="DE1211" t="s">
        <v>3</v>
      </c>
      <c r="DF1211" t="s">
        <v>3</v>
      </c>
      <c r="DG1211" t="s">
        <v>3</v>
      </c>
      <c r="DH1211" t="s">
        <v>3</v>
      </c>
      <c r="DI1211" t="s">
        <v>3</v>
      </c>
      <c r="DJ1211" t="s">
        <v>3</v>
      </c>
      <c r="DK1211" t="s">
        <v>3</v>
      </c>
      <c r="DL1211" t="s">
        <v>3</v>
      </c>
      <c r="DM1211" t="s">
        <v>3</v>
      </c>
      <c r="DN1211">
        <v>0</v>
      </c>
      <c r="DO1211">
        <v>0</v>
      </c>
      <c r="DP1211">
        <v>1</v>
      </c>
      <c r="DQ1211">
        <v>1</v>
      </c>
      <c r="DU1211">
        <v>1007</v>
      </c>
      <c r="DV1211" t="s">
        <v>258</v>
      </c>
      <c r="DW1211" t="s">
        <v>258</v>
      </c>
      <c r="DX1211">
        <v>1</v>
      </c>
      <c r="EE1211">
        <v>31102119</v>
      </c>
      <c r="EF1211">
        <v>8</v>
      </c>
      <c r="EG1211" t="s">
        <v>34</v>
      </c>
      <c r="EH1211">
        <v>0</v>
      </c>
      <c r="EI1211" t="s">
        <v>3</v>
      </c>
      <c r="EJ1211">
        <v>1</v>
      </c>
      <c r="EK1211">
        <v>500001</v>
      </c>
      <c r="EL1211" t="s">
        <v>35</v>
      </c>
      <c r="EM1211" t="s">
        <v>36</v>
      </c>
      <c r="EO1211" t="s">
        <v>3</v>
      </c>
      <c r="EQ1211">
        <v>0</v>
      </c>
      <c r="ER1211">
        <v>2222.0300000000002</v>
      </c>
      <c r="ES1211">
        <v>2222.0300000000002</v>
      </c>
      <c r="ET1211">
        <v>0</v>
      </c>
      <c r="EU1211">
        <v>0</v>
      </c>
      <c r="EV1211">
        <v>0</v>
      </c>
      <c r="EW1211">
        <v>0</v>
      </c>
      <c r="EX1211">
        <v>0</v>
      </c>
      <c r="EY1211">
        <v>0</v>
      </c>
      <c r="FQ1211">
        <v>0</v>
      </c>
      <c r="FR1211">
        <f t="shared" si="1083"/>
        <v>0</v>
      </c>
      <c r="FS1211">
        <v>0</v>
      </c>
      <c r="FX1211">
        <v>0</v>
      </c>
      <c r="FY1211">
        <v>0</v>
      </c>
      <c r="GA1211" t="s">
        <v>3</v>
      </c>
      <c r="GD1211">
        <v>1</v>
      </c>
      <c r="GF1211">
        <v>2051966677</v>
      </c>
      <c r="GG1211">
        <v>2</v>
      </c>
      <c r="GH1211">
        <v>1</v>
      </c>
      <c r="GI1211">
        <v>-2</v>
      </c>
      <c r="GJ1211">
        <v>0</v>
      </c>
      <c r="GK1211">
        <v>0</v>
      </c>
      <c r="GL1211">
        <f t="shared" si="1084"/>
        <v>0</v>
      </c>
      <c r="GM1211">
        <f t="shared" si="1085"/>
        <v>5928.38</v>
      </c>
      <c r="GN1211">
        <f t="shared" si="1086"/>
        <v>5928.38</v>
      </c>
      <c r="GO1211">
        <f t="shared" si="1087"/>
        <v>0</v>
      </c>
      <c r="GP1211">
        <f t="shared" si="1088"/>
        <v>0</v>
      </c>
      <c r="GR1211">
        <v>0</v>
      </c>
      <c r="GS1211">
        <v>3</v>
      </c>
      <c r="GT1211">
        <v>0</v>
      </c>
      <c r="GU1211" t="s">
        <v>3</v>
      </c>
      <c r="GV1211">
        <f t="shared" si="1089"/>
        <v>0</v>
      </c>
      <c r="GW1211">
        <v>1</v>
      </c>
      <c r="GX1211">
        <f t="shared" si="1090"/>
        <v>0</v>
      </c>
      <c r="HA1211">
        <v>0</v>
      </c>
      <c r="HB1211">
        <v>0</v>
      </c>
      <c r="HC1211">
        <f t="shared" si="1091"/>
        <v>0</v>
      </c>
      <c r="IK1211">
        <v>0</v>
      </c>
    </row>
    <row r="1212" spans="1:255">
      <c r="A1212" s="2">
        <v>17</v>
      </c>
      <c r="B1212" s="2">
        <v>1</v>
      </c>
      <c r="C1212" s="2">
        <f>ROW(SmtRes!A1257)</f>
        <v>1257</v>
      </c>
      <c r="D1212" s="2">
        <f>ROW(EtalonRes!A1532)</f>
        <v>1532</v>
      </c>
      <c r="E1212" s="2" t="s">
        <v>572</v>
      </c>
      <c r="F1212" s="2" t="s">
        <v>573</v>
      </c>
      <c r="G1212" s="2" t="s">
        <v>574</v>
      </c>
      <c r="H1212" s="2" t="s">
        <v>433</v>
      </c>
      <c r="I1212" s="2">
        <f>ROUND((0.6+0.6)*2*14/100,9)</f>
        <v>0.33600000000000002</v>
      </c>
      <c r="J1212" s="2">
        <v>0</v>
      </c>
      <c r="K1212" s="2"/>
      <c r="L1212" s="2"/>
      <c r="M1212" s="2"/>
      <c r="N1212" s="2"/>
      <c r="O1212" s="2">
        <f t="shared" si="1057"/>
        <v>652.54</v>
      </c>
      <c r="P1212" s="2">
        <f t="shared" si="1058"/>
        <v>195.16</v>
      </c>
      <c r="Q1212" s="2">
        <f t="shared" si="1059"/>
        <v>51.88</v>
      </c>
      <c r="R1212" s="2">
        <f t="shared" si="1060"/>
        <v>4.42</v>
      </c>
      <c r="S1212" s="2">
        <f t="shared" si="1061"/>
        <v>405.5</v>
      </c>
      <c r="T1212" s="2">
        <f t="shared" si="1062"/>
        <v>0</v>
      </c>
      <c r="U1212" s="2">
        <f t="shared" si="1063"/>
        <v>46.395820800000003</v>
      </c>
      <c r="V1212" s="2">
        <f t="shared" si="1064"/>
        <v>0.35783999999999999</v>
      </c>
      <c r="W1212" s="2">
        <f t="shared" si="1065"/>
        <v>0</v>
      </c>
      <c r="X1212" s="2">
        <f t="shared" si="1066"/>
        <v>471.41</v>
      </c>
      <c r="Y1212" s="2">
        <f t="shared" si="1067"/>
        <v>291.04000000000002</v>
      </c>
      <c r="Z1212" s="2"/>
      <c r="AA1212" s="2">
        <v>33304975</v>
      </c>
      <c r="AB1212" s="2">
        <f t="shared" si="1068"/>
        <v>1942.05</v>
      </c>
      <c r="AC1212" s="2">
        <f t="shared" si="1069"/>
        <v>580.82000000000005</v>
      </c>
      <c r="AD1212" s="2">
        <f>ROUND((((((ET1212*1.2)*1.25))-(((EU1212*1.2)*1.25)))+AE1212),2)</f>
        <v>154.38999999999999</v>
      </c>
      <c r="AE1212" s="2">
        <f>ROUND((((EU1212*1.2)*1.25)),2)</f>
        <v>13.16</v>
      </c>
      <c r="AF1212" s="2">
        <f>ROUND((((EV1212*1.2)*1.15)),2)</f>
        <v>1206.8399999999999</v>
      </c>
      <c r="AG1212" s="2">
        <f t="shared" si="1070"/>
        <v>0</v>
      </c>
      <c r="AH1212" s="2">
        <f>(((EW1212*1.2)*1.15))</f>
        <v>138.08279999999999</v>
      </c>
      <c r="AI1212" s="2">
        <f>(((EX1212*1.2)*1.25))</f>
        <v>1.0649999999999999</v>
      </c>
      <c r="AJ1212" s="2">
        <f t="shared" si="1071"/>
        <v>0</v>
      </c>
      <c r="AK1212" s="2">
        <v>1558.26</v>
      </c>
      <c r="AL1212" s="2">
        <v>580.82000000000005</v>
      </c>
      <c r="AM1212" s="2">
        <v>102.92</v>
      </c>
      <c r="AN1212" s="2">
        <v>8.77</v>
      </c>
      <c r="AO1212" s="2">
        <v>874.52</v>
      </c>
      <c r="AP1212" s="2">
        <v>0</v>
      </c>
      <c r="AQ1212" s="2">
        <v>100.06</v>
      </c>
      <c r="AR1212" s="2">
        <v>0.71</v>
      </c>
      <c r="AS1212" s="2">
        <v>0</v>
      </c>
      <c r="AT1212" s="2">
        <v>115</v>
      </c>
      <c r="AU1212" s="2">
        <v>71</v>
      </c>
      <c r="AV1212" s="2">
        <v>1</v>
      </c>
      <c r="AW1212" s="2">
        <v>1</v>
      </c>
      <c r="AX1212" s="2"/>
      <c r="AY1212" s="2"/>
      <c r="AZ1212" s="2">
        <v>1</v>
      </c>
      <c r="BA1212" s="2">
        <v>1</v>
      </c>
      <c r="BB1212" s="2">
        <v>1</v>
      </c>
      <c r="BC1212" s="2">
        <v>1</v>
      </c>
      <c r="BD1212" s="2" t="s">
        <v>3</v>
      </c>
      <c r="BE1212" s="2" t="s">
        <v>3</v>
      </c>
      <c r="BF1212" s="2" t="s">
        <v>3</v>
      </c>
      <c r="BG1212" s="2" t="s">
        <v>3</v>
      </c>
      <c r="BH1212" s="2">
        <v>0</v>
      </c>
      <c r="BI1212" s="2">
        <v>1</v>
      </c>
      <c r="BJ1212" s="2" t="s">
        <v>575</v>
      </c>
      <c r="BK1212" s="2"/>
      <c r="BL1212" s="2"/>
      <c r="BM1212" s="2">
        <v>20001</v>
      </c>
      <c r="BN1212" s="2">
        <v>0</v>
      </c>
      <c r="BO1212" s="2" t="s">
        <v>3</v>
      </c>
      <c r="BP1212" s="2">
        <v>0</v>
      </c>
      <c r="BQ1212" s="2">
        <v>2</v>
      </c>
      <c r="BR1212" s="2">
        <v>0</v>
      </c>
      <c r="BS1212" s="2">
        <v>1</v>
      </c>
      <c r="BT1212" s="2">
        <v>1</v>
      </c>
      <c r="BU1212" s="2">
        <v>1</v>
      </c>
      <c r="BV1212" s="2">
        <v>1</v>
      </c>
      <c r="BW1212" s="2">
        <v>1</v>
      </c>
      <c r="BX1212" s="2">
        <v>1</v>
      </c>
      <c r="BY1212" s="2" t="s">
        <v>3</v>
      </c>
      <c r="BZ1212" s="2">
        <v>128</v>
      </c>
      <c r="CA1212" s="2">
        <v>83</v>
      </c>
      <c r="CB1212" s="2"/>
      <c r="CC1212" s="2"/>
      <c r="CD1212" s="2"/>
      <c r="CE1212" s="2">
        <v>0</v>
      </c>
      <c r="CF1212" s="2">
        <v>0</v>
      </c>
      <c r="CG1212" s="2">
        <v>0</v>
      </c>
      <c r="CH1212" s="2"/>
      <c r="CI1212" s="2"/>
      <c r="CJ1212" s="2"/>
      <c r="CK1212" s="2"/>
      <c r="CL1212" s="2"/>
      <c r="CM1212" s="2">
        <v>0</v>
      </c>
      <c r="CN1212" s="2" t="s">
        <v>954</v>
      </c>
      <c r="CO1212" s="2">
        <v>0</v>
      </c>
      <c r="CP1212" s="2">
        <f t="shared" si="1072"/>
        <v>652.54</v>
      </c>
      <c r="CQ1212" s="2">
        <f t="shared" si="1073"/>
        <v>580.82000000000005</v>
      </c>
      <c r="CR1212" s="2">
        <f t="shared" si="1074"/>
        <v>154.38999999999999</v>
      </c>
      <c r="CS1212" s="2">
        <f t="shared" si="1075"/>
        <v>13.16</v>
      </c>
      <c r="CT1212" s="2">
        <f t="shared" si="1076"/>
        <v>1206.8399999999999</v>
      </c>
      <c r="CU1212" s="2">
        <f t="shared" si="1077"/>
        <v>0</v>
      </c>
      <c r="CV1212" s="2">
        <f t="shared" si="1078"/>
        <v>138.08279999999999</v>
      </c>
      <c r="CW1212" s="2">
        <f t="shared" si="1079"/>
        <v>1.0649999999999999</v>
      </c>
      <c r="CX1212" s="2">
        <f t="shared" si="1080"/>
        <v>0</v>
      </c>
      <c r="CY1212" s="2">
        <f t="shared" si="1081"/>
        <v>471.40800000000002</v>
      </c>
      <c r="CZ1212" s="2">
        <f t="shared" si="1082"/>
        <v>291.04320000000001</v>
      </c>
      <c r="DA1212" s="2"/>
      <c r="DB1212" s="2"/>
      <c r="DC1212" s="2" t="s">
        <v>3</v>
      </c>
      <c r="DD1212" s="2" t="s">
        <v>3</v>
      </c>
      <c r="DE1212" s="2" t="s">
        <v>21</v>
      </c>
      <c r="DF1212" s="2" t="s">
        <v>21</v>
      </c>
      <c r="DG1212" s="2" t="s">
        <v>22</v>
      </c>
      <c r="DH1212" s="2" t="s">
        <v>3</v>
      </c>
      <c r="DI1212" s="2" t="s">
        <v>22</v>
      </c>
      <c r="DJ1212" s="2" t="s">
        <v>21</v>
      </c>
      <c r="DK1212" s="2" t="s">
        <v>3</v>
      </c>
      <c r="DL1212" s="2" t="s">
        <v>3</v>
      </c>
      <c r="DM1212" s="2" t="s">
        <v>3</v>
      </c>
      <c r="DN1212" s="2">
        <v>0</v>
      </c>
      <c r="DO1212" s="2">
        <v>0</v>
      </c>
      <c r="DP1212" s="2">
        <v>1</v>
      </c>
      <c r="DQ1212" s="2">
        <v>1</v>
      </c>
      <c r="DR1212" s="2"/>
      <c r="DS1212" s="2"/>
      <c r="DT1212" s="2"/>
      <c r="DU1212" s="2">
        <v>1005</v>
      </c>
      <c r="DV1212" s="2" t="s">
        <v>433</v>
      </c>
      <c r="DW1212" s="2" t="s">
        <v>433</v>
      </c>
      <c r="DX1212" s="2">
        <v>100</v>
      </c>
      <c r="DY1212" s="2"/>
      <c r="DZ1212" s="2"/>
      <c r="EA1212" s="2"/>
      <c r="EB1212" s="2"/>
      <c r="EC1212" s="2"/>
      <c r="ED1212" s="2"/>
      <c r="EE1212" s="2">
        <v>31102217</v>
      </c>
      <c r="EF1212" s="2">
        <v>2</v>
      </c>
      <c r="EG1212" s="2" t="s">
        <v>23</v>
      </c>
      <c r="EH1212" s="2">
        <v>0</v>
      </c>
      <c r="EI1212" s="2" t="s">
        <v>3</v>
      </c>
      <c r="EJ1212" s="2">
        <v>1</v>
      </c>
      <c r="EK1212" s="2">
        <v>20001</v>
      </c>
      <c r="EL1212" s="2" t="s">
        <v>24</v>
      </c>
      <c r="EM1212" s="2" t="s">
        <v>25</v>
      </c>
      <c r="EN1212" s="2"/>
      <c r="EO1212" s="2" t="s">
        <v>26</v>
      </c>
      <c r="EP1212" s="2"/>
      <c r="EQ1212" s="2">
        <v>0</v>
      </c>
      <c r="ER1212" s="2">
        <v>1558.26</v>
      </c>
      <c r="ES1212" s="2">
        <v>580.82000000000005</v>
      </c>
      <c r="ET1212" s="2">
        <v>102.92</v>
      </c>
      <c r="EU1212" s="2">
        <v>8.77</v>
      </c>
      <c r="EV1212" s="2">
        <v>874.52</v>
      </c>
      <c r="EW1212" s="2">
        <v>100.06</v>
      </c>
      <c r="EX1212" s="2">
        <v>0.71</v>
      </c>
      <c r="EY1212" s="2">
        <v>0</v>
      </c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>
        <v>0</v>
      </c>
      <c r="FR1212" s="2">
        <f t="shared" si="1083"/>
        <v>0</v>
      </c>
      <c r="FS1212" s="2">
        <v>0</v>
      </c>
      <c r="FT1212" s="2" t="s">
        <v>27</v>
      </c>
      <c r="FU1212" s="2" t="s">
        <v>28</v>
      </c>
      <c r="FV1212" s="2"/>
      <c r="FW1212" s="2"/>
      <c r="FX1212" s="2">
        <v>115.2</v>
      </c>
      <c r="FY1212" s="2">
        <v>70.55</v>
      </c>
      <c r="FZ1212" s="2"/>
      <c r="GA1212" s="2" t="s">
        <v>3</v>
      </c>
      <c r="GB1212" s="2"/>
      <c r="GC1212" s="2"/>
      <c r="GD1212" s="2">
        <v>1</v>
      </c>
      <c r="GE1212" s="2"/>
      <c r="GF1212" s="2">
        <v>1394249478</v>
      </c>
      <c r="GG1212" s="2">
        <v>2</v>
      </c>
      <c r="GH1212" s="2">
        <v>1</v>
      </c>
      <c r="GI1212" s="2">
        <v>-2</v>
      </c>
      <c r="GJ1212" s="2">
        <v>0</v>
      </c>
      <c r="GK1212" s="2">
        <v>0</v>
      </c>
      <c r="GL1212" s="2">
        <f t="shared" si="1084"/>
        <v>0</v>
      </c>
      <c r="GM1212" s="2">
        <f t="shared" si="1085"/>
        <v>1414.99</v>
      </c>
      <c r="GN1212" s="2">
        <f t="shared" si="1086"/>
        <v>1414.99</v>
      </c>
      <c r="GO1212" s="2">
        <f t="shared" si="1087"/>
        <v>0</v>
      </c>
      <c r="GP1212" s="2">
        <f t="shared" si="1088"/>
        <v>0</v>
      </c>
      <c r="GQ1212" s="2"/>
      <c r="GR1212" s="2">
        <v>0</v>
      </c>
      <c r="GS1212" s="2">
        <v>3</v>
      </c>
      <c r="GT1212" s="2">
        <v>0</v>
      </c>
      <c r="GU1212" s="2" t="s">
        <v>3</v>
      </c>
      <c r="GV1212" s="2">
        <f t="shared" si="1089"/>
        <v>0</v>
      </c>
      <c r="GW1212" s="2">
        <v>1</v>
      </c>
      <c r="GX1212" s="2">
        <f t="shared" si="1090"/>
        <v>0</v>
      </c>
      <c r="GY1212" s="2"/>
      <c r="GZ1212" s="2"/>
      <c r="HA1212" s="2">
        <v>0</v>
      </c>
      <c r="HB1212" s="2">
        <v>0</v>
      </c>
      <c r="HC1212" s="2">
        <f t="shared" si="1091"/>
        <v>0</v>
      </c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>
        <v>0</v>
      </c>
      <c r="IL1212" s="2"/>
      <c r="IM1212" s="2"/>
      <c r="IN1212" s="2"/>
      <c r="IO1212" s="2"/>
      <c r="IP1212" s="2"/>
      <c r="IQ1212" s="2"/>
      <c r="IR1212" s="2"/>
      <c r="IS1212" s="2"/>
      <c r="IT1212" s="2"/>
      <c r="IU1212" s="2"/>
    </row>
    <row r="1213" spans="1:255">
      <c r="A1213">
        <v>17</v>
      </c>
      <c r="B1213">
        <v>1</v>
      </c>
      <c r="C1213">
        <f>ROW(SmtRes!A1268)</f>
        <v>1268</v>
      </c>
      <c r="D1213">
        <f>ROW(EtalonRes!A1548)</f>
        <v>1548</v>
      </c>
      <c r="E1213" t="s">
        <v>572</v>
      </c>
      <c r="F1213" t="s">
        <v>573</v>
      </c>
      <c r="G1213" t="s">
        <v>574</v>
      </c>
      <c r="H1213" t="s">
        <v>433</v>
      </c>
      <c r="I1213">
        <f>ROUND((0.6+0.6)*2*14/100,9)</f>
        <v>0.33600000000000002</v>
      </c>
      <c r="J1213">
        <v>0</v>
      </c>
      <c r="O1213">
        <f t="shared" si="1057"/>
        <v>652.54</v>
      </c>
      <c r="P1213">
        <f t="shared" si="1058"/>
        <v>195.16</v>
      </c>
      <c r="Q1213">
        <f t="shared" si="1059"/>
        <v>51.88</v>
      </c>
      <c r="R1213">
        <f t="shared" si="1060"/>
        <v>4.42</v>
      </c>
      <c r="S1213">
        <f t="shared" si="1061"/>
        <v>405.5</v>
      </c>
      <c r="T1213">
        <f t="shared" si="1062"/>
        <v>0</v>
      </c>
      <c r="U1213">
        <f t="shared" si="1063"/>
        <v>46.395820800000003</v>
      </c>
      <c r="V1213">
        <f t="shared" si="1064"/>
        <v>0.35783999999999999</v>
      </c>
      <c r="W1213">
        <f t="shared" si="1065"/>
        <v>0</v>
      </c>
      <c r="X1213">
        <f t="shared" si="1066"/>
        <v>471.41</v>
      </c>
      <c r="Y1213">
        <f t="shared" si="1067"/>
        <v>291.04000000000002</v>
      </c>
      <c r="AA1213">
        <v>33304960</v>
      </c>
      <c r="AB1213">
        <f t="shared" si="1068"/>
        <v>1942.05</v>
      </c>
      <c r="AC1213">
        <f t="shared" si="1069"/>
        <v>580.82000000000005</v>
      </c>
      <c r="AD1213">
        <f>ROUND((((((ET1213*1.2)*1.25))-(((EU1213*1.2)*1.25)))+AE1213),2)</f>
        <v>154.38999999999999</v>
      </c>
      <c r="AE1213">
        <f>ROUND((((EU1213*1.2)*1.25)),2)</f>
        <v>13.16</v>
      </c>
      <c r="AF1213">
        <f>ROUND((((EV1213*1.2)*1.15)),2)</f>
        <v>1206.8399999999999</v>
      </c>
      <c r="AG1213">
        <f t="shared" si="1070"/>
        <v>0</v>
      </c>
      <c r="AH1213">
        <f>(((EW1213*1.2)*1.15))</f>
        <v>138.08279999999999</v>
      </c>
      <c r="AI1213">
        <f>(((EX1213*1.2)*1.25))</f>
        <v>1.0649999999999999</v>
      </c>
      <c r="AJ1213">
        <f t="shared" si="1071"/>
        <v>0</v>
      </c>
      <c r="AK1213">
        <v>1558.26</v>
      </c>
      <c r="AL1213">
        <v>580.82000000000005</v>
      </c>
      <c r="AM1213">
        <v>102.92</v>
      </c>
      <c r="AN1213">
        <v>8.77</v>
      </c>
      <c r="AO1213">
        <v>874.52</v>
      </c>
      <c r="AP1213">
        <v>0</v>
      </c>
      <c r="AQ1213">
        <v>100.06</v>
      </c>
      <c r="AR1213">
        <v>0.71</v>
      </c>
      <c r="AS1213">
        <v>0</v>
      </c>
      <c r="AT1213">
        <v>115</v>
      </c>
      <c r="AU1213">
        <v>71</v>
      </c>
      <c r="AV1213">
        <v>1</v>
      </c>
      <c r="AW1213">
        <v>1</v>
      </c>
      <c r="AZ1213">
        <v>1</v>
      </c>
      <c r="BA1213">
        <v>1</v>
      </c>
      <c r="BB1213">
        <v>1</v>
      </c>
      <c r="BC1213">
        <v>1</v>
      </c>
      <c r="BD1213" t="s">
        <v>3</v>
      </c>
      <c r="BE1213" t="s">
        <v>3</v>
      </c>
      <c r="BF1213" t="s">
        <v>3</v>
      </c>
      <c r="BG1213" t="s">
        <v>3</v>
      </c>
      <c r="BH1213">
        <v>0</v>
      </c>
      <c r="BI1213">
        <v>1</v>
      </c>
      <c r="BJ1213" t="s">
        <v>575</v>
      </c>
      <c r="BM1213">
        <v>20001</v>
      </c>
      <c r="BN1213">
        <v>0</v>
      </c>
      <c r="BO1213" t="s">
        <v>3</v>
      </c>
      <c r="BP1213">
        <v>0</v>
      </c>
      <c r="BQ1213">
        <v>2</v>
      </c>
      <c r="BR1213">
        <v>0</v>
      </c>
      <c r="BS1213">
        <v>1</v>
      </c>
      <c r="BT1213">
        <v>1</v>
      </c>
      <c r="BU1213">
        <v>1</v>
      </c>
      <c r="BV1213">
        <v>1</v>
      </c>
      <c r="BW1213">
        <v>1</v>
      </c>
      <c r="BX1213">
        <v>1</v>
      </c>
      <c r="BY1213" t="s">
        <v>3</v>
      </c>
      <c r="BZ1213">
        <v>128</v>
      </c>
      <c r="CA1213">
        <v>83</v>
      </c>
      <c r="CE1213">
        <v>0</v>
      </c>
      <c r="CF1213">
        <v>0</v>
      </c>
      <c r="CG1213">
        <v>0</v>
      </c>
      <c r="CM1213">
        <v>0</v>
      </c>
      <c r="CN1213" t="s">
        <v>954</v>
      </c>
      <c r="CO1213">
        <v>0</v>
      </c>
      <c r="CP1213">
        <f t="shared" si="1072"/>
        <v>652.54</v>
      </c>
      <c r="CQ1213">
        <f t="shared" si="1073"/>
        <v>580.82000000000005</v>
      </c>
      <c r="CR1213">
        <f t="shared" si="1074"/>
        <v>154.38999999999999</v>
      </c>
      <c r="CS1213">
        <f t="shared" si="1075"/>
        <v>13.16</v>
      </c>
      <c r="CT1213">
        <f t="shared" si="1076"/>
        <v>1206.8399999999999</v>
      </c>
      <c r="CU1213">
        <f t="shared" si="1077"/>
        <v>0</v>
      </c>
      <c r="CV1213">
        <f t="shared" si="1078"/>
        <v>138.08279999999999</v>
      </c>
      <c r="CW1213">
        <f t="shared" si="1079"/>
        <v>1.0649999999999999</v>
      </c>
      <c r="CX1213">
        <f t="shared" si="1080"/>
        <v>0</v>
      </c>
      <c r="CY1213">
        <f t="shared" si="1081"/>
        <v>471.40800000000002</v>
      </c>
      <c r="CZ1213">
        <f t="shared" si="1082"/>
        <v>291.04320000000001</v>
      </c>
      <c r="DC1213" t="s">
        <v>3</v>
      </c>
      <c r="DD1213" t="s">
        <v>3</v>
      </c>
      <c r="DE1213" t="s">
        <v>21</v>
      </c>
      <c r="DF1213" t="s">
        <v>21</v>
      </c>
      <c r="DG1213" t="s">
        <v>22</v>
      </c>
      <c r="DH1213" t="s">
        <v>3</v>
      </c>
      <c r="DI1213" t="s">
        <v>22</v>
      </c>
      <c r="DJ1213" t="s">
        <v>21</v>
      </c>
      <c r="DK1213" t="s">
        <v>3</v>
      </c>
      <c r="DL1213" t="s">
        <v>3</v>
      </c>
      <c r="DM1213" t="s">
        <v>3</v>
      </c>
      <c r="DN1213">
        <v>0</v>
      </c>
      <c r="DO1213">
        <v>0</v>
      </c>
      <c r="DP1213">
        <v>1</v>
      </c>
      <c r="DQ1213">
        <v>1</v>
      </c>
      <c r="DU1213">
        <v>1005</v>
      </c>
      <c r="DV1213" t="s">
        <v>433</v>
      </c>
      <c r="DW1213" t="s">
        <v>433</v>
      </c>
      <c r="DX1213">
        <v>100</v>
      </c>
      <c r="EE1213">
        <v>31102217</v>
      </c>
      <c r="EF1213">
        <v>2</v>
      </c>
      <c r="EG1213" t="s">
        <v>23</v>
      </c>
      <c r="EH1213">
        <v>0</v>
      </c>
      <c r="EI1213" t="s">
        <v>3</v>
      </c>
      <c r="EJ1213">
        <v>1</v>
      </c>
      <c r="EK1213">
        <v>20001</v>
      </c>
      <c r="EL1213" t="s">
        <v>24</v>
      </c>
      <c r="EM1213" t="s">
        <v>25</v>
      </c>
      <c r="EO1213" t="s">
        <v>26</v>
      </c>
      <c r="EQ1213">
        <v>0</v>
      </c>
      <c r="ER1213">
        <v>1558.26</v>
      </c>
      <c r="ES1213">
        <v>580.82000000000005</v>
      </c>
      <c r="ET1213">
        <v>102.92</v>
      </c>
      <c r="EU1213">
        <v>8.77</v>
      </c>
      <c r="EV1213">
        <v>874.52</v>
      </c>
      <c r="EW1213">
        <v>100.06</v>
      </c>
      <c r="EX1213">
        <v>0.71</v>
      </c>
      <c r="EY1213">
        <v>0</v>
      </c>
      <c r="FQ1213">
        <v>0</v>
      </c>
      <c r="FR1213">
        <f t="shared" si="1083"/>
        <v>0</v>
      </c>
      <c r="FS1213">
        <v>0</v>
      </c>
      <c r="FT1213" t="s">
        <v>27</v>
      </c>
      <c r="FU1213" t="s">
        <v>28</v>
      </c>
      <c r="FX1213">
        <v>115.2</v>
      </c>
      <c r="FY1213">
        <v>70.55</v>
      </c>
      <c r="GA1213" t="s">
        <v>3</v>
      </c>
      <c r="GD1213">
        <v>1</v>
      </c>
      <c r="GF1213">
        <v>1394249478</v>
      </c>
      <c r="GG1213">
        <v>2</v>
      </c>
      <c r="GH1213">
        <v>1</v>
      </c>
      <c r="GI1213">
        <v>-2</v>
      </c>
      <c r="GJ1213">
        <v>0</v>
      </c>
      <c r="GK1213">
        <v>0</v>
      </c>
      <c r="GL1213">
        <f t="shared" si="1084"/>
        <v>0</v>
      </c>
      <c r="GM1213">
        <f t="shared" si="1085"/>
        <v>1414.99</v>
      </c>
      <c r="GN1213">
        <f t="shared" si="1086"/>
        <v>1414.99</v>
      </c>
      <c r="GO1213">
        <f t="shared" si="1087"/>
        <v>0</v>
      </c>
      <c r="GP1213">
        <f t="shared" si="1088"/>
        <v>0</v>
      </c>
      <c r="GR1213">
        <v>0</v>
      </c>
      <c r="GS1213">
        <v>3</v>
      </c>
      <c r="GT1213">
        <v>0</v>
      </c>
      <c r="GU1213" t="s">
        <v>3</v>
      </c>
      <c r="GV1213">
        <f t="shared" si="1089"/>
        <v>0</v>
      </c>
      <c r="GW1213">
        <v>1</v>
      </c>
      <c r="GX1213">
        <f t="shared" si="1090"/>
        <v>0</v>
      </c>
      <c r="HA1213">
        <v>0</v>
      </c>
      <c r="HB1213">
        <v>0</v>
      </c>
      <c r="HC1213">
        <f t="shared" si="1091"/>
        <v>0</v>
      </c>
      <c r="IK1213">
        <v>0</v>
      </c>
    </row>
    <row r="1214" spans="1:255">
      <c r="A1214" s="2">
        <v>17</v>
      </c>
      <c r="B1214" s="2">
        <v>1</v>
      </c>
      <c r="C1214" s="2"/>
      <c r="D1214" s="2"/>
      <c r="E1214" s="2" t="s">
        <v>576</v>
      </c>
      <c r="F1214" s="2" t="s">
        <v>478</v>
      </c>
      <c r="G1214" s="2" t="s">
        <v>479</v>
      </c>
      <c r="H1214" s="2" t="s">
        <v>47</v>
      </c>
      <c r="I1214" s="2">
        <v>33.6</v>
      </c>
      <c r="J1214" s="2">
        <v>0</v>
      </c>
      <c r="K1214" s="2"/>
      <c r="L1214" s="2"/>
      <c r="M1214" s="2"/>
      <c r="N1214" s="2"/>
      <c r="O1214" s="2">
        <f t="shared" si="1057"/>
        <v>5754</v>
      </c>
      <c r="P1214" s="2">
        <f t="shared" si="1058"/>
        <v>5754</v>
      </c>
      <c r="Q1214" s="2">
        <f t="shared" si="1059"/>
        <v>0</v>
      </c>
      <c r="R1214" s="2">
        <f t="shared" si="1060"/>
        <v>0</v>
      </c>
      <c r="S1214" s="2">
        <f t="shared" si="1061"/>
        <v>0</v>
      </c>
      <c r="T1214" s="2">
        <f t="shared" si="1062"/>
        <v>0</v>
      </c>
      <c r="U1214" s="2">
        <f t="shared" si="1063"/>
        <v>0</v>
      </c>
      <c r="V1214" s="2">
        <f t="shared" si="1064"/>
        <v>0</v>
      </c>
      <c r="W1214" s="2">
        <f t="shared" si="1065"/>
        <v>0</v>
      </c>
      <c r="X1214" s="2">
        <f t="shared" si="1066"/>
        <v>0</v>
      </c>
      <c r="Y1214" s="2">
        <f t="shared" si="1067"/>
        <v>0</v>
      </c>
      <c r="Z1214" s="2"/>
      <c r="AA1214" s="2">
        <v>33304975</v>
      </c>
      <c r="AB1214" s="2">
        <f t="shared" si="1068"/>
        <v>171.25</v>
      </c>
      <c r="AC1214" s="2">
        <f t="shared" si="1069"/>
        <v>171.25</v>
      </c>
      <c r="AD1214" s="2">
        <f>ROUND((((ET1214)-(EU1214))+AE1214),2)</f>
        <v>0</v>
      </c>
      <c r="AE1214" s="2">
        <f>ROUND((EU1214),2)</f>
        <v>0</v>
      </c>
      <c r="AF1214" s="2">
        <f>ROUND((EV1214),2)</f>
        <v>0</v>
      </c>
      <c r="AG1214" s="2">
        <f t="shared" si="1070"/>
        <v>0</v>
      </c>
      <c r="AH1214" s="2">
        <f>(EW1214)</f>
        <v>0</v>
      </c>
      <c r="AI1214" s="2">
        <f>(EX1214)</f>
        <v>0</v>
      </c>
      <c r="AJ1214" s="2">
        <f t="shared" si="1071"/>
        <v>0</v>
      </c>
      <c r="AK1214" s="2">
        <v>171.25</v>
      </c>
      <c r="AL1214" s="2">
        <v>171.25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1</v>
      </c>
      <c r="AW1214" s="2">
        <v>1</v>
      </c>
      <c r="AX1214" s="2"/>
      <c r="AY1214" s="2"/>
      <c r="AZ1214" s="2">
        <v>1</v>
      </c>
      <c r="BA1214" s="2">
        <v>1</v>
      </c>
      <c r="BB1214" s="2">
        <v>1</v>
      </c>
      <c r="BC1214" s="2">
        <v>1</v>
      </c>
      <c r="BD1214" s="2" t="s">
        <v>3</v>
      </c>
      <c r="BE1214" s="2" t="s">
        <v>3</v>
      </c>
      <c r="BF1214" s="2" t="s">
        <v>3</v>
      </c>
      <c r="BG1214" s="2" t="s">
        <v>3</v>
      </c>
      <c r="BH1214" s="2">
        <v>3</v>
      </c>
      <c r="BI1214" s="2">
        <v>1</v>
      </c>
      <c r="BJ1214" s="2" t="s">
        <v>480</v>
      </c>
      <c r="BK1214" s="2"/>
      <c r="BL1214" s="2"/>
      <c r="BM1214" s="2">
        <v>500001</v>
      </c>
      <c r="BN1214" s="2">
        <v>0</v>
      </c>
      <c r="BO1214" s="2" t="s">
        <v>3</v>
      </c>
      <c r="BP1214" s="2">
        <v>0</v>
      </c>
      <c r="BQ1214" s="2">
        <v>8</v>
      </c>
      <c r="BR1214" s="2">
        <v>0</v>
      </c>
      <c r="BS1214" s="2">
        <v>1</v>
      </c>
      <c r="BT1214" s="2">
        <v>1</v>
      </c>
      <c r="BU1214" s="2">
        <v>1</v>
      </c>
      <c r="BV1214" s="2">
        <v>1</v>
      </c>
      <c r="BW1214" s="2">
        <v>1</v>
      </c>
      <c r="BX1214" s="2">
        <v>1</v>
      </c>
      <c r="BY1214" s="2" t="s">
        <v>3</v>
      </c>
      <c r="BZ1214" s="2">
        <v>0</v>
      </c>
      <c r="CA1214" s="2">
        <v>0</v>
      </c>
      <c r="CB1214" s="2"/>
      <c r="CC1214" s="2"/>
      <c r="CD1214" s="2"/>
      <c r="CE1214" s="2">
        <v>0</v>
      </c>
      <c r="CF1214" s="2">
        <v>0</v>
      </c>
      <c r="CG1214" s="2">
        <v>0</v>
      </c>
      <c r="CH1214" s="2"/>
      <c r="CI1214" s="2"/>
      <c r="CJ1214" s="2"/>
      <c r="CK1214" s="2"/>
      <c r="CL1214" s="2"/>
      <c r="CM1214" s="2">
        <v>0</v>
      </c>
      <c r="CN1214" s="2" t="s">
        <v>3</v>
      </c>
      <c r="CO1214" s="2">
        <v>0</v>
      </c>
      <c r="CP1214" s="2">
        <f t="shared" si="1072"/>
        <v>5754</v>
      </c>
      <c r="CQ1214" s="2">
        <f t="shared" si="1073"/>
        <v>171.25</v>
      </c>
      <c r="CR1214" s="2">
        <f t="shared" si="1074"/>
        <v>0</v>
      </c>
      <c r="CS1214" s="2">
        <f t="shared" si="1075"/>
        <v>0</v>
      </c>
      <c r="CT1214" s="2">
        <f t="shared" si="1076"/>
        <v>0</v>
      </c>
      <c r="CU1214" s="2">
        <f t="shared" si="1077"/>
        <v>0</v>
      </c>
      <c r="CV1214" s="2">
        <f t="shared" si="1078"/>
        <v>0</v>
      </c>
      <c r="CW1214" s="2">
        <f t="shared" si="1079"/>
        <v>0</v>
      </c>
      <c r="CX1214" s="2">
        <f t="shared" si="1080"/>
        <v>0</v>
      </c>
      <c r="CY1214" s="2">
        <f t="shared" si="1081"/>
        <v>0</v>
      </c>
      <c r="CZ1214" s="2">
        <f t="shared" si="1082"/>
        <v>0</v>
      </c>
      <c r="DA1214" s="2"/>
      <c r="DB1214" s="2"/>
      <c r="DC1214" s="2" t="s">
        <v>3</v>
      </c>
      <c r="DD1214" s="2" t="s">
        <v>3</v>
      </c>
      <c r="DE1214" s="2" t="s">
        <v>3</v>
      </c>
      <c r="DF1214" s="2" t="s">
        <v>3</v>
      </c>
      <c r="DG1214" s="2" t="s">
        <v>3</v>
      </c>
      <c r="DH1214" s="2" t="s">
        <v>3</v>
      </c>
      <c r="DI1214" s="2" t="s">
        <v>3</v>
      </c>
      <c r="DJ1214" s="2" t="s">
        <v>3</v>
      </c>
      <c r="DK1214" s="2" t="s">
        <v>3</v>
      </c>
      <c r="DL1214" s="2" t="s">
        <v>3</v>
      </c>
      <c r="DM1214" s="2" t="s">
        <v>3</v>
      </c>
      <c r="DN1214" s="2">
        <v>0</v>
      </c>
      <c r="DO1214" s="2">
        <v>0</v>
      </c>
      <c r="DP1214" s="2">
        <v>1</v>
      </c>
      <c r="DQ1214" s="2">
        <v>1</v>
      </c>
      <c r="DR1214" s="2"/>
      <c r="DS1214" s="2"/>
      <c r="DT1214" s="2"/>
      <c r="DU1214" s="2">
        <v>1005</v>
      </c>
      <c r="DV1214" s="2" t="s">
        <v>47</v>
      </c>
      <c r="DW1214" s="2" t="s">
        <v>47</v>
      </c>
      <c r="DX1214" s="2">
        <v>1</v>
      </c>
      <c r="DY1214" s="2"/>
      <c r="DZ1214" s="2"/>
      <c r="EA1214" s="2"/>
      <c r="EB1214" s="2"/>
      <c r="EC1214" s="2"/>
      <c r="ED1214" s="2"/>
      <c r="EE1214" s="2">
        <v>31102119</v>
      </c>
      <c r="EF1214" s="2">
        <v>8</v>
      </c>
      <c r="EG1214" s="2" t="s">
        <v>34</v>
      </c>
      <c r="EH1214" s="2">
        <v>0</v>
      </c>
      <c r="EI1214" s="2" t="s">
        <v>3</v>
      </c>
      <c r="EJ1214" s="2">
        <v>1</v>
      </c>
      <c r="EK1214" s="2">
        <v>500001</v>
      </c>
      <c r="EL1214" s="2" t="s">
        <v>35</v>
      </c>
      <c r="EM1214" s="2" t="s">
        <v>36</v>
      </c>
      <c r="EN1214" s="2"/>
      <c r="EO1214" s="2" t="s">
        <v>3</v>
      </c>
      <c r="EP1214" s="2"/>
      <c r="EQ1214" s="2">
        <v>0</v>
      </c>
      <c r="ER1214" s="2">
        <v>171.25</v>
      </c>
      <c r="ES1214" s="2">
        <v>171.25</v>
      </c>
      <c r="ET1214" s="2">
        <v>0</v>
      </c>
      <c r="EU1214" s="2">
        <v>0</v>
      </c>
      <c r="EV1214" s="2">
        <v>0</v>
      </c>
      <c r="EW1214" s="2">
        <v>0</v>
      </c>
      <c r="EX1214" s="2">
        <v>0</v>
      </c>
      <c r="EY1214" s="2">
        <v>0</v>
      </c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>
        <v>0</v>
      </c>
      <c r="FR1214" s="2">
        <f t="shared" si="1083"/>
        <v>0</v>
      </c>
      <c r="FS1214" s="2">
        <v>0</v>
      </c>
      <c r="FT1214" s="2"/>
      <c r="FU1214" s="2"/>
      <c r="FV1214" s="2"/>
      <c r="FW1214" s="2"/>
      <c r="FX1214" s="2">
        <v>0</v>
      </c>
      <c r="FY1214" s="2">
        <v>0</v>
      </c>
      <c r="FZ1214" s="2"/>
      <c r="GA1214" s="2" t="s">
        <v>3</v>
      </c>
      <c r="GB1214" s="2"/>
      <c r="GC1214" s="2"/>
      <c r="GD1214" s="2">
        <v>1</v>
      </c>
      <c r="GE1214" s="2"/>
      <c r="GF1214" s="2">
        <v>1920270359</v>
      </c>
      <c r="GG1214" s="2">
        <v>2</v>
      </c>
      <c r="GH1214" s="2">
        <v>1</v>
      </c>
      <c r="GI1214" s="2">
        <v>-2</v>
      </c>
      <c r="GJ1214" s="2">
        <v>0</v>
      </c>
      <c r="GK1214" s="2">
        <v>0</v>
      </c>
      <c r="GL1214" s="2">
        <f t="shared" si="1084"/>
        <v>0</v>
      </c>
      <c r="GM1214" s="2">
        <f t="shared" si="1085"/>
        <v>5754</v>
      </c>
      <c r="GN1214" s="2">
        <f t="shared" si="1086"/>
        <v>5754</v>
      </c>
      <c r="GO1214" s="2">
        <f t="shared" si="1087"/>
        <v>0</v>
      </c>
      <c r="GP1214" s="2">
        <f t="shared" si="1088"/>
        <v>0</v>
      </c>
      <c r="GQ1214" s="2"/>
      <c r="GR1214" s="2">
        <v>0</v>
      </c>
      <c r="GS1214" s="2">
        <v>3</v>
      </c>
      <c r="GT1214" s="2">
        <v>0</v>
      </c>
      <c r="GU1214" s="2" t="s">
        <v>3</v>
      </c>
      <c r="GV1214" s="2">
        <f t="shared" si="1089"/>
        <v>0</v>
      </c>
      <c r="GW1214" s="2">
        <v>1</v>
      </c>
      <c r="GX1214" s="2">
        <f t="shared" si="1090"/>
        <v>0</v>
      </c>
      <c r="GY1214" s="2"/>
      <c r="GZ1214" s="2"/>
      <c r="HA1214" s="2">
        <v>0</v>
      </c>
      <c r="HB1214" s="2">
        <v>0</v>
      </c>
      <c r="HC1214" s="2">
        <f t="shared" si="1091"/>
        <v>0</v>
      </c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>
        <v>0</v>
      </c>
      <c r="IL1214" s="2"/>
      <c r="IM1214" s="2"/>
      <c r="IN1214" s="2"/>
      <c r="IO1214" s="2"/>
      <c r="IP1214" s="2"/>
      <c r="IQ1214" s="2"/>
      <c r="IR1214" s="2"/>
      <c r="IS1214" s="2"/>
      <c r="IT1214" s="2"/>
      <c r="IU1214" s="2"/>
    </row>
    <row r="1215" spans="1:255">
      <c r="A1215">
        <v>17</v>
      </c>
      <c r="B1215">
        <v>1</v>
      </c>
      <c r="E1215" t="s">
        <v>576</v>
      </c>
      <c r="F1215" t="s">
        <v>478</v>
      </c>
      <c r="G1215" t="s">
        <v>479</v>
      </c>
      <c r="H1215" t="s">
        <v>47</v>
      </c>
      <c r="I1215">
        <v>33.6</v>
      </c>
      <c r="J1215">
        <v>0</v>
      </c>
      <c r="O1215">
        <f t="shared" si="1057"/>
        <v>5754</v>
      </c>
      <c r="P1215">
        <f t="shared" si="1058"/>
        <v>5754</v>
      </c>
      <c r="Q1215">
        <f t="shared" si="1059"/>
        <v>0</v>
      </c>
      <c r="R1215">
        <f t="shared" si="1060"/>
        <v>0</v>
      </c>
      <c r="S1215">
        <f t="shared" si="1061"/>
        <v>0</v>
      </c>
      <c r="T1215">
        <f t="shared" si="1062"/>
        <v>0</v>
      </c>
      <c r="U1215">
        <f t="shared" si="1063"/>
        <v>0</v>
      </c>
      <c r="V1215">
        <f t="shared" si="1064"/>
        <v>0</v>
      </c>
      <c r="W1215">
        <f t="shared" si="1065"/>
        <v>0</v>
      </c>
      <c r="X1215">
        <f t="shared" si="1066"/>
        <v>0</v>
      </c>
      <c r="Y1215">
        <f t="shared" si="1067"/>
        <v>0</v>
      </c>
      <c r="AA1215">
        <v>33304960</v>
      </c>
      <c r="AB1215">
        <f t="shared" si="1068"/>
        <v>171.25</v>
      </c>
      <c r="AC1215">
        <f t="shared" si="1069"/>
        <v>171.25</v>
      </c>
      <c r="AD1215">
        <f>ROUND((((ET1215)-(EU1215))+AE1215),2)</f>
        <v>0</v>
      </c>
      <c r="AE1215">
        <f>ROUND((EU1215),2)</f>
        <v>0</v>
      </c>
      <c r="AF1215">
        <f>ROUND((EV1215),2)</f>
        <v>0</v>
      </c>
      <c r="AG1215">
        <f t="shared" si="1070"/>
        <v>0</v>
      </c>
      <c r="AH1215">
        <f>(EW1215)</f>
        <v>0</v>
      </c>
      <c r="AI1215">
        <f>(EX1215)</f>
        <v>0</v>
      </c>
      <c r="AJ1215">
        <f t="shared" si="1071"/>
        <v>0</v>
      </c>
      <c r="AK1215">
        <v>171.25</v>
      </c>
      <c r="AL1215">
        <v>171.25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1</v>
      </c>
      <c r="AW1215">
        <v>1</v>
      </c>
      <c r="AZ1215">
        <v>1</v>
      </c>
      <c r="BA1215">
        <v>1</v>
      </c>
      <c r="BB1215">
        <v>1</v>
      </c>
      <c r="BC1215">
        <v>1</v>
      </c>
      <c r="BD1215" t="s">
        <v>3</v>
      </c>
      <c r="BE1215" t="s">
        <v>3</v>
      </c>
      <c r="BF1215" t="s">
        <v>3</v>
      </c>
      <c r="BG1215" t="s">
        <v>3</v>
      </c>
      <c r="BH1215">
        <v>3</v>
      </c>
      <c r="BI1215">
        <v>1</v>
      </c>
      <c r="BJ1215" t="s">
        <v>480</v>
      </c>
      <c r="BM1215">
        <v>500001</v>
      </c>
      <c r="BN1215">
        <v>0</v>
      </c>
      <c r="BO1215" t="s">
        <v>3</v>
      </c>
      <c r="BP1215">
        <v>0</v>
      </c>
      <c r="BQ1215">
        <v>8</v>
      </c>
      <c r="BR1215">
        <v>0</v>
      </c>
      <c r="BS1215">
        <v>1</v>
      </c>
      <c r="BT1215">
        <v>1</v>
      </c>
      <c r="BU1215">
        <v>1</v>
      </c>
      <c r="BV1215">
        <v>1</v>
      </c>
      <c r="BW1215">
        <v>1</v>
      </c>
      <c r="BX1215">
        <v>1</v>
      </c>
      <c r="BY1215" t="s">
        <v>3</v>
      </c>
      <c r="BZ1215">
        <v>0</v>
      </c>
      <c r="CA1215">
        <v>0</v>
      </c>
      <c r="CE1215">
        <v>0</v>
      </c>
      <c r="CF1215">
        <v>0</v>
      </c>
      <c r="CG1215">
        <v>0</v>
      </c>
      <c r="CM1215">
        <v>0</v>
      </c>
      <c r="CN1215" t="s">
        <v>3</v>
      </c>
      <c r="CO1215">
        <v>0</v>
      </c>
      <c r="CP1215">
        <f t="shared" si="1072"/>
        <v>5754</v>
      </c>
      <c r="CQ1215">
        <f t="shared" si="1073"/>
        <v>171.25</v>
      </c>
      <c r="CR1215">
        <f t="shared" si="1074"/>
        <v>0</v>
      </c>
      <c r="CS1215">
        <f t="shared" si="1075"/>
        <v>0</v>
      </c>
      <c r="CT1215">
        <f t="shared" si="1076"/>
        <v>0</v>
      </c>
      <c r="CU1215">
        <f t="shared" si="1077"/>
        <v>0</v>
      </c>
      <c r="CV1215">
        <f t="shared" si="1078"/>
        <v>0</v>
      </c>
      <c r="CW1215">
        <f t="shared" si="1079"/>
        <v>0</v>
      </c>
      <c r="CX1215">
        <f t="shared" si="1080"/>
        <v>0</v>
      </c>
      <c r="CY1215">
        <f t="shared" si="1081"/>
        <v>0</v>
      </c>
      <c r="CZ1215">
        <f t="shared" si="1082"/>
        <v>0</v>
      </c>
      <c r="DC1215" t="s">
        <v>3</v>
      </c>
      <c r="DD1215" t="s">
        <v>3</v>
      </c>
      <c r="DE1215" t="s">
        <v>3</v>
      </c>
      <c r="DF1215" t="s">
        <v>3</v>
      </c>
      <c r="DG1215" t="s">
        <v>3</v>
      </c>
      <c r="DH1215" t="s">
        <v>3</v>
      </c>
      <c r="DI1215" t="s">
        <v>3</v>
      </c>
      <c r="DJ1215" t="s">
        <v>3</v>
      </c>
      <c r="DK1215" t="s">
        <v>3</v>
      </c>
      <c r="DL1215" t="s">
        <v>3</v>
      </c>
      <c r="DM1215" t="s">
        <v>3</v>
      </c>
      <c r="DN1215">
        <v>0</v>
      </c>
      <c r="DO1215">
        <v>0</v>
      </c>
      <c r="DP1215">
        <v>1</v>
      </c>
      <c r="DQ1215">
        <v>1</v>
      </c>
      <c r="DU1215">
        <v>1005</v>
      </c>
      <c r="DV1215" t="s">
        <v>47</v>
      </c>
      <c r="DW1215" t="s">
        <v>47</v>
      </c>
      <c r="DX1215">
        <v>1</v>
      </c>
      <c r="EE1215">
        <v>31102119</v>
      </c>
      <c r="EF1215">
        <v>8</v>
      </c>
      <c r="EG1215" t="s">
        <v>34</v>
      </c>
      <c r="EH1215">
        <v>0</v>
      </c>
      <c r="EI1215" t="s">
        <v>3</v>
      </c>
      <c r="EJ1215">
        <v>1</v>
      </c>
      <c r="EK1215">
        <v>500001</v>
      </c>
      <c r="EL1215" t="s">
        <v>35</v>
      </c>
      <c r="EM1215" t="s">
        <v>36</v>
      </c>
      <c r="EO1215" t="s">
        <v>3</v>
      </c>
      <c r="EQ1215">
        <v>0</v>
      </c>
      <c r="ER1215">
        <v>171.25</v>
      </c>
      <c r="ES1215">
        <v>171.25</v>
      </c>
      <c r="ET1215">
        <v>0</v>
      </c>
      <c r="EU1215">
        <v>0</v>
      </c>
      <c r="EV1215">
        <v>0</v>
      </c>
      <c r="EW1215">
        <v>0</v>
      </c>
      <c r="EX1215">
        <v>0</v>
      </c>
      <c r="EY1215">
        <v>0</v>
      </c>
      <c r="FQ1215">
        <v>0</v>
      </c>
      <c r="FR1215">
        <f t="shared" si="1083"/>
        <v>0</v>
      </c>
      <c r="FS1215">
        <v>0</v>
      </c>
      <c r="FX1215">
        <v>0</v>
      </c>
      <c r="FY1215">
        <v>0</v>
      </c>
      <c r="GA1215" t="s">
        <v>3</v>
      </c>
      <c r="GD1215">
        <v>1</v>
      </c>
      <c r="GF1215">
        <v>1920270359</v>
      </c>
      <c r="GG1215">
        <v>2</v>
      </c>
      <c r="GH1215">
        <v>1</v>
      </c>
      <c r="GI1215">
        <v>-2</v>
      </c>
      <c r="GJ1215">
        <v>0</v>
      </c>
      <c r="GK1215">
        <v>0</v>
      </c>
      <c r="GL1215">
        <f t="shared" si="1084"/>
        <v>0</v>
      </c>
      <c r="GM1215">
        <f t="shared" si="1085"/>
        <v>5754</v>
      </c>
      <c r="GN1215">
        <f t="shared" si="1086"/>
        <v>5754</v>
      </c>
      <c r="GO1215">
        <f t="shared" si="1087"/>
        <v>0</v>
      </c>
      <c r="GP1215">
        <f t="shared" si="1088"/>
        <v>0</v>
      </c>
      <c r="GR1215">
        <v>0</v>
      </c>
      <c r="GS1215">
        <v>3</v>
      </c>
      <c r="GT1215">
        <v>0</v>
      </c>
      <c r="GU1215" t="s">
        <v>3</v>
      </c>
      <c r="GV1215">
        <f t="shared" si="1089"/>
        <v>0</v>
      </c>
      <c r="GW1215">
        <v>1</v>
      </c>
      <c r="GX1215">
        <f t="shared" si="1090"/>
        <v>0</v>
      </c>
      <c r="HA1215">
        <v>0</v>
      </c>
      <c r="HB1215">
        <v>0</v>
      </c>
      <c r="HC1215">
        <f t="shared" si="1091"/>
        <v>0</v>
      </c>
      <c r="IK1215">
        <v>0</v>
      </c>
    </row>
    <row r="1216" spans="1:255">
      <c r="A1216" s="2">
        <v>17</v>
      </c>
      <c r="B1216" s="2">
        <v>1</v>
      </c>
      <c r="C1216" s="2">
        <f>ROW(SmtRes!A1279)</f>
        <v>1279</v>
      </c>
      <c r="D1216" s="2">
        <f>ROW(EtalonRes!A1564)</f>
        <v>1564</v>
      </c>
      <c r="E1216" s="2" t="s">
        <v>577</v>
      </c>
      <c r="F1216" s="2" t="s">
        <v>450</v>
      </c>
      <c r="G1216" s="2" t="s">
        <v>451</v>
      </c>
      <c r="H1216" s="2" t="s">
        <v>433</v>
      </c>
      <c r="I1216" s="2">
        <f>ROUND((3.14*0.56*2)/100+(3.14*0.2*16)/100,9)</f>
        <v>0.13564799999999999</v>
      </c>
      <c r="J1216" s="2">
        <v>0</v>
      </c>
      <c r="K1216" s="2"/>
      <c r="L1216" s="2"/>
      <c r="M1216" s="2"/>
      <c r="N1216" s="2"/>
      <c r="O1216" s="2">
        <f t="shared" si="1057"/>
        <v>231.31</v>
      </c>
      <c r="P1216" s="2">
        <f t="shared" si="1058"/>
        <v>78.37</v>
      </c>
      <c r="Q1216" s="2">
        <f t="shared" si="1059"/>
        <v>20.61</v>
      </c>
      <c r="R1216" s="2">
        <f t="shared" si="1060"/>
        <v>1.74</v>
      </c>
      <c r="S1216" s="2">
        <f t="shared" si="1061"/>
        <v>132.33000000000001</v>
      </c>
      <c r="T1216" s="2">
        <f t="shared" si="1062"/>
        <v>0</v>
      </c>
      <c r="U1216" s="2">
        <f t="shared" si="1063"/>
        <v>15.140270131199998</v>
      </c>
      <c r="V1216" s="2">
        <f t="shared" si="1064"/>
        <v>0.14039567999999997</v>
      </c>
      <c r="W1216" s="2">
        <f t="shared" si="1065"/>
        <v>0</v>
      </c>
      <c r="X1216" s="2">
        <f t="shared" si="1066"/>
        <v>154.18</v>
      </c>
      <c r="Y1216" s="2">
        <f t="shared" si="1067"/>
        <v>95.19</v>
      </c>
      <c r="Z1216" s="2"/>
      <c r="AA1216" s="2">
        <v>33304975</v>
      </c>
      <c r="AB1216" s="2">
        <f t="shared" si="1068"/>
        <v>1705.18</v>
      </c>
      <c r="AC1216" s="2">
        <f t="shared" si="1069"/>
        <v>577.76</v>
      </c>
      <c r="AD1216" s="2">
        <f>ROUND((((((ET1216*1.2)*1.25))-(((EU1216*1.2)*1.25)))+AE1216),2)</f>
        <v>151.91</v>
      </c>
      <c r="AE1216" s="2">
        <f>ROUND((((EU1216*1.2)*1.25)),2)</f>
        <v>12.81</v>
      </c>
      <c r="AF1216" s="2">
        <f>ROUND((((EV1216*1.2)*1.15)),2)</f>
        <v>975.51</v>
      </c>
      <c r="AG1216" s="2">
        <f t="shared" si="1070"/>
        <v>0</v>
      </c>
      <c r="AH1216" s="2">
        <f>(((EW1216*1.2)*1.15))</f>
        <v>111.61439999999999</v>
      </c>
      <c r="AI1216" s="2">
        <f>(((EX1216*1.2)*1.25))</f>
        <v>1.0349999999999999</v>
      </c>
      <c r="AJ1216" s="2">
        <f t="shared" si="1071"/>
        <v>0</v>
      </c>
      <c r="AK1216" s="2">
        <v>1385.92</v>
      </c>
      <c r="AL1216" s="2">
        <v>577.76</v>
      </c>
      <c r="AM1216" s="2">
        <v>101.27</v>
      </c>
      <c r="AN1216" s="2">
        <v>8.5399999999999991</v>
      </c>
      <c r="AO1216" s="2">
        <v>706.89</v>
      </c>
      <c r="AP1216" s="2">
        <v>0</v>
      </c>
      <c r="AQ1216" s="2">
        <v>80.88</v>
      </c>
      <c r="AR1216" s="2">
        <v>0.69</v>
      </c>
      <c r="AS1216" s="2">
        <v>0</v>
      </c>
      <c r="AT1216" s="2">
        <v>115</v>
      </c>
      <c r="AU1216" s="2">
        <v>71</v>
      </c>
      <c r="AV1216" s="2">
        <v>1</v>
      </c>
      <c r="AW1216" s="2">
        <v>1</v>
      </c>
      <c r="AX1216" s="2"/>
      <c r="AY1216" s="2"/>
      <c r="AZ1216" s="2">
        <v>1</v>
      </c>
      <c r="BA1216" s="2">
        <v>1</v>
      </c>
      <c r="BB1216" s="2">
        <v>1</v>
      </c>
      <c r="BC1216" s="2">
        <v>1</v>
      </c>
      <c r="BD1216" s="2" t="s">
        <v>3</v>
      </c>
      <c r="BE1216" s="2" t="s">
        <v>3</v>
      </c>
      <c r="BF1216" s="2" t="s">
        <v>3</v>
      </c>
      <c r="BG1216" s="2" t="s">
        <v>3</v>
      </c>
      <c r="BH1216" s="2">
        <v>0</v>
      </c>
      <c r="BI1216" s="2">
        <v>1</v>
      </c>
      <c r="BJ1216" s="2" t="s">
        <v>452</v>
      </c>
      <c r="BK1216" s="2"/>
      <c r="BL1216" s="2"/>
      <c r="BM1216" s="2">
        <v>20001</v>
      </c>
      <c r="BN1216" s="2">
        <v>0</v>
      </c>
      <c r="BO1216" s="2" t="s">
        <v>3</v>
      </c>
      <c r="BP1216" s="2">
        <v>0</v>
      </c>
      <c r="BQ1216" s="2">
        <v>2</v>
      </c>
      <c r="BR1216" s="2">
        <v>0</v>
      </c>
      <c r="BS1216" s="2">
        <v>1</v>
      </c>
      <c r="BT1216" s="2">
        <v>1</v>
      </c>
      <c r="BU1216" s="2">
        <v>1</v>
      </c>
      <c r="BV1216" s="2">
        <v>1</v>
      </c>
      <c r="BW1216" s="2">
        <v>1</v>
      </c>
      <c r="BX1216" s="2">
        <v>1</v>
      </c>
      <c r="BY1216" s="2" t="s">
        <v>3</v>
      </c>
      <c r="BZ1216" s="2">
        <v>128</v>
      </c>
      <c r="CA1216" s="2">
        <v>83</v>
      </c>
      <c r="CB1216" s="2"/>
      <c r="CC1216" s="2"/>
      <c r="CD1216" s="2"/>
      <c r="CE1216" s="2">
        <v>0</v>
      </c>
      <c r="CF1216" s="2">
        <v>0</v>
      </c>
      <c r="CG1216" s="2">
        <v>0</v>
      </c>
      <c r="CH1216" s="2"/>
      <c r="CI1216" s="2"/>
      <c r="CJ1216" s="2"/>
      <c r="CK1216" s="2"/>
      <c r="CL1216" s="2"/>
      <c r="CM1216" s="2">
        <v>0</v>
      </c>
      <c r="CN1216" s="2" t="s">
        <v>954</v>
      </c>
      <c r="CO1216" s="2">
        <v>0</v>
      </c>
      <c r="CP1216" s="2">
        <f t="shared" si="1072"/>
        <v>231.31</v>
      </c>
      <c r="CQ1216" s="2">
        <f t="shared" si="1073"/>
        <v>577.76</v>
      </c>
      <c r="CR1216" s="2">
        <f t="shared" si="1074"/>
        <v>151.91</v>
      </c>
      <c r="CS1216" s="2">
        <f t="shared" si="1075"/>
        <v>12.81</v>
      </c>
      <c r="CT1216" s="2">
        <f t="shared" si="1076"/>
        <v>975.51</v>
      </c>
      <c r="CU1216" s="2">
        <f t="shared" si="1077"/>
        <v>0</v>
      </c>
      <c r="CV1216" s="2">
        <f t="shared" si="1078"/>
        <v>111.61439999999999</v>
      </c>
      <c r="CW1216" s="2">
        <f t="shared" si="1079"/>
        <v>1.0349999999999999</v>
      </c>
      <c r="CX1216" s="2">
        <f t="shared" si="1080"/>
        <v>0</v>
      </c>
      <c r="CY1216" s="2">
        <f t="shared" si="1081"/>
        <v>154.18050000000002</v>
      </c>
      <c r="CZ1216" s="2">
        <f t="shared" si="1082"/>
        <v>95.189700000000016</v>
      </c>
      <c r="DA1216" s="2"/>
      <c r="DB1216" s="2"/>
      <c r="DC1216" s="2" t="s">
        <v>3</v>
      </c>
      <c r="DD1216" s="2" t="s">
        <v>3</v>
      </c>
      <c r="DE1216" s="2" t="s">
        <v>21</v>
      </c>
      <c r="DF1216" s="2" t="s">
        <v>21</v>
      </c>
      <c r="DG1216" s="2" t="s">
        <v>22</v>
      </c>
      <c r="DH1216" s="2" t="s">
        <v>3</v>
      </c>
      <c r="DI1216" s="2" t="s">
        <v>22</v>
      </c>
      <c r="DJ1216" s="2" t="s">
        <v>21</v>
      </c>
      <c r="DK1216" s="2" t="s">
        <v>3</v>
      </c>
      <c r="DL1216" s="2" t="s">
        <v>3</v>
      </c>
      <c r="DM1216" s="2" t="s">
        <v>3</v>
      </c>
      <c r="DN1216" s="2">
        <v>0</v>
      </c>
      <c r="DO1216" s="2">
        <v>0</v>
      </c>
      <c r="DP1216" s="2">
        <v>1</v>
      </c>
      <c r="DQ1216" s="2">
        <v>1</v>
      </c>
      <c r="DR1216" s="2"/>
      <c r="DS1216" s="2"/>
      <c r="DT1216" s="2"/>
      <c r="DU1216" s="2">
        <v>1005</v>
      </c>
      <c r="DV1216" s="2" t="s">
        <v>433</v>
      </c>
      <c r="DW1216" s="2" t="s">
        <v>433</v>
      </c>
      <c r="DX1216" s="2">
        <v>100</v>
      </c>
      <c r="DY1216" s="2"/>
      <c r="DZ1216" s="2"/>
      <c r="EA1216" s="2"/>
      <c r="EB1216" s="2"/>
      <c r="EC1216" s="2"/>
      <c r="ED1216" s="2"/>
      <c r="EE1216" s="2">
        <v>31102217</v>
      </c>
      <c r="EF1216" s="2">
        <v>2</v>
      </c>
      <c r="EG1216" s="2" t="s">
        <v>23</v>
      </c>
      <c r="EH1216" s="2">
        <v>0</v>
      </c>
      <c r="EI1216" s="2" t="s">
        <v>3</v>
      </c>
      <c r="EJ1216" s="2">
        <v>1</v>
      </c>
      <c r="EK1216" s="2">
        <v>20001</v>
      </c>
      <c r="EL1216" s="2" t="s">
        <v>24</v>
      </c>
      <c r="EM1216" s="2" t="s">
        <v>25</v>
      </c>
      <c r="EN1216" s="2"/>
      <c r="EO1216" s="2" t="s">
        <v>26</v>
      </c>
      <c r="EP1216" s="2"/>
      <c r="EQ1216" s="2">
        <v>0</v>
      </c>
      <c r="ER1216" s="2">
        <v>1385.92</v>
      </c>
      <c r="ES1216" s="2">
        <v>577.76</v>
      </c>
      <c r="ET1216" s="2">
        <v>101.27</v>
      </c>
      <c r="EU1216" s="2">
        <v>8.5399999999999991</v>
      </c>
      <c r="EV1216" s="2">
        <v>706.89</v>
      </c>
      <c r="EW1216" s="2">
        <v>80.88</v>
      </c>
      <c r="EX1216" s="2">
        <v>0.69</v>
      </c>
      <c r="EY1216" s="2">
        <v>0</v>
      </c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>
        <v>0</v>
      </c>
      <c r="FR1216" s="2">
        <f t="shared" si="1083"/>
        <v>0</v>
      </c>
      <c r="FS1216" s="2">
        <v>0</v>
      </c>
      <c r="FT1216" s="2" t="s">
        <v>27</v>
      </c>
      <c r="FU1216" s="2" t="s">
        <v>28</v>
      </c>
      <c r="FV1216" s="2"/>
      <c r="FW1216" s="2"/>
      <c r="FX1216" s="2">
        <v>115.2</v>
      </c>
      <c r="FY1216" s="2">
        <v>70.55</v>
      </c>
      <c r="FZ1216" s="2"/>
      <c r="GA1216" s="2" t="s">
        <v>3</v>
      </c>
      <c r="GB1216" s="2"/>
      <c r="GC1216" s="2"/>
      <c r="GD1216" s="2">
        <v>1</v>
      </c>
      <c r="GE1216" s="2"/>
      <c r="GF1216" s="2">
        <v>-71840125</v>
      </c>
      <c r="GG1216" s="2">
        <v>2</v>
      </c>
      <c r="GH1216" s="2">
        <v>1</v>
      </c>
      <c r="GI1216" s="2">
        <v>-2</v>
      </c>
      <c r="GJ1216" s="2">
        <v>0</v>
      </c>
      <c r="GK1216" s="2">
        <v>0</v>
      </c>
      <c r="GL1216" s="2">
        <f t="shared" si="1084"/>
        <v>0</v>
      </c>
      <c r="GM1216" s="2">
        <f t="shared" si="1085"/>
        <v>480.68</v>
      </c>
      <c r="GN1216" s="2">
        <f t="shared" si="1086"/>
        <v>480.68</v>
      </c>
      <c r="GO1216" s="2">
        <f t="shared" si="1087"/>
        <v>0</v>
      </c>
      <c r="GP1216" s="2">
        <f t="shared" si="1088"/>
        <v>0</v>
      </c>
      <c r="GQ1216" s="2"/>
      <c r="GR1216" s="2">
        <v>0</v>
      </c>
      <c r="GS1216" s="2">
        <v>3</v>
      </c>
      <c r="GT1216" s="2">
        <v>0</v>
      </c>
      <c r="GU1216" s="2" t="s">
        <v>3</v>
      </c>
      <c r="GV1216" s="2">
        <f t="shared" si="1089"/>
        <v>0</v>
      </c>
      <c r="GW1216" s="2">
        <v>1</v>
      </c>
      <c r="GX1216" s="2">
        <f t="shared" si="1090"/>
        <v>0</v>
      </c>
      <c r="GY1216" s="2"/>
      <c r="GZ1216" s="2"/>
      <c r="HA1216" s="2">
        <v>0</v>
      </c>
      <c r="HB1216" s="2">
        <v>0</v>
      </c>
      <c r="HC1216" s="2">
        <f t="shared" si="1091"/>
        <v>0</v>
      </c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>
        <v>0</v>
      </c>
      <c r="IL1216" s="2"/>
      <c r="IM1216" s="2"/>
      <c r="IN1216" s="2"/>
      <c r="IO1216" s="2"/>
      <c r="IP1216" s="2"/>
      <c r="IQ1216" s="2"/>
      <c r="IR1216" s="2"/>
      <c r="IS1216" s="2"/>
      <c r="IT1216" s="2"/>
      <c r="IU1216" s="2"/>
    </row>
    <row r="1217" spans="1:255">
      <c r="A1217">
        <v>17</v>
      </c>
      <c r="B1217">
        <v>1</v>
      </c>
      <c r="C1217">
        <f>ROW(SmtRes!A1290)</f>
        <v>1290</v>
      </c>
      <c r="D1217">
        <f>ROW(EtalonRes!A1580)</f>
        <v>1580</v>
      </c>
      <c r="E1217" t="s">
        <v>577</v>
      </c>
      <c r="F1217" t="s">
        <v>450</v>
      </c>
      <c r="G1217" t="s">
        <v>451</v>
      </c>
      <c r="H1217" t="s">
        <v>433</v>
      </c>
      <c r="I1217">
        <f>ROUND((3.14*0.56*2)/100+(3.14*0.2*16)/100,9)</f>
        <v>0.13564799999999999</v>
      </c>
      <c r="J1217">
        <v>0</v>
      </c>
      <c r="O1217">
        <f t="shared" si="1057"/>
        <v>231.31</v>
      </c>
      <c r="P1217">
        <f t="shared" si="1058"/>
        <v>78.37</v>
      </c>
      <c r="Q1217">
        <f t="shared" si="1059"/>
        <v>20.61</v>
      </c>
      <c r="R1217">
        <f t="shared" si="1060"/>
        <v>1.74</v>
      </c>
      <c r="S1217">
        <f t="shared" si="1061"/>
        <v>132.33000000000001</v>
      </c>
      <c r="T1217">
        <f t="shared" si="1062"/>
        <v>0</v>
      </c>
      <c r="U1217">
        <f t="shared" si="1063"/>
        <v>15.140270131199998</v>
      </c>
      <c r="V1217">
        <f t="shared" si="1064"/>
        <v>0.14039567999999997</v>
      </c>
      <c r="W1217">
        <f t="shared" si="1065"/>
        <v>0</v>
      </c>
      <c r="X1217">
        <f t="shared" si="1066"/>
        <v>154.18</v>
      </c>
      <c r="Y1217">
        <f t="shared" si="1067"/>
        <v>95.19</v>
      </c>
      <c r="AA1217">
        <v>33304960</v>
      </c>
      <c r="AB1217">
        <f t="shared" si="1068"/>
        <v>1705.18</v>
      </c>
      <c r="AC1217">
        <f t="shared" si="1069"/>
        <v>577.76</v>
      </c>
      <c r="AD1217">
        <f>ROUND((((((ET1217*1.2)*1.25))-(((EU1217*1.2)*1.25)))+AE1217),2)</f>
        <v>151.91</v>
      </c>
      <c r="AE1217">
        <f>ROUND((((EU1217*1.2)*1.25)),2)</f>
        <v>12.81</v>
      </c>
      <c r="AF1217">
        <f>ROUND((((EV1217*1.2)*1.15)),2)</f>
        <v>975.51</v>
      </c>
      <c r="AG1217">
        <f t="shared" si="1070"/>
        <v>0</v>
      </c>
      <c r="AH1217">
        <f>(((EW1217*1.2)*1.15))</f>
        <v>111.61439999999999</v>
      </c>
      <c r="AI1217">
        <f>(((EX1217*1.2)*1.25))</f>
        <v>1.0349999999999999</v>
      </c>
      <c r="AJ1217">
        <f t="shared" si="1071"/>
        <v>0</v>
      </c>
      <c r="AK1217">
        <v>1385.92</v>
      </c>
      <c r="AL1217">
        <v>577.76</v>
      </c>
      <c r="AM1217">
        <v>101.27</v>
      </c>
      <c r="AN1217">
        <v>8.5399999999999991</v>
      </c>
      <c r="AO1217">
        <v>706.89</v>
      </c>
      <c r="AP1217">
        <v>0</v>
      </c>
      <c r="AQ1217">
        <v>80.88</v>
      </c>
      <c r="AR1217">
        <v>0.69</v>
      </c>
      <c r="AS1217">
        <v>0</v>
      </c>
      <c r="AT1217">
        <v>115</v>
      </c>
      <c r="AU1217">
        <v>71</v>
      </c>
      <c r="AV1217">
        <v>1</v>
      </c>
      <c r="AW1217">
        <v>1</v>
      </c>
      <c r="AZ1217">
        <v>1</v>
      </c>
      <c r="BA1217">
        <v>1</v>
      </c>
      <c r="BB1217">
        <v>1</v>
      </c>
      <c r="BC1217">
        <v>1</v>
      </c>
      <c r="BD1217" t="s">
        <v>3</v>
      </c>
      <c r="BE1217" t="s">
        <v>3</v>
      </c>
      <c r="BF1217" t="s">
        <v>3</v>
      </c>
      <c r="BG1217" t="s">
        <v>3</v>
      </c>
      <c r="BH1217">
        <v>0</v>
      </c>
      <c r="BI1217">
        <v>1</v>
      </c>
      <c r="BJ1217" t="s">
        <v>452</v>
      </c>
      <c r="BM1217">
        <v>20001</v>
      </c>
      <c r="BN1217">
        <v>0</v>
      </c>
      <c r="BO1217" t="s">
        <v>3</v>
      </c>
      <c r="BP1217">
        <v>0</v>
      </c>
      <c r="BQ1217">
        <v>2</v>
      </c>
      <c r="BR1217">
        <v>0</v>
      </c>
      <c r="BS1217">
        <v>1</v>
      </c>
      <c r="BT1217">
        <v>1</v>
      </c>
      <c r="BU1217">
        <v>1</v>
      </c>
      <c r="BV1217">
        <v>1</v>
      </c>
      <c r="BW1217">
        <v>1</v>
      </c>
      <c r="BX1217">
        <v>1</v>
      </c>
      <c r="BY1217" t="s">
        <v>3</v>
      </c>
      <c r="BZ1217">
        <v>128</v>
      </c>
      <c r="CA1217">
        <v>83</v>
      </c>
      <c r="CE1217">
        <v>0</v>
      </c>
      <c r="CF1217">
        <v>0</v>
      </c>
      <c r="CG1217">
        <v>0</v>
      </c>
      <c r="CM1217">
        <v>0</v>
      </c>
      <c r="CN1217" t="s">
        <v>954</v>
      </c>
      <c r="CO1217">
        <v>0</v>
      </c>
      <c r="CP1217">
        <f t="shared" si="1072"/>
        <v>231.31</v>
      </c>
      <c r="CQ1217">
        <f t="shared" si="1073"/>
        <v>577.76</v>
      </c>
      <c r="CR1217">
        <f t="shared" si="1074"/>
        <v>151.91</v>
      </c>
      <c r="CS1217">
        <f t="shared" si="1075"/>
        <v>12.81</v>
      </c>
      <c r="CT1217">
        <f t="shared" si="1076"/>
        <v>975.51</v>
      </c>
      <c r="CU1217">
        <f t="shared" si="1077"/>
        <v>0</v>
      </c>
      <c r="CV1217">
        <f t="shared" si="1078"/>
        <v>111.61439999999999</v>
      </c>
      <c r="CW1217">
        <f t="shared" si="1079"/>
        <v>1.0349999999999999</v>
      </c>
      <c r="CX1217">
        <f t="shared" si="1080"/>
        <v>0</v>
      </c>
      <c r="CY1217">
        <f t="shared" si="1081"/>
        <v>154.18050000000002</v>
      </c>
      <c r="CZ1217">
        <f t="shared" si="1082"/>
        <v>95.189700000000016</v>
      </c>
      <c r="DC1217" t="s">
        <v>3</v>
      </c>
      <c r="DD1217" t="s">
        <v>3</v>
      </c>
      <c r="DE1217" t="s">
        <v>21</v>
      </c>
      <c r="DF1217" t="s">
        <v>21</v>
      </c>
      <c r="DG1217" t="s">
        <v>22</v>
      </c>
      <c r="DH1217" t="s">
        <v>3</v>
      </c>
      <c r="DI1217" t="s">
        <v>22</v>
      </c>
      <c r="DJ1217" t="s">
        <v>21</v>
      </c>
      <c r="DK1217" t="s">
        <v>3</v>
      </c>
      <c r="DL1217" t="s">
        <v>3</v>
      </c>
      <c r="DM1217" t="s">
        <v>3</v>
      </c>
      <c r="DN1217">
        <v>0</v>
      </c>
      <c r="DO1217">
        <v>0</v>
      </c>
      <c r="DP1217">
        <v>1</v>
      </c>
      <c r="DQ1217">
        <v>1</v>
      </c>
      <c r="DU1217">
        <v>1005</v>
      </c>
      <c r="DV1217" t="s">
        <v>433</v>
      </c>
      <c r="DW1217" t="s">
        <v>433</v>
      </c>
      <c r="DX1217">
        <v>100</v>
      </c>
      <c r="EE1217">
        <v>31102217</v>
      </c>
      <c r="EF1217">
        <v>2</v>
      </c>
      <c r="EG1217" t="s">
        <v>23</v>
      </c>
      <c r="EH1217">
        <v>0</v>
      </c>
      <c r="EI1217" t="s">
        <v>3</v>
      </c>
      <c r="EJ1217">
        <v>1</v>
      </c>
      <c r="EK1217">
        <v>20001</v>
      </c>
      <c r="EL1217" t="s">
        <v>24</v>
      </c>
      <c r="EM1217" t="s">
        <v>25</v>
      </c>
      <c r="EO1217" t="s">
        <v>26</v>
      </c>
      <c r="EQ1217">
        <v>0</v>
      </c>
      <c r="ER1217">
        <v>1385.92</v>
      </c>
      <c r="ES1217">
        <v>577.76</v>
      </c>
      <c r="ET1217">
        <v>101.27</v>
      </c>
      <c r="EU1217">
        <v>8.5399999999999991</v>
      </c>
      <c r="EV1217">
        <v>706.89</v>
      </c>
      <c r="EW1217">
        <v>80.88</v>
      </c>
      <c r="EX1217">
        <v>0.69</v>
      </c>
      <c r="EY1217">
        <v>0</v>
      </c>
      <c r="FQ1217">
        <v>0</v>
      </c>
      <c r="FR1217">
        <f t="shared" si="1083"/>
        <v>0</v>
      </c>
      <c r="FS1217">
        <v>0</v>
      </c>
      <c r="FT1217" t="s">
        <v>27</v>
      </c>
      <c r="FU1217" t="s">
        <v>28</v>
      </c>
      <c r="FX1217">
        <v>115.2</v>
      </c>
      <c r="FY1217">
        <v>70.55</v>
      </c>
      <c r="GA1217" t="s">
        <v>3</v>
      </c>
      <c r="GD1217">
        <v>1</v>
      </c>
      <c r="GF1217">
        <v>-71840125</v>
      </c>
      <c r="GG1217">
        <v>2</v>
      </c>
      <c r="GH1217">
        <v>1</v>
      </c>
      <c r="GI1217">
        <v>-2</v>
      </c>
      <c r="GJ1217">
        <v>0</v>
      </c>
      <c r="GK1217">
        <v>0</v>
      </c>
      <c r="GL1217">
        <f t="shared" si="1084"/>
        <v>0</v>
      </c>
      <c r="GM1217">
        <f t="shared" si="1085"/>
        <v>480.68</v>
      </c>
      <c r="GN1217">
        <f t="shared" si="1086"/>
        <v>480.68</v>
      </c>
      <c r="GO1217">
        <f t="shared" si="1087"/>
        <v>0</v>
      </c>
      <c r="GP1217">
        <f t="shared" si="1088"/>
        <v>0</v>
      </c>
      <c r="GR1217">
        <v>0</v>
      </c>
      <c r="GS1217">
        <v>3</v>
      </c>
      <c r="GT1217">
        <v>0</v>
      </c>
      <c r="GU1217" t="s">
        <v>3</v>
      </c>
      <c r="GV1217">
        <f t="shared" si="1089"/>
        <v>0</v>
      </c>
      <c r="GW1217">
        <v>1</v>
      </c>
      <c r="GX1217">
        <f t="shared" si="1090"/>
        <v>0</v>
      </c>
      <c r="HA1217">
        <v>0</v>
      </c>
      <c r="HB1217">
        <v>0</v>
      </c>
      <c r="HC1217">
        <f t="shared" si="1091"/>
        <v>0</v>
      </c>
      <c r="IK1217">
        <v>0</v>
      </c>
    </row>
    <row r="1218" spans="1:255">
      <c r="A1218" s="2">
        <v>17</v>
      </c>
      <c r="B1218" s="2">
        <v>1</v>
      </c>
      <c r="C1218" s="2"/>
      <c r="D1218" s="2"/>
      <c r="E1218" s="2" t="s">
        <v>578</v>
      </c>
      <c r="F1218" s="2" t="s">
        <v>454</v>
      </c>
      <c r="G1218" s="2" t="s">
        <v>486</v>
      </c>
      <c r="H1218" s="2" t="s">
        <v>47</v>
      </c>
      <c r="I1218" s="2">
        <v>3.5167999999999999</v>
      </c>
      <c r="J1218" s="2">
        <v>0</v>
      </c>
      <c r="K1218" s="2"/>
      <c r="L1218" s="2"/>
      <c r="M1218" s="2"/>
      <c r="N1218" s="2"/>
      <c r="O1218" s="2">
        <f t="shared" si="1057"/>
        <v>358.92</v>
      </c>
      <c r="P1218" s="2">
        <f t="shared" si="1058"/>
        <v>358.92</v>
      </c>
      <c r="Q1218" s="2">
        <f t="shared" si="1059"/>
        <v>0</v>
      </c>
      <c r="R1218" s="2">
        <f t="shared" si="1060"/>
        <v>0</v>
      </c>
      <c r="S1218" s="2">
        <f t="shared" si="1061"/>
        <v>0</v>
      </c>
      <c r="T1218" s="2">
        <f t="shared" si="1062"/>
        <v>0</v>
      </c>
      <c r="U1218" s="2">
        <f t="shared" si="1063"/>
        <v>0</v>
      </c>
      <c r="V1218" s="2">
        <f t="shared" si="1064"/>
        <v>0</v>
      </c>
      <c r="W1218" s="2">
        <f t="shared" si="1065"/>
        <v>0</v>
      </c>
      <c r="X1218" s="2">
        <f t="shared" si="1066"/>
        <v>0</v>
      </c>
      <c r="Y1218" s="2">
        <f t="shared" si="1067"/>
        <v>0</v>
      </c>
      <c r="Z1218" s="2"/>
      <c r="AA1218" s="2">
        <v>33304975</v>
      </c>
      <c r="AB1218" s="2">
        <f t="shared" si="1068"/>
        <v>102.06</v>
      </c>
      <c r="AC1218" s="2">
        <f t="shared" si="1069"/>
        <v>102.06</v>
      </c>
      <c r="AD1218" s="2">
        <f t="shared" ref="AD1218:AD1229" si="1098">ROUND((((ET1218)-(EU1218))+AE1218),2)</f>
        <v>0</v>
      </c>
      <c r="AE1218" s="2">
        <f t="shared" ref="AE1218:AE1229" si="1099">ROUND((EU1218),2)</f>
        <v>0</v>
      </c>
      <c r="AF1218" s="2">
        <f t="shared" ref="AF1218:AF1229" si="1100">ROUND((EV1218),2)</f>
        <v>0</v>
      </c>
      <c r="AG1218" s="2">
        <f t="shared" si="1070"/>
        <v>0</v>
      </c>
      <c r="AH1218" s="2">
        <f t="shared" ref="AH1218:AH1229" si="1101">(EW1218)</f>
        <v>0</v>
      </c>
      <c r="AI1218" s="2">
        <f t="shared" ref="AI1218:AI1229" si="1102">(EX1218)</f>
        <v>0</v>
      </c>
      <c r="AJ1218" s="2">
        <f t="shared" si="1071"/>
        <v>0</v>
      </c>
      <c r="AK1218" s="2">
        <v>102.06</v>
      </c>
      <c r="AL1218" s="2">
        <v>102.06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1</v>
      </c>
      <c r="AW1218" s="2">
        <v>1</v>
      </c>
      <c r="AX1218" s="2"/>
      <c r="AY1218" s="2"/>
      <c r="AZ1218" s="2">
        <v>1</v>
      </c>
      <c r="BA1218" s="2">
        <v>1</v>
      </c>
      <c r="BB1218" s="2">
        <v>1</v>
      </c>
      <c r="BC1218" s="2">
        <v>1</v>
      </c>
      <c r="BD1218" s="2" t="s">
        <v>3</v>
      </c>
      <c r="BE1218" s="2" t="s">
        <v>3</v>
      </c>
      <c r="BF1218" s="2" t="s">
        <v>3</v>
      </c>
      <c r="BG1218" s="2" t="s">
        <v>3</v>
      </c>
      <c r="BH1218" s="2">
        <v>3</v>
      </c>
      <c r="BI1218" s="2">
        <v>1</v>
      </c>
      <c r="BJ1218" s="2" t="s">
        <v>456</v>
      </c>
      <c r="BK1218" s="2"/>
      <c r="BL1218" s="2"/>
      <c r="BM1218" s="2">
        <v>500001</v>
      </c>
      <c r="BN1218" s="2">
        <v>0</v>
      </c>
      <c r="BO1218" s="2" t="s">
        <v>3</v>
      </c>
      <c r="BP1218" s="2">
        <v>0</v>
      </c>
      <c r="BQ1218" s="2">
        <v>8</v>
      </c>
      <c r="BR1218" s="2">
        <v>0</v>
      </c>
      <c r="BS1218" s="2">
        <v>1</v>
      </c>
      <c r="BT1218" s="2">
        <v>1</v>
      </c>
      <c r="BU1218" s="2">
        <v>1</v>
      </c>
      <c r="BV1218" s="2">
        <v>1</v>
      </c>
      <c r="BW1218" s="2">
        <v>1</v>
      </c>
      <c r="BX1218" s="2">
        <v>1</v>
      </c>
      <c r="BY1218" s="2" t="s">
        <v>3</v>
      </c>
      <c r="BZ1218" s="2">
        <v>0</v>
      </c>
      <c r="CA1218" s="2">
        <v>0</v>
      </c>
      <c r="CB1218" s="2"/>
      <c r="CC1218" s="2"/>
      <c r="CD1218" s="2"/>
      <c r="CE1218" s="2">
        <v>0</v>
      </c>
      <c r="CF1218" s="2">
        <v>0</v>
      </c>
      <c r="CG1218" s="2">
        <v>0</v>
      </c>
      <c r="CH1218" s="2"/>
      <c r="CI1218" s="2"/>
      <c r="CJ1218" s="2"/>
      <c r="CK1218" s="2"/>
      <c r="CL1218" s="2"/>
      <c r="CM1218" s="2">
        <v>0</v>
      </c>
      <c r="CN1218" s="2" t="s">
        <v>3</v>
      </c>
      <c r="CO1218" s="2">
        <v>0</v>
      </c>
      <c r="CP1218" s="2">
        <f t="shared" si="1072"/>
        <v>358.92</v>
      </c>
      <c r="CQ1218" s="2">
        <f t="shared" si="1073"/>
        <v>102.06</v>
      </c>
      <c r="CR1218" s="2">
        <f t="shared" si="1074"/>
        <v>0</v>
      </c>
      <c r="CS1218" s="2">
        <f t="shared" si="1075"/>
        <v>0</v>
      </c>
      <c r="CT1218" s="2">
        <f t="shared" si="1076"/>
        <v>0</v>
      </c>
      <c r="CU1218" s="2">
        <f t="shared" si="1077"/>
        <v>0</v>
      </c>
      <c r="CV1218" s="2">
        <f t="shared" si="1078"/>
        <v>0</v>
      </c>
      <c r="CW1218" s="2">
        <f t="shared" si="1079"/>
        <v>0</v>
      </c>
      <c r="CX1218" s="2">
        <f t="shared" si="1080"/>
        <v>0</v>
      </c>
      <c r="CY1218" s="2">
        <f t="shared" si="1081"/>
        <v>0</v>
      </c>
      <c r="CZ1218" s="2">
        <f t="shared" si="1082"/>
        <v>0</v>
      </c>
      <c r="DA1218" s="2"/>
      <c r="DB1218" s="2"/>
      <c r="DC1218" s="2" t="s">
        <v>3</v>
      </c>
      <c r="DD1218" s="2" t="s">
        <v>3</v>
      </c>
      <c r="DE1218" s="2" t="s">
        <v>3</v>
      </c>
      <c r="DF1218" s="2" t="s">
        <v>3</v>
      </c>
      <c r="DG1218" s="2" t="s">
        <v>3</v>
      </c>
      <c r="DH1218" s="2" t="s">
        <v>3</v>
      </c>
      <c r="DI1218" s="2" t="s">
        <v>3</v>
      </c>
      <c r="DJ1218" s="2" t="s">
        <v>3</v>
      </c>
      <c r="DK1218" s="2" t="s">
        <v>3</v>
      </c>
      <c r="DL1218" s="2" t="s">
        <v>3</v>
      </c>
      <c r="DM1218" s="2" t="s">
        <v>3</v>
      </c>
      <c r="DN1218" s="2">
        <v>0</v>
      </c>
      <c r="DO1218" s="2">
        <v>0</v>
      </c>
      <c r="DP1218" s="2">
        <v>1</v>
      </c>
      <c r="DQ1218" s="2">
        <v>1</v>
      </c>
      <c r="DR1218" s="2"/>
      <c r="DS1218" s="2"/>
      <c r="DT1218" s="2"/>
      <c r="DU1218" s="2">
        <v>1005</v>
      </c>
      <c r="DV1218" s="2" t="s">
        <v>47</v>
      </c>
      <c r="DW1218" s="2" t="s">
        <v>47</v>
      </c>
      <c r="DX1218" s="2">
        <v>1</v>
      </c>
      <c r="DY1218" s="2"/>
      <c r="DZ1218" s="2"/>
      <c r="EA1218" s="2"/>
      <c r="EB1218" s="2"/>
      <c r="EC1218" s="2"/>
      <c r="ED1218" s="2"/>
      <c r="EE1218" s="2">
        <v>31102119</v>
      </c>
      <c r="EF1218" s="2">
        <v>8</v>
      </c>
      <c r="EG1218" s="2" t="s">
        <v>34</v>
      </c>
      <c r="EH1218" s="2">
        <v>0</v>
      </c>
      <c r="EI1218" s="2" t="s">
        <v>3</v>
      </c>
      <c r="EJ1218" s="2">
        <v>1</v>
      </c>
      <c r="EK1218" s="2">
        <v>500001</v>
      </c>
      <c r="EL1218" s="2" t="s">
        <v>35</v>
      </c>
      <c r="EM1218" s="2" t="s">
        <v>36</v>
      </c>
      <c r="EN1218" s="2"/>
      <c r="EO1218" s="2" t="s">
        <v>3</v>
      </c>
      <c r="EP1218" s="2"/>
      <c r="EQ1218" s="2">
        <v>0</v>
      </c>
      <c r="ER1218" s="2">
        <v>102.06</v>
      </c>
      <c r="ES1218" s="2">
        <v>102.06</v>
      </c>
      <c r="ET1218" s="2">
        <v>0</v>
      </c>
      <c r="EU1218" s="2">
        <v>0</v>
      </c>
      <c r="EV1218" s="2">
        <v>0</v>
      </c>
      <c r="EW1218" s="2">
        <v>0</v>
      </c>
      <c r="EX1218" s="2">
        <v>0</v>
      </c>
      <c r="EY1218" s="2">
        <v>0</v>
      </c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>
        <v>0</v>
      </c>
      <c r="FR1218" s="2">
        <f t="shared" si="1083"/>
        <v>0</v>
      </c>
      <c r="FS1218" s="2">
        <v>0</v>
      </c>
      <c r="FT1218" s="2"/>
      <c r="FU1218" s="2"/>
      <c r="FV1218" s="2"/>
      <c r="FW1218" s="2"/>
      <c r="FX1218" s="2">
        <v>0</v>
      </c>
      <c r="FY1218" s="2">
        <v>0</v>
      </c>
      <c r="FZ1218" s="2"/>
      <c r="GA1218" s="2" t="s">
        <v>3</v>
      </c>
      <c r="GB1218" s="2"/>
      <c r="GC1218" s="2"/>
      <c r="GD1218" s="2">
        <v>1</v>
      </c>
      <c r="GE1218" s="2"/>
      <c r="GF1218" s="2">
        <v>1904080217</v>
      </c>
      <c r="GG1218" s="2">
        <v>2</v>
      </c>
      <c r="GH1218" s="2">
        <v>1</v>
      </c>
      <c r="GI1218" s="2">
        <v>-2</v>
      </c>
      <c r="GJ1218" s="2">
        <v>0</v>
      </c>
      <c r="GK1218" s="2">
        <v>0</v>
      </c>
      <c r="GL1218" s="2">
        <f t="shared" si="1084"/>
        <v>0</v>
      </c>
      <c r="GM1218" s="2">
        <f t="shared" si="1085"/>
        <v>358.92</v>
      </c>
      <c r="GN1218" s="2">
        <f t="shared" si="1086"/>
        <v>358.92</v>
      </c>
      <c r="GO1218" s="2">
        <f t="shared" si="1087"/>
        <v>0</v>
      </c>
      <c r="GP1218" s="2">
        <f t="shared" si="1088"/>
        <v>0</v>
      </c>
      <c r="GQ1218" s="2"/>
      <c r="GR1218" s="2">
        <v>0</v>
      </c>
      <c r="GS1218" s="2">
        <v>3</v>
      </c>
      <c r="GT1218" s="2">
        <v>0</v>
      </c>
      <c r="GU1218" s="2" t="s">
        <v>3</v>
      </c>
      <c r="GV1218" s="2">
        <f t="shared" si="1089"/>
        <v>0</v>
      </c>
      <c r="GW1218" s="2">
        <v>1</v>
      </c>
      <c r="GX1218" s="2">
        <f t="shared" si="1090"/>
        <v>0</v>
      </c>
      <c r="GY1218" s="2"/>
      <c r="GZ1218" s="2"/>
      <c r="HA1218" s="2">
        <v>0</v>
      </c>
      <c r="HB1218" s="2">
        <v>0</v>
      </c>
      <c r="HC1218" s="2">
        <f t="shared" si="1091"/>
        <v>0</v>
      </c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>
        <v>0</v>
      </c>
      <c r="IL1218" s="2"/>
      <c r="IM1218" s="2"/>
      <c r="IN1218" s="2"/>
      <c r="IO1218" s="2"/>
      <c r="IP1218" s="2"/>
      <c r="IQ1218" s="2"/>
      <c r="IR1218" s="2"/>
      <c r="IS1218" s="2"/>
      <c r="IT1218" s="2"/>
      <c r="IU1218" s="2"/>
    </row>
    <row r="1219" spans="1:255">
      <c r="A1219">
        <v>17</v>
      </c>
      <c r="B1219">
        <v>1</v>
      </c>
      <c r="E1219" t="s">
        <v>578</v>
      </c>
      <c r="F1219" t="s">
        <v>454</v>
      </c>
      <c r="G1219" t="s">
        <v>486</v>
      </c>
      <c r="H1219" t="s">
        <v>47</v>
      </c>
      <c r="I1219">
        <v>3.5167999999999999</v>
      </c>
      <c r="J1219">
        <v>0</v>
      </c>
      <c r="O1219">
        <f t="shared" si="1057"/>
        <v>358.92</v>
      </c>
      <c r="P1219">
        <f t="shared" si="1058"/>
        <v>358.92</v>
      </c>
      <c r="Q1219">
        <f t="shared" si="1059"/>
        <v>0</v>
      </c>
      <c r="R1219">
        <f t="shared" si="1060"/>
        <v>0</v>
      </c>
      <c r="S1219">
        <f t="shared" si="1061"/>
        <v>0</v>
      </c>
      <c r="T1219">
        <f t="shared" si="1062"/>
        <v>0</v>
      </c>
      <c r="U1219">
        <f t="shared" si="1063"/>
        <v>0</v>
      </c>
      <c r="V1219">
        <f t="shared" si="1064"/>
        <v>0</v>
      </c>
      <c r="W1219">
        <f t="shared" si="1065"/>
        <v>0</v>
      </c>
      <c r="X1219">
        <f t="shared" si="1066"/>
        <v>0</v>
      </c>
      <c r="Y1219">
        <f t="shared" si="1067"/>
        <v>0</v>
      </c>
      <c r="AA1219">
        <v>33304960</v>
      </c>
      <c r="AB1219">
        <f t="shared" si="1068"/>
        <v>102.06</v>
      </c>
      <c r="AC1219">
        <f t="shared" si="1069"/>
        <v>102.06</v>
      </c>
      <c r="AD1219">
        <f t="shared" si="1098"/>
        <v>0</v>
      </c>
      <c r="AE1219">
        <f t="shared" si="1099"/>
        <v>0</v>
      </c>
      <c r="AF1219">
        <f t="shared" si="1100"/>
        <v>0</v>
      </c>
      <c r="AG1219">
        <f t="shared" si="1070"/>
        <v>0</v>
      </c>
      <c r="AH1219">
        <f t="shared" si="1101"/>
        <v>0</v>
      </c>
      <c r="AI1219">
        <f t="shared" si="1102"/>
        <v>0</v>
      </c>
      <c r="AJ1219">
        <f t="shared" si="1071"/>
        <v>0</v>
      </c>
      <c r="AK1219">
        <v>102.06</v>
      </c>
      <c r="AL1219">
        <v>102.06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1</v>
      </c>
      <c r="AW1219">
        <v>1</v>
      </c>
      <c r="AZ1219">
        <v>1</v>
      </c>
      <c r="BA1219">
        <v>1</v>
      </c>
      <c r="BB1219">
        <v>1</v>
      </c>
      <c r="BC1219">
        <v>1</v>
      </c>
      <c r="BD1219" t="s">
        <v>3</v>
      </c>
      <c r="BE1219" t="s">
        <v>3</v>
      </c>
      <c r="BF1219" t="s">
        <v>3</v>
      </c>
      <c r="BG1219" t="s">
        <v>3</v>
      </c>
      <c r="BH1219">
        <v>3</v>
      </c>
      <c r="BI1219">
        <v>1</v>
      </c>
      <c r="BJ1219" t="s">
        <v>456</v>
      </c>
      <c r="BM1219">
        <v>500001</v>
      </c>
      <c r="BN1219">
        <v>0</v>
      </c>
      <c r="BO1219" t="s">
        <v>3</v>
      </c>
      <c r="BP1219">
        <v>0</v>
      </c>
      <c r="BQ1219">
        <v>8</v>
      </c>
      <c r="BR1219">
        <v>0</v>
      </c>
      <c r="BS1219">
        <v>1</v>
      </c>
      <c r="BT1219">
        <v>1</v>
      </c>
      <c r="BU1219">
        <v>1</v>
      </c>
      <c r="BV1219">
        <v>1</v>
      </c>
      <c r="BW1219">
        <v>1</v>
      </c>
      <c r="BX1219">
        <v>1</v>
      </c>
      <c r="BY1219" t="s">
        <v>3</v>
      </c>
      <c r="BZ1219">
        <v>0</v>
      </c>
      <c r="CA1219">
        <v>0</v>
      </c>
      <c r="CE1219">
        <v>0</v>
      </c>
      <c r="CF1219">
        <v>0</v>
      </c>
      <c r="CG1219">
        <v>0</v>
      </c>
      <c r="CM1219">
        <v>0</v>
      </c>
      <c r="CN1219" t="s">
        <v>3</v>
      </c>
      <c r="CO1219">
        <v>0</v>
      </c>
      <c r="CP1219">
        <f t="shared" si="1072"/>
        <v>358.92</v>
      </c>
      <c r="CQ1219">
        <f t="shared" si="1073"/>
        <v>102.06</v>
      </c>
      <c r="CR1219">
        <f t="shared" si="1074"/>
        <v>0</v>
      </c>
      <c r="CS1219">
        <f t="shared" si="1075"/>
        <v>0</v>
      </c>
      <c r="CT1219">
        <f t="shared" si="1076"/>
        <v>0</v>
      </c>
      <c r="CU1219">
        <f t="shared" si="1077"/>
        <v>0</v>
      </c>
      <c r="CV1219">
        <f t="shared" si="1078"/>
        <v>0</v>
      </c>
      <c r="CW1219">
        <f t="shared" si="1079"/>
        <v>0</v>
      </c>
      <c r="CX1219">
        <f t="shared" si="1080"/>
        <v>0</v>
      </c>
      <c r="CY1219">
        <f t="shared" si="1081"/>
        <v>0</v>
      </c>
      <c r="CZ1219">
        <f t="shared" si="1082"/>
        <v>0</v>
      </c>
      <c r="DC1219" t="s">
        <v>3</v>
      </c>
      <c r="DD1219" t="s">
        <v>3</v>
      </c>
      <c r="DE1219" t="s">
        <v>3</v>
      </c>
      <c r="DF1219" t="s">
        <v>3</v>
      </c>
      <c r="DG1219" t="s">
        <v>3</v>
      </c>
      <c r="DH1219" t="s">
        <v>3</v>
      </c>
      <c r="DI1219" t="s">
        <v>3</v>
      </c>
      <c r="DJ1219" t="s">
        <v>3</v>
      </c>
      <c r="DK1219" t="s">
        <v>3</v>
      </c>
      <c r="DL1219" t="s">
        <v>3</v>
      </c>
      <c r="DM1219" t="s">
        <v>3</v>
      </c>
      <c r="DN1219">
        <v>0</v>
      </c>
      <c r="DO1219">
        <v>0</v>
      </c>
      <c r="DP1219">
        <v>1</v>
      </c>
      <c r="DQ1219">
        <v>1</v>
      </c>
      <c r="DU1219">
        <v>1005</v>
      </c>
      <c r="DV1219" t="s">
        <v>47</v>
      </c>
      <c r="DW1219" t="s">
        <v>47</v>
      </c>
      <c r="DX1219">
        <v>1</v>
      </c>
      <c r="EE1219">
        <v>31102119</v>
      </c>
      <c r="EF1219">
        <v>8</v>
      </c>
      <c r="EG1219" t="s">
        <v>34</v>
      </c>
      <c r="EH1219">
        <v>0</v>
      </c>
      <c r="EI1219" t="s">
        <v>3</v>
      </c>
      <c r="EJ1219">
        <v>1</v>
      </c>
      <c r="EK1219">
        <v>500001</v>
      </c>
      <c r="EL1219" t="s">
        <v>35</v>
      </c>
      <c r="EM1219" t="s">
        <v>36</v>
      </c>
      <c r="EO1219" t="s">
        <v>3</v>
      </c>
      <c r="EQ1219">
        <v>0</v>
      </c>
      <c r="ER1219">
        <v>102.06</v>
      </c>
      <c r="ES1219">
        <v>102.06</v>
      </c>
      <c r="ET1219">
        <v>0</v>
      </c>
      <c r="EU1219">
        <v>0</v>
      </c>
      <c r="EV1219">
        <v>0</v>
      </c>
      <c r="EW1219">
        <v>0</v>
      </c>
      <c r="EX1219">
        <v>0</v>
      </c>
      <c r="EY1219">
        <v>0</v>
      </c>
      <c r="FQ1219">
        <v>0</v>
      </c>
      <c r="FR1219">
        <f t="shared" si="1083"/>
        <v>0</v>
      </c>
      <c r="FS1219">
        <v>0</v>
      </c>
      <c r="FX1219">
        <v>0</v>
      </c>
      <c r="FY1219">
        <v>0</v>
      </c>
      <c r="GA1219" t="s">
        <v>3</v>
      </c>
      <c r="GD1219">
        <v>1</v>
      </c>
      <c r="GF1219">
        <v>1904080217</v>
      </c>
      <c r="GG1219">
        <v>2</v>
      </c>
      <c r="GH1219">
        <v>1</v>
      </c>
      <c r="GI1219">
        <v>-2</v>
      </c>
      <c r="GJ1219">
        <v>0</v>
      </c>
      <c r="GK1219">
        <v>0</v>
      </c>
      <c r="GL1219">
        <f t="shared" si="1084"/>
        <v>0</v>
      </c>
      <c r="GM1219">
        <f t="shared" si="1085"/>
        <v>358.92</v>
      </c>
      <c r="GN1219">
        <f t="shared" si="1086"/>
        <v>358.92</v>
      </c>
      <c r="GO1219">
        <f t="shared" si="1087"/>
        <v>0</v>
      </c>
      <c r="GP1219">
        <f t="shared" si="1088"/>
        <v>0</v>
      </c>
      <c r="GR1219">
        <v>0</v>
      </c>
      <c r="GS1219">
        <v>3</v>
      </c>
      <c r="GT1219">
        <v>0</v>
      </c>
      <c r="GU1219" t="s">
        <v>3</v>
      </c>
      <c r="GV1219">
        <f t="shared" si="1089"/>
        <v>0</v>
      </c>
      <c r="GW1219">
        <v>1</v>
      </c>
      <c r="GX1219">
        <f t="shared" si="1090"/>
        <v>0</v>
      </c>
      <c r="HA1219">
        <v>0</v>
      </c>
      <c r="HB1219">
        <v>0</v>
      </c>
      <c r="HC1219">
        <f t="shared" si="1091"/>
        <v>0</v>
      </c>
      <c r="IK1219">
        <v>0</v>
      </c>
    </row>
    <row r="1220" spans="1:255">
      <c r="A1220" s="2">
        <v>17</v>
      </c>
      <c r="B1220" s="2">
        <v>1</v>
      </c>
      <c r="C1220" s="2"/>
      <c r="D1220" s="2"/>
      <c r="E1220" s="2" t="s">
        <v>579</v>
      </c>
      <c r="F1220" s="2" t="s">
        <v>454</v>
      </c>
      <c r="G1220" s="2" t="s">
        <v>580</v>
      </c>
      <c r="H1220" s="2" t="s">
        <v>47</v>
      </c>
      <c r="I1220" s="2">
        <v>10.048</v>
      </c>
      <c r="J1220" s="2">
        <v>0</v>
      </c>
      <c r="K1220" s="2"/>
      <c r="L1220" s="2"/>
      <c r="M1220" s="2"/>
      <c r="N1220" s="2"/>
      <c r="O1220" s="2">
        <f t="shared" si="1057"/>
        <v>1025.5</v>
      </c>
      <c r="P1220" s="2">
        <f t="shared" si="1058"/>
        <v>1025.5</v>
      </c>
      <c r="Q1220" s="2">
        <f t="shared" si="1059"/>
        <v>0</v>
      </c>
      <c r="R1220" s="2">
        <f t="shared" si="1060"/>
        <v>0</v>
      </c>
      <c r="S1220" s="2">
        <f t="shared" si="1061"/>
        <v>0</v>
      </c>
      <c r="T1220" s="2">
        <f t="shared" si="1062"/>
        <v>0</v>
      </c>
      <c r="U1220" s="2">
        <f t="shared" si="1063"/>
        <v>0</v>
      </c>
      <c r="V1220" s="2">
        <f t="shared" si="1064"/>
        <v>0</v>
      </c>
      <c r="W1220" s="2">
        <f t="shared" si="1065"/>
        <v>0</v>
      </c>
      <c r="X1220" s="2">
        <f t="shared" si="1066"/>
        <v>0</v>
      </c>
      <c r="Y1220" s="2">
        <f t="shared" si="1067"/>
        <v>0</v>
      </c>
      <c r="Z1220" s="2"/>
      <c r="AA1220" s="2">
        <v>33304975</v>
      </c>
      <c r="AB1220" s="2">
        <f t="shared" si="1068"/>
        <v>102.06</v>
      </c>
      <c r="AC1220" s="2">
        <f t="shared" si="1069"/>
        <v>102.06</v>
      </c>
      <c r="AD1220" s="2">
        <f t="shared" si="1098"/>
        <v>0</v>
      </c>
      <c r="AE1220" s="2">
        <f t="shared" si="1099"/>
        <v>0</v>
      </c>
      <c r="AF1220" s="2">
        <f t="shared" si="1100"/>
        <v>0</v>
      </c>
      <c r="AG1220" s="2">
        <f t="shared" si="1070"/>
        <v>0</v>
      </c>
      <c r="AH1220" s="2">
        <f t="shared" si="1101"/>
        <v>0</v>
      </c>
      <c r="AI1220" s="2">
        <f t="shared" si="1102"/>
        <v>0</v>
      </c>
      <c r="AJ1220" s="2">
        <f t="shared" si="1071"/>
        <v>0</v>
      </c>
      <c r="AK1220" s="2">
        <v>102.06</v>
      </c>
      <c r="AL1220" s="2">
        <v>102.06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1</v>
      </c>
      <c r="AW1220" s="2">
        <v>1</v>
      </c>
      <c r="AX1220" s="2"/>
      <c r="AY1220" s="2"/>
      <c r="AZ1220" s="2">
        <v>1</v>
      </c>
      <c r="BA1220" s="2">
        <v>1</v>
      </c>
      <c r="BB1220" s="2">
        <v>1</v>
      </c>
      <c r="BC1220" s="2">
        <v>1</v>
      </c>
      <c r="BD1220" s="2" t="s">
        <v>3</v>
      </c>
      <c r="BE1220" s="2" t="s">
        <v>3</v>
      </c>
      <c r="BF1220" s="2" t="s">
        <v>3</v>
      </c>
      <c r="BG1220" s="2" t="s">
        <v>3</v>
      </c>
      <c r="BH1220" s="2">
        <v>3</v>
      </c>
      <c r="BI1220" s="2">
        <v>1</v>
      </c>
      <c r="BJ1220" s="2" t="s">
        <v>456</v>
      </c>
      <c r="BK1220" s="2"/>
      <c r="BL1220" s="2"/>
      <c r="BM1220" s="2">
        <v>500001</v>
      </c>
      <c r="BN1220" s="2">
        <v>0</v>
      </c>
      <c r="BO1220" s="2" t="s">
        <v>3</v>
      </c>
      <c r="BP1220" s="2">
        <v>0</v>
      </c>
      <c r="BQ1220" s="2">
        <v>8</v>
      </c>
      <c r="BR1220" s="2">
        <v>0</v>
      </c>
      <c r="BS1220" s="2">
        <v>1</v>
      </c>
      <c r="BT1220" s="2">
        <v>1</v>
      </c>
      <c r="BU1220" s="2">
        <v>1</v>
      </c>
      <c r="BV1220" s="2">
        <v>1</v>
      </c>
      <c r="BW1220" s="2">
        <v>1</v>
      </c>
      <c r="BX1220" s="2">
        <v>1</v>
      </c>
      <c r="BY1220" s="2" t="s">
        <v>3</v>
      </c>
      <c r="BZ1220" s="2">
        <v>0</v>
      </c>
      <c r="CA1220" s="2">
        <v>0</v>
      </c>
      <c r="CB1220" s="2"/>
      <c r="CC1220" s="2"/>
      <c r="CD1220" s="2"/>
      <c r="CE1220" s="2">
        <v>0</v>
      </c>
      <c r="CF1220" s="2">
        <v>0</v>
      </c>
      <c r="CG1220" s="2">
        <v>0</v>
      </c>
      <c r="CH1220" s="2"/>
      <c r="CI1220" s="2"/>
      <c r="CJ1220" s="2"/>
      <c r="CK1220" s="2"/>
      <c r="CL1220" s="2"/>
      <c r="CM1220" s="2">
        <v>0</v>
      </c>
      <c r="CN1220" s="2" t="s">
        <v>3</v>
      </c>
      <c r="CO1220" s="2">
        <v>0</v>
      </c>
      <c r="CP1220" s="2">
        <f t="shared" si="1072"/>
        <v>1025.5</v>
      </c>
      <c r="CQ1220" s="2">
        <f t="shared" si="1073"/>
        <v>102.06</v>
      </c>
      <c r="CR1220" s="2">
        <f t="shared" si="1074"/>
        <v>0</v>
      </c>
      <c r="CS1220" s="2">
        <f t="shared" si="1075"/>
        <v>0</v>
      </c>
      <c r="CT1220" s="2">
        <f t="shared" si="1076"/>
        <v>0</v>
      </c>
      <c r="CU1220" s="2">
        <f t="shared" si="1077"/>
        <v>0</v>
      </c>
      <c r="CV1220" s="2">
        <f t="shared" si="1078"/>
        <v>0</v>
      </c>
      <c r="CW1220" s="2">
        <f t="shared" si="1079"/>
        <v>0</v>
      </c>
      <c r="CX1220" s="2">
        <f t="shared" si="1080"/>
        <v>0</v>
      </c>
      <c r="CY1220" s="2">
        <f t="shared" si="1081"/>
        <v>0</v>
      </c>
      <c r="CZ1220" s="2">
        <f t="shared" si="1082"/>
        <v>0</v>
      </c>
      <c r="DA1220" s="2"/>
      <c r="DB1220" s="2"/>
      <c r="DC1220" s="2" t="s">
        <v>3</v>
      </c>
      <c r="DD1220" s="2" t="s">
        <v>3</v>
      </c>
      <c r="DE1220" s="2" t="s">
        <v>3</v>
      </c>
      <c r="DF1220" s="2" t="s">
        <v>3</v>
      </c>
      <c r="DG1220" s="2" t="s">
        <v>3</v>
      </c>
      <c r="DH1220" s="2" t="s">
        <v>3</v>
      </c>
      <c r="DI1220" s="2" t="s">
        <v>3</v>
      </c>
      <c r="DJ1220" s="2" t="s">
        <v>3</v>
      </c>
      <c r="DK1220" s="2" t="s">
        <v>3</v>
      </c>
      <c r="DL1220" s="2" t="s">
        <v>3</v>
      </c>
      <c r="DM1220" s="2" t="s">
        <v>3</v>
      </c>
      <c r="DN1220" s="2">
        <v>0</v>
      </c>
      <c r="DO1220" s="2">
        <v>0</v>
      </c>
      <c r="DP1220" s="2">
        <v>1</v>
      </c>
      <c r="DQ1220" s="2">
        <v>1</v>
      </c>
      <c r="DR1220" s="2"/>
      <c r="DS1220" s="2"/>
      <c r="DT1220" s="2"/>
      <c r="DU1220" s="2">
        <v>1005</v>
      </c>
      <c r="DV1220" s="2" t="s">
        <v>47</v>
      </c>
      <c r="DW1220" s="2" t="s">
        <v>47</v>
      </c>
      <c r="DX1220" s="2">
        <v>1</v>
      </c>
      <c r="DY1220" s="2"/>
      <c r="DZ1220" s="2"/>
      <c r="EA1220" s="2"/>
      <c r="EB1220" s="2"/>
      <c r="EC1220" s="2"/>
      <c r="ED1220" s="2"/>
      <c r="EE1220" s="2">
        <v>31102119</v>
      </c>
      <c r="EF1220" s="2">
        <v>8</v>
      </c>
      <c r="EG1220" s="2" t="s">
        <v>34</v>
      </c>
      <c r="EH1220" s="2">
        <v>0</v>
      </c>
      <c r="EI1220" s="2" t="s">
        <v>3</v>
      </c>
      <c r="EJ1220" s="2">
        <v>1</v>
      </c>
      <c r="EK1220" s="2">
        <v>500001</v>
      </c>
      <c r="EL1220" s="2" t="s">
        <v>35</v>
      </c>
      <c r="EM1220" s="2" t="s">
        <v>36</v>
      </c>
      <c r="EN1220" s="2"/>
      <c r="EO1220" s="2" t="s">
        <v>3</v>
      </c>
      <c r="EP1220" s="2"/>
      <c r="EQ1220" s="2">
        <v>0</v>
      </c>
      <c r="ER1220" s="2">
        <v>102.06</v>
      </c>
      <c r="ES1220" s="2">
        <v>102.06</v>
      </c>
      <c r="ET1220" s="2">
        <v>0</v>
      </c>
      <c r="EU1220" s="2">
        <v>0</v>
      </c>
      <c r="EV1220" s="2">
        <v>0</v>
      </c>
      <c r="EW1220" s="2">
        <v>0</v>
      </c>
      <c r="EX1220" s="2">
        <v>0</v>
      </c>
      <c r="EY1220" s="2">
        <v>0</v>
      </c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>
        <v>0</v>
      </c>
      <c r="FR1220" s="2">
        <f t="shared" si="1083"/>
        <v>0</v>
      </c>
      <c r="FS1220" s="2">
        <v>0</v>
      </c>
      <c r="FT1220" s="2"/>
      <c r="FU1220" s="2"/>
      <c r="FV1220" s="2"/>
      <c r="FW1220" s="2"/>
      <c r="FX1220" s="2">
        <v>0</v>
      </c>
      <c r="FY1220" s="2">
        <v>0</v>
      </c>
      <c r="FZ1220" s="2"/>
      <c r="GA1220" s="2" t="s">
        <v>3</v>
      </c>
      <c r="GB1220" s="2"/>
      <c r="GC1220" s="2"/>
      <c r="GD1220" s="2">
        <v>1</v>
      </c>
      <c r="GE1220" s="2"/>
      <c r="GF1220" s="2">
        <v>-192327531</v>
      </c>
      <c r="GG1220" s="2">
        <v>2</v>
      </c>
      <c r="GH1220" s="2">
        <v>1</v>
      </c>
      <c r="GI1220" s="2">
        <v>-2</v>
      </c>
      <c r="GJ1220" s="2">
        <v>0</v>
      </c>
      <c r="GK1220" s="2">
        <v>0</v>
      </c>
      <c r="GL1220" s="2">
        <f t="shared" si="1084"/>
        <v>0</v>
      </c>
      <c r="GM1220" s="2">
        <f t="shared" si="1085"/>
        <v>1025.5</v>
      </c>
      <c r="GN1220" s="2">
        <f t="shared" si="1086"/>
        <v>1025.5</v>
      </c>
      <c r="GO1220" s="2">
        <f t="shared" si="1087"/>
        <v>0</v>
      </c>
      <c r="GP1220" s="2">
        <f t="shared" si="1088"/>
        <v>0</v>
      </c>
      <c r="GQ1220" s="2"/>
      <c r="GR1220" s="2">
        <v>0</v>
      </c>
      <c r="GS1220" s="2">
        <v>3</v>
      </c>
      <c r="GT1220" s="2">
        <v>0</v>
      </c>
      <c r="GU1220" s="2" t="s">
        <v>3</v>
      </c>
      <c r="GV1220" s="2">
        <f t="shared" si="1089"/>
        <v>0</v>
      </c>
      <c r="GW1220" s="2">
        <v>1</v>
      </c>
      <c r="GX1220" s="2">
        <f t="shared" si="1090"/>
        <v>0</v>
      </c>
      <c r="GY1220" s="2"/>
      <c r="GZ1220" s="2"/>
      <c r="HA1220" s="2">
        <v>0</v>
      </c>
      <c r="HB1220" s="2">
        <v>0</v>
      </c>
      <c r="HC1220" s="2">
        <f t="shared" si="1091"/>
        <v>0</v>
      </c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>
        <v>0</v>
      </c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</row>
    <row r="1221" spans="1:255">
      <c r="A1221">
        <v>17</v>
      </c>
      <c r="B1221">
        <v>1</v>
      </c>
      <c r="E1221" t="s">
        <v>579</v>
      </c>
      <c r="F1221" t="s">
        <v>454</v>
      </c>
      <c r="G1221" t="s">
        <v>580</v>
      </c>
      <c r="H1221" t="s">
        <v>47</v>
      </c>
      <c r="I1221">
        <v>10.048</v>
      </c>
      <c r="J1221">
        <v>0</v>
      </c>
      <c r="O1221">
        <f t="shared" si="1057"/>
        <v>1025.5</v>
      </c>
      <c r="P1221">
        <f t="shared" si="1058"/>
        <v>1025.5</v>
      </c>
      <c r="Q1221">
        <f t="shared" si="1059"/>
        <v>0</v>
      </c>
      <c r="R1221">
        <f t="shared" si="1060"/>
        <v>0</v>
      </c>
      <c r="S1221">
        <f t="shared" si="1061"/>
        <v>0</v>
      </c>
      <c r="T1221">
        <f t="shared" si="1062"/>
        <v>0</v>
      </c>
      <c r="U1221">
        <f t="shared" si="1063"/>
        <v>0</v>
      </c>
      <c r="V1221">
        <f t="shared" si="1064"/>
        <v>0</v>
      </c>
      <c r="W1221">
        <f t="shared" si="1065"/>
        <v>0</v>
      </c>
      <c r="X1221">
        <f t="shared" si="1066"/>
        <v>0</v>
      </c>
      <c r="Y1221">
        <f t="shared" si="1067"/>
        <v>0</v>
      </c>
      <c r="AA1221">
        <v>33304960</v>
      </c>
      <c r="AB1221">
        <f t="shared" si="1068"/>
        <v>102.06</v>
      </c>
      <c r="AC1221">
        <f t="shared" si="1069"/>
        <v>102.06</v>
      </c>
      <c r="AD1221">
        <f t="shared" si="1098"/>
        <v>0</v>
      </c>
      <c r="AE1221">
        <f t="shared" si="1099"/>
        <v>0</v>
      </c>
      <c r="AF1221">
        <f t="shared" si="1100"/>
        <v>0</v>
      </c>
      <c r="AG1221">
        <f t="shared" si="1070"/>
        <v>0</v>
      </c>
      <c r="AH1221">
        <f t="shared" si="1101"/>
        <v>0</v>
      </c>
      <c r="AI1221">
        <f t="shared" si="1102"/>
        <v>0</v>
      </c>
      <c r="AJ1221">
        <f t="shared" si="1071"/>
        <v>0</v>
      </c>
      <c r="AK1221">
        <v>102.06</v>
      </c>
      <c r="AL1221">
        <v>102.06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1</v>
      </c>
      <c r="AW1221">
        <v>1</v>
      </c>
      <c r="AZ1221">
        <v>1</v>
      </c>
      <c r="BA1221">
        <v>1</v>
      </c>
      <c r="BB1221">
        <v>1</v>
      </c>
      <c r="BC1221">
        <v>1</v>
      </c>
      <c r="BD1221" t="s">
        <v>3</v>
      </c>
      <c r="BE1221" t="s">
        <v>3</v>
      </c>
      <c r="BF1221" t="s">
        <v>3</v>
      </c>
      <c r="BG1221" t="s">
        <v>3</v>
      </c>
      <c r="BH1221">
        <v>3</v>
      </c>
      <c r="BI1221">
        <v>1</v>
      </c>
      <c r="BJ1221" t="s">
        <v>456</v>
      </c>
      <c r="BM1221">
        <v>500001</v>
      </c>
      <c r="BN1221">
        <v>0</v>
      </c>
      <c r="BO1221" t="s">
        <v>3</v>
      </c>
      <c r="BP1221">
        <v>0</v>
      </c>
      <c r="BQ1221">
        <v>8</v>
      </c>
      <c r="BR1221">
        <v>0</v>
      </c>
      <c r="BS1221">
        <v>1</v>
      </c>
      <c r="BT1221">
        <v>1</v>
      </c>
      <c r="BU1221">
        <v>1</v>
      </c>
      <c r="BV1221">
        <v>1</v>
      </c>
      <c r="BW1221">
        <v>1</v>
      </c>
      <c r="BX1221">
        <v>1</v>
      </c>
      <c r="BY1221" t="s">
        <v>3</v>
      </c>
      <c r="BZ1221">
        <v>0</v>
      </c>
      <c r="CA1221">
        <v>0</v>
      </c>
      <c r="CE1221">
        <v>0</v>
      </c>
      <c r="CF1221">
        <v>0</v>
      </c>
      <c r="CG1221">
        <v>0</v>
      </c>
      <c r="CM1221">
        <v>0</v>
      </c>
      <c r="CN1221" t="s">
        <v>3</v>
      </c>
      <c r="CO1221">
        <v>0</v>
      </c>
      <c r="CP1221">
        <f t="shared" si="1072"/>
        <v>1025.5</v>
      </c>
      <c r="CQ1221">
        <f t="shared" si="1073"/>
        <v>102.06</v>
      </c>
      <c r="CR1221">
        <f t="shared" si="1074"/>
        <v>0</v>
      </c>
      <c r="CS1221">
        <f t="shared" si="1075"/>
        <v>0</v>
      </c>
      <c r="CT1221">
        <f t="shared" si="1076"/>
        <v>0</v>
      </c>
      <c r="CU1221">
        <f t="shared" si="1077"/>
        <v>0</v>
      </c>
      <c r="CV1221">
        <f t="shared" si="1078"/>
        <v>0</v>
      </c>
      <c r="CW1221">
        <f t="shared" si="1079"/>
        <v>0</v>
      </c>
      <c r="CX1221">
        <f t="shared" si="1080"/>
        <v>0</v>
      </c>
      <c r="CY1221">
        <f t="shared" si="1081"/>
        <v>0</v>
      </c>
      <c r="CZ1221">
        <f t="shared" si="1082"/>
        <v>0</v>
      </c>
      <c r="DC1221" t="s">
        <v>3</v>
      </c>
      <c r="DD1221" t="s">
        <v>3</v>
      </c>
      <c r="DE1221" t="s">
        <v>3</v>
      </c>
      <c r="DF1221" t="s">
        <v>3</v>
      </c>
      <c r="DG1221" t="s">
        <v>3</v>
      </c>
      <c r="DH1221" t="s">
        <v>3</v>
      </c>
      <c r="DI1221" t="s">
        <v>3</v>
      </c>
      <c r="DJ1221" t="s">
        <v>3</v>
      </c>
      <c r="DK1221" t="s">
        <v>3</v>
      </c>
      <c r="DL1221" t="s">
        <v>3</v>
      </c>
      <c r="DM1221" t="s">
        <v>3</v>
      </c>
      <c r="DN1221">
        <v>0</v>
      </c>
      <c r="DO1221">
        <v>0</v>
      </c>
      <c r="DP1221">
        <v>1</v>
      </c>
      <c r="DQ1221">
        <v>1</v>
      </c>
      <c r="DU1221">
        <v>1005</v>
      </c>
      <c r="DV1221" t="s">
        <v>47</v>
      </c>
      <c r="DW1221" t="s">
        <v>47</v>
      </c>
      <c r="DX1221">
        <v>1</v>
      </c>
      <c r="EE1221">
        <v>31102119</v>
      </c>
      <c r="EF1221">
        <v>8</v>
      </c>
      <c r="EG1221" t="s">
        <v>34</v>
      </c>
      <c r="EH1221">
        <v>0</v>
      </c>
      <c r="EI1221" t="s">
        <v>3</v>
      </c>
      <c r="EJ1221">
        <v>1</v>
      </c>
      <c r="EK1221">
        <v>500001</v>
      </c>
      <c r="EL1221" t="s">
        <v>35</v>
      </c>
      <c r="EM1221" t="s">
        <v>36</v>
      </c>
      <c r="EO1221" t="s">
        <v>3</v>
      </c>
      <c r="EQ1221">
        <v>0</v>
      </c>
      <c r="ER1221">
        <v>102.06</v>
      </c>
      <c r="ES1221">
        <v>102.06</v>
      </c>
      <c r="ET1221">
        <v>0</v>
      </c>
      <c r="EU1221">
        <v>0</v>
      </c>
      <c r="EV1221">
        <v>0</v>
      </c>
      <c r="EW1221">
        <v>0</v>
      </c>
      <c r="EX1221">
        <v>0</v>
      </c>
      <c r="EY1221">
        <v>0</v>
      </c>
      <c r="FQ1221">
        <v>0</v>
      </c>
      <c r="FR1221">
        <f t="shared" si="1083"/>
        <v>0</v>
      </c>
      <c r="FS1221">
        <v>0</v>
      </c>
      <c r="FX1221">
        <v>0</v>
      </c>
      <c r="FY1221">
        <v>0</v>
      </c>
      <c r="GA1221" t="s">
        <v>3</v>
      </c>
      <c r="GD1221">
        <v>1</v>
      </c>
      <c r="GF1221">
        <v>-192327531</v>
      </c>
      <c r="GG1221">
        <v>2</v>
      </c>
      <c r="GH1221">
        <v>1</v>
      </c>
      <c r="GI1221">
        <v>-2</v>
      </c>
      <c r="GJ1221">
        <v>0</v>
      </c>
      <c r="GK1221">
        <v>0</v>
      </c>
      <c r="GL1221">
        <f t="shared" si="1084"/>
        <v>0</v>
      </c>
      <c r="GM1221">
        <f t="shared" si="1085"/>
        <v>1025.5</v>
      </c>
      <c r="GN1221">
        <f t="shared" si="1086"/>
        <v>1025.5</v>
      </c>
      <c r="GO1221">
        <f t="shared" si="1087"/>
        <v>0</v>
      </c>
      <c r="GP1221">
        <f t="shared" si="1088"/>
        <v>0</v>
      </c>
      <c r="GR1221">
        <v>0</v>
      </c>
      <c r="GS1221">
        <v>3</v>
      </c>
      <c r="GT1221">
        <v>0</v>
      </c>
      <c r="GU1221" t="s">
        <v>3</v>
      </c>
      <c r="GV1221">
        <f t="shared" si="1089"/>
        <v>0</v>
      </c>
      <c r="GW1221">
        <v>1</v>
      </c>
      <c r="GX1221">
        <f t="shared" si="1090"/>
        <v>0</v>
      </c>
      <c r="HA1221">
        <v>0</v>
      </c>
      <c r="HB1221">
        <v>0</v>
      </c>
      <c r="HC1221">
        <f t="shared" si="1091"/>
        <v>0</v>
      </c>
      <c r="IK1221">
        <v>0</v>
      </c>
    </row>
    <row r="1222" spans="1:255">
      <c r="A1222" s="2">
        <v>17</v>
      </c>
      <c r="B1222" s="2">
        <v>1</v>
      </c>
      <c r="C1222" s="2"/>
      <c r="D1222" s="2"/>
      <c r="E1222" s="2" t="s">
        <v>581</v>
      </c>
      <c r="F1222" s="2" t="s">
        <v>424</v>
      </c>
      <c r="G1222" s="2" t="s">
        <v>582</v>
      </c>
      <c r="H1222" s="2" t="s">
        <v>40</v>
      </c>
      <c r="I1222" s="2">
        <v>1</v>
      </c>
      <c r="J1222" s="2">
        <v>0</v>
      </c>
      <c r="K1222" s="2"/>
      <c r="L1222" s="2"/>
      <c r="M1222" s="2"/>
      <c r="N1222" s="2"/>
      <c r="O1222" s="2">
        <f t="shared" si="1057"/>
        <v>0</v>
      </c>
      <c r="P1222" s="2">
        <f t="shared" si="1058"/>
        <v>0</v>
      </c>
      <c r="Q1222" s="2">
        <f t="shared" si="1059"/>
        <v>0</v>
      </c>
      <c r="R1222" s="2">
        <f t="shared" si="1060"/>
        <v>0</v>
      </c>
      <c r="S1222" s="2">
        <f t="shared" si="1061"/>
        <v>0</v>
      </c>
      <c r="T1222" s="2">
        <f t="shared" si="1062"/>
        <v>0</v>
      </c>
      <c r="U1222" s="2">
        <f t="shared" si="1063"/>
        <v>0</v>
      </c>
      <c r="V1222" s="2">
        <f t="shared" si="1064"/>
        <v>0</v>
      </c>
      <c r="W1222" s="2">
        <f t="shared" si="1065"/>
        <v>0</v>
      </c>
      <c r="X1222" s="2">
        <f t="shared" si="1066"/>
        <v>0</v>
      </c>
      <c r="Y1222" s="2">
        <f t="shared" si="1067"/>
        <v>0</v>
      </c>
      <c r="Z1222" s="2"/>
      <c r="AA1222" s="2">
        <v>33304975</v>
      </c>
      <c r="AB1222" s="2">
        <f t="shared" si="1068"/>
        <v>0</v>
      </c>
      <c r="AC1222" s="2">
        <f t="shared" si="1069"/>
        <v>0</v>
      </c>
      <c r="AD1222" s="2">
        <f t="shared" si="1098"/>
        <v>0</v>
      </c>
      <c r="AE1222" s="2">
        <f t="shared" si="1099"/>
        <v>0</v>
      </c>
      <c r="AF1222" s="2">
        <f t="shared" si="1100"/>
        <v>0</v>
      </c>
      <c r="AG1222" s="2">
        <f t="shared" si="1070"/>
        <v>0</v>
      </c>
      <c r="AH1222" s="2">
        <f t="shared" si="1101"/>
        <v>0</v>
      </c>
      <c r="AI1222" s="2">
        <f t="shared" si="1102"/>
        <v>0</v>
      </c>
      <c r="AJ1222" s="2">
        <f t="shared" si="1071"/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1</v>
      </c>
      <c r="AW1222" s="2">
        <v>1</v>
      </c>
      <c r="AX1222" s="2"/>
      <c r="AY1222" s="2"/>
      <c r="AZ1222" s="2">
        <v>1</v>
      </c>
      <c r="BA1222" s="2">
        <v>1</v>
      </c>
      <c r="BB1222" s="2">
        <v>1</v>
      </c>
      <c r="BC1222" s="2">
        <v>1</v>
      </c>
      <c r="BD1222" s="2" t="s">
        <v>3</v>
      </c>
      <c r="BE1222" s="2" t="s">
        <v>3</v>
      </c>
      <c r="BF1222" s="2" t="s">
        <v>3</v>
      </c>
      <c r="BG1222" s="2" t="s">
        <v>3</v>
      </c>
      <c r="BH1222" s="2">
        <v>3</v>
      </c>
      <c r="BI1222" s="2">
        <v>1</v>
      </c>
      <c r="BJ1222" s="2" t="s">
        <v>3</v>
      </c>
      <c r="BK1222" s="2"/>
      <c r="BL1222" s="2"/>
      <c r="BM1222" s="2">
        <v>1100</v>
      </c>
      <c r="BN1222" s="2">
        <v>0</v>
      </c>
      <c r="BO1222" s="2" t="s">
        <v>3</v>
      </c>
      <c r="BP1222" s="2">
        <v>0</v>
      </c>
      <c r="BQ1222" s="2">
        <v>14</v>
      </c>
      <c r="BR1222" s="2">
        <v>0</v>
      </c>
      <c r="BS1222" s="2">
        <v>1</v>
      </c>
      <c r="BT1222" s="2">
        <v>1</v>
      </c>
      <c r="BU1222" s="2">
        <v>1</v>
      </c>
      <c r="BV1222" s="2">
        <v>1</v>
      </c>
      <c r="BW1222" s="2">
        <v>1</v>
      </c>
      <c r="BX1222" s="2">
        <v>1</v>
      </c>
      <c r="BY1222" s="2" t="s">
        <v>3</v>
      </c>
      <c r="BZ1222" s="2">
        <v>0</v>
      </c>
      <c r="CA1222" s="2">
        <v>0</v>
      </c>
      <c r="CB1222" s="2"/>
      <c r="CC1222" s="2"/>
      <c r="CD1222" s="2"/>
      <c r="CE1222" s="2">
        <v>0</v>
      </c>
      <c r="CF1222" s="2">
        <v>0</v>
      </c>
      <c r="CG1222" s="2">
        <v>0</v>
      </c>
      <c r="CH1222" s="2"/>
      <c r="CI1222" s="2"/>
      <c r="CJ1222" s="2"/>
      <c r="CK1222" s="2"/>
      <c r="CL1222" s="2"/>
      <c r="CM1222" s="2">
        <v>0</v>
      </c>
      <c r="CN1222" s="2" t="s">
        <v>3</v>
      </c>
      <c r="CO1222" s="2">
        <v>0</v>
      </c>
      <c r="CP1222" s="2">
        <f t="shared" si="1072"/>
        <v>0</v>
      </c>
      <c r="CQ1222" s="2">
        <f t="shared" si="1073"/>
        <v>0</v>
      </c>
      <c r="CR1222" s="2">
        <f t="shared" si="1074"/>
        <v>0</v>
      </c>
      <c r="CS1222" s="2">
        <f t="shared" si="1075"/>
        <v>0</v>
      </c>
      <c r="CT1222" s="2">
        <f t="shared" si="1076"/>
        <v>0</v>
      </c>
      <c r="CU1222" s="2">
        <f t="shared" si="1077"/>
        <v>0</v>
      </c>
      <c r="CV1222" s="2">
        <f t="shared" si="1078"/>
        <v>0</v>
      </c>
      <c r="CW1222" s="2">
        <f t="shared" si="1079"/>
        <v>0</v>
      </c>
      <c r="CX1222" s="2">
        <f t="shared" si="1080"/>
        <v>0</v>
      </c>
      <c r="CY1222" s="2">
        <f t="shared" si="1081"/>
        <v>0</v>
      </c>
      <c r="CZ1222" s="2">
        <f t="shared" si="1082"/>
        <v>0</v>
      </c>
      <c r="DA1222" s="2"/>
      <c r="DB1222" s="2"/>
      <c r="DC1222" s="2" t="s">
        <v>3</v>
      </c>
      <c r="DD1222" s="2" t="s">
        <v>3</v>
      </c>
      <c r="DE1222" s="2" t="s">
        <v>3</v>
      </c>
      <c r="DF1222" s="2" t="s">
        <v>3</v>
      </c>
      <c r="DG1222" s="2" t="s">
        <v>3</v>
      </c>
      <c r="DH1222" s="2" t="s">
        <v>3</v>
      </c>
      <c r="DI1222" s="2" t="s">
        <v>3</v>
      </c>
      <c r="DJ1222" s="2" t="s">
        <v>3</v>
      </c>
      <c r="DK1222" s="2" t="s">
        <v>3</v>
      </c>
      <c r="DL1222" s="2" t="s">
        <v>3</v>
      </c>
      <c r="DM1222" s="2" t="s">
        <v>3</v>
      </c>
      <c r="DN1222" s="2">
        <v>0</v>
      </c>
      <c r="DO1222" s="2">
        <v>0</v>
      </c>
      <c r="DP1222" s="2">
        <v>1</v>
      </c>
      <c r="DQ1222" s="2">
        <v>1</v>
      </c>
      <c r="DR1222" s="2"/>
      <c r="DS1222" s="2"/>
      <c r="DT1222" s="2"/>
      <c r="DU1222" s="2">
        <v>1010</v>
      </c>
      <c r="DV1222" s="2" t="s">
        <v>40</v>
      </c>
      <c r="DW1222" s="2" t="s">
        <v>40</v>
      </c>
      <c r="DX1222" s="2">
        <v>1</v>
      </c>
      <c r="DY1222" s="2"/>
      <c r="DZ1222" s="2"/>
      <c r="EA1222" s="2"/>
      <c r="EB1222" s="2"/>
      <c r="EC1222" s="2"/>
      <c r="ED1222" s="2"/>
      <c r="EE1222" s="2">
        <v>31102366</v>
      </c>
      <c r="EF1222" s="2">
        <v>8</v>
      </c>
      <c r="EG1222" s="2" t="s">
        <v>34</v>
      </c>
      <c r="EH1222" s="2">
        <v>0</v>
      </c>
      <c r="EI1222" s="2" t="s">
        <v>3</v>
      </c>
      <c r="EJ1222" s="2">
        <v>1</v>
      </c>
      <c r="EK1222" s="2">
        <v>1100</v>
      </c>
      <c r="EL1222" s="2" t="s">
        <v>41</v>
      </c>
      <c r="EM1222" s="2" t="s">
        <v>42</v>
      </c>
      <c r="EN1222" s="2"/>
      <c r="EO1222" s="2" t="s">
        <v>3</v>
      </c>
      <c r="EP1222" s="2"/>
      <c r="EQ1222" s="2">
        <v>0</v>
      </c>
      <c r="ER1222" s="2">
        <v>0</v>
      </c>
      <c r="ES1222" s="2">
        <v>0</v>
      </c>
      <c r="ET1222" s="2">
        <v>0</v>
      </c>
      <c r="EU1222" s="2">
        <v>0</v>
      </c>
      <c r="EV1222" s="2">
        <v>0</v>
      </c>
      <c r="EW1222" s="2">
        <v>0</v>
      </c>
      <c r="EX1222" s="2">
        <v>0</v>
      </c>
      <c r="EY1222" s="2">
        <v>0</v>
      </c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>
        <v>0</v>
      </c>
      <c r="FR1222" s="2">
        <f t="shared" si="1083"/>
        <v>0</v>
      </c>
      <c r="FS1222" s="2">
        <v>0</v>
      </c>
      <c r="FT1222" s="2"/>
      <c r="FU1222" s="2"/>
      <c r="FV1222" s="2"/>
      <c r="FW1222" s="2"/>
      <c r="FX1222" s="2">
        <v>0</v>
      </c>
      <c r="FY1222" s="2">
        <v>0</v>
      </c>
      <c r="FZ1222" s="2"/>
      <c r="GA1222" s="2" t="s">
        <v>3</v>
      </c>
      <c r="GB1222" s="2"/>
      <c r="GC1222" s="2"/>
      <c r="GD1222" s="2">
        <v>1</v>
      </c>
      <c r="GE1222" s="2"/>
      <c r="GF1222" s="2">
        <v>-992135848</v>
      </c>
      <c r="GG1222" s="2">
        <v>2</v>
      </c>
      <c r="GH1222" s="2">
        <v>0</v>
      </c>
      <c r="GI1222" s="2">
        <v>-2</v>
      </c>
      <c r="GJ1222" s="2">
        <v>0</v>
      </c>
      <c r="GK1222" s="2">
        <v>0</v>
      </c>
      <c r="GL1222" s="2">
        <f t="shared" si="1084"/>
        <v>0</v>
      </c>
      <c r="GM1222" s="2">
        <f t="shared" si="1085"/>
        <v>0</v>
      </c>
      <c r="GN1222" s="2">
        <f t="shared" si="1086"/>
        <v>0</v>
      </c>
      <c r="GO1222" s="2">
        <f t="shared" si="1087"/>
        <v>0</v>
      </c>
      <c r="GP1222" s="2">
        <f t="shared" si="1088"/>
        <v>0</v>
      </c>
      <c r="GQ1222" s="2"/>
      <c r="GR1222" s="2">
        <v>0</v>
      </c>
      <c r="GS1222" s="2">
        <v>3</v>
      </c>
      <c r="GT1222" s="2">
        <v>0</v>
      </c>
      <c r="GU1222" s="2" t="s">
        <v>3</v>
      </c>
      <c r="GV1222" s="2">
        <f t="shared" si="1089"/>
        <v>0</v>
      </c>
      <c r="GW1222" s="2">
        <v>1</v>
      </c>
      <c r="GX1222" s="2">
        <f t="shared" si="1090"/>
        <v>0</v>
      </c>
      <c r="GY1222" s="2"/>
      <c r="GZ1222" s="2"/>
      <c r="HA1222" s="2">
        <v>0</v>
      </c>
      <c r="HB1222" s="2">
        <v>0</v>
      </c>
      <c r="HC1222" s="2">
        <f t="shared" si="1091"/>
        <v>0</v>
      </c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>
        <v>0</v>
      </c>
      <c r="IL1222" s="2"/>
      <c r="IM1222" s="2"/>
      <c r="IN1222" s="2"/>
      <c r="IO1222" s="2"/>
      <c r="IP1222" s="2"/>
      <c r="IQ1222" s="2"/>
      <c r="IR1222" s="2"/>
      <c r="IS1222" s="2"/>
      <c r="IT1222" s="2"/>
      <c r="IU1222" s="2"/>
    </row>
    <row r="1223" spans="1:255">
      <c r="A1223">
        <v>17</v>
      </c>
      <c r="B1223">
        <v>1</v>
      </c>
      <c r="E1223" t="s">
        <v>581</v>
      </c>
      <c r="F1223" t="s">
        <v>424</v>
      </c>
      <c r="G1223" t="s">
        <v>582</v>
      </c>
      <c r="H1223" t="s">
        <v>40</v>
      </c>
      <c r="I1223">
        <v>1</v>
      </c>
      <c r="J1223">
        <v>0</v>
      </c>
      <c r="O1223">
        <f t="shared" si="1057"/>
        <v>21.47</v>
      </c>
      <c r="P1223">
        <f t="shared" si="1058"/>
        <v>21.47</v>
      </c>
      <c r="Q1223">
        <f t="shared" si="1059"/>
        <v>0</v>
      </c>
      <c r="R1223">
        <f t="shared" si="1060"/>
        <v>0</v>
      </c>
      <c r="S1223">
        <f t="shared" si="1061"/>
        <v>0</v>
      </c>
      <c r="T1223">
        <f t="shared" si="1062"/>
        <v>0</v>
      </c>
      <c r="U1223">
        <f t="shared" si="1063"/>
        <v>0</v>
      </c>
      <c r="V1223">
        <f t="shared" si="1064"/>
        <v>0</v>
      </c>
      <c r="W1223">
        <f t="shared" si="1065"/>
        <v>0</v>
      </c>
      <c r="X1223">
        <f t="shared" si="1066"/>
        <v>0</v>
      </c>
      <c r="Y1223">
        <f t="shared" si="1067"/>
        <v>0</v>
      </c>
      <c r="AA1223">
        <v>33304960</v>
      </c>
      <c r="AB1223">
        <f t="shared" si="1068"/>
        <v>21.47</v>
      </c>
      <c r="AC1223">
        <f t="shared" si="1069"/>
        <v>21.47</v>
      </c>
      <c r="AD1223">
        <f t="shared" si="1098"/>
        <v>0</v>
      </c>
      <c r="AE1223">
        <f t="shared" si="1099"/>
        <v>0</v>
      </c>
      <c r="AF1223">
        <f t="shared" si="1100"/>
        <v>0</v>
      </c>
      <c r="AG1223">
        <f t="shared" si="1070"/>
        <v>0</v>
      </c>
      <c r="AH1223">
        <f t="shared" si="1101"/>
        <v>0</v>
      </c>
      <c r="AI1223">
        <f t="shared" si="1102"/>
        <v>0</v>
      </c>
      <c r="AJ1223">
        <f t="shared" si="1071"/>
        <v>0</v>
      </c>
      <c r="AK1223">
        <v>21.470000000000002</v>
      </c>
      <c r="AL1223">
        <v>21.470000000000002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1</v>
      </c>
      <c r="AW1223">
        <v>1</v>
      </c>
      <c r="AZ1223">
        <v>1</v>
      </c>
      <c r="BA1223">
        <v>1</v>
      </c>
      <c r="BB1223">
        <v>1</v>
      </c>
      <c r="BC1223">
        <v>1</v>
      </c>
      <c r="BD1223" t="s">
        <v>3</v>
      </c>
      <c r="BE1223" t="s">
        <v>3</v>
      </c>
      <c r="BF1223" t="s">
        <v>3</v>
      </c>
      <c r="BG1223" t="s">
        <v>3</v>
      </c>
      <c r="BH1223">
        <v>3</v>
      </c>
      <c r="BI1223">
        <v>1</v>
      </c>
      <c r="BJ1223" t="s">
        <v>3</v>
      </c>
      <c r="BM1223">
        <v>1100</v>
      </c>
      <c r="BN1223">
        <v>0</v>
      </c>
      <c r="BO1223" t="s">
        <v>3</v>
      </c>
      <c r="BP1223">
        <v>0</v>
      </c>
      <c r="BQ1223">
        <v>14</v>
      </c>
      <c r="BR1223">
        <v>0</v>
      </c>
      <c r="BS1223">
        <v>1</v>
      </c>
      <c r="BT1223">
        <v>1</v>
      </c>
      <c r="BU1223">
        <v>1</v>
      </c>
      <c r="BV1223">
        <v>1</v>
      </c>
      <c r="BW1223">
        <v>1</v>
      </c>
      <c r="BX1223">
        <v>1</v>
      </c>
      <c r="BY1223" t="s">
        <v>3</v>
      </c>
      <c r="BZ1223">
        <v>0</v>
      </c>
      <c r="CA1223">
        <v>0</v>
      </c>
      <c r="CE1223">
        <v>0</v>
      </c>
      <c r="CF1223">
        <v>0</v>
      </c>
      <c r="CG1223">
        <v>0</v>
      </c>
      <c r="CM1223">
        <v>0</v>
      </c>
      <c r="CN1223" t="s">
        <v>3</v>
      </c>
      <c r="CO1223">
        <v>0</v>
      </c>
      <c r="CP1223">
        <f t="shared" si="1072"/>
        <v>21.47</v>
      </c>
      <c r="CQ1223">
        <f t="shared" si="1073"/>
        <v>21.47</v>
      </c>
      <c r="CR1223">
        <f t="shared" si="1074"/>
        <v>0</v>
      </c>
      <c r="CS1223">
        <f t="shared" si="1075"/>
        <v>0</v>
      </c>
      <c r="CT1223">
        <f t="shared" si="1076"/>
        <v>0</v>
      </c>
      <c r="CU1223">
        <f t="shared" si="1077"/>
        <v>0</v>
      </c>
      <c r="CV1223">
        <f t="shared" si="1078"/>
        <v>0</v>
      </c>
      <c r="CW1223">
        <f t="shared" si="1079"/>
        <v>0</v>
      </c>
      <c r="CX1223">
        <f t="shared" si="1080"/>
        <v>0</v>
      </c>
      <c r="CY1223">
        <f t="shared" si="1081"/>
        <v>0</v>
      </c>
      <c r="CZ1223">
        <f t="shared" si="1082"/>
        <v>0</v>
      </c>
      <c r="DC1223" t="s">
        <v>3</v>
      </c>
      <c r="DD1223" t="s">
        <v>3</v>
      </c>
      <c r="DE1223" t="s">
        <v>3</v>
      </c>
      <c r="DF1223" t="s">
        <v>3</v>
      </c>
      <c r="DG1223" t="s">
        <v>3</v>
      </c>
      <c r="DH1223" t="s">
        <v>3</v>
      </c>
      <c r="DI1223" t="s">
        <v>3</v>
      </c>
      <c r="DJ1223" t="s">
        <v>3</v>
      </c>
      <c r="DK1223" t="s">
        <v>3</v>
      </c>
      <c r="DL1223" t="s">
        <v>3</v>
      </c>
      <c r="DM1223" t="s">
        <v>3</v>
      </c>
      <c r="DN1223">
        <v>0</v>
      </c>
      <c r="DO1223">
        <v>0</v>
      </c>
      <c r="DP1223">
        <v>1</v>
      </c>
      <c r="DQ1223">
        <v>1</v>
      </c>
      <c r="DU1223">
        <v>1010</v>
      </c>
      <c r="DV1223" t="s">
        <v>40</v>
      </c>
      <c r="DW1223" t="s">
        <v>40</v>
      </c>
      <c r="DX1223">
        <v>1</v>
      </c>
      <c r="EE1223">
        <v>31102366</v>
      </c>
      <c r="EF1223">
        <v>8</v>
      </c>
      <c r="EG1223" t="s">
        <v>34</v>
      </c>
      <c r="EH1223">
        <v>0</v>
      </c>
      <c r="EI1223" t="s">
        <v>3</v>
      </c>
      <c r="EJ1223">
        <v>1</v>
      </c>
      <c r="EK1223">
        <v>1100</v>
      </c>
      <c r="EL1223" t="s">
        <v>41</v>
      </c>
      <c r="EM1223" t="s">
        <v>42</v>
      </c>
      <c r="EO1223" t="s">
        <v>3</v>
      </c>
      <c r="EQ1223">
        <v>0</v>
      </c>
      <c r="ER1223">
        <v>21.470000000000002</v>
      </c>
      <c r="ES1223">
        <v>21.470000000000002</v>
      </c>
      <c r="ET1223">
        <v>0</v>
      </c>
      <c r="EU1223">
        <v>0</v>
      </c>
      <c r="EV1223">
        <v>0</v>
      </c>
      <c r="EW1223">
        <v>0</v>
      </c>
      <c r="EX1223">
        <v>0</v>
      </c>
      <c r="EY1223">
        <v>0</v>
      </c>
      <c r="EZ1223">
        <v>5</v>
      </c>
      <c r="FC1223">
        <v>1</v>
      </c>
      <c r="FD1223">
        <v>18</v>
      </c>
      <c r="FF1223">
        <v>198</v>
      </c>
      <c r="FQ1223">
        <v>0</v>
      </c>
      <c r="FR1223">
        <f t="shared" si="1083"/>
        <v>0</v>
      </c>
      <c r="FS1223">
        <v>0</v>
      </c>
      <c r="FX1223">
        <v>0</v>
      </c>
      <c r="FY1223">
        <v>0</v>
      </c>
      <c r="GA1223" t="s">
        <v>583</v>
      </c>
      <c r="GD1223">
        <v>1</v>
      </c>
      <c r="GF1223">
        <v>-992135848</v>
      </c>
      <c r="GG1223">
        <v>2</v>
      </c>
      <c r="GH1223">
        <v>3</v>
      </c>
      <c r="GI1223">
        <v>3</v>
      </c>
      <c r="GJ1223">
        <v>0</v>
      </c>
      <c r="GK1223">
        <v>0</v>
      </c>
      <c r="GL1223">
        <f t="shared" si="1084"/>
        <v>0</v>
      </c>
      <c r="GM1223">
        <f t="shared" si="1085"/>
        <v>21.47</v>
      </c>
      <c r="GN1223">
        <f t="shared" si="1086"/>
        <v>21.47</v>
      </c>
      <c r="GO1223">
        <f t="shared" si="1087"/>
        <v>0</v>
      </c>
      <c r="GP1223">
        <f t="shared" si="1088"/>
        <v>0</v>
      </c>
      <c r="GR1223">
        <v>1</v>
      </c>
      <c r="GS1223">
        <v>1</v>
      </c>
      <c r="GT1223">
        <v>0</v>
      </c>
      <c r="GU1223" t="s">
        <v>3</v>
      </c>
      <c r="GV1223">
        <f t="shared" si="1089"/>
        <v>0</v>
      </c>
      <c r="GW1223">
        <v>1</v>
      </c>
      <c r="GX1223">
        <f t="shared" si="1090"/>
        <v>0</v>
      </c>
      <c r="HA1223">
        <v>0</v>
      </c>
      <c r="HB1223">
        <v>0</v>
      </c>
      <c r="HC1223">
        <f t="shared" si="1091"/>
        <v>0</v>
      </c>
      <c r="IK1223">
        <v>0</v>
      </c>
    </row>
    <row r="1224" spans="1:255">
      <c r="A1224" s="2">
        <v>17</v>
      </c>
      <c r="B1224" s="2">
        <v>1</v>
      </c>
      <c r="C1224" s="2"/>
      <c r="D1224" s="2"/>
      <c r="E1224" s="2" t="s">
        <v>584</v>
      </c>
      <c r="F1224" s="2" t="s">
        <v>424</v>
      </c>
      <c r="G1224" s="2" t="s">
        <v>585</v>
      </c>
      <c r="H1224" s="2" t="s">
        <v>40</v>
      </c>
      <c r="I1224" s="2">
        <v>1</v>
      </c>
      <c r="J1224" s="2">
        <v>0</v>
      </c>
      <c r="K1224" s="2"/>
      <c r="L1224" s="2"/>
      <c r="M1224" s="2"/>
      <c r="N1224" s="2"/>
      <c r="O1224" s="2">
        <f t="shared" si="1057"/>
        <v>0</v>
      </c>
      <c r="P1224" s="2">
        <f t="shared" si="1058"/>
        <v>0</v>
      </c>
      <c r="Q1224" s="2">
        <f t="shared" si="1059"/>
        <v>0</v>
      </c>
      <c r="R1224" s="2">
        <f t="shared" si="1060"/>
        <v>0</v>
      </c>
      <c r="S1224" s="2">
        <f t="shared" si="1061"/>
        <v>0</v>
      </c>
      <c r="T1224" s="2">
        <f t="shared" si="1062"/>
        <v>0</v>
      </c>
      <c r="U1224" s="2">
        <f t="shared" si="1063"/>
        <v>0</v>
      </c>
      <c r="V1224" s="2">
        <f t="shared" si="1064"/>
        <v>0</v>
      </c>
      <c r="W1224" s="2">
        <f t="shared" si="1065"/>
        <v>0</v>
      </c>
      <c r="X1224" s="2">
        <f t="shared" si="1066"/>
        <v>0</v>
      </c>
      <c r="Y1224" s="2">
        <f t="shared" si="1067"/>
        <v>0</v>
      </c>
      <c r="Z1224" s="2"/>
      <c r="AA1224" s="2">
        <v>33304975</v>
      </c>
      <c r="AB1224" s="2">
        <f t="shared" si="1068"/>
        <v>0</v>
      </c>
      <c r="AC1224" s="2">
        <f t="shared" si="1069"/>
        <v>0</v>
      </c>
      <c r="AD1224" s="2">
        <f t="shared" si="1098"/>
        <v>0</v>
      </c>
      <c r="AE1224" s="2">
        <f t="shared" si="1099"/>
        <v>0</v>
      </c>
      <c r="AF1224" s="2">
        <f t="shared" si="1100"/>
        <v>0</v>
      </c>
      <c r="AG1224" s="2">
        <f t="shared" si="1070"/>
        <v>0</v>
      </c>
      <c r="AH1224" s="2">
        <f t="shared" si="1101"/>
        <v>0</v>
      </c>
      <c r="AI1224" s="2">
        <f t="shared" si="1102"/>
        <v>0</v>
      </c>
      <c r="AJ1224" s="2">
        <f t="shared" si="1071"/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1</v>
      </c>
      <c r="AW1224" s="2">
        <v>1</v>
      </c>
      <c r="AX1224" s="2"/>
      <c r="AY1224" s="2"/>
      <c r="AZ1224" s="2">
        <v>1</v>
      </c>
      <c r="BA1224" s="2">
        <v>1</v>
      </c>
      <c r="BB1224" s="2">
        <v>1</v>
      </c>
      <c r="BC1224" s="2">
        <v>1</v>
      </c>
      <c r="BD1224" s="2" t="s">
        <v>3</v>
      </c>
      <c r="BE1224" s="2" t="s">
        <v>3</v>
      </c>
      <c r="BF1224" s="2" t="s">
        <v>3</v>
      </c>
      <c r="BG1224" s="2" t="s">
        <v>3</v>
      </c>
      <c r="BH1224" s="2">
        <v>3</v>
      </c>
      <c r="BI1224" s="2">
        <v>1</v>
      </c>
      <c r="BJ1224" s="2" t="s">
        <v>3</v>
      </c>
      <c r="BK1224" s="2"/>
      <c r="BL1224" s="2"/>
      <c r="BM1224" s="2">
        <v>1100</v>
      </c>
      <c r="BN1224" s="2">
        <v>0</v>
      </c>
      <c r="BO1224" s="2" t="s">
        <v>3</v>
      </c>
      <c r="BP1224" s="2">
        <v>0</v>
      </c>
      <c r="BQ1224" s="2">
        <v>14</v>
      </c>
      <c r="BR1224" s="2">
        <v>0</v>
      </c>
      <c r="BS1224" s="2">
        <v>1</v>
      </c>
      <c r="BT1224" s="2">
        <v>1</v>
      </c>
      <c r="BU1224" s="2">
        <v>1</v>
      </c>
      <c r="BV1224" s="2">
        <v>1</v>
      </c>
      <c r="BW1224" s="2">
        <v>1</v>
      </c>
      <c r="BX1224" s="2">
        <v>1</v>
      </c>
      <c r="BY1224" s="2" t="s">
        <v>3</v>
      </c>
      <c r="BZ1224" s="2">
        <v>0</v>
      </c>
      <c r="CA1224" s="2">
        <v>0</v>
      </c>
      <c r="CB1224" s="2"/>
      <c r="CC1224" s="2"/>
      <c r="CD1224" s="2"/>
      <c r="CE1224" s="2">
        <v>0</v>
      </c>
      <c r="CF1224" s="2">
        <v>0</v>
      </c>
      <c r="CG1224" s="2">
        <v>0</v>
      </c>
      <c r="CH1224" s="2"/>
      <c r="CI1224" s="2"/>
      <c r="CJ1224" s="2"/>
      <c r="CK1224" s="2"/>
      <c r="CL1224" s="2"/>
      <c r="CM1224" s="2">
        <v>0</v>
      </c>
      <c r="CN1224" s="2" t="s">
        <v>3</v>
      </c>
      <c r="CO1224" s="2">
        <v>0</v>
      </c>
      <c r="CP1224" s="2">
        <f t="shared" si="1072"/>
        <v>0</v>
      </c>
      <c r="CQ1224" s="2">
        <f t="shared" si="1073"/>
        <v>0</v>
      </c>
      <c r="CR1224" s="2">
        <f t="shared" si="1074"/>
        <v>0</v>
      </c>
      <c r="CS1224" s="2">
        <f t="shared" si="1075"/>
        <v>0</v>
      </c>
      <c r="CT1224" s="2">
        <f t="shared" si="1076"/>
        <v>0</v>
      </c>
      <c r="CU1224" s="2">
        <f t="shared" si="1077"/>
        <v>0</v>
      </c>
      <c r="CV1224" s="2">
        <f t="shared" si="1078"/>
        <v>0</v>
      </c>
      <c r="CW1224" s="2">
        <f t="shared" si="1079"/>
        <v>0</v>
      </c>
      <c r="CX1224" s="2">
        <f t="shared" si="1080"/>
        <v>0</v>
      </c>
      <c r="CY1224" s="2">
        <f t="shared" si="1081"/>
        <v>0</v>
      </c>
      <c r="CZ1224" s="2">
        <f t="shared" si="1082"/>
        <v>0</v>
      </c>
      <c r="DA1224" s="2"/>
      <c r="DB1224" s="2"/>
      <c r="DC1224" s="2" t="s">
        <v>3</v>
      </c>
      <c r="DD1224" s="2" t="s">
        <v>3</v>
      </c>
      <c r="DE1224" s="2" t="s">
        <v>3</v>
      </c>
      <c r="DF1224" s="2" t="s">
        <v>3</v>
      </c>
      <c r="DG1224" s="2" t="s">
        <v>3</v>
      </c>
      <c r="DH1224" s="2" t="s">
        <v>3</v>
      </c>
      <c r="DI1224" s="2" t="s">
        <v>3</v>
      </c>
      <c r="DJ1224" s="2" t="s">
        <v>3</v>
      </c>
      <c r="DK1224" s="2" t="s">
        <v>3</v>
      </c>
      <c r="DL1224" s="2" t="s">
        <v>3</v>
      </c>
      <c r="DM1224" s="2" t="s">
        <v>3</v>
      </c>
      <c r="DN1224" s="2">
        <v>0</v>
      </c>
      <c r="DO1224" s="2">
        <v>0</v>
      </c>
      <c r="DP1224" s="2">
        <v>1</v>
      </c>
      <c r="DQ1224" s="2">
        <v>1</v>
      </c>
      <c r="DR1224" s="2"/>
      <c r="DS1224" s="2"/>
      <c r="DT1224" s="2"/>
      <c r="DU1224" s="2">
        <v>1010</v>
      </c>
      <c r="DV1224" s="2" t="s">
        <v>40</v>
      </c>
      <c r="DW1224" s="2" t="s">
        <v>40</v>
      </c>
      <c r="DX1224" s="2">
        <v>1</v>
      </c>
      <c r="DY1224" s="2"/>
      <c r="DZ1224" s="2"/>
      <c r="EA1224" s="2"/>
      <c r="EB1224" s="2"/>
      <c r="EC1224" s="2"/>
      <c r="ED1224" s="2"/>
      <c r="EE1224" s="2">
        <v>31102366</v>
      </c>
      <c r="EF1224" s="2">
        <v>8</v>
      </c>
      <c r="EG1224" s="2" t="s">
        <v>34</v>
      </c>
      <c r="EH1224" s="2">
        <v>0</v>
      </c>
      <c r="EI1224" s="2" t="s">
        <v>3</v>
      </c>
      <c r="EJ1224" s="2">
        <v>1</v>
      </c>
      <c r="EK1224" s="2">
        <v>1100</v>
      </c>
      <c r="EL1224" s="2" t="s">
        <v>41</v>
      </c>
      <c r="EM1224" s="2" t="s">
        <v>42</v>
      </c>
      <c r="EN1224" s="2"/>
      <c r="EO1224" s="2" t="s">
        <v>3</v>
      </c>
      <c r="EP1224" s="2"/>
      <c r="EQ1224" s="2">
        <v>0</v>
      </c>
      <c r="ER1224" s="2">
        <v>0</v>
      </c>
      <c r="ES1224" s="2">
        <v>0</v>
      </c>
      <c r="ET1224" s="2">
        <v>0</v>
      </c>
      <c r="EU1224" s="2">
        <v>0</v>
      </c>
      <c r="EV1224" s="2">
        <v>0</v>
      </c>
      <c r="EW1224" s="2">
        <v>0</v>
      </c>
      <c r="EX1224" s="2">
        <v>0</v>
      </c>
      <c r="EY1224" s="2">
        <v>0</v>
      </c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>
        <v>0</v>
      </c>
      <c r="FR1224" s="2">
        <f t="shared" si="1083"/>
        <v>0</v>
      </c>
      <c r="FS1224" s="2">
        <v>0</v>
      </c>
      <c r="FT1224" s="2"/>
      <c r="FU1224" s="2"/>
      <c r="FV1224" s="2"/>
      <c r="FW1224" s="2"/>
      <c r="FX1224" s="2">
        <v>0</v>
      </c>
      <c r="FY1224" s="2">
        <v>0</v>
      </c>
      <c r="FZ1224" s="2"/>
      <c r="GA1224" s="2" t="s">
        <v>3</v>
      </c>
      <c r="GB1224" s="2"/>
      <c r="GC1224" s="2"/>
      <c r="GD1224" s="2">
        <v>1</v>
      </c>
      <c r="GE1224" s="2"/>
      <c r="GF1224" s="2">
        <v>1825620804</v>
      </c>
      <c r="GG1224" s="2">
        <v>2</v>
      </c>
      <c r="GH1224" s="2">
        <v>0</v>
      </c>
      <c r="GI1224" s="2">
        <v>-2</v>
      </c>
      <c r="GJ1224" s="2">
        <v>0</v>
      </c>
      <c r="GK1224" s="2">
        <v>0</v>
      </c>
      <c r="GL1224" s="2">
        <f t="shared" si="1084"/>
        <v>0</v>
      </c>
      <c r="GM1224" s="2">
        <f t="shared" si="1085"/>
        <v>0</v>
      </c>
      <c r="GN1224" s="2">
        <f t="shared" si="1086"/>
        <v>0</v>
      </c>
      <c r="GO1224" s="2">
        <f t="shared" si="1087"/>
        <v>0</v>
      </c>
      <c r="GP1224" s="2">
        <f t="shared" si="1088"/>
        <v>0</v>
      </c>
      <c r="GQ1224" s="2"/>
      <c r="GR1224" s="2">
        <v>0</v>
      </c>
      <c r="GS1224" s="2">
        <v>3</v>
      </c>
      <c r="GT1224" s="2">
        <v>0</v>
      </c>
      <c r="GU1224" s="2" t="s">
        <v>3</v>
      </c>
      <c r="GV1224" s="2">
        <f t="shared" si="1089"/>
        <v>0</v>
      </c>
      <c r="GW1224" s="2">
        <v>1</v>
      </c>
      <c r="GX1224" s="2">
        <f t="shared" si="1090"/>
        <v>0</v>
      </c>
      <c r="GY1224" s="2"/>
      <c r="GZ1224" s="2"/>
      <c r="HA1224" s="2">
        <v>0</v>
      </c>
      <c r="HB1224" s="2">
        <v>0</v>
      </c>
      <c r="HC1224" s="2">
        <f t="shared" si="1091"/>
        <v>0</v>
      </c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>
        <v>0</v>
      </c>
      <c r="IL1224" s="2"/>
      <c r="IM1224" s="2"/>
      <c r="IN1224" s="2"/>
      <c r="IO1224" s="2"/>
      <c r="IP1224" s="2"/>
      <c r="IQ1224" s="2"/>
      <c r="IR1224" s="2"/>
      <c r="IS1224" s="2"/>
      <c r="IT1224" s="2"/>
      <c r="IU1224" s="2"/>
    </row>
    <row r="1225" spans="1:255">
      <c r="A1225">
        <v>17</v>
      </c>
      <c r="B1225">
        <v>1</v>
      </c>
      <c r="E1225" t="s">
        <v>584</v>
      </c>
      <c r="F1225" t="s">
        <v>424</v>
      </c>
      <c r="G1225" t="s">
        <v>585</v>
      </c>
      <c r="H1225" t="s">
        <v>40</v>
      </c>
      <c r="I1225">
        <v>1</v>
      </c>
      <c r="J1225">
        <v>0</v>
      </c>
      <c r="O1225">
        <f t="shared" si="1057"/>
        <v>124.68</v>
      </c>
      <c r="P1225">
        <f t="shared" si="1058"/>
        <v>124.68</v>
      </c>
      <c r="Q1225">
        <f t="shared" si="1059"/>
        <v>0</v>
      </c>
      <c r="R1225">
        <f t="shared" si="1060"/>
        <v>0</v>
      </c>
      <c r="S1225">
        <f t="shared" si="1061"/>
        <v>0</v>
      </c>
      <c r="T1225">
        <f t="shared" si="1062"/>
        <v>0</v>
      </c>
      <c r="U1225">
        <f t="shared" si="1063"/>
        <v>0</v>
      </c>
      <c r="V1225">
        <f t="shared" si="1064"/>
        <v>0</v>
      </c>
      <c r="W1225">
        <f t="shared" si="1065"/>
        <v>0</v>
      </c>
      <c r="X1225">
        <f t="shared" si="1066"/>
        <v>0</v>
      </c>
      <c r="Y1225">
        <f t="shared" si="1067"/>
        <v>0</v>
      </c>
      <c r="AA1225">
        <v>33304960</v>
      </c>
      <c r="AB1225">
        <f t="shared" si="1068"/>
        <v>124.68</v>
      </c>
      <c r="AC1225">
        <f t="shared" si="1069"/>
        <v>124.68</v>
      </c>
      <c r="AD1225">
        <f t="shared" si="1098"/>
        <v>0</v>
      </c>
      <c r="AE1225">
        <f t="shared" si="1099"/>
        <v>0</v>
      </c>
      <c r="AF1225">
        <f t="shared" si="1100"/>
        <v>0</v>
      </c>
      <c r="AG1225">
        <f t="shared" si="1070"/>
        <v>0</v>
      </c>
      <c r="AH1225">
        <f t="shared" si="1101"/>
        <v>0</v>
      </c>
      <c r="AI1225">
        <f t="shared" si="1102"/>
        <v>0</v>
      </c>
      <c r="AJ1225">
        <f t="shared" si="1071"/>
        <v>0</v>
      </c>
      <c r="AK1225">
        <v>124.67999999999999</v>
      </c>
      <c r="AL1225">
        <v>124.67999999999999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1</v>
      </c>
      <c r="AW1225">
        <v>1</v>
      </c>
      <c r="AZ1225">
        <v>1</v>
      </c>
      <c r="BA1225">
        <v>1</v>
      </c>
      <c r="BB1225">
        <v>1</v>
      </c>
      <c r="BC1225">
        <v>1</v>
      </c>
      <c r="BD1225" t="s">
        <v>3</v>
      </c>
      <c r="BE1225" t="s">
        <v>3</v>
      </c>
      <c r="BF1225" t="s">
        <v>3</v>
      </c>
      <c r="BG1225" t="s">
        <v>3</v>
      </c>
      <c r="BH1225">
        <v>3</v>
      </c>
      <c r="BI1225">
        <v>1</v>
      </c>
      <c r="BJ1225" t="s">
        <v>3</v>
      </c>
      <c r="BM1225">
        <v>1100</v>
      </c>
      <c r="BN1225">
        <v>0</v>
      </c>
      <c r="BO1225" t="s">
        <v>3</v>
      </c>
      <c r="BP1225">
        <v>0</v>
      </c>
      <c r="BQ1225">
        <v>14</v>
      </c>
      <c r="BR1225">
        <v>0</v>
      </c>
      <c r="BS1225">
        <v>1</v>
      </c>
      <c r="BT1225">
        <v>1</v>
      </c>
      <c r="BU1225">
        <v>1</v>
      </c>
      <c r="BV1225">
        <v>1</v>
      </c>
      <c r="BW1225">
        <v>1</v>
      </c>
      <c r="BX1225">
        <v>1</v>
      </c>
      <c r="BY1225" t="s">
        <v>3</v>
      </c>
      <c r="BZ1225">
        <v>0</v>
      </c>
      <c r="CA1225">
        <v>0</v>
      </c>
      <c r="CE1225">
        <v>0</v>
      </c>
      <c r="CF1225">
        <v>0</v>
      </c>
      <c r="CG1225">
        <v>0</v>
      </c>
      <c r="CM1225">
        <v>0</v>
      </c>
      <c r="CN1225" t="s">
        <v>3</v>
      </c>
      <c r="CO1225">
        <v>0</v>
      </c>
      <c r="CP1225">
        <f t="shared" si="1072"/>
        <v>124.68</v>
      </c>
      <c r="CQ1225">
        <f t="shared" si="1073"/>
        <v>124.68</v>
      </c>
      <c r="CR1225">
        <f t="shared" si="1074"/>
        <v>0</v>
      </c>
      <c r="CS1225">
        <f t="shared" si="1075"/>
        <v>0</v>
      </c>
      <c r="CT1225">
        <f t="shared" si="1076"/>
        <v>0</v>
      </c>
      <c r="CU1225">
        <f t="shared" si="1077"/>
        <v>0</v>
      </c>
      <c r="CV1225">
        <f t="shared" si="1078"/>
        <v>0</v>
      </c>
      <c r="CW1225">
        <f t="shared" si="1079"/>
        <v>0</v>
      </c>
      <c r="CX1225">
        <f t="shared" si="1080"/>
        <v>0</v>
      </c>
      <c r="CY1225">
        <f t="shared" si="1081"/>
        <v>0</v>
      </c>
      <c r="CZ1225">
        <f t="shared" si="1082"/>
        <v>0</v>
      </c>
      <c r="DC1225" t="s">
        <v>3</v>
      </c>
      <c r="DD1225" t="s">
        <v>3</v>
      </c>
      <c r="DE1225" t="s">
        <v>3</v>
      </c>
      <c r="DF1225" t="s">
        <v>3</v>
      </c>
      <c r="DG1225" t="s">
        <v>3</v>
      </c>
      <c r="DH1225" t="s">
        <v>3</v>
      </c>
      <c r="DI1225" t="s">
        <v>3</v>
      </c>
      <c r="DJ1225" t="s">
        <v>3</v>
      </c>
      <c r="DK1225" t="s">
        <v>3</v>
      </c>
      <c r="DL1225" t="s">
        <v>3</v>
      </c>
      <c r="DM1225" t="s">
        <v>3</v>
      </c>
      <c r="DN1225">
        <v>0</v>
      </c>
      <c r="DO1225">
        <v>0</v>
      </c>
      <c r="DP1225">
        <v>1</v>
      </c>
      <c r="DQ1225">
        <v>1</v>
      </c>
      <c r="DU1225">
        <v>1010</v>
      </c>
      <c r="DV1225" t="s">
        <v>40</v>
      </c>
      <c r="DW1225" t="s">
        <v>40</v>
      </c>
      <c r="DX1225">
        <v>1</v>
      </c>
      <c r="EE1225">
        <v>31102366</v>
      </c>
      <c r="EF1225">
        <v>8</v>
      </c>
      <c r="EG1225" t="s">
        <v>34</v>
      </c>
      <c r="EH1225">
        <v>0</v>
      </c>
      <c r="EI1225" t="s">
        <v>3</v>
      </c>
      <c r="EJ1225">
        <v>1</v>
      </c>
      <c r="EK1225">
        <v>1100</v>
      </c>
      <c r="EL1225" t="s">
        <v>41</v>
      </c>
      <c r="EM1225" t="s">
        <v>42</v>
      </c>
      <c r="EO1225" t="s">
        <v>3</v>
      </c>
      <c r="EQ1225">
        <v>0</v>
      </c>
      <c r="ER1225">
        <v>124.67999999999999</v>
      </c>
      <c r="ES1225">
        <v>124.67999999999999</v>
      </c>
      <c r="ET1225">
        <v>0</v>
      </c>
      <c r="EU1225">
        <v>0</v>
      </c>
      <c r="EV1225">
        <v>0</v>
      </c>
      <c r="EW1225">
        <v>0</v>
      </c>
      <c r="EX1225">
        <v>0</v>
      </c>
      <c r="EY1225">
        <v>0</v>
      </c>
      <c r="EZ1225">
        <v>5</v>
      </c>
      <c r="FC1225">
        <v>1</v>
      </c>
      <c r="FD1225">
        <v>18</v>
      </c>
      <c r="FF1225">
        <v>1150</v>
      </c>
      <c r="FQ1225">
        <v>0</v>
      </c>
      <c r="FR1225">
        <f t="shared" si="1083"/>
        <v>0</v>
      </c>
      <c r="FS1225">
        <v>0</v>
      </c>
      <c r="FX1225">
        <v>0</v>
      </c>
      <c r="FY1225">
        <v>0</v>
      </c>
      <c r="GA1225" t="s">
        <v>462</v>
      </c>
      <c r="GD1225">
        <v>1</v>
      </c>
      <c r="GF1225">
        <v>1825620804</v>
      </c>
      <c r="GG1225">
        <v>2</v>
      </c>
      <c r="GH1225">
        <v>3</v>
      </c>
      <c r="GI1225">
        <v>3</v>
      </c>
      <c r="GJ1225">
        <v>0</v>
      </c>
      <c r="GK1225">
        <v>0</v>
      </c>
      <c r="GL1225">
        <f t="shared" si="1084"/>
        <v>0</v>
      </c>
      <c r="GM1225">
        <f t="shared" si="1085"/>
        <v>124.68</v>
      </c>
      <c r="GN1225">
        <f t="shared" si="1086"/>
        <v>124.68</v>
      </c>
      <c r="GO1225">
        <f t="shared" si="1087"/>
        <v>0</v>
      </c>
      <c r="GP1225">
        <f t="shared" si="1088"/>
        <v>0</v>
      </c>
      <c r="GR1225">
        <v>1</v>
      </c>
      <c r="GS1225">
        <v>1</v>
      </c>
      <c r="GT1225">
        <v>0</v>
      </c>
      <c r="GU1225" t="s">
        <v>3</v>
      </c>
      <c r="GV1225">
        <f t="shared" si="1089"/>
        <v>0</v>
      </c>
      <c r="GW1225">
        <v>1</v>
      </c>
      <c r="GX1225">
        <f t="shared" si="1090"/>
        <v>0</v>
      </c>
      <c r="HA1225">
        <v>0</v>
      </c>
      <c r="HB1225">
        <v>0</v>
      </c>
      <c r="HC1225">
        <f t="shared" si="1091"/>
        <v>0</v>
      </c>
      <c r="IK1225">
        <v>0</v>
      </c>
    </row>
    <row r="1226" spans="1:255">
      <c r="A1226" s="2">
        <v>17</v>
      </c>
      <c r="B1226" s="2">
        <v>1</v>
      </c>
      <c r="C1226" s="2"/>
      <c r="D1226" s="2"/>
      <c r="E1226" s="2" t="s">
        <v>586</v>
      </c>
      <c r="F1226" s="2" t="s">
        <v>587</v>
      </c>
      <c r="G1226" s="2" t="s">
        <v>588</v>
      </c>
      <c r="H1226" s="2" t="s">
        <v>40</v>
      </c>
      <c r="I1226" s="2">
        <v>2</v>
      </c>
      <c r="J1226" s="2">
        <v>0</v>
      </c>
      <c r="K1226" s="2"/>
      <c r="L1226" s="2"/>
      <c r="M1226" s="2"/>
      <c r="N1226" s="2"/>
      <c r="O1226" s="2">
        <f t="shared" si="1057"/>
        <v>154.34</v>
      </c>
      <c r="P1226" s="2">
        <f t="shared" si="1058"/>
        <v>154.34</v>
      </c>
      <c r="Q1226" s="2">
        <f t="shared" si="1059"/>
        <v>0</v>
      </c>
      <c r="R1226" s="2">
        <f t="shared" si="1060"/>
        <v>0</v>
      </c>
      <c r="S1226" s="2">
        <f t="shared" si="1061"/>
        <v>0</v>
      </c>
      <c r="T1226" s="2">
        <f t="shared" si="1062"/>
        <v>0</v>
      </c>
      <c r="U1226" s="2">
        <f t="shared" si="1063"/>
        <v>0</v>
      </c>
      <c r="V1226" s="2">
        <f t="shared" si="1064"/>
        <v>0</v>
      </c>
      <c r="W1226" s="2">
        <f t="shared" si="1065"/>
        <v>0</v>
      </c>
      <c r="X1226" s="2">
        <f t="shared" si="1066"/>
        <v>0</v>
      </c>
      <c r="Y1226" s="2">
        <f t="shared" si="1067"/>
        <v>0</v>
      </c>
      <c r="Z1226" s="2"/>
      <c r="AA1226" s="2">
        <v>33304975</v>
      </c>
      <c r="AB1226" s="2">
        <f t="shared" si="1068"/>
        <v>77.17</v>
      </c>
      <c r="AC1226" s="2">
        <f t="shared" si="1069"/>
        <v>77.17</v>
      </c>
      <c r="AD1226" s="2">
        <f t="shared" si="1098"/>
        <v>0</v>
      </c>
      <c r="AE1226" s="2">
        <f t="shared" si="1099"/>
        <v>0</v>
      </c>
      <c r="AF1226" s="2">
        <f t="shared" si="1100"/>
        <v>0</v>
      </c>
      <c r="AG1226" s="2">
        <f t="shared" si="1070"/>
        <v>0</v>
      </c>
      <c r="AH1226" s="2">
        <f t="shared" si="1101"/>
        <v>0</v>
      </c>
      <c r="AI1226" s="2">
        <f t="shared" si="1102"/>
        <v>0</v>
      </c>
      <c r="AJ1226" s="2">
        <f t="shared" si="1071"/>
        <v>0</v>
      </c>
      <c r="AK1226" s="2">
        <v>77.17</v>
      </c>
      <c r="AL1226" s="2">
        <v>77.17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1</v>
      </c>
      <c r="AW1226" s="2">
        <v>1</v>
      </c>
      <c r="AX1226" s="2"/>
      <c r="AY1226" s="2"/>
      <c r="AZ1226" s="2">
        <v>1</v>
      </c>
      <c r="BA1226" s="2">
        <v>1</v>
      </c>
      <c r="BB1226" s="2">
        <v>1</v>
      </c>
      <c r="BC1226" s="2">
        <v>1</v>
      </c>
      <c r="BD1226" s="2" t="s">
        <v>3</v>
      </c>
      <c r="BE1226" s="2" t="s">
        <v>3</v>
      </c>
      <c r="BF1226" s="2" t="s">
        <v>3</v>
      </c>
      <c r="BG1226" s="2" t="s">
        <v>3</v>
      </c>
      <c r="BH1226" s="2">
        <v>3</v>
      </c>
      <c r="BI1226" s="2">
        <v>1</v>
      </c>
      <c r="BJ1226" s="2" t="s">
        <v>589</v>
      </c>
      <c r="BK1226" s="2"/>
      <c r="BL1226" s="2"/>
      <c r="BM1226" s="2">
        <v>500001</v>
      </c>
      <c r="BN1226" s="2">
        <v>0</v>
      </c>
      <c r="BO1226" s="2" t="s">
        <v>3</v>
      </c>
      <c r="BP1226" s="2">
        <v>0</v>
      </c>
      <c r="BQ1226" s="2">
        <v>8</v>
      </c>
      <c r="BR1226" s="2">
        <v>0</v>
      </c>
      <c r="BS1226" s="2">
        <v>1</v>
      </c>
      <c r="BT1226" s="2">
        <v>1</v>
      </c>
      <c r="BU1226" s="2">
        <v>1</v>
      </c>
      <c r="BV1226" s="2">
        <v>1</v>
      </c>
      <c r="BW1226" s="2">
        <v>1</v>
      </c>
      <c r="BX1226" s="2">
        <v>1</v>
      </c>
      <c r="BY1226" s="2" t="s">
        <v>3</v>
      </c>
      <c r="BZ1226" s="2">
        <v>0</v>
      </c>
      <c r="CA1226" s="2">
        <v>0</v>
      </c>
      <c r="CB1226" s="2"/>
      <c r="CC1226" s="2"/>
      <c r="CD1226" s="2"/>
      <c r="CE1226" s="2">
        <v>0</v>
      </c>
      <c r="CF1226" s="2">
        <v>0</v>
      </c>
      <c r="CG1226" s="2">
        <v>0</v>
      </c>
      <c r="CH1226" s="2"/>
      <c r="CI1226" s="2"/>
      <c r="CJ1226" s="2"/>
      <c r="CK1226" s="2"/>
      <c r="CL1226" s="2"/>
      <c r="CM1226" s="2">
        <v>0</v>
      </c>
      <c r="CN1226" s="2" t="s">
        <v>3</v>
      </c>
      <c r="CO1226" s="2">
        <v>0</v>
      </c>
      <c r="CP1226" s="2">
        <f t="shared" si="1072"/>
        <v>154.34</v>
      </c>
      <c r="CQ1226" s="2">
        <f t="shared" si="1073"/>
        <v>77.17</v>
      </c>
      <c r="CR1226" s="2">
        <f t="shared" si="1074"/>
        <v>0</v>
      </c>
      <c r="CS1226" s="2">
        <f t="shared" si="1075"/>
        <v>0</v>
      </c>
      <c r="CT1226" s="2">
        <f t="shared" si="1076"/>
        <v>0</v>
      </c>
      <c r="CU1226" s="2">
        <f t="shared" si="1077"/>
        <v>0</v>
      </c>
      <c r="CV1226" s="2">
        <f t="shared" si="1078"/>
        <v>0</v>
      </c>
      <c r="CW1226" s="2">
        <f t="shared" si="1079"/>
        <v>0</v>
      </c>
      <c r="CX1226" s="2">
        <f t="shared" si="1080"/>
        <v>0</v>
      </c>
      <c r="CY1226" s="2">
        <f t="shared" si="1081"/>
        <v>0</v>
      </c>
      <c r="CZ1226" s="2">
        <f t="shared" si="1082"/>
        <v>0</v>
      </c>
      <c r="DA1226" s="2"/>
      <c r="DB1226" s="2"/>
      <c r="DC1226" s="2" t="s">
        <v>3</v>
      </c>
      <c r="DD1226" s="2" t="s">
        <v>3</v>
      </c>
      <c r="DE1226" s="2" t="s">
        <v>3</v>
      </c>
      <c r="DF1226" s="2" t="s">
        <v>3</v>
      </c>
      <c r="DG1226" s="2" t="s">
        <v>3</v>
      </c>
      <c r="DH1226" s="2" t="s">
        <v>3</v>
      </c>
      <c r="DI1226" s="2" t="s">
        <v>3</v>
      </c>
      <c r="DJ1226" s="2" t="s">
        <v>3</v>
      </c>
      <c r="DK1226" s="2" t="s">
        <v>3</v>
      </c>
      <c r="DL1226" s="2" t="s">
        <v>3</v>
      </c>
      <c r="DM1226" s="2" t="s">
        <v>3</v>
      </c>
      <c r="DN1226" s="2">
        <v>0</v>
      </c>
      <c r="DO1226" s="2">
        <v>0</v>
      </c>
      <c r="DP1226" s="2">
        <v>1</v>
      </c>
      <c r="DQ1226" s="2">
        <v>1</v>
      </c>
      <c r="DR1226" s="2"/>
      <c r="DS1226" s="2"/>
      <c r="DT1226" s="2"/>
      <c r="DU1226" s="2">
        <v>1010</v>
      </c>
      <c r="DV1226" s="2" t="s">
        <v>40</v>
      </c>
      <c r="DW1226" s="2" t="s">
        <v>40</v>
      </c>
      <c r="DX1226" s="2">
        <v>1</v>
      </c>
      <c r="DY1226" s="2"/>
      <c r="DZ1226" s="2"/>
      <c r="EA1226" s="2"/>
      <c r="EB1226" s="2"/>
      <c r="EC1226" s="2"/>
      <c r="ED1226" s="2"/>
      <c r="EE1226" s="2">
        <v>31102119</v>
      </c>
      <c r="EF1226" s="2">
        <v>8</v>
      </c>
      <c r="EG1226" s="2" t="s">
        <v>34</v>
      </c>
      <c r="EH1226" s="2">
        <v>0</v>
      </c>
      <c r="EI1226" s="2" t="s">
        <v>3</v>
      </c>
      <c r="EJ1226" s="2">
        <v>1</v>
      </c>
      <c r="EK1226" s="2">
        <v>500001</v>
      </c>
      <c r="EL1226" s="2" t="s">
        <v>35</v>
      </c>
      <c r="EM1226" s="2" t="s">
        <v>36</v>
      </c>
      <c r="EN1226" s="2"/>
      <c r="EO1226" s="2" t="s">
        <v>3</v>
      </c>
      <c r="EP1226" s="2"/>
      <c r="EQ1226" s="2">
        <v>0</v>
      </c>
      <c r="ER1226" s="2">
        <v>77.17</v>
      </c>
      <c r="ES1226" s="2">
        <v>77.17</v>
      </c>
      <c r="ET1226" s="2">
        <v>0</v>
      </c>
      <c r="EU1226" s="2">
        <v>0</v>
      </c>
      <c r="EV1226" s="2">
        <v>0</v>
      </c>
      <c r="EW1226" s="2">
        <v>0</v>
      </c>
      <c r="EX1226" s="2">
        <v>0</v>
      </c>
      <c r="EY1226" s="2">
        <v>0</v>
      </c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>
        <v>0</v>
      </c>
      <c r="FR1226" s="2">
        <f t="shared" si="1083"/>
        <v>0</v>
      </c>
      <c r="FS1226" s="2">
        <v>0</v>
      </c>
      <c r="FT1226" s="2"/>
      <c r="FU1226" s="2"/>
      <c r="FV1226" s="2"/>
      <c r="FW1226" s="2"/>
      <c r="FX1226" s="2">
        <v>0</v>
      </c>
      <c r="FY1226" s="2">
        <v>0</v>
      </c>
      <c r="FZ1226" s="2"/>
      <c r="GA1226" s="2" t="s">
        <v>3</v>
      </c>
      <c r="GB1226" s="2"/>
      <c r="GC1226" s="2"/>
      <c r="GD1226" s="2">
        <v>1</v>
      </c>
      <c r="GE1226" s="2"/>
      <c r="GF1226" s="2">
        <v>-893656894</v>
      </c>
      <c r="GG1226" s="2">
        <v>2</v>
      </c>
      <c r="GH1226" s="2">
        <v>1</v>
      </c>
      <c r="GI1226" s="2">
        <v>-2</v>
      </c>
      <c r="GJ1226" s="2">
        <v>0</v>
      </c>
      <c r="GK1226" s="2">
        <v>0</v>
      </c>
      <c r="GL1226" s="2">
        <f t="shared" si="1084"/>
        <v>0</v>
      </c>
      <c r="GM1226" s="2">
        <f t="shared" si="1085"/>
        <v>154.34</v>
      </c>
      <c r="GN1226" s="2">
        <f t="shared" si="1086"/>
        <v>154.34</v>
      </c>
      <c r="GO1226" s="2">
        <f t="shared" si="1087"/>
        <v>0</v>
      </c>
      <c r="GP1226" s="2">
        <f t="shared" si="1088"/>
        <v>0</v>
      </c>
      <c r="GQ1226" s="2"/>
      <c r="GR1226" s="2">
        <v>0</v>
      </c>
      <c r="GS1226" s="2">
        <v>3</v>
      </c>
      <c r="GT1226" s="2">
        <v>0</v>
      </c>
      <c r="GU1226" s="2" t="s">
        <v>3</v>
      </c>
      <c r="GV1226" s="2">
        <f t="shared" si="1089"/>
        <v>0</v>
      </c>
      <c r="GW1226" s="2">
        <v>1</v>
      </c>
      <c r="GX1226" s="2">
        <f t="shared" si="1090"/>
        <v>0</v>
      </c>
      <c r="GY1226" s="2"/>
      <c r="GZ1226" s="2"/>
      <c r="HA1226" s="2">
        <v>0</v>
      </c>
      <c r="HB1226" s="2">
        <v>0</v>
      </c>
      <c r="HC1226" s="2">
        <f t="shared" si="1091"/>
        <v>0</v>
      </c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>
        <v>0</v>
      </c>
      <c r="IL1226" s="2"/>
      <c r="IM1226" s="2"/>
      <c r="IN1226" s="2"/>
      <c r="IO1226" s="2"/>
      <c r="IP1226" s="2"/>
      <c r="IQ1226" s="2"/>
      <c r="IR1226" s="2"/>
      <c r="IS1226" s="2"/>
      <c r="IT1226" s="2"/>
      <c r="IU1226" s="2"/>
    </row>
    <row r="1227" spans="1:255">
      <c r="A1227">
        <v>17</v>
      </c>
      <c r="B1227">
        <v>1</v>
      </c>
      <c r="E1227" t="s">
        <v>586</v>
      </c>
      <c r="F1227" t="s">
        <v>587</v>
      </c>
      <c r="G1227" t="s">
        <v>588</v>
      </c>
      <c r="H1227" t="s">
        <v>40</v>
      </c>
      <c r="I1227">
        <v>2</v>
      </c>
      <c r="J1227">
        <v>0</v>
      </c>
      <c r="O1227">
        <f t="shared" si="1057"/>
        <v>154.34</v>
      </c>
      <c r="P1227">
        <f t="shared" si="1058"/>
        <v>154.34</v>
      </c>
      <c r="Q1227">
        <f t="shared" si="1059"/>
        <v>0</v>
      </c>
      <c r="R1227">
        <f t="shared" si="1060"/>
        <v>0</v>
      </c>
      <c r="S1227">
        <f t="shared" si="1061"/>
        <v>0</v>
      </c>
      <c r="T1227">
        <f t="shared" si="1062"/>
        <v>0</v>
      </c>
      <c r="U1227">
        <f t="shared" si="1063"/>
        <v>0</v>
      </c>
      <c r="V1227">
        <f t="shared" si="1064"/>
        <v>0</v>
      </c>
      <c r="W1227">
        <f t="shared" si="1065"/>
        <v>0</v>
      </c>
      <c r="X1227">
        <f t="shared" si="1066"/>
        <v>0</v>
      </c>
      <c r="Y1227">
        <f t="shared" si="1067"/>
        <v>0</v>
      </c>
      <c r="AA1227">
        <v>33304960</v>
      </c>
      <c r="AB1227">
        <f t="shared" si="1068"/>
        <v>77.17</v>
      </c>
      <c r="AC1227">
        <f t="shared" si="1069"/>
        <v>77.17</v>
      </c>
      <c r="AD1227">
        <f t="shared" si="1098"/>
        <v>0</v>
      </c>
      <c r="AE1227">
        <f t="shared" si="1099"/>
        <v>0</v>
      </c>
      <c r="AF1227">
        <f t="shared" si="1100"/>
        <v>0</v>
      </c>
      <c r="AG1227">
        <f t="shared" si="1070"/>
        <v>0</v>
      </c>
      <c r="AH1227">
        <f t="shared" si="1101"/>
        <v>0</v>
      </c>
      <c r="AI1227">
        <f t="shared" si="1102"/>
        <v>0</v>
      </c>
      <c r="AJ1227">
        <f t="shared" si="1071"/>
        <v>0</v>
      </c>
      <c r="AK1227">
        <v>77.17</v>
      </c>
      <c r="AL1227">
        <v>77.17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1</v>
      </c>
      <c r="AW1227">
        <v>1</v>
      </c>
      <c r="AZ1227">
        <v>1</v>
      </c>
      <c r="BA1227">
        <v>1</v>
      </c>
      <c r="BB1227">
        <v>1</v>
      </c>
      <c r="BC1227">
        <v>1</v>
      </c>
      <c r="BD1227" t="s">
        <v>3</v>
      </c>
      <c r="BE1227" t="s">
        <v>3</v>
      </c>
      <c r="BF1227" t="s">
        <v>3</v>
      </c>
      <c r="BG1227" t="s">
        <v>3</v>
      </c>
      <c r="BH1227">
        <v>3</v>
      </c>
      <c r="BI1227">
        <v>1</v>
      </c>
      <c r="BJ1227" t="s">
        <v>589</v>
      </c>
      <c r="BM1227">
        <v>500001</v>
      </c>
      <c r="BN1227">
        <v>0</v>
      </c>
      <c r="BO1227" t="s">
        <v>3</v>
      </c>
      <c r="BP1227">
        <v>0</v>
      </c>
      <c r="BQ1227">
        <v>8</v>
      </c>
      <c r="BR1227">
        <v>0</v>
      </c>
      <c r="BS1227">
        <v>1</v>
      </c>
      <c r="BT1227">
        <v>1</v>
      </c>
      <c r="BU1227">
        <v>1</v>
      </c>
      <c r="BV1227">
        <v>1</v>
      </c>
      <c r="BW1227">
        <v>1</v>
      </c>
      <c r="BX1227">
        <v>1</v>
      </c>
      <c r="BY1227" t="s">
        <v>3</v>
      </c>
      <c r="BZ1227">
        <v>0</v>
      </c>
      <c r="CA1227">
        <v>0</v>
      </c>
      <c r="CE1227">
        <v>0</v>
      </c>
      <c r="CF1227">
        <v>0</v>
      </c>
      <c r="CG1227">
        <v>0</v>
      </c>
      <c r="CM1227">
        <v>0</v>
      </c>
      <c r="CN1227" t="s">
        <v>3</v>
      </c>
      <c r="CO1227">
        <v>0</v>
      </c>
      <c r="CP1227">
        <f t="shared" si="1072"/>
        <v>154.34</v>
      </c>
      <c r="CQ1227">
        <f t="shared" si="1073"/>
        <v>77.17</v>
      </c>
      <c r="CR1227">
        <f t="shared" si="1074"/>
        <v>0</v>
      </c>
      <c r="CS1227">
        <f t="shared" si="1075"/>
        <v>0</v>
      </c>
      <c r="CT1227">
        <f t="shared" si="1076"/>
        <v>0</v>
      </c>
      <c r="CU1227">
        <f t="shared" si="1077"/>
        <v>0</v>
      </c>
      <c r="CV1227">
        <f t="shared" si="1078"/>
        <v>0</v>
      </c>
      <c r="CW1227">
        <f t="shared" si="1079"/>
        <v>0</v>
      </c>
      <c r="CX1227">
        <f t="shared" si="1080"/>
        <v>0</v>
      </c>
      <c r="CY1227">
        <f t="shared" si="1081"/>
        <v>0</v>
      </c>
      <c r="CZ1227">
        <f t="shared" si="1082"/>
        <v>0</v>
      </c>
      <c r="DC1227" t="s">
        <v>3</v>
      </c>
      <c r="DD1227" t="s">
        <v>3</v>
      </c>
      <c r="DE1227" t="s">
        <v>3</v>
      </c>
      <c r="DF1227" t="s">
        <v>3</v>
      </c>
      <c r="DG1227" t="s">
        <v>3</v>
      </c>
      <c r="DH1227" t="s">
        <v>3</v>
      </c>
      <c r="DI1227" t="s">
        <v>3</v>
      </c>
      <c r="DJ1227" t="s">
        <v>3</v>
      </c>
      <c r="DK1227" t="s">
        <v>3</v>
      </c>
      <c r="DL1227" t="s">
        <v>3</v>
      </c>
      <c r="DM1227" t="s">
        <v>3</v>
      </c>
      <c r="DN1227">
        <v>0</v>
      </c>
      <c r="DO1227">
        <v>0</v>
      </c>
      <c r="DP1227">
        <v>1</v>
      </c>
      <c r="DQ1227">
        <v>1</v>
      </c>
      <c r="DU1227">
        <v>1010</v>
      </c>
      <c r="DV1227" t="s">
        <v>40</v>
      </c>
      <c r="DW1227" t="s">
        <v>40</v>
      </c>
      <c r="DX1227">
        <v>1</v>
      </c>
      <c r="EE1227">
        <v>31102119</v>
      </c>
      <c r="EF1227">
        <v>8</v>
      </c>
      <c r="EG1227" t="s">
        <v>34</v>
      </c>
      <c r="EH1227">
        <v>0</v>
      </c>
      <c r="EI1227" t="s">
        <v>3</v>
      </c>
      <c r="EJ1227">
        <v>1</v>
      </c>
      <c r="EK1227">
        <v>500001</v>
      </c>
      <c r="EL1227" t="s">
        <v>35</v>
      </c>
      <c r="EM1227" t="s">
        <v>36</v>
      </c>
      <c r="EO1227" t="s">
        <v>3</v>
      </c>
      <c r="EQ1227">
        <v>0</v>
      </c>
      <c r="ER1227">
        <v>77.17</v>
      </c>
      <c r="ES1227">
        <v>77.17</v>
      </c>
      <c r="ET1227">
        <v>0</v>
      </c>
      <c r="EU1227">
        <v>0</v>
      </c>
      <c r="EV1227">
        <v>0</v>
      </c>
      <c r="EW1227">
        <v>0</v>
      </c>
      <c r="EX1227">
        <v>0</v>
      </c>
      <c r="EY1227">
        <v>0</v>
      </c>
      <c r="FQ1227">
        <v>0</v>
      </c>
      <c r="FR1227">
        <f t="shared" si="1083"/>
        <v>0</v>
      </c>
      <c r="FS1227">
        <v>0</v>
      </c>
      <c r="FX1227">
        <v>0</v>
      </c>
      <c r="FY1227">
        <v>0</v>
      </c>
      <c r="GA1227" t="s">
        <v>3</v>
      </c>
      <c r="GD1227">
        <v>1</v>
      </c>
      <c r="GF1227">
        <v>-893656894</v>
      </c>
      <c r="GG1227">
        <v>2</v>
      </c>
      <c r="GH1227">
        <v>1</v>
      </c>
      <c r="GI1227">
        <v>-2</v>
      </c>
      <c r="GJ1227">
        <v>0</v>
      </c>
      <c r="GK1227">
        <v>0</v>
      </c>
      <c r="GL1227">
        <f t="shared" si="1084"/>
        <v>0</v>
      </c>
      <c r="GM1227">
        <f t="shared" si="1085"/>
        <v>154.34</v>
      </c>
      <c r="GN1227">
        <f t="shared" si="1086"/>
        <v>154.34</v>
      </c>
      <c r="GO1227">
        <f t="shared" si="1087"/>
        <v>0</v>
      </c>
      <c r="GP1227">
        <f t="shared" si="1088"/>
        <v>0</v>
      </c>
      <c r="GR1227">
        <v>0</v>
      </c>
      <c r="GS1227">
        <v>3</v>
      </c>
      <c r="GT1227">
        <v>0</v>
      </c>
      <c r="GU1227" t="s">
        <v>3</v>
      </c>
      <c r="GV1227">
        <f t="shared" si="1089"/>
        <v>0</v>
      </c>
      <c r="GW1227">
        <v>1</v>
      </c>
      <c r="GX1227">
        <f t="shared" si="1090"/>
        <v>0</v>
      </c>
      <c r="HA1227">
        <v>0</v>
      </c>
      <c r="HB1227">
        <v>0</v>
      </c>
      <c r="HC1227">
        <f t="shared" si="1091"/>
        <v>0</v>
      </c>
      <c r="IK1227">
        <v>0</v>
      </c>
    </row>
    <row r="1228" spans="1:255">
      <c r="A1228" s="2">
        <v>17</v>
      </c>
      <c r="B1228" s="2">
        <v>1</v>
      </c>
      <c r="C1228" s="2"/>
      <c r="D1228" s="2"/>
      <c r="E1228" s="2" t="s">
        <v>590</v>
      </c>
      <c r="F1228" s="2" t="s">
        <v>591</v>
      </c>
      <c r="G1228" s="2" t="s">
        <v>592</v>
      </c>
      <c r="H1228" s="2" t="s">
        <v>40</v>
      </c>
      <c r="I1228" s="2">
        <v>2</v>
      </c>
      <c r="J1228" s="2">
        <v>0</v>
      </c>
      <c r="K1228" s="2"/>
      <c r="L1228" s="2"/>
      <c r="M1228" s="2"/>
      <c r="N1228" s="2"/>
      <c r="O1228" s="2">
        <f t="shared" si="1057"/>
        <v>68.260000000000005</v>
      </c>
      <c r="P1228" s="2">
        <f t="shared" si="1058"/>
        <v>68.260000000000005</v>
      </c>
      <c r="Q1228" s="2">
        <f t="shared" si="1059"/>
        <v>0</v>
      </c>
      <c r="R1228" s="2">
        <f t="shared" si="1060"/>
        <v>0</v>
      </c>
      <c r="S1228" s="2">
        <f t="shared" si="1061"/>
        <v>0</v>
      </c>
      <c r="T1228" s="2">
        <f t="shared" si="1062"/>
        <v>0</v>
      </c>
      <c r="U1228" s="2">
        <f t="shared" si="1063"/>
        <v>0</v>
      </c>
      <c r="V1228" s="2">
        <f t="shared" si="1064"/>
        <v>0</v>
      </c>
      <c r="W1228" s="2">
        <f t="shared" si="1065"/>
        <v>0</v>
      </c>
      <c r="X1228" s="2">
        <f t="shared" si="1066"/>
        <v>0</v>
      </c>
      <c r="Y1228" s="2">
        <f t="shared" si="1067"/>
        <v>0</v>
      </c>
      <c r="Z1228" s="2"/>
      <c r="AA1228" s="2">
        <v>33304975</v>
      </c>
      <c r="AB1228" s="2">
        <f t="shared" si="1068"/>
        <v>34.130000000000003</v>
      </c>
      <c r="AC1228" s="2">
        <f t="shared" si="1069"/>
        <v>34.130000000000003</v>
      </c>
      <c r="AD1228" s="2">
        <f t="shared" si="1098"/>
        <v>0</v>
      </c>
      <c r="AE1228" s="2">
        <f t="shared" si="1099"/>
        <v>0</v>
      </c>
      <c r="AF1228" s="2">
        <f t="shared" si="1100"/>
        <v>0</v>
      </c>
      <c r="AG1228" s="2">
        <f t="shared" si="1070"/>
        <v>0</v>
      </c>
      <c r="AH1228" s="2">
        <f t="shared" si="1101"/>
        <v>0</v>
      </c>
      <c r="AI1228" s="2">
        <f t="shared" si="1102"/>
        <v>0</v>
      </c>
      <c r="AJ1228" s="2">
        <f t="shared" si="1071"/>
        <v>0</v>
      </c>
      <c r="AK1228" s="2">
        <v>34.130000000000003</v>
      </c>
      <c r="AL1228" s="2">
        <v>34.130000000000003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1</v>
      </c>
      <c r="AW1228" s="2">
        <v>1</v>
      </c>
      <c r="AX1228" s="2"/>
      <c r="AY1228" s="2"/>
      <c r="AZ1228" s="2">
        <v>1</v>
      </c>
      <c r="BA1228" s="2">
        <v>1</v>
      </c>
      <c r="BB1228" s="2">
        <v>1</v>
      </c>
      <c r="BC1228" s="2">
        <v>1</v>
      </c>
      <c r="BD1228" s="2" t="s">
        <v>3</v>
      </c>
      <c r="BE1228" s="2" t="s">
        <v>3</v>
      </c>
      <c r="BF1228" s="2" t="s">
        <v>3</v>
      </c>
      <c r="BG1228" s="2" t="s">
        <v>3</v>
      </c>
      <c r="BH1228" s="2">
        <v>3</v>
      </c>
      <c r="BI1228" s="2">
        <v>1</v>
      </c>
      <c r="BJ1228" s="2" t="s">
        <v>593</v>
      </c>
      <c r="BK1228" s="2"/>
      <c r="BL1228" s="2"/>
      <c r="BM1228" s="2">
        <v>500001</v>
      </c>
      <c r="BN1228" s="2">
        <v>0</v>
      </c>
      <c r="BO1228" s="2" t="s">
        <v>3</v>
      </c>
      <c r="BP1228" s="2">
        <v>0</v>
      </c>
      <c r="BQ1228" s="2">
        <v>8</v>
      </c>
      <c r="BR1228" s="2">
        <v>0</v>
      </c>
      <c r="BS1228" s="2">
        <v>1</v>
      </c>
      <c r="BT1228" s="2">
        <v>1</v>
      </c>
      <c r="BU1228" s="2">
        <v>1</v>
      </c>
      <c r="BV1228" s="2">
        <v>1</v>
      </c>
      <c r="BW1228" s="2">
        <v>1</v>
      </c>
      <c r="BX1228" s="2">
        <v>1</v>
      </c>
      <c r="BY1228" s="2" t="s">
        <v>3</v>
      </c>
      <c r="BZ1228" s="2">
        <v>0</v>
      </c>
      <c r="CA1228" s="2">
        <v>0</v>
      </c>
      <c r="CB1228" s="2"/>
      <c r="CC1228" s="2"/>
      <c r="CD1228" s="2"/>
      <c r="CE1228" s="2">
        <v>0</v>
      </c>
      <c r="CF1228" s="2">
        <v>0</v>
      </c>
      <c r="CG1228" s="2">
        <v>0</v>
      </c>
      <c r="CH1228" s="2"/>
      <c r="CI1228" s="2"/>
      <c r="CJ1228" s="2"/>
      <c r="CK1228" s="2"/>
      <c r="CL1228" s="2"/>
      <c r="CM1228" s="2">
        <v>0</v>
      </c>
      <c r="CN1228" s="2" t="s">
        <v>3</v>
      </c>
      <c r="CO1228" s="2">
        <v>0</v>
      </c>
      <c r="CP1228" s="2">
        <f t="shared" si="1072"/>
        <v>68.260000000000005</v>
      </c>
      <c r="CQ1228" s="2">
        <f t="shared" si="1073"/>
        <v>34.130000000000003</v>
      </c>
      <c r="CR1228" s="2">
        <f t="shared" si="1074"/>
        <v>0</v>
      </c>
      <c r="CS1228" s="2">
        <f t="shared" si="1075"/>
        <v>0</v>
      </c>
      <c r="CT1228" s="2">
        <f t="shared" si="1076"/>
        <v>0</v>
      </c>
      <c r="CU1228" s="2">
        <f t="shared" si="1077"/>
        <v>0</v>
      </c>
      <c r="CV1228" s="2">
        <f t="shared" si="1078"/>
        <v>0</v>
      </c>
      <c r="CW1228" s="2">
        <f t="shared" si="1079"/>
        <v>0</v>
      </c>
      <c r="CX1228" s="2">
        <f t="shared" si="1080"/>
        <v>0</v>
      </c>
      <c r="CY1228" s="2">
        <f t="shared" si="1081"/>
        <v>0</v>
      </c>
      <c r="CZ1228" s="2">
        <f t="shared" si="1082"/>
        <v>0</v>
      </c>
      <c r="DA1228" s="2"/>
      <c r="DB1228" s="2"/>
      <c r="DC1228" s="2" t="s">
        <v>3</v>
      </c>
      <c r="DD1228" s="2" t="s">
        <v>3</v>
      </c>
      <c r="DE1228" s="2" t="s">
        <v>3</v>
      </c>
      <c r="DF1228" s="2" t="s">
        <v>3</v>
      </c>
      <c r="DG1228" s="2" t="s">
        <v>3</v>
      </c>
      <c r="DH1228" s="2" t="s">
        <v>3</v>
      </c>
      <c r="DI1228" s="2" t="s">
        <v>3</v>
      </c>
      <c r="DJ1228" s="2" t="s">
        <v>3</v>
      </c>
      <c r="DK1228" s="2" t="s">
        <v>3</v>
      </c>
      <c r="DL1228" s="2" t="s">
        <v>3</v>
      </c>
      <c r="DM1228" s="2" t="s">
        <v>3</v>
      </c>
      <c r="DN1228" s="2">
        <v>0</v>
      </c>
      <c r="DO1228" s="2">
        <v>0</v>
      </c>
      <c r="DP1228" s="2">
        <v>1</v>
      </c>
      <c r="DQ1228" s="2">
        <v>1</v>
      </c>
      <c r="DR1228" s="2"/>
      <c r="DS1228" s="2"/>
      <c r="DT1228" s="2"/>
      <c r="DU1228" s="2">
        <v>1010</v>
      </c>
      <c r="DV1228" s="2" t="s">
        <v>40</v>
      </c>
      <c r="DW1228" s="2" t="s">
        <v>40</v>
      </c>
      <c r="DX1228" s="2">
        <v>1</v>
      </c>
      <c r="DY1228" s="2"/>
      <c r="DZ1228" s="2"/>
      <c r="EA1228" s="2"/>
      <c r="EB1228" s="2"/>
      <c r="EC1228" s="2"/>
      <c r="ED1228" s="2"/>
      <c r="EE1228" s="2">
        <v>31102119</v>
      </c>
      <c r="EF1228" s="2">
        <v>8</v>
      </c>
      <c r="EG1228" s="2" t="s">
        <v>34</v>
      </c>
      <c r="EH1228" s="2">
        <v>0</v>
      </c>
      <c r="EI1228" s="2" t="s">
        <v>3</v>
      </c>
      <c r="EJ1228" s="2">
        <v>1</v>
      </c>
      <c r="EK1228" s="2">
        <v>500001</v>
      </c>
      <c r="EL1228" s="2" t="s">
        <v>35</v>
      </c>
      <c r="EM1228" s="2" t="s">
        <v>36</v>
      </c>
      <c r="EN1228" s="2"/>
      <c r="EO1228" s="2" t="s">
        <v>3</v>
      </c>
      <c r="EP1228" s="2"/>
      <c r="EQ1228" s="2">
        <v>0</v>
      </c>
      <c r="ER1228" s="2">
        <v>34.130000000000003</v>
      </c>
      <c r="ES1228" s="2">
        <v>34.130000000000003</v>
      </c>
      <c r="ET1228" s="2">
        <v>0</v>
      </c>
      <c r="EU1228" s="2">
        <v>0</v>
      </c>
      <c r="EV1228" s="2">
        <v>0</v>
      </c>
      <c r="EW1228" s="2">
        <v>0</v>
      </c>
      <c r="EX1228" s="2">
        <v>0</v>
      </c>
      <c r="EY1228" s="2">
        <v>0</v>
      </c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>
        <v>0</v>
      </c>
      <c r="FR1228" s="2">
        <f t="shared" si="1083"/>
        <v>0</v>
      </c>
      <c r="FS1228" s="2">
        <v>0</v>
      </c>
      <c r="FT1228" s="2"/>
      <c r="FU1228" s="2"/>
      <c r="FV1228" s="2"/>
      <c r="FW1228" s="2"/>
      <c r="FX1228" s="2">
        <v>0</v>
      </c>
      <c r="FY1228" s="2">
        <v>0</v>
      </c>
      <c r="FZ1228" s="2"/>
      <c r="GA1228" s="2" t="s">
        <v>3</v>
      </c>
      <c r="GB1228" s="2"/>
      <c r="GC1228" s="2"/>
      <c r="GD1228" s="2">
        <v>1</v>
      </c>
      <c r="GE1228" s="2"/>
      <c r="GF1228" s="2">
        <v>1477093572</v>
      </c>
      <c r="GG1228" s="2">
        <v>2</v>
      </c>
      <c r="GH1228" s="2">
        <v>1</v>
      </c>
      <c r="GI1228" s="2">
        <v>-2</v>
      </c>
      <c r="GJ1228" s="2">
        <v>0</v>
      </c>
      <c r="GK1228" s="2">
        <v>0</v>
      </c>
      <c r="GL1228" s="2">
        <f t="shared" si="1084"/>
        <v>0</v>
      </c>
      <c r="GM1228" s="2">
        <f t="shared" si="1085"/>
        <v>68.260000000000005</v>
      </c>
      <c r="GN1228" s="2">
        <f t="shared" si="1086"/>
        <v>68.260000000000005</v>
      </c>
      <c r="GO1228" s="2">
        <f t="shared" si="1087"/>
        <v>0</v>
      </c>
      <c r="GP1228" s="2">
        <f t="shared" si="1088"/>
        <v>0</v>
      </c>
      <c r="GQ1228" s="2"/>
      <c r="GR1228" s="2">
        <v>0</v>
      </c>
      <c r="GS1228" s="2">
        <v>3</v>
      </c>
      <c r="GT1228" s="2">
        <v>0</v>
      </c>
      <c r="GU1228" s="2" t="s">
        <v>3</v>
      </c>
      <c r="GV1228" s="2">
        <f t="shared" si="1089"/>
        <v>0</v>
      </c>
      <c r="GW1228" s="2">
        <v>1</v>
      </c>
      <c r="GX1228" s="2">
        <f t="shared" si="1090"/>
        <v>0</v>
      </c>
      <c r="GY1228" s="2"/>
      <c r="GZ1228" s="2"/>
      <c r="HA1228" s="2">
        <v>0</v>
      </c>
      <c r="HB1228" s="2">
        <v>0</v>
      </c>
      <c r="HC1228" s="2">
        <f t="shared" si="1091"/>
        <v>0</v>
      </c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>
        <v>0</v>
      </c>
      <c r="IL1228" s="2"/>
      <c r="IM1228" s="2"/>
      <c r="IN1228" s="2"/>
      <c r="IO1228" s="2"/>
      <c r="IP1228" s="2"/>
      <c r="IQ1228" s="2"/>
      <c r="IR1228" s="2"/>
      <c r="IS1228" s="2"/>
      <c r="IT1228" s="2"/>
      <c r="IU1228" s="2"/>
    </row>
    <row r="1229" spans="1:255">
      <c r="A1229">
        <v>17</v>
      </c>
      <c r="B1229">
        <v>1</v>
      </c>
      <c r="E1229" t="s">
        <v>590</v>
      </c>
      <c r="F1229" t="s">
        <v>591</v>
      </c>
      <c r="G1229" t="s">
        <v>592</v>
      </c>
      <c r="H1229" t="s">
        <v>40</v>
      </c>
      <c r="I1229">
        <v>2</v>
      </c>
      <c r="J1229">
        <v>0</v>
      </c>
      <c r="O1229">
        <f t="shared" si="1057"/>
        <v>68.260000000000005</v>
      </c>
      <c r="P1229">
        <f t="shared" si="1058"/>
        <v>68.260000000000005</v>
      </c>
      <c r="Q1229">
        <f t="shared" si="1059"/>
        <v>0</v>
      </c>
      <c r="R1229">
        <f t="shared" si="1060"/>
        <v>0</v>
      </c>
      <c r="S1229">
        <f t="shared" si="1061"/>
        <v>0</v>
      </c>
      <c r="T1229">
        <f t="shared" si="1062"/>
        <v>0</v>
      </c>
      <c r="U1229">
        <f t="shared" si="1063"/>
        <v>0</v>
      </c>
      <c r="V1229">
        <f t="shared" si="1064"/>
        <v>0</v>
      </c>
      <c r="W1229">
        <f t="shared" si="1065"/>
        <v>0</v>
      </c>
      <c r="X1229">
        <f t="shared" si="1066"/>
        <v>0</v>
      </c>
      <c r="Y1229">
        <f t="shared" si="1067"/>
        <v>0</v>
      </c>
      <c r="AA1229">
        <v>33304960</v>
      </c>
      <c r="AB1229">
        <f t="shared" si="1068"/>
        <v>34.130000000000003</v>
      </c>
      <c r="AC1229">
        <f t="shared" si="1069"/>
        <v>34.130000000000003</v>
      </c>
      <c r="AD1229">
        <f t="shared" si="1098"/>
        <v>0</v>
      </c>
      <c r="AE1229">
        <f t="shared" si="1099"/>
        <v>0</v>
      </c>
      <c r="AF1229">
        <f t="shared" si="1100"/>
        <v>0</v>
      </c>
      <c r="AG1229">
        <f t="shared" si="1070"/>
        <v>0</v>
      </c>
      <c r="AH1229">
        <f t="shared" si="1101"/>
        <v>0</v>
      </c>
      <c r="AI1229">
        <f t="shared" si="1102"/>
        <v>0</v>
      </c>
      <c r="AJ1229">
        <f t="shared" si="1071"/>
        <v>0</v>
      </c>
      <c r="AK1229">
        <v>34.130000000000003</v>
      </c>
      <c r="AL1229">
        <v>34.130000000000003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1</v>
      </c>
      <c r="AW1229">
        <v>1</v>
      </c>
      <c r="AZ1229">
        <v>1</v>
      </c>
      <c r="BA1229">
        <v>1</v>
      </c>
      <c r="BB1229">
        <v>1</v>
      </c>
      <c r="BC1229">
        <v>1</v>
      </c>
      <c r="BD1229" t="s">
        <v>3</v>
      </c>
      <c r="BE1229" t="s">
        <v>3</v>
      </c>
      <c r="BF1229" t="s">
        <v>3</v>
      </c>
      <c r="BG1229" t="s">
        <v>3</v>
      </c>
      <c r="BH1229">
        <v>3</v>
      </c>
      <c r="BI1229">
        <v>1</v>
      </c>
      <c r="BJ1229" t="s">
        <v>593</v>
      </c>
      <c r="BM1229">
        <v>500001</v>
      </c>
      <c r="BN1229">
        <v>0</v>
      </c>
      <c r="BO1229" t="s">
        <v>3</v>
      </c>
      <c r="BP1229">
        <v>0</v>
      </c>
      <c r="BQ1229">
        <v>8</v>
      </c>
      <c r="BR1229">
        <v>0</v>
      </c>
      <c r="BS1229">
        <v>1</v>
      </c>
      <c r="BT1229">
        <v>1</v>
      </c>
      <c r="BU1229">
        <v>1</v>
      </c>
      <c r="BV1229">
        <v>1</v>
      </c>
      <c r="BW1229">
        <v>1</v>
      </c>
      <c r="BX1229">
        <v>1</v>
      </c>
      <c r="BY1229" t="s">
        <v>3</v>
      </c>
      <c r="BZ1229">
        <v>0</v>
      </c>
      <c r="CA1229">
        <v>0</v>
      </c>
      <c r="CE1229">
        <v>0</v>
      </c>
      <c r="CF1229">
        <v>0</v>
      </c>
      <c r="CG1229">
        <v>0</v>
      </c>
      <c r="CM1229">
        <v>0</v>
      </c>
      <c r="CN1229" t="s">
        <v>3</v>
      </c>
      <c r="CO1229">
        <v>0</v>
      </c>
      <c r="CP1229">
        <f t="shared" si="1072"/>
        <v>68.260000000000005</v>
      </c>
      <c r="CQ1229">
        <f t="shared" si="1073"/>
        <v>34.130000000000003</v>
      </c>
      <c r="CR1229">
        <f t="shared" si="1074"/>
        <v>0</v>
      </c>
      <c r="CS1229">
        <f t="shared" si="1075"/>
        <v>0</v>
      </c>
      <c r="CT1229">
        <f t="shared" si="1076"/>
        <v>0</v>
      </c>
      <c r="CU1229">
        <f t="shared" si="1077"/>
        <v>0</v>
      </c>
      <c r="CV1229">
        <f t="shared" si="1078"/>
        <v>0</v>
      </c>
      <c r="CW1229">
        <f t="shared" si="1079"/>
        <v>0</v>
      </c>
      <c r="CX1229">
        <f t="shared" si="1080"/>
        <v>0</v>
      </c>
      <c r="CY1229">
        <f t="shared" si="1081"/>
        <v>0</v>
      </c>
      <c r="CZ1229">
        <f t="shared" si="1082"/>
        <v>0</v>
      </c>
      <c r="DC1229" t="s">
        <v>3</v>
      </c>
      <c r="DD1229" t="s">
        <v>3</v>
      </c>
      <c r="DE1229" t="s">
        <v>3</v>
      </c>
      <c r="DF1229" t="s">
        <v>3</v>
      </c>
      <c r="DG1229" t="s">
        <v>3</v>
      </c>
      <c r="DH1229" t="s">
        <v>3</v>
      </c>
      <c r="DI1229" t="s">
        <v>3</v>
      </c>
      <c r="DJ1229" t="s">
        <v>3</v>
      </c>
      <c r="DK1229" t="s">
        <v>3</v>
      </c>
      <c r="DL1229" t="s">
        <v>3</v>
      </c>
      <c r="DM1229" t="s">
        <v>3</v>
      </c>
      <c r="DN1229">
        <v>0</v>
      </c>
      <c r="DO1229">
        <v>0</v>
      </c>
      <c r="DP1229">
        <v>1</v>
      </c>
      <c r="DQ1229">
        <v>1</v>
      </c>
      <c r="DU1229">
        <v>1010</v>
      </c>
      <c r="DV1229" t="s">
        <v>40</v>
      </c>
      <c r="DW1229" t="s">
        <v>40</v>
      </c>
      <c r="DX1229">
        <v>1</v>
      </c>
      <c r="EE1229">
        <v>31102119</v>
      </c>
      <c r="EF1229">
        <v>8</v>
      </c>
      <c r="EG1229" t="s">
        <v>34</v>
      </c>
      <c r="EH1229">
        <v>0</v>
      </c>
      <c r="EI1229" t="s">
        <v>3</v>
      </c>
      <c r="EJ1229">
        <v>1</v>
      </c>
      <c r="EK1229">
        <v>500001</v>
      </c>
      <c r="EL1229" t="s">
        <v>35</v>
      </c>
      <c r="EM1229" t="s">
        <v>36</v>
      </c>
      <c r="EO1229" t="s">
        <v>3</v>
      </c>
      <c r="EQ1229">
        <v>0</v>
      </c>
      <c r="ER1229">
        <v>34.130000000000003</v>
      </c>
      <c r="ES1229">
        <v>34.130000000000003</v>
      </c>
      <c r="ET1229">
        <v>0</v>
      </c>
      <c r="EU1229">
        <v>0</v>
      </c>
      <c r="EV1229">
        <v>0</v>
      </c>
      <c r="EW1229">
        <v>0</v>
      </c>
      <c r="EX1229">
        <v>0</v>
      </c>
      <c r="EY1229">
        <v>0</v>
      </c>
      <c r="FQ1229">
        <v>0</v>
      </c>
      <c r="FR1229">
        <f t="shared" si="1083"/>
        <v>0</v>
      </c>
      <c r="FS1229">
        <v>0</v>
      </c>
      <c r="FX1229">
        <v>0</v>
      </c>
      <c r="FY1229">
        <v>0</v>
      </c>
      <c r="GA1229" t="s">
        <v>3</v>
      </c>
      <c r="GD1229">
        <v>1</v>
      </c>
      <c r="GF1229">
        <v>1477093572</v>
      </c>
      <c r="GG1229">
        <v>2</v>
      </c>
      <c r="GH1229">
        <v>1</v>
      </c>
      <c r="GI1229">
        <v>-2</v>
      </c>
      <c r="GJ1229">
        <v>0</v>
      </c>
      <c r="GK1229">
        <v>0</v>
      </c>
      <c r="GL1229">
        <f t="shared" si="1084"/>
        <v>0</v>
      </c>
      <c r="GM1229">
        <f t="shared" si="1085"/>
        <v>68.260000000000005</v>
      </c>
      <c r="GN1229">
        <f t="shared" si="1086"/>
        <v>68.260000000000005</v>
      </c>
      <c r="GO1229">
        <f t="shared" si="1087"/>
        <v>0</v>
      </c>
      <c r="GP1229">
        <f t="shared" si="1088"/>
        <v>0</v>
      </c>
      <c r="GR1229">
        <v>0</v>
      </c>
      <c r="GS1229">
        <v>3</v>
      </c>
      <c r="GT1229">
        <v>0</v>
      </c>
      <c r="GU1229" t="s">
        <v>3</v>
      </c>
      <c r="GV1229">
        <f t="shared" si="1089"/>
        <v>0</v>
      </c>
      <c r="GW1229">
        <v>1</v>
      </c>
      <c r="GX1229">
        <f t="shared" si="1090"/>
        <v>0</v>
      </c>
      <c r="HA1229">
        <v>0</v>
      </c>
      <c r="HB1229">
        <v>0</v>
      </c>
      <c r="HC1229">
        <f t="shared" si="1091"/>
        <v>0</v>
      </c>
      <c r="IK1229">
        <v>0</v>
      </c>
    </row>
    <row r="1231" spans="1:255">
      <c r="A1231" s="3">
        <v>51</v>
      </c>
      <c r="B1231" s="3">
        <f>B1186</f>
        <v>1</v>
      </c>
      <c r="C1231" s="3">
        <f>A1186</f>
        <v>4</v>
      </c>
      <c r="D1231" s="3">
        <f>ROW(A1186)</f>
        <v>1186</v>
      </c>
      <c r="E1231" s="3"/>
      <c r="F1231" s="3" t="str">
        <f>IF(F1186&lt;&gt;"",F1186,"")</f>
        <v>21.Система ПД2.1, ПД2.2(сетевые элементы)</v>
      </c>
      <c r="G1231" s="3" t="str">
        <f>IF(G1186&lt;&gt;"",G1186,"")</f>
        <v>21.Система ПД2.1, ПД2.2(сетевые элементы)</v>
      </c>
      <c r="H1231" s="3">
        <v>0</v>
      </c>
      <c r="I1231" s="3"/>
      <c r="J1231" s="3"/>
      <c r="K1231" s="3"/>
      <c r="L1231" s="3"/>
      <c r="M1231" s="3"/>
      <c r="N1231" s="3"/>
      <c r="O1231" s="3">
        <f t="shared" ref="O1231:T1231" si="1103">ROUND(AB1231,2)</f>
        <v>15994.57</v>
      </c>
      <c r="P1231" s="3">
        <f t="shared" si="1103"/>
        <v>14767.51</v>
      </c>
      <c r="Q1231" s="3">
        <f t="shared" si="1103"/>
        <v>152.16999999999999</v>
      </c>
      <c r="R1231" s="3">
        <f t="shared" si="1103"/>
        <v>13.48</v>
      </c>
      <c r="S1231" s="3">
        <f t="shared" si="1103"/>
        <v>1074.8900000000001</v>
      </c>
      <c r="T1231" s="3">
        <f t="shared" si="1103"/>
        <v>0</v>
      </c>
      <c r="U1231" s="3">
        <f>AH1231</f>
        <v>122.8610829312</v>
      </c>
      <c r="V1231" s="3">
        <f>AI1231</f>
        <v>1.1171356799999999</v>
      </c>
      <c r="W1231" s="3">
        <f>ROUND(AJ1231,2)</f>
        <v>0</v>
      </c>
      <c r="X1231" s="3">
        <f>ROUND(AK1231,2)</f>
        <v>1195.1600000000001</v>
      </c>
      <c r="Y1231" s="3">
        <f>ROUND(AL1231,2)</f>
        <v>747.9</v>
      </c>
      <c r="Z1231" s="3"/>
      <c r="AA1231" s="3"/>
      <c r="AB1231" s="3">
        <f>ROUND(SUMIF(AA1190:AA1229,"=33304975",O1190:O1229),2)</f>
        <v>15994.57</v>
      </c>
      <c r="AC1231" s="3">
        <f>ROUND(SUMIF(AA1190:AA1229,"=33304975",P1190:P1229),2)</f>
        <v>14767.51</v>
      </c>
      <c r="AD1231" s="3">
        <f>ROUND(SUMIF(AA1190:AA1229,"=33304975",Q1190:Q1229),2)</f>
        <v>152.16999999999999</v>
      </c>
      <c r="AE1231" s="3">
        <f>ROUND(SUMIF(AA1190:AA1229,"=33304975",R1190:R1229),2)</f>
        <v>13.48</v>
      </c>
      <c r="AF1231" s="3">
        <f>ROUND(SUMIF(AA1190:AA1229,"=33304975",S1190:S1229),2)</f>
        <v>1074.8900000000001</v>
      </c>
      <c r="AG1231" s="3">
        <f>ROUND(SUMIF(AA1190:AA1229,"=33304975",T1190:T1229),2)</f>
        <v>0</v>
      </c>
      <c r="AH1231" s="3">
        <f>SUMIF(AA1190:AA1229,"=33304975",U1190:U1229)</f>
        <v>122.8610829312</v>
      </c>
      <c r="AI1231" s="3">
        <f>SUMIF(AA1190:AA1229,"=33304975",V1190:V1229)</f>
        <v>1.1171356799999999</v>
      </c>
      <c r="AJ1231" s="3">
        <f>ROUND(SUMIF(AA1190:AA1229,"=33304975",W1190:W1229),2)</f>
        <v>0</v>
      </c>
      <c r="AK1231" s="3">
        <f>ROUND(SUMIF(AA1190:AA1229,"=33304975",X1190:X1229),2)</f>
        <v>1195.1600000000001</v>
      </c>
      <c r="AL1231" s="3">
        <f>ROUND(SUMIF(AA1190:AA1229,"=33304975",Y1190:Y1229),2)</f>
        <v>747.9</v>
      </c>
      <c r="AM1231" s="3"/>
      <c r="AN1231" s="3"/>
      <c r="AO1231" s="3">
        <f t="shared" ref="AO1231:BD1231" si="1104">ROUND(BX1231,2)</f>
        <v>0</v>
      </c>
      <c r="AP1231" s="3">
        <f t="shared" si="1104"/>
        <v>0</v>
      </c>
      <c r="AQ1231" s="3">
        <f t="shared" si="1104"/>
        <v>0</v>
      </c>
      <c r="AR1231" s="3">
        <f t="shared" si="1104"/>
        <v>17937.63</v>
      </c>
      <c r="AS1231" s="3">
        <f t="shared" si="1104"/>
        <v>17378.23</v>
      </c>
      <c r="AT1231" s="3">
        <f t="shared" si="1104"/>
        <v>559.4</v>
      </c>
      <c r="AU1231" s="3">
        <f t="shared" si="1104"/>
        <v>0</v>
      </c>
      <c r="AV1231" s="3">
        <f t="shared" si="1104"/>
        <v>14767.51</v>
      </c>
      <c r="AW1231" s="3">
        <f t="shared" si="1104"/>
        <v>14767.51</v>
      </c>
      <c r="AX1231" s="3">
        <f t="shared" si="1104"/>
        <v>0</v>
      </c>
      <c r="AY1231" s="3">
        <f t="shared" si="1104"/>
        <v>14767.51</v>
      </c>
      <c r="AZ1231" s="3">
        <f t="shared" si="1104"/>
        <v>0</v>
      </c>
      <c r="BA1231" s="3">
        <f t="shared" si="1104"/>
        <v>0</v>
      </c>
      <c r="BB1231" s="3">
        <f t="shared" si="1104"/>
        <v>0</v>
      </c>
      <c r="BC1231" s="3">
        <f t="shared" si="1104"/>
        <v>0</v>
      </c>
      <c r="BD1231" s="3">
        <f t="shared" si="1104"/>
        <v>0</v>
      </c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>
        <f>ROUND(SUMIF(AA1190:AA1229,"=33304975",FQ1190:FQ1229),2)</f>
        <v>0</v>
      </c>
      <c r="BY1231" s="3">
        <f>ROUND(SUMIF(AA1190:AA1229,"=33304975",FR1190:FR1229),2)</f>
        <v>0</v>
      </c>
      <c r="BZ1231" s="3">
        <f>ROUND(SUMIF(AA1190:AA1229,"=33304975",GL1190:GL1229),2)</f>
        <v>0</v>
      </c>
      <c r="CA1231" s="3">
        <f>ROUND(SUMIF(AA1190:AA1229,"=33304975",GM1190:GM1229),2)</f>
        <v>17937.63</v>
      </c>
      <c r="CB1231" s="3">
        <f>ROUND(SUMIF(AA1190:AA1229,"=33304975",GN1190:GN1229),2)</f>
        <v>17378.23</v>
      </c>
      <c r="CC1231" s="3">
        <f>ROUND(SUMIF(AA1190:AA1229,"=33304975",GO1190:GO1229),2)</f>
        <v>559.4</v>
      </c>
      <c r="CD1231" s="3">
        <f>ROUND(SUMIF(AA1190:AA1229,"=33304975",GP1190:GP1229),2)</f>
        <v>0</v>
      </c>
      <c r="CE1231" s="3">
        <f>AC1231-BX1231</f>
        <v>14767.51</v>
      </c>
      <c r="CF1231" s="3">
        <f>AC1231-BY1231</f>
        <v>14767.51</v>
      </c>
      <c r="CG1231" s="3">
        <f>BX1231-BZ1231</f>
        <v>0</v>
      </c>
      <c r="CH1231" s="3">
        <f>AC1231-BX1231-BY1231+BZ1231</f>
        <v>14767.51</v>
      </c>
      <c r="CI1231" s="3">
        <f>BY1231-BZ1231</f>
        <v>0</v>
      </c>
      <c r="CJ1231" s="3">
        <f>ROUND(SUMIF(AA1190:AA1229,"=33304975",GX1190:GX1229),2)</f>
        <v>0</v>
      </c>
      <c r="CK1231" s="3">
        <f>ROUND(SUMIF(AA1190:AA1229,"=33304975",GY1190:GY1229),2)</f>
        <v>0</v>
      </c>
      <c r="CL1231" s="3">
        <f>ROUND(SUMIF(AA1190:AA1229,"=33304975",GZ1190:GZ1229),2)</f>
        <v>0</v>
      </c>
      <c r="CM1231" s="3">
        <f>ROUND(SUMIF(AA1190:AA1229,"=33304975",HD1190:HD1229),2)</f>
        <v>0</v>
      </c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4">
        <f t="shared" ref="DG1231:DL1231" si="1105">ROUND(DT1231,2)</f>
        <v>23268.13</v>
      </c>
      <c r="DH1231" s="4">
        <f t="shared" si="1105"/>
        <v>22041.07</v>
      </c>
      <c r="DI1231" s="4">
        <f t="shared" si="1105"/>
        <v>152.16999999999999</v>
      </c>
      <c r="DJ1231" s="4">
        <f t="shared" si="1105"/>
        <v>13.48</v>
      </c>
      <c r="DK1231" s="4">
        <f t="shared" si="1105"/>
        <v>1074.8900000000001</v>
      </c>
      <c r="DL1231" s="4">
        <f t="shared" si="1105"/>
        <v>0</v>
      </c>
      <c r="DM1231" s="4">
        <f>DZ1231</f>
        <v>122.8610829312</v>
      </c>
      <c r="DN1231" s="4">
        <f>EA1231</f>
        <v>1.1171356799999999</v>
      </c>
      <c r="DO1231" s="4">
        <f>ROUND(EB1231,2)</f>
        <v>0</v>
      </c>
      <c r="DP1231" s="4">
        <f>ROUND(EC1231,2)</f>
        <v>1195.1600000000001</v>
      </c>
      <c r="DQ1231" s="4">
        <f>ROUND(ED1231,2)</f>
        <v>747.9</v>
      </c>
      <c r="DR1231" s="4"/>
      <c r="DS1231" s="4"/>
      <c r="DT1231" s="4">
        <f>ROUND(SUMIF(AA1190:AA1229,"=33304960",O1190:O1229),2)</f>
        <v>23268.13</v>
      </c>
      <c r="DU1231" s="4">
        <f>ROUND(SUMIF(AA1190:AA1229,"=33304960",P1190:P1229),2)</f>
        <v>22041.07</v>
      </c>
      <c r="DV1231" s="4">
        <f>ROUND(SUMIF(AA1190:AA1229,"=33304960",Q1190:Q1229),2)</f>
        <v>152.16999999999999</v>
      </c>
      <c r="DW1231" s="4">
        <f>ROUND(SUMIF(AA1190:AA1229,"=33304960",R1190:R1229),2)</f>
        <v>13.48</v>
      </c>
      <c r="DX1231" s="4">
        <f>ROUND(SUMIF(AA1190:AA1229,"=33304960",S1190:S1229),2)</f>
        <v>1074.8900000000001</v>
      </c>
      <c r="DY1231" s="4">
        <f>ROUND(SUMIF(AA1190:AA1229,"=33304960",T1190:T1229),2)</f>
        <v>0</v>
      </c>
      <c r="DZ1231" s="4">
        <f>SUMIF(AA1190:AA1229,"=33304960",U1190:U1229)</f>
        <v>122.8610829312</v>
      </c>
      <c r="EA1231" s="4">
        <f>SUMIF(AA1190:AA1229,"=33304960",V1190:V1229)</f>
        <v>1.1171356799999999</v>
      </c>
      <c r="EB1231" s="4">
        <f>ROUND(SUMIF(AA1190:AA1229,"=33304960",W1190:W1229),2)</f>
        <v>0</v>
      </c>
      <c r="EC1231" s="4">
        <f>ROUND(SUMIF(AA1190:AA1229,"=33304960",X1190:X1229),2)</f>
        <v>1195.1600000000001</v>
      </c>
      <c r="ED1231" s="4">
        <f>ROUND(SUMIF(AA1190:AA1229,"=33304960",Y1190:Y1229),2)</f>
        <v>747.9</v>
      </c>
      <c r="EE1231" s="4"/>
      <c r="EF1231" s="4"/>
      <c r="EG1231" s="4">
        <f t="shared" ref="EG1231:EV1231" si="1106">ROUND(FP1231,2)</f>
        <v>0</v>
      </c>
      <c r="EH1231" s="4">
        <f t="shared" si="1106"/>
        <v>0</v>
      </c>
      <c r="EI1231" s="4">
        <f t="shared" si="1106"/>
        <v>0</v>
      </c>
      <c r="EJ1231" s="4">
        <f t="shared" si="1106"/>
        <v>25211.19</v>
      </c>
      <c r="EK1231" s="4">
        <f t="shared" si="1106"/>
        <v>24651.79</v>
      </c>
      <c r="EL1231" s="4">
        <f t="shared" si="1106"/>
        <v>559.4</v>
      </c>
      <c r="EM1231" s="4">
        <f t="shared" si="1106"/>
        <v>0</v>
      </c>
      <c r="EN1231" s="4">
        <f t="shared" si="1106"/>
        <v>22041.07</v>
      </c>
      <c r="EO1231" s="4">
        <f t="shared" si="1106"/>
        <v>22041.07</v>
      </c>
      <c r="EP1231" s="4">
        <f t="shared" si="1106"/>
        <v>0</v>
      </c>
      <c r="EQ1231" s="4">
        <f t="shared" si="1106"/>
        <v>22041.07</v>
      </c>
      <c r="ER1231" s="4">
        <f t="shared" si="1106"/>
        <v>0</v>
      </c>
      <c r="ES1231" s="4">
        <f t="shared" si="1106"/>
        <v>0</v>
      </c>
      <c r="ET1231" s="4">
        <f t="shared" si="1106"/>
        <v>0</v>
      </c>
      <c r="EU1231" s="4">
        <f t="shared" si="1106"/>
        <v>0</v>
      </c>
      <c r="EV1231" s="4">
        <f t="shared" si="1106"/>
        <v>0</v>
      </c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>
        <f>ROUND(SUMIF(AA1190:AA1229,"=33304960",FQ1190:FQ1229),2)</f>
        <v>0</v>
      </c>
      <c r="FQ1231" s="4">
        <f>ROUND(SUMIF(AA1190:AA1229,"=33304960",FR1190:FR1229),2)</f>
        <v>0</v>
      </c>
      <c r="FR1231" s="4">
        <f>ROUND(SUMIF(AA1190:AA1229,"=33304960",GL1190:GL1229),2)</f>
        <v>0</v>
      </c>
      <c r="FS1231" s="4">
        <f>ROUND(SUMIF(AA1190:AA1229,"=33304960",GM1190:GM1229),2)</f>
        <v>25211.19</v>
      </c>
      <c r="FT1231" s="4">
        <f>ROUND(SUMIF(AA1190:AA1229,"=33304960",GN1190:GN1229),2)</f>
        <v>24651.79</v>
      </c>
      <c r="FU1231" s="4">
        <f>ROUND(SUMIF(AA1190:AA1229,"=33304960",GO1190:GO1229),2)</f>
        <v>559.4</v>
      </c>
      <c r="FV1231" s="4">
        <f>ROUND(SUMIF(AA1190:AA1229,"=33304960",GP1190:GP1229),2)</f>
        <v>0</v>
      </c>
      <c r="FW1231" s="4">
        <f>DU1231-FP1231</f>
        <v>22041.07</v>
      </c>
      <c r="FX1231" s="4">
        <f>DU1231-FQ1231</f>
        <v>22041.07</v>
      </c>
      <c r="FY1231" s="4">
        <f>FP1231-FR1231</f>
        <v>0</v>
      </c>
      <c r="FZ1231" s="4">
        <f>DU1231-FP1231-FQ1231+FR1231</f>
        <v>22041.07</v>
      </c>
      <c r="GA1231" s="4">
        <f>FQ1231-FR1231</f>
        <v>0</v>
      </c>
      <c r="GB1231" s="4">
        <f>ROUND(SUMIF(AA1190:AA1229,"=33304960",GX1190:GX1229),2)</f>
        <v>0</v>
      </c>
      <c r="GC1231" s="4">
        <f>ROUND(SUMIF(AA1190:AA1229,"=33304960",GY1190:GY1229),2)</f>
        <v>0</v>
      </c>
      <c r="GD1231" s="4">
        <f>ROUND(SUMIF(AA1190:AA1229,"=33304960",GZ1190:GZ1229),2)</f>
        <v>0</v>
      </c>
      <c r="GE1231" s="4">
        <f>ROUND(SUMIF(AA1190:AA1229,"=33304960",HD1190:HD1229),2)</f>
        <v>0</v>
      </c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>
        <v>0</v>
      </c>
    </row>
    <row r="1233" spans="1:23">
      <c r="A1233" s="5">
        <v>50</v>
      </c>
      <c r="B1233" s="5">
        <v>0</v>
      </c>
      <c r="C1233" s="5">
        <v>0</v>
      </c>
      <c r="D1233" s="5">
        <v>1</v>
      </c>
      <c r="E1233" s="5">
        <v>201</v>
      </c>
      <c r="F1233" s="5">
        <f>ROUND(Source!O1231,O1233)</f>
        <v>15994.57</v>
      </c>
      <c r="G1233" s="5" t="s">
        <v>83</v>
      </c>
      <c r="H1233" s="5" t="s">
        <v>84</v>
      </c>
      <c r="I1233" s="5"/>
      <c r="J1233" s="5"/>
      <c r="K1233" s="5">
        <v>201</v>
      </c>
      <c r="L1233" s="5">
        <v>1</v>
      </c>
      <c r="M1233" s="5">
        <v>3</v>
      </c>
      <c r="N1233" s="5" t="s">
        <v>3</v>
      </c>
      <c r="O1233" s="5">
        <v>2</v>
      </c>
      <c r="P1233" s="5">
        <f>ROUND(Source!DG1231,O1233)</f>
        <v>23268.13</v>
      </c>
      <c r="Q1233" s="5"/>
      <c r="R1233" s="5"/>
      <c r="S1233" s="5"/>
      <c r="T1233" s="5"/>
      <c r="U1233" s="5"/>
      <c r="V1233" s="5"/>
      <c r="W1233" s="5"/>
    </row>
    <row r="1234" spans="1:23">
      <c r="A1234" s="5">
        <v>50</v>
      </c>
      <c r="B1234" s="5">
        <v>0</v>
      </c>
      <c r="C1234" s="5">
        <v>0</v>
      </c>
      <c r="D1234" s="5">
        <v>1</v>
      </c>
      <c r="E1234" s="5">
        <v>202</v>
      </c>
      <c r="F1234" s="5">
        <f>ROUND(Source!P1231,O1234)</f>
        <v>14767.51</v>
      </c>
      <c r="G1234" s="5" t="s">
        <v>85</v>
      </c>
      <c r="H1234" s="5" t="s">
        <v>86</v>
      </c>
      <c r="I1234" s="5"/>
      <c r="J1234" s="5"/>
      <c r="K1234" s="5">
        <v>202</v>
      </c>
      <c r="L1234" s="5">
        <v>2</v>
      </c>
      <c r="M1234" s="5">
        <v>3</v>
      </c>
      <c r="N1234" s="5" t="s">
        <v>3</v>
      </c>
      <c r="O1234" s="5">
        <v>2</v>
      </c>
      <c r="P1234" s="5">
        <f>ROUND(Source!DH1231,O1234)</f>
        <v>22041.07</v>
      </c>
      <c r="Q1234" s="5"/>
      <c r="R1234" s="5"/>
      <c r="S1234" s="5"/>
      <c r="T1234" s="5"/>
      <c r="U1234" s="5"/>
      <c r="V1234" s="5"/>
      <c r="W1234" s="5"/>
    </row>
    <row r="1235" spans="1:23">
      <c r="A1235" s="5">
        <v>50</v>
      </c>
      <c r="B1235" s="5">
        <v>0</v>
      </c>
      <c r="C1235" s="5">
        <v>0</v>
      </c>
      <c r="D1235" s="5">
        <v>1</v>
      </c>
      <c r="E1235" s="5">
        <v>222</v>
      </c>
      <c r="F1235" s="5">
        <f>ROUND(Source!AO1231,O1235)</f>
        <v>0</v>
      </c>
      <c r="G1235" s="5" t="s">
        <v>87</v>
      </c>
      <c r="H1235" s="5" t="s">
        <v>88</v>
      </c>
      <c r="I1235" s="5"/>
      <c r="J1235" s="5"/>
      <c r="K1235" s="5">
        <v>222</v>
      </c>
      <c r="L1235" s="5">
        <v>3</v>
      </c>
      <c r="M1235" s="5">
        <v>3</v>
      </c>
      <c r="N1235" s="5" t="s">
        <v>3</v>
      </c>
      <c r="O1235" s="5">
        <v>2</v>
      </c>
      <c r="P1235" s="5">
        <f>ROUND(Source!EG1231,O1235)</f>
        <v>0</v>
      </c>
      <c r="Q1235" s="5"/>
      <c r="R1235" s="5"/>
      <c r="S1235" s="5"/>
      <c r="T1235" s="5"/>
      <c r="U1235" s="5"/>
      <c r="V1235" s="5"/>
      <c r="W1235" s="5"/>
    </row>
    <row r="1236" spans="1:23">
      <c r="A1236" s="5">
        <v>50</v>
      </c>
      <c r="B1236" s="5">
        <v>0</v>
      </c>
      <c r="C1236" s="5">
        <v>0</v>
      </c>
      <c r="D1236" s="5">
        <v>1</v>
      </c>
      <c r="E1236" s="5">
        <v>225</v>
      </c>
      <c r="F1236" s="5">
        <f>ROUND(Source!AV1231,O1236)</f>
        <v>14767.51</v>
      </c>
      <c r="G1236" s="5" t="s">
        <v>89</v>
      </c>
      <c r="H1236" s="5" t="s">
        <v>90</v>
      </c>
      <c r="I1236" s="5"/>
      <c r="J1236" s="5"/>
      <c r="K1236" s="5">
        <v>225</v>
      </c>
      <c r="L1236" s="5">
        <v>4</v>
      </c>
      <c r="M1236" s="5">
        <v>3</v>
      </c>
      <c r="N1236" s="5" t="s">
        <v>3</v>
      </c>
      <c r="O1236" s="5">
        <v>2</v>
      </c>
      <c r="P1236" s="5">
        <f>ROUND(Source!EN1231,O1236)</f>
        <v>22041.07</v>
      </c>
      <c r="Q1236" s="5"/>
      <c r="R1236" s="5"/>
      <c r="S1236" s="5"/>
      <c r="T1236" s="5"/>
      <c r="U1236" s="5"/>
      <c r="V1236" s="5"/>
      <c r="W1236" s="5"/>
    </row>
    <row r="1237" spans="1:23">
      <c r="A1237" s="5">
        <v>50</v>
      </c>
      <c r="B1237" s="5">
        <v>0</v>
      </c>
      <c r="C1237" s="5">
        <v>0</v>
      </c>
      <c r="D1237" s="5">
        <v>1</v>
      </c>
      <c r="E1237" s="5">
        <v>226</v>
      </c>
      <c r="F1237" s="5">
        <f>ROUND(Source!AW1231,O1237)</f>
        <v>14767.51</v>
      </c>
      <c r="G1237" s="5" t="s">
        <v>91</v>
      </c>
      <c r="H1237" s="5" t="s">
        <v>92</v>
      </c>
      <c r="I1237" s="5"/>
      <c r="J1237" s="5"/>
      <c r="K1237" s="5">
        <v>226</v>
      </c>
      <c r="L1237" s="5">
        <v>5</v>
      </c>
      <c r="M1237" s="5">
        <v>3</v>
      </c>
      <c r="N1237" s="5" t="s">
        <v>3</v>
      </c>
      <c r="O1237" s="5">
        <v>2</v>
      </c>
      <c r="P1237" s="5">
        <f>ROUND(Source!EO1231,O1237)</f>
        <v>22041.07</v>
      </c>
      <c r="Q1237" s="5"/>
      <c r="R1237" s="5"/>
      <c r="S1237" s="5"/>
      <c r="T1237" s="5"/>
      <c r="U1237" s="5"/>
      <c r="V1237" s="5"/>
      <c r="W1237" s="5"/>
    </row>
    <row r="1238" spans="1:23">
      <c r="A1238" s="5">
        <v>50</v>
      </c>
      <c r="B1238" s="5">
        <v>0</v>
      </c>
      <c r="C1238" s="5">
        <v>0</v>
      </c>
      <c r="D1238" s="5">
        <v>1</v>
      </c>
      <c r="E1238" s="5">
        <v>227</v>
      </c>
      <c r="F1238" s="5">
        <f>ROUND(Source!AX1231,O1238)</f>
        <v>0</v>
      </c>
      <c r="G1238" s="5" t="s">
        <v>93</v>
      </c>
      <c r="H1238" s="5" t="s">
        <v>94</v>
      </c>
      <c r="I1238" s="5"/>
      <c r="J1238" s="5"/>
      <c r="K1238" s="5">
        <v>227</v>
      </c>
      <c r="L1238" s="5">
        <v>6</v>
      </c>
      <c r="M1238" s="5">
        <v>3</v>
      </c>
      <c r="N1238" s="5" t="s">
        <v>3</v>
      </c>
      <c r="O1238" s="5">
        <v>2</v>
      </c>
      <c r="P1238" s="5">
        <f>ROUND(Source!EP1231,O1238)</f>
        <v>0</v>
      </c>
      <c r="Q1238" s="5"/>
      <c r="R1238" s="5"/>
      <c r="S1238" s="5"/>
      <c r="T1238" s="5"/>
      <c r="U1238" s="5"/>
      <c r="V1238" s="5"/>
      <c r="W1238" s="5"/>
    </row>
    <row r="1239" spans="1:23">
      <c r="A1239" s="5">
        <v>50</v>
      </c>
      <c r="B1239" s="5">
        <v>0</v>
      </c>
      <c r="C1239" s="5">
        <v>0</v>
      </c>
      <c r="D1239" s="5">
        <v>1</v>
      </c>
      <c r="E1239" s="5">
        <v>228</v>
      </c>
      <c r="F1239" s="5">
        <f>ROUND(Source!AY1231,O1239)</f>
        <v>14767.51</v>
      </c>
      <c r="G1239" s="5" t="s">
        <v>95</v>
      </c>
      <c r="H1239" s="5" t="s">
        <v>96</v>
      </c>
      <c r="I1239" s="5"/>
      <c r="J1239" s="5"/>
      <c r="K1239" s="5">
        <v>228</v>
      </c>
      <c r="L1239" s="5">
        <v>7</v>
      </c>
      <c r="M1239" s="5">
        <v>3</v>
      </c>
      <c r="N1239" s="5" t="s">
        <v>3</v>
      </c>
      <c r="O1239" s="5">
        <v>2</v>
      </c>
      <c r="P1239" s="5">
        <f>ROUND(Source!EQ1231,O1239)</f>
        <v>22041.07</v>
      </c>
      <c r="Q1239" s="5"/>
      <c r="R1239" s="5"/>
      <c r="S1239" s="5"/>
      <c r="T1239" s="5"/>
      <c r="U1239" s="5"/>
      <c r="V1239" s="5"/>
      <c r="W1239" s="5"/>
    </row>
    <row r="1240" spans="1:23">
      <c r="A1240" s="5">
        <v>50</v>
      </c>
      <c r="B1240" s="5">
        <v>0</v>
      </c>
      <c r="C1240" s="5">
        <v>0</v>
      </c>
      <c r="D1240" s="5">
        <v>1</v>
      </c>
      <c r="E1240" s="5">
        <v>216</v>
      </c>
      <c r="F1240" s="5">
        <f>ROUND(Source!AP1231,O1240)</f>
        <v>0</v>
      </c>
      <c r="G1240" s="5" t="s">
        <v>97</v>
      </c>
      <c r="H1240" s="5" t="s">
        <v>98</v>
      </c>
      <c r="I1240" s="5"/>
      <c r="J1240" s="5"/>
      <c r="K1240" s="5">
        <v>216</v>
      </c>
      <c r="L1240" s="5">
        <v>8</v>
      </c>
      <c r="M1240" s="5">
        <v>3</v>
      </c>
      <c r="N1240" s="5" t="s">
        <v>3</v>
      </c>
      <c r="O1240" s="5">
        <v>2</v>
      </c>
      <c r="P1240" s="5">
        <f>ROUND(Source!EH1231,O1240)</f>
        <v>0</v>
      </c>
      <c r="Q1240" s="5"/>
      <c r="R1240" s="5"/>
      <c r="S1240" s="5"/>
      <c r="T1240" s="5"/>
      <c r="U1240" s="5"/>
      <c r="V1240" s="5"/>
      <c r="W1240" s="5"/>
    </row>
    <row r="1241" spans="1:23">
      <c r="A1241" s="5">
        <v>50</v>
      </c>
      <c r="B1241" s="5">
        <v>0</v>
      </c>
      <c r="C1241" s="5">
        <v>0</v>
      </c>
      <c r="D1241" s="5">
        <v>1</v>
      </c>
      <c r="E1241" s="5">
        <v>223</v>
      </c>
      <c r="F1241" s="5">
        <f>ROUND(Source!AQ1231,O1241)</f>
        <v>0</v>
      </c>
      <c r="G1241" s="5" t="s">
        <v>99</v>
      </c>
      <c r="H1241" s="5" t="s">
        <v>100</v>
      </c>
      <c r="I1241" s="5"/>
      <c r="J1241" s="5"/>
      <c r="K1241" s="5">
        <v>223</v>
      </c>
      <c r="L1241" s="5">
        <v>9</v>
      </c>
      <c r="M1241" s="5">
        <v>3</v>
      </c>
      <c r="N1241" s="5" t="s">
        <v>3</v>
      </c>
      <c r="O1241" s="5">
        <v>2</v>
      </c>
      <c r="P1241" s="5">
        <f>ROUND(Source!EI1231,O1241)</f>
        <v>0</v>
      </c>
      <c r="Q1241" s="5"/>
      <c r="R1241" s="5"/>
      <c r="S1241" s="5"/>
      <c r="T1241" s="5"/>
      <c r="U1241" s="5"/>
      <c r="V1241" s="5"/>
      <c r="W1241" s="5"/>
    </row>
    <row r="1242" spans="1:23">
      <c r="A1242" s="5">
        <v>50</v>
      </c>
      <c r="B1242" s="5">
        <v>0</v>
      </c>
      <c r="C1242" s="5">
        <v>0</v>
      </c>
      <c r="D1242" s="5">
        <v>1</v>
      </c>
      <c r="E1242" s="5">
        <v>229</v>
      </c>
      <c r="F1242" s="5">
        <f>ROUND(Source!AZ1231,O1242)</f>
        <v>0</v>
      </c>
      <c r="G1242" s="5" t="s">
        <v>101</v>
      </c>
      <c r="H1242" s="5" t="s">
        <v>102</v>
      </c>
      <c r="I1242" s="5"/>
      <c r="J1242" s="5"/>
      <c r="K1242" s="5">
        <v>229</v>
      </c>
      <c r="L1242" s="5">
        <v>10</v>
      </c>
      <c r="M1242" s="5">
        <v>3</v>
      </c>
      <c r="N1242" s="5" t="s">
        <v>3</v>
      </c>
      <c r="O1242" s="5">
        <v>2</v>
      </c>
      <c r="P1242" s="5">
        <f>ROUND(Source!ER1231,O1242)</f>
        <v>0</v>
      </c>
      <c r="Q1242" s="5"/>
      <c r="R1242" s="5"/>
      <c r="S1242" s="5"/>
      <c r="T1242" s="5"/>
      <c r="U1242" s="5"/>
      <c r="V1242" s="5"/>
      <c r="W1242" s="5"/>
    </row>
    <row r="1243" spans="1:23">
      <c r="A1243" s="5">
        <v>50</v>
      </c>
      <c r="B1243" s="5">
        <v>0</v>
      </c>
      <c r="C1243" s="5">
        <v>0</v>
      </c>
      <c r="D1243" s="5">
        <v>1</v>
      </c>
      <c r="E1243" s="5">
        <v>203</v>
      </c>
      <c r="F1243" s="5">
        <f>ROUND(Source!Q1231,O1243)</f>
        <v>152.16999999999999</v>
      </c>
      <c r="G1243" s="5" t="s">
        <v>103</v>
      </c>
      <c r="H1243" s="5" t="s">
        <v>104</v>
      </c>
      <c r="I1243" s="5"/>
      <c r="J1243" s="5"/>
      <c r="K1243" s="5">
        <v>203</v>
      </c>
      <c r="L1243" s="5">
        <v>11</v>
      </c>
      <c r="M1243" s="5">
        <v>3</v>
      </c>
      <c r="N1243" s="5" t="s">
        <v>3</v>
      </c>
      <c r="O1243" s="5">
        <v>2</v>
      </c>
      <c r="P1243" s="5">
        <f>ROUND(Source!DI1231,O1243)</f>
        <v>152.16999999999999</v>
      </c>
      <c r="Q1243" s="5"/>
      <c r="R1243" s="5"/>
      <c r="S1243" s="5"/>
      <c r="T1243" s="5"/>
      <c r="U1243" s="5"/>
      <c r="V1243" s="5"/>
      <c r="W1243" s="5"/>
    </row>
    <row r="1244" spans="1:23">
      <c r="A1244" s="5">
        <v>50</v>
      </c>
      <c r="B1244" s="5">
        <v>0</v>
      </c>
      <c r="C1244" s="5">
        <v>0</v>
      </c>
      <c r="D1244" s="5">
        <v>1</v>
      </c>
      <c r="E1244" s="5">
        <v>231</v>
      </c>
      <c r="F1244" s="5">
        <f>ROUND(Source!BB1231,O1244)</f>
        <v>0</v>
      </c>
      <c r="G1244" s="5" t="s">
        <v>105</v>
      </c>
      <c r="H1244" s="5" t="s">
        <v>106</v>
      </c>
      <c r="I1244" s="5"/>
      <c r="J1244" s="5"/>
      <c r="K1244" s="5">
        <v>231</v>
      </c>
      <c r="L1244" s="5">
        <v>12</v>
      </c>
      <c r="M1244" s="5">
        <v>3</v>
      </c>
      <c r="N1244" s="5" t="s">
        <v>3</v>
      </c>
      <c r="O1244" s="5">
        <v>2</v>
      </c>
      <c r="P1244" s="5">
        <f>ROUND(Source!ET1231,O1244)</f>
        <v>0</v>
      </c>
      <c r="Q1244" s="5"/>
      <c r="R1244" s="5"/>
      <c r="S1244" s="5"/>
      <c r="T1244" s="5"/>
      <c r="U1244" s="5"/>
      <c r="V1244" s="5"/>
      <c r="W1244" s="5"/>
    </row>
    <row r="1245" spans="1:23">
      <c r="A1245" s="5">
        <v>50</v>
      </c>
      <c r="B1245" s="5">
        <v>0</v>
      </c>
      <c r="C1245" s="5">
        <v>0</v>
      </c>
      <c r="D1245" s="5">
        <v>1</v>
      </c>
      <c r="E1245" s="5">
        <v>204</v>
      </c>
      <c r="F1245" s="5">
        <f>ROUND(Source!R1231,O1245)</f>
        <v>13.48</v>
      </c>
      <c r="G1245" s="5" t="s">
        <v>107</v>
      </c>
      <c r="H1245" s="5" t="s">
        <v>108</v>
      </c>
      <c r="I1245" s="5"/>
      <c r="J1245" s="5"/>
      <c r="K1245" s="5">
        <v>204</v>
      </c>
      <c r="L1245" s="5">
        <v>13</v>
      </c>
      <c r="M1245" s="5">
        <v>3</v>
      </c>
      <c r="N1245" s="5" t="s">
        <v>3</v>
      </c>
      <c r="O1245" s="5">
        <v>2</v>
      </c>
      <c r="P1245" s="5">
        <f>ROUND(Source!DJ1231,O1245)</f>
        <v>13.48</v>
      </c>
      <c r="Q1245" s="5"/>
      <c r="R1245" s="5"/>
      <c r="S1245" s="5"/>
      <c r="T1245" s="5"/>
      <c r="U1245" s="5"/>
      <c r="V1245" s="5"/>
      <c r="W1245" s="5"/>
    </row>
    <row r="1246" spans="1:23">
      <c r="A1246" s="5">
        <v>50</v>
      </c>
      <c r="B1246" s="5">
        <v>0</v>
      </c>
      <c r="C1246" s="5">
        <v>0</v>
      </c>
      <c r="D1246" s="5">
        <v>1</v>
      </c>
      <c r="E1246" s="5">
        <v>205</v>
      </c>
      <c r="F1246" s="5">
        <f>ROUND(Source!S1231,O1246)</f>
        <v>1074.8900000000001</v>
      </c>
      <c r="G1246" s="5" t="s">
        <v>109</v>
      </c>
      <c r="H1246" s="5" t="s">
        <v>110</v>
      </c>
      <c r="I1246" s="5"/>
      <c r="J1246" s="5"/>
      <c r="K1246" s="5">
        <v>205</v>
      </c>
      <c r="L1246" s="5">
        <v>14</v>
      </c>
      <c r="M1246" s="5">
        <v>3</v>
      </c>
      <c r="N1246" s="5" t="s">
        <v>3</v>
      </c>
      <c r="O1246" s="5">
        <v>2</v>
      </c>
      <c r="P1246" s="5">
        <f>ROUND(Source!DK1231,O1246)</f>
        <v>1074.8900000000001</v>
      </c>
      <c r="Q1246" s="5"/>
      <c r="R1246" s="5"/>
      <c r="S1246" s="5"/>
      <c r="T1246" s="5"/>
      <c r="U1246" s="5"/>
      <c r="V1246" s="5"/>
      <c r="W1246" s="5"/>
    </row>
    <row r="1247" spans="1:23">
      <c r="A1247" s="5">
        <v>50</v>
      </c>
      <c r="B1247" s="5">
        <v>0</v>
      </c>
      <c r="C1247" s="5">
        <v>0</v>
      </c>
      <c r="D1247" s="5">
        <v>1</v>
      </c>
      <c r="E1247" s="5">
        <v>232</v>
      </c>
      <c r="F1247" s="5">
        <f>ROUND(Source!BC1231,O1247)</f>
        <v>0</v>
      </c>
      <c r="G1247" s="5" t="s">
        <v>111</v>
      </c>
      <c r="H1247" s="5" t="s">
        <v>112</v>
      </c>
      <c r="I1247" s="5"/>
      <c r="J1247" s="5"/>
      <c r="K1247" s="5">
        <v>232</v>
      </c>
      <c r="L1247" s="5">
        <v>15</v>
      </c>
      <c r="M1247" s="5">
        <v>3</v>
      </c>
      <c r="N1247" s="5" t="s">
        <v>3</v>
      </c>
      <c r="O1247" s="5">
        <v>2</v>
      </c>
      <c r="P1247" s="5">
        <f>ROUND(Source!EU1231,O1247)</f>
        <v>0</v>
      </c>
      <c r="Q1247" s="5"/>
      <c r="R1247" s="5"/>
      <c r="S1247" s="5"/>
      <c r="T1247" s="5"/>
      <c r="U1247" s="5"/>
      <c r="V1247" s="5"/>
      <c r="W1247" s="5"/>
    </row>
    <row r="1248" spans="1:23">
      <c r="A1248" s="5">
        <v>50</v>
      </c>
      <c r="B1248" s="5">
        <v>0</v>
      </c>
      <c r="C1248" s="5">
        <v>0</v>
      </c>
      <c r="D1248" s="5">
        <v>1</v>
      </c>
      <c r="E1248" s="5">
        <v>214</v>
      </c>
      <c r="F1248" s="5">
        <f>ROUND(Source!AS1231,O1248)</f>
        <v>17378.23</v>
      </c>
      <c r="G1248" s="5" t="s">
        <v>113</v>
      </c>
      <c r="H1248" s="5" t="s">
        <v>114</v>
      </c>
      <c r="I1248" s="5"/>
      <c r="J1248" s="5"/>
      <c r="K1248" s="5">
        <v>214</v>
      </c>
      <c r="L1248" s="5">
        <v>16</v>
      </c>
      <c r="M1248" s="5">
        <v>3</v>
      </c>
      <c r="N1248" s="5" t="s">
        <v>3</v>
      </c>
      <c r="O1248" s="5">
        <v>2</v>
      </c>
      <c r="P1248" s="5">
        <f>ROUND(Source!EK1231,O1248)</f>
        <v>24651.79</v>
      </c>
      <c r="Q1248" s="5"/>
      <c r="R1248" s="5"/>
      <c r="S1248" s="5"/>
      <c r="T1248" s="5"/>
      <c r="U1248" s="5"/>
      <c r="V1248" s="5"/>
      <c r="W1248" s="5"/>
    </row>
    <row r="1249" spans="1:206">
      <c r="A1249" s="5">
        <v>50</v>
      </c>
      <c r="B1249" s="5">
        <v>0</v>
      </c>
      <c r="C1249" s="5">
        <v>0</v>
      </c>
      <c r="D1249" s="5">
        <v>1</v>
      </c>
      <c r="E1249" s="5">
        <v>215</v>
      </c>
      <c r="F1249" s="5">
        <f>ROUND(Source!AT1231,O1249)</f>
        <v>559.4</v>
      </c>
      <c r="G1249" s="5" t="s">
        <v>115</v>
      </c>
      <c r="H1249" s="5" t="s">
        <v>116</v>
      </c>
      <c r="I1249" s="5"/>
      <c r="J1249" s="5"/>
      <c r="K1249" s="5">
        <v>215</v>
      </c>
      <c r="L1249" s="5">
        <v>17</v>
      </c>
      <c r="M1249" s="5">
        <v>3</v>
      </c>
      <c r="N1249" s="5" t="s">
        <v>3</v>
      </c>
      <c r="O1249" s="5">
        <v>2</v>
      </c>
      <c r="P1249" s="5">
        <f>ROUND(Source!EL1231,O1249)</f>
        <v>559.4</v>
      </c>
      <c r="Q1249" s="5"/>
      <c r="R1249" s="5"/>
      <c r="S1249" s="5"/>
      <c r="T1249" s="5"/>
      <c r="U1249" s="5"/>
      <c r="V1249" s="5"/>
      <c r="W1249" s="5"/>
    </row>
    <row r="1250" spans="1:206">
      <c r="A1250" s="5">
        <v>50</v>
      </c>
      <c r="B1250" s="5">
        <v>0</v>
      </c>
      <c r="C1250" s="5">
        <v>0</v>
      </c>
      <c r="D1250" s="5">
        <v>1</v>
      </c>
      <c r="E1250" s="5">
        <v>217</v>
      </c>
      <c r="F1250" s="5">
        <f>ROUND(Source!AU1231,O1250)</f>
        <v>0</v>
      </c>
      <c r="G1250" s="5" t="s">
        <v>117</v>
      </c>
      <c r="H1250" s="5" t="s">
        <v>118</v>
      </c>
      <c r="I1250" s="5"/>
      <c r="J1250" s="5"/>
      <c r="K1250" s="5">
        <v>217</v>
      </c>
      <c r="L1250" s="5">
        <v>18</v>
      </c>
      <c r="M1250" s="5">
        <v>3</v>
      </c>
      <c r="N1250" s="5" t="s">
        <v>3</v>
      </c>
      <c r="O1250" s="5">
        <v>2</v>
      </c>
      <c r="P1250" s="5">
        <f>ROUND(Source!EM1231,O1250)</f>
        <v>0</v>
      </c>
      <c r="Q1250" s="5"/>
      <c r="R1250" s="5"/>
      <c r="S1250" s="5"/>
      <c r="T1250" s="5"/>
      <c r="U1250" s="5"/>
      <c r="V1250" s="5"/>
      <c r="W1250" s="5"/>
    </row>
    <row r="1251" spans="1:206">
      <c r="A1251" s="5">
        <v>50</v>
      </c>
      <c r="B1251" s="5">
        <v>0</v>
      </c>
      <c r="C1251" s="5">
        <v>0</v>
      </c>
      <c r="D1251" s="5">
        <v>1</v>
      </c>
      <c r="E1251" s="5">
        <v>230</v>
      </c>
      <c r="F1251" s="5">
        <f>ROUND(Source!BA1231,O1251)</f>
        <v>0</v>
      </c>
      <c r="G1251" s="5" t="s">
        <v>119</v>
      </c>
      <c r="H1251" s="5" t="s">
        <v>120</v>
      </c>
      <c r="I1251" s="5"/>
      <c r="J1251" s="5"/>
      <c r="K1251" s="5">
        <v>230</v>
      </c>
      <c r="L1251" s="5">
        <v>19</v>
      </c>
      <c r="M1251" s="5">
        <v>3</v>
      </c>
      <c r="N1251" s="5" t="s">
        <v>3</v>
      </c>
      <c r="O1251" s="5">
        <v>2</v>
      </c>
      <c r="P1251" s="5">
        <f>ROUND(Source!ES1231,O1251)</f>
        <v>0</v>
      </c>
      <c r="Q1251" s="5"/>
      <c r="R1251" s="5"/>
      <c r="S1251" s="5"/>
      <c r="T1251" s="5"/>
      <c r="U1251" s="5"/>
      <c r="V1251" s="5"/>
      <c r="W1251" s="5"/>
    </row>
    <row r="1252" spans="1:206">
      <c r="A1252" s="5">
        <v>50</v>
      </c>
      <c r="B1252" s="5">
        <v>0</v>
      </c>
      <c r="C1252" s="5">
        <v>0</v>
      </c>
      <c r="D1252" s="5">
        <v>1</v>
      </c>
      <c r="E1252" s="5">
        <v>206</v>
      </c>
      <c r="F1252" s="5">
        <f>ROUND(Source!T1231,O1252)</f>
        <v>0</v>
      </c>
      <c r="G1252" s="5" t="s">
        <v>121</v>
      </c>
      <c r="H1252" s="5" t="s">
        <v>122</v>
      </c>
      <c r="I1252" s="5"/>
      <c r="J1252" s="5"/>
      <c r="K1252" s="5">
        <v>206</v>
      </c>
      <c r="L1252" s="5">
        <v>20</v>
      </c>
      <c r="M1252" s="5">
        <v>3</v>
      </c>
      <c r="N1252" s="5" t="s">
        <v>3</v>
      </c>
      <c r="O1252" s="5">
        <v>2</v>
      </c>
      <c r="P1252" s="5">
        <f>ROUND(Source!DL1231,O1252)</f>
        <v>0</v>
      </c>
      <c r="Q1252" s="5"/>
      <c r="R1252" s="5"/>
      <c r="S1252" s="5"/>
      <c r="T1252" s="5"/>
      <c r="U1252" s="5"/>
      <c r="V1252" s="5"/>
      <c r="W1252" s="5"/>
    </row>
    <row r="1253" spans="1:206">
      <c r="A1253" s="5">
        <v>50</v>
      </c>
      <c r="B1253" s="5">
        <v>0</v>
      </c>
      <c r="C1253" s="5">
        <v>0</v>
      </c>
      <c r="D1253" s="5">
        <v>1</v>
      </c>
      <c r="E1253" s="5">
        <v>207</v>
      </c>
      <c r="F1253" s="5">
        <f>Source!U1231</f>
        <v>122.8610829312</v>
      </c>
      <c r="G1253" s="5" t="s">
        <v>123</v>
      </c>
      <c r="H1253" s="5" t="s">
        <v>124</v>
      </c>
      <c r="I1253" s="5"/>
      <c r="J1253" s="5"/>
      <c r="K1253" s="5">
        <v>207</v>
      </c>
      <c r="L1253" s="5">
        <v>21</v>
      </c>
      <c r="M1253" s="5">
        <v>3</v>
      </c>
      <c r="N1253" s="5" t="s">
        <v>3</v>
      </c>
      <c r="O1253" s="5">
        <v>-1</v>
      </c>
      <c r="P1253" s="5">
        <f>Source!DM1231</f>
        <v>122.8610829312</v>
      </c>
      <c r="Q1253" s="5"/>
      <c r="R1253" s="5"/>
      <c r="S1253" s="5"/>
      <c r="T1253" s="5"/>
      <c r="U1253" s="5"/>
      <c r="V1253" s="5"/>
      <c r="W1253" s="5"/>
    </row>
    <row r="1254" spans="1:206">
      <c r="A1254" s="5">
        <v>50</v>
      </c>
      <c r="B1254" s="5">
        <v>0</v>
      </c>
      <c r="C1254" s="5">
        <v>0</v>
      </c>
      <c r="D1254" s="5">
        <v>1</v>
      </c>
      <c r="E1254" s="5">
        <v>208</v>
      </c>
      <c r="F1254" s="5">
        <f>Source!V1231</f>
        <v>1.1171356799999999</v>
      </c>
      <c r="G1254" s="5" t="s">
        <v>125</v>
      </c>
      <c r="H1254" s="5" t="s">
        <v>126</v>
      </c>
      <c r="I1254" s="5"/>
      <c r="J1254" s="5"/>
      <c r="K1254" s="5">
        <v>208</v>
      </c>
      <c r="L1254" s="5">
        <v>22</v>
      </c>
      <c r="M1254" s="5">
        <v>3</v>
      </c>
      <c r="N1254" s="5" t="s">
        <v>3</v>
      </c>
      <c r="O1254" s="5">
        <v>-1</v>
      </c>
      <c r="P1254" s="5">
        <f>Source!DN1231</f>
        <v>1.1171356799999999</v>
      </c>
      <c r="Q1254" s="5"/>
      <c r="R1254" s="5"/>
      <c r="S1254" s="5"/>
      <c r="T1254" s="5"/>
      <c r="U1254" s="5"/>
      <c r="V1254" s="5"/>
      <c r="W1254" s="5"/>
    </row>
    <row r="1255" spans="1:206">
      <c r="A1255" s="5">
        <v>50</v>
      </c>
      <c r="B1255" s="5">
        <v>0</v>
      </c>
      <c r="C1255" s="5">
        <v>0</v>
      </c>
      <c r="D1255" s="5">
        <v>1</v>
      </c>
      <c r="E1255" s="5">
        <v>209</v>
      </c>
      <c r="F1255" s="5">
        <f>ROUND(Source!W1231,O1255)</f>
        <v>0</v>
      </c>
      <c r="G1255" s="5" t="s">
        <v>127</v>
      </c>
      <c r="H1255" s="5" t="s">
        <v>128</v>
      </c>
      <c r="I1255" s="5"/>
      <c r="J1255" s="5"/>
      <c r="K1255" s="5">
        <v>209</v>
      </c>
      <c r="L1255" s="5">
        <v>23</v>
      </c>
      <c r="M1255" s="5">
        <v>3</v>
      </c>
      <c r="N1255" s="5" t="s">
        <v>3</v>
      </c>
      <c r="O1255" s="5">
        <v>2</v>
      </c>
      <c r="P1255" s="5">
        <f>ROUND(Source!DO1231,O1255)</f>
        <v>0</v>
      </c>
      <c r="Q1255" s="5"/>
      <c r="R1255" s="5"/>
      <c r="S1255" s="5"/>
      <c r="T1255" s="5"/>
      <c r="U1255" s="5"/>
      <c r="V1255" s="5"/>
      <c r="W1255" s="5"/>
    </row>
    <row r="1256" spans="1:206">
      <c r="A1256" s="5">
        <v>50</v>
      </c>
      <c r="B1256" s="5">
        <v>0</v>
      </c>
      <c r="C1256" s="5">
        <v>0</v>
      </c>
      <c r="D1256" s="5">
        <v>1</v>
      </c>
      <c r="E1256" s="5">
        <v>233</v>
      </c>
      <c r="F1256" s="5">
        <f>ROUND(Source!BD1231,O1256)</f>
        <v>0</v>
      </c>
      <c r="G1256" s="5" t="s">
        <v>129</v>
      </c>
      <c r="H1256" s="5" t="s">
        <v>130</v>
      </c>
      <c r="I1256" s="5"/>
      <c r="J1256" s="5"/>
      <c r="K1256" s="5">
        <v>233</v>
      </c>
      <c r="L1256" s="5">
        <v>24</v>
      </c>
      <c r="M1256" s="5">
        <v>3</v>
      </c>
      <c r="N1256" s="5" t="s">
        <v>3</v>
      </c>
      <c r="O1256" s="5">
        <v>2</v>
      </c>
      <c r="P1256" s="5">
        <f>ROUND(Source!EV1231,O1256)</f>
        <v>0</v>
      </c>
      <c r="Q1256" s="5"/>
      <c r="R1256" s="5"/>
      <c r="S1256" s="5"/>
      <c r="T1256" s="5"/>
      <c r="U1256" s="5"/>
      <c r="V1256" s="5"/>
      <c r="W1256" s="5"/>
    </row>
    <row r="1257" spans="1:206">
      <c r="A1257" s="5">
        <v>50</v>
      </c>
      <c r="B1257" s="5">
        <v>0</v>
      </c>
      <c r="C1257" s="5">
        <v>0</v>
      </c>
      <c r="D1257" s="5">
        <v>1</v>
      </c>
      <c r="E1257" s="5">
        <v>210</v>
      </c>
      <c r="F1257" s="5">
        <f>ROUND(Source!X1231,O1257)</f>
        <v>1195.1600000000001</v>
      </c>
      <c r="G1257" s="5" t="s">
        <v>131</v>
      </c>
      <c r="H1257" s="5" t="s">
        <v>132</v>
      </c>
      <c r="I1257" s="5"/>
      <c r="J1257" s="5"/>
      <c r="K1257" s="5">
        <v>210</v>
      </c>
      <c r="L1257" s="5">
        <v>25</v>
      </c>
      <c r="M1257" s="5">
        <v>3</v>
      </c>
      <c r="N1257" s="5" t="s">
        <v>3</v>
      </c>
      <c r="O1257" s="5">
        <v>2</v>
      </c>
      <c r="P1257" s="5">
        <f>ROUND(Source!DP1231,O1257)</f>
        <v>1195.1600000000001</v>
      </c>
      <c r="Q1257" s="5"/>
      <c r="R1257" s="5"/>
      <c r="S1257" s="5"/>
      <c r="T1257" s="5"/>
      <c r="U1257" s="5"/>
      <c r="V1257" s="5"/>
      <c r="W1257" s="5"/>
    </row>
    <row r="1258" spans="1:206">
      <c r="A1258" s="5">
        <v>50</v>
      </c>
      <c r="B1258" s="5">
        <v>0</v>
      </c>
      <c r="C1258" s="5">
        <v>0</v>
      </c>
      <c r="D1258" s="5">
        <v>1</v>
      </c>
      <c r="E1258" s="5">
        <v>211</v>
      </c>
      <c r="F1258" s="5">
        <f>ROUND(Source!Y1231,O1258)</f>
        <v>747.9</v>
      </c>
      <c r="G1258" s="5" t="s">
        <v>133</v>
      </c>
      <c r="H1258" s="5" t="s">
        <v>134</v>
      </c>
      <c r="I1258" s="5"/>
      <c r="J1258" s="5"/>
      <c r="K1258" s="5">
        <v>211</v>
      </c>
      <c r="L1258" s="5">
        <v>26</v>
      </c>
      <c r="M1258" s="5">
        <v>3</v>
      </c>
      <c r="N1258" s="5" t="s">
        <v>3</v>
      </c>
      <c r="O1258" s="5">
        <v>2</v>
      </c>
      <c r="P1258" s="5">
        <f>ROUND(Source!DQ1231,O1258)</f>
        <v>747.9</v>
      </c>
      <c r="Q1258" s="5"/>
      <c r="R1258" s="5"/>
      <c r="S1258" s="5"/>
      <c r="T1258" s="5"/>
      <c r="U1258" s="5"/>
      <c r="V1258" s="5"/>
      <c r="W1258" s="5"/>
    </row>
    <row r="1259" spans="1:206">
      <c r="A1259" s="5">
        <v>50</v>
      </c>
      <c r="B1259" s="5">
        <v>0</v>
      </c>
      <c r="C1259" s="5">
        <v>0</v>
      </c>
      <c r="D1259" s="5">
        <v>1</v>
      </c>
      <c r="E1259" s="5">
        <v>224</v>
      </c>
      <c r="F1259" s="5">
        <f>ROUND(Source!AR1231,O1259)</f>
        <v>17937.63</v>
      </c>
      <c r="G1259" s="5" t="s">
        <v>135</v>
      </c>
      <c r="H1259" s="5" t="s">
        <v>136</v>
      </c>
      <c r="I1259" s="5"/>
      <c r="J1259" s="5"/>
      <c r="K1259" s="5">
        <v>224</v>
      </c>
      <c r="L1259" s="5">
        <v>27</v>
      </c>
      <c r="M1259" s="5">
        <v>3</v>
      </c>
      <c r="N1259" s="5" t="s">
        <v>3</v>
      </c>
      <c r="O1259" s="5">
        <v>2</v>
      </c>
      <c r="P1259" s="5">
        <f>ROUND(Source!EJ1231,O1259)</f>
        <v>25211.19</v>
      </c>
      <c r="Q1259" s="5"/>
      <c r="R1259" s="5"/>
      <c r="S1259" s="5"/>
      <c r="T1259" s="5"/>
      <c r="U1259" s="5"/>
      <c r="V1259" s="5"/>
      <c r="W1259" s="5"/>
    </row>
    <row r="1261" spans="1:206">
      <c r="A1261" s="1">
        <v>4</v>
      </c>
      <c r="B1261" s="1">
        <v>1</v>
      </c>
      <c r="C1261" s="1"/>
      <c r="D1261" s="1">
        <f>ROW(A1292)</f>
        <v>1292</v>
      </c>
      <c r="E1261" s="1"/>
      <c r="F1261" s="1" t="s">
        <v>594</v>
      </c>
      <c r="G1261" s="1" t="s">
        <v>594</v>
      </c>
      <c r="H1261" s="1" t="s">
        <v>3</v>
      </c>
      <c r="I1261" s="1">
        <v>0</v>
      </c>
      <c r="J1261" s="1"/>
      <c r="K1261" s="1">
        <v>-1</v>
      </c>
      <c r="L1261" s="1"/>
      <c r="M1261" s="1"/>
      <c r="N1261" s="1"/>
      <c r="O1261" s="1"/>
      <c r="P1261" s="1"/>
      <c r="Q1261" s="1"/>
      <c r="R1261" s="1"/>
      <c r="S1261" s="1"/>
      <c r="T1261" s="1"/>
      <c r="U1261" s="1" t="s">
        <v>3</v>
      </c>
      <c r="V1261" s="1">
        <v>0</v>
      </c>
      <c r="W1261" s="1"/>
      <c r="X1261" s="1"/>
      <c r="Y1261" s="1"/>
      <c r="Z1261" s="1"/>
      <c r="AA1261" s="1"/>
      <c r="AB1261" s="1" t="s">
        <v>3</v>
      </c>
      <c r="AC1261" s="1" t="s">
        <v>3</v>
      </c>
      <c r="AD1261" s="1" t="s">
        <v>3</v>
      </c>
      <c r="AE1261" s="1" t="s">
        <v>3</v>
      </c>
      <c r="AF1261" s="1" t="s">
        <v>3</v>
      </c>
      <c r="AG1261" s="1" t="s">
        <v>3</v>
      </c>
      <c r="AH1261" s="1"/>
      <c r="AI1261" s="1"/>
      <c r="AJ1261" s="1"/>
      <c r="AK1261" s="1"/>
      <c r="AL1261" s="1"/>
      <c r="AM1261" s="1"/>
      <c r="AN1261" s="1"/>
      <c r="AO1261" s="1"/>
      <c r="AP1261" s="1" t="s">
        <v>3</v>
      </c>
      <c r="AQ1261" s="1" t="s">
        <v>3</v>
      </c>
      <c r="AR1261" s="1" t="s">
        <v>3</v>
      </c>
      <c r="AS1261" s="1"/>
      <c r="AT1261" s="1"/>
      <c r="AU1261" s="1"/>
      <c r="AV1261" s="1"/>
      <c r="AW1261" s="1"/>
      <c r="AX1261" s="1"/>
      <c r="AY1261" s="1"/>
      <c r="AZ1261" s="1" t="s">
        <v>3</v>
      </c>
      <c r="BA1261" s="1"/>
      <c r="BB1261" s="1" t="s">
        <v>3</v>
      </c>
      <c r="BC1261" s="1" t="s">
        <v>3</v>
      </c>
      <c r="BD1261" s="1" t="s">
        <v>3</v>
      </c>
      <c r="BE1261" s="1" t="s">
        <v>3</v>
      </c>
      <c r="BF1261" s="1" t="s">
        <v>3</v>
      </c>
      <c r="BG1261" s="1" t="s">
        <v>3</v>
      </c>
      <c r="BH1261" s="1" t="s">
        <v>3</v>
      </c>
      <c r="BI1261" s="1" t="s">
        <v>3</v>
      </c>
      <c r="BJ1261" s="1" t="s">
        <v>3</v>
      </c>
      <c r="BK1261" s="1" t="s">
        <v>3</v>
      </c>
      <c r="BL1261" s="1" t="s">
        <v>3</v>
      </c>
      <c r="BM1261" s="1" t="s">
        <v>3</v>
      </c>
      <c r="BN1261" s="1" t="s">
        <v>3</v>
      </c>
      <c r="BO1261" s="1" t="s">
        <v>3</v>
      </c>
      <c r="BP1261" s="1" t="s">
        <v>3</v>
      </c>
      <c r="BQ1261" s="1"/>
      <c r="BR1261" s="1"/>
      <c r="BS1261" s="1"/>
      <c r="BT1261" s="1"/>
      <c r="BU1261" s="1"/>
      <c r="BV1261" s="1"/>
      <c r="BW1261" s="1"/>
      <c r="BX1261" s="1">
        <v>0</v>
      </c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>
        <v>0</v>
      </c>
    </row>
    <row r="1263" spans="1:206">
      <c r="A1263" s="3">
        <v>52</v>
      </c>
      <c r="B1263" s="3">
        <f t="shared" ref="B1263:G1263" si="1107">B1292</f>
        <v>1</v>
      </c>
      <c r="C1263" s="3">
        <f t="shared" si="1107"/>
        <v>4</v>
      </c>
      <c r="D1263" s="3">
        <f t="shared" si="1107"/>
        <v>1261</v>
      </c>
      <c r="E1263" s="3">
        <f t="shared" si="1107"/>
        <v>0</v>
      </c>
      <c r="F1263" s="3" t="str">
        <f t="shared" si="1107"/>
        <v>22.Система ПД3(сетевые элементы)</v>
      </c>
      <c r="G1263" s="3" t="str">
        <f t="shared" si="1107"/>
        <v>22.Система ПД3(сетевые элементы)</v>
      </c>
      <c r="H1263" s="3"/>
      <c r="I1263" s="3"/>
      <c r="J1263" s="3"/>
      <c r="K1263" s="3"/>
      <c r="L1263" s="3"/>
      <c r="M1263" s="3"/>
      <c r="N1263" s="3"/>
      <c r="O1263" s="3">
        <f t="shared" ref="O1263:AT1263" si="1108">O1292</f>
        <v>2252.1999999999998</v>
      </c>
      <c r="P1263" s="3">
        <f t="shared" si="1108"/>
        <v>2057.87</v>
      </c>
      <c r="Q1263" s="3">
        <f t="shared" si="1108"/>
        <v>26.4</v>
      </c>
      <c r="R1263" s="3">
        <f t="shared" si="1108"/>
        <v>2.33</v>
      </c>
      <c r="S1263" s="3">
        <f t="shared" si="1108"/>
        <v>167.93</v>
      </c>
      <c r="T1263" s="3">
        <f t="shared" si="1108"/>
        <v>0</v>
      </c>
      <c r="U1263" s="3">
        <f t="shared" si="1108"/>
        <v>19.25926896</v>
      </c>
      <c r="V1263" s="3">
        <f t="shared" si="1108"/>
        <v>0.19242899999999999</v>
      </c>
      <c r="W1263" s="3">
        <f t="shared" si="1108"/>
        <v>0</v>
      </c>
      <c r="X1263" s="3">
        <f t="shared" si="1108"/>
        <v>187.03</v>
      </c>
      <c r="Y1263" s="3">
        <f t="shared" si="1108"/>
        <v>117.04</v>
      </c>
      <c r="Z1263" s="3">
        <f t="shared" si="1108"/>
        <v>0</v>
      </c>
      <c r="AA1263" s="3">
        <f t="shared" si="1108"/>
        <v>0</v>
      </c>
      <c r="AB1263" s="3">
        <f t="shared" si="1108"/>
        <v>2252.1999999999998</v>
      </c>
      <c r="AC1263" s="3">
        <f t="shared" si="1108"/>
        <v>2057.87</v>
      </c>
      <c r="AD1263" s="3">
        <f t="shared" si="1108"/>
        <v>26.4</v>
      </c>
      <c r="AE1263" s="3">
        <f t="shared" si="1108"/>
        <v>2.33</v>
      </c>
      <c r="AF1263" s="3">
        <f t="shared" si="1108"/>
        <v>167.93</v>
      </c>
      <c r="AG1263" s="3">
        <f t="shared" si="1108"/>
        <v>0</v>
      </c>
      <c r="AH1263" s="3">
        <f t="shared" si="1108"/>
        <v>19.25926896</v>
      </c>
      <c r="AI1263" s="3">
        <f t="shared" si="1108"/>
        <v>0.19242899999999999</v>
      </c>
      <c r="AJ1263" s="3">
        <f t="shared" si="1108"/>
        <v>0</v>
      </c>
      <c r="AK1263" s="3">
        <f t="shared" si="1108"/>
        <v>187.03</v>
      </c>
      <c r="AL1263" s="3">
        <f t="shared" si="1108"/>
        <v>117.04</v>
      </c>
      <c r="AM1263" s="3">
        <f t="shared" si="1108"/>
        <v>0</v>
      </c>
      <c r="AN1263" s="3">
        <f t="shared" si="1108"/>
        <v>0</v>
      </c>
      <c r="AO1263" s="3">
        <f t="shared" si="1108"/>
        <v>0</v>
      </c>
      <c r="AP1263" s="3">
        <f t="shared" si="1108"/>
        <v>0</v>
      </c>
      <c r="AQ1263" s="3">
        <f t="shared" si="1108"/>
        <v>0</v>
      </c>
      <c r="AR1263" s="3">
        <f t="shared" si="1108"/>
        <v>2556.27</v>
      </c>
      <c r="AS1263" s="3">
        <f t="shared" si="1108"/>
        <v>2444.39</v>
      </c>
      <c r="AT1263" s="3">
        <f t="shared" si="1108"/>
        <v>111.88</v>
      </c>
      <c r="AU1263" s="3">
        <f t="shared" ref="AU1263:BZ1263" si="1109">AU1292</f>
        <v>0</v>
      </c>
      <c r="AV1263" s="3">
        <f t="shared" si="1109"/>
        <v>2057.87</v>
      </c>
      <c r="AW1263" s="3">
        <f t="shared" si="1109"/>
        <v>2057.87</v>
      </c>
      <c r="AX1263" s="3">
        <f t="shared" si="1109"/>
        <v>0</v>
      </c>
      <c r="AY1263" s="3">
        <f t="shared" si="1109"/>
        <v>2057.87</v>
      </c>
      <c r="AZ1263" s="3">
        <f t="shared" si="1109"/>
        <v>0</v>
      </c>
      <c r="BA1263" s="3">
        <f t="shared" si="1109"/>
        <v>0</v>
      </c>
      <c r="BB1263" s="3">
        <f t="shared" si="1109"/>
        <v>0</v>
      </c>
      <c r="BC1263" s="3">
        <f t="shared" si="1109"/>
        <v>0</v>
      </c>
      <c r="BD1263" s="3">
        <f t="shared" si="1109"/>
        <v>0</v>
      </c>
      <c r="BE1263" s="3">
        <f t="shared" si="1109"/>
        <v>0</v>
      </c>
      <c r="BF1263" s="3">
        <f t="shared" si="1109"/>
        <v>0</v>
      </c>
      <c r="BG1263" s="3">
        <f t="shared" si="1109"/>
        <v>0</v>
      </c>
      <c r="BH1263" s="3">
        <f t="shared" si="1109"/>
        <v>0</v>
      </c>
      <c r="BI1263" s="3">
        <f t="shared" si="1109"/>
        <v>0</v>
      </c>
      <c r="BJ1263" s="3">
        <f t="shared" si="1109"/>
        <v>0</v>
      </c>
      <c r="BK1263" s="3">
        <f t="shared" si="1109"/>
        <v>0</v>
      </c>
      <c r="BL1263" s="3">
        <f t="shared" si="1109"/>
        <v>0</v>
      </c>
      <c r="BM1263" s="3">
        <f t="shared" si="1109"/>
        <v>0</v>
      </c>
      <c r="BN1263" s="3">
        <f t="shared" si="1109"/>
        <v>0</v>
      </c>
      <c r="BO1263" s="3">
        <f t="shared" si="1109"/>
        <v>0</v>
      </c>
      <c r="BP1263" s="3">
        <f t="shared" si="1109"/>
        <v>0</v>
      </c>
      <c r="BQ1263" s="3">
        <f t="shared" si="1109"/>
        <v>0</v>
      </c>
      <c r="BR1263" s="3">
        <f t="shared" si="1109"/>
        <v>0</v>
      </c>
      <c r="BS1263" s="3">
        <f t="shared" si="1109"/>
        <v>0</v>
      </c>
      <c r="BT1263" s="3">
        <f t="shared" si="1109"/>
        <v>0</v>
      </c>
      <c r="BU1263" s="3">
        <f t="shared" si="1109"/>
        <v>0</v>
      </c>
      <c r="BV1263" s="3">
        <f t="shared" si="1109"/>
        <v>0</v>
      </c>
      <c r="BW1263" s="3">
        <f t="shared" si="1109"/>
        <v>0</v>
      </c>
      <c r="BX1263" s="3">
        <f t="shared" si="1109"/>
        <v>0</v>
      </c>
      <c r="BY1263" s="3">
        <f t="shared" si="1109"/>
        <v>0</v>
      </c>
      <c r="BZ1263" s="3">
        <f t="shared" si="1109"/>
        <v>0</v>
      </c>
      <c r="CA1263" s="3">
        <f t="shared" ref="CA1263:DF1263" si="1110">CA1292</f>
        <v>2556.27</v>
      </c>
      <c r="CB1263" s="3">
        <f t="shared" si="1110"/>
        <v>2444.39</v>
      </c>
      <c r="CC1263" s="3">
        <f t="shared" si="1110"/>
        <v>111.88</v>
      </c>
      <c r="CD1263" s="3">
        <f t="shared" si="1110"/>
        <v>0</v>
      </c>
      <c r="CE1263" s="3">
        <f t="shared" si="1110"/>
        <v>2057.87</v>
      </c>
      <c r="CF1263" s="3">
        <f t="shared" si="1110"/>
        <v>2057.87</v>
      </c>
      <c r="CG1263" s="3">
        <f t="shared" si="1110"/>
        <v>0</v>
      </c>
      <c r="CH1263" s="3">
        <f t="shared" si="1110"/>
        <v>2057.87</v>
      </c>
      <c r="CI1263" s="3">
        <f t="shared" si="1110"/>
        <v>0</v>
      </c>
      <c r="CJ1263" s="3">
        <f t="shared" si="1110"/>
        <v>0</v>
      </c>
      <c r="CK1263" s="3">
        <f t="shared" si="1110"/>
        <v>0</v>
      </c>
      <c r="CL1263" s="3">
        <f t="shared" si="1110"/>
        <v>0</v>
      </c>
      <c r="CM1263" s="3">
        <f t="shared" si="1110"/>
        <v>0</v>
      </c>
      <c r="CN1263" s="3">
        <f t="shared" si="1110"/>
        <v>0</v>
      </c>
      <c r="CO1263" s="3">
        <f t="shared" si="1110"/>
        <v>0</v>
      </c>
      <c r="CP1263" s="3">
        <f t="shared" si="1110"/>
        <v>0</v>
      </c>
      <c r="CQ1263" s="3">
        <f t="shared" si="1110"/>
        <v>0</v>
      </c>
      <c r="CR1263" s="3">
        <f t="shared" si="1110"/>
        <v>0</v>
      </c>
      <c r="CS1263" s="3">
        <f t="shared" si="1110"/>
        <v>0</v>
      </c>
      <c r="CT1263" s="3">
        <f t="shared" si="1110"/>
        <v>0</v>
      </c>
      <c r="CU1263" s="3">
        <f t="shared" si="1110"/>
        <v>0</v>
      </c>
      <c r="CV1263" s="3">
        <f t="shared" si="1110"/>
        <v>0</v>
      </c>
      <c r="CW1263" s="3">
        <f t="shared" si="1110"/>
        <v>0</v>
      </c>
      <c r="CX1263" s="3">
        <f t="shared" si="1110"/>
        <v>0</v>
      </c>
      <c r="CY1263" s="3">
        <f t="shared" si="1110"/>
        <v>0</v>
      </c>
      <c r="CZ1263" s="3">
        <f t="shared" si="1110"/>
        <v>0</v>
      </c>
      <c r="DA1263" s="3">
        <f t="shared" si="1110"/>
        <v>0</v>
      </c>
      <c r="DB1263" s="3">
        <f t="shared" si="1110"/>
        <v>0</v>
      </c>
      <c r="DC1263" s="3">
        <f t="shared" si="1110"/>
        <v>0</v>
      </c>
      <c r="DD1263" s="3">
        <f t="shared" si="1110"/>
        <v>0</v>
      </c>
      <c r="DE1263" s="3">
        <f t="shared" si="1110"/>
        <v>0</v>
      </c>
      <c r="DF1263" s="3">
        <f t="shared" si="1110"/>
        <v>0</v>
      </c>
      <c r="DG1263" s="4">
        <f t="shared" ref="DG1263:EL1263" si="1111">DG1292</f>
        <v>4379.1499999999996</v>
      </c>
      <c r="DH1263" s="4">
        <f t="shared" si="1111"/>
        <v>4184.82</v>
      </c>
      <c r="DI1263" s="4">
        <f t="shared" si="1111"/>
        <v>26.4</v>
      </c>
      <c r="DJ1263" s="4">
        <f t="shared" si="1111"/>
        <v>2.33</v>
      </c>
      <c r="DK1263" s="4">
        <f t="shared" si="1111"/>
        <v>167.93</v>
      </c>
      <c r="DL1263" s="4">
        <f t="shared" si="1111"/>
        <v>0</v>
      </c>
      <c r="DM1263" s="4">
        <f t="shared" si="1111"/>
        <v>19.25926896</v>
      </c>
      <c r="DN1263" s="4">
        <f t="shared" si="1111"/>
        <v>0.19242899999999999</v>
      </c>
      <c r="DO1263" s="4">
        <f t="shared" si="1111"/>
        <v>0</v>
      </c>
      <c r="DP1263" s="4">
        <f t="shared" si="1111"/>
        <v>187.03</v>
      </c>
      <c r="DQ1263" s="4">
        <f t="shared" si="1111"/>
        <v>117.04</v>
      </c>
      <c r="DR1263" s="4">
        <f t="shared" si="1111"/>
        <v>0</v>
      </c>
      <c r="DS1263" s="4">
        <f t="shared" si="1111"/>
        <v>0</v>
      </c>
      <c r="DT1263" s="4">
        <f t="shared" si="1111"/>
        <v>4379.1499999999996</v>
      </c>
      <c r="DU1263" s="4">
        <f t="shared" si="1111"/>
        <v>4184.82</v>
      </c>
      <c r="DV1263" s="4">
        <f t="shared" si="1111"/>
        <v>26.4</v>
      </c>
      <c r="DW1263" s="4">
        <f t="shared" si="1111"/>
        <v>2.33</v>
      </c>
      <c r="DX1263" s="4">
        <f t="shared" si="1111"/>
        <v>167.93</v>
      </c>
      <c r="DY1263" s="4">
        <f t="shared" si="1111"/>
        <v>0</v>
      </c>
      <c r="DZ1263" s="4">
        <f t="shared" si="1111"/>
        <v>19.25926896</v>
      </c>
      <c r="EA1263" s="4">
        <f t="shared" si="1111"/>
        <v>0.19242899999999999</v>
      </c>
      <c r="EB1263" s="4">
        <f t="shared" si="1111"/>
        <v>0</v>
      </c>
      <c r="EC1263" s="4">
        <f t="shared" si="1111"/>
        <v>187.03</v>
      </c>
      <c r="ED1263" s="4">
        <f t="shared" si="1111"/>
        <v>117.04</v>
      </c>
      <c r="EE1263" s="4">
        <f t="shared" si="1111"/>
        <v>0</v>
      </c>
      <c r="EF1263" s="4">
        <f t="shared" si="1111"/>
        <v>0</v>
      </c>
      <c r="EG1263" s="4">
        <f t="shared" si="1111"/>
        <v>0</v>
      </c>
      <c r="EH1263" s="4">
        <f t="shared" si="1111"/>
        <v>0</v>
      </c>
      <c r="EI1263" s="4">
        <f t="shared" si="1111"/>
        <v>0</v>
      </c>
      <c r="EJ1263" s="4">
        <f t="shared" si="1111"/>
        <v>4683.22</v>
      </c>
      <c r="EK1263" s="4">
        <f t="shared" si="1111"/>
        <v>4571.34</v>
      </c>
      <c r="EL1263" s="4">
        <f t="shared" si="1111"/>
        <v>111.88</v>
      </c>
      <c r="EM1263" s="4">
        <f t="shared" ref="EM1263:FR1263" si="1112">EM1292</f>
        <v>0</v>
      </c>
      <c r="EN1263" s="4">
        <f t="shared" si="1112"/>
        <v>4184.82</v>
      </c>
      <c r="EO1263" s="4">
        <f t="shared" si="1112"/>
        <v>4184.82</v>
      </c>
      <c r="EP1263" s="4">
        <f t="shared" si="1112"/>
        <v>0</v>
      </c>
      <c r="EQ1263" s="4">
        <f t="shared" si="1112"/>
        <v>4184.82</v>
      </c>
      <c r="ER1263" s="4">
        <f t="shared" si="1112"/>
        <v>0</v>
      </c>
      <c r="ES1263" s="4">
        <f t="shared" si="1112"/>
        <v>0</v>
      </c>
      <c r="ET1263" s="4">
        <f t="shared" si="1112"/>
        <v>0</v>
      </c>
      <c r="EU1263" s="4">
        <f t="shared" si="1112"/>
        <v>0</v>
      </c>
      <c r="EV1263" s="4">
        <f t="shared" si="1112"/>
        <v>0</v>
      </c>
      <c r="EW1263" s="4">
        <f t="shared" si="1112"/>
        <v>0</v>
      </c>
      <c r="EX1263" s="4">
        <f t="shared" si="1112"/>
        <v>0</v>
      </c>
      <c r="EY1263" s="4">
        <f t="shared" si="1112"/>
        <v>0</v>
      </c>
      <c r="EZ1263" s="4">
        <f t="shared" si="1112"/>
        <v>0</v>
      </c>
      <c r="FA1263" s="4">
        <f t="shared" si="1112"/>
        <v>0</v>
      </c>
      <c r="FB1263" s="4">
        <f t="shared" si="1112"/>
        <v>0</v>
      </c>
      <c r="FC1263" s="4">
        <f t="shared" si="1112"/>
        <v>0</v>
      </c>
      <c r="FD1263" s="4">
        <f t="shared" si="1112"/>
        <v>0</v>
      </c>
      <c r="FE1263" s="4">
        <f t="shared" si="1112"/>
        <v>0</v>
      </c>
      <c r="FF1263" s="4">
        <f t="shared" si="1112"/>
        <v>0</v>
      </c>
      <c r="FG1263" s="4">
        <f t="shared" si="1112"/>
        <v>0</v>
      </c>
      <c r="FH1263" s="4">
        <f t="shared" si="1112"/>
        <v>0</v>
      </c>
      <c r="FI1263" s="4">
        <f t="shared" si="1112"/>
        <v>0</v>
      </c>
      <c r="FJ1263" s="4">
        <f t="shared" si="1112"/>
        <v>0</v>
      </c>
      <c r="FK1263" s="4">
        <f t="shared" si="1112"/>
        <v>0</v>
      </c>
      <c r="FL1263" s="4">
        <f t="shared" si="1112"/>
        <v>0</v>
      </c>
      <c r="FM1263" s="4">
        <f t="shared" si="1112"/>
        <v>0</v>
      </c>
      <c r="FN1263" s="4">
        <f t="shared" si="1112"/>
        <v>0</v>
      </c>
      <c r="FO1263" s="4">
        <f t="shared" si="1112"/>
        <v>0</v>
      </c>
      <c r="FP1263" s="4">
        <f t="shared" si="1112"/>
        <v>0</v>
      </c>
      <c r="FQ1263" s="4">
        <f t="shared" si="1112"/>
        <v>0</v>
      </c>
      <c r="FR1263" s="4">
        <f t="shared" si="1112"/>
        <v>0</v>
      </c>
      <c r="FS1263" s="4">
        <f t="shared" ref="FS1263:GX1263" si="1113">FS1292</f>
        <v>4683.22</v>
      </c>
      <c r="FT1263" s="4">
        <f t="shared" si="1113"/>
        <v>4571.34</v>
      </c>
      <c r="FU1263" s="4">
        <f t="shared" si="1113"/>
        <v>111.88</v>
      </c>
      <c r="FV1263" s="4">
        <f t="shared" si="1113"/>
        <v>0</v>
      </c>
      <c r="FW1263" s="4">
        <f t="shared" si="1113"/>
        <v>4184.82</v>
      </c>
      <c r="FX1263" s="4">
        <f t="shared" si="1113"/>
        <v>4184.82</v>
      </c>
      <c r="FY1263" s="4">
        <f t="shared" si="1113"/>
        <v>0</v>
      </c>
      <c r="FZ1263" s="4">
        <f t="shared" si="1113"/>
        <v>4184.82</v>
      </c>
      <c r="GA1263" s="4">
        <f t="shared" si="1113"/>
        <v>0</v>
      </c>
      <c r="GB1263" s="4">
        <f t="shared" si="1113"/>
        <v>0</v>
      </c>
      <c r="GC1263" s="4">
        <f t="shared" si="1113"/>
        <v>0</v>
      </c>
      <c r="GD1263" s="4">
        <f t="shared" si="1113"/>
        <v>0</v>
      </c>
      <c r="GE1263" s="4">
        <f t="shared" si="1113"/>
        <v>0</v>
      </c>
      <c r="GF1263" s="4">
        <f t="shared" si="1113"/>
        <v>0</v>
      </c>
      <c r="GG1263" s="4">
        <f t="shared" si="1113"/>
        <v>0</v>
      </c>
      <c r="GH1263" s="4">
        <f t="shared" si="1113"/>
        <v>0</v>
      </c>
      <c r="GI1263" s="4">
        <f t="shared" si="1113"/>
        <v>0</v>
      </c>
      <c r="GJ1263" s="4">
        <f t="shared" si="1113"/>
        <v>0</v>
      </c>
      <c r="GK1263" s="4">
        <f t="shared" si="1113"/>
        <v>0</v>
      </c>
      <c r="GL1263" s="4">
        <f t="shared" si="1113"/>
        <v>0</v>
      </c>
      <c r="GM1263" s="4">
        <f t="shared" si="1113"/>
        <v>0</v>
      </c>
      <c r="GN1263" s="4">
        <f t="shared" si="1113"/>
        <v>0</v>
      </c>
      <c r="GO1263" s="4">
        <f t="shared" si="1113"/>
        <v>0</v>
      </c>
      <c r="GP1263" s="4">
        <f t="shared" si="1113"/>
        <v>0</v>
      </c>
      <c r="GQ1263" s="4">
        <f t="shared" si="1113"/>
        <v>0</v>
      </c>
      <c r="GR1263" s="4">
        <f t="shared" si="1113"/>
        <v>0</v>
      </c>
      <c r="GS1263" s="4">
        <f t="shared" si="1113"/>
        <v>0</v>
      </c>
      <c r="GT1263" s="4">
        <f t="shared" si="1113"/>
        <v>0</v>
      </c>
      <c r="GU1263" s="4">
        <f t="shared" si="1113"/>
        <v>0</v>
      </c>
      <c r="GV1263" s="4">
        <f t="shared" si="1113"/>
        <v>0</v>
      </c>
      <c r="GW1263" s="4">
        <f t="shared" si="1113"/>
        <v>0</v>
      </c>
      <c r="GX1263" s="4">
        <f t="shared" si="1113"/>
        <v>0</v>
      </c>
    </row>
    <row r="1265" spans="1:255">
      <c r="A1265" s="2">
        <v>17</v>
      </c>
      <c r="B1265" s="2">
        <v>1</v>
      </c>
      <c r="C1265" s="2">
        <f>ROW(SmtRes!A1299)</f>
        <v>1299</v>
      </c>
      <c r="D1265" s="2">
        <f>ROW(EtalonRes!A1592)</f>
        <v>1592</v>
      </c>
      <c r="E1265" s="2" t="s">
        <v>595</v>
      </c>
      <c r="F1265" s="2" t="s">
        <v>415</v>
      </c>
      <c r="G1265" s="2" t="s">
        <v>416</v>
      </c>
      <c r="H1265" s="2" t="s">
        <v>19</v>
      </c>
      <c r="I1265" s="2">
        <v>1</v>
      </c>
      <c r="J1265" s="2">
        <v>0</v>
      </c>
      <c r="K1265" s="2"/>
      <c r="L1265" s="2"/>
      <c r="M1265" s="2"/>
      <c r="N1265" s="2"/>
      <c r="O1265" s="2">
        <f t="shared" ref="O1265:O1290" si="1114">ROUND(CP1265,2)</f>
        <v>113.85</v>
      </c>
      <c r="P1265" s="2">
        <f t="shared" ref="P1265:P1290" si="1115">ROUND(CQ1265*I1265,2)</f>
        <v>31.09</v>
      </c>
      <c r="Q1265" s="2">
        <f t="shared" ref="Q1265:Q1290" si="1116">ROUND(CR1265*I1265,2)</f>
        <v>11</v>
      </c>
      <c r="R1265" s="2">
        <f t="shared" ref="R1265:R1290" si="1117">ROUND(CS1265*I1265,2)</f>
        <v>0.74</v>
      </c>
      <c r="S1265" s="2">
        <f t="shared" ref="S1265:S1290" si="1118">ROUND(CT1265*I1265,2)</f>
        <v>71.760000000000005</v>
      </c>
      <c r="T1265" s="2">
        <f t="shared" ref="T1265:T1290" si="1119">ROUND(CU1265*I1265,2)</f>
        <v>0</v>
      </c>
      <c r="U1265" s="2">
        <f t="shared" ref="U1265:U1290" si="1120">CV1265*I1265</f>
        <v>8.2109999999999985</v>
      </c>
      <c r="V1265" s="2">
        <f t="shared" ref="V1265:V1290" si="1121">CW1265*I1265</f>
        <v>0.06</v>
      </c>
      <c r="W1265" s="2">
        <f t="shared" ref="W1265:W1290" si="1122">ROUND(CX1265*I1265,2)</f>
        <v>0</v>
      </c>
      <c r="X1265" s="2">
        <f t="shared" ref="X1265:X1290" si="1123">ROUND(CY1265,2)</f>
        <v>83.38</v>
      </c>
      <c r="Y1265" s="2">
        <f t="shared" ref="Y1265:Y1290" si="1124">ROUND(CZ1265,2)</f>
        <v>51.48</v>
      </c>
      <c r="Z1265" s="2"/>
      <c r="AA1265" s="2">
        <v>33304975</v>
      </c>
      <c r="AB1265" s="2">
        <f t="shared" ref="AB1265:AB1290" si="1125">ROUND((AC1265+AD1265+AF1265),2)</f>
        <v>113.85</v>
      </c>
      <c r="AC1265" s="2">
        <f t="shared" ref="AC1265:AC1290" si="1126">ROUND((ES1265),2)</f>
        <v>31.09</v>
      </c>
      <c r="AD1265" s="2">
        <f>ROUND((((((ET1265*1.2)*1.25))-(((EU1265*1.2)*1.25)))+AE1265),2)</f>
        <v>11</v>
      </c>
      <c r="AE1265" s="2">
        <f>ROUND((((EU1265*1.2)*1.25)),2)</f>
        <v>0.74</v>
      </c>
      <c r="AF1265" s="2">
        <f>ROUND((((EV1265*1.2)*1.15)),2)</f>
        <v>71.760000000000005</v>
      </c>
      <c r="AG1265" s="2">
        <f t="shared" ref="AG1265:AG1290" si="1127">ROUND((AP1265),2)</f>
        <v>0</v>
      </c>
      <c r="AH1265" s="2">
        <f>(((EW1265*1.2)*1.15))</f>
        <v>8.2109999999999985</v>
      </c>
      <c r="AI1265" s="2">
        <f>(((EX1265*1.2)*1.25))</f>
        <v>0.06</v>
      </c>
      <c r="AJ1265" s="2">
        <f t="shared" ref="AJ1265:AJ1290" si="1128">(AS1265)</f>
        <v>0</v>
      </c>
      <c r="AK1265" s="2">
        <v>90.42</v>
      </c>
      <c r="AL1265" s="2">
        <v>31.09</v>
      </c>
      <c r="AM1265" s="2">
        <v>7.33</v>
      </c>
      <c r="AN1265" s="2">
        <v>0.49</v>
      </c>
      <c r="AO1265" s="2">
        <v>52</v>
      </c>
      <c r="AP1265" s="2">
        <v>0</v>
      </c>
      <c r="AQ1265" s="2">
        <v>5.95</v>
      </c>
      <c r="AR1265" s="2">
        <v>0.04</v>
      </c>
      <c r="AS1265" s="2">
        <v>0</v>
      </c>
      <c r="AT1265" s="2">
        <v>115</v>
      </c>
      <c r="AU1265" s="2">
        <v>71</v>
      </c>
      <c r="AV1265" s="2">
        <v>1</v>
      </c>
      <c r="AW1265" s="2">
        <v>1</v>
      </c>
      <c r="AX1265" s="2"/>
      <c r="AY1265" s="2"/>
      <c r="AZ1265" s="2">
        <v>1</v>
      </c>
      <c r="BA1265" s="2">
        <v>1</v>
      </c>
      <c r="BB1265" s="2">
        <v>1</v>
      </c>
      <c r="BC1265" s="2">
        <v>1</v>
      </c>
      <c r="BD1265" s="2" t="s">
        <v>3</v>
      </c>
      <c r="BE1265" s="2" t="s">
        <v>3</v>
      </c>
      <c r="BF1265" s="2" t="s">
        <v>3</v>
      </c>
      <c r="BG1265" s="2" t="s">
        <v>3</v>
      </c>
      <c r="BH1265" s="2">
        <v>0</v>
      </c>
      <c r="BI1265" s="2">
        <v>1</v>
      </c>
      <c r="BJ1265" s="2" t="s">
        <v>417</v>
      </c>
      <c r="BK1265" s="2"/>
      <c r="BL1265" s="2"/>
      <c r="BM1265" s="2">
        <v>20001</v>
      </c>
      <c r="BN1265" s="2">
        <v>0</v>
      </c>
      <c r="BO1265" s="2" t="s">
        <v>3</v>
      </c>
      <c r="BP1265" s="2">
        <v>0</v>
      </c>
      <c r="BQ1265" s="2">
        <v>2</v>
      </c>
      <c r="BR1265" s="2">
        <v>0</v>
      </c>
      <c r="BS1265" s="2">
        <v>1</v>
      </c>
      <c r="BT1265" s="2">
        <v>1</v>
      </c>
      <c r="BU1265" s="2">
        <v>1</v>
      </c>
      <c r="BV1265" s="2">
        <v>1</v>
      </c>
      <c r="BW1265" s="2">
        <v>1</v>
      </c>
      <c r="BX1265" s="2">
        <v>1</v>
      </c>
      <c r="BY1265" s="2" t="s">
        <v>3</v>
      </c>
      <c r="BZ1265" s="2">
        <v>128</v>
      </c>
      <c r="CA1265" s="2">
        <v>83</v>
      </c>
      <c r="CB1265" s="2"/>
      <c r="CC1265" s="2"/>
      <c r="CD1265" s="2"/>
      <c r="CE1265" s="2">
        <v>0</v>
      </c>
      <c r="CF1265" s="2">
        <v>0</v>
      </c>
      <c r="CG1265" s="2">
        <v>0</v>
      </c>
      <c r="CH1265" s="2"/>
      <c r="CI1265" s="2"/>
      <c r="CJ1265" s="2"/>
      <c r="CK1265" s="2"/>
      <c r="CL1265" s="2"/>
      <c r="CM1265" s="2">
        <v>0</v>
      </c>
      <c r="CN1265" s="2" t="s">
        <v>954</v>
      </c>
      <c r="CO1265" s="2">
        <v>0</v>
      </c>
      <c r="CP1265" s="2">
        <f t="shared" ref="CP1265:CP1290" si="1129">(P1265+Q1265+S1265)</f>
        <v>113.85000000000001</v>
      </c>
      <c r="CQ1265" s="2">
        <f t="shared" ref="CQ1265:CQ1290" si="1130">AC1265*BC1265</f>
        <v>31.09</v>
      </c>
      <c r="CR1265" s="2">
        <f t="shared" ref="CR1265:CR1290" si="1131">AD1265*BB1265</f>
        <v>11</v>
      </c>
      <c r="CS1265" s="2">
        <f t="shared" ref="CS1265:CS1290" si="1132">AE1265*BS1265</f>
        <v>0.74</v>
      </c>
      <c r="CT1265" s="2">
        <f t="shared" ref="CT1265:CT1290" si="1133">AF1265*BA1265</f>
        <v>71.760000000000005</v>
      </c>
      <c r="CU1265" s="2">
        <f t="shared" ref="CU1265:CU1290" si="1134">AG1265</f>
        <v>0</v>
      </c>
      <c r="CV1265" s="2">
        <f t="shared" ref="CV1265:CV1290" si="1135">AH1265</f>
        <v>8.2109999999999985</v>
      </c>
      <c r="CW1265" s="2">
        <f t="shared" ref="CW1265:CW1290" si="1136">AI1265</f>
        <v>0.06</v>
      </c>
      <c r="CX1265" s="2">
        <f t="shared" ref="CX1265:CX1290" si="1137">AJ1265</f>
        <v>0</v>
      </c>
      <c r="CY1265" s="2">
        <f t="shared" ref="CY1265:CY1290" si="1138">(((S1265+R1265)*AT1265)/100)</f>
        <v>83.375</v>
      </c>
      <c r="CZ1265" s="2">
        <f t="shared" ref="CZ1265:CZ1290" si="1139">(((S1265+R1265)*AU1265)/100)</f>
        <v>51.475000000000001</v>
      </c>
      <c r="DA1265" s="2"/>
      <c r="DB1265" s="2"/>
      <c r="DC1265" s="2" t="s">
        <v>3</v>
      </c>
      <c r="DD1265" s="2" t="s">
        <v>3</v>
      </c>
      <c r="DE1265" s="2" t="s">
        <v>21</v>
      </c>
      <c r="DF1265" s="2" t="s">
        <v>21</v>
      </c>
      <c r="DG1265" s="2" t="s">
        <v>22</v>
      </c>
      <c r="DH1265" s="2" t="s">
        <v>3</v>
      </c>
      <c r="DI1265" s="2" t="s">
        <v>22</v>
      </c>
      <c r="DJ1265" s="2" t="s">
        <v>21</v>
      </c>
      <c r="DK1265" s="2" t="s">
        <v>3</v>
      </c>
      <c r="DL1265" s="2" t="s">
        <v>3</v>
      </c>
      <c r="DM1265" s="2" t="s">
        <v>3</v>
      </c>
      <c r="DN1265" s="2">
        <v>0</v>
      </c>
      <c r="DO1265" s="2">
        <v>0</v>
      </c>
      <c r="DP1265" s="2">
        <v>1</v>
      </c>
      <c r="DQ1265" s="2">
        <v>1</v>
      </c>
      <c r="DR1265" s="2"/>
      <c r="DS1265" s="2"/>
      <c r="DT1265" s="2"/>
      <c r="DU1265" s="2">
        <v>1013</v>
      </c>
      <c r="DV1265" s="2" t="s">
        <v>19</v>
      </c>
      <c r="DW1265" s="2" t="s">
        <v>19</v>
      </c>
      <c r="DX1265" s="2">
        <v>1</v>
      </c>
      <c r="DY1265" s="2"/>
      <c r="DZ1265" s="2"/>
      <c r="EA1265" s="2"/>
      <c r="EB1265" s="2"/>
      <c r="EC1265" s="2"/>
      <c r="ED1265" s="2"/>
      <c r="EE1265" s="2">
        <v>31102217</v>
      </c>
      <c r="EF1265" s="2">
        <v>2</v>
      </c>
      <c r="EG1265" s="2" t="s">
        <v>23</v>
      </c>
      <c r="EH1265" s="2">
        <v>0</v>
      </c>
      <c r="EI1265" s="2" t="s">
        <v>3</v>
      </c>
      <c r="EJ1265" s="2">
        <v>1</v>
      </c>
      <c r="EK1265" s="2">
        <v>20001</v>
      </c>
      <c r="EL1265" s="2" t="s">
        <v>24</v>
      </c>
      <c r="EM1265" s="2" t="s">
        <v>25</v>
      </c>
      <c r="EN1265" s="2"/>
      <c r="EO1265" s="2" t="s">
        <v>26</v>
      </c>
      <c r="EP1265" s="2"/>
      <c r="EQ1265" s="2">
        <v>0</v>
      </c>
      <c r="ER1265" s="2">
        <v>90.42</v>
      </c>
      <c r="ES1265" s="2">
        <v>31.09</v>
      </c>
      <c r="ET1265" s="2">
        <v>7.33</v>
      </c>
      <c r="EU1265" s="2">
        <v>0.49</v>
      </c>
      <c r="EV1265" s="2">
        <v>52</v>
      </c>
      <c r="EW1265" s="2">
        <v>5.95</v>
      </c>
      <c r="EX1265" s="2">
        <v>0.04</v>
      </c>
      <c r="EY1265" s="2">
        <v>0</v>
      </c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>
        <v>0</v>
      </c>
      <c r="FR1265" s="2">
        <f t="shared" ref="FR1265:FR1290" si="1140">ROUND(IF(AND(BH1265=3,BI1265=3),P1265,0),2)</f>
        <v>0</v>
      </c>
      <c r="FS1265" s="2">
        <v>0</v>
      </c>
      <c r="FT1265" s="2" t="s">
        <v>27</v>
      </c>
      <c r="FU1265" s="2" t="s">
        <v>28</v>
      </c>
      <c r="FV1265" s="2"/>
      <c r="FW1265" s="2"/>
      <c r="FX1265" s="2">
        <v>115.2</v>
      </c>
      <c r="FY1265" s="2">
        <v>70.55</v>
      </c>
      <c r="FZ1265" s="2"/>
      <c r="GA1265" s="2" t="s">
        <v>3</v>
      </c>
      <c r="GB1265" s="2"/>
      <c r="GC1265" s="2"/>
      <c r="GD1265" s="2">
        <v>1</v>
      </c>
      <c r="GE1265" s="2"/>
      <c r="GF1265" s="2">
        <v>-971270805</v>
      </c>
      <c r="GG1265" s="2">
        <v>2</v>
      </c>
      <c r="GH1265" s="2">
        <v>1</v>
      </c>
      <c r="GI1265" s="2">
        <v>-2</v>
      </c>
      <c r="GJ1265" s="2">
        <v>0</v>
      </c>
      <c r="GK1265" s="2">
        <v>0</v>
      </c>
      <c r="GL1265" s="2">
        <f t="shared" ref="GL1265:GL1290" si="1141">ROUND(IF(AND(BH1265=3,BI1265=3,FS1265&lt;&gt;0),P1265,0),2)</f>
        <v>0</v>
      </c>
      <c r="GM1265" s="2">
        <f t="shared" ref="GM1265:GM1290" si="1142">ROUND(O1265+X1265+Y1265,2)+GX1265</f>
        <v>248.71</v>
      </c>
      <c r="GN1265" s="2">
        <f t="shared" ref="GN1265:GN1290" si="1143">IF(OR(BI1265=0,BI1265=1),ROUND(O1265+X1265+Y1265,2),0)</f>
        <v>248.71</v>
      </c>
      <c r="GO1265" s="2">
        <f t="shared" ref="GO1265:GO1290" si="1144">IF(BI1265=2,ROUND(O1265+X1265+Y1265,2),0)</f>
        <v>0</v>
      </c>
      <c r="GP1265" s="2">
        <f t="shared" ref="GP1265:GP1290" si="1145">IF(BI1265=4,ROUND(O1265+X1265+Y1265,2)+GX1265,0)</f>
        <v>0</v>
      </c>
      <c r="GQ1265" s="2"/>
      <c r="GR1265" s="2">
        <v>0</v>
      </c>
      <c r="GS1265" s="2">
        <v>3</v>
      </c>
      <c r="GT1265" s="2">
        <v>0</v>
      </c>
      <c r="GU1265" s="2" t="s">
        <v>3</v>
      </c>
      <c r="GV1265" s="2">
        <f t="shared" ref="GV1265:GV1290" si="1146">ROUND((GT1265),2)</f>
        <v>0</v>
      </c>
      <c r="GW1265" s="2">
        <v>1</v>
      </c>
      <c r="GX1265" s="2">
        <f t="shared" ref="GX1265:GX1290" si="1147">ROUND(HC1265*I1265,2)</f>
        <v>0</v>
      </c>
      <c r="GY1265" s="2"/>
      <c r="GZ1265" s="2"/>
      <c r="HA1265" s="2">
        <v>0</v>
      </c>
      <c r="HB1265" s="2">
        <v>0</v>
      </c>
      <c r="HC1265" s="2">
        <f t="shared" ref="HC1265:HC1290" si="1148">GV1265*GW1265</f>
        <v>0</v>
      </c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>
        <v>0</v>
      </c>
      <c r="IL1265" s="2"/>
      <c r="IM1265" s="2"/>
      <c r="IN1265" s="2"/>
      <c r="IO1265" s="2"/>
      <c r="IP1265" s="2"/>
      <c r="IQ1265" s="2"/>
      <c r="IR1265" s="2"/>
      <c r="IS1265" s="2"/>
      <c r="IT1265" s="2"/>
      <c r="IU1265" s="2"/>
    </row>
    <row r="1266" spans="1:255">
      <c r="A1266">
        <v>17</v>
      </c>
      <c r="B1266">
        <v>1</v>
      </c>
      <c r="C1266">
        <f>ROW(SmtRes!A1308)</f>
        <v>1308</v>
      </c>
      <c r="D1266">
        <f>ROW(EtalonRes!A1604)</f>
        <v>1604</v>
      </c>
      <c r="E1266" t="s">
        <v>595</v>
      </c>
      <c r="F1266" t="s">
        <v>415</v>
      </c>
      <c r="G1266" t="s">
        <v>416</v>
      </c>
      <c r="H1266" t="s">
        <v>19</v>
      </c>
      <c r="I1266">
        <v>1</v>
      </c>
      <c r="J1266">
        <v>0</v>
      </c>
      <c r="O1266">
        <f t="shared" si="1114"/>
        <v>113.85</v>
      </c>
      <c r="P1266">
        <f t="shared" si="1115"/>
        <v>31.09</v>
      </c>
      <c r="Q1266">
        <f t="shared" si="1116"/>
        <v>11</v>
      </c>
      <c r="R1266">
        <f t="shared" si="1117"/>
        <v>0.74</v>
      </c>
      <c r="S1266">
        <f t="shared" si="1118"/>
        <v>71.760000000000005</v>
      </c>
      <c r="T1266">
        <f t="shared" si="1119"/>
        <v>0</v>
      </c>
      <c r="U1266">
        <f t="shared" si="1120"/>
        <v>8.2109999999999985</v>
      </c>
      <c r="V1266">
        <f t="shared" si="1121"/>
        <v>0.06</v>
      </c>
      <c r="W1266">
        <f t="shared" si="1122"/>
        <v>0</v>
      </c>
      <c r="X1266">
        <f t="shared" si="1123"/>
        <v>83.38</v>
      </c>
      <c r="Y1266">
        <f t="shared" si="1124"/>
        <v>51.48</v>
      </c>
      <c r="AA1266">
        <v>33304960</v>
      </c>
      <c r="AB1266">
        <f t="shared" si="1125"/>
        <v>113.85</v>
      </c>
      <c r="AC1266">
        <f t="shared" si="1126"/>
        <v>31.09</v>
      </c>
      <c r="AD1266">
        <f>ROUND((((((ET1266*1.2)*1.25))-(((EU1266*1.2)*1.25)))+AE1266),2)</f>
        <v>11</v>
      </c>
      <c r="AE1266">
        <f>ROUND((((EU1266*1.2)*1.25)),2)</f>
        <v>0.74</v>
      </c>
      <c r="AF1266">
        <f>ROUND((((EV1266*1.2)*1.15)),2)</f>
        <v>71.760000000000005</v>
      </c>
      <c r="AG1266">
        <f t="shared" si="1127"/>
        <v>0</v>
      </c>
      <c r="AH1266">
        <f>(((EW1266*1.2)*1.15))</f>
        <v>8.2109999999999985</v>
      </c>
      <c r="AI1266">
        <f>(((EX1266*1.2)*1.25))</f>
        <v>0.06</v>
      </c>
      <c r="AJ1266">
        <f t="shared" si="1128"/>
        <v>0</v>
      </c>
      <c r="AK1266">
        <v>90.42</v>
      </c>
      <c r="AL1266">
        <v>31.09</v>
      </c>
      <c r="AM1266">
        <v>7.33</v>
      </c>
      <c r="AN1266">
        <v>0.49</v>
      </c>
      <c r="AO1266">
        <v>52</v>
      </c>
      <c r="AP1266">
        <v>0</v>
      </c>
      <c r="AQ1266">
        <v>5.95</v>
      </c>
      <c r="AR1266">
        <v>0.04</v>
      </c>
      <c r="AS1266">
        <v>0</v>
      </c>
      <c r="AT1266">
        <v>115</v>
      </c>
      <c r="AU1266">
        <v>71</v>
      </c>
      <c r="AV1266">
        <v>1</v>
      </c>
      <c r="AW1266">
        <v>1</v>
      </c>
      <c r="AZ1266">
        <v>1</v>
      </c>
      <c r="BA1266">
        <v>1</v>
      </c>
      <c r="BB1266">
        <v>1</v>
      </c>
      <c r="BC1266">
        <v>1</v>
      </c>
      <c r="BD1266" t="s">
        <v>3</v>
      </c>
      <c r="BE1266" t="s">
        <v>3</v>
      </c>
      <c r="BF1266" t="s">
        <v>3</v>
      </c>
      <c r="BG1266" t="s">
        <v>3</v>
      </c>
      <c r="BH1266">
        <v>0</v>
      </c>
      <c r="BI1266">
        <v>1</v>
      </c>
      <c r="BJ1266" t="s">
        <v>417</v>
      </c>
      <c r="BM1266">
        <v>20001</v>
      </c>
      <c r="BN1266">
        <v>0</v>
      </c>
      <c r="BO1266" t="s">
        <v>3</v>
      </c>
      <c r="BP1266">
        <v>0</v>
      </c>
      <c r="BQ1266">
        <v>2</v>
      </c>
      <c r="BR1266">
        <v>0</v>
      </c>
      <c r="BS1266">
        <v>1</v>
      </c>
      <c r="BT1266">
        <v>1</v>
      </c>
      <c r="BU1266">
        <v>1</v>
      </c>
      <c r="BV1266">
        <v>1</v>
      </c>
      <c r="BW1266">
        <v>1</v>
      </c>
      <c r="BX1266">
        <v>1</v>
      </c>
      <c r="BY1266" t="s">
        <v>3</v>
      </c>
      <c r="BZ1266">
        <v>128</v>
      </c>
      <c r="CA1266">
        <v>83</v>
      </c>
      <c r="CE1266">
        <v>0</v>
      </c>
      <c r="CF1266">
        <v>0</v>
      </c>
      <c r="CG1266">
        <v>0</v>
      </c>
      <c r="CM1266">
        <v>0</v>
      </c>
      <c r="CN1266" t="s">
        <v>954</v>
      </c>
      <c r="CO1266">
        <v>0</v>
      </c>
      <c r="CP1266">
        <f t="shared" si="1129"/>
        <v>113.85000000000001</v>
      </c>
      <c r="CQ1266">
        <f t="shared" si="1130"/>
        <v>31.09</v>
      </c>
      <c r="CR1266">
        <f t="shared" si="1131"/>
        <v>11</v>
      </c>
      <c r="CS1266">
        <f t="shared" si="1132"/>
        <v>0.74</v>
      </c>
      <c r="CT1266">
        <f t="shared" si="1133"/>
        <v>71.760000000000005</v>
      </c>
      <c r="CU1266">
        <f t="shared" si="1134"/>
        <v>0</v>
      </c>
      <c r="CV1266">
        <f t="shared" si="1135"/>
        <v>8.2109999999999985</v>
      </c>
      <c r="CW1266">
        <f t="shared" si="1136"/>
        <v>0.06</v>
      </c>
      <c r="CX1266">
        <f t="shared" si="1137"/>
        <v>0</v>
      </c>
      <c r="CY1266">
        <f t="shared" si="1138"/>
        <v>83.375</v>
      </c>
      <c r="CZ1266">
        <f t="shared" si="1139"/>
        <v>51.475000000000001</v>
      </c>
      <c r="DC1266" t="s">
        <v>3</v>
      </c>
      <c r="DD1266" t="s">
        <v>3</v>
      </c>
      <c r="DE1266" t="s">
        <v>21</v>
      </c>
      <c r="DF1266" t="s">
        <v>21</v>
      </c>
      <c r="DG1266" t="s">
        <v>22</v>
      </c>
      <c r="DH1266" t="s">
        <v>3</v>
      </c>
      <c r="DI1266" t="s">
        <v>22</v>
      </c>
      <c r="DJ1266" t="s">
        <v>21</v>
      </c>
      <c r="DK1266" t="s">
        <v>3</v>
      </c>
      <c r="DL1266" t="s">
        <v>3</v>
      </c>
      <c r="DM1266" t="s">
        <v>3</v>
      </c>
      <c r="DN1266">
        <v>0</v>
      </c>
      <c r="DO1266">
        <v>0</v>
      </c>
      <c r="DP1266">
        <v>1</v>
      </c>
      <c r="DQ1266">
        <v>1</v>
      </c>
      <c r="DU1266">
        <v>1013</v>
      </c>
      <c r="DV1266" t="s">
        <v>19</v>
      </c>
      <c r="DW1266" t="s">
        <v>19</v>
      </c>
      <c r="DX1266">
        <v>1</v>
      </c>
      <c r="EE1266">
        <v>31102217</v>
      </c>
      <c r="EF1266">
        <v>2</v>
      </c>
      <c r="EG1266" t="s">
        <v>23</v>
      </c>
      <c r="EH1266">
        <v>0</v>
      </c>
      <c r="EI1266" t="s">
        <v>3</v>
      </c>
      <c r="EJ1266">
        <v>1</v>
      </c>
      <c r="EK1266">
        <v>20001</v>
      </c>
      <c r="EL1266" t="s">
        <v>24</v>
      </c>
      <c r="EM1266" t="s">
        <v>25</v>
      </c>
      <c r="EO1266" t="s">
        <v>26</v>
      </c>
      <c r="EQ1266">
        <v>0</v>
      </c>
      <c r="ER1266">
        <v>90.42</v>
      </c>
      <c r="ES1266">
        <v>31.09</v>
      </c>
      <c r="ET1266">
        <v>7.33</v>
      </c>
      <c r="EU1266">
        <v>0.49</v>
      </c>
      <c r="EV1266">
        <v>52</v>
      </c>
      <c r="EW1266">
        <v>5.95</v>
      </c>
      <c r="EX1266">
        <v>0.04</v>
      </c>
      <c r="EY1266">
        <v>0</v>
      </c>
      <c r="FQ1266">
        <v>0</v>
      </c>
      <c r="FR1266">
        <f t="shared" si="1140"/>
        <v>0</v>
      </c>
      <c r="FS1266">
        <v>0</v>
      </c>
      <c r="FT1266" t="s">
        <v>27</v>
      </c>
      <c r="FU1266" t="s">
        <v>28</v>
      </c>
      <c r="FX1266">
        <v>115.2</v>
      </c>
      <c r="FY1266">
        <v>70.55</v>
      </c>
      <c r="GA1266" t="s">
        <v>3</v>
      </c>
      <c r="GD1266">
        <v>1</v>
      </c>
      <c r="GF1266">
        <v>-971270805</v>
      </c>
      <c r="GG1266">
        <v>2</v>
      </c>
      <c r="GH1266">
        <v>1</v>
      </c>
      <c r="GI1266">
        <v>-2</v>
      </c>
      <c r="GJ1266">
        <v>0</v>
      </c>
      <c r="GK1266">
        <v>0</v>
      </c>
      <c r="GL1266">
        <f t="shared" si="1141"/>
        <v>0</v>
      </c>
      <c r="GM1266">
        <f t="shared" si="1142"/>
        <v>248.71</v>
      </c>
      <c r="GN1266">
        <f t="shared" si="1143"/>
        <v>248.71</v>
      </c>
      <c r="GO1266">
        <f t="shared" si="1144"/>
        <v>0</v>
      </c>
      <c r="GP1266">
        <f t="shared" si="1145"/>
        <v>0</v>
      </c>
      <c r="GR1266">
        <v>0</v>
      </c>
      <c r="GS1266">
        <v>3</v>
      </c>
      <c r="GT1266">
        <v>0</v>
      </c>
      <c r="GU1266" t="s">
        <v>3</v>
      </c>
      <c r="GV1266">
        <f t="shared" si="1146"/>
        <v>0</v>
      </c>
      <c r="GW1266">
        <v>1</v>
      </c>
      <c r="GX1266">
        <f t="shared" si="1147"/>
        <v>0</v>
      </c>
      <c r="HA1266">
        <v>0</v>
      </c>
      <c r="HB1266">
        <v>0</v>
      </c>
      <c r="HC1266">
        <f t="shared" si="1148"/>
        <v>0</v>
      </c>
      <c r="IK1266">
        <v>0</v>
      </c>
    </row>
    <row r="1267" spans="1:255">
      <c r="A1267" s="2">
        <v>17</v>
      </c>
      <c r="B1267" s="2">
        <v>1</v>
      </c>
      <c r="C1267" s="2"/>
      <c r="D1267" s="2"/>
      <c r="E1267" s="2" t="s">
        <v>596</v>
      </c>
      <c r="F1267" s="2" t="s">
        <v>268</v>
      </c>
      <c r="G1267" s="2" t="s">
        <v>269</v>
      </c>
      <c r="H1267" s="2" t="s">
        <v>270</v>
      </c>
      <c r="I1267" s="2">
        <f>ROUND(2/10,9)</f>
        <v>0.2</v>
      </c>
      <c r="J1267" s="2">
        <v>0</v>
      </c>
      <c r="K1267" s="2"/>
      <c r="L1267" s="2"/>
      <c r="M1267" s="2"/>
      <c r="N1267" s="2"/>
      <c r="O1267" s="2">
        <f t="shared" si="1114"/>
        <v>45.6</v>
      </c>
      <c r="P1267" s="2">
        <f t="shared" si="1115"/>
        <v>45.6</v>
      </c>
      <c r="Q1267" s="2">
        <f t="shared" si="1116"/>
        <v>0</v>
      </c>
      <c r="R1267" s="2">
        <f t="shared" si="1117"/>
        <v>0</v>
      </c>
      <c r="S1267" s="2">
        <f t="shared" si="1118"/>
        <v>0</v>
      </c>
      <c r="T1267" s="2">
        <f t="shared" si="1119"/>
        <v>0</v>
      </c>
      <c r="U1267" s="2">
        <f t="shared" si="1120"/>
        <v>0</v>
      </c>
      <c r="V1267" s="2">
        <f t="shared" si="1121"/>
        <v>0</v>
      </c>
      <c r="W1267" s="2">
        <f t="shared" si="1122"/>
        <v>0</v>
      </c>
      <c r="X1267" s="2">
        <f t="shared" si="1123"/>
        <v>0</v>
      </c>
      <c r="Y1267" s="2">
        <f t="shared" si="1124"/>
        <v>0</v>
      </c>
      <c r="Z1267" s="2"/>
      <c r="AA1267" s="2">
        <v>33304975</v>
      </c>
      <c r="AB1267" s="2">
        <f t="shared" si="1125"/>
        <v>228</v>
      </c>
      <c r="AC1267" s="2">
        <f t="shared" si="1126"/>
        <v>228</v>
      </c>
      <c r="AD1267" s="2">
        <f t="shared" ref="AD1267:AD1272" si="1149">ROUND((((ET1267)-(EU1267))+AE1267),2)</f>
        <v>0</v>
      </c>
      <c r="AE1267" s="2">
        <f t="shared" ref="AE1267:AF1272" si="1150">ROUND((EU1267),2)</f>
        <v>0</v>
      </c>
      <c r="AF1267" s="2">
        <f t="shared" si="1150"/>
        <v>0</v>
      </c>
      <c r="AG1267" s="2">
        <f t="shared" si="1127"/>
        <v>0</v>
      </c>
      <c r="AH1267" s="2">
        <f t="shared" ref="AH1267:AI1272" si="1151">(EW1267)</f>
        <v>0</v>
      </c>
      <c r="AI1267" s="2">
        <f t="shared" si="1151"/>
        <v>0</v>
      </c>
      <c r="AJ1267" s="2">
        <f t="shared" si="1128"/>
        <v>0</v>
      </c>
      <c r="AK1267" s="2">
        <v>228</v>
      </c>
      <c r="AL1267" s="2">
        <v>228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1</v>
      </c>
      <c r="AW1267" s="2">
        <v>1</v>
      </c>
      <c r="AX1267" s="2"/>
      <c r="AY1267" s="2"/>
      <c r="AZ1267" s="2">
        <v>1</v>
      </c>
      <c r="BA1267" s="2">
        <v>1</v>
      </c>
      <c r="BB1267" s="2">
        <v>1</v>
      </c>
      <c r="BC1267" s="2">
        <v>1</v>
      </c>
      <c r="BD1267" s="2" t="s">
        <v>3</v>
      </c>
      <c r="BE1267" s="2" t="s">
        <v>3</v>
      </c>
      <c r="BF1267" s="2" t="s">
        <v>3</v>
      </c>
      <c r="BG1267" s="2" t="s">
        <v>3</v>
      </c>
      <c r="BH1267" s="2">
        <v>3</v>
      </c>
      <c r="BI1267" s="2">
        <v>1</v>
      </c>
      <c r="BJ1267" s="2" t="s">
        <v>271</v>
      </c>
      <c r="BK1267" s="2"/>
      <c r="BL1267" s="2"/>
      <c r="BM1267" s="2">
        <v>500001</v>
      </c>
      <c r="BN1267" s="2">
        <v>0</v>
      </c>
      <c r="BO1267" s="2" t="s">
        <v>3</v>
      </c>
      <c r="BP1267" s="2">
        <v>0</v>
      </c>
      <c r="BQ1267" s="2">
        <v>8</v>
      </c>
      <c r="BR1267" s="2">
        <v>0</v>
      </c>
      <c r="BS1267" s="2">
        <v>1</v>
      </c>
      <c r="BT1267" s="2">
        <v>1</v>
      </c>
      <c r="BU1267" s="2">
        <v>1</v>
      </c>
      <c r="BV1267" s="2">
        <v>1</v>
      </c>
      <c r="BW1267" s="2">
        <v>1</v>
      </c>
      <c r="BX1267" s="2">
        <v>1</v>
      </c>
      <c r="BY1267" s="2" t="s">
        <v>3</v>
      </c>
      <c r="BZ1267" s="2">
        <v>0</v>
      </c>
      <c r="CA1267" s="2">
        <v>0</v>
      </c>
      <c r="CB1267" s="2"/>
      <c r="CC1267" s="2"/>
      <c r="CD1267" s="2"/>
      <c r="CE1267" s="2">
        <v>0</v>
      </c>
      <c r="CF1267" s="2">
        <v>0</v>
      </c>
      <c r="CG1267" s="2">
        <v>0</v>
      </c>
      <c r="CH1267" s="2"/>
      <c r="CI1267" s="2"/>
      <c r="CJ1267" s="2"/>
      <c r="CK1267" s="2"/>
      <c r="CL1267" s="2"/>
      <c r="CM1267" s="2">
        <v>0</v>
      </c>
      <c r="CN1267" s="2" t="s">
        <v>3</v>
      </c>
      <c r="CO1267" s="2">
        <v>0</v>
      </c>
      <c r="CP1267" s="2">
        <f t="shared" si="1129"/>
        <v>45.6</v>
      </c>
      <c r="CQ1267" s="2">
        <f t="shared" si="1130"/>
        <v>228</v>
      </c>
      <c r="CR1267" s="2">
        <f t="shared" si="1131"/>
        <v>0</v>
      </c>
      <c r="CS1267" s="2">
        <f t="shared" si="1132"/>
        <v>0</v>
      </c>
      <c r="CT1267" s="2">
        <f t="shared" si="1133"/>
        <v>0</v>
      </c>
      <c r="CU1267" s="2">
        <f t="shared" si="1134"/>
        <v>0</v>
      </c>
      <c r="CV1267" s="2">
        <f t="shared" si="1135"/>
        <v>0</v>
      </c>
      <c r="CW1267" s="2">
        <f t="shared" si="1136"/>
        <v>0</v>
      </c>
      <c r="CX1267" s="2">
        <f t="shared" si="1137"/>
        <v>0</v>
      </c>
      <c r="CY1267" s="2">
        <f t="shared" si="1138"/>
        <v>0</v>
      </c>
      <c r="CZ1267" s="2">
        <f t="shared" si="1139"/>
        <v>0</v>
      </c>
      <c r="DA1267" s="2"/>
      <c r="DB1267" s="2"/>
      <c r="DC1267" s="2" t="s">
        <v>3</v>
      </c>
      <c r="DD1267" s="2" t="s">
        <v>3</v>
      </c>
      <c r="DE1267" s="2" t="s">
        <v>3</v>
      </c>
      <c r="DF1267" s="2" t="s">
        <v>3</v>
      </c>
      <c r="DG1267" s="2" t="s">
        <v>3</v>
      </c>
      <c r="DH1267" s="2" t="s">
        <v>3</v>
      </c>
      <c r="DI1267" s="2" t="s">
        <v>3</v>
      </c>
      <c r="DJ1267" s="2" t="s">
        <v>3</v>
      </c>
      <c r="DK1267" s="2" t="s">
        <v>3</v>
      </c>
      <c r="DL1267" s="2" t="s">
        <v>3</v>
      </c>
      <c r="DM1267" s="2" t="s">
        <v>3</v>
      </c>
      <c r="DN1267" s="2">
        <v>0</v>
      </c>
      <c r="DO1267" s="2">
        <v>0</v>
      </c>
      <c r="DP1267" s="2">
        <v>1</v>
      </c>
      <c r="DQ1267" s="2">
        <v>1</v>
      </c>
      <c r="DR1267" s="2"/>
      <c r="DS1267" s="2"/>
      <c r="DT1267" s="2"/>
      <c r="DU1267" s="2">
        <v>1010</v>
      </c>
      <c r="DV1267" s="2" t="s">
        <v>270</v>
      </c>
      <c r="DW1267" s="2" t="s">
        <v>270</v>
      </c>
      <c r="DX1267" s="2">
        <v>10</v>
      </c>
      <c r="DY1267" s="2"/>
      <c r="DZ1267" s="2"/>
      <c r="EA1267" s="2"/>
      <c r="EB1267" s="2"/>
      <c r="EC1267" s="2"/>
      <c r="ED1267" s="2"/>
      <c r="EE1267" s="2">
        <v>31102119</v>
      </c>
      <c r="EF1267" s="2">
        <v>8</v>
      </c>
      <c r="EG1267" s="2" t="s">
        <v>34</v>
      </c>
      <c r="EH1267" s="2">
        <v>0</v>
      </c>
      <c r="EI1267" s="2" t="s">
        <v>3</v>
      </c>
      <c r="EJ1267" s="2">
        <v>1</v>
      </c>
      <c r="EK1267" s="2">
        <v>500001</v>
      </c>
      <c r="EL1267" s="2" t="s">
        <v>35</v>
      </c>
      <c r="EM1267" s="2" t="s">
        <v>36</v>
      </c>
      <c r="EN1267" s="2"/>
      <c r="EO1267" s="2" t="s">
        <v>3</v>
      </c>
      <c r="EP1267" s="2"/>
      <c r="EQ1267" s="2">
        <v>0</v>
      </c>
      <c r="ER1267" s="2">
        <v>228</v>
      </c>
      <c r="ES1267" s="2">
        <v>228</v>
      </c>
      <c r="ET1267" s="2">
        <v>0</v>
      </c>
      <c r="EU1267" s="2">
        <v>0</v>
      </c>
      <c r="EV1267" s="2">
        <v>0</v>
      </c>
      <c r="EW1267" s="2">
        <v>0</v>
      </c>
      <c r="EX1267" s="2">
        <v>0</v>
      </c>
      <c r="EY1267" s="2">
        <v>0</v>
      </c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>
        <v>0</v>
      </c>
      <c r="FR1267" s="2">
        <f t="shared" si="1140"/>
        <v>0</v>
      </c>
      <c r="FS1267" s="2">
        <v>0</v>
      </c>
      <c r="FT1267" s="2"/>
      <c r="FU1267" s="2"/>
      <c r="FV1267" s="2"/>
      <c r="FW1267" s="2"/>
      <c r="FX1267" s="2">
        <v>0</v>
      </c>
      <c r="FY1267" s="2">
        <v>0</v>
      </c>
      <c r="FZ1267" s="2"/>
      <c r="GA1267" s="2" t="s">
        <v>3</v>
      </c>
      <c r="GB1267" s="2"/>
      <c r="GC1267" s="2"/>
      <c r="GD1267" s="2">
        <v>1</v>
      </c>
      <c r="GE1267" s="2"/>
      <c r="GF1267" s="2">
        <v>-362110086</v>
      </c>
      <c r="GG1267" s="2">
        <v>2</v>
      </c>
      <c r="GH1267" s="2">
        <v>1</v>
      </c>
      <c r="GI1267" s="2">
        <v>-2</v>
      </c>
      <c r="GJ1267" s="2">
        <v>0</v>
      </c>
      <c r="GK1267" s="2">
        <v>0</v>
      </c>
      <c r="GL1267" s="2">
        <f t="shared" si="1141"/>
        <v>0</v>
      </c>
      <c r="GM1267" s="2">
        <f t="shared" si="1142"/>
        <v>45.6</v>
      </c>
      <c r="GN1267" s="2">
        <f t="shared" si="1143"/>
        <v>45.6</v>
      </c>
      <c r="GO1267" s="2">
        <f t="shared" si="1144"/>
        <v>0</v>
      </c>
      <c r="GP1267" s="2">
        <f t="shared" si="1145"/>
        <v>0</v>
      </c>
      <c r="GQ1267" s="2"/>
      <c r="GR1267" s="2">
        <v>0</v>
      </c>
      <c r="GS1267" s="2">
        <v>3</v>
      </c>
      <c r="GT1267" s="2">
        <v>0</v>
      </c>
      <c r="GU1267" s="2" t="s">
        <v>3</v>
      </c>
      <c r="GV1267" s="2">
        <f t="shared" si="1146"/>
        <v>0</v>
      </c>
      <c r="GW1267" s="2">
        <v>1</v>
      </c>
      <c r="GX1267" s="2">
        <f t="shared" si="1147"/>
        <v>0</v>
      </c>
      <c r="GY1267" s="2"/>
      <c r="GZ1267" s="2"/>
      <c r="HA1267" s="2">
        <v>0</v>
      </c>
      <c r="HB1267" s="2">
        <v>0</v>
      </c>
      <c r="HC1267" s="2">
        <f t="shared" si="1148"/>
        <v>0</v>
      </c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>
        <v>0</v>
      </c>
      <c r="IL1267" s="2"/>
      <c r="IM1267" s="2"/>
      <c r="IN1267" s="2"/>
      <c r="IO1267" s="2"/>
      <c r="IP1267" s="2"/>
      <c r="IQ1267" s="2"/>
      <c r="IR1267" s="2"/>
      <c r="IS1267" s="2"/>
      <c r="IT1267" s="2"/>
      <c r="IU1267" s="2"/>
    </row>
    <row r="1268" spans="1:255">
      <c r="A1268">
        <v>17</v>
      </c>
      <c r="B1268">
        <v>1</v>
      </c>
      <c r="E1268" t="s">
        <v>596</v>
      </c>
      <c r="F1268" t="s">
        <v>268</v>
      </c>
      <c r="G1268" t="s">
        <v>269</v>
      </c>
      <c r="H1268" t="s">
        <v>270</v>
      </c>
      <c r="I1268">
        <f>ROUND(2/10,9)</f>
        <v>0.2</v>
      </c>
      <c r="J1268">
        <v>0</v>
      </c>
      <c r="O1268">
        <f t="shared" si="1114"/>
        <v>45.6</v>
      </c>
      <c r="P1268">
        <f t="shared" si="1115"/>
        <v>45.6</v>
      </c>
      <c r="Q1268">
        <f t="shared" si="1116"/>
        <v>0</v>
      </c>
      <c r="R1268">
        <f t="shared" si="1117"/>
        <v>0</v>
      </c>
      <c r="S1268">
        <f t="shared" si="1118"/>
        <v>0</v>
      </c>
      <c r="T1268">
        <f t="shared" si="1119"/>
        <v>0</v>
      </c>
      <c r="U1268">
        <f t="shared" si="1120"/>
        <v>0</v>
      </c>
      <c r="V1268">
        <f t="shared" si="1121"/>
        <v>0</v>
      </c>
      <c r="W1268">
        <f t="shared" si="1122"/>
        <v>0</v>
      </c>
      <c r="X1268">
        <f t="shared" si="1123"/>
        <v>0</v>
      </c>
      <c r="Y1268">
        <f t="shared" si="1124"/>
        <v>0</v>
      </c>
      <c r="AA1268">
        <v>33304960</v>
      </c>
      <c r="AB1268">
        <f t="shared" si="1125"/>
        <v>228</v>
      </c>
      <c r="AC1268">
        <f t="shared" si="1126"/>
        <v>228</v>
      </c>
      <c r="AD1268">
        <f t="shared" si="1149"/>
        <v>0</v>
      </c>
      <c r="AE1268">
        <f t="shared" si="1150"/>
        <v>0</v>
      </c>
      <c r="AF1268">
        <f t="shared" si="1150"/>
        <v>0</v>
      </c>
      <c r="AG1268">
        <f t="shared" si="1127"/>
        <v>0</v>
      </c>
      <c r="AH1268">
        <f t="shared" si="1151"/>
        <v>0</v>
      </c>
      <c r="AI1268">
        <f t="shared" si="1151"/>
        <v>0</v>
      </c>
      <c r="AJ1268">
        <f t="shared" si="1128"/>
        <v>0</v>
      </c>
      <c r="AK1268">
        <v>228</v>
      </c>
      <c r="AL1268">
        <v>228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1</v>
      </c>
      <c r="AW1268">
        <v>1</v>
      </c>
      <c r="AZ1268">
        <v>1</v>
      </c>
      <c r="BA1268">
        <v>1</v>
      </c>
      <c r="BB1268">
        <v>1</v>
      </c>
      <c r="BC1268">
        <v>1</v>
      </c>
      <c r="BD1268" t="s">
        <v>3</v>
      </c>
      <c r="BE1268" t="s">
        <v>3</v>
      </c>
      <c r="BF1268" t="s">
        <v>3</v>
      </c>
      <c r="BG1268" t="s">
        <v>3</v>
      </c>
      <c r="BH1268">
        <v>3</v>
      </c>
      <c r="BI1268">
        <v>1</v>
      </c>
      <c r="BJ1268" t="s">
        <v>271</v>
      </c>
      <c r="BM1268">
        <v>500001</v>
      </c>
      <c r="BN1268">
        <v>0</v>
      </c>
      <c r="BO1268" t="s">
        <v>3</v>
      </c>
      <c r="BP1268">
        <v>0</v>
      </c>
      <c r="BQ1268">
        <v>8</v>
      </c>
      <c r="BR1268">
        <v>0</v>
      </c>
      <c r="BS1268">
        <v>1</v>
      </c>
      <c r="BT1268">
        <v>1</v>
      </c>
      <c r="BU1268">
        <v>1</v>
      </c>
      <c r="BV1268">
        <v>1</v>
      </c>
      <c r="BW1268">
        <v>1</v>
      </c>
      <c r="BX1268">
        <v>1</v>
      </c>
      <c r="BY1268" t="s">
        <v>3</v>
      </c>
      <c r="BZ1268">
        <v>0</v>
      </c>
      <c r="CA1268">
        <v>0</v>
      </c>
      <c r="CE1268">
        <v>0</v>
      </c>
      <c r="CF1268">
        <v>0</v>
      </c>
      <c r="CG1268">
        <v>0</v>
      </c>
      <c r="CM1268">
        <v>0</v>
      </c>
      <c r="CN1268" t="s">
        <v>3</v>
      </c>
      <c r="CO1268">
        <v>0</v>
      </c>
      <c r="CP1268">
        <f t="shared" si="1129"/>
        <v>45.6</v>
      </c>
      <c r="CQ1268">
        <f t="shared" si="1130"/>
        <v>228</v>
      </c>
      <c r="CR1268">
        <f t="shared" si="1131"/>
        <v>0</v>
      </c>
      <c r="CS1268">
        <f t="shared" si="1132"/>
        <v>0</v>
      </c>
      <c r="CT1268">
        <f t="shared" si="1133"/>
        <v>0</v>
      </c>
      <c r="CU1268">
        <f t="shared" si="1134"/>
        <v>0</v>
      </c>
      <c r="CV1268">
        <f t="shared" si="1135"/>
        <v>0</v>
      </c>
      <c r="CW1268">
        <f t="shared" si="1136"/>
        <v>0</v>
      </c>
      <c r="CX1268">
        <f t="shared" si="1137"/>
        <v>0</v>
      </c>
      <c r="CY1268">
        <f t="shared" si="1138"/>
        <v>0</v>
      </c>
      <c r="CZ1268">
        <f t="shared" si="1139"/>
        <v>0</v>
      </c>
      <c r="DC1268" t="s">
        <v>3</v>
      </c>
      <c r="DD1268" t="s">
        <v>3</v>
      </c>
      <c r="DE1268" t="s">
        <v>3</v>
      </c>
      <c r="DF1268" t="s">
        <v>3</v>
      </c>
      <c r="DG1268" t="s">
        <v>3</v>
      </c>
      <c r="DH1268" t="s">
        <v>3</v>
      </c>
      <c r="DI1268" t="s">
        <v>3</v>
      </c>
      <c r="DJ1268" t="s">
        <v>3</v>
      </c>
      <c r="DK1268" t="s">
        <v>3</v>
      </c>
      <c r="DL1268" t="s">
        <v>3</v>
      </c>
      <c r="DM1268" t="s">
        <v>3</v>
      </c>
      <c r="DN1268">
        <v>0</v>
      </c>
      <c r="DO1268">
        <v>0</v>
      </c>
      <c r="DP1268">
        <v>1</v>
      </c>
      <c r="DQ1268">
        <v>1</v>
      </c>
      <c r="DU1268">
        <v>1010</v>
      </c>
      <c r="DV1268" t="s">
        <v>270</v>
      </c>
      <c r="DW1268" t="s">
        <v>270</v>
      </c>
      <c r="DX1268">
        <v>10</v>
      </c>
      <c r="EE1268">
        <v>31102119</v>
      </c>
      <c r="EF1268">
        <v>8</v>
      </c>
      <c r="EG1268" t="s">
        <v>34</v>
      </c>
      <c r="EH1268">
        <v>0</v>
      </c>
      <c r="EI1268" t="s">
        <v>3</v>
      </c>
      <c r="EJ1268">
        <v>1</v>
      </c>
      <c r="EK1268">
        <v>500001</v>
      </c>
      <c r="EL1268" t="s">
        <v>35</v>
      </c>
      <c r="EM1268" t="s">
        <v>36</v>
      </c>
      <c r="EO1268" t="s">
        <v>3</v>
      </c>
      <c r="EQ1268">
        <v>0</v>
      </c>
      <c r="ER1268">
        <v>228</v>
      </c>
      <c r="ES1268">
        <v>228</v>
      </c>
      <c r="ET1268">
        <v>0</v>
      </c>
      <c r="EU1268">
        <v>0</v>
      </c>
      <c r="EV1268">
        <v>0</v>
      </c>
      <c r="EW1268">
        <v>0</v>
      </c>
      <c r="EX1268">
        <v>0</v>
      </c>
      <c r="EY1268">
        <v>0</v>
      </c>
      <c r="FQ1268">
        <v>0</v>
      </c>
      <c r="FR1268">
        <f t="shared" si="1140"/>
        <v>0</v>
      </c>
      <c r="FS1268">
        <v>0</v>
      </c>
      <c r="FX1268">
        <v>0</v>
      </c>
      <c r="FY1268">
        <v>0</v>
      </c>
      <c r="GA1268" t="s">
        <v>3</v>
      </c>
      <c r="GD1268">
        <v>1</v>
      </c>
      <c r="GF1268">
        <v>-362110086</v>
      </c>
      <c r="GG1268">
        <v>2</v>
      </c>
      <c r="GH1268">
        <v>1</v>
      </c>
      <c r="GI1268">
        <v>-2</v>
      </c>
      <c r="GJ1268">
        <v>0</v>
      </c>
      <c r="GK1268">
        <v>0</v>
      </c>
      <c r="GL1268">
        <f t="shared" si="1141"/>
        <v>0</v>
      </c>
      <c r="GM1268">
        <f t="shared" si="1142"/>
        <v>45.6</v>
      </c>
      <c r="GN1268">
        <f t="shared" si="1143"/>
        <v>45.6</v>
      </c>
      <c r="GO1268">
        <f t="shared" si="1144"/>
        <v>0</v>
      </c>
      <c r="GP1268">
        <f t="shared" si="1145"/>
        <v>0</v>
      </c>
      <c r="GR1268">
        <v>0</v>
      </c>
      <c r="GS1268">
        <v>3</v>
      </c>
      <c r="GT1268">
        <v>0</v>
      </c>
      <c r="GU1268" t="s">
        <v>3</v>
      </c>
      <c r="GV1268">
        <f t="shared" si="1146"/>
        <v>0</v>
      </c>
      <c r="GW1268">
        <v>1</v>
      </c>
      <c r="GX1268">
        <f t="shared" si="1147"/>
        <v>0</v>
      </c>
      <c r="HA1268">
        <v>0</v>
      </c>
      <c r="HB1268">
        <v>0</v>
      </c>
      <c r="HC1268">
        <f t="shared" si="1148"/>
        <v>0</v>
      </c>
      <c r="IK1268">
        <v>0</v>
      </c>
    </row>
    <row r="1269" spans="1:255">
      <c r="A1269" s="2">
        <v>17</v>
      </c>
      <c r="B1269" s="2">
        <v>1</v>
      </c>
      <c r="C1269" s="2"/>
      <c r="D1269" s="2"/>
      <c r="E1269" s="2" t="s">
        <v>597</v>
      </c>
      <c r="F1269" s="2" t="s">
        <v>273</v>
      </c>
      <c r="G1269" s="2" t="s">
        <v>274</v>
      </c>
      <c r="H1269" s="2" t="s">
        <v>275</v>
      </c>
      <c r="I1269" s="2">
        <v>9.3000000000000007</v>
      </c>
      <c r="J1269" s="2">
        <v>0</v>
      </c>
      <c r="K1269" s="2"/>
      <c r="L1269" s="2"/>
      <c r="M1269" s="2"/>
      <c r="N1269" s="2"/>
      <c r="O1269" s="2">
        <f t="shared" si="1114"/>
        <v>111.88</v>
      </c>
      <c r="P1269" s="2">
        <f t="shared" si="1115"/>
        <v>111.88</v>
      </c>
      <c r="Q1269" s="2">
        <f t="shared" si="1116"/>
        <v>0</v>
      </c>
      <c r="R1269" s="2">
        <f t="shared" si="1117"/>
        <v>0</v>
      </c>
      <c r="S1269" s="2">
        <f t="shared" si="1118"/>
        <v>0</v>
      </c>
      <c r="T1269" s="2">
        <f t="shared" si="1119"/>
        <v>0</v>
      </c>
      <c r="U1269" s="2">
        <f t="shared" si="1120"/>
        <v>0</v>
      </c>
      <c r="V1269" s="2">
        <f t="shared" si="1121"/>
        <v>0</v>
      </c>
      <c r="W1269" s="2">
        <f t="shared" si="1122"/>
        <v>0</v>
      </c>
      <c r="X1269" s="2">
        <f t="shared" si="1123"/>
        <v>0</v>
      </c>
      <c r="Y1269" s="2">
        <f t="shared" si="1124"/>
        <v>0</v>
      </c>
      <c r="Z1269" s="2"/>
      <c r="AA1269" s="2">
        <v>33304975</v>
      </c>
      <c r="AB1269" s="2">
        <f t="shared" si="1125"/>
        <v>12.03</v>
      </c>
      <c r="AC1269" s="2">
        <f t="shared" si="1126"/>
        <v>12.03</v>
      </c>
      <c r="AD1269" s="2">
        <f t="shared" si="1149"/>
        <v>0</v>
      </c>
      <c r="AE1269" s="2">
        <f t="shared" si="1150"/>
        <v>0</v>
      </c>
      <c r="AF1269" s="2">
        <f t="shared" si="1150"/>
        <v>0</v>
      </c>
      <c r="AG1269" s="2">
        <f t="shared" si="1127"/>
        <v>0</v>
      </c>
      <c r="AH1269" s="2">
        <f t="shared" si="1151"/>
        <v>0</v>
      </c>
      <c r="AI1269" s="2">
        <f t="shared" si="1151"/>
        <v>0</v>
      </c>
      <c r="AJ1269" s="2">
        <f t="shared" si="1128"/>
        <v>0</v>
      </c>
      <c r="AK1269" s="2">
        <v>12.03</v>
      </c>
      <c r="AL1269" s="2">
        <v>12.03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1</v>
      </c>
      <c r="AW1269" s="2">
        <v>1</v>
      </c>
      <c r="AX1269" s="2"/>
      <c r="AY1269" s="2"/>
      <c r="AZ1269" s="2">
        <v>1</v>
      </c>
      <c r="BA1269" s="2">
        <v>1</v>
      </c>
      <c r="BB1269" s="2">
        <v>1</v>
      </c>
      <c r="BC1269" s="2">
        <v>1</v>
      </c>
      <c r="BD1269" s="2" t="s">
        <v>3</v>
      </c>
      <c r="BE1269" s="2" t="s">
        <v>3</v>
      </c>
      <c r="BF1269" s="2" t="s">
        <v>3</v>
      </c>
      <c r="BG1269" s="2" t="s">
        <v>3</v>
      </c>
      <c r="BH1269" s="2">
        <v>3</v>
      </c>
      <c r="BI1269" s="2">
        <v>2</v>
      </c>
      <c r="BJ1269" s="2" t="s">
        <v>276</v>
      </c>
      <c r="BK1269" s="2"/>
      <c r="BL1269" s="2"/>
      <c r="BM1269" s="2">
        <v>500002</v>
      </c>
      <c r="BN1269" s="2">
        <v>0</v>
      </c>
      <c r="BO1269" s="2" t="s">
        <v>3</v>
      </c>
      <c r="BP1269" s="2">
        <v>0</v>
      </c>
      <c r="BQ1269" s="2">
        <v>12</v>
      </c>
      <c r="BR1269" s="2">
        <v>0</v>
      </c>
      <c r="BS1269" s="2">
        <v>1</v>
      </c>
      <c r="BT1269" s="2">
        <v>1</v>
      </c>
      <c r="BU1269" s="2">
        <v>1</v>
      </c>
      <c r="BV1269" s="2">
        <v>1</v>
      </c>
      <c r="BW1269" s="2">
        <v>1</v>
      </c>
      <c r="BX1269" s="2">
        <v>1</v>
      </c>
      <c r="BY1269" s="2" t="s">
        <v>3</v>
      </c>
      <c r="BZ1269" s="2">
        <v>0</v>
      </c>
      <c r="CA1269" s="2">
        <v>0</v>
      </c>
      <c r="CB1269" s="2"/>
      <c r="CC1269" s="2"/>
      <c r="CD1269" s="2"/>
      <c r="CE1269" s="2">
        <v>0</v>
      </c>
      <c r="CF1269" s="2">
        <v>0</v>
      </c>
      <c r="CG1269" s="2">
        <v>0</v>
      </c>
      <c r="CH1269" s="2"/>
      <c r="CI1269" s="2"/>
      <c r="CJ1269" s="2"/>
      <c r="CK1269" s="2"/>
      <c r="CL1269" s="2"/>
      <c r="CM1269" s="2">
        <v>0</v>
      </c>
      <c r="CN1269" s="2" t="s">
        <v>3</v>
      </c>
      <c r="CO1269" s="2">
        <v>0</v>
      </c>
      <c r="CP1269" s="2">
        <f t="shared" si="1129"/>
        <v>111.88</v>
      </c>
      <c r="CQ1269" s="2">
        <f t="shared" si="1130"/>
        <v>12.03</v>
      </c>
      <c r="CR1269" s="2">
        <f t="shared" si="1131"/>
        <v>0</v>
      </c>
      <c r="CS1269" s="2">
        <f t="shared" si="1132"/>
        <v>0</v>
      </c>
      <c r="CT1269" s="2">
        <f t="shared" si="1133"/>
        <v>0</v>
      </c>
      <c r="CU1269" s="2">
        <f t="shared" si="1134"/>
        <v>0</v>
      </c>
      <c r="CV1269" s="2">
        <f t="shared" si="1135"/>
        <v>0</v>
      </c>
      <c r="CW1269" s="2">
        <f t="shared" si="1136"/>
        <v>0</v>
      </c>
      <c r="CX1269" s="2">
        <f t="shared" si="1137"/>
        <v>0</v>
      </c>
      <c r="CY1269" s="2">
        <f t="shared" si="1138"/>
        <v>0</v>
      </c>
      <c r="CZ1269" s="2">
        <f t="shared" si="1139"/>
        <v>0</v>
      </c>
      <c r="DA1269" s="2"/>
      <c r="DB1269" s="2"/>
      <c r="DC1269" s="2" t="s">
        <v>3</v>
      </c>
      <c r="DD1269" s="2" t="s">
        <v>3</v>
      </c>
      <c r="DE1269" s="2" t="s">
        <v>3</v>
      </c>
      <c r="DF1269" s="2" t="s">
        <v>3</v>
      </c>
      <c r="DG1269" s="2" t="s">
        <v>3</v>
      </c>
      <c r="DH1269" s="2" t="s">
        <v>3</v>
      </c>
      <c r="DI1269" s="2" t="s">
        <v>3</v>
      </c>
      <c r="DJ1269" s="2" t="s">
        <v>3</v>
      </c>
      <c r="DK1269" s="2" t="s">
        <v>3</v>
      </c>
      <c r="DL1269" s="2" t="s">
        <v>3</v>
      </c>
      <c r="DM1269" s="2" t="s">
        <v>3</v>
      </c>
      <c r="DN1269" s="2">
        <v>0</v>
      </c>
      <c r="DO1269" s="2">
        <v>0</v>
      </c>
      <c r="DP1269" s="2">
        <v>1</v>
      </c>
      <c r="DQ1269" s="2">
        <v>1</v>
      </c>
      <c r="DR1269" s="2"/>
      <c r="DS1269" s="2"/>
      <c r="DT1269" s="2"/>
      <c r="DU1269" s="2">
        <v>1003</v>
      </c>
      <c r="DV1269" s="2" t="s">
        <v>275</v>
      </c>
      <c r="DW1269" s="2" t="s">
        <v>275</v>
      </c>
      <c r="DX1269" s="2">
        <v>1</v>
      </c>
      <c r="DY1269" s="2"/>
      <c r="DZ1269" s="2"/>
      <c r="EA1269" s="2"/>
      <c r="EB1269" s="2"/>
      <c r="EC1269" s="2"/>
      <c r="ED1269" s="2"/>
      <c r="EE1269" s="2">
        <v>31102120</v>
      </c>
      <c r="EF1269" s="2">
        <v>12</v>
      </c>
      <c r="EG1269" s="2" t="s">
        <v>420</v>
      </c>
      <c r="EH1269" s="2">
        <v>0</v>
      </c>
      <c r="EI1269" s="2" t="s">
        <v>3</v>
      </c>
      <c r="EJ1269" s="2">
        <v>2</v>
      </c>
      <c r="EK1269" s="2">
        <v>500002</v>
      </c>
      <c r="EL1269" s="2" t="s">
        <v>421</v>
      </c>
      <c r="EM1269" s="2" t="s">
        <v>422</v>
      </c>
      <c r="EN1269" s="2"/>
      <c r="EO1269" s="2" t="s">
        <v>3</v>
      </c>
      <c r="EP1269" s="2"/>
      <c r="EQ1269" s="2">
        <v>0</v>
      </c>
      <c r="ER1269" s="2">
        <v>12.03</v>
      </c>
      <c r="ES1269" s="2">
        <v>12.03</v>
      </c>
      <c r="ET1269" s="2">
        <v>0</v>
      </c>
      <c r="EU1269" s="2">
        <v>0</v>
      </c>
      <c r="EV1269" s="2">
        <v>0</v>
      </c>
      <c r="EW1269" s="2">
        <v>0</v>
      </c>
      <c r="EX1269" s="2">
        <v>0</v>
      </c>
      <c r="EY1269" s="2">
        <v>0</v>
      </c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>
        <v>0</v>
      </c>
      <c r="FR1269" s="2">
        <f t="shared" si="1140"/>
        <v>0</v>
      </c>
      <c r="FS1269" s="2">
        <v>0</v>
      </c>
      <c r="FT1269" s="2"/>
      <c r="FU1269" s="2"/>
      <c r="FV1269" s="2"/>
      <c r="FW1269" s="2"/>
      <c r="FX1269" s="2">
        <v>0</v>
      </c>
      <c r="FY1269" s="2">
        <v>0</v>
      </c>
      <c r="FZ1269" s="2"/>
      <c r="GA1269" s="2" t="s">
        <v>3</v>
      </c>
      <c r="GB1269" s="2"/>
      <c r="GC1269" s="2"/>
      <c r="GD1269" s="2">
        <v>1</v>
      </c>
      <c r="GE1269" s="2"/>
      <c r="GF1269" s="2">
        <v>1404028807</v>
      </c>
      <c r="GG1269" s="2">
        <v>2</v>
      </c>
      <c r="GH1269" s="2">
        <v>1</v>
      </c>
      <c r="GI1269" s="2">
        <v>-2</v>
      </c>
      <c r="GJ1269" s="2">
        <v>0</v>
      </c>
      <c r="GK1269" s="2">
        <v>0</v>
      </c>
      <c r="GL1269" s="2">
        <f t="shared" si="1141"/>
        <v>0</v>
      </c>
      <c r="GM1269" s="2">
        <f t="shared" si="1142"/>
        <v>111.88</v>
      </c>
      <c r="GN1269" s="2">
        <f t="shared" si="1143"/>
        <v>0</v>
      </c>
      <c r="GO1269" s="2">
        <f t="shared" si="1144"/>
        <v>111.88</v>
      </c>
      <c r="GP1269" s="2">
        <f t="shared" si="1145"/>
        <v>0</v>
      </c>
      <c r="GQ1269" s="2"/>
      <c r="GR1269" s="2">
        <v>0</v>
      </c>
      <c r="GS1269" s="2">
        <v>3</v>
      </c>
      <c r="GT1269" s="2">
        <v>0</v>
      </c>
      <c r="GU1269" s="2" t="s">
        <v>3</v>
      </c>
      <c r="GV1269" s="2">
        <f t="shared" si="1146"/>
        <v>0</v>
      </c>
      <c r="GW1269" s="2">
        <v>1</v>
      </c>
      <c r="GX1269" s="2">
        <f t="shared" si="1147"/>
        <v>0</v>
      </c>
      <c r="GY1269" s="2"/>
      <c r="GZ1269" s="2"/>
      <c r="HA1269" s="2">
        <v>0</v>
      </c>
      <c r="HB1269" s="2">
        <v>0</v>
      </c>
      <c r="HC1269" s="2">
        <f t="shared" si="1148"/>
        <v>0</v>
      </c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>
        <v>0</v>
      </c>
      <c r="IL1269" s="2"/>
      <c r="IM1269" s="2"/>
      <c r="IN1269" s="2"/>
      <c r="IO1269" s="2"/>
      <c r="IP1269" s="2"/>
      <c r="IQ1269" s="2"/>
      <c r="IR1269" s="2"/>
      <c r="IS1269" s="2"/>
      <c r="IT1269" s="2"/>
      <c r="IU1269" s="2"/>
    </row>
    <row r="1270" spans="1:255">
      <c r="A1270">
        <v>17</v>
      </c>
      <c r="B1270">
        <v>1</v>
      </c>
      <c r="E1270" t="s">
        <v>597</v>
      </c>
      <c r="F1270" t="s">
        <v>273</v>
      </c>
      <c r="G1270" t="s">
        <v>274</v>
      </c>
      <c r="H1270" t="s">
        <v>275</v>
      </c>
      <c r="I1270">
        <v>9.3000000000000007</v>
      </c>
      <c r="J1270">
        <v>0</v>
      </c>
      <c r="O1270">
        <f t="shared" si="1114"/>
        <v>111.88</v>
      </c>
      <c r="P1270">
        <f t="shared" si="1115"/>
        <v>111.88</v>
      </c>
      <c r="Q1270">
        <f t="shared" si="1116"/>
        <v>0</v>
      </c>
      <c r="R1270">
        <f t="shared" si="1117"/>
        <v>0</v>
      </c>
      <c r="S1270">
        <f t="shared" si="1118"/>
        <v>0</v>
      </c>
      <c r="T1270">
        <f t="shared" si="1119"/>
        <v>0</v>
      </c>
      <c r="U1270">
        <f t="shared" si="1120"/>
        <v>0</v>
      </c>
      <c r="V1270">
        <f t="shared" si="1121"/>
        <v>0</v>
      </c>
      <c r="W1270">
        <f t="shared" si="1122"/>
        <v>0</v>
      </c>
      <c r="X1270">
        <f t="shared" si="1123"/>
        <v>0</v>
      </c>
      <c r="Y1270">
        <f t="shared" si="1124"/>
        <v>0</v>
      </c>
      <c r="AA1270">
        <v>33304960</v>
      </c>
      <c r="AB1270">
        <f t="shared" si="1125"/>
        <v>12.03</v>
      </c>
      <c r="AC1270">
        <f t="shared" si="1126"/>
        <v>12.03</v>
      </c>
      <c r="AD1270">
        <f t="shared" si="1149"/>
        <v>0</v>
      </c>
      <c r="AE1270">
        <f t="shared" si="1150"/>
        <v>0</v>
      </c>
      <c r="AF1270">
        <f t="shared" si="1150"/>
        <v>0</v>
      </c>
      <c r="AG1270">
        <f t="shared" si="1127"/>
        <v>0</v>
      </c>
      <c r="AH1270">
        <f t="shared" si="1151"/>
        <v>0</v>
      </c>
      <c r="AI1270">
        <f t="shared" si="1151"/>
        <v>0</v>
      </c>
      <c r="AJ1270">
        <f t="shared" si="1128"/>
        <v>0</v>
      </c>
      <c r="AK1270">
        <v>12.03</v>
      </c>
      <c r="AL1270">
        <v>12.03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1</v>
      </c>
      <c r="AW1270">
        <v>1</v>
      </c>
      <c r="AZ1270">
        <v>1</v>
      </c>
      <c r="BA1270">
        <v>1</v>
      </c>
      <c r="BB1270">
        <v>1</v>
      </c>
      <c r="BC1270">
        <v>1</v>
      </c>
      <c r="BD1270" t="s">
        <v>3</v>
      </c>
      <c r="BE1270" t="s">
        <v>3</v>
      </c>
      <c r="BF1270" t="s">
        <v>3</v>
      </c>
      <c r="BG1270" t="s">
        <v>3</v>
      </c>
      <c r="BH1270">
        <v>3</v>
      </c>
      <c r="BI1270">
        <v>2</v>
      </c>
      <c r="BJ1270" t="s">
        <v>276</v>
      </c>
      <c r="BM1270">
        <v>500002</v>
      </c>
      <c r="BN1270">
        <v>0</v>
      </c>
      <c r="BO1270" t="s">
        <v>3</v>
      </c>
      <c r="BP1270">
        <v>0</v>
      </c>
      <c r="BQ1270">
        <v>12</v>
      </c>
      <c r="BR1270">
        <v>0</v>
      </c>
      <c r="BS1270">
        <v>1</v>
      </c>
      <c r="BT1270">
        <v>1</v>
      </c>
      <c r="BU1270">
        <v>1</v>
      </c>
      <c r="BV1270">
        <v>1</v>
      </c>
      <c r="BW1270">
        <v>1</v>
      </c>
      <c r="BX1270">
        <v>1</v>
      </c>
      <c r="BY1270" t="s">
        <v>3</v>
      </c>
      <c r="BZ1270">
        <v>0</v>
      </c>
      <c r="CA1270">
        <v>0</v>
      </c>
      <c r="CE1270">
        <v>0</v>
      </c>
      <c r="CF1270">
        <v>0</v>
      </c>
      <c r="CG1270">
        <v>0</v>
      </c>
      <c r="CM1270">
        <v>0</v>
      </c>
      <c r="CN1270" t="s">
        <v>3</v>
      </c>
      <c r="CO1270">
        <v>0</v>
      </c>
      <c r="CP1270">
        <f t="shared" si="1129"/>
        <v>111.88</v>
      </c>
      <c r="CQ1270">
        <f t="shared" si="1130"/>
        <v>12.03</v>
      </c>
      <c r="CR1270">
        <f t="shared" si="1131"/>
        <v>0</v>
      </c>
      <c r="CS1270">
        <f t="shared" si="1132"/>
        <v>0</v>
      </c>
      <c r="CT1270">
        <f t="shared" si="1133"/>
        <v>0</v>
      </c>
      <c r="CU1270">
        <f t="shared" si="1134"/>
        <v>0</v>
      </c>
      <c r="CV1270">
        <f t="shared" si="1135"/>
        <v>0</v>
      </c>
      <c r="CW1270">
        <f t="shared" si="1136"/>
        <v>0</v>
      </c>
      <c r="CX1270">
        <f t="shared" si="1137"/>
        <v>0</v>
      </c>
      <c r="CY1270">
        <f t="shared" si="1138"/>
        <v>0</v>
      </c>
      <c r="CZ1270">
        <f t="shared" si="1139"/>
        <v>0</v>
      </c>
      <c r="DC1270" t="s">
        <v>3</v>
      </c>
      <c r="DD1270" t="s">
        <v>3</v>
      </c>
      <c r="DE1270" t="s">
        <v>3</v>
      </c>
      <c r="DF1270" t="s">
        <v>3</v>
      </c>
      <c r="DG1270" t="s">
        <v>3</v>
      </c>
      <c r="DH1270" t="s">
        <v>3</v>
      </c>
      <c r="DI1270" t="s">
        <v>3</v>
      </c>
      <c r="DJ1270" t="s">
        <v>3</v>
      </c>
      <c r="DK1270" t="s">
        <v>3</v>
      </c>
      <c r="DL1270" t="s">
        <v>3</v>
      </c>
      <c r="DM1270" t="s">
        <v>3</v>
      </c>
      <c r="DN1270">
        <v>0</v>
      </c>
      <c r="DO1270">
        <v>0</v>
      </c>
      <c r="DP1270">
        <v>1</v>
      </c>
      <c r="DQ1270">
        <v>1</v>
      </c>
      <c r="DU1270">
        <v>1003</v>
      </c>
      <c r="DV1270" t="s">
        <v>275</v>
      </c>
      <c r="DW1270" t="s">
        <v>275</v>
      </c>
      <c r="DX1270">
        <v>1</v>
      </c>
      <c r="EE1270">
        <v>31102120</v>
      </c>
      <c r="EF1270">
        <v>12</v>
      </c>
      <c r="EG1270" t="s">
        <v>420</v>
      </c>
      <c r="EH1270">
        <v>0</v>
      </c>
      <c r="EI1270" t="s">
        <v>3</v>
      </c>
      <c r="EJ1270">
        <v>2</v>
      </c>
      <c r="EK1270">
        <v>500002</v>
      </c>
      <c r="EL1270" t="s">
        <v>421</v>
      </c>
      <c r="EM1270" t="s">
        <v>422</v>
      </c>
      <c r="EO1270" t="s">
        <v>3</v>
      </c>
      <c r="EQ1270">
        <v>0</v>
      </c>
      <c r="ER1270">
        <v>12.03</v>
      </c>
      <c r="ES1270">
        <v>12.03</v>
      </c>
      <c r="ET1270">
        <v>0</v>
      </c>
      <c r="EU1270">
        <v>0</v>
      </c>
      <c r="EV1270">
        <v>0</v>
      </c>
      <c r="EW1270">
        <v>0</v>
      </c>
      <c r="EX1270">
        <v>0</v>
      </c>
      <c r="EY1270">
        <v>0</v>
      </c>
      <c r="FQ1270">
        <v>0</v>
      </c>
      <c r="FR1270">
        <f t="shared" si="1140"/>
        <v>0</v>
      </c>
      <c r="FS1270">
        <v>0</v>
      </c>
      <c r="FX1270">
        <v>0</v>
      </c>
      <c r="FY1270">
        <v>0</v>
      </c>
      <c r="GA1270" t="s">
        <v>3</v>
      </c>
      <c r="GD1270">
        <v>1</v>
      </c>
      <c r="GF1270">
        <v>1404028807</v>
      </c>
      <c r="GG1270">
        <v>2</v>
      </c>
      <c r="GH1270">
        <v>1</v>
      </c>
      <c r="GI1270">
        <v>-2</v>
      </c>
      <c r="GJ1270">
        <v>0</v>
      </c>
      <c r="GK1270">
        <v>0</v>
      </c>
      <c r="GL1270">
        <f t="shared" si="1141"/>
        <v>0</v>
      </c>
      <c r="GM1270">
        <f t="shared" si="1142"/>
        <v>111.88</v>
      </c>
      <c r="GN1270">
        <f t="shared" si="1143"/>
        <v>0</v>
      </c>
      <c r="GO1270">
        <f t="shared" si="1144"/>
        <v>111.88</v>
      </c>
      <c r="GP1270">
        <f t="shared" si="1145"/>
        <v>0</v>
      </c>
      <c r="GR1270">
        <v>0</v>
      </c>
      <c r="GS1270">
        <v>3</v>
      </c>
      <c r="GT1270">
        <v>0</v>
      </c>
      <c r="GU1270" t="s">
        <v>3</v>
      </c>
      <c r="GV1270">
        <f t="shared" si="1146"/>
        <v>0</v>
      </c>
      <c r="GW1270">
        <v>1</v>
      </c>
      <c r="GX1270">
        <f t="shared" si="1147"/>
        <v>0</v>
      </c>
      <c r="HA1270">
        <v>0</v>
      </c>
      <c r="HB1270">
        <v>0</v>
      </c>
      <c r="HC1270">
        <f t="shared" si="1148"/>
        <v>0</v>
      </c>
      <c r="IK1270">
        <v>0</v>
      </c>
    </row>
    <row r="1271" spans="1:255">
      <c r="A1271" s="2">
        <v>17</v>
      </c>
      <c r="B1271" s="2">
        <v>1</v>
      </c>
      <c r="C1271" s="2"/>
      <c r="D1271" s="2"/>
      <c r="E1271" s="2" t="s">
        <v>598</v>
      </c>
      <c r="F1271" s="2" t="s">
        <v>424</v>
      </c>
      <c r="G1271" s="2" t="s">
        <v>599</v>
      </c>
      <c r="H1271" s="2" t="s">
        <v>40</v>
      </c>
      <c r="I1271" s="2">
        <v>1</v>
      </c>
      <c r="J1271" s="2">
        <v>0</v>
      </c>
      <c r="K1271" s="2"/>
      <c r="L1271" s="2"/>
      <c r="M1271" s="2"/>
      <c r="N1271" s="2"/>
      <c r="O1271" s="2">
        <f t="shared" si="1114"/>
        <v>0</v>
      </c>
      <c r="P1271" s="2">
        <f t="shared" si="1115"/>
        <v>0</v>
      </c>
      <c r="Q1271" s="2">
        <f t="shared" si="1116"/>
        <v>0</v>
      </c>
      <c r="R1271" s="2">
        <f t="shared" si="1117"/>
        <v>0</v>
      </c>
      <c r="S1271" s="2">
        <f t="shared" si="1118"/>
        <v>0</v>
      </c>
      <c r="T1271" s="2">
        <f t="shared" si="1119"/>
        <v>0</v>
      </c>
      <c r="U1271" s="2">
        <f t="shared" si="1120"/>
        <v>0</v>
      </c>
      <c r="V1271" s="2">
        <f t="shared" si="1121"/>
        <v>0</v>
      </c>
      <c r="W1271" s="2">
        <f t="shared" si="1122"/>
        <v>0</v>
      </c>
      <c r="X1271" s="2">
        <f t="shared" si="1123"/>
        <v>0</v>
      </c>
      <c r="Y1271" s="2">
        <f t="shared" si="1124"/>
        <v>0</v>
      </c>
      <c r="Z1271" s="2"/>
      <c r="AA1271" s="2">
        <v>33304975</v>
      </c>
      <c r="AB1271" s="2">
        <f t="shared" si="1125"/>
        <v>0</v>
      </c>
      <c r="AC1271" s="2">
        <f t="shared" si="1126"/>
        <v>0</v>
      </c>
      <c r="AD1271" s="2">
        <f t="shared" si="1149"/>
        <v>0</v>
      </c>
      <c r="AE1271" s="2">
        <f t="shared" si="1150"/>
        <v>0</v>
      </c>
      <c r="AF1271" s="2">
        <f t="shared" si="1150"/>
        <v>0</v>
      </c>
      <c r="AG1271" s="2">
        <f t="shared" si="1127"/>
        <v>0</v>
      </c>
      <c r="AH1271" s="2">
        <f t="shared" si="1151"/>
        <v>0</v>
      </c>
      <c r="AI1271" s="2">
        <f t="shared" si="1151"/>
        <v>0</v>
      </c>
      <c r="AJ1271" s="2">
        <f t="shared" si="1128"/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1</v>
      </c>
      <c r="AW1271" s="2">
        <v>1</v>
      </c>
      <c r="AX1271" s="2"/>
      <c r="AY1271" s="2"/>
      <c r="AZ1271" s="2">
        <v>1</v>
      </c>
      <c r="BA1271" s="2">
        <v>1</v>
      </c>
      <c r="BB1271" s="2">
        <v>1</v>
      </c>
      <c r="BC1271" s="2">
        <v>1</v>
      </c>
      <c r="BD1271" s="2" t="s">
        <v>3</v>
      </c>
      <c r="BE1271" s="2" t="s">
        <v>3</v>
      </c>
      <c r="BF1271" s="2" t="s">
        <v>3</v>
      </c>
      <c r="BG1271" s="2" t="s">
        <v>3</v>
      </c>
      <c r="BH1271" s="2">
        <v>3</v>
      </c>
      <c r="BI1271" s="2">
        <v>1</v>
      </c>
      <c r="BJ1271" s="2" t="s">
        <v>3</v>
      </c>
      <c r="BK1271" s="2"/>
      <c r="BL1271" s="2"/>
      <c r="BM1271" s="2">
        <v>1100</v>
      </c>
      <c r="BN1271" s="2">
        <v>0</v>
      </c>
      <c r="BO1271" s="2" t="s">
        <v>3</v>
      </c>
      <c r="BP1271" s="2">
        <v>0</v>
      </c>
      <c r="BQ1271" s="2">
        <v>14</v>
      </c>
      <c r="BR1271" s="2">
        <v>0</v>
      </c>
      <c r="BS1271" s="2">
        <v>1</v>
      </c>
      <c r="BT1271" s="2">
        <v>1</v>
      </c>
      <c r="BU1271" s="2">
        <v>1</v>
      </c>
      <c r="BV1271" s="2">
        <v>1</v>
      </c>
      <c r="BW1271" s="2">
        <v>1</v>
      </c>
      <c r="BX1271" s="2">
        <v>1</v>
      </c>
      <c r="BY1271" s="2" t="s">
        <v>3</v>
      </c>
      <c r="BZ1271" s="2">
        <v>0</v>
      </c>
      <c r="CA1271" s="2">
        <v>0</v>
      </c>
      <c r="CB1271" s="2"/>
      <c r="CC1271" s="2"/>
      <c r="CD1271" s="2"/>
      <c r="CE1271" s="2">
        <v>0</v>
      </c>
      <c r="CF1271" s="2">
        <v>0</v>
      </c>
      <c r="CG1271" s="2">
        <v>0</v>
      </c>
      <c r="CH1271" s="2"/>
      <c r="CI1271" s="2"/>
      <c r="CJ1271" s="2"/>
      <c r="CK1271" s="2"/>
      <c r="CL1271" s="2"/>
      <c r="CM1271" s="2">
        <v>0</v>
      </c>
      <c r="CN1271" s="2" t="s">
        <v>3</v>
      </c>
      <c r="CO1271" s="2">
        <v>0</v>
      </c>
      <c r="CP1271" s="2">
        <f t="shared" si="1129"/>
        <v>0</v>
      </c>
      <c r="CQ1271" s="2">
        <f t="shared" si="1130"/>
        <v>0</v>
      </c>
      <c r="CR1271" s="2">
        <f t="shared" si="1131"/>
        <v>0</v>
      </c>
      <c r="CS1271" s="2">
        <f t="shared" si="1132"/>
        <v>0</v>
      </c>
      <c r="CT1271" s="2">
        <f t="shared" si="1133"/>
        <v>0</v>
      </c>
      <c r="CU1271" s="2">
        <f t="shared" si="1134"/>
        <v>0</v>
      </c>
      <c r="CV1271" s="2">
        <f t="shared" si="1135"/>
        <v>0</v>
      </c>
      <c r="CW1271" s="2">
        <f t="shared" si="1136"/>
        <v>0</v>
      </c>
      <c r="CX1271" s="2">
        <f t="shared" si="1137"/>
        <v>0</v>
      </c>
      <c r="CY1271" s="2">
        <f t="shared" si="1138"/>
        <v>0</v>
      </c>
      <c r="CZ1271" s="2">
        <f t="shared" si="1139"/>
        <v>0</v>
      </c>
      <c r="DA1271" s="2"/>
      <c r="DB1271" s="2"/>
      <c r="DC1271" s="2" t="s">
        <v>3</v>
      </c>
      <c r="DD1271" s="2" t="s">
        <v>3</v>
      </c>
      <c r="DE1271" s="2" t="s">
        <v>3</v>
      </c>
      <c r="DF1271" s="2" t="s">
        <v>3</v>
      </c>
      <c r="DG1271" s="2" t="s">
        <v>3</v>
      </c>
      <c r="DH1271" s="2" t="s">
        <v>3</v>
      </c>
      <c r="DI1271" s="2" t="s">
        <v>3</v>
      </c>
      <c r="DJ1271" s="2" t="s">
        <v>3</v>
      </c>
      <c r="DK1271" s="2" t="s">
        <v>3</v>
      </c>
      <c r="DL1271" s="2" t="s">
        <v>3</v>
      </c>
      <c r="DM1271" s="2" t="s">
        <v>3</v>
      </c>
      <c r="DN1271" s="2">
        <v>0</v>
      </c>
      <c r="DO1271" s="2">
        <v>0</v>
      </c>
      <c r="DP1271" s="2">
        <v>1</v>
      </c>
      <c r="DQ1271" s="2">
        <v>1</v>
      </c>
      <c r="DR1271" s="2"/>
      <c r="DS1271" s="2"/>
      <c r="DT1271" s="2"/>
      <c r="DU1271" s="2">
        <v>1010</v>
      </c>
      <c r="DV1271" s="2" t="s">
        <v>40</v>
      </c>
      <c r="DW1271" s="2" t="s">
        <v>40</v>
      </c>
      <c r="DX1271" s="2">
        <v>1</v>
      </c>
      <c r="DY1271" s="2"/>
      <c r="DZ1271" s="2"/>
      <c r="EA1271" s="2"/>
      <c r="EB1271" s="2"/>
      <c r="EC1271" s="2"/>
      <c r="ED1271" s="2"/>
      <c r="EE1271" s="2">
        <v>31102366</v>
      </c>
      <c r="EF1271" s="2">
        <v>8</v>
      </c>
      <c r="EG1271" s="2" t="s">
        <v>34</v>
      </c>
      <c r="EH1271" s="2">
        <v>0</v>
      </c>
      <c r="EI1271" s="2" t="s">
        <v>3</v>
      </c>
      <c r="EJ1271" s="2">
        <v>1</v>
      </c>
      <c r="EK1271" s="2">
        <v>1100</v>
      </c>
      <c r="EL1271" s="2" t="s">
        <v>41</v>
      </c>
      <c r="EM1271" s="2" t="s">
        <v>42</v>
      </c>
      <c r="EN1271" s="2"/>
      <c r="EO1271" s="2" t="s">
        <v>3</v>
      </c>
      <c r="EP1271" s="2"/>
      <c r="EQ1271" s="2">
        <v>0</v>
      </c>
      <c r="ER1271" s="2">
        <v>0</v>
      </c>
      <c r="ES1271" s="2">
        <v>0</v>
      </c>
      <c r="ET1271" s="2">
        <v>0</v>
      </c>
      <c r="EU1271" s="2">
        <v>0</v>
      </c>
      <c r="EV1271" s="2">
        <v>0</v>
      </c>
      <c r="EW1271" s="2">
        <v>0</v>
      </c>
      <c r="EX1271" s="2">
        <v>0</v>
      </c>
      <c r="EY1271" s="2">
        <v>0</v>
      </c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>
        <v>0</v>
      </c>
      <c r="FR1271" s="2">
        <f t="shared" si="1140"/>
        <v>0</v>
      </c>
      <c r="FS1271" s="2">
        <v>0</v>
      </c>
      <c r="FT1271" s="2"/>
      <c r="FU1271" s="2"/>
      <c r="FV1271" s="2"/>
      <c r="FW1271" s="2"/>
      <c r="FX1271" s="2">
        <v>0</v>
      </c>
      <c r="FY1271" s="2">
        <v>0</v>
      </c>
      <c r="FZ1271" s="2"/>
      <c r="GA1271" s="2" t="s">
        <v>3</v>
      </c>
      <c r="GB1271" s="2"/>
      <c r="GC1271" s="2"/>
      <c r="GD1271" s="2">
        <v>1</v>
      </c>
      <c r="GE1271" s="2"/>
      <c r="GF1271" s="2">
        <v>376894853</v>
      </c>
      <c r="GG1271" s="2">
        <v>2</v>
      </c>
      <c r="GH1271" s="2">
        <v>0</v>
      </c>
      <c r="GI1271" s="2">
        <v>-2</v>
      </c>
      <c r="GJ1271" s="2">
        <v>0</v>
      </c>
      <c r="GK1271" s="2">
        <v>0</v>
      </c>
      <c r="GL1271" s="2">
        <f t="shared" si="1141"/>
        <v>0</v>
      </c>
      <c r="GM1271" s="2">
        <f t="shared" si="1142"/>
        <v>0</v>
      </c>
      <c r="GN1271" s="2">
        <f t="shared" si="1143"/>
        <v>0</v>
      </c>
      <c r="GO1271" s="2">
        <f t="shared" si="1144"/>
        <v>0</v>
      </c>
      <c r="GP1271" s="2">
        <f t="shared" si="1145"/>
        <v>0</v>
      </c>
      <c r="GQ1271" s="2"/>
      <c r="GR1271" s="2">
        <v>0</v>
      </c>
      <c r="GS1271" s="2">
        <v>3</v>
      </c>
      <c r="GT1271" s="2">
        <v>0</v>
      </c>
      <c r="GU1271" s="2" t="s">
        <v>3</v>
      </c>
      <c r="GV1271" s="2">
        <f t="shared" si="1146"/>
        <v>0</v>
      </c>
      <c r="GW1271" s="2">
        <v>1</v>
      </c>
      <c r="GX1271" s="2">
        <f t="shared" si="1147"/>
        <v>0</v>
      </c>
      <c r="GY1271" s="2"/>
      <c r="GZ1271" s="2"/>
      <c r="HA1271" s="2">
        <v>0</v>
      </c>
      <c r="HB1271" s="2">
        <v>0</v>
      </c>
      <c r="HC1271" s="2">
        <f t="shared" si="1148"/>
        <v>0</v>
      </c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>
        <v>0</v>
      </c>
      <c r="IL1271" s="2"/>
      <c r="IM1271" s="2"/>
      <c r="IN1271" s="2"/>
      <c r="IO1271" s="2"/>
      <c r="IP1271" s="2"/>
      <c r="IQ1271" s="2"/>
      <c r="IR1271" s="2"/>
      <c r="IS1271" s="2"/>
      <c r="IT1271" s="2"/>
      <c r="IU1271" s="2"/>
    </row>
    <row r="1272" spans="1:255">
      <c r="A1272">
        <v>17</v>
      </c>
      <c r="B1272">
        <v>1</v>
      </c>
      <c r="E1272" t="s">
        <v>598</v>
      </c>
      <c r="F1272" t="s">
        <v>424</v>
      </c>
      <c r="G1272" t="s">
        <v>599</v>
      </c>
      <c r="H1272" t="s">
        <v>40</v>
      </c>
      <c r="I1272">
        <v>1</v>
      </c>
      <c r="J1272">
        <v>0</v>
      </c>
      <c r="O1272">
        <f t="shared" si="1114"/>
        <v>1977.56</v>
      </c>
      <c r="P1272">
        <f t="shared" si="1115"/>
        <v>1977.56</v>
      </c>
      <c r="Q1272">
        <f t="shared" si="1116"/>
        <v>0</v>
      </c>
      <c r="R1272">
        <f t="shared" si="1117"/>
        <v>0</v>
      </c>
      <c r="S1272">
        <f t="shared" si="1118"/>
        <v>0</v>
      </c>
      <c r="T1272">
        <f t="shared" si="1119"/>
        <v>0</v>
      </c>
      <c r="U1272">
        <f t="shared" si="1120"/>
        <v>0</v>
      </c>
      <c r="V1272">
        <f t="shared" si="1121"/>
        <v>0</v>
      </c>
      <c r="W1272">
        <f t="shared" si="1122"/>
        <v>0</v>
      </c>
      <c r="X1272">
        <f t="shared" si="1123"/>
        <v>0</v>
      </c>
      <c r="Y1272">
        <f t="shared" si="1124"/>
        <v>0</v>
      </c>
      <c r="AA1272">
        <v>33304960</v>
      </c>
      <c r="AB1272">
        <f t="shared" si="1125"/>
        <v>1977.56</v>
      </c>
      <c r="AC1272">
        <f t="shared" si="1126"/>
        <v>1977.56</v>
      </c>
      <c r="AD1272">
        <f t="shared" si="1149"/>
        <v>0</v>
      </c>
      <c r="AE1272">
        <f t="shared" si="1150"/>
        <v>0</v>
      </c>
      <c r="AF1272">
        <f t="shared" si="1150"/>
        <v>0</v>
      </c>
      <c r="AG1272">
        <f t="shared" si="1127"/>
        <v>0</v>
      </c>
      <c r="AH1272">
        <f t="shared" si="1151"/>
        <v>0</v>
      </c>
      <c r="AI1272">
        <f t="shared" si="1151"/>
        <v>0</v>
      </c>
      <c r="AJ1272">
        <f t="shared" si="1128"/>
        <v>0</v>
      </c>
      <c r="AK1272">
        <v>1977.56</v>
      </c>
      <c r="AL1272">
        <v>1977.56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1</v>
      </c>
      <c r="AW1272">
        <v>1</v>
      </c>
      <c r="AZ1272">
        <v>1</v>
      </c>
      <c r="BA1272">
        <v>1</v>
      </c>
      <c r="BB1272">
        <v>1</v>
      </c>
      <c r="BC1272">
        <v>1</v>
      </c>
      <c r="BD1272" t="s">
        <v>3</v>
      </c>
      <c r="BE1272" t="s">
        <v>3</v>
      </c>
      <c r="BF1272" t="s">
        <v>3</v>
      </c>
      <c r="BG1272" t="s">
        <v>3</v>
      </c>
      <c r="BH1272">
        <v>3</v>
      </c>
      <c r="BI1272">
        <v>1</v>
      </c>
      <c r="BJ1272" t="s">
        <v>3</v>
      </c>
      <c r="BM1272">
        <v>1100</v>
      </c>
      <c r="BN1272">
        <v>0</v>
      </c>
      <c r="BO1272" t="s">
        <v>3</v>
      </c>
      <c r="BP1272">
        <v>0</v>
      </c>
      <c r="BQ1272">
        <v>14</v>
      </c>
      <c r="BR1272">
        <v>0</v>
      </c>
      <c r="BS1272">
        <v>1</v>
      </c>
      <c r="BT1272">
        <v>1</v>
      </c>
      <c r="BU1272">
        <v>1</v>
      </c>
      <c r="BV1272">
        <v>1</v>
      </c>
      <c r="BW1272">
        <v>1</v>
      </c>
      <c r="BX1272">
        <v>1</v>
      </c>
      <c r="BY1272" t="s">
        <v>3</v>
      </c>
      <c r="BZ1272">
        <v>0</v>
      </c>
      <c r="CA1272">
        <v>0</v>
      </c>
      <c r="CE1272">
        <v>0</v>
      </c>
      <c r="CF1272">
        <v>0</v>
      </c>
      <c r="CG1272">
        <v>0</v>
      </c>
      <c r="CM1272">
        <v>0</v>
      </c>
      <c r="CN1272" t="s">
        <v>3</v>
      </c>
      <c r="CO1272">
        <v>0</v>
      </c>
      <c r="CP1272">
        <f t="shared" si="1129"/>
        <v>1977.56</v>
      </c>
      <c r="CQ1272">
        <f t="shared" si="1130"/>
        <v>1977.56</v>
      </c>
      <c r="CR1272">
        <f t="shared" si="1131"/>
        <v>0</v>
      </c>
      <c r="CS1272">
        <f t="shared" si="1132"/>
        <v>0</v>
      </c>
      <c r="CT1272">
        <f t="shared" si="1133"/>
        <v>0</v>
      </c>
      <c r="CU1272">
        <f t="shared" si="1134"/>
        <v>0</v>
      </c>
      <c r="CV1272">
        <f t="shared" si="1135"/>
        <v>0</v>
      </c>
      <c r="CW1272">
        <f t="shared" si="1136"/>
        <v>0</v>
      </c>
      <c r="CX1272">
        <f t="shared" si="1137"/>
        <v>0</v>
      </c>
      <c r="CY1272">
        <f t="shared" si="1138"/>
        <v>0</v>
      </c>
      <c r="CZ1272">
        <f t="shared" si="1139"/>
        <v>0</v>
      </c>
      <c r="DC1272" t="s">
        <v>3</v>
      </c>
      <c r="DD1272" t="s">
        <v>3</v>
      </c>
      <c r="DE1272" t="s">
        <v>3</v>
      </c>
      <c r="DF1272" t="s">
        <v>3</v>
      </c>
      <c r="DG1272" t="s">
        <v>3</v>
      </c>
      <c r="DH1272" t="s">
        <v>3</v>
      </c>
      <c r="DI1272" t="s">
        <v>3</v>
      </c>
      <c r="DJ1272" t="s">
        <v>3</v>
      </c>
      <c r="DK1272" t="s">
        <v>3</v>
      </c>
      <c r="DL1272" t="s">
        <v>3</v>
      </c>
      <c r="DM1272" t="s">
        <v>3</v>
      </c>
      <c r="DN1272">
        <v>0</v>
      </c>
      <c r="DO1272">
        <v>0</v>
      </c>
      <c r="DP1272">
        <v>1</v>
      </c>
      <c r="DQ1272">
        <v>1</v>
      </c>
      <c r="DU1272">
        <v>1010</v>
      </c>
      <c r="DV1272" t="s">
        <v>40</v>
      </c>
      <c r="DW1272" t="s">
        <v>40</v>
      </c>
      <c r="DX1272">
        <v>1</v>
      </c>
      <c r="EE1272">
        <v>31102366</v>
      </c>
      <c r="EF1272">
        <v>8</v>
      </c>
      <c r="EG1272" t="s">
        <v>34</v>
      </c>
      <c r="EH1272">
        <v>0</v>
      </c>
      <c r="EI1272" t="s">
        <v>3</v>
      </c>
      <c r="EJ1272">
        <v>1</v>
      </c>
      <c r="EK1272">
        <v>1100</v>
      </c>
      <c r="EL1272" t="s">
        <v>41</v>
      </c>
      <c r="EM1272" t="s">
        <v>42</v>
      </c>
      <c r="EO1272" t="s">
        <v>3</v>
      </c>
      <c r="EQ1272">
        <v>0</v>
      </c>
      <c r="ER1272">
        <v>1977.56</v>
      </c>
      <c r="ES1272">
        <v>1977.56</v>
      </c>
      <c r="ET1272">
        <v>0</v>
      </c>
      <c r="EU1272">
        <v>0</v>
      </c>
      <c r="EV1272">
        <v>0</v>
      </c>
      <c r="EW1272">
        <v>0</v>
      </c>
      <c r="EX1272">
        <v>0</v>
      </c>
      <c r="EY1272">
        <v>0</v>
      </c>
      <c r="EZ1272">
        <v>5</v>
      </c>
      <c r="FC1272">
        <v>1</v>
      </c>
      <c r="FD1272">
        <v>18</v>
      </c>
      <c r="FF1272">
        <v>18240</v>
      </c>
      <c r="FQ1272">
        <v>0</v>
      </c>
      <c r="FR1272">
        <f t="shared" si="1140"/>
        <v>0</v>
      </c>
      <c r="FS1272">
        <v>0</v>
      </c>
      <c r="FX1272">
        <v>0</v>
      </c>
      <c r="FY1272">
        <v>0</v>
      </c>
      <c r="GA1272" t="s">
        <v>600</v>
      </c>
      <c r="GD1272">
        <v>1</v>
      </c>
      <c r="GF1272">
        <v>376894853</v>
      </c>
      <c r="GG1272">
        <v>2</v>
      </c>
      <c r="GH1272">
        <v>3</v>
      </c>
      <c r="GI1272">
        <v>3</v>
      </c>
      <c r="GJ1272">
        <v>0</v>
      </c>
      <c r="GK1272">
        <v>0</v>
      </c>
      <c r="GL1272">
        <f t="shared" si="1141"/>
        <v>0</v>
      </c>
      <c r="GM1272">
        <f t="shared" si="1142"/>
        <v>1977.56</v>
      </c>
      <c r="GN1272">
        <f t="shared" si="1143"/>
        <v>1977.56</v>
      </c>
      <c r="GO1272">
        <f t="shared" si="1144"/>
        <v>0</v>
      </c>
      <c r="GP1272">
        <f t="shared" si="1145"/>
        <v>0</v>
      </c>
      <c r="GR1272">
        <v>1</v>
      </c>
      <c r="GS1272">
        <v>1</v>
      </c>
      <c r="GT1272">
        <v>0</v>
      </c>
      <c r="GU1272" t="s">
        <v>3</v>
      </c>
      <c r="GV1272">
        <f t="shared" si="1146"/>
        <v>0</v>
      </c>
      <c r="GW1272">
        <v>1</v>
      </c>
      <c r="GX1272">
        <f t="shared" si="1147"/>
        <v>0</v>
      </c>
      <c r="HA1272">
        <v>0</v>
      </c>
      <c r="HB1272">
        <v>0</v>
      </c>
      <c r="HC1272">
        <f t="shared" si="1148"/>
        <v>0</v>
      </c>
      <c r="IK1272">
        <v>0</v>
      </c>
    </row>
    <row r="1273" spans="1:255">
      <c r="A1273" s="2">
        <v>17</v>
      </c>
      <c r="B1273" s="2">
        <v>1</v>
      </c>
      <c r="C1273" s="2">
        <f>ROW(SmtRes!A1317)</f>
        <v>1317</v>
      </c>
      <c r="D1273" s="2">
        <f>ROW(EtalonRes!A1614)</f>
        <v>1614</v>
      </c>
      <c r="E1273" s="2" t="s">
        <v>601</v>
      </c>
      <c r="F1273" s="2" t="s">
        <v>431</v>
      </c>
      <c r="G1273" s="2" t="s">
        <v>432</v>
      </c>
      <c r="H1273" s="2" t="s">
        <v>433</v>
      </c>
      <c r="I1273" s="2">
        <f>ROUND(9/100,9)</f>
        <v>0.09</v>
      </c>
      <c r="J1273" s="2">
        <v>0</v>
      </c>
      <c r="K1273" s="2"/>
      <c r="L1273" s="2"/>
      <c r="M1273" s="2"/>
      <c r="N1273" s="2"/>
      <c r="O1273" s="2">
        <f t="shared" si="1114"/>
        <v>85.48</v>
      </c>
      <c r="P1273" s="2">
        <f t="shared" si="1115"/>
        <v>45.69</v>
      </c>
      <c r="Q1273" s="2">
        <f t="shared" si="1116"/>
        <v>5.47</v>
      </c>
      <c r="R1273" s="2">
        <f t="shared" si="1117"/>
        <v>0.74</v>
      </c>
      <c r="S1273" s="2">
        <f t="shared" si="1118"/>
        <v>34.32</v>
      </c>
      <c r="T1273" s="2">
        <f t="shared" si="1119"/>
        <v>0</v>
      </c>
      <c r="U1273" s="2">
        <f t="shared" si="1120"/>
        <v>3.9719159999999998</v>
      </c>
      <c r="V1273" s="2">
        <f t="shared" si="1121"/>
        <v>6.3449999999999993E-2</v>
      </c>
      <c r="W1273" s="2">
        <f t="shared" si="1122"/>
        <v>0</v>
      </c>
      <c r="X1273" s="2">
        <f t="shared" si="1123"/>
        <v>31.55</v>
      </c>
      <c r="Y1273" s="2">
        <f t="shared" si="1124"/>
        <v>21.04</v>
      </c>
      <c r="Z1273" s="2"/>
      <c r="AA1273" s="2">
        <v>33304975</v>
      </c>
      <c r="AB1273" s="2">
        <f t="shared" si="1125"/>
        <v>949.71</v>
      </c>
      <c r="AC1273" s="2">
        <f t="shared" si="1126"/>
        <v>507.64</v>
      </c>
      <c r="AD1273" s="2">
        <f>ROUND((((((ET1273*1.2)*1.25))-(((EU1273*1.2)*1.25)))+AE1273),2)</f>
        <v>60.76</v>
      </c>
      <c r="AE1273" s="2">
        <f>ROUND((((EU1273*1.2)*1.25)),2)</f>
        <v>8.18</v>
      </c>
      <c r="AF1273" s="2">
        <f>ROUND((((EV1273*1.2)*1.15)),2)</f>
        <v>381.31</v>
      </c>
      <c r="AG1273" s="2">
        <f t="shared" si="1127"/>
        <v>0</v>
      </c>
      <c r="AH1273" s="2">
        <f>(((EW1273*1.2)*1.15))</f>
        <v>44.132399999999997</v>
      </c>
      <c r="AI1273" s="2">
        <f>(((EX1273*1.2)*1.25))</f>
        <v>0.70499999999999996</v>
      </c>
      <c r="AJ1273" s="2">
        <f t="shared" si="1128"/>
        <v>0</v>
      </c>
      <c r="AK1273" s="2">
        <v>824.45</v>
      </c>
      <c r="AL1273" s="2">
        <v>507.64</v>
      </c>
      <c r="AM1273" s="2">
        <v>40.5</v>
      </c>
      <c r="AN1273" s="2">
        <v>5.45</v>
      </c>
      <c r="AO1273" s="2">
        <v>276.31</v>
      </c>
      <c r="AP1273" s="2">
        <v>0</v>
      </c>
      <c r="AQ1273" s="2">
        <v>31.98</v>
      </c>
      <c r="AR1273" s="2">
        <v>0.47</v>
      </c>
      <c r="AS1273" s="2">
        <v>0</v>
      </c>
      <c r="AT1273" s="2">
        <v>90</v>
      </c>
      <c r="AU1273" s="2">
        <v>60</v>
      </c>
      <c r="AV1273" s="2">
        <v>1</v>
      </c>
      <c r="AW1273" s="2">
        <v>1</v>
      </c>
      <c r="AX1273" s="2"/>
      <c r="AY1273" s="2"/>
      <c r="AZ1273" s="2">
        <v>1</v>
      </c>
      <c r="BA1273" s="2">
        <v>1</v>
      </c>
      <c r="BB1273" s="2">
        <v>1</v>
      </c>
      <c r="BC1273" s="2">
        <v>1</v>
      </c>
      <c r="BD1273" s="2" t="s">
        <v>3</v>
      </c>
      <c r="BE1273" s="2" t="s">
        <v>3</v>
      </c>
      <c r="BF1273" s="2" t="s">
        <v>3</v>
      </c>
      <c r="BG1273" s="2" t="s">
        <v>3</v>
      </c>
      <c r="BH1273" s="2">
        <v>0</v>
      </c>
      <c r="BI1273" s="2">
        <v>1</v>
      </c>
      <c r="BJ1273" s="2" t="s">
        <v>434</v>
      </c>
      <c r="BK1273" s="2"/>
      <c r="BL1273" s="2"/>
      <c r="BM1273" s="2">
        <v>26001</v>
      </c>
      <c r="BN1273" s="2">
        <v>0</v>
      </c>
      <c r="BO1273" s="2" t="s">
        <v>3</v>
      </c>
      <c r="BP1273" s="2">
        <v>0</v>
      </c>
      <c r="BQ1273" s="2">
        <v>2</v>
      </c>
      <c r="BR1273" s="2">
        <v>0</v>
      </c>
      <c r="BS1273" s="2">
        <v>1</v>
      </c>
      <c r="BT1273" s="2">
        <v>1</v>
      </c>
      <c r="BU1273" s="2">
        <v>1</v>
      </c>
      <c r="BV1273" s="2">
        <v>1</v>
      </c>
      <c r="BW1273" s="2">
        <v>1</v>
      </c>
      <c r="BX1273" s="2">
        <v>1</v>
      </c>
      <c r="BY1273" s="2" t="s">
        <v>3</v>
      </c>
      <c r="BZ1273" s="2">
        <v>100</v>
      </c>
      <c r="CA1273" s="2">
        <v>70</v>
      </c>
      <c r="CB1273" s="2"/>
      <c r="CC1273" s="2"/>
      <c r="CD1273" s="2"/>
      <c r="CE1273" s="2">
        <v>0</v>
      </c>
      <c r="CF1273" s="2">
        <v>0</v>
      </c>
      <c r="CG1273" s="2">
        <v>0</v>
      </c>
      <c r="CH1273" s="2"/>
      <c r="CI1273" s="2"/>
      <c r="CJ1273" s="2"/>
      <c r="CK1273" s="2"/>
      <c r="CL1273" s="2"/>
      <c r="CM1273" s="2">
        <v>0</v>
      </c>
      <c r="CN1273" s="2" t="s">
        <v>954</v>
      </c>
      <c r="CO1273" s="2">
        <v>0</v>
      </c>
      <c r="CP1273" s="2">
        <f t="shared" si="1129"/>
        <v>85.47999999999999</v>
      </c>
      <c r="CQ1273" s="2">
        <f t="shared" si="1130"/>
        <v>507.64</v>
      </c>
      <c r="CR1273" s="2">
        <f t="shared" si="1131"/>
        <v>60.76</v>
      </c>
      <c r="CS1273" s="2">
        <f t="shared" si="1132"/>
        <v>8.18</v>
      </c>
      <c r="CT1273" s="2">
        <f t="shared" si="1133"/>
        <v>381.31</v>
      </c>
      <c r="CU1273" s="2">
        <f t="shared" si="1134"/>
        <v>0</v>
      </c>
      <c r="CV1273" s="2">
        <f t="shared" si="1135"/>
        <v>44.132399999999997</v>
      </c>
      <c r="CW1273" s="2">
        <f t="shared" si="1136"/>
        <v>0.70499999999999996</v>
      </c>
      <c r="CX1273" s="2">
        <f t="shared" si="1137"/>
        <v>0</v>
      </c>
      <c r="CY1273" s="2">
        <f t="shared" si="1138"/>
        <v>31.554000000000002</v>
      </c>
      <c r="CZ1273" s="2">
        <f t="shared" si="1139"/>
        <v>21.036000000000005</v>
      </c>
      <c r="DA1273" s="2"/>
      <c r="DB1273" s="2"/>
      <c r="DC1273" s="2" t="s">
        <v>3</v>
      </c>
      <c r="DD1273" s="2" t="s">
        <v>3</v>
      </c>
      <c r="DE1273" s="2" t="s">
        <v>21</v>
      </c>
      <c r="DF1273" s="2" t="s">
        <v>21</v>
      </c>
      <c r="DG1273" s="2" t="s">
        <v>22</v>
      </c>
      <c r="DH1273" s="2" t="s">
        <v>3</v>
      </c>
      <c r="DI1273" s="2" t="s">
        <v>22</v>
      </c>
      <c r="DJ1273" s="2" t="s">
        <v>21</v>
      </c>
      <c r="DK1273" s="2" t="s">
        <v>3</v>
      </c>
      <c r="DL1273" s="2" t="s">
        <v>3</v>
      </c>
      <c r="DM1273" s="2" t="s">
        <v>3</v>
      </c>
      <c r="DN1273" s="2">
        <v>0</v>
      </c>
      <c r="DO1273" s="2">
        <v>0</v>
      </c>
      <c r="DP1273" s="2">
        <v>1</v>
      </c>
      <c r="DQ1273" s="2">
        <v>1</v>
      </c>
      <c r="DR1273" s="2"/>
      <c r="DS1273" s="2"/>
      <c r="DT1273" s="2"/>
      <c r="DU1273" s="2">
        <v>1005</v>
      </c>
      <c r="DV1273" s="2" t="s">
        <v>433</v>
      </c>
      <c r="DW1273" s="2" t="s">
        <v>433</v>
      </c>
      <c r="DX1273" s="2">
        <v>100</v>
      </c>
      <c r="DY1273" s="2"/>
      <c r="DZ1273" s="2"/>
      <c r="EA1273" s="2"/>
      <c r="EB1273" s="2"/>
      <c r="EC1273" s="2"/>
      <c r="ED1273" s="2"/>
      <c r="EE1273" s="2">
        <v>31102226</v>
      </c>
      <c r="EF1273" s="2">
        <v>2</v>
      </c>
      <c r="EG1273" s="2" t="s">
        <v>23</v>
      </c>
      <c r="EH1273" s="2">
        <v>0</v>
      </c>
      <c r="EI1273" s="2" t="s">
        <v>3</v>
      </c>
      <c r="EJ1273" s="2">
        <v>1</v>
      </c>
      <c r="EK1273" s="2">
        <v>26001</v>
      </c>
      <c r="EL1273" s="2" t="s">
        <v>435</v>
      </c>
      <c r="EM1273" s="2" t="s">
        <v>436</v>
      </c>
      <c r="EN1273" s="2"/>
      <c r="EO1273" s="2" t="s">
        <v>26</v>
      </c>
      <c r="EP1273" s="2"/>
      <c r="EQ1273" s="2">
        <v>0</v>
      </c>
      <c r="ER1273" s="2">
        <v>824.45</v>
      </c>
      <c r="ES1273" s="2">
        <v>507.64</v>
      </c>
      <c r="ET1273" s="2">
        <v>40.5</v>
      </c>
      <c r="EU1273" s="2">
        <v>5.45</v>
      </c>
      <c r="EV1273" s="2">
        <v>276.31</v>
      </c>
      <c r="EW1273" s="2">
        <v>31.98</v>
      </c>
      <c r="EX1273" s="2">
        <v>0.47</v>
      </c>
      <c r="EY1273" s="2">
        <v>0</v>
      </c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>
        <v>0</v>
      </c>
      <c r="FR1273" s="2">
        <f t="shared" si="1140"/>
        <v>0</v>
      </c>
      <c r="FS1273" s="2">
        <v>0</v>
      </c>
      <c r="FT1273" s="2" t="s">
        <v>27</v>
      </c>
      <c r="FU1273" s="2" t="s">
        <v>28</v>
      </c>
      <c r="FV1273" s="2"/>
      <c r="FW1273" s="2"/>
      <c r="FX1273" s="2">
        <v>90</v>
      </c>
      <c r="FY1273" s="2">
        <v>59.5</v>
      </c>
      <c r="FZ1273" s="2"/>
      <c r="GA1273" s="2" t="s">
        <v>3</v>
      </c>
      <c r="GB1273" s="2"/>
      <c r="GC1273" s="2"/>
      <c r="GD1273" s="2">
        <v>1</v>
      </c>
      <c r="GE1273" s="2"/>
      <c r="GF1273" s="2">
        <v>1906941050</v>
      </c>
      <c r="GG1273" s="2">
        <v>2</v>
      </c>
      <c r="GH1273" s="2">
        <v>1</v>
      </c>
      <c r="GI1273" s="2">
        <v>-2</v>
      </c>
      <c r="GJ1273" s="2">
        <v>0</v>
      </c>
      <c r="GK1273" s="2">
        <v>0</v>
      </c>
      <c r="GL1273" s="2">
        <f t="shared" si="1141"/>
        <v>0</v>
      </c>
      <c r="GM1273" s="2">
        <f t="shared" si="1142"/>
        <v>138.07</v>
      </c>
      <c r="GN1273" s="2">
        <f t="shared" si="1143"/>
        <v>138.07</v>
      </c>
      <c r="GO1273" s="2">
        <f t="shared" si="1144"/>
        <v>0</v>
      </c>
      <c r="GP1273" s="2">
        <f t="shared" si="1145"/>
        <v>0</v>
      </c>
      <c r="GQ1273" s="2"/>
      <c r="GR1273" s="2">
        <v>0</v>
      </c>
      <c r="GS1273" s="2">
        <v>3</v>
      </c>
      <c r="GT1273" s="2">
        <v>0</v>
      </c>
      <c r="GU1273" s="2" t="s">
        <v>3</v>
      </c>
      <c r="GV1273" s="2">
        <f t="shared" si="1146"/>
        <v>0</v>
      </c>
      <c r="GW1273" s="2">
        <v>1</v>
      </c>
      <c r="GX1273" s="2">
        <f t="shared" si="1147"/>
        <v>0</v>
      </c>
      <c r="GY1273" s="2"/>
      <c r="GZ1273" s="2"/>
      <c r="HA1273" s="2">
        <v>0</v>
      </c>
      <c r="HB1273" s="2">
        <v>0</v>
      </c>
      <c r="HC1273" s="2">
        <f t="shared" si="1148"/>
        <v>0</v>
      </c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>
        <v>0</v>
      </c>
      <c r="IL1273" s="2"/>
      <c r="IM1273" s="2"/>
      <c r="IN1273" s="2"/>
      <c r="IO1273" s="2"/>
      <c r="IP1273" s="2"/>
      <c r="IQ1273" s="2"/>
      <c r="IR1273" s="2"/>
      <c r="IS1273" s="2"/>
      <c r="IT1273" s="2"/>
      <c r="IU1273" s="2"/>
    </row>
    <row r="1274" spans="1:255">
      <c r="A1274">
        <v>17</v>
      </c>
      <c r="B1274">
        <v>1</v>
      </c>
      <c r="C1274">
        <f>ROW(SmtRes!A1326)</f>
        <v>1326</v>
      </c>
      <c r="D1274">
        <f>ROW(EtalonRes!A1624)</f>
        <v>1624</v>
      </c>
      <c r="E1274" t="s">
        <v>601</v>
      </c>
      <c r="F1274" t="s">
        <v>431</v>
      </c>
      <c r="G1274" t="s">
        <v>432</v>
      </c>
      <c r="H1274" t="s">
        <v>433</v>
      </c>
      <c r="I1274">
        <f>ROUND(9/100,9)</f>
        <v>0.09</v>
      </c>
      <c r="J1274">
        <v>0</v>
      </c>
      <c r="O1274">
        <f t="shared" si="1114"/>
        <v>85.48</v>
      </c>
      <c r="P1274">
        <f t="shared" si="1115"/>
        <v>45.69</v>
      </c>
      <c r="Q1274">
        <f t="shared" si="1116"/>
        <v>5.47</v>
      </c>
      <c r="R1274">
        <f t="shared" si="1117"/>
        <v>0.74</v>
      </c>
      <c r="S1274">
        <f t="shared" si="1118"/>
        <v>34.32</v>
      </c>
      <c r="T1274">
        <f t="shared" si="1119"/>
        <v>0</v>
      </c>
      <c r="U1274">
        <f t="shared" si="1120"/>
        <v>3.9719159999999998</v>
      </c>
      <c r="V1274">
        <f t="shared" si="1121"/>
        <v>6.3449999999999993E-2</v>
      </c>
      <c r="W1274">
        <f t="shared" si="1122"/>
        <v>0</v>
      </c>
      <c r="X1274">
        <f t="shared" si="1123"/>
        <v>31.55</v>
      </c>
      <c r="Y1274">
        <f t="shared" si="1124"/>
        <v>21.04</v>
      </c>
      <c r="AA1274">
        <v>33304960</v>
      </c>
      <c r="AB1274">
        <f t="shared" si="1125"/>
        <v>949.71</v>
      </c>
      <c r="AC1274">
        <f t="shared" si="1126"/>
        <v>507.64</v>
      </c>
      <c r="AD1274">
        <f>ROUND((((((ET1274*1.2)*1.25))-(((EU1274*1.2)*1.25)))+AE1274),2)</f>
        <v>60.76</v>
      </c>
      <c r="AE1274">
        <f>ROUND((((EU1274*1.2)*1.25)),2)</f>
        <v>8.18</v>
      </c>
      <c r="AF1274">
        <f>ROUND((((EV1274*1.2)*1.15)),2)</f>
        <v>381.31</v>
      </c>
      <c r="AG1274">
        <f t="shared" si="1127"/>
        <v>0</v>
      </c>
      <c r="AH1274">
        <f>(((EW1274*1.2)*1.15))</f>
        <v>44.132399999999997</v>
      </c>
      <c r="AI1274">
        <f>(((EX1274*1.2)*1.25))</f>
        <v>0.70499999999999996</v>
      </c>
      <c r="AJ1274">
        <f t="shared" si="1128"/>
        <v>0</v>
      </c>
      <c r="AK1274">
        <v>824.45</v>
      </c>
      <c r="AL1274">
        <v>507.64</v>
      </c>
      <c r="AM1274">
        <v>40.5</v>
      </c>
      <c r="AN1274">
        <v>5.45</v>
      </c>
      <c r="AO1274">
        <v>276.31</v>
      </c>
      <c r="AP1274">
        <v>0</v>
      </c>
      <c r="AQ1274">
        <v>31.98</v>
      </c>
      <c r="AR1274">
        <v>0.47</v>
      </c>
      <c r="AS1274">
        <v>0</v>
      </c>
      <c r="AT1274">
        <v>90</v>
      </c>
      <c r="AU1274">
        <v>60</v>
      </c>
      <c r="AV1274">
        <v>1</v>
      </c>
      <c r="AW1274">
        <v>1</v>
      </c>
      <c r="AZ1274">
        <v>1</v>
      </c>
      <c r="BA1274">
        <v>1</v>
      </c>
      <c r="BB1274">
        <v>1</v>
      </c>
      <c r="BC1274">
        <v>1</v>
      </c>
      <c r="BD1274" t="s">
        <v>3</v>
      </c>
      <c r="BE1274" t="s">
        <v>3</v>
      </c>
      <c r="BF1274" t="s">
        <v>3</v>
      </c>
      <c r="BG1274" t="s">
        <v>3</v>
      </c>
      <c r="BH1274">
        <v>0</v>
      </c>
      <c r="BI1274">
        <v>1</v>
      </c>
      <c r="BJ1274" t="s">
        <v>434</v>
      </c>
      <c r="BM1274">
        <v>26001</v>
      </c>
      <c r="BN1274">
        <v>0</v>
      </c>
      <c r="BO1274" t="s">
        <v>3</v>
      </c>
      <c r="BP1274">
        <v>0</v>
      </c>
      <c r="BQ1274">
        <v>2</v>
      </c>
      <c r="BR1274">
        <v>0</v>
      </c>
      <c r="BS1274">
        <v>1</v>
      </c>
      <c r="BT1274">
        <v>1</v>
      </c>
      <c r="BU1274">
        <v>1</v>
      </c>
      <c r="BV1274">
        <v>1</v>
      </c>
      <c r="BW1274">
        <v>1</v>
      </c>
      <c r="BX1274">
        <v>1</v>
      </c>
      <c r="BY1274" t="s">
        <v>3</v>
      </c>
      <c r="BZ1274">
        <v>100</v>
      </c>
      <c r="CA1274">
        <v>70</v>
      </c>
      <c r="CE1274">
        <v>0</v>
      </c>
      <c r="CF1274">
        <v>0</v>
      </c>
      <c r="CG1274">
        <v>0</v>
      </c>
      <c r="CM1274">
        <v>0</v>
      </c>
      <c r="CN1274" t="s">
        <v>954</v>
      </c>
      <c r="CO1274">
        <v>0</v>
      </c>
      <c r="CP1274">
        <f t="shared" si="1129"/>
        <v>85.47999999999999</v>
      </c>
      <c r="CQ1274">
        <f t="shared" si="1130"/>
        <v>507.64</v>
      </c>
      <c r="CR1274">
        <f t="shared" si="1131"/>
        <v>60.76</v>
      </c>
      <c r="CS1274">
        <f t="shared" si="1132"/>
        <v>8.18</v>
      </c>
      <c r="CT1274">
        <f t="shared" si="1133"/>
        <v>381.31</v>
      </c>
      <c r="CU1274">
        <f t="shared" si="1134"/>
        <v>0</v>
      </c>
      <c r="CV1274">
        <f t="shared" si="1135"/>
        <v>44.132399999999997</v>
      </c>
      <c r="CW1274">
        <f t="shared" si="1136"/>
        <v>0.70499999999999996</v>
      </c>
      <c r="CX1274">
        <f t="shared" si="1137"/>
        <v>0</v>
      </c>
      <c r="CY1274">
        <f t="shared" si="1138"/>
        <v>31.554000000000002</v>
      </c>
      <c r="CZ1274">
        <f t="shared" si="1139"/>
        <v>21.036000000000005</v>
      </c>
      <c r="DC1274" t="s">
        <v>3</v>
      </c>
      <c r="DD1274" t="s">
        <v>3</v>
      </c>
      <c r="DE1274" t="s">
        <v>21</v>
      </c>
      <c r="DF1274" t="s">
        <v>21</v>
      </c>
      <c r="DG1274" t="s">
        <v>22</v>
      </c>
      <c r="DH1274" t="s">
        <v>3</v>
      </c>
      <c r="DI1274" t="s">
        <v>22</v>
      </c>
      <c r="DJ1274" t="s">
        <v>21</v>
      </c>
      <c r="DK1274" t="s">
        <v>3</v>
      </c>
      <c r="DL1274" t="s">
        <v>3</v>
      </c>
      <c r="DM1274" t="s">
        <v>3</v>
      </c>
      <c r="DN1274">
        <v>0</v>
      </c>
      <c r="DO1274">
        <v>0</v>
      </c>
      <c r="DP1274">
        <v>1</v>
      </c>
      <c r="DQ1274">
        <v>1</v>
      </c>
      <c r="DU1274">
        <v>1005</v>
      </c>
      <c r="DV1274" t="s">
        <v>433</v>
      </c>
      <c r="DW1274" t="s">
        <v>433</v>
      </c>
      <c r="DX1274">
        <v>100</v>
      </c>
      <c r="EE1274">
        <v>31102226</v>
      </c>
      <c r="EF1274">
        <v>2</v>
      </c>
      <c r="EG1274" t="s">
        <v>23</v>
      </c>
      <c r="EH1274">
        <v>0</v>
      </c>
      <c r="EI1274" t="s">
        <v>3</v>
      </c>
      <c r="EJ1274">
        <v>1</v>
      </c>
      <c r="EK1274">
        <v>26001</v>
      </c>
      <c r="EL1274" t="s">
        <v>435</v>
      </c>
      <c r="EM1274" t="s">
        <v>436</v>
      </c>
      <c r="EO1274" t="s">
        <v>26</v>
      </c>
      <c r="EQ1274">
        <v>0</v>
      </c>
      <c r="ER1274">
        <v>824.45</v>
      </c>
      <c r="ES1274">
        <v>507.64</v>
      </c>
      <c r="ET1274">
        <v>40.5</v>
      </c>
      <c r="EU1274">
        <v>5.45</v>
      </c>
      <c r="EV1274">
        <v>276.31</v>
      </c>
      <c r="EW1274">
        <v>31.98</v>
      </c>
      <c r="EX1274">
        <v>0.47</v>
      </c>
      <c r="EY1274">
        <v>0</v>
      </c>
      <c r="FQ1274">
        <v>0</v>
      </c>
      <c r="FR1274">
        <f t="shared" si="1140"/>
        <v>0</v>
      </c>
      <c r="FS1274">
        <v>0</v>
      </c>
      <c r="FT1274" t="s">
        <v>27</v>
      </c>
      <c r="FU1274" t="s">
        <v>28</v>
      </c>
      <c r="FX1274">
        <v>90</v>
      </c>
      <c r="FY1274">
        <v>59.5</v>
      </c>
      <c r="GA1274" t="s">
        <v>3</v>
      </c>
      <c r="GD1274">
        <v>1</v>
      </c>
      <c r="GF1274">
        <v>1906941050</v>
      </c>
      <c r="GG1274">
        <v>2</v>
      </c>
      <c r="GH1274">
        <v>1</v>
      </c>
      <c r="GI1274">
        <v>-2</v>
      </c>
      <c r="GJ1274">
        <v>0</v>
      </c>
      <c r="GK1274">
        <v>0</v>
      </c>
      <c r="GL1274">
        <f t="shared" si="1141"/>
        <v>0</v>
      </c>
      <c r="GM1274">
        <f t="shared" si="1142"/>
        <v>138.07</v>
      </c>
      <c r="GN1274">
        <f t="shared" si="1143"/>
        <v>138.07</v>
      </c>
      <c r="GO1274">
        <f t="shared" si="1144"/>
        <v>0</v>
      </c>
      <c r="GP1274">
        <f t="shared" si="1145"/>
        <v>0</v>
      </c>
      <c r="GR1274">
        <v>0</v>
      </c>
      <c r="GS1274">
        <v>3</v>
      </c>
      <c r="GT1274">
        <v>0</v>
      </c>
      <c r="GU1274" t="s">
        <v>3</v>
      </c>
      <c r="GV1274">
        <f t="shared" si="1146"/>
        <v>0</v>
      </c>
      <c r="GW1274">
        <v>1</v>
      </c>
      <c r="GX1274">
        <f t="shared" si="1147"/>
        <v>0</v>
      </c>
      <c r="HA1274">
        <v>0</v>
      </c>
      <c r="HB1274">
        <v>0</v>
      </c>
      <c r="HC1274">
        <f t="shared" si="1148"/>
        <v>0</v>
      </c>
      <c r="IK1274">
        <v>0</v>
      </c>
    </row>
    <row r="1275" spans="1:255">
      <c r="A1275" s="2">
        <v>17</v>
      </c>
      <c r="B1275" s="2">
        <v>1</v>
      </c>
      <c r="C1275" s="2"/>
      <c r="D1275" s="2"/>
      <c r="E1275" s="2" t="s">
        <v>602</v>
      </c>
      <c r="F1275" s="2" t="s">
        <v>438</v>
      </c>
      <c r="G1275" s="2" t="s">
        <v>439</v>
      </c>
      <c r="H1275" s="2" t="s">
        <v>258</v>
      </c>
      <c r="I1275" s="2">
        <f>ROUND(9*0.04*1.15,9)</f>
        <v>0.41399999999999998</v>
      </c>
      <c r="J1275" s="2">
        <v>0</v>
      </c>
      <c r="K1275" s="2"/>
      <c r="L1275" s="2"/>
      <c r="M1275" s="2"/>
      <c r="N1275" s="2"/>
      <c r="O1275" s="2">
        <f t="shared" si="1114"/>
        <v>919.92</v>
      </c>
      <c r="P1275" s="2">
        <f t="shared" si="1115"/>
        <v>919.92</v>
      </c>
      <c r="Q1275" s="2">
        <f t="shared" si="1116"/>
        <v>0</v>
      </c>
      <c r="R1275" s="2">
        <f t="shared" si="1117"/>
        <v>0</v>
      </c>
      <c r="S1275" s="2">
        <f t="shared" si="1118"/>
        <v>0</v>
      </c>
      <c r="T1275" s="2">
        <f t="shared" si="1119"/>
        <v>0</v>
      </c>
      <c r="U1275" s="2">
        <f t="shared" si="1120"/>
        <v>0</v>
      </c>
      <c r="V1275" s="2">
        <f t="shared" si="1121"/>
        <v>0</v>
      </c>
      <c r="W1275" s="2">
        <f t="shared" si="1122"/>
        <v>0</v>
      </c>
      <c r="X1275" s="2">
        <f t="shared" si="1123"/>
        <v>0</v>
      </c>
      <c r="Y1275" s="2">
        <f t="shared" si="1124"/>
        <v>0</v>
      </c>
      <c r="Z1275" s="2"/>
      <c r="AA1275" s="2">
        <v>33304975</v>
      </c>
      <c r="AB1275" s="2">
        <f t="shared" si="1125"/>
        <v>2222.0300000000002</v>
      </c>
      <c r="AC1275" s="2">
        <f t="shared" si="1126"/>
        <v>2222.0300000000002</v>
      </c>
      <c r="AD1275" s="2">
        <f>ROUND((((ET1275)-(EU1275))+AE1275),2)</f>
        <v>0</v>
      </c>
      <c r="AE1275" s="2">
        <f>ROUND((EU1275),2)</f>
        <v>0</v>
      </c>
      <c r="AF1275" s="2">
        <f>ROUND((EV1275),2)</f>
        <v>0</v>
      </c>
      <c r="AG1275" s="2">
        <f t="shared" si="1127"/>
        <v>0</v>
      </c>
      <c r="AH1275" s="2">
        <f>(EW1275)</f>
        <v>0</v>
      </c>
      <c r="AI1275" s="2">
        <f>(EX1275)</f>
        <v>0</v>
      </c>
      <c r="AJ1275" s="2">
        <f t="shared" si="1128"/>
        <v>0</v>
      </c>
      <c r="AK1275" s="2">
        <v>2222.0300000000002</v>
      </c>
      <c r="AL1275" s="2">
        <v>2222.0300000000002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1</v>
      </c>
      <c r="AW1275" s="2">
        <v>1</v>
      </c>
      <c r="AX1275" s="2"/>
      <c r="AY1275" s="2"/>
      <c r="AZ1275" s="2">
        <v>1</v>
      </c>
      <c r="BA1275" s="2">
        <v>1</v>
      </c>
      <c r="BB1275" s="2">
        <v>1</v>
      </c>
      <c r="BC1275" s="2">
        <v>1</v>
      </c>
      <c r="BD1275" s="2" t="s">
        <v>3</v>
      </c>
      <c r="BE1275" s="2" t="s">
        <v>3</v>
      </c>
      <c r="BF1275" s="2" t="s">
        <v>3</v>
      </c>
      <c r="BG1275" s="2" t="s">
        <v>3</v>
      </c>
      <c r="BH1275" s="2">
        <v>3</v>
      </c>
      <c r="BI1275" s="2">
        <v>1</v>
      </c>
      <c r="BJ1275" s="2" t="s">
        <v>440</v>
      </c>
      <c r="BK1275" s="2"/>
      <c r="BL1275" s="2"/>
      <c r="BM1275" s="2">
        <v>500001</v>
      </c>
      <c r="BN1275" s="2">
        <v>0</v>
      </c>
      <c r="BO1275" s="2" t="s">
        <v>3</v>
      </c>
      <c r="BP1275" s="2">
        <v>0</v>
      </c>
      <c r="BQ1275" s="2">
        <v>8</v>
      </c>
      <c r="BR1275" s="2">
        <v>0</v>
      </c>
      <c r="BS1275" s="2">
        <v>1</v>
      </c>
      <c r="BT1275" s="2">
        <v>1</v>
      </c>
      <c r="BU1275" s="2">
        <v>1</v>
      </c>
      <c r="BV1275" s="2">
        <v>1</v>
      </c>
      <c r="BW1275" s="2">
        <v>1</v>
      </c>
      <c r="BX1275" s="2">
        <v>1</v>
      </c>
      <c r="BY1275" s="2" t="s">
        <v>3</v>
      </c>
      <c r="BZ1275" s="2">
        <v>0</v>
      </c>
      <c r="CA1275" s="2">
        <v>0</v>
      </c>
      <c r="CB1275" s="2"/>
      <c r="CC1275" s="2"/>
      <c r="CD1275" s="2"/>
      <c r="CE1275" s="2">
        <v>0</v>
      </c>
      <c r="CF1275" s="2">
        <v>0</v>
      </c>
      <c r="CG1275" s="2">
        <v>0</v>
      </c>
      <c r="CH1275" s="2"/>
      <c r="CI1275" s="2"/>
      <c r="CJ1275" s="2"/>
      <c r="CK1275" s="2"/>
      <c r="CL1275" s="2"/>
      <c r="CM1275" s="2">
        <v>0</v>
      </c>
      <c r="CN1275" s="2" t="s">
        <v>3</v>
      </c>
      <c r="CO1275" s="2">
        <v>0</v>
      </c>
      <c r="CP1275" s="2">
        <f t="shared" si="1129"/>
        <v>919.92</v>
      </c>
      <c r="CQ1275" s="2">
        <f t="shared" si="1130"/>
        <v>2222.0300000000002</v>
      </c>
      <c r="CR1275" s="2">
        <f t="shared" si="1131"/>
        <v>0</v>
      </c>
      <c r="CS1275" s="2">
        <f t="shared" si="1132"/>
        <v>0</v>
      </c>
      <c r="CT1275" s="2">
        <f t="shared" si="1133"/>
        <v>0</v>
      </c>
      <c r="CU1275" s="2">
        <f t="shared" si="1134"/>
        <v>0</v>
      </c>
      <c r="CV1275" s="2">
        <f t="shared" si="1135"/>
        <v>0</v>
      </c>
      <c r="CW1275" s="2">
        <f t="shared" si="1136"/>
        <v>0</v>
      </c>
      <c r="CX1275" s="2">
        <f t="shared" si="1137"/>
        <v>0</v>
      </c>
      <c r="CY1275" s="2">
        <f t="shared" si="1138"/>
        <v>0</v>
      </c>
      <c r="CZ1275" s="2">
        <f t="shared" si="1139"/>
        <v>0</v>
      </c>
      <c r="DA1275" s="2"/>
      <c r="DB1275" s="2"/>
      <c r="DC1275" s="2" t="s">
        <v>3</v>
      </c>
      <c r="DD1275" s="2" t="s">
        <v>3</v>
      </c>
      <c r="DE1275" s="2" t="s">
        <v>3</v>
      </c>
      <c r="DF1275" s="2" t="s">
        <v>3</v>
      </c>
      <c r="DG1275" s="2" t="s">
        <v>3</v>
      </c>
      <c r="DH1275" s="2" t="s">
        <v>3</v>
      </c>
      <c r="DI1275" s="2" t="s">
        <v>3</v>
      </c>
      <c r="DJ1275" s="2" t="s">
        <v>3</v>
      </c>
      <c r="DK1275" s="2" t="s">
        <v>3</v>
      </c>
      <c r="DL1275" s="2" t="s">
        <v>3</v>
      </c>
      <c r="DM1275" s="2" t="s">
        <v>3</v>
      </c>
      <c r="DN1275" s="2">
        <v>0</v>
      </c>
      <c r="DO1275" s="2">
        <v>0</v>
      </c>
      <c r="DP1275" s="2">
        <v>1</v>
      </c>
      <c r="DQ1275" s="2">
        <v>1</v>
      </c>
      <c r="DR1275" s="2"/>
      <c r="DS1275" s="2"/>
      <c r="DT1275" s="2"/>
      <c r="DU1275" s="2">
        <v>1007</v>
      </c>
      <c r="DV1275" s="2" t="s">
        <v>258</v>
      </c>
      <c r="DW1275" s="2" t="s">
        <v>258</v>
      </c>
      <c r="DX1275" s="2">
        <v>1</v>
      </c>
      <c r="DY1275" s="2"/>
      <c r="DZ1275" s="2"/>
      <c r="EA1275" s="2"/>
      <c r="EB1275" s="2"/>
      <c r="EC1275" s="2"/>
      <c r="ED1275" s="2"/>
      <c r="EE1275" s="2">
        <v>31102119</v>
      </c>
      <c r="EF1275" s="2">
        <v>8</v>
      </c>
      <c r="EG1275" s="2" t="s">
        <v>34</v>
      </c>
      <c r="EH1275" s="2">
        <v>0</v>
      </c>
      <c r="EI1275" s="2" t="s">
        <v>3</v>
      </c>
      <c r="EJ1275" s="2">
        <v>1</v>
      </c>
      <c r="EK1275" s="2">
        <v>500001</v>
      </c>
      <c r="EL1275" s="2" t="s">
        <v>35</v>
      </c>
      <c r="EM1275" s="2" t="s">
        <v>36</v>
      </c>
      <c r="EN1275" s="2"/>
      <c r="EO1275" s="2" t="s">
        <v>3</v>
      </c>
      <c r="EP1275" s="2"/>
      <c r="EQ1275" s="2">
        <v>0</v>
      </c>
      <c r="ER1275" s="2">
        <v>2222.0300000000002</v>
      </c>
      <c r="ES1275" s="2">
        <v>2222.0300000000002</v>
      </c>
      <c r="ET1275" s="2">
        <v>0</v>
      </c>
      <c r="EU1275" s="2">
        <v>0</v>
      </c>
      <c r="EV1275" s="2">
        <v>0</v>
      </c>
      <c r="EW1275" s="2">
        <v>0</v>
      </c>
      <c r="EX1275" s="2">
        <v>0</v>
      </c>
      <c r="EY1275" s="2">
        <v>0</v>
      </c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>
        <v>0</v>
      </c>
      <c r="FR1275" s="2">
        <f t="shared" si="1140"/>
        <v>0</v>
      </c>
      <c r="FS1275" s="2">
        <v>0</v>
      </c>
      <c r="FT1275" s="2"/>
      <c r="FU1275" s="2"/>
      <c r="FV1275" s="2"/>
      <c r="FW1275" s="2"/>
      <c r="FX1275" s="2">
        <v>0</v>
      </c>
      <c r="FY1275" s="2">
        <v>0</v>
      </c>
      <c r="FZ1275" s="2"/>
      <c r="GA1275" s="2" t="s">
        <v>3</v>
      </c>
      <c r="GB1275" s="2"/>
      <c r="GC1275" s="2"/>
      <c r="GD1275" s="2">
        <v>1</v>
      </c>
      <c r="GE1275" s="2"/>
      <c r="GF1275" s="2">
        <v>2051966677</v>
      </c>
      <c r="GG1275" s="2">
        <v>2</v>
      </c>
      <c r="GH1275" s="2">
        <v>1</v>
      </c>
      <c r="GI1275" s="2">
        <v>-2</v>
      </c>
      <c r="GJ1275" s="2">
        <v>0</v>
      </c>
      <c r="GK1275" s="2">
        <v>0</v>
      </c>
      <c r="GL1275" s="2">
        <f t="shared" si="1141"/>
        <v>0</v>
      </c>
      <c r="GM1275" s="2">
        <f t="shared" si="1142"/>
        <v>919.92</v>
      </c>
      <c r="GN1275" s="2">
        <f t="shared" si="1143"/>
        <v>919.92</v>
      </c>
      <c r="GO1275" s="2">
        <f t="shared" si="1144"/>
        <v>0</v>
      </c>
      <c r="GP1275" s="2">
        <f t="shared" si="1145"/>
        <v>0</v>
      </c>
      <c r="GQ1275" s="2"/>
      <c r="GR1275" s="2">
        <v>0</v>
      </c>
      <c r="GS1275" s="2">
        <v>3</v>
      </c>
      <c r="GT1275" s="2">
        <v>0</v>
      </c>
      <c r="GU1275" s="2" t="s">
        <v>3</v>
      </c>
      <c r="GV1275" s="2">
        <f t="shared" si="1146"/>
        <v>0</v>
      </c>
      <c r="GW1275" s="2">
        <v>1</v>
      </c>
      <c r="GX1275" s="2">
        <f t="shared" si="1147"/>
        <v>0</v>
      </c>
      <c r="GY1275" s="2"/>
      <c r="GZ1275" s="2"/>
      <c r="HA1275" s="2">
        <v>0</v>
      </c>
      <c r="HB1275" s="2">
        <v>0</v>
      </c>
      <c r="HC1275" s="2">
        <f t="shared" si="1148"/>
        <v>0</v>
      </c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>
        <v>0</v>
      </c>
      <c r="IL1275" s="2"/>
      <c r="IM1275" s="2"/>
      <c r="IN1275" s="2"/>
      <c r="IO1275" s="2"/>
      <c r="IP1275" s="2"/>
      <c r="IQ1275" s="2"/>
      <c r="IR1275" s="2"/>
      <c r="IS1275" s="2"/>
      <c r="IT1275" s="2"/>
      <c r="IU1275" s="2"/>
    </row>
    <row r="1276" spans="1:255">
      <c r="A1276">
        <v>17</v>
      </c>
      <c r="B1276">
        <v>1</v>
      </c>
      <c r="E1276" t="s">
        <v>602</v>
      </c>
      <c r="F1276" t="s">
        <v>438</v>
      </c>
      <c r="G1276" t="s">
        <v>439</v>
      </c>
      <c r="H1276" t="s">
        <v>258</v>
      </c>
      <c r="I1276">
        <f>ROUND(9*0.04*1.15,9)</f>
        <v>0.41399999999999998</v>
      </c>
      <c r="J1276">
        <v>0</v>
      </c>
      <c r="O1276">
        <f t="shared" si="1114"/>
        <v>919.92</v>
      </c>
      <c r="P1276">
        <f t="shared" si="1115"/>
        <v>919.92</v>
      </c>
      <c r="Q1276">
        <f t="shared" si="1116"/>
        <v>0</v>
      </c>
      <c r="R1276">
        <f t="shared" si="1117"/>
        <v>0</v>
      </c>
      <c r="S1276">
        <f t="shared" si="1118"/>
        <v>0</v>
      </c>
      <c r="T1276">
        <f t="shared" si="1119"/>
        <v>0</v>
      </c>
      <c r="U1276">
        <f t="shared" si="1120"/>
        <v>0</v>
      </c>
      <c r="V1276">
        <f t="shared" si="1121"/>
        <v>0</v>
      </c>
      <c r="W1276">
        <f t="shared" si="1122"/>
        <v>0</v>
      </c>
      <c r="X1276">
        <f t="shared" si="1123"/>
        <v>0</v>
      </c>
      <c r="Y1276">
        <f t="shared" si="1124"/>
        <v>0</v>
      </c>
      <c r="AA1276">
        <v>33304960</v>
      </c>
      <c r="AB1276">
        <f t="shared" si="1125"/>
        <v>2222.0300000000002</v>
      </c>
      <c r="AC1276">
        <f t="shared" si="1126"/>
        <v>2222.0300000000002</v>
      </c>
      <c r="AD1276">
        <f>ROUND((((ET1276)-(EU1276))+AE1276),2)</f>
        <v>0</v>
      </c>
      <c r="AE1276">
        <f>ROUND((EU1276),2)</f>
        <v>0</v>
      </c>
      <c r="AF1276">
        <f>ROUND((EV1276),2)</f>
        <v>0</v>
      </c>
      <c r="AG1276">
        <f t="shared" si="1127"/>
        <v>0</v>
      </c>
      <c r="AH1276">
        <f>(EW1276)</f>
        <v>0</v>
      </c>
      <c r="AI1276">
        <f>(EX1276)</f>
        <v>0</v>
      </c>
      <c r="AJ1276">
        <f t="shared" si="1128"/>
        <v>0</v>
      </c>
      <c r="AK1276">
        <v>2222.0300000000002</v>
      </c>
      <c r="AL1276">
        <v>2222.0300000000002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1</v>
      </c>
      <c r="AW1276">
        <v>1</v>
      </c>
      <c r="AZ1276">
        <v>1</v>
      </c>
      <c r="BA1276">
        <v>1</v>
      </c>
      <c r="BB1276">
        <v>1</v>
      </c>
      <c r="BC1276">
        <v>1</v>
      </c>
      <c r="BD1276" t="s">
        <v>3</v>
      </c>
      <c r="BE1276" t="s">
        <v>3</v>
      </c>
      <c r="BF1276" t="s">
        <v>3</v>
      </c>
      <c r="BG1276" t="s">
        <v>3</v>
      </c>
      <c r="BH1276">
        <v>3</v>
      </c>
      <c r="BI1276">
        <v>1</v>
      </c>
      <c r="BJ1276" t="s">
        <v>440</v>
      </c>
      <c r="BM1276">
        <v>500001</v>
      </c>
      <c r="BN1276">
        <v>0</v>
      </c>
      <c r="BO1276" t="s">
        <v>3</v>
      </c>
      <c r="BP1276">
        <v>0</v>
      </c>
      <c r="BQ1276">
        <v>8</v>
      </c>
      <c r="BR1276">
        <v>0</v>
      </c>
      <c r="BS1276">
        <v>1</v>
      </c>
      <c r="BT1276">
        <v>1</v>
      </c>
      <c r="BU1276">
        <v>1</v>
      </c>
      <c r="BV1276">
        <v>1</v>
      </c>
      <c r="BW1276">
        <v>1</v>
      </c>
      <c r="BX1276">
        <v>1</v>
      </c>
      <c r="BY1276" t="s">
        <v>3</v>
      </c>
      <c r="BZ1276">
        <v>0</v>
      </c>
      <c r="CA1276">
        <v>0</v>
      </c>
      <c r="CE1276">
        <v>0</v>
      </c>
      <c r="CF1276">
        <v>0</v>
      </c>
      <c r="CG1276">
        <v>0</v>
      </c>
      <c r="CM1276">
        <v>0</v>
      </c>
      <c r="CN1276" t="s">
        <v>3</v>
      </c>
      <c r="CO1276">
        <v>0</v>
      </c>
      <c r="CP1276">
        <f t="shared" si="1129"/>
        <v>919.92</v>
      </c>
      <c r="CQ1276">
        <f t="shared" si="1130"/>
        <v>2222.0300000000002</v>
      </c>
      <c r="CR1276">
        <f t="shared" si="1131"/>
        <v>0</v>
      </c>
      <c r="CS1276">
        <f t="shared" si="1132"/>
        <v>0</v>
      </c>
      <c r="CT1276">
        <f t="shared" si="1133"/>
        <v>0</v>
      </c>
      <c r="CU1276">
        <f t="shared" si="1134"/>
        <v>0</v>
      </c>
      <c r="CV1276">
        <f t="shared" si="1135"/>
        <v>0</v>
      </c>
      <c r="CW1276">
        <f t="shared" si="1136"/>
        <v>0</v>
      </c>
      <c r="CX1276">
        <f t="shared" si="1137"/>
        <v>0</v>
      </c>
      <c r="CY1276">
        <f t="shared" si="1138"/>
        <v>0</v>
      </c>
      <c r="CZ1276">
        <f t="shared" si="1139"/>
        <v>0</v>
      </c>
      <c r="DC1276" t="s">
        <v>3</v>
      </c>
      <c r="DD1276" t="s">
        <v>3</v>
      </c>
      <c r="DE1276" t="s">
        <v>3</v>
      </c>
      <c r="DF1276" t="s">
        <v>3</v>
      </c>
      <c r="DG1276" t="s">
        <v>3</v>
      </c>
      <c r="DH1276" t="s">
        <v>3</v>
      </c>
      <c r="DI1276" t="s">
        <v>3</v>
      </c>
      <c r="DJ1276" t="s">
        <v>3</v>
      </c>
      <c r="DK1276" t="s">
        <v>3</v>
      </c>
      <c r="DL1276" t="s">
        <v>3</v>
      </c>
      <c r="DM1276" t="s">
        <v>3</v>
      </c>
      <c r="DN1276">
        <v>0</v>
      </c>
      <c r="DO1276">
        <v>0</v>
      </c>
      <c r="DP1276">
        <v>1</v>
      </c>
      <c r="DQ1276">
        <v>1</v>
      </c>
      <c r="DU1276">
        <v>1007</v>
      </c>
      <c r="DV1276" t="s">
        <v>258</v>
      </c>
      <c r="DW1276" t="s">
        <v>258</v>
      </c>
      <c r="DX1276">
        <v>1</v>
      </c>
      <c r="EE1276">
        <v>31102119</v>
      </c>
      <c r="EF1276">
        <v>8</v>
      </c>
      <c r="EG1276" t="s">
        <v>34</v>
      </c>
      <c r="EH1276">
        <v>0</v>
      </c>
      <c r="EI1276" t="s">
        <v>3</v>
      </c>
      <c r="EJ1276">
        <v>1</v>
      </c>
      <c r="EK1276">
        <v>500001</v>
      </c>
      <c r="EL1276" t="s">
        <v>35</v>
      </c>
      <c r="EM1276" t="s">
        <v>36</v>
      </c>
      <c r="EO1276" t="s">
        <v>3</v>
      </c>
      <c r="EQ1276">
        <v>0</v>
      </c>
      <c r="ER1276">
        <v>2222.0300000000002</v>
      </c>
      <c r="ES1276">
        <v>2222.0300000000002</v>
      </c>
      <c r="ET1276">
        <v>0</v>
      </c>
      <c r="EU1276">
        <v>0</v>
      </c>
      <c r="EV1276">
        <v>0</v>
      </c>
      <c r="EW1276">
        <v>0</v>
      </c>
      <c r="EX1276">
        <v>0</v>
      </c>
      <c r="EY1276">
        <v>0</v>
      </c>
      <c r="FQ1276">
        <v>0</v>
      </c>
      <c r="FR1276">
        <f t="shared" si="1140"/>
        <v>0</v>
      </c>
      <c r="FS1276">
        <v>0</v>
      </c>
      <c r="FX1276">
        <v>0</v>
      </c>
      <c r="FY1276">
        <v>0</v>
      </c>
      <c r="GA1276" t="s">
        <v>3</v>
      </c>
      <c r="GD1276">
        <v>1</v>
      </c>
      <c r="GF1276">
        <v>2051966677</v>
      </c>
      <c r="GG1276">
        <v>2</v>
      </c>
      <c r="GH1276">
        <v>1</v>
      </c>
      <c r="GI1276">
        <v>-2</v>
      </c>
      <c r="GJ1276">
        <v>0</v>
      </c>
      <c r="GK1276">
        <v>0</v>
      </c>
      <c r="GL1276">
        <f t="shared" si="1141"/>
        <v>0</v>
      </c>
      <c r="GM1276">
        <f t="shared" si="1142"/>
        <v>919.92</v>
      </c>
      <c r="GN1276">
        <f t="shared" si="1143"/>
        <v>919.92</v>
      </c>
      <c r="GO1276">
        <f t="shared" si="1144"/>
        <v>0</v>
      </c>
      <c r="GP1276">
        <f t="shared" si="1145"/>
        <v>0</v>
      </c>
      <c r="GR1276">
        <v>0</v>
      </c>
      <c r="GS1276">
        <v>3</v>
      </c>
      <c r="GT1276">
        <v>0</v>
      </c>
      <c r="GU1276" t="s">
        <v>3</v>
      </c>
      <c r="GV1276">
        <f t="shared" si="1146"/>
        <v>0</v>
      </c>
      <c r="GW1276">
        <v>1</v>
      </c>
      <c r="GX1276">
        <f t="shared" si="1147"/>
        <v>0</v>
      </c>
      <c r="HA1276">
        <v>0</v>
      </c>
      <c r="HB1276">
        <v>0</v>
      </c>
      <c r="HC1276">
        <f t="shared" si="1148"/>
        <v>0</v>
      </c>
      <c r="IK1276">
        <v>0</v>
      </c>
    </row>
    <row r="1277" spans="1:255">
      <c r="A1277" s="2">
        <v>17</v>
      </c>
      <c r="B1277" s="2">
        <v>1</v>
      </c>
      <c r="C1277" s="2">
        <f>ROW(SmtRes!A1337)</f>
        <v>1337</v>
      </c>
      <c r="D1277" s="2">
        <f>ROW(EtalonRes!A1640)</f>
        <v>1640</v>
      </c>
      <c r="E1277" s="2" t="s">
        <v>603</v>
      </c>
      <c r="F1277" s="2" t="s">
        <v>442</v>
      </c>
      <c r="G1277" s="2" t="s">
        <v>443</v>
      </c>
      <c r="H1277" s="2" t="s">
        <v>433</v>
      </c>
      <c r="I1277" s="2">
        <f>ROUND((0.8+0.8)*2*1/100,9)</f>
        <v>3.2000000000000001E-2</v>
      </c>
      <c r="J1277" s="2">
        <v>0</v>
      </c>
      <c r="K1277" s="2"/>
      <c r="L1277" s="2"/>
      <c r="M1277" s="2"/>
      <c r="N1277" s="2"/>
      <c r="O1277" s="2">
        <f t="shared" si="1114"/>
        <v>54.87</v>
      </c>
      <c r="P1277" s="2">
        <f t="shared" si="1115"/>
        <v>18.489999999999998</v>
      </c>
      <c r="Q1277" s="2">
        <f t="shared" si="1116"/>
        <v>5.16</v>
      </c>
      <c r="R1277" s="2">
        <f t="shared" si="1117"/>
        <v>0.45</v>
      </c>
      <c r="S1277" s="2">
        <f t="shared" si="1118"/>
        <v>31.22</v>
      </c>
      <c r="T1277" s="2">
        <f t="shared" si="1119"/>
        <v>0</v>
      </c>
      <c r="U1277" s="2">
        <f t="shared" si="1120"/>
        <v>3.5716607999999996</v>
      </c>
      <c r="V1277" s="2">
        <f t="shared" si="1121"/>
        <v>3.6479999999999999E-2</v>
      </c>
      <c r="W1277" s="2">
        <f t="shared" si="1122"/>
        <v>0</v>
      </c>
      <c r="X1277" s="2">
        <f t="shared" si="1123"/>
        <v>36.42</v>
      </c>
      <c r="Y1277" s="2">
        <f t="shared" si="1124"/>
        <v>22.49</v>
      </c>
      <c r="Z1277" s="2"/>
      <c r="AA1277" s="2">
        <v>33304975</v>
      </c>
      <c r="AB1277" s="2">
        <f t="shared" si="1125"/>
        <v>1714.66</v>
      </c>
      <c r="AC1277" s="2">
        <f t="shared" si="1126"/>
        <v>577.76</v>
      </c>
      <c r="AD1277" s="2">
        <f>ROUND((((((ET1277*1.2)*1.25))-(((EU1277*1.2)*1.25)))+AE1277),2)</f>
        <v>161.38999999999999</v>
      </c>
      <c r="AE1277" s="2">
        <f>ROUND((((EU1277*1.2)*1.25)),2)</f>
        <v>14.12</v>
      </c>
      <c r="AF1277" s="2">
        <f>ROUND((((EV1277*1.2)*1.15)),2)</f>
        <v>975.51</v>
      </c>
      <c r="AG1277" s="2">
        <f t="shared" si="1127"/>
        <v>0</v>
      </c>
      <c r="AH1277" s="2">
        <f>(((EW1277*1.2)*1.15))</f>
        <v>111.61439999999999</v>
      </c>
      <c r="AI1277" s="2">
        <f>(((EX1277*1.2)*1.25))</f>
        <v>1.1399999999999999</v>
      </c>
      <c r="AJ1277" s="2">
        <f t="shared" si="1128"/>
        <v>0</v>
      </c>
      <c r="AK1277" s="2">
        <v>1392.24</v>
      </c>
      <c r="AL1277" s="2">
        <v>577.76</v>
      </c>
      <c r="AM1277" s="2">
        <v>107.59</v>
      </c>
      <c r="AN1277" s="2">
        <v>9.41</v>
      </c>
      <c r="AO1277" s="2">
        <v>706.89</v>
      </c>
      <c r="AP1277" s="2">
        <v>0</v>
      </c>
      <c r="AQ1277" s="2">
        <v>80.88</v>
      </c>
      <c r="AR1277" s="2">
        <v>0.76</v>
      </c>
      <c r="AS1277" s="2">
        <v>0</v>
      </c>
      <c r="AT1277" s="2">
        <v>115</v>
      </c>
      <c r="AU1277" s="2">
        <v>71</v>
      </c>
      <c r="AV1277" s="2">
        <v>1</v>
      </c>
      <c r="AW1277" s="2">
        <v>1</v>
      </c>
      <c r="AX1277" s="2"/>
      <c r="AY1277" s="2"/>
      <c r="AZ1277" s="2">
        <v>1</v>
      </c>
      <c r="BA1277" s="2">
        <v>1</v>
      </c>
      <c r="BB1277" s="2">
        <v>1</v>
      </c>
      <c r="BC1277" s="2">
        <v>1</v>
      </c>
      <c r="BD1277" s="2" t="s">
        <v>3</v>
      </c>
      <c r="BE1277" s="2" t="s">
        <v>3</v>
      </c>
      <c r="BF1277" s="2" t="s">
        <v>3</v>
      </c>
      <c r="BG1277" s="2" t="s">
        <v>3</v>
      </c>
      <c r="BH1277" s="2">
        <v>0</v>
      </c>
      <c r="BI1277" s="2">
        <v>1</v>
      </c>
      <c r="BJ1277" s="2" t="s">
        <v>444</v>
      </c>
      <c r="BK1277" s="2"/>
      <c r="BL1277" s="2"/>
      <c r="BM1277" s="2">
        <v>20001</v>
      </c>
      <c r="BN1277" s="2">
        <v>0</v>
      </c>
      <c r="BO1277" s="2" t="s">
        <v>3</v>
      </c>
      <c r="BP1277" s="2">
        <v>0</v>
      </c>
      <c r="BQ1277" s="2">
        <v>2</v>
      </c>
      <c r="BR1277" s="2">
        <v>0</v>
      </c>
      <c r="BS1277" s="2">
        <v>1</v>
      </c>
      <c r="BT1277" s="2">
        <v>1</v>
      </c>
      <c r="BU1277" s="2">
        <v>1</v>
      </c>
      <c r="BV1277" s="2">
        <v>1</v>
      </c>
      <c r="BW1277" s="2">
        <v>1</v>
      </c>
      <c r="BX1277" s="2">
        <v>1</v>
      </c>
      <c r="BY1277" s="2" t="s">
        <v>3</v>
      </c>
      <c r="BZ1277" s="2">
        <v>128</v>
      </c>
      <c r="CA1277" s="2">
        <v>83</v>
      </c>
      <c r="CB1277" s="2"/>
      <c r="CC1277" s="2"/>
      <c r="CD1277" s="2"/>
      <c r="CE1277" s="2">
        <v>0</v>
      </c>
      <c r="CF1277" s="2">
        <v>0</v>
      </c>
      <c r="CG1277" s="2">
        <v>0</v>
      </c>
      <c r="CH1277" s="2"/>
      <c r="CI1277" s="2"/>
      <c r="CJ1277" s="2"/>
      <c r="CK1277" s="2"/>
      <c r="CL1277" s="2"/>
      <c r="CM1277" s="2">
        <v>0</v>
      </c>
      <c r="CN1277" s="2" t="s">
        <v>954</v>
      </c>
      <c r="CO1277" s="2">
        <v>0</v>
      </c>
      <c r="CP1277" s="2">
        <f t="shared" si="1129"/>
        <v>54.87</v>
      </c>
      <c r="CQ1277" s="2">
        <f t="shared" si="1130"/>
        <v>577.76</v>
      </c>
      <c r="CR1277" s="2">
        <f t="shared" si="1131"/>
        <v>161.38999999999999</v>
      </c>
      <c r="CS1277" s="2">
        <f t="shared" si="1132"/>
        <v>14.12</v>
      </c>
      <c r="CT1277" s="2">
        <f t="shared" si="1133"/>
        <v>975.51</v>
      </c>
      <c r="CU1277" s="2">
        <f t="shared" si="1134"/>
        <v>0</v>
      </c>
      <c r="CV1277" s="2">
        <f t="shared" si="1135"/>
        <v>111.61439999999999</v>
      </c>
      <c r="CW1277" s="2">
        <f t="shared" si="1136"/>
        <v>1.1399999999999999</v>
      </c>
      <c r="CX1277" s="2">
        <f t="shared" si="1137"/>
        <v>0</v>
      </c>
      <c r="CY1277" s="2">
        <f t="shared" si="1138"/>
        <v>36.420499999999997</v>
      </c>
      <c r="CZ1277" s="2">
        <f t="shared" si="1139"/>
        <v>22.485699999999998</v>
      </c>
      <c r="DA1277" s="2"/>
      <c r="DB1277" s="2"/>
      <c r="DC1277" s="2" t="s">
        <v>3</v>
      </c>
      <c r="DD1277" s="2" t="s">
        <v>3</v>
      </c>
      <c r="DE1277" s="2" t="s">
        <v>21</v>
      </c>
      <c r="DF1277" s="2" t="s">
        <v>21</v>
      </c>
      <c r="DG1277" s="2" t="s">
        <v>22</v>
      </c>
      <c r="DH1277" s="2" t="s">
        <v>3</v>
      </c>
      <c r="DI1277" s="2" t="s">
        <v>22</v>
      </c>
      <c r="DJ1277" s="2" t="s">
        <v>21</v>
      </c>
      <c r="DK1277" s="2" t="s">
        <v>3</v>
      </c>
      <c r="DL1277" s="2" t="s">
        <v>3</v>
      </c>
      <c r="DM1277" s="2" t="s">
        <v>3</v>
      </c>
      <c r="DN1277" s="2">
        <v>0</v>
      </c>
      <c r="DO1277" s="2">
        <v>0</v>
      </c>
      <c r="DP1277" s="2">
        <v>1</v>
      </c>
      <c r="DQ1277" s="2">
        <v>1</v>
      </c>
      <c r="DR1277" s="2"/>
      <c r="DS1277" s="2"/>
      <c r="DT1277" s="2"/>
      <c r="DU1277" s="2">
        <v>1005</v>
      </c>
      <c r="DV1277" s="2" t="s">
        <v>433</v>
      </c>
      <c r="DW1277" s="2" t="s">
        <v>433</v>
      </c>
      <c r="DX1277" s="2">
        <v>100</v>
      </c>
      <c r="DY1277" s="2"/>
      <c r="DZ1277" s="2"/>
      <c r="EA1277" s="2"/>
      <c r="EB1277" s="2"/>
      <c r="EC1277" s="2"/>
      <c r="ED1277" s="2"/>
      <c r="EE1277" s="2">
        <v>31102217</v>
      </c>
      <c r="EF1277" s="2">
        <v>2</v>
      </c>
      <c r="EG1277" s="2" t="s">
        <v>23</v>
      </c>
      <c r="EH1277" s="2">
        <v>0</v>
      </c>
      <c r="EI1277" s="2" t="s">
        <v>3</v>
      </c>
      <c r="EJ1277" s="2">
        <v>1</v>
      </c>
      <c r="EK1277" s="2">
        <v>20001</v>
      </c>
      <c r="EL1277" s="2" t="s">
        <v>24</v>
      </c>
      <c r="EM1277" s="2" t="s">
        <v>25</v>
      </c>
      <c r="EN1277" s="2"/>
      <c r="EO1277" s="2" t="s">
        <v>26</v>
      </c>
      <c r="EP1277" s="2"/>
      <c r="EQ1277" s="2">
        <v>0</v>
      </c>
      <c r="ER1277" s="2">
        <v>1392.24</v>
      </c>
      <c r="ES1277" s="2">
        <v>577.76</v>
      </c>
      <c r="ET1277" s="2">
        <v>107.59</v>
      </c>
      <c r="EU1277" s="2">
        <v>9.41</v>
      </c>
      <c r="EV1277" s="2">
        <v>706.89</v>
      </c>
      <c r="EW1277" s="2">
        <v>80.88</v>
      </c>
      <c r="EX1277" s="2">
        <v>0.76</v>
      </c>
      <c r="EY1277" s="2">
        <v>0</v>
      </c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>
        <v>0</v>
      </c>
      <c r="FR1277" s="2">
        <f t="shared" si="1140"/>
        <v>0</v>
      </c>
      <c r="FS1277" s="2">
        <v>0</v>
      </c>
      <c r="FT1277" s="2" t="s">
        <v>27</v>
      </c>
      <c r="FU1277" s="2" t="s">
        <v>28</v>
      </c>
      <c r="FV1277" s="2"/>
      <c r="FW1277" s="2"/>
      <c r="FX1277" s="2">
        <v>115.2</v>
      </c>
      <c r="FY1277" s="2">
        <v>70.55</v>
      </c>
      <c r="FZ1277" s="2"/>
      <c r="GA1277" s="2" t="s">
        <v>3</v>
      </c>
      <c r="GB1277" s="2"/>
      <c r="GC1277" s="2"/>
      <c r="GD1277" s="2">
        <v>1</v>
      </c>
      <c r="GE1277" s="2"/>
      <c r="GF1277" s="2">
        <v>1852176229</v>
      </c>
      <c r="GG1277" s="2">
        <v>2</v>
      </c>
      <c r="GH1277" s="2">
        <v>1</v>
      </c>
      <c r="GI1277" s="2">
        <v>-2</v>
      </c>
      <c r="GJ1277" s="2">
        <v>0</v>
      </c>
      <c r="GK1277" s="2">
        <v>0</v>
      </c>
      <c r="GL1277" s="2">
        <f t="shared" si="1141"/>
        <v>0</v>
      </c>
      <c r="GM1277" s="2">
        <f t="shared" si="1142"/>
        <v>113.78</v>
      </c>
      <c r="GN1277" s="2">
        <f t="shared" si="1143"/>
        <v>113.78</v>
      </c>
      <c r="GO1277" s="2">
        <f t="shared" si="1144"/>
        <v>0</v>
      </c>
      <c r="GP1277" s="2">
        <f t="shared" si="1145"/>
        <v>0</v>
      </c>
      <c r="GQ1277" s="2"/>
      <c r="GR1277" s="2">
        <v>0</v>
      </c>
      <c r="GS1277" s="2">
        <v>3</v>
      </c>
      <c r="GT1277" s="2">
        <v>0</v>
      </c>
      <c r="GU1277" s="2" t="s">
        <v>3</v>
      </c>
      <c r="GV1277" s="2">
        <f t="shared" si="1146"/>
        <v>0</v>
      </c>
      <c r="GW1277" s="2">
        <v>1</v>
      </c>
      <c r="GX1277" s="2">
        <f t="shared" si="1147"/>
        <v>0</v>
      </c>
      <c r="GY1277" s="2"/>
      <c r="GZ1277" s="2"/>
      <c r="HA1277" s="2">
        <v>0</v>
      </c>
      <c r="HB1277" s="2">
        <v>0</v>
      </c>
      <c r="HC1277" s="2">
        <f t="shared" si="1148"/>
        <v>0</v>
      </c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>
        <v>0</v>
      </c>
      <c r="IL1277" s="2"/>
      <c r="IM1277" s="2"/>
      <c r="IN1277" s="2"/>
      <c r="IO1277" s="2"/>
      <c r="IP1277" s="2"/>
      <c r="IQ1277" s="2"/>
      <c r="IR1277" s="2"/>
      <c r="IS1277" s="2"/>
      <c r="IT1277" s="2"/>
      <c r="IU1277" s="2"/>
    </row>
    <row r="1278" spans="1:255">
      <c r="A1278">
        <v>17</v>
      </c>
      <c r="B1278">
        <v>1</v>
      </c>
      <c r="C1278">
        <f>ROW(SmtRes!A1348)</f>
        <v>1348</v>
      </c>
      <c r="D1278">
        <f>ROW(EtalonRes!A1656)</f>
        <v>1656</v>
      </c>
      <c r="E1278" t="s">
        <v>603</v>
      </c>
      <c r="F1278" t="s">
        <v>442</v>
      </c>
      <c r="G1278" t="s">
        <v>443</v>
      </c>
      <c r="H1278" t="s">
        <v>433</v>
      </c>
      <c r="I1278">
        <f>ROUND((0.8+0.8)*2*1/100,9)</f>
        <v>3.2000000000000001E-2</v>
      </c>
      <c r="J1278">
        <v>0</v>
      </c>
      <c r="O1278">
        <f t="shared" si="1114"/>
        <v>54.87</v>
      </c>
      <c r="P1278">
        <f t="shared" si="1115"/>
        <v>18.489999999999998</v>
      </c>
      <c r="Q1278">
        <f t="shared" si="1116"/>
        <v>5.16</v>
      </c>
      <c r="R1278">
        <f t="shared" si="1117"/>
        <v>0.45</v>
      </c>
      <c r="S1278">
        <f t="shared" si="1118"/>
        <v>31.22</v>
      </c>
      <c r="T1278">
        <f t="shared" si="1119"/>
        <v>0</v>
      </c>
      <c r="U1278">
        <f t="shared" si="1120"/>
        <v>3.5716607999999996</v>
      </c>
      <c r="V1278">
        <f t="shared" si="1121"/>
        <v>3.6479999999999999E-2</v>
      </c>
      <c r="W1278">
        <f t="shared" si="1122"/>
        <v>0</v>
      </c>
      <c r="X1278">
        <f t="shared" si="1123"/>
        <v>36.42</v>
      </c>
      <c r="Y1278">
        <f t="shared" si="1124"/>
        <v>22.49</v>
      </c>
      <c r="AA1278">
        <v>33304960</v>
      </c>
      <c r="AB1278">
        <f t="shared" si="1125"/>
        <v>1714.66</v>
      </c>
      <c r="AC1278">
        <f t="shared" si="1126"/>
        <v>577.76</v>
      </c>
      <c r="AD1278">
        <f>ROUND((((((ET1278*1.2)*1.25))-(((EU1278*1.2)*1.25)))+AE1278),2)</f>
        <v>161.38999999999999</v>
      </c>
      <c r="AE1278">
        <f>ROUND((((EU1278*1.2)*1.25)),2)</f>
        <v>14.12</v>
      </c>
      <c r="AF1278">
        <f>ROUND((((EV1278*1.2)*1.15)),2)</f>
        <v>975.51</v>
      </c>
      <c r="AG1278">
        <f t="shared" si="1127"/>
        <v>0</v>
      </c>
      <c r="AH1278">
        <f>(((EW1278*1.2)*1.15))</f>
        <v>111.61439999999999</v>
      </c>
      <c r="AI1278">
        <f>(((EX1278*1.2)*1.25))</f>
        <v>1.1399999999999999</v>
      </c>
      <c r="AJ1278">
        <f t="shared" si="1128"/>
        <v>0</v>
      </c>
      <c r="AK1278">
        <v>1392.24</v>
      </c>
      <c r="AL1278">
        <v>577.76</v>
      </c>
      <c r="AM1278">
        <v>107.59</v>
      </c>
      <c r="AN1278">
        <v>9.41</v>
      </c>
      <c r="AO1278">
        <v>706.89</v>
      </c>
      <c r="AP1278">
        <v>0</v>
      </c>
      <c r="AQ1278">
        <v>80.88</v>
      </c>
      <c r="AR1278">
        <v>0.76</v>
      </c>
      <c r="AS1278">
        <v>0</v>
      </c>
      <c r="AT1278">
        <v>115</v>
      </c>
      <c r="AU1278">
        <v>71</v>
      </c>
      <c r="AV1278">
        <v>1</v>
      </c>
      <c r="AW1278">
        <v>1</v>
      </c>
      <c r="AZ1278">
        <v>1</v>
      </c>
      <c r="BA1278">
        <v>1</v>
      </c>
      <c r="BB1278">
        <v>1</v>
      </c>
      <c r="BC1278">
        <v>1</v>
      </c>
      <c r="BD1278" t="s">
        <v>3</v>
      </c>
      <c r="BE1278" t="s">
        <v>3</v>
      </c>
      <c r="BF1278" t="s">
        <v>3</v>
      </c>
      <c r="BG1278" t="s">
        <v>3</v>
      </c>
      <c r="BH1278">
        <v>0</v>
      </c>
      <c r="BI1278">
        <v>1</v>
      </c>
      <c r="BJ1278" t="s">
        <v>444</v>
      </c>
      <c r="BM1278">
        <v>20001</v>
      </c>
      <c r="BN1278">
        <v>0</v>
      </c>
      <c r="BO1278" t="s">
        <v>3</v>
      </c>
      <c r="BP1278">
        <v>0</v>
      </c>
      <c r="BQ1278">
        <v>2</v>
      </c>
      <c r="BR1278">
        <v>0</v>
      </c>
      <c r="BS1278">
        <v>1</v>
      </c>
      <c r="BT1278">
        <v>1</v>
      </c>
      <c r="BU1278">
        <v>1</v>
      </c>
      <c r="BV1278">
        <v>1</v>
      </c>
      <c r="BW1278">
        <v>1</v>
      </c>
      <c r="BX1278">
        <v>1</v>
      </c>
      <c r="BY1278" t="s">
        <v>3</v>
      </c>
      <c r="BZ1278">
        <v>128</v>
      </c>
      <c r="CA1278">
        <v>83</v>
      </c>
      <c r="CE1278">
        <v>0</v>
      </c>
      <c r="CF1278">
        <v>0</v>
      </c>
      <c r="CG1278">
        <v>0</v>
      </c>
      <c r="CM1278">
        <v>0</v>
      </c>
      <c r="CN1278" t="s">
        <v>954</v>
      </c>
      <c r="CO1278">
        <v>0</v>
      </c>
      <c r="CP1278">
        <f t="shared" si="1129"/>
        <v>54.87</v>
      </c>
      <c r="CQ1278">
        <f t="shared" si="1130"/>
        <v>577.76</v>
      </c>
      <c r="CR1278">
        <f t="shared" si="1131"/>
        <v>161.38999999999999</v>
      </c>
      <c r="CS1278">
        <f t="shared" si="1132"/>
        <v>14.12</v>
      </c>
      <c r="CT1278">
        <f t="shared" si="1133"/>
        <v>975.51</v>
      </c>
      <c r="CU1278">
        <f t="shared" si="1134"/>
        <v>0</v>
      </c>
      <c r="CV1278">
        <f t="shared" si="1135"/>
        <v>111.61439999999999</v>
      </c>
      <c r="CW1278">
        <f t="shared" si="1136"/>
        <v>1.1399999999999999</v>
      </c>
      <c r="CX1278">
        <f t="shared" si="1137"/>
        <v>0</v>
      </c>
      <c r="CY1278">
        <f t="shared" si="1138"/>
        <v>36.420499999999997</v>
      </c>
      <c r="CZ1278">
        <f t="shared" si="1139"/>
        <v>22.485699999999998</v>
      </c>
      <c r="DC1278" t="s">
        <v>3</v>
      </c>
      <c r="DD1278" t="s">
        <v>3</v>
      </c>
      <c r="DE1278" t="s">
        <v>21</v>
      </c>
      <c r="DF1278" t="s">
        <v>21</v>
      </c>
      <c r="DG1278" t="s">
        <v>22</v>
      </c>
      <c r="DH1278" t="s">
        <v>3</v>
      </c>
      <c r="DI1278" t="s">
        <v>22</v>
      </c>
      <c r="DJ1278" t="s">
        <v>21</v>
      </c>
      <c r="DK1278" t="s">
        <v>3</v>
      </c>
      <c r="DL1278" t="s">
        <v>3</v>
      </c>
      <c r="DM1278" t="s">
        <v>3</v>
      </c>
      <c r="DN1278">
        <v>0</v>
      </c>
      <c r="DO1278">
        <v>0</v>
      </c>
      <c r="DP1278">
        <v>1</v>
      </c>
      <c r="DQ1278">
        <v>1</v>
      </c>
      <c r="DU1278">
        <v>1005</v>
      </c>
      <c r="DV1278" t="s">
        <v>433</v>
      </c>
      <c r="DW1278" t="s">
        <v>433</v>
      </c>
      <c r="DX1278">
        <v>100</v>
      </c>
      <c r="EE1278">
        <v>31102217</v>
      </c>
      <c r="EF1278">
        <v>2</v>
      </c>
      <c r="EG1278" t="s">
        <v>23</v>
      </c>
      <c r="EH1278">
        <v>0</v>
      </c>
      <c r="EI1278" t="s">
        <v>3</v>
      </c>
      <c r="EJ1278">
        <v>1</v>
      </c>
      <c r="EK1278">
        <v>20001</v>
      </c>
      <c r="EL1278" t="s">
        <v>24</v>
      </c>
      <c r="EM1278" t="s">
        <v>25</v>
      </c>
      <c r="EO1278" t="s">
        <v>26</v>
      </c>
      <c r="EQ1278">
        <v>0</v>
      </c>
      <c r="ER1278">
        <v>1392.24</v>
      </c>
      <c r="ES1278">
        <v>577.76</v>
      </c>
      <c r="ET1278">
        <v>107.59</v>
      </c>
      <c r="EU1278">
        <v>9.41</v>
      </c>
      <c r="EV1278">
        <v>706.89</v>
      </c>
      <c r="EW1278">
        <v>80.88</v>
      </c>
      <c r="EX1278">
        <v>0.76</v>
      </c>
      <c r="EY1278">
        <v>0</v>
      </c>
      <c r="FQ1278">
        <v>0</v>
      </c>
      <c r="FR1278">
        <f t="shared" si="1140"/>
        <v>0</v>
      </c>
      <c r="FS1278">
        <v>0</v>
      </c>
      <c r="FT1278" t="s">
        <v>27</v>
      </c>
      <c r="FU1278" t="s">
        <v>28</v>
      </c>
      <c r="FX1278">
        <v>115.2</v>
      </c>
      <c r="FY1278">
        <v>70.55</v>
      </c>
      <c r="GA1278" t="s">
        <v>3</v>
      </c>
      <c r="GD1278">
        <v>1</v>
      </c>
      <c r="GF1278">
        <v>1852176229</v>
      </c>
      <c r="GG1278">
        <v>2</v>
      </c>
      <c r="GH1278">
        <v>1</v>
      </c>
      <c r="GI1278">
        <v>-2</v>
      </c>
      <c r="GJ1278">
        <v>0</v>
      </c>
      <c r="GK1278">
        <v>0</v>
      </c>
      <c r="GL1278">
        <f t="shared" si="1141"/>
        <v>0</v>
      </c>
      <c r="GM1278">
        <f t="shared" si="1142"/>
        <v>113.78</v>
      </c>
      <c r="GN1278">
        <f t="shared" si="1143"/>
        <v>113.78</v>
      </c>
      <c r="GO1278">
        <f t="shared" si="1144"/>
        <v>0</v>
      </c>
      <c r="GP1278">
        <f t="shared" si="1145"/>
        <v>0</v>
      </c>
      <c r="GR1278">
        <v>0</v>
      </c>
      <c r="GS1278">
        <v>3</v>
      </c>
      <c r="GT1278">
        <v>0</v>
      </c>
      <c r="GU1278" t="s">
        <v>3</v>
      </c>
      <c r="GV1278">
        <f t="shared" si="1146"/>
        <v>0</v>
      </c>
      <c r="GW1278">
        <v>1</v>
      </c>
      <c r="GX1278">
        <f t="shared" si="1147"/>
        <v>0</v>
      </c>
      <c r="HA1278">
        <v>0</v>
      </c>
      <c r="HB1278">
        <v>0</v>
      </c>
      <c r="HC1278">
        <f t="shared" si="1148"/>
        <v>0</v>
      </c>
      <c r="IK1278">
        <v>0</v>
      </c>
    </row>
    <row r="1279" spans="1:255">
      <c r="A1279" s="2">
        <v>17</v>
      </c>
      <c r="B1279" s="2">
        <v>1</v>
      </c>
      <c r="C1279" s="2"/>
      <c r="D1279" s="2"/>
      <c r="E1279" s="2" t="s">
        <v>604</v>
      </c>
      <c r="F1279" s="2" t="s">
        <v>446</v>
      </c>
      <c r="G1279" s="2" t="s">
        <v>447</v>
      </c>
      <c r="H1279" s="2" t="s">
        <v>47</v>
      </c>
      <c r="I1279" s="2">
        <v>3.2</v>
      </c>
      <c r="J1279" s="2">
        <v>0</v>
      </c>
      <c r="K1279" s="2"/>
      <c r="L1279" s="2"/>
      <c r="M1279" s="2"/>
      <c r="N1279" s="2"/>
      <c r="O1279" s="2">
        <f t="shared" si="1114"/>
        <v>546.59</v>
      </c>
      <c r="P1279" s="2">
        <f t="shared" si="1115"/>
        <v>546.59</v>
      </c>
      <c r="Q1279" s="2">
        <f t="shared" si="1116"/>
        <v>0</v>
      </c>
      <c r="R1279" s="2">
        <f t="shared" si="1117"/>
        <v>0</v>
      </c>
      <c r="S1279" s="2">
        <f t="shared" si="1118"/>
        <v>0</v>
      </c>
      <c r="T1279" s="2">
        <f t="shared" si="1119"/>
        <v>0</v>
      </c>
      <c r="U1279" s="2">
        <f t="shared" si="1120"/>
        <v>0</v>
      </c>
      <c r="V1279" s="2">
        <f t="shared" si="1121"/>
        <v>0</v>
      </c>
      <c r="W1279" s="2">
        <f t="shared" si="1122"/>
        <v>0</v>
      </c>
      <c r="X1279" s="2">
        <f t="shared" si="1123"/>
        <v>0</v>
      </c>
      <c r="Y1279" s="2">
        <f t="shared" si="1124"/>
        <v>0</v>
      </c>
      <c r="Z1279" s="2"/>
      <c r="AA1279" s="2">
        <v>33304975</v>
      </c>
      <c r="AB1279" s="2">
        <f t="shared" si="1125"/>
        <v>170.81</v>
      </c>
      <c r="AC1279" s="2">
        <f t="shared" si="1126"/>
        <v>170.81</v>
      </c>
      <c r="AD1279" s="2">
        <f>ROUND((((ET1279)-(EU1279))+AE1279),2)</f>
        <v>0</v>
      </c>
      <c r="AE1279" s="2">
        <f>ROUND((EU1279),2)</f>
        <v>0</v>
      </c>
      <c r="AF1279" s="2">
        <f>ROUND((EV1279),2)</f>
        <v>0</v>
      </c>
      <c r="AG1279" s="2">
        <f t="shared" si="1127"/>
        <v>0</v>
      </c>
      <c r="AH1279" s="2">
        <f>(EW1279)</f>
        <v>0</v>
      </c>
      <c r="AI1279" s="2">
        <f>(EX1279)</f>
        <v>0</v>
      </c>
      <c r="AJ1279" s="2">
        <f t="shared" si="1128"/>
        <v>0</v>
      </c>
      <c r="AK1279" s="2">
        <v>170.81</v>
      </c>
      <c r="AL1279" s="2">
        <v>170.81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1</v>
      </c>
      <c r="AW1279" s="2">
        <v>1</v>
      </c>
      <c r="AX1279" s="2"/>
      <c r="AY1279" s="2"/>
      <c r="AZ1279" s="2">
        <v>1</v>
      </c>
      <c r="BA1279" s="2">
        <v>1</v>
      </c>
      <c r="BB1279" s="2">
        <v>1</v>
      </c>
      <c r="BC1279" s="2">
        <v>1</v>
      </c>
      <c r="BD1279" s="2" t="s">
        <v>3</v>
      </c>
      <c r="BE1279" s="2" t="s">
        <v>3</v>
      </c>
      <c r="BF1279" s="2" t="s">
        <v>3</v>
      </c>
      <c r="BG1279" s="2" t="s">
        <v>3</v>
      </c>
      <c r="BH1279" s="2">
        <v>3</v>
      </c>
      <c r="BI1279" s="2">
        <v>1</v>
      </c>
      <c r="BJ1279" s="2" t="s">
        <v>448</v>
      </c>
      <c r="BK1279" s="2"/>
      <c r="BL1279" s="2"/>
      <c r="BM1279" s="2">
        <v>500001</v>
      </c>
      <c r="BN1279" s="2">
        <v>0</v>
      </c>
      <c r="BO1279" s="2" t="s">
        <v>3</v>
      </c>
      <c r="BP1279" s="2">
        <v>0</v>
      </c>
      <c r="BQ1279" s="2">
        <v>8</v>
      </c>
      <c r="BR1279" s="2">
        <v>0</v>
      </c>
      <c r="BS1279" s="2">
        <v>1</v>
      </c>
      <c r="BT1279" s="2">
        <v>1</v>
      </c>
      <c r="BU1279" s="2">
        <v>1</v>
      </c>
      <c r="BV1279" s="2">
        <v>1</v>
      </c>
      <c r="BW1279" s="2">
        <v>1</v>
      </c>
      <c r="BX1279" s="2">
        <v>1</v>
      </c>
      <c r="BY1279" s="2" t="s">
        <v>3</v>
      </c>
      <c r="BZ1279" s="2">
        <v>0</v>
      </c>
      <c r="CA1279" s="2">
        <v>0</v>
      </c>
      <c r="CB1279" s="2"/>
      <c r="CC1279" s="2"/>
      <c r="CD1279" s="2"/>
      <c r="CE1279" s="2">
        <v>0</v>
      </c>
      <c r="CF1279" s="2">
        <v>0</v>
      </c>
      <c r="CG1279" s="2">
        <v>0</v>
      </c>
      <c r="CH1279" s="2"/>
      <c r="CI1279" s="2"/>
      <c r="CJ1279" s="2"/>
      <c r="CK1279" s="2"/>
      <c r="CL1279" s="2"/>
      <c r="CM1279" s="2">
        <v>0</v>
      </c>
      <c r="CN1279" s="2" t="s">
        <v>3</v>
      </c>
      <c r="CO1279" s="2">
        <v>0</v>
      </c>
      <c r="CP1279" s="2">
        <f t="shared" si="1129"/>
        <v>546.59</v>
      </c>
      <c r="CQ1279" s="2">
        <f t="shared" si="1130"/>
        <v>170.81</v>
      </c>
      <c r="CR1279" s="2">
        <f t="shared" si="1131"/>
        <v>0</v>
      </c>
      <c r="CS1279" s="2">
        <f t="shared" si="1132"/>
        <v>0</v>
      </c>
      <c r="CT1279" s="2">
        <f t="shared" si="1133"/>
        <v>0</v>
      </c>
      <c r="CU1279" s="2">
        <f t="shared" si="1134"/>
        <v>0</v>
      </c>
      <c r="CV1279" s="2">
        <f t="shared" si="1135"/>
        <v>0</v>
      </c>
      <c r="CW1279" s="2">
        <f t="shared" si="1136"/>
        <v>0</v>
      </c>
      <c r="CX1279" s="2">
        <f t="shared" si="1137"/>
        <v>0</v>
      </c>
      <c r="CY1279" s="2">
        <f t="shared" si="1138"/>
        <v>0</v>
      </c>
      <c r="CZ1279" s="2">
        <f t="shared" si="1139"/>
        <v>0</v>
      </c>
      <c r="DA1279" s="2"/>
      <c r="DB1279" s="2"/>
      <c r="DC1279" s="2" t="s">
        <v>3</v>
      </c>
      <c r="DD1279" s="2" t="s">
        <v>3</v>
      </c>
      <c r="DE1279" s="2" t="s">
        <v>3</v>
      </c>
      <c r="DF1279" s="2" t="s">
        <v>3</v>
      </c>
      <c r="DG1279" s="2" t="s">
        <v>3</v>
      </c>
      <c r="DH1279" s="2" t="s">
        <v>3</v>
      </c>
      <c r="DI1279" s="2" t="s">
        <v>3</v>
      </c>
      <c r="DJ1279" s="2" t="s">
        <v>3</v>
      </c>
      <c r="DK1279" s="2" t="s">
        <v>3</v>
      </c>
      <c r="DL1279" s="2" t="s">
        <v>3</v>
      </c>
      <c r="DM1279" s="2" t="s">
        <v>3</v>
      </c>
      <c r="DN1279" s="2">
        <v>0</v>
      </c>
      <c r="DO1279" s="2">
        <v>0</v>
      </c>
      <c r="DP1279" s="2">
        <v>1</v>
      </c>
      <c r="DQ1279" s="2">
        <v>1</v>
      </c>
      <c r="DR1279" s="2"/>
      <c r="DS1279" s="2"/>
      <c r="DT1279" s="2"/>
      <c r="DU1279" s="2">
        <v>1005</v>
      </c>
      <c r="DV1279" s="2" t="s">
        <v>47</v>
      </c>
      <c r="DW1279" s="2" t="s">
        <v>47</v>
      </c>
      <c r="DX1279" s="2">
        <v>1</v>
      </c>
      <c r="DY1279" s="2"/>
      <c r="DZ1279" s="2"/>
      <c r="EA1279" s="2"/>
      <c r="EB1279" s="2"/>
      <c r="EC1279" s="2"/>
      <c r="ED1279" s="2"/>
      <c r="EE1279" s="2">
        <v>31102119</v>
      </c>
      <c r="EF1279" s="2">
        <v>8</v>
      </c>
      <c r="EG1279" s="2" t="s">
        <v>34</v>
      </c>
      <c r="EH1279" s="2">
        <v>0</v>
      </c>
      <c r="EI1279" s="2" t="s">
        <v>3</v>
      </c>
      <c r="EJ1279" s="2">
        <v>1</v>
      </c>
      <c r="EK1279" s="2">
        <v>500001</v>
      </c>
      <c r="EL1279" s="2" t="s">
        <v>35</v>
      </c>
      <c r="EM1279" s="2" t="s">
        <v>36</v>
      </c>
      <c r="EN1279" s="2"/>
      <c r="EO1279" s="2" t="s">
        <v>3</v>
      </c>
      <c r="EP1279" s="2"/>
      <c r="EQ1279" s="2">
        <v>0</v>
      </c>
      <c r="ER1279" s="2">
        <v>170.81</v>
      </c>
      <c r="ES1279" s="2">
        <v>170.81</v>
      </c>
      <c r="ET1279" s="2">
        <v>0</v>
      </c>
      <c r="EU1279" s="2">
        <v>0</v>
      </c>
      <c r="EV1279" s="2">
        <v>0</v>
      </c>
      <c r="EW1279" s="2">
        <v>0</v>
      </c>
      <c r="EX1279" s="2">
        <v>0</v>
      </c>
      <c r="EY1279" s="2">
        <v>0</v>
      </c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>
        <v>0</v>
      </c>
      <c r="FR1279" s="2">
        <f t="shared" si="1140"/>
        <v>0</v>
      </c>
      <c r="FS1279" s="2">
        <v>0</v>
      </c>
      <c r="FT1279" s="2"/>
      <c r="FU1279" s="2"/>
      <c r="FV1279" s="2"/>
      <c r="FW1279" s="2"/>
      <c r="FX1279" s="2">
        <v>0</v>
      </c>
      <c r="FY1279" s="2">
        <v>0</v>
      </c>
      <c r="FZ1279" s="2"/>
      <c r="GA1279" s="2" t="s">
        <v>3</v>
      </c>
      <c r="GB1279" s="2"/>
      <c r="GC1279" s="2"/>
      <c r="GD1279" s="2">
        <v>1</v>
      </c>
      <c r="GE1279" s="2"/>
      <c r="GF1279" s="2">
        <v>1640464788</v>
      </c>
      <c r="GG1279" s="2">
        <v>2</v>
      </c>
      <c r="GH1279" s="2">
        <v>1</v>
      </c>
      <c r="GI1279" s="2">
        <v>-2</v>
      </c>
      <c r="GJ1279" s="2">
        <v>0</v>
      </c>
      <c r="GK1279" s="2">
        <v>0</v>
      </c>
      <c r="GL1279" s="2">
        <f t="shared" si="1141"/>
        <v>0</v>
      </c>
      <c r="GM1279" s="2">
        <f t="shared" si="1142"/>
        <v>546.59</v>
      </c>
      <c r="GN1279" s="2">
        <f t="shared" si="1143"/>
        <v>546.59</v>
      </c>
      <c r="GO1279" s="2">
        <f t="shared" si="1144"/>
        <v>0</v>
      </c>
      <c r="GP1279" s="2">
        <f t="shared" si="1145"/>
        <v>0</v>
      </c>
      <c r="GQ1279" s="2"/>
      <c r="GR1279" s="2">
        <v>0</v>
      </c>
      <c r="GS1279" s="2">
        <v>3</v>
      </c>
      <c r="GT1279" s="2">
        <v>0</v>
      </c>
      <c r="GU1279" s="2" t="s">
        <v>3</v>
      </c>
      <c r="GV1279" s="2">
        <f t="shared" si="1146"/>
        <v>0</v>
      </c>
      <c r="GW1279" s="2">
        <v>1</v>
      </c>
      <c r="GX1279" s="2">
        <f t="shared" si="1147"/>
        <v>0</v>
      </c>
      <c r="GY1279" s="2"/>
      <c r="GZ1279" s="2"/>
      <c r="HA1279" s="2">
        <v>0</v>
      </c>
      <c r="HB1279" s="2">
        <v>0</v>
      </c>
      <c r="HC1279" s="2">
        <f t="shared" si="1148"/>
        <v>0</v>
      </c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>
        <v>0</v>
      </c>
      <c r="IL1279" s="2"/>
      <c r="IM1279" s="2"/>
      <c r="IN1279" s="2"/>
      <c r="IO1279" s="2"/>
      <c r="IP1279" s="2"/>
      <c r="IQ1279" s="2"/>
      <c r="IR1279" s="2"/>
      <c r="IS1279" s="2"/>
      <c r="IT1279" s="2"/>
      <c r="IU1279" s="2"/>
    </row>
    <row r="1280" spans="1:255">
      <c r="A1280">
        <v>17</v>
      </c>
      <c r="B1280">
        <v>1</v>
      </c>
      <c r="E1280" t="s">
        <v>604</v>
      </c>
      <c r="F1280" t="s">
        <v>446</v>
      </c>
      <c r="G1280" t="s">
        <v>447</v>
      </c>
      <c r="H1280" t="s">
        <v>47</v>
      </c>
      <c r="I1280">
        <v>3.2</v>
      </c>
      <c r="J1280">
        <v>0</v>
      </c>
      <c r="O1280">
        <f t="shared" si="1114"/>
        <v>546.59</v>
      </c>
      <c r="P1280">
        <f t="shared" si="1115"/>
        <v>546.59</v>
      </c>
      <c r="Q1280">
        <f t="shared" si="1116"/>
        <v>0</v>
      </c>
      <c r="R1280">
        <f t="shared" si="1117"/>
        <v>0</v>
      </c>
      <c r="S1280">
        <f t="shared" si="1118"/>
        <v>0</v>
      </c>
      <c r="T1280">
        <f t="shared" si="1119"/>
        <v>0</v>
      </c>
      <c r="U1280">
        <f t="shared" si="1120"/>
        <v>0</v>
      </c>
      <c r="V1280">
        <f t="shared" si="1121"/>
        <v>0</v>
      </c>
      <c r="W1280">
        <f t="shared" si="1122"/>
        <v>0</v>
      </c>
      <c r="X1280">
        <f t="shared" si="1123"/>
        <v>0</v>
      </c>
      <c r="Y1280">
        <f t="shared" si="1124"/>
        <v>0</v>
      </c>
      <c r="AA1280">
        <v>33304960</v>
      </c>
      <c r="AB1280">
        <f t="shared" si="1125"/>
        <v>170.81</v>
      </c>
      <c r="AC1280">
        <f t="shared" si="1126"/>
        <v>170.81</v>
      </c>
      <c r="AD1280">
        <f>ROUND((((ET1280)-(EU1280))+AE1280),2)</f>
        <v>0</v>
      </c>
      <c r="AE1280">
        <f>ROUND((EU1280),2)</f>
        <v>0</v>
      </c>
      <c r="AF1280">
        <f>ROUND((EV1280),2)</f>
        <v>0</v>
      </c>
      <c r="AG1280">
        <f t="shared" si="1127"/>
        <v>0</v>
      </c>
      <c r="AH1280">
        <f>(EW1280)</f>
        <v>0</v>
      </c>
      <c r="AI1280">
        <f>(EX1280)</f>
        <v>0</v>
      </c>
      <c r="AJ1280">
        <f t="shared" si="1128"/>
        <v>0</v>
      </c>
      <c r="AK1280">
        <v>170.81</v>
      </c>
      <c r="AL1280">
        <v>170.81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1</v>
      </c>
      <c r="AW1280">
        <v>1</v>
      </c>
      <c r="AZ1280">
        <v>1</v>
      </c>
      <c r="BA1280">
        <v>1</v>
      </c>
      <c r="BB1280">
        <v>1</v>
      </c>
      <c r="BC1280">
        <v>1</v>
      </c>
      <c r="BD1280" t="s">
        <v>3</v>
      </c>
      <c r="BE1280" t="s">
        <v>3</v>
      </c>
      <c r="BF1280" t="s">
        <v>3</v>
      </c>
      <c r="BG1280" t="s">
        <v>3</v>
      </c>
      <c r="BH1280">
        <v>3</v>
      </c>
      <c r="BI1280">
        <v>1</v>
      </c>
      <c r="BJ1280" t="s">
        <v>448</v>
      </c>
      <c r="BM1280">
        <v>500001</v>
      </c>
      <c r="BN1280">
        <v>0</v>
      </c>
      <c r="BO1280" t="s">
        <v>3</v>
      </c>
      <c r="BP1280">
        <v>0</v>
      </c>
      <c r="BQ1280">
        <v>8</v>
      </c>
      <c r="BR1280">
        <v>0</v>
      </c>
      <c r="BS1280">
        <v>1</v>
      </c>
      <c r="BT1280">
        <v>1</v>
      </c>
      <c r="BU1280">
        <v>1</v>
      </c>
      <c r="BV1280">
        <v>1</v>
      </c>
      <c r="BW1280">
        <v>1</v>
      </c>
      <c r="BX1280">
        <v>1</v>
      </c>
      <c r="BY1280" t="s">
        <v>3</v>
      </c>
      <c r="BZ1280">
        <v>0</v>
      </c>
      <c r="CA1280">
        <v>0</v>
      </c>
      <c r="CE1280">
        <v>0</v>
      </c>
      <c r="CF1280">
        <v>0</v>
      </c>
      <c r="CG1280">
        <v>0</v>
      </c>
      <c r="CM1280">
        <v>0</v>
      </c>
      <c r="CN1280" t="s">
        <v>3</v>
      </c>
      <c r="CO1280">
        <v>0</v>
      </c>
      <c r="CP1280">
        <f t="shared" si="1129"/>
        <v>546.59</v>
      </c>
      <c r="CQ1280">
        <f t="shared" si="1130"/>
        <v>170.81</v>
      </c>
      <c r="CR1280">
        <f t="shared" si="1131"/>
        <v>0</v>
      </c>
      <c r="CS1280">
        <f t="shared" si="1132"/>
        <v>0</v>
      </c>
      <c r="CT1280">
        <f t="shared" si="1133"/>
        <v>0</v>
      </c>
      <c r="CU1280">
        <f t="shared" si="1134"/>
        <v>0</v>
      </c>
      <c r="CV1280">
        <f t="shared" si="1135"/>
        <v>0</v>
      </c>
      <c r="CW1280">
        <f t="shared" si="1136"/>
        <v>0</v>
      </c>
      <c r="CX1280">
        <f t="shared" si="1137"/>
        <v>0</v>
      </c>
      <c r="CY1280">
        <f t="shared" si="1138"/>
        <v>0</v>
      </c>
      <c r="CZ1280">
        <f t="shared" si="1139"/>
        <v>0</v>
      </c>
      <c r="DC1280" t="s">
        <v>3</v>
      </c>
      <c r="DD1280" t="s">
        <v>3</v>
      </c>
      <c r="DE1280" t="s">
        <v>3</v>
      </c>
      <c r="DF1280" t="s">
        <v>3</v>
      </c>
      <c r="DG1280" t="s">
        <v>3</v>
      </c>
      <c r="DH1280" t="s">
        <v>3</v>
      </c>
      <c r="DI1280" t="s">
        <v>3</v>
      </c>
      <c r="DJ1280" t="s">
        <v>3</v>
      </c>
      <c r="DK1280" t="s">
        <v>3</v>
      </c>
      <c r="DL1280" t="s">
        <v>3</v>
      </c>
      <c r="DM1280" t="s">
        <v>3</v>
      </c>
      <c r="DN1280">
        <v>0</v>
      </c>
      <c r="DO1280">
        <v>0</v>
      </c>
      <c r="DP1280">
        <v>1</v>
      </c>
      <c r="DQ1280">
        <v>1</v>
      </c>
      <c r="DU1280">
        <v>1005</v>
      </c>
      <c r="DV1280" t="s">
        <v>47</v>
      </c>
      <c r="DW1280" t="s">
        <v>47</v>
      </c>
      <c r="DX1280">
        <v>1</v>
      </c>
      <c r="EE1280">
        <v>31102119</v>
      </c>
      <c r="EF1280">
        <v>8</v>
      </c>
      <c r="EG1280" t="s">
        <v>34</v>
      </c>
      <c r="EH1280">
        <v>0</v>
      </c>
      <c r="EI1280" t="s">
        <v>3</v>
      </c>
      <c r="EJ1280">
        <v>1</v>
      </c>
      <c r="EK1280">
        <v>500001</v>
      </c>
      <c r="EL1280" t="s">
        <v>35</v>
      </c>
      <c r="EM1280" t="s">
        <v>36</v>
      </c>
      <c r="EO1280" t="s">
        <v>3</v>
      </c>
      <c r="EQ1280">
        <v>0</v>
      </c>
      <c r="ER1280">
        <v>170.81</v>
      </c>
      <c r="ES1280">
        <v>170.81</v>
      </c>
      <c r="ET1280">
        <v>0</v>
      </c>
      <c r="EU1280">
        <v>0</v>
      </c>
      <c r="EV1280">
        <v>0</v>
      </c>
      <c r="EW1280">
        <v>0</v>
      </c>
      <c r="EX1280">
        <v>0</v>
      </c>
      <c r="EY1280">
        <v>0</v>
      </c>
      <c r="FQ1280">
        <v>0</v>
      </c>
      <c r="FR1280">
        <f t="shared" si="1140"/>
        <v>0</v>
      </c>
      <c r="FS1280">
        <v>0</v>
      </c>
      <c r="FX1280">
        <v>0</v>
      </c>
      <c r="FY1280">
        <v>0</v>
      </c>
      <c r="GA1280" t="s">
        <v>3</v>
      </c>
      <c r="GD1280">
        <v>1</v>
      </c>
      <c r="GF1280">
        <v>1640464788</v>
      </c>
      <c r="GG1280">
        <v>2</v>
      </c>
      <c r="GH1280">
        <v>1</v>
      </c>
      <c r="GI1280">
        <v>-2</v>
      </c>
      <c r="GJ1280">
        <v>0</v>
      </c>
      <c r="GK1280">
        <v>0</v>
      </c>
      <c r="GL1280">
        <f t="shared" si="1141"/>
        <v>0</v>
      </c>
      <c r="GM1280">
        <f t="shared" si="1142"/>
        <v>546.59</v>
      </c>
      <c r="GN1280">
        <f t="shared" si="1143"/>
        <v>546.59</v>
      </c>
      <c r="GO1280">
        <f t="shared" si="1144"/>
        <v>0</v>
      </c>
      <c r="GP1280">
        <f t="shared" si="1145"/>
        <v>0</v>
      </c>
      <c r="GR1280">
        <v>0</v>
      </c>
      <c r="GS1280">
        <v>3</v>
      </c>
      <c r="GT1280">
        <v>0</v>
      </c>
      <c r="GU1280" t="s">
        <v>3</v>
      </c>
      <c r="GV1280">
        <f t="shared" si="1146"/>
        <v>0</v>
      </c>
      <c r="GW1280">
        <v>1</v>
      </c>
      <c r="GX1280">
        <f t="shared" si="1147"/>
        <v>0</v>
      </c>
      <c r="HA1280">
        <v>0</v>
      </c>
      <c r="HB1280">
        <v>0</v>
      </c>
      <c r="HC1280">
        <f t="shared" si="1148"/>
        <v>0</v>
      </c>
      <c r="IK1280">
        <v>0</v>
      </c>
    </row>
    <row r="1281" spans="1:255">
      <c r="A1281" s="2">
        <v>17</v>
      </c>
      <c r="B1281" s="2">
        <v>1</v>
      </c>
      <c r="C1281" s="2">
        <f>ROW(SmtRes!A1359)</f>
        <v>1359</v>
      </c>
      <c r="D1281" s="2">
        <f>ROW(EtalonRes!A1672)</f>
        <v>1672</v>
      </c>
      <c r="E1281" s="2" t="s">
        <v>605</v>
      </c>
      <c r="F1281" s="2" t="s">
        <v>450</v>
      </c>
      <c r="G1281" s="2" t="s">
        <v>451</v>
      </c>
      <c r="H1281" s="2" t="s">
        <v>433</v>
      </c>
      <c r="I1281" s="2">
        <f>ROUND((3.14*1*1)/100,9)</f>
        <v>3.1399999999999997E-2</v>
      </c>
      <c r="J1281" s="2">
        <v>0</v>
      </c>
      <c r="K1281" s="2"/>
      <c r="L1281" s="2"/>
      <c r="M1281" s="2"/>
      <c r="N1281" s="2"/>
      <c r="O1281" s="2">
        <f t="shared" si="1114"/>
        <v>53.54</v>
      </c>
      <c r="P1281" s="2">
        <f t="shared" si="1115"/>
        <v>18.14</v>
      </c>
      <c r="Q1281" s="2">
        <f t="shared" si="1116"/>
        <v>4.7699999999999996</v>
      </c>
      <c r="R1281" s="2">
        <f t="shared" si="1117"/>
        <v>0.4</v>
      </c>
      <c r="S1281" s="2">
        <f t="shared" si="1118"/>
        <v>30.63</v>
      </c>
      <c r="T1281" s="2">
        <f t="shared" si="1119"/>
        <v>0</v>
      </c>
      <c r="U1281" s="2">
        <f t="shared" si="1120"/>
        <v>3.5046921599999994</v>
      </c>
      <c r="V1281" s="2">
        <f t="shared" si="1121"/>
        <v>3.2498999999999993E-2</v>
      </c>
      <c r="W1281" s="2">
        <f t="shared" si="1122"/>
        <v>0</v>
      </c>
      <c r="X1281" s="2">
        <f t="shared" si="1123"/>
        <v>35.68</v>
      </c>
      <c r="Y1281" s="2">
        <f t="shared" si="1124"/>
        <v>22.03</v>
      </c>
      <c r="Z1281" s="2"/>
      <c r="AA1281" s="2">
        <v>33304975</v>
      </c>
      <c r="AB1281" s="2">
        <f t="shared" si="1125"/>
        <v>1705.18</v>
      </c>
      <c r="AC1281" s="2">
        <f t="shared" si="1126"/>
        <v>577.76</v>
      </c>
      <c r="AD1281" s="2">
        <f>ROUND((((((ET1281*1.2)*1.25))-(((EU1281*1.2)*1.25)))+AE1281),2)</f>
        <v>151.91</v>
      </c>
      <c r="AE1281" s="2">
        <f>ROUND((((EU1281*1.2)*1.25)),2)</f>
        <v>12.81</v>
      </c>
      <c r="AF1281" s="2">
        <f>ROUND((((EV1281*1.2)*1.15)),2)</f>
        <v>975.51</v>
      </c>
      <c r="AG1281" s="2">
        <f t="shared" si="1127"/>
        <v>0</v>
      </c>
      <c r="AH1281" s="2">
        <f>(((EW1281*1.2)*1.15))</f>
        <v>111.61439999999999</v>
      </c>
      <c r="AI1281" s="2">
        <f>(((EX1281*1.2)*1.25))</f>
        <v>1.0349999999999999</v>
      </c>
      <c r="AJ1281" s="2">
        <f t="shared" si="1128"/>
        <v>0</v>
      </c>
      <c r="AK1281" s="2">
        <v>1385.92</v>
      </c>
      <c r="AL1281" s="2">
        <v>577.76</v>
      </c>
      <c r="AM1281" s="2">
        <v>101.27</v>
      </c>
      <c r="AN1281" s="2">
        <v>8.5399999999999991</v>
      </c>
      <c r="AO1281" s="2">
        <v>706.89</v>
      </c>
      <c r="AP1281" s="2">
        <v>0</v>
      </c>
      <c r="AQ1281" s="2">
        <v>80.88</v>
      </c>
      <c r="AR1281" s="2">
        <v>0.69</v>
      </c>
      <c r="AS1281" s="2">
        <v>0</v>
      </c>
      <c r="AT1281" s="2">
        <v>115</v>
      </c>
      <c r="AU1281" s="2">
        <v>71</v>
      </c>
      <c r="AV1281" s="2">
        <v>1</v>
      </c>
      <c r="AW1281" s="2">
        <v>1</v>
      </c>
      <c r="AX1281" s="2"/>
      <c r="AY1281" s="2"/>
      <c r="AZ1281" s="2">
        <v>1</v>
      </c>
      <c r="BA1281" s="2">
        <v>1</v>
      </c>
      <c r="BB1281" s="2">
        <v>1</v>
      </c>
      <c r="BC1281" s="2">
        <v>1</v>
      </c>
      <c r="BD1281" s="2" t="s">
        <v>3</v>
      </c>
      <c r="BE1281" s="2" t="s">
        <v>3</v>
      </c>
      <c r="BF1281" s="2" t="s">
        <v>3</v>
      </c>
      <c r="BG1281" s="2" t="s">
        <v>3</v>
      </c>
      <c r="BH1281" s="2">
        <v>0</v>
      </c>
      <c r="BI1281" s="2">
        <v>1</v>
      </c>
      <c r="BJ1281" s="2" t="s">
        <v>452</v>
      </c>
      <c r="BK1281" s="2"/>
      <c r="BL1281" s="2"/>
      <c r="BM1281" s="2">
        <v>20001</v>
      </c>
      <c r="BN1281" s="2">
        <v>0</v>
      </c>
      <c r="BO1281" s="2" t="s">
        <v>3</v>
      </c>
      <c r="BP1281" s="2">
        <v>0</v>
      </c>
      <c r="BQ1281" s="2">
        <v>2</v>
      </c>
      <c r="BR1281" s="2">
        <v>0</v>
      </c>
      <c r="BS1281" s="2">
        <v>1</v>
      </c>
      <c r="BT1281" s="2">
        <v>1</v>
      </c>
      <c r="BU1281" s="2">
        <v>1</v>
      </c>
      <c r="BV1281" s="2">
        <v>1</v>
      </c>
      <c r="BW1281" s="2">
        <v>1</v>
      </c>
      <c r="BX1281" s="2">
        <v>1</v>
      </c>
      <c r="BY1281" s="2" t="s">
        <v>3</v>
      </c>
      <c r="BZ1281" s="2">
        <v>128</v>
      </c>
      <c r="CA1281" s="2">
        <v>83</v>
      </c>
      <c r="CB1281" s="2"/>
      <c r="CC1281" s="2"/>
      <c r="CD1281" s="2"/>
      <c r="CE1281" s="2">
        <v>0</v>
      </c>
      <c r="CF1281" s="2">
        <v>0</v>
      </c>
      <c r="CG1281" s="2">
        <v>0</v>
      </c>
      <c r="CH1281" s="2"/>
      <c r="CI1281" s="2"/>
      <c r="CJ1281" s="2"/>
      <c r="CK1281" s="2"/>
      <c r="CL1281" s="2"/>
      <c r="CM1281" s="2">
        <v>0</v>
      </c>
      <c r="CN1281" s="2" t="s">
        <v>954</v>
      </c>
      <c r="CO1281" s="2">
        <v>0</v>
      </c>
      <c r="CP1281" s="2">
        <f t="shared" si="1129"/>
        <v>53.54</v>
      </c>
      <c r="CQ1281" s="2">
        <f t="shared" si="1130"/>
        <v>577.76</v>
      </c>
      <c r="CR1281" s="2">
        <f t="shared" si="1131"/>
        <v>151.91</v>
      </c>
      <c r="CS1281" s="2">
        <f t="shared" si="1132"/>
        <v>12.81</v>
      </c>
      <c r="CT1281" s="2">
        <f t="shared" si="1133"/>
        <v>975.51</v>
      </c>
      <c r="CU1281" s="2">
        <f t="shared" si="1134"/>
        <v>0</v>
      </c>
      <c r="CV1281" s="2">
        <f t="shared" si="1135"/>
        <v>111.61439999999999</v>
      </c>
      <c r="CW1281" s="2">
        <f t="shared" si="1136"/>
        <v>1.0349999999999999</v>
      </c>
      <c r="CX1281" s="2">
        <f t="shared" si="1137"/>
        <v>0</v>
      </c>
      <c r="CY1281" s="2">
        <f t="shared" si="1138"/>
        <v>35.6845</v>
      </c>
      <c r="CZ1281" s="2">
        <f t="shared" si="1139"/>
        <v>22.031299999999998</v>
      </c>
      <c r="DA1281" s="2"/>
      <c r="DB1281" s="2"/>
      <c r="DC1281" s="2" t="s">
        <v>3</v>
      </c>
      <c r="DD1281" s="2" t="s">
        <v>3</v>
      </c>
      <c r="DE1281" s="2" t="s">
        <v>21</v>
      </c>
      <c r="DF1281" s="2" t="s">
        <v>21</v>
      </c>
      <c r="DG1281" s="2" t="s">
        <v>22</v>
      </c>
      <c r="DH1281" s="2" t="s">
        <v>3</v>
      </c>
      <c r="DI1281" s="2" t="s">
        <v>22</v>
      </c>
      <c r="DJ1281" s="2" t="s">
        <v>21</v>
      </c>
      <c r="DK1281" s="2" t="s">
        <v>3</v>
      </c>
      <c r="DL1281" s="2" t="s">
        <v>3</v>
      </c>
      <c r="DM1281" s="2" t="s">
        <v>3</v>
      </c>
      <c r="DN1281" s="2">
        <v>0</v>
      </c>
      <c r="DO1281" s="2">
        <v>0</v>
      </c>
      <c r="DP1281" s="2">
        <v>1</v>
      </c>
      <c r="DQ1281" s="2">
        <v>1</v>
      </c>
      <c r="DR1281" s="2"/>
      <c r="DS1281" s="2"/>
      <c r="DT1281" s="2"/>
      <c r="DU1281" s="2">
        <v>1005</v>
      </c>
      <c r="DV1281" s="2" t="s">
        <v>433</v>
      </c>
      <c r="DW1281" s="2" t="s">
        <v>433</v>
      </c>
      <c r="DX1281" s="2">
        <v>100</v>
      </c>
      <c r="DY1281" s="2"/>
      <c r="DZ1281" s="2"/>
      <c r="EA1281" s="2"/>
      <c r="EB1281" s="2"/>
      <c r="EC1281" s="2"/>
      <c r="ED1281" s="2"/>
      <c r="EE1281" s="2">
        <v>31102217</v>
      </c>
      <c r="EF1281" s="2">
        <v>2</v>
      </c>
      <c r="EG1281" s="2" t="s">
        <v>23</v>
      </c>
      <c r="EH1281" s="2">
        <v>0</v>
      </c>
      <c r="EI1281" s="2" t="s">
        <v>3</v>
      </c>
      <c r="EJ1281" s="2">
        <v>1</v>
      </c>
      <c r="EK1281" s="2">
        <v>20001</v>
      </c>
      <c r="EL1281" s="2" t="s">
        <v>24</v>
      </c>
      <c r="EM1281" s="2" t="s">
        <v>25</v>
      </c>
      <c r="EN1281" s="2"/>
      <c r="EO1281" s="2" t="s">
        <v>26</v>
      </c>
      <c r="EP1281" s="2"/>
      <c r="EQ1281" s="2">
        <v>0</v>
      </c>
      <c r="ER1281" s="2">
        <v>1385.92</v>
      </c>
      <c r="ES1281" s="2">
        <v>577.76</v>
      </c>
      <c r="ET1281" s="2">
        <v>101.27</v>
      </c>
      <c r="EU1281" s="2">
        <v>8.5399999999999991</v>
      </c>
      <c r="EV1281" s="2">
        <v>706.89</v>
      </c>
      <c r="EW1281" s="2">
        <v>80.88</v>
      </c>
      <c r="EX1281" s="2">
        <v>0.69</v>
      </c>
      <c r="EY1281" s="2">
        <v>0</v>
      </c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>
        <v>0</v>
      </c>
      <c r="FR1281" s="2">
        <f t="shared" si="1140"/>
        <v>0</v>
      </c>
      <c r="FS1281" s="2">
        <v>0</v>
      </c>
      <c r="FT1281" s="2" t="s">
        <v>27</v>
      </c>
      <c r="FU1281" s="2" t="s">
        <v>28</v>
      </c>
      <c r="FV1281" s="2"/>
      <c r="FW1281" s="2"/>
      <c r="FX1281" s="2">
        <v>115.2</v>
      </c>
      <c r="FY1281" s="2">
        <v>70.55</v>
      </c>
      <c r="FZ1281" s="2"/>
      <c r="GA1281" s="2" t="s">
        <v>3</v>
      </c>
      <c r="GB1281" s="2"/>
      <c r="GC1281" s="2"/>
      <c r="GD1281" s="2">
        <v>1</v>
      </c>
      <c r="GE1281" s="2"/>
      <c r="GF1281" s="2">
        <v>-71840125</v>
      </c>
      <c r="GG1281" s="2">
        <v>2</v>
      </c>
      <c r="GH1281" s="2">
        <v>1</v>
      </c>
      <c r="GI1281" s="2">
        <v>-2</v>
      </c>
      <c r="GJ1281" s="2">
        <v>0</v>
      </c>
      <c r="GK1281" s="2">
        <v>0</v>
      </c>
      <c r="GL1281" s="2">
        <f t="shared" si="1141"/>
        <v>0</v>
      </c>
      <c r="GM1281" s="2">
        <f t="shared" si="1142"/>
        <v>111.25</v>
      </c>
      <c r="GN1281" s="2">
        <f t="shared" si="1143"/>
        <v>111.25</v>
      </c>
      <c r="GO1281" s="2">
        <f t="shared" si="1144"/>
        <v>0</v>
      </c>
      <c r="GP1281" s="2">
        <f t="shared" si="1145"/>
        <v>0</v>
      </c>
      <c r="GQ1281" s="2"/>
      <c r="GR1281" s="2">
        <v>0</v>
      </c>
      <c r="GS1281" s="2">
        <v>3</v>
      </c>
      <c r="GT1281" s="2">
        <v>0</v>
      </c>
      <c r="GU1281" s="2" t="s">
        <v>3</v>
      </c>
      <c r="GV1281" s="2">
        <f t="shared" si="1146"/>
        <v>0</v>
      </c>
      <c r="GW1281" s="2">
        <v>1</v>
      </c>
      <c r="GX1281" s="2">
        <f t="shared" si="1147"/>
        <v>0</v>
      </c>
      <c r="GY1281" s="2"/>
      <c r="GZ1281" s="2"/>
      <c r="HA1281" s="2">
        <v>0</v>
      </c>
      <c r="HB1281" s="2">
        <v>0</v>
      </c>
      <c r="HC1281" s="2">
        <f t="shared" si="1148"/>
        <v>0</v>
      </c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>
        <v>0</v>
      </c>
      <c r="IL1281" s="2"/>
      <c r="IM1281" s="2"/>
      <c r="IN1281" s="2"/>
      <c r="IO1281" s="2"/>
      <c r="IP1281" s="2"/>
      <c r="IQ1281" s="2"/>
      <c r="IR1281" s="2"/>
      <c r="IS1281" s="2"/>
      <c r="IT1281" s="2"/>
      <c r="IU1281" s="2"/>
    </row>
    <row r="1282" spans="1:255">
      <c r="A1282">
        <v>17</v>
      </c>
      <c r="B1282">
        <v>1</v>
      </c>
      <c r="C1282">
        <f>ROW(SmtRes!A1370)</f>
        <v>1370</v>
      </c>
      <c r="D1282">
        <f>ROW(EtalonRes!A1688)</f>
        <v>1688</v>
      </c>
      <c r="E1282" t="s">
        <v>605</v>
      </c>
      <c r="F1282" t="s">
        <v>450</v>
      </c>
      <c r="G1282" t="s">
        <v>451</v>
      </c>
      <c r="H1282" t="s">
        <v>433</v>
      </c>
      <c r="I1282">
        <f>ROUND((3.14*1*1)/100,9)</f>
        <v>3.1399999999999997E-2</v>
      </c>
      <c r="J1282">
        <v>0</v>
      </c>
      <c r="O1282">
        <f t="shared" si="1114"/>
        <v>53.54</v>
      </c>
      <c r="P1282">
        <f t="shared" si="1115"/>
        <v>18.14</v>
      </c>
      <c r="Q1282">
        <f t="shared" si="1116"/>
        <v>4.7699999999999996</v>
      </c>
      <c r="R1282">
        <f t="shared" si="1117"/>
        <v>0.4</v>
      </c>
      <c r="S1282">
        <f t="shared" si="1118"/>
        <v>30.63</v>
      </c>
      <c r="T1282">
        <f t="shared" si="1119"/>
        <v>0</v>
      </c>
      <c r="U1282">
        <f t="shared" si="1120"/>
        <v>3.5046921599999994</v>
      </c>
      <c r="V1282">
        <f t="shared" si="1121"/>
        <v>3.2498999999999993E-2</v>
      </c>
      <c r="W1282">
        <f t="shared" si="1122"/>
        <v>0</v>
      </c>
      <c r="X1282">
        <f t="shared" si="1123"/>
        <v>35.68</v>
      </c>
      <c r="Y1282">
        <f t="shared" si="1124"/>
        <v>22.03</v>
      </c>
      <c r="AA1282">
        <v>33304960</v>
      </c>
      <c r="AB1282">
        <f t="shared" si="1125"/>
        <v>1705.18</v>
      </c>
      <c r="AC1282">
        <f t="shared" si="1126"/>
        <v>577.76</v>
      </c>
      <c r="AD1282">
        <f>ROUND((((((ET1282*1.2)*1.25))-(((EU1282*1.2)*1.25)))+AE1282),2)</f>
        <v>151.91</v>
      </c>
      <c r="AE1282">
        <f>ROUND((((EU1282*1.2)*1.25)),2)</f>
        <v>12.81</v>
      </c>
      <c r="AF1282">
        <f>ROUND((((EV1282*1.2)*1.15)),2)</f>
        <v>975.51</v>
      </c>
      <c r="AG1282">
        <f t="shared" si="1127"/>
        <v>0</v>
      </c>
      <c r="AH1282">
        <f>(((EW1282*1.2)*1.15))</f>
        <v>111.61439999999999</v>
      </c>
      <c r="AI1282">
        <f>(((EX1282*1.2)*1.25))</f>
        <v>1.0349999999999999</v>
      </c>
      <c r="AJ1282">
        <f t="shared" si="1128"/>
        <v>0</v>
      </c>
      <c r="AK1282">
        <v>1385.92</v>
      </c>
      <c r="AL1282">
        <v>577.76</v>
      </c>
      <c r="AM1282">
        <v>101.27</v>
      </c>
      <c r="AN1282">
        <v>8.5399999999999991</v>
      </c>
      <c r="AO1282">
        <v>706.89</v>
      </c>
      <c r="AP1282">
        <v>0</v>
      </c>
      <c r="AQ1282">
        <v>80.88</v>
      </c>
      <c r="AR1282">
        <v>0.69</v>
      </c>
      <c r="AS1282">
        <v>0</v>
      </c>
      <c r="AT1282">
        <v>115</v>
      </c>
      <c r="AU1282">
        <v>71</v>
      </c>
      <c r="AV1282">
        <v>1</v>
      </c>
      <c r="AW1282">
        <v>1</v>
      </c>
      <c r="AZ1282">
        <v>1</v>
      </c>
      <c r="BA1282">
        <v>1</v>
      </c>
      <c r="BB1282">
        <v>1</v>
      </c>
      <c r="BC1282">
        <v>1</v>
      </c>
      <c r="BD1282" t="s">
        <v>3</v>
      </c>
      <c r="BE1282" t="s">
        <v>3</v>
      </c>
      <c r="BF1282" t="s">
        <v>3</v>
      </c>
      <c r="BG1282" t="s">
        <v>3</v>
      </c>
      <c r="BH1282">
        <v>0</v>
      </c>
      <c r="BI1282">
        <v>1</v>
      </c>
      <c r="BJ1282" t="s">
        <v>452</v>
      </c>
      <c r="BM1282">
        <v>20001</v>
      </c>
      <c r="BN1282">
        <v>0</v>
      </c>
      <c r="BO1282" t="s">
        <v>3</v>
      </c>
      <c r="BP1282">
        <v>0</v>
      </c>
      <c r="BQ1282">
        <v>2</v>
      </c>
      <c r="BR1282">
        <v>0</v>
      </c>
      <c r="BS1282">
        <v>1</v>
      </c>
      <c r="BT1282">
        <v>1</v>
      </c>
      <c r="BU1282">
        <v>1</v>
      </c>
      <c r="BV1282">
        <v>1</v>
      </c>
      <c r="BW1282">
        <v>1</v>
      </c>
      <c r="BX1282">
        <v>1</v>
      </c>
      <c r="BY1282" t="s">
        <v>3</v>
      </c>
      <c r="BZ1282">
        <v>128</v>
      </c>
      <c r="CA1282">
        <v>83</v>
      </c>
      <c r="CE1282">
        <v>0</v>
      </c>
      <c r="CF1282">
        <v>0</v>
      </c>
      <c r="CG1282">
        <v>0</v>
      </c>
      <c r="CM1282">
        <v>0</v>
      </c>
      <c r="CN1282" t="s">
        <v>954</v>
      </c>
      <c r="CO1282">
        <v>0</v>
      </c>
      <c r="CP1282">
        <f t="shared" si="1129"/>
        <v>53.54</v>
      </c>
      <c r="CQ1282">
        <f t="shared" si="1130"/>
        <v>577.76</v>
      </c>
      <c r="CR1282">
        <f t="shared" si="1131"/>
        <v>151.91</v>
      </c>
      <c r="CS1282">
        <f t="shared" si="1132"/>
        <v>12.81</v>
      </c>
      <c r="CT1282">
        <f t="shared" si="1133"/>
        <v>975.51</v>
      </c>
      <c r="CU1282">
        <f t="shared" si="1134"/>
        <v>0</v>
      </c>
      <c r="CV1282">
        <f t="shared" si="1135"/>
        <v>111.61439999999999</v>
      </c>
      <c r="CW1282">
        <f t="shared" si="1136"/>
        <v>1.0349999999999999</v>
      </c>
      <c r="CX1282">
        <f t="shared" si="1137"/>
        <v>0</v>
      </c>
      <c r="CY1282">
        <f t="shared" si="1138"/>
        <v>35.6845</v>
      </c>
      <c r="CZ1282">
        <f t="shared" si="1139"/>
        <v>22.031299999999998</v>
      </c>
      <c r="DC1282" t="s">
        <v>3</v>
      </c>
      <c r="DD1282" t="s">
        <v>3</v>
      </c>
      <c r="DE1282" t="s">
        <v>21</v>
      </c>
      <c r="DF1282" t="s">
        <v>21</v>
      </c>
      <c r="DG1282" t="s">
        <v>22</v>
      </c>
      <c r="DH1282" t="s">
        <v>3</v>
      </c>
      <c r="DI1282" t="s">
        <v>22</v>
      </c>
      <c r="DJ1282" t="s">
        <v>21</v>
      </c>
      <c r="DK1282" t="s">
        <v>3</v>
      </c>
      <c r="DL1282" t="s">
        <v>3</v>
      </c>
      <c r="DM1282" t="s">
        <v>3</v>
      </c>
      <c r="DN1282">
        <v>0</v>
      </c>
      <c r="DO1282">
        <v>0</v>
      </c>
      <c r="DP1282">
        <v>1</v>
      </c>
      <c r="DQ1282">
        <v>1</v>
      </c>
      <c r="DU1282">
        <v>1005</v>
      </c>
      <c r="DV1282" t="s">
        <v>433</v>
      </c>
      <c r="DW1282" t="s">
        <v>433</v>
      </c>
      <c r="DX1282">
        <v>100</v>
      </c>
      <c r="EE1282">
        <v>31102217</v>
      </c>
      <c r="EF1282">
        <v>2</v>
      </c>
      <c r="EG1282" t="s">
        <v>23</v>
      </c>
      <c r="EH1282">
        <v>0</v>
      </c>
      <c r="EI1282" t="s">
        <v>3</v>
      </c>
      <c r="EJ1282">
        <v>1</v>
      </c>
      <c r="EK1282">
        <v>20001</v>
      </c>
      <c r="EL1282" t="s">
        <v>24</v>
      </c>
      <c r="EM1282" t="s">
        <v>25</v>
      </c>
      <c r="EO1282" t="s">
        <v>26</v>
      </c>
      <c r="EQ1282">
        <v>0</v>
      </c>
      <c r="ER1282">
        <v>1385.92</v>
      </c>
      <c r="ES1282">
        <v>577.76</v>
      </c>
      <c r="ET1282">
        <v>101.27</v>
      </c>
      <c r="EU1282">
        <v>8.5399999999999991</v>
      </c>
      <c r="EV1282">
        <v>706.89</v>
      </c>
      <c r="EW1282">
        <v>80.88</v>
      </c>
      <c r="EX1282">
        <v>0.69</v>
      </c>
      <c r="EY1282">
        <v>0</v>
      </c>
      <c r="FQ1282">
        <v>0</v>
      </c>
      <c r="FR1282">
        <f t="shared" si="1140"/>
        <v>0</v>
      </c>
      <c r="FS1282">
        <v>0</v>
      </c>
      <c r="FT1282" t="s">
        <v>27</v>
      </c>
      <c r="FU1282" t="s">
        <v>28</v>
      </c>
      <c r="FX1282">
        <v>115.2</v>
      </c>
      <c r="FY1282">
        <v>70.55</v>
      </c>
      <c r="GA1282" t="s">
        <v>3</v>
      </c>
      <c r="GD1282">
        <v>1</v>
      </c>
      <c r="GF1282">
        <v>-71840125</v>
      </c>
      <c r="GG1282">
        <v>2</v>
      </c>
      <c r="GH1282">
        <v>1</v>
      </c>
      <c r="GI1282">
        <v>-2</v>
      </c>
      <c r="GJ1282">
        <v>0</v>
      </c>
      <c r="GK1282">
        <v>0</v>
      </c>
      <c r="GL1282">
        <f t="shared" si="1141"/>
        <v>0</v>
      </c>
      <c r="GM1282">
        <f t="shared" si="1142"/>
        <v>111.25</v>
      </c>
      <c r="GN1282">
        <f t="shared" si="1143"/>
        <v>111.25</v>
      </c>
      <c r="GO1282">
        <f t="shared" si="1144"/>
        <v>0</v>
      </c>
      <c r="GP1282">
        <f t="shared" si="1145"/>
        <v>0</v>
      </c>
      <c r="GR1282">
        <v>0</v>
      </c>
      <c r="GS1282">
        <v>3</v>
      </c>
      <c r="GT1282">
        <v>0</v>
      </c>
      <c r="GU1282" t="s">
        <v>3</v>
      </c>
      <c r="GV1282">
        <f t="shared" si="1146"/>
        <v>0</v>
      </c>
      <c r="GW1282">
        <v>1</v>
      </c>
      <c r="GX1282">
        <f t="shared" si="1147"/>
        <v>0</v>
      </c>
      <c r="HA1282">
        <v>0</v>
      </c>
      <c r="HB1282">
        <v>0</v>
      </c>
      <c r="HC1282">
        <f t="shared" si="1148"/>
        <v>0</v>
      </c>
      <c r="IK1282">
        <v>0</v>
      </c>
    </row>
    <row r="1283" spans="1:255">
      <c r="A1283" s="2">
        <v>17</v>
      </c>
      <c r="B1283" s="2">
        <v>1</v>
      </c>
      <c r="C1283" s="2"/>
      <c r="D1283" s="2"/>
      <c r="E1283" s="2" t="s">
        <v>606</v>
      </c>
      <c r="F1283" s="2" t="s">
        <v>454</v>
      </c>
      <c r="G1283" s="2" t="s">
        <v>509</v>
      </c>
      <c r="H1283" s="2" t="s">
        <v>47</v>
      </c>
      <c r="I1283" s="2">
        <v>3.14</v>
      </c>
      <c r="J1283" s="2">
        <v>0</v>
      </c>
      <c r="K1283" s="2"/>
      <c r="L1283" s="2"/>
      <c r="M1283" s="2"/>
      <c r="N1283" s="2"/>
      <c r="O1283" s="2">
        <f t="shared" si="1114"/>
        <v>320.47000000000003</v>
      </c>
      <c r="P1283" s="2">
        <f t="shared" si="1115"/>
        <v>320.47000000000003</v>
      </c>
      <c r="Q1283" s="2">
        <f t="shared" si="1116"/>
        <v>0</v>
      </c>
      <c r="R1283" s="2">
        <f t="shared" si="1117"/>
        <v>0</v>
      </c>
      <c r="S1283" s="2">
        <f t="shared" si="1118"/>
        <v>0</v>
      </c>
      <c r="T1283" s="2">
        <f t="shared" si="1119"/>
        <v>0</v>
      </c>
      <c r="U1283" s="2">
        <f t="shared" si="1120"/>
        <v>0</v>
      </c>
      <c r="V1283" s="2">
        <f t="shared" si="1121"/>
        <v>0</v>
      </c>
      <c r="W1283" s="2">
        <f t="shared" si="1122"/>
        <v>0</v>
      </c>
      <c r="X1283" s="2">
        <f t="shared" si="1123"/>
        <v>0</v>
      </c>
      <c r="Y1283" s="2">
        <f t="shared" si="1124"/>
        <v>0</v>
      </c>
      <c r="Z1283" s="2"/>
      <c r="AA1283" s="2">
        <v>33304975</v>
      </c>
      <c r="AB1283" s="2">
        <f t="shared" si="1125"/>
        <v>102.06</v>
      </c>
      <c r="AC1283" s="2">
        <f t="shared" si="1126"/>
        <v>102.06</v>
      </c>
      <c r="AD1283" s="2">
        <f t="shared" ref="AD1283:AD1290" si="1152">ROUND((((ET1283)-(EU1283))+AE1283),2)</f>
        <v>0</v>
      </c>
      <c r="AE1283" s="2">
        <f t="shared" ref="AE1283:AF1290" si="1153">ROUND((EU1283),2)</f>
        <v>0</v>
      </c>
      <c r="AF1283" s="2">
        <f t="shared" si="1153"/>
        <v>0</v>
      </c>
      <c r="AG1283" s="2">
        <f t="shared" si="1127"/>
        <v>0</v>
      </c>
      <c r="AH1283" s="2">
        <f t="shared" ref="AH1283:AI1290" si="1154">(EW1283)</f>
        <v>0</v>
      </c>
      <c r="AI1283" s="2">
        <f t="shared" si="1154"/>
        <v>0</v>
      </c>
      <c r="AJ1283" s="2">
        <f t="shared" si="1128"/>
        <v>0</v>
      </c>
      <c r="AK1283" s="2">
        <v>102.06</v>
      </c>
      <c r="AL1283" s="2">
        <v>102.06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1</v>
      </c>
      <c r="AW1283" s="2">
        <v>1</v>
      </c>
      <c r="AX1283" s="2"/>
      <c r="AY1283" s="2"/>
      <c r="AZ1283" s="2">
        <v>1</v>
      </c>
      <c r="BA1283" s="2">
        <v>1</v>
      </c>
      <c r="BB1283" s="2">
        <v>1</v>
      </c>
      <c r="BC1283" s="2">
        <v>1</v>
      </c>
      <c r="BD1283" s="2" t="s">
        <v>3</v>
      </c>
      <c r="BE1283" s="2" t="s">
        <v>3</v>
      </c>
      <c r="BF1283" s="2" t="s">
        <v>3</v>
      </c>
      <c r="BG1283" s="2" t="s">
        <v>3</v>
      </c>
      <c r="BH1283" s="2">
        <v>3</v>
      </c>
      <c r="BI1283" s="2">
        <v>1</v>
      </c>
      <c r="BJ1283" s="2" t="s">
        <v>456</v>
      </c>
      <c r="BK1283" s="2"/>
      <c r="BL1283" s="2"/>
      <c r="BM1283" s="2">
        <v>500001</v>
      </c>
      <c r="BN1283" s="2">
        <v>0</v>
      </c>
      <c r="BO1283" s="2" t="s">
        <v>3</v>
      </c>
      <c r="BP1283" s="2">
        <v>0</v>
      </c>
      <c r="BQ1283" s="2">
        <v>8</v>
      </c>
      <c r="BR1283" s="2">
        <v>0</v>
      </c>
      <c r="BS1283" s="2">
        <v>1</v>
      </c>
      <c r="BT1283" s="2">
        <v>1</v>
      </c>
      <c r="BU1283" s="2">
        <v>1</v>
      </c>
      <c r="BV1283" s="2">
        <v>1</v>
      </c>
      <c r="BW1283" s="2">
        <v>1</v>
      </c>
      <c r="BX1283" s="2">
        <v>1</v>
      </c>
      <c r="BY1283" s="2" t="s">
        <v>3</v>
      </c>
      <c r="BZ1283" s="2">
        <v>0</v>
      </c>
      <c r="CA1283" s="2">
        <v>0</v>
      </c>
      <c r="CB1283" s="2"/>
      <c r="CC1283" s="2"/>
      <c r="CD1283" s="2"/>
      <c r="CE1283" s="2">
        <v>0</v>
      </c>
      <c r="CF1283" s="2">
        <v>0</v>
      </c>
      <c r="CG1283" s="2">
        <v>0</v>
      </c>
      <c r="CH1283" s="2"/>
      <c r="CI1283" s="2"/>
      <c r="CJ1283" s="2"/>
      <c r="CK1283" s="2"/>
      <c r="CL1283" s="2"/>
      <c r="CM1283" s="2">
        <v>0</v>
      </c>
      <c r="CN1283" s="2" t="s">
        <v>3</v>
      </c>
      <c r="CO1283" s="2">
        <v>0</v>
      </c>
      <c r="CP1283" s="2">
        <f t="shared" si="1129"/>
        <v>320.47000000000003</v>
      </c>
      <c r="CQ1283" s="2">
        <f t="shared" si="1130"/>
        <v>102.06</v>
      </c>
      <c r="CR1283" s="2">
        <f t="shared" si="1131"/>
        <v>0</v>
      </c>
      <c r="CS1283" s="2">
        <f t="shared" si="1132"/>
        <v>0</v>
      </c>
      <c r="CT1283" s="2">
        <f t="shared" si="1133"/>
        <v>0</v>
      </c>
      <c r="CU1283" s="2">
        <f t="shared" si="1134"/>
        <v>0</v>
      </c>
      <c r="CV1283" s="2">
        <f t="shared" si="1135"/>
        <v>0</v>
      </c>
      <c r="CW1283" s="2">
        <f t="shared" si="1136"/>
        <v>0</v>
      </c>
      <c r="CX1283" s="2">
        <f t="shared" si="1137"/>
        <v>0</v>
      </c>
      <c r="CY1283" s="2">
        <f t="shared" si="1138"/>
        <v>0</v>
      </c>
      <c r="CZ1283" s="2">
        <f t="shared" si="1139"/>
        <v>0</v>
      </c>
      <c r="DA1283" s="2"/>
      <c r="DB1283" s="2"/>
      <c r="DC1283" s="2" t="s">
        <v>3</v>
      </c>
      <c r="DD1283" s="2" t="s">
        <v>3</v>
      </c>
      <c r="DE1283" s="2" t="s">
        <v>3</v>
      </c>
      <c r="DF1283" s="2" t="s">
        <v>3</v>
      </c>
      <c r="DG1283" s="2" t="s">
        <v>3</v>
      </c>
      <c r="DH1283" s="2" t="s">
        <v>3</v>
      </c>
      <c r="DI1283" s="2" t="s">
        <v>3</v>
      </c>
      <c r="DJ1283" s="2" t="s">
        <v>3</v>
      </c>
      <c r="DK1283" s="2" t="s">
        <v>3</v>
      </c>
      <c r="DL1283" s="2" t="s">
        <v>3</v>
      </c>
      <c r="DM1283" s="2" t="s">
        <v>3</v>
      </c>
      <c r="DN1283" s="2">
        <v>0</v>
      </c>
      <c r="DO1283" s="2">
        <v>0</v>
      </c>
      <c r="DP1283" s="2">
        <v>1</v>
      </c>
      <c r="DQ1283" s="2">
        <v>1</v>
      </c>
      <c r="DR1283" s="2"/>
      <c r="DS1283" s="2"/>
      <c r="DT1283" s="2"/>
      <c r="DU1283" s="2">
        <v>1005</v>
      </c>
      <c r="DV1283" s="2" t="s">
        <v>47</v>
      </c>
      <c r="DW1283" s="2" t="s">
        <v>47</v>
      </c>
      <c r="DX1283" s="2">
        <v>1</v>
      </c>
      <c r="DY1283" s="2"/>
      <c r="DZ1283" s="2"/>
      <c r="EA1283" s="2"/>
      <c r="EB1283" s="2"/>
      <c r="EC1283" s="2"/>
      <c r="ED1283" s="2"/>
      <c r="EE1283" s="2">
        <v>31102119</v>
      </c>
      <c r="EF1283" s="2">
        <v>8</v>
      </c>
      <c r="EG1283" s="2" t="s">
        <v>34</v>
      </c>
      <c r="EH1283" s="2">
        <v>0</v>
      </c>
      <c r="EI1283" s="2" t="s">
        <v>3</v>
      </c>
      <c r="EJ1283" s="2">
        <v>1</v>
      </c>
      <c r="EK1283" s="2">
        <v>500001</v>
      </c>
      <c r="EL1283" s="2" t="s">
        <v>35</v>
      </c>
      <c r="EM1283" s="2" t="s">
        <v>36</v>
      </c>
      <c r="EN1283" s="2"/>
      <c r="EO1283" s="2" t="s">
        <v>3</v>
      </c>
      <c r="EP1283" s="2"/>
      <c r="EQ1283" s="2">
        <v>0</v>
      </c>
      <c r="ER1283" s="2">
        <v>102.06</v>
      </c>
      <c r="ES1283" s="2">
        <v>102.06</v>
      </c>
      <c r="ET1283" s="2">
        <v>0</v>
      </c>
      <c r="EU1283" s="2">
        <v>0</v>
      </c>
      <c r="EV1283" s="2">
        <v>0</v>
      </c>
      <c r="EW1283" s="2">
        <v>0</v>
      </c>
      <c r="EX1283" s="2">
        <v>0</v>
      </c>
      <c r="EY1283" s="2">
        <v>0</v>
      </c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>
        <v>0</v>
      </c>
      <c r="FR1283" s="2">
        <f t="shared" si="1140"/>
        <v>0</v>
      </c>
      <c r="FS1283" s="2">
        <v>0</v>
      </c>
      <c r="FT1283" s="2"/>
      <c r="FU1283" s="2"/>
      <c r="FV1283" s="2"/>
      <c r="FW1283" s="2"/>
      <c r="FX1283" s="2">
        <v>0</v>
      </c>
      <c r="FY1283" s="2">
        <v>0</v>
      </c>
      <c r="FZ1283" s="2"/>
      <c r="GA1283" s="2" t="s">
        <v>3</v>
      </c>
      <c r="GB1283" s="2"/>
      <c r="GC1283" s="2"/>
      <c r="GD1283" s="2">
        <v>1</v>
      </c>
      <c r="GE1283" s="2"/>
      <c r="GF1283" s="2">
        <v>-972005704</v>
      </c>
      <c r="GG1283" s="2">
        <v>2</v>
      </c>
      <c r="GH1283" s="2">
        <v>1</v>
      </c>
      <c r="GI1283" s="2">
        <v>-2</v>
      </c>
      <c r="GJ1283" s="2">
        <v>0</v>
      </c>
      <c r="GK1283" s="2">
        <v>0</v>
      </c>
      <c r="GL1283" s="2">
        <f t="shared" si="1141"/>
        <v>0</v>
      </c>
      <c r="GM1283" s="2">
        <f t="shared" si="1142"/>
        <v>320.47000000000003</v>
      </c>
      <c r="GN1283" s="2">
        <f t="shared" si="1143"/>
        <v>320.47000000000003</v>
      </c>
      <c r="GO1283" s="2">
        <f t="shared" si="1144"/>
        <v>0</v>
      </c>
      <c r="GP1283" s="2">
        <f t="shared" si="1145"/>
        <v>0</v>
      </c>
      <c r="GQ1283" s="2"/>
      <c r="GR1283" s="2">
        <v>0</v>
      </c>
      <c r="GS1283" s="2">
        <v>3</v>
      </c>
      <c r="GT1283" s="2">
        <v>0</v>
      </c>
      <c r="GU1283" s="2" t="s">
        <v>3</v>
      </c>
      <c r="GV1283" s="2">
        <f t="shared" si="1146"/>
        <v>0</v>
      </c>
      <c r="GW1283" s="2">
        <v>1</v>
      </c>
      <c r="GX1283" s="2">
        <f t="shared" si="1147"/>
        <v>0</v>
      </c>
      <c r="GY1283" s="2"/>
      <c r="GZ1283" s="2"/>
      <c r="HA1283" s="2">
        <v>0</v>
      </c>
      <c r="HB1283" s="2">
        <v>0</v>
      </c>
      <c r="HC1283" s="2">
        <f t="shared" si="1148"/>
        <v>0</v>
      </c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>
        <v>0</v>
      </c>
      <c r="IL1283" s="2"/>
      <c r="IM1283" s="2"/>
      <c r="IN1283" s="2"/>
      <c r="IO1283" s="2"/>
      <c r="IP1283" s="2"/>
      <c r="IQ1283" s="2"/>
      <c r="IR1283" s="2"/>
      <c r="IS1283" s="2"/>
      <c r="IT1283" s="2"/>
      <c r="IU1283" s="2"/>
    </row>
    <row r="1284" spans="1:255">
      <c r="A1284">
        <v>17</v>
      </c>
      <c r="B1284">
        <v>1</v>
      </c>
      <c r="E1284" t="s">
        <v>606</v>
      </c>
      <c r="F1284" t="s">
        <v>454</v>
      </c>
      <c r="G1284" t="s">
        <v>509</v>
      </c>
      <c r="H1284" t="s">
        <v>47</v>
      </c>
      <c r="I1284">
        <v>3.14</v>
      </c>
      <c r="J1284">
        <v>0</v>
      </c>
      <c r="O1284">
        <f t="shared" si="1114"/>
        <v>320.47000000000003</v>
      </c>
      <c r="P1284">
        <f t="shared" si="1115"/>
        <v>320.47000000000003</v>
      </c>
      <c r="Q1284">
        <f t="shared" si="1116"/>
        <v>0</v>
      </c>
      <c r="R1284">
        <f t="shared" si="1117"/>
        <v>0</v>
      </c>
      <c r="S1284">
        <f t="shared" si="1118"/>
        <v>0</v>
      </c>
      <c r="T1284">
        <f t="shared" si="1119"/>
        <v>0</v>
      </c>
      <c r="U1284">
        <f t="shared" si="1120"/>
        <v>0</v>
      </c>
      <c r="V1284">
        <f t="shared" si="1121"/>
        <v>0</v>
      </c>
      <c r="W1284">
        <f t="shared" si="1122"/>
        <v>0</v>
      </c>
      <c r="X1284">
        <f t="shared" si="1123"/>
        <v>0</v>
      </c>
      <c r="Y1284">
        <f t="shared" si="1124"/>
        <v>0</v>
      </c>
      <c r="AA1284">
        <v>33304960</v>
      </c>
      <c r="AB1284">
        <f t="shared" si="1125"/>
        <v>102.06</v>
      </c>
      <c r="AC1284">
        <f t="shared" si="1126"/>
        <v>102.06</v>
      </c>
      <c r="AD1284">
        <f t="shared" si="1152"/>
        <v>0</v>
      </c>
      <c r="AE1284">
        <f t="shared" si="1153"/>
        <v>0</v>
      </c>
      <c r="AF1284">
        <f t="shared" si="1153"/>
        <v>0</v>
      </c>
      <c r="AG1284">
        <f t="shared" si="1127"/>
        <v>0</v>
      </c>
      <c r="AH1284">
        <f t="shared" si="1154"/>
        <v>0</v>
      </c>
      <c r="AI1284">
        <f t="shared" si="1154"/>
        <v>0</v>
      </c>
      <c r="AJ1284">
        <f t="shared" si="1128"/>
        <v>0</v>
      </c>
      <c r="AK1284">
        <v>102.06</v>
      </c>
      <c r="AL1284">
        <v>102.06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1</v>
      </c>
      <c r="AW1284">
        <v>1</v>
      </c>
      <c r="AZ1284">
        <v>1</v>
      </c>
      <c r="BA1284">
        <v>1</v>
      </c>
      <c r="BB1284">
        <v>1</v>
      </c>
      <c r="BC1284">
        <v>1</v>
      </c>
      <c r="BD1284" t="s">
        <v>3</v>
      </c>
      <c r="BE1284" t="s">
        <v>3</v>
      </c>
      <c r="BF1284" t="s">
        <v>3</v>
      </c>
      <c r="BG1284" t="s">
        <v>3</v>
      </c>
      <c r="BH1284">
        <v>3</v>
      </c>
      <c r="BI1284">
        <v>1</v>
      </c>
      <c r="BJ1284" t="s">
        <v>456</v>
      </c>
      <c r="BM1284">
        <v>500001</v>
      </c>
      <c r="BN1284">
        <v>0</v>
      </c>
      <c r="BO1284" t="s">
        <v>3</v>
      </c>
      <c r="BP1284">
        <v>0</v>
      </c>
      <c r="BQ1284">
        <v>8</v>
      </c>
      <c r="BR1284">
        <v>0</v>
      </c>
      <c r="BS1284">
        <v>1</v>
      </c>
      <c r="BT1284">
        <v>1</v>
      </c>
      <c r="BU1284">
        <v>1</v>
      </c>
      <c r="BV1284">
        <v>1</v>
      </c>
      <c r="BW1284">
        <v>1</v>
      </c>
      <c r="BX1284">
        <v>1</v>
      </c>
      <c r="BY1284" t="s">
        <v>3</v>
      </c>
      <c r="BZ1284">
        <v>0</v>
      </c>
      <c r="CA1284">
        <v>0</v>
      </c>
      <c r="CE1284">
        <v>0</v>
      </c>
      <c r="CF1284">
        <v>0</v>
      </c>
      <c r="CG1284">
        <v>0</v>
      </c>
      <c r="CM1284">
        <v>0</v>
      </c>
      <c r="CN1284" t="s">
        <v>3</v>
      </c>
      <c r="CO1284">
        <v>0</v>
      </c>
      <c r="CP1284">
        <f t="shared" si="1129"/>
        <v>320.47000000000003</v>
      </c>
      <c r="CQ1284">
        <f t="shared" si="1130"/>
        <v>102.06</v>
      </c>
      <c r="CR1284">
        <f t="shared" si="1131"/>
        <v>0</v>
      </c>
      <c r="CS1284">
        <f t="shared" si="1132"/>
        <v>0</v>
      </c>
      <c r="CT1284">
        <f t="shared" si="1133"/>
        <v>0</v>
      </c>
      <c r="CU1284">
        <f t="shared" si="1134"/>
        <v>0</v>
      </c>
      <c r="CV1284">
        <f t="shared" si="1135"/>
        <v>0</v>
      </c>
      <c r="CW1284">
        <f t="shared" si="1136"/>
        <v>0</v>
      </c>
      <c r="CX1284">
        <f t="shared" si="1137"/>
        <v>0</v>
      </c>
      <c r="CY1284">
        <f t="shared" si="1138"/>
        <v>0</v>
      </c>
      <c r="CZ1284">
        <f t="shared" si="1139"/>
        <v>0</v>
      </c>
      <c r="DC1284" t="s">
        <v>3</v>
      </c>
      <c r="DD1284" t="s">
        <v>3</v>
      </c>
      <c r="DE1284" t="s">
        <v>3</v>
      </c>
      <c r="DF1284" t="s">
        <v>3</v>
      </c>
      <c r="DG1284" t="s">
        <v>3</v>
      </c>
      <c r="DH1284" t="s">
        <v>3</v>
      </c>
      <c r="DI1284" t="s">
        <v>3</v>
      </c>
      <c r="DJ1284" t="s">
        <v>3</v>
      </c>
      <c r="DK1284" t="s">
        <v>3</v>
      </c>
      <c r="DL1284" t="s">
        <v>3</v>
      </c>
      <c r="DM1284" t="s">
        <v>3</v>
      </c>
      <c r="DN1284">
        <v>0</v>
      </c>
      <c r="DO1284">
        <v>0</v>
      </c>
      <c r="DP1284">
        <v>1</v>
      </c>
      <c r="DQ1284">
        <v>1</v>
      </c>
      <c r="DU1284">
        <v>1005</v>
      </c>
      <c r="DV1284" t="s">
        <v>47</v>
      </c>
      <c r="DW1284" t="s">
        <v>47</v>
      </c>
      <c r="DX1284">
        <v>1</v>
      </c>
      <c r="EE1284">
        <v>31102119</v>
      </c>
      <c r="EF1284">
        <v>8</v>
      </c>
      <c r="EG1284" t="s">
        <v>34</v>
      </c>
      <c r="EH1284">
        <v>0</v>
      </c>
      <c r="EI1284" t="s">
        <v>3</v>
      </c>
      <c r="EJ1284">
        <v>1</v>
      </c>
      <c r="EK1284">
        <v>500001</v>
      </c>
      <c r="EL1284" t="s">
        <v>35</v>
      </c>
      <c r="EM1284" t="s">
        <v>36</v>
      </c>
      <c r="EO1284" t="s">
        <v>3</v>
      </c>
      <c r="EQ1284">
        <v>0</v>
      </c>
      <c r="ER1284">
        <v>102.06</v>
      </c>
      <c r="ES1284">
        <v>102.06</v>
      </c>
      <c r="ET1284">
        <v>0</v>
      </c>
      <c r="EU1284">
        <v>0</v>
      </c>
      <c r="EV1284">
        <v>0</v>
      </c>
      <c r="EW1284">
        <v>0</v>
      </c>
      <c r="EX1284">
        <v>0</v>
      </c>
      <c r="EY1284">
        <v>0</v>
      </c>
      <c r="FQ1284">
        <v>0</v>
      </c>
      <c r="FR1284">
        <f t="shared" si="1140"/>
        <v>0</v>
      </c>
      <c r="FS1284">
        <v>0</v>
      </c>
      <c r="FX1284">
        <v>0</v>
      </c>
      <c r="FY1284">
        <v>0</v>
      </c>
      <c r="GA1284" t="s">
        <v>3</v>
      </c>
      <c r="GD1284">
        <v>1</v>
      </c>
      <c r="GF1284">
        <v>-972005704</v>
      </c>
      <c r="GG1284">
        <v>2</v>
      </c>
      <c r="GH1284">
        <v>1</v>
      </c>
      <c r="GI1284">
        <v>-2</v>
      </c>
      <c r="GJ1284">
        <v>0</v>
      </c>
      <c r="GK1284">
        <v>0</v>
      </c>
      <c r="GL1284">
        <f t="shared" si="1141"/>
        <v>0</v>
      </c>
      <c r="GM1284">
        <f t="shared" si="1142"/>
        <v>320.47000000000003</v>
      </c>
      <c r="GN1284">
        <f t="shared" si="1143"/>
        <v>320.47000000000003</v>
      </c>
      <c r="GO1284">
        <f t="shared" si="1144"/>
        <v>0</v>
      </c>
      <c r="GP1284">
        <f t="shared" si="1145"/>
        <v>0</v>
      </c>
      <c r="GR1284">
        <v>0</v>
      </c>
      <c r="GS1284">
        <v>3</v>
      </c>
      <c r="GT1284">
        <v>0</v>
      </c>
      <c r="GU1284" t="s">
        <v>3</v>
      </c>
      <c r="GV1284">
        <f t="shared" si="1146"/>
        <v>0</v>
      </c>
      <c r="GW1284">
        <v>1</v>
      </c>
      <c r="GX1284">
        <f t="shared" si="1147"/>
        <v>0</v>
      </c>
      <c r="HA1284">
        <v>0</v>
      </c>
      <c r="HB1284">
        <v>0</v>
      </c>
      <c r="HC1284">
        <f t="shared" si="1148"/>
        <v>0</v>
      </c>
      <c r="IK1284">
        <v>0</v>
      </c>
    </row>
    <row r="1285" spans="1:255">
      <c r="A1285" s="2">
        <v>17</v>
      </c>
      <c r="B1285" s="2">
        <v>1</v>
      </c>
      <c r="C1285" s="2"/>
      <c r="D1285" s="2"/>
      <c r="E1285" s="2" t="s">
        <v>607</v>
      </c>
      <c r="F1285" s="2" t="s">
        <v>424</v>
      </c>
      <c r="G1285" s="2" t="s">
        <v>608</v>
      </c>
      <c r="H1285" s="2" t="s">
        <v>40</v>
      </c>
      <c r="I1285" s="2">
        <v>1</v>
      </c>
      <c r="J1285" s="2">
        <v>0</v>
      </c>
      <c r="K1285" s="2"/>
      <c r="L1285" s="2"/>
      <c r="M1285" s="2"/>
      <c r="N1285" s="2"/>
      <c r="O1285" s="2">
        <f t="shared" si="1114"/>
        <v>0</v>
      </c>
      <c r="P1285" s="2">
        <f t="shared" si="1115"/>
        <v>0</v>
      </c>
      <c r="Q1285" s="2">
        <f t="shared" si="1116"/>
        <v>0</v>
      </c>
      <c r="R1285" s="2">
        <f t="shared" si="1117"/>
        <v>0</v>
      </c>
      <c r="S1285" s="2">
        <f t="shared" si="1118"/>
        <v>0</v>
      </c>
      <c r="T1285" s="2">
        <f t="shared" si="1119"/>
        <v>0</v>
      </c>
      <c r="U1285" s="2">
        <f t="shared" si="1120"/>
        <v>0</v>
      </c>
      <c r="V1285" s="2">
        <f t="shared" si="1121"/>
        <v>0</v>
      </c>
      <c r="W1285" s="2">
        <f t="shared" si="1122"/>
        <v>0</v>
      </c>
      <c r="X1285" s="2">
        <f t="shared" si="1123"/>
        <v>0</v>
      </c>
      <c r="Y1285" s="2">
        <f t="shared" si="1124"/>
        <v>0</v>
      </c>
      <c r="Z1285" s="2"/>
      <c r="AA1285" s="2">
        <v>33304975</v>
      </c>
      <c r="AB1285" s="2">
        <f t="shared" si="1125"/>
        <v>0</v>
      </c>
      <c r="AC1285" s="2">
        <f t="shared" si="1126"/>
        <v>0</v>
      </c>
      <c r="AD1285" s="2">
        <f t="shared" si="1152"/>
        <v>0</v>
      </c>
      <c r="AE1285" s="2">
        <f t="shared" si="1153"/>
        <v>0</v>
      </c>
      <c r="AF1285" s="2">
        <f t="shared" si="1153"/>
        <v>0</v>
      </c>
      <c r="AG1285" s="2">
        <f t="shared" si="1127"/>
        <v>0</v>
      </c>
      <c r="AH1285" s="2">
        <f t="shared" si="1154"/>
        <v>0</v>
      </c>
      <c r="AI1285" s="2">
        <f t="shared" si="1154"/>
        <v>0</v>
      </c>
      <c r="AJ1285" s="2">
        <f t="shared" si="1128"/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1</v>
      </c>
      <c r="AW1285" s="2">
        <v>1</v>
      </c>
      <c r="AX1285" s="2"/>
      <c r="AY1285" s="2"/>
      <c r="AZ1285" s="2">
        <v>1</v>
      </c>
      <c r="BA1285" s="2">
        <v>1</v>
      </c>
      <c r="BB1285" s="2">
        <v>1</v>
      </c>
      <c r="BC1285" s="2">
        <v>1</v>
      </c>
      <c r="BD1285" s="2" t="s">
        <v>3</v>
      </c>
      <c r="BE1285" s="2" t="s">
        <v>3</v>
      </c>
      <c r="BF1285" s="2" t="s">
        <v>3</v>
      </c>
      <c r="BG1285" s="2" t="s">
        <v>3</v>
      </c>
      <c r="BH1285" s="2">
        <v>3</v>
      </c>
      <c r="BI1285" s="2">
        <v>1</v>
      </c>
      <c r="BJ1285" s="2" t="s">
        <v>3</v>
      </c>
      <c r="BK1285" s="2"/>
      <c r="BL1285" s="2"/>
      <c r="BM1285" s="2">
        <v>1100</v>
      </c>
      <c r="BN1285" s="2">
        <v>0</v>
      </c>
      <c r="BO1285" s="2" t="s">
        <v>3</v>
      </c>
      <c r="BP1285" s="2">
        <v>0</v>
      </c>
      <c r="BQ1285" s="2">
        <v>14</v>
      </c>
      <c r="BR1285" s="2">
        <v>0</v>
      </c>
      <c r="BS1285" s="2">
        <v>1</v>
      </c>
      <c r="BT1285" s="2">
        <v>1</v>
      </c>
      <c r="BU1285" s="2">
        <v>1</v>
      </c>
      <c r="BV1285" s="2">
        <v>1</v>
      </c>
      <c r="BW1285" s="2">
        <v>1</v>
      </c>
      <c r="BX1285" s="2">
        <v>1</v>
      </c>
      <c r="BY1285" s="2" t="s">
        <v>3</v>
      </c>
      <c r="BZ1285" s="2">
        <v>0</v>
      </c>
      <c r="CA1285" s="2">
        <v>0</v>
      </c>
      <c r="CB1285" s="2"/>
      <c r="CC1285" s="2"/>
      <c r="CD1285" s="2"/>
      <c r="CE1285" s="2">
        <v>0</v>
      </c>
      <c r="CF1285" s="2">
        <v>0</v>
      </c>
      <c r="CG1285" s="2">
        <v>0</v>
      </c>
      <c r="CH1285" s="2"/>
      <c r="CI1285" s="2"/>
      <c r="CJ1285" s="2"/>
      <c r="CK1285" s="2"/>
      <c r="CL1285" s="2"/>
      <c r="CM1285" s="2">
        <v>0</v>
      </c>
      <c r="CN1285" s="2" t="s">
        <v>3</v>
      </c>
      <c r="CO1285" s="2">
        <v>0</v>
      </c>
      <c r="CP1285" s="2">
        <f t="shared" si="1129"/>
        <v>0</v>
      </c>
      <c r="CQ1285" s="2">
        <f t="shared" si="1130"/>
        <v>0</v>
      </c>
      <c r="CR1285" s="2">
        <f t="shared" si="1131"/>
        <v>0</v>
      </c>
      <c r="CS1285" s="2">
        <f t="shared" si="1132"/>
        <v>0</v>
      </c>
      <c r="CT1285" s="2">
        <f t="shared" si="1133"/>
        <v>0</v>
      </c>
      <c r="CU1285" s="2">
        <f t="shared" si="1134"/>
        <v>0</v>
      </c>
      <c r="CV1285" s="2">
        <f t="shared" si="1135"/>
        <v>0</v>
      </c>
      <c r="CW1285" s="2">
        <f t="shared" si="1136"/>
        <v>0</v>
      </c>
      <c r="CX1285" s="2">
        <f t="shared" si="1137"/>
        <v>0</v>
      </c>
      <c r="CY1285" s="2">
        <f t="shared" si="1138"/>
        <v>0</v>
      </c>
      <c r="CZ1285" s="2">
        <f t="shared" si="1139"/>
        <v>0</v>
      </c>
      <c r="DA1285" s="2"/>
      <c r="DB1285" s="2"/>
      <c r="DC1285" s="2" t="s">
        <v>3</v>
      </c>
      <c r="DD1285" s="2" t="s">
        <v>3</v>
      </c>
      <c r="DE1285" s="2" t="s">
        <v>3</v>
      </c>
      <c r="DF1285" s="2" t="s">
        <v>3</v>
      </c>
      <c r="DG1285" s="2" t="s">
        <v>3</v>
      </c>
      <c r="DH1285" s="2" t="s">
        <v>3</v>
      </c>
      <c r="DI1285" s="2" t="s">
        <v>3</v>
      </c>
      <c r="DJ1285" s="2" t="s">
        <v>3</v>
      </c>
      <c r="DK1285" s="2" t="s">
        <v>3</v>
      </c>
      <c r="DL1285" s="2" t="s">
        <v>3</v>
      </c>
      <c r="DM1285" s="2" t="s">
        <v>3</v>
      </c>
      <c r="DN1285" s="2">
        <v>0</v>
      </c>
      <c r="DO1285" s="2">
        <v>0</v>
      </c>
      <c r="DP1285" s="2">
        <v>1</v>
      </c>
      <c r="DQ1285" s="2">
        <v>1</v>
      </c>
      <c r="DR1285" s="2"/>
      <c r="DS1285" s="2"/>
      <c r="DT1285" s="2"/>
      <c r="DU1285" s="2">
        <v>1010</v>
      </c>
      <c r="DV1285" s="2" t="s">
        <v>40</v>
      </c>
      <c r="DW1285" s="2" t="s">
        <v>40</v>
      </c>
      <c r="DX1285" s="2">
        <v>1</v>
      </c>
      <c r="DY1285" s="2"/>
      <c r="DZ1285" s="2"/>
      <c r="EA1285" s="2"/>
      <c r="EB1285" s="2"/>
      <c r="EC1285" s="2"/>
      <c r="ED1285" s="2"/>
      <c r="EE1285" s="2">
        <v>31102366</v>
      </c>
      <c r="EF1285" s="2">
        <v>8</v>
      </c>
      <c r="EG1285" s="2" t="s">
        <v>34</v>
      </c>
      <c r="EH1285" s="2">
        <v>0</v>
      </c>
      <c r="EI1285" s="2" t="s">
        <v>3</v>
      </c>
      <c r="EJ1285" s="2">
        <v>1</v>
      </c>
      <c r="EK1285" s="2">
        <v>1100</v>
      </c>
      <c r="EL1285" s="2" t="s">
        <v>41</v>
      </c>
      <c r="EM1285" s="2" t="s">
        <v>42</v>
      </c>
      <c r="EN1285" s="2"/>
      <c r="EO1285" s="2" t="s">
        <v>3</v>
      </c>
      <c r="EP1285" s="2"/>
      <c r="EQ1285" s="2">
        <v>0</v>
      </c>
      <c r="ER1285" s="2">
        <v>0</v>
      </c>
      <c r="ES1285" s="2">
        <v>0</v>
      </c>
      <c r="ET1285" s="2">
        <v>0</v>
      </c>
      <c r="EU1285" s="2">
        <v>0</v>
      </c>
      <c r="EV1285" s="2">
        <v>0</v>
      </c>
      <c r="EW1285" s="2">
        <v>0</v>
      </c>
      <c r="EX1285" s="2">
        <v>0</v>
      </c>
      <c r="EY1285" s="2">
        <v>0</v>
      </c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>
        <v>0</v>
      </c>
      <c r="FR1285" s="2">
        <f t="shared" si="1140"/>
        <v>0</v>
      </c>
      <c r="FS1285" s="2">
        <v>0</v>
      </c>
      <c r="FT1285" s="2"/>
      <c r="FU1285" s="2"/>
      <c r="FV1285" s="2"/>
      <c r="FW1285" s="2"/>
      <c r="FX1285" s="2">
        <v>0</v>
      </c>
      <c r="FY1285" s="2">
        <v>0</v>
      </c>
      <c r="FZ1285" s="2"/>
      <c r="GA1285" s="2" t="s">
        <v>3</v>
      </c>
      <c r="GB1285" s="2"/>
      <c r="GC1285" s="2"/>
      <c r="GD1285" s="2">
        <v>1</v>
      </c>
      <c r="GE1285" s="2"/>
      <c r="GF1285" s="2">
        <v>-838789655</v>
      </c>
      <c r="GG1285" s="2">
        <v>2</v>
      </c>
      <c r="GH1285" s="2">
        <v>0</v>
      </c>
      <c r="GI1285" s="2">
        <v>-2</v>
      </c>
      <c r="GJ1285" s="2">
        <v>0</v>
      </c>
      <c r="GK1285" s="2">
        <v>0</v>
      </c>
      <c r="GL1285" s="2">
        <f t="shared" si="1141"/>
        <v>0</v>
      </c>
      <c r="GM1285" s="2">
        <f t="shared" si="1142"/>
        <v>0</v>
      </c>
      <c r="GN1285" s="2">
        <f t="shared" si="1143"/>
        <v>0</v>
      </c>
      <c r="GO1285" s="2">
        <f t="shared" si="1144"/>
        <v>0</v>
      </c>
      <c r="GP1285" s="2">
        <f t="shared" si="1145"/>
        <v>0</v>
      </c>
      <c r="GQ1285" s="2"/>
      <c r="GR1285" s="2">
        <v>0</v>
      </c>
      <c r="GS1285" s="2">
        <v>3</v>
      </c>
      <c r="GT1285" s="2">
        <v>0</v>
      </c>
      <c r="GU1285" s="2" t="s">
        <v>3</v>
      </c>
      <c r="GV1285" s="2">
        <f t="shared" si="1146"/>
        <v>0</v>
      </c>
      <c r="GW1285" s="2">
        <v>1</v>
      </c>
      <c r="GX1285" s="2">
        <f t="shared" si="1147"/>
        <v>0</v>
      </c>
      <c r="GY1285" s="2"/>
      <c r="GZ1285" s="2"/>
      <c r="HA1285" s="2">
        <v>0</v>
      </c>
      <c r="HB1285" s="2">
        <v>0</v>
      </c>
      <c r="HC1285" s="2">
        <f t="shared" si="1148"/>
        <v>0</v>
      </c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>
        <v>0</v>
      </c>
      <c r="IL1285" s="2"/>
      <c r="IM1285" s="2"/>
      <c r="IN1285" s="2"/>
      <c r="IO1285" s="2"/>
      <c r="IP1285" s="2"/>
      <c r="IQ1285" s="2"/>
      <c r="IR1285" s="2"/>
      <c r="IS1285" s="2"/>
      <c r="IT1285" s="2"/>
      <c r="IU1285" s="2"/>
    </row>
    <row r="1286" spans="1:255">
      <c r="A1286">
        <v>17</v>
      </c>
      <c r="B1286">
        <v>1</v>
      </c>
      <c r="E1286" t="s">
        <v>607</v>
      </c>
      <c r="F1286" t="s">
        <v>424</v>
      </c>
      <c r="G1286" t="s">
        <v>608</v>
      </c>
      <c r="H1286" t="s">
        <v>40</v>
      </c>
      <c r="I1286">
        <v>1</v>
      </c>
      <c r="J1286">
        <v>0</v>
      </c>
      <c r="O1286">
        <f t="shared" si="1114"/>
        <v>24.71</v>
      </c>
      <c r="P1286">
        <f t="shared" si="1115"/>
        <v>24.71</v>
      </c>
      <c r="Q1286">
        <f t="shared" si="1116"/>
        <v>0</v>
      </c>
      <c r="R1286">
        <f t="shared" si="1117"/>
        <v>0</v>
      </c>
      <c r="S1286">
        <f t="shared" si="1118"/>
        <v>0</v>
      </c>
      <c r="T1286">
        <f t="shared" si="1119"/>
        <v>0</v>
      </c>
      <c r="U1286">
        <f t="shared" si="1120"/>
        <v>0</v>
      </c>
      <c r="V1286">
        <f t="shared" si="1121"/>
        <v>0</v>
      </c>
      <c r="W1286">
        <f t="shared" si="1122"/>
        <v>0</v>
      </c>
      <c r="X1286">
        <f t="shared" si="1123"/>
        <v>0</v>
      </c>
      <c r="Y1286">
        <f t="shared" si="1124"/>
        <v>0</v>
      </c>
      <c r="AA1286">
        <v>33304960</v>
      </c>
      <c r="AB1286">
        <f t="shared" si="1125"/>
        <v>24.71</v>
      </c>
      <c r="AC1286">
        <f t="shared" si="1126"/>
        <v>24.71</v>
      </c>
      <c r="AD1286">
        <f t="shared" si="1152"/>
        <v>0</v>
      </c>
      <c r="AE1286">
        <f t="shared" si="1153"/>
        <v>0</v>
      </c>
      <c r="AF1286">
        <f t="shared" si="1153"/>
        <v>0</v>
      </c>
      <c r="AG1286">
        <f t="shared" si="1127"/>
        <v>0</v>
      </c>
      <c r="AH1286">
        <f t="shared" si="1154"/>
        <v>0</v>
      </c>
      <c r="AI1286">
        <f t="shared" si="1154"/>
        <v>0</v>
      </c>
      <c r="AJ1286">
        <f t="shared" si="1128"/>
        <v>0</v>
      </c>
      <c r="AK1286">
        <v>24.71</v>
      </c>
      <c r="AL1286">
        <v>24.71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1</v>
      </c>
      <c r="AW1286">
        <v>1</v>
      </c>
      <c r="AZ1286">
        <v>1</v>
      </c>
      <c r="BA1286">
        <v>1</v>
      </c>
      <c r="BB1286">
        <v>1</v>
      </c>
      <c r="BC1286">
        <v>1</v>
      </c>
      <c r="BD1286" t="s">
        <v>3</v>
      </c>
      <c r="BE1286" t="s">
        <v>3</v>
      </c>
      <c r="BF1286" t="s">
        <v>3</v>
      </c>
      <c r="BG1286" t="s">
        <v>3</v>
      </c>
      <c r="BH1286">
        <v>3</v>
      </c>
      <c r="BI1286">
        <v>1</v>
      </c>
      <c r="BJ1286" t="s">
        <v>3</v>
      </c>
      <c r="BM1286">
        <v>1100</v>
      </c>
      <c r="BN1286">
        <v>0</v>
      </c>
      <c r="BO1286" t="s">
        <v>3</v>
      </c>
      <c r="BP1286">
        <v>0</v>
      </c>
      <c r="BQ1286">
        <v>14</v>
      </c>
      <c r="BR1286">
        <v>0</v>
      </c>
      <c r="BS1286">
        <v>1</v>
      </c>
      <c r="BT1286">
        <v>1</v>
      </c>
      <c r="BU1286">
        <v>1</v>
      </c>
      <c r="BV1286">
        <v>1</v>
      </c>
      <c r="BW1286">
        <v>1</v>
      </c>
      <c r="BX1286">
        <v>1</v>
      </c>
      <c r="BY1286" t="s">
        <v>3</v>
      </c>
      <c r="BZ1286">
        <v>0</v>
      </c>
      <c r="CA1286">
        <v>0</v>
      </c>
      <c r="CE1286">
        <v>0</v>
      </c>
      <c r="CF1286">
        <v>0</v>
      </c>
      <c r="CG1286">
        <v>0</v>
      </c>
      <c r="CM1286">
        <v>0</v>
      </c>
      <c r="CN1286" t="s">
        <v>3</v>
      </c>
      <c r="CO1286">
        <v>0</v>
      </c>
      <c r="CP1286">
        <f t="shared" si="1129"/>
        <v>24.71</v>
      </c>
      <c r="CQ1286">
        <f t="shared" si="1130"/>
        <v>24.71</v>
      </c>
      <c r="CR1286">
        <f t="shared" si="1131"/>
        <v>0</v>
      </c>
      <c r="CS1286">
        <f t="shared" si="1132"/>
        <v>0</v>
      </c>
      <c r="CT1286">
        <f t="shared" si="1133"/>
        <v>0</v>
      </c>
      <c r="CU1286">
        <f t="shared" si="1134"/>
        <v>0</v>
      </c>
      <c r="CV1286">
        <f t="shared" si="1135"/>
        <v>0</v>
      </c>
      <c r="CW1286">
        <f t="shared" si="1136"/>
        <v>0</v>
      </c>
      <c r="CX1286">
        <f t="shared" si="1137"/>
        <v>0</v>
      </c>
      <c r="CY1286">
        <f t="shared" si="1138"/>
        <v>0</v>
      </c>
      <c r="CZ1286">
        <f t="shared" si="1139"/>
        <v>0</v>
      </c>
      <c r="DC1286" t="s">
        <v>3</v>
      </c>
      <c r="DD1286" t="s">
        <v>3</v>
      </c>
      <c r="DE1286" t="s">
        <v>3</v>
      </c>
      <c r="DF1286" t="s">
        <v>3</v>
      </c>
      <c r="DG1286" t="s">
        <v>3</v>
      </c>
      <c r="DH1286" t="s">
        <v>3</v>
      </c>
      <c r="DI1286" t="s">
        <v>3</v>
      </c>
      <c r="DJ1286" t="s">
        <v>3</v>
      </c>
      <c r="DK1286" t="s">
        <v>3</v>
      </c>
      <c r="DL1286" t="s">
        <v>3</v>
      </c>
      <c r="DM1286" t="s">
        <v>3</v>
      </c>
      <c r="DN1286">
        <v>0</v>
      </c>
      <c r="DO1286">
        <v>0</v>
      </c>
      <c r="DP1286">
        <v>1</v>
      </c>
      <c r="DQ1286">
        <v>1</v>
      </c>
      <c r="DU1286">
        <v>1010</v>
      </c>
      <c r="DV1286" t="s">
        <v>40</v>
      </c>
      <c r="DW1286" t="s">
        <v>40</v>
      </c>
      <c r="DX1286">
        <v>1</v>
      </c>
      <c r="EE1286">
        <v>31102366</v>
      </c>
      <c r="EF1286">
        <v>8</v>
      </c>
      <c r="EG1286" t="s">
        <v>34</v>
      </c>
      <c r="EH1286">
        <v>0</v>
      </c>
      <c r="EI1286" t="s">
        <v>3</v>
      </c>
      <c r="EJ1286">
        <v>1</v>
      </c>
      <c r="EK1286">
        <v>1100</v>
      </c>
      <c r="EL1286" t="s">
        <v>41</v>
      </c>
      <c r="EM1286" t="s">
        <v>42</v>
      </c>
      <c r="EO1286" t="s">
        <v>3</v>
      </c>
      <c r="EQ1286">
        <v>0</v>
      </c>
      <c r="ER1286">
        <v>24.71</v>
      </c>
      <c r="ES1286">
        <v>24.71</v>
      </c>
      <c r="ET1286">
        <v>0</v>
      </c>
      <c r="EU1286">
        <v>0</v>
      </c>
      <c r="EV1286">
        <v>0</v>
      </c>
      <c r="EW1286">
        <v>0</v>
      </c>
      <c r="EX1286">
        <v>0</v>
      </c>
      <c r="EY1286">
        <v>0</v>
      </c>
      <c r="EZ1286">
        <v>5</v>
      </c>
      <c r="FC1286">
        <v>1</v>
      </c>
      <c r="FD1286">
        <v>18</v>
      </c>
      <c r="FF1286">
        <v>228</v>
      </c>
      <c r="FQ1286">
        <v>0</v>
      </c>
      <c r="FR1286">
        <f t="shared" si="1140"/>
        <v>0</v>
      </c>
      <c r="FS1286">
        <v>0</v>
      </c>
      <c r="FX1286">
        <v>0</v>
      </c>
      <c r="FY1286">
        <v>0</v>
      </c>
      <c r="GA1286" t="s">
        <v>459</v>
      </c>
      <c r="GD1286">
        <v>1</v>
      </c>
      <c r="GF1286">
        <v>-838789655</v>
      </c>
      <c r="GG1286">
        <v>2</v>
      </c>
      <c r="GH1286">
        <v>3</v>
      </c>
      <c r="GI1286">
        <v>3</v>
      </c>
      <c r="GJ1286">
        <v>0</v>
      </c>
      <c r="GK1286">
        <v>0</v>
      </c>
      <c r="GL1286">
        <f t="shared" si="1141"/>
        <v>0</v>
      </c>
      <c r="GM1286">
        <f t="shared" si="1142"/>
        <v>24.71</v>
      </c>
      <c r="GN1286">
        <f t="shared" si="1143"/>
        <v>24.71</v>
      </c>
      <c r="GO1286">
        <f t="shared" si="1144"/>
        <v>0</v>
      </c>
      <c r="GP1286">
        <f t="shared" si="1145"/>
        <v>0</v>
      </c>
      <c r="GR1286">
        <v>1</v>
      </c>
      <c r="GS1286">
        <v>1</v>
      </c>
      <c r="GT1286">
        <v>0</v>
      </c>
      <c r="GU1286" t="s">
        <v>3</v>
      </c>
      <c r="GV1286">
        <f t="shared" si="1146"/>
        <v>0</v>
      </c>
      <c r="GW1286">
        <v>1</v>
      </c>
      <c r="GX1286">
        <f t="shared" si="1147"/>
        <v>0</v>
      </c>
      <c r="HA1286">
        <v>0</v>
      </c>
      <c r="HB1286">
        <v>0</v>
      </c>
      <c r="HC1286">
        <f t="shared" si="1148"/>
        <v>0</v>
      </c>
      <c r="IK1286">
        <v>0</v>
      </c>
    </row>
    <row r="1287" spans="1:255">
      <c r="A1287" s="2">
        <v>17</v>
      </c>
      <c r="B1287" s="2">
        <v>1</v>
      </c>
      <c r="C1287" s="2"/>
      <c r="D1287" s="2"/>
      <c r="E1287" s="2" t="s">
        <v>609</v>
      </c>
      <c r="F1287" s="2" t="s">
        <v>424</v>
      </c>
      <c r="G1287" s="2" t="s">
        <v>461</v>
      </c>
      <c r="H1287" s="2" t="s">
        <v>40</v>
      </c>
      <c r="I1287" s="2">
        <v>1</v>
      </c>
      <c r="J1287" s="2">
        <v>0</v>
      </c>
      <c r="K1287" s="2"/>
      <c r="L1287" s="2"/>
      <c r="M1287" s="2"/>
      <c r="N1287" s="2"/>
      <c r="O1287" s="2">
        <f t="shared" si="1114"/>
        <v>0</v>
      </c>
      <c r="P1287" s="2">
        <f t="shared" si="1115"/>
        <v>0</v>
      </c>
      <c r="Q1287" s="2">
        <f t="shared" si="1116"/>
        <v>0</v>
      </c>
      <c r="R1287" s="2">
        <f t="shared" si="1117"/>
        <v>0</v>
      </c>
      <c r="S1287" s="2">
        <f t="shared" si="1118"/>
        <v>0</v>
      </c>
      <c r="T1287" s="2">
        <f t="shared" si="1119"/>
        <v>0</v>
      </c>
      <c r="U1287" s="2">
        <f t="shared" si="1120"/>
        <v>0</v>
      </c>
      <c r="V1287" s="2">
        <f t="shared" si="1121"/>
        <v>0</v>
      </c>
      <c r="W1287" s="2">
        <f t="shared" si="1122"/>
        <v>0</v>
      </c>
      <c r="X1287" s="2">
        <f t="shared" si="1123"/>
        <v>0</v>
      </c>
      <c r="Y1287" s="2">
        <f t="shared" si="1124"/>
        <v>0</v>
      </c>
      <c r="Z1287" s="2"/>
      <c r="AA1287" s="2">
        <v>33304975</v>
      </c>
      <c r="AB1287" s="2">
        <f t="shared" si="1125"/>
        <v>0</v>
      </c>
      <c r="AC1287" s="2">
        <f t="shared" si="1126"/>
        <v>0</v>
      </c>
      <c r="AD1287" s="2">
        <f t="shared" si="1152"/>
        <v>0</v>
      </c>
      <c r="AE1287" s="2">
        <f t="shared" si="1153"/>
        <v>0</v>
      </c>
      <c r="AF1287" s="2">
        <f t="shared" si="1153"/>
        <v>0</v>
      </c>
      <c r="AG1287" s="2">
        <f t="shared" si="1127"/>
        <v>0</v>
      </c>
      <c r="AH1287" s="2">
        <f t="shared" si="1154"/>
        <v>0</v>
      </c>
      <c r="AI1287" s="2">
        <f t="shared" si="1154"/>
        <v>0</v>
      </c>
      <c r="AJ1287" s="2">
        <f t="shared" si="1128"/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1</v>
      </c>
      <c r="AW1287" s="2">
        <v>1</v>
      </c>
      <c r="AX1287" s="2"/>
      <c r="AY1287" s="2"/>
      <c r="AZ1287" s="2">
        <v>1</v>
      </c>
      <c r="BA1287" s="2">
        <v>1</v>
      </c>
      <c r="BB1287" s="2">
        <v>1</v>
      </c>
      <c r="BC1287" s="2">
        <v>1</v>
      </c>
      <c r="BD1287" s="2" t="s">
        <v>3</v>
      </c>
      <c r="BE1287" s="2" t="s">
        <v>3</v>
      </c>
      <c r="BF1287" s="2" t="s">
        <v>3</v>
      </c>
      <c r="BG1287" s="2" t="s">
        <v>3</v>
      </c>
      <c r="BH1287" s="2">
        <v>3</v>
      </c>
      <c r="BI1287" s="2">
        <v>1</v>
      </c>
      <c r="BJ1287" s="2" t="s">
        <v>3</v>
      </c>
      <c r="BK1287" s="2"/>
      <c r="BL1287" s="2"/>
      <c r="BM1287" s="2">
        <v>1100</v>
      </c>
      <c r="BN1287" s="2">
        <v>0</v>
      </c>
      <c r="BO1287" s="2" t="s">
        <v>3</v>
      </c>
      <c r="BP1287" s="2">
        <v>0</v>
      </c>
      <c r="BQ1287" s="2">
        <v>14</v>
      </c>
      <c r="BR1287" s="2">
        <v>0</v>
      </c>
      <c r="BS1287" s="2">
        <v>1</v>
      </c>
      <c r="BT1287" s="2">
        <v>1</v>
      </c>
      <c r="BU1287" s="2">
        <v>1</v>
      </c>
      <c r="BV1287" s="2">
        <v>1</v>
      </c>
      <c r="BW1287" s="2">
        <v>1</v>
      </c>
      <c r="BX1287" s="2">
        <v>1</v>
      </c>
      <c r="BY1287" s="2" t="s">
        <v>3</v>
      </c>
      <c r="BZ1287" s="2">
        <v>0</v>
      </c>
      <c r="CA1287" s="2">
        <v>0</v>
      </c>
      <c r="CB1287" s="2"/>
      <c r="CC1287" s="2"/>
      <c r="CD1287" s="2"/>
      <c r="CE1287" s="2">
        <v>0</v>
      </c>
      <c r="CF1287" s="2">
        <v>0</v>
      </c>
      <c r="CG1287" s="2">
        <v>0</v>
      </c>
      <c r="CH1287" s="2"/>
      <c r="CI1287" s="2"/>
      <c r="CJ1287" s="2"/>
      <c r="CK1287" s="2"/>
      <c r="CL1287" s="2"/>
      <c r="CM1287" s="2">
        <v>0</v>
      </c>
      <c r="CN1287" s="2" t="s">
        <v>3</v>
      </c>
      <c r="CO1287" s="2">
        <v>0</v>
      </c>
      <c r="CP1287" s="2">
        <f t="shared" si="1129"/>
        <v>0</v>
      </c>
      <c r="CQ1287" s="2">
        <f t="shared" si="1130"/>
        <v>0</v>
      </c>
      <c r="CR1287" s="2">
        <f t="shared" si="1131"/>
        <v>0</v>
      </c>
      <c r="CS1287" s="2">
        <f t="shared" si="1132"/>
        <v>0</v>
      </c>
      <c r="CT1287" s="2">
        <f t="shared" si="1133"/>
        <v>0</v>
      </c>
      <c r="CU1287" s="2">
        <f t="shared" si="1134"/>
        <v>0</v>
      </c>
      <c r="CV1287" s="2">
        <f t="shared" si="1135"/>
        <v>0</v>
      </c>
      <c r="CW1287" s="2">
        <f t="shared" si="1136"/>
        <v>0</v>
      </c>
      <c r="CX1287" s="2">
        <f t="shared" si="1137"/>
        <v>0</v>
      </c>
      <c r="CY1287" s="2">
        <f t="shared" si="1138"/>
        <v>0</v>
      </c>
      <c r="CZ1287" s="2">
        <f t="shared" si="1139"/>
        <v>0</v>
      </c>
      <c r="DA1287" s="2"/>
      <c r="DB1287" s="2"/>
      <c r="DC1287" s="2" t="s">
        <v>3</v>
      </c>
      <c r="DD1287" s="2" t="s">
        <v>3</v>
      </c>
      <c r="DE1287" s="2" t="s">
        <v>3</v>
      </c>
      <c r="DF1287" s="2" t="s">
        <v>3</v>
      </c>
      <c r="DG1287" s="2" t="s">
        <v>3</v>
      </c>
      <c r="DH1287" s="2" t="s">
        <v>3</v>
      </c>
      <c r="DI1287" s="2" t="s">
        <v>3</v>
      </c>
      <c r="DJ1287" s="2" t="s">
        <v>3</v>
      </c>
      <c r="DK1287" s="2" t="s">
        <v>3</v>
      </c>
      <c r="DL1287" s="2" t="s">
        <v>3</v>
      </c>
      <c r="DM1287" s="2" t="s">
        <v>3</v>
      </c>
      <c r="DN1287" s="2">
        <v>0</v>
      </c>
      <c r="DO1287" s="2">
        <v>0</v>
      </c>
      <c r="DP1287" s="2">
        <v>1</v>
      </c>
      <c r="DQ1287" s="2">
        <v>1</v>
      </c>
      <c r="DR1287" s="2"/>
      <c r="DS1287" s="2"/>
      <c r="DT1287" s="2"/>
      <c r="DU1287" s="2">
        <v>1010</v>
      </c>
      <c r="DV1287" s="2" t="s">
        <v>40</v>
      </c>
      <c r="DW1287" s="2" t="s">
        <v>40</v>
      </c>
      <c r="DX1287" s="2">
        <v>1</v>
      </c>
      <c r="DY1287" s="2"/>
      <c r="DZ1287" s="2"/>
      <c r="EA1287" s="2"/>
      <c r="EB1287" s="2"/>
      <c r="EC1287" s="2"/>
      <c r="ED1287" s="2"/>
      <c r="EE1287" s="2">
        <v>31102366</v>
      </c>
      <c r="EF1287" s="2">
        <v>8</v>
      </c>
      <c r="EG1287" s="2" t="s">
        <v>34</v>
      </c>
      <c r="EH1287" s="2">
        <v>0</v>
      </c>
      <c r="EI1287" s="2" t="s">
        <v>3</v>
      </c>
      <c r="EJ1287" s="2">
        <v>1</v>
      </c>
      <c r="EK1287" s="2">
        <v>1100</v>
      </c>
      <c r="EL1287" s="2" t="s">
        <v>41</v>
      </c>
      <c r="EM1287" s="2" t="s">
        <v>42</v>
      </c>
      <c r="EN1287" s="2"/>
      <c r="EO1287" s="2" t="s">
        <v>3</v>
      </c>
      <c r="EP1287" s="2"/>
      <c r="EQ1287" s="2">
        <v>0</v>
      </c>
      <c r="ER1287" s="2">
        <v>0</v>
      </c>
      <c r="ES1287" s="2">
        <v>0</v>
      </c>
      <c r="ET1287" s="2">
        <v>0</v>
      </c>
      <c r="EU1287" s="2">
        <v>0</v>
      </c>
      <c r="EV1287" s="2">
        <v>0</v>
      </c>
      <c r="EW1287" s="2">
        <v>0</v>
      </c>
      <c r="EX1287" s="2">
        <v>0</v>
      </c>
      <c r="EY1287" s="2">
        <v>0</v>
      </c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>
        <v>0</v>
      </c>
      <c r="FR1287" s="2">
        <f t="shared" si="1140"/>
        <v>0</v>
      </c>
      <c r="FS1287" s="2">
        <v>0</v>
      </c>
      <c r="FT1287" s="2"/>
      <c r="FU1287" s="2"/>
      <c r="FV1287" s="2"/>
      <c r="FW1287" s="2"/>
      <c r="FX1287" s="2">
        <v>0</v>
      </c>
      <c r="FY1287" s="2">
        <v>0</v>
      </c>
      <c r="FZ1287" s="2"/>
      <c r="GA1287" s="2" t="s">
        <v>3</v>
      </c>
      <c r="GB1287" s="2"/>
      <c r="GC1287" s="2"/>
      <c r="GD1287" s="2">
        <v>1</v>
      </c>
      <c r="GE1287" s="2"/>
      <c r="GF1287" s="2">
        <v>-1318287991</v>
      </c>
      <c r="GG1287" s="2">
        <v>2</v>
      </c>
      <c r="GH1287" s="2">
        <v>0</v>
      </c>
      <c r="GI1287" s="2">
        <v>-2</v>
      </c>
      <c r="GJ1287" s="2">
        <v>0</v>
      </c>
      <c r="GK1287" s="2">
        <v>0</v>
      </c>
      <c r="GL1287" s="2">
        <f t="shared" si="1141"/>
        <v>0</v>
      </c>
      <c r="GM1287" s="2">
        <f t="shared" si="1142"/>
        <v>0</v>
      </c>
      <c r="GN1287" s="2">
        <f t="shared" si="1143"/>
        <v>0</v>
      </c>
      <c r="GO1287" s="2">
        <f t="shared" si="1144"/>
        <v>0</v>
      </c>
      <c r="GP1287" s="2">
        <f t="shared" si="1145"/>
        <v>0</v>
      </c>
      <c r="GQ1287" s="2"/>
      <c r="GR1287" s="2">
        <v>0</v>
      </c>
      <c r="GS1287" s="2">
        <v>3</v>
      </c>
      <c r="GT1287" s="2">
        <v>0</v>
      </c>
      <c r="GU1287" s="2" t="s">
        <v>3</v>
      </c>
      <c r="GV1287" s="2">
        <f t="shared" si="1146"/>
        <v>0</v>
      </c>
      <c r="GW1287" s="2">
        <v>1</v>
      </c>
      <c r="GX1287" s="2">
        <f t="shared" si="1147"/>
        <v>0</v>
      </c>
      <c r="GY1287" s="2"/>
      <c r="GZ1287" s="2"/>
      <c r="HA1287" s="2">
        <v>0</v>
      </c>
      <c r="HB1287" s="2">
        <v>0</v>
      </c>
      <c r="HC1287" s="2">
        <f t="shared" si="1148"/>
        <v>0</v>
      </c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>
        <v>0</v>
      </c>
      <c r="IL1287" s="2"/>
      <c r="IM1287" s="2"/>
      <c r="IN1287" s="2"/>
      <c r="IO1287" s="2"/>
      <c r="IP1287" s="2"/>
      <c r="IQ1287" s="2"/>
      <c r="IR1287" s="2"/>
      <c r="IS1287" s="2"/>
      <c r="IT1287" s="2"/>
      <c r="IU1287" s="2"/>
    </row>
    <row r="1288" spans="1:255">
      <c r="A1288">
        <v>17</v>
      </c>
      <c r="B1288">
        <v>1</v>
      </c>
      <c r="E1288" t="s">
        <v>609</v>
      </c>
      <c r="F1288" t="s">
        <v>424</v>
      </c>
      <c r="G1288" t="s">
        <v>461</v>
      </c>
      <c r="H1288" t="s">
        <v>40</v>
      </c>
      <c r="I1288">
        <v>1</v>
      </c>
      <c r="J1288">
        <v>0</v>
      </c>
      <c r="O1288">
        <f t="shared" si="1114"/>
        <v>124.68</v>
      </c>
      <c r="P1288">
        <f t="shared" si="1115"/>
        <v>124.68</v>
      </c>
      <c r="Q1288">
        <f t="shared" si="1116"/>
        <v>0</v>
      </c>
      <c r="R1288">
        <f t="shared" si="1117"/>
        <v>0</v>
      </c>
      <c r="S1288">
        <f t="shared" si="1118"/>
        <v>0</v>
      </c>
      <c r="T1288">
        <f t="shared" si="1119"/>
        <v>0</v>
      </c>
      <c r="U1288">
        <f t="shared" si="1120"/>
        <v>0</v>
      </c>
      <c r="V1288">
        <f t="shared" si="1121"/>
        <v>0</v>
      </c>
      <c r="W1288">
        <f t="shared" si="1122"/>
        <v>0</v>
      </c>
      <c r="X1288">
        <f t="shared" si="1123"/>
        <v>0</v>
      </c>
      <c r="Y1288">
        <f t="shared" si="1124"/>
        <v>0</v>
      </c>
      <c r="AA1288">
        <v>33304960</v>
      </c>
      <c r="AB1288">
        <f t="shared" si="1125"/>
        <v>124.68</v>
      </c>
      <c r="AC1288">
        <f t="shared" si="1126"/>
        <v>124.68</v>
      </c>
      <c r="AD1288">
        <f t="shared" si="1152"/>
        <v>0</v>
      </c>
      <c r="AE1288">
        <f t="shared" si="1153"/>
        <v>0</v>
      </c>
      <c r="AF1288">
        <f t="shared" si="1153"/>
        <v>0</v>
      </c>
      <c r="AG1288">
        <f t="shared" si="1127"/>
        <v>0</v>
      </c>
      <c r="AH1288">
        <f t="shared" si="1154"/>
        <v>0</v>
      </c>
      <c r="AI1288">
        <f t="shared" si="1154"/>
        <v>0</v>
      </c>
      <c r="AJ1288">
        <f t="shared" si="1128"/>
        <v>0</v>
      </c>
      <c r="AK1288">
        <v>124.67999999999999</v>
      </c>
      <c r="AL1288">
        <v>124.67999999999999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1</v>
      </c>
      <c r="AW1288">
        <v>1</v>
      </c>
      <c r="AZ1288">
        <v>1</v>
      </c>
      <c r="BA1288">
        <v>1</v>
      </c>
      <c r="BB1288">
        <v>1</v>
      </c>
      <c r="BC1288">
        <v>1</v>
      </c>
      <c r="BD1288" t="s">
        <v>3</v>
      </c>
      <c r="BE1288" t="s">
        <v>3</v>
      </c>
      <c r="BF1288" t="s">
        <v>3</v>
      </c>
      <c r="BG1288" t="s">
        <v>3</v>
      </c>
      <c r="BH1288">
        <v>3</v>
      </c>
      <c r="BI1288">
        <v>1</v>
      </c>
      <c r="BJ1288" t="s">
        <v>3</v>
      </c>
      <c r="BM1288">
        <v>1100</v>
      </c>
      <c r="BN1288">
        <v>0</v>
      </c>
      <c r="BO1288" t="s">
        <v>3</v>
      </c>
      <c r="BP1288">
        <v>0</v>
      </c>
      <c r="BQ1288">
        <v>14</v>
      </c>
      <c r="BR1288">
        <v>0</v>
      </c>
      <c r="BS1288">
        <v>1</v>
      </c>
      <c r="BT1288">
        <v>1</v>
      </c>
      <c r="BU1288">
        <v>1</v>
      </c>
      <c r="BV1288">
        <v>1</v>
      </c>
      <c r="BW1288">
        <v>1</v>
      </c>
      <c r="BX1288">
        <v>1</v>
      </c>
      <c r="BY1288" t="s">
        <v>3</v>
      </c>
      <c r="BZ1288">
        <v>0</v>
      </c>
      <c r="CA1288">
        <v>0</v>
      </c>
      <c r="CE1288">
        <v>0</v>
      </c>
      <c r="CF1288">
        <v>0</v>
      </c>
      <c r="CG1288">
        <v>0</v>
      </c>
      <c r="CM1288">
        <v>0</v>
      </c>
      <c r="CN1288" t="s">
        <v>3</v>
      </c>
      <c r="CO1288">
        <v>0</v>
      </c>
      <c r="CP1288">
        <f t="shared" si="1129"/>
        <v>124.68</v>
      </c>
      <c r="CQ1288">
        <f t="shared" si="1130"/>
        <v>124.68</v>
      </c>
      <c r="CR1288">
        <f t="shared" si="1131"/>
        <v>0</v>
      </c>
      <c r="CS1288">
        <f t="shared" si="1132"/>
        <v>0</v>
      </c>
      <c r="CT1288">
        <f t="shared" si="1133"/>
        <v>0</v>
      </c>
      <c r="CU1288">
        <f t="shared" si="1134"/>
        <v>0</v>
      </c>
      <c r="CV1288">
        <f t="shared" si="1135"/>
        <v>0</v>
      </c>
      <c r="CW1288">
        <f t="shared" si="1136"/>
        <v>0</v>
      </c>
      <c r="CX1288">
        <f t="shared" si="1137"/>
        <v>0</v>
      </c>
      <c r="CY1288">
        <f t="shared" si="1138"/>
        <v>0</v>
      </c>
      <c r="CZ1288">
        <f t="shared" si="1139"/>
        <v>0</v>
      </c>
      <c r="DC1288" t="s">
        <v>3</v>
      </c>
      <c r="DD1288" t="s">
        <v>3</v>
      </c>
      <c r="DE1288" t="s">
        <v>3</v>
      </c>
      <c r="DF1288" t="s">
        <v>3</v>
      </c>
      <c r="DG1288" t="s">
        <v>3</v>
      </c>
      <c r="DH1288" t="s">
        <v>3</v>
      </c>
      <c r="DI1288" t="s">
        <v>3</v>
      </c>
      <c r="DJ1288" t="s">
        <v>3</v>
      </c>
      <c r="DK1288" t="s">
        <v>3</v>
      </c>
      <c r="DL1288" t="s">
        <v>3</v>
      </c>
      <c r="DM1288" t="s">
        <v>3</v>
      </c>
      <c r="DN1288">
        <v>0</v>
      </c>
      <c r="DO1288">
        <v>0</v>
      </c>
      <c r="DP1288">
        <v>1</v>
      </c>
      <c r="DQ1288">
        <v>1</v>
      </c>
      <c r="DU1288">
        <v>1010</v>
      </c>
      <c r="DV1288" t="s">
        <v>40</v>
      </c>
      <c r="DW1288" t="s">
        <v>40</v>
      </c>
      <c r="DX1288">
        <v>1</v>
      </c>
      <c r="EE1288">
        <v>31102366</v>
      </c>
      <c r="EF1288">
        <v>8</v>
      </c>
      <c r="EG1288" t="s">
        <v>34</v>
      </c>
      <c r="EH1288">
        <v>0</v>
      </c>
      <c r="EI1288" t="s">
        <v>3</v>
      </c>
      <c r="EJ1288">
        <v>1</v>
      </c>
      <c r="EK1288">
        <v>1100</v>
      </c>
      <c r="EL1288" t="s">
        <v>41</v>
      </c>
      <c r="EM1288" t="s">
        <v>42</v>
      </c>
      <c r="EO1288" t="s">
        <v>3</v>
      </c>
      <c r="EQ1288">
        <v>0</v>
      </c>
      <c r="ER1288">
        <v>124.67999999999999</v>
      </c>
      <c r="ES1288">
        <v>124.67999999999999</v>
      </c>
      <c r="ET1288">
        <v>0</v>
      </c>
      <c r="EU1288">
        <v>0</v>
      </c>
      <c r="EV1288">
        <v>0</v>
      </c>
      <c r="EW1288">
        <v>0</v>
      </c>
      <c r="EX1288">
        <v>0</v>
      </c>
      <c r="EY1288">
        <v>0</v>
      </c>
      <c r="EZ1288">
        <v>5</v>
      </c>
      <c r="FC1288">
        <v>1</v>
      </c>
      <c r="FD1288">
        <v>18</v>
      </c>
      <c r="FF1288">
        <v>1150</v>
      </c>
      <c r="FQ1288">
        <v>0</v>
      </c>
      <c r="FR1288">
        <f t="shared" si="1140"/>
        <v>0</v>
      </c>
      <c r="FS1288">
        <v>0</v>
      </c>
      <c r="FX1288">
        <v>0</v>
      </c>
      <c r="FY1288">
        <v>0</v>
      </c>
      <c r="GA1288" t="s">
        <v>462</v>
      </c>
      <c r="GD1288">
        <v>1</v>
      </c>
      <c r="GF1288">
        <v>-1318287991</v>
      </c>
      <c r="GG1288">
        <v>2</v>
      </c>
      <c r="GH1288">
        <v>3</v>
      </c>
      <c r="GI1288">
        <v>3</v>
      </c>
      <c r="GJ1288">
        <v>0</v>
      </c>
      <c r="GK1288">
        <v>0</v>
      </c>
      <c r="GL1288">
        <f t="shared" si="1141"/>
        <v>0</v>
      </c>
      <c r="GM1288">
        <f t="shared" si="1142"/>
        <v>124.68</v>
      </c>
      <c r="GN1288">
        <f t="shared" si="1143"/>
        <v>124.68</v>
      </c>
      <c r="GO1288">
        <f t="shared" si="1144"/>
        <v>0</v>
      </c>
      <c r="GP1288">
        <f t="shared" si="1145"/>
        <v>0</v>
      </c>
      <c r="GR1288">
        <v>1</v>
      </c>
      <c r="GS1288">
        <v>1</v>
      </c>
      <c r="GT1288">
        <v>0</v>
      </c>
      <c r="GU1288" t="s">
        <v>3</v>
      </c>
      <c r="GV1288">
        <f t="shared" si="1146"/>
        <v>0</v>
      </c>
      <c r="GW1288">
        <v>1</v>
      </c>
      <c r="GX1288">
        <f t="shared" si="1147"/>
        <v>0</v>
      </c>
      <c r="HA1288">
        <v>0</v>
      </c>
      <c r="HB1288">
        <v>0</v>
      </c>
      <c r="HC1288">
        <f t="shared" si="1148"/>
        <v>0</v>
      </c>
      <c r="IK1288">
        <v>0</v>
      </c>
    </row>
    <row r="1289" spans="1:255">
      <c r="A1289" s="2">
        <v>17</v>
      </c>
      <c r="B1289" s="2">
        <v>1</v>
      </c>
      <c r="C1289" s="2"/>
      <c r="D1289" s="2"/>
      <c r="E1289" s="2" t="s">
        <v>610</v>
      </c>
      <c r="F1289" s="2" t="s">
        <v>464</v>
      </c>
      <c r="G1289" s="2" t="s">
        <v>465</v>
      </c>
      <c r="H1289" s="2" t="s">
        <v>40</v>
      </c>
      <c r="I1289" s="2">
        <v>0</v>
      </c>
      <c r="J1289" s="2">
        <v>0</v>
      </c>
      <c r="K1289" s="2"/>
      <c r="L1289" s="2"/>
      <c r="M1289" s="2"/>
      <c r="N1289" s="2"/>
      <c r="O1289" s="2">
        <f t="shared" si="1114"/>
        <v>0</v>
      </c>
      <c r="P1289" s="2">
        <f t="shared" si="1115"/>
        <v>0</v>
      </c>
      <c r="Q1289" s="2">
        <f t="shared" si="1116"/>
        <v>0</v>
      </c>
      <c r="R1289" s="2">
        <f t="shared" si="1117"/>
        <v>0</v>
      </c>
      <c r="S1289" s="2">
        <f t="shared" si="1118"/>
        <v>0</v>
      </c>
      <c r="T1289" s="2">
        <f t="shared" si="1119"/>
        <v>0</v>
      </c>
      <c r="U1289" s="2">
        <f t="shared" si="1120"/>
        <v>0</v>
      </c>
      <c r="V1289" s="2">
        <f t="shared" si="1121"/>
        <v>0</v>
      </c>
      <c r="W1289" s="2">
        <f t="shared" si="1122"/>
        <v>0</v>
      </c>
      <c r="X1289" s="2">
        <f t="shared" si="1123"/>
        <v>0</v>
      </c>
      <c r="Y1289" s="2">
        <f t="shared" si="1124"/>
        <v>0</v>
      </c>
      <c r="Z1289" s="2"/>
      <c r="AA1289" s="2">
        <v>33304975</v>
      </c>
      <c r="AB1289" s="2">
        <f t="shared" si="1125"/>
        <v>89.3</v>
      </c>
      <c r="AC1289" s="2">
        <f t="shared" si="1126"/>
        <v>89.3</v>
      </c>
      <c r="AD1289" s="2">
        <f t="shared" si="1152"/>
        <v>0</v>
      </c>
      <c r="AE1289" s="2">
        <f t="shared" si="1153"/>
        <v>0</v>
      </c>
      <c r="AF1289" s="2">
        <f t="shared" si="1153"/>
        <v>0</v>
      </c>
      <c r="AG1289" s="2">
        <f t="shared" si="1127"/>
        <v>0</v>
      </c>
      <c r="AH1289" s="2">
        <f t="shared" si="1154"/>
        <v>0</v>
      </c>
      <c r="AI1289" s="2">
        <f t="shared" si="1154"/>
        <v>0</v>
      </c>
      <c r="AJ1289" s="2">
        <f t="shared" si="1128"/>
        <v>0</v>
      </c>
      <c r="AK1289" s="2">
        <v>89.3</v>
      </c>
      <c r="AL1289" s="2">
        <v>89.3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1</v>
      </c>
      <c r="AW1289" s="2">
        <v>1</v>
      </c>
      <c r="AX1289" s="2"/>
      <c r="AY1289" s="2"/>
      <c r="AZ1289" s="2">
        <v>1</v>
      </c>
      <c r="BA1289" s="2">
        <v>1</v>
      </c>
      <c r="BB1289" s="2">
        <v>1</v>
      </c>
      <c r="BC1289" s="2">
        <v>1</v>
      </c>
      <c r="BD1289" s="2" t="s">
        <v>3</v>
      </c>
      <c r="BE1289" s="2" t="s">
        <v>3</v>
      </c>
      <c r="BF1289" s="2" t="s">
        <v>3</v>
      </c>
      <c r="BG1289" s="2" t="s">
        <v>3</v>
      </c>
      <c r="BH1289" s="2">
        <v>3</v>
      </c>
      <c r="BI1289" s="2">
        <v>1</v>
      </c>
      <c r="BJ1289" s="2" t="s">
        <v>466</v>
      </c>
      <c r="BK1289" s="2"/>
      <c r="BL1289" s="2"/>
      <c r="BM1289" s="2">
        <v>500001</v>
      </c>
      <c r="BN1289" s="2">
        <v>0</v>
      </c>
      <c r="BO1289" s="2" t="s">
        <v>3</v>
      </c>
      <c r="BP1289" s="2">
        <v>0</v>
      </c>
      <c r="BQ1289" s="2">
        <v>8</v>
      </c>
      <c r="BR1289" s="2">
        <v>0</v>
      </c>
      <c r="BS1289" s="2">
        <v>1</v>
      </c>
      <c r="BT1289" s="2">
        <v>1</v>
      </c>
      <c r="BU1289" s="2">
        <v>1</v>
      </c>
      <c r="BV1289" s="2">
        <v>1</v>
      </c>
      <c r="BW1289" s="2">
        <v>1</v>
      </c>
      <c r="BX1289" s="2">
        <v>1</v>
      </c>
      <c r="BY1289" s="2" t="s">
        <v>3</v>
      </c>
      <c r="BZ1289" s="2">
        <v>0</v>
      </c>
      <c r="CA1289" s="2">
        <v>0</v>
      </c>
      <c r="CB1289" s="2"/>
      <c r="CC1289" s="2"/>
      <c r="CD1289" s="2"/>
      <c r="CE1289" s="2">
        <v>0</v>
      </c>
      <c r="CF1289" s="2">
        <v>0</v>
      </c>
      <c r="CG1289" s="2">
        <v>0</v>
      </c>
      <c r="CH1289" s="2"/>
      <c r="CI1289" s="2"/>
      <c r="CJ1289" s="2"/>
      <c r="CK1289" s="2"/>
      <c r="CL1289" s="2"/>
      <c r="CM1289" s="2">
        <v>0</v>
      </c>
      <c r="CN1289" s="2" t="s">
        <v>3</v>
      </c>
      <c r="CO1289" s="2">
        <v>0</v>
      </c>
      <c r="CP1289" s="2">
        <f t="shared" si="1129"/>
        <v>0</v>
      </c>
      <c r="CQ1289" s="2">
        <f t="shared" si="1130"/>
        <v>89.3</v>
      </c>
      <c r="CR1289" s="2">
        <f t="shared" si="1131"/>
        <v>0</v>
      </c>
      <c r="CS1289" s="2">
        <f t="shared" si="1132"/>
        <v>0</v>
      </c>
      <c r="CT1289" s="2">
        <f t="shared" si="1133"/>
        <v>0</v>
      </c>
      <c r="CU1289" s="2">
        <f t="shared" si="1134"/>
        <v>0</v>
      </c>
      <c r="CV1289" s="2">
        <f t="shared" si="1135"/>
        <v>0</v>
      </c>
      <c r="CW1289" s="2">
        <f t="shared" si="1136"/>
        <v>0</v>
      </c>
      <c r="CX1289" s="2">
        <f t="shared" si="1137"/>
        <v>0</v>
      </c>
      <c r="CY1289" s="2">
        <f t="shared" si="1138"/>
        <v>0</v>
      </c>
      <c r="CZ1289" s="2">
        <f t="shared" si="1139"/>
        <v>0</v>
      </c>
      <c r="DA1289" s="2"/>
      <c r="DB1289" s="2"/>
      <c r="DC1289" s="2" t="s">
        <v>3</v>
      </c>
      <c r="DD1289" s="2" t="s">
        <v>3</v>
      </c>
      <c r="DE1289" s="2" t="s">
        <v>3</v>
      </c>
      <c r="DF1289" s="2" t="s">
        <v>3</v>
      </c>
      <c r="DG1289" s="2" t="s">
        <v>3</v>
      </c>
      <c r="DH1289" s="2" t="s">
        <v>3</v>
      </c>
      <c r="DI1289" s="2" t="s">
        <v>3</v>
      </c>
      <c r="DJ1289" s="2" t="s">
        <v>3</v>
      </c>
      <c r="DK1289" s="2" t="s">
        <v>3</v>
      </c>
      <c r="DL1289" s="2" t="s">
        <v>3</v>
      </c>
      <c r="DM1289" s="2" t="s">
        <v>3</v>
      </c>
      <c r="DN1289" s="2">
        <v>0</v>
      </c>
      <c r="DO1289" s="2">
        <v>0</v>
      </c>
      <c r="DP1289" s="2">
        <v>1</v>
      </c>
      <c r="DQ1289" s="2">
        <v>1</v>
      </c>
      <c r="DR1289" s="2"/>
      <c r="DS1289" s="2"/>
      <c r="DT1289" s="2"/>
      <c r="DU1289" s="2">
        <v>1010</v>
      </c>
      <c r="DV1289" s="2" t="s">
        <v>40</v>
      </c>
      <c r="DW1289" s="2" t="s">
        <v>40</v>
      </c>
      <c r="DX1289" s="2">
        <v>1</v>
      </c>
      <c r="DY1289" s="2"/>
      <c r="DZ1289" s="2"/>
      <c r="EA1289" s="2"/>
      <c r="EB1289" s="2"/>
      <c r="EC1289" s="2"/>
      <c r="ED1289" s="2"/>
      <c r="EE1289" s="2">
        <v>31102119</v>
      </c>
      <c r="EF1289" s="2">
        <v>8</v>
      </c>
      <c r="EG1289" s="2" t="s">
        <v>34</v>
      </c>
      <c r="EH1289" s="2">
        <v>0</v>
      </c>
      <c r="EI1289" s="2" t="s">
        <v>3</v>
      </c>
      <c r="EJ1289" s="2">
        <v>1</v>
      </c>
      <c r="EK1289" s="2">
        <v>500001</v>
      </c>
      <c r="EL1289" s="2" t="s">
        <v>35</v>
      </c>
      <c r="EM1289" s="2" t="s">
        <v>36</v>
      </c>
      <c r="EN1289" s="2"/>
      <c r="EO1289" s="2" t="s">
        <v>3</v>
      </c>
      <c r="EP1289" s="2"/>
      <c r="EQ1289" s="2">
        <v>0</v>
      </c>
      <c r="ER1289" s="2">
        <v>89.3</v>
      </c>
      <c r="ES1289" s="2">
        <v>89.3</v>
      </c>
      <c r="ET1289" s="2">
        <v>0</v>
      </c>
      <c r="EU1289" s="2">
        <v>0</v>
      </c>
      <c r="EV1289" s="2">
        <v>0</v>
      </c>
      <c r="EW1289" s="2">
        <v>0</v>
      </c>
      <c r="EX1289" s="2">
        <v>0</v>
      </c>
      <c r="EY1289" s="2">
        <v>0</v>
      </c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>
        <v>0</v>
      </c>
      <c r="FR1289" s="2">
        <f t="shared" si="1140"/>
        <v>0</v>
      </c>
      <c r="FS1289" s="2">
        <v>0</v>
      </c>
      <c r="FT1289" s="2"/>
      <c r="FU1289" s="2"/>
      <c r="FV1289" s="2"/>
      <c r="FW1289" s="2"/>
      <c r="FX1289" s="2">
        <v>0</v>
      </c>
      <c r="FY1289" s="2">
        <v>0</v>
      </c>
      <c r="FZ1289" s="2"/>
      <c r="GA1289" s="2" t="s">
        <v>3</v>
      </c>
      <c r="GB1289" s="2"/>
      <c r="GC1289" s="2"/>
      <c r="GD1289" s="2">
        <v>1</v>
      </c>
      <c r="GE1289" s="2"/>
      <c r="GF1289" s="2">
        <v>-2107462875</v>
      </c>
      <c r="GG1289" s="2">
        <v>2</v>
      </c>
      <c r="GH1289" s="2">
        <v>1</v>
      </c>
      <c r="GI1289" s="2">
        <v>-2</v>
      </c>
      <c r="GJ1289" s="2">
        <v>0</v>
      </c>
      <c r="GK1289" s="2">
        <v>0</v>
      </c>
      <c r="GL1289" s="2">
        <f t="shared" si="1141"/>
        <v>0</v>
      </c>
      <c r="GM1289" s="2">
        <f t="shared" si="1142"/>
        <v>0</v>
      </c>
      <c r="GN1289" s="2">
        <f t="shared" si="1143"/>
        <v>0</v>
      </c>
      <c r="GO1289" s="2">
        <f t="shared" si="1144"/>
        <v>0</v>
      </c>
      <c r="GP1289" s="2">
        <f t="shared" si="1145"/>
        <v>0</v>
      </c>
      <c r="GQ1289" s="2"/>
      <c r="GR1289" s="2">
        <v>0</v>
      </c>
      <c r="GS1289" s="2">
        <v>3</v>
      </c>
      <c r="GT1289" s="2">
        <v>0</v>
      </c>
      <c r="GU1289" s="2" t="s">
        <v>3</v>
      </c>
      <c r="GV1289" s="2">
        <f t="shared" si="1146"/>
        <v>0</v>
      </c>
      <c r="GW1289" s="2">
        <v>1</v>
      </c>
      <c r="GX1289" s="2">
        <f t="shared" si="1147"/>
        <v>0</v>
      </c>
      <c r="GY1289" s="2"/>
      <c r="GZ1289" s="2"/>
      <c r="HA1289" s="2">
        <v>0</v>
      </c>
      <c r="HB1289" s="2">
        <v>0</v>
      </c>
      <c r="HC1289" s="2">
        <f t="shared" si="1148"/>
        <v>0</v>
      </c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>
        <v>0</v>
      </c>
      <c r="IL1289" s="2"/>
      <c r="IM1289" s="2"/>
      <c r="IN1289" s="2"/>
      <c r="IO1289" s="2"/>
      <c r="IP1289" s="2"/>
      <c r="IQ1289" s="2"/>
      <c r="IR1289" s="2"/>
      <c r="IS1289" s="2"/>
      <c r="IT1289" s="2"/>
      <c r="IU1289" s="2"/>
    </row>
    <row r="1290" spans="1:255">
      <c r="A1290">
        <v>17</v>
      </c>
      <c r="B1290">
        <v>1</v>
      </c>
      <c r="E1290" t="s">
        <v>610</v>
      </c>
      <c r="F1290" t="s">
        <v>464</v>
      </c>
      <c r="G1290" t="s">
        <v>465</v>
      </c>
      <c r="H1290" t="s">
        <v>40</v>
      </c>
      <c r="I1290">
        <v>0</v>
      </c>
      <c r="J1290">
        <v>0</v>
      </c>
      <c r="O1290">
        <f t="shared" si="1114"/>
        <v>0</v>
      </c>
      <c r="P1290">
        <f t="shared" si="1115"/>
        <v>0</v>
      </c>
      <c r="Q1290">
        <f t="shared" si="1116"/>
        <v>0</v>
      </c>
      <c r="R1290">
        <f t="shared" si="1117"/>
        <v>0</v>
      </c>
      <c r="S1290">
        <f t="shared" si="1118"/>
        <v>0</v>
      </c>
      <c r="T1290">
        <f t="shared" si="1119"/>
        <v>0</v>
      </c>
      <c r="U1290">
        <f t="shared" si="1120"/>
        <v>0</v>
      </c>
      <c r="V1290">
        <f t="shared" si="1121"/>
        <v>0</v>
      </c>
      <c r="W1290">
        <f t="shared" si="1122"/>
        <v>0</v>
      </c>
      <c r="X1290">
        <f t="shared" si="1123"/>
        <v>0</v>
      </c>
      <c r="Y1290">
        <f t="shared" si="1124"/>
        <v>0</v>
      </c>
      <c r="AA1290">
        <v>33304960</v>
      </c>
      <c r="AB1290">
        <f t="shared" si="1125"/>
        <v>89.3</v>
      </c>
      <c r="AC1290">
        <f t="shared" si="1126"/>
        <v>89.3</v>
      </c>
      <c r="AD1290">
        <f t="shared" si="1152"/>
        <v>0</v>
      </c>
      <c r="AE1290">
        <f t="shared" si="1153"/>
        <v>0</v>
      </c>
      <c r="AF1290">
        <f t="shared" si="1153"/>
        <v>0</v>
      </c>
      <c r="AG1290">
        <f t="shared" si="1127"/>
        <v>0</v>
      </c>
      <c r="AH1290">
        <f t="shared" si="1154"/>
        <v>0</v>
      </c>
      <c r="AI1290">
        <f t="shared" si="1154"/>
        <v>0</v>
      </c>
      <c r="AJ1290">
        <f t="shared" si="1128"/>
        <v>0</v>
      </c>
      <c r="AK1290">
        <v>89.3</v>
      </c>
      <c r="AL1290">
        <v>89.3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1</v>
      </c>
      <c r="AW1290">
        <v>1</v>
      </c>
      <c r="AZ1290">
        <v>1</v>
      </c>
      <c r="BA1290">
        <v>1</v>
      </c>
      <c r="BB1290">
        <v>1</v>
      </c>
      <c r="BC1290">
        <v>1</v>
      </c>
      <c r="BD1290" t="s">
        <v>3</v>
      </c>
      <c r="BE1290" t="s">
        <v>3</v>
      </c>
      <c r="BF1290" t="s">
        <v>3</v>
      </c>
      <c r="BG1290" t="s">
        <v>3</v>
      </c>
      <c r="BH1290">
        <v>3</v>
      </c>
      <c r="BI1290">
        <v>1</v>
      </c>
      <c r="BJ1290" t="s">
        <v>466</v>
      </c>
      <c r="BM1290">
        <v>500001</v>
      </c>
      <c r="BN1290">
        <v>0</v>
      </c>
      <c r="BO1290" t="s">
        <v>3</v>
      </c>
      <c r="BP1290">
        <v>0</v>
      </c>
      <c r="BQ1290">
        <v>8</v>
      </c>
      <c r="BR1290">
        <v>0</v>
      </c>
      <c r="BS1290">
        <v>1</v>
      </c>
      <c r="BT1290">
        <v>1</v>
      </c>
      <c r="BU1290">
        <v>1</v>
      </c>
      <c r="BV1290">
        <v>1</v>
      </c>
      <c r="BW1290">
        <v>1</v>
      </c>
      <c r="BX1290">
        <v>1</v>
      </c>
      <c r="BY1290" t="s">
        <v>3</v>
      </c>
      <c r="BZ1290">
        <v>0</v>
      </c>
      <c r="CA1290">
        <v>0</v>
      </c>
      <c r="CE1290">
        <v>0</v>
      </c>
      <c r="CF1290">
        <v>0</v>
      </c>
      <c r="CG1290">
        <v>0</v>
      </c>
      <c r="CM1290">
        <v>0</v>
      </c>
      <c r="CN1290" t="s">
        <v>3</v>
      </c>
      <c r="CO1290">
        <v>0</v>
      </c>
      <c r="CP1290">
        <f t="shared" si="1129"/>
        <v>0</v>
      </c>
      <c r="CQ1290">
        <f t="shared" si="1130"/>
        <v>89.3</v>
      </c>
      <c r="CR1290">
        <f t="shared" si="1131"/>
        <v>0</v>
      </c>
      <c r="CS1290">
        <f t="shared" si="1132"/>
        <v>0</v>
      </c>
      <c r="CT1290">
        <f t="shared" si="1133"/>
        <v>0</v>
      </c>
      <c r="CU1290">
        <f t="shared" si="1134"/>
        <v>0</v>
      </c>
      <c r="CV1290">
        <f t="shared" si="1135"/>
        <v>0</v>
      </c>
      <c r="CW1290">
        <f t="shared" si="1136"/>
        <v>0</v>
      </c>
      <c r="CX1290">
        <f t="shared" si="1137"/>
        <v>0</v>
      </c>
      <c r="CY1290">
        <f t="shared" si="1138"/>
        <v>0</v>
      </c>
      <c r="CZ1290">
        <f t="shared" si="1139"/>
        <v>0</v>
      </c>
      <c r="DC1290" t="s">
        <v>3</v>
      </c>
      <c r="DD1290" t="s">
        <v>3</v>
      </c>
      <c r="DE1290" t="s">
        <v>3</v>
      </c>
      <c r="DF1290" t="s">
        <v>3</v>
      </c>
      <c r="DG1290" t="s">
        <v>3</v>
      </c>
      <c r="DH1290" t="s">
        <v>3</v>
      </c>
      <c r="DI1290" t="s">
        <v>3</v>
      </c>
      <c r="DJ1290" t="s">
        <v>3</v>
      </c>
      <c r="DK1290" t="s">
        <v>3</v>
      </c>
      <c r="DL1290" t="s">
        <v>3</v>
      </c>
      <c r="DM1290" t="s">
        <v>3</v>
      </c>
      <c r="DN1290">
        <v>0</v>
      </c>
      <c r="DO1290">
        <v>0</v>
      </c>
      <c r="DP1290">
        <v>1</v>
      </c>
      <c r="DQ1290">
        <v>1</v>
      </c>
      <c r="DU1290">
        <v>1010</v>
      </c>
      <c r="DV1290" t="s">
        <v>40</v>
      </c>
      <c r="DW1290" t="s">
        <v>40</v>
      </c>
      <c r="DX1290">
        <v>1</v>
      </c>
      <c r="EE1290">
        <v>31102119</v>
      </c>
      <c r="EF1290">
        <v>8</v>
      </c>
      <c r="EG1290" t="s">
        <v>34</v>
      </c>
      <c r="EH1290">
        <v>0</v>
      </c>
      <c r="EI1290" t="s">
        <v>3</v>
      </c>
      <c r="EJ1290">
        <v>1</v>
      </c>
      <c r="EK1290">
        <v>500001</v>
      </c>
      <c r="EL1290" t="s">
        <v>35</v>
      </c>
      <c r="EM1290" t="s">
        <v>36</v>
      </c>
      <c r="EO1290" t="s">
        <v>3</v>
      </c>
      <c r="EQ1290">
        <v>0</v>
      </c>
      <c r="ER1290">
        <v>89.3</v>
      </c>
      <c r="ES1290">
        <v>89.3</v>
      </c>
      <c r="ET1290">
        <v>0</v>
      </c>
      <c r="EU1290">
        <v>0</v>
      </c>
      <c r="EV1290">
        <v>0</v>
      </c>
      <c r="EW1290">
        <v>0</v>
      </c>
      <c r="EX1290">
        <v>0</v>
      </c>
      <c r="EY1290">
        <v>0</v>
      </c>
      <c r="FQ1290">
        <v>0</v>
      </c>
      <c r="FR1290">
        <f t="shared" si="1140"/>
        <v>0</v>
      </c>
      <c r="FS1290">
        <v>0</v>
      </c>
      <c r="FX1290">
        <v>0</v>
      </c>
      <c r="FY1290">
        <v>0</v>
      </c>
      <c r="GA1290" t="s">
        <v>3</v>
      </c>
      <c r="GD1290">
        <v>1</v>
      </c>
      <c r="GF1290">
        <v>-2107462875</v>
      </c>
      <c r="GG1290">
        <v>2</v>
      </c>
      <c r="GH1290">
        <v>1</v>
      </c>
      <c r="GI1290">
        <v>-2</v>
      </c>
      <c r="GJ1290">
        <v>0</v>
      </c>
      <c r="GK1290">
        <v>0</v>
      </c>
      <c r="GL1290">
        <f t="shared" si="1141"/>
        <v>0</v>
      </c>
      <c r="GM1290">
        <f t="shared" si="1142"/>
        <v>0</v>
      </c>
      <c r="GN1290">
        <f t="shared" si="1143"/>
        <v>0</v>
      </c>
      <c r="GO1290">
        <f t="shared" si="1144"/>
        <v>0</v>
      </c>
      <c r="GP1290">
        <f t="shared" si="1145"/>
        <v>0</v>
      </c>
      <c r="GR1290">
        <v>0</v>
      </c>
      <c r="GS1290">
        <v>3</v>
      </c>
      <c r="GT1290">
        <v>0</v>
      </c>
      <c r="GU1290" t="s">
        <v>3</v>
      </c>
      <c r="GV1290">
        <f t="shared" si="1146"/>
        <v>0</v>
      </c>
      <c r="GW1290">
        <v>1</v>
      </c>
      <c r="GX1290">
        <f t="shared" si="1147"/>
        <v>0</v>
      </c>
      <c r="HA1290">
        <v>0</v>
      </c>
      <c r="HB1290">
        <v>0</v>
      </c>
      <c r="HC1290">
        <f t="shared" si="1148"/>
        <v>0</v>
      </c>
      <c r="IK1290">
        <v>0</v>
      </c>
    </row>
    <row r="1292" spans="1:255">
      <c r="A1292" s="3">
        <v>51</v>
      </c>
      <c r="B1292" s="3">
        <f>B1261</f>
        <v>1</v>
      </c>
      <c r="C1292" s="3">
        <f>A1261</f>
        <v>4</v>
      </c>
      <c r="D1292" s="3">
        <f>ROW(A1261)</f>
        <v>1261</v>
      </c>
      <c r="E1292" s="3"/>
      <c r="F1292" s="3" t="str">
        <f>IF(F1261&lt;&gt;"",F1261,"")</f>
        <v>22.Система ПД3(сетевые элементы)</v>
      </c>
      <c r="G1292" s="3" t="str">
        <f>IF(G1261&lt;&gt;"",G1261,"")</f>
        <v>22.Система ПД3(сетевые элементы)</v>
      </c>
      <c r="H1292" s="3">
        <v>0</v>
      </c>
      <c r="I1292" s="3"/>
      <c r="J1292" s="3"/>
      <c r="K1292" s="3"/>
      <c r="L1292" s="3"/>
      <c r="M1292" s="3"/>
      <c r="N1292" s="3"/>
      <c r="O1292" s="3">
        <f t="shared" ref="O1292:T1292" si="1155">ROUND(AB1292,2)</f>
        <v>2252.1999999999998</v>
      </c>
      <c r="P1292" s="3">
        <f t="shared" si="1155"/>
        <v>2057.87</v>
      </c>
      <c r="Q1292" s="3">
        <f t="shared" si="1155"/>
        <v>26.4</v>
      </c>
      <c r="R1292" s="3">
        <f t="shared" si="1155"/>
        <v>2.33</v>
      </c>
      <c r="S1292" s="3">
        <f t="shared" si="1155"/>
        <v>167.93</v>
      </c>
      <c r="T1292" s="3">
        <f t="shared" si="1155"/>
        <v>0</v>
      </c>
      <c r="U1292" s="3">
        <f>AH1292</f>
        <v>19.25926896</v>
      </c>
      <c r="V1292" s="3">
        <f>AI1292</f>
        <v>0.19242899999999999</v>
      </c>
      <c r="W1292" s="3">
        <f>ROUND(AJ1292,2)</f>
        <v>0</v>
      </c>
      <c r="X1292" s="3">
        <f>ROUND(AK1292,2)</f>
        <v>187.03</v>
      </c>
      <c r="Y1292" s="3">
        <f>ROUND(AL1292,2)</f>
        <v>117.04</v>
      </c>
      <c r="Z1292" s="3"/>
      <c r="AA1292" s="3"/>
      <c r="AB1292" s="3">
        <f>ROUND(SUMIF(AA1265:AA1290,"=33304975",O1265:O1290),2)</f>
        <v>2252.1999999999998</v>
      </c>
      <c r="AC1292" s="3">
        <f>ROUND(SUMIF(AA1265:AA1290,"=33304975",P1265:P1290),2)</f>
        <v>2057.87</v>
      </c>
      <c r="AD1292" s="3">
        <f>ROUND(SUMIF(AA1265:AA1290,"=33304975",Q1265:Q1290),2)</f>
        <v>26.4</v>
      </c>
      <c r="AE1292" s="3">
        <f>ROUND(SUMIF(AA1265:AA1290,"=33304975",R1265:R1290),2)</f>
        <v>2.33</v>
      </c>
      <c r="AF1292" s="3">
        <f>ROUND(SUMIF(AA1265:AA1290,"=33304975",S1265:S1290),2)</f>
        <v>167.93</v>
      </c>
      <c r="AG1292" s="3">
        <f>ROUND(SUMIF(AA1265:AA1290,"=33304975",T1265:T1290),2)</f>
        <v>0</v>
      </c>
      <c r="AH1292" s="3">
        <f>SUMIF(AA1265:AA1290,"=33304975",U1265:U1290)</f>
        <v>19.25926896</v>
      </c>
      <c r="AI1292" s="3">
        <f>SUMIF(AA1265:AA1290,"=33304975",V1265:V1290)</f>
        <v>0.19242899999999999</v>
      </c>
      <c r="AJ1292" s="3">
        <f>ROUND(SUMIF(AA1265:AA1290,"=33304975",W1265:W1290),2)</f>
        <v>0</v>
      </c>
      <c r="AK1292" s="3">
        <f>ROUND(SUMIF(AA1265:AA1290,"=33304975",X1265:X1290),2)</f>
        <v>187.03</v>
      </c>
      <c r="AL1292" s="3">
        <f>ROUND(SUMIF(AA1265:AA1290,"=33304975",Y1265:Y1290),2)</f>
        <v>117.04</v>
      </c>
      <c r="AM1292" s="3"/>
      <c r="AN1292" s="3"/>
      <c r="AO1292" s="3">
        <f t="shared" ref="AO1292:BD1292" si="1156">ROUND(BX1292,2)</f>
        <v>0</v>
      </c>
      <c r="AP1292" s="3">
        <f t="shared" si="1156"/>
        <v>0</v>
      </c>
      <c r="AQ1292" s="3">
        <f t="shared" si="1156"/>
        <v>0</v>
      </c>
      <c r="AR1292" s="3">
        <f t="shared" si="1156"/>
        <v>2556.27</v>
      </c>
      <c r="AS1292" s="3">
        <f t="shared" si="1156"/>
        <v>2444.39</v>
      </c>
      <c r="AT1292" s="3">
        <f t="shared" si="1156"/>
        <v>111.88</v>
      </c>
      <c r="AU1292" s="3">
        <f t="shared" si="1156"/>
        <v>0</v>
      </c>
      <c r="AV1292" s="3">
        <f t="shared" si="1156"/>
        <v>2057.87</v>
      </c>
      <c r="AW1292" s="3">
        <f t="shared" si="1156"/>
        <v>2057.87</v>
      </c>
      <c r="AX1292" s="3">
        <f t="shared" si="1156"/>
        <v>0</v>
      </c>
      <c r="AY1292" s="3">
        <f t="shared" si="1156"/>
        <v>2057.87</v>
      </c>
      <c r="AZ1292" s="3">
        <f t="shared" si="1156"/>
        <v>0</v>
      </c>
      <c r="BA1292" s="3">
        <f t="shared" si="1156"/>
        <v>0</v>
      </c>
      <c r="BB1292" s="3">
        <f t="shared" si="1156"/>
        <v>0</v>
      </c>
      <c r="BC1292" s="3">
        <f t="shared" si="1156"/>
        <v>0</v>
      </c>
      <c r="BD1292" s="3">
        <f t="shared" si="1156"/>
        <v>0</v>
      </c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>
        <f>ROUND(SUMIF(AA1265:AA1290,"=33304975",FQ1265:FQ1290),2)</f>
        <v>0</v>
      </c>
      <c r="BY1292" s="3">
        <f>ROUND(SUMIF(AA1265:AA1290,"=33304975",FR1265:FR1290),2)</f>
        <v>0</v>
      </c>
      <c r="BZ1292" s="3">
        <f>ROUND(SUMIF(AA1265:AA1290,"=33304975",GL1265:GL1290),2)</f>
        <v>0</v>
      </c>
      <c r="CA1292" s="3">
        <f>ROUND(SUMIF(AA1265:AA1290,"=33304975",GM1265:GM1290),2)</f>
        <v>2556.27</v>
      </c>
      <c r="CB1292" s="3">
        <f>ROUND(SUMIF(AA1265:AA1290,"=33304975",GN1265:GN1290),2)</f>
        <v>2444.39</v>
      </c>
      <c r="CC1292" s="3">
        <f>ROUND(SUMIF(AA1265:AA1290,"=33304975",GO1265:GO1290),2)</f>
        <v>111.88</v>
      </c>
      <c r="CD1292" s="3">
        <f>ROUND(SUMIF(AA1265:AA1290,"=33304975",GP1265:GP1290),2)</f>
        <v>0</v>
      </c>
      <c r="CE1292" s="3">
        <f>AC1292-BX1292</f>
        <v>2057.87</v>
      </c>
      <c r="CF1292" s="3">
        <f>AC1292-BY1292</f>
        <v>2057.87</v>
      </c>
      <c r="CG1292" s="3">
        <f>BX1292-BZ1292</f>
        <v>0</v>
      </c>
      <c r="CH1292" s="3">
        <f>AC1292-BX1292-BY1292+BZ1292</f>
        <v>2057.87</v>
      </c>
      <c r="CI1292" s="3">
        <f>BY1292-BZ1292</f>
        <v>0</v>
      </c>
      <c r="CJ1292" s="3">
        <f>ROUND(SUMIF(AA1265:AA1290,"=33304975",GX1265:GX1290),2)</f>
        <v>0</v>
      </c>
      <c r="CK1292" s="3">
        <f>ROUND(SUMIF(AA1265:AA1290,"=33304975",GY1265:GY1290),2)</f>
        <v>0</v>
      </c>
      <c r="CL1292" s="3">
        <f>ROUND(SUMIF(AA1265:AA1290,"=33304975",GZ1265:GZ1290),2)</f>
        <v>0</v>
      </c>
      <c r="CM1292" s="3">
        <f>ROUND(SUMIF(AA1265:AA1290,"=33304975",HD1265:HD1290),2)</f>
        <v>0</v>
      </c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4">
        <f t="shared" ref="DG1292:DL1292" si="1157">ROUND(DT1292,2)</f>
        <v>4379.1499999999996</v>
      </c>
      <c r="DH1292" s="4">
        <f t="shared" si="1157"/>
        <v>4184.82</v>
      </c>
      <c r="DI1292" s="4">
        <f t="shared" si="1157"/>
        <v>26.4</v>
      </c>
      <c r="DJ1292" s="4">
        <f t="shared" si="1157"/>
        <v>2.33</v>
      </c>
      <c r="DK1292" s="4">
        <f t="shared" si="1157"/>
        <v>167.93</v>
      </c>
      <c r="DL1292" s="4">
        <f t="shared" si="1157"/>
        <v>0</v>
      </c>
      <c r="DM1292" s="4">
        <f>DZ1292</f>
        <v>19.25926896</v>
      </c>
      <c r="DN1292" s="4">
        <f>EA1292</f>
        <v>0.19242899999999999</v>
      </c>
      <c r="DO1292" s="4">
        <f>ROUND(EB1292,2)</f>
        <v>0</v>
      </c>
      <c r="DP1292" s="4">
        <f>ROUND(EC1292,2)</f>
        <v>187.03</v>
      </c>
      <c r="DQ1292" s="4">
        <f>ROUND(ED1292,2)</f>
        <v>117.04</v>
      </c>
      <c r="DR1292" s="4"/>
      <c r="DS1292" s="4"/>
      <c r="DT1292" s="4">
        <f>ROUND(SUMIF(AA1265:AA1290,"=33304960",O1265:O1290),2)</f>
        <v>4379.1499999999996</v>
      </c>
      <c r="DU1292" s="4">
        <f>ROUND(SUMIF(AA1265:AA1290,"=33304960",P1265:P1290),2)</f>
        <v>4184.82</v>
      </c>
      <c r="DV1292" s="4">
        <f>ROUND(SUMIF(AA1265:AA1290,"=33304960",Q1265:Q1290),2)</f>
        <v>26.4</v>
      </c>
      <c r="DW1292" s="4">
        <f>ROUND(SUMIF(AA1265:AA1290,"=33304960",R1265:R1290),2)</f>
        <v>2.33</v>
      </c>
      <c r="DX1292" s="4">
        <f>ROUND(SUMIF(AA1265:AA1290,"=33304960",S1265:S1290),2)</f>
        <v>167.93</v>
      </c>
      <c r="DY1292" s="4">
        <f>ROUND(SUMIF(AA1265:AA1290,"=33304960",T1265:T1290),2)</f>
        <v>0</v>
      </c>
      <c r="DZ1292" s="4">
        <f>SUMIF(AA1265:AA1290,"=33304960",U1265:U1290)</f>
        <v>19.25926896</v>
      </c>
      <c r="EA1292" s="4">
        <f>SUMIF(AA1265:AA1290,"=33304960",V1265:V1290)</f>
        <v>0.19242899999999999</v>
      </c>
      <c r="EB1292" s="4">
        <f>ROUND(SUMIF(AA1265:AA1290,"=33304960",W1265:W1290),2)</f>
        <v>0</v>
      </c>
      <c r="EC1292" s="4">
        <f>ROUND(SUMIF(AA1265:AA1290,"=33304960",X1265:X1290),2)</f>
        <v>187.03</v>
      </c>
      <c r="ED1292" s="4">
        <f>ROUND(SUMIF(AA1265:AA1290,"=33304960",Y1265:Y1290),2)</f>
        <v>117.04</v>
      </c>
      <c r="EE1292" s="4"/>
      <c r="EF1292" s="4"/>
      <c r="EG1292" s="4">
        <f t="shared" ref="EG1292:EV1292" si="1158">ROUND(FP1292,2)</f>
        <v>0</v>
      </c>
      <c r="EH1292" s="4">
        <f t="shared" si="1158"/>
        <v>0</v>
      </c>
      <c r="EI1292" s="4">
        <f t="shared" si="1158"/>
        <v>0</v>
      </c>
      <c r="EJ1292" s="4">
        <f t="shared" si="1158"/>
        <v>4683.22</v>
      </c>
      <c r="EK1292" s="4">
        <f t="shared" si="1158"/>
        <v>4571.34</v>
      </c>
      <c r="EL1292" s="4">
        <f t="shared" si="1158"/>
        <v>111.88</v>
      </c>
      <c r="EM1292" s="4">
        <f t="shared" si="1158"/>
        <v>0</v>
      </c>
      <c r="EN1292" s="4">
        <f t="shared" si="1158"/>
        <v>4184.82</v>
      </c>
      <c r="EO1292" s="4">
        <f t="shared" si="1158"/>
        <v>4184.82</v>
      </c>
      <c r="EP1292" s="4">
        <f t="shared" si="1158"/>
        <v>0</v>
      </c>
      <c r="EQ1292" s="4">
        <f t="shared" si="1158"/>
        <v>4184.82</v>
      </c>
      <c r="ER1292" s="4">
        <f t="shared" si="1158"/>
        <v>0</v>
      </c>
      <c r="ES1292" s="4">
        <f t="shared" si="1158"/>
        <v>0</v>
      </c>
      <c r="ET1292" s="4">
        <f t="shared" si="1158"/>
        <v>0</v>
      </c>
      <c r="EU1292" s="4">
        <f t="shared" si="1158"/>
        <v>0</v>
      </c>
      <c r="EV1292" s="4">
        <f t="shared" si="1158"/>
        <v>0</v>
      </c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>
        <f>ROUND(SUMIF(AA1265:AA1290,"=33304960",FQ1265:FQ1290),2)</f>
        <v>0</v>
      </c>
      <c r="FQ1292" s="4">
        <f>ROUND(SUMIF(AA1265:AA1290,"=33304960",FR1265:FR1290),2)</f>
        <v>0</v>
      </c>
      <c r="FR1292" s="4">
        <f>ROUND(SUMIF(AA1265:AA1290,"=33304960",GL1265:GL1290),2)</f>
        <v>0</v>
      </c>
      <c r="FS1292" s="4">
        <f>ROUND(SUMIF(AA1265:AA1290,"=33304960",GM1265:GM1290),2)</f>
        <v>4683.22</v>
      </c>
      <c r="FT1292" s="4">
        <f>ROUND(SUMIF(AA1265:AA1290,"=33304960",GN1265:GN1290),2)</f>
        <v>4571.34</v>
      </c>
      <c r="FU1292" s="4">
        <f>ROUND(SUMIF(AA1265:AA1290,"=33304960",GO1265:GO1290),2)</f>
        <v>111.88</v>
      </c>
      <c r="FV1292" s="4">
        <f>ROUND(SUMIF(AA1265:AA1290,"=33304960",GP1265:GP1290),2)</f>
        <v>0</v>
      </c>
      <c r="FW1292" s="4">
        <f>DU1292-FP1292</f>
        <v>4184.82</v>
      </c>
      <c r="FX1292" s="4">
        <f>DU1292-FQ1292</f>
        <v>4184.82</v>
      </c>
      <c r="FY1292" s="4">
        <f>FP1292-FR1292</f>
        <v>0</v>
      </c>
      <c r="FZ1292" s="4">
        <f>DU1292-FP1292-FQ1292+FR1292</f>
        <v>4184.82</v>
      </c>
      <c r="GA1292" s="4">
        <f>FQ1292-FR1292</f>
        <v>0</v>
      </c>
      <c r="GB1292" s="4">
        <f>ROUND(SUMIF(AA1265:AA1290,"=33304960",GX1265:GX1290),2)</f>
        <v>0</v>
      </c>
      <c r="GC1292" s="4">
        <f>ROUND(SUMIF(AA1265:AA1290,"=33304960",GY1265:GY1290),2)</f>
        <v>0</v>
      </c>
      <c r="GD1292" s="4">
        <f>ROUND(SUMIF(AA1265:AA1290,"=33304960",GZ1265:GZ1290),2)</f>
        <v>0</v>
      </c>
      <c r="GE1292" s="4">
        <f>ROUND(SUMIF(AA1265:AA1290,"=33304960",HD1265:HD1290),2)</f>
        <v>0</v>
      </c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>
        <v>0</v>
      </c>
    </row>
    <row r="1294" spans="1:255">
      <c r="A1294" s="5">
        <v>50</v>
      </c>
      <c r="B1294" s="5">
        <v>0</v>
      </c>
      <c r="C1294" s="5">
        <v>0</v>
      </c>
      <c r="D1294" s="5">
        <v>1</v>
      </c>
      <c r="E1294" s="5">
        <v>201</v>
      </c>
      <c r="F1294" s="5">
        <f>ROUND(Source!O1292,O1294)</f>
        <v>2252.1999999999998</v>
      </c>
      <c r="G1294" s="5" t="s">
        <v>83</v>
      </c>
      <c r="H1294" s="5" t="s">
        <v>84</v>
      </c>
      <c r="I1294" s="5"/>
      <c r="J1294" s="5"/>
      <c r="K1294" s="5">
        <v>201</v>
      </c>
      <c r="L1294" s="5">
        <v>1</v>
      </c>
      <c r="M1294" s="5">
        <v>3</v>
      </c>
      <c r="N1294" s="5" t="s">
        <v>3</v>
      </c>
      <c r="O1294" s="5">
        <v>2</v>
      </c>
      <c r="P1294" s="5">
        <f>ROUND(Source!DG1292,O1294)</f>
        <v>4379.1499999999996</v>
      </c>
      <c r="Q1294" s="5"/>
      <c r="R1294" s="5"/>
      <c r="S1294" s="5"/>
      <c r="T1294" s="5"/>
      <c r="U1294" s="5"/>
      <c r="V1294" s="5"/>
      <c r="W1294" s="5"/>
    </row>
    <row r="1295" spans="1:255">
      <c r="A1295" s="5">
        <v>50</v>
      </c>
      <c r="B1295" s="5">
        <v>0</v>
      </c>
      <c r="C1295" s="5">
        <v>0</v>
      </c>
      <c r="D1295" s="5">
        <v>1</v>
      </c>
      <c r="E1295" s="5">
        <v>202</v>
      </c>
      <c r="F1295" s="5">
        <f>ROUND(Source!P1292,O1295)</f>
        <v>2057.87</v>
      </c>
      <c r="G1295" s="5" t="s">
        <v>85</v>
      </c>
      <c r="H1295" s="5" t="s">
        <v>86</v>
      </c>
      <c r="I1295" s="5"/>
      <c r="J1295" s="5"/>
      <c r="K1295" s="5">
        <v>202</v>
      </c>
      <c r="L1295" s="5">
        <v>2</v>
      </c>
      <c r="M1295" s="5">
        <v>3</v>
      </c>
      <c r="N1295" s="5" t="s">
        <v>3</v>
      </c>
      <c r="O1295" s="5">
        <v>2</v>
      </c>
      <c r="P1295" s="5">
        <f>ROUND(Source!DH1292,O1295)</f>
        <v>4184.82</v>
      </c>
      <c r="Q1295" s="5"/>
      <c r="R1295" s="5"/>
      <c r="S1295" s="5"/>
      <c r="T1295" s="5"/>
      <c r="U1295" s="5"/>
      <c r="V1295" s="5"/>
      <c r="W1295" s="5"/>
    </row>
    <row r="1296" spans="1:255">
      <c r="A1296" s="5">
        <v>50</v>
      </c>
      <c r="B1296" s="5">
        <v>0</v>
      </c>
      <c r="C1296" s="5">
        <v>0</v>
      </c>
      <c r="D1296" s="5">
        <v>1</v>
      </c>
      <c r="E1296" s="5">
        <v>222</v>
      </c>
      <c r="F1296" s="5">
        <f>ROUND(Source!AO1292,O1296)</f>
        <v>0</v>
      </c>
      <c r="G1296" s="5" t="s">
        <v>87</v>
      </c>
      <c r="H1296" s="5" t="s">
        <v>88</v>
      </c>
      <c r="I1296" s="5"/>
      <c r="J1296" s="5"/>
      <c r="K1296" s="5">
        <v>222</v>
      </c>
      <c r="L1296" s="5">
        <v>3</v>
      </c>
      <c r="M1296" s="5">
        <v>3</v>
      </c>
      <c r="N1296" s="5" t="s">
        <v>3</v>
      </c>
      <c r="O1296" s="5">
        <v>2</v>
      </c>
      <c r="P1296" s="5">
        <f>ROUND(Source!EG1292,O1296)</f>
        <v>0</v>
      </c>
      <c r="Q1296" s="5"/>
      <c r="R1296" s="5"/>
      <c r="S1296" s="5"/>
      <c r="T1296" s="5"/>
      <c r="U1296" s="5"/>
      <c r="V1296" s="5"/>
      <c r="W1296" s="5"/>
    </row>
    <row r="1297" spans="1:23">
      <c r="A1297" s="5">
        <v>50</v>
      </c>
      <c r="B1297" s="5">
        <v>0</v>
      </c>
      <c r="C1297" s="5">
        <v>0</v>
      </c>
      <c r="D1297" s="5">
        <v>1</v>
      </c>
      <c r="E1297" s="5">
        <v>225</v>
      </c>
      <c r="F1297" s="5">
        <f>ROUND(Source!AV1292,O1297)</f>
        <v>2057.87</v>
      </c>
      <c r="G1297" s="5" t="s">
        <v>89</v>
      </c>
      <c r="H1297" s="5" t="s">
        <v>90</v>
      </c>
      <c r="I1297" s="5"/>
      <c r="J1297" s="5"/>
      <c r="K1297" s="5">
        <v>225</v>
      </c>
      <c r="L1297" s="5">
        <v>4</v>
      </c>
      <c r="M1297" s="5">
        <v>3</v>
      </c>
      <c r="N1297" s="5" t="s">
        <v>3</v>
      </c>
      <c r="O1297" s="5">
        <v>2</v>
      </c>
      <c r="P1297" s="5">
        <f>ROUND(Source!EN1292,O1297)</f>
        <v>4184.82</v>
      </c>
      <c r="Q1297" s="5"/>
      <c r="R1297" s="5"/>
      <c r="S1297" s="5"/>
      <c r="T1297" s="5"/>
      <c r="U1297" s="5"/>
      <c r="V1297" s="5"/>
      <c r="W1297" s="5"/>
    </row>
    <row r="1298" spans="1:23">
      <c r="A1298" s="5">
        <v>50</v>
      </c>
      <c r="B1298" s="5">
        <v>0</v>
      </c>
      <c r="C1298" s="5">
        <v>0</v>
      </c>
      <c r="D1298" s="5">
        <v>1</v>
      </c>
      <c r="E1298" s="5">
        <v>226</v>
      </c>
      <c r="F1298" s="5">
        <f>ROUND(Source!AW1292,O1298)</f>
        <v>2057.87</v>
      </c>
      <c r="G1298" s="5" t="s">
        <v>91</v>
      </c>
      <c r="H1298" s="5" t="s">
        <v>92</v>
      </c>
      <c r="I1298" s="5"/>
      <c r="J1298" s="5"/>
      <c r="K1298" s="5">
        <v>226</v>
      </c>
      <c r="L1298" s="5">
        <v>5</v>
      </c>
      <c r="M1298" s="5">
        <v>3</v>
      </c>
      <c r="N1298" s="5" t="s">
        <v>3</v>
      </c>
      <c r="O1298" s="5">
        <v>2</v>
      </c>
      <c r="P1298" s="5">
        <f>ROUND(Source!EO1292,O1298)</f>
        <v>4184.82</v>
      </c>
      <c r="Q1298" s="5"/>
      <c r="R1298" s="5"/>
      <c r="S1298" s="5"/>
      <c r="T1298" s="5"/>
      <c r="U1298" s="5"/>
      <c r="V1298" s="5"/>
      <c r="W1298" s="5"/>
    </row>
    <row r="1299" spans="1:23">
      <c r="A1299" s="5">
        <v>50</v>
      </c>
      <c r="B1299" s="5">
        <v>0</v>
      </c>
      <c r="C1299" s="5">
        <v>0</v>
      </c>
      <c r="D1299" s="5">
        <v>1</v>
      </c>
      <c r="E1299" s="5">
        <v>227</v>
      </c>
      <c r="F1299" s="5">
        <f>ROUND(Source!AX1292,O1299)</f>
        <v>0</v>
      </c>
      <c r="G1299" s="5" t="s">
        <v>93</v>
      </c>
      <c r="H1299" s="5" t="s">
        <v>94</v>
      </c>
      <c r="I1299" s="5"/>
      <c r="J1299" s="5"/>
      <c r="K1299" s="5">
        <v>227</v>
      </c>
      <c r="L1299" s="5">
        <v>6</v>
      </c>
      <c r="M1299" s="5">
        <v>3</v>
      </c>
      <c r="N1299" s="5" t="s">
        <v>3</v>
      </c>
      <c r="O1299" s="5">
        <v>2</v>
      </c>
      <c r="P1299" s="5">
        <f>ROUND(Source!EP1292,O1299)</f>
        <v>0</v>
      </c>
      <c r="Q1299" s="5"/>
      <c r="R1299" s="5"/>
      <c r="S1299" s="5"/>
      <c r="T1299" s="5"/>
      <c r="U1299" s="5"/>
      <c r="V1299" s="5"/>
      <c r="W1299" s="5"/>
    </row>
    <row r="1300" spans="1:23">
      <c r="A1300" s="5">
        <v>50</v>
      </c>
      <c r="B1300" s="5">
        <v>0</v>
      </c>
      <c r="C1300" s="5">
        <v>0</v>
      </c>
      <c r="D1300" s="5">
        <v>1</v>
      </c>
      <c r="E1300" s="5">
        <v>228</v>
      </c>
      <c r="F1300" s="5">
        <f>ROUND(Source!AY1292,O1300)</f>
        <v>2057.87</v>
      </c>
      <c r="G1300" s="5" t="s">
        <v>95</v>
      </c>
      <c r="H1300" s="5" t="s">
        <v>96</v>
      </c>
      <c r="I1300" s="5"/>
      <c r="J1300" s="5"/>
      <c r="K1300" s="5">
        <v>228</v>
      </c>
      <c r="L1300" s="5">
        <v>7</v>
      </c>
      <c r="M1300" s="5">
        <v>3</v>
      </c>
      <c r="N1300" s="5" t="s">
        <v>3</v>
      </c>
      <c r="O1300" s="5">
        <v>2</v>
      </c>
      <c r="P1300" s="5">
        <f>ROUND(Source!EQ1292,O1300)</f>
        <v>4184.82</v>
      </c>
      <c r="Q1300" s="5"/>
      <c r="R1300" s="5"/>
      <c r="S1300" s="5"/>
      <c r="T1300" s="5"/>
      <c r="U1300" s="5"/>
      <c r="V1300" s="5"/>
      <c r="W1300" s="5"/>
    </row>
    <row r="1301" spans="1:23">
      <c r="A1301" s="5">
        <v>50</v>
      </c>
      <c r="B1301" s="5">
        <v>0</v>
      </c>
      <c r="C1301" s="5">
        <v>0</v>
      </c>
      <c r="D1301" s="5">
        <v>1</v>
      </c>
      <c r="E1301" s="5">
        <v>216</v>
      </c>
      <c r="F1301" s="5">
        <f>ROUND(Source!AP1292,O1301)</f>
        <v>0</v>
      </c>
      <c r="G1301" s="5" t="s">
        <v>97</v>
      </c>
      <c r="H1301" s="5" t="s">
        <v>98</v>
      </c>
      <c r="I1301" s="5"/>
      <c r="J1301" s="5"/>
      <c r="K1301" s="5">
        <v>216</v>
      </c>
      <c r="L1301" s="5">
        <v>8</v>
      </c>
      <c r="M1301" s="5">
        <v>3</v>
      </c>
      <c r="N1301" s="5" t="s">
        <v>3</v>
      </c>
      <c r="O1301" s="5">
        <v>2</v>
      </c>
      <c r="P1301" s="5">
        <f>ROUND(Source!EH1292,O1301)</f>
        <v>0</v>
      </c>
      <c r="Q1301" s="5"/>
      <c r="R1301" s="5"/>
      <c r="S1301" s="5"/>
      <c r="T1301" s="5"/>
      <c r="U1301" s="5"/>
      <c r="V1301" s="5"/>
      <c r="W1301" s="5"/>
    </row>
    <row r="1302" spans="1:23">
      <c r="A1302" s="5">
        <v>50</v>
      </c>
      <c r="B1302" s="5">
        <v>0</v>
      </c>
      <c r="C1302" s="5">
        <v>0</v>
      </c>
      <c r="D1302" s="5">
        <v>1</v>
      </c>
      <c r="E1302" s="5">
        <v>223</v>
      </c>
      <c r="F1302" s="5">
        <f>ROUND(Source!AQ1292,O1302)</f>
        <v>0</v>
      </c>
      <c r="G1302" s="5" t="s">
        <v>99</v>
      </c>
      <c r="H1302" s="5" t="s">
        <v>100</v>
      </c>
      <c r="I1302" s="5"/>
      <c r="J1302" s="5"/>
      <c r="K1302" s="5">
        <v>223</v>
      </c>
      <c r="L1302" s="5">
        <v>9</v>
      </c>
      <c r="M1302" s="5">
        <v>3</v>
      </c>
      <c r="N1302" s="5" t="s">
        <v>3</v>
      </c>
      <c r="O1302" s="5">
        <v>2</v>
      </c>
      <c r="P1302" s="5">
        <f>ROUND(Source!EI1292,O1302)</f>
        <v>0</v>
      </c>
      <c r="Q1302" s="5"/>
      <c r="R1302" s="5"/>
      <c r="S1302" s="5"/>
      <c r="T1302" s="5"/>
      <c r="U1302" s="5"/>
      <c r="V1302" s="5"/>
      <c r="W1302" s="5"/>
    </row>
    <row r="1303" spans="1:23">
      <c r="A1303" s="5">
        <v>50</v>
      </c>
      <c r="B1303" s="5">
        <v>0</v>
      </c>
      <c r="C1303" s="5">
        <v>0</v>
      </c>
      <c r="D1303" s="5">
        <v>1</v>
      </c>
      <c r="E1303" s="5">
        <v>229</v>
      </c>
      <c r="F1303" s="5">
        <f>ROUND(Source!AZ1292,O1303)</f>
        <v>0</v>
      </c>
      <c r="G1303" s="5" t="s">
        <v>101</v>
      </c>
      <c r="H1303" s="5" t="s">
        <v>102</v>
      </c>
      <c r="I1303" s="5"/>
      <c r="J1303" s="5"/>
      <c r="K1303" s="5">
        <v>229</v>
      </c>
      <c r="L1303" s="5">
        <v>10</v>
      </c>
      <c r="M1303" s="5">
        <v>3</v>
      </c>
      <c r="N1303" s="5" t="s">
        <v>3</v>
      </c>
      <c r="O1303" s="5">
        <v>2</v>
      </c>
      <c r="P1303" s="5">
        <f>ROUND(Source!ER1292,O1303)</f>
        <v>0</v>
      </c>
      <c r="Q1303" s="5"/>
      <c r="R1303" s="5"/>
      <c r="S1303" s="5"/>
      <c r="T1303" s="5"/>
      <c r="U1303" s="5"/>
      <c r="V1303" s="5"/>
      <c r="W1303" s="5"/>
    </row>
    <row r="1304" spans="1:23">
      <c r="A1304" s="5">
        <v>50</v>
      </c>
      <c r="B1304" s="5">
        <v>0</v>
      </c>
      <c r="C1304" s="5">
        <v>0</v>
      </c>
      <c r="D1304" s="5">
        <v>1</v>
      </c>
      <c r="E1304" s="5">
        <v>203</v>
      </c>
      <c r="F1304" s="5">
        <f>ROUND(Source!Q1292,O1304)</f>
        <v>26.4</v>
      </c>
      <c r="G1304" s="5" t="s">
        <v>103</v>
      </c>
      <c r="H1304" s="5" t="s">
        <v>104</v>
      </c>
      <c r="I1304" s="5"/>
      <c r="J1304" s="5"/>
      <c r="K1304" s="5">
        <v>203</v>
      </c>
      <c r="L1304" s="5">
        <v>11</v>
      </c>
      <c r="M1304" s="5">
        <v>3</v>
      </c>
      <c r="N1304" s="5" t="s">
        <v>3</v>
      </c>
      <c r="O1304" s="5">
        <v>2</v>
      </c>
      <c r="P1304" s="5">
        <f>ROUND(Source!DI1292,O1304)</f>
        <v>26.4</v>
      </c>
      <c r="Q1304" s="5"/>
      <c r="R1304" s="5"/>
      <c r="S1304" s="5"/>
      <c r="T1304" s="5"/>
      <c r="U1304" s="5"/>
      <c r="V1304" s="5"/>
      <c r="W1304" s="5"/>
    </row>
    <row r="1305" spans="1:23">
      <c r="A1305" s="5">
        <v>50</v>
      </c>
      <c r="B1305" s="5">
        <v>0</v>
      </c>
      <c r="C1305" s="5">
        <v>0</v>
      </c>
      <c r="D1305" s="5">
        <v>1</v>
      </c>
      <c r="E1305" s="5">
        <v>231</v>
      </c>
      <c r="F1305" s="5">
        <f>ROUND(Source!BB1292,O1305)</f>
        <v>0</v>
      </c>
      <c r="G1305" s="5" t="s">
        <v>105</v>
      </c>
      <c r="H1305" s="5" t="s">
        <v>106</v>
      </c>
      <c r="I1305" s="5"/>
      <c r="J1305" s="5"/>
      <c r="K1305" s="5">
        <v>231</v>
      </c>
      <c r="L1305" s="5">
        <v>12</v>
      </c>
      <c r="M1305" s="5">
        <v>3</v>
      </c>
      <c r="N1305" s="5" t="s">
        <v>3</v>
      </c>
      <c r="O1305" s="5">
        <v>2</v>
      </c>
      <c r="P1305" s="5">
        <f>ROUND(Source!ET1292,O1305)</f>
        <v>0</v>
      </c>
      <c r="Q1305" s="5"/>
      <c r="R1305" s="5"/>
      <c r="S1305" s="5"/>
      <c r="T1305" s="5"/>
      <c r="U1305" s="5"/>
      <c r="V1305" s="5"/>
      <c r="W1305" s="5"/>
    </row>
    <row r="1306" spans="1:23">
      <c r="A1306" s="5">
        <v>50</v>
      </c>
      <c r="B1306" s="5">
        <v>0</v>
      </c>
      <c r="C1306" s="5">
        <v>0</v>
      </c>
      <c r="D1306" s="5">
        <v>1</v>
      </c>
      <c r="E1306" s="5">
        <v>204</v>
      </c>
      <c r="F1306" s="5">
        <f>ROUND(Source!R1292,O1306)</f>
        <v>2.33</v>
      </c>
      <c r="G1306" s="5" t="s">
        <v>107</v>
      </c>
      <c r="H1306" s="5" t="s">
        <v>108</v>
      </c>
      <c r="I1306" s="5"/>
      <c r="J1306" s="5"/>
      <c r="K1306" s="5">
        <v>204</v>
      </c>
      <c r="L1306" s="5">
        <v>13</v>
      </c>
      <c r="M1306" s="5">
        <v>3</v>
      </c>
      <c r="N1306" s="5" t="s">
        <v>3</v>
      </c>
      <c r="O1306" s="5">
        <v>2</v>
      </c>
      <c r="P1306" s="5">
        <f>ROUND(Source!DJ1292,O1306)</f>
        <v>2.33</v>
      </c>
      <c r="Q1306" s="5"/>
      <c r="R1306" s="5"/>
      <c r="S1306" s="5"/>
      <c r="T1306" s="5"/>
      <c r="U1306" s="5"/>
      <c r="V1306" s="5"/>
      <c r="W1306" s="5"/>
    </row>
    <row r="1307" spans="1:23">
      <c r="A1307" s="5">
        <v>50</v>
      </c>
      <c r="B1307" s="5">
        <v>0</v>
      </c>
      <c r="C1307" s="5">
        <v>0</v>
      </c>
      <c r="D1307" s="5">
        <v>1</v>
      </c>
      <c r="E1307" s="5">
        <v>205</v>
      </c>
      <c r="F1307" s="5">
        <f>ROUND(Source!S1292,O1307)</f>
        <v>167.93</v>
      </c>
      <c r="G1307" s="5" t="s">
        <v>109</v>
      </c>
      <c r="H1307" s="5" t="s">
        <v>110</v>
      </c>
      <c r="I1307" s="5"/>
      <c r="J1307" s="5"/>
      <c r="K1307" s="5">
        <v>205</v>
      </c>
      <c r="L1307" s="5">
        <v>14</v>
      </c>
      <c r="M1307" s="5">
        <v>3</v>
      </c>
      <c r="N1307" s="5" t="s">
        <v>3</v>
      </c>
      <c r="O1307" s="5">
        <v>2</v>
      </c>
      <c r="P1307" s="5">
        <f>ROUND(Source!DK1292,O1307)</f>
        <v>167.93</v>
      </c>
      <c r="Q1307" s="5"/>
      <c r="R1307" s="5"/>
      <c r="S1307" s="5"/>
      <c r="T1307" s="5"/>
      <c r="U1307" s="5"/>
      <c r="V1307" s="5"/>
      <c r="W1307" s="5"/>
    </row>
    <row r="1308" spans="1:23">
      <c r="A1308" s="5">
        <v>50</v>
      </c>
      <c r="B1308" s="5">
        <v>0</v>
      </c>
      <c r="C1308" s="5">
        <v>0</v>
      </c>
      <c r="D1308" s="5">
        <v>1</v>
      </c>
      <c r="E1308" s="5">
        <v>232</v>
      </c>
      <c r="F1308" s="5">
        <f>ROUND(Source!BC1292,O1308)</f>
        <v>0</v>
      </c>
      <c r="G1308" s="5" t="s">
        <v>111</v>
      </c>
      <c r="H1308" s="5" t="s">
        <v>112</v>
      </c>
      <c r="I1308" s="5"/>
      <c r="J1308" s="5"/>
      <c r="K1308" s="5">
        <v>232</v>
      </c>
      <c r="L1308" s="5">
        <v>15</v>
      </c>
      <c r="M1308" s="5">
        <v>3</v>
      </c>
      <c r="N1308" s="5" t="s">
        <v>3</v>
      </c>
      <c r="O1308" s="5">
        <v>2</v>
      </c>
      <c r="P1308" s="5">
        <f>ROUND(Source!EU1292,O1308)</f>
        <v>0</v>
      </c>
      <c r="Q1308" s="5"/>
      <c r="R1308" s="5"/>
      <c r="S1308" s="5"/>
      <c r="T1308" s="5"/>
      <c r="U1308" s="5"/>
      <c r="V1308" s="5"/>
      <c r="W1308" s="5"/>
    </row>
    <row r="1309" spans="1:23">
      <c r="A1309" s="5">
        <v>50</v>
      </c>
      <c r="B1309" s="5">
        <v>0</v>
      </c>
      <c r="C1309" s="5">
        <v>0</v>
      </c>
      <c r="D1309" s="5">
        <v>1</v>
      </c>
      <c r="E1309" s="5">
        <v>214</v>
      </c>
      <c r="F1309" s="5">
        <f>ROUND(Source!AS1292,O1309)</f>
        <v>2444.39</v>
      </c>
      <c r="G1309" s="5" t="s">
        <v>113</v>
      </c>
      <c r="H1309" s="5" t="s">
        <v>114</v>
      </c>
      <c r="I1309" s="5"/>
      <c r="J1309" s="5"/>
      <c r="K1309" s="5">
        <v>214</v>
      </c>
      <c r="L1309" s="5">
        <v>16</v>
      </c>
      <c r="M1309" s="5">
        <v>3</v>
      </c>
      <c r="N1309" s="5" t="s">
        <v>3</v>
      </c>
      <c r="O1309" s="5">
        <v>2</v>
      </c>
      <c r="P1309" s="5">
        <f>ROUND(Source!EK1292,O1309)</f>
        <v>4571.34</v>
      </c>
      <c r="Q1309" s="5"/>
      <c r="R1309" s="5"/>
      <c r="S1309" s="5"/>
      <c r="T1309" s="5"/>
      <c r="U1309" s="5"/>
      <c r="V1309" s="5"/>
      <c r="W1309" s="5"/>
    </row>
    <row r="1310" spans="1:23">
      <c r="A1310" s="5">
        <v>50</v>
      </c>
      <c r="B1310" s="5">
        <v>0</v>
      </c>
      <c r="C1310" s="5">
        <v>0</v>
      </c>
      <c r="D1310" s="5">
        <v>1</v>
      </c>
      <c r="E1310" s="5">
        <v>215</v>
      </c>
      <c r="F1310" s="5">
        <f>ROUND(Source!AT1292,O1310)</f>
        <v>111.88</v>
      </c>
      <c r="G1310" s="5" t="s">
        <v>115</v>
      </c>
      <c r="H1310" s="5" t="s">
        <v>116</v>
      </c>
      <c r="I1310" s="5"/>
      <c r="J1310" s="5"/>
      <c r="K1310" s="5">
        <v>215</v>
      </c>
      <c r="L1310" s="5">
        <v>17</v>
      </c>
      <c r="M1310" s="5">
        <v>3</v>
      </c>
      <c r="N1310" s="5" t="s">
        <v>3</v>
      </c>
      <c r="O1310" s="5">
        <v>2</v>
      </c>
      <c r="P1310" s="5">
        <f>ROUND(Source!EL1292,O1310)</f>
        <v>111.88</v>
      </c>
      <c r="Q1310" s="5"/>
      <c r="R1310" s="5"/>
      <c r="S1310" s="5"/>
      <c r="T1310" s="5"/>
      <c r="U1310" s="5"/>
      <c r="V1310" s="5"/>
      <c r="W1310" s="5"/>
    </row>
    <row r="1311" spans="1:23">
      <c r="A1311" s="5">
        <v>50</v>
      </c>
      <c r="B1311" s="5">
        <v>0</v>
      </c>
      <c r="C1311" s="5">
        <v>0</v>
      </c>
      <c r="D1311" s="5">
        <v>1</v>
      </c>
      <c r="E1311" s="5">
        <v>217</v>
      </c>
      <c r="F1311" s="5">
        <f>ROUND(Source!AU1292,O1311)</f>
        <v>0</v>
      </c>
      <c r="G1311" s="5" t="s">
        <v>117</v>
      </c>
      <c r="H1311" s="5" t="s">
        <v>118</v>
      </c>
      <c r="I1311" s="5"/>
      <c r="J1311" s="5"/>
      <c r="K1311" s="5">
        <v>217</v>
      </c>
      <c r="L1311" s="5">
        <v>18</v>
      </c>
      <c r="M1311" s="5">
        <v>3</v>
      </c>
      <c r="N1311" s="5" t="s">
        <v>3</v>
      </c>
      <c r="O1311" s="5">
        <v>2</v>
      </c>
      <c r="P1311" s="5">
        <f>ROUND(Source!EM1292,O1311)</f>
        <v>0</v>
      </c>
      <c r="Q1311" s="5"/>
      <c r="R1311" s="5"/>
      <c r="S1311" s="5"/>
      <c r="T1311" s="5"/>
      <c r="U1311" s="5"/>
      <c r="V1311" s="5"/>
      <c r="W1311" s="5"/>
    </row>
    <row r="1312" spans="1:23">
      <c r="A1312" s="5">
        <v>50</v>
      </c>
      <c r="B1312" s="5">
        <v>0</v>
      </c>
      <c r="C1312" s="5">
        <v>0</v>
      </c>
      <c r="D1312" s="5">
        <v>1</v>
      </c>
      <c r="E1312" s="5">
        <v>230</v>
      </c>
      <c r="F1312" s="5">
        <f>ROUND(Source!BA1292,O1312)</f>
        <v>0</v>
      </c>
      <c r="G1312" s="5" t="s">
        <v>119</v>
      </c>
      <c r="H1312" s="5" t="s">
        <v>120</v>
      </c>
      <c r="I1312" s="5"/>
      <c r="J1312" s="5"/>
      <c r="K1312" s="5">
        <v>230</v>
      </c>
      <c r="L1312" s="5">
        <v>19</v>
      </c>
      <c r="M1312" s="5">
        <v>3</v>
      </c>
      <c r="N1312" s="5" t="s">
        <v>3</v>
      </c>
      <c r="O1312" s="5">
        <v>2</v>
      </c>
      <c r="P1312" s="5">
        <f>ROUND(Source!ES1292,O1312)</f>
        <v>0</v>
      </c>
      <c r="Q1312" s="5"/>
      <c r="R1312" s="5"/>
      <c r="S1312" s="5"/>
      <c r="T1312" s="5"/>
      <c r="U1312" s="5"/>
      <c r="V1312" s="5"/>
      <c r="W1312" s="5"/>
    </row>
    <row r="1313" spans="1:255">
      <c r="A1313" s="5">
        <v>50</v>
      </c>
      <c r="B1313" s="5">
        <v>0</v>
      </c>
      <c r="C1313" s="5">
        <v>0</v>
      </c>
      <c r="D1313" s="5">
        <v>1</v>
      </c>
      <c r="E1313" s="5">
        <v>206</v>
      </c>
      <c r="F1313" s="5">
        <f>ROUND(Source!T1292,O1313)</f>
        <v>0</v>
      </c>
      <c r="G1313" s="5" t="s">
        <v>121</v>
      </c>
      <c r="H1313" s="5" t="s">
        <v>122</v>
      </c>
      <c r="I1313" s="5"/>
      <c r="J1313" s="5"/>
      <c r="K1313" s="5">
        <v>206</v>
      </c>
      <c r="L1313" s="5">
        <v>20</v>
      </c>
      <c r="M1313" s="5">
        <v>3</v>
      </c>
      <c r="N1313" s="5" t="s">
        <v>3</v>
      </c>
      <c r="O1313" s="5">
        <v>2</v>
      </c>
      <c r="P1313" s="5">
        <f>ROUND(Source!DL1292,O1313)</f>
        <v>0</v>
      </c>
      <c r="Q1313" s="5"/>
      <c r="R1313" s="5"/>
      <c r="S1313" s="5"/>
      <c r="T1313" s="5"/>
      <c r="U1313" s="5"/>
      <c r="V1313" s="5"/>
      <c r="W1313" s="5"/>
    </row>
    <row r="1314" spans="1:255">
      <c r="A1314" s="5">
        <v>50</v>
      </c>
      <c r="B1314" s="5">
        <v>0</v>
      </c>
      <c r="C1314" s="5">
        <v>0</v>
      </c>
      <c r="D1314" s="5">
        <v>1</v>
      </c>
      <c r="E1314" s="5">
        <v>207</v>
      </c>
      <c r="F1314" s="5">
        <f>Source!U1292</f>
        <v>19.25926896</v>
      </c>
      <c r="G1314" s="5" t="s">
        <v>123</v>
      </c>
      <c r="H1314" s="5" t="s">
        <v>124</v>
      </c>
      <c r="I1314" s="5"/>
      <c r="J1314" s="5"/>
      <c r="K1314" s="5">
        <v>207</v>
      </c>
      <c r="L1314" s="5">
        <v>21</v>
      </c>
      <c r="M1314" s="5">
        <v>3</v>
      </c>
      <c r="N1314" s="5" t="s">
        <v>3</v>
      </c>
      <c r="O1314" s="5">
        <v>-1</v>
      </c>
      <c r="P1314" s="5">
        <f>Source!DM1292</f>
        <v>19.25926896</v>
      </c>
      <c r="Q1314" s="5"/>
      <c r="R1314" s="5"/>
      <c r="S1314" s="5"/>
      <c r="T1314" s="5"/>
      <c r="U1314" s="5"/>
      <c r="V1314" s="5"/>
      <c r="W1314" s="5"/>
    </row>
    <row r="1315" spans="1:255">
      <c r="A1315" s="5">
        <v>50</v>
      </c>
      <c r="B1315" s="5">
        <v>0</v>
      </c>
      <c r="C1315" s="5">
        <v>0</v>
      </c>
      <c r="D1315" s="5">
        <v>1</v>
      </c>
      <c r="E1315" s="5">
        <v>208</v>
      </c>
      <c r="F1315" s="5">
        <f>Source!V1292</f>
        <v>0.19242899999999999</v>
      </c>
      <c r="G1315" s="5" t="s">
        <v>125</v>
      </c>
      <c r="H1315" s="5" t="s">
        <v>126</v>
      </c>
      <c r="I1315" s="5"/>
      <c r="J1315" s="5"/>
      <c r="K1315" s="5">
        <v>208</v>
      </c>
      <c r="L1315" s="5">
        <v>22</v>
      </c>
      <c r="M1315" s="5">
        <v>3</v>
      </c>
      <c r="N1315" s="5" t="s">
        <v>3</v>
      </c>
      <c r="O1315" s="5">
        <v>-1</v>
      </c>
      <c r="P1315" s="5">
        <f>Source!DN1292</f>
        <v>0.19242899999999999</v>
      </c>
      <c r="Q1315" s="5"/>
      <c r="R1315" s="5"/>
      <c r="S1315" s="5"/>
      <c r="T1315" s="5"/>
      <c r="U1315" s="5"/>
      <c r="V1315" s="5"/>
      <c r="W1315" s="5"/>
    </row>
    <row r="1316" spans="1:255">
      <c r="A1316" s="5">
        <v>50</v>
      </c>
      <c r="B1316" s="5">
        <v>0</v>
      </c>
      <c r="C1316" s="5">
        <v>0</v>
      </c>
      <c r="D1316" s="5">
        <v>1</v>
      </c>
      <c r="E1316" s="5">
        <v>209</v>
      </c>
      <c r="F1316" s="5">
        <f>ROUND(Source!W1292,O1316)</f>
        <v>0</v>
      </c>
      <c r="G1316" s="5" t="s">
        <v>127</v>
      </c>
      <c r="H1316" s="5" t="s">
        <v>128</v>
      </c>
      <c r="I1316" s="5"/>
      <c r="J1316" s="5"/>
      <c r="K1316" s="5">
        <v>209</v>
      </c>
      <c r="L1316" s="5">
        <v>23</v>
      </c>
      <c r="M1316" s="5">
        <v>3</v>
      </c>
      <c r="N1316" s="5" t="s">
        <v>3</v>
      </c>
      <c r="O1316" s="5">
        <v>2</v>
      </c>
      <c r="P1316" s="5">
        <f>ROUND(Source!DO1292,O1316)</f>
        <v>0</v>
      </c>
      <c r="Q1316" s="5"/>
      <c r="R1316" s="5"/>
      <c r="S1316" s="5"/>
      <c r="T1316" s="5"/>
      <c r="U1316" s="5"/>
      <c r="V1316" s="5"/>
      <c r="W1316" s="5"/>
    </row>
    <row r="1317" spans="1:255">
      <c r="A1317" s="5">
        <v>50</v>
      </c>
      <c r="B1317" s="5">
        <v>0</v>
      </c>
      <c r="C1317" s="5">
        <v>0</v>
      </c>
      <c r="D1317" s="5">
        <v>1</v>
      </c>
      <c r="E1317" s="5">
        <v>233</v>
      </c>
      <c r="F1317" s="5">
        <f>ROUND(Source!BD1292,O1317)</f>
        <v>0</v>
      </c>
      <c r="G1317" s="5" t="s">
        <v>129</v>
      </c>
      <c r="H1317" s="5" t="s">
        <v>130</v>
      </c>
      <c r="I1317" s="5"/>
      <c r="J1317" s="5"/>
      <c r="K1317" s="5">
        <v>233</v>
      </c>
      <c r="L1317" s="5">
        <v>24</v>
      </c>
      <c r="M1317" s="5">
        <v>3</v>
      </c>
      <c r="N1317" s="5" t="s">
        <v>3</v>
      </c>
      <c r="O1317" s="5">
        <v>2</v>
      </c>
      <c r="P1317" s="5">
        <f>ROUND(Source!EV1292,O1317)</f>
        <v>0</v>
      </c>
      <c r="Q1317" s="5"/>
      <c r="R1317" s="5"/>
      <c r="S1317" s="5"/>
      <c r="T1317" s="5"/>
      <c r="U1317" s="5"/>
      <c r="V1317" s="5"/>
      <c r="W1317" s="5"/>
    </row>
    <row r="1318" spans="1:255">
      <c r="A1318" s="5">
        <v>50</v>
      </c>
      <c r="B1318" s="5">
        <v>0</v>
      </c>
      <c r="C1318" s="5">
        <v>0</v>
      </c>
      <c r="D1318" s="5">
        <v>1</v>
      </c>
      <c r="E1318" s="5">
        <v>210</v>
      </c>
      <c r="F1318" s="5">
        <f>ROUND(Source!X1292,O1318)</f>
        <v>187.03</v>
      </c>
      <c r="G1318" s="5" t="s">
        <v>131</v>
      </c>
      <c r="H1318" s="5" t="s">
        <v>132</v>
      </c>
      <c r="I1318" s="5"/>
      <c r="J1318" s="5"/>
      <c r="K1318" s="5">
        <v>210</v>
      </c>
      <c r="L1318" s="5">
        <v>25</v>
      </c>
      <c r="M1318" s="5">
        <v>3</v>
      </c>
      <c r="N1318" s="5" t="s">
        <v>3</v>
      </c>
      <c r="O1318" s="5">
        <v>2</v>
      </c>
      <c r="P1318" s="5">
        <f>ROUND(Source!DP1292,O1318)</f>
        <v>187.03</v>
      </c>
      <c r="Q1318" s="5"/>
      <c r="R1318" s="5"/>
      <c r="S1318" s="5"/>
      <c r="T1318" s="5"/>
      <c r="U1318" s="5"/>
      <c r="V1318" s="5"/>
      <c r="W1318" s="5"/>
    </row>
    <row r="1319" spans="1:255">
      <c r="A1319" s="5">
        <v>50</v>
      </c>
      <c r="B1319" s="5">
        <v>0</v>
      </c>
      <c r="C1319" s="5">
        <v>0</v>
      </c>
      <c r="D1319" s="5">
        <v>1</v>
      </c>
      <c r="E1319" s="5">
        <v>211</v>
      </c>
      <c r="F1319" s="5">
        <f>ROUND(Source!Y1292,O1319)</f>
        <v>117.04</v>
      </c>
      <c r="G1319" s="5" t="s">
        <v>133</v>
      </c>
      <c r="H1319" s="5" t="s">
        <v>134</v>
      </c>
      <c r="I1319" s="5"/>
      <c r="J1319" s="5"/>
      <c r="K1319" s="5">
        <v>211</v>
      </c>
      <c r="L1319" s="5">
        <v>26</v>
      </c>
      <c r="M1319" s="5">
        <v>3</v>
      </c>
      <c r="N1319" s="5" t="s">
        <v>3</v>
      </c>
      <c r="O1319" s="5">
        <v>2</v>
      </c>
      <c r="P1319" s="5">
        <f>ROUND(Source!DQ1292,O1319)</f>
        <v>117.04</v>
      </c>
      <c r="Q1319" s="5"/>
      <c r="R1319" s="5"/>
      <c r="S1319" s="5"/>
      <c r="T1319" s="5"/>
      <c r="U1319" s="5"/>
      <c r="V1319" s="5"/>
      <c r="W1319" s="5"/>
    </row>
    <row r="1320" spans="1:255">
      <c r="A1320" s="5">
        <v>50</v>
      </c>
      <c r="B1320" s="5">
        <v>0</v>
      </c>
      <c r="C1320" s="5">
        <v>0</v>
      </c>
      <c r="D1320" s="5">
        <v>1</v>
      </c>
      <c r="E1320" s="5">
        <v>224</v>
      </c>
      <c r="F1320" s="5">
        <f>ROUND(Source!AR1292,O1320)</f>
        <v>2556.27</v>
      </c>
      <c r="G1320" s="5" t="s">
        <v>135</v>
      </c>
      <c r="H1320" s="5" t="s">
        <v>136</v>
      </c>
      <c r="I1320" s="5"/>
      <c r="J1320" s="5"/>
      <c r="K1320" s="5">
        <v>224</v>
      </c>
      <c r="L1320" s="5">
        <v>27</v>
      </c>
      <c r="M1320" s="5">
        <v>3</v>
      </c>
      <c r="N1320" s="5" t="s">
        <v>3</v>
      </c>
      <c r="O1320" s="5">
        <v>2</v>
      </c>
      <c r="P1320" s="5">
        <f>ROUND(Source!EJ1292,O1320)</f>
        <v>4683.22</v>
      </c>
      <c r="Q1320" s="5"/>
      <c r="R1320" s="5"/>
      <c r="S1320" s="5"/>
      <c r="T1320" s="5"/>
      <c r="U1320" s="5"/>
      <c r="V1320" s="5"/>
      <c r="W1320" s="5"/>
    </row>
    <row r="1322" spans="1:255">
      <c r="A1322" s="1">
        <v>4</v>
      </c>
      <c r="B1322" s="1">
        <v>1</v>
      </c>
      <c r="C1322" s="1"/>
      <c r="D1322" s="1">
        <f>ROW(A1353)</f>
        <v>1353</v>
      </c>
      <c r="E1322" s="1"/>
      <c r="F1322" s="1" t="s">
        <v>611</v>
      </c>
      <c r="G1322" s="1" t="s">
        <v>611</v>
      </c>
      <c r="H1322" s="1" t="s">
        <v>3</v>
      </c>
      <c r="I1322" s="1">
        <v>0</v>
      </c>
      <c r="J1322" s="1"/>
      <c r="K1322" s="1">
        <v>-1</v>
      </c>
      <c r="L1322" s="1"/>
      <c r="M1322" s="1"/>
      <c r="N1322" s="1"/>
      <c r="O1322" s="1"/>
      <c r="P1322" s="1"/>
      <c r="Q1322" s="1"/>
      <c r="R1322" s="1"/>
      <c r="S1322" s="1"/>
      <c r="T1322" s="1"/>
      <c r="U1322" s="1" t="s">
        <v>3</v>
      </c>
      <c r="V1322" s="1">
        <v>0</v>
      </c>
      <c r="W1322" s="1"/>
      <c r="X1322" s="1"/>
      <c r="Y1322" s="1"/>
      <c r="Z1322" s="1"/>
      <c r="AA1322" s="1"/>
      <c r="AB1322" s="1" t="s">
        <v>3</v>
      </c>
      <c r="AC1322" s="1" t="s">
        <v>3</v>
      </c>
      <c r="AD1322" s="1" t="s">
        <v>3</v>
      </c>
      <c r="AE1322" s="1" t="s">
        <v>3</v>
      </c>
      <c r="AF1322" s="1" t="s">
        <v>3</v>
      </c>
      <c r="AG1322" s="1" t="s">
        <v>3</v>
      </c>
      <c r="AH1322" s="1"/>
      <c r="AI1322" s="1"/>
      <c r="AJ1322" s="1"/>
      <c r="AK1322" s="1"/>
      <c r="AL1322" s="1"/>
      <c r="AM1322" s="1"/>
      <c r="AN1322" s="1"/>
      <c r="AO1322" s="1"/>
      <c r="AP1322" s="1" t="s">
        <v>3</v>
      </c>
      <c r="AQ1322" s="1" t="s">
        <v>3</v>
      </c>
      <c r="AR1322" s="1" t="s">
        <v>3</v>
      </c>
      <c r="AS1322" s="1"/>
      <c r="AT1322" s="1"/>
      <c r="AU1322" s="1"/>
      <c r="AV1322" s="1"/>
      <c r="AW1322" s="1"/>
      <c r="AX1322" s="1"/>
      <c r="AY1322" s="1"/>
      <c r="AZ1322" s="1" t="s">
        <v>3</v>
      </c>
      <c r="BA1322" s="1"/>
      <c r="BB1322" s="1" t="s">
        <v>3</v>
      </c>
      <c r="BC1322" s="1" t="s">
        <v>3</v>
      </c>
      <c r="BD1322" s="1" t="s">
        <v>3</v>
      </c>
      <c r="BE1322" s="1" t="s">
        <v>3</v>
      </c>
      <c r="BF1322" s="1" t="s">
        <v>3</v>
      </c>
      <c r="BG1322" s="1" t="s">
        <v>3</v>
      </c>
      <c r="BH1322" s="1" t="s">
        <v>3</v>
      </c>
      <c r="BI1322" s="1" t="s">
        <v>3</v>
      </c>
      <c r="BJ1322" s="1" t="s">
        <v>3</v>
      </c>
      <c r="BK1322" s="1" t="s">
        <v>3</v>
      </c>
      <c r="BL1322" s="1" t="s">
        <v>3</v>
      </c>
      <c r="BM1322" s="1" t="s">
        <v>3</v>
      </c>
      <c r="BN1322" s="1" t="s">
        <v>3</v>
      </c>
      <c r="BO1322" s="1" t="s">
        <v>3</v>
      </c>
      <c r="BP1322" s="1" t="s">
        <v>3</v>
      </c>
      <c r="BQ1322" s="1"/>
      <c r="BR1322" s="1"/>
      <c r="BS1322" s="1"/>
      <c r="BT1322" s="1"/>
      <c r="BU1322" s="1"/>
      <c r="BV1322" s="1"/>
      <c r="BW1322" s="1"/>
      <c r="BX1322" s="1">
        <v>0</v>
      </c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>
        <v>0</v>
      </c>
    </row>
    <row r="1324" spans="1:255">
      <c r="A1324" s="3">
        <v>52</v>
      </c>
      <c r="B1324" s="3">
        <f t="shared" ref="B1324:G1324" si="1159">B1353</f>
        <v>1</v>
      </c>
      <c r="C1324" s="3">
        <f t="shared" si="1159"/>
        <v>4</v>
      </c>
      <c r="D1324" s="3">
        <f t="shared" si="1159"/>
        <v>1322</v>
      </c>
      <c r="E1324" s="3">
        <f t="shared" si="1159"/>
        <v>0</v>
      </c>
      <c r="F1324" s="3" t="str">
        <f t="shared" si="1159"/>
        <v>23.Система ПД4(сетевые элементы)</v>
      </c>
      <c r="G1324" s="3" t="str">
        <f t="shared" si="1159"/>
        <v>23.Система ПД4(сетевые элементы)</v>
      </c>
      <c r="H1324" s="3"/>
      <c r="I1324" s="3"/>
      <c r="J1324" s="3"/>
      <c r="K1324" s="3"/>
      <c r="L1324" s="3"/>
      <c r="M1324" s="3"/>
      <c r="N1324" s="3"/>
      <c r="O1324" s="3">
        <f t="shared" ref="O1324:AT1324" si="1160">O1353</f>
        <v>7997.32</v>
      </c>
      <c r="P1324" s="3">
        <f t="shared" si="1160"/>
        <v>7393.29</v>
      </c>
      <c r="Q1324" s="3">
        <f t="shared" si="1160"/>
        <v>75.61</v>
      </c>
      <c r="R1324" s="3">
        <f t="shared" si="1160"/>
        <v>6.88</v>
      </c>
      <c r="S1324" s="3">
        <f t="shared" si="1160"/>
        <v>528.41999999999996</v>
      </c>
      <c r="T1324" s="3">
        <f t="shared" si="1160"/>
        <v>0</v>
      </c>
      <c r="U1324" s="3">
        <f t="shared" si="1160"/>
        <v>60.601262591999998</v>
      </c>
      <c r="V1324" s="3">
        <f t="shared" si="1160"/>
        <v>0.56939879999999998</v>
      </c>
      <c r="W1324" s="3">
        <f t="shared" si="1160"/>
        <v>0</v>
      </c>
      <c r="X1324" s="3">
        <f t="shared" si="1160"/>
        <v>588.33000000000004</v>
      </c>
      <c r="Y1324" s="3">
        <f t="shared" si="1160"/>
        <v>368.07</v>
      </c>
      <c r="Z1324" s="3">
        <f t="shared" si="1160"/>
        <v>0</v>
      </c>
      <c r="AA1324" s="3">
        <f t="shared" si="1160"/>
        <v>0</v>
      </c>
      <c r="AB1324" s="3">
        <f t="shared" si="1160"/>
        <v>7997.32</v>
      </c>
      <c r="AC1324" s="3">
        <f t="shared" si="1160"/>
        <v>7393.29</v>
      </c>
      <c r="AD1324" s="3">
        <f t="shared" si="1160"/>
        <v>75.61</v>
      </c>
      <c r="AE1324" s="3">
        <f t="shared" si="1160"/>
        <v>6.88</v>
      </c>
      <c r="AF1324" s="3">
        <f t="shared" si="1160"/>
        <v>528.41999999999996</v>
      </c>
      <c r="AG1324" s="3">
        <f t="shared" si="1160"/>
        <v>0</v>
      </c>
      <c r="AH1324" s="3">
        <f t="shared" si="1160"/>
        <v>60.601262591999998</v>
      </c>
      <c r="AI1324" s="3">
        <f t="shared" si="1160"/>
        <v>0.56939879999999998</v>
      </c>
      <c r="AJ1324" s="3">
        <f t="shared" si="1160"/>
        <v>0</v>
      </c>
      <c r="AK1324" s="3">
        <f t="shared" si="1160"/>
        <v>588.33000000000004</v>
      </c>
      <c r="AL1324" s="3">
        <f t="shared" si="1160"/>
        <v>368.07</v>
      </c>
      <c r="AM1324" s="3">
        <f t="shared" si="1160"/>
        <v>0</v>
      </c>
      <c r="AN1324" s="3">
        <f t="shared" si="1160"/>
        <v>0</v>
      </c>
      <c r="AO1324" s="3">
        <f t="shared" si="1160"/>
        <v>0</v>
      </c>
      <c r="AP1324" s="3">
        <f t="shared" si="1160"/>
        <v>0</v>
      </c>
      <c r="AQ1324" s="3">
        <f t="shared" si="1160"/>
        <v>0</v>
      </c>
      <c r="AR1324" s="3">
        <f t="shared" si="1160"/>
        <v>8953.7199999999993</v>
      </c>
      <c r="AS1324" s="3">
        <f t="shared" si="1160"/>
        <v>8729.9599999999991</v>
      </c>
      <c r="AT1324" s="3">
        <f t="shared" si="1160"/>
        <v>223.76</v>
      </c>
      <c r="AU1324" s="3">
        <f t="shared" ref="AU1324:BZ1324" si="1161">AU1353</f>
        <v>0</v>
      </c>
      <c r="AV1324" s="3">
        <f t="shared" si="1161"/>
        <v>7393.29</v>
      </c>
      <c r="AW1324" s="3">
        <f t="shared" si="1161"/>
        <v>7393.29</v>
      </c>
      <c r="AX1324" s="3">
        <f t="shared" si="1161"/>
        <v>0</v>
      </c>
      <c r="AY1324" s="3">
        <f t="shared" si="1161"/>
        <v>7393.29</v>
      </c>
      <c r="AZ1324" s="3">
        <f t="shared" si="1161"/>
        <v>0</v>
      </c>
      <c r="BA1324" s="3">
        <f t="shared" si="1161"/>
        <v>0</v>
      </c>
      <c r="BB1324" s="3">
        <f t="shared" si="1161"/>
        <v>0</v>
      </c>
      <c r="BC1324" s="3">
        <f t="shared" si="1161"/>
        <v>0</v>
      </c>
      <c r="BD1324" s="3">
        <f t="shared" si="1161"/>
        <v>0</v>
      </c>
      <c r="BE1324" s="3">
        <f t="shared" si="1161"/>
        <v>0</v>
      </c>
      <c r="BF1324" s="3">
        <f t="shared" si="1161"/>
        <v>0</v>
      </c>
      <c r="BG1324" s="3">
        <f t="shared" si="1161"/>
        <v>0</v>
      </c>
      <c r="BH1324" s="3">
        <f t="shared" si="1161"/>
        <v>0</v>
      </c>
      <c r="BI1324" s="3">
        <f t="shared" si="1161"/>
        <v>0</v>
      </c>
      <c r="BJ1324" s="3">
        <f t="shared" si="1161"/>
        <v>0</v>
      </c>
      <c r="BK1324" s="3">
        <f t="shared" si="1161"/>
        <v>0</v>
      </c>
      <c r="BL1324" s="3">
        <f t="shared" si="1161"/>
        <v>0</v>
      </c>
      <c r="BM1324" s="3">
        <f t="shared" si="1161"/>
        <v>0</v>
      </c>
      <c r="BN1324" s="3">
        <f t="shared" si="1161"/>
        <v>0</v>
      </c>
      <c r="BO1324" s="3">
        <f t="shared" si="1161"/>
        <v>0</v>
      </c>
      <c r="BP1324" s="3">
        <f t="shared" si="1161"/>
        <v>0</v>
      </c>
      <c r="BQ1324" s="3">
        <f t="shared" si="1161"/>
        <v>0</v>
      </c>
      <c r="BR1324" s="3">
        <f t="shared" si="1161"/>
        <v>0</v>
      </c>
      <c r="BS1324" s="3">
        <f t="shared" si="1161"/>
        <v>0</v>
      </c>
      <c r="BT1324" s="3">
        <f t="shared" si="1161"/>
        <v>0</v>
      </c>
      <c r="BU1324" s="3">
        <f t="shared" si="1161"/>
        <v>0</v>
      </c>
      <c r="BV1324" s="3">
        <f t="shared" si="1161"/>
        <v>0</v>
      </c>
      <c r="BW1324" s="3">
        <f t="shared" si="1161"/>
        <v>0</v>
      </c>
      <c r="BX1324" s="3">
        <f t="shared" si="1161"/>
        <v>0</v>
      </c>
      <c r="BY1324" s="3">
        <f t="shared" si="1161"/>
        <v>0</v>
      </c>
      <c r="BZ1324" s="3">
        <f t="shared" si="1161"/>
        <v>0</v>
      </c>
      <c r="CA1324" s="3">
        <f t="shared" ref="CA1324:DF1324" si="1162">CA1353</f>
        <v>8953.7199999999993</v>
      </c>
      <c r="CB1324" s="3">
        <f t="shared" si="1162"/>
        <v>8729.9599999999991</v>
      </c>
      <c r="CC1324" s="3">
        <f t="shared" si="1162"/>
        <v>223.76</v>
      </c>
      <c r="CD1324" s="3">
        <f t="shared" si="1162"/>
        <v>0</v>
      </c>
      <c r="CE1324" s="3">
        <f t="shared" si="1162"/>
        <v>7393.29</v>
      </c>
      <c r="CF1324" s="3">
        <f t="shared" si="1162"/>
        <v>7393.29</v>
      </c>
      <c r="CG1324" s="3">
        <f t="shared" si="1162"/>
        <v>0</v>
      </c>
      <c r="CH1324" s="3">
        <f t="shared" si="1162"/>
        <v>7393.29</v>
      </c>
      <c r="CI1324" s="3">
        <f t="shared" si="1162"/>
        <v>0</v>
      </c>
      <c r="CJ1324" s="3">
        <f t="shared" si="1162"/>
        <v>0</v>
      </c>
      <c r="CK1324" s="3">
        <f t="shared" si="1162"/>
        <v>0</v>
      </c>
      <c r="CL1324" s="3">
        <f t="shared" si="1162"/>
        <v>0</v>
      </c>
      <c r="CM1324" s="3">
        <f t="shared" si="1162"/>
        <v>0</v>
      </c>
      <c r="CN1324" s="3">
        <f t="shared" si="1162"/>
        <v>0</v>
      </c>
      <c r="CO1324" s="3">
        <f t="shared" si="1162"/>
        <v>0</v>
      </c>
      <c r="CP1324" s="3">
        <f t="shared" si="1162"/>
        <v>0</v>
      </c>
      <c r="CQ1324" s="3">
        <f t="shared" si="1162"/>
        <v>0</v>
      </c>
      <c r="CR1324" s="3">
        <f t="shared" si="1162"/>
        <v>0</v>
      </c>
      <c r="CS1324" s="3">
        <f t="shared" si="1162"/>
        <v>0</v>
      </c>
      <c r="CT1324" s="3">
        <f t="shared" si="1162"/>
        <v>0</v>
      </c>
      <c r="CU1324" s="3">
        <f t="shared" si="1162"/>
        <v>0</v>
      </c>
      <c r="CV1324" s="3">
        <f t="shared" si="1162"/>
        <v>0</v>
      </c>
      <c r="CW1324" s="3">
        <f t="shared" si="1162"/>
        <v>0</v>
      </c>
      <c r="CX1324" s="3">
        <f t="shared" si="1162"/>
        <v>0</v>
      </c>
      <c r="CY1324" s="3">
        <f t="shared" si="1162"/>
        <v>0</v>
      </c>
      <c r="CZ1324" s="3">
        <f t="shared" si="1162"/>
        <v>0</v>
      </c>
      <c r="DA1324" s="3">
        <f t="shared" si="1162"/>
        <v>0</v>
      </c>
      <c r="DB1324" s="3">
        <f t="shared" si="1162"/>
        <v>0</v>
      </c>
      <c r="DC1324" s="3">
        <f t="shared" si="1162"/>
        <v>0</v>
      </c>
      <c r="DD1324" s="3">
        <f t="shared" si="1162"/>
        <v>0</v>
      </c>
      <c r="DE1324" s="3">
        <f t="shared" si="1162"/>
        <v>0</v>
      </c>
      <c r="DF1324" s="3">
        <f t="shared" si="1162"/>
        <v>0</v>
      </c>
      <c r="DG1324" s="4">
        <f t="shared" ref="DG1324:EL1324" si="1163">DG1353</f>
        <v>11027.39</v>
      </c>
      <c r="DH1324" s="4">
        <f t="shared" si="1163"/>
        <v>10423.36</v>
      </c>
      <c r="DI1324" s="4">
        <f t="shared" si="1163"/>
        <v>75.61</v>
      </c>
      <c r="DJ1324" s="4">
        <f t="shared" si="1163"/>
        <v>6.88</v>
      </c>
      <c r="DK1324" s="4">
        <f t="shared" si="1163"/>
        <v>528.41999999999996</v>
      </c>
      <c r="DL1324" s="4">
        <f t="shared" si="1163"/>
        <v>0</v>
      </c>
      <c r="DM1324" s="4">
        <f t="shared" si="1163"/>
        <v>60.601262591999998</v>
      </c>
      <c r="DN1324" s="4">
        <f t="shared" si="1163"/>
        <v>0.56939879999999998</v>
      </c>
      <c r="DO1324" s="4">
        <f t="shared" si="1163"/>
        <v>0</v>
      </c>
      <c r="DP1324" s="4">
        <f t="shared" si="1163"/>
        <v>588.33000000000004</v>
      </c>
      <c r="DQ1324" s="4">
        <f t="shared" si="1163"/>
        <v>368.07</v>
      </c>
      <c r="DR1324" s="4">
        <f t="shared" si="1163"/>
        <v>0</v>
      </c>
      <c r="DS1324" s="4">
        <f t="shared" si="1163"/>
        <v>0</v>
      </c>
      <c r="DT1324" s="4">
        <f t="shared" si="1163"/>
        <v>11027.39</v>
      </c>
      <c r="DU1324" s="4">
        <f t="shared" si="1163"/>
        <v>10423.36</v>
      </c>
      <c r="DV1324" s="4">
        <f t="shared" si="1163"/>
        <v>75.61</v>
      </c>
      <c r="DW1324" s="4">
        <f t="shared" si="1163"/>
        <v>6.88</v>
      </c>
      <c r="DX1324" s="4">
        <f t="shared" si="1163"/>
        <v>528.41999999999996</v>
      </c>
      <c r="DY1324" s="4">
        <f t="shared" si="1163"/>
        <v>0</v>
      </c>
      <c r="DZ1324" s="4">
        <f t="shared" si="1163"/>
        <v>60.601262591999998</v>
      </c>
      <c r="EA1324" s="4">
        <f t="shared" si="1163"/>
        <v>0.56939879999999998</v>
      </c>
      <c r="EB1324" s="4">
        <f t="shared" si="1163"/>
        <v>0</v>
      </c>
      <c r="EC1324" s="4">
        <f t="shared" si="1163"/>
        <v>588.33000000000004</v>
      </c>
      <c r="ED1324" s="4">
        <f t="shared" si="1163"/>
        <v>368.07</v>
      </c>
      <c r="EE1324" s="4">
        <f t="shared" si="1163"/>
        <v>0</v>
      </c>
      <c r="EF1324" s="4">
        <f t="shared" si="1163"/>
        <v>0</v>
      </c>
      <c r="EG1324" s="4">
        <f t="shared" si="1163"/>
        <v>0</v>
      </c>
      <c r="EH1324" s="4">
        <f t="shared" si="1163"/>
        <v>0</v>
      </c>
      <c r="EI1324" s="4">
        <f t="shared" si="1163"/>
        <v>0</v>
      </c>
      <c r="EJ1324" s="4">
        <f t="shared" si="1163"/>
        <v>11983.79</v>
      </c>
      <c r="EK1324" s="4">
        <f t="shared" si="1163"/>
        <v>11760.03</v>
      </c>
      <c r="EL1324" s="4">
        <f t="shared" si="1163"/>
        <v>223.76</v>
      </c>
      <c r="EM1324" s="4">
        <f t="shared" ref="EM1324:FR1324" si="1164">EM1353</f>
        <v>0</v>
      </c>
      <c r="EN1324" s="4">
        <f t="shared" si="1164"/>
        <v>10423.36</v>
      </c>
      <c r="EO1324" s="4">
        <f t="shared" si="1164"/>
        <v>10423.36</v>
      </c>
      <c r="EP1324" s="4">
        <f t="shared" si="1164"/>
        <v>0</v>
      </c>
      <c r="EQ1324" s="4">
        <f t="shared" si="1164"/>
        <v>10423.36</v>
      </c>
      <c r="ER1324" s="4">
        <f t="shared" si="1164"/>
        <v>0</v>
      </c>
      <c r="ES1324" s="4">
        <f t="shared" si="1164"/>
        <v>0</v>
      </c>
      <c r="ET1324" s="4">
        <f t="shared" si="1164"/>
        <v>0</v>
      </c>
      <c r="EU1324" s="4">
        <f t="shared" si="1164"/>
        <v>0</v>
      </c>
      <c r="EV1324" s="4">
        <f t="shared" si="1164"/>
        <v>0</v>
      </c>
      <c r="EW1324" s="4">
        <f t="shared" si="1164"/>
        <v>0</v>
      </c>
      <c r="EX1324" s="4">
        <f t="shared" si="1164"/>
        <v>0</v>
      </c>
      <c r="EY1324" s="4">
        <f t="shared" si="1164"/>
        <v>0</v>
      </c>
      <c r="EZ1324" s="4">
        <f t="shared" si="1164"/>
        <v>0</v>
      </c>
      <c r="FA1324" s="4">
        <f t="shared" si="1164"/>
        <v>0</v>
      </c>
      <c r="FB1324" s="4">
        <f t="shared" si="1164"/>
        <v>0</v>
      </c>
      <c r="FC1324" s="4">
        <f t="shared" si="1164"/>
        <v>0</v>
      </c>
      <c r="FD1324" s="4">
        <f t="shared" si="1164"/>
        <v>0</v>
      </c>
      <c r="FE1324" s="4">
        <f t="shared" si="1164"/>
        <v>0</v>
      </c>
      <c r="FF1324" s="4">
        <f t="shared" si="1164"/>
        <v>0</v>
      </c>
      <c r="FG1324" s="4">
        <f t="shared" si="1164"/>
        <v>0</v>
      </c>
      <c r="FH1324" s="4">
        <f t="shared" si="1164"/>
        <v>0</v>
      </c>
      <c r="FI1324" s="4">
        <f t="shared" si="1164"/>
        <v>0</v>
      </c>
      <c r="FJ1324" s="4">
        <f t="shared" si="1164"/>
        <v>0</v>
      </c>
      <c r="FK1324" s="4">
        <f t="shared" si="1164"/>
        <v>0</v>
      </c>
      <c r="FL1324" s="4">
        <f t="shared" si="1164"/>
        <v>0</v>
      </c>
      <c r="FM1324" s="4">
        <f t="shared" si="1164"/>
        <v>0</v>
      </c>
      <c r="FN1324" s="4">
        <f t="shared" si="1164"/>
        <v>0</v>
      </c>
      <c r="FO1324" s="4">
        <f t="shared" si="1164"/>
        <v>0</v>
      </c>
      <c r="FP1324" s="4">
        <f t="shared" si="1164"/>
        <v>0</v>
      </c>
      <c r="FQ1324" s="4">
        <f t="shared" si="1164"/>
        <v>0</v>
      </c>
      <c r="FR1324" s="4">
        <f t="shared" si="1164"/>
        <v>0</v>
      </c>
      <c r="FS1324" s="4">
        <f t="shared" ref="FS1324:GX1324" si="1165">FS1353</f>
        <v>11983.79</v>
      </c>
      <c r="FT1324" s="4">
        <f t="shared" si="1165"/>
        <v>11760.03</v>
      </c>
      <c r="FU1324" s="4">
        <f t="shared" si="1165"/>
        <v>223.76</v>
      </c>
      <c r="FV1324" s="4">
        <f t="shared" si="1165"/>
        <v>0</v>
      </c>
      <c r="FW1324" s="4">
        <f t="shared" si="1165"/>
        <v>10423.36</v>
      </c>
      <c r="FX1324" s="4">
        <f t="shared" si="1165"/>
        <v>10423.36</v>
      </c>
      <c r="FY1324" s="4">
        <f t="shared" si="1165"/>
        <v>0</v>
      </c>
      <c r="FZ1324" s="4">
        <f t="shared" si="1165"/>
        <v>10423.36</v>
      </c>
      <c r="GA1324" s="4">
        <f t="shared" si="1165"/>
        <v>0</v>
      </c>
      <c r="GB1324" s="4">
        <f t="shared" si="1165"/>
        <v>0</v>
      </c>
      <c r="GC1324" s="4">
        <f t="shared" si="1165"/>
        <v>0</v>
      </c>
      <c r="GD1324" s="4">
        <f t="shared" si="1165"/>
        <v>0</v>
      </c>
      <c r="GE1324" s="4">
        <f t="shared" si="1165"/>
        <v>0</v>
      </c>
      <c r="GF1324" s="4">
        <f t="shared" si="1165"/>
        <v>0</v>
      </c>
      <c r="GG1324" s="4">
        <f t="shared" si="1165"/>
        <v>0</v>
      </c>
      <c r="GH1324" s="4">
        <f t="shared" si="1165"/>
        <v>0</v>
      </c>
      <c r="GI1324" s="4">
        <f t="shared" si="1165"/>
        <v>0</v>
      </c>
      <c r="GJ1324" s="4">
        <f t="shared" si="1165"/>
        <v>0</v>
      </c>
      <c r="GK1324" s="4">
        <f t="shared" si="1165"/>
        <v>0</v>
      </c>
      <c r="GL1324" s="4">
        <f t="shared" si="1165"/>
        <v>0</v>
      </c>
      <c r="GM1324" s="4">
        <f t="shared" si="1165"/>
        <v>0</v>
      </c>
      <c r="GN1324" s="4">
        <f t="shared" si="1165"/>
        <v>0</v>
      </c>
      <c r="GO1324" s="4">
        <f t="shared" si="1165"/>
        <v>0</v>
      </c>
      <c r="GP1324" s="4">
        <f t="shared" si="1165"/>
        <v>0</v>
      </c>
      <c r="GQ1324" s="4">
        <f t="shared" si="1165"/>
        <v>0</v>
      </c>
      <c r="GR1324" s="4">
        <f t="shared" si="1165"/>
        <v>0</v>
      </c>
      <c r="GS1324" s="4">
        <f t="shared" si="1165"/>
        <v>0</v>
      </c>
      <c r="GT1324" s="4">
        <f t="shared" si="1165"/>
        <v>0</v>
      </c>
      <c r="GU1324" s="4">
        <f t="shared" si="1165"/>
        <v>0</v>
      </c>
      <c r="GV1324" s="4">
        <f t="shared" si="1165"/>
        <v>0</v>
      </c>
      <c r="GW1324" s="4">
        <f t="shared" si="1165"/>
        <v>0</v>
      </c>
      <c r="GX1324" s="4">
        <f t="shared" si="1165"/>
        <v>0</v>
      </c>
    </row>
    <row r="1326" spans="1:255">
      <c r="A1326" s="2">
        <v>17</v>
      </c>
      <c r="B1326" s="2">
        <v>1</v>
      </c>
      <c r="C1326" s="2">
        <f>ROW(SmtRes!A1379)</f>
        <v>1379</v>
      </c>
      <c r="D1326" s="2">
        <f>ROW(EtalonRes!A1700)</f>
        <v>1700</v>
      </c>
      <c r="E1326" s="2" t="s">
        <v>612</v>
      </c>
      <c r="F1326" s="2" t="s">
        <v>415</v>
      </c>
      <c r="G1326" s="2" t="s">
        <v>416</v>
      </c>
      <c r="H1326" s="2" t="s">
        <v>19</v>
      </c>
      <c r="I1326" s="2">
        <v>2</v>
      </c>
      <c r="J1326" s="2">
        <v>0</v>
      </c>
      <c r="K1326" s="2"/>
      <c r="L1326" s="2"/>
      <c r="M1326" s="2"/>
      <c r="N1326" s="2"/>
      <c r="O1326" s="2">
        <f t="shared" ref="O1326:O1351" si="1166">ROUND(CP1326,2)</f>
        <v>227.7</v>
      </c>
      <c r="P1326" s="2">
        <f t="shared" ref="P1326:P1351" si="1167">ROUND(CQ1326*I1326,2)</f>
        <v>62.18</v>
      </c>
      <c r="Q1326" s="2">
        <f t="shared" ref="Q1326:Q1351" si="1168">ROUND(CR1326*I1326,2)</f>
        <v>22</v>
      </c>
      <c r="R1326" s="2">
        <f t="shared" ref="R1326:R1351" si="1169">ROUND(CS1326*I1326,2)</f>
        <v>1.48</v>
      </c>
      <c r="S1326" s="2">
        <f t="shared" ref="S1326:S1351" si="1170">ROUND(CT1326*I1326,2)</f>
        <v>143.52000000000001</v>
      </c>
      <c r="T1326" s="2">
        <f t="shared" ref="T1326:T1351" si="1171">ROUND(CU1326*I1326,2)</f>
        <v>0</v>
      </c>
      <c r="U1326" s="2">
        <f t="shared" ref="U1326:U1351" si="1172">CV1326*I1326</f>
        <v>16.421999999999997</v>
      </c>
      <c r="V1326" s="2">
        <f t="shared" ref="V1326:V1351" si="1173">CW1326*I1326</f>
        <v>0.12</v>
      </c>
      <c r="W1326" s="2">
        <f t="shared" ref="W1326:W1351" si="1174">ROUND(CX1326*I1326,2)</f>
        <v>0</v>
      </c>
      <c r="X1326" s="2">
        <f t="shared" ref="X1326:X1351" si="1175">ROUND(CY1326,2)</f>
        <v>166.75</v>
      </c>
      <c r="Y1326" s="2">
        <f t="shared" ref="Y1326:Y1351" si="1176">ROUND(CZ1326,2)</f>
        <v>102.95</v>
      </c>
      <c r="Z1326" s="2"/>
      <c r="AA1326" s="2">
        <v>33304975</v>
      </c>
      <c r="AB1326" s="2">
        <f t="shared" ref="AB1326:AB1351" si="1177">ROUND((AC1326+AD1326+AF1326),2)</f>
        <v>113.85</v>
      </c>
      <c r="AC1326" s="2">
        <f t="shared" ref="AC1326:AC1351" si="1178">ROUND((ES1326),2)</f>
        <v>31.09</v>
      </c>
      <c r="AD1326" s="2">
        <f>ROUND((((((ET1326*1.2)*1.25))-(((EU1326*1.2)*1.25)))+AE1326),2)</f>
        <v>11</v>
      </c>
      <c r="AE1326" s="2">
        <f>ROUND((((EU1326*1.2)*1.25)),2)</f>
        <v>0.74</v>
      </c>
      <c r="AF1326" s="2">
        <f>ROUND((((EV1326*1.2)*1.15)),2)</f>
        <v>71.760000000000005</v>
      </c>
      <c r="AG1326" s="2">
        <f t="shared" ref="AG1326:AG1351" si="1179">ROUND((AP1326),2)</f>
        <v>0</v>
      </c>
      <c r="AH1326" s="2">
        <f>(((EW1326*1.2)*1.15))</f>
        <v>8.2109999999999985</v>
      </c>
      <c r="AI1326" s="2">
        <f>(((EX1326*1.2)*1.25))</f>
        <v>0.06</v>
      </c>
      <c r="AJ1326" s="2">
        <f t="shared" ref="AJ1326:AJ1351" si="1180">(AS1326)</f>
        <v>0</v>
      </c>
      <c r="AK1326" s="2">
        <v>90.42</v>
      </c>
      <c r="AL1326" s="2">
        <v>31.09</v>
      </c>
      <c r="AM1326" s="2">
        <v>7.33</v>
      </c>
      <c r="AN1326" s="2">
        <v>0.49</v>
      </c>
      <c r="AO1326" s="2">
        <v>52</v>
      </c>
      <c r="AP1326" s="2">
        <v>0</v>
      </c>
      <c r="AQ1326" s="2">
        <v>5.95</v>
      </c>
      <c r="AR1326" s="2">
        <v>0.04</v>
      </c>
      <c r="AS1326" s="2">
        <v>0</v>
      </c>
      <c r="AT1326" s="2">
        <v>115</v>
      </c>
      <c r="AU1326" s="2">
        <v>71</v>
      </c>
      <c r="AV1326" s="2">
        <v>1</v>
      </c>
      <c r="AW1326" s="2">
        <v>1</v>
      </c>
      <c r="AX1326" s="2"/>
      <c r="AY1326" s="2"/>
      <c r="AZ1326" s="2">
        <v>1</v>
      </c>
      <c r="BA1326" s="2">
        <v>1</v>
      </c>
      <c r="BB1326" s="2">
        <v>1</v>
      </c>
      <c r="BC1326" s="2">
        <v>1</v>
      </c>
      <c r="BD1326" s="2" t="s">
        <v>3</v>
      </c>
      <c r="BE1326" s="2" t="s">
        <v>3</v>
      </c>
      <c r="BF1326" s="2" t="s">
        <v>3</v>
      </c>
      <c r="BG1326" s="2" t="s">
        <v>3</v>
      </c>
      <c r="BH1326" s="2">
        <v>0</v>
      </c>
      <c r="BI1326" s="2">
        <v>1</v>
      </c>
      <c r="BJ1326" s="2" t="s">
        <v>417</v>
      </c>
      <c r="BK1326" s="2"/>
      <c r="BL1326" s="2"/>
      <c r="BM1326" s="2">
        <v>20001</v>
      </c>
      <c r="BN1326" s="2">
        <v>0</v>
      </c>
      <c r="BO1326" s="2" t="s">
        <v>3</v>
      </c>
      <c r="BP1326" s="2">
        <v>0</v>
      </c>
      <c r="BQ1326" s="2">
        <v>2</v>
      </c>
      <c r="BR1326" s="2">
        <v>0</v>
      </c>
      <c r="BS1326" s="2">
        <v>1</v>
      </c>
      <c r="BT1326" s="2">
        <v>1</v>
      </c>
      <c r="BU1326" s="2">
        <v>1</v>
      </c>
      <c r="BV1326" s="2">
        <v>1</v>
      </c>
      <c r="BW1326" s="2">
        <v>1</v>
      </c>
      <c r="BX1326" s="2">
        <v>1</v>
      </c>
      <c r="BY1326" s="2" t="s">
        <v>3</v>
      </c>
      <c r="BZ1326" s="2">
        <v>128</v>
      </c>
      <c r="CA1326" s="2">
        <v>83</v>
      </c>
      <c r="CB1326" s="2"/>
      <c r="CC1326" s="2"/>
      <c r="CD1326" s="2"/>
      <c r="CE1326" s="2">
        <v>0</v>
      </c>
      <c r="CF1326" s="2">
        <v>0</v>
      </c>
      <c r="CG1326" s="2">
        <v>0</v>
      </c>
      <c r="CH1326" s="2"/>
      <c r="CI1326" s="2"/>
      <c r="CJ1326" s="2"/>
      <c r="CK1326" s="2"/>
      <c r="CL1326" s="2"/>
      <c r="CM1326" s="2">
        <v>0</v>
      </c>
      <c r="CN1326" s="2" t="s">
        <v>954</v>
      </c>
      <c r="CO1326" s="2">
        <v>0</v>
      </c>
      <c r="CP1326" s="2">
        <f t="shared" ref="CP1326:CP1351" si="1181">(P1326+Q1326+S1326)</f>
        <v>227.70000000000002</v>
      </c>
      <c r="CQ1326" s="2">
        <f t="shared" ref="CQ1326:CQ1351" si="1182">AC1326*BC1326</f>
        <v>31.09</v>
      </c>
      <c r="CR1326" s="2">
        <f t="shared" ref="CR1326:CR1351" si="1183">AD1326*BB1326</f>
        <v>11</v>
      </c>
      <c r="CS1326" s="2">
        <f t="shared" ref="CS1326:CS1351" si="1184">AE1326*BS1326</f>
        <v>0.74</v>
      </c>
      <c r="CT1326" s="2">
        <f t="shared" ref="CT1326:CT1351" si="1185">AF1326*BA1326</f>
        <v>71.760000000000005</v>
      </c>
      <c r="CU1326" s="2">
        <f t="shared" ref="CU1326:CU1351" si="1186">AG1326</f>
        <v>0</v>
      </c>
      <c r="CV1326" s="2">
        <f t="shared" ref="CV1326:CV1351" si="1187">AH1326</f>
        <v>8.2109999999999985</v>
      </c>
      <c r="CW1326" s="2">
        <f t="shared" ref="CW1326:CW1351" si="1188">AI1326</f>
        <v>0.06</v>
      </c>
      <c r="CX1326" s="2">
        <f t="shared" ref="CX1326:CX1351" si="1189">AJ1326</f>
        <v>0</v>
      </c>
      <c r="CY1326" s="2">
        <f t="shared" ref="CY1326:CY1351" si="1190">(((S1326+R1326)*AT1326)/100)</f>
        <v>166.75</v>
      </c>
      <c r="CZ1326" s="2">
        <f t="shared" ref="CZ1326:CZ1351" si="1191">(((S1326+R1326)*AU1326)/100)</f>
        <v>102.95</v>
      </c>
      <c r="DA1326" s="2"/>
      <c r="DB1326" s="2"/>
      <c r="DC1326" s="2" t="s">
        <v>3</v>
      </c>
      <c r="DD1326" s="2" t="s">
        <v>3</v>
      </c>
      <c r="DE1326" s="2" t="s">
        <v>21</v>
      </c>
      <c r="DF1326" s="2" t="s">
        <v>21</v>
      </c>
      <c r="DG1326" s="2" t="s">
        <v>22</v>
      </c>
      <c r="DH1326" s="2" t="s">
        <v>3</v>
      </c>
      <c r="DI1326" s="2" t="s">
        <v>22</v>
      </c>
      <c r="DJ1326" s="2" t="s">
        <v>21</v>
      </c>
      <c r="DK1326" s="2" t="s">
        <v>3</v>
      </c>
      <c r="DL1326" s="2" t="s">
        <v>3</v>
      </c>
      <c r="DM1326" s="2" t="s">
        <v>3</v>
      </c>
      <c r="DN1326" s="2">
        <v>0</v>
      </c>
      <c r="DO1326" s="2">
        <v>0</v>
      </c>
      <c r="DP1326" s="2">
        <v>1</v>
      </c>
      <c r="DQ1326" s="2">
        <v>1</v>
      </c>
      <c r="DR1326" s="2"/>
      <c r="DS1326" s="2"/>
      <c r="DT1326" s="2"/>
      <c r="DU1326" s="2">
        <v>1013</v>
      </c>
      <c r="DV1326" s="2" t="s">
        <v>19</v>
      </c>
      <c r="DW1326" s="2" t="s">
        <v>19</v>
      </c>
      <c r="DX1326" s="2">
        <v>1</v>
      </c>
      <c r="DY1326" s="2"/>
      <c r="DZ1326" s="2"/>
      <c r="EA1326" s="2"/>
      <c r="EB1326" s="2"/>
      <c r="EC1326" s="2"/>
      <c r="ED1326" s="2"/>
      <c r="EE1326" s="2">
        <v>31102217</v>
      </c>
      <c r="EF1326" s="2">
        <v>2</v>
      </c>
      <c r="EG1326" s="2" t="s">
        <v>23</v>
      </c>
      <c r="EH1326" s="2">
        <v>0</v>
      </c>
      <c r="EI1326" s="2" t="s">
        <v>3</v>
      </c>
      <c r="EJ1326" s="2">
        <v>1</v>
      </c>
      <c r="EK1326" s="2">
        <v>20001</v>
      </c>
      <c r="EL1326" s="2" t="s">
        <v>24</v>
      </c>
      <c r="EM1326" s="2" t="s">
        <v>25</v>
      </c>
      <c r="EN1326" s="2"/>
      <c r="EO1326" s="2" t="s">
        <v>26</v>
      </c>
      <c r="EP1326" s="2"/>
      <c r="EQ1326" s="2">
        <v>0</v>
      </c>
      <c r="ER1326" s="2">
        <v>90.42</v>
      </c>
      <c r="ES1326" s="2">
        <v>31.09</v>
      </c>
      <c r="ET1326" s="2">
        <v>7.33</v>
      </c>
      <c r="EU1326" s="2">
        <v>0.49</v>
      </c>
      <c r="EV1326" s="2">
        <v>52</v>
      </c>
      <c r="EW1326" s="2">
        <v>5.95</v>
      </c>
      <c r="EX1326" s="2">
        <v>0.04</v>
      </c>
      <c r="EY1326" s="2">
        <v>0</v>
      </c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>
        <v>0</v>
      </c>
      <c r="FR1326" s="2">
        <f t="shared" ref="FR1326:FR1351" si="1192">ROUND(IF(AND(BH1326=3,BI1326=3),P1326,0),2)</f>
        <v>0</v>
      </c>
      <c r="FS1326" s="2">
        <v>0</v>
      </c>
      <c r="FT1326" s="2" t="s">
        <v>27</v>
      </c>
      <c r="FU1326" s="2" t="s">
        <v>28</v>
      </c>
      <c r="FV1326" s="2"/>
      <c r="FW1326" s="2"/>
      <c r="FX1326" s="2">
        <v>115.2</v>
      </c>
      <c r="FY1326" s="2">
        <v>70.55</v>
      </c>
      <c r="FZ1326" s="2"/>
      <c r="GA1326" s="2" t="s">
        <v>3</v>
      </c>
      <c r="GB1326" s="2"/>
      <c r="GC1326" s="2"/>
      <c r="GD1326" s="2">
        <v>1</v>
      </c>
      <c r="GE1326" s="2"/>
      <c r="GF1326" s="2">
        <v>-971270805</v>
      </c>
      <c r="GG1326" s="2">
        <v>2</v>
      </c>
      <c r="GH1326" s="2">
        <v>1</v>
      </c>
      <c r="GI1326" s="2">
        <v>-2</v>
      </c>
      <c r="GJ1326" s="2">
        <v>0</v>
      </c>
      <c r="GK1326" s="2">
        <v>0</v>
      </c>
      <c r="GL1326" s="2">
        <f t="shared" ref="GL1326:GL1351" si="1193">ROUND(IF(AND(BH1326=3,BI1326=3,FS1326&lt;&gt;0),P1326,0),2)</f>
        <v>0</v>
      </c>
      <c r="GM1326" s="2">
        <f t="shared" ref="GM1326:GM1351" si="1194">ROUND(O1326+X1326+Y1326,2)+GX1326</f>
        <v>497.4</v>
      </c>
      <c r="GN1326" s="2">
        <f t="shared" ref="GN1326:GN1351" si="1195">IF(OR(BI1326=0,BI1326=1),ROUND(O1326+X1326+Y1326,2),0)</f>
        <v>497.4</v>
      </c>
      <c r="GO1326" s="2">
        <f t="shared" ref="GO1326:GO1351" si="1196">IF(BI1326=2,ROUND(O1326+X1326+Y1326,2),0)</f>
        <v>0</v>
      </c>
      <c r="GP1326" s="2">
        <f t="shared" ref="GP1326:GP1351" si="1197">IF(BI1326=4,ROUND(O1326+X1326+Y1326,2)+GX1326,0)</f>
        <v>0</v>
      </c>
      <c r="GQ1326" s="2"/>
      <c r="GR1326" s="2">
        <v>0</v>
      </c>
      <c r="GS1326" s="2">
        <v>3</v>
      </c>
      <c r="GT1326" s="2">
        <v>0</v>
      </c>
      <c r="GU1326" s="2" t="s">
        <v>3</v>
      </c>
      <c r="GV1326" s="2">
        <f t="shared" ref="GV1326:GV1351" si="1198">ROUND((GT1326),2)</f>
        <v>0</v>
      </c>
      <c r="GW1326" s="2">
        <v>1</v>
      </c>
      <c r="GX1326" s="2">
        <f t="shared" ref="GX1326:GX1351" si="1199">ROUND(HC1326*I1326,2)</f>
        <v>0</v>
      </c>
      <c r="GY1326" s="2"/>
      <c r="GZ1326" s="2"/>
      <c r="HA1326" s="2">
        <v>0</v>
      </c>
      <c r="HB1326" s="2">
        <v>0</v>
      </c>
      <c r="HC1326" s="2">
        <f t="shared" ref="HC1326:HC1351" si="1200">GV1326*GW1326</f>
        <v>0</v>
      </c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>
        <v>0</v>
      </c>
      <c r="IL1326" s="2"/>
      <c r="IM1326" s="2"/>
      <c r="IN1326" s="2"/>
      <c r="IO1326" s="2"/>
      <c r="IP1326" s="2"/>
      <c r="IQ1326" s="2"/>
      <c r="IR1326" s="2"/>
      <c r="IS1326" s="2"/>
      <c r="IT1326" s="2"/>
      <c r="IU1326" s="2"/>
    </row>
    <row r="1327" spans="1:255">
      <c r="A1327">
        <v>17</v>
      </c>
      <c r="B1327">
        <v>1</v>
      </c>
      <c r="C1327">
        <f>ROW(SmtRes!A1388)</f>
        <v>1388</v>
      </c>
      <c r="D1327">
        <f>ROW(EtalonRes!A1712)</f>
        <v>1712</v>
      </c>
      <c r="E1327" t="s">
        <v>612</v>
      </c>
      <c r="F1327" t="s">
        <v>415</v>
      </c>
      <c r="G1327" t="s">
        <v>416</v>
      </c>
      <c r="H1327" t="s">
        <v>19</v>
      </c>
      <c r="I1327">
        <v>2</v>
      </c>
      <c r="J1327">
        <v>0</v>
      </c>
      <c r="O1327">
        <f t="shared" si="1166"/>
        <v>227.7</v>
      </c>
      <c r="P1327">
        <f t="shared" si="1167"/>
        <v>62.18</v>
      </c>
      <c r="Q1327">
        <f t="shared" si="1168"/>
        <v>22</v>
      </c>
      <c r="R1327">
        <f t="shared" si="1169"/>
        <v>1.48</v>
      </c>
      <c r="S1327">
        <f t="shared" si="1170"/>
        <v>143.52000000000001</v>
      </c>
      <c r="T1327">
        <f t="shared" si="1171"/>
        <v>0</v>
      </c>
      <c r="U1327">
        <f t="shared" si="1172"/>
        <v>16.421999999999997</v>
      </c>
      <c r="V1327">
        <f t="shared" si="1173"/>
        <v>0.12</v>
      </c>
      <c r="W1327">
        <f t="shared" si="1174"/>
        <v>0</v>
      </c>
      <c r="X1327">
        <f t="shared" si="1175"/>
        <v>166.75</v>
      </c>
      <c r="Y1327">
        <f t="shared" si="1176"/>
        <v>102.95</v>
      </c>
      <c r="AA1327">
        <v>33304960</v>
      </c>
      <c r="AB1327">
        <f t="shared" si="1177"/>
        <v>113.85</v>
      </c>
      <c r="AC1327">
        <f t="shared" si="1178"/>
        <v>31.09</v>
      </c>
      <c r="AD1327">
        <f>ROUND((((((ET1327*1.2)*1.25))-(((EU1327*1.2)*1.25)))+AE1327),2)</f>
        <v>11</v>
      </c>
      <c r="AE1327">
        <f>ROUND((((EU1327*1.2)*1.25)),2)</f>
        <v>0.74</v>
      </c>
      <c r="AF1327">
        <f>ROUND((((EV1327*1.2)*1.15)),2)</f>
        <v>71.760000000000005</v>
      </c>
      <c r="AG1327">
        <f t="shared" si="1179"/>
        <v>0</v>
      </c>
      <c r="AH1327">
        <f>(((EW1327*1.2)*1.15))</f>
        <v>8.2109999999999985</v>
      </c>
      <c r="AI1327">
        <f>(((EX1327*1.2)*1.25))</f>
        <v>0.06</v>
      </c>
      <c r="AJ1327">
        <f t="shared" si="1180"/>
        <v>0</v>
      </c>
      <c r="AK1327">
        <v>90.42</v>
      </c>
      <c r="AL1327">
        <v>31.09</v>
      </c>
      <c r="AM1327">
        <v>7.33</v>
      </c>
      <c r="AN1327">
        <v>0.49</v>
      </c>
      <c r="AO1327">
        <v>52</v>
      </c>
      <c r="AP1327">
        <v>0</v>
      </c>
      <c r="AQ1327">
        <v>5.95</v>
      </c>
      <c r="AR1327">
        <v>0.04</v>
      </c>
      <c r="AS1327">
        <v>0</v>
      </c>
      <c r="AT1327">
        <v>115</v>
      </c>
      <c r="AU1327">
        <v>71</v>
      </c>
      <c r="AV1327">
        <v>1</v>
      </c>
      <c r="AW1327">
        <v>1</v>
      </c>
      <c r="AZ1327">
        <v>1</v>
      </c>
      <c r="BA1327">
        <v>1</v>
      </c>
      <c r="BB1327">
        <v>1</v>
      </c>
      <c r="BC1327">
        <v>1</v>
      </c>
      <c r="BD1327" t="s">
        <v>3</v>
      </c>
      <c r="BE1327" t="s">
        <v>3</v>
      </c>
      <c r="BF1327" t="s">
        <v>3</v>
      </c>
      <c r="BG1327" t="s">
        <v>3</v>
      </c>
      <c r="BH1327">
        <v>0</v>
      </c>
      <c r="BI1327">
        <v>1</v>
      </c>
      <c r="BJ1327" t="s">
        <v>417</v>
      </c>
      <c r="BM1327">
        <v>20001</v>
      </c>
      <c r="BN1327">
        <v>0</v>
      </c>
      <c r="BO1327" t="s">
        <v>3</v>
      </c>
      <c r="BP1327">
        <v>0</v>
      </c>
      <c r="BQ1327">
        <v>2</v>
      </c>
      <c r="BR1327">
        <v>0</v>
      </c>
      <c r="BS1327">
        <v>1</v>
      </c>
      <c r="BT1327">
        <v>1</v>
      </c>
      <c r="BU1327">
        <v>1</v>
      </c>
      <c r="BV1327">
        <v>1</v>
      </c>
      <c r="BW1327">
        <v>1</v>
      </c>
      <c r="BX1327">
        <v>1</v>
      </c>
      <c r="BY1327" t="s">
        <v>3</v>
      </c>
      <c r="BZ1327">
        <v>128</v>
      </c>
      <c r="CA1327">
        <v>83</v>
      </c>
      <c r="CE1327">
        <v>0</v>
      </c>
      <c r="CF1327">
        <v>0</v>
      </c>
      <c r="CG1327">
        <v>0</v>
      </c>
      <c r="CM1327">
        <v>0</v>
      </c>
      <c r="CN1327" t="s">
        <v>954</v>
      </c>
      <c r="CO1327">
        <v>0</v>
      </c>
      <c r="CP1327">
        <f t="shared" si="1181"/>
        <v>227.70000000000002</v>
      </c>
      <c r="CQ1327">
        <f t="shared" si="1182"/>
        <v>31.09</v>
      </c>
      <c r="CR1327">
        <f t="shared" si="1183"/>
        <v>11</v>
      </c>
      <c r="CS1327">
        <f t="shared" si="1184"/>
        <v>0.74</v>
      </c>
      <c r="CT1327">
        <f t="shared" si="1185"/>
        <v>71.760000000000005</v>
      </c>
      <c r="CU1327">
        <f t="shared" si="1186"/>
        <v>0</v>
      </c>
      <c r="CV1327">
        <f t="shared" si="1187"/>
        <v>8.2109999999999985</v>
      </c>
      <c r="CW1327">
        <f t="shared" si="1188"/>
        <v>0.06</v>
      </c>
      <c r="CX1327">
        <f t="shared" si="1189"/>
        <v>0</v>
      </c>
      <c r="CY1327">
        <f t="shared" si="1190"/>
        <v>166.75</v>
      </c>
      <c r="CZ1327">
        <f t="shared" si="1191"/>
        <v>102.95</v>
      </c>
      <c r="DC1327" t="s">
        <v>3</v>
      </c>
      <c r="DD1327" t="s">
        <v>3</v>
      </c>
      <c r="DE1327" t="s">
        <v>21</v>
      </c>
      <c r="DF1327" t="s">
        <v>21</v>
      </c>
      <c r="DG1327" t="s">
        <v>22</v>
      </c>
      <c r="DH1327" t="s">
        <v>3</v>
      </c>
      <c r="DI1327" t="s">
        <v>22</v>
      </c>
      <c r="DJ1327" t="s">
        <v>21</v>
      </c>
      <c r="DK1327" t="s">
        <v>3</v>
      </c>
      <c r="DL1327" t="s">
        <v>3</v>
      </c>
      <c r="DM1327" t="s">
        <v>3</v>
      </c>
      <c r="DN1327">
        <v>0</v>
      </c>
      <c r="DO1327">
        <v>0</v>
      </c>
      <c r="DP1327">
        <v>1</v>
      </c>
      <c r="DQ1327">
        <v>1</v>
      </c>
      <c r="DU1327">
        <v>1013</v>
      </c>
      <c r="DV1327" t="s">
        <v>19</v>
      </c>
      <c r="DW1327" t="s">
        <v>19</v>
      </c>
      <c r="DX1327">
        <v>1</v>
      </c>
      <c r="EE1327">
        <v>31102217</v>
      </c>
      <c r="EF1327">
        <v>2</v>
      </c>
      <c r="EG1327" t="s">
        <v>23</v>
      </c>
      <c r="EH1327">
        <v>0</v>
      </c>
      <c r="EI1327" t="s">
        <v>3</v>
      </c>
      <c r="EJ1327">
        <v>1</v>
      </c>
      <c r="EK1327">
        <v>20001</v>
      </c>
      <c r="EL1327" t="s">
        <v>24</v>
      </c>
      <c r="EM1327" t="s">
        <v>25</v>
      </c>
      <c r="EO1327" t="s">
        <v>26</v>
      </c>
      <c r="EQ1327">
        <v>0</v>
      </c>
      <c r="ER1327">
        <v>90.42</v>
      </c>
      <c r="ES1327">
        <v>31.09</v>
      </c>
      <c r="ET1327">
        <v>7.33</v>
      </c>
      <c r="EU1327">
        <v>0.49</v>
      </c>
      <c r="EV1327">
        <v>52</v>
      </c>
      <c r="EW1327">
        <v>5.95</v>
      </c>
      <c r="EX1327">
        <v>0.04</v>
      </c>
      <c r="EY1327">
        <v>0</v>
      </c>
      <c r="FQ1327">
        <v>0</v>
      </c>
      <c r="FR1327">
        <f t="shared" si="1192"/>
        <v>0</v>
      </c>
      <c r="FS1327">
        <v>0</v>
      </c>
      <c r="FT1327" t="s">
        <v>27</v>
      </c>
      <c r="FU1327" t="s">
        <v>28</v>
      </c>
      <c r="FX1327">
        <v>115.2</v>
      </c>
      <c r="FY1327">
        <v>70.55</v>
      </c>
      <c r="GA1327" t="s">
        <v>3</v>
      </c>
      <c r="GD1327">
        <v>1</v>
      </c>
      <c r="GF1327">
        <v>-971270805</v>
      </c>
      <c r="GG1327">
        <v>2</v>
      </c>
      <c r="GH1327">
        <v>1</v>
      </c>
      <c r="GI1327">
        <v>-2</v>
      </c>
      <c r="GJ1327">
        <v>0</v>
      </c>
      <c r="GK1327">
        <v>0</v>
      </c>
      <c r="GL1327">
        <f t="shared" si="1193"/>
        <v>0</v>
      </c>
      <c r="GM1327">
        <f t="shared" si="1194"/>
        <v>497.4</v>
      </c>
      <c r="GN1327">
        <f t="shared" si="1195"/>
        <v>497.4</v>
      </c>
      <c r="GO1327">
        <f t="shared" si="1196"/>
        <v>0</v>
      </c>
      <c r="GP1327">
        <f t="shared" si="1197"/>
        <v>0</v>
      </c>
      <c r="GR1327">
        <v>0</v>
      </c>
      <c r="GS1327">
        <v>3</v>
      </c>
      <c r="GT1327">
        <v>0</v>
      </c>
      <c r="GU1327" t="s">
        <v>3</v>
      </c>
      <c r="GV1327">
        <f t="shared" si="1198"/>
        <v>0</v>
      </c>
      <c r="GW1327">
        <v>1</v>
      </c>
      <c r="GX1327">
        <f t="shared" si="1199"/>
        <v>0</v>
      </c>
      <c r="HA1327">
        <v>0</v>
      </c>
      <c r="HB1327">
        <v>0</v>
      </c>
      <c r="HC1327">
        <f t="shared" si="1200"/>
        <v>0</v>
      </c>
      <c r="IK1327">
        <v>0</v>
      </c>
    </row>
    <row r="1328" spans="1:255">
      <c r="A1328" s="2">
        <v>17</v>
      </c>
      <c r="B1328" s="2">
        <v>1</v>
      </c>
      <c r="C1328" s="2"/>
      <c r="D1328" s="2"/>
      <c r="E1328" s="2" t="s">
        <v>613</v>
      </c>
      <c r="F1328" s="2" t="s">
        <v>268</v>
      </c>
      <c r="G1328" s="2" t="s">
        <v>269</v>
      </c>
      <c r="H1328" s="2" t="s">
        <v>270</v>
      </c>
      <c r="I1328" s="2">
        <f>ROUND(4/10,9)</f>
        <v>0.4</v>
      </c>
      <c r="J1328" s="2">
        <v>0</v>
      </c>
      <c r="K1328" s="2"/>
      <c r="L1328" s="2"/>
      <c r="M1328" s="2"/>
      <c r="N1328" s="2"/>
      <c r="O1328" s="2">
        <f t="shared" si="1166"/>
        <v>91.2</v>
      </c>
      <c r="P1328" s="2">
        <f t="shared" si="1167"/>
        <v>91.2</v>
      </c>
      <c r="Q1328" s="2">
        <f t="shared" si="1168"/>
        <v>0</v>
      </c>
      <c r="R1328" s="2">
        <f t="shared" si="1169"/>
        <v>0</v>
      </c>
      <c r="S1328" s="2">
        <f t="shared" si="1170"/>
        <v>0</v>
      </c>
      <c r="T1328" s="2">
        <f t="shared" si="1171"/>
        <v>0</v>
      </c>
      <c r="U1328" s="2">
        <f t="shared" si="1172"/>
        <v>0</v>
      </c>
      <c r="V1328" s="2">
        <f t="shared" si="1173"/>
        <v>0</v>
      </c>
      <c r="W1328" s="2">
        <f t="shared" si="1174"/>
        <v>0</v>
      </c>
      <c r="X1328" s="2">
        <f t="shared" si="1175"/>
        <v>0</v>
      </c>
      <c r="Y1328" s="2">
        <f t="shared" si="1176"/>
        <v>0</v>
      </c>
      <c r="Z1328" s="2"/>
      <c r="AA1328" s="2">
        <v>33304975</v>
      </c>
      <c r="AB1328" s="2">
        <f t="shared" si="1177"/>
        <v>228</v>
      </c>
      <c r="AC1328" s="2">
        <f t="shared" si="1178"/>
        <v>228</v>
      </c>
      <c r="AD1328" s="2">
        <f t="shared" ref="AD1328:AD1333" si="1201">ROUND((((ET1328)-(EU1328))+AE1328),2)</f>
        <v>0</v>
      </c>
      <c r="AE1328" s="2">
        <f t="shared" ref="AE1328:AF1333" si="1202">ROUND((EU1328),2)</f>
        <v>0</v>
      </c>
      <c r="AF1328" s="2">
        <f t="shared" si="1202"/>
        <v>0</v>
      </c>
      <c r="AG1328" s="2">
        <f t="shared" si="1179"/>
        <v>0</v>
      </c>
      <c r="AH1328" s="2">
        <f t="shared" ref="AH1328:AI1333" si="1203">(EW1328)</f>
        <v>0</v>
      </c>
      <c r="AI1328" s="2">
        <f t="shared" si="1203"/>
        <v>0</v>
      </c>
      <c r="AJ1328" s="2">
        <f t="shared" si="1180"/>
        <v>0</v>
      </c>
      <c r="AK1328" s="2">
        <v>228</v>
      </c>
      <c r="AL1328" s="2">
        <v>228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1</v>
      </c>
      <c r="AW1328" s="2">
        <v>1</v>
      </c>
      <c r="AX1328" s="2"/>
      <c r="AY1328" s="2"/>
      <c r="AZ1328" s="2">
        <v>1</v>
      </c>
      <c r="BA1328" s="2">
        <v>1</v>
      </c>
      <c r="BB1328" s="2">
        <v>1</v>
      </c>
      <c r="BC1328" s="2">
        <v>1</v>
      </c>
      <c r="BD1328" s="2" t="s">
        <v>3</v>
      </c>
      <c r="BE1328" s="2" t="s">
        <v>3</v>
      </c>
      <c r="BF1328" s="2" t="s">
        <v>3</v>
      </c>
      <c r="BG1328" s="2" t="s">
        <v>3</v>
      </c>
      <c r="BH1328" s="2">
        <v>3</v>
      </c>
      <c r="BI1328" s="2">
        <v>1</v>
      </c>
      <c r="BJ1328" s="2" t="s">
        <v>271</v>
      </c>
      <c r="BK1328" s="2"/>
      <c r="BL1328" s="2"/>
      <c r="BM1328" s="2">
        <v>500001</v>
      </c>
      <c r="BN1328" s="2">
        <v>0</v>
      </c>
      <c r="BO1328" s="2" t="s">
        <v>3</v>
      </c>
      <c r="BP1328" s="2">
        <v>0</v>
      </c>
      <c r="BQ1328" s="2">
        <v>8</v>
      </c>
      <c r="BR1328" s="2">
        <v>0</v>
      </c>
      <c r="BS1328" s="2">
        <v>1</v>
      </c>
      <c r="BT1328" s="2">
        <v>1</v>
      </c>
      <c r="BU1328" s="2">
        <v>1</v>
      </c>
      <c r="BV1328" s="2">
        <v>1</v>
      </c>
      <c r="BW1328" s="2">
        <v>1</v>
      </c>
      <c r="BX1328" s="2">
        <v>1</v>
      </c>
      <c r="BY1328" s="2" t="s">
        <v>3</v>
      </c>
      <c r="BZ1328" s="2">
        <v>0</v>
      </c>
      <c r="CA1328" s="2">
        <v>0</v>
      </c>
      <c r="CB1328" s="2"/>
      <c r="CC1328" s="2"/>
      <c r="CD1328" s="2"/>
      <c r="CE1328" s="2">
        <v>0</v>
      </c>
      <c r="CF1328" s="2">
        <v>0</v>
      </c>
      <c r="CG1328" s="2">
        <v>0</v>
      </c>
      <c r="CH1328" s="2"/>
      <c r="CI1328" s="2"/>
      <c r="CJ1328" s="2"/>
      <c r="CK1328" s="2"/>
      <c r="CL1328" s="2"/>
      <c r="CM1328" s="2">
        <v>0</v>
      </c>
      <c r="CN1328" s="2" t="s">
        <v>3</v>
      </c>
      <c r="CO1328" s="2">
        <v>0</v>
      </c>
      <c r="CP1328" s="2">
        <f t="shared" si="1181"/>
        <v>91.2</v>
      </c>
      <c r="CQ1328" s="2">
        <f t="shared" si="1182"/>
        <v>228</v>
      </c>
      <c r="CR1328" s="2">
        <f t="shared" si="1183"/>
        <v>0</v>
      </c>
      <c r="CS1328" s="2">
        <f t="shared" si="1184"/>
        <v>0</v>
      </c>
      <c r="CT1328" s="2">
        <f t="shared" si="1185"/>
        <v>0</v>
      </c>
      <c r="CU1328" s="2">
        <f t="shared" si="1186"/>
        <v>0</v>
      </c>
      <c r="CV1328" s="2">
        <f t="shared" si="1187"/>
        <v>0</v>
      </c>
      <c r="CW1328" s="2">
        <f t="shared" si="1188"/>
        <v>0</v>
      </c>
      <c r="CX1328" s="2">
        <f t="shared" si="1189"/>
        <v>0</v>
      </c>
      <c r="CY1328" s="2">
        <f t="shared" si="1190"/>
        <v>0</v>
      </c>
      <c r="CZ1328" s="2">
        <f t="shared" si="1191"/>
        <v>0</v>
      </c>
      <c r="DA1328" s="2"/>
      <c r="DB1328" s="2"/>
      <c r="DC1328" s="2" t="s">
        <v>3</v>
      </c>
      <c r="DD1328" s="2" t="s">
        <v>3</v>
      </c>
      <c r="DE1328" s="2" t="s">
        <v>3</v>
      </c>
      <c r="DF1328" s="2" t="s">
        <v>3</v>
      </c>
      <c r="DG1328" s="2" t="s">
        <v>3</v>
      </c>
      <c r="DH1328" s="2" t="s">
        <v>3</v>
      </c>
      <c r="DI1328" s="2" t="s">
        <v>3</v>
      </c>
      <c r="DJ1328" s="2" t="s">
        <v>3</v>
      </c>
      <c r="DK1328" s="2" t="s">
        <v>3</v>
      </c>
      <c r="DL1328" s="2" t="s">
        <v>3</v>
      </c>
      <c r="DM1328" s="2" t="s">
        <v>3</v>
      </c>
      <c r="DN1328" s="2">
        <v>0</v>
      </c>
      <c r="DO1328" s="2">
        <v>0</v>
      </c>
      <c r="DP1328" s="2">
        <v>1</v>
      </c>
      <c r="DQ1328" s="2">
        <v>1</v>
      </c>
      <c r="DR1328" s="2"/>
      <c r="DS1328" s="2"/>
      <c r="DT1328" s="2"/>
      <c r="DU1328" s="2">
        <v>1010</v>
      </c>
      <c r="DV1328" s="2" t="s">
        <v>270</v>
      </c>
      <c r="DW1328" s="2" t="s">
        <v>270</v>
      </c>
      <c r="DX1328" s="2">
        <v>10</v>
      </c>
      <c r="DY1328" s="2"/>
      <c r="DZ1328" s="2"/>
      <c r="EA1328" s="2"/>
      <c r="EB1328" s="2"/>
      <c r="EC1328" s="2"/>
      <c r="ED1328" s="2"/>
      <c r="EE1328" s="2">
        <v>31102119</v>
      </c>
      <c r="EF1328" s="2">
        <v>8</v>
      </c>
      <c r="EG1328" s="2" t="s">
        <v>34</v>
      </c>
      <c r="EH1328" s="2">
        <v>0</v>
      </c>
      <c r="EI1328" s="2" t="s">
        <v>3</v>
      </c>
      <c r="EJ1328" s="2">
        <v>1</v>
      </c>
      <c r="EK1328" s="2">
        <v>500001</v>
      </c>
      <c r="EL1328" s="2" t="s">
        <v>35</v>
      </c>
      <c r="EM1328" s="2" t="s">
        <v>36</v>
      </c>
      <c r="EN1328" s="2"/>
      <c r="EO1328" s="2" t="s">
        <v>3</v>
      </c>
      <c r="EP1328" s="2"/>
      <c r="EQ1328" s="2">
        <v>0</v>
      </c>
      <c r="ER1328" s="2">
        <v>228</v>
      </c>
      <c r="ES1328" s="2">
        <v>228</v>
      </c>
      <c r="ET1328" s="2">
        <v>0</v>
      </c>
      <c r="EU1328" s="2">
        <v>0</v>
      </c>
      <c r="EV1328" s="2">
        <v>0</v>
      </c>
      <c r="EW1328" s="2">
        <v>0</v>
      </c>
      <c r="EX1328" s="2">
        <v>0</v>
      </c>
      <c r="EY1328" s="2">
        <v>0</v>
      </c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>
        <v>0</v>
      </c>
      <c r="FR1328" s="2">
        <f t="shared" si="1192"/>
        <v>0</v>
      </c>
      <c r="FS1328" s="2">
        <v>0</v>
      </c>
      <c r="FT1328" s="2"/>
      <c r="FU1328" s="2"/>
      <c r="FV1328" s="2"/>
      <c r="FW1328" s="2"/>
      <c r="FX1328" s="2">
        <v>0</v>
      </c>
      <c r="FY1328" s="2">
        <v>0</v>
      </c>
      <c r="FZ1328" s="2"/>
      <c r="GA1328" s="2" t="s">
        <v>3</v>
      </c>
      <c r="GB1328" s="2"/>
      <c r="GC1328" s="2"/>
      <c r="GD1328" s="2">
        <v>1</v>
      </c>
      <c r="GE1328" s="2"/>
      <c r="GF1328" s="2">
        <v>-362110086</v>
      </c>
      <c r="GG1328" s="2">
        <v>2</v>
      </c>
      <c r="GH1328" s="2">
        <v>1</v>
      </c>
      <c r="GI1328" s="2">
        <v>-2</v>
      </c>
      <c r="GJ1328" s="2">
        <v>0</v>
      </c>
      <c r="GK1328" s="2">
        <v>0</v>
      </c>
      <c r="GL1328" s="2">
        <f t="shared" si="1193"/>
        <v>0</v>
      </c>
      <c r="GM1328" s="2">
        <f t="shared" si="1194"/>
        <v>91.2</v>
      </c>
      <c r="GN1328" s="2">
        <f t="shared" si="1195"/>
        <v>91.2</v>
      </c>
      <c r="GO1328" s="2">
        <f t="shared" si="1196"/>
        <v>0</v>
      </c>
      <c r="GP1328" s="2">
        <f t="shared" si="1197"/>
        <v>0</v>
      </c>
      <c r="GQ1328" s="2"/>
      <c r="GR1328" s="2">
        <v>0</v>
      </c>
      <c r="GS1328" s="2">
        <v>3</v>
      </c>
      <c r="GT1328" s="2">
        <v>0</v>
      </c>
      <c r="GU1328" s="2" t="s">
        <v>3</v>
      </c>
      <c r="GV1328" s="2">
        <f t="shared" si="1198"/>
        <v>0</v>
      </c>
      <c r="GW1328" s="2">
        <v>1</v>
      </c>
      <c r="GX1328" s="2">
        <f t="shared" si="1199"/>
        <v>0</v>
      </c>
      <c r="GY1328" s="2"/>
      <c r="GZ1328" s="2"/>
      <c r="HA1328" s="2">
        <v>0</v>
      </c>
      <c r="HB1328" s="2">
        <v>0</v>
      </c>
      <c r="HC1328" s="2">
        <f t="shared" si="1200"/>
        <v>0</v>
      </c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>
        <v>0</v>
      </c>
      <c r="IL1328" s="2"/>
      <c r="IM1328" s="2"/>
      <c r="IN1328" s="2"/>
      <c r="IO1328" s="2"/>
      <c r="IP1328" s="2"/>
      <c r="IQ1328" s="2"/>
      <c r="IR1328" s="2"/>
      <c r="IS1328" s="2"/>
      <c r="IT1328" s="2"/>
      <c r="IU1328" s="2"/>
    </row>
    <row r="1329" spans="1:255">
      <c r="A1329">
        <v>17</v>
      </c>
      <c r="B1329">
        <v>1</v>
      </c>
      <c r="E1329" t="s">
        <v>613</v>
      </c>
      <c r="F1329" t="s">
        <v>268</v>
      </c>
      <c r="G1329" t="s">
        <v>269</v>
      </c>
      <c r="H1329" t="s">
        <v>270</v>
      </c>
      <c r="I1329">
        <f>ROUND(4/10,9)</f>
        <v>0.4</v>
      </c>
      <c r="J1329">
        <v>0</v>
      </c>
      <c r="O1329">
        <f t="shared" si="1166"/>
        <v>91.2</v>
      </c>
      <c r="P1329">
        <f t="shared" si="1167"/>
        <v>91.2</v>
      </c>
      <c r="Q1329">
        <f t="shared" si="1168"/>
        <v>0</v>
      </c>
      <c r="R1329">
        <f t="shared" si="1169"/>
        <v>0</v>
      </c>
      <c r="S1329">
        <f t="shared" si="1170"/>
        <v>0</v>
      </c>
      <c r="T1329">
        <f t="shared" si="1171"/>
        <v>0</v>
      </c>
      <c r="U1329">
        <f t="shared" si="1172"/>
        <v>0</v>
      </c>
      <c r="V1329">
        <f t="shared" si="1173"/>
        <v>0</v>
      </c>
      <c r="W1329">
        <f t="shared" si="1174"/>
        <v>0</v>
      </c>
      <c r="X1329">
        <f t="shared" si="1175"/>
        <v>0</v>
      </c>
      <c r="Y1329">
        <f t="shared" si="1176"/>
        <v>0</v>
      </c>
      <c r="AA1329">
        <v>33304960</v>
      </c>
      <c r="AB1329">
        <f t="shared" si="1177"/>
        <v>228</v>
      </c>
      <c r="AC1329">
        <f t="shared" si="1178"/>
        <v>228</v>
      </c>
      <c r="AD1329">
        <f t="shared" si="1201"/>
        <v>0</v>
      </c>
      <c r="AE1329">
        <f t="shared" si="1202"/>
        <v>0</v>
      </c>
      <c r="AF1329">
        <f t="shared" si="1202"/>
        <v>0</v>
      </c>
      <c r="AG1329">
        <f t="shared" si="1179"/>
        <v>0</v>
      </c>
      <c r="AH1329">
        <f t="shared" si="1203"/>
        <v>0</v>
      </c>
      <c r="AI1329">
        <f t="shared" si="1203"/>
        <v>0</v>
      </c>
      <c r="AJ1329">
        <f t="shared" si="1180"/>
        <v>0</v>
      </c>
      <c r="AK1329">
        <v>228</v>
      </c>
      <c r="AL1329">
        <v>228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1</v>
      </c>
      <c r="AW1329">
        <v>1</v>
      </c>
      <c r="AZ1329">
        <v>1</v>
      </c>
      <c r="BA1329">
        <v>1</v>
      </c>
      <c r="BB1329">
        <v>1</v>
      </c>
      <c r="BC1329">
        <v>1</v>
      </c>
      <c r="BD1329" t="s">
        <v>3</v>
      </c>
      <c r="BE1329" t="s">
        <v>3</v>
      </c>
      <c r="BF1329" t="s">
        <v>3</v>
      </c>
      <c r="BG1329" t="s">
        <v>3</v>
      </c>
      <c r="BH1329">
        <v>3</v>
      </c>
      <c r="BI1329">
        <v>1</v>
      </c>
      <c r="BJ1329" t="s">
        <v>271</v>
      </c>
      <c r="BM1329">
        <v>500001</v>
      </c>
      <c r="BN1329">
        <v>0</v>
      </c>
      <c r="BO1329" t="s">
        <v>3</v>
      </c>
      <c r="BP1329">
        <v>0</v>
      </c>
      <c r="BQ1329">
        <v>8</v>
      </c>
      <c r="BR1329">
        <v>0</v>
      </c>
      <c r="BS1329">
        <v>1</v>
      </c>
      <c r="BT1329">
        <v>1</v>
      </c>
      <c r="BU1329">
        <v>1</v>
      </c>
      <c r="BV1329">
        <v>1</v>
      </c>
      <c r="BW1329">
        <v>1</v>
      </c>
      <c r="BX1329">
        <v>1</v>
      </c>
      <c r="BY1329" t="s">
        <v>3</v>
      </c>
      <c r="BZ1329">
        <v>0</v>
      </c>
      <c r="CA1329">
        <v>0</v>
      </c>
      <c r="CE1329">
        <v>0</v>
      </c>
      <c r="CF1329">
        <v>0</v>
      </c>
      <c r="CG1329">
        <v>0</v>
      </c>
      <c r="CM1329">
        <v>0</v>
      </c>
      <c r="CN1329" t="s">
        <v>3</v>
      </c>
      <c r="CO1329">
        <v>0</v>
      </c>
      <c r="CP1329">
        <f t="shared" si="1181"/>
        <v>91.2</v>
      </c>
      <c r="CQ1329">
        <f t="shared" si="1182"/>
        <v>228</v>
      </c>
      <c r="CR1329">
        <f t="shared" si="1183"/>
        <v>0</v>
      </c>
      <c r="CS1329">
        <f t="shared" si="1184"/>
        <v>0</v>
      </c>
      <c r="CT1329">
        <f t="shared" si="1185"/>
        <v>0</v>
      </c>
      <c r="CU1329">
        <f t="shared" si="1186"/>
        <v>0</v>
      </c>
      <c r="CV1329">
        <f t="shared" si="1187"/>
        <v>0</v>
      </c>
      <c r="CW1329">
        <f t="shared" si="1188"/>
        <v>0</v>
      </c>
      <c r="CX1329">
        <f t="shared" si="1189"/>
        <v>0</v>
      </c>
      <c r="CY1329">
        <f t="shared" si="1190"/>
        <v>0</v>
      </c>
      <c r="CZ1329">
        <f t="shared" si="1191"/>
        <v>0</v>
      </c>
      <c r="DC1329" t="s">
        <v>3</v>
      </c>
      <c r="DD1329" t="s">
        <v>3</v>
      </c>
      <c r="DE1329" t="s">
        <v>3</v>
      </c>
      <c r="DF1329" t="s">
        <v>3</v>
      </c>
      <c r="DG1329" t="s">
        <v>3</v>
      </c>
      <c r="DH1329" t="s">
        <v>3</v>
      </c>
      <c r="DI1329" t="s">
        <v>3</v>
      </c>
      <c r="DJ1329" t="s">
        <v>3</v>
      </c>
      <c r="DK1329" t="s">
        <v>3</v>
      </c>
      <c r="DL1329" t="s">
        <v>3</v>
      </c>
      <c r="DM1329" t="s">
        <v>3</v>
      </c>
      <c r="DN1329">
        <v>0</v>
      </c>
      <c r="DO1329">
        <v>0</v>
      </c>
      <c r="DP1329">
        <v>1</v>
      </c>
      <c r="DQ1329">
        <v>1</v>
      </c>
      <c r="DU1329">
        <v>1010</v>
      </c>
      <c r="DV1329" t="s">
        <v>270</v>
      </c>
      <c r="DW1329" t="s">
        <v>270</v>
      </c>
      <c r="DX1329">
        <v>10</v>
      </c>
      <c r="EE1329">
        <v>31102119</v>
      </c>
      <c r="EF1329">
        <v>8</v>
      </c>
      <c r="EG1329" t="s">
        <v>34</v>
      </c>
      <c r="EH1329">
        <v>0</v>
      </c>
      <c r="EI1329" t="s">
        <v>3</v>
      </c>
      <c r="EJ1329">
        <v>1</v>
      </c>
      <c r="EK1329">
        <v>500001</v>
      </c>
      <c r="EL1329" t="s">
        <v>35</v>
      </c>
      <c r="EM1329" t="s">
        <v>36</v>
      </c>
      <c r="EO1329" t="s">
        <v>3</v>
      </c>
      <c r="EQ1329">
        <v>0</v>
      </c>
      <c r="ER1329">
        <v>228</v>
      </c>
      <c r="ES1329">
        <v>228</v>
      </c>
      <c r="ET1329">
        <v>0</v>
      </c>
      <c r="EU1329">
        <v>0</v>
      </c>
      <c r="EV1329">
        <v>0</v>
      </c>
      <c r="EW1329">
        <v>0</v>
      </c>
      <c r="EX1329">
        <v>0</v>
      </c>
      <c r="EY1329">
        <v>0</v>
      </c>
      <c r="FQ1329">
        <v>0</v>
      </c>
      <c r="FR1329">
        <f t="shared" si="1192"/>
        <v>0</v>
      </c>
      <c r="FS1329">
        <v>0</v>
      </c>
      <c r="FX1329">
        <v>0</v>
      </c>
      <c r="FY1329">
        <v>0</v>
      </c>
      <c r="GA1329" t="s">
        <v>3</v>
      </c>
      <c r="GD1329">
        <v>1</v>
      </c>
      <c r="GF1329">
        <v>-362110086</v>
      </c>
      <c r="GG1329">
        <v>2</v>
      </c>
      <c r="GH1329">
        <v>1</v>
      </c>
      <c r="GI1329">
        <v>-2</v>
      </c>
      <c r="GJ1329">
        <v>0</v>
      </c>
      <c r="GK1329">
        <v>0</v>
      </c>
      <c r="GL1329">
        <f t="shared" si="1193"/>
        <v>0</v>
      </c>
      <c r="GM1329">
        <f t="shared" si="1194"/>
        <v>91.2</v>
      </c>
      <c r="GN1329">
        <f t="shared" si="1195"/>
        <v>91.2</v>
      </c>
      <c r="GO1329">
        <f t="shared" si="1196"/>
        <v>0</v>
      </c>
      <c r="GP1329">
        <f t="shared" si="1197"/>
        <v>0</v>
      </c>
      <c r="GR1329">
        <v>0</v>
      </c>
      <c r="GS1329">
        <v>3</v>
      </c>
      <c r="GT1329">
        <v>0</v>
      </c>
      <c r="GU1329" t="s">
        <v>3</v>
      </c>
      <c r="GV1329">
        <f t="shared" si="1198"/>
        <v>0</v>
      </c>
      <c r="GW1329">
        <v>1</v>
      </c>
      <c r="GX1329">
        <f t="shared" si="1199"/>
        <v>0</v>
      </c>
      <c r="HA1329">
        <v>0</v>
      </c>
      <c r="HB1329">
        <v>0</v>
      </c>
      <c r="HC1329">
        <f t="shared" si="1200"/>
        <v>0</v>
      </c>
      <c r="IK1329">
        <v>0</v>
      </c>
    </row>
    <row r="1330" spans="1:255">
      <c r="A1330" s="2">
        <v>17</v>
      </c>
      <c r="B1330" s="2">
        <v>1</v>
      </c>
      <c r="C1330" s="2"/>
      <c r="D1330" s="2"/>
      <c r="E1330" s="2" t="s">
        <v>614</v>
      </c>
      <c r="F1330" s="2" t="s">
        <v>273</v>
      </c>
      <c r="G1330" s="2" t="s">
        <v>274</v>
      </c>
      <c r="H1330" s="2" t="s">
        <v>275</v>
      </c>
      <c r="I1330" s="2">
        <v>18.600000000000001</v>
      </c>
      <c r="J1330" s="2">
        <v>0</v>
      </c>
      <c r="K1330" s="2"/>
      <c r="L1330" s="2"/>
      <c r="M1330" s="2"/>
      <c r="N1330" s="2"/>
      <c r="O1330" s="2">
        <f t="shared" si="1166"/>
        <v>223.76</v>
      </c>
      <c r="P1330" s="2">
        <f t="shared" si="1167"/>
        <v>223.76</v>
      </c>
      <c r="Q1330" s="2">
        <f t="shared" si="1168"/>
        <v>0</v>
      </c>
      <c r="R1330" s="2">
        <f t="shared" si="1169"/>
        <v>0</v>
      </c>
      <c r="S1330" s="2">
        <f t="shared" si="1170"/>
        <v>0</v>
      </c>
      <c r="T1330" s="2">
        <f t="shared" si="1171"/>
        <v>0</v>
      </c>
      <c r="U1330" s="2">
        <f t="shared" si="1172"/>
        <v>0</v>
      </c>
      <c r="V1330" s="2">
        <f t="shared" si="1173"/>
        <v>0</v>
      </c>
      <c r="W1330" s="2">
        <f t="shared" si="1174"/>
        <v>0</v>
      </c>
      <c r="X1330" s="2">
        <f t="shared" si="1175"/>
        <v>0</v>
      </c>
      <c r="Y1330" s="2">
        <f t="shared" si="1176"/>
        <v>0</v>
      </c>
      <c r="Z1330" s="2"/>
      <c r="AA1330" s="2">
        <v>33304975</v>
      </c>
      <c r="AB1330" s="2">
        <f t="shared" si="1177"/>
        <v>12.03</v>
      </c>
      <c r="AC1330" s="2">
        <f t="shared" si="1178"/>
        <v>12.03</v>
      </c>
      <c r="AD1330" s="2">
        <f t="shared" si="1201"/>
        <v>0</v>
      </c>
      <c r="AE1330" s="2">
        <f t="shared" si="1202"/>
        <v>0</v>
      </c>
      <c r="AF1330" s="2">
        <f t="shared" si="1202"/>
        <v>0</v>
      </c>
      <c r="AG1330" s="2">
        <f t="shared" si="1179"/>
        <v>0</v>
      </c>
      <c r="AH1330" s="2">
        <f t="shared" si="1203"/>
        <v>0</v>
      </c>
      <c r="AI1330" s="2">
        <f t="shared" si="1203"/>
        <v>0</v>
      </c>
      <c r="AJ1330" s="2">
        <f t="shared" si="1180"/>
        <v>0</v>
      </c>
      <c r="AK1330" s="2">
        <v>12.03</v>
      </c>
      <c r="AL1330" s="2">
        <v>12.03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1</v>
      </c>
      <c r="AW1330" s="2">
        <v>1</v>
      </c>
      <c r="AX1330" s="2"/>
      <c r="AY1330" s="2"/>
      <c r="AZ1330" s="2">
        <v>1</v>
      </c>
      <c r="BA1330" s="2">
        <v>1</v>
      </c>
      <c r="BB1330" s="2">
        <v>1</v>
      </c>
      <c r="BC1330" s="2">
        <v>1</v>
      </c>
      <c r="BD1330" s="2" t="s">
        <v>3</v>
      </c>
      <c r="BE1330" s="2" t="s">
        <v>3</v>
      </c>
      <c r="BF1330" s="2" t="s">
        <v>3</v>
      </c>
      <c r="BG1330" s="2" t="s">
        <v>3</v>
      </c>
      <c r="BH1330" s="2">
        <v>3</v>
      </c>
      <c r="BI1330" s="2">
        <v>2</v>
      </c>
      <c r="BJ1330" s="2" t="s">
        <v>276</v>
      </c>
      <c r="BK1330" s="2"/>
      <c r="BL1330" s="2"/>
      <c r="BM1330" s="2">
        <v>500002</v>
      </c>
      <c r="BN1330" s="2">
        <v>0</v>
      </c>
      <c r="BO1330" s="2" t="s">
        <v>3</v>
      </c>
      <c r="BP1330" s="2">
        <v>0</v>
      </c>
      <c r="BQ1330" s="2">
        <v>12</v>
      </c>
      <c r="BR1330" s="2">
        <v>0</v>
      </c>
      <c r="BS1330" s="2">
        <v>1</v>
      </c>
      <c r="BT1330" s="2">
        <v>1</v>
      </c>
      <c r="BU1330" s="2">
        <v>1</v>
      </c>
      <c r="BV1330" s="2">
        <v>1</v>
      </c>
      <c r="BW1330" s="2">
        <v>1</v>
      </c>
      <c r="BX1330" s="2">
        <v>1</v>
      </c>
      <c r="BY1330" s="2" t="s">
        <v>3</v>
      </c>
      <c r="BZ1330" s="2">
        <v>0</v>
      </c>
      <c r="CA1330" s="2">
        <v>0</v>
      </c>
      <c r="CB1330" s="2"/>
      <c r="CC1330" s="2"/>
      <c r="CD1330" s="2"/>
      <c r="CE1330" s="2">
        <v>0</v>
      </c>
      <c r="CF1330" s="2">
        <v>0</v>
      </c>
      <c r="CG1330" s="2">
        <v>0</v>
      </c>
      <c r="CH1330" s="2"/>
      <c r="CI1330" s="2"/>
      <c r="CJ1330" s="2"/>
      <c r="CK1330" s="2"/>
      <c r="CL1330" s="2"/>
      <c r="CM1330" s="2">
        <v>0</v>
      </c>
      <c r="CN1330" s="2" t="s">
        <v>3</v>
      </c>
      <c r="CO1330" s="2">
        <v>0</v>
      </c>
      <c r="CP1330" s="2">
        <f t="shared" si="1181"/>
        <v>223.76</v>
      </c>
      <c r="CQ1330" s="2">
        <f t="shared" si="1182"/>
        <v>12.03</v>
      </c>
      <c r="CR1330" s="2">
        <f t="shared" si="1183"/>
        <v>0</v>
      </c>
      <c r="CS1330" s="2">
        <f t="shared" si="1184"/>
        <v>0</v>
      </c>
      <c r="CT1330" s="2">
        <f t="shared" si="1185"/>
        <v>0</v>
      </c>
      <c r="CU1330" s="2">
        <f t="shared" si="1186"/>
        <v>0</v>
      </c>
      <c r="CV1330" s="2">
        <f t="shared" si="1187"/>
        <v>0</v>
      </c>
      <c r="CW1330" s="2">
        <f t="shared" si="1188"/>
        <v>0</v>
      </c>
      <c r="CX1330" s="2">
        <f t="shared" si="1189"/>
        <v>0</v>
      </c>
      <c r="CY1330" s="2">
        <f t="shared" si="1190"/>
        <v>0</v>
      </c>
      <c r="CZ1330" s="2">
        <f t="shared" si="1191"/>
        <v>0</v>
      </c>
      <c r="DA1330" s="2"/>
      <c r="DB1330" s="2"/>
      <c r="DC1330" s="2" t="s">
        <v>3</v>
      </c>
      <c r="DD1330" s="2" t="s">
        <v>3</v>
      </c>
      <c r="DE1330" s="2" t="s">
        <v>3</v>
      </c>
      <c r="DF1330" s="2" t="s">
        <v>3</v>
      </c>
      <c r="DG1330" s="2" t="s">
        <v>3</v>
      </c>
      <c r="DH1330" s="2" t="s">
        <v>3</v>
      </c>
      <c r="DI1330" s="2" t="s">
        <v>3</v>
      </c>
      <c r="DJ1330" s="2" t="s">
        <v>3</v>
      </c>
      <c r="DK1330" s="2" t="s">
        <v>3</v>
      </c>
      <c r="DL1330" s="2" t="s">
        <v>3</v>
      </c>
      <c r="DM1330" s="2" t="s">
        <v>3</v>
      </c>
      <c r="DN1330" s="2">
        <v>0</v>
      </c>
      <c r="DO1330" s="2">
        <v>0</v>
      </c>
      <c r="DP1330" s="2">
        <v>1</v>
      </c>
      <c r="DQ1330" s="2">
        <v>1</v>
      </c>
      <c r="DR1330" s="2"/>
      <c r="DS1330" s="2"/>
      <c r="DT1330" s="2"/>
      <c r="DU1330" s="2">
        <v>1003</v>
      </c>
      <c r="DV1330" s="2" t="s">
        <v>275</v>
      </c>
      <c r="DW1330" s="2" t="s">
        <v>275</v>
      </c>
      <c r="DX1330" s="2">
        <v>1</v>
      </c>
      <c r="DY1330" s="2"/>
      <c r="DZ1330" s="2"/>
      <c r="EA1330" s="2"/>
      <c r="EB1330" s="2"/>
      <c r="EC1330" s="2"/>
      <c r="ED1330" s="2"/>
      <c r="EE1330" s="2">
        <v>31102120</v>
      </c>
      <c r="EF1330" s="2">
        <v>12</v>
      </c>
      <c r="EG1330" s="2" t="s">
        <v>420</v>
      </c>
      <c r="EH1330" s="2">
        <v>0</v>
      </c>
      <c r="EI1330" s="2" t="s">
        <v>3</v>
      </c>
      <c r="EJ1330" s="2">
        <v>2</v>
      </c>
      <c r="EK1330" s="2">
        <v>500002</v>
      </c>
      <c r="EL1330" s="2" t="s">
        <v>421</v>
      </c>
      <c r="EM1330" s="2" t="s">
        <v>422</v>
      </c>
      <c r="EN1330" s="2"/>
      <c r="EO1330" s="2" t="s">
        <v>3</v>
      </c>
      <c r="EP1330" s="2"/>
      <c r="EQ1330" s="2">
        <v>0</v>
      </c>
      <c r="ER1330" s="2">
        <v>12.03</v>
      </c>
      <c r="ES1330" s="2">
        <v>12.03</v>
      </c>
      <c r="ET1330" s="2">
        <v>0</v>
      </c>
      <c r="EU1330" s="2">
        <v>0</v>
      </c>
      <c r="EV1330" s="2">
        <v>0</v>
      </c>
      <c r="EW1330" s="2">
        <v>0</v>
      </c>
      <c r="EX1330" s="2">
        <v>0</v>
      </c>
      <c r="EY1330" s="2">
        <v>0</v>
      </c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>
        <v>0</v>
      </c>
      <c r="FR1330" s="2">
        <f t="shared" si="1192"/>
        <v>0</v>
      </c>
      <c r="FS1330" s="2">
        <v>0</v>
      </c>
      <c r="FT1330" s="2"/>
      <c r="FU1330" s="2"/>
      <c r="FV1330" s="2"/>
      <c r="FW1330" s="2"/>
      <c r="FX1330" s="2">
        <v>0</v>
      </c>
      <c r="FY1330" s="2">
        <v>0</v>
      </c>
      <c r="FZ1330" s="2"/>
      <c r="GA1330" s="2" t="s">
        <v>3</v>
      </c>
      <c r="GB1330" s="2"/>
      <c r="GC1330" s="2"/>
      <c r="GD1330" s="2">
        <v>1</v>
      </c>
      <c r="GE1330" s="2"/>
      <c r="GF1330" s="2">
        <v>1404028807</v>
      </c>
      <c r="GG1330" s="2">
        <v>2</v>
      </c>
      <c r="GH1330" s="2">
        <v>1</v>
      </c>
      <c r="GI1330" s="2">
        <v>-2</v>
      </c>
      <c r="GJ1330" s="2">
        <v>0</v>
      </c>
      <c r="GK1330" s="2">
        <v>0</v>
      </c>
      <c r="GL1330" s="2">
        <f t="shared" si="1193"/>
        <v>0</v>
      </c>
      <c r="GM1330" s="2">
        <f t="shared" si="1194"/>
        <v>223.76</v>
      </c>
      <c r="GN1330" s="2">
        <f t="shared" si="1195"/>
        <v>0</v>
      </c>
      <c r="GO1330" s="2">
        <f t="shared" si="1196"/>
        <v>223.76</v>
      </c>
      <c r="GP1330" s="2">
        <f t="shared" si="1197"/>
        <v>0</v>
      </c>
      <c r="GQ1330" s="2"/>
      <c r="GR1330" s="2">
        <v>0</v>
      </c>
      <c r="GS1330" s="2">
        <v>3</v>
      </c>
      <c r="GT1330" s="2">
        <v>0</v>
      </c>
      <c r="GU1330" s="2" t="s">
        <v>3</v>
      </c>
      <c r="GV1330" s="2">
        <f t="shared" si="1198"/>
        <v>0</v>
      </c>
      <c r="GW1330" s="2">
        <v>1</v>
      </c>
      <c r="GX1330" s="2">
        <f t="shared" si="1199"/>
        <v>0</v>
      </c>
      <c r="GY1330" s="2"/>
      <c r="GZ1330" s="2"/>
      <c r="HA1330" s="2">
        <v>0</v>
      </c>
      <c r="HB1330" s="2">
        <v>0</v>
      </c>
      <c r="HC1330" s="2">
        <f t="shared" si="1200"/>
        <v>0</v>
      </c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>
        <v>0</v>
      </c>
      <c r="IL1330" s="2"/>
      <c r="IM1330" s="2"/>
      <c r="IN1330" s="2"/>
      <c r="IO1330" s="2"/>
      <c r="IP1330" s="2"/>
      <c r="IQ1330" s="2"/>
      <c r="IR1330" s="2"/>
      <c r="IS1330" s="2"/>
      <c r="IT1330" s="2"/>
      <c r="IU1330" s="2"/>
    </row>
    <row r="1331" spans="1:255">
      <c r="A1331">
        <v>17</v>
      </c>
      <c r="B1331">
        <v>1</v>
      </c>
      <c r="E1331" t="s">
        <v>614</v>
      </c>
      <c r="F1331" t="s">
        <v>273</v>
      </c>
      <c r="G1331" t="s">
        <v>274</v>
      </c>
      <c r="H1331" t="s">
        <v>275</v>
      </c>
      <c r="I1331">
        <v>18.600000000000001</v>
      </c>
      <c r="J1331">
        <v>0</v>
      </c>
      <c r="O1331">
        <f t="shared" si="1166"/>
        <v>223.76</v>
      </c>
      <c r="P1331">
        <f t="shared" si="1167"/>
        <v>223.76</v>
      </c>
      <c r="Q1331">
        <f t="shared" si="1168"/>
        <v>0</v>
      </c>
      <c r="R1331">
        <f t="shared" si="1169"/>
        <v>0</v>
      </c>
      <c r="S1331">
        <f t="shared" si="1170"/>
        <v>0</v>
      </c>
      <c r="T1331">
        <f t="shared" si="1171"/>
        <v>0</v>
      </c>
      <c r="U1331">
        <f t="shared" si="1172"/>
        <v>0</v>
      </c>
      <c r="V1331">
        <f t="shared" si="1173"/>
        <v>0</v>
      </c>
      <c r="W1331">
        <f t="shared" si="1174"/>
        <v>0</v>
      </c>
      <c r="X1331">
        <f t="shared" si="1175"/>
        <v>0</v>
      </c>
      <c r="Y1331">
        <f t="shared" si="1176"/>
        <v>0</v>
      </c>
      <c r="AA1331">
        <v>33304960</v>
      </c>
      <c r="AB1331">
        <f t="shared" si="1177"/>
        <v>12.03</v>
      </c>
      <c r="AC1331">
        <f t="shared" si="1178"/>
        <v>12.03</v>
      </c>
      <c r="AD1331">
        <f t="shared" si="1201"/>
        <v>0</v>
      </c>
      <c r="AE1331">
        <f t="shared" si="1202"/>
        <v>0</v>
      </c>
      <c r="AF1331">
        <f t="shared" si="1202"/>
        <v>0</v>
      </c>
      <c r="AG1331">
        <f t="shared" si="1179"/>
        <v>0</v>
      </c>
      <c r="AH1331">
        <f t="shared" si="1203"/>
        <v>0</v>
      </c>
      <c r="AI1331">
        <f t="shared" si="1203"/>
        <v>0</v>
      </c>
      <c r="AJ1331">
        <f t="shared" si="1180"/>
        <v>0</v>
      </c>
      <c r="AK1331">
        <v>12.03</v>
      </c>
      <c r="AL1331">
        <v>12.03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1</v>
      </c>
      <c r="AW1331">
        <v>1</v>
      </c>
      <c r="AZ1331">
        <v>1</v>
      </c>
      <c r="BA1331">
        <v>1</v>
      </c>
      <c r="BB1331">
        <v>1</v>
      </c>
      <c r="BC1331">
        <v>1</v>
      </c>
      <c r="BD1331" t="s">
        <v>3</v>
      </c>
      <c r="BE1331" t="s">
        <v>3</v>
      </c>
      <c r="BF1331" t="s">
        <v>3</v>
      </c>
      <c r="BG1331" t="s">
        <v>3</v>
      </c>
      <c r="BH1331">
        <v>3</v>
      </c>
      <c r="BI1331">
        <v>2</v>
      </c>
      <c r="BJ1331" t="s">
        <v>276</v>
      </c>
      <c r="BM1331">
        <v>500002</v>
      </c>
      <c r="BN1331">
        <v>0</v>
      </c>
      <c r="BO1331" t="s">
        <v>3</v>
      </c>
      <c r="BP1331">
        <v>0</v>
      </c>
      <c r="BQ1331">
        <v>12</v>
      </c>
      <c r="BR1331">
        <v>0</v>
      </c>
      <c r="BS1331">
        <v>1</v>
      </c>
      <c r="BT1331">
        <v>1</v>
      </c>
      <c r="BU1331">
        <v>1</v>
      </c>
      <c r="BV1331">
        <v>1</v>
      </c>
      <c r="BW1331">
        <v>1</v>
      </c>
      <c r="BX1331">
        <v>1</v>
      </c>
      <c r="BY1331" t="s">
        <v>3</v>
      </c>
      <c r="BZ1331">
        <v>0</v>
      </c>
      <c r="CA1331">
        <v>0</v>
      </c>
      <c r="CE1331">
        <v>0</v>
      </c>
      <c r="CF1331">
        <v>0</v>
      </c>
      <c r="CG1331">
        <v>0</v>
      </c>
      <c r="CM1331">
        <v>0</v>
      </c>
      <c r="CN1331" t="s">
        <v>3</v>
      </c>
      <c r="CO1331">
        <v>0</v>
      </c>
      <c r="CP1331">
        <f t="shared" si="1181"/>
        <v>223.76</v>
      </c>
      <c r="CQ1331">
        <f t="shared" si="1182"/>
        <v>12.03</v>
      </c>
      <c r="CR1331">
        <f t="shared" si="1183"/>
        <v>0</v>
      </c>
      <c r="CS1331">
        <f t="shared" si="1184"/>
        <v>0</v>
      </c>
      <c r="CT1331">
        <f t="shared" si="1185"/>
        <v>0</v>
      </c>
      <c r="CU1331">
        <f t="shared" si="1186"/>
        <v>0</v>
      </c>
      <c r="CV1331">
        <f t="shared" si="1187"/>
        <v>0</v>
      </c>
      <c r="CW1331">
        <f t="shared" si="1188"/>
        <v>0</v>
      </c>
      <c r="CX1331">
        <f t="shared" si="1189"/>
        <v>0</v>
      </c>
      <c r="CY1331">
        <f t="shared" si="1190"/>
        <v>0</v>
      </c>
      <c r="CZ1331">
        <f t="shared" si="1191"/>
        <v>0</v>
      </c>
      <c r="DC1331" t="s">
        <v>3</v>
      </c>
      <c r="DD1331" t="s">
        <v>3</v>
      </c>
      <c r="DE1331" t="s">
        <v>3</v>
      </c>
      <c r="DF1331" t="s">
        <v>3</v>
      </c>
      <c r="DG1331" t="s">
        <v>3</v>
      </c>
      <c r="DH1331" t="s">
        <v>3</v>
      </c>
      <c r="DI1331" t="s">
        <v>3</v>
      </c>
      <c r="DJ1331" t="s">
        <v>3</v>
      </c>
      <c r="DK1331" t="s">
        <v>3</v>
      </c>
      <c r="DL1331" t="s">
        <v>3</v>
      </c>
      <c r="DM1331" t="s">
        <v>3</v>
      </c>
      <c r="DN1331">
        <v>0</v>
      </c>
      <c r="DO1331">
        <v>0</v>
      </c>
      <c r="DP1331">
        <v>1</v>
      </c>
      <c r="DQ1331">
        <v>1</v>
      </c>
      <c r="DU1331">
        <v>1003</v>
      </c>
      <c r="DV1331" t="s">
        <v>275</v>
      </c>
      <c r="DW1331" t="s">
        <v>275</v>
      </c>
      <c r="DX1331">
        <v>1</v>
      </c>
      <c r="EE1331">
        <v>31102120</v>
      </c>
      <c r="EF1331">
        <v>12</v>
      </c>
      <c r="EG1331" t="s">
        <v>420</v>
      </c>
      <c r="EH1331">
        <v>0</v>
      </c>
      <c r="EI1331" t="s">
        <v>3</v>
      </c>
      <c r="EJ1331">
        <v>2</v>
      </c>
      <c r="EK1331">
        <v>500002</v>
      </c>
      <c r="EL1331" t="s">
        <v>421</v>
      </c>
      <c r="EM1331" t="s">
        <v>422</v>
      </c>
      <c r="EO1331" t="s">
        <v>3</v>
      </c>
      <c r="EQ1331">
        <v>0</v>
      </c>
      <c r="ER1331">
        <v>12.03</v>
      </c>
      <c r="ES1331">
        <v>12.03</v>
      </c>
      <c r="ET1331">
        <v>0</v>
      </c>
      <c r="EU1331">
        <v>0</v>
      </c>
      <c r="EV1331">
        <v>0</v>
      </c>
      <c r="EW1331">
        <v>0</v>
      </c>
      <c r="EX1331">
        <v>0</v>
      </c>
      <c r="EY1331">
        <v>0</v>
      </c>
      <c r="FQ1331">
        <v>0</v>
      </c>
      <c r="FR1331">
        <f t="shared" si="1192"/>
        <v>0</v>
      </c>
      <c r="FS1331">
        <v>0</v>
      </c>
      <c r="FX1331">
        <v>0</v>
      </c>
      <c r="FY1331">
        <v>0</v>
      </c>
      <c r="GA1331" t="s">
        <v>3</v>
      </c>
      <c r="GD1331">
        <v>1</v>
      </c>
      <c r="GF1331">
        <v>1404028807</v>
      </c>
      <c r="GG1331">
        <v>2</v>
      </c>
      <c r="GH1331">
        <v>1</v>
      </c>
      <c r="GI1331">
        <v>-2</v>
      </c>
      <c r="GJ1331">
        <v>0</v>
      </c>
      <c r="GK1331">
        <v>0</v>
      </c>
      <c r="GL1331">
        <f t="shared" si="1193"/>
        <v>0</v>
      </c>
      <c r="GM1331">
        <f t="shared" si="1194"/>
        <v>223.76</v>
      </c>
      <c r="GN1331">
        <f t="shared" si="1195"/>
        <v>0</v>
      </c>
      <c r="GO1331">
        <f t="shared" si="1196"/>
        <v>223.76</v>
      </c>
      <c r="GP1331">
        <f t="shared" si="1197"/>
        <v>0</v>
      </c>
      <c r="GR1331">
        <v>0</v>
      </c>
      <c r="GS1331">
        <v>3</v>
      </c>
      <c r="GT1331">
        <v>0</v>
      </c>
      <c r="GU1331" t="s">
        <v>3</v>
      </c>
      <c r="GV1331">
        <f t="shared" si="1198"/>
        <v>0</v>
      </c>
      <c r="GW1331">
        <v>1</v>
      </c>
      <c r="GX1331">
        <f t="shared" si="1199"/>
        <v>0</v>
      </c>
      <c r="HA1331">
        <v>0</v>
      </c>
      <c r="HB1331">
        <v>0</v>
      </c>
      <c r="HC1331">
        <f t="shared" si="1200"/>
        <v>0</v>
      </c>
      <c r="IK1331">
        <v>0</v>
      </c>
    </row>
    <row r="1332" spans="1:255">
      <c r="A1332" s="2">
        <v>17</v>
      </c>
      <c r="B1332" s="2">
        <v>1</v>
      </c>
      <c r="C1332" s="2"/>
      <c r="D1332" s="2"/>
      <c r="E1332" s="2" t="s">
        <v>615</v>
      </c>
      <c r="F1332" s="2" t="s">
        <v>424</v>
      </c>
      <c r="G1332" s="2" t="s">
        <v>616</v>
      </c>
      <c r="H1332" s="2" t="s">
        <v>40</v>
      </c>
      <c r="I1332" s="2">
        <v>2</v>
      </c>
      <c r="J1332" s="2">
        <v>0</v>
      </c>
      <c r="K1332" s="2"/>
      <c r="L1332" s="2"/>
      <c r="M1332" s="2"/>
      <c r="N1332" s="2"/>
      <c r="O1332" s="2">
        <f t="shared" si="1166"/>
        <v>0</v>
      </c>
      <c r="P1332" s="2">
        <f t="shared" si="1167"/>
        <v>0</v>
      </c>
      <c r="Q1332" s="2">
        <f t="shared" si="1168"/>
        <v>0</v>
      </c>
      <c r="R1332" s="2">
        <f t="shared" si="1169"/>
        <v>0</v>
      </c>
      <c r="S1332" s="2">
        <f t="shared" si="1170"/>
        <v>0</v>
      </c>
      <c r="T1332" s="2">
        <f t="shared" si="1171"/>
        <v>0</v>
      </c>
      <c r="U1332" s="2">
        <f t="shared" si="1172"/>
        <v>0</v>
      </c>
      <c r="V1332" s="2">
        <f t="shared" si="1173"/>
        <v>0</v>
      </c>
      <c r="W1332" s="2">
        <f t="shared" si="1174"/>
        <v>0</v>
      </c>
      <c r="X1332" s="2">
        <f t="shared" si="1175"/>
        <v>0</v>
      </c>
      <c r="Y1332" s="2">
        <f t="shared" si="1176"/>
        <v>0</v>
      </c>
      <c r="Z1332" s="2"/>
      <c r="AA1332" s="2">
        <v>33304975</v>
      </c>
      <c r="AB1332" s="2">
        <f t="shared" si="1177"/>
        <v>0</v>
      </c>
      <c r="AC1332" s="2">
        <f t="shared" si="1178"/>
        <v>0</v>
      </c>
      <c r="AD1332" s="2">
        <f t="shared" si="1201"/>
        <v>0</v>
      </c>
      <c r="AE1332" s="2">
        <f t="shared" si="1202"/>
        <v>0</v>
      </c>
      <c r="AF1332" s="2">
        <f t="shared" si="1202"/>
        <v>0</v>
      </c>
      <c r="AG1332" s="2">
        <f t="shared" si="1179"/>
        <v>0</v>
      </c>
      <c r="AH1332" s="2">
        <f t="shared" si="1203"/>
        <v>0</v>
      </c>
      <c r="AI1332" s="2">
        <f t="shared" si="1203"/>
        <v>0</v>
      </c>
      <c r="AJ1332" s="2">
        <f t="shared" si="1180"/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1</v>
      </c>
      <c r="AW1332" s="2">
        <v>1</v>
      </c>
      <c r="AX1332" s="2"/>
      <c r="AY1332" s="2"/>
      <c r="AZ1332" s="2">
        <v>1</v>
      </c>
      <c r="BA1332" s="2">
        <v>1</v>
      </c>
      <c r="BB1332" s="2">
        <v>1</v>
      </c>
      <c r="BC1332" s="2">
        <v>1</v>
      </c>
      <c r="BD1332" s="2" t="s">
        <v>3</v>
      </c>
      <c r="BE1332" s="2" t="s">
        <v>3</v>
      </c>
      <c r="BF1332" s="2" t="s">
        <v>3</v>
      </c>
      <c r="BG1332" s="2" t="s">
        <v>3</v>
      </c>
      <c r="BH1332" s="2">
        <v>3</v>
      </c>
      <c r="BI1332" s="2">
        <v>1</v>
      </c>
      <c r="BJ1332" s="2" t="s">
        <v>3</v>
      </c>
      <c r="BK1332" s="2"/>
      <c r="BL1332" s="2"/>
      <c r="BM1332" s="2">
        <v>1100</v>
      </c>
      <c r="BN1332" s="2">
        <v>0</v>
      </c>
      <c r="BO1332" s="2" t="s">
        <v>3</v>
      </c>
      <c r="BP1332" s="2">
        <v>0</v>
      </c>
      <c r="BQ1332" s="2">
        <v>14</v>
      </c>
      <c r="BR1332" s="2">
        <v>0</v>
      </c>
      <c r="BS1332" s="2">
        <v>1</v>
      </c>
      <c r="BT1332" s="2">
        <v>1</v>
      </c>
      <c r="BU1332" s="2">
        <v>1</v>
      </c>
      <c r="BV1332" s="2">
        <v>1</v>
      </c>
      <c r="BW1332" s="2">
        <v>1</v>
      </c>
      <c r="BX1332" s="2">
        <v>1</v>
      </c>
      <c r="BY1332" s="2" t="s">
        <v>3</v>
      </c>
      <c r="BZ1332" s="2">
        <v>0</v>
      </c>
      <c r="CA1332" s="2">
        <v>0</v>
      </c>
      <c r="CB1332" s="2"/>
      <c r="CC1332" s="2"/>
      <c r="CD1332" s="2"/>
      <c r="CE1332" s="2">
        <v>0</v>
      </c>
      <c r="CF1332" s="2">
        <v>0</v>
      </c>
      <c r="CG1332" s="2">
        <v>0</v>
      </c>
      <c r="CH1332" s="2"/>
      <c r="CI1332" s="2"/>
      <c r="CJ1332" s="2"/>
      <c r="CK1332" s="2"/>
      <c r="CL1332" s="2"/>
      <c r="CM1332" s="2">
        <v>0</v>
      </c>
      <c r="CN1332" s="2" t="s">
        <v>3</v>
      </c>
      <c r="CO1332" s="2">
        <v>0</v>
      </c>
      <c r="CP1332" s="2">
        <f t="shared" si="1181"/>
        <v>0</v>
      </c>
      <c r="CQ1332" s="2">
        <f t="shared" si="1182"/>
        <v>0</v>
      </c>
      <c r="CR1332" s="2">
        <f t="shared" si="1183"/>
        <v>0</v>
      </c>
      <c r="CS1332" s="2">
        <f t="shared" si="1184"/>
        <v>0</v>
      </c>
      <c r="CT1332" s="2">
        <f t="shared" si="1185"/>
        <v>0</v>
      </c>
      <c r="CU1332" s="2">
        <f t="shared" si="1186"/>
        <v>0</v>
      </c>
      <c r="CV1332" s="2">
        <f t="shared" si="1187"/>
        <v>0</v>
      </c>
      <c r="CW1332" s="2">
        <f t="shared" si="1188"/>
        <v>0</v>
      </c>
      <c r="CX1332" s="2">
        <f t="shared" si="1189"/>
        <v>0</v>
      </c>
      <c r="CY1332" s="2">
        <f t="shared" si="1190"/>
        <v>0</v>
      </c>
      <c r="CZ1332" s="2">
        <f t="shared" si="1191"/>
        <v>0</v>
      </c>
      <c r="DA1332" s="2"/>
      <c r="DB1332" s="2"/>
      <c r="DC1332" s="2" t="s">
        <v>3</v>
      </c>
      <c r="DD1332" s="2" t="s">
        <v>3</v>
      </c>
      <c r="DE1332" s="2" t="s">
        <v>3</v>
      </c>
      <c r="DF1332" s="2" t="s">
        <v>3</v>
      </c>
      <c r="DG1332" s="2" t="s">
        <v>3</v>
      </c>
      <c r="DH1332" s="2" t="s">
        <v>3</v>
      </c>
      <c r="DI1332" s="2" t="s">
        <v>3</v>
      </c>
      <c r="DJ1332" s="2" t="s">
        <v>3</v>
      </c>
      <c r="DK1332" s="2" t="s">
        <v>3</v>
      </c>
      <c r="DL1332" s="2" t="s">
        <v>3</v>
      </c>
      <c r="DM1332" s="2" t="s">
        <v>3</v>
      </c>
      <c r="DN1332" s="2">
        <v>0</v>
      </c>
      <c r="DO1332" s="2">
        <v>0</v>
      </c>
      <c r="DP1332" s="2">
        <v>1</v>
      </c>
      <c r="DQ1332" s="2">
        <v>1</v>
      </c>
      <c r="DR1332" s="2"/>
      <c r="DS1332" s="2"/>
      <c r="DT1332" s="2"/>
      <c r="DU1332" s="2">
        <v>1010</v>
      </c>
      <c r="DV1332" s="2" t="s">
        <v>40</v>
      </c>
      <c r="DW1332" s="2" t="s">
        <v>40</v>
      </c>
      <c r="DX1332" s="2">
        <v>1</v>
      </c>
      <c r="DY1332" s="2"/>
      <c r="DZ1332" s="2"/>
      <c r="EA1332" s="2"/>
      <c r="EB1332" s="2"/>
      <c r="EC1332" s="2"/>
      <c r="ED1332" s="2"/>
      <c r="EE1332" s="2">
        <v>31102366</v>
      </c>
      <c r="EF1332" s="2">
        <v>8</v>
      </c>
      <c r="EG1332" s="2" t="s">
        <v>34</v>
      </c>
      <c r="EH1332" s="2">
        <v>0</v>
      </c>
      <c r="EI1332" s="2" t="s">
        <v>3</v>
      </c>
      <c r="EJ1332" s="2">
        <v>1</v>
      </c>
      <c r="EK1332" s="2">
        <v>1100</v>
      </c>
      <c r="EL1332" s="2" t="s">
        <v>41</v>
      </c>
      <c r="EM1332" s="2" t="s">
        <v>42</v>
      </c>
      <c r="EN1332" s="2"/>
      <c r="EO1332" s="2" t="s">
        <v>3</v>
      </c>
      <c r="EP1332" s="2"/>
      <c r="EQ1332" s="2">
        <v>0</v>
      </c>
      <c r="ER1332" s="2">
        <v>0</v>
      </c>
      <c r="ES1332" s="2">
        <v>0</v>
      </c>
      <c r="ET1332" s="2">
        <v>0</v>
      </c>
      <c r="EU1332" s="2">
        <v>0</v>
      </c>
      <c r="EV1332" s="2">
        <v>0</v>
      </c>
      <c r="EW1332" s="2">
        <v>0</v>
      </c>
      <c r="EX1332" s="2">
        <v>0</v>
      </c>
      <c r="EY1332" s="2">
        <v>0</v>
      </c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>
        <v>0</v>
      </c>
      <c r="FR1332" s="2">
        <f t="shared" si="1192"/>
        <v>0</v>
      </c>
      <c r="FS1332" s="2">
        <v>0</v>
      </c>
      <c r="FT1332" s="2"/>
      <c r="FU1332" s="2"/>
      <c r="FV1332" s="2"/>
      <c r="FW1332" s="2"/>
      <c r="FX1332" s="2">
        <v>0</v>
      </c>
      <c r="FY1332" s="2">
        <v>0</v>
      </c>
      <c r="FZ1332" s="2"/>
      <c r="GA1332" s="2" t="s">
        <v>3</v>
      </c>
      <c r="GB1332" s="2"/>
      <c r="GC1332" s="2"/>
      <c r="GD1332" s="2">
        <v>1</v>
      </c>
      <c r="GE1332" s="2"/>
      <c r="GF1332" s="2">
        <v>-1260667788</v>
      </c>
      <c r="GG1332" s="2">
        <v>2</v>
      </c>
      <c r="GH1332" s="2">
        <v>0</v>
      </c>
      <c r="GI1332" s="2">
        <v>-2</v>
      </c>
      <c r="GJ1332" s="2">
        <v>0</v>
      </c>
      <c r="GK1332" s="2">
        <v>0</v>
      </c>
      <c r="GL1332" s="2">
        <f t="shared" si="1193"/>
        <v>0</v>
      </c>
      <c r="GM1332" s="2">
        <f t="shared" si="1194"/>
        <v>0</v>
      </c>
      <c r="GN1332" s="2">
        <f t="shared" si="1195"/>
        <v>0</v>
      </c>
      <c r="GO1332" s="2">
        <f t="shared" si="1196"/>
        <v>0</v>
      </c>
      <c r="GP1332" s="2">
        <f t="shared" si="1197"/>
        <v>0</v>
      </c>
      <c r="GQ1332" s="2"/>
      <c r="GR1332" s="2">
        <v>0</v>
      </c>
      <c r="GS1332" s="2">
        <v>3</v>
      </c>
      <c r="GT1332" s="2">
        <v>0</v>
      </c>
      <c r="GU1332" s="2" t="s">
        <v>3</v>
      </c>
      <c r="GV1332" s="2">
        <f t="shared" si="1198"/>
        <v>0</v>
      </c>
      <c r="GW1332" s="2">
        <v>1</v>
      </c>
      <c r="GX1332" s="2">
        <f t="shared" si="1199"/>
        <v>0</v>
      </c>
      <c r="GY1332" s="2"/>
      <c r="GZ1332" s="2"/>
      <c r="HA1332" s="2">
        <v>0</v>
      </c>
      <c r="HB1332" s="2">
        <v>0</v>
      </c>
      <c r="HC1332" s="2">
        <f t="shared" si="1200"/>
        <v>0</v>
      </c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>
        <v>0</v>
      </c>
      <c r="IL1332" s="2"/>
      <c r="IM1332" s="2"/>
      <c r="IN1332" s="2"/>
      <c r="IO1332" s="2"/>
      <c r="IP1332" s="2"/>
      <c r="IQ1332" s="2"/>
      <c r="IR1332" s="2"/>
      <c r="IS1332" s="2"/>
      <c r="IT1332" s="2"/>
      <c r="IU1332" s="2"/>
    </row>
    <row r="1333" spans="1:255">
      <c r="A1333">
        <v>17</v>
      </c>
      <c r="B1333">
        <v>1</v>
      </c>
      <c r="E1333" t="s">
        <v>615</v>
      </c>
      <c r="F1333" t="s">
        <v>424</v>
      </c>
      <c r="G1333" t="s">
        <v>616</v>
      </c>
      <c r="H1333" t="s">
        <v>40</v>
      </c>
      <c r="I1333">
        <v>2</v>
      </c>
      <c r="J1333">
        <v>0</v>
      </c>
      <c r="O1333">
        <f t="shared" si="1166"/>
        <v>2883.92</v>
      </c>
      <c r="P1333">
        <f t="shared" si="1167"/>
        <v>2883.92</v>
      </c>
      <c r="Q1333">
        <f t="shared" si="1168"/>
        <v>0</v>
      </c>
      <c r="R1333">
        <f t="shared" si="1169"/>
        <v>0</v>
      </c>
      <c r="S1333">
        <f t="shared" si="1170"/>
        <v>0</v>
      </c>
      <c r="T1333">
        <f t="shared" si="1171"/>
        <v>0</v>
      </c>
      <c r="U1333">
        <f t="shared" si="1172"/>
        <v>0</v>
      </c>
      <c r="V1333">
        <f t="shared" si="1173"/>
        <v>0</v>
      </c>
      <c r="W1333">
        <f t="shared" si="1174"/>
        <v>0</v>
      </c>
      <c r="X1333">
        <f t="shared" si="1175"/>
        <v>0</v>
      </c>
      <c r="Y1333">
        <f t="shared" si="1176"/>
        <v>0</v>
      </c>
      <c r="AA1333">
        <v>33304960</v>
      </c>
      <c r="AB1333">
        <f t="shared" si="1177"/>
        <v>1441.96</v>
      </c>
      <c r="AC1333">
        <f t="shared" si="1178"/>
        <v>1441.96</v>
      </c>
      <c r="AD1333">
        <f t="shared" si="1201"/>
        <v>0</v>
      </c>
      <c r="AE1333">
        <f t="shared" si="1202"/>
        <v>0</v>
      </c>
      <c r="AF1333">
        <f t="shared" si="1202"/>
        <v>0</v>
      </c>
      <c r="AG1333">
        <f t="shared" si="1179"/>
        <v>0</v>
      </c>
      <c r="AH1333">
        <f t="shared" si="1203"/>
        <v>0</v>
      </c>
      <c r="AI1333">
        <f t="shared" si="1203"/>
        <v>0</v>
      </c>
      <c r="AJ1333">
        <f t="shared" si="1180"/>
        <v>0</v>
      </c>
      <c r="AK1333">
        <v>1441.96</v>
      </c>
      <c r="AL1333">
        <v>1441.96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1</v>
      </c>
      <c r="AW1333">
        <v>1</v>
      </c>
      <c r="AZ1333">
        <v>1</v>
      </c>
      <c r="BA1333">
        <v>1</v>
      </c>
      <c r="BB1333">
        <v>1</v>
      </c>
      <c r="BC1333">
        <v>1</v>
      </c>
      <c r="BD1333" t="s">
        <v>3</v>
      </c>
      <c r="BE1333" t="s">
        <v>3</v>
      </c>
      <c r="BF1333" t="s">
        <v>3</v>
      </c>
      <c r="BG1333" t="s">
        <v>3</v>
      </c>
      <c r="BH1333">
        <v>3</v>
      </c>
      <c r="BI1333">
        <v>1</v>
      </c>
      <c r="BJ1333" t="s">
        <v>3</v>
      </c>
      <c r="BM1333">
        <v>1100</v>
      </c>
      <c r="BN1333">
        <v>0</v>
      </c>
      <c r="BO1333" t="s">
        <v>3</v>
      </c>
      <c r="BP1333">
        <v>0</v>
      </c>
      <c r="BQ1333">
        <v>14</v>
      </c>
      <c r="BR1333">
        <v>0</v>
      </c>
      <c r="BS1333">
        <v>1</v>
      </c>
      <c r="BT1333">
        <v>1</v>
      </c>
      <c r="BU1333">
        <v>1</v>
      </c>
      <c r="BV1333">
        <v>1</v>
      </c>
      <c r="BW1333">
        <v>1</v>
      </c>
      <c r="BX1333">
        <v>1</v>
      </c>
      <c r="BY1333" t="s">
        <v>3</v>
      </c>
      <c r="BZ1333">
        <v>0</v>
      </c>
      <c r="CA1333">
        <v>0</v>
      </c>
      <c r="CE1333">
        <v>0</v>
      </c>
      <c r="CF1333">
        <v>0</v>
      </c>
      <c r="CG1333">
        <v>0</v>
      </c>
      <c r="CM1333">
        <v>0</v>
      </c>
      <c r="CN1333" t="s">
        <v>3</v>
      </c>
      <c r="CO1333">
        <v>0</v>
      </c>
      <c r="CP1333">
        <f t="shared" si="1181"/>
        <v>2883.92</v>
      </c>
      <c r="CQ1333">
        <f t="shared" si="1182"/>
        <v>1441.96</v>
      </c>
      <c r="CR1333">
        <f t="shared" si="1183"/>
        <v>0</v>
      </c>
      <c r="CS1333">
        <f t="shared" si="1184"/>
        <v>0</v>
      </c>
      <c r="CT1333">
        <f t="shared" si="1185"/>
        <v>0</v>
      </c>
      <c r="CU1333">
        <f t="shared" si="1186"/>
        <v>0</v>
      </c>
      <c r="CV1333">
        <f t="shared" si="1187"/>
        <v>0</v>
      </c>
      <c r="CW1333">
        <f t="shared" si="1188"/>
        <v>0</v>
      </c>
      <c r="CX1333">
        <f t="shared" si="1189"/>
        <v>0</v>
      </c>
      <c r="CY1333">
        <f t="shared" si="1190"/>
        <v>0</v>
      </c>
      <c r="CZ1333">
        <f t="shared" si="1191"/>
        <v>0</v>
      </c>
      <c r="DC1333" t="s">
        <v>3</v>
      </c>
      <c r="DD1333" t="s">
        <v>3</v>
      </c>
      <c r="DE1333" t="s">
        <v>3</v>
      </c>
      <c r="DF1333" t="s">
        <v>3</v>
      </c>
      <c r="DG1333" t="s">
        <v>3</v>
      </c>
      <c r="DH1333" t="s">
        <v>3</v>
      </c>
      <c r="DI1333" t="s">
        <v>3</v>
      </c>
      <c r="DJ1333" t="s">
        <v>3</v>
      </c>
      <c r="DK1333" t="s">
        <v>3</v>
      </c>
      <c r="DL1333" t="s">
        <v>3</v>
      </c>
      <c r="DM1333" t="s">
        <v>3</v>
      </c>
      <c r="DN1333">
        <v>0</v>
      </c>
      <c r="DO1333">
        <v>0</v>
      </c>
      <c r="DP1333">
        <v>1</v>
      </c>
      <c r="DQ1333">
        <v>1</v>
      </c>
      <c r="DU1333">
        <v>1010</v>
      </c>
      <c r="DV1333" t="s">
        <v>40</v>
      </c>
      <c r="DW1333" t="s">
        <v>40</v>
      </c>
      <c r="DX1333">
        <v>1</v>
      </c>
      <c r="EE1333">
        <v>31102366</v>
      </c>
      <c r="EF1333">
        <v>8</v>
      </c>
      <c r="EG1333" t="s">
        <v>34</v>
      </c>
      <c r="EH1333">
        <v>0</v>
      </c>
      <c r="EI1333" t="s">
        <v>3</v>
      </c>
      <c r="EJ1333">
        <v>1</v>
      </c>
      <c r="EK1333">
        <v>1100</v>
      </c>
      <c r="EL1333" t="s">
        <v>41</v>
      </c>
      <c r="EM1333" t="s">
        <v>42</v>
      </c>
      <c r="EO1333" t="s">
        <v>3</v>
      </c>
      <c r="EQ1333">
        <v>0</v>
      </c>
      <c r="ER1333">
        <v>1441.96</v>
      </c>
      <c r="ES1333">
        <v>1441.96</v>
      </c>
      <c r="ET1333">
        <v>0</v>
      </c>
      <c r="EU1333">
        <v>0</v>
      </c>
      <c r="EV1333">
        <v>0</v>
      </c>
      <c r="EW1333">
        <v>0</v>
      </c>
      <c r="EX1333">
        <v>0</v>
      </c>
      <c r="EY1333">
        <v>0</v>
      </c>
      <c r="EZ1333">
        <v>5</v>
      </c>
      <c r="FC1333">
        <v>1</v>
      </c>
      <c r="FD1333">
        <v>18</v>
      </c>
      <c r="FF1333">
        <v>13300</v>
      </c>
      <c r="FQ1333">
        <v>0</v>
      </c>
      <c r="FR1333">
        <f t="shared" si="1192"/>
        <v>0</v>
      </c>
      <c r="FS1333">
        <v>0</v>
      </c>
      <c r="FX1333">
        <v>0</v>
      </c>
      <c r="FY1333">
        <v>0</v>
      </c>
      <c r="GA1333" t="s">
        <v>566</v>
      </c>
      <c r="GD1333">
        <v>1</v>
      </c>
      <c r="GF1333">
        <v>-1260667788</v>
      </c>
      <c r="GG1333">
        <v>2</v>
      </c>
      <c r="GH1333">
        <v>3</v>
      </c>
      <c r="GI1333">
        <v>3</v>
      </c>
      <c r="GJ1333">
        <v>0</v>
      </c>
      <c r="GK1333">
        <v>0</v>
      </c>
      <c r="GL1333">
        <f t="shared" si="1193"/>
        <v>0</v>
      </c>
      <c r="GM1333">
        <f t="shared" si="1194"/>
        <v>2883.92</v>
      </c>
      <c r="GN1333">
        <f t="shared" si="1195"/>
        <v>2883.92</v>
      </c>
      <c r="GO1333">
        <f t="shared" si="1196"/>
        <v>0</v>
      </c>
      <c r="GP1333">
        <f t="shared" si="1197"/>
        <v>0</v>
      </c>
      <c r="GR1333">
        <v>1</v>
      </c>
      <c r="GS1333">
        <v>1</v>
      </c>
      <c r="GT1333">
        <v>0</v>
      </c>
      <c r="GU1333" t="s">
        <v>3</v>
      </c>
      <c r="GV1333">
        <f t="shared" si="1198"/>
        <v>0</v>
      </c>
      <c r="GW1333">
        <v>1</v>
      </c>
      <c r="GX1333">
        <f t="shared" si="1199"/>
        <v>0</v>
      </c>
      <c r="HA1333">
        <v>0</v>
      </c>
      <c r="HB1333">
        <v>0</v>
      </c>
      <c r="HC1333">
        <f t="shared" si="1200"/>
        <v>0</v>
      </c>
      <c r="IK1333">
        <v>0</v>
      </c>
    </row>
    <row r="1334" spans="1:255">
      <c r="A1334" s="2">
        <v>17</v>
      </c>
      <c r="B1334" s="2">
        <v>1</v>
      </c>
      <c r="C1334" s="2">
        <f>ROW(SmtRes!A1397)</f>
        <v>1397</v>
      </c>
      <c r="D1334" s="2">
        <f>ROW(EtalonRes!A1722)</f>
        <v>1722</v>
      </c>
      <c r="E1334" s="2" t="s">
        <v>617</v>
      </c>
      <c r="F1334" s="2" t="s">
        <v>431</v>
      </c>
      <c r="G1334" s="2" t="s">
        <v>432</v>
      </c>
      <c r="H1334" s="2" t="s">
        <v>433</v>
      </c>
      <c r="I1334" s="2">
        <f>ROUND(28/100,9)</f>
        <v>0.28000000000000003</v>
      </c>
      <c r="J1334" s="2">
        <v>0</v>
      </c>
      <c r="K1334" s="2"/>
      <c r="L1334" s="2"/>
      <c r="M1334" s="2"/>
      <c r="N1334" s="2"/>
      <c r="O1334" s="2">
        <f t="shared" si="1166"/>
        <v>265.92</v>
      </c>
      <c r="P1334" s="2">
        <f t="shared" si="1167"/>
        <v>142.13999999999999</v>
      </c>
      <c r="Q1334" s="2">
        <f t="shared" si="1168"/>
        <v>17.010000000000002</v>
      </c>
      <c r="R1334" s="2">
        <f t="shared" si="1169"/>
        <v>2.29</v>
      </c>
      <c r="S1334" s="2">
        <f t="shared" si="1170"/>
        <v>106.77</v>
      </c>
      <c r="T1334" s="2">
        <f t="shared" si="1171"/>
        <v>0</v>
      </c>
      <c r="U1334" s="2">
        <f t="shared" si="1172"/>
        <v>12.357072000000001</v>
      </c>
      <c r="V1334" s="2">
        <f t="shared" si="1173"/>
        <v>0.19740000000000002</v>
      </c>
      <c r="W1334" s="2">
        <f t="shared" si="1174"/>
        <v>0</v>
      </c>
      <c r="X1334" s="2">
        <f t="shared" si="1175"/>
        <v>98.15</v>
      </c>
      <c r="Y1334" s="2">
        <f t="shared" si="1176"/>
        <v>65.44</v>
      </c>
      <c r="Z1334" s="2"/>
      <c r="AA1334" s="2">
        <v>33304975</v>
      </c>
      <c r="AB1334" s="2">
        <f t="shared" si="1177"/>
        <v>949.71</v>
      </c>
      <c r="AC1334" s="2">
        <f t="shared" si="1178"/>
        <v>507.64</v>
      </c>
      <c r="AD1334" s="2">
        <f>ROUND((((((ET1334*1.2)*1.25))-(((EU1334*1.2)*1.25)))+AE1334),2)</f>
        <v>60.76</v>
      </c>
      <c r="AE1334" s="2">
        <f>ROUND((((EU1334*1.2)*1.25)),2)</f>
        <v>8.18</v>
      </c>
      <c r="AF1334" s="2">
        <f>ROUND((((EV1334*1.2)*1.15)),2)</f>
        <v>381.31</v>
      </c>
      <c r="AG1334" s="2">
        <f t="shared" si="1179"/>
        <v>0</v>
      </c>
      <c r="AH1334" s="2">
        <f>(((EW1334*1.2)*1.15))</f>
        <v>44.132399999999997</v>
      </c>
      <c r="AI1334" s="2">
        <f>(((EX1334*1.2)*1.25))</f>
        <v>0.70499999999999996</v>
      </c>
      <c r="AJ1334" s="2">
        <f t="shared" si="1180"/>
        <v>0</v>
      </c>
      <c r="AK1334" s="2">
        <v>824.45</v>
      </c>
      <c r="AL1334" s="2">
        <v>507.64</v>
      </c>
      <c r="AM1334" s="2">
        <v>40.5</v>
      </c>
      <c r="AN1334" s="2">
        <v>5.45</v>
      </c>
      <c r="AO1334" s="2">
        <v>276.31</v>
      </c>
      <c r="AP1334" s="2">
        <v>0</v>
      </c>
      <c r="AQ1334" s="2">
        <v>31.98</v>
      </c>
      <c r="AR1334" s="2">
        <v>0.47</v>
      </c>
      <c r="AS1334" s="2">
        <v>0</v>
      </c>
      <c r="AT1334" s="2">
        <v>90</v>
      </c>
      <c r="AU1334" s="2">
        <v>60</v>
      </c>
      <c r="AV1334" s="2">
        <v>1</v>
      </c>
      <c r="AW1334" s="2">
        <v>1</v>
      </c>
      <c r="AX1334" s="2"/>
      <c r="AY1334" s="2"/>
      <c r="AZ1334" s="2">
        <v>1</v>
      </c>
      <c r="BA1334" s="2">
        <v>1</v>
      </c>
      <c r="BB1334" s="2">
        <v>1</v>
      </c>
      <c r="BC1334" s="2">
        <v>1</v>
      </c>
      <c r="BD1334" s="2" t="s">
        <v>3</v>
      </c>
      <c r="BE1334" s="2" t="s">
        <v>3</v>
      </c>
      <c r="BF1334" s="2" t="s">
        <v>3</v>
      </c>
      <c r="BG1334" s="2" t="s">
        <v>3</v>
      </c>
      <c r="BH1334" s="2">
        <v>0</v>
      </c>
      <c r="BI1334" s="2">
        <v>1</v>
      </c>
      <c r="BJ1334" s="2" t="s">
        <v>434</v>
      </c>
      <c r="BK1334" s="2"/>
      <c r="BL1334" s="2"/>
      <c r="BM1334" s="2">
        <v>26001</v>
      </c>
      <c r="BN1334" s="2">
        <v>0</v>
      </c>
      <c r="BO1334" s="2" t="s">
        <v>3</v>
      </c>
      <c r="BP1334" s="2">
        <v>0</v>
      </c>
      <c r="BQ1334" s="2">
        <v>2</v>
      </c>
      <c r="BR1334" s="2">
        <v>0</v>
      </c>
      <c r="BS1334" s="2">
        <v>1</v>
      </c>
      <c r="BT1334" s="2">
        <v>1</v>
      </c>
      <c r="BU1334" s="2">
        <v>1</v>
      </c>
      <c r="BV1334" s="2">
        <v>1</v>
      </c>
      <c r="BW1334" s="2">
        <v>1</v>
      </c>
      <c r="BX1334" s="2">
        <v>1</v>
      </c>
      <c r="BY1334" s="2" t="s">
        <v>3</v>
      </c>
      <c r="BZ1334" s="2">
        <v>100</v>
      </c>
      <c r="CA1334" s="2">
        <v>70</v>
      </c>
      <c r="CB1334" s="2"/>
      <c r="CC1334" s="2"/>
      <c r="CD1334" s="2"/>
      <c r="CE1334" s="2">
        <v>0</v>
      </c>
      <c r="CF1334" s="2">
        <v>0</v>
      </c>
      <c r="CG1334" s="2">
        <v>0</v>
      </c>
      <c r="CH1334" s="2"/>
      <c r="CI1334" s="2"/>
      <c r="CJ1334" s="2"/>
      <c r="CK1334" s="2"/>
      <c r="CL1334" s="2"/>
      <c r="CM1334" s="2">
        <v>0</v>
      </c>
      <c r="CN1334" s="2" t="s">
        <v>954</v>
      </c>
      <c r="CO1334" s="2">
        <v>0</v>
      </c>
      <c r="CP1334" s="2">
        <f t="shared" si="1181"/>
        <v>265.91999999999996</v>
      </c>
      <c r="CQ1334" s="2">
        <f t="shared" si="1182"/>
        <v>507.64</v>
      </c>
      <c r="CR1334" s="2">
        <f t="shared" si="1183"/>
        <v>60.76</v>
      </c>
      <c r="CS1334" s="2">
        <f t="shared" si="1184"/>
        <v>8.18</v>
      </c>
      <c r="CT1334" s="2">
        <f t="shared" si="1185"/>
        <v>381.31</v>
      </c>
      <c r="CU1334" s="2">
        <f t="shared" si="1186"/>
        <v>0</v>
      </c>
      <c r="CV1334" s="2">
        <f t="shared" si="1187"/>
        <v>44.132399999999997</v>
      </c>
      <c r="CW1334" s="2">
        <f t="shared" si="1188"/>
        <v>0.70499999999999996</v>
      </c>
      <c r="CX1334" s="2">
        <f t="shared" si="1189"/>
        <v>0</v>
      </c>
      <c r="CY1334" s="2">
        <f t="shared" si="1190"/>
        <v>98.153999999999996</v>
      </c>
      <c r="CZ1334" s="2">
        <f t="shared" si="1191"/>
        <v>65.436000000000007</v>
      </c>
      <c r="DA1334" s="2"/>
      <c r="DB1334" s="2"/>
      <c r="DC1334" s="2" t="s">
        <v>3</v>
      </c>
      <c r="DD1334" s="2" t="s">
        <v>3</v>
      </c>
      <c r="DE1334" s="2" t="s">
        <v>21</v>
      </c>
      <c r="DF1334" s="2" t="s">
        <v>21</v>
      </c>
      <c r="DG1334" s="2" t="s">
        <v>22</v>
      </c>
      <c r="DH1334" s="2" t="s">
        <v>3</v>
      </c>
      <c r="DI1334" s="2" t="s">
        <v>22</v>
      </c>
      <c r="DJ1334" s="2" t="s">
        <v>21</v>
      </c>
      <c r="DK1334" s="2" t="s">
        <v>3</v>
      </c>
      <c r="DL1334" s="2" t="s">
        <v>3</v>
      </c>
      <c r="DM1334" s="2" t="s">
        <v>3</v>
      </c>
      <c r="DN1334" s="2">
        <v>0</v>
      </c>
      <c r="DO1334" s="2">
        <v>0</v>
      </c>
      <c r="DP1334" s="2">
        <v>1</v>
      </c>
      <c r="DQ1334" s="2">
        <v>1</v>
      </c>
      <c r="DR1334" s="2"/>
      <c r="DS1334" s="2"/>
      <c r="DT1334" s="2"/>
      <c r="DU1334" s="2">
        <v>1005</v>
      </c>
      <c r="DV1334" s="2" t="s">
        <v>433</v>
      </c>
      <c r="DW1334" s="2" t="s">
        <v>433</v>
      </c>
      <c r="DX1334" s="2">
        <v>100</v>
      </c>
      <c r="DY1334" s="2"/>
      <c r="DZ1334" s="2"/>
      <c r="EA1334" s="2"/>
      <c r="EB1334" s="2"/>
      <c r="EC1334" s="2"/>
      <c r="ED1334" s="2"/>
      <c r="EE1334" s="2">
        <v>31102226</v>
      </c>
      <c r="EF1334" s="2">
        <v>2</v>
      </c>
      <c r="EG1334" s="2" t="s">
        <v>23</v>
      </c>
      <c r="EH1334" s="2">
        <v>0</v>
      </c>
      <c r="EI1334" s="2" t="s">
        <v>3</v>
      </c>
      <c r="EJ1334" s="2">
        <v>1</v>
      </c>
      <c r="EK1334" s="2">
        <v>26001</v>
      </c>
      <c r="EL1334" s="2" t="s">
        <v>435</v>
      </c>
      <c r="EM1334" s="2" t="s">
        <v>436</v>
      </c>
      <c r="EN1334" s="2"/>
      <c r="EO1334" s="2" t="s">
        <v>26</v>
      </c>
      <c r="EP1334" s="2"/>
      <c r="EQ1334" s="2">
        <v>0</v>
      </c>
      <c r="ER1334" s="2">
        <v>824.45</v>
      </c>
      <c r="ES1334" s="2">
        <v>507.64</v>
      </c>
      <c r="ET1334" s="2">
        <v>40.5</v>
      </c>
      <c r="EU1334" s="2">
        <v>5.45</v>
      </c>
      <c r="EV1334" s="2">
        <v>276.31</v>
      </c>
      <c r="EW1334" s="2">
        <v>31.98</v>
      </c>
      <c r="EX1334" s="2">
        <v>0.47</v>
      </c>
      <c r="EY1334" s="2">
        <v>0</v>
      </c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>
        <v>0</v>
      </c>
      <c r="FR1334" s="2">
        <f t="shared" si="1192"/>
        <v>0</v>
      </c>
      <c r="FS1334" s="2">
        <v>0</v>
      </c>
      <c r="FT1334" s="2" t="s">
        <v>27</v>
      </c>
      <c r="FU1334" s="2" t="s">
        <v>28</v>
      </c>
      <c r="FV1334" s="2"/>
      <c r="FW1334" s="2"/>
      <c r="FX1334" s="2">
        <v>90</v>
      </c>
      <c r="FY1334" s="2">
        <v>59.5</v>
      </c>
      <c r="FZ1334" s="2"/>
      <c r="GA1334" s="2" t="s">
        <v>3</v>
      </c>
      <c r="GB1334" s="2"/>
      <c r="GC1334" s="2"/>
      <c r="GD1334" s="2">
        <v>1</v>
      </c>
      <c r="GE1334" s="2"/>
      <c r="GF1334" s="2">
        <v>1906941050</v>
      </c>
      <c r="GG1334" s="2">
        <v>2</v>
      </c>
      <c r="GH1334" s="2">
        <v>1</v>
      </c>
      <c r="GI1334" s="2">
        <v>-2</v>
      </c>
      <c r="GJ1334" s="2">
        <v>0</v>
      </c>
      <c r="GK1334" s="2">
        <v>0</v>
      </c>
      <c r="GL1334" s="2">
        <f t="shared" si="1193"/>
        <v>0</v>
      </c>
      <c r="GM1334" s="2">
        <f t="shared" si="1194"/>
        <v>429.51</v>
      </c>
      <c r="GN1334" s="2">
        <f t="shared" si="1195"/>
        <v>429.51</v>
      </c>
      <c r="GO1334" s="2">
        <f t="shared" si="1196"/>
        <v>0</v>
      </c>
      <c r="GP1334" s="2">
        <f t="shared" si="1197"/>
        <v>0</v>
      </c>
      <c r="GQ1334" s="2"/>
      <c r="GR1334" s="2">
        <v>0</v>
      </c>
      <c r="GS1334" s="2">
        <v>3</v>
      </c>
      <c r="GT1334" s="2">
        <v>0</v>
      </c>
      <c r="GU1334" s="2" t="s">
        <v>3</v>
      </c>
      <c r="GV1334" s="2">
        <f t="shared" si="1198"/>
        <v>0</v>
      </c>
      <c r="GW1334" s="2">
        <v>1</v>
      </c>
      <c r="GX1334" s="2">
        <f t="shared" si="1199"/>
        <v>0</v>
      </c>
      <c r="GY1334" s="2"/>
      <c r="GZ1334" s="2"/>
      <c r="HA1334" s="2">
        <v>0</v>
      </c>
      <c r="HB1334" s="2">
        <v>0</v>
      </c>
      <c r="HC1334" s="2">
        <f t="shared" si="1200"/>
        <v>0</v>
      </c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>
        <v>0</v>
      </c>
      <c r="IL1334" s="2"/>
      <c r="IM1334" s="2"/>
      <c r="IN1334" s="2"/>
      <c r="IO1334" s="2"/>
      <c r="IP1334" s="2"/>
      <c r="IQ1334" s="2"/>
      <c r="IR1334" s="2"/>
      <c r="IS1334" s="2"/>
      <c r="IT1334" s="2"/>
      <c r="IU1334" s="2"/>
    </row>
    <row r="1335" spans="1:255">
      <c r="A1335">
        <v>17</v>
      </c>
      <c r="B1335">
        <v>1</v>
      </c>
      <c r="C1335">
        <f>ROW(SmtRes!A1406)</f>
        <v>1406</v>
      </c>
      <c r="D1335">
        <f>ROW(EtalonRes!A1732)</f>
        <v>1732</v>
      </c>
      <c r="E1335" t="s">
        <v>617</v>
      </c>
      <c r="F1335" t="s">
        <v>431</v>
      </c>
      <c r="G1335" t="s">
        <v>432</v>
      </c>
      <c r="H1335" t="s">
        <v>433</v>
      </c>
      <c r="I1335">
        <f>ROUND(28/100,9)</f>
        <v>0.28000000000000003</v>
      </c>
      <c r="J1335">
        <v>0</v>
      </c>
      <c r="O1335">
        <f t="shared" si="1166"/>
        <v>265.92</v>
      </c>
      <c r="P1335">
        <f t="shared" si="1167"/>
        <v>142.13999999999999</v>
      </c>
      <c r="Q1335">
        <f t="shared" si="1168"/>
        <v>17.010000000000002</v>
      </c>
      <c r="R1335">
        <f t="shared" si="1169"/>
        <v>2.29</v>
      </c>
      <c r="S1335">
        <f t="shared" si="1170"/>
        <v>106.77</v>
      </c>
      <c r="T1335">
        <f t="shared" si="1171"/>
        <v>0</v>
      </c>
      <c r="U1335">
        <f t="shared" si="1172"/>
        <v>12.357072000000001</v>
      </c>
      <c r="V1335">
        <f t="shared" si="1173"/>
        <v>0.19740000000000002</v>
      </c>
      <c r="W1335">
        <f t="shared" si="1174"/>
        <v>0</v>
      </c>
      <c r="X1335">
        <f t="shared" si="1175"/>
        <v>98.15</v>
      </c>
      <c r="Y1335">
        <f t="shared" si="1176"/>
        <v>65.44</v>
      </c>
      <c r="AA1335">
        <v>33304960</v>
      </c>
      <c r="AB1335">
        <f t="shared" si="1177"/>
        <v>949.71</v>
      </c>
      <c r="AC1335">
        <f t="shared" si="1178"/>
        <v>507.64</v>
      </c>
      <c r="AD1335">
        <f>ROUND((((((ET1335*1.2)*1.25))-(((EU1335*1.2)*1.25)))+AE1335),2)</f>
        <v>60.76</v>
      </c>
      <c r="AE1335">
        <f>ROUND((((EU1335*1.2)*1.25)),2)</f>
        <v>8.18</v>
      </c>
      <c r="AF1335">
        <f>ROUND((((EV1335*1.2)*1.15)),2)</f>
        <v>381.31</v>
      </c>
      <c r="AG1335">
        <f t="shared" si="1179"/>
        <v>0</v>
      </c>
      <c r="AH1335">
        <f>(((EW1335*1.2)*1.15))</f>
        <v>44.132399999999997</v>
      </c>
      <c r="AI1335">
        <f>(((EX1335*1.2)*1.25))</f>
        <v>0.70499999999999996</v>
      </c>
      <c r="AJ1335">
        <f t="shared" si="1180"/>
        <v>0</v>
      </c>
      <c r="AK1335">
        <v>824.45</v>
      </c>
      <c r="AL1335">
        <v>507.64</v>
      </c>
      <c r="AM1335">
        <v>40.5</v>
      </c>
      <c r="AN1335">
        <v>5.45</v>
      </c>
      <c r="AO1335">
        <v>276.31</v>
      </c>
      <c r="AP1335">
        <v>0</v>
      </c>
      <c r="AQ1335">
        <v>31.98</v>
      </c>
      <c r="AR1335">
        <v>0.47</v>
      </c>
      <c r="AS1335">
        <v>0</v>
      </c>
      <c r="AT1335">
        <v>90</v>
      </c>
      <c r="AU1335">
        <v>60</v>
      </c>
      <c r="AV1335">
        <v>1</v>
      </c>
      <c r="AW1335">
        <v>1</v>
      </c>
      <c r="AZ1335">
        <v>1</v>
      </c>
      <c r="BA1335">
        <v>1</v>
      </c>
      <c r="BB1335">
        <v>1</v>
      </c>
      <c r="BC1335">
        <v>1</v>
      </c>
      <c r="BD1335" t="s">
        <v>3</v>
      </c>
      <c r="BE1335" t="s">
        <v>3</v>
      </c>
      <c r="BF1335" t="s">
        <v>3</v>
      </c>
      <c r="BG1335" t="s">
        <v>3</v>
      </c>
      <c r="BH1335">
        <v>0</v>
      </c>
      <c r="BI1335">
        <v>1</v>
      </c>
      <c r="BJ1335" t="s">
        <v>434</v>
      </c>
      <c r="BM1335">
        <v>26001</v>
      </c>
      <c r="BN1335">
        <v>0</v>
      </c>
      <c r="BO1335" t="s">
        <v>3</v>
      </c>
      <c r="BP1335">
        <v>0</v>
      </c>
      <c r="BQ1335">
        <v>2</v>
      </c>
      <c r="BR1335">
        <v>0</v>
      </c>
      <c r="BS1335">
        <v>1</v>
      </c>
      <c r="BT1335">
        <v>1</v>
      </c>
      <c r="BU1335">
        <v>1</v>
      </c>
      <c r="BV1335">
        <v>1</v>
      </c>
      <c r="BW1335">
        <v>1</v>
      </c>
      <c r="BX1335">
        <v>1</v>
      </c>
      <c r="BY1335" t="s">
        <v>3</v>
      </c>
      <c r="BZ1335">
        <v>100</v>
      </c>
      <c r="CA1335">
        <v>70</v>
      </c>
      <c r="CE1335">
        <v>0</v>
      </c>
      <c r="CF1335">
        <v>0</v>
      </c>
      <c r="CG1335">
        <v>0</v>
      </c>
      <c r="CM1335">
        <v>0</v>
      </c>
      <c r="CN1335" t="s">
        <v>954</v>
      </c>
      <c r="CO1335">
        <v>0</v>
      </c>
      <c r="CP1335">
        <f t="shared" si="1181"/>
        <v>265.91999999999996</v>
      </c>
      <c r="CQ1335">
        <f t="shared" si="1182"/>
        <v>507.64</v>
      </c>
      <c r="CR1335">
        <f t="shared" si="1183"/>
        <v>60.76</v>
      </c>
      <c r="CS1335">
        <f t="shared" si="1184"/>
        <v>8.18</v>
      </c>
      <c r="CT1335">
        <f t="shared" si="1185"/>
        <v>381.31</v>
      </c>
      <c r="CU1335">
        <f t="shared" si="1186"/>
        <v>0</v>
      </c>
      <c r="CV1335">
        <f t="shared" si="1187"/>
        <v>44.132399999999997</v>
      </c>
      <c r="CW1335">
        <f t="shared" si="1188"/>
        <v>0.70499999999999996</v>
      </c>
      <c r="CX1335">
        <f t="shared" si="1189"/>
        <v>0</v>
      </c>
      <c r="CY1335">
        <f t="shared" si="1190"/>
        <v>98.153999999999996</v>
      </c>
      <c r="CZ1335">
        <f t="shared" si="1191"/>
        <v>65.436000000000007</v>
      </c>
      <c r="DC1335" t="s">
        <v>3</v>
      </c>
      <c r="DD1335" t="s">
        <v>3</v>
      </c>
      <c r="DE1335" t="s">
        <v>21</v>
      </c>
      <c r="DF1335" t="s">
        <v>21</v>
      </c>
      <c r="DG1335" t="s">
        <v>22</v>
      </c>
      <c r="DH1335" t="s">
        <v>3</v>
      </c>
      <c r="DI1335" t="s">
        <v>22</v>
      </c>
      <c r="DJ1335" t="s">
        <v>21</v>
      </c>
      <c r="DK1335" t="s">
        <v>3</v>
      </c>
      <c r="DL1335" t="s">
        <v>3</v>
      </c>
      <c r="DM1335" t="s">
        <v>3</v>
      </c>
      <c r="DN1335">
        <v>0</v>
      </c>
      <c r="DO1335">
        <v>0</v>
      </c>
      <c r="DP1335">
        <v>1</v>
      </c>
      <c r="DQ1335">
        <v>1</v>
      </c>
      <c r="DU1335">
        <v>1005</v>
      </c>
      <c r="DV1335" t="s">
        <v>433</v>
      </c>
      <c r="DW1335" t="s">
        <v>433</v>
      </c>
      <c r="DX1335">
        <v>100</v>
      </c>
      <c r="EE1335">
        <v>31102226</v>
      </c>
      <c r="EF1335">
        <v>2</v>
      </c>
      <c r="EG1335" t="s">
        <v>23</v>
      </c>
      <c r="EH1335">
        <v>0</v>
      </c>
      <c r="EI1335" t="s">
        <v>3</v>
      </c>
      <c r="EJ1335">
        <v>1</v>
      </c>
      <c r="EK1335">
        <v>26001</v>
      </c>
      <c r="EL1335" t="s">
        <v>435</v>
      </c>
      <c r="EM1335" t="s">
        <v>436</v>
      </c>
      <c r="EO1335" t="s">
        <v>26</v>
      </c>
      <c r="EQ1335">
        <v>0</v>
      </c>
      <c r="ER1335">
        <v>824.45</v>
      </c>
      <c r="ES1335">
        <v>507.64</v>
      </c>
      <c r="ET1335">
        <v>40.5</v>
      </c>
      <c r="EU1335">
        <v>5.45</v>
      </c>
      <c r="EV1335">
        <v>276.31</v>
      </c>
      <c r="EW1335">
        <v>31.98</v>
      </c>
      <c r="EX1335">
        <v>0.47</v>
      </c>
      <c r="EY1335">
        <v>0</v>
      </c>
      <c r="FQ1335">
        <v>0</v>
      </c>
      <c r="FR1335">
        <f t="shared" si="1192"/>
        <v>0</v>
      </c>
      <c r="FS1335">
        <v>0</v>
      </c>
      <c r="FT1335" t="s">
        <v>27</v>
      </c>
      <c r="FU1335" t="s">
        <v>28</v>
      </c>
      <c r="FX1335">
        <v>90</v>
      </c>
      <c r="FY1335">
        <v>59.5</v>
      </c>
      <c r="GA1335" t="s">
        <v>3</v>
      </c>
      <c r="GD1335">
        <v>1</v>
      </c>
      <c r="GF1335">
        <v>1906941050</v>
      </c>
      <c r="GG1335">
        <v>2</v>
      </c>
      <c r="GH1335">
        <v>1</v>
      </c>
      <c r="GI1335">
        <v>-2</v>
      </c>
      <c r="GJ1335">
        <v>0</v>
      </c>
      <c r="GK1335">
        <v>0</v>
      </c>
      <c r="GL1335">
        <f t="shared" si="1193"/>
        <v>0</v>
      </c>
      <c r="GM1335">
        <f t="shared" si="1194"/>
        <v>429.51</v>
      </c>
      <c r="GN1335">
        <f t="shared" si="1195"/>
        <v>429.51</v>
      </c>
      <c r="GO1335">
        <f t="shared" si="1196"/>
        <v>0</v>
      </c>
      <c r="GP1335">
        <f t="shared" si="1197"/>
        <v>0</v>
      </c>
      <c r="GR1335">
        <v>0</v>
      </c>
      <c r="GS1335">
        <v>3</v>
      </c>
      <c r="GT1335">
        <v>0</v>
      </c>
      <c r="GU1335" t="s">
        <v>3</v>
      </c>
      <c r="GV1335">
        <f t="shared" si="1198"/>
        <v>0</v>
      </c>
      <c r="GW1335">
        <v>1</v>
      </c>
      <c r="GX1335">
        <f t="shared" si="1199"/>
        <v>0</v>
      </c>
      <c r="HA1335">
        <v>0</v>
      </c>
      <c r="HB1335">
        <v>0</v>
      </c>
      <c r="HC1335">
        <f t="shared" si="1200"/>
        <v>0</v>
      </c>
      <c r="IK1335">
        <v>0</v>
      </c>
    </row>
    <row r="1336" spans="1:255">
      <c r="A1336" s="2">
        <v>17</v>
      </c>
      <c r="B1336" s="2">
        <v>1</v>
      </c>
      <c r="C1336" s="2"/>
      <c r="D1336" s="2"/>
      <c r="E1336" s="2" t="s">
        <v>618</v>
      </c>
      <c r="F1336" s="2" t="s">
        <v>438</v>
      </c>
      <c r="G1336" s="2" t="s">
        <v>439</v>
      </c>
      <c r="H1336" s="2" t="s">
        <v>258</v>
      </c>
      <c r="I1336" s="2">
        <f>ROUND(28*0.04*1.15,9)</f>
        <v>1.288</v>
      </c>
      <c r="J1336" s="2">
        <v>0</v>
      </c>
      <c r="K1336" s="2"/>
      <c r="L1336" s="2"/>
      <c r="M1336" s="2"/>
      <c r="N1336" s="2"/>
      <c r="O1336" s="2">
        <f t="shared" si="1166"/>
        <v>2861.97</v>
      </c>
      <c r="P1336" s="2">
        <f t="shared" si="1167"/>
        <v>2861.97</v>
      </c>
      <c r="Q1336" s="2">
        <f t="shared" si="1168"/>
        <v>0</v>
      </c>
      <c r="R1336" s="2">
        <f t="shared" si="1169"/>
        <v>0</v>
      </c>
      <c r="S1336" s="2">
        <f t="shared" si="1170"/>
        <v>0</v>
      </c>
      <c r="T1336" s="2">
        <f t="shared" si="1171"/>
        <v>0</v>
      </c>
      <c r="U1336" s="2">
        <f t="shared" si="1172"/>
        <v>0</v>
      </c>
      <c r="V1336" s="2">
        <f t="shared" si="1173"/>
        <v>0</v>
      </c>
      <c r="W1336" s="2">
        <f t="shared" si="1174"/>
        <v>0</v>
      </c>
      <c r="X1336" s="2">
        <f t="shared" si="1175"/>
        <v>0</v>
      </c>
      <c r="Y1336" s="2">
        <f t="shared" si="1176"/>
        <v>0</v>
      </c>
      <c r="Z1336" s="2"/>
      <c r="AA1336" s="2">
        <v>33304975</v>
      </c>
      <c r="AB1336" s="2">
        <f t="shared" si="1177"/>
        <v>2222.0300000000002</v>
      </c>
      <c r="AC1336" s="2">
        <f t="shared" si="1178"/>
        <v>2222.0300000000002</v>
      </c>
      <c r="AD1336" s="2">
        <f>ROUND((((ET1336)-(EU1336))+AE1336),2)</f>
        <v>0</v>
      </c>
      <c r="AE1336" s="2">
        <f>ROUND((EU1336),2)</f>
        <v>0</v>
      </c>
      <c r="AF1336" s="2">
        <f>ROUND((EV1336),2)</f>
        <v>0</v>
      </c>
      <c r="AG1336" s="2">
        <f t="shared" si="1179"/>
        <v>0</v>
      </c>
      <c r="AH1336" s="2">
        <f>(EW1336)</f>
        <v>0</v>
      </c>
      <c r="AI1336" s="2">
        <f>(EX1336)</f>
        <v>0</v>
      </c>
      <c r="AJ1336" s="2">
        <f t="shared" si="1180"/>
        <v>0</v>
      </c>
      <c r="AK1336" s="2">
        <v>2222.0300000000002</v>
      </c>
      <c r="AL1336" s="2">
        <v>2222.0300000000002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1</v>
      </c>
      <c r="AW1336" s="2">
        <v>1</v>
      </c>
      <c r="AX1336" s="2"/>
      <c r="AY1336" s="2"/>
      <c r="AZ1336" s="2">
        <v>1</v>
      </c>
      <c r="BA1336" s="2">
        <v>1</v>
      </c>
      <c r="BB1336" s="2">
        <v>1</v>
      </c>
      <c r="BC1336" s="2">
        <v>1</v>
      </c>
      <c r="BD1336" s="2" t="s">
        <v>3</v>
      </c>
      <c r="BE1336" s="2" t="s">
        <v>3</v>
      </c>
      <c r="BF1336" s="2" t="s">
        <v>3</v>
      </c>
      <c r="BG1336" s="2" t="s">
        <v>3</v>
      </c>
      <c r="BH1336" s="2">
        <v>3</v>
      </c>
      <c r="BI1336" s="2">
        <v>1</v>
      </c>
      <c r="BJ1336" s="2" t="s">
        <v>440</v>
      </c>
      <c r="BK1336" s="2"/>
      <c r="BL1336" s="2"/>
      <c r="BM1336" s="2">
        <v>500001</v>
      </c>
      <c r="BN1336" s="2">
        <v>0</v>
      </c>
      <c r="BO1336" s="2" t="s">
        <v>3</v>
      </c>
      <c r="BP1336" s="2">
        <v>0</v>
      </c>
      <c r="BQ1336" s="2">
        <v>8</v>
      </c>
      <c r="BR1336" s="2">
        <v>0</v>
      </c>
      <c r="BS1336" s="2">
        <v>1</v>
      </c>
      <c r="BT1336" s="2">
        <v>1</v>
      </c>
      <c r="BU1336" s="2">
        <v>1</v>
      </c>
      <c r="BV1336" s="2">
        <v>1</v>
      </c>
      <c r="BW1336" s="2">
        <v>1</v>
      </c>
      <c r="BX1336" s="2">
        <v>1</v>
      </c>
      <c r="BY1336" s="2" t="s">
        <v>3</v>
      </c>
      <c r="BZ1336" s="2">
        <v>0</v>
      </c>
      <c r="CA1336" s="2">
        <v>0</v>
      </c>
      <c r="CB1336" s="2"/>
      <c r="CC1336" s="2"/>
      <c r="CD1336" s="2"/>
      <c r="CE1336" s="2">
        <v>0</v>
      </c>
      <c r="CF1336" s="2">
        <v>0</v>
      </c>
      <c r="CG1336" s="2">
        <v>0</v>
      </c>
      <c r="CH1336" s="2"/>
      <c r="CI1336" s="2"/>
      <c r="CJ1336" s="2"/>
      <c r="CK1336" s="2"/>
      <c r="CL1336" s="2"/>
      <c r="CM1336" s="2">
        <v>0</v>
      </c>
      <c r="CN1336" s="2" t="s">
        <v>3</v>
      </c>
      <c r="CO1336" s="2">
        <v>0</v>
      </c>
      <c r="CP1336" s="2">
        <f t="shared" si="1181"/>
        <v>2861.97</v>
      </c>
      <c r="CQ1336" s="2">
        <f t="shared" si="1182"/>
        <v>2222.0300000000002</v>
      </c>
      <c r="CR1336" s="2">
        <f t="shared" si="1183"/>
        <v>0</v>
      </c>
      <c r="CS1336" s="2">
        <f t="shared" si="1184"/>
        <v>0</v>
      </c>
      <c r="CT1336" s="2">
        <f t="shared" si="1185"/>
        <v>0</v>
      </c>
      <c r="CU1336" s="2">
        <f t="shared" si="1186"/>
        <v>0</v>
      </c>
      <c r="CV1336" s="2">
        <f t="shared" si="1187"/>
        <v>0</v>
      </c>
      <c r="CW1336" s="2">
        <f t="shared" si="1188"/>
        <v>0</v>
      </c>
      <c r="CX1336" s="2">
        <f t="shared" si="1189"/>
        <v>0</v>
      </c>
      <c r="CY1336" s="2">
        <f t="shared" si="1190"/>
        <v>0</v>
      </c>
      <c r="CZ1336" s="2">
        <f t="shared" si="1191"/>
        <v>0</v>
      </c>
      <c r="DA1336" s="2"/>
      <c r="DB1336" s="2"/>
      <c r="DC1336" s="2" t="s">
        <v>3</v>
      </c>
      <c r="DD1336" s="2" t="s">
        <v>3</v>
      </c>
      <c r="DE1336" s="2" t="s">
        <v>3</v>
      </c>
      <c r="DF1336" s="2" t="s">
        <v>3</v>
      </c>
      <c r="DG1336" s="2" t="s">
        <v>3</v>
      </c>
      <c r="DH1336" s="2" t="s">
        <v>3</v>
      </c>
      <c r="DI1336" s="2" t="s">
        <v>3</v>
      </c>
      <c r="DJ1336" s="2" t="s">
        <v>3</v>
      </c>
      <c r="DK1336" s="2" t="s">
        <v>3</v>
      </c>
      <c r="DL1336" s="2" t="s">
        <v>3</v>
      </c>
      <c r="DM1336" s="2" t="s">
        <v>3</v>
      </c>
      <c r="DN1336" s="2">
        <v>0</v>
      </c>
      <c r="DO1336" s="2">
        <v>0</v>
      </c>
      <c r="DP1336" s="2">
        <v>1</v>
      </c>
      <c r="DQ1336" s="2">
        <v>1</v>
      </c>
      <c r="DR1336" s="2"/>
      <c r="DS1336" s="2"/>
      <c r="DT1336" s="2"/>
      <c r="DU1336" s="2">
        <v>1007</v>
      </c>
      <c r="DV1336" s="2" t="s">
        <v>258</v>
      </c>
      <c r="DW1336" s="2" t="s">
        <v>258</v>
      </c>
      <c r="DX1336" s="2">
        <v>1</v>
      </c>
      <c r="DY1336" s="2"/>
      <c r="DZ1336" s="2"/>
      <c r="EA1336" s="2"/>
      <c r="EB1336" s="2"/>
      <c r="EC1336" s="2"/>
      <c r="ED1336" s="2"/>
      <c r="EE1336" s="2">
        <v>31102119</v>
      </c>
      <c r="EF1336" s="2">
        <v>8</v>
      </c>
      <c r="EG1336" s="2" t="s">
        <v>34</v>
      </c>
      <c r="EH1336" s="2">
        <v>0</v>
      </c>
      <c r="EI1336" s="2" t="s">
        <v>3</v>
      </c>
      <c r="EJ1336" s="2">
        <v>1</v>
      </c>
      <c r="EK1336" s="2">
        <v>500001</v>
      </c>
      <c r="EL1336" s="2" t="s">
        <v>35</v>
      </c>
      <c r="EM1336" s="2" t="s">
        <v>36</v>
      </c>
      <c r="EN1336" s="2"/>
      <c r="EO1336" s="2" t="s">
        <v>3</v>
      </c>
      <c r="EP1336" s="2"/>
      <c r="EQ1336" s="2">
        <v>0</v>
      </c>
      <c r="ER1336" s="2">
        <v>2222.0300000000002</v>
      </c>
      <c r="ES1336" s="2">
        <v>2222.0300000000002</v>
      </c>
      <c r="ET1336" s="2">
        <v>0</v>
      </c>
      <c r="EU1336" s="2">
        <v>0</v>
      </c>
      <c r="EV1336" s="2">
        <v>0</v>
      </c>
      <c r="EW1336" s="2">
        <v>0</v>
      </c>
      <c r="EX1336" s="2">
        <v>0</v>
      </c>
      <c r="EY1336" s="2">
        <v>0</v>
      </c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>
        <v>0</v>
      </c>
      <c r="FR1336" s="2">
        <f t="shared" si="1192"/>
        <v>0</v>
      </c>
      <c r="FS1336" s="2">
        <v>0</v>
      </c>
      <c r="FT1336" s="2"/>
      <c r="FU1336" s="2"/>
      <c r="FV1336" s="2"/>
      <c r="FW1336" s="2"/>
      <c r="FX1336" s="2">
        <v>0</v>
      </c>
      <c r="FY1336" s="2">
        <v>0</v>
      </c>
      <c r="FZ1336" s="2"/>
      <c r="GA1336" s="2" t="s">
        <v>3</v>
      </c>
      <c r="GB1336" s="2"/>
      <c r="GC1336" s="2"/>
      <c r="GD1336" s="2">
        <v>1</v>
      </c>
      <c r="GE1336" s="2"/>
      <c r="GF1336" s="2">
        <v>2051966677</v>
      </c>
      <c r="GG1336" s="2">
        <v>2</v>
      </c>
      <c r="GH1336" s="2">
        <v>1</v>
      </c>
      <c r="GI1336" s="2">
        <v>-2</v>
      </c>
      <c r="GJ1336" s="2">
        <v>0</v>
      </c>
      <c r="GK1336" s="2">
        <v>0</v>
      </c>
      <c r="GL1336" s="2">
        <f t="shared" si="1193"/>
        <v>0</v>
      </c>
      <c r="GM1336" s="2">
        <f t="shared" si="1194"/>
        <v>2861.97</v>
      </c>
      <c r="GN1336" s="2">
        <f t="shared" si="1195"/>
        <v>2861.97</v>
      </c>
      <c r="GO1336" s="2">
        <f t="shared" si="1196"/>
        <v>0</v>
      </c>
      <c r="GP1336" s="2">
        <f t="shared" si="1197"/>
        <v>0</v>
      </c>
      <c r="GQ1336" s="2"/>
      <c r="GR1336" s="2">
        <v>0</v>
      </c>
      <c r="GS1336" s="2">
        <v>3</v>
      </c>
      <c r="GT1336" s="2">
        <v>0</v>
      </c>
      <c r="GU1336" s="2" t="s">
        <v>3</v>
      </c>
      <c r="GV1336" s="2">
        <f t="shared" si="1198"/>
        <v>0</v>
      </c>
      <c r="GW1336" s="2">
        <v>1</v>
      </c>
      <c r="GX1336" s="2">
        <f t="shared" si="1199"/>
        <v>0</v>
      </c>
      <c r="GY1336" s="2"/>
      <c r="GZ1336" s="2"/>
      <c r="HA1336" s="2">
        <v>0</v>
      </c>
      <c r="HB1336" s="2">
        <v>0</v>
      </c>
      <c r="HC1336" s="2">
        <f t="shared" si="1200"/>
        <v>0</v>
      </c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>
        <v>0</v>
      </c>
      <c r="IL1336" s="2"/>
      <c r="IM1336" s="2"/>
      <c r="IN1336" s="2"/>
      <c r="IO1336" s="2"/>
      <c r="IP1336" s="2"/>
      <c r="IQ1336" s="2"/>
      <c r="IR1336" s="2"/>
      <c r="IS1336" s="2"/>
      <c r="IT1336" s="2"/>
      <c r="IU1336" s="2"/>
    </row>
    <row r="1337" spans="1:255">
      <c r="A1337">
        <v>17</v>
      </c>
      <c r="B1337">
        <v>1</v>
      </c>
      <c r="E1337" t="s">
        <v>618</v>
      </c>
      <c r="F1337" t="s">
        <v>438</v>
      </c>
      <c r="G1337" t="s">
        <v>439</v>
      </c>
      <c r="H1337" t="s">
        <v>258</v>
      </c>
      <c r="I1337">
        <f>ROUND(28*0.04*1.15,9)</f>
        <v>1.288</v>
      </c>
      <c r="J1337">
        <v>0</v>
      </c>
      <c r="O1337">
        <f t="shared" si="1166"/>
        <v>2861.97</v>
      </c>
      <c r="P1337">
        <f t="shared" si="1167"/>
        <v>2861.97</v>
      </c>
      <c r="Q1337">
        <f t="shared" si="1168"/>
        <v>0</v>
      </c>
      <c r="R1337">
        <f t="shared" si="1169"/>
        <v>0</v>
      </c>
      <c r="S1337">
        <f t="shared" si="1170"/>
        <v>0</v>
      </c>
      <c r="T1337">
        <f t="shared" si="1171"/>
        <v>0</v>
      </c>
      <c r="U1337">
        <f t="shared" si="1172"/>
        <v>0</v>
      </c>
      <c r="V1337">
        <f t="shared" si="1173"/>
        <v>0</v>
      </c>
      <c r="W1337">
        <f t="shared" si="1174"/>
        <v>0</v>
      </c>
      <c r="X1337">
        <f t="shared" si="1175"/>
        <v>0</v>
      </c>
      <c r="Y1337">
        <f t="shared" si="1176"/>
        <v>0</v>
      </c>
      <c r="AA1337">
        <v>33304960</v>
      </c>
      <c r="AB1337">
        <f t="shared" si="1177"/>
        <v>2222.0300000000002</v>
      </c>
      <c r="AC1337">
        <f t="shared" si="1178"/>
        <v>2222.0300000000002</v>
      </c>
      <c r="AD1337">
        <f>ROUND((((ET1337)-(EU1337))+AE1337),2)</f>
        <v>0</v>
      </c>
      <c r="AE1337">
        <f>ROUND((EU1337),2)</f>
        <v>0</v>
      </c>
      <c r="AF1337">
        <f>ROUND((EV1337),2)</f>
        <v>0</v>
      </c>
      <c r="AG1337">
        <f t="shared" si="1179"/>
        <v>0</v>
      </c>
      <c r="AH1337">
        <f>(EW1337)</f>
        <v>0</v>
      </c>
      <c r="AI1337">
        <f>(EX1337)</f>
        <v>0</v>
      </c>
      <c r="AJ1337">
        <f t="shared" si="1180"/>
        <v>0</v>
      </c>
      <c r="AK1337">
        <v>2222.0300000000002</v>
      </c>
      <c r="AL1337">
        <v>2222.0300000000002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1</v>
      </c>
      <c r="AW1337">
        <v>1</v>
      </c>
      <c r="AZ1337">
        <v>1</v>
      </c>
      <c r="BA1337">
        <v>1</v>
      </c>
      <c r="BB1337">
        <v>1</v>
      </c>
      <c r="BC1337">
        <v>1</v>
      </c>
      <c r="BD1337" t="s">
        <v>3</v>
      </c>
      <c r="BE1337" t="s">
        <v>3</v>
      </c>
      <c r="BF1337" t="s">
        <v>3</v>
      </c>
      <c r="BG1337" t="s">
        <v>3</v>
      </c>
      <c r="BH1337">
        <v>3</v>
      </c>
      <c r="BI1337">
        <v>1</v>
      </c>
      <c r="BJ1337" t="s">
        <v>440</v>
      </c>
      <c r="BM1337">
        <v>500001</v>
      </c>
      <c r="BN1337">
        <v>0</v>
      </c>
      <c r="BO1337" t="s">
        <v>3</v>
      </c>
      <c r="BP1337">
        <v>0</v>
      </c>
      <c r="BQ1337">
        <v>8</v>
      </c>
      <c r="BR1337">
        <v>0</v>
      </c>
      <c r="BS1337">
        <v>1</v>
      </c>
      <c r="BT1337">
        <v>1</v>
      </c>
      <c r="BU1337">
        <v>1</v>
      </c>
      <c r="BV1337">
        <v>1</v>
      </c>
      <c r="BW1337">
        <v>1</v>
      </c>
      <c r="BX1337">
        <v>1</v>
      </c>
      <c r="BY1337" t="s">
        <v>3</v>
      </c>
      <c r="BZ1337">
        <v>0</v>
      </c>
      <c r="CA1337">
        <v>0</v>
      </c>
      <c r="CE1337">
        <v>0</v>
      </c>
      <c r="CF1337">
        <v>0</v>
      </c>
      <c r="CG1337">
        <v>0</v>
      </c>
      <c r="CM1337">
        <v>0</v>
      </c>
      <c r="CN1337" t="s">
        <v>3</v>
      </c>
      <c r="CO1337">
        <v>0</v>
      </c>
      <c r="CP1337">
        <f t="shared" si="1181"/>
        <v>2861.97</v>
      </c>
      <c r="CQ1337">
        <f t="shared" si="1182"/>
        <v>2222.0300000000002</v>
      </c>
      <c r="CR1337">
        <f t="shared" si="1183"/>
        <v>0</v>
      </c>
      <c r="CS1337">
        <f t="shared" si="1184"/>
        <v>0</v>
      </c>
      <c r="CT1337">
        <f t="shared" si="1185"/>
        <v>0</v>
      </c>
      <c r="CU1337">
        <f t="shared" si="1186"/>
        <v>0</v>
      </c>
      <c r="CV1337">
        <f t="shared" si="1187"/>
        <v>0</v>
      </c>
      <c r="CW1337">
        <f t="shared" si="1188"/>
        <v>0</v>
      </c>
      <c r="CX1337">
        <f t="shared" si="1189"/>
        <v>0</v>
      </c>
      <c r="CY1337">
        <f t="shared" si="1190"/>
        <v>0</v>
      </c>
      <c r="CZ1337">
        <f t="shared" si="1191"/>
        <v>0</v>
      </c>
      <c r="DC1337" t="s">
        <v>3</v>
      </c>
      <c r="DD1337" t="s">
        <v>3</v>
      </c>
      <c r="DE1337" t="s">
        <v>3</v>
      </c>
      <c r="DF1337" t="s">
        <v>3</v>
      </c>
      <c r="DG1337" t="s">
        <v>3</v>
      </c>
      <c r="DH1337" t="s">
        <v>3</v>
      </c>
      <c r="DI1337" t="s">
        <v>3</v>
      </c>
      <c r="DJ1337" t="s">
        <v>3</v>
      </c>
      <c r="DK1337" t="s">
        <v>3</v>
      </c>
      <c r="DL1337" t="s">
        <v>3</v>
      </c>
      <c r="DM1337" t="s">
        <v>3</v>
      </c>
      <c r="DN1337">
        <v>0</v>
      </c>
      <c r="DO1337">
        <v>0</v>
      </c>
      <c r="DP1337">
        <v>1</v>
      </c>
      <c r="DQ1337">
        <v>1</v>
      </c>
      <c r="DU1337">
        <v>1007</v>
      </c>
      <c r="DV1337" t="s">
        <v>258</v>
      </c>
      <c r="DW1337" t="s">
        <v>258</v>
      </c>
      <c r="DX1337">
        <v>1</v>
      </c>
      <c r="EE1337">
        <v>31102119</v>
      </c>
      <c r="EF1337">
        <v>8</v>
      </c>
      <c r="EG1337" t="s">
        <v>34</v>
      </c>
      <c r="EH1337">
        <v>0</v>
      </c>
      <c r="EI1337" t="s">
        <v>3</v>
      </c>
      <c r="EJ1337">
        <v>1</v>
      </c>
      <c r="EK1337">
        <v>500001</v>
      </c>
      <c r="EL1337" t="s">
        <v>35</v>
      </c>
      <c r="EM1337" t="s">
        <v>36</v>
      </c>
      <c r="EO1337" t="s">
        <v>3</v>
      </c>
      <c r="EQ1337">
        <v>0</v>
      </c>
      <c r="ER1337">
        <v>2222.0300000000002</v>
      </c>
      <c r="ES1337">
        <v>2222.0300000000002</v>
      </c>
      <c r="ET1337">
        <v>0</v>
      </c>
      <c r="EU1337">
        <v>0</v>
      </c>
      <c r="EV1337">
        <v>0</v>
      </c>
      <c r="EW1337">
        <v>0</v>
      </c>
      <c r="EX1337">
        <v>0</v>
      </c>
      <c r="EY1337">
        <v>0</v>
      </c>
      <c r="FQ1337">
        <v>0</v>
      </c>
      <c r="FR1337">
        <f t="shared" si="1192"/>
        <v>0</v>
      </c>
      <c r="FS1337">
        <v>0</v>
      </c>
      <c r="FX1337">
        <v>0</v>
      </c>
      <c r="FY1337">
        <v>0</v>
      </c>
      <c r="GA1337" t="s">
        <v>3</v>
      </c>
      <c r="GD1337">
        <v>1</v>
      </c>
      <c r="GF1337">
        <v>2051966677</v>
      </c>
      <c r="GG1337">
        <v>2</v>
      </c>
      <c r="GH1337">
        <v>1</v>
      </c>
      <c r="GI1337">
        <v>-2</v>
      </c>
      <c r="GJ1337">
        <v>0</v>
      </c>
      <c r="GK1337">
        <v>0</v>
      </c>
      <c r="GL1337">
        <f t="shared" si="1193"/>
        <v>0</v>
      </c>
      <c r="GM1337">
        <f t="shared" si="1194"/>
        <v>2861.97</v>
      </c>
      <c r="GN1337">
        <f t="shared" si="1195"/>
        <v>2861.97</v>
      </c>
      <c r="GO1337">
        <f t="shared" si="1196"/>
        <v>0</v>
      </c>
      <c r="GP1337">
        <f t="shared" si="1197"/>
        <v>0</v>
      </c>
      <c r="GR1337">
        <v>0</v>
      </c>
      <c r="GS1337">
        <v>3</v>
      </c>
      <c r="GT1337">
        <v>0</v>
      </c>
      <c r="GU1337" t="s">
        <v>3</v>
      </c>
      <c r="GV1337">
        <f t="shared" si="1198"/>
        <v>0</v>
      </c>
      <c r="GW1337">
        <v>1</v>
      </c>
      <c r="GX1337">
        <f t="shared" si="1199"/>
        <v>0</v>
      </c>
      <c r="HA1337">
        <v>0</v>
      </c>
      <c r="HB1337">
        <v>0</v>
      </c>
      <c r="HC1337">
        <f t="shared" si="1200"/>
        <v>0</v>
      </c>
      <c r="IK1337">
        <v>0</v>
      </c>
    </row>
    <row r="1338" spans="1:255">
      <c r="A1338" s="2">
        <v>17</v>
      </c>
      <c r="B1338" s="2">
        <v>1</v>
      </c>
      <c r="C1338" s="2">
        <f>ROW(SmtRes!A1417)</f>
        <v>1417</v>
      </c>
      <c r="D1338" s="2">
        <f>ROW(EtalonRes!A1748)</f>
        <v>1748</v>
      </c>
      <c r="E1338" s="2" t="s">
        <v>619</v>
      </c>
      <c r="F1338" s="2" t="s">
        <v>573</v>
      </c>
      <c r="G1338" s="2" t="s">
        <v>574</v>
      </c>
      <c r="H1338" s="2" t="s">
        <v>433</v>
      </c>
      <c r="I1338" s="2">
        <f>ROUND((0.5+0.5)*2*10/100,9)</f>
        <v>0.2</v>
      </c>
      <c r="J1338" s="2">
        <v>0</v>
      </c>
      <c r="K1338" s="2"/>
      <c r="L1338" s="2"/>
      <c r="M1338" s="2"/>
      <c r="N1338" s="2"/>
      <c r="O1338" s="2">
        <f t="shared" si="1166"/>
        <v>388.41</v>
      </c>
      <c r="P1338" s="2">
        <f t="shared" si="1167"/>
        <v>116.16</v>
      </c>
      <c r="Q1338" s="2">
        <f t="shared" si="1168"/>
        <v>30.88</v>
      </c>
      <c r="R1338" s="2">
        <f t="shared" si="1169"/>
        <v>2.63</v>
      </c>
      <c r="S1338" s="2">
        <f t="shared" si="1170"/>
        <v>241.37</v>
      </c>
      <c r="T1338" s="2">
        <f t="shared" si="1171"/>
        <v>0</v>
      </c>
      <c r="U1338" s="2">
        <f t="shared" si="1172"/>
        <v>27.61656</v>
      </c>
      <c r="V1338" s="2">
        <f t="shared" si="1173"/>
        <v>0.21299999999999999</v>
      </c>
      <c r="W1338" s="2">
        <f t="shared" si="1174"/>
        <v>0</v>
      </c>
      <c r="X1338" s="2">
        <f t="shared" si="1175"/>
        <v>280.60000000000002</v>
      </c>
      <c r="Y1338" s="2">
        <f t="shared" si="1176"/>
        <v>173.24</v>
      </c>
      <c r="Z1338" s="2"/>
      <c r="AA1338" s="2">
        <v>33304975</v>
      </c>
      <c r="AB1338" s="2">
        <f t="shared" si="1177"/>
        <v>1942.05</v>
      </c>
      <c r="AC1338" s="2">
        <f t="shared" si="1178"/>
        <v>580.82000000000005</v>
      </c>
      <c r="AD1338" s="2">
        <f>ROUND((((((ET1338*1.2)*1.25))-(((EU1338*1.2)*1.25)))+AE1338),2)</f>
        <v>154.38999999999999</v>
      </c>
      <c r="AE1338" s="2">
        <f>ROUND((((EU1338*1.2)*1.25)),2)</f>
        <v>13.16</v>
      </c>
      <c r="AF1338" s="2">
        <f>ROUND((((EV1338*1.2)*1.15)),2)</f>
        <v>1206.8399999999999</v>
      </c>
      <c r="AG1338" s="2">
        <f t="shared" si="1179"/>
        <v>0</v>
      </c>
      <c r="AH1338" s="2">
        <f>(((EW1338*1.2)*1.15))</f>
        <v>138.08279999999999</v>
      </c>
      <c r="AI1338" s="2">
        <f>(((EX1338*1.2)*1.25))</f>
        <v>1.0649999999999999</v>
      </c>
      <c r="AJ1338" s="2">
        <f t="shared" si="1180"/>
        <v>0</v>
      </c>
      <c r="AK1338" s="2">
        <v>1558.26</v>
      </c>
      <c r="AL1338" s="2">
        <v>580.82000000000005</v>
      </c>
      <c r="AM1338" s="2">
        <v>102.92</v>
      </c>
      <c r="AN1338" s="2">
        <v>8.77</v>
      </c>
      <c r="AO1338" s="2">
        <v>874.52</v>
      </c>
      <c r="AP1338" s="2">
        <v>0</v>
      </c>
      <c r="AQ1338" s="2">
        <v>100.06</v>
      </c>
      <c r="AR1338" s="2">
        <v>0.71</v>
      </c>
      <c r="AS1338" s="2">
        <v>0</v>
      </c>
      <c r="AT1338" s="2">
        <v>115</v>
      </c>
      <c r="AU1338" s="2">
        <v>71</v>
      </c>
      <c r="AV1338" s="2">
        <v>1</v>
      </c>
      <c r="AW1338" s="2">
        <v>1</v>
      </c>
      <c r="AX1338" s="2"/>
      <c r="AY1338" s="2"/>
      <c r="AZ1338" s="2">
        <v>1</v>
      </c>
      <c r="BA1338" s="2">
        <v>1</v>
      </c>
      <c r="BB1338" s="2">
        <v>1</v>
      </c>
      <c r="BC1338" s="2">
        <v>1</v>
      </c>
      <c r="BD1338" s="2" t="s">
        <v>3</v>
      </c>
      <c r="BE1338" s="2" t="s">
        <v>3</v>
      </c>
      <c r="BF1338" s="2" t="s">
        <v>3</v>
      </c>
      <c r="BG1338" s="2" t="s">
        <v>3</v>
      </c>
      <c r="BH1338" s="2">
        <v>0</v>
      </c>
      <c r="BI1338" s="2">
        <v>1</v>
      </c>
      <c r="BJ1338" s="2" t="s">
        <v>575</v>
      </c>
      <c r="BK1338" s="2"/>
      <c r="BL1338" s="2"/>
      <c r="BM1338" s="2">
        <v>20001</v>
      </c>
      <c r="BN1338" s="2">
        <v>0</v>
      </c>
      <c r="BO1338" s="2" t="s">
        <v>3</v>
      </c>
      <c r="BP1338" s="2">
        <v>0</v>
      </c>
      <c r="BQ1338" s="2">
        <v>2</v>
      </c>
      <c r="BR1338" s="2">
        <v>0</v>
      </c>
      <c r="BS1338" s="2">
        <v>1</v>
      </c>
      <c r="BT1338" s="2">
        <v>1</v>
      </c>
      <c r="BU1338" s="2">
        <v>1</v>
      </c>
      <c r="BV1338" s="2">
        <v>1</v>
      </c>
      <c r="BW1338" s="2">
        <v>1</v>
      </c>
      <c r="BX1338" s="2">
        <v>1</v>
      </c>
      <c r="BY1338" s="2" t="s">
        <v>3</v>
      </c>
      <c r="BZ1338" s="2">
        <v>128</v>
      </c>
      <c r="CA1338" s="2">
        <v>83</v>
      </c>
      <c r="CB1338" s="2"/>
      <c r="CC1338" s="2"/>
      <c r="CD1338" s="2"/>
      <c r="CE1338" s="2">
        <v>0</v>
      </c>
      <c r="CF1338" s="2">
        <v>0</v>
      </c>
      <c r="CG1338" s="2">
        <v>0</v>
      </c>
      <c r="CH1338" s="2"/>
      <c r="CI1338" s="2"/>
      <c r="CJ1338" s="2"/>
      <c r="CK1338" s="2"/>
      <c r="CL1338" s="2"/>
      <c r="CM1338" s="2">
        <v>0</v>
      </c>
      <c r="CN1338" s="2" t="s">
        <v>954</v>
      </c>
      <c r="CO1338" s="2">
        <v>0</v>
      </c>
      <c r="CP1338" s="2">
        <f t="shared" si="1181"/>
        <v>388.40999999999997</v>
      </c>
      <c r="CQ1338" s="2">
        <f t="shared" si="1182"/>
        <v>580.82000000000005</v>
      </c>
      <c r="CR1338" s="2">
        <f t="shared" si="1183"/>
        <v>154.38999999999999</v>
      </c>
      <c r="CS1338" s="2">
        <f t="shared" si="1184"/>
        <v>13.16</v>
      </c>
      <c r="CT1338" s="2">
        <f t="shared" si="1185"/>
        <v>1206.8399999999999</v>
      </c>
      <c r="CU1338" s="2">
        <f t="shared" si="1186"/>
        <v>0</v>
      </c>
      <c r="CV1338" s="2">
        <f t="shared" si="1187"/>
        <v>138.08279999999999</v>
      </c>
      <c r="CW1338" s="2">
        <f t="shared" si="1188"/>
        <v>1.0649999999999999</v>
      </c>
      <c r="CX1338" s="2">
        <f t="shared" si="1189"/>
        <v>0</v>
      </c>
      <c r="CY1338" s="2">
        <f t="shared" si="1190"/>
        <v>280.60000000000002</v>
      </c>
      <c r="CZ1338" s="2">
        <f t="shared" si="1191"/>
        <v>173.24</v>
      </c>
      <c r="DA1338" s="2"/>
      <c r="DB1338" s="2"/>
      <c r="DC1338" s="2" t="s">
        <v>3</v>
      </c>
      <c r="DD1338" s="2" t="s">
        <v>3</v>
      </c>
      <c r="DE1338" s="2" t="s">
        <v>21</v>
      </c>
      <c r="DF1338" s="2" t="s">
        <v>21</v>
      </c>
      <c r="DG1338" s="2" t="s">
        <v>22</v>
      </c>
      <c r="DH1338" s="2" t="s">
        <v>3</v>
      </c>
      <c r="DI1338" s="2" t="s">
        <v>22</v>
      </c>
      <c r="DJ1338" s="2" t="s">
        <v>21</v>
      </c>
      <c r="DK1338" s="2" t="s">
        <v>3</v>
      </c>
      <c r="DL1338" s="2" t="s">
        <v>3</v>
      </c>
      <c r="DM1338" s="2" t="s">
        <v>3</v>
      </c>
      <c r="DN1338" s="2">
        <v>0</v>
      </c>
      <c r="DO1338" s="2">
        <v>0</v>
      </c>
      <c r="DP1338" s="2">
        <v>1</v>
      </c>
      <c r="DQ1338" s="2">
        <v>1</v>
      </c>
      <c r="DR1338" s="2"/>
      <c r="DS1338" s="2"/>
      <c r="DT1338" s="2"/>
      <c r="DU1338" s="2">
        <v>1005</v>
      </c>
      <c r="DV1338" s="2" t="s">
        <v>433</v>
      </c>
      <c r="DW1338" s="2" t="s">
        <v>433</v>
      </c>
      <c r="DX1338" s="2">
        <v>100</v>
      </c>
      <c r="DY1338" s="2"/>
      <c r="DZ1338" s="2"/>
      <c r="EA1338" s="2"/>
      <c r="EB1338" s="2"/>
      <c r="EC1338" s="2"/>
      <c r="ED1338" s="2"/>
      <c r="EE1338" s="2">
        <v>31102217</v>
      </c>
      <c r="EF1338" s="2">
        <v>2</v>
      </c>
      <c r="EG1338" s="2" t="s">
        <v>23</v>
      </c>
      <c r="EH1338" s="2">
        <v>0</v>
      </c>
      <c r="EI1338" s="2" t="s">
        <v>3</v>
      </c>
      <c r="EJ1338" s="2">
        <v>1</v>
      </c>
      <c r="EK1338" s="2">
        <v>20001</v>
      </c>
      <c r="EL1338" s="2" t="s">
        <v>24</v>
      </c>
      <c r="EM1338" s="2" t="s">
        <v>25</v>
      </c>
      <c r="EN1338" s="2"/>
      <c r="EO1338" s="2" t="s">
        <v>26</v>
      </c>
      <c r="EP1338" s="2"/>
      <c r="EQ1338" s="2">
        <v>0</v>
      </c>
      <c r="ER1338" s="2">
        <v>1558.26</v>
      </c>
      <c r="ES1338" s="2">
        <v>580.82000000000005</v>
      </c>
      <c r="ET1338" s="2">
        <v>102.92</v>
      </c>
      <c r="EU1338" s="2">
        <v>8.77</v>
      </c>
      <c r="EV1338" s="2">
        <v>874.52</v>
      </c>
      <c r="EW1338" s="2">
        <v>100.06</v>
      </c>
      <c r="EX1338" s="2">
        <v>0.71</v>
      </c>
      <c r="EY1338" s="2">
        <v>0</v>
      </c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>
        <v>0</v>
      </c>
      <c r="FR1338" s="2">
        <f t="shared" si="1192"/>
        <v>0</v>
      </c>
      <c r="FS1338" s="2">
        <v>0</v>
      </c>
      <c r="FT1338" s="2" t="s">
        <v>27</v>
      </c>
      <c r="FU1338" s="2" t="s">
        <v>28</v>
      </c>
      <c r="FV1338" s="2"/>
      <c r="FW1338" s="2"/>
      <c r="FX1338" s="2">
        <v>115.2</v>
      </c>
      <c r="FY1338" s="2">
        <v>70.55</v>
      </c>
      <c r="FZ1338" s="2"/>
      <c r="GA1338" s="2" t="s">
        <v>3</v>
      </c>
      <c r="GB1338" s="2"/>
      <c r="GC1338" s="2"/>
      <c r="GD1338" s="2">
        <v>1</v>
      </c>
      <c r="GE1338" s="2"/>
      <c r="GF1338" s="2">
        <v>1394249478</v>
      </c>
      <c r="GG1338" s="2">
        <v>2</v>
      </c>
      <c r="GH1338" s="2">
        <v>1</v>
      </c>
      <c r="GI1338" s="2">
        <v>-2</v>
      </c>
      <c r="GJ1338" s="2">
        <v>0</v>
      </c>
      <c r="GK1338" s="2">
        <v>0</v>
      </c>
      <c r="GL1338" s="2">
        <f t="shared" si="1193"/>
        <v>0</v>
      </c>
      <c r="GM1338" s="2">
        <f t="shared" si="1194"/>
        <v>842.25</v>
      </c>
      <c r="GN1338" s="2">
        <f t="shared" si="1195"/>
        <v>842.25</v>
      </c>
      <c r="GO1338" s="2">
        <f t="shared" si="1196"/>
        <v>0</v>
      </c>
      <c r="GP1338" s="2">
        <f t="shared" si="1197"/>
        <v>0</v>
      </c>
      <c r="GQ1338" s="2"/>
      <c r="GR1338" s="2">
        <v>0</v>
      </c>
      <c r="GS1338" s="2">
        <v>3</v>
      </c>
      <c r="GT1338" s="2">
        <v>0</v>
      </c>
      <c r="GU1338" s="2" t="s">
        <v>3</v>
      </c>
      <c r="GV1338" s="2">
        <f t="shared" si="1198"/>
        <v>0</v>
      </c>
      <c r="GW1338" s="2">
        <v>1</v>
      </c>
      <c r="GX1338" s="2">
        <f t="shared" si="1199"/>
        <v>0</v>
      </c>
      <c r="GY1338" s="2"/>
      <c r="GZ1338" s="2"/>
      <c r="HA1338" s="2">
        <v>0</v>
      </c>
      <c r="HB1338" s="2">
        <v>0</v>
      </c>
      <c r="HC1338" s="2">
        <f t="shared" si="1200"/>
        <v>0</v>
      </c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>
        <v>0</v>
      </c>
      <c r="IL1338" s="2"/>
      <c r="IM1338" s="2"/>
      <c r="IN1338" s="2"/>
      <c r="IO1338" s="2"/>
      <c r="IP1338" s="2"/>
      <c r="IQ1338" s="2"/>
      <c r="IR1338" s="2"/>
      <c r="IS1338" s="2"/>
      <c r="IT1338" s="2"/>
      <c r="IU1338" s="2"/>
    </row>
    <row r="1339" spans="1:255">
      <c r="A1339">
        <v>17</v>
      </c>
      <c r="B1339">
        <v>1</v>
      </c>
      <c r="C1339">
        <f>ROW(SmtRes!A1428)</f>
        <v>1428</v>
      </c>
      <c r="D1339">
        <f>ROW(EtalonRes!A1764)</f>
        <v>1764</v>
      </c>
      <c r="E1339" t="s">
        <v>619</v>
      </c>
      <c r="F1339" t="s">
        <v>573</v>
      </c>
      <c r="G1339" t="s">
        <v>574</v>
      </c>
      <c r="H1339" t="s">
        <v>433</v>
      </c>
      <c r="I1339">
        <f>ROUND((0.5+0.5)*2*10/100,9)</f>
        <v>0.2</v>
      </c>
      <c r="J1339">
        <v>0</v>
      </c>
      <c r="O1339">
        <f t="shared" si="1166"/>
        <v>388.41</v>
      </c>
      <c r="P1339">
        <f t="shared" si="1167"/>
        <v>116.16</v>
      </c>
      <c r="Q1339">
        <f t="shared" si="1168"/>
        <v>30.88</v>
      </c>
      <c r="R1339">
        <f t="shared" si="1169"/>
        <v>2.63</v>
      </c>
      <c r="S1339">
        <f t="shared" si="1170"/>
        <v>241.37</v>
      </c>
      <c r="T1339">
        <f t="shared" si="1171"/>
        <v>0</v>
      </c>
      <c r="U1339">
        <f t="shared" si="1172"/>
        <v>27.61656</v>
      </c>
      <c r="V1339">
        <f t="shared" si="1173"/>
        <v>0.21299999999999999</v>
      </c>
      <c r="W1339">
        <f t="shared" si="1174"/>
        <v>0</v>
      </c>
      <c r="X1339">
        <f t="shared" si="1175"/>
        <v>280.60000000000002</v>
      </c>
      <c r="Y1339">
        <f t="shared" si="1176"/>
        <v>173.24</v>
      </c>
      <c r="AA1339">
        <v>33304960</v>
      </c>
      <c r="AB1339">
        <f t="shared" si="1177"/>
        <v>1942.05</v>
      </c>
      <c r="AC1339">
        <f t="shared" si="1178"/>
        <v>580.82000000000005</v>
      </c>
      <c r="AD1339">
        <f>ROUND((((((ET1339*1.2)*1.25))-(((EU1339*1.2)*1.25)))+AE1339),2)</f>
        <v>154.38999999999999</v>
      </c>
      <c r="AE1339">
        <f>ROUND((((EU1339*1.2)*1.25)),2)</f>
        <v>13.16</v>
      </c>
      <c r="AF1339">
        <f>ROUND((((EV1339*1.2)*1.15)),2)</f>
        <v>1206.8399999999999</v>
      </c>
      <c r="AG1339">
        <f t="shared" si="1179"/>
        <v>0</v>
      </c>
      <c r="AH1339">
        <f>(((EW1339*1.2)*1.15))</f>
        <v>138.08279999999999</v>
      </c>
      <c r="AI1339">
        <f>(((EX1339*1.2)*1.25))</f>
        <v>1.0649999999999999</v>
      </c>
      <c r="AJ1339">
        <f t="shared" si="1180"/>
        <v>0</v>
      </c>
      <c r="AK1339">
        <v>1558.26</v>
      </c>
      <c r="AL1339">
        <v>580.82000000000005</v>
      </c>
      <c r="AM1339">
        <v>102.92</v>
      </c>
      <c r="AN1339">
        <v>8.77</v>
      </c>
      <c r="AO1339">
        <v>874.52</v>
      </c>
      <c r="AP1339">
        <v>0</v>
      </c>
      <c r="AQ1339">
        <v>100.06</v>
      </c>
      <c r="AR1339">
        <v>0.71</v>
      </c>
      <c r="AS1339">
        <v>0</v>
      </c>
      <c r="AT1339">
        <v>115</v>
      </c>
      <c r="AU1339">
        <v>71</v>
      </c>
      <c r="AV1339">
        <v>1</v>
      </c>
      <c r="AW1339">
        <v>1</v>
      </c>
      <c r="AZ1339">
        <v>1</v>
      </c>
      <c r="BA1339">
        <v>1</v>
      </c>
      <c r="BB1339">
        <v>1</v>
      </c>
      <c r="BC1339">
        <v>1</v>
      </c>
      <c r="BD1339" t="s">
        <v>3</v>
      </c>
      <c r="BE1339" t="s">
        <v>3</v>
      </c>
      <c r="BF1339" t="s">
        <v>3</v>
      </c>
      <c r="BG1339" t="s">
        <v>3</v>
      </c>
      <c r="BH1339">
        <v>0</v>
      </c>
      <c r="BI1339">
        <v>1</v>
      </c>
      <c r="BJ1339" t="s">
        <v>575</v>
      </c>
      <c r="BM1339">
        <v>20001</v>
      </c>
      <c r="BN1339">
        <v>0</v>
      </c>
      <c r="BO1339" t="s">
        <v>3</v>
      </c>
      <c r="BP1339">
        <v>0</v>
      </c>
      <c r="BQ1339">
        <v>2</v>
      </c>
      <c r="BR1339">
        <v>0</v>
      </c>
      <c r="BS1339">
        <v>1</v>
      </c>
      <c r="BT1339">
        <v>1</v>
      </c>
      <c r="BU1339">
        <v>1</v>
      </c>
      <c r="BV1339">
        <v>1</v>
      </c>
      <c r="BW1339">
        <v>1</v>
      </c>
      <c r="BX1339">
        <v>1</v>
      </c>
      <c r="BY1339" t="s">
        <v>3</v>
      </c>
      <c r="BZ1339">
        <v>128</v>
      </c>
      <c r="CA1339">
        <v>83</v>
      </c>
      <c r="CE1339">
        <v>0</v>
      </c>
      <c r="CF1339">
        <v>0</v>
      </c>
      <c r="CG1339">
        <v>0</v>
      </c>
      <c r="CM1339">
        <v>0</v>
      </c>
      <c r="CN1339" t="s">
        <v>954</v>
      </c>
      <c r="CO1339">
        <v>0</v>
      </c>
      <c r="CP1339">
        <f t="shared" si="1181"/>
        <v>388.40999999999997</v>
      </c>
      <c r="CQ1339">
        <f t="shared" si="1182"/>
        <v>580.82000000000005</v>
      </c>
      <c r="CR1339">
        <f t="shared" si="1183"/>
        <v>154.38999999999999</v>
      </c>
      <c r="CS1339">
        <f t="shared" si="1184"/>
        <v>13.16</v>
      </c>
      <c r="CT1339">
        <f t="shared" si="1185"/>
        <v>1206.8399999999999</v>
      </c>
      <c r="CU1339">
        <f t="shared" si="1186"/>
        <v>0</v>
      </c>
      <c r="CV1339">
        <f t="shared" si="1187"/>
        <v>138.08279999999999</v>
      </c>
      <c r="CW1339">
        <f t="shared" si="1188"/>
        <v>1.0649999999999999</v>
      </c>
      <c r="CX1339">
        <f t="shared" si="1189"/>
        <v>0</v>
      </c>
      <c r="CY1339">
        <f t="shared" si="1190"/>
        <v>280.60000000000002</v>
      </c>
      <c r="CZ1339">
        <f t="shared" si="1191"/>
        <v>173.24</v>
      </c>
      <c r="DC1339" t="s">
        <v>3</v>
      </c>
      <c r="DD1339" t="s">
        <v>3</v>
      </c>
      <c r="DE1339" t="s">
        <v>21</v>
      </c>
      <c r="DF1339" t="s">
        <v>21</v>
      </c>
      <c r="DG1339" t="s">
        <v>22</v>
      </c>
      <c r="DH1339" t="s">
        <v>3</v>
      </c>
      <c r="DI1339" t="s">
        <v>22</v>
      </c>
      <c r="DJ1339" t="s">
        <v>21</v>
      </c>
      <c r="DK1339" t="s">
        <v>3</v>
      </c>
      <c r="DL1339" t="s">
        <v>3</v>
      </c>
      <c r="DM1339" t="s">
        <v>3</v>
      </c>
      <c r="DN1339">
        <v>0</v>
      </c>
      <c r="DO1339">
        <v>0</v>
      </c>
      <c r="DP1339">
        <v>1</v>
      </c>
      <c r="DQ1339">
        <v>1</v>
      </c>
      <c r="DU1339">
        <v>1005</v>
      </c>
      <c r="DV1339" t="s">
        <v>433</v>
      </c>
      <c r="DW1339" t="s">
        <v>433</v>
      </c>
      <c r="DX1339">
        <v>100</v>
      </c>
      <c r="EE1339">
        <v>31102217</v>
      </c>
      <c r="EF1339">
        <v>2</v>
      </c>
      <c r="EG1339" t="s">
        <v>23</v>
      </c>
      <c r="EH1339">
        <v>0</v>
      </c>
      <c r="EI1339" t="s">
        <v>3</v>
      </c>
      <c r="EJ1339">
        <v>1</v>
      </c>
      <c r="EK1339">
        <v>20001</v>
      </c>
      <c r="EL1339" t="s">
        <v>24</v>
      </c>
      <c r="EM1339" t="s">
        <v>25</v>
      </c>
      <c r="EO1339" t="s">
        <v>26</v>
      </c>
      <c r="EQ1339">
        <v>0</v>
      </c>
      <c r="ER1339">
        <v>1558.26</v>
      </c>
      <c r="ES1339">
        <v>580.82000000000005</v>
      </c>
      <c r="ET1339">
        <v>102.92</v>
      </c>
      <c r="EU1339">
        <v>8.77</v>
      </c>
      <c r="EV1339">
        <v>874.52</v>
      </c>
      <c r="EW1339">
        <v>100.06</v>
      </c>
      <c r="EX1339">
        <v>0.71</v>
      </c>
      <c r="EY1339">
        <v>0</v>
      </c>
      <c r="FQ1339">
        <v>0</v>
      </c>
      <c r="FR1339">
        <f t="shared" si="1192"/>
        <v>0</v>
      </c>
      <c r="FS1339">
        <v>0</v>
      </c>
      <c r="FT1339" t="s">
        <v>27</v>
      </c>
      <c r="FU1339" t="s">
        <v>28</v>
      </c>
      <c r="FX1339">
        <v>115.2</v>
      </c>
      <c r="FY1339">
        <v>70.55</v>
      </c>
      <c r="GA1339" t="s">
        <v>3</v>
      </c>
      <c r="GD1339">
        <v>1</v>
      </c>
      <c r="GF1339">
        <v>1394249478</v>
      </c>
      <c r="GG1339">
        <v>2</v>
      </c>
      <c r="GH1339">
        <v>1</v>
      </c>
      <c r="GI1339">
        <v>-2</v>
      </c>
      <c r="GJ1339">
        <v>0</v>
      </c>
      <c r="GK1339">
        <v>0</v>
      </c>
      <c r="GL1339">
        <f t="shared" si="1193"/>
        <v>0</v>
      </c>
      <c r="GM1339">
        <f t="shared" si="1194"/>
        <v>842.25</v>
      </c>
      <c r="GN1339">
        <f t="shared" si="1195"/>
        <v>842.25</v>
      </c>
      <c r="GO1339">
        <f t="shared" si="1196"/>
        <v>0</v>
      </c>
      <c r="GP1339">
        <f t="shared" si="1197"/>
        <v>0</v>
      </c>
      <c r="GR1339">
        <v>0</v>
      </c>
      <c r="GS1339">
        <v>3</v>
      </c>
      <c r="GT1339">
        <v>0</v>
      </c>
      <c r="GU1339" t="s">
        <v>3</v>
      </c>
      <c r="GV1339">
        <f t="shared" si="1198"/>
        <v>0</v>
      </c>
      <c r="GW1339">
        <v>1</v>
      </c>
      <c r="GX1339">
        <f t="shared" si="1199"/>
        <v>0</v>
      </c>
      <c r="HA1339">
        <v>0</v>
      </c>
      <c r="HB1339">
        <v>0</v>
      </c>
      <c r="HC1339">
        <f t="shared" si="1200"/>
        <v>0</v>
      </c>
      <c r="IK1339">
        <v>0</v>
      </c>
    </row>
    <row r="1340" spans="1:255">
      <c r="A1340" s="2">
        <v>17</v>
      </c>
      <c r="B1340" s="2">
        <v>1</v>
      </c>
      <c r="C1340" s="2"/>
      <c r="D1340" s="2"/>
      <c r="E1340" s="2" t="s">
        <v>620</v>
      </c>
      <c r="F1340" s="2" t="s">
        <v>478</v>
      </c>
      <c r="G1340" s="2" t="s">
        <v>479</v>
      </c>
      <c r="H1340" s="2" t="s">
        <v>47</v>
      </c>
      <c r="I1340" s="2">
        <v>20</v>
      </c>
      <c r="J1340" s="2">
        <v>0</v>
      </c>
      <c r="K1340" s="2"/>
      <c r="L1340" s="2"/>
      <c r="M1340" s="2"/>
      <c r="N1340" s="2"/>
      <c r="O1340" s="2">
        <f t="shared" si="1166"/>
        <v>3425</v>
      </c>
      <c r="P1340" s="2">
        <f t="shared" si="1167"/>
        <v>3425</v>
      </c>
      <c r="Q1340" s="2">
        <f t="shared" si="1168"/>
        <v>0</v>
      </c>
      <c r="R1340" s="2">
        <f t="shared" si="1169"/>
        <v>0</v>
      </c>
      <c r="S1340" s="2">
        <f t="shared" si="1170"/>
        <v>0</v>
      </c>
      <c r="T1340" s="2">
        <f t="shared" si="1171"/>
        <v>0</v>
      </c>
      <c r="U1340" s="2">
        <f t="shared" si="1172"/>
        <v>0</v>
      </c>
      <c r="V1340" s="2">
        <f t="shared" si="1173"/>
        <v>0</v>
      </c>
      <c r="W1340" s="2">
        <f t="shared" si="1174"/>
        <v>0</v>
      </c>
      <c r="X1340" s="2">
        <f t="shared" si="1175"/>
        <v>0</v>
      </c>
      <c r="Y1340" s="2">
        <f t="shared" si="1176"/>
        <v>0</v>
      </c>
      <c r="Z1340" s="2"/>
      <c r="AA1340" s="2">
        <v>33304975</v>
      </c>
      <c r="AB1340" s="2">
        <f t="shared" si="1177"/>
        <v>171.25</v>
      </c>
      <c r="AC1340" s="2">
        <f t="shared" si="1178"/>
        <v>171.25</v>
      </c>
      <c r="AD1340" s="2">
        <f>ROUND((((ET1340)-(EU1340))+AE1340),2)</f>
        <v>0</v>
      </c>
      <c r="AE1340" s="2">
        <f>ROUND((EU1340),2)</f>
        <v>0</v>
      </c>
      <c r="AF1340" s="2">
        <f>ROUND((EV1340),2)</f>
        <v>0</v>
      </c>
      <c r="AG1340" s="2">
        <f t="shared" si="1179"/>
        <v>0</v>
      </c>
      <c r="AH1340" s="2">
        <f>(EW1340)</f>
        <v>0</v>
      </c>
      <c r="AI1340" s="2">
        <f>(EX1340)</f>
        <v>0</v>
      </c>
      <c r="AJ1340" s="2">
        <f t="shared" si="1180"/>
        <v>0</v>
      </c>
      <c r="AK1340" s="2">
        <v>171.25</v>
      </c>
      <c r="AL1340" s="2">
        <v>171.25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1</v>
      </c>
      <c r="AW1340" s="2">
        <v>1</v>
      </c>
      <c r="AX1340" s="2"/>
      <c r="AY1340" s="2"/>
      <c r="AZ1340" s="2">
        <v>1</v>
      </c>
      <c r="BA1340" s="2">
        <v>1</v>
      </c>
      <c r="BB1340" s="2">
        <v>1</v>
      </c>
      <c r="BC1340" s="2">
        <v>1</v>
      </c>
      <c r="BD1340" s="2" t="s">
        <v>3</v>
      </c>
      <c r="BE1340" s="2" t="s">
        <v>3</v>
      </c>
      <c r="BF1340" s="2" t="s">
        <v>3</v>
      </c>
      <c r="BG1340" s="2" t="s">
        <v>3</v>
      </c>
      <c r="BH1340" s="2">
        <v>3</v>
      </c>
      <c r="BI1340" s="2">
        <v>1</v>
      </c>
      <c r="BJ1340" s="2" t="s">
        <v>480</v>
      </c>
      <c r="BK1340" s="2"/>
      <c r="BL1340" s="2"/>
      <c r="BM1340" s="2">
        <v>500001</v>
      </c>
      <c r="BN1340" s="2">
        <v>0</v>
      </c>
      <c r="BO1340" s="2" t="s">
        <v>3</v>
      </c>
      <c r="BP1340" s="2">
        <v>0</v>
      </c>
      <c r="BQ1340" s="2">
        <v>8</v>
      </c>
      <c r="BR1340" s="2">
        <v>0</v>
      </c>
      <c r="BS1340" s="2">
        <v>1</v>
      </c>
      <c r="BT1340" s="2">
        <v>1</v>
      </c>
      <c r="BU1340" s="2">
        <v>1</v>
      </c>
      <c r="BV1340" s="2">
        <v>1</v>
      </c>
      <c r="BW1340" s="2">
        <v>1</v>
      </c>
      <c r="BX1340" s="2">
        <v>1</v>
      </c>
      <c r="BY1340" s="2" t="s">
        <v>3</v>
      </c>
      <c r="BZ1340" s="2">
        <v>0</v>
      </c>
      <c r="CA1340" s="2">
        <v>0</v>
      </c>
      <c r="CB1340" s="2"/>
      <c r="CC1340" s="2"/>
      <c r="CD1340" s="2"/>
      <c r="CE1340" s="2">
        <v>0</v>
      </c>
      <c r="CF1340" s="2">
        <v>0</v>
      </c>
      <c r="CG1340" s="2">
        <v>0</v>
      </c>
      <c r="CH1340" s="2"/>
      <c r="CI1340" s="2"/>
      <c r="CJ1340" s="2"/>
      <c r="CK1340" s="2"/>
      <c r="CL1340" s="2"/>
      <c r="CM1340" s="2">
        <v>0</v>
      </c>
      <c r="CN1340" s="2" t="s">
        <v>3</v>
      </c>
      <c r="CO1340" s="2">
        <v>0</v>
      </c>
      <c r="CP1340" s="2">
        <f t="shared" si="1181"/>
        <v>3425</v>
      </c>
      <c r="CQ1340" s="2">
        <f t="shared" si="1182"/>
        <v>171.25</v>
      </c>
      <c r="CR1340" s="2">
        <f t="shared" si="1183"/>
        <v>0</v>
      </c>
      <c r="CS1340" s="2">
        <f t="shared" si="1184"/>
        <v>0</v>
      </c>
      <c r="CT1340" s="2">
        <f t="shared" si="1185"/>
        <v>0</v>
      </c>
      <c r="CU1340" s="2">
        <f t="shared" si="1186"/>
        <v>0</v>
      </c>
      <c r="CV1340" s="2">
        <f t="shared" si="1187"/>
        <v>0</v>
      </c>
      <c r="CW1340" s="2">
        <f t="shared" si="1188"/>
        <v>0</v>
      </c>
      <c r="CX1340" s="2">
        <f t="shared" si="1189"/>
        <v>0</v>
      </c>
      <c r="CY1340" s="2">
        <f t="shared" si="1190"/>
        <v>0</v>
      </c>
      <c r="CZ1340" s="2">
        <f t="shared" si="1191"/>
        <v>0</v>
      </c>
      <c r="DA1340" s="2"/>
      <c r="DB1340" s="2"/>
      <c r="DC1340" s="2" t="s">
        <v>3</v>
      </c>
      <c r="DD1340" s="2" t="s">
        <v>3</v>
      </c>
      <c r="DE1340" s="2" t="s">
        <v>3</v>
      </c>
      <c r="DF1340" s="2" t="s">
        <v>3</v>
      </c>
      <c r="DG1340" s="2" t="s">
        <v>3</v>
      </c>
      <c r="DH1340" s="2" t="s">
        <v>3</v>
      </c>
      <c r="DI1340" s="2" t="s">
        <v>3</v>
      </c>
      <c r="DJ1340" s="2" t="s">
        <v>3</v>
      </c>
      <c r="DK1340" s="2" t="s">
        <v>3</v>
      </c>
      <c r="DL1340" s="2" t="s">
        <v>3</v>
      </c>
      <c r="DM1340" s="2" t="s">
        <v>3</v>
      </c>
      <c r="DN1340" s="2">
        <v>0</v>
      </c>
      <c r="DO1340" s="2">
        <v>0</v>
      </c>
      <c r="DP1340" s="2">
        <v>1</v>
      </c>
      <c r="DQ1340" s="2">
        <v>1</v>
      </c>
      <c r="DR1340" s="2"/>
      <c r="DS1340" s="2"/>
      <c r="DT1340" s="2"/>
      <c r="DU1340" s="2">
        <v>1005</v>
      </c>
      <c r="DV1340" s="2" t="s">
        <v>47</v>
      </c>
      <c r="DW1340" s="2" t="s">
        <v>47</v>
      </c>
      <c r="DX1340" s="2">
        <v>1</v>
      </c>
      <c r="DY1340" s="2"/>
      <c r="DZ1340" s="2"/>
      <c r="EA1340" s="2"/>
      <c r="EB1340" s="2"/>
      <c r="EC1340" s="2"/>
      <c r="ED1340" s="2"/>
      <c r="EE1340" s="2">
        <v>31102119</v>
      </c>
      <c r="EF1340" s="2">
        <v>8</v>
      </c>
      <c r="EG1340" s="2" t="s">
        <v>34</v>
      </c>
      <c r="EH1340" s="2">
        <v>0</v>
      </c>
      <c r="EI1340" s="2" t="s">
        <v>3</v>
      </c>
      <c r="EJ1340" s="2">
        <v>1</v>
      </c>
      <c r="EK1340" s="2">
        <v>500001</v>
      </c>
      <c r="EL1340" s="2" t="s">
        <v>35</v>
      </c>
      <c r="EM1340" s="2" t="s">
        <v>36</v>
      </c>
      <c r="EN1340" s="2"/>
      <c r="EO1340" s="2" t="s">
        <v>3</v>
      </c>
      <c r="EP1340" s="2"/>
      <c r="EQ1340" s="2">
        <v>0</v>
      </c>
      <c r="ER1340" s="2">
        <v>171.25</v>
      </c>
      <c r="ES1340" s="2">
        <v>171.25</v>
      </c>
      <c r="ET1340" s="2">
        <v>0</v>
      </c>
      <c r="EU1340" s="2">
        <v>0</v>
      </c>
      <c r="EV1340" s="2">
        <v>0</v>
      </c>
      <c r="EW1340" s="2">
        <v>0</v>
      </c>
      <c r="EX1340" s="2">
        <v>0</v>
      </c>
      <c r="EY1340" s="2">
        <v>0</v>
      </c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>
        <v>0</v>
      </c>
      <c r="FR1340" s="2">
        <f t="shared" si="1192"/>
        <v>0</v>
      </c>
      <c r="FS1340" s="2">
        <v>0</v>
      </c>
      <c r="FT1340" s="2"/>
      <c r="FU1340" s="2"/>
      <c r="FV1340" s="2"/>
      <c r="FW1340" s="2"/>
      <c r="FX1340" s="2">
        <v>0</v>
      </c>
      <c r="FY1340" s="2">
        <v>0</v>
      </c>
      <c r="FZ1340" s="2"/>
      <c r="GA1340" s="2" t="s">
        <v>3</v>
      </c>
      <c r="GB1340" s="2"/>
      <c r="GC1340" s="2"/>
      <c r="GD1340" s="2">
        <v>1</v>
      </c>
      <c r="GE1340" s="2"/>
      <c r="GF1340" s="2">
        <v>1920270359</v>
      </c>
      <c r="GG1340" s="2">
        <v>2</v>
      </c>
      <c r="GH1340" s="2">
        <v>1</v>
      </c>
      <c r="GI1340" s="2">
        <v>-2</v>
      </c>
      <c r="GJ1340" s="2">
        <v>0</v>
      </c>
      <c r="GK1340" s="2">
        <v>0</v>
      </c>
      <c r="GL1340" s="2">
        <f t="shared" si="1193"/>
        <v>0</v>
      </c>
      <c r="GM1340" s="2">
        <f t="shared" si="1194"/>
        <v>3425</v>
      </c>
      <c r="GN1340" s="2">
        <f t="shared" si="1195"/>
        <v>3425</v>
      </c>
      <c r="GO1340" s="2">
        <f t="shared" si="1196"/>
        <v>0</v>
      </c>
      <c r="GP1340" s="2">
        <f t="shared" si="1197"/>
        <v>0</v>
      </c>
      <c r="GQ1340" s="2"/>
      <c r="GR1340" s="2">
        <v>0</v>
      </c>
      <c r="GS1340" s="2">
        <v>3</v>
      </c>
      <c r="GT1340" s="2">
        <v>0</v>
      </c>
      <c r="GU1340" s="2" t="s">
        <v>3</v>
      </c>
      <c r="GV1340" s="2">
        <f t="shared" si="1198"/>
        <v>0</v>
      </c>
      <c r="GW1340" s="2">
        <v>1</v>
      </c>
      <c r="GX1340" s="2">
        <f t="shared" si="1199"/>
        <v>0</v>
      </c>
      <c r="GY1340" s="2"/>
      <c r="GZ1340" s="2"/>
      <c r="HA1340" s="2">
        <v>0</v>
      </c>
      <c r="HB1340" s="2">
        <v>0</v>
      </c>
      <c r="HC1340" s="2">
        <f t="shared" si="1200"/>
        <v>0</v>
      </c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>
        <v>0</v>
      </c>
      <c r="IL1340" s="2"/>
      <c r="IM1340" s="2"/>
      <c r="IN1340" s="2"/>
      <c r="IO1340" s="2"/>
      <c r="IP1340" s="2"/>
      <c r="IQ1340" s="2"/>
      <c r="IR1340" s="2"/>
      <c r="IS1340" s="2"/>
      <c r="IT1340" s="2"/>
      <c r="IU1340" s="2"/>
    </row>
    <row r="1341" spans="1:255">
      <c r="A1341">
        <v>17</v>
      </c>
      <c r="B1341">
        <v>1</v>
      </c>
      <c r="E1341" t="s">
        <v>620</v>
      </c>
      <c r="F1341" t="s">
        <v>478</v>
      </c>
      <c r="G1341" t="s">
        <v>479</v>
      </c>
      <c r="H1341" t="s">
        <v>47</v>
      </c>
      <c r="I1341">
        <v>20</v>
      </c>
      <c r="J1341">
        <v>0</v>
      </c>
      <c r="O1341">
        <f t="shared" si="1166"/>
        <v>3425</v>
      </c>
      <c r="P1341">
        <f t="shared" si="1167"/>
        <v>3425</v>
      </c>
      <c r="Q1341">
        <f t="shared" si="1168"/>
        <v>0</v>
      </c>
      <c r="R1341">
        <f t="shared" si="1169"/>
        <v>0</v>
      </c>
      <c r="S1341">
        <f t="shared" si="1170"/>
        <v>0</v>
      </c>
      <c r="T1341">
        <f t="shared" si="1171"/>
        <v>0</v>
      </c>
      <c r="U1341">
        <f t="shared" si="1172"/>
        <v>0</v>
      </c>
      <c r="V1341">
        <f t="shared" si="1173"/>
        <v>0</v>
      </c>
      <c r="W1341">
        <f t="shared" si="1174"/>
        <v>0</v>
      </c>
      <c r="X1341">
        <f t="shared" si="1175"/>
        <v>0</v>
      </c>
      <c r="Y1341">
        <f t="shared" si="1176"/>
        <v>0</v>
      </c>
      <c r="AA1341">
        <v>33304960</v>
      </c>
      <c r="AB1341">
        <f t="shared" si="1177"/>
        <v>171.25</v>
      </c>
      <c r="AC1341">
        <f t="shared" si="1178"/>
        <v>171.25</v>
      </c>
      <c r="AD1341">
        <f>ROUND((((ET1341)-(EU1341))+AE1341),2)</f>
        <v>0</v>
      </c>
      <c r="AE1341">
        <f>ROUND((EU1341),2)</f>
        <v>0</v>
      </c>
      <c r="AF1341">
        <f>ROUND((EV1341),2)</f>
        <v>0</v>
      </c>
      <c r="AG1341">
        <f t="shared" si="1179"/>
        <v>0</v>
      </c>
      <c r="AH1341">
        <f>(EW1341)</f>
        <v>0</v>
      </c>
      <c r="AI1341">
        <f>(EX1341)</f>
        <v>0</v>
      </c>
      <c r="AJ1341">
        <f t="shared" si="1180"/>
        <v>0</v>
      </c>
      <c r="AK1341">
        <v>171.25</v>
      </c>
      <c r="AL1341">
        <v>171.25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1</v>
      </c>
      <c r="AW1341">
        <v>1</v>
      </c>
      <c r="AZ1341">
        <v>1</v>
      </c>
      <c r="BA1341">
        <v>1</v>
      </c>
      <c r="BB1341">
        <v>1</v>
      </c>
      <c r="BC1341">
        <v>1</v>
      </c>
      <c r="BD1341" t="s">
        <v>3</v>
      </c>
      <c r="BE1341" t="s">
        <v>3</v>
      </c>
      <c r="BF1341" t="s">
        <v>3</v>
      </c>
      <c r="BG1341" t="s">
        <v>3</v>
      </c>
      <c r="BH1341">
        <v>3</v>
      </c>
      <c r="BI1341">
        <v>1</v>
      </c>
      <c r="BJ1341" t="s">
        <v>480</v>
      </c>
      <c r="BM1341">
        <v>500001</v>
      </c>
      <c r="BN1341">
        <v>0</v>
      </c>
      <c r="BO1341" t="s">
        <v>3</v>
      </c>
      <c r="BP1341">
        <v>0</v>
      </c>
      <c r="BQ1341">
        <v>8</v>
      </c>
      <c r="BR1341">
        <v>0</v>
      </c>
      <c r="BS1341">
        <v>1</v>
      </c>
      <c r="BT1341">
        <v>1</v>
      </c>
      <c r="BU1341">
        <v>1</v>
      </c>
      <c r="BV1341">
        <v>1</v>
      </c>
      <c r="BW1341">
        <v>1</v>
      </c>
      <c r="BX1341">
        <v>1</v>
      </c>
      <c r="BY1341" t="s">
        <v>3</v>
      </c>
      <c r="BZ1341">
        <v>0</v>
      </c>
      <c r="CA1341">
        <v>0</v>
      </c>
      <c r="CE1341">
        <v>0</v>
      </c>
      <c r="CF1341">
        <v>0</v>
      </c>
      <c r="CG1341">
        <v>0</v>
      </c>
      <c r="CM1341">
        <v>0</v>
      </c>
      <c r="CN1341" t="s">
        <v>3</v>
      </c>
      <c r="CO1341">
        <v>0</v>
      </c>
      <c r="CP1341">
        <f t="shared" si="1181"/>
        <v>3425</v>
      </c>
      <c r="CQ1341">
        <f t="shared" si="1182"/>
        <v>171.25</v>
      </c>
      <c r="CR1341">
        <f t="shared" si="1183"/>
        <v>0</v>
      </c>
      <c r="CS1341">
        <f t="shared" si="1184"/>
        <v>0</v>
      </c>
      <c r="CT1341">
        <f t="shared" si="1185"/>
        <v>0</v>
      </c>
      <c r="CU1341">
        <f t="shared" si="1186"/>
        <v>0</v>
      </c>
      <c r="CV1341">
        <f t="shared" si="1187"/>
        <v>0</v>
      </c>
      <c r="CW1341">
        <f t="shared" si="1188"/>
        <v>0</v>
      </c>
      <c r="CX1341">
        <f t="shared" si="1189"/>
        <v>0</v>
      </c>
      <c r="CY1341">
        <f t="shared" si="1190"/>
        <v>0</v>
      </c>
      <c r="CZ1341">
        <f t="shared" si="1191"/>
        <v>0</v>
      </c>
      <c r="DC1341" t="s">
        <v>3</v>
      </c>
      <c r="DD1341" t="s">
        <v>3</v>
      </c>
      <c r="DE1341" t="s">
        <v>3</v>
      </c>
      <c r="DF1341" t="s">
        <v>3</v>
      </c>
      <c r="DG1341" t="s">
        <v>3</v>
      </c>
      <c r="DH1341" t="s">
        <v>3</v>
      </c>
      <c r="DI1341" t="s">
        <v>3</v>
      </c>
      <c r="DJ1341" t="s">
        <v>3</v>
      </c>
      <c r="DK1341" t="s">
        <v>3</v>
      </c>
      <c r="DL1341" t="s">
        <v>3</v>
      </c>
      <c r="DM1341" t="s">
        <v>3</v>
      </c>
      <c r="DN1341">
        <v>0</v>
      </c>
      <c r="DO1341">
        <v>0</v>
      </c>
      <c r="DP1341">
        <v>1</v>
      </c>
      <c r="DQ1341">
        <v>1</v>
      </c>
      <c r="DU1341">
        <v>1005</v>
      </c>
      <c r="DV1341" t="s">
        <v>47</v>
      </c>
      <c r="DW1341" t="s">
        <v>47</v>
      </c>
      <c r="DX1341">
        <v>1</v>
      </c>
      <c r="EE1341">
        <v>31102119</v>
      </c>
      <c r="EF1341">
        <v>8</v>
      </c>
      <c r="EG1341" t="s">
        <v>34</v>
      </c>
      <c r="EH1341">
        <v>0</v>
      </c>
      <c r="EI1341" t="s">
        <v>3</v>
      </c>
      <c r="EJ1341">
        <v>1</v>
      </c>
      <c r="EK1341">
        <v>500001</v>
      </c>
      <c r="EL1341" t="s">
        <v>35</v>
      </c>
      <c r="EM1341" t="s">
        <v>36</v>
      </c>
      <c r="EO1341" t="s">
        <v>3</v>
      </c>
      <c r="EQ1341">
        <v>0</v>
      </c>
      <c r="ER1341">
        <v>171.25</v>
      </c>
      <c r="ES1341">
        <v>171.25</v>
      </c>
      <c r="ET1341">
        <v>0</v>
      </c>
      <c r="EU1341">
        <v>0</v>
      </c>
      <c r="EV1341">
        <v>0</v>
      </c>
      <c r="EW1341">
        <v>0</v>
      </c>
      <c r="EX1341">
        <v>0</v>
      </c>
      <c r="EY1341">
        <v>0</v>
      </c>
      <c r="FQ1341">
        <v>0</v>
      </c>
      <c r="FR1341">
        <f t="shared" si="1192"/>
        <v>0</v>
      </c>
      <c r="FS1341">
        <v>0</v>
      </c>
      <c r="FX1341">
        <v>0</v>
      </c>
      <c r="FY1341">
        <v>0</v>
      </c>
      <c r="GA1341" t="s">
        <v>3</v>
      </c>
      <c r="GD1341">
        <v>1</v>
      </c>
      <c r="GF1341">
        <v>1920270359</v>
      </c>
      <c r="GG1341">
        <v>2</v>
      </c>
      <c r="GH1341">
        <v>1</v>
      </c>
      <c r="GI1341">
        <v>-2</v>
      </c>
      <c r="GJ1341">
        <v>0</v>
      </c>
      <c r="GK1341">
        <v>0</v>
      </c>
      <c r="GL1341">
        <f t="shared" si="1193"/>
        <v>0</v>
      </c>
      <c r="GM1341">
        <f t="shared" si="1194"/>
        <v>3425</v>
      </c>
      <c r="GN1341">
        <f t="shared" si="1195"/>
        <v>3425</v>
      </c>
      <c r="GO1341">
        <f t="shared" si="1196"/>
        <v>0</v>
      </c>
      <c r="GP1341">
        <f t="shared" si="1197"/>
        <v>0</v>
      </c>
      <c r="GR1341">
        <v>0</v>
      </c>
      <c r="GS1341">
        <v>3</v>
      </c>
      <c r="GT1341">
        <v>0</v>
      </c>
      <c r="GU1341" t="s">
        <v>3</v>
      </c>
      <c r="GV1341">
        <f t="shared" si="1198"/>
        <v>0</v>
      </c>
      <c r="GW1341">
        <v>1</v>
      </c>
      <c r="GX1341">
        <f t="shared" si="1199"/>
        <v>0</v>
      </c>
      <c r="HA1341">
        <v>0</v>
      </c>
      <c r="HB1341">
        <v>0</v>
      </c>
      <c r="HC1341">
        <f t="shared" si="1200"/>
        <v>0</v>
      </c>
      <c r="IK1341">
        <v>0</v>
      </c>
    </row>
    <row r="1342" spans="1:255">
      <c r="A1342" s="2">
        <v>17</v>
      </c>
      <c r="B1342" s="2">
        <v>1</v>
      </c>
      <c r="C1342" s="2">
        <f>ROW(SmtRes!A1439)</f>
        <v>1439</v>
      </c>
      <c r="D1342" s="2">
        <f>ROW(EtalonRes!A1780)</f>
        <v>1780</v>
      </c>
      <c r="E1342" s="2" t="s">
        <v>621</v>
      </c>
      <c r="F1342" s="2" t="s">
        <v>450</v>
      </c>
      <c r="G1342" s="2" t="s">
        <v>451</v>
      </c>
      <c r="H1342" s="2" t="s">
        <v>433</v>
      </c>
      <c r="I1342" s="2">
        <f>ROUND((3.14*0.4*3)/100,9)</f>
        <v>3.7679999999999998E-2</v>
      </c>
      <c r="J1342" s="2">
        <v>0</v>
      </c>
      <c r="K1342" s="2"/>
      <c r="L1342" s="2"/>
      <c r="M1342" s="2"/>
      <c r="N1342" s="2"/>
      <c r="O1342" s="2">
        <f t="shared" si="1166"/>
        <v>64.25</v>
      </c>
      <c r="P1342" s="2">
        <f t="shared" si="1167"/>
        <v>21.77</v>
      </c>
      <c r="Q1342" s="2">
        <f t="shared" si="1168"/>
        <v>5.72</v>
      </c>
      <c r="R1342" s="2">
        <f t="shared" si="1169"/>
        <v>0.48</v>
      </c>
      <c r="S1342" s="2">
        <f t="shared" si="1170"/>
        <v>36.76</v>
      </c>
      <c r="T1342" s="2">
        <f t="shared" si="1171"/>
        <v>0</v>
      </c>
      <c r="U1342" s="2">
        <f t="shared" si="1172"/>
        <v>4.2056305919999994</v>
      </c>
      <c r="V1342" s="2">
        <f t="shared" si="1173"/>
        <v>3.8998799999999993E-2</v>
      </c>
      <c r="W1342" s="2">
        <f t="shared" si="1174"/>
        <v>0</v>
      </c>
      <c r="X1342" s="2">
        <f t="shared" si="1175"/>
        <v>42.83</v>
      </c>
      <c r="Y1342" s="2">
        <f t="shared" si="1176"/>
        <v>26.44</v>
      </c>
      <c r="Z1342" s="2"/>
      <c r="AA1342" s="2">
        <v>33304975</v>
      </c>
      <c r="AB1342" s="2">
        <f t="shared" si="1177"/>
        <v>1705.18</v>
      </c>
      <c r="AC1342" s="2">
        <f t="shared" si="1178"/>
        <v>577.76</v>
      </c>
      <c r="AD1342" s="2">
        <f>ROUND((((((ET1342*1.2)*1.25))-(((EU1342*1.2)*1.25)))+AE1342),2)</f>
        <v>151.91</v>
      </c>
      <c r="AE1342" s="2">
        <f>ROUND((((EU1342*1.2)*1.25)),2)</f>
        <v>12.81</v>
      </c>
      <c r="AF1342" s="2">
        <f>ROUND((((EV1342*1.2)*1.15)),2)</f>
        <v>975.51</v>
      </c>
      <c r="AG1342" s="2">
        <f t="shared" si="1179"/>
        <v>0</v>
      </c>
      <c r="AH1342" s="2">
        <f>(((EW1342*1.2)*1.15))</f>
        <v>111.61439999999999</v>
      </c>
      <c r="AI1342" s="2">
        <f>(((EX1342*1.2)*1.25))</f>
        <v>1.0349999999999999</v>
      </c>
      <c r="AJ1342" s="2">
        <f t="shared" si="1180"/>
        <v>0</v>
      </c>
      <c r="AK1342" s="2">
        <v>1385.92</v>
      </c>
      <c r="AL1342" s="2">
        <v>577.76</v>
      </c>
      <c r="AM1342" s="2">
        <v>101.27</v>
      </c>
      <c r="AN1342" s="2">
        <v>8.5399999999999991</v>
      </c>
      <c r="AO1342" s="2">
        <v>706.89</v>
      </c>
      <c r="AP1342" s="2">
        <v>0</v>
      </c>
      <c r="AQ1342" s="2">
        <v>80.88</v>
      </c>
      <c r="AR1342" s="2">
        <v>0.69</v>
      </c>
      <c r="AS1342" s="2">
        <v>0</v>
      </c>
      <c r="AT1342" s="2">
        <v>115</v>
      </c>
      <c r="AU1342" s="2">
        <v>71</v>
      </c>
      <c r="AV1342" s="2">
        <v>1</v>
      </c>
      <c r="AW1342" s="2">
        <v>1</v>
      </c>
      <c r="AX1342" s="2"/>
      <c r="AY1342" s="2"/>
      <c r="AZ1342" s="2">
        <v>1</v>
      </c>
      <c r="BA1342" s="2">
        <v>1</v>
      </c>
      <c r="BB1342" s="2">
        <v>1</v>
      </c>
      <c r="BC1342" s="2">
        <v>1</v>
      </c>
      <c r="BD1342" s="2" t="s">
        <v>3</v>
      </c>
      <c r="BE1342" s="2" t="s">
        <v>3</v>
      </c>
      <c r="BF1342" s="2" t="s">
        <v>3</v>
      </c>
      <c r="BG1342" s="2" t="s">
        <v>3</v>
      </c>
      <c r="BH1342" s="2">
        <v>0</v>
      </c>
      <c r="BI1342" s="2">
        <v>1</v>
      </c>
      <c r="BJ1342" s="2" t="s">
        <v>452</v>
      </c>
      <c r="BK1342" s="2"/>
      <c r="BL1342" s="2"/>
      <c r="BM1342" s="2">
        <v>20001</v>
      </c>
      <c r="BN1342" s="2">
        <v>0</v>
      </c>
      <c r="BO1342" s="2" t="s">
        <v>3</v>
      </c>
      <c r="BP1342" s="2">
        <v>0</v>
      </c>
      <c r="BQ1342" s="2">
        <v>2</v>
      </c>
      <c r="BR1342" s="2">
        <v>0</v>
      </c>
      <c r="BS1342" s="2">
        <v>1</v>
      </c>
      <c r="BT1342" s="2">
        <v>1</v>
      </c>
      <c r="BU1342" s="2">
        <v>1</v>
      </c>
      <c r="BV1342" s="2">
        <v>1</v>
      </c>
      <c r="BW1342" s="2">
        <v>1</v>
      </c>
      <c r="BX1342" s="2">
        <v>1</v>
      </c>
      <c r="BY1342" s="2" t="s">
        <v>3</v>
      </c>
      <c r="BZ1342" s="2">
        <v>128</v>
      </c>
      <c r="CA1342" s="2">
        <v>83</v>
      </c>
      <c r="CB1342" s="2"/>
      <c r="CC1342" s="2"/>
      <c r="CD1342" s="2"/>
      <c r="CE1342" s="2">
        <v>0</v>
      </c>
      <c r="CF1342" s="2">
        <v>0</v>
      </c>
      <c r="CG1342" s="2">
        <v>0</v>
      </c>
      <c r="CH1342" s="2"/>
      <c r="CI1342" s="2"/>
      <c r="CJ1342" s="2"/>
      <c r="CK1342" s="2"/>
      <c r="CL1342" s="2"/>
      <c r="CM1342" s="2">
        <v>0</v>
      </c>
      <c r="CN1342" s="2" t="s">
        <v>954</v>
      </c>
      <c r="CO1342" s="2">
        <v>0</v>
      </c>
      <c r="CP1342" s="2">
        <f t="shared" si="1181"/>
        <v>64.25</v>
      </c>
      <c r="CQ1342" s="2">
        <f t="shared" si="1182"/>
        <v>577.76</v>
      </c>
      <c r="CR1342" s="2">
        <f t="shared" si="1183"/>
        <v>151.91</v>
      </c>
      <c r="CS1342" s="2">
        <f t="shared" si="1184"/>
        <v>12.81</v>
      </c>
      <c r="CT1342" s="2">
        <f t="shared" si="1185"/>
        <v>975.51</v>
      </c>
      <c r="CU1342" s="2">
        <f t="shared" si="1186"/>
        <v>0</v>
      </c>
      <c r="CV1342" s="2">
        <f t="shared" si="1187"/>
        <v>111.61439999999999</v>
      </c>
      <c r="CW1342" s="2">
        <f t="shared" si="1188"/>
        <v>1.0349999999999999</v>
      </c>
      <c r="CX1342" s="2">
        <f t="shared" si="1189"/>
        <v>0</v>
      </c>
      <c r="CY1342" s="2">
        <f t="shared" si="1190"/>
        <v>42.825999999999993</v>
      </c>
      <c r="CZ1342" s="2">
        <f t="shared" si="1191"/>
        <v>26.440399999999997</v>
      </c>
      <c r="DA1342" s="2"/>
      <c r="DB1342" s="2"/>
      <c r="DC1342" s="2" t="s">
        <v>3</v>
      </c>
      <c r="DD1342" s="2" t="s">
        <v>3</v>
      </c>
      <c r="DE1342" s="2" t="s">
        <v>21</v>
      </c>
      <c r="DF1342" s="2" t="s">
        <v>21</v>
      </c>
      <c r="DG1342" s="2" t="s">
        <v>22</v>
      </c>
      <c r="DH1342" s="2" t="s">
        <v>3</v>
      </c>
      <c r="DI1342" s="2" t="s">
        <v>22</v>
      </c>
      <c r="DJ1342" s="2" t="s">
        <v>21</v>
      </c>
      <c r="DK1342" s="2" t="s">
        <v>3</v>
      </c>
      <c r="DL1342" s="2" t="s">
        <v>3</v>
      </c>
      <c r="DM1342" s="2" t="s">
        <v>3</v>
      </c>
      <c r="DN1342" s="2">
        <v>0</v>
      </c>
      <c r="DO1342" s="2">
        <v>0</v>
      </c>
      <c r="DP1342" s="2">
        <v>1</v>
      </c>
      <c r="DQ1342" s="2">
        <v>1</v>
      </c>
      <c r="DR1342" s="2"/>
      <c r="DS1342" s="2"/>
      <c r="DT1342" s="2"/>
      <c r="DU1342" s="2">
        <v>1005</v>
      </c>
      <c r="DV1342" s="2" t="s">
        <v>433</v>
      </c>
      <c r="DW1342" s="2" t="s">
        <v>433</v>
      </c>
      <c r="DX1342" s="2">
        <v>100</v>
      </c>
      <c r="DY1342" s="2"/>
      <c r="DZ1342" s="2"/>
      <c r="EA1342" s="2"/>
      <c r="EB1342" s="2"/>
      <c r="EC1342" s="2"/>
      <c r="ED1342" s="2"/>
      <c r="EE1342" s="2">
        <v>31102217</v>
      </c>
      <c r="EF1342" s="2">
        <v>2</v>
      </c>
      <c r="EG1342" s="2" t="s">
        <v>23</v>
      </c>
      <c r="EH1342" s="2">
        <v>0</v>
      </c>
      <c r="EI1342" s="2" t="s">
        <v>3</v>
      </c>
      <c r="EJ1342" s="2">
        <v>1</v>
      </c>
      <c r="EK1342" s="2">
        <v>20001</v>
      </c>
      <c r="EL1342" s="2" t="s">
        <v>24</v>
      </c>
      <c r="EM1342" s="2" t="s">
        <v>25</v>
      </c>
      <c r="EN1342" s="2"/>
      <c r="EO1342" s="2" t="s">
        <v>26</v>
      </c>
      <c r="EP1342" s="2"/>
      <c r="EQ1342" s="2">
        <v>0</v>
      </c>
      <c r="ER1342" s="2">
        <v>1385.92</v>
      </c>
      <c r="ES1342" s="2">
        <v>577.76</v>
      </c>
      <c r="ET1342" s="2">
        <v>101.27</v>
      </c>
      <c r="EU1342" s="2">
        <v>8.5399999999999991</v>
      </c>
      <c r="EV1342" s="2">
        <v>706.89</v>
      </c>
      <c r="EW1342" s="2">
        <v>80.88</v>
      </c>
      <c r="EX1342" s="2">
        <v>0.69</v>
      </c>
      <c r="EY1342" s="2">
        <v>0</v>
      </c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>
        <v>0</v>
      </c>
      <c r="FR1342" s="2">
        <f t="shared" si="1192"/>
        <v>0</v>
      </c>
      <c r="FS1342" s="2">
        <v>0</v>
      </c>
      <c r="FT1342" s="2" t="s">
        <v>27</v>
      </c>
      <c r="FU1342" s="2" t="s">
        <v>28</v>
      </c>
      <c r="FV1342" s="2"/>
      <c r="FW1342" s="2"/>
      <c r="FX1342" s="2">
        <v>115.2</v>
      </c>
      <c r="FY1342" s="2">
        <v>70.55</v>
      </c>
      <c r="FZ1342" s="2"/>
      <c r="GA1342" s="2" t="s">
        <v>3</v>
      </c>
      <c r="GB1342" s="2"/>
      <c r="GC1342" s="2"/>
      <c r="GD1342" s="2">
        <v>1</v>
      </c>
      <c r="GE1342" s="2"/>
      <c r="GF1342" s="2">
        <v>-71840125</v>
      </c>
      <c r="GG1342" s="2">
        <v>2</v>
      </c>
      <c r="GH1342" s="2">
        <v>1</v>
      </c>
      <c r="GI1342" s="2">
        <v>-2</v>
      </c>
      <c r="GJ1342" s="2">
        <v>0</v>
      </c>
      <c r="GK1342" s="2">
        <v>0</v>
      </c>
      <c r="GL1342" s="2">
        <f t="shared" si="1193"/>
        <v>0</v>
      </c>
      <c r="GM1342" s="2">
        <f t="shared" si="1194"/>
        <v>133.52000000000001</v>
      </c>
      <c r="GN1342" s="2">
        <f t="shared" si="1195"/>
        <v>133.52000000000001</v>
      </c>
      <c r="GO1342" s="2">
        <f t="shared" si="1196"/>
        <v>0</v>
      </c>
      <c r="GP1342" s="2">
        <f t="shared" si="1197"/>
        <v>0</v>
      </c>
      <c r="GQ1342" s="2"/>
      <c r="GR1342" s="2">
        <v>0</v>
      </c>
      <c r="GS1342" s="2">
        <v>3</v>
      </c>
      <c r="GT1342" s="2">
        <v>0</v>
      </c>
      <c r="GU1342" s="2" t="s">
        <v>3</v>
      </c>
      <c r="GV1342" s="2">
        <f t="shared" si="1198"/>
        <v>0</v>
      </c>
      <c r="GW1342" s="2">
        <v>1</v>
      </c>
      <c r="GX1342" s="2">
        <f t="shared" si="1199"/>
        <v>0</v>
      </c>
      <c r="GY1342" s="2"/>
      <c r="GZ1342" s="2"/>
      <c r="HA1342" s="2">
        <v>0</v>
      </c>
      <c r="HB1342" s="2">
        <v>0</v>
      </c>
      <c r="HC1342" s="2">
        <f t="shared" si="1200"/>
        <v>0</v>
      </c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>
        <v>0</v>
      </c>
      <c r="IL1342" s="2"/>
      <c r="IM1342" s="2"/>
      <c r="IN1342" s="2"/>
      <c r="IO1342" s="2"/>
      <c r="IP1342" s="2"/>
      <c r="IQ1342" s="2"/>
      <c r="IR1342" s="2"/>
      <c r="IS1342" s="2"/>
      <c r="IT1342" s="2"/>
      <c r="IU1342" s="2"/>
    </row>
    <row r="1343" spans="1:255">
      <c r="A1343">
        <v>17</v>
      </c>
      <c r="B1343">
        <v>1</v>
      </c>
      <c r="C1343">
        <f>ROW(SmtRes!A1450)</f>
        <v>1450</v>
      </c>
      <c r="D1343">
        <f>ROW(EtalonRes!A1796)</f>
        <v>1796</v>
      </c>
      <c r="E1343" t="s">
        <v>621</v>
      </c>
      <c r="F1343" t="s">
        <v>450</v>
      </c>
      <c r="G1343" t="s">
        <v>451</v>
      </c>
      <c r="H1343" t="s">
        <v>433</v>
      </c>
      <c r="I1343">
        <f>ROUND((3.14*0.4*3)/100,9)</f>
        <v>3.7679999999999998E-2</v>
      </c>
      <c r="J1343">
        <v>0</v>
      </c>
      <c r="O1343">
        <f t="shared" si="1166"/>
        <v>64.25</v>
      </c>
      <c r="P1343">
        <f t="shared" si="1167"/>
        <v>21.77</v>
      </c>
      <c r="Q1343">
        <f t="shared" si="1168"/>
        <v>5.72</v>
      </c>
      <c r="R1343">
        <f t="shared" si="1169"/>
        <v>0.48</v>
      </c>
      <c r="S1343">
        <f t="shared" si="1170"/>
        <v>36.76</v>
      </c>
      <c r="T1343">
        <f t="shared" si="1171"/>
        <v>0</v>
      </c>
      <c r="U1343">
        <f t="shared" si="1172"/>
        <v>4.2056305919999994</v>
      </c>
      <c r="V1343">
        <f t="shared" si="1173"/>
        <v>3.8998799999999993E-2</v>
      </c>
      <c r="W1343">
        <f t="shared" si="1174"/>
        <v>0</v>
      </c>
      <c r="X1343">
        <f t="shared" si="1175"/>
        <v>42.83</v>
      </c>
      <c r="Y1343">
        <f t="shared" si="1176"/>
        <v>26.44</v>
      </c>
      <c r="AA1343">
        <v>33304960</v>
      </c>
      <c r="AB1343">
        <f t="shared" si="1177"/>
        <v>1705.18</v>
      </c>
      <c r="AC1343">
        <f t="shared" si="1178"/>
        <v>577.76</v>
      </c>
      <c r="AD1343">
        <f>ROUND((((((ET1343*1.2)*1.25))-(((EU1343*1.2)*1.25)))+AE1343),2)</f>
        <v>151.91</v>
      </c>
      <c r="AE1343">
        <f>ROUND((((EU1343*1.2)*1.25)),2)</f>
        <v>12.81</v>
      </c>
      <c r="AF1343">
        <f>ROUND((((EV1343*1.2)*1.15)),2)</f>
        <v>975.51</v>
      </c>
      <c r="AG1343">
        <f t="shared" si="1179"/>
        <v>0</v>
      </c>
      <c r="AH1343">
        <f>(((EW1343*1.2)*1.15))</f>
        <v>111.61439999999999</v>
      </c>
      <c r="AI1343">
        <f>(((EX1343*1.2)*1.25))</f>
        <v>1.0349999999999999</v>
      </c>
      <c r="AJ1343">
        <f t="shared" si="1180"/>
        <v>0</v>
      </c>
      <c r="AK1343">
        <v>1385.92</v>
      </c>
      <c r="AL1343">
        <v>577.76</v>
      </c>
      <c r="AM1343">
        <v>101.27</v>
      </c>
      <c r="AN1343">
        <v>8.5399999999999991</v>
      </c>
      <c r="AO1343">
        <v>706.89</v>
      </c>
      <c r="AP1343">
        <v>0</v>
      </c>
      <c r="AQ1343">
        <v>80.88</v>
      </c>
      <c r="AR1343">
        <v>0.69</v>
      </c>
      <c r="AS1343">
        <v>0</v>
      </c>
      <c r="AT1343">
        <v>115</v>
      </c>
      <c r="AU1343">
        <v>71</v>
      </c>
      <c r="AV1343">
        <v>1</v>
      </c>
      <c r="AW1343">
        <v>1</v>
      </c>
      <c r="AZ1343">
        <v>1</v>
      </c>
      <c r="BA1343">
        <v>1</v>
      </c>
      <c r="BB1343">
        <v>1</v>
      </c>
      <c r="BC1343">
        <v>1</v>
      </c>
      <c r="BD1343" t="s">
        <v>3</v>
      </c>
      <c r="BE1343" t="s">
        <v>3</v>
      </c>
      <c r="BF1343" t="s">
        <v>3</v>
      </c>
      <c r="BG1343" t="s">
        <v>3</v>
      </c>
      <c r="BH1343">
        <v>0</v>
      </c>
      <c r="BI1343">
        <v>1</v>
      </c>
      <c r="BJ1343" t="s">
        <v>452</v>
      </c>
      <c r="BM1343">
        <v>20001</v>
      </c>
      <c r="BN1343">
        <v>0</v>
      </c>
      <c r="BO1343" t="s">
        <v>3</v>
      </c>
      <c r="BP1343">
        <v>0</v>
      </c>
      <c r="BQ1343">
        <v>2</v>
      </c>
      <c r="BR1343">
        <v>0</v>
      </c>
      <c r="BS1343">
        <v>1</v>
      </c>
      <c r="BT1343">
        <v>1</v>
      </c>
      <c r="BU1343">
        <v>1</v>
      </c>
      <c r="BV1343">
        <v>1</v>
      </c>
      <c r="BW1343">
        <v>1</v>
      </c>
      <c r="BX1343">
        <v>1</v>
      </c>
      <c r="BY1343" t="s">
        <v>3</v>
      </c>
      <c r="BZ1343">
        <v>128</v>
      </c>
      <c r="CA1343">
        <v>83</v>
      </c>
      <c r="CE1343">
        <v>0</v>
      </c>
      <c r="CF1343">
        <v>0</v>
      </c>
      <c r="CG1343">
        <v>0</v>
      </c>
      <c r="CM1343">
        <v>0</v>
      </c>
      <c r="CN1343" t="s">
        <v>954</v>
      </c>
      <c r="CO1343">
        <v>0</v>
      </c>
      <c r="CP1343">
        <f t="shared" si="1181"/>
        <v>64.25</v>
      </c>
      <c r="CQ1343">
        <f t="shared" si="1182"/>
        <v>577.76</v>
      </c>
      <c r="CR1343">
        <f t="shared" si="1183"/>
        <v>151.91</v>
      </c>
      <c r="CS1343">
        <f t="shared" si="1184"/>
        <v>12.81</v>
      </c>
      <c r="CT1343">
        <f t="shared" si="1185"/>
        <v>975.51</v>
      </c>
      <c r="CU1343">
        <f t="shared" si="1186"/>
        <v>0</v>
      </c>
      <c r="CV1343">
        <f t="shared" si="1187"/>
        <v>111.61439999999999</v>
      </c>
      <c r="CW1343">
        <f t="shared" si="1188"/>
        <v>1.0349999999999999</v>
      </c>
      <c r="CX1343">
        <f t="shared" si="1189"/>
        <v>0</v>
      </c>
      <c r="CY1343">
        <f t="shared" si="1190"/>
        <v>42.825999999999993</v>
      </c>
      <c r="CZ1343">
        <f t="shared" si="1191"/>
        <v>26.440399999999997</v>
      </c>
      <c r="DC1343" t="s">
        <v>3</v>
      </c>
      <c r="DD1343" t="s">
        <v>3</v>
      </c>
      <c r="DE1343" t="s">
        <v>21</v>
      </c>
      <c r="DF1343" t="s">
        <v>21</v>
      </c>
      <c r="DG1343" t="s">
        <v>22</v>
      </c>
      <c r="DH1343" t="s">
        <v>3</v>
      </c>
      <c r="DI1343" t="s">
        <v>22</v>
      </c>
      <c r="DJ1343" t="s">
        <v>21</v>
      </c>
      <c r="DK1343" t="s">
        <v>3</v>
      </c>
      <c r="DL1343" t="s">
        <v>3</v>
      </c>
      <c r="DM1343" t="s">
        <v>3</v>
      </c>
      <c r="DN1343">
        <v>0</v>
      </c>
      <c r="DO1343">
        <v>0</v>
      </c>
      <c r="DP1343">
        <v>1</v>
      </c>
      <c r="DQ1343">
        <v>1</v>
      </c>
      <c r="DU1343">
        <v>1005</v>
      </c>
      <c r="DV1343" t="s">
        <v>433</v>
      </c>
      <c r="DW1343" t="s">
        <v>433</v>
      </c>
      <c r="DX1343">
        <v>100</v>
      </c>
      <c r="EE1343">
        <v>31102217</v>
      </c>
      <c r="EF1343">
        <v>2</v>
      </c>
      <c r="EG1343" t="s">
        <v>23</v>
      </c>
      <c r="EH1343">
        <v>0</v>
      </c>
      <c r="EI1343" t="s">
        <v>3</v>
      </c>
      <c r="EJ1343">
        <v>1</v>
      </c>
      <c r="EK1343">
        <v>20001</v>
      </c>
      <c r="EL1343" t="s">
        <v>24</v>
      </c>
      <c r="EM1343" t="s">
        <v>25</v>
      </c>
      <c r="EO1343" t="s">
        <v>26</v>
      </c>
      <c r="EQ1343">
        <v>0</v>
      </c>
      <c r="ER1343">
        <v>1385.92</v>
      </c>
      <c r="ES1343">
        <v>577.76</v>
      </c>
      <c r="ET1343">
        <v>101.27</v>
      </c>
      <c r="EU1343">
        <v>8.5399999999999991</v>
      </c>
      <c r="EV1343">
        <v>706.89</v>
      </c>
      <c r="EW1343">
        <v>80.88</v>
      </c>
      <c r="EX1343">
        <v>0.69</v>
      </c>
      <c r="EY1343">
        <v>0</v>
      </c>
      <c r="FQ1343">
        <v>0</v>
      </c>
      <c r="FR1343">
        <f t="shared" si="1192"/>
        <v>0</v>
      </c>
      <c r="FS1343">
        <v>0</v>
      </c>
      <c r="FT1343" t="s">
        <v>27</v>
      </c>
      <c r="FU1343" t="s">
        <v>28</v>
      </c>
      <c r="FX1343">
        <v>115.2</v>
      </c>
      <c r="FY1343">
        <v>70.55</v>
      </c>
      <c r="GA1343" t="s">
        <v>3</v>
      </c>
      <c r="GD1343">
        <v>1</v>
      </c>
      <c r="GF1343">
        <v>-71840125</v>
      </c>
      <c r="GG1343">
        <v>2</v>
      </c>
      <c r="GH1343">
        <v>1</v>
      </c>
      <c r="GI1343">
        <v>-2</v>
      </c>
      <c r="GJ1343">
        <v>0</v>
      </c>
      <c r="GK1343">
        <v>0</v>
      </c>
      <c r="GL1343">
        <f t="shared" si="1193"/>
        <v>0</v>
      </c>
      <c r="GM1343">
        <f t="shared" si="1194"/>
        <v>133.52000000000001</v>
      </c>
      <c r="GN1343">
        <f t="shared" si="1195"/>
        <v>133.52000000000001</v>
      </c>
      <c r="GO1343">
        <f t="shared" si="1196"/>
        <v>0</v>
      </c>
      <c r="GP1343">
        <f t="shared" si="1197"/>
        <v>0</v>
      </c>
      <c r="GR1343">
        <v>0</v>
      </c>
      <c r="GS1343">
        <v>3</v>
      </c>
      <c r="GT1343">
        <v>0</v>
      </c>
      <c r="GU1343" t="s">
        <v>3</v>
      </c>
      <c r="GV1343">
        <f t="shared" si="1198"/>
        <v>0</v>
      </c>
      <c r="GW1343">
        <v>1</v>
      </c>
      <c r="GX1343">
        <f t="shared" si="1199"/>
        <v>0</v>
      </c>
      <c r="HA1343">
        <v>0</v>
      </c>
      <c r="HB1343">
        <v>0</v>
      </c>
      <c r="HC1343">
        <f t="shared" si="1200"/>
        <v>0</v>
      </c>
      <c r="IK1343">
        <v>0</v>
      </c>
    </row>
    <row r="1344" spans="1:255">
      <c r="A1344" s="2">
        <v>17</v>
      </c>
      <c r="B1344" s="2">
        <v>1</v>
      </c>
      <c r="C1344" s="2"/>
      <c r="D1344" s="2"/>
      <c r="E1344" s="2" t="s">
        <v>622</v>
      </c>
      <c r="F1344" s="2" t="s">
        <v>454</v>
      </c>
      <c r="G1344" s="2" t="s">
        <v>623</v>
      </c>
      <c r="H1344" s="2" t="s">
        <v>47</v>
      </c>
      <c r="I1344" s="2">
        <v>3.7679999999999998</v>
      </c>
      <c r="J1344" s="2">
        <v>0</v>
      </c>
      <c r="K1344" s="2"/>
      <c r="L1344" s="2"/>
      <c r="M1344" s="2"/>
      <c r="N1344" s="2"/>
      <c r="O1344" s="2">
        <f t="shared" si="1166"/>
        <v>384.56</v>
      </c>
      <c r="P1344" s="2">
        <f t="shared" si="1167"/>
        <v>384.56</v>
      </c>
      <c r="Q1344" s="2">
        <f t="shared" si="1168"/>
        <v>0</v>
      </c>
      <c r="R1344" s="2">
        <f t="shared" si="1169"/>
        <v>0</v>
      </c>
      <c r="S1344" s="2">
        <f t="shared" si="1170"/>
        <v>0</v>
      </c>
      <c r="T1344" s="2">
        <f t="shared" si="1171"/>
        <v>0</v>
      </c>
      <c r="U1344" s="2">
        <f t="shared" si="1172"/>
        <v>0</v>
      </c>
      <c r="V1344" s="2">
        <f t="shared" si="1173"/>
        <v>0</v>
      </c>
      <c r="W1344" s="2">
        <f t="shared" si="1174"/>
        <v>0</v>
      </c>
      <c r="X1344" s="2">
        <f t="shared" si="1175"/>
        <v>0</v>
      </c>
      <c r="Y1344" s="2">
        <f t="shared" si="1176"/>
        <v>0</v>
      </c>
      <c r="Z1344" s="2"/>
      <c r="AA1344" s="2">
        <v>33304975</v>
      </c>
      <c r="AB1344" s="2">
        <f t="shared" si="1177"/>
        <v>102.06</v>
      </c>
      <c r="AC1344" s="2">
        <f t="shared" si="1178"/>
        <v>102.06</v>
      </c>
      <c r="AD1344" s="2">
        <f t="shared" ref="AD1344:AD1351" si="1204">ROUND((((ET1344)-(EU1344))+AE1344),2)</f>
        <v>0</v>
      </c>
      <c r="AE1344" s="2">
        <f t="shared" ref="AE1344:AF1351" si="1205">ROUND((EU1344),2)</f>
        <v>0</v>
      </c>
      <c r="AF1344" s="2">
        <f t="shared" si="1205"/>
        <v>0</v>
      </c>
      <c r="AG1344" s="2">
        <f t="shared" si="1179"/>
        <v>0</v>
      </c>
      <c r="AH1344" s="2">
        <f t="shared" ref="AH1344:AI1351" si="1206">(EW1344)</f>
        <v>0</v>
      </c>
      <c r="AI1344" s="2">
        <f t="shared" si="1206"/>
        <v>0</v>
      </c>
      <c r="AJ1344" s="2">
        <f t="shared" si="1180"/>
        <v>0</v>
      </c>
      <c r="AK1344" s="2">
        <v>102.06</v>
      </c>
      <c r="AL1344" s="2">
        <v>102.06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1</v>
      </c>
      <c r="AW1344" s="2">
        <v>1</v>
      </c>
      <c r="AX1344" s="2"/>
      <c r="AY1344" s="2"/>
      <c r="AZ1344" s="2">
        <v>1</v>
      </c>
      <c r="BA1344" s="2">
        <v>1</v>
      </c>
      <c r="BB1344" s="2">
        <v>1</v>
      </c>
      <c r="BC1344" s="2">
        <v>1</v>
      </c>
      <c r="BD1344" s="2" t="s">
        <v>3</v>
      </c>
      <c r="BE1344" s="2" t="s">
        <v>3</v>
      </c>
      <c r="BF1344" s="2" t="s">
        <v>3</v>
      </c>
      <c r="BG1344" s="2" t="s">
        <v>3</v>
      </c>
      <c r="BH1344" s="2">
        <v>3</v>
      </c>
      <c r="BI1344" s="2">
        <v>1</v>
      </c>
      <c r="BJ1344" s="2" t="s">
        <v>456</v>
      </c>
      <c r="BK1344" s="2"/>
      <c r="BL1344" s="2"/>
      <c r="BM1344" s="2">
        <v>500001</v>
      </c>
      <c r="BN1344" s="2">
        <v>0</v>
      </c>
      <c r="BO1344" s="2" t="s">
        <v>3</v>
      </c>
      <c r="BP1344" s="2">
        <v>0</v>
      </c>
      <c r="BQ1344" s="2">
        <v>8</v>
      </c>
      <c r="BR1344" s="2">
        <v>0</v>
      </c>
      <c r="BS1344" s="2">
        <v>1</v>
      </c>
      <c r="BT1344" s="2">
        <v>1</v>
      </c>
      <c r="BU1344" s="2">
        <v>1</v>
      </c>
      <c r="BV1344" s="2">
        <v>1</v>
      </c>
      <c r="BW1344" s="2">
        <v>1</v>
      </c>
      <c r="BX1344" s="2">
        <v>1</v>
      </c>
      <c r="BY1344" s="2" t="s">
        <v>3</v>
      </c>
      <c r="BZ1344" s="2">
        <v>0</v>
      </c>
      <c r="CA1344" s="2">
        <v>0</v>
      </c>
      <c r="CB1344" s="2"/>
      <c r="CC1344" s="2"/>
      <c r="CD1344" s="2"/>
      <c r="CE1344" s="2">
        <v>0</v>
      </c>
      <c r="CF1344" s="2">
        <v>0</v>
      </c>
      <c r="CG1344" s="2">
        <v>0</v>
      </c>
      <c r="CH1344" s="2"/>
      <c r="CI1344" s="2"/>
      <c r="CJ1344" s="2"/>
      <c r="CK1344" s="2"/>
      <c r="CL1344" s="2"/>
      <c r="CM1344" s="2">
        <v>0</v>
      </c>
      <c r="CN1344" s="2" t="s">
        <v>3</v>
      </c>
      <c r="CO1344" s="2">
        <v>0</v>
      </c>
      <c r="CP1344" s="2">
        <f t="shared" si="1181"/>
        <v>384.56</v>
      </c>
      <c r="CQ1344" s="2">
        <f t="shared" si="1182"/>
        <v>102.06</v>
      </c>
      <c r="CR1344" s="2">
        <f t="shared" si="1183"/>
        <v>0</v>
      </c>
      <c r="CS1344" s="2">
        <f t="shared" si="1184"/>
        <v>0</v>
      </c>
      <c r="CT1344" s="2">
        <f t="shared" si="1185"/>
        <v>0</v>
      </c>
      <c r="CU1344" s="2">
        <f t="shared" si="1186"/>
        <v>0</v>
      </c>
      <c r="CV1344" s="2">
        <f t="shared" si="1187"/>
        <v>0</v>
      </c>
      <c r="CW1344" s="2">
        <f t="shared" si="1188"/>
        <v>0</v>
      </c>
      <c r="CX1344" s="2">
        <f t="shared" si="1189"/>
        <v>0</v>
      </c>
      <c r="CY1344" s="2">
        <f t="shared" si="1190"/>
        <v>0</v>
      </c>
      <c r="CZ1344" s="2">
        <f t="shared" si="1191"/>
        <v>0</v>
      </c>
      <c r="DA1344" s="2"/>
      <c r="DB1344" s="2"/>
      <c r="DC1344" s="2" t="s">
        <v>3</v>
      </c>
      <c r="DD1344" s="2" t="s">
        <v>3</v>
      </c>
      <c r="DE1344" s="2" t="s">
        <v>3</v>
      </c>
      <c r="DF1344" s="2" t="s">
        <v>3</v>
      </c>
      <c r="DG1344" s="2" t="s">
        <v>3</v>
      </c>
      <c r="DH1344" s="2" t="s">
        <v>3</v>
      </c>
      <c r="DI1344" s="2" t="s">
        <v>3</v>
      </c>
      <c r="DJ1344" s="2" t="s">
        <v>3</v>
      </c>
      <c r="DK1344" s="2" t="s">
        <v>3</v>
      </c>
      <c r="DL1344" s="2" t="s">
        <v>3</v>
      </c>
      <c r="DM1344" s="2" t="s">
        <v>3</v>
      </c>
      <c r="DN1344" s="2">
        <v>0</v>
      </c>
      <c r="DO1344" s="2">
        <v>0</v>
      </c>
      <c r="DP1344" s="2">
        <v>1</v>
      </c>
      <c r="DQ1344" s="2">
        <v>1</v>
      </c>
      <c r="DR1344" s="2"/>
      <c r="DS1344" s="2"/>
      <c r="DT1344" s="2"/>
      <c r="DU1344" s="2">
        <v>1005</v>
      </c>
      <c r="DV1344" s="2" t="s">
        <v>47</v>
      </c>
      <c r="DW1344" s="2" t="s">
        <v>47</v>
      </c>
      <c r="DX1344" s="2">
        <v>1</v>
      </c>
      <c r="DY1344" s="2"/>
      <c r="DZ1344" s="2"/>
      <c r="EA1344" s="2"/>
      <c r="EB1344" s="2"/>
      <c r="EC1344" s="2"/>
      <c r="ED1344" s="2"/>
      <c r="EE1344" s="2">
        <v>31102119</v>
      </c>
      <c r="EF1344" s="2">
        <v>8</v>
      </c>
      <c r="EG1344" s="2" t="s">
        <v>34</v>
      </c>
      <c r="EH1344" s="2">
        <v>0</v>
      </c>
      <c r="EI1344" s="2" t="s">
        <v>3</v>
      </c>
      <c r="EJ1344" s="2">
        <v>1</v>
      </c>
      <c r="EK1344" s="2">
        <v>500001</v>
      </c>
      <c r="EL1344" s="2" t="s">
        <v>35</v>
      </c>
      <c r="EM1344" s="2" t="s">
        <v>36</v>
      </c>
      <c r="EN1344" s="2"/>
      <c r="EO1344" s="2" t="s">
        <v>3</v>
      </c>
      <c r="EP1344" s="2"/>
      <c r="EQ1344" s="2">
        <v>0</v>
      </c>
      <c r="ER1344" s="2">
        <v>102.06</v>
      </c>
      <c r="ES1344" s="2">
        <v>102.06</v>
      </c>
      <c r="ET1344" s="2">
        <v>0</v>
      </c>
      <c r="EU1344" s="2">
        <v>0</v>
      </c>
      <c r="EV1344" s="2">
        <v>0</v>
      </c>
      <c r="EW1344" s="2">
        <v>0</v>
      </c>
      <c r="EX1344" s="2">
        <v>0</v>
      </c>
      <c r="EY1344" s="2">
        <v>0</v>
      </c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>
        <v>0</v>
      </c>
      <c r="FR1344" s="2">
        <f t="shared" si="1192"/>
        <v>0</v>
      </c>
      <c r="FS1344" s="2">
        <v>0</v>
      </c>
      <c r="FT1344" s="2"/>
      <c r="FU1344" s="2"/>
      <c r="FV1344" s="2"/>
      <c r="FW1344" s="2"/>
      <c r="FX1344" s="2">
        <v>0</v>
      </c>
      <c r="FY1344" s="2">
        <v>0</v>
      </c>
      <c r="FZ1344" s="2"/>
      <c r="GA1344" s="2" t="s">
        <v>3</v>
      </c>
      <c r="GB1344" s="2"/>
      <c r="GC1344" s="2"/>
      <c r="GD1344" s="2">
        <v>1</v>
      </c>
      <c r="GE1344" s="2"/>
      <c r="GF1344" s="2">
        <v>320359987</v>
      </c>
      <c r="GG1344" s="2">
        <v>2</v>
      </c>
      <c r="GH1344" s="2">
        <v>1</v>
      </c>
      <c r="GI1344" s="2">
        <v>-2</v>
      </c>
      <c r="GJ1344" s="2">
        <v>0</v>
      </c>
      <c r="GK1344" s="2">
        <v>0</v>
      </c>
      <c r="GL1344" s="2">
        <f t="shared" si="1193"/>
        <v>0</v>
      </c>
      <c r="GM1344" s="2">
        <f t="shared" si="1194"/>
        <v>384.56</v>
      </c>
      <c r="GN1344" s="2">
        <f t="shared" si="1195"/>
        <v>384.56</v>
      </c>
      <c r="GO1344" s="2">
        <f t="shared" si="1196"/>
        <v>0</v>
      </c>
      <c r="GP1344" s="2">
        <f t="shared" si="1197"/>
        <v>0</v>
      </c>
      <c r="GQ1344" s="2"/>
      <c r="GR1344" s="2">
        <v>0</v>
      </c>
      <c r="GS1344" s="2">
        <v>3</v>
      </c>
      <c r="GT1344" s="2">
        <v>0</v>
      </c>
      <c r="GU1344" s="2" t="s">
        <v>3</v>
      </c>
      <c r="GV1344" s="2">
        <f t="shared" si="1198"/>
        <v>0</v>
      </c>
      <c r="GW1344" s="2">
        <v>1</v>
      </c>
      <c r="GX1344" s="2">
        <f t="shared" si="1199"/>
        <v>0</v>
      </c>
      <c r="GY1344" s="2"/>
      <c r="GZ1344" s="2"/>
      <c r="HA1344" s="2">
        <v>0</v>
      </c>
      <c r="HB1344" s="2">
        <v>0</v>
      </c>
      <c r="HC1344" s="2">
        <f t="shared" si="1200"/>
        <v>0</v>
      </c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>
        <v>0</v>
      </c>
      <c r="IL1344" s="2"/>
      <c r="IM1344" s="2"/>
      <c r="IN1344" s="2"/>
      <c r="IO1344" s="2"/>
      <c r="IP1344" s="2"/>
      <c r="IQ1344" s="2"/>
      <c r="IR1344" s="2"/>
      <c r="IS1344" s="2"/>
      <c r="IT1344" s="2"/>
      <c r="IU1344" s="2"/>
    </row>
    <row r="1345" spans="1:255">
      <c r="A1345">
        <v>17</v>
      </c>
      <c r="B1345">
        <v>1</v>
      </c>
      <c r="E1345" t="s">
        <v>622</v>
      </c>
      <c r="F1345" t="s">
        <v>454</v>
      </c>
      <c r="G1345" t="s">
        <v>623</v>
      </c>
      <c r="H1345" t="s">
        <v>47</v>
      </c>
      <c r="I1345">
        <v>3.7679999999999998</v>
      </c>
      <c r="J1345">
        <v>0</v>
      </c>
      <c r="O1345">
        <f t="shared" si="1166"/>
        <v>384.56</v>
      </c>
      <c r="P1345">
        <f t="shared" si="1167"/>
        <v>384.56</v>
      </c>
      <c r="Q1345">
        <f t="shared" si="1168"/>
        <v>0</v>
      </c>
      <c r="R1345">
        <f t="shared" si="1169"/>
        <v>0</v>
      </c>
      <c r="S1345">
        <f t="shared" si="1170"/>
        <v>0</v>
      </c>
      <c r="T1345">
        <f t="shared" si="1171"/>
        <v>0</v>
      </c>
      <c r="U1345">
        <f t="shared" si="1172"/>
        <v>0</v>
      </c>
      <c r="V1345">
        <f t="shared" si="1173"/>
        <v>0</v>
      </c>
      <c r="W1345">
        <f t="shared" si="1174"/>
        <v>0</v>
      </c>
      <c r="X1345">
        <f t="shared" si="1175"/>
        <v>0</v>
      </c>
      <c r="Y1345">
        <f t="shared" si="1176"/>
        <v>0</v>
      </c>
      <c r="AA1345">
        <v>33304960</v>
      </c>
      <c r="AB1345">
        <f t="shared" si="1177"/>
        <v>102.06</v>
      </c>
      <c r="AC1345">
        <f t="shared" si="1178"/>
        <v>102.06</v>
      </c>
      <c r="AD1345">
        <f t="shared" si="1204"/>
        <v>0</v>
      </c>
      <c r="AE1345">
        <f t="shared" si="1205"/>
        <v>0</v>
      </c>
      <c r="AF1345">
        <f t="shared" si="1205"/>
        <v>0</v>
      </c>
      <c r="AG1345">
        <f t="shared" si="1179"/>
        <v>0</v>
      </c>
      <c r="AH1345">
        <f t="shared" si="1206"/>
        <v>0</v>
      </c>
      <c r="AI1345">
        <f t="shared" si="1206"/>
        <v>0</v>
      </c>
      <c r="AJ1345">
        <f t="shared" si="1180"/>
        <v>0</v>
      </c>
      <c r="AK1345">
        <v>102.06</v>
      </c>
      <c r="AL1345">
        <v>102.06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1</v>
      </c>
      <c r="AW1345">
        <v>1</v>
      </c>
      <c r="AZ1345">
        <v>1</v>
      </c>
      <c r="BA1345">
        <v>1</v>
      </c>
      <c r="BB1345">
        <v>1</v>
      </c>
      <c r="BC1345">
        <v>1</v>
      </c>
      <c r="BD1345" t="s">
        <v>3</v>
      </c>
      <c r="BE1345" t="s">
        <v>3</v>
      </c>
      <c r="BF1345" t="s">
        <v>3</v>
      </c>
      <c r="BG1345" t="s">
        <v>3</v>
      </c>
      <c r="BH1345">
        <v>3</v>
      </c>
      <c r="BI1345">
        <v>1</v>
      </c>
      <c r="BJ1345" t="s">
        <v>456</v>
      </c>
      <c r="BM1345">
        <v>500001</v>
      </c>
      <c r="BN1345">
        <v>0</v>
      </c>
      <c r="BO1345" t="s">
        <v>3</v>
      </c>
      <c r="BP1345">
        <v>0</v>
      </c>
      <c r="BQ1345">
        <v>8</v>
      </c>
      <c r="BR1345">
        <v>0</v>
      </c>
      <c r="BS1345">
        <v>1</v>
      </c>
      <c r="BT1345">
        <v>1</v>
      </c>
      <c r="BU1345">
        <v>1</v>
      </c>
      <c r="BV1345">
        <v>1</v>
      </c>
      <c r="BW1345">
        <v>1</v>
      </c>
      <c r="BX1345">
        <v>1</v>
      </c>
      <c r="BY1345" t="s">
        <v>3</v>
      </c>
      <c r="BZ1345">
        <v>0</v>
      </c>
      <c r="CA1345">
        <v>0</v>
      </c>
      <c r="CE1345">
        <v>0</v>
      </c>
      <c r="CF1345">
        <v>0</v>
      </c>
      <c r="CG1345">
        <v>0</v>
      </c>
      <c r="CM1345">
        <v>0</v>
      </c>
      <c r="CN1345" t="s">
        <v>3</v>
      </c>
      <c r="CO1345">
        <v>0</v>
      </c>
      <c r="CP1345">
        <f t="shared" si="1181"/>
        <v>384.56</v>
      </c>
      <c r="CQ1345">
        <f t="shared" si="1182"/>
        <v>102.06</v>
      </c>
      <c r="CR1345">
        <f t="shared" si="1183"/>
        <v>0</v>
      </c>
      <c r="CS1345">
        <f t="shared" si="1184"/>
        <v>0</v>
      </c>
      <c r="CT1345">
        <f t="shared" si="1185"/>
        <v>0</v>
      </c>
      <c r="CU1345">
        <f t="shared" si="1186"/>
        <v>0</v>
      </c>
      <c r="CV1345">
        <f t="shared" si="1187"/>
        <v>0</v>
      </c>
      <c r="CW1345">
        <f t="shared" si="1188"/>
        <v>0</v>
      </c>
      <c r="CX1345">
        <f t="shared" si="1189"/>
        <v>0</v>
      </c>
      <c r="CY1345">
        <f t="shared" si="1190"/>
        <v>0</v>
      </c>
      <c r="CZ1345">
        <f t="shared" si="1191"/>
        <v>0</v>
      </c>
      <c r="DC1345" t="s">
        <v>3</v>
      </c>
      <c r="DD1345" t="s">
        <v>3</v>
      </c>
      <c r="DE1345" t="s">
        <v>3</v>
      </c>
      <c r="DF1345" t="s">
        <v>3</v>
      </c>
      <c r="DG1345" t="s">
        <v>3</v>
      </c>
      <c r="DH1345" t="s">
        <v>3</v>
      </c>
      <c r="DI1345" t="s">
        <v>3</v>
      </c>
      <c r="DJ1345" t="s">
        <v>3</v>
      </c>
      <c r="DK1345" t="s">
        <v>3</v>
      </c>
      <c r="DL1345" t="s">
        <v>3</v>
      </c>
      <c r="DM1345" t="s">
        <v>3</v>
      </c>
      <c r="DN1345">
        <v>0</v>
      </c>
      <c r="DO1345">
        <v>0</v>
      </c>
      <c r="DP1345">
        <v>1</v>
      </c>
      <c r="DQ1345">
        <v>1</v>
      </c>
      <c r="DU1345">
        <v>1005</v>
      </c>
      <c r="DV1345" t="s">
        <v>47</v>
      </c>
      <c r="DW1345" t="s">
        <v>47</v>
      </c>
      <c r="DX1345">
        <v>1</v>
      </c>
      <c r="EE1345">
        <v>31102119</v>
      </c>
      <c r="EF1345">
        <v>8</v>
      </c>
      <c r="EG1345" t="s">
        <v>34</v>
      </c>
      <c r="EH1345">
        <v>0</v>
      </c>
      <c r="EI1345" t="s">
        <v>3</v>
      </c>
      <c r="EJ1345">
        <v>1</v>
      </c>
      <c r="EK1345">
        <v>500001</v>
      </c>
      <c r="EL1345" t="s">
        <v>35</v>
      </c>
      <c r="EM1345" t="s">
        <v>36</v>
      </c>
      <c r="EO1345" t="s">
        <v>3</v>
      </c>
      <c r="EQ1345">
        <v>0</v>
      </c>
      <c r="ER1345">
        <v>102.06</v>
      </c>
      <c r="ES1345">
        <v>102.06</v>
      </c>
      <c r="ET1345">
        <v>0</v>
      </c>
      <c r="EU1345">
        <v>0</v>
      </c>
      <c r="EV1345">
        <v>0</v>
      </c>
      <c r="EW1345">
        <v>0</v>
      </c>
      <c r="EX1345">
        <v>0</v>
      </c>
      <c r="EY1345">
        <v>0</v>
      </c>
      <c r="FQ1345">
        <v>0</v>
      </c>
      <c r="FR1345">
        <f t="shared" si="1192"/>
        <v>0</v>
      </c>
      <c r="FS1345">
        <v>0</v>
      </c>
      <c r="FX1345">
        <v>0</v>
      </c>
      <c r="FY1345">
        <v>0</v>
      </c>
      <c r="GA1345" t="s">
        <v>3</v>
      </c>
      <c r="GD1345">
        <v>1</v>
      </c>
      <c r="GF1345">
        <v>320359987</v>
      </c>
      <c r="GG1345">
        <v>2</v>
      </c>
      <c r="GH1345">
        <v>1</v>
      </c>
      <c r="GI1345">
        <v>-2</v>
      </c>
      <c r="GJ1345">
        <v>0</v>
      </c>
      <c r="GK1345">
        <v>0</v>
      </c>
      <c r="GL1345">
        <f t="shared" si="1193"/>
        <v>0</v>
      </c>
      <c r="GM1345">
        <f t="shared" si="1194"/>
        <v>384.56</v>
      </c>
      <c r="GN1345">
        <f t="shared" si="1195"/>
        <v>384.56</v>
      </c>
      <c r="GO1345">
        <f t="shared" si="1196"/>
        <v>0</v>
      </c>
      <c r="GP1345">
        <f t="shared" si="1197"/>
        <v>0</v>
      </c>
      <c r="GR1345">
        <v>0</v>
      </c>
      <c r="GS1345">
        <v>3</v>
      </c>
      <c r="GT1345">
        <v>0</v>
      </c>
      <c r="GU1345" t="s">
        <v>3</v>
      </c>
      <c r="GV1345">
        <f t="shared" si="1198"/>
        <v>0</v>
      </c>
      <c r="GW1345">
        <v>1</v>
      </c>
      <c r="GX1345">
        <f t="shared" si="1199"/>
        <v>0</v>
      </c>
      <c r="HA1345">
        <v>0</v>
      </c>
      <c r="HB1345">
        <v>0</v>
      </c>
      <c r="HC1345">
        <f t="shared" si="1200"/>
        <v>0</v>
      </c>
      <c r="IK1345">
        <v>0</v>
      </c>
    </row>
    <row r="1346" spans="1:255">
      <c r="A1346" s="2">
        <v>17</v>
      </c>
      <c r="B1346" s="2">
        <v>1</v>
      </c>
      <c r="C1346" s="2"/>
      <c r="D1346" s="2"/>
      <c r="E1346" s="2" t="s">
        <v>624</v>
      </c>
      <c r="F1346" s="2" t="s">
        <v>424</v>
      </c>
      <c r="G1346" s="2" t="s">
        <v>625</v>
      </c>
      <c r="H1346" s="2" t="s">
        <v>40</v>
      </c>
      <c r="I1346" s="2">
        <v>1</v>
      </c>
      <c r="J1346" s="2">
        <v>0</v>
      </c>
      <c r="K1346" s="2"/>
      <c r="L1346" s="2"/>
      <c r="M1346" s="2"/>
      <c r="N1346" s="2"/>
      <c r="O1346" s="2">
        <f t="shared" si="1166"/>
        <v>0</v>
      </c>
      <c r="P1346" s="2">
        <f t="shared" si="1167"/>
        <v>0</v>
      </c>
      <c r="Q1346" s="2">
        <f t="shared" si="1168"/>
        <v>0</v>
      </c>
      <c r="R1346" s="2">
        <f t="shared" si="1169"/>
        <v>0</v>
      </c>
      <c r="S1346" s="2">
        <f t="shared" si="1170"/>
        <v>0</v>
      </c>
      <c r="T1346" s="2">
        <f t="shared" si="1171"/>
        <v>0</v>
      </c>
      <c r="U1346" s="2">
        <f t="shared" si="1172"/>
        <v>0</v>
      </c>
      <c r="V1346" s="2">
        <f t="shared" si="1173"/>
        <v>0</v>
      </c>
      <c r="W1346" s="2">
        <f t="shared" si="1174"/>
        <v>0</v>
      </c>
      <c r="X1346" s="2">
        <f t="shared" si="1175"/>
        <v>0</v>
      </c>
      <c r="Y1346" s="2">
        <f t="shared" si="1176"/>
        <v>0</v>
      </c>
      <c r="Z1346" s="2"/>
      <c r="AA1346" s="2">
        <v>33304975</v>
      </c>
      <c r="AB1346" s="2">
        <f t="shared" si="1177"/>
        <v>0</v>
      </c>
      <c r="AC1346" s="2">
        <f t="shared" si="1178"/>
        <v>0</v>
      </c>
      <c r="AD1346" s="2">
        <f t="shared" si="1204"/>
        <v>0</v>
      </c>
      <c r="AE1346" s="2">
        <f t="shared" si="1205"/>
        <v>0</v>
      </c>
      <c r="AF1346" s="2">
        <f t="shared" si="1205"/>
        <v>0</v>
      </c>
      <c r="AG1346" s="2">
        <f t="shared" si="1179"/>
        <v>0</v>
      </c>
      <c r="AH1346" s="2">
        <f t="shared" si="1206"/>
        <v>0</v>
      </c>
      <c r="AI1346" s="2">
        <f t="shared" si="1206"/>
        <v>0</v>
      </c>
      <c r="AJ1346" s="2">
        <f t="shared" si="1180"/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1</v>
      </c>
      <c r="AW1346" s="2">
        <v>1</v>
      </c>
      <c r="AX1346" s="2"/>
      <c r="AY1346" s="2"/>
      <c r="AZ1346" s="2">
        <v>1</v>
      </c>
      <c r="BA1346" s="2">
        <v>1</v>
      </c>
      <c r="BB1346" s="2">
        <v>1</v>
      </c>
      <c r="BC1346" s="2">
        <v>1</v>
      </c>
      <c r="BD1346" s="2" t="s">
        <v>3</v>
      </c>
      <c r="BE1346" s="2" t="s">
        <v>3</v>
      </c>
      <c r="BF1346" s="2" t="s">
        <v>3</v>
      </c>
      <c r="BG1346" s="2" t="s">
        <v>3</v>
      </c>
      <c r="BH1346" s="2">
        <v>3</v>
      </c>
      <c r="BI1346" s="2">
        <v>1</v>
      </c>
      <c r="BJ1346" s="2" t="s">
        <v>3</v>
      </c>
      <c r="BK1346" s="2"/>
      <c r="BL1346" s="2"/>
      <c r="BM1346" s="2">
        <v>1100</v>
      </c>
      <c r="BN1346" s="2">
        <v>0</v>
      </c>
      <c r="BO1346" s="2" t="s">
        <v>3</v>
      </c>
      <c r="BP1346" s="2">
        <v>0</v>
      </c>
      <c r="BQ1346" s="2">
        <v>14</v>
      </c>
      <c r="BR1346" s="2">
        <v>0</v>
      </c>
      <c r="BS1346" s="2">
        <v>1</v>
      </c>
      <c r="BT1346" s="2">
        <v>1</v>
      </c>
      <c r="BU1346" s="2">
        <v>1</v>
      </c>
      <c r="BV1346" s="2">
        <v>1</v>
      </c>
      <c r="BW1346" s="2">
        <v>1</v>
      </c>
      <c r="BX1346" s="2">
        <v>1</v>
      </c>
      <c r="BY1346" s="2" t="s">
        <v>3</v>
      </c>
      <c r="BZ1346" s="2">
        <v>0</v>
      </c>
      <c r="CA1346" s="2">
        <v>0</v>
      </c>
      <c r="CB1346" s="2"/>
      <c r="CC1346" s="2"/>
      <c r="CD1346" s="2"/>
      <c r="CE1346" s="2">
        <v>0</v>
      </c>
      <c r="CF1346" s="2">
        <v>0</v>
      </c>
      <c r="CG1346" s="2">
        <v>0</v>
      </c>
      <c r="CH1346" s="2"/>
      <c r="CI1346" s="2"/>
      <c r="CJ1346" s="2"/>
      <c r="CK1346" s="2"/>
      <c r="CL1346" s="2"/>
      <c r="CM1346" s="2">
        <v>0</v>
      </c>
      <c r="CN1346" s="2" t="s">
        <v>3</v>
      </c>
      <c r="CO1346" s="2">
        <v>0</v>
      </c>
      <c r="CP1346" s="2">
        <f t="shared" si="1181"/>
        <v>0</v>
      </c>
      <c r="CQ1346" s="2">
        <f t="shared" si="1182"/>
        <v>0</v>
      </c>
      <c r="CR1346" s="2">
        <f t="shared" si="1183"/>
        <v>0</v>
      </c>
      <c r="CS1346" s="2">
        <f t="shared" si="1184"/>
        <v>0</v>
      </c>
      <c r="CT1346" s="2">
        <f t="shared" si="1185"/>
        <v>0</v>
      </c>
      <c r="CU1346" s="2">
        <f t="shared" si="1186"/>
        <v>0</v>
      </c>
      <c r="CV1346" s="2">
        <f t="shared" si="1187"/>
        <v>0</v>
      </c>
      <c r="CW1346" s="2">
        <f t="shared" si="1188"/>
        <v>0</v>
      </c>
      <c r="CX1346" s="2">
        <f t="shared" si="1189"/>
        <v>0</v>
      </c>
      <c r="CY1346" s="2">
        <f t="shared" si="1190"/>
        <v>0</v>
      </c>
      <c r="CZ1346" s="2">
        <f t="shared" si="1191"/>
        <v>0</v>
      </c>
      <c r="DA1346" s="2"/>
      <c r="DB1346" s="2"/>
      <c r="DC1346" s="2" t="s">
        <v>3</v>
      </c>
      <c r="DD1346" s="2" t="s">
        <v>3</v>
      </c>
      <c r="DE1346" s="2" t="s">
        <v>3</v>
      </c>
      <c r="DF1346" s="2" t="s">
        <v>3</v>
      </c>
      <c r="DG1346" s="2" t="s">
        <v>3</v>
      </c>
      <c r="DH1346" s="2" t="s">
        <v>3</v>
      </c>
      <c r="DI1346" s="2" t="s">
        <v>3</v>
      </c>
      <c r="DJ1346" s="2" t="s">
        <v>3</v>
      </c>
      <c r="DK1346" s="2" t="s">
        <v>3</v>
      </c>
      <c r="DL1346" s="2" t="s">
        <v>3</v>
      </c>
      <c r="DM1346" s="2" t="s">
        <v>3</v>
      </c>
      <c r="DN1346" s="2">
        <v>0</v>
      </c>
      <c r="DO1346" s="2">
        <v>0</v>
      </c>
      <c r="DP1346" s="2">
        <v>1</v>
      </c>
      <c r="DQ1346" s="2">
        <v>1</v>
      </c>
      <c r="DR1346" s="2"/>
      <c r="DS1346" s="2"/>
      <c r="DT1346" s="2"/>
      <c r="DU1346" s="2">
        <v>1010</v>
      </c>
      <c r="DV1346" s="2" t="s">
        <v>40</v>
      </c>
      <c r="DW1346" s="2" t="s">
        <v>40</v>
      </c>
      <c r="DX1346" s="2">
        <v>1</v>
      </c>
      <c r="DY1346" s="2"/>
      <c r="DZ1346" s="2"/>
      <c r="EA1346" s="2"/>
      <c r="EB1346" s="2"/>
      <c r="EC1346" s="2"/>
      <c r="ED1346" s="2"/>
      <c r="EE1346" s="2">
        <v>31102366</v>
      </c>
      <c r="EF1346" s="2">
        <v>8</v>
      </c>
      <c r="EG1346" s="2" t="s">
        <v>34</v>
      </c>
      <c r="EH1346" s="2">
        <v>0</v>
      </c>
      <c r="EI1346" s="2" t="s">
        <v>3</v>
      </c>
      <c r="EJ1346" s="2">
        <v>1</v>
      </c>
      <c r="EK1346" s="2">
        <v>1100</v>
      </c>
      <c r="EL1346" s="2" t="s">
        <v>41</v>
      </c>
      <c r="EM1346" s="2" t="s">
        <v>42</v>
      </c>
      <c r="EN1346" s="2"/>
      <c r="EO1346" s="2" t="s">
        <v>3</v>
      </c>
      <c r="EP1346" s="2"/>
      <c r="EQ1346" s="2">
        <v>0</v>
      </c>
      <c r="ER1346" s="2">
        <v>0</v>
      </c>
      <c r="ES1346" s="2">
        <v>0</v>
      </c>
      <c r="ET1346" s="2">
        <v>0</v>
      </c>
      <c r="EU1346" s="2">
        <v>0</v>
      </c>
      <c r="EV1346" s="2">
        <v>0</v>
      </c>
      <c r="EW1346" s="2">
        <v>0</v>
      </c>
      <c r="EX1346" s="2">
        <v>0</v>
      </c>
      <c r="EY1346" s="2">
        <v>0</v>
      </c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>
        <v>0</v>
      </c>
      <c r="FR1346" s="2">
        <f t="shared" si="1192"/>
        <v>0</v>
      </c>
      <c r="FS1346" s="2">
        <v>0</v>
      </c>
      <c r="FT1346" s="2"/>
      <c r="FU1346" s="2"/>
      <c r="FV1346" s="2"/>
      <c r="FW1346" s="2"/>
      <c r="FX1346" s="2">
        <v>0</v>
      </c>
      <c r="FY1346" s="2">
        <v>0</v>
      </c>
      <c r="FZ1346" s="2"/>
      <c r="GA1346" s="2" t="s">
        <v>3</v>
      </c>
      <c r="GB1346" s="2"/>
      <c r="GC1346" s="2"/>
      <c r="GD1346" s="2">
        <v>1</v>
      </c>
      <c r="GE1346" s="2"/>
      <c r="GF1346" s="2">
        <v>-560602728</v>
      </c>
      <c r="GG1346" s="2">
        <v>2</v>
      </c>
      <c r="GH1346" s="2">
        <v>0</v>
      </c>
      <c r="GI1346" s="2">
        <v>-2</v>
      </c>
      <c r="GJ1346" s="2">
        <v>0</v>
      </c>
      <c r="GK1346" s="2">
        <v>0</v>
      </c>
      <c r="GL1346" s="2">
        <f t="shared" si="1193"/>
        <v>0</v>
      </c>
      <c r="GM1346" s="2">
        <f t="shared" si="1194"/>
        <v>0</v>
      </c>
      <c r="GN1346" s="2">
        <f t="shared" si="1195"/>
        <v>0</v>
      </c>
      <c r="GO1346" s="2">
        <f t="shared" si="1196"/>
        <v>0</v>
      </c>
      <c r="GP1346" s="2">
        <f t="shared" si="1197"/>
        <v>0</v>
      </c>
      <c r="GQ1346" s="2"/>
      <c r="GR1346" s="2">
        <v>0</v>
      </c>
      <c r="GS1346" s="2">
        <v>3</v>
      </c>
      <c r="GT1346" s="2">
        <v>0</v>
      </c>
      <c r="GU1346" s="2" t="s">
        <v>3</v>
      </c>
      <c r="GV1346" s="2">
        <f t="shared" si="1198"/>
        <v>0</v>
      </c>
      <c r="GW1346" s="2">
        <v>1</v>
      </c>
      <c r="GX1346" s="2">
        <f t="shared" si="1199"/>
        <v>0</v>
      </c>
      <c r="GY1346" s="2"/>
      <c r="GZ1346" s="2"/>
      <c r="HA1346" s="2">
        <v>0</v>
      </c>
      <c r="HB1346" s="2">
        <v>0</v>
      </c>
      <c r="HC1346" s="2">
        <f t="shared" si="1200"/>
        <v>0</v>
      </c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>
        <v>0</v>
      </c>
      <c r="IL1346" s="2"/>
      <c r="IM1346" s="2"/>
      <c r="IN1346" s="2"/>
      <c r="IO1346" s="2"/>
      <c r="IP1346" s="2"/>
      <c r="IQ1346" s="2"/>
      <c r="IR1346" s="2"/>
      <c r="IS1346" s="2"/>
      <c r="IT1346" s="2"/>
      <c r="IU1346" s="2"/>
    </row>
    <row r="1347" spans="1:255">
      <c r="A1347">
        <v>17</v>
      </c>
      <c r="B1347">
        <v>1</v>
      </c>
      <c r="E1347" t="s">
        <v>624</v>
      </c>
      <c r="F1347" t="s">
        <v>424</v>
      </c>
      <c r="G1347" t="s">
        <v>625</v>
      </c>
      <c r="H1347" t="s">
        <v>40</v>
      </c>
      <c r="I1347">
        <v>1</v>
      </c>
      <c r="J1347">
        <v>0</v>
      </c>
      <c r="O1347">
        <f t="shared" si="1166"/>
        <v>21.47</v>
      </c>
      <c r="P1347">
        <f t="shared" si="1167"/>
        <v>21.47</v>
      </c>
      <c r="Q1347">
        <f t="shared" si="1168"/>
        <v>0</v>
      </c>
      <c r="R1347">
        <f t="shared" si="1169"/>
        <v>0</v>
      </c>
      <c r="S1347">
        <f t="shared" si="1170"/>
        <v>0</v>
      </c>
      <c r="T1347">
        <f t="shared" si="1171"/>
        <v>0</v>
      </c>
      <c r="U1347">
        <f t="shared" si="1172"/>
        <v>0</v>
      </c>
      <c r="V1347">
        <f t="shared" si="1173"/>
        <v>0</v>
      </c>
      <c r="W1347">
        <f t="shared" si="1174"/>
        <v>0</v>
      </c>
      <c r="X1347">
        <f t="shared" si="1175"/>
        <v>0</v>
      </c>
      <c r="Y1347">
        <f t="shared" si="1176"/>
        <v>0</v>
      </c>
      <c r="AA1347">
        <v>33304960</v>
      </c>
      <c r="AB1347">
        <f t="shared" si="1177"/>
        <v>21.47</v>
      </c>
      <c r="AC1347">
        <f t="shared" si="1178"/>
        <v>21.47</v>
      </c>
      <c r="AD1347">
        <f t="shared" si="1204"/>
        <v>0</v>
      </c>
      <c r="AE1347">
        <f t="shared" si="1205"/>
        <v>0</v>
      </c>
      <c r="AF1347">
        <f t="shared" si="1205"/>
        <v>0</v>
      </c>
      <c r="AG1347">
        <f t="shared" si="1179"/>
        <v>0</v>
      </c>
      <c r="AH1347">
        <f t="shared" si="1206"/>
        <v>0</v>
      </c>
      <c r="AI1347">
        <f t="shared" si="1206"/>
        <v>0</v>
      </c>
      <c r="AJ1347">
        <f t="shared" si="1180"/>
        <v>0</v>
      </c>
      <c r="AK1347">
        <v>21.470000000000002</v>
      </c>
      <c r="AL1347">
        <v>21.470000000000002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1</v>
      </c>
      <c r="AW1347">
        <v>1</v>
      </c>
      <c r="AZ1347">
        <v>1</v>
      </c>
      <c r="BA1347">
        <v>1</v>
      </c>
      <c r="BB1347">
        <v>1</v>
      </c>
      <c r="BC1347">
        <v>1</v>
      </c>
      <c r="BD1347" t="s">
        <v>3</v>
      </c>
      <c r="BE1347" t="s">
        <v>3</v>
      </c>
      <c r="BF1347" t="s">
        <v>3</v>
      </c>
      <c r="BG1347" t="s">
        <v>3</v>
      </c>
      <c r="BH1347">
        <v>3</v>
      </c>
      <c r="BI1347">
        <v>1</v>
      </c>
      <c r="BJ1347" t="s">
        <v>3</v>
      </c>
      <c r="BM1347">
        <v>1100</v>
      </c>
      <c r="BN1347">
        <v>0</v>
      </c>
      <c r="BO1347" t="s">
        <v>3</v>
      </c>
      <c r="BP1347">
        <v>0</v>
      </c>
      <c r="BQ1347">
        <v>14</v>
      </c>
      <c r="BR1347">
        <v>0</v>
      </c>
      <c r="BS1347">
        <v>1</v>
      </c>
      <c r="BT1347">
        <v>1</v>
      </c>
      <c r="BU1347">
        <v>1</v>
      </c>
      <c r="BV1347">
        <v>1</v>
      </c>
      <c r="BW1347">
        <v>1</v>
      </c>
      <c r="BX1347">
        <v>1</v>
      </c>
      <c r="BY1347" t="s">
        <v>3</v>
      </c>
      <c r="BZ1347">
        <v>0</v>
      </c>
      <c r="CA1347">
        <v>0</v>
      </c>
      <c r="CE1347">
        <v>0</v>
      </c>
      <c r="CF1347">
        <v>0</v>
      </c>
      <c r="CG1347">
        <v>0</v>
      </c>
      <c r="CM1347">
        <v>0</v>
      </c>
      <c r="CN1347" t="s">
        <v>3</v>
      </c>
      <c r="CO1347">
        <v>0</v>
      </c>
      <c r="CP1347">
        <f t="shared" si="1181"/>
        <v>21.47</v>
      </c>
      <c r="CQ1347">
        <f t="shared" si="1182"/>
        <v>21.47</v>
      </c>
      <c r="CR1347">
        <f t="shared" si="1183"/>
        <v>0</v>
      </c>
      <c r="CS1347">
        <f t="shared" si="1184"/>
        <v>0</v>
      </c>
      <c r="CT1347">
        <f t="shared" si="1185"/>
        <v>0</v>
      </c>
      <c r="CU1347">
        <f t="shared" si="1186"/>
        <v>0</v>
      </c>
      <c r="CV1347">
        <f t="shared" si="1187"/>
        <v>0</v>
      </c>
      <c r="CW1347">
        <f t="shared" si="1188"/>
        <v>0</v>
      </c>
      <c r="CX1347">
        <f t="shared" si="1189"/>
        <v>0</v>
      </c>
      <c r="CY1347">
        <f t="shared" si="1190"/>
        <v>0</v>
      </c>
      <c r="CZ1347">
        <f t="shared" si="1191"/>
        <v>0</v>
      </c>
      <c r="DC1347" t="s">
        <v>3</v>
      </c>
      <c r="DD1347" t="s">
        <v>3</v>
      </c>
      <c r="DE1347" t="s">
        <v>3</v>
      </c>
      <c r="DF1347" t="s">
        <v>3</v>
      </c>
      <c r="DG1347" t="s">
        <v>3</v>
      </c>
      <c r="DH1347" t="s">
        <v>3</v>
      </c>
      <c r="DI1347" t="s">
        <v>3</v>
      </c>
      <c r="DJ1347" t="s">
        <v>3</v>
      </c>
      <c r="DK1347" t="s">
        <v>3</v>
      </c>
      <c r="DL1347" t="s">
        <v>3</v>
      </c>
      <c r="DM1347" t="s">
        <v>3</v>
      </c>
      <c r="DN1347">
        <v>0</v>
      </c>
      <c r="DO1347">
        <v>0</v>
      </c>
      <c r="DP1347">
        <v>1</v>
      </c>
      <c r="DQ1347">
        <v>1</v>
      </c>
      <c r="DU1347">
        <v>1010</v>
      </c>
      <c r="DV1347" t="s">
        <v>40</v>
      </c>
      <c r="DW1347" t="s">
        <v>40</v>
      </c>
      <c r="DX1347">
        <v>1</v>
      </c>
      <c r="EE1347">
        <v>31102366</v>
      </c>
      <c r="EF1347">
        <v>8</v>
      </c>
      <c r="EG1347" t="s">
        <v>34</v>
      </c>
      <c r="EH1347">
        <v>0</v>
      </c>
      <c r="EI1347" t="s">
        <v>3</v>
      </c>
      <c r="EJ1347">
        <v>1</v>
      </c>
      <c r="EK1347">
        <v>1100</v>
      </c>
      <c r="EL1347" t="s">
        <v>41</v>
      </c>
      <c r="EM1347" t="s">
        <v>42</v>
      </c>
      <c r="EO1347" t="s">
        <v>3</v>
      </c>
      <c r="EQ1347">
        <v>0</v>
      </c>
      <c r="ER1347">
        <v>21.470000000000002</v>
      </c>
      <c r="ES1347">
        <v>21.470000000000002</v>
      </c>
      <c r="ET1347">
        <v>0</v>
      </c>
      <c r="EU1347">
        <v>0</v>
      </c>
      <c r="EV1347">
        <v>0</v>
      </c>
      <c r="EW1347">
        <v>0</v>
      </c>
      <c r="EX1347">
        <v>0</v>
      </c>
      <c r="EY1347">
        <v>0</v>
      </c>
      <c r="EZ1347">
        <v>5</v>
      </c>
      <c r="FC1347">
        <v>1</v>
      </c>
      <c r="FD1347">
        <v>18</v>
      </c>
      <c r="FF1347">
        <v>198</v>
      </c>
      <c r="FQ1347">
        <v>0</v>
      </c>
      <c r="FR1347">
        <f t="shared" si="1192"/>
        <v>0</v>
      </c>
      <c r="FS1347">
        <v>0</v>
      </c>
      <c r="FX1347">
        <v>0</v>
      </c>
      <c r="FY1347">
        <v>0</v>
      </c>
      <c r="GA1347" t="s">
        <v>583</v>
      </c>
      <c r="GD1347">
        <v>1</v>
      </c>
      <c r="GF1347">
        <v>-560602728</v>
      </c>
      <c r="GG1347">
        <v>2</v>
      </c>
      <c r="GH1347">
        <v>3</v>
      </c>
      <c r="GI1347">
        <v>3</v>
      </c>
      <c r="GJ1347">
        <v>0</v>
      </c>
      <c r="GK1347">
        <v>0</v>
      </c>
      <c r="GL1347">
        <f t="shared" si="1193"/>
        <v>0</v>
      </c>
      <c r="GM1347">
        <f t="shared" si="1194"/>
        <v>21.47</v>
      </c>
      <c r="GN1347">
        <f t="shared" si="1195"/>
        <v>21.47</v>
      </c>
      <c r="GO1347">
        <f t="shared" si="1196"/>
        <v>0</v>
      </c>
      <c r="GP1347">
        <f t="shared" si="1197"/>
        <v>0</v>
      </c>
      <c r="GR1347">
        <v>1</v>
      </c>
      <c r="GS1347">
        <v>1</v>
      </c>
      <c r="GT1347">
        <v>0</v>
      </c>
      <c r="GU1347" t="s">
        <v>3</v>
      </c>
      <c r="GV1347">
        <f t="shared" si="1198"/>
        <v>0</v>
      </c>
      <c r="GW1347">
        <v>1</v>
      </c>
      <c r="GX1347">
        <f t="shared" si="1199"/>
        <v>0</v>
      </c>
      <c r="HA1347">
        <v>0</v>
      </c>
      <c r="HB1347">
        <v>0</v>
      </c>
      <c r="HC1347">
        <f t="shared" si="1200"/>
        <v>0</v>
      </c>
      <c r="IK1347">
        <v>0</v>
      </c>
    </row>
    <row r="1348" spans="1:255">
      <c r="A1348" s="2">
        <v>17</v>
      </c>
      <c r="B1348" s="2">
        <v>1</v>
      </c>
      <c r="C1348" s="2"/>
      <c r="D1348" s="2"/>
      <c r="E1348" s="2" t="s">
        <v>626</v>
      </c>
      <c r="F1348" s="2" t="s">
        <v>424</v>
      </c>
      <c r="G1348" s="2" t="s">
        <v>627</v>
      </c>
      <c r="H1348" s="2" t="s">
        <v>40</v>
      </c>
      <c r="I1348" s="2">
        <v>1</v>
      </c>
      <c r="J1348" s="2">
        <v>0</v>
      </c>
      <c r="K1348" s="2"/>
      <c r="L1348" s="2"/>
      <c r="M1348" s="2"/>
      <c r="N1348" s="2"/>
      <c r="O1348" s="2">
        <f t="shared" si="1166"/>
        <v>0</v>
      </c>
      <c r="P1348" s="2">
        <f t="shared" si="1167"/>
        <v>0</v>
      </c>
      <c r="Q1348" s="2">
        <f t="shared" si="1168"/>
        <v>0</v>
      </c>
      <c r="R1348" s="2">
        <f t="shared" si="1169"/>
        <v>0</v>
      </c>
      <c r="S1348" s="2">
        <f t="shared" si="1170"/>
        <v>0</v>
      </c>
      <c r="T1348" s="2">
        <f t="shared" si="1171"/>
        <v>0</v>
      </c>
      <c r="U1348" s="2">
        <f t="shared" si="1172"/>
        <v>0</v>
      </c>
      <c r="V1348" s="2">
        <f t="shared" si="1173"/>
        <v>0</v>
      </c>
      <c r="W1348" s="2">
        <f t="shared" si="1174"/>
        <v>0</v>
      </c>
      <c r="X1348" s="2">
        <f t="shared" si="1175"/>
        <v>0</v>
      </c>
      <c r="Y1348" s="2">
        <f t="shared" si="1176"/>
        <v>0</v>
      </c>
      <c r="Z1348" s="2"/>
      <c r="AA1348" s="2">
        <v>33304975</v>
      </c>
      <c r="AB1348" s="2">
        <f t="shared" si="1177"/>
        <v>0</v>
      </c>
      <c r="AC1348" s="2">
        <f t="shared" si="1178"/>
        <v>0</v>
      </c>
      <c r="AD1348" s="2">
        <f t="shared" si="1204"/>
        <v>0</v>
      </c>
      <c r="AE1348" s="2">
        <f t="shared" si="1205"/>
        <v>0</v>
      </c>
      <c r="AF1348" s="2">
        <f t="shared" si="1205"/>
        <v>0</v>
      </c>
      <c r="AG1348" s="2">
        <f t="shared" si="1179"/>
        <v>0</v>
      </c>
      <c r="AH1348" s="2">
        <f t="shared" si="1206"/>
        <v>0</v>
      </c>
      <c r="AI1348" s="2">
        <f t="shared" si="1206"/>
        <v>0</v>
      </c>
      <c r="AJ1348" s="2">
        <f t="shared" si="1180"/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1</v>
      </c>
      <c r="AW1348" s="2">
        <v>1</v>
      </c>
      <c r="AX1348" s="2"/>
      <c r="AY1348" s="2"/>
      <c r="AZ1348" s="2">
        <v>1</v>
      </c>
      <c r="BA1348" s="2">
        <v>1</v>
      </c>
      <c r="BB1348" s="2">
        <v>1</v>
      </c>
      <c r="BC1348" s="2">
        <v>1</v>
      </c>
      <c r="BD1348" s="2" t="s">
        <v>3</v>
      </c>
      <c r="BE1348" s="2" t="s">
        <v>3</v>
      </c>
      <c r="BF1348" s="2" t="s">
        <v>3</v>
      </c>
      <c r="BG1348" s="2" t="s">
        <v>3</v>
      </c>
      <c r="BH1348" s="2">
        <v>3</v>
      </c>
      <c r="BI1348" s="2">
        <v>1</v>
      </c>
      <c r="BJ1348" s="2" t="s">
        <v>3</v>
      </c>
      <c r="BK1348" s="2"/>
      <c r="BL1348" s="2"/>
      <c r="BM1348" s="2">
        <v>1100</v>
      </c>
      <c r="BN1348" s="2">
        <v>0</v>
      </c>
      <c r="BO1348" s="2" t="s">
        <v>3</v>
      </c>
      <c r="BP1348" s="2">
        <v>0</v>
      </c>
      <c r="BQ1348" s="2">
        <v>14</v>
      </c>
      <c r="BR1348" s="2">
        <v>0</v>
      </c>
      <c r="BS1348" s="2">
        <v>1</v>
      </c>
      <c r="BT1348" s="2">
        <v>1</v>
      </c>
      <c r="BU1348" s="2">
        <v>1</v>
      </c>
      <c r="BV1348" s="2">
        <v>1</v>
      </c>
      <c r="BW1348" s="2">
        <v>1</v>
      </c>
      <c r="BX1348" s="2">
        <v>1</v>
      </c>
      <c r="BY1348" s="2" t="s">
        <v>3</v>
      </c>
      <c r="BZ1348" s="2">
        <v>0</v>
      </c>
      <c r="CA1348" s="2">
        <v>0</v>
      </c>
      <c r="CB1348" s="2"/>
      <c r="CC1348" s="2"/>
      <c r="CD1348" s="2"/>
      <c r="CE1348" s="2">
        <v>0</v>
      </c>
      <c r="CF1348" s="2">
        <v>0</v>
      </c>
      <c r="CG1348" s="2">
        <v>0</v>
      </c>
      <c r="CH1348" s="2"/>
      <c r="CI1348" s="2"/>
      <c r="CJ1348" s="2"/>
      <c r="CK1348" s="2"/>
      <c r="CL1348" s="2"/>
      <c r="CM1348" s="2">
        <v>0</v>
      </c>
      <c r="CN1348" s="2" t="s">
        <v>3</v>
      </c>
      <c r="CO1348" s="2">
        <v>0</v>
      </c>
      <c r="CP1348" s="2">
        <f t="shared" si="1181"/>
        <v>0</v>
      </c>
      <c r="CQ1348" s="2">
        <f t="shared" si="1182"/>
        <v>0</v>
      </c>
      <c r="CR1348" s="2">
        <f t="shared" si="1183"/>
        <v>0</v>
      </c>
      <c r="CS1348" s="2">
        <f t="shared" si="1184"/>
        <v>0</v>
      </c>
      <c r="CT1348" s="2">
        <f t="shared" si="1185"/>
        <v>0</v>
      </c>
      <c r="CU1348" s="2">
        <f t="shared" si="1186"/>
        <v>0</v>
      </c>
      <c r="CV1348" s="2">
        <f t="shared" si="1187"/>
        <v>0</v>
      </c>
      <c r="CW1348" s="2">
        <f t="shared" si="1188"/>
        <v>0</v>
      </c>
      <c r="CX1348" s="2">
        <f t="shared" si="1189"/>
        <v>0</v>
      </c>
      <c r="CY1348" s="2">
        <f t="shared" si="1190"/>
        <v>0</v>
      </c>
      <c r="CZ1348" s="2">
        <f t="shared" si="1191"/>
        <v>0</v>
      </c>
      <c r="DA1348" s="2"/>
      <c r="DB1348" s="2"/>
      <c r="DC1348" s="2" t="s">
        <v>3</v>
      </c>
      <c r="DD1348" s="2" t="s">
        <v>3</v>
      </c>
      <c r="DE1348" s="2" t="s">
        <v>3</v>
      </c>
      <c r="DF1348" s="2" t="s">
        <v>3</v>
      </c>
      <c r="DG1348" s="2" t="s">
        <v>3</v>
      </c>
      <c r="DH1348" s="2" t="s">
        <v>3</v>
      </c>
      <c r="DI1348" s="2" t="s">
        <v>3</v>
      </c>
      <c r="DJ1348" s="2" t="s">
        <v>3</v>
      </c>
      <c r="DK1348" s="2" t="s">
        <v>3</v>
      </c>
      <c r="DL1348" s="2" t="s">
        <v>3</v>
      </c>
      <c r="DM1348" s="2" t="s">
        <v>3</v>
      </c>
      <c r="DN1348" s="2">
        <v>0</v>
      </c>
      <c r="DO1348" s="2">
        <v>0</v>
      </c>
      <c r="DP1348" s="2">
        <v>1</v>
      </c>
      <c r="DQ1348" s="2">
        <v>1</v>
      </c>
      <c r="DR1348" s="2"/>
      <c r="DS1348" s="2"/>
      <c r="DT1348" s="2"/>
      <c r="DU1348" s="2">
        <v>1010</v>
      </c>
      <c r="DV1348" s="2" t="s">
        <v>40</v>
      </c>
      <c r="DW1348" s="2" t="s">
        <v>40</v>
      </c>
      <c r="DX1348" s="2">
        <v>1</v>
      </c>
      <c r="DY1348" s="2"/>
      <c r="DZ1348" s="2"/>
      <c r="EA1348" s="2"/>
      <c r="EB1348" s="2"/>
      <c r="EC1348" s="2"/>
      <c r="ED1348" s="2"/>
      <c r="EE1348" s="2">
        <v>31102366</v>
      </c>
      <c r="EF1348" s="2">
        <v>8</v>
      </c>
      <c r="EG1348" s="2" t="s">
        <v>34</v>
      </c>
      <c r="EH1348" s="2">
        <v>0</v>
      </c>
      <c r="EI1348" s="2" t="s">
        <v>3</v>
      </c>
      <c r="EJ1348" s="2">
        <v>1</v>
      </c>
      <c r="EK1348" s="2">
        <v>1100</v>
      </c>
      <c r="EL1348" s="2" t="s">
        <v>41</v>
      </c>
      <c r="EM1348" s="2" t="s">
        <v>42</v>
      </c>
      <c r="EN1348" s="2"/>
      <c r="EO1348" s="2" t="s">
        <v>3</v>
      </c>
      <c r="EP1348" s="2"/>
      <c r="EQ1348" s="2">
        <v>0</v>
      </c>
      <c r="ER1348" s="2">
        <v>0</v>
      </c>
      <c r="ES1348" s="2">
        <v>0</v>
      </c>
      <c r="ET1348" s="2">
        <v>0</v>
      </c>
      <c r="EU1348" s="2">
        <v>0</v>
      </c>
      <c r="EV1348" s="2">
        <v>0</v>
      </c>
      <c r="EW1348" s="2">
        <v>0</v>
      </c>
      <c r="EX1348" s="2">
        <v>0</v>
      </c>
      <c r="EY1348" s="2">
        <v>0</v>
      </c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>
        <v>0</v>
      </c>
      <c r="FR1348" s="2">
        <f t="shared" si="1192"/>
        <v>0</v>
      </c>
      <c r="FS1348" s="2">
        <v>0</v>
      </c>
      <c r="FT1348" s="2"/>
      <c r="FU1348" s="2"/>
      <c r="FV1348" s="2"/>
      <c r="FW1348" s="2"/>
      <c r="FX1348" s="2">
        <v>0</v>
      </c>
      <c r="FY1348" s="2">
        <v>0</v>
      </c>
      <c r="FZ1348" s="2"/>
      <c r="GA1348" s="2" t="s">
        <v>3</v>
      </c>
      <c r="GB1348" s="2"/>
      <c r="GC1348" s="2"/>
      <c r="GD1348" s="2">
        <v>1</v>
      </c>
      <c r="GE1348" s="2"/>
      <c r="GF1348" s="2">
        <v>1877441337</v>
      </c>
      <c r="GG1348" s="2">
        <v>2</v>
      </c>
      <c r="GH1348" s="2">
        <v>0</v>
      </c>
      <c r="GI1348" s="2">
        <v>-2</v>
      </c>
      <c r="GJ1348" s="2">
        <v>0</v>
      </c>
      <c r="GK1348" s="2">
        <v>0</v>
      </c>
      <c r="GL1348" s="2">
        <f t="shared" si="1193"/>
        <v>0</v>
      </c>
      <c r="GM1348" s="2">
        <f t="shared" si="1194"/>
        <v>0</v>
      </c>
      <c r="GN1348" s="2">
        <f t="shared" si="1195"/>
        <v>0</v>
      </c>
      <c r="GO1348" s="2">
        <f t="shared" si="1196"/>
        <v>0</v>
      </c>
      <c r="GP1348" s="2">
        <f t="shared" si="1197"/>
        <v>0</v>
      </c>
      <c r="GQ1348" s="2"/>
      <c r="GR1348" s="2">
        <v>0</v>
      </c>
      <c r="GS1348" s="2">
        <v>3</v>
      </c>
      <c r="GT1348" s="2">
        <v>0</v>
      </c>
      <c r="GU1348" s="2" t="s">
        <v>3</v>
      </c>
      <c r="GV1348" s="2">
        <f t="shared" si="1198"/>
        <v>0</v>
      </c>
      <c r="GW1348" s="2">
        <v>1</v>
      </c>
      <c r="GX1348" s="2">
        <f t="shared" si="1199"/>
        <v>0</v>
      </c>
      <c r="GY1348" s="2"/>
      <c r="GZ1348" s="2"/>
      <c r="HA1348" s="2">
        <v>0</v>
      </c>
      <c r="HB1348" s="2">
        <v>0</v>
      </c>
      <c r="HC1348" s="2">
        <f t="shared" si="1200"/>
        <v>0</v>
      </c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>
        <v>0</v>
      </c>
      <c r="IL1348" s="2"/>
      <c r="IM1348" s="2"/>
      <c r="IN1348" s="2"/>
      <c r="IO1348" s="2"/>
      <c r="IP1348" s="2"/>
      <c r="IQ1348" s="2"/>
      <c r="IR1348" s="2"/>
      <c r="IS1348" s="2"/>
      <c r="IT1348" s="2"/>
      <c r="IU1348" s="2"/>
    </row>
    <row r="1349" spans="1:255">
      <c r="A1349">
        <v>17</v>
      </c>
      <c r="B1349">
        <v>1</v>
      </c>
      <c r="E1349" t="s">
        <v>626</v>
      </c>
      <c r="F1349" t="s">
        <v>424</v>
      </c>
      <c r="G1349" t="s">
        <v>627</v>
      </c>
      <c r="H1349" t="s">
        <v>40</v>
      </c>
      <c r="I1349">
        <v>1</v>
      </c>
      <c r="J1349">
        <v>0</v>
      </c>
      <c r="O1349">
        <f t="shared" si="1166"/>
        <v>124.68</v>
      </c>
      <c r="P1349">
        <f t="shared" si="1167"/>
        <v>124.68</v>
      </c>
      <c r="Q1349">
        <f t="shared" si="1168"/>
        <v>0</v>
      </c>
      <c r="R1349">
        <f t="shared" si="1169"/>
        <v>0</v>
      </c>
      <c r="S1349">
        <f t="shared" si="1170"/>
        <v>0</v>
      </c>
      <c r="T1349">
        <f t="shared" si="1171"/>
        <v>0</v>
      </c>
      <c r="U1349">
        <f t="shared" si="1172"/>
        <v>0</v>
      </c>
      <c r="V1349">
        <f t="shared" si="1173"/>
        <v>0</v>
      </c>
      <c r="W1349">
        <f t="shared" si="1174"/>
        <v>0</v>
      </c>
      <c r="X1349">
        <f t="shared" si="1175"/>
        <v>0</v>
      </c>
      <c r="Y1349">
        <f t="shared" si="1176"/>
        <v>0</v>
      </c>
      <c r="AA1349">
        <v>33304960</v>
      </c>
      <c r="AB1349">
        <f t="shared" si="1177"/>
        <v>124.68</v>
      </c>
      <c r="AC1349">
        <f t="shared" si="1178"/>
        <v>124.68</v>
      </c>
      <c r="AD1349">
        <f t="shared" si="1204"/>
        <v>0</v>
      </c>
      <c r="AE1349">
        <f t="shared" si="1205"/>
        <v>0</v>
      </c>
      <c r="AF1349">
        <f t="shared" si="1205"/>
        <v>0</v>
      </c>
      <c r="AG1349">
        <f t="shared" si="1179"/>
        <v>0</v>
      </c>
      <c r="AH1349">
        <f t="shared" si="1206"/>
        <v>0</v>
      </c>
      <c r="AI1349">
        <f t="shared" si="1206"/>
        <v>0</v>
      </c>
      <c r="AJ1349">
        <f t="shared" si="1180"/>
        <v>0</v>
      </c>
      <c r="AK1349">
        <v>124.67999999999999</v>
      </c>
      <c r="AL1349">
        <v>124.67999999999999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1</v>
      </c>
      <c r="AW1349">
        <v>1</v>
      </c>
      <c r="AZ1349">
        <v>1</v>
      </c>
      <c r="BA1349">
        <v>1</v>
      </c>
      <c r="BB1349">
        <v>1</v>
      </c>
      <c r="BC1349">
        <v>1</v>
      </c>
      <c r="BD1349" t="s">
        <v>3</v>
      </c>
      <c r="BE1349" t="s">
        <v>3</v>
      </c>
      <c r="BF1349" t="s">
        <v>3</v>
      </c>
      <c r="BG1349" t="s">
        <v>3</v>
      </c>
      <c r="BH1349">
        <v>3</v>
      </c>
      <c r="BI1349">
        <v>1</v>
      </c>
      <c r="BJ1349" t="s">
        <v>3</v>
      </c>
      <c r="BM1349">
        <v>1100</v>
      </c>
      <c r="BN1349">
        <v>0</v>
      </c>
      <c r="BO1349" t="s">
        <v>3</v>
      </c>
      <c r="BP1349">
        <v>0</v>
      </c>
      <c r="BQ1349">
        <v>14</v>
      </c>
      <c r="BR1349">
        <v>0</v>
      </c>
      <c r="BS1349">
        <v>1</v>
      </c>
      <c r="BT1349">
        <v>1</v>
      </c>
      <c r="BU1349">
        <v>1</v>
      </c>
      <c r="BV1349">
        <v>1</v>
      </c>
      <c r="BW1349">
        <v>1</v>
      </c>
      <c r="BX1349">
        <v>1</v>
      </c>
      <c r="BY1349" t="s">
        <v>3</v>
      </c>
      <c r="BZ1349">
        <v>0</v>
      </c>
      <c r="CA1349">
        <v>0</v>
      </c>
      <c r="CE1349">
        <v>0</v>
      </c>
      <c r="CF1349">
        <v>0</v>
      </c>
      <c r="CG1349">
        <v>0</v>
      </c>
      <c r="CM1349">
        <v>0</v>
      </c>
      <c r="CN1349" t="s">
        <v>3</v>
      </c>
      <c r="CO1349">
        <v>0</v>
      </c>
      <c r="CP1349">
        <f t="shared" si="1181"/>
        <v>124.68</v>
      </c>
      <c r="CQ1349">
        <f t="shared" si="1182"/>
        <v>124.68</v>
      </c>
      <c r="CR1349">
        <f t="shared" si="1183"/>
        <v>0</v>
      </c>
      <c r="CS1349">
        <f t="shared" si="1184"/>
        <v>0</v>
      </c>
      <c r="CT1349">
        <f t="shared" si="1185"/>
        <v>0</v>
      </c>
      <c r="CU1349">
        <f t="shared" si="1186"/>
        <v>0</v>
      </c>
      <c r="CV1349">
        <f t="shared" si="1187"/>
        <v>0</v>
      </c>
      <c r="CW1349">
        <f t="shared" si="1188"/>
        <v>0</v>
      </c>
      <c r="CX1349">
        <f t="shared" si="1189"/>
        <v>0</v>
      </c>
      <c r="CY1349">
        <f t="shared" si="1190"/>
        <v>0</v>
      </c>
      <c r="CZ1349">
        <f t="shared" si="1191"/>
        <v>0</v>
      </c>
      <c r="DC1349" t="s">
        <v>3</v>
      </c>
      <c r="DD1349" t="s">
        <v>3</v>
      </c>
      <c r="DE1349" t="s">
        <v>3</v>
      </c>
      <c r="DF1349" t="s">
        <v>3</v>
      </c>
      <c r="DG1349" t="s">
        <v>3</v>
      </c>
      <c r="DH1349" t="s">
        <v>3</v>
      </c>
      <c r="DI1349" t="s">
        <v>3</v>
      </c>
      <c r="DJ1349" t="s">
        <v>3</v>
      </c>
      <c r="DK1349" t="s">
        <v>3</v>
      </c>
      <c r="DL1349" t="s">
        <v>3</v>
      </c>
      <c r="DM1349" t="s">
        <v>3</v>
      </c>
      <c r="DN1349">
        <v>0</v>
      </c>
      <c r="DO1349">
        <v>0</v>
      </c>
      <c r="DP1349">
        <v>1</v>
      </c>
      <c r="DQ1349">
        <v>1</v>
      </c>
      <c r="DU1349">
        <v>1010</v>
      </c>
      <c r="DV1349" t="s">
        <v>40</v>
      </c>
      <c r="DW1349" t="s">
        <v>40</v>
      </c>
      <c r="DX1349">
        <v>1</v>
      </c>
      <c r="EE1349">
        <v>31102366</v>
      </c>
      <c r="EF1349">
        <v>8</v>
      </c>
      <c r="EG1349" t="s">
        <v>34</v>
      </c>
      <c r="EH1349">
        <v>0</v>
      </c>
      <c r="EI1349" t="s">
        <v>3</v>
      </c>
      <c r="EJ1349">
        <v>1</v>
      </c>
      <c r="EK1349">
        <v>1100</v>
      </c>
      <c r="EL1349" t="s">
        <v>41</v>
      </c>
      <c r="EM1349" t="s">
        <v>42</v>
      </c>
      <c r="EO1349" t="s">
        <v>3</v>
      </c>
      <c r="EQ1349">
        <v>0</v>
      </c>
      <c r="ER1349">
        <v>124.67999999999999</v>
      </c>
      <c r="ES1349">
        <v>124.67999999999999</v>
      </c>
      <c r="ET1349">
        <v>0</v>
      </c>
      <c r="EU1349">
        <v>0</v>
      </c>
      <c r="EV1349">
        <v>0</v>
      </c>
      <c r="EW1349">
        <v>0</v>
      </c>
      <c r="EX1349">
        <v>0</v>
      </c>
      <c r="EY1349">
        <v>0</v>
      </c>
      <c r="EZ1349">
        <v>5</v>
      </c>
      <c r="FC1349">
        <v>1</v>
      </c>
      <c r="FD1349">
        <v>18</v>
      </c>
      <c r="FF1349">
        <v>1150</v>
      </c>
      <c r="FQ1349">
        <v>0</v>
      </c>
      <c r="FR1349">
        <f t="shared" si="1192"/>
        <v>0</v>
      </c>
      <c r="FS1349">
        <v>0</v>
      </c>
      <c r="FX1349">
        <v>0</v>
      </c>
      <c r="FY1349">
        <v>0</v>
      </c>
      <c r="GA1349" t="s">
        <v>462</v>
      </c>
      <c r="GD1349">
        <v>1</v>
      </c>
      <c r="GF1349">
        <v>1877441337</v>
      </c>
      <c r="GG1349">
        <v>2</v>
      </c>
      <c r="GH1349">
        <v>3</v>
      </c>
      <c r="GI1349">
        <v>3</v>
      </c>
      <c r="GJ1349">
        <v>0</v>
      </c>
      <c r="GK1349">
        <v>0</v>
      </c>
      <c r="GL1349">
        <f t="shared" si="1193"/>
        <v>0</v>
      </c>
      <c r="GM1349">
        <f t="shared" si="1194"/>
        <v>124.68</v>
      </c>
      <c r="GN1349">
        <f t="shared" si="1195"/>
        <v>124.68</v>
      </c>
      <c r="GO1349">
        <f t="shared" si="1196"/>
        <v>0</v>
      </c>
      <c r="GP1349">
        <f t="shared" si="1197"/>
        <v>0</v>
      </c>
      <c r="GR1349">
        <v>1</v>
      </c>
      <c r="GS1349">
        <v>1</v>
      </c>
      <c r="GT1349">
        <v>0</v>
      </c>
      <c r="GU1349" t="s">
        <v>3</v>
      </c>
      <c r="GV1349">
        <f t="shared" si="1198"/>
        <v>0</v>
      </c>
      <c r="GW1349">
        <v>1</v>
      </c>
      <c r="GX1349">
        <f t="shared" si="1199"/>
        <v>0</v>
      </c>
      <c r="HA1349">
        <v>0</v>
      </c>
      <c r="HB1349">
        <v>0</v>
      </c>
      <c r="HC1349">
        <f t="shared" si="1200"/>
        <v>0</v>
      </c>
      <c r="IK1349">
        <v>0</v>
      </c>
    </row>
    <row r="1350" spans="1:255">
      <c r="A1350" s="2">
        <v>17</v>
      </c>
      <c r="B1350" s="2">
        <v>1</v>
      </c>
      <c r="C1350" s="2"/>
      <c r="D1350" s="2"/>
      <c r="E1350" s="2" t="s">
        <v>628</v>
      </c>
      <c r="F1350" s="2" t="s">
        <v>629</v>
      </c>
      <c r="G1350" s="2" t="s">
        <v>630</v>
      </c>
      <c r="H1350" s="2" t="s">
        <v>40</v>
      </c>
      <c r="I1350" s="2">
        <v>1</v>
      </c>
      <c r="J1350" s="2">
        <v>0</v>
      </c>
      <c r="K1350" s="2"/>
      <c r="L1350" s="2"/>
      <c r="M1350" s="2"/>
      <c r="N1350" s="2"/>
      <c r="O1350" s="2">
        <f t="shared" si="1166"/>
        <v>64.55</v>
      </c>
      <c r="P1350" s="2">
        <f t="shared" si="1167"/>
        <v>64.55</v>
      </c>
      <c r="Q1350" s="2">
        <f t="shared" si="1168"/>
        <v>0</v>
      </c>
      <c r="R1350" s="2">
        <f t="shared" si="1169"/>
        <v>0</v>
      </c>
      <c r="S1350" s="2">
        <f t="shared" si="1170"/>
        <v>0</v>
      </c>
      <c r="T1350" s="2">
        <f t="shared" si="1171"/>
        <v>0</v>
      </c>
      <c r="U1350" s="2">
        <f t="shared" si="1172"/>
        <v>0</v>
      </c>
      <c r="V1350" s="2">
        <f t="shared" si="1173"/>
        <v>0</v>
      </c>
      <c r="W1350" s="2">
        <f t="shared" si="1174"/>
        <v>0</v>
      </c>
      <c r="X1350" s="2">
        <f t="shared" si="1175"/>
        <v>0</v>
      </c>
      <c r="Y1350" s="2">
        <f t="shared" si="1176"/>
        <v>0</v>
      </c>
      <c r="Z1350" s="2"/>
      <c r="AA1350" s="2">
        <v>33304975</v>
      </c>
      <c r="AB1350" s="2">
        <f t="shared" si="1177"/>
        <v>64.55</v>
      </c>
      <c r="AC1350" s="2">
        <f t="shared" si="1178"/>
        <v>64.55</v>
      </c>
      <c r="AD1350" s="2">
        <f t="shared" si="1204"/>
        <v>0</v>
      </c>
      <c r="AE1350" s="2">
        <f t="shared" si="1205"/>
        <v>0</v>
      </c>
      <c r="AF1350" s="2">
        <f t="shared" si="1205"/>
        <v>0</v>
      </c>
      <c r="AG1350" s="2">
        <f t="shared" si="1179"/>
        <v>0</v>
      </c>
      <c r="AH1350" s="2">
        <f t="shared" si="1206"/>
        <v>0</v>
      </c>
      <c r="AI1350" s="2">
        <f t="shared" si="1206"/>
        <v>0</v>
      </c>
      <c r="AJ1350" s="2">
        <f t="shared" si="1180"/>
        <v>0</v>
      </c>
      <c r="AK1350" s="2">
        <v>64.55</v>
      </c>
      <c r="AL1350" s="2">
        <v>64.55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1</v>
      </c>
      <c r="AW1350" s="2">
        <v>1</v>
      </c>
      <c r="AX1350" s="2"/>
      <c r="AY1350" s="2"/>
      <c r="AZ1350" s="2">
        <v>1</v>
      </c>
      <c r="BA1350" s="2">
        <v>1</v>
      </c>
      <c r="BB1350" s="2">
        <v>1</v>
      </c>
      <c r="BC1350" s="2">
        <v>1</v>
      </c>
      <c r="BD1350" s="2" t="s">
        <v>3</v>
      </c>
      <c r="BE1350" s="2" t="s">
        <v>3</v>
      </c>
      <c r="BF1350" s="2" t="s">
        <v>3</v>
      </c>
      <c r="BG1350" s="2" t="s">
        <v>3</v>
      </c>
      <c r="BH1350" s="2">
        <v>3</v>
      </c>
      <c r="BI1350" s="2">
        <v>1</v>
      </c>
      <c r="BJ1350" s="2" t="s">
        <v>631</v>
      </c>
      <c r="BK1350" s="2"/>
      <c r="BL1350" s="2"/>
      <c r="BM1350" s="2">
        <v>500001</v>
      </c>
      <c r="BN1350" s="2">
        <v>0</v>
      </c>
      <c r="BO1350" s="2" t="s">
        <v>3</v>
      </c>
      <c r="BP1350" s="2">
        <v>0</v>
      </c>
      <c r="BQ1350" s="2">
        <v>8</v>
      </c>
      <c r="BR1350" s="2">
        <v>0</v>
      </c>
      <c r="BS1350" s="2">
        <v>1</v>
      </c>
      <c r="BT1350" s="2">
        <v>1</v>
      </c>
      <c r="BU1350" s="2">
        <v>1</v>
      </c>
      <c r="BV1350" s="2">
        <v>1</v>
      </c>
      <c r="BW1350" s="2">
        <v>1</v>
      </c>
      <c r="BX1350" s="2">
        <v>1</v>
      </c>
      <c r="BY1350" s="2" t="s">
        <v>3</v>
      </c>
      <c r="BZ1350" s="2">
        <v>0</v>
      </c>
      <c r="CA1350" s="2">
        <v>0</v>
      </c>
      <c r="CB1350" s="2"/>
      <c r="CC1350" s="2"/>
      <c r="CD1350" s="2"/>
      <c r="CE1350" s="2">
        <v>0</v>
      </c>
      <c r="CF1350" s="2">
        <v>0</v>
      </c>
      <c r="CG1350" s="2">
        <v>0</v>
      </c>
      <c r="CH1350" s="2"/>
      <c r="CI1350" s="2"/>
      <c r="CJ1350" s="2"/>
      <c r="CK1350" s="2"/>
      <c r="CL1350" s="2"/>
      <c r="CM1350" s="2">
        <v>0</v>
      </c>
      <c r="CN1350" s="2" t="s">
        <v>3</v>
      </c>
      <c r="CO1350" s="2">
        <v>0</v>
      </c>
      <c r="CP1350" s="2">
        <f t="shared" si="1181"/>
        <v>64.55</v>
      </c>
      <c r="CQ1350" s="2">
        <f t="shared" si="1182"/>
        <v>64.55</v>
      </c>
      <c r="CR1350" s="2">
        <f t="shared" si="1183"/>
        <v>0</v>
      </c>
      <c r="CS1350" s="2">
        <f t="shared" si="1184"/>
        <v>0</v>
      </c>
      <c r="CT1350" s="2">
        <f t="shared" si="1185"/>
        <v>0</v>
      </c>
      <c r="CU1350" s="2">
        <f t="shared" si="1186"/>
        <v>0</v>
      </c>
      <c r="CV1350" s="2">
        <f t="shared" si="1187"/>
        <v>0</v>
      </c>
      <c r="CW1350" s="2">
        <f t="shared" si="1188"/>
        <v>0</v>
      </c>
      <c r="CX1350" s="2">
        <f t="shared" si="1189"/>
        <v>0</v>
      </c>
      <c r="CY1350" s="2">
        <f t="shared" si="1190"/>
        <v>0</v>
      </c>
      <c r="CZ1350" s="2">
        <f t="shared" si="1191"/>
        <v>0</v>
      </c>
      <c r="DA1350" s="2"/>
      <c r="DB1350" s="2"/>
      <c r="DC1350" s="2" t="s">
        <v>3</v>
      </c>
      <c r="DD1350" s="2" t="s">
        <v>3</v>
      </c>
      <c r="DE1350" s="2" t="s">
        <v>3</v>
      </c>
      <c r="DF1350" s="2" t="s">
        <v>3</v>
      </c>
      <c r="DG1350" s="2" t="s">
        <v>3</v>
      </c>
      <c r="DH1350" s="2" t="s">
        <v>3</v>
      </c>
      <c r="DI1350" s="2" t="s">
        <v>3</v>
      </c>
      <c r="DJ1350" s="2" t="s">
        <v>3</v>
      </c>
      <c r="DK1350" s="2" t="s">
        <v>3</v>
      </c>
      <c r="DL1350" s="2" t="s">
        <v>3</v>
      </c>
      <c r="DM1350" s="2" t="s">
        <v>3</v>
      </c>
      <c r="DN1350" s="2">
        <v>0</v>
      </c>
      <c r="DO1350" s="2">
        <v>0</v>
      </c>
      <c r="DP1350" s="2">
        <v>1</v>
      </c>
      <c r="DQ1350" s="2">
        <v>1</v>
      </c>
      <c r="DR1350" s="2"/>
      <c r="DS1350" s="2"/>
      <c r="DT1350" s="2"/>
      <c r="DU1350" s="2">
        <v>1010</v>
      </c>
      <c r="DV1350" s="2" t="s">
        <v>40</v>
      </c>
      <c r="DW1350" s="2" t="s">
        <v>40</v>
      </c>
      <c r="DX1350" s="2">
        <v>1</v>
      </c>
      <c r="DY1350" s="2"/>
      <c r="DZ1350" s="2"/>
      <c r="EA1350" s="2"/>
      <c r="EB1350" s="2"/>
      <c r="EC1350" s="2"/>
      <c r="ED1350" s="2"/>
      <c r="EE1350" s="2">
        <v>31102119</v>
      </c>
      <c r="EF1350" s="2">
        <v>8</v>
      </c>
      <c r="EG1350" s="2" t="s">
        <v>34</v>
      </c>
      <c r="EH1350" s="2">
        <v>0</v>
      </c>
      <c r="EI1350" s="2" t="s">
        <v>3</v>
      </c>
      <c r="EJ1350" s="2">
        <v>1</v>
      </c>
      <c r="EK1350" s="2">
        <v>500001</v>
      </c>
      <c r="EL1350" s="2" t="s">
        <v>35</v>
      </c>
      <c r="EM1350" s="2" t="s">
        <v>36</v>
      </c>
      <c r="EN1350" s="2"/>
      <c r="EO1350" s="2" t="s">
        <v>3</v>
      </c>
      <c r="EP1350" s="2"/>
      <c r="EQ1350" s="2">
        <v>0</v>
      </c>
      <c r="ER1350" s="2">
        <v>64.55</v>
      </c>
      <c r="ES1350" s="2">
        <v>64.55</v>
      </c>
      <c r="ET1350" s="2">
        <v>0</v>
      </c>
      <c r="EU1350" s="2">
        <v>0</v>
      </c>
      <c r="EV1350" s="2">
        <v>0</v>
      </c>
      <c r="EW1350" s="2">
        <v>0</v>
      </c>
      <c r="EX1350" s="2">
        <v>0</v>
      </c>
      <c r="EY1350" s="2">
        <v>0</v>
      </c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>
        <v>0</v>
      </c>
      <c r="FR1350" s="2">
        <f t="shared" si="1192"/>
        <v>0</v>
      </c>
      <c r="FS1350" s="2">
        <v>0</v>
      </c>
      <c r="FT1350" s="2"/>
      <c r="FU1350" s="2"/>
      <c r="FV1350" s="2"/>
      <c r="FW1350" s="2"/>
      <c r="FX1350" s="2">
        <v>0</v>
      </c>
      <c r="FY1350" s="2">
        <v>0</v>
      </c>
      <c r="FZ1350" s="2"/>
      <c r="GA1350" s="2" t="s">
        <v>3</v>
      </c>
      <c r="GB1350" s="2"/>
      <c r="GC1350" s="2"/>
      <c r="GD1350" s="2">
        <v>1</v>
      </c>
      <c r="GE1350" s="2"/>
      <c r="GF1350" s="2">
        <v>-582356644</v>
      </c>
      <c r="GG1350" s="2">
        <v>2</v>
      </c>
      <c r="GH1350" s="2">
        <v>1</v>
      </c>
      <c r="GI1350" s="2">
        <v>-2</v>
      </c>
      <c r="GJ1350" s="2">
        <v>0</v>
      </c>
      <c r="GK1350" s="2">
        <v>0</v>
      </c>
      <c r="GL1350" s="2">
        <f t="shared" si="1193"/>
        <v>0</v>
      </c>
      <c r="GM1350" s="2">
        <f t="shared" si="1194"/>
        <v>64.55</v>
      </c>
      <c r="GN1350" s="2">
        <f t="shared" si="1195"/>
        <v>64.55</v>
      </c>
      <c r="GO1350" s="2">
        <f t="shared" si="1196"/>
        <v>0</v>
      </c>
      <c r="GP1350" s="2">
        <f t="shared" si="1197"/>
        <v>0</v>
      </c>
      <c r="GQ1350" s="2"/>
      <c r="GR1350" s="2">
        <v>0</v>
      </c>
      <c r="GS1350" s="2">
        <v>3</v>
      </c>
      <c r="GT1350" s="2">
        <v>0</v>
      </c>
      <c r="GU1350" s="2" t="s">
        <v>3</v>
      </c>
      <c r="GV1350" s="2">
        <f t="shared" si="1198"/>
        <v>0</v>
      </c>
      <c r="GW1350" s="2">
        <v>1</v>
      </c>
      <c r="GX1350" s="2">
        <f t="shared" si="1199"/>
        <v>0</v>
      </c>
      <c r="GY1350" s="2"/>
      <c r="GZ1350" s="2"/>
      <c r="HA1350" s="2">
        <v>0</v>
      </c>
      <c r="HB1350" s="2">
        <v>0</v>
      </c>
      <c r="HC1350" s="2">
        <f t="shared" si="1200"/>
        <v>0</v>
      </c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>
        <v>0</v>
      </c>
      <c r="IL1350" s="2"/>
      <c r="IM1350" s="2"/>
      <c r="IN1350" s="2"/>
      <c r="IO1350" s="2"/>
      <c r="IP1350" s="2"/>
      <c r="IQ1350" s="2"/>
      <c r="IR1350" s="2"/>
      <c r="IS1350" s="2"/>
      <c r="IT1350" s="2"/>
      <c r="IU1350" s="2"/>
    </row>
    <row r="1351" spans="1:255">
      <c r="A1351">
        <v>17</v>
      </c>
      <c r="B1351">
        <v>1</v>
      </c>
      <c r="E1351" t="s">
        <v>628</v>
      </c>
      <c r="F1351" t="s">
        <v>629</v>
      </c>
      <c r="G1351" t="s">
        <v>630</v>
      </c>
      <c r="H1351" t="s">
        <v>40</v>
      </c>
      <c r="I1351">
        <v>1</v>
      </c>
      <c r="J1351">
        <v>0</v>
      </c>
      <c r="O1351">
        <f t="shared" si="1166"/>
        <v>64.55</v>
      </c>
      <c r="P1351">
        <f t="shared" si="1167"/>
        <v>64.55</v>
      </c>
      <c r="Q1351">
        <f t="shared" si="1168"/>
        <v>0</v>
      </c>
      <c r="R1351">
        <f t="shared" si="1169"/>
        <v>0</v>
      </c>
      <c r="S1351">
        <f t="shared" si="1170"/>
        <v>0</v>
      </c>
      <c r="T1351">
        <f t="shared" si="1171"/>
        <v>0</v>
      </c>
      <c r="U1351">
        <f t="shared" si="1172"/>
        <v>0</v>
      </c>
      <c r="V1351">
        <f t="shared" si="1173"/>
        <v>0</v>
      </c>
      <c r="W1351">
        <f t="shared" si="1174"/>
        <v>0</v>
      </c>
      <c r="X1351">
        <f t="shared" si="1175"/>
        <v>0</v>
      </c>
      <c r="Y1351">
        <f t="shared" si="1176"/>
        <v>0</v>
      </c>
      <c r="AA1351">
        <v>33304960</v>
      </c>
      <c r="AB1351">
        <f t="shared" si="1177"/>
        <v>64.55</v>
      </c>
      <c r="AC1351">
        <f t="shared" si="1178"/>
        <v>64.55</v>
      </c>
      <c r="AD1351">
        <f t="shared" si="1204"/>
        <v>0</v>
      </c>
      <c r="AE1351">
        <f t="shared" si="1205"/>
        <v>0</v>
      </c>
      <c r="AF1351">
        <f t="shared" si="1205"/>
        <v>0</v>
      </c>
      <c r="AG1351">
        <f t="shared" si="1179"/>
        <v>0</v>
      </c>
      <c r="AH1351">
        <f t="shared" si="1206"/>
        <v>0</v>
      </c>
      <c r="AI1351">
        <f t="shared" si="1206"/>
        <v>0</v>
      </c>
      <c r="AJ1351">
        <f t="shared" si="1180"/>
        <v>0</v>
      </c>
      <c r="AK1351">
        <v>64.55</v>
      </c>
      <c r="AL1351">
        <v>64.55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1</v>
      </c>
      <c r="AW1351">
        <v>1</v>
      </c>
      <c r="AZ1351">
        <v>1</v>
      </c>
      <c r="BA1351">
        <v>1</v>
      </c>
      <c r="BB1351">
        <v>1</v>
      </c>
      <c r="BC1351">
        <v>1</v>
      </c>
      <c r="BD1351" t="s">
        <v>3</v>
      </c>
      <c r="BE1351" t="s">
        <v>3</v>
      </c>
      <c r="BF1351" t="s">
        <v>3</v>
      </c>
      <c r="BG1351" t="s">
        <v>3</v>
      </c>
      <c r="BH1351">
        <v>3</v>
      </c>
      <c r="BI1351">
        <v>1</v>
      </c>
      <c r="BJ1351" t="s">
        <v>631</v>
      </c>
      <c r="BM1351">
        <v>500001</v>
      </c>
      <c r="BN1351">
        <v>0</v>
      </c>
      <c r="BO1351" t="s">
        <v>3</v>
      </c>
      <c r="BP1351">
        <v>0</v>
      </c>
      <c r="BQ1351">
        <v>8</v>
      </c>
      <c r="BR1351">
        <v>0</v>
      </c>
      <c r="BS1351">
        <v>1</v>
      </c>
      <c r="BT1351">
        <v>1</v>
      </c>
      <c r="BU1351">
        <v>1</v>
      </c>
      <c r="BV1351">
        <v>1</v>
      </c>
      <c r="BW1351">
        <v>1</v>
      </c>
      <c r="BX1351">
        <v>1</v>
      </c>
      <c r="BY1351" t="s">
        <v>3</v>
      </c>
      <c r="BZ1351">
        <v>0</v>
      </c>
      <c r="CA1351">
        <v>0</v>
      </c>
      <c r="CE1351">
        <v>0</v>
      </c>
      <c r="CF1351">
        <v>0</v>
      </c>
      <c r="CG1351">
        <v>0</v>
      </c>
      <c r="CM1351">
        <v>0</v>
      </c>
      <c r="CN1351" t="s">
        <v>3</v>
      </c>
      <c r="CO1351">
        <v>0</v>
      </c>
      <c r="CP1351">
        <f t="shared" si="1181"/>
        <v>64.55</v>
      </c>
      <c r="CQ1351">
        <f t="shared" si="1182"/>
        <v>64.55</v>
      </c>
      <c r="CR1351">
        <f t="shared" si="1183"/>
        <v>0</v>
      </c>
      <c r="CS1351">
        <f t="shared" si="1184"/>
        <v>0</v>
      </c>
      <c r="CT1351">
        <f t="shared" si="1185"/>
        <v>0</v>
      </c>
      <c r="CU1351">
        <f t="shared" si="1186"/>
        <v>0</v>
      </c>
      <c r="CV1351">
        <f t="shared" si="1187"/>
        <v>0</v>
      </c>
      <c r="CW1351">
        <f t="shared" si="1188"/>
        <v>0</v>
      </c>
      <c r="CX1351">
        <f t="shared" si="1189"/>
        <v>0</v>
      </c>
      <c r="CY1351">
        <f t="shared" si="1190"/>
        <v>0</v>
      </c>
      <c r="CZ1351">
        <f t="shared" si="1191"/>
        <v>0</v>
      </c>
      <c r="DC1351" t="s">
        <v>3</v>
      </c>
      <c r="DD1351" t="s">
        <v>3</v>
      </c>
      <c r="DE1351" t="s">
        <v>3</v>
      </c>
      <c r="DF1351" t="s">
        <v>3</v>
      </c>
      <c r="DG1351" t="s">
        <v>3</v>
      </c>
      <c r="DH1351" t="s">
        <v>3</v>
      </c>
      <c r="DI1351" t="s">
        <v>3</v>
      </c>
      <c r="DJ1351" t="s">
        <v>3</v>
      </c>
      <c r="DK1351" t="s">
        <v>3</v>
      </c>
      <c r="DL1351" t="s">
        <v>3</v>
      </c>
      <c r="DM1351" t="s">
        <v>3</v>
      </c>
      <c r="DN1351">
        <v>0</v>
      </c>
      <c r="DO1351">
        <v>0</v>
      </c>
      <c r="DP1351">
        <v>1</v>
      </c>
      <c r="DQ1351">
        <v>1</v>
      </c>
      <c r="DU1351">
        <v>1010</v>
      </c>
      <c r="DV1351" t="s">
        <v>40</v>
      </c>
      <c r="DW1351" t="s">
        <v>40</v>
      </c>
      <c r="DX1351">
        <v>1</v>
      </c>
      <c r="EE1351">
        <v>31102119</v>
      </c>
      <c r="EF1351">
        <v>8</v>
      </c>
      <c r="EG1351" t="s">
        <v>34</v>
      </c>
      <c r="EH1351">
        <v>0</v>
      </c>
      <c r="EI1351" t="s">
        <v>3</v>
      </c>
      <c r="EJ1351">
        <v>1</v>
      </c>
      <c r="EK1351">
        <v>500001</v>
      </c>
      <c r="EL1351" t="s">
        <v>35</v>
      </c>
      <c r="EM1351" t="s">
        <v>36</v>
      </c>
      <c r="EO1351" t="s">
        <v>3</v>
      </c>
      <c r="EQ1351">
        <v>0</v>
      </c>
      <c r="ER1351">
        <v>64.55</v>
      </c>
      <c r="ES1351">
        <v>64.55</v>
      </c>
      <c r="ET1351">
        <v>0</v>
      </c>
      <c r="EU1351">
        <v>0</v>
      </c>
      <c r="EV1351">
        <v>0</v>
      </c>
      <c r="EW1351">
        <v>0</v>
      </c>
      <c r="EX1351">
        <v>0</v>
      </c>
      <c r="EY1351">
        <v>0</v>
      </c>
      <c r="FQ1351">
        <v>0</v>
      </c>
      <c r="FR1351">
        <f t="shared" si="1192"/>
        <v>0</v>
      </c>
      <c r="FS1351">
        <v>0</v>
      </c>
      <c r="FX1351">
        <v>0</v>
      </c>
      <c r="FY1351">
        <v>0</v>
      </c>
      <c r="GA1351" t="s">
        <v>3</v>
      </c>
      <c r="GD1351">
        <v>1</v>
      </c>
      <c r="GF1351">
        <v>-582356644</v>
      </c>
      <c r="GG1351">
        <v>2</v>
      </c>
      <c r="GH1351">
        <v>1</v>
      </c>
      <c r="GI1351">
        <v>-2</v>
      </c>
      <c r="GJ1351">
        <v>0</v>
      </c>
      <c r="GK1351">
        <v>0</v>
      </c>
      <c r="GL1351">
        <f t="shared" si="1193"/>
        <v>0</v>
      </c>
      <c r="GM1351">
        <f t="shared" si="1194"/>
        <v>64.55</v>
      </c>
      <c r="GN1351">
        <f t="shared" si="1195"/>
        <v>64.55</v>
      </c>
      <c r="GO1351">
        <f t="shared" si="1196"/>
        <v>0</v>
      </c>
      <c r="GP1351">
        <f t="shared" si="1197"/>
        <v>0</v>
      </c>
      <c r="GR1351">
        <v>0</v>
      </c>
      <c r="GS1351">
        <v>3</v>
      </c>
      <c r="GT1351">
        <v>0</v>
      </c>
      <c r="GU1351" t="s">
        <v>3</v>
      </c>
      <c r="GV1351">
        <f t="shared" si="1198"/>
        <v>0</v>
      </c>
      <c r="GW1351">
        <v>1</v>
      </c>
      <c r="GX1351">
        <f t="shared" si="1199"/>
        <v>0</v>
      </c>
      <c r="HA1351">
        <v>0</v>
      </c>
      <c r="HB1351">
        <v>0</v>
      </c>
      <c r="HC1351">
        <f t="shared" si="1200"/>
        <v>0</v>
      </c>
      <c r="IK1351">
        <v>0</v>
      </c>
    </row>
    <row r="1353" spans="1:255">
      <c r="A1353" s="3">
        <v>51</v>
      </c>
      <c r="B1353" s="3">
        <f>B1322</f>
        <v>1</v>
      </c>
      <c r="C1353" s="3">
        <f>A1322</f>
        <v>4</v>
      </c>
      <c r="D1353" s="3">
        <f>ROW(A1322)</f>
        <v>1322</v>
      </c>
      <c r="E1353" s="3"/>
      <c r="F1353" s="3" t="str">
        <f>IF(F1322&lt;&gt;"",F1322,"")</f>
        <v>23.Система ПД4(сетевые элементы)</v>
      </c>
      <c r="G1353" s="3" t="str">
        <f>IF(G1322&lt;&gt;"",G1322,"")</f>
        <v>23.Система ПД4(сетевые элементы)</v>
      </c>
      <c r="H1353" s="3">
        <v>0</v>
      </c>
      <c r="I1353" s="3"/>
      <c r="J1353" s="3"/>
      <c r="K1353" s="3"/>
      <c r="L1353" s="3"/>
      <c r="M1353" s="3"/>
      <c r="N1353" s="3"/>
      <c r="O1353" s="3">
        <f t="shared" ref="O1353:T1353" si="1207">ROUND(AB1353,2)</f>
        <v>7997.32</v>
      </c>
      <c r="P1353" s="3">
        <f t="shared" si="1207"/>
        <v>7393.29</v>
      </c>
      <c r="Q1353" s="3">
        <f t="shared" si="1207"/>
        <v>75.61</v>
      </c>
      <c r="R1353" s="3">
        <f t="shared" si="1207"/>
        <v>6.88</v>
      </c>
      <c r="S1353" s="3">
        <f t="shared" si="1207"/>
        <v>528.41999999999996</v>
      </c>
      <c r="T1353" s="3">
        <f t="shared" si="1207"/>
        <v>0</v>
      </c>
      <c r="U1353" s="3">
        <f>AH1353</f>
        <v>60.601262591999998</v>
      </c>
      <c r="V1353" s="3">
        <f>AI1353</f>
        <v>0.56939879999999998</v>
      </c>
      <c r="W1353" s="3">
        <f>ROUND(AJ1353,2)</f>
        <v>0</v>
      </c>
      <c r="X1353" s="3">
        <f>ROUND(AK1353,2)</f>
        <v>588.33000000000004</v>
      </c>
      <c r="Y1353" s="3">
        <f>ROUND(AL1353,2)</f>
        <v>368.07</v>
      </c>
      <c r="Z1353" s="3"/>
      <c r="AA1353" s="3"/>
      <c r="AB1353" s="3">
        <f>ROUND(SUMIF(AA1326:AA1351,"=33304975",O1326:O1351),2)</f>
        <v>7997.32</v>
      </c>
      <c r="AC1353" s="3">
        <f>ROUND(SUMIF(AA1326:AA1351,"=33304975",P1326:P1351),2)</f>
        <v>7393.29</v>
      </c>
      <c r="AD1353" s="3">
        <f>ROUND(SUMIF(AA1326:AA1351,"=33304975",Q1326:Q1351),2)</f>
        <v>75.61</v>
      </c>
      <c r="AE1353" s="3">
        <f>ROUND(SUMIF(AA1326:AA1351,"=33304975",R1326:R1351),2)</f>
        <v>6.88</v>
      </c>
      <c r="AF1353" s="3">
        <f>ROUND(SUMIF(AA1326:AA1351,"=33304975",S1326:S1351),2)</f>
        <v>528.41999999999996</v>
      </c>
      <c r="AG1353" s="3">
        <f>ROUND(SUMIF(AA1326:AA1351,"=33304975",T1326:T1351),2)</f>
        <v>0</v>
      </c>
      <c r="AH1353" s="3">
        <f>SUMIF(AA1326:AA1351,"=33304975",U1326:U1351)</f>
        <v>60.601262591999998</v>
      </c>
      <c r="AI1353" s="3">
        <f>SUMIF(AA1326:AA1351,"=33304975",V1326:V1351)</f>
        <v>0.56939879999999998</v>
      </c>
      <c r="AJ1353" s="3">
        <f>ROUND(SUMIF(AA1326:AA1351,"=33304975",W1326:W1351),2)</f>
        <v>0</v>
      </c>
      <c r="AK1353" s="3">
        <f>ROUND(SUMIF(AA1326:AA1351,"=33304975",X1326:X1351),2)</f>
        <v>588.33000000000004</v>
      </c>
      <c r="AL1353" s="3">
        <f>ROUND(SUMIF(AA1326:AA1351,"=33304975",Y1326:Y1351),2)</f>
        <v>368.07</v>
      </c>
      <c r="AM1353" s="3"/>
      <c r="AN1353" s="3"/>
      <c r="AO1353" s="3">
        <f t="shared" ref="AO1353:BD1353" si="1208">ROUND(BX1353,2)</f>
        <v>0</v>
      </c>
      <c r="AP1353" s="3">
        <f t="shared" si="1208"/>
        <v>0</v>
      </c>
      <c r="AQ1353" s="3">
        <f t="shared" si="1208"/>
        <v>0</v>
      </c>
      <c r="AR1353" s="3">
        <f t="shared" si="1208"/>
        <v>8953.7199999999993</v>
      </c>
      <c r="AS1353" s="3">
        <f t="shared" si="1208"/>
        <v>8729.9599999999991</v>
      </c>
      <c r="AT1353" s="3">
        <f t="shared" si="1208"/>
        <v>223.76</v>
      </c>
      <c r="AU1353" s="3">
        <f t="shared" si="1208"/>
        <v>0</v>
      </c>
      <c r="AV1353" s="3">
        <f t="shared" si="1208"/>
        <v>7393.29</v>
      </c>
      <c r="AW1353" s="3">
        <f t="shared" si="1208"/>
        <v>7393.29</v>
      </c>
      <c r="AX1353" s="3">
        <f t="shared" si="1208"/>
        <v>0</v>
      </c>
      <c r="AY1353" s="3">
        <f t="shared" si="1208"/>
        <v>7393.29</v>
      </c>
      <c r="AZ1353" s="3">
        <f t="shared" si="1208"/>
        <v>0</v>
      </c>
      <c r="BA1353" s="3">
        <f t="shared" si="1208"/>
        <v>0</v>
      </c>
      <c r="BB1353" s="3">
        <f t="shared" si="1208"/>
        <v>0</v>
      </c>
      <c r="BC1353" s="3">
        <f t="shared" si="1208"/>
        <v>0</v>
      </c>
      <c r="BD1353" s="3">
        <f t="shared" si="1208"/>
        <v>0</v>
      </c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>
        <f>ROUND(SUMIF(AA1326:AA1351,"=33304975",FQ1326:FQ1351),2)</f>
        <v>0</v>
      </c>
      <c r="BY1353" s="3">
        <f>ROUND(SUMIF(AA1326:AA1351,"=33304975",FR1326:FR1351),2)</f>
        <v>0</v>
      </c>
      <c r="BZ1353" s="3">
        <f>ROUND(SUMIF(AA1326:AA1351,"=33304975",GL1326:GL1351),2)</f>
        <v>0</v>
      </c>
      <c r="CA1353" s="3">
        <f>ROUND(SUMIF(AA1326:AA1351,"=33304975",GM1326:GM1351),2)</f>
        <v>8953.7199999999993</v>
      </c>
      <c r="CB1353" s="3">
        <f>ROUND(SUMIF(AA1326:AA1351,"=33304975",GN1326:GN1351),2)</f>
        <v>8729.9599999999991</v>
      </c>
      <c r="CC1353" s="3">
        <f>ROUND(SUMIF(AA1326:AA1351,"=33304975",GO1326:GO1351),2)</f>
        <v>223.76</v>
      </c>
      <c r="CD1353" s="3">
        <f>ROUND(SUMIF(AA1326:AA1351,"=33304975",GP1326:GP1351),2)</f>
        <v>0</v>
      </c>
      <c r="CE1353" s="3">
        <f>AC1353-BX1353</f>
        <v>7393.29</v>
      </c>
      <c r="CF1353" s="3">
        <f>AC1353-BY1353</f>
        <v>7393.29</v>
      </c>
      <c r="CG1353" s="3">
        <f>BX1353-BZ1353</f>
        <v>0</v>
      </c>
      <c r="CH1353" s="3">
        <f>AC1353-BX1353-BY1353+BZ1353</f>
        <v>7393.29</v>
      </c>
      <c r="CI1353" s="3">
        <f>BY1353-BZ1353</f>
        <v>0</v>
      </c>
      <c r="CJ1353" s="3">
        <f>ROUND(SUMIF(AA1326:AA1351,"=33304975",GX1326:GX1351),2)</f>
        <v>0</v>
      </c>
      <c r="CK1353" s="3">
        <f>ROUND(SUMIF(AA1326:AA1351,"=33304975",GY1326:GY1351),2)</f>
        <v>0</v>
      </c>
      <c r="CL1353" s="3">
        <f>ROUND(SUMIF(AA1326:AA1351,"=33304975",GZ1326:GZ1351),2)</f>
        <v>0</v>
      </c>
      <c r="CM1353" s="3">
        <f>ROUND(SUMIF(AA1326:AA1351,"=33304975",HD1326:HD1351),2)</f>
        <v>0</v>
      </c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4">
        <f t="shared" ref="DG1353:DL1353" si="1209">ROUND(DT1353,2)</f>
        <v>11027.39</v>
      </c>
      <c r="DH1353" s="4">
        <f t="shared" si="1209"/>
        <v>10423.36</v>
      </c>
      <c r="DI1353" s="4">
        <f t="shared" si="1209"/>
        <v>75.61</v>
      </c>
      <c r="DJ1353" s="4">
        <f t="shared" si="1209"/>
        <v>6.88</v>
      </c>
      <c r="DK1353" s="4">
        <f t="shared" si="1209"/>
        <v>528.41999999999996</v>
      </c>
      <c r="DL1353" s="4">
        <f t="shared" si="1209"/>
        <v>0</v>
      </c>
      <c r="DM1353" s="4">
        <f>DZ1353</f>
        <v>60.601262591999998</v>
      </c>
      <c r="DN1353" s="4">
        <f>EA1353</f>
        <v>0.56939879999999998</v>
      </c>
      <c r="DO1353" s="4">
        <f>ROUND(EB1353,2)</f>
        <v>0</v>
      </c>
      <c r="DP1353" s="4">
        <f>ROUND(EC1353,2)</f>
        <v>588.33000000000004</v>
      </c>
      <c r="DQ1353" s="4">
        <f>ROUND(ED1353,2)</f>
        <v>368.07</v>
      </c>
      <c r="DR1353" s="4"/>
      <c r="DS1353" s="4"/>
      <c r="DT1353" s="4">
        <f>ROUND(SUMIF(AA1326:AA1351,"=33304960",O1326:O1351),2)</f>
        <v>11027.39</v>
      </c>
      <c r="DU1353" s="4">
        <f>ROUND(SUMIF(AA1326:AA1351,"=33304960",P1326:P1351),2)</f>
        <v>10423.36</v>
      </c>
      <c r="DV1353" s="4">
        <f>ROUND(SUMIF(AA1326:AA1351,"=33304960",Q1326:Q1351),2)</f>
        <v>75.61</v>
      </c>
      <c r="DW1353" s="4">
        <f>ROUND(SUMIF(AA1326:AA1351,"=33304960",R1326:R1351),2)</f>
        <v>6.88</v>
      </c>
      <c r="DX1353" s="4">
        <f>ROUND(SUMIF(AA1326:AA1351,"=33304960",S1326:S1351),2)</f>
        <v>528.41999999999996</v>
      </c>
      <c r="DY1353" s="4">
        <f>ROUND(SUMIF(AA1326:AA1351,"=33304960",T1326:T1351),2)</f>
        <v>0</v>
      </c>
      <c r="DZ1353" s="4">
        <f>SUMIF(AA1326:AA1351,"=33304960",U1326:U1351)</f>
        <v>60.601262591999998</v>
      </c>
      <c r="EA1353" s="4">
        <f>SUMIF(AA1326:AA1351,"=33304960",V1326:V1351)</f>
        <v>0.56939879999999998</v>
      </c>
      <c r="EB1353" s="4">
        <f>ROUND(SUMIF(AA1326:AA1351,"=33304960",W1326:W1351),2)</f>
        <v>0</v>
      </c>
      <c r="EC1353" s="4">
        <f>ROUND(SUMIF(AA1326:AA1351,"=33304960",X1326:X1351),2)</f>
        <v>588.33000000000004</v>
      </c>
      <c r="ED1353" s="4">
        <f>ROUND(SUMIF(AA1326:AA1351,"=33304960",Y1326:Y1351),2)</f>
        <v>368.07</v>
      </c>
      <c r="EE1353" s="4"/>
      <c r="EF1353" s="4"/>
      <c r="EG1353" s="4">
        <f t="shared" ref="EG1353:EV1353" si="1210">ROUND(FP1353,2)</f>
        <v>0</v>
      </c>
      <c r="EH1353" s="4">
        <f t="shared" si="1210"/>
        <v>0</v>
      </c>
      <c r="EI1353" s="4">
        <f t="shared" si="1210"/>
        <v>0</v>
      </c>
      <c r="EJ1353" s="4">
        <f t="shared" si="1210"/>
        <v>11983.79</v>
      </c>
      <c r="EK1353" s="4">
        <f t="shared" si="1210"/>
        <v>11760.03</v>
      </c>
      <c r="EL1353" s="4">
        <f t="shared" si="1210"/>
        <v>223.76</v>
      </c>
      <c r="EM1353" s="4">
        <f t="shared" si="1210"/>
        <v>0</v>
      </c>
      <c r="EN1353" s="4">
        <f t="shared" si="1210"/>
        <v>10423.36</v>
      </c>
      <c r="EO1353" s="4">
        <f t="shared" si="1210"/>
        <v>10423.36</v>
      </c>
      <c r="EP1353" s="4">
        <f t="shared" si="1210"/>
        <v>0</v>
      </c>
      <c r="EQ1353" s="4">
        <f t="shared" si="1210"/>
        <v>10423.36</v>
      </c>
      <c r="ER1353" s="4">
        <f t="shared" si="1210"/>
        <v>0</v>
      </c>
      <c r="ES1353" s="4">
        <f t="shared" si="1210"/>
        <v>0</v>
      </c>
      <c r="ET1353" s="4">
        <f t="shared" si="1210"/>
        <v>0</v>
      </c>
      <c r="EU1353" s="4">
        <f t="shared" si="1210"/>
        <v>0</v>
      </c>
      <c r="EV1353" s="4">
        <f t="shared" si="1210"/>
        <v>0</v>
      </c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>
        <f>ROUND(SUMIF(AA1326:AA1351,"=33304960",FQ1326:FQ1351),2)</f>
        <v>0</v>
      </c>
      <c r="FQ1353" s="4">
        <f>ROUND(SUMIF(AA1326:AA1351,"=33304960",FR1326:FR1351),2)</f>
        <v>0</v>
      </c>
      <c r="FR1353" s="4">
        <f>ROUND(SUMIF(AA1326:AA1351,"=33304960",GL1326:GL1351),2)</f>
        <v>0</v>
      </c>
      <c r="FS1353" s="4">
        <f>ROUND(SUMIF(AA1326:AA1351,"=33304960",GM1326:GM1351),2)</f>
        <v>11983.79</v>
      </c>
      <c r="FT1353" s="4">
        <f>ROUND(SUMIF(AA1326:AA1351,"=33304960",GN1326:GN1351),2)</f>
        <v>11760.03</v>
      </c>
      <c r="FU1353" s="4">
        <f>ROUND(SUMIF(AA1326:AA1351,"=33304960",GO1326:GO1351),2)</f>
        <v>223.76</v>
      </c>
      <c r="FV1353" s="4">
        <f>ROUND(SUMIF(AA1326:AA1351,"=33304960",GP1326:GP1351),2)</f>
        <v>0</v>
      </c>
      <c r="FW1353" s="4">
        <f>DU1353-FP1353</f>
        <v>10423.36</v>
      </c>
      <c r="FX1353" s="4">
        <f>DU1353-FQ1353</f>
        <v>10423.36</v>
      </c>
      <c r="FY1353" s="4">
        <f>FP1353-FR1353</f>
        <v>0</v>
      </c>
      <c r="FZ1353" s="4">
        <f>DU1353-FP1353-FQ1353+FR1353</f>
        <v>10423.36</v>
      </c>
      <c r="GA1353" s="4">
        <f>FQ1353-FR1353</f>
        <v>0</v>
      </c>
      <c r="GB1353" s="4">
        <f>ROUND(SUMIF(AA1326:AA1351,"=33304960",GX1326:GX1351),2)</f>
        <v>0</v>
      </c>
      <c r="GC1353" s="4">
        <f>ROUND(SUMIF(AA1326:AA1351,"=33304960",GY1326:GY1351),2)</f>
        <v>0</v>
      </c>
      <c r="GD1353" s="4">
        <f>ROUND(SUMIF(AA1326:AA1351,"=33304960",GZ1326:GZ1351),2)</f>
        <v>0</v>
      </c>
      <c r="GE1353" s="4">
        <f>ROUND(SUMIF(AA1326:AA1351,"=33304960",HD1326:HD1351),2)</f>
        <v>0</v>
      </c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>
        <v>0</v>
      </c>
    </row>
    <row r="1355" spans="1:255">
      <c r="A1355" s="5">
        <v>50</v>
      </c>
      <c r="B1355" s="5">
        <v>0</v>
      </c>
      <c r="C1355" s="5">
        <v>0</v>
      </c>
      <c r="D1355" s="5">
        <v>1</v>
      </c>
      <c r="E1355" s="5">
        <v>201</v>
      </c>
      <c r="F1355" s="5">
        <f>ROUND(Source!O1353,O1355)</f>
        <v>7997.32</v>
      </c>
      <c r="G1355" s="5" t="s">
        <v>83</v>
      </c>
      <c r="H1355" s="5" t="s">
        <v>84</v>
      </c>
      <c r="I1355" s="5"/>
      <c r="J1355" s="5"/>
      <c r="K1355" s="5">
        <v>201</v>
      </c>
      <c r="L1355" s="5">
        <v>1</v>
      </c>
      <c r="M1355" s="5">
        <v>3</v>
      </c>
      <c r="N1355" s="5" t="s">
        <v>3</v>
      </c>
      <c r="O1355" s="5">
        <v>2</v>
      </c>
      <c r="P1355" s="5">
        <f>ROUND(Source!DG1353,O1355)</f>
        <v>11027.39</v>
      </c>
      <c r="Q1355" s="5"/>
      <c r="R1355" s="5"/>
      <c r="S1355" s="5"/>
      <c r="T1355" s="5"/>
      <c r="U1355" s="5"/>
      <c r="V1355" s="5"/>
      <c r="W1355" s="5"/>
    </row>
    <row r="1356" spans="1:255">
      <c r="A1356" s="5">
        <v>50</v>
      </c>
      <c r="B1356" s="5">
        <v>0</v>
      </c>
      <c r="C1356" s="5">
        <v>0</v>
      </c>
      <c r="D1356" s="5">
        <v>1</v>
      </c>
      <c r="E1356" s="5">
        <v>202</v>
      </c>
      <c r="F1356" s="5">
        <f>ROUND(Source!P1353,O1356)</f>
        <v>7393.29</v>
      </c>
      <c r="G1356" s="5" t="s">
        <v>85</v>
      </c>
      <c r="H1356" s="5" t="s">
        <v>86</v>
      </c>
      <c r="I1356" s="5"/>
      <c r="J1356" s="5"/>
      <c r="K1356" s="5">
        <v>202</v>
      </c>
      <c r="L1356" s="5">
        <v>2</v>
      </c>
      <c r="M1356" s="5">
        <v>3</v>
      </c>
      <c r="N1356" s="5" t="s">
        <v>3</v>
      </c>
      <c r="O1356" s="5">
        <v>2</v>
      </c>
      <c r="P1356" s="5">
        <f>ROUND(Source!DH1353,O1356)</f>
        <v>10423.36</v>
      </c>
      <c r="Q1356" s="5"/>
      <c r="R1356" s="5"/>
      <c r="S1356" s="5"/>
      <c r="T1356" s="5"/>
      <c r="U1356" s="5"/>
      <c r="V1356" s="5"/>
      <c r="W1356" s="5"/>
    </row>
    <row r="1357" spans="1:255">
      <c r="A1357" s="5">
        <v>50</v>
      </c>
      <c r="B1357" s="5">
        <v>0</v>
      </c>
      <c r="C1357" s="5">
        <v>0</v>
      </c>
      <c r="D1357" s="5">
        <v>1</v>
      </c>
      <c r="E1357" s="5">
        <v>222</v>
      </c>
      <c r="F1357" s="5">
        <f>ROUND(Source!AO1353,O1357)</f>
        <v>0</v>
      </c>
      <c r="G1357" s="5" t="s">
        <v>87</v>
      </c>
      <c r="H1357" s="5" t="s">
        <v>88</v>
      </c>
      <c r="I1357" s="5"/>
      <c r="J1357" s="5"/>
      <c r="K1357" s="5">
        <v>222</v>
      </c>
      <c r="L1357" s="5">
        <v>3</v>
      </c>
      <c r="M1357" s="5">
        <v>3</v>
      </c>
      <c r="N1357" s="5" t="s">
        <v>3</v>
      </c>
      <c r="O1357" s="5">
        <v>2</v>
      </c>
      <c r="P1357" s="5">
        <f>ROUND(Source!EG1353,O1357)</f>
        <v>0</v>
      </c>
      <c r="Q1357" s="5"/>
      <c r="R1357" s="5"/>
      <c r="S1357" s="5"/>
      <c r="T1357" s="5"/>
      <c r="U1357" s="5"/>
      <c r="V1357" s="5"/>
      <c r="W1357" s="5"/>
    </row>
    <row r="1358" spans="1:255">
      <c r="A1358" s="5">
        <v>50</v>
      </c>
      <c r="B1358" s="5">
        <v>0</v>
      </c>
      <c r="C1358" s="5">
        <v>0</v>
      </c>
      <c r="D1358" s="5">
        <v>1</v>
      </c>
      <c r="E1358" s="5">
        <v>225</v>
      </c>
      <c r="F1358" s="5">
        <f>ROUND(Source!AV1353,O1358)</f>
        <v>7393.29</v>
      </c>
      <c r="G1358" s="5" t="s">
        <v>89</v>
      </c>
      <c r="H1358" s="5" t="s">
        <v>90</v>
      </c>
      <c r="I1358" s="5"/>
      <c r="J1358" s="5"/>
      <c r="K1358" s="5">
        <v>225</v>
      </c>
      <c r="L1358" s="5">
        <v>4</v>
      </c>
      <c r="M1358" s="5">
        <v>3</v>
      </c>
      <c r="N1358" s="5" t="s">
        <v>3</v>
      </c>
      <c r="O1358" s="5">
        <v>2</v>
      </c>
      <c r="P1358" s="5">
        <f>ROUND(Source!EN1353,O1358)</f>
        <v>10423.36</v>
      </c>
      <c r="Q1358" s="5"/>
      <c r="R1358" s="5"/>
      <c r="S1358" s="5"/>
      <c r="T1358" s="5"/>
      <c r="U1358" s="5"/>
      <c r="V1358" s="5"/>
      <c r="W1358" s="5"/>
    </row>
    <row r="1359" spans="1:255">
      <c r="A1359" s="5">
        <v>50</v>
      </c>
      <c r="B1359" s="5">
        <v>0</v>
      </c>
      <c r="C1359" s="5">
        <v>0</v>
      </c>
      <c r="D1359" s="5">
        <v>1</v>
      </c>
      <c r="E1359" s="5">
        <v>226</v>
      </c>
      <c r="F1359" s="5">
        <f>ROUND(Source!AW1353,O1359)</f>
        <v>7393.29</v>
      </c>
      <c r="G1359" s="5" t="s">
        <v>91</v>
      </c>
      <c r="H1359" s="5" t="s">
        <v>92</v>
      </c>
      <c r="I1359" s="5"/>
      <c r="J1359" s="5"/>
      <c r="K1359" s="5">
        <v>226</v>
      </c>
      <c r="L1359" s="5">
        <v>5</v>
      </c>
      <c r="M1359" s="5">
        <v>3</v>
      </c>
      <c r="N1359" s="5" t="s">
        <v>3</v>
      </c>
      <c r="O1359" s="5">
        <v>2</v>
      </c>
      <c r="P1359" s="5">
        <f>ROUND(Source!EO1353,O1359)</f>
        <v>10423.36</v>
      </c>
      <c r="Q1359" s="5"/>
      <c r="R1359" s="5"/>
      <c r="S1359" s="5"/>
      <c r="T1359" s="5"/>
      <c r="U1359" s="5"/>
      <c r="V1359" s="5"/>
      <c r="W1359" s="5"/>
    </row>
    <row r="1360" spans="1:255">
      <c r="A1360" s="5">
        <v>50</v>
      </c>
      <c r="B1360" s="5">
        <v>0</v>
      </c>
      <c r="C1360" s="5">
        <v>0</v>
      </c>
      <c r="D1360" s="5">
        <v>1</v>
      </c>
      <c r="E1360" s="5">
        <v>227</v>
      </c>
      <c r="F1360" s="5">
        <f>ROUND(Source!AX1353,O1360)</f>
        <v>0</v>
      </c>
      <c r="G1360" s="5" t="s">
        <v>93</v>
      </c>
      <c r="H1360" s="5" t="s">
        <v>94</v>
      </c>
      <c r="I1360" s="5"/>
      <c r="J1360" s="5"/>
      <c r="K1360" s="5">
        <v>227</v>
      </c>
      <c r="L1360" s="5">
        <v>6</v>
      </c>
      <c r="M1360" s="5">
        <v>3</v>
      </c>
      <c r="N1360" s="5" t="s">
        <v>3</v>
      </c>
      <c r="O1360" s="5">
        <v>2</v>
      </c>
      <c r="P1360" s="5">
        <f>ROUND(Source!EP1353,O1360)</f>
        <v>0</v>
      </c>
      <c r="Q1360" s="5"/>
      <c r="R1360" s="5"/>
      <c r="S1360" s="5"/>
      <c r="T1360" s="5"/>
      <c r="U1360" s="5"/>
      <c r="V1360" s="5"/>
      <c r="W1360" s="5"/>
    </row>
    <row r="1361" spans="1:23">
      <c r="A1361" s="5">
        <v>50</v>
      </c>
      <c r="B1361" s="5">
        <v>0</v>
      </c>
      <c r="C1361" s="5">
        <v>0</v>
      </c>
      <c r="D1361" s="5">
        <v>1</v>
      </c>
      <c r="E1361" s="5">
        <v>228</v>
      </c>
      <c r="F1361" s="5">
        <f>ROUND(Source!AY1353,O1361)</f>
        <v>7393.29</v>
      </c>
      <c r="G1361" s="5" t="s">
        <v>95</v>
      </c>
      <c r="H1361" s="5" t="s">
        <v>96</v>
      </c>
      <c r="I1361" s="5"/>
      <c r="J1361" s="5"/>
      <c r="K1361" s="5">
        <v>228</v>
      </c>
      <c r="L1361" s="5">
        <v>7</v>
      </c>
      <c r="M1361" s="5">
        <v>3</v>
      </c>
      <c r="N1361" s="5" t="s">
        <v>3</v>
      </c>
      <c r="O1361" s="5">
        <v>2</v>
      </c>
      <c r="P1361" s="5">
        <f>ROUND(Source!EQ1353,O1361)</f>
        <v>10423.36</v>
      </c>
      <c r="Q1361" s="5"/>
      <c r="R1361" s="5"/>
      <c r="S1361" s="5"/>
      <c r="T1361" s="5"/>
      <c r="U1361" s="5"/>
      <c r="V1361" s="5"/>
      <c r="W1361" s="5"/>
    </row>
    <row r="1362" spans="1:23">
      <c r="A1362" s="5">
        <v>50</v>
      </c>
      <c r="B1362" s="5">
        <v>0</v>
      </c>
      <c r="C1362" s="5">
        <v>0</v>
      </c>
      <c r="D1362" s="5">
        <v>1</v>
      </c>
      <c r="E1362" s="5">
        <v>216</v>
      </c>
      <c r="F1362" s="5">
        <f>ROUND(Source!AP1353,O1362)</f>
        <v>0</v>
      </c>
      <c r="G1362" s="5" t="s">
        <v>97</v>
      </c>
      <c r="H1362" s="5" t="s">
        <v>98</v>
      </c>
      <c r="I1362" s="5"/>
      <c r="J1362" s="5"/>
      <c r="K1362" s="5">
        <v>216</v>
      </c>
      <c r="L1362" s="5">
        <v>8</v>
      </c>
      <c r="M1362" s="5">
        <v>3</v>
      </c>
      <c r="N1362" s="5" t="s">
        <v>3</v>
      </c>
      <c r="O1362" s="5">
        <v>2</v>
      </c>
      <c r="P1362" s="5">
        <f>ROUND(Source!EH1353,O1362)</f>
        <v>0</v>
      </c>
      <c r="Q1362" s="5"/>
      <c r="R1362" s="5"/>
      <c r="S1362" s="5"/>
      <c r="T1362" s="5"/>
      <c r="U1362" s="5"/>
      <c r="V1362" s="5"/>
      <c r="W1362" s="5"/>
    </row>
    <row r="1363" spans="1:23">
      <c r="A1363" s="5">
        <v>50</v>
      </c>
      <c r="B1363" s="5">
        <v>0</v>
      </c>
      <c r="C1363" s="5">
        <v>0</v>
      </c>
      <c r="D1363" s="5">
        <v>1</v>
      </c>
      <c r="E1363" s="5">
        <v>223</v>
      </c>
      <c r="F1363" s="5">
        <f>ROUND(Source!AQ1353,O1363)</f>
        <v>0</v>
      </c>
      <c r="G1363" s="5" t="s">
        <v>99</v>
      </c>
      <c r="H1363" s="5" t="s">
        <v>100</v>
      </c>
      <c r="I1363" s="5"/>
      <c r="J1363" s="5"/>
      <c r="K1363" s="5">
        <v>223</v>
      </c>
      <c r="L1363" s="5">
        <v>9</v>
      </c>
      <c r="M1363" s="5">
        <v>3</v>
      </c>
      <c r="N1363" s="5" t="s">
        <v>3</v>
      </c>
      <c r="O1363" s="5">
        <v>2</v>
      </c>
      <c r="P1363" s="5">
        <f>ROUND(Source!EI1353,O1363)</f>
        <v>0</v>
      </c>
      <c r="Q1363" s="5"/>
      <c r="R1363" s="5"/>
      <c r="S1363" s="5"/>
      <c r="T1363" s="5"/>
      <c r="U1363" s="5"/>
      <c r="V1363" s="5"/>
      <c r="W1363" s="5"/>
    </row>
    <row r="1364" spans="1:23">
      <c r="A1364" s="5">
        <v>50</v>
      </c>
      <c r="B1364" s="5">
        <v>0</v>
      </c>
      <c r="C1364" s="5">
        <v>0</v>
      </c>
      <c r="D1364" s="5">
        <v>1</v>
      </c>
      <c r="E1364" s="5">
        <v>229</v>
      </c>
      <c r="F1364" s="5">
        <f>ROUND(Source!AZ1353,O1364)</f>
        <v>0</v>
      </c>
      <c r="G1364" s="5" t="s">
        <v>101</v>
      </c>
      <c r="H1364" s="5" t="s">
        <v>102</v>
      </c>
      <c r="I1364" s="5"/>
      <c r="J1364" s="5"/>
      <c r="K1364" s="5">
        <v>229</v>
      </c>
      <c r="L1364" s="5">
        <v>10</v>
      </c>
      <c r="M1364" s="5">
        <v>3</v>
      </c>
      <c r="N1364" s="5" t="s">
        <v>3</v>
      </c>
      <c r="O1364" s="5">
        <v>2</v>
      </c>
      <c r="P1364" s="5">
        <f>ROUND(Source!ER1353,O1364)</f>
        <v>0</v>
      </c>
      <c r="Q1364" s="5"/>
      <c r="R1364" s="5"/>
      <c r="S1364" s="5"/>
      <c r="T1364" s="5"/>
      <c r="U1364" s="5"/>
      <c r="V1364" s="5"/>
      <c r="W1364" s="5"/>
    </row>
    <row r="1365" spans="1:23">
      <c r="A1365" s="5">
        <v>50</v>
      </c>
      <c r="B1365" s="5">
        <v>0</v>
      </c>
      <c r="C1365" s="5">
        <v>0</v>
      </c>
      <c r="D1365" s="5">
        <v>1</v>
      </c>
      <c r="E1365" s="5">
        <v>203</v>
      </c>
      <c r="F1365" s="5">
        <f>ROUND(Source!Q1353,O1365)</f>
        <v>75.61</v>
      </c>
      <c r="G1365" s="5" t="s">
        <v>103</v>
      </c>
      <c r="H1365" s="5" t="s">
        <v>104</v>
      </c>
      <c r="I1365" s="5"/>
      <c r="J1365" s="5"/>
      <c r="K1365" s="5">
        <v>203</v>
      </c>
      <c r="L1365" s="5">
        <v>11</v>
      </c>
      <c r="M1365" s="5">
        <v>3</v>
      </c>
      <c r="N1365" s="5" t="s">
        <v>3</v>
      </c>
      <c r="O1365" s="5">
        <v>2</v>
      </c>
      <c r="P1365" s="5">
        <f>ROUND(Source!DI1353,O1365)</f>
        <v>75.61</v>
      </c>
      <c r="Q1365" s="5"/>
      <c r="R1365" s="5"/>
      <c r="S1365" s="5"/>
      <c r="T1365" s="5"/>
      <c r="U1365" s="5"/>
      <c r="V1365" s="5"/>
      <c r="W1365" s="5"/>
    </row>
    <row r="1366" spans="1:23">
      <c r="A1366" s="5">
        <v>50</v>
      </c>
      <c r="B1366" s="5">
        <v>0</v>
      </c>
      <c r="C1366" s="5">
        <v>0</v>
      </c>
      <c r="D1366" s="5">
        <v>1</v>
      </c>
      <c r="E1366" s="5">
        <v>231</v>
      </c>
      <c r="F1366" s="5">
        <f>ROUND(Source!BB1353,O1366)</f>
        <v>0</v>
      </c>
      <c r="G1366" s="5" t="s">
        <v>105</v>
      </c>
      <c r="H1366" s="5" t="s">
        <v>106</v>
      </c>
      <c r="I1366" s="5"/>
      <c r="J1366" s="5"/>
      <c r="K1366" s="5">
        <v>231</v>
      </c>
      <c r="L1366" s="5">
        <v>12</v>
      </c>
      <c r="M1366" s="5">
        <v>3</v>
      </c>
      <c r="N1366" s="5" t="s">
        <v>3</v>
      </c>
      <c r="O1366" s="5">
        <v>2</v>
      </c>
      <c r="P1366" s="5">
        <f>ROUND(Source!ET1353,O1366)</f>
        <v>0</v>
      </c>
      <c r="Q1366" s="5"/>
      <c r="R1366" s="5"/>
      <c r="S1366" s="5"/>
      <c r="T1366" s="5"/>
      <c r="U1366" s="5"/>
      <c r="V1366" s="5"/>
      <c r="W1366" s="5"/>
    </row>
    <row r="1367" spans="1:23">
      <c r="A1367" s="5">
        <v>50</v>
      </c>
      <c r="B1367" s="5">
        <v>0</v>
      </c>
      <c r="C1367" s="5">
        <v>0</v>
      </c>
      <c r="D1367" s="5">
        <v>1</v>
      </c>
      <c r="E1367" s="5">
        <v>204</v>
      </c>
      <c r="F1367" s="5">
        <f>ROUND(Source!R1353,O1367)</f>
        <v>6.88</v>
      </c>
      <c r="G1367" s="5" t="s">
        <v>107</v>
      </c>
      <c r="H1367" s="5" t="s">
        <v>108</v>
      </c>
      <c r="I1367" s="5"/>
      <c r="J1367" s="5"/>
      <c r="K1367" s="5">
        <v>204</v>
      </c>
      <c r="L1367" s="5">
        <v>13</v>
      </c>
      <c r="M1367" s="5">
        <v>3</v>
      </c>
      <c r="N1367" s="5" t="s">
        <v>3</v>
      </c>
      <c r="O1367" s="5">
        <v>2</v>
      </c>
      <c r="P1367" s="5">
        <f>ROUND(Source!DJ1353,O1367)</f>
        <v>6.88</v>
      </c>
      <c r="Q1367" s="5"/>
      <c r="R1367" s="5"/>
      <c r="S1367" s="5"/>
      <c r="T1367" s="5"/>
      <c r="U1367" s="5"/>
      <c r="V1367" s="5"/>
      <c r="W1367" s="5"/>
    </row>
    <row r="1368" spans="1:23">
      <c r="A1368" s="5">
        <v>50</v>
      </c>
      <c r="B1368" s="5">
        <v>0</v>
      </c>
      <c r="C1368" s="5">
        <v>0</v>
      </c>
      <c r="D1368" s="5">
        <v>1</v>
      </c>
      <c r="E1368" s="5">
        <v>205</v>
      </c>
      <c r="F1368" s="5">
        <f>ROUND(Source!S1353,O1368)</f>
        <v>528.41999999999996</v>
      </c>
      <c r="G1368" s="5" t="s">
        <v>109</v>
      </c>
      <c r="H1368" s="5" t="s">
        <v>110</v>
      </c>
      <c r="I1368" s="5"/>
      <c r="J1368" s="5"/>
      <c r="K1368" s="5">
        <v>205</v>
      </c>
      <c r="L1368" s="5">
        <v>14</v>
      </c>
      <c r="M1368" s="5">
        <v>3</v>
      </c>
      <c r="N1368" s="5" t="s">
        <v>3</v>
      </c>
      <c r="O1368" s="5">
        <v>2</v>
      </c>
      <c r="P1368" s="5">
        <f>ROUND(Source!DK1353,O1368)</f>
        <v>528.41999999999996</v>
      </c>
      <c r="Q1368" s="5"/>
      <c r="R1368" s="5"/>
      <c r="S1368" s="5"/>
      <c r="T1368" s="5"/>
      <c r="U1368" s="5"/>
      <c r="V1368" s="5"/>
      <c r="W1368" s="5"/>
    </row>
    <row r="1369" spans="1:23">
      <c r="A1369" s="5">
        <v>50</v>
      </c>
      <c r="B1369" s="5">
        <v>0</v>
      </c>
      <c r="C1369" s="5">
        <v>0</v>
      </c>
      <c r="D1369" s="5">
        <v>1</v>
      </c>
      <c r="E1369" s="5">
        <v>232</v>
      </c>
      <c r="F1369" s="5">
        <f>ROUND(Source!BC1353,O1369)</f>
        <v>0</v>
      </c>
      <c r="G1369" s="5" t="s">
        <v>111</v>
      </c>
      <c r="H1369" s="5" t="s">
        <v>112</v>
      </c>
      <c r="I1369" s="5"/>
      <c r="J1369" s="5"/>
      <c r="K1369" s="5">
        <v>232</v>
      </c>
      <c r="L1369" s="5">
        <v>15</v>
      </c>
      <c r="M1369" s="5">
        <v>3</v>
      </c>
      <c r="N1369" s="5" t="s">
        <v>3</v>
      </c>
      <c r="O1369" s="5">
        <v>2</v>
      </c>
      <c r="P1369" s="5">
        <f>ROUND(Source!EU1353,O1369)</f>
        <v>0</v>
      </c>
      <c r="Q1369" s="5"/>
      <c r="R1369" s="5"/>
      <c r="S1369" s="5"/>
      <c r="T1369" s="5"/>
      <c r="U1369" s="5"/>
      <c r="V1369" s="5"/>
      <c r="W1369" s="5"/>
    </row>
    <row r="1370" spans="1:23">
      <c r="A1370" s="5">
        <v>50</v>
      </c>
      <c r="B1370" s="5">
        <v>0</v>
      </c>
      <c r="C1370" s="5">
        <v>0</v>
      </c>
      <c r="D1370" s="5">
        <v>1</v>
      </c>
      <c r="E1370" s="5">
        <v>214</v>
      </c>
      <c r="F1370" s="5">
        <f>ROUND(Source!AS1353,O1370)</f>
        <v>8729.9599999999991</v>
      </c>
      <c r="G1370" s="5" t="s">
        <v>113</v>
      </c>
      <c r="H1370" s="5" t="s">
        <v>114</v>
      </c>
      <c r="I1370" s="5"/>
      <c r="J1370" s="5"/>
      <c r="K1370" s="5">
        <v>214</v>
      </c>
      <c r="L1370" s="5">
        <v>16</v>
      </c>
      <c r="M1370" s="5">
        <v>3</v>
      </c>
      <c r="N1370" s="5" t="s">
        <v>3</v>
      </c>
      <c r="O1370" s="5">
        <v>2</v>
      </c>
      <c r="P1370" s="5">
        <f>ROUND(Source!EK1353,O1370)</f>
        <v>11760.03</v>
      </c>
      <c r="Q1370" s="5"/>
      <c r="R1370" s="5"/>
      <c r="S1370" s="5"/>
      <c r="T1370" s="5"/>
      <c r="U1370" s="5"/>
      <c r="V1370" s="5"/>
      <c r="W1370" s="5"/>
    </row>
    <row r="1371" spans="1:23">
      <c r="A1371" s="5">
        <v>50</v>
      </c>
      <c r="B1371" s="5">
        <v>0</v>
      </c>
      <c r="C1371" s="5">
        <v>0</v>
      </c>
      <c r="D1371" s="5">
        <v>1</v>
      </c>
      <c r="E1371" s="5">
        <v>215</v>
      </c>
      <c r="F1371" s="5">
        <f>ROUND(Source!AT1353,O1371)</f>
        <v>223.76</v>
      </c>
      <c r="G1371" s="5" t="s">
        <v>115</v>
      </c>
      <c r="H1371" s="5" t="s">
        <v>116</v>
      </c>
      <c r="I1371" s="5"/>
      <c r="J1371" s="5"/>
      <c r="K1371" s="5">
        <v>215</v>
      </c>
      <c r="L1371" s="5">
        <v>17</v>
      </c>
      <c r="M1371" s="5">
        <v>3</v>
      </c>
      <c r="N1371" s="5" t="s">
        <v>3</v>
      </c>
      <c r="O1371" s="5">
        <v>2</v>
      </c>
      <c r="P1371" s="5">
        <f>ROUND(Source!EL1353,O1371)</f>
        <v>223.76</v>
      </c>
      <c r="Q1371" s="5"/>
      <c r="R1371" s="5"/>
      <c r="S1371" s="5"/>
      <c r="T1371" s="5"/>
      <c r="U1371" s="5"/>
      <c r="V1371" s="5"/>
      <c r="W1371" s="5"/>
    </row>
    <row r="1372" spans="1:23">
      <c r="A1372" s="5">
        <v>50</v>
      </c>
      <c r="B1372" s="5">
        <v>0</v>
      </c>
      <c r="C1372" s="5">
        <v>0</v>
      </c>
      <c r="D1372" s="5">
        <v>1</v>
      </c>
      <c r="E1372" s="5">
        <v>217</v>
      </c>
      <c r="F1372" s="5">
        <f>ROUND(Source!AU1353,O1372)</f>
        <v>0</v>
      </c>
      <c r="G1372" s="5" t="s">
        <v>117</v>
      </c>
      <c r="H1372" s="5" t="s">
        <v>118</v>
      </c>
      <c r="I1372" s="5"/>
      <c r="J1372" s="5"/>
      <c r="K1372" s="5">
        <v>217</v>
      </c>
      <c r="L1372" s="5">
        <v>18</v>
      </c>
      <c r="M1372" s="5">
        <v>3</v>
      </c>
      <c r="N1372" s="5" t="s">
        <v>3</v>
      </c>
      <c r="O1372" s="5">
        <v>2</v>
      </c>
      <c r="P1372" s="5">
        <f>ROUND(Source!EM1353,O1372)</f>
        <v>0</v>
      </c>
      <c r="Q1372" s="5"/>
      <c r="R1372" s="5"/>
      <c r="S1372" s="5"/>
      <c r="T1372" s="5"/>
      <c r="U1372" s="5"/>
      <c r="V1372" s="5"/>
      <c r="W1372" s="5"/>
    </row>
    <row r="1373" spans="1:23">
      <c r="A1373" s="5">
        <v>50</v>
      </c>
      <c r="B1373" s="5">
        <v>0</v>
      </c>
      <c r="C1373" s="5">
        <v>0</v>
      </c>
      <c r="D1373" s="5">
        <v>1</v>
      </c>
      <c r="E1373" s="5">
        <v>230</v>
      </c>
      <c r="F1373" s="5">
        <f>ROUND(Source!BA1353,O1373)</f>
        <v>0</v>
      </c>
      <c r="G1373" s="5" t="s">
        <v>119</v>
      </c>
      <c r="H1373" s="5" t="s">
        <v>120</v>
      </c>
      <c r="I1373" s="5"/>
      <c r="J1373" s="5"/>
      <c r="K1373" s="5">
        <v>230</v>
      </c>
      <c r="L1373" s="5">
        <v>19</v>
      </c>
      <c r="M1373" s="5">
        <v>3</v>
      </c>
      <c r="N1373" s="5" t="s">
        <v>3</v>
      </c>
      <c r="O1373" s="5">
        <v>2</v>
      </c>
      <c r="P1373" s="5">
        <f>ROUND(Source!ES1353,O1373)</f>
        <v>0</v>
      </c>
      <c r="Q1373" s="5"/>
      <c r="R1373" s="5"/>
      <c r="S1373" s="5"/>
      <c r="T1373" s="5"/>
      <c r="U1373" s="5"/>
      <c r="V1373" s="5"/>
      <c r="W1373" s="5"/>
    </row>
    <row r="1374" spans="1:23">
      <c r="A1374" s="5">
        <v>50</v>
      </c>
      <c r="B1374" s="5">
        <v>0</v>
      </c>
      <c r="C1374" s="5">
        <v>0</v>
      </c>
      <c r="D1374" s="5">
        <v>1</v>
      </c>
      <c r="E1374" s="5">
        <v>206</v>
      </c>
      <c r="F1374" s="5">
        <f>ROUND(Source!T1353,O1374)</f>
        <v>0</v>
      </c>
      <c r="G1374" s="5" t="s">
        <v>121</v>
      </c>
      <c r="H1374" s="5" t="s">
        <v>122</v>
      </c>
      <c r="I1374" s="5"/>
      <c r="J1374" s="5"/>
      <c r="K1374" s="5">
        <v>206</v>
      </c>
      <c r="L1374" s="5">
        <v>20</v>
      </c>
      <c r="M1374" s="5">
        <v>3</v>
      </c>
      <c r="N1374" s="5" t="s">
        <v>3</v>
      </c>
      <c r="O1374" s="5">
        <v>2</v>
      </c>
      <c r="P1374" s="5">
        <f>ROUND(Source!DL1353,O1374)</f>
        <v>0</v>
      </c>
      <c r="Q1374" s="5"/>
      <c r="R1374" s="5"/>
      <c r="S1374" s="5"/>
      <c r="T1374" s="5"/>
      <c r="U1374" s="5"/>
      <c r="V1374" s="5"/>
      <c r="W1374" s="5"/>
    </row>
    <row r="1375" spans="1:23">
      <c r="A1375" s="5">
        <v>50</v>
      </c>
      <c r="B1375" s="5">
        <v>0</v>
      </c>
      <c r="C1375" s="5">
        <v>0</v>
      </c>
      <c r="D1375" s="5">
        <v>1</v>
      </c>
      <c r="E1375" s="5">
        <v>207</v>
      </c>
      <c r="F1375" s="5">
        <f>Source!U1353</f>
        <v>60.601262591999998</v>
      </c>
      <c r="G1375" s="5" t="s">
        <v>123</v>
      </c>
      <c r="H1375" s="5" t="s">
        <v>124</v>
      </c>
      <c r="I1375" s="5"/>
      <c r="J1375" s="5"/>
      <c r="K1375" s="5">
        <v>207</v>
      </c>
      <c r="L1375" s="5">
        <v>21</v>
      </c>
      <c r="M1375" s="5">
        <v>3</v>
      </c>
      <c r="N1375" s="5" t="s">
        <v>3</v>
      </c>
      <c r="O1375" s="5">
        <v>-1</v>
      </c>
      <c r="P1375" s="5">
        <f>Source!DM1353</f>
        <v>60.601262591999998</v>
      </c>
      <c r="Q1375" s="5"/>
      <c r="R1375" s="5"/>
      <c r="S1375" s="5"/>
      <c r="T1375" s="5"/>
      <c r="U1375" s="5"/>
      <c r="V1375" s="5"/>
      <c r="W1375" s="5"/>
    </row>
    <row r="1376" spans="1:23">
      <c r="A1376" s="5">
        <v>50</v>
      </c>
      <c r="B1376" s="5">
        <v>0</v>
      </c>
      <c r="C1376" s="5">
        <v>0</v>
      </c>
      <c r="D1376" s="5">
        <v>1</v>
      </c>
      <c r="E1376" s="5">
        <v>208</v>
      </c>
      <c r="F1376" s="5">
        <f>Source!V1353</f>
        <v>0.56939879999999998</v>
      </c>
      <c r="G1376" s="5" t="s">
        <v>125</v>
      </c>
      <c r="H1376" s="5" t="s">
        <v>126</v>
      </c>
      <c r="I1376" s="5"/>
      <c r="J1376" s="5"/>
      <c r="K1376" s="5">
        <v>208</v>
      </c>
      <c r="L1376" s="5">
        <v>22</v>
      </c>
      <c r="M1376" s="5">
        <v>3</v>
      </c>
      <c r="N1376" s="5" t="s">
        <v>3</v>
      </c>
      <c r="O1376" s="5">
        <v>-1</v>
      </c>
      <c r="P1376" s="5">
        <f>Source!DN1353</f>
        <v>0.56939879999999998</v>
      </c>
      <c r="Q1376" s="5"/>
      <c r="R1376" s="5"/>
      <c r="S1376" s="5"/>
      <c r="T1376" s="5"/>
      <c r="U1376" s="5"/>
      <c r="V1376" s="5"/>
      <c r="W1376" s="5"/>
    </row>
    <row r="1377" spans="1:255">
      <c r="A1377" s="5">
        <v>50</v>
      </c>
      <c r="B1377" s="5">
        <v>0</v>
      </c>
      <c r="C1377" s="5">
        <v>0</v>
      </c>
      <c r="D1377" s="5">
        <v>1</v>
      </c>
      <c r="E1377" s="5">
        <v>209</v>
      </c>
      <c r="F1377" s="5">
        <f>ROUND(Source!W1353,O1377)</f>
        <v>0</v>
      </c>
      <c r="G1377" s="5" t="s">
        <v>127</v>
      </c>
      <c r="H1377" s="5" t="s">
        <v>128</v>
      </c>
      <c r="I1377" s="5"/>
      <c r="J1377" s="5"/>
      <c r="K1377" s="5">
        <v>209</v>
      </c>
      <c r="L1377" s="5">
        <v>23</v>
      </c>
      <c r="M1377" s="5">
        <v>3</v>
      </c>
      <c r="N1377" s="5" t="s">
        <v>3</v>
      </c>
      <c r="O1377" s="5">
        <v>2</v>
      </c>
      <c r="P1377" s="5">
        <f>ROUND(Source!DO1353,O1377)</f>
        <v>0</v>
      </c>
      <c r="Q1377" s="5"/>
      <c r="R1377" s="5"/>
      <c r="S1377" s="5"/>
      <c r="T1377" s="5"/>
      <c r="U1377" s="5"/>
      <c r="V1377" s="5"/>
      <c r="W1377" s="5"/>
    </row>
    <row r="1378" spans="1:255">
      <c r="A1378" s="5">
        <v>50</v>
      </c>
      <c r="B1378" s="5">
        <v>0</v>
      </c>
      <c r="C1378" s="5">
        <v>0</v>
      </c>
      <c r="D1378" s="5">
        <v>1</v>
      </c>
      <c r="E1378" s="5">
        <v>233</v>
      </c>
      <c r="F1378" s="5">
        <f>ROUND(Source!BD1353,O1378)</f>
        <v>0</v>
      </c>
      <c r="G1378" s="5" t="s">
        <v>129</v>
      </c>
      <c r="H1378" s="5" t="s">
        <v>130</v>
      </c>
      <c r="I1378" s="5"/>
      <c r="J1378" s="5"/>
      <c r="K1378" s="5">
        <v>233</v>
      </c>
      <c r="L1378" s="5">
        <v>24</v>
      </c>
      <c r="M1378" s="5">
        <v>3</v>
      </c>
      <c r="N1378" s="5" t="s">
        <v>3</v>
      </c>
      <c r="O1378" s="5">
        <v>2</v>
      </c>
      <c r="P1378" s="5">
        <f>ROUND(Source!EV1353,O1378)</f>
        <v>0</v>
      </c>
      <c r="Q1378" s="5"/>
      <c r="R1378" s="5"/>
      <c r="S1378" s="5"/>
      <c r="T1378" s="5"/>
      <c r="U1378" s="5"/>
      <c r="V1378" s="5"/>
      <c r="W1378" s="5"/>
    </row>
    <row r="1379" spans="1:255">
      <c r="A1379" s="5">
        <v>50</v>
      </c>
      <c r="B1379" s="5">
        <v>0</v>
      </c>
      <c r="C1379" s="5">
        <v>0</v>
      </c>
      <c r="D1379" s="5">
        <v>1</v>
      </c>
      <c r="E1379" s="5">
        <v>210</v>
      </c>
      <c r="F1379" s="5">
        <f>ROUND(Source!X1353,O1379)</f>
        <v>588.33000000000004</v>
      </c>
      <c r="G1379" s="5" t="s">
        <v>131</v>
      </c>
      <c r="H1379" s="5" t="s">
        <v>132</v>
      </c>
      <c r="I1379" s="5"/>
      <c r="J1379" s="5"/>
      <c r="K1379" s="5">
        <v>210</v>
      </c>
      <c r="L1379" s="5">
        <v>25</v>
      </c>
      <c r="M1379" s="5">
        <v>3</v>
      </c>
      <c r="N1379" s="5" t="s">
        <v>3</v>
      </c>
      <c r="O1379" s="5">
        <v>2</v>
      </c>
      <c r="P1379" s="5">
        <f>ROUND(Source!DP1353,O1379)</f>
        <v>588.33000000000004</v>
      </c>
      <c r="Q1379" s="5"/>
      <c r="R1379" s="5"/>
      <c r="S1379" s="5"/>
      <c r="T1379" s="5"/>
      <c r="U1379" s="5"/>
      <c r="V1379" s="5"/>
      <c r="W1379" s="5"/>
    </row>
    <row r="1380" spans="1:255">
      <c r="A1380" s="5">
        <v>50</v>
      </c>
      <c r="B1380" s="5">
        <v>0</v>
      </c>
      <c r="C1380" s="5">
        <v>0</v>
      </c>
      <c r="D1380" s="5">
        <v>1</v>
      </c>
      <c r="E1380" s="5">
        <v>211</v>
      </c>
      <c r="F1380" s="5">
        <f>ROUND(Source!Y1353,O1380)</f>
        <v>368.07</v>
      </c>
      <c r="G1380" s="5" t="s">
        <v>133</v>
      </c>
      <c r="H1380" s="5" t="s">
        <v>134</v>
      </c>
      <c r="I1380" s="5"/>
      <c r="J1380" s="5"/>
      <c r="K1380" s="5">
        <v>211</v>
      </c>
      <c r="L1380" s="5">
        <v>26</v>
      </c>
      <c r="M1380" s="5">
        <v>3</v>
      </c>
      <c r="N1380" s="5" t="s">
        <v>3</v>
      </c>
      <c r="O1380" s="5">
        <v>2</v>
      </c>
      <c r="P1380" s="5">
        <f>ROUND(Source!DQ1353,O1380)</f>
        <v>368.07</v>
      </c>
      <c r="Q1380" s="5"/>
      <c r="R1380" s="5"/>
      <c r="S1380" s="5"/>
      <c r="T1380" s="5"/>
      <c r="U1380" s="5"/>
      <c r="V1380" s="5"/>
      <c r="W1380" s="5"/>
    </row>
    <row r="1381" spans="1:255">
      <c r="A1381" s="5">
        <v>50</v>
      </c>
      <c r="B1381" s="5">
        <v>0</v>
      </c>
      <c r="C1381" s="5">
        <v>0</v>
      </c>
      <c r="D1381" s="5">
        <v>1</v>
      </c>
      <c r="E1381" s="5">
        <v>224</v>
      </c>
      <c r="F1381" s="5">
        <f>ROUND(Source!AR1353,O1381)</f>
        <v>8953.7199999999993</v>
      </c>
      <c r="G1381" s="5" t="s">
        <v>135</v>
      </c>
      <c r="H1381" s="5" t="s">
        <v>136</v>
      </c>
      <c r="I1381" s="5"/>
      <c r="J1381" s="5"/>
      <c r="K1381" s="5">
        <v>224</v>
      </c>
      <c r="L1381" s="5">
        <v>27</v>
      </c>
      <c r="M1381" s="5">
        <v>3</v>
      </c>
      <c r="N1381" s="5" t="s">
        <v>3</v>
      </c>
      <c r="O1381" s="5">
        <v>2</v>
      </c>
      <c r="P1381" s="5">
        <f>ROUND(Source!EJ1353,O1381)</f>
        <v>11983.79</v>
      </c>
      <c r="Q1381" s="5"/>
      <c r="R1381" s="5"/>
      <c r="S1381" s="5"/>
      <c r="T1381" s="5"/>
      <c r="U1381" s="5"/>
      <c r="V1381" s="5"/>
      <c r="W1381" s="5"/>
    </row>
    <row r="1383" spans="1:255">
      <c r="A1383" s="1">
        <v>4</v>
      </c>
      <c r="B1383" s="1">
        <v>1</v>
      </c>
      <c r="C1383" s="1"/>
      <c r="D1383" s="1">
        <f>ROW(A1416)</f>
        <v>1416</v>
      </c>
      <c r="E1383" s="1"/>
      <c r="F1383" s="1" t="s">
        <v>632</v>
      </c>
      <c r="G1383" s="1" t="s">
        <v>632</v>
      </c>
      <c r="H1383" s="1" t="s">
        <v>3</v>
      </c>
      <c r="I1383" s="1">
        <v>0</v>
      </c>
      <c r="J1383" s="1"/>
      <c r="K1383" s="1">
        <v>-1</v>
      </c>
      <c r="L1383" s="1"/>
      <c r="M1383" s="1"/>
      <c r="N1383" s="1"/>
      <c r="O1383" s="1"/>
      <c r="P1383" s="1"/>
      <c r="Q1383" s="1"/>
      <c r="R1383" s="1"/>
      <c r="S1383" s="1"/>
      <c r="T1383" s="1"/>
      <c r="U1383" s="1" t="s">
        <v>3</v>
      </c>
      <c r="V1383" s="1">
        <v>0</v>
      </c>
      <c r="W1383" s="1"/>
      <c r="X1383" s="1"/>
      <c r="Y1383" s="1"/>
      <c r="Z1383" s="1"/>
      <c r="AA1383" s="1"/>
      <c r="AB1383" s="1" t="s">
        <v>3</v>
      </c>
      <c r="AC1383" s="1" t="s">
        <v>3</v>
      </c>
      <c r="AD1383" s="1" t="s">
        <v>3</v>
      </c>
      <c r="AE1383" s="1" t="s">
        <v>3</v>
      </c>
      <c r="AF1383" s="1" t="s">
        <v>3</v>
      </c>
      <c r="AG1383" s="1" t="s">
        <v>3</v>
      </c>
      <c r="AH1383" s="1"/>
      <c r="AI1383" s="1"/>
      <c r="AJ1383" s="1"/>
      <c r="AK1383" s="1"/>
      <c r="AL1383" s="1"/>
      <c r="AM1383" s="1"/>
      <c r="AN1383" s="1"/>
      <c r="AO1383" s="1"/>
      <c r="AP1383" s="1" t="s">
        <v>3</v>
      </c>
      <c r="AQ1383" s="1" t="s">
        <v>3</v>
      </c>
      <c r="AR1383" s="1" t="s">
        <v>3</v>
      </c>
      <c r="AS1383" s="1"/>
      <c r="AT1383" s="1"/>
      <c r="AU1383" s="1"/>
      <c r="AV1383" s="1"/>
      <c r="AW1383" s="1"/>
      <c r="AX1383" s="1"/>
      <c r="AY1383" s="1"/>
      <c r="AZ1383" s="1" t="s">
        <v>3</v>
      </c>
      <c r="BA1383" s="1"/>
      <c r="BB1383" s="1" t="s">
        <v>3</v>
      </c>
      <c r="BC1383" s="1" t="s">
        <v>3</v>
      </c>
      <c r="BD1383" s="1" t="s">
        <v>3</v>
      </c>
      <c r="BE1383" s="1" t="s">
        <v>3</v>
      </c>
      <c r="BF1383" s="1" t="s">
        <v>3</v>
      </c>
      <c r="BG1383" s="1" t="s">
        <v>3</v>
      </c>
      <c r="BH1383" s="1" t="s">
        <v>3</v>
      </c>
      <c r="BI1383" s="1" t="s">
        <v>3</v>
      </c>
      <c r="BJ1383" s="1" t="s">
        <v>3</v>
      </c>
      <c r="BK1383" s="1" t="s">
        <v>3</v>
      </c>
      <c r="BL1383" s="1" t="s">
        <v>3</v>
      </c>
      <c r="BM1383" s="1" t="s">
        <v>3</v>
      </c>
      <c r="BN1383" s="1" t="s">
        <v>3</v>
      </c>
      <c r="BO1383" s="1" t="s">
        <v>3</v>
      </c>
      <c r="BP1383" s="1" t="s">
        <v>3</v>
      </c>
      <c r="BQ1383" s="1"/>
      <c r="BR1383" s="1"/>
      <c r="BS1383" s="1"/>
      <c r="BT1383" s="1"/>
      <c r="BU1383" s="1"/>
      <c r="BV1383" s="1"/>
      <c r="BW1383" s="1"/>
      <c r="BX1383" s="1">
        <v>0</v>
      </c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>
        <v>0</v>
      </c>
    </row>
    <row r="1385" spans="1:255">
      <c r="A1385" s="3">
        <v>52</v>
      </c>
      <c r="B1385" s="3">
        <f t="shared" ref="B1385:G1385" si="1211">B1416</f>
        <v>1</v>
      </c>
      <c r="C1385" s="3">
        <f t="shared" si="1211"/>
        <v>4</v>
      </c>
      <c r="D1385" s="3">
        <f t="shared" si="1211"/>
        <v>1383</v>
      </c>
      <c r="E1385" s="3">
        <f t="shared" si="1211"/>
        <v>0</v>
      </c>
      <c r="F1385" s="3" t="str">
        <f t="shared" si="1211"/>
        <v>24.Система ПД5(сетевые элементы)</v>
      </c>
      <c r="G1385" s="3" t="str">
        <f t="shared" si="1211"/>
        <v>24.Система ПД5(сетевые элементы)</v>
      </c>
      <c r="H1385" s="3"/>
      <c r="I1385" s="3"/>
      <c r="J1385" s="3"/>
      <c r="K1385" s="3"/>
      <c r="L1385" s="3"/>
      <c r="M1385" s="3"/>
      <c r="N1385" s="3"/>
      <c r="O1385" s="3">
        <f t="shared" ref="O1385:AT1385" si="1212">O1416</f>
        <v>6948.47</v>
      </c>
      <c r="P1385" s="3">
        <f t="shared" si="1212"/>
        <v>6356.78</v>
      </c>
      <c r="Q1385" s="3">
        <f t="shared" si="1212"/>
        <v>59.67</v>
      </c>
      <c r="R1385" s="3">
        <f t="shared" si="1212"/>
        <v>5.72</v>
      </c>
      <c r="S1385" s="3">
        <f t="shared" si="1212"/>
        <v>532.02</v>
      </c>
      <c r="T1385" s="3">
        <f t="shared" si="1212"/>
        <v>0</v>
      </c>
      <c r="U1385" s="3">
        <f t="shared" si="1212"/>
        <v>60.360866591999994</v>
      </c>
      <c r="V1385" s="3">
        <f t="shared" si="1212"/>
        <v>0.47414879999999998</v>
      </c>
      <c r="W1385" s="3">
        <f t="shared" si="1212"/>
        <v>0</v>
      </c>
      <c r="X1385" s="3">
        <f t="shared" si="1212"/>
        <v>596.01</v>
      </c>
      <c r="Y1385" s="3">
        <f t="shared" si="1212"/>
        <v>371.94</v>
      </c>
      <c r="Z1385" s="3">
        <f t="shared" si="1212"/>
        <v>0</v>
      </c>
      <c r="AA1385" s="3">
        <f t="shared" si="1212"/>
        <v>0</v>
      </c>
      <c r="AB1385" s="3">
        <f t="shared" si="1212"/>
        <v>6948.47</v>
      </c>
      <c r="AC1385" s="3">
        <f t="shared" si="1212"/>
        <v>6356.78</v>
      </c>
      <c r="AD1385" s="3">
        <f t="shared" si="1212"/>
        <v>59.67</v>
      </c>
      <c r="AE1385" s="3">
        <f t="shared" si="1212"/>
        <v>5.72</v>
      </c>
      <c r="AF1385" s="3">
        <f t="shared" si="1212"/>
        <v>532.02</v>
      </c>
      <c r="AG1385" s="3">
        <f t="shared" si="1212"/>
        <v>0</v>
      </c>
      <c r="AH1385" s="3">
        <f t="shared" si="1212"/>
        <v>60.360866591999994</v>
      </c>
      <c r="AI1385" s="3">
        <f t="shared" si="1212"/>
        <v>0.47414879999999998</v>
      </c>
      <c r="AJ1385" s="3">
        <f t="shared" si="1212"/>
        <v>0</v>
      </c>
      <c r="AK1385" s="3">
        <f t="shared" si="1212"/>
        <v>596.01</v>
      </c>
      <c r="AL1385" s="3">
        <f t="shared" si="1212"/>
        <v>371.94</v>
      </c>
      <c r="AM1385" s="3">
        <f t="shared" si="1212"/>
        <v>0</v>
      </c>
      <c r="AN1385" s="3">
        <f t="shared" si="1212"/>
        <v>0</v>
      </c>
      <c r="AO1385" s="3">
        <f t="shared" si="1212"/>
        <v>0</v>
      </c>
      <c r="AP1385" s="3">
        <f t="shared" si="1212"/>
        <v>0</v>
      </c>
      <c r="AQ1385" s="3">
        <f t="shared" si="1212"/>
        <v>0</v>
      </c>
      <c r="AR1385" s="3">
        <f t="shared" si="1212"/>
        <v>7916.42</v>
      </c>
      <c r="AS1385" s="3">
        <f t="shared" si="1212"/>
        <v>7580.78</v>
      </c>
      <c r="AT1385" s="3">
        <f t="shared" si="1212"/>
        <v>335.64</v>
      </c>
      <c r="AU1385" s="3">
        <f t="shared" ref="AU1385:BZ1385" si="1213">AU1416</f>
        <v>0</v>
      </c>
      <c r="AV1385" s="3">
        <f t="shared" si="1213"/>
        <v>6356.78</v>
      </c>
      <c r="AW1385" s="3">
        <f t="shared" si="1213"/>
        <v>6356.78</v>
      </c>
      <c r="AX1385" s="3">
        <f t="shared" si="1213"/>
        <v>0</v>
      </c>
      <c r="AY1385" s="3">
        <f t="shared" si="1213"/>
        <v>6356.78</v>
      </c>
      <c r="AZ1385" s="3">
        <f t="shared" si="1213"/>
        <v>0</v>
      </c>
      <c r="BA1385" s="3">
        <f t="shared" si="1213"/>
        <v>0</v>
      </c>
      <c r="BB1385" s="3">
        <f t="shared" si="1213"/>
        <v>0</v>
      </c>
      <c r="BC1385" s="3">
        <f t="shared" si="1213"/>
        <v>0</v>
      </c>
      <c r="BD1385" s="3">
        <f t="shared" si="1213"/>
        <v>0</v>
      </c>
      <c r="BE1385" s="3">
        <f t="shared" si="1213"/>
        <v>0</v>
      </c>
      <c r="BF1385" s="3">
        <f t="shared" si="1213"/>
        <v>0</v>
      </c>
      <c r="BG1385" s="3">
        <f t="shared" si="1213"/>
        <v>0</v>
      </c>
      <c r="BH1385" s="3">
        <f t="shared" si="1213"/>
        <v>0</v>
      </c>
      <c r="BI1385" s="3">
        <f t="shared" si="1213"/>
        <v>0</v>
      </c>
      <c r="BJ1385" s="3">
        <f t="shared" si="1213"/>
        <v>0</v>
      </c>
      <c r="BK1385" s="3">
        <f t="shared" si="1213"/>
        <v>0</v>
      </c>
      <c r="BL1385" s="3">
        <f t="shared" si="1213"/>
        <v>0</v>
      </c>
      <c r="BM1385" s="3">
        <f t="shared" si="1213"/>
        <v>0</v>
      </c>
      <c r="BN1385" s="3">
        <f t="shared" si="1213"/>
        <v>0</v>
      </c>
      <c r="BO1385" s="3">
        <f t="shared" si="1213"/>
        <v>0</v>
      </c>
      <c r="BP1385" s="3">
        <f t="shared" si="1213"/>
        <v>0</v>
      </c>
      <c r="BQ1385" s="3">
        <f t="shared" si="1213"/>
        <v>0</v>
      </c>
      <c r="BR1385" s="3">
        <f t="shared" si="1213"/>
        <v>0</v>
      </c>
      <c r="BS1385" s="3">
        <f t="shared" si="1213"/>
        <v>0</v>
      </c>
      <c r="BT1385" s="3">
        <f t="shared" si="1213"/>
        <v>0</v>
      </c>
      <c r="BU1385" s="3">
        <f t="shared" si="1213"/>
        <v>0</v>
      </c>
      <c r="BV1385" s="3">
        <f t="shared" si="1213"/>
        <v>0</v>
      </c>
      <c r="BW1385" s="3">
        <f t="shared" si="1213"/>
        <v>0</v>
      </c>
      <c r="BX1385" s="3">
        <f t="shared" si="1213"/>
        <v>0</v>
      </c>
      <c r="BY1385" s="3">
        <f t="shared" si="1213"/>
        <v>0</v>
      </c>
      <c r="BZ1385" s="3">
        <f t="shared" si="1213"/>
        <v>0</v>
      </c>
      <c r="CA1385" s="3">
        <f t="shared" ref="CA1385:DF1385" si="1214">CA1416</f>
        <v>7916.42</v>
      </c>
      <c r="CB1385" s="3">
        <f t="shared" si="1214"/>
        <v>7580.78</v>
      </c>
      <c r="CC1385" s="3">
        <f t="shared" si="1214"/>
        <v>335.64</v>
      </c>
      <c r="CD1385" s="3">
        <f t="shared" si="1214"/>
        <v>0</v>
      </c>
      <c r="CE1385" s="3">
        <f t="shared" si="1214"/>
        <v>6356.78</v>
      </c>
      <c r="CF1385" s="3">
        <f t="shared" si="1214"/>
        <v>6356.78</v>
      </c>
      <c r="CG1385" s="3">
        <f t="shared" si="1214"/>
        <v>0</v>
      </c>
      <c r="CH1385" s="3">
        <f t="shared" si="1214"/>
        <v>6356.78</v>
      </c>
      <c r="CI1385" s="3">
        <f t="shared" si="1214"/>
        <v>0</v>
      </c>
      <c r="CJ1385" s="3">
        <f t="shared" si="1214"/>
        <v>0</v>
      </c>
      <c r="CK1385" s="3">
        <f t="shared" si="1214"/>
        <v>0</v>
      </c>
      <c r="CL1385" s="3">
        <f t="shared" si="1214"/>
        <v>0</v>
      </c>
      <c r="CM1385" s="3">
        <f t="shared" si="1214"/>
        <v>0</v>
      </c>
      <c r="CN1385" s="3">
        <f t="shared" si="1214"/>
        <v>0</v>
      </c>
      <c r="CO1385" s="3">
        <f t="shared" si="1214"/>
        <v>0</v>
      </c>
      <c r="CP1385" s="3">
        <f t="shared" si="1214"/>
        <v>0</v>
      </c>
      <c r="CQ1385" s="3">
        <f t="shared" si="1214"/>
        <v>0</v>
      </c>
      <c r="CR1385" s="3">
        <f t="shared" si="1214"/>
        <v>0</v>
      </c>
      <c r="CS1385" s="3">
        <f t="shared" si="1214"/>
        <v>0</v>
      </c>
      <c r="CT1385" s="3">
        <f t="shared" si="1214"/>
        <v>0</v>
      </c>
      <c r="CU1385" s="3">
        <f t="shared" si="1214"/>
        <v>0</v>
      </c>
      <c r="CV1385" s="3">
        <f t="shared" si="1214"/>
        <v>0</v>
      </c>
      <c r="CW1385" s="3">
        <f t="shared" si="1214"/>
        <v>0</v>
      </c>
      <c r="CX1385" s="3">
        <f t="shared" si="1214"/>
        <v>0</v>
      </c>
      <c r="CY1385" s="3">
        <f t="shared" si="1214"/>
        <v>0</v>
      </c>
      <c r="CZ1385" s="3">
        <f t="shared" si="1214"/>
        <v>0</v>
      </c>
      <c r="DA1385" s="3">
        <f t="shared" si="1214"/>
        <v>0</v>
      </c>
      <c r="DB1385" s="3">
        <f t="shared" si="1214"/>
        <v>0</v>
      </c>
      <c r="DC1385" s="3">
        <f t="shared" si="1214"/>
        <v>0</v>
      </c>
      <c r="DD1385" s="3">
        <f t="shared" si="1214"/>
        <v>0</v>
      </c>
      <c r="DE1385" s="3">
        <f t="shared" si="1214"/>
        <v>0</v>
      </c>
      <c r="DF1385" s="3">
        <f t="shared" si="1214"/>
        <v>0</v>
      </c>
      <c r="DG1385" s="4">
        <f t="shared" ref="DG1385:EL1385" si="1215">DG1416</f>
        <v>11008.5</v>
      </c>
      <c r="DH1385" s="4">
        <f t="shared" si="1215"/>
        <v>10416.81</v>
      </c>
      <c r="DI1385" s="4">
        <f t="shared" si="1215"/>
        <v>59.67</v>
      </c>
      <c r="DJ1385" s="4">
        <f t="shared" si="1215"/>
        <v>5.72</v>
      </c>
      <c r="DK1385" s="4">
        <f t="shared" si="1215"/>
        <v>532.02</v>
      </c>
      <c r="DL1385" s="4">
        <f t="shared" si="1215"/>
        <v>0</v>
      </c>
      <c r="DM1385" s="4">
        <f t="shared" si="1215"/>
        <v>60.360866591999994</v>
      </c>
      <c r="DN1385" s="4">
        <f t="shared" si="1215"/>
        <v>0.47414879999999998</v>
      </c>
      <c r="DO1385" s="4">
        <f t="shared" si="1215"/>
        <v>0</v>
      </c>
      <c r="DP1385" s="4">
        <f t="shared" si="1215"/>
        <v>596.01</v>
      </c>
      <c r="DQ1385" s="4">
        <f t="shared" si="1215"/>
        <v>371.94</v>
      </c>
      <c r="DR1385" s="4">
        <f t="shared" si="1215"/>
        <v>0</v>
      </c>
      <c r="DS1385" s="4">
        <f t="shared" si="1215"/>
        <v>0</v>
      </c>
      <c r="DT1385" s="4">
        <f t="shared" si="1215"/>
        <v>11008.5</v>
      </c>
      <c r="DU1385" s="4">
        <f t="shared" si="1215"/>
        <v>10416.81</v>
      </c>
      <c r="DV1385" s="4">
        <f t="shared" si="1215"/>
        <v>59.67</v>
      </c>
      <c r="DW1385" s="4">
        <f t="shared" si="1215"/>
        <v>5.72</v>
      </c>
      <c r="DX1385" s="4">
        <f t="shared" si="1215"/>
        <v>532.02</v>
      </c>
      <c r="DY1385" s="4">
        <f t="shared" si="1215"/>
        <v>0</v>
      </c>
      <c r="DZ1385" s="4">
        <f t="shared" si="1215"/>
        <v>60.360866591999994</v>
      </c>
      <c r="EA1385" s="4">
        <f t="shared" si="1215"/>
        <v>0.47414879999999998</v>
      </c>
      <c r="EB1385" s="4">
        <f t="shared" si="1215"/>
        <v>0</v>
      </c>
      <c r="EC1385" s="4">
        <f t="shared" si="1215"/>
        <v>596.01</v>
      </c>
      <c r="ED1385" s="4">
        <f t="shared" si="1215"/>
        <v>371.94</v>
      </c>
      <c r="EE1385" s="4">
        <f t="shared" si="1215"/>
        <v>0</v>
      </c>
      <c r="EF1385" s="4">
        <f t="shared" si="1215"/>
        <v>0</v>
      </c>
      <c r="EG1385" s="4">
        <f t="shared" si="1215"/>
        <v>0</v>
      </c>
      <c r="EH1385" s="4">
        <f t="shared" si="1215"/>
        <v>0</v>
      </c>
      <c r="EI1385" s="4">
        <f t="shared" si="1215"/>
        <v>0</v>
      </c>
      <c r="EJ1385" s="4">
        <f t="shared" si="1215"/>
        <v>11976.45</v>
      </c>
      <c r="EK1385" s="4">
        <f t="shared" si="1215"/>
        <v>11640.81</v>
      </c>
      <c r="EL1385" s="4">
        <f t="shared" si="1215"/>
        <v>335.64</v>
      </c>
      <c r="EM1385" s="4">
        <f t="shared" ref="EM1385:FR1385" si="1216">EM1416</f>
        <v>0</v>
      </c>
      <c r="EN1385" s="4">
        <f t="shared" si="1216"/>
        <v>10416.81</v>
      </c>
      <c r="EO1385" s="4">
        <f t="shared" si="1216"/>
        <v>10416.81</v>
      </c>
      <c r="EP1385" s="4">
        <f t="shared" si="1216"/>
        <v>0</v>
      </c>
      <c r="EQ1385" s="4">
        <f t="shared" si="1216"/>
        <v>10416.81</v>
      </c>
      <c r="ER1385" s="4">
        <f t="shared" si="1216"/>
        <v>0</v>
      </c>
      <c r="ES1385" s="4">
        <f t="shared" si="1216"/>
        <v>0</v>
      </c>
      <c r="ET1385" s="4">
        <f t="shared" si="1216"/>
        <v>0</v>
      </c>
      <c r="EU1385" s="4">
        <f t="shared" si="1216"/>
        <v>0</v>
      </c>
      <c r="EV1385" s="4">
        <f t="shared" si="1216"/>
        <v>0</v>
      </c>
      <c r="EW1385" s="4">
        <f t="shared" si="1216"/>
        <v>0</v>
      </c>
      <c r="EX1385" s="4">
        <f t="shared" si="1216"/>
        <v>0</v>
      </c>
      <c r="EY1385" s="4">
        <f t="shared" si="1216"/>
        <v>0</v>
      </c>
      <c r="EZ1385" s="4">
        <f t="shared" si="1216"/>
        <v>0</v>
      </c>
      <c r="FA1385" s="4">
        <f t="shared" si="1216"/>
        <v>0</v>
      </c>
      <c r="FB1385" s="4">
        <f t="shared" si="1216"/>
        <v>0</v>
      </c>
      <c r="FC1385" s="4">
        <f t="shared" si="1216"/>
        <v>0</v>
      </c>
      <c r="FD1385" s="4">
        <f t="shared" si="1216"/>
        <v>0</v>
      </c>
      <c r="FE1385" s="4">
        <f t="shared" si="1216"/>
        <v>0</v>
      </c>
      <c r="FF1385" s="4">
        <f t="shared" si="1216"/>
        <v>0</v>
      </c>
      <c r="FG1385" s="4">
        <f t="shared" si="1216"/>
        <v>0</v>
      </c>
      <c r="FH1385" s="4">
        <f t="shared" si="1216"/>
        <v>0</v>
      </c>
      <c r="FI1385" s="4">
        <f t="shared" si="1216"/>
        <v>0</v>
      </c>
      <c r="FJ1385" s="4">
        <f t="shared" si="1216"/>
        <v>0</v>
      </c>
      <c r="FK1385" s="4">
        <f t="shared" si="1216"/>
        <v>0</v>
      </c>
      <c r="FL1385" s="4">
        <f t="shared" si="1216"/>
        <v>0</v>
      </c>
      <c r="FM1385" s="4">
        <f t="shared" si="1216"/>
        <v>0</v>
      </c>
      <c r="FN1385" s="4">
        <f t="shared" si="1216"/>
        <v>0</v>
      </c>
      <c r="FO1385" s="4">
        <f t="shared" si="1216"/>
        <v>0</v>
      </c>
      <c r="FP1385" s="4">
        <f t="shared" si="1216"/>
        <v>0</v>
      </c>
      <c r="FQ1385" s="4">
        <f t="shared" si="1216"/>
        <v>0</v>
      </c>
      <c r="FR1385" s="4">
        <f t="shared" si="1216"/>
        <v>0</v>
      </c>
      <c r="FS1385" s="4">
        <f t="shared" ref="FS1385:GX1385" si="1217">FS1416</f>
        <v>11976.45</v>
      </c>
      <c r="FT1385" s="4">
        <f t="shared" si="1217"/>
        <v>11640.81</v>
      </c>
      <c r="FU1385" s="4">
        <f t="shared" si="1217"/>
        <v>335.64</v>
      </c>
      <c r="FV1385" s="4">
        <f t="shared" si="1217"/>
        <v>0</v>
      </c>
      <c r="FW1385" s="4">
        <f t="shared" si="1217"/>
        <v>10416.81</v>
      </c>
      <c r="FX1385" s="4">
        <f t="shared" si="1217"/>
        <v>10416.81</v>
      </c>
      <c r="FY1385" s="4">
        <f t="shared" si="1217"/>
        <v>0</v>
      </c>
      <c r="FZ1385" s="4">
        <f t="shared" si="1217"/>
        <v>10416.81</v>
      </c>
      <c r="GA1385" s="4">
        <f t="shared" si="1217"/>
        <v>0</v>
      </c>
      <c r="GB1385" s="4">
        <f t="shared" si="1217"/>
        <v>0</v>
      </c>
      <c r="GC1385" s="4">
        <f t="shared" si="1217"/>
        <v>0</v>
      </c>
      <c r="GD1385" s="4">
        <f t="shared" si="1217"/>
        <v>0</v>
      </c>
      <c r="GE1385" s="4">
        <f t="shared" si="1217"/>
        <v>0</v>
      </c>
      <c r="GF1385" s="4">
        <f t="shared" si="1217"/>
        <v>0</v>
      </c>
      <c r="GG1385" s="4">
        <f t="shared" si="1217"/>
        <v>0</v>
      </c>
      <c r="GH1385" s="4">
        <f t="shared" si="1217"/>
        <v>0</v>
      </c>
      <c r="GI1385" s="4">
        <f t="shared" si="1217"/>
        <v>0</v>
      </c>
      <c r="GJ1385" s="4">
        <f t="shared" si="1217"/>
        <v>0</v>
      </c>
      <c r="GK1385" s="4">
        <f t="shared" si="1217"/>
        <v>0</v>
      </c>
      <c r="GL1385" s="4">
        <f t="shared" si="1217"/>
        <v>0</v>
      </c>
      <c r="GM1385" s="4">
        <f t="shared" si="1217"/>
        <v>0</v>
      </c>
      <c r="GN1385" s="4">
        <f t="shared" si="1217"/>
        <v>0</v>
      </c>
      <c r="GO1385" s="4">
        <f t="shared" si="1217"/>
        <v>0</v>
      </c>
      <c r="GP1385" s="4">
        <f t="shared" si="1217"/>
        <v>0</v>
      </c>
      <c r="GQ1385" s="4">
        <f t="shared" si="1217"/>
        <v>0</v>
      </c>
      <c r="GR1385" s="4">
        <f t="shared" si="1217"/>
        <v>0</v>
      </c>
      <c r="GS1385" s="4">
        <f t="shared" si="1217"/>
        <v>0</v>
      </c>
      <c r="GT1385" s="4">
        <f t="shared" si="1217"/>
        <v>0</v>
      </c>
      <c r="GU1385" s="4">
        <f t="shared" si="1217"/>
        <v>0</v>
      </c>
      <c r="GV1385" s="4">
        <f t="shared" si="1217"/>
        <v>0</v>
      </c>
      <c r="GW1385" s="4">
        <f t="shared" si="1217"/>
        <v>0</v>
      </c>
      <c r="GX1385" s="4">
        <f t="shared" si="1217"/>
        <v>0</v>
      </c>
    </row>
    <row r="1387" spans="1:255">
      <c r="A1387" s="2">
        <v>17</v>
      </c>
      <c r="B1387" s="2">
        <v>1</v>
      </c>
      <c r="C1387" s="2">
        <f>ROW(SmtRes!A1458)</f>
        <v>1458</v>
      </c>
      <c r="D1387" s="2">
        <f>ROW(EtalonRes!A1807)</f>
        <v>1807</v>
      </c>
      <c r="E1387" s="2" t="s">
        <v>633</v>
      </c>
      <c r="F1387" s="2" t="s">
        <v>264</v>
      </c>
      <c r="G1387" s="2" t="s">
        <v>265</v>
      </c>
      <c r="H1387" s="2" t="s">
        <v>19</v>
      </c>
      <c r="I1387" s="2">
        <v>3</v>
      </c>
      <c r="J1387" s="2">
        <v>0</v>
      </c>
      <c r="K1387" s="2"/>
      <c r="L1387" s="2"/>
      <c r="M1387" s="2"/>
      <c r="N1387" s="2"/>
      <c r="O1387" s="2">
        <f t="shared" ref="O1387:O1414" si="1218">ROUND(CP1387,2)</f>
        <v>212.31</v>
      </c>
      <c r="P1387" s="2">
        <f t="shared" ref="P1387:P1414" si="1219">ROUND(CQ1387*I1387,2)</f>
        <v>44.22</v>
      </c>
      <c r="Q1387" s="2">
        <f t="shared" ref="Q1387:Q1414" si="1220">ROUND(CR1387*I1387,2)</f>
        <v>17.16</v>
      </c>
      <c r="R1387" s="2">
        <f t="shared" ref="R1387:R1414" si="1221">ROUND(CS1387*I1387,2)</f>
        <v>0.54</v>
      </c>
      <c r="S1387" s="2">
        <f t="shared" ref="S1387:S1414" si="1222">ROUND(CT1387*I1387,2)</f>
        <v>150.93</v>
      </c>
      <c r="T1387" s="2">
        <f t="shared" ref="T1387:T1414" si="1223">ROUND(CU1387*I1387,2)</f>
        <v>0</v>
      </c>
      <c r="U1387" s="2">
        <f t="shared" ref="U1387:U1414" si="1224">CV1387*I1387</f>
        <v>16.642799999999994</v>
      </c>
      <c r="V1387" s="2">
        <f t="shared" ref="V1387:V1414" si="1225">CW1387*I1387</f>
        <v>4.4999999999999998E-2</v>
      </c>
      <c r="W1387" s="2">
        <f t="shared" ref="W1387:W1414" si="1226">ROUND(CX1387*I1387,2)</f>
        <v>0</v>
      </c>
      <c r="X1387" s="2">
        <f t="shared" ref="X1387:X1414" si="1227">ROUND(CY1387,2)</f>
        <v>174.19</v>
      </c>
      <c r="Y1387" s="2">
        <f t="shared" ref="Y1387:Y1414" si="1228">ROUND(CZ1387,2)</f>
        <v>107.54</v>
      </c>
      <c r="Z1387" s="2"/>
      <c r="AA1387" s="2">
        <v>33304975</v>
      </c>
      <c r="AB1387" s="2">
        <f t="shared" ref="AB1387:AB1414" si="1229">ROUND((AC1387+AD1387+AF1387),2)</f>
        <v>70.77</v>
      </c>
      <c r="AC1387" s="2">
        <f t="shared" ref="AC1387:AC1414" si="1230">ROUND((ES1387),2)</f>
        <v>14.74</v>
      </c>
      <c r="AD1387" s="2">
        <f>ROUND((((((ET1387*1.2)*1.25))-(((EU1387*1.2)*1.25)))+AE1387),2)</f>
        <v>5.72</v>
      </c>
      <c r="AE1387" s="2">
        <f>ROUND((((EU1387*1.2)*1.25)),2)</f>
        <v>0.18</v>
      </c>
      <c r="AF1387" s="2">
        <f>ROUND((((EV1387*1.2)*1.15)),2)</f>
        <v>50.31</v>
      </c>
      <c r="AG1387" s="2">
        <f t="shared" ref="AG1387:AG1414" si="1231">ROUND((AP1387),2)</f>
        <v>0</v>
      </c>
      <c r="AH1387" s="2">
        <f>(((EW1387*1.2)*1.15))</f>
        <v>5.5475999999999983</v>
      </c>
      <c r="AI1387" s="2">
        <f>(((EX1387*1.2)*1.25))</f>
        <v>1.4999999999999999E-2</v>
      </c>
      <c r="AJ1387" s="2">
        <f t="shared" ref="AJ1387:AJ1414" si="1232">(AS1387)</f>
        <v>0</v>
      </c>
      <c r="AK1387" s="2">
        <v>55.01</v>
      </c>
      <c r="AL1387" s="2">
        <v>14.74</v>
      </c>
      <c r="AM1387" s="2">
        <v>3.81</v>
      </c>
      <c r="AN1387" s="2">
        <v>0.12</v>
      </c>
      <c r="AO1387" s="2">
        <v>36.46</v>
      </c>
      <c r="AP1387" s="2">
        <v>0</v>
      </c>
      <c r="AQ1387" s="2">
        <v>4.0199999999999996</v>
      </c>
      <c r="AR1387" s="2">
        <v>0.01</v>
      </c>
      <c r="AS1387" s="2">
        <v>0</v>
      </c>
      <c r="AT1387" s="2">
        <v>115</v>
      </c>
      <c r="AU1387" s="2">
        <v>71</v>
      </c>
      <c r="AV1387" s="2">
        <v>1</v>
      </c>
      <c r="AW1387" s="2">
        <v>1</v>
      </c>
      <c r="AX1387" s="2"/>
      <c r="AY1387" s="2"/>
      <c r="AZ1387" s="2">
        <v>1</v>
      </c>
      <c r="BA1387" s="2">
        <v>1</v>
      </c>
      <c r="BB1387" s="2">
        <v>1</v>
      </c>
      <c r="BC1387" s="2">
        <v>1</v>
      </c>
      <c r="BD1387" s="2" t="s">
        <v>3</v>
      </c>
      <c r="BE1387" s="2" t="s">
        <v>3</v>
      </c>
      <c r="BF1387" s="2" t="s">
        <v>3</v>
      </c>
      <c r="BG1387" s="2" t="s">
        <v>3</v>
      </c>
      <c r="BH1387" s="2">
        <v>0</v>
      </c>
      <c r="BI1387" s="2">
        <v>1</v>
      </c>
      <c r="BJ1387" s="2" t="s">
        <v>266</v>
      </c>
      <c r="BK1387" s="2"/>
      <c r="BL1387" s="2"/>
      <c r="BM1387" s="2">
        <v>20001</v>
      </c>
      <c r="BN1387" s="2">
        <v>0</v>
      </c>
      <c r="BO1387" s="2" t="s">
        <v>3</v>
      </c>
      <c r="BP1387" s="2">
        <v>0</v>
      </c>
      <c r="BQ1387" s="2">
        <v>2</v>
      </c>
      <c r="BR1387" s="2">
        <v>0</v>
      </c>
      <c r="BS1387" s="2">
        <v>1</v>
      </c>
      <c r="BT1387" s="2">
        <v>1</v>
      </c>
      <c r="BU1387" s="2">
        <v>1</v>
      </c>
      <c r="BV1387" s="2">
        <v>1</v>
      </c>
      <c r="BW1387" s="2">
        <v>1</v>
      </c>
      <c r="BX1387" s="2">
        <v>1</v>
      </c>
      <c r="BY1387" s="2" t="s">
        <v>3</v>
      </c>
      <c r="BZ1387" s="2">
        <v>128</v>
      </c>
      <c r="CA1387" s="2">
        <v>83</v>
      </c>
      <c r="CB1387" s="2"/>
      <c r="CC1387" s="2"/>
      <c r="CD1387" s="2"/>
      <c r="CE1387" s="2">
        <v>0</v>
      </c>
      <c r="CF1387" s="2">
        <v>0</v>
      </c>
      <c r="CG1387" s="2">
        <v>0</v>
      </c>
      <c r="CH1387" s="2"/>
      <c r="CI1387" s="2"/>
      <c r="CJ1387" s="2"/>
      <c r="CK1387" s="2"/>
      <c r="CL1387" s="2"/>
      <c r="CM1387" s="2">
        <v>0</v>
      </c>
      <c r="CN1387" s="2" t="s">
        <v>954</v>
      </c>
      <c r="CO1387" s="2">
        <v>0</v>
      </c>
      <c r="CP1387" s="2">
        <f t="shared" ref="CP1387:CP1414" si="1233">(P1387+Q1387+S1387)</f>
        <v>212.31</v>
      </c>
      <c r="CQ1387" s="2">
        <f t="shared" ref="CQ1387:CQ1414" si="1234">AC1387*BC1387</f>
        <v>14.74</v>
      </c>
      <c r="CR1387" s="2">
        <f t="shared" ref="CR1387:CR1414" si="1235">AD1387*BB1387</f>
        <v>5.72</v>
      </c>
      <c r="CS1387" s="2">
        <f t="shared" ref="CS1387:CS1414" si="1236">AE1387*BS1387</f>
        <v>0.18</v>
      </c>
      <c r="CT1387" s="2">
        <f t="shared" ref="CT1387:CT1414" si="1237">AF1387*BA1387</f>
        <v>50.31</v>
      </c>
      <c r="CU1387" s="2">
        <f t="shared" ref="CU1387:CU1414" si="1238">AG1387</f>
        <v>0</v>
      </c>
      <c r="CV1387" s="2">
        <f t="shared" ref="CV1387:CV1414" si="1239">AH1387</f>
        <v>5.5475999999999983</v>
      </c>
      <c r="CW1387" s="2">
        <f t="shared" ref="CW1387:CW1414" si="1240">AI1387</f>
        <v>1.4999999999999999E-2</v>
      </c>
      <c r="CX1387" s="2">
        <f t="shared" ref="CX1387:CX1414" si="1241">AJ1387</f>
        <v>0</v>
      </c>
      <c r="CY1387" s="2">
        <f t="shared" ref="CY1387:CY1414" si="1242">(((S1387+R1387)*AT1387)/100)</f>
        <v>174.19049999999999</v>
      </c>
      <c r="CZ1387" s="2">
        <f t="shared" ref="CZ1387:CZ1414" si="1243">(((S1387+R1387)*AU1387)/100)</f>
        <v>107.5437</v>
      </c>
      <c r="DA1387" s="2"/>
      <c r="DB1387" s="2"/>
      <c r="DC1387" s="2" t="s">
        <v>3</v>
      </c>
      <c r="DD1387" s="2" t="s">
        <v>3</v>
      </c>
      <c r="DE1387" s="2" t="s">
        <v>21</v>
      </c>
      <c r="DF1387" s="2" t="s">
        <v>21</v>
      </c>
      <c r="DG1387" s="2" t="s">
        <v>22</v>
      </c>
      <c r="DH1387" s="2" t="s">
        <v>3</v>
      </c>
      <c r="DI1387" s="2" t="s">
        <v>22</v>
      </c>
      <c r="DJ1387" s="2" t="s">
        <v>21</v>
      </c>
      <c r="DK1387" s="2" t="s">
        <v>3</v>
      </c>
      <c r="DL1387" s="2" t="s">
        <v>3</v>
      </c>
      <c r="DM1387" s="2" t="s">
        <v>3</v>
      </c>
      <c r="DN1387" s="2">
        <v>0</v>
      </c>
      <c r="DO1387" s="2">
        <v>0</v>
      </c>
      <c r="DP1387" s="2">
        <v>1</v>
      </c>
      <c r="DQ1387" s="2">
        <v>1</v>
      </c>
      <c r="DR1387" s="2"/>
      <c r="DS1387" s="2"/>
      <c r="DT1387" s="2"/>
      <c r="DU1387" s="2">
        <v>1013</v>
      </c>
      <c r="DV1387" s="2" t="s">
        <v>19</v>
      </c>
      <c r="DW1387" s="2" t="s">
        <v>19</v>
      </c>
      <c r="DX1387" s="2">
        <v>1</v>
      </c>
      <c r="DY1387" s="2"/>
      <c r="DZ1387" s="2"/>
      <c r="EA1387" s="2"/>
      <c r="EB1387" s="2"/>
      <c r="EC1387" s="2"/>
      <c r="ED1387" s="2"/>
      <c r="EE1387" s="2">
        <v>31102217</v>
      </c>
      <c r="EF1387" s="2">
        <v>2</v>
      </c>
      <c r="EG1387" s="2" t="s">
        <v>23</v>
      </c>
      <c r="EH1387" s="2">
        <v>0</v>
      </c>
      <c r="EI1387" s="2" t="s">
        <v>3</v>
      </c>
      <c r="EJ1387" s="2">
        <v>1</v>
      </c>
      <c r="EK1387" s="2">
        <v>20001</v>
      </c>
      <c r="EL1387" s="2" t="s">
        <v>24</v>
      </c>
      <c r="EM1387" s="2" t="s">
        <v>25</v>
      </c>
      <c r="EN1387" s="2"/>
      <c r="EO1387" s="2" t="s">
        <v>26</v>
      </c>
      <c r="EP1387" s="2"/>
      <c r="EQ1387" s="2">
        <v>0</v>
      </c>
      <c r="ER1387" s="2">
        <v>55.01</v>
      </c>
      <c r="ES1387" s="2">
        <v>14.74</v>
      </c>
      <c r="ET1387" s="2">
        <v>3.81</v>
      </c>
      <c r="EU1387" s="2">
        <v>0.12</v>
      </c>
      <c r="EV1387" s="2">
        <v>36.46</v>
      </c>
      <c r="EW1387" s="2">
        <v>4.0199999999999996</v>
      </c>
      <c r="EX1387" s="2">
        <v>0.01</v>
      </c>
      <c r="EY1387" s="2">
        <v>0</v>
      </c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>
        <v>0</v>
      </c>
      <c r="FR1387" s="2">
        <f t="shared" ref="FR1387:FR1414" si="1244">ROUND(IF(AND(BH1387=3,BI1387=3),P1387,0),2)</f>
        <v>0</v>
      </c>
      <c r="FS1387" s="2">
        <v>0</v>
      </c>
      <c r="FT1387" s="2" t="s">
        <v>27</v>
      </c>
      <c r="FU1387" s="2" t="s">
        <v>28</v>
      </c>
      <c r="FV1387" s="2"/>
      <c r="FW1387" s="2"/>
      <c r="FX1387" s="2">
        <v>115.2</v>
      </c>
      <c r="FY1387" s="2">
        <v>70.55</v>
      </c>
      <c r="FZ1387" s="2"/>
      <c r="GA1387" s="2" t="s">
        <v>3</v>
      </c>
      <c r="GB1387" s="2"/>
      <c r="GC1387" s="2"/>
      <c r="GD1387" s="2">
        <v>1</v>
      </c>
      <c r="GE1387" s="2"/>
      <c r="GF1387" s="2">
        <v>-1818442754</v>
      </c>
      <c r="GG1387" s="2">
        <v>2</v>
      </c>
      <c r="GH1387" s="2">
        <v>1</v>
      </c>
      <c r="GI1387" s="2">
        <v>-2</v>
      </c>
      <c r="GJ1387" s="2">
        <v>0</v>
      </c>
      <c r="GK1387" s="2">
        <v>0</v>
      </c>
      <c r="GL1387" s="2">
        <f t="shared" ref="GL1387:GL1414" si="1245">ROUND(IF(AND(BH1387=3,BI1387=3,FS1387&lt;&gt;0),P1387,0),2)</f>
        <v>0</v>
      </c>
      <c r="GM1387" s="2">
        <f t="shared" ref="GM1387:GM1414" si="1246">ROUND(O1387+X1387+Y1387,2)+GX1387</f>
        <v>494.04</v>
      </c>
      <c r="GN1387" s="2">
        <f t="shared" ref="GN1387:GN1414" si="1247">IF(OR(BI1387=0,BI1387=1),ROUND(O1387+X1387+Y1387,2),0)</f>
        <v>494.04</v>
      </c>
      <c r="GO1387" s="2">
        <f t="shared" ref="GO1387:GO1414" si="1248">IF(BI1387=2,ROUND(O1387+X1387+Y1387,2),0)</f>
        <v>0</v>
      </c>
      <c r="GP1387" s="2">
        <f t="shared" ref="GP1387:GP1414" si="1249">IF(BI1387=4,ROUND(O1387+X1387+Y1387,2)+GX1387,0)</f>
        <v>0</v>
      </c>
      <c r="GQ1387" s="2"/>
      <c r="GR1387" s="2">
        <v>0</v>
      </c>
      <c r="GS1387" s="2">
        <v>3</v>
      </c>
      <c r="GT1387" s="2">
        <v>0</v>
      </c>
      <c r="GU1387" s="2" t="s">
        <v>3</v>
      </c>
      <c r="GV1387" s="2">
        <f t="shared" ref="GV1387:GV1414" si="1250">ROUND((GT1387),2)</f>
        <v>0</v>
      </c>
      <c r="GW1387" s="2">
        <v>1</v>
      </c>
      <c r="GX1387" s="2">
        <f t="shared" ref="GX1387:GX1414" si="1251">ROUND(HC1387*I1387,2)</f>
        <v>0</v>
      </c>
      <c r="GY1387" s="2"/>
      <c r="GZ1387" s="2"/>
      <c r="HA1387" s="2">
        <v>0</v>
      </c>
      <c r="HB1387" s="2">
        <v>0</v>
      </c>
      <c r="HC1387" s="2">
        <f t="shared" ref="HC1387:HC1414" si="1252">GV1387*GW1387</f>
        <v>0</v>
      </c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  <c r="IH1387" s="2"/>
      <c r="II1387" s="2"/>
      <c r="IJ1387" s="2"/>
      <c r="IK1387" s="2">
        <v>0</v>
      </c>
      <c r="IL1387" s="2"/>
      <c r="IM1387" s="2"/>
      <c r="IN1387" s="2"/>
      <c r="IO1387" s="2"/>
      <c r="IP1387" s="2"/>
      <c r="IQ1387" s="2"/>
      <c r="IR1387" s="2"/>
      <c r="IS1387" s="2"/>
      <c r="IT1387" s="2"/>
      <c r="IU1387" s="2"/>
    </row>
    <row r="1388" spans="1:255">
      <c r="A1388">
        <v>17</v>
      </c>
      <c r="B1388">
        <v>1</v>
      </c>
      <c r="C1388">
        <f>ROW(SmtRes!A1466)</f>
        <v>1466</v>
      </c>
      <c r="D1388">
        <f>ROW(EtalonRes!A1818)</f>
        <v>1818</v>
      </c>
      <c r="E1388" t="s">
        <v>633</v>
      </c>
      <c r="F1388" t="s">
        <v>264</v>
      </c>
      <c r="G1388" t="s">
        <v>265</v>
      </c>
      <c r="H1388" t="s">
        <v>19</v>
      </c>
      <c r="I1388">
        <v>3</v>
      </c>
      <c r="J1388">
        <v>0</v>
      </c>
      <c r="O1388">
        <f t="shared" si="1218"/>
        <v>212.31</v>
      </c>
      <c r="P1388">
        <f t="shared" si="1219"/>
        <v>44.22</v>
      </c>
      <c r="Q1388">
        <f t="shared" si="1220"/>
        <v>17.16</v>
      </c>
      <c r="R1388">
        <f t="shared" si="1221"/>
        <v>0.54</v>
      </c>
      <c r="S1388">
        <f t="shared" si="1222"/>
        <v>150.93</v>
      </c>
      <c r="T1388">
        <f t="shared" si="1223"/>
        <v>0</v>
      </c>
      <c r="U1388">
        <f t="shared" si="1224"/>
        <v>16.642799999999994</v>
      </c>
      <c r="V1388">
        <f t="shared" si="1225"/>
        <v>4.4999999999999998E-2</v>
      </c>
      <c r="W1388">
        <f t="shared" si="1226"/>
        <v>0</v>
      </c>
      <c r="X1388">
        <f t="shared" si="1227"/>
        <v>174.19</v>
      </c>
      <c r="Y1388">
        <f t="shared" si="1228"/>
        <v>107.54</v>
      </c>
      <c r="AA1388">
        <v>33304960</v>
      </c>
      <c r="AB1388">
        <f t="shared" si="1229"/>
        <v>70.77</v>
      </c>
      <c r="AC1388">
        <f t="shared" si="1230"/>
        <v>14.74</v>
      </c>
      <c r="AD1388">
        <f>ROUND((((((ET1388*1.2)*1.25))-(((EU1388*1.2)*1.25)))+AE1388),2)</f>
        <v>5.72</v>
      </c>
      <c r="AE1388">
        <f>ROUND((((EU1388*1.2)*1.25)),2)</f>
        <v>0.18</v>
      </c>
      <c r="AF1388">
        <f>ROUND((((EV1388*1.2)*1.15)),2)</f>
        <v>50.31</v>
      </c>
      <c r="AG1388">
        <f t="shared" si="1231"/>
        <v>0</v>
      </c>
      <c r="AH1388">
        <f>(((EW1388*1.2)*1.15))</f>
        <v>5.5475999999999983</v>
      </c>
      <c r="AI1388">
        <f>(((EX1388*1.2)*1.25))</f>
        <v>1.4999999999999999E-2</v>
      </c>
      <c r="AJ1388">
        <f t="shared" si="1232"/>
        <v>0</v>
      </c>
      <c r="AK1388">
        <v>55.01</v>
      </c>
      <c r="AL1388">
        <v>14.74</v>
      </c>
      <c r="AM1388">
        <v>3.81</v>
      </c>
      <c r="AN1388">
        <v>0.12</v>
      </c>
      <c r="AO1388">
        <v>36.46</v>
      </c>
      <c r="AP1388">
        <v>0</v>
      </c>
      <c r="AQ1388">
        <v>4.0199999999999996</v>
      </c>
      <c r="AR1388">
        <v>0.01</v>
      </c>
      <c r="AS1388">
        <v>0</v>
      </c>
      <c r="AT1388">
        <v>115</v>
      </c>
      <c r="AU1388">
        <v>71</v>
      </c>
      <c r="AV1388">
        <v>1</v>
      </c>
      <c r="AW1388">
        <v>1</v>
      </c>
      <c r="AZ1388">
        <v>1</v>
      </c>
      <c r="BA1388">
        <v>1</v>
      </c>
      <c r="BB1388">
        <v>1</v>
      </c>
      <c r="BC1388">
        <v>1</v>
      </c>
      <c r="BD1388" t="s">
        <v>3</v>
      </c>
      <c r="BE1388" t="s">
        <v>3</v>
      </c>
      <c r="BF1388" t="s">
        <v>3</v>
      </c>
      <c r="BG1388" t="s">
        <v>3</v>
      </c>
      <c r="BH1388">
        <v>0</v>
      </c>
      <c r="BI1388">
        <v>1</v>
      </c>
      <c r="BJ1388" t="s">
        <v>266</v>
      </c>
      <c r="BM1388">
        <v>20001</v>
      </c>
      <c r="BN1388">
        <v>0</v>
      </c>
      <c r="BO1388" t="s">
        <v>3</v>
      </c>
      <c r="BP1388">
        <v>0</v>
      </c>
      <c r="BQ1388">
        <v>2</v>
      </c>
      <c r="BR1388">
        <v>0</v>
      </c>
      <c r="BS1388">
        <v>1</v>
      </c>
      <c r="BT1388">
        <v>1</v>
      </c>
      <c r="BU1388">
        <v>1</v>
      </c>
      <c r="BV1388">
        <v>1</v>
      </c>
      <c r="BW1388">
        <v>1</v>
      </c>
      <c r="BX1388">
        <v>1</v>
      </c>
      <c r="BY1388" t="s">
        <v>3</v>
      </c>
      <c r="BZ1388">
        <v>128</v>
      </c>
      <c r="CA1388">
        <v>83</v>
      </c>
      <c r="CE1388">
        <v>0</v>
      </c>
      <c r="CF1388">
        <v>0</v>
      </c>
      <c r="CG1388">
        <v>0</v>
      </c>
      <c r="CM1388">
        <v>0</v>
      </c>
      <c r="CN1388" t="s">
        <v>954</v>
      </c>
      <c r="CO1388">
        <v>0</v>
      </c>
      <c r="CP1388">
        <f t="shared" si="1233"/>
        <v>212.31</v>
      </c>
      <c r="CQ1388">
        <f t="shared" si="1234"/>
        <v>14.74</v>
      </c>
      <c r="CR1388">
        <f t="shared" si="1235"/>
        <v>5.72</v>
      </c>
      <c r="CS1388">
        <f t="shared" si="1236"/>
        <v>0.18</v>
      </c>
      <c r="CT1388">
        <f t="shared" si="1237"/>
        <v>50.31</v>
      </c>
      <c r="CU1388">
        <f t="shared" si="1238"/>
        <v>0</v>
      </c>
      <c r="CV1388">
        <f t="shared" si="1239"/>
        <v>5.5475999999999983</v>
      </c>
      <c r="CW1388">
        <f t="shared" si="1240"/>
        <v>1.4999999999999999E-2</v>
      </c>
      <c r="CX1388">
        <f t="shared" si="1241"/>
        <v>0</v>
      </c>
      <c r="CY1388">
        <f t="shared" si="1242"/>
        <v>174.19049999999999</v>
      </c>
      <c r="CZ1388">
        <f t="shared" si="1243"/>
        <v>107.5437</v>
      </c>
      <c r="DC1388" t="s">
        <v>3</v>
      </c>
      <c r="DD1388" t="s">
        <v>3</v>
      </c>
      <c r="DE1388" t="s">
        <v>21</v>
      </c>
      <c r="DF1388" t="s">
        <v>21</v>
      </c>
      <c r="DG1388" t="s">
        <v>22</v>
      </c>
      <c r="DH1388" t="s">
        <v>3</v>
      </c>
      <c r="DI1388" t="s">
        <v>22</v>
      </c>
      <c r="DJ1388" t="s">
        <v>21</v>
      </c>
      <c r="DK1388" t="s">
        <v>3</v>
      </c>
      <c r="DL1388" t="s">
        <v>3</v>
      </c>
      <c r="DM1388" t="s">
        <v>3</v>
      </c>
      <c r="DN1388">
        <v>0</v>
      </c>
      <c r="DO1388">
        <v>0</v>
      </c>
      <c r="DP1388">
        <v>1</v>
      </c>
      <c r="DQ1388">
        <v>1</v>
      </c>
      <c r="DU1388">
        <v>1013</v>
      </c>
      <c r="DV1388" t="s">
        <v>19</v>
      </c>
      <c r="DW1388" t="s">
        <v>19</v>
      </c>
      <c r="DX1388">
        <v>1</v>
      </c>
      <c r="EE1388">
        <v>31102217</v>
      </c>
      <c r="EF1388">
        <v>2</v>
      </c>
      <c r="EG1388" t="s">
        <v>23</v>
      </c>
      <c r="EH1388">
        <v>0</v>
      </c>
      <c r="EI1388" t="s">
        <v>3</v>
      </c>
      <c r="EJ1388">
        <v>1</v>
      </c>
      <c r="EK1388">
        <v>20001</v>
      </c>
      <c r="EL1388" t="s">
        <v>24</v>
      </c>
      <c r="EM1388" t="s">
        <v>25</v>
      </c>
      <c r="EO1388" t="s">
        <v>26</v>
      </c>
      <c r="EQ1388">
        <v>0</v>
      </c>
      <c r="ER1388">
        <v>55.01</v>
      </c>
      <c r="ES1388">
        <v>14.74</v>
      </c>
      <c r="ET1388">
        <v>3.81</v>
      </c>
      <c r="EU1388">
        <v>0.12</v>
      </c>
      <c r="EV1388">
        <v>36.46</v>
      </c>
      <c r="EW1388">
        <v>4.0199999999999996</v>
      </c>
      <c r="EX1388">
        <v>0.01</v>
      </c>
      <c r="EY1388">
        <v>0</v>
      </c>
      <c r="FQ1388">
        <v>0</v>
      </c>
      <c r="FR1388">
        <f t="shared" si="1244"/>
        <v>0</v>
      </c>
      <c r="FS1388">
        <v>0</v>
      </c>
      <c r="FT1388" t="s">
        <v>27</v>
      </c>
      <c r="FU1388" t="s">
        <v>28</v>
      </c>
      <c r="FX1388">
        <v>115.2</v>
      </c>
      <c r="FY1388">
        <v>70.55</v>
      </c>
      <c r="GA1388" t="s">
        <v>3</v>
      </c>
      <c r="GD1388">
        <v>1</v>
      </c>
      <c r="GF1388">
        <v>-1818442754</v>
      </c>
      <c r="GG1388">
        <v>2</v>
      </c>
      <c r="GH1388">
        <v>1</v>
      </c>
      <c r="GI1388">
        <v>-2</v>
      </c>
      <c r="GJ1388">
        <v>0</v>
      </c>
      <c r="GK1388">
        <v>0</v>
      </c>
      <c r="GL1388">
        <f t="shared" si="1245"/>
        <v>0</v>
      </c>
      <c r="GM1388">
        <f t="shared" si="1246"/>
        <v>494.04</v>
      </c>
      <c r="GN1388">
        <f t="shared" si="1247"/>
        <v>494.04</v>
      </c>
      <c r="GO1388">
        <f t="shared" si="1248"/>
        <v>0</v>
      </c>
      <c r="GP1388">
        <f t="shared" si="1249"/>
        <v>0</v>
      </c>
      <c r="GR1388">
        <v>0</v>
      </c>
      <c r="GS1388">
        <v>3</v>
      </c>
      <c r="GT1388">
        <v>0</v>
      </c>
      <c r="GU1388" t="s">
        <v>3</v>
      </c>
      <c r="GV1388">
        <f t="shared" si="1250"/>
        <v>0</v>
      </c>
      <c r="GW1388">
        <v>1</v>
      </c>
      <c r="GX1388">
        <f t="shared" si="1251"/>
        <v>0</v>
      </c>
      <c r="HA1388">
        <v>0</v>
      </c>
      <c r="HB1388">
        <v>0</v>
      </c>
      <c r="HC1388">
        <f t="shared" si="1252"/>
        <v>0</v>
      </c>
      <c r="IK1388">
        <v>0</v>
      </c>
    </row>
    <row r="1389" spans="1:255">
      <c r="A1389" s="2">
        <v>17</v>
      </c>
      <c r="B1389" s="2">
        <v>1</v>
      </c>
      <c r="C1389" s="2"/>
      <c r="D1389" s="2"/>
      <c r="E1389" s="2" t="s">
        <v>634</v>
      </c>
      <c r="F1389" s="2" t="s">
        <v>268</v>
      </c>
      <c r="G1389" s="2" t="s">
        <v>269</v>
      </c>
      <c r="H1389" s="2" t="s">
        <v>270</v>
      </c>
      <c r="I1389" s="2">
        <f>ROUND(6/10,9)</f>
        <v>0.6</v>
      </c>
      <c r="J1389" s="2">
        <v>0</v>
      </c>
      <c r="K1389" s="2"/>
      <c r="L1389" s="2"/>
      <c r="M1389" s="2"/>
      <c r="N1389" s="2"/>
      <c r="O1389" s="2">
        <f t="shared" si="1218"/>
        <v>136.80000000000001</v>
      </c>
      <c r="P1389" s="2">
        <f t="shared" si="1219"/>
        <v>136.80000000000001</v>
      </c>
      <c r="Q1389" s="2">
        <f t="shared" si="1220"/>
        <v>0</v>
      </c>
      <c r="R1389" s="2">
        <f t="shared" si="1221"/>
        <v>0</v>
      </c>
      <c r="S1389" s="2">
        <f t="shared" si="1222"/>
        <v>0</v>
      </c>
      <c r="T1389" s="2">
        <f t="shared" si="1223"/>
        <v>0</v>
      </c>
      <c r="U1389" s="2">
        <f t="shared" si="1224"/>
        <v>0</v>
      </c>
      <c r="V1389" s="2">
        <f t="shared" si="1225"/>
        <v>0</v>
      </c>
      <c r="W1389" s="2">
        <f t="shared" si="1226"/>
        <v>0</v>
      </c>
      <c r="X1389" s="2">
        <f t="shared" si="1227"/>
        <v>0</v>
      </c>
      <c r="Y1389" s="2">
        <f t="shared" si="1228"/>
        <v>0</v>
      </c>
      <c r="Z1389" s="2"/>
      <c r="AA1389" s="2">
        <v>33304975</v>
      </c>
      <c r="AB1389" s="2">
        <f t="shared" si="1229"/>
        <v>228</v>
      </c>
      <c r="AC1389" s="2">
        <f t="shared" si="1230"/>
        <v>228</v>
      </c>
      <c r="AD1389" s="2">
        <f t="shared" ref="AD1389:AD1396" si="1253">ROUND((((ET1389)-(EU1389))+AE1389),2)</f>
        <v>0</v>
      </c>
      <c r="AE1389" s="2">
        <f t="shared" ref="AE1389:AF1396" si="1254">ROUND((EU1389),2)</f>
        <v>0</v>
      </c>
      <c r="AF1389" s="2">
        <f t="shared" si="1254"/>
        <v>0</v>
      </c>
      <c r="AG1389" s="2">
        <f t="shared" si="1231"/>
        <v>0</v>
      </c>
      <c r="AH1389" s="2">
        <f t="shared" ref="AH1389:AI1396" si="1255">(EW1389)</f>
        <v>0</v>
      </c>
      <c r="AI1389" s="2">
        <f t="shared" si="1255"/>
        <v>0</v>
      </c>
      <c r="AJ1389" s="2">
        <f t="shared" si="1232"/>
        <v>0</v>
      </c>
      <c r="AK1389" s="2">
        <v>228</v>
      </c>
      <c r="AL1389" s="2">
        <v>228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1</v>
      </c>
      <c r="AW1389" s="2">
        <v>1</v>
      </c>
      <c r="AX1389" s="2"/>
      <c r="AY1389" s="2"/>
      <c r="AZ1389" s="2">
        <v>1</v>
      </c>
      <c r="BA1389" s="2">
        <v>1</v>
      </c>
      <c r="BB1389" s="2">
        <v>1</v>
      </c>
      <c r="BC1389" s="2">
        <v>1</v>
      </c>
      <c r="BD1389" s="2" t="s">
        <v>3</v>
      </c>
      <c r="BE1389" s="2" t="s">
        <v>3</v>
      </c>
      <c r="BF1389" s="2" t="s">
        <v>3</v>
      </c>
      <c r="BG1389" s="2" t="s">
        <v>3</v>
      </c>
      <c r="BH1389" s="2">
        <v>3</v>
      </c>
      <c r="BI1389" s="2">
        <v>1</v>
      </c>
      <c r="BJ1389" s="2" t="s">
        <v>271</v>
      </c>
      <c r="BK1389" s="2"/>
      <c r="BL1389" s="2"/>
      <c r="BM1389" s="2">
        <v>500001</v>
      </c>
      <c r="BN1389" s="2">
        <v>0</v>
      </c>
      <c r="BO1389" s="2" t="s">
        <v>3</v>
      </c>
      <c r="BP1389" s="2">
        <v>0</v>
      </c>
      <c r="BQ1389" s="2">
        <v>8</v>
      </c>
      <c r="BR1389" s="2">
        <v>0</v>
      </c>
      <c r="BS1389" s="2">
        <v>1</v>
      </c>
      <c r="BT1389" s="2">
        <v>1</v>
      </c>
      <c r="BU1389" s="2">
        <v>1</v>
      </c>
      <c r="BV1389" s="2">
        <v>1</v>
      </c>
      <c r="BW1389" s="2">
        <v>1</v>
      </c>
      <c r="BX1389" s="2">
        <v>1</v>
      </c>
      <c r="BY1389" s="2" t="s">
        <v>3</v>
      </c>
      <c r="BZ1389" s="2">
        <v>0</v>
      </c>
      <c r="CA1389" s="2">
        <v>0</v>
      </c>
      <c r="CB1389" s="2"/>
      <c r="CC1389" s="2"/>
      <c r="CD1389" s="2"/>
      <c r="CE1389" s="2">
        <v>0</v>
      </c>
      <c r="CF1389" s="2">
        <v>0</v>
      </c>
      <c r="CG1389" s="2">
        <v>0</v>
      </c>
      <c r="CH1389" s="2"/>
      <c r="CI1389" s="2"/>
      <c r="CJ1389" s="2"/>
      <c r="CK1389" s="2"/>
      <c r="CL1389" s="2"/>
      <c r="CM1389" s="2">
        <v>0</v>
      </c>
      <c r="CN1389" s="2" t="s">
        <v>3</v>
      </c>
      <c r="CO1389" s="2">
        <v>0</v>
      </c>
      <c r="CP1389" s="2">
        <f t="shared" si="1233"/>
        <v>136.80000000000001</v>
      </c>
      <c r="CQ1389" s="2">
        <f t="shared" si="1234"/>
        <v>228</v>
      </c>
      <c r="CR1389" s="2">
        <f t="shared" si="1235"/>
        <v>0</v>
      </c>
      <c r="CS1389" s="2">
        <f t="shared" si="1236"/>
        <v>0</v>
      </c>
      <c r="CT1389" s="2">
        <f t="shared" si="1237"/>
        <v>0</v>
      </c>
      <c r="CU1389" s="2">
        <f t="shared" si="1238"/>
        <v>0</v>
      </c>
      <c r="CV1389" s="2">
        <f t="shared" si="1239"/>
        <v>0</v>
      </c>
      <c r="CW1389" s="2">
        <f t="shared" si="1240"/>
        <v>0</v>
      </c>
      <c r="CX1389" s="2">
        <f t="shared" si="1241"/>
        <v>0</v>
      </c>
      <c r="CY1389" s="2">
        <f t="shared" si="1242"/>
        <v>0</v>
      </c>
      <c r="CZ1389" s="2">
        <f t="shared" si="1243"/>
        <v>0</v>
      </c>
      <c r="DA1389" s="2"/>
      <c r="DB1389" s="2"/>
      <c r="DC1389" s="2" t="s">
        <v>3</v>
      </c>
      <c r="DD1389" s="2" t="s">
        <v>3</v>
      </c>
      <c r="DE1389" s="2" t="s">
        <v>3</v>
      </c>
      <c r="DF1389" s="2" t="s">
        <v>3</v>
      </c>
      <c r="DG1389" s="2" t="s">
        <v>3</v>
      </c>
      <c r="DH1389" s="2" t="s">
        <v>3</v>
      </c>
      <c r="DI1389" s="2" t="s">
        <v>3</v>
      </c>
      <c r="DJ1389" s="2" t="s">
        <v>3</v>
      </c>
      <c r="DK1389" s="2" t="s">
        <v>3</v>
      </c>
      <c r="DL1389" s="2" t="s">
        <v>3</v>
      </c>
      <c r="DM1389" s="2" t="s">
        <v>3</v>
      </c>
      <c r="DN1389" s="2">
        <v>0</v>
      </c>
      <c r="DO1389" s="2">
        <v>0</v>
      </c>
      <c r="DP1389" s="2">
        <v>1</v>
      </c>
      <c r="DQ1389" s="2">
        <v>1</v>
      </c>
      <c r="DR1389" s="2"/>
      <c r="DS1389" s="2"/>
      <c r="DT1389" s="2"/>
      <c r="DU1389" s="2">
        <v>1010</v>
      </c>
      <c r="DV1389" s="2" t="s">
        <v>270</v>
      </c>
      <c r="DW1389" s="2" t="s">
        <v>270</v>
      </c>
      <c r="DX1389" s="2">
        <v>10</v>
      </c>
      <c r="DY1389" s="2"/>
      <c r="DZ1389" s="2"/>
      <c r="EA1389" s="2"/>
      <c r="EB1389" s="2"/>
      <c r="EC1389" s="2"/>
      <c r="ED1389" s="2"/>
      <c r="EE1389" s="2">
        <v>31102119</v>
      </c>
      <c r="EF1389" s="2">
        <v>8</v>
      </c>
      <c r="EG1389" s="2" t="s">
        <v>34</v>
      </c>
      <c r="EH1389" s="2">
        <v>0</v>
      </c>
      <c r="EI1389" s="2" t="s">
        <v>3</v>
      </c>
      <c r="EJ1389" s="2">
        <v>1</v>
      </c>
      <c r="EK1389" s="2">
        <v>500001</v>
      </c>
      <c r="EL1389" s="2" t="s">
        <v>35</v>
      </c>
      <c r="EM1389" s="2" t="s">
        <v>36</v>
      </c>
      <c r="EN1389" s="2"/>
      <c r="EO1389" s="2" t="s">
        <v>3</v>
      </c>
      <c r="EP1389" s="2"/>
      <c r="EQ1389" s="2">
        <v>0</v>
      </c>
      <c r="ER1389" s="2">
        <v>228</v>
      </c>
      <c r="ES1389" s="2">
        <v>228</v>
      </c>
      <c r="ET1389" s="2">
        <v>0</v>
      </c>
      <c r="EU1389" s="2">
        <v>0</v>
      </c>
      <c r="EV1389" s="2">
        <v>0</v>
      </c>
      <c r="EW1389" s="2">
        <v>0</v>
      </c>
      <c r="EX1389" s="2">
        <v>0</v>
      </c>
      <c r="EY1389" s="2">
        <v>0</v>
      </c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>
        <v>0</v>
      </c>
      <c r="FR1389" s="2">
        <f t="shared" si="1244"/>
        <v>0</v>
      </c>
      <c r="FS1389" s="2">
        <v>0</v>
      </c>
      <c r="FT1389" s="2"/>
      <c r="FU1389" s="2"/>
      <c r="FV1389" s="2"/>
      <c r="FW1389" s="2"/>
      <c r="FX1389" s="2">
        <v>0</v>
      </c>
      <c r="FY1389" s="2">
        <v>0</v>
      </c>
      <c r="FZ1389" s="2"/>
      <c r="GA1389" s="2" t="s">
        <v>3</v>
      </c>
      <c r="GB1389" s="2"/>
      <c r="GC1389" s="2"/>
      <c r="GD1389" s="2">
        <v>1</v>
      </c>
      <c r="GE1389" s="2"/>
      <c r="GF1389" s="2">
        <v>-362110086</v>
      </c>
      <c r="GG1389" s="2">
        <v>2</v>
      </c>
      <c r="GH1389" s="2">
        <v>1</v>
      </c>
      <c r="GI1389" s="2">
        <v>-2</v>
      </c>
      <c r="GJ1389" s="2">
        <v>0</v>
      </c>
      <c r="GK1389" s="2">
        <v>0</v>
      </c>
      <c r="GL1389" s="2">
        <f t="shared" si="1245"/>
        <v>0</v>
      </c>
      <c r="GM1389" s="2">
        <f t="shared" si="1246"/>
        <v>136.80000000000001</v>
      </c>
      <c r="GN1389" s="2">
        <f t="shared" si="1247"/>
        <v>136.80000000000001</v>
      </c>
      <c r="GO1389" s="2">
        <f t="shared" si="1248"/>
        <v>0</v>
      </c>
      <c r="GP1389" s="2">
        <f t="shared" si="1249"/>
        <v>0</v>
      </c>
      <c r="GQ1389" s="2"/>
      <c r="GR1389" s="2">
        <v>0</v>
      </c>
      <c r="GS1389" s="2">
        <v>3</v>
      </c>
      <c r="GT1389" s="2">
        <v>0</v>
      </c>
      <c r="GU1389" s="2" t="s">
        <v>3</v>
      </c>
      <c r="GV1389" s="2">
        <f t="shared" si="1250"/>
        <v>0</v>
      </c>
      <c r="GW1389" s="2">
        <v>1</v>
      </c>
      <c r="GX1389" s="2">
        <f t="shared" si="1251"/>
        <v>0</v>
      </c>
      <c r="GY1389" s="2"/>
      <c r="GZ1389" s="2"/>
      <c r="HA1389" s="2">
        <v>0</v>
      </c>
      <c r="HB1389" s="2">
        <v>0</v>
      </c>
      <c r="HC1389" s="2">
        <f t="shared" si="1252"/>
        <v>0</v>
      </c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  <c r="IH1389" s="2"/>
      <c r="II1389" s="2"/>
      <c r="IJ1389" s="2"/>
      <c r="IK1389" s="2">
        <v>0</v>
      </c>
      <c r="IL1389" s="2"/>
      <c r="IM1389" s="2"/>
      <c r="IN1389" s="2"/>
      <c r="IO1389" s="2"/>
      <c r="IP1389" s="2"/>
      <c r="IQ1389" s="2"/>
      <c r="IR1389" s="2"/>
      <c r="IS1389" s="2"/>
      <c r="IT1389" s="2"/>
      <c r="IU1389" s="2"/>
    </row>
    <row r="1390" spans="1:255">
      <c r="A1390">
        <v>17</v>
      </c>
      <c r="B1390">
        <v>1</v>
      </c>
      <c r="E1390" t="s">
        <v>634</v>
      </c>
      <c r="F1390" t="s">
        <v>268</v>
      </c>
      <c r="G1390" t="s">
        <v>269</v>
      </c>
      <c r="H1390" t="s">
        <v>270</v>
      </c>
      <c r="I1390">
        <f>ROUND(6/10,9)</f>
        <v>0.6</v>
      </c>
      <c r="J1390">
        <v>0</v>
      </c>
      <c r="O1390">
        <f t="shared" si="1218"/>
        <v>136.80000000000001</v>
      </c>
      <c r="P1390">
        <f t="shared" si="1219"/>
        <v>136.80000000000001</v>
      </c>
      <c r="Q1390">
        <f t="shared" si="1220"/>
        <v>0</v>
      </c>
      <c r="R1390">
        <f t="shared" si="1221"/>
        <v>0</v>
      </c>
      <c r="S1390">
        <f t="shared" si="1222"/>
        <v>0</v>
      </c>
      <c r="T1390">
        <f t="shared" si="1223"/>
        <v>0</v>
      </c>
      <c r="U1390">
        <f t="shared" si="1224"/>
        <v>0</v>
      </c>
      <c r="V1390">
        <f t="shared" si="1225"/>
        <v>0</v>
      </c>
      <c r="W1390">
        <f t="shared" si="1226"/>
        <v>0</v>
      </c>
      <c r="X1390">
        <f t="shared" si="1227"/>
        <v>0</v>
      </c>
      <c r="Y1390">
        <f t="shared" si="1228"/>
        <v>0</v>
      </c>
      <c r="AA1390">
        <v>33304960</v>
      </c>
      <c r="AB1390">
        <f t="shared" si="1229"/>
        <v>228</v>
      </c>
      <c r="AC1390">
        <f t="shared" si="1230"/>
        <v>228</v>
      </c>
      <c r="AD1390">
        <f t="shared" si="1253"/>
        <v>0</v>
      </c>
      <c r="AE1390">
        <f t="shared" si="1254"/>
        <v>0</v>
      </c>
      <c r="AF1390">
        <f t="shared" si="1254"/>
        <v>0</v>
      </c>
      <c r="AG1390">
        <f t="shared" si="1231"/>
        <v>0</v>
      </c>
      <c r="AH1390">
        <f t="shared" si="1255"/>
        <v>0</v>
      </c>
      <c r="AI1390">
        <f t="shared" si="1255"/>
        <v>0</v>
      </c>
      <c r="AJ1390">
        <f t="shared" si="1232"/>
        <v>0</v>
      </c>
      <c r="AK1390">
        <v>228</v>
      </c>
      <c r="AL1390">
        <v>228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1</v>
      </c>
      <c r="AW1390">
        <v>1</v>
      </c>
      <c r="AZ1390">
        <v>1</v>
      </c>
      <c r="BA1390">
        <v>1</v>
      </c>
      <c r="BB1390">
        <v>1</v>
      </c>
      <c r="BC1390">
        <v>1</v>
      </c>
      <c r="BD1390" t="s">
        <v>3</v>
      </c>
      <c r="BE1390" t="s">
        <v>3</v>
      </c>
      <c r="BF1390" t="s">
        <v>3</v>
      </c>
      <c r="BG1390" t="s">
        <v>3</v>
      </c>
      <c r="BH1390">
        <v>3</v>
      </c>
      <c r="BI1390">
        <v>1</v>
      </c>
      <c r="BJ1390" t="s">
        <v>271</v>
      </c>
      <c r="BM1390">
        <v>500001</v>
      </c>
      <c r="BN1390">
        <v>0</v>
      </c>
      <c r="BO1390" t="s">
        <v>3</v>
      </c>
      <c r="BP1390">
        <v>0</v>
      </c>
      <c r="BQ1390">
        <v>8</v>
      </c>
      <c r="BR1390">
        <v>0</v>
      </c>
      <c r="BS1390">
        <v>1</v>
      </c>
      <c r="BT1390">
        <v>1</v>
      </c>
      <c r="BU1390">
        <v>1</v>
      </c>
      <c r="BV1390">
        <v>1</v>
      </c>
      <c r="BW1390">
        <v>1</v>
      </c>
      <c r="BX1390">
        <v>1</v>
      </c>
      <c r="BY1390" t="s">
        <v>3</v>
      </c>
      <c r="BZ1390">
        <v>0</v>
      </c>
      <c r="CA1390">
        <v>0</v>
      </c>
      <c r="CE1390">
        <v>0</v>
      </c>
      <c r="CF1390">
        <v>0</v>
      </c>
      <c r="CG1390">
        <v>0</v>
      </c>
      <c r="CM1390">
        <v>0</v>
      </c>
      <c r="CN1390" t="s">
        <v>3</v>
      </c>
      <c r="CO1390">
        <v>0</v>
      </c>
      <c r="CP1390">
        <f t="shared" si="1233"/>
        <v>136.80000000000001</v>
      </c>
      <c r="CQ1390">
        <f t="shared" si="1234"/>
        <v>228</v>
      </c>
      <c r="CR1390">
        <f t="shared" si="1235"/>
        <v>0</v>
      </c>
      <c r="CS1390">
        <f t="shared" si="1236"/>
        <v>0</v>
      </c>
      <c r="CT1390">
        <f t="shared" si="1237"/>
        <v>0</v>
      </c>
      <c r="CU1390">
        <f t="shared" si="1238"/>
        <v>0</v>
      </c>
      <c r="CV1390">
        <f t="shared" si="1239"/>
        <v>0</v>
      </c>
      <c r="CW1390">
        <f t="shared" si="1240"/>
        <v>0</v>
      </c>
      <c r="CX1390">
        <f t="shared" si="1241"/>
        <v>0</v>
      </c>
      <c r="CY1390">
        <f t="shared" si="1242"/>
        <v>0</v>
      </c>
      <c r="CZ1390">
        <f t="shared" si="1243"/>
        <v>0</v>
      </c>
      <c r="DC1390" t="s">
        <v>3</v>
      </c>
      <c r="DD1390" t="s">
        <v>3</v>
      </c>
      <c r="DE1390" t="s">
        <v>3</v>
      </c>
      <c r="DF1390" t="s">
        <v>3</v>
      </c>
      <c r="DG1390" t="s">
        <v>3</v>
      </c>
      <c r="DH1390" t="s">
        <v>3</v>
      </c>
      <c r="DI1390" t="s">
        <v>3</v>
      </c>
      <c r="DJ1390" t="s">
        <v>3</v>
      </c>
      <c r="DK1390" t="s">
        <v>3</v>
      </c>
      <c r="DL1390" t="s">
        <v>3</v>
      </c>
      <c r="DM1390" t="s">
        <v>3</v>
      </c>
      <c r="DN1390">
        <v>0</v>
      </c>
      <c r="DO1390">
        <v>0</v>
      </c>
      <c r="DP1390">
        <v>1</v>
      </c>
      <c r="DQ1390">
        <v>1</v>
      </c>
      <c r="DU1390">
        <v>1010</v>
      </c>
      <c r="DV1390" t="s">
        <v>270</v>
      </c>
      <c r="DW1390" t="s">
        <v>270</v>
      </c>
      <c r="DX1390">
        <v>10</v>
      </c>
      <c r="EE1390">
        <v>31102119</v>
      </c>
      <c r="EF1390">
        <v>8</v>
      </c>
      <c r="EG1390" t="s">
        <v>34</v>
      </c>
      <c r="EH1390">
        <v>0</v>
      </c>
      <c r="EI1390" t="s">
        <v>3</v>
      </c>
      <c r="EJ1390">
        <v>1</v>
      </c>
      <c r="EK1390">
        <v>500001</v>
      </c>
      <c r="EL1390" t="s">
        <v>35</v>
      </c>
      <c r="EM1390" t="s">
        <v>36</v>
      </c>
      <c r="EO1390" t="s">
        <v>3</v>
      </c>
      <c r="EQ1390">
        <v>0</v>
      </c>
      <c r="ER1390">
        <v>228</v>
      </c>
      <c r="ES1390">
        <v>228</v>
      </c>
      <c r="ET1390">
        <v>0</v>
      </c>
      <c r="EU1390">
        <v>0</v>
      </c>
      <c r="EV1390">
        <v>0</v>
      </c>
      <c r="EW1390">
        <v>0</v>
      </c>
      <c r="EX1390">
        <v>0</v>
      </c>
      <c r="EY1390">
        <v>0</v>
      </c>
      <c r="FQ1390">
        <v>0</v>
      </c>
      <c r="FR1390">
        <f t="shared" si="1244"/>
        <v>0</v>
      </c>
      <c r="FS1390">
        <v>0</v>
      </c>
      <c r="FX1390">
        <v>0</v>
      </c>
      <c r="FY1390">
        <v>0</v>
      </c>
      <c r="GA1390" t="s">
        <v>3</v>
      </c>
      <c r="GD1390">
        <v>1</v>
      </c>
      <c r="GF1390">
        <v>-362110086</v>
      </c>
      <c r="GG1390">
        <v>2</v>
      </c>
      <c r="GH1390">
        <v>1</v>
      </c>
      <c r="GI1390">
        <v>-2</v>
      </c>
      <c r="GJ1390">
        <v>0</v>
      </c>
      <c r="GK1390">
        <v>0</v>
      </c>
      <c r="GL1390">
        <f t="shared" si="1245"/>
        <v>0</v>
      </c>
      <c r="GM1390">
        <f t="shared" si="1246"/>
        <v>136.80000000000001</v>
      </c>
      <c r="GN1390">
        <f t="shared" si="1247"/>
        <v>136.80000000000001</v>
      </c>
      <c r="GO1390">
        <f t="shared" si="1248"/>
        <v>0</v>
      </c>
      <c r="GP1390">
        <f t="shared" si="1249"/>
        <v>0</v>
      </c>
      <c r="GR1390">
        <v>0</v>
      </c>
      <c r="GS1390">
        <v>3</v>
      </c>
      <c r="GT1390">
        <v>0</v>
      </c>
      <c r="GU1390" t="s">
        <v>3</v>
      </c>
      <c r="GV1390">
        <f t="shared" si="1250"/>
        <v>0</v>
      </c>
      <c r="GW1390">
        <v>1</v>
      </c>
      <c r="GX1390">
        <f t="shared" si="1251"/>
        <v>0</v>
      </c>
      <c r="HA1390">
        <v>0</v>
      </c>
      <c r="HB1390">
        <v>0</v>
      </c>
      <c r="HC1390">
        <f t="shared" si="1252"/>
        <v>0</v>
      </c>
      <c r="IK1390">
        <v>0</v>
      </c>
    </row>
    <row r="1391" spans="1:255">
      <c r="A1391" s="2">
        <v>17</v>
      </c>
      <c r="B1391" s="2">
        <v>1</v>
      </c>
      <c r="C1391" s="2"/>
      <c r="D1391" s="2"/>
      <c r="E1391" s="2" t="s">
        <v>635</v>
      </c>
      <c r="F1391" s="2" t="s">
        <v>273</v>
      </c>
      <c r="G1391" s="2" t="s">
        <v>274</v>
      </c>
      <c r="H1391" s="2" t="s">
        <v>275</v>
      </c>
      <c r="I1391" s="2">
        <v>27.9</v>
      </c>
      <c r="J1391" s="2">
        <v>0</v>
      </c>
      <c r="K1391" s="2"/>
      <c r="L1391" s="2"/>
      <c r="M1391" s="2"/>
      <c r="N1391" s="2"/>
      <c r="O1391" s="2">
        <f t="shared" si="1218"/>
        <v>335.64</v>
      </c>
      <c r="P1391" s="2">
        <f t="shared" si="1219"/>
        <v>335.64</v>
      </c>
      <c r="Q1391" s="2">
        <f t="shared" si="1220"/>
        <v>0</v>
      </c>
      <c r="R1391" s="2">
        <f t="shared" si="1221"/>
        <v>0</v>
      </c>
      <c r="S1391" s="2">
        <f t="shared" si="1222"/>
        <v>0</v>
      </c>
      <c r="T1391" s="2">
        <f t="shared" si="1223"/>
        <v>0</v>
      </c>
      <c r="U1391" s="2">
        <f t="shared" si="1224"/>
        <v>0</v>
      </c>
      <c r="V1391" s="2">
        <f t="shared" si="1225"/>
        <v>0</v>
      </c>
      <c r="W1391" s="2">
        <f t="shared" si="1226"/>
        <v>0</v>
      </c>
      <c r="X1391" s="2">
        <f t="shared" si="1227"/>
        <v>0</v>
      </c>
      <c r="Y1391" s="2">
        <f t="shared" si="1228"/>
        <v>0</v>
      </c>
      <c r="Z1391" s="2"/>
      <c r="AA1391" s="2">
        <v>33304975</v>
      </c>
      <c r="AB1391" s="2">
        <f t="shared" si="1229"/>
        <v>12.03</v>
      </c>
      <c r="AC1391" s="2">
        <f t="shared" si="1230"/>
        <v>12.03</v>
      </c>
      <c r="AD1391" s="2">
        <f t="shared" si="1253"/>
        <v>0</v>
      </c>
      <c r="AE1391" s="2">
        <f t="shared" si="1254"/>
        <v>0</v>
      </c>
      <c r="AF1391" s="2">
        <f t="shared" si="1254"/>
        <v>0</v>
      </c>
      <c r="AG1391" s="2">
        <f t="shared" si="1231"/>
        <v>0</v>
      </c>
      <c r="AH1391" s="2">
        <f t="shared" si="1255"/>
        <v>0</v>
      </c>
      <c r="AI1391" s="2">
        <f t="shared" si="1255"/>
        <v>0</v>
      </c>
      <c r="AJ1391" s="2">
        <f t="shared" si="1232"/>
        <v>0</v>
      </c>
      <c r="AK1391" s="2">
        <v>12.03</v>
      </c>
      <c r="AL1391" s="2">
        <v>12.03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1</v>
      </c>
      <c r="AW1391" s="2">
        <v>1</v>
      </c>
      <c r="AX1391" s="2"/>
      <c r="AY1391" s="2"/>
      <c r="AZ1391" s="2">
        <v>1</v>
      </c>
      <c r="BA1391" s="2">
        <v>1</v>
      </c>
      <c r="BB1391" s="2">
        <v>1</v>
      </c>
      <c r="BC1391" s="2">
        <v>1</v>
      </c>
      <c r="BD1391" s="2" t="s">
        <v>3</v>
      </c>
      <c r="BE1391" s="2" t="s">
        <v>3</v>
      </c>
      <c r="BF1391" s="2" t="s">
        <v>3</v>
      </c>
      <c r="BG1391" s="2" t="s">
        <v>3</v>
      </c>
      <c r="BH1391" s="2">
        <v>3</v>
      </c>
      <c r="BI1391" s="2">
        <v>2</v>
      </c>
      <c r="BJ1391" s="2" t="s">
        <v>276</v>
      </c>
      <c r="BK1391" s="2"/>
      <c r="BL1391" s="2"/>
      <c r="BM1391" s="2">
        <v>500002</v>
      </c>
      <c r="BN1391" s="2">
        <v>0</v>
      </c>
      <c r="BO1391" s="2" t="s">
        <v>3</v>
      </c>
      <c r="BP1391" s="2">
        <v>0</v>
      </c>
      <c r="BQ1391" s="2">
        <v>12</v>
      </c>
      <c r="BR1391" s="2">
        <v>0</v>
      </c>
      <c r="BS1391" s="2">
        <v>1</v>
      </c>
      <c r="BT1391" s="2">
        <v>1</v>
      </c>
      <c r="BU1391" s="2">
        <v>1</v>
      </c>
      <c r="BV1391" s="2">
        <v>1</v>
      </c>
      <c r="BW1391" s="2">
        <v>1</v>
      </c>
      <c r="BX1391" s="2">
        <v>1</v>
      </c>
      <c r="BY1391" s="2" t="s">
        <v>3</v>
      </c>
      <c r="BZ1391" s="2">
        <v>0</v>
      </c>
      <c r="CA1391" s="2">
        <v>0</v>
      </c>
      <c r="CB1391" s="2"/>
      <c r="CC1391" s="2"/>
      <c r="CD1391" s="2"/>
      <c r="CE1391" s="2">
        <v>0</v>
      </c>
      <c r="CF1391" s="2">
        <v>0</v>
      </c>
      <c r="CG1391" s="2">
        <v>0</v>
      </c>
      <c r="CH1391" s="2"/>
      <c r="CI1391" s="2"/>
      <c r="CJ1391" s="2"/>
      <c r="CK1391" s="2"/>
      <c r="CL1391" s="2"/>
      <c r="CM1391" s="2">
        <v>0</v>
      </c>
      <c r="CN1391" s="2" t="s">
        <v>3</v>
      </c>
      <c r="CO1391" s="2">
        <v>0</v>
      </c>
      <c r="CP1391" s="2">
        <f t="shared" si="1233"/>
        <v>335.64</v>
      </c>
      <c r="CQ1391" s="2">
        <f t="shared" si="1234"/>
        <v>12.03</v>
      </c>
      <c r="CR1391" s="2">
        <f t="shared" si="1235"/>
        <v>0</v>
      </c>
      <c r="CS1391" s="2">
        <f t="shared" si="1236"/>
        <v>0</v>
      </c>
      <c r="CT1391" s="2">
        <f t="shared" si="1237"/>
        <v>0</v>
      </c>
      <c r="CU1391" s="2">
        <f t="shared" si="1238"/>
        <v>0</v>
      </c>
      <c r="CV1391" s="2">
        <f t="shared" si="1239"/>
        <v>0</v>
      </c>
      <c r="CW1391" s="2">
        <f t="shared" si="1240"/>
        <v>0</v>
      </c>
      <c r="CX1391" s="2">
        <f t="shared" si="1241"/>
        <v>0</v>
      </c>
      <c r="CY1391" s="2">
        <f t="shared" si="1242"/>
        <v>0</v>
      </c>
      <c r="CZ1391" s="2">
        <f t="shared" si="1243"/>
        <v>0</v>
      </c>
      <c r="DA1391" s="2"/>
      <c r="DB1391" s="2"/>
      <c r="DC1391" s="2" t="s">
        <v>3</v>
      </c>
      <c r="DD1391" s="2" t="s">
        <v>3</v>
      </c>
      <c r="DE1391" s="2" t="s">
        <v>3</v>
      </c>
      <c r="DF1391" s="2" t="s">
        <v>3</v>
      </c>
      <c r="DG1391" s="2" t="s">
        <v>3</v>
      </c>
      <c r="DH1391" s="2" t="s">
        <v>3</v>
      </c>
      <c r="DI1391" s="2" t="s">
        <v>3</v>
      </c>
      <c r="DJ1391" s="2" t="s">
        <v>3</v>
      </c>
      <c r="DK1391" s="2" t="s">
        <v>3</v>
      </c>
      <c r="DL1391" s="2" t="s">
        <v>3</v>
      </c>
      <c r="DM1391" s="2" t="s">
        <v>3</v>
      </c>
      <c r="DN1391" s="2">
        <v>0</v>
      </c>
      <c r="DO1391" s="2">
        <v>0</v>
      </c>
      <c r="DP1391" s="2">
        <v>1</v>
      </c>
      <c r="DQ1391" s="2">
        <v>1</v>
      </c>
      <c r="DR1391" s="2"/>
      <c r="DS1391" s="2"/>
      <c r="DT1391" s="2"/>
      <c r="DU1391" s="2">
        <v>1003</v>
      </c>
      <c r="DV1391" s="2" t="s">
        <v>275</v>
      </c>
      <c r="DW1391" s="2" t="s">
        <v>275</v>
      </c>
      <c r="DX1391" s="2">
        <v>1</v>
      </c>
      <c r="DY1391" s="2"/>
      <c r="DZ1391" s="2"/>
      <c r="EA1391" s="2"/>
      <c r="EB1391" s="2"/>
      <c r="EC1391" s="2"/>
      <c r="ED1391" s="2"/>
      <c r="EE1391" s="2">
        <v>31102120</v>
      </c>
      <c r="EF1391" s="2">
        <v>12</v>
      </c>
      <c r="EG1391" s="2" t="s">
        <v>420</v>
      </c>
      <c r="EH1391" s="2">
        <v>0</v>
      </c>
      <c r="EI1391" s="2" t="s">
        <v>3</v>
      </c>
      <c r="EJ1391" s="2">
        <v>2</v>
      </c>
      <c r="EK1391" s="2">
        <v>500002</v>
      </c>
      <c r="EL1391" s="2" t="s">
        <v>421</v>
      </c>
      <c r="EM1391" s="2" t="s">
        <v>422</v>
      </c>
      <c r="EN1391" s="2"/>
      <c r="EO1391" s="2" t="s">
        <v>3</v>
      </c>
      <c r="EP1391" s="2"/>
      <c r="EQ1391" s="2">
        <v>0</v>
      </c>
      <c r="ER1391" s="2">
        <v>12.03</v>
      </c>
      <c r="ES1391" s="2">
        <v>12.03</v>
      </c>
      <c r="ET1391" s="2">
        <v>0</v>
      </c>
      <c r="EU1391" s="2">
        <v>0</v>
      </c>
      <c r="EV1391" s="2">
        <v>0</v>
      </c>
      <c r="EW1391" s="2">
        <v>0</v>
      </c>
      <c r="EX1391" s="2">
        <v>0</v>
      </c>
      <c r="EY1391" s="2">
        <v>0</v>
      </c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>
        <v>0</v>
      </c>
      <c r="FR1391" s="2">
        <f t="shared" si="1244"/>
        <v>0</v>
      </c>
      <c r="FS1391" s="2">
        <v>0</v>
      </c>
      <c r="FT1391" s="2"/>
      <c r="FU1391" s="2"/>
      <c r="FV1391" s="2"/>
      <c r="FW1391" s="2"/>
      <c r="FX1391" s="2">
        <v>0</v>
      </c>
      <c r="FY1391" s="2">
        <v>0</v>
      </c>
      <c r="FZ1391" s="2"/>
      <c r="GA1391" s="2" t="s">
        <v>3</v>
      </c>
      <c r="GB1391" s="2"/>
      <c r="GC1391" s="2"/>
      <c r="GD1391" s="2">
        <v>1</v>
      </c>
      <c r="GE1391" s="2"/>
      <c r="GF1391" s="2">
        <v>1404028807</v>
      </c>
      <c r="GG1391" s="2">
        <v>2</v>
      </c>
      <c r="GH1391" s="2">
        <v>1</v>
      </c>
      <c r="GI1391" s="2">
        <v>-2</v>
      </c>
      <c r="GJ1391" s="2">
        <v>0</v>
      </c>
      <c r="GK1391" s="2">
        <v>0</v>
      </c>
      <c r="GL1391" s="2">
        <f t="shared" si="1245"/>
        <v>0</v>
      </c>
      <c r="GM1391" s="2">
        <f t="shared" si="1246"/>
        <v>335.64</v>
      </c>
      <c r="GN1391" s="2">
        <f t="shared" si="1247"/>
        <v>0</v>
      </c>
      <c r="GO1391" s="2">
        <f t="shared" si="1248"/>
        <v>335.64</v>
      </c>
      <c r="GP1391" s="2">
        <f t="shared" si="1249"/>
        <v>0</v>
      </c>
      <c r="GQ1391" s="2"/>
      <c r="GR1391" s="2">
        <v>0</v>
      </c>
      <c r="GS1391" s="2">
        <v>3</v>
      </c>
      <c r="GT1391" s="2">
        <v>0</v>
      </c>
      <c r="GU1391" s="2" t="s">
        <v>3</v>
      </c>
      <c r="GV1391" s="2">
        <f t="shared" si="1250"/>
        <v>0</v>
      </c>
      <c r="GW1391" s="2">
        <v>1</v>
      </c>
      <c r="GX1391" s="2">
        <f t="shared" si="1251"/>
        <v>0</v>
      </c>
      <c r="GY1391" s="2"/>
      <c r="GZ1391" s="2"/>
      <c r="HA1391" s="2">
        <v>0</v>
      </c>
      <c r="HB1391" s="2">
        <v>0</v>
      </c>
      <c r="HC1391" s="2">
        <f t="shared" si="1252"/>
        <v>0</v>
      </c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  <c r="IH1391" s="2"/>
      <c r="II1391" s="2"/>
      <c r="IJ1391" s="2"/>
      <c r="IK1391" s="2">
        <v>0</v>
      </c>
      <c r="IL1391" s="2"/>
      <c r="IM1391" s="2"/>
      <c r="IN1391" s="2"/>
      <c r="IO1391" s="2"/>
      <c r="IP1391" s="2"/>
      <c r="IQ1391" s="2"/>
      <c r="IR1391" s="2"/>
      <c r="IS1391" s="2"/>
      <c r="IT1391" s="2"/>
      <c r="IU1391" s="2"/>
    </row>
    <row r="1392" spans="1:255">
      <c r="A1392">
        <v>17</v>
      </c>
      <c r="B1392">
        <v>1</v>
      </c>
      <c r="E1392" t="s">
        <v>635</v>
      </c>
      <c r="F1392" t="s">
        <v>273</v>
      </c>
      <c r="G1392" t="s">
        <v>274</v>
      </c>
      <c r="H1392" t="s">
        <v>275</v>
      </c>
      <c r="I1392">
        <v>27.9</v>
      </c>
      <c r="J1392">
        <v>0</v>
      </c>
      <c r="O1392">
        <f t="shared" si="1218"/>
        <v>335.64</v>
      </c>
      <c r="P1392">
        <f t="shared" si="1219"/>
        <v>335.64</v>
      </c>
      <c r="Q1392">
        <f t="shared" si="1220"/>
        <v>0</v>
      </c>
      <c r="R1392">
        <f t="shared" si="1221"/>
        <v>0</v>
      </c>
      <c r="S1392">
        <f t="shared" si="1222"/>
        <v>0</v>
      </c>
      <c r="T1392">
        <f t="shared" si="1223"/>
        <v>0</v>
      </c>
      <c r="U1392">
        <f t="shared" si="1224"/>
        <v>0</v>
      </c>
      <c r="V1392">
        <f t="shared" si="1225"/>
        <v>0</v>
      </c>
      <c r="W1392">
        <f t="shared" si="1226"/>
        <v>0</v>
      </c>
      <c r="X1392">
        <f t="shared" si="1227"/>
        <v>0</v>
      </c>
      <c r="Y1392">
        <f t="shared" si="1228"/>
        <v>0</v>
      </c>
      <c r="AA1392">
        <v>33304960</v>
      </c>
      <c r="AB1392">
        <f t="shared" si="1229"/>
        <v>12.03</v>
      </c>
      <c r="AC1392">
        <f t="shared" si="1230"/>
        <v>12.03</v>
      </c>
      <c r="AD1392">
        <f t="shared" si="1253"/>
        <v>0</v>
      </c>
      <c r="AE1392">
        <f t="shared" si="1254"/>
        <v>0</v>
      </c>
      <c r="AF1392">
        <f t="shared" si="1254"/>
        <v>0</v>
      </c>
      <c r="AG1392">
        <f t="shared" si="1231"/>
        <v>0</v>
      </c>
      <c r="AH1392">
        <f t="shared" si="1255"/>
        <v>0</v>
      </c>
      <c r="AI1392">
        <f t="shared" si="1255"/>
        <v>0</v>
      </c>
      <c r="AJ1392">
        <f t="shared" si="1232"/>
        <v>0</v>
      </c>
      <c r="AK1392">
        <v>12.03</v>
      </c>
      <c r="AL1392">
        <v>12.03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1</v>
      </c>
      <c r="AW1392">
        <v>1</v>
      </c>
      <c r="AZ1392">
        <v>1</v>
      </c>
      <c r="BA1392">
        <v>1</v>
      </c>
      <c r="BB1392">
        <v>1</v>
      </c>
      <c r="BC1392">
        <v>1</v>
      </c>
      <c r="BD1392" t="s">
        <v>3</v>
      </c>
      <c r="BE1392" t="s">
        <v>3</v>
      </c>
      <c r="BF1392" t="s">
        <v>3</v>
      </c>
      <c r="BG1392" t="s">
        <v>3</v>
      </c>
      <c r="BH1392">
        <v>3</v>
      </c>
      <c r="BI1392">
        <v>2</v>
      </c>
      <c r="BJ1392" t="s">
        <v>276</v>
      </c>
      <c r="BM1392">
        <v>500002</v>
      </c>
      <c r="BN1392">
        <v>0</v>
      </c>
      <c r="BO1392" t="s">
        <v>3</v>
      </c>
      <c r="BP1392">
        <v>0</v>
      </c>
      <c r="BQ1392">
        <v>12</v>
      </c>
      <c r="BR1392">
        <v>0</v>
      </c>
      <c r="BS1392">
        <v>1</v>
      </c>
      <c r="BT1392">
        <v>1</v>
      </c>
      <c r="BU1392">
        <v>1</v>
      </c>
      <c r="BV1392">
        <v>1</v>
      </c>
      <c r="BW1392">
        <v>1</v>
      </c>
      <c r="BX1392">
        <v>1</v>
      </c>
      <c r="BY1392" t="s">
        <v>3</v>
      </c>
      <c r="BZ1392">
        <v>0</v>
      </c>
      <c r="CA1392">
        <v>0</v>
      </c>
      <c r="CE1392">
        <v>0</v>
      </c>
      <c r="CF1392">
        <v>0</v>
      </c>
      <c r="CG1392">
        <v>0</v>
      </c>
      <c r="CM1392">
        <v>0</v>
      </c>
      <c r="CN1392" t="s">
        <v>3</v>
      </c>
      <c r="CO1392">
        <v>0</v>
      </c>
      <c r="CP1392">
        <f t="shared" si="1233"/>
        <v>335.64</v>
      </c>
      <c r="CQ1392">
        <f t="shared" si="1234"/>
        <v>12.03</v>
      </c>
      <c r="CR1392">
        <f t="shared" si="1235"/>
        <v>0</v>
      </c>
      <c r="CS1392">
        <f t="shared" si="1236"/>
        <v>0</v>
      </c>
      <c r="CT1392">
        <f t="shared" si="1237"/>
        <v>0</v>
      </c>
      <c r="CU1392">
        <f t="shared" si="1238"/>
        <v>0</v>
      </c>
      <c r="CV1392">
        <f t="shared" si="1239"/>
        <v>0</v>
      </c>
      <c r="CW1392">
        <f t="shared" si="1240"/>
        <v>0</v>
      </c>
      <c r="CX1392">
        <f t="shared" si="1241"/>
        <v>0</v>
      </c>
      <c r="CY1392">
        <f t="shared" si="1242"/>
        <v>0</v>
      </c>
      <c r="CZ1392">
        <f t="shared" si="1243"/>
        <v>0</v>
      </c>
      <c r="DC1392" t="s">
        <v>3</v>
      </c>
      <c r="DD1392" t="s">
        <v>3</v>
      </c>
      <c r="DE1392" t="s">
        <v>3</v>
      </c>
      <c r="DF1392" t="s">
        <v>3</v>
      </c>
      <c r="DG1392" t="s">
        <v>3</v>
      </c>
      <c r="DH1392" t="s">
        <v>3</v>
      </c>
      <c r="DI1392" t="s">
        <v>3</v>
      </c>
      <c r="DJ1392" t="s">
        <v>3</v>
      </c>
      <c r="DK1392" t="s">
        <v>3</v>
      </c>
      <c r="DL1392" t="s">
        <v>3</v>
      </c>
      <c r="DM1392" t="s">
        <v>3</v>
      </c>
      <c r="DN1392">
        <v>0</v>
      </c>
      <c r="DO1392">
        <v>0</v>
      </c>
      <c r="DP1392">
        <v>1</v>
      </c>
      <c r="DQ1392">
        <v>1</v>
      </c>
      <c r="DU1392">
        <v>1003</v>
      </c>
      <c r="DV1392" t="s">
        <v>275</v>
      </c>
      <c r="DW1392" t="s">
        <v>275</v>
      </c>
      <c r="DX1392">
        <v>1</v>
      </c>
      <c r="EE1392">
        <v>31102120</v>
      </c>
      <c r="EF1392">
        <v>12</v>
      </c>
      <c r="EG1392" t="s">
        <v>420</v>
      </c>
      <c r="EH1392">
        <v>0</v>
      </c>
      <c r="EI1392" t="s">
        <v>3</v>
      </c>
      <c r="EJ1392">
        <v>2</v>
      </c>
      <c r="EK1392">
        <v>500002</v>
      </c>
      <c r="EL1392" t="s">
        <v>421</v>
      </c>
      <c r="EM1392" t="s">
        <v>422</v>
      </c>
      <c r="EO1392" t="s">
        <v>3</v>
      </c>
      <c r="EQ1392">
        <v>0</v>
      </c>
      <c r="ER1392">
        <v>12.03</v>
      </c>
      <c r="ES1392">
        <v>12.03</v>
      </c>
      <c r="ET1392">
        <v>0</v>
      </c>
      <c r="EU1392">
        <v>0</v>
      </c>
      <c r="EV1392">
        <v>0</v>
      </c>
      <c r="EW1392">
        <v>0</v>
      </c>
      <c r="EX1392">
        <v>0</v>
      </c>
      <c r="EY1392">
        <v>0</v>
      </c>
      <c r="FQ1392">
        <v>0</v>
      </c>
      <c r="FR1392">
        <f t="shared" si="1244"/>
        <v>0</v>
      </c>
      <c r="FS1392">
        <v>0</v>
      </c>
      <c r="FX1392">
        <v>0</v>
      </c>
      <c r="FY1392">
        <v>0</v>
      </c>
      <c r="GA1392" t="s">
        <v>3</v>
      </c>
      <c r="GD1392">
        <v>1</v>
      </c>
      <c r="GF1392">
        <v>1404028807</v>
      </c>
      <c r="GG1392">
        <v>2</v>
      </c>
      <c r="GH1392">
        <v>1</v>
      </c>
      <c r="GI1392">
        <v>-2</v>
      </c>
      <c r="GJ1392">
        <v>0</v>
      </c>
      <c r="GK1392">
        <v>0</v>
      </c>
      <c r="GL1392">
        <f t="shared" si="1245"/>
        <v>0</v>
      </c>
      <c r="GM1392">
        <f t="shared" si="1246"/>
        <v>335.64</v>
      </c>
      <c r="GN1392">
        <f t="shared" si="1247"/>
        <v>0</v>
      </c>
      <c r="GO1392">
        <f t="shared" si="1248"/>
        <v>335.64</v>
      </c>
      <c r="GP1392">
        <f t="shared" si="1249"/>
        <v>0</v>
      </c>
      <c r="GR1392">
        <v>0</v>
      </c>
      <c r="GS1392">
        <v>3</v>
      </c>
      <c r="GT1392">
        <v>0</v>
      </c>
      <c r="GU1392" t="s">
        <v>3</v>
      </c>
      <c r="GV1392">
        <f t="shared" si="1250"/>
        <v>0</v>
      </c>
      <c r="GW1392">
        <v>1</v>
      </c>
      <c r="GX1392">
        <f t="shared" si="1251"/>
        <v>0</v>
      </c>
      <c r="HA1392">
        <v>0</v>
      </c>
      <c r="HB1392">
        <v>0</v>
      </c>
      <c r="HC1392">
        <f t="shared" si="1252"/>
        <v>0</v>
      </c>
      <c r="IK1392">
        <v>0</v>
      </c>
    </row>
    <row r="1393" spans="1:255">
      <c r="A1393" s="2">
        <v>17</v>
      </c>
      <c r="B1393" s="2">
        <v>1</v>
      </c>
      <c r="C1393" s="2"/>
      <c r="D1393" s="2"/>
      <c r="E1393" s="2" t="s">
        <v>636</v>
      </c>
      <c r="F1393" s="2" t="s">
        <v>424</v>
      </c>
      <c r="G1393" s="2" t="s">
        <v>539</v>
      </c>
      <c r="H1393" s="2" t="s">
        <v>40</v>
      </c>
      <c r="I1393" s="2">
        <v>2</v>
      </c>
      <c r="J1393" s="2">
        <v>0</v>
      </c>
      <c r="K1393" s="2"/>
      <c r="L1393" s="2"/>
      <c r="M1393" s="2"/>
      <c r="N1393" s="2"/>
      <c r="O1393" s="2">
        <f t="shared" si="1218"/>
        <v>0</v>
      </c>
      <c r="P1393" s="2">
        <f t="shared" si="1219"/>
        <v>0</v>
      </c>
      <c r="Q1393" s="2">
        <f t="shared" si="1220"/>
        <v>0</v>
      </c>
      <c r="R1393" s="2">
        <f t="shared" si="1221"/>
        <v>0</v>
      </c>
      <c r="S1393" s="2">
        <f t="shared" si="1222"/>
        <v>0</v>
      </c>
      <c r="T1393" s="2">
        <f t="shared" si="1223"/>
        <v>0</v>
      </c>
      <c r="U1393" s="2">
        <f t="shared" si="1224"/>
        <v>0</v>
      </c>
      <c r="V1393" s="2">
        <f t="shared" si="1225"/>
        <v>0</v>
      </c>
      <c r="W1393" s="2">
        <f t="shared" si="1226"/>
        <v>0</v>
      </c>
      <c r="X1393" s="2">
        <f t="shared" si="1227"/>
        <v>0</v>
      </c>
      <c r="Y1393" s="2">
        <f t="shared" si="1228"/>
        <v>0</v>
      </c>
      <c r="Z1393" s="2"/>
      <c r="AA1393" s="2">
        <v>33304975</v>
      </c>
      <c r="AB1393" s="2">
        <f t="shared" si="1229"/>
        <v>0</v>
      </c>
      <c r="AC1393" s="2">
        <f t="shared" si="1230"/>
        <v>0</v>
      </c>
      <c r="AD1393" s="2">
        <f t="shared" si="1253"/>
        <v>0</v>
      </c>
      <c r="AE1393" s="2">
        <f t="shared" si="1254"/>
        <v>0</v>
      </c>
      <c r="AF1393" s="2">
        <f t="shared" si="1254"/>
        <v>0</v>
      </c>
      <c r="AG1393" s="2">
        <f t="shared" si="1231"/>
        <v>0</v>
      </c>
      <c r="AH1393" s="2">
        <f t="shared" si="1255"/>
        <v>0</v>
      </c>
      <c r="AI1393" s="2">
        <f t="shared" si="1255"/>
        <v>0</v>
      </c>
      <c r="AJ1393" s="2">
        <f t="shared" si="1232"/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1</v>
      </c>
      <c r="AW1393" s="2">
        <v>1</v>
      </c>
      <c r="AX1393" s="2"/>
      <c r="AY1393" s="2"/>
      <c r="AZ1393" s="2">
        <v>1</v>
      </c>
      <c r="BA1393" s="2">
        <v>1</v>
      </c>
      <c r="BB1393" s="2">
        <v>1</v>
      </c>
      <c r="BC1393" s="2">
        <v>1</v>
      </c>
      <c r="BD1393" s="2" t="s">
        <v>3</v>
      </c>
      <c r="BE1393" s="2" t="s">
        <v>3</v>
      </c>
      <c r="BF1393" s="2" t="s">
        <v>3</v>
      </c>
      <c r="BG1393" s="2" t="s">
        <v>3</v>
      </c>
      <c r="BH1393" s="2">
        <v>3</v>
      </c>
      <c r="BI1393" s="2">
        <v>1</v>
      </c>
      <c r="BJ1393" s="2" t="s">
        <v>3</v>
      </c>
      <c r="BK1393" s="2"/>
      <c r="BL1393" s="2"/>
      <c r="BM1393" s="2">
        <v>1100</v>
      </c>
      <c r="BN1393" s="2">
        <v>0</v>
      </c>
      <c r="BO1393" s="2" t="s">
        <v>3</v>
      </c>
      <c r="BP1393" s="2">
        <v>0</v>
      </c>
      <c r="BQ1393" s="2">
        <v>14</v>
      </c>
      <c r="BR1393" s="2">
        <v>0</v>
      </c>
      <c r="BS1393" s="2">
        <v>1</v>
      </c>
      <c r="BT1393" s="2">
        <v>1</v>
      </c>
      <c r="BU1393" s="2">
        <v>1</v>
      </c>
      <c r="BV1393" s="2">
        <v>1</v>
      </c>
      <c r="BW1393" s="2">
        <v>1</v>
      </c>
      <c r="BX1393" s="2">
        <v>1</v>
      </c>
      <c r="BY1393" s="2" t="s">
        <v>3</v>
      </c>
      <c r="BZ1393" s="2">
        <v>0</v>
      </c>
      <c r="CA1393" s="2">
        <v>0</v>
      </c>
      <c r="CB1393" s="2"/>
      <c r="CC1393" s="2"/>
      <c r="CD1393" s="2"/>
      <c r="CE1393" s="2">
        <v>0</v>
      </c>
      <c r="CF1393" s="2">
        <v>0</v>
      </c>
      <c r="CG1393" s="2">
        <v>0</v>
      </c>
      <c r="CH1393" s="2"/>
      <c r="CI1393" s="2"/>
      <c r="CJ1393" s="2"/>
      <c r="CK1393" s="2"/>
      <c r="CL1393" s="2"/>
      <c r="CM1393" s="2">
        <v>0</v>
      </c>
      <c r="CN1393" s="2" t="s">
        <v>3</v>
      </c>
      <c r="CO1393" s="2">
        <v>0</v>
      </c>
      <c r="CP1393" s="2">
        <f t="shared" si="1233"/>
        <v>0</v>
      </c>
      <c r="CQ1393" s="2">
        <f t="shared" si="1234"/>
        <v>0</v>
      </c>
      <c r="CR1393" s="2">
        <f t="shared" si="1235"/>
        <v>0</v>
      </c>
      <c r="CS1393" s="2">
        <f t="shared" si="1236"/>
        <v>0</v>
      </c>
      <c r="CT1393" s="2">
        <f t="shared" si="1237"/>
        <v>0</v>
      </c>
      <c r="CU1393" s="2">
        <f t="shared" si="1238"/>
        <v>0</v>
      </c>
      <c r="CV1393" s="2">
        <f t="shared" si="1239"/>
        <v>0</v>
      </c>
      <c r="CW1393" s="2">
        <f t="shared" si="1240"/>
        <v>0</v>
      </c>
      <c r="CX1393" s="2">
        <f t="shared" si="1241"/>
        <v>0</v>
      </c>
      <c r="CY1393" s="2">
        <f t="shared" si="1242"/>
        <v>0</v>
      </c>
      <c r="CZ1393" s="2">
        <f t="shared" si="1243"/>
        <v>0</v>
      </c>
      <c r="DA1393" s="2"/>
      <c r="DB1393" s="2"/>
      <c r="DC1393" s="2" t="s">
        <v>3</v>
      </c>
      <c r="DD1393" s="2" t="s">
        <v>3</v>
      </c>
      <c r="DE1393" s="2" t="s">
        <v>3</v>
      </c>
      <c r="DF1393" s="2" t="s">
        <v>3</v>
      </c>
      <c r="DG1393" s="2" t="s">
        <v>3</v>
      </c>
      <c r="DH1393" s="2" t="s">
        <v>3</v>
      </c>
      <c r="DI1393" s="2" t="s">
        <v>3</v>
      </c>
      <c r="DJ1393" s="2" t="s">
        <v>3</v>
      </c>
      <c r="DK1393" s="2" t="s">
        <v>3</v>
      </c>
      <c r="DL1393" s="2" t="s">
        <v>3</v>
      </c>
      <c r="DM1393" s="2" t="s">
        <v>3</v>
      </c>
      <c r="DN1393" s="2">
        <v>0</v>
      </c>
      <c r="DO1393" s="2">
        <v>0</v>
      </c>
      <c r="DP1393" s="2">
        <v>1</v>
      </c>
      <c r="DQ1393" s="2">
        <v>1</v>
      </c>
      <c r="DR1393" s="2"/>
      <c r="DS1393" s="2"/>
      <c r="DT1393" s="2"/>
      <c r="DU1393" s="2">
        <v>1010</v>
      </c>
      <c r="DV1393" s="2" t="s">
        <v>40</v>
      </c>
      <c r="DW1393" s="2" t="s">
        <v>40</v>
      </c>
      <c r="DX1393" s="2">
        <v>1</v>
      </c>
      <c r="DY1393" s="2"/>
      <c r="DZ1393" s="2"/>
      <c r="EA1393" s="2"/>
      <c r="EB1393" s="2"/>
      <c r="EC1393" s="2"/>
      <c r="ED1393" s="2"/>
      <c r="EE1393" s="2">
        <v>31102366</v>
      </c>
      <c r="EF1393" s="2">
        <v>8</v>
      </c>
      <c r="EG1393" s="2" t="s">
        <v>34</v>
      </c>
      <c r="EH1393" s="2">
        <v>0</v>
      </c>
      <c r="EI1393" s="2" t="s">
        <v>3</v>
      </c>
      <c r="EJ1393" s="2">
        <v>1</v>
      </c>
      <c r="EK1393" s="2">
        <v>1100</v>
      </c>
      <c r="EL1393" s="2" t="s">
        <v>41</v>
      </c>
      <c r="EM1393" s="2" t="s">
        <v>42</v>
      </c>
      <c r="EN1393" s="2"/>
      <c r="EO1393" s="2" t="s">
        <v>3</v>
      </c>
      <c r="EP1393" s="2"/>
      <c r="EQ1393" s="2">
        <v>0</v>
      </c>
      <c r="ER1393" s="2">
        <v>0</v>
      </c>
      <c r="ES1393" s="2">
        <v>0</v>
      </c>
      <c r="ET1393" s="2">
        <v>0</v>
      </c>
      <c r="EU1393" s="2">
        <v>0</v>
      </c>
      <c r="EV1393" s="2">
        <v>0</v>
      </c>
      <c r="EW1393" s="2">
        <v>0</v>
      </c>
      <c r="EX1393" s="2">
        <v>0</v>
      </c>
      <c r="EY1393" s="2">
        <v>0</v>
      </c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>
        <v>0</v>
      </c>
      <c r="FR1393" s="2">
        <f t="shared" si="1244"/>
        <v>0</v>
      </c>
      <c r="FS1393" s="2">
        <v>0</v>
      </c>
      <c r="FT1393" s="2"/>
      <c r="FU1393" s="2"/>
      <c r="FV1393" s="2"/>
      <c r="FW1393" s="2"/>
      <c r="FX1393" s="2">
        <v>0</v>
      </c>
      <c r="FY1393" s="2">
        <v>0</v>
      </c>
      <c r="FZ1393" s="2"/>
      <c r="GA1393" s="2" t="s">
        <v>3</v>
      </c>
      <c r="GB1393" s="2"/>
      <c r="GC1393" s="2"/>
      <c r="GD1393" s="2">
        <v>1</v>
      </c>
      <c r="GE1393" s="2"/>
      <c r="GF1393" s="2">
        <v>-1460050278</v>
      </c>
      <c r="GG1393" s="2">
        <v>2</v>
      </c>
      <c r="GH1393" s="2">
        <v>0</v>
      </c>
      <c r="GI1393" s="2">
        <v>-2</v>
      </c>
      <c r="GJ1393" s="2">
        <v>0</v>
      </c>
      <c r="GK1393" s="2">
        <v>0</v>
      </c>
      <c r="GL1393" s="2">
        <f t="shared" si="1245"/>
        <v>0</v>
      </c>
      <c r="GM1393" s="2">
        <f t="shared" si="1246"/>
        <v>0</v>
      </c>
      <c r="GN1393" s="2">
        <f t="shared" si="1247"/>
        <v>0</v>
      </c>
      <c r="GO1393" s="2">
        <f t="shared" si="1248"/>
        <v>0</v>
      </c>
      <c r="GP1393" s="2">
        <f t="shared" si="1249"/>
        <v>0</v>
      </c>
      <c r="GQ1393" s="2"/>
      <c r="GR1393" s="2">
        <v>0</v>
      </c>
      <c r="GS1393" s="2">
        <v>3</v>
      </c>
      <c r="GT1393" s="2">
        <v>0</v>
      </c>
      <c r="GU1393" s="2" t="s">
        <v>3</v>
      </c>
      <c r="GV1393" s="2">
        <f t="shared" si="1250"/>
        <v>0</v>
      </c>
      <c r="GW1393" s="2">
        <v>1</v>
      </c>
      <c r="GX1393" s="2">
        <f t="shared" si="1251"/>
        <v>0</v>
      </c>
      <c r="GY1393" s="2"/>
      <c r="GZ1393" s="2"/>
      <c r="HA1393" s="2">
        <v>0</v>
      </c>
      <c r="HB1393" s="2">
        <v>0</v>
      </c>
      <c r="HC1393" s="2">
        <f t="shared" si="1252"/>
        <v>0</v>
      </c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  <c r="IH1393" s="2"/>
      <c r="II1393" s="2"/>
      <c r="IJ1393" s="2"/>
      <c r="IK1393" s="2">
        <v>0</v>
      </c>
      <c r="IL1393" s="2"/>
      <c r="IM1393" s="2"/>
      <c r="IN1393" s="2"/>
      <c r="IO1393" s="2"/>
      <c r="IP1393" s="2"/>
      <c r="IQ1393" s="2"/>
      <c r="IR1393" s="2"/>
      <c r="IS1393" s="2"/>
      <c r="IT1393" s="2"/>
      <c r="IU1393" s="2"/>
    </row>
    <row r="1394" spans="1:255">
      <c r="A1394">
        <v>17</v>
      </c>
      <c r="B1394">
        <v>1</v>
      </c>
      <c r="E1394" t="s">
        <v>636</v>
      </c>
      <c r="F1394" t="s">
        <v>424</v>
      </c>
      <c r="G1394" t="s">
        <v>539</v>
      </c>
      <c r="H1394" t="s">
        <v>40</v>
      </c>
      <c r="I1394">
        <v>2</v>
      </c>
      <c r="J1394">
        <v>0</v>
      </c>
      <c r="O1394">
        <f t="shared" si="1218"/>
        <v>2677.92</v>
      </c>
      <c r="P1394">
        <f t="shared" si="1219"/>
        <v>2677.92</v>
      </c>
      <c r="Q1394">
        <f t="shared" si="1220"/>
        <v>0</v>
      </c>
      <c r="R1394">
        <f t="shared" si="1221"/>
        <v>0</v>
      </c>
      <c r="S1394">
        <f t="shared" si="1222"/>
        <v>0</v>
      </c>
      <c r="T1394">
        <f t="shared" si="1223"/>
        <v>0</v>
      </c>
      <c r="U1394">
        <f t="shared" si="1224"/>
        <v>0</v>
      </c>
      <c r="V1394">
        <f t="shared" si="1225"/>
        <v>0</v>
      </c>
      <c r="W1394">
        <f t="shared" si="1226"/>
        <v>0</v>
      </c>
      <c r="X1394">
        <f t="shared" si="1227"/>
        <v>0</v>
      </c>
      <c r="Y1394">
        <f t="shared" si="1228"/>
        <v>0</v>
      </c>
      <c r="AA1394">
        <v>33304960</v>
      </c>
      <c r="AB1394">
        <f t="shared" si="1229"/>
        <v>1338.96</v>
      </c>
      <c r="AC1394">
        <f t="shared" si="1230"/>
        <v>1338.96</v>
      </c>
      <c r="AD1394">
        <f t="shared" si="1253"/>
        <v>0</v>
      </c>
      <c r="AE1394">
        <f t="shared" si="1254"/>
        <v>0</v>
      </c>
      <c r="AF1394">
        <f t="shared" si="1254"/>
        <v>0</v>
      </c>
      <c r="AG1394">
        <f t="shared" si="1231"/>
        <v>0</v>
      </c>
      <c r="AH1394">
        <f t="shared" si="1255"/>
        <v>0</v>
      </c>
      <c r="AI1394">
        <f t="shared" si="1255"/>
        <v>0</v>
      </c>
      <c r="AJ1394">
        <f t="shared" si="1232"/>
        <v>0</v>
      </c>
      <c r="AK1394">
        <v>1338.96</v>
      </c>
      <c r="AL1394">
        <v>1338.96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1</v>
      </c>
      <c r="AW1394">
        <v>1</v>
      </c>
      <c r="AZ1394">
        <v>1</v>
      </c>
      <c r="BA1394">
        <v>1</v>
      </c>
      <c r="BB1394">
        <v>1</v>
      </c>
      <c r="BC1394">
        <v>1</v>
      </c>
      <c r="BD1394" t="s">
        <v>3</v>
      </c>
      <c r="BE1394" t="s">
        <v>3</v>
      </c>
      <c r="BF1394" t="s">
        <v>3</v>
      </c>
      <c r="BG1394" t="s">
        <v>3</v>
      </c>
      <c r="BH1394">
        <v>3</v>
      </c>
      <c r="BI1394">
        <v>1</v>
      </c>
      <c r="BJ1394" t="s">
        <v>3</v>
      </c>
      <c r="BM1394">
        <v>1100</v>
      </c>
      <c r="BN1394">
        <v>0</v>
      </c>
      <c r="BO1394" t="s">
        <v>3</v>
      </c>
      <c r="BP1394">
        <v>0</v>
      </c>
      <c r="BQ1394">
        <v>14</v>
      </c>
      <c r="BR1394">
        <v>0</v>
      </c>
      <c r="BS1394">
        <v>1</v>
      </c>
      <c r="BT1394">
        <v>1</v>
      </c>
      <c r="BU1394">
        <v>1</v>
      </c>
      <c r="BV1394">
        <v>1</v>
      </c>
      <c r="BW1394">
        <v>1</v>
      </c>
      <c r="BX1394">
        <v>1</v>
      </c>
      <c r="BY1394" t="s">
        <v>3</v>
      </c>
      <c r="BZ1394">
        <v>0</v>
      </c>
      <c r="CA1394">
        <v>0</v>
      </c>
      <c r="CE1394">
        <v>0</v>
      </c>
      <c r="CF1394">
        <v>0</v>
      </c>
      <c r="CG1394">
        <v>0</v>
      </c>
      <c r="CM1394">
        <v>0</v>
      </c>
      <c r="CN1394" t="s">
        <v>3</v>
      </c>
      <c r="CO1394">
        <v>0</v>
      </c>
      <c r="CP1394">
        <f t="shared" si="1233"/>
        <v>2677.92</v>
      </c>
      <c r="CQ1394">
        <f t="shared" si="1234"/>
        <v>1338.96</v>
      </c>
      <c r="CR1394">
        <f t="shared" si="1235"/>
        <v>0</v>
      </c>
      <c r="CS1394">
        <f t="shared" si="1236"/>
        <v>0</v>
      </c>
      <c r="CT1394">
        <f t="shared" si="1237"/>
        <v>0</v>
      </c>
      <c r="CU1394">
        <f t="shared" si="1238"/>
        <v>0</v>
      </c>
      <c r="CV1394">
        <f t="shared" si="1239"/>
        <v>0</v>
      </c>
      <c r="CW1394">
        <f t="shared" si="1240"/>
        <v>0</v>
      </c>
      <c r="CX1394">
        <f t="shared" si="1241"/>
        <v>0</v>
      </c>
      <c r="CY1394">
        <f t="shared" si="1242"/>
        <v>0</v>
      </c>
      <c r="CZ1394">
        <f t="shared" si="1243"/>
        <v>0</v>
      </c>
      <c r="DC1394" t="s">
        <v>3</v>
      </c>
      <c r="DD1394" t="s">
        <v>3</v>
      </c>
      <c r="DE1394" t="s">
        <v>3</v>
      </c>
      <c r="DF1394" t="s">
        <v>3</v>
      </c>
      <c r="DG1394" t="s">
        <v>3</v>
      </c>
      <c r="DH1394" t="s">
        <v>3</v>
      </c>
      <c r="DI1394" t="s">
        <v>3</v>
      </c>
      <c r="DJ1394" t="s">
        <v>3</v>
      </c>
      <c r="DK1394" t="s">
        <v>3</v>
      </c>
      <c r="DL1394" t="s">
        <v>3</v>
      </c>
      <c r="DM1394" t="s">
        <v>3</v>
      </c>
      <c r="DN1394">
        <v>0</v>
      </c>
      <c r="DO1394">
        <v>0</v>
      </c>
      <c r="DP1394">
        <v>1</v>
      </c>
      <c r="DQ1394">
        <v>1</v>
      </c>
      <c r="DU1394">
        <v>1010</v>
      </c>
      <c r="DV1394" t="s">
        <v>40</v>
      </c>
      <c r="DW1394" t="s">
        <v>40</v>
      </c>
      <c r="DX1394">
        <v>1</v>
      </c>
      <c r="EE1394">
        <v>31102366</v>
      </c>
      <c r="EF1394">
        <v>8</v>
      </c>
      <c r="EG1394" t="s">
        <v>34</v>
      </c>
      <c r="EH1394">
        <v>0</v>
      </c>
      <c r="EI1394" t="s">
        <v>3</v>
      </c>
      <c r="EJ1394">
        <v>1</v>
      </c>
      <c r="EK1394">
        <v>1100</v>
      </c>
      <c r="EL1394" t="s">
        <v>41</v>
      </c>
      <c r="EM1394" t="s">
        <v>42</v>
      </c>
      <c r="EO1394" t="s">
        <v>3</v>
      </c>
      <c r="EQ1394">
        <v>0</v>
      </c>
      <c r="ER1394">
        <v>1338.96</v>
      </c>
      <c r="ES1394">
        <v>1338.96</v>
      </c>
      <c r="ET1394">
        <v>0</v>
      </c>
      <c r="EU1394">
        <v>0</v>
      </c>
      <c r="EV1394">
        <v>0</v>
      </c>
      <c r="EW1394">
        <v>0</v>
      </c>
      <c r="EX1394">
        <v>0</v>
      </c>
      <c r="EY1394">
        <v>0</v>
      </c>
      <c r="EZ1394">
        <v>5</v>
      </c>
      <c r="FC1394">
        <v>1</v>
      </c>
      <c r="FD1394">
        <v>18</v>
      </c>
      <c r="FF1394">
        <v>12350</v>
      </c>
      <c r="FQ1394">
        <v>0</v>
      </c>
      <c r="FR1394">
        <f t="shared" si="1244"/>
        <v>0</v>
      </c>
      <c r="FS1394">
        <v>0</v>
      </c>
      <c r="FX1394">
        <v>0</v>
      </c>
      <c r="FY1394">
        <v>0</v>
      </c>
      <c r="GA1394" t="s">
        <v>637</v>
      </c>
      <c r="GD1394">
        <v>1</v>
      </c>
      <c r="GF1394">
        <v>-1460050278</v>
      </c>
      <c r="GG1394">
        <v>2</v>
      </c>
      <c r="GH1394">
        <v>3</v>
      </c>
      <c r="GI1394">
        <v>3</v>
      </c>
      <c r="GJ1394">
        <v>0</v>
      </c>
      <c r="GK1394">
        <v>0</v>
      </c>
      <c r="GL1394">
        <f t="shared" si="1245"/>
        <v>0</v>
      </c>
      <c r="GM1394">
        <f t="shared" si="1246"/>
        <v>2677.92</v>
      </c>
      <c r="GN1394">
        <f t="shared" si="1247"/>
        <v>2677.92</v>
      </c>
      <c r="GO1394">
        <f t="shared" si="1248"/>
        <v>0</v>
      </c>
      <c r="GP1394">
        <f t="shared" si="1249"/>
        <v>0</v>
      </c>
      <c r="GR1394">
        <v>1</v>
      </c>
      <c r="GS1394">
        <v>1</v>
      </c>
      <c r="GT1394">
        <v>0</v>
      </c>
      <c r="GU1394" t="s">
        <v>3</v>
      </c>
      <c r="GV1394">
        <f t="shared" si="1250"/>
        <v>0</v>
      </c>
      <c r="GW1394">
        <v>1</v>
      </c>
      <c r="GX1394">
        <f t="shared" si="1251"/>
        <v>0</v>
      </c>
      <c r="HA1394">
        <v>0</v>
      </c>
      <c r="HB1394">
        <v>0</v>
      </c>
      <c r="HC1394">
        <f t="shared" si="1252"/>
        <v>0</v>
      </c>
      <c r="IK1394">
        <v>0</v>
      </c>
    </row>
    <row r="1395" spans="1:255">
      <c r="A1395" s="2">
        <v>17</v>
      </c>
      <c r="B1395" s="2">
        <v>1</v>
      </c>
      <c r="C1395" s="2"/>
      <c r="D1395" s="2"/>
      <c r="E1395" s="2" t="s">
        <v>638</v>
      </c>
      <c r="F1395" s="2" t="s">
        <v>424</v>
      </c>
      <c r="G1395" s="2" t="s">
        <v>639</v>
      </c>
      <c r="H1395" s="2" t="s">
        <v>40</v>
      </c>
      <c r="I1395" s="2">
        <v>1</v>
      </c>
      <c r="J1395" s="2">
        <v>0</v>
      </c>
      <c r="K1395" s="2"/>
      <c r="L1395" s="2"/>
      <c r="M1395" s="2"/>
      <c r="N1395" s="2"/>
      <c r="O1395" s="2">
        <f t="shared" si="1218"/>
        <v>0</v>
      </c>
      <c r="P1395" s="2">
        <f t="shared" si="1219"/>
        <v>0</v>
      </c>
      <c r="Q1395" s="2">
        <f t="shared" si="1220"/>
        <v>0</v>
      </c>
      <c r="R1395" s="2">
        <f t="shared" si="1221"/>
        <v>0</v>
      </c>
      <c r="S1395" s="2">
        <f t="shared" si="1222"/>
        <v>0</v>
      </c>
      <c r="T1395" s="2">
        <f t="shared" si="1223"/>
        <v>0</v>
      </c>
      <c r="U1395" s="2">
        <f t="shared" si="1224"/>
        <v>0</v>
      </c>
      <c r="V1395" s="2">
        <f t="shared" si="1225"/>
        <v>0</v>
      </c>
      <c r="W1395" s="2">
        <f t="shared" si="1226"/>
        <v>0</v>
      </c>
      <c r="X1395" s="2">
        <f t="shared" si="1227"/>
        <v>0</v>
      </c>
      <c r="Y1395" s="2">
        <f t="shared" si="1228"/>
        <v>0</v>
      </c>
      <c r="Z1395" s="2"/>
      <c r="AA1395" s="2">
        <v>33304975</v>
      </c>
      <c r="AB1395" s="2">
        <f t="shared" si="1229"/>
        <v>0</v>
      </c>
      <c r="AC1395" s="2">
        <f t="shared" si="1230"/>
        <v>0</v>
      </c>
      <c r="AD1395" s="2">
        <f t="shared" si="1253"/>
        <v>0</v>
      </c>
      <c r="AE1395" s="2">
        <f t="shared" si="1254"/>
        <v>0</v>
      </c>
      <c r="AF1395" s="2">
        <f t="shared" si="1254"/>
        <v>0</v>
      </c>
      <c r="AG1395" s="2">
        <f t="shared" si="1231"/>
        <v>0</v>
      </c>
      <c r="AH1395" s="2">
        <f t="shared" si="1255"/>
        <v>0</v>
      </c>
      <c r="AI1395" s="2">
        <f t="shared" si="1255"/>
        <v>0</v>
      </c>
      <c r="AJ1395" s="2">
        <f t="shared" si="1232"/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1</v>
      </c>
      <c r="AW1395" s="2">
        <v>1</v>
      </c>
      <c r="AX1395" s="2"/>
      <c r="AY1395" s="2"/>
      <c r="AZ1395" s="2">
        <v>1</v>
      </c>
      <c r="BA1395" s="2">
        <v>1</v>
      </c>
      <c r="BB1395" s="2">
        <v>1</v>
      </c>
      <c r="BC1395" s="2">
        <v>1</v>
      </c>
      <c r="BD1395" s="2" t="s">
        <v>3</v>
      </c>
      <c r="BE1395" s="2" t="s">
        <v>3</v>
      </c>
      <c r="BF1395" s="2" t="s">
        <v>3</v>
      </c>
      <c r="BG1395" s="2" t="s">
        <v>3</v>
      </c>
      <c r="BH1395" s="2">
        <v>3</v>
      </c>
      <c r="BI1395" s="2">
        <v>1</v>
      </c>
      <c r="BJ1395" s="2" t="s">
        <v>3</v>
      </c>
      <c r="BK1395" s="2"/>
      <c r="BL1395" s="2"/>
      <c r="BM1395" s="2">
        <v>1100</v>
      </c>
      <c r="BN1395" s="2">
        <v>0</v>
      </c>
      <c r="BO1395" s="2" t="s">
        <v>3</v>
      </c>
      <c r="BP1395" s="2">
        <v>0</v>
      </c>
      <c r="BQ1395" s="2">
        <v>14</v>
      </c>
      <c r="BR1395" s="2">
        <v>0</v>
      </c>
      <c r="BS1395" s="2">
        <v>1</v>
      </c>
      <c r="BT1395" s="2">
        <v>1</v>
      </c>
      <c r="BU1395" s="2">
        <v>1</v>
      </c>
      <c r="BV1395" s="2">
        <v>1</v>
      </c>
      <c r="BW1395" s="2">
        <v>1</v>
      </c>
      <c r="BX1395" s="2">
        <v>1</v>
      </c>
      <c r="BY1395" s="2" t="s">
        <v>3</v>
      </c>
      <c r="BZ1395" s="2">
        <v>0</v>
      </c>
      <c r="CA1395" s="2">
        <v>0</v>
      </c>
      <c r="CB1395" s="2"/>
      <c r="CC1395" s="2"/>
      <c r="CD1395" s="2"/>
      <c r="CE1395" s="2">
        <v>0</v>
      </c>
      <c r="CF1395" s="2">
        <v>0</v>
      </c>
      <c r="CG1395" s="2">
        <v>0</v>
      </c>
      <c r="CH1395" s="2"/>
      <c r="CI1395" s="2"/>
      <c r="CJ1395" s="2"/>
      <c r="CK1395" s="2"/>
      <c r="CL1395" s="2"/>
      <c r="CM1395" s="2">
        <v>0</v>
      </c>
      <c r="CN1395" s="2" t="s">
        <v>3</v>
      </c>
      <c r="CO1395" s="2">
        <v>0</v>
      </c>
      <c r="CP1395" s="2">
        <f t="shared" si="1233"/>
        <v>0</v>
      </c>
      <c r="CQ1395" s="2">
        <f t="shared" si="1234"/>
        <v>0</v>
      </c>
      <c r="CR1395" s="2">
        <f t="shared" si="1235"/>
        <v>0</v>
      </c>
      <c r="CS1395" s="2">
        <f t="shared" si="1236"/>
        <v>0</v>
      </c>
      <c r="CT1395" s="2">
        <f t="shared" si="1237"/>
        <v>0</v>
      </c>
      <c r="CU1395" s="2">
        <f t="shared" si="1238"/>
        <v>0</v>
      </c>
      <c r="CV1395" s="2">
        <f t="shared" si="1239"/>
        <v>0</v>
      </c>
      <c r="CW1395" s="2">
        <f t="shared" si="1240"/>
        <v>0</v>
      </c>
      <c r="CX1395" s="2">
        <f t="shared" si="1241"/>
        <v>0</v>
      </c>
      <c r="CY1395" s="2">
        <f t="shared" si="1242"/>
        <v>0</v>
      </c>
      <c r="CZ1395" s="2">
        <f t="shared" si="1243"/>
        <v>0</v>
      </c>
      <c r="DA1395" s="2"/>
      <c r="DB1395" s="2"/>
      <c r="DC1395" s="2" t="s">
        <v>3</v>
      </c>
      <c r="DD1395" s="2" t="s">
        <v>3</v>
      </c>
      <c r="DE1395" s="2" t="s">
        <v>3</v>
      </c>
      <c r="DF1395" s="2" t="s">
        <v>3</v>
      </c>
      <c r="DG1395" s="2" t="s">
        <v>3</v>
      </c>
      <c r="DH1395" s="2" t="s">
        <v>3</v>
      </c>
      <c r="DI1395" s="2" t="s">
        <v>3</v>
      </c>
      <c r="DJ1395" s="2" t="s">
        <v>3</v>
      </c>
      <c r="DK1395" s="2" t="s">
        <v>3</v>
      </c>
      <c r="DL1395" s="2" t="s">
        <v>3</v>
      </c>
      <c r="DM1395" s="2" t="s">
        <v>3</v>
      </c>
      <c r="DN1395" s="2">
        <v>0</v>
      </c>
      <c r="DO1395" s="2">
        <v>0</v>
      </c>
      <c r="DP1395" s="2">
        <v>1</v>
      </c>
      <c r="DQ1395" s="2">
        <v>1</v>
      </c>
      <c r="DR1395" s="2"/>
      <c r="DS1395" s="2"/>
      <c r="DT1395" s="2"/>
      <c r="DU1395" s="2">
        <v>1010</v>
      </c>
      <c r="DV1395" s="2" t="s">
        <v>40</v>
      </c>
      <c r="DW1395" s="2" t="s">
        <v>40</v>
      </c>
      <c r="DX1395" s="2">
        <v>1</v>
      </c>
      <c r="DY1395" s="2"/>
      <c r="DZ1395" s="2"/>
      <c r="EA1395" s="2"/>
      <c r="EB1395" s="2"/>
      <c r="EC1395" s="2"/>
      <c r="ED1395" s="2"/>
      <c r="EE1395" s="2">
        <v>31102366</v>
      </c>
      <c r="EF1395" s="2">
        <v>8</v>
      </c>
      <c r="EG1395" s="2" t="s">
        <v>34</v>
      </c>
      <c r="EH1395" s="2">
        <v>0</v>
      </c>
      <c r="EI1395" s="2" t="s">
        <v>3</v>
      </c>
      <c r="EJ1395" s="2">
        <v>1</v>
      </c>
      <c r="EK1395" s="2">
        <v>1100</v>
      </c>
      <c r="EL1395" s="2" t="s">
        <v>41</v>
      </c>
      <c r="EM1395" s="2" t="s">
        <v>42</v>
      </c>
      <c r="EN1395" s="2"/>
      <c r="EO1395" s="2" t="s">
        <v>3</v>
      </c>
      <c r="EP1395" s="2"/>
      <c r="EQ1395" s="2">
        <v>0</v>
      </c>
      <c r="ER1395" s="2">
        <v>0</v>
      </c>
      <c r="ES1395" s="2">
        <v>0</v>
      </c>
      <c r="ET1395" s="2">
        <v>0</v>
      </c>
      <c r="EU1395" s="2">
        <v>0</v>
      </c>
      <c r="EV1395" s="2">
        <v>0</v>
      </c>
      <c r="EW1395" s="2">
        <v>0</v>
      </c>
      <c r="EX1395" s="2">
        <v>0</v>
      </c>
      <c r="EY1395" s="2">
        <v>0</v>
      </c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>
        <v>0</v>
      </c>
      <c r="FR1395" s="2">
        <f t="shared" si="1244"/>
        <v>0</v>
      </c>
      <c r="FS1395" s="2">
        <v>0</v>
      </c>
      <c r="FT1395" s="2"/>
      <c r="FU1395" s="2"/>
      <c r="FV1395" s="2"/>
      <c r="FW1395" s="2"/>
      <c r="FX1395" s="2">
        <v>0</v>
      </c>
      <c r="FY1395" s="2">
        <v>0</v>
      </c>
      <c r="FZ1395" s="2"/>
      <c r="GA1395" s="2" t="s">
        <v>3</v>
      </c>
      <c r="GB1395" s="2"/>
      <c r="GC1395" s="2"/>
      <c r="GD1395" s="2">
        <v>1</v>
      </c>
      <c r="GE1395" s="2"/>
      <c r="GF1395" s="2">
        <v>-893737624</v>
      </c>
      <c r="GG1395" s="2">
        <v>2</v>
      </c>
      <c r="GH1395" s="2">
        <v>0</v>
      </c>
      <c r="GI1395" s="2">
        <v>-2</v>
      </c>
      <c r="GJ1395" s="2">
        <v>0</v>
      </c>
      <c r="GK1395" s="2">
        <v>0</v>
      </c>
      <c r="GL1395" s="2">
        <f t="shared" si="1245"/>
        <v>0</v>
      </c>
      <c r="GM1395" s="2">
        <f t="shared" si="1246"/>
        <v>0</v>
      </c>
      <c r="GN1395" s="2">
        <f t="shared" si="1247"/>
        <v>0</v>
      </c>
      <c r="GO1395" s="2">
        <f t="shared" si="1248"/>
        <v>0</v>
      </c>
      <c r="GP1395" s="2">
        <f t="shared" si="1249"/>
        <v>0</v>
      </c>
      <c r="GQ1395" s="2"/>
      <c r="GR1395" s="2">
        <v>0</v>
      </c>
      <c r="GS1395" s="2">
        <v>3</v>
      </c>
      <c r="GT1395" s="2">
        <v>0</v>
      </c>
      <c r="GU1395" s="2" t="s">
        <v>3</v>
      </c>
      <c r="GV1395" s="2">
        <f t="shared" si="1250"/>
        <v>0</v>
      </c>
      <c r="GW1395" s="2">
        <v>1</v>
      </c>
      <c r="GX1395" s="2">
        <f t="shared" si="1251"/>
        <v>0</v>
      </c>
      <c r="GY1395" s="2"/>
      <c r="GZ1395" s="2"/>
      <c r="HA1395" s="2">
        <v>0</v>
      </c>
      <c r="HB1395" s="2">
        <v>0</v>
      </c>
      <c r="HC1395" s="2">
        <f t="shared" si="1252"/>
        <v>0</v>
      </c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  <c r="IH1395" s="2"/>
      <c r="II1395" s="2"/>
      <c r="IJ1395" s="2"/>
      <c r="IK1395" s="2">
        <v>0</v>
      </c>
      <c r="IL1395" s="2"/>
      <c r="IM1395" s="2"/>
      <c r="IN1395" s="2"/>
      <c r="IO1395" s="2"/>
      <c r="IP1395" s="2"/>
      <c r="IQ1395" s="2"/>
      <c r="IR1395" s="2"/>
      <c r="IS1395" s="2"/>
      <c r="IT1395" s="2"/>
      <c r="IU1395" s="2"/>
    </row>
    <row r="1396" spans="1:255">
      <c r="A1396">
        <v>17</v>
      </c>
      <c r="B1396">
        <v>1</v>
      </c>
      <c r="E1396" t="s">
        <v>638</v>
      </c>
      <c r="F1396" t="s">
        <v>424</v>
      </c>
      <c r="G1396" t="s">
        <v>639</v>
      </c>
      <c r="H1396" t="s">
        <v>40</v>
      </c>
      <c r="I1396">
        <v>1</v>
      </c>
      <c r="J1396">
        <v>0</v>
      </c>
      <c r="O1396">
        <f t="shared" si="1218"/>
        <v>1235.96</v>
      </c>
      <c r="P1396">
        <f t="shared" si="1219"/>
        <v>1235.96</v>
      </c>
      <c r="Q1396">
        <f t="shared" si="1220"/>
        <v>0</v>
      </c>
      <c r="R1396">
        <f t="shared" si="1221"/>
        <v>0</v>
      </c>
      <c r="S1396">
        <f t="shared" si="1222"/>
        <v>0</v>
      </c>
      <c r="T1396">
        <f t="shared" si="1223"/>
        <v>0</v>
      </c>
      <c r="U1396">
        <f t="shared" si="1224"/>
        <v>0</v>
      </c>
      <c r="V1396">
        <f t="shared" si="1225"/>
        <v>0</v>
      </c>
      <c r="W1396">
        <f t="shared" si="1226"/>
        <v>0</v>
      </c>
      <c r="X1396">
        <f t="shared" si="1227"/>
        <v>0</v>
      </c>
      <c r="Y1396">
        <f t="shared" si="1228"/>
        <v>0</v>
      </c>
      <c r="AA1396">
        <v>33304960</v>
      </c>
      <c r="AB1396">
        <f t="shared" si="1229"/>
        <v>1235.96</v>
      </c>
      <c r="AC1396">
        <f t="shared" si="1230"/>
        <v>1235.96</v>
      </c>
      <c r="AD1396">
        <f t="shared" si="1253"/>
        <v>0</v>
      </c>
      <c r="AE1396">
        <f t="shared" si="1254"/>
        <v>0</v>
      </c>
      <c r="AF1396">
        <f t="shared" si="1254"/>
        <v>0</v>
      </c>
      <c r="AG1396">
        <f t="shared" si="1231"/>
        <v>0</v>
      </c>
      <c r="AH1396">
        <f t="shared" si="1255"/>
        <v>0</v>
      </c>
      <c r="AI1396">
        <f t="shared" si="1255"/>
        <v>0</v>
      </c>
      <c r="AJ1396">
        <f t="shared" si="1232"/>
        <v>0</v>
      </c>
      <c r="AK1396">
        <v>1235.96</v>
      </c>
      <c r="AL1396">
        <v>1235.96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1</v>
      </c>
      <c r="AW1396">
        <v>1</v>
      </c>
      <c r="AZ1396">
        <v>1</v>
      </c>
      <c r="BA1396">
        <v>1</v>
      </c>
      <c r="BB1396">
        <v>1</v>
      </c>
      <c r="BC1396">
        <v>1</v>
      </c>
      <c r="BD1396" t="s">
        <v>3</v>
      </c>
      <c r="BE1396" t="s">
        <v>3</v>
      </c>
      <c r="BF1396" t="s">
        <v>3</v>
      </c>
      <c r="BG1396" t="s">
        <v>3</v>
      </c>
      <c r="BH1396">
        <v>3</v>
      </c>
      <c r="BI1396">
        <v>1</v>
      </c>
      <c r="BJ1396" t="s">
        <v>3</v>
      </c>
      <c r="BM1396">
        <v>1100</v>
      </c>
      <c r="BN1396">
        <v>0</v>
      </c>
      <c r="BO1396" t="s">
        <v>3</v>
      </c>
      <c r="BP1396">
        <v>0</v>
      </c>
      <c r="BQ1396">
        <v>14</v>
      </c>
      <c r="BR1396">
        <v>0</v>
      </c>
      <c r="BS1396">
        <v>1</v>
      </c>
      <c r="BT1396">
        <v>1</v>
      </c>
      <c r="BU1396">
        <v>1</v>
      </c>
      <c r="BV1396">
        <v>1</v>
      </c>
      <c r="BW1396">
        <v>1</v>
      </c>
      <c r="BX1396">
        <v>1</v>
      </c>
      <c r="BY1396" t="s">
        <v>3</v>
      </c>
      <c r="BZ1396">
        <v>0</v>
      </c>
      <c r="CA1396">
        <v>0</v>
      </c>
      <c r="CE1396">
        <v>0</v>
      </c>
      <c r="CF1396">
        <v>0</v>
      </c>
      <c r="CG1396">
        <v>0</v>
      </c>
      <c r="CM1396">
        <v>0</v>
      </c>
      <c r="CN1396" t="s">
        <v>3</v>
      </c>
      <c r="CO1396">
        <v>0</v>
      </c>
      <c r="CP1396">
        <f t="shared" si="1233"/>
        <v>1235.96</v>
      </c>
      <c r="CQ1396">
        <f t="shared" si="1234"/>
        <v>1235.96</v>
      </c>
      <c r="CR1396">
        <f t="shared" si="1235"/>
        <v>0</v>
      </c>
      <c r="CS1396">
        <f t="shared" si="1236"/>
        <v>0</v>
      </c>
      <c r="CT1396">
        <f t="shared" si="1237"/>
        <v>0</v>
      </c>
      <c r="CU1396">
        <f t="shared" si="1238"/>
        <v>0</v>
      </c>
      <c r="CV1396">
        <f t="shared" si="1239"/>
        <v>0</v>
      </c>
      <c r="CW1396">
        <f t="shared" si="1240"/>
        <v>0</v>
      </c>
      <c r="CX1396">
        <f t="shared" si="1241"/>
        <v>0</v>
      </c>
      <c r="CY1396">
        <f t="shared" si="1242"/>
        <v>0</v>
      </c>
      <c r="CZ1396">
        <f t="shared" si="1243"/>
        <v>0</v>
      </c>
      <c r="DC1396" t="s">
        <v>3</v>
      </c>
      <c r="DD1396" t="s">
        <v>3</v>
      </c>
      <c r="DE1396" t="s">
        <v>3</v>
      </c>
      <c r="DF1396" t="s">
        <v>3</v>
      </c>
      <c r="DG1396" t="s">
        <v>3</v>
      </c>
      <c r="DH1396" t="s">
        <v>3</v>
      </c>
      <c r="DI1396" t="s">
        <v>3</v>
      </c>
      <c r="DJ1396" t="s">
        <v>3</v>
      </c>
      <c r="DK1396" t="s">
        <v>3</v>
      </c>
      <c r="DL1396" t="s">
        <v>3</v>
      </c>
      <c r="DM1396" t="s">
        <v>3</v>
      </c>
      <c r="DN1396">
        <v>0</v>
      </c>
      <c r="DO1396">
        <v>0</v>
      </c>
      <c r="DP1396">
        <v>1</v>
      </c>
      <c r="DQ1396">
        <v>1</v>
      </c>
      <c r="DU1396">
        <v>1010</v>
      </c>
      <c r="DV1396" t="s">
        <v>40</v>
      </c>
      <c r="DW1396" t="s">
        <v>40</v>
      </c>
      <c r="DX1396">
        <v>1</v>
      </c>
      <c r="EE1396">
        <v>31102366</v>
      </c>
      <c r="EF1396">
        <v>8</v>
      </c>
      <c r="EG1396" t="s">
        <v>34</v>
      </c>
      <c r="EH1396">
        <v>0</v>
      </c>
      <c r="EI1396" t="s">
        <v>3</v>
      </c>
      <c r="EJ1396">
        <v>1</v>
      </c>
      <c r="EK1396">
        <v>1100</v>
      </c>
      <c r="EL1396" t="s">
        <v>41</v>
      </c>
      <c r="EM1396" t="s">
        <v>42</v>
      </c>
      <c r="EO1396" t="s">
        <v>3</v>
      </c>
      <c r="EQ1396">
        <v>0</v>
      </c>
      <c r="ER1396">
        <v>1235.96</v>
      </c>
      <c r="ES1396">
        <v>1235.96</v>
      </c>
      <c r="ET1396">
        <v>0</v>
      </c>
      <c r="EU1396">
        <v>0</v>
      </c>
      <c r="EV1396">
        <v>0</v>
      </c>
      <c r="EW1396">
        <v>0</v>
      </c>
      <c r="EX1396">
        <v>0</v>
      </c>
      <c r="EY1396">
        <v>0</v>
      </c>
      <c r="EZ1396">
        <v>5</v>
      </c>
      <c r="FC1396">
        <v>1</v>
      </c>
      <c r="FD1396">
        <v>18</v>
      </c>
      <c r="FF1396">
        <v>11400</v>
      </c>
      <c r="FQ1396">
        <v>0</v>
      </c>
      <c r="FR1396">
        <f t="shared" si="1244"/>
        <v>0</v>
      </c>
      <c r="FS1396">
        <v>0</v>
      </c>
      <c r="FX1396">
        <v>0</v>
      </c>
      <c r="FY1396">
        <v>0</v>
      </c>
      <c r="GA1396" t="s">
        <v>640</v>
      </c>
      <c r="GD1396">
        <v>1</v>
      </c>
      <c r="GF1396">
        <v>-893737624</v>
      </c>
      <c r="GG1396">
        <v>2</v>
      </c>
      <c r="GH1396">
        <v>3</v>
      </c>
      <c r="GI1396">
        <v>3</v>
      </c>
      <c r="GJ1396">
        <v>0</v>
      </c>
      <c r="GK1396">
        <v>0</v>
      </c>
      <c r="GL1396">
        <f t="shared" si="1245"/>
        <v>0</v>
      </c>
      <c r="GM1396">
        <f t="shared" si="1246"/>
        <v>1235.96</v>
      </c>
      <c r="GN1396">
        <f t="shared" si="1247"/>
        <v>1235.96</v>
      </c>
      <c r="GO1396">
        <f t="shared" si="1248"/>
        <v>0</v>
      </c>
      <c r="GP1396">
        <f t="shared" si="1249"/>
        <v>0</v>
      </c>
      <c r="GR1396">
        <v>1</v>
      </c>
      <c r="GS1396">
        <v>1</v>
      </c>
      <c r="GT1396">
        <v>0</v>
      </c>
      <c r="GU1396" t="s">
        <v>3</v>
      </c>
      <c r="GV1396">
        <f t="shared" si="1250"/>
        <v>0</v>
      </c>
      <c r="GW1396">
        <v>1</v>
      </c>
      <c r="GX1396">
        <f t="shared" si="1251"/>
        <v>0</v>
      </c>
      <c r="HA1396">
        <v>0</v>
      </c>
      <c r="HB1396">
        <v>0</v>
      </c>
      <c r="HC1396">
        <f t="shared" si="1252"/>
        <v>0</v>
      </c>
      <c r="IK1396">
        <v>0</v>
      </c>
    </row>
    <row r="1397" spans="1:255">
      <c r="A1397" s="2">
        <v>17</v>
      </c>
      <c r="B1397" s="2">
        <v>1</v>
      </c>
      <c r="C1397" s="2">
        <f>ROW(SmtRes!A1475)</f>
        <v>1475</v>
      </c>
      <c r="D1397" s="2">
        <f>ROW(EtalonRes!A1828)</f>
        <v>1828</v>
      </c>
      <c r="E1397" s="2" t="s">
        <v>641</v>
      </c>
      <c r="F1397" s="2" t="s">
        <v>431</v>
      </c>
      <c r="G1397" s="2" t="s">
        <v>432</v>
      </c>
      <c r="H1397" s="2" t="s">
        <v>433</v>
      </c>
      <c r="I1397" s="2">
        <f>ROUND(23/100,9)</f>
        <v>0.23</v>
      </c>
      <c r="J1397" s="2">
        <v>0</v>
      </c>
      <c r="K1397" s="2"/>
      <c r="L1397" s="2"/>
      <c r="M1397" s="2"/>
      <c r="N1397" s="2"/>
      <c r="O1397" s="2">
        <f t="shared" si="1218"/>
        <v>218.43</v>
      </c>
      <c r="P1397" s="2">
        <f t="shared" si="1219"/>
        <v>116.76</v>
      </c>
      <c r="Q1397" s="2">
        <f t="shared" si="1220"/>
        <v>13.97</v>
      </c>
      <c r="R1397" s="2">
        <f t="shared" si="1221"/>
        <v>1.88</v>
      </c>
      <c r="S1397" s="2">
        <f t="shared" si="1222"/>
        <v>87.7</v>
      </c>
      <c r="T1397" s="2">
        <f t="shared" si="1223"/>
        <v>0</v>
      </c>
      <c r="U1397" s="2">
        <f t="shared" si="1224"/>
        <v>10.150452</v>
      </c>
      <c r="V1397" s="2">
        <f t="shared" si="1225"/>
        <v>0.16214999999999999</v>
      </c>
      <c r="W1397" s="2">
        <f t="shared" si="1226"/>
        <v>0</v>
      </c>
      <c r="X1397" s="2">
        <f t="shared" si="1227"/>
        <v>80.62</v>
      </c>
      <c r="Y1397" s="2">
        <f t="shared" si="1228"/>
        <v>53.75</v>
      </c>
      <c r="Z1397" s="2"/>
      <c r="AA1397" s="2">
        <v>33304975</v>
      </c>
      <c r="AB1397" s="2">
        <f t="shared" si="1229"/>
        <v>949.71</v>
      </c>
      <c r="AC1397" s="2">
        <f t="shared" si="1230"/>
        <v>507.64</v>
      </c>
      <c r="AD1397" s="2">
        <f>ROUND((((((ET1397*1.2)*1.25))-(((EU1397*1.2)*1.25)))+AE1397),2)</f>
        <v>60.76</v>
      </c>
      <c r="AE1397" s="2">
        <f>ROUND((((EU1397*1.2)*1.25)),2)</f>
        <v>8.18</v>
      </c>
      <c r="AF1397" s="2">
        <f>ROUND((((EV1397*1.2)*1.15)),2)</f>
        <v>381.31</v>
      </c>
      <c r="AG1397" s="2">
        <f t="shared" si="1231"/>
        <v>0</v>
      </c>
      <c r="AH1397" s="2">
        <f>(((EW1397*1.2)*1.15))</f>
        <v>44.132399999999997</v>
      </c>
      <c r="AI1397" s="2">
        <f>(((EX1397*1.2)*1.25))</f>
        <v>0.70499999999999996</v>
      </c>
      <c r="AJ1397" s="2">
        <f t="shared" si="1232"/>
        <v>0</v>
      </c>
      <c r="AK1397" s="2">
        <v>824.45</v>
      </c>
      <c r="AL1397" s="2">
        <v>507.64</v>
      </c>
      <c r="AM1397" s="2">
        <v>40.5</v>
      </c>
      <c r="AN1397" s="2">
        <v>5.45</v>
      </c>
      <c r="AO1397" s="2">
        <v>276.31</v>
      </c>
      <c r="AP1397" s="2">
        <v>0</v>
      </c>
      <c r="AQ1397" s="2">
        <v>31.98</v>
      </c>
      <c r="AR1397" s="2">
        <v>0.47</v>
      </c>
      <c r="AS1397" s="2">
        <v>0</v>
      </c>
      <c r="AT1397" s="2">
        <v>90</v>
      </c>
      <c r="AU1397" s="2">
        <v>60</v>
      </c>
      <c r="AV1397" s="2">
        <v>1</v>
      </c>
      <c r="AW1397" s="2">
        <v>1</v>
      </c>
      <c r="AX1397" s="2"/>
      <c r="AY1397" s="2"/>
      <c r="AZ1397" s="2">
        <v>1</v>
      </c>
      <c r="BA1397" s="2">
        <v>1</v>
      </c>
      <c r="BB1397" s="2">
        <v>1</v>
      </c>
      <c r="BC1397" s="2">
        <v>1</v>
      </c>
      <c r="BD1397" s="2" t="s">
        <v>3</v>
      </c>
      <c r="BE1397" s="2" t="s">
        <v>3</v>
      </c>
      <c r="BF1397" s="2" t="s">
        <v>3</v>
      </c>
      <c r="BG1397" s="2" t="s">
        <v>3</v>
      </c>
      <c r="BH1397" s="2">
        <v>0</v>
      </c>
      <c r="BI1397" s="2">
        <v>1</v>
      </c>
      <c r="BJ1397" s="2" t="s">
        <v>434</v>
      </c>
      <c r="BK1397" s="2"/>
      <c r="BL1397" s="2"/>
      <c r="BM1397" s="2">
        <v>26001</v>
      </c>
      <c r="BN1397" s="2">
        <v>0</v>
      </c>
      <c r="BO1397" s="2" t="s">
        <v>3</v>
      </c>
      <c r="BP1397" s="2">
        <v>0</v>
      </c>
      <c r="BQ1397" s="2">
        <v>2</v>
      </c>
      <c r="BR1397" s="2">
        <v>0</v>
      </c>
      <c r="BS1397" s="2">
        <v>1</v>
      </c>
      <c r="BT1397" s="2">
        <v>1</v>
      </c>
      <c r="BU1397" s="2">
        <v>1</v>
      </c>
      <c r="BV1397" s="2">
        <v>1</v>
      </c>
      <c r="BW1397" s="2">
        <v>1</v>
      </c>
      <c r="BX1397" s="2">
        <v>1</v>
      </c>
      <c r="BY1397" s="2" t="s">
        <v>3</v>
      </c>
      <c r="BZ1397" s="2">
        <v>100</v>
      </c>
      <c r="CA1397" s="2">
        <v>70</v>
      </c>
      <c r="CB1397" s="2"/>
      <c r="CC1397" s="2"/>
      <c r="CD1397" s="2"/>
      <c r="CE1397" s="2">
        <v>0</v>
      </c>
      <c r="CF1397" s="2">
        <v>0</v>
      </c>
      <c r="CG1397" s="2">
        <v>0</v>
      </c>
      <c r="CH1397" s="2"/>
      <c r="CI1397" s="2"/>
      <c r="CJ1397" s="2"/>
      <c r="CK1397" s="2"/>
      <c r="CL1397" s="2"/>
      <c r="CM1397" s="2">
        <v>0</v>
      </c>
      <c r="CN1397" s="2" t="s">
        <v>954</v>
      </c>
      <c r="CO1397" s="2">
        <v>0</v>
      </c>
      <c r="CP1397" s="2">
        <f t="shared" si="1233"/>
        <v>218.43</v>
      </c>
      <c r="CQ1397" s="2">
        <f t="shared" si="1234"/>
        <v>507.64</v>
      </c>
      <c r="CR1397" s="2">
        <f t="shared" si="1235"/>
        <v>60.76</v>
      </c>
      <c r="CS1397" s="2">
        <f t="shared" si="1236"/>
        <v>8.18</v>
      </c>
      <c r="CT1397" s="2">
        <f t="shared" si="1237"/>
        <v>381.31</v>
      </c>
      <c r="CU1397" s="2">
        <f t="shared" si="1238"/>
        <v>0</v>
      </c>
      <c r="CV1397" s="2">
        <f t="shared" si="1239"/>
        <v>44.132399999999997</v>
      </c>
      <c r="CW1397" s="2">
        <f t="shared" si="1240"/>
        <v>0.70499999999999996</v>
      </c>
      <c r="CX1397" s="2">
        <f t="shared" si="1241"/>
        <v>0</v>
      </c>
      <c r="CY1397" s="2">
        <f t="shared" si="1242"/>
        <v>80.622</v>
      </c>
      <c r="CZ1397" s="2">
        <f t="shared" si="1243"/>
        <v>53.748000000000005</v>
      </c>
      <c r="DA1397" s="2"/>
      <c r="DB1397" s="2"/>
      <c r="DC1397" s="2" t="s">
        <v>3</v>
      </c>
      <c r="DD1397" s="2" t="s">
        <v>3</v>
      </c>
      <c r="DE1397" s="2" t="s">
        <v>21</v>
      </c>
      <c r="DF1397" s="2" t="s">
        <v>21</v>
      </c>
      <c r="DG1397" s="2" t="s">
        <v>22</v>
      </c>
      <c r="DH1397" s="2" t="s">
        <v>3</v>
      </c>
      <c r="DI1397" s="2" t="s">
        <v>22</v>
      </c>
      <c r="DJ1397" s="2" t="s">
        <v>21</v>
      </c>
      <c r="DK1397" s="2" t="s">
        <v>3</v>
      </c>
      <c r="DL1397" s="2" t="s">
        <v>3</v>
      </c>
      <c r="DM1397" s="2" t="s">
        <v>3</v>
      </c>
      <c r="DN1397" s="2">
        <v>0</v>
      </c>
      <c r="DO1397" s="2">
        <v>0</v>
      </c>
      <c r="DP1397" s="2">
        <v>1</v>
      </c>
      <c r="DQ1397" s="2">
        <v>1</v>
      </c>
      <c r="DR1397" s="2"/>
      <c r="DS1397" s="2"/>
      <c r="DT1397" s="2"/>
      <c r="DU1397" s="2">
        <v>1005</v>
      </c>
      <c r="DV1397" s="2" t="s">
        <v>433</v>
      </c>
      <c r="DW1397" s="2" t="s">
        <v>433</v>
      </c>
      <c r="DX1397" s="2">
        <v>100</v>
      </c>
      <c r="DY1397" s="2"/>
      <c r="DZ1397" s="2"/>
      <c r="EA1397" s="2"/>
      <c r="EB1397" s="2"/>
      <c r="EC1397" s="2"/>
      <c r="ED1397" s="2"/>
      <c r="EE1397" s="2">
        <v>31102226</v>
      </c>
      <c r="EF1397" s="2">
        <v>2</v>
      </c>
      <c r="EG1397" s="2" t="s">
        <v>23</v>
      </c>
      <c r="EH1397" s="2">
        <v>0</v>
      </c>
      <c r="EI1397" s="2" t="s">
        <v>3</v>
      </c>
      <c r="EJ1397" s="2">
        <v>1</v>
      </c>
      <c r="EK1397" s="2">
        <v>26001</v>
      </c>
      <c r="EL1397" s="2" t="s">
        <v>435</v>
      </c>
      <c r="EM1397" s="2" t="s">
        <v>436</v>
      </c>
      <c r="EN1397" s="2"/>
      <c r="EO1397" s="2" t="s">
        <v>26</v>
      </c>
      <c r="EP1397" s="2"/>
      <c r="EQ1397" s="2">
        <v>0</v>
      </c>
      <c r="ER1397" s="2">
        <v>824.45</v>
      </c>
      <c r="ES1397" s="2">
        <v>507.64</v>
      </c>
      <c r="ET1397" s="2">
        <v>40.5</v>
      </c>
      <c r="EU1397" s="2">
        <v>5.45</v>
      </c>
      <c r="EV1397" s="2">
        <v>276.31</v>
      </c>
      <c r="EW1397" s="2">
        <v>31.98</v>
      </c>
      <c r="EX1397" s="2">
        <v>0.47</v>
      </c>
      <c r="EY1397" s="2">
        <v>0</v>
      </c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>
        <v>0</v>
      </c>
      <c r="FR1397" s="2">
        <f t="shared" si="1244"/>
        <v>0</v>
      </c>
      <c r="FS1397" s="2">
        <v>0</v>
      </c>
      <c r="FT1397" s="2" t="s">
        <v>27</v>
      </c>
      <c r="FU1397" s="2" t="s">
        <v>28</v>
      </c>
      <c r="FV1397" s="2"/>
      <c r="FW1397" s="2"/>
      <c r="FX1397" s="2">
        <v>90</v>
      </c>
      <c r="FY1397" s="2">
        <v>59.5</v>
      </c>
      <c r="FZ1397" s="2"/>
      <c r="GA1397" s="2" t="s">
        <v>3</v>
      </c>
      <c r="GB1397" s="2"/>
      <c r="GC1397" s="2"/>
      <c r="GD1397" s="2">
        <v>1</v>
      </c>
      <c r="GE1397" s="2"/>
      <c r="GF1397" s="2">
        <v>1906941050</v>
      </c>
      <c r="GG1397" s="2">
        <v>2</v>
      </c>
      <c r="GH1397" s="2">
        <v>1</v>
      </c>
      <c r="GI1397" s="2">
        <v>-2</v>
      </c>
      <c r="GJ1397" s="2">
        <v>0</v>
      </c>
      <c r="GK1397" s="2">
        <v>0</v>
      </c>
      <c r="GL1397" s="2">
        <f t="shared" si="1245"/>
        <v>0</v>
      </c>
      <c r="GM1397" s="2">
        <f t="shared" si="1246"/>
        <v>352.8</v>
      </c>
      <c r="GN1397" s="2">
        <f t="shared" si="1247"/>
        <v>352.8</v>
      </c>
      <c r="GO1397" s="2">
        <f t="shared" si="1248"/>
        <v>0</v>
      </c>
      <c r="GP1397" s="2">
        <f t="shared" si="1249"/>
        <v>0</v>
      </c>
      <c r="GQ1397" s="2"/>
      <c r="GR1397" s="2">
        <v>0</v>
      </c>
      <c r="GS1397" s="2">
        <v>3</v>
      </c>
      <c r="GT1397" s="2">
        <v>0</v>
      </c>
      <c r="GU1397" s="2" t="s">
        <v>3</v>
      </c>
      <c r="GV1397" s="2">
        <f t="shared" si="1250"/>
        <v>0</v>
      </c>
      <c r="GW1397" s="2">
        <v>1</v>
      </c>
      <c r="GX1397" s="2">
        <f t="shared" si="1251"/>
        <v>0</v>
      </c>
      <c r="GY1397" s="2"/>
      <c r="GZ1397" s="2"/>
      <c r="HA1397" s="2">
        <v>0</v>
      </c>
      <c r="HB1397" s="2">
        <v>0</v>
      </c>
      <c r="HC1397" s="2">
        <f t="shared" si="1252"/>
        <v>0</v>
      </c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  <c r="IH1397" s="2"/>
      <c r="II1397" s="2"/>
      <c r="IJ1397" s="2"/>
      <c r="IK1397" s="2">
        <v>0</v>
      </c>
      <c r="IL1397" s="2"/>
      <c r="IM1397" s="2"/>
      <c r="IN1397" s="2"/>
      <c r="IO1397" s="2"/>
      <c r="IP1397" s="2"/>
      <c r="IQ1397" s="2"/>
      <c r="IR1397" s="2"/>
      <c r="IS1397" s="2"/>
      <c r="IT1397" s="2"/>
      <c r="IU1397" s="2"/>
    </row>
    <row r="1398" spans="1:255">
      <c r="A1398">
        <v>17</v>
      </c>
      <c r="B1398">
        <v>1</v>
      </c>
      <c r="C1398">
        <f>ROW(SmtRes!A1484)</f>
        <v>1484</v>
      </c>
      <c r="D1398">
        <f>ROW(EtalonRes!A1838)</f>
        <v>1838</v>
      </c>
      <c r="E1398" t="s">
        <v>641</v>
      </c>
      <c r="F1398" t="s">
        <v>431</v>
      </c>
      <c r="G1398" t="s">
        <v>432</v>
      </c>
      <c r="H1398" t="s">
        <v>433</v>
      </c>
      <c r="I1398">
        <f>ROUND(23/100,9)</f>
        <v>0.23</v>
      </c>
      <c r="J1398">
        <v>0</v>
      </c>
      <c r="O1398">
        <f t="shared" si="1218"/>
        <v>218.43</v>
      </c>
      <c r="P1398">
        <f t="shared" si="1219"/>
        <v>116.76</v>
      </c>
      <c r="Q1398">
        <f t="shared" si="1220"/>
        <v>13.97</v>
      </c>
      <c r="R1398">
        <f t="shared" si="1221"/>
        <v>1.88</v>
      </c>
      <c r="S1398">
        <f t="shared" si="1222"/>
        <v>87.7</v>
      </c>
      <c r="T1398">
        <f t="shared" si="1223"/>
        <v>0</v>
      </c>
      <c r="U1398">
        <f t="shared" si="1224"/>
        <v>10.150452</v>
      </c>
      <c r="V1398">
        <f t="shared" si="1225"/>
        <v>0.16214999999999999</v>
      </c>
      <c r="W1398">
        <f t="shared" si="1226"/>
        <v>0</v>
      </c>
      <c r="X1398">
        <f t="shared" si="1227"/>
        <v>80.62</v>
      </c>
      <c r="Y1398">
        <f t="shared" si="1228"/>
        <v>53.75</v>
      </c>
      <c r="AA1398">
        <v>33304960</v>
      </c>
      <c r="AB1398">
        <f t="shared" si="1229"/>
        <v>949.71</v>
      </c>
      <c r="AC1398">
        <f t="shared" si="1230"/>
        <v>507.64</v>
      </c>
      <c r="AD1398">
        <f>ROUND((((((ET1398*1.2)*1.25))-(((EU1398*1.2)*1.25)))+AE1398),2)</f>
        <v>60.76</v>
      </c>
      <c r="AE1398">
        <f>ROUND((((EU1398*1.2)*1.25)),2)</f>
        <v>8.18</v>
      </c>
      <c r="AF1398">
        <f>ROUND((((EV1398*1.2)*1.15)),2)</f>
        <v>381.31</v>
      </c>
      <c r="AG1398">
        <f t="shared" si="1231"/>
        <v>0</v>
      </c>
      <c r="AH1398">
        <f>(((EW1398*1.2)*1.15))</f>
        <v>44.132399999999997</v>
      </c>
      <c r="AI1398">
        <f>(((EX1398*1.2)*1.25))</f>
        <v>0.70499999999999996</v>
      </c>
      <c r="AJ1398">
        <f t="shared" si="1232"/>
        <v>0</v>
      </c>
      <c r="AK1398">
        <v>824.45</v>
      </c>
      <c r="AL1398">
        <v>507.64</v>
      </c>
      <c r="AM1398">
        <v>40.5</v>
      </c>
      <c r="AN1398">
        <v>5.45</v>
      </c>
      <c r="AO1398">
        <v>276.31</v>
      </c>
      <c r="AP1398">
        <v>0</v>
      </c>
      <c r="AQ1398">
        <v>31.98</v>
      </c>
      <c r="AR1398">
        <v>0.47</v>
      </c>
      <c r="AS1398">
        <v>0</v>
      </c>
      <c r="AT1398">
        <v>90</v>
      </c>
      <c r="AU1398">
        <v>60</v>
      </c>
      <c r="AV1398">
        <v>1</v>
      </c>
      <c r="AW1398">
        <v>1</v>
      </c>
      <c r="AZ1398">
        <v>1</v>
      </c>
      <c r="BA1398">
        <v>1</v>
      </c>
      <c r="BB1398">
        <v>1</v>
      </c>
      <c r="BC1398">
        <v>1</v>
      </c>
      <c r="BD1398" t="s">
        <v>3</v>
      </c>
      <c r="BE1398" t="s">
        <v>3</v>
      </c>
      <c r="BF1398" t="s">
        <v>3</v>
      </c>
      <c r="BG1398" t="s">
        <v>3</v>
      </c>
      <c r="BH1398">
        <v>0</v>
      </c>
      <c r="BI1398">
        <v>1</v>
      </c>
      <c r="BJ1398" t="s">
        <v>434</v>
      </c>
      <c r="BM1398">
        <v>26001</v>
      </c>
      <c r="BN1398">
        <v>0</v>
      </c>
      <c r="BO1398" t="s">
        <v>3</v>
      </c>
      <c r="BP1398">
        <v>0</v>
      </c>
      <c r="BQ1398">
        <v>2</v>
      </c>
      <c r="BR1398">
        <v>0</v>
      </c>
      <c r="BS1398">
        <v>1</v>
      </c>
      <c r="BT1398">
        <v>1</v>
      </c>
      <c r="BU1398">
        <v>1</v>
      </c>
      <c r="BV1398">
        <v>1</v>
      </c>
      <c r="BW1398">
        <v>1</v>
      </c>
      <c r="BX1398">
        <v>1</v>
      </c>
      <c r="BY1398" t="s">
        <v>3</v>
      </c>
      <c r="BZ1398">
        <v>100</v>
      </c>
      <c r="CA1398">
        <v>70</v>
      </c>
      <c r="CE1398">
        <v>0</v>
      </c>
      <c r="CF1398">
        <v>0</v>
      </c>
      <c r="CG1398">
        <v>0</v>
      </c>
      <c r="CM1398">
        <v>0</v>
      </c>
      <c r="CN1398" t="s">
        <v>954</v>
      </c>
      <c r="CO1398">
        <v>0</v>
      </c>
      <c r="CP1398">
        <f t="shared" si="1233"/>
        <v>218.43</v>
      </c>
      <c r="CQ1398">
        <f t="shared" si="1234"/>
        <v>507.64</v>
      </c>
      <c r="CR1398">
        <f t="shared" si="1235"/>
        <v>60.76</v>
      </c>
      <c r="CS1398">
        <f t="shared" si="1236"/>
        <v>8.18</v>
      </c>
      <c r="CT1398">
        <f t="shared" si="1237"/>
        <v>381.31</v>
      </c>
      <c r="CU1398">
        <f t="shared" si="1238"/>
        <v>0</v>
      </c>
      <c r="CV1398">
        <f t="shared" si="1239"/>
        <v>44.132399999999997</v>
      </c>
      <c r="CW1398">
        <f t="shared" si="1240"/>
        <v>0.70499999999999996</v>
      </c>
      <c r="CX1398">
        <f t="shared" si="1241"/>
        <v>0</v>
      </c>
      <c r="CY1398">
        <f t="shared" si="1242"/>
        <v>80.622</v>
      </c>
      <c r="CZ1398">
        <f t="shared" si="1243"/>
        <v>53.748000000000005</v>
      </c>
      <c r="DC1398" t="s">
        <v>3</v>
      </c>
      <c r="DD1398" t="s">
        <v>3</v>
      </c>
      <c r="DE1398" t="s">
        <v>21</v>
      </c>
      <c r="DF1398" t="s">
        <v>21</v>
      </c>
      <c r="DG1398" t="s">
        <v>22</v>
      </c>
      <c r="DH1398" t="s">
        <v>3</v>
      </c>
      <c r="DI1398" t="s">
        <v>22</v>
      </c>
      <c r="DJ1398" t="s">
        <v>21</v>
      </c>
      <c r="DK1398" t="s">
        <v>3</v>
      </c>
      <c r="DL1398" t="s">
        <v>3</v>
      </c>
      <c r="DM1398" t="s">
        <v>3</v>
      </c>
      <c r="DN1398">
        <v>0</v>
      </c>
      <c r="DO1398">
        <v>0</v>
      </c>
      <c r="DP1398">
        <v>1</v>
      </c>
      <c r="DQ1398">
        <v>1</v>
      </c>
      <c r="DU1398">
        <v>1005</v>
      </c>
      <c r="DV1398" t="s">
        <v>433</v>
      </c>
      <c r="DW1398" t="s">
        <v>433</v>
      </c>
      <c r="DX1398">
        <v>100</v>
      </c>
      <c r="EE1398">
        <v>31102226</v>
      </c>
      <c r="EF1398">
        <v>2</v>
      </c>
      <c r="EG1398" t="s">
        <v>23</v>
      </c>
      <c r="EH1398">
        <v>0</v>
      </c>
      <c r="EI1398" t="s">
        <v>3</v>
      </c>
      <c r="EJ1398">
        <v>1</v>
      </c>
      <c r="EK1398">
        <v>26001</v>
      </c>
      <c r="EL1398" t="s">
        <v>435</v>
      </c>
      <c r="EM1398" t="s">
        <v>436</v>
      </c>
      <c r="EO1398" t="s">
        <v>26</v>
      </c>
      <c r="EQ1398">
        <v>0</v>
      </c>
      <c r="ER1398">
        <v>824.45</v>
      </c>
      <c r="ES1398">
        <v>507.64</v>
      </c>
      <c r="ET1398">
        <v>40.5</v>
      </c>
      <c r="EU1398">
        <v>5.45</v>
      </c>
      <c r="EV1398">
        <v>276.31</v>
      </c>
      <c r="EW1398">
        <v>31.98</v>
      </c>
      <c r="EX1398">
        <v>0.47</v>
      </c>
      <c r="EY1398">
        <v>0</v>
      </c>
      <c r="FQ1398">
        <v>0</v>
      </c>
      <c r="FR1398">
        <f t="shared" si="1244"/>
        <v>0</v>
      </c>
      <c r="FS1398">
        <v>0</v>
      </c>
      <c r="FT1398" t="s">
        <v>27</v>
      </c>
      <c r="FU1398" t="s">
        <v>28</v>
      </c>
      <c r="FX1398">
        <v>90</v>
      </c>
      <c r="FY1398">
        <v>59.5</v>
      </c>
      <c r="GA1398" t="s">
        <v>3</v>
      </c>
      <c r="GD1398">
        <v>1</v>
      </c>
      <c r="GF1398">
        <v>1906941050</v>
      </c>
      <c r="GG1398">
        <v>2</v>
      </c>
      <c r="GH1398">
        <v>1</v>
      </c>
      <c r="GI1398">
        <v>-2</v>
      </c>
      <c r="GJ1398">
        <v>0</v>
      </c>
      <c r="GK1398">
        <v>0</v>
      </c>
      <c r="GL1398">
        <f t="shared" si="1245"/>
        <v>0</v>
      </c>
      <c r="GM1398">
        <f t="shared" si="1246"/>
        <v>352.8</v>
      </c>
      <c r="GN1398">
        <f t="shared" si="1247"/>
        <v>352.8</v>
      </c>
      <c r="GO1398">
        <f t="shared" si="1248"/>
        <v>0</v>
      </c>
      <c r="GP1398">
        <f t="shared" si="1249"/>
        <v>0</v>
      </c>
      <c r="GR1398">
        <v>0</v>
      </c>
      <c r="GS1398">
        <v>3</v>
      </c>
      <c r="GT1398">
        <v>0</v>
      </c>
      <c r="GU1398" t="s">
        <v>3</v>
      </c>
      <c r="GV1398">
        <f t="shared" si="1250"/>
        <v>0</v>
      </c>
      <c r="GW1398">
        <v>1</v>
      </c>
      <c r="GX1398">
        <f t="shared" si="1251"/>
        <v>0</v>
      </c>
      <c r="HA1398">
        <v>0</v>
      </c>
      <c r="HB1398">
        <v>0</v>
      </c>
      <c r="HC1398">
        <f t="shared" si="1252"/>
        <v>0</v>
      </c>
      <c r="IK1398">
        <v>0</v>
      </c>
    </row>
    <row r="1399" spans="1:255">
      <c r="A1399" s="2">
        <v>17</v>
      </c>
      <c r="B1399" s="2">
        <v>1</v>
      </c>
      <c r="C1399" s="2"/>
      <c r="D1399" s="2"/>
      <c r="E1399" s="2" t="s">
        <v>642</v>
      </c>
      <c r="F1399" s="2" t="s">
        <v>438</v>
      </c>
      <c r="G1399" s="2" t="s">
        <v>439</v>
      </c>
      <c r="H1399" s="2" t="s">
        <v>258</v>
      </c>
      <c r="I1399" s="2">
        <f>ROUND(23*0.04*1.15,9)</f>
        <v>1.0580000000000001</v>
      </c>
      <c r="J1399" s="2">
        <v>0</v>
      </c>
      <c r="K1399" s="2"/>
      <c r="L1399" s="2"/>
      <c r="M1399" s="2"/>
      <c r="N1399" s="2"/>
      <c r="O1399" s="2">
        <f t="shared" si="1218"/>
        <v>2350.91</v>
      </c>
      <c r="P1399" s="2">
        <f t="shared" si="1219"/>
        <v>2350.91</v>
      </c>
      <c r="Q1399" s="2">
        <f t="shared" si="1220"/>
        <v>0</v>
      </c>
      <c r="R1399" s="2">
        <f t="shared" si="1221"/>
        <v>0</v>
      </c>
      <c r="S1399" s="2">
        <f t="shared" si="1222"/>
        <v>0</v>
      </c>
      <c r="T1399" s="2">
        <f t="shared" si="1223"/>
        <v>0</v>
      </c>
      <c r="U1399" s="2">
        <f t="shared" si="1224"/>
        <v>0</v>
      </c>
      <c r="V1399" s="2">
        <f t="shared" si="1225"/>
        <v>0</v>
      </c>
      <c r="W1399" s="2">
        <f t="shared" si="1226"/>
        <v>0</v>
      </c>
      <c r="X1399" s="2">
        <f t="shared" si="1227"/>
        <v>0</v>
      </c>
      <c r="Y1399" s="2">
        <f t="shared" si="1228"/>
        <v>0</v>
      </c>
      <c r="Z1399" s="2"/>
      <c r="AA1399" s="2">
        <v>33304975</v>
      </c>
      <c r="AB1399" s="2">
        <f t="shared" si="1229"/>
        <v>2222.0300000000002</v>
      </c>
      <c r="AC1399" s="2">
        <f t="shared" si="1230"/>
        <v>2222.0300000000002</v>
      </c>
      <c r="AD1399" s="2">
        <f>ROUND((((ET1399)-(EU1399))+AE1399),2)</f>
        <v>0</v>
      </c>
      <c r="AE1399" s="2">
        <f>ROUND((EU1399),2)</f>
        <v>0</v>
      </c>
      <c r="AF1399" s="2">
        <f>ROUND((EV1399),2)</f>
        <v>0</v>
      </c>
      <c r="AG1399" s="2">
        <f t="shared" si="1231"/>
        <v>0</v>
      </c>
      <c r="AH1399" s="2">
        <f>(EW1399)</f>
        <v>0</v>
      </c>
      <c r="AI1399" s="2">
        <f>(EX1399)</f>
        <v>0</v>
      </c>
      <c r="AJ1399" s="2">
        <f t="shared" si="1232"/>
        <v>0</v>
      </c>
      <c r="AK1399" s="2">
        <v>2222.0300000000002</v>
      </c>
      <c r="AL1399" s="2">
        <v>2222.0300000000002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1</v>
      </c>
      <c r="AW1399" s="2">
        <v>1</v>
      </c>
      <c r="AX1399" s="2"/>
      <c r="AY1399" s="2"/>
      <c r="AZ1399" s="2">
        <v>1</v>
      </c>
      <c r="BA1399" s="2">
        <v>1</v>
      </c>
      <c r="BB1399" s="2">
        <v>1</v>
      </c>
      <c r="BC1399" s="2">
        <v>1</v>
      </c>
      <c r="BD1399" s="2" t="s">
        <v>3</v>
      </c>
      <c r="BE1399" s="2" t="s">
        <v>3</v>
      </c>
      <c r="BF1399" s="2" t="s">
        <v>3</v>
      </c>
      <c r="BG1399" s="2" t="s">
        <v>3</v>
      </c>
      <c r="BH1399" s="2">
        <v>3</v>
      </c>
      <c r="BI1399" s="2">
        <v>1</v>
      </c>
      <c r="BJ1399" s="2" t="s">
        <v>440</v>
      </c>
      <c r="BK1399" s="2"/>
      <c r="BL1399" s="2"/>
      <c r="BM1399" s="2">
        <v>500001</v>
      </c>
      <c r="BN1399" s="2">
        <v>0</v>
      </c>
      <c r="BO1399" s="2" t="s">
        <v>3</v>
      </c>
      <c r="BP1399" s="2">
        <v>0</v>
      </c>
      <c r="BQ1399" s="2">
        <v>8</v>
      </c>
      <c r="BR1399" s="2">
        <v>0</v>
      </c>
      <c r="BS1399" s="2">
        <v>1</v>
      </c>
      <c r="BT1399" s="2">
        <v>1</v>
      </c>
      <c r="BU1399" s="2">
        <v>1</v>
      </c>
      <c r="BV1399" s="2">
        <v>1</v>
      </c>
      <c r="BW1399" s="2">
        <v>1</v>
      </c>
      <c r="BX1399" s="2">
        <v>1</v>
      </c>
      <c r="BY1399" s="2" t="s">
        <v>3</v>
      </c>
      <c r="BZ1399" s="2">
        <v>0</v>
      </c>
      <c r="CA1399" s="2">
        <v>0</v>
      </c>
      <c r="CB1399" s="2"/>
      <c r="CC1399" s="2"/>
      <c r="CD1399" s="2"/>
      <c r="CE1399" s="2">
        <v>0</v>
      </c>
      <c r="CF1399" s="2">
        <v>0</v>
      </c>
      <c r="CG1399" s="2">
        <v>0</v>
      </c>
      <c r="CH1399" s="2"/>
      <c r="CI1399" s="2"/>
      <c r="CJ1399" s="2"/>
      <c r="CK1399" s="2"/>
      <c r="CL1399" s="2"/>
      <c r="CM1399" s="2">
        <v>0</v>
      </c>
      <c r="CN1399" s="2" t="s">
        <v>3</v>
      </c>
      <c r="CO1399" s="2">
        <v>0</v>
      </c>
      <c r="CP1399" s="2">
        <f t="shared" si="1233"/>
        <v>2350.91</v>
      </c>
      <c r="CQ1399" s="2">
        <f t="shared" si="1234"/>
        <v>2222.0300000000002</v>
      </c>
      <c r="CR1399" s="2">
        <f t="shared" si="1235"/>
        <v>0</v>
      </c>
      <c r="CS1399" s="2">
        <f t="shared" si="1236"/>
        <v>0</v>
      </c>
      <c r="CT1399" s="2">
        <f t="shared" si="1237"/>
        <v>0</v>
      </c>
      <c r="CU1399" s="2">
        <f t="shared" si="1238"/>
        <v>0</v>
      </c>
      <c r="CV1399" s="2">
        <f t="shared" si="1239"/>
        <v>0</v>
      </c>
      <c r="CW1399" s="2">
        <f t="shared" si="1240"/>
        <v>0</v>
      </c>
      <c r="CX1399" s="2">
        <f t="shared" si="1241"/>
        <v>0</v>
      </c>
      <c r="CY1399" s="2">
        <f t="shared" si="1242"/>
        <v>0</v>
      </c>
      <c r="CZ1399" s="2">
        <f t="shared" si="1243"/>
        <v>0</v>
      </c>
      <c r="DA1399" s="2"/>
      <c r="DB1399" s="2"/>
      <c r="DC1399" s="2" t="s">
        <v>3</v>
      </c>
      <c r="DD1399" s="2" t="s">
        <v>3</v>
      </c>
      <c r="DE1399" s="2" t="s">
        <v>3</v>
      </c>
      <c r="DF1399" s="2" t="s">
        <v>3</v>
      </c>
      <c r="DG1399" s="2" t="s">
        <v>3</v>
      </c>
      <c r="DH1399" s="2" t="s">
        <v>3</v>
      </c>
      <c r="DI1399" s="2" t="s">
        <v>3</v>
      </c>
      <c r="DJ1399" s="2" t="s">
        <v>3</v>
      </c>
      <c r="DK1399" s="2" t="s">
        <v>3</v>
      </c>
      <c r="DL1399" s="2" t="s">
        <v>3</v>
      </c>
      <c r="DM1399" s="2" t="s">
        <v>3</v>
      </c>
      <c r="DN1399" s="2">
        <v>0</v>
      </c>
      <c r="DO1399" s="2">
        <v>0</v>
      </c>
      <c r="DP1399" s="2">
        <v>1</v>
      </c>
      <c r="DQ1399" s="2">
        <v>1</v>
      </c>
      <c r="DR1399" s="2"/>
      <c r="DS1399" s="2"/>
      <c r="DT1399" s="2"/>
      <c r="DU1399" s="2">
        <v>1007</v>
      </c>
      <c r="DV1399" s="2" t="s">
        <v>258</v>
      </c>
      <c r="DW1399" s="2" t="s">
        <v>258</v>
      </c>
      <c r="DX1399" s="2">
        <v>1</v>
      </c>
      <c r="DY1399" s="2"/>
      <c r="DZ1399" s="2"/>
      <c r="EA1399" s="2"/>
      <c r="EB1399" s="2"/>
      <c r="EC1399" s="2"/>
      <c r="ED1399" s="2"/>
      <c r="EE1399" s="2">
        <v>31102119</v>
      </c>
      <c r="EF1399" s="2">
        <v>8</v>
      </c>
      <c r="EG1399" s="2" t="s">
        <v>34</v>
      </c>
      <c r="EH1399" s="2">
        <v>0</v>
      </c>
      <c r="EI1399" s="2" t="s">
        <v>3</v>
      </c>
      <c r="EJ1399" s="2">
        <v>1</v>
      </c>
      <c r="EK1399" s="2">
        <v>500001</v>
      </c>
      <c r="EL1399" s="2" t="s">
        <v>35</v>
      </c>
      <c r="EM1399" s="2" t="s">
        <v>36</v>
      </c>
      <c r="EN1399" s="2"/>
      <c r="EO1399" s="2" t="s">
        <v>3</v>
      </c>
      <c r="EP1399" s="2"/>
      <c r="EQ1399" s="2">
        <v>0</v>
      </c>
      <c r="ER1399" s="2">
        <v>2222.0300000000002</v>
      </c>
      <c r="ES1399" s="2">
        <v>2222.0300000000002</v>
      </c>
      <c r="ET1399" s="2">
        <v>0</v>
      </c>
      <c r="EU1399" s="2">
        <v>0</v>
      </c>
      <c r="EV1399" s="2">
        <v>0</v>
      </c>
      <c r="EW1399" s="2">
        <v>0</v>
      </c>
      <c r="EX1399" s="2">
        <v>0</v>
      </c>
      <c r="EY1399" s="2">
        <v>0</v>
      </c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>
        <v>0</v>
      </c>
      <c r="FR1399" s="2">
        <f t="shared" si="1244"/>
        <v>0</v>
      </c>
      <c r="FS1399" s="2">
        <v>0</v>
      </c>
      <c r="FT1399" s="2"/>
      <c r="FU1399" s="2"/>
      <c r="FV1399" s="2"/>
      <c r="FW1399" s="2"/>
      <c r="FX1399" s="2">
        <v>0</v>
      </c>
      <c r="FY1399" s="2">
        <v>0</v>
      </c>
      <c r="FZ1399" s="2"/>
      <c r="GA1399" s="2" t="s">
        <v>3</v>
      </c>
      <c r="GB1399" s="2"/>
      <c r="GC1399" s="2"/>
      <c r="GD1399" s="2">
        <v>1</v>
      </c>
      <c r="GE1399" s="2"/>
      <c r="GF1399" s="2">
        <v>2051966677</v>
      </c>
      <c r="GG1399" s="2">
        <v>2</v>
      </c>
      <c r="GH1399" s="2">
        <v>1</v>
      </c>
      <c r="GI1399" s="2">
        <v>-2</v>
      </c>
      <c r="GJ1399" s="2">
        <v>0</v>
      </c>
      <c r="GK1399" s="2">
        <v>0</v>
      </c>
      <c r="GL1399" s="2">
        <f t="shared" si="1245"/>
        <v>0</v>
      </c>
      <c r="GM1399" s="2">
        <f t="shared" si="1246"/>
        <v>2350.91</v>
      </c>
      <c r="GN1399" s="2">
        <f t="shared" si="1247"/>
        <v>2350.91</v>
      </c>
      <c r="GO1399" s="2">
        <f t="shared" si="1248"/>
        <v>0</v>
      </c>
      <c r="GP1399" s="2">
        <f t="shared" si="1249"/>
        <v>0</v>
      </c>
      <c r="GQ1399" s="2"/>
      <c r="GR1399" s="2">
        <v>0</v>
      </c>
      <c r="GS1399" s="2">
        <v>3</v>
      </c>
      <c r="GT1399" s="2">
        <v>0</v>
      </c>
      <c r="GU1399" s="2" t="s">
        <v>3</v>
      </c>
      <c r="GV1399" s="2">
        <f t="shared" si="1250"/>
        <v>0</v>
      </c>
      <c r="GW1399" s="2">
        <v>1</v>
      </c>
      <c r="GX1399" s="2">
        <f t="shared" si="1251"/>
        <v>0</v>
      </c>
      <c r="GY1399" s="2"/>
      <c r="GZ1399" s="2"/>
      <c r="HA1399" s="2">
        <v>0</v>
      </c>
      <c r="HB1399" s="2">
        <v>0</v>
      </c>
      <c r="HC1399" s="2">
        <f t="shared" si="1252"/>
        <v>0</v>
      </c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  <c r="IH1399" s="2"/>
      <c r="II1399" s="2"/>
      <c r="IJ1399" s="2"/>
      <c r="IK1399" s="2">
        <v>0</v>
      </c>
      <c r="IL1399" s="2"/>
      <c r="IM1399" s="2"/>
      <c r="IN1399" s="2"/>
      <c r="IO1399" s="2"/>
      <c r="IP1399" s="2"/>
      <c r="IQ1399" s="2"/>
      <c r="IR1399" s="2"/>
      <c r="IS1399" s="2"/>
      <c r="IT1399" s="2"/>
      <c r="IU1399" s="2"/>
    </row>
    <row r="1400" spans="1:255">
      <c r="A1400">
        <v>17</v>
      </c>
      <c r="B1400">
        <v>1</v>
      </c>
      <c r="E1400" t="s">
        <v>642</v>
      </c>
      <c r="F1400" t="s">
        <v>438</v>
      </c>
      <c r="G1400" t="s">
        <v>439</v>
      </c>
      <c r="H1400" t="s">
        <v>258</v>
      </c>
      <c r="I1400">
        <f>ROUND(23*0.04*1.15,9)</f>
        <v>1.0580000000000001</v>
      </c>
      <c r="J1400">
        <v>0</v>
      </c>
      <c r="O1400">
        <f t="shared" si="1218"/>
        <v>2350.91</v>
      </c>
      <c r="P1400">
        <f t="shared" si="1219"/>
        <v>2350.91</v>
      </c>
      <c r="Q1400">
        <f t="shared" si="1220"/>
        <v>0</v>
      </c>
      <c r="R1400">
        <f t="shared" si="1221"/>
        <v>0</v>
      </c>
      <c r="S1400">
        <f t="shared" si="1222"/>
        <v>0</v>
      </c>
      <c r="T1400">
        <f t="shared" si="1223"/>
        <v>0</v>
      </c>
      <c r="U1400">
        <f t="shared" si="1224"/>
        <v>0</v>
      </c>
      <c r="V1400">
        <f t="shared" si="1225"/>
        <v>0</v>
      </c>
      <c r="W1400">
        <f t="shared" si="1226"/>
        <v>0</v>
      </c>
      <c r="X1400">
        <f t="shared" si="1227"/>
        <v>0</v>
      </c>
      <c r="Y1400">
        <f t="shared" si="1228"/>
        <v>0</v>
      </c>
      <c r="AA1400">
        <v>33304960</v>
      </c>
      <c r="AB1400">
        <f t="shared" si="1229"/>
        <v>2222.0300000000002</v>
      </c>
      <c r="AC1400">
        <f t="shared" si="1230"/>
        <v>2222.0300000000002</v>
      </c>
      <c r="AD1400">
        <f>ROUND((((ET1400)-(EU1400))+AE1400),2)</f>
        <v>0</v>
      </c>
      <c r="AE1400">
        <f>ROUND((EU1400),2)</f>
        <v>0</v>
      </c>
      <c r="AF1400">
        <f>ROUND((EV1400),2)</f>
        <v>0</v>
      </c>
      <c r="AG1400">
        <f t="shared" si="1231"/>
        <v>0</v>
      </c>
      <c r="AH1400">
        <f>(EW1400)</f>
        <v>0</v>
      </c>
      <c r="AI1400">
        <f>(EX1400)</f>
        <v>0</v>
      </c>
      <c r="AJ1400">
        <f t="shared" si="1232"/>
        <v>0</v>
      </c>
      <c r="AK1400">
        <v>2222.0300000000002</v>
      </c>
      <c r="AL1400">
        <v>2222.0300000000002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1</v>
      </c>
      <c r="AW1400">
        <v>1</v>
      </c>
      <c r="AZ1400">
        <v>1</v>
      </c>
      <c r="BA1400">
        <v>1</v>
      </c>
      <c r="BB1400">
        <v>1</v>
      </c>
      <c r="BC1400">
        <v>1</v>
      </c>
      <c r="BD1400" t="s">
        <v>3</v>
      </c>
      <c r="BE1400" t="s">
        <v>3</v>
      </c>
      <c r="BF1400" t="s">
        <v>3</v>
      </c>
      <c r="BG1400" t="s">
        <v>3</v>
      </c>
      <c r="BH1400">
        <v>3</v>
      </c>
      <c r="BI1400">
        <v>1</v>
      </c>
      <c r="BJ1400" t="s">
        <v>440</v>
      </c>
      <c r="BM1400">
        <v>500001</v>
      </c>
      <c r="BN1400">
        <v>0</v>
      </c>
      <c r="BO1400" t="s">
        <v>3</v>
      </c>
      <c r="BP1400">
        <v>0</v>
      </c>
      <c r="BQ1400">
        <v>8</v>
      </c>
      <c r="BR1400">
        <v>0</v>
      </c>
      <c r="BS1400">
        <v>1</v>
      </c>
      <c r="BT1400">
        <v>1</v>
      </c>
      <c r="BU1400">
        <v>1</v>
      </c>
      <c r="BV1400">
        <v>1</v>
      </c>
      <c r="BW1400">
        <v>1</v>
      </c>
      <c r="BX1400">
        <v>1</v>
      </c>
      <c r="BY1400" t="s">
        <v>3</v>
      </c>
      <c r="BZ1400">
        <v>0</v>
      </c>
      <c r="CA1400">
        <v>0</v>
      </c>
      <c r="CE1400">
        <v>0</v>
      </c>
      <c r="CF1400">
        <v>0</v>
      </c>
      <c r="CG1400">
        <v>0</v>
      </c>
      <c r="CM1400">
        <v>0</v>
      </c>
      <c r="CN1400" t="s">
        <v>3</v>
      </c>
      <c r="CO1400">
        <v>0</v>
      </c>
      <c r="CP1400">
        <f t="shared" si="1233"/>
        <v>2350.91</v>
      </c>
      <c r="CQ1400">
        <f t="shared" si="1234"/>
        <v>2222.0300000000002</v>
      </c>
      <c r="CR1400">
        <f t="shared" si="1235"/>
        <v>0</v>
      </c>
      <c r="CS1400">
        <f t="shared" si="1236"/>
        <v>0</v>
      </c>
      <c r="CT1400">
        <f t="shared" si="1237"/>
        <v>0</v>
      </c>
      <c r="CU1400">
        <f t="shared" si="1238"/>
        <v>0</v>
      </c>
      <c r="CV1400">
        <f t="shared" si="1239"/>
        <v>0</v>
      </c>
      <c r="CW1400">
        <f t="shared" si="1240"/>
        <v>0</v>
      </c>
      <c r="CX1400">
        <f t="shared" si="1241"/>
        <v>0</v>
      </c>
      <c r="CY1400">
        <f t="shared" si="1242"/>
        <v>0</v>
      </c>
      <c r="CZ1400">
        <f t="shared" si="1243"/>
        <v>0</v>
      </c>
      <c r="DC1400" t="s">
        <v>3</v>
      </c>
      <c r="DD1400" t="s">
        <v>3</v>
      </c>
      <c r="DE1400" t="s">
        <v>3</v>
      </c>
      <c r="DF1400" t="s">
        <v>3</v>
      </c>
      <c r="DG1400" t="s">
        <v>3</v>
      </c>
      <c r="DH1400" t="s">
        <v>3</v>
      </c>
      <c r="DI1400" t="s">
        <v>3</v>
      </c>
      <c r="DJ1400" t="s">
        <v>3</v>
      </c>
      <c r="DK1400" t="s">
        <v>3</v>
      </c>
      <c r="DL1400" t="s">
        <v>3</v>
      </c>
      <c r="DM1400" t="s">
        <v>3</v>
      </c>
      <c r="DN1400">
        <v>0</v>
      </c>
      <c r="DO1400">
        <v>0</v>
      </c>
      <c r="DP1400">
        <v>1</v>
      </c>
      <c r="DQ1400">
        <v>1</v>
      </c>
      <c r="DU1400">
        <v>1007</v>
      </c>
      <c r="DV1400" t="s">
        <v>258</v>
      </c>
      <c r="DW1400" t="s">
        <v>258</v>
      </c>
      <c r="DX1400">
        <v>1</v>
      </c>
      <c r="EE1400">
        <v>31102119</v>
      </c>
      <c r="EF1400">
        <v>8</v>
      </c>
      <c r="EG1400" t="s">
        <v>34</v>
      </c>
      <c r="EH1400">
        <v>0</v>
      </c>
      <c r="EI1400" t="s">
        <v>3</v>
      </c>
      <c r="EJ1400">
        <v>1</v>
      </c>
      <c r="EK1400">
        <v>500001</v>
      </c>
      <c r="EL1400" t="s">
        <v>35</v>
      </c>
      <c r="EM1400" t="s">
        <v>36</v>
      </c>
      <c r="EO1400" t="s">
        <v>3</v>
      </c>
      <c r="EQ1400">
        <v>0</v>
      </c>
      <c r="ER1400">
        <v>2222.0300000000002</v>
      </c>
      <c r="ES1400">
        <v>2222.0300000000002</v>
      </c>
      <c r="ET1400">
        <v>0</v>
      </c>
      <c r="EU1400">
        <v>0</v>
      </c>
      <c r="EV1400">
        <v>0</v>
      </c>
      <c r="EW1400">
        <v>0</v>
      </c>
      <c r="EX1400">
        <v>0</v>
      </c>
      <c r="EY1400">
        <v>0</v>
      </c>
      <c r="FQ1400">
        <v>0</v>
      </c>
      <c r="FR1400">
        <f t="shared" si="1244"/>
        <v>0</v>
      </c>
      <c r="FS1400">
        <v>0</v>
      </c>
      <c r="FX1400">
        <v>0</v>
      </c>
      <c r="FY1400">
        <v>0</v>
      </c>
      <c r="GA1400" t="s">
        <v>3</v>
      </c>
      <c r="GD1400">
        <v>1</v>
      </c>
      <c r="GF1400">
        <v>2051966677</v>
      </c>
      <c r="GG1400">
        <v>2</v>
      </c>
      <c r="GH1400">
        <v>1</v>
      </c>
      <c r="GI1400">
        <v>-2</v>
      </c>
      <c r="GJ1400">
        <v>0</v>
      </c>
      <c r="GK1400">
        <v>0</v>
      </c>
      <c r="GL1400">
        <f t="shared" si="1245"/>
        <v>0</v>
      </c>
      <c r="GM1400">
        <f t="shared" si="1246"/>
        <v>2350.91</v>
      </c>
      <c r="GN1400">
        <f t="shared" si="1247"/>
        <v>2350.91</v>
      </c>
      <c r="GO1400">
        <f t="shared" si="1248"/>
        <v>0</v>
      </c>
      <c r="GP1400">
        <f t="shared" si="1249"/>
        <v>0</v>
      </c>
      <c r="GR1400">
        <v>0</v>
      </c>
      <c r="GS1400">
        <v>3</v>
      </c>
      <c r="GT1400">
        <v>0</v>
      </c>
      <c r="GU1400" t="s">
        <v>3</v>
      </c>
      <c r="GV1400">
        <f t="shared" si="1250"/>
        <v>0</v>
      </c>
      <c r="GW1400">
        <v>1</v>
      </c>
      <c r="GX1400">
        <f t="shared" si="1251"/>
        <v>0</v>
      </c>
      <c r="HA1400">
        <v>0</v>
      </c>
      <c r="HB1400">
        <v>0</v>
      </c>
      <c r="HC1400">
        <f t="shared" si="1252"/>
        <v>0</v>
      </c>
      <c r="IK1400">
        <v>0</v>
      </c>
    </row>
    <row r="1401" spans="1:255">
      <c r="A1401" s="2">
        <v>17</v>
      </c>
      <c r="B1401" s="2">
        <v>1</v>
      </c>
      <c r="C1401" s="2">
        <f>ROW(SmtRes!A1495)</f>
        <v>1495</v>
      </c>
      <c r="D1401" s="2">
        <f>ROW(EtalonRes!A1854)</f>
        <v>1854</v>
      </c>
      <c r="E1401" s="2" t="s">
        <v>643</v>
      </c>
      <c r="F1401" s="2" t="s">
        <v>544</v>
      </c>
      <c r="G1401" s="2" t="s">
        <v>545</v>
      </c>
      <c r="H1401" s="2" t="s">
        <v>433</v>
      </c>
      <c r="I1401" s="2">
        <f>ROUND((0.4+0.4)*2*10/100,9)</f>
        <v>0.16</v>
      </c>
      <c r="J1401" s="2">
        <v>0</v>
      </c>
      <c r="K1401" s="2"/>
      <c r="L1401" s="2"/>
      <c r="M1401" s="2"/>
      <c r="N1401" s="2"/>
      <c r="O1401" s="2">
        <f t="shared" si="1218"/>
        <v>453.65</v>
      </c>
      <c r="P1401" s="2">
        <f t="shared" si="1219"/>
        <v>174.2</v>
      </c>
      <c r="Q1401" s="2">
        <f t="shared" si="1220"/>
        <v>22.82</v>
      </c>
      <c r="R1401" s="2">
        <f t="shared" si="1221"/>
        <v>2.82</v>
      </c>
      <c r="S1401" s="2">
        <f t="shared" si="1222"/>
        <v>256.63</v>
      </c>
      <c r="T1401" s="2">
        <f t="shared" si="1223"/>
        <v>0</v>
      </c>
      <c r="U1401" s="2">
        <f t="shared" si="1224"/>
        <v>29.361984</v>
      </c>
      <c r="V1401" s="2">
        <f t="shared" si="1225"/>
        <v>0.22799999999999998</v>
      </c>
      <c r="W1401" s="2">
        <f t="shared" si="1226"/>
        <v>0</v>
      </c>
      <c r="X1401" s="2">
        <f t="shared" si="1227"/>
        <v>298.37</v>
      </c>
      <c r="Y1401" s="2">
        <f t="shared" si="1228"/>
        <v>184.21</v>
      </c>
      <c r="Z1401" s="2"/>
      <c r="AA1401" s="2">
        <v>33304975</v>
      </c>
      <c r="AB1401" s="2">
        <f t="shared" si="1229"/>
        <v>2835.26</v>
      </c>
      <c r="AC1401" s="2">
        <f t="shared" si="1230"/>
        <v>1088.73</v>
      </c>
      <c r="AD1401" s="2">
        <f>ROUND((((((ET1401*1.2)*1.25))-(((EU1401*1.2)*1.25)))+AE1401),2)</f>
        <v>142.62</v>
      </c>
      <c r="AE1401" s="2">
        <f>ROUND((((EU1401*1.2)*1.25)),2)</f>
        <v>17.61</v>
      </c>
      <c r="AF1401" s="2">
        <f>ROUND((((EV1401*1.2)*1.15)),2)</f>
        <v>1603.91</v>
      </c>
      <c r="AG1401" s="2">
        <f t="shared" si="1231"/>
        <v>0</v>
      </c>
      <c r="AH1401" s="2">
        <f>(((EW1401*1.2)*1.15))</f>
        <v>183.51239999999999</v>
      </c>
      <c r="AI1401" s="2">
        <f>(((EX1401*1.2)*1.25))</f>
        <v>1.4249999999999998</v>
      </c>
      <c r="AJ1401" s="2">
        <f t="shared" si="1232"/>
        <v>0</v>
      </c>
      <c r="AK1401" s="2">
        <v>2346.06</v>
      </c>
      <c r="AL1401" s="2">
        <v>1088.73</v>
      </c>
      <c r="AM1401" s="2">
        <v>95.08</v>
      </c>
      <c r="AN1401" s="2">
        <v>11.74</v>
      </c>
      <c r="AO1401" s="2">
        <v>1162.25</v>
      </c>
      <c r="AP1401" s="2">
        <v>0</v>
      </c>
      <c r="AQ1401" s="2">
        <v>132.97999999999999</v>
      </c>
      <c r="AR1401" s="2">
        <v>0.95</v>
      </c>
      <c r="AS1401" s="2">
        <v>0</v>
      </c>
      <c r="AT1401" s="2">
        <v>115</v>
      </c>
      <c r="AU1401" s="2">
        <v>71</v>
      </c>
      <c r="AV1401" s="2">
        <v>1</v>
      </c>
      <c r="AW1401" s="2">
        <v>1</v>
      </c>
      <c r="AX1401" s="2"/>
      <c r="AY1401" s="2"/>
      <c r="AZ1401" s="2">
        <v>1</v>
      </c>
      <c r="BA1401" s="2">
        <v>1</v>
      </c>
      <c r="BB1401" s="2">
        <v>1</v>
      </c>
      <c r="BC1401" s="2">
        <v>1</v>
      </c>
      <c r="BD1401" s="2" t="s">
        <v>3</v>
      </c>
      <c r="BE1401" s="2" t="s">
        <v>3</v>
      </c>
      <c r="BF1401" s="2" t="s">
        <v>3</v>
      </c>
      <c r="BG1401" s="2" t="s">
        <v>3</v>
      </c>
      <c r="BH1401" s="2">
        <v>0</v>
      </c>
      <c r="BI1401" s="2">
        <v>1</v>
      </c>
      <c r="BJ1401" s="2" t="s">
        <v>546</v>
      </c>
      <c r="BK1401" s="2"/>
      <c r="BL1401" s="2"/>
      <c r="BM1401" s="2">
        <v>20001</v>
      </c>
      <c r="BN1401" s="2">
        <v>0</v>
      </c>
      <c r="BO1401" s="2" t="s">
        <v>3</v>
      </c>
      <c r="BP1401" s="2">
        <v>0</v>
      </c>
      <c r="BQ1401" s="2">
        <v>2</v>
      </c>
      <c r="BR1401" s="2">
        <v>0</v>
      </c>
      <c r="BS1401" s="2">
        <v>1</v>
      </c>
      <c r="BT1401" s="2">
        <v>1</v>
      </c>
      <c r="BU1401" s="2">
        <v>1</v>
      </c>
      <c r="BV1401" s="2">
        <v>1</v>
      </c>
      <c r="BW1401" s="2">
        <v>1</v>
      </c>
      <c r="BX1401" s="2">
        <v>1</v>
      </c>
      <c r="BY1401" s="2" t="s">
        <v>3</v>
      </c>
      <c r="BZ1401" s="2">
        <v>128</v>
      </c>
      <c r="CA1401" s="2">
        <v>83</v>
      </c>
      <c r="CB1401" s="2"/>
      <c r="CC1401" s="2"/>
      <c r="CD1401" s="2"/>
      <c r="CE1401" s="2">
        <v>0</v>
      </c>
      <c r="CF1401" s="2">
        <v>0</v>
      </c>
      <c r="CG1401" s="2">
        <v>0</v>
      </c>
      <c r="CH1401" s="2"/>
      <c r="CI1401" s="2"/>
      <c r="CJ1401" s="2"/>
      <c r="CK1401" s="2"/>
      <c r="CL1401" s="2"/>
      <c r="CM1401" s="2">
        <v>0</v>
      </c>
      <c r="CN1401" s="2" t="s">
        <v>954</v>
      </c>
      <c r="CO1401" s="2">
        <v>0</v>
      </c>
      <c r="CP1401" s="2">
        <f t="shared" si="1233"/>
        <v>453.65</v>
      </c>
      <c r="CQ1401" s="2">
        <f t="shared" si="1234"/>
        <v>1088.73</v>
      </c>
      <c r="CR1401" s="2">
        <f t="shared" si="1235"/>
        <v>142.62</v>
      </c>
      <c r="CS1401" s="2">
        <f t="shared" si="1236"/>
        <v>17.61</v>
      </c>
      <c r="CT1401" s="2">
        <f t="shared" si="1237"/>
        <v>1603.91</v>
      </c>
      <c r="CU1401" s="2">
        <f t="shared" si="1238"/>
        <v>0</v>
      </c>
      <c r="CV1401" s="2">
        <f t="shared" si="1239"/>
        <v>183.51239999999999</v>
      </c>
      <c r="CW1401" s="2">
        <f t="shared" si="1240"/>
        <v>1.4249999999999998</v>
      </c>
      <c r="CX1401" s="2">
        <f t="shared" si="1241"/>
        <v>0</v>
      </c>
      <c r="CY1401" s="2">
        <f t="shared" si="1242"/>
        <v>298.36750000000001</v>
      </c>
      <c r="CZ1401" s="2">
        <f t="shared" si="1243"/>
        <v>184.20950000000002</v>
      </c>
      <c r="DA1401" s="2"/>
      <c r="DB1401" s="2"/>
      <c r="DC1401" s="2" t="s">
        <v>3</v>
      </c>
      <c r="DD1401" s="2" t="s">
        <v>3</v>
      </c>
      <c r="DE1401" s="2" t="s">
        <v>21</v>
      </c>
      <c r="DF1401" s="2" t="s">
        <v>21</v>
      </c>
      <c r="DG1401" s="2" t="s">
        <v>22</v>
      </c>
      <c r="DH1401" s="2" t="s">
        <v>3</v>
      </c>
      <c r="DI1401" s="2" t="s">
        <v>22</v>
      </c>
      <c r="DJ1401" s="2" t="s">
        <v>21</v>
      </c>
      <c r="DK1401" s="2" t="s">
        <v>3</v>
      </c>
      <c r="DL1401" s="2" t="s">
        <v>3</v>
      </c>
      <c r="DM1401" s="2" t="s">
        <v>3</v>
      </c>
      <c r="DN1401" s="2">
        <v>0</v>
      </c>
      <c r="DO1401" s="2">
        <v>0</v>
      </c>
      <c r="DP1401" s="2">
        <v>1</v>
      </c>
      <c r="DQ1401" s="2">
        <v>1</v>
      </c>
      <c r="DR1401" s="2"/>
      <c r="DS1401" s="2"/>
      <c r="DT1401" s="2"/>
      <c r="DU1401" s="2">
        <v>1005</v>
      </c>
      <c r="DV1401" s="2" t="s">
        <v>433</v>
      </c>
      <c r="DW1401" s="2" t="s">
        <v>433</v>
      </c>
      <c r="DX1401" s="2">
        <v>100</v>
      </c>
      <c r="DY1401" s="2"/>
      <c r="DZ1401" s="2"/>
      <c r="EA1401" s="2"/>
      <c r="EB1401" s="2"/>
      <c r="EC1401" s="2"/>
      <c r="ED1401" s="2"/>
      <c r="EE1401" s="2">
        <v>31102217</v>
      </c>
      <c r="EF1401" s="2">
        <v>2</v>
      </c>
      <c r="EG1401" s="2" t="s">
        <v>23</v>
      </c>
      <c r="EH1401" s="2">
        <v>0</v>
      </c>
      <c r="EI1401" s="2" t="s">
        <v>3</v>
      </c>
      <c r="EJ1401" s="2">
        <v>1</v>
      </c>
      <c r="EK1401" s="2">
        <v>20001</v>
      </c>
      <c r="EL1401" s="2" t="s">
        <v>24</v>
      </c>
      <c r="EM1401" s="2" t="s">
        <v>25</v>
      </c>
      <c r="EN1401" s="2"/>
      <c r="EO1401" s="2" t="s">
        <v>26</v>
      </c>
      <c r="EP1401" s="2"/>
      <c r="EQ1401" s="2">
        <v>0</v>
      </c>
      <c r="ER1401" s="2">
        <v>2346.06</v>
      </c>
      <c r="ES1401" s="2">
        <v>1088.73</v>
      </c>
      <c r="ET1401" s="2">
        <v>95.08</v>
      </c>
      <c r="EU1401" s="2">
        <v>11.74</v>
      </c>
      <c r="EV1401" s="2">
        <v>1162.25</v>
      </c>
      <c r="EW1401" s="2">
        <v>132.97999999999999</v>
      </c>
      <c r="EX1401" s="2">
        <v>0.95</v>
      </c>
      <c r="EY1401" s="2">
        <v>0</v>
      </c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>
        <v>0</v>
      </c>
      <c r="FR1401" s="2">
        <f t="shared" si="1244"/>
        <v>0</v>
      </c>
      <c r="FS1401" s="2">
        <v>0</v>
      </c>
      <c r="FT1401" s="2" t="s">
        <v>27</v>
      </c>
      <c r="FU1401" s="2" t="s">
        <v>28</v>
      </c>
      <c r="FV1401" s="2"/>
      <c r="FW1401" s="2"/>
      <c r="FX1401" s="2">
        <v>115.2</v>
      </c>
      <c r="FY1401" s="2">
        <v>70.55</v>
      </c>
      <c r="FZ1401" s="2"/>
      <c r="GA1401" s="2" t="s">
        <v>3</v>
      </c>
      <c r="GB1401" s="2"/>
      <c r="GC1401" s="2"/>
      <c r="GD1401" s="2">
        <v>1</v>
      </c>
      <c r="GE1401" s="2"/>
      <c r="GF1401" s="2">
        <v>460241915</v>
      </c>
      <c r="GG1401" s="2">
        <v>2</v>
      </c>
      <c r="GH1401" s="2">
        <v>1</v>
      </c>
      <c r="GI1401" s="2">
        <v>-2</v>
      </c>
      <c r="GJ1401" s="2">
        <v>0</v>
      </c>
      <c r="GK1401" s="2">
        <v>0</v>
      </c>
      <c r="GL1401" s="2">
        <f t="shared" si="1245"/>
        <v>0</v>
      </c>
      <c r="GM1401" s="2">
        <f t="shared" si="1246"/>
        <v>936.23</v>
      </c>
      <c r="GN1401" s="2">
        <f t="shared" si="1247"/>
        <v>936.23</v>
      </c>
      <c r="GO1401" s="2">
        <f t="shared" si="1248"/>
        <v>0</v>
      </c>
      <c r="GP1401" s="2">
        <f t="shared" si="1249"/>
        <v>0</v>
      </c>
      <c r="GQ1401" s="2"/>
      <c r="GR1401" s="2">
        <v>0</v>
      </c>
      <c r="GS1401" s="2">
        <v>3</v>
      </c>
      <c r="GT1401" s="2">
        <v>0</v>
      </c>
      <c r="GU1401" s="2" t="s">
        <v>3</v>
      </c>
      <c r="GV1401" s="2">
        <f t="shared" si="1250"/>
        <v>0</v>
      </c>
      <c r="GW1401" s="2">
        <v>1</v>
      </c>
      <c r="GX1401" s="2">
        <f t="shared" si="1251"/>
        <v>0</v>
      </c>
      <c r="GY1401" s="2"/>
      <c r="GZ1401" s="2"/>
      <c r="HA1401" s="2">
        <v>0</v>
      </c>
      <c r="HB1401" s="2">
        <v>0</v>
      </c>
      <c r="HC1401" s="2">
        <f t="shared" si="1252"/>
        <v>0</v>
      </c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  <c r="IH1401" s="2"/>
      <c r="II1401" s="2"/>
      <c r="IJ1401" s="2"/>
      <c r="IK1401" s="2">
        <v>0</v>
      </c>
      <c r="IL1401" s="2"/>
      <c r="IM1401" s="2"/>
      <c r="IN1401" s="2"/>
      <c r="IO1401" s="2"/>
      <c r="IP1401" s="2"/>
      <c r="IQ1401" s="2"/>
      <c r="IR1401" s="2"/>
      <c r="IS1401" s="2"/>
      <c r="IT1401" s="2"/>
      <c r="IU1401" s="2"/>
    </row>
    <row r="1402" spans="1:255">
      <c r="A1402">
        <v>17</v>
      </c>
      <c r="B1402">
        <v>1</v>
      </c>
      <c r="C1402">
        <f>ROW(SmtRes!A1506)</f>
        <v>1506</v>
      </c>
      <c r="D1402">
        <f>ROW(EtalonRes!A1870)</f>
        <v>1870</v>
      </c>
      <c r="E1402" t="s">
        <v>643</v>
      </c>
      <c r="F1402" t="s">
        <v>544</v>
      </c>
      <c r="G1402" t="s">
        <v>545</v>
      </c>
      <c r="H1402" t="s">
        <v>433</v>
      </c>
      <c r="I1402">
        <f>ROUND((0.4+0.4)*2*10/100,9)</f>
        <v>0.16</v>
      </c>
      <c r="J1402">
        <v>0</v>
      </c>
      <c r="O1402">
        <f t="shared" si="1218"/>
        <v>453.65</v>
      </c>
      <c r="P1402">
        <f t="shared" si="1219"/>
        <v>174.2</v>
      </c>
      <c r="Q1402">
        <f t="shared" si="1220"/>
        <v>22.82</v>
      </c>
      <c r="R1402">
        <f t="shared" si="1221"/>
        <v>2.82</v>
      </c>
      <c r="S1402">
        <f t="shared" si="1222"/>
        <v>256.63</v>
      </c>
      <c r="T1402">
        <f t="shared" si="1223"/>
        <v>0</v>
      </c>
      <c r="U1402">
        <f t="shared" si="1224"/>
        <v>29.361984</v>
      </c>
      <c r="V1402">
        <f t="shared" si="1225"/>
        <v>0.22799999999999998</v>
      </c>
      <c r="W1402">
        <f t="shared" si="1226"/>
        <v>0</v>
      </c>
      <c r="X1402">
        <f t="shared" si="1227"/>
        <v>298.37</v>
      </c>
      <c r="Y1402">
        <f t="shared" si="1228"/>
        <v>184.21</v>
      </c>
      <c r="AA1402">
        <v>33304960</v>
      </c>
      <c r="AB1402">
        <f t="shared" si="1229"/>
        <v>2835.26</v>
      </c>
      <c r="AC1402">
        <f t="shared" si="1230"/>
        <v>1088.73</v>
      </c>
      <c r="AD1402">
        <f>ROUND((((((ET1402*1.2)*1.25))-(((EU1402*1.2)*1.25)))+AE1402),2)</f>
        <v>142.62</v>
      </c>
      <c r="AE1402">
        <f>ROUND((((EU1402*1.2)*1.25)),2)</f>
        <v>17.61</v>
      </c>
      <c r="AF1402">
        <f>ROUND((((EV1402*1.2)*1.15)),2)</f>
        <v>1603.91</v>
      </c>
      <c r="AG1402">
        <f t="shared" si="1231"/>
        <v>0</v>
      </c>
      <c r="AH1402">
        <f>(((EW1402*1.2)*1.15))</f>
        <v>183.51239999999999</v>
      </c>
      <c r="AI1402">
        <f>(((EX1402*1.2)*1.25))</f>
        <v>1.4249999999999998</v>
      </c>
      <c r="AJ1402">
        <f t="shared" si="1232"/>
        <v>0</v>
      </c>
      <c r="AK1402">
        <v>2346.06</v>
      </c>
      <c r="AL1402">
        <v>1088.73</v>
      </c>
      <c r="AM1402">
        <v>95.08</v>
      </c>
      <c r="AN1402">
        <v>11.74</v>
      </c>
      <c r="AO1402">
        <v>1162.25</v>
      </c>
      <c r="AP1402">
        <v>0</v>
      </c>
      <c r="AQ1402">
        <v>132.97999999999999</v>
      </c>
      <c r="AR1402">
        <v>0.95</v>
      </c>
      <c r="AS1402">
        <v>0</v>
      </c>
      <c r="AT1402">
        <v>115</v>
      </c>
      <c r="AU1402">
        <v>71</v>
      </c>
      <c r="AV1402">
        <v>1</v>
      </c>
      <c r="AW1402">
        <v>1</v>
      </c>
      <c r="AZ1402">
        <v>1</v>
      </c>
      <c r="BA1402">
        <v>1</v>
      </c>
      <c r="BB1402">
        <v>1</v>
      </c>
      <c r="BC1402">
        <v>1</v>
      </c>
      <c r="BD1402" t="s">
        <v>3</v>
      </c>
      <c r="BE1402" t="s">
        <v>3</v>
      </c>
      <c r="BF1402" t="s">
        <v>3</v>
      </c>
      <c r="BG1402" t="s">
        <v>3</v>
      </c>
      <c r="BH1402">
        <v>0</v>
      </c>
      <c r="BI1402">
        <v>1</v>
      </c>
      <c r="BJ1402" t="s">
        <v>546</v>
      </c>
      <c r="BM1402">
        <v>20001</v>
      </c>
      <c r="BN1402">
        <v>0</v>
      </c>
      <c r="BO1402" t="s">
        <v>3</v>
      </c>
      <c r="BP1402">
        <v>0</v>
      </c>
      <c r="BQ1402">
        <v>2</v>
      </c>
      <c r="BR1402">
        <v>0</v>
      </c>
      <c r="BS1402">
        <v>1</v>
      </c>
      <c r="BT1402">
        <v>1</v>
      </c>
      <c r="BU1402">
        <v>1</v>
      </c>
      <c r="BV1402">
        <v>1</v>
      </c>
      <c r="BW1402">
        <v>1</v>
      </c>
      <c r="BX1402">
        <v>1</v>
      </c>
      <c r="BY1402" t="s">
        <v>3</v>
      </c>
      <c r="BZ1402">
        <v>128</v>
      </c>
      <c r="CA1402">
        <v>83</v>
      </c>
      <c r="CE1402">
        <v>0</v>
      </c>
      <c r="CF1402">
        <v>0</v>
      </c>
      <c r="CG1402">
        <v>0</v>
      </c>
      <c r="CM1402">
        <v>0</v>
      </c>
      <c r="CN1402" t="s">
        <v>954</v>
      </c>
      <c r="CO1402">
        <v>0</v>
      </c>
      <c r="CP1402">
        <f t="shared" si="1233"/>
        <v>453.65</v>
      </c>
      <c r="CQ1402">
        <f t="shared" si="1234"/>
        <v>1088.73</v>
      </c>
      <c r="CR1402">
        <f t="shared" si="1235"/>
        <v>142.62</v>
      </c>
      <c r="CS1402">
        <f t="shared" si="1236"/>
        <v>17.61</v>
      </c>
      <c r="CT1402">
        <f t="shared" si="1237"/>
        <v>1603.91</v>
      </c>
      <c r="CU1402">
        <f t="shared" si="1238"/>
        <v>0</v>
      </c>
      <c r="CV1402">
        <f t="shared" si="1239"/>
        <v>183.51239999999999</v>
      </c>
      <c r="CW1402">
        <f t="shared" si="1240"/>
        <v>1.4249999999999998</v>
      </c>
      <c r="CX1402">
        <f t="shared" si="1241"/>
        <v>0</v>
      </c>
      <c r="CY1402">
        <f t="shared" si="1242"/>
        <v>298.36750000000001</v>
      </c>
      <c r="CZ1402">
        <f t="shared" si="1243"/>
        <v>184.20950000000002</v>
      </c>
      <c r="DC1402" t="s">
        <v>3</v>
      </c>
      <c r="DD1402" t="s">
        <v>3</v>
      </c>
      <c r="DE1402" t="s">
        <v>21</v>
      </c>
      <c r="DF1402" t="s">
        <v>21</v>
      </c>
      <c r="DG1402" t="s">
        <v>22</v>
      </c>
      <c r="DH1402" t="s">
        <v>3</v>
      </c>
      <c r="DI1402" t="s">
        <v>22</v>
      </c>
      <c r="DJ1402" t="s">
        <v>21</v>
      </c>
      <c r="DK1402" t="s">
        <v>3</v>
      </c>
      <c r="DL1402" t="s">
        <v>3</v>
      </c>
      <c r="DM1402" t="s">
        <v>3</v>
      </c>
      <c r="DN1402">
        <v>0</v>
      </c>
      <c r="DO1402">
        <v>0</v>
      </c>
      <c r="DP1402">
        <v>1</v>
      </c>
      <c r="DQ1402">
        <v>1</v>
      </c>
      <c r="DU1402">
        <v>1005</v>
      </c>
      <c r="DV1402" t="s">
        <v>433</v>
      </c>
      <c r="DW1402" t="s">
        <v>433</v>
      </c>
      <c r="DX1402">
        <v>100</v>
      </c>
      <c r="EE1402">
        <v>31102217</v>
      </c>
      <c r="EF1402">
        <v>2</v>
      </c>
      <c r="EG1402" t="s">
        <v>23</v>
      </c>
      <c r="EH1402">
        <v>0</v>
      </c>
      <c r="EI1402" t="s">
        <v>3</v>
      </c>
      <c r="EJ1402">
        <v>1</v>
      </c>
      <c r="EK1402">
        <v>20001</v>
      </c>
      <c r="EL1402" t="s">
        <v>24</v>
      </c>
      <c r="EM1402" t="s">
        <v>25</v>
      </c>
      <c r="EO1402" t="s">
        <v>26</v>
      </c>
      <c r="EQ1402">
        <v>0</v>
      </c>
      <c r="ER1402">
        <v>2346.06</v>
      </c>
      <c r="ES1402">
        <v>1088.73</v>
      </c>
      <c r="ET1402">
        <v>95.08</v>
      </c>
      <c r="EU1402">
        <v>11.74</v>
      </c>
      <c r="EV1402">
        <v>1162.25</v>
      </c>
      <c r="EW1402">
        <v>132.97999999999999</v>
      </c>
      <c r="EX1402">
        <v>0.95</v>
      </c>
      <c r="EY1402">
        <v>0</v>
      </c>
      <c r="FQ1402">
        <v>0</v>
      </c>
      <c r="FR1402">
        <f t="shared" si="1244"/>
        <v>0</v>
      </c>
      <c r="FS1402">
        <v>0</v>
      </c>
      <c r="FT1402" t="s">
        <v>27</v>
      </c>
      <c r="FU1402" t="s">
        <v>28</v>
      </c>
      <c r="FX1402">
        <v>115.2</v>
      </c>
      <c r="FY1402">
        <v>70.55</v>
      </c>
      <c r="GA1402" t="s">
        <v>3</v>
      </c>
      <c r="GD1402">
        <v>1</v>
      </c>
      <c r="GF1402">
        <v>460241915</v>
      </c>
      <c r="GG1402">
        <v>2</v>
      </c>
      <c r="GH1402">
        <v>1</v>
      </c>
      <c r="GI1402">
        <v>-2</v>
      </c>
      <c r="GJ1402">
        <v>0</v>
      </c>
      <c r="GK1402">
        <v>0</v>
      </c>
      <c r="GL1402">
        <f t="shared" si="1245"/>
        <v>0</v>
      </c>
      <c r="GM1402">
        <f t="shared" si="1246"/>
        <v>936.23</v>
      </c>
      <c r="GN1402">
        <f t="shared" si="1247"/>
        <v>936.23</v>
      </c>
      <c r="GO1402">
        <f t="shared" si="1248"/>
        <v>0</v>
      </c>
      <c r="GP1402">
        <f t="shared" si="1249"/>
        <v>0</v>
      </c>
      <c r="GR1402">
        <v>0</v>
      </c>
      <c r="GS1402">
        <v>3</v>
      </c>
      <c r="GT1402">
        <v>0</v>
      </c>
      <c r="GU1402" t="s">
        <v>3</v>
      </c>
      <c r="GV1402">
        <f t="shared" si="1250"/>
        <v>0</v>
      </c>
      <c r="GW1402">
        <v>1</v>
      </c>
      <c r="GX1402">
        <f t="shared" si="1251"/>
        <v>0</v>
      </c>
      <c r="HA1402">
        <v>0</v>
      </c>
      <c r="HB1402">
        <v>0</v>
      </c>
      <c r="HC1402">
        <f t="shared" si="1252"/>
        <v>0</v>
      </c>
      <c r="IK1402">
        <v>0</v>
      </c>
    </row>
    <row r="1403" spans="1:255">
      <c r="A1403" s="2">
        <v>17</v>
      </c>
      <c r="B1403" s="2">
        <v>1</v>
      </c>
      <c r="C1403" s="2"/>
      <c r="D1403" s="2"/>
      <c r="E1403" s="2" t="s">
        <v>644</v>
      </c>
      <c r="F1403" s="2" t="s">
        <v>478</v>
      </c>
      <c r="G1403" s="2" t="s">
        <v>479</v>
      </c>
      <c r="H1403" s="2" t="s">
        <v>47</v>
      </c>
      <c r="I1403" s="2">
        <v>16</v>
      </c>
      <c r="J1403" s="2">
        <v>0</v>
      </c>
      <c r="K1403" s="2"/>
      <c r="L1403" s="2"/>
      <c r="M1403" s="2"/>
      <c r="N1403" s="2"/>
      <c r="O1403" s="2">
        <f t="shared" si="1218"/>
        <v>2740</v>
      </c>
      <c r="P1403" s="2">
        <f t="shared" si="1219"/>
        <v>2740</v>
      </c>
      <c r="Q1403" s="2">
        <f t="shared" si="1220"/>
        <v>0</v>
      </c>
      <c r="R1403" s="2">
        <f t="shared" si="1221"/>
        <v>0</v>
      </c>
      <c r="S1403" s="2">
        <f t="shared" si="1222"/>
        <v>0</v>
      </c>
      <c r="T1403" s="2">
        <f t="shared" si="1223"/>
        <v>0</v>
      </c>
      <c r="U1403" s="2">
        <f t="shared" si="1224"/>
        <v>0</v>
      </c>
      <c r="V1403" s="2">
        <f t="shared" si="1225"/>
        <v>0</v>
      </c>
      <c r="W1403" s="2">
        <f t="shared" si="1226"/>
        <v>0</v>
      </c>
      <c r="X1403" s="2">
        <f t="shared" si="1227"/>
        <v>0</v>
      </c>
      <c r="Y1403" s="2">
        <f t="shared" si="1228"/>
        <v>0</v>
      </c>
      <c r="Z1403" s="2"/>
      <c r="AA1403" s="2">
        <v>33304975</v>
      </c>
      <c r="AB1403" s="2">
        <f t="shared" si="1229"/>
        <v>171.25</v>
      </c>
      <c r="AC1403" s="2">
        <f t="shared" si="1230"/>
        <v>171.25</v>
      </c>
      <c r="AD1403" s="2">
        <f>ROUND((((ET1403)-(EU1403))+AE1403),2)</f>
        <v>0</v>
      </c>
      <c r="AE1403" s="2">
        <f>ROUND((EU1403),2)</f>
        <v>0</v>
      </c>
      <c r="AF1403" s="2">
        <f>ROUND((EV1403),2)</f>
        <v>0</v>
      </c>
      <c r="AG1403" s="2">
        <f t="shared" si="1231"/>
        <v>0</v>
      </c>
      <c r="AH1403" s="2">
        <f>(EW1403)</f>
        <v>0</v>
      </c>
      <c r="AI1403" s="2">
        <f>(EX1403)</f>
        <v>0</v>
      </c>
      <c r="AJ1403" s="2">
        <f t="shared" si="1232"/>
        <v>0</v>
      </c>
      <c r="AK1403" s="2">
        <v>171.25</v>
      </c>
      <c r="AL1403" s="2">
        <v>171.25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1</v>
      </c>
      <c r="AW1403" s="2">
        <v>1</v>
      </c>
      <c r="AX1403" s="2"/>
      <c r="AY1403" s="2"/>
      <c r="AZ1403" s="2">
        <v>1</v>
      </c>
      <c r="BA1403" s="2">
        <v>1</v>
      </c>
      <c r="BB1403" s="2">
        <v>1</v>
      </c>
      <c r="BC1403" s="2">
        <v>1</v>
      </c>
      <c r="BD1403" s="2" t="s">
        <v>3</v>
      </c>
      <c r="BE1403" s="2" t="s">
        <v>3</v>
      </c>
      <c r="BF1403" s="2" t="s">
        <v>3</v>
      </c>
      <c r="BG1403" s="2" t="s">
        <v>3</v>
      </c>
      <c r="BH1403" s="2">
        <v>3</v>
      </c>
      <c r="BI1403" s="2">
        <v>1</v>
      </c>
      <c r="BJ1403" s="2" t="s">
        <v>480</v>
      </c>
      <c r="BK1403" s="2"/>
      <c r="BL1403" s="2"/>
      <c r="BM1403" s="2">
        <v>500001</v>
      </c>
      <c r="BN1403" s="2">
        <v>0</v>
      </c>
      <c r="BO1403" s="2" t="s">
        <v>3</v>
      </c>
      <c r="BP1403" s="2">
        <v>0</v>
      </c>
      <c r="BQ1403" s="2">
        <v>8</v>
      </c>
      <c r="BR1403" s="2">
        <v>0</v>
      </c>
      <c r="BS1403" s="2">
        <v>1</v>
      </c>
      <c r="BT1403" s="2">
        <v>1</v>
      </c>
      <c r="BU1403" s="2">
        <v>1</v>
      </c>
      <c r="BV1403" s="2">
        <v>1</v>
      </c>
      <c r="BW1403" s="2">
        <v>1</v>
      </c>
      <c r="BX1403" s="2">
        <v>1</v>
      </c>
      <c r="BY1403" s="2" t="s">
        <v>3</v>
      </c>
      <c r="BZ1403" s="2">
        <v>0</v>
      </c>
      <c r="CA1403" s="2">
        <v>0</v>
      </c>
      <c r="CB1403" s="2"/>
      <c r="CC1403" s="2"/>
      <c r="CD1403" s="2"/>
      <c r="CE1403" s="2">
        <v>0</v>
      </c>
      <c r="CF1403" s="2">
        <v>0</v>
      </c>
      <c r="CG1403" s="2">
        <v>0</v>
      </c>
      <c r="CH1403" s="2"/>
      <c r="CI1403" s="2"/>
      <c r="CJ1403" s="2"/>
      <c r="CK1403" s="2"/>
      <c r="CL1403" s="2"/>
      <c r="CM1403" s="2">
        <v>0</v>
      </c>
      <c r="CN1403" s="2" t="s">
        <v>3</v>
      </c>
      <c r="CO1403" s="2">
        <v>0</v>
      </c>
      <c r="CP1403" s="2">
        <f t="shared" si="1233"/>
        <v>2740</v>
      </c>
      <c r="CQ1403" s="2">
        <f t="shared" si="1234"/>
        <v>171.25</v>
      </c>
      <c r="CR1403" s="2">
        <f t="shared" si="1235"/>
        <v>0</v>
      </c>
      <c r="CS1403" s="2">
        <f t="shared" si="1236"/>
        <v>0</v>
      </c>
      <c r="CT1403" s="2">
        <f t="shared" si="1237"/>
        <v>0</v>
      </c>
      <c r="CU1403" s="2">
        <f t="shared" si="1238"/>
        <v>0</v>
      </c>
      <c r="CV1403" s="2">
        <f t="shared" si="1239"/>
        <v>0</v>
      </c>
      <c r="CW1403" s="2">
        <f t="shared" si="1240"/>
        <v>0</v>
      </c>
      <c r="CX1403" s="2">
        <f t="shared" si="1241"/>
        <v>0</v>
      </c>
      <c r="CY1403" s="2">
        <f t="shared" si="1242"/>
        <v>0</v>
      </c>
      <c r="CZ1403" s="2">
        <f t="shared" si="1243"/>
        <v>0</v>
      </c>
      <c r="DA1403" s="2"/>
      <c r="DB1403" s="2"/>
      <c r="DC1403" s="2" t="s">
        <v>3</v>
      </c>
      <c r="DD1403" s="2" t="s">
        <v>3</v>
      </c>
      <c r="DE1403" s="2" t="s">
        <v>3</v>
      </c>
      <c r="DF1403" s="2" t="s">
        <v>3</v>
      </c>
      <c r="DG1403" s="2" t="s">
        <v>3</v>
      </c>
      <c r="DH1403" s="2" t="s">
        <v>3</v>
      </c>
      <c r="DI1403" s="2" t="s">
        <v>3</v>
      </c>
      <c r="DJ1403" s="2" t="s">
        <v>3</v>
      </c>
      <c r="DK1403" s="2" t="s">
        <v>3</v>
      </c>
      <c r="DL1403" s="2" t="s">
        <v>3</v>
      </c>
      <c r="DM1403" s="2" t="s">
        <v>3</v>
      </c>
      <c r="DN1403" s="2">
        <v>0</v>
      </c>
      <c r="DO1403" s="2">
        <v>0</v>
      </c>
      <c r="DP1403" s="2">
        <v>1</v>
      </c>
      <c r="DQ1403" s="2">
        <v>1</v>
      </c>
      <c r="DR1403" s="2"/>
      <c r="DS1403" s="2"/>
      <c r="DT1403" s="2"/>
      <c r="DU1403" s="2">
        <v>1005</v>
      </c>
      <c r="DV1403" s="2" t="s">
        <v>47</v>
      </c>
      <c r="DW1403" s="2" t="s">
        <v>47</v>
      </c>
      <c r="DX1403" s="2">
        <v>1</v>
      </c>
      <c r="DY1403" s="2"/>
      <c r="DZ1403" s="2"/>
      <c r="EA1403" s="2"/>
      <c r="EB1403" s="2"/>
      <c r="EC1403" s="2"/>
      <c r="ED1403" s="2"/>
      <c r="EE1403" s="2">
        <v>31102119</v>
      </c>
      <c r="EF1403" s="2">
        <v>8</v>
      </c>
      <c r="EG1403" s="2" t="s">
        <v>34</v>
      </c>
      <c r="EH1403" s="2">
        <v>0</v>
      </c>
      <c r="EI1403" s="2" t="s">
        <v>3</v>
      </c>
      <c r="EJ1403" s="2">
        <v>1</v>
      </c>
      <c r="EK1403" s="2">
        <v>500001</v>
      </c>
      <c r="EL1403" s="2" t="s">
        <v>35</v>
      </c>
      <c r="EM1403" s="2" t="s">
        <v>36</v>
      </c>
      <c r="EN1403" s="2"/>
      <c r="EO1403" s="2" t="s">
        <v>3</v>
      </c>
      <c r="EP1403" s="2"/>
      <c r="EQ1403" s="2">
        <v>0</v>
      </c>
      <c r="ER1403" s="2">
        <v>171.25</v>
      </c>
      <c r="ES1403" s="2">
        <v>171.25</v>
      </c>
      <c r="ET1403" s="2">
        <v>0</v>
      </c>
      <c r="EU1403" s="2">
        <v>0</v>
      </c>
      <c r="EV1403" s="2">
        <v>0</v>
      </c>
      <c r="EW1403" s="2">
        <v>0</v>
      </c>
      <c r="EX1403" s="2">
        <v>0</v>
      </c>
      <c r="EY1403" s="2">
        <v>0</v>
      </c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>
        <v>0</v>
      </c>
      <c r="FR1403" s="2">
        <f t="shared" si="1244"/>
        <v>0</v>
      </c>
      <c r="FS1403" s="2">
        <v>0</v>
      </c>
      <c r="FT1403" s="2"/>
      <c r="FU1403" s="2"/>
      <c r="FV1403" s="2"/>
      <c r="FW1403" s="2"/>
      <c r="FX1403" s="2">
        <v>0</v>
      </c>
      <c r="FY1403" s="2">
        <v>0</v>
      </c>
      <c r="FZ1403" s="2"/>
      <c r="GA1403" s="2" t="s">
        <v>3</v>
      </c>
      <c r="GB1403" s="2"/>
      <c r="GC1403" s="2"/>
      <c r="GD1403" s="2">
        <v>1</v>
      </c>
      <c r="GE1403" s="2"/>
      <c r="GF1403" s="2">
        <v>1920270359</v>
      </c>
      <c r="GG1403" s="2">
        <v>2</v>
      </c>
      <c r="GH1403" s="2">
        <v>1</v>
      </c>
      <c r="GI1403" s="2">
        <v>-2</v>
      </c>
      <c r="GJ1403" s="2">
        <v>0</v>
      </c>
      <c r="GK1403" s="2">
        <v>0</v>
      </c>
      <c r="GL1403" s="2">
        <f t="shared" si="1245"/>
        <v>0</v>
      </c>
      <c r="GM1403" s="2">
        <f t="shared" si="1246"/>
        <v>2740</v>
      </c>
      <c r="GN1403" s="2">
        <f t="shared" si="1247"/>
        <v>2740</v>
      </c>
      <c r="GO1403" s="2">
        <f t="shared" si="1248"/>
        <v>0</v>
      </c>
      <c r="GP1403" s="2">
        <f t="shared" si="1249"/>
        <v>0</v>
      </c>
      <c r="GQ1403" s="2"/>
      <c r="GR1403" s="2">
        <v>0</v>
      </c>
      <c r="GS1403" s="2">
        <v>3</v>
      </c>
      <c r="GT1403" s="2">
        <v>0</v>
      </c>
      <c r="GU1403" s="2" t="s">
        <v>3</v>
      </c>
      <c r="GV1403" s="2">
        <f t="shared" si="1250"/>
        <v>0</v>
      </c>
      <c r="GW1403" s="2">
        <v>1</v>
      </c>
      <c r="GX1403" s="2">
        <f t="shared" si="1251"/>
        <v>0</v>
      </c>
      <c r="GY1403" s="2"/>
      <c r="GZ1403" s="2"/>
      <c r="HA1403" s="2">
        <v>0</v>
      </c>
      <c r="HB1403" s="2">
        <v>0</v>
      </c>
      <c r="HC1403" s="2">
        <f t="shared" si="1252"/>
        <v>0</v>
      </c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  <c r="IH1403" s="2"/>
      <c r="II1403" s="2"/>
      <c r="IJ1403" s="2"/>
      <c r="IK1403" s="2">
        <v>0</v>
      </c>
      <c r="IL1403" s="2"/>
      <c r="IM1403" s="2"/>
      <c r="IN1403" s="2"/>
      <c r="IO1403" s="2"/>
      <c r="IP1403" s="2"/>
      <c r="IQ1403" s="2"/>
      <c r="IR1403" s="2"/>
      <c r="IS1403" s="2"/>
      <c r="IT1403" s="2"/>
      <c r="IU1403" s="2"/>
    </row>
    <row r="1404" spans="1:255">
      <c r="A1404">
        <v>17</v>
      </c>
      <c r="B1404">
        <v>1</v>
      </c>
      <c r="E1404" t="s">
        <v>644</v>
      </c>
      <c r="F1404" t="s">
        <v>478</v>
      </c>
      <c r="G1404" t="s">
        <v>479</v>
      </c>
      <c r="H1404" t="s">
        <v>47</v>
      </c>
      <c r="I1404">
        <v>16</v>
      </c>
      <c r="J1404">
        <v>0</v>
      </c>
      <c r="O1404">
        <f t="shared" si="1218"/>
        <v>2740</v>
      </c>
      <c r="P1404">
        <f t="shared" si="1219"/>
        <v>2740</v>
      </c>
      <c r="Q1404">
        <f t="shared" si="1220"/>
        <v>0</v>
      </c>
      <c r="R1404">
        <f t="shared" si="1221"/>
        <v>0</v>
      </c>
      <c r="S1404">
        <f t="shared" si="1222"/>
        <v>0</v>
      </c>
      <c r="T1404">
        <f t="shared" si="1223"/>
        <v>0</v>
      </c>
      <c r="U1404">
        <f t="shared" si="1224"/>
        <v>0</v>
      </c>
      <c r="V1404">
        <f t="shared" si="1225"/>
        <v>0</v>
      </c>
      <c r="W1404">
        <f t="shared" si="1226"/>
        <v>0</v>
      </c>
      <c r="X1404">
        <f t="shared" si="1227"/>
        <v>0</v>
      </c>
      <c r="Y1404">
        <f t="shared" si="1228"/>
        <v>0</v>
      </c>
      <c r="AA1404">
        <v>33304960</v>
      </c>
      <c r="AB1404">
        <f t="shared" si="1229"/>
        <v>171.25</v>
      </c>
      <c r="AC1404">
        <f t="shared" si="1230"/>
        <v>171.25</v>
      </c>
      <c r="AD1404">
        <f>ROUND((((ET1404)-(EU1404))+AE1404),2)</f>
        <v>0</v>
      </c>
      <c r="AE1404">
        <f>ROUND((EU1404),2)</f>
        <v>0</v>
      </c>
      <c r="AF1404">
        <f>ROUND((EV1404),2)</f>
        <v>0</v>
      </c>
      <c r="AG1404">
        <f t="shared" si="1231"/>
        <v>0</v>
      </c>
      <c r="AH1404">
        <f>(EW1404)</f>
        <v>0</v>
      </c>
      <c r="AI1404">
        <f>(EX1404)</f>
        <v>0</v>
      </c>
      <c r="AJ1404">
        <f t="shared" si="1232"/>
        <v>0</v>
      </c>
      <c r="AK1404">
        <v>171.25</v>
      </c>
      <c r="AL1404">
        <v>171.25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1</v>
      </c>
      <c r="AW1404">
        <v>1</v>
      </c>
      <c r="AZ1404">
        <v>1</v>
      </c>
      <c r="BA1404">
        <v>1</v>
      </c>
      <c r="BB1404">
        <v>1</v>
      </c>
      <c r="BC1404">
        <v>1</v>
      </c>
      <c r="BD1404" t="s">
        <v>3</v>
      </c>
      <c r="BE1404" t="s">
        <v>3</v>
      </c>
      <c r="BF1404" t="s">
        <v>3</v>
      </c>
      <c r="BG1404" t="s">
        <v>3</v>
      </c>
      <c r="BH1404">
        <v>3</v>
      </c>
      <c r="BI1404">
        <v>1</v>
      </c>
      <c r="BJ1404" t="s">
        <v>480</v>
      </c>
      <c r="BM1404">
        <v>500001</v>
      </c>
      <c r="BN1404">
        <v>0</v>
      </c>
      <c r="BO1404" t="s">
        <v>3</v>
      </c>
      <c r="BP1404">
        <v>0</v>
      </c>
      <c r="BQ1404">
        <v>8</v>
      </c>
      <c r="BR1404">
        <v>0</v>
      </c>
      <c r="BS1404">
        <v>1</v>
      </c>
      <c r="BT1404">
        <v>1</v>
      </c>
      <c r="BU1404">
        <v>1</v>
      </c>
      <c r="BV1404">
        <v>1</v>
      </c>
      <c r="BW1404">
        <v>1</v>
      </c>
      <c r="BX1404">
        <v>1</v>
      </c>
      <c r="BY1404" t="s">
        <v>3</v>
      </c>
      <c r="BZ1404">
        <v>0</v>
      </c>
      <c r="CA1404">
        <v>0</v>
      </c>
      <c r="CE1404">
        <v>0</v>
      </c>
      <c r="CF1404">
        <v>0</v>
      </c>
      <c r="CG1404">
        <v>0</v>
      </c>
      <c r="CM1404">
        <v>0</v>
      </c>
      <c r="CN1404" t="s">
        <v>3</v>
      </c>
      <c r="CO1404">
        <v>0</v>
      </c>
      <c r="CP1404">
        <f t="shared" si="1233"/>
        <v>2740</v>
      </c>
      <c r="CQ1404">
        <f t="shared" si="1234"/>
        <v>171.25</v>
      </c>
      <c r="CR1404">
        <f t="shared" si="1235"/>
        <v>0</v>
      </c>
      <c r="CS1404">
        <f t="shared" si="1236"/>
        <v>0</v>
      </c>
      <c r="CT1404">
        <f t="shared" si="1237"/>
        <v>0</v>
      </c>
      <c r="CU1404">
        <f t="shared" si="1238"/>
        <v>0</v>
      </c>
      <c r="CV1404">
        <f t="shared" si="1239"/>
        <v>0</v>
      </c>
      <c r="CW1404">
        <f t="shared" si="1240"/>
        <v>0</v>
      </c>
      <c r="CX1404">
        <f t="shared" si="1241"/>
        <v>0</v>
      </c>
      <c r="CY1404">
        <f t="shared" si="1242"/>
        <v>0</v>
      </c>
      <c r="CZ1404">
        <f t="shared" si="1243"/>
        <v>0</v>
      </c>
      <c r="DC1404" t="s">
        <v>3</v>
      </c>
      <c r="DD1404" t="s">
        <v>3</v>
      </c>
      <c r="DE1404" t="s">
        <v>3</v>
      </c>
      <c r="DF1404" t="s">
        <v>3</v>
      </c>
      <c r="DG1404" t="s">
        <v>3</v>
      </c>
      <c r="DH1404" t="s">
        <v>3</v>
      </c>
      <c r="DI1404" t="s">
        <v>3</v>
      </c>
      <c r="DJ1404" t="s">
        <v>3</v>
      </c>
      <c r="DK1404" t="s">
        <v>3</v>
      </c>
      <c r="DL1404" t="s">
        <v>3</v>
      </c>
      <c r="DM1404" t="s">
        <v>3</v>
      </c>
      <c r="DN1404">
        <v>0</v>
      </c>
      <c r="DO1404">
        <v>0</v>
      </c>
      <c r="DP1404">
        <v>1</v>
      </c>
      <c r="DQ1404">
        <v>1</v>
      </c>
      <c r="DU1404">
        <v>1005</v>
      </c>
      <c r="DV1404" t="s">
        <v>47</v>
      </c>
      <c r="DW1404" t="s">
        <v>47</v>
      </c>
      <c r="DX1404">
        <v>1</v>
      </c>
      <c r="EE1404">
        <v>31102119</v>
      </c>
      <c r="EF1404">
        <v>8</v>
      </c>
      <c r="EG1404" t="s">
        <v>34</v>
      </c>
      <c r="EH1404">
        <v>0</v>
      </c>
      <c r="EI1404" t="s">
        <v>3</v>
      </c>
      <c r="EJ1404">
        <v>1</v>
      </c>
      <c r="EK1404">
        <v>500001</v>
      </c>
      <c r="EL1404" t="s">
        <v>35</v>
      </c>
      <c r="EM1404" t="s">
        <v>36</v>
      </c>
      <c r="EO1404" t="s">
        <v>3</v>
      </c>
      <c r="EQ1404">
        <v>0</v>
      </c>
      <c r="ER1404">
        <v>171.25</v>
      </c>
      <c r="ES1404">
        <v>171.25</v>
      </c>
      <c r="ET1404">
        <v>0</v>
      </c>
      <c r="EU1404">
        <v>0</v>
      </c>
      <c r="EV1404">
        <v>0</v>
      </c>
      <c r="EW1404">
        <v>0</v>
      </c>
      <c r="EX1404">
        <v>0</v>
      </c>
      <c r="EY1404">
        <v>0</v>
      </c>
      <c r="FQ1404">
        <v>0</v>
      </c>
      <c r="FR1404">
        <f t="shared" si="1244"/>
        <v>0</v>
      </c>
      <c r="FS1404">
        <v>0</v>
      </c>
      <c r="FX1404">
        <v>0</v>
      </c>
      <c r="FY1404">
        <v>0</v>
      </c>
      <c r="GA1404" t="s">
        <v>3</v>
      </c>
      <c r="GD1404">
        <v>1</v>
      </c>
      <c r="GF1404">
        <v>1920270359</v>
      </c>
      <c r="GG1404">
        <v>2</v>
      </c>
      <c r="GH1404">
        <v>1</v>
      </c>
      <c r="GI1404">
        <v>-2</v>
      </c>
      <c r="GJ1404">
        <v>0</v>
      </c>
      <c r="GK1404">
        <v>0</v>
      </c>
      <c r="GL1404">
        <f t="shared" si="1245"/>
        <v>0</v>
      </c>
      <c r="GM1404">
        <f t="shared" si="1246"/>
        <v>2740</v>
      </c>
      <c r="GN1404">
        <f t="shared" si="1247"/>
        <v>2740</v>
      </c>
      <c r="GO1404">
        <f t="shared" si="1248"/>
        <v>0</v>
      </c>
      <c r="GP1404">
        <f t="shared" si="1249"/>
        <v>0</v>
      </c>
      <c r="GR1404">
        <v>0</v>
      </c>
      <c r="GS1404">
        <v>3</v>
      </c>
      <c r="GT1404">
        <v>0</v>
      </c>
      <c r="GU1404" t="s">
        <v>3</v>
      </c>
      <c r="GV1404">
        <f t="shared" si="1250"/>
        <v>0</v>
      </c>
      <c r="GW1404">
        <v>1</v>
      </c>
      <c r="GX1404">
        <f t="shared" si="1251"/>
        <v>0</v>
      </c>
      <c r="HA1404">
        <v>0</v>
      </c>
      <c r="HB1404">
        <v>0</v>
      </c>
      <c r="HC1404">
        <f t="shared" si="1252"/>
        <v>0</v>
      </c>
      <c r="IK1404">
        <v>0</v>
      </c>
    </row>
    <row r="1405" spans="1:255">
      <c r="A1405" s="2">
        <v>17</v>
      </c>
      <c r="B1405" s="2">
        <v>1</v>
      </c>
      <c r="C1405" s="2">
        <f>ROW(SmtRes!A1517)</f>
        <v>1517</v>
      </c>
      <c r="D1405" s="2">
        <f>ROW(EtalonRes!A1886)</f>
        <v>1886</v>
      </c>
      <c r="E1405" s="2" t="s">
        <v>645</v>
      </c>
      <c r="F1405" s="2" t="s">
        <v>450</v>
      </c>
      <c r="G1405" s="2" t="s">
        <v>646</v>
      </c>
      <c r="H1405" s="2" t="s">
        <v>433</v>
      </c>
      <c r="I1405" s="2">
        <f>ROUND((3.14*0.4*3)/100,9)</f>
        <v>3.7679999999999998E-2</v>
      </c>
      <c r="J1405" s="2">
        <v>0</v>
      </c>
      <c r="K1405" s="2"/>
      <c r="L1405" s="2"/>
      <c r="M1405" s="2"/>
      <c r="N1405" s="2"/>
      <c r="O1405" s="2">
        <f t="shared" si="1218"/>
        <v>64.25</v>
      </c>
      <c r="P1405" s="2">
        <f t="shared" si="1219"/>
        <v>21.77</v>
      </c>
      <c r="Q1405" s="2">
        <f t="shared" si="1220"/>
        <v>5.72</v>
      </c>
      <c r="R1405" s="2">
        <f t="shared" si="1221"/>
        <v>0.48</v>
      </c>
      <c r="S1405" s="2">
        <f t="shared" si="1222"/>
        <v>36.76</v>
      </c>
      <c r="T1405" s="2">
        <f t="shared" si="1223"/>
        <v>0</v>
      </c>
      <c r="U1405" s="2">
        <f t="shared" si="1224"/>
        <v>4.2056305919999994</v>
      </c>
      <c r="V1405" s="2">
        <f t="shared" si="1225"/>
        <v>3.8998799999999993E-2</v>
      </c>
      <c r="W1405" s="2">
        <f t="shared" si="1226"/>
        <v>0</v>
      </c>
      <c r="X1405" s="2">
        <f t="shared" si="1227"/>
        <v>42.83</v>
      </c>
      <c r="Y1405" s="2">
        <f t="shared" si="1228"/>
        <v>26.44</v>
      </c>
      <c r="Z1405" s="2"/>
      <c r="AA1405" s="2">
        <v>33304975</v>
      </c>
      <c r="AB1405" s="2">
        <f t="shared" si="1229"/>
        <v>1705.18</v>
      </c>
      <c r="AC1405" s="2">
        <f t="shared" si="1230"/>
        <v>577.76</v>
      </c>
      <c r="AD1405" s="2">
        <f>ROUND((((((ET1405*1.2)*1.25))-(((EU1405*1.2)*1.25)))+AE1405),2)</f>
        <v>151.91</v>
      </c>
      <c r="AE1405" s="2">
        <f>ROUND((((EU1405*1.2)*1.25)),2)</f>
        <v>12.81</v>
      </c>
      <c r="AF1405" s="2">
        <f>ROUND((((EV1405*1.2)*1.15)),2)</f>
        <v>975.51</v>
      </c>
      <c r="AG1405" s="2">
        <f t="shared" si="1231"/>
        <v>0</v>
      </c>
      <c r="AH1405" s="2">
        <f>(((EW1405*1.2)*1.15))</f>
        <v>111.61439999999999</v>
      </c>
      <c r="AI1405" s="2">
        <f>(((EX1405*1.2)*1.25))</f>
        <v>1.0349999999999999</v>
      </c>
      <c r="AJ1405" s="2">
        <f t="shared" si="1232"/>
        <v>0</v>
      </c>
      <c r="AK1405" s="2">
        <v>1385.92</v>
      </c>
      <c r="AL1405" s="2">
        <v>577.76</v>
      </c>
      <c r="AM1405" s="2">
        <v>101.27</v>
      </c>
      <c r="AN1405" s="2">
        <v>8.5399999999999991</v>
      </c>
      <c r="AO1405" s="2">
        <v>706.89</v>
      </c>
      <c r="AP1405" s="2">
        <v>0</v>
      </c>
      <c r="AQ1405" s="2">
        <v>80.88</v>
      </c>
      <c r="AR1405" s="2">
        <v>0.69</v>
      </c>
      <c r="AS1405" s="2">
        <v>0</v>
      </c>
      <c r="AT1405" s="2">
        <v>115</v>
      </c>
      <c r="AU1405" s="2">
        <v>71</v>
      </c>
      <c r="AV1405" s="2">
        <v>1</v>
      </c>
      <c r="AW1405" s="2">
        <v>1</v>
      </c>
      <c r="AX1405" s="2"/>
      <c r="AY1405" s="2"/>
      <c r="AZ1405" s="2">
        <v>1</v>
      </c>
      <c r="BA1405" s="2">
        <v>1</v>
      </c>
      <c r="BB1405" s="2">
        <v>1</v>
      </c>
      <c r="BC1405" s="2">
        <v>1</v>
      </c>
      <c r="BD1405" s="2" t="s">
        <v>3</v>
      </c>
      <c r="BE1405" s="2" t="s">
        <v>3</v>
      </c>
      <c r="BF1405" s="2" t="s">
        <v>3</v>
      </c>
      <c r="BG1405" s="2" t="s">
        <v>3</v>
      </c>
      <c r="BH1405" s="2">
        <v>0</v>
      </c>
      <c r="BI1405" s="2">
        <v>1</v>
      </c>
      <c r="BJ1405" s="2" t="s">
        <v>452</v>
      </c>
      <c r="BK1405" s="2"/>
      <c r="BL1405" s="2"/>
      <c r="BM1405" s="2">
        <v>20001</v>
      </c>
      <c r="BN1405" s="2">
        <v>0</v>
      </c>
      <c r="BO1405" s="2" t="s">
        <v>3</v>
      </c>
      <c r="BP1405" s="2">
        <v>0</v>
      </c>
      <c r="BQ1405" s="2">
        <v>2</v>
      </c>
      <c r="BR1405" s="2">
        <v>0</v>
      </c>
      <c r="BS1405" s="2">
        <v>1</v>
      </c>
      <c r="BT1405" s="2">
        <v>1</v>
      </c>
      <c r="BU1405" s="2">
        <v>1</v>
      </c>
      <c r="BV1405" s="2">
        <v>1</v>
      </c>
      <c r="BW1405" s="2">
        <v>1</v>
      </c>
      <c r="BX1405" s="2">
        <v>1</v>
      </c>
      <c r="BY1405" s="2" t="s">
        <v>3</v>
      </c>
      <c r="BZ1405" s="2">
        <v>128</v>
      </c>
      <c r="CA1405" s="2">
        <v>83</v>
      </c>
      <c r="CB1405" s="2"/>
      <c r="CC1405" s="2"/>
      <c r="CD1405" s="2"/>
      <c r="CE1405" s="2">
        <v>0</v>
      </c>
      <c r="CF1405" s="2">
        <v>0</v>
      </c>
      <c r="CG1405" s="2">
        <v>0</v>
      </c>
      <c r="CH1405" s="2"/>
      <c r="CI1405" s="2"/>
      <c r="CJ1405" s="2"/>
      <c r="CK1405" s="2"/>
      <c r="CL1405" s="2"/>
      <c r="CM1405" s="2">
        <v>0</v>
      </c>
      <c r="CN1405" s="2" t="s">
        <v>954</v>
      </c>
      <c r="CO1405" s="2">
        <v>0</v>
      </c>
      <c r="CP1405" s="2">
        <f t="shared" si="1233"/>
        <v>64.25</v>
      </c>
      <c r="CQ1405" s="2">
        <f t="shared" si="1234"/>
        <v>577.76</v>
      </c>
      <c r="CR1405" s="2">
        <f t="shared" si="1235"/>
        <v>151.91</v>
      </c>
      <c r="CS1405" s="2">
        <f t="shared" si="1236"/>
        <v>12.81</v>
      </c>
      <c r="CT1405" s="2">
        <f t="shared" si="1237"/>
        <v>975.51</v>
      </c>
      <c r="CU1405" s="2">
        <f t="shared" si="1238"/>
        <v>0</v>
      </c>
      <c r="CV1405" s="2">
        <f t="shared" si="1239"/>
        <v>111.61439999999999</v>
      </c>
      <c r="CW1405" s="2">
        <f t="shared" si="1240"/>
        <v>1.0349999999999999</v>
      </c>
      <c r="CX1405" s="2">
        <f t="shared" si="1241"/>
        <v>0</v>
      </c>
      <c r="CY1405" s="2">
        <f t="shared" si="1242"/>
        <v>42.825999999999993</v>
      </c>
      <c r="CZ1405" s="2">
        <f t="shared" si="1243"/>
        <v>26.440399999999997</v>
      </c>
      <c r="DA1405" s="2"/>
      <c r="DB1405" s="2"/>
      <c r="DC1405" s="2" t="s">
        <v>3</v>
      </c>
      <c r="DD1405" s="2" t="s">
        <v>3</v>
      </c>
      <c r="DE1405" s="2" t="s">
        <v>21</v>
      </c>
      <c r="DF1405" s="2" t="s">
        <v>21</v>
      </c>
      <c r="DG1405" s="2" t="s">
        <v>22</v>
      </c>
      <c r="DH1405" s="2" t="s">
        <v>3</v>
      </c>
      <c r="DI1405" s="2" t="s">
        <v>22</v>
      </c>
      <c r="DJ1405" s="2" t="s">
        <v>21</v>
      </c>
      <c r="DK1405" s="2" t="s">
        <v>3</v>
      </c>
      <c r="DL1405" s="2" t="s">
        <v>3</v>
      </c>
      <c r="DM1405" s="2" t="s">
        <v>3</v>
      </c>
      <c r="DN1405" s="2">
        <v>0</v>
      </c>
      <c r="DO1405" s="2">
        <v>0</v>
      </c>
      <c r="DP1405" s="2">
        <v>1</v>
      </c>
      <c r="DQ1405" s="2">
        <v>1</v>
      </c>
      <c r="DR1405" s="2"/>
      <c r="DS1405" s="2"/>
      <c r="DT1405" s="2"/>
      <c r="DU1405" s="2">
        <v>1005</v>
      </c>
      <c r="DV1405" s="2" t="s">
        <v>433</v>
      </c>
      <c r="DW1405" s="2" t="s">
        <v>433</v>
      </c>
      <c r="DX1405" s="2">
        <v>100</v>
      </c>
      <c r="DY1405" s="2"/>
      <c r="DZ1405" s="2"/>
      <c r="EA1405" s="2"/>
      <c r="EB1405" s="2"/>
      <c r="EC1405" s="2"/>
      <c r="ED1405" s="2"/>
      <c r="EE1405" s="2">
        <v>31102217</v>
      </c>
      <c r="EF1405" s="2">
        <v>2</v>
      </c>
      <c r="EG1405" s="2" t="s">
        <v>23</v>
      </c>
      <c r="EH1405" s="2">
        <v>0</v>
      </c>
      <c r="EI1405" s="2" t="s">
        <v>3</v>
      </c>
      <c r="EJ1405" s="2">
        <v>1</v>
      </c>
      <c r="EK1405" s="2">
        <v>20001</v>
      </c>
      <c r="EL1405" s="2" t="s">
        <v>24</v>
      </c>
      <c r="EM1405" s="2" t="s">
        <v>25</v>
      </c>
      <c r="EN1405" s="2"/>
      <c r="EO1405" s="2" t="s">
        <v>26</v>
      </c>
      <c r="EP1405" s="2"/>
      <c r="EQ1405" s="2">
        <v>0</v>
      </c>
      <c r="ER1405" s="2">
        <v>1385.92</v>
      </c>
      <c r="ES1405" s="2">
        <v>577.76</v>
      </c>
      <c r="ET1405" s="2">
        <v>101.27</v>
      </c>
      <c r="EU1405" s="2">
        <v>8.5399999999999991</v>
      </c>
      <c r="EV1405" s="2">
        <v>706.89</v>
      </c>
      <c r="EW1405" s="2">
        <v>80.88</v>
      </c>
      <c r="EX1405" s="2">
        <v>0.69</v>
      </c>
      <c r="EY1405" s="2">
        <v>0</v>
      </c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>
        <v>0</v>
      </c>
      <c r="FR1405" s="2">
        <f t="shared" si="1244"/>
        <v>0</v>
      </c>
      <c r="FS1405" s="2">
        <v>0</v>
      </c>
      <c r="FT1405" s="2" t="s">
        <v>27</v>
      </c>
      <c r="FU1405" s="2" t="s">
        <v>28</v>
      </c>
      <c r="FV1405" s="2"/>
      <c r="FW1405" s="2"/>
      <c r="FX1405" s="2">
        <v>115.2</v>
      </c>
      <c r="FY1405" s="2">
        <v>70.55</v>
      </c>
      <c r="FZ1405" s="2"/>
      <c r="GA1405" s="2" t="s">
        <v>3</v>
      </c>
      <c r="GB1405" s="2"/>
      <c r="GC1405" s="2"/>
      <c r="GD1405" s="2">
        <v>1</v>
      </c>
      <c r="GE1405" s="2"/>
      <c r="GF1405" s="2">
        <v>-1115155548</v>
      </c>
      <c r="GG1405" s="2">
        <v>2</v>
      </c>
      <c r="GH1405" s="2">
        <v>1</v>
      </c>
      <c r="GI1405" s="2">
        <v>-2</v>
      </c>
      <c r="GJ1405" s="2">
        <v>0</v>
      </c>
      <c r="GK1405" s="2">
        <v>0</v>
      </c>
      <c r="GL1405" s="2">
        <f t="shared" si="1245"/>
        <v>0</v>
      </c>
      <c r="GM1405" s="2">
        <f t="shared" si="1246"/>
        <v>133.52000000000001</v>
      </c>
      <c r="GN1405" s="2">
        <f t="shared" si="1247"/>
        <v>133.52000000000001</v>
      </c>
      <c r="GO1405" s="2">
        <f t="shared" si="1248"/>
        <v>0</v>
      </c>
      <c r="GP1405" s="2">
        <f t="shared" si="1249"/>
        <v>0</v>
      </c>
      <c r="GQ1405" s="2"/>
      <c r="GR1405" s="2">
        <v>0</v>
      </c>
      <c r="GS1405" s="2">
        <v>3</v>
      </c>
      <c r="GT1405" s="2">
        <v>0</v>
      </c>
      <c r="GU1405" s="2" t="s">
        <v>3</v>
      </c>
      <c r="GV1405" s="2">
        <f t="shared" si="1250"/>
        <v>0</v>
      </c>
      <c r="GW1405" s="2">
        <v>1</v>
      </c>
      <c r="GX1405" s="2">
        <f t="shared" si="1251"/>
        <v>0</v>
      </c>
      <c r="GY1405" s="2"/>
      <c r="GZ1405" s="2"/>
      <c r="HA1405" s="2">
        <v>0</v>
      </c>
      <c r="HB1405" s="2">
        <v>0</v>
      </c>
      <c r="HC1405" s="2">
        <f t="shared" si="1252"/>
        <v>0</v>
      </c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  <c r="IH1405" s="2"/>
      <c r="II1405" s="2"/>
      <c r="IJ1405" s="2"/>
      <c r="IK1405" s="2">
        <v>0</v>
      </c>
      <c r="IL1405" s="2"/>
      <c r="IM1405" s="2"/>
      <c r="IN1405" s="2"/>
      <c r="IO1405" s="2"/>
      <c r="IP1405" s="2"/>
      <c r="IQ1405" s="2"/>
      <c r="IR1405" s="2"/>
      <c r="IS1405" s="2"/>
      <c r="IT1405" s="2"/>
      <c r="IU1405" s="2"/>
    </row>
    <row r="1406" spans="1:255">
      <c r="A1406">
        <v>17</v>
      </c>
      <c r="B1406">
        <v>1</v>
      </c>
      <c r="C1406">
        <f>ROW(SmtRes!A1528)</f>
        <v>1528</v>
      </c>
      <c r="D1406">
        <f>ROW(EtalonRes!A1902)</f>
        <v>1902</v>
      </c>
      <c r="E1406" t="s">
        <v>645</v>
      </c>
      <c r="F1406" t="s">
        <v>450</v>
      </c>
      <c r="G1406" t="s">
        <v>646</v>
      </c>
      <c r="H1406" t="s">
        <v>433</v>
      </c>
      <c r="I1406">
        <f>ROUND((3.14*0.4*3)/100,9)</f>
        <v>3.7679999999999998E-2</v>
      </c>
      <c r="J1406">
        <v>0</v>
      </c>
      <c r="O1406">
        <f t="shared" si="1218"/>
        <v>64.25</v>
      </c>
      <c r="P1406">
        <f t="shared" si="1219"/>
        <v>21.77</v>
      </c>
      <c r="Q1406">
        <f t="shared" si="1220"/>
        <v>5.72</v>
      </c>
      <c r="R1406">
        <f t="shared" si="1221"/>
        <v>0.48</v>
      </c>
      <c r="S1406">
        <f t="shared" si="1222"/>
        <v>36.76</v>
      </c>
      <c r="T1406">
        <f t="shared" si="1223"/>
        <v>0</v>
      </c>
      <c r="U1406">
        <f t="shared" si="1224"/>
        <v>4.2056305919999994</v>
      </c>
      <c r="V1406">
        <f t="shared" si="1225"/>
        <v>3.8998799999999993E-2</v>
      </c>
      <c r="W1406">
        <f t="shared" si="1226"/>
        <v>0</v>
      </c>
      <c r="X1406">
        <f t="shared" si="1227"/>
        <v>42.83</v>
      </c>
      <c r="Y1406">
        <f t="shared" si="1228"/>
        <v>26.44</v>
      </c>
      <c r="AA1406">
        <v>33304960</v>
      </c>
      <c r="AB1406">
        <f t="shared" si="1229"/>
        <v>1705.18</v>
      </c>
      <c r="AC1406">
        <f t="shared" si="1230"/>
        <v>577.76</v>
      </c>
      <c r="AD1406">
        <f>ROUND((((((ET1406*1.2)*1.25))-(((EU1406*1.2)*1.25)))+AE1406),2)</f>
        <v>151.91</v>
      </c>
      <c r="AE1406">
        <f>ROUND((((EU1406*1.2)*1.25)),2)</f>
        <v>12.81</v>
      </c>
      <c r="AF1406">
        <f>ROUND((((EV1406*1.2)*1.15)),2)</f>
        <v>975.51</v>
      </c>
      <c r="AG1406">
        <f t="shared" si="1231"/>
        <v>0</v>
      </c>
      <c r="AH1406">
        <f>(((EW1406*1.2)*1.15))</f>
        <v>111.61439999999999</v>
      </c>
      <c r="AI1406">
        <f>(((EX1406*1.2)*1.25))</f>
        <v>1.0349999999999999</v>
      </c>
      <c r="AJ1406">
        <f t="shared" si="1232"/>
        <v>0</v>
      </c>
      <c r="AK1406">
        <v>1385.92</v>
      </c>
      <c r="AL1406">
        <v>577.76</v>
      </c>
      <c r="AM1406">
        <v>101.27</v>
      </c>
      <c r="AN1406">
        <v>8.5399999999999991</v>
      </c>
      <c r="AO1406">
        <v>706.89</v>
      </c>
      <c r="AP1406">
        <v>0</v>
      </c>
      <c r="AQ1406">
        <v>80.88</v>
      </c>
      <c r="AR1406">
        <v>0.69</v>
      </c>
      <c r="AS1406">
        <v>0</v>
      </c>
      <c r="AT1406">
        <v>115</v>
      </c>
      <c r="AU1406">
        <v>71</v>
      </c>
      <c r="AV1406">
        <v>1</v>
      </c>
      <c r="AW1406">
        <v>1</v>
      </c>
      <c r="AZ1406">
        <v>1</v>
      </c>
      <c r="BA1406">
        <v>1</v>
      </c>
      <c r="BB1406">
        <v>1</v>
      </c>
      <c r="BC1406">
        <v>1</v>
      </c>
      <c r="BD1406" t="s">
        <v>3</v>
      </c>
      <c r="BE1406" t="s">
        <v>3</v>
      </c>
      <c r="BF1406" t="s">
        <v>3</v>
      </c>
      <c r="BG1406" t="s">
        <v>3</v>
      </c>
      <c r="BH1406">
        <v>0</v>
      </c>
      <c r="BI1406">
        <v>1</v>
      </c>
      <c r="BJ1406" t="s">
        <v>452</v>
      </c>
      <c r="BM1406">
        <v>20001</v>
      </c>
      <c r="BN1406">
        <v>0</v>
      </c>
      <c r="BO1406" t="s">
        <v>3</v>
      </c>
      <c r="BP1406">
        <v>0</v>
      </c>
      <c r="BQ1406">
        <v>2</v>
      </c>
      <c r="BR1406">
        <v>0</v>
      </c>
      <c r="BS1406">
        <v>1</v>
      </c>
      <c r="BT1406">
        <v>1</v>
      </c>
      <c r="BU1406">
        <v>1</v>
      </c>
      <c r="BV1406">
        <v>1</v>
      </c>
      <c r="BW1406">
        <v>1</v>
      </c>
      <c r="BX1406">
        <v>1</v>
      </c>
      <c r="BY1406" t="s">
        <v>3</v>
      </c>
      <c r="BZ1406">
        <v>128</v>
      </c>
      <c r="CA1406">
        <v>83</v>
      </c>
      <c r="CE1406">
        <v>0</v>
      </c>
      <c r="CF1406">
        <v>0</v>
      </c>
      <c r="CG1406">
        <v>0</v>
      </c>
      <c r="CM1406">
        <v>0</v>
      </c>
      <c r="CN1406" t="s">
        <v>954</v>
      </c>
      <c r="CO1406">
        <v>0</v>
      </c>
      <c r="CP1406">
        <f t="shared" si="1233"/>
        <v>64.25</v>
      </c>
      <c r="CQ1406">
        <f t="shared" si="1234"/>
        <v>577.76</v>
      </c>
      <c r="CR1406">
        <f t="shared" si="1235"/>
        <v>151.91</v>
      </c>
      <c r="CS1406">
        <f t="shared" si="1236"/>
        <v>12.81</v>
      </c>
      <c r="CT1406">
        <f t="shared" si="1237"/>
        <v>975.51</v>
      </c>
      <c r="CU1406">
        <f t="shared" si="1238"/>
        <v>0</v>
      </c>
      <c r="CV1406">
        <f t="shared" si="1239"/>
        <v>111.61439999999999</v>
      </c>
      <c r="CW1406">
        <f t="shared" si="1240"/>
        <v>1.0349999999999999</v>
      </c>
      <c r="CX1406">
        <f t="shared" si="1241"/>
        <v>0</v>
      </c>
      <c r="CY1406">
        <f t="shared" si="1242"/>
        <v>42.825999999999993</v>
      </c>
      <c r="CZ1406">
        <f t="shared" si="1243"/>
        <v>26.440399999999997</v>
      </c>
      <c r="DC1406" t="s">
        <v>3</v>
      </c>
      <c r="DD1406" t="s">
        <v>3</v>
      </c>
      <c r="DE1406" t="s">
        <v>21</v>
      </c>
      <c r="DF1406" t="s">
        <v>21</v>
      </c>
      <c r="DG1406" t="s">
        <v>22</v>
      </c>
      <c r="DH1406" t="s">
        <v>3</v>
      </c>
      <c r="DI1406" t="s">
        <v>22</v>
      </c>
      <c r="DJ1406" t="s">
        <v>21</v>
      </c>
      <c r="DK1406" t="s">
        <v>3</v>
      </c>
      <c r="DL1406" t="s">
        <v>3</v>
      </c>
      <c r="DM1406" t="s">
        <v>3</v>
      </c>
      <c r="DN1406">
        <v>0</v>
      </c>
      <c r="DO1406">
        <v>0</v>
      </c>
      <c r="DP1406">
        <v>1</v>
      </c>
      <c r="DQ1406">
        <v>1</v>
      </c>
      <c r="DU1406">
        <v>1005</v>
      </c>
      <c r="DV1406" t="s">
        <v>433</v>
      </c>
      <c r="DW1406" t="s">
        <v>433</v>
      </c>
      <c r="DX1406">
        <v>100</v>
      </c>
      <c r="EE1406">
        <v>31102217</v>
      </c>
      <c r="EF1406">
        <v>2</v>
      </c>
      <c r="EG1406" t="s">
        <v>23</v>
      </c>
      <c r="EH1406">
        <v>0</v>
      </c>
      <c r="EI1406" t="s">
        <v>3</v>
      </c>
      <c r="EJ1406">
        <v>1</v>
      </c>
      <c r="EK1406">
        <v>20001</v>
      </c>
      <c r="EL1406" t="s">
        <v>24</v>
      </c>
      <c r="EM1406" t="s">
        <v>25</v>
      </c>
      <c r="EO1406" t="s">
        <v>26</v>
      </c>
      <c r="EQ1406">
        <v>0</v>
      </c>
      <c r="ER1406">
        <v>1385.92</v>
      </c>
      <c r="ES1406">
        <v>577.76</v>
      </c>
      <c r="ET1406">
        <v>101.27</v>
      </c>
      <c r="EU1406">
        <v>8.5399999999999991</v>
      </c>
      <c r="EV1406">
        <v>706.89</v>
      </c>
      <c r="EW1406">
        <v>80.88</v>
      </c>
      <c r="EX1406">
        <v>0.69</v>
      </c>
      <c r="EY1406">
        <v>0</v>
      </c>
      <c r="FQ1406">
        <v>0</v>
      </c>
      <c r="FR1406">
        <f t="shared" si="1244"/>
        <v>0</v>
      </c>
      <c r="FS1406">
        <v>0</v>
      </c>
      <c r="FT1406" t="s">
        <v>27</v>
      </c>
      <c r="FU1406" t="s">
        <v>28</v>
      </c>
      <c r="FX1406">
        <v>115.2</v>
      </c>
      <c r="FY1406">
        <v>70.55</v>
      </c>
      <c r="GA1406" t="s">
        <v>3</v>
      </c>
      <c r="GD1406">
        <v>1</v>
      </c>
      <c r="GF1406">
        <v>-1115155548</v>
      </c>
      <c r="GG1406">
        <v>2</v>
      </c>
      <c r="GH1406">
        <v>1</v>
      </c>
      <c r="GI1406">
        <v>-2</v>
      </c>
      <c r="GJ1406">
        <v>0</v>
      </c>
      <c r="GK1406">
        <v>0</v>
      </c>
      <c r="GL1406">
        <f t="shared" si="1245"/>
        <v>0</v>
      </c>
      <c r="GM1406">
        <f t="shared" si="1246"/>
        <v>133.52000000000001</v>
      </c>
      <c r="GN1406">
        <f t="shared" si="1247"/>
        <v>133.52000000000001</v>
      </c>
      <c r="GO1406">
        <f t="shared" si="1248"/>
        <v>0</v>
      </c>
      <c r="GP1406">
        <f t="shared" si="1249"/>
        <v>0</v>
      </c>
      <c r="GR1406">
        <v>0</v>
      </c>
      <c r="GS1406">
        <v>3</v>
      </c>
      <c r="GT1406">
        <v>0</v>
      </c>
      <c r="GU1406" t="s">
        <v>3</v>
      </c>
      <c r="GV1406">
        <f t="shared" si="1250"/>
        <v>0</v>
      </c>
      <c r="GW1406">
        <v>1</v>
      </c>
      <c r="GX1406">
        <f t="shared" si="1251"/>
        <v>0</v>
      </c>
      <c r="HA1406">
        <v>0</v>
      </c>
      <c r="HB1406">
        <v>0</v>
      </c>
      <c r="HC1406">
        <f t="shared" si="1252"/>
        <v>0</v>
      </c>
      <c r="IK1406">
        <v>0</v>
      </c>
    </row>
    <row r="1407" spans="1:255">
      <c r="A1407" s="2">
        <v>17</v>
      </c>
      <c r="B1407" s="2">
        <v>1</v>
      </c>
      <c r="C1407" s="2"/>
      <c r="D1407" s="2"/>
      <c r="E1407" s="2" t="s">
        <v>647</v>
      </c>
      <c r="F1407" s="2" t="s">
        <v>454</v>
      </c>
      <c r="G1407" s="2" t="s">
        <v>509</v>
      </c>
      <c r="H1407" s="2" t="s">
        <v>47</v>
      </c>
      <c r="I1407" s="2">
        <v>3.7679999999999998</v>
      </c>
      <c r="J1407" s="2">
        <v>0</v>
      </c>
      <c r="K1407" s="2"/>
      <c r="L1407" s="2"/>
      <c r="M1407" s="2"/>
      <c r="N1407" s="2"/>
      <c r="O1407" s="2">
        <f t="shared" si="1218"/>
        <v>384.56</v>
      </c>
      <c r="P1407" s="2">
        <f t="shared" si="1219"/>
        <v>384.56</v>
      </c>
      <c r="Q1407" s="2">
        <f t="shared" si="1220"/>
        <v>0</v>
      </c>
      <c r="R1407" s="2">
        <f t="shared" si="1221"/>
        <v>0</v>
      </c>
      <c r="S1407" s="2">
        <f t="shared" si="1222"/>
        <v>0</v>
      </c>
      <c r="T1407" s="2">
        <f t="shared" si="1223"/>
        <v>0</v>
      </c>
      <c r="U1407" s="2">
        <f t="shared" si="1224"/>
        <v>0</v>
      </c>
      <c r="V1407" s="2">
        <f t="shared" si="1225"/>
        <v>0</v>
      </c>
      <c r="W1407" s="2">
        <f t="shared" si="1226"/>
        <v>0</v>
      </c>
      <c r="X1407" s="2">
        <f t="shared" si="1227"/>
        <v>0</v>
      </c>
      <c r="Y1407" s="2">
        <f t="shared" si="1228"/>
        <v>0</v>
      </c>
      <c r="Z1407" s="2"/>
      <c r="AA1407" s="2">
        <v>33304975</v>
      </c>
      <c r="AB1407" s="2">
        <f t="shared" si="1229"/>
        <v>102.06</v>
      </c>
      <c r="AC1407" s="2">
        <f t="shared" si="1230"/>
        <v>102.06</v>
      </c>
      <c r="AD1407" s="2">
        <f t="shared" ref="AD1407:AD1414" si="1256">ROUND((((ET1407)-(EU1407))+AE1407),2)</f>
        <v>0</v>
      </c>
      <c r="AE1407" s="2">
        <f t="shared" ref="AE1407:AF1414" si="1257">ROUND((EU1407),2)</f>
        <v>0</v>
      </c>
      <c r="AF1407" s="2">
        <f t="shared" si="1257"/>
        <v>0</v>
      </c>
      <c r="AG1407" s="2">
        <f t="shared" si="1231"/>
        <v>0</v>
      </c>
      <c r="AH1407" s="2">
        <f t="shared" ref="AH1407:AI1414" si="1258">(EW1407)</f>
        <v>0</v>
      </c>
      <c r="AI1407" s="2">
        <f t="shared" si="1258"/>
        <v>0</v>
      </c>
      <c r="AJ1407" s="2">
        <f t="shared" si="1232"/>
        <v>0</v>
      </c>
      <c r="AK1407" s="2">
        <v>102.06</v>
      </c>
      <c r="AL1407" s="2">
        <v>102.06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1</v>
      </c>
      <c r="AW1407" s="2">
        <v>1</v>
      </c>
      <c r="AX1407" s="2"/>
      <c r="AY1407" s="2"/>
      <c r="AZ1407" s="2">
        <v>1</v>
      </c>
      <c r="BA1407" s="2">
        <v>1</v>
      </c>
      <c r="BB1407" s="2">
        <v>1</v>
      </c>
      <c r="BC1407" s="2">
        <v>1</v>
      </c>
      <c r="BD1407" s="2" t="s">
        <v>3</v>
      </c>
      <c r="BE1407" s="2" t="s">
        <v>3</v>
      </c>
      <c r="BF1407" s="2" t="s">
        <v>3</v>
      </c>
      <c r="BG1407" s="2" t="s">
        <v>3</v>
      </c>
      <c r="BH1407" s="2">
        <v>3</v>
      </c>
      <c r="BI1407" s="2">
        <v>1</v>
      </c>
      <c r="BJ1407" s="2" t="s">
        <v>456</v>
      </c>
      <c r="BK1407" s="2"/>
      <c r="BL1407" s="2"/>
      <c r="BM1407" s="2">
        <v>500001</v>
      </c>
      <c r="BN1407" s="2">
        <v>0</v>
      </c>
      <c r="BO1407" s="2" t="s">
        <v>3</v>
      </c>
      <c r="BP1407" s="2">
        <v>0</v>
      </c>
      <c r="BQ1407" s="2">
        <v>8</v>
      </c>
      <c r="BR1407" s="2">
        <v>0</v>
      </c>
      <c r="BS1407" s="2">
        <v>1</v>
      </c>
      <c r="BT1407" s="2">
        <v>1</v>
      </c>
      <c r="BU1407" s="2">
        <v>1</v>
      </c>
      <c r="BV1407" s="2">
        <v>1</v>
      </c>
      <c r="BW1407" s="2">
        <v>1</v>
      </c>
      <c r="BX1407" s="2">
        <v>1</v>
      </c>
      <c r="BY1407" s="2" t="s">
        <v>3</v>
      </c>
      <c r="BZ1407" s="2">
        <v>0</v>
      </c>
      <c r="CA1407" s="2">
        <v>0</v>
      </c>
      <c r="CB1407" s="2"/>
      <c r="CC1407" s="2"/>
      <c r="CD1407" s="2"/>
      <c r="CE1407" s="2">
        <v>0</v>
      </c>
      <c r="CF1407" s="2">
        <v>0</v>
      </c>
      <c r="CG1407" s="2">
        <v>0</v>
      </c>
      <c r="CH1407" s="2"/>
      <c r="CI1407" s="2"/>
      <c r="CJ1407" s="2"/>
      <c r="CK1407" s="2"/>
      <c r="CL1407" s="2"/>
      <c r="CM1407" s="2">
        <v>0</v>
      </c>
      <c r="CN1407" s="2" t="s">
        <v>3</v>
      </c>
      <c r="CO1407" s="2">
        <v>0</v>
      </c>
      <c r="CP1407" s="2">
        <f t="shared" si="1233"/>
        <v>384.56</v>
      </c>
      <c r="CQ1407" s="2">
        <f t="shared" si="1234"/>
        <v>102.06</v>
      </c>
      <c r="CR1407" s="2">
        <f t="shared" si="1235"/>
        <v>0</v>
      </c>
      <c r="CS1407" s="2">
        <f t="shared" si="1236"/>
        <v>0</v>
      </c>
      <c r="CT1407" s="2">
        <f t="shared" si="1237"/>
        <v>0</v>
      </c>
      <c r="CU1407" s="2">
        <f t="shared" si="1238"/>
        <v>0</v>
      </c>
      <c r="CV1407" s="2">
        <f t="shared" si="1239"/>
        <v>0</v>
      </c>
      <c r="CW1407" s="2">
        <f t="shared" si="1240"/>
        <v>0</v>
      </c>
      <c r="CX1407" s="2">
        <f t="shared" si="1241"/>
        <v>0</v>
      </c>
      <c r="CY1407" s="2">
        <f t="shared" si="1242"/>
        <v>0</v>
      </c>
      <c r="CZ1407" s="2">
        <f t="shared" si="1243"/>
        <v>0</v>
      </c>
      <c r="DA1407" s="2"/>
      <c r="DB1407" s="2"/>
      <c r="DC1407" s="2" t="s">
        <v>3</v>
      </c>
      <c r="DD1407" s="2" t="s">
        <v>3</v>
      </c>
      <c r="DE1407" s="2" t="s">
        <v>3</v>
      </c>
      <c r="DF1407" s="2" t="s">
        <v>3</v>
      </c>
      <c r="DG1407" s="2" t="s">
        <v>3</v>
      </c>
      <c r="DH1407" s="2" t="s">
        <v>3</v>
      </c>
      <c r="DI1407" s="2" t="s">
        <v>3</v>
      </c>
      <c r="DJ1407" s="2" t="s">
        <v>3</v>
      </c>
      <c r="DK1407" s="2" t="s">
        <v>3</v>
      </c>
      <c r="DL1407" s="2" t="s">
        <v>3</v>
      </c>
      <c r="DM1407" s="2" t="s">
        <v>3</v>
      </c>
      <c r="DN1407" s="2">
        <v>0</v>
      </c>
      <c r="DO1407" s="2">
        <v>0</v>
      </c>
      <c r="DP1407" s="2">
        <v>1</v>
      </c>
      <c r="DQ1407" s="2">
        <v>1</v>
      </c>
      <c r="DR1407" s="2"/>
      <c r="DS1407" s="2"/>
      <c r="DT1407" s="2"/>
      <c r="DU1407" s="2">
        <v>1005</v>
      </c>
      <c r="DV1407" s="2" t="s">
        <v>47</v>
      </c>
      <c r="DW1407" s="2" t="s">
        <v>47</v>
      </c>
      <c r="DX1407" s="2">
        <v>1</v>
      </c>
      <c r="DY1407" s="2"/>
      <c r="DZ1407" s="2"/>
      <c r="EA1407" s="2"/>
      <c r="EB1407" s="2"/>
      <c r="EC1407" s="2"/>
      <c r="ED1407" s="2"/>
      <c r="EE1407" s="2">
        <v>31102119</v>
      </c>
      <c r="EF1407" s="2">
        <v>8</v>
      </c>
      <c r="EG1407" s="2" t="s">
        <v>34</v>
      </c>
      <c r="EH1407" s="2">
        <v>0</v>
      </c>
      <c r="EI1407" s="2" t="s">
        <v>3</v>
      </c>
      <c r="EJ1407" s="2">
        <v>1</v>
      </c>
      <c r="EK1407" s="2">
        <v>500001</v>
      </c>
      <c r="EL1407" s="2" t="s">
        <v>35</v>
      </c>
      <c r="EM1407" s="2" t="s">
        <v>36</v>
      </c>
      <c r="EN1407" s="2"/>
      <c r="EO1407" s="2" t="s">
        <v>3</v>
      </c>
      <c r="EP1407" s="2"/>
      <c r="EQ1407" s="2">
        <v>0</v>
      </c>
      <c r="ER1407" s="2">
        <v>102.06</v>
      </c>
      <c r="ES1407" s="2">
        <v>102.06</v>
      </c>
      <c r="ET1407" s="2">
        <v>0</v>
      </c>
      <c r="EU1407" s="2">
        <v>0</v>
      </c>
      <c r="EV1407" s="2">
        <v>0</v>
      </c>
      <c r="EW1407" s="2">
        <v>0</v>
      </c>
      <c r="EX1407" s="2">
        <v>0</v>
      </c>
      <c r="EY1407" s="2">
        <v>0</v>
      </c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>
        <v>0</v>
      </c>
      <c r="FR1407" s="2">
        <f t="shared" si="1244"/>
        <v>0</v>
      </c>
      <c r="FS1407" s="2">
        <v>0</v>
      </c>
      <c r="FT1407" s="2"/>
      <c r="FU1407" s="2"/>
      <c r="FV1407" s="2"/>
      <c r="FW1407" s="2"/>
      <c r="FX1407" s="2">
        <v>0</v>
      </c>
      <c r="FY1407" s="2">
        <v>0</v>
      </c>
      <c r="FZ1407" s="2"/>
      <c r="GA1407" s="2" t="s">
        <v>3</v>
      </c>
      <c r="GB1407" s="2"/>
      <c r="GC1407" s="2"/>
      <c r="GD1407" s="2">
        <v>1</v>
      </c>
      <c r="GE1407" s="2"/>
      <c r="GF1407" s="2">
        <v>-972005704</v>
      </c>
      <c r="GG1407" s="2">
        <v>2</v>
      </c>
      <c r="GH1407" s="2">
        <v>1</v>
      </c>
      <c r="GI1407" s="2">
        <v>-2</v>
      </c>
      <c r="GJ1407" s="2">
        <v>0</v>
      </c>
      <c r="GK1407" s="2">
        <v>0</v>
      </c>
      <c r="GL1407" s="2">
        <f t="shared" si="1245"/>
        <v>0</v>
      </c>
      <c r="GM1407" s="2">
        <f t="shared" si="1246"/>
        <v>384.56</v>
      </c>
      <c r="GN1407" s="2">
        <f t="shared" si="1247"/>
        <v>384.56</v>
      </c>
      <c r="GO1407" s="2">
        <f t="shared" si="1248"/>
        <v>0</v>
      </c>
      <c r="GP1407" s="2">
        <f t="shared" si="1249"/>
        <v>0</v>
      </c>
      <c r="GQ1407" s="2"/>
      <c r="GR1407" s="2">
        <v>0</v>
      </c>
      <c r="GS1407" s="2">
        <v>3</v>
      </c>
      <c r="GT1407" s="2">
        <v>0</v>
      </c>
      <c r="GU1407" s="2" t="s">
        <v>3</v>
      </c>
      <c r="GV1407" s="2">
        <f t="shared" si="1250"/>
        <v>0</v>
      </c>
      <c r="GW1407" s="2">
        <v>1</v>
      </c>
      <c r="GX1407" s="2">
        <f t="shared" si="1251"/>
        <v>0</v>
      </c>
      <c r="GY1407" s="2"/>
      <c r="GZ1407" s="2"/>
      <c r="HA1407" s="2">
        <v>0</v>
      </c>
      <c r="HB1407" s="2">
        <v>0</v>
      </c>
      <c r="HC1407" s="2">
        <f t="shared" si="1252"/>
        <v>0</v>
      </c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  <c r="IH1407" s="2"/>
      <c r="II1407" s="2"/>
      <c r="IJ1407" s="2"/>
      <c r="IK1407" s="2">
        <v>0</v>
      </c>
      <c r="IL1407" s="2"/>
      <c r="IM1407" s="2"/>
      <c r="IN1407" s="2"/>
      <c r="IO1407" s="2"/>
      <c r="IP1407" s="2"/>
      <c r="IQ1407" s="2"/>
      <c r="IR1407" s="2"/>
      <c r="IS1407" s="2"/>
      <c r="IT1407" s="2"/>
      <c r="IU1407" s="2"/>
    </row>
    <row r="1408" spans="1:255">
      <c r="A1408">
        <v>17</v>
      </c>
      <c r="B1408">
        <v>1</v>
      </c>
      <c r="E1408" t="s">
        <v>647</v>
      </c>
      <c r="F1408" t="s">
        <v>454</v>
      </c>
      <c r="G1408" t="s">
        <v>509</v>
      </c>
      <c r="H1408" t="s">
        <v>47</v>
      </c>
      <c r="I1408">
        <v>3.7679999999999998</v>
      </c>
      <c r="J1408">
        <v>0</v>
      </c>
      <c r="O1408">
        <f t="shared" si="1218"/>
        <v>384.56</v>
      </c>
      <c r="P1408">
        <f t="shared" si="1219"/>
        <v>384.56</v>
      </c>
      <c r="Q1408">
        <f t="shared" si="1220"/>
        <v>0</v>
      </c>
      <c r="R1408">
        <f t="shared" si="1221"/>
        <v>0</v>
      </c>
      <c r="S1408">
        <f t="shared" si="1222"/>
        <v>0</v>
      </c>
      <c r="T1408">
        <f t="shared" si="1223"/>
        <v>0</v>
      </c>
      <c r="U1408">
        <f t="shared" si="1224"/>
        <v>0</v>
      </c>
      <c r="V1408">
        <f t="shared" si="1225"/>
        <v>0</v>
      </c>
      <c r="W1408">
        <f t="shared" si="1226"/>
        <v>0</v>
      </c>
      <c r="X1408">
        <f t="shared" si="1227"/>
        <v>0</v>
      </c>
      <c r="Y1408">
        <f t="shared" si="1228"/>
        <v>0</v>
      </c>
      <c r="AA1408">
        <v>33304960</v>
      </c>
      <c r="AB1408">
        <f t="shared" si="1229"/>
        <v>102.06</v>
      </c>
      <c r="AC1408">
        <f t="shared" si="1230"/>
        <v>102.06</v>
      </c>
      <c r="AD1408">
        <f t="shared" si="1256"/>
        <v>0</v>
      </c>
      <c r="AE1408">
        <f t="shared" si="1257"/>
        <v>0</v>
      </c>
      <c r="AF1408">
        <f t="shared" si="1257"/>
        <v>0</v>
      </c>
      <c r="AG1408">
        <f t="shared" si="1231"/>
        <v>0</v>
      </c>
      <c r="AH1408">
        <f t="shared" si="1258"/>
        <v>0</v>
      </c>
      <c r="AI1408">
        <f t="shared" si="1258"/>
        <v>0</v>
      </c>
      <c r="AJ1408">
        <f t="shared" si="1232"/>
        <v>0</v>
      </c>
      <c r="AK1408">
        <v>102.06</v>
      </c>
      <c r="AL1408">
        <v>102.06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1</v>
      </c>
      <c r="AW1408">
        <v>1</v>
      </c>
      <c r="AZ1408">
        <v>1</v>
      </c>
      <c r="BA1408">
        <v>1</v>
      </c>
      <c r="BB1408">
        <v>1</v>
      </c>
      <c r="BC1408">
        <v>1</v>
      </c>
      <c r="BD1408" t="s">
        <v>3</v>
      </c>
      <c r="BE1408" t="s">
        <v>3</v>
      </c>
      <c r="BF1408" t="s">
        <v>3</v>
      </c>
      <c r="BG1408" t="s">
        <v>3</v>
      </c>
      <c r="BH1408">
        <v>3</v>
      </c>
      <c r="BI1408">
        <v>1</v>
      </c>
      <c r="BJ1408" t="s">
        <v>456</v>
      </c>
      <c r="BM1408">
        <v>500001</v>
      </c>
      <c r="BN1408">
        <v>0</v>
      </c>
      <c r="BO1408" t="s">
        <v>3</v>
      </c>
      <c r="BP1408">
        <v>0</v>
      </c>
      <c r="BQ1408">
        <v>8</v>
      </c>
      <c r="BR1408">
        <v>0</v>
      </c>
      <c r="BS1408">
        <v>1</v>
      </c>
      <c r="BT1408">
        <v>1</v>
      </c>
      <c r="BU1408">
        <v>1</v>
      </c>
      <c r="BV1408">
        <v>1</v>
      </c>
      <c r="BW1408">
        <v>1</v>
      </c>
      <c r="BX1408">
        <v>1</v>
      </c>
      <c r="BY1408" t="s">
        <v>3</v>
      </c>
      <c r="BZ1408">
        <v>0</v>
      </c>
      <c r="CA1408">
        <v>0</v>
      </c>
      <c r="CE1408">
        <v>0</v>
      </c>
      <c r="CF1408">
        <v>0</v>
      </c>
      <c r="CG1408">
        <v>0</v>
      </c>
      <c r="CM1408">
        <v>0</v>
      </c>
      <c r="CN1408" t="s">
        <v>3</v>
      </c>
      <c r="CO1408">
        <v>0</v>
      </c>
      <c r="CP1408">
        <f t="shared" si="1233"/>
        <v>384.56</v>
      </c>
      <c r="CQ1408">
        <f t="shared" si="1234"/>
        <v>102.06</v>
      </c>
      <c r="CR1408">
        <f t="shared" si="1235"/>
        <v>0</v>
      </c>
      <c r="CS1408">
        <f t="shared" si="1236"/>
        <v>0</v>
      </c>
      <c r="CT1408">
        <f t="shared" si="1237"/>
        <v>0</v>
      </c>
      <c r="CU1408">
        <f t="shared" si="1238"/>
        <v>0</v>
      </c>
      <c r="CV1408">
        <f t="shared" si="1239"/>
        <v>0</v>
      </c>
      <c r="CW1408">
        <f t="shared" si="1240"/>
        <v>0</v>
      </c>
      <c r="CX1408">
        <f t="shared" si="1241"/>
        <v>0</v>
      </c>
      <c r="CY1408">
        <f t="shared" si="1242"/>
        <v>0</v>
      </c>
      <c r="CZ1408">
        <f t="shared" si="1243"/>
        <v>0</v>
      </c>
      <c r="DC1408" t="s">
        <v>3</v>
      </c>
      <c r="DD1408" t="s">
        <v>3</v>
      </c>
      <c r="DE1408" t="s">
        <v>3</v>
      </c>
      <c r="DF1408" t="s">
        <v>3</v>
      </c>
      <c r="DG1408" t="s">
        <v>3</v>
      </c>
      <c r="DH1408" t="s">
        <v>3</v>
      </c>
      <c r="DI1408" t="s">
        <v>3</v>
      </c>
      <c r="DJ1408" t="s">
        <v>3</v>
      </c>
      <c r="DK1408" t="s">
        <v>3</v>
      </c>
      <c r="DL1408" t="s">
        <v>3</v>
      </c>
      <c r="DM1408" t="s">
        <v>3</v>
      </c>
      <c r="DN1408">
        <v>0</v>
      </c>
      <c r="DO1408">
        <v>0</v>
      </c>
      <c r="DP1408">
        <v>1</v>
      </c>
      <c r="DQ1408">
        <v>1</v>
      </c>
      <c r="DU1408">
        <v>1005</v>
      </c>
      <c r="DV1408" t="s">
        <v>47</v>
      </c>
      <c r="DW1408" t="s">
        <v>47</v>
      </c>
      <c r="DX1408">
        <v>1</v>
      </c>
      <c r="EE1408">
        <v>31102119</v>
      </c>
      <c r="EF1408">
        <v>8</v>
      </c>
      <c r="EG1408" t="s">
        <v>34</v>
      </c>
      <c r="EH1408">
        <v>0</v>
      </c>
      <c r="EI1408" t="s">
        <v>3</v>
      </c>
      <c r="EJ1408">
        <v>1</v>
      </c>
      <c r="EK1408">
        <v>500001</v>
      </c>
      <c r="EL1408" t="s">
        <v>35</v>
      </c>
      <c r="EM1408" t="s">
        <v>36</v>
      </c>
      <c r="EO1408" t="s">
        <v>3</v>
      </c>
      <c r="EQ1408">
        <v>0</v>
      </c>
      <c r="ER1408">
        <v>102.06</v>
      </c>
      <c r="ES1408">
        <v>102.06</v>
      </c>
      <c r="ET1408">
        <v>0</v>
      </c>
      <c r="EU1408">
        <v>0</v>
      </c>
      <c r="EV1408">
        <v>0</v>
      </c>
      <c r="EW1408">
        <v>0</v>
      </c>
      <c r="EX1408">
        <v>0</v>
      </c>
      <c r="EY1408">
        <v>0</v>
      </c>
      <c r="FQ1408">
        <v>0</v>
      </c>
      <c r="FR1408">
        <f t="shared" si="1244"/>
        <v>0</v>
      </c>
      <c r="FS1408">
        <v>0</v>
      </c>
      <c r="FX1408">
        <v>0</v>
      </c>
      <c r="FY1408">
        <v>0</v>
      </c>
      <c r="GA1408" t="s">
        <v>3</v>
      </c>
      <c r="GD1408">
        <v>1</v>
      </c>
      <c r="GF1408">
        <v>-972005704</v>
      </c>
      <c r="GG1408">
        <v>2</v>
      </c>
      <c r="GH1408">
        <v>1</v>
      </c>
      <c r="GI1408">
        <v>-2</v>
      </c>
      <c r="GJ1408">
        <v>0</v>
      </c>
      <c r="GK1408">
        <v>0</v>
      </c>
      <c r="GL1408">
        <f t="shared" si="1245"/>
        <v>0</v>
      </c>
      <c r="GM1408">
        <f t="shared" si="1246"/>
        <v>384.56</v>
      </c>
      <c r="GN1408">
        <f t="shared" si="1247"/>
        <v>384.56</v>
      </c>
      <c r="GO1408">
        <f t="shared" si="1248"/>
        <v>0</v>
      </c>
      <c r="GP1408">
        <f t="shared" si="1249"/>
        <v>0</v>
      </c>
      <c r="GR1408">
        <v>0</v>
      </c>
      <c r="GS1408">
        <v>3</v>
      </c>
      <c r="GT1408">
        <v>0</v>
      </c>
      <c r="GU1408" t="s">
        <v>3</v>
      </c>
      <c r="GV1408">
        <f t="shared" si="1250"/>
        <v>0</v>
      </c>
      <c r="GW1408">
        <v>1</v>
      </c>
      <c r="GX1408">
        <f t="shared" si="1251"/>
        <v>0</v>
      </c>
      <c r="HA1408">
        <v>0</v>
      </c>
      <c r="HB1408">
        <v>0</v>
      </c>
      <c r="HC1408">
        <f t="shared" si="1252"/>
        <v>0</v>
      </c>
      <c r="IK1408">
        <v>0</v>
      </c>
    </row>
    <row r="1409" spans="1:255">
      <c r="A1409" s="2">
        <v>17</v>
      </c>
      <c r="B1409" s="2">
        <v>1</v>
      </c>
      <c r="C1409" s="2"/>
      <c r="D1409" s="2"/>
      <c r="E1409" s="2" t="s">
        <v>648</v>
      </c>
      <c r="F1409" s="2" t="s">
        <v>424</v>
      </c>
      <c r="G1409" s="2" t="s">
        <v>649</v>
      </c>
      <c r="H1409" s="2" t="s">
        <v>40</v>
      </c>
      <c r="I1409" s="2">
        <v>1</v>
      </c>
      <c r="J1409" s="2">
        <v>0</v>
      </c>
      <c r="K1409" s="2"/>
      <c r="L1409" s="2"/>
      <c r="M1409" s="2"/>
      <c r="N1409" s="2"/>
      <c r="O1409" s="2">
        <f t="shared" si="1218"/>
        <v>0</v>
      </c>
      <c r="P1409" s="2">
        <f t="shared" si="1219"/>
        <v>0</v>
      </c>
      <c r="Q1409" s="2">
        <f t="shared" si="1220"/>
        <v>0</v>
      </c>
      <c r="R1409" s="2">
        <f t="shared" si="1221"/>
        <v>0</v>
      </c>
      <c r="S1409" s="2">
        <f t="shared" si="1222"/>
        <v>0</v>
      </c>
      <c r="T1409" s="2">
        <f t="shared" si="1223"/>
        <v>0</v>
      </c>
      <c r="U1409" s="2">
        <f t="shared" si="1224"/>
        <v>0</v>
      </c>
      <c r="V1409" s="2">
        <f t="shared" si="1225"/>
        <v>0</v>
      </c>
      <c r="W1409" s="2">
        <f t="shared" si="1226"/>
        <v>0</v>
      </c>
      <c r="X1409" s="2">
        <f t="shared" si="1227"/>
        <v>0</v>
      </c>
      <c r="Y1409" s="2">
        <f t="shared" si="1228"/>
        <v>0</v>
      </c>
      <c r="Z1409" s="2"/>
      <c r="AA1409" s="2">
        <v>33304975</v>
      </c>
      <c r="AB1409" s="2">
        <f t="shared" si="1229"/>
        <v>0</v>
      </c>
      <c r="AC1409" s="2">
        <f t="shared" si="1230"/>
        <v>0</v>
      </c>
      <c r="AD1409" s="2">
        <f t="shared" si="1256"/>
        <v>0</v>
      </c>
      <c r="AE1409" s="2">
        <f t="shared" si="1257"/>
        <v>0</v>
      </c>
      <c r="AF1409" s="2">
        <f t="shared" si="1257"/>
        <v>0</v>
      </c>
      <c r="AG1409" s="2">
        <f t="shared" si="1231"/>
        <v>0</v>
      </c>
      <c r="AH1409" s="2">
        <f t="shared" si="1258"/>
        <v>0</v>
      </c>
      <c r="AI1409" s="2">
        <f t="shared" si="1258"/>
        <v>0</v>
      </c>
      <c r="AJ1409" s="2">
        <f t="shared" si="1232"/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1</v>
      </c>
      <c r="AW1409" s="2">
        <v>1</v>
      </c>
      <c r="AX1409" s="2"/>
      <c r="AY1409" s="2"/>
      <c r="AZ1409" s="2">
        <v>1</v>
      </c>
      <c r="BA1409" s="2">
        <v>1</v>
      </c>
      <c r="BB1409" s="2">
        <v>1</v>
      </c>
      <c r="BC1409" s="2">
        <v>1</v>
      </c>
      <c r="BD1409" s="2" t="s">
        <v>3</v>
      </c>
      <c r="BE1409" s="2" t="s">
        <v>3</v>
      </c>
      <c r="BF1409" s="2" t="s">
        <v>3</v>
      </c>
      <c r="BG1409" s="2" t="s">
        <v>3</v>
      </c>
      <c r="BH1409" s="2">
        <v>3</v>
      </c>
      <c r="BI1409" s="2">
        <v>1</v>
      </c>
      <c r="BJ1409" s="2" t="s">
        <v>3</v>
      </c>
      <c r="BK1409" s="2"/>
      <c r="BL1409" s="2"/>
      <c r="BM1409" s="2">
        <v>1100</v>
      </c>
      <c r="BN1409" s="2">
        <v>0</v>
      </c>
      <c r="BO1409" s="2" t="s">
        <v>3</v>
      </c>
      <c r="BP1409" s="2">
        <v>0</v>
      </c>
      <c r="BQ1409" s="2">
        <v>14</v>
      </c>
      <c r="BR1409" s="2">
        <v>0</v>
      </c>
      <c r="BS1409" s="2">
        <v>1</v>
      </c>
      <c r="BT1409" s="2">
        <v>1</v>
      </c>
      <c r="BU1409" s="2">
        <v>1</v>
      </c>
      <c r="BV1409" s="2">
        <v>1</v>
      </c>
      <c r="BW1409" s="2">
        <v>1</v>
      </c>
      <c r="BX1409" s="2">
        <v>1</v>
      </c>
      <c r="BY1409" s="2" t="s">
        <v>3</v>
      </c>
      <c r="BZ1409" s="2">
        <v>0</v>
      </c>
      <c r="CA1409" s="2">
        <v>0</v>
      </c>
      <c r="CB1409" s="2"/>
      <c r="CC1409" s="2"/>
      <c r="CD1409" s="2"/>
      <c r="CE1409" s="2">
        <v>0</v>
      </c>
      <c r="CF1409" s="2">
        <v>0</v>
      </c>
      <c r="CG1409" s="2">
        <v>0</v>
      </c>
      <c r="CH1409" s="2"/>
      <c r="CI1409" s="2"/>
      <c r="CJ1409" s="2"/>
      <c r="CK1409" s="2"/>
      <c r="CL1409" s="2"/>
      <c r="CM1409" s="2">
        <v>0</v>
      </c>
      <c r="CN1409" s="2" t="s">
        <v>3</v>
      </c>
      <c r="CO1409" s="2">
        <v>0</v>
      </c>
      <c r="CP1409" s="2">
        <f t="shared" si="1233"/>
        <v>0</v>
      </c>
      <c r="CQ1409" s="2">
        <f t="shared" si="1234"/>
        <v>0</v>
      </c>
      <c r="CR1409" s="2">
        <f t="shared" si="1235"/>
        <v>0</v>
      </c>
      <c r="CS1409" s="2">
        <f t="shared" si="1236"/>
        <v>0</v>
      </c>
      <c r="CT1409" s="2">
        <f t="shared" si="1237"/>
        <v>0</v>
      </c>
      <c r="CU1409" s="2">
        <f t="shared" si="1238"/>
        <v>0</v>
      </c>
      <c r="CV1409" s="2">
        <f t="shared" si="1239"/>
        <v>0</v>
      </c>
      <c r="CW1409" s="2">
        <f t="shared" si="1240"/>
        <v>0</v>
      </c>
      <c r="CX1409" s="2">
        <f t="shared" si="1241"/>
        <v>0</v>
      </c>
      <c r="CY1409" s="2">
        <f t="shared" si="1242"/>
        <v>0</v>
      </c>
      <c r="CZ1409" s="2">
        <f t="shared" si="1243"/>
        <v>0</v>
      </c>
      <c r="DA1409" s="2"/>
      <c r="DB1409" s="2"/>
      <c r="DC1409" s="2" t="s">
        <v>3</v>
      </c>
      <c r="DD1409" s="2" t="s">
        <v>3</v>
      </c>
      <c r="DE1409" s="2" t="s">
        <v>3</v>
      </c>
      <c r="DF1409" s="2" t="s">
        <v>3</v>
      </c>
      <c r="DG1409" s="2" t="s">
        <v>3</v>
      </c>
      <c r="DH1409" s="2" t="s">
        <v>3</v>
      </c>
      <c r="DI1409" s="2" t="s">
        <v>3</v>
      </c>
      <c r="DJ1409" s="2" t="s">
        <v>3</v>
      </c>
      <c r="DK1409" s="2" t="s">
        <v>3</v>
      </c>
      <c r="DL1409" s="2" t="s">
        <v>3</v>
      </c>
      <c r="DM1409" s="2" t="s">
        <v>3</v>
      </c>
      <c r="DN1409" s="2">
        <v>0</v>
      </c>
      <c r="DO1409" s="2">
        <v>0</v>
      </c>
      <c r="DP1409" s="2">
        <v>1</v>
      </c>
      <c r="DQ1409" s="2">
        <v>1</v>
      </c>
      <c r="DR1409" s="2"/>
      <c r="DS1409" s="2"/>
      <c r="DT1409" s="2"/>
      <c r="DU1409" s="2">
        <v>1010</v>
      </c>
      <c r="DV1409" s="2" t="s">
        <v>40</v>
      </c>
      <c r="DW1409" s="2" t="s">
        <v>40</v>
      </c>
      <c r="DX1409" s="2">
        <v>1</v>
      </c>
      <c r="DY1409" s="2"/>
      <c r="DZ1409" s="2"/>
      <c r="EA1409" s="2"/>
      <c r="EB1409" s="2"/>
      <c r="EC1409" s="2"/>
      <c r="ED1409" s="2"/>
      <c r="EE1409" s="2">
        <v>31102366</v>
      </c>
      <c r="EF1409" s="2">
        <v>8</v>
      </c>
      <c r="EG1409" s="2" t="s">
        <v>34</v>
      </c>
      <c r="EH1409" s="2">
        <v>0</v>
      </c>
      <c r="EI1409" s="2" t="s">
        <v>3</v>
      </c>
      <c r="EJ1409" s="2">
        <v>1</v>
      </c>
      <c r="EK1409" s="2">
        <v>1100</v>
      </c>
      <c r="EL1409" s="2" t="s">
        <v>41</v>
      </c>
      <c r="EM1409" s="2" t="s">
        <v>42</v>
      </c>
      <c r="EN1409" s="2"/>
      <c r="EO1409" s="2" t="s">
        <v>3</v>
      </c>
      <c r="EP1409" s="2"/>
      <c r="EQ1409" s="2">
        <v>0</v>
      </c>
      <c r="ER1409" s="2">
        <v>0</v>
      </c>
      <c r="ES1409" s="2">
        <v>0</v>
      </c>
      <c r="ET1409" s="2">
        <v>0</v>
      </c>
      <c r="EU1409" s="2">
        <v>0</v>
      </c>
      <c r="EV1409" s="2">
        <v>0</v>
      </c>
      <c r="EW1409" s="2">
        <v>0</v>
      </c>
      <c r="EX1409" s="2">
        <v>0</v>
      </c>
      <c r="EY1409" s="2">
        <v>0</v>
      </c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>
        <v>0</v>
      </c>
      <c r="FR1409" s="2">
        <f t="shared" si="1244"/>
        <v>0</v>
      </c>
      <c r="FS1409" s="2">
        <v>0</v>
      </c>
      <c r="FT1409" s="2"/>
      <c r="FU1409" s="2"/>
      <c r="FV1409" s="2"/>
      <c r="FW1409" s="2"/>
      <c r="FX1409" s="2">
        <v>0</v>
      </c>
      <c r="FY1409" s="2">
        <v>0</v>
      </c>
      <c r="FZ1409" s="2"/>
      <c r="GA1409" s="2" t="s">
        <v>3</v>
      </c>
      <c r="GB1409" s="2"/>
      <c r="GC1409" s="2"/>
      <c r="GD1409" s="2">
        <v>1</v>
      </c>
      <c r="GE1409" s="2"/>
      <c r="GF1409" s="2">
        <v>-1662998377</v>
      </c>
      <c r="GG1409" s="2">
        <v>2</v>
      </c>
      <c r="GH1409" s="2">
        <v>0</v>
      </c>
      <c r="GI1409" s="2">
        <v>-2</v>
      </c>
      <c r="GJ1409" s="2">
        <v>0</v>
      </c>
      <c r="GK1409" s="2">
        <v>0</v>
      </c>
      <c r="GL1409" s="2">
        <f t="shared" si="1245"/>
        <v>0</v>
      </c>
      <c r="GM1409" s="2">
        <f t="shared" si="1246"/>
        <v>0</v>
      </c>
      <c r="GN1409" s="2">
        <f t="shared" si="1247"/>
        <v>0</v>
      </c>
      <c r="GO1409" s="2">
        <f t="shared" si="1248"/>
        <v>0</v>
      </c>
      <c r="GP1409" s="2">
        <f t="shared" si="1249"/>
        <v>0</v>
      </c>
      <c r="GQ1409" s="2"/>
      <c r="GR1409" s="2">
        <v>0</v>
      </c>
      <c r="GS1409" s="2">
        <v>3</v>
      </c>
      <c r="GT1409" s="2">
        <v>0</v>
      </c>
      <c r="GU1409" s="2" t="s">
        <v>3</v>
      </c>
      <c r="GV1409" s="2">
        <f t="shared" si="1250"/>
        <v>0</v>
      </c>
      <c r="GW1409" s="2">
        <v>1</v>
      </c>
      <c r="GX1409" s="2">
        <f t="shared" si="1251"/>
        <v>0</v>
      </c>
      <c r="GY1409" s="2"/>
      <c r="GZ1409" s="2"/>
      <c r="HA1409" s="2">
        <v>0</v>
      </c>
      <c r="HB1409" s="2">
        <v>0</v>
      </c>
      <c r="HC1409" s="2">
        <f t="shared" si="1252"/>
        <v>0</v>
      </c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  <c r="IH1409" s="2"/>
      <c r="II1409" s="2"/>
      <c r="IJ1409" s="2"/>
      <c r="IK1409" s="2">
        <v>0</v>
      </c>
      <c r="IL1409" s="2"/>
      <c r="IM1409" s="2"/>
      <c r="IN1409" s="2"/>
      <c r="IO1409" s="2"/>
      <c r="IP1409" s="2"/>
      <c r="IQ1409" s="2"/>
      <c r="IR1409" s="2"/>
      <c r="IS1409" s="2"/>
      <c r="IT1409" s="2"/>
      <c r="IU1409" s="2"/>
    </row>
    <row r="1410" spans="1:255">
      <c r="A1410">
        <v>17</v>
      </c>
      <c r="B1410">
        <v>1</v>
      </c>
      <c r="E1410" t="s">
        <v>648</v>
      </c>
      <c r="F1410" t="s">
        <v>424</v>
      </c>
      <c r="G1410" t="s">
        <v>649</v>
      </c>
      <c r="H1410" t="s">
        <v>40</v>
      </c>
      <c r="I1410">
        <v>1</v>
      </c>
      <c r="J1410">
        <v>0</v>
      </c>
      <c r="O1410">
        <f t="shared" si="1218"/>
        <v>21.47</v>
      </c>
      <c r="P1410">
        <f t="shared" si="1219"/>
        <v>21.47</v>
      </c>
      <c r="Q1410">
        <f t="shared" si="1220"/>
        <v>0</v>
      </c>
      <c r="R1410">
        <f t="shared" si="1221"/>
        <v>0</v>
      </c>
      <c r="S1410">
        <f t="shared" si="1222"/>
        <v>0</v>
      </c>
      <c r="T1410">
        <f t="shared" si="1223"/>
        <v>0</v>
      </c>
      <c r="U1410">
        <f t="shared" si="1224"/>
        <v>0</v>
      </c>
      <c r="V1410">
        <f t="shared" si="1225"/>
        <v>0</v>
      </c>
      <c r="W1410">
        <f t="shared" si="1226"/>
        <v>0</v>
      </c>
      <c r="X1410">
        <f t="shared" si="1227"/>
        <v>0</v>
      </c>
      <c r="Y1410">
        <f t="shared" si="1228"/>
        <v>0</v>
      </c>
      <c r="AA1410">
        <v>33304960</v>
      </c>
      <c r="AB1410">
        <f t="shared" si="1229"/>
        <v>21.47</v>
      </c>
      <c r="AC1410">
        <f t="shared" si="1230"/>
        <v>21.47</v>
      </c>
      <c r="AD1410">
        <f t="shared" si="1256"/>
        <v>0</v>
      </c>
      <c r="AE1410">
        <f t="shared" si="1257"/>
        <v>0</v>
      </c>
      <c r="AF1410">
        <f t="shared" si="1257"/>
        <v>0</v>
      </c>
      <c r="AG1410">
        <f t="shared" si="1231"/>
        <v>0</v>
      </c>
      <c r="AH1410">
        <f t="shared" si="1258"/>
        <v>0</v>
      </c>
      <c r="AI1410">
        <f t="shared" si="1258"/>
        <v>0</v>
      </c>
      <c r="AJ1410">
        <f t="shared" si="1232"/>
        <v>0</v>
      </c>
      <c r="AK1410">
        <v>21.470000000000002</v>
      </c>
      <c r="AL1410">
        <v>21.470000000000002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1</v>
      </c>
      <c r="AW1410">
        <v>1</v>
      </c>
      <c r="AZ1410">
        <v>1</v>
      </c>
      <c r="BA1410">
        <v>1</v>
      </c>
      <c r="BB1410">
        <v>1</v>
      </c>
      <c r="BC1410">
        <v>1</v>
      </c>
      <c r="BD1410" t="s">
        <v>3</v>
      </c>
      <c r="BE1410" t="s">
        <v>3</v>
      </c>
      <c r="BF1410" t="s">
        <v>3</v>
      </c>
      <c r="BG1410" t="s">
        <v>3</v>
      </c>
      <c r="BH1410">
        <v>3</v>
      </c>
      <c r="BI1410">
        <v>1</v>
      </c>
      <c r="BJ1410" t="s">
        <v>3</v>
      </c>
      <c r="BM1410">
        <v>1100</v>
      </c>
      <c r="BN1410">
        <v>0</v>
      </c>
      <c r="BO1410" t="s">
        <v>3</v>
      </c>
      <c r="BP1410">
        <v>0</v>
      </c>
      <c r="BQ1410">
        <v>14</v>
      </c>
      <c r="BR1410">
        <v>0</v>
      </c>
      <c r="BS1410">
        <v>1</v>
      </c>
      <c r="BT1410">
        <v>1</v>
      </c>
      <c r="BU1410">
        <v>1</v>
      </c>
      <c r="BV1410">
        <v>1</v>
      </c>
      <c r="BW1410">
        <v>1</v>
      </c>
      <c r="BX1410">
        <v>1</v>
      </c>
      <c r="BY1410" t="s">
        <v>3</v>
      </c>
      <c r="BZ1410">
        <v>0</v>
      </c>
      <c r="CA1410">
        <v>0</v>
      </c>
      <c r="CE1410">
        <v>0</v>
      </c>
      <c r="CF1410">
        <v>0</v>
      </c>
      <c r="CG1410">
        <v>0</v>
      </c>
      <c r="CM1410">
        <v>0</v>
      </c>
      <c r="CN1410" t="s">
        <v>3</v>
      </c>
      <c r="CO1410">
        <v>0</v>
      </c>
      <c r="CP1410">
        <f t="shared" si="1233"/>
        <v>21.47</v>
      </c>
      <c r="CQ1410">
        <f t="shared" si="1234"/>
        <v>21.47</v>
      </c>
      <c r="CR1410">
        <f t="shared" si="1235"/>
        <v>0</v>
      </c>
      <c r="CS1410">
        <f t="shared" si="1236"/>
        <v>0</v>
      </c>
      <c r="CT1410">
        <f t="shared" si="1237"/>
        <v>0</v>
      </c>
      <c r="CU1410">
        <f t="shared" si="1238"/>
        <v>0</v>
      </c>
      <c r="CV1410">
        <f t="shared" si="1239"/>
        <v>0</v>
      </c>
      <c r="CW1410">
        <f t="shared" si="1240"/>
        <v>0</v>
      </c>
      <c r="CX1410">
        <f t="shared" si="1241"/>
        <v>0</v>
      </c>
      <c r="CY1410">
        <f t="shared" si="1242"/>
        <v>0</v>
      </c>
      <c r="CZ1410">
        <f t="shared" si="1243"/>
        <v>0</v>
      </c>
      <c r="DC1410" t="s">
        <v>3</v>
      </c>
      <c r="DD1410" t="s">
        <v>3</v>
      </c>
      <c r="DE1410" t="s">
        <v>3</v>
      </c>
      <c r="DF1410" t="s">
        <v>3</v>
      </c>
      <c r="DG1410" t="s">
        <v>3</v>
      </c>
      <c r="DH1410" t="s">
        <v>3</v>
      </c>
      <c r="DI1410" t="s">
        <v>3</v>
      </c>
      <c r="DJ1410" t="s">
        <v>3</v>
      </c>
      <c r="DK1410" t="s">
        <v>3</v>
      </c>
      <c r="DL1410" t="s">
        <v>3</v>
      </c>
      <c r="DM1410" t="s">
        <v>3</v>
      </c>
      <c r="DN1410">
        <v>0</v>
      </c>
      <c r="DO1410">
        <v>0</v>
      </c>
      <c r="DP1410">
        <v>1</v>
      </c>
      <c r="DQ1410">
        <v>1</v>
      </c>
      <c r="DU1410">
        <v>1010</v>
      </c>
      <c r="DV1410" t="s">
        <v>40</v>
      </c>
      <c r="DW1410" t="s">
        <v>40</v>
      </c>
      <c r="DX1410">
        <v>1</v>
      </c>
      <c r="EE1410">
        <v>31102366</v>
      </c>
      <c r="EF1410">
        <v>8</v>
      </c>
      <c r="EG1410" t="s">
        <v>34</v>
      </c>
      <c r="EH1410">
        <v>0</v>
      </c>
      <c r="EI1410" t="s">
        <v>3</v>
      </c>
      <c r="EJ1410">
        <v>1</v>
      </c>
      <c r="EK1410">
        <v>1100</v>
      </c>
      <c r="EL1410" t="s">
        <v>41</v>
      </c>
      <c r="EM1410" t="s">
        <v>42</v>
      </c>
      <c r="EO1410" t="s">
        <v>3</v>
      </c>
      <c r="EQ1410">
        <v>0</v>
      </c>
      <c r="ER1410">
        <v>21.470000000000002</v>
      </c>
      <c r="ES1410">
        <v>21.470000000000002</v>
      </c>
      <c r="ET1410">
        <v>0</v>
      </c>
      <c r="EU1410">
        <v>0</v>
      </c>
      <c r="EV1410">
        <v>0</v>
      </c>
      <c r="EW1410">
        <v>0</v>
      </c>
      <c r="EX1410">
        <v>0</v>
      </c>
      <c r="EY1410">
        <v>0</v>
      </c>
      <c r="EZ1410">
        <v>5</v>
      </c>
      <c r="FC1410">
        <v>1</v>
      </c>
      <c r="FD1410">
        <v>18</v>
      </c>
      <c r="FF1410">
        <v>198</v>
      </c>
      <c r="FQ1410">
        <v>0</v>
      </c>
      <c r="FR1410">
        <f t="shared" si="1244"/>
        <v>0</v>
      </c>
      <c r="FS1410">
        <v>0</v>
      </c>
      <c r="FX1410">
        <v>0</v>
      </c>
      <c r="FY1410">
        <v>0</v>
      </c>
      <c r="GA1410" t="s">
        <v>583</v>
      </c>
      <c r="GD1410">
        <v>1</v>
      </c>
      <c r="GF1410">
        <v>-1662998377</v>
      </c>
      <c r="GG1410">
        <v>2</v>
      </c>
      <c r="GH1410">
        <v>3</v>
      </c>
      <c r="GI1410">
        <v>3</v>
      </c>
      <c r="GJ1410">
        <v>0</v>
      </c>
      <c r="GK1410">
        <v>0</v>
      </c>
      <c r="GL1410">
        <f t="shared" si="1245"/>
        <v>0</v>
      </c>
      <c r="GM1410">
        <f t="shared" si="1246"/>
        <v>21.47</v>
      </c>
      <c r="GN1410">
        <f t="shared" si="1247"/>
        <v>21.47</v>
      </c>
      <c r="GO1410">
        <f t="shared" si="1248"/>
        <v>0</v>
      </c>
      <c r="GP1410">
        <f t="shared" si="1249"/>
        <v>0</v>
      </c>
      <c r="GR1410">
        <v>1</v>
      </c>
      <c r="GS1410">
        <v>1</v>
      </c>
      <c r="GT1410">
        <v>0</v>
      </c>
      <c r="GU1410" t="s">
        <v>3</v>
      </c>
      <c r="GV1410">
        <f t="shared" si="1250"/>
        <v>0</v>
      </c>
      <c r="GW1410">
        <v>1</v>
      </c>
      <c r="GX1410">
        <f t="shared" si="1251"/>
        <v>0</v>
      </c>
      <c r="HA1410">
        <v>0</v>
      </c>
      <c r="HB1410">
        <v>0</v>
      </c>
      <c r="HC1410">
        <f t="shared" si="1252"/>
        <v>0</v>
      </c>
      <c r="IK1410">
        <v>0</v>
      </c>
    </row>
    <row r="1411" spans="1:255">
      <c r="A1411" s="2">
        <v>17</v>
      </c>
      <c r="B1411" s="2">
        <v>1</v>
      </c>
      <c r="C1411" s="2"/>
      <c r="D1411" s="2"/>
      <c r="E1411" s="2" t="s">
        <v>650</v>
      </c>
      <c r="F1411" s="2" t="s">
        <v>424</v>
      </c>
      <c r="G1411" s="2" t="s">
        <v>651</v>
      </c>
      <c r="H1411" s="2" t="s">
        <v>40</v>
      </c>
      <c r="I1411" s="2">
        <v>1</v>
      </c>
      <c r="J1411" s="2">
        <v>0</v>
      </c>
      <c r="K1411" s="2"/>
      <c r="L1411" s="2"/>
      <c r="M1411" s="2"/>
      <c r="N1411" s="2"/>
      <c r="O1411" s="2">
        <f t="shared" si="1218"/>
        <v>0</v>
      </c>
      <c r="P1411" s="2">
        <f t="shared" si="1219"/>
        <v>0</v>
      </c>
      <c r="Q1411" s="2">
        <f t="shared" si="1220"/>
        <v>0</v>
      </c>
      <c r="R1411" s="2">
        <f t="shared" si="1221"/>
        <v>0</v>
      </c>
      <c r="S1411" s="2">
        <f t="shared" si="1222"/>
        <v>0</v>
      </c>
      <c r="T1411" s="2">
        <f t="shared" si="1223"/>
        <v>0</v>
      </c>
      <c r="U1411" s="2">
        <f t="shared" si="1224"/>
        <v>0</v>
      </c>
      <c r="V1411" s="2">
        <f t="shared" si="1225"/>
        <v>0</v>
      </c>
      <c r="W1411" s="2">
        <f t="shared" si="1226"/>
        <v>0</v>
      </c>
      <c r="X1411" s="2">
        <f t="shared" si="1227"/>
        <v>0</v>
      </c>
      <c r="Y1411" s="2">
        <f t="shared" si="1228"/>
        <v>0</v>
      </c>
      <c r="Z1411" s="2"/>
      <c r="AA1411" s="2">
        <v>33304975</v>
      </c>
      <c r="AB1411" s="2">
        <f t="shared" si="1229"/>
        <v>0</v>
      </c>
      <c r="AC1411" s="2">
        <f t="shared" si="1230"/>
        <v>0</v>
      </c>
      <c r="AD1411" s="2">
        <f t="shared" si="1256"/>
        <v>0</v>
      </c>
      <c r="AE1411" s="2">
        <f t="shared" si="1257"/>
        <v>0</v>
      </c>
      <c r="AF1411" s="2">
        <f t="shared" si="1257"/>
        <v>0</v>
      </c>
      <c r="AG1411" s="2">
        <f t="shared" si="1231"/>
        <v>0</v>
      </c>
      <c r="AH1411" s="2">
        <f t="shared" si="1258"/>
        <v>0</v>
      </c>
      <c r="AI1411" s="2">
        <f t="shared" si="1258"/>
        <v>0</v>
      </c>
      <c r="AJ1411" s="2">
        <f t="shared" si="1232"/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1</v>
      </c>
      <c r="AW1411" s="2">
        <v>1</v>
      </c>
      <c r="AX1411" s="2"/>
      <c r="AY1411" s="2"/>
      <c r="AZ1411" s="2">
        <v>1</v>
      </c>
      <c r="BA1411" s="2">
        <v>1</v>
      </c>
      <c r="BB1411" s="2">
        <v>1</v>
      </c>
      <c r="BC1411" s="2">
        <v>1</v>
      </c>
      <c r="BD1411" s="2" t="s">
        <v>3</v>
      </c>
      <c r="BE1411" s="2" t="s">
        <v>3</v>
      </c>
      <c r="BF1411" s="2" t="s">
        <v>3</v>
      </c>
      <c r="BG1411" s="2" t="s">
        <v>3</v>
      </c>
      <c r="BH1411" s="2">
        <v>3</v>
      </c>
      <c r="BI1411" s="2">
        <v>1</v>
      </c>
      <c r="BJ1411" s="2" t="s">
        <v>3</v>
      </c>
      <c r="BK1411" s="2"/>
      <c r="BL1411" s="2"/>
      <c r="BM1411" s="2">
        <v>1100</v>
      </c>
      <c r="BN1411" s="2">
        <v>0</v>
      </c>
      <c r="BO1411" s="2" t="s">
        <v>3</v>
      </c>
      <c r="BP1411" s="2">
        <v>0</v>
      </c>
      <c r="BQ1411" s="2">
        <v>14</v>
      </c>
      <c r="BR1411" s="2">
        <v>0</v>
      </c>
      <c r="BS1411" s="2">
        <v>1</v>
      </c>
      <c r="BT1411" s="2">
        <v>1</v>
      </c>
      <c r="BU1411" s="2">
        <v>1</v>
      </c>
      <c r="BV1411" s="2">
        <v>1</v>
      </c>
      <c r="BW1411" s="2">
        <v>1</v>
      </c>
      <c r="BX1411" s="2">
        <v>1</v>
      </c>
      <c r="BY1411" s="2" t="s">
        <v>3</v>
      </c>
      <c r="BZ1411" s="2">
        <v>0</v>
      </c>
      <c r="CA1411" s="2">
        <v>0</v>
      </c>
      <c r="CB1411" s="2"/>
      <c r="CC1411" s="2"/>
      <c r="CD1411" s="2"/>
      <c r="CE1411" s="2">
        <v>0</v>
      </c>
      <c r="CF1411" s="2">
        <v>0</v>
      </c>
      <c r="CG1411" s="2">
        <v>0</v>
      </c>
      <c r="CH1411" s="2"/>
      <c r="CI1411" s="2"/>
      <c r="CJ1411" s="2"/>
      <c r="CK1411" s="2"/>
      <c r="CL1411" s="2"/>
      <c r="CM1411" s="2">
        <v>0</v>
      </c>
      <c r="CN1411" s="2" t="s">
        <v>3</v>
      </c>
      <c r="CO1411" s="2">
        <v>0</v>
      </c>
      <c r="CP1411" s="2">
        <f t="shared" si="1233"/>
        <v>0</v>
      </c>
      <c r="CQ1411" s="2">
        <f t="shared" si="1234"/>
        <v>0</v>
      </c>
      <c r="CR1411" s="2">
        <f t="shared" si="1235"/>
        <v>0</v>
      </c>
      <c r="CS1411" s="2">
        <f t="shared" si="1236"/>
        <v>0</v>
      </c>
      <c r="CT1411" s="2">
        <f t="shared" si="1237"/>
        <v>0</v>
      </c>
      <c r="CU1411" s="2">
        <f t="shared" si="1238"/>
        <v>0</v>
      </c>
      <c r="CV1411" s="2">
        <f t="shared" si="1239"/>
        <v>0</v>
      </c>
      <c r="CW1411" s="2">
        <f t="shared" si="1240"/>
        <v>0</v>
      </c>
      <c r="CX1411" s="2">
        <f t="shared" si="1241"/>
        <v>0</v>
      </c>
      <c r="CY1411" s="2">
        <f t="shared" si="1242"/>
        <v>0</v>
      </c>
      <c r="CZ1411" s="2">
        <f t="shared" si="1243"/>
        <v>0</v>
      </c>
      <c r="DA1411" s="2"/>
      <c r="DB1411" s="2"/>
      <c r="DC1411" s="2" t="s">
        <v>3</v>
      </c>
      <c r="DD1411" s="2" t="s">
        <v>3</v>
      </c>
      <c r="DE1411" s="2" t="s">
        <v>3</v>
      </c>
      <c r="DF1411" s="2" t="s">
        <v>3</v>
      </c>
      <c r="DG1411" s="2" t="s">
        <v>3</v>
      </c>
      <c r="DH1411" s="2" t="s">
        <v>3</v>
      </c>
      <c r="DI1411" s="2" t="s">
        <v>3</v>
      </c>
      <c r="DJ1411" s="2" t="s">
        <v>3</v>
      </c>
      <c r="DK1411" s="2" t="s">
        <v>3</v>
      </c>
      <c r="DL1411" s="2" t="s">
        <v>3</v>
      </c>
      <c r="DM1411" s="2" t="s">
        <v>3</v>
      </c>
      <c r="DN1411" s="2">
        <v>0</v>
      </c>
      <c r="DO1411" s="2">
        <v>0</v>
      </c>
      <c r="DP1411" s="2">
        <v>1</v>
      </c>
      <c r="DQ1411" s="2">
        <v>1</v>
      </c>
      <c r="DR1411" s="2"/>
      <c r="DS1411" s="2"/>
      <c r="DT1411" s="2"/>
      <c r="DU1411" s="2">
        <v>1010</v>
      </c>
      <c r="DV1411" s="2" t="s">
        <v>40</v>
      </c>
      <c r="DW1411" s="2" t="s">
        <v>40</v>
      </c>
      <c r="DX1411" s="2">
        <v>1</v>
      </c>
      <c r="DY1411" s="2"/>
      <c r="DZ1411" s="2"/>
      <c r="EA1411" s="2"/>
      <c r="EB1411" s="2"/>
      <c r="EC1411" s="2"/>
      <c r="ED1411" s="2"/>
      <c r="EE1411" s="2">
        <v>31102366</v>
      </c>
      <c r="EF1411" s="2">
        <v>8</v>
      </c>
      <c r="EG1411" s="2" t="s">
        <v>34</v>
      </c>
      <c r="EH1411" s="2">
        <v>0</v>
      </c>
      <c r="EI1411" s="2" t="s">
        <v>3</v>
      </c>
      <c r="EJ1411" s="2">
        <v>1</v>
      </c>
      <c r="EK1411" s="2">
        <v>1100</v>
      </c>
      <c r="EL1411" s="2" t="s">
        <v>41</v>
      </c>
      <c r="EM1411" s="2" t="s">
        <v>42</v>
      </c>
      <c r="EN1411" s="2"/>
      <c r="EO1411" s="2" t="s">
        <v>3</v>
      </c>
      <c r="EP1411" s="2"/>
      <c r="EQ1411" s="2">
        <v>0</v>
      </c>
      <c r="ER1411" s="2">
        <v>0</v>
      </c>
      <c r="ES1411" s="2">
        <v>0</v>
      </c>
      <c r="ET1411" s="2">
        <v>0</v>
      </c>
      <c r="EU1411" s="2">
        <v>0</v>
      </c>
      <c r="EV1411" s="2">
        <v>0</v>
      </c>
      <c r="EW1411" s="2">
        <v>0</v>
      </c>
      <c r="EX1411" s="2">
        <v>0</v>
      </c>
      <c r="EY1411" s="2">
        <v>0</v>
      </c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>
        <v>0</v>
      </c>
      <c r="FR1411" s="2">
        <f t="shared" si="1244"/>
        <v>0</v>
      </c>
      <c r="FS1411" s="2">
        <v>0</v>
      </c>
      <c r="FT1411" s="2"/>
      <c r="FU1411" s="2"/>
      <c r="FV1411" s="2"/>
      <c r="FW1411" s="2"/>
      <c r="FX1411" s="2">
        <v>0</v>
      </c>
      <c r="FY1411" s="2">
        <v>0</v>
      </c>
      <c r="FZ1411" s="2"/>
      <c r="GA1411" s="2" t="s">
        <v>3</v>
      </c>
      <c r="GB1411" s="2"/>
      <c r="GC1411" s="2"/>
      <c r="GD1411" s="2">
        <v>1</v>
      </c>
      <c r="GE1411" s="2"/>
      <c r="GF1411" s="2">
        <v>1215037347</v>
      </c>
      <c r="GG1411" s="2">
        <v>2</v>
      </c>
      <c r="GH1411" s="2">
        <v>0</v>
      </c>
      <c r="GI1411" s="2">
        <v>-2</v>
      </c>
      <c r="GJ1411" s="2">
        <v>0</v>
      </c>
      <c r="GK1411" s="2">
        <v>0</v>
      </c>
      <c r="GL1411" s="2">
        <f t="shared" si="1245"/>
        <v>0</v>
      </c>
      <c r="GM1411" s="2">
        <f t="shared" si="1246"/>
        <v>0</v>
      </c>
      <c r="GN1411" s="2">
        <f t="shared" si="1247"/>
        <v>0</v>
      </c>
      <c r="GO1411" s="2">
        <f t="shared" si="1248"/>
        <v>0</v>
      </c>
      <c r="GP1411" s="2">
        <f t="shared" si="1249"/>
        <v>0</v>
      </c>
      <c r="GQ1411" s="2"/>
      <c r="GR1411" s="2">
        <v>0</v>
      </c>
      <c r="GS1411" s="2">
        <v>3</v>
      </c>
      <c r="GT1411" s="2">
        <v>0</v>
      </c>
      <c r="GU1411" s="2" t="s">
        <v>3</v>
      </c>
      <c r="GV1411" s="2">
        <f t="shared" si="1250"/>
        <v>0</v>
      </c>
      <c r="GW1411" s="2">
        <v>1</v>
      </c>
      <c r="GX1411" s="2">
        <f t="shared" si="1251"/>
        <v>0</v>
      </c>
      <c r="GY1411" s="2"/>
      <c r="GZ1411" s="2"/>
      <c r="HA1411" s="2">
        <v>0</v>
      </c>
      <c r="HB1411" s="2">
        <v>0</v>
      </c>
      <c r="HC1411" s="2">
        <f t="shared" si="1252"/>
        <v>0</v>
      </c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  <c r="IH1411" s="2"/>
      <c r="II1411" s="2"/>
      <c r="IJ1411" s="2"/>
      <c r="IK1411" s="2">
        <v>0</v>
      </c>
      <c r="IL1411" s="2"/>
      <c r="IM1411" s="2"/>
      <c r="IN1411" s="2"/>
      <c r="IO1411" s="2"/>
      <c r="IP1411" s="2"/>
      <c r="IQ1411" s="2"/>
      <c r="IR1411" s="2"/>
      <c r="IS1411" s="2"/>
      <c r="IT1411" s="2"/>
      <c r="IU1411" s="2"/>
    </row>
    <row r="1412" spans="1:255">
      <c r="A1412">
        <v>17</v>
      </c>
      <c r="B1412">
        <v>1</v>
      </c>
      <c r="E1412" t="s">
        <v>650</v>
      </c>
      <c r="F1412" t="s">
        <v>424</v>
      </c>
      <c r="G1412" t="s">
        <v>651</v>
      </c>
      <c r="H1412" t="s">
        <v>40</v>
      </c>
      <c r="I1412">
        <v>1</v>
      </c>
      <c r="J1412">
        <v>0</v>
      </c>
      <c r="O1412">
        <f t="shared" si="1218"/>
        <v>124.68</v>
      </c>
      <c r="P1412">
        <f t="shared" si="1219"/>
        <v>124.68</v>
      </c>
      <c r="Q1412">
        <f t="shared" si="1220"/>
        <v>0</v>
      </c>
      <c r="R1412">
        <f t="shared" si="1221"/>
        <v>0</v>
      </c>
      <c r="S1412">
        <f t="shared" si="1222"/>
        <v>0</v>
      </c>
      <c r="T1412">
        <f t="shared" si="1223"/>
        <v>0</v>
      </c>
      <c r="U1412">
        <f t="shared" si="1224"/>
        <v>0</v>
      </c>
      <c r="V1412">
        <f t="shared" si="1225"/>
        <v>0</v>
      </c>
      <c r="W1412">
        <f t="shared" si="1226"/>
        <v>0</v>
      </c>
      <c r="X1412">
        <f t="shared" si="1227"/>
        <v>0</v>
      </c>
      <c r="Y1412">
        <f t="shared" si="1228"/>
        <v>0</v>
      </c>
      <c r="AA1412">
        <v>33304960</v>
      </c>
      <c r="AB1412">
        <f t="shared" si="1229"/>
        <v>124.68</v>
      </c>
      <c r="AC1412">
        <f t="shared" si="1230"/>
        <v>124.68</v>
      </c>
      <c r="AD1412">
        <f t="shared" si="1256"/>
        <v>0</v>
      </c>
      <c r="AE1412">
        <f t="shared" si="1257"/>
        <v>0</v>
      </c>
      <c r="AF1412">
        <f t="shared" si="1257"/>
        <v>0</v>
      </c>
      <c r="AG1412">
        <f t="shared" si="1231"/>
        <v>0</v>
      </c>
      <c r="AH1412">
        <f t="shared" si="1258"/>
        <v>0</v>
      </c>
      <c r="AI1412">
        <f t="shared" si="1258"/>
        <v>0</v>
      </c>
      <c r="AJ1412">
        <f t="shared" si="1232"/>
        <v>0</v>
      </c>
      <c r="AK1412">
        <v>124.67999999999999</v>
      </c>
      <c r="AL1412">
        <v>124.67999999999999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1</v>
      </c>
      <c r="AW1412">
        <v>1</v>
      </c>
      <c r="AZ1412">
        <v>1</v>
      </c>
      <c r="BA1412">
        <v>1</v>
      </c>
      <c r="BB1412">
        <v>1</v>
      </c>
      <c r="BC1412">
        <v>1</v>
      </c>
      <c r="BD1412" t="s">
        <v>3</v>
      </c>
      <c r="BE1412" t="s">
        <v>3</v>
      </c>
      <c r="BF1412" t="s">
        <v>3</v>
      </c>
      <c r="BG1412" t="s">
        <v>3</v>
      </c>
      <c r="BH1412">
        <v>3</v>
      </c>
      <c r="BI1412">
        <v>1</v>
      </c>
      <c r="BJ1412" t="s">
        <v>3</v>
      </c>
      <c r="BM1412">
        <v>1100</v>
      </c>
      <c r="BN1412">
        <v>0</v>
      </c>
      <c r="BO1412" t="s">
        <v>3</v>
      </c>
      <c r="BP1412">
        <v>0</v>
      </c>
      <c r="BQ1412">
        <v>14</v>
      </c>
      <c r="BR1412">
        <v>0</v>
      </c>
      <c r="BS1412">
        <v>1</v>
      </c>
      <c r="BT1412">
        <v>1</v>
      </c>
      <c r="BU1412">
        <v>1</v>
      </c>
      <c r="BV1412">
        <v>1</v>
      </c>
      <c r="BW1412">
        <v>1</v>
      </c>
      <c r="BX1412">
        <v>1</v>
      </c>
      <c r="BY1412" t="s">
        <v>3</v>
      </c>
      <c r="BZ1412">
        <v>0</v>
      </c>
      <c r="CA1412">
        <v>0</v>
      </c>
      <c r="CE1412">
        <v>0</v>
      </c>
      <c r="CF1412">
        <v>0</v>
      </c>
      <c r="CG1412">
        <v>0</v>
      </c>
      <c r="CM1412">
        <v>0</v>
      </c>
      <c r="CN1412" t="s">
        <v>3</v>
      </c>
      <c r="CO1412">
        <v>0</v>
      </c>
      <c r="CP1412">
        <f t="shared" si="1233"/>
        <v>124.68</v>
      </c>
      <c r="CQ1412">
        <f t="shared" si="1234"/>
        <v>124.68</v>
      </c>
      <c r="CR1412">
        <f t="shared" si="1235"/>
        <v>0</v>
      </c>
      <c r="CS1412">
        <f t="shared" si="1236"/>
        <v>0</v>
      </c>
      <c r="CT1412">
        <f t="shared" si="1237"/>
        <v>0</v>
      </c>
      <c r="CU1412">
        <f t="shared" si="1238"/>
        <v>0</v>
      </c>
      <c r="CV1412">
        <f t="shared" si="1239"/>
        <v>0</v>
      </c>
      <c r="CW1412">
        <f t="shared" si="1240"/>
        <v>0</v>
      </c>
      <c r="CX1412">
        <f t="shared" si="1241"/>
        <v>0</v>
      </c>
      <c r="CY1412">
        <f t="shared" si="1242"/>
        <v>0</v>
      </c>
      <c r="CZ1412">
        <f t="shared" si="1243"/>
        <v>0</v>
      </c>
      <c r="DC1412" t="s">
        <v>3</v>
      </c>
      <c r="DD1412" t="s">
        <v>3</v>
      </c>
      <c r="DE1412" t="s">
        <v>3</v>
      </c>
      <c r="DF1412" t="s">
        <v>3</v>
      </c>
      <c r="DG1412" t="s">
        <v>3</v>
      </c>
      <c r="DH1412" t="s">
        <v>3</v>
      </c>
      <c r="DI1412" t="s">
        <v>3</v>
      </c>
      <c r="DJ1412" t="s">
        <v>3</v>
      </c>
      <c r="DK1412" t="s">
        <v>3</v>
      </c>
      <c r="DL1412" t="s">
        <v>3</v>
      </c>
      <c r="DM1412" t="s">
        <v>3</v>
      </c>
      <c r="DN1412">
        <v>0</v>
      </c>
      <c r="DO1412">
        <v>0</v>
      </c>
      <c r="DP1412">
        <v>1</v>
      </c>
      <c r="DQ1412">
        <v>1</v>
      </c>
      <c r="DU1412">
        <v>1010</v>
      </c>
      <c r="DV1412" t="s">
        <v>40</v>
      </c>
      <c r="DW1412" t="s">
        <v>40</v>
      </c>
      <c r="DX1412">
        <v>1</v>
      </c>
      <c r="EE1412">
        <v>31102366</v>
      </c>
      <c r="EF1412">
        <v>8</v>
      </c>
      <c r="EG1412" t="s">
        <v>34</v>
      </c>
      <c r="EH1412">
        <v>0</v>
      </c>
      <c r="EI1412" t="s">
        <v>3</v>
      </c>
      <c r="EJ1412">
        <v>1</v>
      </c>
      <c r="EK1412">
        <v>1100</v>
      </c>
      <c r="EL1412" t="s">
        <v>41</v>
      </c>
      <c r="EM1412" t="s">
        <v>42</v>
      </c>
      <c r="EO1412" t="s">
        <v>3</v>
      </c>
      <c r="EQ1412">
        <v>0</v>
      </c>
      <c r="ER1412">
        <v>124.67999999999999</v>
      </c>
      <c r="ES1412">
        <v>124.67999999999999</v>
      </c>
      <c r="ET1412">
        <v>0</v>
      </c>
      <c r="EU1412">
        <v>0</v>
      </c>
      <c r="EV1412">
        <v>0</v>
      </c>
      <c r="EW1412">
        <v>0</v>
      </c>
      <c r="EX1412">
        <v>0</v>
      </c>
      <c r="EY1412">
        <v>0</v>
      </c>
      <c r="EZ1412">
        <v>5</v>
      </c>
      <c r="FC1412">
        <v>1</v>
      </c>
      <c r="FD1412">
        <v>18</v>
      </c>
      <c r="FF1412">
        <v>1150</v>
      </c>
      <c r="FQ1412">
        <v>0</v>
      </c>
      <c r="FR1412">
        <f t="shared" si="1244"/>
        <v>0</v>
      </c>
      <c r="FS1412">
        <v>0</v>
      </c>
      <c r="FX1412">
        <v>0</v>
      </c>
      <c r="FY1412">
        <v>0</v>
      </c>
      <c r="GA1412" t="s">
        <v>462</v>
      </c>
      <c r="GD1412">
        <v>1</v>
      </c>
      <c r="GF1412">
        <v>1215037347</v>
      </c>
      <c r="GG1412">
        <v>2</v>
      </c>
      <c r="GH1412">
        <v>3</v>
      </c>
      <c r="GI1412">
        <v>3</v>
      </c>
      <c r="GJ1412">
        <v>0</v>
      </c>
      <c r="GK1412">
        <v>0</v>
      </c>
      <c r="GL1412">
        <f t="shared" si="1245"/>
        <v>0</v>
      </c>
      <c r="GM1412">
        <f t="shared" si="1246"/>
        <v>124.68</v>
      </c>
      <c r="GN1412">
        <f t="shared" si="1247"/>
        <v>124.68</v>
      </c>
      <c r="GO1412">
        <f t="shared" si="1248"/>
        <v>0</v>
      </c>
      <c r="GP1412">
        <f t="shared" si="1249"/>
        <v>0</v>
      </c>
      <c r="GR1412">
        <v>1</v>
      </c>
      <c r="GS1412">
        <v>1</v>
      </c>
      <c r="GT1412">
        <v>0</v>
      </c>
      <c r="GU1412" t="s">
        <v>3</v>
      </c>
      <c r="GV1412">
        <f t="shared" si="1250"/>
        <v>0</v>
      </c>
      <c r="GW1412">
        <v>1</v>
      </c>
      <c r="GX1412">
        <f t="shared" si="1251"/>
        <v>0</v>
      </c>
      <c r="HA1412">
        <v>0</v>
      </c>
      <c r="HB1412">
        <v>0</v>
      </c>
      <c r="HC1412">
        <f t="shared" si="1252"/>
        <v>0</v>
      </c>
      <c r="IK1412">
        <v>0</v>
      </c>
    </row>
    <row r="1413" spans="1:255">
      <c r="A1413" s="2">
        <v>17</v>
      </c>
      <c r="B1413" s="2">
        <v>1</v>
      </c>
      <c r="C1413" s="2"/>
      <c r="D1413" s="2"/>
      <c r="E1413" s="2" t="s">
        <v>652</v>
      </c>
      <c r="F1413" s="2" t="s">
        <v>653</v>
      </c>
      <c r="G1413" s="2" t="s">
        <v>654</v>
      </c>
      <c r="H1413" s="2" t="s">
        <v>40</v>
      </c>
      <c r="I1413" s="2">
        <v>1</v>
      </c>
      <c r="J1413" s="2">
        <v>0</v>
      </c>
      <c r="K1413" s="2"/>
      <c r="L1413" s="2"/>
      <c r="M1413" s="2"/>
      <c r="N1413" s="2"/>
      <c r="O1413" s="2">
        <f t="shared" si="1218"/>
        <v>51.92</v>
      </c>
      <c r="P1413" s="2">
        <f t="shared" si="1219"/>
        <v>51.92</v>
      </c>
      <c r="Q1413" s="2">
        <f t="shared" si="1220"/>
        <v>0</v>
      </c>
      <c r="R1413" s="2">
        <f t="shared" si="1221"/>
        <v>0</v>
      </c>
      <c r="S1413" s="2">
        <f t="shared" si="1222"/>
        <v>0</v>
      </c>
      <c r="T1413" s="2">
        <f t="shared" si="1223"/>
        <v>0</v>
      </c>
      <c r="U1413" s="2">
        <f t="shared" si="1224"/>
        <v>0</v>
      </c>
      <c r="V1413" s="2">
        <f t="shared" si="1225"/>
        <v>0</v>
      </c>
      <c r="W1413" s="2">
        <f t="shared" si="1226"/>
        <v>0</v>
      </c>
      <c r="X1413" s="2">
        <f t="shared" si="1227"/>
        <v>0</v>
      </c>
      <c r="Y1413" s="2">
        <f t="shared" si="1228"/>
        <v>0</v>
      </c>
      <c r="Z1413" s="2"/>
      <c r="AA1413" s="2">
        <v>33304975</v>
      </c>
      <c r="AB1413" s="2">
        <f t="shared" si="1229"/>
        <v>51.92</v>
      </c>
      <c r="AC1413" s="2">
        <f t="shared" si="1230"/>
        <v>51.92</v>
      </c>
      <c r="AD1413" s="2">
        <f t="shared" si="1256"/>
        <v>0</v>
      </c>
      <c r="AE1413" s="2">
        <f t="shared" si="1257"/>
        <v>0</v>
      </c>
      <c r="AF1413" s="2">
        <f t="shared" si="1257"/>
        <v>0</v>
      </c>
      <c r="AG1413" s="2">
        <f t="shared" si="1231"/>
        <v>0</v>
      </c>
      <c r="AH1413" s="2">
        <f t="shared" si="1258"/>
        <v>0</v>
      </c>
      <c r="AI1413" s="2">
        <f t="shared" si="1258"/>
        <v>0</v>
      </c>
      <c r="AJ1413" s="2">
        <f t="shared" si="1232"/>
        <v>0</v>
      </c>
      <c r="AK1413" s="2">
        <v>51.92</v>
      </c>
      <c r="AL1413" s="2">
        <v>51.92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1</v>
      </c>
      <c r="AW1413" s="2">
        <v>1</v>
      </c>
      <c r="AX1413" s="2"/>
      <c r="AY1413" s="2"/>
      <c r="AZ1413" s="2">
        <v>1</v>
      </c>
      <c r="BA1413" s="2">
        <v>1</v>
      </c>
      <c r="BB1413" s="2">
        <v>1</v>
      </c>
      <c r="BC1413" s="2">
        <v>1</v>
      </c>
      <c r="BD1413" s="2" t="s">
        <v>3</v>
      </c>
      <c r="BE1413" s="2" t="s">
        <v>3</v>
      </c>
      <c r="BF1413" s="2" t="s">
        <v>3</v>
      </c>
      <c r="BG1413" s="2" t="s">
        <v>3</v>
      </c>
      <c r="BH1413" s="2">
        <v>3</v>
      </c>
      <c r="BI1413" s="2">
        <v>1</v>
      </c>
      <c r="BJ1413" s="2" t="s">
        <v>655</v>
      </c>
      <c r="BK1413" s="2"/>
      <c r="BL1413" s="2"/>
      <c r="BM1413" s="2">
        <v>500001</v>
      </c>
      <c r="BN1413" s="2">
        <v>0</v>
      </c>
      <c r="BO1413" s="2" t="s">
        <v>3</v>
      </c>
      <c r="BP1413" s="2">
        <v>0</v>
      </c>
      <c r="BQ1413" s="2">
        <v>8</v>
      </c>
      <c r="BR1413" s="2">
        <v>0</v>
      </c>
      <c r="BS1413" s="2">
        <v>1</v>
      </c>
      <c r="BT1413" s="2">
        <v>1</v>
      </c>
      <c r="BU1413" s="2">
        <v>1</v>
      </c>
      <c r="BV1413" s="2">
        <v>1</v>
      </c>
      <c r="BW1413" s="2">
        <v>1</v>
      </c>
      <c r="BX1413" s="2">
        <v>1</v>
      </c>
      <c r="BY1413" s="2" t="s">
        <v>3</v>
      </c>
      <c r="BZ1413" s="2">
        <v>0</v>
      </c>
      <c r="CA1413" s="2">
        <v>0</v>
      </c>
      <c r="CB1413" s="2"/>
      <c r="CC1413" s="2"/>
      <c r="CD1413" s="2"/>
      <c r="CE1413" s="2">
        <v>0</v>
      </c>
      <c r="CF1413" s="2">
        <v>0</v>
      </c>
      <c r="CG1413" s="2">
        <v>0</v>
      </c>
      <c r="CH1413" s="2"/>
      <c r="CI1413" s="2"/>
      <c r="CJ1413" s="2"/>
      <c r="CK1413" s="2"/>
      <c r="CL1413" s="2"/>
      <c r="CM1413" s="2">
        <v>0</v>
      </c>
      <c r="CN1413" s="2" t="s">
        <v>3</v>
      </c>
      <c r="CO1413" s="2">
        <v>0</v>
      </c>
      <c r="CP1413" s="2">
        <f t="shared" si="1233"/>
        <v>51.92</v>
      </c>
      <c r="CQ1413" s="2">
        <f t="shared" si="1234"/>
        <v>51.92</v>
      </c>
      <c r="CR1413" s="2">
        <f t="shared" si="1235"/>
        <v>0</v>
      </c>
      <c r="CS1413" s="2">
        <f t="shared" si="1236"/>
        <v>0</v>
      </c>
      <c r="CT1413" s="2">
        <f t="shared" si="1237"/>
        <v>0</v>
      </c>
      <c r="CU1413" s="2">
        <f t="shared" si="1238"/>
        <v>0</v>
      </c>
      <c r="CV1413" s="2">
        <f t="shared" si="1239"/>
        <v>0</v>
      </c>
      <c r="CW1413" s="2">
        <f t="shared" si="1240"/>
        <v>0</v>
      </c>
      <c r="CX1413" s="2">
        <f t="shared" si="1241"/>
        <v>0</v>
      </c>
      <c r="CY1413" s="2">
        <f t="shared" si="1242"/>
        <v>0</v>
      </c>
      <c r="CZ1413" s="2">
        <f t="shared" si="1243"/>
        <v>0</v>
      </c>
      <c r="DA1413" s="2"/>
      <c r="DB1413" s="2"/>
      <c r="DC1413" s="2" t="s">
        <v>3</v>
      </c>
      <c r="DD1413" s="2" t="s">
        <v>3</v>
      </c>
      <c r="DE1413" s="2" t="s">
        <v>3</v>
      </c>
      <c r="DF1413" s="2" t="s">
        <v>3</v>
      </c>
      <c r="DG1413" s="2" t="s">
        <v>3</v>
      </c>
      <c r="DH1413" s="2" t="s">
        <v>3</v>
      </c>
      <c r="DI1413" s="2" t="s">
        <v>3</v>
      </c>
      <c r="DJ1413" s="2" t="s">
        <v>3</v>
      </c>
      <c r="DK1413" s="2" t="s">
        <v>3</v>
      </c>
      <c r="DL1413" s="2" t="s">
        <v>3</v>
      </c>
      <c r="DM1413" s="2" t="s">
        <v>3</v>
      </c>
      <c r="DN1413" s="2">
        <v>0</v>
      </c>
      <c r="DO1413" s="2">
        <v>0</v>
      </c>
      <c r="DP1413" s="2">
        <v>1</v>
      </c>
      <c r="DQ1413" s="2">
        <v>1</v>
      </c>
      <c r="DR1413" s="2"/>
      <c r="DS1413" s="2"/>
      <c r="DT1413" s="2"/>
      <c r="DU1413" s="2">
        <v>1010</v>
      </c>
      <c r="DV1413" s="2" t="s">
        <v>40</v>
      </c>
      <c r="DW1413" s="2" t="s">
        <v>40</v>
      </c>
      <c r="DX1413" s="2">
        <v>1</v>
      </c>
      <c r="DY1413" s="2"/>
      <c r="DZ1413" s="2"/>
      <c r="EA1413" s="2"/>
      <c r="EB1413" s="2"/>
      <c r="EC1413" s="2"/>
      <c r="ED1413" s="2"/>
      <c r="EE1413" s="2">
        <v>31102119</v>
      </c>
      <c r="EF1413" s="2">
        <v>8</v>
      </c>
      <c r="EG1413" s="2" t="s">
        <v>34</v>
      </c>
      <c r="EH1413" s="2">
        <v>0</v>
      </c>
      <c r="EI1413" s="2" t="s">
        <v>3</v>
      </c>
      <c r="EJ1413" s="2">
        <v>1</v>
      </c>
      <c r="EK1413" s="2">
        <v>500001</v>
      </c>
      <c r="EL1413" s="2" t="s">
        <v>35</v>
      </c>
      <c r="EM1413" s="2" t="s">
        <v>36</v>
      </c>
      <c r="EN1413" s="2"/>
      <c r="EO1413" s="2" t="s">
        <v>3</v>
      </c>
      <c r="EP1413" s="2"/>
      <c r="EQ1413" s="2">
        <v>0</v>
      </c>
      <c r="ER1413" s="2">
        <v>51.92</v>
      </c>
      <c r="ES1413" s="2">
        <v>51.92</v>
      </c>
      <c r="ET1413" s="2">
        <v>0</v>
      </c>
      <c r="EU1413" s="2">
        <v>0</v>
      </c>
      <c r="EV1413" s="2">
        <v>0</v>
      </c>
      <c r="EW1413" s="2">
        <v>0</v>
      </c>
      <c r="EX1413" s="2">
        <v>0</v>
      </c>
      <c r="EY1413" s="2">
        <v>0</v>
      </c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>
        <v>0</v>
      </c>
      <c r="FR1413" s="2">
        <f t="shared" si="1244"/>
        <v>0</v>
      </c>
      <c r="FS1413" s="2">
        <v>0</v>
      </c>
      <c r="FT1413" s="2"/>
      <c r="FU1413" s="2"/>
      <c r="FV1413" s="2"/>
      <c r="FW1413" s="2"/>
      <c r="FX1413" s="2">
        <v>0</v>
      </c>
      <c r="FY1413" s="2">
        <v>0</v>
      </c>
      <c r="FZ1413" s="2"/>
      <c r="GA1413" s="2" t="s">
        <v>3</v>
      </c>
      <c r="GB1413" s="2"/>
      <c r="GC1413" s="2"/>
      <c r="GD1413" s="2">
        <v>1</v>
      </c>
      <c r="GE1413" s="2"/>
      <c r="GF1413" s="2">
        <v>-690951546</v>
      </c>
      <c r="GG1413" s="2">
        <v>2</v>
      </c>
      <c r="GH1413" s="2">
        <v>1</v>
      </c>
      <c r="GI1413" s="2">
        <v>-2</v>
      </c>
      <c r="GJ1413" s="2">
        <v>0</v>
      </c>
      <c r="GK1413" s="2">
        <v>0</v>
      </c>
      <c r="GL1413" s="2">
        <f t="shared" si="1245"/>
        <v>0</v>
      </c>
      <c r="GM1413" s="2">
        <f t="shared" si="1246"/>
        <v>51.92</v>
      </c>
      <c r="GN1413" s="2">
        <f t="shared" si="1247"/>
        <v>51.92</v>
      </c>
      <c r="GO1413" s="2">
        <f t="shared" si="1248"/>
        <v>0</v>
      </c>
      <c r="GP1413" s="2">
        <f t="shared" si="1249"/>
        <v>0</v>
      </c>
      <c r="GQ1413" s="2"/>
      <c r="GR1413" s="2">
        <v>0</v>
      </c>
      <c r="GS1413" s="2">
        <v>3</v>
      </c>
      <c r="GT1413" s="2">
        <v>0</v>
      </c>
      <c r="GU1413" s="2" t="s">
        <v>3</v>
      </c>
      <c r="GV1413" s="2">
        <f t="shared" si="1250"/>
        <v>0</v>
      </c>
      <c r="GW1413" s="2">
        <v>1</v>
      </c>
      <c r="GX1413" s="2">
        <f t="shared" si="1251"/>
        <v>0</v>
      </c>
      <c r="GY1413" s="2"/>
      <c r="GZ1413" s="2"/>
      <c r="HA1413" s="2">
        <v>0</v>
      </c>
      <c r="HB1413" s="2">
        <v>0</v>
      </c>
      <c r="HC1413" s="2">
        <f t="shared" si="1252"/>
        <v>0</v>
      </c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  <c r="IH1413" s="2"/>
      <c r="II1413" s="2"/>
      <c r="IJ1413" s="2"/>
      <c r="IK1413" s="2">
        <v>0</v>
      </c>
      <c r="IL1413" s="2"/>
      <c r="IM1413" s="2"/>
      <c r="IN1413" s="2"/>
      <c r="IO1413" s="2"/>
      <c r="IP1413" s="2"/>
      <c r="IQ1413" s="2"/>
      <c r="IR1413" s="2"/>
      <c r="IS1413" s="2"/>
      <c r="IT1413" s="2"/>
      <c r="IU1413" s="2"/>
    </row>
    <row r="1414" spans="1:255">
      <c r="A1414">
        <v>17</v>
      </c>
      <c r="B1414">
        <v>1</v>
      </c>
      <c r="E1414" t="s">
        <v>652</v>
      </c>
      <c r="F1414" t="s">
        <v>653</v>
      </c>
      <c r="G1414" t="s">
        <v>654</v>
      </c>
      <c r="H1414" t="s">
        <v>40</v>
      </c>
      <c r="I1414">
        <v>1</v>
      </c>
      <c r="J1414">
        <v>0</v>
      </c>
      <c r="O1414">
        <f t="shared" si="1218"/>
        <v>51.92</v>
      </c>
      <c r="P1414">
        <f t="shared" si="1219"/>
        <v>51.92</v>
      </c>
      <c r="Q1414">
        <f t="shared" si="1220"/>
        <v>0</v>
      </c>
      <c r="R1414">
        <f t="shared" si="1221"/>
        <v>0</v>
      </c>
      <c r="S1414">
        <f t="shared" si="1222"/>
        <v>0</v>
      </c>
      <c r="T1414">
        <f t="shared" si="1223"/>
        <v>0</v>
      </c>
      <c r="U1414">
        <f t="shared" si="1224"/>
        <v>0</v>
      </c>
      <c r="V1414">
        <f t="shared" si="1225"/>
        <v>0</v>
      </c>
      <c r="W1414">
        <f t="shared" si="1226"/>
        <v>0</v>
      </c>
      <c r="X1414">
        <f t="shared" si="1227"/>
        <v>0</v>
      </c>
      <c r="Y1414">
        <f t="shared" si="1228"/>
        <v>0</v>
      </c>
      <c r="AA1414">
        <v>33304960</v>
      </c>
      <c r="AB1414">
        <f t="shared" si="1229"/>
        <v>51.92</v>
      </c>
      <c r="AC1414">
        <f t="shared" si="1230"/>
        <v>51.92</v>
      </c>
      <c r="AD1414">
        <f t="shared" si="1256"/>
        <v>0</v>
      </c>
      <c r="AE1414">
        <f t="shared" si="1257"/>
        <v>0</v>
      </c>
      <c r="AF1414">
        <f t="shared" si="1257"/>
        <v>0</v>
      </c>
      <c r="AG1414">
        <f t="shared" si="1231"/>
        <v>0</v>
      </c>
      <c r="AH1414">
        <f t="shared" si="1258"/>
        <v>0</v>
      </c>
      <c r="AI1414">
        <f t="shared" si="1258"/>
        <v>0</v>
      </c>
      <c r="AJ1414">
        <f t="shared" si="1232"/>
        <v>0</v>
      </c>
      <c r="AK1414">
        <v>51.92</v>
      </c>
      <c r="AL1414">
        <v>51.92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1</v>
      </c>
      <c r="AW1414">
        <v>1</v>
      </c>
      <c r="AZ1414">
        <v>1</v>
      </c>
      <c r="BA1414">
        <v>1</v>
      </c>
      <c r="BB1414">
        <v>1</v>
      </c>
      <c r="BC1414">
        <v>1</v>
      </c>
      <c r="BD1414" t="s">
        <v>3</v>
      </c>
      <c r="BE1414" t="s">
        <v>3</v>
      </c>
      <c r="BF1414" t="s">
        <v>3</v>
      </c>
      <c r="BG1414" t="s">
        <v>3</v>
      </c>
      <c r="BH1414">
        <v>3</v>
      </c>
      <c r="BI1414">
        <v>1</v>
      </c>
      <c r="BJ1414" t="s">
        <v>655</v>
      </c>
      <c r="BM1414">
        <v>500001</v>
      </c>
      <c r="BN1414">
        <v>0</v>
      </c>
      <c r="BO1414" t="s">
        <v>3</v>
      </c>
      <c r="BP1414">
        <v>0</v>
      </c>
      <c r="BQ1414">
        <v>8</v>
      </c>
      <c r="BR1414">
        <v>0</v>
      </c>
      <c r="BS1414">
        <v>1</v>
      </c>
      <c r="BT1414">
        <v>1</v>
      </c>
      <c r="BU1414">
        <v>1</v>
      </c>
      <c r="BV1414">
        <v>1</v>
      </c>
      <c r="BW1414">
        <v>1</v>
      </c>
      <c r="BX1414">
        <v>1</v>
      </c>
      <c r="BY1414" t="s">
        <v>3</v>
      </c>
      <c r="BZ1414">
        <v>0</v>
      </c>
      <c r="CA1414">
        <v>0</v>
      </c>
      <c r="CE1414">
        <v>0</v>
      </c>
      <c r="CF1414">
        <v>0</v>
      </c>
      <c r="CG1414">
        <v>0</v>
      </c>
      <c r="CM1414">
        <v>0</v>
      </c>
      <c r="CN1414" t="s">
        <v>3</v>
      </c>
      <c r="CO1414">
        <v>0</v>
      </c>
      <c r="CP1414">
        <f t="shared" si="1233"/>
        <v>51.92</v>
      </c>
      <c r="CQ1414">
        <f t="shared" si="1234"/>
        <v>51.92</v>
      </c>
      <c r="CR1414">
        <f t="shared" si="1235"/>
        <v>0</v>
      </c>
      <c r="CS1414">
        <f t="shared" si="1236"/>
        <v>0</v>
      </c>
      <c r="CT1414">
        <f t="shared" si="1237"/>
        <v>0</v>
      </c>
      <c r="CU1414">
        <f t="shared" si="1238"/>
        <v>0</v>
      </c>
      <c r="CV1414">
        <f t="shared" si="1239"/>
        <v>0</v>
      </c>
      <c r="CW1414">
        <f t="shared" si="1240"/>
        <v>0</v>
      </c>
      <c r="CX1414">
        <f t="shared" si="1241"/>
        <v>0</v>
      </c>
      <c r="CY1414">
        <f t="shared" si="1242"/>
        <v>0</v>
      </c>
      <c r="CZ1414">
        <f t="shared" si="1243"/>
        <v>0</v>
      </c>
      <c r="DC1414" t="s">
        <v>3</v>
      </c>
      <c r="DD1414" t="s">
        <v>3</v>
      </c>
      <c r="DE1414" t="s">
        <v>3</v>
      </c>
      <c r="DF1414" t="s">
        <v>3</v>
      </c>
      <c r="DG1414" t="s">
        <v>3</v>
      </c>
      <c r="DH1414" t="s">
        <v>3</v>
      </c>
      <c r="DI1414" t="s">
        <v>3</v>
      </c>
      <c r="DJ1414" t="s">
        <v>3</v>
      </c>
      <c r="DK1414" t="s">
        <v>3</v>
      </c>
      <c r="DL1414" t="s">
        <v>3</v>
      </c>
      <c r="DM1414" t="s">
        <v>3</v>
      </c>
      <c r="DN1414">
        <v>0</v>
      </c>
      <c r="DO1414">
        <v>0</v>
      </c>
      <c r="DP1414">
        <v>1</v>
      </c>
      <c r="DQ1414">
        <v>1</v>
      </c>
      <c r="DU1414">
        <v>1010</v>
      </c>
      <c r="DV1414" t="s">
        <v>40</v>
      </c>
      <c r="DW1414" t="s">
        <v>40</v>
      </c>
      <c r="DX1414">
        <v>1</v>
      </c>
      <c r="EE1414">
        <v>31102119</v>
      </c>
      <c r="EF1414">
        <v>8</v>
      </c>
      <c r="EG1414" t="s">
        <v>34</v>
      </c>
      <c r="EH1414">
        <v>0</v>
      </c>
      <c r="EI1414" t="s">
        <v>3</v>
      </c>
      <c r="EJ1414">
        <v>1</v>
      </c>
      <c r="EK1414">
        <v>500001</v>
      </c>
      <c r="EL1414" t="s">
        <v>35</v>
      </c>
      <c r="EM1414" t="s">
        <v>36</v>
      </c>
      <c r="EO1414" t="s">
        <v>3</v>
      </c>
      <c r="EQ1414">
        <v>0</v>
      </c>
      <c r="ER1414">
        <v>51.92</v>
      </c>
      <c r="ES1414">
        <v>51.92</v>
      </c>
      <c r="ET1414">
        <v>0</v>
      </c>
      <c r="EU1414">
        <v>0</v>
      </c>
      <c r="EV1414">
        <v>0</v>
      </c>
      <c r="EW1414">
        <v>0</v>
      </c>
      <c r="EX1414">
        <v>0</v>
      </c>
      <c r="EY1414">
        <v>0</v>
      </c>
      <c r="FQ1414">
        <v>0</v>
      </c>
      <c r="FR1414">
        <f t="shared" si="1244"/>
        <v>0</v>
      </c>
      <c r="FS1414">
        <v>0</v>
      </c>
      <c r="FX1414">
        <v>0</v>
      </c>
      <c r="FY1414">
        <v>0</v>
      </c>
      <c r="GA1414" t="s">
        <v>3</v>
      </c>
      <c r="GD1414">
        <v>1</v>
      </c>
      <c r="GF1414">
        <v>-690951546</v>
      </c>
      <c r="GG1414">
        <v>2</v>
      </c>
      <c r="GH1414">
        <v>1</v>
      </c>
      <c r="GI1414">
        <v>-2</v>
      </c>
      <c r="GJ1414">
        <v>0</v>
      </c>
      <c r="GK1414">
        <v>0</v>
      </c>
      <c r="GL1414">
        <f t="shared" si="1245"/>
        <v>0</v>
      </c>
      <c r="GM1414">
        <f t="shared" si="1246"/>
        <v>51.92</v>
      </c>
      <c r="GN1414">
        <f t="shared" si="1247"/>
        <v>51.92</v>
      </c>
      <c r="GO1414">
        <f t="shared" si="1248"/>
        <v>0</v>
      </c>
      <c r="GP1414">
        <f t="shared" si="1249"/>
        <v>0</v>
      </c>
      <c r="GR1414">
        <v>0</v>
      </c>
      <c r="GS1414">
        <v>3</v>
      </c>
      <c r="GT1414">
        <v>0</v>
      </c>
      <c r="GU1414" t="s">
        <v>3</v>
      </c>
      <c r="GV1414">
        <f t="shared" si="1250"/>
        <v>0</v>
      </c>
      <c r="GW1414">
        <v>1</v>
      </c>
      <c r="GX1414">
        <f t="shared" si="1251"/>
        <v>0</v>
      </c>
      <c r="HA1414">
        <v>0</v>
      </c>
      <c r="HB1414">
        <v>0</v>
      </c>
      <c r="HC1414">
        <f t="shared" si="1252"/>
        <v>0</v>
      </c>
      <c r="IK1414">
        <v>0</v>
      </c>
    </row>
    <row r="1416" spans="1:255">
      <c r="A1416" s="3">
        <v>51</v>
      </c>
      <c r="B1416" s="3">
        <f>B1383</f>
        <v>1</v>
      </c>
      <c r="C1416" s="3">
        <f>A1383</f>
        <v>4</v>
      </c>
      <c r="D1416" s="3">
        <f>ROW(A1383)</f>
        <v>1383</v>
      </c>
      <c r="E1416" s="3"/>
      <c r="F1416" s="3" t="str">
        <f>IF(F1383&lt;&gt;"",F1383,"")</f>
        <v>24.Система ПД5(сетевые элементы)</v>
      </c>
      <c r="G1416" s="3" t="str">
        <f>IF(G1383&lt;&gt;"",G1383,"")</f>
        <v>24.Система ПД5(сетевые элементы)</v>
      </c>
      <c r="H1416" s="3">
        <v>0</v>
      </c>
      <c r="I1416" s="3"/>
      <c r="J1416" s="3"/>
      <c r="K1416" s="3"/>
      <c r="L1416" s="3"/>
      <c r="M1416" s="3"/>
      <c r="N1416" s="3"/>
      <c r="O1416" s="3">
        <f t="shared" ref="O1416:T1416" si="1259">ROUND(AB1416,2)</f>
        <v>6948.47</v>
      </c>
      <c r="P1416" s="3">
        <f t="shared" si="1259"/>
        <v>6356.78</v>
      </c>
      <c r="Q1416" s="3">
        <f t="shared" si="1259"/>
        <v>59.67</v>
      </c>
      <c r="R1416" s="3">
        <f t="shared" si="1259"/>
        <v>5.72</v>
      </c>
      <c r="S1416" s="3">
        <f t="shared" si="1259"/>
        <v>532.02</v>
      </c>
      <c r="T1416" s="3">
        <f t="shared" si="1259"/>
        <v>0</v>
      </c>
      <c r="U1416" s="3">
        <f>AH1416</f>
        <v>60.360866591999994</v>
      </c>
      <c r="V1416" s="3">
        <f>AI1416</f>
        <v>0.47414879999999998</v>
      </c>
      <c r="W1416" s="3">
        <f>ROUND(AJ1416,2)</f>
        <v>0</v>
      </c>
      <c r="X1416" s="3">
        <f>ROUND(AK1416,2)</f>
        <v>596.01</v>
      </c>
      <c r="Y1416" s="3">
        <f>ROUND(AL1416,2)</f>
        <v>371.94</v>
      </c>
      <c r="Z1416" s="3"/>
      <c r="AA1416" s="3"/>
      <c r="AB1416" s="3">
        <f>ROUND(SUMIF(AA1387:AA1414,"=33304975",O1387:O1414),2)</f>
        <v>6948.47</v>
      </c>
      <c r="AC1416" s="3">
        <f>ROUND(SUMIF(AA1387:AA1414,"=33304975",P1387:P1414),2)</f>
        <v>6356.78</v>
      </c>
      <c r="AD1416" s="3">
        <f>ROUND(SUMIF(AA1387:AA1414,"=33304975",Q1387:Q1414),2)</f>
        <v>59.67</v>
      </c>
      <c r="AE1416" s="3">
        <f>ROUND(SUMIF(AA1387:AA1414,"=33304975",R1387:R1414),2)</f>
        <v>5.72</v>
      </c>
      <c r="AF1416" s="3">
        <f>ROUND(SUMIF(AA1387:AA1414,"=33304975",S1387:S1414),2)</f>
        <v>532.02</v>
      </c>
      <c r="AG1416" s="3">
        <f>ROUND(SUMIF(AA1387:AA1414,"=33304975",T1387:T1414),2)</f>
        <v>0</v>
      </c>
      <c r="AH1416" s="3">
        <f>SUMIF(AA1387:AA1414,"=33304975",U1387:U1414)</f>
        <v>60.360866591999994</v>
      </c>
      <c r="AI1416" s="3">
        <f>SUMIF(AA1387:AA1414,"=33304975",V1387:V1414)</f>
        <v>0.47414879999999998</v>
      </c>
      <c r="AJ1416" s="3">
        <f>ROUND(SUMIF(AA1387:AA1414,"=33304975",W1387:W1414),2)</f>
        <v>0</v>
      </c>
      <c r="AK1416" s="3">
        <f>ROUND(SUMIF(AA1387:AA1414,"=33304975",X1387:X1414),2)</f>
        <v>596.01</v>
      </c>
      <c r="AL1416" s="3">
        <f>ROUND(SUMIF(AA1387:AA1414,"=33304975",Y1387:Y1414),2)</f>
        <v>371.94</v>
      </c>
      <c r="AM1416" s="3"/>
      <c r="AN1416" s="3"/>
      <c r="AO1416" s="3">
        <f t="shared" ref="AO1416:BD1416" si="1260">ROUND(BX1416,2)</f>
        <v>0</v>
      </c>
      <c r="AP1416" s="3">
        <f t="shared" si="1260"/>
        <v>0</v>
      </c>
      <c r="AQ1416" s="3">
        <f t="shared" si="1260"/>
        <v>0</v>
      </c>
      <c r="AR1416" s="3">
        <f t="shared" si="1260"/>
        <v>7916.42</v>
      </c>
      <c r="AS1416" s="3">
        <f t="shared" si="1260"/>
        <v>7580.78</v>
      </c>
      <c r="AT1416" s="3">
        <f t="shared" si="1260"/>
        <v>335.64</v>
      </c>
      <c r="AU1416" s="3">
        <f t="shared" si="1260"/>
        <v>0</v>
      </c>
      <c r="AV1416" s="3">
        <f t="shared" si="1260"/>
        <v>6356.78</v>
      </c>
      <c r="AW1416" s="3">
        <f t="shared" si="1260"/>
        <v>6356.78</v>
      </c>
      <c r="AX1416" s="3">
        <f t="shared" si="1260"/>
        <v>0</v>
      </c>
      <c r="AY1416" s="3">
        <f t="shared" si="1260"/>
        <v>6356.78</v>
      </c>
      <c r="AZ1416" s="3">
        <f t="shared" si="1260"/>
        <v>0</v>
      </c>
      <c r="BA1416" s="3">
        <f t="shared" si="1260"/>
        <v>0</v>
      </c>
      <c r="BB1416" s="3">
        <f t="shared" si="1260"/>
        <v>0</v>
      </c>
      <c r="BC1416" s="3">
        <f t="shared" si="1260"/>
        <v>0</v>
      </c>
      <c r="BD1416" s="3">
        <f t="shared" si="1260"/>
        <v>0</v>
      </c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>
        <f>ROUND(SUMIF(AA1387:AA1414,"=33304975",FQ1387:FQ1414),2)</f>
        <v>0</v>
      </c>
      <c r="BY1416" s="3">
        <f>ROUND(SUMIF(AA1387:AA1414,"=33304975",FR1387:FR1414),2)</f>
        <v>0</v>
      </c>
      <c r="BZ1416" s="3">
        <f>ROUND(SUMIF(AA1387:AA1414,"=33304975",GL1387:GL1414),2)</f>
        <v>0</v>
      </c>
      <c r="CA1416" s="3">
        <f>ROUND(SUMIF(AA1387:AA1414,"=33304975",GM1387:GM1414),2)</f>
        <v>7916.42</v>
      </c>
      <c r="CB1416" s="3">
        <f>ROUND(SUMIF(AA1387:AA1414,"=33304975",GN1387:GN1414),2)</f>
        <v>7580.78</v>
      </c>
      <c r="CC1416" s="3">
        <f>ROUND(SUMIF(AA1387:AA1414,"=33304975",GO1387:GO1414),2)</f>
        <v>335.64</v>
      </c>
      <c r="CD1416" s="3">
        <f>ROUND(SUMIF(AA1387:AA1414,"=33304975",GP1387:GP1414),2)</f>
        <v>0</v>
      </c>
      <c r="CE1416" s="3">
        <f>AC1416-BX1416</f>
        <v>6356.78</v>
      </c>
      <c r="CF1416" s="3">
        <f>AC1416-BY1416</f>
        <v>6356.78</v>
      </c>
      <c r="CG1416" s="3">
        <f>BX1416-BZ1416</f>
        <v>0</v>
      </c>
      <c r="CH1416" s="3">
        <f>AC1416-BX1416-BY1416+BZ1416</f>
        <v>6356.78</v>
      </c>
      <c r="CI1416" s="3">
        <f>BY1416-BZ1416</f>
        <v>0</v>
      </c>
      <c r="CJ1416" s="3">
        <f>ROUND(SUMIF(AA1387:AA1414,"=33304975",GX1387:GX1414),2)</f>
        <v>0</v>
      </c>
      <c r="CK1416" s="3">
        <f>ROUND(SUMIF(AA1387:AA1414,"=33304975",GY1387:GY1414),2)</f>
        <v>0</v>
      </c>
      <c r="CL1416" s="3">
        <f>ROUND(SUMIF(AA1387:AA1414,"=33304975",GZ1387:GZ1414),2)</f>
        <v>0</v>
      </c>
      <c r="CM1416" s="3">
        <f>ROUND(SUMIF(AA1387:AA1414,"=33304975",HD1387:HD1414),2)</f>
        <v>0</v>
      </c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4">
        <f t="shared" ref="DG1416:DL1416" si="1261">ROUND(DT1416,2)</f>
        <v>11008.5</v>
      </c>
      <c r="DH1416" s="4">
        <f t="shared" si="1261"/>
        <v>10416.81</v>
      </c>
      <c r="DI1416" s="4">
        <f t="shared" si="1261"/>
        <v>59.67</v>
      </c>
      <c r="DJ1416" s="4">
        <f t="shared" si="1261"/>
        <v>5.72</v>
      </c>
      <c r="DK1416" s="4">
        <f t="shared" si="1261"/>
        <v>532.02</v>
      </c>
      <c r="DL1416" s="4">
        <f t="shared" si="1261"/>
        <v>0</v>
      </c>
      <c r="DM1416" s="4">
        <f>DZ1416</f>
        <v>60.360866591999994</v>
      </c>
      <c r="DN1416" s="4">
        <f>EA1416</f>
        <v>0.47414879999999998</v>
      </c>
      <c r="DO1416" s="4">
        <f>ROUND(EB1416,2)</f>
        <v>0</v>
      </c>
      <c r="DP1416" s="4">
        <f>ROUND(EC1416,2)</f>
        <v>596.01</v>
      </c>
      <c r="DQ1416" s="4">
        <f>ROUND(ED1416,2)</f>
        <v>371.94</v>
      </c>
      <c r="DR1416" s="4"/>
      <c r="DS1416" s="4"/>
      <c r="DT1416" s="4">
        <f>ROUND(SUMIF(AA1387:AA1414,"=33304960",O1387:O1414),2)</f>
        <v>11008.5</v>
      </c>
      <c r="DU1416" s="4">
        <f>ROUND(SUMIF(AA1387:AA1414,"=33304960",P1387:P1414),2)</f>
        <v>10416.81</v>
      </c>
      <c r="DV1416" s="4">
        <f>ROUND(SUMIF(AA1387:AA1414,"=33304960",Q1387:Q1414),2)</f>
        <v>59.67</v>
      </c>
      <c r="DW1416" s="4">
        <f>ROUND(SUMIF(AA1387:AA1414,"=33304960",R1387:R1414),2)</f>
        <v>5.72</v>
      </c>
      <c r="DX1416" s="4">
        <f>ROUND(SUMIF(AA1387:AA1414,"=33304960",S1387:S1414),2)</f>
        <v>532.02</v>
      </c>
      <c r="DY1416" s="4">
        <f>ROUND(SUMIF(AA1387:AA1414,"=33304960",T1387:T1414),2)</f>
        <v>0</v>
      </c>
      <c r="DZ1416" s="4">
        <f>SUMIF(AA1387:AA1414,"=33304960",U1387:U1414)</f>
        <v>60.360866591999994</v>
      </c>
      <c r="EA1416" s="4">
        <f>SUMIF(AA1387:AA1414,"=33304960",V1387:V1414)</f>
        <v>0.47414879999999998</v>
      </c>
      <c r="EB1416" s="4">
        <f>ROUND(SUMIF(AA1387:AA1414,"=33304960",W1387:W1414),2)</f>
        <v>0</v>
      </c>
      <c r="EC1416" s="4">
        <f>ROUND(SUMIF(AA1387:AA1414,"=33304960",X1387:X1414),2)</f>
        <v>596.01</v>
      </c>
      <c r="ED1416" s="4">
        <f>ROUND(SUMIF(AA1387:AA1414,"=33304960",Y1387:Y1414),2)</f>
        <v>371.94</v>
      </c>
      <c r="EE1416" s="4"/>
      <c r="EF1416" s="4"/>
      <c r="EG1416" s="4">
        <f t="shared" ref="EG1416:EV1416" si="1262">ROUND(FP1416,2)</f>
        <v>0</v>
      </c>
      <c r="EH1416" s="4">
        <f t="shared" si="1262"/>
        <v>0</v>
      </c>
      <c r="EI1416" s="4">
        <f t="shared" si="1262"/>
        <v>0</v>
      </c>
      <c r="EJ1416" s="4">
        <f t="shared" si="1262"/>
        <v>11976.45</v>
      </c>
      <c r="EK1416" s="4">
        <f t="shared" si="1262"/>
        <v>11640.81</v>
      </c>
      <c r="EL1416" s="4">
        <f t="shared" si="1262"/>
        <v>335.64</v>
      </c>
      <c r="EM1416" s="4">
        <f t="shared" si="1262"/>
        <v>0</v>
      </c>
      <c r="EN1416" s="4">
        <f t="shared" si="1262"/>
        <v>10416.81</v>
      </c>
      <c r="EO1416" s="4">
        <f t="shared" si="1262"/>
        <v>10416.81</v>
      </c>
      <c r="EP1416" s="4">
        <f t="shared" si="1262"/>
        <v>0</v>
      </c>
      <c r="EQ1416" s="4">
        <f t="shared" si="1262"/>
        <v>10416.81</v>
      </c>
      <c r="ER1416" s="4">
        <f t="shared" si="1262"/>
        <v>0</v>
      </c>
      <c r="ES1416" s="4">
        <f t="shared" si="1262"/>
        <v>0</v>
      </c>
      <c r="ET1416" s="4">
        <f t="shared" si="1262"/>
        <v>0</v>
      </c>
      <c r="EU1416" s="4">
        <f t="shared" si="1262"/>
        <v>0</v>
      </c>
      <c r="EV1416" s="4">
        <f t="shared" si="1262"/>
        <v>0</v>
      </c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>
        <f>ROUND(SUMIF(AA1387:AA1414,"=33304960",FQ1387:FQ1414),2)</f>
        <v>0</v>
      </c>
      <c r="FQ1416" s="4">
        <f>ROUND(SUMIF(AA1387:AA1414,"=33304960",FR1387:FR1414),2)</f>
        <v>0</v>
      </c>
      <c r="FR1416" s="4">
        <f>ROUND(SUMIF(AA1387:AA1414,"=33304960",GL1387:GL1414),2)</f>
        <v>0</v>
      </c>
      <c r="FS1416" s="4">
        <f>ROUND(SUMIF(AA1387:AA1414,"=33304960",GM1387:GM1414),2)</f>
        <v>11976.45</v>
      </c>
      <c r="FT1416" s="4">
        <f>ROUND(SUMIF(AA1387:AA1414,"=33304960",GN1387:GN1414),2)</f>
        <v>11640.81</v>
      </c>
      <c r="FU1416" s="4">
        <f>ROUND(SUMIF(AA1387:AA1414,"=33304960",GO1387:GO1414),2)</f>
        <v>335.64</v>
      </c>
      <c r="FV1416" s="4">
        <f>ROUND(SUMIF(AA1387:AA1414,"=33304960",GP1387:GP1414),2)</f>
        <v>0</v>
      </c>
      <c r="FW1416" s="4">
        <f>DU1416-FP1416</f>
        <v>10416.81</v>
      </c>
      <c r="FX1416" s="4">
        <f>DU1416-FQ1416</f>
        <v>10416.81</v>
      </c>
      <c r="FY1416" s="4">
        <f>FP1416-FR1416</f>
        <v>0</v>
      </c>
      <c r="FZ1416" s="4">
        <f>DU1416-FP1416-FQ1416+FR1416</f>
        <v>10416.81</v>
      </c>
      <c r="GA1416" s="4">
        <f>FQ1416-FR1416</f>
        <v>0</v>
      </c>
      <c r="GB1416" s="4">
        <f>ROUND(SUMIF(AA1387:AA1414,"=33304960",GX1387:GX1414),2)</f>
        <v>0</v>
      </c>
      <c r="GC1416" s="4">
        <f>ROUND(SUMIF(AA1387:AA1414,"=33304960",GY1387:GY1414),2)</f>
        <v>0</v>
      </c>
      <c r="GD1416" s="4">
        <f>ROUND(SUMIF(AA1387:AA1414,"=33304960",GZ1387:GZ1414),2)</f>
        <v>0</v>
      </c>
      <c r="GE1416" s="4">
        <f>ROUND(SUMIF(AA1387:AA1414,"=33304960",HD1387:HD1414),2)</f>
        <v>0</v>
      </c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>
        <v>0</v>
      </c>
    </row>
    <row r="1418" spans="1:255">
      <c r="A1418" s="5">
        <v>50</v>
      </c>
      <c r="B1418" s="5">
        <v>0</v>
      </c>
      <c r="C1418" s="5">
        <v>0</v>
      </c>
      <c r="D1418" s="5">
        <v>1</v>
      </c>
      <c r="E1418" s="5">
        <v>201</v>
      </c>
      <c r="F1418" s="5">
        <f>ROUND(Source!O1416,O1418)</f>
        <v>6948.47</v>
      </c>
      <c r="G1418" s="5" t="s">
        <v>83</v>
      </c>
      <c r="H1418" s="5" t="s">
        <v>84</v>
      </c>
      <c r="I1418" s="5"/>
      <c r="J1418" s="5"/>
      <c r="K1418" s="5">
        <v>201</v>
      </c>
      <c r="L1418" s="5">
        <v>1</v>
      </c>
      <c r="M1418" s="5">
        <v>3</v>
      </c>
      <c r="N1418" s="5" t="s">
        <v>3</v>
      </c>
      <c r="O1418" s="5">
        <v>2</v>
      </c>
      <c r="P1418" s="5">
        <f>ROUND(Source!DG1416,O1418)</f>
        <v>11008.5</v>
      </c>
      <c r="Q1418" s="5"/>
      <c r="R1418" s="5"/>
      <c r="S1418" s="5"/>
      <c r="T1418" s="5"/>
      <c r="U1418" s="5"/>
      <c r="V1418" s="5"/>
      <c r="W1418" s="5"/>
    </row>
    <row r="1419" spans="1:255">
      <c r="A1419" s="5">
        <v>50</v>
      </c>
      <c r="B1419" s="5">
        <v>0</v>
      </c>
      <c r="C1419" s="5">
        <v>0</v>
      </c>
      <c r="D1419" s="5">
        <v>1</v>
      </c>
      <c r="E1419" s="5">
        <v>202</v>
      </c>
      <c r="F1419" s="5">
        <f>ROUND(Source!P1416,O1419)</f>
        <v>6356.78</v>
      </c>
      <c r="G1419" s="5" t="s">
        <v>85</v>
      </c>
      <c r="H1419" s="5" t="s">
        <v>86</v>
      </c>
      <c r="I1419" s="5"/>
      <c r="J1419" s="5"/>
      <c r="K1419" s="5">
        <v>202</v>
      </c>
      <c r="L1419" s="5">
        <v>2</v>
      </c>
      <c r="M1419" s="5">
        <v>3</v>
      </c>
      <c r="N1419" s="5" t="s">
        <v>3</v>
      </c>
      <c r="O1419" s="5">
        <v>2</v>
      </c>
      <c r="P1419" s="5">
        <f>ROUND(Source!DH1416,O1419)</f>
        <v>10416.81</v>
      </c>
      <c r="Q1419" s="5"/>
      <c r="R1419" s="5"/>
      <c r="S1419" s="5"/>
      <c r="T1419" s="5"/>
      <c r="U1419" s="5"/>
      <c r="V1419" s="5"/>
      <c r="W1419" s="5"/>
    </row>
    <row r="1420" spans="1:255">
      <c r="A1420" s="5">
        <v>50</v>
      </c>
      <c r="B1420" s="5">
        <v>0</v>
      </c>
      <c r="C1420" s="5">
        <v>0</v>
      </c>
      <c r="D1420" s="5">
        <v>1</v>
      </c>
      <c r="E1420" s="5">
        <v>222</v>
      </c>
      <c r="F1420" s="5">
        <f>ROUND(Source!AO1416,O1420)</f>
        <v>0</v>
      </c>
      <c r="G1420" s="5" t="s">
        <v>87</v>
      </c>
      <c r="H1420" s="5" t="s">
        <v>88</v>
      </c>
      <c r="I1420" s="5"/>
      <c r="J1420" s="5"/>
      <c r="K1420" s="5">
        <v>222</v>
      </c>
      <c r="L1420" s="5">
        <v>3</v>
      </c>
      <c r="M1420" s="5">
        <v>3</v>
      </c>
      <c r="N1420" s="5" t="s">
        <v>3</v>
      </c>
      <c r="O1420" s="5">
        <v>2</v>
      </c>
      <c r="P1420" s="5">
        <f>ROUND(Source!EG1416,O1420)</f>
        <v>0</v>
      </c>
      <c r="Q1420" s="5"/>
      <c r="R1420" s="5"/>
      <c r="S1420" s="5"/>
      <c r="T1420" s="5"/>
      <c r="U1420" s="5"/>
      <c r="V1420" s="5"/>
      <c r="W1420" s="5"/>
    </row>
    <row r="1421" spans="1:255">
      <c r="A1421" s="5">
        <v>50</v>
      </c>
      <c r="B1421" s="5">
        <v>0</v>
      </c>
      <c r="C1421" s="5">
        <v>0</v>
      </c>
      <c r="D1421" s="5">
        <v>1</v>
      </c>
      <c r="E1421" s="5">
        <v>225</v>
      </c>
      <c r="F1421" s="5">
        <f>ROUND(Source!AV1416,O1421)</f>
        <v>6356.78</v>
      </c>
      <c r="G1421" s="5" t="s">
        <v>89</v>
      </c>
      <c r="H1421" s="5" t="s">
        <v>90</v>
      </c>
      <c r="I1421" s="5"/>
      <c r="J1421" s="5"/>
      <c r="K1421" s="5">
        <v>225</v>
      </c>
      <c r="L1421" s="5">
        <v>4</v>
      </c>
      <c r="M1421" s="5">
        <v>3</v>
      </c>
      <c r="N1421" s="5" t="s">
        <v>3</v>
      </c>
      <c r="O1421" s="5">
        <v>2</v>
      </c>
      <c r="P1421" s="5">
        <f>ROUND(Source!EN1416,O1421)</f>
        <v>10416.81</v>
      </c>
      <c r="Q1421" s="5"/>
      <c r="R1421" s="5"/>
      <c r="S1421" s="5"/>
      <c r="T1421" s="5"/>
      <c r="U1421" s="5"/>
      <c r="V1421" s="5"/>
      <c r="W1421" s="5"/>
    </row>
    <row r="1422" spans="1:255">
      <c r="A1422" s="5">
        <v>50</v>
      </c>
      <c r="B1422" s="5">
        <v>0</v>
      </c>
      <c r="C1422" s="5">
        <v>0</v>
      </c>
      <c r="D1422" s="5">
        <v>1</v>
      </c>
      <c r="E1422" s="5">
        <v>226</v>
      </c>
      <c r="F1422" s="5">
        <f>ROUND(Source!AW1416,O1422)</f>
        <v>6356.78</v>
      </c>
      <c r="G1422" s="5" t="s">
        <v>91</v>
      </c>
      <c r="H1422" s="5" t="s">
        <v>92</v>
      </c>
      <c r="I1422" s="5"/>
      <c r="J1422" s="5"/>
      <c r="K1422" s="5">
        <v>226</v>
      </c>
      <c r="L1422" s="5">
        <v>5</v>
      </c>
      <c r="M1422" s="5">
        <v>3</v>
      </c>
      <c r="N1422" s="5" t="s">
        <v>3</v>
      </c>
      <c r="O1422" s="5">
        <v>2</v>
      </c>
      <c r="P1422" s="5">
        <f>ROUND(Source!EO1416,O1422)</f>
        <v>10416.81</v>
      </c>
      <c r="Q1422" s="5"/>
      <c r="R1422" s="5"/>
      <c r="S1422" s="5"/>
      <c r="T1422" s="5"/>
      <c r="U1422" s="5"/>
      <c r="V1422" s="5"/>
      <c r="W1422" s="5"/>
    </row>
    <row r="1423" spans="1:255">
      <c r="A1423" s="5">
        <v>50</v>
      </c>
      <c r="B1423" s="5">
        <v>0</v>
      </c>
      <c r="C1423" s="5">
        <v>0</v>
      </c>
      <c r="D1423" s="5">
        <v>1</v>
      </c>
      <c r="E1423" s="5">
        <v>227</v>
      </c>
      <c r="F1423" s="5">
        <f>ROUND(Source!AX1416,O1423)</f>
        <v>0</v>
      </c>
      <c r="G1423" s="5" t="s">
        <v>93</v>
      </c>
      <c r="H1423" s="5" t="s">
        <v>94</v>
      </c>
      <c r="I1423" s="5"/>
      <c r="J1423" s="5"/>
      <c r="K1423" s="5">
        <v>227</v>
      </c>
      <c r="L1423" s="5">
        <v>6</v>
      </c>
      <c r="M1423" s="5">
        <v>3</v>
      </c>
      <c r="N1423" s="5" t="s">
        <v>3</v>
      </c>
      <c r="O1423" s="5">
        <v>2</v>
      </c>
      <c r="P1423" s="5">
        <f>ROUND(Source!EP1416,O1423)</f>
        <v>0</v>
      </c>
      <c r="Q1423" s="5"/>
      <c r="R1423" s="5"/>
      <c r="S1423" s="5"/>
      <c r="T1423" s="5"/>
      <c r="U1423" s="5"/>
      <c r="V1423" s="5"/>
      <c r="W1423" s="5"/>
    </row>
    <row r="1424" spans="1:255">
      <c r="A1424" s="5">
        <v>50</v>
      </c>
      <c r="B1424" s="5">
        <v>0</v>
      </c>
      <c r="C1424" s="5">
        <v>0</v>
      </c>
      <c r="D1424" s="5">
        <v>1</v>
      </c>
      <c r="E1424" s="5">
        <v>228</v>
      </c>
      <c r="F1424" s="5">
        <f>ROUND(Source!AY1416,O1424)</f>
        <v>6356.78</v>
      </c>
      <c r="G1424" s="5" t="s">
        <v>95</v>
      </c>
      <c r="H1424" s="5" t="s">
        <v>96</v>
      </c>
      <c r="I1424" s="5"/>
      <c r="J1424" s="5"/>
      <c r="K1424" s="5">
        <v>228</v>
      </c>
      <c r="L1424" s="5">
        <v>7</v>
      </c>
      <c r="M1424" s="5">
        <v>3</v>
      </c>
      <c r="N1424" s="5" t="s">
        <v>3</v>
      </c>
      <c r="O1424" s="5">
        <v>2</v>
      </c>
      <c r="P1424" s="5">
        <f>ROUND(Source!EQ1416,O1424)</f>
        <v>10416.81</v>
      </c>
      <c r="Q1424" s="5"/>
      <c r="R1424" s="5"/>
      <c r="S1424" s="5"/>
      <c r="T1424" s="5"/>
      <c r="U1424" s="5"/>
      <c r="V1424" s="5"/>
      <c r="W1424" s="5"/>
    </row>
    <row r="1425" spans="1:23">
      <c r="A1425" s="5">
        <v>50</v>
      </c>
      <c r="B1425" s="5">
        <v>0</v>
      </c>
      <c r="C1425" s="5">
        <v>0</v>
      </c>
      <c r="D1425" s="5">
        <v>1</v>
      </c>
      <c r="E1425" s="5">
        <v>216</v>
      </c>
      <c r="F1425" s="5">
        <f>ROUND(Source!AP1416,O1425)</f>
        <v>0</v>
      </c>
      <c r="G1425" s="5" t="s">
        <v>97</v>
      </c>
      <c r="H1425" s="5" t="s">
        <v>98</v>
      </c>
      <c r="I1425" s="5"/>
      <c r="J1425" s="5"/>
      <c r="K1425" s="5">
        <v>216</v>
      </c>
      <c r="L1425" s="5">
        <v>8</v>
      </c>
      <c r="M1425" s="5">
        <v>3</v>
      </c>
      <c r="N1425" s="5" t="s">
        <v>3</v>
      </c>
      <c r="O1425" s="5">
        <v>2</v>
      </c>
      <c r="P1425" s="5">
        <f>ROUND(Source!EH1416,O1425)</f>
        <v>0</v>
      </c>
      <c r="Q1425" s="5"/>
      <c r="R1425" s="5"/>
      <c r="S1425" s="5"/>
      <c r="T1425" s="5"/>
      <c r="U1425" s="5"/>
      <c r="V1425" s="5"/>
      <c r="W1425" s="5"/>
    </row>
    <row r="1426" spans="1:23">
      <c r="A1426" s="5">
        <v>50</v>
      </c>
      <c r="B1426" s="5">
        <v>0</v>
      </c>
      <c r="C1426" s="5">
        <v>0</v>
      </c>
      <c r="D1426" s="5">
        <v>1</v>
      </c>
      <c r="E1426" s="5">
        <v>223</v>
      </c>
      <c r="F1426" s="5">
        <f>ROUND(Source!AQ1416,O1426)</f>
        <v>0</v>
      </c>
      <c r="G1426" s="5" t="s">
        <v>99</v>
      </c>
      <c r="H1426" s="5" t="s">
        <v>100</v>
      </c>
      <c r="I1426" s="5"/>
      <c r="J1426" s="5"/>
      <c r="K1426" s="5">
        <v>223</v>
      </c>
      <c r="L1426" s="5">
        <v>9</v>
      </c>
      <c r="M1426" s="5">
        <v>3</v>
      </c>
      <c r="N1426" s="5" t="s">
        <v>3</v>
      </c>
      <c r="O1426" s="5">
        <v>2</v>
      </c>
      <c r="P1426" s="5">
        <f>ROUND(Source!EI1416,O1426)</f>
        <v>0</v>
      </c>
      <c r="Q1426" s="5"/>
      <c r="R1426" s="5"/>
      <c r="S1426" s="5"/>
      <c r="T1426" s="5"/>
      <c r="U1426" s="5"/>
      <c r="V1426" s="5"/>
      <c r="W1426" s="5"/>
    </row>
    <row r="1427" spans="1:23">
      <c r="A1427" s="5">
        <v>50</v>
      </c>
      <c r="B1427" s="5">
        <v>0</v>
      </c>
      <c r="C1427" s="5">
        <v>0</v>
      </c>
      <c r="D1427" s="5">
        <v>1</v>
      </c>
      <c r="E1427" s="5">
        <v>229</v>
      </c>
      <c r="F1427" s="5">
        <f>ROUND(Source!AZ1416,O1427)</f>
        <v>0</v>
      </c>
      <c r="G1427" s="5" t="s">
        <v>101</v>
      </c>
      <c r="H1427" s="5" t="s">
        <v>102</v>
      </c>
      <c r="I1427" s="5"/>
      <c r="J1427" s="5"/>
      <c r="K1427" s="5">
        <v>229</v>
      </c>
      <c r="L1427" s="5">
        <v>10</v>
      </c>
      <c r="M1427" s="5">
        <v>3</v>
      </c>
      <c r="N1427" s="5" t="s">
        <v>3</v>
      </c>
      <c r="O1427" s="5">
        <v>2</v>
      </c>
      <c r="P1427" s="5">
        <f>ROUND(Source!ER1416,O1427)</f>
        <v>0</v>
      </c>
      <c r="Q1427" s="5"/>
      <c r="R1427" s="5"/>
      <c r="S1427" s="5"/>
      <c r="T1427" s="5"/>
      <c r="U1427" s="5"/>
      <c r="V1427" s="5"/>
      <c r="W1427" s="5"/>
    </row>
    <row r="1428" spans="1:23">
      <c r="A1428" s="5">
        <v>50</v>
      </c>
      <c r="B1428" s="5">
        <v>0</v>
      </c>
      <c r="C1428" s="5">
        <v>0</v>
      </c>
      <c r="D1428" s="5">
        <v>1</v>
      </c>
      <c r="E1428" s="5">
        <v>203</v>
      </c>
      <c r="F1428" s="5">
        <f>ROUND(Source!Q1416,O1428)</f>
        <v>59.67</v>
      </c>
      <c r="G1428" s="5" t="s">
        <v>103</v>
      </c>
      <c r="H1428" s="5" t="s">
        <v>104</v>
      </c>
      <c r="I1428" s="5"/>
      <c r="J1428" s="5"/>
      <c r="K1428" s="5">
        <v>203</v>
      </c>
      <c r="L1428" s="5">
        <v>11</v>
      </c>
      <c r="M1428" s="5">
        <v>3</v>
      </c>
      <c r="N1428" s="5" t="s">
        <v>3</v>
      </c>
      <c r="O1428" s="5">
        <v>2</v>
      </c>
      <c r="P1428" s="5">
        <f>ROUND(Source!DI1416,O1428)</f>
        <v>59.67</v>
      </c>
      <c r="Q1428" s="5"/>
      <c r="R1428" s="5"/>
      <c r="S1428" s="5"/>
      <c r="T1428" s="5"/>
      <c r="U1428" s="5"/>
      <c r="V1428" s="5"/>
      <c r="W1428" s="5"/>
    </row>
    <row r="1429" spans="1:23">
      <c r="A1429" s="5">
        <v>50</v>
      </c>
      <c r="B1429" s="5">
        <v>0</v>
      </c>
      <c r="C1429" s="5">
        <v>0</v>
      </c>
      <c r="D1429" s="5">
        <v>1</v>
      </c>
      <c r="E1429" s="5">
        <v>231</v>
      </c>
      <c r="F1429" s="5">
        <f>ROUND(Source!BB1416,O1429)</f>
        <v>0</v>
      </c>
      <c r="G1429" s="5" t="s">
        <v>105</v>
      </c>
      <c r="H1429" s="5" t="s">
        <v>106</v>
      </c>
      <c r="I1429" s="5"/>
      <c r="J1429" s="5"/>
      <c r="K1429" s="5">
        <v>231</v>
      </c>
      <c r="L1429" s="5">
        <v>12</v>
      </c>
      <c r="M1429" s="5">
        <v>3</v>
      </c>
      <c r="N1429" s="5" t="s">
        <v>3</v>
      </c>
      <c r="O1429" s="5">
        <v>2</v>
      </c>
      <c r="P1429" s="5">
        <f>ROUND(Source!ET1416,O1429)</f>
        <v>0</v>
      </c>
      <c r="Q1429" s="5"/>
      <c r="R1429" s="5"/>
      <c r="S1429" s="5"/>
      <c r="T1429" s="5"/>
      <c r="U1429" s="5"/>
      <c r="V1429" s="5"/>
      <c r="W1429" s="5"/>
    </row>
    <row r="1430" spans="1:23">
      <c r="A1430" s="5">
        <v>50</v>
      </c>
      <c r="B1430" s="5">
        <v>0</v>
      </c>
      <c r="C1430" s="5">
        <v>0</v>
      </c>
      <c r="D1430" s="5">
        <v>1</v>
      </c>
      <c r="E1430" s="5">
        <v>204</v>
      </c>
      <c r="F1430" s="5">
        <f>ROUND(Source!R1416,O1430)</f>
        <v>5.72</v>
      </c>
      <c r="G1430" s="5" t="s">
        <v>107</v>
      </c>
      <c r="H1430" s="5" t="s">
        <v>108</v>
      </c>
      <c r="I1430" s="5"/>
      <c r="J1430" s="5"/>
      <c r="K1430" s="5">
        <v>204</v>
      </c>
      <c r="L1430" s="5">
        <v>13</v>
      </c>
      <c r="M1430" s="5">
        <v>3</v>
      </c>
      <c r="N1430" s="5" t="s">
        <v>3</v>
      </c>
      <c r="O1430" s="5">
        <v>2</v>
      </c>
      <c r="P1430" s="5">
        <f>ROUND(Source!DJ1416,O1430)</f>
        <v>5.72</v>
      </c>
      <c r="Q1430" s="5"/>
      <c r="R1430" s="5"/>
      <c r="S1430" s="5"/>
      <c r="T1430" s="5"/>
      <c r="U1430" s="5"/>
      <c r="V1430" s="5"/>
      <c r="W1430" s="5"/>
    </row>
    <row r="1431" spans="1:23">
      <c r="A1431" s="5">
        <v>50</v>
      </c>
      <c r="B1431" s="5">
        <v>0</v>
      </c>
      <c r="C1431" s="5">
        <v>0</v>
      </c>
      <c r="D1431" s="5">
        <v>1</v>
      </c>
      <c r="E1431" s="5">
        <v>205</v>
      </c>
      <c r="F1431" s="5">
        <f>ROUND(Source!S1416,O1431)</f>
        <v>532.02</v>
      </c>
      <c r="G1431" s="5" t="s">
        <v>109</v>
      </c>
      <c r="H1431" s="5" t="s">
        <v>110</v>
      </c>
      <c r="I1431" s="5"/>
      <c r="J1431" s="5"/>
      <c r="K1431" s="5">
        <v>205</v>
      </c>
      <c r="L1431" s="5">
        <v>14</v>
      </c>
      <c r="M1431" s="5">
        <v>3</v>
      </c>
      <c r="N1431" s="5" t="s">
        <v>3</v>
      </c>
      <c r="O1431" s="5">
        <v>2</v>
      </c>
      <c r="P1431" s="5">
        <f>ROUND(Source!DK1416,O1431)</f>
        <v>532.02</v>
      </c>
      <c r="Q1431" s="5"/>
      <c r="R1431" s="5"/>
      <c r="S1431" s="5"/>
      <c r="T1431" s="5"/>
      <c r="U1431" s="5"/>
      <c r="V1431" s="5"/>
      <c r="W1431" s="5"/>
    </row>
    <row r="1432" spans="1:23">
      <c r="A1432" s="5">
        <v>50</v>
      </c>
      <c r="B1432" s="5">
        <v>0</v>
      </c>
      <c r="C1432" s="5">
        <v>0</v>
      </c>
      <c r="D1432" s="5">
        <v>1</v>
      </c>
      <c r="E1432" s="5">
        <v>232</v>
      </c>
      <c r="F1432" s="5">
        <f>ROUND(Source!BC1416,O1432)</f>
        <v>0</v>
      </c>
      <c r="G1432" s="5" t="s">
        <v>111</v>
      </c>
      <c r="H1432" s="5" t="s">
        <v>112</v>
      </c>
      <c r="I1432" s="5"/>
      <c r="J1432" s="5"/>
      <c r="K1432" s="5">
        <v>232</v>
      </c>
      <c r="L1432" s="5">
        <v>15</v>
      </c>
      <c r="M1432" s="5">
        <v>3</v>
      </c>
      <c r="N1432" s="5" t="s">
        <v>3</v>
      </c>
      <c r="O1432" s="5">
        <v>2</v>
      </c>
      <c r="P1432" s="5">
        <f>ROUND(Source!EU1416,O1432)</f>
        <v>0</v>
      </c>
      <c r="Q1432" s="5"/>
      <c r="R1432" s="5"/>
      <c r="S1432" s="5"/>
      <c r="T1432" s="5"/>
      <c r="U1432" s="5"/>
      <c r="V1432" s="5"/>
      <c r="W1432" s="5"/>
    </row>
    <row r="1433" spans="1:23">
      <c r="A1433" s="5">
        <v>50</v>
      </c>
      <c r="B1433" s="5">
        <v>0</v>
      </c>
      <c r="C1433" s="5">
        <v>0</v>
      </c>
      <c r="D1433" s="5">
        <v>1</v>
      </c>
      <c r="E1433" s="5">
        <v>214</v>
      </c>
      <c r="F1433" s="5">
        <f>ROUND(Source!AS1416,O1433)</f>
        <v>7580.78</v>
      </c>
      <c r="G1433" s="5" t="s">
        <v>113</v>
      </c>
      <c r="H1433" s="5" t="s">
        <v>114</v>
      </c>
      <c r="I1433" s="5"/>
      <c r="J1433" s="5"/>
      <c r="K1433" s="5">
        <v>214</v>
      </c>
      <c r="L1433" s="5">
        <v>16</v>
      </c>
      <c r="M1433" s="5">
        <v>3</v>
      </c>
      <c r="N1433" s="5" t="s">
        <v>3</v>
      </c>
      <c r="O1433" s="5">
        <v>2</v>
      </c>
      <c r="P1433" s="5">
        <f>ROUND(Source!EK1416,O1433)</f>
        <v>11640.81</v>
      </c>
      <c r="Q1433" s="5"/>
      <c r="R1433" s="5"/>
      <c r="S1433" s="5"/>
      <c r="T1433" s="5"/>
      <c r="U1433" s="5"/>
      <c r="V1433" s="5"/>
      <c r="W1433" s="5"/>
    </row>
    <row r="1434" spans="1:23">
      <c r="A1434" s="5">
        <v>50</v>
      </c>
      <c r="B1434" s="5">
        <v>0</v>
      </c>
      <c r="C1434" s="5">
        <v>0</v>
      </c>
      <c r="D1434" s="5">
        <v>1</v>
      </c>
      <c r="E1434" s="5">
        <v>215</v>
      </c>
      <c r="F1434" s="5">
        <f>ROUND(Source!AT1416,O1434)</f>
        <v>335.64</v>
      </c>
      <c r="G1434" s="5" t="s">
        <v>115</v>
      </c>
      <c r="H1434" s="5" t="s">
        <v>116</v>
      </c>
      <c r="I1434" s="5"/>
      <c r="J1434" s="5"/>
      <c r="K1434" s="5">
        <v>215</v>
      </c>
      <c r="L1434" s="5">
        <v>17</v>
      </c>
      <c r="M1434" s="5">
        <v>3</v>
      </c>
      <c r="N1434" s="5" t="s">
        <v>3</v>
      </c>
      <c r="O1434" s="5">
        <v>2</v>
      </c>
      <c r="P1434" s="5">
        <f>ROUND(Source!EL1416,O1434)</f>
        <v>335.64</v>
      </c>
      <c r="Q1434" s="5"/>
      <c r="R1434" s="5"/>
      <c r="S1434" s="5"/>
      <c r="T1434" s="5"/>
      <c r="U1434" s="5"/>
      <c r="V1434" s="5"/>
      <c r="W1434" s="5"/>
    </row>
    <row r="1435" spans="1:23">
      <c r="A1435" s="5">
        <v>50</v>
      </c>
      <c r="B1435" s="5">
        <v>0</v>
      </c>
      <c r="C1435" s="5">
        <v>0</v>
      </c>
      <c r="D1435" s="5">
        <v>1</v>
      </c>
      <c r="E1435" s="5">
        <v>217</v>
      </c>
      <c r="F1435" s="5">
        <f>ROUND(Source!AU1416,O1435)</f>
        <v>0</v>
      </c>
      <c r="G1435" s="5" t="s">
        <v>117</v>
      </c>
      <c r="H1435" s="5" t="s">
        <v>118</v>
      </c>
      <c r="I1435" s="5"/>
      <c r="J1435" s="5"/>
      <c r="K1435" s="5">
        <v>217</v>
      </c>
      <c r="L1435" s="5">
        <v>18</v>
      </c>
      <c r="M1435" s="5">
        <v>3</v>
      </c>
      <c r="N1435" s="5" t="s">
        <v>3</v>
      </c>
      <c r="O1435" s="5">
        <v>2</v>
      </c>
      <c r="P1435" s="5">
        <f>ROUND(Source!EM1416,O1435)</f>
        <v>0</v>
      </c>
      <c r="Q1435" s="5"/>
      <c r="R1435" s="5"/>
      <c r="S1435" s="5"/>
      <c r="T1435" s="5"/>
      <c r="U1435" s="5"/>
      <c r="V1435" s="5"/>
      <c r="W1435" s="5"/>
    </row>
    <row r="1436" spans="1:23">
      <c r="A1436" s="5">
        <v>50</v>
      </c>
      <c r="B1436" s="5">
        <v>0</v>
      </c>
      <c r="C1436" s="5">
        <v>0</v>
      </c>
      <c r="D1436" s="5">
        <v>1</v>
      </c>
      <c r="E1436" s="5">
        <v>230</v>
      </c>
      <c r="F1436" s="5">
        <f>ROUND(Source!BA1416,O1436)</f>
        <v>0</v>
      </c>
      <c r="G1436" s="5" t="s">
        <v>119</v>
      </c>
      <c r="H1436" s="5" t="s">
        <v>120</v>
      </c>
      <c r="I1436" s="5"/>
      <c r="J1436" s="5"/>
      <c r="K1436" s="5">
        <v>230</v>
      </c>
      <c r="L1436" s="5">
        <v>19</v>
      </c>
      <c r="M1436" s="5">
        <v>3</v>
      </c>
      <c r="N1436" s="5" t="s">
        <v>3</v>
      </c>
      <c r="O1436" s="5">
        <v>2</v>
      </c>
      <c r="P1436" s="5">
        <f>ROUND(Source!ES1416,O1436)</f>
        <v>0</v>
      </c>
      <c r="Q1436" s="5"/>
      <c r="R1436" s="5"/>
      <c r="S1436" s="5"/>
      <c r="T1436" s="5"/>
      <c r="U1436" s="5"/>
      <c r="V1436" s="5"/>
      <c r="W1436" s="5"/>
    </row>
    <row r="1437" spans="1:23">
      <c r="A1437" s="5">
        <v>50</v>
      </c>
      <c r="B1437" s="5">
        <v>0</v>
      </c>
      <c r="C1437" s="5">
        <v>0</v>
      </c>
      <c r="D1437" s="5">
        <v>1</v>
      </c>
      <c r="E1437" s="5">
        <v>206</v>
      </c>
      <c r="F1437" s="5">
        <f>ROUND(Source!T1416,O1437)</f>
        <v>0</v>
      </c>
      <c r="G1437" s="5" t="s">
        <v>121</v>
      </c>
      <c r="H1437" s="5" t="s">
        <v>122</v>
      </c>
      <c r="I1437" s="5"/>
      <c r="J1437" s="5"/>
      <c r="K1437" s="5">
        <v>206</v>
      </c>
      <c r="L1437" s="5">
        <v>20</v>
      </c>
      <c r="M1437" s="5">
        <v>3</v>
      </c>
      <c r="N1437" s="5" t="s">
        <v>3</v>
      </c>
      <c r="O1437" s="5">
        <v>2</v>
      </c>
      <c r="P1437" s="5">
        <f>ROUND(Source!DL1416,O1437)</f>
        <v>0</v>
      </c>
      <c r="Q1437" s="5"/>
      <c r="R1437" s="5"/>
      <c r="S1437" s="5"/>
      <c r="T1437" s="5"/>
      <c r="U1437" s="5"/>
      <c r="V1437" s="5"/>
      <c r="W1437" s="5"/>
    </row>
    <row r="1438" spans="1:23">
      <c r="A1438" s="5">
        <v>50</v>
      </c>
      <c r="B1438" s="5">
        <v>0</v>
      </c>
      <c r="C1438" s="5">
        <v>0</v>
      </c>
      <c r="D1438" s="5">
        <v>1</v>
      </c>
      <c r="E1438" s="5">
        <v>207</v>
      </c>
      <c r="F1438" s="5">
        <f>Source!U1416</f>
        <v>60.360866591999994</v>
      </c>
      <c r="G1438" s="5" t="s">
        <v>123</v>
      </c>
      <c r="H1438" s="5" t="s">
        <v>124</v>
      </c>
      <c r="I1438" s="5"/>
      <c r="J1438" s="5"/>
      <c r="K1438" s="5">
        <v>207</v>
      </c>
      <c r="L1438" s="5">
        <v>21</v>
      </c>
      <c r="M1438" s="5">
        <v>3</v>
      </c>
      <c r="N1438" s="5" t="s">
        <v>3</v>
      </c>
      <c r="O1438" s="5">
        <v>-1</v>
      </c>
      <c r="P1438" s="5">
        <f>Source!DM1416</f>
        <v>60.360866591999994</v>
      </c>
      <c r="Q1438" s="5"/>
      <c r="R1438" s="5"/>
      <c r="S1438" s="5"/>
      <c r="T1438" s="5"/>
      <c r="U1438" s="5"/>
      <c r="V1438" s="5"/>
      <c r="W1438" s="5"/>
    </row>
    <row r="1439" spans="1:23">
      <c r="A1439" s="5">
        <v>50</v>
      </c>
      <c r="B1439" s="5">
        <v>0</v>
      </c>
      <c r="C1439" s="5">
        <v>0</v>
      </c>
      <c r="D1439" s="5">
        <v>1</v>
      </c>
      <c r="E1439" s="5">
        <v>208</v>
      </c>
      <c r="F1439" s="5">
        <f>Source!V1416</f>
        <v>0.47414879999999998</v>
      </c>
      <c r="G1439" s="5" t="s">
        <v>125</v>
      </c>
      <c r="H1439" s="5" t="s">
        <v>126</v>
      </c>
      <c r="I1439" s="5"/>
      <c r="J1439" s="5"/>
      <c r="K1439" s="5">
        <v>208</v>
      </c>
      <c r="L1439" s="5">
        <v>22</v>
      </c>
      <c r="M1439" s="5">
        <v>3</v>
      </c>
      <c r="N1439" s="5" t="s">
        <v>3</v>
      </c>
      <c r="O1439" s="5">
        <v>-1</v>
      </c>
      <c r="P1439" s="5">
        <f>Source!DN1416</f>
        <v>0.47414879999999998</v>
      </c>
      <c r="Q1439" s="5"/>
      <c r="R1439" s="5"/>
      <c r="S1439" s="5"/>
      <c r="T1439" s="5"/>
      <c r="U1439" s="5"/>
      <c r="V1439" s="5"/>
      <c r="W1439" s="5"/>
    </row>
    <row r="1440" spans="1:23">
      <c r="A1440" s="5">
        <v>50</v>
      </c>
      <c r="B1440" s="5">
        <v>0</v>
      </c>
      <c r="C1440" s="5">
        <v>0</v>
      </c>
      <c r="D1440" s="5">
        <v>1</v>
      </c>
      <c r="E1440" s="5">
        <v>209</v>
      </c>
      <c r="F1440" s="5">
        <f>ROUND(Source!W1416,O1440)</f>
        <v>0</v>
      </c>
      <c r="G1440" s="5" t="s">
        <v>127</v>
      </c>
      <c r="H1440" s="5" t="s">
        <v>128</v>
      </c>
      <c r="I1440" s="5"/>
      <c r="J1440" s="5"/>
      <c r="K1440" s="5">
        <v>209</v>
      </c>
      <c r="L1440" s="5">
        <v>23</v>
      </c>
      <c r="M1440" s="5">
        <v>3</v>
      </c>
      <c r="N1440" s="5" t="s">
        <v>3</v>
      </c>
      <c r="O1440" s="5">
        <v>2</v>
      </c>
      <c r="P1440" s="5">
        <f>ROUND(Source!DO1416,O1440)</f>
        <v>0</v>
      </c>
      <c r="Q1440" s="5"/>
      <c r="R1440" s="5"/>
      <c r="S1440" s="5"/>
      <c r="T1440" s="5"/>
      <c r="U1440" s="5"/>
      <c r="V1440" s="5"/>
      <c r="W1440" s="5"/>
    </row>
    <row r="1441" spans="1:255">
      <c r="A1441" s="5">
        <v>50</v>
      </c>
      <c r="B1441" s="5">
        <v>0</v>
      </c>
      <c r="C1441" s="5">
        <v>0</v>
      </c>
      <c r="D1441" s="5">
        <v>1</v>
      </c>
      <c r="E1441" s="5">
        <v>233</v>
      </c>
      <c r="F1441" s="5">
        <f>ROUND(Source!BD1416,O1441)</f>
        <v>0</v>
      </c>
      <c r="G1441" s="5" t="s">
        <v>129</v>
      </c>
      <c r="H1441" s="5" t="s">
        <v>130</v>
      </c>
      <c r="I1441" s="5"/>
      <c r="J1441" s="5"/>
      <c r="K1441" s="5">
        <v>233</v>
      </c>
      <c r="L1441" s="5">
        <v>24</v>
      </c>
      <c r="M1441" s="5">
        <v>3</v>
      </c>
      <c r="N1441" s="5" t="s">
        <v>3</v>
      </c>
      <c r="O1441" s="5">
        <v>2</v>
      </c>
      <c r="P1441" s="5">
        <f>ROUND(Source!EV1416,O1441)</f>
        <v>0</v>
      </c>
      <c r="Q1441" s="5"/>
      <c r="R1441" s="5"/>
      <c r="S1441" s="5"/>
      <c r="T1441" s="5"/>
      <c r="U1441" s="5"/>
      <c r="V1441" s="5"/>
      <c r="W1441" s="5"/>
    </row>
    <row r="1442" spans="1:255">
      <c r="A1442" s="5">
        <v>50</v>
      </c>
      <c r="B1442" s="5">
        <v>0</v>
      </c>
      <c r="C1442" s="5">
        <v>0</v>
      </c>
      <c r="D1442" s="5">
        <v>1</v>
      </c>
      <c r="E1442" s="5">
        <v>210</v>
      </c>
      <c r="F1442" s="5">
        <f>ROUND(Source!X1416,O1442)</f>
        <v>596.01</v>
      </c>
      <c r="G1442" s="5" t="s">
        <v>131</v>
      </c>
      <c r="H1442" s="5" t="s">
        <v>132</v>
      </c>
      <c r="I1442" s="5"/>
      <c r="J1442" s="5"/>
      <c r="K1442" s="5">
        <v>210</v>
      </c>
      <c r="L1442" s="5">
        <v>25</v>
      </c>
      <c r="M1442" s="5">
        <v>3</v>
      </c>
      <c r="N1442" s="5" t="s">
        <v>3</v>
      </c>
      <c r="O1442" s="5">
        <v>2</v>
      </c>
      <c r="P1442" s="5">
        <f>ROUND(Source!DP1416,O1442)</f>
        <v>596.01</v>
      </c>
      <c r="Q1442" s="5"/>
      <c r="R1442" s="5"/>
      <c r="S1442" s="5"/>
      <c r="T1442" s="5"/>
      <c r="U1442" s="5"/>
      <c r="V1442" s="5"/>
      <c r="W1442" s="5"/>
    </row>
    <row r="1443" spans="1:255">
      <c r="A1443" s="5">
        <v>50</v>
      </c>
      <c r="B1443" s="5">
        <v>0</v>
      </c>
      <c r="C1443" s="5">
        <v>0</v>
      </c>
      <c r="D1443" s="5">
        <v>1</v>
      </c>
      <c r="E1443" s="5">
        <v>211</v>
      </c>
      <c r="F1443" s="5">
        <f>ROUND(Source!Y1416,O1443)</f>
        <v>371.94</v>
      </c>
      <c r="G1443" s="5" t="s">
        <v>133</v>
      </c>
      <c r="H1443" s="5" t="s">
        <v>134</v>
      </c>
      <c r="I1443" s="5"/>
      <c r="J1443" s="5"/>
      <c r="K1443" s="5">
        <v>211</v>
      </c>
      <c r="L1443" s="5">
        <v>26</v>
      </c>
      <c r="M1443" s="5">
        <v>3</v>
      </c>
      <c r="N1443" s="5" t="s">
        <v>3</v>
      </c>
      <c r="O1443" s="5">
        <v>2</v>
      </c>
      <c r="P1443" s="5">
        <f>ROUND(Source!DQ1416,O1443)</f>
        <v>371.94</v>
      </c>
      <c r="Q1443" s="5"/>
      <c r="R1443" s="5"/>
      <c r="S1443" s="5"/>
      <c r="T1443" s="5"/>
      <c r="U1443" s="5"/>
      <c r="V1443" s="5"/>
      <c r="W1443" s="5"/>
    </row>
    <row r="1444" spans="1:255">
      <c r="A1444" s="5">
        <v>50</v>
      </c>
      <c r="B1444" s="5">
        <v>0</v>
      </c>
      <c r="C1444" s="5">
        <v>0</v>
      </c>
      <c r="D1444" s="5">
        <v>1</v>
      </c>
      <c r="E1444" s="5">
        <v>224</v>
      </c>
      <c r="F1444" s="5">
        <f>ROUND(Source!AR1416,O1444)</f>
        <v>7916.42</v>
      </c>
      <c r="G1444" s="5" t="s">
        <v>135</v>
      </c>
      <c r="H1444" s="5" t="s">
        <v>136</v>
      </c>
      <c r="I1444" s="5"/>
      <c r="J1444" s="5"/>
      <c r="K1444" s="5">
        <v>224</v>
      </c>
      <c r="L1444" s="5">
        <v>27</v>
      </c>
      <c r="M1444" s="5">
        <v>3</v>
      </c>
      <c r="N1444" s="5" t="s">
        <v>3</v>
      </c>
      <c r="O1444" s="5">
        <v>2</v>
      </c>
      <c r="P1444" s="5">
        <f>ROUND(Source!EJ1416,O1444)</f>
        <v>11976.45</v>
      </c>
      <c r="Q1444" s="5"/>
      <c r="R1444" s="5"/>
      <c r="S1444" s="5"/>
      <c r="T1444" s="5"/>
      <c r="U1444" s="5"/>
      <c r="V1444" s="5"/>
      <c r="W1444" s="5"/>
    </row>
    <row r="1446" spans="1:255">
      <c r="A1446" s="1">
        <v>4</v>
      </c>
      <c r="B1446" s="1">
        <v>1</v>
      </c>
      <c r="C1446" s="1"/>
      <c r="D1446" s="1">
        <f>ROW(A1473)</f>
        <v>1473</v>
      </c>
      <c r="E1446" s="1"/>
      <c r="F1446" s="1" t="s">
        <v>656</v>
      </c>
      <c r="G1446" s="1" t="s">
        <v>656</v>
      </c>
      <c r="H1446" s="1" t="s">
        <v>3</v>
      </c>
      <c r="I1446" s="1">
        <v>0</v>
      </c>
      <c r="J1446" s="1"/>
      <c r="K1446" s="1">
        <v>-1</v>
      </c>
      <c r="L1446" s="1"/>
      <c r="M1446" s="1"/>
      <c r="N1446" s="1"/>
      <c r="O1446" s="1"/>
      <c r="P1446" s="1"/>
      <c r="Q1446" s="1"/>
      <c r="R1446" s="1"/>
      <c r="S1446" s="1"/>
      <c r="T1446" s="1"/>
      <c r="U1446" s="1" t="s">
        <v>3</v>
      </c>
      <c r="V1446" s="1">
        <v>0</v>
      </c>
      <c r="W1446" s="1"/>
      <c r="X1446" s="1"/>
      <c r="Y1446" s="1"/>
      <c r="Z1446" s="1"/>
      <c r="AA1446" s="1"/>
      <c r="AB1446" s="1" t="s">
        <v>3</v>
      </c>
      <c r="AC1446" s="1" t="s">
        <v>3</v>
      </c>
      <c r="AD1446" s="1" t="s">
        <v>3</v>
      </c>
      <c r="AE1446" s="1" t="s">
        <v>3</v>
      </c>
      <c r="AF1446" s="1" t="s">
        <v>3</v>
      </c>
      <c r="AG1446" s="1" t="s">
        <v>3</v>
      </c>
      <c r="AH1446" s="1"/>
      <c r="AI1446" s="1"/>
      <c r="AJ1446" s="1"/>
      <c r="AK1446" s="1"/>
      <c r="AL1446" s="1"/>
      <c r="AM1446" s="1"/>
      <c r="AN1446" s="1"/>
      <c r="AO1446" s="1"/>
      <c r="AP1446" s="1" t="s">
        <v>3</v>
      </c>
      <c r="AQ1446" s="1" t="s">
        <v>3</v>
      </c>
      <c r="AR1446" s="1" t="s">
        <v>3</v>
      </c>
      <c r="AS1446" s="1"/>
      <c r="AT1446" s="1"/>
      <c r="AU1446" s="1"/>
      <c r="AV1446" s="1"/>
      <c r="AW1446" s="1"/>
      <c r="AX1446" s="1"/>
      <c r="AY1446" s="1"/>
      <c r="AZ1446" s="1" t="s">
        <v>3</v>
      </c>
      <c r="BA1446" s="1"/>
      <c r="BB1446" s="1" t="s">
        <v>3</v>
      </c>
      <c r="BC1446" s="1" t="s">
        <v>3</v>
      </c>
      <c r="BD1446" s="1" t="s">
        <v>3</v>
      </c>
      <c r="BE1446" s="1" t="s">
        <v>3</v>
      </c>
      <c r="BF1446" s="1" t="s">
        <v>3</v>
      </c>
      <c r="BG1446" s="1" t="s">
        <v>3</v>
      </c>
      <c r="BH1446" s="1" t="s">
        <v>3</v>
      </c>
      <c r="BI1446" s="1" t="s">
        <v>3</v>
      </c>
      <c r="BJ1446" s="1" t="s">
        <v>3</v>
      </c>
      <c r="BK1446" s="1" t="s">
        <v>3</v>
      </c>
      <c r="BL1446" s="1" t="s">
        <v>3</v>
      </c>
      <c r="BM1446" s="1" t="s">
        <v>3</v>
      </c>
      <c r="BN1446" s="1" t="s">
        <v>3</v>
      </c>
      <c r="BO1446" s="1" t="s">
        <v>3</v>
      </c>
      <c r="BP1446" s="1" t="s">
        <v>3</v>
      </c>
      <c r="BQ1446" s="1"/>
      <c r="BR1446" s="1"/>
      <c r="BS1446" s="1"/>
      <c r="BT1446" s="1"/>
      <c r="BU1446" s="1"/>
      <c r="BV1446" s="1"/>
      <c r="BW1446" s="1"/>
      <c r="BX1446" s="1">
        <v>0</v>
      </c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>
        <v>0</v>
      </c>
    </row>
    <row r="1448" spans="1:255">
      <c r="A1448" s="3">
        <v>52</v>
      </c>
      <c r="B1448" s="3">
        <f t="shared" ref="B1448:G1448" si="1263">B1473</f>
        <v>1</v>
      </c>
      <c r="C1448" s="3">
        <f t="shared" si="1263"/>
        <v>4</v>
      </c>
      <c r="D1448" s="3">
        <f t="shared" si="1263"/>
        <v>1446</v>
      </c>
      <c r="E1448" s="3">
        <f t="shared" si="1263"/>
        <v>0</v>
      </c>
      <c r="F1448" s="3" t="str">
        <f t="shared" si="1263"/>
        <v>25.Система ПД6(сетевые элементы)</v>
      </c>
      <c r="G1448" s="3" t="str">
        <f t="shared" si="1263"/>
        <v>25.Система ПД6(сетевые элементы)</v>
      </c>
      <c r="H1448" s="3"/>
      <c r="I1448" s="3"/>
      <c r="J1448" s="3"/>
      <c r="K1448" s="3"/>
      <c r="L1448" s="3"/>
      <c r="M1448" s="3"/>
      <c r="N1448" s="3"/>
      <c r="O1448" s="3">
        <f t="shared" ref="O1448:AT1448" si="1264">O1473</f>
        <v>2140.48</v>
      </c>
      <c r="P1448" s="3">
        <f t="shared" si="1264"/>
        <v>1950.58</v>
      </c>
      <c r="Q1448" s="3">
        <f t="shared" si="1264"/>
        <v>25.79</v>
      </c>
      <c r="R1448" s="3">
        <f t="shared" si="1264"/>
        <v>2.2400000000000002</v>
      </c>
      <c r="S1448" s="3">
        <f t="shared" si="1264"/>
        <v>164.11</v>
      </c>
      <c r="T1448" s="3">
        <f t="shared" si="1264"/>
        <v>0</v>
      </c>
      <c r="U1448" s="3">
        <f t="shared" si="1264"/>
        <v>18.817944959999998</v>
      </c>
      <c r="V1448" s="3">
        <f t="shared" si="1264"/>
        <v>0.18537900000000002</v>
      </c>
      <c r="W1448" s="3">
        <f t="shared" si="1264"/>
        <v>0</v>
      </c>
      <c r="X1448" s="3">
        <f t="shared" si="1264"/>
        <v>183.52</v>
      </c>
      <c r="Y1448" s="3">
        <f t="shared" si="1264"/>
        <v>114.69</v>
      </c>
      <c r="Z1448" s="3">
        <f t="shared" si="1264"/>
        <v>0</v>
      </c>
      <c r="AA1448" s="3">
        <f t="shared" si="1264"/>
        <v>0</v>
      </c>
      <c r="AB1448" s="3">
        <f t="shared" si="1264"/>
        <v>2140.48</v>
      </c>
      <c r="AC1448" s="3">
        <f t="shared" si="1264"/>
        <v>1950.58</v>
      </c>
      <c r="AD1448" s="3">
        <f t="shared" si="1264"/>
        <v>25.79</v>
      </c>
      <c r="AE1448" s="3">
        <f t="shared" si="1264"/>
        <v>2.2400000000000002</v>
      </c>
      <c r="AF1448" s="3">
        <f t="shared" si="1264"/>
        <v>164.11</v>
      </c>
      <c r="AG1448" s="3">
        <f t="shared" si="1264"/>
        <v>0</v>
      </c>
      <c r="AH1448" s="3">
        <f t="shared" si="1264"/>
        <v>18.817944959999998</v>
      </c>
      <c r="AI1448" s="3">
        <f t="shared" si="1264"/>
        <v>0.18537900000000002</v>
      </c>
      <c r="AJ1448" s="3">
        <f t="shared" si="1264"/>
        <v>0</v>
      </c>
      <c r="AK1448" s="3">
        <f t="shared" si="1264"/>
        <v>183.52</v>
      </c>
      <c r="AL1448" s="3">
        <f t="shared" si="1264"/>
        <v>114.69</v>
      </c>
      <c r="AM1448" s="3">
        <f t="shared" si="1264"/>
        <v>0</v>
      </c>
      <c r="AN1448" s="3">
        <f t="shared" si="1264"/>
        <v>0</v>
      </c>
      <c r="AO1448" s="3">
        <f t="shared" si="1264"/>
        <v>0</v>
      </c>
      <c r="AP1448" s="3">
        <f t="shared" si="1264"/>
        <v>0</v>
      </c>
      <c r="AQ1448" s="3">
        <f t="shared" si="1264"/>
        <v>0</v>
      </c>
      <c r="AR1448" s="3">
        <f t="shared" si="1264"/>
        <v>2438.69</v>
      </c>
      <c r="AS1448" s="3">
        <f t="shared" si="1264"/>
        <v>2326.81</v>
      </c>
      <c r="AT1448" s="3">
        <f t="shared" si="1264"/>
        <v>111.88</v>
      </c>
      <c r="AU1448" s="3">
        <f t="shared" ref="AU1448:BZ1448" si="1265">AU1473</f>
        <v>0</v>
      </c>
      <c r="AV1448" s="3">
        <f t="shared" si="1265"/>
        <v>1950.58</v>
      </c>
      <c r="AW1448" s="3">
        <f t="shared" si="1265"/>
        <v>1950.58</v>
      </c>
      <c r="AX1448" s="3">
        <f t="shared" si="1265"/>
        <v>0</v>
      </c>
      <c r="AY1448" s="3">
        <f t="shared" si="1265"/>
        <v>1950.58</v>
      </c>
      <c r="AZ1448" s="3">
        <f t="shared" si="1265"/>
        <v>0</v>
      </c>
      <c r="BA1448" s="3">
        <f t="shared" si="1265"/>
        <v>0</v>
      </c>
      <c r="BB1448" s="3">
        <f t="shared" si="1265"/>
        <v>0</v>
      </c>
      <c r="BC1448" s="3">
        <f t="shared" si="1265"/>
        <v>0</v>
      </c>
      <c r="BD1448" s="3">
        <f t="shared" si="1265"/>
        <v>0</v>
      </c>
      <c r="BE1448" s="3">
        <f t="shared" si="1265"/>
        <v>0</v>
      </c>
      <c r="BF1448" s="3">
        <f t="shared" si="1265"/>
        <v>0</v>
      </c>
      <c r="BG1448" s="3">
        <f t="shared" si="1265"/>
        <v>0</v>
      </c>
      <c r="BH1448" s="3">
        <f t="shared" si="1265"/>
        <v>0</v>
      </c>
      <c r="BI1448" s="3">
        <f t="shared" si="1265"/>
        <v>0</v>
      </c>
      <c r="BJ1448" s="3">
        <f t="shared" si="1265"/>
        <v>0</v>
      </c>
      <c r="BK1448" s="3">
        <f t="shared" si="1265"/>
        <v>0</v>
      </c>
      <c r="BL1448" s="3">
        <f t="shared" si="1265"/>
        <v>0</v>
      </c>
      <c r="BM1448" s="3">
        <f t="shared" si="1265"/>
        <v>0</v>
      </c>
      <c r="BN1448" s="3">
        <f t="shared" si="1265"/>
        <v>0</v>
      </c>
      <c r="BO1448" s="3">
        <f t="shared" si="1265"/>
        <v>0</v>
      </c>
      <c r="BP1448" s="3">
        <f t="shared" si="1265"/>
        <v>0</v>
      </c>
      <c r="BQ1448" s="3">
        <f t="shared" si="1265"/>
        <v>0</v>
      </c>
      <c r="BR1448" s="3">
        <f t="shared" si="1265"/>
        <v>0</v>
      </c>
      <c r="BS1448" s="3">
        <f t="shared" si="1265"/>
        <v>0</v>
      </c>
      <c r="BT1448" s="3">
        <f t="shared" si="1265"/>
        <v>0</v>
      </c>
      <c r="BU1448" s="3">
        <f t="shared" si="1265"/>
        <v>0</v>
      </c>
      <c r="BV1448" s="3">
        <f t="shared" si="1265"/>
        <v>0</v>
      </c>
      <c r="BW1448" s="3">
        <f t="shared" si="1265"/>
        <v>0</v>
      </c>
      <c r="BX1448" s="3">
        <f t="shared" si="1265"/>
        <v>0</v>
      </c>
      <c r="BY1448" s="3">
        <f t="shared" si="1265"/>
        <v>0</v>
      </c>
      <c r="BZ1448" s="3">
        <f t="shared" si="1265"/>
        <v>0</v>
      </c>
      <c r="CA1448" s="3">
        <f t="shared" ref="CA1448:DF1448" si="1266">CA1473</f>
        <v>2438.69</v>
      </c>
      <c r="CB1448" s="3">
        <f t="shared" si="1266"/>
        <v>2326.81</v>
      </c>
      <c r="CC1448" s="3">
        <f t="shared" si="1266"/>
        <v>111.88</v>
      </c>
      <c r="CD1448" s="3">
        <f t="shared" si="1266"/>
        <v>0</v>
      </c>
      <c r="CE1448" s="3">
        <f t="shared" si="1266"/>
        <v>1950.58</v>
      </c>
      <c r="CF1448" s="3">
        <f t="shared" si="1266"/>
        <v>1950.58</v>
      </c>
      <c r="CG1448" s="3">
        <f t="shared" si="1266"/>
        <v>0</v>
      </c>
      <c r="CH1448" s="3">
        <f t="shared" si="1266"/>
        <v>1950.58</v>
      </c>
      <c r="CI1448" s="3">
        <f t="shared" si="1266"/>
        <v>0</v>
      </c>
      <c r="CJ1448" s="3">
        <f t="shared" si="1266"/>
        <v>0</v>
      </c>
      <c r="CK1448" s="3">
        <f t="shared" si="1266"/>
        <v>0</v>
      </c>
      <c r="CL1448" s="3">
        <f t="shared" si="1266"/>
        <v>0</v>
      </c>
      <c r="CM1448" s="3">
        <f t="shared" si="1266"/>
        <v>0</v>
      </c>
      <c r="CN1448" s="3">
        <f t="shared" si="1266"/>
        <v>0</v>
      </c>
      <c r="CO1448" s="3">
        <f t="shared" si="1266"/>
        <v>0</v>
      </c>
      <c r="CP1448" s="3">
        <f t="shared" si="1266"/>
        <v>0</v>
      </c>
      <c r="CQ1448" s="3">
        <f t="shared" si="1266"/>
        <v>0</v>
      </c>
      <c r="CR1448" s="3">
        <f t="shared" si="1266"/>
        <v>0</v>
      </c>
      <c r="CS1448" s="3">
        <f t="shared" si="1266"/>
        <v>0</v>
      </c>
      <c r="CT1448" s="3">
        <f t="shared" si="1266"/>
        <v>0</v>
      </c>
      <c r="CU1448" s="3">
        <f t="shared" si="1266"/>
        <v>0</v>
      </c>
      <c r="CV1448" s="3">
        <f t="shared" si="1266"/>
        <v>0</v>
      </c>
      <c r="CW1448" s="3">
        <f t="shared" si="1266"/>
        <v>0</v>
      </c>
      <c r="CX1448" s="3">
        <f t="shared" si="1266"/>
        <v>0</v>
      </c>
      <c r="CY1448" s="3">
        <f t="shared" si="1266"/>
        <v>0</v>
      </c>
      <c r="CZ1448" s="3">
        <f t="shared" si="1266"/>
        <v>0</v>
      </c>
      <c r="DA1448" s="3">
        <f t="shared" si="1266"/>
        <v>0</v>
      </c>
      <c r="DB1448" s="3">
        <f t="shared" si="1266"/>
        <v>0</v>
      </c>
      <c r="DC1448" s="3">
        <f t="shared" si="1266"/>
        <v>0</v>
      </c>
      <c r="DD1448" s="3">
        <f t="shared" si="1266"/>
        <v>0</v>
      </c>
      <c r="DE1448" s="3">
        <f t="shared" si="1266"/>
        <v>0</v>
      </c>
      <c r="DF1448" s="3">
        <f t="shared" si="1266"/>
        <v>0</v>
      </c>
      <c r="DG1448" s="4">
        <f t="shared" ref="DG1448:EL1448" si="1267">DG1473</f>
        <v>4039.75</v>
      </c>
      <c r="DH1448" s="4">
        <f t="shared" si="1267"/>
        <v>3849.85</v>
      </c>
      <c r="DI1448" s="4">
        <f t="shared" si="1267"/>
        <v>25.79</v>
      </c>
      <c r="DJ1448" s="4">
        <f t="shared" si="1267"/>
        <v>2.2400000000000002</v>
      </c>
      <c r="DK1448" s="4">
        <f t="shared" si="1267"/>
        <v>164.11</v>
      </c>
      <c r="DL1448" s="4">
        <f t="shared" si="1267"/>
        <v>0</v>
      </c>
      <c r="DM1448" s="4">
        <f t="shared" si="1267"/>
        <v>18.817944959999998</v>
      </c>
      <c r="DN1448" s="4">
        <f t="shared" si="1267"/>
        <v>0.18537900000000002</v>
      </c>
      <c r="DO1448" s="4">
        <f t="shared" si="1267"/>
        <v>0</v>
      </c>
      <c r="DP1448" s="4">
        <f t="shared" si="1267"/>
        <v>183.52</v>
      </c>
      <c r="DQ1448" s="4">
        <f t="shared" si="1267"/>
        <v>114.69</v>
      </c>
      <c r="DR1448" s="4">
        <f t="shared" si="1267"/>
        <v>0</v>
      </c>
      <c r="DS1448" s="4">
        <f t="shared" si="1267"/>
        <v>0</v>
      </c>
      <c r="DT1448" s="4">
        <f t="shared" si="1267"/>
        <v>4039.75</v>
      </c>
      <c r="DU1448" s="4">
        <f t="shared" si="1267"/>
        <v>3849.85</v>
      </c>
      <c r="DV1448" s="4">
        <f t="shared" si="1267"/>
        <v>25.79</v>
      </c>
      <c r="DW1448" s="4">
        <f t="shared" si="1267"/>
        <v>2.2400000000000002</v>
      </c>
      <c r="DX1448" s="4">
        <f t="shared" si="1267"/>
        <v>164.11</v>
      </c>
      <c r="DY1448" s="4">
        <f t="shared" si="1267"/>
        <v>0</v>
      </c>
      <c r="DZ1448" s="4">
        <f t="shared" si="1267"/>
        <v>18.817944959999998</v>
      </c>
      <c r="EA1448" s="4">
        <f t="shared" si="1267"/>
        <v>0.18537900000000002</v>
      </c>
      <c r="EB1448" s="4">
        <f t="shared" si="1267"/>
        <v>0</v>
      </c>
      <c r="EC1448" s="4">
        <f t="shared" si="1267"/>
        <v>183.52</v>
      </c>
      <c r="ED1448" s="4">
        <f t="shared" si="1267"/>
        <v>114.69</v>
      </c>
      <c r="EE1448" s="4">
        <f t="shared" si="1267"/>
        <v>0</v>
      </c>
      <c r="EF1448" s="4">
        <f t="shared" si="1267"/>
        <v>0</v>
      </c>
      <c r="EG1448" s="4">
        <f t="shared" si="1267"/>
        <v>0</v>
      </c>
      <c r="EH1448" s="4">
        <f t="shared" si="1267"/>
        <v>0</v>
      </c>
      <c r="EI1448" s="4">
        <f t="shared" si="1267"/>
        <v>0</v>
      </c>
      <c r="EJ1448" s="4">
        <f t="shared" si="1267"/>
        <v>4337.96</v>
      </c>
      <c r="EK1448" s="4">
        <f t="shared" si="1267"/>
        <v>4226.08</v>
      </c>
      <c r="EL1448" s="4">
        <f t="shared" si="1267"/>
        <v>111.88</v>
      </c>
      <c r="EM1448" s="4">
        <f t="shared" ref="EM1448:FR1448" si="1268">EM1473</f>
        <v>0</v>
      </c>
      <c r="EN1448" s="4">
        <f t="shared" si="1268"/>
        <v>3849.85</v>
      </c>
      <c r="EO1448" s="4">
        <f t="shared" si="1268"/>
        <v>3849.85</v>
      </c>
      <c r="EP1448" s="4">
        <f t="shared" si="1268"/>
        <v>0</v>
      </c>
      <c r="EQ1448" s="4">
        <f t="shared" si="1268"/>
        <v>3849.85</v>
      </c>
      <c r="ER1448" s="4">
        <f t="shared" si="1268"/>
        <v>0</v>
      </c>
      <c r="ES1448" s="4">
        <f t="shared" si="1268"/>
        <v>0</v>
      </c>
      <c r="ET1448" s="4">
        <f t="shared" si="1268"/>
        <v>0</v>
      </c>
      <c r="EU1448" s="4">
        <f t="shared" si="1268"/>
        <v>0</v>
      </c>
      <c r="EV1448" s="4">
        <f t="shared" si="1268"/>
        <v>0</v>
      </c>
      <c r="EW1448" s="4">
        <f t="shared" si="1268"/>
        <v>0</v>
      </c>
      <c r="EX1448" s="4">
        <f t="shared" si="1268"/>
        <v>0</v>
      </c>
      <c r="EY1448" s="4">
        <f t="shared" si="1268"/>
        <v>0</v>
      </c>
      <c r="EZ1448" s="4">
        <f t="shared" si="1268"/>
        <v>0</v>
      </c>
      <c r="FA1448" s="4">
        <f t="shared" si="1268"/>
        <v>0</v>
      </c>
      <c r="FB1448" s="4">
        <f t="shared" si="1268"/>
        <v>0</v>
      </c>
      <c r="FC1448" s="4">
        <f t="shared" si="1268"/>
        <v>0</v>
      </c>
      <c r="FD1448" s="4">
        <f t="shared" si="1268"/>
        <v>0</v>
      </c>
      <c r="FE1448" s="4">
        <f t="shared" si="1268"/>
        <v>0</v>
      </c>
      <c r="FF1448" s="4">
        <f t="shared" si="1268"/>
        <v>0</v>
      </c>
      <c r="FG1448" s="4">
        <f t="shared" si="1268"/>
        <v>0</v>
      </c>
      <c r="FH1448" s="4">
        <f t="shared" si="1268"/>
        <v>0</v>
      </c>
      <c r="FI1448" s="4">
        <f t="shared" si="1268"/>
        <v>0</v>
      </c>
      <c r="FJ1448" s="4">
        <f t="shared" si="1268"/>
        <v>0</v>
      </c>
      <c r="FK1448" s="4">
        <f t="shared" si="1268"/>
        <v>0</v>
      </c>
      <c r="FL1448" s="4">
        <f t="shared" si="1268"/>
        <v>0</v>
      </c>
      <c r="FM1448" s="4">
        <f t="shared" si="1268"/>
        <v>0</v>
      </c>
      <c r="FN1448" s="4">
        <f t="shared" si="1268"/>
        <v>0</v>
      </c>
      <c r="FO1448" s="4">
        <f t="shared" si="1268"/>
        <v>0</v>
      </c>
      <c r="FP1448" s="4">
        <f t="shared" si="1268"/>
        <v>0</v>
      </c>
      <c r="FQ1448" s="4">
        <f t="shared" si="1268"/>
        <v>0</v>
      </c>
      <c r="FR1448" s="4">
        <f t="shared" si="1268"/>
        <v>0</v>
      </c>
      <c r="FS1448" s="4">
        <f t="shared" ref="FS1448:GX1448" si="1269">FS1473</f>
        <v>4337.96</v>
      </c>
      <c r="FT1448" s="4">
        <f t="shared" si="1269"/>
        <v>4226.08</v>
      </c>
      <c r="FU1448" s="4">
        <f t="shared" si="1269"/>
        <v>111.88</v>
      </c>
      <c r="FV1448" s="4">
        <f t="shared" si="1269"/>
        <v>0</v>
      </c>
      <c r="FW1448" s="4">
        <f t="shared" si="1269"/>
        <v>3849.85</v>
      </c>
      <c r="FX1448" s="4">
        <f t="shared" si="1269"/>
        <v>3849.85</v>
      </c>
      <c r="FY1448" s="4">
        <f t="shared" si="1269"/>
        <v>0</v>
      </c>
      <c r="FZ1448" s="4">
        <f t="shared" si="1269"/>
        <v>3849.85</v>
      </c>
      <c r="GA1448" s="4">
        <f t="shared" si="1269"/>
        <v>0</v>
      </c>
      <c r="GB1448" s="4">
        <f t="shared" si="1269"/>
        <v>0</v>
      </c>
      <c r="GC1448" s="4">
        <f t="shared" si="1269"/>
        <v>0</v>
      </c>
      <c r="GD1448" s="4">
        <f t="shared" si="1269"/>
        <v>0</v>
      </c>
      <c r="GE1448" s="4">
        <f t="shared" si="1269"/>
        <v>0</v>
      </c>
      <c r="GF1448" s="4">
        <f t="shared" si="1269"/>
        <v>0</v>
      </c>
      <c r="GG1448" s="4">
        <f t="shared" si="1269"/>
        <v>0</v>
      </c>
      <c r="GH1448" s="4">
        <f t="shared" si="1269"/>
        <v>0</v>
      </c>
      <c r="GI1448" s="4">
        <f t="shared" si="1269"/>
        <v>0</v>
      </c>
      <c r="GJ1448" s="4">
        <f t="shared" si="1269"/>
        <v>0</v>
      </c>
      <c r="GK1448" s="4">
        <f t="shared" si="1269"/>
        <v>0</v>
      </c>
      <c r="GL1448" s="4">
        <f t="shared" si="1269"/>
        <v>0</v>
      </c>
      <c r="GM1448" s="4">
        <f t="shared" si="1269"/>
        <v>0</v>
      </c>
      <c r="GN1448" s="4">
        <f t="shared" si="1269"/>
        <v>0</v>
      </c>
      <c r="GO1448" s="4">
        <f t="shared" si="1269"/>
        <v>0</v>
      </c>
      <c r="GP1448" s="4">
        <f t="shared" si="1269"/>
        <v>0</v>
      </c>
      <c r="GQ1448" s="4">
        <f t="shared" si="1269"/>
        <v>0</v>
      </c>
      <c r="GR1448" s="4">
        <f t="shared" si="1269"/>
        <v>0</v>
      </c>
      <c r="GS1448" s="4">
        <f t="shared" si="1269"/>
        <v>0</v>
      </c>
      <c r="GT1448" s="4">
        <f t="shared" si="1269"/>
        <v>0</v>
      </c>
      <c r="GU1448" s="4">
        <f t="shared" si="1269"/>
        <v>0</v>
      </c>
      <c r="GV1448" s="4">
        <f t="shared" si="1269"/>
        <v>0</v>
      </c>
      <c r="GW1448" s="4">
        <f t="shared" si="1269"/>
        <v>0</v>
      </c>
      <c r="GX1448" s="4">
        <f t="shared" si="1269"/>
        <v>0</v>
      </c>
    </row>
    <row r="1450" spans="1:255">
      <c r="A1450" s="2">
        <v>17</v>
      </c>
      <c r="B1450" s="2">
        <v>1</v>
      </c>
      <c r="C1450" s="2">
        <f>ROW(SmtRes!A1537)</f>
        <v>1537</v>
      </c>
      <c r="D1450" s="2">
        <f>ROW(EtalonRes!A1914)</f>
        <v>1914</v>
      </c>
      <c r="E1450" s="2" t="s">
        <v>657</v>
      </c>
      <c r="F1450" s="2" t="s">
        <v>415</v>
      </c>
      <c r="G1450" s="2" t="s">
        <v>416</v>
      </c>
      <c r="H1450" s="2" t="s">
        <v>19</v>
      </c>
      <c r="I1450" s="2">
        <v>1</v>
      </c>
      <c r="J1450" s="2">
        <v>0</v>
      </c>
      <c r="K1450" s="2"/>
      <c r="L1450" s="2"/>
      <c r="M1450" s="2"/>
      <c r="N1450" s="2"/>
      <c r="O1450" s="2">
        <f t="shared" ref="O1450:O1471" si="1270">ROUND(CP1450,2)</f>
        <v>113.85</v>
      </c>
      <c r="P1450" s="2">
        <f t="shared" ref="P1450:P1471" si="1271">ROUND(CQ1450*I1450,2)</f>
        <v>31.09</v>
      </c>
      <c r="Q1450" s="2">
        <f t="shared" ref="Q1450:Q1471" si="1272">ROUND(CR1450*I1450,2)</f>
        <v>11</v>
      </c>
      <c r="R1450" s="2">
        <f t="shared" ref="R1450:R1471" si="1273">ROUND(CS1450*I1450,2)</f>
        <v>0.74</v>
      </c>
      <c r="S1450" s="2">
        <f t="shared" ref="S1450:S1471" si="1274">ROUND(CT1450*I1450,2)</f>
        <v>71.760000000000005</v>
      </c>
      <c r="T1450" s="2">
        <f t="shared" ref="T1450:T1471" si="1275">ROUND(CU1450*I1450,2)</f>
        <v>0</v>
      </c>
      <c r="U1450" s="2">
        <f t="shared" ref="U1450:U1471" si="1276">CV1450*I1450</f>
        <v>8.2109999999999985</v>
      </c>
      <c r="V1450" s="2">
        <f t="shared" ref="V1450:V1471" si="1277">CW1450*I1450</f>
        <v>0.06</v>
      </c>
      <c r="W1450" s="2">
        <f t="shared" ref="W1450:W1471" si="1278">ROUND(CX1450*I1450,2)</f>
        <v>0</v>
      </c>
      <c r="X1450" s="2">
        <f t="shared" ref="X1450:X1471" si="1279">ROUND(CY1450,2)</f>
        <v>83.38</v>
      </c>
      <c r="Y1450" s="2">
        <f t="shared" ref="Y1450:Y1471" si="1280">ROUND(CZ1450,2)</f>
        <v>51.48</v>
      </c>
      <c r="Z1450" s="2"/>
      <c r="AA1450" s="2">
        <v>33304975</v>
      </c>
      <c r="AB1450" s="2">
        <f t="shared" ref="AB1450:AB1471" si="1281">ROUND((AC1450+AD1450+AF1450),2)</f>
        <v>113.85</v>
      </c>
      <c r="AC1450" s="2">
        <f t="shared" ref="AC1450:AC1471" si="1282">ROUND((ES1450),2)</f>
        <v>31.09</v>
      </c>
      <c r="AD1450" s="2">
        <f>ROUND((((((ET1450*1.2)*1.25))-(((EU1450*1.2)*1.25)))+AE1450),2)</f>
        <v>11</v>
      </c>
      <c r="AE1450" s="2">
        <f>ROUND((((EU1450*1.2)*1.25)),2)</f>
        <v>0.74</v>
      </c>
      <c r="AF1450" s="2">
        <f>ROUND((((EV1450*1.2)*1.15)),2)</f>
        <v>71.760000000000005</v>
      </c>
      <c r="AG1450" s="2">
        <f t="shared" ref="AG1450:AG1471" si="1283">ROUND((AP1450),2)</f>
        <v>0</v>
      </c>
      <c r="AH1450" s="2">
        <f>(((EW1450*1.2)*1.15))</f>
        <v>8.2109999999999985</v>
      </c>
      <c r="AI1450" s="2">
        <f>(((EX1450*1.2)*1.25))</f>
        <v>0.06</v>
      </c>
      <c r="AJ1450" s="2">
        <f t="shared" ref="AJ1450:AJ1471" si="1284">(AS1450)</f>
        <v>0</v>
      </c>
      <c r="AK1450" s="2">
        <v>90.42</v>
      </c>
      <c r="AL1450" s="2">
        <v>31.09</v>
      </c>
      <c r="AM1450" s="2">
        <v>7.33</v>
      </c>
      <c r="AN1450" s="2">
        <v>0.49</v>
      </c>
      <c r="AO1450" s="2">
        <v>52</v>
      </c>
      <c r="AP1450" s="2">
        <v>0</v>
      </c>
      <c r="AQ1450" s="2">
        <v>5.95</v>
      </c>
      <c r="AR1450" s="2">
        <v>0.04</v>
      </c>
      <c r="AS1450" s="2">
        <v>0</v>
      </c>
      <c r="AT1450" s="2">
        <v>115</v>
      </c>
      <c r="AU1450" s="2">
        <v>71</v>
      </c>
      <c r="AV1450" s="2">
        <v>1</v>
      </c>
      <c r="AW1450" s="2">
        <v>1</v>
      </c>
      <c r="AX1450" s="2"/>
      <c r="AY1450" s="2"/>
      <c r="AZ1450" s="2">
        <v>1</v>
      </c>
      <c r="BA1450" s="2">
        <v>1</v>
      </c>
      <c r="BB1450" s="2">
        <v>1</v>
      </c>
      <c r="BC1450" s="2">
        <v>1</v>
      </c>
      <c r="BD1450" s="2" t="s">
        <v>3</v>
      </c>
      <c r="BE1450" s="2" t="s">
        <v>3</v>
      </c>
      <c r="BF1450" s="2" t="s">
        <v>3</v>
      </c>
      <c r="BG1450" s="2" t="s">
        <v>3</v>
      </c>
      <c r="BH1450" s="2">
        <v>0</v>
      </c>
      <c r="BI1450" s="2">
        <v>1</v>
      </c>
      <c r="BJ1450" s="2" t="s">
        <v>417</v>
      </c>
      <c r="BK1450" s="2"/>
      <c r="BL1450" s="2"/>
      <c r="BM1450" s="2">
        <v>20001</v>
      </c>
      <c r="BN1450" s="2">
        <v>0</v>
      </c>
      <c r="BO1450" s="2" t="s">
        <v>3</v>
      </c>
      <c r="BP1450" s="2">
        <v>0</v>
      </c>
      <c r="BQ1450" s="2">
        <v>2</v>
      </c>
      <c r="BR1450" s="2">
        <v>0</v>
      </c>
      <c r="BS1450" s="2">
        <v>1</v>
      </c>
      <c r="BT1450" s="2">
        <v>1</v>
      </c>
      <c r="BU1450" s="2">
        <v>1</v>
      </c>
      <c r="BV1450" s="2">
        <v>1</v>
      </c>
      <c r="BW1450" s="2">
        <v>1</v>
      </c>
      <c r="BX1450" s="2">
        <v>1</v>
      </c>
      <c r="BY1450" s="2" t="s">
        <v>3</v>
      </c>
      <c r="BZ1450" s="2">
        <v>128</v>
      </c>
      <c r="CA1450" s="2">
        <v>83</v>
      </c>
      <c r="CB1450" s="2"/>
      <c r="CC1450" s="2"/>
      <c r="CD1450" s="2"/>
      <c r="CE1450" s="2">
        <v>0</v>
      </c>
      <c r="CF1450" s="2">
        <v>0</v>
      </c>
      <c r="CG1450" s="2">
        <v>0</v>
      </c>
      <c r="CH1450" s="2"/>
      <c r="CI1450" s="2"/>
      <c r="CJ1450" s="2"/>
      <c r="CK1450" s="2"/>
      <c r="CL1450" s="2"/>
      <c r="CM1450" s="2">
        <v>0</v>
      </c>
      <c r="CN1450" s="2" t="s">
        <v>954</v>
      </c>
      <c r="CO1450" s="2">
        <v>0</v>
      </c>
      <c r="CP1450" s="2">
        <f t="shared" ref="CP1450:CP1471" si="1285">(P1450+Q1450+S1450)</f>
        <v>113.85000000000001</v>
      </c>
      <c r="CQ1450" s="2">
        <f t="shared" ref="CQ1450:CQ1471" si="1286">AC1450*BC1450</f>
        <v>31.09</v>
      </c>
      <c r="CR1450" s="2">
        <f t="shared" ref="CR1450:CR1471" si="1287">AD1450*BB1450</f>
        <v>11</v>
      </c>
      <c r="CS1450" s="2">
        <f t="shared" ref="CS1450:CS1471" si="1288">AE1450*BS1450</f>
        <v>0.74</v>
      </c>
      <c r="CT1450" s="2">
        <f t="shared" ref="CT1450:CT1471" si="1289">AF1450*BA1450</f>
        <v>71.760000000000005</v>
      </c>
      <c r="CU1450" s="2">
        <f t="shared" ref="CU1450:CU1471" si="1290">AG1450</f>
        <v>0</v>
      </c>
      <c r="CV1450" s="2">
        <f t="shared" ref="CV1450:CV1471" si="1291">AH1450</f>
        <v>8.2109999999999985</v>
      </c>
      <c r="CW1450" s="2">
        <f t="shared" ref="CW1450:CW1471" si="1292">AI1450</f>
        <v>0.06</v>
      </c>
      <c r="CX1450" s="2">
        <f t="shared" ref="CX1450:CX1471" si="1293">AJ1450</f>
        <v>0</v>
      </c>
      <c r="CY1450" s="2">
        <f t="shared" ref="CY1450:CY1471" si="1294">(((S1450+R1450)*AT1450)/100)</f>
        <v>83.375</v>
      </c>
      <c r="CZ1450" s="2">
        <f t="shared" ref="CZ1450:CZ1471" si="1295">(((S1450+R1450)*AU1450)/100)</f>
        <v>51.475000000000001</v>
      </c>
      <c r="DA1450" s="2"/>
      <c r="DB1450" s="2"/>
      <c r="DC1450" s="2" t="s">
        <v>3</v>
      </c>
      <c r="DD1450" s="2" t="s">
        <v>3</v>
      </c>
      <c r="DE1450" s="2" t="s">
        <v>21</v>
      </c>
      <c r="DF1450" s="2" t="s">
        <v>21</v>
      </c>
      <c r="DG1450" s="2" t="s">
        <v>22</v>
      </c>
      <c r="DH1450" s="2" t="s">
        <v>3</v>
      </c>
      <c r="DI1450" s="2" t="s">
        <v>22</v>
      </c>
      <c r="DJ1450" s="2" t="s">
        <v>21</v>
      </c>
      <c r="DK1450" s="2" t="s">
        <v>3</v>
      </c>
      <c r="DL1450" s="2" t="s">
        <v>3</v>
      </c>
      <c r="DM1450" s="2" t="s">
        <v>3</v>
      </c>
      <c r="DN1450" s="2">
        <v>0</v>
      </c>
      <c r="DO1450" s="2">
        <v>0</v>
      </c>
      <c r="DP1450" s="2">
        <v>1</v>
      </c>
      <c r="DQ1450" s="2">
        <v>1</v>
      </c>
      <c r="DR1450" s="2"/>
      <c r="DS1450" s="2"/>
      <c r="DT1450" s="2"/>
      <c r="DU1450" s="2">
        <v>1013</v>
      </c>
      <c r="DV1450" s="2" t="s">
        <v>19</v>
      </c>
      <c r="DW1450" s="2" t="s">
        <v>19</v>
      </c>
      <c r="DX1450" s="2">
        <v>1</v>
      </c>
      <c r="DY1450" s="2"/>
      <c r="DZ1450" s="2"/>
      <c r="EA1450" s="2"/>
      <c r="EB1450" s="2"/>
      <c r="EC1450" s="2"/>
      <c r="ED1450" s="2"/>
      <c r="EE1450" s="2">
        <v>31102217</v>
      </c>
      <c r="EF1450" s="2">
        <v>2</v>
      </c>
      <c r="EG1450" s="2" t="s">
        <v>23</v>
      </c>
      <c r="EH1450" s="2">
        <v>0</v>
      </c>
      <c r="EI1450" s="2" t="s">
        <v>3</v>
      </c>
      <c r="EJ1450" s="2">
        <v>1</v>
      </c>
      <c r="EK1450" s="2">
        <v>20001</v>
      </c>
      <c r="EL1450" s="2" t="s">
        <v>24</v>
      </c>
      <c r="EM1450" s="2" t="s">
        <v>25</v>
      </c>
      <c r="EN1450" s="2"/>
      <c r="EO1450" s="2" t="s">
        <v>26</v>
      </c>
      <c r="EP1450" s="2"/>
      <c r="EQ1450" s="2">
        <v>0</v>
      </c>
      <c r="ER1450" s="2">
        <v>90.42</v>
      </c>
      <c r="ES1450" s="2">
        <v>31.09</v>
      </c>
      <c r="ET1450" s="2">
        <v>7.33</v>
      </c>
      <c r="EU1450" s="2">
        <v>0.49</v>
      </c>
      <c r="EV1450" s="2">
        <v>52</v>
      </c>
      <c r="EW1450" s="2">
        <v>5.95</v>
      </c>
      <c r="EX1450" s="2">
        <v>0.04</v>
      </c>
      <c r="EY1450" s="2">
        <v>0</v>
      </c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>
        <v>0</v>
      </c>
      <c r="FR1450" s="2">
        <f t="shared" ref="FR1450:FR1471" si="1296">ROUND(IF(AND(BH1450=3,BI1450=3),P1450,0),2)</f>
        <v>0</v>
      </c>
      <c r="FS1450" s="2">
        <v>0</v>
      </c>
      <c r="FT1450" s="2" t="s">
        <v>27</v>
      </c>
      <c r="FU1450" s="2" t="s">
        <v>28</v>
      </c>
      <c r="FV1450" s="2"/>
      <c r="FW1450" s="2"/>
      <c r="FX1450" s="2">
        <v>115.2</v>
      </c>
      <c r="FY1450" s="2">
        <v>70.55</v>
      </c>
      <c r="FZ1450" s="2"/>
      <c r="GA1450" s="2" t="s">
        <v>3</v>
      </c>
      <c r="GB1450" s="2"/>
      <c r="GC1450" s="2"/>
      <c r="GD1450" s="2">
        <v>1</v>
      </c>
      <c r="GE1450" s="2"/>
      <c r="GF1450" s="2">
        <v>-971270805</v>
      </c>
      <c r="GG1450" s="2">
        <v>2</v>
      </c>
      <c r="GH1450" s="2">
        <v>1</v>
      </c>
      <c r="GI1450" s="2">
        <v>-2</v>
      </c>
      <c r="GJ1450" s="2">
        <v>0</v>
      </c>
      <c r="GK1450" s="2">
        <v>0</v>
      </c>
      <c r="GL1450" s="2">
        <f t="shared" ref="GL1450:GL1471" si="1297">ROUND(IF(AND(BH1450=3,BI1450=3,FS1450&lt;&gt;0),P1450,0),2)</f>
        <v>0</v>
      </c>
      <c r="GM1450" s="2">
        <f t="shared" ref="GM1450:GM1471" si="1298">ROUND(O1450+X1450+Y1450,2)+GX1450</f>
        <v>248.71</v>
      </c>
      <c r="GN1450" s="2">
        <f t="shared" ref="GN1450:GN1471" si="1299">IF(OR(BI1450=0,BI1450=1),ROUND(O1450+X1450+Y1450,2),0)</f>
        <v>248.71</v>
      </c>
      <c r="GO1450" s="2">
        <f t="shared" ref="GO1450:GO1471" si="1300">IF(BI1450=2,ROUND(O1450+X1450+Y1450,2),0)</f>
        <v>0</v>
      </c>
      <c r="GP1450" s="2">
        <f t="shared" ref="GP1450:GP1471" si="1301">IF(BI1450=4,ROUND(O1450+X1450+Y1450,2)+GX1450,0)</f>
        <v>0</v>
      </c>
      <c r="GQ1450" s="2"/>
      <c r="GR1450" s="2">
        <v>0</v>
      </c>
      <c r="GS1450" s="2">
        <v>3</v>
      </c>
      <c r="GT1450" s="2">
        <v>0</v>
      </c>
      <c r="GU1450" s="2" t="s">
        <v>3</v>
      </c>
      <c r="GV1450" s="2">
        <f t="shared" ref="GV1450:GV1471" si="1302">ROUND((GT1450),2)</f>
        <v>0</v>
      </c>
      <c r="GW1450" s="2">
        <v>1</v>
      </c>
      <c r="GX1450" s="2">
        <f t="shared" ref="GX1450:GX1471" si="1303">ROUND(HC1450*I1450,2)</f>
        <v>0</v>
      </c>
      <c r="GY1450" s="2"/>
      <c r="GZ1450" s="2"/>
      <c r="HA1450" s="2">
        <v>0</v>
      </c>
      <c r="HB1450" s="2">
        <v>0</v>
      </c>
      <c r="HC1450" s="2">
        <f t="shared" ref="HC1450:HC1471" si="1304">GV1450*GW1450</f>
        <v>0</v>
      </c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  <c r="IH1450" s="2"/>
      <c r="II1450" s="2"/>
      <c r="IJ1450" s="2"/>
      <c r="IK1450" s="2">
        <v>0</v>
      </c>
      <c r="IL1450" s="2"/>
      <c r="IM1450" s="2"/>
      <c r="IN1450" s="2"/>
      <c r="IO1450" s="2"/>
      <c r="IP1450" s="2"/>
      <c r="IQ1450" s="2"/>
      <c r="IR1450" s="2"/>
      <c r="IS1450" s="2"/>
      <c r="IT1450" s="2"/>
      <c r="IU1450" s="2"/>
    </row>
    <row r="1451" spans="1:255">
      <c r="A1451">
        <v>17</v>
      </c>
      <c r="B1451">
        <v>1</v>
      </c>
      <c r="C1451">
        <f>ROW(SmtRes!A1546)</f>
        <v>1546</v>
      </c>
      <c r="D1451">
        <f>ROW(EtalonRes!A1926)</f>
        <v>1926</v>
      </c>
      <c r="E1451" t="s">
        <v>657</v>
      </c>
      <c r="F1451" t="s">
        <v>415</v>
      </c>
      <c r="G1451" t="s">
        <v>416</v>
      </c>
      <c r="H1451" t="s">
        <v>19</v>
      </c>
      <c r="I1451">
        <v>1</v>
      </c>
      <c r="J1451">
        <v>0</v>
      </c>
      <c r="O1451">
        <f t="shared" si="1270"/>
        <v>113.85</v>
      </c>
      <c r="P1451">
        <f t="shared" si="1271"/>
        <v>31.09</v>
      </c>
      <c r="Q1451">
        <f t="shared" si="1272"/>
        <v>11</v>
      </c>
      <c r="R1451">
        <f t="shared" si="1273"/>
        <v>0.74</v>
      </c>
      <c r="S1451">
        <f t="shared" si="1274"/>
        <v>71.760000000000005</v>
      </c>
      <c r="T1451">
        <f t="shared" si="1275"/>
        <v>0</v>
      </c>
      <c r="U1451">
        <f t="shared" si="1276"/>
        <v>8.2109999999999985</v>
      </c>
      <c r="V1451">
        <f t="shared" si="1277"/>
        <v>0.06</v>
      </c>
      <c r="W1451">
        <f t="shared" si="1278"/>
        <v>0</v>
      </c>
      <c r="X1451">
        <f t="shared" si="1279"/>
        <v>83.38</v>
      </c>
      <c r="Y1451">
        <f t="shared" si="1280"/>
        <v>51.48</v>
      </c>
      <c r="AA1451">
        <v>33304960</v>
      </c>
      <c r="AB1451">
        <f t="shared" si="1281"/>
        <v>113.85</v>
      </c>
      <c r="AC1451">
        <f t="shared" si="1282"/>
        <v>31.09</v>
      </c>
      <c r="AD1451">
        <f>ROUND((((((ET1451*1.2)*1.25))-(((EU1451*1.2)*1.25)))+AE1451),2)</f>
        <v>11</v>
      </c>
      <c r="AE1451">
        <f>ROUND((((EU1451*1.2)*1.25)),2)</f>
        <v>0.74</v>
      </c>
      <c r="AF1451">
        <f>ROUND((((EV1451*1.2)*1.15)),2)</f>
        <v>71.760000000000005</v>
      </c>
      <c r="AG1451">
        <f t="shared" si="1283"/>
        <v>0</v>
      </c>
      <c r="AH1451">
        <f>(((EW1451*1.2)*1.15))</f>
        <v>8.2109999999999985</v>
      </c>
      <c r="AI1451">
        <f>(((EX1451*1.2)*1.25))</f>
        <v>0.06</v>
      </c>
      <c r="AJ1451">
        <f t="shared" si="1284"/>
        <v>0</v>
      </c>
      <c r="AK1451">
        <v>90.42</v>
      </c>
      <c r="AL1451">
        <v>31.09</v>
      </c>
      <c r="AM1451">
        <v>7.33</v>
      </c>
      <c r="AN1451">
        <v>0.49</v>
      </c>
      <c r="AO1451">
        <v>52</v>
      </c>
      <c r="AP1451">
        <v>0</v>
      </c>
      <c r="AQ1451">
        <v>5.95</v>
      </c>
      <c r="AR1451">
        <v>0.04</v>
      </c>
      <c r="AS1451">
        <v>0</v>
      </c>
      <c r="AT1451">
        <v>115</v>
      </c>
      <c r="AU1451">
        <v>71</v>
      </c>
      <c r="AV1451">
        <v>1</v>
      </c>
      <c r="AW1451">
        <v>1</v>
      </c>
      <c r="AZ1451">
        <v>1</v>
      </c>
      <c r="BA1451">
        <v>1</v>
      </c>
      <c r="BB1451">
        <v>1</v>
      </c>
      <c r="BC1451">
        <v>1</v>
      </c>
      <c r="BD1451" t="s">
        <v>3</v>
      </c>
      <c r="BE1451" t="s">
        <v>3</v>
      </c>
      <c r="BF1451" t="s">
        <v>3</v>
      </c>
      <c r="BG1451" t="s">
        <v>3</v>
      </c>
      <c r="BH1451">
        <v>0</v>
      </c>
      <c r="BI1451">
        <v>1</v>
      </c>
      <c r="BJ1451" t="s">
        <v>417</v>
      </c>
      <c r="BM1451">
        <v>20001</v>
      </c>
      <c r="BN1451">
        <v>0</v>
      </c>
      <c r="BO1451" t="s">
        <v>3</v>
      </c>
      <c r="BP1451">
        <v>0</v>
      </c>
      <c r="BQ1451">
        <v>2</v>
      </c>
      <c r="BR1451">
        <v>0</v>
      </c>
      <c r="BS1451">
        <v>1</v>
      </c>
      <c r="BT1451">
        <v>1</v>
      </c>
      <c r="BU1451">
        <v>1</v>
      </c>
      <c r="BV1451">
        <v>1</v>
      </c>
      <c r="BW1451">
        <v>1</v>
      </c>
      <c r="BX1451">
        <v>1</v>
      </c>
      <c r="BY1451" t="s">
        <v>3</v>
      </c>
      <c r="BZ1451">
        <v>128</v>
      </c>
      <c r="CA1451">
        <v>83</v>
      </c>
      <c r="CE1451">
        <v>0</v>
      </c>
      <c r="CF1451">
        <v>0</v>
      </c>
      <c r="CG1451">
        <v>0</v>
      </c>
      <c r="CM1451">
        <v>0</v>
      </c>
      <c r="CN1451" t="s">
        <v>954</v>
      </c>
      <c r="CO1451">
        <v>0</v>
      </c>
      <c r="CP1451">
        <f t="shared" si="1285"/>
        <v>113.85000000000001</v>
      </c>
      <c r="CQ1451">
        <f t="shared" si="1286"/>
        <v>31.09</v>
      </c>
      <c r="CR1451">
        <f t="shared" si="1287"/>
        <v>11</v>
      </c>
      <c r="CS1451">
        <f t="shared" si="1288"/>
        <v>0.74</v>
      </c>
      <c r="CT1451">
        <f t="shared" si="1289"/>
        <v>71.760000000000005</v>
      </c>
      <c r="CU1451">
        <f t="shared" si="1290"/>
        <v>0</v>
      </c>
      <c r="CV1451">
        <f t="shared" si="1291"/>
        <v>8.2109999999999985</v>
      </c>
      <c r="CW1451">
        <f t="shared" si="1292"/>
        <v>0.06</v>
      </c>
      <c r="CX1451">
        <f t="shared" si="1293"/>
        <v>0</v>
      </c>
      <c r="CY1451">
        <f t="shared" si="1294"/>
        <v>83.375</v>
      </c>
      <c r="CZ1451">
        <f t="shared" si="1295"/>
        <v>51.475000000000001</v>
      </c>
      <c r="DC1451" t="s">
        <v>3</v>
      </c>
      <c r="DD1451" t="s">
        <v>3</v>
      </c>
      <c r="DE1451" t="s">
        <v>21</v>
      </c>
      <c r="DF1451" t="s">
        <v>21</v>
      </c>
      <c r="DG1451" t="s">
        <v>22</v>
      </c>
      <c r="DH1451" t="s">
        <v>3</v>
      </c>
      <c r="DI1451" t="s">
        <v>22</v>
      </c>
      <c r="DJ1451" t="s">
        <v>21</v>
      </c>
      <c r="DK1451" t="s">
        <v>3</v>
      </c>
      <c r="DL1451" t="s">
        <v>3</v>
      </c>
      <c r="DM1451" t="s">
        <v>3</v>
      </c>
      <c r="DN1451">
        <v>0</v>
      </c>
      <c r="DO1451">
        <v>0</v>
      </c>
      <c r="DP1451">
        <v>1</v>
      </c>
      <c r="DQ1451">
        <v>1</v>
      </c>
      <c r="DU1451">
        <v>1013</v>
      </c>
      <c r="DV1451" t="s">
        <v>19</v>
      </c>
      <c r="DW1451" t="s">
        <v>19</v>
      </c>
      <c r="DX1451">
        <v>1</v>
      </c>
      <c r="EE1451">
        <v>31102217</v>
      </c>
      <c r="EF1451">
        <v>2</v>
      </c>
      <c r="EG1451" t="s">
        <v>23</v>
      </c>
      <c r="EH1451">
        <v>0</v>
      </c>
      <c r="EI1451" t="s">
        <v>3</v>
      </c>
      <c r="EJ1451">
        <v>1</v>
      </c>
      <c r="EK1451">
        <v>20001</v>
      </c>
      <c r="EL1451" t="s">
        <v>24</v>
      </c>
      <c r="EM1451" t="s">
        <v>25</v>
      </c>
      <c r="EO1451" t="s">
        <v>26</v>
      </c>
      <c r="EQ1451">
        <v>0</v>
      </c>
      <c r="ER1451">
        <v>90.42</v>
      </c>
      <c r="ES1451">
        <v>31.09</v>
      </c>
      <c r="ET1451">
        <v>7.33</v>
      </c>
      <c r="EU1451">
        <v>0.49</v>
      </c>
      <c r="EV1451">
        <v>52</v>
      </c>
      <c r="EW1451">
        <v>5.95</v>
      </c>
      <c r="EX1451">
        <v>0.04</v>
      </c>
      <c r="EY1451">
        <v>0</v>
      </c>
      <c r="FQ1451">
        <v>0</v>
      </c>
      <c r="FR1451">
        <f t="shared" si="1296"/>
        <v>0</v>
      </c>
      <c r="FS1451">
        <v>0</v>
      </c>
      <c r="FT1451" t="s">
        <v>27</v>
      </c>
      <c r="FU1451" t="s">
        <v>28</v>
      </c>
      <c r="FX1451">
        <v>115.2</v>
      </c>
      <c r="FY1451">
        <v>70.55</v>
      </c>
      <c r="GA1451" t="s">
        <v>3</v>
      </c>
      <c r="GD1451">
        <v>1</v>
      </c>
      <c r="GF1451">
        <v>-971270805</v>
      </c>
      <c r="GG1451">
        <v>2</v>
      </c>
      <c r="GH1451">
        <v>1</v>
      </c>
      <c r="GI1451">
        <v>-2</v>
      </c>
      <c r="GJ1451">
        <v>0</v>
      </c>
      <c r="GK1451">
        <v>0</v>
      </c>
      <c r="GL1451">
        <f t="shared" si="1297"/>
        <v>0</v>
      </c>
      <c r="GM1451">
        <f t="shared" si="1298"/>
        <v>248.71</v>
      </c>
      <c r="GN1451">
        <f t="shared" si="1299"/>
        <v>248.71</v>
      </c>
      <c r="GO1451">
        <f t="shared" si="1300"/>
        <v>0</v>
      </c>
      <c r="GP1451">
        <f t="shared" si="1301"/>
        <v>0</v>
      </c>
      <c r="GR1451">
        <v>0</v>
      </c>
      <c r="GS1451">
        <v>3</v>
      </c>
      <c r="GT1451">
        <v>0</v>
      </c>
      <c r="GU1451" t="s">
        <v>3</v>
      </c>
      <c r="GV1451">
        <f t="shared" si="1302"/>
        <v>0</v>
      </c>
      <c r="GW1451">
        <v>1</v>
      </c>
      <c r="GX1451">
        <f t="shared" si="1303"/>
        <v>0</v>
      </c>
      <c r="HA1451">
        <v>0</v>
      </c>
      <c r="HB1451">
        <v>0</v>
      </c>
      <c r="HC1451">
        <f t="shared" si="1304"/>
        <v>0</v>
      </c>
      <c r="IK1451">
        <v>0</v>
      </c>
    </row>
    <row r="1452" spans="1:255">
      <c r="A1452" s="2">
        <v>17</v>
      </c>
      <c r="B1452" s="2">
        <v>1</v>
      </c>
      <c r="C1452" s="2"/>
      <c r="D1452" s="2"/>
      <c r="E1452" s="2" t="s">
        <v>658</v>
      </c>
      <c r="F1452" s="2" t="s">
        <v>268</v>
      </c>
      <c r="G1452" s="2" t="s">
        <v>269</v>
      </c>
      <c r="H1452" s="2" t="s">
        <v>270</v>
      </c>
      <c r="I1452" s="2">
        <f>ROUND(2/10,9)</f>
        <v>0.2</v>
      </c>
      <c r="J1452" s="2">
        <v>0</v>
      </c>
      <c r="K1452" s="2"/>
      <c r="L1452" s="2"/>
      <c r="M1452" s="2"/>
      <c r="N1452" s="2"/>
      <c r="O1452" s="2">
        <f t="shared" si="1270"/>
        <v>45.6</v>
      </c>
      <c r="P1452" s="2">
        <f t="shared" si="1271"/>
        <v>45.6</v>
      </c>
      <c r="Q1452" s="2">
        <f t="shared" si="1272"/>
        <v>0</v>
      </c>
      <c r="R1452" s="2">
        <f t="shared" si="1273"/>
        <v>0</v>
      </c>
      <c r="S1452" s="2">
        <f t="shared" si="1274"/>
        <v>0</v>
      </c>
      <c r="T1452" s="2">
        <f t="shared" si="1275"/>
        <v>0</v>
      </c>
      <c r="U1452" s="2">
        <f t="shared" si="1276"/>
        <v>0</v>
      </c>
      <c r="V1452" s="2">
        <f t="shared" si="1277"/>
        <v>0</v>
      </c>
      <c r="W1452" s="2">
        <f t="shared" si="1278"/>
        <v>0</v>
      </c>
      <c r="X1452" s="2">
        <f t="shared" si="1279"/>
        <v>0</v>
      </c>
      <c r="Y1452" s="2">
        <f t="shared" si="1280"/>
        <v>0</v>
      </c>
      <c r="Z1452" s="2"/>
      <c r="AA1452" s="2">
        <v>33304975</v>
      </c>
      <c r="AB1452" s="2">
        <f t="shared" si="1281"/>
        <v>228</v>
      </c>
      <c r="AC1452" s="2">
        <f t="shared" si="1282"/>
        <v>228</v>
      </c>
      <c r="AD1452" s="2">
        <f t="shared" ref="AD1452:AD1457" si="1305">ROUND((((ET1452)-(EU1452))+AE1452),2)</f>
        <v>0</v>
      </c>
      <c r="AE1452" s="2">
        <f t="shared" ref="AE1452:AF1457" si="1306">ROUND((EU1452),2)</f>
        <v>0</v>
      </c>
      <c r="AF1452" s="2">
        <f t="shared" si="1306"/>
        <v>0</v>
      </c>
      <c r="AG1452" s="2">
        <f t="shared" si="1283"/>
        <v>0</v>
      </c>
      <c r="AH1452" s="2">
        <f t="shared" ref="AH1452:AI1457" si="1307">(EW1452)</f>
        <v>0</v>
      </c>
      <c r="AI1452" s="2">
        <f t="shared" si="1307"/>
        <v>0</v>
      </c>
      <c r="AJ1452" s="2">
        <f t="shared" si="1284"/>
        <v>0</v>
      </c>
      <c r="AK1452" s="2">
        <v>228</v>
      </c>
      <c r="AL1452" s="2">
        <v>228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1</v>
      </c>
      <c r="AW1452" s="2">
        <v>1</v>
      </c>
      <c r="AX1452" s="2"/>
      <c r="AY1452" s="2"/>
      <c r="AZ1452" s="2">
        <v>1</v>
      </c>
      <c r="BA1452" s="2">
        <v>1</v>
      </c>
      <c r="BB1452" s="2">
        <v>1</v>
      </c>
      <c r="BC1452" s="2">
        <v>1</v>
      </c>
      <c r="BD1452" s="2" t="s">
        <v>3</v>
      </c>
      <c r="BE1452" s="2" t="s">
        <v>3</v>
      </c>
      <c r="BF1452" s="2" t="s">
        <v>3</v>
      </c>
      <c r="BG1452" s="2" t="s">
        <v>3</v>
      </c>
      <c r="BH1452" s="2">
        <v>3</v>
      </c>
      <c r="BI1452" s="2">
        <v>1</v>
      </c>
      <c r="BJ1452" s="2" t="s">
        <v>271</v>
      </c>
      <c r="BK1452" s="2"/>
      <c r="BL1452" s="2"/>
      <c r="BM1452" s="2">
        <v>500001</v>
      </c>
      <c r="BN1452" s="2">
        <v>0</v>
      </c>
      <c r="BO1452" s="2" t="s">
        <v>3</v>
      </c>
      <c r="BP1452" s="2">
        <v>0</v>
      </c>
      <c r="BQ1452" s="2">
        <v>8</v>
      </c>
      <c r="BR1452" s="2">
        <v>0</v>
      </c>
      <c r="BS1452" s="2">
        <v>1</v>
      </c>
      <c r="BT1452" s="2">
        <v>1</v>
      </c>
      <c r="BU1452" s="2">
        <v>1</v>
      </c>
      <c r="BV1452" s="2">
        <v>1</v>
      </c>
      <c r="BW1452" s="2">
        <v>1</v>
      </c>
      <c r="BX1452" s="2">
        <v>1</v>
      </c>
      <c r="BY1452" s="2" t="s">
        <v>3</v>
      </c>
      <c r="BZ1452" s="2">
        <v>0</v>
      </c>
      <c r="CA1452" s="2">
        <v>0</v>
      </c>
      <c r="CB1452" s="2"/>
      <c r="CC1452" s="2"/>
      <c r="CD1452" s="2"/>
      <c r="CE1452" s="2">
        <v>0</v>
      </c>
      <c r="CF1452" s="2">
        <v>0</v>
      </c>
      <c r="CG1452" s="2">
        <v>0</v>
      </c>
      <c r="CH1452" s="2"/>
      <c r="CI1452" s="2"/>
      <c r="CJ1452" s="2"/>
      <c r="CK1452" s="2"/>
      <c r="CL1452" s="2"/>
      <c r="CM1452" s="2">
        <v>0</v>
      </c>
      <c r="CN1452" s="2" t="s">
        <v>3</v>
      </c>
      <c r="CO1452" s="2">
        <v>0</v>
      </c>
      <c r="CP1452" s="2">
        <f t="shared" si="1285"/>
        <v>45.6</v>
      </c>
      <c r="CQ1452" s="2">
        <f t="shared" si="1286"/>
        <v>228</v>
      </c>
      <c r="CR1452" s="2">
        <f t="shared" si="1287"/>
        <v>0</v>
      </c>
      <c r="CS1452" s="2">
        <f t="shared" si="1288"/>
        <v>0</v>
      </c>
      <c r="CT1452" s="2">
        <f t="shared" si="1289"/>
        <v>0</v>
      </c>
      <c r="CU1452" s="2">
        <f t="shared" si="1290"/>
        <v>0</v>
      </c>
      <c r="CV1452" s="2">
        <f t="shared" si="1291"/>
        <v>0</v>
      </c>
      <c r="CW1452" s="2">
        <f t="shared" si="1292"/>
        <v>0</v>
      </c>
      <c r="CX1452" s="2">
        <f t="shared" si="1293"/>
        <v>0</v>
      </c>
      <c r="CY1452" s="2">
        <f t="shared" si="1294"/>
        <v>0</v>
      </c>
      <c r="CZ1452" s="2">
        <f t="shared" si="1295"/>
        <v>0</v>
      </c>
      <c r="DA1452" s="2"/>
      <c r="DB1452" s="2"/>
      <c r="DC1452" s="2" t="s">
        <v>3</v>
      </c>
      <c r="DD1452" s="2" t="s">
        <v>3</v>
      </c>
      <c r="DE1452" s="2" t="s">
        <v>3</v>
      </c>
      <c r="DF1452" s="2" t="s">
        <v>3</v>
      </c>
      <c r="DG1452" s="2" t="s">
        <v>3</v>
      </c>
      <c r="DH1452" s="2" t="s">
        <v>3</v>
      </c>
      <c r="DI1452" s="2" t="s">
        <v>3</v>
      </c>
      <c r="DJ1452" s="2" t="s">
        <v>3</v>
      </c>
      <c r="DK1452" s="2" t="s">
        <v>3</v>
      </c>
      <c r="DL1452" s="2" t="s">
        <v>3</v>
      </c>
      <c r="DM1452" s="2" t="s">
        <v>3</v>
      </c>
      <c r="DN1452" s="2">
        <v>0</v>
      </c>
      <c r="DO1452" s="2">
        <v>0</v>
      </c>
      <c r="DP1452" s="2">
        <v>1</v>
      </c>
      <c r="DQ1452" s="2">
        <v>1</v>
      </c>
      <c r="DR1452" s="2"/>
      <c r="DS1452" s="2"/>
      <c r="DT1452" s="2"/>
      <c r="DU1452" s="2">
        <v>1010</v>
      </c>
      <c r="DV1452" s="2" t="s">
        <v>270</v>
      </c>
      <c r="DW1452" s="2" t="s">
        <v>270</v>
      </c>
      <c r="DX1452" s="2">
        <v>10</v>
      </c>
      <c r="DY1452" s="2"/>
      <c r="DZ1452" s="2"/>
      <c r="EA1452" s="2"/>
      <c r="EB1452" s="2"/>
      <c r="EC1452" s="2"/>
      <c r="ED1452" s="2"/>
      <c r="EE1452" s="2">
        <v>31102119</v>
      </c>
      <c r="EF1452" s="2">
        <v>8</v>
      </c>
      <c r="EG1452" s="2" t="s">
        <v>34</v>
      </c>
      <c r="EH1452" s="2">
        <v>0</v>
      </c>
      <c r="EI1452" s="2" t="s">
        <v>3</v>
      </c>
      <c r="EJ1452" s="2">
        <v>1</v>
      </c>
      <c r="EK1452" s="2">
        <v>500001</v>
      </c>
      <c r="EL1452" s="2" t="s">
        <v>35</v>
      </c>
      <c r="EM1452" s="2" t="s">
        <v>36</v>
      </c>
      <c r="EN1452" s="2"/>
      <c r="EO1452" s="2" t="s">
        <v>3</v>
      </c>
      <c r="EP1452" s="2"/>
      <c r="EQ1452" s="2">
        <v>0</v>
      </c>
      <c r="ER1452" s="2">
        <v>228</v>
      </c>
      <c r="ES1452" s="2">
        <v>228</v>
      </c>
      <c r="ET1452" s="2">
        <v>0</v>
      </c>
      <c r="EU1452" s="2">
        <v>0</v>
      </c>
      <c r="EV1452" s="2">
        <v>0</v>
      </c>
      <c r="EW1452" s="2">
        <v>0</v>
      </c>
      <c r="EX1452" s="2">
        <v>0</v>
      </c>
      <c r="EY1452" s="2">
        <v>0</v>
      </c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>
        <v>0</v>
      </c>
      <c r="FR1452" s="2">
        <f t="shared" si="1296"/>
        <v>0</v>
      </c>
      <c r="FS1452" s="2">
        <v>0</v>
      </c>
      <c r="FT1452" s="2"/>
      <c r="FU1452" s="2"/>
      <c r="FV1452" s="2"/>
      <c r="FW1452" s="2"/>
      <c r="FX1452" s="2">
        <v>0</v>
      </c>
      <c r="FY1452" s="2">
        <v>0</v>
      </c>
      <c r="FZ1452" s="2"/>
      <c r="GA1452" s="2" t="s">
        <v>3</v>
      </c>
      <c r="GB1452" s="2"/>
      <c r="GC1452" s="2"/>
      <c r="GD1452" s="2">
        <v>1</v>
      </c>
      <c r="GE1452" s="2"/>
      <c r="GF1452" s="2">
        <v>-362110086</v>
      </c>
      <c r="GG1452" s="2">
        <v>2</v>
      </c>
      <c r="GH1452" s="2">
        <v>1</v>
      </c>
      <c r="GI1452" s="2">
        <v>-2</v>
      </c>
      <c r="GJ1452" s="2">
        <v>0</v>
      </c>
      <c r="GK1452" s="2">
        <v>0</v>
      </c>
      <c r="GL1452" s="2">
        <f t="shared" si="1297"/>
        <v>0</v>
      </c>
      <c r="GM1452" s="2">
        <f t="shared" si="1298"/>
        <v>45.6</v>
      </c>
      <c r="GN1452" s="2">
        <f t="shared" si="1299"/>
        <v>45.6</v>
      </c>
      <c r="GO1452" s="2">
        <f t="shared" si="1300"/>
        <v>0</v>
      </c>
      <c r="GP1452" s="2">
        <f t="shared" si="1301"/>
        <v>0</v>
      </c>
      <c r="GQ1452" s="2"/>
      <c r="GR1452" s="2">
        <v>0</v>
      </c>
      <c r="GS1452" s="2">
        <v>3</v>
      </c>
      <c r="GT1452" s="2">
        <v>0</v>
      </c>
      <c r="GU1452" s="2" t="s">
        <v>3</v>
      </c>
      <c r="GV1452" s="2">
        <f t="shared" si="1302"/>
        <v>0</v>
      </c>
      <c r="GW1452" s="2">
        <v>1</v>
      </c>
      <c r="GX1452" s="2">
        <f t="shared" si="1303"/>
        <v>0</v>
      </c>
      <c r="GY1452" s="2"/>
      <c r="GZ1452" s="2"/>
      <c r="HA1452" s="2">
        <v>0</v>
      </c>
      <c r="HB1452" s="2">
        <v>0</v>
      </c>
      <c r="HC1452" s="2">
        <f t="shared" si="1304"/>
        <v>0</v>
      </c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  <c r="IH1452" s="2"/>
      <c r="II1452" s="2"/>
      <c r="IJ1452" s="2"/>
      <c r="IK1452" s="2">
        <v>0</v>
      </c>
      <c r="IL1452" s="2"/>
      <c r="IM1452" s="2"/>
      <c r="IN1452" s="2"/>
      <c r="IO1452" s="2"/>
      <c r="IP1452" s="2"/>
      <c r="IQ1452" s="2"/>
      <c r="IR1452" s="2"/>
      <c r="IS1452" s="2"/>
      <c r="IT1452" s="2"/>
      <c r="IU1452" s="2"/>
    </row>
    <row r="1453" spans="1:255">
      <c r="A1453">
        <v>17</v>
      </c>
      <c r="B1453">
        <v>1</v>
      </c>
      <c r="E1453" t="s">
        <v>658</v>
      </c>
      <c r="F1453" t="s">
        <v>268</v>
      </c>
      <c r="G1453" t="s">
        <v>269</v>
      </c>
      <c r="H1453" t="s">
        <v>270</v>
      </c>
      <c r="I1453">
        <f>ROUND(2/10,9)</f>
        <v>0.2</v>
      </c>
      <c r="J1453">
        <v>0</v>
      </c>
      <c r="O1453">
        <f t="shared" si="1270"/>
        <v>45.6</v>
      </c>
      <c r="P1453">
        <f t="shared" si="1271"/>
        <v>45.6</v>
      </c>
      <c r="Q1453">
        <f t="shared" si="1272"/>
        <v>0</v>
      </c>
      <c r="R1453">
        <f t="shared" si="1273"/>
        <v>0</v>
      </c>
      <c r="S1453">
        <f t="shared" si="1274"/>
        <v>0</v>
      </c>
      <c r="T1453">
        <f t="shared" si="1275"/>
        <v>0</v>
      </c>
      <c r="U1453">
        <f t="shared" si="1276"/>
        <v>0</v>
      </c>
      <c r="V1453">
        <f t="shared" si="1277"/>
        <v>0</v>
      </c>
      <c r="W1453">
        <f t="shared" si="1278"/>
        <v>0</v>
      </c>
      <c r="X1453">
        <f t="shared" si="1279"/>
        <v>0</v>
      </c>
      <c r="Y1453">
        <f t="shared" si="1280"/>
        <v>0</v>
      </c>
      <c r="AA1453">
        <v>33304960</v>
      </c>
      <c r="AB1453">
        <f t="shared" si="1281"/>
        <v>228</v>
      </c>
      <c r="AC1453">
        <f t="shared" si="1282"/>
        <v>228</v>
      </c>
      <c r="AD1453">
        <f t="shared" si="1305"/>
        <v>0</v>
      </c>
      <c r="AE1453">
        <f t="shared" si="1306"/>
        <v>0</v>
      </c>
      <c r="AF1453">
        <f t="shared" si="1306"/>
        <v>0</v>
      </c>
      <c r="AG1453">
        <f t="shared" si="1283"/>
        <v>0</v>
      </c>
      <c r="AH1453">
        <f t="shared" si="1307"/>
        <v>0</v>
      </c>
      <c r="AI1453">
        <f t="shared" si="1307"/>
        <v>0</v>
      </c>
      <c r="AJ1453">
        <f t="shared" si="1284"/>
        <v>0</v>
      </c>
      <c r="AK1453">
        <v>228</v>
      </c>
      <c r="AL1453">
        <v>228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1</v>
      </c>
      <c r="AW1453">
        <v>1</v>
      </c>
      <c r="AZ1453">
        <v>1</v>
      </c>
      <c r="BA1453">
        <v>1</v>
      </c>
      <c r="BB1453">
        <v>1</v>
      </c>
      <c r="BC1453">
        <v>1</v>
      </c>
      <c r="BD1453" t="s">
        <v>3</v>
      </c>
      <c r="BE1453" t="s">
        <v>3</v>
      </c>
      <c r="BF1453" t="s">
        <v>3</v>
      </c>
      <c r="BG1453" t="s">
        <v>3</v>
      </c>
      <c r="BH1453">
        <v>3</v>
      </c>
      <c r="BI1453">
        <v>1</v>
      </c>
      <c r="BJ1453" t="s">
        <v>271</v>
      </c>
      <c r="BM1453">
        <v>500001</v>
      </c>
      <c r="BN1453">
        <v>0</v>
      </c>
      <c r="BO1453" t="s">
        <v>3</v>
      </c>
      <c r="BP1453">
        <v>0</v>
      </c>
      <c r="BQ1453">
        <v>8</v>
      </c>
      <c r="BR1453">
        <v>0</v>
      </c>
      <c r="BS1453">
        <v>1</v>
      </c>
      <c r="BT1453">
        <v>1</v>
      </c>
      <c r="BU1453">
        <v>1</v>
      </c>
      <c r="BV1453">
        <v>1</v>
      </c>
      <c r="BW1453">
        <v>1</v>
      </c>
      <c r="BX1453">
        <v>1</v>
      </c>
      <c r="BY1453" t="s">
        <v>3</v>
      </c>
      <c r="BZ1453">
        <v>0</v>
      </c>
      <c r="CA1453">
        <v>0</v>
      </c>
      <c r="CE1453">
        <v>0</v>
      </c>
      <c r="CF1453">
        <v>0</v>
      </c>
      <c r="CG1453">
        <v>0</v>
      </c>
      <c r="CM1453">
        <v>0</v>
      </c>
      <c r="CN1453" t="s">
        <v>3</v>
      </c>
      <c r="CO1453">
        <v>0</v>
      </c>
      <c r="CP1453">
        <f t="shared" si="1285"/>
        <v>45.6</v>
      </c>
      <c r="CQ1453">
        <f t="shared" si="1286"/>
        <v>228</v>
      </c>
      <c r="CR1453">
        <f t="shared" si="1287"/>
        <v>0</v>
      </c>
      <c r="CS1453">
        <f t="shared" si="1288"/>
        <v>0</v>
      </c>
      <c r="CT1453">
        <f t="shared" si="1289"/>
        <v>0</v>
      </c>
      <c r="CU1453">
        <f t="shared" si="1290"/>
        <v>0</v>
      </c>
      <c r="CV1453">
        <f t="shared" si="1291"/>
        <v>0</v>
      </c>
      <c r="CW1453">
        <f t="shared" si="1292"/>
        <v>0</v>
      </c>
      <c r="CX1453">
        <f t="shared" si="1293"/>
        <v>0</v>
      </c>
      <c r="CY1453">
        <f t="shared" si="1294"/>
        <v>0</v>
      </c>
      <c r="CZ1453">
        <f t="shared" si="1295"/>
        <v>0</v>
      </c>
      <c r="DC1453" t="s">
        <v>3</v>
      </c>
      <c r="DD1453" t="s">
        <v>3</v>
      </c>
      <c r="DE1453" t="s">
        <v>3</v>
      </c>
      <c r="DF1453" t="s">
        <v>3</v>
      </c>
      <c r="DG1453" t="s">
        <v>3</v>
      </c>
      <c r="DH1453" t="s">
        <v>3</v>
      </c>
      <c r="DI1453" t="s">
        <v>3</v>
      </c>
      <c r="DJ1453" t="s">
        <v>3</v>
      </c>
      <c r="DK1453" t="s">
        <v>3</v>
      </c>
      <c r="DL1453" t="s">
        <v>3</v>
      </c>
      <c r="DM1453" t="s">
        <v>3</v>
      </c>
      <c r="DN1453">
        <v>0</v>
      </c>
      <c r="DO1453">
        <v>0</v>
      </c>
      <c r="DP1453">
        <v>1</v>
      </c>
      <c r="DQ1453">
        <v>1</v>
      </c>
      <c r="DU1453">
        <v>1010</v>
      </c>
      <c r="DV1453" t="s">
        <v>270</v>
      </c>
      <c r="DW1453" t="s">
        <v>270</v>
      </c>
      <c r="DX1453">
        <v>10</v>
      </c>
      <c r="EE1453">
        <v>31102119</v>
      </c>
      <c r="EF1453">
        <v>8</v>
      </c>
      <c r="EG1453" t="s">
        <v>34</v>
      </c>
      <c r="EH1453">
        <v>0</v>
      </c>
      <c r="EI1453" t="s">
        <v>3</v>
      </c>
      <c r="EJ1453">
        <v>1</v>
      </c>
      <c r="EK1453">
        <v>500001</v>
      </c>
      <c r="EL1453" t="s">
        <v>35</v>
      </c>
      <c r="EM1453" t="s">
        <v>36</v>
      </c>
      <c r="EO1453" t="s">
        <v>3</v>
      </c>
      <c r="EQ1453">
        <v>0</v>
      </c>
      <c r="ER1453">
        <v>228</v>
      </c>
      <c r="ES1453">
        <v>228</v>
      </c>
      <c r="ET1453">
        <v>0</v>
      </c>
      <c r="EU1453">
        <v>0</v>
      </c>
      <c r="EV1453">
        <v>0</v>
      </c>
      <c r="EW1453">
        <v>0</v>
      </c>
      <c r="EX1453">
        <v>0</v>
      </c>
      <c r="EY1453">
        <v>0</v>
      </c>
      <c r="FQ1453">
        <v>0</v>
      </c>
      <c r="FR1453">
        <f t="shared" si="1296"/>
        <v>0</v>
      </c>
      <c r="FS1453">
        <v>0</v>
      </c>
      <c r="FX1453">
        <v>0</v>
      </c>
      <c r="FY1453">
        <v>0</v>
      </c>
      <c r="GA1453" t="s">
        <v>3</v>
      </c>
      <c r="GD1453">
        <v>1</v>
      </c>
      <c r="GF1453">
        <v>-362110086</v>
      </c>
      <c r="GG1453">
        <v>2</v>
      </c>
      <c r="GH1453">
        <v>1</v>
      </c>
      <c r="GI1453">
        <v>-2</v>
      </c>
      <c r="GJ1453">
        <v>0</v>
      </c>
      <c r="GK1453">
        <v>0</v>
      </c>
      <c r="GL1453">
        <f t="shared" si="1297"/>
        <v>0</v>
      </c>
      <c r="GM1453">
        <f t="shared" si="1298"/>
        <v>45.6</v>
      </c>
      <c r="GN1453">
        <f t="shared" si="1299"/>
        <v>45.6</v>
      </c>
      <c r="GO1453">
        <f t="shared" si="1300"/>
        <v>0</v>
      </c>
      <c r="GP1453">
        <f t="shared" si="1301"/>
        <v>0</v>
      </c>
      <c r="GR1453">
        <v>0</v>
      </c>
      <c r="GS1453">
        <v>3</v>
      </c>
      <c r="GT1453">
        <v>0</v>
      </c>
      <c r="GU1453" t="s">
        <v>3</v>
      </c>
      <c r="GV1453">
        <f t="shared" si="1302"/>
        <v>0</v>
      </c>
      <c r="GW1453">
        <v>1</v>
      </c>
      <c r="GX1453">
        <f t="shared" si="1303"/>
        <v>0</v>
      </c>
      <c r="HA1453">
        <v>0</v>
      </c>
      <c r="HB1453">
        <v>0</v>
      </c>
      <c r="HC1453">
        <f t="shared" si="1304"/>
        <v>0</v>
      </c>
      <c r="IK1453">
        <v>0</v>
      </c>
    </row>
    <row r="1454" spans="1:255">
      <c r="A1454" s="2">
        <v>17</v>
      </c>
      <c r="B1454" s="2">
        <v>1</v>
      </c>
      <c r="C1454" s="2"/>
      <c r="D1454" s="2"/>
      <c r="E1454" s="2" t="s">
        <v>659</v>
      </c>
      <c r="F1454" s="2" t="s">
        <v>273</v>
      </c>
      <c r="G1454" s="2" t="s">
        <v>274</v>
      </c>
      <c r="H1454" s="2" t="s">
        <v>275</v>
      </c>
      <c r="I1454" s="2">
        <v>9.3000000000000007</v>
      </c>
      <c r="J1454" s="2">
        <v>0</v>
      </c>
      <c r="K1454" s="2"/>
      <c r="L1454" s="2"/>
      <c r="M1454" s="2"/>
      <c r="N1454" s="2"/>
      <c r="O1454" s="2">
        <f t="shared" si="1270"/>
        <v>111.88</v>
      </c>
      <c r="P1454" s="2">
        <f t="shared" si="1271"/>
        <v>111.88</v>
      </c>
      <c r="Q1454" s="2">
        <f t="shared" si="1272"/>
        <v>0</v>
      </c>
      <c r="R1454" s="2">
        <f t="shared" si="1273"/>
        <v>0</v>
      </c>
      <c r="S1454" s="2">
        <f t="shared" si="1274"/>
        <v>0</v>
      </c>
      <c r="T1454" s="2">
        <f t="shared" si="1275"/>
        <v>0</v>
      </c>
      <c r="U1454" s="2">
        <f t="shared" si="1276"/>
        <v>0</v>
      </c>
      <c r="V1454" s="2">
        <f t="shared" si="1277"/>
        <v>0</v>
      </c>
      <c r="W1454" s="2">
        <f t="shared" si="1278"/>
        <v>0</v>
      </c>
      <c r="X1454" s="2">
        <f t="shared" si="1279"/>
        <v>0</v>
      </c>
      <c r="Y1454" s="2">
        <f t="shared" si="1280"/>
        <v>0</v>
      </c>
      <c r="Z1454" s="2"/>
      <c r="AA1454" s="2">
        <v>33304975</v>
      </c>
      <c r="AB1454" s="2">
        <f t="shared" si="1281"/>
        <v>12.03</v>
      </c>
      <c r="AC1454" s="2">
        <f t="shared" si="1282"/>
        <v>12.03</v>
      </c>
      <c r="AD1454" s="2">
        <f t="shared" si="1305"/>
        <v>0</v>
      </c>
      <c r="AE1454" s="2">
        <f t="shared" si="1306"/>
        <v>0</v>
      </c>
      <c r="AF1454" s="2">
        <f t="shared" si="1306"/>
        <v>0</v>
      </c>
      <c r="AG1454" s="2">
        <f t="shared" si="1283"/>
        <v>0</v>
      </c>
      <c r="AH1454" s="2">
        <f t="shared" si="1307"/>
        <v>0</v>
      </c>
      <c r="AI1454" s="2">
        <f t="shared" si="1307"/>
        <v>0</v>
      </c>
      <c r="AJ1454" s="2">
        <f t="shared" si="1284"/>
        <v>0</v>
      </c>
      <c r="AK1454" s="2">
        <v>12.03</v>
      </c>
      <c r="AL1454" s="2">
        <v>12.03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1</v>
      </c>
      <c r="AW1454" s="2">
        <v>1</v>
      </c>
      <c r="AX1454" s="2"/>
      <c r="AY1454" s="2"/>
      <c r="AZ1454" s="2">
        <v>1</v>
      </c>
      <c r="BA1454" s="2">
        <v>1</v>
      </c>
      <c r="BB1454" s="2">
        <v>1</v>
      </c>
      <c r="BC1454" s="2">
        <v>1</v>
      </c>
      <c r="BD1454" s="2" t="s">
        <v>3</v>
      </c>
      <c r="BE1454" s="2" t="s">
        <v>3</v>
      </c>
      <c r="BF1454" s="2" t="s">
        <v>3</v>
      </c>
      <c r="BG1454" s="2" t="s">
        <v>3</v>
      </c>
      <c r="BH1454" s="2">
        <v>3</v>
      </c>
      <c r="BI1454" s="2">
        <v>2</v>
      </c>
      <c r="BJ1454" s="2" t="s">
        <v>276</v>
      </c>
      <c r="BK1454" s="2"/>
      <c r="BL1454" s="2"/>
      <c r="BM1454" s="2">
        <v>500002</v>
      </c>
      <c r="BN1454" s="2">
        <v>0</v>
      </c>
      <c r="BO1454" s="2" t="s">
        <v>3</v>
      </c>
      <c r="BP1454" s="2">
        <v>0</v>
      </c>
      <c r="BQ1454" s="2">
        <v>12</v>
      </c>
      <c r="BR1454" s="2">
        <v>0</v>
      </c>
      <c r="BS1454" s="2">
        <v>1</v>
      </c>
      <c r="BT1454" s="2">
        <v>1</v>
      </c>
      <c r="BU1454" s="2">
        <v>1</v>
      </c>
      <c r="BV1454" s="2">
        <v>1</v>
      </c>
      <c r="BW1454" s="2">
        <v>1</v>
      </c>
      <c r="BX1454" s="2">
        <v>1</v>
      </c>
      <c r="BY1454" s="2" t="s">
        <v>3</v>
      </c>
      <c r="BZ1454" s="2">
        <v>0</v>
      </c>
      <c r="CA1454" s="2">
        <v>0</v>
      </c>
      <c r="CB1454" s="2"/>
      <c r="CC1454" s="2"/>
      <c r="CD1454" s="2"/>
      <c r="CE1454" s="2">
        <v>0</v>
      </c>
      <c r="CF1454" s="2">
        <v>0</v>
      </c>
      <c r="CG1454" s="2">
        <v>0</v>
      </c>
      <c r="CH1454" s="2"/>
      <c r="CI1454" s="2"/>
      <c r="CJ1454" s="2"/>
      <c r="CK1454" s="2"/>
      <c r="CL1454" s="2"/>
      <c r="CM1454" s="2">
        <v>0</v>
      </c>
      <c r="CN1454" s="2" t="s">
        <v>3</v>
      </c>
      <c r="CO1454" s="2">
        <v>0</v>
      </c>
      <c r="CP1454" s="2">
        <f t="shared" si="1285"/>
        <v>111.88</v>
      </c>
      <c r="CQ1454" s="2">
        <f t="shared" si="1286"/>
        <v>12.03</v>
      </c>
      <c r="CR1454" s="2">
        <f t="shared" si="1287"/>
        <v>0</v>
      </c>
      <c r="CS1454" s="2">
        <f t="shared" si="1288"/>
        <v>0</v>
      </c>
      <c r="CT1454" s="2">
        <f t="shared" si="1289"/>
        <v>0</v>
      </c>
      <c r="CU1454" s="2">
        <f t="shared" si="1290"/>
        <v>0</v>
      </c>
      <c r="CV1454" s="2">
        <f t="shared" si="1291"/>
        <v>0</v>
      </c>
      <c r="CW1454" s="2">
        <f t="shared" si="1292"/>
        <v>0</v>
      </c>
      <c r="CX1454" s="2">
        <f t="shared" si="1293"/>
        <v>0</v>
      </c>
      <c r="CY1454" s="2">
        <f t="shared" si="1294"/>
        <v>0</v>
      </c>
      <c r="CZ1454" s="2">
        <f t="shared" si="1295"/>
        <v>0</v>
      </c>
      <c r="DA1454" s="2"/>
      <c r="DB1454" s="2"/>
      <c r="DC1454" s="2" t="s">
        <v>3</v>
      </c>
      <c r="DD1454" s="2" t="s">
        <v>3</v>
      </c>
      <c r="DE1454" s="2" t="s">
        <v>3</v>
      </c>
      <c r="DF1454" s="2" t="s">
        <v>3</v>
      </c>
      <c r="DG1454" s="2" t="s">
        <v>3</v>
      </c>
      <c r="DH1454" s="2" t="s">
        <v>3</v>
      </c>
      <c r="DI1454" s="2" t="s">
        <v>3</v>
      </c>
      <c r="DJ1454" s="2" t="s">
        <v>3</v>
      </c>
      <c r="DK1454" s="2" t="s">
        <v>3</v>
      </c>
      <c r="DL1454" s="2" t="s">
        <v>3</v>
      </c>
      <c r="DM1454" s="2" t="s">
        <v>3</v>
      </c>
      <c r="DN1454" s="2">
        <v>0</v>
      </c>
      <c r="DO1454" s="2">
        <v>0</v>
      </c>
      <c r="DP1454" s="2">
        <v>1</v>
      </c>
      <c r="DQ1454" s="2">
        <v>1</v>
      </c>
      <c r="DR1454" s="2"/>
      <c r="DS1454" s="2"/>
      <c r="DT1454" s="2"/>
      <c r="DU1454" s="2">
        <v>1003</v>
      </c>
      <c r="DV1454" s="2" t="s">
        <v>275</v>
      </c>
      <c r="DW1454" s="2" t="s">
        <v>275</v>
      </c>
      <c r="DX1454" s="2">
        <v>1</v>
      </c>
      <c r="DY1454" s="2"/>
      <c r="DZ1454" s="2"/>
      <c r="EA1454" s="2"/>
      <c r="EB1454" s="2"/>
      <c r="EC1454" s="2"/>
      <c r="ED1454" s="2"/>
      <c r="EE1454" s="2">
        <v>31102120</v>
      </c>
      <c r="EF1454" s="2">
        <v>12</v>
      </c>
      <c r="EG1454" s="2" t="s">
        <v>420</v>
      </c>
      <c r="EH1454" s="2">
        <v>0</v>
      </c>
      <c r="EI1454" s="2" t="s">
        <v>3</v>
      </c>
      <c r="EJ1454" s="2">
        <v>2</v>
      </c>
      <c r="EK1454" s="2">
        <v>500002</v>
      </c>
      <c r="EL1454" s="2" t="s">
        <v>421</v>
      </c>
      <c r="EM1454" s="2" t="s">
        <v>422</v>
      </c>
      <c r="EN1454" s="2"/>
      <c r="EO1454" s="2" t="s">
        <v>3</v>
      </c>
      <c r="EP1454" s="2"/>
      <c r="EQ1454" s="2">
        <v>0</v>
      </c>
      <c r="ER1454" s="2">
        <v>12.03</v>
      </c>
      <c r="ES1454" s="2">
        <v>12.03</v>
      </c>
      <c r="ET1454" s="2">
        <v>0</v>
      </c>
      <c r="EU1454" s="2">
        <v>0</v>
      </c>
      <c r="EV1454" s="2">
        <v>0</v>
      </c>
      <c r="EW1454" s="2">
        <v>0</v>
      </c>
      <c r="EX1454" s="2">
        <v>0</v>
      </c>
      <c r="EY1454" s="2">
        <v>0</v>
      </c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>
        <v>0</v>
      </c>
      <c r="FR1454" s="2">
        <f t="shared" si="1296"/>
        <v>0</v>
      </c>
      <c r="FS1454" s="2">
        <v>0</v>
      </c>
      <c r="FT1454" s="2"/>
      <c r="FU1454" s="2"/>
      <c r="FV1454" s="2"/>
      <c r="FW1454" s="2"/>
      <c r="FX1454" s="2">
        <v>0</v>
      </c>
      <c r="FY1454" s="2">
        <v>0</v>
      </c>
      <c r="FZ1454" s="2"/>
      <c r="GA1454" s="2" t="s">
        <v>3</v>
      </c>
      <c r="GB1454" s="2"/>
      <c r="GC1454" s="2"/>
      <c r="GD1454" s="2">
        <v>1</v>
      </c>
      <c r="GE1454" s="2"/>
      <c r="GF1454" s="2">
        <v>1404028807</v>
      </c>
      <c r="GG1454" s="2">
        <v>2</v>
      </c>
      <c r="GH1454" s="2">
        <v>1</v>
      </c>
      <c r="GI1454" s="2">
        <v>-2</v>
      </c>
      <c r="GJ1454" s="2">
        <v>0</v>
      </c>
      <c r="GK1454" s="2">
        <v>0</v>
      </c>
      <c r="GL1454" s="2">
        <f t="shared" si="1297"/>
        <v>0</v>
      </c>
      <c r="GM1454" s="2">
        <f t="shared" si="1298"/>
        <v>111.88</v>
      </c>
      <c r="GN1454" s="2">
        <f t="shared" si="1299"/>
        <v>0</v>
      </c>
      <c r="GO1454" s="2">
        <f t="shared" si="1300"/>
        <v>111.88</v>
      </c>
      <c r="GP1454" s="2">
        <f t="shared" si="1301"/>
        <v>0</v>
      </c>
      <c r="GQ1454" s="2"/>
      <c r="GR1454" s="2">
        <v>0</v>
      </c>
      <c r="GS1454" s="2">
        <v>3</v>
      </c>
      <c r="GT1454" s="2">
        <v>0</v>
      </c>
      <c r="GU1454" s="2" t="s">
        <v>3</v>
      </c>
      <c r="GV1454" s="2">
        <f t="shared" si="1302"/>
        <v>0</v>
      </c>
      <c r="GW1454" s="2">
        <v>1</v>
      </c>
      <c r="GX1454" s="2">
        <f t="shared" si="1303"/>
        <v>0</v>
      </c>
      <c r="GY1454" s="2"/>
      <c r="GZ1454" s="2"/>
      <c r="HA1454" s="2">
        <v>0</v>
      </c>
      <c r="HB1454" s="2">
        <v>0</v>
      </c>
      <c r="HC1454" s="2">
        <f t="shared" si="1304"/>
        <v>0</v>
      </c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>
        <v>0</v>
      </c>
      <c r="IL1454" s="2"/>
      <c r="IM1454" s="2"/>
      <c r="IN1454" s="2"/>
      <c r="IO1454" s="2"/>
      <c r="IP1454" s="2"/>
      <c r="IQ1454" s="2"/>
      <c r="IR1454" s="2"/>
      <c r="IS1454" s="2"/>
      <c r="IT1454" s="2"/>
      <c r="IU1454" s="2"/>
    </row>
    <row r="1455" spans="1:255">
      <c r="A1455">
        <v>17</v>
      </c>
      <c r="B1455">
        <v>1</v>
      </c>
      <c r="E1455" t="s">
        <v>659</v>
      </c>
      <c r="F1455" t="s">
        <v>273</v>
      </c>
      <c r="G1455" t="s">
        <v>274</v>
      </c>
      <c r="H1455" t="s">
        <v>275</v>
      </c>
      <c r="I1455">
        <v>9.3000000000000007</v>
      </c>
      <c r="J1455">
        <v>0</v>
      </c>
      <c r="O1455">
        <f t="shared" si="1270"/>
        <v>111.88</v>
      </c>
      <c r="P1455">
        <f t="shared" si="1271"/>
        <v>111.88</v>
      </c>
      <c r="Q1455">
        <f t="shared" si="1272"/>
        <v>0</v>
      </c>
      <c r="R1455">
        <f t="shared" si="1273"/>
        <v>0</v>
      </c>
      <c r="S1455">
        <f t="shared" si="1274"/>
        <v>0</v>
      </c>
      <c r="T1455">
        <f t="shared" si="1275"/>
        <v>0</v>
      </c>
      <c r="U1455">
        <f t="shared" si="1276"/>
        <v>0</v>
      </c>
      <c r="V1455">
        <f t="shared" si="1277"/>
        <v>0</v>
      </c>
      <c r="W1455">
        <f t="shared" si="1278"/>
        <v>0</v>
      </c>
      <c r="X1455">
        <f t="shared" si="1279"/>
        <v>0</v>
      </c>
      <c r="Y1455">
        <f t="shared" si="1280"/>
        <v>0</v>
      </c>
      <c r="AA1455">
        <v>33304960</v>
      </c>
      <c r="AB1455">
        <f t="shared" si="1281"/>
        <v>12.03</v>
      </c>
      <c r="AC1455">
        <f t="shared" si="1282"/>
        <v>12.03</v>
      </c>
      <c r="AD1455">
        <f t="shared" si="1305"/>
        <v>0</v>
      </c>
      <c r="AE1455">
        <f t="shared" si="1306"/>
        <v>0</v>
      </c>
      <c r="AF1455">
        <f t="shared" si="1306"/>
        <v>0</v>
      </c>
      <c r="AG1455">
        <f t="shared" si="1283"/>
        <v>0</v>
      </c>
      <c r="AH1455">
        <f t="shared" si="1307"/>
        <v>0</v>
      </c>
      <c r="AI1455">
        <f t="shared" si="1307"/>
        <v>0</v>
      </c>
      <c r="AJ1455">
        <f t="shared" si="1284"/>
        <v>0</v>
      </c>
      <c r="AK1455">
        <v>12.03</v>
      </c>
      <c r="AL1455">
        <v>12.03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1</v>
      </c>
      <c r="AW1455">
        <v>1</v>
      </c>
      <c r="AZ1455">
        <v>1</v>
      </c>
      <c r="BA1455">
        <v>1</v>
      </c>
      <c r="BB1455">
        <v>1</v>
      </c>
      <c r="BC1455">
        <v>1</v>
      </c>
      <c r="BD1455" t="s">
        <v>3</v>
      </c>
      <c r="BE1455" t="s">
        <v>3</v>
      </c>
      <c r="BF1455" t="s">
        <v>3</v>
      </c>
      <c r="BG1455" t="s">
        <v>3</v>
      </c>
      <c r="BH1455">
        <v>3</v>
      </c>
      <c r="BI1455">
        <v>2</v>
      </c>
      <c r="BJ1455" t="s">
        <v>276</v>
      </c>
      <c r="BM1455">
        <v>500002</v>
      </c>
      <c r="BN1455">
        <v>0</v>
      </c>
      <c r="BO1455" t="s">
        <v>3</v>
      </c>
      <c r="BP1455">
        <v>0</v>
      </c>
      <c r="BQ1455">
        <v>12</v>
      </c>
      <c r="BR1455">
        <v>0</v>
      </c>
      <c r="BS1455">
        <v>1</v>
      </c>
      <c r="BT1455">
        <v>1</v>
      </c>
      <c r="BU1455">
        <v>1</v>
      </c>
      <c r="BV1455">
        <v>1</v>
      </c>
      <c r="BW1455">
        <v>1</v>
      </c>
      <c r="BX1455">
        <v>1</v>
      </c>
      <c r="BY1455" t="s">
        <v>3</v>
      </c>
      <c r="BZ1455">
        <v>0</v>
      </c>
      <c r="CA1455">
        <v>0</v>
      </c>
      <c r="CE1455">
        <v>0</v>
      </c>
      <c r="CF1455">
        <v>0</v>
      </c>
      <c r="CG1455">
        <v>0</v>
      </c>
      <c r="CM1455">
        <v>0</v>
      </c>
      <c r="CN1455" t="s">
        <v>3</v>
      </c>
      <c r="CO1455">
        <v>0</v>
      </c>
      <c r="CP1455">
        <f t="shared" si="1285"/>
        <v>111.88</v>
      </c>
      <c r="CQ1455">
        <f t="shared" si="1286"/>
        <v>12.03</v>
      </c>
      <c r="CR1455">
        <f t="shared" si="1287"/>
        <v>0</v>
      </c>
      <c r="CS1455">
        <f t="shared" si="1288"/>
        <v>0</v>
      </c>
      <c r="CT1455">
        <f t="shared" si="1289"/>
        <v>0</v>
      </c>
      <c r="CU1455">
        <f t="shared" si="1290"/>
        <v>0</v>
      </c>
      <c r="CV1455">
        <f t="shared" si="1291"/>
        <v>0</v>
      </c>
      <c r="CW1455">
        <f t="shared" si="1292"/>
        <v>0</v>
      </c>
      <c r="CX1455">
        <f t="shared" si="1293"/>
        <v>0</v>
      </c>
      <c r="CY1455">
        <f t="shared" si="1294"/>
        <v>0</v>
      </c>
      <c r="CZ1455">
        <f t="shared" si="1295"/>
        <v>0</v>
      </c>
      <c r="DC1455" t="s">
        <v>3</v>
      </c>
      <c r="DD1455" t="s">
        <v>3</v>
      </c>
      <c r="DE1455" t="s">
        <v>3</v>
      </c>
      <c r="DF1455" t="s">
        <v>3</v>
      </c>
      <c r="DG1455" t="s">
        <v>3</v>
      </c>
      <c r="DH1455" t="s">
        <v>3</v>
      </c>
      <c r="DI1455" t="s">
        <v>3</v>
      </c>
      <c r="DJ1455" t="s">
        <v>3</v>
      </c>
      <c r="DK1455" t="s">
        <v>3</v>
      </c>
      <c r="DL1455" t="s">
        <v>3</v>
      </c>
      <c r="DM1455" t="s">
        <v>3</v>
      </c>
      <c r="DN1455">
        <v>0</v>
      </c>
      <c r="DO1455">
        <v>0</v>
      </c>
      <c r="DP1455">
        <v>1</v>
      </c>
      <c r="DQ1455">
        <v>1</v>
      </c>
      <c r="DU1455">
        <v>1003</v>
      </c>
      <c r="DV1455" t="s">
        <v>275</v>
      </c>
      <c r="DW1455" t="s">
        <v>275</v>
      </c>
      <c r="DX1455">
        <v>1</v>
      </c>
      <c r="EE1455">
        <v>31102120</v>
      </c>
      <c r="EF1455">
        <v>12</v>
      </c>
      <c r="EG1455" t="s">
        <v>420</v>
      </c>
      <c r="EH1455">
        <v>0</v>
      </c>
      <c r="EI1455" t="s">
        <v>3</v>
      </c>
      <c r="EJ1455">
        <v>2</v>
      </c>
      <c r="EK1455">
        <v>500002</v>
      </c>
      <c r="EL1455" t="s">
        <v>421</v>
      </c>
      <c r="EM1455" t="s">
        <v>422</v>
      </c>
      <c r="EO1455" t="s">
        <v>3</v>
      </c>
      <c r="EQ1455">
        <v>0</v>
      </c>
      <c r="ER1455">
        <v>12.03</v>
      </c>
      <c r="ES1455">
        <v>12.03</v>
      </c>
      <c r="ET1455">
        <v>0</v>
      </c>
      <c r="EU1455">
        <v>0</v>
      </c>
      <c r="EV1455">
        <v>0</v>
      </c>
      <c r="EW1455">
        <v>0</v>
      </c>
      <c r="EX1455">
        <v>0</v>
      </c>
      <c r="EY1455">
        <v>0</v>
      </c>
      <c r="FQ1455">
        <v>0</v>
      </c>
      <c r="FR1455">
        <f t="shared" si="1296"/>
        <v>0</v>
      </c>
      <c r="FS1455">
        <v>0</v>
      </c>
      <c r="FX1455">
        <v>0</v>
      </c>
      <c r="FY1455">
        <v>0</v>
      </c>
      <c r="GA1455" t="s">
        <v>3</v>
      </c>
      <c r="GD1455">
        <v>1</v>
      </c>
      <c r="GF1455">
        <v>1404028807</v>
      </c>
      <c r="GG1455">
        <v>2</v>
      </c>
      <c r="GH1455">
        <v>1</v>
      </c>
      <c r="GI1455">
        <v>-2</v>
      </c>
      <c r="GJ1455">
        <v>0</v>
      </c>
      <c r="GK1455">
        <v>0</v>
      </c>
      <c r="GL1455">
        <f t="shared" si="1297"/>
        <v>0</v>
      </c>
      <c r="GM1455">
        <f t="shared" si="1298"/>
        <v>111.88</v>
      </c>
      <c r="GN1455">
        <f t="shared" si="1299"/>
        <v>0</v>
      </c>
      <c r="GO1455">
        <f t="shared" si="1300"/>
        <v>111.88</v>
      </c>
      <c r="GP1455">
        <f t="shared" si="1301"/>
        <v>0</v>
      </c>
      <c r="GR1455">
        <v>0</v>
      </c>
      <c r="GS1455">
        <v>3</v>
      </c>
      <c r="GT1455">
        <v>0</v>
      </c>
      <c r="GU1455" t="s">
        <v>3</v>
      </c>
      <c r="GV1455">
        <f t="shared" si="1302"/>
        <v>0</v>
      </c>
      <c r="GW1455">
        <v>1</v>
      </c>
      <c r="GX1455">
        <f t="shared" si="1303"/>
        <v>0</v>
      </c>
      <c r="HA1455">
        <v>0</v>
      </c>
      <c r="HB1455">
        <v>0</v>
      </c>
      <c r="HC1455">
        <f t="shared" si="1304"/>
        <v>0</v>
      </c>
      <c r="IK1455">
        <v>0</v>
      </c>
    </row>
    <row r="1456" spans="1:255">
      <c r="A1456" s="2">
        <v>17</v>
      </c>
      <c r="B1456" s="2">
        <v>1</v>
      </c>
      <c r="C1456" s="2"/>
      <c r="D1456" s="2"/>
      <c r="E1456" s="2" t="s">
        <v>660</v>
      </c>
      <c r="F1456" s="2" t="s">
        <v>424</v>
      </c>
      <c r="G1456" s="2" t="s">
        <v>599</v>
      </c>
      <c r="H1456" s="2" t="s">
        <v>40</v>
      </c>
      <c r="I1456" s="2">
        <v>1</v>
      </c>
      <c r="J1456" s="2">
        <v>0</v>
      </c>
      <c r="K1456" s="2"/>
      <c r="L1456" s="2"/>
      <c r="M1456" s="2"/>
      <c r="N1456" s="2"/>
      <c r="O1456" s="2">
        <f t="shared" si="1270"/>
        <v>0</v>
      </c>
      <c r="P1456" s="2">
        <f t="shared" si="1271"/>
        <v>0</v>
      </c>
      <c r="Q1456" s="2">
        <f t="shared" si="1272"/>
        <v>0</v>
      </c>
      <c r="R1456" s="2">
        <f t="shared" si="1273"/>
        <v>0</v>
      </c>
      <c r="S1456" s="2">
        <f t="shared" si="1274"/>
        <v>0</v>
      </c>
      <c r="T1456" s="2">
        <f t="shared" si="1275"/>
        <v>0</v>
      </c>
      <c r="U1456" s="2">
        <f t="shared" si="1276"/>
        <v>0</v>
      </c>
      <c r="V1456" s="2">
        <f t="shared" si="1277"/>
        <v>0</v>
      </c>
      <c r="W1456" s="2">
        <f t="shared" si="1278"/>
        <v>0</v>
      </c>
      <c r="X1456" s="2">
        <f t="shared" si="1279"/>
        <v>0</v>
      </c>
      <c r="Y1456" s="2">
        <f t="shared" si="1280"/>
        <v>0</v>
      </c>
      <c r="Z1456" s="2"/>
      <c r="AA1456" s="2">
        <v>33304975</v>
      </c>
      <c r="AB1456" s="2">
        <f t="shared" si="1281"/>
        <v>0</v>
      </c>
      <c r="AC1456" s="2">
        <f t="shared" si="1282"/>
        <v>0</v>
      </c>
      <c r="AD1456" s="2">
        <f t="shared" si="1305"/>
        <v>0</v>
      </c>
      <c r="AE1456" s="2">
        <f t="shared" si="1306"/>
        <v>0</v>
      </c>
      <c r="AF1456" s="2">
        <f t="shared" si="1306"/>
        <v>0</v>
      </c>
      <c r="AG1456" s="2">
        <f t="shared" si="1283"/>
        <v>0</v>
      </c>
      <c r="AH1456" s="2">
        <f t="shared" si="1307"/>
        <v>0</v>
      </c>
      <c r="AI1456" s="2">
        <f t="shared" si="1307"/>
        <v>0</v>
      </c>
      <c r="AJ1456" s="2">
        <f t="shared" si="1284"/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1</v>
      </c>
      <c r="AW1456" s="2">
        <v>1</v>
      </c>
      <c r="AX1456" s="2"/>
      <c r="AY1456" s="2"/>
      <c r="AZ1456" s="2">
        <v>1</v>
      </c>
      <c r="BA1456" s="2">
        <v>1</v>
      </c>
      <c r="BB1456" s="2">
        <v>1</v>
      </c>
      <c r="BC1456" s="2">
        <v>1</v>
      </c>
      <c r="BD1456" s="2" t="s">
        <v>3</v>
      </c>
      <c r="BE1456" s="2" t="s">
        <v>3</v>
      </c>
      <c r="BF1456" s="2" t="s">
        <v>3</v>
      </c>
      <c r="BG1456" s="2" t="s">
        <v>3</v>
      </c>
      <c r="BH1456" s="2">
        <v>3</v>
      </c>
      <c r="BI1456" s="2">
        <v>1</v>
      </c>
      <c r="BJ1456" s="2" t="s">
        <v>3</v>
      </c>
      <c r="BK1456" s="2"/>
      <c r="BL1456" s="2"/>
      <c r="BM1456" s="2">
        <v>1100</v>
      </c>
      <c r="BN1456" s="2">
        <v>0</v>
      </c>
      <c r="BO1456" s="2" t="s">
        <v>3</v>
      </c>
      <c r="BP1456" s="2">
        <v>0</v>
      </c>
      <c r="BQ1456" s="2">
        <v>14</v>
      </c>
      <c r="BR1456" s="2">
        <v>0</v>
      </c>
      <c r="BS1456" s="2">
        <v>1</v>
      </c>
      <c r="BT1456" s="2">
        <v>1</v>
      </c>
      <c r="BU1456" s="2">
        <v>1</v>
      </c>
      <c r="BV1456" s="2">
        <v>1</v>
      </c>
      <c r="BW1456" s="2">
        <v>1</v>
      </c>
      <c r="BX1456" s="2">
        <v>1</v>
      </c>
      <c r="BY1456" s="2" t="s">
        <v>3</v>
      </c>
      <c r="BZ1456" s="2">
        <v>0</v>
      </c>
      <c r="CA1456" s="2">
        <v>0</v>
      </c>
      <c r="CB1456" s="2"/>
      <c r="CC1456" s="2"/>
      <c r="CD1456" s="2"/>
      <c r="CE1456" s="2">
        <v>0</v>
      </c>
      <c r="CF1456" s="2">
        <v>0</v>
      </c>
      <c r="CG1456" s="2">
        <v>0</v>
      </c>
      <c r="CH1456" s="2"/>
      <c r="CI1456" s="2"/>
      <c r="CJ1456" s="2"/>
      <c r="CK1456" s="2"/>
      <c r="CL1456" s="2"/>
      <c r="CM1456" s="2">
        <v>0</v>
      </c>
      <c r="CN1456" s="2" t="s">
        <v>3</v>
      </c>
      <c r="CO1456" s="2">
        <v>0</v>
      </c>
      <c r="CP1456" s="2">
        <f t="shared" si="1285"/>
        <v>0</v>
      </c>
      <c r="CQ1456" s="2">
        <f t="shared" si="1286"/>
        <v>0</v>
      </c>
      <c r="CR1456" s="2">
        <f t="shared" si="1287"/>
        <v>0</v>
      </c>
      <c r="CS1456" s="2">
        <f t="shared" si="1288"/>
        <v>0</v>
      </c>
      <c r="CT1456" s="2">
        <f t="shared" si="1289"/>
        <v>0</v>
      </c>
      <c r="CU1456" s="2">
        <f t="shared" si="1290"/>
        <v>0</v>
      </c>
      <c r="CV1456" s="2">
        <f t="shared" si="1291"/>
        <v>0</v>
      </c>
      <c r="CW1456" s="2">
        <f t="shared" si="1292"/>
        <v>0</v>
      </c>
      <c r="CX1456" s="2">
        <f t="shared" si="1293"/>
        <v>0</v>
      </c>
      <c r="CY1456" s="2">
        <f t="shared" si="1294"/>
        <v>0</v>
      </c>
      <c r="CZ1456" s="2">
        <f t="shared" si="1295"/>
        <v>0</v>
      </c>
      <c r="DA1456" s="2"/>
      <c r="DB1456" s="2"/>
      <c r="DC1456" s="2" t="s">
        <v>3</v>
      </c>
      <c r="DD1456" s="2" t="s">
        <v>3</v>
      </c>
      <c r="DE1456" s="2" t="s">
        <v>3</v>
      </c>
      <c r="DF1456" s="2" t="s">
        <v>3</v>
      </c>
      <c r="DG1456" s="2" t="s">
        <v>3</v>
      </c>
      <c r="DH1456" s="2" t="s">
        <v>3</v>
      </c>
      <c r="DI1456" s="2" t="s">
        <v>3</v>
      </c>
      <c r="DJ1456" s="2" t="s">
        <v>3</v>
      </c>
      <c r="DK1456" s="2" t="s">
        <v>3</v>
      </c>
      <c r="DL1456" s="2" t="s">
        <v>3</v>
      </c>
      <c r="DM1456" s="2" t="s">
        <v>3</v>
      </c>
      <c r="DN1456" s="2">
        <v>0</v>
      </c>
      <c r="DO1456" s="2">
        <v>0</v>
      </c>
      <c r="DP1456" s="2">
        <v>1</v>
      </c>
      <c r="DQ1456" s="2">
        <v>1</v>
      </c>
      <c r="DR1456" s="2"/>
      <c r="DS1456" s="2"/>
      <c r="DT1456" s="2"/>
      <c r="DU1456" s="2">
        <v>1010</v>
      </c>
      <c r="DV1456" s="2" t="s">
        <v>40</v>
      </c>
      <c r="DW1456" s="2" t="s">
        <v>40</v>
      </c>
      <c r="DX1456" s="2">
        <v>1</v>
      </c>
      <c r="DY1456" s="2"/>
      <c r="DZ1456" s="2"/>
      <c r="EA1456" s="2"/>
      <c r="EB1456" s="2"/>
      <c r="EC1456" s="2"/>
      <c r="ED1456" s="2"/>
      <c r="EE1456" s="2">
        <v>31102366</v>
      </c>
      <c r="EF1456" s="2">
        <v>8</v>
      </c>
      <c r="EG1456" s="2" t="s">
        <v>34</v>
      </c>
      <c r="EH1456" s="2">
        <v>0</v>
      </c>
      <c r="EI1456" s="2" t="s">
        <v>3</v>
      </c>
      <c r="EJ1456" s="2">
        <v>1</v>
      </c>
      <c r="EK1456" s="2">
        <v>1100</v>
      </c>
      <c r="EL1456" s="2" t="s">
        <v>41</v>
      </c>
      <c r="EM1456" s="2" t="s">
        <v>42</v>
      </c>
      <c r="EN1456" s="2"/>
      <c r="EO1456" s="2" t="s">
        <v>3</v>
      </c>
      <c r="EP1456" s="2"/>
      <c r="EQ1456" s="2">
        <v>0</v>
      </c>
      <c r="ER1456" s="2">
        <v>0</v>
      </c>
      <c r="ES1456" s="2">
        <v>0</v>
      </c>
      <c r="ET1456" s="2">
        <v>0</v>
      </c>
      <c r="EU1456" s="2">
        <v>0</v>
      </c>
      <c r="EV1456" s="2">
        <v>0</v>
      </c>
      <c r="EW1456" s="2">
        <v>0</v>
      </c>
      <c r="EX1456" s="2">
        <v>0</v>
      </c>
      <c r="EY1456" s="2">
        <v>0</v>
      </c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>
        <v>0</v>
      </c>
      <c r="FR1456" s="2">
        <f t="shared" si="1296"/>
        <v>0</v>
      </c>
      <c r="FS1456" s="2">
        <v>0</v>
      </c>
      <c r="FT1456" s="2"/>
      <c r="FU1456" s="2"/>
      <c r="FV1456" s="2"/>
      <c r="FW1456" s="2"/>
      <c r="FX1456" s="2">
        <v>0</v>
      </c>
      <c r="FY1456" s="2">
        <v>0</v>
      </c>
      <c r="FZ1456" s="2"/>
      <c r="GA1456" s="2" t="s">
        <v>3</v>
      </c>
      <c r="GB1456" s="2"/>
      <c r="GC1456" s="2"/>
      <c r="GD1456" s="2">
        <v>1</v>
      </c>
      <c r="GE1456" s="2"/>
      <c r="GF1456" s="2">
        <v>376894853</v>
      </c>
      <c r="GG1456" s="2">
        <v>2</v>
      </c>
      <c r="GH1456" s="2">
        <v>0</v>
      </c>
      <c r="GI1456" s="2">
        <v>-2</v>
      </c>
      <c r="GJ1456" s="2">
        <v>0</v>
      </c>
      <c r="GK1456" s="2">
        <v>0</v>
      </c>
      <c r="GL1456" s="2">
        <f t="shared" si="1297"/>
        <v>0</v>
      </c>
      <c r="GM1456" s="2">
        <f t="shared" si="1298"/>
        <v>0</v>
      </c>
      <c r="GN1456" s="2">
        <f t="shared" si="1299"/>
        <v>0</v>
      </c>
      <c r="GO1456" s="2">
        <f t="shared" si="1300"/>
        <v>0</v>
      </c>
      <c r="GP1456" s="2">
        <f t="shared" si="1301"/>
        <v>0</v>
      </c>
      <c r="GQ1456" s="2"/>
      <c r="GR1456" s="2">
        <v>0</v>
      </c>
      <c r="GS1456" s="2">
        <v>3</v>
      </c>
      <c r="GT1456" s="2">
        <v>0</v>
      </c>
      <c r="GU1456" s="2" t="s">
        <v>3</v>
      </c>
      <c r="GV1456" s="2">
        <f t="shared" si="1302"/>
        <v>0</v>
      </c>
      <c r="GW1456" s="2">
        <v>1</v>
      </c>
      <c r="GX1456" s="2">
        <f t="shared" si="1303"/>
        <v>0</v>
      </c>
      <c r="GY1456" s="2"/>
      <c r="GZ1456" s="2"/>
      <c r="HA1456" s="2">
        <v>0</v>
      </c>
      <c r="HB1456" s="2">
        <v>0</v>
      </c>
      <c r="HC1456" s="2">
        <f t="shared" si="1304"/>
        <v>0</v>
      </c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  <c r="IH1456" s="2"/>
      <c r="II1456" s="2"/>
      <c r="IJ1456" s="2"/>
      <c r="IK1456" s="2">
        <v>0</v>
      </c>
      <c r="IL1456" s="2"/>
      <c r="IM1456" s="2"/>
      <c r="IN1456" s="2"/>
      <c r="IO1456" s="2"/>
      <c r="IP1456" s="2"/>
      <c r="IQ1456" s="2"/>
      <c r="IR1456" s="2"/>
      <c r="IS1456" s="2"/>
      <c r="IT1456" s="2"/>
      <c r="IU1456" s="2"/>
    </row>
    <row r="1457" spans="1:255">
      <c r="A1457">
        <v>17</v>
      </c>
      <c r="B1457">
        <v>1</v>
      </c>
      <c r="E1457" t="s">
        <v>660</v>
      </c>
      <c r="F1457" t="s">
        <v>424</v>
      </c>
      <c r="G1457" t="s">
        <v>599</v>
      </c>
      <c r="H1457" t="s">
        <v>40</v>
      </c>
      <c r="I1457">
        <v>1</v>
      </c>
      <c r="J1457">
        <v>0</v>
      </c>
      <c r="O1457">
        <f t="shared" si="1270"/>
        <v>1874.56</v>
      </c>
      <c r="P1457">
        <f t="shared" si="1271"/>
        <v>1874.56</v>
      </c>
      <c r="Q1457">
        <f t="shared" si="1272"/>
        <v>0</v>
      </c>
      <c r="R1457">
        <f t="shared" si="1273"/>
        <v>0</v>
      </c>
      <c r="S1457">
        <f t="shared" si="1274"/>
        <v>0</v>
      </c>
      <c r="T1457">
        <f t="shared" si="1275"/>
        <v>0</v>
      </c>
      <c r="U1457">
        <f t="shared" si="1276"/>
        <v>0</v>
      </c>
      <c r="V1457">
        <f t="shared" si="1277"/>
        <v>0</v>
      </c>
      <c r="W1457">
        <f t="shared" si="1278"/>
        <v>0</v>
      </c>
      <c r="X1457">
        <f t="shared" si="1279"/>
        <v>0</v>
      </c>
      <c r="Y1457">
        <f t="shared" si="1280"/>
        <v>0</v>
      </c>
      <c r="AA1457">
        <v>33304960</v>
      </c>
      <c r="AB1457">
        <f t="shared" si="1281"/>
        <v>1874.56</v>
      </c>
      <c r="AC1457">
        <f t="shared" si="1282"/>
        <v>1874.56</v>
      </c>
      <c r="AD1457">
        <f t="shared" si="1305"/>
        <v>0</v>
      </c>
      <c r="AE1457">
        <f t="shared" si="1306"/>
        <v>0</v>
      </c>
      <c r="AF1457">
        <f t="shared" si="1306"/>
        <v>0</v>
      </c>
      <c r="AG1457">
        <f t="shared" si="1283"/>
        <v>0</v>
      </c>
      <c r="AH1457">
        <f t="shared" si="1307"/>
        <v>0</v>
      </c>
      <c r="AI1457">
        <f t="shared" si="1307"/>
        <v>0</v>
      </c>
      <c r="AJ1457">
        <f t="shared" si="1284"/>
        <v>0</v>
      </c>
      <c r="AK1457">
        <v>1874.56</v>
      </c>
      <c r="AL1457">
        <v>1874.56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1</v>
      </c>
      <c r="AW1457">
        <v>1</v>
      </c>
      <c r="AZ1457">
        <v>1</v>
      </c>
      <c r="BA1457">
        <v>1</v>
      </c>
      <c r="BB1457">
        <v>1</v>
      </c>
      <c r="BC1457">
        <v>1</v>
      </c>
      <c r="BD1457" t="s">
        <v>3</v>
      </c>
      <c r="BE1457" t="s">
        <v>3</v>
      </c>
      <c r="BF1457" t="s">
        <v>3</v>
      </c>
      <c r="BG1457" t="s">
        <v>3</v>
      </c>
      <c r="BH1457">
        <v>3</v>
      </c>
      <c r="BI1457">
        <v>1</v>
      </c>
      <c r="BJ1457" t="s">
        <v>3</v>
      </c>
      <c r="BM1457">
        <v>1100</v>
      </c>
      <c r="BN1457">
        <v>0</v>
      </c>
      <c r="BO1457" t="s">
        <v>3</v>
      </c>
      <c r="BP1457">
        <v>0</v>
      </c>
      <c r="BQ1457">
        <v>14</v>
      </c>
      <c r="BR1457">
        <v>0</v>
      </c>
      <c r="BS1457">
        <v>1</v>
      </c>
      <c r="BT1457">
        <v>1</v>
      </c>
      <c r="BU1457">
        <v>1</v>
      </c>
      <c r="BV1457">
        <v>1</v>
      </c>
      <c r="BW1457">
        <v>1</v>
      </c>
      <c r="BX1457">
        <v>1</v>
      </c>
      <c r="BY1457" t="s">
        <v>3</v>
      </c>
      <c r="BZ1457">
        <v>0</v>
      </c>
      <c r="CA1457">
        <v>0</v>
      </c>
      <c r="CE1457">
        <v>0</v>
      </c>
      <c r="CF1457">
        <v>0</v>
      </c>
      <c r="CG1457">
        <v>0</v>
      </c>
      <c r="CM1457">
        <v>0</v>
      </c>
      <c r="CN1457" t="s">
        <v>3</v>
      </c>
      <c r="CO1457">
        <v>0</v>
      </c>
      <c r="CP1457">
        <f t="shared" si="1285"/>
        <v>1874.56</v>
      </c>
      <c r="CQ1457">
        <f t="shared" si="1286"/>
        <v>1874.56</v>
      </c>
      <c r="CR1457">
        <f t="shared" si="1287"/>
        <v>0</v>
      </c>
      <c r="CS1457">
        <f t="shared" si="1288"/>
        <v>0</v>
      </c>
      <c r="CT1457">
        <f t="shared" si="1289"/>
        <v>0</v>
      </c>
      <c r="CU1457">
        <f t="shared" si="1290"/>
        <v>0</v>
      </c>
      <c r="CV1457">
        <f t="shared" si="1291"/>
        <v>0</v>
      </c>
      <c r="CW1457">
        <f t="shared" si="1292"/>
        <v>0</v>
      </c>
      <c r="CX1457">
        <f t="shared" si="1293"/>
        <v>0</v>
      </c>
      <c r="CY1457">
        <f t="shared" si="1294"/>
        <v>0</v>
      </c>
      <c r="CZ1457">
        <f t="shared" si="1295"/>
        <v>0</v>
      </c>
      <c r="DC1457" t="s">
        <v>3</v>
      </c>
      <c r="DD1457" t="s">
        <v>3</v>
      </c>
      <c r="DE1457" t="s">
        <v>3</v>
      </c>
      <c r="DF1457" t="s">
        <v>3</v>
      </c>
      <c r="DG1457" t="s">
        <v>3</v>
      </c>
      <c r="DH1457" t="s">
        <v>3</v>
      </c>
      <c r="DI1457" t="s">
        <v>3</v>
      </c>
      <c r="DJ1457" t="s">
        <v>3</v>
      </c>
      <c r="DK1457" t="s">
        <v>3</v>
      </c>
      <c r="DL1457" t="s">
        <v>3</v>
      </c>
      <c r="DM1457" t="s">
        <v>3</v>
      </c>
      <c r="DN1457">
        <v>0</v>
      </c>
      <c r="DO1457">
        <v>0</v>
      </c>
      <c r="DP1457">
        <v>1</v>
      </c>
      <c r="DQ1457">
        <v>1</v>
      </c>
      <c r="DU1457">
        <v>1010</v>
      </c>
      <c r="DV1457" t="s">
        <v>40</v>
      </c>
      <c r="DW1457" t="s">
        <v>40</v>
      </c>
      <c r="DX1457">
        <v>1</v>
      </c>
      <c r="EE1457">
        <v>31102366</v>
      </c>
      <c r="EF1457">
        <v>8</v>
      </c>
      <c r="EG1457" t="s">
        <v>34</v>
      </c>
      <c r="EH1457">
        <v>0</v>
      </c>
      <c r="EI1457" t="s">
        <v>3</v>
      </c>
      <c r="EJ1457">
        <v>1</v>
      </c>
      <c r="EK1457">
        <v>1100</v>
      </c>
      <c r="EL1457" t="s">
        <v>41</v>
      </c>
      <c r="EM1457" t="s">
        <v>42</v>
      </c>
      <c r="EO1457" t="s">
        <v>3</v>
      </c>
      <c r="EQ1457">
        <v>0</v>
      </c>
      <c r="ER1457">
        <v>1874.56</v>
      </c>
      <c r="ES1457">
        <v>1874.56</v>
      </c>
      <c r="ET1457">
        <v>0</v>
      </c>
      <c r="EU1457">
        <v>0</v>
      </c>
      <c r="EV1457">
        <v>0</v>
      </c>
      <c r="EW1457">
        <v>0</v>
      </c>
      <c r="EX1457">
        <v>0</v>
      </c>
      <c r="EY1457">
        <v>0</v>
      </c>
      <c r="EZ1457">
        <v>5</v>
      </c>
      <c r="FC1457">
        <v>1</v>
      </c>
      <c r="FD1457">
        <v>18</v>
      </c>
      <c r="FF1457">
        <v>17290</v>
      </c>
      <c r="FQ1457">
        <v>0</v>
      </c>
      <c r="FR1457">
        <f t="shared" si="1296"/>
        <v>0</v>
      </c>
      <c r="FS1457">
        <v>0</v>
      </c>
      <c r="FX1457">
        <v>0</v>
      </c>
      <c r="FY1457">
        <v>0</v>
      </c>
      <c r="GA1457" t="s">
        <v>661</v>
      </c>
      <c r="GD1457">
        <v>1</v>
      </c>
      <c r="GF1457">
        <v>376894853</v>
      </c>
      <c r="GG1457">
        <v>2</v>
      </c>
      <c r="GH1457">
        <v>3</v>
      </c>
      <c r="GI1457">
        <v>3</v>
      </c>
      <c r="GJ1457">
        <v>0</v>
      </c>
      <c r="GK1457">
        <v>0</v>
      </c>
      <c r="GL1457">
        <f t="shared" si="1297"/>
        <v>0</v>
      </c>
      <c r="GM1457">
        <f t="shared" si="1298"/>
        <v>1874.56</v>
      </c>
      <c r="GN1457">
        <f t="shared" si="1299"/>
        <v>1874.56</v>
      </c>
      <c r="GO1457">
        <f t="shared" si="1300"/>
        <v>0</v>
      </c>
      <c r="GP1457">
        <f t="shared" si="1301"/>
        <v>0</v>
      </c>
      <c r="GR1457">
        <v>1</v>
      </c>
      <c r="GS1457">
        <v>1</v>
      </c>
      <c r="GT1457">
        <v>0</v>
      </c>
      <c r="GU1457" t="s">
        <v>3</v>
      </c>
      <c r="GV1457">
        <f t="shared" si="1302"/>
        <v>0</v>
      </c>
      <c r="GW1457">
        <v>1</v>
      </c>
      <c r="GX1457">
        <f t="shared" si="1303"/>
        <v>0</v>
      </c>
      <c r="HA1457">
        <v>0</v>
      </c>
      <c r="HB1457">
        <v>0</v>
      </c>
      <c r="HC1457">
        <f t="shared" si="1304"/>
        <v>0</v>
      </c>
      <c r="IK1457">
        <v>0</v>
      </c>
    </row>
    <row r="1458" spans="1:255">
      <c r="A1458" s="2">
        <v>17</v>
      </c>
      <c r="B1458" s="2">
        <v>1</v>
      </c>
      <c r="C1458" s="2">
        <f>ROW(SmtRes!A1555)</f>
        <v>1555</v>
      </c>
      <c r="D1458" s="2">
        <f>ROW(EtalonRes!A1936)</f>
        <v>1936</v>
      </c>
      <c r="E1458" s="2" t="s">
        <v>662</v>
      </c>
      <c r="F1458" s="2" t="s">
        <v>431</v>
      </c>
      <c r="G1458" s="2" t="s">
        <v>432</v>
      </c>
      <c r="H1458" s="2" t="s">
        <v>433</v>
      </c>
      <c r="I1458" s="2">
        <f>ROUND(8/100,9)</f>
        <v>0.08</v>
      </c>
      <c r="J1458" s="2">
        <v>0</v>
      </c>
      <c r="K1458" s="2"/>
      <c r="L1458" s="2"/>
      <c r="M1458" s="2"/>
      <c r="N1458" s="2"/>
      <c r="O1458" s="2">
        <f t="shared" si="1270"/>
        <v>75.97</v>
      </c>
      <c r="P1458" s="2">
        <f t="shared" si="1271"/>
        <v>40.61</v>
      </c>
      <c r="Q1458" s="2">
        <f t="shared" si="1272"/>
        <v>4.8600000000000003</v>
      </c>
      <c r="R1458" s="2">
        <f t="shared" si="1273"/>
        <v>0.65</v>
      </c>
      <c r="S1458" s="2">
        <f t="shared" si="1274"/>
        <v>30.5</v>
      </c>
      <c r="T1458" s="2">
        <f t="shared" si="1275"/>
        <v>0</v>
      </c>
      <c r="U1458" s="2">
        <f t="shared" si="1276"/>
        <v>3.530592</v>
      </c>
      <c r="V1458" s="2">
        <f t="shared" si="1277"/>
        <v>5.6399999999999999E-2</v>
      </c>
      <c r="W1458" s="2">
        <f t="shared" si="1278"/>
        <v>0</v>
      </c>
      <c r="X1458" s="2">
        <f t="shared" si="1279"/>
        <v>28.04</v>
      </c>
      <c r="Y1458" s="2">
        <f t="shared" si="1280"/>
        <v>18.690000000000001</v>
      </c>
      <c r="Z1458" s="2"/>
      <c r="AA1458" s="2">
        <v>33304975</v>
      </c>
      <c r="AB1458" s="2">
        <f t="shared" si="1281"/>
        <v>949.71</v>
      </c>
      <c r="AC1458" s="2">
        <f t="shared" si="1282"/>
        <v>507.64</v>
      </c>
      <c r="AD1458" s="2">
        <f>ROUND((((((ET1458*1.2)*1.25))-(((EU1458*1.2)*1.25)))+AE1458),2)</f>
        <v>60.76</v>
      </c>
      <c r="AE1458" s="2">
        <f>ROUND((((EU1458*1.2)*1.25)),2)</f>
        <v>8.18</v>
      </c>
      <c r="AF1458" s="2">
        <f>ROUND((((EV1458*1.2)*1.15)),2)</f>
        <v>381.31</v>
      </c>
      <c r="AG1458" s="2">
        <f t="shared" si="1283"/>
        <v>0</v>
      </c>
      <c r="AH1458" s="2">
        <f>(((EW1458*1.2)*1.15))</f>
        <v>44.132399999999997</v>
      </c>
      <c r="AI1458" s="2">
        <f>(((EX1458*1.2)*1.25))</f>
        <v>0.70499999999999996</v>
      </c>
      <c r="AJ1458" s="2">
        <f t="shared" si="1284"/>
        <v>0</v>
      </c>
      <c r="AK1458" s="2">
        <v>824.45</v>
      </c>
      <c r="AL1458" s="2">
        <v>507.64</v>
      </c>
      <c r="AM1458" s="2">
        <v>40.5</v>
      </c>
      <c r="AN1458" s="2">
        <v>5.45</v>
      </c>
      <c r="AO1458" s="2">
        <v>276.31</v>
      </c>
      <c r="AP1458" s="2">
        <v>0</v>
      </c>
      <c r="AQ1458" s="2">
        <v>31.98</v>
      </c>
      <c r="AR1458" s="2">
        <v>0.47</v>
      </c>
      <c r="AS1458" s="2">
        <v>0</v>
      </c>
      <c r="AT1458" s="2">
        <v>90</v>
      </c>
      <c r="AU1458" s="2">
        <v>60</v>
      </c>
      <c r="AV1458" s="2">
        <v>1</v>
      </c>
      <c r="AW1458" s="2">
        <v>1</v>
      </c>
      <c r="AX1458" s="2"/>
      <c r="AY1458" s="2"/>
      <c r="AZ1458" s="2">
        <v>1</v>
      </c>
      <c r="BA1458" s="2">
        <v>1</v>
      </c>
      <c r="BB1458" s="2">
        <v>1</v>
      </c>
      <c r="BC1458" s="2">
        <v>1</v>
      </c>
      <c r="BD1458" s="2" t="s">
        <v>3</v>
      </c>
      <c r="BE1458" s="2" t="s">
        <v>3</v>
      </c>
      <c r="BF1458" s="2" t="s">
        <v>3</v>
      </c>
      <c r="BG1458" s="2" t="s">
        <v>3</v>
      </c>
      <c r="BH1458" s="2">
        <v>0</v>
      </c>
      <c r="BI1458" s="2">
        <v>1</v>
      </c>
      <c r="BJ1458" s="2" t="s">
        <v>434</v>
      </c>
      <c r="BK1458" s="2"/>
      <c r="BL1458" s="2"/>
      <c r="BM1458" s="2">
        <v>26001</v>
      </c>
      <c r="BN1458" s="2">
        <v>0</v>
      </c>
      <c r="BO1458" s="2" t="s">
        <v>3</v>
      </c>
      <c r="BP1458" s="2">
        <v>0</v>
      </c>
      <c r="BQ1458" s="2">
        <v>2</v>
      </c>
      <c r="BR1458" s="2">
        <v>0</v>
      </c>
      <c r="BS1458" s="2">
        <v>1</v>
      </c>
      <c r="BT1458" s="2">
        <v>1</v>
      </c>
      <c r="BU1458" s="2">
        <v>1</v>
      </c>
      <c r="BV1458" s="2">
        <v>1</v>
      </c>
      <c r="BW1458" s="2">
        <v>1</v>
      </c>
      <c r="BX1458" s="2">
        <v>1</v>
      </c>
      <c r="BY1458" s="2" t="s">
        <v>3</v>
      </c>
      <c r="BZ1458" s="2">
        <v>100</v>
      </c>
      <c r="CA1458" s="2">
        <v>70</v>
      </c>
      <c r="CB1458" s="2"/>
      <c r="CC1458" s="2"/>
      <c r="CD1458" s="2"/>
      <c r="CE1458" s="2">
        <v>0</v>
      </c>
      <c r="CF1458" s="2">
        <v>0</v>
      </c>
      <c r="CG1458" s="2">
        <v>0</v>
      </c>
      <c r="CH1458" s="2"/>
      <c r="CI1458" s="2"/>
      <c r="CJ1458" s="2"/>
      <c r="CK1458" s="2"/>
      <c r="CL1458" s="2"/>
      <c r="CM1458" s="2">
        <v>0</v>
      </c>
      <c r="CN1458" s="2" t="s">
        <v>954</v>
      </c>
      <c r="CO1458" s="2">
        <v>0</v>
      </c>
      <c r="CP1458" s="2">
        <f t="shared" si="1285"/>
        <v>75.97</v>
      </c>
      <c r="CQ1458" s="2">
        <f t="shared" si="1286"/>
        <v>507.64</v>
      </c>
      <c r="CR1458" s="2">
        <f t="shared" si="1287"/>
        <v>60.76</v>
      </c>
      <c r="CS1458" s="2">
        <f t="shared" si="1288"/>
        <v>8.18</v>
      </c>
      <c r="CT1458" s="2">
        <f t="shared" si="1289"/>
        <v>381.31</v>
      </c>
      <c r="CU1458" s="2">
        <f t="shared" si="1290"/>
        <v>0</v>
      </c>
      <c r="CV1458" s="2">
        <f t="shared" si="1291"/>
        <v>44.132399999999997</v>
      </c>
      <c r="CW1458" s="2">
        <f t="shared" si="1292"/>
        <v>0.70499999999999996</v>
      </c>
      <c r="CX1458" s="2">
        <f t="shared" si="1293"/>
        <v>0</v>
      </c>
      <c r="CY1458" s="2">
        <f t="shared" si="1294"/>
        <v>28.035</v>
      </c>
      <c r="CZ1458" s="2">
        <f t="shared" si="1295"/>
        <v>18.690000000000001</v>
      </c>
      <c r="DA1458" s="2"/>
      <c r="DB1458" s="2"/>
      <c r="DC1458" s="2" t="s">
        <v>3</v>
      </c>
      <c r="DD1458" s="2" t="s">
        <v>3</v>
      </c>
      <c r="DE1458" s="2" t="s">
        <v>21</v>
      </c>
      <c r="DF1458" s="2" t="s">
        <v>21</v>
      </c>
      <c r="DG1458" s="2" t="s">
        <v>22</v>
      </c>
      <c r="DH1458" s="2" t="s">
        <v>3</v>
      </c>
      <c r="DI1458" s="2" t="s">
        <v>22</v>
      </c>
      <c r="DJ1458" s="2" t="s">
        <v>21</v>
      </c>
      <c r="DK1458" s="2" t="s">
        <v>3</v>
      </c>
      <c r="DL1458" s="2" t="s">
        <v>3</v>
      </c>
      <c r="DM1458" s="2" t="s">
        <v>3</v>
      </c>
      <c r="DN1458" s="2">
        <v>0</v>
      </c>
      <c r="DO1458" s="2">
        <v>0</v>
      </c>
      <c r="DP1458" s="2">
        <v>1</v>
      </c>
      <c r="DQ1458" s="2">
        <v>1</v>
      </c>
      <c r="DR1458" s="2"/>
      <c r="DS1458" s="2"/>
      <c r="DT1458" s="2"/>
      <c r="DU1458" s="2">
        <v>1005</v>
      </c>
      <c r="DV1458" s="2" t="s">
        <v>433</v>
      </c>
      <c r="DW1458" s="2" t="s">
        <v>433</v>
      </c>
      <c r="DX1458" s="2">
        <v>100</v>
      </c>
      <c r="DY1458" s="2"/>
      <c r="DZ1458" s="2"/>
      <c r="EA1458" s="2"/>
      <c r="EB1458" s="2"/>
      <c r="EC1458" s="2"/>
      <c r="ED1458" s="2"/>
      <c r="EE1458" s="2">
        <v>31102226</v>
      </c>
      <c r="EF1458" s="2">
        <v>2</v>
      </c>
      <c r="EG1458" s="2" t="s">
        <v>23</v>
      </c>
      <c r="EH1458" s="2">
        <v>0</v>
      </c>
      <c r="EI1458" s="2" t="s">
        <v>3</v>
      </c>
      <c r="EJ1458" s="2">
        <v>1</v>
      </c>
      <c r="EK1458" s="2">
        <v>26001</v>
      </c>
      <c r="EL1458" s="2" t="s">
        <v>435</v>
      </c>
      <c r="EM1458" s="2" t="s">
        <v>436</v>
      </c>
      <c r="EN1458" s="2"/>
      <c r="EO1458" s="2" t="s">
        <v>26</v>
      </c>
      <c r="EP1458" s="2"/>
      <c r="EQ1458" s="2">
        <v>0</v>
      </c>
      <c r="ER1458" s="2">
        <v>824.45</v>
      </c>
      <c r="ES1458" s="2">
        <v>507.64</v>
      </c>
      <c r="ET1458" s="2">
        <v>40.5</v>
      </c>
      <c r="EU1458" s="2">
        <v>5.45</v>
      </c>
      <c r="EV1458" s="2">
        <v>276.31</v>
      </c>
      <c r="EW1458" s="2">
        <v>31.98</v>
      </c>
      <c r="EX1458" s="2">
        <v>0.47</v>
      </c>
      <c r="EY1458" s="2">
        <v>0</v>
      </c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>
        <v>0</v>
      </c>
      <c r="FR1458" s="2">
        <f t="shared" si="1296"/>
        <v>0</v>
      </c>
      <c r="FS1458" s="2">
        <v>0</v>
      </c>
      <c r="FT1458" s="2" t="s">
        <v>27</v>
      </c>
      <c r="FU1458" s="2" t="s">
        <v>28</v>
      </c>
      <c r="FV1458" s="2"/>
      <c r="FW1458" s="2"/>
      <c r="FX1458" s="2">
        <v>90</v>
      </c>
      <c r="FY1458" s="2">
        <v>59.5</v>
      </c>
      <c r="FZ1458" s="2"/>
      <c r="GA1458" s="2" t="s">
        <v>3</v>
      </c>
      <c r="GB1458" s="2"/>
      <c r="GC1458" s="2"/>
      <c r="GD1458" s="2">
        <v>1</v>
      </c>
      <c r="GE1458" s="2"/>
      <c r="GF1458" s="2">
        <v>1906941050</v>
      </c>
      <c r="GG1458" s="2">
        <v>2</v>
      </c>
      <c r="GH1458" s="2">
        <v>1</v>
      </c>
      <c r="GI1458" s="2">
        <v>-2</v>
      </c>
      <c r="GJ1458" s="2">
        <v>0</v>
      </c>
      <c r="GK1458" s="2">
        <v>0</v>
      </c>
      <c r="GL1458" s="2">
        <f t="shared" si="1297"/>
        <v>0</v>
      </c>
      <c r="GM1458" s="2">
        <f t="shared" si="1298"/>
        <v>122.7</v>
      </c>
      <c r="GN1458" s="2">
        <f t="shared" si="1299"/>
        <v>122.7</v>
      </c>
      <c r="GO1458" s="2">
        <f t="shared" si="1300"/>
        <v>0</v>
      </c>
      <c r="GP1458" s="2">
        <f t="shared" si="1301"/>
        <v>0</v>
      </c>
      <c r="GQ1458" s="2"/>
      <c r="GR1458" s="2">
        <v>0</v>
      </c>
      <c r="GS1458" s="2">
        <v>3</v>
      </c>
      <c r="GT1458" s="2">
        <v>0</v>
      </c>
      <c r="GU1458" s="2" t="s">
        <v>3</v>
      </c>
      <c r="GV1458" s="2">
        <f t="shared" si="1302"/>
        <v>0</v>
      </c>
      <c r="GW1458" s="2">
        <v>1</v>
      </c>
      <c r="GX1458" s="2">
        <f t="shared" si="1303"/>
        <v>0</v>
      </c>
      <c r="GY1458" s="2"/>
      <c r="GZ1458" s="2"/>
      <c r="HA1458" s="2">
        <v>0</v>
      </c>
      <c r="HB1458" s="2">
        <v>0</v>
      </c>
      <c r="HC1458" s="2">
        <f t="shared" si="1304"/>
        <v>0</v>
      </c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  <c r="IH1458" s="2"/>
      <c r="II1458" s="2"/>
      <c r="IJ1458" s="2"/>
      <c r="IK1458" s="2">
        <v>0</v>
      </c>
      <c r="IL1458" s="2"/>
      <c r="IM1458" s="2"/>
      <c r="IN1458" s="2"/>
      <c r="IO1458" s="2"/>
      <c r="IP1458" s="2"/>
      <c r="IQ1458" s="2"/>
      <c r="IR1458" s="2"/>
      <c r="IS1458" s="2"/>
      <c r="IT1458" s="2"/>
      <c r="IU1458" s="2"/>
    </row>
    <row r="1459" spans="1:255">
      <c r="A1459">
        <v>17</v>
      </c>
      <c r="B1459">
        <v>1</v>
      </c>
      <c r="C1459">
        <f>ROW(SmtRes!A1564)</f>
        <v>1564</v>
      </c>
      <c r="D1459">
        <f>ROW(EtalonRes!A1946)</f>
        <v>1946</v>
      </c>
      <c r="E1459" t="s">
        <v>662</v>
      </c>
      <c r="F1459" t="s">
        <v>431</v>
      </c>
      <c r="G1459" t="s">
        <v>432</v>
      </c>
      <c r="H1459" t="s">
        <v>433</v>
      </c>
      <c r="I1459">
        <f>ROUND(8/100,9)</f>
        <v>0.08</v>
      </c>
      <c r="J1459">
        <v>0</v>
      </c>
      <c r="O1459">
        <f t="shared" si="1270"/>
        <v>75.97</v>
      </c>
      <c r="P1459">
        <f t="shared" si="1271"/>
        <v>40.61</v>
      </c>
      <c r="Q1459">
        <f t="shared" si="1272"/>
        <v>4.8600000000000003</v>
      </c>
      <c r="R1459">
        <f t="shared" si="1273"/>
        <v>0.65</v>
      </c>
      <c r="S1459">
        <f t="shared" si="1274"/>
        <v>30.5</v>
      </c>
      <c r="T1459">
        <f t="shared" si="1275"/>
        <v>0</v>
      </c>
      <c r="U1459">
        <f t="shared" si="1276"/>
        <v>3.530592</v>
      </c>
      <c r="V1459">
        <f t="shared" si="1277"/>
        <v>5.6399999999999999E-2</v>
      </c>
      <c r="W1459">
        <f t="shared" si="1278"/>
        <v>0</v>
      </c>
      <c r="X1459">
        <f t="shared" si="1279"/>
        <v>28.04</v>
      </c>
      <c r="Y1459">
        <f t="shared" si="1280"/>
        <v>18.690000000000001</v>
      </c>
      <c r="AA1459">
        <v>33304960</v>
      </c>
      <c r="AB1459">
        <f t="shared" si="1281"/>
        <v>949.71</v>
      </c>
      <c r="AC1459">
        <f t="shared" si="1282"/>
        <v>507.64</v>
      </c>
      <c r="AD1459">
        <f>ROUND((((((ET1459*1.2)*1.25))-(((EU1459*1.2)*1.25)))+AE1459),2)</f>
        <v>60.76</v>
      </c>
      <c r="AE1459">
        <f>ROUND((((EU1459*1.2)*1.25)),2)</f>
        <v>8.18</v>
      </c>
      <c r="AF1459">
        <f>ROUND((((EV1459*1.2)*1.15)),2)</f>
        <v>381.31</v>
      </c>
      <c r="AG1459">
        <f t="shared" si="1283"/>
        <v>0</v>
      </c>
      <c r="AH1459">
        <f>(((EW1459*1.2)*1.15))</f>
        <v>44.132399999999997</v>
      </c>
      <c r="AI1459">
        <f>(((EX1459*1.2)*1.25))</f>
        <v>0.70499999999999996</v>
      </c>
      <c r="AJ1459">
        <f t="shared" si="1284"/>
        <v>0</v>
      </c>
      <c r="AK1459">
        <v>824.45</v>
      </c>
      <c r="AL1459">
        <v>507.64</v>
      </c>
      <c r="AM1459">
        <v>40.5</v>
      </c>
      <c r="AN1459">
        <v>5.45</v>
      </c>
      <c r="AO1459">
        <v>276.31</v>
      </c>
      <c r="AP1459">
        <v>0</v>
      </c>
      <c r="AQ1459">
        <v>31.98</v>
      </c>
      <c r="AR1459">
        <v>0.47</v>
      </c>
      <c r="AS1459">
        <v>0</v>
      </c>
      <c r="AT1459">
        <v>90</v>
      </c>
      <c r="AU1459">
        <v>60</v>
      </c>
      <c r="AV1459">
        <v>1</v>
      </c>
      <c r="AW1459">
        <v>1</v>
      </c>
      <c r="AZ1459">
        <v>1</v>
      </c>
      <c r="BA1459">
        <v>1</v>
      </c>
      <c r="BB1459">
        <v>1</v>
      </c>
      <c r="BC1459">
        <v>1</v>
      </c>
      <c r="BD1459" t="s">
        <v>3</v>
      </c>
      <c r="BE1459" t="s">
        <v>3</v>
      </c>
      <c r="BF1459" t="s">
        <v>3</v>
      </c>
      <c r="BG1459" t="s">
        <v>3</v>
      </c>
      <c r="BH1459">
        <v>0</v>
      </c>
      <c r="BI1459">
        <v>1</v>
      </c>
      <c r="BJ1459" t="s">
        <v>434</v>
      </c>
      <c r="BM1459">
        <v>26001</v>
      </c>
      <c r="BN1459">
        <v>0</v>
      </c>
      <c r="BO1459" t="s">
        <v>3</v>
      </c>
      <c r="BP1459">
        <v>0</v>
      </c>
      <c r="BQ1459">
        <v>2</v>
      </c>
      <c r="BR1459">
        <v>0</v>
      </c>
      <c r="BS1459">
        <v>1</v>
      </c>
      <c r="BT1459">
        <v>1</v>
      </c>
      <c r="BU1459">
        <v>1</v>
      </c>
      <c r="BV1459">
        <v>1</v>
      </c>
      <c r="BW1459">
        <v>1</v>
      </c>
      <c r="BX1459">
        <v>1</v>
      </c>
      <c r="BY1459" t="s">
        <v>3</v>
      </c>
      <c r="BZ1459">
        <v>100</v>
      </c>
      <c r="CA1459">
        <v>70</v>
      </c>
      <c r="CE1459">
        <v>0</v>
      </c>
      <c r="CF1459">
        <v>0</v>
      </c>
      <c r="CG1459">
        <v>0</v>
      </c>
      <c r="CM1459">
        <v>0</v>
      </c>
      <c r="CN1459" t="s">
        <v>954</v>
      </c>
      <c r="CO1459">
        <v>0</v>
      </c>
      <c r="CP1459">
        <f t="shared" si="1285"/>
        <v>75.97</v>
      </c>
      <c r="CQ1459">
        <f t="shared" si="1286"/>
        <v>507.64</v>
      </c>
      <c r="CR1459">
        <f t="shared" si="1287"/>
        <v>60.76</v>
      </c>
      <c r="CS1459">
        <f t="shared" si="1288"/>
        <v>8.18</v>
      </c>
      <c r="CT1459">
        <f t="shared" si="1289"/>
        <v>381.31</v>
      </c>
      <c r="CU1459">
        <f t="shared" si="1290"/>
        <v>0</v>
      </c>
      <c r="CV1459">
        <f t="shared" si="1291"/>
        <v>44.132399999999997</v>
      </c>
      <c r="CW1459">
        <f t="shared" si="1292"/>
        <v>0.70499999999999996</v>
      </c>
      <c r="CX1459">
        <f t="shared" si="1293"/>
        <v>0</v>
      </c>
      <c r="CY1459">
        <f t="shared" si="1294"/>
        <v>28.035</v>
      </c>
      <c r="CZ1459">
        <f t="shared" si="1295"/>
        <v>18.690000000000001</v>
      </c>
      <c r="DC1459" t="s">
        <v>3</v>
      </c>
      <c r="DD1459" t="s">
        <v>3</v>
      </c>
      <c r="DE1459" t="s">
        <v>21</v>
      </c>
      <c r="DF1459" t="s">
        <v>21</v>
      </c>
      <c r="DG1459" t="s">
        <v>22</v>
      </c>
      <c r="DH1459" t="s">
        <v>3</v>
      </c>
      <c r="DI1459" t="s">
        <v>22</v>
      </c>
      <c r="DJ1459" t="s">
        <v>21</v>
      </c>
      <c r="DK1459" t="s">
        <v>3</v>
      </c>
      <c r="DL1459" t="s">
        <v>3</v>
      </c>
      <c r="DM1459" t="s">
        <v>3</v>
      </c>
      <c r="DN1459">
        <v>0</v>
      </c>
      <c r="DO1459">
        <v>0</v>
      </c>
      <c r="DP1459">
        <v>1</v>
      </c>
      <c r="DQ1459">
        <v>1</v>
      </c>
      <c r="DU1459">
        <v>1005</v>
      </c>
      <c r="DV1459" t="s">
        <v>433</v>
      </c>
      <c r="DW1459" t="s">
        <v>433</v>
      </c>
      <c r="DX1459">
        <v>100</v>
      </c>
      <c r="EE1459">
        <v>31102226</v>
      </c>
      <c r="EF1459">
        <v>2</v>
      </c>
      <c r="EG1459" t="s">
        <v>23</v>
      </c>
      <c r="EH1459">
        <v>0</v>
      </c>
      <c r="EI1459" t="s">
        <v>3</v>
      </c>
      <c r="EJ1459">
        <v>1</v>
      </c>
      <c r="EK1459">
        <v>26001</v>
      </c>
      <c r="EL1459" t="s">
        <v>435</v>
      </c>
      <c r="EM1459" t="s">
        <v>436</v>
      </c>
      <c r="EO1459" t="s">
        <v>26</v>
      </c>
      <c r="EQ1459">
        <v>0</v>
      </c>
      <c r="ER1459">
        <v>824.45</v>
      </c>
      <c r="ES1459">
        <v>507.64</v>
      </c>
      <c r="ET1459">
        <v>40.5</v>
      </c>
      <c r="EU1459">
        <v>5.45</v>
      </c>
      <c r="EV1459">
        <v>276.31</v>
      </c>
      <c r="EW1459">
        <v>31.98</v>
      </c>
      <c r="EX1459">
        <v>0.47</v>
      </c>
      <c r="EY1459">
        <v>0</v>
      </c>
      <c r="FQ1459">
        <v>0</v>
      </c>
      <c r="FR1459">
        <f t="shared" si="1296"/>
        <v>0</v>
      </c>
      <c r="FS1459">
        <v>0</v>
      </c>
      <c r="FT1459" t="s">
        <v>27</v>
      </c>
      <c r="FU1459" t="s">
        <v>28</v>
      </c>
      <c r="FX1459">
        <v>90</v>
      </c>
      <c r="FY1459">
        <v>59.5</v>
      </c>
      <c r="GA1459" t="s">
        <v>3</v>
      </c>
      <c r="GD1459">
        <v>1</v>
      </c>
      <c r="GF1459">
        <v>1906941050</v>
      </c>
      <c r="GG1459">
        <v>2</v>
      </c>
      <c r="GH1459">
        <v>1</v>
      </c>
      <c r="GI1459">
        <v>-2</v>
      </c>
      <c r="GJ1459">
        <v>0</v>
      </c>
      <c r="GK1459">
        <v>0</v>
      </c>
      <c r="GL1459">
        <f t="shared" si="1297"/>
        <v>0</v>
      </c>
      <c r="GM1459">
        <f t="shared" si="1298"/>
        <v>122.7</v>
      </c>
      <c r="GN1459">
        <f t="shared" si="1299"/>
        <v>122.7</v>
      </c>
      <c r="GO1459">
        <f t="shared" si="1300"/>
        <v>0</v>
      </c>
      <c r="GP1459">
        <f t="shared" si="1301"/>
        <v>0</v>
      </c>
      <c r="GR1459">
        <v>0</v>
      </c>
      <c r="GS1459">
        <v>3</v>
      </c>
      <c r="GT1459">
        <v>0</v>
      </c>
      <c r="GU1459" t="s">
        <v>3</v>
      </c>
      <c r="GV1459">
        <f t="shared" si="1302"/>
        <v>0</v>
      </c>
      <c r="GW1459">
        <v>1</v>
      </c>
      <c r="GX1459">
        <f t="shared" si="1303"/>
        <v>0</v>
      </c>
      <c r="HA1459">
        <v>0</v>
      </c>
      <c r="HB1459">
        <v>0</v>
      </c>
      <c r="HC1459">
        <f t="shared" si="1304"/>
        <v>0</v>
      </c>
      <c r="IK1459">
        <v>0</v>
      </c>
    </row>
    <row r="1460" spans="1:255">
      <c r="A1460" s="2">
        <v>17</v>
      </c>
      <c r="B1460" s="2">
        <v>1</v>
      </c>
      <c r="C1460" s="2"/>
      <c r="D1460" s="2"/>
      <c r="E1460" s="2" t="s">
        <v>663</v>
      </c>
      <c r="F1460" s="2" t="s">
        <v>438</v>
      </c>
      <c r="G1460" s="2" t="s">
        <v>439</v>
      </c>
      <c r="H1460" s="2" t="s">
        <v>258</v>
      </c>
      <c r="I1460" s="2">
        <f>ROUND(8*0.04*1.15,9)</f>
        <v>0.36799999999999999</v>
      </c>
      <c r="J1460" s="2">
        <v>0</v>
      </c>
      <c r="K1460" s="2"/>
      <c r="L1460" s="2"/>
      <c r="M1460" s="2"/>
      <c r="N1460" s="2"/>
      <c r="O1460" s="2">
        <f t="shared" si="1270"/>
        <v>817.71</v>
      </c>
      <c r="P1460" s="2">
        <f t="shared" si="1271"/>
        <v>817.71</v>
      </c>
      <c r="Q1460" s="2">
        <f t="shared" si="1272"/>
        <v>0</v>
      </c>
      <c r="R1460" s="2">
        <f t="shared" si="1273"/>
        <v>0</v>
      </c>
      <c r="S1460" s="2">
        <f t="shared" si="1274"/>
        <v>0</v>
      </c>
      <c r="T1460" s="2">
        <f t="shared" si="1275"/>
        <v>0</v>
      </c>
      <c r="U1460" s="2">
        <f t="shared" si="1276"/>
        <v>0</v>
      </c>
      <c r="V1460" s="2">
        <f t="shared" si="1277"/>
        <v>0</v>
      </c>
      <c r="W1460" s="2">
        <f t="shared" si="1278"/>
        <v>0</v>
      </c>
      <c r="X1460" s="2">
        <f t="shared" si="1279"/>
        <v>0</v>
      </c>
      <c r="Y1460" s="2">
        <f t="shared" si="1280"/>
        <v>0</v>
      </c>
      <c r="Z1460" s="2"/>
      <c r="AA1460" s="2">
        <v>33304975</v>
      </c>
      <c r="AB1460" s="2">
        <f t="shared" si="1281"/>
        <v>2222.0300000000002</v>
      </c>
      <c r="AC1460" s="2">
        <f t="shared" si="1282"/>
        <v>2222.0300000000002</v>
      </c>
      <c r="AD1460" s="2">
        <f>ROUND((((ET1460)-(EU1460))+AE1460),2)</f>
        <v>0</v>
      </c>
      <c r="AE1460" s="2">
        <f>ROUND((EU1460),2)</f>
        <v>0</v>
      </c>
      <c r="AF1460" s="2">
        <f>ROUND((EV1460),2)</f>
        <v>0</v>
      </c>
      <c r="AG1460" s="2">
        <f t="shared" si="1283"/>
        <v>0</v>
      </c>
      <c r="AH1460" s="2">
        <f>(EW1460)</f>
        <v>0</v>
      </c>
      <c r="AI1460" s="2">
        <f>(EX1460)</f>
        <v>0</v>
      </c>
      <c r="AJ1460" s="2">
        <f t="shared" si="1284"/>
        <v>0</v>
      </c>
      <c r="AK1460" s="2">
        <v>2222.0300000000002</v>
      </c>
      <c r="AL1460" s="2">
        <v>2222.0300000000002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1</v>
      </c>
      <c r="AW1460" s="2">
        <v>1</v>
      </c>
      <c r="AX1460" s="2"/>
      <c r="AY1460" s="2"/>
      <c r="AZ1460" s="2">
        <v>1</v>
      </c>
      <c r="BA1460" s="2">
        <v>1</v>
      </c>
      <c r="BB1460" s="2">
        <v>1</v>
      </c>
      <c r="BC1460" s="2">
        <v>1</v>
      </c>
      <c r="BD1460" s="2" t="s">
        <v>3</v>
      </c>
      <c r="BE1460" s="2" t="s">
        <v>3</v>
      </c>
      <c r="BF1460" s="2" t="s">
        <v>3</v>
      </c>
      <c r="BG1460" s="2" t="s">
        <v>3</v>
      </c>
      <c r="BH1460" s="2">
        <v>3</v>
      </c>
      <c r="BI1460" s="2">
        <v>1</v>
      </c>
      <c r="BJ1460" s="2" t="s">
        <v>440</v>
      </c>
      <c r="BK1460" s="2"/>
      <c r="BL1460" s="2"/>
      <c r="BM1460" s="2">
        <v>500001</v>
      </c>
      <c r="BN1460" s="2">
        <v>0</v>
      </c>
      <c r="BO1460" s="2" t="s">
        <v>3</v>
      </c>
      <c r="BP1460" s="2">
        <v>0</v>
      </c>
      <c r="BQ1460" s="2">
        <v>8</v>
      </c>
      <c r="BR1460" s="2">
        <v>0</v>
      </c>
      <c r="BS1460" s="2">
        <v>1</v>
      </c>
      <c r="BT1460" s="2">
        <v>1</v>
      </c>
      <c r="BU1460" s="2">
        <v>1</v>
      </c>
      <c r="BV1460" s="2">
        <v>1</v>
      </c>
      <c r="BW1460" s="2">
        <v>1</v>
      </c>
      <c r="BX1460" s="2">
        <v>1</v>
      </c>
      <c r="BY1460" s="2" t="s">
        <v>3</v>
      </c>
      <c r="BZ1460" s="2">
        <v>0</v>
      </c>
      <c r="CA1460" s="2">
        <v>0</v>
      </c>
      <c r="CB1460" s="2"/>
      <c r="CC1460" s="2"/>
      <c r="CD1460" s="2"/>
      <c r="CE1460" s="2">
        <v>0</v>
      </c>
      <c r="CF1460" s="2">
        <v>0</v>
      </c>
      <c r="CG1460" s="2">
        <v>0</v>
      </c>
      <c r="CH1460" s="2"/>
      <c r="CI1460" s="2"/>
      <c r="CJ1460" s="2"/>
      <c r="CK1460" s="2"/>
      <c r="CL1460" s="2"/>
      <c r="CM1460" s="2">
        <v>0</v>
      </c>
      <c r="CN1460" s="2" t="s">
        <v>3</v>
      </c>
      <c r="CO1460" s="2">
        <v>0</v>
      </c>
      <c r="CP1460" s="2">
        <f t="shared" si="1285"/>
        <v>817.71</v>
      </c>
      <c r="CQ1460" s="2">
        <f t="shared" si="1286"/>
        <v>2222.0300000000002</v>
      </c>
      <c r="CR1460" s="2">
        <f t="shared" si="1287"/>
        <v>0</v>
      </c>
      <c r="CS1460" s="2">
        <f t="shared" si="1288"/>
        <v>0</v>
      </c>
      <c r="CT1460" s="2">
        <f t="shared" si="1289"/>
        <v>0</v>
      </c>
      <c r="CU1460" s="2">
        <f t="shared" si="1290"/>
        <v>0</v>
      </c>
      <c r="CV1460" s="2">
        <f t="shared" si="1291"/>
        <v>0</v>
      </c>
      <c r="CW1460" s="2">
        <f t="shared" si="1292"/>
        <v>0</v>
      </c>
      <c r="CX1460" s="2">
        <f t="shared" si="1293"/>
        <v>0</v>
      </c>
      <c r="CY1460" s="2">
        <f t="shared" si="1294"/>
        <v>0</v>
      </c>
      <c r="CZ1460" s="2">
        <f t="shared" si="1295"/>
        <v>0</v>
      </c>
      <c r="DA1460" s="2"/>
      <c r="DB1460" s="2"/>
      <c r="DC1460" s="2" t="s">
        <v>3</v>
      </c>
      <c r="DD1460" s="2" t="s">
        <v>3</v>
      </c>
      <c r="DE1460" s="2" t="s">
        <v>3</v>
      </c>
      <c r="DF1460" s="2" t="s">
        <v>3</v>
      </c>
      <c r="DG1460" s="2" t="s">
        <v>3</v>
      </c>
      <c r="DH1460" s="2" t="s">
        <v>3</v>
      </c>
      <c r="DI1460" s="2" t="s">
        <v>3</v>
      </c>
      <c r="DJ1460" s="2" t="s">
        <v>3</v>
      </c>
      <c r="DK1460" s="2" t="s">
        <v>3</v>
      </c>
      <c r="DL1460" s="2" t="s">
        <v>3</v>
      </c>
      <c r="DM1460" s="2" t="s">
        <v>3</v>
      </c>
      <c r="DN1460" s="2">
        <v>0</v>
      </c>
      <c r="DO1460" s="2">
        <v>0</v>
      </c>
      <c r="DP1460" s="2">
        <v>1</v>
      </c>
      <c r="DQ1460" s="2">
        <v>1</v>
      </c>
      <c r="DR1460" s="2"/>
      <c r="DS1460" s="2"/>
      <c r="DT1460" s="2"/>
      <c r="DU1460" s="2">
        <v>1007</v>
      </c>
      <c r="DV1460" s="2" t="s">
        <v>258</v>
      </c>
      <c r="DW1460" s="2" t="s">
        <v>258</v>
      </c>
      <c r="DX1460" s="2">
        <v>1</v>
      </c>
      <c r="DY1460" s="2"/>
      <c r="DZ1460" s="2"/>
      <c r="EA1460" s="2"/>
      <c r="EB1460" s="2"/>
      <c r="EC1460" s="2"/>
      <c r="ED1460" s="2"/>
      <c r="EE1460" s="2">
        <v>31102119</v>
      </c>
      <c r="EF1460" s="2">
        <v>8</v>
      </c>
      <c r="EG1460" s="2" t="s">
        <v>34</v>
      </c>
      <c r="EH1460" s="2">
        <v>0</v>
      </c>
      <c r="EI1460" s="2" t="s">
        <v>3</v>
      </c>
      <c r="EJ1460" s="2">
        <v>1</v>
      </c>
      <c r="EK1460" s="2">
        <v>500001</v>
      </c>
      <c r="EL1460" s="2" t="s">
        <v>35</v>
      </c>
      <c r="EM1460" s="2" t="s">
        <v>36</v>
      </c>
      <c r="EN1460" s="2"/>
      <c r="EO1460" s="2" t="s">
        <v>3</v>
      </c>
      <c r="EP1460" s="2"/>
      <c r="EQ1460" s="2">
        <v>0</v>
      </c>
      <c r="ER1460" s="2">
        <v>2222.0300000000002</v>
      </c>
      <c r="ES1460" s="2">
        <v>2222.0300000000002</v>
      </c>
      <c r="ET1460" s="2">
        <v>0</v>
      </c>
      <c r="EU1460" s="2">
        <v>0</v>
      </c>
      <c r="EV1460" s="2">
        <v>0</v>
      </c>
      <c r="EW1460" s="2">
        <v>0</v>
      </c>
      <c r="EX1460" s="2">
        <v>0</v>
      </c>
      <c r="EY1460" s="2">
        <v>0</v>
      </c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>
        <v>0</v>
      </c>
      <c r="FR1460" s="2">
        <f t="shared" si="1296"/>
        <v>0</v>
      </c>
      <c r="FS1460" s="2">
        <v>0</v>
      </c>
      <c r="FT1460" s="2"/>
      <c r="FU1460" s="2"/>
      <c r="FV1460" s="2"/>
      <c r="FW1460" s="2"/>
      <c r="FX1460" s="2">
        <v>0</v>
      </c>
      <c r="FY1460" s="2">
        <v>0</v>
      </c>
      <c r="FZ1460" s="2"/>
      <c r="GA1460" s="2" t="s">
        <v>3</v>
      </c>
      <c r="GB1460" s="2"/>
      <c r="GC1460" s="2"/>
      <c r="GD1460" s="2">
        <v>1</v>
      </c>
      <c r="GE1460" s="2"/>
      <c r="GF1460" s="2">
        <v>2051966677</v>
      </c>
      <c r="GG1460" s="2">
        <v>2</v>
      </c>
      <c r="GH1460" s="2">
        <v>1</v>
      </c>
      <c r="GI1460" s="2">
        <v>-2</v>
      </c>
      <c r="GJ1460" s="2">
        <v>0</v>
      </c>
      <c r="GK1460" s="2">
        <v>0</v>
      </c>
      <c r="GL1460" s="2">
        <f t="shared" si="1297"/>
        <v>0</v>
      </c>
      <c r="GM1460" s="2">
        <f t="shared" si="1298"/>
        <v>817.71</v>
      </c>
      <c r="GN1460" s="2">
        <f t="shared" si="1299"/>
        <v>817.71</v>
      </c>
      <c r="GO1460" s="2">
        <f t="shared" si="1300"/>
        <v>0</v>
      </c>
      <c r="GP1460" s="2">
        <f t="shared" si="1301"/>
        <v>0</v>
      </c>
      <c r="GQ1460" s="2"/>
      <c r="GR1460" s="2">
        <v>0</v>
      </c>
      <c r="GS1460" s="2">
        <v>3</v>
      </c>
      <c r="GT1460" s="2">
        <v>0</v>
      </c>
      <c r="GU1460" s="2" t="s">
        <v>3</v>
      </c>
      <c r="GV1460" s="2">
        <f t="shared" si="1302"/>
        <v>0</v>
      </c>
      <c r="GW1460" s="2">
        <v>1</v>
      </c>
      <c r="GX1460" s="2">
        <f t="shared" si="1303"/>
        <v>0</v>
      </c>
      <c r="GY1460" s="2"/>
      <c r="GZ1460" s="2"/>
      <c r="HA1460" s="2">
        <v>0</v>
      </c>
      <c r="HB1460" s="2">
        <v>0</v>
      </c>
      <c r="HC1460" s="2">
        <f t="shared" si="1304"/>
        <v>0</v>
      </c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  <c r="IH1460" s="2"/>
      <c r="II1460" s="2"/>
      <c r="IJ1460" s="2"/>
      <c r="IK1460" s="2">
        <v>0</v>
      </c>
      <c r="IL1460" s="2"/>
      <c r="IM1460" s="2"/>
      <c r="IN1460" s="2"/>
      <c r="IO1460" s="2"/>
      <c r="IP1460" s="2"/>
      <c r="IQ1460" s="2"/>
      <c r="IR1460" s="2"/>
      <c r="IS1460" s="2"/>
      <c r="IT1460" s="2"/>
      <c r="IU1460" s="2"/>
    </row>
    <row r="1461" spans="1:255">
      <c r="A1461">
        <v>17</v>
      </c>
      <c r="B1461">
        <v>1</v>
      </c>
      <c r="E1461" t="s">
        <v>663</v>
      </c>
      <c r="F1461" t="s">
        <v>438</v>
      </c>
      <c r="G1461" t="s">
        <v>439</v>
      </c>
      <c r="H1461" t="s">
        <v>258</v>
      </c>
      <c r="I1461">
        <f>ROUND(8*0.04*1.15,9)</f>
        <v>0.36799999999999999</v>
      </c>
      <c r="J1461">
        <v>0</v>
      </c>
      <c r="O1461">
        <f t="shared" si="1270"/>
        <v>817.71</v>
      </c>
      <c r="P1461">
        <f t="shared" si="1271"/>
        <v>817.71</v>
      </c>
      <c r="Q1461">
        <f t="shared" si="1272"/>
        <v>0</v>
      </c>
      <c r="R1461">
        <f t="shared" si="1273"/>
        <v>0</v>
      </c>
      <c r="S1461">
        <f t="shared" si="1274"/>
        <v>0</v>
      </c>
      <c r="T1461">
        <f t="shared" si="1275"/>
        <v>0</v>
      </c>
      <c r="U1461">
        <f t="shared" si="1276"/>
        <v>0</v>
      </c>
      <c r="V1461">
        <f t="shared" si="1277"/>
        <v>0</v>
      </c>
      <c r="W1461">
        <f t="shared" si="1278"/>
        <v>0</v>
      </c>
      <c r="X1461">
        <f t="shared" si="1279"/>
        <v>0</v>
      </c>
      <c r="Y1461">
        <f t="shared" si="1280"/>
        <v>0</v>
      </c>
      <c r="AA1461">
        <v>33304960</v>
      </c>
      <c r="AB1461">
        <f t="shared" si="1281"/>
        <v>2222.0300000000002</v>
      </c>
      <c r="AC1461">
        <f t="shared" si="1282"/>
        <v>2222.0300000000002</v>
      </c>
      <c r="AD1461">
        <f>ROUND((((ET1461)-(EU1461))+AE1461),2)</f>
        <v>0</v>
      </c>
      <c r="AE1461">
        <f>ROUND((EU1461),2)</f>
        <v>0</v>
      </c>
      <c r="AF1461">
        <f>ROUND((EV1461),2)</f>
        <v>0</v>
      </c>
      <c r="AG1461">
        <f t="shared" si="1283"/>
        <v>0</v>
      </c>
      <c r="AH1461">
        <f>(EW1461)</f>
        <v>0</v>
      </c>
      <c r="AI1461">
        <f>(EX1461)</f>
        <v>0</v>
      </c>
      <c r="AJ1461">
        <f t="shared" si="1284"/>
        <v>0</v>
      </c>
      <c r="AK1461">
        <v>2222.0300000000002</v>
      </c>
      <c r="AL1461">
        <v>2222.0300000000002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1</v>
      </c>
      <c r="AW1461">
        <v>1</v>
      </c>
      <c r="AZ1461">
        <v>1</v>
      </c>
      <c r="BA1461">
        <v>1</v>
      </c>
      <c r="BB1461">
        <v>1</v>
      </c>
      <c r="BC1461">
        <v>1</v>
      </c>
      <c r="BD1461" t="s">
        <v>3</v>
      </c>
      <c r="BE1461" t="s">
        <v>3</v>
      </c>
      <c r="BF1461" t="s">
        <v>3</v>
      </c>
      <c r="BG1461" t="s">
        <v>3</v>
      </c>
      <c r="BH1461">
        <v>3</v>
      </c>
      <c r="BI1461">
        <v>1</v>
      </c>
      <c r="BJ1461" t="s">
        <v>440</v>
      </c>
      <c r="BM1461">
        <v>500001</v>
      </c>
      <c r="BN1461">
        <v>0</v>
      </c>
      <c r="BO1461" t="s">
        <v>3</v>
      </c>
      <c r="BP1461">
        <v>0</v>
      </c>
      <c r="BQ1461">
        <v>8</v>
      </c>
      <c r="BR1461">
        <v>0</v>
      </c>
      <c r="BS1461">
        <v>1</v>
      </c>
      <c r="BT1461">
        <v>1</v>
      </c>
      <c r="BU1461">
        <v>1</v>
      </c>
      <c r="BV1461">
        <v>1</v>
      </c>
      <c r="BW1461">
        <v>1</v>
      </c>
      <c r="BX1461">
        <v>1</v>
      </c>
      <c r="BY1461" t="s">
        <v>3</v>
      </c>
      <c r="BZ1461">
        <v>0</v>
      </c>
      <c r="CA1461">
        <v>0</v>
      </c>
      <c r="CE1461">
        <v>0</v>
      </c>
      <c r="CF1461">
        <v>0</v>
      </c>
      <c r="CG1461">
        <v>0</v>
      </c>
      <c r="CM1461">
        <v>0</v>
      </c>
      <c r="CN1461" t="s">
        <v>3</v>
      </c>
      <c r="CO1461">
        <v>0</v>
      </c>
      <c r="CP1461">
        <f t="shared" si="1285"/>
        <v>817.71</v>
      </c>
      <c r="CQ1461">
        <f t="shared" si="1286"/>
        <v>2222.0300000000002</v>
      </c>
      <c r="CR1461">
        <f t="shared" si="1287"/>
        <v>0</v>
      </c>
      <c r="CS1461">
        <f t="shared" si="1288"/>
        <v>0</v>
      </c>
      <c r="CT1461">
        <f t="shared" si="1289"/>
        <v>0</v>
      </c>
      <c r="CU1461">
        <f t="shared" si="1290"/>
        <v>0</v>
      </c>
      <c r="CV1461">
        <f t="shared" si="1291"/>
        <v>0</v>
      </c>
      <c r="CW1461">
        <f t="shared" si="1292"/>
        <v>0</v>
      </c>
      <c r="CX1461">
        <f t="shared" si="1293"/>
        <v>0</v>
      </c>
      <c r="CY1461">
        <f t="shared" si="1294"/>
        <v>0</v>
      </c>
      <c r="CZ1461">
        <f t="shared" si="1295"/>
        <v>0</v>
      </c>
      <c r="DC1461" t="s">
        <v>3</v>
      </c>
      <c r="DD1461" t="s">
        <v>3</v>
      </c>
      <c r="DE1461" t="s">
        <v>3</v>
      </c>
      <c r="DF1461" t="s">
        <v>3</v>
      </c>
      <c r="DG1461" t="s">
        <v>3</v>
      </c>
      <c r="DH1461" t="s">
        <v>3</v>
      </c>
      <c r="DI1461" t="s">
        <v>3</v>
      </c>
      <c r="DJ1461" t="s">
        <v>3</v>
      </c>
      <c r="DK1461" t="s">
        <v>3</v>
      </c>
      <c r="DL1461" t="s">
        <v>3</v>
      </c>
      <c r="DM1461" t="s">
        <v>3</v>
      </c>
      <c r="DN1461">
        <v>0</v>
      </c>
      <c r="DO1461">
        <v>0</v>
      </c>
      <c r="DP1461">
        <v>1</v>
      </c>
      <c r="DQ1461">
        <v>1</v>
      </c>
      <c r="DU1461">
        <v>1007</v>
      </c>
      <c r="DV1461" t="s">
        <v>258</v>
      </c>
      <c r="DW1461" t="s">
        <v>258</v>
      </c>
      <c r="DX1461">
        <v>1</v>
      </c>
      <c r="EE1461">
        <v>31102119</v>
      </c>
      <c r="EF1461">
        <v>8</v>
      </c>
      <c r="EG1461" t="s">
        <v>34</v>
      </c>
      <c r="EH1461">
        <v>0</v>
      </c>
      <c r="EI1461" t="s">
        <v>3</v>
      </c>
      <c r="EJ1461">
        <v>1</v>
      </c>
      <c r="EK1461">
        <v>500001</v>
      </c>
      <c r="EL1461" t="s">
        <v>35</v>
      </c>
      <c r="EM1461" t="s">
        <v>36</v>
      </c>
      <c r="EO1461" t="s">
        <v>3</v>
      </c>
      <c r="EQ1461">
        <v>0</v>
      </c>
      <c r="ER1461">
        <v>2222.0300000000002</v>
      </c>
      <c r="ES1461">
        <v>2222.0300000000002</v>
      </c>
      <c r="ET1461">
        <v>0</v>
      </c>
      <c r="EU1461">
        <v>0</v>
      </c>
      <c r="EV1461">
        <v>0</v>
      </c>
      <c r="EW1461">
        <v>0</v>
      </c>
      <c r="EX1461">
        <v>0</v>
      </c>
      <c r="EY1461">
        <v>0</v>
      </c>
      <c r="FQ1461">
        <v>0</v>
      </c>
      <c r="FR1461">
        <f t="shared" si="1296"/>
        <v>0</v>
      </c>
      <c r="FS1461">
        <v>0</v>
      </c>
      <c r="FX1461">
        <v>0</v>
      </c>
      <c r="FY1461">
        <v>0</v>
      </c>
      <c r="GA1461" t="s">
        <v>3</v>
      </c>
      <c r="GD1461">
        <v>1</v>
      </c>
      <c r="GF1461">
        <v>2051966677</v>
      </c>
      <c r="GG1461">
        <v>2</v>
      </c>
      <c r="GH1461">
        <v>1</v>
      </c>
      <c r="GI1461">
        <v>-2</v>
      </c>
      <c r="GJ1461">
        <v>0</v>
      </c>
      <c r="GK1461">
        <v>0</v>
      </c>
      <c r="GL1461">
        <f t="shared" si="1297"/>
        <v>0</v>
      </c>
      <c r="GM1461">
        <f t="shared" si="1298"/>
        <v>817.71</v>
      </c>
      <c r="GN1461">
        <f t="shared" si="1299"/>
        <v>817.71</v>
      </c>
      <c r="GO1461">
        <f t="shared" si="1300"/>
        <v>0</v>
      </c>
      <c r="GP1461">
        <f t="shared" si="1301"/>
        <v>0</v>
      </c>
      <c r="GR1461">
        <v>0</v>
      </c>
      <c r="GS1461">
        <v>3</v>
      </c>
      <c r="GT1461">
        <v>0</v>
      </c>
      <c r="GU1461" t="s">
        <v>3</v>
      </c>
      <c r="GV1461">
        <f t="shared" si="1302"/>
        <v>0</v>
      </c>
      <c r="GW1461">
        <v>1</v>
      </c>
      <c r="GX1461">
        <f t="shared" si="1303"/>
        <v>0</v>
      </c>
      <c r="HA1461">
        <v>0</v>
      </c>
      <c r="HB1461">
        <v>0</v>
      </c>
      <c r="HC1461">
        <f t="shared" si="1304"/>
        <v>0</v>
      </c>
      <c r="IK1461">
        <v>0</v>
      </c>
    </row>
    <row r="1462" spans="1:255">
      <c r="A1462" s="2">
        <v>17</v>
      </c>
      <c r="B1462" s="2">
        <v>1</v>
      </c>
      <c r="C1462" s="2">
        <f>ROW(SmtRes!A1575)</f>
        <v>1575</v>
      </c>
      <c r="D1462" s="2">
        <f>ROW(EtalonRes!A1962)</f>
        <v>1962</v>
      </c>
      <c r="E1462" s="2" t="s">
        <v>664</v>
      </c>
      <c r="F1462" s="2" t="s">
        <v>442</v>
      </c>
      <c r="G1462" s="2" t="s">
        <v>443</v>
      </c>
      <c r="H1462" s="2" t="s">
        <v>433</v>
      </c>
      <c r="I1462" s="2">
        <f>ROUND((0.8+0.8)*2*1/100,9)</f>
        <v>3.2000000000000001E-2</v>
      </c>
      <c r="J1462" s="2">
        <v>0</v>
      </c>
      <c r="K1462" s="2"/>
      <c r="L1462" s="2"/>
      <c r="M1462" s="2"/>
      <c r="N1462" s="2"/>
      <c r="O1462" s="2">
        <f t="shared" si="1270"/>
        <v>54.87</v>
      </c>
      <c r="P1462" s="2">
        <f t="shared" si="1271"/>
        <v>18.489999999999998</v>
      </c>
      <c r="Q1462" s="2">
        <f t="shared" si="1272"/>
        <v>5.16</v>
      </c>
      <c r="R1462" s="2">
        <f t="shared" si="1273"/>
        <v>0.45</v>
      </c>
      <c r="S1462" s="2">
        <f t="shared" si="1274"/>
        <v>31.22</v>
      </c>
      <c r="T1462" s="2">
        <f t="shared" si="1275"/>
        <v>0</v>
      </c>
      <c r="U1462" s="2">
        <f t="shared" si="1276"/>
        <v>3.5716607999999996</v>
      </c>
      <c r="V1462" s="2">
        <f t="shared" si="1277"/>
        <v>3.6479999999999999E-2</v>
      </c>
      <c r="W1462" s="2">
        <f t="shared" si="1278"/>
        <v>0</v>
      </c>
      <c r="X1462" s="2">
        <f t="shared" si="1279"/>
        <v>36.42</v>
      </c>
      <c r="Y1462" s="2">
        <f t="shared" si="1280"/>
        <v>22.49</v>
      </c>
      <c r="Z1462" s="2"/>
      <c r="AA1462" s="2">
        <v>33304975</v>
      </c>
      <c r="AB1462" s="2">
        <f t="shared" si="1281"/>
        <v>1714.66</v>
      </c>
      <c r="AC1462" s="2">
        <f t="shared" si="1282"/>
        <v>577.76</v>
      </c>
      <c r="AD1462" s="2">
        <f>ROUND((((((ET1462*1.2)*1.25))-(((EU1462*1.2)*1.25)))+AE1462),2)</f>
        <v>161.38999999999999</v>
      </c>
      <c r="AE1462" s="2">
        <f>ROUND((((EU1462*1.2)*1.25)),2)</f>
        <v>14.12</v>
      </c>
      <c r="AF1462" s="2">
        <f>ROUND((((EV1462*1.2)*1.15)),2)</f>
        <v>975.51</v>
      </c>
      <c r="AG1462" s="2">
        <f t="shared" si="1283"/>
        <v>0</v>
      </c>
      <c r="AH1462" s="2">
        <f>(((EW1462*1.2)*1.15))</f>
        <v>111.61439999999999</v>
      </c>
      <c r="AI1462" s="2">
        <f>(((EX1462*1.2)*1.25))</f>
        <v>1.1399999999999999</v>
      </c>
      <c r="AJ1462" s="2">
        <f t="shared" si="1284"/>
        <v>0</v>
      </c>
      <c r="AK1462" s="2">
        <v>1392.24</v>
      </c>
      <c r="AL1462" s="2">
        <v>577.76</v>
      </c>
      <c r="AM1462" s="2">
        <v>107.59</v>
      </c>
      <c r="AN1462" s="2">
        <v>9.41</v>
      </c>
      <c r="AO1462" s="2">
        <v>706.89</v>
      </c>
      <c r="AP1462" s="2">
        <v>0</v>
      </c>
      <c r="AQ1462" s="2">
        <v>80.88</v>
      </c>
      <c r="AR1462" s="2">
        <v>0.76</v>
      </c>
      <c r="AS1462" s="2">
        <v>0</v>
      </c>
      <c r="AT1462" s="2">
        <v>115</v>
      </c>
      <c r="AU1462" s="2">
        <v>71</v>
      </c>
      <c r="AV1462" s="2">
        <v>1</v>
      </c>
      <c r="AW1462" s="2">
        <v>1</v>
      </c>
      <c r="AX1462" s="2"/>
      <c r="AY1462" s="2"/>
      <c r="AZ1462" s="2">
        <v>1</v>
      </c>
      <c r="BA1462" s="2">
        <v>1</v>
      </c>
      <c r="BB1462" s="2">
        <v>1</v>
      </c>
      <c r="BC1462" s="2">
        <v>1</v>
      </c>
      <c r="BD1462" s="2" t="s">
        <v>3</v>
      </c>
      <c r="BE1462" s="2" t="s">
        <v>3</v>
      </c>
      <c r="BF1462" s="2" t="s">
        <v>3</v>
      </c>
      <c r="BG1462" s="2" t="s">
        <v>3</v>
      </c>
      <c r="BH1462" s="2">
        <v>0</v>
      </c>
      <c r="BI1462" s="2">
        <v>1</v>
      </c>
      <c r="BJ1462" s="2" t="s">
        <v>444</v>
      </c>
      <c r="BK1462" s="2"/>
      <c r="BL1462" s="2"/>
      <c r="BM1462" s="2">
        <v>20001</v>
      </c>
      <c r="BN1462" s="2">
        <v>0</v>
      </c>
      <c r="BO1462" s="2" t="s">
        <v>3</v>
      </c>
      <c r="BP1462" s="2">
        <v>0</v>
      </c>
      <c r="BQ1462" s="2">
        <v>2</v>
      </c>
      <c r="BR1462" s="2">
        <v>0</v>
      </c>
      <c r="BS1462" s="2">
        <v>1</v>
      </c>
      <c r="BT1462" s="2">
        <v>1</v>
      </c>
      <c r="BU1462" s="2">
        <v>1</v>
      </c>
      <c r="BV1462" s="2">
        <v>1</v>
      </c>
      <c r="BW1462" s="2">
        <v>1</v>
      </c>
      <c r="BX1462" s="2">
        <v>1</v>
      </c>
      <c r="BY1462" s="2" t="s">
        <v>3</v>
      </c>
      <c r="BZ1462" s="2">
        <v>128</v>
      </c>
      <c r="CA1462" s="2">
        <v>83</v>
      </c>
      <c r="CB1462" s="2"/>
      <c r="CC1462" s="2"/>
      <c r="CD1462" s="2"/>
      <c r="CE1462" s="2">
        <v>0</v>
      </c>
      <c r="CF1462" s="2">
        <v>0</v>
      </c>
      <c r="CG1462" s="2">
        <v>0</v>
      </c>
      <c r="CH1462" s="2"/>
      <c r="CI1462" s="2"/>
      <c r="CJ1462" s="2"/>
      <c r="CK1462" s="2"/>
      <c r="CL1462" s="2"/>
      <c r="CM1462" s="2">
        <v>0</v>
      </c>
      <c r="CN1462" s="2" t="s">
        <v>954</v>
      </c>
      <c r="CO1462" s="2">
        <v>0</v>
      </c>
      <c r="CP1462" s="2">
        <f t="shared" si="1285"/>
        <v>54.87</v>
      </c>
      <c r="CQ1462" s="2">
        <f t="shared" si="1286"/>
        <v>577.76</v>
      </c>
      <c r="CR1462" s="2">
        <f t="shared" si="1287"/>
        <v>161.38999999999999</v>
      </c>
      <c r="CS1462" s="2">
        <f t="shared" si="1288"/>
        <v>14.12</v>
      </c>
      <c r="CT1462" s="2">
        <f t="shared" si="1289"/>
        <v>975.51</v>
      </c>
      <c r="CU1462" s="2">
        <f t="shared" si="1290"/>
        <v>0</v>
      </c>
      <c r="CV1462" s="2">
        <f t="shared" si="1291"/>
        <v>111.61439999999999</v>
      </c>
      <c r="CW1462" s="2">
        <f t="shared" si="1292"/>
        <v>1.1399999999999999</v>
      </c>
      <c r="CX1462" s="2">
        <f t="shared" si="1293"/>
        <v>0</v>
      </c>
      <c r="CY1462" s="2">
        <f t="shared" si="1294"/>
        <v>36.420499999999997</v>
      </c>
      <c r="CZ1462" s="2">
        <f t="shared" si="1295"/>
        <v>22.485699999999998</v>
      </c>
      <c r="DA1462" s="2"/>
      <c r="DB1462" s="2"/>
      <c r="DC1462" s="2" t="s">
        <v>3</v>
      </c>
      <c r="DD1462" s="2" t="s">
        <v>3</v>
      </c>
      <c r="DE1462" s="2" t="s">
        <v>21</v>
      </c>
      <c r="DF1462" s="2" t="s">
        <v>21</v>
      </c>
      <c r="DG1462" s="2" t="s">
        <v>22</v>
      </c>
      <c r="DH1462" s="2" t="s">
        <v>3</v>
      </c>
      <c r="DI1462" s="2" t="s">
        <v>22</v>
      </c>
      <c r="DJ1462" s="2" t="s">
        <v>21</v>
      </c>
      <c r="DK1462" s="2" t="s">
        <v>3</v>
      </c>
      <c r="DL1462" s="2" t="s">
        <v>3</v>
      </c>
      <c r="DM1462" s="2" t="s">
        <v>3</v>
      </c>
      <c r="DN1462" s="2">
        <v>0</v>
      </c>
      <c r="DO1462" s="2">
        <v>0</v>
      </c>
      <c r="DP1462" s="2">
        <v>1</v>
      </c>
      <c r="DQ1462" s="2">
        <v>1</v>
      </c>
      <c r="DR1462" s="2"/>
      <c r="DS1462" s="2"/>
      <c r="DT1462" s="2"/>
      <c r="DU1462" s="2">
        <v>1005</v>
      </c>
      <c r="DV1462" s="2" t="s">
        <v>433</v>
      </c>
      <c r="DW1462" s="2" t="s">
        <v>433</v>
      </c>
      <c r="DX1462" s="2">
        <v>100</v>
      </c>
      <c r="DY1462" s="2"/>
      <c r="DZ1462" s="2"/>
      <c r="EA1462" s="2"/>
      <c r="EB1462" s="2"/>
      <c r="EC1462" s="2"/>
      <c r="ED1462" s="2"/>
      <c r="EE1462" s="2">
        <v>31102217</v>
      </c>
      <c r="EF1462" s="2">
        <v>2</v>
      </c>
      <c r="EG1462" s="2" t="s">
        <v>23</v>
      </c>
      <c r="EH1462" s="2">
        <v>0</v>
      </c>
      <c r="EI1462" s="2" t="s">
        <v>3</v>
      </c>
      <c r="EJ1462" s="2">
        <v>1</v>
      </c>
      <c r="EK1462" s="2">
        <v>20001</v>
      </c>
      <c r="EL1462" s="2" t="s">
        <v>24</v>
      </c>
      <c r="EM1462" s="2" t="s">
        <v>25</v>
      </c>
      <c r="EN1462" s="2"/>
      <c r="EO1462" s="2" t="s">
        <v>26</v>
      </c>
      <c r="EP1462" s="2"/>
      <c r="EQ1462" s="2">
        <v>0</v>
      </c>
      <c r="ER1462" s="2">
        <v>1392.24</v>
      </c>
      <c r="ES1462" s="2">
        <v>577.76</v>
      </c>
      <c r="ET1462" s="2">
        <v>107.59</v>
      </c>
      <c r="EU1462" s="2">
        <v>9.41</v>
      </c>
      <c r="EV1462" s="2">
        <v>706.89</v>
      </c>
      <c r="EW1462" s="2">
        <v>80.88</v>
      </c>
      <c r="EX1462" s="2">
        <v>0.76</v>
      </c>
      <c r="EY1462" s="2">
        <v>0</v>
      </c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>
        <v>0</v>
      </c>
      <c r="FR1462" s="2">
        <f t="shared" si="1296"/>
        <v>0</v>
      </c>
      <c r="FS1462" s="2">
        <v>0</v>
      </c>
      <c r="FT1462" s="2" t="s">
        <v>27</v>
      </c>
      <c r="FU1462" s="2" t="s">
        <v>28</v>
      </c>
      <c r="FV1462" s="2"/>
      <c r="FW1462" s="2"/>
      <c r="FX1462" s="2">
        <v>115.2</v>
      </c>
      <c r="FY1462" s="2">
        <v>70.55</v>
      </c>
      <c r="FZ1462" s="2"/>
      <c r="GA1462" s="2" t="s">
        <v>3</v>
      </c>
      <c r="GB1462" s="2"/>
      <c r="GC1462" s="2"/>
      <c r="GD1462" s="2">
        <v>1</v>
      </c>
      <c r="GE1462" s="2"/>
      <c r="GF1462" s="2">
        <v>1852176229</v>
      </c>
      <c r="GG1462" s="2">
        <v>2</v>
      </c>
      <c r="GH1462" s="2">
        <v>1</v>
      </c>
      <c r="GI1462" s="2">
        <v>-2</v>
      </c>
      <c r="GJ1462" s="2">
        <v>0</v>
      </c>
      <c r="GK1462" s="2">
        <v>0</v>
      </c>
      <c r="GL1462" s="2">
        <f t="shared" si="1297"/>
        <v>0</v>
      </c>
      <c r="GM1462" s="2">
        <f t="shared" si="1298"/>
        <v>113.78</v>
      </c>
      <c r="GN1462" s="2">
        <f t="shared" si="1299"/>
        <v>113.78</v>
      </c>
      <c r="GO1462" s="2">
        <f t="shared" si="1300"/>
        <v>0</v>
      </c>
      <c r="GP1462" s="2">
        <f t="shared" si="1301"/>
        <v>0</v>
      </c>
      <c r="GQ1462" s="2"/>
      <c r="GR1462" s="2">
        <v>0</v>
      </c>
      <c r="GS1462" s="2">
        <v>3</v>
      </c>
      <c r="GT1462" s="2">
        <v>0</v>
      </c>
      <c r="GU1462" s="2" t="s">
        <v>3</v>
      </c>
      <c r="GV1462" s="2">
        <f t="shared" si="1302"/>
        <v>0</v>
      </c>
      <c r="GW1462" s="2">
        <v>1</v>
      </c>
      <c r="GX1462" s="2">
        <f t="shared" si="1303"/>
        <v>0</v>
      </c>
      <c r="GY1462" s="2"/>
      <c r="GZ1462" s="2"/>
      <c r="HA1462" s="2">
        <v>0</v>
      </c>
      <c r="HB1462" s="2">
        <v>0</v>
      </c>
      <c r="HC1462" s="2">
        <f t="shared" si="1304"/>
        <v>0</v>
      </c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  <c r="IH1462" s="2"/>
      <c r="II1462" s="2"/>
      <c r="IJ1462" s="2"/>
      <c r="IK1462" s="2">
        <v>0</v>
      </c>
      <c r="IL1462" s="2"/>
      <c r="IM1462" s="2"/>
      <c r="IN1462" s="2"/>
      <c r="IO1462" s="2"/>
      <c r="IP1462" s="2"/>
      <c r="IQ1462" s="2"/>
      <c r="IR1462" s="2"/>
      <c r="IS1462" s="2"/>
      <c r="IT1462" s="2"/>
      <c r="IU1462" s="2"/>
    </row>
    <row r="1463" spans="1:255">
      <c r="A1463">
        <v>17</v>
      </c>
      <c r="B1463">
        <v>1</v>
      </c>
      <c r="C1463">
        <f>ROW(SmtRes!A1586)</f>
        <v>1586</v>
      </c>
      <c r="D1463">
        <f>ROW(EtalonRes!A1978)</f>
        <v>1978</v>
      </c>
      <c r="E1463" t="s">
        <v>664</v>
      </c>
      <c r="F1463" t="s">
        <v>442</v>
      </c>
      <c r="G1463" t="s">
        <v>443</v>
      </c>
      <c r="H1463" t="s">
        <v>433</v>
      </c>
      <c r="I1463">
        <f>ROUND((0.8+0.8)*2*1/100,9)</f>
        <v>3.2000000000000001E-2</v>
      </c>
      <c r="J1463">
        <v>0</v>
      </c>
      <c r="O1463">
        <f t="shared" si="1270"/>
        <v>54.87</v>
      </c>
      <c r="P1463">
        <f t="shared" si="1271"/>
        <v>18.489999999999998</v>
      </c>
      <c r="Q1463">
        <f t="shared" si="1272"/>
        <v>5.16</v>
      </c>
      <c r="R1463">
        <f t="shared" si="1273"/>
        <v>0.45</v>
      </c>
      <c r="S1463">
        <f t="shared" si="1274"/>
        <v>31.22</v>
      </c>
      <c r="T1463">
        <f t="shared" si="1275"/>
        <v>0</v>
      </c>
      <c r="U1463">
        <f t="shared" si="1276"/>
        <v>3.5716607999999996</v>
      </c>
      <c r="V1463">
        <f t="shared" si="1277"/>
        <v>3.6479999999999999E-2</v>
      </c>
      <c r="W1463">
        <f t="shared" si="1278"/>
        <v>0</v>
      </c>
      <c r="X1463">
        <f t="shared" si="1279"/>
        <v>36.42</v>
      </c>
      <c r="Y1463">
        <f t="shared" si="1280"/>
        <v>22.49</v>
      </c>
      <c r="AA1463">
        <v>33304960</v>
      </c>
      <c r="AB1463">
        <f t="shared" si="1281"/>
        <v>1714.66</v>
      </c>
      <c r="AC1463">
        <f t="shared" si="1282"/>
        <v>577.76</v>
      </c>
      <c r="AD1463">
        <f>ROUND((((((ET1463*1.2)*1.25))-(((EU1463*1.2)*1.25)))+AE1463),2)</f>
        <v>161.38999999999999</v>
      </c>
      <c r="AE1463">
        <f>ROUND((((EU1463*1.2)*1.25)),2)</f>
        <v>14.12</v>
      </c>
      <c r="AF1463">
        <f>ROUND((((EV1463*1.2)*1.15)),2)</f>
        <v>975.51</v>
      </c>
      <c r="AG1463">
        <f t="shared" si="1283"/>
        <v>0</v>
      </c>
      <c r="AH1463">
        <f>(((EW1463*1.2)*1.15))</f>
        <v>111.61439999999999</v>
      </c>
      <c r="AI1463">
        <f>(((EX1463*1.2)*1.25))</f>
        <v>1.1399999999999999</v>
      </c>
      <c r="AJ1463">
        <f t="shared" si="1284"/>
        <v>0</v>
      </c>
      <c r="AK1463">
        <v>1392.24</v>
      </c>
      <c r="AL1463">
        <v>577.76</v>
      </c>
      <c r="AM1463">
        <v>107.59</v>
      </c>
      <c r="AN1463">
        <v>9.41</v>
      </c>
      <c r="AO1463">
        <v>706.89</v>
      </c>
      <c r="AP1463">
        <v>0</v>
      </c>
      <c r="AQ1463">
        <v>80.88</v>
      </c>
      <c r="AR1463">
        <v>0.76</v>
      </c>
      <c r="AS1463">
        <v>0</v>
      </c>
      <c r="AT1463">
        <v>115</v>
      </c>
      <c r="AU1463">
        <v>71</v>
      </c>
      <c r="AV1463">
        <v>1</v>
      </c>
      <c r="AW1463">
        <v>1</v>
      </c>
      <c r="AZ1463">
        <v>1</v>
      </c>
      <c r="BA1463">
        <v>1</v>
      </c>
      <c r="BB1463">
        <v>1</v>
      </c>
      <c r="BC1463">
        <v>1</v>
      </c>
      <c r="BD1463" t="s">
        <v>3</v>
      </c>
      <c r="BE1463" t="s">
        <v>3</v>
      </c>
      <c r="BF1463" t="s">
        <v>3</v>
      </c>
      <c r="BG1463" t="s">
        <v>3</v>
      </c>
      <c r="BH1463">
        <v>0</v>
      </c>
      <c r="BI1463">
        <v>1</v>
      </c>
      <c r="BJ1463" t="s">
        <v>444</v>
      </c>
      <c r="BM1463">
        <v>20001</v>
      </c>
      <c r="BN1463">
        <v>0</v>
      </c>
      <c r="BO1463" t="s">
        <v>3</v>
      </c>
      <c r="BP1463">
        <v>0</v>
      </c>
      <c r="BQ1463">
        <v>2</v>
      </c>
      <c r="BR1463">
        <v>0</v>
      </c>
      <c r="BS1463">
        <v>1</v>
      </c>
      <c r="BT1463">
        <v>1</v>
      </c>
      <c r="BU1463">
        <v>1</v>
      </c>
      <c r="BV1463">
        <v>1</v>
      </c>
      <c r="BW1463">
        <v>1</v>
      </c>
      <c r="BX1463">
        <v>1</v>
      </c>
      <c r="BY1463" t="s">
        <v>3</v>
      </c>
      <c r="BZ1463">
        <v>128</v>
      </c>
      <c r="CA1463">
        <v>83</v>
      </c>
      <c r="CE1463">
        <v>0</v>
      </c>
      <c r="CF1463">
        <v>0</v>
      </c>
      <c r="CG1463">
        <v>0</v>
      </c>
      <c r="CM1463">
        <v>0</v>
      </c>
      <c r="CN1463" t="s">
        <v>954</v>
      </c>
      <c r="CO1463">
        <v>0</v>
      </c>
      <c r="CP1463">
        <f t="shared" si="1285"/>
        <v>54.87</v>
      </c>
      <c r="CQ1463">
        <f t="shared" si="1286"/>
        <v>577.76</v>
      </c>
      <c r="CR1463">
        <f t="shared" si="1287"/>
        <v>161.38999999999999</v>
      </c>
      <c r="CS1463">
        <f t="shared" si="1288"/>
        <v>14.12</v>
      </c>
      <c r="CT1463">
        <f t="shared" si="1289"/>
        <v>975.51</v>
      </c>
      <c r="CU1463">
        <f t="shared" si="1290"/>
        <v>0</v>
      </c>
      <c r="CV1463">
        <f t="shared" si="1291"/>
        <v>111.61439999999999</v>
      </c>
      <c r="CW1463">
        <f t="shared" si="1292"/>
        <v>1.1399999999999999</v>
      </c>
      <c r="CX1463">
        <f t="shared" si="1293"/>
        <v>0</v>
      </c>
      <c r="CY1463">
        <f t="shared" si="1294"/>
        <v>36.420499999999997</v>
      </c>
      <c r="CZ1463">
        <f t="shared" si="1295"/>
        <v>22.485699999999998</v>
      </c>
      <c r="DC1463" t="s">
        <v>3</v>
      </c>
      <c r="DD1463" t="s">
        <v>3</v>
      </c>
      <c r="DE1463" t="s">
        <v>21</v>
      </c>
      <c r="DF1463" t="s">
        <v>21</v>
      </c>
      <c r="DG1463" t="s">
        <v>22</v>
      </c>
      <c r="DH1463" t="s">
        <v>3</v>
      </c>
      <c r="DI1463" t="s">
        <v>22</v>
      </c>
      <c r="DJ1463" t="s">
        <v>21</v>
      </c>
      <c r="DK1463" t="s">
        <v>3</v>
      </c>
      <c r="DL1463" t="s">
        <v>3</v>
      </c>
      <c r="DM1463" t="s">
        <v>3</v>
      </c>
      <c r="DN1463">
        <v>0</v>
      </c>
      <c r="DO1463">
        <v>0</v>
      </c>
      <c r="DP1463">
        <v>1</v>
      </c>
      <c r="DQ1463">
        <v>1</v>
      </c>
      <c r="DU1463">
        <v>1005</v>
      </c>
      <c r="DV1463" t="s">
        <v>433</v>
      </c>
      <c r="DW1463" t="s">
        <v>433</v>
      </c>
      <c r="DX1463">
        <v>100</v>
      </c>
      <c r="EE1463">
        <v>31102217</v>
      </c>
      <c r="EF1463">
        <v>2</v>
      </c>
      <c r="EG1463" t="s">
        <v>23</v>
      </c>
      <c r="EH1463">
        <v>0</v>
      </c>
      <c r="EI1463" t="s">
        <v>3</v>
      </c>
      <c r="EJ1463">
        <v>1</v>
      </c>
      <c r="EK1463">
        <v>20001</v>
      </c>
      <c r="EL1463" t="s">
        <v>24</v>
      </c>
      <c r="EM1463" t="s">
        <v>25</v>
      </c>
      <c r="EO1463" t="s">
        <v>26</v>
      </c>
      <c r="EQ1463">
        <v>0</v>
      </c>
      <c r="ER1463">
        <v>1392.24</v>
      </c>
      <c r="ES1463">
        <v>577.76</v>
      </c>
      <c r="ET1463">
        <v>107.59</v>
      </c>
      <c r="EU1463">
        <v>9.41</v>
      </c>
      <c r="EV1463">
        <v>706.89</v>
      </c>
      <c r="EW1463">
        <v>80.88</v>
      </c>
      <c r="EX1463">
        <v>0.76</v>
      </c>
      <c r="EY1463">
        <v>0</v>
      </c>
      <c r="FQ1463">
        <v>0</v>
      </c>
      <c r="FR1463">
        <f t="shared" si="1296"/>
        <v>0</v>
      </c>
      <c r="FS1463">
        <v>0</v>
      </c>
      <c r="FT1463" t="s">
        <v>27</v>
      </c>
      <c r="FU1463" t="s">
        <v>28</v>
      </c>
      <c r="FX1463">
        <v>115.2</v>
      </c>
      <c r="FY1463">
        <v>70.55</v>
      </c>
      <c r="GA1463" t="s">
        <v>3</v>
      </c>
      <c r="GD1463">
        <v>1</v>
      </c>
      <c r="GF1463">
        <v>1852176229</v>
      </c>
      <c r="GG1463">
        <v>2</v>
      </c>
      <c r="GH1463">
        <v>1</v>
      </c>
      <c r="GI1463">
        <v>-2</v>
      </c>
      <c r="GJ1463">
        <v>0</v>
      </c>
      <c r="GK1463">
        <v>0</v>
      </c>
      <c r="GL1463">
        <f t="shared" si="1297"/>
        <v>0</v>
      </c>
      <c r="GM1463">
        <f t="shared" si="1298"/>
        <v>113.78</v>
      </c>
      <c r="GN1463">
        <f t="shared" si="1299"/>
        <v>113.78</v>
      </c>
      <c r="GO1463">
        <f t="shared" si="1300"/>
        <v>0</v>
      </c>
      <c r="GP1463">
        <f t="shared" si="1301"/>
        <v>0</v>
      </c>
      <c r="GR1463">
        <v>0</v>
      </c>
      <c r="GS1463">
        <v>3</v>
      </c>
      <c r="GT1463">
        <v>0</v>
      </c>
      <c r="GU1463" t="s">
        <v>3</v>
      </c>
      <c r="GV1463">
        <f t="shared" si="1302"/>
        <v>0</v>
      </c>
      <c r="GW1463">
        <v>1</v>
      </c>
      <c r="GX1463">
        <f t="shared" si="1303"/>
        <v>0</v>
      </c>
      <c r="HA1463">
        <v>0</v>
      </c>
      <c r="HB1463">
        <v>0</v>
      </c>
      <c r="HC1463">
        <f t="shared" si="1304"/>
        <v>0</v>
      </c>
      <c r="IK1463">
        <v>0</v>
      </c>
    </row>
    <row r="1464" spans="1:255">
      <c r="A1464" s="2">
        <v>17</v>
      </c>
      <c r="B1464" s="2">
        <v>1</v>
      </c>
      <c r="C1464" s="2"/>
      <c r="D1464" s="2"/>
      <c r="E1464" s="2" t="s">
        <v>665</v>
      </c>
      <c r="F1464" s="2" t="s">
        <v>446</v>
      </c>
      <c r="G1464" s="2" t="s">
        <v>447</v>
      </c>
      <c r="H1464" s="2" t="s">
        <v>47</v>
      </c>
      <c r="I1464" s="2">
        <v>3.2</v>
      </c>
      <c r="J1464" s="2">
        <v>0</v>
      </c>
      <c r="K1464" s="2"/>
      <c r="L1464" s="2"/>
      <c r="M1464" s="2"/>
      <c r="N1464" s="2"/>
      <c r="O1464" s="2">
        <f t="shared" si="1270"/>
        <v>546.59</v>
      </c>
      <c r="P1464" s="2">
        <f t="shared" si="1271"/>
        <v>546.59</v>
      </c>
      <c r="Q1464" s="2">
        <f t="shared" si="1272"/>
        <v>0</v>
      </c>
      <c r="R1464" s="2">
        <f t="shared" si="1273"/>
        <v>0</v>
      </c>
      <c r="S1464" s="2">
        <f t="shared" si="1274"/>
        <v>0</v>
      </c>
      <c r="T1464" s="2">
        <f t="shared" si="1275"/>
        <v>0</v>
      </c>
      <c r="U1464" s="2">
        <f t="shared" si="1276"/>
        <v>0</v>
      </c>
      <c r="V1464" s="2">
        <f t="shared" si="1277"/>
        <v>0</v>
      </c>
      <c r="W1464" s="2">
        <f t="shared" si="1278"/>
        <v>0</v>
      </c>
      <c r="X1464" s="2">
        <f t="shared" si="1279"/>
        <v>0</v>
      </c>
      <c r="Y1464" s="2">
        <f t="shared" si="1280"/>
        <v>0</v>
      </c>
      <c r="Z1464" s="2"/>
      <c r="AA1464" s="2">
        <v>33304975</v>
      </c>
      <c r="AB1464" s="2">
        <f t="shared" si="1281"/>
        <v>170.81</v>
      </c>
      <c r="AC1464" s="2">
        <f t="shared" si="1282"/>
        <v>170.81</v>
      </c>
      <c r="AD1464" s="2">
        <f>ROUND((((ET1464)-(EU1464))+AE1464),2)</f>
        <v>0</v>
      </c>
      <c r="AE1464" s="2">
        <f>ROUND((EU1464),2)</f>
        <v>0</v>
      </c>
      <c r="AF1464" s="2">
        <f>ROUND((EV1464),2)</f>
        <v>0</v>
      </c>
      <c r="AG1464" s="2">
        <f t="shared" si="1283"/>
        <v>0</v>
      </c>
      <c r="AH1464" s="2">
        <f>(EW1464)</f>
        <v>0</v>
      </c>
      <c r="AI1464" s="2">
        <f>(EX1464)</f>
        <v>0</v>
      </c>
      <c r="AJ1464" s="2">
        <f t="shared" si="1284"/>
        <v>0</v>
      </c>
      <c r="AK1464" s="2">
        <v>170.81</v>
      </c>
      <c r="AL1464" s="2">
        <v>170.81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1</v>
      </c>
      <c r="AW1464" s="2">
        <v>1</v>
      </c>
      <c r="AX1464" s="2"/>
      <c r="AY1464" s="2"/>
      <c r="AZ1464" s="2">
        <v>1</v>
      </c>
      <c r="BA1464" s="2">
        <v>1</v>
      </c>
      <c r="BB1464" s="2">
        <v>1</v>
      </c>
      <c r="BC1464" s="2">
        <v>1</v>
      </c>
      <c r="BD1464" s="2" t="s">
        <v>3</v>
      </c>
      <c r="BE1464" s="2" t="s">
        <v>3</v>
      </c>
      <c r="BF1464" s="2" t="s">
        <v>3</v>
      </c>
      <c r="BG1464" s="2" t="s">
        <v>3</v>
      </c>
      <c r="BH1464" s="2">
        <v>3</v>
      </c>
      <c r="BI1464" s="2">
        <v>1</v>
      </c>
      <c r="BJ1464" s="2" t="s">
        <v>448</v>
      </c>
      <c r="BK1464" s="2"/>
      <c r="BL1464" s="2"/>
      <c r="BM1464" s="2">
        <v>500001</v>
      </c>
      <c r="BN1464" s="2">
        <v>0</v>
      </c>
      <c r="BO1464" s="2" t="s">
        <v>3</v>
      </c>
      <c r="BP1464" s="2">
        <v>0</v>
      </c>
      <c r="BQ1464" s="2">
        <v>8</v>
      </c>
      <c r="BR1464" s="2">
        <v>0</v>
      </c>
      <c r="BS1464" s="2">
        <v>1</v>
      </c>
      <c r="BT1464" s="2">
        <v>1</v>
      </c>
      <c r="BU1464" s="2">
        <v>1</v>
      </c>
      <c r="BV1464" s="2">
        <v>1</v>
      </c>
      <c r="BW1464" s="2">
        <v>1</v>
      </c>
      <c r="BX1464" s="2">
        <v>1</v>
      </c>
      <c r="BY1464" s="2" t="s">
        <v>3</v>
      </c>
      <c r="BZ1464" s="2">
        <v>0</v>
      </c>
      <c r="CA1464" s="2">
        <v>0</v>
      </c>
      <c r="CB1464" s="2"/>
      <c r="CC1464" s="2"/>
      <c r="CD1464" s="2"/>
      <c r="CE1464" s="2">
        <v>0</v>
      </c>
      <c r="CF1464" s="2">
        <v>0</v>
      </c>
      <c r="CG1464" s="2">
        <v>0</v>
      </c>
      <c r="CH1464" s="2"/>
      <c r="CI1464" s="2"/>
      <c r="CJ1464" s="2"/>
      <c r="CK1464" s="2"/>
      <c r="CL1464" s="2"/>
      <c r="CM1464" s="2">
        <v>0</v>
      </c>
      <c r="CN1464" s="2" t="s">
        <v>3</v>
      </c>
      <c r="CO1464" s="2">
        <v>0</v>
      </c>
      <c r="CP1464" s="2">
        <f t="shared" si="1285"/>
        <v>546.59</v>
      </c>
      <c r="CQ1464" s="2">
        <f t="shared" si="1286"/>
        <v>170.81</v>
      </c>
      <c r="CR1464" s="2">
        <f t="shared" si="1287"/>
        <v>0</v>
      </c>
      <c r="CS1464" s="2">
        <f t="shared" si="1288"/>
        <v>0</v>
      </c>
      <c r="CT1464" s="2">
        <f t="shared" si="1289"/>
        <v>0</v>
      </c>
      <c r="CU1464" s="2">
        <f t="shared" si="1290"/>
        <v>0</v>
      </c>
      <c r="CV1464" s="2">
        <f t="shared" si="1291"/>
        <v>0</v>
      </c>
      <c r="CW1464" s="2">
        <f t="shared" si="1292"/>
        <v>0</v>
      </c>
      <c r="CX1464" s="2">
        <f t="shared" si="1293"/>
        <v>0</v>
      </c>
      <c r="CY1464" s="2">
        <f t="shared" si="1294"/>
        <v>0</v>
      </c>
      <c r="CZ1464" s="2">
        <f t="shared" si="1295"/>
        <v>0</v>
      </c>
      <c r="DA1464" s="2"/>
      <c r="DB1464" s="2"/>
      <c r="DC1464" s="2" t="s">
        <v>3</v>
      </c>
      <c r="DD1464" s="2" t="s">
        <v>3</v>
      </c>
      <c r="DE1464" s="2" t="s">
        <v>3</v>
      </c>
      <c r="DF1464" s="2" t="s">
        <v>3</v>
      </c>
      <c r="DG1464" s="2" t="s">
        <v>3</v>
      </c>
      <c r="DH1464" s="2" t="s">
        <v>3</v>
      </c>
      <c r="DI1464" s="2" t="s">
        <v>3</v>
      </c>
      <c r="DJ1464" s="2" t="s">
        <v>3</v>
      </c>
      <c r="DK1464" s="2" t="s">
        <v>3</v>
      </c>
      <c r="DL1464" s="2" t="s">
        <v>3</v>
      </c>
      <c r="DM1464" s="2" t="s">
        <v>3</v>
      </c>
      <c r="DN1464" s="2">
        <v>0</v>
      </c>
      <c r="DO1464" s="2">
        <v>0</v>
      </c>
      <c r="DP1464" s="2">
        <v>1</v>
      </c>
      <c r="DQ1464" s="2">
        <v>1</v>
      </c>
      <c r="DR1464" s="2"/>
      <c r="DS1464" s="2"/>
      <c r="DT1464" s="2"/>
      <c r="DU1464" s="2">
        <v>1005</v>
      </c>
      <c r="DV1464" s="2" t="s">
        <v>47</v>
      </c>
      <c r="DW1464" s="2" t="s">
        <v>47</v>
      </c>
      <c r="DX1464" s="2">
        <v>1</v>
      </c>
      <c r="DY1464" s="2"/>
      <c r="DZ1464" s="2"/>
      <c r="EA1464" s="2"/>
      <c r="EB1464" s="2"/>
      <c r="EC1464" s="2"/>
      <c r="ED1464" s="2"/>
      <c r="EE1464" s="2">
        <v>31102119</v>
      </c>
      <c r="EF1464" s="2">
        <v>8</v>
      </c>
      <c r="EG1464" s="2" t="s">
        <v>34</v>
      </c>
      <c r="EH1464" s="2">
        <v>0</v>
      </c>
      <c r="EI1464" s="2" t="s">
        <v>3</v>
      </c>
      <c r="EJ1464" s="2">
        <v>1</v>
      </c>
      <c r="EK1464" s="2">
        <v>500001</v>
      </c>
      <c r="EL1464" s="2" t="s">
        <v>35</v>
      </c>
      <c r="EM1464" s="2" t="s">
        <v>36</v>
      </c>
      <c r="EN1464" s="2"/>
      <c r="EO1464" s="2" t="s">
        <v>3</v>
      </c>
      <c r="EP1464" s="2"/>
      <c r="EQ1464" s="2">
        <v>0</v>
      </c>
      <c r="ER1464" s="2">
        <v>170.81</v>
      </c>
      <c r="ES1464" s="2">
        <v>170.81</v>
      </c>
      <c r="ET1464" s="2">
        <v>0</v>
      </c>
      <c r="EU1464" s="2">
        <v>0</v>
      </c>
      <c r="EV1464" s="2">
        <v>0</v>
      </c>
      <c r="EW1464" s="2">
        <v>0</v>
      </c>
      <c r="EX1464" s="2">
        <v>0</v>
      </c>
      <c r="EY1464" s="2">
        <v>0</v>
      </c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>
        <v>0</v>
      </c>
      <c r="FR1464" s="2">
        <f t="shared" si="1296"/>
        <v>0</v>
      </c>
      <c r="FS1464" s="2">
        <v>0</v>
      </c>
      <c r="FT1464" s="2"/>
      <c r="FU1464" s="2"/>
      <c r="FV1464" s="2"/>
      <c r="FW1464" s="2"/>
      <c r="FX1464" s="2">
        <v>0</v>
      </c>
      <c r="FY1464" s="2">
        <v>0</v>
      </c>
      <c r="FZ1464" s="2"/>
      <c r="GA1464" s="2" t="s">
        <v>3</v>
      </c>
      <c r="GB1464" s="2"/>
      <c r="GC1464" s="2"/>
      <c r="GD1464" s="2">
        <v>1</v>
      </c>
      <c r="GE1464" s="2"/>
      <c r="GF1464" s="2">
        <v>1640464788</v>
      </c>
      <c r="GG1464" s="2">
        <v>2</v>
      </c>
      <c r="GH1464" s="2">
        <v>1</v>
      </c>
      <c r="GI1464" s="2">
        <v>-2</v>
      </c>
      <c r="GJ1464" s="2">
        <v>0</v>
      </c>
      <c r="GK1464" s="2">
        <v>0</v>
      </c>
      <c r="GL1464" s="2">
        <f t="shared" si="1297"/>
        <v>0</v>
      </c>
      <c r="GM1464" s="2">
        <f t="shared" si="1298"/>
        <v>546.59</v>
      </c>
      <c r="GN1464" s="2">
        <f t="shared" si="1299"/>
        <v>546.59</v>
      </c>
      <c r="GO1464" s="2">
        <f t="shared" si="1300"/>
        <v>0</v>
      </c>
      <c r="GP1464" s="2">
        <f t="shared" si="1301"/>
        <v>0</v>
      </c>
      <c r="GQ1464" s="2"/>
      <c r="GR1464" s="2">
        <v>0</v>
      </c>
      <c r="GS1464" s="2">
        <v>3</v>
      </c>
      <c r="GT1464" s="2">
        <v>0</v>
      </c>
      <c r="GU1464" s="2" t="s">
        <v>3</v>
      </c>
      <c r="GV1464" s="2">
        <f t="shared" si="1302"/>
        <v>0</v>
      </c>
      <c r="GW1464" s="2">
        <v>1</v>
      </c>
      <c r="GX1464" s="2">
        <f t="shared" si="1303"/>
        <v>0</v>
      </c>
      <c r="GY1464" s="2"/>
      <c r="GZ1464" s="2"/>
      <c r="HA1464" s="2">
        <v>0</v>
      </c>
      <c r="HB1464" s="2">
        <v>0</v>
      </c>
      <c r="HC1464" s="2">
        <f t="shared" si="1304"/>
        <v>0</v>
      </c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  <c r="IH1464" s="2"/>
      <c r="II1464" s="2"/>
      <c r="IJ1464" s="2"/>
      <c r="IK1464" s="2">
        <v>0</v>
      </c>
      <c r="IL1464" s="2"/>
      <c r="IM1464" s="2"/>
      <c r="IN1464" s="2"/>
      <c r="IO1464" s="2"/>
      <c r="IP1464" s="2"/>
      <c r="IQ1464" s="2"/>
      <c r="IR1464" s="2"/>
      <c r="IS1464" s="2"/>
      <c r="IT1464" s="2"/>
      <c r="IU1464" s="2"/>
    </row>
    <row r="1465" spans="1:255">
      <c r="A1465">
        <v>17</v>
      </c>
      <c r="B1465">
        <v>1</v>
      </c>
      <c r="E1465" t="s">
        <v>665</v>
      </c>
      <c r="F1465" t="s">
        <v>446</v>
      </c>
      <c r="G1465" t="s">
        <v>447</v>
      </c>
      <c r="H1465" t="s">
        <v>47</v>
      </c>
      <c r="I1465">
        <v>3.2</v>
      </c>
      <c r="J1465">
        <v>0</v>
      </c>
      <c r="O1465">
        <f t="shared" si="1270"/>
        <v>546.59</v>
      </c>
      <c r="P1465">
        <f t="shared" si="1271"/>
        <v>546.59</v>
      </c>
      <c r="Q1465">
        <f t="shared" si="1272"/>
        <v>0</v>
      </c>
      <c r="R1465">
        <f t="shared" si="1273"/>
        <v>0</v>
      </c>
      <c r="S1465">
        <f t="shared" si="1274"/>
        <v>0</v>
      </c>
      <c r="T1465">
        <f t="shared" si="1275"/>
        <v>0</v>
      </c>
      <c r="U1465">
        <f t="shared" si="1276"/>
        <v>0</v>
      </c>
      <c r="V1465">
        <f t="shared" si="1277"/>
        <v>0</v>
      </c>
      <c r="W1465">
        <f t="shared" si="1278"/>
        <v>0</v>
      </c>
      <c r="X1465">
        <f t="shared" si="1279"/>
        <v>0</v>
      </c>
      <c r="Y1465">
        <f t="shared" si="1280"/>
        <v>0</v>
      </c>
      <c r="AA1465">
        <v>33304960</v>
      </c>
      <c r="AB1465">
        <f t="shared" si="1281"/>
        <v>170.81</v>
      </c>
      <c r="AC1465">
        <f t="shared" si="1282"/>
        <v>170.81</v>
      </c>
      <c r="AD1465">
        <f>ROUND((((ET1465)-(EU1465))+AE1465),2)</f>
        <v>0</v>
      </c>
      <c r="AE1465">
        <f>ROUND((EU1465),2)</f>
        <v>0</v>
      </c>
      <c r="AF1465">
        <f>ROUND((EV1465),2)</f>
        <v>0</v>
      </c>
      <c r="AG1465">
        <f t="shared" si="1283"/>
        <v>0</v>
      </c>
      <c r="AH1465">
        <f>(EW1465)</f>
        <v>0</v>
      </c>
      <c r="AI1465">
        <f>(EX1465)</f>
        <v>0</v>
      </c>
      <c r="AJ1465">
        <f t="shared" si="1284"/>
        <v>0</v>
      </c>
      <c r="AK1465">
        <v>170.81</v>
      </c>
      <c r="AL1465">
        <v>170.81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1</v>
      </c>
      <c r="AW1465">
        <v>1</v>
      </c>
      <c r="AZ1465">
        <v>1</v>
      </c>
      <c r="BA1465">
        <v>1</v>
      </c>
      <c r="BB1465">
        <v>1</v>
      </c>
      <c r="BC1465">
        <v>1</v>
      </c>
      <c r="BD1465" t="s">
        <v>3</v>
      </c>
      <c r="BE1465" t="s">
        <v>3</v>
      </c>
      <c r="BF1465" t="s">
        <v>3</v>
      </c>
      <c r="BG1465" t="s">
        <v>3</v>
      </c>
      <c r="BH1465">
        <v>3</v>
      </c>
      <c r="BI1465">
        <v>1</v>
      </c>
      <c r="BJ1465" t="s">
        <v>448</v>
      </c>
      <c r="BM1465">
        <v>500001</v>
      </c>
      <c r="BN1465">
        <v>0</v>
      </c>
      <c r="BO1465" t="s">
        <v>3</v>
      </c>
      <c r="BP1465">
        <v>0</v>
      </c>
      <c r="BQ1465">
        <v>8</v>
      </c>
      <c r="BR1465">
        <v>0</v>
      </c>
      <c r="BS1465">
        <v>1</v>
      </c>
      <c r="BT1465">
        <v>1</v>
      </c>
      <c r="BU1465">
        <v>1</v>
      </c>
      <c r="BV1465">
        <v>1</v>
      </c>
      <c r="BW1465">
        <v>1</v>
      </c>
      <c r="BX1465">
        <v>1</v>
      </c>
      <c r="BY1465" t="s">
        <v>3</v>
      </c>
      <c r="BZ1465">
        <v>0</v>
      </c>
      <c r="CA1465">
        <v>0</v>
      </c>
      <c r="CE1465">
        <v>0</v>
      </c>
      <c r="CF1465">
        <v>0</v>
      </c>
      <c r="CG1465">
        <v>0</v>
      </c>
      <c r="CM1465">
        <v>0</v>
      </c>
      <c r="CN1465" t="s">
        <v>3</v>
      </c>
      <c r="CO1465">
        <v>0</v>
      </c>
      <c r="CP1465">
        <f t="shared" si="1285"/>
        <v>546.59</v>
      </c>
      <c r="CQ1465">
        <f t="shared" si="1286"/>
        <v>170.81</v>
      </c>
      <c r="CR1465">
        <f t="shared" si="1287"/>
        <v>0</v>
      </c>
      <c r="CS1465">
        <f t="shared" si="1288"/>
        <v>0</v>
      </c>
      <c r="CT1465">
        <f t="shared" si="1289"/>
        <v>0</v>
      </c>
      <c r="CU1465">
        <f t="shared" si="1290"/>
        <v>0</v>
      </c>
      <c r="CV1465">
        <f t="shared" si="1291"/>
        <v>0</v>
      </c>
      <c r="CW1465">
        <f t="shared" si="1292"/>
        <v>0</v>
      </c>
      <c r="CX1465">
        <f t="shared" si="1293"/>
        <v>0</v>
      </c>
      <c r="CY1465">
        <f t="shared" si="1294"/>
        <v>0</v>
      </c>
      <c r="CZ1465">
        <f t="shared" si="1295"/>
        <v>0</v>
      </c>
      <c r="DC1465" t="s">
        <v>3</v>
      </c>
      <c r="DD1465" t="s">
        <v>3</v>
      </c>
      <c r="DE1465" t="s">
        <v>3</v>
      </c>
      <c r="DF1465" t="s">
        <v>3</v>
      </c>
      <c r="DG1465" t="s">
        <v>3</v>
      </c>
      <c r="DH1465" t="s">
        <v>3</v>
      </c>
      <c r="DI1465" t="s">
        <v>3</v>
      </c>
      <c r="DJ1465" t="s">
        <v>3</v>
      </c>
      <c r="DK1465" t="s">
        <v>3</v>
      </c>
      <c r="DL1465" t="s">
        <v>3</v>
      </c>
      <c r="DM1465" t="s">
        <v>3</v>
      </c>
      <c r="DN1465">
        <v>0</v>
      </c>
      <c r="DO1465">
        <v>0</v>
      </c>
      <c r="DP1465">
        <v>1</v>
      </c>
      <c r="DQ1465">
        <v>1</v>
      </c>
      <c r="DU1465">
        <v>1005</v>
      </c>
      <c r="DV1465" t="s">
        <v>47</v>
      </c>
      <c r="DW1465" t="s">
        <v>47</v>
      </c>
      <c r="DX1465">
        <v>1</v>
      </c>
      <c r="EE1465">
        <v>31102119</v>
      </c>
      <c r="EF1465">
        <v>8</v>
      </c>
      <c r="EG1465" t="s">
        <v>34</v>
      </c>
      <c r="EH1465">
        <v>0</v>
      </c>
      <c r="EI1465" t="s">
        <v>3</v>
      </c>
      <c r="EJ1465">
        <v>1</v>
      </c>
      <c r="EK1465">
        <v>500001</v>
      </c>
      <c r="EL1465" t="s">
        <v>35</v>
      </c>
      <c r="EM1465" t="s">
        <v>36</v>
      </c>
      <c r="EO1465" t="s">
        <v>3</v>
      </c>
      <c r="EQ1465">
        <v>0</v>
      </c>
      <c r="ER1465">
        <v>170.81</v>
      </c>
      <c r="ES1465">
        <v>170.81</v>
      </c>
      <c r="ET1465">
        <v>0</v>
      </c>
      <c r="EU1465">
        <v>0</v>
      </c>
      <c r="EV1465">
        <v>0</v>
      </c>
      <c r="EW1465">
        <v>0</v>
      </c>
      <c r="EX1465">
        <v>0</v>
      </c>
      <c r="EY1465">
        <v>0</v>
      </c>
      <c r="FQ1465">
        <v>0</v>
      </c>
      <c r="FR1465">
        <f t="shared" si="1296"/>
        <v>0</v>
      </c>
      <c r="FS1465">
        <v>0</v>
      </c>
      <c r="FX1465">
        <v>0</v>
      </c>
      <c r="FY1465">
        <v>0</v>
      </c>
      <c r="GA1465" t="s">
        <v>3</v>
      </c>
      <c r="GD1465">
        <v>1</v>
      </c>
      <c r="GF1465">
        <v>1640464788</v>
      </c>
      <c r="GG1465">
        <v>2</v>
      </c>
      <c r="GH1465">
        <v>1</v>
      </c>
      <c r="GI1465">
        <v>-2</v>
      </c>
      <c r="GJ1465">
        <v>0</v>
      </c>
      <c r="GK1465">
        <v>0</v>
      </c>
      <c r="GL1465">
        <f t="shared" si="1297"/>
        <v>0</v>
      </c>
      <c r="GM1465">
        <f t="shared" si="1298"/>
        <v>546.59</v>
      </c>
      <c r="GN1465">
        <f t="shared" si="1299"/>
        <v>546.59</v>
      </c>
      <c r="GO1465">
        <f t="shared" si="1300"/>
        <v>0</v>
      </c>
      <c r="GP1465">
        <f t="shared" si="1301"/>
        <v>0</v>
      </c>
      <c r="GR1465">
        <v>0</v>
      </c>
      <c r="GS1465">
        <v>3</v>
      </c>
      <c r="GT1465">
        <v>0</v>
      </c>
      <c r="GU1465" t="s">
        <v>3</v>
      </c>
      <c r="GV1465">
        <f t="shared" si="1302"/>
        <v>0</v>
      </c>
      <c r="GW1465">
        <v>1</v>
      </c>
      <c r="GX1465">
        <f t="shared" si="1303"/>
        <v>0</v>
      </c>
      <c r="HA1465">
        <v>0</v>
      </c>
      <c r="HB1465">
        <v>0</v>
      </c>
      <c r="HC1465">
        <f t="shared" si="1304"/>
        <v>0</v>
      </c>
      <c r="IK1465">
        <v>0</v>
      </c>
    </row>
    <row r="1466" spans="1:255">
      <c r="A1466" s="2">
        <v>17</v>
      </c>
      <c r="B1466" s="2">
        <v>1</v>
      </c>
      <c r="C1466" s="2">
        <f>ROW(SmtRes!A1597)</f>
        <v>1597</v>
      </c>
      <c r="D1466" s="2">
        <f>ROW(EtalonRes!A1994)</f>
        <v>1994</v>
      </c>
      <c r="E1466" s="2" t="s">
        <v>666</v>
      </c>
      <c r="F1466" s="2" t="s">
        <v>450</v>
      </c>
      <c r="G1466" s="2" t="s">
        <v>451</v>
      </c>
      <c r="H1466" s="2" t="s">
        <v>433</v>
      </c>
      <c r="I1466" s="2">
        <f>ROUND((3.14*1)*1/100,9)</f>
        <v>3.1399999999999997E-2</v>
      </c>
      <c r="J1466" s="2">
        <v>0</v>
      </c>
      <c r="K1466" s="2"/>
      <c r="L1466" s="2"/>
      <c r="M1466" s="2"/>
      <c r="N1466" s="2"/>
      <c r="O1466" s="2">
        <f t="shared" si="1270"/>
        <v>53.54</v>
      </c>
      <c r="P1466" s="2">
        <f t="shared" si="1271"/>
        <v>18.14</v>
      </c>
      <c r="Q1466" s="2">
        <f t="shared" si="1272"/>
        <v>4.7699999999999996</v>
      </c>
      <c r="R1466" s="2">
        <f t="shared" si="1273"/>
        <v>0.4</v>
      </c>
      <c r="S1466" s="2">
        <f t="shared" si="1274"/>
        <v>30.63</v>
      </c>
      <c r="T1466" s="2">
        <f t="shared" si="1275"/>
        <v>0</v>
      </c>
      <c r="U1466" s="2">
        <f t="shared" si="1276"/>
        <v>3.5046921599999994</v>
      </c>
      <c r="V1466" s="2">
        <f t="shared" si="1277"/>
        <v>3.2498999999999993E-2</v>
      </c>
      <c r="W1466" s="2">
        <f t="shared" si="1278"/>
        <v>0</v>
      </c>
      <c r="X1466" s="2">
        <f t="shared" si="1279"/>
        <v>35.68</v>
      </c>
      <c r="Y1466" s="2">
        <f t="shared" si="1280"/>
        <v>22.03</v>
      </c>
      <c r="Z1466" s="2"/>
      <c r="AA1466" s="2">
        <v>33304975</v>
      </c>
      <c r="AB1466" s="2">
        <f t="shared" si="1281"/>
        <v>1705.18</v>
      </c>
      <c r="AC1466" s="2">
        <f t="shared" si="1282"/>
        <v>577.76</v>
      </c>
      <c r="AD1466" s="2">
        <f>ROUND((((((ET1466*1.2)*1.25))-(((EU1466*1.2)*1.25)))+AE1466),2)</f>
        <v>151.91</v>
      </c>
      <c r="AE1466" s="2">
        <f>ROUND((((EU1466*1.2)*1.25)),2)</f>
        <v>12.81</v>
      </c>
      <c r="AF1466" s="2">
        <f>ROUND((((EV1466*1.2)*1.15)),2)</f>
        <v>975.51</v>
      </c>
      <c r="AG1466" s="2">
        <f t="shared" si="1283"/>
        <v>0</v>
      </c>
      <c r="AH1466" s="2">
        <f>(((EW1466*1.2)*1.15))</f>
        <v>111.61439999999999</v>
      </c>
      <c r="AI1466" s="2">
        <f>(((EX1466*1.2)*1.25))</f>
        <v>1.0349999999999999</v>
      </c>
      <c r="AJ1466" s="2">
        <f t="shared" si="1284"/>
        <v>0</v>
      </c>
      <c r="AK1466" s="2">
        <v>1385.92</v>
      </c>
      <c r="AL1466" s="2">
        <v>577.76</v>
      </c>
      <c r="AM1466" s="2">
        <v>101.27</v>
      </c>
      <c r="AN1466" s="2">
        <v>8.5399999999999991</v>
      </c>
      <c r="AO1466" s="2">
        <v>706.89</v>
      </c>
      <c r="AP1466" s="2">
        <v>0</v>
      </c>
      <c r="AQ1466" s="2">
        <v>80.88</v>
      </c>
      <c r="AR1466" s="2">
        <v>0.69</v>
      </c>
      <c r="AS1466" s="2">
        <v>0</v>
      </c>
      <c r="AT1466" s="2">
        <v>115</v>
      </c>
      <c r="AU1466" s="2">
        <v>71</v>
      </c>
      <c r="AV1466" s="2">
        <v>1</v>
      </c>
      <c r="AW1466" s="2">
        <v>1</v>
      </c>
      <c r="AX1466" s="2"/>
      <c r="AY1466" s="2"/>
      <c r="AZ1466" s="2">
        <v>1</v>
      </c>
      <c r="BA1466" s="2">
        <v>1</v>
      </c>
      <c r="BB1466" s="2">
        <v>1</v>
      </c>
      <c r="BC1466" s="2">
        <v>1</v>
      </c>
      <c r="BD1466" s="2" t="s">
        <v>3</v>
      </c>
      <c r="BE1466" s="2" t="s">
        <v>3</v>
      </c>
      <c r="BF1466" s="2" t="s">
        <v>3</v>
      </c>
      <c r="BG1466" s="2" t="s">
        <v>3</v>
      </c>
      <c r="BH1466" s="2">
        <v>0</v>
      </c>
      <c r="BI1466" s="2">
        <v>1</v>
      </c>
      <c r="BJ1466" s="2" t="s">
        <v>452</v>
      </c>
      <c r="BK1466" s="2"/>
      <c r="BL1466" s="2"/>
      <c r="BM1466" s="2">
        <v>20001</v>
      </c>
      <c r="BN1466" s="2">
        <v>0</v>
      </c>
      <c r="BO1466" s="2" t="s">
        <v>3</v>
      </c>
      <c r="BP1466" s="2">
        <v>0</v>
      </c>
      <c r="BQ1466" s="2">
        <v>2</v>
      </c>
      <c r="BR1466" s="2">
        <v>0</v>
      </c>
      <c r="BS1466" s="2">
        <v>1</v>
      </c>
      <c r="BT1466" s="2">
        <v>1</v>
      </c>
      <c r="BU1466" s="2">
        <v>1</v>
      </c>
      <c r="BV1466" s="2">
        <v>1</v>
      </c>
      <c r="BW1466" s="2">
        <v>1</v>
      </c>
      <c r="BX1466" s="2">
        <v>1</v>
      </c>
      <c r="BY1466" s="2" t="s">
        <v>3</v>
      </c>
      <c r="BZ1466" s="2">
        <v>128</v>
      </c>
      <c r="CA1466" s="2">
        <v>83</v>
      </c>
      <c r="CB1466" s="2"/>
      <c r="CC1466" s="2"/>
      <c r="CD1466" s="2"/>
      <c r="CE1466" s="2">
        <v>0</v>
      </c>
      <c r="CF1466" s="2">
        <v>0</v>
      </c>
      <c r="CG1466" s="2">
        <v>0</v>
      </c>
      <c r="CH1466" s="2"/>
      <c r="CI1466" s="2"/>
      <c r="CJ1466" s="2"/>
      <c r="CK1466" s="2"/>
      <c r="CL1466" s="2"/>
      <c r="CM1466" s="2">
        <v>0</v>
      </c>
      <c r="CN1466" s="2" t="s">
        <v>954</v>
      </c>
      <c r="CO1466" s="2">
        <v>0</v>
      </c>
      <c r="CP1466" s="2">
        <f t="shared" si="1285"/>
        <v>53.54</v>
      </c>
      <c r="CQ1466" s="2">
        <f t="shared" si="1286"/>
        <v>577.76</v>
      </c>
      <c r="CR1466" s="2">
        <f t="shared" si="1287"/>
        <v>151.91</v>
      </c>
      <c r="CS1466" s="2">
        <f t="shared" si="1288"/>
        <v>12.81</v>
      </c>
      <c r="CT1466" s="2">
        <f t="shared" si="1289"/>
        <v>975.51</v>
      </c>
      <c r="CU1466" s="2">
        <f t="shared" si="1290"/>
        <v>0</v>
      </c>
      <c r="CV1466" s="2">
        <f t="shared" si="1291"/>
        <v>111.61439999999999</v>
      </c>
      <c r="CW1466" s="2">
        <f t="shared" si="1292"/>
        <v>1.0349999999999999</v>
      </c>
      <c r="CX1466" s="2">
        <f t="shared" si="1293"/>
        <v>0</v>
      </c>
      <c r="CY1466" s="2">
        <f t="shared" si="1294"/>
        <v>35.6845</v>
      </c>
      <c r="CZ1466" s="2">
        <f t="shared" si="1295"/>
        <v>22.031299999999998</v>
      </c>
      <c r="DA1466" s="2"/>
      <c r="DB1466" s="2"/>
      <c r="DC1466" s="2" t="s">
        <v>3</v>
      </c>
      <c r="DD1466" s="2" t="s">
        <v>3</v>
      </c>
      <c r="DE1466" s="2" t="s">
        <v>21</v>
      </c>
      <c r="DF1466" s="2" t="s">
        <v>21</v>
      </c>
      <c r="DG1466" s="2" t="s">
        <v>22</v>
      </c>
      <c r="DH1466" s="2" t="s">
        <v>3</v>
      </c>
      <c r="DI1466" s="2" t="s">
        <v>22</v>
      </c>
      <c r="DJ1466" s="2" t="s">
        <v>21</v>
      </c>
      <c r="DK1466" s="2" t="s">
        <v>3</v>
      </c>
      <c r="DL1466" s="2" t="s">
        <v>3</v>
      </c>
      <c r="DM1466" s="2" t="s">
        <v>3</v>
      </c>
      <c r="DN1466" s="2">
        <v>0</v>
      </c>
      <c r="DO1466" s="2">
        <v>0</v>
      </c>
      <c r="DP1466" s="2">
        <v>1</v>
      </c>
      <c r="DQ1466" s="2">
        <v>1</v>
      </c>
      <c r="DR1466" s="2"/>
      <c r="DS1466" s="2"/>
      <c r="DT1466" s="2"/>
      <c r="DU1466" s="2">
        <v>1005</v>
      </c>
      <c r="DV1466" s="2" t="s">
        <v>433</v>
      </c>
      <c r="DW1466" s="2" t="s">
        <v>433</v>
      </c>
      <c r="DX1466" s="2">
        <v>100</v>
      </c>
      <c r="DY1466" s="2"/>
      <c r="DZ1466" s="2"/>
      <c r="EA1466" s="2"/>
      <c r="EB1466" s="2"/>
      <c r="EC1466" s="2"/>
      <c r="ED1466" s="2"/>
      <c r="EE1466" s="2">
        <v>31102217</v>
      </c>
      <c r="EF1466" s="2">
        <v>2</v>
      </c>
      <c r="EG1466" s="2" t="s">
        <v>23</v>
      </c>
      <c r="EH1466" s="2">
        <v>0</v>
      </c>
      <c r="EI1466" s="2" t="s">
        <v>3</v>
      </c>
      <c r="EJ1466" s="2">
        <v>1</v>
      </c>
      <c r="EK1466" s="2">
        <v>20001</v>
      </c>
      <c r="EL1466" s="2" t="s">
        <v>24</v>
      </c>
      <c r="EM1466" s="2" t="s">
        <v>25</v>
      </c>
      <c r="EN1466" s="2"/>
      <c r="EO1466" s="2" t="s">
        <v>26</v>
      </c>
      <c r="EP1466" s="2"/>
      <c r="EQ1466" s="2">
        <v>0</v>
      </c>
      <c r="ER1466" s="2">
        <v>1385.92</v>
      </c>
      <c r="ES1466" s="2">
        <v>577.76</v>
      </c>
      <c r="ET1466" s="2">
        <v>101.27</v>
      </c>
      <c r="EU1466" s="2">
        <v>8.5399999999999991</v>
      </c>
      <c r="EV1466" s="2">
        <v>706.89</v>
      </c>
      <c r="EW1466" s="2">
        <v>80.88</v>
      </c>
      <c r="EX1466" s="2">
        <v>0.69</v>
      </c>
      <c r="EY1466" s="2">
        <v>0</v>
      </c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>
        <v>0</v>
      </c>
      <c r="FR1466" s="2">
        <f t="shared" si="1296"/>
        <v>0</v>
      </c>
      <c r="FS1466" s="2">
        <v>0</v>
      </c>
      <c r="FT1466" s="2" t="s">
        <v>27</v>
      </c>
      <c r="FU1466" s="2" t="s">
        <v>28</v>
      </c>
      <c r="FV1466" s="2"/>
      <c r="FW1466" s="2"/>
      <c r="FX1466" s="2">
        <v>115.2</v>
      </c>
      <c r="FY1466" s="2">
        <v>70.55</v>
      </c>
      <c r="FZ1466" s="2"/>
      <c r="GA1466" s="2" t="s">
        <v>3</v>
      </c>
      <c r="GB1466" s="2"/>
      <c r="GC1466" s="2"/>
      <c r="GD1466" s="2">
        <v>1</v>
      </c>
      <c r="GE1466" s="2"/>
      <c r="GF1466" s="2">
        <v>-71840125</v>
      </c>
      <c r="GG1466" s="2">
        <v>2</v>
      </c>
      <c r="GH1466" s="2">
        <v>1</v>
      </c>
      <c r="GI1466" s="2">
        <v>-2</v>
      </c>
      <c r="GJ1466" s="2">
        <v>0</v>
      </c>
      <c r="GK1466" s="2">
        <v>0</v>
      </c>
      <c r="GL1466" s="2">
        <f t="shared" si="1297"/>
        <v>0</v>
      </c>
      <c r="GM1466" s="2">
        <f t="shared" si="1298"/>
        <v>111.25</v>
      </c>
      <c r="GN1466" s="2">
        <f t="shared" si="1299"/>
        <v>111.25</v>
      </c>
      <c r="GO1466" s="2">
        <f t="shared" si="1300"/>
        <v>0</v>
      </c>
      <c r="GP1466" s="2">
        <f t="shared" si="1301"/>
        <v>0</v>
      </c>
      <c r="GQ1466" s="2"/>
      <c r="GR1466" s="2">
        <v>0</v>
      </c>
      <c r="GS1466" s="2">
        <v>3</v>
      </c>
      <c r="GT1466" s="2">
        <v>0</v>
      </c>
      <c r="GU1466" s="2" t="s">
        <v>3</v>
      </c>
      <c r="GV1466" s="2">
        <f t="shared" si="1302"/>
        <v>0</v>
      </c>
      <c r="GW1466" s="2">
        <v>1</v>
      </c>
      <c r="GX1466" s="2">
        <f t="shared" si="1303"/>
        <v>0</v>
      </c>
      <c r="GY1466" s="2"/>
      <c r="GZ1466" s="2"/>
      <c r="HA1466" s="2">
        <v>0</v>
      </c>
      <c r="HB1466" s="2">
        <v>0</v>
      </c>
      <c r="HC1466" s="2">
        <f t="shared" si="1304"/>
        <v>0</v>
      </c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  <c r="IH1466" s="2"/>
      <c r="II1466" s="2"/>
      <c r="IJ1466" s="2"/>
      <c r="IK1466" s="2">
        <v>0</v>
      </c>
      <c r="IL1466" s="2"/>
      <c r="IM1466" s="2"/>
      <c r="IN1466" s="2"/>
      <c r="IO1466" s="2"/>
      <c r="IP1466" s="2"/>
      <c r="IQ1466" s="2"/>
      <c r="IR1466" s="2"/>
      <c r="IS1466" s="2"/>
      <c r="IT1466" s="2"/>
      <c r="IU1466" s="2"/>
    </row>
    <row r="1467" spans="1:255">
      <c r="A1467">
        <v>17</v>
      </c>
      <c r="B1467">
        <v>1</v>
      </c>
      <c r="C1467">
        <f>ROW(SmtRes!A1608)</f>
        <v>1608</v>
      </c>
      <c r="D1467">
        <f>ROW(EtalonRes!A2010)</f>
        <v>2010</v>
      </c>
      <c r="E1467" t="s">
        <v>666</v>
      </c>
      <c r="F1467" t="s">
        <v>450</v>
      </c>
      <c r="G1467" t="s">
        <v>451</v>
      </c>
      <c r="H1467" t="s">
        <v>433</v>
      </c>
      <c r="I1467">
        <f>ROUND((3.14*1)*1/100,9)</f>
        <v>3.1399999999999997E-2</v>
      </c>
      <c r="J1467">
        <v>0</v>
      </c>
      <c r="O1467">
        <f t="shared" si="1270"/>
        <v>53.54</v>
      </c>
      <c r="P1467">
        <f t="shared" si="1271"/>
        <v>18.14</v>
      </c>
      <c r="Q1467">
        <f t="shared" si="1272"/>
        <v>4.7699999999999996</v>
      </c>
      <c r="R1467">
        <f t="shared" si="1273"/>
        <v>0.4</v>
      </c>
      <c r="S1467">
        <f t="shared" si="1274"/>
        <v>30.63</v>
      </c>
      <c r="T1467">
        <f t="shared" si="1275"/>
        <v>0</v>
      </c>
      <c r="U1467">
        <f t="shared" si="1276"/>
        <v>3.5046921599999994</v>
      </c>
      <c r="V1467">
        <f t="shared" si="1277"/>
        <v>3.2498999999999993E-2</v>
      </c>
      <c r="W1467">
        <f t="shared" si="1278"/>
        <v>0</v>
      </c>
      <c r="X1467">
        <f t="shared" si="1279"/>
        <v>35.68</v>
      </c>
      <c r="Y1467">
        <f t="shared" si="1280"/>
        <v>22.03</v>
      </c>
      <c r="AA1467">
        <v>33304960</v>
      </c>
      <c r="AB1467">
        <f t="shared" si="1281"/>
        <v>1705.18</v>
      </c>
      <c r="AC1467">
        <f t="shared" si="1282"/>
        <v>577.76</v>
      </c>
      <c r="AD1467">
        <f>ROUND((((((ET1467*1.2)*1.25))-(((EU1467*1.2)*1.25)))+AE1467),2)</f>
        <v>151.91</v>
      </c>
      <c r="AE1467">
        <f>ROUND((((EU1467*1.2)*1.25)),2)</f>
        <v>12.81</v>
      </c>
      <c r="AF1467">
        <f>ROUND((((EV1467*1.2)*1.15)),2)</f>
        <v>975.51</v>
      </c>
      <c r="AG1467">
        <f t="shared" si="1283"/>
        <v>0</v>
      </c>
      <c r="AH1467">
        <f>(((EW1467*1.2)*1.15))</f>
        <v>111.61439999999999</v>
      </c>
      <c r="AI1467">
        <f>(((EX1467*1.2)*1.25))</f>
        <v>1.0349999999999999</v>
      </c>
      <c r="AJ1467">
        <f t="shared" si="1284"/>
        <v>0</v>
      </c>
      <c r="AK1467">
        <v>1385.92</v>
      </c>
      <c r="AL1467">
        <v>577.76</v>
      </c>
      <c r="AM1467">
        <v>101.27</v>
      </c>
      <c r="AN1467">
        <v>8.5399999999999991</v>
      </c>
      <c r="AO1467">
        <v>706.89</v>
      </c>
      <c r="AP1467">
        <v>0</v>
      </c>
      <c r="AQ1467">
        <v>80.88</v>
      </c>
      <c r="AR1467">
        <v>0.69</v>
      </c>
      <c r="AS1467">
        <v>0</v>
      </c>
      <c r="AT1467">
        <v>115</v>
      </c>
      <c r="AU1467">
        <v>71</v>
      </c>
      <c r="AV1467">
        <v>1</v>
      </c>
      <c r="AW1467">
        <v>1</v>
      </c>
      <c r="AZ1467">
        <v>1</v>
      </c>
      <c r="BA1467">
        <v>1</v>
      </c>
      <c r="BB1467">
        <v>1</v>
      </c>
      <c r="BC1467">
        <v>1</v>
      </c>
      <c r="BD1467" t="s">
        <v>3</v>
      </c>
      <c r="BE1467" t="s">
        <v>3</v>
      </c>
      <c r="BF1467" t="s">
        <v>3</v>
      </c>
      <c r="BG1467" t="s">
        <v>3</v>
      </c>
      <c r="BH1467">
        <v>0</v>
      </c>
      <c r="BI1467">
        <v>1</v>
      </c>
      <c r="BJ1467" t="s">
        <v>452</v>
      </c>
      <c r="BM1467">
        <v>20001</v>
      </c>
      <c r="BN1467">
        <v>0</v>
      </c>
      <c r="BO1467" t="s">
        <v>3</v>
      </c>
      <c r="BP1467">
        <v>0</v>
      </c>
      <c r="BQ1467">
        <v>2</v>
      </c>
      <c r="BR1467">
        <v>0</v>
      </c>
      <c r="BS1467">
        <v>1</v>
      </c>
      <c r="BT1467">
        <v>1</v>
      </c>
      <c r="BU1467">
        <v>1</v>
      </c>
      <c r="BV1467">
        <v>1</v>
      </c>
      <c r="BW1467">
        <v>1</v>
      </c>
      <c r="BX1467">
        <v>1</v>
      </c>
      <c r="BY1467" t="s">
        <v>3</v>
      </c>
      <c r="BZ1467">
        <v>128</v>
      </c>
      <c r="CA1467">
        <v>83</v>
      </c>
      <c r="CE1467">
        <v>0</v>
      </c>
      <c r="CF1467">
        <v>0</v>
      </c>
      <c r="CG1467">
        <v>0</v>
      </c>
      <c r="CM1467">
        <v>0</v>
      </c>
      <c r="CN1467" t="s">
        <v>954</v>
      </c>
      <c r="CO1467">
        <v>0</v>
      </c>
      <c r="CP1467">
        <f t="shared" si="1285"/>
        <v>53.54</v>
      </c>
      <c r="CQ1467">
        <f t="shared" si="1286"/>
        <v>577.76</v>
      </c>
      <c r="CR1467">
        <f t="shared" si="1287"/>
        <v>151.91</v>
      </c>
      <c r="CS1467">
        <f t="shared" si="1288"/>
        <v>12.81</v>
      </c>
      <c r="CT1467">
        <f t="shared" si="1289"/>
        <v>975.51</v>
      </c>
      <c r="CU1467">
        <f t="shared" si="1290"/>
        <v>0</v>
      </c>
      <c r="CV1467">
        <f t="shared" si="1291"/>
        <v>111.61439999999999</v>
      </c>
      <c r="CW1467">
        <f t="shared" si="1292"/>
        <v>1.0349999999999999</v>
      </c>
      <c r="CX1467">
        <f t="shared" si="1293"/>
        <v>0</v>
      </c>
      <c r="CY1467">
        <f t="shared" si="1294"/>
        <v>35.6845</v>
      </c>
      <c r="CZ1467">
        <f t="shared" si="1295"/>
        <v>22.031299999999998</v>
      </c>
      <c r="DC1467" t="s">
        <v>3</v>
      </c>
      <c r="DD1467" t="s">
        <v>3</v>
      </c>
      <c r="DE1467" t="s">
        <v>21</v>
      </c>
      <c r="DF1467" t="s">
        <v>21</v>
      </c>
      <c r="DG1467" t="s">
        <v>22</v>
      </c>
      <c r="DH1467" t="s">
        <v>3</v>
      </c>
      <c r="DI1467" t="s">
        <v>22</v>
      </c>
      <c r="DJ1467" t="s">
        <v>21</v>
      </c>
      <c r="DK1467" t="s">
        <v>3</v>
      </c>
      <c r="DL1467" t="s">
        <v>3</v>
      </c>
      <c r="DM1467" t="s">
        <v>3</v>
      </c>
      <c r="DN1467">
        <v>0</v>
      </c>
      <c r="DO1467">
        <v>0</v>
      </c>
      <c r="DP1467">
        <v>1</v>
      </c>
      <c r="DQ1467">
        <v>1</v>
      </c>
      <c r="DU1467">
        <v>1005</v>
      </c>
      <c r="DV1467" t="s">
        <v>433</v>
      </c>
      <c r="DW1467" t="s">
        <v>433</v>
      </c>
      <c r="DX1467">
        <v>100</v>
      </c>
      <c r="EE1467">
        <v>31102217</v>
      </c>
      <c r="EF1467">
        <v>2</v>
      </c>
      <c r="EG1467" t="s">
        <v>23</v>
      </c>
      <c r="EH1467">
        <v>0</v>
      </c>
      <c r="EI1467" t="s">
        <v>3</v>
      </c>
      <c r="EJ1467">
        <v>1</v>
      </c>
      <c r="EK1467">
        <v>20001</v>
      </c>
      <c r="EL1467" t="s">
        <v>24</v>
      </c>
      <c r="EM1467" t="s">
        <v>25</v>
      </c>
      <c r="EO1467" t="s">
        <v>26</v>
      </c>
      <c r="EQ1467">
        <v>0</v>
      </c>
      <c r="ER1467">
        <v>1385.92</v>
      </c>
      <c r="ES1467">
        <v>577.76</v>
      </c>
      <c r="ET1467">
        <v>101.27</v>
      </c>
      <c r="EU1467">
        <v>8.5399999999999991</v>
      </c>
      <c r="EV1467">
        <v>706.89</v>
      </c>
      <c r="EW1467">
        <v>80.88</v>
      </c>
      <c r="EX1467">
        <v>0.69</v>
      </c>
      <c r="EY1467">
        <v>0</v>
      </c>
      <c r="FQ1467">
        <v>0</v>
      </c>
      <c r="FR1467">
        <f t="shared" si="1296"/>
        <v>0</v>
      </c>
      <c r="FS1467">
        <v>0</v>
      </c>
      <c r="FT1467" t="s">
        <v>27</v>
      </c>
      <c r="FU1467" t="s">
        <v>28</v>
      </c>
      <c r="FX1467">
        <v>115.2</v>
      </c>
      <c r="FY1467">
        <v>70.55</v>
      </c>
      <c r="GA1467" t="s">
        <v>3</v>
      </c>
      <c r="GD1467">
        <v>1</v>
      </c>
      <c r="GF1467">
        <v>-71840125</v>
      </c>
      <c r="GG1467">
        <v>2</v>
      </c>
      <c r="GH1467">
        <v>1</v>
      </c>
      <c r="GI1467">
        <v>-2</v>
      </c>
      <c r="GJ1467">
        <v>0</v>
      </c>
      <c r="GK1467">
        <v>0</v>
      </c>
      <c r="GL1467">
        <f t="shared" si="1297"/>
        <v>0</v>
      </c>
      <c r="GM1467">
        <f t="shared" si="1298"/>
        <v>111.25</v>
      </c>
      <c r="GN1467">
        <f t="shared" si="1299"/>
        <v>111.25</v>
      </c>
      <c r="GO1467">
        <f t="shared" si="1300"/>
        <v>0</v>
      </c>
      <c r="GP1467">
        <f t="shared" si="1301"/>
        <v>0</v>
      </c>
      <c r="GR1467">
        <v>0</v>
      </c>
      <c r="GS1467">
        <v>3</v>
      </c>
      <c r="GT1467">
        <v>0</v>
      </c>
      <c r="GU1467" t="s">
        <v>3</v>
      </c>
      <c r="GV1467">
        <f t="shared" si="1302"/>
        <v>0</v>
      </c>
      <c r="GW1467">
        <v>1</v>
      </c>
      <c r="GX1467">
        <f t="shared" si="1303"/>
        <v>0</v>
      </c>
      <c r="HA1467">
        <v>0</v>
      </c>
      <c r="HB1467">
        <v>0</v>
      </c>
      <c r="HC1467">
        <f t="shared" si="1304"/>
        <v>0</v>
      </c>
      <c r="IK1467">
        <v>0</v>
      </c>
    </row>
    <row r="1468" spans="1:255">
      <c r="A1468" s="2">
        <v>17</v>
      </c>
      <c r="B1468" s="2">
        <v>1</v>
      </c>
      <c r="C1468" s="2"/>
      <c r="D1468" s="2"/>
      <c r="E1468" s="2" t="s">
        <v>667</v>
      </c>
      <c r="F1468" s="2" t="s">
        <v>454</v>
      </c>
      <c r="G1468" s="2" t="s">
        <v>509</v>
      </c>
      <c r="H1468" s="2" t="s">
        <v>47</v>
      </c>
      <c r="I1468" s="2">
        <v>3.14</v>
      </c>
      <c r="J1468" s="2">
        <v>0</v>
      </c>
      <c r="K1468" s="2"/>
      <c r="L1468" s="2"/>
      <c r="M1468" s="2"/>
      <c r="N1468" s="2"/>
      <c r="O1468" s="2">
        <f t="shared" si="1270"/>
        <v>320.47000000000003</v>
      </c>
      <c r="P1468" s="2">
        <f t="shared" si="1271"/>
        <v>320.47000000000003</v>
      </c>
      <c r="Q1468" s="2">
        <f t="shared" si="1272"/>
        <v>0</v>
      </c>
      <c r="R1468" s="2">
        <f t="shared" si="1273"/>
        <v>0</v>
      </c>
      <c r="S1468" s="2">
        <f t="shared" si="1274"/>
        <v>0</v>
      </c>
      <c r="T1468" s="2">
        <f t="shared" si="1275"/>
        <v>0</v>
      </c>
      <c r="U1468" s="2">
        <f t="shared" si="1276"/>
        <v>0</v>
      </c>
      <c r="V1468" s="2">
        <f t="shared" si="1277"/>
        <v>0</v>
      </c>
      <c r="W1468" s="2">
        <f t="shared" si="1278"/>
        <v>0</v>
      </c>
      <c r="X1468" s="2">
        <f t="shared" si="1279"/>
        <v>0</v>
      </c>
      <c r="Y1468" s="2">
        <f t="shared" si="1280"/>
        <v>0</v>
      </c>
      <c r="Z1468" s="2"/>
      <c r="AA1468" s="2">
        <v>33304975</v>
      </c>
      <c r="AB1468" s="2">
        <f t="shared" si="1281"/>
        <v>102.06</v>
      </c>
      <c r="AC1468" s="2">
        <f t="shared" si="1282"/>
        <v>102.06</v>
      </c>
      <c r="AD1468" s="2">
        <f>ROUND((((ET1468)-(EU1468))+AE1468),2)</f>
        <v>0</v>
      </c>
      <c r="AE1468" s="2">
        <f t="shared" ref="AE1468:AF1471" si="1308">ROUND((EU1468),2)</f>
        <v>0</v>
      </c>
      <c r="AF1468" s="2">
        <f t="shared" si="1308"/>
        <v>0</v>
      </c>
      <c r="AG1468" s="2">
        <f t="shared" si="1283"/>
        <v>0</v>
      </c>
      <c r="AH1468" s="2">
        <f t="shared" ref="AH1468:AI1471" si="1309">(EW1468)</f>
        <v>0</v>
      </c>
      <c r="AI1468" s="2">
        <f t="shared" si="1309"/>
        <v>0</v>
      </c>
      <c r="AJ1468" s="2">
        <f t="shared" si="1284"/>
        <v>0</v>
      </c>
      <c r="AK1468" s="2">
        <v>102.06</v>
      </c>
      <c r="AL1468" s="2">
        <v>102.06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1</v>
      </c>
      <c r="AW1468" s="2">
        <v>1</v>
      </c>
      <c r="AX1468" s="2"/>
      <c r="AY1468" s="2"/>
      <c r="AZ1468" s="2">
        <v>1</v>
      </c>
      <c r="BA1468" s="2">
        <v>1</v>
      </c>
      <c r="BB1468" s="2">
        <v>1</v>
      </c>
      <c r="BC1468" s="2">
        <v>1</v>
      </c>
      <c r="BD1468" s="2" t="s">
        <v>3</v>
      </c>
      <c r="BE1468" s="2" t="s">
        <v>3</v>
      </c>
      <c r="BF1468" s="2" t="s">
        <v>3</v>
      </c>
      <c r="BG1468" s="2" t="s">
        <v>3</v>
      </c>
      <c r="BH1468" s="2">
        <v>3</v>
      </c>
      <c r="BI1468" s="2">
        <v>1</v>
      </c>
      <c r="BJ1468" s="2" t="s">
        <v>456</v>
      </c>
      <c r="BK1468" s="2"/>
      <c r="BL1468" s="2"/>
      <c r="BM1468" s="2">
        <v>500001</v>
      </c>
      <c r="BN1468" s="2">
        <v>0</v>
      </c>
      <c r="BO1468" s="2" t="s">
        <v>3</v>
      </c>
      <c r="BP1468" s="2">
        <v>0</v>
      </c>
      <c r="BQ1468" s="2">
        <v>8</v>
      </c>
      <c r="BR1468" s="2">
        <v>0</v>
      </c>
      <c r="BS1468" s="2">
        <v>1</v>
      </c>
      <c r="BT1468" s="2">
        <v>1</v>
      </c>
      <c r="BU1468" s="2">
        <v>1</v>
      </c>
      <c r="BV1468" s="2">
        <v>1</v>
      </c>
      <c r="BW1468" s="2">
        <v>1</v>
      </c>
      <c r="BX1468" s="2">
        <v>1</v>
      </c>
      <c r="BY1468" s="2" t="s">
        <v>3</v>
      </c>
      <c r="BZ1468" s="2">
        <v>0</v>
      </c>
      <c r="CA1468" s="2">
        <v>0</v>
      </c>
      <c r="CB1468" s="2"/>
      <c r="CC1468" s="2"/>
      <c r="CD1468" s="2"/>
      <c r="CE1468" s="2">
        <v>0</v>
      </c>
      <c r="CF1468" s="2">
        <v>0</v>
      </c>
      <c r="CG1468" s="2">
        <v>0</v>
      </c>
      <c r="CH1468" s="2"/>
      <c r="CI1468" s="2"/>
      <c r="CJ1468" s="2"/>
      <c r="CK1468" s="2"/>
      <c r="CL1468" s="2"/>
      <c r="CM1468" s="2">
        <v>0</v>
      </c>
      <c r="CN1468" s="2" t="s">
        <v>3</v>
      </c>
      <c r="CO1468" s="2">
        <v>0</v>
      </c>
      <c r="CP1468" s="2">
        <f t="shared" si="1285"/>
        <v>320.47000000000003</v>
      </c>
      <c r="CQ1468" s="2">
        <f t="shared" si="1286"/>
        <v>102.06</v>
      </c>
      <c r="CR1468" s="2">
        <f t="shared" si="1287"/>
        <v>0</v>
      </c>
      <c r="CS1468" s="2">
        <f t="shared" si="1288"/>
        <v>0</v>
      </c>
      <c r="CT1468" s="2">
        <f t="shared" si="1289"/>
        <v>0</v>
      </c>
      <c r="CU1468" s="2">
        <f t="shared" si="1290"/>
        <v>0</v>
      </c>
      <c r="CV1468" s="2">
        <f t="shared" si="1291"/>
        <v>0</v>
      </c>
      <c r="CW1468" s="2">
        <f t="shared" si="1292"/>
        <v>0</v>
      </c>
      <c r="CX1468" s="2">
        <f t="shared" si="1293"/>
        <v>0</v>
      </c>
      <c r="CY1468" s="2">
        <f t="shared" si="1294"/>
        <v>0</v>
      </c>
      <c r="CZ1468" s="2">
        <f t="shared" si="1295"/>
        <v>0</v>
      </c>
      <c r="DA1468" s="2"/>
      <c r="DB1468" s="2"/>
      <c r="DC1468" s="2" t="s">
        <v>3</v>
      </c>
      <c r="DD1468" s="2" t="s">
        <v>3</v>
      </c>
      <c r="DE1468" s="2" t="s">
        <v>3</v>
      </c>
      <c r="DF1468" s="2" t="s">
        <v>3</v>
      </c>
      <c r="DG1468" s="2" t="s">
        <v>3</v>
      </c>
      <c r="DH1468" s="2" t="s">
        <v>3</v>
      </c>
      <c r="DI1468" s="2" t="s">
        <v>3</v>
      </c>
      <c r="DJ1468" s="2" t="s">
        <v>3</v>
      </c>
      <c r="DK1468" s="2" t="s">
        <v>3</v>
      </c>
      <c r="DL1468" s="2" t="s">
        <v>3</v>
      </c>
      <c r="DM1468" s="2" t="s">
        <v>3</v>
      </c>
      <c r="DN1468" s="2">
        <v>0</v>
      </c>
      <c r="DO1468" s="2">
        <v>0</v>
      </c>
      <c r="DP1468" s="2">
        <v>1</v>
      </c>
      <c r="DQ1468" s="2">
        <v>1</v>
      </c>
      <c r="DR1468" s="2"/>
      <c r="DS1468" s="2"/>
      <c r="DT1468" s="2"/>
      <c r="DU1468" s="2">
        <v>1005</v>
      </c>
      <c r="DV1468" s="2" t="s">
        <v>47</v>
      </c>
      <c r="DW1468" s="2" t="s">
        <v>47</v>
      </c>
      <c r="DX1468" s="2">
        <v>1</v>
      </c>
      <c r="DY1468" s="2"/>
      <c r="DZ1468" s="2"/>
      <c r="EA1468" s="2"/>
      <c r="EB1468" s="2"/>
      <c r="EC1468" s="2"/>
      <c r="ED1468" s="2"/>
      <c r="EE1468" s="2">
        <v>31102119</v>
      </c>
      <c r="EF1468" s="2">
        <v>8</v>
      </c>
      <c r="EG1468" s="2" t="s">
        <v>34</v>
      </c>
      <c r="EH1468" s="2">
        <v>0</v>
      </c>
      <c r="EI1468" s="2" t="s">
        <v>3</v>
      </c>
      <c r="EJ1468" s="2">
        <v>1</v>
      </c>
      <c r="EK1468" s="2">
        <v>500001</v>
      </c>
      <c r="EL1468" s="2" t="s">
        <v>35</v>
      </c>
      <c r="EM1468" s="2" t="s">
        <v>36</v>
      </c>
      <c r="EN1468" s="2"/>
      <c r="EO1468" s="2" t="s">
        <v>3</v>
      </c>
      <c r="EP1468" s="2"/>
      <c r="EQ1468" s="2">
        <v>0</v>
      </c>
      <c r="ER1468" s="2">
        <v>102.06</v>
      </c>
      <c r="ES1468" s="2">
        <v>102.06</v>
      </c>
      <c r="ET1468" s="2">
        <v>0</v>
      </c>
      <c r="EU1468" s="2">
        <v>0</v>
      </c>
      <c r="EV1468" s="2">
        <v>0</v>
      </c>
      <c r="EW1468" s="2">
        <v>0</v>
      </c>
      <c r="EX1468" s="2">
        <v>0</v>
      </c>
      <c r="EY1468" s="2">
        <v>0</v>
      </c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>
        <v>0</v>
      </c>
      <c r="FR1468" s="2">
        <f t="shared" si="1296"/>
        <v>0</v>
      </c>
      <c r="FS1468" s="2">
        <v>0</v>
      </c>
      <c r="FT1468" s="2"/>
      <c r="FU1468" s="2"/>
      <c r="FV1468" s="2"/>
      <c r="FW1468" s="2"/>
      <c r="FX1468" s="2">
        <v>0</v>
      </c>
      <c r="FY1468" s="2">
        <v>0</v>
      </c>
      <c r="FZ1468" s="2"/>
      <c r="GA1468" s="2" t="s">
        <v>3</v>
      </c>
      <c r="GB1468" s="2"/>
      <c r="GC1468" s="2"/>
      <c r="GD1468" s="2">
        <v>1</v>
      </c>
      <c r="GE1468" s="2"/>
      <c r="GF1468" s="2">
        <v>-972005704</v>
      </c>
      <c r="GG1468" s="2">
        <v>2</v>
      </c>
      <c r="GH1468" s="2">
        <v>1</v>
      </c>
      <c r="GI1468" s="2">
        <v>-2</v>
      </c>
      <c r="GJ1468" s="2">
        <v>0</v>
      </c>
      <c r="GK1468" s="2">
        <v>0</v>
      </c>
      <c r="GL1468" s="2">
        <f t="shared" si="1297"/>
        <v>0</v>
      </c>
      <c r="GM1468" s="2">
        <f t="shared" si="1298"/>
        <v>320.47000000000003</v>
      </c>
      <c r="GN1468" s="2">
        <f t="shared" si="1299"/>
        <v>320.47000000000003</v>
      </c>
      <c r="GO1468" s="2">
        <f t="shared" si="1300"/>
        <v>0</v>
      </c>
      <c r="GP1468" s="2">
        <f t="shared" si="1301"/>
        <v>0</v>
      </c>
      <c r="GQ1468" s="2"/>
      <c r="GR1468" s="2">
        <v>0</v>
      </c>
      <c r="GS1468" s="2">
        <v>3</v>
      </c>
      <c r="GT1468" s="2">
        <v>0</v>
      </c>
      <c r="GU1468" s="2" t="s">
        <v>3</v>
      </c>
      <c r="GV1468" s="2">
        <f t="shared" si="1302"/>
        <v>0</v>
      </c>
      <c r="GW1468" s="2">
        <v>1</v>
      </c>
      <c r="GX1468" s="2">
        <f t="shared" si="1303"/>
        <v>0</v>
      </c>
      <c r="GY1468" s="2"/>
      <c r="GZ1468" s="2"/>
      <c r="HA1468" s="2">
        <v>0</v>
      </c>
      <c r="HB1468" s="2">
        <v>0</v>
      </c>
      <c r="HC1468" s="2">
        <f t="shared" si="1304"/>
        <v>0</v>
      </c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  <c r="IH1468" s="2"/>
      <c r="II1468" s="2"/>
      <c r="IJ1468" s="2"/>
      <c r="IK1468" s="2">
        <v>0</v>
      </c>
      <c r="IL1468" s="2"/>
      <c r="IM1468" s="2"/>
      <c r="IN1468" s="2"/>
      <c r="IO1468" s="2"/>
      <c r="IP1468" s="2"/>
      <c r="IQ1468" s="2"/>
      <c r="IR1468" s="2"/>
      <c r="IS1468" s="2"/>
      <c r="IT1468" s="2"/>
      <c r="IU1468" s="2"/>
    </row>
    <row r="1469" spans="1:255">
      <c r="A1469">
        <v>17</v>
      </c>
      <c r="B1469">
        <v>1</v>
      </c>
      <c r="E1469" t="s">
        <v>667</v>
      </c>
      <c r="F1469" t="s">
        <v>454</v>
      </c>
      <c r="G1469" t="s">
        <v>509</v>
      </c>
      <c r="H1469" t="s">
        <v>47</v>
      </c>
      <c r="I1469">
        <v>3.14</v>
      </c>
      <c r="J1469">
        <v>0</v>
      </c>
      <c r="O1469">
        <f t="shared" si="1270"/>
        <v>320.47000000000003</v>
      </c>
      <c r="P1469">
        <f t="shared" si="1271"/>
        <v>320.47000000000003</v>
      </c>
      <c r="Q1469">
        <f t="shared" si="1272"/>
        <v>0</v>
      </c>
      <c r="R1469">
        <f t="shared" si="1273"/>
        <v>0</v>
      </c>
      <c r="S1469">
        <f t="shared" si="1274"/>
        <v>0</v>
      </c>
      <c r="T1469">
        <f t="shared" si="1275"/>
        <v>0</v>
      </c>
      <c r="U1469">
        <f t="shared" si="1276"/>
        <v>0</v>
      </c>
      <c r="V1469">
        <f t="shared" si="1277"/>
        <v>0</v>
      </c>
      <c r="W1469">
        <f t="shared" si="1278"/>
        <v>0</v>
      </c>
      <c r="X1469">
        <f t="shared" si="1279"/>
        <v>0</v>
      </c>
      <c r="Y1469">
        <f t="shared" si="1280"/>
        <v>0</v>
      </c>
      <c r="AA1469">
        <v>33304960</v>
      </c>
      <c r="AB1469">
        <f t="shared" si="1281"/>
        <v>102.06</v>
      </c>
      <c r="AC1469">
        <f t="shared" si="1282"/>
        <v>102.06</v>
      </c>
      <c r="AD1469">
        <f>ROUND((((ET1469)-(EU1469))+AE1469),2)</f>
        <v>0</v>
      </c>
      <c r="AE1469">
        <f t="shared" si="1308"/>
        <v>0</v>
      </c>
      <c r="AF1469">
        <f t="shared" si="1308"/>
        <v>0</v>
      </c>
      <c r="AG1469">
        <f t="shared" si="1283"/>
        <v>0</v>
      </c>
      <c r="AH1469">
        <f t="shared" si="1309"/>
        <v>0</v>
      </c>
      <c r="AI1469">
        <f t="shared" si="1309"/>
        <v>0</v>
      </c>
      <c r="AJ1469">
        <f t="shared" si="1284"/>
        <v>0</v>
      </c>
      <c r="AK1469">
        <v>102.06</v>
      </c>
      <c r="AL1469">
        <v>102.06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1</v>
      </c>
      <c r="AW1469">
        <v>1</v>
      </c>
      <c r="AZ1469">
        <v>1</v>
      </c>
      <c r="BA1469">
        <v>1</v>
      </c>
      <c r="BB1469">
        <v>1</v>
      </c>
      <c r="BC1469">
        <v>1</v>
      </c>
      <c r="BD1469" t="s">
        <v>3</v>
      </c>
      <c r="BE1469" t="s">
        <v>3</v>
      </c>
      <c r="BF1469" t="s">
        <v>3</v>
      </c>
      <c r="BG1469" t="s">
        <v>3</v>
      </c>
      <c r="BH1469">
        <v>3</v>
      </c>
      <c r="BI1469">
        <v>1</v>
      </c>
      <c r="BJ1469" t="s">
        <v>456</v>
      </c>
      <c r="BM1469">
        <v>500001</v>
      </c>
      <c r="BN1469">
        <v>0</v>
      </c>
      <c r="BO1469" t="s">
        <v>3</v>
      </c>
      <c r="BP1469">
        <v>0</v>
      </c>
      <c r="BQ1469">
        <v>8</v>
      </c>
      <c r="BR1469">
        <v>0</v>
      </c>
      <c r="BS1469">
        <v>1</v>
      </c>
      <c r="BT1469">
        <v>1</v>
      </c>
      <c r="BU1469">
        <v>1</v>
      </c>
      <c r="BV1469">
        <v>1</v>
      </c>
      <c r="BW1469">
        <v>1</v>
      </c>
      <c r="BX1469">
        <v>1</v>
      </c>
      <c r="BY1469" t="s">
        <v>3</v>
      </c>
      <c r="BZ1469">
        <v>0</v>
      </c>
      <c r="CA1469">
        <v>0</v>
      </c>
      <c r="CE1469">
        <v>0</v>
      </c>
      <c r="CF1469">
        <v>0</v>
      </c>
      <c r="CG1469">
        <v>0</v>
      </c>
      <c r="CM1469">
        <v>0</v>
      </c>
      <c r="CN1469" t="s">
        <v>3</v>
      </c>
      <c r="CO1469">
        <v>0</v>
      </c>
      <c r="CP1469">
        <f t="shared" si="1285"/>
        <v>320.47000000000003</v>
      </c>
      <c r="CQ1469">
        <f t="shared" si="1286"/>
        <v>102.06</v>
      </c>
      <c r="CR1469">
        <f t="shared" si="1287"/>
        <v>0</v>
      </c>
      <c r="CS1469">
        <f t="shared" si="1288"/>
        <v>0</v>
      </c>
      <c r="CT1469">
        <f t="shared" si="1289"/>
        <v>0</v>
      </c>
      <c r="CU1469">
        <f t="shared" si="1290"/>
        <v>0</v>
      </c>
      <c r="CV1469">
        <f t="shared" si="1291"/>
        <v>0</v>
      </c>
      <c r="CW1469">
        <f t="shared" si="1292"/>
        <v>0</v>
      </c>
      <c r="CX1469">
        <f t="shared" si="1293"/>
        <v>0</v>
      </c>
      <c r="CY1469">
        <f t="shared" si="1294"/>
        <v>0</v>
      </c>
      <c r="CZ1469">
        <f t="shared" si="1295"/>
        <v>0</v>
      </c>
      <c r="DC1469" t="s">
        <v>3</v>
      </c>
      <c r="DD1469" t="s">
        <v>3</v>
      </c>
      <c r="DE1469" t="s">
        <v>3</v>
      </c>
      <c r="DF1469" t="s">
        <v>3</v>
      </c>
      <c r="DG1469" t="s">
        <v>3</v>
      </c>
      <c r="DH1469" t="s">
        <v>3</v>
      </c>
      <c r="DI1469" t="s">
        <v>3</v>
      </c>
      <c r="DJ1469" t="s">
        <v>3</v>
      </c>
      <c r="DK1469" t="s">
        <v>3</v>
      </c>
      <c r="DL1469" t="s">
        <v>3</v>
      </c>
      <c r="DM1469" t="s">
        <v>3</v>
      </c>
      <c r="DN1469">
        <v>0</v>
      </c>
      <c r="DO1469">
        <v>0</v>
      </c>
      <c r="DP1469">
        <v>1</v>
      </c>
      <c r="DQ1469">
        <v>1</v>
      </c>
      <c r="DU1469">
        <v>1005</v>
      </c>
      <c r="DV1469" t="s">
        <v>47</v>
      </c>
      <c r="DW1469" t="s">
        <v>47</v>
      </c>
      <c r="DX1469">
        <v>1</v>
      </c>
      <c r="EE1469">
        <v>31102119</v>
      </c>
      <c r="EF1469">
        <v>8</v>
      </c>
      <c r="EG1469" t="s">
        <v>34</v>
      </c>
      <c r="EH1469">
        <v>0</v>
      </c>
      <c r="EI1469" t="s">
        <v>3</v>
      </c>
      <c r="EJ1469">
        <v>1</v>
      </c>
      <c r="EK1469">
        <v>500001</v>
      </c>
      <c r="EL1469" t="s">
        <v>35</v>
      </c>
      <c r="EM1469" t="s">
        <v>36</v>
      </c>
      <c r="EO1469" t="s">
        <v>3</v>
      </c>
      <c r="EQ1469">
        <v>0</v>
      </c>
      <c r="ER1469">
        <v>102.06</v>
      </c>
      <c r="ES1469">
        <v>102.06</v>
      </c>
      <c r="ET1469">
        <v>0</v>
      </c>
      <c r="EU1469">
        <v>0</v>
      </c>
      <c r="EV1469">
        <v>0</v>
      </c>
      <c r="EW1469">
        <v>0</v>
      </c>
      <c r="EX1469">
        <v>0</v>
      </c>
      <c r="EY1469">
        <v>0</v>
      </c>
      <c r="FQ1469">
        <v>0</v>
      </c>
      <c r="FR1469">
        <f t="shared" si="1296"/>
        <v>0</v>
      </c>
      <c r="FS1469">
        <v>0</v>
      </c>
      <c r="FX1469">
        <v>0</v>
      </c>
      <c r="FY1469">
        <v>0</v>
      </c>
      <c r="GA1469" t="s">
        <v>3</v>
      </c>
      <c r="GD1469">
        <v>1</v>
      </c>
      <c r="GF1469">
        <v>-972005704</v>
      </c>
      <c r="GG1469">
        <v>2</v>
      </c>
      <c r="GH1469">
        <v>1</v>
      </c>
      <c r="GI1469">
        <v>-2</v>
      </c>
      <c r="GJ1469">
        <v>0</v>
      </c>
      <c r="GK1469">
        <v>0</v>
      </c>
      <c r="GL1469">
        <f t="shared" si="1297"/>
        <v>0</v>
      </c>
      <c r="GM1469">
        <f t="shared" si="1298"/>
        <v>320.47000000000003</v>
      </c>
      <c r="GN1469">
        <f t="shared" si="1299"/>
        <v>320.47000000000003</v>
      </c>
      <c r="GO1469">
        <f t="shared" si="1300"/>
        <v>0</v>
      </c>
      <c r="GP1469">
        <f t="shared" si="1301"/>
        <v>0</v>
      </c>
      <c r="GR1469">
        <v>0</v>
      </c>
      <c r="GS1469">
        <v>3</v>
      </c>
      <c r="GT1469">
        <v>0</v>
      </c>
      <c r="GU1469" t="s">
        <v>3</v>
      </c>
      <c r="GV1469">
        <f t="shared" si="1302"/>
        <v>0</v>
      </c>
      <c r="GW1469">
        <v>1</v>
      </c>
      <c r="GX1469">
        <f t="shared" si="1303"/>
        <v>0</v>
      </c>
      <c r="HA1469">
        <v>0</v>
      </c>
      <c r="HB1469">
        <v>0</v>
      </c>
      <c r="HC1469">
        <f t="shared" si="1304"/>
        <v>0</v>
      </c>
      <c r="IK1469">
        <v>0</v>
      </c>
    </row>
    <row r="1470" spans="1:255">
      <c r="A1470" s="2">
        <v>17</v>
      </c>
      <c r="B1470" s="2">
        <v>1</v>
      </c>
      <c r="C1470" s="2"/>
      <c r="D1470" s="2"/>
      <c r="E1470" s="2" t="s">
        <v>668</v>
      </c>
      <c r="F1470" s="2" t="s">
        <v>424</v>
      </c>
      <c r="G1470" s="2" t="s">
        <v>608</v>
      </c>
      <c r="H1470" s="2" t="s">
        <v>40</v>
      </c>
      <c r="I1470" s="2">
        <v>1</v>
      </c>
      <c r="J1470" s="2">
        <v>0</v>
      </c>
      <c r="K1470" s="2"/>
      <c r="L1470" s="2"/>
      <c r="M1470" s="2"/>
      <c r="N1470" s="2"/>
      <c r="O1470" s="2">
        <f t="shared" si="1270"/>
        <v>0</v>
      </c>
      <c r="P1470" s="2">
        <f t="shared" si="1271"/>
        <v>0</v>
      </c>
      <c r="Q1470" s="2">
        <f t="shared" si="1272"/>
        <v>0</v>
      </c>
      <c r="R1470" s="2">
        <f t="shared" si="1273"/>
        <v>0</v>
      </c>
      <c r="S1470" s="2">
        <f t="shared" si="1274"/>
        <v>0</v>
      </c>
      <c r="T1470" s="2">
        <f t="shared" si="1275"/>
        <v>0</v>
      </c>
      <c r="U1470" s="2">
        <f t="shared" si="1276"/>
        <v>0</v>
      </c>
      <c r="V1470" s="2">
        <f t="shared" si="1277"/>
        <v>0</v>
      </c>
      <c r="W1470" s="2">
        <f t="shared" si="1278"/>
        <v>0</v>
      </c>
      <c r="X1470" s="2">
        <f t="shared" si="1279"/>
        <v>0</v>
      </c>
      <c r="Y1470" s="2">
        <f t="shared" si="1280"/>
        <v>0</v>
      </c>
      <c r="Z1470" s="2"/>
      <c r="AA1470" s="2">
        <v>33304975</v>
      </c>
      <c r="AB1470" s="2">
        <f t="shared" si="1281"/>
        <v>0</v>
      </c>
      <c r="AC1470" s="2">
        <f t="shared" si="1282"/>
        <v>0</v>
      </c>
      <c r="AD1470" s="2">
        <f>ROUND((((ET1470)-(EU1470))+AE1470),2)</f>
        <v>0</v>
      </c>
      <c r="AE1470" s="2">
        <f t="shared" si="1308"/>
        <v>0</v>
      </c>
      <c r="AF1470" s="2">
        <f t="shared" si="1308"/>
        <v>0</v>
      </c>
      <c r="AG1470" s="2">
        <f t="shared" si="1283"/>
        <v>0</v>
      </c>
      <c r="AH1470" s="2">
        <f t="shared" si="1309"/>
        <v>0</v>
      </c>
      <c r="AI1470" s="2">
        <f t="shared" si="1309"/>
        <v>0</v>
      </c>
      <c r="AJ1470" s="2">
        <f t="shared" si="1284"/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1</v>
      </c>
      <c r="AW1470" s="2">
        <v>1</v>
      </c>
      <c r="AX1470" s="2"/>
      <c r="AY1470" s="2"/>
      <c r="AZ1470" s="2">
        <v>1</v>
      </c>
      <c r="BA1470" s="2">
        <v>1</v>
      </c>
      <c r="BB1470" s="2">
        <v>1</v>
      </c>
      <c r="BC1470" s="2">
        <v>1</v>
      </c>
      <c r="BD1470" s="2" t="s">
        <v>3</v>
      </c>
      <c r="BE1470" s="2" t="s">
        <v>3</v>
      </c>
      <c r="BF1470" s="2" t="s">
        <v>3</v>
      </c>
      <c r="BG1470" s="2" t="s">
        <v>3</v>
      </c>
      <c r="BH1470" s="2">
        <v>3</v>
      </c>
      <c r="BI1470" s="2">
        <v>1</v>
      </c>
      <c r="BJ1470" s="2" t="s">
        <v>3</v>
      </c>
      <c r="BK1470" s="2"/>
      <c r="BL1470" s="2"/>
      <c r="BM1470" s="2">
        <v>1100</v>
      </c>
      <c r="BN1470" s="2">
        <v>0</v>
      </c>
      <c r="BO1470" s="2" t="s">
        <v>3</v>
      </c>
      <c r="BP1470" s="2">
        <v>0</v>
      </c>
      <c r="BQ1470" s="2">
        <v>14</v>
      </c>
      <c r="BR1470" s="2">
        <v>0</v>
      </c>
      <c r="BS1470" s="2">
        <v>1</v>
      </c>
      <c r="BT1470" s="2">
        <v>1</v>
      </c>
      <c r="BU1470" s="2">
        <v>1</v>
      </c>
      <c r="BV1470" s="2">
        <v>1</v>
      </c>
      <c r="BW1470" s="2">
        <v>1</v>
      </c>
      <c r="BX1470" s="2">
        <v>1</v>
      </c>
      <c r="BY1470" s="2" t="s">
        <v>3</v>
      </c>
      <c r="BZ1470" s="2">
        <v>0</v>
      </c>
      <c r="CA1470" s="2">
        <v>0</v>
      </c>
      <c r="CB1470" s="2"/>
      <c r="CC1470" s="2"/>
      <c r="CD1470" s="2"/>
      <c r="CE1470" s="2">
        <v>0</v>
      </c>
      <c r="CF1470" s="2">
        <v>0</v>
      </c>
      <c r="CG1470" s="2">
        <v>0</v>
      </c>
      <c r="CH1470" s="2"/>
      <c r="CI1470" s="2"/>
      <c r="CJ1470" s="2"/>
      <c r="CK1470" s="2"/>
      <c r="CL1470" s="2"/>
      <c r="CM1470" s="2">
        <v>0</v>
      </c>
      <c r="CN1470" s="2" t="s">
        <v>3</v>
      </c>
      <c r="CO1470" s="2">
        <v>0</v>
      </c>
      <c r="CP1470" s="2">
        <f t="shared" si="1285"/>
        <v>0</v>
      </c>
      <c r="CQ1470" s="2">
        <f t="shared" si="1286"/>
        <v>0</v>
      </c>
      <c r="CR1470" s="2">
        <f t="shared" si="1287"/>
        <v>0</v>
      </c>
      <c r="CS1470" s="2">
        <f t="shared" si="1288"/>
        <v>0</v>
      </c>
      <c r="CT1470" s="2">
        <f t="shared" si="1289"/>
        <v>0</v>
      </c>
      <c r="CU1470" s="2">
        <f t="shared" si="1290"/>
        <v>0</v>
      </c>
      <c r="CV1470" s="2">
        <f t="shared" si="1291"/>
        <v>0</v>
      </c>
      <c r="CW1470" s="2">
        <f t="shared" si="1292"/>
        <v>0</v>
      </c>
      <c r="CX1470" s="2">
        <f t="shared" si="1293"/>
        <v>0</v>
      </c>
      <c r="CY1470" s="2">
        <f t="shared" si="1294"/>
        <v>0</v>
      </c>
      <c r="CZ1470" s="2">
        <f t="shared" si="1295"/>
        <v>0</v>
      </c>
      <c r="DA1470" s="2"/>
      <c r="DB1470" s="2"/>
      <c r="DC1470" s="2" t="s">
        <v>3</v>
      </c>
      <c r="DD1470" s="2" t="s">
        <v>3</v>
      </c>
      <c r="DE1470" s="2" t="s">
        <v>3</v>
      </c>
      <c r="DF1470" s="2" t="s">
        <v>3</v>
      </c>
      <c r="DG1470" s="2" t="s">
        <v>3</v>
      </c>
      <c r="DH1470" s="2" t="s">
        <v>3</v>
      </c>
      <c r="DI1470" s="2" t="s">
        <v>3</v>
      </c>
      <c r="DJ1470" s="2" t="s">
        <v>3</v>
      </c>
      <c r="DK1470" s="2" t="s">
        <v>3</v>
      </c>
      <c r="DL1470" s="2" t="s">
        <v>3</v>
      </c>
      <c r="DM1470" s="2" t="s">
        <v>3</v>
      </c>
      <c r="DN1470" s="2">
        <v>0</v>
      </c>
      <c r="DO1470" s="2">
        <v>0</v>
      </c>
      <c r="DP1470" s="2">
        <v>1</v>
      </c>
      <c r="DQ1470" s="2">
        <v>1</v>
      </c>
      <c r="DR1470" s="2"/>
      <c r="DS1470" s="2"/>
      <c r="DT1470" s="2"/>
      <c r="DU1470" s="2">
        <v>1010</v>
      </c>
      <c r="DV1470" s="2" t="s">
        <v>40</v>
      </c>
      <c r="DW1470" s="2" t="s">
        <v>40</v>
      </c>
      <c r="DX1470" s="2">
        <v>1</v>
      </c>
      <c r="DY1470" s="2"/>
      <c r="DZ1470" s="2"/>
      <c r="EA1470" s="2"/>
      <c r="EB1470" s="2"/>
      <c r="EC1470" s="2"/>
      <c r="ED1470" s="2"/>
      <c r="EE1470" s="2">
        <v>31102366</v>
      </c>
      <c r="EF1470" s="2">
        <v>8</v>
      </c>
      <c r="EG1470" s="2" t="s">
        <v>34</v>
      </c>
      <c r="EH1470" s="2">
        <v>0</v>
      </c>
      <c r="EI1470" s="2" t="s">
        <v>3</v>
      </c>
      <c r="EJ1470" s="2">
        <v>1</v>
      </c>
      <c r="EK1470" s="2">
        <v>1100</v>
      </c>
      <c r="EL1470" s="2" t="s">
        <v>41</v>
      </c>
      <c r="EM1470" s="2" t="s">
        <v>42</v>
      </c>
      <c r="EN1470" s="2"/>
      <c r="EO1470" s="2" t="s">
        <v>3</v>
      </c>
      <c r="EP1470" s="2"/>
      <c r="EQ1470" s="2">
        <v>0</v>
      </c>
      <c r="ER1470" s="2">
        <v>0</v>
      </c>
      <c r="ES1470" s="2">
        <v>0</v>
      </c>
      <c r="ET1470" s="2">
        <v>0</v>
      </c>
      <c r="EU1470" s="2">
        <v>0</v>
      </c>
      <c r="EV1470" s="2">
        <v>0</v>
      </c>
      <c r="EW1470" s="2">
        <v>0</v>
      </c>
      <c r="EX1470" s="2">
        <v>0</v>
      </c>
      <c r="EY1470" s="2">
        <v>0</v>
      </c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>
        <v>0</v>
      </c>
      <c r="FR1470" s="2">
        <f t="shared" si="1296"/>
        <v>0</v>
      </c>
      <c r="FS1470" s="2">
        <v>0</v>
      </c>
      <c r="FT1470" s="2"/>
      <c r="FU1470" s="2"/>
      <c r="FV1470" s="2"/>
      <c r="FW1470" s="2"/>
      <c r="FX1470" s="2">
        <v>0</v>
      </c>
      <c r="FY1470" s="2">
        <v>0</v>
      </c>
      <c r="FZ1470" s="2"/>
      <c r="GA1470" s="2" t="s">
        <v>3</v>
      </c>
      <c r="GB1470" s="2"/>
      <c r="GC1470" s="2"/>
      <c r="GD1470" s="2">
        <v>1</v>
      </c>
      <c r="GE1470" s="2"/>
      <c r="GF1470" s="2">
        <v>-838789655</v>
      </c>
      <c r="GG1470" s="2">
        <v>2</v>
      </c>
      <c r="GH1470" s="2">
        <v>0</v>
      </c>
      <c r="GI1470" s="2">
        <v>-2</v>
      </c>
      <c r="GJ1470" s="2">
        <v>0</v>
      </c>
      <c r="GK1470" s="2">
        <v>0</v>
      </c>
      <c r="GL1470" s="2">
        <f t="shared" si="1297"/>
        <v>0</v>
      </c>
      <c r="GM1470" s="2">
        <f t="shared" si="1298"/>
        <v>0</v>
      </c>
      <c r="GN1470" s="2">
        <f t="shared" si="1299"/>
        <v>0</v>
      </c>
      <c r="GO1470" s="2">
        <f t="shared" si="1300"/>
        <v>0</v>
      </c>
      <c r="GP1470" s="2">
        <f t="shared" si="1301"/>
        <v>0</v>
      </c>
      <c r="GQ1470" s="2"/>
      <c r="GR1470" s="2">
        <v>0</v>
      </c>
      <c r="GS1470" s="2">
        <v>3</v>
      </c>
      <c r="GT1470" s="2">
        <v>0</v>
      </c>
      <c r="GU1470" s="2" t="s">
        <v>3</v>
      </c>
      <c r="GV1470" s="2">
        <f t="shared" si="1302"/>
        <v>0</v>
      </c>
      <c r="GW1470" s="2">
        <v>1</v>
      </c>
      <c r="GX1470" s="2">
        <f t="shared" si="1303"/>
        <v>0</v>
      </c>
      <c r="GY1470" s="2"/>
      <c r="GZ1470" s="2"/>
      <c r="HA1470" s="2">
        <v>0</v>
      </c>
      <c r="HB1470" s="2">
        <v>0</v>
      </c>
      <c r="HC1470" s="2">
        <f t="shared" si="1304"/>
        <v>0</v>
      </c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  <c r="IH1470" s="2"/>
      <c r="II1470" s="2"/>
      <c r="IJ1470" s="2"/>
      <c r="IK1470" s="2">
        <v>0</v>
      </c>
      <c r="IL1470" s="2"/>
      <c r="IM1470" s="2"/>
      <c r="IN1470" s="2"/>
      <c r="IO1470" s="2"/>
      <c r="IP1470" s="2"/>
      <c r="IQ1470" s="2"/>
      <c r="IR1470" s="2"/>
      <c r="IS1470" s="2"/>
      <c r="IT1470" s="2"/>
      <c r="IU1470" s="2"/>
    </row>
    <row r="1471" spans="1:255">
      <c r="A1471">
        <v>17</v>
      </c>
      <c r="B1471">
        <v>1</v>
      </c>
      <c r="E1471" t="s">
        <v>668</v>
      </c>
      <c r="F1471" t="s">
        <v>424</v>
      </c>
      <c r="G1471" t="s">
        <v>608</v>
      </c>
      <c r="H1471" t="s">
        <v>40</v>
      </c>
      <c r="I1471">
        <v>1</v>
      </c>
      <c r="J1471">
        <v>0</v>
      </c>
      <c r="O1471">
        <f t="shared" si="1270"/>
        <v>24.71</v>
      </c>
      <c r="P1471">
        <f t="shared" si="1271"/>
        <v>24.71</v>
      </c>
      <c r="Q1471">
        <f t="shared" si="1272"/>
        <v>0</v>
      </c>
      <c r="R1471">
        <f t="shared" si="1273"/>
        <v>0</v>
      </c>
      <c r="S1471">
        <f t="shared" si="1274"/>
        <v>0</v>
      </c>
      <c r="T1471">
        <f t="shared" si="1275"/>
        <v>0</v>
      </c>
      <c r="U1471">
        <f t="shared" si="1276"/>
        <v>0</v>
      </c>
      <c r="V1471">
        <f t="shared" si="1277"/>
        <v>0</v>
      </c>
      <c r="W1471">
        <f t="shared" si="1278"/>
        <v>0</v>
      </c>
      <c r="X1471">
        <f t="shared" si="1279"/>
        <v>0</v>
      </c>
      <c r="Y1471">
        <f t="shared" si="1280"/>
        <v>0</v>
      </c>
      <c r="AA1471">
        <v>33304960</v>
      </c>
      <c r="AB1471">
        <f t="shared" si="1281"/>
        <v>24.71</v>
      </c>
      <c r="AC1471">
        <f t="shared" si="1282"/>
        <v>24.71</v>
      </c>
      <c r="AD1471">
        <f>ROUND((((ET1471)-(EU1471))+AE1471),2)</f>
        <v>0</v>
      </c>
      <c r="AE1471">
        <f t="shared" si="1308"/>
        <v>0</v>
      </c>
      <c r="AF1471">
        <f t="shared" si="1308"/>
        <v>0</v>
      </c>
      <c r="AG1471">
        <f t="shared" si="1283"/>
        <v>0</v>
      </c>
      <c r="AH1471">
        <f t="shared" si="1309"/>
        <v>0</v>
      </c>
      <c r="AI1471">
        <f t="shared" si="1309"/>
        <v>0</v>
      </c>
      <c r="AJ1471">
        <f t="shared" si="1284"/>
        <v>0</v>
      </c>
      <c r="AK1471">
        <v>24.71</v>
      </c>
      <c r="AL1471">
        <v>24.71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1</v>
      </c>
      <c r="AW1471">
        <v>1</v>
      </c>
      <c r="AZ1471">
        <v>1</v>
      </c>
      <c r="BA1471">
        <v>1</v>
      </c>
      <c r="BB1471">
        <v>1</v>
      </c>
      <c r="BC1471">
        <v>1</v>
      </c>
      <c r="BD1471" t="s">
        <v>3</v>
      </c>
      <c r="BE1471" t="s">
        <v>3</v>
      </c>
      <c r="BF1471" t="s">
        <v>3</v>
      </c>
      <c r="BG1471" t="s">
        <v>3</v>
      </c>
      <c r="BH1471">
        <v>3</v>
      </c>
      <c r="BI1471">
        <v>1</v>
      </c>
      <c r="BJ1471" t="s">
        <v>3</v>
      </c>
      <c r="BM1471">
        <v>1100</v>
      </c>
      <c r="BN1471">
        <v>0</v>
      </c>
      <c r="BO1471" t="s">
        <v>3</v>
      </c>
      <c r="BP1471">
        <v>0</v>
      </c>
      <c r="BQ1471">
        <v>14</v>
      </c>
      <c r="BR1471">
        <v>0</v>
      </c>
      <c r="BS1471">
        <v>1</v>
      </c>
      <c r="BT1471">
        <v>1</v>
      </c>
      <c r="BU1471">
        <v>1</v>
      </c>
      <c r="BV1471">
        <v>1</v>
      </c>
      <c r="BW1471">
        <v>1</v>
      </c>
      <c r="BX1471">
        <v>1</v>
      </c>
      <c r="BY1471" t="s">
        <v>3</v>
      </c>
      <c r="BZ1471">
        <v>0</v>
      </c>
      <c r="CA1471">
        <v>0</v>
      </c>
      <c r="CE1471">
        <v>0</v>
      </c>
      <c r="CF1471">
        <v>0</v>
      </c>
      <c r="CG1471">
        <v>0</v>
      </c>
      <c r="CM1471">
        <v>0</v>
      </c>
      <c r="CN1471" t="s">
        <v>3</v>
      </c>
      <c r="CO1471">
        <v>0</v>
      </c>
      <c r="CP1471">
        <f t="shared" si="1285"/>
        <v>24.71</v>
      </c>
      <c r="CQ1471">
        <f t="shared" si="1286"/>
        <v>24.71</v>
      </c>
      <c r="CR1471">
        <f t="shared" si="1287"/>
        <v>0</v>
      </c>
      <c r="CS1471">
        <f t="shared" si="1288"/>
        <v>0</v>
      </c>
      <c r="CT1471">
        <f t="shared" si="1289"/>
        <v>0</v>
      </c>
      <c r="CU1471">
        <f t="shared" si="1290"/>
        <v>0</v>
      </c>
      <c r="CV1471">
        <f t="shared" si="1291"/>
        <v>0</v>
      </c>
      <c r="CW1471">
        <f t="shared" si="1292"/>
        <v>0</v>
      </c>
      <c r="CX1471">
        <f t="shared" si="1293"/>
        <v>0</v>
      </c>
      <c r="CY1471">
        <f t="shared" si="1294"/>
        <v>0</v>
      </c>
      <c r="CZ1471">
        <f t="shared" si="1295"/>
        <v>0</v>
      </c>
      <c r="DC1471" t="s">
        <v>3</v>
      </c>
      <c r="DD1471" t="s">
        <v>3</v>
      </c>
      <c r="DE1471" t="s">
        <v>3</v>
      </c>
      <c r="DF1471" t="s">
        <v>3</v>
      </c>
      <c r="DG1471" t="s">
        <v>3</v>
      </c>
      <c r="DH1471" t="s">
        <v>3</v>
      </c>
      <c r="DI1471" t="s">
        <v>3</v>
      </c>
      <c r="DJ1471" t="s">
        <v>3</v>
      </c>
      <c r="DK1471" t="s">
        <v>3</v>
      </c>
      <c r="DL1471" t="s">
        <v>3</v>
      </c>
      <c r="DM1471" t="s">
        <v>3</v>
      </c>
      <c r="DN1471">
        <v>0</v>
      </c>
      <c r="DO1471">
        <v>0</v>
      </c>
      <c r="DP1471">
        <v>1</v>
      </c>
      <c r="DQ1471">
        <v>1</v>
      </c>
      <c r="DU1471">
        <v>1010</v>
      </c>
      <c r="DV1471" t="s">
        <v>40</v>
      </c>
      <c r="DW1471" t="s">
        <v>40</v>
      </c>
      <c r="DX1471">
        <v>1</v>
      </c>
      <c r="EE1471">
        <v>31102366</v>
      </c>
      <c r="EF1471">
        <v>8</v>
      </c>
      <c r="EG1471" t="s">
        <v>34</v>
      </c>
      <c r="EH1471">
        <v>0</v>
      </c>
      <c r="EI1471" t="s">
        <v>3</v>
      </c>
      <c r="EJ1471">
        <v>1</v>
      </c>
      <c r="EK1471">
        <v>1100</v>
      </c>
      <c r="EL1471" t="s">
        <v>41</v>
      </c>
      <c r="EM1471" t="s">
        <v>42</v>
      </c>
      <c r="EO1471" t="s">
        <v>3</v>
      </c>
      <c r="EQ1471">
        <v>0</v>
      </c>
      <c r="ER1471">
        <v>24.71</v>
      </c>
      <c r="ES1471">
        <v>24.71</v>
      </c>
      <c r="ET1471">
        <v>0</v>
      </c>
      <c r="EU1471">
        <v>0</v>
      </c>
      <c r="EV1471">
        <v>0</v>
      </c>
      <c r="EW1471">
        <v>0</v>
      </c>
      <c r="EX1471">
        <v>0</v>
      </c>
      <c r="EY1471">
        <v>0</v>
      </c>
      <c r="EZ1471">
        <v>5</v>
      </c>
      <c r="FC1471">
        <v>1</v>
      </c>
      <c r="FD1471">
        <v>18</v>
      </c>
      <c r="FF1471">
        <v>228</v>
      </c>
      <c r="FQ1471">
        <v>0</v>
      </c>
      <c r="FR1471">
        <f t="shared" si="1296"/>
        <v>0</v>
      </c>
      <c r="FS1471">
        <v>0</v>
      </c>
      <c r="FX1471">
        <v>0</v>
      </c>
      <c r="FY1471">
        <v>0</v>
      </c>
      <c r="GA1471" t="s">
        <v>459</v>
      </c>
      <c r="GD1471">
        <v>1</v>
      </c>
      <c r="GF1471">
        <v>-838789655</v>
      </c>
      <c r="GG1471">
        <v>2</v>
      </c>
      <c r="GH1471">
        <v>3</v>
      </c>
      <c r="GI1471">
        <v>3</v>
      </c>
      <c r="GJ1471">
        <v>0</v>
      </c>
      <c r="GK1471">
        <v>0</v>
      </c>
      <c r="GL1471">
        <f t="shared" si="1297"/>
        <v>0</v>
      </c>
      <c r="GM1471">
        <f t="shared" si="1298"/>
        <v>24.71</v>
      </c>
      <c r="GN1471">
        <f t="shared" si="1299"/>
        <v>24.71</v>
      </c>
      <c r="GO1471">
        <f t="shared" si="1300"/>
        <v>0</v>
      </c>
      <c r="GP1471">
        <f t="shared" si="1301"/>
        <v>0</v>
      </c>
      <c r="GR1471">
        <v>1</v>
      </c>
      <c r="GS1471">
        <v>1</v>
      </c>
      <c r="GT1471">
        <v>0</v>
      </c>
      <c r="GU1471" t="s">
        <v>3</v>
      </c>
      <c r="GV1471">
        <f t="shared" si="1302"/>
        <v>0</v>
      </c>
      <c r="GW1471">
        <v>1</v>
      </c>
      <c r="GX1471">
        <f t="shared" si="1303"/>
        <v>0</v>
      </c>
      <c r="HA1471">
        <v>0</v>
      </c>
      <c r="HB1471">
        <v>0</v>
      </c>
      <c r="HC1471">
        <f t="shared" si="1304"/>
        <v>0</v>
      </c>
      <c r="IK1471">
        <v>0</v>
      </c>
    </row>
    <row r="1473" spans="1:206">
      <c r="A1473" s="3">
        <v>51</v>
      </c>
      <c r="B1473" s="3">
        <f>B1446</f>
        <v>1</v>
      </c>
      <c r="C1473" s="3">
        <f>A1446</f>
        <v>4</v>
      </c>
      <c r="D1473" s="3">
        <f>ROW(A1446)</f>
        <v>1446</v>
      </c>
      <c r="E1473" s="3"/>
      <c r="F1473" s="3" t="str">
        <f>IF(F1446&lt;&gt;"",F1446,"")</f>
        <v>25.Система ПД6(сетевые элементы)</v>
      </c>
      <c r="G1473" s="3" t="str">
        <f>IF(G1446&lt;&gt;"",G1446,"")</f>
        <v>25.Система ПД6(сетевые элементы)</v>
      </c>
      <c r="H1473" s="3">
        <v>0</v>
      </c>
      <c r="I1473" s="3"/>
      <c r="J1473" s="3"/>
      <c r="K1473" s="3"/>
      <c r="L1473" s="3"/>
      <c r="M1473" s="3"/>
      <c r="N1473" s="3"/>
      <c r="O1473" s="3">
        <f t="shared" ref="O1473:T1473" si="1310">ROUND(AB1473,2)</f>
        <v>2140.48</v>
      </c>
      <c r="P1473" s="3">
        <f t="shared" si="1310"/>
        <v>1950.58</v>
      </c>
      <c r="Q1473" s="3">
        <f t="shared" si="1310"/>
        <v>25.79</v>
      </c>
      <c r="R1473" s="3">
        <f t="shared" si="1310"/>
        <v>2.2400000000000002</v>
      </c>
      <c r="S1473" s="3">
        <f t="shared" si="1310"/>
        <v>164.11</v>
      </c>
      <c r="T1473" s="3">
        <f t="shared" si="1310"/>
        <v>0</v>
      </c>
      <c r="U1473" s="3">
        <f>AH1473</f>
        <v>18.817944959999998</v>
      </c>
      <c r="V1473" s="3">
        <f>AI1473</f>
        <v>0.18537900000000002</v>
      </c>
      <c r="W1473" s="3">
        <f>ROUND(AJ1473,2)</f>
        <v>0</v>
      </c>
      <c r="X1473" s="3">
        <f>ROUND(AK1473,2)</f>
        <v>183.52</v>
      </c>
      <c r="Y1473" s="3">
        <f>ROUND(AL1473,2)</f>
        <v>114.69</v>
      </c>
      <c r="Z1473" s="3"/>
      <c r="AA1473" s="3"/>
      <c r="AB1473" s="3">
        <f>ROUND(SUMIF(AA1450:AA1471,"=33304975",O1450:O1471),2)</f>
        <v>2140.48</v>
      </c>
      <c r="AC1473" s="3">
        <f>ROUND(SUMIF(AA1450:AA1471,"=33304975",P1450:P1471),2)</f>
        <v>1950.58</v>
      </c>
      <c r="AD1473" s="3">
        <f>ROUND(SUMIF(AA1450:AA1471,"=33304975",Q1450:Q1471),2)</f>
        <v>25.79</v>
      </c>
      <c r="AE1473" s="3">
        <f>ROUND(SUMIF(AA1450:AA1471,"=33304975",R1450:R1471),2)</f>
        <v>2.2400000000000002</v>
      </c>
      <c r="AF1473" s="3">
        <f>ROUND(SUMIF(AA1450:AA1471,"=33304975",S1450:S1471),2)</f>
        <v>164.11</v>
      </c>
      <c r="AG1473" s="3">
        <f>ROUND(SUMIF(AA1450:AA1471,"=33304975",T1450:T1471),2)</f>
        <v>0</v>
      </c>
      <c r="AH1473" s="3">
        <f>SUMIF(AA1450:AA1471,"=33304975",U1450:U1471)</f>
        <v>18.817944959999998</v>
      </c>
      <c r="AI1473" s="3">
        <f>SUMIF(AA1450:AA1471,"=33304975",V1450:V1471)</f>
        <v>0.18537900000000002</v>
      </c>
      <c r="AJ1473" s="3">
        <f>ROUND(SUMIF(AA1450:AA1471,"=33304975",W1450:W1471),2)</f>
        <v>0</v>
      </c>
      <c r="AK1473" s="3">
        <f>ROUND(SUMIF(AA1450:AA1471,"=33304975",X1450:X1471),2)</f>
        <v>183.52</v>
      </c>
      <c r="AL1473" s="3">
        <f>ROUND(SUMIF(AA1450:AA1471,"=33304975",Y1450:Y1471),2)</f>
        <v>114.69</v>
      </c>
      <c r="AM1473" s="3"/>
      <c r="AN1473" s="3"/>
      <c r="AO1473" s="3">
        <f t="shared" ref="AO1473:BD1473" si="1311">ROUND(BX1473,2)</f>
        <v>0</v>
      </c>
      <c r="AP1473" s="3">
        <f t="shared" si="1311"/>
        <v>0</v>
      </c>
      <c r="AQ1473" s="3">
        <f t="shared" si="1311"/>
        <v>0</v>
      </c>
      <c r="AR1473" s="3">
        <f t="shared" si="1311"/>
        <v>2438.69</v>
      </c>
      <c r="AS1473" s="3">
        <f t="shared" si="1311"/>
        <v>2326.81</v>
      </c>
      <c r="AT1473" s="3">
        <f t="shared" si="1311"/>
        <v>111.88</v>
      </c>
      <c r="AU1473" s="3">
        <f t="shared" si="1311"/>
        <v>0</v>
      </c>
      <c r="AV1473" s="3">
        <f t="shared" si="1311"/>
        <v>1950.58</v>
      </c>
      <c r="AW1473" s="3">
        <f t="shared" si="1311"/>
        <v>1950.58</v>
      </c>
      <c r="AX1473" s="3">
        <f t="shared" si="1311"/>
        <v>0</v>
      </c>
      <c r="AY1473" s="3">
        <f t="shared" si="1311"/>
        <v>1950.58</v>
      </c>
      <c r="AZ1473" s="3">
        <f t="shared" si="1311"/>
        <v>0</v>
      </c>
      <c r="BA1473" s="3">
        <f t="shared" si="1311"/>
        <v>0</v>
      </c>
      <c r="BB1473" s="3">
        <f t="shared" si="1311"/>
        <v>0</v>
      </c>
      <c r="BC1473" s="3">
        <f t="shared" si="1311"/>
        <v>0</v>
      </c>
      <c r="BD1473" s="3">
        <f t="shared" si="1311"/>
        <v>0</v>
      </c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>
        <f>ROUND(SUMIF(AA1450:AA1471,"=33304975",FQ1450:FQ1471),2)</f>
        <v>0</v>
      </c>
      <c r="BY1473" s="3">
        <f>ROUND(SUMIF(AA1450:AA1471,"=33304975",FR1450:FR1471),2)</f>
        <v>0</v>
      </c>
      <c r="BZ1473" s="3">
        <f>ROUND(SUMIF(AA1450:AA1471,"=33304975",GL1450:GL1471),2)</f>
        <v>0</v>
      </c>
      <c r="CA1473" s="3">
        <f>ROUND(SUMIF(AA1450:AA1471,"=33304975",GM1450:GM1471),2)</f>
        <v>2438.69</v>
      </c>
      <c r="CB1473" s="3">
        <f>ROUND(SUMIF(AA1450:AA1471,"=33304975",GN1450:GN1471),2)</f>
        <v>2326.81</v>
      </c>
      <c r="CC1473" s="3">
        <f>ROUND(SUMIF(AA1450:AA1471,"=33304975",GO1450:GO1471),2)</f>
        <v>111.88</v>
      </c>
      <c r="CD1473" s="3">
        <f>ROUND(SUMIF(AA1450:AA1471,"=33304975",GP1450:GP1471),2)</f>
        <v>0</v>
      </c>
      <c r="CE1473" s="3">
        <f>AC1473-BX1473</f>
        <v>1950.58</v>
      </c>
      <c r="CF1473" s="3">
        <f>AC1473-BY1473</f>
        <v>1950.58</v>
      </c>
      <c r="CG1473" s="3">
        <f>BX1473-BZ1473</f>
        <v>0</v>
      </c>
      <c r="CH1473" s="3">
        <f>AC1473-BX1473-BY1473+BZ1473</f>
        <v>1950.58</v>
      </c>
      <c r="CI1473" s="3">
        <f>BY1473-BZ1473</f>
        <v>0</v>
      </c>
      <c r="CJ1473" s="3">
        <f>ROUND(SUMIF(AA1450:AA1471,"=33304975",GX1450:GX1471),2)</f>
        <v>0</v>
      </c>
      <c r="CK1473" s="3">
        <f>ROUND(SUMIF(AA1450:AA1471,"=33304975",GY1450:GY1471),2)</f>
        <v>0</v>
      </c>
      <c r="CL1473" s="3">
        <f>ROUND(SUMIF(AA1450:AA1471,"=33304975",GZ1450:GZ1471),2)</f>
        <v>0</v>
      </c>
      <c r="CM1473" s="3">
        <f>ROUND(SUMIF(AA1450:AA1471,"=33304975",HD1450:HD1471),2)</f>
        <v>0</v>
      </c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4">
        <f t="shared" ref="DG1473:DL1473" si="1312">ROUND(DT1473,2)</f>
        <v>4039.75</v>
      </c>
      <c r="DH1473" s="4">
        <f t="shared" si="1312"/>
        <v>3849.85</v>
      </c>
      <c r="DI1473" s="4">
        <f t="shared" si="1312"/>
        <v>25.79</v>
      </c>
      <c r="DJ1473" s="4">
        <f t="shared" si="1312"/>
        <v>2.2400000000000002</v>
      </c>
      <c r="DK1473" s="4">
        <f t="shared" si="1312"/>
        <v>164.11</v>
      </c>
      <c r="DL1473" s="4">
        <f t="shared" si="1312"/>
        <v>0</v>
      </c>
      <c r="DM1473" s="4">
        <f>DZ1473</f>
        <v>18.817944959999998</v>
      </c>
      <c r="DN1473" s="4">
        <f>EA1473</f>
        <v>0.18537900000000002</v>
      </c>
      <c r="DO1473" s="4">
        <f>ROUND(EB1473,2)</f>
        <v>0</v>
      </c>
      <c r="DP1473" s="4">
        <f>ROUND(EC1473,2)</f>
        <v>183.52</v>
      </c>
      <c r="DQ1473" s="4">
        <f>ROUND(ED1473,2)</f>
        <v>114.69</v>
      </c>
      <c r="DR1473" s="4"/>
      <c r="DS1473" s="4"/>
      <c r="DT1473" s="4">
        <f>ROUND(SUMIF(AA1450:AA1471,"=33304960",O1450:O1471),2)</f>
        <v>4039.75</v>
      </c>
      <c r="DU1473" s="4">
        <f>ROUND(SUMIF(AA1450:AA1471,"=33304960",P1450:P1471),2)</f>
        <v>3849.85</v>
      </c>
      <c r="DV1473" s="4">
        <f>ROUND(SUMIF(AA1450:AA1471,"=33304960",Q1450:Q1471),2)</f>
        <v>25.79</v>
      </c>
      <c r="DW1473" s="4">
        <f>ROUND(SUMIF(AA1450:AA1471,"=33304960",R1450:R1471),2)</f>
        <v>2.2400000000000002</v>
      </c>
      <c r="DX1473" s="4">
        <f>ROUND(SUMIF(AA1450:AA1471,"=33304960",S1450:S1471),2)</f>
        <v>164.11</v>
      </c>
      <c r="DY1473" s="4">
        <f>ROUND(SUMIF(AA1450:AA1471,"=33304960",T1450:T1471),2)</f>
        <v>0</v>
      </c>
      <c r="DZ1473" s="4">
        <f>SUMIF(AA1450:AA1471,"=33304960",U1450:U1471)</f>
        <v>18.817944959999998</v>
      </c>
      <c r="EA1473" s="4">
        <f>SUMIF(AA1450:AA1471,"=33304960",V1450:V1471)</f>
        <v>0.18537900000000002</v>
      </c>
      <c r="EB1473" s="4">
        <f>ROUND(SUMIF(AA1450:AA1471,"=33304960",W1450:W1471),2)</f>
        <v>0</v>
      </c>
      <c r="EC1473" s="4">
        <f>ROUND(SUMIF(AA1450:AA1471,"=33304960",X1450:X1471),2)</f>
        <v>183.52</v>
      </c>
      <c r="ED1473" s="4">
        <f>ROUND(SUMIF(AA1450:AA1471,"=33304960",Y1450:Y1471),2)</f>
        <v>114.69</v>
      </c>
      <c r="EE1473" s="4"/>
      <c r="EF1473" s="4"/>
      <c r="EG1473" s="4">
        <f t="shared" ref="EG1473:EV1473" si="1313">ROUND(FP1473,2)</f>
        <v>0</v>
      </c>
      <c r="EH1473" s="4">
        <f t="shared" si="1313"/>
        <v>0</v>
      </c>
      <c r="EI1473" s="4">
        <f t="shared" si="1313"/>
        <v>0</v>
      </c>
      <c r="EJ1473" s="4">
        <f t="shared" si="1313"/>
        <v>4337.96</v>
      </c>
      <c r="EK1473" s="4">
        <f t="shared" si="1313"/>
        <v>4226.08</v>
      </c>
      <c r="EL1473" s="4">
        <f t="shared" si="1313"/>
        <v>111.88</v>
      </c>
      <c r="EM1473" s="4">
        <f t="shared" si="1313"/>
        <v>0</v>
      </c>
      <c r="EN1473" s="4">
        <f t="shared" si="1313"/>
        <v>3849.85</v>
      </c>
      <c r="EO1473" s="4">
        <f t="shared" si="1313"/>
        <v>3849.85</v>
      </c>
      <c r="EP1473" s="4">
        <f t="shared" si="1313"/>
        <v>0</v>
      </c>
      <c r="EQ1473" s="4">
        <f t="shared" si="1313"/>
        <v>3849.85</v>
      </c>
      <c r="ER1473" s="4">
        <f t="shared" si="1313"/>
        <v>0</v>
      </c>
      <c r="ES1473" s="4">
        <f t="shared" si="1313"/>
        <v>0</v>
      </c>
      <c r="ET1473" s="4">
        <f t="shared" si="1313"/>
        <v>0</v>
      </c>
      <c r="EU1473" s="4">
        <f t="shared" si="1313"/>
        <v>0</v>
      </c>
      <c r="EV1473" s="4">
        <f t="shared" si="1313"/>
        <v>0</v>
      </c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>
        <f>ROUND(SUMIF(AA1450:AA1471,"=33304960",FQ1450:FQ1471),2)</f>
        <v>0</v>
      </c>
      <c r="FQ1473" s="4">
        <f>ROUND(SUMIF(AA1450:AA1471,"=33304960",FR1450:FR1471),2)</f>
        <v>0</v>
      </c>
      <c r="FR1473" s="4">
        <f>ROUND(SUMIF(AA1450:AA1471,"=33304960",GL1450:GL1471),2)</f>
        <v>0</v>
      </c>
      <c r="FS1473" s="4">
        <f>ROUND(SUMIF(AA1450:AA1471,"=33304960",GM1450:GM1471),2)</f>
        <v>4337.96</v>
      </c>
      <c r="FT1473" s="4">
        <f>ROUND(SUMIF(AA1450:AA1471,"=33304960",GN1450:GN1471),2)</f>
        <v>4226.08</v>
      </c>
      <c r="FU1473" s="4">
        <f>ROUND(SUMIF(AA1450:AA1471,"=33304960",GO1450:GO1471),2)</f>
        <v>111.88</v>
      </c>
      <c r="FV1473" s="4">
        <f>ROUND(SUMIF(AA1450:AA1471,"=33304960",GP1450:GP1471),2)</f>
        <v>0</v>
      </c>
      <c r="FW1473" s="4">
        <f>DU1473-FP1473</f>
        <v>3849.85</v>
      </c>
      <c r="FX1473" s="4">
        <f>DU1473-FQ1473</f>
        <v>3849.85</v>
      </c>
      <c r="FY1473" s="4">
        <f>FP1473-FR1473</f>
        <v>0</v>
      </c>
      <c r="FZ1473" s="4">
        <f>DU1473-FP1473-FQ1473+FR1473</f>
        <v>3849.85</v>
      </c>
      <c r="GA1473" s="4">
        <f>FQ1473-FR1473</f>
        <v>0</v>
      </c>
      <c r="GB1473" s="4">
        <f>ROUND(SUMIF(AA1450:AA1471,"=33304960",GX1450:GX1471),2)</f>
        <v>0</v>
      </c>
      <c r="GC1473" s="4">
        <f>ROUND(SUMIF(AA1450:AA1471,"=33304960",GY1450:GY1471),2)</f>
        <v>0</v>
      </c>
      <c r="GD1473" s="4">
        <f>ROUND(SUMIF(AA1450:AA1471,"=33304960",GZ1450:GZ1471),2)</f>
        <v>0</v>
      </c>
      <c r="GE1473" s="4">
        <f>ROUND(SUMIF(AA1450:AA1471,"=33304960",HD1450:HD1471),2)</f>
        <v>0</v>
      </c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>
        <v>0</v>
      </c>
    </row>
    <row r="1475" spans="1:206">
      <c r="A1475" s="5">
        <v>50</v>
      </c>
      <c r="B1475" s="5">
        <v>0</v>
      </c>
      <c r="C1475" s="5">
        <v>0</v>
      </c>
      <c r="D1475" s="5">
        <v>1</v>
      </c>
      <c r="E1475" s="5">
        <v>201</v>
      </c>
      <c r="F1475" s="5">
        <f>ROUND(Source!O1473,O1475)</f>
        <v>2140.48</v>
      </c>
      <c r="G1475" s="5" t="s">
        <v>83</v>
      </c>
      <c r="H1475" s="5" t="s">
        <v>84</v>
      </c>
      <c r="I1475" s="5"/>
      <c r="J1475" s="5"/>
      <c r="K1475" s="5">
        <v>201</v>
      </c>
      <c r="L1475" s="5">
        <v>1</v>
      </c>
      <c r="M1475" s="5">
        <v>3</v>
      </c>
      <c r="N1475" s="5" t="s">
        <v>3</v>
      </c>
      <c r="O1475" s="5">
        <v>2</v>
      </c>
      <c r="P1475" s="5">
        <f>ROUND(Source!DG1473,O1475)</f>
        <v>4039.75</v>
      </c>
      <c r="Q1475" s="5"/>
      <c r="R1475" s="5"/>
      <c r="S1475" s="5"/>
      <c r="T1475" s="5"/>
      <c r="U1475" s="5"/>
      <c r="V1475" s="5"/>
      <c r="W1475" s="5"/>
    </row>
    <row r="1476" spans="1:206">
      <c r="A1476" s="5">
        <v>50</v>
      </c>
      <c r="B1476" s="5">
        <v>0</v>
      </c>
      <c r="C1476" s="5">
        <v>0</v>
      </c>
      <c r="D1476" s="5">
        <v>1</v>
      </c>
      <c r="E1476" s="5">
        <v>202</v>
      </c>
      <c r="F1476" s="5">
        <f>ROUND(Source!P1473,O1476)</f>
        <v>1950.58</v>
      </c>
      <c r="G1476" s="5" t="s">
        <v>85</v>
      </c>
      <c r="H1476" s="5" t="s">
        <v>86</v>
      </c>
      <c r="I1476" s="5"/>
      <c r="J1476" s="5"/>
      <c r="K1476" s="5">
        <v>202</v>
      </c>
      <c r="L1476" s="5">
        <v>2</v>
      </c>
      <c r="M1476" s="5">
        <v>3</v>
      </c>
      <c r="N1476" s="5" t="s">
        <v>3</v>
      </c>
      <c r="O1476" s="5">
        <v>2</v>
      </c>
      <c r="P1476" s="5">
        <f>ROUND(Source!DH1473,O1476)</f>
        <v>3849.85</v>
      </c>
      <c r="Q1476" s="5"/>
      <c r="R1476" s="5"/>
      <c r="S1476" s="5"/>
      <c r="T1476" s="5"/>
      <c r="U1476" s="5"/>
      <c r="V1476" s="5"/>
      <c r="W1476" s="5"/>
    </row>
    <row r="1477" spans="1:206">
      <c r="A1477" s="5">
        <v>50</v>
      </c>
      <c r="B1477" s="5">
        <v>0</v>
      </c>
      <c r="C1477" s="5">
        <v>0</v>
      </c>
      <c r="D1477" s="5">
        <v>1</v>
      </c>
      <c r="E1477" s="5">
        <v>222</v>
      </c>
      <c r="F1477" s="5">
        <f>ROUND(Source!AO1473,O1477)</f>
        <v>0</v>
      </c>
      <c r="G1477" s="5" t="s">
        <v>87</v>
      </c>
      <c r="H1477" s="5" t="s">
        <v>88</v>
      </c>
      <c r="I1477" s="5"/>
      <c r="J1477" s="5"/>
      <c r="K1477" s="5">
        <v>222</v>
      </c>
      <c r="L1477" s="5">
        <v>3</v>
      </c>
      <c r="M1477" s="5">
        <v>3</v>
      </c>
      <c r="N1477" s="5" t="s">
        <v>3</v>
      </c>
      <c r="O1477" s="5">
        <v>2</v>
      </c>
      <c r="P1477" s="5">
        <f>ROUND(Source!EG1473,O1477)</f>
        <v>0</v>
      </c>
      <c r="Q1477" s="5"/>
      <c r="R1477" s="5"/>
      <c r="S1477" s="5"/>
      <c r="T1477" s="5"/>
      <c r="U1477" s="5"/>
      <c r="V1477" s="5"/>
      <c r="W1477" s="5"/>
    </row>
    <row r="1478" spans="1:206">
      <c r="A1478" s="5">
        <v>50</v>
      </c>
      <c r="B1478" s="5">
        <v>0</v>
      </c>
      <c r="C1478" s="5">
        <v>0</v>
      </c>
      <c r="D1478" s="5">
        <v>1</v>
      </c>
      <c r="E1478" s="5">
        <v>225</v>
      </c>
      <c r="F1478" s="5">
        <f>ROUND(Source!AV1473,O1478)</f>
        <v>1950.58</v>
      </c>
      <c r="G1478" s="5" t="s">
        <v>89</v>
      </c>
      <c r="H1478" s="5" t="s">
        <v>90</v>
      </c>
      <c r="I1478" s="5"/>
      <c r="J1478" s="5"/>
      <c r="K1478" s="5">
        <v>225</v>
      </c>
      <c r="L1478" s="5">
        <v>4</v>
      </c>
      <c r="M1478" s="5">
        <v>3</v>
      </c>
      <c r="N1478" s="5" t="s">
        <v>3</v>
      </c>
      <c r="O1478" s="5">
        <v>2</v>
      </c>
      <c r="P1478" s="5">
        <f>ROUND(Source!EN1473,O1478)</f>
        <v>3849.85</v>
      </c>
      <c r="Q1478" s="5"/>
      <c r="R1478" s="5"/>
      <c r="S1478" s="5"/>
      <c r="T1478" s="5"/>
      <c r="U1478" s="5"/>
      <c r="V1478" s="5"/>
      <c r="W1478" s="5"/>
    </row>
    <row r="1479" spans="1:206">
      <c r="A1479" s="5">
        <v>50</v>
      </c>
      <c r="B1479" s="5">
        <v>0</v>
      </c>
      <c r="C1479" s="5">
        <v>0</v>
      </c>
      <c r="D1479" s="5">
        <v>1</v>
      </c>
      <c r="E1479" s="5">
        <v>226</v>
      </c>
      <c r="F1479" s="5">
        <f>ROUND(Source!AW1473,O1479)</f>
        <v>1950.58</v>
      </c>
      <c r="G1479" s="5" t="s">
        <v>91</v>
      </c>
      <c r="H1479" s="5" t="s">
        <v>92</v>
      </c>
      <c r="I1479" s="5"/>
      <c r="J1479" s="5"/>
      <c r="K1479" s="5">
        <v>226</v>
      </c>
      <c r="L1479" s="5">
        <v>5</v>
      </c>
      <c r="M1479" s="5">
        <v>3</v>
      </c>
      <c r="N1479" s="5" t="s">
        <v>3</v>
      </c>
      <c r="O1479" s="5">
        <v>2</v>
      </c>
      <c r="P1479" s="5">
        <f>ROUND(Source!EO1473,O1479)</f>
        <v>3849.85</v>
      </c>
      <c r="Q1479" s="5"/>
      <c r="R1479" s="5"/>
      <c r="S1479" s="5"/>
      <c r="T1479" s="5"/>
      <c r="U1479" s="5"/>
      <c r="V1479" s="5"/>
      <c r="W1479" s="5"/>
    </row>
    <row r="1480" spans="1:206">
      <c r="A1480" s="5">
        <v>50</v>
      </c>
      <c r="B1480" s="5">
        <v>0</v>
      </c>
      <c r="C1480" s="5">
        <v>0</v>
      </c>
      <c r="D1480" s="5">
        <v>1</v>
      </c>
      <c r="E1480" s="5">
        <v>227</v>
      </c>
      <c r="F1480" s="5">
        <f>ROUND(Source!AX1473,O1480)</f>
        <v>0</v>
      </c>
      <c r="G1480" s="5" t="s">
        <v>93</v>
      </c>
      <c r="H1480" s="5" t="s">
        <v>94</v>
      </c>
      <c r="I1480" s="5"/>
      <c r="J1480" s="5"/>
      <c r="K1480" s="5">
        <v>227</v>
      </c>
      <c r="L1480" s="5">
        <v>6</v>
      </c>
      <c r="M1480" s="5">
        <v>3</v>
      </c>
      <c r="N1480" s="5" t="s">
        <v>3</v>
      </c>
      <c r="O1480" s="5">
        <v>2</v>
      </c>
      <c r="P1480" s="5">
        <f>ROUND(Source!EP1473,O1480)</f>
        <v>0</v>
      </c>
      <c r="Q1480" s="5"/>
      <c r="R1480" s="5"/>
      <c r="S1480" s="5"/>
      <c r="T1480" s="5"/>
      <c r="U1480" s="5"/>
      <c r="V1480" s="5"/>
      <c r="W1480" s="5"/>
    </row>
    <row r="1481" spans="1:206">
      <c r="A1481" s="5">
        <v>50</v>
      </c>
      <c r="B1481" s="5">
        <v>0</v>
      </c>
      <c r="C1481" s="5">
        <v>0</v>
      </c>
      <c r="D1481" s="5">
        <v>1</v>
      </c>
      <c r="E1481" s="5">
        <v>228</v>
      </c>
      <c r="F1481" s="5">
        <f>ROUND(Source!AY1473,O1481)</f>
        <v>1950.58</v>
      </c>
      <c r="G1481" s="5" t="s">
        <v>95</v>
      </c>
      <c r="H1481" s="5" t="s">
        <v>96</v>
      </c>
      <c r="I1481" s="5"/>
      <c r="J1481" s="5"/>
      <c r="K1481" s="5">
        <v>228</v>
      </c>
      <c r="L1481" s="5">
        <v>7</v>
      </c>
      <c r="M1481" s="5">
        <v>3</v>
      </c>
      <c r="N1481" s="5" t="s">
        <v>3</v>
      </c>
      <c r="O1481" s="5">
        <v>2</v>
      </c>
      <c r="P1481" s="5">
        <f>ROUND(Source!EQ1473,O1481)</f>
        <v>3849.85</v>
      </c>
      <c r="Q1481" s="5"/>
      <c r="R1481" s="5"/>
      <c r="S1481" s="5"/>
      <c r="T1481" s="5"/>
      <c r="U1481" s="5"/>
      <c r="V1481" s="5"/>
      <c r="W1481" s="5"/>
    </row>
    <row r="1482" spans="1:206">
      <c r="A1482" s="5">
        <v>50</v>
      </c>
      <c r="B1482" s="5">
        <v>0</v>
      </c>
      <c r="C1482" s="5">
        <v>0</v>
      </c>
      <c r="D1482" s="5">
        <v>1</v>
      </c>
      <c r="E1482" s="5">
        <v>216</v>
      </c>
      <c r="F1482" s="5">
        <f>ROUND(Source!AP1473,O1482)</f>
        <v>0</v>
      </c>
      <c r="G1482" s="5" t="s">
        <v>97</v>
      </c>
      <c r="H1482" s="5" t="s">
        <v>98</v>
      </c>
      <c r="I1482" s="5"/>
      <c r="J1482" s="5"/>
      <c r="K1482" s="5">
        <v>216</v>
      </c>
      <c r="L1482" s="5">
        <v>8</v>
      </c>
      <c r="M1482" s="5">
        <v>3</v>
      </c>
      <c r="N1482" s="5" t="s">
        <v>3</v>
      </c>
      <c r="O1482" s="5">
        <v>2</v>
      </c>
      <c r="P1482" s="5">
        <f>ROUND(Source!EH1473,O1482)</f>
        <v>0</v>
      </c>
      <c r="Q1482" s="5"/>
      <c r="R1482" s="5"/>
      <c r="S1482" s="5"/>
      <c r="T1482" s="5"/>
      <c r="U1482" s="5"/>
      <c r="V1482" s="5"/>
      <c r="W1482" s="5"/>
    </row>
    <row r="1483" spans="1:206">
      <c r="A1483" s="5">
        <v>50</v>
      </c>
      <c r="B1483" s="5">
        <v>0</v>
      </c>
      <c r="C1483" s="5">
        <v>0</v>
      </c>
      <c r="D1483" s="5">
        <v>1</v>
      </c>
      <c r="E1483" s="5">
        <v>223</v>
      </c>
      <c r="F1483" s="5">
        <f>ROUND(Source!AQ1473,O1483)</f>
        <v>0</v>
      </c>
      <c r="G1483" s="5" t="s">
        <v>99</v>
      </c>
      <c r="H1483" s="5" t="s">
        <v>100</v>
      </c>
      <c r="I1483" s="5"/>
      <c r="J1483" s="5"/>
      <c r="K1483" s="5">
        <v>223</v>
      </c>
      <c r="L1483" s="5">
        <v>9</v>
      </c>
      <c r="M1483" s="5">
        <v>3</v>
      </c>
      <c r="N1483" s="5" t="s">
        <v>3</v>
      </c>
      <c r="O1483" s="5">
        <v>2</v>
      </c>
      <c r="P1483" s="5">
        <f>ROUND(Source!EI1473,O1483)</f>
        <v>0</v>
      </c>
      <c r="Q1483" s="5"/>
      <c r="R1483" s="5"/>
      <c r="S1483" s="5"/>
      <c r="T1483" s="5"/>
      <c r="U1483" s="5"/>
      <c r="V1483" s="5"/>
      <c r="W1483" s="5"/>
    </row>
    <row r="1484" spans="1:206">
      <c r="A1484" s="5">
        <v>50</v>
      </c>
      <c r="B1484" s="5">
        <v>0</v>
      </c>
      <c r="C1484" s="5">
        <v>0</v>
      </c>
      <c r="D1484" s="5">
        <v>1</v>
      </c>
      <c r="E1484" s="5">
        <v>229</v>
      </c>
      <c r="F1484" s="5">
        <f>ROUND(Source!AZ1473,O1484)</f>
        <v>0</v>
      </c>
      <c r="G1484" s="5" t="s">
        <v>101</v>
      </c>
      <c r="H1484" s="5" t="s">
        <v>102</v>
      </c>
      <c r="I1484" s="5"/>
      <c r="J1484" s="5"/>
      <c r="K1484" s="5">
        <v>229</v>
      </c>
      <c r="L1484" s="5">
        <v>10</v>
      </c>
      <c r="M1484" s="5">
        <v>3</v>
      </c>
      <c r="N1484" s="5" t="s">
        <v>3</v>
      </c>
      <c r="O1484" s="5">
        <v>2</v>
      </c>
      <c r="P1484" s="5">
        <f>ROUND(Source!ER1473,O1484)</f>
        <v>0</v>
      </c>
      <c r="Q1484" s="5"/>
      <c r="R1484" s="5"/>
      <c r="S1484" s="5"/>
      <c r="T1484" s="5"/>
      <c r="U1484" s="5"/>
      <c r="V1484" s="5"/>
      <c r="W1484" s="5"/>
    </row>
    <row r="1485" spans="1:206">
      <c r="A1485" s="5">
        <v>50</v>
      </c>
      <c r="B1485" s="5">
        <v>0</v>
      </c>
      <c r="C1485" s="5">
        <v>0</v>
      </c>
      <c r="D1485" s="5">
        <v>1</v>
      </c>
      <c r="E1485" s="5">
        <v>203</v>
      </c>
      <c r="F1485" s="5">
        <f>ROUND(Source!Q1473,O1485)</f>
        <v>25.79</v>
      </c>
      <c r="G1485" s="5" t="s">
        <v>103</v>
      </c>
      <c r="H1485" s="5" t="s">
        <v>104</v>
      </c>
      <c r="I1485" s="5"/>
      <c r="J1485" s="5"/>
      <c r="K1485" s="5">
        <v>203</v>
      </c>
      <c r="L1485" s="5">
        <v>11</v>
      </c>
      <c r="M1485" s="5">
        <v>3</v>
      </c>
      <c r="N1485" s="5" t="s">
        <v>3</v>
      </c>
      <c r="O1485" s="5">
        <v>2</v>
      </c>
      <c r="P1485" s="5">
        <f>ROUND(Source!DI1473,O1485)</f>
        <v>25.79</v>
      </c>
      <c r="Q1485" s="5"/>
      <c r="R1485" s="5"/>
      <c r="S1485" s="5"/>
      <c r="T1485" s="5"/>
      <c r="U1485" s="5"/>
      <c r="V1485" s="5"/>
      <c r="W1485" s="5"/>
    </row>
    <row r="1486" spans="1:206">
      <c r="A1486" s="5">
        <v>50</v>
      </c>
      <c r="B1486" s="5">
        <v>0</v>
      </c>
      <c r="C1486" s="5">
        <v>0</v>
      </c>
      <c r="D1486" s="5">
        <v>1</v>
      </c>
      <c r="E1486" s="5">
        <v>231</v>
      </c>
      <c r="F1486" s="5">
        <f>ROUND(Source!BB1473,O1486)</f>
        <v>0</v>
      </c>
      <c r="G1486" s="5" t="s">
        <v>105</v>
      </c>
      <c r="H1486" s="5" t="s">
        <v>106</v>
      </c>
      <c r="I1486" s="5"/>
      <c r="J1486" s="5"/>
      <c r="K1486" s="5">
        <v>231</v>
      </c>
      <c r="L1486" s="5">
        <v>12</v>
      </c>
      <c r="M1486" s="5">
        <v>3</v>
      </c>
      <c r="N1486" s="5" t="s">
        <v>3</v>
      </c>
      <c r="O1486" s="5">
        <v>2</v>
      </c>
      <c r="P1486" s="5">
        <f>ROUND(Source!ET1473,O1486)</f>
        <v>0</v>
      </c>
      <c r="Q1486" s="5"/>
      <c r="R1486" s="5"/>
      <c r="S1486" s="5"/>
      <c r="T1486" s="5"/>
      <c r="U1486" s="5"/>
      <c r="V1486" s="5"/>
      <c r="W1486" s="5"/>
    </row>
    <row r="1487" spans="1:206">
      <c r="A1487" s="5">
        <v>50</v>
      </c>
      <c r="B1487" s="5">
        <v>0</v>
      </c>
      <c r="C1487" s="5">
        <v>0</v>
      </c>
      <c r="D1487" s="5">
        <v>1</v>
      </c>
      <c r="E1487" s="5">
        <v>204</v>
      </c>
      <c r="F1487" s="5">
        <f>ROUND(Source!R1473,O1487)</f>
        <v>2.2400000000000002</v>
      </c>
      <c r="G1487" s="5" t="s">
        <v>107</v>
      </c>
      <c r="H1487" s="5" t="s">
        <v>108</v>
      </c>
      <c r="I1487" s="5"/>
      <c r="J1487" s="5"/>
      <c r="K1487" s="5">
        <v>204</v>
      </c>
      <c r="L1487" s="5">
        <v>13</v>
      </c>
      <c r="M1487" s="5">
        <v>3</v>
      </c>
      <c r="N1487" s="5" t="s">
        <v>3</v>
      </c>
      <c r="O1487" s="5">
        <v>2</v>
      </c>
      <c r="P1487" s="5">
        <f>ROUND(Source!DJ1473,O1487)</f>
        <v>2.2400000000000002</v>
      </c>
      <c r="Q1487" s="5"/>
      <c r="R1487" s="5"/>
      <c r="S1487" s="5"/>
      <c r="T1487" s="5"/>
      <c r="U1487" s="5"/>
      <c r="V1487" s="5"/>
      <c r="W1487" s="5"/>
    </row>
    <row r="1488" spans="1:206">
      <c r="A1488" s="5">
        <v>50</v>
      </c>
      <c r="B1488" s="5">
        <v>0</v>
      </c>
      <c r="C1488" s="5">
        <v>0</v>
      </c>
      <c r="D1488" s="5">
        <v>1</v>
      </c>
      <c r="E1488" s="5">
        <v>205</v>
      </c>
      <c r="F1488" s="5">
        <f>ROUND(Source!S1473,O1488)</f>
        <v>164.11</v>
      </c>
      <c r="G1488" s="5" t="s">
        <v>109</v>
      </c>
      <c r="H1488" s="5" t="s">
        <v>110</v>
      </c>
      <c r="I1488" s="5"/>
      <c r="J1488" s="5"/>
      <c r="K1488" s="5">
        <v>205</v>
      </c>
      <c r="L1488" s="5">
        <v>14</v>
      </c>
      <c r="M1488" s="5">
        <v>3</v>
      </c>
      <c r="N1488" s="5" t="s">
        <v>3</v>
      </c>
      <c r="O1488" s="5">
        <v>2</v>
      </c>
      <c r="P1488" s="5">
        <f>ROUND(Source!DK1473,O1488)</f>
        <v>164.11</v>
      </c>
      <c r="Q1488" s="5"/>
      <c r="R1488" s="5"/>
      <c r="S1488" s="5"/>
      <c r="T1488" s="5"/>
      <c r="U1488" s="5"/>
      <c r="V1488" s="5"/>
      <c r="W1488" s="5"/>
    </row>
    <row r="1489" spans="1:88">
      <c r="A1489" s="5">
        <v>50</v>
      </c>
      <c r="B1489" s="5">
        <v>0</v>
      </c>
      <c r="C1489" s="5">
        <v>0</v>
      </c>
      <c r="D1489" s="5">
        <v>1</v>
      </c>
      <c r="E1489" s="5">
        <v>232</v>
      </c>
      <c r="F1489" s="5">
        <f>ROUND(Source!BC1473,O1489)</f>
        <v>0</v>
      </c>
      <c r="G1489" s="5" t="s">
        <v>111</v>
      </c>
      <c r="H1489" s="5" t="s">
        <v>112</v>
      </c>
      <c r="I1489" s="5"/>
      <c r="J1489" s="5"/>
      <c r="K1489" s="5">
        <v>232</v>
      </c>
      <c r="L1489" s="5">
        <v>15</v>
      </c>
      <c r="M1489" s="5">
        <v>3</v>
      </c>
      <c r="N1489" s="5" t="s">
        <v>3</v>
      </c>
      <c r="O1489" s="5">
        <v>2</v>
      </c>
      <c r="P1489" s="5">
        <f>ROUND(Source!EU1473,O1489)</f>
        <v>0</v>
      </c>
      <c r="Q1489" s="5"/>
      <c r="R1489" s="5"/>
      <c r="S1489" s="5"/>
      <c r="T1489" s="5"/>
      <c r="U1489" s="5"/>
      <c r="V1489" s="5"/>
      <c r="W1489" s="5"/>
    </row>
    <row r="1490" spans="1:88">
      <c r="A1490" s="5">
        <v>50</v>
      </c>
      <c r="B1490" s="5">
        <v>0</v>
      </c>
      <c r="C1490" s="5">
        <v>0</v>
      </c>
      <c r="D1490" s="5">
        <v>1</v>
      </c>
      <c r="E1490" s="5">
        <v>214</v>
      </c>
      <c r="F1490" s="5">
        <f>ROUND(Source!AS1473,O1490)</f>
        <v>2326.81</v>
      </c>
      <c r="G1490" s="5" t="s">
        <v>113</v>
      </c>
      <c r="H1490" s="5" t="s">
        <v>114</v>
      </c>
      <c r="I1490" s="5"/>
      <c r="J1490" s="5"/>
      <c r="K1490" s="5">
        <v>214</v>
      </c>
      <c r="L1490" s="5">
        <v>16</v>
      </c>
      <c r="M1490" s="5">
        <v>3</v>
      </c>
      <c r="N1490" s="5" t="s">
        <v>3</v>
      </c>
      <c r="O1490" s="5">
        <v>2</v>
      </c>
      <c r="P1490" s="5">
        <f>ROUND(Source!EK1473,O1490)</f>
        <v>4226.08</v>
      </c>
      <c r="Q1490" s="5"/>
      <c r="R1490" s="5"/>
      <c r="S1490" s="5"/>
      <c r="T1490" s="5"/>
      <c r="U1490" s="5"/>
      <c r="V1490" s="5"/>
      <c r="W1490" s="5"/>
    </row>
    <row r="1491" spans="1:88">
      <c r="A1491" s="5">
        <v>50</v>
      </c>
      <c r="B1491" s="5">
        <v>0</v>
      </c>
      <c r="C1491" s="5">
        <v>0</v>
      </c>
      <c r="D1491" s="5">
        <v>1</v>
      </c>
      <c r="E1491" s="5">
        <v>215</v>
      </c>
      <c r="F1491" s="5">
        <f>ROUND(Source!AT1473,O1491)</f>
        <v>111.88</v>
      </c>
      <c r="G1491" s="5" t="s">
        <v>115</v>
      </c>
      <c r="H1491" s="5" t="s">
        <v>116</v>
      </c>
      <c r="I1491" s="5"/>
      <c r="J1491" s="5"/>
      <c r="K1491" s="5">
        <v>215</v>
      </c>
      <c r="L1491" s="5">
        <v>17</v>
      </c>
      <c r="M1491" s="5">
        <v>3</v>
      </c>
      <c r="N1491" s="5" t="s">
        <v>3</v>
      </c>
      <c r="O1491" s="5">
        <v>2</v>
      </c>
      <c r="P1491" s="5">
        <f>ROUND(Source!EL1473,O1491)</f>
        <v>111.88</v>
      </c>
      <c r="Q1491" s="5"/>
      <c r="R1491" s="5"/>
      <c r="S1491" s="5"/>
      <c r="T1491" s="5"/>
      <c r="U1491" s="5"/>
      <c r="V1491" s="5"/>
      <c r="W1491" s="5"/>
    </row>
    <row r="1492" spans="1:88">
      <c r="A1492" s="5">
        <v>50</v>
      </c>
      <c r="B1492" s="5">
        <v>0</v>
      </c>
      <c r="C1492" s="5">
        <v>0</v>
      </c>
      <c r="D1492" s="5">
        <v>1</v>
      </c>
      <c r="E1492" s="5">
        <v>217</v>
      </c>
      <c r="F1492" s="5">
        <f>ROUND(Source!AU1473,O1492)</f>
        <v>0</v>
      </c>
      <c r="G1492" s="5" t="s">
        <v>117</v>
      </c>
      <c r="H1492" s="5" t="s">
        <v>118</v>
      </c>
      <c r="I1492" s="5"/>
      <c r="J1492" s="5"/>
      <c r="K1492" s="5">
        <v>217</v>
      </c>
      <c r="L1492" s="5">
        <v>18</v>
      </c>
      <c r="M1492" s="5">
        <v>3</v>
      </c>
      <c r="N1492" s="5" t="s">
        <v>3</v>
      </c>
      <c r="O1492" s="5">
        <v>2</v>
      </c>
      <c r="P1492" s="5">
        <f>ROUND(Source!EM1473,O1492)</f>
        <v>0</v>
      </c>
      <c r="Q1492" s="5"/>
      <c r="R1492" s="5"/>
      <c r="S1492" s="5"/>
      <c r="T1492" s="5"/>
      <c r="U1492" s="5"/>
      <c r="V1492" s="5"/>
      <c r="W1492" s="5"/>
    </row>
    <row r="1493" spans="1:88">
      <c r="A1493" s="5">
        <v>50</v>
      </c>
      <c r="B1493" s="5">
        <v>0</v>
      </c>
      <c r="C1493" s="5">
        <v>0</v>
      </c>
      <c r="D1493" s="5">
        <v>1</v>
      </c>
      <c r="E1493" s="5">
        <v>230</v>
      </c>
      <c r="F1493" s="5">
        <f>ROUND(Source!BA1473,O1493)</f>
        <v>0</v>
      </c>
      <c r="G1493" s="5" t="s">
        <v>119</v>
      </c>
      <c r="H1493" s="5" t="s">
        <v>120</v>
      </c>
      <c r="I1493" s="5"/>
      <c r="J1493" s="5"/>
      <c r="K1493" s="5">
        <v>230</v>
      </c>
      <c r="L1493" s="5">
        <v>19</v>
      </c>
      <c r="M1493" s="5">
        <v>3</v>
      </c>
      <c r="N1493" s="5" t="s">
        <v>3</v>
      </c>
      <c r="O1493" s="5">
        <v>2</v>
      </c>
      <c r="P1493" s="5">
        <f>ROUND(Source!ES1473,O1493)</f>
        <v>0</v>
      </c>
      <c r="Q1493" s="5"/>
      <c r="R1493" s="5"/>
      <c r="S1493" s="5"/>
      <c r="T1493" s="5"/>
      <c r="U1493" s="5"/>
      <c r="V1493" s="5"/>
      <c r="W1493" s="5"/>
    </row>
    <row r="1494" spans="1:88">
      <c r="A1494" s="5">
        <v>50</v>
      </c>
      <c r="B1494" s="5">
        <v>0</v>
      </c>
      <c r="C1494" s="5">
        <v>0</v>
      </c>
      <c r="D1494" s="5">
        <v>1</v>
      </c>
      <c r="E1494" s="5">
        <v>206</v>
      </c>
      <c r="F1494" s="5">
        <f>ROUND(Source!T1473,O1494)</f>
        <v>0</v>
      </c>
      <c r="G1494" s="5" t="s">
        <v>121</v>
      </c>
      <c r="H1494" s="5" t="s">
        <v>122</v>
      </c>
      <c r="I1494" s="5"/>
      <c r="J1494" s="5"/>
      <c r="K1494" s="5">
        <v>206</v>
      </c>
      <c r="L1494" s="5">
        <v>20</v>
      </c>
      <c r="M1494" s="5">
        <v>3</v>
      </c>
      <c r="N1494" s="5" t="s">
        <v>3</v>
      </c>
      <c r="O1494" s="5">
        <v>2</v>
      </c>
      <c r="P1494" s="5">
        <f>ROUND(Source!DL1473,O1494)</f>
        <v>0</v>
      </c>
      <c r="Q1494" s="5"/>
      <c r="R1494" s="5"/>
      <c r="S1494" s="5"/>
      <c r="T1494" s="5"/>
      <c r="U1494" s="5"/>
      <c r="V1494" s="5"/>
      <c r="W1494" s="5"/>
    </row>
    <row r="1495" spans="1:88">
      <c r="A1495" s="5">
        <v>50</v>
      </c>
      <c r="B1495" s="5">
        <v>0</v>
      </c>
      <c r="C1495" s="5">
        <v>0</v>
      </c>
      <c r="D1495" s="5">
        <v>1</v>
      </c>
      <c r="E1495" s="5">
        <v>207</v>
      </c>
      <c r="F1495" s="5">
        <f>Source!U1473</f>
        <v>18.817944959999998</v>
      </c>
      <c r="G1495" s="5" t="s">
        <v>123</v>
      </c>
      <c r="H1495" s="5" t="s">
        <v>124</v>
      </c>
      <c r="I1495" s="5"/>
      <c r="J1495" s="5"/>
      <c r="K1495" s="5">
        <v>207</v>
      </c>
      <c r="L1495" s="5">
        <v>21</v>
      </c>
      <c r="M1495" s="5">
        <v>3</v>
      </c>
      <c r="N1495" s="5" t="s">
        <v>3</v>
      </c>
      <c r="O1495" s="5">
        <v>-1</v>
      </c>
      <c r="P1495" s="5">
        <f>Source!DM1473</f>
        <v>18.817944959999998</v>
      </c>
      <c r="Q1495" s="5"/>
      <c r="R1495" s="5"/>
      <c r="S1495" s="5"/>
      <c r="T1495" s="5"/>
      <c r="U1495" s="5"/>
      <c r="V1495" s="5"/>
      <c r="W1495" s="5"/>
    </row>
    <row r="1496" spans="1:88">
      <c r="A1496" s="5">
        <v>50</v>
      </c>
      <c r="B1496" s="5">
        <v>0</v>
      </c>
      <c r="C1496" s="5">
        <v>0</v>
      </c>
      <c r="D1496" s="5">
        <v>1</v>
      </c>
      <c r="E1496" s="5">
        <v>208</v>
      </c>
      <c r="F1496" s="5">
        <f>Source!V1473</f>
        <v>0.18537900000000002</v>
      </c>
      <c r="G1496" s="5" t="s">
        <v>125</v>
      </c>
      <c r="H1496" s="5" t="s">
        <v>126</v>
      </c>
      <c r="I1496" s="5"/>
      <c r="J1496" s="5"/>
      <c r="K1496" s="5">
        <v>208</v>
      </c>
      <c r="L1496" s="5">
        <v>22</v>
      </c>
      <c r="M1496" s="5">
        <v>3</v>
      </c>
      <c r="N1496" s="5" t="s">
        <v>3</v>
      </c>
      <c r="O1496" s="5">
        <v>-1</v>
      </c>
      <c r="P1496" s="5">
        <f>Source!DN1473</f>
        <v>0.18537900000000002</v>
      </c>
      <c r="Q1496" s="5"/>
      <c r="R1496" s="5"/>
      <c r="S1496" s="5"/>
      <c r="T1496" s="5"/>
      <c r="U1496" s="5"/>
      <c r="V1496" s="5"/>
      <c r="W1496" s="5"/>
    </row>
    <row r="1497" spans="1:88">
      <c r="A1497" s="5">
        <v>50</v>
      </c>
      <c r="B1497" s="5">
        <v>0</v>
      </c>
      <c r="C1497" s="5">
        <v>0</v>
      </c>
      <c r="D1497" s="5">
        <v>1</v>
      </c>
      <c r="E1497" s="5">
        <v>209</v>
      </c>
      <c r="F1497" s="5">
        <f>ROUND(Source!W1473,O1497)</f>
        <v>0</v>
      </c>
      <c r="G1497" s="5" t="s">
        <v>127</v>
      </c>
      <c r="H1497" s="5" t="s">
        <v>128</v>
      </c>
      <c r="I1497" s="5"/>
      <c r="J1497" s="5"/>
      <c r="K1497" s="5">
        <v>209</v>
      </c>
      <c r="L1497" s="5">
        <v>23</v>
      </c>
      <c r="M1497" s="5">
        <v>3</v>
      </c>
      <c r="N1497" s="5" t="s">
        <v>3</v>
      </c>
      <c r="O1497" s="5">
        <v>2</v>
      </c>
      <c r="P1497" s="5">
        <f>ROUND(Source!DO1473,O1497)</f>
        <v>0</v>
      </c>
      <c r="Q1497" s="5"/>
      <c r="R1497" s="5"/>
      <c r="S1497" s="5"/>
      <c r="T1497" s="5"/>
      <c r="U1497" s="5"/>
      <c r="V1497" s="5"/>
      <c r="W1497" s="5"/>
    </row>
    <row r="1498" spans="1:88">
      <c r="A1498" s="5">
        <v>50</v>
      </c>
      <c r="B1498" s="5">
        <v>0</v>
      </c>
      <c r="C1498" s="5">
        <v>0</v>
      </c>
      <c r="D1498" s="5">
        <v>1</v>
      </c>
      <c r="E1498" s="5">
        <v>233</v>
      </c>
      <c r="F1498" s="5">
        <f>ROUND(Source!BD1473,O1498)</f>
        <v>0</v>
      </c>
      <c r="G1498" s="5" t="s">
        <v>129</v>
      </c>
      <c r="H1498" s="5" t="s">
        <v>130</v>
      </c>
      <c r="I1498" s="5"/>
      <c r="J1498" s="5"/>
      <c r="K1498" s="5">
        <v>233</v>
      </c>
      <c r="L1498" s="5">
        <v>24</v>
      </c>
      <c r="M1498" s="5">
        <v>3</v>
      </c>
      <c r="N1498" s="5" t="s">
        <v>3</v>
      </c>
      <c r="O1498" s="5">
        <v>2</v>
      </c>
      <c r="P1498" s="5">
        <f>ROUND(Source!EV1473,O1498)</f>
        <v>0</v>
      </c>
      <c r="Q1498" s="5"/>
      <c r="R1498" s="5"/>
      <c r="S1498" s="5"/>
      <c r="T1498" s="5"/>
      <c r="U1498" s="5"/>
      <c r="V1498" s="5"/>
      <c r="W1498" s="5"/>
    </row>
    <row r="1499" spans="1:88">
      <c r="A1499" s="5">
        <v>50</v>
      </c>
      <c r="B1499" s="5">
        <v>0</v>
      </c>
      <c r="C1499" s="5">
        <v>0</v>
      </c>
      <c r="D1499" s="5">
        <v>1</v>
      </c>
      <c r="E1499" s="5">
        <v>210</v>
      </c>
      <c r="F1499" s="5">
        <f>ROUND(Source!X1473,O1499)</f>
        <v>183.52</v>
      </c>
      <c r="G1499" s="5" t="s">
        <v>131</v>
      </c>
      <c r="H1499" s="5" t="s">
        <v>132</v>
      </c>
      <c r="I1499" s="5"/>
      <c r="J1499" s="5"/>
      <c r="K1499" s="5">
        <v>210</v>
      </c>
      <c r="L1499" s="5">
        <v>25</v>
      </c>
      <c r="M1499" s="5">
        <v>3</v>
      </c>
      <c r="N1499" s="5" t="s">
        <v>3</v>
      </c>
      <c r="O1499" s="5">
        <v>2</v>
      </c>
      <c r="P1499" s="5">
        <f>ROUND(Source!DP1473,O1499)</f>
        <v>183.52</v>
      </c>
      <c r="Q1499" s="5"/>
      <c r="R1499" s="5"/>
      <c r="S1499" s="5"/>
      <c r="T1499" s="5"/>
      <c r="U1499" s="5"/>
      <c r="V1499" s="5"/>
      <c r="W1499" s="5"/>
    </row>
    <row r="1500" spans="1:88">
      <c r="A1500" s="5">
        <v>50</v>
      </c>
      <c r="B1500" s="5">
        <v>0</v>
      </c>
      <c r="C1500" s="5">
        <v>0</v>
      </c>
      <c r="D1500" s="5">
        <v>1</v>
      </c>
      <c r="E1500" s="5">
        <v>211</v>
      </c>
      <c r="F1500" s="5">
        <f>ROUND(Source!Y1473,O1500)</f>
        <v>114.69</v>
      </c>
      <c r="G1500" s="5" t="s">
        <v>133</v>
      </c>
      <c r="H1500" s="5" t="s">
        <v>134</v>
      </c>
      <c r="I1500" s="5"/>
      <c r="J1500" s="5"/>
      <c r="K1500" s="5">
        <v>211</v>
      </c>
      <c r="L1500" s="5">
        <v>26</v>
      </c>
      <c r="M1500" s="5">
        <v>3</v>
      </c>
      <c r="N1500" s="5" t="s">
        <v>3</v>
      </c>
      <c r="O1500" s="5">
        <v>2</v>
      </c>
      <c r="P1500" s="5">
        <f>ROUND(Source!DQ1473,O1500)</f>
        <v>114.69</v>
      </c>
      <c r="Q1500" s="5"/>
      <c r="R1500" s="5"/>
      <c r="S1500" s="5"/>
      <c r="T1500" s="5"/>
      <c r="U1500" s="5"/>
      <c r="V1500" s="5"/>
      <c r="W1500" s="5"/>
    </row>
    <row r="1501" spans="1:88">
      <c r="A1501" s="5">
        <v>50</v>
      </c>
      <c r="B1501" s="5">
        <v>0</v>
      </c>
      <c r="C1501" s="5">
        <v>0</v>
      </c>
      <c r="D1501" s="5">
        <v>1</v>
      </c>
      <c r="E1501" s="5">
        <v>224</v>
      </c>
      <c r="F1501" s="5">
        <f>ROUND(Source!AR1473,O1501)</f>
        <v>2438.69</v>
      </c>
      <c r="G1501" s="5" t="s">
        <v>135</v>
      </c>
      <c r="H1501" s="5" t="s">
        <v>136</v>
      </c>
      <c r="I1501" s="5"/>
      <c r="J1501" s="5"/>
      <c r="K1501" s="5">
        <v>224</v>
      </c>
      <c r="L1501" s="5">
        <v>27</v>
      </c>
      <c r="M1501" s="5">
        <v>3</v>
      </c>
      <c r="N1501" s="5" t="s">
        <v>3</v>
      </c>
      <c r="O1501" s="5">
        <v>2</v>
      </c>
      <c r="P1501" s="5">
        <f>ROUND(Source!EJ1473,O1501)</f>
        <v>4337.96</v>
      </c>
      <c r="Q1501" s="5"/>
      <c r="R1501" s="5"/>
      <c r="S1501" s="5"/>
      <c r="T1501" s="5"/>
      <c r="U1501" s="5"/>
      <c r="V1501" s="5"/>
      <c r="W1501" s="5"/>
    </row>
    <row r="1503" spans="1:88">
      <c r="A1503" s="1">
        <v>4</v>
      </c>
      <c r="B1503" s="1">
        <v>1</v>
      </c>
      <c r="C1503" s="1"/>
      <c r="D1503" s="1">
        <f>ROW(A1530)</f>
        <v>1530</v>
      </c>
      <c r="E1503" s="1"/>
      <c r="F1503" s="1" t="s">
        <v>669</v>
      </c>
      <c r="G1503" s="1" t="s">
        <v>669</v>
      </c>
      <c r="H1503" s="1" t="s">
        <v>3</v>
      </c>
      <c r="I1503" s="1">
        <v>0</v>
      </c>
      <c r="J1503" s="1"/>
      <c r="K1503" s="1">
        <v>-1</v>
      </c>
      <c r="L1503" s="1"/>
      <c r="M1503" s="1"/>
      <c r="N1503" s="1"/>
      <c r="O1503" s="1"/>
      <c r="P1503" s="1"/>
      <c r="Q1503" s="1"/>
      <c r="R1503" s="1"/>
      <c r="S1503" s="1"/>
      <c r="T1503" s="1"/>
      <c r="U1503" s="1" t="s">
        <v>3</v>
      </c>
      <c r="V1503" s="1">
        <v>0</v>
      </c>
      <c r="W1503" s="1"/>
      <c r="X1503" s="1"/>
      <c r="Y1503" s="1"/>
      <c r="Z1503" s="1"/>
      <c r="AA1503" s="1"/>
      <c r="AB1503" s="1" t="s">
        <v>3</v>
      </c>
      <c r="AC1503" s="1" t="s">
        <v>3</v>
      </c>
      <c r="AD1503" s="1" t="s">
        <v>3</v>
      </c>
      <c r="AE1503" s="1" t="s">
        <v>3</v>
      </c>
      <c r="AF1503" s="1" t="s">
        <v>3</v>
      </c>
      <c r="AG1503" s="1" t="s">
        <v>3</v>
      </c>
      <c r="AH1503" s="1"/>
      <c r="AI1503" s="1"/>
      <c r="AJ1503" s="1"/>
      <c r="AK1503" s="1"/>
      <c r="AL1503" s="1"/>
      <c r="AM1503" s="1"/>
      <c r="AN1503" s="1"/>
      <c r="AO1503" s="1"/>
      <c r="AP1503" s="1" t="s">
        <v>3</v>
      </c>
      <c r="AQ1503" s="1" t="s">
        <v>3</v>
      </c>
      <c r="AR1503" s="1" t="s">
        <v>3</v>
      </c>
      <c r="AS1503" s="1"/>
      <c r="AT1503" s="1"/>
      <c r="AU1503" s="1"/>
      <c r="AV1503" s="1"/>
      <c r="AW1503" s="1"/>
      <c r="AX1503" s="1"/>
      <c r="AY1503" s="1"/>
      <c r="AZ1503" s="1" t="s">
        <v>3</v>
      </c>
      <c r="BA1503" s="1"/>
      <c r="BB1503" s="1" t="s">
        <v>3</v>
      </c>
      <c r="BC1503" s="1" t="s">
        <v>3</v>
      </c>
      <c r="BD1503" s="1" t="s">
        <v>3</v>
      </c>
      <c r="BE1503" s="1" t="s">
        <v>3</v>
      </c>
      <c r="BF1503" s="1" t="s">
        <v>3</v>
      </c>
      <c r="BG1503" s="1" t="s">
        <v>3</v>
      </c>
      <c r="BH1503" s="1" t="s">
        <v>3</v>
      </c>
      <c r="BI1503" s="1" t="s">
        <v>3</v>
      </c>
      <c r="BJ1503" s="1" t="s">
        <v>3</v>
      </c>
      <c r="BK1503" s="1" t="s">
        <v>3</v>
      </c>
      <c r="BL1503" s="1" t="s">
        <v>3</v>
      </c>
      <c r="BM1503" s="1" t="s">
        <v>3</v>
      </c>
      <c r="BN1503" s="1" t="s">
        <v>3</v>
      </c>
      <c r="BO1503" s="1" t="s">
        <v>3</v>
      </c>
      <c r="BP1503" s="1" t="s">
        <v>3</v>
      </c>
      <c r="BQ1503" s="1"/>
      <c r="BR1503" s="1"/>
      <c r="BS1503" s="1"/>
      <c r="BT1503" s="1"/>
      <c r="BU1503" s="1"/>
      <c r="BV1503" s="1"/>
      <c r="BW1503" s="1"/>
      <c r="BX1503" s="1">
        <v>0</v>
      </c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>
        <v>0</v>
      </c>
    </row>
    <row r="1505" spans="1:255">
      <c r="A1505" s="3">
        <v>52</v>
      </c>
      <c r="B1505" s="3">
        <f t="shared" ref="B1505:G1505" si="1314">B1530</f>
        <v>1</v>
      </c>
      <c r="C1505" s="3">
        <f t="shared" si="1314"/>
        <v>4</v>
      </c>
      <c r="D1505" s="3">
        <f t="shared" si="1314"/>
        <v>1503</v>
      </c>
      <c r="E1505" s="3">
        <f t="shared" si="1314"/>
        <v>0</v>
      </c>
      <c r="F1505" s="3" t="str">
        <f t="shared" si="1314"/>
        <v>26.Система ПД7.1(сетевые элементы)</v>
      </c>
      <c r="G1505" s="3" t="str">
        <f t="shared" si="1314"/>
        <v>26.Система ПД7.1(сетевые элементы)</v>
      </c>
      <c r="H1505" s="3"/>
      <c r="I1505" s="3"/>
      <c r="J1505" s="3"/>
      <c r="K1505" s="3"/>
      <c r="L1505" s="3"/>
      <c r="M1505" s="3"/>
      <c r="N1505" s="3"/>
      <c r="O1505" s="3">
        <f t="shared" ref="O1505:AT1505" si="1315">O1530</f>
        <v>2103.08</v>
      </c>
      <c r="P1505" s="3">
        <f t="shared" si="1315"/>
        <v>1916.72</v>
      </c>
      <c r="Q1505" s="3">
        <f t="shared" si="1315"/>
        <v>25.31</v>
      </c>
      <c r="R1505" s="3">
        <f t="shared" si="1315"/>
        <v>2.2000000000000002</v>
      </c>
      <c r="S1505" s="3">
        <f t="shared" si="1315"/>
        <v>161.05000000000001</v>
      </c>
      <c r="T1505" s="3">
        <f t="shared" si="1315"/>
        <v>0</v>
      </c>
      <c r="U1505" s="3">
        <f t="shared" si="1315"/>
        <v>18.467475743999998</v>
      </c>
      <c r="V1505" s="3">
        <f t="shared" si="1315"/>
        <v>0.18212910000000002</v>
      </c>
      <c r="W1505" s="3">
        <f t="shared" si="1315"/>
        <v>0</v>
      </c>
      <c r="X1505" s="3">
        <f t="shared" si="1315"/>
        <v>179.96</v>
      </c>
      <c r="Y1505" s="3">
        <f t="shared" si="1315"/>
        <v>112.49</v>
      </c>
      <c r="Z1505" s="3">
        <f t="shared" si="1315"/>
        <v>0</v>
      </c>
      <c r="AA1505" s="3">
        <f t="shared" si="1315"/>
        <v>0</v>
      </c>
      <c r="AB1505" s="3">
        <f t="shared" si="1315"/>
        <v>2103.08</v>
      </c>
      <c r="AC1505" s="3">
        <f t="shared" si="1315"/>
        <v>1916.72</v>
      </c>
      <c r="AD1505" s="3">
        <f t="shared" si="1315"/>
        <v>25.31</v>
      </c>
      <c r="AE1505" s="3">
        <f t="shared" si="1315"/>
        <v>2.2000000000000002</v>
      </c>
      <c r="AF1505" s="3">
        <f t="shared" si="1315"/>
        <v>161.05000000000001</v>
      </c>
      <c r="AG1505" s="3">
        <f t="shared" si="1315"/>
        <v>0</v>
      </c>
      <c r="AH1505" s="3">
        <f t="shared" si="1315"/>
        <v>18.467475743999998</v>
      </c>
      <c r="AI1505" s="3">
        <f t="shared" si="1315"/>
        <v>0.18212910000000002</v>
      </c>
      <c r="AJ1505" s="3">
        <f t="shared" si="1315"/>
        <v>0</v>
      </c>
      <c r="AK1505" s="3">
        <f t="shared" si="1315"/>
        <v>179.96</v>
      </c>
      <c r="AL1505" s="3">
        <f t="shared" si="1315"/>
        <v>112.49</v>
      </c>
      <c r="AM1505" s="3">
        <f t="shared" si="1315"/>
        <v>0</v>
      </c>
      <c r="AN1505" s="3">
        <f t="shared" si="1315"/>
        <v>0</v>
      </c>
      <c r="AO1505" s="3">
        <f t="shared" si="1315"/>
        <v>0</v>
      </c>
      <c r="AP1505" s="3">
        <f t="shared" si="1315"/>
        <v>0</v>
      </c>
      <c r="AQ1505" s="3">
        <f t="shared" si="1315"/>
        <v>0</v>
      </c>
      <c r="AR1505" s="3">
        <f t="shared" si="1315"/>
        <v>2395.5300000000002</v>
      </c>
      <c r="AS1505" s="3">
        <f t="shared" si="1315"/>
        <v>2283.65</v>
      </c>
      <c r="AT1505" s="3">
        <f t="shared" si="1315"/>
        <v>111.88</v>
      </c>
      <c r="AU1505" s="3">
        <f t="shared" ref="AU1505:BZ1505" si="1316">AU1530</f>
        <v>0</v>
      </c>
      <c r="AV1505" s="3">
        <f t="shared" si="1316"/>
        <v>1916.72</v>
      </c>
      <c r="AW1505" s="3">
        <f t="shared" si="1316"/>
        <v>1916.72</v>
      </c>
      <c r="AX1505" s="3">
        <f t="shared" si="1316"/>
        <v>0</v>
      </c>
      <c r="AY1505" s="3">
        <f t="shared" si="1316"/>
        <v>1916.72</v>
      </c>
      <c r="AZ1505" s="3">
        <f t="shared" si="1316"/>
        <v>0</v>
      </c>
      <c r="BA1505" s="3">
        <f t="shared" si="1316"/>
        <v>0</v>
      </c>
      <c r="BB1505" s="3">
        <f t="shared" si="1316"/>
        <v>0</v>
      </c>
      <c r="BC1505" s="3">
        <f t="shared" si="1316"/>
        <v>0</v>
      </c>
      <c r="BD1505" s="3">
        <f t="shared" si="1316"/>
        <v>0</v>
      </c>
      <c r="BE1505" s="3">
        <f t="shared" si="1316"/>
        <v>0</v>
      </c>
      <c r="BF1505" s="3">
        <f t="shared" si="1316"/>
        <v>0</v>
      </c>
      <c r="BG1505" s="3">
        <f t="shared" si="1316"/>
        <v>0</v>
      </c>
      <c r="BH1505" s="3">
        <f t="shared" si="1316"/>
        <v>0</v>
      </c>
      <c r="BI1505" s="3">
        <f t="shared" si="1316"/>
        <v>0</v>
      </c>
      <c r="BJ1505" s="3">
        <f t="shared" si="1316"/>
        <v>0</v>
      </c>
      <c r="BK1505" s="3">
        <f t="shared" si="1316"/>
        <v>0</v>
      </c>
      <c r="BL1505" s="3">
        <f t="shared" si="1316"/>
        <v>0</v>
      </c>
      <c r="BM1505" s="3">
        <f t="shared" si="1316"/>
        <v>0</v>
      </c>
      <c r="BN1505" s="3">
        <f t="shared" si="1316"/>
        <v>0</v>
      </c>
      <c r="BO1505" s="3">
        <f t="shared" si="1316"/>
        <v>0</v>
      </c>
      <c r="BP1505" s="3">
        <f t="shared" si="1316"/>
        <v>0</v>
      </c>
      <c r="BQ1505" s="3">
        <f t="shared" si="1316"/>
        <v>0</v>
      </c>
      <c r="BR1505" s="3">
        <f t="shared" si="1316"/>
        <v>0</v>
      </c>
      <c r="BS1505" s="3">
        <f t="shared" si="1316"/>
        <v>0</v>
      </c>
      <c r="BT1505" s="3">
        <f t="shared" si="1316"/>
        <v>0</v>
      </c>
      <c r="BU1505" s="3">
        <f t="shared" si="1316"/>
        <v>0</v>
      </c>
      <c r="BV1505" s="3">
        <f t="shared" si="1316"/>
        <v>0</v>
      </c>
      <c r="BW1505" s="3">
        <f t="shared" si="1316"/>
        <v>0</v>
      </c>
      <c r="BX1505" s="3">
        <f t="shared" si="1316"/>
        <v>0</v>
      </c>
      <c r="BY1505" s="3">
        <f t="shared" si="1316"/>
        <v>0</v>
      </c>
      <c r="BZ1505" s="3">
        <f t="shared" si="1316"/>
        <v>0</v>
      </c>
      <c r="CA1505" s="3">
        <f t="shared" ref="CA1505:DF1505" si="1317">CA1530</f>
        <v>2395.5300000000002</v>
      </c>
      <c r="CB1505" s="3">
        <f t="shared" si="1317"/>
        <v>2283.65</v>
      </c>
      <c r="CC1505" s="3">
        <f t="shared" si="1317"/>
        <v>111.88</v>
      </c>
      <c r="CD1505" s="3">
        <f t="shared" si="1317"/>
        <v>0</v>
      </c>
      <c r="CE1505" s="3">
        <f t="shared" si="1317"/>
        <v>1916.72</v>
      </c>
      <c r="CF1505" s="3">
        <f t="shared" si="1317"/>
        <v>1916.72</v>
      </c>
      <c r="CG1505" s="3">
        <f t="shared" si="1317"/>
        <v>0</v>
      </c>
      <c r="CH1505" s="3">
        <f t="shared" si="1317"/>
        <v>1916.72</v>
      </c>
      <c r="CI1505" s="3">
        <f t="shared" si="1317"/>
        <v>0</v>
      </c>
      <c r="CJ1505" s="3">
        <f t="shared" si="1317"/>
        <v>0</v>
      </c>
      <c r="CK1505" s="3">
        <f t="shared" si="1317"/>
        <v>0</v>
      </c>
      <c r="CL1505" s="3">
        <f t="shared" si="1317"/>
        <v>0</v>
      </c>
      <c r="CM1505" s="3">
        <f t="shared" si="1317"/>
        <v>0</v>
      </c>
      <c r="CN1505" s="3">
        <f t="shared" si="1317"/>
        <v>0</v>
      </c>
      <c r="CO1505" s="3">
        <f t="shared" si="1317"/>
        <v>0</v>
      </c>
      <c r="CP1505" s="3">
        <f t="shared" si="1317"/>
        <v>0</v>
      </c>
      <c r="CQ1505" s="3">
        <f t="shared" si="1317"/>
        <v>0</v>
      </c>
      <c r="CR1505" s="3">
        <f t="shared" si="1317"/>
        <v>0</v>
      </c>
      <c r="CS1505" s="3">
        <f t="shared" si="1317"/>
        <v>0</v>
      </c>
      <c r="CT1505" s="3">
        <f t="shared" si="1317"/>
        <v>0</v>
      </c>
      <c r="CU1505" s="3">
        <f t="shared" si="1317"/>
        <v>0</v>
      </c>
      <c r="CV1505" s="3">
        <f t="shared" si="1317"/>
        <v>0</v>
      </c>
      <c r="CW1505" s="3">
        <f t="shared" si="1317"/>
        <v>0</v>
      </c>
      <c r="CX1505" s="3">
        <f t="shared" si="1317"/>
        <v>0</v>
      </c>
      <c r="CY1505" s="3">
        <f t="shared" si="1317"/>
        <v>0</v>
      </c>
      <c r="CZ1505" s="3">
        <f t="shared" si="1317"/>
        <v>0</v>
      </c>
      <c r="DA1505" s="3">
        <f t="shared" si="1317"/>
        <v>0</v>
      </c>
      <c r="DB1505" s="3">
        <f t="shared" si="1317"/>
        <v>0</v>
      </c>
      <c r="DC1505" s="3">
        <f t="shared" si="1317"/>
        <v>0</v>
      </c>
      <c r="DD1505" s="3">
        <f t="shared" si="1317"/>
        <v>0</v>
      </c>
      <c r="DE1505" s="3">
        <f t="shared" si="1317"/>
        <v>0</v>
      </c>
      <c r="DF1505" s="3">
        <f t="shared" si="1317"/>
        <v>0</v>
      </c>
      <c r="DG1505" s="4">
        <f t="shared" ref="DG1505:EL1505" si="1318">DG1530</f>
        <v>3999.11</v>
      </c>
      <c r="DH1505" s="4">
        <f t="shared" si="1318"/>
        <v>3812.75</v>
      </c>
      <c r="DI1505" s="4">
        <f t="shared" si="1318"/>
        <v>25.31</v>
      </c>
      <c r="DJ1505" s="4">
        <f t="shared" si="1318"/>
        <v>2.2000000000000002</v>
      </c>
      <c r="DK1505" s="4">
        <f t="shared" si="1318"/>
        <v>161.05000000000001</v>
      </c>
      <c r="DL1505" s="4">
        <f t="shared" si="1318"/>
        <v>0</v>
      </c>
      <c r="DM1505" s="4">
        <f t="shared" si="1318"/>
        <v>18.467475743999998</v>
      </c>
      <c r="DN1505" s="4">
        <f t="shared" si="1318"/>
        <v>0.18212910000000002</v>
      </c>
      <c r="DO1505" s="4">
        <f t="shared" si="1318"/>
        <v>0</v>
      </c>
      <c r="DP1505" s="4">
        <f t="shared" si="1318"/>
        <v>179.96</v>
      </c>
      <c r="DQ1505" s="4">
        <f t="shared" si="1318"/>
        <v>112.49</v>
      </c>
      <c r="DR1505" s="4">
        <f t="shared" si="1318"/>
        <v>0</v>
      </c>
      <c r="DS1505" s="4">
        <f t="shared" si="1318"/>
        <v>0</v>
      </c>
      <c r="DT1505" s="4">
        <f t="shared" si="1318"/>
        <v>3999.11</v>
      </c>
      <c r="DU1505" s="4">
        <f t="shared" si="1318"/>
        <v>3812.75</v>
      </c>
      <c r="DV1505" s="4">
        <f t="shared" si="1318"/>
        <v>25.31</v>
      </c>
      <c r="DW1505" s="4">
        <f t="shared" si="1318"/>
        <v>2.2000000000000002</v>
      </c>
      <c r="DX1505" s="4">
        <f t="shared" si="1318"/>
        <v>161.05000000000001</v>
      </c>
      <c r="DY1505" s="4">
        <f t="shared" si="1318"/>
        <v>0</v>
      </c>
      <c r="DZ1505" s="4">
        <f t="shared" si="1318"/>
        <v>18.467475743999998</v>
      </c>
      <c r="EA1505" s="4">
        <f t="shared" si="1318"/>
        <v>0.18212910000000002</v>
      </c>
      <c r="EB1505" s="4">
        <f t="shared" si="1318"/>
        <v>0</v>
      </c>
      <c r="EC1505" s="4">
        <f t="shared" si="1318"/>
        <v>179.96</v>
      </c>
      <c r="ED1505" s="4">
        <f t="shared" si="1318"/>
        <v>112.49</v>
      </c>
      <c r="EE1505" s="4">
        <f t="shared" si="1318"/>
        <v>0</v>
      </c>
      <c r="EF1505" s="4">
        <f t="shared" si="1318"/>
        <v>0</v>
      </c>
      <c r="EG1505" s="4">
        <f t="shared" si="1318"/>
        <v>0</v>
      </c>
      <c r="EH1505" s="4">
        <f t="shared" si="1318"/>
        <v>0</v>
      </c>
      <c r="EI1505" s="4">
        <f t="shared" si="1318"/>
        <v>0</v>
      </c>
      <c r="EJ1505" s="4">
        <f t="shared" si="1318"/>
        <v>4291.5600000000004</v>
      </c>
      <c r="EK1505" s="4">
        <f t="shared" si="1318"/>
        <v>4179.68</v>
      </c>
      <c r="EL1505" s="4">
        <f t="shared" si="1318"/>
        <v>111.88</v>
      </c>
      <c r="EM1505" s="4">
        <f t="shared" ref="EM1505:FR1505" si="1319">EM1530</f>
        <v>0</v>
      </c>
      <c r="EN1505" s="4">
        <f t="shared" si="1319"/>
        <v>3812.75</v>
      </c>
      <c r="EO1505" s="4">
        <f t="shared" si="1319"/>
        <v>3812.75</v>
      </c>
      <c r="EP1505" s="4">
        <f t="shared" si="1319"/>
        <v>0</v>
      </c>
      <c r="EQ1505" s="4">
        <f t="shared" si="1319"/>
        <v>3812.75</v>
      </c>
      <c r="ER1505" s="4">
        <f t="shared" si="1319"/>
        <v>0</v>
      </c>
      <c r="ES1505" s="4">
        <f t="shared" si="1319"/>
        <v>0</v>
      </c>
      <c r="ET1505" s="4">
        <f t="shared" si="1319"/>
        <v>0</v>
      </c>
      <c r="EU1505" s="4">
        <f t="shared" si="1319"/>
        <v>0</v>
      </c>
      <c r="EV1505" s="4">
        <f t="shared" si="1319"/>
        <v>0</v>
      </c>
      <c r="EW1505" s="4">
        <f t="shared" si="1319"/>
        <v>0</v>
      </c>
      <c r="EX1505" s="4">
        <f t="shared" si="1319"/>
        <v>0</v>
      </c>
      <c r="EY1505" s="4">
        <f t="shared" si="1319"/>
        <v>0</v>
      </c>
      <c r="EZ1505" s="4">
        <f t="shared" si="1319"/>
        <v>0</v>
      </c>
      <c r="FA1505" s="4">
        <f t="shared" si="1319"/>
        <v>0</v>
      </c>
      <c r="FB1505" s="4">
        <f t="shared" si="1319"/>
        <v>0</v>
      </c>
      <c r="FC1505" s="4">
        <f t="shared" si="1319"/>
        <v>0</v>
      </c>
      <c r="FD1505" s="4">
        <f t="shared" si="1319"/>
        <v>0</v>
      </c>
      <c r="FE1505" s="4">
        <f t="shared" si="1319"/>
        <v>0</v>
      </c>
      <c r="FF1505" s="4">
        <f t="shared" si="1319"/>
        <v>0</v>
      </c>
      <c r="FG1505" s="4">
        <f t="shared" si="1319"/>
        <v>0</v>
      </c>
      <c r="FH1505" s="4">
        <f t="shared" si="1319"/>
        <v>0</v>
      </c>
      <c r="FI1505" s="4">
        <f t="shared" si="1319"/>
        <v>0</v>
      </c>
      <c r="FJ1505" s="4">
        <f t="shared" si="1319"/>
        <v>0</v>
      </c>
      <c r="FK1505" s="4">
        <f t="shared" si="1319"/>
        <v>0</v>
      </c>
      <c r="FL1505" s="4">
        <f t="shared" si="1319"/>
        <v>0</v>
      </c>
      <c r="FM1505" s="4">
        <f t="shared" si="1319"/>
        <v>0</v>
      </c>
      <c r="FN1505" s="4">
        <f t="shared" si="1319"/>
        <v>0</v>
      </c>
      <c r="FO1505" s="4">
        <f t="shared" si="1319"/>
        <v>0</v>
      </c>
      <c r="FP1505" s="4">
        <f t="shared" si="1319"/>
        <v>0</v>
      </c>
      <c r="FQ1505" s="4">
        <f t="shared" si="1319"/>
        <v>0</v>
      </c>
      <c r="FR1505" s="4">
        <f t="shared" si="1319"/>
        <v>0</v>
      </c>
      <c r="FS1505" s="4">
        <f t="shared" ref="FS1505:GX1505" si="1320">FS1530</f>
        <v>4291.5600000000004</v>
      </c>
      <c r="FT1505" s="4">
        <f t="shared" si="1320"/>
        <v>4179.68</v>
      </c>
      <c r="FU1505" s="4">
        <f t="shared" si="1320"/>
        <v>111.88</v>
      </c>
      <c r="FV1505" s="4">
        <f t="shared" si="1320"/>
        <v>0</v>
      </c>
      <c r="FW1505" s="4">
        <f t="shared" si="1320"/>
        <v>3812.75</v>
      </c>
      <c r="FX1505" s="4">
        <f t="shared" si="1320"/>
        <v>3812.75</v>
      </c>
      <c r="FY1505" s="4">
        <f t="shared" si="1320"/>
        <v>0</v>
      </c>
      <c r="FZ1505" s="4">
        <f t="shared" si="1320"/>
        <v>3812.75</v>
      </c>
      <c r="GA1505" s="4">
        <f t="shared" si="1320"/>
        <v>0</v>
      </c>
      <c r="GB1505" s="4">
        <f t="shared" si="1320"/>
        <v>0</v>
      </c>
      <c r="GC1505" s="4">
        <f t="shared" si="1320"/>
        <v>0</v>
      </c>
      <c r="GD1505" s="4">
        <f t="shared" si="1320"/>
        <v>0</v>
      </c>
      <c r="GE1505" s="4">
        <f t="shared" si="1320"/>
        <v>0</v>
      </c>
      <c r="GF1505" s="4">
        <f t="shared" si="1320"/>
        <v>0</v>
      </c>
      <c r="GG1505" s="4">
        <f t="shared" si="1320"/>
        <v>0</v>
      </c>
      <c r="GH1505" s="4">
        <f t="shared" si="1320"/>
        <v>0</v>
      </c>
      <c r="GI1505" s="4">
        <f t="shared" si="1320"/>
        <v>0</v>
      </c>
      <c r="GJ1505" s="4">
        <f t="shared" si="1320"/>
        <v>0</v>
      </c>
      <c r="GK1505" s="4">
        <f t="shared" si="1320"/>
        <v>0</v>
      </c>
      <c r="GL1505" s="4">
        <f t="shared" si="1320"/>
        <v>0</v>
      </c>
      <c r="GM1505" s="4">
        <f t="shared" si="1320"/>
        <v>0</v>
      </c>
      <c r="GN1505" s="4">
        <f t="shared" si="1320"/>
        <v>0</v>
      </c>
      <c r="GO1505" s="4">
        <f t="shared" si="1320"/>
        <v>0</v>
      </c>
      <c r="GP1505" s="4">
        <f t="shared" si="1320"/>
        <v>0</v>
      </c>
      <c r="GQ1505" s="4">
        <f t="shared" si="1320"/>
        <v>0</v>
      </c>
      <c r="GR1505" s="4">
        <f t="shared" si="1320"/>
        <v>0</v>
      </c>
      <c r="GS1505" s="4">
        <f t="shared" si="1320"/>
        <v>0</v>
      </c>
      <c r="GT1505" s="4">
        <f t="shared" si="1320"/>
        <v>0</v>
      </c>
      <c r="GU1505" s="4">
        <f t="shared" si="1320"/>
        <v>0</v>
      </c>
      <c r="GV1505" s="4">
        <f t="shared" si="1320"/>
        <v>0</v>
      </c>
      <c r="GW1505" s="4">
        <f t="shared" si="1320"/>
        <v>0</v>
      </c>
      <c r="GX1505" s="4">
        <f t="shared" si="1320"/>
        <v>0</v>
      </c>
    </row>
    <row r="1507" spans="1:255">
      <c r="A1507" s="2">
        <v>17</v>
      </c>
      <c r="B1507" s="2">
        <v>1</v>
      </c>
      <c r="C1507" s="2">
        <f>ROW(SmtRes!A1617)</f>
        <v>1617</v>
      </c>
      <c r="D1507" s="2">
        <f>ROW(EtalonRes!A2022)</f>
        <v>2022</v>
      </c>
      <c r="E1507" s="2" t="s">
        <v>670</v>
      </c>
      <c r="F1507" s="2" t="s">
        <v>415</v>
      </c>
      <c r="G1507" s="2" t="s">
        <v>416</v>
      </c>
      <c r="H1507" s="2" t="s">
        <v>19</v>
      </c>
      <c r="I1507" s="2">
        <v>1</v>
      </c>
      <c r="J1507" s="2">
        <v>0</v>
      </c>
      <c r="K1507" s="2"/>
      <c r="L1507" s="2"/>
      <c r="M1507" s="2"/>
      <c r="N1507" s="2"/>
      <c r="O1507" s="2">
        <f t="shared" ref="O1507:O1528" si="1321">ROUND(CP1507,2)</f>
        <v>113.85</v>
      </c>
      <c r="P1507" s="2">
        <f t="shared" ref="P1507:P1528" si="1322">ROUND(CQ1507*I1507,2)</f>
        <v>31.09</v>
      </c>
      <c r="Q1507" s="2">
        <f t="shared" ref="Q1507:Q1528" si="1323">ROUND(CR1507*I1507,2)</f>
        <v>11</v>
      </c>
      <c r="R1507" s="2">
        <f t="shared" ref="R1507:R1528" si="1324">ROUND(CS1507*I1507,2)</f>
        <v>0.74</v>
      </c>
      <c r="S1507" s="2">
        <f t="shared" ref="S1507:S1528" si="1325">ROUND(CT1507*I1507,2)</f>
        <v>71.760000000000005</v>
      </c>
      <c r="T1507" s="2">
        <f t="shared" ref="T1507:T1528" si="1326">ROUND(CU1507*I1507,2)</f>
        <v>0</v>
      </c>
      <c r="U1507" s="2">
        <f t="shared" ref="U1507:U1528" si="1327">CV1507*I1507</f>
        <v>8.2109999999999985</v>
      </c>
      <c r="V1507" s="2">
        <f t="shared" ref="V1507:V1528" si="1328">CW1507*I1507</f>
        <v>0.06</v>
      </c>
      <c r="W1507" s="2">
        <f t="shared" ref="W1507:W1528" si="1329">ROUND(CX1507*I1507,2)</f>
        <v>0</v>
      </c>
      <c r="X1507" s="2">
        <f t="shared" ref="X1507:X1528" si="1330">ROUND(CY1507,2)</f>
        <v>83.38</v>
      </c>
      <c r="Y1507" s="2">
        <f t="shared" ref="Y1507:Y1528" si="1331">ROUND(CZ1507,2)</f>
        <v>51.48</v>
      </c>
      <c r="Z1507" s="2"/>
      <c r="AA1507" s="2">
        <v>33304975</v>
      </c>
      <c r="AB1507" s="2">
        <f t="shared" ref="AB1507:AB1528" si="1332">ROUND((AC1507+AD1507+AF1507),2)</f>
        <v>113.85</v>
      </c>
      <c r="AC1507" s="2">
        <f t="shared" ref="AC1507:AC1528" si="1333">ROUND((ES1507),2)</f>
        <v>31.09</v>
      </c>
      <c r="AD1507" s="2">
        <f>ROUND((((((ET1507*1.2)*1.25))-(((EU1507*1.2)*1.25)))+AE1507),2)</f>
        <v>11</v>
      </c>
      <c r="AE1507" s="2">
        <f>ROUND((((EU1507*1.2)*1.25)),2)</f>
        <v>0.74</v>
      </c>
      <c r="AF1507" s="2">
        <f>ROUND((((EV1507*1.2)*1.15)),2)</f>
        <v>71.760000000000005</v>
      </c>
      <c r="AG1507" s="2">
        <f t="shared" ref="AG1507:AG1528" si="1334">ROUND((AP1507),2)</f>
        <v>0</v>
      </c>
      <c r="AH1507" s="2">
        <f>(((EW1507*1.2)*1.15))</f>
        <v>8.2109999999999985</v>
      </c>
      <c r="AI1507" s="2">
        <f>(((EX1507*1.2)*1.25))</f>
        <v>0.06</v>
      </c>
      <c r="AJ1507" s="2">
        <f t="shared" ref="AJ1507:AJ1528" si="1335">(AS1507)</f>
        <v>0</v>
      </c>
      <c r="AK1507" s="2">
        <v>90.42</v>
      </c>
      <c r="AL1507" s="2">
        <v>31.09</v>
      </c>
      <c r="AM1507" s="2">
        <v>7.33</v>
      </c>
      <c r="AN1507" s="2">
        <v>0.49</v>
      </c>
      <c r="AO1507" s="2">
        <v>52</v>
      </c>
      <c r="AP1507" s="2">
        <v>0</v>
      </c>
      <c r="AQ1507" s="2">
        <v>5.95</v>
      </c>
      <c r="AR1507" s="2">
        <v>0.04</v>
      </c>
      <c r="AS1507" s="2">
        <v>0</v>
      </c>
      <c r="AT1507" s="2">
        <v>115</v>
      </c>
      <c r="AU1507" s="2">
        <v>71</v>
      </c>
      <c r="AV1507" s="2">
        <v>1</v>
      </c>
      <c r="AW1507" s="2">
        <v>1</v>
      </c>
      <c r="AX1507" s="2"/>
      <c r="AY1507" s="2"/>
      <c r="AZ1507" s="2">
        <v>1</v>
      </c>
      <c r="BA1507" s="2">
        <v>1</v>
      </c>
      <c r="BB1507" s="2">
        <v>1</v>
      </c>
      <c r="BC1507" s="2">
        <v>1</v>
      </c>
      <c r="BD1507" s="2" t="s">
        <v>3</v>
      </c>
      <c r="BE1507" s="2" t="s">
        <v>3</v>
      </c>
      <c r="BF1507" s="2" t="s">
        <v>3</v>
      </c>
      <c r="BG1507" s="2" t="s">
        <v>3</v>
      </c>
      <c r="BH1507" s="2">
        <v>0</v>
      </c>
      <c r="BI1507" s="2">
        <v>1</v>
      </c>
      <c r="BJ1507" s="2" t="s">
        <v>417</v>
      </c>
      <c r="BK1507" s="2"/>
      <c r="BL1507" s="2"/>
      <c r="BM1507" s="2">
        <v>20001</v>
      </c>
      <c r="BN1507" s="2">
        <v>0</v>
      </c>
      <c r="BO1507" s="2" t="s">
        <v>3</v>
      </c>
      <c r="BP1507" s="2">
        <v>0</v>
      </c>
      <c r="BQ1507" s="2">
        <v>2</v>
      </c>
      <c r="BR1507" s="2">
        <v>0</v>
      </c>
      <c r="BS1507" s="2">
        <v>1</v>
      </c>
      <c r="BT1507" s="2">
        <v>1</v>
      </c>
      <c r="BU1507" s="2">
        <v>1</v>
      </c>
      <c r="BV1507" s="2">
        <v>1</v>
      </c>
      <c r="BW1507" s="2">
        <v>1</v>
      </c>
      <c r="BX1507" s="2">
        <v>1</v>
      </c>
      <c r="BY1507" s="2" t="s">
        <v>3</v>
      </c>
      <c r="BZ1507" s="2">
        <v>128</v>
      </c>
      <c r="CA1507" s="2">
        <v>83</v>
      </c>
      <c r="CB1507" s="2"/>
      <c r="CC1507" s="2"/>
      <c r="CD1507" s="2"/>
      <c r="CE1507" s="2">
        <v>0</v>
      </c>
      <c r="CF1507" s="2">
        <v>0</v>
      </c>
      <c r="CG1507" s="2">
        <v>0</v>
      </c>
      <c r="CH1507" s="2"/>
      <c r="CI1507" s="2"/>
      <c r="CJ1507" s="2"/>
      <c r="CK1507" s="2"/>
      <c r="CL1507" s="2"/>
      <c r="CM1507" s="2">
        <v>0</v>
      </c>
      <c r="CN1507" s="2" t="s">
        <v>954</v>
      </c>
      <c r="CO1507" s="2">
        <v>0</v>
      </c>
      <c r="CP1507" s="2">
        <f t="shared" ref="CP1507:CP1528" si="1336">(P1507+Q1507+S1507)</f>
        <v>113.85000000000001</v>
      </c>
      <c r="CQ1507" s="2">
        <f t="shared" ref="CQ1507:CQ1528" si="1337">AC1507*BC1507</f>
        <v>31.09</v>
      </c>
      <c r="CR1507" s="2">
        <f t="shared" ref="CR1507:CR1528" si="1338">AD1507*BB1507</f>
        <v>11</v>
      </c>
      <c r="CS1507" s="2">
        <f t="shared" ref="CS1507:CS1528" si="1339">AE1507*BS1507</f>
        <v>0.74</v>
      </c>
      <c r="CT1507" s="2">
        <f t="shared" ref="CT1507:CT1528" si="1340">AF1507*BA1507</f>
        <v>71.760000000000005</v>
      </c>
      <c r="CU1507" s="2">
        <f t="shared" ref="CU1507:CU1528" si="1341">AG1507</f>
        <v>0</v>
      </c>
      <c r="CV1507" s="2">
        <f t="shared" ref="CV1507:CV1528" si="1342">AH1507</f>
        <v>8.2109999999999985</v>
      </c>
      <c r="CW1507" s="2">
        <f t="shared" ref="CW1507:CW1528" si="1343">AI1507</f>
        <v>0.06</v>
      </c>
      <c r="CX1507" s="2">
        <f t="shared" ref="CX1507:CX1528" si="1344">AJ1507</f>
        <v>0</v>
      </c>
      <c r="CY1507" s="2">
        <f t="shared" ref="CY1507:CY1528" si="1345">(((S1507+R1507)*AT1507)/100)</f>
        <v>83.375</v>
      </c>
      <c r="CZ1507" s="2">
        <f t="shared" ref="CZ1507:CZ1528" si="1346">(((S1507+R1507)*AU1507)/100)</f>
        <v>51.475000000000001</v>
      </c>
      <c r="DA1507" s="2"/>
      <c r="DB1507" s="2"/>
      <c r="DC1507" s="2" t="s">
        <v>3</v>
      </c>
      <c r="DD1507" s="2" t="s">
        <v>3</v>
      </c>
      <c r="DE1507" s="2" t="s">
        <v>21</v>
      </c>
      <c r="DF1507" s="2" t="s">
        <v>21</v>
      </c>
      <c r="DG1507" s="2" t="s">
        <v>22</v>
      </c>
      <c r="DH1507" s="2" t="s">
        <v>3</v>
      </c>
      <c r="DI1507" s="2" t="s">
        <v>22</v>
      </c>
      <c r="DJ1507" s="2" t="s">
        <v>21</v>
      </c>
      <c r="DK1507" s="2" t="s">
        <v>3</v>
      </c>
      <c r="DL1507" s="2" t="s">
        <v>3</v>
      </c>
      <c r="DM1507" s="2" t="s">
        <v>3</v>
      </c>
      <c r="DN1507" s="2">
        <v>0</v>
      </c>
      <c r="DO1507" s="2">
        <v>0</v>
      </c>
      <c r="DP1507" s="2">
        <v>1</v>
      </c>
      <c r="DQ1507" s="2">
        <v>1</v>
      </c>
      <c r="DR1507" s="2"/>
      <c r="DS1507" s="2"/>
      <c r="DT1507" s="2"/>
      <c r="DU1507" s="2">
        <v>1013</v>
      </c>
      <c r="DV1507" s="2" t="s">
        <v>19</v>
      </c>
      <c r="DW1507" s="2" t="s">
        <v>19</v>
      </c>
      <c r="DX1507" s="2">
        <v>1</v>
      </c>
      <c r="DY1507" s="2"/>
      <c r="DZ1507" s="2"/>
      <c r="EA1507" s="2"/>
      <c r="EB1507" s="2"/>
      <c r="EC1507" s="2"/>
      <c r="ED1507" s="2"/>
      <c r="EE1507" s="2">
        <v>31102217</v>
      </c>
      <c r="EF1507" s="2">
        <v>2</v>
      </c>
      <c r="EG1507" s="2" t="s">
        <v>23</v>
      </c>
      <c r="EH1507" s="2">
        <v>0</v>
      </c>
      <c r="EI1507" s="2" t="s">
        <v>3</v>
      </c>
      <c r="EJ1507" s="2">
        <v>1</v>
      </c>
      <c r="EK1507" s="2">
        <v>20001</v>
      </c>
      <c r="EL1507" s="2" t="s">
        <v>24</v>
      </c>
      <c r="EM1507" s="2" t="s">
        <v>25</v>
      </c>
      <c r="EN1507" s="2"/>
      <c r="EO1507" s="2" t="s">
        <v>26</v>
      </c>
      <c r="EP1507" s="2"/>
      <c r="EQ1507" s="2">
        <v>0</v>
      </c>
      <c r="ER1507" s="2">
        <v>90.42</v>
      </c>
      <c r="ES1507" s="2">
        <v>31.09</v>
      </c>
      <c r="ET1507" s="2">
        <v>7.33</v>
      </c>
      <c r="EU1507" s="2">
        <v>0.49</v>
      </c>
      <c r="EV1507" s="2">
        <v>52</v>
      </c>
      <c r="EW1507" s="2">
        <v>5.95</v>
      </c>
      <c r="EX1507" s="2">
        <v>0.04</v>
      </c>
      <c r="EY1507" s="2">
        <v>0</v>
      </c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>
        <v>0</v>
      </c>
      <c r="FR1507" s="2">
        <f t="shared" ref="FR1507:FR1528" si="1347">ROUND(IF(AND(BH1507=3,BI1507=3),P1507,0),2)</f>
        <v>0</v>
      </c>
      <c r="FS1507" s="2">
        <v>0</v>
      </c>
      <c r="FT1507" s="2" t="s">
        <v>27</v>
      </c>
      <c r="FU1507" s="2" t="s">
        <v>28</v>
      </c>
      <c r="FV1507" s="2"/>
      <c r="FW1507" s="2"/>
      <c r="FX1507" s="2">
        <v>115.2</v>
      </c>
      <c r="FY1507" s="2">
        <v>70.55</v>
      </c>
      <c r="FZ1507" s="2"/>
      <c r="GA1507" s="2" t="s">
        <v>3</v>
      </c>
      <c r="GB1507" s="2"/>
      <c r="GC1507" s="2"/>
      <c r="GD1507" s="2">
        <v>1</v>
      </c>
      <c r="GE1507" s="2"/>
      <c r="GF1507" s="2">
        <v>-971270805</v>
      </c>
      <c r="GG1507" s="2">
        <v>2</v>
      </c>
      <c r="GH1507" s="2">
        <v>1</v>
      </c>
      <c r="GI1507" s="2">
        <v>-2</v>
      </c>
      <c r="GJ1507" s="2">
        <v>0</v>
      </c>
      <c r="GK1507" s="2">
        <v>0</v>
      </c>
      <c r="GL1507" s="2">
        <f t="shared" ref="GL1507:GL1528" si="1348">ROUND(IF(AND(BH1507=3,BI1507=3,FS1507&lt;&gt;0),P1507,0),2)</f>
        <v>0</v>
      </c>
      <c r="GM1507" s="2">
        <f t="shared" ref="GM1507:GM1528" si="1349">ROUND(O1507+X1507+Y1507,2)+GX1507</f>
        <v>248.71</v>
      </c>
      <c r="GN1507" s="2">
        <f t="shared" ref="GN1507:GN1528" si="1350">IF(OR(BI1507=0,BI1507=1),ROUND(O1507+X1507+Y1507,2),0)</f>
        <v>248.71</v>
      </c>
      <c r="GO1507" s="2">
        <f t="shared" ref="GO1507:GO1528" si="1351">IF(BI1507=2,ROUND(O1507+X1507+Y1507,2),0)</f>
        <v>0</v>
      </c>
      <c r="GP1507" s="2">
        <f t="shared" ref="GP1507:GP1528" si="1352">IF(BI1507=4,ROUND(O1507+X1507+Y1507,2)+GX1507,0)</f>
        <v>0</v>
      </c>
      <c r="GQ1507" s="2"/>
      <c r="GR1507" s="2">
        <v>0</v>
      </c>
      <c r="GS1507" s="2">
        <v>3</v>
      </c>
      <c r="GT1507" s="2">
        <v>0</v>
      </c>
      <c r="GU1507" s="2" t="s">
        <v>3</v>
      </c>
      <c r="GV1507" s="2">
        <f t="shared" ref="GV1507:GV1528" si="1353">ROUND((GT1507),2)</f>
        <v>0</v>
      </c>
      <c r="GW1507" s="2">
        <v>1</v>
      </c>
      <c r="GX1507" s="2">
        <f t="shared" ref="GX1507:GX1528" si="1354">ROUND(HC1507*I1507,2)</f>
        <v>0</v>
      </c>
      <c r="GY1507" s="2"/>
      <c r="GZ1507" s="2"/>
      <c r="HA1507" s="2">
        <v>0</v>
      </c>
      <c r="HB1507" s="2">
        <v>0</v>
      </c>
      <c r="HC1507" s="2">
        <f t="shared" ref="HC1507:HC1528" si="1355">GV1507*GW1507</f>
        <v>0</v>
      </c>
      <c r="HD1507" s="2"/>
      <c r="HE1507" s="2"/>
      <c r="HF1507" s="2"/>
      <c r="HG1507" s="2"/>
      <c r="HH1507" s="2"/>
      <c r="HI1507" s="2"/>
      <c r="HJ1507" s="2"/>
      <c r="HK1507" s="2"/>
      <c r="HL1507" s="2"/>
      <c r="HM1507" s="2"/>
      <c r="HN1507" s="2"/>
      <c r="HO1507" s="2"/>
      <c r="HP1507" s="2"/>
      <c r="HQ1507" s="2"/>
      <c r="HR1507" s="2"/>
      <c r="HS1507" s="2"/>
      <c r="HT1507" s="2"/>
      <c r="HU1507" s="2"/>
      <c r="HV1507" s="2"/>
      <c r="HW1507" s="2"/>
      <c r="HX1507" s="2"/>
      <c r="HY1507" s="2"/>
      <c r="HZ1507" s="2"/>
      <c r="IA1507" s="2"/>
      <c r="IB1507" s="2"/>
      <c r="IC1507" s="2"/>
      <c r="ID1507" s="2"/>
      <c r="IE1507" s="2"/>
      <c r="IF1507" s="2"/>
      <c r="IG1507" s="2"/>
      <c r="IH1507" s="2"/>
      <c r="II1507" s="2"/>
      <c r="IJ1507" s="2"/>
      <c r="IK1507" s="2">
        <v>0</v>
      </c>
      <c r="IL1507" s="2"/>
      <c r="IM1507" s="2"/>
      <c r="IN1507" s="2"/>
      <c r="IO1507" s="2"/>
      <c r="IP1507" s="2"/>
      <c r="IQ1507" s="2"/>
      <c r="IR1507" s="2"/>
      <c r="IS1507" s="2"/>
      <c r="IT1507" s="2"/>
      <c r="IU1507" s="2"/>
    </row>
    <row r="1508" spans="1:255">
      <c r="A1508">
        <v>17</v>
      </c>
      <c r="B1508">
        <v>1</v>
      </c>
      <c r="C1508">
        <f>ROW(SmtRes!A1626)</f>
        <v>1626</v>
      </c>
      <c r="D1508">
        <f>ROW(EtalonRes!A2034)</f>
        <v>2034</v>
      </c>
      <c r="E1508" t="s">
        <v>670</v>
      </c>
      <c r="F1508" t="s">
        <v>415</v>
      </c>
      <c r="G1508" t="s">
        <v>416</v>
      </c>
      <c r="H1508" t="s">
        <v>19</v>
      </c>
      <c r="I1508">
        <v>1</v>
      </c>
      <c r="J1508">
        <v>0</v>
      </c>
      <c r="O1508">
        <f t="shared" si="1321"/>
        <v>113.85</v>
      </c>
      <c r="P1508">
        <f t="shared" si="1322"/>
        <v>31.09</v>
      </c>
      <c r="Q1508">
        <f t="shared" si="1323"/>
        <v>11</v>
      </c>
      <c r="R1508">
        <f t="shared" si="1324"/>
        <v>0.74</v>
      </c>
      <c r="S1508">
        <f t="shared" si="1325"/>
        <v>71.760000000000005</v>
      </c>
      <c r="T1508">
        <f t="shared" si="1326"/>
        <v>0</v>
      </c>
      <c r="U1508">
        <f t="shared" si="1327"/>
        <v>8.2109999999999985</v>
      </c>
      <c r="V1508">
        <f t="shared" si="1328"/>
        <v>0.06</v>
      </c>
      <c r="W1508">
        <f t="shared" si="1329"/>
        <v>0</v>
      </c>
      <c r="X1508">
        <f t="shared" si="1330"/>
        <v>83.38</v>
      </c>
      <c r="Y1508">
        <f t="shared" si="1331"/>
        <v>51.48</v>
      </c>
      <c r="AA1508">
        <v>33304960</v>
      </c>
      <c r="AB1508">
        <f t="shared" si="1332"/>
        <v>113.85</v>
      </c>
      <c r="AC1508">
        <f t="shared" si="1333"/>
        <v>31.09</v>
      </c>
      <c r="AD1508">
        <f>ROUND((((((ET1508*1.2)*1.25))-(((EU1508*1.2)*1.25)))+AE1508),2)</f>
        <v>11</v>
      </c>
      <c r="AE1508">
        <f>ROUND((((EU1508*1.2)*1.25)),2)</f>
        <v>0.74</v>
      </c>
      <c r="AF1508">
        <f>ROUND((((EV1508*1.2)*1.15)),2)</f>
        <v>71.760000000000005</v>
      </c>
      <c r="AG1508">
        <f t="shared" si="1334"/>
        <v>0</v>
      </c>
      <c r="AH1508">
        <f>(((EW1508*1.2)*1.15))</f>
        <v>8.2109999999999985</v>
      </c>
      <c r="AI1508">
        <f>(((EX1508*1.2)*1.25))</f>
        <v>0.06</v>
      </c>
      <c r="AJ1508">
        <f t="shared" si="1335"/>
        <v>0</v>
      </c>
      <c r="AK1508">
        <v>90.42</v>
      </c>
      <c r="AL1508">
        <v>31.09</v>
      </c>
      <c r="AM1508">
        <v>7.33</v>
      </c>
      <c r="AN1508">
        <v>0.49</v>
      </c>
      <c r="AO1508">
        <v>52</v>
      </c>
      <c r="AP1508">
        <v>0</v>
      </c>
      <c r="AQ1508">
        <v>5.95</v>
      </c>
      <c r="AR1508">
        <v>0.04</v>
      </c>
      <c r="AS1508">
        <v>0</v>
      </c>
      <c r="AT1508">
        <v>115</v>
      </c>
      <c r="AU1508">
        <v>71</v>
      </c>
      <c r="AV1508">
        <v>1</v>
      </c>
      <c r="AW1508">
        <v>1</v>
      </c>
      <c r="AZ1508">
        <v>1</v>
      </c>
      <c r="BA1508">
        <v>1</v>
      </c>
      <c r="BB1508">
        <v>1</v>
      </c>
      <c r="BC1508">
        <v>1</v>
      </c>
      <c r="BD1508" t="s">
        <v>3</v>
      </c>
      <c r="BE1508" t="s">
        <v>3</v>
      </c>
      <c r="BF1508" t="s">
        <v>3</v>
      </c>
      <c r="BG1508" t="s">
        <v>3</v>
      </c>
      <c r="BH1508">
        <v>0</v>
      </c>
      <c r="BI1508">
        <v>1</v>
      </c>
      <c r="BJ1508" t="s">
        <v>417</v>
      </c>
      <c r="BM1508">
        <v>20001</v>
      </c>
      <c r="BN1508">
        <v>0</v>
      </c>
      <c r="BO1508" t="s">
        <v>3</v>
      </c>
      <c r="BP1508">
        <v>0</v>
      </c>
      <c r="BQ1508">
        <v>2</v>
      </c>
      <c r="BR1508">
        <v>0</v>
      </c>
      <c r="BS1508">
        <v>1</v>
      </c>
      <c r="BT1508">
        <v>1</v>
      </c>
      <c r="BU1508">
        <v>1</v>
      </c>
      <c r="BV1508">
        <v>1</v>
      </c>
      <c r="BW1508">
        <v>1</v>
      </c>
      <c r="BX1508">
        <v>1</v>
      </c>
      <c r="BY1508" t="s">
        <v>3</v>
      </c>
      <c r="BZ1508">
        <v>128</v>
      </c>
      <c r="CA1508">
        <v>83</v>
      </c>
      <c r="CE1508">
        <v>0</v>
      </c>
      <c r="CF1508">
        <v>0</v>
      </c>
      <c r="CG1508">
        <v>0</v>
      </c>
      <c r="CM1508">
        <v>0</v>
      </c>
      <c r="CN1508" t="s">
        <v>954</v>
      </c>
      <c r="CO1508">
        <v>0</v>
      </c>
      <c r="CP1508">
        <f t="shared" si="1336"/>
        <v>113.85000000000001</v>
      </c>
      <c r="CQ1508">
        <f t="shared" si="1337"/>
        <v>31.09</v>
      </c>
      <c r="CR1508">
        <f t="shared" si="1338"/>
        <v>11</v>
      </c>
      <c r="CS1508">
        <f t="shared" si="1339"/>
        <v>0.74</v>
      </c>
      <c r="CT1508">
        <f t="shared" si="1340"/>
        <v>71.760000000000005</v>
      </c>
      <c r="CU1508">
        <f t="shared" si="1341"/>
        <v>0</v>
      </c>
      <c r="CV1508">
        <f t="shared" si="1342"/>
        <v>8.2109999999999985</v>
      </c>
      <c r="CW1508">
        <f t="shared" si="1343"/>
        <v>0.06</v>
      </c>
      <c r="CX1508">
        <f t="shared" si="1344"/>
        <v>0</v>
      </c>
      <c r="CY1508">
        <f t="shared" si="1345"/>
        <v>83.375</v>
      </c>
      <c r="CZ1508">
        <f t="shared" si="1346"/>
        <v>51.475000000000001</v>
      </c>
      <c r="DC1508" t="s">
        <v>3</v>
      </c>
      <c r="DD1508" t="s">
        <v>3</v>
      </c>
      <c r="DE1508" t="s">
        <v>21</v>
      </c>
      <c r="DF1508" t="s">
        <v>21</v>
      </c>
      <c r="DG1508" t="s">
        <v>22</v>
      </c>
      <c r="DH1508" t="s">
        <v>3</v>
      </c>
      <c r="DI1508" t="s">
        <v>22</v>
      </c>
      <c r="DJ1508" t="s">
        <v>21</v>
      </c>
      <c r="DK1508" t="s">
        <v>3</v>
      </c>
      <c r="DL1508" t="s">
        <v>3</v>
      </c>
      <c r="DM1508" t="s">
        <v>3</v>
      </c>
      <c r="DN1508">
        <v>0</v>
      </c>
      <c r="DO1508">
        <v>0</v>
      </c>
      <c r="DP1508">
        <v>1</v>
      </c>
      <c r="DQ1508">
        <v>1</v>
      </c>
      <c r="DU1508">
        <v>1013</v>
      </c>
      <c r="DV1508" t="s">
        <v>19</v>
      </c>
      <c r="DW1508" t="s">
        <v>19</v>
      </c>
      <c r="DX1508">
        <v>1</v>
      </c>
      <c r="EE1508">
        <v>31102217</v>
      </c>
      <c r="EF1508">
        <v>2</v>
      </c>
      <c r="EG1508" t="s">
        <v>23</v>
      </c>
      <c r="EH1508">
        <v>0</v>
      </c>
      <c r="EI1508" t="s">
        <v>3</v>
      </c>
      <c r="EJ1508">
        <v>1</v>
      </c>
      <c r="EK1508">
        <v>20001</v>
      </c>
      <c r="EL1508" t="s">
        <v>24</v>
      </c>
      <c r="EM1508" t="s">
        <v>25</v>
      </c>
      <c r="EO1508" t="s">
        <v>26</v>
      </c>
      <c r="EQ1508">
        <v>0</v>
      </c>
      <c r="ER1508">
        <v>90.42</v>
      </c>
      <c r="ES1508">
        <v>31.09</v>
      </c>
      <c r="ET1508">
        <v>7.33</v>
      </c>
      <c r="EU1508">
        <v>0.49</v>
      </c>
      <c r="EV1508">
        <v>52</v>
      </c>
      <c r="EW1508">
        <v>5.95</v>
      </c>
      <c r="EX1508">
        <v>0.04</v>
      </c>
      <c r="EY1508">
        <v>0</v>
      </c>
      <c r="FQ1508">
        <v>0</v>
      </c>
      <c r="FR1508">
        <f t="shared" si="1347"/>
        <v>0</v>
      </c>
      <c r="FS1508">
        <v>0</v>
      </c>
      <c r="FT1508" t="s">
        <v>27</v>
      </c>
      <c r="FU1508" t="s">
        <v>28</v>
      </c>
      <c r="FX1508">
        <v>115.2</v>
      </c>
      <c r="FY1508">
        <v>70.55</v>
      </c>
      <c r="GA1508" t="s">
        <v>3</v>
      </c>
      <c r="GD1508">
        <v>1</v>
      </c>
      <c r="GF1508">
        <v>-971270805</v>
      </c>
      <c r="GG1508">
        <v>2</v>
      </c>
      <c r="GH1508">
        <v>1</v>
      </c>
      <c r="GI1508">
        <v>-2</v>
      </c>
      <c r="GJ1508">
        <v>0</v>
      </c>
      <c r="GK1508">
        <v>0</v>
      </c>
      <c r="GL1508">
        <f t="shared" si="1348"/>
        <v>0</v>
      </c>
      <c r="GM1508">
        <f t="shared" si="1349"/>
        <v>248.71</v>
      </c>
      <c r="GN1508">
        <f t="shared" si="1350"/>
        <v>248.71</v>
      </c>
      <c r="GO1508">
        <f t="shared" si="1351"/>
        <v>0</v>
      </c>
      <c r="GP1508">
        <f t="shared" si="1352"/>
        <v>0</v>
      </c>
      <c r="GR1508">
        <v>0</v>
      </c>
      <c r="GS1508">
        <v>3</v>
      </c>
      <c r="GT1508">
        <v>0</v>
      </c>
      <c r="GU1508" t="s">
        <v>3</v>
      </c>
      <c r="GV1508">
        <f t="shared" si="1353"/>
        <v>0</v>
      </c>
      <c r="GW1508">
        <v>1</v>
      </c>
      <c r="GX1508">
        <f t="shared" si="1354"/>
        <v>0</v>
      </c>
      <c r="HA1508">
        <v>0</v>
      </c>
      <c r="HB1508">
        <v>0</v>
      </c>
      <c r="HC1508">
        <f t="shared" si="1355"/>
        <v>0</v>
      </c>
      <c r="IK1508">
        <v>0</v>
      </c>
    </row>
    <row r="1509" spans="1:255">
      <c r="A1509" s="2">
        <v>17</v>
      </c>
      <c r="B1509" s="2">
        <v>1</v>
      </c>
      <c r="C1509" s="2"/>
      <c r="D1509" s="2"/>
      <c r="E1509" s="2" t="s">
        <v>671</v>
      </c>
      <c r="F1509" s="2" t="s">
        <v>268</v>
      </c>
      <c r="G1509" s="2" t="s">
        <v>269</v>
      </c>
      <c r="H1509" s="2" t="s">
        <v>270</v>
      </c>
      <c r="I1509" s="2">
        <f>ROUND(2/10,9)</f>
        <v>0.2</v>
      </c>
      <c r="J1509" s="2">
        <v>0</v>
      </c>
      <c r="K1509" s="2"/>
      <c r="L1509" s="2"/>
      <c r="M1509" s="2"/>
      <c r="N1509" s="2"/>
      <c r="O1509" s="2">
        <f t="shared" si="1321"/>
        <v>45.6</v>
      </c>
      <c r="P1509" s="2">
        <f t="shared" si="1322"/>
        <v>45.6</v>
      </c>
      <c r="Q1509" s="2">
        <f t="shared" si="1323"/>
        <v>0</v>
      </c>
      <c r="R1509" s="2">
        <f t="shared" si="1324"/>
        <v>0</v>
      </c>
      <c r="S1509" s="2">
        <f t="shared" si="1325"/>
        <v>0</v>
      </c>
      <c r="T1509" s="2">
        <f t="shared" si="1326"/>
        <v>0</v>
      </c>
      <c r="U1509" s="2">
        <f t="shared" si="1327"/>
        <v>0</v>
      </c>
      <c r="V1509" s="2">
        <f t="shared" si="1328"/>
        <v>0</v>
      </c>
      <c r="W1509" s="2">
        <f t="shared" si="1329"/>
        <v>0</v>
      </c>
      <c r="X1509" s="2">
        <f t="shared" si="1330"/>
        <v>0</v>
      </c>
      <c r="Y1509" s="2">
        <f t="shared" si="1331"/>
        <v>0</v>
      </c>
      <c r="Z1509" s="2"/>
      <c r="AA1509" s="2">
        <v>33304975</v>
      </c>
      <c r="AB1509" s="2">
        <f t="shared" si="1332"/>
        <v>228</v>
      </c>
      <c r="AC1509" s="2">
        <f t="shared" si="1333"/>
        <v>228</v>
      </c>
      <c r="AD1509" s="2">
        <f t="shared" ref="AD1509:AD1514" si="1356">ROUND((((ET1509)-(EU1509))+AE1509),2)</f>
        <v>0</v>
      </c>
      <c r="AE1509" s="2">
        <f t="shared" ref="AE1509:AF1514" si="1357">ROUND((EU1509),2)</f>
        <v>0</v>
      </c>
      <c r="AF1509" s="2">
        <f t="shared" si="1357"/>
        <v>0</v>
      </c>
      <c r="AG1509" s="2">
        <f t="shared" si="1334"/>
        <v>0</v>
      </c>
      <c r="AH1509" s="2">
        <f t="shared" ref="AH1509:AI1514" si="1358">(EW1509)</f>
        <v>0</v>
      </c>
      <c r="AI1509" s="2">
        <f t="shared" si="1358"/>
        <v>0</v>
      </c>
      <c r="AJ1509" s="2">
        <f t="shared" si="1335"/>
        <v>0</v>
      </c>
      <c r="AK1509" s="2">
        <v>228</v>
      </c>
      <c r="AL1509" s="2">
        <v>228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1</v>
      </c>
      <c r="AW1509" s="2">
        <v>1</v>
      </c>
      <c r="AX1509" s="2"/>
      <c r="AY1509" s="2"/>
      <c r="AZ1509" s="2">
        <v>1</v>
      </c>
      <c r="BA1509" s="2">
        <v>1</v>
      </c>
      <c r="BB1509" s="2">
        <v>1</v>
      </c>
      <c r="BC1509" s="2">
        <v>1</v>
      </c>
      <c r="BD1509" s="2" t="s">
        <v>3</v>
      </c>
      <c r="BE1509" s="2" t="s">
        <v>3</v>
      </c>
      <c r="BF1509" s="2" t="s">
        <v>3</v>
      </c>
      <c r="BG1509" s="2" t="s">
        <v>3</v>
      </c>
      <c r="BH1509" s="2">
        <v>3</v>
      </c>
      <c r="BI1509" s="2">
        <v>1</v>
      </c>
      <c r="BJ1509" s="2" t="s">
        <v>271</v>
      </c>
      <c r="BK1509" s="2"/>
      <c r="BL1509" s="2"/>
      <c r="BM1509" s="2">
        <v>500001</v>
      </c>
      <c r="BN1509" s="2">
        <v>0</v>
      </c>
      <c r="BO1509" s="2" t="s">
        <v>3</v>
      </c>
      <c r="BP1509" s="2">
        <v>0</v>
      </c>
      <c r="BQ1509" s="2">
        <v>8</v>
      </c>
      <c r="BR1509" s="2">
        <v>0</v>
      </c>
      <c r="BS1509" s="2">
        <v>1</v>
      </c>
      <c r="BT1509" s="2">
        <v>1</v>
      </c>
      <c r="BU1509" s="2">
        <v>1</v>
      </c>
      <c r="BV1509" s="2">
        <v>1</v>
      </c>
      <c r="BW1509" s="2">
        <v>1</v>
      </c>
      <c r="BX1509" s="2">
        <v>1</v>
      </c>
      <c r="BY1509" s="2" t="s">
        <v>3</v>
      </c>
      <c r="BZ1509" s="2">
        <v>0</v>
      </c>
      <c r="CA1509" s="2">
        <v>0</v>
      </c>
      <c r="CB1509" s="2"/>
      <c r="CC1509" s="2"/>
      <c r="CD1509" s="2"/>
      <c r="CE1509" s="2">
        <v>0</v>
      </c>
      <c r="CF1509" s="2">
        <v>0</v>
      </c>
      <c r="CG1509" s="2">
        <v>0</v>
      </c>
      <c r="CH1509" s="2"/>
      <c r="CI1509" s="2"/>
      <c r="CJ1509" s="2"/>
      <c r="CK1509" s="2"/>
      <c r="CL1509" s="2"/>
      <c r="CM1509" s="2">
        <v>0</v>
      </c>
      <c r="CN1509" s="2" t="s">
        <v>3</v>
      </c>
      <c r="CO1509" s="2">
        <v>0</v>
      </c>
      <c r="CP1509" s="2">
        <f t="shared" si="1336"/>
        <v>45.6</v>
      </c>
      <c r="CQ1509" s="2">
        <f t="shared" si="1337"/>
        <v>228</v>
      </c>
      <c r="CR1509" s="2">
        <f t="shared" si="1338"/>
        <v>0</v>
      </c>
      <c r="CS1509" s="2">
        <f t="shared" si="1339"/>
        <v>0</v>
      </c>
      <c r="CT1509" s="2">
        <f t="shared" si="1340"/>
        <v>0</v>
      </c>
      <c r="CU1509" s="2">
        <f t="shared" si="1341"/>
        <v>0</v>
      </c>
      <c r="CV1509" s="2">
        <f t="shared" si="1342"/>
        <v>0</v>
      </c>
      <c r="CW1509" s="2">
        <f t="shared" si="1343"/>
        <v>0</v>
      </c>
      <c r="CX1509" s="2">
        <f t="shared" si="1344"/>
        <v>0</v>
      </c>
      <c r="CY1509" s="2">
        <f t="shared" si="1345"/>
        <v>0</v>
      </c>
      <c r="CZ1509" s="2">
        <f t="shared" si="1346"/>
        <v>0</v>
      </c>
      <c r="DA1509" s="2"/>
      <c r="DB1509" s="2"/>
      <c r="DC1509" s="2" t="s">
        <v>3</v>
      </c>
      <c r="DD1509" s="2" t="s">
        <v>3</v>
      </c>
      <c r="DE1509" s="2" t="s">
        <v>3</v>
      </c>
      <c r="DF1509" s="2" t="s">
        <v>3</v>
      </c>
      <c r="DG1509" s="2" t="s">
        <v>3</v>
      </c>
      <c r="DH1509" s="2" t="s">
        <v>3</v>
      </c>
      <c r="DI1509" s="2" t="s">
        <v>3</v>
      </c>
      <c r="DJ1509" s="2" t="s">
        <v>3</v>
      </c>
      <c r="DK1509" s="2" t="s">
        <v>3</v>
      </c>
      <c r="DL1509" s="2" t="s">
        <v>3</v>
      </c>
      <c r="DM1509" s="2" t="s">
        <v>3</v>
      </c>
      <c r="DN1509" s="2">
        <v>0</v>
      </c>
      <c r="DO1509" s="2">
        <v>0</v>
      </c>
      <c r="DP1509" s="2">
        <v>1</v>
      </c>
      <c r="DQ1509" s="2">
        <v>1</v>
      </c>
      <c r="DR1509" s="2"/>
      <c r="DS1509" s="2"/>
      <c r="DT1509" s="2"/>
      <c r="DU1509" s="2">
        <v>1010</v>
      </c>
      <c r="DV1509" s="2" t="s">
        <v>270</v>
      </c>
      <c r="DW1509" s="2" t="s">
        <v>270</v>
      </c>
      <c r="DX1509" s="2">
        <v>10</v>
      </c>
      <c r="DY1509" s="2"/>
      <c r="DZ1509" s="2"/>
      <c r="EA1509" s="2"/>
      <c r="EB1509" s="2"/>
      <c r="EC1509" s="2"/>
      <c r="ED1509" s="2"/>
      <c r="EE1509" s="2">
        <v>31102119</v>
      </c>
      <c r="EF1509" s="2">
        <v>8</v>
      </c>
      <c r="EG1509" s="2" t="s">
        <v>34</v>
      </c>
      <c r="EH1509" s="2">
        <v>0</v>
      </c>
      <c r="EI1509" s="2" t="s">
        <v>3</v>
      </c>
      <c r="EJ1509" s="2">
        <v>1</v>
      </c>
      <c r="EK1509" s="2">
        <v>500001</v>
      </c>
      <c r="EL1509" s="2" t="s">
        <v>35</v>
      </c>
      <c r="EM1509" s="2" t="s">
        <v>36</v>
      </c>
      <c r="EN1509" s="2"/>
      <c r="EO1509" s="2" t="s">
        <v>3</v>
      </c>
      <c r="EP1509" s="2"/>
      <c r="EQ1509" s="2">
        <v>0</v>
      </c>
      <c r="ER1509" s="2">
        <v>228</v>
      </c>
      <c r="ES1509" s="2">
        <v>228</v>
      </c>
      <c r="ET1509" s="2">
        <v>0</v>
      </c>
      <c r="EU1509" s="2">
        <v>0</v>
      </c>
      <c r="EV1509" s="2">
        <v>0</v>
      </c>
      <c r="EW1509" s="2">
        <v>0</v>
      </c>
      <c r="EX1509" s="2">
        <v>0</v>
      </c>
      <c r="EY1509" s="2">
        <v>0</v>
      </c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>
        <v>0</v>
      </c>
      <c r="FR1509" s="2">
        <f t="shared" si="1347"/>
        <v>0</v>
      </c>
      <c r="FS1509" s="2">
        <v>0</v>
      </c>
      <c r="FT1509" s="2"/>
      <c r="FU1509" s="2"/>
      <c r="FV1509" s="2"/>
      <c r="FW1509" s="2"/>
      <c r="FX1509" s="2">
        <v>0</v>
      </c>
      <c r="FY1509" s="2">
        <v>0</v>
      </c>
      <c r="FZ1509" s="2"/>
      <c r="GA1509" s="2" t="s">
        <v>3</v>
      </c>
      <c r="GB1509" s="2"/>
      <c r="GC1509" s="2"/>
      <c r="GD1509" s="2">
        <v>1</v>
      </c>
      <c r="GE1509" s="2"/>
      <c r="GF1509" s="2">
        <v>-362110086</v>
      </c>
      <c r="GG1509" s="2">
        <v>2</v>
      </c>
      <c r="GH1509" s="2">
        <v>1</v>
      </c>
      <c r="GI1509" s="2">
        <v>-2</v>
      </c>
      <c r="GJ1509" s="2">
        <v>0</v>
      </c>
      <c r="GK1509" s="2">
        <v>0</v>
      </c>
      <c r="GL1509" s="2">
        <f t="shared" si="1348"/>
        <v>0</v>
      </c>
      <c r="GM1509" s="2">
        <f t="shared" si="1349"/>
        <v>45.6</v>
      </c>
      <c r="GN1509" s="2">
        <f t="shared" si="1350"/>
        <v>45.6</v>
      </c>
      <c r="GO1509" s="2">
        <f t="shared" si="1351"/>
        <v>0</v>
      </c>
      <c r="GP1509" s="2">
        <f t="shared" si="1352"/>
        <v>0</v>
      </c>
      <c r="GQ1509" s="2"/>
      <c r="GR1509" s="2">
        <v>0</v>
      </c>
      <c r="GS1509" s="2">
        <v>3</v>
      </c>
      <c r="GT1509" s="2">
        <v>0</v>
      </c>
      <c r="GU1509" s="2" t="s">
        <v>3</v>
      </c>
      <c r="GV1509" s="2">
        <f t="shared" si="1353"/>
        <v>0</v>
      </c>
      <c r="GW1509" s="2">
        <v>1</v>
      </c>
      <c r="GX1509" s="2">
        <f t="shared" si="1354"/>
        <v>0</v>
      </c>
      <c r="GY1509" s="2"/>
      <c r="GZ1509" s="2"/>
      <c r="HA1509" s="2">
        <v>0</v>
      </c>
      <c r="HB1509" s="2">
        <v>0</v>
      </c>
      <c r="HC1509" s="2">
        <f t="shared" si="1355"/>
        <v>0</v>
      </c>
      <c r="HD1509" s="2"/>
      <c r="HE1509" s="2"/>
      <c r="HF1509" s="2"/>
      <c r="HG1509" s="2"/>
      <c r="HH1509" s="2"/>
      <c r="HI1509" s="2"/>
      <c r="HJ1509" s="2"/>
      <c r="HK1509" s="2"/>
      <c r="HL1509" s="2"/>
      <c r="HM1509" s="2"/>
      <c r="HN1509" s="2"/>
      <c r="HO1509" s="2"/>
      <c r="HP1509" s="2"/>
      <c r="HQ1509" s="2"/>
      <c r="HR1509" s="2"/>
      <c r="HS1509" s="2"/>
      <c r="HT1509" s="2"/>
      <c r="HU1509" s="2"/>
      <c r="HV1509" s="2"/>
      <c r="HW1509" s="2"/>
      <c r="HX1509" s="2"/>
      <c r="HY1509" s="2"/>
      <c r="HZ1509" s="2"/>
      <c r="IA1509" s="2"/>
      <c r="IB1509" s="2"/>
      <c r="IC1509" s="2"/>
      <c r="ID1509" s="2"/>
      <c r="IE1509" s="2"/>
      <c r="IF1509" s="2"/>
      <c r="IG1509" s="2"/>
      <c r="IH1509" s="2"/>
      <c r="II1509" s="2"/>
      <c r="IJ1509" s="2"/>
      <c r="IK1509" s="2">
        <v>0</v>
      </c>
      <c r="IL1509" s="2"/>
      <c r="IM1509" s="2"/>
      <c r="IN1509" s="2"/>
      <c r="IO1509" s="2"/>
      <c r="IP1509" s="2"/>
      <c r="IQ1509" s="2"/>
      <c r="IR1509" s="2"/>
      <c r="IS1509" s="2"/>
      <c r="IT1509" s="2"/>
      <c r="IU1509" s="2"/>
    </row>
    <row r="1510" spans="1:255">
      <c r="A1510">
        <v>17</v>
      </c>
      <c r="B1510">
        <v>1</v>
      </c>
      <c r="E1510" t="s">
        <v>671</v>
      </c>
      <c r="F1510" t="s">
        <v>268</v>
      </c>
      <c r="G1510" t="s">
        <v>269</v>
      </c>
      <c r="H1510" t="s">
        <v>270</v>
      </c>
      <c r="I1510">
        <f>ROUND(2/10,9)</f>
        <v>0.2</v>
      </c>
      <c r="J1510">
        <v>0</v>
      </c>
      <c r="O1510">
        <f t="shared" si="1321"/>
        <v>45.6</v>
      </c>
      <c r="P1510">
        <f t="shared" si="1322"/>
        <v>45.6</v>
      </c>
      <c r="Q1510">
        <f t="shared" si="1323"/>
        <v>0</v>
      </c>
      <c r="R1510">
        <f t="shared" si="1324"/>
        <v>0</v>
      </c>
      <c r="S1510">
        <f t="shared" si="1325"/>
        <v>0</v>
      </c>
      <c r="T1510">
        <f t="shared" si="1326"/>
        <v>0</v>
      </c>
      <c r="U1510">
        <f t="shared" si="1327"/>
        <v>0</v>
      </c>
      <c r="V1510">
        <f t="shared" si="1328"/>
        <v>0</v>
      </c>
      <c r="W1510">
        <f t="shared" si="1329"/>
        <v>0</v>
      </c>
      <c r="X1510">
        <f t="shared" si="1330"/>
        <v>0</v>
      </c>
      <c r="Y1510">
        <f t="shared" si="1331"/>
        <v>0</v>
      </c>
      <c r="AA1510">
        <v>33304960</v>
      </c>
      <c r="AB1510">
        <f t="shared" si="1332"/>
        <v>228</v>
      </c>
      <c r="AC1510">
        <f t="shared" si="1333"/>
        <v>228</v>
      </c>
      <c r="AD1510">
        <f t="shared" si="1356"/>
        <v>0</v>
      </c>
      <c r="AE1510">
        <f t="shared" si="1357"/>
        <v>0</v>
      </c>
      <c r="AF1510">
        <f t="shared" si="1357"/>
        <v>0</v>
      </c>
      <c r="AG1510">
        <f t="shared" si="1334"/>
        <v>0</v>
      </c>
      <c r="AH1510">
        <f t="shared" si="1358"/>
        <v>0</v>
      </c>
      <c r="AI1510">
        <f t="shared" si="1358"/>
        <v>0</v>
      </c>
      <c r="AJ1510">
        <f t="shared" si="1335"/>
        <v>0</v>
      </c>
      <c r="AK1510">
        <v>228</v>
      </c>
      <c r="AL1510">
        <v>228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1</v>
      </c>
      <c r="AW1510">
        <v>1</v>
      </c>
      <c r="AZ1510">
        <v>1</v>
      </c>
      <c r="BA1510">
        <v>1</v>
      </c>
      <c r="BB1510">
        <v>1</v>
      </c>
      <c r="BC1510">
        <v>1</v>
      </c>
      <c r="BD1510" t="s">
        <v>3</v>
      </c>
      <c r="BE1510" t="s">
        <v>3</v>
      </c>
      <c r="BF1510" t="s">
        <v>3</v>
      </c>
      <c r="BG1510" t="s">
        <v>3</v>
      </c>
      <c r="BH1510">
        <v>3</v>
      </c>
      <c r="BI1510">
        <v>1</v>
      </c>
      <c r="BJ1510" t="s">
        <v>271</v>
      </c>
      <c r="BM1510">
        <v>500001</v>
      </c>
      <c r="BN1510">
        <v>0</v>
      </c>
      <c r="BO1510" t="s">
        <v>3</v>
      </c>
      <c r="BP1510">
        <v>0</v>
      </c>
      <c r="BQ1510">
        <v>8</v>
      </c>
      <c r="BR1510">
        <v>0</v>
      </c>
      <c r="BS1510">
        <v>1</v>
      </c>
      <c r="BT1510">
        <v>1</v>
      </c>
      <c r="BU1510">
        <v>1</v>
      </c>
      <c r="BV1510">
        <v>1</v>
      </c>
      <c r="BW1510">
        <v>1</v>
      </c>
      <c r="BX1510">
        <v>1</v>
      </c>
      <c r="BY1510" t="s">
        <v>3</v>
      </c>
      <c r="BZ1510">
        <v>0</v>
      </c>
      <c r="CA1510">
        <v>0</v>
      </c>
      <c r="CE1510">
        <v>0</v>
      </c>
      <c r="CF1510">
        <v>0</v>
      </c>
      <c r="CG1510">
        <v>0</v>
      </c>
      <c r="CM1510">
        <v>0</v>
      </c>
      <c r="CN1510" t="s">
        <v>3</v>
      </c>
      <c r="CO1510">
        <v>0</v>
      </c>
      <c r="CP1510">
        <f t="shared" si="1336"/>
        <v>45.6</v>
      </c>
      <c r="CQ1510">
        <f t="shared" si="1337"/>
        <v>228</v>
      </c>
      <c r="CR1510">
        <f t="shared" si="1338"/>
        <v>0</v>
      </c>
      <c r="CS1510">
        <f t="shared" si="1339"/>
        <v>0</v>
      </c>
      <c r="CT1510">
        <f t="shared" si="1340"/>
        <v>0</v>
      </c>
      <c r="CU1510">
        <f t="shared" si="1341"/>
        <v>0</v>
      </c>
      <c r="CV1510">
        <f t="shared" si="1342"/>
        <v>0</v>
      </c>
      <c r="CW1510">
        <f t="shared" si="1343"/>
        <v>0</v>
      </c>
      <c r="CX1510">
        <f t="shared" si="1344"/>
        <v>0</v>
      </c>
      <c r="CY1510">
        <f t="shared" si="1345"/>
        <v>0</v>
      </c>
      <c r="CZ1510">
        <f t="shared" si="1346"/>
        <v>0</v>
      </c>
      <c r="DC1510" t="s">
        <v>3</v>
      </c>
      <c r="DD1510" t="s">
        <v>3</v>
      </c>
      <c r="DE1510" t="s">
        <v>3</v>
      </c>
      <c r="DF1510" t="s">
        <v>3</v>
      </c>
      <c r="DG1510" t="s">
        <v>3</v>
      </c>
      <c r="DH1510" t="s">
        <v>3</v>
      </c>
      <c r="DI1510" t="s">
        <v>3</v>
      </c>
      <c r="DJ1510" t="s">
        <v>3</v>
      </c>
      <c r="DK1510" t="s">
        <v>3</v>
      </c>
      <c r="DL1510" t="s">
        <v>3</v>
      </c>
      <c r="DM1510" t="s">
        <v>3</v>
      </c>
      <c r="DN1510">
        <v>0</v>
      </c>
      <c r="DO1510">
        <v>0</v>
      </c>
      <c r="DP1510">
        <v>1</v>
      </c>
      <c r="DQ1510">
        <v>1</v>
      </c>
      <c r="DU1510">
        <v>1010</v>
      </c>
      <c r="DV1510" t="s">
        <v>270</v>
      </c>
      <c r="DW1510" t="s">
        <v>270</v>
      </c>
      <c r="DX1510">
        <v>10</v>
      </c>
      <c r="EE1510">
        <v>31102119</v>
      </c>
      <c r="EF1510">
        <v>8</v>
      </c>
      <c r="EG1510" t="s">
        <v>34</v>
      </c>
      <c r="EH1510">
        <v>0</v>
      </c>
      <c r="EI1510" t="s">
        <v>3</v>
      </c>
      <c r="EJ1510">
        <v>1</v>
      </c>
      <c r="EK1510">
        <v>500001</v>
      </c>
      <c r="EL1510" t="s">
        <v>35</v>
      </c>
      <c r="EM1510" t="s">
        <v>36</v>
      </c>
      <c r="EO1510" t="s">
        <v>3</v>
      </c>
      <c r="EQ1510">
        <v>0</v>
      </c>
      <c r="ER1510">
        <v>228</v>
      </c>
      <c r="ES1510">
        <v>228</v>
      </c>
      <c r="ET1510">
        <v>0</v>
      </c>
      <c r="EU1510">
        <v>0</v>
      </c>
      <c r="EV1510">
        <v>0</v>
      </c>
      <c r="EW1510">
        <v>0</v>
      </c>
      <c r="EX1510">
        <v>0</v>
      </c>
      <c r="EY1510">
        <v>0</v>
      </c>
      <c r="FQ1510">
        <v>0</v>
      </c>
      <c r="FR1510">
        <f t="shared" si="1347"/>
        <v>0</v>
      </c>
      <c r="FS1510">
        <v>0</v>
      </c>
      <c r="FX1510">
        <v>0</v>
      </c>
      <c r="FY1510">
        <v>0</v>
      </c>
      <c r="GA1510" t="s">
        <v>3</v>
      </c>
      <c r="GD1510">
        <v>1</v>
      </c>
      <c r="GF1510">
        <v>-362110086</v>
      </c>
      <c r="GG1510">
        <v>2</v>
      </c>
      <c r="GH1510">
        <v>1</v>
      </c>
      <c r="GI1510">
        <v>-2</v>
      </c>
      <c r="GJ1510">
        <v>0</v>
      </c>
      <c r="GK1510">
        <v>0</v>
      </c>
      <c r="GL1510">
        <f t="shared" si="1348"/>
        <v>0</v>
      </c>
      <c r="GM1510">
        <f t="shared" si="1349"/>
        <v>45.6</v>
      </c>
      <c r="GN1510">
        <f t="shared" si="1350"/>
        <v>45.6</v>
      </c>
      <c r="GO1510">
        <f t="shared" si="1351"/>
        <v>0</v>
      </c>
      <c r="GP1510">
        <f t="shared" si="1352"/>
        <v>0</v>
      </c>
      <c r="GR1510">
        <v>0</v>
      </c>
      <c r="GS1510">
        <v>3</v>
      </c>
      <c r="GT1510">
        <v>0</v>
      </c>
      <c r="GU1510" t="s">
        <v>3</v>
      </c>
      <c r="GV1510">
        <f t="shared" si="1353"/>
        <v>0</v>
      </c>
      <c r="GW1510">
        <v>1</v>
      </c>
      <c r="GX1510">
        <f t="shared" si="1354"/>
        <v>0</v>
      </c>
      <c r="HA1510">
        <v>0</v>
      </c>
      <c r="HB1510">
        <v>0</v>
      </c>
      <c r="HC1510">
        <f t="shared" si="1355"/>
        <v>0</v>
      </c>
      <c r="IK1510">
        <v>0</v>
      </c>
    </row>
    <row r="1511" spans="1:255">
      <c r="A1511" s="2">
        <v>17</v>
      </c>
      <c r="B1511" s="2">
        <v>1</v>
      </c>
      <c r="C1511" s="2"/>
      <c r="D1511" s="2"/>
      <c r="E1511" s="2" t="s">
        <v>672</v>
      </c>
      <c r="F1511" s="2" t="s">
        <v>273</v>
      </c>
      <c r="G1511" s="2" t="s">
        <v>274</v>
      </c>
      <c r="H1511" s="2" t="s">
        <v>275</v>
      </c>
      <c r="I1511" s="2">
        <v>9.3000000000000007</v>
      </c>
      <c r="J1511" s="2">
        <v>0</v>
      </c>
      <c r="K1511" s="2"/>
      <c r="L1511" s="2"/>
      <c r="M1511" s="2"/>
      <c r="N1511" s="2"/>
      <c r="O1511" s="2">
        <f t="shared" si="1321"/>
        <v>111.88</v>
      </c>
      <c r="P1511" s="2">
        <f t="shared" si="1322"/>
        <v>111.88</v>
      </c>
      <c r="Q1511" s="2">
        <f t="shared" si="1323"/>
        <v>0</v>
      </c>
      <c r="R1511" s="2">
        <f t="shared" si="1324"/>
        <v>0</v>
      </c>
      <c r="S1511" s="2">
        <f t="shared" si="1325"/>
        <v>0</v>
      </c>
      <c r="T1511" s="2">
        <f t="shared" si="1326"/>
        <v>0</v>
      </c>
      <c r="U1511" s="2">
        <f t="shared" si="1327"/>
        <v>0</v>
      </c>
      <c r="V1511" s="2">
        <f t="shared" si="1328"/>
        <v>0</v>
      </c>
      <c r="W1511" s="2">
        <f t="shared" si="1329"/>
        <v>0</v>
      </c>
      <c r="X1511" s="2">
        <f t="shared" si="1330"/>
        <v>0</v>
      </c>
      <c r="Y1511" s="2">
        <f t="shared" si="1331"/>
        <v>0</v>
      </c>
      <c r="Z1511" s="2"/>
      <c r="AA1511" s="2">
        <v>33304975</v>
      </c>
      <c r="AB1511" s="2">
        <f t="shared" si="1332"/>
        <v>12.03</v>
      </c>
      <c r="AC1511" s="2">
        <f t="shared" si="1333"/>
        <v>12.03</v>
      </c>
      <c r="AD1511" s="2">
        <f t="shared" si="1356"/>
        <v>0</v>
      </c>
      <c r="AE1511" s="2">
        <f t="shared" si="1357"/>
        <v>0</v>
      </c>
      <c r="AF1511" s="2">
        <f t="shared" si="1357"/>
        <v>0</v>
      </c>
      <c r="AG1511" s="2">
        <f t="shared" si="1334"/>
        <v>0</v>
      </c>
      <c r="AH1511" s="2">
        <f t="shared" si="1358"/>
        <v>0</v>
      </c>
      <c r="AI1511" s="2">
        <f t="shared" si="1358"/>
        <v>0</v>
      </c>
      <c r="AJ1511" s="2">
        <f t="shared" si="1335"/>
        <v>0</v>
      </c>
      <c r="AK1511" s="2">
        <v>12.03</v>
      </c>
      <c r="AL1511" s="2">
        <v>12.03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1</v>
      </c>
      <c r="AW1511" s="2">
        <v>1</v>
      </c>
      <c r="AX1511" s="2"/>
      <c r="AY1511" s="2"/>
      <c r="AZ1511" s="2">
        <v>1</v>
      </c>
      <c r="BA1511" s="2">
        <v>1</v>
      </c>
      <c r="BB1511" s="2">
        <v>1</v>
      </c>
      <c r="BC1511" s="2">
        <v>1</v>
      </c>
      <c r="BD1511" s="2" t="s">
        <v>3</v>
      </c>
      <c r="BE1511" s="2" t="s">
        <v>3</v>
      </c>
      <c r="BF1511" s="2" t="s">
        <v>3</v>
      </c>
      <c r="BG1511" s="2" t="s">
        <v>3</v>
      </c>
      <c r="BH1511" s="2">
        <v>3</v>
      </c>
      <c r="BI1511" s="2">
        <v>2</v>
      </c>
      <c r="BJ1511" s="2" t="s">
        <v>276</v>
      </c>
      <c r="BK1511" s="2"/>
      <c r="BL1511" s="2"/>
      <c r="BM1511" s="2">
        <v>500002</v>
      </c>
      <c r="BN1511" s="2">
        <v>0</v>
      </c>
      <c r="BO1511" s="2" t="s">
        <v>3</v>
      </c>
      <c r="BP1511" s="2">
        <v>0</v>
      </c>
      <c r="BQ1511" s="2">
        <v>12</v>
      </c>
      <c r="BR1511" s="2">
        <v>0</v>
      </c>
      <c r="BS1511" s="2">
        <v>1</v>
      </c>
      <c r="BT1511" s="2">
        <v>1</v>
      </c>
      <c r="BU1511" s="2">
        <v>1</v>
      </c>
      <c r="BV1511" s="2">
        <v>1</v>
      </c>
      <c r="BW1511" s="2">
        <v>1</v>
      </c>
      <c r="BX1511" s="2">
        <v>1</v>
      </c>
      <c r="BY1511" s="2" t="s">
        <v>3</v>
      </c>
      <c r="BZ1511" s="2">
        <v>0</v>
      </c>
      <c r="CA1511" s="2">
        <v>0</v>
      </c>
      <c r="CB1511" s="2"/>
      <c r="CC1511" s="2"/>
      <c r="CD1511" s="2"/>
      <c r="CE1511" s="2">
        <v>0</v>
      </c>
      <c r="CF1511" s="2">
        <v>0</v>
      </c>
      <c r="CG1511" s="2">
        <v>0</v>
      </c>
      <c r="CH1511" s="2"/>
      <c r="CI1511" s="2"/>
      <c r="CJ1511" s="2"/>
      <c r="CK1511" s="2"/>
      <c r="CL1511" s="2"/>
      <c r="CM1511" s="2">
        <v>0</v>
      </c>
      <c r="CN1511" s="2" t="s">
        <v>3</v>
      </c>
      <c r="CO1511" s="2">
        <v>0</v>
      </c>
      <c r="CP1511" s="2">
        <f t="shared" si="1336"/>
        <v>111.88</v>
      </c>
      <c r="CQ1511" s="2">
        <f t="shared" si="1337"/>
        <v>12.03</v>
      </c>
      <c r="CR1511" s="2">
        <f t="shared" si="1338"/>
        <v>0</v>
      </c>
      <c r="CS1511" s="2">
        <f t="shared" si="1339"/>
        <v>0</v>
      </c>
      <c r="CT1511" s="2">
        <f t="shared" si="1340"/>
        <v>0</v>
      </c>
      <c r="CU1511" s="2">
        <f t="shared" si="1341"/>
        <v>0</v>
      </c>
      <c r="CV1511" s="2">
        <f t="shared" si="1342"/>
        <v>0</v>
      </c>
      <c r="CW1511" s="2">
        <f t="shared" si="1343"/>
        <v>0</v>
      </c>
      <c r="CX1511" s="2">
        <f t="shared" si="1344"/>
        <v>0</v>
      </c>
      <c r="CY1511" s="2">
        <f t="shared" si="1345"/>
        <v>0</v>
      </c>
      <c r="CZ1511" s="2">
        <f t="shared" si="1346"/>
        <v>0</v>
      </c>
      <c r="DA1511" s="2"/>
      <c r="DB1511" s="2"/>
      <c r="DC1511" s="2" t="s">
        <v>3</v>
      </c>
      <c r="DD1511" s="2" t="s">
        <v>3</v>
      </c>
      <c r="DE1511" s="2" t="s">
        <v>3</v>
      </c>
      <c r="DF1511" s="2" t="s">
        <v>3</v>
      </c>
      <c r="DG1511" s="2" t="s">
        <v>3</v>
      </c>
      <c r="DH1511" s="2" t="s">
        <v>3</v>
      </c>
      <c r="DI1511" s="2" t="s">
        <v>3</v>
      </c>
      <c r="DJ1511" s="2" t="s">
        <v>3</v>
      </c>
      <c r="DK1511" s="2" t="s">
        <v>3</v>
      </c>
      <c r="DL1511" s="2" t="s">
        <v>3</v>
      </c>
      <c r="DM1511" s="2" t="s">
        <v>3</v>
      </c>
      <c r="DN1511" s="2">
        <v>0</v>
      </c>
      <c r="DO1511" s="2">
        <v>0</v>
      </c>
      <c r="DP1511" s="2">
        <v>1</v>
      </c>
      <c r="DQ1511" s="2">
        <v>1</v>
      </c>
      <c r="DR1511" s="2"/>
      <c r="DS1511" s="2"/>
      <c r="DT1511" s="2"/>
      <c r="DU1511" s="2">
        <v>1003</v>
      </c>
      <c r="DV1511" s="2" t="s">
        <v>275</v>
      </c>
      <c r="DW1511" s="2" t="s">
        <v>275</v>
      </c>
      <c r="DX1511" s="2">
        <v>1</v>
      </c>
      <c r="DY1511" s="2"/>
      <c r="DZ1511" s="2"/>
      <c r="EA1511" s="2"/>
      <c r="EB1511" s="2"/>
      <c r="EC1511" s="2"/>
      <c r="ED1511" s="2"/>
      <c r="EE1511" s="2">
        <v>31102120</v>
      </c>
      <c r="EF1511" s="2">
        <v>12</v>
      </c>
      <c r="EG1511" s="2" t="s">
        <v>420</v>
      </c>
      <c r="EH1511" s="2">
        <v>0</v>
      </c>
      <c r="EI1511" s="2" t="s">
        <v>3</v>
      </c>
      <c r="EJ1511" s="2">
        <v>2</v>
      </c>
      <c r="EK1511" s="2">
        <v>500002</v>
      </c>
      <c r="EL1511" s="2" t="s">
        <v>421</v>
      </c>
      <c r="EM1511" s="2" t="s">
        <v>422</v>
      </c>
      <c r="EN1511" s="2"/>
      <c r="EO1511" s="2" t="s">
        <v>3</v>
      </c>
      <c r="EP1511" s="2"/>
      <c r="EQ1511" s="2">
        <v>0</v>
      </c>
      <c r="ER1511" s="2">
        <v>12.03</v>
      </c>
      <c r="ES1511" s="2">
        <v>12.03</v>
      </c>
      <c r="ET1511" s="2">
        <v>0</v>
      </c>
      <c r="EU1511" s="2">
        <v>0</v>
      </c>
      <c r="EV1511" s="2">
        <v>0</v>
      </c>
      <c r="EW1511" s="2">
        <v>0</v>
      </c>
      <c r="EX1511" s="2">
        <v>0</v>
      </c>
      <c r="EY1511" s="2">
        <v>0</v>
      </c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>
        <v>0</v>
      </c>
      <c r="FR1511" s="2">
        <f t="shared" si="1347"/>
        <v>0</v>
      </c>
      <c r="FS1511" s="2">
        <v>0</v>
      </c>
      <c r="FT1511" s="2"/>
      <c r="FU1511" s="2"/>
      <c r="FV1511" s="2"/>
      <c r="FW1511" s="2"/>
      <c r="FX1511" s="2">
        <v>0</v>
      </c>
      <c r="FY1511" s="2">
        <v>0</v>
      </c>
      <c r="FZ1511" s="2"/>
      <c r="GA1511" s="2" t="s">
        <v>3</v>
      </c>
      <c r="GB1511" s="2"/>
      <c r="GC1511" s="2"/>
      <c r="GD1511" s="2">
        <v>1</v>
      </c>
      <c r="GE1511" s="2"/>
      <c r="GF1511" s="2">
        <v>1404028807</v>
      </c>
      <c r="GG1511" s="2">
        <v>2</v>
      </c>
      <c r="GH1511" s="2">
        <v>1</v>
      </c>
      <c r="GI1511" s="2">
        <v>-2</v>
      </c>
      <c r="GJ1511" s="2">
        <v>0</v>
      </c>
      <c r="GK1511" s="2">
        <v>0</v>
      </c>
      <c r="GL1511" s="2">
        <f t="shared" si="1348"/>
        <v>0</v>
      </c>
      <c r="GM1511" s="2">
        <f t="shared" si="1349"/>
        <v>111.88</v>
      </c>
      <c r="GN1511" s="2">
        <f t="shared" si="1350"/>
        <v>0</v>
      </c>
      <c r="GO1511" s="2">
        <f t="shared" si="1351"/>
        <v>111.88</v>
      </c>
      <c r="GP1511" s="2">
        <f t="shared" si="1352"/>
        <v>0</v>
      </c>
      <c r="GQ1511" s="2"/>
      <c r="GR1511" s="2">
        <v>0</v>
      </c>
      <c r="GS1511" s="2">
        <v>3</v>
      </c>
      <c r="GT1511" s="2">
        <v>0</v>
      </c>
      <c r="GU1511" s="2" t="s">
        <v>3</v>
      </c>
      <c r="GV1511" s="2">
        <f t="shared" si="1353"/>
        <v>0</v>
      </c>
      <c r="GW1511" s="2">
        <v>1</v>
      </c>
      <c r="GX1511" s="2">
        <f t="shared" si="1354"/>
        <v>0</v>
      </c>
      <c r="GY1511" s="2"/>
      <c r="GZ1511" s="2"/>
      <c r="HA1511" s="2">
        <v>0</v>
      </c>
      <c r="HB1511" s="2">
        <v>0</v>
      </c>
      <c r="HC1511" s="2">
        <f t="shared" si="1355"/>
        <v>0</v>
      </c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  <c r="IH1511" s="2"/>
      <c r="II1511" s="2"/>
      <c r="IJ1511" s="2"/>
      <c r="IK1511" s="2">
        <v>0</v>
      </c>
      <c r="IL1511" s="2"/>
      <c r="IM1511" s="2"/>
      <c r="IN1511" s="2"/>
      <c r="IO1511" s="2"/>
      <c r="IP1511" s="2"/>
      <c r="IQ1511" s="2"/>
      <c r="IR1511" s="2"/>
      <c r="IS1511" s="2"/>
      <c r="IT1511" s="2"/>
      <c r="IU1511" s="2"/>
    </row>
    <row r="1512" spans="1:255">
      <c r="A1512">
        <v>17</v>
      </c>
      <c r="B1512">
        <v>1</v>
      </c>
      <c r="E1512" t="s">
        <v>672</v>
      </c>
      <c r="F1512" t="s">
        <v>273</v>
      </c>
      <c r="G1512" t="s">
        <v>274</v>
      </c>
      <c r="H1512" t="s">
        <v>275</v>
      </c>
      <c r="I1512">
        <v>9.3000000000000007</v>
      </c>
      <c r="J1512">
        <v>0</v>
      </c>
      <c r="O1512">
        <f t="shared" si="1321"/>
        <v>111.88</v>
      </c>
      <c r="P1512">
        <f t="shared" si="1322"/>
        <v>111.88</v>
      </c>
      <c r="Q1512">
        <f t="shared" si="1323"/>
        <v>0</v>
      </c>
      <c r="R1512">
        <f t="shared" si="1324"/>
        <v>0</v>
      </c>
      <c r="S1512">
        <f t="shared" si="1325"/>
        <v>0</v>
      </c>
      <c r="T1512">
        <f t="shared" si="1326"/>
        <v>0</v>
      </c>
      <c r="U1512">
        <f t="shared" si="1327"/>
        <v>0</v>
      </c>
      <c r="V1512">
        <f t="shared" si="1328"/>
        <v>0</v>
      </c>
      <c r="W1512">
        <f t="shared" si="1329"/>
        <v>0</v>
      </c>
      <c r="X1512">
        <f t="shared" si="1330"/>
        <v>0</v>
      </c>
      <c r="Y1512">
        <f t="shared" si="1331"/>
        <v>0</v>
      </c>
      <c r="AA1512">
        <v>33304960</v>
      </c>
      <c r="AB1512">
        <f t="shared" si="1332"/>
        <v>12.03</v>
      </c>
      <c r="AC1512">
        <f t="shared" si="1333"/>
        <v>12.03</v>
      </c>
      <c r="AD1512">
        <f t="shared" si="1356"/>
        <v>0</v>
      </c>
      <c r="AE1512">
        <f t="shared" si="1357"/>
        <v>0</v>
      </c>
      <c r="AF1512">
        <f t="shared" si="1357"/>
        <v>0</v>
      </c>
      <c r="AG1512">
        <f t="shared" si="1334"/>
        <v>0</v>
      </c>
      <c r="AH1512">
        <f t="shared" si="1358"/>
        <v>0</v>
      </c>
      <c r="AI1512">
        <f t="shared" si="1358"/>
        <v>0</v>
      </c>
      <c r="AJ1512">
        <f t="shared" si="1335"/>
        <v>0</v>
      </c>
      <c r="AK1512">
        <v>12.03</v>
      </c>
      <c r="AL1512">
        <v>12.03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1</v>
      </c>
      <c r="AW1512">
        <v>1</v>
      </c>
      <c r="AZ1512">
        <v>1</v>
      </c>
      <c r="BA1512">
        <v>1</v>
      </c>
      <c r="BB1512">
        <v>1</v>
      </c>
      <c r="BC1512">
        <v>1</v>
      </c>
      <c r="BD1512" t="s">
        <v>3</v>
      </c>
      <c r="BE1512" t="s">
        <v>3</v>
      </c>
      <c r="BF1512" t="s">
        <v>3</v>
      </c>
      <c r="BG1512" t="s">
        <v>3</v>
      </c>
      <c r="BH1512">
        <v>3</v>
      </c>
      <c r="BI1512">
        <v>2</v>
      </c>
      <c r="BJ1512" t="s">
        <v>276</v>
      </c>
      <c r="BM1512">
        <v>500002</v>
      </c>
      <c r="BN1512">
        <v>0</v>
      </c>
      <c r="BO1512" t="s">
        <v>3</v>
      </c>
      <c r="BP1512">
        <v>0</v>
      </c>
      <c r="BQ1512">
        <v>12</v>
      </c>
      <c r="BR1512">
        <v>0</v>
      </c>
      <c r="BS1512">
        <v>1</v>
      </c>
      <c r="BT1512">
        <v>1</v>
      </c>
      <c r="BU1512">
        <v>1</v>
      </c>
      <c r="BV1512">
        <v>1</v>
      </c>
      <c r="BW1512">
        <v>1</v>
      </c>
      <c r="BX1512">
        <v>1</v>
      </c>
      <c r="BY1512" t="s">
        <v>3</v>
      </c>
      <c r="BZ1512">
        <v>0</v>
      </c>
      <c r="CA1512">
        <v>0</v>
      </c>
      <c r="CE1512">
        <v>0</v>
      </c>
      <c r="CF1512">
        <v>0</v>
      </c>
      <c r="CG1512">
        <v>0</v>
      </c>
      <c r="CM1512">
        <v>0</v>
      </c>
      <c r="CN1512" t="s">
        <v>3</v>
      </c>
      <c r="CO1512">
        <v>0</v>
      </c>
      <c r="CP1512">
        <f t="shared" si="1336"/>
        <v>111.88</v>
      </c>
      <c r="CQ1512">
        <f t="shared" si="1337"/>
        <v>12.03</v>
      </c>
      <c r="CR1512">
        <f t="shared" si="1338"/>
        <v>0</v>
      </c>
      <c r="CS1512">
        <f t="shared" si="1339"/>
        <v>0</v>
      </c>
      <c r="CT1512">
        <f t="shared" si="1340"/>
        <v>0</v>
      </c>
      <c r="CU1512">
        <f t="shared" si="1341"/>
        <v>0</v>
      </c>
      <c r="CV1512">
        <f t="shared" si="1342"/>
        <v>0</v>
      </c>
      <c r="CW1512">
        <f t="shared" si="1343"/>
        <v>0</v>
      </c>
      <c r="CX1512">
        <f t="shared" si="1344"/>
        <v>0</v>
      </c>
      <c r="CY1512">
        <f t="shared" si="1345"/>
        <v>0</v>
      </c>
      <c r="CZ1512">
        <f t="shared" si="1346"/>
        <v>0</v>
      </c>
      <c r="DC1512" t="s">
        <v>3</v>
      </c>
      <c r="DD1512" t="s">
        <v>3</v>
      </c>
      <c r="DE1512" t="s">
        <v>3</v>
      </c>
      <c r="DF1512" t="s">
        <v>3</v>
      </c>
      <c r="DG1512" t="s">
        <v>3</v>
      </c>
      <c r="DH1512" t="s">
        <v>3</v>
      </c>
      <c r="DI1512" t="s">
        <v>3</v>
      </c>
      <c r="DJ1512" t="s">
        <v>3</v>
      </c>
      <c r="DK1512" t="s">
        <v>3</v>
      </c>
      <c r="DL1512" t="s">
        <v>3</v>
      </c>
      <c r="DM1512" t="s">
        <v>3</v>
      </c>
      <c r="DN1512">
        <v>0</v>
      </c>
      <c r="DO1512">
        <v>0</v>
      </c>
      <c r="DP1512">
        <v>1</v>
      </c>
      <c r="DQ1512">
        <v>1</v>
      </c>
      <c r="DU1512">
        <v>1003</v>
      </c>
      <c r="DV1512" t="s">
        <v>275</v>
      </c>
      <c r="DW1512" t="s">
        <v>275</v>
      </c>
      <c r="DX1512">
        <v>1</v>
      </c>
      <c r="EE1512">
        <v>31102120</v>
      </c>
      <c r="EF1512">
        <v>12</v>
      </c>
      <c r="EG1512" t="s">
        <v>420</v>
      </c>
      <c r="EH1512">
        <v>0</v>
      </c>
      <c r="EI1512" t="s">
        <v>3</v>
      </c>
      <c r="EJ1512">
        <v>2</v>
      </c>
      <c r="EK1512">
        <v>500002</v>
      </c>
      <c r="EL1512" t="s">
        <v>421</v>
      </c>
      <c r="EM1512" t="s">
        <v>422</v>
      </c>
      <c r="EO1512" t="s">
        <v>3</v>
      </c>
      <c r="EQ1512">
        <v>0</v>
      </c>
      <c r="ER1512">
        <v>12.03</v>
      </c>
      <c r="ES1512">
        <v>12.03</v>
      </c>
      <c r="ET1512">
        <v>0</v>
      </c>
      <c r="EU1512">
        <v>0</v>
      </c>
      <c r="EV1512">
        <v>0</v>
      </c>
      <c r="EW1512">
        <v>0</v>
      </c>
      <c r="EX1512">
        <v>0</v>
      </c>
      <c r="EY1512">
        <v>0</v>
      </c>
      <c r="FQ1512">
        <v>0</v>
      </c>
      <c r="FR1512">
        <f t="shared" si="1347"/>
        <v>0</v>
      </c>
      <c r="FS1512">
        <v>0</v>
      </c>
      <c r="FX1512">
        <v>0</v>
      </c>
      <c r="FY1512">
        <v>0</v>
      </c>
      <c r="GA1512" t="s">
        <v>3</v>
      </c>
      <c r="GD1512">
        <v>1</v>
      </c>
      <c r="GF1512">
        <v>1404028807</v>
      </c>
      <c r="GG1512">
        <v>2</v>
      </c>
      <c r="GH1512">
        <v>1</v>
      </c>
      <c r="GI1512">
        <v>-2</v>
      </c>
      <c r="GJ1512">
        <v>0</v>
      </c>
      <c r="GK1512">
        <v>0</v>
      </c>
      <c r="GL1512">
        <f t="shared" si="1348"/>
        <v>0</v>
      </c>
      <c r="GM1512">
        <f t="shared" si="1349"/>
        <v>111.88</v>
      </c>
      <c r="GN1512">
        <f t="shared" si="1350"/>
        <v>0</v>
      </c>
      <c r="GO1512">
        <f t="shared" si="1351"/>
        <v>111.88</v>
      </c>
      <c r="GP1512">
        <f t="shared" si="1352"/>
        <v>0</v>
      </c>
      <c r="GR1512">
        <v>0</v>
      </c>
      <c r="GS1512">
        <v>3</v>
      </c>
      <c r="GT1512">
        <v>0</v>
      </c>
      <c r="GU1512" t="s">
        <v>3</v>
      </c>
      <c r="GV1512">
        <f t="shared" si="1353"/>
        <v>0</v>
      </c>
      <c r="GW1512">
        <v>1</v>
      </c>
      <c r="GX1512">
        <f t="shared" si="1354"/>
        <v>0</v>
      </c>
      <c r="HA1512">
        <v>0</v>
      </c>
      <c r="HB1512">
        <v>0</v>
      </c>
      <c r="HC1512">
        <f t="shared" si="1355"/>
        <v>0</v>
      </c>
      <c r="IK1512">
        <v>0</v>
      </c>
    </row>
    <row r="1513" spans="1:255">
      <c r="A1513" s="2">
        <v>17</v>
      </c>
      <c r="B1513" s="2">
        <v>1</v>
      </c>
      <c r="C1513" s="2"/>
      <c r="D1513" s="2"/>
      <c r="E1513" s="2" t="s">
        <v>673</v>
      </c>
      <c r="F1513" s="2" t="s">
        <v>424</v>
      </c>
      <c r="G1513" s="2" t="s">
        <v>599</v>
      </c>
      <c r="H1513" s="2" t="s">
        <v>40</v>
      </c>
      <c r="I1513" s="2">
        <v>1</v>
      </c>
      <c r="J1513" s="2">
        <v>0</v>
      </c>
      <c r="K1513" s="2"/>
      <c r="L1513" s="2"/>
      <c r="M1513" s="2"/>
      <c r="N1513" s="2"/>
      <c r="O1513" s="2">
        <f t="shared" si="1321"/>
        <v>0</v>
      </c>
      <c r="P1513" s="2">
        <f t="shared" si="1322"/>
        <v>0</v>
      </c>
      <c r="Q1513" s="2">
        <f t="shared" si="1323"/>
        <v>0</v>
      </c>
      <c r="R1513" s="2">
        <f t="shared" si="1324"/>
        <v>0</v>
      </c>
      <c r="S1513" s="2">
        <f t="shared" si="1325"/>
        <v>0</v>
      </c>
      <c r="T1513" s="2">
        <f t="shared" si="1326"/>
        <v>0</v>
      </c>
      <c r="U1513" s="2">
        <f t="shared" si="1327"/>
        <v>0</v>
      </c>
      <c r="V1513" s="2">
        <f t="shared" si="1328"/>
        <v>0</v>
      </c>
      <c r="W1513" s="2">
        <f t="shared" si="1329"/>
        <v>0</v>
      </c>
      <c r="X1513" s="2">
        <f t="shared" si="1330"/>
        <v>0</v>
      </c>
      <c r="Y1513" s="2">
        <f t="shared" si="1331"/>
        <v>0</v>
      </c>
      <c r="Z1513" s="2"/>
      <c r="AA1513" s="2">
        <v>33304975</v>
      </c>
      <c r="AB1513" s="2">
        <f t="shared" si="1332"/>
        <v>0</v>
      </c>
      <c r="AC1513" s="2">
        <f t="shared" si="1333"/>
        <v>0</v>
      </c>
      <c r="AD1513" s="2">
        <f t="shared" si="1356"/>
        <v>0</v>
      </c>
      <c r="AE1513" s="2">
        <f t="shared" si="1357"/>
        <v>0</v>
      </c>
      <c r="AF1513" s="2">
        <f t="shared" si="1357"/>
        <v>0</v>
      </c>
      <c r="AG1513" s="2">
        <f t="shared" si="1334"/>
        <v>0</v>
      </c>
      <c r="AH1513" s="2">
        <f t="shared" si="1358"/>
        <v>0</v>
      </c>
      <c r="AI1513" s="2">
        <f t="shared" si="1358"/>
        <v>0</v>
      </c>
      <c r="AJ1513" s="2">
        <f t="shared" si="1335"/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1</v>
      </c>
      <c r="AW1513" s="2">
        <v>1</v>
      </c>
      <c r="AX1513" s="2"/>
      <c r="AY1513" s="2"/>
      <c r="AZ1513" s="2">
        <v>1</v>
      </c>
      <c r="BA1513" s="2">
        <v>1</v>
      </c>
      <c r="BB1513" s="2">
        <v>1</v>
      </c>
      <c r="BC1513" s="2">
        <v>1</v>
      </c>
      <c r="BD1513" s="2" t="s">
        <v>3</v>
      </c>
      <c r="BE1513" s="2" t="s">
        <v>3</v>
      </c>
      <c r="BF1513" s="2" t="s">
        <v>3</v>
      </c>
      <c r="BG1513" s="2" t="s">
        <v>3</v>
      </c>
      <c r="BH1513" s="2">
        <v>3</v>
      </c>
      <c r="BI1513" s="2">
        <v>1</v>
      </c>
      <c r="BJ1513" s="2" t="s">
        <v>3</v>
      </c>
      <c r="BK1513" s="2"/>
      <c r="BL1513" s="2"/>
      <c r="BM1513" s="2">
        <v>1100</v>
      </c>
      <c r="BN1513" s="2">
        <v>0</v>
      </c>
      <c r="BO1513" s="2" t="s">
        <v>3</v>
      </c>
      <c r="BP1513" s="2">
        <v>0</v>
      </c>
      <c r="BQ1513" s="2">
        <v>14</v>
      </c>
      <c r="BR1513" s="2">
        <v>0</v>
      </c>
      <c r="BS1513" s="2">
        <v>1</v>
      </c>
      <c r="BT1513" s="2">
        <v>1</v>
      </c>
      <c r="BU1513" s="2">
        <v>1</v>
      </c>
      <c r="BV1513" s="2">
        <v>1</v>
      </c>
      <c r="BW1513" s="2">
        <v>1</v>
      </c>
      <c r="BX1513" s="2">
        <v>1</v>
      </c>
      <c r="BY1513" s="2" t="s">
        <v>3</v>
      </c>
      <c r="BZ1513" s="2">
        <v>0</v>
      </c>
      <c r="CA1513" s="2">
        <v>0</v>
      </c>
      <c r="CB1513" s="2"/>
      <c r="CC1513" s="2"/>
      <c r="CD1513" s="2"/>
      <c r="CE1513" s="2">
        <v>0</v>
      </c>
      <c r="CF1513" s="2">
        <v>0</v>
      </c>
      <c r="CG1513" s="2">
        <v>0</v>
      </c>
      <c r="CH1513" s="2"/>
      <c r="CI1513" s="2"/>
      <c r="CJ1513" s="2"/>
      <c r="CK1513" s="2"/>
      <c r="CL1513" s="2"/>
      <c r="CM1513" s="2">
        <v>0</v>
      </c>
      <c r="CN1513" s="2" t="s">
        <v>3</v>
      </c>
      <c r="CO1513" s="2">
        <v>0</v>
      </c>
      <c r="CP1513" s="2">
        <f t="shared" si="1336"/>
        <v>0</v>
      </c>
      <c r="CQ1513" s="2">
        <f t="shared" si="1337"/>
        <v>0</v>
      </c>
      <c r="CR1513" s="2">
        <f t="shared" si="1338"/>
        <v>0</v>
      </c>
      <c r="CS1513" s="2">
        <f t="shared" si="1339"/>
        <v>0</v>
      </c>
      <c r="CT1513" s="2">
        <f t="shared" si="1340"/>
        <v>0</v>
      </c>
      <c r="CU1513" s="2">
        <f t="shared" si="1341"/>
        <v>0</v>
      </c>
      <c r="CV1513" s="2">
        <f t="shared" si="1342"/>
        <v>0</v>
      </c>
      <c r="CW1513" s="2">
        <f t="shared" si="1343"/>
        <v>0</v>
      </c>
      <c r="CX1513" s="2">
        <f t="shared" si="1344"/>
        <v>0</v>
      </c>
      <c r="CY1513" s="2">
        <f t="shared" si="1345"/>
        <v>0</v>
      </c>
      <c r="CZ1513" s="2">
        <f t="shared" si="1346"/>
        <v>0</v>
      </c>
      <c r="DA1513" s="2"/>
      <c r="DB1513" s="2"/>
      <c r="DC1513" s="2" t="s">
        <v>3</v>
      </c>
      <c r="DD1513" s="2" t="s">
        <v>3</v>
      </c>
      <c r="DE1513" s="2" t="s">
        <v>3</v>
      </c>
      <c r="DF1513" s="2" t="s">
        <v>3</v>
      </c>
      <c r="DG1513" s="2" t="s">
        <v>3</v>
      </c>
      <c r="DH1513" s="2" t="s">
        <v>3</v>
      </c>
      <c r="DI1513" s="2" t="s">
        <v>3</v>
      </c>
      <c r="DJ1513" s="2" t="s">
        <v>3</v>
      </c>
      <c r="DK1513" s="2" t="s">
        <v>3</v>
      </c>
      <c r="DL1513" s="2" t="s">
        <v>3</v>
      </c>
      <c r="DM1513" s="2" t="s">
        <v>3</v>
      </c>
      <c r="DN1513" s="2">
        <v>0</v>
      </c>
      <c r="DO1513" s="2">
        <v>0</v>
      </c>
      <c r="DP1513" s="2">
        <v>1</v>
      </c>
      <c r="DQ1513" s="2">
        <v>1</v>
      </c>
      <c r="DR1513" s="2"/>
      <c r="DS1513" s="2"/>
      <c r="DT1513" s="2"/>
      <c r="DU1513" s="2">
        <v>1010</v>
      </c>
      <c r="DV1513" s="2" t="s">
        <v>40</v>
      </c>
      <c r="DW1513" s="2" t="s">
        <v>40</v>
      </c>
      <c r="DX1513" s="2">
        <v>1</v>
      </c>
      <c r="DY1513" s="2"/>
      <c r="DZ1513" s="2"/>
      <c r="EA1513" s="2"/>
      <c r="EB1513" s="2"/>
      <c r="EC1513" s="2"/>
      <c r="ED1513" s="2"/>
      <c r="EE1513" s="2">
        <v>31102366</v>
      </c>
      <c r="EF1513" s="2">
        <v>8</v>
      </c>
      <c r="EG1513" s="2" t="s">
        <v>34</v>
      </c>
      <c r="EH1513" s="2">
        <v>0</v>
      </c>
      <c r="EI1513" s="2" t="s">
        <v>3</v>
      </c>
      <c r="EJ1513" s="2">
        <v>1</v>
      </c>
      <c r="EK1513" s="2">
        <v>1100</v>
      </c>
      <c r="EL1513" s="2" t="s">
        <v>41</v>
      </c>
      <c r="EM1513" s="2" t="s">
        <v>42</v>
      </c>
      <c r="EN1513" s="2"/>
      <c r="EO1513" s="2" t="s">
        <v>3</v>
      </c>
      <c r="EP1513" s="2"/>
      <c r="EQ1513" s="2">
        <v>0</v>
      </c>
      <c r="ER1513" s="2">
        <v>0</v>
      </c>
      <c r="ES1513" s="2">
        <v>0</v>
      </c>
      <c r="ET1513" s="2">
        <v>0</v>
      </c>
      <c r="EU1513" s="2">
        <v>0</v>
      </c>
      <c r="EV1513" s="2">
        <v>0</v>
      </c>
      <c r="EW1513" s="2">
        <v>0</v>
      </c>
      <c r="EX1513" s="2">
        <v>0</v>
      </c>
      <c r="EY1513" s="2">
        <v>0</v>
      </c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>
        <v>0</v>
      </c>
      <c r="FR1513" s="2">
        <f t="shared" si="1347"/>
        <v>0</v>
      </c>
      <c r="FS1513" s="2">
        <v>0</v>
      </c>
      <c r="FT1513" s="2"/>
      <c r="FU1513" s="2"/>
      <c r="FV1513" s="2"/>
      <c r="FW1513" s="2"/>
      <c r="FX1513" s="2">
        <v>0</v>
      </c>
      <c r="FY1513" s="2">
        <v>0</v>
      </c>
      <c r="FZ1513" s="2"/>
      <c r="GA1513" s="2" t="s">
        <v>3</v>
      </c>
      <c r="GB1513" s="2"/>
      <c r="GC1513" s="2"/>
      <c r="GD1513" s="2">
        <v>1</v>
      </c>
      <c r="GE1513" s="2"/>
      <c r="GF1513" s="2">
        <v>376894853</v>
      </c>
      <c r="GG1513" s="2">
        <v>2</v>
      </c>
      <c r="GH1513" s="2">
        <v>0</v>
      </c>
      <c r="GI1513" s="2">
        <v>-2</v>
      </c>
      <c r="GJ1513" s="2">
        <v>0</v>
      </c>
      <c r="GK1513" s="2">
        <v>0</v>
      </c>
      <c r="GL1513" s="2">
        <f t="shared" si="1348"/>
        <v>0</v>
      </c>
      <c r="GM1513" s="2">
        <f t="shared" si="1349"/>
        <v>0</v>
      </c>
      <c r="GN1513" s="2">
        <f t="shared" si="1350"/>
        <v>0</v>
      </c>
      <c r="GO1513" s="2">
        <f t="shared" si="1351"/>
        <v>0</v>
      </c>
      <c r="GP1513" s="2">
        <f t="shared" si="1352"/>
        <v>0</v>
      </c>
      <c r="GQ1513" s="2"/>
      <c r="GR1513" s="2">
        <v>0</v>
      </c>
      <c r="GS1513" s="2">
        <v>3</v>
      </c>
      <c r="GT1513" s="2">
        <v>0</v>
      </c>
      <c r="GU1513" s="2" t="s">
        <v>3</v>
      </c>
      <c r="GV1513" s="2">
        <f t="shared" si="1353"/>
        <v>0</v>
      </c>
      <c r="GW1513" s="2">
        <v>1</v>
      </c>
      <c r="GX1513" s="2">
        <f t="shared" si="1354"/>
        <v>0</v>
      </c>
      <c r="GY1513" s="2"/>
      <c r="GZ1513" s="2"/>
      <c r="HA1513" s="2">
        <v>0</v>
      </c>
      <c r="HB1513" s="2">
        <v>0</v>
      </c>
      <c r="HC1513" s="2">
        <f t="shared" si="1355"/>
        <v>0</v>
      </c>
      <c r="HD1513" s="2"/>
      <c r="HE1513" s="2"/>
      <c r="HF1513" s="2"/>
      <c r="HG1513" s="2"/>
      <c r="HH1513" s="2"/>
      <c r="HI1513" s="2"/>
      <c r="HJ1513" s="2"/>
      <c r="HK1513" s="2"/>
      <c r="HL1513" s="2"/>
      <c r="HM1513" s="2"/>
      <c r="HN1513" s="2"/>
      <c r="HO1513" s="2"/>
      <c r="HP1513" s="2"/>
      <c r="HQ1513" s="2"/>
      <c r="HR1513" s="2"/>
      <c r="HS1513" s="2"/>
      <c r="HT1513" s="2"/>
      <c r="HU1513" s="2"/>
      <c r="HV1513" s="2"/>
      <c r="HW1513" s="2"/>
      <c r="HX1513" s="2"/>
      <c r="HY1513" s="2"/>
      <c r="HZ1513" s="2"/>
      <c r="IA1513" s="2"/>
      <c r="IB1513" s="2"/>
      <c r="IC1513" s="2"/>
      <c r="ID1513" s="2"/>
      <c r="IE1513" s="2"/>
      <c r="IF1513" s="2"/>
      <c r="IG1513" s="2"/>
      <c r="IH1513" s="2"/>
      <c r="II1513" s="2"/>
      <c r="IJ1513" s="2"/>
      <c r="IK1513" s="2">
        <v>0</v>
      </c>
      <c r="IL1513" s="2"/>
      <c r="IM1513" s="2"/>
      <c r="IN1513" s="2"/>
      <c r="IO1513" s="2"/>
      <c r="IP1513" s="2"/>
      <c r="IQ1513" s="2"/>
      <c r="IR1513" s="2"/>
      <c r="IS1513" s="2"/>
      <c r="IT1513" s="2"/>
      <c r="IU1513" s="2"/>
    </row>
    <row r="1514" spans="1:255">
      <c r="A1514">
        <v>17</v>
      </c>
      <c r="B1514">
        <v>1</v>
      </c>
      <c r="E1514" t="s">
        <v>673</v>
      </c>
      <c r="F1514" t="s">
        <v>424</v>
      </c>
      <c r="G1514" t="s">
        <v>599</v>
      </c>
      <c r="H1514" t="s">
        <v>40</v>
      </c>
      <c r="I1514">
        <v>1</v>
      </c>
      <c r="J1514">
        <v>0</v>
      </c>
      <c r="O1514">
        <f t="shared" si="1321"/>
        <v>1874.56</v>
      </c>
      <c r="P1514">
        <f t="shared" si="1322"/>
        <v>1874.56</v>
      </c>
      <c r="Q1514">
        <f t="shared" si="1323"/>
        <v>0</v>
      </c>
      <c r="R1514">
        <f t="shared" si="1324"/>
        <v>0</v>
      </c>
      <c r="S1514">
        <f t="shared" si="1325"/>
        <v>0</v>
      </c>
      <c r="T1514">
        <f t="shared" si="1326"/>
        <v>0</v>
      </c>
      <c r="U1514">
        <f t="shared" si="1327"/>
        <v>0</v>
      </c>
      <c r="V1514">
        <f t="shared" si="1328"/>
        <v>0</v>
      </c>
      <c r="W1514">
        <f t="shared" si="1329"/>
        <v>0</v>
      </c>
      <c r="X1514">
        <f t="shared" si="1330"/>
        <v>0</v>
      </c>
      <c r="Y1514">
        <f t="shared" si="1331"/>
        <v>0</v>
      </c>
      <c r="AA1514">
        <v>33304960</v>
      </c>
      <c r="AB1514">
        <f t="shared" si="1332"/>
        <v>1874.56</v>
      </c>
      <c r="AC1514">
        <f t="shared" si="1333"/>
        <v>1874.56</v>
      </c>
      <c r="AD1514">
        <f t="shared" si="1356"/>
        <v>0</v>
      </c>
      <c r="AE1514">
        <f t="shared" si="1357"/>
        <v>0</v>
      </c>
      <c r="AF1514">
        <f t="shared" si="1357"/>
        <v>0</v>
      </c>
      <c r="AG1514">
        <f t="shared" si="1334"/>
        <v>0</v>
      </c>
      <c r="AH1514">
        <f t="shared" si="1358"/>
        <v>0</v>
      </c>
      <c r="AI1514">
        <f t="shared" si="1358"/>
        <v>0</v>
      </c>
      <c r="AJ1514">
        <f t="shared" si="1335"/>
        <v>0</v>
      </c>
      <c r="AK1514">
        <v>1874.56</v>
      </c>
      <c r="AL1514">
        <v>1874.56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1</v>
      </c>
      <c r="AW1514">
        <v>1</v>
      </c>
      <c r="AZ1514">
        <v>1</v>
      </c>
      <c r="BA1514">
        <v>1</v>
      </c>
      <c r="BB1514">
        <v>1</v>
      </c>
      <c r="BC1514">
        <v>1</v>
      </c>
      <c r="BD1514" t="s">
        <v>3</v>
      </c>
      <c r="BE1514" t="s">
        <v>3</v>
      </c>
      <c r="BF1514" t="s">
        <v>3</v>
      </c>
      <c r="BG1514" t="s">
        <v>3</v>
      </c>
      <c r="BH1514">
        <v>3</v>
      </c>
      <c r="BI1514">
        <v>1</v>
      </c>
      <c r="BJ1514" t="s">
        <v>3</v>
      </c>
      <c r="BM1514">
        <v>1100</v>
      </c>
      <c r="BN1514">
        <v>0</v>
      </c>
      <c r="BO1514" t="s">
        <v>3</v>
      </c>
      <c r="BP1514">
        <v>0</v>
      </c>
      <c r="BQ1514">
        <v>14</v>
      </c>
      <c r="BR1514">
        <v>0</v>
      </c>
      <c r="BS1514">
        <v>1</v>
      </c>
      <c r="BT1514">
        <v>1</v>
      </c>
      <c r="BU1514">
        <v>1</v>
      </c>
      <c r="BV1514">
        <v>1</v>
      </c>
      <c r="BW1514">
        <v>1</v>
      </c>
      <c r="BX1514">
        <v>1</v>
      </c>
      <c r="BY1514" t="s">
        <v>3</v>
      </c>
      <c r="BZ1514">
        <v>0</v>
      </c>
      <c r="CA1514">
        <v>0</v>
      </c>
      <c r="CE1514">
        <v>0</v>
      </c>
      <c r="CF1514">
        <v>0</v>
      </c>
      <c r="CG1514">
        <v>0</v>
      </c>
      <c r="CM1514">
        <v>0</v>
      </c>
      <c r="CN1514" t="s">
        <v>3</v>
      </c>
      <c r="CO1514">
        <v>0</v>
      </c>
      <c r="CP1514">
        <f t="shared" si="1336"/>
        <v>1874.56</v>
      </c>
      <c r="CQ1514">
        <f t="shared" si="1337"/>
        <v>1874.56</v>
      </c>
      <c r="CR1514">
        <f t="shared" si="1338"/>
        <v>0</v>
      </c>
      <c r="CS1514">
        <f t="shared" si="1339"/>
        <v>0</v>
      </c>
      <c r="CT1514">
        <f t="shared" si="1340"/>
        <v>0</v>
      </c>
      <c r="CU1514">
        <f t="shared" si="1341"/>
        <v>0</v>
      </c>
      <c r="CV1514">
        <f t="shared" si="1342"/>
        <v>0</v>
      </c>
      <c r="CW1514">
        <f t="shared" si="1343"/>
        <v>0</v>
      </c>
      <c r="CX1514">
        <f t="shared" si="1344"/>
        <v>0</v>
      </c>
      <c r="CY1514">
        <f t="shared" si="1345"/>
        <v>0</v>
      </c>
      <c r="CZ1514">
        <f t="shared" si="1346"/>
        <v>0</v>
      </c>
      <c r="DC1514" t="s">
        <v>3</v>
      </c>
      <c r="DD1514" t="s">
        <v>3</v>
      </c>
      <c r="DE1514" t="s">
        <v>3</v>
      </c>
      <c r="DF1514" t="s">
        <v>3</v>
      </c>
      <c r="DG1514" t="s">
        <v>3</v>
      </c>
      <c r="DH1514" t="s">
        <v>3</v>
      </c>
      <c r="DI1514" t="s">
        <v>3</v>
      </c>
      <c r="DJ1514" t="s">
        <v>3</v>
      </c>
      <c r="DK1514" t="s">
        <v>3</v>
      </c>
      <c r="DL1514" t="s">
        <v>3</v>
      </c>
      <c r="DM1514" t="s">
        <v>3</v>
      </c>
      <c r="DN1514">
        <v>0</v>
      </c>
      <c r="DO1514">
        <v>0</v>
      </c>
      <c r="DP1514">
        <v>1</v>
      </c>
      <c r="DQ1514">
        <v>1</v>
      </c>
      <c r="DU1514">
        <v>1010</v>
      </c>
      <c r="DV1514" t="s">
        <v>40</v>
      </c>
      <c r="DW1514" t="s">
        <v>40</v>
      </c>
      <c r="DX1514">
        <v>1</v>
      </c>
      <c r="EE1514">
        <v>31102366</v>
      </c>
      <c r="EF1514">
        <v>8</v>
      </c>
      <c r="EG1514" t="s">
        <v>34</v>
      </c>
      <c r="EH1514">
        <v>0</v>
      </c>
      <c r="EI1514" t="s">
        <v>3</v>
      </c>
      <c r="EJ1514">
        <v>1</v>
      </c>
      <c r="EK1514">
        <v>1100</v>
      </c>
      <c r="EL1514" t="s">
        <v>41</v>
      </c>
      <c r="EM1514" t="s">
        <v>42</v>
      </c>
      <c r="EO1514" t="s">
        <v>3</v>
      </c>
      <c r="EQ1514">
        <v>0</v>
      </c>
      <c r="ER1514">
        <v>1874.56</v>
      </c>
      <c r="ES1514">
        <v>1874.56</v>
      </c>
      <c r="ET1514">
        <v>0</v>
      </c>
      <c r="EU1514">
        <v>0</v>
      </c>
      <c r="EV1514">
        <v>0</v>
      </c>
      <c r="EW1514">
        <v>0</v>
      </c>
      <c r="EX1514">
        <v>0</v>
      </c>
      <c r="EY1514">
        <v>0</v>
      </c>
      <c r="EZ1514">
        <v>5</v>
      </c>
      <c r="FC1514">
        <v>1</v>
      </c>
      <c r="FD1514">
        <v>18</v>
      </c>
      <c r="FF1514">
        <v>17290</v>
      </c>
      <c r="FQ1514">
        <v>0</v>
      </c>
      <c r="FR1514">
        <f t="shared" si="1347"/>
        <v>0</v>
      </c>
      <c r="FS1514">
        <v>0</v>
      </c>
      <c r="FX1514">
        <v>0</v>
      </c>
      <c r="FY1514">
        <v>0</v>
      </c>
      <c r="GA1514" t="s">
        <v>661</v>
      </c>
      <c r="GD1514">
        <v>1</v>
      </c>
      <c r="GF1514">
        <v>376894853</v>
      </c>
      <c r="GG1514">
        <v>2</v>
      </c>
      <c r="GH1514">
        <v>3</v>
      </c>
      <c r="GI1514">
        <v>3</v>
      </c>
      <c r="GJ1514">
        <v>0</v>
      </c>
      <c r="GK1514">
        <v>0</v>
      </c>
      <c r="GL1514">
        <f t="shared" si="1348"/>
        <v>0</v>
      </c>
      <c r="GM1514">
        <f t="shared" si="1349"/>
        <v>1874.56</v>
      </c>
      <c r="GN1514">
        <f t="shared" si="1350"/>
        <v>1874.56</v>
      </c>
      <c r="GO1514">
        <f t="shared" si="1351"/>
        <v>0</v>
      </c>
      <c r="GP1514">
        <f t="shared" si="1352"/>
        <v>0</v>
      </c>
      <c r="GR1514">
        <v>1</v>
      </c>
      <c r="GS1514">
        <v>1</v>
      </c>
      <c r="GT1514">
        <v>0</v>
      </c>
      <c r="GU1514" t="s">
        <v>3</v>
      </c>
      <c r="GV1514">
        <f t="shared" si="1353"/>
        <v>0</v>
      </c>
      <c r="GW1514">
        <v>1</v>
      </c>
      <c r="GX1514">
        <f t="shared" si="1354"/>
        <v>0</v>
      </c>
      <c r="HA1514">
        <v>0</v>
      </c>
      <c r="HB1514">
        <v>0</v>
      </c>
      <c r="HC1514">
        <f t="shared" si="1355"/>
        <v>0</v>
      </c>
      <c r="IK1514">
        <v>0</v>
      </c>
    </row>
    <row r="1515" spans="1:255">
      <c r="A1515" s="2">
        <v>17</v>
      </c>
      <c r="B1515" s="2">
        <v>1</v>
      </c>
      <c r="C1515" s="2">
        <f>ROW(SmtRes!A1635)</f>
        <v>1635</v>
      </c>
      <c r="D1515" s="2">
        <f>ROW(EtalonRes!A2044)</f>
        <v>2044</v>
      </c>
      <c r="E1515" s="2" t="s">
        <v>674</v>
      </c>
      <c r="F1515" s="2" t="s">
        <v>431</v>
      </c>
      <c r="G1515" s="2" t="s">
        <v>432</v>
      </c>
      <c r="H1515" s="2" t="s">
        <v>433</v>
      </c>
      <c r="I1515" s="2">
        <f>ROUND(8/100,9)</f>
        <v>0.08</v>
      </c>
      <c r="J1515" s="2">
        <v>0</v>
      </c>
      <c r="K1515" s="2"/>
      <c r="L1515" s="2"/>
      <c r="M1515" s="2"/>
      <c r="N1515" s="2"/>
      <c r="O1515" s="2">
        <f t="shared" si="1321"/>
        <v>75.97</v>
      </c>
      <c r="P1515" s="2">
        <f t="shared" si="1322"/>
        <v>40.61</v>
      </c>
      <c r="Q1515" s="2">
        <f t="shared" si="1323"/>
        <v>4.8600000000000003</v>
      </c>
      <c r="R1515" s="2">
        <f t="shared" si="1324"/>
        <v>0.65</v>
      </c>
      <c r="S1515" s="2">
        <f t="shared" si="1325"/>
        <v>30.5</v>
      </c>
      <c r="T1515" s="2">
        <f t="shared" si="1326"/>
        <v>0</v>
      </c>
      <c r="U1515" s="2">
        <f t="shared" si="1327"/>
        <v>3.530592</v>
      </c>
      <c r="V1515" s="2">
        <f t="shared" si="1328"/>
        <v>5.6399999999999999E-2</v>
      </c>
      <c r="W1515" s="2">
        <f t="shared" si="1329"/>
        <v>0</v>
      </c>
      <c r="X1515" s="2">
        <f t="shared" si="1330"/>
        <v>28.04</v>
      </c>
      <c r="Y1515" s="2">
        <f t="shared" si="1331"/>
        <v>18.690000000000001</v>
      </c>
      <c r="Z1515" s="2"/>
      <c r="AA1515" s="2">
        <v>33304975</v>
      </c>
      <c r="AB1515" s="2">
        <f t="shared" si="1332"/>
        <v>949.71</v>
      </c>
      <c r="AC1515" s="2">
        <f t="shared" si="1333"/>
        <v>507.64</v>
      </c>
      <c r="AD1515" s="2">
        <f>ROUND((((((ET1515*1.2)*1.25))-(((EU1515*1.2)*1.25)))+AE1515),2)</f>
        <v>60.76</v>
      </c>
      <c r="AE1515" s="2">
        <f>ROUND((((EU1515*1.2)*1.25)),2)</f>
        <v>8.18</v>
      </c>
      <c r="AF1515" s="2">
        <f>ROUND((((EV1515*1.2)*1.15)),2)</f>
        <v>381.31</v>
      </c>
      <c r="AG1515" s="2">
        <f t="shared" si="1334"/>
        <v>0</v>
      </c>
      <c r="AH1515" s="2">
        <f>(((EW1515*1.2)*1.15))</f>
        <v>44.132399999999997</v>
      </c>
      <c r="AI1515" s="2">
        <f>(((EX1515*1.2)*1.25))</f>
        <v>0.70499999999999996</v>
      </c>
      <c r="AJ1515" s="2">
        <f t="shared" si="1335"/>
        <v>0</v>
      </c>
      <c r="AK1515" s="2">
        <v>824.45</v>
      </c>
      <c r="AL1515" s="2">
        <v>507.64</v>
      </c>
      <c r="AM1515" s="2">
        <v>40.5</v>
      </c>
      <c r="AN1515" s="2">
        <v>5.45</v>
      </c>
      <c r="AO1515" s="2">
        <v>276.31</v>
      </c>
      <c r="AP1515" s="2">
        <v>0</v>
      </c>
      <c r="AQ1515" s="2">
        <v>31.98</v>
      </c>
      <c r="AR1515" s="2">
        <v>0.47</v>
      </c>
      <c r="AS1515" s="2">
        <v>0</v>
      </c>
      <c r="AT1515" s="2">
        <v>90</v>
      </c>
      <c r="AU1515" s="2">
        <v>60</v>
      </c>
      <c r="AV1515" s="2">
        <v>1</v>
      </c>
      <c r="AW1515" s="2">
        <v>1</v>
      </c>
      <c r="AX1515" s="2"/>
      <c r="AY1515" s="2"/>
      <c r="AZ1515" s="2">
        <v>1</v>
      </c>
      <c r="BA1515" s="2">
        <v>1</v>
      </c>
      <c r="BB1515" s="2">
        <v>1</v>
      </c>
      <c r="BC1515" s="2">
        <v>1</v>
      </c>
      <c r="BD1515" s="2" t="s">
        <v>3</v>
      </c>
      <c r="BE1515" s="2" t="s">
        <v>3</v>
      </c>
      <c r="BF1515" s="2" t="s">
        <v>3</v>
      </c>
      <c r="BG1515" s="2" t="s">
        <v>3</v>
      </c>
      <c r="BH1515" s="2">
        <v>0</v>
      </c>
      <c r="BI1515" s="2">
        <v>1</v>
      </c>
      <c r="BJ1515" s="2" t="s">
        <v>434</v>
      </c>
      <c r="BK1515" s="2"/>
      <c r="BL1515" s="2"/>
      <c r="BM1515" s="2">
        <v>26001</v>
      </c>
      <c r="BN1515" s="2">
        <v>0</v>
      </c>
      <c r="BO1515" s="2" t="s">
        <v>3</v>
      </c>
      <c r="BP1515" s="2">
        <v>0</v>
      </c>
      <c r="BQ1515" s="2">
        <v>2</v>
      </c>
      <c r="BR1515" s="2">
        <v>0</v>
      </c>
      <c r="BS1515" s="2">
        <v>1</v>
      </c>
      <c r="BT1515" s="2">
        <v>1</v>
      </c>
      <c r="BU1515" s="2">
        <v>1</v>
      </c>
      <c r="BV1515" s="2">
        <v>1</v>
      </c>
      <c r="BW1515" s="2">
        <v>1</v>
      </c>
      <c r="BX1515" s="2">
        <v>1</v>
      </c>
      <c r="BY1515" s="2" t="s">
        <v>3</v>
      </c>
      <c r="BZ1515" s="2">
        <v>100</v>
      </c>
      <c r="CA1515" s="2">
        <v>70</v>
      </c>
      <c r="CB1515" s="2"/>
      <c r="CC1515" s="2"/>
      <c r="CD1515" s="2"/>
      <c r="CE1515" s="2">
        <v>0</v>
      </c>
      <c r="CF1515" s="2">
        <v>0</v>
      </c>
      <c r="CG1515" s="2">
        <v>0</v>
      </c>
      <c r="CH1515" s="2"/>
      <c r="CI1515" s="2"/>
      <c r="CJ1515" s="2"/>
      <c r="CK1515" s="2"/>
      <c r="CL1515" s="2"/>
      <c r="CM1515" s="2">
        <v>0</v>
      </c>
      <c r="CN1515" s="2" t="s">
        <v>954</v>
      </c>
      <c r="CO1515" s="2">
        <v>0</v>
      </c>
      <c r="CP1515" s="2">
        <f t="shared" si="1336"/>
        <v>75.97</v>
      </c>
      <c r="CQ1515" s="2">
        <f t="shared" si="1337"/>
        <v>507.64</v>
      </c>
      <c r="CR1515" s="2">
        <f t="shared" si="1338"/>
        <v>60.76</v>
      </c>
      <c r="CS1515" s="2">
        <f t="shared" si="1339"/>
        <v>8.18</v>
      </c>
      <c r="CT1515" s="2">
        <f t="shared" si="1340"/>
        <v>381.31</v>
      </c>
      <c r="CU1515" s="2">
        <f t="shared" si="1341"/>
        <v>0</v>
      </c>
      <c r="CV1515" s="2">
        <f t="shared" si="1342"/>
        <v>44.132399999999997</v>
      </c>
      <c r="CW1515" s="2">
        <f t="shared" si="1343"/>
        <v>0.70499999999999996</v>
      </c>
      <c r="CX1515" s="2">
        <f t="shared" si="1344"/>
        <v>0</v>
      </c>
      <c r="CY1515" s="2">
        <f t="shared" si="1345"/>
        <v>28.035</v>
      </c>
      <c r="CZ1515" s="2">
        <f t="shared" si="1346"/>
        <v>18.690000000000001</v>
      </c>
      <c r="DA1515" s="2"/>
      <c r="DB1515" s="2"/>
      <c r="DC1515" s="2" t="s">
        <v>3</v>
      </c>
      <c r="DD1515" s="2" t="s">
        <v>3</v>
      </c>
      <c r="DE1515" s="2" t="s">
        <v>21</v>
      </c>
      <c r="DF1515" s="2" t="s">
        <v>21</v>
      </c>
      <c r="DG1515" s="2" t="s">
        <v>22</v>
      </c>
      <c r="DH1515" s="2" t="s">
        <v>3</v>
      </c>
      <c r="DI1515" s="2" t="s">
        <v>22</v>
      </c>
      <c r="DJ1515" s="2" t="s">
        <v>21</v>
      </c>
      <c r="DK1515" s="2" t="s">
        <v>3</v>
      </c>
      <c r="DL1515" s="2" t="s">
        <v>3</v>
      </c>
      <c r="DM1515" s="2" t="s">
        <v>3</v>
      </c>
      <c r="DN1515" s="2">
        <v>0</v>
      </c>
      <c r="DO1515" s="2">
        <v>0</v>
      </c>
      <c r="DP1515" s="2">
        <v>1</v>
      </c>
      <c r="DQ1515" s="2">
        <v>1</v>
      </c>
      <c r="DR1515" s="2"/>
      <c r="DS1515" s="2"/>
      <c r="DT1515" s="2"/>
      <c r="DU1515" s="2">
        <v>1005</v>
      </c>
      <c r="DV1515" s="2" t="s">
        <v>433</v>
      </c>
      <c r="DW1515" s="2" t="s">
        <v>433</v>
      </c>
      <c r="DX1515" s="2">
        <v>100</v>
      </c>
      <c r="DY1515" s="2"/>
      <c r="DZ1515" s="2"/>
      <c r="EA1515" s="2"/>
      <c r="EB1515" s="2"/>
      <c r="EC1515" s="2"/>
      <c r="ED1515" s="2"/>
      <c r="EE1515" s="2">
        <v>31102226</v>
      </c>
      <c r="EF1515" s="2">
        <v>2</v>
      </c>
      <c r="EG1515" s="2" t="s">
        <v>23</v>
      </c>
      <c r="EH1515" s="2">
        <v>0</v>
      </c>
      <c r="EI1515" s="2" t="s">
        <v>3</v>
      </c>
      <c r="EJ1515" s="2">
        <v>1</v>
      </c>
      <c r="EK1515" s="2">
        <v>26001</v>
      </c>
      <c r="EL1515" s="2" t="s">
        <v>435</v>
      </c>
      <c r="EM1515" s="2" t="s">
        <v>436</v>
      </c>
      <c r="EN1515" s="2"/>
      <c r="EO1515" s="2" t="s">
        <v>26</v>
      </c>
      <c r="EP1515" s="2"/>
      <c r="EQ1515" s="2">
        <v>0</v>
      </c>
      <c r="ER1515" s="2">
        <v>824.45</v>
      </c>
      <c r="ES1515" s="2">
        <v>507.64</v>
      </c>
      <c r="ET1515" s="2">
        <v>40.5</v>
      </c>
      <c r="EU1515" s="2">
        <v>5.45</v>
      </c>
      <c r="EV1515" s="2">
        <v>276.31</v>
      </c>
      <c r="EW1515" s="2">
        <v>31.98</v>
      </c>
      <c r="EX1515" s="2">
        <v>0.47</v>
      </c>
      <c r="EY1515" s="2">
        <v>0</v>
      </c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>
        <v>0</v>
      </c>
      <c r="FR1515" s="2">
        <f t="shared" si="1347"/>
        <v>0</v>
      </c>
      <c r="FS1515" s="2">
        <v>0</v>
      </c>
      <c r="FT1515" s="2" t="s">
        <v>27</v>
      </c>
      <c r="FU1515" s="2" t="s">
        <v>28</v>
      </c>
      <c r="FV1515" s="2"/>
      <c r="FW1515" s="2"/>
      <c r="FX1515" s="2">
        <v>90</v>
      </c>
      <c r="FY1515" s="2">
        <v>59.5</v>
      </c>
      <c r="FZ1515" s="2"/>
      <c r="GA1515" s="2" t="s">
        <v>3</v>
      </c>
      <c r="GB1515" s="2"/>
      <c r="GC1515" s="2"/>
      <c r="GD1515" s="2">
        <v>1</v>
      </c>
      <c r="GE1515" s="2"/>
      <c r="GF1515" s="2">
        <v>1906941050</v>
      </c>
      <c r="GG1515" s="2">
        <v>2</v>
      </c>
      <c r="GH1515" s="2">
        <v>1</v>
      </c>
      <c r="GI1515" s="2">
        <v>-2</v>
      </c>
      <c r="GJ1515" s="2">
        <v>0</v>
      </c>
      <c r="GK1515" s="2">
        <v>0</v>
      </c>
      <c r="GL1515" s="2">
        <f t="shared" si="1348"/>
        <v>0</v>
      </c>
      <c r="GM1515" s="2">
        <f t="shared" si="1349"/>
        <v>122.7</v>
      </c>
      <c r="GN1515" s="2">
        <f t="shared" si="1350"/>
        <v>122.7</v>
      </c>
      <c r="GO1515" s="2">
        <f t="shared" si="1351"/>
        <v>0</v>
      </c>
      <c r="GP1515" s="2">
        <f t="shared" si="1352"/>
        <v>0</v>
      </c>
      <c r="GQ1515" s="2"/>
      <c r="GR1515" s="2">
        <v>0</v>
      </c>
      <c r="GS1515" s="2">
        <v>3</v>
      </c>
      <c r="GT1515" s="2">
        <v>0</v>
      </c>
      <c r="GU1515" s="2" t="s">
        <v>3</v>
      </c>
      <c r="GV1515" s="2">
        <f t="shared" si="1353"/>
        <v>0</v>
      </c>
      <c r="GW1515" s="2">
        <v>1</v>
      </c>
      <c r="GX1515" s="2">
        <f t="shared" si="1354"/>
        <v>0</v>
      </c>
      <c r="GY1515" s="2"/>
      <c r="GZ1515" s="2"/>
      <c r="HA1515" s="2">
        <v>0</v>
      </c>
      <c r="HB1515" s="2">
        <v>0</v>
      </c>
      <c r="HC1515" s="2">
        <f t="shared" si="1355"/>
        <v>0</v>
      </c>
      <c r="HD1515" s="2"/>
      <c r="HE1515" s="2"/>
      <c r="HF1515" s="2"/>
      <c r="HG1515" s="2"/>
      <c r="HH1515" s="2"/>
      <c r="HI1515" s="2"/>
      <c r="HJ1515" s="2"/>
      <c r="HK1515" s="2"/>
      <c r="HL1515" s="2"/>
      <c r="HM1515" s="2"/>
      <c r="HN1515" s="2"/>
      <c r="HO1515" s="2"/>
      <c r="HP1515" s="2"/>
      <c r="HQ1515" s="2"/>
      <c r="HR1515" s="2"/>
      <c r="HS1515" s="2"/>
      <c r="HT1515" s="2"/>
      <c r="HU1515" s="2"/>
      <c r="HV1515" s="2"/>
      <c r="HW1515" s="2"/>
      <c r="HX1515" s="2"/>
      <c r="HY1515" s="2"/>
      <c r="HZ1515" s="2"/>
      <c r="IA1515" s="2"/>
      <c r="IB1515" s="2"/>
      <c r="IC1515" s="2"/>
      <c r="ID1515" s="2"/>
      <c r="IE1515" s="2"/>
      <c r="IF1515" s="2"/>
      <c r="IG1515" s="2"/>
      <c r="IH1515" s="2"/>
      <c r="II1515" s="2"/>
      <c r="IJ1515" s="2"/>
      <c r="IK1515" s="2">
        <v>0</v>
      </c>
      <c r="IL1515" s="2"/>
      <c r="IM1515" s="2"/>
      <c r="IN1515" s="2"/>
      <c r="IO1515" s="2"/>
      <c r="IP1515" s="2"/>
      <c r="IQ1515" s="2"/>
      <c r="IR1515" s="2"/>
      <c r="IS1515" s="2"/>
      <c r="IT1515" s="2"/>
      <c r="IU1515" s="2"/>
    </row>
    <row r="1516" spans="1:255">
      <c r="A1516">
        <v>17</v>
      </c>
      <c r="B1516">
        <v>1</v>
      </c>
      <c r="C1516">
        <f>ROW(SmtRes!A1644)</f>
        <v>1644</v>
      </c>
      <c r="D1516">
        <f>ROW(EtalonRes!A2054)</f>
        <v>2054</v>
      </c>
      <c r="E1516" t="s">
        <v>674</v>
      </c>
      <c r="F1516" t="s">
        <v>431</v>
      </c>
      <c r="G1516" t="s">
        <v>432</v>
      </c>
      <c r="H1516" t="s">
        <v>433</v>
      </c>
      <c r="I1516">
        <f>ROUND(8/100,9)</f>
        <v>0.08</v>
      </c>
      <c r="J1516">
        <v>0</v>
      </c>
      <c r="O1516">
        <f t="shared" si="1321"/>
        <v>75.97</v>
      </c>
      <c r="P1516">
        <f t="shared" si="1322"/>
        <v>40.61</v>
      </c>
      <c r="Q1516">
        <f t="shared" si="1323"/>
        <v>4.8600000000000003</v>
      </c>
      <c r="R1516">
        <f t="shared" si="1324"/>
        <v>0.65</v>
      </c>
      <c r="S1516">
        <f t="shared" si="1325"/>
        <v>30.5</v>
      </c>
      <c r="T1516">
        <f t="shared" si="1326"/>
        <v>0</v>
      </c>
      <c r="U1516">
        <f t="shared" si="1327"/>
        <v>3.530592</v>
      </c>
      <c r="V1516">
        <f t="shared" si="1328"/>
        <v>5.6399999999999999E-2</v>
      </c>
      <c r="W1516">
        <f t="shared" si="1329"/>
        <v>0</v>
      </c>
      <c r="X1516">
        <f t="shared" si="1330"/>
        <v>28.04</v>
      </c>
      <c r="Y1516">
        <f t="shared" si="1331"/>
        <v>18.690000000000001</v>
      </c>
      <c r="AA1516">
        <v>33304960</v>
      </c>
      <c r="AB1516">
        <f t="shared" si="1332"/>
        <v>949.71</v>
      </c>
      <c r="AC1516">
        <f t="shared" si="1333"/>
        <v>507.64</v>
      </c>
      <c r="AD1516">
        <f>ROUND((((((ET1516*1.2)*1.25))-(((EU1516*1.2)*1.25)))+AE1516),2)</f>
        <v>60.76</v>
      </c>
      <c r="AE1516">
        <f>ROUND((((EU1516*1.2)*1.25)),2)</f>
        <v>8.18</v>
      </c>
      <c r="AF1516">
        <f>ROUND((((EV1516*1.2)*1.15)),2)</f>
        <v>381.31</v>
      </c>
      <c r="AG1516">
        <f t="shared" si="1334"/>
        <v>0</v>
      </c>
      <c r="AH1516">
        <f>(((EW1516*1.2)*1.15))</f>
        <v>44.132399999999997</v>
      </c>
      <c r="AI1516">
        <f>(((EX1516*1.2)*1.25))</f>
        <v>0.70499999999999996</v>
      </c>
      <c r="AJ1516">
        <f t="shared" si="1335"/>
        <v>0</v>
      </c>
      <c r="AK1516">
        <v>824.45</v>
      </c>
      <c r="AL1516">
        <v>507.64</v>
      </c>
      <c r="AM1516">
        <v>40.5</v>
      </c>
      <c r="AN1516">
        <v>5.45</v>
      </c>
      <c r="AO1516">
        <v>276.31</v>
      </c>
      <c r="AP1516">
        <v>0</v>
      </c>
      <c r="AQ1516">
        <v>31.98</v>
      </c>
      <c r="AR1516">
        <v>0.47</v>
      </c>
      <c r="AS1516">
        <v>0</v>
      </c>
      <c r="AT1516">
        <v>90</v>
      </c>
      <c r="AU1516">
        <v>60</v>
      </c>
      <c r="AV1516">
        <v>1</v>
      </c>
      <c r="AW1516">
        <v>1</v>
      </c>
      <c r="AZ1516">
        <v>1</v>
      </c>
      <c r="BA1516">
        <v>1</v>
      </c>
      <c r="BB1516">
        <v>1</v>
      </c>
      <c r="BC1516">
        <v>1</v>
      </c>
      <c r="BD1516" t="s">
        <v>3</v>
      </c>
      <c r="BE1516" t="s">
        <v>3</v>
      </c>
      <c r="BF1516" t="s">
        <v>3</v>
      </c>
      <c r="BG1516" t="s">
        <v>3</v>
      </c>
      <c r="BH1516">
        <v>0</v>
      </c>
      <c r="BI1516">
        <v>1</v>
      </c>
      <c r="BJ1516" t="s">
        <v>434</v>
      </c>
      <c r="BM1516">
        <v>26001</v>
      </c>
      <c r="BN1516">
        <v>0</v>
      </c>
      <c r="BO1516" t="s">
        <v>3</v>
      </c>
      <c r="BP1516">
        <v>0</v>
      </c>
      <c r="BQ1516">
        <v>2</v>
      </c>
      <c r="BR1516">
        <v>0</v>
      </c>
      <c r="BS1516">
        <v>1</v>
      </c>
      <c r="BT1516">
        <v>1</v>
      </c>
      <c r="BU1516">
        <v>1</v>
      </c>
      <c r="BV1516">
        <v>1</v>
      </c>
      <c r="BW1516">
        <v>1</v>
      </c>
      <c r="BX1516">
        <v>1</v>
      </c>
      <c r="BY1516" t="s">
        <v>3</v>
      </c>
      <c r="BZ1516">
        <v>100</v>
      </c>
      <c r="CA1516">
        <v>70</v>
      </c>
      <c r="CE1516">
        <v>0</v>
      </c>
      <c r="CF1516">
        <v>0</v>
      </c>
      <c r="CG1516">
        <v>0</v>
      </c>
      <c r="CM1516">
        <v>0</v>
      </c>
      <c r="CN1516" t="s">
        <v>954</v>
      </c>
      <c r="CO1516">
        <v>0</v>
      </c>
      <c r="CP1516">
        <f t="shared" si="1336"/>
        <v>75.97</v>
      </c>
      <c r="CQ1516">
        <f t="shared" si="1337"/>
        <v>507.64</v>
      </c>
      <c r="CR1516">
        <f t="shared" si="1338"/>
        <v>60.76</v>
      </c>
      <c r="CS1516">
        <f t="shared" si="1339"/>
        <v>8.18</v>
      </c>
      <c r="CT1516">
        <f t="shared" si="1340"/>
        <v>381.31</v>
      </c>
      <c r="CU1516">
        <f t="shared" si="1341"/>
        <v>0</v>
      </c>
      <c r="CV1516">
        <f t="shared" si="1342"/>
        <v>44.132399999999997</v>
      </c>
      <c r="CW1516">
        <f t="shared" si="1343"/>
        <v>0.70499999999999996</v>
      </c>
      <c r="CX1516">
        <f t="shared" si="1344"/>
        <v>0</v>
      </c>
      <c r="CY1516">
        <f t="shared" si="1345"/>
        <v>28.035</v>
      </c>
      <c r="CZ1516">
        <f t="shared" si="1346"/>
        <v>18.690000000000001</v>
      </c>
      <c r="DC1516" t="s">
        <v>3</v>
      </c>
      <c r="DD1516" t="s">
        <v>3</v>
      </c>
      <c r="DE1516" t="s">
        <v>21</v>
      </c>
      <c r="DF1516" t="s">
        <v>21</v>
      </c>
      <c r="DG1516" t="s">
        <v>22</v>
      </c>
      <c r="DH1516" t="s">
        <v>3</v>
      </c>
      <c r="DI1516" t="s">
        <v>22</v>
      </c>
      <c r="DJ1516" t="s">
        <v>21</v>
      </c>
      <c r="DK1516" t="s">
        <v>3</v>
      </c>
      <c r="DL1516" t="s">
        <v>3</v>
      </c>
      <c r="DM1516" t="s">
        <v>3</v>
      </c>
      <c r="DN1516">
        <v>0</v>
      </c>
      <c r="DO1516">
        <v>0</v>
      </c>
      <c r="DP1516">
        <v>1</v>
      </c>
      <c r="DQ1516">
        <v>1</v>
      </c>
      <c r="DU1516">
        <v>1005</v>
      </c>
      <c r="DV1516" t="s">
        <v>433</v>
      </c>
      <c r="DW1516" t="s">
        <v>433</v>
      </c>
      <c r="DX1516">
        <v>100</v>
      </c>
      <c r="EE1516">
        <v>31102226</v>
      </c>
      <c r="EF1516">
        <v>2</v>
      </c>
      <c r="EG1516" t="s">
        <v>23</v>
      </c>
      <c r="EH1516">
        <v>0</v>
      </c>
      <c r="EI1516" t="s">
        <v>3</v>
      </c>
      <c r="EJ1516">
        <v>1</v>
      </c>
      <c r="EK1516">
        <v>26001</v>
      </c>
      <c r="EL1516" t="s">
        <v>435</v>
      </c>
      <c r="EM1516" t="s">
        <v>436</v>
      </c>
      <c r="EO1516" t="s">
        <v>26</v>
      </c>
      <c r="EQ1516">
        <v>0</v>
      </c>
      <c r="ER1516">
        <v>824.45</v>
      </c>
      <c r="ES1516">
        <v>507.64</v>
      </c>
      <c r="ET1516">
        <v>40.5</v>
      </c>
      <c r="EU1516">
        <v>5.45</v>
      </c>
      <c r="EV1516">
        <v>276.31</v>
      </c>
      <c r="EW1516">
        <v>31.98</v>
      </c>
      <c r="EX1516">
        <v>0.47</v>
      </c>
      <c r="EY1516">
        <v>0</v>
      </c>
      <c r="FQ1516">
        <v>0</v>
      </c>
      <c r="FR1516">
        <f t="shared" si="1347"/>
        <v>0</v>
      </c>
      <c r="FS1516">
        <v>0</v>
      </c>
      <c r="FT1516" t="s">
        <v>27</v>
      </c>
      <c r="FU1516" t="s">
        <v>28</v>
      </c>
      <c r="FX1516">
        <v>90</v>
      </c>
      <c r="FY1516">
        <v>59.5</v>
      </c>
      <c r="GA1516" t="s">
        <v>3</v>
      </c>
      <c r="GD1516">
        <v>1</v>
      </c>
      <c r="GF1516">
        <v>1906941050</v>
      </c>
      <c r="GG1516">
        <v>2</v>
      </c>
      <c r="GH1516">
        <v>1</v>
      </c>
      <c r="GI1516">
        <v>-2</v>
      </c>
      <c r="GJ1516">
        <v>0</v>
      </c>
      <c r="GK1516">
        <v>0</v>
      </c>
      <c r="GL1516">
        <f t="shared" si="1348"/>
        <v>0</v>
      </c>
      <c r="GM1516">
        <f t="shared" si="1349"/>
        <v>122.7</v>
      </c>
      <c r="GN1516">
        <f t="shared" si="1350"/>
        <v>122.7</v>
      </c>
      <c r="GO1516">
        <f t="shared" si="1351"/>
        <v>0</v>
      </c>
      <c r="GP1516">
        <f t="shared" si="1352"/>
        <v>0</v>
      </c>
      <c r="GR1516">
        <v>0</v>
      </c>
      <c r="GS1516">
        <v>3</v>
      </c>
      <c r="GT1516">
        <v>0</v>
      </c>
      <c r="GU1516" t="s">
        <v>3</v>
      </c>
      <c r="GV1516">
        <f t="shared" si="1353"/>
        <v>0</v>
      </c>
      <c r="GW1516">
        <v>1</v>
      </c>
      <c r="GX1516">
        <f t="shared" si="1354"/>
        <v>0</v>
      </c>
      <c r="HA1516">
        <v>0</v>
      </c>
      <c r="HB1516">
        <v>0</v>
      </c>
      <c r="HC1516">
        <f t="shared" si="1355"/>
        <v>0</v>
      </c>
      <c r="IK1516">
        <v>0</v>
      </c>
    </row>
    <row r="1517" spans="1:255">
      <c r="A1517" s="2">
        <v>17</v>
      </c>
      <c r="B1517" s="2">
        <v>1</v>
      </c>
      <c r="C1517" s="2"/>
      <c r="D1517" s="2"/>
      <c r="E1517" s="2" t="s">
        <v>675</v>
      </c>
      <c r="F1517" s="2" t="s">
        <v>438</v>
      </c>
      <c r="G1517" s="2" t="s">
        <v>439</v>
      </c>
      <c r="H1517" s="2" t="s">
        <v>258</v>
      </c>
      <c r="I1517" s="2">
        <f>ROUND(8*0.04*1.15,9)</f>
        <v>0.36799999999999999</v>
      </c>
      <c r="J1517" s="2">
        <v>0</v>
      </c>
      <c r="K1517" s="2"/>
      <c r="L1517" s="2"/>
      <c r="M1517" s="2"/>
      <c r="N1517" s="2"/>
      <c r="O1517" s="2">
        <f t="shared" si="1321"/>
        <v>817.71</v>
      </c>
      <c r="P1517" s="2">
        <f t="shared" si="1322"/>
        <v>817.71</v>
      </c>
      <c r="Q1517" s="2">
        <f t="shared" si="1323"/>
        <v>0</v>
      </c>
      <c r="R1517" s="2">
        <f t="shared" si="1324"/>
        <v>0</v>
      </c>
      <c r="S1517" s="2">
        <f t="shared" si="1325"/>
        <v>0</v>
      </c>
      <c r="T1517" s="2">
        <f t="shared" si="1326"/>
        <v>0</v>
      </c>
      <c r="U1517" s="2">
        <f t="shared" si="1327"/>
        <v>0</v>
      </c>
      <c r="V1517" s="2">
        <f t="shared" si="1328"/>
        <v>0</v>
      </c>
      <c r="W1517" s="2">
        <f t="shared" si="1329"/>
        <v>0</v>
      </c>
      <c r="X1517" s="2">
        <f t="shared" si="1330"/>
        <v>0</v>
      </c>
      <c r="Y1517" s="2">
        <f t="shared" si="1331"/>
        <v>0</v>
      </c>
      <c r="Z1517" s="2"/>
      <c r="AA1517" s="2">
        <v>33304975</v>
      </c>
      <c r="AB1517" s="2">
        <f t="shared" si="1332"/>
        <v>2222.0300000000002</v>
      </c>
      <c r="AC1517" s="2">
        <f t="shared" si="1333"/>
        <v>2222.0300000000002</v>
      </c>
      <c r="AD1517" s="2">
        <f>ROUND((((ET1517)-(EU1517))+AE1517),2)</f>
        <v>0</v>
      </c>
      <c r="AE1517" s="2">
        <f>ROUND((EU1517),2)</f>
        <v>0</v>
      </c>
      <c r="AF1517" s="2">
        <f>ROUND((EV1517),2)</f>
        <v>0</v>
      </c>
      <c r="AG1517" s="2">
        <f t="shared" si="1334"/>
        <v>0</v>
      </c>
      <c r="AH1517" s="2">
        <f>(EW1517)</f>
        <v>0</v>
      </c>
      <c r="AI1517" s="2">
        <f>(EX1517)</f>
        <v>0</v>
      </c>
      <c r="AJ1517" s="2">
        <f t="shared" si="1335"/>
        <v>0</v>
      </c>
      <c r="AK1517" s="2">
        <v>2222.0300000000002</v>
      </c>
      <c r="AL1517" s="2">
        <v>2222.0300000000002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1</v>
      </c>
      <c r="AW1517" s="2">
        <v>1</v>
      </c>
      <c r="AX1517" s="2"/>
      <c r="AY1517" s="2"/>
      <c r="AZ1517" s="2">
        <v>1</v>
      </c>
      <c r="BA1517" s="2">
        <v>1</v>
      </c>
      <c r="BB1517" s="2">
        <v>1</v>
      </c>
      <c r="BC1517" s="2">
        <v>1</v>
      </c>
      <c r="BD1517" s="2" t="s">
        <v>3</v>
      </c>
      <c r="BE1517" s="2" t="s">
        <v>3</v>
      </c>
      <c r="BF1517" s="2" t="s">
        <v>3</v>
      </c>
      <c r="BG1517" s="2" t="s">
        <v>3</v>
      </c>
      <c r="BH1517" s="2">
        <v>3</v>
      </c>
      <c r="BI1517" s="2">
        <v>1</v>
      </c>
      <c r="BJ1517" s="2" t="s">
        <v>440</v>
      </c>
      <c r="BK1517" s="2"/>
      <c r="BL1517" s="2"/>
      <c r="BM1517" s="2">
        <v>500001</v>
      </c>
      <c r="BN1517" s="2">
        <v>0</v>
      </c>
      <c r="BO1517" s="2" t="s">
        <v>3</v>
      </c>
      <c r="BP1517" s="2">
        <v>0</v>
      </c>
      <c r="BQ1517" s="2">
        <v>8</v>
      </c>
      <c r="BR1517" s="2">
        <v>0</v>
      </c>
      <c r="BS1517" s="2">
        <v>1</v>
      </c>
      <c r="BT1517" s="2">
        <v>1</v>
      </c>
      <c r="BU1517" s="2">
        <v>1</v>
      </c>
      <c r="BV1517" s="2">
        <v>1</v>
      </c>
      <c r="BW1517" s="2">
        <v>1</v>
      </c>
      <c r="BX1517" s="2">
        <v>1</v>
      </c>
      <c r="BY1517" s="2" t="s">
        <v>3</v>
      </c>
      <c r="BZ1517" s="2">
        <v>0</v>
      </c>
      <c r="CA1517" s="2">
        <v>0</v>
      </c>
      <c r="CB1517" s="2"/>
      <c r="CC1517" s="2"/>
      <c r="CD1517" s="2"/>
      <c r="CE1517" s="2">
        <v>0</v>
      </c>
      <c r="CF1517" s="2">
        <v>0</v>
      </c>
      <c r="CG1517" s="2">
        <v>0</v>
      </c>
      <c r="CH1517" s="2"/>
      <c r="CI1517" s="2"/>
      <c r="CJ1517" s="2"/>
      <c r="CK1517" s="2"/>
      <c r="CL1517" s="2"/>
      <c r="CM1517" s="2">
        <v>0</v>
      </c>
      <c r="CN1517" s="2" t="s">
        <v>3</v>
      </c>
      <c r="CO1517" s="2">
        <v>0</v>
      </c>
      <c r="CP1517" s="2">
        <f t="shared" si="1336"/>
        <v>817.71</v>
      </c>
      <c r="CQ1517" s="2">
        <f t="shared" si="1337"/>
        <v>2222.0300000000002</v>
      </c>
      <c r="CR1517" s="2">
        <f t="shared" si="1338"/>
        <v>0</v>
      </c>
      <c r="CS1517" s="2">
        <f t="shared" si="1339"/>
        <v>0</v>
      </c>
      <c r="CT1517" s="2">
        <f t="shared" si="1340"/>
        <v>0</v>
      </c>
      <c r="CU1517" s="2">
        <f t="shared" si="1341"/>
        <v>0</v>
      </c>
      <c r="CV1517" s="2">
        <f t="shared" si="1342"/>
        <v>0</v>
      </c>
      <c r="CW1517" s="2">
        <f t="shared" si="1343"/>
        <v>0</v>
      </c>
      <c r="CX1517" s="2">
        <f t="shared" si="1344"/>
        <v>0</v>
      </c>
      <c r="CY1517" s="2">
        <f t="shared" si="1345"/>
        <v>0</v>
      </c>
      <c r="CZ1517" s="2">
        <f t="shared" si="1346"/>
        <v>0</v>
      </c>
      <c r="DA1517" s="2"/>
      <c r="DB1517" s="2"/>
      <c r="DC1517" s="2" t="s">
        <v>3</v>
      </c>
      <c r="DD1517" s="2" t="s">
        <v>3</v>
      </c>
      <c r="DE1517" s="2" t="s">
        <v>3</v>
      </c>
      <c r="DF1517" s="2" t="s">
        <v>3</v>
      </c>
      <c r="DG1517" s="2" t="s">
        <v>3</v>
      </c>
      <c r="DH1517" s="2" t="s">
        <v>3</v>
      </c>
      <c r="DI1517" s="2" t="s">
        <v>3</v>
      </c>
      <c r="DJ1517" s="2" t="s">
        <v>3</v>
      </c>
      <c r="DK1517" s="2" t="s">
        <v>3</v>
      </c>
      <c r="DL1517" s="2" t="s">
        <v>3</v>
      </c>
      <c r="DM1517" s="2" t="s">
        <v>3</v>
      </c>
      <c r="DN1517" s="2">
        <v>0</v>
      </c>
      <c r="DO1517" s="2">
        <v>0</v>
      </c>
      <c r="DP1517" s="2">
        <v>1</v>
      </c>
      <c r="DQ1517" s="2">
        <v>1</v>
      </c>
      <c r="DR1517" s="2"/>
      <c r="DS1517" s="2"/>
      <c r="DT1517" s="2"/>
      <c r="DU1517" s="2">
        <v>1007</v>
      </c>
      <c r="DV1517" s="2" t="s">
        <v>258</v>
      </c>
      <c r="DW1517" s="2" t="s">
        <v>258</v>
      </c>
      <c r="DX1517" s="2">
        <v>1</v>
      </c>
      <c r="DY1517" s="2"/>
      <c r="DZ1517" s="2"/>
      <c r="EA1517" s="2"/>
      <c r="EB1517" s="2"/>
      <c r="EC1517" s="2"/>
      <c r="ED1517" s="2"/>
      <c r="EE1517" s="2">
        <v>31102119</v>
      </c>
      <c r="EF1517" s="2">
        <v>8</v>
      </c>
      <c r="EG1517" s="2" t="s">
        <v>34</v>
      </c>
      <c r="EH1517" s="2">
        <v>0</v>
      </c>
      <c r="EI1517" s="2" t="s">
        <v>3</v>
      </c>
      <c r="EJ1517" s="2">
        <v>1</v>
      </c>
      <c r="EK1517" s="2">
        <v>500001</v>
      </c>
      <c r="EL1517" s="2" t="s">
        <v>35</v>
      </c>
      <c r="EM1517" s="2" t="s">
        <v>36</v>
      </c>
      <c r="EN1517" s="2"/>
      <c r="EO1517" s="2" t="s">
        <v>3</v>
      </c>
      <c r="EP1517" s="2"/>
      <c r="EQ1517" s="2">
        <v>0</v>
      </c>
      <c r="ER1517" s="2">
        <v>2222.0300000000002</v>
      </c>
      <c r="ES1517" s="2">
        <v>2222.0300000000002</v>
      </c>
      <c r="ET1517" s="2">
        <v>0</v>
      </c>
      <c r="EU1517" s="2">
        <v>0</v>
      </c>
      <c r="EV1517" s="2">
        <v>0</v>
      </c>
      <c r="EW1517" s="2">
        <v>0</v>
      </c>
      <c r="EX1517" s="2">
        <v>0</v>
      </c>
      <c r="EY1517" s="2">
        <v>0</v>
      </c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>
        <v>0</v>
      </c>
      <c r="FR1517" s="2">
        <f t="shared" si="1347"/>
        <v>0</v>
      </c>
      <c r="FS1517" s="2">
        <v>0</v>
      </c>
      <c r="FT1517" s="2"/>
      <c r="FU1517" s="2"/>
      <c r="FV1517" s="2"/>
      <c r="FW1517" s="2"/>
      <c r="FX1517" s="2">
        <v>0</v>
      </c>
      <c r="FY1517" s="2">
        <v>0</v>
      </c>
      <c r="FZ1517" s="2"/>
      <c r="GA1517" s="2" t="s">
        <v>3</v>
      </c>
      <c r="GB1517" s="2"/>
      <c r="GC1517" s="2"/>
      <c r="GD1517" s="2">
        <v>1</v>
      </c>
      <c r="GE1517" s="2"/>
      <c r="GF1517" s="2">
        <v>2051966677</v>
      </c>
      <c r="GG1517" s="2">
        <v>2</v>
      </c>
      <c r="GH1517" s="2">
        <v>1</v>
      </c>
      <c r="GI1517" s="2">
        <v>-2</v>
      </c>
      <c r="GJ1517" s="2">
        <v>0</v>
      </c>
      <c r="GK1517" s="2">
        <v>0</v>
      </c>
      <c r="GL1517" s="2">
        <f t="shared" si="1348"/>
        <v>0</v>
      </c>
      <c r="GM1517" s="2">
        <f t="shared" si="1349"/>
        <v>817.71</v>
      </c>
      <c r="GN1517" s="2">
        <f t="shared" si="1350"/>
        <v>817.71</v>
      </c>
      <c r="GO1517" s="2">
        <f t="shared" si="1351"/>
        <v>0</v>
      </c>
      <c r="GP1517" s="2">
        <f t="shared" si="1352"/>
        <v>0</v>
      </c>
      <c r="GQ1517" s="2"/>
      <c r="GR1517" s="2">
        <v>0</v>
      </c>
      <c r="GS1517" s="2">
        <v>3</v>
      </c>
      <c r="GT1517" s="2">
        <v>0</v>
      </c>
      <c r="GU1517" s="2" t="s">
        <v>3</v>
      </c>
      <c r="GV1517" s="2">
        <f t="shared" si="1353"/>
        <v>0</v>
      </c>
      <c r="GW1517" s="2">
        <v>1</v>
      </c>
      <c r="GX1517" s="2">
        <f t="shared" si="1354"/>
        <v>0</v>
      </c>
      <c r="GY1517" s="2"/>
      <c r="GZ1517" s="2"/>
      <c r="HA1517" s="2">
        <v>0</v>
      </c>
      <c r="HB1517" s="2">
        <v>0</v>
      </c>
      <c r="HC1517" s="2">
        <f t="shared" si="1355"/>
        <v>0</v>
      </c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  <c r="IH1517" s="2"/>
      <c r="II1517" s="2"/>
      <c r="IJ1517" s="2"/>
      <c r="IK1517" s="2">
        <v>0</v>
      </c>
      <c r="IL1517" s="2"/>
      <c r="IM1517" s="2"/>
      <c r="IN1517" s="2"/>
      <c r="IO1517" s="2"/>
      <c r="IP1517" s="2"/>
      <c r="IQ1517" s="2"/>
      <c r="IR1517" s="2"/>
      <c r="IS1517" s="2"/>
      <c r="IT1517" s="2"/>
      <c r="IU1517" s="2"/>
    </row>
    <row r="1518" spans="1:255">
      <c r="A1518">
        <v>17</v>
      </c>
      <c r="B1518">
        <v>1</v>
      </c>
      <c r="E1518" t="s">
        <v>675</v>
      </c>
      <c r="F1518" t="s">
        <v>438</v>
      </c>
      <c r="G1518" t="s">
        <v>439</v>
      </c>
      <c r="H1518" t="s">
        <v>258</v>
      </c>
      <c r="I1518">
        <f>ROUND(8*0.04*1.15,9)</f>
        <v>0.36799999999999999</v>
      </c>
      <c r="J1518">
        <v>0</v>
      </c>
      <c r="O1518">
        <f t="shared" si="1321"/>
        <v>817.71</v>
      </c>
      <c r="P1518">
        <f t="shared" si="1322"/>
        <v>817.71</v>
      </c>
      <c r="Q1518">
        <f t="shared" si="1323"/>
        <v>0</v>
      </c>
      <c r="R1518">
        <f t="shared" si="1324"/>
        <v>0</v>
      </c>
      <c r="S1518">
        <f t="shared" si="1325"/>
        <v>0</v>
      </c>
      <c r="T1518">
        <f t="shared" si="1326"/>
        <v>0</v>
      </c>
      <c r="U1518">
        <f t="shared" si="1327"/>
        <v>0</v>
      </c>
      <c r="V1518">
        <f t="shared" si="1328"/>
        <v>0</v>
      </c>
      <c r="W1518">
        <f t="shared" si="1329"/>
        <v>0</v>
      </c>
      <c r="X1518">
        <f t="shared" si="1330"/>
        <v>0</v>
      </c>
      <c r="Y1518">
        <f t="shared" si="1331"/>
        <v>0</v>
      </c>
      <c r="AA1518">
        <v>33304960</v>
      </c>
      <c r="AB1518">
        <f t="shared" si="1332"/>
        <v>2222.0300000000002</v>
      </c>
      <c r="AC1518">
        <f t="shared" si="1333"/>
        <v>2222.0300000000002</v>
      </c>
      <c r="AD1518">
        <f>ROUND((((ET1518)-(EU1518))+AE1518),2)</f>
        <v>0</v>
      </c>
      <c r="AE1518">
        <f>ROUND((EU1518),2)</f>
        <v>0</v>
      </c>
      <c r="AF1518">
        <f>ROUND((EV1518),2)</f>
        <v>0</v>
      </c>
      <c r="AG1518">
        <f t="shared" si="1334"/>
        <v>0</v>
      </c>
      <c r="AH1518">
        <f>(EW1518)</f>
        <v>0</v>
      </c>
      <c r="AI1518">
        <f>(EX1518)</f>
        <v>0</v>
      </c>
      <c r="AJ1518">
        <f t="shared" si="1335"/>
        <v>0</v>
      </c>
      <c r="AK1518">
        <v>2222.0300000000002</v>
      </c>
      <c r="AL1518">
        <v>2222.0300000000002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1</v>
      </c>
      <c r="AW1518">
        <v>1</v>
      </c>
      <c r="AZ1518">
        <v>1</v>
      </c>
      <c r="BA1518">
        <v>1</v>
      </c>
      <c r="BB1518">
        <v>1</v>
      </c>
      <c r="BC1518">
        <v>1</v>
      </c>
      <c r="BD1518" t="s">
        <v>3</v>
      </c>
      <c r="BE1518" t="s">
        <v>3</v>
      </c>
      <c r="BF1518" t="s">
        <v>3</v>
      </c>
      <c r="BG1518" t="s">
        <v>3</v>
      </c>
      <c r="BH1518">
        <v>3</v>
      </c>
      <c r="BI1518">
        <v>1</v>
      </c>
      <c r="BJ1518" t="s">
        <v>440</v>
      </c>
      <c r="BM1518">
        <v>500001</v>
      </c>
      <c r="BN1518">
        <v>0</v>
      </c>
      <c r="BO1518" t="s">
        <v>3</v>
      </c>
      <c r="BP1518">
        <v>0</v>
      </c>
      <c r="BQ1518">
        <v>8</v>
      </c>
      <c r="BR1518">
        <v>0</v>
      </c>
      <c r="BS1518">
        <v>1</v>
      </c>
      <c r="BT1518">
        <v>1</v>
      </c>
      <c r="BU1518">
        <v>1</v>
      </c>
      <c r="BV1518">
        <v>1</v>
      </c>
      <c r="BW1518">
        <v>1</v>
      </c>
      <c r="BX1518">
        <v>1</v>
      </c>
      <c r="BY1518" t="s">
        <v>3</v>
      </c>
      <c r="BZ1518">
        <v>0</v>
      </c>
      <c r="CA1518">
        <v>0</v>
      </c>
      <c r="CE1518">
        <v>0</v>
      </c>
      <c r="CF1518">
        <v>0</v>
      </c>
      <c r="CG1518">
        <v>0</v>
      </c>
      <c r="CM1518">
        <v>0</v>
      </c>
      <c r="CN1518" t="s">
        <v>3</v>
      </c>
      <c r="CO1518">
        <v>0</v>
      </c>
      <c r="CP1518">
        <f t="shared" si="1336"/>
        <v>817.71</v>
      </c>
      <c r="CQ1518">
        <f t="shared" si="1337"/>
        <v>2222.0300000000002</v>
      </c>
      <c r="CR1518">
        <f t="shared" si="1338"/>
        <v>0</v>
      </c>
      <c r="CS1518">
        <f t="shared" si="1339"/>
        <v>0</v>
      </c>
      <c r="CT1518">
        <f t="shared" si="1340"/>
        <v>0</v>
      </c>
      <c r="CU1518">
        <f t="shared" si="1341"/>
        <v>0</v>
      </c>
      <c r="CV1518">
        <f t="shared" si="1342"/>
        <v>0</v>
      </c>
      <c r="CW1518">
        <f t="shared" si="1343"/>
        <v>0</v>
      </c>
      <c r="CX1518">
        <f t="shared" si="1344"/>
        <v>0</v>
      </c>
      <c r="CY1518">
        <f t="shared" si="1345"/>
        <v>0</v>
      </c>
      <c r="CZ1518">
        <f t="shared" si="1346"/>
        <v>0</v>
      </c>
      <c r="DC1518" t="s">
        <v>3</v>
      </c>
      <c r="DD1518" t="s">
        <v>3</v>
      </c>
      <c r="DE1518" t="s">
        <v>3</v>
      </c>
      <c r="DF1518" t="s">
        <v>3</v>
      </c>
      <c r="DG1518" t="s">
        <v>3</v>
      </c>
      <c r="DH1518" t="s">
        <v>3</v>
      </c>
      <c r="DI1518" t="s">
        <v>3</v>
      </c>
      <c r="DJ1518" t="s">
        <v>3</v>
      </c>
      <c r="DK1518" t="s">
        <v>3</v>
      </c>
      <c r="DL1518" t="s">
        <v>3</v>
      </c>
      <c r="DM1518" t="s">
        <v>3</v>
      </c>
      <c r="DN1518">
        <v>0</v>
      </c>
      <c r="DO1518">
        <v>0</v>
      </c>
      <c r="DP1518">
        <v>1</v>
      </c>
      <c r="DQ1518">
        <v>1</v>
      </c>
      <c r="DU1518">
        <v>1007</v>
      </c>
      <c r="DV1518" t="s">
        <v>258</v>
      </c>
      <c r="DW1518" t="s">
        <v>258</v>
      </c>
      <c r="DX1518">
        <v>1</v>
      </c>
      <c r="EE1518">
        <v>31102119</v>
      </c>
      <c r="EF1518">
        <v>8</v>
      </c>
      <c r="EG1518" t="s">
        <v>34</v>
      </c>
      <c r="EH1518">
        <v>0</v>
      </c>
      <c r="EI1518" t="s">
        <v>3</v>
      </c>
      <c r="EJ1518">
        <v>1</v>
      </c>
      <c r="EK1518">
        <v>500001</v>
      </c>
      <c r="EL1518" t="s">
        <v>35</v>
      </c>
      <c r="EM1518" t="s">
        <v>36</v>
      </c>
      <c r="EO1518" t="s">
        <v>3</v>
      </c>
      <c r="EQ1518">
        <v>0</v>
      </c>
      <c r="ER1518">
        <v>2222.0300000000002</v>
      </c>
      <c r="ES1518">
        <v>2222.0300000000002</v>
      </c>
      <c r="ET1518">
        <v>0</v>
      </c>
      <c r="EU1518">
        <v>0</v>
      </c>
      <c r="EV1518">
        <v>0</v>
      </c>
      <c r="EW1518">
        <v>0</v>
      </c>
      <c r="EX1518">
        <v>0</v>
      </c>
      <c r="EY1518">
        <v>0</v>
      </c>
      <c r="FQ1518">
        <v>0</v>
      </c>
      <c r="FR1518">
        <f t="shared" si="1347"/>
        <v>0</v>
      </c>
      <c r="FS1518">
        <v>0</v>
      </c>
      <c r="FX1518">
        <v>0</v>
      </c>
      <c r="FY1518">
        <v>0</v>
      </c>
      <c r="GA1518" t="s">
        <v>3</v>
      </c>
      <c r="GD1518">
        <v>1</v>
      </c>
      <c r="GF1518">
        <v>2051966677</v>
      </c>
      <c r="GG1518">
        <v>2</v>
      </c>
      <c r="GH1518">
        <v>1</v>
      </c>
      <c r="GI1518">
        <v>-2</v>
      </c>
      <c r="GJ1518">
        <v>0</v>
      </c>
      <c r="GK1518">
        <v>0</v>
      </c>
      <c r="GL1518">
        <f t="shared" si="1348"/>
        <v>0</v>
      </c>
      <c r="GM1518">
        <f t="shared" si="1349"/>
        <v>817.71</v>
      </c>
      <c r="GN1518">
        <f t="shared" si="1350"/>
        <v>817.71</v>
      </c>
      <c r="GO1518">
        <f t="shared" si="1351"/>
        <v>0</v>
      </c>
      <c r="GP1518">
        <f t="shared" si="1352"/>
        <v>0</v>
      </c>
      <c r="GR1518">
        <v>0</v>
      </c>
      <c r="GS1518">
        <v>3</v>
      </c>
      <c r="GT1518">
        <v>0</v>
      </c>
      <c r="GU1518" t="s">
        <v>3</v>
      </c>
      <c r="GV1518">
        <f t="shared" si="1353"/>
        <v>0</v>
      </c>
      <c r="GW1518">
        <v>1</v>
      </c>
      <c r="GX1518">
        <f t="shared" si="1354"/>
        <v>0</v>
      </c>
      <c r="HA1518">
        <v>0</v>
      </c>
      <c r="HB1518">
        <v>0</v>
      </c>
      <c r="HC1518">
        <f t="shared" si="1355"/>
        <v>0</v>
      </c>
      <c r="IK1518">
        <v>0</v>
      </c>
    </row>
    <row r="1519" spans="1:255">
      <c r="A1519" s="2">
        <v>17</v>
      </c>
      <c r="B1519" s="2">
        <v>1</v>
      </c>
      <c r="C1519" s="2">
        <f>ROW(SmtRes!A1655)</f>
        <v>1655</v>
      </c>
      <c r="D1519" s="2">
        <f>ROW(EtalonRes!A2070)</f>
        <v>2070</v>
      </c>
      <c r="E1519" s="2" t="s">
        <v>676</v>
      </c>
      <c r="F1519" s="2" t="s">
        <v>442</v>
      </c>
      <c r="G1519" s="2" t="s">
        <v>443</v>
      </c>
      <c r="H1519" s="2" t="s">
        <v>433</v>
      </c>
      <c r="I1519" s="2">
        <f>ROUND((0.8+0.8)*2*1/100,9)</f>
        <v>3.2000000000000001E-2</v>
      </c>
      <c r="J1519" s="2">
        <v>0</v>
      </c>
      <c r="K1519" s="2"/>
      <c r="L1519" s="2"/>
      <c r="M1519" s="2"/>
      <c r="N1519" s="2"/>
      <c r="O1519" s="2">
        <f t="shared" si="1321"/>
        <v>54.87</v>
      </c>
      <c r="P1519" s="2">
        <f t="shared" si="1322"/>
        <v>18.489999999999998</v>
      </c>
      <c r="Q1519" s="2">
        <f t="shared" si="1323"/>
        <v>5.16</v>
      </c>
      <c r="R1519" s="2">
        <f t="shared" si="1324"/>
        <v>0.45</v>
      </c>
      <c r="S1519" s="2">
        <f t="shared" si="1325"/>
        <v>31.22</v>
      </c>
      <c r="T1519" s="2">
        <f t="shared" si="1326"/>
        <v>0</v>
      </c>
      <c r="U1519" s="2">
        <f t="shared" si="1327"/>
        <v>3.5716607999999996</v>
      </c>
      <c r="V1519" s="2">
        <f t="shared" si="1328"/>
        <v>3.6479999999999999E-2</v>
      </c>
      <c r="W1519" s="2">
        <f t="shared" si="1329"/>
        <v>0</v>
      </c>
      <c r="X1519" s="2">
        <f t="shared" si="1330"/>
        <v>36.42</v>
      </c>
      <c r="Y1519" s="2">
        <f t="shared" si="1331"/>
        <v>22.49</v>
      </c>
      <c r="Z1519" s="2"/>
      <c r="AA1519" s="2">
        <v>33304975</v>
      </c>
      <c r="AB1519" s="2">
        <f t="shared" si="1332"/>
        <v>1714.66</v>
      </c>
      <c r="AC1519" s="2">
        <f t="shared" si="1333"/>
        <v>577.76</v>
      </c>
      <c r="AD1519" s="2">
        <f>ROUND((((((ET1519*1.2)*1.25))-(((EU1519*1.2)*1.25)))+AE1519),2)</f>
        <v>161.38999999999999</v>
      </c>
      <c r="AE1519" s="2">
        <f>ROUND((((EU1519*1.2)*1.25)),2)</f>
        <v>14.12</v>
      </c>
      <c r="AF1519" s="2">
        <f>ROUND((((EV1519*1.2)*1.15)),2)</f>
        <v>975.51</v>
      </c>
      <c r="AG1519" s="2">
        <f t="shared" si="1334"/>
        <v>0</v>
      </c>
      <c r="AH1519" s="2">
        <f>(((EW1519*1.2)*1.15))</f>
        <v>111.61439999999999</v>
      </c>
      <c r="AI1519" s="2">
        <f>(((EX1519*1.2)*1.25))</f>
        <v>1.1399999999999999</v>
      </c>
      <c r="AJ1519" s="2">
        <f t="shared" si="1335"/>
        <v>0</v>
      </c>
      <c r="AK1519" s="2">
        <v>1392.24</v>
      </c>
      <c r="AL1519" s="2">
        <v>577.76</v>
      </c>
      <c r="AM1519" s="2">
        <v>107.59</v>
      </c>
      <c r="AN1519" s="2">
        <v>9.41</v>
      </c>
      <c r="AO1519" s="2">
        <v>706.89</v>
      </c>
      <c r="AP1519" s="2">
        <v>0</v>
      </c>
      <c r="AQ1519" s="2">
        <v>80.88</v>
      </c>
      <c r="AR1519" s="2">
        <v>0.76</v>
      </c>
      <c r="AS1519" s="2">
        <v>0</v>
      </c>
      <c r="AT1519" s="2">
        <v>115</v>
      </c>
      <c r="AU1519" s="2">
        <v>71</v>
      </c>
      <c r="AV1519" s="2">
        <v>1</v>
      </c>
      <c r="AW1519" s="2">
        <v>1</v>
      </c>
      <c r="AX1519" s="2"/>
      <c r="AY1519" s="2"/>
      <c r="AZ1519" s="2">
        <v>1</v>
      </c>
      <c r="BA1519" s="2">
        <v>1</v>
      </c>
      <c r="BB1519" s="2">
        <v>1</v>
      </c>
      <c r="BC1519" s="2">
        <v>1</v>
      </c>
      <c r="BD1519" s="2" t="s">
        <v>3</v>
      </c>
      <c r="BE1519" s="2" t="s">
        <v>3</v>
      </c>
      <c r="BF1519" s="2" t="s">
        <v>3</v>
      </c>
      <c r="BG1519" s="2" t="s">
        <v>3</v>
      </c>
      <c r="BH1519" s="2">
        <v>0</v>
      </c>
      <c r="BI1519" s="2">
        <v>1</v>
      </c>
      <c r="BJ1519" s="2" t="s">
        <v>444</v>
      </c>
      <c r="BK1519" s="2"/>
      <c r="BL1519" s="2"/>
      <c r="BM1519" s="2">
        <v>20001</v>
      </c>
      <c r="BN1519" s="2">
        <v>0</v>
      </c>
      <c r="BO1519" s="2" t="s">
        <v>3</v>
      </c>
      <c r="BP1519" s="2">
        <v>0</v>
      </c>
      <c r="BQ1519" s="2">
        <v>2</v>
      </c>
      <c r="BR1519" s="2">
        <v>0</v>
      </c>
      <c r="BS1519" s="2">
        <v>1</v>
      </c>
      <c r="BT1519" s="2">
        <v>1</v>
      </c>
      <c r="BU1519" s="2">
        <v>1</v>
      </c>
      <c r="BV1519" s="2">
        <v>1</v>
      </c>
      <c r="BW1519" s="2">
        <v>1</v>
      </c>
      <c r="BX1519" s="2">
        <v>1</v>
      </c>
      <c r="BY1519" s="2" t="s">
        <v>3</v>
      </c>
      <c r="BZ1519" s="2">
        <v>128</v>
      </c>
      <c r="CA1519" s="2">
        <v>83</v>
      </c>
      <c r="CB1519" s="2"/>
      <c r="CC1519" s="2"/>
      <c r="CD1519" s="2"/>
      <c r="CE1519" s="2">
        <v>0</v>
      </c>
      <c r="CF1519" s="2">
        <v>0</v>
      </c>
      <c r="CG1519" s="2">
        <v>0</v>
      </c>
      <c r="CH1519" s="2"/>
      <c r="CI1519" s="2"/>
      <c r="CJ1519" s="2"/>
      <c r="CK1519" s="2"/>
      <c r="CL1519" s="2"/>
      <c r="CM1519" s="2">
        <v>0</v>
      </c>
      <c r="CN1519" s="2" t="s">
        <v>954</v>
      </c>
      <c r="CO1519" s="2">
        <v>0</v>
      </c>
      <c r="CP1519" s="2">
        <f t="shared" si="1336"/>
        <v>54.87</v>
      </c>
      <c r="CQ1519" s="2">
        <f t="shared" si="1337"/>
        <v>577.76</v>
      </c>
      <c r="CR1519" s="2">
        <f t="shared" si="1338"/>
        <v>161.38999999999999</v>
      </c>
      <c r="CS1519" s="2">
        <f t="shared" si="1339"/>
        <v>14.12</v>
      </c>
      <c r="CT1519" s="2">
        <f t="shared" si="1340"/>
        <v>975.51</v>
      </c>
      <c r="CU1519" s="2">
        <f t="shared" si="1341"/>
        <v>0</v>
      </c>
      <c r="CV1519" s="2">
        <f t="shared" si="1342"/>
        <v>111.61439999999999</v>
      </c>
      <c r="CW1519" s="2">
        <f t="shared" si="1343"/>
        <v>1.1399999999999999</v>
      </c>
      <c r="CX1519" s="2">
        <f t="shared" si="1344"/>
        <v>0</v>
      </c>
      <c r="CY1519" s="2">
        <f t="shared" si="1345"/>
        <v>36.420499999999997</v>
      </c>
      <c r="CZ1519" s="2">
        <f t="shared" si="1346"/>
        <v>22.485699999999998</v>
      </c>
      <c r="DA1519" s="2"/>
      <c r="DB1519" s="2"/>
      <c r="DC1519" s="2" t="s">
        <v>3</v>
      </c>
      <c r="DD1519" s="2" t="s">
        <v>3</v>
      </c>
      <c r="DE1519" s="2" t="s">
        <v>21</v>
      </c>
      <c r="DF1519" s="2" t="s">
        <v>21</v>
      </c>
      <c r="DG1519" s="2" t="s">
        <v>22</v>
      </c>
      <c r="DH1519" s="2" t="s">
        <v>3</v>
      </c>
      <c r="DI1519" s="2" t="s">
        <v>22</v>
      </c>
      <c r="DJ1519" s="2" t="s">
        <v>21</v>
      </c>
      <c r="DK1519" s="2" t="s">
        <v>3</v>
      </c>
      <c r="DL1519" s="2" t="s">
        <v>3</v>
      </c>
      <c r="DM1519" s="2" t="s">
        <v>3</v>
      </c>
      <c r="DN1519" s="2">
        <v>0</v>
      </c>
      <c r="DO1519" s="2">
        <v>0</v>
      </c>
      <c r="DP1519" s="2">
        <v>1</v>
      </c>
      <c r="DQ1519" s="2">
        <v>1</v>
      </c>
      <c r="DR1519" s="2"/>
      <c r="DS1519" s="2"/>
      <c r="DT1519" s="2"/>
      <c r="DU1519" s="2">
        <v>1005</v>
      </c>
      <c r="DV1519" s="2" t="s">
        <v>433</v>
      </c>
      <c r="DW1519" s="2" t="s">
        <v>433</v>
      </c>
      <c r="DX1519" s="2">
        <v>100</v>
      </c>
      <c r="DY1519" s="2"/>
      <c r="DZ1519" s="2"/>
      <c r="EA1519" s="2"/>
      <c r="EB1519" s="2"/>
      <c r="EC1519" s="2"/>
      <c r="ED1519" s="2"/>
      <c r="EE1519" s="2">
        <v>31102217</v>
      </c>
      <c r="EF1519" s="2">
        <v>2</v>
      </c>
      <c r="EG1519" s="2" t="s">
        <v>23</v>
      </c>
      <c r="EH1519" s="2">
        <v>0</v>
      </c>
      <c r="EI1519" s="2" t="s">
        <v>3</v>
      </c>
      <c r="EJ1519" s="2">
        <v>1</v>
      </c>
      <c r="EK1519" s="2">
        <v>20001</v>
      </c>
      <c r="EL1519" s="2" t="s">
        <v>24</v>
      </c>
      <c r="EM1519" s="2" t="s">
        <v>25</v>
      </c>
      <c r="EN1519" s="2"/>
      <c r="EO1519" s="2" t="s">
        <v>26</v>
      </c>
      <c r="EP1519" s="2"/>
      <c r="EQ1519" s="2">
        <v>0</v>
      </c>
      <c r="ER1519" s="2">
        <v>1392.24</v>
      </c>
      <c r="ES1519" s="2">
        <v>577.76</v>
      </c>
      <c r="ET1519" s="2">
        <v>107.59</v>
      </c>
      <c r="EU1519" s="2">
        <v>9.41</v>
      </c>
      <c r="EV1519" s="2">
        <v>706.89</v>
      </c>
      <c r="EW1519" s="2">
        <v>80.88</v>
      </c>
      <c r="EX1519" s="2">
        <v>0.76</v>
      </c>
      <c r="EY1519" s="2">
        <v>0</v>
      </c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>
        <v>0</v>
      </c>
      <c r="FR1519" s="2">
        <f t="shared" si="1347"/>
        <v>0</v>
      </c>
      <c r="FS1519" s="2">
        <v>0</v>
      </c>
      <c r="FT1519" s="2" t="s">
        <v>27</v>
      </c>
      <c r="FU1519" s="2" t="s">
        <v>28</v>
      </c>
      <c r="FV1519" s="2"/>
      <c r="FW1519" s="2"/>
      <c r="FX1519" s="2">
        <v>115.2</v>
      </c>
      <c r="FY1519" s="2">
        <v>70.55</v>
      </c>
      <c r="FZ1519" s="2"/>
      <c r="GA1519" s="2" t="s">
        <v>3</v>
      </c>
      <c r="GB1519" s="2"/>
      <c r="GC1519" s="2"/>
      <c r="GD1519" s="2">
        <v>1</v>
      </c>
      <c r="GE1519" s="2"/>
      <c r="GF1519" s="2">
        <v>1852176229</v>
      </c>
      <c r="GG1519" s="2">
        <v>2</v>
      </c>
      <c r="GH1519" s="2">
        <v>1</v>
      </c>
      <c r="GI1519" s="2">
        <v>-2</v>
      </c>
      <c r="GJ1519" s="2">
        <v>0</v>
      </c>
      <c r="GK1519" s="2">
        <v>0</v>
      </c>
      <c r="GL1519" s="2">
        <f t="shared" si="1348"/>
        <v>0</v>
      </c>
      <c r="GM1519" s="2">
        <f t="shared" si="1349"/>
        <v>113.78</v>
      </c>
      <c r="GN1519" s="2">
        <f t="shared" si="1350"/>
        <v>113.78</v>
      </c>
      <c r="GO1519" s="2">
        <f t="shared" si="1351"/>
        <v>0</v>
      </c>
      <c r="GP1519" s="2">
        <f t="shared" si="1352"/>
        <v>0</v>
      </c>
      <c r="GQ1519" s="2"/>
      <c r="GR1519" s="2">
        <v>0</v>
      </c>
      <c r="GS1519" s="2">
        <v>3</v>
      </c>
      <c r="GT1519" s="2">
        <v>0</v>
      </c>
      <c r="GU1519" s="2" t="s">
        <v>3</v>
      </c>
      <c r="GV1519" s="2">
        <f t="shared" si="1353"/>
        <v>0</v>
      </c>
      <c r="GW1519" s="2">
        <v>1</v>
      </c>
      <c r="GX1519" s="2">
        <f t="shared" si="1354"/>
        <v>0</v>
      </c>
      <c r="GY1519" s="2"/>
      <c r="GZ1519" s="2"/>
      <c r="HA1519" s="2">
        <v>0</v>
      </c>
      <c r="HB1519" s="2">
        <v>0</v>
      </c>
      <c r="HC1519" s="2">
        <f t="shared" si="1355"/>
        <v>0</v>
      </c>
      <c r="HD1519" s="2"/>
      <c r="HE1519" s="2"/>
      <c r="HF1519" s="2"/>
      <c r="HG1519" s="2"/>
      <c r="HH1519" s="2"/>
      <c r="HI1519" s="2"/>
      <c r="HJ1519" s="2"/>
      <c r="HK1519" s="2"/>
      <c r="HL1519" s="2"/>
      <c r="HM1519" s="2"/>
      <c r="HN1519" s="2"/>
      <c r="HO1519" s="2"/>
      <c r="HP1519" s="2"/>
      <c r="HQ1519" s="2"/>
      <c r="HR1519" s="2"/>
      <c r="HS1519" s="2"/>
      <c r="HT1519" s="2"/>
      <c r="HU1519" s="2"/>
      <c r="HV1519" s="2"/>
      <c r="HW1519" s="2"/>
      <c r="HX1519" s="2"/>
      <c r="HY1519" s="2"/>
      <c r="HZ1519" s="2"/>
      <c r="IA1519" s="2"/>
      <c r="IB1519" s="2"/>
      <c r="IC1519" s="2"/>
      <c r="ID1519" s="2"/>
      <c r="IE1519" s="2"/>
      <c r="IF1519" s="2"/>
      <c r="IG1519" s="2"/>
      <c r="IH1519" s="2"/>
      <c r="II1519" s="2"/>
      <c r="IJ1519" s="2"/>
      <c r="IK1519" s="2">
        <v>0</v>
      </c>
      <c r="IL1519" s="2"/>
      <c r="IM1519" s="2"/>
      <c r="IN1519" s="2"/>
      <c r="IO1519" s="2"/>
      <c r="IP1519" s="2"/>
      <c r="IQ1519" s="2"/>
      <c r="IR1519" s="2"/>
      <c r="IS1519" s="2"/>
      <c r="IT1519" s="2"/>
      <c r="IU1519" s="2"/>
    </row>
    <row r="1520" spans="1:255">
      <c r="A1520">
        <v>17</v>
      </c>
      <c r="B1520">
        <v>1</v>
      </c>
      <c r="C1520">
        <f>ROW(SmtRes!A1666)</f>
        <v>1666</v>
      </c>
      <c r="D1520">
        <f>ROW(EtalonRes!A2086)</f>
        <v>2086</v>
      </c>
      <c r="E1520" t="s">
        <v>676</v>
      </c>
      <c r="F1520" t="s">
        <v>442</v>
      </c>
      <c r="G1520" t="s">
        <v>443</v>
      </c>
      <c r="H1520" t="s">
        <v>433</v>
      </c>
      <c r="I1520">
        <f>ROUND((0.8+0.8)*2*1/100,9)</f>
        <v>3.2000000000000001E-2</v>
      </c>
      <c r="J1520">
        <v>0</v>
      </c>
      <c r="O1520">
        <f t="shared" si="1321"/>
        <v>54.87</v>
      </c>
      <c r="P1520">
        <f t="shared" si="1322"/>
        <v>18.489999999999998</v>
      </c>
      <c r="Q1520">
        <f t="shared" si="1323"/>
        <v>5.16</v>
      </c>
      <c r="R1520">
        <f t="shared" si="1324"/>
        <v>0.45</v>
      </c>
      <c r="S1520">
        <f t="shared" si="1325"/>
        <v>31.22</v>
      </c>
      <c r="T1520">
        <f t="shared" si="1326"/>
        <v>0</v>
      </c>
      <c r="U1520">
        <f t="shared" si="1327"/>
        <v>3.5716607999999996</v>
      </c>
      <c r="V1520">
        <f t="shared" si="1328"/>
        <v>3.6479999999999999E-2</v>
      </c>
      <c r="W1520">
        <f t="shared" si="1329"/>
        <v>0</v>
      </c>
      <c r="X1520">
        <f t="shared" si="1330"/>
        <v>36.42</v>
      </c>
      <c r="Y1520">
        <f t="shared" si="1331"/>
        <v>22.49</v>
      </c>
      <c r="AA1520">
        <v>33304960</v>
      </c>
      <c r="AB1520">
        <f t="shared" si="1332"/>
        <v>1714.66</v>
      </c>
      <c r="AC1520">
        <f t="shared" si="1333"/>
        <v>577.76</v>
      </c>
      <c r="AD1520">
        <f>ROUND((((((ET1520*1.2)*1.25))-(((EU1520*1.2)*1.25)))+AE1520),2)</f>
        <v>161.38999999999999</v>
      </c>
      <c r="AE1520">
        <f>ROUND((((EU1520*1.2)*1.25)),2)</f>
        <v>14.12</v>
      </c>
      <c r="AF1520">
        <f>ROUND((((EV1520*1.2)*1.15)),2)</f>
        <v>975.51</v>
      </c>
      <c r="AG1520">
        <f t="shared" si="1334"/>
        <v>0</v>
      </c>
      <c r="AH1520">
        <f>(((EW1520*1.2)*1.15))</f>
        <v>111.61439999999999</v>
      </c>
      <c r="AI1520">
        <f>(((EX1520*1.2)*1.25))</f>
        <v>1.1399999999999999</v>
      </c>
      <c r="AJ1520">
        <f t="shared" si="1335"/>
        <v>0</v>
      </c>
      <c r="AK1520">
        <v>1392.24</v>
      </c>
      <c r="AL1520">
        <v>577.76</v>
      </c>
      <c r="AM1520">
        <v>107.59</v>
      </c>
      <c r="AN1520">
        <v>9.41</v>
      </c>
      <c r="AO1520">
        <v>706.89</v>
      </c>
      <c r="AP1520">
        <v>0</v>
      </c>
      <c r="AQ1520">
        <v>80.88</v>
      </c>
      <c r="AR1520">
        <v>0.76</v>
      </c>
      <c r="AS1520">
        <v>0</v>
      </c>
      <c r="AT1520">
        <v>115</v>
      </c>
      <c r="AU1520">
        <v>71</v>
      </c>
      <c r="AV1520">
        <v>1</v>
      </c>
      <c r="AW1520">
        <v>1</v>
      </c>
      <c r="AZ1520">
        <v>1</v>
      </c>
      <c r="BA1520">
        <v>1</v>
      </c>
      <c r="BB1520">
        <v>1</v>
      </c>
      <c r="BC1520">
        <v>1</v>
      </c>
      <c r="BD1520" t="s">
        <v>3</v>
      </c>
      <c r="BE1520" t="s">
        <v>3</v>
      </c>
      <c r="BF1520" t="s">
        <v>3</v>
      </c>
      <c r="BG1520" t="s">
        <v>3</v>
      </c>
      <c r="BH1520">
        <v>0</v>
      </c>
      <c r="BI1520">
        <v>1</v>
      </c>
      <c r="BJ1520" t="s">
        <v>444</v>
      </c>
      <c r="BM1520">
        <v>20001</v>
      </c>
      <c r="BN1520">
        <v>0</v>
      </c>
      <c r="BO1520" t="s">
        <v>3</v>
      </c>
      <c r="BP1520">
        <v>0</v>
      </c>
      <c r="BQ1520">
        <v>2</v>
      </c>
      <c r="BR1520">
        <v>0</v>
      </c>
      <c r="BS1520">
        <v>1</v>
      </c>
      <c r="BT1520">
        <v>1</v>
      </c>
      <c r="BU1520">
        <v>1</v>
      </c>
      <c r="BV1520">
        <v>1</v>
      </c>
      <c r="BW1520">
        <v>1</v>
      </c>
      <c r="BX1520">
        <v>1</v>
      </c>
      <c r="BY1520" t="s">
        <v>3</v>
      </c>
      <c r="BZ1520">
        <v>128</v>
      </c>
      <c r="CA1520">
        <v>83</v>
      </c>
      <c r="CE1520">
        <v>0</v>
      </c>
      <c r="CF1520">
        <v>0</v>
      </c>
      <c r="CG1520">
        <v>0</v>
      </c>
      <c r="CM1520">
        <v>0</v>
      </c>
      <c r="CN1520" t="s">
        <v>954</v>
      </c>
      <c r="CO1520">
        <v>0</v>
      </c>
      <c r="CP1520">
        <f t="shared" si="1336"/>
        <v>54.87</v>
      </c>
      <c r="CQ1520">
        <f t="shared" si="1337"/>
        <v>577.76</v>
      </c>
      <c r="CR1520">
        <f t="shared" si="1338"/>
        <v>161.38999999999999</v>
      </c>
      <c r="CS1520">
        <f t="shared" si="1339"/>
        <v>14.12</v>
      </c>
      <c r="CT1520">
        <f t="shared" si="1340"/>
        <v>975.51</v>
      </c>
      <c r="CU1520">
        <f t="shared" si="1341"/>
        <v>0</v>
      </c>
      <c r="CV1520">
        <f t="shared" si="1342"/>
        <v>111.61439999999999</v>
      </c>
      <c r="CW1520">
        <f t="shared" si="1343"/>
        <v>1.1399999999999999</v>
      </c>
      <c r="CX1520">
        <f t="shared" si="1344"/>
        <v>0</v>
      </c>
      <c r="CY1520">
        <f t="shared" si="1345"/>
        <v>36.420499999999997</v>
      </c>
      <c r="CZ1520">
        <f t="shared" si="1346"/>
        <v>22.485699999999998</v>
      </c>
      <c r="DC1520" t="s">
        <v>3</v>
      </c>
      <c r="DD1520" t="s">
        <v>3</v>
      </c>
      <c r="DE1520" t="s">
        <v>21</v>
      </c>
      <c r="DF1520" t="s">
        <v>21</v>
      </c>
      <c r="DG1520" t="s">
        <v>22</v>
      </c>
      <c r="DH1520" t="s">
        <v>3</v>
      </c>
      <c r="DI1520" t="s">
        <v>22</v>
      </c>
      <c r="DJ1520" t="s">
        <v>21</v>
      </c>
      <c r="DK1520" t="s">
        <v>3</v>
      </c>
      <c r="DL1520" t="s">
        <v>3</v>
      </c>
      <c r="DM1520" t="s">
        <v>3</v>
      </c>
      <c r="DN1520">
        <v>0</v>
      </c>
      <c r="DO1520">
        <v>0</v>
      </c>
      <c r="DP1520">
        <v>1</v>
      </c>
      <c r="DQ1520">
        <v>1</v>
      </c>
      <c r="DU1520">
        <v>1005</v>
      </c>
      <c r="DV1520" t="s">
        <v>433</v>
      </c>
      <c r="DW1520" t="s">
        <v>433</v>
      </c>
      <c r="DX1520">
        <v>100</v>
      </c>
      <c r="EE1520">
        <v>31102217</v>
      </c>
      <c r="EF1520">
        <v>2</v>
      </c>
      <c r="EG1520" t="s">
        <v>23</v>
      </c>
      <c r="EH1520">
        <v>0</v>
      </c>
      <c r="EI1520" t="s">
        <v>3</v>
      </c>
      <c r="EJ1520">
        <v>1</v>
      </c>
      <c r="EK1520">
        <v>20001</v>
      </c>
      <c r="EL1520" t="s">
        <v>24</v>
      </c>
      <c r="EM1520" t="s">
        <v>25</v>
      </c>
      <c r="EO1520" t="s">
        <v>26</v>
      </c>
      <c r="EQ1520">
        <v>0</v>
      </c>
      <c r="ER1520">
        <v>1392.24</v>
      </c>
      <c r="ES1520">
        <v>577.76</v>
      </c>
      <c r="ET1520">
        <v>107.59</v>
      </c>
      <c r="EU1520">
        <v>9.41</v>
      </c>
      <c r="EV1520">
        <v>706.89</v>
      </c>
      <c r="EW1520">
        <v>80.88</v>
      </c>
      <c r="EX1520">
        <v>0.76</v>
      </c>
      <c r="EY1520">
        <v>0</v>
      </c>
      <c r="FQ1520">
        <v>0</v>
      </c>
      <c r="FR1520">
        <f t="shared" si="1347"/>
        <v>0</v>
      </c>
      <c r="FS1520">
        <v>0</v>
      </c>
      <c r="FT1520" t="s">
        <v>27</v>
      </c>
      <c r="FU1520" t="s">
        <v>28</v>
      </c>
      <c r="FX1520">
        <v>115.2</v>
      </c>
      <c r="FY1520">
        <v>70.55</v>
      </c>
      <c r="GA1520" t="s">
        <v>3</v>
      </c>
      <c r="GD1520">
        <v>1</v>
      </c>
      <c r="GF1520">
        <v>1852176229</v>
      </c>
      <c r="GG1520">
        <v>2</v>
      </c>
      <c r="GH1520">
        <v>1</v>
      </c>
      <c r="GI1520">
        <v>-2</v>
      </c>
      <c r="GJ1520">
        <v>0</v>
      </c>
      <c r="GK1520">
        <v>0</v>
      </c>
      <c r="GL1520">
        <f t="shared" si="1348"/>
        <v>0</v>
      </c>
      <c r="GM1520">
        <f t="shared" si="1349"/>
        <v>113.78</v>
      </c>
      <c r="GN1520">
        <f t="shared" si="1350"/>
        <v>113.78</v>
      </c>
      <c r="GO1520">
        <f t="shared" si="1351"/>
        <v>0</v>
      </c>
      <c r="GP1520">
        <f t="shared" si="1352"/>
        <v>0</v>
      </c>
      <c r="GR1520">
        <v>0</v>
      </c>
      <c r="GS1520">
        <v>3</v>
      </c>
      <c r="GT1520">
        <v>0</v>
      </c>
      <c r="GU1520" t="s">
        <v>3</v>
      </c>
      <c r="GV1520">
        <f t="shared" si="1353"/>
        <v>0</v>
      </c>
      <c r="GW1520">
        <v>1</v>
      </c>
      <c r="GX1520">
        <f t="shared" si="1354"/>
        <v>0</v>
      </c>
      <c r="HA1520">
        <v>0</v>
      </c>
      <c r="HB1520">
        <v>0</v>
      </c>
      <c r="HC1520">
        <f t="shared" si="1355"/>
        <v>0</v>
      </c>
      <c r="IK1520">
        <v>0</v>
      </c>
    </row>
    <row r="1521" spans="1:255">
      <c r="A1521" s="2">
        <v>17</v>
      </c>
      <c r="B1521" s="2">
        <v>1</v>
      </c>
      <c r="C1521" s="2"/>
      <c r="D1521" s="2"/>
      <c r="E1521" s="2" t="s">
        <v>677</v>
      </c>
      <c r="F1521" s="2" t="s">
        <v>446</v>
      </c>
      <c r="G1521" s="2" t="s">
        <v>447</v>
      </c>
      <c r="H1521" s="2" t="s">
        <v>47</v>
      </c>
      <c r="I1521" s="2">
        <v>3.2</v>
      </c>
      <c r="J1521" s="2">
        <v>0</v>
      </c>
      <c r="K1521" s="2"/>
      <c r="L1521" s="2"/>
      <c r="M1521" s="2"/>
      <c r="N1521" s="2"/>
      <c r="O1521" s="2">
        <f t="shared" si="1321"/>
        <v>546.59</v>
      </c>
      <c r="P1521" s="2">
        <f t="shared" si="1322"/>
        <v>546.59</v>
      </c>
      <c r="Q1521" s="2">
        <f t="shared" si="1323"/>
        <v>0</v>
      </c>
      <c r="R1521" s="2">
        <f t="shared" si="1324"/>
        <v>0</v>
      </c>
      <c r="S1521" s="2">
        <f t="shared" si="1325"/>
        <v>0</v>
      </c>
      <c r="T1521" s="2">
        <f t="shared" si="1326"/>
        <v>0</v>
      </c>
      <c r="U1521" s="2">
        <f t="shared" si="1327"/>
        <v>0</v>
      </c>
      <c r="V1521" s="2">
        <f t="shared" si="1328"/>
        <v>0</v>
      </c>
      <c r="W1521" s="2">
        <f t="shared" si="1329"/>
        <v>0</v>
      </c>
      <c r="X1521" s="2">
        <f t="shared" si="1330"/>
        <v>0</v>
      </c>
      <c r="Y1521" s="2">
        <f t="shared" si="1331"/>
        <v>0</v>
      </c>
      <c r="Z1521" s="2"/>
      <c r="AA1521" s="2">
        <v>33304975</v>
      </c>
      <c r="AB1521" s="2">
        <f t="shared" si="1332"/>
        <v>170.81</v>
      </c>
      <c r="AC1521" s="2">
        <f t="shared" si="1333"/>
        <v>170.81</v>
      </c>
      <c r="AD1521" s="2">
        <f>ROUND((((ET1521)-(EU1521))+AE1521),2)</f>
        <v>0</v>
      </c>
      <c r="AE1521" s="2">
        <f>ROUND((EU1521),2)</f>
        <v>0</v>
      </c>
      <c r="AF1521" s="2">
        <f>ROUND((EV1521),2)</f>
        <v>0</v>
      </c>
      <c r="AG1521" s="2">
        <f t="shared" si="1334"/>
        <v>0</v>
      </c>
      <c r="AH1521" s="2">
        <f>(EW1521)</f>
        <v>0</v>
      </c>
      <c r="AI1521" s="2">
        <f>(EX1521)</f>
        <v>0</v>
      </c>
      <c r="AJ1521" s="2">
        <f t="shared" si="1335"/>
        <v>0</v>
      </c>
      <c r="AK1521" s="2">
        <v>170.81</v>
      </c>
      <c r="AL1521" s="2">
        <v>170.81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1</v>
      </c>
      <c r="AW1521" s="2">
        <v>1</v>
      </c>
      <c r="AX1521" s="2"/>
      <c r="AY1521" s="2"/>
      <c r="AZ1521" s="2">
        <v>1</v>
      </c>
      <c r="BA1521" s="2">
        <v>1</v>
      </c>
      <c r="BB1521" s="2">
        <v>1</v>
      </c>
      <c r="BC1521" s="2">
        <v>1</v>
      </c>
      <c r="BD1521" s="2" t="s">
        <v>3</v>
      </c>
      <c r="BE1521" s="2" t="s">
        <v>3</v>
      </c>
      <c r="BF1521" s="2" t="s">
        <v>3</v>
      </c>
      <c r="BG1521" s="2" t="s">
        <v>3</v>
      </c>
      <c r="BH1521" s="2">
        <v>3</v>
      </c>
      <c r="BI1521" s="2">
        <v>1</v>
      </c>
      <c r="BJ1521" s="2" t="s">
        <v>448</v>
      </c>
      <c r="BK1521" s="2"/>
      <c r="BL1521" s="2"/>
      <c r="BM1521" s="2">
        <v>500001</v>
      </c>
      <c r="BN1521" s="2">
        <v>0</v>
      </c>
      <c r="BO1521" s="2" t="s">
        <v>3</v>
      </c>
      <c r="BP1521" s="2">
        <v>0</v>
      </c>
      <c r="BQ1521" s="2">
        <v>8</v>
      </c>
      <c r="BR1521" s="2">
        <v>0</v>
      </c>
      <c r="BS1521" s="2">
        <v>1</v>
      </c>
      <c r="BT1521" s="2">
        <v>1</v>
      </c>
      <c r="BU1521" s="2">
        <v>1</v>
      </c>
      <c r="BV1521" s="2">
        <v>1</v>
      </c>
      <c r="BW1521" s="2">
        <v>1</v>
      </c>
      <c r="BX1521" s="2">
        <v>1</v>
      </c>
      <c r="BY1521" s="2" t="s">
        <v>3</v>
      </c>
      <c r="BZ1521" s="2">
        <v>0</v>
      </c>
      <c r="CA1521" s="2">
        <v>0</v>
      </c>
      <c r="CB1521" s="2"/>
      <c r="CC1521" s="2"/>
      <c r="CD1521" s="2"/>
      <c r="CE1521" s="2">
        <v>0</v>
      </c>
      <c r="CF1521" s="2">
        <v>0</v>
      </c>
      <c r="CG1521" s="2">
        <v>0</v>
      </c>
      <c r="CH1521" s="2"/>
      <c r="CI1521" s="2"/>
      <c r="CJ1521" s="2"/>
      <c r="CK1521" s="2"/>
      <c r="CL1521" s="2"/>
      <c r="CM1521" s="2">
        <v>0</v>
      </c>
      <c r="CN1521" s="2" t="s">
        <v>3</v>
      </c>
      <c r="CO1521" s="2">
        <v>0</v>
      </c>
      <c r="CP1521" s="2">
        <f t="shared" si="1336"/>
        <v>546.59</v>
      </c>
      <c r="CQ1521" s="2">
        <f t="shared" si="1337"/>
        <v>170.81</v>
      </c>
      <c r="CR1521" s="2">
        <f t="shared" si="1338"/>
        <v>0</v>
      </c>
      <c r="CS1521" s="2">
        <f t="shared" si="1339"/>
        <v>0</v>
      </c>
      <c r="CT1521" s="2">
        <f t="shared" si="1340"/>
        <v>0</v>
      </c>
      <c r="CU1521" s="2">
        <f t="shared" si="1341"/>
        <v>0</v>
      </c>
      <c r="CV1521" s="2">
        <f t="shared" si="1342"/>
        <v>0</v>
      </c>
      <c r="CW1521" s="2">
        <f t="shared" si="1343"/>
        <v>0</v>
      </c>
      <c r="CX1521" s="2">
        <f t="shared" si="1344"/>
        <v>0</v>
      </c>
      <c r="CY1521" s="2">
        <f t="shared" si="1345"/>
        <v>0</v>
      </c>
      <c r="CZ1521" s="2">
        <f t="shared" si="1346"/>
        <v>0</v>
      </c>
      <c r="DA1521" s="2"/>
      <c r="DB1521" s="2"/>
      <c r="DC1521" s="2" t="s">
        <v>3</v>
      </c>
      <c r="DD1521" s="2" t="s">
        <v>3</v>
      </c>
      <c r="DE1521" s="2" t="s">
        <v>3</v>
      </c>
      <c r="DF1521" s="2" t="s">
        <v>3</v>
      </c>
      <c r="DG1521" s="2" t="s">
        <v>3</v>
      </c>
      <c r="DH1521" s="2" t="s">
        <v>3</v>
      </c>
      <c r="DI1521" s="2" t="s">
        <v>3</v>
      </c>
      <c r="DJ1521" s="2" t="s">
        <v>3</v>
      </c>
      <c r="DK1521" s="2" t="s">
        <v>3</v>
      </c>
      <c r="DL1521" s="2" t="s">
        <v>3</v>
      </c>
      <c r="DM1521" s="2" t="s">
        <v>3</v>
      </c>
      <c r="DN1521" s="2">
        <v>0</v>
      </c>
      <c r="DO1521" s="2">
        <v>0</v>
      </c>
      <c r="DP1521" s="2">
        <v>1</v>
      </c>
      <c r="DQ1521" s="2">
        <v>1</v>
      </c>
      <c r="DR1521" s="2"/>
      <c r="DS1521" s="2"/>
      <c r="DT1521" s="2"/>
      <c r="DU1521" s="2">
        <v>1005</v>
      </c>
      <c r="DV1521" s="2" t="s">
        <v>47</v>
      </c>
      <c r="DW1521" s="2" t="s">
        <v>47</v>
      </c>
      <c r="DX1521" s="2">
        <v>1</v>
      </c>
      <c r="DY1521" s="2"/>
      <c r="DZ1521" s="2"/>
      <c r="EA1521" s="2"/>
      <c r="EB1521" s="2"/>
      <c r="EC1521" s="2"/>
      <c r="ED1521" s="2"/>
      <c r="EE1521" s="2">
        <v>31102119</v>
      </c>
      <c r="EF1521" s="2">
        <v>8</v>
      </c>
      <c r="EG1521" s="2" t="s">
        <v>34</v>
      </c>
      <c r="EH1521" s="2">
        <v>0</v>
      </c>
      <c r="EI1521" s="2" t="s">
        <v>3</v>
      </c>
      <c r="EJ1521" s="2">
        <v>1</v>
      </c>
      <c r="EK1521" s="2">
        <v>500001</v>
      </c>
      <c r="EL1521" s="2" t="s">
        <v>35</v>
      </c>
      <c r="EM1521" s="2" t="s">
        <v>36</v>
      </c>
      <c r="EN1521" s="2"/>
      <c r="EO1521" s="2" t="s">
        <v>3</v>
      </c>
      <c r="EP1521" s="2"/>
      <c r="EQ1521" s="2">
        <v>0</v>
      </c>
      <c r="ER1521" s="2">
        <v>170.81</v>
      </c>
      <c r="ES1521" s="2">
        <v>170.81</v>
      </c>
      <c r="ET1521" s="2">
        <v>0</v>
      </c>
      <c r="EU1521" s="2">
        <v>0</v>
      </c>
      <c r="EV1521" s="2">
        <v>0</v>
      </c>
      <c r="EW1521" s="2">
        <v>0</v>
      </c>
      <c r="EX1521" s="2">
        <v>0</v>
      </c>
      <c r="EY1521" s="2">
        <v>0</v>
      </c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>
        <v>0</v>
      </c>
      <c r="FR1521" s="2">
        <f t="shared" si="1347"/>
        <v>0</v>
      </c>
      <c r="FS1521" s="2">
        <v>0</v>
      </c>
      <c r="FT1521" s="2"/>
      <c r="FU1521" s="2"/>
      <c r="FV1521" s="2"/>
      <c r="FW1521" s="2"/>
      <c r="FX1521" s="2">
        <v>0</v>
      </c>
      <c r="FY1521" s="2">
        <v>0</v>
      </c>
      <c r="FZ1521" s="2"/>
      <c r="GA1521" s="2" t="s">
        <v>3</v>
      </c>
      <c r="GB1521" s="2"/>
      <c r="GC1521" s="2"/>
      <c r="GD1521" s="2">
        <v>1</v>
      </c>
      <c r="GE1521" s="2"/>
      <c r="GF1521" s="2">
        <v>1640464788</v>
      </c>
      <c r="GG1521" s="2">
        <v>2</v>
      </c>
      <c r="GH1521" s="2">
        <v>1</v>
      </c>
      <c r="GI1521" s="2">
        <v>-2</v>
      </c>
      <c r="GJ1521" s="2">
        <v>0</v>
      </c>
      <c r="GK1521" s="2">
        <v>0</v>
      </c>
      <c r="GL1521" s="2">
        <f t="shared" si="1348"/>
        <v>0</v>
      </c>
      <c r="GM1521" s="2">
        <f t="shared" si="1349"/>
        <v>546.59</v>
      </c>
      <c r="GN1521" s="2">
        <f t="shared" si="1350"/>
        <v>546.59</v>
      </c>
      <c r="GO1521" s="2">
        <f t="shared" si="1351"/>
        <v>0</v>
      </c>
      <c r="GP1521" s="2">
        <f t="shared" si="1352"/>
        <v>0</v>
      </c>
      <c r="GQ1521" s="2"/>
      <c r="GR1521" s="2">
        <v>0</v>
      </c>
      <c r="GS1521" s="2">
        <v>3</v>
      </c>
      <c r="GT1521" s="2">
        <v>0</v>
      </c>
      <c r="GU1521" s="2" t="s">
        <v>3</v>
      </c>
      <c r="GV1521" s="2">
        <f t="shared" si="1353"/>
        <v>0</v>
      </c>
      <c r="GW1521" s="2">
        <v>1</v>
      </c>
      <c r="GX1521" s="2">
        <f t="shared" si="1354"/>
        <v>0</v>
      </c>
      <c r="GY1521" s="2"/>
      <c r="GZ1521" s="2"/>
      <c r="HA1521" s="2">
        <v>0</v>
      </c>
      <c r="HB1521" s="2">
        <v>0</v>
      </c>
      <c r="HC1521" s="2">
        <f t="shared" si="1355"/>
        <v>0</v>
      </c>
      <c r="HD1521" s="2"/>
      <c r="HE1521" s="2"/>
      <c r="HF1521" s="2"/>
      <c r="HG1521" s="2"/>
      <c r="HH1521" s="2"/>
      <c r="HI1521" s="2"/>
      <c r="HJ1521" s="2"/>
      <c r="HK1521" s="2"/>
      <c r="HL1521" s="2"/>
      <c r="HM1521" s="2"/>
      <c r="HN1521" s="2"/>
      <c r="HO1521" s="2"/>
      <c r="HP1521" s="2"/>
      <c r="HQ1521" s="2"/>
      <c r="HR1521" s="2"/>
      <c r="HS1521" s="2"/>
      <c r="HT1521" s="2"/>
      <c r="HU1521" s="2"/>
      <c r="HV1521" s="2"/>
      <c r="HW1521" s="2"/>
      <c r="HX1521" s="2"/>
      <c r="HY1521" s="2"/>
      <c r="HZ1521" s="2"/>
      <c r="IA1521" s="2"/>
      <c r="IB1521" s="2"/>
      <c r="IC1521" s="2"/>
      <c r="ID1521" s="2"/>
      <c r="IE1521" s="2"/>
      <c r="IF1521" s="2"/>
      <c r="IG1521" s="2"/>
      <c r="IH1521" s="2"/>
      <c r="II1521" s="2"/>
      <c r="IJ1521" s="2"/>
      <c r="IK1521" s="2">
        <v>0</v>
      </c>
      <c r="IL1521" s="2"/>
      <c r="IM1521" s="2"/>
      <c r="IN1521" s="2"/>
      <c r="IO1521" s="2"/>
      <c r="IP1521" s="2"/>
      <c r="IQ1521" s="2"/>
      <c r="IR1521" s="2"/>
      <c r="IS1521" s="2"/>
      <c r="IT1521" s="2"/>
      <c r="IU1521" s="2"/>
    </row>
    <row r="1522" spans="1:255">
      <c r="A1522">
        <v>17</v>
      </c>
      <c r="B1522">
        <v>1</v>
      </c>
      <c r="E1522" t="s">
        <v>677</v>
      </c>
      <c r="F1522" t="s">
        <v>446</v>
      </c>
      <c r="G1522" t="s">
        <v>447</v>
      </c>
      <c r="H1522" t="s">
        <v>47</v>
      </c>
      <c r="I1522">
        <v>3.2</v>
      </c>
      <c r="J1522">
        <v>0</v>
      </c>
      <c r="O1522">
        <f t="shared" si="1321"/>
        <v>546.59</v>
      </c>
      <c r="P1522">
        <f t="shared" si="1322"/>
        <v>546.59</v>
      </c>
      <c r="Q1522">
        <f t="shared" si="1323"/>
        <v>0</v>
      </c>
      <c r="R1522">
        <f t="shared" si="1324"/>
        <v>0</v>
      </c>
      <c r="S1522">
        <f t="shared" si="1325"/>
        <v>0</v>
      </c>
      <c r="T1522">
        <f t="shared" si="1326"/>
        <v>0</v>
      </c>
      <c r="U1522">
        <f t="shared" si="1327"/>
        <v>0</v>
      </c>
      <c r="V1522">
        <f t="shared" si="1328"/>
        <v>0</v>
      </c>
      <c r="W1522">
        <f t="shared" si="1329"/>
        <v>0</v>
      </c>
      <c r="X1522">
        <f t="shared" si="1330"/>
        <v>0</v>
      </c>
      <c r="Y1522">
        <f t="shared" si="1331"/>
        <v>0</v>
      </c>
      <c r="AA1522">
        <v>33304960</v>
      </c>
      <c r="AB1522">
        <f t="shared" si="1332"/>
        <v>170.81</v>
      </c>
      <c r="AC1522">
        <f t="shared" si="1333"/>
        <v>170.81</v>
      </c>
      <c r="AD1522">
        <f>ROUND((((ET1522)-(EU1522))+AE1522),2)</f>
        <v>0</v>
      </c>
      <c r="AE1522">
        <f>ROUND((EU1522),2)</f>
        <v>0</v>
      </c>
      <c r="AF1522">
        <f>ROUND((EV1522),2)</f>
        <v>0</v>
      </c>
      <c r="AG1522">
        <f t="shared" si="1334"/>
        <v>0</v>
      </c>
      <c r="AH1522">
        <f>(EW1522)</f>
        <v>0</v>
      </c>
      <c r="AI1522">
        <f>(EX1522)</f>
        <v>0</v>
      </c>
      <c r="AJ1522">
        <f t="shared" si="1335"/>
        <v>0</v>
      </c>
      <c r="AK1522">
        <v>170.81</v>
      </c>
      <c r="AL1522">
        <v>170.81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1</v>
      </c>
      <c r="AW1522">
        <v>1</v>
      </c>
      <c r="AZ1522">
        <v>1</v>
      </c>
      <c r="BA1522">
        <v>1</v>
      </c>
      <c r="BB1522">
        <v>1</v>
      </c>
      <c r="BC1522">
        <v>1</v>
      </c>
      <c r="BD1522" t="s">
        <v>3</v>
      </c>
      <c r="BE1522" t="s">
        <v>3</v>
      </c>
      <c r="BF1522" t="s">
        <v>3</v>
      </c>
      <c r="BG1522" t="s">
        <v>3</v>
      </c>
      <c r="BH1522">
        <v>3</v>
      </c>
      <c r="BI1522">
        <v>1</v>
      </c>
      <c r="BJ1522" t="s">
        <v>448</v>
      </c>
      <c r="BM1522">
        <v>500001</v>
      </c>
      <c r="BN1522">
        <v>0</v>
      </c>
      <c r="BO1522" t="s">
        <v>3</v>
      </c>
      <c r="BP1522">
        <v>0</v>
      </c>
      <c r="BQ1522">
        <v>8</v>
      </c>
      <c r="BR1522">
        <v>0</v>
      </c>
      <c r="BS1522">
        <v>1</v>
      </c>
      <c r="BT1522">
        <v>1</v>
      </c>
      <c r="BU1522">
        <v>1</v>
      </c>
      <c r="BV1522">
        <v>1</v>
      </c>
      <c r="BW1522">
        <v>1</v>
      </c>
      <c r="BX1522">
        <v>1</v>
      </c>
      <c r="BY1522" t="s">
        <v>3</v>
      </c>
      <c r="BZ1522">
        <v>0</v>
      </c>
      <c r="CA1522">
        <v>0</v>
      </c>
      <c r="CE1522">
        <v>0</v>
      </c>
      <c r="CF1522">
        <v>0</v>
      </c>
      <c r="CG1522">
        <v>0</v>
      </c>
      <c r="CM1522">
        <v>0</v>
      </c>
      <c r="CN1522" t="s">
        <v>3</v>
      </c>
      <c r="CO1522">
        <v>0</v>
      </c>
      <c r="CP1522">
        <f t="shared" si="1336"/>
        <v>546.59</v>
      </c>
      <c r="CQ1522">
        <f t="shared" si="1337"/>
        <v>170.81</v>
      </c>
      <c r="CR1522">
        <f t="shared" si="1338"/>
        <v>0</v>
      </c>
      <c r="CS1522">
        <f t="shared" si="1339"/>
        <v>0</v>
      </c>
      <c r="CT1522">
        <f t="shared" si="1340"/>
        <v>0</v>
      </c>
      <c r="CU1522">
        <f t="shared" si="1341"/>
        <v>0</v>
      </c>
      <c r="CV1522">
        <f t="shared" si="1342"/>
        <v>0</v>
      </c>
      <c r="CW1522">
        <f t="shared" si="1343"/>
        <v>0</v>
      </c>
      <c r="CX1522">
        <f t="shared" si="1344"/>
        <v>0</v>
      </c>
      <c r="CY1522">
        <f t="shared" si="1345"/>
        <v>0</v>
      </c>
      <c r="CZ1522">
        <f t="shared" si="1346"/>
        <v>0</v>
      </c>
      <c r="DC1522" t="s">
        <v>3</v>
      </c>
      <c r="DD1522" t="s">
        <v>3</v>
      </c>
      <c r="DE1522" t="s">
        <v>3</v>
      </c>
      <c r="DF1522" t="s">
        <v>3</v>
      </c>
      <c r="DG1522" t="s">
        <v>3</v>
      </c>
      <c r="DH1522" t="s">
        <v>3</v>
      </c>
      <c r="DI1522" t="s">
        <v>3</v>
      </c>
      <c r="DJ1522" t="s">
        <v>3</v>
      </c>
      <c r="DK1522" t="s">
        <v>3</v>
      </c>
      <c r="DL1522" t="s">
        <v>3</v>
      </c>
      <c r="DM1522" t="s">
        <v>3</v>
      </c>
      <c r="DN1522">
        <v>0</v>
      </c>
      <c r="DO1522">
        <v>0</v>
      </c>
      <c r="DP1522">
        <v>1</v>
      </c>
      <c r="DQ1522">
        <v>1</v>
      </c>
      <c r="DU1522">
        <v>1005</v>
      </c>
      <c r="DV1522" t="s">
        <v>47</v>
      </c>
      <c r="DW1522" t="s">
        <v>47</v>
      </c>
      <c r="DX1522">
        <v>1</v>
      </c>
      <c r="EE1522">
        <v>31102119</v>
      </c>
      <c r="EF1522">
        <v>8</v>
      </c>
      <c r="EG1522" t="s">
        <v>34</v>
      </c>
      <c r="EH1522">
        <v>0</v>
      </c>
      <c r="EI1522" t="s">
        <v>3</v>
      </c>
      <c r="EJ1522">
        <v>1</v>
      </c>
      <c r="EK1522">
        <v>500001</v>
      </c>
      <c r="EL1522" t="s">
        <v>35</v>
      </c>
      <c r="EM1522" t="s">
        <v>36</v>
      </c>
      <c r="EO1522" t="s">
        <v>3</v>
      </c>
      <c r="EQ1522">
        <v>0</v>
      </c>
      <c r="ER1522">
        <v>170.81</v>
      </c>
      <c r="ES1522">
        <v>170.81</v>
      </c>
      <c r="ET1522">
        <v>0</v>
      </c>
      <c r="EU1522">
        <v>0</v>
      </c>
      <c r="EV1522">
        <v>0</v>
      </c>
      <c r="EW1522">
        <v>0</v>
      </c>
      <c r="EX1522">
        <v>0</v>
      </c>
      <c r="EY1522">
        <v>0</v>
      </c>
      <c r="FQ1522">
        <v>0</v>
      </c>
      <c r="FR1522">
        <f t="shared" si="1347"/>
        <v>0</v>
      </c>
      <c r="FS1522">
        <v>0</v>
      </c>
      <c r="FX1522">
        <v>0</v>
      </c>
      <c r="FY1522">
        <v>0</v>
      </c>
      <c r="GA1522" t="s">
        <v>3</v>
      </c>
      <c r="GD1522">
        <v>1</v>
      </c>
      <c r="GF1522">
        <v>1640464788</v>
      </c>
      <c r="GG1522">
        <v>2</v>
      </c>
      <c r="GH1522">
        <v>1</v>
      </c>
      <c r="GI1522">
        <v>-2</v>
      </c>
      <c r="GJ1522">
        <v>0</v>
      </c>
      <c r="GK1522">
        <v>0</v>
      </c>
      <c r="GL1522">
        <f t="shared" si="1348"/>
        <v>0</v>
      </c>
      <c r="GM1522">
        <f t="shared" si="1349"/>
        <v>546.59</v>
      </c>
      <c r="GN1522">
        <f t="shared" si="1350"/>
        <v>546.59</v>
      </c>
      <c r="GO1522">
        <f t="shared" si="1351"/>
        <v>0</v>
      </c>
      <c r="GP1522">
        <f t="shared" si="1352"/>
        <v>0</v>
      </c>
      <c r="GR1522">
        <v>0</v>
      </c>
      <c r="GS1522">
        <v>3</v>
      </c>
      <c r="GT1522">
        <v>0</v>
      </c>
      <c r="GU1522" t="s">
        <v>3</v>
      </c>
      <c r="GV1522">
        <f t="shared" si="1353"/>
        <v>0</v>
      </c>
      <c r="GW1522">
        <v>1</v>
      </c>
      <c r="GX1522">
        <f t="shared" si="1354"/>
        <v>0</v>
      </c>
      <c r="HA1522">
        <v>0</v>
      </c>
      <c r="HB1522">
        <v>0</v>
      </c>
      <c r="HC1522">
        <f t="shared" si="1355"/>
        <v>0</v>
      </c>
      <c r="IK1522">
        <v>0</v>
      </c>
    </row>
    <row r="1523" spans="1:255">
      <c r="A1523" s="2">
        <v>17</v>
      </c>
      <c r="B1523" s="2">
        <v>1</v>
      </c>
      <c r="C1523" s="2">
        <f>ROW(SmtRes!A1677)</f>
        <v>1677</v>
      </c>
      <c r="D1523" s="2">
        <f>ROW(EtalonRes!A2102)</f>
        <v>2102</v>
      </c>
      <c r="E1523" s="2" t="s">
        <v>678</v>
      </c>
      <c r="F1523" s="2" t="s">
        <v>450</v>
      </c>
      <c r="G1523" s="2" t="s">
        <v>451</v>
      </c>
      <c r="H1523" s="2" t="s">
        <v>433</v>
      </c>
      <c r="I1523" s="2">
        <f>ROUND((3.14*0.9)*1/100,9)</f>
        <v>2.826E-2</v>
      </c>
      <c r="J1523" s="2">
        <v>0</v>
      </c>
      <c r="K1523" s="2"/>
      <c r="L1523" s="2"/>
      <c r="M1523" s="2"/>
      <c r="N1523" s="2"/>
      <c r="O1523" s="2">
        <f t="shared" si="1321"/>
        <v>48.19</v>
      </c>
      <c r="P1523" s="2">
        <f t="shared" si="1322"/>
        <v>16.329999999999998</v>
      </c>
      <c r="Q1523" s="2">
        <f t="shared" si="1323"/>
        <v>4.29</v>
      </c>
      <c r="R1523" s="2">
        <f t="shared" si="1324"/>
        <v>0.36</v>
      </c>
      <c r="S1523" s="2">
        <f t="shared" si="1325"/>
        <v>27.57</v>
      </c>
      <c r="T1523" s="2">
        <f t="shared" si="1326"/>
        <v>0</v>
      </c>
      <c r="U1523" s="2">
        <f t="shared" si="1327"/>
        <v>3.1542229439999998</v>
      </c>
      <c r="V1523" s="2">
        <f t="shared" si="1328"/>
        <v>2.9249099999999997E-2</v>
      </c>
      <c r="W1523" s="2">
        <f t="shared" si="1329"/>
        <v>0</v>
      </c>
      <c r="X1523" s="2">
        <f t="shared" si="1330"/>
        <v>32.119999999999997</v>
      </c>
      <c r="Y1523" s="2">
        <f t="shared" si="1331"/>
        <v>19.829999999999998</v>
      </c>
      <c r="Z1523" s="2"/>
      <c r="AA1523" s="2">
        <v>33304975</v>
      </c>
      <c r="AB1523" s="2">
        <f t="shared" si="1332"/>
        <v>1705.18</v>
      </c>
      <c r="AC1523" s="2">
        <f t="shared" si="1333"/>
        <v>577.76</v>
      </c>
      <c r="AD1523" s="2">
        <f>ROUND((((((ET1523*1.2)*1.25))-(((EU1523*1.2)*1.25)))+AE1523),2)</f>
        <v>151.91</v>
      </c>
      <c r="AE1523" s="2">
        <f>ROUND((((EU1523*1.2)*1.25)),2)</f>
        <v>12.81</v>
      </c>
      <c r="AF1523" s="2">
        <f>ROUND((((EV1523*1.2)*1.15)),2)</f>
        <v>975.51</v>
      </c>
      <c r="AG1523" s="2">
        <f t="shared" si="1334"/>
        <v>0</v>
      </c>
      <c r="AH1523" s="2">
        <f>(((EW1523*1.2)*1.15))</f>
        <v>111.61439999999999</v>
      </c>
      <c r="AI1523" s="2">
        <f>(((EX1523*1.2)*1.25))</f>
        <v>1.0349999999999999</v>
      </c>
      <c r="AJ1523" s="2">
        <f t="shared" si="1335"/>
        <v>0</v>
      </c>
      <c r="AK1523" s="2">
        <v>1385.92</v>
      </c>
      <c r="AL1523" s="2">
        <v>577.76</v>
      </c>
      <c r="AM1523" s="2">
        <v>101.27</v>
      </c>
      <c r="AN1523" s="2">
        <v>8.5399999999999991</v>
      </c>
      <c r="AO1523" s="2">
        <v>706.89</v>
      </c>
      <c r="AP1523" s="2">
        <v>0</v>
      </c>
      <c r="AQ1523" s="2">
        <v>80.88</v>
      </c>
      <c r="AR1523" s="2">
        <v>0.69</v>
      </c>
      <c r="AS1523" s="2">
        <v>0</v>
      </c>
      <c r="AT1523" s="2">
        <v>115</v>
      </c>
      <c r="AU1523" s="2">
        <v>71</v>
      </c>
      <c r="AV1523" s="2">
        <v>1</v>
      </c>
      <c r="AW1523" s="2">
        <v>1</v>
      </c>
      <c r="AX1523" s="2"/>
      <c r="AY1523" s="2"/>
      <c r="AZ1523" s="2">
        <v>1</v>
      </c>
      <c r="BA1523" s="2">
        <v>1</v>
      </c>
      <c r="BB1523" s="2">
        <v>1</v>
      </c>
      <c r="BC1523" s="2">
        <v>1</v>
      </c>
      <c r="BD1523" s="2" t="s">
        <v>3</v>
      </c>
      <c r="BE1523" s="2" t="s">
        <v>3</v>
      </c>
      <c r="BF1523" s="2" t="s">
        <v>3</v>
      </c>
      <c r="BG1523" s="2" t="s">
        <v>3</v>
      </c>
      <c r="BH1523" s="2">
        <v>0</v>
      </c>
      <c r="BI1523" s="2">
        <v>1</v>
      </c>
      <c r="BJ1523" s="2" t="s">
        <v>452</v>
      </c>
      <c r="BK1523" s="2"/>
      <c r="BL1523" s="2"/>
      <c r="BM1523" s="2">
        <v>20001</v>
      </c>
      <c r="BN1523" s="2">
        <v>0</v>
      </c>
      <c r="BO1523" s="2" t="s">
        <v>3</v>
      </c>
      <c r="BP1523" s="2">
        <v>0</v>
      </c>
      <c r="BQ1523" s="2">
        <v>2</v>
      </c>
      <c r="BR1523" s="2">
        <v>0</v>
      </c>
      <c r="BS1523" s="2">
        <v>1</v>
      </c>
      <c r="BT1523" s="2">
        <v>1</v>
      </c>
      <c r="BU1523" s="2">
        <v>1</v>
      </c>
      <c r="BV1523" s="2">
        <v>1</v>
      </c>
      <c r="BW1523" s="2">
        <v>1</v>
      </c>
      <c r="BX1523" s="2">
        <v>1</v>
      </c>
      <c r="BY1523" s="2" t="s">
        <v>3</v>
      </c>
      <c r="BZ1523" s="2">
        <v>128</v>
      </c>
      <c r="CA1523" s="2">
        <v>83</v>
      </c>
      <c r="CB1523" s="2"/>
      <c r="CC1523" s="2"/>
      <c r="CD1523" s="2"/>
      <c r="CE1523" s="2">
        <v>0</v>
      </c>
      <c r="CF1523" s="2">
        <v>0</v>
      </c>
      <c r="CG1523" s="2">
        <v>0</v>
      </c>
      <c r="CH1523" s="2"/>
      <c r="CI1523" s="2"/>
      <c r="CJ1523" s="2"/>
      <c r="CK1523" s="2"/>
      <c r="CL1523" s="2"/>
      <c r="CM1523" s="2">
        <v>0</v>
      </c>
      <c r="CN1523" s="2" t="s">
        <v>954</v>
      </c>
      <c r="CO1523" s="2">
        <v>0</v>
      </c>
      <c r="CP1523" s="2">
        <f t="shared" si="1336"/>
        <v>48.19</v>
      </c>
      <c r="CQ1523" s="2">
        <f t="shared" si="1337"/>
        <v>577.76</v>
      </c>
      <c r="CR1523" s="2">
        <f t="shared" si="1338"/>
        <v>151.91</v>
      </c>
      <c r="CS1523" s="2">
        <f t="shared" si="1339"/>
        <v>12.81</v>
      </c>
      <c r="CT1523" s="2">
        <f t="shared" si="1340"/>
        <v>975.51</v>
      </c>
      <c r="CU1523" s="2">
        <f t="shared" si="1341"/>
        <v>0</v>
      </c>
      <c r="CV1523" s="2">
        <f t="shared" si="1342"/>
        <v>111.61439999999999</v>
      </c>
      <c r="CW1523" s="2">
        <f t="shared" si="1343"/>
        <v>1.0349999999999999</v>
      </c>
      <c r="CX1523" s="2">
        <f t="shared" si="1344"/>
        <v>0</v>
      </c>
      <c r="CY1523" s="2">
        <f t="shared" si="1345"/>
        <v>32.119499999999995</v>
      </c>
      <c r="CZ1523" s="2">
        <f t="shared" si="1346"/>
        <v>19.830300000000001</v>
      </c>
      <c r="DA1523" s="2"/>
      <c r="DB1523" s="2"/>
      <c r="DC1523" s="2" t="s">
        <v>3</v>
      </c>
      <c r="DD1523" s="2" t="s">
        <v>3</v>
      </c>
      <c r="DE1523" s="2" t="s">
        <v>21</v>
      </c>
      <c r="DF1523" s="2" t="s">
        <v>21</v>
      </c>
      <c r="DG1523" s="2" t="s">
        <v>22</v>
      </c>
      <c r="DH1523" s="2" t="s">
        <v>3</v>
      </c>
      <c r="DI1523" s="2" t="s">
        <v>22</v>
      </c>
      <c r="DJ1523" s="2" t="s">
        <v>21</v>
      </c>
      <c r="DK1523" s="2" t="s">
        <v>3</v>
      </c>
      <c r="DL1523" s="2" t="s">
        <v>3</v>
      </c>
      <c r="DM1523" s="2" t="s">
        <v>3</v>
      </c>
      <c r="DN1523" s="2">
        <v>0</v>
      </c>
      <c r="DO1523" s="2">
        <v>0</v>
      </c>
      <c r="DP1523" s="2">
        <v>1</v>
      </c>
      <c r="DQ1523" s="2">
        <v>1</v>
      </c>
      <c r="DR1523" s="2"/>
      <c r="DS1523" s="2"/>
      <c r="DT1523" s="2"/>
      <c r="DU1523" s="2">
        <v>1005</v>
      </c>
      <c r="DV1523" s="2" t="s">
        <v>433</v>
      </c>
      <c r="DW1523" s="2" t="s">
        <v>433</v>
      </c>
      <c r="DX1523" s="2">
        <v>100</v>
      </c>
      <c r="DY1523" s="2"/>
      <c r="DZ1523" s="2"/>
      <c r="EA1523" s="2"/>
      <c r="EB1523" s="2"/>
      <c r="EC1523" s="2"/>
      <c r="ED1523" s="2"/>
      <c r="EE1523" s="2">
        <v>31102217</v>
      </c>
      <c r="EF1523" s="2">
        <v>2</v>
      </c>
      <c r="EG1523" s="2" t="s">
        <v>23</v>
      </c>
      <c r="EH1523" s="2">
        <v>0</v>
      </c>
      <c r="EI1523" s="2" t="s">
        <v>3</v>
      </c>
      <c r="EJ1523" s="2">
        <v>1</v>
      </c>
      <c r="EK1523" s="2">
        <v>20001</v>
      </c>
      <c r="EL1523" s="2" t="s">
        <v>24</v>
      </c>
      <c r="EM1523" s="2" t="s">
        <v>25</v>
      </c>
      <c r="EN1523" s="2"/>
      <c r="EO1523" s="2" t="s">
        <v>26</v>
      </c>
      <c r="EP1523" s="2"/>
      <c r="EQ1523" s="2">
        <v>0</v>
      </c>
      <c r="ER1523" s="2">
        <v>1385.92</v>
      </c>
      <c r="ES1523" s="2">
        <v>577.76</v>
      </c>
      <c r="ET1523" s="2">
        <v>101.27</v>
      </c>
      <c r="EU1523" s="2">
        <v>8.5399999999999991</v>
      </c>
      <c r="EV1523" s="2">
        <v>706.89</v>
      </c>
      <c r="EW1523" s="2">
        <v>80.88</v>
      </c>
      <c r="EX1523" s="2">
        <v>0.69</v>
      </c>
      <c r="EY1523" s="2">
        <v>0</v>
      </c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>
        <v>0</v>
      </c>
      <c r="FR1523" s="2">
        <f t="shared" si="1347"/>
        <v>0</v>
      </c>
      <c r="FS1523" s="2">
        <v>0</v>
      </c>
      <c r="FT1523" s="2" t="s">
        <v>27</v>
      </c>
      <c r="FU1523" s="2" t="s">
        <v>28</v>
      </c>
      <c r="FV1523" s="2"/>
      <c r="FW1523" s="2"/>
      <c r="FX1523" s="2">
        <v>115.2</v>
      </c>
      <c r="FY1523" s="2">
        <v>70.55</v>
      </c>
      <c r="FZ1523" s="2"/>
      <c r="GA1523" s="2" t="s">
        <v>3</v>
      </c>
      <c r="GB1523" s="2"/>
      <c r="GC1523" s="2"/>
      <c r="GD1523" s="2">
        <v>1</v>
      </c>
      <c r="GE1523" s="2"/>
      <c r="GF1523" s="2">
        <v>-71840125</v>
      </c>
      <c r="GG1523" s="2">
        <v>2</v>
      </c>
      <c r="GH1523" s="2">
        <v>1</v>
      </c>
      <c r="GI1523" s="2">
        <v>-2</v>
      </c>
      <c r="GJ1523" s="2">
        <v>0</v>
      </c>
      <c r="GK1523" s="2">
        <v>0</v>
      </c>
      <c r="GL1523" s="2">
        <f t="shared" si="1348"/>
        <v>0</v>
      </c>
      <c r="GM1523" s="2">
        <f t="shared" si="1349"/>
        <v>100.14</v>
      </c>
      <c r="GN1523" s="2">
        <f t="shared" si="1350"/>
        <v>100.14</v>
      </c>
      <c r="GO1523" s="2">
        <f t="shared" si="1351"/>
        <v>0</v>
      </c>
      <c r="GP1523" s="2">
        <f t="shared" si="1352"/>
        <v>0</v>
      </c>
      <c r="GQ1523" s="2"/>
      <c r="GR1523" s="2">
        <v>0</v>
      </c>
      <c r="GS1523" s="2">
        <v>3</v>
      </c>
      <c r="GT1523" s="2">
        <v>0</v>
      </c>
      <c r="GU1523" s="2" t="s">
        <v>3</v>
      </c>
      <c r="GV1523" s="2">
        <f t="shared" si="1353"/>
        <v>0</v>
      </c>
      <c r="GW1523" s="2">
        <v>1</v>
      </c>
      <c r="GX1523" s="2">
        <f t="shared" si="1354"/>
        <v>0</v>
      </c>
      <c r="GY1523" s="2"/>
      <c r="GZ1523" s="2"/>
      <c r="HA1523" s="2">
        <v>0</v>
      </c>
      <c r="HB1523" s="2">
        <v>0</v>
      </c>
      <c r="HC1523" s="2">
        <f t="shared" si="1355"/>
        <v>0</v>
      </c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  <c r="IH1523" s="2"/>
      <c r="II1523" s="2"/>
      <c r="IJ1523" s="2"/>
      <c r="IK1523" s="2">
        <v>0</v>
      </c>
      <c r="IL1523" s="2"/>
      <c r="IM1523" s="2"/>
      <c r="IN1523" s="2"/>
      <c r="IO1523" s="2"/>
      <c r="IP1523" s="2"/>
      <c r="IQ1523" s="2"/>
      <c r="IR1523" s="2"/>
      <c r="IS1523" s="2"/>
      <c r="IT1523" s="2"/>
      <c r="IU1523" s="2"/>
    </row>
    <row r="1524" spans="1:255">
      <c r="A1524">
        <v>17</v>
      </c>
      <c r="B1524">
        <v>1</v>
      </c>
      <c r="C1524">
        <f>ROW(SmtRes!A1688)</f>
        <v>1688</v>
      </c>
      <c r="D1524">
        <f>ROW(EtalonRes!A2118)</f>
        <v>2118</v>
      </c>
      <c r="E1524" t="s">
        <v>678</v>
      </c>
      <c r="F1524" t="s">
        <v>450</v>
      </c>
      <c r="G1524" t="s">
        <v>451</v>
      </c>
      <c r="H1524" t="s">
        <v>433</v>
      </c>
      <c r="I1524">
        <f>ROUND((3.14*0.9)*1/100,9)</f>
        <v>2.826E-2</v>
      </c>
      <c r="J1524">
        <v>0</v>
      </c>
      <c r="O1524">
        <f t="shared" si="1321"/>
        <v>48.19</v>
      </c>
      <c r="P1524">
        <f t="shared" si="1322"/>
        <v>16.329999999999998</v>
      </c>
      <c r="Q1524">
        <f t="shared" si="1323"/>
        <v>4.29</v>
      </c>
      <c r="R1524">
        <f t="shared" si="1324"/>
        <v>0.36</v>
      </c>
      <c r="S1524">
        <f t="shared" si="1325"/>
        <v>27.57</v>
      </c>
      <c r="T1524">
        <f t="shared" si="1326"/>
        <v>0</v>
      </c>
      <c r="U1524">
        <f t="shared" si="1327"/>
        <v>3.1542229439999998</v>
      </c>
      <c r="V1524">
        <f t="shared" si="1328"/>
        <v>2.9249099999999997E-2</v>
      </c>
      <c r="W1524">
        <f t="shared" si="1329"/>
        <v>0</v>
      </c>
      <c r="X1524">
        <f t="shared" si="1330"/>
        <v>32.119999999999997</v>
      </c>
      <c r="Y1524">
        <f t="shared" si="1331"/>
        <v>19.829999999999998</v>
      </c>
      <c r="AA1524">
        <v>33304960</v>
      </c>
      <c r="AB1524">
        <f t="shared" si="1332"/>
        <v>1705.18</v>
      </c>
      <c r="AC1524">
        <f t="shared" si="1333"/>
        <v>577.76</v>
      </c>
      <c r="AD1524">
        <f>ROUND((((((ET1524*1.2)*1.25))-(((EU1524*1.2)*1.25)))+AE1524),2)</f>
        <v>151.91</v>
      </c>
      <c r="AE1524">
        <f>ROUND((((EU1524*1.2)*1.25)),2)</f>
        <v>12.81</v>
      </c>
      <c r="AF1524">
        <f>ROUND((((EV1524*1.2)*1.15)),2)</f>
        <v>975.51</v>
      </c>
      <c r="AG1524">
        <f t="shared" si="1334"/>
        <v>0</v>
      </c>
      <c r="AH1524">
        <f>(((EW1524*1.2)*1.15))</f>
        <v>111.61439999999999</v>
      </c>
      <c r="AI1524">
        <f>(((EX1524*1.2)*1.25))</f>
        <v>1.0349999999999999</v>
      </c>
      <c r="AJ1524">
        <f t="shared" si="1335"/>
        <v>0</v>
      </c>
      <c r="AK1524">
        <v>1385.92</v>
      </c>
      <c r="AL1524">
        <v>577.76</v>
      </c>
      <c r="AM1524">
        <v>101.27</v>
      </c>
      <c r="AN1524">
        <v>8.5399999999999991</v>
      </c>
      <c r="AO1524">
        <v>706.89</v>
      </c>
      <c r="AP1524">
        <v>0</v>
      </c>
      <c r="AQ1524">
        <v>80.88</v>
      </c>
      <c r="AR1524">
        <v>0.69</v>
      </c>
      <c r="AS1524">
        <v>0</v>
      </c>
      <c r="AT1524">
        <v>115</v>
      </c>
      <c r="AU1524">
        <v>71</v>
      </c>
      <c r="AV1524">
        <v>1</v>
      </c>
      <c r="AW1524">
        <v>1</v>
      </c>
      <c r="AZ1524">
        <v>1</v>
      </c>
      <c r="BA1524">
        <v>1</v>
      </c>
      <c r="BB1524">
        <v>1</v>
      </c>
      <c r="BC1524">
        <v>1</v>
      </c>
      <c r="BD1524" t="s">
        <v>3</v>
      </c>
      <c r="BE1524" t="s">
        <v>3</v>
      </c>
      <c r="BF1524" t="s">
        <v>3</v>
      </c>
      <c r="BG1524" t="s">
        <v>3</v>
      </c>
      <c r="BH1524">
        <v>0</v>
      </c>
      <c r="BI1524">
        <v>1</v>
      </c>
      <c r="BJ1524" t="s">
        <v>452</v>
      </c>
      <c r="BM1524">
        <v>20001</v>
      </c>
      <c r="BN1524">
        <v>0</v>
      </c>
      <c r="BO1524" t="s">
        <v>3</v>
      </c>
      <c r="BP1524">
        <v>0</v>
      </c>
      <c r="BQ1524">
        <v>2</v>
      </c>
      <c r="BR1524">
        <v>0</v>
      </c>
      <c r="BS1524">
        <v>1</v>
      </c>
      <c r="BT1524">
        <v>1</v>
      </c>
      <c r="BU1524">
        <v>1</v>
      </c>
      <c r="BV1524">
        <v>1</v>
      </c>
      <c r="BW1524">
        <v>1</v>
      </c>
      <c r="BX1524">
        <v>1</v>
      </c>
      <c r="BY1524" t="s">
        <v>3</v>
      </c>
      <c r="BZ1524">
        <v>128</v>
      </c>
      <c r="CA1524">
        <v>83</v>
      </c>
      <c r="CE1524">
        <v>0</v>
      </c>
      <c r="CF1524">
        <v>0</v>
      </c>
      <c r="CG1524">
        <v>0</v>
      </c>
      <c r="CM1524">
        <v>0</v>
      </c>
      <c r="CN1524" t="s">
        <v>954</v>
      </c>
      <c r="CO1524">
        <v>0</v>
      </c>
      <c r="CP1524">
        <f t="shared" si="1336"/>
        <v>48.19</v>
      </c>
      <c r="CQ1524">
        <f t="shared" si="1337"/>
        <v>577.76</v>
      </c>
      <c r="CR1524">
        <f t="shared" si="1338"/>
        <v>151.91</v>
      </c>
      <c r="CS1524">
        <f t="shared" si="1339"/>
        <v>12.81</v>
      </c>
      <c r="CT1524">
        <f t="shared" si="1340"/>
        <v>975.51</v>
      </c>
      <c r="CU1524">
        <f t="shared" si="1341"/>
        <v>0</v>
      </c>
      <c r="CV1524">
        <f t="shared" si="1342"/>
        <v>111.61439999999999</v>
      </c>
      <c r="CW1524">
        <f t="shared" si="1343"/>
        <v>1.0349999999999999</v>
      </c>
      <c r="CX1524">
        <f t="shared" si="1344"/>
        <v>0</v>
      </c>
      <c r="CY1524">
        <f t="shared" si="1345"/>
        <v>32.119499999999995</v>
      </c>
      <c r="CZ1524">
        <f t="shared" si="1346"/>
        <v>19.830300000000001</v>
      </c>
      <c r="DC1524" t="s">
        <v>3</v>
      </c>
      <c r="DD1524" t="s">
        <v>3</v>
      </c>
      <c r="DE1524" t="s">
        <v>21</v>
      </c>
      <c r="DF1524" t="s">
        <v>21</v>
      </c>
      <c r="DG1524" t="s">
        <v>22</v>
      </c>
      <c r="DH1524" t="s">
        <v>3</v>
      </c>
      <c r="DI1524" t="s">
        <v>22</v>
      </c>
      <c r="DJ1524" t="s">
        <v>21</v>
      </c>
      <c r="DK1524" t="s">
        <v>3</v>
      </c>
      <c r="DL1524" t="s">
        <v>3</v>
      </c>
      <c r="DM1524" t="s">
        <v>3</v>
      </c>
      <c r="DN1524">
        <v>0</v>
      </c>
      <c r="DO1524">
        <v>0</v>
      </c>
      <c r="DP1524">
        <v>1</v>
      </c>
      <c r="DQ1524">
        <v>1</v>
      </c>
      <c r="DU1524">
        <v>1005</v>
      </c>
      <c r="DV1524" t="s">
        <v>433</v>
      </c>
      <c r="DW1524" t="s">
        <v>433</v>
      </c>
      <c r="DX1524">
        <v>100</v>
      </c>
      <c r="EE1524">
        <v>31102217</v>
      </c>
      <c r="EF1524">
        <v>2</v>
      </c>
      <c r="EG1524" t="s">
        <v>23</v>
      </c>
      <c r="EH1524">
        <v>0</v>
      </c>
      <c r="EI1524" t="s">
        <v>3</v>
      </c>
      <c r="EJ1524">
        <v>1</v>
      </c>
      <c r="EK1524">
        <v>20001</v>
      </c>
      <c r="EL1524" t="s">
        <v>24</v>
      </c>
      <c r="EM1524" t="s">
        <v>25</v>
      </c>
      <c r="EO1524" t="s">
        <v>26</v>
      </c>
      <c r="EQ1524">
        <v>0</v>
      </c>
      <c r="ER1524">
        <v>1385.92</v>
      </c>
      <c r="ES1524">
        <v>577.76</v>
      </c>
      <c r="ET1524">
        <v>101.27</v>
      </c>
      <c r="EU1524">
        <v>8.5399999999999991</v>
      </c>
      <c r="EV1524">
        <v>706.89</v>
      </c>
      <c r="EW1524">
        <v>80.88</v>
      </c>
      <c r="EX1524">
        <v>0.69</v>
      </c>
      <c r="EY1524">
        <v>0</v>
      </c>
      <c r="FQ1524">
        <v>0</v>
      </c>
      <c r="FR1524">
        <f t="shared" si="1347"/>
        <v>0</v>
      </c>
      <c r="FS1524">
        <v>0</v>
      </c>
      <c r="FT1524" t="s">
        <v>27</v>
      </c>
      <c r="FU1524" t="s">
        <v>28</v>
      </c>
      <c r="FX1524">
        <v>115.2</v>
      </c>
      <c r="FY1524">
        <v>70.55</v>
      </c>
      <c r="GA1524" t="s">
        <v>3</v>
      </c>
      <c r="GD1524">
        <v>1</v>
      </c>
      <c r="GF1524">
        <v>-71840125</v>
      </c>
      <c r="GG1524">
        <v>2</v>
      </c>
      <c r="GH1524">
        <v>1</v>
      </c>
      <c r="GI1524">
        <v>-2</v>
      </c>
      <c r="GJ1524">
        <v>0</v>
      </c>
      <c r="GK1524">
        <v>0</v>
      </c>
      <c r="GL1524">
        <f t="shared" si="1348"/>
        <v>0</v>
      </c>
      <c r="GM1524">
        <f t="shared" si="1349"/>
        <v>100.14</v>
      </c>
      <c r="GN1524">
        <f t="shared" si="1350"/>
        <v>100.14</v>
      </c>
      <c r="GO1524">
        <f t="shared" si="1351"/>
        <v>0</v>
      </c>
      <c r="GP1524">
        <f t="shared" si="1352"/>
        <v>0</v>
      </c>
      <c r="GR1524">
        <v>0</v>
      </c>
      <c r="GS1524">
        <v>3</v>
      </c>
      <c r="GT1524">
        <v>0</v>
      </c>
      <c r="GU1524" t="s">
        <v>3</v>
      </c>
      <c r="GV1524">
        <f t="shared" si="1353"/>
        <v>0</v>
      </c>
      <c r="GW1524">
        <v>1</v>
      </c>
      <c r="GX1524">
        <f t="shared" si="1354"/>
        <v>0</v>
      </c>
      <c r="HA1524">
        <v>0</v>
      </c>
      <c r="HB1524">
        <v>0</v>
      </c>
      <c r="HC1524">
        <f t="shared" si="1355"/>
        <v>0</v>
      </c>
      <c r="IK1524">
        <v>0</v>
      </c>
    </row>
    <row r="1525" spans="1:255">
      <c r="A1525" s="2">
        <v>17</v>
      </c>
      <c r="B1525" s="2">
        <v>1</v>
      </c>
      <c r="C1525" s="2"/>
      <c r="D1525" s="2"/>
      <c r="E1525" s="2" t="s">
        <v>679</v>
      </c>
      <c r="F1525" s="2" t="s">
        <v>454</v>
      </c>
      <c r="G1525" s="2" t="s">
        <v>680</v>
      </c>
      <c r="H1525" s="2" t="s">
        <v>47</v>
      </c>
      <c r="I1525" s="2">
        <v>2.8260000000000001</v>
      </c>
      <c r="J1525" s="2">
        <v>0</v>
      </c>
      <c r="K1525" s="2"/>
      <c r="L1525" s="2"/>
      <c r="M1525" s="2"/>
      <c r="N1525" s="2"/>
      <c r="O1525" s="2">
        <f t="shared" si="1321"/>
        <v>288.42</v>
      </c>
      <c r="P1525" s="2">
        <f t="shared" si="1322"/>
        <v>288.42</v>
      </c>
      <c r="Q1525" s="2">
        <f t="shared" si="1323"/>
        <v>0</v>
      </c>
      <c r="R1525" s="2">
        <f t="shared" si="1324"/>
        <v>0</v>
      </c>
      <c r="S1525" s="2">
        <f t="shared" si="1325"/>
        <v>0</v>
      </c>
      <c r="T1525" s="2">
        <f t="shared" si="1326"/>
        <v>0</v>
      </c>
      <c r="U1525" s="2">
        <f t="shared" si="1327"/>
        <v>0</v>
      </c>
      <c r="V1525" s="2">
        <f t="shared" si="1328"/>
        <v>0</v>
      </c>
      <c r="W1525" s="2">
        <f t="shared" si="1329"/>
        <v>0</v>
      </c>
      <c r="X1525" s="2">
        <f t="shared" si="1330"/>
        <v>0</v>
      </c>
      <c r="Y1525" s="2">
        <f t="shared" si="1331"/>
        <v>0</v>
      </c>
      <c r="Z1525" s="2"/>
      <c r="AA1525" s="2">
        <v>33304975</v>
      </c>
      <c r="AB1525" s="2">
        <f t="shared" si="1332"/>
        <v>102.06</v>
      </c>
      <c r="AC1525" s="2">
        <f t="shared" si="1333"/>
        <v>102.06</v>
      </c>
      <c r="AD1525" s="2">
        <f>ROUND((((ET1525)-(EU1525))+AE1525),2)</f>
        <v>0</v>
      </c>
      <c r="AE1525" s="2">
        <f t="shared" ref="AE1525:AF1528" si="1359">ROUND((EU1525),2)</f>
        <v>0</v>
      </c>
      <c r="AF1525" s="2">
        <f t="shared" si="1359"/>
        <v>0</v>
      </c>
      <c r="AG1525" s="2">
        <f t="shared" si="1334"/>
        <v>0</v>
      </c>
      <c r="AH1525" s="2">
        <f t="shared" ref="AH1525:AI1528" si="1360">(EW1525)</f>
        <v>0</v>
      </c>
      <c r="AI1525" s="2">
        <f t="shared" si="1360"/>
        <v>0</v>
      </c>
      <c r="AJ1525" s="2">
        <f t="shared" si="1335"/>
        <v>0</v>
      </c>
      <c r="AK1525" s="2">
        <v>102.06</v>
      </c>
      <c r="AL1525" s="2">
        <v>102.06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1</v>
      </c>
      <c r="AW1525" s="2">
        <v>1</v>
      </c>
      <c r="AX1525" s="2"/>
      <c r="AY1525" s="2"/>
      <c r="AZ1525" s="2">
        <v>1</v>
      </c>
      <c r="BA1525" s="2">
        <v>1</v>
      </c>
      <c r="BB1525" s="2">
        <v>1</v>
      </c>
      <c r="BC1525" s="2">
        <v>1</v>
      </c>
      <c r="BD1525" s="2" t="s">
        <v>3</v>
      </c>
      <c r="BE1525" s="2" t="s">
        <v>3</v>
      </c>
      <c r="BF1525" s="2" t="s">
        <v>3</v>
      </c>
      <c r="BG1525" s="2" t="s">
        <v>3</v>
      </c>
      <c r="BH1525" s="2">
        <v>3</v>
      </c>
      <c r="BI1525" s="2">
        <v>1</v>
      </c>
      <c r="BJ1525" s="2" t="s">
        <v>456</v>
      </c>
      <c r="BK1525" s="2"/>
      <c r="BL1525" s="2"/>
      <c r="BM1525" s="2">
        <v>500001</v>
      </c>
      <c r="BN1525" s="2">
        <v>0</v>
      </c>
      <c r="BO1525" s="2" t="s">
        <v>3</v>
      </c>
      <c r="BP1525" s="2">
        <v>0</v>
      </c>
      <c r="BQ1525" s="2">
        <v>8</v>
      </c>
      <c r="BR1525" s="2">
        <v>0</v>
      </c>
      <c r="BS1525" s="2">
        <v>1</v>
      </c>
      <c r="BT1525" s="2">
        <v>1</v>
      </c>
      <c r="BU1525" s="2">
        <v>1</v>
      </c>
      <c r="BV1525" s="2">
        <v>1</v>
      </c>
      <c r="BW1525" s="2">
        <v>1</v>
      </c>
      <c r="BX1525" s="2">
        <v>1</v>
      </c>
      <c r="BY1525" s="2" t="s">
        <v>3</v>
      </c>
      <c r="BZ1525" s="2">
        <v>0</v>
      </c>
      <c r="CA1525" s="2">
        <v>0</v>
      </c>
      <c r="CB1525" s="2"/>
      <c r="CC1525" s="2"/>
      <c r="CD1525" s="2"/>
      <c r="CE1525" s="2">
        <v>0</v>
      </c>
      <c r="CF1525" s="2">
        <v>0</v>
      </c>
      <c r="CG1525" s="2">
        <v>0</v>
      </c>
      <c r="CH1525" s="2"/>
      <c r="CI1525" s="2"/>
      <c r="CJ1525" s="2"/>
      <c r="CK1525" s="2"/>
      <c r="CL1525" s="2"/>
      <c r="CM1525" s="2">
        <v>0</v>
      </c>
      <c r="CN1525" s="2" t="s">
        <v>3</v>
      </c>
      <c r="CO1525" s="2">
        <v>0</v>
      </c>
      <c r="CP1525" s="2">
        <f t="shared" si="1336"/>
        <v>288.42</v>
      </c>
      <c r="CQ1525" s="2">
        <f t="shared" si="1337"/>
        <v>102.06</v>
      </c>
      <c r="CR1525" s="2">
        <f t="shared" si="1338"/>
        <v>0</v>
      </c>
      <c r="CS1525" s="2">
        <f t="shared" si="1339"/>
        <v>0</v>
      </c>
      <c r="CT1525" s="2">
        <f t="shared" si="1340"/>
        <v>0</v>
      </c>
      <c r="CU1525" s="2">
        <f t="shared" si="1341"/>
        <v>0</v>
      </c>
      <c r="CV1525" s="2">
        <f t="shared" si="1342"/>
        <v>0</v>
      </c>
      <c r="CW1525" s="2">
        <f t="shared" si="1343"/>
        <v>0</v>
      </c>
      <c r="CX1525" s="2">
        <f t="shared" si="1344"/>
        <v>0</v>
      </c>
      <c r="CY1525" s="2">
        <f t="shared" si="1345"/>
        <v>0</v>
      </c>
      <c r="CZ1525" s="2">
        <f t="shared" si="1346"/>
        <v>0</v>
      </c>
      <c r="DA1525" s="2"/>
      <c r="DB1525" s="2"/>
      <c r="DC1525" s="2" t="s">
        <v>3</v>
      </c>
      <c r="DD1525" s="2" t="s">
        <v>3</v>
      </c>
      <c r="DE1525" s="2" t="s">
        <v>3</v>
      </c>
      <c r="DF1525" s="2" t="s">
        <v>3</v>
      </c>
      <c r="DG1525" s="2" t="s">
        <v>3</v>
      </c>
      <c r="DH1525" s="2" t="s">
        <v>3</v>
      </c>
      <c r="DI1525" s="2" t="s">
        <v>3</v>
      </c>
      <c r="DJ1525" s="2" t="s">
        <v>3</v>
      </c>
      <c r="DK1525" s="2" t="s">
        <v>3</v>
      </c>
      <c r="DL1525" s="2" t="s">
        <v>3</v>
      </c>
      <c r="DM1525" s="2" t="s">
        <v>3</v>
      </c>
      <c r="DN1525" s="2">
        <v>0</v>
      </c>
      <c r="DO1525" s="2">
        <v>0</v>
      </c>
      <c r="DP1525" s="2">
        <v>1</v>
      </c>
      <c r="DQ1525" s="2">
        <v>1</v>
      </c>
      <c r="DR1525" s="2"/>
      <c r="DS1525" s="2"/>
      <c r="DT1525" s="2"/>
      <c r="DU1525" s="2">
        <v>1005</v>
      </c>
      <c r="DV1525" s="2" t="s">
        <v>47</v>
      </c>
      <c r="DW1525" s="2" t="s">
        <v>47</v>
      </c>
      <c r="DX1525" s="2">
        <v>1</v>
      </c>
      <c r="DY1525" s="2"/>
      <c r="DZ1525" s="2"/>
      <c r="EA1525" s="2"/>
      <c r="EB1525" s="2"/>
      <c r="EC1525" s="2"/>
      <c r="ED1525" s="2"/>
      <c r="EE1525" s="2">
        <v>31102119</v>
      </c>
      <c r="EF1525" s="2">
        <v>8</v>
      </c>
      <c r="EG1525" s="2" t="s">
        <v>34</v>
      </c>
      <c r="EH1525" s="2">
        <v>0</v>
      </c>
      <c r="EI1525" s="2" t="s">
        <v>3</v>
      </c>
      <c r="EJ1525" s="2">
        <v>1</v>
      </c>
      <c r="EK1525" s="2">
        <v>500001</v>
      </c>
      <c r="EL1525" s="2" t="s">
        <v>35</v>
      </c>
      <c r="EM1525" s="2" t="s">
        <v>36</v>
      </c>
      <c r="EN1525" s="2"/>
      <c r="EO1525" s="2" t="s">
        <v>3</v>
      </c>
      <c r="EP1525" s="2"/>
      <c r="EQ1525" s="2">
        <v>0</v>
      </c>
      <c r="ER1525" s="2">
        <v>102.06</v>
      </c>
      <c r="ES1525" s="2">
        <v>102.06</v>
      </c>
      <c r="ET1525" s="2">
        <v>0</v>
      </c>
      <c r="EU1525" s="2">
        <v>0</v>
      </c>
      <c r="EV1525" s="2">
        <v>0</v>
      </c>
      <c r="EW1525" s="2">
        <v>0</v>
      </c>
      <c r="EX1525" s="2">
        <v>0</v>
      </c>
      <c r="EY1525" s="2">
        <v>0</v>
      </c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>
        <v>0</v>
      </c>
      <c r="FR1525" s="2">
        <f t="shared" si="1347"/>
        <v>0</v>
      </c>
      <c r="FS1525" s="2">
        <v>0</v>
      </c>
      <c r="FT1525" s="2"/>
      <c r="FU1525" s="2"/>
      <c r="FV1525" s="2"/>
      <c r="FW1525" s="2"/>
      <c r="FX1525" s="2">
        <v>0</v>
      </c>
      <c r="FY1525" s="2">
        <v>0</v>
      </c>
      <c r="FZ1525" s="2"/>
      <c r="GA1525" s="2" t="s">
        <v>3</v>
      </c>
      <c r="GB1525" s="2"/>
      <c r="GC1525" s="2"/>
      <c r="GD1525" s="2">
        <v>1</v>
      </c>
      <c r="GE1525" s="2"/>
      <c r="GF1525" s="2">
        <v>-255717847</v>
      </c>
      <c r="GG1525" s="2">
        <v>2</v>
      </c>
      <c r="GH1525" s="2">
        <v>1</v>
      </c>
      <c r="GI1525" s="2">
        <v>-2</v>
      </c>
      <c r="GJ1525" s="2">
        <v>0</v>
      </c>
      <c r="GK1525" s="2">
        <v>0</v>
      </c>
      <c r="GL1525" s="2">
        <f t="shared" si="1348"/>
        <v>0</v>
      </c>
      <c r="GM1525" s="2">
        <f t="shared" si="1349"/>
        <v>288.42</v>
      </c>
      <c r="GN1525" s="2">
        <f t="shared" si="1350"/>
        <v>288.42</v>
      </c>
      <c r="GO1525" s="2">
        <f t="shared" si="1351"/>
        <v>0</v>
      </c>
      <c r="GP1525" s="2">
        <f t="shared" si="1352"/>
        <v>0</v>
      </c>
      <c r="GQ1525" s="2"/>
      <c r="GR1525" s="2">
        <v>0</v>
      </c>
      <c r="GS1525" s="2">
        <v>3</v>
      </c>
      <c r="GT1525" s="2">
        <v>0</v>
      </c>
      <c r="GU1525" s="2" t="s">
        <v>3</v>
      </c>
      <c r="GV1525" s="2">
        <f t="shared" si="1353"/>
        <v>0</v>
      </c>
      <c r="GW1525" s="2">
        <v>1</v>
      </c>
      <c r="GX1525" s="2">
        <f t="shared" si="1354"/>
        <v>0</v>
      </c>
      <c r="GY1525" s="2"/>
      <c r="GZ1525" s="2"/>
      <c r="HA1525" s="2">
        <v>0</v>
      </c>
      <c r="HB1525" s="2">
        <v>0</v>
      </c>
      <c r="HC1525" s="2">
        <f t="shared" si="1355"/>
        <v>0</v>
      </c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  <c r="IH1525" s="2"/>
      <c r="II1525" s="2"/>
      <c r="IJ1525" s="2"/>
      <c r="IK1525" s="2">
        <v>0</v>
      </c>
      <c r="IL1525" s="2"/>
      <c r="IM1525" s="2"/>
      <c r="IN1525" s="2"/>
      <c r="IO1525" s="2"/>
      <c r="IP1525" s="2"/>
      <c r="IQ1525" s="2"/>
      <c r="IR1525" s="2"/>
      <c r="IS1525" s="2"/>
      <c r="IT1525" s="2"/>
      <c r="IU1525" s="2"/>
    </row>
    <row r="1526" spans="1:255">
      <c r="A1526">
        <v>17</v>
      </c>
      <c r="B1526">
        <v>1</v>
      </c>
      <c r="E1526" t="s">
        <v>679</v>
      </c>
      <c r="F1526" t="s">
        <v>454</v>
      </c>
      <c r="G1526" t="s">
        <v>680</v>
      </c>
      <c r="H1526" t="s">
        <v>47</v>
      </c>
      <c r="I1526">
        <v>2.8260000000000001</v>
      </c>
      <c r="J1526">
        <v>0</v>
      </c>
      <c r="O1526">
        <f t="shared" si="1321"/>
        <v>288.42</v>
      </c>
      <c r="P1526">
        <f t="shared" si="1322"/>
        <v>288.42</v>
      </c>
      <c r="Q1526">
        <f t="shared" si="1323"/>
        <v>0</v>
      </c>
      <c r="R1526">
        <f t="shared" si="1324"/>
        <v>0</v>
      </c>
      <c r="S1526">
        <f t="shared" si="1325"/>
        <v>0</v>
      </c>
      <c r="T1526">
        <f t="shared" si="1326"/>
        <v>0</v>
      </c>
      <c r="U1526">
        <f t="shared" si="1327"/>
        <v>0</v>
      </c>
      <c r="V1526">
        <f t="shared" si="1328"/>
        <v>0</v>
      </c>
      <c r="W1526">
        <f t="shared" si="1329"/>
        <v>0</v>
      </c>
      <c r="X1526">
        <f t="shared" si="1330"/>
        <v>0</v>
      </c>
      <c r="Y1526">
        <f t="shared" si="1331"/>
        <v>0</v>
      </c>
      <c r="AA1526">
        <v>33304960</v>
      </c>
      <c r="AB1526">
        <f t="shared" si="1332"/>
        <v>102.06</v>
      </c>
      <c r="AC1526">
        <f t="shared" si="1333"/>
        <v>102.06</v>
      </c>
      <c r="AD1526">
        <f>ROUND((((ET1526)-(EU1526))+AE1526),2)</f>
        <v>0</v>
      </c>
      <c r="AE1526">
        <f t="shared" si="1359"/>
        <v>0</v>
      </c>
      <c r="AF1526">
        <f t="shared" si="1359"/>
        <v>0</v>
      </c>
      <c r="AG1526">
        <f t="shared" si="1334"/>
        <v>0</v>
      </c>
      <c r="AH1526">
        <f t="shared" si="1360"/>
        <v>0</v>
      </c>
      <c r="AI1526">
        <f t="shared" si="1360"/>
        <v>0</v>
      </c>
      <c r="AJ1526">
        <f t="shared" si="1335"/>
        <v>0</v>
      </c>
      <c r="AK1526">
        <v>102.06</v>
      </c>
      <c r="AL1526">
        <v>102.06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1</v>
      </c>
      <c r="AW1526">
        <v>1</v>
      </c>
      <c r="AZ1526">
        <v>1</v>
      </c>
      <c r="BA1526">
        <v>1</v>
      </c>
      <c r="BB1526">
        <v>1</v>
      </c>
      <c r="BC1526">
        <v>1</v>
      </c>
      <c r="BD1526" t="s">
        <v>3</v>
      </c>
      <c r="BE1526" t="s">
        <v>3</v>
      </c>
      <c r="BF1526" t="s">
        <v>3</v>
      </c>
      <c r="BG1526" t="s">
        <v>3</v>
      </c>
      <c r="BH1526">
        <v>3</v>
      </c>
      <c r="BI1526">
        <v>1</v>
      </c>
      <c r="BJ1526" t="s">
        <v>456</v>
      </c>
      <c r="BM1526">
        <v>500001</v>
      </c>
      <c r="BN1526">
        <v>0</v>
      </c>
      <c r="BO1526" t="s">
        <v>3</v>
      </c>
      <c r="BP1526">
        <v>0</v>
      </c>
      <c r="BQ1526">
        <v>8</v>
      </c>
      <c r="BR1526">
        <v>0</v>
      </c>
      <c r="BS1526">
        <v>1</v>
      </c>
      <c r="BT1526">
        <v>1</v>
      </c>
      <c r="BU1526">
        <v>1</v>
      </c>
      <c r="BV1526">
        <v>1</v>
      </c>
      <c r="BW1526">
        <v>1</v>
      </c>
      <c r="BX1526">
        <v>1</v>
      </c>
      <c r="BY1526" t="s">
        <v>3</v>
      </c>
      <c r="BZ1526">
        <v>0</v>
      </c>
      <c r="CA1526">
        <v>0</v>
      </c>
      <c r="CE1526">
        <v>0</v>
      </c>
      <c r="CF1526">
        <v>0</v>
      </c>
      <c r="CG1526">
        <v>0</v>
      </c>
      <c r="CM1526">
        <v>0</v>
      </c>
      <c r="CN1526" t="s">
        <v>3</v>
      </c>
      <c r="CO1526">
        <v>0</v>
      </c>
      <c r="CP1526">
        <f t="shared" si="1336"/>
        <v>288.42</v>
      </c>
      <c r="CQ1526">
        <f t="shared" si="1337"/>
        <v>102.06</v>
      </c>
      <c r="CR1526">
        <f t="shared" si="1338"/>
        <v>0</v>
      </c>
      <c r="CS1526">
        <f t="shared" si="1339"/>
        <v>0</v>
      </c>
      <c r="CT1526">
        <f t="shared" si="1340"/>
        <v>0</v>
      </c>
      <c r="CU1526">
        <f t="shared" si="1341"/>
        <v>0</v>
      </c>
      <c r="CV1526">
        <f t="shared" si="1342"/>
        <v>0</v>
      </c>
      <c r="CW1526">
        <f t="shared" si="1343"/>
        <v>0</v>
      </c>
      <c r="CX1526">
        <f t="shared" si="1344"/>
        <v>0</v>
      </c>
      <c r="CY1526">
        <f t="shared" si="1345"/>
        <v>0</v>
      </c>
      <c r="CZ1526">
        <f t="shared" si="1346"/>
        <v>0</v>
      </c>
      <c r="DC1526" t="s">
        <v>3</v>
      </c>
      <c r="DD1526" t="s">
        <v>3</v>
      </c>
      <c r="DE1526" t="s">
        <v>3</v>
      </c>
      <c r="DF1526" t="s">
        <v>3</v>
      </c>
      <c r="DG1526" t="s">
        <v>3</v>
      </c>
      <c r="DH1526" t="s">
        <v>3</v>
      </c>
      <c r="DI1526" t="s">
        <v>3</v>
      </c>
      <c r="DJ1526" t="s">
        <v>3</v>
      </c>
      <c r="DK1526" t="s">
        <v>3</v>
      </c>
      <c r="DL1526" t="s">
        <v>3</v>
      </c>
      <c r="DM1526" t="s">
        <v>3</v>
      </c>
      <c r="DN1526">
        <v>0</v>
      </c>
      <c r="DO1526">
        <v>0</v>
      </c>
      <c r="DP1526">
        <v>1</v>
      </c>
      <c r="DQ1526">
        <v>1</v>
      </c>
      <c r="DU1526">
        <v>1005</v>
      </c>
      <c r="DV1526" t="s">
        <v>47</v>
      </c>
      <c r="DW1526" t="s">
        <v>47</v>
      </c>
      <c r="DX1526">
        <v>1</v>
      </c>
      <c r="EE1526">
        <v>31102119</v>
      </c>
      <c r="EF1526">
        <v>8</v>
      </c>
      <c r="EG1526" t="s">
        <v>34</v>
      </c>
      <c r="EH1526">
        <v>0</v>
      </c>
      <c r="EI1526" t="s">
        <v>3</v>
      </c>
      <c r="EJ1526">
        <v>1</v>
      </c>
      <c r="EK1526">
        <v>500001</v>
      </c>
      <c r="EL1526" t="s">
        <v>35</v>
      </c>
      <c r="EM1526" t="s">
        <v>36</v>
      </c>
      <c r="EO1526" t="s">
        <v>3</v>
      </c>
      <c r="EQ1526">
        <v>0</v>
      </c>
      <c r="ER1526">
        <v>102.06</v>
      </c>
      <c r="ES1526">
        <v>102.06</v>
      </c>
      <c r="ET1526">
        <v>0</v>
      </c>
      <c r="EU1526">
        <v>0</v>
      </c>
      <c r="EV1526">
        <v>0</v>
      </c>
      <c r="EW1526">
        <v>0</v>
      </c>
      <c r="EX1526">
        <v>0</v>
      </c>
      <c r="EY1526">
        <v>0</v>
      </c>
      <c r="FQ1526">
        <v>0</v>
      </c>
      <c r="FR1526">
        <f t="shared" si="1347"/>
        <v>0</v>
      </c>
      <c r="FS1526">
        <v>0</v>
      </c>
      <c r="FX1526">
        <v>0</v>
      </c>
      <c r="FY1526">
        <v>0</v>
      </c>
      <c r="GA1526" t="s">
        <v>3</v>
      </c>
      <c r="GD1526">
        <v>1</v>
      </c>
      <c r="GF1526">
        <v>-255717847</v>
      </c>
      <c r="GG1526">
        <v>2</v>
      </c>
      <c r="GH1526">
        <v>1</v>
      </c>
      <c r="GI1526">
        <v>-2</v>
      </c>
      <c r="GJ1526">
        <v>0</v>
      </c>
      <c r="GK1526">
        <v>0</v>
      </c>
      <c r="GL1526">
        <f t="shared" si="1348"/>
        <v>0</v>
      </c>
      <c r="GM1526">
        <f t="shared" si="1349"/>
        <v>288.42</v>
      </c>
      <c r="GN1526">
        <f t="shared" si="1350"/>
        <v>288.42</v>
      </c>
      <c r="GO1526">
        <f t="shared" si="1351"/>
        <v>0</v>
      </c>
      <c r="GP1526">
        <f t="shared" si="1352"/>
        <v>0</v>
      </c>
      <c r="GR1526">
        <v>0</v>
      </c>
      <c r="GS1526">
        <v>3</v>
      </c>
      <c r="GT1526">
        <v>0</v>
      </c>
      <c r="GU1526" t="s">
        <v>3</v>
      </c>
      <c r="GV1526">
        <f t="shared" si="1353"/>
        <v>0</v>
      </c>
      <c r="GW1526">
        <v>1</v>
      </c>
      <c r="GX1526">
        <f t="shared" si="1354"/>
        <v>0</v>
      </c>
      <c r="HA1526">
        <v>0</v>
      </c>
      <c r="HB1526">
        <v>0</v>
      </c>
      <c r="HC1526">
        <f t="shared" si="1355"/>
        <v>0</v>
      </c>
      <c r="IK1526">
        <v>0</v>
      </c>
    </row>
    <row r="1527" spans="1:255">
      <c r="A1527" s="2">
        <v>17</v>
      </c>
      <c r="B1527" s="2">
        <v>1</v>
      </c>
      <c r="C1527" s="2"/>
      <c r="D1527" s="2"/>
      <c r="E1527" s="2" t="s">
        <v>681</v>
      </c>
      <c r="F1527" s="2" t="s">
        <v>424</v>
      </c>
      <c r="G1527" s="2" t="s">
        <v>682</v>
      </c>
      <c r="H1527" s="2" t="s">
        <v>40</v>
      </c>
      <c r="I1527" s="2">
        <v>1</v>
      </c>
      <c r="J1527" s="2">
        <v>0</v>
      </c>
      <c r="K1527" s="2"/>
      <c r="L1527" s="2"/>
      <c r="M1527" s="2"/>
      <c r="N1527" s="2"/>
      <c r="O1527" s="2">
        <f t="shared" si="1321"/>
        <v>0</v>
      </c>
      <c r="P1527" s="2">
        <f t="shared" si="1322"/>
        <v>0</v>
      </c>
      <c r="Q1527" s="2">
        <f t="shared" si="1323"/>
        <v>0</v>
      </c>
      <c r="R1527" s="2">
        <f t="shared" si="1324"/>
        <v>0</v>
      </c>
      <c r="S1527" s="2">
        <f t="shared" si="1325"/>
        <v>0</v>
      </c>
      <c r="T1527" s="2">
        <f t="shared" si="1326"/>
        <v>0</v>
      </c>
      <c r="U1527" s="2">
        <f t="shared" si="1327"/>
        <v>0</v>
      </c>
      <c r="V1527" s="2">
        <f t="shared" si="1328"/>
        <v>0</v>
      </c>
      <c r="W1527" s="2">
        <f t="shared" si="1329"/>
        <v>0</v>
      </c>
      <c r="X1527" s="2">
        <f t="shared" si="1330"/>
        <v>0</v>
      </c>
      <c r="Y1527" s="2">
        <f t="shared" si="1331"/>
        <v>0</v>
      </c>
      <c r="Z1527" s="2"/>
      <c r="AA1527" s="2">
        <v>33304975</v>
      </c>
      <c r="AB1527" s="2">
        <f t="shared" si="1332"/>
        <v>0</v>
      </c>
      <c r="AC1527" s="2">
        <f t="shared" si="1333"/>
        <v>0</v>
      </c>
      <c r="AD1527" s="2">
        <f>ROUND((((ET1527)-(EU1527))+AE1527),2)</f>
        <v>0</v>
      </c>
      <c r="AE1527" s="2">
        <f t="shared" si="1359"/>
        <v>0</v>
      </c>
      <c r="AF1527" s="2">
        <f t="shared" si="1359"/>
        <v>0</v>
      </c>
      <c r="AG1527" s="2">
        <f t="shared" si="1334"/>
        <v>0</v>
      </c>
      <c r="AH1527" s="2">
        <f t="shared" si="1360"/>
        <v>0</v>
      </c>
      <c r="AI1527" s="2">
        <f t="shared" si="1360"/>
        <v>0</v>
      </c>
      <c r="AJ1527" s="2">
        <f t="shared" si="1335"/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1</v>
      </c>
      <c r="AW1527" s="2">
        <v>1</v>
      </c>
      <c r="AX1527" s="2"/>
      <c r="AY1527" s="2"/>
      <c r="AZ1527" s="2">
        <v>1</v>
      </c>
      <c r="BA1527" s="2">
        <v>1</v>
      </c>
      <c r="BB1527" s="2">
        <v>1</v>
      </c>
      <c r="BC1527" s="2">
        <v>1</v>
      </c>
      <c r="BD1527" s="2" t="s">
        <v>3</v>
      </c>
      <c r="BE1527" s="2" t="s">
        <v>3</v>
      </c>
      <c r="BF1527" s="2" t="s">
        <v>3</v>
      </c>
      <c r="BG1527" s="2" t="s">
        <v>3</v>
      </c>
      <c r="BH1527" s="2">
        <v>3</v>
      </c>
      <c r="BI1527" s="2">
        <v>1</v>
      </c>
      <c r="BJ1527" s="2" t="s">
        <v>3</v>
      </c>
      <c r="BK1527" s="2"/>
      <c r="BL1527" s="2"/>
      <c r="BM1527" s="2">
        <v>1100</v>
      </c>
      <c r="BN1527" s="2">
        <v>0</v>
      </c>
      <c r="BO1527" s="2" t="s">
        <v>3</v>
      </c>
      <c r="BP1527" s="2">
        <v>0</v>
      </c>
      <c r="BQ1527" s="2">
        <v>14</v>
      </c>
      <c r="BR1527" s="2">
        <v>0</v>
      </c>
      <c r="BS1527" s="2">
        <v>1</v>
      </c>
      <c r="BT1527" s="2">
        <v>1</v>
      </c>
      <c r="BU1527" s="2">
        <v>1</v>
      </c>
      <c r="BV1527" s="2">
        <v>1</v>
      </c>
      <c r="BW1527" s="2">
        <v>1</v>
      </c>
      <c r="BX1527" s="2">
        <v>1</v>
      </c>
      <c r="BY1527" s="2" t="s">
        <v>3</v>
      </c>
      <c r="BZ1527" s="2">
        <v>0</v>
      </c>
      <c r="CA1527" s="2">
        <v>0</v>
      </c>
      <c r="CB1527" s="2"/>
      <c r="CC1527" s="2"/>
      <c r="CD1527" s="2"/>
      <c r="CE1527" s="2">
        <v>0</v>
      </c>
      <c r="CF1527" s="2">
        <v>0</v>
      </c>
      <c r="CG1527" s="2">
        <v>0</v>
      </c>
      <c r="CH1527" s="2"/>
      <c r="CI1527" s="2"/>
      <c r="CJ1527" s="2"/>
      <c r="CK1527" s="2"/>
      <c r="CL1527" s="2"/>
      <c r="CM1527" s="2">
        <v>0</v>
      </c>
      <c r="CN1527" s="2" t="s">
        <v>3</v>
      </c>
      <c r="CO1527" s="2">
        <v>0</v>
      </c>
      <c r="CP1527" s="2">
        <f t="shared" si="1336"/>
        <v>0</v>
      </c>
      <c r="CQ1527" s="2">
        <f t="shared" si="1337"/>
        <v>0</v>
      </c>
      <c r="CR1527" s="2">
        <f t="shared" si="1338"/>
        <v>0</v>
      </c>
      <c r="CS1527" s="2">
        <f t="shared" si="1339"/>
        <v>0</v>
      </c>
      <c r="CT1527" s="2">
        <f t="shared" si="1340"/>
        <v>0</v>
      </c>
      <c r="CU1527" s="2">
        <f t="shared" si="1341"/>
        <v>0</v>
      </c>
      <c r="CV1527" s="2">
        <f t="shared" si="1342"/>
        <v>0</v>
      </c>
      <c r="CW1527" s="2">
        <f t="shared" si="1343"/>
        <v>0</v>
      </c>
      <c r="CX1527" s="2">
        <f t="shared" si="1344"/>
        <v>0</v>
      </c>
      <c r="CY1527" s="2">
        <f t="shared" si="1345"/>
        <v>0</v>
      </c>
      <c r="CZ1527" s="2">
        <f t="shared" si="1346"/>
        <v>0</v>
      </c>
      <c r="DA1527" s="2"/>
      <c r="DB1527" s="2"/>
      <c r="DC1527" s="2" t="s">
        <v>3</v>
      </c>
      <c r="DD1527" s="2" t="s">
        <v>3</v>
      </c>
      <c r="DE1527" s="2" t="s">
        <v>3</v>
      </c>
      <c r="DF1527" s="2" t="s">
        <v>3</v>
      </c>
      <c r="DG1527" s="2" t="s">
        <v>3</v>
      </c>
      <c r="DH1527" s="2" t="s">
        <v>3</v>
      </c>
      <c r="DI1527" s="2" t="s">
        <v>3</v>
      </c>
      <c r="DJ1527" s="2" t="s">
        <v>3</v>
      </c>
      <c r="DK1527" s="2" t="s">
        <v>3</v>
      </c>
      <c r="DL1527" s="2" t="s">
        <v>3</v>
      </c>
      <c r="DM1527" s="2" t="s">
        <v>3</v>
      </c>
      <c r="DN1527" s="2">
        <v>0</v>
      </c>
      <c r="DO1527" s="2">
        <v>0</v>
      </c>
      <c r="DP1527" s="2">
        <v>1</v>
      </c>
      <c r="DQ1527" s="2">
        <v>1</v>
      </c>
      <c r="DR1527" s="2"/>
      <c r="DS1527" s="2"/>
      <c r="DT1527" s="2"/>
      <c r="DU1527" s="2">
        <v>1010</v>
      </c>
      <c r="DV1527" s="2" t="s">
        <v>40</v>
      </c>
      <c r="DW1527" s="2" t="s">
        <v>40</v>
      </c>
      <c r="DX1527" s="2">
        <v>1</v>
      </c>
      <c r="DY1527" s="2"/>
      <c r="DZ1527" s="2"/>
      <c r="EA1527" s="2"/>
      <c r="EB1527" s="2"/>
      <c r="EC1527" s="2"/>
      <c r="ED1527" s="2"/>
      <c r="EE1527" s="2">
        <v>31102366</v>
      </c>
      <c r="EF1527" s="2">
        <v>8</v>
      </c>
      <c r="EG1527" s="2" t="s">
        <v>34</v>
      </c>
      <c r="EH1527" s="2">
        <v>0</v>
      </c>
      <c r="EI1527" s="2" t="s">
        <v>3</v>
      </c>
      <c r="EJ1527" s="2">
        <v>1</v>
      </c>
      <c r="EK1527" s="2">
        <v>1100</v>
      </c>
      <c r="EL1527" s="2" t="s">
        <v>41</v>
      </c>
      <c r="EM1527" s="2" t="s">
        <v>42</v>
      </c>
      <c r="EN1527" s="2"/>
      <c r="EO1527" s="2" t="s">
        <v>3</v>
      </c>
      <c r="EP1527" s="2"/>
      <c r="EQ1527" s="2">
        <v>0</v>
      </c>
      <c r="ER1527" s="2">
        <v>0</v>
      </c>
      <c r="ES1527" s="2">
        <v>0</v>
      </c>
      <c r="ET1527" s="2">
        <v>0</v>
      </c>
      <c r="EU1527" s="2">
        <v>0</v>
      </c>
      <c r="EV1527" s="2">
        <v>0</v>
      </c>
      <c r="EW1527" s="2">
        <v>0</v>
      </c>
      <c r="EX1527" s="2">
        <v>0</v>
      </c>
      <c r="EY1527" s="2">
        <v>0</v>
      </c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>
        <v>0</v>
      </c>
      <c r="FR1527" s="2">
        <f t="shared" si="1347"/>
        <v>0</v>
      </c>
      <c r="FS1527" s="2">
        <v>0</v>
      </c>
      <c r="FT1527" s="2"/>
      <c r="FU1527" s="2"/>
      <c r="FV1527" s="2"/>
      <c r="FW1527" s="2"/>
      <c r="FX1527" s="2">
        <v>0</v>
      </c>
      <c r="FY1527" s="2">
        <v>0</v>
      </c>
      <c r="FZ1527" s="2"/>
      <c r="GA1527" s="2" t="s">
        <v>3</v>
      </c>
      <c r="GB1527" s="2"/>
      <c r="GC1527" s="2"/>
      <c r="GD1527" s="2">
        <v>1</v>
      </c>
      <c r="GE1527" s="2"/>
      <c r="GF1527" s="2">
        <v>-229020470</v>
      </c>
      <c r="GG1527" s="2">
        <v>2</v>
      </c>
      <c r="GH1527" s="2">
        <v>0</v>
      </c>
      <c r="GI1527" s="2">
        <v>-2</v>
      </c>
      <c r="GJ1527" s="2">
        <v>0</v>
      </c>
      <c r="GK1527" s="2">
        <v>0</v>
      </c>
      <c r="GL1527" s="2">
        <f t="shared" si="1348"/>
        <v>0</v>
      </c>
      <c r="GM1527" s="2">
        <f t="shared" si="1349"/>
        <v>0</v>
      </c>
      <c r="GN1527" s="2">
        <f t="shared" si="1350"/>
        <v>0</v>
      </c>
      <c r="GO1527" s="2">
        <f t="shared" si="1351"/>
        <v>0</v>
      </c>
      <c r="GP1527" s="2">
        <f t="shared" si="1352"/>
        <v>0</v>
      </c>
      <c r="GQ1527" s="2"/>
      <c r="GR1527" s="2">
        <v>0</v>
      </c>
      <c r="GS1527" s="2">
        <v>3</v>
      </c>
      <c r="GT1527" s="2">
        <v>0</v>
      </c>
      <c r="GU1527" s="2" t="s">
        <v>3</v>
      </c>
      <c r="GV1527" s="2">
        <f t="shared" si="1353"/>
        <v>0</v>
      </c>
      <c r="GW1527" s="2">
        <v>1</v>
      </c>
      <c r="GX1527" s="2">
        <f t="shared" si="1354"/>
        <v>0</v>
      </c>
      <c r="GY1527" s="2"/>
      <c r="GZ1527" s="2"/>
      <c r="HA1527" s="2">
        <v>0</v>
      </c>
      <c r="HB1527" s="2">
        <v>0</v>
      </c>
      <c r="HC1527" s="2">
        <f t="shared" si="1355"/>
        <v>0</v>
      </c>
      <c r="HD1527" s="2"/>
      <c r="HE1527" s="2"/>
      <c r="HF1527" s="2"/>
      <c r="HG1527" s="2"/>
      <c r="HH1527" s="2"/>
      <c r="HI1527" s="2"/>
      <c r="HJ1527" s="2"/>
      <c r="HK1527" s="2"/>
      <c r="HL1527" s="2"/>
      <c r="HM1527" s="2"/>
      <c r="HN1527" s="2"/>
      <c r="HO1527" s="2"/>
      <c r="HP1527" s="2"/>
      <c r="HQ1527" s="2"/>
      <c r="HR1527" s="2"/>
      <c r="HS1527" s="2"/>
      <c r="HT1527" s="2"/>
      <c r="HU1527" s="2"/>
      <c r="HV1527" s="2"/>
      <c r="HW1527" s="2"/>
      <c r="HX1527" s="2"/>
      <c r="HY1527" s="2"/>
      <c r="HZ1527" s="2"/>
      <c r="IA1527" s="2"/>
      <c r="IB1527" s="2"/>
      <c r="IC1527" s="2"/>
      <c r="ID1527" s="2"/>
      <c r="IE1527" s="2"/>
      <c r="IF1527" s="2"/>
      <c r="IG1527" s="2"/>
      <c r="IH1527" s="2"/>
      <c r="II1527" s="2"/>
      <c r="IJ1527" s="2"/>
      <c r="IK1527" s="2">
        <v>0</v>
      </c>
      <c r="IL1527" s="2"/>
      <c r="IM1527" s="2"/>
      <c r="IN1527" s="2"/>
      <c r="IO1527" s="2"/>
      <c r="IP1527" s="2"/>
      <c r="IQ1527" s="2"/>
      <c r="IR1527" s="2"/>
      <c r="IS1527" s="2"/>
      <c r="IT1527" s="2"/>
      <c r="IU1527" s="2"/>
    </row>
    <row r="1528" spans="1:255">
      <c r="A1528">
        <v>17</v>
      </c>
      <c r="B1528">
        <v>1</v>
      </c>
      <c r="E1528" t="s">
        <v>681</v>
      </c>
      <c r="F1528" t="s">
        <v>424</v>
      </c>
      <c r="G1528" t="s">
        <v>682</v>
      </c>
      <c r="H1528" t="s">
        <v>40</v>
      </c>
      <c r="I1528">
        <v>1</v>
      </c>
      <c r="J1528">
        <v>0</v>
      </c>
      <c r="O1528">
        <f t="shared" si="1321"/>
        <v>21.47</v>
      </c>
      <c r="P1528">
        <f t="shared" si="1322"/>
        <v>21.47</v>
      </c>
      <c r="Q1528">
        <f t="shared" si="1323"/>
        <v>0</v>
      </c>
      <c r="R1528">
        <f t="shared" si="1324"/>
        <v>0</v>
      </c>
      <c r="S1528">
        <f t="shared" si="1325"/>
        <v>0</v>
      </c>
      <c r="T1528">
        <f t="shared" si="1326"/>
        <v>0</v>
      </c>
      <c r="U1528">
        <f t="shared" si="1327"/>
        <v>0</v>
      </c>
      <c r="V1528">
        <f t="shared" si="1328"/>
        <v>0</v>
      </c>
      <c r="W1528">
        <f t="shared" si="1329"/>
        <v>0</v>
      </c>
      <c r="X1528">
        <f t="shared" si="1330"/>
        <v>0</v>
      </c>
      <c r="Y1528">
        <f t="shared" si="1331"/>
        <v>0</v>
      </c>
      <c r="AA1528">
        <v>33304960</v>
      </c>
      <c r="AB1528">
        <f t="shared" si="1332"/>
        <v>21.47</v>
      </c>
      <c r="AC1528">
        <f t="shared" si="1333"/>
        <v>21.47</v>
      </c>
      <c r="AD1528">
        <f>ROUND((((ET1528)-(EU1528))+AE1528),2)</f>
        <v>0</v>
      </c>
      <c r="AE1528">
        <f t="shared" si="1359"/>
        <v>0</v>
      </c>
      <c r="AF1528">
        <f t="shared" si="1359"/>
        <v>0</v>
      </c>
      <c r="AG1528">
        <f t="shared" si="1334"/>
        <v>0</v>
      </c>
      <c r="AH1528">
        <f t="shared" si="1360"/>
        <v>0</v>
      </c>
      <c r="AI1528">
        <f t="shared" si="1360"/>
        <v>0</v>
      </c>
      <c r="AJ1528">
        <f t="shared" si="1335"/>
        <v>0</v>
      </c>
      <c r="AK1528">
        <v>21.470000000000002</v>
      </c>
      <c r="AL1528">
        <v>21.470000000000002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1</v>
      </c>
      <c r="AW1528">
        <v>1</v>
      </c>
      <c r="AZ1528">
        <v>1</v>
      </c>
      <c r="BA1528">
        <v>1</v>
      </c>
      <c r="BB1528">
        <v>1</v>
      </c>
      <c r="BC1528">
        <v>1</v>
      </c>
      <c r="BD1528" t="s">
        <v>3</v>
      </c>
      <c r="BE1528" t="s">
        <v>3</v>
      </c>
      <c r="BF1528" t="s">
        <v>3</v>
      </c>
      <c r="BG1528" t="s">
        <v>3</v>
      </c>
      <c r="BH1528">
        <v>3</v>
      </c>
      <c r="BI1528">
        <v>1</v>
      </c>
      <c r="BJ1528" t="s">
        <v>3</v>
      </c>
      <c r="BM1528">
        <v>1100</v>
      </c>
      <c r="BN1528">
        <v>0</v>
      </c>
      <c r="BO1528" t="s">
        <v>3</v>
      </c>
      <c r="BP1528">
        <v>0</v>
      </c>
      <c r="BQ1528">
        <v>14</v>
      </c>
      <c r="BR1528">
        <v>0</v>
      </c>
      <c r="BS1528">
        <v>1</v>
      </c>
      <c r="BT1528">
        <v>1</v>
      </c>
      <c r="BU1528">
        <v>1</v>
      </c>
      <c r="BV1528">
        <v>1</v>
      </c>
      <c r="BW1528">
        <v>1</v>
      </c>
      <c r="BX1528">
        <v>1</v>
      </c>
      <c r="BY1528" t="s">
        <v>3</v>
      </c>
      <c r="BZ1528">
        <v>0</v>
      </c>
      <c r="CA1528">
        <v>0</v>
      </c>
      <c r="CE1528">
        <v>0</v>
      </c>
      <c r="CF1528">
        <v>0</v>
      </c>
      <c r="CG1528">
        <v>0</v>
      </c>
      <c r="CM1528">
        <v>0</v>
      </c>
      <c r="CN1528" t="s">
        <v>3</v>
      </c>
      <c r="CO1528">
        <v>0</v>
      </c>
      <c r="CP1528">
        <f t="shared" si="1336"/>
        <v>21.47</v>
      </c>
      <c r="CQ1528">
        <f t="shared" si="1337"/>
        <v>21.47</v>
      </c>
      <c r="CR1528">
        <f t="shared" si="1338"/>
        <v>0</v>
      </c>
      <c r="CS1528">
        <f t="shared" si="1339"/>
        <v>0</v>
      </c>
      <c r="CT1528">
        <f t="shared" si="1340"/>
        <v>0</v>
      </c>
      <c r="CU1528">
        <f t="shared" si="1341"/>
        <v>0</v>
      </c>
      <c r="CV1528">
        <f t="shared" si="1342"/>
        <v>0</v>
      </c>
      <c r="CW1528">
        <f t="shared" si="1343"/>
        <v>0</v>
      </c>
      <c r="CX1528">
        <f t="shared" si="1344"/>
        <v>0</v>
      </c>
      <c r="CY1528">
        <f t="shared" si="1345"/>
        <v>0</v>
      </c>
      <c r="CZ1528">
        <f t="shared" si="1346"/>
        <v>0</v>
      </c>
      <c r="DC1528" t="s">
        <v>3</v>
      </c>
      <c r="DD1528" t="s">
        <v>3</v>
      </c>
      <c r="DE1528" t="s">
        <v>3</v>
      </c>
      <c r="DF1528" t="s">
        <v>3</v>
      </c>
      <c r="DG1528" t="s">
        <v>3</v>
      </c>
      <c r="DH1528" t="s">
        <v>3</v>
      </c>
      <c r="DI1528" t="s">
        <v>3</v>
      </c>
      <c r="DJ1528" t="s">
        <v>3</v>
      </c>
      <c r="DK1528" t="s">
        <v>3</v>
      </c>
      <c r="DL1528" t="s">
        <v>3</v>
      </c>
      <c r="DM1528" t="s">
        <v>3</v>
      </c>
      <c r="DN1528">
        <v>0</v>
      </c>
      <c r="DO1528">
        <v>0</v>
      </c>
      <c r="DP1528">
        <v>1</v>
      </c>
      <c r="DQ1528">
        <v>1</v>
      </c>
      <c r="DU1528">
        <v>1010</v>
      </c>
      <c r="DV1528" t="s">
        <v>40</v>
      </c>
      <c r="DW1528" t="s">
        <v>40</v>
      </c>
      <c r="DX1528">
        <v>1</v>
      </c>
      <c r="EE1528">
        <v>31102366</v>
      </c>
      <c r="EF1528">
        <v>8</v>
      </c>
      <c r="EG1528" t="s">
        <v>34</v>
      </c>
      <c r="EH1528">
        <v>0</v>
      </c>
      <c r="EI1528" t="s">
        <v>3</v>
      </c>
      <c r="EJ1528">
        <v>1</v>
      </c>
      <c r="EK1528">
        <v>1100</v>
      </c>
      <c r="EL1528" t="s">
        <v>41</v>
      </c>
      <c r="EM1528" t="s">
        <v>42</v>
      </c>
      <c r="EO1528" t="s">
        <v>3</v>
      </c>
      <c r="EQ1528">
        <v>0</v>
      </c>
      <c r="ER1528">
        <v>21.470000000000002</v>
      </c>
      <c r="ES1528">
        <v>21.470000000000002</v>
      </c>
      <c r="ET1528">
        <v>0</v>
      </c>
      <c r="EU1528">
        <v>0</v>
      </c>
      <c r="EV1528">
        <v>0</v>
      </c>
      <c r="EW1528">
        <v>0</v>
      </c>
      <c r="EX1528">
        <v>0</v>
      </c>
      <c r="EY1528">
        <v>0</v>
      </c>
      <c r="EZ1528">
        <v>5</v>
      </c>
      <c r="FC1528">
        <v>1</v>
      </c>
      <c r="FD1528">
        <v>18</v>
      </c>
      <c r="FF1528">
        <v>198</v>
      </c>
      <c r="FQ1528">
        <v>0</v>
      </c>
      <c r="FR1528">
        <f t="shared" si="1347"/>
        <v>0</v>
      </c>
      <c r="FS1528">
        <v>0</v>
      </c>
      <c r="FX1528">
        <v>0</v>
      </c>
      <c r="FY1528">
        <v>0</v>
      </c>
      <c r="GA1528" t="s">
        <v>583</v>
      </c>
      <c r="GD1528">
        <v>1</v>
      </c>
      <c r="GF1528">
        <v>-229020470</v>
      </c>
      <c r="GG1528">
        <v>2</v>
      </c>
      <c r="GH1528">
        <v>3</v>
      </c>
      <c r="GI1528">
        <v>3</v>
      </c>
      <c r="GJ1528">
        <v>0</v>
      </c>
      <c r="GK1528">
        <v>0</v>
      </c>
      <c r="GL1528">
        <f t="shared" si="1348"/>
        <v>0</v>
      </c>
      <c r="GM1528">
        <f t="shared" si="1349"/>
        <v>21.47</v>
      </c>
      <c r="GN1528">
        <f t="shared" si="1350"/>
        <v>21.47</v>
      </c>
      <c r="GO1528">
        <f t="shared" si="1351"/>
        <v>0</v>
      </c>
      <c r="GP1528">
        <f t="shared" si="1352"/>
        <v>0</v>
      </c>
      <c r="GR1528">
        <v>1</v>
      </c>
      <c r="GS1528">
        <v>1</v>
      </c>
      <c r="GT1528">
        <v>0</v>
      </c>
      <c r="GU1528" t="s">
        <v>3</v>
      </c>
      <c r="GV1528">
        <f t="shared" si="1353"/>
        <v>0</v>
      </c>
      <c r="GW1528">
        <v>1</v>
      </c>
      <c r="GX1528">
        <f t="shared" si="1354"/>
        <v>0</v>
      </c>
      <c r="HA1528">
        <v>0</v>
      </c>
      <c r="HB1528">
        <v>0</v>
      </c>
      <c r="HC1528">
        <f t="shared" si="1355"/>
        <v>0</v>
      </c>
      <c r="IK1528">
        <v>0</v>
      </c>
    </row>
    <row r="1530" spans="1:255">
      <c r="A1530" s="3">
        <v>51</v>
      </c>
      <c r="B1530" s="3">
        <f>B1503</f>
        <v>1</v>
      </c>
      <c r="C1530" s="3">
        <f>A1503</f>
        <v>4</v>
      </c>
      <c r="D1530" s="3">
        <f>ROW(A1503)</f>
        <v>1503</v>
      </c>
      <c r="E1530" s="3"/>
      <c r="F1530" s="3" t="str">
        <f>IF(F1503&lt;&gt;"",F1503,"")</f>
        <v>26.Система ПД7.1(сетевые элементы)</v>
      </c>
      <c r="G1530" s="3" t="str">
        <f>IF(G1503&lt;&gt;"",G1503,"")</f>
        <v>26.Система ПД7.1(сетевые элементы)</v>
      </c>
      <c r="H1530" s="3">
        <v>0</v>
      </c>
      <c r="I1530" s="3"/>
      <c r="J1530" s="3"/>
      <c r="K1530" s="3"/>
      <c r="L1530" s="3"/>
      <c r="M1530" s="3"/>
      <c r="N1530" s="3"/>
      <c r="O1530" s="3">
        <f t="shared" ref="O1530:T1530" si="1361">ROUND(AB1530,2)</f>
        <v>2103.08</v>
      </c>
      <c r="P1530" s="3">
        <f t="shared" si="1361"/>
        <v>1916.72</v>
      </c>
      <c r="Q1530" s="3">
        <f t="shared" si="1361"/>
        <v>25.31</v>
      </c>
      <c r="R1530" s="3">
        <f t="shared" si="1361"/>
        <v>2.2000000000000002</v>
      </c>
      <c r="S1530" s="3">
        <f t="shared" si="1361"/>
        <v>161.05000000000001</v>
      </c>
      <c r="T1530" s="3">
        <f t="shared" si="1361"/>
        <v>0</v>
      </c>
      <c r="U1530" s="3">
        <f>AH1530</f>
        <v>18.467475743999998</v>
      </c>
      <c r="V1530" s="3">
        <f>AI1530</f>
        <v>0.18212910000000002</v>
      </c>
      <c r="W1530" s="3">
        <f>ROUND(AJ1530,2)</f>
        <v>0</v>
      </c>
      <c r="X1530" s="3">
        <f>ROUND(AK1530,2)</f>
        <v>179.96</v>
      </c>
      <c r="Y1530" s="3">
        <f>ROUND(AL1530,2)</f>
        <v>112.49</v>
      </c>
      <c r="Z1530" s="3"/>
      <c r="AA1530" s="3"/>
      <c r="AB1530" s="3">
        <f>ROUND(SUMIF(AA1507:AA1528,"=33304975",O1507:O1528),2)</f>
        <v>2103.08</v>
      </c>
      <c r="AC1530" s="3">
        <f>ROUND(SUMIF(AA1507:AA1528,"=33304975",P1507:P1528),2)</f>
        <v>1916.72</v>
      </c>
      <c r="AD1530" s="3">
        <f>ROUND(SUMIF(AA1507:AA1528,"=33304975",Q1507:Q1528),2)</f>
        <v>25.31</v>
      </c>
      <c r="AE1530" s="3">
        <f>ROUND(SUMIF(AA1507:AA1528,"=33304975",R1507:R1528),2)</f>
        <v>2.2000000000000002</v>
      </c>
      <c r="AF1530" s="3">
        <f>ROUND(SUMIF(AA1507:AA1528,"=33304975",S1507:S1528),2)</f>
        <v>161.05000000000001</v>
      </c>
      <c r="AG1530" s="3">
        <f>ROUND(SUMIF(AA1507:AA1528,"=33304975",T1507:T1528),2)</f>
        <v>0</v>
      </c>
      <c r="AH1530" s="3">
        <f>SUMIF(AA1507:AA1528,"=33304975",U1507:U1528)</f>
        <v>18.467475743999998</v>
      </c>
      <c r="AI1530" s="3">
        <f>SUMIF(AA1507:AA1528,"=33304975",V1507:V1528)</f>
        <v>0.18212910000000002</v>
      </c>
      <c r="AJ1530" s="3">
        <f>ROUND(SUMIF(AA1507:AA1528,"=33304975",W1507:W1528),2)</f>
        <v>0</v>
      </c>
      <c r="AK1530" s="3">
        <f>ROUND(SUMIF(AA1507:AA1528,"=33304975",X1507:X1528),2)</f>
        <v>179.96</v>
      </c>
      <c r="AL1530" s="3">
        <f>ROUND(SUMIF(AA1507:AA1528,"=33304975",Y1507:Y1528),2)</f>
        <v>112.49</v>
      </c>
      <c r="AM1530" s="3"/>
      <c r="AN1530" s="3"/>
      <c r="AO1530" s="3">
        <f t="shared" ref="AO1530:BD1530" si="1362">ROUND(BX1530,2)</f>
        <v>0</v>
      </c>
      <c r="AP1530" s="3">
        <f t="shared" si="1362"/>
        <v>0</v>
      </c>
      <c r="AQ1530" s="3">
        <f t="shared" si="1362"/>
        <v>0</v>
      </c>
      <c r="AR1530" s="3">
        <f t="shared" si="1362"/>
        <v>2395.5300000000002</v>
      </c>
      <c r="AS1530" s="3">
        <f t="shared" si="1362"/>
        <v>2283.65</v>
      </c>
      <c r="AT1530" s="3">
        <f t="shared" si="1362"/>
        <v>111.88</v>
      </c>
      <c r="AU1530" s="3">
        <f t="shared" si="1362"/>
        <v>0</v>
      </c>
      <c r="AV1530" s="3">
        <f t="shared" si="1362"/>
        <v>1916.72</v>
      </c>
      <c r="AW1530" s="3">
        <f t="shared" si="1362"/>
        <v>1916.72</v>
      </c>
      <c r="AX1530" s="3">
        <f t="shared" si="1362"/>
        <v>0</v>
      </c>
      <c r="AY1530" s="3">
        <f t="shared" si="1362"/>
        <v>1916.72</v>
      </c>
      <c r="AZ1530" s="3">
        <f t="shared" si="1362"/>
        <v>0</v>
      </c>
      <c r="BA1530" s="3">
        <f t="shared" si="1362"/>
        <v>0</v>
      </c>
      <c r="BB1530" s="3">
        <f t="shared" si="1362"/>
        <v>0</v>
      </c>
      <c r="BC1530" s="3">
        <f t="shared" si="1362"/>
        <v>0</v>
      </c>
      <c r="BD1530" s="3">
        <f t="shared" si="1362"/>
        <v>0</v>
      </c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>
        <f>ROUND(SUMIF(AA1507:AA1528,"=33304975",FQ1507:FQ1528),2)</f>
        <v>0</v>
      </c>
      <c r="BY1530" s="3">
        <f>ROUND(SUMIF(AA1507:AA1528,"=33304975",FR1507:FR1528),2)</f>
        <v>0</v>
      </c>
      <c r="BZ1530" s="3">
        <f>ROUND(SUMIF(AA1507:AA1528,"=33304975",GL1507:GL1528),2)</f>
        <v>0</v>
      </c>
      <c r="CA1530" s="3">
        <f>ROUND(SUMIF(AA1507:AA1528,"=33304975",GM1507:GM1528),2)</f>
        <v>2395.5300000000002</v>
      </c>
      <c r="CB1530" s="3">
        <f>ROUND(SUMIF(AA1507:AA1528,"=33304975",GN1507:GN1528),2)</f>
        <v>2283.65</v>
      </c>
      <c r="CC1530" s="3">
        <f>ROUND(SUMIF(AA1507:AA1528,"=33304975",GO1507:GO1528),2)</f>
        <v>111.88</v>
      </c>
      <c r="CD1530" s="3">
        <f>ROUND(SUMIF(AA1507:AA1528,"=33304975",GP1507:GP1528),2)</f>
        <v>0</v>
      </c>
      <c r="CE1530" s="3">
        <f>AC1530-BX1530</f>
        <v>1916.72</v>
      </c>
      <c r="CF1530" s="3">
        <f>AC1530-BY1530</f>
        <v>1916.72</v>
      </c>
      <c r="CG1530" s="3">
        <f>BX1530-BZ1530</f>
        <v>0</v>
      </c>
      <c r="CH1530" s="3">
        <f>AC1530-BX1530-BY1530+BZ1530</f>
        <v>1916.72</v>
      </c>
      <c r="CI1530" s="3">
        <f>BY1530-BZ1530</f>
        <v>0</v>
      </c>
      <c r="CJ1530" s="3">
        <f>ROUND(SUMIF(AA1507:AA1528,"=33304975",GX1507:GX1528),2)</f>
        <v>0</v>
      </c>
      <c r="CK1530" s="3">
        <f>ROUND(SUMIF(AA1507:AA1528,"=33304975",GY1507:GY1528),2)</f>
        <v>0</v>
      </c>
      <c r="CL1530" s="3">
        <f>ROUND(SUMIF(AA1507:AA1528,"=33304975",GZ1507:GZ1528),2)</f>
        <v>0</v>
      </c>
      <c r="CM1530" s="3">
        <f>ROUND(SUMIF(AA1507:AA1528,"=33304975",HD1507:HD1528),2)</f>
        <v>0</v>
      </c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4">
        <f t="shared" ref="DG1530:DL1530" si="1363">ROUND(DT1530,2)</f>
        <v>3999.11</v>
      </c>
      <c r="DH1530" s="4">
        <f t="shared" si="1363"/>
        <v>3812.75</v>
      </c>
      <c r="DI1530" s="4">
        <f t="shared" si="1363"/>
        <v>25.31</v>
      </c>
      <c r="DJ1530" s="4">
        <f t="shared" si="1363"/>
        <v>2.2000000000000002</v>
      </c>
      <c r="DK1530" s="4">
        <f t="shared" si="1363"/>
        <v>161.05000000000001</v>
      </c>
      <c r="DL1530" s="4">
        <f t="shared" si="1363"/>
        <v>0</v>
      </c>
      <c r="DM1530" s="4">
        <f>DZ1530</f>
        <v>18.467475743999998</v>
      </c>
      <c r="DN1530" s="4">
        <f>EA1530</f>
        <v>0.18212910000000002</v>
      </c>
      <c r="DO1530" s="4">
        <f>ROUND(EB1530,2)</f>
        <v>0</v>
      </c>
      <c r="DP1530" s="4">
        <f>ROUND(EC1530,2)</f>
        <v>179.96</v>
      </c>
      <c r="DQ1530" s="4">
        <f>ROUND(ED1530,2)</f>
        <v>112.49</v>
      </c>
      <c r="DR1530" s="4"/>
      <c r="DS1530" s="4"/>
      <c r="DT1530" s="4">
        <f>ROUND(SUMIF(AA1507:AA1528,"=33304960",O1507:O1528),2)</f>
        <v>3999.11</v>
      </c>
      <c r="DU1530" s="4">
        <f>ROUND(SUMIF(AA1507:AA1528,"=33304960",P1507:P1528),2)</f>
        <v>3812.75</v>
      </c>
      <c r="DV1530" s="4">
        <f>ROUND(SUMIF(AA1507:AA1528,"=33304960",Q1507:Q1528),2)</f>
        <v>25.31</v>
      </c>
      <c r="DW1530" s="4">
        <f>ROUND(SUMIF(AA1507:AA1528,"=33304960",R1507:R1528),2)</f>
        <v>2.2000000000000002</v>
      </c>
      <c r="DX1530" s="4">
        <f>ROUND(SUMIF(AA1507:AA1528,"=33304960",S1507:S1528),2)</f>
        <v>161.05000000000001</v>
      </c>
      <c r="DY1530" s="4">
        <f>ROUND(SUMIF(AA1507:AA1528,"=33304960",T1507:T1528),2)</f>
        <v>0</v>
      </c>
      <c r="DZ1530" s="4">
        <f>SUMIF(AA1507:AA1528,"=33304960",U1507:U1528)</f>
        <v>18.467475743999998</v>
      </c>
      <c r="EA1530" s="4">
        <f>SUMIF(AA1507:AA1528,"=33304960",V1507:V1528)</f>
        <v>0.18212910000000002</v>
      </c>
      <c r="EB1530" s="4">
        <f>ROUND(SUMIF(AA1507:AA1528,"=33304960",W1507:W1528),2)</f>
        <v>0</v>
      </c>
      <c r="EC1530" s="4">
        <f>ROUND(SUMIF(AA1507:AA1528,"=33304960",X1507:X1528),2)</f>
        <v>179.96</v>
      </c>
      <c r="ED1530" s="4">
        <f>ROUND(SUMIF(AA1507:AA1528,"=33304960",Y1507:Y1528),2)</f>
        <v>112.49</v>
      </c>
      <c r="EE1530" s="4"/>
      <c r="EF1530" s="4"/>
      <c r="EG1530" s="4">
        <f t="shared" ref="EG1530:EV1530" si="1364">ROUND(FP1530,2)</f>
        <v>0</v>
      </c>
      <c r="EH1530" s="4">
        <f t="shared" si="1364"/>
        <v>0</v>
      </c>
      <c r="EI1530" s="4">
        <f t="shared" si="1364"/>
        <v>0</v>
      </c>
      <c r="EJ1530" s="4">
        <f t="shared" si="1364"/>
        <v>4291.5600000000004</v>
      </c>
      <c r="EK1530" s="4">
        <f t="shared" si="1364"/>
        <v>4179.68</v>
      </c>
      <c r="EL1530" s="4">
        <f t="shared" si="1364"/>
        <v>111.88</v>
      </c>
      <c r="EM1530" s="4">
        <f t="shared" si="1364"/>
        <v>0</v>
      </c>
      <c r="EN1530" s="4">
        <f t="shared" si="1364"/>
        <v>3812.75</v>
      </c>
      <c r="EO1530" s="4">
        <f t="shared" si="1364"/>
        <v>3812.75</v>
      </c>
      <c r="EP1530" s="4">
        <f t="shared" si="1364"/>
        <v>0</v>
      </c>
      <c r="EQ1530" s="4">
        <f t="shared" si="1364"/>
        <v>3812.75</v>
      </c>
      <c r="ER1530" s="4">
        <f t="shared" si="1364"/>
        <v>0</v>
      </c>
      <c r="ES1530" s="4">
        <f t="shared" si="1364"/>
        <v>0</v>
      </c>
      <c r="ET1530" s="4">
        <f t="shared" si="1364"/>
        <v>0</v>
      </c>
      <c r="EU1530" s="4">
        <f t="shared" si="1364"/>
        <v>0</v>
      </c>
      <c r="EV1530" s="4">
        <f t="shared" si="1364"/>
        <v>0</v>
      </c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>
        <f>ROUND(SUMIF(AA1507:AA1528,"=33304960",FQ1507:FQ1528),2)</f>
        <v>0</v>
      </c>
      <c r="FQ1530" s="4">
        <f>ROUND(SUMIF(AA1507:AA1528,"=33304960",FR1507:FR1528),2)</f>
        <v>0</v>
      </c>
      <c r="FR1530" s="4">
        <f>ROUND(SUMIF(AA1507:AA1528,"=33304960",GL1507:GL1528),2)</f>
        <v>0</v>
      </c>
      <c r="FS1530" s="4">
        <f>ROUND(SUMIF(AA1507:AA1528,"=33304960",GM1507:GM1528),2)</f>
        <v>4291.5600000000004</v>
      </c>
      <c r="FT1530" s="4">
        <f>ROUND(SUMIF(AA1507:AA1528,"=33304960",GN1507:GN1528),2)</f>
        <v>4179.68</v>
      </c>
      <c r="FU1530" s="4">
        <f>ROUND(SUMIF(AA1507:AA1528,"=33304960",GO1507:GO1528),2)</f>
        <v>111.88</v>
      </c>
      <c r="FV1530" s="4">
        <f>ROUND(SUMIF(AA1507:AA1528,"=33304960",GP1507:GP1528),2)</f>
        <v>0</v>
      </c>
      <c r="FW1530" s="4">
        <f>DU1530-FP1530</f>
        <v>3812.75</v>
      </c>
      <c r="FX1530" s="4">
        <f>DU1530-FQ1530</f>
        <v>3812.75</v>
      </c>
      <c r="FY1530" s="4">
        <f>FP1530-FR1530</f>
        <v>0</v>
      </c>
      <c r="FZ1530" s="4">
        <f>DU1530-FP1530-FQ1530+FR1530</f>
        <v>3812.75</v>
      </c>
      <c r="GA1530" s="4">
        <f>FQ1530-FR1530</f>
        <v>0</v>
      </c>
      <c r="GB1530" s="4">
        <f>ROUND(SUMIF(AA1507:AA1528,"=33304960",GX1507:GX1528),2)</f>
        <v>0</v>
      </c>
      <c r="GC1530" s="4">
        <f>ROUND(SUMIF(AA1507:AA1528,"=33304960",GY1507:GY1528),2)</f>
        <v>0</v>
      </c>
      <c r="GD1530" s="4">
        <f>ROUND(SUMIF(AA1507:AA1528,"=33304960",GZ1507:GZ1528),2)</f>
        <v>0</v>
      </c>
      <c r="GE1530" s="4">
        <f>ROUND(SUMIF(AA1507:AA1528,"=33304960",HD1507:HD1528),2)</f>
        <v>0</v>
      </c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>
        <v>0</v>
      </c>
    </row>
    <row r="1532" spans="1:255">
      <c r="A1532" s="5">
        <v>50</v>
      </c>
      <c r="B1532" s="5">
        <v>0</v>
      </c>
      <c r="C1532" s="5">
        <v>0</v>
      </c>
      <c r="D1532" s="5">
        <v>1</v>
      </c>
      <c r="E1532" s="5">
        <v>201</v>
      </c>
      <c r="F1532" s="5">
        <f>ROUND(Source!O1530,O1532)</f>
        <v>2103.08</v>
      </c>
      <c r="G1532" s="5" t="s">
        <v>83</v>
      </c>
      <c r="H1532" s="5" t="s">
        <v>84</v>
      </c>
      <c r="I1532" s="5"/>
      <c r="J1532" s="5"/>
      <c r="K1532" s="5">
        <v>201</v>
      </c>
      <c r="L1532" s="5">
        <v>1</v>
      </c>
      <c r="M1532" s="5">
        <v>3</v>
      </c>
      <c r="N1532" s="5" t="s">
        <v>3</v>
      </c>
      <c r="O1532" s="5">
        <v>2</v>
      </c>
      <c r="P1532" s="5">
        <f>ROUND(Source!DG1530,O1532)</f>
        <v>3999.11</v>
      </c>
      <c r="Q1532" s="5"/>
      <c r="R1532" s="5"/>
      <c r="S1532" s="5"/>
      <c r="T1532" s="5"/>
      <c r="U1532" s="5"/>
      <c r="V1532" s="5"/>
      <c r="W1532" s="5"/>
    </row>
    <row r="1533" spans="1:255">
      <c r="A1533" s="5">
        <v>50</v>
      </c>
      <c r="B1533" s="5">
        <v>0</v>
      </c>
      <c r="C1533" s="5">
        <v>0</v>
      </c>
      <c r="D1533" s="5">
        <v>1</v>
      </c>
      <c r="E1533" s="5">
        <v>202</v>
      </c>
      <c r="F1533" s="5">
        <f>ROUND(Source!P1530,O1533)</f>
        <v>1916.72</v>
      </c>
      <c r="G1533" s="5" t="s">
        <v>85</v>
      </c>
      <c r="H1533" s="5" t="s">
        <v>86</v>
      </c>
      <c r="I1533" s="5"/>
      <c r="J1533" s="5"/>
      <c r="K1533" s="5">
        <v>202</v>
      </c>
      <c r="L1533" s="5">
        <v>2</v>
      </c>
      <c r="M1533" s="5">
        <v>3</v>
      </c>
      <c r="N1533" s="5" t="s">
        <v>3</v>
      </c>
      <c r="O1533" s="5">
        <v>2</v>
      </c>
      <c r="P1533" s="5">
        <f>ROUND(Source!DH1530,O1533)</f>
        <v>3812.75</v>
      </c>
      <c r="Q1533" s="5"/>
      <c r="R1533" s="5"/>
      <c r="S1533" s="5"/>
      <c r="T1533" s="5"/>
      <c r="U1533" s="5"/>
      <c r="V1533" s="5"/>
      <c r="W1533" s="5"/>
    </row>
    <row r="1534" spans="1:255">
      <c r="A1534" s="5">
        <v>50</v>
      </c>
      <c r="B1534" s="5">
        <v>0</v>
      </c>
      <c r="C1534" s="5">
        <v>0</v>
      </c>
      <c r="D1534" s="5">
        <v>1</v>
      </c>
      <c r="E1534" s="5">
        <v>222</v>
      </c>
      <c r="F1534" s="5">
        <f>ROUND(Source!AO1530,O1534)</f>
        <v>0</v>
      </c>
      <c r="G1534" s="5" t="s">
        <v>87</v>
      </c>
      <c r="H1534" s="5" t="s">
        <v>88</v>
      </c>
      <c r="I1534" s="5"/>
      <c r="J1534" s="5"/>
      <c r="K1534" s="5">
        <v>222</v>
      </c>
      <c r="L1534" s="5">
        <v>3</v>
      </c>
      <c r="M1534" s="5">
        <v>3</v>
      </c>
      <c r="N1534" s="5" t="s">
        <v>3</v>
      </c>
      <c r="O1534" s="5">
        <v>2</v>
      </c>
      <c r="P1534" s="5">
        <f>ROUND(Source!EG1530,O1534)</f>
        <v>0</v>
      </c>
      <c r="Q1534" s="5"/>
      <c r="R1534" s="5"/>
      <c r="S1534" s="5"/>
      <c r="T1534" s="5"/>
      <c r="U1534" s="5"/>
      <c r="V1534" s="5"/>
      <c r="W1534" s="5"/>
    </row>
    <row r="1535" spans="1:255">
      <c r="A1535" s="5">
        <v>50</v>
      </c>
      <c r="B1535" s="5">
        <v>0</v>
      </c>
      <c r="C1535" s="5">
        <v>0</v>
      </c>
      <c r="D1535" s="5">
        <v>1</v>
      </c>
      <c r="E1535" s="5">
        <v>225</v>
      </c>
      <c r="F1535" s="5">
        <f>ROUND(Source!AV1530,O1535)</f>
        <v>1916.72</v>
      </c>
      <c r="G1535" s="5" t="s">
        <v>89</v>
      </c>
      <c r="H1535" s="5" t="s">
        <v>90</v>
      </c>
      <c r="I1535" s="5"/>
      <c r="J1535" s="5"/>
      <c r="K1535" s="5">
        <v>225</v>
      </c>
      <c r="L1535" s="5">
        <v>4</v>
      </c>
      <c r="M1535" s="5">
        <v>3</v>
      </c>
      <c r="N1535" s="5" t="s">
        <v>3</v>
      </c>
      <c r="O1535" s="5">
        <v>2</v>
      </c>
      <c r="P1535" s="5">
        <f>ROUND(Source!EN1530,O1535)</f>
        <v>3812.75</v>
      </c>
      <c r="Q1535" s="5"/>
      <c r="R1535" s="5"/>
      <c r="S1535" s="5"/>
      <c r="T1535" s="5"/>
      <c r="U1535" s="5"/>
      <c r="V1535" s="5"/>
      <c r="W1535" s="5"/>
    </row>
    <row r="1536" spans="1:255">
      <c r="A1536" s="5">
        <v>50</v>
      </c>
      <c r="B1536" s="5">
        <v>0</v>
      </c>
      <c r="C1536" s="5">
        <v>0</v>
      </c>
      <c r="D1536" s="5">
        <v>1</v>
      </c>
      <c r="E1536" s="5">
        <v>226</v>
      </c>
      <c r="F1536" s="5">
        <f>ROUND(Source!AW1530,O1536)</f>
        <v>1916.72</v>
      </c>
      <c r="G1536" s="5" t="s">
        <v>91</v>
      </c>
      <c r="H1536" s="5" t="s">
        <v>92</v>
      </c>
      <c r="I1536" s="5"/>
      <c r="J1536" s="5"/>
      <c r="K1536" s="5">
        <v>226</v>
      </c>
      <c r="L1536" s="5">
        <v>5</v>
      </c>
      <c r="M1536" s="5">
        <v>3</v>
      </c>
      <c r="N1536" s="5" t="s">
        <v>3</v>
      </c>
      <c r="O1536" s="5">
        <v>2</v>
      </c>
      <c r="P1536" s="5">
        <f>ROUND(Source!EO1530,O1536)</f>
        <v>3812.75</v>
      </c>
      <c r="Q1536" s="5"/>
      <c r="R1536" s="5"/>
      <c r="S1536" s="5"/>
      <c r="T1536" s="5"/>
      <c r="U1536" s="5"/>
      <c r="V1536" s="5"/>
      <c r="W1536" s="5"/>
    </row>
    <row r="1537" spans="1:23">
      <c r="A1537" s="5">
        <v>50</v>
      </c>
      <c r="B1537" s="5">
        <v>0</v>
      </c>
      <c r="C1537" s="5">
        <v>0</v>
      </c>
      <c r="D1537" s="5">
        <v>1</v>
      </c>
      <c r="E1537" s="5">
        <v>227</v>
      </c>
      <c r="F1537" s="5">
        <f>ROUND(Source!AX1530,O1537)</f>
        <v>0</v>
      </c>
      <c r="G1537" s="5" t="s">
        <v>93</v>
      </c>
      <c r="H1537" s="5" t="s">
        <v>94</v>
      </c>
      <c r="I1537" s="5"/>
      <c r="J1537" s="5"/>
      <c r="K1537" s="5">
        <v>227</v>
      </c>
      <c r="L1537" s="5">
        <v>6</v>
      </c>
      <c r="M1537" s="5">
        <v>3</v>
      </c>
      <c r="N1537" s="5" t="s">
        <v>3</v>
      </c>
      <c r="O1537" s="5">
        <v>2</v>
      </c>
      <c r="P1537" s="5">
        <f>ROUND(Source!EP1530,O1537)</f>
        <v>0</v>
      </c>
      <c r="Q1537" s="5"/>
      <c r="R1537" s="5"/>
      <c r="S1537" s="5"/>
      <c r="T1537" s="5"/>
      <c r="U1537" s="5"/>
      <c r="V1537" s="5"/>
      <c r="W1537" s="5"/>
    </row>
    <row r="1538" spans="1:23">
      <c r="A1538" s="5">
        <v>50</v>
      </c>
      <c r="B1538" s="5">
        <v>0</v>
      </c>
      <c r="C1538" s="5">
        <v>0</v>
      </c>
      <c r="D1538" s="5">
        <v>1</v>
      </c>
      <c r="E1538" s="5">
        <v>228</v>
      </c>
      <c r="F1538" s="5">
        <f>ROUND(Source!AY1530,O1538)</f>
        <v>1916.72</v>
      </c>
      <c r="G1538" s="5" t="s">
        <v>95</v>
      </c>
      <c r="H1538" s="5" t="s">
        <v>96</v>
      </c>
      <c r="I1538" s="5"/>
      <c r="J1538" s="5"/>
      <c r="K1538" s="5">
        <v>228</v>
      </c>
      <c r="L1538" s="5">
        <v>7</v>
      </c>
      <c r="M1538" s="5">
        <v>3</v>
      </c>
      <c r="N1538" s="5" t="s">
        <v>3</v>
      </c>
      <c r="O1538" s="5">
        <v>2</v>
      </c>
      <c r="P1538" s="5">
        <f>ROUND(Source!EQ1530,O1538)</f>
        <v>3812.75</v>
      </c>
      <c r="Q1538" s="5"/>
      <c r="R1538" s="5"/>
      <c r="S1538" s="5"/>
      <c r="T1538" s="5"/>
      <c r="U1538" s="5"/>
      <c r="V1538" s="5"/>
      <c r="W1538" s="5"/>
    </row>
    <row r="1539" spans="1:23">
      <c r="A1539" s="5">
        <v>50</v>
      </c>
      <c r="B1539" s="5">
        <v>0</v>
      </c>
      <c r="C1539" s="5">
        <v>0</v>
      </c>
      <c r="D1539" s="5">
        <v>1</v>
      </c>
      <c r="E1539" s="5">
        <v>216</v>
      </c>
      <c r="F1539" s="5">
        <f>ROUND(Source!AP1530,O1539)</f>
        <v>0</v>
      </c>
      <c r="G1539" s="5" t="s">
        <v>97</v>
      </c>
      <c r="H1539" s="5" t="s">
        <v>98</v>
      </c>
      <c r="I1539" s="5"/>
      <c r="J1539" s="5"/>
      <c r="K1539" s="5">
        <v>216</v>
      </c>
      <c r="L1539" s="5">
        <v>8</v>
      </c>
      <c r="M1539" s="5">
        <v>3</v>
      </c>
      <c r="N1539" s="5" t="s">
        <v>3</v>
      </c>
      <c r="O1539" s="5">
        <v>2</v>
      </c>
      <c r="P1539" s="5">
        <f>ROUND(Source!EH1530,O1539)</f>
        <v>0</v>
      </c>
      <c r="Q1539" s="5"/>
      <c r="R1539" s="5"/>
      <c r="S1539" s="5"/>
      <c r="T1539" s="5"/>
      <c r="U1539" s="5"/>
      <c r="V1539" s="5"/>
      <c r="W1539" s="5"/>
    </row>
    <row r="1540" spans="1:23">
      <c r="A1540" s="5">
        <v>50</v>
      </c>
      <c r="B1540" s="5">
        <v>0</v>
      </c>
      <c r="C1540" s="5">
        <v>0</v>
      </c>
      <c r="D1540" s="5">
        <v>1</v>
      </c>
      <c r="E1540" s="5">
        <v>223</v>
      </c>
      <c r="F1540" s="5">
        <f>ROUND(Source!AQ1530,O1540)</f>
        <v>0</v>
      </c>
      <c r="G1540" s="5" t="s">
        <v>99</v>
      </c>
      <c r="H1540" s="5" t="s">
        <v>100</v>
      </c>
      <c r="I1540" s="5"/>
      <c r="J1540" s="5"/>
      <c r="K1540" s="5">
        <v>223</v>
      </c>
      <c r="L1540" s="5">
        <v>9</v>
      </c>
      <c r="M1540" s="5">
        <v>3</v>
      </c>
      <c r="N1540" s="5" t="s">
        <v>3</v>
      </c>
      <c r="O1540" s="5">
        <v>2</v>
      </c>
      <c r="P1540" s="5">
        <f>ROUND(Source!EI1530,O1540)</f>
        <v>0</v>
      </c>
      <c r="Q1540" s="5"/>
      <c r="R1540" s="5"/>
      <c r="S1540" s="5"/>
      <c r="T1540" s="5"/>
      <c r="U1540" s="5"/>
      <c r="V1540" s="5"/>
      <c r="W1540" s="5"/>
    </row>
    <row r="1541" spans="1:23">
      <c r="A1541" s="5">
        <v>50</v>
      </c>
      <c r="B1541" s="5">
        <v>0</v>
      </c>
      <c r="C1541" s="5">
        <v>0</v>
      </c>
      <c r="D1541" s="5">
        <v>1</v>
      </c>
      <c r="E1541" s="5">
        <v>229</v>
      </c>
      <c r="F1541" s="5">
        <f>ROUND(Source!AZ1530,O1541)</f>
        <v>0</v>
      </c>
      <c r="G1541" s="5" t="s">
        <v>101</v>
      </c>
      <c r="H1541" s="5" t="s">
        <v>102</v>
      </c>
      <c r="I1541" s="5"/>
      <c r="J1541" s="5"/>
      <c r="K1541" s="5">
        <v>229</v>
      </c>
      <c r="L1541" s="5">
        <v>10</v>
      </c>
      <c r="M1541" s="5">
        <v>3</v>
      </c>
      <c r="N1541" s="5" t="s">
        <v>3</v>
      </c>
      <c r="O1541" s="5">
        <v>2</v>
      </c>
      <c r="P1541" s="5">
        <f>ROUND(Source!ER1530,O1541)</f>
        <v>0</v>
      </c>
      <c r="Q1541" s="5"/>
      <c r="R1541" s="5"/>
      <c r="S1541" s="5"/>
      <c r="T1541" s="5"/>
      <c r="U1541" s="5"/>
      <c r="V1541" s="5"/>
      <c r="W1541" s="5"/>
    </row>
    <row r="1542" spans="1:23">
      <c r="A1542" s="5">
        <v>50</v>
      </c>
      <c r="B1542" s="5">
        <v>0</v>
      </c>
      <c r="C1542" s="5">
        <v>0</v>
      </c>
      <c r="D1542" s="5">
        <v>1</v>
      </c>
      <c r="E1542" s="5">
        <v>203</v>
      </c>
      <c r="F1542" s="5">
        <f>ROUND(Source!Q1530,O1542)</f>
        <v>25.31</v>
      </c>
      <c r="G1542" s="5" t="s">
        <v>103</v>
      </c>
      <c r="H1542" s="5" t="s">
        <v>104</v>
      </c>
      <c r="I1542" s="5"/>
      <c r="J1542" s="5"/>
      <c r="K1542" s="5">
        <v>203</v>
      </c>
      <c r="L1542" s="5">
        <v>11</v>
      </c>
      <c r="M1542" s="5">
        <v>3</v>
      </c>
      <c r="N1542" s="5" t="s">
        <v>3</v>
      </c>
      <c r="O1542" s="5">
        <v>2</v>
      </c>
      <c r="P1542" s="5">
        <f>ROUND(Source!DI1530,O1542)</f>
        <v>25.31</v>
      </c>
      <c r="Q1542" s="5"/>
      <c r="R1542" s="5"/>
      <c r="S1542" s="5"/>
      <c r="T1542" s="5"/>
      <c r="U1542" s="5"/>
      <c r="V1542" s="5"/>
      <c r="W1542" s="5"/>
    </row>
    <row r="1543" spans="1:23">
      <c r="A1543" s="5">
        <v>50</v>
      </c>
      <c r="B1543" s="5">
        <v>0</v>
      </c>
      <c r="C1543" s="5">
        <v>0</v>
      </c>
      <c r="D1543" s="5">
        <v>1</v>
      </c>
      <c r="E1543" s="5">
        <v>231</v>
      </c>
      <c r="F1543" s="5">
        <f>ROUND(Source!BB1530,O1543)</f>
        <v>0</v>
      </c>
      <c r="G1543" s="5" t="s">
        <v>105</v>
      </c>
      <c r="H1543" s="5" t="s">
        <v>106</v>
      </c>
      <c r="I1543" s="5"/>
      <c r="J1543" s="5"/>
      <c r="K1543" s="5">
        <v>231</v>
      </c>
      <c r="L1543" s="5">
        <v>12</v>
      </c>
      <c r="M1543" s="5">
        <v>3</v>
      </c>
      <c r="N1543" s="5" t="s">
        <v>3</v>
      </c>
      <c r="O1543" s="5">
        <v>2</v>
      </c>
      <c r="P1543" s="5">
        <f>ROUND(Source!ET1530,O1543)</f>
        <v>0</v>
      </c>
      <c r="Q1543" s="5"/>
      <c r="R1543" s="5"/>
      <c r="S1543" s="5"/>
      <c r="T1543" s="5"/>
      <c r="U1543" s="5"/>
      <c r="V1543" s="5"/>
      <c r="W1543" s="5"/>
    </row>
    <row r="1544" spans="1:23">
      <c r="A1544" s="5">
        <v>50</v>
      </c>
      <c r="B1544" s="5">
        <v>0</v>
      </c>
      <c r="C1544" s="5">
        <v>0</v>
      </c>
      <c r="D1544" s="5">
        <v>1</v>
      </c>
      <c r="E1544" s="5">
        <v>204</v>
      </c>
      <c r="F1544" s="5">
        <f>ROUND(Source!R1530,O1544)</f>
        <v>2.2000000000000002</v>
      </c>
      <c r="G1544" s="5" t="s">
        <v>107</v>
      </c>
      <c r="H1544" s="5" t="s">
        <v>108</v>
      </c>
      <c r="I1544" s="5"/>
      <c r="J1544" s="5"/>
      <c r="K1544" s="5">
        <v>204</v>
      </c>
      <c r="L1544" s="5">
        <v>13</v>
      </c>
      <c r="M1544" s="5">
        <v>3</v>
      </c>
      <c r="N1544" s="5" t="s">
        <v>3</v>
      </c>
      <c r="O1544" s="5">
        <v>2</v>
      </c>
      <c r="P1544" s="5">
        <f>ROUND(Source!DJ1530,O1544)</f>
        <v>2.2000000000000002</v>
      </c>
      <c r="Q1544" s="5"/>
      <c r="R1544" s="5"/>
      <c r="S1544" s="5"/>
      <c r="T1544" s="5"/>
      <c r="U1544" s="5"/>
      <c r="V1544" s="5"/>
      <c r="W1544" s="5"/>
    </row>
    <row r="1545" spans="1:23">
      <c r="A1545" s="5">
        <v>50</v>
      </c>
      <c r="B1545" s="5">
        <v>0</v>
      </c>
      <c r="C1545" s="5">
        <v>0</v>
      </c>
      <c r="D1545" s="5">
        <v>1</v>
      </c>
      <c r="E1545" s="5">
        <v>205</v>
      </c>
      <c r="F1545" s="5">
        <f>ROUND(Source!S1530,O1545)</f>
        <v>161.05000000000001</v>
      </c>
      <c r="G1545" s="5" t="s">
        <v>109</v>
      </c>
      <c r="H1545" s="5" t="s">
        <v>110</v>
      </c>
      <c r="I1545" s="5"/>
      <c r="J1545" s="5"/>
      <c r="K1545" s="5">
        <v>205</v>
      </c>
      <c r="L1545" s="5">
        <v>14</v>
      </c>
      <c r="M1545" s="5">
        <v>3</v>
      </c>
      <c r="N1545" s="5" t="s">
        <v>3</v>
      </c>
      <c r="O1545" s="5">
        <v>2</v>
      </c>
      <c r="P1545" s="5">
        <f>ROUND(Source!DK1530,O1545)</f>
        <v>161.05000000000001</v>
      </c>
      <c r="Q1545" s="5"/>
      <c r="R1545" s="5"/>
      <c r="S1545" s="5"/>
      <c r="T1545" s="5"/>
      <c r="U1545" s="5"/>
      <c r="V1545" s="5"/>
      <c r="W1545" s="5"/>
    </row>
    <row r="1546" spans="1:23">
      <c r="A1546" s="5">
        <v>50</v>
      </c>
      <c r="B1546" s="5">
        <v>0</v>
      </c>
      <c r="C1546" s="5">
        <v>0</v>
      </c>
      <c r="D1546" s="5">
        <v>1</v>
      </c>
      <c r="E1546" s="5">
        <v>232</v>
      </c>
      <c r="F1546" s="5">
        <f>ROUND(Source!BC1530,O1546)</f>
        <v>0</v>
      </c>
      <c r="G1546" s="5" t="s">
        <v>111</v>
      </c>
      <c r="H1546" s="5" t="s">
        <v>112</v>
      </c>
      <c r="I1546" s="5"/>
      <c r="J1546" s="5"/>
      <c r="K1546" s="5">
        <v>232</v>
      </c>
      <c r="L1546" s="5">
        <v>15</v>
      </c>
      <c r="M1546" s="5">
        <v>3</v>
      </c>
      <c r="N1546" s="5" t="s">
        <v>3</v>
      </c>
      <c r="O1546" s="5">
        <v>2</v>
      </c>
      <c r="P1546" s="5">
        <f>ROUND(Source!EU1530,O1546)</f>
        <v>0</v>
      </c>
      <c r="Q1546" s="5"/>
      <c r="R1546" s="5"/>
      <c r="S1546" s="5"/>
      <c r="T1546" s="5"/>
      <c r="U1546" s="5"/>
      <c r="V1546" s="5"/>
      <c r="W1546" s="5"/>
    </row>
    <row r="1547" spans="1:23">
      <c r="A1547" s="5">
        <v>50</v>
      </c>
      <c r="B1547" s="5">
        <v>0</v>
      </c>
      <c r="C1547" s="5">
        <v>0</v>
      </c>
      <c r="D1547" s="5">
        <v>1</v>
      </c>
      <c r="E1547" s="5">
        <v>214</v>
      </c>
      <c r="F1547" s="5">
        <f>ROUND(Source!AS1530,O1547)</f>
        <v>2283.65</v>
      </c>
      <c r="G1547" s="5" t="s">
        <v>113</v>
      </c>
      <c r="H1547" s="5" t="s">
        <v>114</v>
      </c>
      <c r="I1547" s="5"/>
      <c r="J1547" s="5"/>
      <c r="K1547" s="5">
        <v>214</v>
      </c>
      <c r="L1547" s="5">
        <v>16</v>
      </c>
      <c r="M1547" s="5">
        <v>3</v>
      </c>
      <c r="N1547" s="5" t="s">
        <v>3</v>
      </c>
      <c r="O1547" s="5">
        <v>2</v>
      </c>
      <c r="P1547" s="5">
        <f>ROUND(Source!EK1530,O1547)</f>
        <v>4179.68</v>
      </c>
      <c r="Q1547" s="5"/>
      <c r="R1547" s="5"/>
      <c r="S1547" s="5"/>
      <c r="T1547" s="5"/>
      <c r="U1547" s="5"/>
      <c r="V1547" s="5"/>
      <c r="W1547" s="5"/>
    </row>
    <row r="1548" spans="1:23">
      <c r="A1548" s="5">
        <v>50</v>
      </c>
      <c r="B1548" s="5">
        <v>0</v>
      </c>
      <c r="C1548" s="5">
        <v>0</v>
      </c>
      <c r="D1548" s="5">
        <v>1</v>
      </c>
      <c r="E1548" s="5">
        <v>215</v>
      </c>
      <c r="F1548" s="5">
        <f>ROUND(Source!AT1530,O1548)</f>
        <v>111.88</v>
      </c>
      <c r="G1548" s="5" t="s">
        <v>115</v>
      </c>
      <c r="H1548" s="5" t="s">
        <v>116</v>
      </c>
      <c r="I1548" s="5"/>
      <c r="J1548" s="5"/>
      <c r="K1548" s="5">
        <v>215</v>
      </c>
      <c r="L1548" s="5">
        <v>17</v>
      </c>
      <c r="M1548" s="5">
        <v>3</v>
      </c>
      <c r="N1548" s="5" t="s">
        <v>3</v>
      </c>
      <c r="O1548" s="5">
        <v>2</v>
      </c>
      <c r="P1548" s="5">
        <f>ROUND(Source!EL1530,O1548)</f>
        <v>111.88</v>
      </c>
      <c r="Q1548" s="5"/>
      <c r="R1548" s="5"/>
      <c r="S1548" s="5"/>
      <c r="T1548" s="5"/>
      <c r="U1548" s="5"/>
      <c r="V1548" s="5"/>
      <c r="W1548" s="5"/>
    </row>
    <row r="1549" spans="1:23">
      <c r="A1549" s="5">
        <v>50</v>
      </c>
      <c r="B1549" s="5">
        <v>0</v>
      </c>
      <c r="C1549" s="5">
        <v>0</v>
      </c>
      <c r="D1549" s="5">
        <v>1</v>
      </c>
      <c r="E1549" s="5">
        <v>217</v>
      </c>
      <c r="F1549" s="5">
        <f>ROUND(Source!AU1530,O1549)</f>
        <v>0</v>
      </c>
      <c r="G1549" s="5" t="s">
        <v>117</v>
      </c>
      <c r="H1549" s="5" t="s">
        <v>118</v>
      </c>
      <c r="I1549" s="5"/>
      <c r="J1549" s="5"/>
      <c r="K1549" s="5">
        <v>217</v>
      </c>
      <c r="L1549" s="5">
        <v>18</v>
      </c>
      <c r="M1549" s="5">
        <v>3</v>
      </c>
      <c r="N1549" s="5" t="s">
        <v>3</v>
      </c>
      <c r="O1549" s="5">
        <v>2</v>
      </c>
      <c r="P1549" s="5">
        <f>ROUND(Source!EM1530,O1549)</f>
        <v>0</v>
      </c>
      <c r="Q1549" s="5"/>
      <c r="R1549" s="5"/>
      <c r="S1549" s="5"/>
      <c r="T1549" s="5"/>
      <c r="U1549" s="5"/>
      <c r="V1549" s="5"/>
      <c r="W1549" s="5"/>
    </row>
    <row r="1550" spans="1:23">
      <c r="A1550" s="5">
        <v>50</v>
      </c>
      <c r="B1550" s="5">
        <v>0</v>
      </c>
      <c r="C1550" s="5">
        <v>0</v>
      </c>
      <c r="D1550" s="5">
        <v>1</v>
      </c>
      <c r="E1550" s="5">
        <v>230</v>
      </c>
      <c r="F1550" s="5">
        <f>ROUND(Source!BA1530,O1550)</f>
        <v>0</v>
      </c>
      <c r="G1550" s="5" t="s">
        <v>119</v>
      </c>
      <c r="H1550" s="5" t="s">
        <v>120</v>
      </c>
      <c r="I1550" s="5"/>
      <c r="J1550" s="5"/>
      <c r="K1550" s="5">
        <v>230</v>
      </c>
      <c r="L1550" s="5">
        <v>19</v>
      </c>
      <c r="M1550" s="5">
        <v>3</v>
      </c>
      <c r="N1550" s="5" t="s">
        <v>3</v>
      </c>
      <c r="O1550" s="5">
        <v>2</v>
      </c>
      <c r="P1550" s="5">
        <f>ROUND(Source!ES1530,O1550)</f>
        <v>0</v>
      </c>
      <c r="Q1550" s="5"/>
      <c r="R1550" s="5"/>
      <c r="S1550" s="5"/>
      <c r="T1550" s="5"/>
      <c r="U1550" s="5"/>
      <c r="V1550" s="5"/>
      <c r="W1550" s="5"/>
    </row>
    <row r="1551" spans="1:23">
      <c r="A1551" s="5">
        <v>50</v>
      </c>
      <c r="B1551" s="5">
        <v>0</v>
      </c>
      <c r="C1551" s="5">
        <v>0</v>
      </c>
      <c r="D1551" s="5">
        <v>1</v>
      </c>
      <c r="E1551" s="5">
        <v>206</v>
      </c>
      <c r="F1551" s="5">
        <f>ROUND(Source!T1530,O1551)</f>
        <v>0</v>
      </c>
      <c r="G1551" s="5" t="s">
        <v>121</v>
      </c>
      <c r="H1551" s="5" t="s">
        <v>122</v>
      </c>
      <c r="I1551" s="5"/>
      <c r="J1551" s="5"/>
      <c r="K1551" s="5">
        <v>206</v>
      </c>
      <c r="L1551" s="5">
        <v>20</v>
      </c>
      <c r="M1551" s="5">
        <v>3</v>
      </c>
      <c r="N1551" s="5" t="s">
        <v>3</v>
      </c>
      <c r="O1551" s="5">
        <v>2</v>
      </c>
      <c r="P1551" s="5">
        <f>ROUND(Source!DL1530,O1551)</f>
        <v>0</v>
      </c>
      <c r="Q1551" s="5"/>
      <c r="R1551" s="5"/>
      <c r="S1551" s="5"/>
      <c r="T1551" s="5"/>
      <c r="U1551" s="5"/>
      <c r="V1551" s="5"/>
      <c r="W1551" s="5"/>
    </row>
    <row r="1552" spans="1:23">
      <c r="A1552" s="5">
        <v>50</v>
      </c>
      <c r="B1552" s="5">
        <v>0</v>
      </c>
      <c r="C1552" s="5">
        <v>0</v>
      </c>
      <c r="D1552" s="5">
        <v>1</v>
      </c>
      <c r="E1552" s="5">
        <v>207</v>
      </c>
      <c r="F1552" s="5">
        <f>Source!U1530</f>
        <v>18.467475743999998</v>
      </c>
      <c r="G1552" s="5" t="s">
        <v>123</v>
      </c>
      <c r="H1552" s="5" t="s">
        <v>124</v>
      </c>
      <c r="I1552" s="5"/>
      <c r="J1552" s="5"/>
      <c r="K1552" s="5">
        <v>207</v>
      </c>
      <c r="L1552" s="5">
        <v>21</v>
      </c>
      <c r="M1552" s="5">
        <v>3</v>
      </c>
      <c r="N1552" s="5" t="s">
        <v>3</v>
      </c>
      <c r="O1552" s="5">
        <v>-1</v>
      </c>
      <c r="P1552" s="5">
        <f>Source!DM1530</f>
        <v>18.467475743999998</v>
      </c>
      <c r="Q1552" s="5"/>
      <c r="R1552" s="5"/>
      <c r="S1552" s="5"/>
      <c r="T1552" s="5"/>
      <c r="U1552" s="5"/>
      <c r="V1552" s="5"/>
      <c r="W1552" s="5"/>
    </row>
    <row r="1553" spans="1:255">
      <c r="A1553" s="5">
        <v>50</v>
      </c>
      <c r="B1553" s="5">
        <v>0</v>
      </c>
      <c r="C1553" s="5">
        <v>0</v>
      </c>
      <c r="D1553" s="5">
        <v>1</v>
      </c>
      <c r="E1553" s="5">
        <v>208</v>
      </c>
      <c r="F1553" s="5">
        <f>Source!V1530</f>
        <v>0.18212910000000002</v>
      </c>
      <c r="G1553" s="5" t="s">
        <v>125</v>
      </c>
      <c r="H1553" s="5" t="s">
        <v>126</v>
      </c>
      <c r="I1553" s="5"/>
      <c r="J1553" s="5"/>
      <c r="K1553" s="5">
        <v>208</v>
      </c>
      <c r="L1553" s="5">
        <v>22</v>
      </c>
      <c r="M1553" s="5">
        <v>3</v>
      </c>
      <c r="N1553" s="5" t="s">
        <v>3</v>
      </c>
      <c r="O1553" s="5">
        <v>-1</v>
      </c>
      <c r="P1553" s="5">
        <f>Source!DN1530</f>
        <v>0.18212910000000002</v>
      </c>
      <c r="Q1553" s="5"/>
      <c r="R1553" s="5"/>
      <c r="S1553" s="5"/>
      <c r="T1553" s="5"/>
      <c r="U1553" s="5"/>
      <c r="V1553" s="5"/>
      <c r="W1553" s="5"/>
    </row>
    <row r="1554" spans="1:255">
      <c r="A1554" s="5">
        <v>50</v>
      </c>
      <c r="B1554" s="5">
        <v>0</v>
      </c>
      <c r="C1554" s="5">
        <v>0</v>
      </c>
      <c r="D1554" s="5">
        <v>1</v>
      </c>
      <c r="E1554" s="5">
        <v>209</v>
      </c>
      <c r="F1554" s="5">
        <f>ROUND(Source!W1530,O1554)</f>
        <v>0</v>
      </c>
      <c r="G1554" s="5" t="s">
        <v>127</v>
      </c>
      <c r="H1554" s="5" t="s">
        <v>128</v>
      </c>
      <c r="I1554" s="5"/>
      <c r="J1554" s="5"/>
      <c r="K1554" s="5">
        <v>209</v>
      </c>
      <c r="L1554" s="5">
        <v>23</v>
      </c>
      <c r="M1554" s="5">
        <v>3</v>
      </c>
      <c r="N1554" s="5" t="s">
        <v>3</v>
      </c>
      <c r="O1554" s="5">
        <v>2</v>
      </c>
      <c r="P1554" s="5">
        <f>ROUND(Source!DO1530,O1554)</f>
        <v>0</v>
      </c>
      <c r="Q1554" s="5"/>
      <c r="R1554" s="5"/>
      <c r="S1554" s="5"/>
      <c r="T1554" s="5"/>
      <c r="U1554" s="5"/>
      <c r="V1554" s="5"/>
      <c r="W1554" s="5"/>
    </row>
    <row r="1555" spans="1:255">
      <c r="A1555" s="5">
        <v>50</v>
      </c>
      <c r="B1555" s="5">
        <v>0</v>
      </c>
      <c r="C1555" s="5">
        <v>0</v>
      </c>
      <c r="D1555" s="5">
        <v>1</v>
      </c>
      <c r="E1555" s="5">
        <v>233</v>
      </c>
      <c r="F1555" s="5">
        <f>ROUND(Source!BD1530,O1555)</f>
        <v>0</v>
      </c>
      <c r="G1555" s="5" t="s">
        <v>129</v>
      </c>
      <c r="H1555" s="5" t="s">
        <v>130</v>
      </c>
      <c r="I1555" s="5"/>
      <c r="J1555" s="5"/>
      <c r="K1555" s="5">
        <v>233</v>
      </c>
      <c r="L1555" s="5">
        <v>24</v>
      </c>
      <c r="M1555" s="5">
        <v>3</v>
      </c>
      <c r="N1555" s="5" t="s">
        <v>3</v>
      </c>
      <c r="O1555" s="5">
        <v>2</v>
      </c>
      <c r="P1555" s="5">
        <f>ROUND(Source!EV1530,O1555)</f>
        <v>0</v>
      </c>
      <c r="Q1555" s="5"/>
      <c r="R1555" s="5"/>
      <c r="S1555" s="5"/>
      <c r="T1555" s="5"/>
      <c r="U1555" s="5"/>
      <c r="V1555" s="5"/>
      <c r="W1555" s="5"/>
    </row>
    <row r="1556" spans="1:255">
      <c r="A1556" s="5">
        <v>50</v>
      </c>
      <c r="B1556" s="5">
        <v>0</v>
      </c>
      <c r="C1556" s="5">
        <v>0</v>
      </c>
      <c r="D1556" s="5">
        <v>1</v>
      </c>
      <c r="E1556" s="5">
        <v>210</v>
      </c>
      <c r="F1556" s="5">
        <f>ROUND(Source!X1530,O1556)</f>
        <v>179.96</v>
      </c>
      <c r="G1556" s="5" t="s">
        <v>131</v>
      </c>
      <c r="H1556" s="5" t="s">
        <v>132</v>
      </c>
      <c r="I1556" s="5"/>
      <c r="J1556" s="5"/>
      <c r="K1556" s="5">
        <v>210</v>
      </c>
      <c r="L1556" s="5">
        <v>25</v>
      </c>
      <c r="M1556" s="5">
        <v>3</v>
      </c>
      <c r="N1556" s="5" t="s">
        <v>3</v>
      </c>
      <c r="O1556" s="5">
        <v>2</v>
      </c>
      <c r="P1556" s="5">
        <f>ROUND(Source!DP1530,O1556)</f>
        <v>179.96</v>
      </c>
      <c r="Q1556" s="5"/>
      <c r="R1556" s="5"/>
      <c r="S1556" s="5"/>
      <c r="T1556" s="5"/>
      <c r="U1556" s="5"/>
      <c r="V1556" s="5"/>
      <c r="W1556" s="5"/>
    </row>
    <row r="1557" spans="1:255">
      <c r="A1557" s="5">
        <v>50</v>
      </c>
      <c r="B1557" s="5">
        <v>0</v>
      </c>
      <c r="C1557" s="5">
        <v>0</v>
      </c>
      <c r="D1557" s="5">
        <v>1</v>
      </c>
      <c r="E1557" s="5">
        <v>211</v>
      </c>
      <c r="F1557" s="5">
        <f>ROUND(Source!Y1530,O1557)</f>
        <v>112.49</v>
      </c>
      <c r="G1557" s="5" t="s">
        <v>133</v>
      </c>
      <c r="H1557" s="5" t="s">
        <v>134</v>
      </c>
      <c r="I1557" s="5"/>
      <c r="J1557" s="5"/>
      <c r="K1557" s="5">
        <v>211</v>
      </c>
      <c r="L1557" s="5">
        <v>26</v>
      </c>
      <c r="M1557" s="5">
        <v>3</v>
      </c>
      <c r="N1557" s="5" t="s">
        <v>3</v>
      </c>
      <c r="O1557" s="5">
        <v>2</v>
      </c>
      <c r="P1557" s="5">
        <f>ROUND(Source!DQ1530,O1557)</f>
        <v>112.49</v>
      </c>
      <c r="Q1557" s="5"/>
      <c r="R1557" s="5"/>
      <c r="S1557" s="5"/>
      <c r="T1557" s="5"/>
      <c r="U1557" s="5"/>
      <c r="V1557" s="5"/>
      <c r="W1557" s="5"/>
    </row>
    <row r="1558" spans="1:255">
      <c r="A1558" s="5">
        <v>50</v>
      </c>
      <c r="B1558" s="5">
        <v>0</v>
      </c>
      <c r="C1558" s="5">
        <v>0</v>
      </c>
      <c r="D1558" s="5">
        <v>1</v>
      </c>
      <c r="E1558" s="5">
        <v>224</v>
      </c>
      <c r="F1558" s="5">
        <f>ROUND(Source!AR1530,O1558)</f>
        <v>2395.5300000000002</v>
      </c>
      <c r="G1558" s="5" t="s">
        <v>135</v>
      </c>
      <c r="H1558" s="5" t="s">
        <v>136</v>
      </c>
      <c r="I1558" s="5"/>
      <c r="J1558" s="5"/>
      <c r="K1558" s="5">
        <v>224</v>
      </c>
      <c r="L1558" s="5">
        <v>27</v>
      </c>
      <c r="M1558" s="5">
        <v>3</v>
      </c>
      <c r="N1558" s="5" t="s">
        <v>3</v>
      </c>
      <c r="O1558" s="5">
        <v>2</v>
      </c>
      <c r="P1558" s="5">
        <f>ROUND(Source!EJ1530,O1558)</f>
        <v>4291.5600000000004</v>
      </c>
      <c r="Q1558" s="5"/>
      <c r="R1558" s="5"/>
      <c r="S1558" s="5"/>
      <c r="T1558" s="5"/>
      <c r="U1558" s="5"/>
      <c r="V1558" s="5"/>
      <c r="W1558" s="5"/>
    </row>
    <row r="1560" spans="1:255">
      <c r="A1560" s="1">
        <v>4</v>
      </c>
      <c r="B1560" s="1">
        <v>1</v>
      </c>
      <c r="C1560" s="1"/>
      <c r="D1560" s="1">
        <f>ROW(A1589)</f>
        <v>1589</v>
      </c>
      <c r="E1560" s="1"/>
      <c r="F1560" s="1" t="s">
        <v>683</v>
      </c>
      <c r="G1560" s="1" t="s">
        <v>683</v>
      </c>
      <c r="H1560" s="1" t="s">
        <v>3</v>
      </c>
      <c r="I1560" s="1">
        <v>0</v>
      </c>
      <c r="J1560" s="1"/>
      <c r="K1560" s="1">
        <v>-1</v>
      </c>
      <c r="L1560" s="1"/>
      <c r="M1560" s="1"/>
      <c r="N1560" s="1"/>
      <c r="O1560" s="1"/>
      <c r="P1560" s="1"/>
      <c r="Q1560" s="1"/>
      <c r="R1560" s="1"/>
      <c r="S1560" s="1"/>
      <c r="T1560" s="1"/>
      <c r="U1560" s="1" t="s">
        <v>3</v>
      </c>
      <c r="V1560" s="1">
        <v>0</v>
      </c>
      <c r="W1560" s="1"/>
      <c r="X1560" s="1"/>
      <c r="Y1560" s="1"/>
      <c r="Z1560" s="1"/>
      <c r="AA1560" s="1"/>
      <c r="AB1560" s="1" t="s">
        <v>3</v>
      </c>
      <c r="AC1560" s="1" t="s">
        <v>3</v>
      </c>
      <c r="AD1560" s="1" t="s">
        <v>3</v>
      </c>
      <c r="AE1560" s="1" t="s">
        <v>3</v>
      </c>
      <c r="AF1560" s="1" t="s">
        <v>3</v>
      </c>
      <c r="AG1560" s="1" t="s">
        <v>3</v>
      </c>
      <c r="AH1560" s="1"/>
      <c r="AI1560" s="1"/>
      <c r="AJ1560" s="1"/>
      <c r="AK1560" s="1"/>
      <c r="AL1560" s="1"/>
      <c r="AM1560" s="1"/>
      <c r="AN1560" s="1"/>
      <c r="AO1560" s="1"/>
      <c r="AP1560" s="1" t="s">
        <v>3</v>
      </c>
      <c r="AQ1560" s="1" t="s">
        <v>3</v>
      </c>
      <c r="AR1560" s="1" t="s">
        <v>3</v>
      </c>
      <c r="AS1560" s="1"/>
      <c r="AT1560" s="1"/>
      <c r="AU1560" s="1"/>
      <c r="AV1560" s="1"/>
      <c r="AW1560" s="1"/>
      <c r="AX1560" s="1"/>
      <c r="AY1560" s="1"/>
      <c r="AZ1560" s="1" t="s">
        <v>3</v>
      </c>
      <c r="BA1560" s="1"/>
      <c r="BB1560" s="1" t="s">
        <v>3</v>
      </c>
      <c r="BC1560" s="1" t="s">
        <v>3</v>
      </c>
      <c r="BD1560" s="1" t="s">
        <v>3</v>
      </c>
      <c r="BE1560" s="1" t="s">
        <v>3</v>
      </c>
      <c r="BF1560" s="1" t="s">
        <v>3</v>
      </c>
      <c r="BG1560" s="1" t="s">
        <v>3</v>
      </c>
      <c r="BH1560" s="1" t="s">
        <v>3</v>
      </c>
      <c r="BI1560" s="1" t="s">
        <v>3</v>
      </c>
      <c r="BJ1560" s="1" t="s">
        <v>3</v>
      </c>
      <c r="BK1560" s="1" t="s">
        <v>3</v>
      </c>
      <c r="BL1560" s="1" t="s">
        <v>3</v>
      </c>
      <c r="BM1560" s="1" t="s">
        <v>3</v>
      </c>
      <c r="BN1560" s="1" t="s">
        <v>3</v>
      </c>
      <c r="BO1560" s="1" t="s">
        <v>3</v>
      </c>
      <c r="BP1560" s="1" t="s">
        <v>3</v>
      </c>
      <c r="BQ1560" s="1"/>
      <c r="BR1560" s="1"/>
      <c r="BS1560" s="1"/>
      <c r="BT1560" s="1"/>
      <c r="BU1560" s="1"/>
      <c r="BV1560" s="1"/>
      <c r="BW1560" s="1"/>
      <c r="BX1560" s="1">
        <v>0</v>
      </c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>
        <v>0</v>
      </c>
    </row>
    <row r="1562" spans="1:255">
      <c r="A1562" s="3">
        <v>52</v>
      </c>
      <c r="B1562" s="3">
        <f t="shared" ref="B1562:G1562" si="1365">B1589</f>
        <v>1</v>
      </c>
      <c r="C1562" s="3">
        <f t="shared" si="1365"/>
        <v>4</v>
      </c>
      <c r="D1562" s="3">
        <f t="shared" si="1365"/>
        <v>1560</v>
      </c>
      <c r="E1562" s="3">
        <f t="shared" si="1365"/>
        <v>0</v>
      </c>
      <c r="F1562" s="3" t="str">
        <f t="shared" si="1365"/>
        <v>27.Система ПД7.2(сетевые элементы)</v>
      </c>
      <c r="G1562" s="3" t="str">
        <f t="shared" si="1365"/>
        <v>27.Система ПД7.2(сетевые элементы)</v>
      </c>
      <c r="H1562" s="3"/>
      <c r="I1562" s="3"/>
      <c r="J1562" s="3"/>
      <c r="K1562" s="3"/>
      <c r="L1562" s="3"/>
      <c r="M1562" s="3"/>
      <c r="N1562" s="3"/>
      <c r="O1562" s="3">
        <f t="shared" ref="O1562:AT1562" si="1366">O1589</f>
        <v>1956.72</v>
      </c>
      <c r="P1562" s="3">
        <f t="shared" si="1366"/>
        <v>1708.38</v>
      </c>
      <c r="Q1562" s="3">
        <f t="shared" si="1366"/>
        <v>28.12</v>
      </c>
      <c r="R1562" s="3">
        <f t="shared" si="1366"/>
        <v>1.63</v>
      </c>
      <c r="S1562" s="3">
        <f t="shared" si="1366"/>
        <v>220.22</v>
      </c>
      <c r="T1562" s="3">
        <f t="shared" si="1366"/>
        <v>0</v>
      </c>
      <c r="U1562" s="3">
        <f t="shared" si="1366"/>
        <v>24.60103699199999</v>
      </c>
      <c r="V1562" s="3">
        <f t="shared" si="1366"/>
        <v>0.13625879999999999</v>
      </c>
      <c r="W1562" s="3">
        <f t="shared" si="1366"/>
        <v>0</v>
      </c>
      <c r="X1562" s="3">
        <f t="shared" si="1366"/>
        <v>249.29</v>
      </c>
      <c r="Y1562" s="3">
        <f t="shared" si="1366"/>
        <v>154.94</v>
      </c>
      <c r="Z1562" s="3">
        <f t="shared" si="1366"/>
        <v>0</v>
      </c>
      <c r="AA1562" s="3">
        <f t="shared" si="1366"/>
        <v>0</v>
      </c>
      <c r="AB1562" s="3">
        <f t="shared" si="1366"/>
        <v>1956.72</v>
      </c>
      <c r="AC1562" s="3">
        <f t="shared" si="1366"/>
        <v>1708.38</v>
      </c>
      <c r="AD1562" s="3">
        <f t="shared" si="1366"/>
        <v>28.12</v>
      </c>
      <c r="AE1562" s="3">
        <f t="shared" si="1366"/>
        <v>1.63</v>
      </c>
      <c r="AF1562" s="3">
        <f t="shared" si="1366"/>
        <v>220.22</v>
      </c>
      <c r="AG1562" s="3">
        <f t="shared" si="1366"/>
        <v>0</v>
      </c>
      <c r="AH1562" s="3">
        <f t="shared" si="1366"/>
        <v>24.60103699199999</v>
      </c>
      <c r="AI1562" s="3">
        <f t="shared" si="1366"/>
        <v>0.13625879999999999</v>
      </c>
      <c r="AJ1562" s="3">
        <f t="shared" si="1366"/>
        <v>0</v>
      </c>
      <c r="AK1562" s="3">
        <f t="shared" si="1366"/>
        <v>249.29</v>
      </c>
      <c r="AL1562" s="3">
        <f t="shared" si="1366"/>
        <v>154.94</v>
      </c>
      <c r="AM1562" s="3">
        <f t="shared" si="1366"/>
        <v>0</v>
      </c>
      <c r="AN1562" s="3">
        <f t="shared" si="1366"/>
        <v>0</v>
      </c>
      <c r="AO1562" s="3">
        <f t="shared" si="1366"/>
        <v>0</v>
      </c>
      <c r="AP1562" s="3">
        <f t="shared" si="1366"/>
        <v>0</v>
      </c>
      <c r="AQ1562" s="3">
        <f t="shared" si="1366"/>
        <v>0</v>
      </c>
      <c r="AR1562" s="3">
        <f t="shared" si="1366"/>
        <v>2360.9499999999998</v>
      </c>
      <c r="AS1562" s="3">
        <f t="shared" si="1366"/>
        <v>2025.31</v>
      </c>
      <c r="AT1562" s="3">
        <f t="shared" si="1366"/>
        <v>335.64</v>
      </c>
      <c r="AU1562" s="3">
        <f t="shared" ref="AU1562:BZ1562" si="1367">AU1589</f>
        <v>0</v>
      </c>
      <c r="AV1562" s="3">
        <f t="shared" si="1367"/>
        <v>1708.38</v>
      </c>
      <c r="AW1562" s="3">
        <f t="shared" si="1367"/>
        <v>1708.38</v>
      </c>
      <c r="AX1562" s="3">
        <f t="shared" si="1367"/>
        <v>0</v>
      </c>
      <c r="AY1562" s="3">
        <f t="shared" si="1367"/>
        <v>1708.38</v>
      </c>
      <c r="AZ1562" s="3">
        <f t="shared" si="1367"/>
        <v>0</v>
      </c>
      <c r="BA1562" s="3">
        <f t="shared" si="1367"/>
        <v>0</v>
      </c>
      <c r="BB1562" s="3">
        <f t="shared" si="1367"/>
        <v>0</v>
      </c>
      <c r="BC1562" s="3">
        <f t="shared" si="1367"/>
        <v>0</v>
      </c>
      <c r="BD1562" s="3">
        <f t="shared" si="1367"/>
        <v>0</v>
      </c>
      <c r="BE1562" s="3">
        <f t="shared" si="1367"/>
        <v>0</v>
      </c>
      <c r="BF1562" s="3">
        <f t="shared" si="1367"/>
        <v>0</v>
      </c>
      <c r="BG1562" s="3">
        <f t="shared" si="1367"/>
        <v>0</v>
      </c>
      <c r="BH1562" s="3">
        <f t="shared" si="1367"/>
        <v>0</v>
      </c>
      <c r="BI1562" s="3">
        <f t="shared" si="1367"/>
        <v>0</v>
      </c>
      <c r="BJ1562" s="3">
        <f t="shared" si="1367"/>
        <v>0</v>
      </c>
      <c r="BK1562" s="3">
        <f t="shared" si="1367"/>
        <v>0</v>
      </c>
      <c r="BL1562" s="3">
        <f t="shared" si="1367"/>
        <v>0</v>
      </c>
      <c r="BM1562" s="3">
        <f t="shared" si="1367"/>
        <v>0</v>
      </c>
      <c r="BN1562" s="3">
        <f t="shared" si="1367"/>
        <v>0</v>
      </c>
      <c r="BO1562" s="3">
        <f t="shared" si="1367"/>
        <v>0</v>
      </c>
      <c r="BP1562" s="3">
        <f t="shared" si="1367"/>
        <v>0</v>
      </c>
      <c r="BQ1562" s="3">
        <f t="shared" si="1367"/>
        <v>0</v>
      </c>
      <c r="BR1562" s="3">
        <f t="shared" si="1367"/>
        <v>0</v>
      </c>
      <c r="BS1562" s="3">
        <f t="shared" si="1367"/>
        <v>0</v>
      </c>
      <c r="BT1562" s="3">
        <f t="shared" si="1367"/>
        <v>0</v>
      </c>
      <c r="BU1562" s="3">
        <f t="shared" si="1367"/>
        <v>0</v>
      </c>
      <c r="BV1562" s="3">
        <f t="shared" si="1367"/>
        <v>0</v>
      </c>
      <c r="BW1562" s="3">
        <f t="shared" si="1367"/>
        <v>0</v>
      </c>
      <c r="BX1562" s="3">
        <f t="shared" si="1367"/>
        <v>0</v>
      </c>
      <c r="BY1562" s="3">
        <f t="shared" si="1367"/>
        <v>0</v>
      </c>
      <c r="BZ1562" s="3">
        <f t="shared" si="1367"/>
        <v>0</v>
      </c>
      <c r="CA1562" s="3">
        <f t="shared" ref="CA1562:DF1562" si="1368">CA1589</f>
        <v>2360.9499999999998</v>
      </c>
      <c r="CB1562" s="3">
        <f t="shared" si="1368"/>
        <v>2025.31</v>
      </c>
      <c r="CC1562" s="3">
        <f t="shared" si="1368"/>
        <v>335.64</v>
      </c>
      <c r="CD1562" s="3">
        <f t="shared" si="1368"/>
        <v>0</v>
      </c>
      <c r="CE1562" s="3">
        <f t="shared" si="1368"/>
        <v>1708.38</v>
      </c>
      <c r="CF1562" s="3">
        <f t="shared" si="1368"/>
        <v>1708.38</v>
      </c>
      <c r="CG1562" s="3">
        <f t="shared" si="1368"/>
        <v>0</v>
      </c>
      <c r="CH1562" s="3">
        <f t="shared" si="1368"/>
        <v>1708.38</v>
      </c>
      <c r="CI1562" s="3">
        <f t="shared" si="1368"/>
        <v>0</v>
      </c>
      <c r="CJ1562" s="3">
        <f t="shared" si="1368"/>
        <v>0</v>
      </c>
      <c r="CK1562" s="3">
        <f t="shared" si="1368"/>
        <v>0</v>
      </c>
      <c r="CL1562" s="3">
        <f t="shared" si="1368"/>
        <v>0</v>
      </c>
      <c r="CM1562" s="3">
        <f t="shared" si="1368"/>
        <v>0</v>
      </c>
      <c r="CN1562" s="3">
        <f t="shared" si="1368"/>
        <v>0</v>
      </c>
      <c r="CO1562" s="3">
        <f t="shared" si="1368"/>
        <v>0</v>
      </c>
      <c r="CP1562" s="3">
        <f t="shared" si="1368"/>
        <v>0</v>
      </c>
      <c r="CQ1562" s="3">
        <f t="shared" si="1368"/>
        <v>0</v>
      </c>
      <c r="CR1562" s="3">
        <f t="shared" si="1368"/>
        <v>0</v>
      </c>
      <c r="CS1562" s="3">
        <f t="shared" si="1368"/>
        <v>0</v>
      </c>
      <c r="CT1562" s="3">
        <f t="shared" si="1368"/>
        <v>0</v>
      </c>
      <c r="CU1562" s="3">
        <f t="shared" si="1368"/>
        <v>0</v>
      </c>
      <c r="CV1562" s="3">
        <f t="shared" si="1368"/>
        <v>0</v>
      </c>
      <c r="CW1562" s="3">
        <f t="shared" si="1368"/>
        <v>0</v>
      </c>
      <c r="CX1562" s="3">
        <f t="shared" si="1368"/>
        <v>0</v>
      </c>
      <c r="CY1562" s="3">
        <f t="shared" si="1368"/>
        <v>0</v>
      </c>
      <c r="CZ1562" s="3">
        <f t="shared" si="1368"/>
        <v>0</v>
      </c>
      <c r="DA1562" s="3">
        <f t="shared" si="1368"/>
        <v>0</v>
      </c>
      <c r="DB1562" s="3">
        <f t="shared" si="1368"/>
        <v>0</v>
      </c>
      <c r="DC1562" s="3">
        <f t="shared" si="1368"/>
        <v>0</v>
      </c>
      <c r="DD1562" s="3">
        <f t="shared" si="1368"/>
        <v>0</v>
      </c>
      <c r="DE1562" s="3">
        <f t="shared" si="1368"/>
        <v>0</v>
      </c>
      <c r="DF1562" s="3">
        <f t="shared" si="1368"/>
        <v>0</v>
      </c>
      <c r="DG1562" s="4">
        <f t="shared" ref="DG1562:EL1562" si="1369">DG1589</f>
        <v>3484.12</v>
      </c>
      <c r="DH1562" s="4">
        <f t="shared" si="1369"/>
        <v>3235.78</v>
      </c>
      <c r="DI1562" s="4">
        <f t="shared" si="1369"/>
        <v>28.12</v>
      </c>
      <c r="DJ1562" s="4">
        <f t="shared" si="1369"/>
        <v>1.63</v>
      </c>
      <c r="DK1562" s="4">
        <f t="shared" si="1369"/>
        <v>220.22</v>
      </c>
      <c r="DL1562" s="4">
        <f t="shared" si="1369"/>
        <v>0</v>
      </c>
      <c r="DM1562" s="4">
        <f t="shared" si="1369"/>
        <v>24.60103699199999</v>
      </c>
      <c r="DN1562" s="4">
        <f t="shared" si="1369"/>
        <v>0.13625879999999999</v>
      </c>
      <c r="DO1562" s="4">
        <f t="shared" si="1369"/>
        <v>0</v>
      </c>
      <c r="DP1562" s="4">
        <f t="shared" si="1369"/>
        <v>249.29</v>
      </c>
      <c r="DQ1562" s="4">
        <f t="shared" si="1369"/>
        <v>154.94</v>
      </c>
      <c r="DR1562" s="4">
        <f t="shared" si="1369"/>
        <v>0</v>
      </c>
      <c r="DS1562" s="4">
        <f t="shared" si="1369"/>
        <v>0</v>
      </c>
      <c r="DT1562" s="4">
        <f t="shared" si="1369"/>
        <v>3484.12</v>
      </c>
      <c r="DU1562" s="4">
        <f t="shared" si="1369"/>
        <v>3235.78</v>
      </c>
      <c r="DV1562" s="4">
        <f t="shared" si="1369"/>
        <v>28.12</v>
      </c>
      <c r="DW1562" s="4">
        <f t="shared" si="1369"/>
        <v>1.63</v>
      </c>
      <c r="DX1562" s="4">
        <f t="shared" si="1369"/>
        <v>220.22</v>
      </c>
      <c r="DY1562" s="4">
        <f t="shared" si="1369"/>
        <v>0</v>
      </c>
      <c r="DZ1562" s="4">
        <f t="shared" si="1369"/>
        <v>24.60103699199999</v>
      </c>
      <c r="EA1562" s="4">
        <f t="shared" si="1369"/>
        <v>0.13625879999999999</v>
      </c>
      <c r="EB1562" s="4">
        <f t="shared" si="1369"/>
        <v>0</v>
      </c>
      <c r="EC1562" s="4">
        <f t="shared" si="1369"/>
        <v>249.29</v>
      </c>
      <c r="ED1562" s="4">
        <f t="shared" si="1369"/>
        <v>154.94</v>
      </c>
      <c r="EE1562" s="4">
        <f t="shared" si="1369"/>
        <v>0</v>
      </c>
      <c r="EF1562" s="4">
        <f t="shared" si="1369"/>
        <v>0</v>
      </c>
      <c r="EG1562" s="4">
        <f t="shared" si="1369"/>
        <v>0</v>
      </c>
      <c r="EH1562" s="4">
        <f t="shared" si="1369"/>
        <v>0</v>
      </c>
      <c r="EI1562" s="4">
        <f t="shared" si="1369"/>
        <v>0</v>
      </c>
      <c r="EJ1562" s="4">
        <f t="shared" si="1369"/>
        <v>3888.35</v>
      </c>
      <c r="EK1562" s="4">
        <f t="shared" si="1369"/>
        <v>3552.71</v>
      </c>
      <c r="EL1562" s="4">
        <f t="shared" si="1369"/>
        <v>335.64</v>
      </c>
      <c r="EM1562" s="4">
        <f t="shared" ref="EM1562:FR1562" si="1370">EM1589</f>
        <v>0</v>
      </c>
      <c r="EN1562" s="4">
        <f t="shared" si="1370"/>
        <v>3235.78</v>
      </c>
      <c r="EO1562" s="4">
        <f t="shared" si="1370"/>
        <v>3235.78</v>
      </c>
      <c r="EP1562" s="4">
        <f t="shared" si="1370"/>
        <v>0</v>
      </c>
      <c r="EQ1562" s="4">
        <f t="shared" si="1370"/>
        <v>3235.78</v>
      </c>
      <c r="ER1562" s="4">
        <f t="shared" si="1370"/>
        <v>0</v>
      </c>
      <c r="ES1562" s="4">
        <f t="shared" si="1370"/>
        <v>0</v>
      </c>
      <c r="ET1562" s="4">
        <f t="shared" si="1370"/>
        <v>0</v>
      </c>
      <c r="EU1562" s="4">
        <f t="shared" si="1370"/>
        <v>0</v>
      </c>
      <c r="EV1562" s="4">
        <f t="shared" si="1370"/>
        <v>0</v>
      </c>
      <c r="EW1562" s="4">
        <f t="shared" si="1370"/>
        <v>0</v>
      </c>
      <c r="EX1562" s="4">
        <f t="shared" si="1370"/>
        <v>0</v>
      </c>
      <c r="EY1562" s="4">
        <f t="shared" si="1370"/>
        <v>0</v>
      </c>
      <c r="EZ1562" s="4">
        <f t="shared" si="1370"/>
        <v>0</v>
      </c>
      <c r="FA1562" s="4">
        <f t="shared" si="1370"/>
        <v>0</v>
      </c>
      <c r="FB1562" s="4">
        <f t="shared" si="1370"/>
        <v>0</v>
      </c>
      <c r="FC1562" s="4">
        <f t="shared" si="1370"/>
        <v>0</v>
      </c>
      <c r="FD1562" s="4">
        <f t="shared" si="1370"/>
        <v>0</v>
      </c>
      <c r="FE1562" s="4">
        <f t="shared" si="1370"/>
        <v>0</v>
      </c>
      <c r="FF1562" s="4">
        <f t="shared" si="1370"/>
        <v>0</v>
      </c>
      <c r="FG1562" s="4">
        <f t="shared" si="1370"/>
        <v>0</v>
      </c>
      <c r="FH1562" s="4">
        <f t="shared" si="1370"/>
        <v>0</v>
      </c>
      <c r="FI1562" s="4">
        <f t="shared" si="1370"/>
        <v>0</v>
      </c>
      <c r="FJ1562" s="4">
        <f t="shared" si="1370"/>
        <v>0</v>
      </c>
      <c r="FK1562" s="4">
        <f t="shared" si="1370"/>
        <v>0</v>
      </c>
      <c r="FL1562" s="4">
        <f t="shared" si="1370"/>
        <v>0</v>
      </c>
      <c r="FM1562" s="4">
        <f t="shared" si="1370"/>
        <v>0</v>
      </c>
      <c r="FN1562" s="4">
        <f t="shared" si="1370"/>
        <v>0</v>
      </c>
      <c r="FO1562" s="4">
        <f t="shared" si="1370"/>
        <v>0</v>
      </c>
      <c r="FP1562" s="4">
        <f t="shared" si="1370"/>
        <v>0</v>
      </c>
      <c r="FQ1562" s="4">
        <f t="shared" si="1370"/>
        <v>0</v>
      </c>
      <c r="FR1562" s="4">
        <f t="shared" si="1370"/>
        <v>0</v>
      </c>
      <c r="FS1562" s="4">
        <f t="shared" ref="FS1562:GX1562" si="1371">FS1589</f>
        <v>3888.35</v>
      </c>
      <c r="FT1562" s="4">
        <f t="shared" si="1371"/>
        <v>3552.71</v>
      </c>
      <c r="FU1562" s="4">
        <f t="shared" si="1371"/>
        <v>335.64</v>
      </c>
      <c r="FV1562" s="4">
        <f t="shared" si="1371"/>
        <v>0</v>
      </c>
      <c r="FW1562" s="4">
        <f t="shared" si="1371"/>
        <v>3235.78</v>
      </c>
      <c r="FX1562" s="4">
        <f t="shared" si="1371"/>
        <v>3235.78</v>
      </c>
      <c r="FY1562" s="4">
        <f t="shared" si="1371"/>
        <v>0</v>
      </c>
      <c r="FZ1562" s="4">
        <f t="shared" si="1371"/>
        <v>3235.78</v>
      </c>
      <c r="GA1562" s="4">
        <f t="shared" si="1371"/>
        <v>0</v>
      </c>
      <c r="GB1562" s="4">
        <f t="shared" si="1371"/>
        <v>0</v>
      </c>
      <c r="GC1562" s="4">
        <f t="shared" si="1371"/>
        <v>0</v>
      </c>
      <c r="GD1562" s="4">
        <f t="shared" si="1371"/>
        <v>0</v>
      </c>
      <c r="GE1562" s="4">
        <f t="shared" si="1371"/>
        <v>0</v>
      </c>
      <c r="GF1562" s="4">
        <f t="shared" si="1371"/>
        <v>0</v>
      </c>
      <c r="GG1562" s="4">
        <f t="shared" si="1371"/>
        <v>0</v>
      </c>
      <c r="GH1562" s="4">
        <f t="shared" si="1371"/>
        <v>0</v>
      </c>
      <c r="GI1562" s="4">
        <f t="shared" si="1371"/>
        <v>0</v>
      </c>
      <c r="GJ1562" s="4">
        <f t="shared" si="1371"/>
        <v>0</v>
      </c>
      <c r="GK1562" s="4">
        <f t="shared" si="1371"/>
        <v>0</v>
      </c>
      <c r="GL1562" s="4">
        <f t="shared" si="1371"/>
        <v>0</v>
      </c>
      <c r="GM1562" s="4">
        <f t="shared" si="1371"/>
        <v>0</v>
      </c>
      <c r="GN1562" s="4">
        <f t="shared" si="1371"/>
        <v>0</v>
      </c>
      <c r="GO1562" s="4">
        <f t="shared" si="1371"/>
        <v>0</v>
      </c>
      <c r="GP1562" s="4">
        <f t="shared" si="1371"/>
        <v>0</v>
      </c>
      <c r="GQ1562" s="4">
        <f t="shared" si="1371"/>
        <v>0</v>
      </c>
      <c r="GR1562" s="4">
        <f t="shared" si="1371"/>
        <v>0</v>
      </c>
      <c r="GS1562" s="4">
        <f t="shared" si="1371"/>
        <v>0</v>
      </c>
      <c r="GT1562" s="4">
        <f t="shared" si="1371"/>
        <v>0</v>
      </c>
      <c r="GU1562" s="4">
        <f t="shared" si="1371"/>
        <v>0</v>
      </c>
      <c r="GV1562" s="4">
        <f t="shared" si="1371"/>
        <v>0</v>
      </c>
      <c r="GW1562" s="4">
        <f t="shared" si="1371"/>
        <v>0</v>
      </c>
      <c r="GX1562" s="4">
        <f t="shared" si="1371"/>
        <v>0</v>
      </c>
    </row>
    <row r="1564" spans="1:255">
      <c r="A1564" s="2">
        <v>17</v>
      </c>
      <c r="B1564" s="2">
        <v>1</v>
      </c>
      <c r="C1564" s="2">
        <f>ROW(SmtRes!A1696)</f>
        <v>1696</v>
      </c>
      <c r="D1564" s="2">
        <f>ROW(EtalonRes!A2129)</f>
        <v>2129</v>
      </c>
      <c r="E1564" s="2" t="s">
        <v>684</v>
      </c>
      <c r="F1564" s="2" t="s">
        <v>264</v>
      </c>
      <c r="G1564" s="2" t="s">
        <v>265</v>
      </c>
      <c r="H1564" s="2" t="s">
        <v>19</v>
      </c>
      <c r="I1564" s="2">
        <v>3</v>
      </c>
      <c r="J1564" s="2">
        <v>0</v>
      </c>
      <c r="K1564" s="2"/>
      <c r="L1564" s="2"/>
      <c r="M1564" s="2"/>
      <c r="N1564" s="2"/>
      <c r="O1564" s="2">
        <f t="shared" ref="O1564:O1587" si="1372">ROUND(CP1564,2)</f>
        <v>212.31</v>
      </c>
      <c r="P1564" s="2">
        <f t="shared" ref="P1564:P1587" si="1373">ROUND(CQ1564*I1564,2)</f>
        <v>44.22</v>
      </c>
      <c r="Q1564" s="2">
        <f t="shared" ref="Q1564:Q1587" si="1374">ROUND(CR1564*I1564,2)</f>
        <v>17.16</v>
      </c>
      <c r="R1564" s="2">
        <f t="shared" ref="R1564:R1587" si="1375">ROUND(CS1564*I1564,2)</f>
        <v>0.54</v>
      </c>
      <c r="S1564" s="2">
        <f t="shared" ref="S1564:S1587" si="1376">ROUND(CT1564*I1564,2)</f>
        <v>150.93</v>
      </c>
      <c r="T1564" s="2">
        <f t="shared" ref="T1564:T1587" si="1377">ROUND(CU1564*I1564,2)</f>
        <v>0</v>
      </c>
      <c r="U1564" s="2">
        <f t="shared" ref="U1564:U1587" si="1378">CV1564*I1564</f>
        <v>16.642799999999994</v>
      </c>
      <c r="V1564" s="2">
        <f t="shared" ref="V1564:V1587" si="1379">CW1564*I1564</f>
        <v>4.4999999999999998E-2</v>
      </c>
      <c r="W1564" s="2">
        <f t="shared" ref="W1564:W1587" si="1380">ROUND(CX1564*I1564,2)</f>
        <v>0</v>
      </c>
      <c r="X1564" s="2">
        <f t="shared" ref="X1564:X1587" si="1381">ROUND(CY1564,2)</f>
        <v>174.19</v>
      </c>
      <c r="Y1564" s="2">
        <f t="shared" ref="Y1564:Y1587" si="1382">ROUND(CZ1564,2)</f>
        <v>107.54</v>
      </c>
      <c r="Z1564" s="2"/>
      <c r="AA1564" s="2">
        <v>33304975</v>
      </c>
      <c r="AB1564" s="2">
        <f t="shared" ref="AB1564:AB1587" si="1383">ROUND((AC1564+AD1564+AF1564),2)</f>
        <v>70.77</v>
      </c>
      <c r="AC1564" s="2">
        <f t="shared" ref="AC1564:AC1587" si="1384">ROUND((ES1564),2)</f>
        <v>14.74</v>
      </c>
      <c r="AD1564" s="2">
        <f>ROUND((((((ET1564*1.2)*1.25))-(((EU1564*1.2)*1.25)))+AE1564),2)</f>
        <v>5.72</v>
      </c>
      <c r="AE1564" s="2">
        <f>ROUND((((EU1564*1.2)*1.25)),2)</f>
        <v>0.18</v>
      </c>
      <c r="AF1564" s="2">
        <f>ROUND((((EV1564*1.2)*1.15)),2)</f>
        <v>50.31</v>
      </c>
      <c r="AG1564" s="2">
        <f t="shared" ref="AG1564:AG1587" si="1385">ROUND((AP1564),2)</f>
        <v>0</v>
      </c>
      <c r="AH1564" s="2">
        <f>(((EW1564*1.2)*1.15))</f>
        <v>5.5475999999999983</v>
      </c>
      <c r="AI1564" s="2">
        <f>(((EX1564*1.2)*1.25))</f>
        <v>1.4999999999999999E-2</v>
      </c>
      <c r="AJ1564" s="2">
        <f t="shared" ref="AJ1564:AJ1587" si="1386">(AS1564)</f>
        <v>0</v>
      </c>
      <c r="AK1564" s="2">
        <v>55.01</v>
      </c>
      <c r="AL1564" s="2">
        <v>14.74</v>
      </c>
      <c r="AM1564" s="2">
        <v>3.81</v>
      </c>
      <c r="AN1564" s="2">
        <v>0.12</v>
      </c>
      <c r="AO1564" s="2">
        <v>36.46</v>
      </c>
      <c r="AP1564" s="2">
        <v>0</v>
      </c>
      <c r="AQ1564" s="2">
        <v>4.0199999999999996</v>
      </c>
      <c r="AR1564" s="2">
        <v>0.01</v>
      </c>
      <c r="AS1564" s="2">
        <v>0</v>
      </c>
      <c r="AT1564" s="2">
        <v>115</v>
      </c>
      <c r="AU1564" s="2">
        <v>71</v>
      </c>
      <c r="AV1564" s="2">
        <v>1</v>
      </c>
      <c r="AW1564" s="2">
        <v>1</v>
      </c>
      <c r="AX1564" s="2"/>
      <c r="AY1564" s="2"/>
      <c r="AZ1564" s="2">
        <v>1</v>
      </c>
      <c r="BA1564" s="2">
        <v>1</v>
      </c>
      <c r="BB1564" s="2">
        <v>1</v>
      </c>
      <c r="BC1564" s="2">
        <v>1</v>
      </c>
      <c r="BD1564" s="2" t="s">
        <v>3</v>
      </c>
      <c r="BE1564" s="2" t="s">
        <v>3</v>
      </c>
      <c r="BF1564" s="2" t="s">
        <v>3</v>
      </c>
      <c r="BG1564" s="2" t="s">
        <v>3</v>
      </c>
      <c r="BH1564" s="2">
        <v>0</v>
      </c>
      <c r="BI1564" s="2">
        <v>1</v>
      </c>
      <c r="BJ1564" s="2" t="s">
        <v>266</v>
      </c>
      <c r="BK1564" s="2"/>
      <c r="BL1564" s="2"/>
      <c r="BM1564" s="2">
        <v>20001</v>
      </c>
      <c r="BN1564" s="2">
        <v>0</v>
      </c>
      <c r="BO1564" s="2" t="s">
        <v>3</v>
      </c>
      <c r="BP1564" s="2">
        <v>0</v>
      </c>
      <c r="BQ1564" s="2">
        <v>2</v>
      </c>
      <c r="BR1564" s="2">
        <v>0</v>
      </c>
      <c r="BS1564" s="2">
        <v>1</v>
      </c>
      <c r="BT1564" s="2">
        <v>1</v>
      </c>
      <c r="BU1564" s="2">
        <v>1</v>
      </c>
      <c r="BV1564" s="2">
        <v>1</v>
      </c>
      <c r="BW1564" s="2">
        <v>1</v>
      </c>
      <c r="BX1564" s="2">
        <v>1</v>
      </c>
      <c r="BY1564" s="2" t="s">
        <v>3</v>
      </c>
      <c r="BZ1564" s="2">
        <v>128</v>
      </c>
      <c r="CA1564" s="2">
        <v>83</v>
      </c>
      <c r="CB1564" s="2"/>
      <c r="CC1564" s="2"/>
      <c r="CD1564" s="2"/>
      <c r="CE1564" s="2">
        <v>0</v>
      </c>
      <c r="CF1564" s="2">
        <v>0</v>
      </c>
      <c r="CG1564" s="2">
        <v>0</v>
      </c>
      <c r="CH1564" s="2"/>
      <c r="CI1564" s="2"/>
      <c r="CJ1564" s="2"/>
      <c r="CK1564" s="2"/>
      <c r="CL1564" s="2"/>
      <c r="CM1564" s="2">
        <v>0</v>
      </c>
      <c r="CN1564" s="2" t="s">
        <v>954</v>
      </c>
      <c r="CO1564" s="2">
        <v>0</v>
      </c>
      <c r="CP1564" s="2">
        <f t="shared" ref="CP1564:CP1587" si="1387">(P1564+Q1564+S1564)</f>
        <v>212.31</v>
      </c>
      <c r="CQ1564" s="2">
        <f t="shared" ref="CQ1564:CQ1587" si="1388">AC1564*BC1564</f>
        <v>14.74</v>
      </c>
      <c r="CR1564" s="2">
        <f t="shared" ref="CR1564:CR1587" si="1389">AD1564*BB1564</f>
        <v>5.72</v>
      </c>
      <c r="CS1564" s="2">
        <f t="shared" ref="CS1564:CS1587" si="1390">AE1564*BS1564</f>
        <v>0.18</v>
      </c>
      <c r="CT1564" s="2">
        <f t="shared" ref="CT1564:CT1587" si="1391">AF1564*BA1564</f>
        <v>50.31</v>
      </c>
      <c r="CU1564" s="2">
        <f t="shared" ref="CU1564:CU1587" si="1392">AG1564</f>
        <v>0</v>
      </c>
      <c r="CV1564" s="2">
        <f t="shared" ref="CV1564:CV1587" si="1393">AH1564</f>
        <v>5.5475999999999983</v>
      </c>
      <c r="CW1564" s="2">
        <f t="shared" ref="CW1564:CW1587" si="1394">AI1564</f>
        <v>1.4999999999999999E-2</v>
      </c>
      <c r="CX1564" s="2">
        <f t="shared" ref="CX1564:CX1587" si="1395">AJ1564</f>
        <v>0</v>
      </c>
      <c r="CY1564" s="2">
        <f t="shared" ref="CY1564:CY1587" si="1396">(((S1564+R1564)*AT1564)/100)</f>
        <v>174.19049999999999</v>
      </c>
      <c r="CZ1564" s="2">
        <f t="shared" ref="CZ1564:CZ1587" si="1397">(((S1564+R1564)*AU1564)/100)</f>
        <v>107.5437</v>
      </c>
      <c r="DA1564" s="2"/>
      <c r="DB1564" s="2"/>
      <c r="DC1564" s="2" t="s">
        <v>3</v>
      </c>
      <c r="DD1564" s="2" t="s">
        <v>3</v>
      </c>
      <c r="DE1564" s="2" t="s">
        <v>21</v>
      </c>
      <c r="DF1564" s="2" t="s">
        <v>21</v>
      </c>
      <c r="DG1564" s="2" t="s">
        <v>22</v>
      </c>
      <c r="DH1564" s="2" t="s">
        <v>3</v>
      </c>
      <c r="DI1564" s="2" t="s">
        <v>22</v>
      </c>
      <c r="DJ1564" s="2" t="s">
        <v>21</v>
      </c>
      <c r="DK1564" s="2" t="s">
        <v>3</v>
      </c>
      <c r="DL1564" s="2" t="s">
        <v>3</v>
      </c>
      <c r="DM1564" s="2" t="s">
        <v>3</v>
      </c>
      <c r="DN1564" s="2">
        <v>0</v>
      </c>
      <c r="DO1564" s="2">
        <v>0</v>
      </c>
      <c r="DP1564" s="2">
        <v>1</v>
      </c>
      <c r="DQ1564" s="2">
        <v>1</v>
      </c>
      <c r="DR1564" s="2"/>
      <c r="DS1564" s="2"/>
      <c r="DT1564" s="2"/>
      <c r="DU1564" s="2">
        <v>1013</v>
      </c>
      <c r="DV1564" s="2" t="s">
        <v>19</v>
      </c>
      <c r="DW1564" s="2" t="s">
        <v>19</v>
      </c>
      <c r="DX1564" s="2">
        <v>1</v>
      </c>
      <c r="DY1564" s="2"/>
      <c r="DZ1564" s="2"/>
      <c r="EA1564" s="2"/>
      <c r="EB1564" s="2"/>
      <c r="EC1564" s="2"/>
      <c r="ED1564" s="2"/>
      <c r="EE1564" s="2">
        <v>31102217</v>
      </c>
      <c r="EF1564" s="2">
        <v>2</v>
      </c>
      <c r="EG1564" s="2" t="s">
        <v>23</v>
      </c>
      <c r="EH1564" s="2">
        <v>0</v>
      </c>
      <c r="EI1564" s="2" t="s">
        <v>3</v>
      </c>
      <c r="EJ1564" s="2">
        <v>1</v>
      </c>
      <c r="EK1564" s="2">
        <v>20001</v>
      </c>
      <c r="EL1564" s="2" t="s">
        <v>24</v>
      </c>
      <c r="EM1564" s="2" t="s">
        <v>25</v>
      </c>
      <c r="EN1564" s="2"/>
      <c r="EO1564" s="2" t="s">
        <v>26</v>
      </c>
      <c r="EP1564" s="2"/>
      <c r="EQ1564" s="2">
        <v>0</v>
      </c>
      <c r="ER1564" s="2">
        <v>55.01</v>
      </c>
      <c r="ES1564" s="2">
        <v>14.74</v>
      </c>
      <c r="ET1564" s="2">
        <v>3.81</v>
      </c>
      <c r="EU1564" s="2">
        <v>0.12</v>
      </c>
      <c r="EV1564" s="2">
        <v>36.46</v>
      </c>
      <c r="EW1564" s="2">
        <v>4.0199999999999996</v>
      </c>
      <c r="EX1564" s="2">
        <v>0.01</v>
      </c>
      <c r="EY1564" s="2">
        <v>0</v>
      </c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>
        <v>0</v>
      </c>
      <c r="FR1564" s="2">
        <f t="shared" ref="FR1564:FR1587" si="1398">ROUND(IF(AND(BH1564=3,BI1564=3),P1564,0),2)</f>
        <v>0</v>
      </c>
      <c r="FS1564" s="2">
        <v>0</v>
      </c>
      <c r="FT1564" s="2" t="s">
        <v>27</v>
      </c>
      <c r="FU1564" s="2" t="s">
        <v>28</v>
      </c>
      <c r="FV1564" s="2"/>
      <c r="FW1564" s="2"/>
      <c r="FX1564" s="2">
        <v>115.2</v>
      </c>
      <c r="FY1564" s="2">
        <v>70.55</v>
      </c>
      <c r="FZ1564" s="2"/>
      <c r="GA1564" s="2" t="s">
        <v>3</v>
      </c>
      <c r="GB1564" s="2"/>
      <c r="GC1564" s="2"/>
      <c r="GD1564" s="2">
        <v>1</v>
      </c>
      <c r="GE1564" s="2"/>
      <c r="GF1564" s="2">
        <v>-1818442754</v>
      </c>
      <c r="GG1564" s="2">
        <v>2</v>
      </c>
      <c r="GH1564" s="2">
        <v>1</v>
      </c>
      <c r="GI1564" s="2">
        <v>-2</v>
      </c>
      <c r="GJ1564" s="2">
        <v>0</v>
      </c>
      <c r="GK1564" s="2">
        <v>0</v>
      </c>
      <c r="GL1564" s="2">
        <f t="shared" ref="GL1564:GL1587" si="1399">ROUND(IF(AND(BH1564=3,BI1564=3,FS1564&lt;&gt;0),P1564,0),2)</f>
        <v>0</v>
      </c>
      <c r="GM1564" s="2">
        <f t="shared" ref="GM1564:GM1587" si="1400">ROUND(O1564+X1564+Y1564,2)+GX1564</f>
        <v>494.04</v>
      </c>
      <c r="GN1564" s="2">
        <f t="shared" ref="GN1564:GN1587" si="1401">IF(OR(BI1564=0,BI1564=1),ROUND(O1564+X1564+Y1564,2),0)</f>
        <v>494.04</v>
      </c>
      <c r="GO1564" s="2">
        <f t="shared" ref="GO1564:GO1587" si="1402">IF(BI1564=2,ROUND(O1564+X1564+Y1564,2),0)</f>
        <v>0</v>
      </c>
      <c r="GP1564" s="2">
        <f t="shared" ref="GP1564:GP1587" si="1403">IF(BI1564=4,ROUND(O1564+X1564+Y1564,2)+GX1564,0)</f>
        <v>0</v>
      </c>
      <c r="GQ1564" s="2"/>
      <c r="GR1564" s="2">
        <v>0</v>
      </c>
      <c r="GS1564" s="2">
        <v>3</v>
      </c>
      <c r="GT1564" s="2">
        <v>0</v>
      </c>
      <c r="GU1564" s="2" t="s">
        <v>3</v>
      </c>
      <c r="GV1564" s="2">
        <f t="shared" ref="GV1564:GV1587" si="1404">ROUND((GT1564),2)</f>
        <v>0</v>
      </c>
      <c r="GW1564" s="2">
        <v>1</v>
      </c>
      <c r="GX1564" s="2">
        <f t="shared" ref="GX1564:GX1587" si="1405">ROUND(HC1564*I1564,2)</f>
        <v>0</v>
      </c>
      <c r="GY1564" s="2"/>
      <c r="GZ1564" s="2"/>
      <c r="HA1564" s="2">
        <v>0</v>
      </c>
      <c r="HB1564" s="2">
        <v>0</v>
      </c>
      <c r="HC1564" s="2">
        <f t="shared" ref="HC1564:HC1587" si="1406">GV1564*GW1564</f>
        <v>0</v>
      </c>
      <c r="HD1564" s="2"/>
      <c r="HE1564" s="2"/>
      <c r="HF1564" s="2"/>
      <c r="HG1564" s="2"/>
      <c r="HH1564" s="2"/>
      <c r="HI1564" s="2"/>
      <c r="HJ1564" s="2"/>
      <c r="HK1564" s="2"/>
      <c r="HL1564" s="2"/>
      <c r="HM1564" s="2"/>
      <c r="HN1564" s="2"/>
      <c r="HO1564" s="2"/>
      <c r="HP1564" s="2"/>
      <c r="HQ1564" s="2"/>
      <c r="HR1564" s="2"/>
      <c r="HS1564" s="2"/>
      <c r="HT1564" s="2"/>
      <c r="HU1564" s="2"/>
      <c r="HV1564" s="2"/>
      <c r="HW1564" s="2"/>
      <c r="HX1564" s="2"/>
      <c r="HY1564" s="2"/>
      <c r="HZ1564" s="2"/>
      <c r="IA1564" s="2"/>
      <c r="IB1564" s="2"/>
      <c r="IC1564" s="2"/>
      <c r="ID1564" s="2"/>
      <c r="IE1564" s="2"/>
      <c r="IF1564" s="2"/>
      <c r="IG1564" s="2"/>
      <c r="IH1564" s="2"/>
      <c r="II1564" s="2"/>
      <c r="IJ1564" s="2"/>
      <c r="IK1564" s="2">
        <v>0</v>
      </c>
      <c r="IL1564" s="2"/>
      <c r="IM1564" s="2"/>
      <c r="IN1564" s="2"/>
      <c r="IO1564" s="2"/>
      <c r="IP1564" s="2"/>
      <c r="IQ1564" s="2"/>
      <c r="IR1564" s="2"/>
      <c r="IS1564" s="2"/>
      <c r="IT1564" s="2"/>
      <c r="IU1564" s="2"/>
    </row>
    <row r="1565" spans="1:255">
      <c r="A1565">
        <v>17</v>
      </c>
      <c r="B1565">
        <v>1</v>
      </c>
      <c r="C1565">
        <f>ROW(SmtRes!A1704)</f>
        <v>1704</v>
      </c>
      <c r="D1565">
        <f>ROW(EtalonRes!A2140)</f>
        <v>2140</v>
      </c>
      <c r="E1565" t="s">
        <v>684</v>
      </c>
      <c r="F1565" t="s">
        <v>264</v>
      </c>
      <c r="G1565" t="s">
        <v>265</v>
      </c>
      <c r="H1565" t="s">
        <v>19</v>
      </c>
      <c r="I1565">
        <v>3</v>
      </c>
      <c r="J1565">
        <v>0</v>
      </c>
      <c r="O1565">
        <f t="shared" si="1372"/>
        <v>212.31</v>
      </c>
      <c r="P1565">
        <f t="shared" si="1373"/>
        <v>44.22</v>
      </c>
      <c r="Q1565">
        <f t="shared" si="1374"/>
        <v>17.16</v>
      </c>
      <c r="R1565">
        <f t="shared" si="1375"/>
        <v>0.54</v>
      </c>
      <c r="S1565">
        <f t="shared" si="1376"/>
        <v>150.93</v>
      </c>
      <c r="T1565">
        <f t="shared" si="1377"/>
        <v>0</v>
      </c>
      <c r="U1565">
        <f t="shared" si="1378"/>
        <v>16.642799999999994</v>
      </c>
      <c r="V1565">
        <f t="shared" si="1379"/>
        <v>4.4999999999999998E-2</v>
      </c>
      <c r="W1565">
        <f t="shared" si="1380"/>
        <v>0</v>
      </c>
      <c r="X1565">
        <f t="shared" si="1381"/>
        <v>174.19</v>
      </c>
      <c r="Y1565">
        <f t="shared" si="1382"/>
        <v>107.54</v>
      </c>
      <c r="AA1565">
        <v>33304960</v>
      </c>
      <c r="AB1565">
        <f t="shared" si="1383"/>
        <v>70.77</v>
      </c>
      <c r="AC1565">
        <f t="shared" si="1384"/>
        <v>14.74</v>
      </c>
      <c r="AD1565">
        <f>ROUND((((((ET1565*1.2)*1.25))-(((EU1565*1.2)*1.25)))+AE1565),2)</f>
        <v>5.72</v>
      </c>
      <c r="AE1565">
        <f>ROUND((((EU1565*1.2)*1.25)),2)</f>
        <v>0.18</v>
      </c>
      <c r="AF1565">
        <f>ROUND((((EV1565*1.2)*1.15)),2)</f>
        <v>50.31</v>
      </c>
      <c r="AG1565">
        <f t="shared" si="1385"/>
        <v>0</v>
      </c>
      <c r="AH1565">
        <f>(((EW1565*1.2)*1.15))</f>
        <v>5.5475999999999983</v>
      </c>
      <c r="AI1565">
        <f>(((EX1565*1.2)*1.25))</f>
        <v>1.4999999999999999E-2</v>
      </c>
      <c r="AJ1565">
        <f t="shared" si="1386"/>
        <v>0</v>
      </c>
      <c r="AK1565">
        <v>55.01</v>
      </c>
      <c r="AL1565">
        <v>14.74</v>
      </c>
      <c r="AM1565">
        <v>3.81</v>
      </c>
      <c r="AN1565">
        <v>0.12</v>
      </c>
      <c r="AO1565">
        <v>36.46</v>
      </c>
      <c r="AP1565">
        <v>0</v>
      </c>
      <c r="AQ1565">
        <v>4.0199999999999996</v>
      </c>
      <c r="AR1565">
        <v>0.01</v>
      </c>
      <c r="AS1565">
        <v>0</v>
      </c>
      <c r="AT1565">
        <v>115</v>
      </c>
      <c r="AU1565">
        <v>71</v>
      </c>
      <c r="AV1565">
        <v>1</v>
      </c>
      <c r="AW1565">
        <v>1</v>
      </c>
      <c r="AZ1565">
        <v>1</v>
      </c>
      <c r="BA1565">
        <v>1</v>
      </c>
      <c r="BB1565">
        <v>1</v>
      </c>
      <c r="BC1565">
        <v>1</v>
      </c>
      <c r="BD1565" t="s">
        <v>3</v>
      </c>
      <c r="BE1565" t="s">
        <v>3</v>
      </c>
      <c r="BF1565" t="s">
        <v>3</v>
      </c>
      <c r="BG1565" t="s">
        <v>3</v>
      </c>
      <c r="BH1565">
        <v>0</v>
      </c>
      <c r="BI1565">
        <v>1</v>
      </c>
      <c r="BJ1565" t="s">
        <v>266</v>
      </c>
      <c r="BM1565">
        <v>20001</v>
      </c>
      <c r="BN1565">
        <v>0</v>
      </c>
      <c r="BO1565" t="s">
        <v>3</v>
      </c>
      <c r="BP1565">
        <v>0</v>
      </c>
      <c r="BQ1565">
        <v>2</v>
      </c>
      <c r="BR1565">
        <v>0</v>
      </c>
      <c r="BS1565">
        <v>1</v>
      </c>
      <c r="BT1565">
        <v>1</v>
      </c>
      <c r="BU1565">
        <v>1</v>
      </c>
      <c r="BV1565">
        <v>1</v>
      </c>
      <c r="BW1565">
        <v>1</v>
      </c>
      <c r="BX1565">
        <v>1</v>
      </c>
      <c r="BY1565" t="s">
        <v>3</v>
      </c>
      <c r="BZ1565">
        <v>128</v>
      </c>
      <c r="CA1565">
        <v>83</v>
      </c>
      <c r="CE1565">
        <v>0</v>
      </c>
      <c r="CF1565">
        <v>0</v>
      </c>
      <c r="CG1565">
        <v>0</v>
      </c>
      <c r="CM1565">
        <v>0</v>
      </c>
      <c r="CN1565" t="s">
        <v>954</v>
      </c>
      <c r="CO1565">
        <v>0</v>
      </c>
      <c r="CP1565">
        <f t="shared" si="1387"/>
        <v>212.31</v>
      </c>
      <c r="CQ1565">
        <f t="shared" si="1388"/>
        <v>14.74</v>
      </c>
      <c r="CR1565">
        <f t="shared" si="1389"/>
        <v>5.72</v>
      </c>
      <c r="CS1565">
        <f t="shared" si="1390"/>
        <v>0.18</v>
      </c>
      <c r="CT1565">
        <f t="shared" si="1391"/>
        <v>50.31</v>
      </c>
      <c r="CU1565">
        <f t="shared" si="1392"/>
        <v>0</v>
      </c>
      <c r="CV1565">
        <f t="shared" si="1393"/>
        <v>5.5475999999999983</v>
      </c>
      <c r="CW1565">
        <f t="shared" si="1394"/>
        <v>1.4999999999999999E-2</v>
      </c>
      <c r="CX1565">
        <f t="shared" si="1395"/>
        <v>0</v>
      </c>
      <c r="CY1565">
        <f t="shared" si="1396"/>
        <v>174.19049999999999</v>
      </c>
      <c r="CZ1565">
        <f t="shared" si="1397"/>
        <v>107.5437</v>
      </c>
      <c r="DC1565" t="s">
        <v>3</v>
      </c>
      <c r="DD1565" t="s">
        <v>3</v>
      </c>
      <c r="DE1565" t="s">
        <v>21</v>
      </c>
      <c r="DF1565" t="s">
        <v>21</v>
      </c>
      <c r="DG1565" t="s">
        <v>22</v>
      </c>
      <c r="DH1565" t="s">
        <v>3</v>
      </c>
      <c r="DI1565" t="s">
        <v>22</v>
      </c>
      <c r="DJ1565" t="s">
        <v>21</v>
      </c>
      <c r="DK1565" t="s">
        <v>3</v>
      </c>
      <c r="DL1565" t="s">
        <v>3</v>
      </c>
      <c r="DM1565" t="s">
        <v>3</v>
      </c>
      <c r="DN1565">
        <v>0</v>
      </c>
      <c r="DO1565">
        <v>0</v>
      </c>
      <c r="DP1565">
        <v>1</v>
      </c>
      <c r="DQ1565">
        <v>1</v>
      </c>
      <c r="DU1565">
        <v>1013</v>
      </c>
      <c r="DV1565" t="s">
        <v>19</v>
      </c>
      <c r="DW1565" t="s">
        <v>19</v>
      </c>
      <c r="DX1565">
        <v>1</v>
      </c>
      <c r="EE1565">
        <v>31102217</v>
      </c>
      <c r="EF1565">
        <v>2</v>
      </c>
      <c r="EG1565" t="s">
        <v>23</v>
      </c>
      <c r="EH1565">
        <v>0</v>
      </c>
      <c r="EI1565" t="s">
        <v>3</v>
      </c>
      <c r="EJ1565">
        <v>1</v>
      </c>
      <c r="EK1565">
        <v>20001</v>
      </c>
      <c r="EL1565" t="s">
        <v>24</v>
      </c>
      <c r="EM1565" t="s">
        <v>25</v>
      </c>
      <c r="EO1565" t="s">
        <v>26</v>
      </c>
      <c r="EQ1565">
        <v>0</v>
      </c>
      <c r="ER1565">
        <v>55.01</v>
      </c>
      <c r="ES1565">
        <v>14.74</v>
      </c>
      <c r="ET1565">
        <v>3.81</v>
      </c>
      <c r="EU1565">
        <v>0.12</v>
      </c>
      <c r="EV1565">
        <v>36.46</v>
      </c>
      <c r="EW1565">
        <v>4.0199999999999996</v>
      </c>
      <c r="EX1565">
        <v>0.01</v>
      </c>
      <c r="EY1565">
        <v>0</v>
      </c>
      <c r="FQ1565">
        <v>0</v>
      </c>
      <c r="FR1565">
        <f t="shared" si="1398"/>
        <v>0</v>
      </c>
      <c r="FS1565">
        <v>0</v>
      </c>
      <c r="FT1565" t="s">
        <v>27</v>
      </c>
      <c r="FU1565" t="s">
        <v>28</v>
      </c>
      <c r="FX1565">
        <v>115.2</v>
      </c>
      <c r="FY1565">
        <v>70.55</v>
      </c>
      <c r="GA1565" t="s">
        <v>3</v>
      </c>
      <c r="GD1565">
        <v>1</v>
      </c>
      <c r="GF1565">
        <v>-1818442754</v>
      </c>
      <c r="GG1565">
        <v>2</v>
      </c>
      <c r="GH1565">
        <v>1</v>
      </c>
      <c r="GI1565">
        <v>-2</v>
      </c>
      <c r="GJ1565">
        <v>0</v>
      </c>
      <c r="GK1565">
        <v>0</v>
      </c>
      <c r="GL1565">
        <f t="shared" si="1399"/>
        <v>0</v>
      </c>
      <c r="GM1565">
        <f t="shared" si="1400"/>
        <v>494.04</v>
      </c>
      <c r="GN1565">
        <f t="shared" si="1401"/>
        <v>494.04</v>
      </c>
      <c r="GO1565">
        <f t="shared" si="1402"/>
        <v>0</v>
      </c>
      <c r="GP1565">
        <f t="shared" si="1403"/>
        <v>0</v>
      </c>
      <c r="GR1565">
        <v>0</v>
      </c>
      <c r="GS1565">
        <v>3</v>
      </c>
      <c r="GT1565">
        <v>0</v>
      </c>
      <c r="GU1565" t="s">
        <v>3</v>
      </c>
      <c r="GV1565">
        <f t="shared" si="1404"/>
        <v>0</v>
      </c>
      <c r="GW1565">
        <v>1</v>
      </c>
      <c r="GX1565">
        <f t="shared" si="1405"/>
        <v>0</v>
      </c>
      <c r="HA1565">
        <v>0</v>
      </c>
      <c r="HB1565">
        <v>0</v>
      </c>
      <c r="HC1565">
        <f t="shared" si="1406"/>
        <v>0</v>
      </c>
      <c r="IK1565">
        <v>0</v>
      </c>
    </row>
    <row r="1566" spans="1:255">
      <c r="A1566" s="2">
        <v>17</v>
      </c>
      <c r="B1566" s="2">
        <v>1</v>
      </c>
      <c r="C1566" s="2"/>
      <c r="D1566" s="2"/>
      <c r="E1566" s="2" t="s">
        <v>685</v>
      </c>
      <c r="F1566" s="2" t="s">
        <v>268</v>
      </c>
      <c r="G1566" s="2" t="s">
        <v>269</v>
      </c>
      <c r="H1566" s="2" t="s">
        <v>270</v>
      </c>
      <c r="I1566" s="2">
        <f>ROUND(6/10,9)</f>
        <v>0.6</v>
      </c>
      <c r="J1566" s="2">
        <v>0</v>
      </c>
      <c r="K1566" s="2"/>
      <c r="L1566" s="2"/>
      <c r="M1566" s="2"/>
      <c r="N1566" s="2"/>
      <c r="O1566" s="2">
        <f t="shared" si="1372"/>
        <v>136.80000000000001</v>
      </c>
      <c r="P1566" s="2">
        <f t="shared" si="1373"/>
        <v>136.80000000000001</v>
      </c>
      <c r="Q1566" s="2">
        <f t="shared" si="1374"/>
        <v>0</v>
      </c>
      <c r="R1566" s="2">
        <f t="shared" si="1375"/>
        <v>0</v>
      </c>
      <c r="S1566" s="2">
        <f t="shared" si="1376"/>
        <v>0</v>
      </c>
      <c r="T1566" s="2">
        <f t="shared" si="1377"/>
        <v>0</v>
      </c>
      <c r="U1566" s="2">
        <f t="shared" si="1378"/>
        <v>0</v>
      </c>
      <c r="V1566" s="2">
        <f t="shared" si="1379"/>
        <v>0</v>
      </c>
      <c r="W1566" s="2">
        <f t="shared" si="1380"/>
        <v>0</v>
      </c>
      <c r="X1566" s="2">
        <f t="shared" si="1381"/>
        <v>0</v>
      </c>
      <c r="Y1566" s="2">
        <f t="shared" si="1382"/>
        <v>0</v>
      </c>
      <c r="Z1566" s="2"/>
      <c r="AA1566" s="2">
        <v>33304975</v>
      </c>
      <c r="AB1566" s="2">
        <f t="shared" si="1383"/>
        <v>228</v>
      </c>
      <c r="AC1566" s="2">
        <f t="shared" si="1384"/>
        <v>228</v>
      </c>
      <c r="AD1566" s="2">
        <f t="shared" ref="AD1566:AD1571" si="1407">ROUND((((ET1566)-(EU1566))+AE1566),2)</f>
        <v>0</v>
      </c>
      <c r="AE1566" s="2">
        <f t="shared" ref="AE1566:AF1571" si="1408">ROUND((EU1566),2)</f>
        <v>0</v>
      </c>
      <c r="AF1566" s="2">
        <f t="shared" si="1408"/>
        <v>0</v>
      </c>
      <c r="AG1566" s="2">
        <f t="shared" si="1385"/>
        <v>0</v>
      </c>
      <c r="AH1566" s="2">
        <f t="shared" ref="AH1566:AI1571" si="1409">(EW1566)</f>
        <v>0</v>
      </c>
      <c r="AI1566" s="2">
        <f t="shared" si="1409"/>
        <v>0</v>
      </c>
      <c r="AJ1566" s="2">
        <f t="shared" si="1386"/>
        <v>0</v>
      </c>
      <c r="AK1566" s="2">
        <v>228</v>
      </c>
      <c r="AL1566" s="2">
        <v>228</v>
      </c>
      <c r="AM1566" s="2">
        <v>0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1</v>
      </c>
      <c r="AW1566" s="2">
        <v>1</v>
      </c>
      <c r="AX1566" s="2"/>
      <c r="AY1566" s="2"/>
      <c r="AZ1566" s="2">
        <v>1</v>
      </c>
      <c r="BA1566" s="2">
        <v>1</v>
      </c>
      <c r="BB1566" s="2">
        <v>1</v>
      </c>
      <c r="BC1566" s="2">
        <v>1</v>
      </c>
      <c r="BD1566" s="2" t="s">
        <v>3</v>
      </c>
      <c r="BE1566" s="2" t="s">
        <v>3</v>
      </c>
      <c r="BF1566" s="2" t="s">
        <v>3</v>
      </c>
      <c r="BG1566" s="2" t="s">
        <v>3</v>
      </c>
      <c r="BH1566" s="2">
        <v>3</v>
      </c>
      <c r="BI1566" s="2">
        <v>1</v>
      </c>
      <c r="BJ1566" s="2" t="s">
        <v>271</v>
      </c>
      <c r="BK1566" s="2"/>
      <c r="BL1566" s="2"/>
      <c r="BM1566" s="2">
        <v>500001</v>
      </c>
      <c r="BN1566" s="2">
        <v>0</v>
      </c>
      <c r="BO1566" s="2" t="s">
        <v>3</v>
      </c>
      <c r="BP1566" s="2">
        <v>0</v>
      </c>
      <c r="BQ1566" s="2">
        <v>8</v>
      </c>
      <c r="BR1566" s="2">
        <v>0</v>
      </c>
      <c r="BS1566" s="2">
        <v>1</v>
      </c>
      <c r="BT1566" s="2">
        <v>1</v>
      </c>
      <c r="BU1566" s="2">
        <v>1</v>
      </c>
      <c r="BV1566" s="2">
        <v>1</v>
      </c>
      <c r="BW1566" s="2">
        <v>1</v>
      </c>
      <c r="BX1566" s="2">
        <v>1</v>
      </c>
      <c r="BY1566" s="2" t="s">
        <v>3</v>
      </c>
      <c r="BZ1566" s="2">
        <v>0</v>
      </c>
      <c r="CA1566" s="2">
        <v>0</v>
      </c>
      <c r="CB1566" s="2"/>
      <c r="CC1566" s="2"/>
      <c r="CD1566" s="2"/>
      <c r="CE1566" s="2">
        <v>0</v>
      </c>
      <c r="CF1566" s="2">
        <v>0</v>
      </c>
      <c r="CG1566" s="2">
        <v>0</v>
      </c>
      <c r="CH1566" s="2"/>
      <c r="CI1566" s="2"/>
      <c r="CJ1566" s="2"/>
      <c r="CK1566" s="2"/>
      <c r="CL1566" s="2"/>
      <c r="CM1566" s="2">
        <v>0</v>
      </c>
      <c r="CN1566" s="2" t="s">
        <v>3</v>
      </c>
      <c r="CO1566" s="2">
        <v>0</v>
      </c>
      <c r="CP1566" s="2">
        <f t="shared" si="1387"/>
        <v>136.80000000000001</v>
      </c>
      <c r="CQ1566" s="2">
        <f t="shared" si="1388"/>
        <v>228</v>
      </c>
      <c r="CR1566" s="2">
        <f t="shared" si="1389"/>
        <v>0</v>
      </c>
      <c r="CS1566" s="2">
        <f t="shared" si="1390"/>
        <v>0</v>
      </c>
      <c r="CT1566" s="2">
        <f t="shared" si="1391"/>
        <v>0</v>
      </c>
      <c r="CU1566" s="2">
        <f t="shared" si="1392"/>
        <v>0</v>
      </c>
      <c r="CV1566" s="2">
        <f t="shared" si="1393"/>
        <v>0</v>
      </c>
      <c r="CW1566" s="2">
        <f t="shared" si="1394"/>
        <v>0</v>
      </c>
      <c r="CX1566" s="2">
        <f t="shared" si="1395"/>
        <v>0</v>
      </c>
      <c r="CY1566" s="2">
        <f t="shared" si="1396"/>
        <v>0</v>
      </c>
      <c r="CZ1566" s="2">
        <f t="shared" si="1397"/>
        <v>0</v>
      </c>
      <c r="DA1566" s="2"/>
      <c r="DB1566" s="2"/>
      <c r="DC1566" s="2" t="s">
        <v>3</v>
      </c>
      <c r="DD1566" s="2" t="s">
        <v>3</v>
      </c>
      <c r="DE1566" s="2" t="s">
        <v>3</v>
      </c>
      <c r="DF1566" s="2" t="s">
        <v>3</v>
      </c>
      <c r="DG1566" s="2" t="s">
        <v>3</v>
      </c>
      <c r="DH1566" s="2" t="s">
        <v>3</v>
      </c>
      <c r="DI1566" s="2" t="s">
        <v>3</v>
      </c>
      <c r="DJ1566" s="2" t="s">
        <v>3</v>
      </c>
      <c r="DK1566" s="2" t="s">
        <v>3</v>
      </c>
      <c r="DL1566" s="2" t="s">
        <v>3</v>
      </c>
      <c r="DM1566" s="2" t="s">
        <v>3</v>
      </c>
      <c r="DN1566" s="2">
        <v>0</v>
      </c>
      <c r="DO1566" s="2">
        <v>0</v>
      </c>
      <c r="DP1566" s="2">
        <v>1</v>
      </c>
      <c r="DQ1566" s="2">
        <v>1</v>
      </c>
      <c r="DR1566" s="2"/>
      <c r="DS1566" s="2"/>
      <c r="DT1566" s="2"/>
      <c r="DU1566" s="2">
        <v>1010</v>
      </c>
      <c r="DV1566" s="2" t="s">
        <v>270</v>
      </c>
      <c r="DW1566" s="2" t="s">
        <v>270</v>
      </c>
      <c r="DX1566" s="2">
        <v>10</v>
      </c>
      <c r="DY1566" s="2"/>
      <c r="DZ1566" s="2"/>
      <c r="EA1566" s="2"/>
      <c r="EB1566" s="2"/>
      <c r="EC1566" s="2"/>
      <c r="ED1566" s="2"/>
      <c r="EE1566" s="2">
        <v>31102119</v>
      </c>
      <c r="EF1566" s="2">
        <v>8</v>
      </c>
      <c r="EG1566" s="2" t="s">
        <v>34</v>
      </c>
      <c r="EH1566" s="2">
        <v>0</v>
      </c>
      <c r="EI1566" s="2" t="s">
        <v>3</v>
      </c>
      <c r="EJ1566" s="2">
        <v>1</v>
      </c>
      <c r="EK1566" s="2">
        <v>500001</v>
      </c>
      <c r="EL1566" s="2" t="s">
        <v>35</v>
      </c>
      <c r="EM1566" s="2" t="s">
        <v>36</v>
      </c>
      <c r="EN1566" s="2"/>
      <c r="EO1566" s="2" t="s">
        <v>3</v>
      </c>
      <c r="EP1566" s="2"/>
      <c r="EQ1566" s="2">
        <v>0</v>
      </c>
      <c r="ER1566" s="2">
        <v>228</v>
      </c>
      <c r="ES1566" s="2">
        <v>228</v>
      </c>
      <c r="ET1566" s="2">
        <v>0</v>
      </c>
      <c r="EU1566" s="2">
        <v>0</v>
      </c>
      <c r="EV1566" s="2">
        <v>0</v>
      </c>
      <c r="EW1566" s="2">
        <v>0</v>
      </c>
      <c r="EX1566" s="2">
        <v>0</v>
      </c>
      <c r="EY1566" s="2">
        <v>0</v>
      </c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>
        <v>0</v>
      </c>
      <c r="FR1566" s="2">
        <f t="shared" si="1398"/>
        <v>0</v>
      </c>
      <c r="FS1566" s="2">
        <v>0</v>
      </c>
      <c r="FT1566" s="2"/>
      <c r="FU1566" s="2"/>
      <c r="FV1566" s="2"/>
      <c r="FW1566" s="2"/>
      <c r="FX1566" s="2">
        <v>0</v>
      </c>
      <c r="FY1566" s="2">
        <v>0</v>
      </c>
      <c r="FZ1566" s="2"/>
      <c r="GA1566" s="2" t="s">
        <v>3</v>
      </c>
      <c r="GB1566" s="2"/>
      <c r="GC1566" s="2"/>
      <c r="GD1566" s="2">
        <v>1</v>
      </c>
      <c r="GE1566" s="2"/>
      <c r="GF1566" s="2">
        <v>-362110086</v>
      </c>
      <c r="GG1566" s="2">
        <v>2</v>
      </c>
      <c r="GH1566" s="2">
        <v>1</v>
      </c>
      <c r="GI1566" s="2">
        <v>-2</v>
      </c>
      <c r="GJ1566" s="2">
        <v>0</v>
      </c>
      <c r="GK1566" s="2">
        <v>0</v>
      </c>
      <c r="GL1566" s="2">
        <f t="shared" si="1399"/>
        <v>0</v>
      </c>
      <c r="GM1566" s="2">
        <f t="shared" si="1400"/>
        <v>136.80000000000001</v>
      </c>
      <c r="GN1566" s="2">
        <f t="shared" si="1401"/>
        <v>136.80000000000001</v>
      </c>
      <c r="GO1566" s="2">
        <f t="shared" si="1402"/>
        <v>0</v>
      </c>
      <c r="GP1566" s="2">
        <f t="shared" si="1403"/>
        <v>0</v>
      </c>
      <c r="GQ1566" s="2"/>
      <c r="GR1566" s="2">
        <v>0</v>
      </c>
      <c r="GS1566" s="2">
        <v>3</v>
      </c>
      <c r="GT1566" s="2">
        <v>0</v>
      </c>
      <c r="GU1566" s="2" t="s">
        <v>3</v>
      </c>
      <c r="GV1566" s="2">
        <f t="shared" si="1404"/>
        <v>0</v>
      </c>
      <c r="GW1566" s="2">
        <v>1</v>
      </c>
      <c r="GX1566" s="2">
        <f t="shared" si="1405"/>
        <v>0</v>
      </c>
      <c r="GY1566" s="2"/>
      <c r="GZ1566" s="2"/>
      <c r="HA1566" s="2">
        <v>0</v>
      </c>
      <c r="HB1566" s="2">
        <v>0</v>
      </c>
      <c r="HC1566" s="2">
        <f t="shared" si="1406"/>
        <v>0</v>
      </c>
      <c r="HD1566" s="2"/>
      <c r="HE1566" s="2"/>
      <c r="HF1566" s="2"/>
      <c r="HG1566" s="2"/>
      <c r="HH1566" s="2"/>
      <c r="HI1566" s="2"/>
      <c r="HJ1566" s="2"/>
      <c r="HK1566" s="2"/>
      <c r="HL1566" s="2"/>
      <c r="HM1566" s="2"/>
      <c r="HN1566" s="2"/>
      <c r="HO1566" s="2"/>
      <c r="HP1566" s="2"/>
      <c r="HQ1566" s="2"/>
      <c r="HR1566" s="2"/>
      <c r="HS1566" s="2"/>
      <c r="HT1566" s="2"/>
      <c r="HU1566" s="2"/>
      <c r="HV1566" s="2"/>
      <c r="HW1566" s="2"/>
      <c r="HX1566" s="2"/>
      <c r="HY1566" s="2"/>
      <c r="HZ1566" s="2"/>
      <c r="IA1566" s="2"/>
      <c r="IB1566" s="2"/>
      <c r="IC1566" s="2"/>
      <c r="ID1566" s="2"/>
      <c r="IE1566" s="2"/>
      <c r="IF1566" s="2"/>
      <c r="IG1566" s="2"/>
      <c r="IH1566" s="2"/>
      <c r="II1566" s="2"/>
      <c r="IJ1566" s="2"/>
      <c r="IK1566" s="2">
        <v>0</v>
      </c>
      <c r="IL1566" s="2"/>
      <c r="IM1566" s="2"/>
      <c r="IN1566" s="2"/>
      <c r="IO1566" s="2"/>
      <c r="IP1566" s="2"/>
      <c r="IQ1566" s="2"/>
      <c r="IR1566" s="2"/>
      <c r="IS1566" s="2"/>
      <c r="IT1566" s="2"/>
      <c r="IU1566" s="2"/>
    </row>
    <row r="1567" spans="1:255">
      <c r="A1567">
        <v>17</v>
      </c>
      <c r="B1567">
        <v>1</v>
      </c>
      <c r="E1567" t="s">
        <v>685</v>
      </c>
      <c r="F1567" t="s">
        <v>268</v>
      </c>
      <c r="G1567" t="s">
        <v>269</v>
      </c>
      <c r="H1567" t="s">
        <v>270</v>
      </c>
      <c r="I1567">
        <f>ROUND(6/10,9)</f>
        <v>0.6</v>
      </c>
      <c r="J1567">
        <v>0</v>
      </c>
      <c r="O1567">
        <f t="shared" si="1372"/>
        <v>136.80000000000001</v>
      </c>
      <c r="P1567">
        <f t="shared" si="1373"/>
        <v>136.80000000000001</v>
      </c>
      <c r="Q1567">
        <f t="shared" si="1374"/>
        <v>0</v>
      </c>
      <c r="R1567">
        <f t="shared" si="1375"/>
        <v>0</v>
      </c>
      <c r="S1567">
        <f t="shared" si="1376"/>
        <v>0</v>
      </c>
      <c r="T1567">
        <f t="shared" si="1377"/>
        <v>0</v>
      </c>
      <c r="U1567">
        <f t="shared" si="1378"/>
        <v>0</v>
      </c>
      <c r="V1567">
        <f t="shared" si="1379"/>
        <v>0</v>
      </c>
      <c r="W1567">
        <f t="shared" si="1380"/>
        <v>0</v>
      </c>
      <c r="X1567">
        <f t="shared" si="1381"/>
        <v>0</v>
      </c>
      <c r="Y1567">
        <f t="shared" si="1382"/>
        <v>0</v>
      </c>
      <c r="AA1567">
        <v>33304960</v>
      </c>
      <c r="AB1567">
        <f t="shared" si="1383"/>
        <v>228</v>
      </c>
      <c r="AC1567">
        <f t="shared" si="1384"/>
        <v>228</v>
      </c>
      <c r="AD1567">
        <f t="shared" si="1407"/>
        <v>0</v>
      </c>
      <c r="AE1567">
        <f t="shared" si="1408"/>
        <v>0</v>
      </c>
      <c r="AF1567">
        <f t="shared" si="1408"/>
        <v>0</v>
      </c>
      <c r="AG1567">
        <f t="shared" si="1385"/>
        <v>0</v>
      </c>
      <c r="AH1567">
        <f t="shared" si="1409"/>
        <v>0</v>
      </c>
      <c r="AI1567">
        <f t="shared" si="1409"/>
        <v>0</v>
      </c>
      <c r="AJ1567">
        <f t="shared" si="1386"/>
        <v>0</v>
      </c>
      <c r="AK1567">
        <v>228</v>
      </c>
      <c r="AL1567">
        <v>228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1</v>
      </c>
      <c r="AW1567">
        <v>1</v>
      </c>
      <c r="AZ1567">
        <v>1</v>
      </c>
      <c r="BA1567">
        <v>1</v>
      </c>
      <c r="BB1567">
        <v>1</v>
      </c>
      <c r="BC1567">
        <v>1</v>
      </c>
      <c r="BD1567" t="s">
        <v>3</v>
      </c>
      <c r="BE1567" t="s">
        <v>3</v>
      </c>
      <c r="BF1567" t="s">
        <v>3</v>
      </c>
      <c r="BG1567" t="s">
        <v>3</v>
      </c>
      <c r="BH1567">
        <v>3</v>
      </c>
      <c r="BI1567">
        <v>1</v>
      </c>
      <c r="BJ1567" t="s">
        <v>271</v>
      </c>
      <c r="BM1567">
        <v>500001</v>
      </c>
      <c r="BN1567">
        <v>0</v>
      </c>
      <c r="BO1567" t="s">
        <v>3</v>
      </c>
      <c r="BP1567">
        <v>0</v>
      </c>
      <c r="BQ1567">
        <v>8</v>
      </c>
      <c r="BR1567">
        <v>0</v>
      </c>
      <c r="BS1567">
        <v>1</v>
      </c>
      <c r="BT1567">
        <v>1</v>
      </c>
      <c r="BU1567">
        <v>1</v>
      </c>
      <c r="BV1567">
        <v>1</v>
      </c>
      <c r="BW1567">
        <v>1</v>
      </c>
      <c r="BX1567">
        <v>1</v>
      </c>
      <c r="BY1567" t="s">
        <v>3</v>
      </c>
      <c r="BZ1567">
        <v>0</v>
      </c>
      <c r="CA1567">
        <v>0</v>
      </c>
      <c r="CE1567">
        <v>0</v>
      </c>
      <c r="CF1567">
        <v>0</v>
      </c>
      <c r="CG1567">
        <v>0</v>
      </c>
      <c r="CM1567">
        <v>0</v>
      </c>
      <c r="CN1567" t="s">
        <v>3</v>
      </c>
      <c r="CO1567">
        <v>0</v>
      </c>
      <c r="CP1567">
        <f t="shared" si="1387"/>
        <v>136.80000000000001</v>
      </c>
      <c r="CQ1567">
        <f t="shared" si="1388"/>
        <v>228</v>
      </c>
      <c r="CR1567">
        <f t="shared" si="1389"/>
        <v>0</v>
      </c>
      <c r="CS1567">
        <f t="shared" si="1390"/>
        <v>0</v>
      </c>
      <c r="CT1567">
        <f t="shared" si="1391"/>
        <v>0</v>
      </c>
      <c r="CU1567">
        <f t="shared" si="1392"/>
        <v>0</v>
      </c>
      <c r="CV1567">
        <f t="shared" si="1393"/>
        <v>0</v>
      </c>
      <c r="CW1567">
        <f t="shared" si="1394"/>
        <v>0</v>
      </c>
      <c r="CX1567">
        <f t="shared" si="1395"/>
        <v>0</v>
      </c>
      <c r="CY1567">
        <f t="shared" si="1396"/>
        <v>0</v>
      </c>
      <c r="CZ1567">
        <f t="shared" si="1397"/>
        <v>0</v>
      </c>
      <c r="DC1567" t="s">
        <v>3</v>
      </c>
      <c r="DD1567" t="s">
        <v>3</v>
      </c>
      <c r="DE1567" t="s">
        <v>3</v>
      </c>
      <c r="DF1567" t="s">
        <v>3</v>
      </c>
      <c r="DG1567" t="s">
        <v>3</v>
      </c>
      <c r="DH1567" t="s">
        <v>3</v>
      </c>
      <c r="DI1567" t="s">
        <v>3</v>
      </c>
      <c r="DJ1567" t="s">
        <v>3</v>
      </c>
      <c r="DK1567" t="s">
        <v>3</v>
      </c>
      <c r="DL1567" t="s">
        <v>3</v>
      </c>
      <c r="DM1567" t="s">
        <v>3</v>
      </c>
      <c r="DN1567">
        <v>0</v>
      </c>
      <c r="DO1567">
        <v>0</v>
      </c>
      <c r="DP1567">
        <v>1</v>
      </c>
      <c r="DQ1567">
        <v>1</v>
      </c>
      <c r="DU1567">
        <v>1010</v>
      </c>
      <c r="DV1567" t="s">
        <v>270</v>
      </c>
      <c r="DW1567" t="s">
        <v>270</v>
      </c>
      <c r="DX1567">
        <v>10</v>
      </c>
      <c r="EE1567">
        <v>31102119</v>
      </c>
      <c r="EF1567">
        <v>8</v>
      </c>
      <c r="EG1567" t="s">
        <v>34</v>
      </c>
      <c r="EH1567">
        <v>0</v>
      </c>
      <c r="EI1567" t="s">
        <v>3</v>
      </c>
      <c r="EJ1567">
        <v>1</v>
      </c>
      <c r="EK1567">
        <v>500001</v>
      </c>
      <c r="EL1567" t="s">
        <v>35</v>
      </c>
      <c r="EM1567" t="s">
        <v>36</v>
      </c>
      <c r="EO1567" t="s">
        <v>3</v>
      </c>
      <c r="EQ1567">
        <v>0</v>
      </c>
      <c r="ER1567">
        <v>228</v>
      </c>
      <c r="ES1567">
        <v>228</v>
      </c>
      <c r="ET1567">
        <v>0</v>
      </c>
      <c r="EU1567">
        <v>0</v>
      </c>
      <c r="EV1567">
        <v>0</v>
      </c>
      <c r="EW1567">
        <v>0</v>
      </c>
      <c r="EX1567">
        <v>0</v>
      </c>
      <c r="EY1567">
        <v>0</v>
      </c>
      <c r="FQ1567">
        <v>0</v>
      </c>
      <c r="FR1567">
        <f t="shared" si="1398"/>
        <v>0</v>
      </c>
      <c r="FS1567">
        <v>0</v>
      </c>
      <c r="FX1567">
        <v>0</v>
      </c>
      <c r="FY1567">
        <v>0</v>
      </c>
      <c r="GA1567" t="s">
        <v>3</v>
      </c>
      <c r="GD1567">
        <v>1</v>
      </c>
      <c r="GF1567">
        <v>-362110086</v>
      </c>
      <c r="GG1567">
        <v>2</v>
      </c>
      <c r="GH1567">
        <v>1</v>
      </c>
      <c r="GI1567">
        <v>-2</v>
      </c>
      <c r="GJ1567">
        <v>0</v>
      </c>
      <c r="GK1567">
        <v>0</v>
      </c>
      <c r="GL1567">
        <f t="shared" si="1399"/>
        <v>0</v>
      </c>
      <c r="GM1567">
        <f t="shared" si="1400"/>
        <v>136.80000000000001</v>
      </c>
      <c r="GN1567">
        <f t="shared" si="1401"/>
        <v>136.80000000000001</v>
      </c>
      <c r="GO1567">
        <f t="shared" si="1402"/>
        <v>0</v>
      </c>
      <c r="GP1567">
        <f t="shared" si="1403"/>
        <v>0</v>
      </c>
      <c r="GR1567">
        <v>0</v>
      </c>
      <c r="GS1567">
        <v>3</v>
      </c>
      <c r="GT1567">
        <v>0</v>
      </c>
      <c r="GU1567" t="s">
        <v>3</v>
      </c>
      <c r="GV1567">
        <f t="shared" si="1404"/>
        <v>0</v>
      </c>
      <c r="GW1567">
        <v>1</v>
      </c>
      <c r="GX1567">
        <f t="shared" si="1405"/>
        <v>0</v>
      </c>
      <c r="HA1567">
        <v>0</v>
      </c>
      <c r="HB1567">
        <v>0</v>
      </c>
      <c r="HC1567">
        <f t="shared" si="1406"/>
        <v>0</v>
      </c>
      <c r="IK1567">
        <v>0</v>
      </c>
    </row>
    <row r="1568" spans="1:255">
      <c r="A1568" s="2">
        <v>17</v>
      </c>
      <c r="B1568" s="2">
        <v>1</v>
      </c>
      <c r="C1568" s="2"/>
      <c r="D1568" s="2"/>
      <c r="E1568" s="2" t="s">
        <v>686</v>
      </c>
      <c r="F1568" s="2" t="s">
        <v>273</v>
      </c>
      <c r="G1568" s="2" t="s">
        <v>274</v>
      </c>
      <c r="H1568" s="2" t="s">
        <v>275</v>
      </c>
      <c r="I1568" s="2">
        <v>27.9</v>
      </c>
      <c r="J1568" s="2">
        <v>0</v>
      </c>
      <c r="K1568" s="2"/>
      <c r="L1568" s="2"/>
      <c r="M1568" s="2"/>
      <c r="N1568" s="2"/>
      <c r="O1568" s="2">
        <f t="shared" si="1372"/>
        <v>335.64</v>
      </c>
      <c r="P1568" s="2">
        <f t="shared" si="1373"/>
        <v>335.64</v>
      </c>
      <c r="Q1568" s="2">
        <f t="shared" si="1374"/>
        <v>0</v>
      </c>
      <c r="R1568" s="2">
        <f t="shared" si="1375"/>
        <v>0</v>
      </c>
      <c r="S1568" s="2">
        <f t="shared" si="1376"/>
        <v>0</v>
      </c>
      <c r="T1568" s="2">
        <f t="shared" si="1377"/>
        <v>0</v>
      </c>
      <c r="U1568" s="2">
        <f t="shared" si="1378"/>
        <v>0</v>
      </c>
      <c r="V1568" s="2">
        <f t="shared" si="1379"/>
        <v>0</v>
      </c>
      <c r="W1568" s="2">
        <f t="shared" si="1380"/>
        <v>0</v>
      </c>
      <c r="X1568" s="2">
        <f t="shared" si="1381"/>
        <v>0</v>
      </c>
      <c r="Y1568" s="2">
        <f t="shared" si="1382"/>
        <v>0</v>
      </c>
      <c r="Z1568" s="2"/>
      <c r="AA1568" s="2">
        <v>33304975</v>
      </c>
      <c r="AB1568" s="2">
        <f t="shared" si="1383"/>
        <v>12.03</v>
      </c>
      <c r="AC1568" s="2">
        <f t="shared" si="1384"/>
        <v>12.03</v>
      </c>
      <c r="AD1568" s="2">
        <f t="shared" si="1407"/>
        <v>0</v>
      </c>
      <c r="AE1568" s="2">
        <f t="shared" si="1408"/>
        <v>0</v>
      </c>
      <c r="AF1568" s="2">
        <f t="shared" si="1408"/>
        <v>0</v>
      </c>
      <c r="AG1568" s="2">
        <f t="shared" si="1385"/>
        <v>0</v>
      </c>
      <c r="AH1568" s="2">
        <f t="shared" si="1409"/>
        <v>0</v>
      </c>
      <c r="AI1568" s="2">
        <f t="shared" si="1409"/>
        <v>0</v>
      </c>
      <c r="AJ1568" s="2">
        <f t="shared" si="1386"/>
        <v>0</v>
      </c>
      <c r="AK1568" s="2">
        <v>12.03</v>
      </c>
      <c r="AL1568" s="2">
        <v>12.03</v>
      </c>
      <c r="AM1568" s="2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1</v>
      </c>
      <c r="AW1568" s="2">
        <v>1</v>
      </c>
      <c r="AX1568" s="2"/>
      <c r="AY1568" s="2"/>
      <c r="AZ1568" s="2">
        <v>1</v>
      </c>
      <c r="BA1568" s="2">
        <v>1</v>
      </c>
      <c r="BB1568" s="2">
        <v>1</v>
      </c>
      <c r="BC1568" s="2">
        <v>1</v>
      </c>
      <c r="BD1568" s="2" t="s">
        <v>3</v>
      </c>
      <c r="BE1568" s="2" t="s">
        <v>3</v>
      </c>
      <c r="BF1568" s="2" t="s">
        <v>3</v>
      </c>
      <c r="BG1568" s="2" t="s">
        <v>3</v>
      </c>
      <c r="BH1568" s="2">
        <v>3</v>
      </c>
      <c r="BI1568" s="2">
        <v>2</v>
      </c>
      <c r="BJ1568" s="2" t="s">
        <v>276</v>
      </c>
      <c r="BK1568" s="2"/>
      <c r="BL1568" s="2"/>
      <c r="BM1568" s="2">
        <v>500002</v>
      </c>
      <c r="BN1568" s="2">
        <v>0</v>
      </c>
      <c r="BO1568" s="2" t="s">
        <v>3</v>
      </c>
      <c r="BP1568" s="2">
        <v>0</v>
      </c>
      <c r="BQ1568" s="2">
        <v>12</v>
      </c>
      <c r="BR1568" s="2">
        <v>0</v>
      </c>
      <c r="BS1568" s="2">
        <v>1</v>
      </c>
      <c r="BT1568" s="2">
        <v>1</v>
      </c>
      <c r="BU1568" s="2">
        <v>1</v>
      </c>
      <c r="BV1568" s="2">
        <v>1</v>
      </c>
      <c r="BW1568" s="2">
        <v>1</v>
      </c>
      <c r="BX1568" s="2">
        <v>1</v>
      </c>
      <c r="BY1568" s="2" t="s">
        <v>3</v>
      </c>
      <c r="BZ1568" s="2">
        <v>0</v>
      </c>
      <c r="CA1568" s="2">
        <v>0</v>
      </c>
      <c r="CB1568" s="2"/>
      <c r="CC1568" s="2"/>
      <c r="CD1568" s="2"/>
      <c r="CE1568" s="2">
        <v>0</v>
      </c>
      <c r="CF1568" s="2">
        <v>0</v>
      </c>
      <c r="CG1568" s="2">
        <v>0</v>
      </c>
      <c r="CH1568" s="2"/>
      <c r="CI1568" s="2"/>
      <c r="CJ1568" s="2"/>
      <c r="CK1568" s="2"/>
      <c r="CL1568" s="2"/>
      <c r="CM1568" s="2">
        <v>0</v>
      </c>
      <c r="CN1568" s="2" t="s">
        <v>3</v>
      </c>
      <c r="CO1568" s="2">
        <v>0</v>
      </c>
      <c r="CP1568" s="2">
        <f t="shared" si="1387"/>
        <v>335.64</v>
      </c>
      <c r="CQ1568" s="2">
        <f t="shared" si="1388"/>
        <v>12.03</v>
      </c>
      <c r="CR1568" s="2">
        <f t="shared" si="1389"/>
        <v>0</v>
      </c>
      <c r="CS1568" s="2">
        <f t="shared" si="1390"/>
        <v>0</v>
      </c>
      <c r="CT1568" s="2">
        <f t="shared" si="1391"/>
        <v>0</v>
      </c>
      <c r="CU1568" s="2">
        <f t="shared" si="1392"/>
        <v>0</v>
      </c>
      <c r="CV1568" s="2">
        <f t="shared" si="1393"/>
        <v>0</v>
      </c>
      <c r="CW1568" s="2">
        <f t="shared" si="1394"/>
        <v>0</v>
      </c>
      <c r="CX1568" s="2">
        <f t="shared" si="1395"/>
        <v>0</v>
      </c>
      <c r="CY1568" s="2">
        <f t="shared" si="1396"/>
        <v>0</v>
      </c>
      <c r="CZ1568" s="2">
        <f t="shared" si="1397"/>
        <v>0</v>
      </c>
      <c r="DA1568" s="2"/>
      <c r="DB1568" s="2"/>
      <c r="DC1568" s="2" t="s">
        <v>3</v>
      </c>
      <c r="DD1568" s="2" t="s">
        <v>3</v>
      </c>
      <c r="DE1568" s="2" t="s">
        <v>3</v>
      </c>
      <c r="DF1568" s="2" t="s">
        <v>3</v>
      </c>
      <c r="DG1568" s="2" t="s">
        <v>3</v>
      </c>
      <c r="DH1568" s="2" t="s">
        <v>3</v>
      </c>
      <c r="DI1568" s="2" t="s">
        <v>3</v>
      </c>
      <c r="DJ1568" s="2" t="s">
        <v>3</v>
      </c>
      <c r="DK1568" s="2" t="s">
        <v>3</v>
      </c>
      <c r="DL1568" s="2" t="s">
        <v>3</v>
      </c>
      <c r="DM1568" s="2" t="s">
        <v>3</v>
      </c>
      <c r="DN1568" s="2">
        <v>0</v>
      </c>
      <c r="DO1568" s="2">
        <v>0</v>
      </c>
      <c r="DP1568" s="2">
        <v>1</v>
      </c>
      <c r="DQ1568" s="2">
        <v>1</v>
      </c>
      <c r="DR1568" s="2"/>
      <c r="DS1568" s="2"/>
      <c r="DT1568" s="2"/>
      <c r="DU1568" s="2">
        <v>1003</v>
      </c>
      <c r="DV1568" s="2" t="s">
        <v>275</v>
      </c>
      <c r="DW1568" s="2" t="s">
        <v>275</v>
      </c>
      <c r="DX1568" s="2">
        <v>1</v>
      </c>
      <c r="DY1568" s="2"/>
      <c r="DZ1568" s="2"/>
      <c r="EA1568" s="2"/>
      <c r="EB1568" s="2"/>
      <c r="EC1568" s="2"/>
      <c r="ED1568" s="2"/>
      <c r="EE1568" s="2">
        <v>31102120</v>
      </c>
      <c r="EF1568" s="2">
        <v>12</v>
      </c>
      <c r="EG1568" s="2" t="s">
        <v>420</v>
      </c>
      <c r="EH1568" s="2">
        <v>0</v>
      </c>
      <c r="EI1568" s="2" t="s">
        <v>3</v>
      </c>
      <c r="EJ1568" s="2">
        <v>2</v>
      </c>
      <c r="EK1568" s="2">
        <v>500002</v>
      </c>
      <c r="EL1568" s="2" t="s">
        <v>421</v>
      </c>
      <c r="EM1568" s="2" t="s">
        <v>422</v>
      </c>
      <c r="EN1568" s="2"/>
      <c r="EO1568" s="2" t="s">
        <v>3</v>
      </c>
      <c r="EP1568" s="2"/>
      <c r="EQ1568" s="2">
        <v>0</v>
      </c>
      <c r="ER1568" s="2">
        <v>12.03</v>
      </c>
      <c r="ES1568" s="2">
        <v>12.03</v>
      </c>
      <c r="ET1568" s="2">
        <v>0</v>
      </c>
      <c r="EU1568" s="2">
        <v>0</v>
      </c>
      <c r="EV1568" s="2">
        <v>0</v>
      </c>
      <c r="EW1568" s="2">
        <v>0</v>
      </c>
      <c r="EX1568" s="2">
        <v>0</v>
      </c>
      <c r="EY1568" s="2">
        <v>0</v>
      </c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>
        <v>0</v>
      </c>
      <c r="FR1568" s="2">
        <f t="shared" si="1398"/>
        <v>0</v>
      </c>
      <c r="FS1568" s="2">
        <v>0</v>
      </c>
      <c r="FT1568" s="2"/>
      <c r="FU1568" s="2"/>
      <c r="FV1568" s="2"/>
      <c r="FW1568" s="2"/>
      <c r="FX1568" s="2">
        <v>0</v>
      </c>
      <c r="FY1568" s="2">
        <v>0</v>
      </c>
      <c r="FZ1568" s="2"/>
      <c r="GA1568" s="2" t="s">
        <v>3</v>
      </c>
      <c r="GB1568" s="2"/>
      <c r="GC1568" s="2"/>
      <c r="GD1568" s="2">
        <v>1</v>
      </c>
      <c r="GE1568" s="2"/>
      <c r="GF1568" s="2">
        <v>1404028807</v>
      </c>
      <c r="GG1568" s="2">
        <v>2</v>
      </c>
      <c r="GH1568" s="2">
        <v>1</v>
      </c>
      <c r="GI1568" s="2">
        <v>-2</v>
      </c>
      <c r="GJ1568" s="2">
        <v>0</v>
      </c>
      <c r="GK1568" s="2">
        <v>0</v>
      </c>
      <c r="GL1568" s="2">
        <f t="shared" si="1399"/>
        <v>0</v>
      </c>
      <c r="GM1568" s="2">
        <f t="shared" si="1400"/>
        <v>335.64</v>
      </c>
      <c r="GN1568" s="2">
        <f t="shared" si="1401"/>
        <v>0</v>
      </c>
      <c r="GO1568" s="2">
        <f t="shared" si="1402"/>
        <v>335.64</v>
      </c>
      <c r="GP1568" s="2">
        <f t="shared" si="1403"/>
        <v>0</v>
      </c>
      <c r="GQ1568" s="2"/>
      <c r="GR1568" s="2">
        <v>0</v>
      </c>
      <c r="GS1568" s="2">
        <v>3</v>
      </c>
      <c r="GT1568" s="2">
        <v>0</v>
      </c>
      <c r="GU1568" s="2" t="s">
        <v>3</v>
      </c>
      <c r="GV1568" s="2">
        <f t="shared" si="1404"/>
        <v>0</v>
      </c>
      <c r="GW1568" s="2">
        <v>1</v>
      </c>
      <c r="GX1568" s="2">
        <f t="shared" si="1405"/>
        <v>0</v>
      </c>
      <c r="GY1568" s="2"/>
      <c r="GZ1568" s="2"/>
      <c r="HA1568" s="2">
        <v>0</v>
      </c>
      <c r="HB1568" s="2">
        <v>0</v>
      </c>
      <c r="HC1568" s="2">
        <f t="shared" si="1406"/>
        <v>0</v>
      </c>
      <c r="HD1568" s="2"/>
      <c r="HE1568" s="2"/>
      <c r="HF1568" s="2"/>
      <c r="HG1568" s="2"/>
      <c r="HH1568" s="2"/>
      <c r="HI1568" s="2"/>
      <c r="HJ1568" s="2"/>
      <c r="HK1568" s="2"/>
      <c r="HL1568" s="2"/>
      <c r="HM1568" s="2"/>
      <c r="HN1568" s="2"/>
      <c r="HO1568" s="2"/>
      <c r="HP1568" s="2"/>
      <c r="HQ1568" s="2"/>
      <c r="HR1568" s="2"/>
      <c r="HS1568" s="2"/>
      <c r="HT1568" s="2"/>
      <c r="HU1568" s="2"/>
      <c r="HV1568" s="2"/>
      <c r="HW1568" s="2"/>
      <c r="HX1568" s="2"/>
      <c r="HY1568" s="2"/>
      <c r="HZ1568" s="2"/>
      <c r="IA1568" s="2"/>
      <c r="IB1568" s="2"/>
      <c r="IC1568" s="2"/>
      <c r="ID1568" s="2"/>
      <c r="IE1568" s="2"/>
      <c r="IF1568" s="2"/>
      <c r="IG1568" s="2"/>
      <c r="IH1568" s="2"/>
      <c r="II1568" s="2"/>
      <c r="IJ1568" s="2"/>
      <c r="IK1568" s="2">
        <v>0</v>
      </c>
      <c r="IL1568" s="2"/>
      <c r="IM1568" s="2"/>
      <c r="IN1568" s="2"/>
      <c r="IO1568" s="2"/>
      <c r="IP1568" s="2"/>
      <c r="IQ1568" s="2"/>
      <c r="IR1568" s="2"/>
      <c r="IS1568" s="2"/>
      <c r="IT1568" s="2"/>
      <c r="IU1568" s="2"/>
    </row>
    <row r="1569" spans="1:255">
      <c r="A1569">
        <v>17</v>
      </c>
      <c r="B1569">
        <v>1</v>
      </c>
      <c r="E1569" t="s">
        <v>686</v>
      </c>
      <c r="F1569" t="s">
        <v>273</v>
      </c>
      <c r="G1569" t="s">
        <v>274</v>
      </c>
      <c r="H1569" t="s">
        <v>275</v>
      </c>
      <c r="I1569">
        <v>27.9</v>
      </c>
      <c r="J1569">
        <v>0</v>
      </c>
      <c r="O1569">
        <f t="shared" si="1372"/>
        <v>335.64</v>
      </c>
      <c r="P1569">
        <f t="shared" si="1373"/>
        <v>335.64</v>
      </c>
      <c r="Q1569">
        <f t="shared" si="1374"/>
        <v>0</v>
      </c>
      <c r="R1569">
        <f t="shared" si="1375"/>
        <v>0</v>
      </c>
      <c r="S1569">
        <f t="shared" si="1376"/>
        <v>0</v>
      </c>
      <c r="T1569">
        <f t="shared" si="1377"/>
        <v>0</v>
      </c>
      <c r="U1569">
        <f t="shared" si="1378"/>
        <v>0</v>
      </c>
      <c r="V1569">
        <f t="shared" si="1379"/>
        <v>0</v>
      </c>
      <c r="W1569">
        <f t="shared" si="1380"/>
        <v>0</v>
      </c>
      <c r="X1569">
        <f t="shared" si="1381"/>
        <v>0</v>
      </c>
      <c r="Y1569">
        <f t="shared" si="1382"/>
        <v>0</v>
      </c>
      <c r="AA1569">
        <v>33304960</v>
      </c>
      <c r="AB1569">
        <f t="shared" si="1383"/>
        <v>12.03</v>
      </c>
      <c r="AC1569">
        <f t="shared" si="1384"/>
        <v>12.03</v>
      </c>
      <c r="AD1569">
        <f t="shared" si="1407"/>
        <v>0</v>
      </c>
      <c r="AE1569">
        <f t="shared" si="1408"/>
        <v>0</v>
      </c>
      <c r="AF1569">
        <f t="shared" si="1408"/>
        <v>0</v>
      </c>
      <c r="AG1569">
        <f t="shared" si="1385"/>
        <v>0</v>
      </c>
      <c r="AH1569">
        <f t="shared" si="1409"/>
        <v>0</v>
      </c>
      <c r="AI1569">
        <f t="shared" si="1409"/>
        <v>0</v>
      </c>
      <c r="AJ1569">
        <f t="shared" si="1386"/>
        <v>0</v>
      </c>
      <c r="AK1569">
        <v>12.03</v>
      </c>
      <c r="AL1569">
        <v>12.03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1</v>
      </c>
      <c r="AW1569">
        <v>1</v>
      </c>
      <c r="AZ1569">
        <v>1</v>
      </c>
      <c r="BA1569">
        <v>1</v>
      </c>
      <c r="BB1569">
        <v>1</v>
      </c>
      <c r="BC1569">
        <v>1</v>
      </c>
      <c r="BD1569" t="s">
        <v>3</v>
      </c>
      <c r="BE1569" t="s">
        <v>3</v>
      </c>
      <c r="BF1569" t="s">
        <v>3</v>
      </c>
      <c r="BG1569" t="s">
        <v>3</v>
      </c>
      <c r="BH1569">
        <v>3</v>
      </c>
      <c r="BI1569">
        <v>2</v>
      </c>
      <c r="BJ1569" t="s">
        <v>276</v>
      </c>
      <c r="BM1569">
        <v>500002</v>
      </c>
      <c r="BN1569">
        <v>0</v>
      </c>
      <c r="BO1569" t="s">
        <v>3</v>
      </c>
      <c r="BP1569">
        <v>0</v>
      </c>
      <c r="BQ1569">
        <v>12</v>
      </c>
      <c r="BR1569">
        <v>0</v>
      </c>
      <c r="BS1569">
        <v>1</v>
      </c>
      <c r="BT1569">
        <v>1</v>
      </c>
      <c r="BU1569">
        <v>1</v>
      </c>
      <c r="BV1569">
        <v>1</v>
      </c>
      <c r="BW1569">
        <v>1</v>
      </c>
      <c r="BX1569">
        <v>1</v>
      </c>
      <c r="BY1569" t="s">
        <v>3</v>
      </c>
      <c r="BZ1569">
        <v>0</v>
      </c>
      <c r="CA1569">
        <v>0</v>
      </c>
      <c r="CE1569">
        <v>0</v>
      </c>
      <c r="CF1569">
        <v>0</v>
      </c>
      <c r="CG1569">
        <v>0</v>
      </c>
      <c r="CM1569">
        <v>0</v>
      </c>
      <c r="CN1569" t="s">
        <v>3</v>
      </c>
      <c r="CO1569">
        <v>0</v>
      </c>
      <c r="CP1569">
        <f t="shared" si="1387"/>
        <v>335.64</v>
      </c>
      <c r="CQ1569">
        <f t="shared" si="1388"/>
        <v>12.03</v>
      </c>
      <c r="CR1569">
        <f t="shared" si="1389"/>
        <v>0</v>
      </c>
      <c r="CS1569">
        <f t="shared" si="1390"/>
        <v>0</v>
      </c>
      <c r="CT1569">
        <f t="shared" si="1391"/>
        <v>0</v>
      </c>
      <c r="CU1569">
        <f t="shared" si="1392"/>
        <v>0</v>
      </c>
      <c r="CV1569">
        <f t="shared" si="1393"/>
        <v>0</v>
      </c>
      <c r="CW1569">
        <f t="shared" si="1394"/>
        <v>0</v>
      </c>
      <c r="CX1569">
        <f t="shared" si="1395"/>
        <v>0</v>
      </c>
      <c r="CY1569">
        <f t="shared" si="1396"/>
        <v>0</v>
      </c>
      <c r="CZ1569">
        <f t="shared" si="1397"/>
        <v>0</v>
      </c>
      <c r="DC1569" t="s">
        <v>3</v>
      </c>
      <c r="DD1569" t="s">
        <v>3</v>
      </c>
      <c r="DE1569" t="s">
        <v>3</v>
      </c>
      <c r="DF1569" t="s">
        <v>3</v>
      </c>
      <c r="DG1569" t="s">
        <v>3</v>
      </c>
      <c r="DH1569" t="s">
        <v>3</v>
      </c>
      <c r="DI1569" t="s">
        <v>3</v>
      </c>
      <c r="DJ1569" t="s">
        <v>3</v>
      </c>
      <c r="DK1569" t="s">
        <v>3</v>
      </c>
      <c r="DL1569" t="s">
        <v>3</v>
      </c>
      <c r="DM1569" t="s">
        <v>3</v>
      </c>
      <c r="DN1569">
        <v>0</v>
      </c>
      <c r="DO1569">
        <v>0</v>
      </c>
      <c r="DP1569">
        <v>1</v>
      </c>
      <c r="DQ1569">
        <v>1</v>
      </c>
      <c r="DU1569">
        <v>1003</v>
      </c>
      <c r="DV1569" t="s">
        <v>275</v>
      </c>
      <c r="DW1569" t="s">
        <v>275</v>
      </c>
      <c r="DX1569">
        <v>1</v>
      </c>
      <c r="EE1569">
        <v>31102120</v>
      </c>
      <c r="EF1569">
        <v>12</v>
      </c>
      <c r="EG1569" t="s">
        <v>420</v>
      </c>
      <c r="EH1569">
        <v>0</v>
      </c>
      <c r="EI1569" t="s">
        <v>3</v>
      </c>
      <c r="EJ1569">
        <v>2</v>
      </c>
      <c r="EK1569">
        <v>500002</v>
      </c>
      <c r="EL1569" t="s">
        <v>421</v>
      </c>
      <c r="EM1569" t="s">
        <v>422</v>
      </c>
      <c r="EO1569" t="s">
        <v>3</v>
      </c>
      <c r="EQ1569">
        <v>0</v>
      </c>
      <c r="ER1569">
        <v>12.03</v>
      </c>
      <c r="ES1569">
        <v>12.03</v>
      </c>
      <c r="ET1569">
        <v>0</v>
      </c>
      <c r="EU1569">
        <v>0</v>
      </c>
      <c r="EV1569">
        <v>0</v>
      </c>
      <c r="EW1569">
        <v>0</v>
      </c>
      <c r="EX1569">
        <v>0</v>
      </c>
      <c r="EY1569">
        <v>0</v>
      </c>
      <c r="FQ1569">
        <v>0</v>
      </c>
      <c r="FR1569">
        <f t="shared" si="1398"/>
        <v>0</v>
      </c>
      <c r="FS1569">
        <v>0</v>
      </c>
      <c r="FX1569">
        <v>0</v>
      </c>
      <c r="FY1569">
        <v>0</v>
      </c>
      <c r="GA1569" t="s">
        <v>3</v>
      </c>
      <c r="GD1569">
        <v>1</v>
      </c>
      <c r="GF1569">
        <v>1404028807</v>
      </c>
      <c r="GG1569">
        <v>2</v>
      </c>
      <c r="GH1569">
        <v>1</v>
      </c>
      <c r="GI1569">
        <v>-2</v>
      </c>
      <c r="GJ1569">
        <v>0</v>
      </c>
      <c r="GK1569">
        <v>0</v>
      </c>
      <c r="GL1569">
        <f t="shared" si="1399"/>
        <v>0</v>
      </c>
      <c r="GM1569">
        <f t="shared" si="1400"/>
        <v>335.64</v>
      </c>
      <c r="GN1569">
        <f t="shared" si="1401"/>
        <v>0</v>
      </c>
      <c r="GO1569">
        <f t="shared" si="1402"/>
        <v>335.64</v>
      </c>
      <c r="GP1569">
        <f t="shared" si="1403"/>
        <v>0</v>
      </c>
      <c r="GR1569">
        <v>0</v>
      </c>
      <c r="GS1569">
        <v>3</v>
      </c>
      <c r="GT1569">
        <v>0</v>
      </c>
      <c r="GU1569" t="s">
        <v>3</v>
      </c>
      <c r="GV1569">
        <f t="shared" si="1404"/>
        <v>0</v>
      </c>
      <c r="GW1569">
        <v>1</v>
      </c>
      <c r="GX1569">
        <f t="shared" si="1405"/>
        <v>0</v>
      </c>
      <c r="HA1569">
        <v>0</v>
      </c>
      <c r="HB1569">
        <v>0</v>
      </c>
      <c r="HC1569">
        <f t="shared" si="1406"/>
        <v>0</v>
      </c>
      <c r="IK1569">
        <v>0</v>
      </c>
    </row>
    <row r="1570" spans="1:255">
      <c r="A1570" s="2">
        <v>17</v>
      </c>
      <c r="B1570" s="2">
        <v>1</v>
      </c>
      <c r="C1570" s="2"/>
      <c r="D1570" s="2"/>
      <c r="E1570" s="2" t="s">
        <v>687</v>
      </c>
      <c r="F1570" s="2" t="s">
        <v>424</v>
      </c>
      <c r="G1570" s="2" t="s">
        <v>688</v>
      </c>
      <c r="H1570" s="2" t="s">
        <v>40</v>
      </c>
      <c r="I1570" s="2">
        <v>1</v>
      </c>
      <c r="J1570" s="2">
        <v>0</v>
      </c>
      <c r="K1570" s="2"/>
      <c r="L1570" s="2"/>
      <c r="M1570" s="2"/>
      <c r="N1570" s="2"/>
      <c r="O1570" s="2">
        <f t="shared" si="1372"/>
        <v>0</v>
      </c>
      <c r="P1570" s="2">
        <f t="shared" si="1373"/>
        <v>0</v>
      </c>
      <c r="Q1570" s="2">
        <f t="shared" si="1374"/>
        <v>0</v>
      </c>
      <c r="R1570" s="2">
        <f t="shared" si="1375"/>
        <v>0</v>
      </c>
      <c r="S1570" s="2">
        <f t="shared" si="1376"/>
        <v>0</v>
      </c>
      <c r="T1570" s="2">
        <f t="shared" si="1377"/>
        <v>0</v>
      </c>
      <c r="U1570" s="2">
        <f t="shared" si="1378"/>
        <v>0</v>
      </c>
      <c r="V1570" s="2">
        <f t="shared" si="1379"/>
        <v>0</v>
      </c>
      <c r="W1570" s="2">
        <f t="shared" si="1380"/>
        <v>0</v>
      </c>
      <c r="X1570" s="2">
        <f t="shared" si="1381"/>
        <v>0</v>
      </c>
      <c r="Y1570" s="2">
        <f t="shared" si="1382"/>
        <v>0</v>
      </c>
      <c r="Z1570" s="2"/>
      <c r="AA1570" s="2">
        <v>33304975</v>
      </c>
      <c r="AB1570" s="2">
        <f t="shared" si="1383"/>
        <v>0</v>
      </c>
      <c r="AC1570" s="2">
        <f t="shared" si="1384"/>
        <v>0</v>
      </c>
      <c r="AD1570" s="2">
        <f t="shared" si="1407"/>
        <v>0</v>
      </c>
      <c r="AE1570" s="2">
        <f t="shared" si="1408"/>
        <v>0</v>
      </c>
      <c r="AF1570" s="2">
        <f t="shared" si="1408"/>
        <v>0</v>
      </c>
      <c r="AG1570" s="2">
        <f t="shared" si="1385"/>
        <v>0</v>
      </c>
      <c r="AH1570" s="2">
        <f t="shared" si="1409"/>
        <v>0</v>
      </c>
      <c r="AI1570" s="2">
        <f t="shared" si="1409"/>
        <v>0</v>
      </c>
      <c r="AJ1570" s="2">
        <f t="shared" si="1386"/>
        <v>0</v>
      </c>
      <c r="AK1570" s="2">
        <v>0</v>
      </c>
      <c r="AL1570" s="2">
        <v>0</v>
      </c>
      <c r="AM1570" s="2">
        <v>0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1</v>
      </c>
      <c r="AW1570" s="2">
        <v>1</v>
      </c>
      <c r="AX1570" s="2"/>
      <c r="AY1570" s="2"/>
      <c r="AZ1570" s="2">
        <v>1</v>
      </c>
      <c r="BA1570" s="2">
        <v>1</v>
      </c>
      <c r="BB1570" s="2">
        <v>1</v>
      </c>
      <c r="BC1570" s="2">
        <v>1</v>
      </c>
      <c r="BD1570" s="2" t="s">
        <v>3</v>
      </c>
      <c r="BE1570" s="2" t="s">
        <v>3</v>
      </c>
      <c r="BF1570" s="2" t="s">
        <v>3</v>
      </c>
      <c r="BG1570" s="2" t="s">
        <v>3</v>
      </c>
      <c r="BH1570" s="2">
        <v>3</v>
      </c>
      <c r="BI1570" s="2">
        <v>1</v>
      </c>
      <c r="BJ1570" s="2" t="s">
        <v>3</v>
      </c>
      <c r="BK1570" s="2"/>
      <c r="BL1570" s="2"/>
      <c r="BM1570" s="2">
        <v>1100</v>
      </c>
      <c r="BN1570" s="2">
        <v>0</v>
      </c>
      <c r="BO1570" s="2" t="s">
        <v>3</v>
      </c>
      <c r="BP1570" s="2">
        <v>0</v>
      </c>
      <c r="BQ1570" s="2">
        <v>14</v>
      </c>
      <c r="BR1570" s="2">
        <v>0</v>
      </c>
      <c r="BS1570" s="2">
        <v>1</v>
      </c>
      <c r="BT1570" s="2">
        <v>1</v>
      </c>
      <c r="BU1570" s="2">
        <v>1</v>
      </c>
      <c r="BV1570" s="2">
        <v>1</v>
      </c>
      <c r="BW1570" s="2">
        <v>1</v>
      </c>
      <c r="BX1570" s="2">
        <v>1</v>
      </c>
      <c r="BY1570" s="2" t="s">
        <v>3</v>
      </c>
      <c r="BZ1570" s="2">
        <v>0</v>
      </c>
      <c r="CA1570" s="2">
        <v>0</v>
      </c>
      <c r="CB1570" s="2"/>
      <c r="CC1570" s="2"/>
      <c r="CD1570" s="2"/>
      <c r="CE1570" s="2">
        <v>0</v>
      </c>
      <c r="CF1570" s="2">
        <v>0</v>
      </c>
      <c r="CG1570" s="2">
        <v>0</v>
      </c>
      <c r="CH1570" s="2"/>
      <c r="CI1570" s="2"/>
      <c r="CJ1570" s="2"/>
      <c r="CK1570" s="2"/>
      <c r="CL1570" s="2"/>
      <c r="CM1570" s="2">
        <v>0</v>
      </c>
      <c r="CN1570" s="2" t="s">
        <v>3</v>
      </c>
      <c r="CO1570" s="2">
        <v>0</v>
      </c>
      <c r="CP1570" s="2">
        <f t="shared" si="1387"/>
        <v>0</v>
      </c>
      <c r="CQ1570" s="2">
        <f t="shared" si="1388"/>
        <v>0</v>
      </c>
      <c r="CR1570" s="2">
        <f t="shared" si="1389"/>
        <v>0</v>
      </c>
      <c r="CS1570" s="2">
        <f t="shared" si="1390"/>
        <v>0</v>
      </c>
      <c r="CT1570" s="2">
        <f t="shared" si="1391"/>
        <v>0</v>
      </c>
      <c r="CU1570" s="2">
        <f t="shared" si="1392"/>
        <v>0</v>
      </c>
      <c r="CV1570" s="2">
        <f t="shared" si="1393"/>
        <v>0</v>
      </c>
      <c r="CW1570" s="2">
        <f t="shared" si="1394"/>
        <v>0</v>
      </c>
      <c r="CX1570" s="2">
        <f t="shared" si="1395"/>
        <v>0</v>
      </c>
      <c r="CY1570" s="2">
        <f t="shared" si="1396"/>
        <v>0</v>
      </c>
      <c r="CZ1570" s="2">
        <f t="shared" si="1397"/>
        <v>0</v>
      </c>
      <c r="DA1570" s="2"/>
      <c r="DB1570" s="2"/>
      <c r="DC1570" s="2" t="s">
        <v>3</v>
      </c>
      <c r="DD1570" s="2" t="s">
        <v>3</v>
      </c>
      <c r="DE1570" s="2" t="s">
        <v>3</v>
      </c>
      <c r="DF1570" s="2" t="s">
        <v>3</v>
      </c>
      <c r="DG1570" s="2" t="s">
        <v>3</v>
      </c>
      <c r="DH1570" s="2" t="s">
        <v>3</v>
      </c>
      <c r="DI1570" s="2" t="s">
        <v>3</v>
      </c>
      <c r="DJ1570" s="2" t="s">
        <v>3</v>
      </c>
      <c r="DK1570" s="2" t="s">
        <v>3</v>
      </c>
      <c r="DL1570" s="2" t="s">
        <v>3</v>
      </c>
      <c r="DM1570" s="2" t="s">
        <v>3</v>
      </c>
      <c r="DN1570" s="2">
        <v>0</v>
      </c>
      <c r="DO1570" s="2">
        <v>0</v>
      </c>
      <c r="DP1570" s="2">
        <v>1</v>
      </c>
      <c r="DQ1570" s="2">
        <v>1</v>
      </c>
      <c r="DR1570" s="2"/>
      <c r="DS1570" s="2"/>
      <c r="DT1570" s="2"/>
      <c r="DU1570" s="2">
        <v>1010</v>
      </c>
      <c r="DV1570" s="2" t="s">
        <v>40</v>
      </c>
      <c r="DW1570" s="2" t="s">
        <v>40</v>
      </c>
      <c r="DX1570" s="2">
        <v>1</v>
      </c>
      <c r="DY1570" s="2"/>
      <c r="DZ1570" s="2"/>
      <c r="EA1570" s="2"/>
      <c r="EB1570" s="2"/>
      <c r="EC1570" s="2"/>
      <c r="ED1570" s="2"/>
      <c r="EE1570" s="2">
        <v>31102366</v>
      </c>
      <c r="EF1570" s="2">
        <v>8</v>
      </c>
      <c r="EG1570" s="2" t="s">
        <v>34</v>
      </c>
      <c r="EH1570" s="2">
        <v>0</v>
      </c>
      <c r="EI1570" s="2" t="s">
        <v>3</v>
      </c>
      <c r="EJ1570" s="2">
        <v>1</v>
      </c>
      <c r="EK1570" s="2">
        <v>1100</v>
      </c>
      <c r="EL1570" s="2" t="s">
        <v>41</v>
      </c>
      <c r="EM1570" s="2" t="s">
        <v>42</v>
      </c>
      <c r="EN1570" s="2"/>
      <c r="EO1570" s="2" t="s">
        <v>3</v>
      </c>
      <c r="EP1570" s="2"/>
      <c r="EQ1570" s="2">
        <v>0</v>
      </c>
      <c r="ER1570" s="2">
        <v>0</v>
      </c>
      <c r="ES1570" s="2">
        <v>0</v>
      </c>
      <c r="ET1570" s="2">
        <v>0</v>
      </c>
      <c r="EU1570" s="2">
        <v>0</v>
      </c>
      <c r="EV1570" s="2">
        <v>0</v>
      </c>
      <c r="EW1570" s="2">
        <v>0</v>
      </c>
      <c r="EX1570" s="2">
        <v>0</v>
      </c>
      <c r="EY1570" s="2">
        <v>0</v>
      </c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>
        <v>0</v>
      </c>
      <c r="FR1570" s="2">
        <f t="shared" si="1398"/>
        <v>0</v>
      </c>
      <c r="FS1570" s="2">
        <v>0</v>
      </c>
      <c r="FT1570" s="2"/>
      <c r="FU1570" s="2"/>
      <c r="FV1570" s="2"/>
      <c r="FW1570" s="2"/>
      <c r="FX1570" s="2">
        <v>0</v>
      </c>
      <c r="FY1570" s="2">
        <v>0</v>
      </c>
      <c r="FZ1570" s="2"/>
      <c r="GA1570" s="2" t="s">
        <v>3</v>
      </c>
      <c r="GB1570" s="2"/>
      <c r="GC1570" s="2"/>
      <c r="GD1570" s="2">
        <v>1</v>
      </c>
      <c r="GE1570" s="2"/>
      <c r="GF1570" s="2">
        <v>-724915954</v>
      </c>
      <c r="GG1570" s="2">
        <v>2</v>
      </c>
      <c r="GH1570" s="2">
        <v>0</v>
      </c>
      <c r="GI1570" s="2">
        <v>-2</v>
      </c>
      <c r="GJ1570" s="2">
        <v>0</v>
      </c>
      <c r="GK1570" s="2">
        <v>0</v>
      </c>
      <c r="GL1570" s="2">
        <f t="shared" si="1399"/>
        <v>0</v>
      </c>
      <c r="GM1570" s="2">
        <f t="shared" si="1400"/>
        <v>0</v>
      </c>
      <c r="GN1570" s="2">
        <f t="shared" si="1401"/>
        <v>0</v>
      </c>
      <c r="GO1570" s="2">
        <f t="shared" si="1402"/>
        <v>0</v>
      </c>
      <c r="GP1570" s="2">
        <f t="shared" si="1403"/>
        <v>0</v>
      </c>
      <c r="GQ1570" s="2"/>
      <c r="GR1570" s="2">
        <v>0</v>
      </c>
      <c r="GS1570" s="2">
        <v>3</v>
      </c>
      <c r="GT1570" s="2">
        <v>0</v>
      </c>
      <c r="GU1570" s="2" t="s">
        <v>3</v>
      </c>
      <c r="GV1570" s="2">
        <f t="shared" si="1404"/>
        <v>0</v>
      </c>
      <c r="GW1570" s="2">
        <v>1</v>
      </c>
      <c r="GX1570" s="2">
        <f t="shared" si="1405"/>
        <v>0</v>
      </c>
      <c r="GY1570" s="2"/>
      <c r="GZ1570" s="2"/>
      <c r="HA1570" s="2">
        <v>0</v>
      </c>
      <c r="HB1570" s="2">
        <v>0</v>
      </c>
      <c r="HC1570" s="2">
        <f t="shared" si="1406"/>
        <v>0</v>
      </c>
      <c r="HD1570" s="2"/>
      <c r="HE1570" s="2"/>
      <c r="HF1570" s="2"/>
      <c r="HG1570" s="2"/>
      <c r="HH1570" s="2"/>
      <c r="HI1570" s="2"/>
      <c r="HJ1570" s="2"/>
      <c r="HK1570" s="2"/>
      <c r="HL1570" s="2"/>
      <c r="HM1570" s="2"/>
      <c r="HN1570" s="2"/>
      <c r="HO1570" s="2"/>
      <c r="HP1570" s="2"/>
      <c r="HQ1570" s="2"/>
      <c r="HR1570" s="2"/>
      <c r="HS1570" s="2"/>
      <c r="HT1570" s="2"/>
      <c r="HU1570" s="2"/>
      <c r="HV1570" s="2"/>
      <c r="HW1570" s="2"/>
      <c r="HX1570" s="2"/>
      <c r="HY1570" s="2"/>
      <c r="HZ1570" s="2"/>
      <c r="IA1570" s="2"/>
      <c r="IB1570" s="2"/>
      <c r="IC1570" s="2"/>
      <c r="ID1570" s="2"/>
      <c r="IE1570" s="2"/>
      <c r="IF1570" s="2"/>
      <c r="IG1570" s="2"/>
      <c r="IH1570" s="2"/>
      <c r="II1570" s="2"/>
      <c r="IJ1570" s="2"/>
      <c r="IK1570" s="2">
        <v>0</v>
      </c>
      <c r="IL1570" s="2"/>
      <c r="IM1570" s="2"/>
      <c r="IN1570" s="2"/>
      <c r="IO1570" s="2"/>
      <c r="IP1570" s="2"/>
      <c r="IQ1570" s="2"/>
      <c r="IR1570" s="2"/>
      <c r="IS1570" s="2"/>
      <c r="IT1570" s="2"/>
      <c r="IU1570" s="2"/>
    </row>
    <row r="1571" spans="1:255">
      <c r="A1571">
        <v>17</v>
      </c>
      <c r="B1571">
        <v>1</v>
      </c>
      <c r="E1571" t="s">
        <v>687</v>
      </c>
      <c r="F1571" t="s">
        <v>424</v>
      </c>
      <c r="G1571" t="s">
        <v>688</v>
      </c>
      <c r="H1571" t="s">
        <v>40</v>
      </c>
      <c r="I1571">
        <v>1</v>
      </c>
      <c r="J1571">
        <v>0</v>
      </c>
      <c r="O1571">
        <f t="shared" si="1372"/>
        <v>1256.57</v>
      </c>
      <c r="P1571">
        <f t="shared" si="1373"/>
        <v>1256.57</v>
      </c>
      <c r="Q1571">
        <f t="shared" si="1374"/>
        <v>0</v>
      </c>
      <c r="R1571">
        <f t="shared" si="1375"/>
        <v>0</v>
      </c>
      <c r="S1571">
        <f t="shared" si="1376"/>
        <v>0</v>
      </c>
      <c r="T1571">
        <f t="shared" si="1377"/>
        <v>0</v>
      </c>
      <c r="U1571">
        <f t="shared" si="1378"/>
        <v>0</v>
      </c>
      <c r="V1571">
        <f t="shared" si="1379"/>
        <v>0</v>
      </c>
      <c r="W1571">
        <f t="shared" si="1380"/>
        <v>0</v>
      </c>
      <c r="X1571">
        <f t="shared" si="1381"/>
        <v>0</v>
      </c>
      <c r="Y1571">
        <f t="shared" si="1382"/>
        <v>0</v>
      </c>
      <c r="AA1571">
        <v>33304960</v>
      </c>
      <c r="AB1571">
        <f t="shared" si="1383"/>
        <v>1256.57</v>
      </c>
      <c r="AC1571">
        <f t="shared" si="1384"/>
        <v>1256.57</v>
      </c>
      <c r="AD1571">
        <f t="shared" si="1407"/>
        <v>0</v>
      </c>
      <c r="AE1571">
        <f t="shared" si="1408"/>
        <v>0</v>
      </c>
      <c r="AF1571">
        <f t="shared" si="1408"/>
        <v>0</v>
      </c>
      <c r="AG1571">
        <f t="shared" si="1385"/>
        <v>0</v>
      </c>
      <c r="AH1571">
        <f t="shared" si="1409"/>
        <v>0</v>
      </c>
      <c r="AI1571">
        <f t="shared" si="1409"/>
        <v>0</v>
      </c>
      <c r="AJ1571">
        <f t="shared" si="1386"/>
        <v>0</v>
      </c>
      <c r="AK1571">
        <v>1256.5700000000002</v>
      </c>
      <c r="AL1571">
        <v>1256.5700000000002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1</v>
      </c>
      <c r="AW1571">
        <v>1</v>
      </c>
      <c r="AZ1571">
        <v>1</v>
      </c>
      <c r="BA1571">
        <v>1</v>
      </c>
      <c r="BB1571">
        <v>1</v>
      </c>
      <c r="BC1571">
        <v>1</v>
      </c>
      <c r="BD1571" t="s">
        <v>3</v>
      </c>
      <c r="BE1571" t="s">
        <v>3</v>
      </c>
      <c r="BF1571" t="s">
        <v>3</v>
      </c>
      <c r="BG1571" t="s">
        <v>3</v>
      </c>
      <c r="BH1571">
        <v>3</v>
      </c>
      <c r="BI1571">
        <v>1</v>
      </c>
      <c r="BJ1571" t="s">
        <v>3</v>
      </c>
      <c r="BM1571">
        <v>1100</v>
      </c>
      <c r="BN1571">
        <v>0</v>
      </c>
      <c r="BO1571" t="s">
        <v>3</v>
      </c>
      <c r="BP1571">
        <v>0</v>
      </c>
      <c r="BQ1571">
        <v>14</v>
      </c>
      <c r="BR1571">
        <v>0</v>
      </c>
      <c r="BS1571">
        <v>1</v>
      </c>
      <c r="BT1571">
        <v>1</v>
      </c>
      <c r="BU1571">
        <v>1</v>
      </c>
      <c r="BV1571">
        <v>1</v>
      </c>
      <c r="BW1571">
        <v>1</v>
      </c>
      <c r="BX1571">
        <v>1</v>
      </c>
      <c r="BY1571" t="s">
        <v>3</v>
      </c>
      <c r="BZ1571">
        <v>0</v>
      </c>
      <c r="CA1571">
        <v>0</v>
      </c>
      <c r="CE1571">
        <v>0</v>
      </c>
      <c r="CF1571">
        <v>0</v>
      </c>
      <c r="CG1571">
        <v>0</v>
      </c>
      <c r="CM1571">
        <v>0</v>
      </c>
      <c r="CN1571" t="s">
        <v>3</v>
      </c>
      <c r="CO1571">
        <v>0</v>
      </c>
      <c r="CP1571">
        <f t="shared" si="1387"/>
        <v>1256.57</v>
      </c>
      <c r="CQ1571">
        <f t="shared" si="1388"/>
        <v>1256.57</v>
      </c>
      <c r="CR1571">
        <f t="shared" si="1389"/>
        <v>0</v>
      </c>
      <c r="CS1571">
        <f t="shared" si="1390"/>
        <v>0</v>
      </c>
      <c r="CT1571">
        <f t="shared" si="1391"/>
        <v>0</v>
      </c>
      <c r="CU1571">
        <f t="shared" si="1392"/>
        <v>0</v>
      </c>
      <c r="CV1571">
        <f t="shared" si="1393"/>
        <v>0</v>
      </c>
      <c r="CW1571">
        <f t="shared" si="1394"/>
        <v>0</v>
      </c>
      <c r="CX1571">
        <f t="shared" si="1395"/>
        <v>0</v>
      </c>
      <c r="CY1571">
        <f t="shared" si="1396"/>
        <v>0</v>
      </c>
      <c r="CZ1571">
        <f t="shared" si="1397"/>
        <v>0</v>
      </c>
      <c r="DC1571" t="s">
        <v>3</v>
      </c>
      <c r="DD1571" t="s">
        <v>3</v>
      </c>
      <c r="DE1571" t="s">
        <v>3</v>
      </c>
      <c r="DF1571" t="s">
        <v>3</v>
      </c>
      <c r="DG1571" t="s">
        <v>3</v>
      </c>
      <c r="DH1571" t="s">
        <v>3</v>
      </c>
      <c r="DI1571" t="s">
        <v>3</v>
      </c>
      <c r="DJ1571" t="s">
        <v>3</v>
      </c>
      <c r="DK1571" t="s">
        <v>3</v>
      </c>
      <c r="DL1571" t="s">
        <v>3</v>
      </c>
      <c r="DM1571" t="s">
        <v>3</v>
      </c>
      <c r="DN1571">
        <v>0</v>
      </c>
      <c r="DO1571">
        <v>0</v>
      </c>
      <c r="DP1571">
        <v>1</v>
      </c>
      <c r="DQ1571">
        <v>1</v>
      </c>
      <c r="DU1571">
        <v>1010</v>
      </c>
      <c r="DV1571" t="s">
        <v>40</v>
      </c>
      <c r="DW1571" t="s">
        <v>40</v>
      </c>
      <c r="DX1571">
        <v>1</v>
      </c>
      <c r="EE1571">
        <v>31102366</v>
      </c>
      <c r="EF1571">
        <v>8</v>
      </c>
      <c r="EG1571" t="s">
        <v>34</v>
      </c>
      <c r="EH1571">
        <v>0</v>
      </c>
      <c r="EI1571" t="s">
        <v>3</v>
      </c>
      <c r="EJ1571">
        <v>1</v>
      </c>
      <c r="EK1571">
        <v>1100</v>
      </c>
      <c r="EL1571" t="s">
        <v>41</v>
      </c>
      <c r="EM1571" t="s">
        <v>42</v>
      </c>
      <c r="EO1571" t="s">
        <v>3</v>
      </c>
      <c r="EQ1571">
        <v>0</v>
      </c>
      <c r="ER1571">
        <v>1256.5700000000002</v>
      </c>
      <c r="ES1571">
        <v>1256.5700000000002</v>
      </c>
      <c r="ET1571">
        <v>0</v>
      </c>
      <c r="EU1571">
        <v>0</v>
      </c>
      <c r="EV1571">
        <v>0</v>
      </c>
      <c r="EW1571">
        <v>0</v>
      </c>
      <c r="EX1571">
        <v>0</v>
      </c>
      <c r="EY1571">
        <v>0</v>
      </c>
      <c r="EZ1571">
        <v>5</v>
      </c>
      <c r="FC1571">
        <v>1</v>
      </c>
      <c r="FD1571">
        <v>18</v>
      </c>
      <c r="FF1571">
        <v>11590</v>
      </c>
      <c r="FQ1571">
        <v>0</v>
      </c>
      <c r="FR1571">
        <f t="shared" si="1398"/>
        <v>0</v>
      </c>
      <c r="FS1571">
        <v>0</v>
      </c>
      <c r="FX1571">
        <v>0</v>
      </c>
      <c r="FY1571">
        <v>0</v>
      </c>
      <c r="GA1571" t="s">
        <v>689</v>
      </c>
      <c r="GD1571">
        <v>1</v>
      </c>
      <c r="GF1571">
        <v>-724915954</v>
      </c>
      <c r="GG1571">
        <v>2</v>
      </c>
      <c r="GH1571">
        <v>3</v>
      </c>
      <c r="GI1571">
        <v>3</v>
      </c>
      <c r="GJ1571">
        <v>0</v>
      </c>
      <c r="GK1571">
        <v>0</v>
      </c>
      <c r="GL1571">
        <f t="shared" si="1399"/>
        <v>0</v>
      </c>
      <c r="GM1571">
        <f t="shared" si="1400"/>
        <v>1256.57</v>
      </c>
      <c r="GN1571">
        <f t="shared" si="1401"/>
        <v>1256.57</v>
      </c>
      <c r="GO1571">
        <f t="shared" si="1402"/>
        <v>0</v>
      </c>
      <c r="GP1571">
        <f t="shared" si="1403"/>
        <v>0</v>
      </c>
      <c r="GR1571">
        <v>1</v>
      </c>
      <c r="GS1571">
        <v>1</v>
      </c>
      <c r="GT1571">
        <v>0</v>
      </c>
      <c r="GU1571" t="s">
        <v>3</v>
      </c>
      <c r="GV1571">
        <f t="shared" si="1404"/>
        <v>0</v>
      </c>
      <c r="GW1571">
        <v>1</v>
      </c>
      <c r="GX1571">
        <f t="shared" si="1405"/>
        <v>0</v>
      </c>
      <c r="HA1571">
        <v>0</v>
      </c>
      <c r="HB1571">
        <v>0</v>
      </c>
      <c r="HC1571">
        <f t="shared" si="1406"/>
        <v>0</v>
      </c>
      <c r="IK1571">
        <v>0</v>
      </c>
    </row>
    <row r="1572" spans="1:255">
      <c r="A1572" s="2">
        <v>17</v>
      </c>
      <c r="B1572" s="2">
        <v>1</v>
      </c>
      <c r="C1572" s="2">
        <f>ROW(SmtRes!A1713)</f>
        <v>1713</v>
      </c>
      <c r="D1572" s="2">
        <f>ROW(EtalonRes!A2150)</f>
        <v>2150</v>
      </c>
      <c r="E1572" s="2" t="s">
        <v>690</v>
      </c>
      <c r="F1572" s="2" t="s">
        <v>431</v>
      </c>
      <c r="G1572" s="2" t="s">
        <v>432</v>
      </c>
      <c r="H1572" s="2" t="s">
        <v>433</v>
      </c>
      <c r="I1572" s="2">
        <f>ROUND(6/100,9)</f>
        <v>0.06</v>
      </c>
      <c r="J1572" s="2">
        <v>0</v>
      </c>
      <c r="K1572" s="2"/>
      <c r="L1572" s="2"/>
      <c r="M1572" s="2"/>
      <c r="N1572" s="2"/>
      <c r="O1572" s="2">
        <f t="shared" si="1372"/>
        <v>56.99</v>
      </c>
      <c r="P1572" s="2">
        <f t="shared" si="1373"/>
        <v>30.46</v>
      </c>
      <c r="Q1572" s="2">
        <f t="shared" si="1374"/>
        <v>3.65</v>
      </c>
      <c r="R1572" s="2">
        <f t="shared" si="1375"/>
        <v>0.49</v>
      </c>
      <c r="S1572" s="2">
        <f t="shared" si="1376"/>
        <v>22.88</v>
      </c>
      <c r="T1572" s="2">
        <f t="shared" si="1377"/>
        <v>0</v>
      </c>
      <c r="U1572" s="2">
        <f t="shared" si="1378"/>
        <v>2.6479439999999999</v>
      </c>
      <c r="V1572" s="2">
        <f t="shared" si="1379"/>
        <v>4.2299999999999997E-2</v>
      </c>
      <c r="W1572" s="2">
        <f t="shared" si="1380"/>
        <v>0</v>
      </c>
      <c r="X1572" s="2">
        <f t="shared" si="1381"/>
        <v>21.03</v>
      </c>
      <c r="Y1572" s="2">
        <f t="shared" si="1382"/>
        <v>14.02</v>
      </c>
      <c r="Z1572" s="2"/>
      <c r="AA1572" s="2">
        <v>33304975</v>
      </c>
      <c r="AB1572" s="2">
        <f t="shared" si="1383"/>
        <v>949.71</v>
      </c>
      <c r="AC1572" s="2">
        <f t="shared" si="1384"/>
        <v>507.64</v>
      </c>
      <c r="AD1572" s="2">
        <f>ROUND((((((ET1572*1.2)*1.25))-(((EU1572*1.2)*1.25)))+AE1572),2)</f>
        <v>60.76</v>
      </c>
      <c r="AE1572" s="2">
        <f>ROUND((((EU1572*1.2)*1.25)),2)</f>
        <v>8.18</v>
      </c>
      <c r="AF1572" s="2">
        <f>ROUND((((EV1572*1.2)*1.15)),2)</f>
        <v>381.31</v>
      </c>
      <c r="AG1572" s="2">
        <f t="shared" si="1385"/>
        <v>0</v>
      </c>
      <c r="AH1572" s="2">
        <f>(((EW1572*1.2)*1.15))</f>
        <v>44.132399999999997</v>
      </c>
      <c r="AI1572" s="2">
        <f>(((EX1572*1.2)*1.25))</f>
        <v>0.70499999999999996</v>
      </c>
      <c r="AJ1572" s="2">
        <f t="shared" si="1386"/>
        <v>0</v>
      </c>
      <c r="AK1572" s="2">
        <v>824.45</v>
      </c>
      <c r="AL1572" s="2">
        <v>507.64</v>
      </c>
      <c r="AM1572" s="2">
        <v>40.5</v>
      </c>
      <c r="AN1572" s="2">
        <v>5.45</v>
      </c>
      <c r="AO1572" s="2">
        <v>276.31</v>
      </c>
      <c r="AP1572" s="2">
        <v>0</v>
      </c>
      <c r="AQ1572" s="2">
        <v>31.98</v>
      </c>
      <c r="AR1572" s="2">
        <v>0.47</v>
      </c>
      <c r="AS1572" s="2">
        <v>0</v>
      </c>
      <c r="AT1572" s="2">
        <v>90</v>
      </c>
      <c r="AU1572" s="2">
        <v>60</v>
      </c>
      <c r="AV1572" s="2">
        <v>1</v>
      </c>
      <c r="AW1572" s="2">
        <v>1</v>
      </c>
      <c r="AX1572" s="2"/>
      <c r="AY1572" s="2"/>
      <c r="AZ1572" s="2">
        <v>1</v>
      </c>
      <c r="BA1572" s="2">
        <v>1</v>
      </c>
      <c r="BB1572" s="2">
        <v>1</v>
      </c>
      <c r="BC1572" s="2">
        <v>1</v>
      </c>
      <c r="BD1572" s="2" t="s">
        <v>3</v>
      </c>
      <c r="BE1572" s="2" t="s">
        <v>3</v>
      </c>
      <c r="BF1572" s="2" t="s">
        <v>3</v>
      </c>
      <c r="BG1572" s="2" t="s">
        <v>3</v>
      </c>
      <c r="BH1572" s="2">
        <v>0</v>
      </c>
      <c r="BI1572" s="2">
        <v>1</v>
      </c>
      <c r="BJ1572" s="2" t="s">
        <v>434</v>
      </c>
      <c r="BK1572" s="2"/>
      <c r="BL1572" s="2"/>
      <c r="BM1572" s="2">
        <v>26001</v>
      </c>
      <c r="BN1572" s="2">
        <v>0</v>
      </c>
      <c r="BO1572" s="2" t="s">
        <v>3</v>
      </c>
      <c r="BP1572" s="2">
        <v>0</v>
      </c>
      <c r="BQ1572" s="2">
        <v>2</v>
      </c>
      <c r="BR1572" s="2">
        <v>0</v>
      </c>
      <c r="BS1572" s="2">
        <v>1</v>
      </c>
      <c r="BT1572" s="2">
        <v>1</v>
      </c>
      <c r="BU1572" s="2">
        <v>1</v>
      </c>
      <c r="BV1572" s="2">
        <v>1</v>
      </c>
      <c r="BW1572" s="2">
        <v>1</v>
      </c>
      <c r="BX1572" s="2">
        <v>1</v>
      </c>
      <c r="BY1572" s="2" t="s">
        <v>3</v>
      </c>
      <c r="BZ1572" s="2">
        <v>100</v>
      </c>
      <c r="CA1572" s="2">
        <v>70</v>
      </c>
      <c r="CB1572" s="2"/>
      <c r="CC1572" s="2"/>
      <c r="CD1572" s="2"/>
      <c r="CE1572" s="2">
        <v>0</v>
      </c>
      <c r="CF1572" s="2">
        <v>0</v>
      </c>
      <c r="CG1572" s="2">
        <v>0</v>
      </c>
      <c r="CH1572" s="2"/>
      <c r="CI1572" s="2"/>
      <c r="CJ1572" s="2"/>
      <c r="CK1572" s="2"/>
      <c r="CL1572" s="2"/>
      <c r="CM1572" s="2">
        <v>0</v>
      </c>
      <c r="CN1572" s="2" t="s">
        <v>954</v>
      </c>
      <c r="CO1572" s="2">
        <v>0</v>
      </c>
      <c r="CP1572" s="2">
        <f t="shared" si="1387"/>
        <v>56.989999999999995</v>
      </c>
      <c r="CQ1572" s="2">
        <f t="shared" si="1388"/>
        <v>507.64</v>
      </c>
      <c r="CR1572" s="2">
        <f t="shared" si="1389"/>
        <v>60.76</v>
      </c>
      <c r="CS1572" s="2">
        <f t="shared" si="1390"/>
        <v>8.18</v>
      </c>
      <c r="CT1572" s="2">
        <f t="shared" si="1391"/>
        <v>381.31</v>
      </c>
      <c r="CU1572" s="2">
        <f t="shared" si="1392"/>
        <v>0</v>
      </c>
      <c r="CV1572" s="2">
        <f t="shared" si="1393"/>
        <v>44.132399999999997</v>
      </c>
      <c r="CW1572" s="2">
        <f t="shared" si="1394"/>
        <v>0.70499999999999996</v>
      </c>
      <c r="CX1572" s="2">
        <f t="shared" si="1395"/>
        <v>0</v>
      </c>
      <c r="CY1572" s="2">
        <f t="shared" si="1396"/>
        <v>21.032999999999998</v>
      </c>
      <c r="CZ1572" s="2">
        <f t="shared" si="1397"/>
        <v>14.021999999999998</v>
      </c>
      <c r="DA1572" s="2"/>
      <c r="DB1572" s="2"/>
      <c r="DC1572" s="2" t="s">
        <v>3</v>
      </c>
      <c r="DD1572" s="2" t="s">
        <v>3</v>
      </c>
      <c r="DE1572" s="2" t="s">
        <v>21</v>
      </c>
      <c r="DF1572" s="2" t="s">
        <v>21</v>
      </c>
      <c r="DG1572" s="2" t="s">
        <v>22</v>
      </c>
      <c r="DH1572" s="2" t="s">
        <v>3</v>
      </c>
      <c r="DI1572" s="2" t="s">
        <v>22</v>
      </c>
      <c r="DJ1572" s="2" t="s">
        <v>21</v>
      </c>
      <c r="DK1572" s="2" t="s">
        <v>3</v>
      </c>
      <c r="DL1572" s="2" t="s">
        <v>3</v>
      </c>
      <c r="DM1572" s="2" t="s">
        <v>3</v>
      </c>
      <c r="DN1572" s="2">
        <v>0</v>
      </c>
      <c r="DO1572" s="2">
        <v>0</v>
      </c>
      <c r="DP1572" s="2">
        <v>1</v>
      </c>
      <c r="DQ1572" s="2">
        <v>1</v>
      </c>
      <c r="DR1572" s="2"/>
      <c r="DS1572" s="2"/>
      <c r="DT1572" s="2"/>
      <c r="DU1572" s="2">
        <v>1005</v>
      </c>
      <c r="DV1572" s="2" t="s">
        <v>433</v>
      </c>
      <c r="DW1572" s="2" t="s">
        <v>433</v>
      </c>
      <c r="DX1572" s="2">
        <v>100</v>
      </c>
      <c r="DY1572" s="2"/>
      <c r="DZ1572" s="2"/>
      <c r="EA1572" s="2"/>
      <c r="EB1572" s="2"/>
      <c r="EC1572" s="2"/>
      <c r="ED1572" s="2"/>
      <c r="EE1572" s="2">
        <v>31102226</v>
      </c>
      <c r="EF1572" s="2">
        <v>2</v>
      </c>
      <c r="EG1572" s="2" t="s">
        <v>23</v>
      </c>
      <c r="EH1572" s="2">
        <v>0</v>
      </c>
      <c r="EI1572" s="2" t="s">
        <v>3</v>
      </c>
      <c r="EJ1572" s="2">
        <v>1</v>
      </c>
      <c r="EK1572" s="2">
        <v>26001</v>
      </c>
      <c r="EL1572" s="2" t="s">
        <v>435</v>
      </c>
      <c r="EM1572" s="2" t="s">
        <v>436</v>
      </c>
      <c r="EN1572" s="2"/>
      <c r="EO1572" s="2" t="s">
        <v>26</v>
      </c>
      <c r="EP1572" s="2"/>
      <c r="EQ1572" s="2">
        <v>0</v>
      </c>
      <c r="ER1572" s="2">
        <v>824.45</v>
      </c>
      <c r="ES1572" s="2">
        <v>507.64</v>
      </c>
      <c r="ET1572" s="2">
        <v>40.5</v>
      </c>
      <c r="EU1572" s="2">
        <v>5.45</v>
      </c>
      <c r="EV1572" s="2">
        <v>276.31</v>
      </c>
      <c r="EW1572" s="2">
        <v>31.98</v>
      </c>
      <c r="EX1572" s="2">
        <v>0.47</v>
      </c>
      <c r="EY1572" s="2">
        <v>0</v>
      </c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>
        <v>0</v>
      </c>
      <c r="FR1572" s="2">
        <f t="shared" si="1398"/>
        <v>0</v>
      </c>
      <c r="FS1572" s="2">
        <v>0</v>
      </c>
      <c r="FT1572" s="2" t="s">
        <v>27</v>
      </c>
      <c r="FU1572" s="2" t="s">
        <v>28</v>
      </c>
      <c r="FV1572" s="2"/>
      <c r="FW1572" s="2"/>
      <c r="FX1572" s="2">
        <v>90</v>
      </c>
      <c r="FY1572" s="2">
        <v>59.5</v>
      </c>
      <c r="FZ1572" s="2"/>
      <c r="GA1572" s="2" t="s">
        <v>3</v>
      </c>
      <c r="GB1572" s="2"/>
      <c r="GC1572" s="2"/>
      <c r="GD1572" s="2">
        <v>1</v>
      </c>
      <c r="GE1572" s="2"/>
      <c r="GF1572" s="2">
        <v>1906941050</v>
      </c>
      <c r="GG1572" s="2">
        <v>2</v>
      </c>
      <c r="GH1572" s="2">
        <v>1</v>
      </c>
      <c r="GI1572" s="2">
        <v>-2</v>
      </c>
      <c r="GJ1572" s="2">
        <v>0</v>
      </c>
      <c r="GK1572" s="2">
        <v>0</v>
      </c>
      <c r="GL1572" s="2">
        <f t="shared" si="1399"/>
        <v>0</v>
      </c>
      <c r="GM1572" s="2">
        <f t="shared" si="1400"/>
        <v>92.04</v>
      </c>
      <c r="GN1572" s="2">
        <f t="shared" si="1401"/>
        <v>92.04</v>
      </c>
      <c r="GO1572" s="2">
        <f t="shared" si="1402"/>
        <v>0</v>
      </c>
      <c r="GP1572" s="2">
        <f t="shared" si="1403"/>
        <v>0</v>
      </c>
      <c r="GQ1572" s="2"/>
      <c r="GR1572" s="2">
        <v>0</v>
      </c>
      <c r="GS1572" s="2">
        <v>3</v>
      </c>
      <c r="GT1572" s="2">
        <v>0</v>
      </c>
      <c r="GU1572" s="2" t="s">
        <v>3</v>
      </c>
      <c r="GV1572" s="2">
        <f t="shared" si="1404"/>
        <v>0</v>
      </c>
      <c r="GW1572" s="2">
        <v>1</v>
      </c>
      <c r="GX1572" s="2">
        <f t="shared" si="1405"/>
        <v>0</v>
      </c>
      <c r="GY1572" s="2"/>
      <c r="GZ1572" s="2"/>
      <c r="HA1572" s="2">
        <v>0</v>
      </c>
      <c r="HB1572" s="2">
        <v>0</v>
      </c>
      <c r="HC1572" s="2">
        <f t="shared" si="1406"/>
        <v>0</v>
      </c>
      <c r="HD1572" s="2"/>
      <c r="HE1572" s="2"/>
      <c r="HF1572" s="2"/>
      <c r="HG1572" s="2"/>
      <c r="HH1572" s="2"/>
      <c r="HI1572" s="2"/>
      <c r="HJ1572" s="2"/>
      <c r="HK1572" s="2"/>
      <c r="HL1572" s="2"/>
      <c r="HM1572" s="2"/>
      <c r="HN1572" s="2"/>
      <c r="HO1572" s="2"/>
      <c r="HP1572" s="2"/>
      <c r="HQ1572" s="2"/>
      <c r="HR1572" s="2"/>
      <c r="HS1572" s="2"/>
      <c r="HT1572" s="2"/>
      <c r="HU1572" s="2"/>
      <c r="HV1572" s="2"/>
      <c r="HW1572" s="2"/>
      <c r="HX1572" s="2"/>
      <c r="HY1572" s="2"/>
      <c r="HZ1572" s="2"/>
      <c r="IA1572" s="2"/>
      <c r="IB1572" s="2"/>
      <c r="IC1572" s="2"/>
      <c r="ID1572" s="2"/>
      <c r="IE1572" s="2"/>
      <c r="IF1572" s="2"/>
      <c r="IG1572" s="2"/>
      <c r="IH1572" s="2"/>
      <c r="II1572" s="2"/>
      <c r="IJ1572" s="2"/>
      <c r="IK1572" s="2">
        <v>0</v>
      </c>
      <c r="IL1572" s="2"/>
      <c r="IM1572" s="2"/>
      <c r="IN1572" s="2"/>
      <c r="IO1572" s="2"/>
      <c r="IP1572" s="2"/>
      <c r="IQ1572" s="2"/>
      <c r="IR1572" s="2"/>
      <c r="IS1572" s="2"/>
      <c r="IT1572" s="2"/>
      <c r="IU1572" s="2"/>
    </row>
    <row r="1573" spans="1:255">
      <c r="A1573">
        <v>17</v>
      </c>
      <c r="B1573">
        <v>1</v>
      </c>
      <c r="C1573">
        <f>ROW(SmtRes!A1722)</f>
        <v>1722</v>
      </c>
      <c r="D1573">
        <f>ROW(EtalonRes!A2160)</f>
        <v>2160</v>
      </c>
      <c r="E1573" t="s">
        <v>690</v>
      </c>
      <c r="F1573" t="s">
        <v>431</v>
      </c>
      <c r="G1573" t="s">
        <v>432</v>
      </c>
      <c r="H1573" t="s">
        <v>433</v>
      </c>
      <c r="I1573">
        <f>ROUND(6/100,9)</f>
        <v>0.06</v>
      </c>
      <c r="J1573">
        <v>0</v>
      </c>
      <c r="O1573">
        <f t="shared" si="1372"/>
        <v>56.99</v>
      </c>
      <c r="P1573">
        <f t="shared" si="1373"/>
        <v>30.46</v>
      </c>
      <c r="Q1573">
        <f t="shared" si="1374"/>
        <v>3.65</v>
      </c>
      <c r="R1573">
        <f t="shared" si="1375"/>
        <v>0.49</v>
      </c>
      <c r="S1573">
        <f t="shared" si="1376"/>
        <v>22.88</v>
      </c>
      <c r="T1573">
        <f t="shared" si="1377"/>
        <v>0</v>
      </c>
      <c r="U1573">
        <f t="shared" si="1378"/>
        <v>2.6479439999999999</v>
      </c>
      <c r="V1573">
        <f t="shared" si="1379"/>
        <v>4.2299999999999997E-2</v>
      </c>
      <c r="W1573">
        <f t="shared" si="1380"/>
        <v>0</v>
      </c>
      <c r="X1573">
        <f t="shared" si="1381"/>
        <v>21.03</v>
      </c>
      <c r="Y1573">
        <f t="shared" si="1382"/>
        <v>14.02</v>
      </c>
      <c r="AA1573">
        <v>33304960</v>
      </c>
      <c r="AB1573">
        <f t="shared" si="1383"/>
        <v>949.71</v>
      </c>
      <c r="AC1573">
        <f t="shared" si="1384"/>
        <v>507.64</v>
      </c>
      <c r="AD1573">
        <f>ROUND((((((ET1573*1.2)*1.25))-(((EU1573*1.2)*1.25)))+AE1573),2)</f>
        <v>60.76</v>
      </c>
      <c r="AE1573">
        <f>ROUND((((EU1573*1.2)*1.25)),2)</f>
        <v>8.18</v>
      </c>
      <c r="AF1573">
        <f>ROUND((((EV1573*1.2)*1.15)),2)</f>
        <v>381.31</v>
      </c>
      <c r="AG1573">
        <f t="shared" si="1385"/>
        <v>0</v>
      </c>
      <c r="AH1573">
        <f>(((EW1573*1.2)*1.15))</f>
        <v>44.132399999999997</v>
      </c>
      <c r="AI1573">
        <f>(((EX1573*1.2)*1.25))</f>
        <v>0.70499999999999996</v>
      </c>
      <c r="AJ1573">
        <f t="shared" si="1386"/>
        <v>0</v>
      </c>
      <c r="AK1573">
        <v>824.45</v>
      </c>
      <c r="AL1573">
        <v>507.64</v>
      </c>
      <c r="AM1573">
        <v>40.5</v>
      </c>
      <c r="AN1573">
        <v>5.45</v>
      </c>
      <c r="AO1573">
        <v>276.31</v>
      </c>
      <c r="AP1573">
        <v>0</v>
      </c>
      <c r="AQ1573">
        <v>31.98</v>
      </c>
      <c r="AR1573">
        <v>0.47</v>
      </c>
      <c r="AS1573">
        <v>0</v>
      </c>
      <c r="AT1573">
        <v>90</v>
      </c>
      <c r="AU1573">
        <v>60</v>
      </c>
      <c r="AV1573">
        <v>1</v>
      </c>
      <c r="AW1573">
        <v>1</v>
      </c>
      <c r="AZ1573">
        <v>1</v>
      </c>
      <c r="BA1573">
        <v>1</v>
      </c>
      <c r="BB1573">
        <v>1</v>
      </c>
      <c r="BC1573">
        <v>1</v>
      </c>
      <c r="BD1573" t="s">
        <v>3</v>
      </c>
      <c r="BE1573" t="s">
        <v>3</v>
      </c>
      <c r="BF1573" t="s">
        <v>3</v>
      </c>
      <c r="BG1573" t="s">
        <v>3</v>
      </c>
      <c r="BH1573">
        <v>0</v>
      </c>
      <c r="BI1573">
        <v>1</v>
      </c>
      <c r="BJ1573" t="s">
        <v>434</v>
      </c>
      <c r="BM1573">
        <v>26001</v>
      </c>
      <c r="BN1573">
        <v>0</v>
      </c>
      <c r="BO1573" t="s">
        <v>3</v>
      </c>
      <c r="BP1573">
        <v>0</v>
      </c>
      <c r="BQ1573">
        <v>2</v>
      </c>
      <c r="BR1573">
        <v>0</v>
      </c>
      <c r="BS1573">
        <v>1</v>
      </c>
      <c r="BT1573">
        <v>1</v>
      </c>
      <c r="BU1573">
        <v>1</v>
      </c>
      <c r="BV1573">
        <v>1</v>
      </c>
      <c r="BW1573">
        <v>1</v>
      </c>
      <c r="BX1573">
        <v>1</v>
      </c>
      <c r="BY1573" t="s">
        <v>3</v>
      </c>
      <c r="BZ1573">
        <v>100</v>
      </c>
      <c r="CA1573">
        <v>70</v>
      </c>
      <c r="CE1573">
        <v>0</v>
      </c>
      <c r="CF1573">
        <v>0</v>
      </c>
      <c r="CG1573">
        <v>0</v>
      </c>
      <c r="CM1573">
        <v>0</v>
      </c>
      <c r="CN1573" t="s">
        <v>954</v>
      </c>
      <c r="CO1573">
        <v>0</v>
      </c>
      <c r="CP1573">
        <f t="shared" si="1387"/>
        <v>56.989999999999995</v>
      </c>
      <c r="CQ1573">
        <f t="shared" si="1388"/>
        <v>507.64</v>
      </c>
      <c r="CR1573">
        <f t="shared" si="1389"/>
        <v>60.76</v>
      </c>
      <c r="CS1573">
        <f t="shared" si="1390"/>
        <v>8.18</v>
      </c>
      <c r="CT1573">
        <f t="shared" si="1391"/>
        <v>381.31</v>
      </c>
      <c r="CU1573">
        <f t="shared" si="1392"/>
        <v>0</v>
      </c>
      <c r="CV1573">
        <f t="shared" si="1393"/>
        <v>44.132399999999997</v>
      </c>
      <c r="CW1573">
        <f t="shared" si="1394"/>
        <v>0.70499999999999996</v>
      </c>
      <c r="CX1573">
        <f t="shared" si="1395"/>
        <v>0</v>
      </c>
      <c r="CY1573">
        <f t="shared" si="1396"/>
        <v>21.032999999999998</v>
      </c>
      <c r="CZ1573">
        <f t="shared" si="1397"/>
        <v>14.021999999999998</v>
      </c>
      <c r="DC1573" t="s">
        <v>3</v>
      </c>
      <c r="DD1573" t="s">
        <v>3</v>
      </c>
      <c r="DE1573" t="s">
        <v>21</v>
      </c>
      <c r="DF1573" t="s">
        <v>21</v>
      </c>
      <c r="DG1573" t="s">
        <v>22</v>
      </c>
      <c r="DH1573" t="s">
        <v>3</v>
      </c>
      <c r="DI1573" t="s">
        <v>22</v>
      </c>
      <c r="DJ1573" t="s">
        <v>21</v>
      </c>
      <c r="DK1573" t="s">
        <v>3</v>
      </c>
      <c r="DL1573" t="s">
        <v>3</v>
      </c>
      <c r="DM1573" t="s">
        <v>3</v>
      </c>
      <c r="DN1573">
        <v>0</v>
      </c>
      <c r="DO1573">
        <v>0</v>
      </c>
      <c r="DP1573">
        <v>1</v>
      </c>
      <c r="DQ1573">
        <v>1</v>
      </c>
      <c r="DU1573">
        <v>1005</v>
      </c>
      <c r="DV1573" t="s">
        <v>433</v>
      </c>
      <c r="DW1573" t="s">
        <v>433</v>
      </c>
      <c r="DX1573">
        <v>100</v>
      </c>
      <c r="EE1573">
        <v>31102226</v>
      </c>
      <c r="EF1573">
        <v>2</v>
      </c>
      <c r="EG1573" t="s">
        <v>23</v>
      </c>
      <c r="EH1573">
        <v>0</v>
      </c>
      <c r="EI1573" t="s">
        <v>3</v>
      </c>
      <c r="EJ1573">
        <v>1</v>
      </c>
      <c r="EK1573">
        <v>26001</v>
      </c>
      <c r="EL1573" t="s">
        <v>435</v>
      </c>
      <c r="EM1573" t="s">
        <v>436</v>
      </c>
      <c r="EO1573" t="s">
        <v>26</v>
      </c>
      <c r="EQ1573">
        <v>0</v>
      </c>
      <c r="ER1573">
        <v>824.45</v>
      </c>
      <c r="ES1573">
        <v>507.64</v>
      </c>
      <c r="ET1573">
        <v>40.5</v>
      </c>
      <c r="EU1573">
        <v>5.45</v>
      </c>
      <c r="EV1573">
        <v>276.31</v>
      </c>
      <c r="EW1573">
        <v>31.98</v>
      </c>
      <c r="EX1573">
        <v>0.47</v>
      </c>
      <c r="EY1573">
        <v>0</v>
      </c>
      <c r="FQ1573">
        <v>0</v>
      </c>
      <c r="FR1573">
        <f t="shared" si="1398"/>
        <v>0</v>
      </c>
      <c r="FS1573">
        <v>0</v>
      </c>
      <c r="FT1573" t="s">
        <v>27</v>
      </c>
      <c r="FU1573" t="s">
        <v>28</v>
      </c>
      <c r="FX1573">
        <v>90</v>
      </c>
      <c r="FY1573">
        <v>59.5</v>
      </c>
      <c r="GA1573" t="s">
        <v>3</v>
      </c>
      <c r="GD1573">
        <v>1</v>
      </c>
      <c r="GF1573">
        <v>1906941050</v>
      </c>
      <c r="GG1573">
        <v>2</v>
      </c>
      <c r="GH1573">
        <v>1</v>
      </c>
      <c r="GI1573">
        <v>-2</v>
      </c>
      <c r="GJ1573">
        <v>0</v>
      </c>
      <c r="GK1573">
        <v>0</v>
      </c>
      <c r="GL1573">
        <f t="shared" si="1399"/>
        <v>0</v>
      </c>
      <c r="GM1573">
        <f t="shared" si="1400"/>
        <v>92.04</v>
      </c>
      <c r="GN1573">
        <f t="shared" si="1401"/>
        <v>92.04</v>
      </c>
      <c r="GO1573">
        <f t="shared" si="1402"/>
        <v>0</v>
      </c>
      <c r="GP1573">
        <f t="shared" si="1403"/>
        <v>0</v>
      </c>
      <c r="GR1573">
        <v>0</v>
      </c>
      <c r="GS1573">
        <v>3</v>
      </c>
      <c r="GT1573">
        <v>0</v>
      </c>
      <c r="GU1573" t="s">
        <v>3</v>
      </c>
      <c r="GV1573">
        <f t="shared" si="1404"/>
        <v>0</v>
      </c>
      <c r="GW1573">
        <v>1</v>
      </c>
      <c r="GX1573">
        <f t="shared" si="1405"/>
        <v>0</v>
      </c>
      <c r="HA1573">
        <v>0</v>
      </c>
      <c r="HB1573">
        <v>0</v>
      </c>
      <c r="HC1573">
        <f t="shared" si="1406"/>
        <v>0</v>
      </c>
      <c r="IK1573">
        <v>0</v>
      </c>
    </row>
    <row r="1574" spans="1:255">
      <c r="A1574" s="2">
        <v>17</v>
      </c>
      <c r="B1574" s="2">
        <v>1</v>
      </c>
      <c r="C1574" s="2"/>
      <c r="D1574" s="2"/>
      <c r="E1574" s="2" t="s">
        <v>691</v>
      </c>
      <c r="F1574" s="2" t="s">
        <v>438</v>
      </c>
      <c r="G1574" s="2" t="s">
        <v>439</v>
      </c>
      <c r="H1574" s="2" t="s">
        <v>258</v>
      </c>
      <c r="I1574" s="2">
        <f>ROUND(6*0.04*1.15,9)</f>
        <v>0.27600000000000002</v>
      </c>
      <c r="J1574" s="2">
        <v>0</v>
      </c>
      <c r="K1574" s="2"/>
      <c r="L1574" s="2"/>
      <c r="M1574" s="2"/>
      <c r="N1574" s="2"/>
      <c r="O1574" s="2">
        <f t="shared" si="1372"/>
        <v>613.28</v>
      </c>
      <c r="P1574" s="2">
        <f t="shared" si="1373"/>
        <v>613.28</v>
      </c>
      <c r="Q1574" s="2">
        <f t="shared" si="1374"/>
        <v>0</v>
      </c>
      <c r="R1574" s="2">
        <f t="shared" si="1375"/>
        <v>0</v>
      </c>
      <c r="S1574" s="2">
        <f t="shared" si="1376"/>
        <v>0</v>
      </c>
      <c r="T1574" s="2">
        <f t="shared" si="1377"/>
        <v>0</v>
      </c>
      <c r="U1574" s="2">
        <f t="shared" si="1378"/>
        <v>0</v>
      </c>
      <c r="V1574" s="2">
        <f t="shared" si="1379"/>
        <v>0</v>
      </c>
      <c r="W1574" s="2">
        <f t="shared" si="1380"/>
        <v>0</v>
      </c>
      <c r="X1574" s="2">
        <f t="shared" si="1381"/>
        <v>0</v>
      </c>
      <c r="Y1574" s="2">
        <f t="shared" si="1382"/>
        <v>0</v>
      </c>
      <c r="Z1574" s="2"/>
      <c r="AA1574" s="2">
        <v>33304975</v>
      </c>
      <c r="AB1574" s="2">
        <f t="shared" si="1383"/>
        <v>2222.0300000000002</v>
      </c>
      <c r="AC1574" s="2">
        <f t="shared" si="1384"/>
        <v>2222.0300000000002</v>
      </c>
      <c r="AD1574" s="2">
        <f>ROUND((((ET1574)-(EU1574))+AE1574),2)</f>
        <v>0</v>
      </c>
      <c r="AE1574" s="2">
        <f>ROUND((EU1574),2)</f>
        <v>0</v>
      </c>
      <c r="AF1574" s="2">
        <f>ROUND((EV1574),2)</f>
        <v>0</v>
      </c>
      <c r="AG1574" s="2">
        <f t="shared" si="1385"/>
        <v>0</v>
      </c>
      <c r="AH1574" s="2">
        <f>(EW1574)</f>
        <v>0</v>
      </c>
      <c r="AI1574" s="2">
        <f>(EX1574)</f>
        <v>0</v>
      </c>
      <c r="AJ1574" s="2">
        <f t="shared" si="1386"/>
        <v>0</v>
      </c>
      <c r="AK1574" s="2">
        <v>2222.0300000000002</v>
      </c>
      <c r="AL1574" s="2">
        <v>2222.0300000000002</v>
      </c>
      <c r="AM1574" s="2">
        <v>0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1</v>
      </c>
      <c r="AW1574" s="2">
        <v>1</v>
      </c>
      <c r="AX1574" s="2"/>
      <c r="AY1574" s="2"/>
      <c r="AZ1574" s="2">
        <v>1</v>
      </c>
      <c r="BA1574" s="2">
        <v>1</v>
      </c>
      <c r="BB1574" s="2">
        <v>1</v>
      </c>
      <c r="BC1574" s="2">
        <v>1</v>
      </c>
      <c r="BD1574" s="2" t="s">
        <v>3</v>
      </c>
      <c r="BE1574" s="2" t="s">
        <v>3</v>
      </c>
      <c r="BF1574" s="2" t="s">
        <v>3</v>
      </c>
      <c r="BG1574" s="2" t="s">
        <v>3</v>
      </c>
      <c r="BH1574" s="2">
        <v>3</v>
      </c>
      <c r="BI1574" s="2">
        <v>1</v>
      </c>
      <c r="BJ1574" s="2" t="s">
        <v>440</v>
      </c>
      <c r="BK1574" s="2"/>
      <c r="BL1574" s="2"/>
      <c r="BM1574" s="2">
        <v>500001</v>
      </c>
      <c r="BN1574" s="2">
        <v>0</v>
      </c>
      <c r="BO1574" s="2" t="s">
        <v>3</v>
      </c>
      <c r="BP1574" s="2">
        <v>0</v>
      </c>
      <c r="BQ1574" s="2">
        <v>8</v>
      </c>
      <c r="BR1574" s="2">
        <v>0</v>
      </c>
      <c r="BS1574" s="2">
        <v>1</v>
      </c>
      <c r="BT1574" s="2">
        <v>1</v>
      </c>
      <c r="BU1574" s="2">
        <v>1</v>
      </c>
      <c r="BV1574" s="2">
        <v>1</v>
      </c>
      <c r="BW1574" s="2">
        <v>1</v>
      </c>
      <c r="BX1574" s="2">
        <v>1</v>
      </c>
      <c r="BY1574" s="2" t="s">
        <v>3</v>
      </c>
      <c r="BZ1574" s="2">
        <v>0</v>
      </c>
      <c r="CA1574" s="2">
        <v>0</v>
      </c>
      <c r="CB1574" s="2"/>
      <c r="CC1574" s="2"/>
      <c r="CD1574" s="2"/>
      <c r="CE1574" s="2">
        <v>0</v>
      </c>
      <c r="CF1574" s="2">
        <v>0</v>
      </c>
      <c r="CG1574" s="2">
        <v>0</v>
      </c>
      <c r="CH1574" s="2"/>
      <c r="CI1574" s="2"/>
      <c r="CJ1574" s="2"/>
      <c r="CK1574" s="2"/>
      <c r="CL1574" s="2"/>
      <c r="CM1574" s="2">
        <v>0</v>
      </c>
      <c r="CN1574" s="2" t="s">
        <v>3</v>
      </c>
      <c r="CO1574" s="2">
        <v>0</v>
      </c>
      <c r="CP1574" s="2">
        <f t="shared" si="1387"/>
        <v>613.28</v>
      </c>
      <c r="CQ1574" s="2">
        <f t="shared" si="1388"/>
        <v>2222.0300000000002</v>
      </c>
      <c r="CR1574" s="2">
        <f t="shared" si="1389"/>
        <v>0</v>
      </c>
      <c r="CS1574" s="2">
        <f t="shared" si="1390"/>
        <v>0</v>
      </c>
      <c r="CT1574" s="2">
        <f t="shared" si="1391"/>
        <v>0</v>
      </c>
      <c r="CU1574" s="2">
        <f t="shared" si="1392"/>
        <v>0</v>
      </c>
      <c r="CV1574" s="2">
        <f t="shared" si="1393"/>
        <v>0</v>
      </c>
      <c r="CW1574" s="2">
        <f t="shared" si="1394"/>
        <v>0</v>
      </c>
      <c r="CX1574" s="2">
        <f t="shared" si="1395"/>
        <v>0</v>
      </c>
      <c r="CY1574" s="2">
        <f t="shared" si="1396"/>
        <v>0</v>
      </c>
      <c r="CZ1574" s="2">
        <f t="shared" si="1397"/>
        <v>0</v>
      </c>
      <c r="DA1574" s="2"/>
      <c r="DB1574" s="2"/>
      <c r="DC1574" s="2" t="s">
        <v>3</v>
      </c>
      <c r="DD1574" s="2" t="s">
        <v>3</v>
      </c>
      <c r="DE1574" s="2" t="s">
        <v>3</v>
      </c>
      <c r="DF1574" s="2" t="s">
        <v>3</v>
      </c>
      <c r="DG1574" s="2" t="s">
        <v>3</v>
      </c>
      <c r="DH1574" s="2" t="s">
        <v>3</v>
      </c>
      <c r="DI1574" s="2" t="s">
        <v>3</v>
      </c>
      <c r="DJ1574" s="2" t="s">
        <v>3</v>
      </c>
      <c r="DK1574" s="2" t="s">
        <v>3</v>
      </c>
      <c r="DL1574" s="2" t="s">
        <v>3</v>
      </c>
      <c r="DM1574" s="2" t="s">
        <v>3</v>
      </c>
      <c r="DN1574" s="2">
        <v>0</v>
      </c>
      <c r="DO1574" s="2">
        <v>0</v>
      </c>
      <c r="DP1574" s="2">
        <v>1</v>
      </c>
      <c r="DQ1574" s="2">
        <v>1</v>
      </c>
      <c r="DR1574" s="2"/>
      <c r="DS1574" s="2"/>
      <c r="DT1574" s="2"/>
      <c r="DU1574" s="2">
        <v>1007</v>
      </c>
      <c r="DV1574" s="2" t="s">
        <v>258</v>
      </c>
      <c r="DW1574" s="2" t="s">
        <v>258</v>
      </c>
      <c r="DX1574" s="2">
        <v>1</v>
      </c>
      <c r="DY1574" s="2"/>
      <c r="DZ1574" s="2"/>
      <c r="EA1574" s="2"/>
      <c r="EB1574" s="2"/>
      <c r="EC1574" s="2"/>
      <c r="ED1574" s="2"/>
      <c r="EE1574" s="2">
        <v>31102119</v>
      </c>
      <c r="EF1574" s="2">
        <v>8</v>
      </c>
      <c r="EG1574" s="2" t="s">
        <v>34</v>
      </c>
      <c r="EH1574" s="2">
        <v>0</v>
      </c>
      <c r="EI1574" s="2" t="s">
        <v>3</v>
      </c>
      <c r="EJ1574" s="2">
        <v>1</v>
      </c>
      <c r="EK1574" s="2">
        <v>500001</v>
      </c>
      <c r="EL1574" s="2" t="s">
        <v>35</v>
      </c>
      <c r="EM1574" s="2" t="s">
        <v>36</v>
      </c>
      <c r="EN1574" s="2"/>
      <c r="EO1574" s="2" t="s">
        <v>3</v>
      </c>
      <c r="EP1574" s="2"/>
      <c r="EQ1574" s="2">
        <v>0</v>
      </c>
      <c r="ER1574" s="2">
        <v>2222.0300000000002</v>
      </c>
      <c r="ES1574" s="2">
        <v>2222.0300000000002</v>
      </c>
      <c r="ET1574" s="2">
        <v>0</v>
      </c>
      <c r="EU1574" s="2">
        <v>0</v>
      </c>
      <c r="EV1574" s="2">
        <v>0</v>
      </c>
      <c r="EW1574" s="2">
        <v>0</v>
      </c>
      <c r="EX1574" s="2">
        <v>0</v>
      </c>
      <c r="EY1574" s="2">
        <v>0</v>
      </c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>
        <v>0</v>
      </c>
      <c r="FR1574" s="2">
        <f t="shared" si="1398"/>
        <v>0</v>
      </c>
      <c r="FS1574" s="2">
        <v>0</v>
      </c>
      <c r="FT1574" s="2"/>
      <c r="FU1574" s="2"/>
      <c r="FV1574" s="2"/>
      <c r="FW1574" s="2"/>
      <c r="FX1574" s="2">
        <v>0</v>
      </c>
      <c r="FY1574" s="2">
        <v>0</v>
      </c>
      <c r="FZ1574" s="2"/>
      <c r="GA1574" s="2" t="s">
        <v>3</v>
      </c>
      <c r="GB1574" s="2"/>
      <c r="GC1574" s="2"/>
      <c r="GD1574" s="2">
        <v>1</v>
      </c>
      <c r="GE1574" s="2"/>
      <c r="GF1574" s="2">
        <v>2051966677</v>
      </c>
      <c r="GG1574" s="2">
        <v>2</v>
      </c>
      <c r="GH1574" s="2">
        <v>1</v>
      </c>
      <c r="GI1574" s="2">
        <v>-2</v>
      </c>
      <c r="GJ1574" s="2">
        <v>0</v>
      </c>
      <c r="GK1574" s="2">
        <v>0</v>
      </c>
      <c r="GL1574" s="2">
        <f t="shared" si="1399"/>
        <v>0</v>
      </c>
      <c r="GM1574" s="2">
        <f t="shared" si="1400"/>
        <v>613.28</v>
      </c>
      <c r="GN1574" s="2">
        <f t="shared" si="1401"/>
        <v>613.28</v>
      </c>
      <c r="GO1574" s="2">
        <f t="shared" si="1402"/>
        <v>0</v>
      </c>
      <c r="GP1574" s="2">
        <f t="shared" si="1403"/>
        <v>0</v>
      </c>
      <c r="GQ1574" s="2"/>
      <c r="GR1574" s="2">
        <v>0</v>
      </c>
      <c r="GS1574" s="2">
        <v>3</v>
      </c>
      <c r="GT1574" s="2">
        <v>0</v>
      </c>
      <c r="GU1574" s="2" t="s">
        <v>3</v>
      </c>
      <c r="GV1574" s="2">
        <f t="shared" si="1404"/>
        <v>0</v>
      </c>
      <c r="GW1574" s="2">
        <v>1</v>
      </c>
      <c r="GX1574" s="2">
        <f t="shared" si="1405"/>
        <v>0</v>
      </c>
      <c r="GY1574" s="2"/>
      <c r="GZ1574" s="2"/>
      <c r="HA1574" s="2">
        <v>0</v>
      </c>
      <c r="HB1574" s="2">
        <v>0</v>
      </c>
      <c r="HC1574" s="2">
        <f t="shared" si="1406"/>
        <v>0</v>
      </c>
      <c r="HD1574" s="2"/>
      <c r="HE1574" s="2"/>
      <c r="HF1574" s="2"/>
      <c r="HG1574" s="2"/>
      <c r="HH1574" s="2"/>
      <c r="HI1574" s="2"/>
      <c r="HJ1574" s="2"/>
      <c r="HK1574" s="2"/>
      <c r="HL1574" s="2"/>
      <c r="HM1574" s="2"/>
      <c r="HN1574" s="2"/>
      <c r="HO1574" s="2"/>
      <c r="HP1574" s="2"/>
      <c r="HQ1574" s="2"/>
      <c r="HR1574" s="2"/>
      <c r="HS1574" s="2"/>
      <c r="HT1574" s="2"/>
      <c r="HU1574" s="2"/>
      <c r="HV1574" s="2"/>
      <c r="HW1574" s="2"/>
      <c r="HX1574" s="2"/>
      <c r="HY1574" s="2"/>
      <c r="HZ1574" s="2"/>
      <c r="IA1574" s="2"/>
      <c r="IB1574" s="2"/>
      <c r="IC1574" s="2"/>
      <c r="ID1574" s="2"/>
      <c r="IE1574" s="2"/>
      <c r="IF1574" s="2"/>
      <c r="IG1574" s="2"/>
      <c r="IH1574" s="2"/>
      <c r="II1574" s="2"/>
      <c r="IJ1574" s="2"/>
      <c r="IK1574" s="2">
        <v>0</v>
      </c>
      <c r="IL1574" s="2"/>
      <c r="IM1574" s="2"/>
      <c r="IN1574" s="2"/>
      <c r="IO1574" s="2"/>
      <c r="IP1574" s="2"/>
      <c r="IQ1574" s="2"/>
      <c r="IR1574" s="2"/>
      <c r="IS1574" s="2"/>
      <c r="IT1574" s="2"/>
      <c r="IU1574" s="2"/>
    </row>
    <row r="1575" spans="1:255">
      <c r="A1575">
        <v>17</v>
      </c>
      <c r="B1575">
        <v>1</v>
      </c>
      <c r="E1575" t="s">
        <v>691</v>
      </c>
      <c r="F1575" t="s">
        <v>438</v>
      </c>
      <c r="G1575" t="s">
        <v>439</v>
      </c>
      <c r="H1575" t="s">
        <v>258</v>
      </c>
      <c r="I1575">
        <f>ROUND(6*0.04*1.15,9)</f>
        <v>0.27600000000000002</v>
      </c>
      <c r="J1575">
        <v>0</v>
      </c>
      <c r="O1575">
        <f t="shared" si="1372"/>
        <v>613.28</v>
      </c>
      <c r="P1575">
        <f t="shared" si="1373"/>
        <v>613.28</v>
      </c>
      <c r="Q1575">
        <f t="shared" si="1374"/>
        <v>0</v>
      </c>
      <c r="R1575">
        <f t="shared" si="1375"/>
        <v>0</v>
      </c>
      <c r="S1575">
        <f t="shared" si="1376"/>
        <v>0</v>
      </c>
      <c r="T1575">
        <f t="shared" si="1377"/>
        <v>0</v>
      </c>
      <c r="U1575">
        <f t="shared" si="1378"/>
        <v>0</v>
      </c>
      <c r="V1575">
        <f t="shared" si="1379"/>
        <v>0</v>
      </c>
      <c r="W1575">
        <f t="shared" si="1380"/>
        <v>0</v>
      </c>
      <c r="X1575">
        <f t="shared" si="1381"/>
        <v>0</v>
      </c>
      <c r="Y1575">
        <f t="shared" si="1382"/>
        <v>0</v>
      </c>
      <c r="AA1575">
        <v>33304960</v>
      </c>
      <c r="AB1575">
        <f t="shared" si="1383"/>
        <v>2222.0300000000002</v>
      </c>
      <c r="AC1575">
        <f t="shared" si="1384"/>
        <v>2222.0300000000002</v>
      </c>
      <c r="AD1575">
        <f>ROUND((((ET1575)-(EU1575))+AE1575),2)</f>
        <v>0</v>
      </c>
      <c r="AE1575">
        <f>ROUND((EU1575),2)</f>
        <v>0</v>
      </c>
      <c r="AF1575">
        <f>ROUND((EV1575),2)</f>
        <v>0</v>
      </c>
      <c r="AG1575">
        <f t="shared" si="1385"/>
        <v>0</v>
      </c>
      <c r="AH1575">
        <f>(EW1575)</f>
        <v>0</v>
      </c>
      <c r="AI1575">
        <f>(EX1575)</f>
        <v>0</v>
      </c>
      <c r="AJ1575">
        <f t="shared" si="1386"/>
        <v>0</v>
      </c>
      <c r="AK1575">
        <v>2222.0300000000002</v>
      </c>
      <c r="AL1575">
        <v>2222.0300000000002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1</v>
      </c>
      <c r="AW1575">
        <v>1</v>
      </c>
      <c r="AZ1575">
        <v>1</v>
      </c>
      <c r="BA1575">
        <v>1</v>
      </c>
      <c r="BB1575">
        <v>1</v>
      </c>
      <c r="BC1575">
        <v>1</v>
      </c>
      <c r="BD1575" t="s">
        <v>3</v>
      </c>
      <c r="BE1575" t="s">
        <v>3</v>
      </c>
      <c r="BF1575" t="s">
        <v>3</v>
      </c>
      <c r="BG1575" t="s">
        <v>3</v>
      </c>
      <c r="BH1575">
        <v>3</v>
      </c>
      <c r="BI1575">
        <v>1</v>
      </c>
      <c r="BJ1575" t="s">
        <v>440</v>
      </c>
      <c r="BM1575">
        <v>500001</v>
      </c>
      <c r="BN1575">
        <v>0</v>
      </c>
      <c r="BO1575" t="s">
        <v>3</v>
      </c>
      <c r="BP1575">
        <v>0</v>
      </c>
      <c r="BQ1575">
        <v>8</v>
      </c>
      <c r="BR1575">
        <v>0</v>
      </c>
      <c r="BS1575">
        <v>1</v>
      </c>
      <c r="BT1575">
        <v>1</v>
      </c>
      <c r="BU1575">
        <v>1</v>
      </c>
      <c r="BV1575">
        <v>1</v>
      </c>
      <c r="BW1575">
        <v>1</v>
      </c>
      <c r="BX1575">
        <v>1</v>
      </c>
      <c r="BY1575" t="s">
        <v>3</v>
      </c>
      <c r="BZ1575">
        <v>0</v>
      </c>
      <c r="CA1575">
        <v>0</v>
      </c>
      <c r="CE1575">
        <v>0</v>
      </c>
      <c r="CF1575">
        <v>0</v>
      </c>
      <c r="CG1575">
        <v>0</v>
      </c>
      <c r="CM1575">
        <v>0</v>
      </c>
      <c r="CN1575" t="s">
        <v>3</v>
      </c>
      <c r="CO1575">
        <v>0</v>
      </c>
      <c r="CP1575">
        <f t="shared" si="1387"/>
        <v>613.28</v>
      </c>
      <c r="CQ1575">
        <f t="shared" si="1388"/>
        <v>2222.0300000000002</v>
      </c>
      <c r="CR1575">
        <f t="shared" si="1389"/>
        <v>0</v>
      </c>
      <c r="CS1575">
        <f t="shared" si="1390"/>
        <v>0</v>
      </c>
      <c r="CT1575">
        <f t="shared" si="1391"/>
        <v>0</v>
      </c>
      <c r="CU1575">
        <f t="shared" si="1392"/>
        <v>0</v>
      </c>
      <c r="CV1575">
        <f t="shared" si="1393"/>
        <v>0</v>
      </c>
      <c r="CW1575">
        <f t="shared" si="1394"/>
        <v>0</v>
      </c>
      <c r="CX1575">
        <f t="shared" si="1395"/>
        <v>0</v>
      </c>
      <c r="CY1575">
        <f t="shared" si="1396"/>
        <v>0</v>
      </c>
      <c r="CZ1575">
        <f t="shared" si="1397"/>
        <v>0</v>
      </c>
      <c r="DC1575" t="s">
        <v>3</v>
      </c>
      <c r="DD1575" t="s">
        <v>3</v>
      </c>
      <c r="DE1575" t="s">
        <v>3</v>
      </c>
      <c r="DF1575" t="s">
        <v>3</v>
      </c>
      <c r="DG1575" t="s">
        <v>3</v>
      </c>
      <c r="DH1575" t="s">
        <v>3</v>
      </c>
      <c r="DI1575" t="s">
        <v>3</v>
      </c>
      <c r="DJ1575" t="s">
        <v>3</v>
      </c>
      <c r="DK1575" t="s">
        <v>3</v>
      </c>
      <c r="DL1575" t="s">
        <v>3</v>
      </c>
      <c r="DM1575" t="s">
        <v>3</v>
      </c>
      <c r="DN1575">
        <v>0</v>
      </c>
      <c r="DO1575">
        <v>0</v>
      </c>
      <c r="DP1575">
        <v>1</v>
      </c>
      <c r="DQ1575">
        <v>1</v>
      </c>
      <c r="DU1575">
        <v>1007</v>
      </c>
      <c r="DV1575" t="s">
        <v>258</v>
      </c>
      <c r="DW1575" t="s">
        <v>258</v>
      </c>
      <c r="DX1575">
        <v>1</v>
      </c>
      <c r="EE1575">
        <v>31102119</v>
      </c>
      <c r="EF1575">
        <v>8</v>
      </c>
      <c r="EG1575" t="s">
        <v>34</v>
      </c>
      <c r="EH1575">
        <v>0</v>
      </c>
      <c r="EI1575" t="s">
        <v>3</v>
      </c>
      <c r="EJ1575">
        <v>1</v>
      </c>
      <c r="EK1575">
        <v>500001</v>
      </c>
      <c r="EL1575" t="s">
        <v>35</v>
      </c>
      <c r="EM1575" t="s">
        <v>36</v>
      </c>
      <c r="EO1575" t="s">
        <v>3</v>
      </c>
      <c r="EQ1575">
        <v>0</v>
      </c>
      <c r="ER1575">
        <v>2222.0300000000002</v>
      </c>
      <c r="ES1575">
        <v>2222.0300000000002</v>
      </c>
      <c r="ET1575">
        <v>0</v>
      </c>
      <c r="EU1575">
        <v>0</v>
      </c>
      <c r="EV1575">
        <v>0</v>
      </c>
      <c r="EW1575">
        <v>0</v>
      </c>
      <c r="EX1575">
        <v>0</v>
      </c>
      <c r="EY1575">
        <v>0</v>
      </c>
      <c r="FQ1575">
        <v>0</v>
      </c>
      <c r="FR1575">
        <f t="shared" si="1398"/>
        <v>0</v>
      </c>
      <c r="FS1575">
        <v>0</v>
      </c>
      <c r="FX1575">
        <v>0</v>
      </c>
      <c r="FY1575">
        <v>0</v>
      </c>
      <c r="GA1575" t="s">
        <v>3</v>
      </c>
      <c r="GD1575">
        <v>1</v>
      </c>
      <c r="GF1575">
        <v>2051966677</v>
      </c>
      <c r="GG1575">
        <v>2</v>
      </c>
      <c r="GH1575">
        <v>1</v>
      </c>
      <c r="GI1575">
        <v>-2</v>
      </c>
      <c r="GJ1575">
        <v>0</v>
      </c>
      <c r="GK1575">
        <v>0</v>
      </c>
      <c r="GL1575">
        <f t="shared" si="1399"/>
        <v>0</v>
      </c>
      <c r="GM1575">
        <f t="shared" si="1400"/>
        <v>613.28</v>
      </c>
      <c r="GN1575">
        <f t="shared" si="1401"/>
        <v>613.28</v>
      </c>
      <c r="GO1575">
        <f t="shared" si="1402"/>
        <v>0</v>
      </c>
      <c r="GP1575">
        <f t="shared" si="1403"/>
        <v>0</v>
      </c>
      <c r="GR1575">
        <v>0</v>
      </c>
      <c r="GS1575">
        <v>3</v>
      </c>
      <c r="GT1575">
        <v>0</v>
      </c>
      <c r="GU1575" t="s">
        <v>3</v>
      </c>
      <c r="GV1575">
        <f t="shared" si="1404"/>
        <v>0</v>
      </c>
      <c r="GW1575">
        <v>1</v>
      </c>
      <c r="GX1575">
        <f t="shared" si="1405"/>
        <v>0</v>
      </c>
      <c r="HA1575">
        <v>0</v>
      </c>
      <c r="HB1575">
        <v>0</v>
      </c>
      <c r="HC1575">
        <f t="shared" si="1406"/>
        <v>0</v>
      </c>
      <c r="IK1575">
        <v>0</v>
      </c>
    </row>
    <row r="1576" spans="1:255">
      <c r="A1576" s="2">
        <v>17</v>
      </c>
      <c r="B1576" s="2">
        <v>1</v>
      </c>
      <c r="C1576" s="2">
        <f>ROW(SmtRes!A1733)</f>
        <v>1733</v>
      </c>
      <c r="D1576" s="2">
        <f>ROW(EtalonRes!A2177)</f>
        <v>2177</v>
      </c>
      <c r="E1576" s="2" t="s">
        <v>692</v>
      </c>
      <c r="F1576" s="2" t="s">
        <v>693</v>
      </c>
      <c r="G1576" s="2" t="s">
        <v>694</v>
      </c>
      <c r="H1576" s="2" t="s">
        <v>433</v>
      </c>
      <c r="I1576" s="2">
        <f>ROUND((0.2+0.2)*2*1/100,9)</f>
        <v>8.0000000000000002E-3</v>
      </c>
      <c r="J1576" s="2">
        <v>0</v>
      </c>
      <c r="K1576" s="2"/>
      <c r="L1576" s="2"/>
      <c r="M1576" s="2"/>
      <c r="N1576" s="2"/>
      <c r="O1576" s="2">
        <f t="shared" si="1372"/>
        <v>15.89</v>
      </c>
      <c r="P1576" s="2">
        <f t="shared" si="1373"/>
        <v>4.6500000000000004</v>
      </c>
      <c r="Q1576" s="2">
        <f t="shared" si="1374"/>
        <v>1.59</v>
      </c>
      <c r="R1576" s="2">
        <f t="shared" si="1375"/>
        <v>0.12</v>
      </c>
      <c r="S1576" s="2">
        <f t="shared" si="1376"/>
        <v>9.65</v>
      </c>
      <c r="T1576" s="2">
        <f t="shared" si="1377"/>
        <v>0</v>
      </c>
      <c r="U1576" s="2">
        <f t="shared" si="1378"/>
        <v>1.1046624</v>
      </c>
      <c r="V1576" s="2">
        <f t="shared" si="1379"/>
        <v>9.9600000000000001E-3</v>
      </c>
      <c r="W1576" s="2">
        <f t="shared" si="1380"/>
        <v>0</v>
      </c>
      <c r="X1576" s="2">
        <f t="shared" si="1381"/>
        <v>11.24</v>
      </c>
      <c r="Y1576" s="2">
        <f t="shared" si="1382"/>
        <v>6.94</v>
      </c>
      <c r="Z1576" s="2"/>
      <c r="AA1576" s="2">
        <v>33304975</v>
      </c>
      <c r="AB1576" s="2">
        <f t="shared" si="1383"/>
        <v>1986.27</v>
      </c>
      <c r="AC1576" s="2">
        <f t="shared" si="1384"/>
        <v>580.82000000000005</v>
      </c>
      <c r="AD1576" s="2">
        <f>ROUND((((((ET1576*1.2)*1.25))-(((EU1576*1.2)*1.25)))+AE1576),2)</f>
        <v>198.61</v>
      </c>
      <c r="AE1576" s="2">
        <f>ROUND((((EU1576*1.2)*1.25)),2)</f>
        <v>15.47</v>
      </c>
      <c r="AF1576" s="2">
        <f>ROUND((((EV1576*1.2)*1.15)),2)</f>
        <v>1206.8399999999999</v>
      </c>
      <c r="AG1576" s="2">
        <f t="shared" si="1385"/>
        <v>0</v>
      </c>
      <c r="AH1576" s="2">
        <f>(((EW1576*1.2)*1.15))</f>
        <v>138.08279999999999</v>
      </c>
      <c r="AI1576" s="2">
        <f>(((EX1576*1.2)*1.25))</f>
        <v>1.2449999999999999</v>
      </c>
      <c r="AJ1576" s="2">
        <f t="shared" si="1386"/>
        <v>0</v>
      </c>
      <c r="AK1576" s="2">
        <v>1587.74</v>
      </c>
      <c r="AL1576" s="2">
        <v>580.82000000000005</v>
      </c>
      <c r="AM1576" s="2">
        <v>132.4</v>
      </c>
      <c r="AN1576" s="2">
        <v>10.31</v>
      </c>
      <c r="AO1576" s="2">
        <v>874.52</v>
      </c>
      <c r="AP1576" s="2">
        <v>0</v>
      </c>
      <c r="AQ1576" s="2">
        <v>100.06</v>
      </c>
      <c r="AR1576" s="2">
        <v>0.83</v>
      </c>
      <c r="AS1576" s="2">
        <v>0</v>
      </c>
      <c r="AT1576" s="2">
        <v>115</v>
      </c>
      <c r="AU1576" s="2">
        <v>71</v>
      </c>
      <c r="AV1576" s="2">
        <v>1</v>
      </c>
      <c r="AW1576" s="2">
        <v>1</v>
      </c>
      <c r="AX1576" s="2"/>
      <c r="AY1576" s="2"/>
      <c r="AZ1576" s="2">
        <v>1</v>
      </c>
      <c r="BA1576" s="2">
        <v>1</v>
      </c>
      <c r="BB1576" s="2">
        <v>1</v>
      </c>
      <c r="BC1576" s="2">
        <v>1</v>
      </c>
      <c r="BD1576" s="2" t="s">
        <v>3</v>
      </c>
      <c r="BE1576" s="2" t="s">
        <v>3</v>
      </c>
      <c r="BF1576" s="2" t="s">
        <v>3</v>
      </c>
      <c r="BG1576" s="2" t="s">
        <v>3</v>
      </c>
      <c r="BH1576" s="2">
        <v>0</v>
      </c>
      <c r="BI1576" s="2">
        <v>1</v>
      </c>
      <c r="BJ1576" s="2" t="s">
        <v>695</v>
      </c>
      <c r="BK1576" s="2"/>
      <c r="BL1576" s="2"/>
      <c r="BM1576" s="2">
        <v>20001</v>
      </c>
      <c r="BN1576" s="2">
        <v>0</v>
      </c>
      <c r="BO1576" s="2" t="s">
        <v>3</v>
      </c>
      <c r="BP1576" s="2">
        <v>0</v>
      </c>
      <c r="BQ1576" s="2">
        <v>2</v>
      </c>
      <c r="BR1576" s="2">
        <v>0</v>
      </c>
      <c r="BS1576" s="2">
        <v>1</v>
      </c>
      <c r="BT1576" s="2">
        <v>1</v>
      </c>
      <c r="BU1576" s="2">
        <v>1</v>
      </c>
      <c r="BV1576" s="2">
        <v>1</v>
      </c>
      <c r="BW1576" s="2">
        <v>1</v>
      </c>
      <c r="BX1576" s="2">
        <v>1</v>
      </c>
      <c r="BY1576" s="2" t="s">
        <v>3</v>
      </c>
      <c r="BZ1576" s="2">
        <v>128</v>
      </c>
      <c r="CA1576" s="2">
        <v>83</v>
      </c>
      <c r="CB1576" s="2"/>
      <c r="CC1576" s="2"/>
      <c r="CD1576" s="2"/>
      <c r="CE1576" s="2">
        <v>0</v>
      </c>
      <c r="CF1576" s="2">
        <v>0</v>
      </c>
      <c r="CG1576" s="2">
        <v>0</v>
      </c>
      <c r="CH1576" s="2"/>
      <c r="CI1576" s="2"/>
      <c r="CJ1576" s="2"/>
      <c r="CK1576" s="2"/>
      <c r="CL1576" s="2"/>
      <c r="CM1576" s="2">
        <v>0</v>
      </c>
      <c r="CN1576" s="2" t="s">
        <v>954</v>
      </c>
      <c r="CO1576" s="2">
        <v>0</v>
      </c>
      <c r="CP1576" s="2">
        <f t="shared" si="1387"/>
        <v>15.89</v>
      </c>
      <c r="CQ1576" s="2">
        <f t="shared" si="1388"/>
        <v>580.82000000000005</v>
      </c>
      <c r="CR1576" s="2">
        <f t="shared" si="1389"/>
        <v>198.61</v>
      </c>
      <c r="CS1576" s="2">
        <f t="shared" si="1390"/>
        <v>15.47</v>
      </c>
      <c r="CT1576" s="2">
        <f t="shared" si="1391"/>
        <v>1206.8399999999999</v>
      </c>
      <c r="CU1576" s="2">
        <f t="shared" si="1392"/>
        <v>0</v>
      </c>
      <c r="CV1576" s="2">
        <f t="shared" si="1393"/>
        <v>138.08279999999999</v>
      </c>
      <c r="CW1576" s="2">
        <f t="shared" si="1394"/>
        <v>1.2449999999999999</v>
      </c>
      <c r="CX1576" s="2">
        <f t="shared" si="1395"/>
        <v>0</v>
      </c>
      <c r="CY1576" s="2">
        <f t="shared" si="1396"/>
        <v>11.2355</v>
      </c>
      <c r="CZ1576" s="2">
        <f t="shared" si="1397"/>
        <v>6.9366999999999992</v>
      </c>
      <c r="DA1576" s="2"/>
      <c r="DB1576" s="2"/>
      <c r="DC1576" s="2" t="s">
        <v>3</v>
      </c>
      <c r="DD1576" s="2" t="s">
        <v>3</v>
      </c>
      <c r="DE1576" s="2" t="s">
        <v>21</v>
      </c>
      <c r="DF1576" s="2" t="s">
        <v>21</v>
      </c>
      <c r="DG1576" s="2" t="s">
        <v>22</v>
      </c>
      <c r="DH1576" s="2" t="s">
        <v>3</v>
      </c>
      <c r="DI1576" s="2" t="s">
        <v>22</v>
      </c>
      <c r="DJ1576" s="2" t="s">
        <v>21</v>
      </c>
      <c r="DK1576" s="2" t="s">
        <v>3</v>
      </c>
      <c r="DL1576" s="2" t="s">
        <v>3</v>
      </c>
      <c r="DM1576" s="2" t="s">
        <v>3</v>
      </c>
      <c r="DN1576" s="2">
        <v>0</v>
      </c>
      <c r="DO1576" s="2">
        <v>0</v>
      </c>
      <c r="DP1576" s="2">
        <v>1</v>
      </c>
      <c r="DQ1576" s="2">
        <v>1</v>
      </c>
      <c r="DR1576" s="2"/>
      <c r="DS1576" s="2"/>
      <c r="DT1576" s="2"/>
      <c r="DU1576" s="2">
        <v>1005</v>
      </c>
      <c r="DV1576" s="2" t="s">
        <v>433</v>
      </c>
      <c r="DW1576" s="2" t="s">
        <v>433</v>
      </c>
      <c r="DX1576" s="2">
        <v>100</v>
      </c>
      <c r="DY1576" s="2"/>
      <c r="DZ1576" s="2"/>
      <c r="EA1576" s="2"/>
      <c r="EB1576" s="2"/>
      <c r="EC1576" s="2"/>
      <c r="ED1576" s="2"/>
      <c r="EE1576" s="2">
        <v>31102217</v>
      </c>
      <c r="EF1576" s="2">
        <v>2</v>
      </c>
      <c r="EG1576" s="2" t="s">
        <v>23</v>
      </c>
      <c r="EH1576" s="2">
        <v>0</v>
      </c>
      <c r="EI1576" s="2" t="s">
        <v>3</v>
      </c>
      <c r="EJ1576" s="2">
        <v>1</v>
      </c>
      <c r="EK1576" s="2">
        <v>20001</v>
      </c>
      <c r="EL1576" s="2" t="s">
        <v>24</v>
      </c>
      <c r="EM1576" s="2" t="s">
        <v>25</v>
      </c>
      <c r="EN1576" s="2"/>
      <c r="EO1576" s="2" t="s">
        <v>26</v>
      </c>
      <c r="EP1576" s="2"/>
      <c r="EQ1576" s="2">
        <v>0</v>
      </c>
      <c r="ER1576" s="2">
        <v>1587.74</v>
      </c>
      <c r="ES1576" s="2">
        <v>580.82000000000005</v>
      </c>
      <c r="ET1576" s="2">
        <v>132.4</v>
      </c>
      <c r="EU1576" s="2">
        <v>10.31</v>
      </c>
      <c r="EV1576" s="2">
        <v>874.52</v>
      </c>
      <c r="EW1576" s="2">
        <v>100.06</v>
      </c>
      <c r="EX1576" s="2">
        <v>0.83</v>
      </c>
      <c r="EY1576" s="2">
        <v>0</v>
      </c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>
        <v>0</v>
      </c>
      <c r="FR1576" s="2">
        <f t="shared" si="1398"/>
        <v>0</v>
      </c>
      <c r="FS1576" s="2">
        <v>0</v>
      </c>
      <c r="FT1576" s="2" t="s">
        <v>27</v>
      </c>
      <c r="FU1576" s="2" t="s">
        <v>28</v>
      </c>
      <c r="FV1576" s="2"/>
      <c r="FW1576" s="2"/>
      <c r="FX1576" s="2">
        <v>115.2</v>
      </c>
      <c r="FY1576" s="2">
        <v>70.55</v>
      </c>
      <c r="FZ1576" s="2"/>
      <c r="GA1576" s="2" t="s">
        <v>3</v>
      </c>
      <c r="GB1576" s="2"/>
      <c r="GC1576" s="2"/>
      <c r="GD1576" s="2">
        <v>1</v>
      </c>
      <c r="GE1576" s="2"/>
      <c r="GF1576" s="2">
        <v>230891457</v>
      </c>
      <c r="GG1576" s="2">
        <v>2</v>
      </c>
      <c r="GH1576" s="2">
        <v>1</v>
      </c>
      <c r="GI1576" s="2">
        <v>-2</v>
      </c>
      <c r="GJ1576" s="2">
        <v>0</v>
      </c>
      <c r="GK1576" s="2">
        <v>0</v>
      </c>
      <c r="GL1576" s="2">
        <f t="shared" si="1399"/>
        <v>0</v>
      </c>
      <c r="GM1576" s="2">
        <f t="shared" si="1400"/>
        <v>34.07</v>
      </c>
      <c r="GN1576" s="2">
        <f t="shared" si="1401"/>
        <v>34.07</v>
      </c>
      <c r="GO1576" s="2">
        <f t="shared" si="1402"/>
        <v>0</v>
      </c>
      <c r="GP1576" s="2">
        <f t="shared" si="1403"/>
        <v>0</v>
      </c>
      <c r="GQ1576" s="2"/>
      <c r="GR1576" s="2">
        <v>0</v>
      </c>
      <c r="GS1576" s="2">
        <v>3</v>
      </c>
      <c r="GT1576" s="2">
        <v>0</v>
      </c>
      <c r="GU1576" s="2" t="s">
        <v>3</v>
      </c>
      <c r="GV1576" s="2">
        <f t="shared" si="1404"/>
        <v>0</v>
      </c>
      <c r="GW1576" s="2">
        <v>1</v>
      </c>
      <c r="GX1576" s="2">
        <f t="shared" si="1405"/>
        <v>0</v>
      </c>
      <c r="GY1576" s="2"/>
      <c r="GZ1576" s="2"/>
      <c r="HA1576" s="2">
        <v>0</v>
      </c>
      <c r="HB1576" s="2">
        <v>0</v>
      </c>
      <c r="HC1576" s="2">
        <f t="shared" si="1406"/>
        <v>0</v>
      </c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  <c r="IH1576" s="2"/>
      <c r="II1576" s="2"/>
      <c r="IJ1576" s="2"/>
      <c r="IK1576" s="2">
        <v>0</v>
      </c>
      <c r="IL1576" s="2"/>
      <c r="IM1576" s="2"/>
      <c r="IN1576" s="2"/>
      <c r="IO1576" s="2"/>
      <c r="IP1576" s="2"/>
      <c r="IQ1576" s="2"/>
      <c r="IR1576" s="2"/>
      <c r="IS1576" s="2"/>
      <c r="IT1576" s="2"/>
      <c r="IU1576" s="2"/>
    </row>
    <row r="1577" spans="1:255">
      <c r="A1577">
        <v>17</v>
      </c>
      <c r="B1577">
        <v>1</v>
      </c>
      <c r="C1577">
        <f>ROW(SmtRes!A1744)</f>
        <v>1744</v>
      </c>
      <c r="D1577">
        <f>ROW(EtalonRes!A2194)</f>
        <v>2194</v>
      </c>
      <c r="E1577" t="s">
        <v>692</v>
      </c>
      <c r="F1577" t="s">
        <v>693</v>
      </c>
      <c r="G1577" t="s">
        <v>694</v>
      </c>
      <c r="H1577" t="s">
        <v>433</v>
      </c>
      <c r="I1577">
        <f>ROUND((0.2+0.2)*2*1/100,9)</f>
        <v>8.0000000000000002E-3</v>
      </c>
      <c r="J1577">
        <v>0</v>
      </c>
      <c r="O1577">
        <f t="shared" si="1372"/>
        <v>15.89</v>
      </c>
      <c r="P1577">
        <f t="shared" si="1373"/>
        <v>4.6500000000000004</v>
      </c>
      <c r="Q1577">
        <f t="shared" si="1374"/>
        <v>1.59</v>
      </c>
      <c r="R1577">
        <f t="shared" si="1375"/>
        <v>0.12</v>
      </c>
      <c r="S1577">
        <f t="shared" si="1376"/>
        <v>9.65</v>
      </c>
      <c r="T1577">
        <f t="shared" si="1377"/>
        <v>0</v>
      </c>
      <c r="U1577">
        <f t="shared" si="1378"/>
        <v>1.1046624</v>
      </c>
      <c r="V1577">
        <f t="shared" si="1379"/>
        <v>9.9600000000000001E-3</v>
      </c>
      <c r="W1577">
        <f t="shared" si="1380"/>
        <v>0</v>
      </c>
      <c r="X1577">
        <f t="shared" si="1381"/>
        <v>11.24</v>
      </c>
      <c r="Y1577">
        <f t="shared" si="1382"/>
        <v>6.94</v>
      </c>
      <c r="AA1577">
        <v>33304960</v>
      </c>
      <c r="AB1577">
        <f t="shared" si="1383"/>
        <v>1986.27</v>
      </c>
      <c r="AC1577">
        <f t="shared" si="1384"/>
        <v>580.82000000000005</v>
      </c>
      <c r="AD1577">
        <f>ROUND((((((ET1577*1.2)*1.25))-(((EU1577*1.2)*1.25)))+AE1577),2)</f>
        <v>198.61</v>
      </c>
      <c r="AE1577">
        <f>ROUND((((EU1577*1.2)*1.25)),2)</f>
        <v>15.47</v>
      </c>
      <c r="AF1577">
        <f>ROUND((((EV1577*1.2)*1.15)),2)</f>
        <v>1206.8399999999999</v>
      </c>
      <c r="AG1577">
        <f t="shared" si="1385"/>
        <v>0</v>
      </c>
      <c r="AH1577">
        <f>(((EW1577*1.2)*1.15))</f>
        <v>138.08279999999999</v>
      </c>
      <c r="AI1577">
        <f>(((EX1577*1.2)*1.25))</f>
        <v>1.2449999999999999</v>
      </c>
      <c r="AJ1577">
        <f t="shared" si="1386"/>
        <v>0</v>
      </c>
      <c r="AK1577">
        <v>1587.74</v>
      </c>
      <c r="AL1577">
        <v>580.82000000000005</v>
      </c>
      <c r="AM1577">
        <v>132.4</v>
      </c>
      <c r="AN1577">
        <v>10.31</v>
      </c>
      <c r="AO1577">
        <v>874.52</v>
      </c>
      <c r="AP1577">
        <v>0</v>
      </c>
      <c r="AQ1577">
        <v>100.06</v>
      </c>
      <c r="AR1577">
        <v>0.83</v>
      </c>
      <c r="AS1577">
        <v>0</v>
      </c>
      <c r="AT1577">
        <v>115</v>
      </c>
      <c r="AU1577">
        <v>71</v>
      </c>
      <c r="AV1577">
        <v>1</v>
      </c>
      <c r="AW1577">
        <v>1</v>
      </c>
      <c r="AZ1577">
        <v>1</v>
      </c>
      <c r="BA1577">
        <v>1</v>
      </c>
      <c r="BB1577">
        <v>1</v>
      </c>
      <c r="BC1577">
        <v>1</v>
      </c>
      <c r="BD1577" t="s">
        <v>3</v>
      </c>
      <c r="BE1577" t="s">
        <v>3</v>
      </c>
      <c r="BF1577" t="s">
        <v>3</v>
      </c>
      <c r="BG1577" t="s">
        <v>3</v>
      </c>
      <c r="BH1577">
        <v>0</v>
      </c>
      <c r="BI1577">
        <v>1</v>
      </c>
      <c r="BJ1577" t="s">
        <v>695</v>
      </c>
      <c r="BM1577">
        <v>20001</v>
      </c>
      <c r="BN1577">
        <v>0</v>
      </c>
      <c r="BO1577" t="s">
        <v>3</v>
      </c>
      <c r="BP1577">
        <v>0</v>
      </c>
      <c r="BQ1577">
        <v>2</v>
      </c>
      <c r="BR1577">
        <v>0</v>
      </c>
      <c r="BS1577">
        <v>1</v>
      </c>
      <c r="BT1577">
        <v>1</v>
      </c>
      <c r="BU1577">
        <v>1</v>
      </c>
      <c r="BV1577">
        <v>1</v>
      </c>
      <c r="BW1577">
        <v>1</v>
      </c>
      <c r="BX1577">
        <v>1</v>
      </c>
      <c r="BY1577" t="s">
        <v>3</v>
      </c>
      <c r="BZ1577">
        <v>128</v>
      </c>
      <c r="CA1577">
        <v>83</v>
      </c>
      <c r="CE1577">
        <v>0</v>
      </c>
      <c r="CF1577">
        <v>0</v>
      </c>
      <c r="CG1577">
        <v>0</v>
      </c>
      <c r="CM1577">
        <v>0</v>
      </c>
      <c r="CN1577" t="s">
        <v>954</v>
      </c>
      <c r="CO1577">
        <v>0</v>
      </c>
      <c r="CP1577">
        <f t="shared" si="1387"/>
        <v>15.89</v>
      </c>
      <c r="CQ1577">
        <f t="shared" si="1388"/>
        <v>580.82000000000005</v>
      </c>
      <c r="CR1577">
        <f t="shared" si="1389"/>
        <v>198.61</v>
      </c>
      <c r="CS1577">
        <f t="shared" si="1390"/>
        <v>15.47</v>
      </c>
      <c r="CT1577">
        <f t="shared" si="1391"/>
        <v>1206.8399999999999</v>
      </c>
      <c r="CU1577">
        <f t="shared" si="1392"/>
        <v>0</v>
      </c>
      <c r="CV1577">
        <f t="shared" si="1393"/>
        <v>138.08279999999999</v>
      </c>
      <c r="CW1577">
        <f t="shared" si="1394"/>
        <v>1.2449999999999999</v>
      </c>
      <c r="CX1577">
        <f t="shared" si="1395"/>
        <v>0</v>
      </c>
      <c r="CY1577">
        <f t="shared" si="1396"/>
        <v>11.2355</v>
      </c>
      <c r="CZ1577">
        <f t="shared" si="1397"/>
        <v>6.9366999999999992</v>
      </c>
      <c r="DC1577" t="s">
        <v>3</v>
      </c>
      <c r="DD1577" t="s">
        <v>3</v>
      </c>
      <c r="DE1577" t="s">
        <v>21</v>
      </c>
      <c r="DF1577" t="s">
        <v>21</v>
      </c>
      <c r="DG1577" t="s">
        <v>22</v>
      </c>
      <c r="DH1577" t="s">
        <v>3</v>
      </c>
      <c r="DI1577" t="s">
        <v>22</v>
      </c>
      <c r="DJ1577" t="s">
        <v>21</v>
      </c>
      <c r="DK1577" t="s">
        <v>3</v>
      </c>
      <c r="DL1577" t="s">
        <v>3</v>
      </c>
      <c r="DM1577" t="s">
        <v>3</v>
      </c>
      <c r="DN1577">
        <v>0</v>
      </c>
      <c r="DO1577">
        <v>0</v>
      </c>
      <c r="DP1577">
        <v>1</v>
      </c>
      <c r="DQ1577">
        <v>1</v>
      </c>
      <c r="DU1577">
        <v>1005</v>
      </c>
      <c r="DV1577" t="s">
        <v>433</v>
      </c>
      <c r="DW1577" t="s">
        <v>433</v>
      </c>
      <c r="DX1577">
        <v>100</v>
      </c>
      <c r="EE1577">
        <v>31102217</v>
      </c>
      <c r="EF1577">
        <v>2</v>
      </c>
      <c r="EG1577" t="s">
        <v>23</v>
      </c>
      <c r="EH1577">
        <v>0</v>
      </c>
      <c r="EI1577" t="s">
        <v>3</v>
      </c>
      <c r="EJ1577">
        <v>1</v>
      </c>
      <c r="EK1577">
        <v>20001</v>
      </c>
      <c r="EL1577" t="s">
        <v>24</v>
      </c>
      <c r="EM1577" t="s">
        <v>25</v>
      </c>
      <c r="EO1577" t="s">
        <v>26</v>
      </c>
      <c r="EQ1577">
        <v>0</v>
      </c>
      <c r="ER1577">
        <v>1587.74</v>
      </c>
      <c r="ES1577">
        <v>580.82000000000005</v>
      </c>
      <c r="ET1577">
        <v>132.4</v>
      </c>
      <c r="EU1577">
        <v>10.31</v>
      </c>
      <c r="EV1577">
        <v>874.52</v>
      </c>
      <c r="EW1577">
        <v>100.06</v>
      </c>
      <c r="EX1577">
        <v>0.83</v>
      </c>
      <c r="EY1577">
        <v>0</v>
      </c>
      <c r="FQ1577">
        <v>0</v>
      </c>
      <c r="FR1577">
        <f t="shared" si="1398"/>
        <v>0</v>
      </c>
      <c r="FS1577">
        <v>0</v>
      </c>
      <c r="FT1577" t="s">
        <v>27</v>
      </c>
      <c r="FU1577" t="s">
        <v>28</v>
      </c>
      <c r="FX1577">
        <v>115.2</v>
      </c>
      <c r="FY1577">
        <v>70.55</v>
      </c>
      <c r="GA1577" t="s">
        <v>3</v>
      </c>
      <c r="GD1577">
        <v>1</v>
      </c>
      <c r="GF1577">
        <v>230891457</v>
      </c>
      <c r="GG1577">
        <v>2</v>
      </c>
      <c r="GH1577">
        <v>1</v>
      </c>
      <c r="GI1577">
        <v>-2</v>
      </c>
      <c r="GJ1577">
        <v>0</v>
      </c>
      <c r="GK1577">
        <v>0</v>
      </c>
      <c r="GL1577">
        <f t="shared" si="1399"/>
        <v>0</v>
      </c>
      <c r="GM1577">
        <f t="shared" si="1400"/>
        <v>34.07</v>
      </c>
      <c r="GN1577">
        <f t="shared" si="1401"/>
        <v>34.07</v>
      </c>
      <c r="GO1577">
        <f t="shared" si="1402"/>
        <v>0</v>
      </c>
      <c r="GP1577">
        <f t="shared" si="1403"/>
        <v>0</v>
      </c>
      <c r="GR1577">
        <v>0</v>
      </c>
      <c r="GS1577">
        <v>3</v>
      </c>
      <c r="GT1577">
        <v>0</v>
      </c>
      <c r="GU1577" t="s">
        <v>3</v>
      </c>
      <c r="GV1577">
        <f t="shared" si="1404"/>
        <v>0</v>
      </c>
      <c r="GW1577">
        <v>1</v>
      </c>
      <c r="GX1577">
        <f t="shared" si="1405"/>
        <v>0</v>
      </c>
      <c r="HA1577">
        <v>0</v>
      </c>
      <c r="HB1577">
        <v>0</v>
      </c>
      <c r="HC1577">
        <f t="shared" si="1406"/>
        <v>0</v>
      </c>
      <c r="IK1577">
        <v>0</v>
      </c>
    </row>
    <row r="1578" spans="1:255">
      <c r="A1578" s="2">
        <v>17</v>
      </c>
      <c r="B1578" s="2">
        <v>1</v>
      </c>
      <c r="C1578" s="2"/>
      <c r="D1578" s="2"/>
      <c r="E1578" s="2" t="s">
        <v>696</v>
      </c>
      <c r="F1578" s="2" t="s">
        <v>478</v>
      </c>
      <c r="G1578" s="2" t="s">
        <v>479</v>
      </c>
      <c r="H1578" s="2" t="s">
        <v>47</v>
      </c>
      <c r="I1578" s="2">
        <v>0.8</v>
      </c>
      <c r="J1578" s="2">
        <v>0</v>
      </c>
      <c r="K1578" s="2"/>
      <c r="L1578" s="2"/>
      <c r="M1578" s="2"/>
      <c r="N1578" s="2"/>
      <c r="O1578" s="2">
        <f t="shared" si="1372"/>
        <v>137</v>
      </c>
      <c r="P1578" s="2">
        <f t="shared" si="1373"/>
        <v>137</v>
      </c>
      <c r="Q1578" s="2">
        <f t="shared" si="1374"/>
        <v>0</v>
      </c>
      <c r="R1578" s="2">
        <f t="shared" si="1375"/>
        <v>0</v>
      </c>
      <c r="S1578" s="2">
        <f t="shared" si="1376"/>
        <v>0</v>
      </c>
      <c r="T1578" s="2">
        <f t="shared" si="1377"/>
        <v>0</v>
      </c>
      <c r="U1578" s="2">
        <f t="shared" si="1378"/>
        <v>0</v>
      </c>
      <c r="V1578" s="2">
        <f t="shared" si="1379"/>
        <v>0</v>
      </c>
      <c r="W1578" s="2">
        <f t="shared" si="1380"/>
        <v>0</v>
      </c>
      <c r="X1578" s="2">
        <f t="shared" si="1381"/>
        <v>0</v>
      </c>
      <c r="Y1578" s="2">
        <f t="shared" si="1382"/>
        <v>0</v>
      </c>
      <c r="Z1578" s="2"/>
      <c r="AA1578" s="2">
        <v>33304975</v>
      </c>
      <c r="AB1578" s="2">
        <f t="shared" si="1383"/>
        <v>171.25</v>
      </c>
      <c r="AC1578" s="2">
        <f t="shared" si="1384"/>
        <v>171.25</v>
      </c>
      <c r="AD1578" s="2">
        <f>ROUND((((ET1578)-(EU1578))+AE1578),2)</f>
        <v>0</v>
      </c>
      <c r="AE1578" s="2">
        <f>ROUND((EU1578),2)</f>
        <v>0</v>
      </c>
      <c r="AF1578" s="2">
        <f>ROUND((EV1578),2)</f>
        <v>0</v>
      </c>
      <c r="AG1578" s="2">
        <f t="shared" si="1385"/>
        <v>0</v>
      </c>
      <c r="AH1578" s="2">
        <f>(EW1578)</f>
        <v>0</v>
      </c>
      <c r="AI1578" s="2">
        <f>(EX1578)</f>
        <v>0</v>
      </c>
      <c r="AJ1578" s="2">
        <f t="shared" si="1386"/>
        <v>0</v>
      </c>
      <c r="AK1578" s="2">
        <v>171.25</v>
      </c>
      <c r="AL1578" s="2">
        <v>171.25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1</v>
      </c>
      <c r="AW1578" s="2">
        <v>1</v>
      </c>
      <c r="AX1578" s="2"/>
      <c r="AY1578" s="2"/>
      <c r="AZ1578" s="2">
        <v>1</v>
      </c>
      <c r="BA1578" s="2">
        <v>1</v>
      </c>
      <c r="BB1578" s="2">
        <v>1</v>
      </c>
      <c r="BC1578" s="2">
        <v>1</v>
      </c>
      <c r="BD1578" s="2" t="s">
        <v>3</v>
      </c>
      <c r="BE1578" s="2" t="s">
        <v>3</v>
      </c>
      <c r="BF1578" s="2" t="s">
        <v>3</v>
      </c>
      <c r="BG1578" s="2" t="s">
        <v>3</v>
      </c>
      <c r="BH1578" s="2">
        <v>3</v>
      </c>
      <c r="BI1578" s="2">
        <v>1</v>
      </c>
      <c r="BJ1578" s="2" t="s">
        <v>480</v>
      </c>
      <c r="BK1578" s="2"/>
      <c r="BL1578" s="2"/>
      <c r="BM1578" s="2">
        <v>500001</v>
      </c>
      <c r="BN1578" s="2">
        <v>0</v>
      </c>
      <c r="BO1578" s="2" t="s">
        <v>3</v>
      </c>
      <c r="BP1578" s="2">
        <v>0</v>
      </c>
      <c r="BQ1578" s="2">
        <v>8</v>
      </c>
      <c r="BR1578" s="2">
        <v>0</v>
      </c>
      <c r="BS1578" s="2">
        <v>1</v>
      </c>
      <c r="BT1578" s="2">
        <v>1</v>
      </c>
      <c r="BU1578" s="2">
        <v>1</v>
      </c>
      <c r="BV1578" s="2">
        <v>1</v>
      </c>
      <c r="BW1578" s="2">
        <v>1</v>
      </c>
      <c r="BX1578" s="2">
        <v>1</v>
      </c>
      <c r="BY1578" s="2" t="s">
        <v>3</v>
      </c>
      <c r="BZ1578" s="2">
        <v>0</v>
      </c>
      <c r="CA1578" s="2">
        <v>0</v>
      </c>
      <c r="CB1578" s="2"/>
      <c r="CC1578" s="2"/>
      <c r="CD1578" s="2"/>
      <c r="CE1578" s="2">
        <v>0</v>
      </c>
      <c r="CF1578" s="2">
        <v>0</v>
      </c>
      <c r="CG1578" s="2">
        <v>0</v>
      </c>
      <c r="CH1578" s="2"/>
      <c r="CI1578" s="2"/>
      <c r="CJ1578" s="2"/>
      <c r="CK1578" s="2"/>
      <c r="CL1578" s="2"/>
      <c r="CM1578" s="2">
        <v>0</v>
      </c>
      <c r="CN1578" s="2" t="s">
        <v>3</v>
      </c>
      <c r="CO1578" s="2">
        <v>0</v>
      </c>
      <c r="CP1578" s="2">
        <f t="shared" si="1387"/>
        <v>137</v>
      </c>
      <c r="CQ1578" s="2">
        <f t="shared" si="1388"/>
        <v>171.25</v>
      </c>
      <c r="CR1578" s="2">
        <f t="shared" si="1389"/>
        <v>0</v>
      </c>
      <c r="CS1578" s="2">
        <f t="shared" si="1390"/>
        <v>0</v>
      </c>
      <c r="CT1578" s="2">
        <f t="shared" si="1391"/>
        <v>0</v>
      </c>
      <c r="CU1578" s="2">
        <f t="shared" si="1392"/>
        <v>0</v>
      </c>
      <c r="CV1578" s="2">
        <f t="shared" si="1393"/>
        <v>0</v>
      </c>
      <c r="CW1578" s="2">
        <f t="shared" si="1394"/>
        <v>0</v>
      </c>
      <c r="CX1578" s="2">
        <f t="shared" si="1395"/>
        <v>0</v>
      </c>
      <c r="CY1578" s="2">
        <f t="shared" si="1396"/>
        <v>0</v>
      </c>
      <c r="CZ1578" s="2">
        <f t="shared" si="1397"/>
        <v>0</v>
      </c>
      <c r="DA1578" s="2"/>
      <c r="DB1578" s="2"/>
      <c r="DC1578" s="2" t="s">
        <v>3</v>
      </c>
      <c r="DD1578" s="2" t="s">
        <v>3</v>
      </c>
      <c r="DE1578" s="2" t="s">
        <v>3</v>
      </c>
      <c r="DF1578" s="2" t="s">
        <v>3</v>
      </c>
      <c r="DG1578" s="2" t="s">
        <v>3</v>
      </c>
      <c r="DH1578" s="2" t="s">
        <v>3</v>
      </c>
      <c r="DI1578" s="2" t="s">
        <v>3</v>
      </c>
      <c r="DJ1578" s="2" t="s">
        <v>3</v>
      </c>
      <c r="DK1578" s="2" t="s">
        <v>3</v>
      </c>
      <c r="DL1578" s="2" t="s">
        <v>3</v>
      </c>
      <c r="DM1578" s="2" t="s">
        <v>3</v>
      </c>
      <c r="DN1578" s="2">
        <v>0</v>
      </c>
      <c r="DO1578" s="2">
        <v>0</v>
      </c>
      <c r="DP1578" s="2">
        <v>1</v>
      </c>
      <c r="DQ1578" s="2">
        <v>1</v>
      </c>
      <c r="DR1578" s="2"/>
      <c r="DS1578" s="2"/>
      <c r="DT1578" s="2"/>
      <c r="DU1578" s="2">
        <v>1005</v>
      </c>
      <c r="DV1578" s="2" t="s">
        <v>47</v>
      </c>
      <c r="DW1578" s="2" t="s">
        <v>47</v>
      </c>
      <c r="DX1578" s="2">
        <v>1</v>
      </c>
      <c r="DY1578" s="2"/>
      <c r="DZ1578" s="2"/>
      <c r="EA1578" s="2"/>
      <c r="EB1578" s="2"/>
      <c r="EC1578" s="2"/>
      <c r="ED1578" s="2"/>
      <c r="EE1578" s="2">
        <v>31102119</v>
      </c>
      <c r="EF1578" s="2">
        <v>8</v>
      </c>
      <c r="EG1578" s="2" t="s">
        <v>34</v>
      </c>
      <c r="EH1578" s="2">
        <v>0</v>
      </c>
      <c r="EI1578" s="2" t="s">
        <v>3</v>
      </c>
      <c r="EJ1578" s="2">
        <v>1</v>
      </c>
      <c r="EK1578" s="2">
        <v>500001</v>
      </c>
      <c r="EL1578" s="2" t="s">
        <v>35</v>
      </c>
      <c r="EM1578" s="2" t="s">
        <v>36</v>
      </c>
      <c r="EN1578" s="2"/>
      <c r="EO1578" s="2" t="s">
        <v>3</v>
      </c>
      <c r="EP1578" s="2"/>
      <c r="EQ1578" s="2">
        <v>0</v>
      </c>
      <c r="ER1578" s="2">
        <v>171.25</v>
      </c>
      <c r="ES1578" s="2">
        <v>171.25</v>
      </c>
      <c r="ET1578" s="2">
        <v>0</v>
      </c>
      <c r="EU1578" s="2">
        <v>0</v>
      </c>
      <c r="EV1578" s="2">
        <v>0</v>
      </c>
      <c r="EW1578" s="2">
        <v>0</v>
      </c>
      <c r="EX1578" s="2">
        <v>0</v>
      </c>
      <c r="EY1578" s="2">
        <v>0</v>
      </c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>
        <v>0</v>
      </c>
      <c r="FR1578" s="2">
        <f t="shared" si="1398"/>
        <v>0</v>
      </c>
      <c r="FS1578" s="2">
        <v>0</v>
      </c>
      <c r="FT1578" s="2"/>
      <c r="FU1578" s="2"/>
      <c r="FV1578" s="2"/>
      <c r="FW1578" s="2"/>
      <c r="FX1578" s="2">
        <v>0</v>
      </c>
      <c r="FY1578" s="2">
        <v>0</v>
      </c>
      <c r="FZ1578" s="2"/>
      <c r="GA1578" s="2" t="s">
        <v>3</v>
      </c>
      <c r="GB1578" s="2"/>
      <c r="GC1578" s="2"/>
      <c r="GD1578" s="2">
        <v>1</v>
      </c>
      <c r="GE1578" s="2"/>
      <c r="GF1578" s="2">
        <v>1920270359</v>
      </c>
      <c r="GG1578" s="2">
        <v>2</v>
      </c>
      <c r="GH1578" s="2">
        <v>1</v>
      </c>
      <c r="GI1578" s="2">
        <v>-2</v>
      </c>
      <c r="GJ1578" s="2">
        <v>0</v>
      </c>
      <c r="GK1578" s="2">
        <v>0</v>
      </c>
      <c r="GL1578" s="2">
        <f t="shared" si="1399"/>
        <v>0</v>
      </c>
      <c r="GM1578" s="2">
        <f t="shared" si="1400"/>
        <v>137</v>
      </c>
      <c r="GN1578" s="2">
        <f t="shared" si="1401"/>
        <v>137</v>
      </c>
      <c r="GO1578" s="2">
        <f t="shared" si="1402"/>
        <v>0</v>
      </c>
      <c r="GP1578" s="2">
        <f t="shared" si="1403"/>
        <v>0</v>
      </c>
      <c r="GQ1578" s="2"/>
      <c r="GR1578" s="2">
        <v>0</v>
      </c>
      <c r="GS1578" s="2">
        <v>3</v>
      </c>
      <c r="GT1578" s="2">
        <v>0</v>
      </c>
      <c r="GU1578" s="2" t="s">
        <v>3</v>
      </c>
      <c r="GV1578" s="2">
        <f t="shared" si="1404"/>
        <v>0</v>
      </c>
      <c r="GW1578" s="2">
        <v>1</v>
      </c>
      <c r="GX1578" s="2">
        <f t="shared" si="1405"/>
        <v>0</v>
      </c>
      <c r="GY1578" s="2"/>
      <c r="GZ1578" s="2"/>
      <c r="HA1578" s="2">
        <v>0</v>
      </c>
      <c r="HB1578" s="2">
        <v>0</v>
      </c>
      <c r="HC1578" s="2">
        <f t="shared" si="1406"/>
        <v>0</v>
      </c>
      <c r="HD1578" s="2"/>
      <c r="HE1578" s="2"/>
      <c r="HF1578" s="2"/>
      <c r="HG1578" s="2"/>
      <c r="HH1578" s="2"/>
      <c r="HI1578" s="2"/>
      <c r="HJ1578" s="2"/>
      <c r="HK1578" s="2"/>
      <c r="HL1578" s="2"/>
      <c r="HM1578" s="2"/>
      <c r="HN1578" s="2"/>
      <c r="HO1578" s="2"/>
      <c r="HP1578" s="2"/>
      <c r="HQ1578" s="2"/>
      <c r="HR1578" s="2"/>
      <c r="HS1578" s="2"/>
      <c r="HT1578" s="2"/>
      <c r="HU1578" s="2"/>
      <c r="HV1578" s="2"/>
      <c r="HW1578" s="2"/>
      <c r="HX1578" s="2"/>
      <c r="HY1578" s="2"/>
      <c r="HZ1578" s="2"/>
      <c r="IA1578" s="2"/>
      <c r="IB1578" s="2"/>
      <c r="IC1578" s="2"/>
      <c r="ID1578" s="2"/>
      <c r="IE1578" s="2"/>
      <c r="IF1578" s="2"/>
      <c r="IG1578" s="2"/>
      <c r="IH1578" s="2"/>
      <c r="II1578" s="2"/>
      <c r="IJ1578" s="2"/>
      <c r="IK1578" s="2">
        <v>0</v>
      </c>
      <c r="IL1578" s="2"/>
      <c r="IM1578" s="2"/>
      <c r="IN1578" s="2"/>
      <c r="IO1578" s="2"/>
      <c r="IP1578" s="2"/>
      <c r="IQ1578" s="2"/>
      <c r="IR1578" s="2"/>
      <c r="IS1578" s="2"/>
      <c r="IT1578" s="2"/>
      <c r="IU1578" s="2"/>
    </row>
    <row r="1579" spans="1:255">
      <c r="A1579">
        <v>17</v>
      </c>
      <c r="B1579">
        <v>1</v>
      </c>
      <c r="E1579" t="s">
        <v>696</v>
      </c>
      <c r="F1579" t="s">
        <v>478</v>
      </c>
      <c r="G1579" t="s">
        <v>479</v>
      </c>
      <c r="H1579" t="s">
        <v>47</v>
      </c>
      <c r="I1579">
        <v>0.8</v>
      </c>
      <c r="J1579">
        <v>0</v>
      </c>
      <c r="O1579">
        <f t="shared" si="1372"/>
        <v>137</v>
      </c>
      <c r="P1579">
        <f t="shared" si="1373"/>
        <v>137</v>
      </c>
      <c r="Q1579">
        <f t="shared" si="1374"/>
        <v>0</v>
      </c>
      <c r="R1579">
        <f t="shared" si="1375"/>
        <v>0</v>
      </c>
      <c r="S1579">
        <f t="shared" si="1376"/>
        <v>0</v>
      </c>
      <c r="T1579">
        <f t="shared" si="1377"/>
        <v>0</v>
      </c>
      <c r="U1579">
        <f t="shared" si="1378"/>
        <v>0</v>
      </c>
      <c r="V1579">
        <f t="shared" si="1379"/>
        <v>0</v>
      </c>
      <c r="W1579">
        <f t="shared" si="1380"/>
        <v>0</v>
      </c>
      <c r="X1579">
        <f t="shared" si="1381"/>
        <v>0</v>
      </c>
      <c r="Y1579">
        <f t="shared" si="1382"/>
        <v>0</v>
      </c>
      <c r="AA1579">
        <v>33304960</v>
      </c>
      <c r="AB1579">
        <f t="shared" si="1383"/>
        <v>171.25</v>
      </c>
      <c r="AC1579">
        <f t="shared" si="1384"/>
        <v>171.25</v>
      </c>
      <c r="AD1579">
        <f>ROUND((((ET1579)-(EU1579))+AE1579),2)</f>
        <v>0</v>
      </c>
      <c r="AE1579">
        <f>ROUND((EU1579),2)</f>
        <v>0</v>
      </c>
      <c r="AF1579">
        <f>ROUND((EV1579),2)</f>
        <v>0</v>
      </c>
      <c r="AG1579">
        <f t="shared" si="1385"/>
        <v>0</v>
      </c>
      <c r="AH1579">
        <f>(EW1579)</f>
        <v>0</v>
      </c>
      <c r="AI1579">
        <f>(EX1579)</f>
        <v>0</v>
      </c>
      <c r="AJ1579">
        <f t="shared" si="1386"/>
        <v>0</v>
      </c>
      <c r="AK1579">
        <v>171.25</v>
      </c>
      <c r="AL1579">
        <v>171.25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1</v>
      </c>
      <c r="AW1579">
        <v>1</v>
      </c>
      <c r="AZ1579">
        <v>1</v>
      </c>
      <c r="BA1579">
        <v>1</v>
      </c>
      <c r="BB1579">
        <v>1</v>
      </c>
      <c r="BC1579">
        <v>1</v>
      </c>
      <c r="BD1579" t="s">
        <v>3</v>
      </c>
      <c r="BE1579" t="s">
        <v>3</v>
      </c>
      <c r="BF1579" t="s">
        <v>3</v>
      </c>
      <c r="BG1579" t="s">
        <v>3</v>
      </c>
      <c r="BH1579">
        <v>3</v>
      </c>
      <c r="BI1579">
        <v>1</v>
      </c>
      <c r="BJ1579" t="s">
        <v>480</v>
      </c>
      <c r="BM1579">
        <v>500001</v>
      </c>
      <c r="BN1579">
        <v>0</v>
      </c>
      <c r="BO1579" t="s">
        <v>3</v>
      </c>
      <c r="BP1579">
        <v>0</v>
      </c>
      <c r="BQ1579">
        <v>8</v>
      </c>
      <c r="BR1579">
        <v>0</v>
      </c>
      <c r="BS1579">
        <v>1</v>
      </c>
      <c r="BT1579">
        <v>1</v>
      </c>
      <c r="BU1579">
        <v>1</v>
      </c>
      <c r="BV1579">
        <v>1</v>
      </c>
      <c r="BW1579">
        <v>1</v>
      </c>
      <c r="BX1579">
        <v>1</v>
      </c>
      <c r="BY1579" t="s">
        <v>3</v>
      </c>
      <c r="BZ1579">
        <v>0</v>
      </c>
      <c r="CA1579">
        <v>0</v>
      </c>
      <c r="CE1579">
        <v>0</v>
      </c>
      <c r="CF1579">
        <v>0</v>
      </c>
      <c r="CG1579">
        <v>0</v>
      </c>
      <c r="CM1579">
        <v>0</v>
      </c>
      <c r="CN1579" t="s">
        <v>3</v>
      </c>
      <c r="CO1579">
        <v>0</v>
      </c>
      <c r="CP1579">
        <f t="shared" si="1387"/>
        <v>137</v>
      </c>
      <c r="CQ1579">
        <f t="shared" si="1388"/>
        <v>171.25</v>
      </c>
      <c r="CR1579">
        <f t="shared" si="1389"/>
        <v>0</v>
      </c>
      <c r="CS1579">
        <f t="shared" si="1390"/>
        <v>0</v>
      </c>
      <c r="CT1579">
        <f t="shared" si="1391"/>
        <v>0</v>
      </c>
      <c r="CU1579">
        <f t="shared" si="1392"/>
        <v>0</v>
      </c>
      <c r="CV1579">
        <f t="shared" si="1393"/>
        <v>0</v>
      </c>
      <c r="CW1579">
        <f t="shared" si="1394"/>
        <v>0</v>
      </c>
      <c r="CX1579">
        <f t="shared" si="1395"/>
        <v>0</v>
      </c>
      <c r="CY1579">
        <f t="shared" si="1396"/>
        <v>0</v>
      </c>
      <c r="CZ1579">
        <f t="shared" si="1397"/>
        <v>0</v>
      </c>
      <c r="DC1579" t="s">
        <v>3</v>
      </c>
      <c r="DD1579" t="s">
        <v>3</v>
      </c>
      <c r="DE1579" t="s">
        <v>3</v>
      </c>
      <c r="DF1579" t="s">
        <v>3</v>
      </c>
      <c r="DG1579" t="s">
        <v>3</v>
      </c>
      <c r="DH1579" t="s">
        <v>3</v>
      </c>
      <c r="DI1579" t="s">
        <v>3</v>
      </c>
      <c r="DJ1579" t="s">
        <v>3</v>
      </c>
      <c r="DK1579" t="s">
        <v>3</v>
      </c>
      <c r="DL1579" t="s">
        <v>3</v>
      </c>
      <c r="DM1579" t="s">
        <v>3</v>
      </c>
      <c r="DN1579">
        <v>0</v>
      </c>
      <c r="DO1579">
        <v>0</v>
      </c>
      <c r="DP1579">
        <v>1</v>
      </c>
      <c r="DQ1579">
        <v>1</v>
      </c>
      <c r="DU1579">
        <v>1005</v>
      </c>
      <c r="DV1579" t="s">
        <v>47</v>
      </c>
      <c r="DW1579" t="s">
        <v>47</v>
      </c>
      <c r="DX1579">
        <v>1</v>
      </c>
      <c r="EE1579">
        <v>31102119</v>
      </c>
      <c r="EF1579">
        <v>8</v>
      </c>
      <c r="EG1579" t="s">
        <v>34</v>
      </c>
      <c r="EH1579">
        <v>0</v>
      </c>
      <c r="EI1579" t="s">
        <v>3</v>
      </c>
      <c r="EJ1579">
        <v>1</v>
      </c>
      <c r="EK1579">
        <v>500001</v>
      </c>
      <c r="EL1579" t="s">
        <v>35</v>
      </c>
      <c r="EM1579" t="s">
        <v>36</v>
      </c>
      <c r="EO1579" t="s">
        <v>3</v>
      </c>
      <c r="EQ1579">
        <v>0</v>
      </c>
      <c r="ER1579">
        <v>171.25</v>
      </c>
      <c r="ES1579">
        <v>171.25</v>
      </c>
      <c r="ET1579">
        <v>0</v>
      </c>
      <c r="EU1579">
        <v>0</v>
      </c>
      <c r="EV1579">
        <v>0</v>
      </c>
      <c r="EW1579">
        <v>0</v>
      </c>
      <c r="EX1579">
        <v>0</v>
      </c>
      <c r="EY1579">
        <v>0</v>
      </c>
      <c r="FQ1579">
        <v>0</v>
      </c>
      <c r="FR1579">
        <f t="shared" si="1398"/>
        <v>0</v>
      </c>
      <c r="FS1579">
        <v>0</v>
      </c>
      <c r="FX1579">
        <v>0</v>
      </c>
      <c r="FY1579">
        <v>0</v>
      </c>
      <c r="GA1579" t="s">
        <v>3</v>
      </c>
      <c r="GD1579">
        <v>1</v>
      </c>
      <c r="GF1579">
        <v>1920270359</v>
      </c>
      <c r="GG1579">
        <v>2</v>
      </c>
      <c r="GH1579">
        <v>1</v>
      </c>
      <c r="GI1579">
        <v>-2</v>
      </c>
      <c r="GJ1579">
        <v>0</v>
      </c>
      <c r="GK1579">
        <v>0</v>
      </c>
      <c r="GL1579">
        <f t="shared" si="1399"/>
        <v>0</v>
      </c>
      <c r="GM1579">
        <f t="shared" si="1400"/>
        <v>137</v>
      </c>
      <c r="GN1579">
        <f t="shared" si="1401"/>
        <v>137</v>
      </c>
      <c r="GO1579">
        <f t="shared" si="1402"/>
        <v>0</v>
      </c>
      <c r="GP1579">
        <f t="shared" si="1403"/>
        <v>0</v>
      </c>
      <c r="GR1579">
        <v>0</v>
      </c>
      <c r="GS1579">
        <v>3</v>
      </c>
      <c r="GT1579">
        <v>0</v>
      </c>
      <c r="GU1579" t="s">
        <v>3</v>
      </c>
      <c r="GV1579">
        <f t="shared" si="1404"/>
        <v>0</v>
      </c>
      <c r="GW1579">
        <v>1</v>
      </c>
      <c r="GX1579">
        <f t="shared" si="1405"/>
        <v>0</v>
      </c>
      <c r="HA1579">
        <v>0</v>
      </c>
      <c r="HB1579">
        <v>0</v>
      </c>
      <c r="HC1579">
        <f t="shared" si="1406"/>
        <v>0</v>
      </c>
      <c r="IK1579">
        <v>0</v>
      </c>
    </row>
    <row r="1580" spans="1:255">
      <c r="A1580" s="2">
        <v>17</v>
      </c>
      <c r="B1580" s="2">
        <v>1</v>
      </c>
      <c r="C1580" s="2">
        <f>ROW(SmtRes!A1755)</f>
        <v>1755</v>
      </c>
      <c r="D1580" s="2">
        <f>ROW(EtalonRes!A2210)</f>
        <v>2210</v>
      </c>
      <c r="E1580" s="2" t="s">
        <v>697</v>
      </c>
      <c r="F1580" s="2" t="s">
        <v>450</v>
      </c>
      <c r="G1580" s="2" t="s">
        <v>698</v>
      </c>
      <c r="H1580" s="2" t="s">
        <v>433</v>
      </c>
      <c r="I1580" s="2">
        <f>ROUND((3.14*0.2*6)/100,9)</f>
        <v>3.7679999999999998E-2</v>
      </c>
      <c r="J1580" s="2">
        <v>0</v>
      </c>
      <c r="K1580" s="2"/>
      <c r="L1580" s="2"/>
      <c r="M1580" s="2"/>
      <c r="N1580" s="2"/>
      <c r="O1580" s="2">
        <f t="shared" si="1372"/>
        <v>64.25</v>
      </c>
      <c r="P1580" s="2">
        <f t="shared" si="1373"/>
        <v>21.77</v>
      </c>
      <c r="Q1580" s="2">
        <f t="shared" si="1374"/>
        <v>5.72</v>
      </c>
      <c r="R1580" s="2">
        <f t="shared" si="1375"/>
        <v>0.48</v>
      </c>
      <c r="S1580" s="2">
        <f t="shared" si="1376"/>
        <v>36.76</v>
      </c>
      <c r="T1580" s="2">
        <f t="shared" si="1377"/>
        <v>0</v>
      </c>
      <c r="U1580" s="2">
        <f t="shared" si="1378"/>
        <v>4.2056305919999994</v>
      </c>
      <c r="V1580" s="2">
        <f t="shared" si="1379"/>
        <v>3.8998799999999993E-2</v>
      </c>
      <c r="W1580" s="2">
        <f t="shared" si="1380"/>
        <v>0</v>
      </c>
      <c r="X1580" s="2">
        <f t="shared" si="1381"/>
        <v>42.83</v>
      </c>
      <c r="Y1580" s="2">
        <f t="shared" si="1382"/>
        <v>26.44</v>
      </c>
      <c r="Z1580" s="2"/>
      <c r="AA1580" s="2">
        <v>33304975</v>
      </c>
      <c r="AB1580" s="2">
        <f t="shared" si="1383"/>
        <v>1705.18</v>
      </c>
      <c r="AC1580" s="2">
        <f t="shared" si="1384"/>
        <v>577.76</v>
      </c>
      <c r="AD1580" s="2">
        <f>ROUND((((((ET1580*1.2)*1.25))-(((EU1580*1.2)*1.25)))+AE1580),2)</f>
        <v>151.91</v>
      </c>
      <c r="AE1580" s="2">
        <f>ROUND((((EU1580*1.2)*1.25)),2)</f>
        <v>12.81</v>
      </c>
      <c r="AF1580" s="2">
        <f>ROUND((((EV1580*1.2)*1.15)),2)</f>
        <v>975.51</v>
      </c>
      <c r="AG1580" s="2">
        <f t="shared" si="1385"/>
        <v>0</v>
      </c>
      <c r="AH1580" s="2">
        <f>(((EW1580*1.2)*1.15))</f>
        <v>111.61439999999999</v>
      </c>
      <c r="AI1580" s="2">
        <f>(((EX1580*1.2)*1.25))</f>
        <v>1.0349999999999999</v>
      </c>
      <c r="AJ1580" s="2">
        <f t="shared" si="1386"/>
        <v>0</v>
      </c>
      <c r="AK1580" s="2">
        <v>1385.92</v>
      </c>
      <c r="AL1580" s="2">
        <v>577.76</v>
      </c>
      <c r="AM1580" s="2">
        <v>101.27</v>
      </c>
      <c r="AN1580" s="2">
        <v>8.5399999999999991</v>
      </c>
      <c r="AO1580" s="2">
        <v>706.89</v>
      </c>
      <c r="AP1580" s="2">
        <v>0</v>
      </c>
      <c r="AQ1580" s="2">
        <v>80.88</v>
      </c>
      <c r="AR1580" s="2">
        <v>0.69</v>
      </c>
      <c r="AS1580" s="2">
        <v>0</v>
      </c>
      <c r="AT1580" s="2">
        <v>115</v>
      </c>
      <c r="AU1580" s="2">
        <v>71</v>
      </c>
      <c r="AV1580" s="2">
        <v>1</v>
      </c>
      <c r="AW1580" s="2">
        <v>1</v>
      </c>
      <c r="AX1580" s="2"/>
      <c r="AY1580" s="2"/>
      <c r="AZ1580" s="2">
        <v>1</v>
      </c>
      <c r="BA1580" s="2">
        <v>1</v>
      </c>
      <c r="BB1580" s="2">
        <v>1</v>
      </c>
      <c r="BC1580" s="2">
        <v>1</v>
      </c>
      <c r="BD1580" s="2" t="s">
        <v>3</v>
      </c>
      <c r="BE1580" s="2" t="s">
        <v>3</v>
      </c>
      <c r="BF1580" s="2" t="s">
        <v>3</v>
      </c>
      <c r="BG1580" s="2" t="s">
        <v>3</v>
      </c>
      <c r="BH1580" s="2">
        <v>0</v>
      </c>
      <c r="BI1580" s="2">
        <v>1</v>
      </c>
      <c r="BJ1580" s="2" t="s">
        <v>452</v>
      </c>
      <c r="BK1580" s="2"/>
      <c r="BL1580" s="2"/>
      <c r="BM1580" s="2">
        <v>20001</v>
      </c>
      <c r="BN1580" s="2">
        <v>0</v>
      </c>
      <c r="BO1580" s="2" t="s">
        <v>3</v>
      </c>
      <c r="BP1580" s="2">
        <v>0</v>
      </c>
      <c r="BQ1580" s="2">
        <v>2</v>
      </c>
      <c r="BR1580" s="2">
        <v>0</v>
      </c>
      <c r="BS1580" s="2">
        <v>1</v>
      </c>
      <c r="BT1580" s="2">
        <v>1</v>
      </c>
      <c r="BU1580" s="2">
        <v>1</v>
      </c>
      <c r="BV1580" s="2">
        <v>1</v>
      </c>
      <c r="BW1580" s="2">
        <v>1</v>
      </c>
      <c r="BX1580" s="2">
        <v>1</v>
      </c>
      <c r="BY1580" s="2" t="s">
        <v>3</v>
      </c>
      <c r="BZ1580" s="2">
        <v>128</v>
      </c>
      <c r="CA1580" s="2">
        <v>83</v>
      </c>
      <c r="CB1580" s="2"/>
      <c r="CC1580" s="2"/>
      <c r="CD1580" s="2"/>
      <c r="CE1580" s="2">
        <v>0</v>
      </c>
      <c r="CF1580" s="2">
        <v>0</v>
      </c>
      <c r="CG1580" s="2">
        <v>0</v>
      </c>
      <c r="CH1580" s="2"/>
      <c r="CI1580" s="2"/>
      <c r="CJ1580" s="2"/>
      <c r="CK1580" s="2"/>
      <c r="CL1580" s="2"/>
      <c r="CM1580" s="2">
        <v>0</v>
      </c>
      <c r="CN1580" s="2" t="s">
        <v>954</v>
      </c>
      <c r="CO1580" s="2">
        <v>0</v>
      </c>
      <c r="CP1580" s="2">
        <f t="shared" si="1387"/>
        <v>64.25</v>
      </c>
      <c r="CQ1580" s="2">
        <f t="shared" si="1388"/>
        <v>577.76</v>
      </c>
      <c r="CR1580" s="2">
        <f t="shared" si="1389"/>
        <v>151.91</v>
      </c>
      <c r="CS1580" s="2">
        <f t="shared" si="1390"/>
        <v>12.81</v>
      </c>
      <c r="CT1580" s="2">
        <f t="shared" si="1391"/>
        <v>975.51</v>
      </c>
      <c r="CU1580" s="2">
        <f t="shared" si="1392"/>
        <v>0</v>
      </c>
      <c r="CV1580" s="2">
        <f t="shared" si="1393"/>
        <v>111.61439999999999</v>
      </c>
      <c r="CW1580" s="2">
        <f t="shared" si="1394"/>
        <v>1.0349999999999999</v>
      </c>
      <c r="CX1580" s="2">
        <f t="shared" si="1395"/>
        <v>0</v>
      </c>
      <c r="CY1580" s="2">
        <f t="shared" si="1396"/>
        <v>42.825999999999993</v>
      </c>
      <c r="CZ1580" s="2">
        <f t="shared" si="1397"/>
        <v>26.440399999999997</v>
      </c>
      <c r="DA1580" s="2"/>
      <c r="DB1580" s="2"/>
      <c r="DC1580" s="2" t="s">
        <v>3</v>
      </c>
      <c r="DD1580" s="2" t="s">
        <v>3</v>
      </c>
      <c r="DE1580" s="2" t="s">
        <v>21</v>
      </c>
      <c r="DF1580" s="2" t="s">
        <v>21</v>
      </c>
      <c r="DG1580" s="2" t="s">
        <v>22</v>
      </c>
      <c r="DH1580" s="2" t="s">
        <v>3</v>
      </c>
      <c r="DI1580" s="2" t="s">
        <v>22</v>
      </c>
      <c r="DJ1580" s="2" t="s">
        <v>21</v>
      </c>
      <c r="DK1580" s="2" t="s">
        <v>3</v>
      </c>
      <c r="DL1580" s="2" t="s">
        <v>3</v>
      </c>
      <c r="DM1580" s="2" t="s">
        <v>3</v>
      </c>
      <c r="DN1580" s="2">
        <v>0</v>
      </c>
      <c r="DO1580" s="2">
        <v>0</v>
      </c>
      <c r="DP1580" s="2">
        <v>1</v>
      </c>
      <c r="DQ1580" s="2">
        <v>1</v>
      </c>
      <c r="DR1580" s="2"/>
      <c r="DS1580" s="2"/>
      <c r="DT1580" s="2"/>
      <c r="DU1580" s="2">
        <v>1005</v>
      </c>
      <c r="DV1580" s="2" t="s">
        <v>433</v>
      </c>
      <c r="DW1580" s="2" t="s">
        <v>433</v>
      </c>
      <c r="DX1580" s="2">
        <v>100</v>
      </c>
      <c r="DY1580" s="2"/>
      <c r="DZ1580" s="2"/>
      <c r="EA1580" s="2"/>
      <c r="EB1580" s="2"/>
      <c r="EC1580" s="2"/>
      <c r="ED1580" s="2"/>
      <c r="EE1580" s="2">
        <v>31102217</v>
      </c>
      <c r="EF1580" s="2">
        <v>2</v>
      </c>
      <c r="EG1580" s="2" t="s">
        <v>23</v>
      </c>
      <c r="EH1580" s="2">
        <v>0</v>
      </c>
      <c r="EI1580" s="2" t="s">
        <v>3</v>
      </c>
      <c r="EJ1580" s="2">
        <v>1</v>
      </c>
      <c r="EK1580" s="2">
        <v>20001</v>
      </c>
      <c r="EL1580" s="2" t="s">
        <v>24</v>
      </c>
      <c r="EM1580" s="2" t="s">
        <v>25</v>
      </c>
      <c r="EN1580" s="2"/>
      <c r="EO1580" s="2" t="s">
        <v>26</v>
      </c>
      <c r="EP1580" s="2"/>
      <c r="EQ1580" s="2">
        <v>0</v>
      </c>
      <c r="ER1580" s="2">
        <v>1385.92</v>
      </c>
      <c r="ES1580" s="2">
        <v>577.76</v>
      </c>
      <c r="ET1580" s="2">
        <v>101.27</v>
      </c>
      <c r="EU1580" s="2">
        <v>8.5399999999999991</v>
      </c>
      <c r="EV1580" s="2">
        <v>706.89</v>
      </c>
      <c r="EW1580" s="2">
        <v>80.88</v>
      </c>
      <c r="EX1580" s="2">
        <v>0.69</v>
      </c>
      <c r="EY1580" s="2">
        <v>0</v>
      </c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>
        <v>0</v>
      </c>
      <c r="FR1580" s="2">
        <f t="shared" si="1398"/>
        <v>0</v>
      </c>
      <c r="FS1580" s="2">
        <v>0</v>
      </c>
      <c r="FT1580" s="2" t="s">
        <v>27</v>
      </c>
      <c r="FU1580" s="2" t="s">
        <v>28</v>
      </c>
      <c r="FV1580" s="2"/>
      <c r="FW1580" s="2"/>
      <c r="FX1580" s="2">
        <v>115.2</v>
      </c>
      <c r="FY1580" s="2">
        <v>70.55</v>
      </c>
      <c r="FZ1580" s="2"/>
      <c r="GA1580" s="2" t="s">
        <v>3</v>
      </c>
      <c r="GB1580" s="2"/>
      <c r="GC1580" s="2"/>
      <c r="GD1580" s="2">
        <v>1</v>
      </c>
      <c r="GE1580" s="2"/>
      <c r="GF1580" s="2">
        <v>810910612</v>
      </c>
      <c r="GG1580" s="2">
        <v>2</v>
      </c>
      <c r="GH1580" s="2">
        <v>1</v>
      </c>
      <c r="GI1580" s="2">
        <v>-2</v>
      </c>
      <c r="GJ1580" s="2">
        <v>0</v>
      </c>
      <c r="GK1580" s="2">
        <v>0</v>
      </c>
      <c r="GL1580" s="2">
        <f t="shared" si="1399"/>
        <v>0</v>
      </c>
      <c r="GM1580" s="2">
        <f t="shared" si="1400"/>
        <v>133.52000000000001</v>
      </c>
      <c r="GN1580" s="2">
        <f t="shared" si="1401"/>
        <v>133.52000000000001</v>
      </c>
      <c r="GO1580" s="2">
        <f t="shared" si="1402"/>
        <v>0</v>
      </c>
      <c r="GP1580" s="2">
        <f t="shared" si="1403"/>
        <v>0</v>
      </c>
      <c r="GQ1580" s="2"/>
      <c r="GR1580" s="2">
        <v>0</v>
      </c>
      <c r="GS1580" s="2">
        <v>3</v>
      </c>
      <c r="GT1580" s="2">
        <v>0</v>
      </c>
      <c r="GU1580" s="2" t="s">
        <v>3</v>
      </c>
      <c r="GV1580" s="2">
        <f t="shared" si="1404"/>
        <v>0</v>
      </c>
      <c r="GW1580" s="2">
        <v>1</v>
      </c>
      <c r="GX1580" s="2">
        <f t="shared" si="1405"/>
        <v>0</v>
      </c>
      <c r="GY1580" s="2"/>
      <c r="GZ1580" s="2"/>
      <c r="HA1580" s="2">
        <v>0</v>
      </c>
      <c r="HB1580" s="2">
        <v>0</v>
      </c>
      <c r="HC1580" s="2">
        <f t="shared" si="1406"/>
        <v>0</v>
      </c>
      <c r="HD1580" s="2"/>
      <c r="HE1580" s="2"/>
      <c r="HF1580" s="2"/>
      <c r="HG1580" s="2"/>
      <c r="HH1580" s="2"/>
      <c r="HI1580" s="2"/>
      <c r="HJ1580" s="2"/>
      <c r="HK1580" s="2"/>
      <c r="HL1580" s="2"/>
      <c r="HM1580" s="2"/>
      <c r="HN1580" s="2"/>
      <c r="HO1580" s="2"/>
      <c r="HP1580" s="2"/>
      <c r="HQ1580" s="2"/>
      <c r="HR1580" s="2"/>
      <c r="HS1580" s="2"/>
      <c r="HT1580" s="2"/>
      <c r="HU1580" s="2"/>
      <c r="HV1580" s="2"/>
      <c r="HW1580" s="2"/>
      <c r="HX1580" s="2"/>
      <c r="HY1580" s="2"/>
      <c r="HZ1580" s="2"/>
      <c r="IA1580" s="2"/>
      <c r="IB1580" s="2"/>
      <c r="IC1580" s="2"/>
      <c r="ID1580" s="2"/>
      <c r="IE1580" s="2"/>
      <c r="IF1580" s="2"/>
      <c r="IG1580" s="2"/>
      <c r="IH1580" s="2"/>
      <c r="II1580" s="2"/>
      <c r="IJ1580" s="2"/>
      <c r="IK1580" s="2">
        <v>0</v>
      </c>
      <c r="IL1580" s="2"/>
      <c r="IM1580" s="2"/>
      <c r="IN1580" s="2"/>
      <c r="IO1580" s="2"/>
      <c r="IP1580" s="2"/>
      <c r="IQ1580" s="2"/>
      <c r="IR1580" s="2"/>
      <c r="IS1580" s="2"/>
      <c r="IT1580" s="2"/>
      <c r="IU1580" s="2"/>
    </row>
    <row r="1581" spans="1:255">
      <c r="A1581">
        <v>17</v>
      </c>
      <c r="B1581">
        <v>1</v>
      </c>
      <c r="C1581">
        <f>ROW(SmtRes!A1766)</f>
        <v>1766</v>
      </c>
      <c r="D1581">
        <f>ROW(EtalonRes!A2226)</f>
        <v>2226</v>
      </c>
      <c r="E1581" t="s">
        <v>697</v>
      </c>
      <c r="F1581" t="s">
        <v>450</v>
      </c>
      <c r="G1581" t="s">
        <v>698</v>
      </c>
      <c r="H1581" t="s">
        <v>433</v>
      </c>
      <c r="I1581">
        <f>ROUND((3.14*0.2*6)/100,9)</f>
        <v>3.7679999999999998E-2</v>
      </c>
      <c r="J1581">
        <v>0</v>
      </c>
      <c r="O1581">
        <f t="shared" si="1372"/>
        <v>64.25</v>
      </c>
      <c r="P1581">
        <f t="shared" si="1373"/>
        <v>21.77</v>
      </c>
      <c r="Q1581">
        <f t="shared" si="1374"/>
        <v>5.72</v>
      </c>
      <c r="R1581">
        <f t="shared" si="1375"/>
        <v>0.48</v>
      </c>
      <c r="S1581">
        <f t="shared" si="1376"/>
        <v>36.76</v>
      </c>
      <c r="T1581">
        <f t="shared" si="1377"/>
        <v>0</v>
      </c>
      <c r="U1581">
        <f t="shared" si="1378"/>
        <v>4.2056305919999994</v>
      </c>
      <c r="V1581">
        <f t="shared" si="1379"/>
        <v>3.8998799999999993E-2</v>
      </c>
      <c r="W1581">
        <f t="shared" si="1380"/>
        <v>0</v>
      </c>
      <c r="X1581">
        <f t="shared" si="1381"/>
        <v>42.83</v>
      </c>
      <c r="Y1581">
        <f t="shared" si="1382"/>
        <v>26.44</v>
      </c>
      <c r="AA1581">
        <v>33304960</v>
      </c>
      <c r="AB1581">
        <f t="shared" si="1383"/>
        <v>1705.18</v>
      </c>
      <c r="AC1581">
        <f t="shared" si="1384"/>
        <v>577.76</v>
      </c>
      <c r="AD1581">
        <f>ROUND((((((ET1581*1.2)*1.25))-(((EU1581*1.2)*1.25)))+AE1581),2)</f>
        <v>151.91</v>
      </c>
      <c r="AE1581">
        <f>ROUND((((EU1581*1.2)*1.25)),2)</f>
        <v>12.81</v>
      </c>
      <c r="AF1581">
        <f>ROUND((((EV1581*1.2)*1.15)),2)</f>
        <v>975.51</v>
      </c>
      <c r="AG1581">
        <f t="shared" si="1385"/>
        <v>0</v>
      </c>
      <c r="AH1581">
        <f>(((EW1581*1.2)*1.15))</f>
        <v>111.61439999999999</v>
      </c>
      <c r="AI1581">
        <f>(((EX1581*1.2)*1.25))</f>
        <v>1.0349999999999999</v>
      </c>
      <c r="AJ1581">
        <f t="shared" si="1386"/>
        <v>0</v>
      </c>
      <c r="AK1581">
        <v>1385.92</v>
      </c>
      <c r="AL1581">
        <v>577.76</v>
      </c>
      <c r="AM1581">
        <v>101.27</v>
      </c>
      <c r="AN1581">
        <v>8.5399999999999991</v>
      </c>
      <c r="AO1581">
        <v>706.89</v>
      </c>
      <c r="AP1581">
        <v>0</v>
      </c>
      <c r="AQ1581">
        <v>80.88</v>
      </c>
      <c r="AR1581">
        <v>0.69</v>
      </c>
      <c r="AS1581">
        <v>0</v>
      </c>
      <c r="AT1581">
        <v>115</v>
      </c>
      <c r="AU1581">
        <v>71</v>
      </c>
      <c r="AV1581">
        <v>1</v>
      </c>
      <c r="AW1581">
        <v>1</v>
      </c>
      <c r="AZ1581">
        <v>1</v>
      </c>
      <c r="BA1581">
        <v>1</v>
      </c>
      <c r="BB1581">
        <v>1</v>
      </c>
      <c r="BC1581">
        <v>1</v>
      </c>
      <c r="BD1581" t="s">
        <v>3</v>
      </c>
      <c r="BE1581" t="s">
        <v>3</v>
      </c>
      <c r="BF1581" t="s">
        <v>3</v>
      </c>
      <c r="BG1581" t="s">
        <v>3</v>
      </c>
      <c r="BH1581">
        <v>0</v>
      </c>
      <c r="BI1581">
        <v>1</v>
      </c>
      <c r="BJ1581" t="s">
        <v>452</v>
      </c>
      <c r="BM1581">
        <v>20001</v>
      </c>
      <c r="BN1581">
        <v>0</v>
      </c>
      <c r="BO1581" t="s">
        <v>3</v>
      </c>
      <c r="BP1581">
        <v>0</v>
      </c>
      <c r="BQ1581">
        <v>2</v>
      </c>
      <c r="BR1581">
        <v>0</v>
      </c>
      <c r="BS1581">
        <v>1</v>
      </c>
      <c r="BT1581">
        <v>1</v>
      </c>
      <c r="BU1581">
        <v>1</v>
      </c>
      <c r="BV1581">
        <v>1</v>
      </c>
      <c r="BW1581">
        <v>1</v>
      </c>
      <c r="BX1581">
        <v>1</v>
      </c>
      <c r="BY1581" t="s">
        <v>3</v>
      </c>
      <c r="BZ1581">
        <v>128</v>
      </c>
      <c r="CA1581">
        <v>83</v>
      </c>
      <c r="CE1581">
        <v>0</v>
      </c>
      <c r="CF1581">
        <v>0</v>
      </c>
      <c r="CG1581">
        <v>0</v>
      </c>
      <c r="CM1581">
        <v>0</v>
      </c>
      <c r="CN1581" t="s">
        <v>954</v>
      </c>
      <c r="CO1581">
        <v>0</v>
      </c>
      <c r="CP1581">
        <f t="shared" si="1387"/>
        <v>64.25</v>
      </c>
      <c r="CQ1581">
        <f t="shared" si="1388"/>
        <v>577.76</v>
      </c>
      <c r="CR1581">
        <f t="shared" si="1389"/>
        <v>151.91</v>
      </c>
      <c r="CS1581">
        <f t="shared" si="1390"/>
        <v>12.81</v>
      </c>
      <c r="CT1581">
        <f t="shared" si="1391"/>
        <v>975.51</v>
      </c>
      <c r="CU1581">
        <f t="shared" si="1392"/>
        <v>0</v>
      </c>
      <c r="CV1581">
        <f t="shared" si="1393"/>
        <v>111.61439999999999</v>
      </c>
      <c r="CW1581">
        <f t="shared" si="1394"/>
        <v>1.0349999999999999</v>
      </c>
      <c r="CX1581">
        <f t="shared" si="1395"/>
        <v>0</v>
      </c>
      <c r="CY1581">
        <f t="shared" si="1396"/>
        <v>42.825999999999993</v>
      </c>
      <c r="CZ1581">
        <f t="shared" si="1397"/>
        <v>26.440399999999997</v>
      </c>
      <c r="DC1581" t="s">
        <v>3</v>
      </c>
      <c r="DD1581" t="s">
        <v>3</v>
      </c>
      <c r="DE1581" t="s">
        <v>21</v>
      </c>
      <c r="DF1581" t="s">
        <v>21</v>
      </c>
      <c r="DG1581" t="s">
        <v>22</v>
      </c>
      <c r="DH1581" t="s">
        <v>3</v>
      </c>
      <c r="DI1581" t="s">
        <v>22</v>
      </c>
      <c r="DJ1581" t="s">
        <v>21</v>
      </c>
      <c r="DK1581" t="s">
        <v>3</v>
      </c>
      <c r="DL1581" t="s">
        <v>3</v>
      </c>
      <c r="DM1581" t="s">
        <v>3</v>
      </c>
      <c r="DN1581">
        <v>0</v>
      </c>
      <c r="DO1581">
        <v>0</v>
      </c>
      <c r="DP1581">
        <v>1</v>
      </c>
      <c r="DQ1581">
        <v>1</v>
      </c>
      <c r="DU1581">
        <v>1005</v>
      </c>
      <c r="DV1581" t="s">
        <v>433</v>
      </c>
      <c r="DW1581" t="s">
        <v>433</v>
      </c>
      <c r="DX1581">
        <v>100</v>
      </c>
      <c r="EE1581">
        <v>31102217</v>
      </c>
      <c r="EF1581">
        <v>2</v>
      </c>
      <c r="EG1581" t="s">
        <v>23</v>
      </c>
      <c r="EH1581">
        <v>0</v>
      </c>
      <c r="EI1581" t="s">
        <v>3</v>
      </c>
      <c r="EJ1581">
        <v>1</v>
      </c>
      <c r="EK1581">
        <v>20001</v>
      </c>
      <c r="EL1581" t="s">
        <v>24</v>
      </c>
      <c r="EM1581" t="s">
        <v>25</v>
      </c>
      <c r="EO1581" t="s">
        <v>26</v>
      </c>
      <c r="EQ1581">
        <v>0</v>
      </c>
      <c r="ER1581">
        <v>1385.92</v>
      </c>
      <c r="ES1581">
        <v>577.76</v>
      </c>
      <c r="ET1581">
        <v>101.27</v>
      </c>
      <c r="EU1581">
        <v>8.5399999999999991</v>
      </c>
      <c r="EV1581">
        <v>706.89</v>
      </c>
      <c r="EW1581">
        <v>80.88</v>
      </c>
      <c r="EX1581">
        <v>0.69</v>
      </c>
      <c r="EY1581">
        <v>0</v>
      </c>
      <c r="FQ1581">
        <v>0</v>
      </c>
      <c r="FR1581">
        <f t="shared" si="1398"/>
        <v>0</v>
      </c>
      <c r="FS1581">
        <v>0</v>
      </c>
      <c r="FT1581" t="s">
        <v>27</v>
      </c>
      <c r="FU1581" t="s">
        <v>28</v>
      </c>
      <c r="FX1581">
        <v>115.2</v>
      </c>
      <c r="FY1581">
        <v>70.55</v>
      </c>
      <c r="GA1581" t="s">
        <v>3</v>
      </c>
      <c r="GD1581">
        <v>1</v>
      </c>
      <c r="GF1581">
        <v>810910612</v>
      </c>
      <c r="GG1581">
        <v>2</v>
      </c>
      <c r="GH1581">
        <v>1</v>
      </c>
      <c r="GI1581">
        <v>-2</v>
      </c>
      <c r="GJ1581">
        <v>0</v>
      </c>
      <c r="GK1581">
        <v>0</v>
      </c>
      <c r="GL1581">
        <f t="shared" si="1399"/>
        <v>0</v>
      </c>
      <c r="GM1581">
        <f t="shared" si="1400"/>
        <v>133.52000000000001</v>
      </c>
      <c r="GN1581">
        <f t="shared" si="1401"/>
        <v>133.52000000000001</v>
      </c>
      <c r="GO1581">
        <f t="shared" si="1402"/>
        <v>0</v>
      </c>
      <c r="GP1581">
        <f t="shared" si="1403"/>
        <v>0</v>
      </c>
      <c r="GR1581">
        <v>0</v>
      </c>
      <c r="GS1581">
        <v>3</v>
      </c>
      <c r="GT1581">
        <v>0</v>
      </c>
      <c r="GU1581" t="s">
        <v>3</v>
      </c>
      <c r="GV1581">
        <f t="shared" si="1404"/>
        <v>0</v>
      </c>
      <c r="GW1581">
        <v>1</v>
      </c>
      <c r="GX1581">
        <f t="shared" si="1405"/>
        <v>0</v>
      </c>
      <c r="HA1581">
        <v>0</v>
      </c>
      <c r="HB1581">
        <v>0</v>
      </c>
      <c r="HC1581">
        <f t="shared" si="1406"/>
        <v>0</v>
      </c>
      <c r="IK1581">
        <v>0</v>
      </c>
    </row>
    <row r="1582" spans="1:255">
      <c r="A1582" s="2">
        <v>17</v>
      </c>
      <c r="B1582" s="2">
        <v>1</v>
      </c>
      <c r="C1582" s="2"/>
      <c r="D1582" s="2"/>
      <c r="E1582" s="2" t="s">
        <v>699</v>
      </c>
      <c r="F1582" s="2" t="s">
        <v>454</v>
      </c>
      <c r="G1582" s="2" t="s">
        <v>509</v>
      </c>
      <c r="H1582" s="2" t="s">
        <v>47</v>
      </c>
      <c r="I1582" s="2">
        <v>3.7679999999999998</v>
      </c>
      <c r="J1582" s="2">
        <v>0</v>
      </c>
      <c r="K1582" s="2"/>
      <c r="L1582" s="2"/>
      <c r="M1582" s="2"/>
      <c r="N1582" s="2"/>
      <c r="O1582" s="2">
        <f t="shared" si="1372"/>
        <v>384.56</v>
      </c>
      <c r="P1582" s="2">
        <f t="shared" si="1373"/>
        <v>384.56</v>
      </c>
      <c r="Q1582" s="2">
        <f t="shared" si="1374"/>
        <v>0</v>
      </c>
      <c r="R1582" s="2">
        <f t="shared" si="1375"/>
        <v>0</v>
      </c>
      <c r="S1582" s="2">
        <f t="shared" si="1376"/>
        <v>0</v>
      </c>
      <c r="T1582" s="2">
        <f t="shared" si="1377"/>
        <v>0</v>
      </c>
      <c r="U1582" s="2">
        <f t="shared" si="1378"/>
        <v>0</v>
      </c>
      <c r="V1582" s="2">
        <f t="shared" si="1379"/>
        <v>0</v>
      </c>
      <c r="W1582" s="2">
        <f t="shared" si="1380"/>
        <v>0</v>
      </c>
      <c r="X1582" s="2">
        <f t="shared" si="1381"/>
        <v>0</v>
      </c>
      <c r="Y1582" s="2">
        <f t="shared" si="1382"/>
        <v>0</v>
      </c>
      <c r="Z1582" s="2"/>
      <c r="AA1582" s="2">
        <v>33304975</v>
      </c>
      <c r="AB1582" s="2">
        <f t="shared" si="1383"/>
        <v>102.06</v>
      </c>
      <c r="AC1582" s="2">
        <f t="shared" si="1384"/>
        <v>102.06</v>
      </c>
      <c r="AD1582" s="2">
        <f t="shared" ref="AD1582:AD1587" si="1410">ROUND((((ET1582)-(EU1582))+AE1582),2)</f>
        <v>0</v>
      </c>
      <c r="AE1582" s="2">
        <f t="shared" ref="AE1582:AF1587" si="1411">ROUND((EU1582),2)</f>
        <v>0</v>
      </c>
      <c r="AF1582" s="2">
        <f t="shared" si="1411"/>
        <v>0</v>
      </c>
      <c r="AG1582" s="2">
        <f t="shared" si="1385"/>
        <v>0</v>
      </c>
      <c r="AH1582" s="2">
        <f t="shared" ref="AH1582:AI1587" si="1412">(EW1582)</f>
        <v>0</v>
      </c>
      <c r="AI1582" s="2">
        <f t="shared" si="1412"/>
        <v>0</v>
      </c>
      <c r="AJ1582" s="2">
        <f t="shared" si="1386"/>
        <v>0</v>
      </c>
      <c r="AK1582" s="2">
        <v>102.06</v>
      </c>
      <c r="AL1582" s="2">
        <v>102.06</v>
      </c>
      <c r="AM1582" s="2">
        <v>0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1</v>
      </c>
      <c r="AW1582" s="2">
        <v>1</v>
      </c>
      <c r="AX1582" s="2"/>
      <c r="AY1582" s="2"/>
      <c r="AZ1582" s="2">
        <v>1</v>
      </c>
      <c r="BA1582" s="2">
        <v>1</v>
      </c>
      <c r="BB1582" s="2">
        <v>1</v>
      </c>
      <c r="BC1582" s="2">
        <v>1</v>
      </c>
      <c r="BD1582" s="2" t="s">
        <v>3</v>
      </c>
      <c r="BE1582" s="2" t="s">
        <v>3</v>
      </c>
      <c r="BF1582" s="2" t="s">
        <v>3</v>
      </c>
      <c r="BG1582" s="2" t="s">
        <v>3</v>
      </c>
      <c r="BH1582" s="2">
        <v>3</v>
      </c>
      <c r="BI1582" s="2">
        <v>1</v>
      </c>
      <c r="BJ1582" s="2" t="s">
        <v>456</v>
      </c>
      <c r="BK1582" s="2"/>
      <c r="BL1582" s="2"/>
      <c r="BM1582" s="2">
        <v>500001</v>
      </c>
      <c r="BN1582" s="2">
        <v>0</v>
      </c>
      <c r="BO1582" s="2" t="s">
        <v>3</v>
      </c>
      <c r="BP1582" s="2">
        <v>0</v>
      </c>
      <c r="BQ1582" s="2">
        <v>8</v>
      </c>
      <c r="BR1582" s="2">
        <v>0</v>
      </c>
      <c r="BS1582" s="2">
        <v>1</v>
      </c>
      <c r="BT1582" s="2">
        <v>1</v>
      </c>
      <c r="BU1582" s="2">
        <v>1</v>
      </c>
      <c r="BV1582" s="2">
        <v>1</v>
      </c>
      <c r="BW1582" s="2">
        <v>1</v>
      </c>
      <c r="BX1582" s="2">
        <v>1</v>
      </c>
      <c r="BY1582" s="2" t="s">
        <v>3</v>
      </c>
      <c r="BZ1582" s="2">
        <v>0</v>
      </c>
      <c r="CA1582" s="2">
        <v>0</v>
      </c>
      <c r="CB1582" s="2"/>
      <c r="CC1582" s="2"/>
      <c r="CD1582" s="2"/>
      <c r="CE1582" s="2">
        <v>0</v>
      </c>
      <c r="CF1582" s="2">
        <v>0</v>
      </c>
      <c r="CG1582" s="2">
        <v>0</v>
      </c>
      <c r="CH1582" s="2"/>
      <c r="CI1582" s="2"/>
      <c r="CJ1582" s="2"/>
      <c r="CK1582" s="2"/>
      <c r="CL1582" s="2"/>
      <c r="CM1582" s="2">
        <v>0</v>
      </c>
      <c r="CN1582" s="2" t="s">
        <v>3</v>
      </c>
      <c r="CO1582" s="2">
        <v>0</v>
      </c>
      <c r="CP1582" s="2">
        <f t="shared" si="1387"/>
        <v>384.56</v>
      </c>
      <c r="CQ1582" s="2">
        <f t="shared" si="1388"/>
        <v>102.06</v>
      </c>
      <c r="CR1582" s="2">
        <f t="shared" si="1389"/>
        <v>0</v>
      </c>
      <c r="CS1582" s="2">
        <f t="shared" si="1390"/>
        <v>0</v>
      </c>
      <c r="CT1582" s="2">
        <f t="shared" si="1391"/>
        <v>0</v>
      </c>
      <c r="CU1582" s="2">
        <f t="shared" si="1392"/>
        <v>0</v>
      </c>
      <c r="CV1582" s="2">
        <f t="shared" si="1393"/>
        <v>0</v>
      </c>
      <c r="CW1582" s="2">
        <f t="shared" si="1394"/>
        <v>0</v>
      </c>
      <c r="CX1582" s="2">
        <f t="shared" si="1395"/>
        <v>0</v>
      </c>
      <c r="CY1582" s="2">
        <f t="shared" si="1396"/>
        <v>0</v>
      </c>
      <c r="CZ1582" s="2">
        <f t="shared" si="1397"/>
        <v>0</v>
      </c>
      <c r="DA1582" s="2"/>
      <c r="DB1582" s="2"/>
      <c r="DC1582" s="2" t="s">
        <v>3</v>
      </c>
      <c r="DD1582" s="2" t="s">
        <v>3</v>
      </c>
      <c r="DE1582" s="2" t="s">
        <v>3</v>
      </c>
      <c r="DF1582" s="2" t="s">
        <v>3</v>
      </c>
      <c r="DG1582" s="2" t="s">
        <v>3</v>
      </c>
      <c r="DH1582" s="2" t="s">
        <v>3</v>
      </c>
      <c r="DI1582" s="2" t="s">
        <v>3</v>
      </c>
      <c r="DJ1582" s="2" t="s">
        <v>3</v>
      </c>
      <c r="DK1582" s="2" t="s">
        <v>3</v>
      </c>
      <c r="DL1582" s="2" t="s">
        <v>3</v>
      </c>
      <c r="DM1582" s="2" t="s">
        <v>3</v>
      </c>
      <c r="DN1582" s="2">
        <v>0</v>
      </c>
      <c r="DO1582" s="2">
        <v>0</v>
      </c>
      <c r="DP1582" s="2">
        <v>1</v>
      </c>
      <c r="DQ1582" s="2">
        <v>1</v>
      </c>
      <c r="DR1582" s="2"/>
      <c r="DS1582" s="2"/>
      <c r="DT1582" s="2"/>
      <c r="DU1582" s="2">
        <v>1005</v>
      </c>
      <c r="DV1582" s="2" t="s">
        <v>47</v>
      </c>
      <c r="DW1582" s="2" t="s">
        <v>47</v>
      </c>
      <c r="DX1582" s="2">
        <v>1</v>
      </c>
      <c r="DY1582" s="2"/>
      <c r="DZ1582" s="2"/>
      <c r="EA1582" s="2"/>
      <c r="EB1582" s="2"/>
      <c r="EC1582" s="2"/>
      <c r="ED1582" s="2"/>
      <c r="EE1582" s="2">
        <v>31102119</v>
      </c>
      <c r="EF1582" s="2">
        <v>8</v>
      </c>
      <c r="EG1582" s="2" t="s">
        <v>34</v>
      </c>
      <c r="EH1582" s="2">
        <v>0</v>
      </c>
      <c r="EI1582" s="2" t="s">
        <v>3</v>
      </c>
      <c r="EJ1582" s="2">
        <v>1</v>
      </c>
      <c r="EK1582" s="2">
        <v>500001</v>
      </c>
      <c r="EL1582" s="2" t="s">
        <v>35</v>
      </c>
      <c r="EM1582" s="2" t="s">
        <v>36</v>
      </c>
      <c r="EN1582" s="2"/>
      <c r="EO1582" s="2" t="s">
        <v>3</v>
      </c>
      <c r="EP1582" s="2"/>
      <c r="EQ1582" s="2">
        <v>0</v>
      </c>
      <c r="ER1582" s="2">
        <v>102.06</v>
      </c>
      <c r="ES1582" s="2">
        <v>102.06</v>
      </c>
      <c r="ET1582" s="2">
        <v>0</v>
      </c>
      <c r="EU1582" s="2">
        <v>0</v>
      </c>
      <c r="EV1582" s="2">
        <v>0</v>
      </c>
      <c r="EW1582" s="2">
        <v>0</v>
      </c>
      <c r="EX1582" s="2">
        <v>0</v>
      </c>
      <c r="EY1582" s="2">
        <v>0</v>
      </c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>
        <v>0</v>
      </c>
      <c r="FR1582" s="2">
        <f t="shared" si="1398"/>
        <v>0</v>
      </c>
      <c r="FS1582" s="2">
        <v>0</v>
      </c>
      <c r="FT1582" s="2"/>
      <c r="FU1582" s="2"/>
      <c r="FV1582" s="2"/>
      <c r="FW1582" s="2"/>
      <c r="FX1582" s="2">
        <v>0</v>
      </c>
      <c r="FY1582" s="2">
        <v>0</v>
      </c>
      <c r="FZ1582" s="2"/>
      <c r="GA1582" s="2" t="s">
        <v>3</v>
      </c>
      <c r="GB1582" s="2"/>
      <c r="GC1582" s="2"/>
      <c r="GD1582" s="2">
        <v>1</v>
      </c>
      <c r="GE1582" s="2"/>
      <c r="GF1582" s="2">
        <v>-972005704</v>
      </c>
      <c r="GG1582" s="2">
        <v>2</v>
      </c>
      <c r="GH1582" s="2">
        <v>1</v>
      </c>
      <c r="GI1582" s="2">
        <v>-2</v>
      </c>
      <c r="GJ1582" s="2">
        <v>0</v>
      </c>
      <c r="GK1582" s="2">
        <v>0</v>
      </c>
      <c r="GL1582" s="2">
        <f t="shared" si="1399"/>
        <v>0</v>
      </c>
      <c r="GM1582" s="2">
        <f t="shared" si="1400"/>
        <v>384.56</v>
      </c>
      <c r="GN1582" s="2">
        <f t="shared" si="1401"/>
        <v>384.56</v>
      </c>
      <c r="GO1582" s="2">
        <f t="shared" si="1402"/>
        <v>0</v>
      </c>
      <c r="GP1582" s="2">
        <f t="shared" si="1403"/>
        <v>0</v>
      </c>
      <c r="GQ1582" s="2"/>
      <c r="GR1582" s="2">
        <v>0</v>
      </c>
      <c r="GS1582" s="2">
        <v>3</v>
      </c>
      <c r="GT1582" s="2">
        <v>0</v>
      </c>
      <c r="GU1582" s="2" t="s">
        <v>3</v>
      </c>
      <c r="GV1582" s="2">
        <f t="shared" si="1404"/>
        <v>0</v>
      </c>
      <c r="GW1582" s="2">
        <v>1</v>
      </c>
      <c r="GX1582" s="2">
        <f t="shared" si="1405"/>
        <v>0</v>
      </c>
      <c r="GY1582" s="2"/>
      <c r="GZ1582" s="2"/>
      <c r="HA1582" s="2">
        <v>0</v>
      </c>
      <c r="HB1582" s="2">
        <v>0</v>
      </c>
      <c r="HC1582" s="2">
        <f t="shared" si="1406"/>
        <v>0</v>
      </c>
      <c r="HD1582" s="2"/>
      <c r="HE1582" s="2"/>
      <c r="HF1582" s="2"/>
      <c r="HG1582" s="2"/>
      <c r="HH1582" s="2"/>
      <c r="HI1582" s="2"/>
      <c r="HJ1582" s="2"/>
      <c r="HK1582" s="2"/>
      <c r="HL1582" s="2"/>
      <c r="HM1582" s="2"/>
      <c r="HN1582" s="2"/>
      <c r="HO1582" s="2"/>
      <c r="HP1582" s="2"/>
      <c r="HQ1582" s="2"/>
      <c r="HR1582" s="2"/>
      <c r="HS1582" s="2"/>
      <c r="HT1582" s="2"/>
      <c r="HU1582" s="2"/>
      <c r="HV1582" s="2"/>
      <c r="HW1582" s="2"/>
      <c r="HX1582" s="2"/>
      <c r="HY1582" s="2"/>
      <c r="HZ1582" s="2"/>
      <c r="IA1582" s="2"/>
      <c r="IB1582" s="2"/>
      <c r="IC1582" s="2"/>
      <c r="ID1582" s="2"/>
      <c r="IE1582" s="2"/>
      <c r="IF1582" s="2"/>
      <c r="IG1582" s="2"/>
      <c r="IH1582" s="2"/>
      <c r="II1582" s="2"/>
      <c r="IJ1582" s="2"/>
      <c r="IK1582" s="2">
        <v>0</v>
      </c>
      <c r="IL1582" s="2"/>
      <c r="IM1582" s="2"/>
      <c r="IN1582" s="2"/>
      <c r="IO1582" s="2"/>
      <c r="IP1582" s="2"/>
      <c r="IQ1582" s="2"/>
      <c r="IR1582" s="2"/>
      <c r="IS1582" s="2"/>
      <c r="IT1582" s="2"/>
      <c r="IU1582" s="2"/>
    </row>
    <row r="1583" spans="1:255">
      <c r="A1583">
        <v>17</v>
      </c>
      <c r="B1583">
        <v>1</v>
      </c>
      <c r="E1583" t="s">
        <v>699</v>
      </c>
      <c r="F1583" t="s">
        <v>454</v>
      </c>
      <c r="G1583" t="s">
        <v>509</v>
      </c>
      <c r="H1583" t="s">
        <v>47</v>
      </c>
      <c r="I1583">
        <v>3.7679999999999998</v>
      </c>
      <c r="J1583">
        <v>0</v>
      </c>
      <c r="O1583">
        <f t="shared" si="1372"/>
        <v>384.56</v>
      </c>
      <c r="P1583">
        <f t="shared" si="1373"/>
        <v>384.56</v>
      </c>
      <c r="Q1583">
        <f t="shared" si="1374"/>
        <v>0</v>
      </c>
      <c r="R1583">
        <f t="shared" si="1375"/>
        <v>0</v>
      </c>
      <c r="S1583">
        <f t="shared" si="1376"/>
        <v>0</v>
      </c>
      <c r="T1583">
        <f t="shared" si="1377"/>
        <v>0</v>
      </c>
      <c r="U1583">
        <f t="shared" si="1378"/>
        <v>0</v>
      </c>
      <c r="V1583">
        <f t="shared" si="1379"/>
        <v>0</v>
      </c>
      <c r="W1583">
        <f t="shared" si="1380"/>
        <v>0</v>
      </c>
      <c r="X1583">
        <f t="shared" si="1381"/>
        <v>0</v>
      </c>
      <c r="Y1583">
        <f t="shared" si="1382"/>
        <v>0</v>
      </c>
      <c r="AA1583">
        <v>33304960</v>
      </c>
      <c r="AB1583">
        <f t="shared" si="1383"/>
        <v>102.06</v>
      </c>
      <c r="AC1583">
        <f t="shared" si="1384"/>
        <v>102.06</v>
      </c>
      <c r="AD1583">
        <f t="shared" si="1410"/>
        <v>0</v>
      </c>
      <c r="AE1583">
        <f t="shared" si="1411"/>
        <v>0</v>
      </c>
      <c r="AF1583">
        <f t="shared" si="1411"/>
        <v>0</v>
      </c>
      <c r="AG1583">
        <f t="shared" si="1385"/>
        <v>0</v>
      </c>
      <c r="AH1583">
        <f t="shared" si="1412"/>
        <v>0</v>
      </c>
      <c r="AI1583">
        <f t="shared" si="1412"/>
        <v>0</v>
      </c>
      <c r="AJ1583">
        <f t="shared" si="1386"/>
        <v>0</v>
      </c>
      <c r="AK1583">
        <v>102.06</v>
      </c>
      <c r="AL1583">
        <v>102.06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1</v>
      </c>
      <c r="AW1583">
        <v>1</v>
      </c>
      <c r="AZ1583">
        <v>1</v>
      </c>
      <c r="BA1583">
        <v>1</v>
      </c>
      <c r="BB1583">
        <v>1</v>
      </c>
      <c r="BC1583">
        <v>1</v>
      </c>
      <c r="BD1583" t="s">
        <v>3</v>
      </c>
      <c r="BE1583" t="s">
        <v>3</v>
      </c>
      <c r="BF1583" t="s">
        <v>3</v>
      </c>
      <c r="BG1583" t="s">
        <v>3</v>
      </c>
      <c r="BH1583">
        <v>3</v>
      </c>
      <c r="BI1583">
        <v>1</v>
      </c>
      <c r="BJ1583" t="s">
        <v>456</v>
      </c>
      <c r="BM1583">
        <v>500001</v>
      </c>
      <c r="BN1583">
        <v>0</v>
      </c>
      <c r="BO1583" t="s">
        <v>3</v>
      </c>
      <c r="BP1583">
        <v>0</v>
      </c>
      <c r="BQ1583">
        <v>8</v>
      </c>
      <c r="BR1583">
        <v>0</v>
      </c>
      <c r="BS1583">
        <v>1</v>
      </c>
      <c r="BT1583">
        <v>1</v>
      </c>
      <c r="BU1583">
        <v>1</v>
      </c>
      <c r="BV1583">
        <v>1</v>
      </c>
      <c r="BW1583">
        <v>1</v>
      </c>
      <c r="BX1583">
        <v>1</v>
      </c>
      <c r="BY1583" t="s">
        <v>3</v>
      </c>
      <c r="BZ1583">
        <v>0</v>
      </c>
      <c r="CA1583">
        <v>0</v>
      </c>
      <c r="CE1583">
        <v>0</v>
      </c>
      <c r="CF1583">
        <v>0</v>
      </c>
      <c r="CG1583">
        <v>0</v>
      </c>
      <c r="CM1583">
        <v>0</v>
      </c>
      <c r="CN1583" t="s">
        <v>3</v>
      </c>
      <c r="CO1583">
        <v>0</v>
      </c>
      <c r="CP1583">
        <f t="shared" si="1387"/>
        <v>384.56</v>
      </c>
      <c r="CQ1583">
        <f t="shared" si="1388"/>
        <v>102.06</v>
      </c>
      <c r="CR1583">
        <f t="shared" si="1389"/>
        <v>0</v>
      </c>
      <c r="CS1583">
        <f t="shared" si="1390"/>
        <v>0</v>
      </c>
      <c r="CT1583">
        <f t="shared" si="1391"/>
        <v>0</v>
      </c>
      <c r="CU1583">
        <f t="shared" si="1392"/>
        <v>0</v>
      </c>
      <c r="CV1583">
        <f t="shared" si="1393"/>
        <v>0</v>
      </c>
      <c r="CW1583">
        <f t="shared" si="1394"/>
        <v>0</v>
      </c>
      <c r="CX1583">
        <f t="shared" si="1395"/>
        <v>0</v>
      </c>
      <c r="CY1583">
        <f t="shared" si="1396"/>
        <v>0</v>
      </c>
      <c r="CZ1583">
        <f t="shared" si="1397"/>
        <v>0</v>
      </c>
      <c r="DC1583" t="s">
        <v>3</v>
      </c>
      <c r="DD1583" t="s">
        <v>3</v>
      </c>
      <c r="DE1583" t="s">
        <v>3</v>
      </c>
      <c r="DF1583" t="s">
        <v>3</v>
      </c>
      <c r="DG1583" t="s">
        <v>3</v>
      </c>
      <c r="DH1583" t="s">
        <v>3</v>
      </c>
      <c r="DI1583" t="s">
        <v>3</v>
      </c>
      <c r="DJ1583" t="s">
        <v>3</v>
      </c>
      <c r="DK1583" t="s">
        <v>3</v>
      </c>
      <c r="DL1583" t="s">
        <v>3</v>
      </c>
      <c r="DM1583" t="s">
        <v>3</v>
      </c>
      <c r="DN1583">
        <v>0</v>
      </c>
      <c r="DO1583">
        <v>0</v>
      </c>
      <c r="DP1583">
        <v>1</v>
      </c>
      <c r="DQ1583">
        <v>1</v>
      </c>
      <c r="DU1583">
        <v>1005</v>
      </c>
      <c r="DV1583" t="s">
        <v>47</v>
      </c>
      <c r="DW1583" t="s">
        <v>47</v>
      </c>
      <c r="DX1583">
        <v>1</v>
      </c>
      <c r="EE1583">
        <v>31102119</v>
      </c>
      <c r="EF1583">
        <v>8</v>
      </c>
      <c r="EG1583" t="s">
        <v>34</v>
      </c>
      <c r="EH1583">
        <v>0</v>
      </c>
      <c r="EI1583" t="s">
        <v>3</v>
      </c>
      <c r="EJ1583">
        <v>1</v>
      </c>
      <c r="EK1583">
        <v>500001</v>
      </c>
      <c r="EL1583" t="s">
        <v>35</v>
      </c>
      <c r="EM1583" t="s">
        <v>36</v>
      </c>
      <c r="EO1583" t="s">
        <v>3</v>
      </c>
      <c r="EQ1583">
        <v>0</v>
      </c>
      <c r="ER1583">
        <v>102.06</v>
      </c>
      <c r="ES1583">
        <v>102.06</v>
      </c>
      <c r="ET1583">
        <v>0</v>
      </c>
      <c r="EU1583">
        <v>0</v>
      </c>
      <c r="EV1583">
        <v>0</v>
      </c>
      <c r="EW1583">
        <v>0</v>
      </c>
      <c r="EX1583">
        <v>0</v>
      </c>
      <c r="EY1583">
        <v>0</v>
      </c>
      <c r="FQ1583">
        <v>0</v>
      </c>
      <c r="FR1583">
        <f t="shared" si="1398"/>
        <v>0</v>
      </c>
      <c r="FS1583">
        <v>0</v>
      </c>
      <c r="FX1583">
        <v>0</v>
      </c>
      <c r="FY1583">
        <v>0</v>
      </c>
      <c r="GA1583" t="s">
        <v>3</v>
      </c>
      <c r="GD1583">
        <v>1</v>
      </c>
      <c r="GF1583">
        <v>-972005704</v>
      </c>
      <c r="GG1583">
        <v>2</v>
      </c>
      <c r="GH1583">
        <v>1</v>
      </c>
      <c r="GI1583">
        <v>-2</v>
      </c>
      <c r="GJ1583">
        <v>0</v>
      </c>
      <c r="GK1583">
        <v>0</v>
      </c>
      <c r="GL1583">
        <f t="shared" si="1399"/>
        <v>0</v>
      </c>
      <c r="GM1583">
        <f t="shared" si="1400"/>
        <v>384.56</v>
      </c>
      <c r="GN1583">
        <f t="shared" si="1401"/>
        <v>384.56</v>
      </c>
      <c r="GO1583">
        <f t="shared" si="1402"/>
        <v>0</v>
      </c>
      <c r="GP1583">
        <f t="shared" si="1403"/>
        <v>0</v>
      </c>
      <c r="GR1583">
        <v>0</v>
      </c>
      <c r="GS1583">
        <v>3</v>
      </c>
      <c r="GT1583">
        <v>0</v>
      </c>
      <c r="GU1583" t="s">
        <v>3</v>
      </c>
      <c r="GV1583">
        <f t="shared" si="1404"/>
        <v>0</v>
      </c>
      <c r="GW1583">
        <v>1</v>
      </c>
      <c r="GX1583">
        <f t="shared" si="1405"/>
        <v>0</v>
      </c>
      <c r="HA1583">
        <v>0</v>
      </c>
      <c r="HB1583">
        <v>0</v>
      </c>
      <c r="HC1583">
        <f t="shared" si="1406"/>
        <v>0</v>
      </c>
      <c r="IK1583">
        <v>0</v>
      </c>
    </row>
    <row r="1584" spans="1:255">
      <c r="A1584" s="2">
        <v>17</v>
      </c>
      <c r="B1584" s="2">
        <v>1</v>
      </c>
      <c r="C1584" s="2"/>
      <c r="D1584" s="2"/>
      <c r="E1584" s="2" t="s">
        <v>700</v>
      </c>
      <c r="F1584" s="2" t="s">
        <v>424</v>
      </c>
      <c r="G1584" s="2" t="s">
        <v>701</v>
      </c>
      <c r="H1584" s="2" t="s">
        <v>40</v>
      </c>
      <c r="I1584" s="2">
        <v>1</v>
      </c>
      <c r="J1584" s="2">
        <v>0</v>
      </c>
      <c r="K1584" s="2"/>
      <c r="L1584" s="2"/>
      <c r="M1584" s="2"/>
      <c r="N1584" s="2"/>
      <c r="O1584" s="2">
        <f t="shared" si="1372"/>
        <v>0</v>
      </c>
      <c r="P1584" s="2">
        <f t="shared" si="1373"/>
        <v>0</v>
      </c>
      <c r="Q1584" s="2">
        <f t="shared" si="1374"/>
        <v>0</v>
      </c>
      <c r="R1584" s="2">
        <f t="shared" si="1375"/>
        <v>0</v>
      </c>
      <c r="S1584" s="2">
        <f t="shared" si="1376"/>
        <v>0</v>
      </c>
      <c r="T1584" s="2">
        <f t="shared" si="1377"/>
        <v>0</v>
      </c>
      <c r="U1584" s="2">
        <f t="shared" si="1378"/>
        <v>0</v>
      </c>
      <c r="V1584" s="2">
        <f t="shared" si="1379"/>
        <v>0</v>
      </c>
      <c r="W1584" s="2">
        <f t="shared" si="1380"/>
        <v>0</v>
      </c>
      <c r="X1584" s="2">
        <f t="shared" si="1381"/>
        <v>0</v>
      </c>
      <c r="Y1584" s="2">
        <f t="shared" si="1382"/>
        <v>0</v>
      </c>
      <c r="Z1584" s="2"/>
      <c r="AA1584" s="2">
        <v>33304975</v>
      </c>
      <c r="AB1584" s="2">
        <f t="shared" si="1383"/>
        <v>0</v>
      </c>
      <c r="AC1584" s="2">
        <f t="shared" si="1384"/>
        <v>0</v>
      </c>
      <c r="AD1584" s="2">
        <f t="shared" si="1410"/>
        <v>0</v>
      </c>
      <c r="AE1584" s="2">
        <f t="shared" si="1411"/>
        <v>0</v>
      </c>
      <c r="AF1584" s="2">
        <f t="shared" si="1411"/>
        <v>0</v>
      </c>
      <c r="AG1584" s="2">
        <f t="shared" si="1385"/>
        <v>0</v>
      </c>
      <c r="AH1584" s="2">
        <f t="shared" si="1412"/>
        <v>0</v>
      </c>
      <c r="AI1584" s="2">
        <f t="shared" si="1412"/>
        <v>0</v>
      </c>
      <c r="AJ1584" s="2">
        <f t="shared" si="1386"/>
        <v>0</v>
      </c>
      <c r="AK1584" s="2">
        <v>0</v>
      </c>
      <c r="AL1584" s="2">
        <v>0</v>
      </c>
      <c r="AM1584" s="2">
        <v>0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1</v>
      </c>
      <c r="AW1584" s="2">
        <v>1</v>
      </c>
      <c r="AX1584" s="2"/>
      <c r="AY1584" s="2"/>
      <c r="AZ1584" s="2">
        <v>1</v>
      </c>
      <c r="BA1584" s="2">
        <v>1</v>
      </c>
      <c r="BB1584" s="2">
        <v>1</v>
      </c>
      <c r="BC1584" s="2">
        <v>1</v>
      </c>
      <c r="BD1584" s="2" t="s">
        <v>3</v>
      </c>
      <c r="BE1584" s="2" t="s">
        <v>3</v>
      </c>
      <c r="BF1584" s="2" t="s">
        <v>3</v>
      </c>
      <c r="BG1584" s="2" t="s">
        <v>3</v>
      </c>
      <c r="BH1584" s="2">
        <v>3</v>
      </c>
      <c r="BI1584" s="2">
        <v>1</v>
      </c>
      <c r="BJ1584" s="2" t="s">
        <v>3</v>
      </c>
      <c r="BK1584" s="2"/>
      <c r="BL1584" s="2"/>
      <c r="BM1584" s="2">
        <v>1100</v>
      </c>
      <c r="BN1584" s="2">
        <v>0</v>
      </c>
      <c r="BO1584" s="2" t="s">
        <v>3</v>
      </c>
      <c r="BP1584" s="2">
        <v>0</v>
      </c>
      <c r="BQ1584" s="2">
        <v>14</v>
      </c>
      <c r="BR1584" s="2">
        <v>0</v>
      </c>
      <c r="BS1584" s="2">
        <v>1</v>
      </c>
      <c r="BT1584" s="2">
        <v>1</v>
      </c>
      <c r="BU1584" s="2">
        <v>1</v>
      </c>
      <c r="BV1584" s="2">
        <v>1</v>
      </c>
      <c r="BW1584" s="2">
        <v>1</v>
      </c>
      <c r="BX1584" s="2">
        <v>1</v>
      </c>
      <c r="BY1584" s="2" t="s">
        <v>3</v>
      </c>
      <c r="BZ1584" s="2">
        <v>0</v>
      </c>
      <c r="CA1584" s="2">
        <v>0</v>
      </c>
      <c r="CB1584" s="2"/>
      <c r="CC1584" s="2"/>
      <c r="CD1584" s="2"/>
      <c r="CE1584" s="2">
        <v>0</v>
      </c>
      <c r="CF1584" s="2">
        <v>0</v>
      </c>
      <c r="CG1584" s="2">
        <v>0</v>
      </c>
      <c r="CH1584" s="2"/>
      <c r="CI1584" s="2"/>
      <c r="CJ1584" s="2"/>
      <c r="CK1584" s="2"/>
      <c r="CL1584" s="2"/>
      <c r="CM1584" s="2">
        <v>0</v>
      </c>
      <c r="CN1584" s="2" t="s">
        <v>3</v>
      </c>
      <c r="CO1584" s="2">
        <v>0</v>
      </c>
      <c r="CP1584" s="2">
        <f t="shared" si="1387"/>
        <v>0</v>
      </c>
      <c r="CQ1584" s="2">
        <f t="shared" si="1388"/>
        <v>0</v>
      </c>
      <c r="CR1584" s="2">
        <f t="shared" si="1389"/>
        <v>0</v>
      </c>
      <c r="CS1584" s="2">
        <f t="shared" si="1390"/>
        <v>0</v>
      </c>
      <c r="CT1584" s="2">
        <f t="shared" si="1391"/>
        <v>0</v>
      </c>
      <c r="CU1584" s="2">
        <f t="shared" si="1392"/>
        <v>0</v>
      </c>
      <c r="CV1584" s="2">
        <f t="shared" si="1393"/>
        <v>0</v>
      </c>
      <c r="CW1584" s="2">
        <f t="shared" si="1394"/>
        <v>0</v>
      </c>
      <c r="CX1584" s="2">
        <f t="shared" si="1395"/>
        <v>0</v>
      </c>
      <c r="CY1584" s="2">
        <f t="shared" si="1396"/>
        <v>0</v>
      </c>
      <c r="CZ1584" s="2">
        <f t="shared" si="1397"/>
        <v>0</v>
      </c>
      <c r="DA1584" s="2"/>
      <c r="DB1584" s="2"/>
      <c r="DC1584" s="2" t="s">
        <v>3</v>
      </c>
      <c r="DD1584" s="2" t="s">
        <v>3</v>
      </c>
      <c r="DE1584" s="2" t="s">
        <v>3</v>
      </c>
      <c r="DF1584" s="2" t="s">
        <v>3</v>
      </c>
      <c r="DG1584" s="2" t="s">
        <v>3</v>
      </c>
      <c r="DH1584" s="2" t="s">
        <v>3</v>
      </c>
      <c r="DI1584" s="2" t="s">
        <v>3</v>
      </c>
      <c r="DJ1584" s="2" t="s">
        <v>3</v>
      </c>
      <c r="DK1584" s="2" t="s">
        <v>3</v>
      </c>
      <c r="DL1584" s="2" t="s">
        <v>3</v>
      </c>
      <c r="DM1584" s="2" t="s">
        <v>3</v>
      </c>
      <c r="DN1584" s="2">
        <v>0</v>
      </c>
      <c r="DO1584" s="2">
        <v>0</v>
      </c>
      <c r="DP1584" s="2">
        <v>1</v>
      </c>
      <c r="DQ1584" s="2">
        <v>1</v>
      </c>
      <c r="DR1584" s="2"/>
      <c r="DS1584" s="2"/>
      <c r="DT1584" s="2"/>
      <c r="DU1584" s="2">
        <v>1010</v>
      </c>
      <c r="DV1584" s="2" t="s">
        <v>40</v>
      </c>
      <c r="DW1584" s="2" t="s">
        <v>40</v>
      </c>
      <c r="DX1584" s="2">
        <v>1</v>
      </c>
      <c r="DY1584" s="2"/>
      <c r="DZ1584" s="2"/>
      <c r="EA1584" s="2"/>
      <c r="EB1584" s="2"/>
      <c r="EC1584" s="2"/>
      <c r="ED1584" s="2"/>
      <c r="EE1584" s="2">
        <v>31102366</v>
      </c>
      <c r="EF1584" s="2">
        <v>8</v>
      </c>
      <c r="EG1584" s="2" t="s">
        <v>34</v>
      </c>
      <c r="EH1584" s="2">
        <v>0</v>
      </c>
      <c r="EI1584" s="2" t="s">
        <v>3</v>
      </c>
      <c r="EJ1584" s="2">
        <v>1</v>
      </c>
      <c r="EK1584" s="2">
        <v>1100</v>
      </c>
      <c r="EL1584" s="2" t="s">
        <v>41</v>
      </c>
      <c r="EM1584" s="2" t="s">
        <v>42</v>
      </c>
      <c r="EN1584" s="2"/>
      <c r="EO1584" s="2" t="s">
        <v>3</v>
      </c>
      <c r="EP1584" s="2"/>
      <c r="EQ1584" s="2">
        <v>0</v>
      </c>
      <c r="ER1584" s="2">
        <v>0</v>
      </c>
      <c r="ES1584" s="2">
        <v>0</v>
      </c>
      <c r="ET1584" s="2">
        <v>0</v>
      </c>
      <c r="EU1584" s="2">
        <v>0</v>
      </c>
      <c r="EV1584" s="2">
        <v>0</v>
      </c>
      <c r="EW1584" s="2">
        <v>0</v>
      </c>
      <c r="EX1584" s="2">
        <v>0</v>
      </c>
      <c r="EY1584" s="2">
        <v>0</v>
      </c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>
        <v>0</v>
      </c>
      <c r="FR1584" s="2">
        <f t="shared" si="1398"/>
        <v>0</v>
      </c>
      <c r="FS1584" s="2">
        <v>0</v>
      </c>
      <c r="FT1584" s="2"/>
      <c r="FU1584" s="2"/>
      <c r="FV1584" s="2"/>
      <c r="FW1584" s="2"/>
      <c r="FX1584" s="2">
        <v>0</v>
      </c>
      <c r="FY1584" s="2">
        <v>0</v>
      </c>
      <c r="FZ1584" s="2"/>
      <c r="GA1584" s="2" t="s">
        <v>3</v>
      </c>
      <c r="GB1584" s="2"/>
      <c r="GC1584" s="2"/>
      <c r="GD1584" s="2">
        <v>1</v>
      </c>
      <c r="GE1584" s="2"/>
      <c r="GF1584" s="2">
        <v>698510636</v>
      </c>
      <c r="GG1584" s="2">
        <v>2</v>
      </c>
      <c r="GH1584" s="2">
        <v>0</v>
      </c>
      <c r="GI1584" s="2">
        <v>-2</v>
      </c>
      <c r="GJ1584" s="2">
        <v>0</v>
      </c>
      <c r="GK1584" s="2">
        <v>0</v>
      </c>
      <c r="GL1584" s="2">
        <f t="shared" si="1399"/>
        <v>0</v>
      </c>
      <c r="GM1584" s="2">
        <f t="shared" si="1400"/>
        <v>0</v>
      </c>
      <c r="GN1584" s="2">
        <f t="shared" si="1401"/>
        <v>0</v>
      </c>
      <c r="GO1584" s="2">
        <f t="shared" si="1402"/>
        <v>0</v>
      </c>
      <c r="GP1584" s="2">
        <f t="shared" si="1403"/>
        <v>0</v>
      </c>
      <c r="GQ1584" s="2"/>
      <c r="GR1584" s="2">
        <v>0</v>
      </c>
      <c r="GS1584" s="2">
        <v>3</v>
      </c>
      <c r="GT1584" s="2">
        <v>0</v>
      </c>
      <c r="GU1584" s="2" t="s">
        <v>3</v>
      </c>
      <c r="GV1584" s="2">
        <f t="shared" si="1404"/>
        <v>0</v>
      </c>
      <c r="GW1584" s="2">
        <v>1</v>
      </c>
      <c r="GX1584" s="2">
        <f t="shared" si="1405"/>
        <v>0</v>
      </c>
      <c r="GY1584" s="2"/>
      <c r="GZ1584" s="2"/>
      <c r="HA1584" s="2">
        <v>0</v>
      </c>
      <c r="HB1584" s="2">
        <v>0</v>
      </c>
      <c r="HC1584" s="2">
        <f t="shared" si="1406"/>
        <v>0</v>
      </c>
      <c r="HD1584" s="2"/>
      <c r="HE1584" s="2"/>
      <c r="HF1584" s="2"/>
      <c r="HG1584" s="2"/>
      <c r="HH1584" s="2"/>
      <c r="HI1584" s="2"/>
      <c r="HJ1584" s="2"/>
      <c r="HK1584" s="2"/>
      <c r="HL1584" s="2"/>
      <c r="HM1584" s="2"/>
      <c r="HN1584" s="2"/>
      <c r="HO1584" s="2"/>
      <c r="HP1584" s="2"/>
      <c r="HQ1584" s="2"/>
      <c r="HR1584" s="2"/>
      <c r="HS1584" s="2"/>
      <c r="HT1584" s="2"/>
      <c r="HU1584" s="2"/>
      <c r="HV1584" s="2"/>
      <c r="HW1584" s="2"/>
      <c r="HX1584" s="2"/>
      <c r="HY1584" s="2"/>
      <c r="HZ1584" s="2"/>
      <c r="IA1584" s="2"/>
      <c r="IB1584" s="2"/>
      <c r="IC1584" s="2"/>
      <c r="ID1584" s="2"/>
      <c r="IE1584" s="2"/>
      <c r="IF1584" s="2"/>
      <c r="IG1584" s="2"/>
      <c r="IH1584" s="2"/>
      <c r="II1584" s="2"/>
      <c r="IJ1584" s="2"/>
      <c r="IK1584" s="2">
        <v>0</v>
      </c>
      <c r="IL1584" s="2"/>
      <c r="IM1584" s="2"/>
      <c r="IN1584" s="2"/>
      <c r="IO1584" s="2"/>
      <c r="IP1584" s="2"/>
      <c r="IQ1584" s="2"/>
      <c r="IR1584" s="2"/>
      <c r="IS1584" s="2"/>
      <c r="IT1584" s="2"/>
      <c r="IU1584" s="2"/>
    </row>
    <row r="1585" spans="1:255">
      <c r="A1585">
        <v>17</v>
      </c>
      <c r="B1585">
        <v>1</v>
      </c>
      <c r="E1585" t="s">
        <v>700</v>
      </c>
      <c r="F1585" t="s">
        <v>424</v>
      </c>
      <c r="G1585" t="s">
        <v>701</v>
      </c>
      <c r="H1585" t="s">
        <v>40</v>
      </c>
      <c r="I1585">
        <v>1</v>
      </c>
      <c r="J1585">
        <v>0</v>
      </c>
      <c r="O1585">
        <f t="shared" si="1372"/>
        <v>21.47</v>
      </c>
      <c r="P1585">
        <f t="shared" si="1373"/>
        <v>21.47</v>
      </c>
      <c r="Q1585">
        <f t="shared" si="1374"/>
        <v>0</v>
      </c>
      <c r="R1585">
        <f t="shared" si="1375"/>
        <v>0</v>
      </c>
      <c r="S1585">
        <f t="shared" si="1376"/>
        <v>0</v>
      </c>
      <c r="T1585">
        <f t="shared" si="1377"/>
        <v>0</v>
      </c>
      <c r="U1585">
        <f t="shared" si="1378"/>
        <v>0</v>
      </c>
      <c r="V1585">
        <f t="shared" si="1379"/>
        <v>0</v>
      </c>
      <c r="W1585">
        <f t="shared" si="1380"/>
        <v>0</v>
      </c>
      <c r="X1585">
        <f t="shared" si="1381"/>
        <v>0</v>
      </c>
      <c r="Y1585">
        <f t="shared" si="1382"/>
        <v>0</v>
      </c>
      <c r="AA1585">
        <v>33304960</v>
      </c>
      <c r="AB1585">
        <f t="shared" si="1383"/>
        <v>21.47</v>
      </c>
      <c r="AC1585">
        <f t="shared" si="1384"/>
        <v>21.47</v>
      </c>
      <c r="AD1585">
        <f t="shared" si="1410"/>
        <v>0</v>
      </c>
      <c r="AE1585">
        <f t="shared" si="1411"/>
        <v>0</v>
      </c>
      <c r="AF1585">
        <f t="shared" si="1411"/>
        <v>0</v>
      </c>
      <c r="AG1585">
        <f t="shared" si="1385"/>
        <v>0</v>
      </c>
      <c r="AH1585">
        <f t="shared" si="1412"/>
        <v>0</v>
      </c>
      <c r="AI1585">
        <f t="shared" si="1412"/>
        <v>0</v>
      </c>
      <c r="AJ1585">
        <f t="shared" si="1386"/>
        <v>0</v>
      </c>
      <c r="AK1585">
        <v>21.470000000000002</v>
      </c>
      <c r="AL1585">
        <v>21.470000000000002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1</v>
      </c>
      <c r="AW1585">
        <v>1</v>
      </c>
      <c r="AZ1585">
        <v>1</v>
      </c>
      <c r="BA1585">
        <v>1</v>
      </c>
      <c r="BB1585">
        <v>1</v>
      </c>
      <c r="BC1585">
        <v>1</v>
      </c>
      <c r="BD1585" t="s">
        <v>3</v>
      </c>
      <c r="BE1585" t="s">
        <v>3</v>
      </c>
      <c r="BF1585" t="s">
        <v>3</v>
      </c>
      <c r="BG1585" t="s">
        <v>3</v>
      </c>
      <c r="BH1585">
        <v>3</v>
      </c>
      <c r="BI1585">
        <v>1</v>
      </c>
      <c r="BJ1585" t="s">
        <v>3</v>
      </c>
      <c r="BM1585">
        <v>1100</v>
      </c>
      <c r="BN1585">
        <v>0</v>
      </c>
      <c r="BO1585" t="s">
        <v>3</v>
      </c>
      <c r="BP1585">
        <v>0</v>
      </c>
      <c r="BQ1585">
        <v>14</v>
      </c>
      <c r="BR1585">
        <v>0</v>
      </c>
      <c r="BS1585">
        <v>1</v>
      </c>
      <c r="BT1585">
        <v>1</v>
      </c>
      <c r="BU1585">
        <v>1</v>
      </c>
      <c r="BV1585">
        <v>1</v>
      </c>
      <c r="BW1585">
        <v>1</v>
      </c>
      <c r="BX1585">
        <v>1</v>
      </c>
      <c r="BY1585" t="s">
        <v>3</v>
      </c>
      <c r="BZ1585">
        <v>0</v>
      </c>
      <c r="CA1585">
        <v>0</v>
      </c>
      <c r="CE1585">
        <v>0</v>
      </c>
      <c r="CF1585">
        <v>0</v>
      </c>
      <c r="CG1585">
        <v>0</v>
      </c>
      <c r="CM1585">
        <v>0</v>
      </c>
      <c r="CN1585" t="s">
        <v>3</v>
      </c>
      <c r="CO1585">
        <v>0</v>
      </c>
      <c r="CP1585">
        <f t="shared" si="1387"/>
        <v>21.47</v>
      </c>
      <c r="CQ1585">
        <f t="shared" si="1388"/>
        <v>21.47</v>
      </c>
      <c r="CR1585">
        <f t="shared" si="1389"/>
        <v>0</v>
      </c>
      <c r="CS1585">
        <f t="shared" si="1390"/>
        <v>0</v>
      </c>
      <c r="CT1585">
        <f t="shared" si="1391"/>
        <v>0</v>
      </c>
      <c r="CU1585">
        <f t="shared" si="1392"/>
        <v>0</v>
      </c>
      <c r="CV1585">
        <f t="shared" si="1393"/>
        <v>0</v>
      </c>
      <c r="CW1585">
        <f t="shared" si="1394"/>
        <v>0</v>
      </c>
      <c r="CX1585">
        <f t="shared" si="1395"/>
        <v>0</v>
      </c>
      <c r="CY1585">
        <f t="shared" si="1396"/>
        <v>0</v>
      </c>
      <c r="CZ1585">
        <f t="shared" si="1397"/>
        <v>0</v>
      </c>
      <c r="DC1585" t="s">
        <v>3</v>
      </c>
      <c r="DD1585" t="s">
        <v>3</v>
      </c>
      <c r="DE1585" t="s">
        <v>3</v>
      </c>
      <c r="DF1585" t="s">
        <v>3</v>
      </c>
      <c r="DG1585" t="s">
        <v>3</v>
      </c>
      <c r="DH1585" t="s">
        <v>3</v>
      </c>
      <c r="DI1585" t="s">
        <v>3</v>
      </c>
      <c r="DJ1585" t="s">
        <v>3</v>
      </c>
      <c r="DK1585" t="s">
        <v>3</v>
      </c>
      <c r="DL1585" t="s">
        <v>3</v>
      </c>
      <c r="DM1585" t="s">
        <v>3</v>
      </c>
      <c r="DN1585">
        <v>0</v>
      </c>
      <c r="DO1585">
        <v>0</v>
      </c>
      <c r="DP1585">
        <v>1</v>
      </c>
      <c r="DQ1585">
        <v>1</v>
      </c>
      <c r="DU1585">
        <v>1010</v>
      </c>
      <c r="DV1585" t="s">
        <v>40</v>
      </c>
      <c r="DW1585" t="s">
        <v>40</v>
      </c>
      <c r="DX1585">
        <v>1</v>
      </c>
      <c r="EE1585">
        <v>31102366</v>
      </c>
      <c r="EF1585">
        <v>8</v>
      </c>
      <c r="EG1585" t="s">
        <v>34</v>
      </c>
      <c r="EH1585">
        <v>0</v>
      </c>
      <c r="EI1585" t="s">
        <v>3</v>
      </c>
      <c r="EJ1585">
        <v>1</v>
      </c>
      <c r="EK1585">
        <v>1100</v>
      </c>
      <c r="EL1585" t="s">
        <v>41</v>
      </c>
      <c r="EM1585" t="s">
        <v>42</v>
      </c>
      <c r="EO1585" t="s">
        <v>3</v>
      </c>
      <c r="EQ1585">
        <v>0</v>
      </c>
      <c r="ER1585">
        <v>21.470000000000002</v>
      </c>
      <c r="ES1585">
        <v>21.470000000000002</v>
      </c>
      <c r="ET1585">
        <v>0</v>
      </c>
      <c r="EU1585">
        <v>0</v>
      </c>
      <c r="EV1585">
        <v>0</v>
      </c>
      <c r="EW1585">
        <v>0</v>
      </c>
      <c r="EX1585">
        <v>0</v>
      </c>
      <c r="EY1585">
        <v>0</v>
      </c>
      <c r="EZ1585">
        <v>5</v>
      </c>
      <c r="FC1585">
        <v>1</v>
      </c>
      <c r="FD1585">
        <v>18</v>
      </c>
      <c r="FF1585">
        <v>198</v>
      </c>
      <c r="FQ1585">
        <v>0</v>
      </c>
      <c r="FR1585">
        <f t="shared" si="1398"/>
        <v>0</v>
      </c>
      <c r="FS1585">
        <v>0</v>
      </c>
      <c r="FX1585">
        <v>0</v>
      </c>
      <c r="FY1585">
        <v>0</v>
      </c>
      <c r="GA1585" t="s">
        <v>583</v>
      </c>
      <c r="GD1585">
        <v>1</v>
      </c>
      <c r="GF1585">
        <v>698510636</v>
      </c>
      <c r="GG1585">
        <v>2</v>
      </c>
      <c r="GH1585">
        <v>3</v>
      </c>
      <c r="GI1585">
        <v>3</v>
      </c>
      <c r="GJ1585">
        <v>0</v>
      </c>
      <c r="GK1585">
        <v>0</v>
      </c>
      <c r="GL1585">
        <f t="shared" si="1399"/>
        <v>0</v>
      </c>
      <c r="GM1585">
        <f t="shared" si="1400"/>
        <v>21.47</v>
      </c>
      <c r="GN1585">
        <f t="shared" si="1401"/>
        <v>21.47</v>
      </c>
      <c r="GO1585">
        <f t="shared" si="1402"/>
        <v>0</v>
      </c>
      <c r="GP1585">
        <f t="shared" si="1403"/>
        <v>0</v>
      </c>
      <c r="GR1585">
        <v>1</v>
      </c>
      <c r="GS1585">
        <v>1</v>
      </c>
      <c r="GT1585">
        <v>0</v>
      </c>
      <c r="GU1585" t="s">
        <v>3</v>
      </c>
      <c r="GV1585">
        <f t="shared" si="1404"/>
        <v>0</v>
      </c>
      <c r="GW1585">
        <v>1</v>
      </c>
      <c r="GX1585">
        <f t="shared" si="1405"/>
        <v>0</v>
      </c>
      <c r="HA1585">
        <v>0</v>
      </c>
      <c r="HB1585">
        <v>0</v>
      </c>
      <c r="HC1585">
        <f t="shared" si="1406"/>
        <v>0</v>
      </c>
      <c r="IK1585">
        <v>0</v>
      </c>
    </row>
    <row r="1586" spans="1:255">
      <c r="A1586" s="2">
        <v>17</v>
      </c>
      <c r="B1586" s="2">
        <v>1</v>
      </c>
      <c r="C1586" s="2"/>
      <c r="D1586" s="2"/>
      <c r="E1586" s="2" t="s">
        <v>702</v>
      </c>
      <c r="F1586" s="2" t="s">
        <v>424</v>
      </c>
      <c r="G1586" s="2" t="s">
        <v>585</v>
      </c>
      <c r="H1586" s="2" t="s">
        <v>40</v>
      </c>
      <c r="I1586" s="2">
        <v>2</v>
      </c>
      <c r="J1586" s="2">
        <v>0</v>
      </c>
      <c r="K1586" s="2"/>
      <c r="L1586" s="2"/>
      <c r="M1586" s="2"/>
      <c r="N1586" s="2"/>
      <c r="O1586" s="2">
        <f t="shared" si="1372"/>
        <v>0</v>
      </c>
      <c r="P1586" s="2">
        <f t="shared" si="1373"/>
        <v>0</v>
      </c>
      <c r="Q1586" s="2">
        <f t="shared" si="1374"/>
        <v>0</v>
      </c>
      <c r="R1586" s="2">
        <f t="shared" si="1375"/>
        <v>0</v>
      </c>
      <c r="S1586" s="2">
        <f t="shared" si="1376"/>
        <v>0</v>
      </c>
      <c r="T1586" s="2">
        <f t="shared" si="1377"/>
        <v>0</v>
      </c>
      <c r="U1586" s="2">
        <f t="shared" si="1378"/>
        <v>0</v>
      </c>
      <c r="V1586" s="2">
        <f t="shared" si="1379"/>
        <v>0</v>
      </c>
      <c r="W1586" s="2">
        <f t="shared" si="1380"/>
        <v>0</v>
      </c>
      <c r="X1586" s="2">
        <f t="shared" si="1381"/>
        <v>0</v>
      </c>
      <c r="Y1586" s="2">
        <f t="shared" si="1382"/>
        <v>0</v>
      </c>
      <c r="Z1586" s="2"/>
      <c r="AA1586" s="2">
        <v>33304975</v>
      </c>
      <c r="AB1586" s="2">
        <f t="shared" si="1383"/>
        <v>0</v>
      </c>
      <c r="AC1586" s="2">
        <f t="shared" si="1384"/>
        <v>0</v>
      </c>
      <c r="AD1586" s="2">
        <f t="shared" si="1410"/>
        <v>0</v>
      </c>
      <c r="AE1586" s="2">
        <f t="shared" si="1411"/>
        <v>0</v>
      </c>
      <c r="AF1586" s="2">
        <f t="shared" si="1411"/>
        <v>0</v>
      </c>
      <c r="AG1586" s="2">
        <f t="shared" si="1385"/>
        <v>0</v>
      </c>
      <c r="AH1586" s="2">
        <f t="shared" si="1412"/>
        <v>0</v>
      </c>
      <c r="AI1586" s="2">
        <f t="shared" si="1412"/>
        <v>0</v>
      </c>
      <c r="AJ1586" s="2">
        <f t="shared" si="1386"/>
        <v>0</v>
      </c>
      <c r="AK1586" s="2">
        <v>0</v>
      </c>
      <c r="AL1586" s="2">
        <v>0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1</v>
      </c>
      <c r="AW1586" s="2">
        <v>1</v>
      </c>
      <c r="AX1586" s="2"/>
      <c r="AY1586" s="2"/>
      <c r="AZ1586" s="2">
        <v>1</v>
      </c>
      <c r="BA1586" s="2">
        <v>1</v>
      </c>
      <c r="BB1586" s="2">
        <v>1</v>
      </c>
      <c r="BC1586" s="2">
        <v>1</v>
      </c>
      <c r="BD1586" s="2" t="s">
        <v>3</v>
      </c>
      <c r="BE1586" s="2" t="s">
        <v>3</v>
      </c>
      <c r="BF1586" s="2" t="s">
        <v>3</v>
      </c>
      <c r="BG1586" s="2" t="s">
        <v>3</v>
      </c>
      <c r="BH1586" s="2">
        <v>3</v>
      </c>
      <c r="BI1586" s="2">
        <v>1</v>
      </c>
      <c r="BJ1586" s="2" t="s">
        <v>3</v>
      </c>
      <c r="BK1586" s="2"/>
      <c r="BL1586" s="2"/>
      <c r="BM1586" s="2">
        <v>1100</v>
      </c>
      <c r="BN1586" s="2">
        <v>0</v>
      </c>
      <c r="BO1586" s="2" t="s">
        <v>3</v>
      </c>
      <c r="BP1586" s="2">
        <v>0</v>
      </c>
      <c r="BQ1586" s="2">
        <v>14</v>
      </c>
      <c r="BR1586" s="2">
        <v>0</v>
      </c>
      <c r="BS1586" s="2">
        <v>1</v>
      </c>
      <c r="BT1586" s="2">
        <v>1</v>
      </c>
      <c r="BU1586" s="2">
        <v>1</v>
      </c>
      <c r="BV1586" s="2">
        <v>1</v>
      </c>
      <c r="BW1586" s="2">
        <v>1</v>
      </c>
      <c r="BX1586" s="2">
        <v>1</v>
      </c>
      <c r="BY1586" s="2" t="s">
        <v>3</v>
      </c>
      <c r="BZ1586" s="2">
        <v>0</v>
      </c>
      <c r="CA1586" s="2">
        <v>0</v>
      </c>
      <c r="CB1586" s="2"/>
      <c r="CC1586" s="2"/>
      <c r="CD1586" s="2"/>
      <c r="CE1586" s="2">
        <v>0</v>
      </c>
      <c r="CF1586" s="2">
        <v>0</v>
      </c>
      <c r="CG1586" s="2">
        <v>0</v>
      </c>
      <c r="CH1586" s="2"/>
      <c r="CI1586" s="2"/>
      <c r="CJ1586" s="2"/>
      <c r="CK1586" s="2"/>
      <c r="CL1586" s="2"/>
      <c r="CM1586" s="2">
        <v>0</v>
      </c>
      <c r="CN1586" s="2" t="s">
        <v>3</v>
      </c>
      <c r="CO1586" s="2">
        <v>0</v>
      </c>
      <c r="CP1586" s="2">
        <f t="shared" si="1387"/>
        <v>0</v>
      </c>
      <c r="CQ1586" s="2">
        <f t="shared" si="1388"/>
        <v>0</v>
      </c>
      <c r="CR1586" s="2">
        <f t="shared" si="1389"/>
        <v>0</v>
      </c>
      <c r="CS1586" s="2">
        <f t="shared" si="1390"/>
        <v>0</v>
      </c>
      <c r="CT1586" s="2">
        <f t="shared" si="1391"/>
        <v>0</v>
      </c>
      <c r="CU1586" s="2">
        <f t="shared" si="1392"/>
        <v>0</v>
      </c>
      <c r="CV1586" s="2">
        <f t="shared" si="1393"/>
        <v>0</v>
      </c>
      <c r="CW1586" s="2">
        <f t="shared" si="1394"/>
        <v>0</v>
      </c>
      <c r="CX1586" s="2">
        <f t="shared" si="1395"/>
        <v>0</v>
      </c>
      <c r="CY1586" s="2">
        <f t="shared" si="1396"/>
        <v>0</v>
      </c>
      <c r="CZ1586" s="2">
        <f t="shared" si="1397"/>
        <v>0</v>
      </c>
      <c r="DA1586" s="2"/>
      <c r="DB1586" s="2"/>
      <c r="DC1586" s="2" t="s">
        <v>3</v>
      </c>
      <c r="DD1586" s="2" t="s">
        <v>3</v>
      </c>
      <c r="DE1586" s="2" t="s">
        <v>3</v>
      </c>
      <c r="DF1586" s="2" t="s">
        <v>3</v>
      </c>
      <c r="DG1586" s="2" t="s">
        <v>3</v>
      </c>
      <c r="DH1586" s="2" t="s">
        <v>3</v>
      </c>
      <c r="DI1586" s="2" t="s">
        <v>3</v>
      </c>
      <c r="DJ1586" s="2" t="s">
        <v>3</v>
      </c>
      <c r="DK1586" s="2" t="s">
        <v>3</v>
      </c>
      <c r="DL1586" s="2" t="s">
        <v>3</v>
      </c>
      <c r="DM1586" s="2" t="s">
        <v>3</v>
      </c>
      <c r="DN1586" s="2">
        <v>0</v>
      </c>
      <c r="DO1586" s="2">
        <v>0</v>
      </c>
      <c r="DP1586" s="2">
        <v>1</v>
      </c>
      <c r="DQ1586" s="2">
        <v>1</v>
      </c>
      <c r="DR1586" s="2"/>
      <c r="DS1586" s="2"/>
      <c r="DT1586" s="2"/>
      <c r="DU1586" s="2">
        <v>1010</v>
      </c>
      <c r="DV1586" s="2" t="s">
        <v>40</v>
      </c>
      <c r="DW1586" s="2" t="s">
        <v>40</v>
      </c>
      <c r="DX1586" s="2">
        <v>1</v>
      </c>
      <c r="DY1586" s="2"/>
      <c r="DZ1586" s="2"/>
      <c r="EA1586" s="2"/>
      <c r="EB1586" s="2"/>
      <c r="EC1586" s="2"/>
      <c r="ED1586" s="2"/>
      <c r="EE1586" s="2">
        <v>31102366</v>
      </c>
      <c r="EF1586" s="2">
        <v>8</v>
      </c>
      <c r="EG1586" s="2" t="s">
        <v>34</v>
      </c>
      <c r="EH1586" s="2">
        <v>0</v>
      </c>
      <c r="EI1586" s="2" t="s">
        <v>3</v>
      </c>
      <c r="EJ1586" s="2">
        <v>1</v>
      </c>
      <c r="EK1586" s="2">
        <v>1100</v>
      </c>
      <c r="EL1586" s="2" t="s">
        <v>41</v>
      </c>
      <c r="EM1586" s="2" t="s">
        <v>42</v>
      </c>
      <c r="EN1586" s="2"/>
      <c r="EO1586" s="2" t="s">
        <v>3</v>
      </c>
      <c r="EP1586" s="2"/>
      <c r="EQ1586" s="2">
        <v>0</v>
      </c>
      <c r="ER1586" s="2">
        <v>0</v>
      </c>
      <c r="ES1586" s="2">
        <v>0</v>
      </c>
      <c r="ET1586" s="2">
        <v>0</v>
      </c>
      <c r="EU1586" s="2">
        <v>0</v>
      </c>
      <c r="EV1586" s="2">
        <v>0</v>
      </c>
      <c r="EW1586" s="2">
        <v>0</v>
      </c>
      <c r="EX1586" s="2">
        <v>0</v>
      </c>
      <c r="EY1586" s="2">
        <v>0</v>
      </c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>
        <v>0</v>
      </c>
      <c r="FR1586" s="2">
        <f t="shared" si="1398"/>
        <v>0</v>
      </c>
      <c r="FS1586" s="2">
        <v>0</v>
      </c>
      <c r="FT1586" s="2"/>
      <c r="FU1586" s="2"/>
      <c r="FV1586" s="2"/>
      <c r="FW1586" s="2"/>
      <c r="FX1586" s="2">
        <v>0</v>
      </c>
      <c r="FY1586" s="2">
        <v>0</v>
      </c>
      <c r="FZ1586" s="2"/>
      <c r="GA1586" s="2" t="s">
        <v>3</v>
      </c>
      <c r="GB1586" s="2"/>
      <c r="GC1586" s="2"/>
      <c r="GD1586" s="2">
        <v>1</v>
      </c>
      <c r="GE1586" s="2"/>
      <c r="GF1586" s="2">
        <v>1825620804</v>
      </c>
      <c r="GG1586" s="2">
        <v>2</v>
      </c>
      <c r="GH1586" s="2">
        <v>0</v>
      </c>
      <c r="GI1586" s="2">
        <v>-2</v>
      </c>
      <c r="GJ1586" s="2">
        <v>0</v>
      </c>
      <c r="GK1586" s="2">
        <v>0</v>
      </c>
      <c r="GL1586" s="2">
        <f t="shared" si="1399"/>
        <v>0</v>
      </c>
      <c r="GM1586" s="2">
        <f t="shared" si="1400"/>
        <v>0</v>
      </c>
      <c r="GN1586" s="2">
        <f t="shared" si="1401"/>
        <v>0</v>
      </c>
      <c r="GO1586" s="2">
        <f t="shared" si="1402"/>
        <v>0</v>
      </c>
      <c r="GP1586" s="2">
        <f t="shared" si="1403"/>
        <v>0</v>
      </c>
      <c r="GQ1586" s="2"/>
      <c r="GR1586" s="2">
        <v>0</v>
      </c>
      <c r="GS1586" s="2">
        <v>3</v>
      </c>
      <c r="GT1586" s="2">
        <v>0</v>
      </c>
      <c r="GU1586" s="2" t="s">
        <v>3</v>
      </c>
      <c r="GV1586" s="2">
        <f t="shared" si="1404"/>
        <v>0</v>
      </c>
      <c r="GW1586" s="2">
        <v>1</v>
      </c>
      <c r="GX1586" s="2">
        <f t="shared" si="1405"/>
        <v>0</v>
      </c>
      <c r="GY1586" s="2"/>
      <c r="GZ1586" s="2"/>
      <c r="HA1586" s="2">
        <v>0</v>
      </c>
      <c r="HB1586" s="2">
        <v>0</v>
      </c>
      <c r="HC1586" s="2">
        <f t="shared" si="1406"/>
        <v>0</v>
      </c>
      <c r="HD1586" s="2"/>
      <c r="HE1586" s="2"/>
      <c r="HF1586" s="2"/>
      <c r="HG1586" s="2"/>
      <c r="HH1586" s="2"/>
      <c r="HI1586" s="2"/>
      <c r="HJ1586" s="2"/>
      <c r="HK1586" s="2"/>
      <c r="HL1586" s="2"/>
      <c r="HM1586" s="2"/>
      <c r="HN1586" s="2"/>
      <c r="HO1586" s="2"/>
      <c r="HP1586" s="2"/>
      <c r="HQ1586" s="2"/>
      <c r="HR1586" s="2"/>
      <c r="HS1586" s="2"/>
      <c r="HT1586" s="2"/>
      <c r="HU1586" s="2"/>
      <c r="HV1586" s="2"/>
      <c r="HW1586" s="2"/>
      <c r="HX1586" s="2"/>
      <c r="HY1586" s="2"/>
      <c r="HZ1586" s="2"/>
      <c r="IA1586" s="2"/>
      <c r="IB1586" s="2"/>
      <c r="IC1586" s="2"/>
      <c r="ID1586" s="2"/>
      <c r="IE1586" s="2"/>
      <c r="IF1586" s="2"/>
      <c r="IG1586" s="2"/>
      <c r="IH1586" s="2"/>
      <c r="II1586" s="2"/>
      <c r="IJ1586" s="2"/>
      <c r="IK1586" s="2">
        <v>0</v>
      </c>
      <c r="IL1586" s="2"/>
      <c r="IM1586" s="2"/>
      <c r="IN1586" s="2"/>
      <c r="IO1586" s="2"/>
      <c r="IP1586" s="2"/>
      <c r="IQ1586" s="2"/>
      <c r="IR1586" s="2"/>
      <c r="IS1586" s="2"/>
      <c r="IT1586" s="2"/>
      <c r="IU1586" s="2"/>
    </row>
    <row r="1587" spans="1:255">
      <c r="A1587">
        <v>17</v>
      </c>
      <c r="B1587">
        <v>1</v>
      </c>
      <c r="E1587" t="s">
        <v>702</v>
      </c>
      <c r="F1587" t="s">
        <v>424</v>
      </c>
      <c r="G1587" t="s">
        <v>585</v>
      </c>
      <c r="H1587" t="s">
        <v>40</v>
      </c>
      <c r="I1587">
        <v>2</v>
      </c>
      <c r="J1587">
        <v>0</v>
      </c>
      <c r="O1587">
        <f t="shared" si="1372"/>
        <v>249.36</v>
      </c>
      <c r="P1587">
        <f t="shared" si="1373"/>
        <v>249.36</v>
      </c>
      <c r="Q1587">
        <f t="shared" si="1374"/>
        <v>0</v>
      </c>
      <c r="R1587">
        <f t="shared" si="1375"/>
        <v>0</v>
      </c>
      <c r="S1587">
        <f t="shared" si="1376"/>
        <v>0</v>
      </c>
      <c r="T1587">
        <f t="shared" si="1377"/>
        <v>0</v>
      </c>
      <c r="U1587">
        <f t="shared" si="1378"/>
        <v>0</v>
      </c>
      <c r="V1587">
        <f t="shared" si="1379"/>
        <v>0</v>
      </c>
      <c r="W1587">
        <f t="shared" si="1380"/>
        <v>0</v>
      </c>
      <c r="X1587">
        <f t="shared" si="1381"/>
        <v>0</v>
      </c>
      <c r="Y1587">
        <f t="shared" si="1382"/>
        <v>0</v>
      </c>
      <c r="AA1587">
        <v>33304960</v>
      </c>
      <c r="AB1587">
        <f t="shared" si="1383"/>
        <v>124.68</v>
      </c>
      <c r="AC1587">
        <f t="shared" si="1384"/>
        <v>124.68</v>
      </c>
      <c r="AD1587">
        <f t="shared" si="1410"/>
        <v>0</v>
      </c>
      <c r="AE1587">
        <f t="shared" si="1411"/>
        <v>0</v>
      </c>
      <c r="AF1587">
        <f t="shared" si="1411"/>
        <v>0</v>
      </c>
      <c r="AG1587">
        <f t="shared" si="1385"/>
        <v>0</v>
      </c>
      <c r="AH1587">
        <f t="shared" si="1412"/>
        <v>0</v>
      </c>
      <c r="AI1587">
        <f t="shared" si="1412"/>
        <v>0</v>
      </c>
      <c r="AJ1587">
        <f t="shared" si="1386"/>
        <v>0</v>
      </c>
      <c r="AK1587">
        <v>124.67999999999999</v>
      </c>
      <c r="AL1587">
        <v>124.67999999999999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1</v>
      </c>
      <c r="AW1587">
        <v>1</v>
      </c>
      <c r="AZ1587">
        <v>1</v>
      </c>
      <c r="BA1587">
        <v>1</v>
      </c>
      <c r="BB1587">
        <v>1</v>
      </c>
      <c r="BC1587">
        <v>1</v>
      </c>
      <c r="BD1587" t="s">
        <v>3</v>
      </c>
      <c r="BE1587" t="s">
        <v>3</v>
      </c>
      <c r="BF1587" t="s">
        <v>3</v>
      </c>
      <c r="BG1587" t="s">
        <v>3</v>
      </c>
      <c r="BH1587">
        <v>3</v>
      </c>
      <c r="BI1587">
        <v>1</v>
      </c>
      <c r="BJ1587" t="s">
        <v>3</v>
      </c>
      <c r="BM1587">
        <v>1100</v>
      </c>
      <c r="BN1587">
        <v>0</v>
      </c>
      <c r="BO1587" t="s">
        <v>3</v>
      </c>
      <c r="BP1587">
        <v>0</v>
      </c>
      <c r="BQ1587">
        <v>14</v>
      </c>
      <c r="BR1587">
        <v>0</v>
      </c>
      <c r="BS1587">
        <v>1</v>
      </c>
      <c r="BT1587">
        <v>1</v>
      </c>
      <c r="BU1587">
        <v>1</v>
      </c>
      <c r="BV1587">
        <v>1</v>
      </c>
      <c r="BW1587">
        <v>1</v>
      </c>
      <c r="BX1587">
        <v>1</v>
      </c>
      <c r="BY1587" t="s">
        <v>3</v>
      </c>
      <c r="BZ1587">
        <v>0</v>
      </c>
      <c r="CA1587">
        <v>0</v>
      </c>
      <c r="CE1587">
        <v>0</v>
      </c>
      <c r="CF1587">
        <v>0</v>
      </c>
      <c r="CG1587">
        <v>0</v>
      </c>
      <c r="CM1587">
        <v>0</v>
      </c>
      <c r="CN1587" t="s">
        <v>3</v>
      </c>
      <c r="CO1587">
        <v>0</v>
      </c>
      <c r="CP1587">
        <f t="shared" si="1387"/>
        <v>249.36</v>
      </c>
      <c r="CQ1587">
        <f t="shared" si="1388"/>
        <v>124.68</v>
      </c>
      <c r="CR1587">
        <f t="shared" si="1389"/>
        <v>0</v>
      </c>
      <c r="CS1587">
        <f t="shared" si="1390"/>
        <v>0</v>
      </c>
      <c r="CT1587">
        <f t="shared" si="1391"/>
        <v>0</v>
      </c>
      <c r="CU1587">
        <f t="shared" si="1392"/>
        <v>0</v>
      </c>
      <c r="CV1587">
        <f t="shared" si="1393"/>
        <v>0</v>
      </c>
      <c r="CW1587">
        <f t="shared" si="1394"/>
        <v>0</v>
      </c>
      <c r="CX1587">
        <f t="shared" si="1395"/>
        <v>0</v>
      </c>
      <c r="CY1587">
        <f t="shared" si="1396"/>
        <v>0</v>
      </c>
      <c r="CZ1587">
        <f t="shared" si="1397"/>
        <v>0</v>
      </c>
      <c r="DC1587" t="s">
        <v>3</v>
      </c>
      <c r="DD1587" t="s">
        <v>3</v>
      </c>
      <c r="DE1587" t="s">
        <v>3</v>
      </c>
      <c r="DF1587" t="s">
        <v>3</v>
      </c>
      <c r="DG1587" t="s">
        <v>3</v>
      </c>
      <c r="DH1587" t="s">
        <v>3</v>
      </c>
      <c r="DI1587" t="s">
        <v>3</v>
      </c>
      <c r="DJ1587" t="s">
        <v>3</v>
      </c>
      <c r="DK1587" t="s">
        <v>3</v>
      </c>
      <c r="DL1587" t="s">
        <v>3</v>
      </c>
      <c r="DM1587" t="s">
        <v>3</v>
      </c>
      <c r="DN1587">
        <v>0</v>
      </c>
      <c r="DO1587">
        <v>0</v>
      </c>
      <c r="DP1587">
        <v>1</v>
      </c>
      <c r="DQ1587">
        <v>1</v>
      </c>
      <c r="DU1587">
        <v>1010</v>
      </c>
      <c r="DV1587" t="s">
        <v>40</v>
      </c>
      <c r="DW1587" t="s">
        <v>40</v>
      </c>
      <c r="DX1587">
        <v>1</v>
      </c>
      <c r="EE1587">
        <v>31102366</v>
      </c>
      <c r="EF1587">
        <v>8</v>
      </c>
      <c r="EG1587" t="s">
        <v>34</v>
      </c>
      <c r="EH1587">
        <v>0</v>
      </c>
      <c r="EI1587" t="s">
        <v>3</v>
      </c>
      <c r="EJ1587">
        <v>1</v>
      </c>
      <c r="EK1587">
        <v>1100</v>
      </c>
      <c r="EL1587" t="s">
        <v>41</v>
      </c>
      <c r="EM1587" t="s">
        <v>42</v>
      </c>
      <c r="EO1587" t="s">
        <v>3</v>
      </c>
      <c r="EQ1587">
        <v>0</v>
      </c>
      <c r="ER1587">
        <v>124.67999999999999</v>
      </c>
      <c r="ES1587">
        <v>124.67999999999999</v>
      </c>
      <c r="ET1587">
        <v>0</v>
      </c>
      <c r="EU1587">
        <v>0</v>
      </c>
      <c r="EV1587">
        <v>0</v>
      </c>
      <c r="EW1587">
        <v>0</v>
      </c>
      <c r="EX1587">
        <v>0</v>
      </c>
      <c r="EY1587">
        <v>0</v>
      </c>
      <c r="EZ1587">
        <v>5</v>
      </c>
      <c r="FC1587">
        <v>1</v>
      </c>
      <c r="FD1587">
        <v>18</v>
      </c>
      <c r="FF1587">
        <v>1150</v>
      </c>
      <c r="FQ1587">
        <v>0</v>
      </c>
      <c r="FR1587">
        <f t="shared" si="1398"/>
        <v>0</v>
      </c>
      <c r="FS1587">
        <v>0</v>
      </c>
      <c r="FX1587">
        <v>0</v>
      </c>
      <c r="FY1587">
        <v>0</v>
      </c>
      <c r="GA1587" t="s">
        <v>462</v>
      </c>
      <c r="GD1587">
        <v>1</v>
      </c>
      <c r="GF1587">
        <v>1825620804</v>
      </c>
      <c r="GG1587">
        <v>2</v>
      </c>
      <c r="GH1587">
        <v>3</v>
      </c>
      <c r="GI1587">
        <v>3</v>
      </c>
      <c r="GJ1587">
        <v>0</v>
      </c>
      <c r="GK1587">
        <v>0</v>
      </c>
      <c r="GL1587">
        <f t="shared" si="1399"/>
        <v>0</v>
      </c>
      <c r="GM1587">
        <f t="shared" si="1400"/>
        <v>249.36</v>
      </c>
      <c r="GN1587">
        <f t="shared" si="1401"/>
        <v>249.36</v>
      </c>
      <c r="GO1587">
        <f t="shared" si="1402"/>
        <v>0</v>
      </c>
      <c r="GP1587">
        <f t="shared" si="1403"/>
        <v>0</v>
      </c>
      <c r="GR1587">
        <v>1</v>
      </c>
      <c r="GS1587">
        <v>1</v>
      </c>
      <c r="GT1587">
        <v>0</v>
      </c>
      <c r="GU1587" t="s">
        <v>3</v>
      </c>
      <c r="GV1587">
        <f t="shared" si="1404"/>
        <v>0</v>
      </c>
      <c r="GW1587">
        <v>1</v>
      </c>
      <c r="GX1587">
        <f t="shared" si="1405"/>
        <v>0</v>
      </c>
      <c r="HA1587">
        <v>0</v>
      </c>
      <c r="HB1587">
        <v>0</v>
      </c>
      <c r="HC1587">
        <f t="shared" si="1406"/>
        <v>0</v>
      </c>
      <c r="IK1587">
        <v>0</v>
      </c>
    </row>
    <row r="1589" spans="1:255">
      <c r="A1589" s="3">
        <v>51</v>
      </c>
      <c r="B1589" s="3">
        <f>B1560</f>
        <v>1</v>
      </c>
      <c r="C1589" s="3">
        <f>A1560</f>
        <v>4</v>
      </c>
      <c r="D1589" s="3">
        <f>ROW(A1560)</f>
        <v>1560</v>
      </c>
      <c r="E1589" s="3"/>
      <c r="F1589" s="3" t="str">
        <f>IF(F1560&lt;&gt;"",F1560,"")</f>
        <v>27.Система ПД7.2(сетевые элементы)</v>
      </c>
      <c r="G1589" s="3" t="str">
        <f>IF(G1560&lt;&gt;"",G1560,"")</f>
        <v>27.Система ПД7.2(сетевые элементы)</v>
      </c>
      <c r="H1589" s="3">
        <v>0</v>
      </c>
      <c r="I1589" s="3"/>
      <c r="J1589" s="3"/>
      <c r="K1589" s="3"/>
      <c r="L1589" s="3"/>
      <c r="M1589" s="3"/>
      <c r="N1589" s="3"/>
      <c r="O1589" s="3">
        <f t="shared" ref="O1589:T1589" si="1413">ROUND(AB1589,2)</f>
        <v>1956.72</v>
      </c>
      <c r="P1589" s="3">
        <f t="shared" si="1413"/>
        <v>1708.38</v>
      </c>
      <c r="Q1589" s="3">
        <f t="shared" si="1413"/>
        <v>28.12</v>
      </c>
      <c r="R1589" s="3">
        <f t="shared" si="1413"/>
        <v>1.63</v>
      </c>
      <c r="S1589" s="3">
        <f t="shared" si="1413"/>
        <v>220.22</v>
      </c>
      <c r="T1589" s="3">
        <f t="shared" si="1413"/>
        <v>0</v>
      </c>
      <c r="U1589" s="3">
        <f>AH1589</f>
        <v>24.60103699199999</v>
      </c>
      <c r="V1589" s="3">
        <f>AI1589</f>
        <v>0.13625879999999999</v>
      </c>
      <c r="W1589" s="3">
        <f>ROUND(AJ1589,2)</f>
        <v>0</v>
      </c>
      <c r="X1589" s="3">
        <f>ROUND(AK1589,2)</f>
        <v>249.29</v>
      </c>
      <c r="Y1589" s="3">
        <f>ROUND(AL1589,2)</f>
        <v>154.94</v>
      </c>
      <c r="Z1589" s="3"/>
      <c r="AA1589" s="3"/>
      <c r="AB1589" s="3">
        <f>ROUND(SUMIF(AA1564:AA1587,"=33304975",O1564:O1587),2)</f>
        <v>1956.72</v>
      </c>
      <c r="AC1589" s="3">
        <f>ROUND(SUMIF(AA1564:AA1587,"=33304975",P1564:P1587),2)</f>
        <v>1708.38</v>
      </c>
      <c r="AD1589" s="3">
        <f>ROUND(SUMIF(AA1564:AA1587,"=33304975",Q1564:Q1587),2)</f>
        <v>28.12</v>
      </c>
      <c r="AE1589" s="3">
        <f>ROUND(SUMIF(AA1564:AA1587,"=33304975",R1564:R1587),2)</f>
        <v>1.63</v>
      </c>
      <c r="AF1589" s="3">
        <f>ROUND(SUMIF(AA1564:AA1587,"=33304975",S1564:S1587),2)</f>
        <v>220.22</v>
      </c>
      <c r="AG1589" s="3">
        <f>ROUND(SUMIF(AA1564:AA1587,"=33304975",T1564:T1587),2)</f>
        <v>0</v>
      </c>
      <c r="AH1589" s="3">
        <f>SUMIF(AA1564:AA1587,"=33304975",U1564:U1587)</f>
        <v>24.60103699199999</v>
      </c>
      <c r="AI1589" s="3">
        <f>SUMIF(AA1564:AA1587,"=33304975",V1564:V1587)</f>
        <v>0.13625879999999999</v>
      </c>
      <c r="AJ1589" s="3">
        <f>ROUND(SUMIF(AA1564:AA1587,"=33304975",W1564:W1587),2)</f>
        <v>0</v>
      </c>
      <c r="AK1589" s="3">
        <f>ROUND(SUMIF(AA1564:AA1587,"=33304975",X1564:X1587),2)</f>
        <v>249.29</v>
      </c>
      <c r="AL1589" s="3">
        <f>ROUND(SUMIF(AA1564:AA1587,"=33304975",Y1564:Y1587),2)</f>
        <v>154.94</v>
      </c>
      <c r="AM1589" s="3"/>
      <c r="AN1589" s="3"/>
      <c r="AO1589" s="3">
        <f t="shared" ref="AO1589:BD1589" si="1414">ROUND(BX1589,2)</f>
        <v>0</v>
      </c>
      <c r="AP1589" s="3">
        <f t="shared" si="1414"/>
        <v>0</v>
      </c>
      <c r="AQ1589" s="3">
        <f t="shared" si="1414"/>
        <v>0</v>
      </c>
      <c r="AR1589" s="3">
        <f t="shared" si="1414"/>
        <v>2360.9499999999998</v>
      </c>
      <c r="AS1589" s="3">
        <f t="shared" si="1414"/>
        <v>2025.31</v>
      </c>
      <c r="AT1589" s="3">
        <f t="shared" si="1414"/>
        <v>335.64</v>
      </c>
      <c r="AU1589" s="3">
        <f t="shared" si="1414"/>
        <v>0</v>
      </c>
      <c r="AV1589" s="3">
        <f t="shared" si="1414"/>
        <v>1708.38</v>
      </c>
      <c r="AW1589" s="3">
        <f t="shared" si="1414"/>
        <v>1708.38</v>
      </c>
      <c r="AX1589" s="3">
        <f t="shared" si="1414"/>
        <v>0</v>
      </c>
      <c r="AY1589" s="3">
        <f t="shared" si="1414"/>
        <v>1708.38</v>
      </c>
      <c r="AZ1589" s="3">
        <f t="shared" si="1414"/>
        <v>0</v>
      </c>
      <c r="BA1589" s="3">
        <f t="shared" si="1414"/>
        <v>0</v>
      </c>
      <c r="BB1589" s="3">
        <f t="shared" si="1414"/>
        <v>0</v>
      </c>
      <c r="BC1589" s="3">
        <f t="shared" si="1414"/>
        <v>0</v>
      </c>
      <c r="BD1589" s="3">
        <f t="shared" si="1414"/>
        <v>0</v>
      </c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>
        <f>ROUND(SUMIF(AA1564:AA1587,"=33304975",FQ1564:FQ1587),2)</f>
        <v>0</v>
      </c>
      <c r="BY1589" s="3">
        <f>ROUND(SUMIF(AA1564:AA1587,"=33304975",FR1564:FR1587),2)</f>
        <v>0</v>
      </c>
      <c r="BZ1589" s="3">
        <f>ROUND(SUMIF(AA1564:AA1587,"=33304975",GL1564:GL1587),2)</f>
        <v>0</v>
      </c>
      <c r="CA1589" s="3">
        <f>ROUND(SUMIF(AA1564:AA1587,"=33304975",GM1564:GM1587),2)</f>
        <v>2360.9499999999998</v>
      </c>
      <c r="CB1589" s="3">
        <f>ROUND(SUMIF(AA1564:AA1587,"=33304975",GN1564:GN1587),2)</f>
        <v>2025.31</v>
      </c>
      <c r="CC1589" s="3">
        <f>ROUND(SUMIF(AA1564:AA1587,"=33304975",GO1564:GO1587),2)</f>
        <v>335.64</v>
      </c>
      <c r="CD1589" s="3">
        <f>ROUND(SUMIF(AA1564:AA1587,"=33304975",GP1564:GP1587),2)</f>
        <v>0</v>
      </c>
      <c r="CE1589" s="3">
        <f>AC1589-BX1589</f>
        <v>1708.38</v>
      </c>
      <c r="CF1589" s="3">
        <f>AC1589-BY1589</f>
        <v>1708.38</v>
      </c>
      <c r="CG1589" s="3">
        <f>BX1589-BZ1589</f>
        <v>0</v>
      </c>
      <c r="CH1589" s="3">
        <f>AC1589-BX1589-BY1589+BZ1589</f>
        <v>1708.38</v>
      </c>
      <c r="CI1589" s="3">
        <f>BY1589-BZ1589</f>
        <v>0</v>
      </c>
      <c r="CJ1589" s="3">
        <f>ROUND(SUMIF(AA1564:AA1587,"=33304975",GX1564:GX1587),2)</f>
        <v>0</v>
      </c>
      <c r="CK1589" s="3">
        <f>ROUND(SUMIF(AA1564:AA1587,"=33304975",GY1564:GY1587),2)</f>
        <v>0</v>
      </c>
      <c r="CL1589" s="3">
        <f>ROUND(SUMIF(AA1564:AA1587,"=33304975",GZ1564:GZ1587),2)</f>
        <v>0</v>
      </c>
      <c r="CM1589" s="3">
        <f>ROUND(SUMIF(AA1564:AA1587,"=33304975",HD1564:HD1587),2)</f>
        <v>0</v>
      </c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4">
        <f t="shared" ref="DG1589:DL1589" si="1415">ROUND(DT1589,2)</f>
        <v>3484.12</v>
      </c>
      <c r="DH1589" s="4">
        <f t="shared" si="1415"/>
        <v>3235.78</v>
      </c>
      <c r="DI1589" s="4">
        <f t="shared" si="1415"/>
        <v>28.12</v>
      </c>
      <c r="DJ1589" s="4">
        <f t="shared" si="1415"/>
        <v>1.63</v>
      </c>
      <c r="DK1589" s="4">
        <f t="shared" si="1415"/>
        <v>220.22</v>
      </c>
      <c r="DL1589" s="4">
        <f t="shared" si="1415"/>
        <v>0</v>
      </c>
      <c r="DM1589" s="4">
        <f>DZ1589</f>
        <v>24.60103699199999</v>
      </c>
      <c r="DN1589" s="4">
        <f>EA1589</f>
        <v>0.13625879999999999</v>
      </c>
      <c r="DO1589" s="4">
        <f>ROUND(EB1589,2)</f>
        <v>0</v>
      </c>
      <c r="DP1589" s="4">
        <f>ROUND(EC1589,2)</f>
        <v>249.29</v>
      </c>
      <c r="DQ1589" s="4">
        <f>ROUND(ED1589,2)</f>
        <v>154.94</v>
      </c>
      <c r="DR1589" s="4"/>
      <c r="DS1589" s="4"/>
      <c r="DT1589" s="4">
        <f>ROUND(SUMIF(AA1564:AA1587,"=33304960",O1564:O1587),2)</f>
        <v>3484.12</v>
      </c>
      <c r="DU1589" s="4">
        <f>ROUND(SUMIF(AA1564:AA1587,"=33304960",P1564:P1587),2)</f>
        <v>3235.78</v>
      </c>
      <c r="DV1589" s="4">
        <f>ROUND(SUMIF(AA1564:AA1587,"=33304960",Q1564:Q1587),2)</f>
        <v>28.12</v>
      </c>
      <c r="DW1589" s="4">
        <f>ROUND(SUMIF(AA1564:AA1587,"=33304960",R1564:R1587),2)</f>
        <v>1.63</v>
      </c>
      <c r="DX1589" s="4">
        <f>ROUND(SUMIF(AA1564:AA1587,"=33304960",S1564:S1587),2)</f>
        <v>220.22</v>
      </c>
      <c r="DY1589" s="4">
        <f>ROUND(SUMIF(AA1564:AA1587,"=33304960",T1564:T1587),2)</f>
        <v>0</v>
      </c>
      <c r="DZ1589" s="4">
        <f>SUMIF(AA1564:AA1587,"=33304960",U1564:U1587)</f>
        <v>24.60103699199999</v>
      </c>
      <c r="EA1589" s="4">
        <f>SUMIF(AA1564:AA1587,"=33304960",V1564:V1587)</f>
        <v>0.13625879999999999</v>
      </c>
      <c r="EB1589" s="4">
        <f>ROUND(SUMIF(AA1564:AA1587,"=33304960",W1564:W1587),2)</f>
        <v>0</v>
      </c>
      <c r="EC1589" s="4">
        <f>ROUND(SUMIF(AA1564:AA1587,"=33304960",X1564:X1587),2)</f>
        <v>249.29</v>
      </c>
      <c r="ED1589" s="4">
        <f>ROUND(SUMIF(AA1564:AA1587,"=33304960",Y1564:Y1587),2)</f>
        <v>154.94</v>
      </c>
      <c r="EE1589" s="4"/>
      <c r="EF1589" s="4"/>
      <c r="EG1589" s="4">
        <f t="shared" ref="EG1589:EV1589" si="1416">ROUND(FP1589,2)</f>
        <v>0</v>
      </c>
      <c r="EH1589" s="4">
        <f t="shared" si="1416"/>
        <v>0</v>
      </c>
      <c r="EI1589" s="4">
        <f t="shared" si="1416"/>
        <v>0</v>
      </c>
      <c r="EJ1589" s="4">
        <f t="shared" si="1416"/>
        <v>3888.35</v>
      </c>
      <c r="EK1589" s="4">
        <f t="shared" si="1416"/>
        <v>3552.71</v>
      </c>
      <c r="EL1589" s="4">
        <f t="shared" si="1416"/>
        <v>335.64</v>
      </c>
      <c r="EM1589" s="4">
        <f t="shared" si="1416"/>
        <v>0</v>
      </c>
      <c r="EN1589" s="4">
        <f t="shared" si="1416"/>
        <v>3235.78</v>
      </c>
      <c r="EO1589" s="4">
        <f t="shared" si="1416"/>
        <v>3235.78</v>
      </c>
      <c r="EP1589" s="4">
        <f t="shared" si="1416"/>
        <v>0</v>
      </c>
      <c r="EQ1589" s="4">
        <f t="shared" si="1416"/>
        <v>3235.78</v>
      </c>
      <c r="ER1589" s="4">
        <f t="shared" si="1416"/>
        <v>0</v>
      </c>
      <c r="ES1589" s="4">
        <f t="shared" si="1416"/>
        <v>0</v>
      </c>
      <c r="ET1589" s="4">
        <f t="shared" si="1416"/>
        <v>0</v>
      </c>
      <c r="EU1589" s="4">
        <f t="shared" si="1416"/>
        <v>0</v>
      </c>
      <c r="EV1589" s="4">
        <f t="shared" si="1416"/>
        <v>0</v>
      </c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>
        <f>ROUND(SUMIF(AA1564:AA1587,"=33304960",FQ1564:FQ1587),2)</f>
        <v>0</v>
      </c>
      <c r="FQ1589" s="4">
        <f>ROUND(SUMIF(AA1564:AA1587,"=33304960",FR1564:FR1587),2)</f>
        <v>0</v>
      </c>
      <c r="FR1589" s="4">
        <f>ROUND(SUMIF(AA1564:AA1587,"=33304960",GL1564:GL1587),2)</f>
        <v>0</v>
      </c>
      <c r="FS1589" s="4">
        <f>ROUND(SUMIF(AA1564:AA1587,"=33304960",GM1564:GM1587),2)</f>
        <v>3888.35</v>
      </c>
      <c r="FT1589" s="4">
        <f>ROUND(SUMIF(AA1564:AA1587,"=33304960",GN1564:GN1587),2)</f>
        <v>3552.71</v>
      </c>
      <c r="FU1589" s="4">
        <f>ROUND(SUMIF(AA1564:AA1587,"=33304960",GO1564:GO1587),2)</f>
        <v>335.64</v>
      </c>
      <c r="FV1589" s="4">
        <f>ROUND(SUMIF(AA1564:AA1587,"=33304960",GP1564:GP1587),2)</f>
        <v>0</v>
      </c>
      <c r="FW1589" s="4">
        <f>DU1589-FP1589</f>
        <v>3235.78</v>
      </c>
      <c r="FX1589" s="4">
        <f>DU1589-FQ1589</f>
        <v>3235.78</v>
      </c>
      <c r="FY1589" s="4">
        <f>FP1589-FR1589</f>
        <v>0</v>
      </c>
      <c r="FZ1589" s="4">
        <f>DU1589-FP1589-FQ1589+FR1589</f>
        <v>3235.78</v>
      </c>
      <c r="GA1589" s="4">
        <f>FQ1589-FR1589</f>
        <v>0</v>
      </c>
      <c r="GB1589" s="4">
        <f>ROUND(SUMIF(AA1564:AA1587,"=33304960",GX1564:GX1587),2)</f>
        <v>0</v>
      </c>
      <c r="GC1589" s="4">
        <f>ROUND(SUMIF(AA1564:AA1587,"=33304960",GY1564:GY1587),2)</f>
        <v>0</v>
      </c>
      <c r="GD1589" s="4">
        <f>ROUND(SUMIF(AA1564:AA1587,"=33304960",GZ1564:GZ1587),2)</f>
        <v>0</v>
      </c>
      <c r="GE1589" s="4">
        <f>ROUND(SUMIF(AA1564:AA1587,"=33304960",HD1564:HD1587),2)</f>
        <v>0</v>
      </c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>
        <v>0</v>
      </c>
    </row>
    <row r="1591" spans="1:255">
      <c r="A1591" s="5">
        <v>50</v>
      </c>
      <c r="B1591" s="5">
        <v>0</v>
      </c>
      <c r="C1591" s="5">
        <v>0</v>
      </c>
      <c r="D1591" s="5">
        <v>1</v>
      </c>
      <c r="E1591" s="5">
        <v>201</v>
      </c>
      <c r="F1591" s="5">
        <f>ROUND(Source!O1589,O1591)</f>
        <v>1956.72</v>
      </c>
      <c r="G1591" s="5" t="s">
        <v>83</v>
      </c>
      <c r="H1591" s="5" t="s">
        <v>84</v>
      </c>
      <c r="I1591" s="5"/>
      <c r="J1591" s="5"/>
      <c r="K1591" s="5">
        <v>201</v>
      </c>
      <c r="L1591" s="5">
        <v>1</v>
      </c>
      <c r="M1591" s="5">
        <v>3</v>
      </c>
      <c r="N1591" s="5" t="s">
        <v>3</v>
      </c>
      <c r="O1591" s="5">
        <v>2</v>
      </c>
      <c r="P1591" s="5">
        <f>ROUND(Source!DG1589,O1591)</f>
        <v>3484.12</v>
      </c>
      <c r="Q1591" s="5"/>
      <c r="R1591" s="5"/>
      <c r="S1591" s="5"/>
      <c r="T1591" s="5"/>
      <c r="U1591" s="5"/>
      <c r="V1591" s="5"/>
      <c r="W1591" s="5"/>
    </row>
    <row r="1592" spans="1:255">
      <c r="A1592" s="5">
        <v>50</v>
      </c>
      <c r="B1592" s="5">
        <v>0</v>
      </c>
      <c r="C1592" s="5">
        <v>0</v>
      </c>
      <c r="D1592" s="5">
        <v>1</v>
      </c>
      <c r="E1592" s="5">
        <v>202</v>
      </c>
      <c r="F1592" s="5">
        <f>ROUND(Source!P1589,O1592)</f>
        <v>1708.38</v>
      </c>
      <c r="G1592" s="5" t="s">
        <v>85</v>
      </c>
      <c r="H1592" s="5" t="s">
        <v>86</v>
      </c>
      <c r="I1592" s="5"/>
      <c r="J1592" s="5"/>
      <c r="K1592" s="5">
        <v>202</v>
      </c>
      <c r="L1592" s="5">
        <v>2</v>
      </c>
      <c r="M1592" s="5">
        <v>3</v>
      </c>
      <c r="N1592" s="5" t="s">
        <v>3</v>
      </c>
      <c r="O1592" s="5">
        <v>2</v>
      </c>
      <c r="P1592" s="5">
        <f>ROUND(Source!DH1589,O1592)</f>
        <v>3235.78</v>
      </c>
      <c r="Q1592" s="5"/>
      <c r="R1592" s="5"/>
      <c r="S1592" s="5"/>
      <c r="T1592" s="5"/>
      <c r="U1592" s="5"/>
      <c r="V1592" s="5"/>
      <c r="W1592" s="5"/>
    </row>
    <row r="1593" spans="1:255">
      <c r="A1593" s="5">
        <v>50</v>
      </c>
      <c r="B1593" s="5">
        <v>0</v>
      </c>
      <c r="C1593" s="5">
        <v>0</v>
      </c>
      <c r="D1593" s="5">
        <v>1</v>
      </c>
      <c r="E1593" s="5">
        <v>222</v>
      </c>
      <c r="F1593" s="5">
        <f>ROUND(Source!AO1589,O1593)</f>
        <v>0</v>
      </c>
      <c r="G1593" s="5" t="s">
        <v>87</v>
      </c>
      <c r="H1593" s="5" t="s">
        <v>88</v>
      </c>
      <c r="I1593" s="5"/>
      <c r="J1593" s="5"/>
      <c r="K1593" s="5">
        <v>222</v>
      </c>
      <c r="L1593" s="5">
        <v>3</v>
      </c>
      <c r="M1593" s="5">
        <v>3</v>
      </c>
      <c r="N1593" s="5" t="s">
        <v>3</v>
      </c>
      <c r="O1593" s="5">
        <v>2</v>
      </c>
      <c r="P1593" s="5">
        <f>ROUND(Source!EG1589,O1593)</f>
        <v>0</v>
      </c>
      <c r="Q1593" s="5"/>
      <c r="R1593" s="5"/>
      <c r="S1593" s="5"/>
      <c r="T1593" s="5"/>
      <c r="U1593" s="5"/>
      <c r="V1593" s="5"/>
      <c r="W1593" s="5"/>
    </row>
    <row r="1594" spans="1:255">
      <c r="A1594" s="5">
        <v>50</v>
      </c>
      <c r="B1594" s="5">
        <v>0</v>
      </c>
      <c r="C1594" s="5">
        <v>0</v>
      </c>
      <c r="D1594" s="5">
        <v>1</v>
      </c>
      <c r="E1594" s="5">
        <v>225</v>
      </c>
      <c r="F1594" s="5">
        <f>ROUND(Source!AV1589,O1594)</f>
        <v>1708.38</v>
      </c>
      <c r="G1594" s="5" t="s">
        <v>89</v>
      </c>
      <c r="H1594" s="5" t="s">
        <v>90</v>
      </c>
      <c r="I1594" s="5"/>
      <c r="J1594" s="5"/>
      <c r="K1594" s="5">
        <v>225</v>
      </c>
      <c r="L1594" s="5">
        <v>4</v>
      </c>
      <c r="M1594" s="5">
        <v>3</v>
      </c>
      <c r="N1594" s="5" t="s">
        <v>3</v>
      </c>
      <c r="O1594" s="5">
        <v>2</v>
      </c>
      <c r="P1594" s="5">
        <f>ROUND(Source!EN1589,O1594)</f>
        <v>3235.78</v>
      </c>
      <c r="Q1594" s="5"/>
      <c r="R1594" s="5"/>
      <c r="S1594" s="5"/>
      <c r="T1594" s="5"/>
      <c r="U1594" s="5"/>
      <c r="V1594" s="5"/>
      <c r="W1594" s="5"/>
    </row>
    <row r="1595" spans="1:255">
      <c r="A1595" s="5">
        <v>50</v>
      </c>
      <c r="B1595" s="5">
        <v>0</v>
      </c>
      <c r="C1595" s="5">
        <v>0</v>
      </c>
      <c r="D1595" s="5">
        <v>1</v>
      </c>
      <c r="E1595" s="5">
        <v>226</v>
      </c>
      <c r="F1595" s="5">
        <f>ROUND(Source!AW1589,O1595)</f>
        <v>1708.38</v>
      </c>
      <c r="G1595" s="5" t="s">
        <v>91</v>
      </c>
      <c r="H1595" s="5" t="s">
        <v>92</v>
      </c>
      <c r="I1595" s="5"/>
      <c r="J1595" s="5"/>
      <c r="K1595" s="5">
        <v>226</v>
      </c>
      <c r="L1595" s="5">
        <v>5</v>
      </c>
      <c r="M1595" s="5">
        <v>3</v>
      </c>
      <c r="N1595" s="5" t="s">
        <v>3</v>
      </c>
      <c r="O1595" s="5">
        <v>2</v>
      </c>
      <c r="P1595" s="5">
        <f>ROUND(Source!EO1589,O1595)</f>
        <v>3235.78</v>
      </c>
      <c r="Q1595" s="5"/>
      <c r="R1595" s="5"/>
      <c r="S1595" s="5"/>
      <c r="T1595" s="5"/>
      <c r="U1595" s="5"/>
      <c r="V1595" s="5"/>
      <c r="W1595" s="5"/>
    </row>
    <row r="1596" spans="1:255">
      <c r="A1596" s="5">
        <v>50</v>
      </c>
      <c r="B1596" s="5">
        <v>0</v>
      </c>
      <c r="C1596" s="5">
        <v>0</v>
      </c>
      <c r="D1596" s="5">
        <v>1</v>
      </c>
      <c r="E1596" s="5">
        <v>227</v>
      </c>
      <c r="F1596" s="5">
        <f>ROUND(Source!AX1589,O1596)</f>
        <v>0</v>
      </c>
      <c r="G1596" s="5" t="s">
        <v>93</v>
      </c>
      <c r="H1596" s="5" t="s">
        <v>94</v>
      </c>
      <c r="I1596" s="5"/>
      <c r="J1596" s="5"/>
      <c r="K1596" s="5">
        <v>227</v>
      </c>
      <c r="L1596" s="5">
        <v>6</v>
      </c>
      <c r="M1596" s="5">
        <v>3</v>
      </c>
      <c r="N1596" s="5" t="s">
        <v>3</v>
      </c>
      <c r="O1596" s="5">
        <v>2</v>
      </c>
      <c r="P1596" s="5">
        <f>ROUND(Source!EP1589,O1596)</f>
        <v>0</v>
      </c>
      <c r="Q1596" s="5"/>
      <c r="R1596" s="5"/>
      <c r="S1596" s="5"/>
      <c r="T1596" s="5"/>
      <c r="U1596" s="5"/>
      <c r="V1596" s="5"/>
      <c r="W1596" s="5"/>
    </row>
    <row r="1597" spans="1:255">
      <c r="A1597" s="5">
        <v>50</v>
      </c>
      <c r="B1597" s="5">
        <v>0</v>
      </c>
      <c r="C1597" s="5">
        <v>0</v>
      </c>
      <c r="D1597" s="5">
        <v>1</v>
      </c>
      <c r="E1597" s="5">
        <v>228</v>
      </c>
      <c r="F1597" s="5">
        <f>ROUND(Source!AY1589,O1597)</f>
        <v>1708.38</v>
      </c>
      <c r="G1597" s="5" t="s">
        <v>95</v>
      </c>
      <c r="H1597" s="5" t="s">
        <v>96</v>
      </c>
      <c r="I1597" s="5"/>
      <c r="J1597" s="5"/>
      <c r="K1597" s="5">
        <v>228</v>
      </c>
      <c r="L1597" s="5">
        <v>7</v>
      </c>
      <c r="M1597" s="5">
        <v>3</v>
      </c>
      <c r="N1597" s="5" t="s">
        <v>3</v>
      </c>
      <c r="O1597" s="5">
        <v>2</v>
      </c>
      <c r="P1597" s="5">
        <f>ROUND(Source!EQ1589,O1597)</f>
        <v>3235.78</v>
      </c>
      <c r="Q1597" s="5"/>
      <c r="R1597" s="5"/>
      <c r="S1597" s="5"/>
      <c r="T1597" s="5"/>
      <c r="U1597" s="5"/>
      <c r="V1597" s="5"/>
      <c r="W1597" s="5"/>
    </row>
    <row r="1598" spans="1:255">
      <c r="A1598" s="5">
        <v>50</v>
      </c>
      <c r="B1598" s="5">
        <v>0</v>
      </c>
      <c r="C1598" s="5">
        <v>0</v>
      </c>
      <c r="D1598" s="5">
        <v>1</v>
      </c>
      <c r="E1598" s="5">
        <v>216</v>
      </c>
      <c r="F1598" s="5">
        <f>ROUND(Source!AP1589,O1598)</f>
        <v>0</v>
      </c>
      <c r="G1598" s="5" t="s">
        <v>97</v>
      </c>
      <c r="H1598" s="5" t="s">
        <v>98</v>
      </c>
      <c r="I1598" s="5"/>
      <c r="J1598" s="5"/>
      <c r="K1598" s="5">
        <v>216</v>
      </c>
      <c r="L1598" s="5">
        <v>8</v>
      </c>
      <c r="M1598" s="5">
        <v>3</v>
      </c>
      <c r="N1598" s="5" t="s">
        <v>3</v>
      </c>
      <c r="O1598" s="5">
        <v>2</v>
      </c>
      <c r="P1598" s="5">
        <f>ROUND(Source!EH1589,O1598)</f>
        <v>0</v>
      </c>
      <c r="Q1598" s="5"/>
      <c r="R1598" s="5"/>
      <c r="S1598" s="5"/>
      <c r="T1598" s="5"/>
      <c r="U1598" s="5"/>
      <c r="V1598" s="5"/>
      <c r="W1598" s="5"/>
    </row>
    <row r="1599" spans="1:255">
      <c r="A1599" s="5">
        <v>50</v>
      </c>
      <c r="B1599" s="5">
        <v>0</v>
      </c>
      <c r="C1599" s="5">
        <v>0</v>
      </c>
      <c r="D1599" s="5">
        <v>1</v>
      </c>
      <c r="E1599" s="5">
        <v>223</v>
      </c>
      <c r="F1599" s="5">
        <f>ROUND(Source!AQ1589,O1599)</f>
        <v>0</v>
      </c>
      <c r="G1599" s="5" t="s">
        <v>99</v>
      </c>
      <c r="H1599" s="5" t="s">
        <v>100</v>
      </c>
      <c r="I1599" s="5"/>
      <c r="J1599" s="5"/>
      <c r="K1599" s="5">
        <v>223</v>
      </c>
      <c r="L1599" s="5">
        <v>9</v>
      </c>
      <c r="M1599" s="5">
        <v>3</v>
      </c>
      <c r="N1599" s="5" t="s">
        <v>3</v>
      </c>
      <c r="O1599" s="5">
        <v>2</v>
      </c>
      <c r="P1599" s="5">
        <f>ROUND(Source!EI1589,O1599)</f>
        <v>0</v>
      </c>
      <c r="Q1599" s="5"/>
      <c r="R1599" s="5"/>
      <c r="S1599" s="5"/>
      <c r="T1599" s="5"/>
      <c r="U1599" s="5"/>
      <c r="V1599" s="5"/>
      <c r="W1599" s="5"/>
    </row>
    <row r="1600" spans="1:255">
      <c r="A1600" s="5">
        <v>50</v>
      </c>
      <c r="B1600" s="5">
        <v>0</v>
      </c>
      <c r="C1600" s="5">
        <v>0</v>
      </c>
      <c r="D1600" s="5">
        <v>1</v>
      </c>
      <c r="E1600" s="5">
        <v>229</v>
      </c>
      <c r="F1600" s="5">
        <f>ROUND(Source!AZ1589,O1600)</f>
        <v>0</v>
      </c>
      <c r="G1600" s="5" t="s">
        <v>101</v>
      </c>
      <c r="H1600" s="5" t="s">
        <v>102</v>
      </c>
      <c r="I1600" s="5"/>
      <c r="J1600" s="5"/>
      <c r="K1600" s="5">
        <v>229</v>
      </c>
      <c r="L1600" s="5">
        <v>10</v>
      </c>
      <c r="M1600" s="5">
        <v>3</v>
      </c>
      <c r="N1600" s="5" t="s">
        <v>3</v>
      </c>
      <c r="O1600" s="5">
        <v>2</v>
      </c>
      <c r="P1600" s="5">
        <f>ROUND(Source!ER1589,O1600)</f>
        <v>0</v>
      </c>
      <c r="Q1600" s="5"/>
      <c r="R1600" s="5"/>
      <c r="S1600" s="5"/>
      <c r="T1600" s="5"/>
      <c r="U1600" s="5"/>
      <c r="V1600" s="5"/>
      <c r="W1600" s="5"/>
    </row>
    <row r="1601" spans="1:23">
      <c r="A1601" s="5">
        <v>50</v>
      </c>
      <c r="B1601" s="5">
        <v>0</v>
      </c>
      <c r="C1601" s="5">
        <v>0</v>
      </c>
      <c r="D1601" s="5">
        <v>1</v>
      </c>
      <c r="E1601" s="5">
        <v>203</v>
      </c>
      <c r="F1601" s="5">
        <f>ROUND(Source!Q1589,O1601)</f>
        <v>28.12</v>
      </c>
      <c r="G1601" s="5" t="s">
        <v>103</v>
      </c>
      <c r="H1601" s="5" t="s">
        <v>104</v>
      </c>
      <c r="I1601" s="5"/>
      <c r="J1601" s="5"/>
      <c r="K1601" s="5">
        <v>203</v>
      </c>
      <c r="L1601" s="5">
        <v>11</v>
      </c>
      <c r="M1601" s="5">
        <v>3</v>
      </c>
      <c r="N1601" s="5" t="s">
        <v>3</v>
      </c>
      <c r="O1601" s="5">
        <v>2</v>
      </c>
      <c r="P1601" s="5">
        <f>ROUND(Source!DI1589,O1601)</f>
        <v>28.12</v>
      </c>
      <c r="Q1601" s="5"/>
      <c r="R1601" s="5"/>
      <c r="S1601" s="5"/>
      <c r="T1601" s="5"/>
      <c r="U1601" s="5"/>
      <c r="V1601" s="5"/>
      <c r="W1601" s="5"/>
    </row>
    <row r="1602" spans="1:23">
      <c r="A1602" s="5">
        <v>50</v>
      </c>
      <c r="B1602" s="5">
        <v>0</v>
      </c>
      <c r="C1602" s="5">
        <v>0</v>
      </c>
      <c r="D1602" s="5">
        <v>1</v>
      </c>
      <c r="E1602" s="5">
        <v>231</v>
      </c>
      <c r="F1602" s="5">
        <f>ROUND(Source!BB1589,O1602)</f>
        <v>0</v>
      </c>
      <c r="G1602" s="5" t="s">
        <v>105</v>
      </c>
      <c r="H1602" s="5" t="s">
        <v>106</v>
      </c>
      <c r="I1602" s="5"/>
      <c r="J1602" s="5"/>
      <c r="K1602" s="5">
        <v>231</v>
      </c>
      <c r="L1602" s="5">
        <v>12</v>
      </c>
      <c r="M1602" s="5">
        <v>3</v>
      </c>
      <c r="N1602" s="5" t="s">
        <v>3</v>
      </c>
      <c r="O1602" s="5">
        <v>2</v>
      </c>
      <c r="P1602" s="5">
        <f>ROUND(Source!ET1589,O1602)</f>
        <v>0</v>
      </c>
      <c r="Q1602" s="5"/>
      <c r="R1602" s="5"/>
      <c r="S1602" s="5"/>
      <c r="T1602" s="5"/>
      <c r="U1602" s="5"/>
      <c r="V1602" s="5"/>
      <c r="W1602" s="5"/>
    </row>
    <row r="1603" spans="1:23">
      <c r="A1603" s="5">
        <v>50</v>
      </c>
      <c r="B1603" s="5">
        <v>0</v>
      </c>
      <c r="C1603" s="5">
        <v>0</v>
      </c>
      <c r="D1603" s="5">
        <v>1</v>
      </c>
      <c r="E1603" s="5">
        <v>204</v>
      </c>
      <c r="F1603" s="5">
        <f>ROUND(Source!R1589,O1603)</f>
        <v>1.63</v>
      </c>
      <c r="G1603" s="5" t="s">
        <v>107</v>
      </c>
      <c r="H1603" s="5" t="s">
        <v>108</v>
      </c>
      <c r="I1603" s="5"/>
      <c r="J1603" s="5"/>
      <c r="K1603" s="5">
        <v>204</v>
      </c>
      <c r="L1603" s="5">
        <v>13</v>
      </c>
      <c r="M1603" s="5">
        <v>3</v>
      </c>
      <c r="N1603" s="5" t="s">
        <v>3</v>
      </c>
      <c r="O1603" s="5">
        <v>2</v>
      </c>
      <c r="P1603" s="5">
        <f>ROUND(Source!DJ1589,O1603)</f>
        <v>1.63</v>
      </c>
      <c r="Q1603" s="5"/>
      <c r="R1603" s="5"/>
      <c r="S1603" s="5"/>
      <c r="T1603" s="5"/>
      <c r="U1603" s="5"/>
      <c r="V1603" s="5"/>
      <c r="W1603" s="5"/>
    </row>
    <row r="1604" spans="1:23">
      <c r="A1604" s="5">
        <v>50</v>
      </c>
      <c r="B1604" s="5">
        <v>0</v>
      </c>
      <c r="C1604" s="5">
        <v>0</v>
      </c>
      <c r="D1604" s="5">
        <v>1</v>
      </c>
      <c r="E1604" s="5">
        <v>205</v>
      </c>
      <c r="F1604" s="5">
        <f>ROUND(Source!S1589,O1604)</f>
        <v>220.22</v>
      </c>
      <c r="G1604" s="5" t="s">
        <v>109</v>
      </c>
      <c r="H1604" s="5" t="s">
        <v>110</v>
      </c>
      <c r="I1604" s="5"/>
      <c r="J1604" s="5"/>
      <c r="K1604" s="5">
        <v>205</v>
      </c>
      <c r="L1604" s="5">
        <v>14</v>
      </c>
      <c r="M1604" s="5">
        <v>3</v>
      </c>
      <c r="N1604" s="5" t="s">
        <v>3</v>
      </c>
      <c r="O1604" s="5">
        <v>2</v>
      </c>
      <c r="P1604" s="5">
        <f>ROUND(Source!DK1589,O1604)</f>
        <v>220.22</v>
      </c>
      <c r="Q1604" s="5"/>
      <c r="R1604" s="5"/>
      <c r="S1604" s="5"/>
      <c r="T1604" s="5"/>
      <c r="U1604" s="5"/>
      <c r="V1604" s="5"/>
      <c r="W1604" s="5"/>
    </row>
    <row r="1605" spans="1:23">
      <c r="A1605" s="5">
        <v>50</v>
      </c>
      <c r="B1605" s="5">
        <v>0</v>
      </c>
      <c r="C1605" s="5">
        <v>0</v>
      </c>
      <c r="D1605" s="5">
        <v>1</v>
      </c>
      <c r="E1605" s="5">
        <v>232</v>
      </c>
      <c r="F1605" s="5">
        <f>ROUND(Source!BC1589,O1605)</f>
        <v>0</v>
      </c>
      <c r="G1605" s="5" t="s">
        <v>111</v>
      </c>
      <c r="H1605" s="5" t="s">
        <v>112</v>
      </c>
      <c r="I1605" s="5"/>
      <c r="J1605" s="5"/>
      <c r="K1605" s="5">
        <v>232</v>
      </c>
      <c r="L1605" s="5">
        <v>15</v>
      </c>
      <c r="M1605" s="5">
        <v>3</v>
      </c>
      <c r="N1605" s="5" t="s">
        <v>3</v>
      </c>
      <c r="O1605" s="5">
        <v>2</v>
      </c>
      <c r="P1605" s="5">
        <f>ROUND(Source!EU1589,O1605)</f>
        <v>0</v>
      </c>
      <c r="Q1605" s="5"/>
      <c r="R1605" s="5"/>
      <c r="S1605" s="5"/>
      <c r="T1605" s="5"/>
      <c r="U1605" s="5"/>
      <c r="V1605" s="5"/>
      <c r="W1605" s="5"/>
    </row>
    <row r="1606" spans="1:23">
      <c r="A1606" s="5">
        <v>50</v>
      </c>
      <c r="B1606" s="5">
        <v>0</v>
      </c>
      <c r="C1606" s="5">
        <v>0</v>
      </c>
      <c r="D1606" s="5">
        <v>1</v>
      </c>
      <c r="E1606" s="5">
        <v>214</v>
      </c>
      <c r="F1606" s="5">
        <f>ROUND(Source!AS1589,O1606)</f>
        <v>2025.31</v>
      </c>
      <c r="G1606" s="5" t="s">
        <v>113</v>
      </c>
      <c r="H1606" s="5" t="s">
        <v>114</v>
      </c>
      <c r="I1606" s="5"/>
      <c r="J1606" s="5"/>
      <c r="K1606" s="5">
        <v>214</v>
      </c>
      <c r="L1606" s="5">
        <v>16</v>
      </c>
      <c r="M1606" s="5">
        <v>3</v>
      </c>
      <c r="N1606" s="5" t="s">
        <v>3</v>
      </c>
      <c r="O1606" s="5">
        <v>2</v>
      </c>
      <c r="P1606" s="5">
        <f>ROUND(Source!EK1589,O1606)</f>
        <v>3552.71</v>
      </c>
      <c r="Q1606" s="5"/>
      <c r="R1606" s="5"/>
      <c r="S1606" s="5"/>
      <c r="T1606" s="5"/>
      <c r="U1606" s="5"/>
      <c r="V1606" s="5"/>
      <c r="W1606" s="5"/>
    </row>
    <row r="1607" spans="1:23">
      <c r="A1607" s="5">
        <v>50</v>
      </c>
      <c r="B1607" s="5">
        <v>0</v>
      </c>
      <c r="C1607" s="5">
        <v>0</v>
      </c>
      <c r="D1607" s="5">
        <v>1</v>
      </c>
      <c r="E1607" s="5">
        <v>215</v>
      </c>
      <c r="F1607" s="5">
        <f>ROUND(Source!AT1589,O1607)</f>
        <v>335.64</v>
      </c>
      <c r="G1607" s="5" t="s">
        <v>115</v>
      </c>
      <c r="H1607" s="5" t="s">
        <v>116</v>
      </c>
      <c r="I1607" s="5"/>
      <c r="J1607" s="5"/>
      <c r="K1607" s="5">
        <v>215</v>
      </c>
      <c r="L1607" s="5">
        <v>17</v>
      </c>
      <c r="M1607" s="5">
        <v>3</v>
      </c>
      <c r="N1607" s="5" t="s">
        <v>3</v>
      </c>
      <c r="O1607" s="5">
        <v>2</v>
      </c>
      <c r="P1607" s="5">
        <f>ROUND(Source!EL1589,O1607)</f>
        <v>335.64</v>
      </c>
      <c r="Q1607" s="5"/>
      <c r="R1607" s="5"/>
      <c r="S1607" s="5"/>
      <c r="T1607" s="5"/>
      <c r="U1607" s="5"/>
      <c r="V1607" s="5"/>
      <c r="W1607" s="5"/>
    </row>
    <row r="1608" spans="1:23">
      <c r="A1608" s="5">
        <v>50</v>
      </c>
      <c r="B1608" s="5">
        <v>0</v>
      </c>
      <c r="C1608" s="5">
        <v>0</v>
      </c>
      <c r="D1608" s="5">
        <v>1</v>
      </c>
      <c r="E1608" s="5">
        <v>217</v>
      </c>
      <c r="F1608" s="5">
        <f>ROUND(Source!AU1589,O1608)</f>
        <v>0</v>
      </c>
      <c r="G1608" s="5" t="s">
        <v>117</v>
      </c>
      <c r="H1608" s="5" t="s">
        <v>118</v>
      </c>
      <c r="I1608" s="5"/>
      <c r="J1608" s="5"/>
      <c r="K1608" s="5">
        <v>217</v>
      </c>
      <c r="L1608" s="5">
        <v>18</v>
      </c>
      <c r="M1608" s="5">
        <v>3</v>
      </c>
      <c r="N1608" s="5" t="s">
        <v>3</v>
      </c>
      <c r="O1608" s="5">
        <v>2</v>
      </c>
      <c r="P1608" s="5">
        <f>ROUND(Source!EM1589,O1608)</f>
        <v>0</v>
      </c>
      <c r="Q1608" s="5"/>
      <c r="R1608" s="5"/>
      <c r="S1608" s="5"/>
      <c r="T1608" s="5"/>
      <c r="U1608" s="5"/>
      <c r="V1608" s="5"/>
      <c r="W1608" s="5"/>
    </row>
    <row r="1609" spans="1:23">
      <c r="A1609" s="5">
        <v>50</v>
      </c>
      <c r="B1609" s="5">
        <v>0</v>
      </c>
      <c r="C1609" s="5">
        <v>0</v>
      </c>
      <c r="D1609" s="5">
        <v>1</v>
      </c>
      <c r="E1609" s="5">
        <v>230</v>
      </c>
      <c r="F1609" s="5">
        <f>ROUND(Source!BA1589,O1609)</f>
        <v>0</v>
      </c>
      <c r="G1609" s="5" t="s">
        <v>119</v>
      </c>
      <c r="H1609" s="5" t="s">
        <v>120</v>
      </c>
      <c r="I1609" s="5"/>
      <c r="J1609" s="5"/>
      <c r="K1609" s="5">
        <v>230</v>
      </c>
      <c r="L1609" s="5">
        <v>19</v>
      </c>
      <c r="M1609" s="5">
        <v>3</v>
      </c>
      <c r="N1609" s="5" t="s">
        <v>3</v>
      </c>
      <c r="O1609" s="5">
        <v>2</v>
      </c>
      <c r="P1609" s="5">
        <f>ROUND(Source!ES1589,O1609)</f>
        <v>0</v>
      </c>
      <c r="Q1609" s="5"/>
      <c r="R1609" s="5"/>
      <c r="S1609" s="5"/>
      <c r="T1609" s="5"/>
      <c r="U1609" s="5"/>
      <c r="V1609" s="5"/>
      <c r="W1609" s="5"/>
    </row>
    <row r="1610" spans="1:23">
      <c r="A1610" s="5">
        <v>50</v>
      </c>
      <c r="B1610" s="5">
        <v>0</v>
      </c>
      <c r="C1610" s="5">
        <v>0</v>
      </c>
      <c r="D1610" s="5">
        <v>1</v>
      </c>
      <c r="E1610" s="5">
        <v>206</v>
      </c>
      <c r="F1610" s="5">
        <f>ROUND(Source!T1589,O1610)</f>
        <v>0</v>
      </c>
      <c r="G1610" s="5" t="s">
        <v>121</v>
      </c>
      <c r="H1610" s="5" t="s">
        <v>122</v>
      </c>
      <c r="I1610" s="5"/>
      <c r="J1610" s="5"/>
      <c r="K1610" s="5">
        <v>206</v>
      </c>
      <c r="L1610" s="5">
        <v>20</v>
      </c>
      <c r="M1610" s="5">
        <v>3</v>
      </c>
      <c r="N1610" s="5" t="s">
        <v>3</v>
      </c>
      <c r="O1610" s="5">
        <v>2</v>
      </c>
      <c r="P1610" s="5">
        <f>ROUND(Source!DL1589,O1610)</f>
        <v>0</v>
      </c>
      <c r="Q1610" s="5"/>
      <c r="R1610" s="5"/>
      <c r="S1610" s="5"/>
      <c r="T1610" s="5"/>
      <c r="U1610" s="5"/>
      <c r="V1610" s="5"/>
      <c r="W1610" s="5"/>
    </row>
    <row r="1611" spans="1:23">
      <c r="A1611" s="5">
        <v>50</v>
      </c>
      <c r="B1611" s="5">
        <v>0</v>
      </c>
      <c r="C1611" s="5">
        <v>0</v>
      </c>
      <c r="D1611" s="5">
        <v>1</v>
      </c>
      <c r="E1611" s="5">
        <v>207</v>
      </c>
      <c r="F1611" s="5">
        <f>Source!U1589</f>
        <v>24.60103699199999</v>
      </c>
      <c r="G1611" s="5" t="s">
        <v>123</v>
      </c>
      <c r="H1611" s="5" t="s">
        <v>124</v>
      </c>
      <c r="I1611" s="5"/>
      <c r="J1611" s="5"/>
      <c r="K1611" s="5">
        <v>207</v>
      </c>
      <c r="L1611" s="5">
        <v>21</v>
      </c>
      <c r="M1611" s="5">
        <v>3</v>
      </c>
      <c r="N1611" s="5" t="s">
        <v>3</v>
      </c>
      <c r="O1611" s="5">
        <v>-1</v>
      </c>
      <c r="P1611" s="5">
        <f>Source!DM1589</f>
        <v>24.60103699199999</v>
      </c>
      <c r="Q1611" s="5"/>
      <c r="R1611" s="5"/>
      <c r="S1611" s="5"/>
      <c r="T1611" s="5"/>
      <c r="U1611" s="5"/>
      <c r="V1611" s="5"/>
      <c r="W1611" s="5"/>
    </row>
    <row r="1612" spans="1:23">
      <c r="A1612" s="5">
        <v>50</v>
      </c>
      <c r="B1612" s="5">
        <v>0</v>
      </c>
      <c r="C1612" s="5">
        <v>0</v>
      </c>
      <c r="D1612" s="5">
        <v>1</v>
      </c>
      <c r="E1612" s="5">
        <v>208</v>
      </c>
      <c r="F1612" s="5">
        <f>Source!V1589</f>
        <v>0.13625879999999999</v>
      </c>
      <c r="G1612" s="5" t="s">
        <v>125</v>
      </c>
      <c r="H1612" s="5" t="s">
        <v>126</v>
      </c>
      <c r="I1612" s="5"/>
      <c r="J1612" s="5"/>
      <c r="K1612" s="5">
        <v>208</v>
      </c>
      <c r="L1612" s="5">
        <v>22</v>
      </c>
      <c r="M1612" s="5">
        <v>3</v>
      </c>
      <c r="N1612" s="5" t="s">
        <v>3</v>
      </c>
      <c r="O1612" s="5">
        <v>-1</v>
      </c>
      <c r="P1612" s="5">
        <f>Source!DN1589</f>
        <v>0.13625879999999999</v>
      </c>
      <c r="Q1612" s="5"/>
      <c r="R1612" s="5"/>
      <c r="S1612" s="5"/>
      <c r="T1612" s="5"/>
      <c r="U1612" s="5"/>
      <c r="V1612" s="5"/>
      <c r="W1612" s="5"/>
    </row>
    <row r="1613" spans="1:23">
      <c r="A1613" s="5">
        <v>50</v>
      </c>
      <c r="B1613" s="5">
        <v>0</v>
      </c>
      <c r="C1613" s="5">
        <v>0</v>
      </c>
      <c r="D1613" s="5">
        <v>1</v>
      </c>
      <c r="E1613" s="5">
        <v>209</v>
      </c>
      <c r="F1613" s="5">
        <f>ROUND(Source!W1589,O1613)</f>
        <v>0</v>
      </c>
      <c r="G1613" s="5" t="s">
        <v>127</v>
      </c>
      <c r="H1613" s="5" t="s">
        <v>128</v>
      </c>
      <c r="I1613" s="5"/>
      <c r="J1613" s="5"/>
      <c r="K1613" s="5">
        <v>209</v>
      </c>
      <c r="L1613" s="5">
        <v>23</v>
      </c>
      <c r="M1613" s="5">
        <v>3</v>
      </c>
      <c r="N1613" s="5" t="s">
        <v>3</v>
      </c>
      <c r="O1613" s="5">
        <v>2</v>
      </c>
      <c r="P1613" s="5">
        <f>ROUND(Source!DO1589,O1613)</f>
        <v>0</v>
      </c>
      <c r="Q1613" s="5"/>
      <c r="R1613" s="5"/>
      <c r="S1613" s="5"/>
      <c r="T1613" s="5"/>
      <c r="U1613" s="5"/>
      <c r="V1613" s="5"/>
      <c r="W1613" s="5"/>
    </row>
    <row r="1614" spans="1:23">
      <c r="A1614" s="5">
        <v>50</v>
      </c>
      <c r="B1614" s="5">
        <v>0</v>
      </c>
      <c r="C1614" s="5">
        <v>0</v>
      </c>
      <c r="D1614" s="5">
        <v>1</v>
      </c>
      <c r="E1614" s="5">
        <v>233</v>
      </c>
      <c r="F1614" s="5">
        <f>ROUND(Source!BD1589,O1614)</f>
        <v>0</v>
      </c>
      <c r="G1614" s="5" t="s">
        <v>129</v>
      </c>
      <c r="H1614" s="5" t="s">
        <v>130</v>
      </c>
      <c r="I1614" s="5"/>
      <c r="J1614" s="5"/>
      <c r="K1614" s="5">
        <v>233</v>
      </c>
      <c r="L1614" s="5">
        <v>24</v>
      </c>
      <c r="M1614" s="5">
        <v>3</v>
      </c>
      <c r="N1614" s="5" t="s">
        <v>3</v>
      </c>
      <c r="O1614" s="5">
        <v>2</v>
      </c>
      <c r="P1614" s="5">
        <f>ROUND(Source!EV1589,O1614)</f>
        <v>0</v>
      </c>
      <c r="Q1614" s="5"/>
      <c r="R1614" s="5"/>
      <c r="S1614" s="5"/>
      <c r="T1614" s="5"/>
      <c r="U1614" s="5"/>
      <c r="V1614" s="5"/>
      <c r="W1614" s="5"/>
    </row>
    <row r="1615" spans="1:23">
      <c r="A1615" s="5">
        <v>50</v>
      </c>
      <c r="B1615" s="5">
        <v>0</v>
      </c>
      <c r="C1615" s="5">
        <v>0</v>
      </c>
      <c r="D1615" s="5">
        <v>1</v>
      </c>
      <c r="E1615" s="5">
        <v>210</v>
      </c>
      <c r="F1615" s="5">
        <f>ROUND(Source!X1589,O1615)</f>
        <v>249.29</v>
      </c>
      <c r="G1615" s="5" t="s">
        <v>131</v>
      </c>
      <c r="H1615" s="5" t="s">
        <v>132</v>
      </c>
      <c r="I1615" s="5"/>
      <c r="J1615" s="5"/>
      <c r="K1615" s="5">
        <v>210</v>
      </c>
      <c r="L1615" s="5">
        <v>25</v>
      </c>
      <c r="M1615" s="5">
        <v>3</v>
      </c>
      <c r="N1615" s="5" t="s">
        <v>3</v>
      </c>
      <c r="O1615" s="5">
        <v>2</v>
      </c>
      <c r="P1615" s="5">
        <f>ROUND(Source!DP1589,O1615)</f>
        <v>249.29</v>
      </c>
      <c r="Q1615" s="5"/>
      <c r="R1615" s="5"/>
      <c r="S1615" s="5"/>
      <c r="T1615" s="5"/>
      <c r="U1615" s="5"/>
      <c r="V1615" s="5"/>
      <c r="W1615" s="5"/>
    </row>
    <row r="1616" spans="1:23">
      <c r="A1616" s="5">
        <v>50</v>
      </c>
      <c r="B1616" s="5">
        <v>0</v>
      </c>
      <c r="C1616" s="5">
        <v>0</v>
      </c>
      <c r="D1616" s="5">
        <v>1</v>
      </c>
      <c r="E1616" s="5">
        <v>211</v>
      </c>
      <c r="F1616" s="5">
        <f>ROUND(Source!Y1589,O1616)</f>
        <v>154.94</v>
      </c>
      <c r="G1616" s="5" t="s">
        <v>133</v>
      </c>
      <c r="H1616" s="5" t="s">
        <v>134</v>
      </c>
      <c r="I1616" s="5"/>
      <c r="J1616" s="5"/>
      <c r="K1616" s="5">
        <v>211</v>
      </c>
      <c r="L1616" s="5">
        <v>26</v>
      </c>
      <c r="M1616" s="5">
        <v>3</v>
      </c>
      <c r="N1616" s="5" t="s">
        <v>3</v>
      </c>
      <c r="O1616" s="5">
        <v>2</v>
      </c>
      <c r="P1616" s="5">
        <f>ROUND(Source!DQ1589,O1616)</f>
        <v>154.94</v>
      </c>
      <c r="Q1616" s="5"/>
      <c r="R1616" s="5"/>
      <c r="S1616" s="5"/>
      <c r="T1616" s="5"/>
      <c r="U1616" s="5"/>
      <c r="V1616" s="5"/>
      <c r="W1616" s="5"/>
    </row>
    <row r="1617" spans="1:255">
      <c r="A1617" s="5">
        <v>50</v>
      </c>
      <c r="B1617" s="5">
        <v>0</v>
      </c>
      <c r="C1617" s="5">
        <v>0</v>
      </c>
      <c r="D1617" s="5">
        <v>1</v>
      </c>
      <c r="E1617" s="5">
        <v>224</v>
      </c>
      <c r="F1617" s="5">
        <f>ROUND(Source!AR1589,O1617)</f>
        <v>2360.9499999999998</v>
      </c>
      <c r="G1617" s="5" t="s">
        <v>135</v>
      </c>
      <c r="H1617" s="5" t="s">
        <v>136</v>
      </c>
      <c r="I1617" s="5"/>
      <c r="J1617" s="5"/>
      <c r="K1617" s="5">
        <v>224</v>
      </c>
      <c r="L1617" s="5">
        <v>27</v>
      </c>
      <c r="M1617" s="5">
        <v>3</v>
      </c>
      <c r="N1617" s="5" t="s">
        <v>3</v>
      </c>
      <c r="O1617" s="5">
        <v>2</v>
      </c>
      <c r="P1617" s="5">
        <f>ROUND(Source!EJ1589,O1617)</f>
        <v>3888.35</v>
      </c>
      <c r="Q1617" s="5"/>
      <c r="R1617" s="5"/>
      <c r="S1617" s="5"/>
      <c r="T1617" s="5"/>
      <c r="U1617" s="5"/>
      <c r="V1617" s="5"/>
      <c r="W1617" s="5"/>
    </row>
    <row r="1619" spans="1:255">
      <c r="A1619" s="1">
        <v>4</v>
      </c>
      <c r="B1619" s="1">
        <v>1</v>
      </c>
      <c r="C1619" s="1"/>
      <c r="D1619" s="1">
        <f>ROW(A1652)</f>
        <v>1652</v>
      </c>
      <c r="E1619" s="1"/>
      <c r="F1619" s="1" t="s">
        <v>703</v>
      </c>
      <c r="G1619" s="1" t="s">
        <v>703</v>
      </c>
      <c r="H1619" s="1" t="s">
        <v>3</v>
      </c>
      <c r="I1619" s="1">
        <v>0</v>
      </c>
      <c r="J1619" s="1"/>
      <c r="K1619" s="1">
        <v>-1</v>
      </c>
      <c r="L1619" s="1"/>
      <c r="M1619" s="1"/>
      <c r="N1619" s="1"/>
      <c r="O1619" s="1"/>
      <c r="P1619" s="1"/>
      <c r="Q1619" s="1"/>
      <c r="R1619" s="1"/>
      <c r="S1619" s="1"/>
      <c r="T1619" s="1"/>
      <c r="U1619" s="1" t="s">
        <v>3</v>
      </c>
      <c r="V1619" s="1">
        <v>0</v>
      </c>
      <c r="W1619" s="1"/>
      <c r="X1619" s="1"/>
      <c r="Y1619" s="1"/>
      <c r="Z1619" s="1"/>
      <c r="AA1619" s="1"/>
      <c r="AB1619" s="1" t="s">
        <v>3</v>
      </c>
      <c r="AC1619" s="1" t="s">
        <v>3</v>
      </c>
      <c r="AD1619" s="1" t="s">
        <v>3</v>
      </c>
      <c r="AE1619" s="1" t="s">
        <v>3</v>
      </c>
      <c r="AF1619" s="1" t="s">
        <v>3</v>
      </c>
      <c r="AG1619" s="1" t="s">
        <v>3</v>
      </c>
      <c r="AH1619" s="1"/>
      <c r="AI1619" s="1"/>
      <c r="AJ1619" s="1"/>
      <c r="AK1619" s="1"/>
      <c r="AL1619" s="1"/>
      <c r="AM1619" s="1"/>
      <c r="AN1619" s="1"/>
      <c r="AO1619" s="1"/>
      <c r="AP1619" s="1" t="s">
        <v>3</v>
      </c>
      <c r="AQ1619" s="1" t="s">
        <v>3</v>
      </c>
      <c r="AR1619" s="1" t="s">
        <v>3</v>
      </c>
      <c r="AS1619" s="1"/>
      <c r="AT1619" s="1"/>
      <c r="AU1619" s="1"/>
      <c r="AV1619" s="1"/>
      <c r="AW1619" s="1"/>
      <c r="AX1619" s="1"/>
      <c r="AY1619" s="1"/>
      <c r="AZ1619" s="1" t="s">
        <v>3</v>
      </c>
      <c r="BA1619" s="1"/>
      <c r="BB1619" s="1" t="s">
        <v>3</v>
      </c>
      <c r="BC1619" s="1" t="s">
        <v>3</v>
      </c>
      <c r="BD1619" s="1" t="s">
        <v>3</v>
      </c>
      <c r="BE1619" s="1" t="s">
        <v>3</v>
      </c>
      <c r="BF1619" s="1" t="s">
        <v>3</v>
      </c>
      <c r="BG1619" s="1" t="s">
        <v>3</v>
      </c>
      <c r="BH1619" s="1" t="s">
        <v>3</v>
      </c>
      <c r="BI1619" s="1" t="s">
        <v>3</v>
      </c>
      <c r="BJ1619" s="1" t="s">
        <v>3</v>
      </c>
      <c r="BK1619" s="1" t="s">
        <v>3</v>
      </c>
      <c r="BL1619" s="1" t="s">
        <v>3</v>
      </c>
      <c r="BM1619" s="1" t="s">
        <v>3</v>
      </c>
      <c r="BN1619" s="1" t="s">
        <v>3</v>
      </c>
      <c r="BO1619" s="1" t="s">
        <v>3</v>
      </c>
      <c r="BP1619" s="1" t="s">
        <v>3</v>
      </c>
      <c r="BQ1619" s="1"/>
      <c r="BR1619" s="1"/>
      <c r="BS1619" s="1"/>
      <c r="BT1619" s="1"/>
      <c r="BU1619" s="1"/>
      <c r="BV1619" s="1"/>
      <c r="BW1619" s="1"/>
      <c r="BX1619" s="1">
        <v>0</v>
      </c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>
        <v>0</v>
      </c>
    </row>
    <row r="1621" spans="1:255">
      <c r="A1621" s="3">
        <v>52</v>
      </c>
      <c r="B1621" s="3">
        <f t="shared" ref="B1621:G1621" si="1417">B1652</f>
        <v>1</v>
      </c>
      <c r="C1621" s="3">
        <f t="shared" si="1417"/>
        <v>4</v>
      </c>
      <c r="D1621" s="3">
        <f t="shared" si="1417"/>
        <v>1619</v>
      </c>
      <c r="E1621" s="3">
        <f t="shared" si="1417"/>
        <v>0</v>
      </c>
      <c r="F1621" s="3" t="str">
        <f t="shared" si="1417"/>
        <v>28.Система ПД9(сетевые элементы)</v>
      </c>
      <c r="G1621" s="3" t="str">
        <f t="shared" si="1417"/>
        <v>28.Система ПД9(сетевые элементы)</v>
      </c>
      <c r="H1621" s="3"/>
      <c r="I1621" s="3"/>
      <c r="J1621" s="3"/>
      <c r="K1621" s="3"/>
      <c r="L1621" s="3"/>
      <c r="M1621" s="3"/>
      <c r="N1621" s="3"/>
      <c r="O1621" s="3">
        <f t="shared" ref="O1621:AT1621" si="1418">O1652</f>
        <v>5974.61</v>
      </c>
      <c r="P1621" s="3">
        <f t="shared" si="1418"/>
        <v>5452.07</v>
      </c>
      <c r="Q1621" s="3">
        <f t="shared" si="1418"/>
        <v>53.29</v>
      </c>
      <c r="R1621" s="3">
        <f t="shared" si="1418"/>
        <v>4.91</v>
      </c>
      <c r="S1621" s="3">
        <f t="shared" si="1418"/>
        <v>469.25</v>
      </c>
      <c r="T1621" s="3">
        <f t="shared" si="1418"/>
        <v>0</v>
      </c>
      <c r="U1621" s="3">
        <f t="shared" si="1418"/>
        <v>53.164497791999992</v>
      </c>
      <c r="V1621" s="3">
        <f t="shared" si="1418"/>
        <v>0.40739879999999995</v>
      </c>
      <c r="W1621" s="3">
        <f t="shared" si="1418"/>
        <v>0</v>
      </c>
      <c r="X1621" s="3">
        <f t="shared" si="1418"/>
        <v>525.80999999999995</v>
      </c>
      <c r="Y1621" s="3">
        <f t="shared" si="1418"/>
        <v>328.08</v>
      </c>
      <c r="Z1621" s="3">
        <f t="shared" si="1418"/>
        <v>0</v>
      </c>
      <c r="AA1621" s="3">
        <f t="shared" si="1418"/>
        <v>0</v>
      </c>
      <c r="AB1621" s="3">
        <f t="shared" si="1418"/>
        <v>5974.61</v>
      </c>
      <c r="AC1621" s="3">
        <f t="shared" si="1418"/>
        <v>5452.07</v>
      </c>
      <c r="AD1621" s="3">
        <f t="shared" si="1418"/>
        <v>53.29</v>
      </c>
      <c r="AE1621" s="3">
        <f t="shared" si="1418"/>
        <v>4.91</v>
      </c>
      <c r="AF1621" s="3">
        <f t="shared" si="1418"/>
        <v>469.25</v>
      </c>
      <c r="AG1621" s="3">
        <f t="shared" si="1418"/>
        <v>0</v>
      </c>
      <c r="AH1621" s="3">
        <f t="shared" si="1418"/>
        <v>53.164497791999992</v>
      </c>
      <c r="AI1621" s="3">
        <f t="shared" si="1418"/>
        <v>0.40739879999999995</v>
      </c>
      <c r="AJ1621" s="3">
        <f t="shared" si="1418"/>
        <v>0</v>
      </c>
      <c r="AK1621" s="3">
        <f t="shared" si="1418"/>
        <v>525.80999999999995</v>
      </c>
      <c r="AL1621" s="3">
        <f t="shared" si="1418"/>
        <v>328.08</v>
      </c>
      <c r="AM1621" s="3">
        <f t="shared" si="1418"/>
        <v>0</v>
      </c>
      <c r="AN1621" s="3">
        <f t="shared" si="1418"/>
        <v>0</v>
      </c>
      <c r="AO1621" s="3">
        <f t="shared" si="1418"/>
        <v>0</v>
      </c>
      <c r="AP1621" s="3">
        <f t="shared" si="1418"/>
        <v>0</v>
      </c>
      <c r="AQ1621" s="3">
        <f t="shared" si="1418"/>
        <v>0</v>
      </c>
      <c r="AR1621" s="3">
        <f t="shared" si="1418"/>
        <v>6828.5</v>
      </c>
      <c r="AS1621" s="3">
        <f t="shared" si="1418"/>
        <v>6492.86</v>
      </c>
      <c r="AT1621" s="3">
        <f t="shared" si="1418"/>
        <v>335.64</v>
      </c>
      <c r="AU1621" s="3">
        <f t="shared" ref="AU1621:BZ1621" si="1419">AU1652</f>
        <v>0</v>
      </c>
      <c r="AV1621" s="3">
        <f t="shared" si="1419"/>
        <v>5452.07</v>
      </c>
      <c r="AW1621" s="3">
        <f t="shared" si="1419"/>
        <v>5452.07</v>
      </c>
      <c r="AX1621" s="3">
        <f t="shared" si="1419"/>
        <v>0</v>
      </c>
      <c r="AY1621" s="3">
        <f t="shared" si="1419"/>
        <v>5452.07</v>
      </c>
      <c r="AZ1621" s="3">
        <f t="shared" si="1419"/>
        <v>0</v>
      </c>
      <c r="BA1621" s="3">
        <f t="shared" si="1419"/>
        <v>0</v>
      </c>
      <c r="BB1621" s="3">
        <f t="shared" si="1419"/>
        <v>0</v>
      </c>
      <c r="BC1621" s="3">
        <f t="shared" si="1419"/>
        <v>0</v>
      </c>
      <c r="BD1621" s="3">
        <f t="shared" si="1419"/>
        <v>0</v>
      </c>
      <c r="BE1621" s="3">
        <f t="shared" si="1419"/>
        <v>0</v>
      </c>
      <c r="BF1621" s="3">
        <f t="shared" si="1419"/>
        <v>0</v>
      </c>
      <c r="BG1621" s="3">
        <f t="shared" si="1419"/>
        <v>0</v>
      </c>
      <c r="BH1621" s="3">
        <f t="shared" si="1419"/>
        <v>0</v>
      </c>
      <c r="BI1621" s="3">
        <f t="shared" si="1419"/>
        <v>0</v>
      </c>
      <c r="BJ1621" s="3">
        <f t="shared" si="1419"/>
        <v>0</v>
      </c>
      <c r="BK1621" s="3">
        <f t="shared" si="1419"/>
        <v>0</v>
      </c>
      <c r="BL1621" s="3">
        <f t="shared" si="1419"/>
        <v>0</v>
      </c>
      <c r="BM1621" s="3">
        <f t="shared" si="1419"/>
        <v>0</v>
      </c>
      <c r="BN1621" s="3">
        <f t="shared" si="1419"/>
        <v>0</v>
      </c>
      <c r="BO1621" s="3">
        <f t="shared" si="1419"/>
        <v>0</v>
      </c>
      <c r="BP1621" s="3">
        <f t="shared" si="1419"/>
        <v>0</v>
      </c>
      <c r="BQ1621" s="3">
        <f t="shared" si="1419"/>
        <v>0</v>
      </c>
      <c r="BR1621" s="3">
        <f t="shared" si="1419"/>
        <v>0</v>
      </c>
      <c r="BS1621" s="3">
        <f t="shared" si="1419"/>
        <v>0</v>
      </c>
      <c r="BT1621" s="3">
        <f t="shared" si="1419"/>
        <v>0</v>
      </c>
      <c r="BU1621" s="3">
        <f t="shared" si="1419"/>
        <v>0</v>
      </c>
      <c r="BV1621" s="3">
        <f t="shared" si="1419"/>
        <v>0</v>
      </c>
      <c r="BW1621" s="3">
        <f t="shared" si="1419"/>
        <v>0</v>
      </c>
      <c r="BX1621" s="3">
        <f t="shared" si="1419"/>
        <v>0</v>
      </c>
      <c r="BY1621" s="3">
        <f t="shared" si="1419"/>
        <v>0</v>
      </c>
      <c r="BZ1621" s="3">
        <f t="shared" si="1419"/>
        <v>0</v>
      </c>
      <c r="CA1621" s="3">
        <f t="shared" ref="CA1621:DF1621" si="1420">CA1652</f>
        <v>6828.5</v>
      </c>
      <c r="CB1621" s="3">
        <f t="shared" si="1420"/>
        <v>6492.86</v>
      </c>
      <c r="CC1621" s="3">
        <f t="shared" si="1420"/>
        <v>335.64</v>
      </c>
      <c r="CD1621" s="3">
        <f t="shared" si="1420"/>
        <v>0</v>
      </c>
      <c r="CE1621" s="3">
        <f t="shared" si="1420"/>
        <v>5452.07</v>
      </c>
      <c r="CF1621" s="3">
        <f t="shared" si="1420"/>
        <v>5452.07</v>
      </c>
      <c r="CG1621" s="3">
        <f t="shared" si="1420"/>
        <v>0</v>
      </c>
      <c r="CH1621" s="3">
        <f t="shared" si="1420"/>
        <v>5452.07</v>
      </c>
      <c r="CI1621" s="3">
        <f t="shared" si="1420"/>
        <v>0</v>
      </c>
      <c r="CJ1621" s="3">
        <f t="shared" si="1420"/>
        <v>0</v>
      </c>
      <c r="CK1621" s="3">
        <f t="shared" si="1420"/>
        <v>0</v>
      </c>
      <c r="CL1621" s="3">
        <f t="shared" si="1420"/>
        <v>0</v>
      </c>
      <c r="CM1621" s="3">
        <f t="shared" si="1420"/>
        <v>0</v>
      </c>
      <c r="CN1621" s="3">
        <f t="shared" si="1420"/>
        <v>0</v>
      </c>
      <c r="CO1621" s="3">
        <f t="shared" si="1420"/>
        <v>0</v>
      </c>
      <c r="CP1621" s="3">
        <f t="shared" si="1420"/>
        <v>0</v>
      </c>
      <c r="CQ1621" s="3">
        <f t="shared" si="1420"/>
        <v>0</v>
      </c>
      <c r="CR1621" s="3">
        <f t="shared" si="1420"/>
        <v>0</v>
      </c>
      <c r="CS1621" s="3">
        <f t="shared" si="1420"/>
        <v>0</v>
      </c>
      <c r="CT1621" s="3">
        <f t="shared" si="1420"/>
        <v>0</v>
      </c>
      <c r="CU1621" s="3">
        <f t="shared" si="1420"/>
        <v>0</v>
      </c>
      <c r="CV1621" s="3">
        <f t="shared" si="1420"/>
        <v>0</v>
      </c>
      <c r="CW1621" s="3">
        <f t="shared" si="1420"/>
        <v>0</v>
      </c>
      <c r="CX1621" s="3">
        <f t="shared" si="1420"/>
        <v>0</v>
      </c>
      <c r="CY1621" s="3">
        <f t="shared" si="1420"/>
        <v>0</v>
      </c>
      <c r="CZ1621" s="3">
        <f t="shared" si="1420"/>
        <v>0</v>
      </c>
      <c r="DA1621" s="3">
        <f t="shared" si="1420"/>
        <v>0</v>
      </c>
      <c r="DB1621" s="3">
        <f t="shared" si="1420"/>
        <v>0</v>
      </c>
      <c r="DC1621" s="3">
        <f t="shared" si="1420"/>
        <v>0</v>
      </c>
      <c r="DD1621" s="3">
        <f t="shared" si="1420"/>
        <v>0</v>
      </c>
      <c r="DE1621" s="3">
        <f t="shared" si="1420"/>
        <v>0</v>
      </c>
      <c r="DF1621" s="3">
        <f t="shared" si="1420"/>
        <v>0</v>
      </c>
      <c r="DG1621" s="4">
        <f t="shared" ref="DG1621:EL1621" si="1421">DG1652</f>
        <v>10380.32</v>
      </c>
      <c r="DH1621" s="4">
        <f t="shared" si="1421"/>
        <v>9857.7800000000007</v>
      </c>
      <c r="DI1621" s="4">
        <f t="shared" si="1421"/>
        <v>53.29</v>
      </c>
      <c r="DJ1621" s="4">
        <f t="shared" si="1421"/>
        <v>4.91</v>
      </c>
      <c r="DK1621" s="4">
        <f t="shared" si="1421"/>
        <v>469.25</v>
      </c>
      <c r="DL1621" s="4">
        <f t="shared" si="1421"/>
        <v>0</v>
      </c>
      <c r="DM1621" s="4">
        <f t="shared" si="1421"/>
        <v>53.164497791999992</v>
      </c>
      <c r="DN1621" s="4">
        <f t="shared" si="1421"/>
        <v>0.40739879999999995</v>
      </c>
      <c r="DO1621" s="4">
        <f t="shared" si="1421"/>
        <v>0</v>
      </c>
      <c r="DP1621" s="4">
        <f t="shared" si="1421"/>
        <v>525.80999999999995</v>
      </c>
      <c r="DQ1621" s="4">
        <f t="shared" si="1421"/>
        <v>328.08</v>
      </c>
      <c r="DR1621" s="4">
        <f t="shared" si="1421"/>
        <v>0</v>
      </c>
      <c r="DS1621" s="4">
        <f t="shared" si="1421"/>
        <v>0</v>
      </c>
      <c r="DT1621" s="4">
        <f t="shared" si="1421"/>
        <v>10380.32</v>
      </c>
      <c r="DU1621" s="4">
        <f t="shared" si="1421"/>
        <v>9857.7800000000007</v>
      </c>
      <c r="DV1621" s="4">
        <f t="shared" si="1421"/>
        <v>53.29</v>
      </c>
      <c r="DW1621" s="4">
        <f t="shared" si="1421"/>
        <v>4.91</v>
      </c>
      <c r="DX1621" s="4">
        <f t="shared" si="1421"/>
        <v>469.25</v>
      </c>
      <c r="DY1621" s="4">
        <f t="shared" si="1421"/>
        <v>0</v>
      </c>
      <c r="DZ1621" s="4">
        <f t="shared" si="1421"/>
        <v>53.164497791999992</v>
      </c>
      <c r="EA1621" s="4">
        <f t="shared" si="1421"/>
        <v>0.40739879999999995</v>
      </c>
      <c r="EB1621" s="4">
        <f t="shared" si="1421"/>
        <v>0</v>
      </c>
      <c r="EC1621" s="4">
        <f t="shared" si="1421"/>
        <v>525.80999999999995</v>
      </c>
      <c r="ED1621" s="4">
        <f t="shared" si="1421"/>
        <v>328.08</v>
      </c>
      <c r="EE1621" s="4">
        <f t="shared" si="1421"/>
        <v>0</v>
      </c>
      <c r="EF1621" s="4">
        <f t="shared" si="1421"/>
        <v>0</v>
      </c>
      <c r="EG1621" s="4">
        <f t="shared" si="1421"/>
        <v>0</v>
      </c>
      <c r="EH1621" s="4">
        <f t="shared" si="1421"/>
        <v>0</v>
      </c>
      <c r="EI1621" s="4">
        <f t="shared" si="1421"/>
        <v>0</v>
      </c>
      <c r="EJ1621" s="4">
        <f t="shared" si="1421"/>
        <v>11234.21</v>
      </c>
      <c r="EK1621" s="4">
        <f t="shared" si="1421"/>
        <v>10898.57</v>
      </c>
      <c r="EL1621" s="4">
        <f t="shared" si="1421"/>
        <v>335.64</v>
      </c>
      <c r="EM1621" s="4">
        <f t="shared" ref="EM1621:FR1621" si="1422">EM1652</f>
        <v>0</v>
      </c>
      <c r="EN1621" s="4">
        <f t="shared" si="1422"/>
        <v>9857.7800000000007</v>
      </c>
      <c r="EO1621" s="4">
        <f t="shared" si="1422"/>
        <v>9857.7800000000007</v>
      </c>
      <c r="EP1621" s="4">
        <f t="shared" si="1422"/>
        <v>0</v>
      </c>
      <c r="EQ1621" s="4">
        <f t="shared" si="1422"/>
        <v>9857.7800000000007</v>
      </c>
      <c r="ER1621" s="4">
        <f t="shared" si="1422"/>
        <v>0</v>
      </c>
      <c r="ES1621" s="4">
        <f t="shared" si="1422"/>
        <v>0</v>
      </c>
      <c r="ET1621" s="4">
        <f t="shared" si="1422"/>
        <v>0</v>
      </c>
      <c r="EU1621" s="4">
        <f t="shared" si="1422"/>
        <v>0</v>
      </c>
      <c r="EV1621" s="4">
        <f t="shared" si="1422"/>
        <v>0</v>
      </c>
      <c r="EW1621" s="4">
        <f t="shared" si="1422"/>
        <v>0</v>
      </c>
      <c r="EX1621" s="4">
        <f t="shared" si="1422"/>
        <v>0</v>
      </c>
      <c r="EY1621" s="4">
        <f t="shared" si="1422"/>
        <v>0</v>
      </c>
      <c r="EZ1621" s="4">
        <f t="shared" si="1422"/>
        <v>0</v>
      </c>
      <c r="FA1621" s="4">
        <f t="shared" si="1422"/>
        <v>0</v>
      </c>
      <c r="FB1621" s="4">
        <f t="shared" si="1422"/>
        <v>0</v>
      </c>
      <c r="FC1621" s="4">
        <f t="shared" si="1422"/>
        <v>0</v>
      </c>
      <c r="FD1621" s="4">
        <f t="shared" si="1422"/>
        <v>0</v>
      </c>
      <c r="FE1621" s="4">
        <f t="shared" si="1422"/>
        <v>0</v>
      </c>
      <c r="FF1621" s="4">
        <f t="shared" si="1422"/>
        <v>0</v>
      </c>
      <c r="FG1621" s="4">
        <f t="shared" si="1422"/>
        <v>0</v>
      </c>
      <c r="FH1621" s="4">
        <f t="shared" si="1422"/>
        <v>0</v>
      </c>
      <c r="FI1621" s="4">
        <f t="shared" si="1422"/>
        <v>0</v>
      </c>
      <c r="FJ1621" s="4">
        <f t="shared" si="1422"/>
        <v>0</v>
      </c>
      <c r="FK1621" s="4">
        <f t="shared" si="1422"/>
        <v>0</v>
      </c>
      <c r="FL1621" s="4">
        <f t="shared" si="1422"/>
        <v>0</v>
      </c>
      <c r="FM1621" s="4">
        <f t="shared" si="1422"/>
        <v>0</v>
      </c>
      <c r="FN1621" s="4">
        <f t="shared" si="1422"/>
        <v>0</v>
      </c>
      <c r="FO1621" s="4">
        <f t="shared" si="1422"/>
        <v>0</v>
      </c>
      <c r="FP1621" s="4">
        <f t="shared" si="1422"/>
        <v>0</v>
      </c>
      <c r="FQ1621" s="4">
        <f t="shared" si="1422"/>
        <v>0</v>
      </c>
      <c r="FR1621" s="4">
        <f t="shared" si="1422"/>
        <v>0</v>
      </c>
      <c r="FS1621" s="4">
        <f t="shared" ref="FS1621:GX1621" si="1423">FS1652</f>
        <v>11234.21</v>
      </c>
      <c r="FT1621" s="4">
        <f t="shared" si="1423"/>
        <v>10898.57</v>
      </c>
      <c r="FU1621" s="4">
        <f t="shared" si="1423"/>
        <v>335.64</v>
      </c>
      <c r="FV1621" s="4">
        <f t="shared" si="1423"/>
        <v>0</v>
      </c>
      <c r="FW1621" s="4">
        <f t="shared" si="1423"/>
        <v>9857.7800000000007</v>
      </c>
      <c r="FX1621" s="4">
        <f t="shared" si="1423"/>
        <v>9857.7800000000007</v>
      </c>
      <c r="FY1621" s="4">
        <f t="shared" si="1423"/>
        <v>0</v>
      </c>
      <c r="FZ1621" s="4">
        <f t="shared" si="1423"/>
        <v>9857.7800000000007</v>
      </c>
      <c r="GA1621" s="4">
        <f t="shared" si="1423"/>
        <v>0</v>
      </c>
      <c r="GB1621" s="4">
        <f t="shared" si="1423"/>
        <v>0</v>
      </c>
      <c r="GC1621" s="4">
        <f t="shared" si="1423"/>
        <v>0</v>
      </c>
      <c r="GD1621" s="4">
        <f t="shared" si="1423"/>
        <v>0</v>
      </c>
      <c r="GE1621" s="4">
        <f t="shared" si="1423"/>
        <v>0</v>
      </c>
      <c r="GF1621" s="4">
        <f t="shared" si="1423"/>
        <v>0</v>
      </c>
      <c r="GG1621" s="4">
        <f t="shared" si="1423"/>
        <v>0</v>
      </c>
      <c r="GH1621" s="4">
        <f t="shared" si="1423"/>
        <v>0</v>
      </c>
      <c r="GI1621" s="4">
        <f t="shared" si="1423"/>
        <v>0</v>
      </c>
      <c r="GJ1621" s="4">
        <f t="shared" si="1423"/>
        <v>0</v>
      </c>
      <c r="GK1621" s="4">
        <f t="shared" si="1423"/>
        <v>0</v>
      </c>
      <c r="GL1621" s="4">
        <f t="shared" si="1423"/>
        <v>0</v>
      </c>
      <c r="GM1621" s="4">
        <f t="shared" si="1423"/>
        <v>0</v>
      </c>
      <c r="GN1621" s="4">
        <f t="shared" si="1423"/>
        <v>0</v>
      </c>
      <c r="GO1621" s="4">
        <f t="shared" si="1423"/>
        <v>0</v>
      </c>
      <c r="GP1621" s="4">
        <f t="shared" si="1423"/>
        <v>0</v>
      </c>
      <c r="GQ1621" s="4">
        <f t="shared" si="1423"/>
        <v>0</v>
      </c>
      <c r="GR1621" s="4">
        <f t="shared" si="1423"/>
        <v>0</v>
      </c>
      <c r="GS1621" s="4">
        <f t="shared" si="1423"/>
        <v>0</v>
      </c>
      <c r="GT1621" s="4">
        <f t="shared" si="1423"/>
        <v>0</v>
      </c>
      <c r="GU1621" s="4">
        <f t="shared" si="1423"/>
        <v>0</v>
      </c>
      <c r="GV1621" s="4">
        <f t="shared" si="1423"/>
        <v>0</v>
      </c>
      <c r="GW1621" s="4">
        <f t="shared" si="1423"/>
        <v>0</v>
      </c>
      <c r="GX1621" s="4">
        <f t="shared" si="1423"/>
        <v>0</v>
      </c>
    </row>
    <row r="1623" spans="1:255">
      <c r="A1623" s="2">
        <v>17</v>
      </c>
      <c r="B1623" s="2">
        <v>1</v>
      </c>
      <c r="C1623" s="2">
        <f>ROW(SmtRes!A1774)</f>
        <v>1774</v>
      </c>
      <c r="D1623" s="2">
        <f>ROW(EtalonRes!A2237)</f>
        <v>2237</v>
      </c>
      <c r="E1623" s="2" t="s">
        <v>704</v>
      </c>
      <c r="F1623" s="2" t="s">
        <v>264</v>
      </c>
      <c r="G1623" s="2" t="s">
        <v>265</v>
      </c>
      <c r="H1623" s="2" t="s">
        <v>19</v>
      </c>
      <c r="I1623" s="2">
        <v>3</v>
      </c>
      <c r="J1623" s="2">
        <v>0</v>
      </c>
      <c r="K1623" s="2"/>
      <c r="L1623" s="2"/>
      <c r="M1623" s="2"/>
      <c r="N1623" s="2"/>
      <c r="O1623" s="2">
        <f t="shared" ref="O1623:O1650" si="1424">ROUND(CP1623,2)</f>
        <v>212.31</v>
      </c>
      <c r="P1623" s="2">
        <f t="shared" ref="P1623:P1650" si="1425">ROUND(CQ1623*I1623,2)</f>
        <v>44.22</v>
      </c>
      <c r="Q1623" s="2">
        <f t="shared" ref="Q1623:Q1650" si="1426">ROUND(CR1623*I1623,2)</f>
        <v>17.16</v>
      </c>
      <c r="R1623" s="2">
        <f t="shared" ref="R1623:R1650" si="1427">ROUND(CS1623*I1623,2)</f>
        <v>0.54</v>
      </c>
      <c r="S1623" s="2">
        <f t="shared" ref="S1623:S1650" si="1428">ROUND(CT1623*I1623,2)</f>
        <v>150.93</v>
      </c>
      <c r="T1623" s="2">
        <f t="shared" ref="T1623:T1650" si="1429">ROUND(CU1623*I1623,2)</f>
        <v>0</v>
      </c>
      <c r="U1623" s="2">
        <f t="shared" ref="U1623:U1650" si="1430">CV1623*I1623</f>
        <v>16.642799999999994</v>
      </c>
      <c r="V1623" s="2">
        <f t="shared" ref="V1623:V1650" si="1431">CW1623*I1623</f>
        <v>4.4999999999999998E-2</v>
      </c>
      <c r="W1623" s="2">
        <f t="shared" ref="W1623:W1650" si="1432">ROUND(CX1623*I1623,2)</f>
        <v>0</v>
      </c>
      <c r="X1623" s="2">
        <f t="shared" ref="X1623:X1650" si="1433">ROUND(CY1623,2)</f>
        <v>174.19</v>
      </c>
      <c r="Y1623" s="2">
        <f t="shared" ref="Y1623:Y1650" si="1434">ROUND(CZ1623,2)</f>
        <v>107.54</v>
      </c>
      <c r="Z1623" s="2"/>
      <c r="AA1623" s="2">
        <v>33304975</v>
      </c>
      <c r="AB1623" s="2">
        <f t="shared" ref="AB1623:AB1650" si="1435">ROUND((AC1623+AD1623+AF1623),2)</f>
        <v>70.77</v>
      </c>
      <c r="AC1623" s="2">
        <f t="shared" ref="AC1623:AC1650" si="1436">ROUND((ES1623),2)</f>
        <v>14.74</v>
      </c>
      <c r="AD1623" s="2">
        <f>ROUND((((((ET1623*1.2)*1.25))-(((EU1623*1.2)*1.25)))+AE1623),2)</f>
        <v>5.72</v>
      </c>
      <c r="AE1623" s="2">
        <f>ROUND((((EU1623*1.2)*1.25)),2)</f>
        <v>0.18</v>
      </c>
      <c r="AF1623" s="2">
        <f>ROUND((((EV1623*1.2)*1.15)),2)</f>
        <v>50.31</v>
      </c>
      <c r="AG1623" s="2">
        <f t="shared" ref="AG1623:AG1650" si="1437">ROUND((AP1623),2)</f>
        <v>0</v>
      </c>
      <c r="AH1623" s="2">
        <f>(((EW1623*1.2)*1.15))</f>
        <v>5.5475999999999983</v>
      </c>
      <c r="AI1623" s="2">
        <f>(((EX1623*1.2)*1.25))</f>
        <v>1.4999999999999999E-2</v>
      </c>
      <c r="AJ1623" s="2">
        <f t="shared" ref="AJ1623:AJ1650" si="1438">(AS1623)</f>
        <v>0</v>
      </c>
      <c r="AK1623" s="2">
        <v>55.01</v>
      </c>
      <c r="AL1623" s="2">
        <v>14.74</v>
      </c>
      <c r="AM1623" s="2">
        <v>3.81</v>
      </c>
      <c r="AN1623" s="2">
        <v>0.12</v>
      </c>
      <c r="AO1623" s="2">
        <v>36.46</v>
      </c>
      <c r="AP1623" s="2">
        <v>0</v>
      </c>
      <c r="AQ1623" s="2">
        <v>4.0199999999999996</v>
      </c>
      <c r="AR1623" s="2">
        <v>0.01</v>
      </c>
      <c r="AS1623" s="2">
        <v>0</v>
      </c>
      <c r="AT1623" s="2">
        <v>115</v>
      </c>
      <c r="AU1623" s="2">
        <v>71</v>
      </c>
      <c r="AV1623" s="2">
        <v>1</v>
      </c>
      <c r="AW1623" s="2">
        <v>1</v>
      </c>
      <c r="AX1623" s="2"/>
      <c r="AY1623" s="2"/>
      <c r="AZ1623" s="2">
        <v>1</v>
      </c>
      <c r="BA1623" s="2">
        <v>1</v>
      </c>
      <c r="BB1623" s="2">
        <v>1</v>
      </c>
      <c r="BC1623" s="2">
        <v>1</v>
      </c>
      <c r="BD1623" s="2" t="s">
        <v>3</v>
      </c>
      <c r="BE1623" s="2" t="s">
        <v>3</v>
      </c>
      <c r="BF1623" s="2" t="s">
        <v>3</v>
      </c>
      <c r="BG1623" s="2" t="s">
        <v>3</v>
      </c>
      <c r="BH1623" s="2">
        <v>0</v>
      </c>
      <c r="BI1623" s="2">
        <v>1</v>
      </c>
      <c r="BJ1623" s="2" t="s">
        <v>266</v>
      </c>
      <c r="BK1623" s="2"/>
      <c r="BL1623" s="2"/>
      <c r="BM1623" s="2">
        <v>20001</v>
      </c>
      <c r="BN1623" s="2">
        <v>0</v>
      </c>
      <c r="BO1623" s="2" t="s">
        <v>3</v>
      </c>
      <c r="BP1623" s="2">
        <v>0</v>
      </c>
      <c r="BQ1623" s="2">
        <v>2</v>
      </c>
      <c r="BR1623" s="2">
        <v>0</v>
      </c>
      <c r="BS1623" s="2">
        <v>1</v>
      </c>
      <c r="BT1623" s="2">
        <v>1</v>
      </c>
      <c r="BU1623" s="2">
        <v>1</v>
      </c>
      <c r="BV1623" s="2">
        <v>1</v>
      </c>
      <c r="BW1623" s="2">
        <v>1</v>
      </c>
      <c r="BX1623" s="2">
        <v>1</v>
      </c>
      <c r="BY1623" s="2" t="s">
        <v>3</v>
      </c>
      <c r="BZ1623" s="2">
        <v>128</v>
      </c>
      <c r="CA1623" s="2">
        <v>83</v>
      </c>
      <c r="CB1623" s="2"/>
      <c r="CC1623" s="2"/>
      <c r="CD1623" s="2"/>
      <c r="CE1623" s="2">
        <v>0</v>
      </c>
      <c r="CF1623" s="2">
        <v>0</v>
      </c>
      <c r="CG1623" s="2">
        <v>0</v>
      </c>
      <c r="CH1623" s="2"/>
      <c r="CI1623" s="2"/>
      <c r="CJ1623" s="2"/>
      <c r="CK1623" s="2"/>
      <c r="CL1623" s="2"/>
      <c r="CM1623" s="2">
        <v>0</v>
      </c>
      <c r="CN1623" s="2" t="s">
        <v>954</v>
      </c>
      <c r="CO1623" s="2">
        <v>0</v>
      </c>
      <c r="CP1623" s="2">
        <f t="shared" ref="CP1623:CP1650" si="1439">(P1623+Q1623+S1623)</f>
        <v>212.31</v>
      </c>
      <c r="CQ1623" s="2">
        <f t="shared" ref="CQ1623:CQ1650" si="1440">AC1623*BC1623</f>
        <v>14.74</v>
      </c>
      <c r="CR1623" s="2">
        <f t="shared" ref="CR1623:CR1650" si="1441">AD1623*BB1623</f>
        <v>5.72</v>
      </c>
      <c r="CS1623" s="2">
        <f t="shared" ref="CS1623:CS1650" si="1442">AE1623*BS1623</f>
        <v>0.18</v>
      </c>
      <c r="CT1623" s="2">
        <f t="shared" ref="CT1623:CT1650" si="1443">AF1623*BA1623</f>
        <v>50.31</v>
      </c>
      <c r="CU1623" s="2">
        <f t="shared" ref="CU1623:CU1650" si="1444">AG1623</f>
        <v>0</v>
      </c>
      <c r="CV1623" s="2">
        <f t="shared" ref="CV1623:CV1650" si="1445">AH1623</f>
        <v>5.5475999999999983</v>
      </c>
      <c r="CW1623" s="2">
        <f t="shared" ref="CW1623:CW1650" si="1446">AI1623</f>
        <v>1.4999999999999999E-2</v>
      </c>
      <c r="CX1623" s="2">
        <f t="shared" ref="CX1623:CX1650" si="1447">AJ1623</f>
        <v>0</v>
      </c>
      <c r="CY1623" s="2">
        <f t="shared" ref="CY1623:CY1650" si="1448">(((S1623+R1623)*AT1623)/100)</f>
        <v>174.19049999999999</v>
      </c>
      <c r="CZ1623" s="2">
        <f t="shared" ref="CZ1623:CZ1650" si="1449">(((S1623+R1623)*AU1623)/100)</f>
        <v>107.5437</v>
      </c>
      <c r="DA1623" s="2"/>
      <c r="DB1623" s="2"/>
      <c r="DC1623" s="2" t="s">
        <v>3</v>
      </c>
      <c r="DD1623" s="2" t="s">
        <v>3</v>
      </c>
      <c r="DE1623" s="2" t="s">
        <v>21</v>
      </c>
      <c r="DF1623" s="2" t="s">
        <v>21</v>
      </c>
      <c r="DG1623" s="2" t="s">
        <v>22</v>
      </c>
      <c r="DH1623" s="2" t="s">
        <v>3</v>
      </c>
      <c r="DI1623" s="2" t="s">
        <v>22</v>
      </c>
      <c r="DJ1623" s="2" t="s">
        <v>21</v>
      </c>
      <c r="DK1623" s="2" t="s">
        <v>3</v>
      </c>
      <c r="DL1623" s="2" t="s">
        <v>3</v>
      </c>
      <c r="DM1623" s="2" t="s">
        <v>3</v>
      </c>
      <c r="DN1623" s="2">
        <v>0</v>
      </c>
      <c r="DO1623" s="2">
        <v>0</v>
      </c>
      <c r="DP1623" s="2">
        <v>1</v>
      </c>
      <c r="DQ1623" s="2">
        <v>1</v>
      </c>
      <c r="DR1623" s="2"/>
      <c r="DS1623" s="2"/>
      <c r="DT1623" s="2"/>
      <c r="DU1623" s="2">
        <v>1013</v>
      </c>
      <c r="DV1623" s="2" t="s">
        <v>19</v>
      </c>
      <c r="DW1623" s="2" t="s">
        <v>19</v>
      </c>
      <c r="DX1623" s="2">
        <v>1</v>
      </c>
      <c r="DY1623" s="2"/>
      <c r="DZ1623" s="2"/>
      <c r="EA1623" s="2"/>
      <c r="EB1623" s="2"/>
      <c r="EC1623" s="2"/>
      <c r="ED1623" s="2"/>
      <c r="EE1623" s="2">
        <v>31102217</v>
      </c>
      <c r="EF1623" s="2">
        <v>2</v>
      </c>
      <c r="EG1623" s="2" t="s">
        <v>23</v>
      </c>
      <c r="EH1623" s="2">
        <v>0</v>
      </c>
      <c r="EI1623" s="2" t="s">
        <v>3</v>
      </c>
      <c r="EJ1623" s="2">
        <v>1</v>
      </c>
      <c r="EK1623" s="2">
        <v>20001</v>
      </c>
      <c r="EL1623" s="2" t="s">
        <v>24</v>
      </c>
      <c r="EM1623" s="2" t="s">
        <v>25</v>
      </c>
      <c r="EN1623" s="2"/>
      <c r="EO1623" s="2" t="s">
        <v>26</v>
      </c>
      <c r="EP1623" s="2"/>
      <c r="EQ1623" s="2">
        <v>0</v>
      </c>
      <c r="ER1623" s="2">
        <v>55.01</v>
      </c>
      <c r="ES1623" s="2">
        <v>14.74</v>
      </c>
      <c r="ET1623" s="2">
        <v>3.81</v>
      </c>
      <c r="EU1623" s="2">
        <v>0.12</v>
      </c>
      <c r="EV1623" s="2">
        <v>36.46</v>
      </c>
      <c r="EW1623" s="2">
        <v>4.0199999999999996</v>
      </c>
      <c r="EX1623" s="2">
        <v>0.01</v>
      </c>
      <c r="EY1623" s="2">
        <v>0</v>
      </c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>
        <v>0</v>
      </c>
      <c r="FR1623" s="2">
        <f t="shared" ref="FR1623:FR1650" si="1450">ROUND(IF(AND(BH1623=3,BI1623=3),P1623,0),2)</f>
        <v>0</v>
      </c>
      <c r="FS1623" s="2">
        <v>0</v>
      </c>
      <c r="FT1623" s="2" t="s">
        <v>27</v>
      </c>
      <c r="FU1623" s="2" t="s">
        <v>28</v>
      </c>
      <c r="FV1623" s="2"/>
      <c r="FW1623" s="2"/>
      <c r="FX1623" s="2">
        <v>115.2</v>
      </c>
      <c r="FY1623" s="2">
        <v>70.55</v>
      </c>
      <c r="FZ1623" s="2"/>
      <c r="GA1623" s="2" t="s">
        <v>3</v>
      </c>
      <c r="GB1623" s="2"/>
      <c r="GC1623" s="2"/>
      <c r="GD1623" s="2">
        <v>1</v>
      </c>
      <c r="GE1623" s="2"/>
      <c r="GF1623" s="2">
        <v>-1818442754</v>
      </c>
      <c r="GG1623" s="2">
        <v>2</v>
      </c>
      <c r="GH1623" s="2">
        <v>1</v>
      </c>
      <c r="GI1623" s="2">
        <v>-2</v>
      </c>
      <c r="GJ1623" s="2">
        <v>0</v>
      </c>
      <c r="GK1623" s="2">
        <v>0</v>
      </c>
      <c r="GL1623" s="2">
        <f t="shared" ref="GL1623:GL1650" si="1451">ROUND(IF(AND(BH1623=3,BI1623=3,FS1623&lt;&gt;0),P1623,0),2)</f>
        <v>0</v>
      </c>
      <c r="GM1623" s="2">
        <f t="shared" ref="GM1623:GM1650" si="1452">ROUND(O1623+X1623+Y1623,2)+GX1623</f>
        <v>494.04</v>
      </c>
      <c r="GN1623" s="2">
        <f t="shared" ref="GN1623:GN1650" si="1453">IF(OR(BI1623=0,BI1623=1),ROUND(O1623+X1623+Y1623,2),0)</f>
        <v>494.04</v>
      </c>
      <c r="GO1623" s="2">
        <f t="shared" ref="GO1623:GO1650" si="1454">IF(BI1623=2,ROUND(O1623+X1623+Y1623,2),0)</f>
        <v>0</v>
      </c>
      <c r="GP1623" s="2">
        <f t="shared" ref="GP1623:GP1650" si="1455">IF(BI1623=4,ROUND(O1623+X1623+Y1623,2)+GX1623,0)</f>
        <v>0</v>
      </c>
      <c r="GQ1623" s="2"/>
      <c r="GR1623" s="2">
        <v>0</v>
      </c>
      <c r="GS1623" s="2">
        <v>3</v>
      </c>
      <c r="GT1623" s="2">
        <v>0</v>
      </c>
      <c r="GU1623" s="2" t="s">
        <v>3</v>
      </c>
      <c r="GV1623" s="2">
        <f t="shared" ref="GV1623:GV1650" si="1456">ROUND((GT1623),2)</f>
        <v>0</v>
      </c>
      <c r="GW1623" s="2">
        <v>1</v>
      </c>
      <c r="GX1623" s="2">
        <f t="shared" ref="GX1623:GX1650" si="1457">ROUND(HC1623*I1623,2)</f>
        <v>0</v>
      </c>
      <c r="GY1623" s="2"/>
      <c r="GZ1623" s="2"/>
      <c r="HA1623" s="2">
        <v>0</v>
      </c>
      <c r="HB1623" s="2">
        <v>0</v>
      </c>
      <c r="HC1623" s="2">
        <f t="shared" ref="HC1623:HC1650" si="1458">GV1623*GW1623</f>
        <v>0</v>
      </c>
      <c r="HD1623" s="2"/>
      <c r="HE1623" s="2"/>
      <c r="HF1623" s="2"/>
      <c r="HG1623" s="2"/>
      <c r="HH1623" s="2"/>
      <c r="HI1623" s="2"/>
      <c r="HJ1623" s="2"/>
      <c r="HK1623" s="2"/>
      <c r="HL1623" s="2"/>
      <c r="HM1623" s="2"/>
      <c r="HN1623" s="2"/>
      <c r="HO1623" s="2"/>
      <c r="HP1623" s="2"/>
      <c r="HQ1623" s="2"/>
      <c r="HR1623" s="2"/>
      <c r="HS1623" s="2"/>
      <c r="HT1623" s="2"/>
      <c r="HU1623" s="2"/>
      <c r="HV1623" s="2"/>
      <c r="HW1623" s="2"/>
      <c r="HX1623" s="2"/>
      <c r="HY1623" s="2"/>
      <c r="HZ1623" s="2"/>
      <c r="IA1623" s="2"/>
      <c r="IB1623" s="2"/>
      <c r="IC1623" s="2"/>
      <c r="ID1623" s="2"/>
      <c r="IE1623" s="2"/>
      <c r="IF1623" s="2"/>
      <c r="IG1623" s="2"/>
      <c r="IH1623" s="2"/>
      <c r="II1623" s="2"/>
      <c r="IJ1623" s="2"/>
      <c r="IK1623" s="2">
        <v>0</v>
      </c>
      <c r="IL1623" s="2"/>
      <c r="IM1623" s="2"/>
      <c r="IN1623" s="2"/>
      <c r="IO1623" s="2"/>
      <c r="IP1623" s="2"/>
      <c r="IQ1623" s="2"/>
      <c r="IR1623" s="2"/>
      <c r="IS1623" s="2"/>
      <c r="IT1623" s="2"/>
      <c r="IU1623" s="2"/>
    </row>
    <row r="1624" spans="1:255">
      <c r="A1624">
        <v>17</v>
      </c>
      <c r="B1624">
        <v>1</v>
      </c>
      <c r="C1624">
        <f>ROW(SmtRes!A1782)</f>
        <v>1782</v>
      </c>
      <c r="D1624">
        <f>ROW(EtalonRes!A2248)</f>
        <v>2248</v>
      </c>
      <c r="E1624" t="s">
        <v>704</v>
      </c>
      <c r="F1624" t="s">
        <v>264</v>
      </c>
      <c r="G1624" t="s">
        <v>265</v>
      </c>
      <c r="H1624" t="s">
        <v>19</v>
      </c>
      <c r="I1624">
        <v>3</v>
      </c>
      <c r="J1624">
        <v>0</v>
      </c>
      <c r="O1624">
        <f t="shared" si="1424"/>
        <v>212.31</v>
      </c>
      <c r="P1624">
        <f t="shared" si="1425"/>
        <v>44.22</v>
      </c>
      <c r="Q1624">
        <f t="shared" si="1426"/>
        <v>17.16</v>
      </c>
      <c r="R1624">
        <f t="shared" si="1427"/>
        <v>0.54</v>
      </c>
      <c r="S1624">
        <f t="shared" si="1428"/>
        <v>150.93</v>
      </c>
      <c r="T1624">
        <f t="shared" si="1429"/>
        <v>0</v>
      </c>
      <c r="U1624">
        <f t="shared" si="1430"/>
        <v>16.642799999999994</v>
      </c>
      <c r="V1624">
        <f t="shared" si="1431"/>
        <v>4.4999999999999998E-2</v>
      </c>
      <c r="W1624">
        <f t="shared" si="1432"/>
        <v>0</v>
      </c>
      <c r="X1624">
        <f t="shared" si="1433"/>
        <v>174.19</v>
      </c>
      <c r="Y1624">
        <f t="shared" si="1434"/>
        <v>107.54</v>
      </c>
      <c r="AA1624">
        <v>33304960</v>
      </c>
      <c r="AB1624">
        <f t="shared" si="1435"/>
        <v>70.77</v>
      </c>
      <c r="AC1624">
        <f t="shared" si="1436"/>
        <v>14.74</v>
      </c>
      <c r="AD1624">
        <f>ROUND((((((ET1624*1.2)*1.25))-(((EU1624*1.2)*1.25)))+AE1624),2)</f>
        <v>5.72</v>
      </c>
      <c r="AE1624">
        <f>ROUND((((EU1624*1.2)*1.25)),2)</f>
        <v>0.18</v>
      </c>
      <c r="AF1624">
        <f>ROUND((((EV1624*1.2)*1.15)),2)</f>
        <v>50.31</v>
      </c>
      <c r="AG1624">
        <f t="shared" si="1437"/>
        <v>0</v>
      </c>
      <c r="AH1624">
        <f>(((EW1624*1.2)*1.15))</f>
        <v>5.5475999999999983</v>
      </c>
      <c r="AI1624">
        <f>(((EX1624*1.2)*1.25))</f>
        <v>1.4999999999999999E-2</v>
      </c>
      <c r="AJ1624">
        <f t="shared" si="1438"/>
        <v>0</v>
      </c>
      <c r="AK1624">
        <v>55.01</v>
      </c>
      <c r="AL1624">
        <v>14.74</v>
      </c>
      <c r="AM1624">
        <v>3.81</v>
      </c>
      <c r="AN1624">
        <v>0.12</v>
      </c>
      <c r="AO1624">
        <v>36.46</v>
      </c>
      <c r="AP1624">
        <v>0</v>
      </c>
      <c r="AQ1624">
        <v>4.0199999999999996</v>
      </c>
      <c r="AR1624">
        <v>0.01</v>
      </c>
      <c r="AS1624">
        <v>0</v>
      </c>
      <c r="AT1624">
        <v>115</v>
      </c>
      <c r="AU1624">
        <v>71</v>
      </c>
      <c r="AV1624">
        <v>1</v>
      </c>
      <c r="AW1624">
        <v>1</v>
      </c>
      <c r="AZ1624">
        <v>1</v>
      </c>
      <c r="BA1624">
        <v>1</v>
      </c>
      <c r="BB1624">
        <v>1</v>
      </c>
      <c r="BC1624">
        <v>1</v>
      </c>
      <c r="BD1624" t="s">
        <v>3</v>
      </c>
      <c r="BE1624" t="s">
        <v>3</v>
      </c>
      <c r="BF1624" t="s">
        <v>3</v>
      </c>
      <c r="BG1624" t="s">
        <v>3</v>
      </c>
      <c r="BH1624">
        <v>0</v>
      </c>
      <c r="BI1624">
        <v>1</v>
      </c>
      <c r="BJ1624" t="s">
        <v>266</v>
      </c>
      <c r="BM1624">
        <v>20001</v>
      </c>
      <c r="BN1624">
        <v>0</v>
      </c>
      <c r="BO1624" t="s">
        <v>3</v>
      </c>
      <c r="BP1624">
        <v>0</v>
      </c>
      <c r="BQ1624">
        <v>2</v>
      </c>
      <c r="BR1624">
        <v>0</v>
      </c>
      <c r="BS1624">
        <v>1</v>
      </c>
      <c r="BT1624">
        <v>1</v>
      </c>
      <c r="BU1624">
        <v>1</v>
      </c>
      <c r="BV1624">
        <v>1</v>
      </c>
      <c r="BW1624">
        <v>1</v>
      </c>
      <c r="BX1624">
        <v>1</v>
      </c>
      <c r="BY1624" t="s">
        <v>3</v>
      </c>
      <c r="BZ1624">
        <v>128</v>
      </c>
      <c r="CA1624">
        <v>83</v>
      </c>
      <c r="CE1624">
        <v>0</v>
      </c>
      <c r="CF1624">
        <v>0</v>
      </c>
      <c r="CG1624">
        <v>0</v>
      </c>
      <c r="CM1624">
        <v>0</v>
      </c>
      <c r="CN1624" t="s">
        <v>954</v>
      </c>
      <c r="CO1624">
        <v>0</v>
      </c>
      <c r="CP1624">
        <f t="shared" si="1439"/>
        <v>212.31</v>
      </c>
      <c r="CQ1624">
        <f t="shared" si="1440"/>
        <v>14.74</v>
      </c>
      <c r="CR1624">
        <f t="shared" si="1441"/>
        <v>5.72</v>
      </c>
      <c r="CS1624">
        <f t="shared" si="1442"/>
        <v>0.18</v>
      </c>
      <c r="CT1624">
        <f t="shared" si="1443"/>
        <v>50.31</v>
      </c>
      <c r="CU1624">
        <f t="shared" si="1444"/>
        <v>0</v>
      </c>
      <c r="CV1624">
        <f t="shared" si="1445"/>
        <v>5.5475999999999983</v>
      </c>
      <c r="CW1624">
        <f t="shared" si="1446"/>
        <v>1.4999999999999999E-2</v>
      </c>
      <c r="CX1624">
        <f t="shared" si="1447"/>
        <v>0</v>
      </c>
      <c r="CY1624">
        <f t="shared" si="1448"/>
        <v>174.19049999999999</v>
      </c>
      <c r="CZ1624">
        <f t="shared" si="1449"/>
        <v>107.5437</v>
      </c>
      <c r="DC1624" t="s">
        <v>3</v>
      </c>
      <c r="DD1624" t="s">
        <v>3</v>
      </c>
      <c r="DE1624" t="s">
        <v>21</v>
      </c>
      <c r="DF1624" t="s">
        <v>21</v>
      </c>
      <c r="DG1624" t="s">
        <v>22</v>
      </c>
      <c r="DH1624" t="s">
        <v>3</v>
      </c>
      <c r="DI1624" t="s">
        <v>22</v>
      </c>
      <c r="DJ1624" t="s">
        <v>21</v>
      </c>
      <c r="DK1624" t="s">
        <v>3</v>
      </c>
      <c r="DL1624" t="s">
        <v>3</v>
      </c>
      <c r="DM1624" t="s">
        <v>3</v>
      </c>
      <c r="DN1624">
        <v>0</v>
      </c>
      <c r="DO1624">
        <v>0</v>
      </c>
      <c r="DP1624">
        <v>1</v>
      </c>
      <c r="DQ1624">
        <v>1</v>
      </c>
      <c r="DU1624">
        <v>1013</v>
      </c>
      <c r="DV1624" t="s">
        <v>19</v>
      </c>
      <c r="DW1624" t="s">
        <v>19</v>
      </c>
      <c r="DX1624">
        <v>1</v>
      </c>
      <c r="EE1624">
        <v>31102217</v>
      </c>
      <c r="EF1624">
        <v>2</v>
      </c>
      <c r="EG1624" t="s">
        <v>23</v>
      </c>
      <c r="EH1624">
        <v>0</v>
      </c>
      <c r="EI1624" t="s">
        <v>3</v>
      </c>
      <c r="EJ1624">
        <v>1</v>
      </c>
      <c r="EK1624">
        <v>20001</v>
      </c>
      <c r="EL1624" t="s">
        <v>24</v>
      </c>
      <c r="EM1624" t="s">
        <v>25</v>
      </c>
      <c r="EO1624" t="s">
        <v>26</v>
      </c>
      <c r="EQ1624">
        <v>0</v>
      </c>
      <c r="ER1624">
        <v>55.01</v>
      </c>
      <c r="ES1624">
        <v>14.74</v>
      </c>
      <c r="ET1624">
        <v>3.81</v>
      </c>
      <c r="EU1624">
        <v>0.12</v>
      </c>
      <c r="EV1624">
        <v>36.46</v>
      </c>
      <c r="EW1624">
        <v>4.0199999999999996</v>
      </c>
      <c r="EX1624">
        <v>0.01</v>
      </c>
      <c r="EY1624">
        <v>0</v>
      </c>
      <c r="FQ1624">
        <v>0</v>
      </c>
      <c r="FR1624">
        <f t="shared" si="1450"/>
        <v>0</v>
      </c>
      <c r="FS1624">
        <v>0</v>
      </c>
      <c r="FT1624" t="s">
        <v>27</v>
      </c>
      <c r="FU1624" t="s">
        <v>28</v>
      </c>
      <c r="FX1624">
        <v>115.2</v>
      </c>
      <c r="FY1624">
        <v>70.55</v>
      </c>
      <c r="GA1624" t="s">
        <v>3</v>
      </c>
      <c r="GD1624">
        <v>1</v>
      </c>
      <c r="GF1624">
        <v>-1818442754</v>
      </c>
      <c r="GG1624">
        <v>2</v>
      </c>
      <c r="GH1624">
        <v>1</v>
      </c>
      <c r="GI1624">
        <v>-2</v>
      </c>
      <c r="GJ1624">
        <v>0</v>
      </c>
      <c r="GK1624">
        <v>0</v>
      </c>
      <c r="GL1624">
        <f t="shared" si="1451"/>
        <v>0</v>
      </c>
      <c r="GM1624">
        <f t="shared" si="1452"/>
        <v>494.04</v>
      </c>
      <c r="GN1624">
        <f t="shared" si="1453"/>
        <v>494.04</v>
      </c>
      <c r="GO1624">
        <f t="shared" si="1454"/>
        <v>0</v>
      </c>
      <c r="GP1624">
        <f t="shared" si="1455"/>
        <v>0</v>
      </c>
      <c r="GR1624">
        <v>0</v>
      </c>
      <c r="GS1624">
        <v>3</v>
      </c>
      <c r="GT1624">
        <v>0</v>
      </c>
      <c r="GU1624" t="s">
        <v>3</v>
      </c>
      <c r="GV1624">
        <f t="shared" si="1456"/>
        <v>0</v>
      </c>
      <c r="GW1624">
        <v>1</v>
      </c>
      <c r="GX1624">
        <f t="shared" si="1457"/>
        <v>0</v>
      </c>
      <c r="HA1624">
        <v>0</v>
      </c>
      <c r="HB1624">
        <v>0</v>
      </c>
      <c r="HC1624">
        <f t="shared" si="1458"/>
        <v>0</v>
      </c>
      <c r="IK1624">
        <v>0</v>
      </c>
    </row>
    <row r="1625" spans="1:255">
      <c r="A1625" s="2">
        <v>17</v>
      </c>
      <c r="B1625" s="2">
        <v>1</v>
      </c>
      <c r="C1625" s="2"/>
      <c r="D1625" s="2"/>
      <c r="E1625" s="2" t="s">
        <v>705</v>
      </c>
      <c r="F1625" s="2" t="s">
        <v>268</v>
      </c>
      <c r="G1625" s="2" t="s">
        <v>269</v>
      </c>
      <c r="H1625" s="2" t="s">
        <v>270</v>
      </c>
      <c r="I1625" s="2">
        <f>ROUND(6/10,9)</f>
        <v>0.6</v>
      </c>
      <c r="J1625" s="2">
        <v>0</v>
      </c>
      <c r="K1625" s="2"/>
      <c r="L1625" s="2"/>
      <c r="M1625" s="2"/>
      <c r="N1625" s="2"/>
      <c r="O1625" s="2">
        <f t="shared" si="1424"/>
        <v>136.80000000000001</v>
      </c>
      <c r="P1625" s="2">
        <f t="shared" si="1425"/>
        <v>136.80000000000001</v>
      </c>
      <c r="Q1625" s="2">
        <f t="shared" si="1426"/>
        <v>0</v>
      </c>
      <c r="R1625" s="2">
        <f t="shared" si="1427"/>
        <v>0</v>
      </c>
      <c r="S1625" s="2">
        <f t="shared" si="1428"/>
        <v>0</v>
      </c>
      <c r="T1625" s="2">
        <f t="shared" si="1429"/>
        <v>0</v>
      </c>
      <c r="U1625" s="2">
        <f t="shared" si="1430"/>
        <v>0</v>
      </c>
      <c r="V1625" s="2">
        <f t="shared" si="1431"/>
        <v>0</v>
      </c>
      <c r="W1625" s="2">
        <f t="shared" si="1432"/>
        <v>0</v>
      </c>
      <c r="X1625" s="2">
        <f t="shared" si="1433"/>
        <v>0</v>
      </c>
      <c r="Y1625" s="2">
        <f t="shared" si="1434"/>
        <v>0</v>
      </c>
      <c r="Z1625" s="2"/>
      <c r="AA1625" s="2">
        <v>33304975</v>
      </c>
      <c r="AB1625" s="2">
        <f t="shared" si="1435"/>
        <v>228</v>
      </c>
      <c r="AC1625" s="2">
        <f t="shared" si="1436"/>
        <v>228</v>
      </c>
      <c r="AD1625" s="2">
        <f t="shared" ref="AD1625:AD1632" si="1459">ROUND((((ET1625)-(EU1625))+AE1625),2)</f>
        <v>0</v>
      </c>
      <c r="AE1625" s="2">
        <f t="shared" ref="AE1625:AF1632" si="1460">ROUND((EU1625),2)</f>
        <v>0</v>
      </c>
      <c r="AF1625" s="2">
        <f t="shared" si="1460"/>
        <v>0</v>
      </c>
      <c r="AG1625" s="2">
        <f t="shared" si="1437"/>
        <v>0</v>
      </c>
      <c r="AH1625" s="2">
        <f t="shared" ref="AH1625:AI1632" si="1461">(EW1625)</f>
        <v>0</v>
      </c>
      <c r="AI1625" s="2">
        <f t="shared" si="1461"/>
        <v>0</v>
      </c>
      <c r="AJ1625" s="2">
        <f t="shared" si="1438"/>
        <v>0</v>
      </c>
      <c r="AK1625" s="2">
        <v>228</v>
      </c>
      <c r="AL1625" s="2">
        <v>228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1</v>
      </c>
      <c r="AW1625" s="2">
        <v>1</v>
      </c>
      <c r="AX1625" s="2"/>
      <c r="AY1625" s="2"/>
      <c r="AZ1625" s="2">
        <v>1</v>
      </c>
      <c r="BA1625" s="2">
        <v>1</v>
      </c>
      <c r="BB1625" s="2">
        <v>1</v>
      </c>
      <c r="BC1625" s="2">
        <v>1</v>
      </c>
      <c r="BD1625" s="2" t="s">
        <v>3</v>
      </c>
      <c r="BE1625" s="2" t="s">
        <v>3</v>
      </c>
      <c r="BF1625" s="2" t="s">
        <v>3</v>
      </c>
      <c r="BG1625" s="2" t="s">
        <v>3</v>
      </c>
      <c r="BH1625" s="2">
        <v>3</v>
      </c>
      <c r="BI1625" s="2">
        <v>1</v>
      </c>
      <c r="BJ1625" s="2" t="s">
        <v>271</v>
      </c>
      <c r="BK1625" s="2"/>
      <c r="BL1625" s="2"/>
      <c r="BM1625" s="2">
        <v>500001</v>
      </c>
      <c r="BN1625" s="2">
        <v>0</v>
      </c>
      <c r="BO1625" s="2" t="s">
        <v>3</v>
      </c>
      <c r="BP1625" s="2">
        <v>0</v>
      </c>
      <c r="BQ1625" s="2">
        <v>8</v>
      </c>
      <c r="BR1625" s="2">
        <v>0</v>
      </c>
      <c r="BS1625" s="2">
        <v>1</v>
      </c>
      <c r="BT1625" s="2">
        <v>1</v>
      </c>
      <c r="BU1625" s="2">
        <v>1</v>
      </c>
      <c r="BV1625" s="2">
        <v>1</v>
      </c>
      <c r="BW1625" s="2">
        <v>1</v>
      </c>
      <c r="BX1625" s="2">
        <v>1</v>
      </c>
      <c r="BY1625" s="2" t="s">
        <v>3</v>
      </c>
      <c r="BZ1625" s="2">
        <v>0</v>
      </c>
      <c r="CA1625" s="2">
        <v>0</v>
      </c>
      <c r="CB1625" s="2"/>
      <c r="CC1625" s="2"/>
      <c r="CD1625" s="2"/>
      <c r="CE1625" s="2">
        <v>0</v>
      </c>
      <c r="CF1625" s="2">
        <v>0</v>
      </c>
      <c r="CG1625" s="2">
        <v>0</v>
      </c>
      <c r="CH1625" s="2"/>
      <c r="CI1625" s="2"/>
      <c r="CJ1625" s="2"/>
      <c r="CK1625" s="2"/>
      <c r="CL1625" s="2"/>
      <c r="CM1625" s="2">
        <v>0</v>
      </c>
      <c r="CN1625" s="2" t="s">
        <v>3</v>
      </c>
      <c r="CO1625" s="2">
        <v>0</v>
      </c>
      <c r="CP1625" s="2">
        <f t="shared" si="1439"/>
        <v>136.80000000000001</v>
      </c>
      <c r="CQ1625" s="2">
        <f t="shared" si="1440"/>
        <v>228</v>
      </c>
      <c r="CR1625" s="2">
        <f t="shared" si="1441"/>
        <v>0</v>
      </c>
      <c r="CS1625" s="2">
        <f t="shared" si="1442"/>
        <v>0</v>
      </c>
      <c r="CT1625" s="2">
        <f t="shared" si="1443"/>
        <v>0</v>
      </c>
      <c r="CU1625" s="2">
        <f t="shared" si="1444"/>
        <v>0</v>
      </c>
      <c r="CV1625" s="2">
        <f t="shared" si="1445"/>
        <v>0</v>
      </c>
      <c r="CW1625" s="2">
        <f t="shared" si="1446"/>
        <v>0</v>
      </c>
      <c r="CX1625" s="2">
        <f t="shared" si="1447"/>
        <v>0</v>
      </c>
      <c r="CY1625" s="2">
        <f t="shared" si="1448"/>
        <v>0</v>
      </c>
      <c r="CZ1625" s="2">
        <f t="shared" si="1449"/>
        <v>0</v>
      </c>
      <c r="DA1625" s="2"/>
      <c r="DB1625" s="2"/>
      <c r="DC1625" s="2" t="s">
        <v>3</v>
      </c>
      <c r="DD1625" s="2" t="s">
        <v>3</v>
      </c>
      <c r="DE1625" s="2" t="s">
        <v>3</v>
      </c>
      <c r="DF1625" s="2" t="s">
        <v>3</v>
      </c>
      <c r="DG1625" s="2" t="s">
        <v>3</v>
      </c>
      <c r="DH1625" s="2" t="s">
        <v>3</v>
      </c>
      <c r="DI1625" s="2" t="s">
        <v>3</v>
      </c>
      <c r="DJ1625" s="2" t="s">
        <v>3</v>
      </c>
      <c r="DK1625" s="2" t="s">
        <v>3</v>
      </c>
      <c r="DL1625" s="2" t="s">
        <v>3</v>
      </c>
      <c r="DM1625" s="2" t="s">
        <v>3</v>
      </c>
      <c r="DN1625" s="2">
        <v>0</v>
      </c>
      <c r="DO1625" s="2">
        <v>0</v>
      </c>
      <c r="DP1625" s="2">
        <v>1</v>
      </c>
      <c r="DQ1625" s="2">
        <v>1</v>
      </c>
      <c r="DR1625" s="2"/>
      <c r="DS1625" s="2"/>
      <c r="DT1625" s="2"/>
      <c r="DU1625" s="2">
        <v>1010</v>
      </c>
      <c r="DV1625" s="2" t="s">
        <v>270</v>
      </c>
      <c r="DW1625" s="2" t="s">
        <v>270</v>
      </c>
      <c r="DX1625" s="2">
        <v>10</v>
      </c>
      <c r="DY1625" s="2"/>
      <c r="DZ1625" s="2"/>
      <c r="EA1625" s="2"/>
      <c r="EB1625" s="2"/>
      <c r="EC1625" s="2"/>
      <c r="ED1625" s="2"/>
      <c r="EE1625" s="2">
        <v>31102119</v>
      </c>
      <c r="EF1625" s="2">
        <v>8</v>
      </c>
      <c r="EG1625" s="2" t="s">
        <v>34</v>
      </c>
      <c r="EH1625" s="2">
        <v>0</v>
      </c>
      <c r="EI1625" s="2" t="s">
        <v>3</v>
      </c>
      <c r="EJ1625" s="2">
        <v>1</v>
      </c>
      <c r="EK1625" s="2">
        <v>500001</v>
      </c>
      <c r="EL1625" s="2" t="s">
        <v>35</v>
      </c>
      <c r="EM1625" s="2" t="s">
        <v>36</v>
      </c>
      <c r="EN1625" s="2"/>
      <c r="EO1625" s="2" t="s">
        <v>3</v>
      </c>
      <c r="EP1625" s="2"/>
      <c r="EQ1625" s="2">
        <v>0</v>
      </c>
      <c r="ER1625" s="2">
        <v>228</v>
      </c>
      <c r="ES1625" s="2">
        <v>228</v>
      </c>
      <c r="ET1625" s="2">
        <v>0</v>
      </c>
      <c r="EU1625" s="2">
        <v>0</v>
      </c>
      <c r="EV1625" s="2">
        <v>0</v>
      </c>
      <c r="EW1625" s="2">
        <v>0</v>
      </c>
      <c r="EX1625" s="2">
        <v>0</v>
      </c>
      <c r="EY1625" s="2">
        <v>0</v>
      </c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>
        <v>0</v>
      </c>
      <c r="FR1625" s="2">
        <f t="shared" si="1450"/>
        <v>0</v>
      </c>
      <c r="FS1625" s="2">
        <v>0</v>
      </c>
      <c r="FT1625" s="2"/>
      <c r="FU1625" s="2"/>
      <c r="FV1625" s="2"/>
      <c r="FW1625" s="2"/>
      <c r="FX1625" s="2">
        <v>0</v>
      </c>
      <c r="FY1625" s="2">
        <v>0</v>
      </c>
      <c r="FZ1625" s="2"/>
      <c r="GA1625" s="2" t="s">
        <v>3</v>
      </c>
      <c r="GB1625" s="2"/>
      <c r="GC1625" s="2"/>
      <c r="GD1625" s="2">
        <v>1</v>
      </c>
      <c r="GE1625" s="2"/>
      <c r="GF1625" s="2">
        <v>-362110086</v>
      </c>
      <c r="GG1625" s="2">
        <v>2</v>
      </c>
      <c r="GH1625" s="2">
        <v>1</v>
      </c>
      <c r="GI1625" s="2">
        <v>-2</v>
      </c>
      <c r="GJ1625" s="2">
        <v>0</v>
      </c>
      <c r="GK1625" s="2">
        <v>0</v>
      </c>
      <c r="GL1625" s="2">
        <f t="shared" si="1451"/>
        <v>0</v>
      </c>
      <c r="GM1625" s="2">
        <f t="shared" si="1452"/>
        <v>136.80000000000001</v>
      </c>
      <c r="GN1625" s="2">
        <f t="shared" si="1453"/>
        <v>136.80000000000001</v>
      </c>
      <c r="GO1625" s="2">
        <f t="shared" si="1454"/>
        <v>0</v>
      </c>
      <c r="GP1625" s="2">
        <f t="shared" si="1455"/>
        <v>0</v>
      </c>
      <c r="GQ1625" s="2"/>
      <c r="GR1625" s="2">
        <v>0</v>
      </c>
      <c r="GS1625" s="2">
        <v>3</v>
      </c>
      <c r="GT1625" s="2">
        <v>0</v>
      </c>
      <c r="GU1625" s="2" t="s">
        <v>3</v>
      </c>
      <c r="GV1625" s="2">
        <f t="shared" si="1456"/>
        <v>0</v>
      </c>
      <c r="GW1625" s="2">
        <v>1</v>
      </c>
      <c r="GX1625" s="2">
        <f t="shared" si="1457"/>
        <v>0</v>
      </c>
      <c r="GY1625" s="2"/>
      <c r="GZ1625" s="2"/>
      <c r="HA1625" s="2">
        <v>0</v>
      </c>
      <c r="HB1625" s="2">
        <v>0</v>
      </c>
      <c r="HC1625" s="2">
        <f t="shared" si="1458"/>
        <v>0</v>
      </c>
      <c r="HD1625" s="2"/>
      <c r="HE1625" s="2"/>
      <c r="HF1625" s="2"/>
      <c r="HG1625" s="2"/>
      <c r="HH1625" s="2"/>
      <c r="HI1625" s="2"/>
      <c r="HJ1625" s="2"/>
      <c r="HK1625" s="2"/>
      <c r="HL1625" s="2"/>
      <c r="HM1625" s="2"/>
      <c r="HN1625" s="2"/>
      <c r="HO1625" s="2"/>
      <c r="HP1625" s="2"/>
      <c r="HQ1625" s="2"/>
      <c r="HR1625" s="2"/>
      <c r="HS1625" s="2"/>
      <c r="HT1625" s="2"/>
      <c r="HU1625" s="2"/>
      <c r="HV1625" s="2"/>
      <c r="HW1625" s="2"/>
      <c r="HX1625" s="2"/>
      <c r="HY1625" s="2"/>
      <c r="HZ1625" s="2"/>
      <c r="IA1625" s="2"/>
      <c r="IB1625" s="2"/>
      <c r="IC1625" s="2"/>
      <c r="ID1625" s="2"/>
      <c r="IE1625" s="2"/>
      <c r="IF1625" s="2"/>
      <c r="IG1625" s="2"/>
      <c r="IH1625" s="2"/>
      <c r="II1625" s="2"/>
      <c r="IJ1625" s="2"/>
      <c r="IK1625" s="2">
        <v>0</v>
      </c>
      <c r="IL1625" s="2"/>
      <c r="IM1625" s="2"/>
      <c r="IN1625" s="2"/>
      <c r="IO1625" s="2"/>
      <c r="IP1625" s="2"/>
      <c r="IQ1625" s="2"/>
      <c r="IR1625" s="2"/>
      <c r="IS1625" s="2"/>
      <c r="IT1625" s="2"/>
      <c r="IU1625" s="2"/>
    </row>
    <row r="1626" spans="1:255">
      <c r="A1626">
        <v>17</v>
      </c>
      <c r="B1626">
        <v>1</v>
      </c>
      <c r="E1626" t="s">
        <v>705</v>
      </c>
      <c r="F1626" t="s">
        <v>268</v>
      </c>
      <c r="G1626" t="s">
        <v>269</v>
      </c>
      <c r="H1626" t="s">
        <v>270</v>
      </c>
      <c r="I1626">
        <f>ROUND(6/10,9)</f>
        <v>0.6</v>
      </c>
      <c r="J1626">
        <v>0</v>
      </c>
      <c r="O1626">
        <f t="shared" si="1424"/>
        <v>136.80000000000001</v>
      </c>
      <c r="P1626">
        <f t="shared" si="1425"/>
        <v>136.80000000000001</v>
      </c>
      <c r="Q1626">
        <f t="shared" si="1426"/>
        <v>0</v>
      </c>
      <c r="R1626">
        <f t="shared" si="1427"/>
        <v>0</v>
      </c>
      <c r="S1626">
        <f t="shared" si="1428"/>
        <v>0</v>
      </c>
      <c r="T1626">
        <f t="shared" si="1429"/>
        <v>0</v>
      </c>
      <c r="U1626">
        <f t="shared" si="1430"/>
        <v>0</v>
      </c>
      <c r="V1626">
        <f t="shared" si="1431"/>
        <v>0</v>
      </c>
      <c r="W1626">
        <f t="shared" si="1432"/>
        <v>0</v>
      </c>
      <c r="X1626">
        <f t="shared" si="1433"/>
        <v>0</v>
      </c>
      <c r="Y1626">
        <f t="shared" si="1434"/>
        <v>0</v>
      </c>
      <c r="AA1626">
        <v>33304960</v>
      </c>
      <c r="AB1626">
        <f t="shared" si="1435"/>
        <v>228</v>
      </c>
      <c r="AC1626">
        <f t="shared" si="1436"/>
        <v>228</v>
      </c>
      <c r="AD1626">
        <f t="shared" si="1459"/>
        <v>0</v>
      </c>
      <c r="AE1626">
        <f t="shared" si="1460"/>
        <v>0</v>
      </c>
      <c r="AF1626">
        <f t="shared" si="1460"/>
        <v>0</v>
      </c>
      <c r="AG1626">
        <f t="shared" si="1437"/>
        <v>0</v>
      </c>
      <c r="AH1626">
        <f t="shared" si="1461"/>
        <v>0</v>
      </c>
      <c r="AI1626">
        <f t="shared" si="1461"/>
        <v>0</v>
      </c>
      <c r="AJ1626">
        <f t="shared" si="1438"/>
        <v>0</v>
      </c>
      <c r="AK1626">
        <v>228</v>
      </c>
      <c r="AL1626">
        <v>228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1</v>
      </c>
      <c r="AW1626">
        <v>1</v>
      </c>
      <c r="AZ1626">
        <v>1</v>
      </c>
      <c r="BA1626">
        <v>1</v>
      </c>
      <c r="BB1626">
        <v>1</v>
      </c>
      <c r="BC1626">
        <v>1</v>
      </c>
      <c r="BD1626" t="s">
        <v>3</v>
      </c>
      <c r="BE1626" t="s">
        <v>3</v>
      </c>
      <c r="BF1626" t="s">
        <v>3</v>
      </c>
      <c r="BG1626" t="s">
        <v>3</v>
      </c>
      <c r="BH1626">
        <v>3</v>
      </c>
      <c r="BI1626">
        <v>1</v>
      </c>
      <c r="BJ1626" t="s">
        <v>271</v>
      </c>
      <c r="BM1626">
        <v>500001</v>
      </c>
      <c r="BN1626">
        <v>0</v>
      </c>
      <c r="BO1626" t="s">
        <v>3</v>
      </c>
      <c r="BP1626">
        <v>0</v>
      </c>
      <c r="BQ1626">
        <v>8</v>
      </c>
      <c r="BR1626">
        <v>0</v>
      </c>
      <c r="BS1626">
        <v>1</v>
      </c>
      <c r="BT1626">
        <v>1</v>
      </c>
      <c r="BU1626">
        <v>1</v>
      </c>
      <c r="BV1626">
        <v>1</v>
      </c>
      <c r="BW1626">
        <v>1</v>
      </c>
      <c r="BX1626">
        <v>1</v>
      </c>
      <c r="BY1626" t="s">
        <v>3</v>
      </c>
      <c r="BZ1626">
        <v>0</v>
      </c>
      <c r="CA1626">
        <v>0</v>
      </c>
      <c r="CE1626">
        <v>0</v>
      </c>
      <c r="CF1626">
        <v>0</v>
      </c>
      <c r="CG1626">
        <v>0</v>
      </c>
      <c r="CM1626">
        <v>0</v>
      </c>
      <c r="CN1626" t="s">
        <v>3</v>
      </c>
      <c r="CO1626">
        <v>0</v>
      </c>
      <c r="CP1626">
        <f t="shared" si="1439"/>
        <v>136.80000000000001</v>
      </c>
      <c r="CQ1626">
        <f t="shared" si="1440"/>
        <v>228</v>
      </c>
      <c r="CR1626">
        <f t="shared" si="1441"/>
        <v>0</v>
      </c>
      <c r="CS1626">
        <f t="shared" si="1442"/>
        <v>0</v>
      </c>
      <c r="CT1626">
        <f t="shared" si="1443"/>
        <v>0</v>
      </c>
      <c r="CU1626">
        <f t="shared" si="1444"/>
        <v>0</v>
      </c>
      <c r="CV1626">
        <f t="shared" si="1445"/>
        <v>0</v>
      </c>
      <c r="CW1626">
        <f t="shared" si="1446"/>
        <v>0</v>
      </c>
      <c r="CX1626">
        <f t="shared" si="1447"/>
        <v>0</v>
      </c>
      <c r="CY1626">
        <f t="shared" si="1448"/>
        <v>0</v>
      </c>
      <c r="CZ1626">
        <f t="shared" si="1449"/>
        <v>0</v>
      </c>
      <c r="DC1626" t="s">
        <v>3</v>
      </c>
      <c r="DD1626" t="s">
        <v>3</v>
      </c>
      <c r="DE1626" t="s">
        <v>3</v>
      </c>
      <c r="DF1626" t="s">
        <v>3</v>
      </c>
      <c r="DG1626" t="s">
        <v>3</v>
      </c>
      <c r="DH1626" t="s">
        <v>3</v>
      </c>
      <c r="DI1626" t="s">
        <v>3</v>
      </c>
      <c r="DJ1626" t="s">
        <v>3</v>
      </c>
      <c r="DK1626" t="s">
        <v>3</v>
      </c>
      <c r="DL1626" t="s">
        <v>3</v>
      </c>
      <c r="DM1626" t="s">
        <v>3</v>
      </c>
      <c r="DN1626">
        <v>0</v>
      </c>
      <c r="DO1626">
        <v>0</v>
      </c>
      <c r="DP1626">
        <v>1</v>
      </c>
      <c r="DQ1626">
        <v>1</v>
      </c>
      <c r="DU1626">
        <v>1010</v>
      </c>
      <c r="DV1626" t="s">
        <v>270</v>
      </c>
      <c r="DW1626" t="s">
        <v>270</v>
      </c>
      <c r="DX1626">
        <v>10</v>
      </c>
      <c r="EE1626">
        <v>31102119</v>
      </c>
      <c r="EF1626">
        <v>8</v>
      </c>
      <c r="EG1626" t="s">
        <v>34</v>
      </c>
      <c r="EH1626">
        <v>0</v>
      </c>
      <c r="EI1626" t="s">
        <v>3</v>
      </c>
      <c r="EJ1626">
        <v>1</v>
      </c>
      <c r="EK1626">
        <v>500001</v>
      </c>
      <c r="EL1626" t="s">
        <v>35</v>
      </c>
      <c r="EM1626" t="s">
        <v>36</v>
      </c>
      <c r="EO1626" t="s">
        <v>3</v>
      </c>
      <c r="EQ1626">
        <v>0</v>
      </c>
      <c r="ER1626">
        <v>228</v>
      </c>
      <c r="ES1626">
        <v>228</v>
      </c>
      <c r="ET1626">
        <v>0</v>
      </c>
      <c r="EU1626">
        <v>0</v>
      </c>
      <c r="EV1626">
        <v>0</v>
      </c>
      <c r="EW1626">
        <v>0</v>
      </c>
      <c r="EX1626">
        <v>0</v>
      </c>
      <c r="EY1626">
        <v>0</v>
      </c>
      <c r="FQ1626">
        <v>0</v>
      </c>
      <c r="FR1626">
        <f t="shared" si="1450"/>
        <v>0</v>
      </c>
      <c r="FS1626">
        <v>0</v>
      </c>
      <c r="FX1626">
        <v>0</v>
      </c>
      <c r="FY1626">
        <v>0</v>
      </c>
      <c r="GA1626" t="s">
        <v>3</v>
      </c>
      <c r="GD1626">
        <v>1</v>
      </c>
      <c r="GF1626">
        <v>-362110086</v>
      </c>
      <c r="GG1626">
        <v>2</v>
      </c>
      <c r="GH1626">
        <v>1</v>
      </c>
      <c r="GI1626">
        <v>-2</v>
      </c>
      <c r="GJ1626">
        <v>0</v>
      </c>
      <c r="GK1626">
        <v>0</v>
      </c>
      <c r="GL1626">
        <f t="shared" si="1451"/>
        <v>0</v>
      </c>
      <c r="GM1626">
        <f t="shared" si="1452"/>
        <v>136.80000000000001</v>
      </c>
      <c r="GN1626">
        <f t="shared" si="1453"/>
        <v>136.80000000000001</v>
      </c>
      <c r="GO1626">
        <f t="shared" si="1454"/>
        <v>0</v>
      </c>
      <c r="GP1626">
        <f t="shared" si="1455"/>
        <v>0</v>
      </c>
      <c r="GR1626">
        <v>0</v>
      </c>
      <c r="GS1626">
        <v>3</v>
      </c>
      <c r="GT1626">
        <v>0</v>
      </c>
      <c r="GU1626" t="s">
        <v>3</v>
      </c>
      <c r="GV1626">
        <f t="shared" si="1456"/>
        <v>0</v>
      </c>
      <c r="GW1626">
        <v>1</v>
      </c>
      <c r="GX1626">
        <f t="shared" si="1457"/>
        <v>0</v>
      </c>
      <c r="HA1626">
        <v>0</v>
      </c>
      <c r="HB1626">
        <v>0</v>
      </c>
      <c r="HC1626">
        <f t="shared" si="1458"/>
        <v>0</v>
      </c>
      <c r="IK1626">
        <v>0</v>
      </c>
    </row>
    <row r="1627" spans="1:255">
      <c r="A1627" s="2">
        <v>17</v>
      </c>
      <c r="B1627" s="2">
        <v>1</v>
      </c>
      <c r="C1627" s="2"/>
      <c r="D1627" s="2"/>
      <c r="E1627" s="2" t="s">
        <v>706</v>
      </c>
      <c r="F1627" s="2" t="s">
        <v>273</v>
      </c>
      <c r="G1627" s="2" t="s">
        <v>274</v>
      </c>
      <c r="H1627" s="2" t="s">
        <v>275</v>
      </c>
      <c r="I1627" s="2">
        <v>27.9</v>
      </c>
      <c r="J1627" s="2">
        <v>0</v>
      </c>
      <c r="K1627" s="2"/>
      <c r="L1627" s="2"/>
      <c r="M1627" s="2"/>
      <c r="N1627" s="2"/>
      <c r="O1627" s="2">
        <f t="shared" si="1424"/>
        <v>335.64</v>
      </c>
      <c r="P1627" s="2">
        <f t="shared" si="1425"/>
        <v>335.64</v>
      </c>
      <c r="Q1627" s="2">
        <f t="shared" si="1426"/>
        <v>0</v>
      </c>
      <c r="R1627" s="2">
        <f t="shared" si="1427"/>
        <v>0</v>
      </c>
      <c r="S1627" s="2">
        <f t="shared" si="1428"/>
        <v>0</v>
      </c>
      <c r="T1627" s="2">
        <f t="shared" si="1429"/>
        <v>0</v>
      </c>
      <c r="U1627" s="2">
        <f t="shared" si="1430"/>
        <v>0</v>
      </c>
      <c r="V1627" s="2">
        <f t="shared" si="1431"/>
        <v>0</v>
      </c>
      <c r="W1627" s="2">
        <f t="shared" si="1432"/>
        <v>0</v>
      </c>
      <c r="X1627" s="2">
        <f t="shared" si="1433"/>
        <v>0</v>
      </c>
      <c r="Y1627" s="2">
        <f t="shared" si="1434"/>
        <v>0</v>
      </c>
      <c r="Z1627" s="2"/>
      <c r="AA1627" s="2">
        <v>33304975</v>
      </c>
      <c r="AB1627" s="2">
        <f t="shared" si="1435"/>
        <v>12.03</v>
      </c>
      <c r="AC1627" s="2">
        <f t="shared" si="1436"/>
        <v>12.03</v>
      </c>
      <c r="AD1627" s="2">
        <f t="shared" si="1459"/>
        <v>0</v>
      </c>
      <c r="AE1627" s="2">
        <f t="shared" si="1460"/>
        <v>0</v>
      </c>
      <c r="AF1627" s="2">
        <f t="shared" si="1460"/>
        <v>0</v>
      </c>
      <c r="AG1627" s="2">
        <f t="shared" si="1437"/>
        <v>0</v>
      </c>
      <c r="AH1627" s="2">
        <f t="shared" si="1461"/>
        <v>0</v>
      </c>
      <c r="AI1627" s="2">
        <f t="shared" si="1461"/>
        <v>0</v>
      </c>
      <c r="AJ1627" s="2">
        <f t="shared" si="1438"/>
        <v>0</v>
      </c>
      <c r="AK1627" s="2">
        <v>12.03</v>
      </c>
      <c r="AL1627" s="2">
        <v>12.03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1</v>
      </c>
      <c r="AW1627" s="2">
        <v>1</v>
      </c>
      <c r="AX1627" s="2"/>
      <c r="AY1627" s="2"/>
      <c r="AZ1627" s="2">
        <v>1</v>
      </c>
      <c r="BA1627" s="2">
        <v>1</v>
      </c>
      <c r="BB1627" s="2">
        <v>1</v>
      </c>
      <c r="BC1627" s="2">
        <v>1</v>
      </c>
      <c r="BD1627" s="2" t="s">
        <v>3</v>
      </c>
      <c r="BE1627" s="2" t="s">
        <v>3</v>
      </c>
      <c r="BF1627" s="2" t="s">
        <v>3</v>
      </c>
      <c r="BG1627" s="2" t="s">
        <v>3</v>
      </c>
      <c r="BH1627" s="2">
        <v>3</v>
      </c>
      <c r="BI1627" s="2">
        <v>2</v>
      </c>
      <c r="BJ1627" s="2" t="s">
        <v>276</v>
      </c>
      <c r="BK1627" s="2"/>
      <c r="BL1627" s="2"/>
      <c r="BM1627" s="2">
        <v>500002</v>
      </c>
      <c r="BN1627" s="2">
        <v>0</v>
      </c>
      <c r="BO1627" s="2" t="s">
        <v>3</v>
      </c>
      <c r="BP1627" s="2">
        <v>0</v>
      </c>
      <c r="BQ1627" s="2">
        <v>12</v>
      </c>
      <c r="BR1627" s="2">
        <v>0</v>
      </c>
      <c r="BS1627" s="2">
        <v>1</v>
      </c>
      <c r="BT1627" s="2">
        <v>1</v>
      </c>
      <c r="BU1627" s="2">
        <v>1</v>
      </c>
      <c r="BV1627" s="2">
        <v>1</v>
      </c>
      <c r="BW1627" s="2">
        <v>1</v>
      </c>
      <c r="BX1627" s="2">
        <v>1</v>
      </c>
      <c r="BY1627" s="2" t="s">
        <v>3</v>
      </c>
      <c r="BZ1627" s="2">
        <v>0</v>
      </c>
      <c r="CA1627" s="2">
        <v>0</v>
      </c>
      <c r="CB1627" s="2"/>
      <c r="CC1627" s="2"/>
      <c r="CD1627" s="2"/>
      <c r="CE1627" s="2">
        <v>0</v>
      </c>
      <c r="CF1627" s="2">
        <v>0</v>
      </c>
      <c r="CG1627" s="2">
        <v>0</v>
      </c>
      <c r="CH1627" s="2"/>
      <c r="CI1627" s="2"/>
      <c r="CJ1627" s="2"/>
      <c r="CK1627" s="2"/>
      <c r="CL1627" s="2"/>
      <c r="CM1627" s="2">
        <v>0</v>
      </c>
      <c r="CN1627" s="2" t="s">
        <v>3</v>
      </c>
      <c r="CO1627" s="2">
        <v>0</v>
      </c>
      <c r="CP1627" s="2">
        <f t="shared" si="1439"/>
        <v>335.64</v>
      </c>
      <c r="CQ1627" s="2">
        <f t="shared" si="1440"/>
        <v>12.03</v>
      </c>
      <c r="CR1627" s="2">
        <f t="shared" si="1441"/>
        <v>0</v>
      </c>
      <c r="CS1627" s="2">
        <f t="shared" si="1442"/>
        <v>0</v>
      </c>
      <c r="CT1627" s="2">
        <f t="shared" si="1443"/>
        <v>0</v>
      </c>
      <c r="CU1627" s="2">
        <f t="shared" si="1444"/>
        <v>0</v>
      </c>
      <c r="CV1627" s="2">
        <f t="shared" si="1445"/>
        <v>0</v>
      </c>
      <c r="CW1627" s="2">
        <f t="shared" si="1446"/>
        <v>0</v>
      </c>
      <c r="CX1627" s="2">
        <f t="shared" si="1447"/>
        <v>0</v>
      </c>
      <c r="CY1627" s="2">
        <f t="shared" si="1448"/>
        <v>0</v>
      </c>
      <c r="CZ1627" s="2">
        <f t="shared" si="1449"/>
        <v>0</v>
      </c>
      <c r="DA1627" s="2"/>
      <c r="DB1627" s="2"/>
      <c r="DC1627" s="2" t="s">
        <v>3</v>
      </c>
      <c r="DD1627" s="2" t="s">
        <v>3</v>
      </c>
      <c r="DE1627" s="2" t="s">
        <v>3</v>
      </c>
      <c r="DF1627" s="2" t="s">
        <v>3</v>
      </c>
      <c r="DG1627" s="2" t="s">
        <v>3</v>
      </c>
      <c r="DH1627" s="2" t="s">
        <v>3</v>
      </c>
      <c r="DI1627" s="2" t="s">
        <v>3</v>
      </c>
      <c r="DJ1627" s="2" t="s">
        <v>3</v>
      </c>
      <c r="DK1627" s="2" t="s">
        <v>3</v>
      </c>
      <c r="DL1627" s="2" t="s">
        <v>3</v>
      </c>
      <c r="DM1627" s="2" t="s">
        <v>3</v>
      </c>
      <c r="DN1627" s="2">
        <v>0</v>
      </c>
      <c r="DO1627" s="2">
        <v>0</v>
      </c>
      <c r="DP1627" s="2">
        <v>1</v>
      </c>
      <c r="DQ1627" s="2">
        <v>1</v>
      </c>
      <c r="DR1627" s="2"/>
      <c r="DS1627" s="2"/>
      <c r="DT1627" s="2"/>
      <c r="DU1627" s="2">
        <v>1003</v>
      </c>
      <c r="DV1627" s="2" t="s">
        <v>275</v>
      </c>
      <c r="DW1627" s="2" t="s">
        <v>275</v>
      </c>
      <c r="DX1627" s="2">
        <v>1</v>
      </c>
      <c r="DY1627" s="2"/>
      <c r="DZ1627" s="2"/>
      <c r="EA1627" s="2"/>
      <c r="EB1627" s="2"/>
      <c r="EC1627" s="2"/>
      <c r="ED1627" s="2"/>
      <c r="EE1627" s="2">
        <v>31102120</v>
      </c>
      <c r="EF1627" s="2">
        <v>12</v>
      </c>
      <c r="EG1627" s="2" t="s">
        <v>420</v>
      </c>
      <c r="EH1627" s="2">
        <v>0</v>
      </c>
      <c r="EI1627" s="2" t="s">
        <v>3</v>
      </c>
      <c r="EJ1627" s="2">
        <v>2</v>
      </c>
      <c r="EK1627" s="2">
        <v>500002</v>
      </c>
      <c r="EL1627" s="2" t="s">
        <v>421</v>
      </c>
      <c r="EM1627" s="2" t="s">
        <v>422</v>
      </c>
      <c r="EN1627" s="2"/>
      <c r="EO1627" s="2" t="s">
        <v>3</v>
      </c>
      <c r="EP1627" s="2"/>
      <c r="EQ1627" s="2">
        <v>0</v>
      </c>
      <c r="ER1627" s="2">
        <v>12.03</v>
      </c>
      <c r="ES1627" s="2">
        <v>12.03</v>
      </c>
      <c r="ET1627" s="2">
        <v>0</v>
      </c>
      <c r="EU1627" s="2">
        <v>0</v>
      </c>
      <c r="EV1627" s="2">
        <v>0</v>
      </c>
      <c r="EW1627" s="2">
        <v>0</v>
      </c>
      <c r="EX1627" s="2">
        <v>0</v>
      </c>
      <c r="EY1627" s="2">
        <v>0</v>
      </c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>
        <v>0</v>
      </c>
      <c r="FR1627" s="2">
        <f t="shared" si="1450"/>
        <v>0</v>
      </c>
      <c r="FS1627" s="2">
        <v>0</v>
      </c>
      <c r="FT1627" s="2"/>
      <c r="FU1627" s="2"/>
      <c r="FV1627" s="2"/>
      <c r="FW1627" s="2"/>
      <c r="FX1627" s="2">
        <v>0</v>
      </c>
      <c r="FY1627" s="2">
        <v>0</v>
      </c>
      <c r="FZ1627" s="2"/>
      <c r="GA1627" s="2" t="s">
        <v>3</v>
      </c>
      <c r="GB1627" s="2"/>
      <c r="GC1627" s="2"/>
      <c r="GD1627" s="2">
        <v>1</v>
      </c>
      <c r="GE1627" s="2"/>
      <c r="GF1627" s="2">
        <v>1404028807</v>
      </c>
      <c r="GG1627" s="2">
        <v>2</v>
      </c>
      <c r="GH1627" s="2">
        <v>1</v>
      </c>
      <c r="GI1627" s="2">
        <v>-2</v>
      </c>
      <c r="GJ1627" s="2">
        <v>0</v>
      </c>
      <c r="GK1627" s="2">
        <v>0</v>
      </c>
      <c r="GL1627" s="2">
        <f t="shared" si="1451"/>
        <v>0</v>
      </c>
      <c r="GM1627" s="2">
        <f t="shared" si="1452"/>
        <v>335.64</v>
      </c>
      <c r="GN1627" s="2">
        <f t="shared" si="1453"/>
        <v>0</v>
      </c>
      <c r="GO1627" s="2">
        <f t="shared" si="1454"/>
        <v>335.64</v>
      </c>
      <c r="GP1627" s="2">
        <f t="shared" si="1455"/>
        <v>0</v>
      </c>
      <c r="GQ1627" s="2"/>
      <c r="GR1627" s="2">
        <v>0</v>
      </c>
      <c r="GS1627" s="2">
        <v>3</v>
      </c>
      <c r="GT1627" s="2">
        <v>0</v>
      </c>
      <c r="GU1627" s="2" t="s">
        <v>3</v>
      </c>
      <c r="GV1627" s="2">
        <f t="shared" si="1456"/>
        <v>0</v>
      </c>
      <c r="GW1627" s="2">
        <v>1</v>
      </c>
      <c r="GX1627" s="2">
        <f t="shared" si="1457"/>
        <v>0</v>
      </c>
      <c r="GY1627" s="2"/>
      <c r="GZ1627" s="2"/>
      <c r="HA1627" s="2">
        <v>0</v>
      </c>
      <c r="HB1627" s="2">
        <v>0</v>
      </c>
      <c r="HC1627" s="2">
        <f t="shared" si="1458"/>
        <v>0</v>
      </c>
      <c r="HD1627" s="2"/>
      <c r="HE1627" s="2"/>
      <c r="HF1627" s="2"/>
      <c r="HG1627" s="2"/>
      <c r="HH1627" s="2"/>
      <c r="HI1627" s="2"/>
      <c r="HJ1627" s="2"/>
      <c r="HK1627" s="2"/>
      <c r="HL1627" s="2"/>
      <c r="HM1627" s="2"/>
      <c r="HN1627" s="2"/>
      <c r="HO1627" s="2"/>
      <c r="HP1627" s="2"/>
      <c r="HQ1627" s="2"/>
      <c r="HR1627" s="2"/>
      <c r="HS1627" s="2"/>
      <c r="HT1627" s="2"/>
      <c r="HU1627" s="2"/>
      <c r="HV1627" s="2"/>
      <c r="HW1627" s="2"/>
      <c r="HX1627" s="2"/>
      <c r="HY1627" s="2"/>
      <c r="HZ1627" s="2"/>
      <c r="IA1627" s="2"/>
      <c r="IB1627" s="2"/>
      <c r="IC1627" s="2"/>
      <c r="ID1627" s="2"/>
      <c r="IE1627" s="2"/>
      <c r="IF1627" s="2"/>
      <c r="IG1627" s="2"/>
      <c r="IH1627" s="2"/>
      <c r="II1627" s="2"/>
      <c r="IJ1627" s="2"/>
      <c r="IK1627" s="2">
        <v>0</v>
      </c>
      <c r="IL1627" s="2"/>
      <c r="IM1627" s="2"/>
      <c r="IN1627" s="2"/>
      <c r="IO1627" s="2"/>
      <c r="IP1627" s="2"/>
      <c r="IQ1627" s="2"/>
      <c r="IR1627" s="2"/>
      <c r="IS1627" s="2"/>
      <c r="IT1627" s="2"/>
      <c r="IU1627" s="2"/>
    </row>
    <row r="1628" spans="1:255">
      <c r="A1628">
        <v>17</v>
      </c>
      <c r="B1628">
        <v>1</v>
      </c>
      <c r="E1628" t="s">
        <v>706</v>
      </c>
      <c r="F1628" t="s">
        <v>273</v>
      </c>
      <c r="G1628" t="s">
        <v>274</v>
      </c>
      <c r="H1628" t="s">
        <v>275</v>
      </c>
      <c r="I1628">
        <v>27.9</v>
      </c>
      <c r="J1628">
        <v>0</v>
      </c>
      <c r="O1628">
        <f t="shared" si="1424"/>
        <v>335.64</v>
      </c>
      <c r="P1628">
        <f t="shared" si="1425"/>
        <v>335.64</v>
      </c>
      <c r="Q1628">
        <f t="shared" si="1426"/>
        <v>0</v>
      </c>
      <c r="R1628">
        <f t="shared" si="1427"/>
        <v>0</v>
      </c>
      <c r="S1628">
        <f t="shared" si="1428"/>
        <v>0</v>
      </c>
      <c r="T1628">
        <f t="shared" si="1429"/>
        <v>0</v>
      </c>
      <c r="U1628">
        <f t="shared" si="1430"/>
        <v>0</v>
      </c>
      <c r="V1628">
        <f t="shared" si="1431"/>
        <v>0</v>
      </c>
      <c r="W1628">
        <f t="shared" si="1432"/>
        <v>0</v>
      </c>
      <c r="X1628">
        <f t="shared" si="1433"/>
        <v>0</v>
      </c>
      <c r="Y1628">
        <f t="shared" si="1434"/>
        <v>0</v>
      </c>
      <c r="AA1628">
        <v>33304960</v>
      </c>
      <c r="AB1628">
        <f t="shared" si="1435"/>
        <v>12.03</v>
      </c>
      <c r="AC1628">
        <f t="shared" si="1436"/>
        <v>12.03</v>
      </c>
      <c r="AD1628">
        <f t="shared" si="1459"/>
        <v>0</v>
      </c>
      <c r="AE1628">
        <f t="shared" si="1460"/>
        <v>0</v>
      </c>
      <c r="AF1628">
        <f t="shared" si="1460"/>
        <v>0</v>
      </c>
      <c r="AG1628">
        <f t="shared" si="1437"/>
        <v>0</v>
      </c>
      <c r="AH1628">
        <f t="shared" si="1461"/>
        <v>0</v>
      </c>
      <c r="AI1628">
        <f t="shared" si="1461"/>
        <v>0</v>
      </c>
      <c r="AJ1628">
        <f t="shared" si="1438"/>
        <v>0</v>
      </c>
      <c r="AK1628">
        <v>12.03</v>
      </c>
      <c r="AL1628">
        <v>12.03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1</v>
      </c>
      <c r="AW1628">
        <v>1</v>
      </c>
      <c r="AZ1628">
        <v>1</v>
      </c>
      <c r="BA1628">
        <v>1</v>
      </c>
      <c r="BB1628">
        <v>1</v>
      </c>
      <c r="BC1628">
        <v>1</v>
      </c>
      <c r="BD1628" t="s">
        <v>3</v>
      </c>
      <c r="BE1628" t="s">
        <v>3</v>
      </c>
      <c r="BF1628" t="s">
        <v>3</v>
      </c>
      <c r="BG1628" t="s">
        <v>3</v>
      </c>
      <c r="BH1628">
        <v>3</v>
      </c>
      <c r="BI1628">
        <v>2</v>
      </c>
      <c r="BJ1628" t="s">
        <v>276</v>
      </c>
      <c r="BM1628">
        <v>500002</v>
      </c>
      <c r="BN1628">
        <v>0</v>
      </c>
      <c r="BO1628" t="s">
        <v>3</v>
      </c>
      <c r="BP1628">
        <v>0</v>
      </c>
      <c r="BQ1628">
        <v>12</v>
      </c>
      <c r="BR1628">
        <v>0</v>
      </c>
      <c r="BS1628">
        <v>1</v>
      </c>
      <c r="BT1628">
        <v>1</v>
      </c>
      <c r="BU1628">
        <v>1</v>
      </c>
      <c r="BV1628">
        <v>1</v>
      </c>
      <c r="BW1628">
        <v>1</v>
      </c>
      <c r="BX1628">
        <v>1</v>
      </c>
      <c r="BY1628" t="s">
        <v>3</v>
      </c>
      <c r="BZ1628">
        <v>0</v>
      </c>
      <c r="CA1628">
        <v>0</v>
      </c>
      <c r="CE1628">
        <v>0</v>
      </c>
      <c r="CF1628">
        <v>0</v>
      </c>
      <c r="CG1628">
        <v>0</v>
      </c>
      <c r="CM1628">
        <v>0</v>
      </c>
      <c r="CN1628" t="s">
        <v>3</v>
      </c>
      <c r="CO1628">
        <v>0</v>
      </c>
      <c r="CP1628">
        <f t="shared" si="1439"/>
        <v>335.64</v>
      </c>
      <c r="CQ1628">
        <f t="shared" si="1440"/>
        <v>12.03</v>
      </c>
      <c r="CR1628">
        <f t="shared" si="1441"/>
        <v>0</v>
      </c>
      <c r="CS1628">
        <f t="shared" si="1442"/>
        <v>0</v>
      </c>
      <c r="CT1628">
        <f t="shared" si="1443"/>
        <v>0</v>
      </c>
      <c r="CU1628">
        <f t="shared" si="1444"/>
        <v>0</v>
      </c>
      <c r="CV1628">
        <f t="shared" si="1445"/>
        <v>0</v>
      </c>
      <c r="CW1628">
        <f t="shared" si="1446"/>
        <v>0</v>
      </c>
      <c r="CX1628">
        <f t="shared" si="1447"/>
        <v>0</v>
      </c>
      <c r="CY1628">
        <f t="shared" si="1448"/>
        <v>0</v>
      </c>
      <c r="CZ1628">
        <f t="shared" si="1449"/>
        <v>0</v>
      </c>
      <c r="DC1628" t="s">
        <v>3</v>
      </c>
      <c r="DD1628" t="s">
        <v>3</v>
      </c>
      <c r="DE1628" t="s">
        <v>3</v>
      </c>
      <c r="DF1628" t="s">
        <v>3</v>
      </c>
      <c r="DG1628" t="s">
        <v>3</v>
      </c>
      <c r="DH1628" t="s">
        <v>3</v>
      </c>
      <c r="DI1628" t="s">
        <v>3</v>
      </c>
      <c r="DJ1628" t="s">
        <v>3</v>
      </c>
      <c r="DK1628" t="s">
        <v>3</v>
      </c>
      <c r="DL1628" t="s">
        <v>3</v>
      </c>
      <c r="DM1628" t="s">
        <v>3</v>
      </c>
      <c r="DN1628">
        <v>0</v>
      </c>
      <c r="DO1628">
        <v>0</v>
      </c>
      <c r="DP1628">
        <v>1</v>
      </c>
      <c r="DQ1628">
        <v>1</v>
      </c>
      <c r="DU1628">
        <v>1003</v>
      </c>
      <c r="DV1628" t="s">
        <v>275</v>
      </c>
      <c r="DW1628" t="s">
        <v>275</v>
      </c>
      <c r="DX1628">
        <v>1</v>
      </c>
      <c r="EE1628">
        <v>31102120</v>
      </c>
      <c r="EF1628">
        <v>12</v>
      </c>
      <c r="EG1628" t="s">
        <v>420</v>
      </c>
      <c r="EH1628">
        <v>0</v>
      </c>
      <c r="EI1628" t="s">
        <v>3</v>
      </c>
      <c r="EJ1628">
        <v>2</v>
      </c>
      <c r="EK1628">
        <v>500002</v>
      </c>
      <c r="EL1628" t="s">
        <v>421</v>
      </c>
      <c r="EM1628" t="s">
        <v>422</v>
      </c>
      <c r="EO1628" t="s">
        <v>3</v>
      </c>
      <c r="EQ1628">
        <v>0</v>
      </c>
      <c r="ER1628">
        <v>12.03</v>
      </c>
      <c r="ES1628">
        <v>12.03</v>
      </c>
      <c r="ET1628">
        <v>0</v>
      </c>
      <c r="EU1628">
        <v>0</v>
      </c>
      <c r="EV1628">
        <v>0</v>
      </c>
      <c r="EW1628">
        <v>0</v>
      </c>
      <c r="EX1628">
        <v>0</v>
      </c>
      <c r="EY1628">
        <v>0</v>
      </c>
      <c r="FQ1628">
        <v>0</v>
      </c>
      <c r="FR1628">
        <f t="shared" si="1450"/>
        <v>0</v>
      </c>
      <c r="FS1628">
        <v>0</v>
      </c>
      <c r="FX1628">
        <v>0</v>
      </c>
      <c r="FY1628">
        <v>0</v>
      </c>
      <c r="GA1628" t="s">
        <v>3</v>
      </c>
      <c r="GD1628">
        <v>1</v>
      </c>
      <c r="GF1628">
        <v>1404028807</v>
      </c>
      <c r="GG1628">
        <v>2</v>
      </c>
      <c r="GH1628">
        <v>1</v>
      </c>
      <c r="GI1628">
        <v>-2</v>
      </c>
      <c r="GJ1628">
        <v>0</v>
      </c>
      <c r="GK1628">
        <v>0</v>
      </c>
      <c r="GL1628">
        <f t="shared" si="1451"/>
        <v>0</v>
      </c>
      <c r="GM1628">
        <f t="shared" si="1452"/>
        <v>335.64</v>
      </c>
      <c r="GN1628">
        <f t="shared" si="1453"/>
        <v>0</v>
      </c>
      <c r="GO1628">
        <f t="shared" si="1454"/>
        <v>335.64</v>
      </c>
      <c r="GP1628">
        <f t="shared" si="1455"/>
        <v>0</v>
      </c>
      <c r="GR1628">
        <v>0</v>
      </c>
      <c r="GS1628">
        <v>3</v>
      </c>
      <c r="GT1628">
        <v>0</v>
      </c>
      <c r="GU1628" t="s">
        <v>3</v>
      </c>
      <c r="GV1628">
        <f t="shared" si="1456"/>
        <v>0</v>
      </c>
      <c r="GW1628">
        <v>1</v>
      </c>
      <c r="GX1628">
        <f t="shared" si="1457"/>
        <v>0</v>
      </c>
      <c r="HA1628">
        <v>0</v>
      </c>
      <c r="HB1628">
        <v>0</v>
      </c>
      <c r="HC1628">
        <f t="shared" si="1458"/>
        <v>0</v>
      </c>
      <c r="IK1628">
        <v>0</v>
      </c>
    </row>
    <row r="1629" spans="1:255">
      <c r="A1629" s="2">
        <v>17</v>
      </c>
      <c r="B1629" s="2">
        <v>1</v>
      </c>
      <c r="C1629" s="2"/>
      <c r="D1629" s="2"/>
      <c r="E1629" s="2" t="s">
        <v>707</v>
      </c>
      <c r="F1629" s="2" t="s">
        <v>424</v>
      </c>
      <c r="G1629" s="2" t="s">
        <v>539</v>
      </c>
      <c r="H1629" s="2" t="s">
        <v>40</v>
      </c>
      <c r="I1629" s="2">
        <v>2</v>
      </c>
      <c r="J1629" s="2">
        <v>0</v>
      </c>
      <c r="K1629" s="2"/>
      <c r="L1629" s="2"/>
      <c r="M1629" s="2"/>
      <c r="N1629" s="2"/>
      <c r="O1629" s="2">
        <f t="shared" si="1424"/>
        <v>0</v>
      </c>
      <c r="P1629" s="2">
        <f t="shared" si="1425"/>
        <v>0</v>
      </c>
      <c r="Q1629" s="2">
        <f t="shared" si="1426"/>
        <v>0</v>
      </c>
      <c r="R1629" s="2">
        <f t="shared" si="1427"/>
        <v>0</v>
      </c>
      <c r="S1629" s="2">
        <f t="shared" si="1428"/>
        <v>0</v>
      </c>
      <c r="T1629" s="2">
        <f t="shared" si="1429"/>
        <v>0</v>
      </c>
      <c r="U1629" s="2">
        <f t="shared" si="1430"/>
        <v>0</v>
      </c>
      <c r="V1629" s="2">
        <f t="shared" si="1431"/>
        <v>0</v>
      </c>
      <c r="W1629" s="2">
        <f t="shared" si="1432"/>
        <v>0</v>
      </c>
      <c r="X1629" s="2">
        <f t="shared" si="1433"/>
        <v>0</v>
      </c>
      <c r="Y1629" s="2">
        <f t="shared" si="1434"/>
        <v>0</v>
      </c>
      <c r="Z1629" s="2"/>
      <c r="AA1629" s="2">
        <v>33304975</v>
      </c>
      <c r="AB1629" s="2">
        <f t="shared" si="1435"/>
        <v>0</v>
      </c>
      <c r="AC1629" s="2">
        <f t="shared" si="1436"/>
        <v>0</v>
      </c>
      <c r="AD1629" s="2">
        <f t="shared" si="1459"/>
        <v>0</v>
      </c>
      <c r="AE1629" s="2">
        <f t="shared" si="1460"/>
        <v>0</v>
      </c>
      <c r="AF1629" s="2">
        <f t="shared" si="1460"/>
        <v>0</v>
      </c>
      <c r="AG1629" s="2">
        <f t="shared" si="1437"/>
        <v>0</v>
      </c>
      <c r="AH1629" s="2">
        <f t="shared" si="1461"/>
        <v>0</v>
      </c>
      <c r="AI1629" s="2">
        <f t="shared" si="1461"/>
        <v>0</v>
      </c>
      <c r="AJ1629" s="2">
        <f t="shared" si="1438"/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1</v>
      </c>
      <c r="AW1629" s="2">
        <v>1</v>
      </c>
      <c r="AX1629" s="2"/>
      <c r="AY1629" s="2"/>
      <c r="AZ1629" s="2">
        <v>1</v>
      </c>
      <c r="BA1629" s="2">
        <v>1</v>
      </c>
      <c r="BB1629" s="2">
        <v>1</v>
      </c>
      <c r="BC1629" s="2">
        <v>1</v>
      </c>
      <c r="BD1629" s="2" t="s">
        <v>3</v>
      </c>
      <c r="BE1629" s="2" t="s">
        <v>3</v>
      </c>
      <c r="BF1629" s="2" t="s">
        <v>3</v>
      </c>
      <c r="BG1629" s="2" t="s">
        <v>3</v>
      </c>
      <c r="BH1629" s="2">
        <v>3</v>
      </c>
      <c r="BI1629" s="2">
        <v>1</v>
      </c>
      <c r="BJ1629" s="2" t="s">
        <v>3</v>
      </c>
      <c r="BK1629" s="2"/>
      <c r="BL1629" s="2"/>
      <c r="BM1629" s="2">
        <v>1100</v>
      </c>
      <c r="BN1629" s="2">
        <v>0</v>
      </c>
      <c r="BO1629" s="2" t="s">
        <v>3</v>
      </c>
      <c r="BP1629" s="2">
        <v>0</v>
      </c>
      <c r="BQ1629" s="2">
        <v>14</v>
      </c>
      <c r="BR1629" s="2">
        <v>0</v>
      </c>
      <c r="BS1629" s="2">
        <v>1</v>
      </c>
      <c r="BT1629" s="2">
        <v>1</v>
      </c>
      <c r="BU1629" s="2">
        <v>1</v>
      </c>
      <c r="BV1629" s="2">
        <v>1</v>
      </c>
      <c r="BW1629" s="2">
        <v>1</v>
      </c>
      <c r="BX1629" s="2">
        <v>1</v>
      </c>
      <c r="BY1629" s="2" t="s">
        <v>3</v>
      </c>
      <c r="BZ1629" s="2">
        <v>0</v>
      </c>
      <c r="CA1629" s="2">
        <v>0</v>
      </c>
      <c r="CB1629" s="2"/>
      <c r="CC1629" s="2"/>
      <c r="CD1629" s="2"/>
      <c r="CE1629" s="2">
        <v>0</v>
      </c>
      <c r="CF1629" s="2">
        <v>0</v>
      </c>
      <c r="CG1629" s="2">
        <v>0</v>
      </c>
      <c r="CH1629" s="2"/>
      <c r="CI1629" s="2"/>
      <c r="CJ1629" s="2"/>
      <c r="CK1629" s="2"/>
      <c r="CL1629" s="2"/>
      <c r="CM1629" s="2">
        <v>0</v>
      </c>
      <c r="CN1629" s="2" t="s">
        <v>3</v>
      </c>
      <c r="CO1629" s="2">
        <v>0</v>
      </c>
      <c r="CP1629" s="2">
        <f t="shared" si="1439"/>
        <v>0</v>
      </c>
      <c r="CQ1629" s="2">
        <f t="shared" si="1440"/>
        <v>0</v>
      </c>
      <c r="CR1629" s="2">
        <f t="shared" si="1441"/>
        <v>0</v>
      </c>
      <c r="CS1629" s="2">
        <f t="shared" si="1442"/>
        <v>0</v>
      </c>
      <c r="CT1629" s="2">
        <f t="shared" si="1443"/>
        <v>0</v>
      </c>
      <c r="CU1629" s="2">
        <f t="shared" si="1444"/>
        <v>0</v>
      </c>
      <c r="CV1629" s="2">
        <f t="shared" si="1445"/>
        <v>0</v>
      </c>
      <c r="CW1629" s="2">
        <f t="shared" si="1446"/>
        <v>0</v>
      </c>
      <c r="CX1629" s="2">
        <f t="shared" si="1447"/>
        <v>0</v>
      </c>
      <c r="CY1629" s="2">
        <f t="shared" si="1448"/>
        <v>0</v>
      </c>
      <c r="CZ1629" s="2">
        <f t="shared" si="1449"/>
        <v>0</v>
      </c>
      <c r="DA1629" s="2"/>
      <c r="DB1629" s="2"/>
      <c r="DC1629" s="2" t="s">
        <v>3</v>
      </c>
      <c r="DD1629" s="2" t="s">
        <v>3</v>
      </c>
      <c r="DE1629" s="2" t="s">
        <v>3</v>
      </c>
      <c r="DF1629" s="2" t="s">
        <v>3</v>
      </c>
      <c r="DG1629" s="2" t="s">
        <v>3</v>
      </c>
      <c r="DH1629" s="2" t="s">
        <v>3</v>
      </c>
      <c r="DI1629" s="2" t="s">
        <v>3</v>
      </c>
      <c r="DJ1629" s="2" t="s">
        <v>3</v>
      </c>
      <c r="DK1629" s="2" t="s">
        <v>3</v>
      </c>
      <c r="DL1629" s="2" t="s">
        <v>3</v>
      </c>
      <c r="DM1629" s="2" t="s">
        <v>3</v>
      </c>
      <c r="DN1629" s="2">
        <v>0</v>
      </c>
      <c r="DO1629" s="2">
        <v>0</v>
      </c>
      <c r="DP1629" s="2">
        <v>1</v>
      </c>
      <c r="DQ1629" s="2">
        <v>1</v>
      </c>
      <c r="DR1629" s="2"/>
      <c r="DS1629" s="2"/>
      <c r="DT1629" s="2"/>
      <c r="DU1629" s="2">
        <v>1010</v>
      </c>
      <c r="DV1629" s="2" t="s">
        <v>40</v>
      </c>
      <c r="DW1629" s="2" t="s">
        <v>40</v>
      </c>
      <c r="DX1629" s="2">
        <v>1</v>
      </c>
      <c r="DY1629" s="2"/>
      <c r="DZ1629" s="2"/>
      <c r="EA1629" s="2"/>
      <c r="EB1629" s="2"/>
      <c r="EC1629" s="2"/>
      <c r="ED1629" s="2"/>
      <c r="EE1629" s="2">
        <v>31102366</v>
      </c>
      <c r="EF1629" s="2">
        <v>8</v>
      </c>
      <c r="EG1629" s="2" t="s">
        <v>34</v>
      </c>
      <c r="EH1629" s="2">
        <v>0</v>
      </c>
      <c r="EI1629" s="2" t="s">
        <v>3</v>
      </c>
      <c r="EJ1629" s="2">
        <v>1</v>
      </c>
      <c r="EK1629" s="2">
        <v>1100</v>
      </c>
      <c r="EL1629" s="2" t="s">
        <v>41</v>
      </c>
      <c r="EM1629" s="2" t="s">
        <v>42</v>
      </c>
      <c r="EN1629" s="2"/>
      <c r="EO1629" s="2" t="s">
        <v>3</v>
      </c>
      <c r="EP1629" s="2"/>
      <c r="EQ1629" s="2">
        <v>0</v>
      </c>
      <c r="ER1629" s="2">
        <v>0</v>
      </c>
      <c r="ES1629" s="2">
        <v>0</v>
      </c>
      <c r="ET1629" s="2">
        <v>0</v>
      </c>
      <c r="EU1629" s="2">
        <v>0</v>
      </c>
      <c r="EV1629" s="2">
        <v>0</v>
      </c>
      <c r="EW1629" s="2">
        <v>0</v>
      </c>
      <c r="EX1629" s="2">
        <v>0</v>
      </c>
      <c r="EY1629" s="2">
        <v>0</v>
      </c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>
        <v>0</v>
      </c>
      <c r="FR1629" s="2">
        <f t="shared" si="1450"/>
        <v>0</v>
      </c>
      <c r="FS1629" s="2">
        <v>0</v>
      </c>
      <c r="FT1629" s="2"/>
      <c r="FU1629" s="2"/>
      <c r="FV1629" s="2"/>
      <c r="FW1629" s="2"/>
      <c r="FX1629" s="2">
        <v>0</v>
      </c>
      <c r="FY1629" s="2">
        <v>0</v>
      </c>
      <c r="FZ1629" s="2"/>
      <c r="GA1629" s="2" t="s">
        <v>3</v>
      </c>
      <c r="GB1629" s="2"/>
      <c r="GC1629" s="2"/>
      <c r="GD1629" s="2">
        <v>1</v>
      </c>
      <c r="GE1629" s="2"/>
      <c r="GF1629" s="2">
        <v>-1460050278</v>
      </c>
      <c r="GG1629" s="2">
        <v>2</v>
      </c>
      <c r="GH1629" s="2">
        <v>0</v>
      </c>
      <c r="GI1629" s="2">
        <v>-2</v>
      </c>
      <c r="GJ1629" s="2">
        <v>0</v>
      </c>
      <c r="GK1629" s="2">
        <v>0</v>
      </c>
      <c r="GL1629" s="2">
        <f t="shared" si="1451"/>
        <v>0</v>
      </c>
      <c r="GM1629" s="2">
        <f t="shared" si="1452"/>
        <v>0</v>
      </c>
      <c r="GN1629" s="2">
        <f t="shared" si="1453"/>
        <v>0</v>
      </c>
      <c r="GO1629" s="2">
        <f t="shared" si="1454"/>
        <v>0</v>
      </c>
      <c r="GP1629" s="2">
        <f t="shared" si="1455"/>
        <v>0</v>
      </c>
      <c r="GQ1629" s="2"/>
      <c r="GR1629" s="2">
        <v>0</v>
      </c>
      <c r="GS1629" s="2">
        <v>3</v>
      </c>
      <c r="GT1629" s="2">
        <v>0</v>
      </c>
      <c r="GU1629" s="2" t="s">
        <v>3</v>
      </c>
      <c r="GV1629" s="2">
        <f t="shared" si="1456"/>
        <v>0</v>
      </c>
      <c r="GW1629" s="2">
        <v>1</v>
      </c>
      <c r="GX1629" s="2">
        <f t="shared" si="1457"/>
        <v>0</v>
      </c>
      <c r="GY1629" s="2"/>
      <c r="GZ1629" s="2"/>
      <c r="HA1629" s="2">
        <v>0</v>
      </c>
      <c r="HB1629" s="2">
        <v>0</v>
      </c>
      <c r="HC1629" s="2">
        <f t="shared" si="1458"/>
        <v>0</v>
      </c>
      <c r="HD1629" s="2"/>
      <c r="HE1629" s="2"/>
      <c r="HF1629" s="2"/>
      <c r="HG1629" s="2"/>
      <c r="HH1629" s="2"/>
      <c r="HI1629" s="2"/>
      <c r="HJ1629" s="2"/>
      <c r="HK1629" s="2"/>
      <c r="HL1629" s="2"/>
      <c r="HM1629" s="2"/>
      <c r="HN1629" s="2"/>
      <c r="HO1629" s="2"/>
      <c r="HP1629" s="2"/>
      <c r="HQ1629" s="2"/>
      <c r="HR1629" s="2"/>
      <c r="HS1629" s="2"/>
      <c r="HT1629" s="2"/>
      <c r="HU1629" s="2"/>
      <c r="HV1629" s="2"/>
      <c r="HW1629" s="2"/>
      <c r="HX1629" s="2"/>
      <c r="HY1629" s="2"/>
      <c r="HZ1629" s="2"/>
      <c r="IA1629" s="2"/>
      <c r="IB1629" s="2"/>
      <c r="IC1629" s="2"/>
      <c r="ID1629" s="2"/>
      <c r="IE1629" s="2"/>
      <c r="IF1629" s="2"/>
      <c r="IG1629" s="2"/>
      <c r="IH1629" s="2"/>
      <c r="II1629" s="2"/>
      <c r="IJ1629" s="2"/>
      <c r="IK1629" s="2">
        <v>0</v>
      </c>
      <c r="IL1629" s="2"/>
      <c r="IM1629" s="2"/>
      <c r="IN1629" s="2"/>
      <c r="IO1629" s="2"/>
      <c r="IP1629" s="2"/>
      <c r="IQ1629" s="2"/>
      <c r="IR1629" s="2"/>
      <c r="IS1629" s="2"/>
      <c r="IT1629" s="2"/>
      <c r="IU1629" s="2"/>
    </row>
    <row r="1630" spans="1:255">
      <c r="A1630">
        <v>17</v>
      </c>
      <c r="B1630">
        <v>1</v>
      </c>
      <c r="E1630" t="s">
        <v>707</v>
      </c>
      <c r="F1630" t="s">
        <v>424</v>
      </c>
      <c r="G1630" t="s">
        <v>539</v>
      </c>
      <c r="H1630" t="s">
        <v>40</v>
      </c>
      <c r="I1630">
        <v>2</v>
      </c>
      <c r="J1630">
        <v>0</v>
      </c>
      <c r="O1630">
        <f t="shared" si="1424"/>
        <v>2677.92</v>
      </c>
      <c r="P1630">
        <f t="shared" si="1425"/>
        <v>2677.92</v>
      </c>
      <c r="Q1630">
        <f t="shared" si="1426"/>
        <v>0</v>
      </c>
      <c r="R1630">
        <f t="shared" si="1427"/>
        <v>0</v>
      </c>
      <c r="S1630">
        <f t="shared" si="1428"/>
        <v>0</v>
      </c>
      <c r="T1630">
        <f t="shared" si="1429"/>
        <v>0</v>
      </c>
      <c r="U1630">
        <f t="shared" si="1430"/>
        <v>0</v>
      </c>
      <c r="V1630">
        <f t="shared" si="1431"/>
        <v>0</v>
      </c>
      <c r="W1630">
        <f t="shared" si="1432"/>
        <v>0</v>
      </c>
      <c r="X1630">
        <f t="shared" si="1433"/>
        <v>0</v>
      </c>
      <c r="Y1630">
        <f t="shared" si="1434"/>
        <v>0</v>
      </c>
      <c r="AA1630">
        <v>33304960</v>
      </c>
      <c r="AB1630">
        <f t="shared" si="1435"/>
        <v>1338.96</v>
      </c>
      <c r="AC1630">
        <f t="shared" si="1436"/>
        <v>1338.96</v>
      </c>
      <c r="AD1630">
        <f t="shared" si="1459"/>
        <v>0</v>
      </c>
      <c r="AE1630">
        <f t="shared" si="1460"/>
        <v>0</v>
      </c>
      <c r="AF1630">
        <f t="shared" si="1460"/>
        <v>0</v>
      </c>
      <c r="AG1630">
        <f t="shared" si="1437"/>
        <v>0</v>
      </c>
      <c r="AH1630">
        <f t="shared" si="1461"/>
        <v>0</v>
      </c>
      <c r="AI1630">
        <f t="shared" si="1461"/>
        <v>0</v>
      </c>
      <c r="AJ1630">
        <f t="shared" si="1438"/>
        <v>0</v>
      </c>
      <c r="AK1630">
        <v>1338.96</v>
      </c>
      <c r="AL1630">
        <v>1338.96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1</v>
      </c>
      <c r="AW1630">
        <v>1</v>
      </c>
      <c r="AZ1630">
        <v>1</v>
      </c>
      <c r="BA1630">
        <v>1</v>
      </c>
      <c r="BB1630">
        <v>1</v>
      </c>
      <c r="BC1630">
        <v>1</v>
      </c>
      <c r="BD1630" t="s">
        <v>3</v>
      </c>
      <c r="BE1630" t="s">
        <v>3</v>
      </c>
      <c r="BF1630" t="s">
        <v>3</v>
      </c>
      <c r="BG1630" t="s">
        <v>3</v>
      </c>
      <c r="BH1630">
        <v>3</v>
      </c>
      <c r="BI1630">
        <v>1</v>
      </c>
      <c r="BJ1630" t="s">
        <v>3</v>
      </c>
      <c r="BM1630">
        <v>1100</v>
      </c>
      <c r="BN1630">
        <v>0</v>
      </c>
      <c r="BO1630" t="s">
        <v>3</v>
      </c>
      <c r="BP1630">
        <v>0</v>
      </c>
      <c r="BQ1630">
        <v>14</v>
      </c>
      <c r="BR1630">
        <v>0</v>
      </c>
      <c r="BS1630">
        <v>1</v>
      </c>
      <c r="BT1630">
        <v>1</v>
      </c>
      <c r="BU1630">
        <v>1</v>
      </c>
      <c r="BV1630">
        <v>1</v>
      </c>
      <c r="BW1630">
        <v>1</v>
      </c>
      <c r="BX1630">
        <v>1</v>
      </c>
      <c r="BY1630" t="s">
        <v>3</v>
      </c>
      <c r="BZ1630">
        <v>0</v>
      </c>
      <c r="CA1630">
        <v>0</v>
      </c>
      <c r="CE1630">
        <v>0</v>
      </c>
      <c r="CF1630">
        <v>0</v>
      </c>
      <c r="CG1630">
        <v>0</v>
      </c>
      <c r="CM1630">
        <v>0</v>
      </c>
      <c r="CN1630" t="s">
        <v>3</v>
      </c>
      <c r="CO1630">
        <v>0</v>
      </c>
      <c r="CP1630">
        <f t="shared" si="1439"/>
        <v>2677.92</v>
      </c>
      <c r="CQ1630">
        <f t="shared" si="1440"/>
        <v>1338.96</v>
      </c>
      <c r="CR1630">
        <f t="shared" si="1441"/>
        <v>0</v>
      </c>
      <c r="CS1630">
        <f t="shared" si="1442"/>
        <v>0</v>
      </c>
      <c r="CT1630">
        <f t="shared" si="1443"/>
        <v>0</v>
      </c>
      <c r="CU1630">
        <f t="shared" si="1444"/>
        <v>0</v>
      </c>
      <c r="CV1630">
        <f t="shared" si="1445"/>
        <v>0</v>
      </c>
      <c r="CW1630">
        <f t="shared" si="1446"/>
        <v>0</v>
      </c>
      <c r="CX1630">
        <f t="shared" si="1447"/>
        <v>0</v>
      </c>
      <c r="CY1630">
        <f t="shared" si="1448"/>
        <v>0</v>
      </c>
      <c r="CZ1630">
        <f t="shared" si="1449"/>
        <v>0</v>
      </c>
      <c r="DC1630" t="s">
        <v>3</v>
      </c>
      <c r="DD1630" t="s">
        <v>3</v>
      </c>
      <c r="DE1630" t="s">
        <v>3</v>
      </c>
      <c r="DF1630" t="s">
        <v>3</v>
      </c>
      <c r="DG1630" t="s">
        <v>3</v>
      </c>
      <c r="DH1630" t="s">
        <v>3</v>
      </c>
      <c r="DI1630" t="s">
        <v>3</v>
      </c>
      <c r="DJ1630" t="s">
        <v>3</v>
      </c>
      <c r="DK1630" t="s">
        <v>3</v>
      </c>
      <c r="DL1630" t="s">
        <v>3</v>
      </c>
      <c r="DM1630" t="s">
        <v>3</v>
      </c>
      <c r="DN1630">
        <v>0</v>
      </c>
      <c r="DO1630">
        <v>0</v>
      </c>
      <c r="DP1630">
        <v>1</v>
      </c>
      <c r="DQ1630">
        <v>1</v>
      </c>
      <c r="DU1630">
        <v>1010</v>
      </c>
      <c r="DV1630" t="s">
        <v>40</v>
      </c>
      <c r="DW1630" t="s">
        <v>40</v>
      </c>
      <c r="DX1630">
        <v>1</v>
      </c>
      <c r="EE1630">
        <v>31102366</v>
      </c>
      <c r="EF1630">
        <v>8</v>
      </c>
      <c r="EG1630" t="s">
        <v>34</v>
      </c>
      <c r="EH1630">
        <v>0</v>
      </c>
      <c r="EI1630" t="s">
        <v>3</v>
      </c>
      <c r="EJ1630">
        <v>1</v>
      </c>
      <c r="EK1630">
        <v>1100</v>
      </c>
      <c r="EL1630" t="s">
        <v>41</v>
      </c>
      <c r="EM1630" t="s">
        <v>42</v>
      </c>
      <c r="EO1630" t="s">
        <v>3</v>
      </c>
      <c r="EQ1630">
        <v>0</v>
      </c>
      <c r="ER1630">
        <v>1338.96</v>
      </c>
      <c r="ES1630">
        <v>1338.96</v>
      </c>
      <c r="ET1630">
        <v>0</v>
      </c>
      <c r="EU1630">
        <v>0</v>
      </c>
      <c r="EV1630">
        <v>0</v>
      </c>
      <c r="EW1630">
        <v>0</v>
      </c>
      <c r="EX1630">
        <v>0</v>
      </c>
      <c r="EY1630">
        <v>0</v>
      </c>
      <c r="EZ1630">
        <v>5</v>
      </c>
      <c r="FC1630">
        <v>1</v>
      </c>
      <c r="FD1630">
        <v>18</v>
      </c>
      <c r="FF1630">
        <v>12350</v>
      </c>
      <c r="FQ1630">
        <v>0</v>
      </c>
      <c r="FR1630">
        <f t="shared" si="1450"/>
        <v>0</v>
      </c>
      <c r="FS1630">
        <v>0</v>
      </c>
      <c r="FX1630">
        <v>0</v>
      </c>
      <c r="FY1630">
        <v>0</v>
      </c>
      <c r="GA1630" t="s">
        <v>637</v>
      </c>
      <c r="GD1630">
        <v>1</v>
      </c>
      <c r="GF1630">
        <v>-1460050278</v>
      </c>
      <c r="GG1630">
        <v>2</v>
      </c>
      <c r="GH1630">
        <v>3</v>
      </c>
      <c r="GI1630">
        <v>3</v>
      </c>
      <c r="GJ1630">
        <v>0</v>
      </c>
      <c r="GK1630">
        <v>0</v>
      </c>
      <c r="GL1630">
        <f t="shared" si="1451"/>
        <v>0</v>
      </c>
      <c r="GM1630">
        <f t="shared" si="1452"/>
        <v>2677.92</v>
      </c>
      <c r="GN1630">
        <f t="shared" si="1453"/>
        <v>2677.92</v>
      </c>
      <c r="GO1630">
        <f t="shared" si="1454"/>
        <v>0</v>
      </c>
      <c r="GP1630">
        <f t="shared" si="1455"/>
        <v>0</v>
      </c>
      <c r="GR1630">
        <v>1</v>
      </c>
      <c r="GS1630">
        <v>1</v>
      </c>
      <c r="GT1630">
        <v>0</v>
      </c>
      <c r="GU1630" t="s">
        <v>3</v>
      </c>
      <c r="GV1630">
        <f t="shared" si="1456"/>
        <v>0</v>
      </c>
      <c r="GW1630">
        <v>1</v>
      </c>
      <c r="GX1630">
        <f t="shared" si="1457"/>
        <v>0</v>
      </c>
      <c r="HA1630">
        <v>0</v>
      </c>
      <c r="HB1630">
        <v>0</v>
      </c>
      <c r="HC1630">
        <f t="shared" si="1458"/>
        <v>0</v>
      </c>
      <c r="IK1630">
        <v>0</v>
      </c>
    </row>
    <row r="1631" spans="1:255">
      <c r="A1631" s="2">
        <v>17</v>
      </c>
      <c r="B1631" s="2">
        <v>1</v>
      </c>
      <c r="C1631" s="2"/>
      <c r="D1631" s="2"/>
      <c r="E1631" s="2" t="s">
        <v>708</v>
      </c>
      <c r="F1631" s="2" t="s">
        <v>424</v>
      </c>
      <c r="G1631" s="2" t="s">
        <v>639</v>
      </c>
      <c r="H1631" s="2" t="s">
        <v>40</v>
      </c>
      <c r="I1631" s="2">
        <v>1</v>
      </c>
      <c r="J1631" s="2">
        <v>0</v>
      </c>
      <c r="K1631" s="2"/>
      <c r="L1631" s="2"/>
      <c r="M1631" s="2"/>
      <c r="N1631" s="2"/>
      <c r="O1631" s="2">
        <f t="shared" si="1424"/>
        <v>0</v>
      </c>
      <c r="P1631" s="2">
        <f t="shared" si="1425"/>
        <v>0</v>
      </c>
      <c r="Q1631" s="2">
        <f t="shared" si="1426"/>
        <v>0</v>
      </c>
      <c r="R1631" s="2">
        <f t="shared" si="1427"/>
        <v>0</v>
      </c>
      <c r="S1631" s="2">
        <f t="shared" si="1428"/>
        <v>0</v>
      </c>
      <c r="T1631" s="2">
        <f t="shared" si="1429"/>
        <v>0</v>
      </c>
      <c r="U1631" s="2">
        <f t="shared" si="1430"/>
        <v>0</v>
      </c>
      <c r="V1631" s="2">
        <f t="shared" si="1431"/>
        <v>0</v>
      </c>
      <c r="W1631" s="2">
        <f t="shared" si="1432"/>
        <v>0</v>
      </c>
      <c r="X1631" s="2">
        <f t="shared" si="1433"/>
        <v>0</v>
      </c>
      <c r="Y1631" s="2">
        <f t="shared" si="1434"/>
        <v>0</v>
      </c>
      <c r="Z1631" s="2"/>
      <c r="AA1631" s="2">
        <v>33304975</v>
      </c>
      <c r="AB1631" s="2">
        <f t="shared" si="1435"/>
        <v>0</v>
      </c>
      <c r="AC1631" s="2">
        <f t="shared" si="1436"/>
        <v>0</v>
      </c>
      <c r="AD1631" s="2">
        <f t="shared" si="1459"/>
        <v>0</v>
      </c>
      <c r="AE1631" s="2">
        <f t="shared" si="1460"/>
        <v>0</v>
      </c>
      <c r="AF1631" s="2">
        <f t="shared" si="1460"/>
        <v>0</v>
      </c>
      <c r="AG1631" s="2">
        <f t="shared" si="1437"/>
        <v>0</v>
      </c>
      <c r="AH1631" s="2">
        <f t="shared" si="1461"/>
        <v>0</v>
      </c>
      <c r="AI1631" s="2">
        <f t="shared" si="1461"/>
        <v>0</v>
      </c>
      <c r="AJ1631" s="2">
        <f t="shared" si="1438"/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1</v>
      </c>
      <c r="AW1631" s="2">
        <v>1</v>
      </c>
      <c r="AX1631" s="2"/>
      <c r="AY1631" s="2"/>
      <c r="AZ1631" s="2">
        <v>1</v>
      </c>
      <c r="BA1631" s="2">
        <v>1</v>
      </c>
      <c r="BB1631" s="2">
        <v>1</v>
      </c>
      <c r="BC1631" s="2">
        <v>1</v>
      </c>
      <c r="BD1631" s="2" t="s">
        <v>3</v>
      </c>
      <c r="BE1631" s="2" t="s">
        <v>3</v>
      </c>
      <c r="BF1631" s="2" t="s">
        <v>3</v>
      </c>
      <c r="BG1631" s="2" t="s">
        <v>3</v>
      </c>
      <c r="BH1631" s="2">
        <v>3</v>
      </c>
      <c r="BI1631" s="2">
        <v>1</v>
      </c>
      <c r="BJ1631" s="2" t="s">
        <v>3</v>
      </c>
      <c r="BK1631" s="2"/>
      <c r="BL1631" s="2"/>
      <c r="BM1631" s="2">
        <v>1100</v>
      </c>
      <c r="BN1631" s="2">
        <v>0</v>
      </c>
      <c r="BO1631" s="2" t="s">
        <v>3</v>
      </c>
      <c r="BP1631" s="2">
        <v>0</v>
      </c>
      <c r="BQ1631" s="2">
        <v>14</v>
      </c>
      <c r="BR1631" s="2">
        <v>0</v>
      </c>
      <c r="BS1631" s="2">
        <v>1</v>
      </c>
      <c r="BT1631" s="2">
        <v>1</v>
      </c>
      <c r="BU1631" s="2">
        <v>1</v>
      </c>
      <c r="BV1631" s="2">
        <v>1</v>
      </c>
      <c r="BW1631" s="2">
        <v>1</v>
      </c>
      <c r="BX1631" s="2">
        <v>1</v>
      </c>
      <c r="BY1631" s="2" t="s">
        <v>3</v>
      </c>
      <c r="BZ1631" s="2">
        <v>0</v>
      </c>
      <c r="CA1631" s="2">
        <v>0</v>
      </c>
      <c r="CB1631" s="2"/>
      <c r="CC1631" s="2"/>
      <c r="CD1631" s="2"/>
      <c r="CE1631" s="2">
        <v>0</v>
      </c>
      <c r="CF1631" s="2">
        <v>0</v>
      </c>
      <c r="CG1631" s="2">
        <v>0</v>
      </c>
      <c r="CH1631" s="2"/>
      <c r="CI1631" s="2"/>
      <c r="CJ1631" s="2"/>
      <c r="CK1631" s="2"/>
      <c r="CL1631" s="2"/>
      <c r="CM1631" s="2">
        <v>0</v>
      </c>
      <c r="CN1631" s="2" t="s">
        <v>3</v>
      </c>
      <c r="CO1631" s="2">
        <v>0</v>
      </c>
      <c r="CP1631" s="2">
        <f t="shared" si="1439"/>
        <v>0</v>
      </c>
      <c r="CQ1631" s="2">
        <f t="shared" si="1440"/>
        <v>0</v>
      </c>
      <c r="CR1631" s="2">
        <f t="shared" si="1441"/>
        <v>0</v>
      </c>
      <c r="CS1631" s="2">
        <f t="shared" si="1442"/>
        <v>0</v>
      </c>
      <c r="CT1631" s="2">
        <f t="shared" si="1443"/>
        <v>0</v>
      </c>
      <c r="CU1631" s="2">
        <f t="shared" si="1444"/>
        <v>0</v>
      </c>
      <c r="CV1631" s="2">
        <f t="shared" si="1445"/>
        <v>0</v>
      </c>
      <c r="CW1631" s="2">
        <f t="shared" si="1446"/>
        <v>0</v>
      </c>
      <c r="CX1631" s="2">
        <f t="shared" si="1447"/>
        <v>0</v>
      </c>
      <c r="CY1631" s="2">
        <f t="shared" si="1448"/>
        <v>0</v>
      </c>
      <c r="CZ1631" s="2">
        <f t="shared" si="1449"/>
        <v>0</v>
      </c>
      <c r="DA1631" s="2"/>
      <c r="DB1631" s="2"/>
      <c r="DC1631" s="2" t="s">
        <v>3</v>
      </c>
      <c r="DD1631" s="2" t="s">
        <v>3</v>
      </c>
      <c r="DE1631" s="2" t="s">
        <v>3</v>
      </c>
      <c r="DF1631" s="2" t="s">
        <v>3</v>
      </c>
      <c r="DG1631" s="2" t="s">
        <v>3</v>
      </c>
      <c r="DH1631" s="2" t="s">
        <v>3</v>
      </c>
      <c r="DI1631" s="2" t="s">
        <v>3</v>
      </c>
      <c r="DJ1631" s="2" t="s">
        <v>3</v>
      </c>
      <c r="DK1631" s="2" t="s">
        <v>3</v>
      </c>
      <c r="DL1631" s="2" t="s">
        <v>3</v>
      </c>
      <c r="DM1631" s="2" t="s">
        <v>3</v>
      </c>
      <c r="DN1631" s="2">
        <v>0</v>
      </c>
      <c r="DO1631" s="2">
        <v>0</v>
      </c>
      <c r="DP1631" s="2">
        <v>1</v>
      </c>
      <c r="DQ1631" s="2">
        <v>1</v>
      </c>
      <c r="DR1631" s="2"/>
      <c r="DS1631" s="2"/>
      <c r="DT1631" s="2"/>
      <c r="DU1631" s="2">
        <v>1010</v>
      </c>
      <c r="DV1631" s="2" t="s">
        <v>40</v>
      </c>
      <c r="DW1631" s="2" t="s">
        <v>40</v>
      </c>
      <c r="DX1631" s="2">
        <v>1</v>
      </c>
      <c r="DY1631" s="2"/>
      <c r="DZ1631" s="2"/>
      <c r="EA1631" s="2"/>
      <c r="EB1631" s="2"/>
      <c r="EC1631" s="2"/>
      <c r="ED1631" s="2"/>
      <c r="EE1631" s="2">
        <v>31102366</v>
      </c>
      <c r="EF1631" s="2">
        <v>8</v>
      </c>
      <c r="EG1631" s="2" t="s">
        <v>34</v>
      </c>
      <c r="EH1631" s="2">
        <v>0</v>
      </c>
      <c r="EI1631" s="2" t="s">
        <v>3</v>
      </c>
      <c r="EJ1631" s="2">
        <v>1</v>
      </c>
      <c r="EK1631" s="2">
        <v>1100</v>
      </c>
      <c r="EL1631" s="2" t="s">
        <v>41</v>
      </c>
      <c r="EM1631" s="2" t="s">
        <v>42</v>
      </c>
      <c r="EN1631" s="2"/>
      <c r="EO1631" s="2" t="s">
        <v>3</v>
      </c>
      <c r="EP1631" s="2"/>
      <c r="EQ1631" s="2">
        <v>0</v>
      </c>
      <c r="ER1631" s="2">
        <v>0</v>
      </c>
      <c r="ES1631" s="2">
        <v>0</v>
      </c>
      <c r="ET1631" s="2">
        <v>0</v>
      </c>
      <c r="EU1631" s="2">
        <v>0</v>
      </c>
      <c r="EV1631" s="2">
        <v>0</v>
      </c>
      <c r="EW1631" s="2">
        <v>0</v>
      </c>
      <c r="EX1631" s="2">
        <v>0</v>
      </c>
      <c r="EY1631" s="2">
        <v>0</v>
      </c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>
        <v>0</v>
      </c>
      <c r="FR1631" s="2">
        <f t="shared" si="1450"/>
        <v>0</v>
      </c>
      <c r="FS1631" s="2">
        <v>0</v>
      </c>
      <c r="FT1631" s="2"/>
      <c r="FU1631" s="2"/>
      <c r="FV1631" s="2"/>
      <c r="FW1631" s="2"/>
      <c r="FX1631" s="2">
        <v>0</v>
      </c>
      <c r="FY1631" s="2">
        <v>0</v>
      </c>
      <c r="FZ1631" s="2"/>
      <c r="GA1631" s="2" t="s">
        <v>3</v>
      </c>
      <c r="GB1631" s="2"/>
      <c r="GC1631" s="2"/>
      <c r="GD1631" s="2">
        <v>1</v>
      </c>
      <c r="GE1631" s="2"/>
      <c r="GF1631" s="2">
        <v>-893737624</v>
      </c>
      <c r="GG1631" s="2">
        <v>2</v>
      </c>
      <c r="GH1631" s="2">
        <v>0</v>
      </c>
      <c r="GI1631" s="2">
        <v>-2</v>
      </c>
      <c r="GJ1631" s="2">
        <v>0</v>
      </c>
      <c r="GK1631" s="2">
        <v>0</v>
      </c>
      <c r="GL1631" s="2">
        <f t="shared" si="1451"/>
        <v>0</v>
      </c>
      <c r="GM1631" s="2">
        <f t="shared" si="1452"/>
        <v>0</v>
      </c>
      <c r="GN1631" s="2">
        <f t="shared" si="1453"/>
        <v>0</v>
      </c>
      <c r="GO1631" s="2">
        <f t="shared" si="1454"/>
        <v>0</v>
      </c>
      <c r="GP1631" s="2">
        <f t="shared" si="1455"/>
        <v>0</v>
      </c>
      <c r="GQ1631" s="2"/>
      <c r="GR1631" s="2">
        <v>0</v>
      </c>
      <c r="GS1631" s="2">
        <v>3</v>
      </c>
      <c r="GT1631" s="2">
        <v>0</v>
      </c>
      <c r="GU1631" s="2" t="s">
        <v>3</v>
      </c>
      <c r="GV1631" s="2">
        <f t="shared" si="1456"/>
        <v>0</v>
      </c>
      <c r="GW1631" s="2">
        <v>1</v>
      </c>
      <c r="GX1631" s="2">
        <f t="shared" si="1457"/>
        <v>0</v>
      </c>
      <c r="GY1631" s="2"/>
      <c r="GZ1631" s="2"/>
      <c r="HA1631" s="2">
        <v>0</v>
      </c>
      <c r="HB1631" s="2">
        <v>0</v>
      </c>
      <c r="HC1631" s="2">
        <f t="shared" si="1458"/>
        <v>0</v>
      </c>
      <c r="HD1631" s="2"/>
      <c r="HE1631" s="2"/>
      <c r="HF1631" s="2"/>
      <c r="HG1631" s="2"/>
      <c r="HH1631" s="2"/>
      <c r="HI1631" s="2"/>
      <c r="HJ1631" s="2"/>
      <c r="HK1631" s="2"/>
      <c r="HL1631" s="2"/>
      <c r="HM1631" s="2"/>
      <c r="HN1631" s="2"/>
      <c r="HO1631" s="2"/>
      <c r="HP1631" s="2"/>
      <c r="HQ1631" s="2"/>
      <c r="HR1631" s="2"/>
      <c r="HS1631" s="2"/>
      <c r="HT1631" s="2"/>
      <c r="HU1631" s="2"/>
      <c r="HV1631" s="2"/>
      <c r="HW1631" s="2"/>
      <c r="HX1631" s="2"/>
      <c r="HY1631" s="2"/>
      <c r="HZ1631" s="2"/>
      <c r="IA1631" s="2"/>
      <c r="IB1631" s="2"/>
      <c r="IC1631" s="2"/>
      <c r="ID1631" s="2"/>
      <c r="IE1631" s="2"/>
      <c r="IF1631" s="2"/>
      <c r="IG1631" s="2"/>
      <c r="IH1631" s="2"/>
      <c r="II1631" s="2"/>
      <c r="IJ1631" s="2"/>
      <c r="IK1631" s="2">
        <v>0</v>
      </c>
      <c r="IL1631" s="2"/>
      <c r="IM1631" s="2"/>
      <c r="IN1631" s="2"/>
      <c r="IO1631" s="2"/>
      <c r="IP1631" s="2"/>
      <c r="IQ1631" s="2"/>
      <c r="IR1631" s="2"/>
      <c r="IS1631" s="2"/>
      <c r="IT1631" s="2"/>
      <c r="IU1631" s="2"/>
    </row>
    <row r="1632" spans="1:255">
      <c r="A1632">
        <v>17</v>
      </c>
      <c r="B1632">
        <v>1</v>
      </c>
      <c r="E1632" t="s">
        <v>708</v>
      </c>
      <c r="F1632" t="s">
        <v>424</v>
      </c>
      <c r="G1632" t="s">
        <v>639</v>
      </c>
      <c r="H1632" t="s">
        <v>40</v>
      </c>
      <c r="I1632">
        <v>1</v>
      </c>
      <c r="J1632">
        <v>0</v>
      </c>
      <c r="O1632">
        <f t="shared" si="1424"/>
        <v>1235.96</v>
      </c>
      <c r="P1632">
        <f t="shared" si="1425"/>
        <v>1235.96</v>
      </c>
      <c r="Q1632">
        <f t="shared" si="1426"/>
        <v>0</v>
      </c>
      <c r="R1632">
        <f t="shared" si="1427"/>
        <v>0</v>
      </c>
      <c r="S1632">
        <f t="shared" si="1428"/>
        <v>0</v>
      </c>
      <c r="T1632">
        <f t="shared" si="1429"/>
        <v>0</v>
      </c>
      <c r="U1632">
        <f t="shared" si="1430"/>
        <v>0</v>
      </c>
      <c r="V1632">
        <f t="shared" si="1431"/>
        <v>0</v>
      </c>
      <c r="W1632">
        <f t="shared" si="1432"/>
        <v>0</v>
      </c>
      <c r="X1632">
        <f t="shared" si="1433"/>
        <v>0</v>
      </c>
      <c r="Y1632">
        <f t="shared" si="1434"/>
        <v>0</v>
      </c>
      <c r="AA1632">
        <v>33304960</v>
      </c>
      <c r="AB1632">
        <f t="shared" si="1435"/>
        <v>1235.96</v>
      </c>
      <c r="AC1632">
        <f t="shared" si="1436"/>
        <v>1235.96</v>
      </c>
      <c r="AD1632">
        <f t="shared" si="1459"/>
        <v>0</v>
      </c>
      <c r="AE1632">
        <f t="shared" si="1460"/>
        <v>0</v>
      </c>
      <c r="AF1632">
        <f t="shared" si="1460"/>
        <v>0</v>
      </c>
      <c r="AG1632">
        <f t="shared" si="1437"/>
        <v>0</v>
      </c>
      <c r="AH1632">
        <f t="shared" si="1461"/>
        <v>0</v>
      </c>
      <c r="AI1632">
        <f t="shared" si="1461"/>
        <v>0</v>
      </c>
      <c r="AJ1632">
        <f t="shared" si="1438"/>
        <v>0</v>
      </c>
      <c r="AK1632">
        <v>1235.96</v>
      </c>
      <c r="AL1632">
        <v>1235.96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1</v>
      </c>
      <c r="AW1632">
        <v>1</v>
      </c>
      <c r="AZ1632">
        <v>1</v>
      </c>
      <c r="BA1632">
        <v>1</v>
      </c>
      <c r="BB1632">
        <v>1</v>
      </c>
      <c r="BC1632">
        <v>1</v>
      </c>
      <c r="BD1632" t="s">
        <v>3</v>
      </c>
      <c r="BE1632" t="s">
        <v>3</v>
      </c>
      <c r="BF1632" t="s">
        <v>3</v>
      </c>
      <c r="BG1632" t="s">
        <v>3</v>
      </c>
      <c r="BH1632">
        <v>3</v>
      </c>
      <c r="BI1632">
        <v>1</v>
      </c>
      <c r="BJ1632" t="s">
        <v>3</v>
      </c>
      <c r="BM1632">
        <v>1100</v>
      </c>
      <c r="BN1632">
        <v>0</v>
      </c>
      <c r="BO1632" t="s">
        <v>3</v>
      </c>
      <c r="BP1632">
        <v>0</v>
      </c>
      <c r="BQ1632">
        <v>14</v>
      </c>
      <c r="BR1632">
        <v>0</v>
      </c>
      <c r="BS1632">
        <v>1</v>
      </c>
      <c r="BT1632">
        <v>1</v>
      </c>
      <c r="BU1632">
        <v>1</v>
      </c>
      <c r="BV1632">
        <v>1</v>
      </c>
      <c r="BW1632">
        <v>1</v>
      </c>
      <c r="BX1632">
        <v>1</v>
      </c>
      <c r="BY1632" t="s">
        <v>3</v>
      </c>
      <c r="BZ1632">
        <v>0</v>
      </c>
      <c r="CA1632">
        <v>0</v>
      </c>
      <c r="CE1632">
        <v>0</v>
      </c>
      <c r="CF1632">
        <v>0</v>
      </c>
      <c r="CG1632">
        <v>0</v>
      </c>
      <c r="CM1632">
        <v>0</v>
      </c>
      <c r="CN1632" t="s">
        <v>3</v>
      </c>
      <c r="CO1632">
        <v>0</v>
      </c>
      <c r="CP1632">
        <f t="shared" si="1439"/>
        <v>1235.96</v>
      </c>
      <c r="CQ1632">
        <f t="shared" si="1440"/>
        <v>1235.96</v>
      </c>
      <c r="CR1632">
        <f t="shared" si="1441"/>
        <v>0</v>
      </c>
      <c r="CS1632">
        <f t="shared" si="1442"/>
        <v>0</v>
      </c>
      <c r="CT1632">
        <f t="shared" si="1443"/>
        <v>0</v>
      </c>
      <c r="CU1632">
        <f t="shared" si="1444"/>
        <v>0</v>
      </c>
      <c r="CV1632">
        <f t="shared" si="1445"/>
        <v>0</v>
      </c>
      <c r="CW1632">
        <f t="shared" si="1446"/>
        <v>0</v>
      </c>
      <c r="CX1632">
        <f t="shared" si="1447"/>
        <v>0</v>
      </c>
      <c r="CY1632">
        <f t="shared" si="1448"/>
        <v>0</v>
      </c>
      <c r="CZ1632">
        <f t="shared" si="1449"/>
        <v>0</v>
      </c>
      <c r="DC1632" t="s">
        <v>3</v>
      </c>
      <c r="DD1632" t="s">
        <v>3</v>
      </c>
      <c r="DE1632" t="s">
        <v>3</v>
      </c>
      <c r="DF1632" t="s">
        <v>3</v>
      </c>
      <c r="DG1632" t="s">
        <v>3</v>
      </c>
      <c r="DH1632" t="s">
        <v>3</v>
      </c>
      <c r="DI1632" t="s">
        <v>3</v>
      </c>
      <c r="DJ1632" t="s">
        <v>3</v>
      </c>
      <c r="DK1632" t="s">
        <v>3</v>
      </c>
      <c r="DL1632" t="s">
        <v>3</v>
      </c>
      <c r="DM1632" t="s">
        <v>3</v>
      </c>
      <c r="DN1632">
        <v>0</v>
      </c>
      <c r="DO1632">
        <v>0</v>
      </c>
      <c r="DP1632">
        <v>1</v>
      </c>
      <c r="DQ1632">
        <v>1</v>
      </c>
      <c r="DU1632">
        <v>1010</v>
      </c>
      <c r="DV1632" t="s">
        <v>40</v>
      </c>
      <c r="DW1632" t="s">
        <v>40</v>
      </c>
      <c r="DX1632">
        <v>1</v>
      </c>
      <c r="EE1632">
        <v>31102366</v>
      </c>
      <c r="EF1632">
        <v>8</v>
      </c>
      <c r="EG1632" t="s">
        <v>34</v>
      </c>
      <c r="EH1632">
        <v>0</v>
      </c>
      <c r="EI1632" t="s">
        <v>3</v>
      </c>
      <c r="EJ1632">
        <v>1</v>
      </c>
      <c r="EK1632">
        <v>1100</v>
      </c>
      <c r="EL1632" t="s">
        <v>41</v>
      </c>
      <c r="EM1632" t="s">
        <v>42</v>
      </c>
      <c r="EO1632" t="s">
        <v>3</v>
      </c>
      <c r="EQ1632">
        <v>0</v>
      </c>
      <c r="ER1632">
        <v>1235.96</v>
      </c>
      <c r="ES1632">
        <v>1235.96</v>
      </c>
      <c r="ET1632">
        <v>0</v>
      </c>
      <c r="EU1632">
        <v>0</v>
      </c>
      <c r="EV1632">
        <v>0</v>
      </c>
      <c r="EW1632">
        <v>0</v>
      </c>
      <c r="EX1632">
        <v>0</v>
      </c>
      <c r="EY1632">
        <v>0</v>
      </c>
      <c r="EZ1632">
        <v>5</v>
      </c>
      <c r="FC1632">
        <v>1</v>
      </c>
      <c r="FD1632">
        <v>18</v>
      </c>
      <c r="FF1632">
        <v>11400</v>
      </c>
      <c r="FQ1632">
        <v>0</v>
      </c>
      <c r="FR1632">
        <f t="shared" si="1450"/>
        <v>0</v>
      </c>
      <c r="FS1632">
        <v>0</v>
      </c>
      <c r="FX1632">
        <v>0</v>
      </c>
      <c r="FY1632">
        <v>0</v>
      </c>
      <c r="GA1632" t="s">
        <v>640</v>
      </c>
      <c r="GD1632">
        <v>1</v>
      </c>
      <c r="GF1632">
        <v>-893737624</v>
      </c>
      <c r="GG1632">
        <v>2</v>
      </c>
      <c r="GH1632">
        <v>3</v>
      </c>
      <c r="GI1632">
        <v>3</v>
      </c>
      <c r="GJ1632">
        <v>0</v>
      </c>
      <c r="GK1632">
        <v>0</v>
      </c>
      <c r="GL1632">
        <f t="shared" si="1451"/>
        <v>0</v>
      </c>
      <c r="GM1632">
        <f t="shared" si="1452"/>
        <v>1235.96</v>
      </c>
      <c r="GN1632">
        <f t="shared" si="1453"/>
        <v>1235.96</v>
      </c>
      <c r="GO1632">
        <f t="shared" si="1454"/>
        <v>0</v>
      </c>
      <c r="GP1632">
        <f t="shared" si="1455"/>
        <v>0</v>
      </c>
      <c r="GR1632">
        <v>1</v>
      </c>
      <c r="GS1632">
        <v>1</v>
      </c>
      <c r="GT1632">
        <v>0</v>
      </c>
      <c r="GU1632" t="s">
        <v>3</v>
      </c>
      <c r="GV1632">
        <f t="shared" si="1456"/>
        <v>0</v>
      </c>
      <c r="GW1632">
        <v>1</v>
      </c>
      <c r="GX1632">
        <f t="shared" si="1457"/>
        <v>0</v>
      </c>
      <c r="HA1632">
        <v>0</v>
      </c>
      <c r="HB1632">
        <v>0</v>
      </c>
      <c r="HC1632">
        <f t="shared" si="1458"/>
        <v>0</v>
      </c>
      <c r="IK1632">
        <v>0</v>
      </c>
    </row>
    <row r="1633" spans="1:255">
      <c r="A1633" s="2">
        <v>17</v>
      </c>
      <c r="B1633" s="2">
        <v>1</v>
      </c>
      <c r="C1633" s="2">
        <f>ROW(SmtRes!A1791)</f>
        <v>1791</v>
      </c>
      <c r="D1633" s="2">
        <f>ROW(EtalonRes!A2258)</f>
        <v>2258</v>
      </c>
      <c r="E1633" s="2" t="s">
        <v>709</v>
      </c>
      <c r="F1633" s="2" t="s">
        <v>431</v>
      </c>
      <c r="G1633" s="2" t="s">
        <v>432</v>
      </c>
      <c r="H1633" s="2" t="s">
        <v>433</v>
      </c>
      <c r="I1633" s="2">
        <f>ROUND(20/100,9)</f>
        <v>0.2</v>
      </c>
      <c r="J1633" s="2">
        <v>0</v>
      </c>
      <c r="K1633" s="2"/>
      <c r="L1633" s="2"/>
      <c r="M1633" s="2"/>
      <c r="N1633" s="2"/>
      <c r="O1633" s="2">
        <f t="shared" si="1424"/>
        <v>189.94</v>
      </c>
      <c r="P1633" s="2">
        <f t="shared" si="1425"/>
        <v>101.53</v>
      </c>
      <c r="Q1633" s="2">
        <f t="shared" si="1426"/>
        <v>12.15</v>
      </c>
      <c r="R1633" s="2">
        <f t="shared" si="1427"/>
        <v>1.64</v>
      </c>
      <c r="S1633" s="2">
        <f t="shared" si="1428"/>
        <v>76.260000000000005</v>
      </c>
      <c r="T1633" s="2">
        <f t="shared" si="1429"/>
        <v>0</v>
      </c>
      <c r="U1633" s="2">
        <f t="shared" si="1430"/>
        <v>8.8264800000000001</v>
      </c>
      <c r="V1633" s="2">
        <f t="shared" si="1431"/>
        <v>0.14099999999999999</v>
      </c>
      <c r="W1633" s="2">
        <f t="shared" si="1432"/>
        <v>0</v>
      </c>
      <c r="X1633" s="2">
        <f t="shared" si="1433"/>
        <v>70.11</v>
      </c>
      <c r="Y1633" s="2">
        <f t="shared" si="1434"/>
        <v>46.74</v>
      </c>
      <c r="Z1633" s="2"/>
      <c r="AA1633" s="2">
        <v>33304975</v>
      </c>
      <c r="AB1633" s="2">
        <f t="shared" si="1435"/>
        <v>949.71</v>
      </c>
      <c r="AC1633" s="2">
        <f t="shared" si="1436"/>
        <v>507.64</v>
      </c>
      <c r="AD1633" s="2">
        <f>ROUND((((((ET1633*1.2)*1.25))-(((EU1633*1.2)*1.25)))+AE1633),2)</f>
        <v>60.76</v>
      </c>
      <c r="AE1633" s="2">
        <f>ROUND((((EU1633*1.2)*1.25)),2)</f>
        <v>8.18</v>
      </c>
      <c r="AF1633" s="2">
        <f>ROUND((((EV1633*1.2)*1.15)),2)</f>
        <v>381.31</v>
      </c>
      <c r="AG1633" s="2">
        <f t="shared" si="1437"/>
        <v>0</v>
      </c>
      <c r="AH1633" s="2">
        <f>(((EW1633*1.2)*1.15))</f>
        <v>44.132399999999997</v>
      </c>
      <c r="AI1633" s="2">
        <f>(((EX1633*1.2)*1.25))</f>
        <v>0.70499999999999996</v>
      </c>
      <c r="AJ1633" s="2">
        <f t="shared" si="1438"/>
        <v>0</v>
      </c>
      <c r="AK1633" s="2">
        <v>824.45</v>
      </c>
      <c r="AL1633" s="2">
        <v>507.64</v>
      </c>
      <c r="AM1633" s="2">
        <v>40.5</v>
      </c>
      <c r="AN1633" s="2">
        <v>5.45</v>
      </c>
      <c r="AO1633" s="2">
        <v>276.31</v>
      </c>
      <c r="AP1633" s="2">
        <v>0</v>
      </c>
      <c r="AQ1633" s="2">
        <v>31.98</v>
      </c>
      <c r="AR1633" s="2">
        <v>0.47</v>
      </c>
      <c r="AS1633" s="2">
        <v>0</v>
      </c>
      <c r="AT1633" s="2">
        <v>90</v>
      </c>
      <c r="AU1633" s="2">
        <v>60</v>
      </c>
      <c r="AV1633" s="2">
        <v>1</v>
      </c>
      <c r="AW1633" s="2">
        <v>1</v>
      </c>
      <c r="AX1633" s="2"/>
      <c r="AY1633" s="2"/>
      <c r="AZ1633" s="2">
        <v>1</v>
      </c>
      <c r="BA1633" s="2">
        <v>1</v>
      </c>
      <c r="BB1633" s="2">
        <v>1</v>
      </c>
      <c r="BC1633" s="2">
        <v>1</v>
      </c>
      <c r="BD1633" s="2" t="s">
        <v>3</v>
      </c>
      <c r="BE1633" s="2" t="s">
        <v>3</v>
      </c>
      <c r="BF1633" s="2" t="s">
        <v>3</v>
      </c>
      <c r="BG1633" s="2" t="s">
        <v>3</v>
      </c>
      <c r="BH1633" s="2">
        <v>0</v>
      </c>
      <c r="BI1633" s="2">
        <v>1</v>
      </c>
      <c r="BJ1633" s="2" t="s">
        <v>434</v>
      </c>
      <c r="BK1633" s="2"/>
      <c r="BL1633" s="2"/>
      <c r="BM1633" s="2">
        <v>26001</v>
      </c>
      <c r="BN1633" s="2">
        <v>0</v>
      </c>
      <c r="BO1633" s="2" t="s">
        <v>3</v>
      </c>
      <c r="BP1633" s="2">
        <v>0</v>
      </c>
      <c r="BQ1633" s="2">
        <v>2</v>
      </c>
      <c r="BR1633" s="2">
        <v>0</v>
      </c>
      <c r="BS1633" s="2">
        <v>1</v>
      </c>
      <c r="BT1633" s="2">
        <v>1</v>
      </c>
      <c r="BU1633" s="2">
        <v>1</v>
      </c>
      <c r="BV1633" s="2">
        <v>1</v>
      </c>
      <c r="BW1633" s="2">
        <v>1</v>
      </c>
      <c r="BX1633" s="2">
        <v>1</v>
      </c>
      <c r="BY1633" s="2" t="s">
        <v>3</v>
      </c>
      <c r="BZ1633" s="2">
        <v>100</v>
      </c>
      <c r="CA1633" s="2">
        <v>70</v>
      </c>
      <c r="CB1633" s="2"/>
      <c r="CC1633" s="2"/>
      <c r="CD1633" s="2"/>
      <c r="CE1633" s="2">
        <v>0</v>
      </c>
      <c r="CF1633" s="2">
        <v>0</v>
      </c>
      <c r="CG1633" s="2">
        <v>0</v>
      </c>
      <c r="CH1633" s="2"/>
      <c r="CI1633" s="2"/>
      <c r="CJ1633" s="2"/>
      <c r="CK1633" s="2"/>
      <c r="CL1633" s="2"/>
      <c r="CM1633" s="2">
        <v>0</v>
      </c>
      <c r="CN1633" s="2" t="s">
        <v>954</v>
      </c>
      <c r="CO1633" s="2">
        <v>0</v>
      </c>
      <c r="CP1633" s="2">
        <f t="shared" si="1439"/>
        <v>189.94</v>
      </c>
      <c r="CQ1633" s="2">
        <f t="shared" si="1440"/>
        <v>507.64</v>
      </c>
      <c r="CR1633" s="2">
        <f t="shared" si="1441"/>
        <v>60.76</v>
      </c>
      <c r="CS1633" s="2">
        <f t="shared" si="1442"/>
        <v>8.18</v>
      </c>
      <c r="CT1633" s="2">
        <f t="shared" si="1443"/>
        <v>381.31</v>
      </c>
      <c r="CU1633" s="2">
        <f t="shared" si="1444"/>
        <v>0</v>
      </c>
      <c r="CV1633" s="2">
        <f t="shared" si="1445"/>
        <v>44.132399999999997</v>
      </c>
      <c r="CW1633" s="2">
        <f t="shared" si="1446"/>
        <v>0.70499999999999996</v>
      </c>
      <c r="CX1633" s="2">
        <f t="shared" si="1447"/>
        <v>0</v>
      </c>
      <c r="CY1633" s="2">
        <f t="shared" si="1448"/>
        <v>70.110000000000014</v>
      </c>
      <c r="CZ1633" s="2">
        <f t="shared" si="1449"/>
        <v>46.74</v>
      </c>
      <c r="DA1633" s="2"/>
      <c r="DB1633" s="2"/>
      <c r="DC1633" s="2" t="s">
        <v>3</v>
      </c>
      <c r="DD1633" s="2" t="s">
        <v>3</v>
      </c>
      <c r="DE1633" s="2" t="s">
        <v>21</v>
      </c>
      <c r="DF1633" s="2" t="s">
        <v>21</v>
      </c>
      <c r="DG1633" s="2" t="s">
        <v>22</v>
      </c>
      <c r="DH1633" s="2" t="s">
        <v>3</v>
      </c>
      <c r="DI1633" s="2" t="s">
        <v>22</v>
      </c>
      <c r="DJ1633" s="2" t="s">
        <v>21</v>
      </c>
      <c r="DK1633" s="2" t="s">
        <v>3</v>
      </c>
      <c r="DL1633" s="2" t="s">
        <v>3</v>
      </c>
      <c r="DM1633" s="2" t="s">
        <v>3</v>
      </c>
      <c r="DN1633" s="2">
        <v>0</v>
      </c>
      <c r="DO1633" s="2">
        <v>0</v>
      </c>
      <c r="DP1633" s="2">
        <v>1</v>
      </c>
      <c r="DQ1633" s="2">
        <v>1</v>
      </c>
      <c r="DR1633" s="2"/>
      <c r="DS1633" s="2"/>
      <c r="DT1633" s="2"/>
      <c r="DU1633" s="2">
        <v>1005</v>
      </c>
      <c r="DV1633" s="2" t="s">
        <v>433</v>
      </c>
      <c r="DW1633" s="2" t="s">
        <v>433</v>
      </c>
      <c r="DX1633" s="2">
        <v>100</v>
      </c>
      <c r="DY1633" s="2"/>
      <c r="DZ1633" s="2"/>
      <c r="EA1633" s="2"/>
      <c r="EB1633" s="2"/>
      <c r="EC1633" s="2"/>
      <c r="ED1633" s="2"/>
      <c r="EE1633" s="2">
        <v>31102226</v>
      </c>
      <c r="EF1633" s="2">
        <v>2</v>
      </c>
      <c r="EG1633" s="2" t="s">
        <v>23</v>
      </c>
      <c r="EH1633" s="2">
        <v>0</v>
      </c>
      <c r="EI1633" s="2" t="s">
        <v>3</v>
      </c>
      <c r="EJ1633" s="2">
        <v>1</v>
      </c>
      <c r="EK1633" s="2">
        <v>26001</v>
      </c>
      <c r="EL1633" s="2" t="s">
        <v>435</v>
      </c>
      <c r="EM1633" s="2" t="s">
        <v>436</v>
      </c>
      <c r="EN1633" s="2"/>
      <c r="EO1633" s="2" t="s">
        <v>26</v>
      </c>
      <c r="EP1633" s="2"/>
      <c r="EQ1633" s="2">
        <v>0</v>
      </c>
      <c r="ER1633" s="2">
        <v>824.45</v>
      </c>
      <c r="ES1633" s="2">
        <v>507.64</v>
      </c>
      <c r="ET1633" s="2">
        <v>40.5</v>
      </c>
      <c r="EU1633" s="2">
        <v>5.45</v>
      </c>
      <c r="EV1633" s="2">
        <v>276.31</v>
      </c>
      <c r="EW1633" s="2">
        <v>31.98</v>
      </c>
      <c r="EX1633" s="2">
        <v>0.47</v>
      </c>
      <c r="EY1633" s="2">
        <v>0</v>
      </c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>
        <v>0</v>
      </c>
      <c r="FR1633" s="2">
        <f t="shared" si="1450"/>
        <v>0</v>
      </c>
      <c r="FS1633" s="2">
        <v>0</v>
      </c>
      <c r="FT1633" s="2" t="s">
        <v>27</v>
      </c>
      <c r="FU1633" s="2" t="s">
        <v>28</v>
      </c>
      <c r="FV1633" s="2"/>
      <c r="FW1633" s="2"/>
      <c r="FX1633" s="2">
        <v>90</v>
      </c>
      <c r="FY1633" s="2">
        <v>59.5</v>
      </c>
      <c r="FZ1633" s="2"/>
      <c r="GA1633" s="2" t="s">
        <v>3</v>
      </c>
      <c r="GB1633" s="2"/>
      <c r="GC1633" s="2"/>
      <c r="GD1633" s="2">
        <v>1</v>
      </c>
      <c r="GE1633" s="2"/>
      <c r="GF1633" s="2">
        <v>1906941050</v>
      </c>
      <c r="GG1633" s="2">
        <v>2</v>
      </c>
      <c r="GH1633" s="2">
        <v>1</v>
      </c>
      <c r="GI1633" s="2">
        <v>-2</v>
      </c>
      <c r="GJ1633" s="2">
        <v>0</v>
      </c>
      <c r="GK1633" s="2">
        <v>0</v>
      </c>
      <c r="GL1633" s="2">
        <f t="shared" si="1451"/>
        <v>0</v>
      </c>
      <c r="GM1633" s="2">
        <f t="shared" si="1452"/>
        <v>306.79000000000002</v>
      </c>
      <c r="GN1633" s="2">
        <f t="shared" si="1453"/>
        <v>306.79000000000002</v>
      </c>
      <c r="GO1633" s="2">
        <f t="shared" si="1454"/>
        <v>0</v>
      </c>
      <c r="GP1633" s="2">
        <f t="shared" si="1455"/>
        <v>0</v>
      </c>
      <c r="GQ1633" s="2"/>
      <c r="GR1633" s="2">
        <v>0</v>
      </c>
      <c r="GS1633" s="2">
        <v>3</v>
      </c>
      <c r="GT1633" s="2">
        <v>0</v>
      </c>
      <c r="GU1633" s="2" t="s">
        <v>3</v>
      </c>
      <c r="GV1633" s="2">
        <f t="shared" si="1456"/>
        <v>0</v>
      </c>
      <c r="GW1633" s="2">
        <v>1</v>
      </c>
      <c r="GX1633" s="2">
        <f t="shared" si="1457"/>
        <v>0</v>
      </c>
      <c r="GY1633" s="2"/>
      <c r="GZ1633" s="2"/>
      <c r="HA1633" s="2">
        <v>0</v>
      </c>
      <c r="HB1633" s="2">
        <v>0</v>
      </c>
      <c r="HC1633" s="2">
        <f t="shared" si="1458"/>
        <v>0</v>
      </c>
      <c r="HD1633" s="2"/>
      <c r="HE1633" s="2"/>
      <c r="HF1633" s="2"/>
      <c r="HG1633" s="2"/>
      <c r="HH1633" s="2"/>
      <c r="HI1633" s="2"/>
      <c r="HJ1633" s="2"/>
      <c r="HK1633" s="2"/>
      <c r="HL1633" s="2"/>
      <c r="HM1633" s="2"/>
      <c r="HN1633" s="2"/>
      <c r="HO1633" s="2"/>
      <c r="HP1633" s="2"/>
      <c r="HQ1633" s="2"/>
      <c r="HR1633" s="2"/>
      <c r="HS1633" s="2"/>
      <c r="HT1633" s="2"/>
      <c r="HU1633" s="2"/>
      <c r="HV1633" s="2"/>
      <c r="HW1633" s="2"/>
      <c r="HX1633" s="2"/>
      <c r="HY1633" s="2"/>
      <c r="HZ1633" s="2"/>
      <c r="IA1633" s="2"/>
      <c r="IB1633" s="2"/>
      <c r="IC1633" s="2"/>
      <c r="ID1633" s="2"/>
      <c r="IE1633" s="2"/>
      <c r="IF1633" s="2"/>
      <c r="IG1633" s="2"/>
      <c r="IH1633" s="2"/>
      <c r="II1633" s="2"/>
      <c r="IJ1633" s="2"/>
      <c r="IK1633" s="2">
        <v>0</v>
      </c>
      <c r="IL1633" s="2"/>
      <c r="IM1633" s="2"/>
      <c r="IN1633" s="2"/>
      <c r="IO1633" s="2"/>
      <c r="IP1633" s="2"/>
      <c r="IQ1633" s="2"/>
      <c r="IR1633" s="2"/>
      <c r="IS1633" s="2"/>
      <c r="IT1633" s="2"/>
      <c r="IU1633" s="2"/>
    </row>
    <row r="1634" spans="1:255">
      <c r="A1634">
        <v>17</v>
      </c>
      <c r="B1634">
        <v>1</v>
      </c>
      <c r="C1634">
        <f>ROW(SmtRes!A1800)</f>
        <v>1800</v>
      </c>
      <c r="D1634">
        <f>ROW(EtalonRes!A2268)</f>
        <v>2268</v>
      </c>
      <c r="E1634" t="s">
        <v>709</v>
      </c>
      <c r="F1634" t="s">
        <v>431</v>
      </c>
      <c r="G1634" t="s">
        <v>432</v>
      </c>
      <c r="H1634" t="s">
        <v>433</v>
      </c>
      <c r="I1634">
        <f>ROUND(20/100,9)</f>
        <v>0.2</v>
      </c>
      <c r="J1634">
        <v>0</v>
      </c>
      <c r="O1634">
        <f t="shared" si="1424"/>
        <v>189.94</v>
      </c>
      <c r="P1634">
        <f t="shared" si="1425"/>
        <v>101.53</v>
      </c>
      <c r="Q1634">
        <f t="shared" si="1426"/>
        <v>12.15</v>
      </c>
      <c r="R1634">
        <f t="shared" si="1427"/>
        <v>1.64</v>
      </c>
      <c r="S1634">
        <f t="shared" si="1428"/>
        <v>76.260000000000005</v>
      </c>
      <c r="T1634">
        <f t="shared" si="1429"/>
        <v>0</v>
      </c>
      <c r="U1634">
        <f t="shared" si="1430"/>
        <v>8.8264800000000001</v>
      </c>
      <c r="V1634">
        <f t="shared" si="1431"/>
        <v>0.14099999999999999</v>
      </c>
      <c r="W1634">
        <f t="shared" si="1432"/>
        <v>0</v>
      </c>
      <c r="X1634">
        <f t="shared" si="1433"/>
        <v>70.11</v>
      </c>
      <c r="Y1634">
        <f t="shared" si="1434"/>
        <v>46.74</v>
      </c>
      <c r="AA1634">
        <v>33304960</v>
      </c>
      <c r="AB1634">
        <f t="shared" si="1435"/>
        <v>949.71</v>
      </c>
      <c r="AC1634">
        <f t="shared" si="1436"/>
        <v>507.64</v>
      </c>
      <c r="AD1634">
        <f>ROUND((((((ET1634*1.2)*1.25))-(((EU1634*1.2)*1.25)))+AE1634),2)</f>
        <v>60.76</v>
      </c>
      <c r="AE1634">
        <f>ROUND((((EU1634*1.2)*1.25)),2)</f>
        <v>8.18</v>
      </c>
      <c r="AF1634">
        <f>ROUND((((EV1634*1.2)*1.15)),2)</f>
        <v>381.31</v>
      </c>
      <c r="AG1634">
        <f t="shared" si="1437"/>
        <v>0</v>
      </c>
      <c r="AH1634">
        <f>(((EW1634*1.2)*1.15))</f>
        <v>44.132399999999997</v>
      </c>
      <c r="AI1634">
        <f>(((EX1634*1.2)*1.25))</f>
        <v>0.70499999999999996</v>
      </c>
      <c r="AJ1634">
        <f t="shared" si="1438"/>
        <v>0</v>
      </c>
      <c r="AK1634">
        <v>824.45</v>
      </c>
      <c r="AL1634">
        <v>507.64</v>
      </c>
      <c r="AM1634">
        <v>40.5</v>
      </c>
      <c r="AN1634">
        <v>5.45</v>
      </c>
      <c r="AO1634">
        <v>276.31</v>
      </c>
      <c r="AP1634">
        <v>0</v>
      </c>
      <c r="AQ1634">
        <v>31.98</v>
      </c>
      <c r="AR1634">
        <v>0.47</v>
      </c>
      <c r="AS1634">
        <v>0</v>
      </c>
      <c r="AT1634">
        <v>90</v>
      </c>
      <c r="AU1634">
        <v>60</v>
      </c>
      <c r="AV1634">
        <v>1</v>
      </c>
      <c r="AW1634">
        <v>1</v>
      </c>
      <c r="AZ1634">
        <v>1</v>
      </c>
      <c r="BA1634">
        <v>1</v>
      </c>
      <c r="BB1634">
        <v>1</v>
      </c>
      <c r="BC1634">
        <v>1</v>
      </c>
      <c r="BD1634" t="s">
        <v>3</v>
      </c>
      <c r="BE1634" t="s">
        <v>3</v>
      </c>
      <c r="BF1634" t="s">
        <v>3</v>
      </c>
      <c r="BG1634" t="s">
        <v>3</v>
      </c>
      <c r="BH1634">
        <v>0</v>
      </c>
      <c r="BI1634">
        <v>1</v>
      </c>
      <c r="BJ1634" t="s">
        <v>434</v>
      </c>
      <c r="BM1634">
        <v>26001</v>
      </c>
      <c r="BN1634">
        <v>0</v>
      </c>
      <c r="BO1634" t="s">
        <v>3</v>
      </c>
      <c r="BP1634">
        <v>0</v>
      </c>
      <c r="BQ1634">
        <v>2</v>
      </c>
      <c r="BR1634">
        <v>0</v>
      </c>
      <c r="BS1634">
        <v>1</v>
      </c>
      <c r="BT1634">
        <v>1</v>
      </c>
      <c r="BU1634">
        <v>1</v>
      </c>
      <c r="BV1634">
        <v>1</v>
      </c>
      <c r="BW1634">
        <v>1</v>
      </c>
      <c r="BX1634">
        <v>1</v>
      </c>
      <c r="BY1634" t="s">
        <v>3</v>
      </c>
      <c r="BZ1634">
        <v>100</v>
      </c>
      <c r="CA1634">
        <v>70</v>
      </c>
      <c r="CE1634">
        <v>0</v>
      </c>
      <c r="CF1634">
        <v>0</v>
      </c>
      <c r="CG1634">
        <v>0</v>
      </c>
      <c r="CM1634">
        <v>0</v>
      </c>
      <c r="CN1634" t="s">
        <v>954</v>
      </c>
      <c r="CO1634">
        <v>0</v>
      </c>
      <c r="CP1634">
        <f t="shared" si="1439"/>
        <v>189.94</v>
      </c>
      <c r="CQ1634">
        <f t="shared" si="1440"/>
        <v>507.64</v>
      </c>
      <c r="CR1634">
        <f t="shared" si="1441"/>
        <v>60.76</v>
      </c>
      <c r="CS1634">
        <f t="shared" si="1442"/>
        <v>8.18</v>
      </c>
      <c r="CT1634">
        <f t="shared" si="1443"/>
        <v>381.31</v>
      </c>
      <c r="CU1634">
        <f t="shared" si="1444"/>
        <v>0</v>
      </c>
      <c r="CV1634">
        <f t="shared" si="1445"/>
        <v>44.132399999999997</v>
      </c>
      <c r="CW1634">
        <f t="shared" si="1446"/>
        <v>0.70499999999999996</v>
      </c>
      <c r="CX1634">
        <f t="shared" si="1447"/>
        <v>0</v>
      </c>
      <c r="CY1634">
        <f t="shared" si="1448"/>
        <v>70.110000000000014</v>
      </c>
      <c r="CZ1634">
        <f t="shared" si="1449"/>
        <v>46.74</v>
      </c>
      <c r="DC1634" t="s">
        <v>3</v>
      </c>
      <c r="DD1634" t="s">
        <v>3</v>
      </c>
      <c r="DE1634" t="s">
        <v>21</v>
      </c>
      <c r="DF1634" t="s">
        <v>21</v>
      </c>
      <c r="DG1634" t="s">
        <v>22</v>
      </c>
      <c r="DH1634" t="s">
        <v>3</v>
      </c>
      <c r="DI1634" t="s">
        <v>22</v>
      </c>
      <c r="DJ1634" t="s">
        <v>21</v>
      </c>
      <c r="DK1634" t="s">
        <v>3</v>
      </c>
      <c r="DL1634" t="s">
        <v>3</v>
      </c>
      <c r="DM1634" t="s">
        <v>3</v>
      </c>
      <c r="DN1634">
        <v>0</v>
      </c>
      <c r="DO1634">
        <v>0</v>
      </c>
      <c r="DP1634">
        <v>1</v>
      </c>
      <c r="DQ1634">
        <v>1</v>
      </c>
      <c r="DU1634">
        <v>1005</v>
      </c>
      <c r="DV1634" t="s">
        <v>433</v>
      </c>
      <c r="DW1634" t="s">
        <v>433</v>
      </c>
      <c r="DX1634">
        <v>100</v>
      </c>
      <c r="EE1634">
        <v>31102226</v>
      </c>
      <c r="EF1634">
        <v>2</v>
      </c>
      <c r="EG1634" t="s">
        <v>23</v>
      </c>
      <c r="EH1634">
        <v>0</v>
      </c>
      <c r="EI1634" t="s">
        <v>3</v>
      </c>
      <c r="EJ1634">
        <v>1</v>
      </c>
      <c r="EK1634">
        <v>26001</v>
      </c>
      <c r="EL1634" t="s">
        <v>435</v>
      </c>
      <c r="EM1634" t="s">
        <v>436</v>
      </c>
      <c r="EO1634" t="s">
        <v>26</v>
      </c>
      <c r="EQ1634">
        <v>0</v>
      </c>
      <c r="ER1634">
        <v>824.45</v>
      </c>
      <c r="ES1634">
        <v>507.64</v>
      </c>
      <c r="ET1634">
        <v>40.5</v>
      </c>
      <c r="EU1634">
        <v>5.45</v>
      </c>
      <c r="EV1634">
        <v>276.31</v>
      </c>
      <c r="EW1634">
        <v>31.98</v>
      </c>
      <c r="EX1634">
        <v>0.47</v>
      </c>
      <c r="EY1634">
        <v>0</v>
      </c>
      <c r="FQ1634">
        <v>0</v>
      </c>
      <c r="FR1634">
        <f t="shared" si="1450"/>
        <v>0</v>
      </c>
      <c r="FS1634">
        <v>0</v>
      </c>
      <c r="FT1634" t="s">
        <v>27</v>
      </c>
      <c r="FU1634" t="s">
        <v>28</v>
      </c>
      <c r="FX1634">
        <v>90</v>
      </c>
      <c r="FY1634">
        <v>59.5</v>
      </c>
      <c r="GA1634" t="s">
        <v>3</v>
      </c>
      <c r="GD1634">
        <v>1</v>
      </c>
      <c r="GF1634">
        <v>1906941050</v>
      </c>
      <c r="GG1634">
        <v>2</v>
      </c>
      <c r="GH1634">
        <v>1</v>
      </c>
      <c r="GI1634">
        <v>-2</v>
      </c>
      <c r="GJ1634">
        <v>0</v>
      </c>
      <c r="GK1634">
        <v>0</v>
      </c>
      <c r="GL1634">
        <f t="shared" si="1451"/>
        <v>0</v>
      </c>
      <c r="GM1634">
        <f t="shared" si="1452"/>
        <v>306.79000000000002</v>
      </c>
      <c r="GN1634">
        <f t="shared" si="1453"/>
        <v>306.79000000000002</v>
      </c>
      <c r="GO1634">
        <f t="shared" si="1454"/>
        <v>0</v>
      </c>
      <c r="GP1634">
        <f t="shared" si="1455"/>
        <v>0</v>
      </c>
      <c r="GR1634">
        <v>0</v>
      </c>
      <c r="GS1634">
        <v>3</v>
      </c>
      <c r="GT1634">
        <v>0</v>
      </c>
      <c r="GU1634" t="s">
        <v>3</v>
      </c>
      <c r="GV1634">
        <f t="shared" si="1456"/>
        <v>0</v>
      </c>
      <c r="GW1634">
        <v>1</v>
      </c>
      <c r="GX1634">
        <f t="shared" si="1457"/>
        <v>0</v>
      </c>
      <c r="HA1634">
        <v>0</v>
      </c>
      <c r="HB1634">
        <v>0</v>
      </c>
      <c r="HC1634">
        <f t="shared" si="1458"/>
        <v>0</v>
      </c>
      <c r="IK1634">
        <v>0</v>
      </c>
    </row>
    <row r="1635" spans="1:255">
      <c r="A1635" s="2">
        <v>17</v>
      </c>
      <c r="B1635" s="2">
        <v>1</v>
      </c>
      <c r="C1635" s="2"/>
      <c r="D1635" s="2"/>
      <c r="E1635" s="2" t="s">
        <v>710</v>
      </c>
      <c r="F1635" s="2" t="s">
        <v>438</v>
      </c>
      <c r="G1635" s="2" t="s">
        <v>439</v>
      </c>
      <c r="H1635" s="2" t="s">
        <v>258</v>
      </c>
      <c r="I1635" s="2">
        <f>ROUND(20*0.04*1.15,9)</f>
        <v>0.92</v>
      </c>
      <c r="J1635" s="2">
        <v>0</v>
      </c>
      <c r="K1635" s="2"/>
      <c r="L1635" s="2"/>
      <c r="M1635" s="2"/>
      <c r="N1635" s="2"/>
      <c r="O1635" s="2">
        <f t="shared" si="1424"/>
        <v>2044.27</v>
      </c>
      <c r="P1635" s="2">
        <f t="shared" si="1425"/>
        <v>2044.27</v>
      </c>
      <c r="Q1635" s="2">
        <f t="shared" si="1426"/>
        <v>0</v>
      </c>
      <c r="R1635" s="2">
        <f t="shared" si="1427"/>
        <v>0</v>
      </c>
      <c r="S1635" s="2">
        <f t="shared" si="1428"/>
        <v>0</v>
      </c>
      <c r="T1635" s="2">
        <f t="shared" si="1429"/>
        <v>0</v>
      </c>
      <c r="U1635" s="2">
        <f t="shared" si="1430"/>
        <v>0</v>
      </c>
      <c r="V1635" s="2">
        <f t="shared" si="1431"/>
        <v>0</v>
      </c>
      <c r="W1635" s="2">
        <f t="shared" si="1432"/>
        <v>0</v>
      </c>
      <c r="X1635" s="2">
        <f t="shared" si="1433"/>
        <v>0</v>
      </c>
      <c r="Y1635" s="2">
        <f t="shared" si="1434"/>
        <v>0</v>
      </c>
      <c r="Z1635" s="2"/>
      <c r="AA1635" s="2">
        <v>33304975</v>
      </c>
      <c r="AB1635" s="2">
        <f t="shared" si="1435"/>
        <v>2222.0300000000002</v>
      </c>
      <c r="AC1635" s="2">
        <f t="shared" si="1436"/>
        <v>2222.0300000000002</v>
      </c>
      <c r="AD1635" s="2">
        <f>ROUND((((ET1635)-(EU1635))+AE1635),2)</f>
        <v>0</v>
      </c>
      <c r="AE1635" s="2">
        <f>ROUND((EU1635),2)</f>
        <v>0</v>
      </c>
      <c r="AF1635" s="2">
        <f>ROUND((EV1635),2)</f>
        <v>0</v>
      </c>
      <c r="AG1635" s="2">
        <f t="shared" si="1437"/>
        <v>0</v>
      </c>
      <c r="AH1635" s="2">
        <f>(EW1635)</f>
        <v>0</v>
      </c>
      <c r="AI1635" s="2">
        <f>(EX1635)</f>
        <v>0</v>
      </c>
      <c r="AJ1635" s="2">
        <f t="shared" si="1438"/>
        <v>0</v>
      </c>
      <c r="AK1635" s="2">
        <v>2222.0300000000002</v>
      </c>
      <c r="AL1635" s="2">
        <v>2222.0300000000002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1</v>
      </c>
      <c r="AW1635" s="2">
        <v>1</v>
      </c>
      <c r="AX1635" s="2"/>
      <c r="AY1635" s="2"/>
      <c r="AZ1635" s="2">
        <v>1</v>
      </c>
      <c r="BA1635" s="2">
        <v>1</v>
      </c>
      <c r="BB1635" s="2">
        <v>1</v>
      </c>
      <c r="BC1635" s="2">
        <v>1</v>
      </c>
      <c r="BD1635" s="2" t="s">
        <v>3</v>
      </c>
      <c r="BE1635" s="2" t="s">
        <v>3</v>
      </c>
      <c r="BF1635" s="2" t="s">
        <v>3</v>
      </c>
      <c r="BG1635" s="2" t="s">
        <v>3</v>
      </c>
      <c r="BH1635" s="2">
        <v>3</v>
      </c>
      <c r="BI1635" s="2">
        <v>1</v>
      </c>
      <c r="BJ1635" s="2" t="s">
        <v>440</v>
      </c>
      <c r="BK1635" s="2"/>
      <c r="BL1635" s="2"/>
      <c r="BM1635" s="2">
        <v>500001</v>
      </c>
      <c r="BN1635" s="2">
        <v>0</v>
      </c>
      <c r="BO1635" s="2" t="s">
        <v>3</v>
      </c>
      <c r="BP1635" s="2">
        <v>0</v>
      </c>
      <c r="BQ1635" s="2">
        <v>8</v>
      </c>
      <c r="BR1635" s="2">
        <v>0</v>
      </c>
      <c r="BS1635" s="2">
        <v>1</v>
      </c>
      <c r="BT1635" s="2">
        <v>1</v>
      </c>
      <c r="BU1635" s="2">
        <v>1</v>
      </c>
      <c r="BV1635" s="2">
        <v>1</v>
      </c>
      <c r="BW1635" s="2">
        <v>1</v>
      </c>
      <c r="BX1635" s="2">
        <v>1</v>
      </c>
      <c r="BY1635" s="2" t="s">
        <v>3</v>
      </c>
      <c r="BZ1635" s="2">
        <v>0</v>
      </c>
      <c r="CA1635" s="2">
        <v>0</v>
      </c>
      <c r="CB1635" s="2"/>
      <c r="CC1635" s="2"/>
      <c r="CD1635" s="2"/>
      <c r="CE1635" s="2">
        <v>0</v>
      </c>
      <c r="CF1635" s="2">
        <v>0</v>
      </c>
      <c r="CG1635" s="2">
        <v>0</v>
      </c>
      <c r="CH1635" s="2"/>
      <c r="CI1635" s="2"/>
      <c r="CJ1635" s="2"/>
      <c r="CK1635" s="2"/>
      <c r="CL1635" s="2"/>
      <c r="CM1635" s="2">
        <v>0</v>
      </c>
      <c r="CN1635" s="2" t="s">
        <v>3</v>
      </c>
      <c r="CO1635" s="2">
        <v>0</v>
      </c>
      <c r="CP1635" s="2">
        <f t="shared" si="1439"/>
        <v>2044.27</v>
      </c>
      <c r="CQ1635" s="2">
        <f t="shared" si="1440"/>
        <v>2222.0300000000002</v>
      </c>
      <c r="CR1635" s="2">
        <f t="shared" si="1441"/>
        <v>0</v>
      </c>
      <c r="CS1635" s="2">
        <f t="shared" si="1442"/>
        <v>0</v>
      </c>
      <c r="CT1635" s="2">
        <f t="shared" si="1443"/>
        <v>0</v>
      </c>
      <c r="CU1635" s="2">
        <f t="shared" si="1444"/>
        <v>0</v>
      </c>
      <c r="CV1635" s="2">
        <f t="shared" si="1445"/>
        <v>0</v>
      </c>
      <c r="CW1635" s="2">
        <f t="shared" si="1446"/>
        <v>0</v>
      </c>
      <c r="CX1635" s="2">
        <f t="shared" si="1447"/>
        <v>0</v>
      </c>
      <c r="CY1635" s="2">
        <f t="shared" si="1448"/>
        <v>0</v>
      </c>
      <c r="CZ1635" s="2">
        <f t="shared" si="1449"/>
        <v>0</v>
      </c>
      <c r="DA1635" s="2"/>
      <c r="DB1635" s="2"/>
      <c r="DC1635" s="2" t="s">
        <v>3</v>
      </c>
      <c r="DD1635" s="2" t="s">
        <v>3</v>
      </c>
      <c r="DE1635" s="2" t="s">
        <v>3</v>
      </c>
      <c r="DF1635" s="2" t="s">
        <v>3</v>
      </c>
      <c r="DG1635" s="2" t="s">
        <v>3</v>
      </c>
      <c r="DH1635" s="2" t="s">
        <v>3</v>
      </c>
      <c r="DI1635" s="2" t="s">
        <v>3</v>
      </c>
      <c r="DJ1635" s="2" t="s">
        <v>3</v>
      </c>
      <c r="DK1635" s="2" t="s">
        <v>3</v>
      </c>
      <c r="DL1635" s="2" t="s">
        <v>3</v>
      </c>
      <c r="DM1635" s="2" t="s">
        <v>3</v>
      </c>
      <c r="DN1635" s="2">
        <v>0</v>
      </c>
      <c r="DO1635" s="2">
        <v>0</v>
      </c>
      <c r="DP1635" s="2">
        <v>1</v>
      </c>
      <c r="DQ1635" s="2">
        <v>1</v>
      </c>
      <c r="DR1635" s="2"/>
      <c r="DS1635" s="2"/>
      <c r="DT1635" s="2"/>
      <c r="DU1635" s="2">
        <v>1007</v>
      </c>
      <c r="DV1635" s="2" t="s">
        <v>258</v>
      </c>
      <c r="DW1635" s="2" t="s">
        <v>258</v>
      </c>
      <c r="DX1635" s="2">
        <v>1</v>
      </c>
      <c r="DY1635" s="2"/>
      <c r="DZ1635" s="2"/>
      <c r="EA1635" s="2"/>
      <c r="EB1635" s="2"/>
      <c r="EC1635" s="2"/>
      <c r="ED1635" s="2"/>
      <c r="EE1635" s="2">
        <v>31102119</v>
      </c>
      <c r="EF1635" s="2">
        <v>8</v>
      </c>
      <c r="EG1635" s="2" t="s">
        <v>34</v>
      </c>
      <c r="EH1635" s="2">
        <v>0</v>
      </c>
      <c r="EI1635" s="2" t="s">
        <v>3</v>
      </c>
      <c r="EJ1635" s="2">
        <v>1</v>
      </c>
      <c r="EK1635" s="2">
        <v>500001</v>
      </c>
      <c r="EL1635" s="2" t="s">
        <v>35</v>
      </c>
      <c r="EM1635" s="2" t="s">
        <v>36</v>
      </c>
      <c r="EN1635" s="2"/>
      <c r="EO1635" s="2" t="s">
        <v>3</v>
      </c>
      <c r="EP1635" s="2"/>
      <c r="EQ1635" s="2">
        <v>0</v>
      </c>
      <c r="ER1635" s="2">
        <v>2222.0300000000002</v>
      </c>
      <c r="ES1635" s="2">
        <v>2222.0300000000002</v>
      </c>
      <c r="ET1635" s="2">
        <v>0</v>
      </c>
      <c r="EU1635" s="2">
        <v>0</v>
      </c>
      <c r="EV1635" s="2">
        <v>0</v>
      </c>
      <c r="EW1635" s="2">
        <v>0</v>
      </c>
      <c r="EX1635" s="2">
        <v>0</v>
      </c>
      <c r="EY1635" s="2">
        <v>0</v>
      </c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>
        <v>0</v>
      </c>
      <c r="FR1635" s="2">
        <f t="shared" si="1450"/>
        <v>0</v>
      </c>
      <c r="FS1635" s="2">
        <v>0</v>
      </c>
      <c r="FT1635" s="2"/>
      <c r="FU1635" s="2"/>
      <c r="FV1635" s="2"/>
      <c r="FW1635" s="2"/>
      <c r="FX1635" s="2">
        <v>0</v>
      </c>
      <c r="FY1635" s="2">
        <v>0</v>
      </c>
      <c r="FZ1635" s="2"/>
      <c r="GA1635" s="2" t="s">
        <v>3</v>
      </c>
      <c r="GB1635" s="2"/>
      <c r="GC1635" s="2"/>
      <c r="GD1635" s="2">
        <v>1</v>
      </c>
      <c r="GE1635" s="2"/>
      <c r="GF1635" s="2">
        <v>2051966677</v>
      </c>
      <c r="GG1635" s="2">
        <v>2</v>
      </c>
      <c r="GH1635" s="2">
        <v>1</v>
      </c>
      <c r="GI1635" s="2">
        <v>-2</v>
      </c>
      <c r="GJ1635" s="2">
        <v>0</v>
      </c>
      <c r="GK1635" s="2">
        <v>0</v>
      </c>
      <c r="GL1635" s="2">
        <f t="shared" si="1451"/>
        <v>0</v>
      </c>
      <c r="GM1635" s="2">
        <f t="shared" si="1452"/>
        <v>2044.27</v>
      </c>
      <c r="GN1635" s="2">
        <f t="shared" si="1453"/>
        <v>2044.27</v>
      </c>
      <c r="GO1635" s="2">
        <f t="shared" si="1454"/>
        <v>0</v>
      </c>
      <c r="GP1635" s="2">
        <f t="shared" si="1455"/>
        <v>0</v>
      </c>
      <c r="GQ1635" s="2"/>
      <c r="GR1635" s="2">
        <v>0</v>
      </c>
      <c r="GS1635" s="2">
        <v>3</v>
      </c>
      <c r="GT1635" s="2">
        <v>0</v>
      </c>
      <c r="GU1635" s="2" t="s">
        <v>3</v>
      </c>
      <c r="GV1635" s="2">
        <f t="shared" si="1456"/>
        <v>0</v>
      </c>
      <c r="GW1635" s="2">
        <v>1</v>
      </c>
      <c r="GX1635" s="2">
        <f t="shared" si="1457"/>
        <v>0</v>
      </c>
      <c r="GY1635" s="2"/>
      <c r="GZ1635" s="2"/>
      <c r="HA1635" s="2">
        <v>0</v>
      </c>
      <c r="HB1635" s="2">
        <v>0</v>
      </c>
      <c r="HC1635" s="2">
        <f t="shared" si="1458"/>
        <v>0</v>
      </c>
      <c r="HD1635" s="2"/>
      <c r="HE1635" s="2"/>
      <c r="HF1635" s="2"/>
      <c r="HG1635" s="2"/>
      <c r="HH1635" s="2"/>
      <c r="HI1635" s="2"/>
      <c r="HJ1635" s="2"/>
      <c r="HK1635" s="2"/>
      <c r="HL1635" s="2"/>
      <c r="HM1635" s="2"/>
      <c r="HN1635" s="2"/>
      <c r="HO1635" s="2"/>
      <c r="HP1635" s="2"/>
      <c r="HQ1635" s="2"/>
      <c r="HR1635" s="2"/>
      <c r="HS1635" s="2"/>
      <c r="HT1635" s="2"/>
      <c r="HU1635" s="2"/>
      <c r="HV1635" s="2"/>
      <c r="HW1635" s="2"/>
      <c r="HX1635" s="2"/>
      <c r="HY1635" s="2"/>
      <c r="HZ1635" s="2"/>
      <c r="IA1635" s="2"/>
      <c r="IB1635" s="2"/>
      <c r="IC1635" s="2"/>
      <c r="ID1635" s="2"/>
      <c r="IE1635" s="2"/>
      <c r="IF1635" s="2"/>
      <c r="IG1635" s="2"/>
      <c r="IH1635" s="2"/>
      <c r="II1635" s="2"/>
      <c r="IJ1635" s="2"/>
      <c r="IK1635" s="2">
        <v>0</v>
      </c>
      <c r="IL1635" s="2"/>
      <c r="IM1635" s="2"/>
      <c r="IN1635" s="2"/>
      <c r="IO1635" s="2"/>
      <c r="IP1635" s="2"/>
      <c r="IQ1635" s="2"/>
      <c r="IR1635" s="2"/>
      <c r="IS1635" s="2"/>
      <c r="IT1635" s="2"/>
      <c r="IU1635" s="2"/>
    </row>
    <row r="1636" spans="1:255">
      <c r="A1636">
        <v>17</v>
      </c>
      <c r="B1636">
        <v>1</v>
      </c>
      <c r="E1636" t="s">
        <v>710</v>
      </c>
      <c r="F1636" t="s">
        <v>438</v>
      </c>
      <c r="G1636" t="s">
        <v>439</v>
      </c>
      <c r="H1636" t="s">
        <v>258</v>
      </c>
      <c r="I1636">
        <f>ROUND(20*0.04*1.15,9)</f>
        <v>0.92</v>
      </c>
      <c r="J1636">
        <v>0</v>
      </c>
      <c r="O1636">
        <f t="shared" si="1424"/>
        <v>2044.27</v>
      </c>
      <c r="P1636">
        <f t="shared" si="1425"/>
        <v>2044.27</v>
      </c>
      <c r="Q1636">
        <f t="shared" si="1426"/>
        <v>0</v>
      </c>
      <c r="R1636">
        <f t="shared" si="1427"/>
        <v>0</v>
      </c>
      <c r="S1636">
        <f t="shared" si="1428"/>
        <v>0</v>
      </c>
      <c r="T1636">
        <f t="shared" si="1429"/>
        <v>0</v>
      </c>
      <c r="U1636">
        <f t="shared" si="1430"/>
        <v>0</v>
      </c>
      <c r="V1636">
        <f t="shared" si="1431"/>
        <v>0</v>
      </c>
      <c r="W1636">
        <f t="shared" si="1432"/>
        <v>0</v>
      </c>
      <c r="X1636">
        <f t="shared" si="1433"/>
        <v>0</v>
      </c>
      <c r="Y1636">
        <f t="shared" si="1434"/>
        <v>0</v>
      </c>
      <c r="AA1636">
        <v>33304960</v>
      </c>
      <c r="AB1636">
        <f t="shared" si="1435"/>
        <v>2222.0300000000002</v>
      </c>
      <c r="AC1636">
        <f t="shared" si="1436"/>
        <v>2222.0300000000002</v>
      </c>
      <c r="AD1636">
        <f>ROUND((((ET1636)-(EU1636))+AE1636),2)</f>
        <v>0</v>
      </c>
      <c r="AE1636">
        <f>ROUND((EU1636),2)</f>
        <v>0</v>
      </c>
      <c r="AF1636">
        <f>ROUND((EV1636),2)</f>
        <v>0</v>
      </c>
      <c r="AG1636">
        <f t="shared" si="1437"/>
        <v>0</v>
      </c>
      <c r="AH1636">
        <f>(EW1636)</f>
        <v>0</v>
      </c>
      <c r="AI1636">
        <f>(EX1636)</f>
        <v>0</v>
      </c>
      <c r="AJ1636">
        <f t="shared" si="1438"/>
        <v>0</v>
      </c>
      <c r="AK1636">
        <v>2222.0300000000002</v>
      </c>
      <c r="AL1636">
        <v>2222.0300000000002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1</v>
      </c>
      <c r="AW1636">
        <v>1</v>
      </c>
      <c r="AZ1636">
        <v>1</v>
      </c>
      <c r="BA1636">
        <v>1</v>
      </c>
      <c r="BB1636">
        <v>1</v>
      </c>
      <c r="BC1636">
        <v>1</v>
      </c>
      <c r="BD1636" t="s">
        <v>3</v>
      </c>
      <c r="BE1636" t="s">
        <v>3</v>
      </c>
      <c r="BF1636" t="s">
        <v>3</v>
      </c>
      <c r="BG1636" t="s">
        <v>3</v>
      </c>
      <c r="BH1636">
        <v>3</v>
      </c>
      <c r="BI1636">
        <v>1</v>
      </c>
      <c r="BJ1636" t="s">
        <v>440</v>
      </c>
      <c r="BM1636">
        <v>500001</v>
      </c>
      <c r="BN1636">
        <v>0</v>
      </c>
      <c r="BO1636" t="s">
        <v>3</v>
      </c>
      <c r="BP1636">
        <v>0</v>
      </c>
      <c r="BQ1636">
        <v>8</v>
      </c>
      <c r="BR1636">
        <v>0</v>
      </c>
      <c r="BS1636">
        <v>1</v>
      </c>
      <c r="BT1636">
        <v>1</v>
      </c>
      <c r="BU1636">
        <v>1</v>
      </c>
      <c r="BV1636">
        <v>1</v>
      </c>
      <c r="BW1636">
        <v>1</v>
      </c>
      <c r="BX1636">
        <v>1</v>
      </c>
      <c r="BY1636" t="s">
        <v>3</v>
      </c>
      <c r="BZ1636">
        <v>0</v>
      </c>
      <c r="CA1636">
        <v>0</v>
      </c>
      <c r="CE1636">
        <v>0</v>
      </c>
      <c r="CF1636">
        <v>0</v>
      </c>
      <c r="CG1636">
        <v>0</v>
      </c>
      <c r="CM1636">
        <v>0</v>
      </c>
      <c r="CN1636" t="s">
        <v>3</v>
      </c>
      <c r="CO1636">
        <v>0</v>
      </c>
      <c r="CP1636">
        <f t="shared" si="1439"/>
        <v>2044.27</v>
      </c>
      <c r="CQ1636">
        <f t="shared" si="1440"/>
        <v>2222.0300000000002</v>
      </c>
      <c r="CR1636">
        <f t="shared" si="1441"/>
        <v>0</v>
      </c>
      <c r="CS1636">
        <f t="shared" si="1442"/>
        <v>0</v>
      </c>
      <c r="CT1636">
        <f t="shared" si="1443"/>
        <v>0</v>
      </c>
      <c r="CU1636">
        <f t="shared" si="1444"/>
        <v>0</v>
      </c>
      <c r="CV1636">
        <f t="shared" si="1445"/>
        <v>0</v>
      </c>
      <c r="CW1636">
        <f t="shared" si="1446"/>
        <v>0</v>
      </c>
      <c r="CX1636">
        <f t="shared" si="1447"/>
        <v>0</v>
      </c>
      <c r="CY1636">
        <f t="shared" si="1448"/>
        <v>0</v>
      </c>
      <c r="CZ1636">
        <f t="shared" si="1449"/>
        <v>0</v>
      </c>
      <c r="DC1636" t="s">
        <v>3</v>
      </c>
      <c r="DD1636" t="s">
        <v>3</v>
      </c>
      <c r="DE1636" t="s">
        <v>3</v>
      </c>
      <c r="DF1636" t="s">
        <v>3</v>
      </c>
      <c r="DG1636" t="s">
        <v>3</v>
      </c>
      <c r="DH1636" t="s">
        <v>3</v>
      </c>
      <c r="DI1636" t="s">
        <v>3</v>
      </c>
      <c r="DJ1636" t="s">
        <v>3</v>
      </c>
      <c r="DK1636" t="s">
        <v>3</v>
      </c>
      <c r="DL1636" t="s">
        <v>3</v>
      </c>
      <c r="DM1636" t="s">
        <v>3</v>
      </c>
      <c r="DN1636">
        <v>0</v>
      </c>
      <c r="DO1636">
        <v>0</v>
      </c>
      <c r="DP1636">
        <v>1</v>
      </c>
      <c r="DQ1636">
        <v>1</v>
      </c>
      <c r="DU1636">
        <v>1007</v>
      </c>
      <c r="DV1636" t="s">
        <v>258</v>
      </c>
      <c r="DW1636" t="s">
        <v>258</v>
      </c>
      <c r="DX1636">
        <v>1</v>
      </c>
      <c r="EE1636">
        <v>31102119</v>
      </c>
      <c r="EF1636">
        <v>8</v>
      </c>
      <c r="EG1636" t="s">
        <v>34</v>
      </c>
      <c r="EH1636">
        <v>0</v>
      </c>
      <c r="EI1636" t="s">
        <v>3</v>
      </c>
      <c r="EJ1636">
        <v>1</v>
      </c>
      <c r="EK1636">
        <v>500001</v>
      </c>
      <c r="EL1636" t="s">
        <v>35</v>
      </c>
      <c r="EM1636" t="s">
        <v>36</v>
      </c>
      <c r="EO1636" t="s">
        <v>3</v>
      </c>
      <c r="EQ1636">
        <v>0</v>
      </c>
      <c r="ER1636">
        <v>2222.0300000000002</v>
      </c>
      <c r="ES1636">
        <v>2222.0300000000002</v>
      </c>
      <c r="ET1636">
        <v>0</v>
      </c>
      <c r="EU1636">
        <v>0</v>
      </c>
      <c r="EV1636">
        <v>0</v>
      </c>
      <c r="EW1636">
        <v>0</v>
      </c>
      <c r="EX1636">
        <v>0</v>
      </c>
      <c r="EY1636">
        <v>0</v>
      </c>
      <c r="FQ1636">
        <v>0</v>
      </c>
      <c r="FR1636">
        <f t="shared" si="1450"/>
        <v>0</v>
      </c>
      <c r="FS1636">
        <v>0</v>
      </c>
      <c r="FX1636">
        <v>0</v>
      </c>
      <c r="FY1636">
        <v>0</v>
      </c>
      <c r="GA1636" t="s">
        <v>3</v>
      </c>
      <c r="GD1636">
        <v>1</v>
      </c>
      <c r="GF1636">
        <v>2051966677</v>
      </c>
      <c r="GG1636">
        <v>2</v>
      </c>
      <c r="GH1636">
        <v>1</v>
      </c>
      <c r="GI1636">
        <v>-2</v>
      </c>
      <c r="GJ1636">
        <v>0</v>
      </c>
      <c r="GK1636">
        <v>0</v>
      </c>
      <c r="GL1636">
        <f t="shared" si="1451"/>
        <v>0</v>
      </c>
      <c r="GM1636">
        <f t="shared" si="1452"/>
        <v>2044.27</v>
      </c>
      <c r="GN1636">
        <f t="shared" si="1453"/>
        <v>2044.27</v>
      </c>
      <c r="GO1636">
        <f t="shared" si="1454"/>
        <v>0</v>
      </c>
      <c r="GP1636">
        <f t="shared" si="1455"/>
        <v>0</v>
      </c>
      <c r="GR1636">
        <v>0</v>
      </c>
      <c r="GS1636">
        <v>3</v>
      </c>
      <c r="GT1636">
        <v>0</v>
      </c>
      <c r="GU1636" t="s">
        <v>3</v>
      </c>
      <c r="GV1636">
        <f t="shared" si="1456"/>
        <v>0</v>
      </c>
      <c r="GW1636">
        <v>1</v>
      </c>
      <c r="GX1636">
        <f t="shared" si="1457"/>
        <v>0</v>
      </c>
      <c r="HA1636">
        <v>0</v>
      </c>
      <c r="HB1636">
        <v>0</v>
      </c>
      <c r="HC1636">
        <f t="shared" si="1458"/>
        <v>0</v>
      </c>
      <c r="IK1636">
        <v>0</v>
      </c>
    </row>
    <row r="1637" spans="1:255">
      <c r="A1637" s="2">
        <v>17</v>
      </c>
      <c r="B1637" s="2">
        <v>1</v>
      </c>
      <c r="C1637" s="2">
        <f>ROW(SmtRes!A1811)</f>
        <v>1811</v>
      </c>
      <c r="D1637" s="2">
        <f>ROW(EtalonRes!A2284)</f>
        <v>2284</v>
      </c>
      <c r="E1637" s="2" t="s">
        <v>711</v>
      </c>
      <c r="F1637" s="2" t="s">
        <v>544</v>
      </c>
      <c r="G1637" s="2" t="s">
        <v>545</v>
      </c>
      <c r="H1637" s="2" t="s">
        <v>433</v>
      </c>
      <c r="I1637" s="2">
        <f>ROUND((0.4+0.4)*2*8/100,9)</f>
        <v>0.128</v>
      </c>
      <c r="J1637" s="2">
        <v>0</v>
      </c>
      <c r="K1637" s="2"/>
      <c r="L1637" s="2"/>
      <c r="M1637" s="2"/>
      <c r="N1637" s="2"/>
      <c r="O1637" s="2">
        <f t="shared" si="1424"/>
        <v>362.92</v>
      </c>
      <c r="P1637" s="2">
        <f t="shared" si="1425"/>
        <v>139.36000000000001</v>
      </c>
      <c r="Q1637" s="2">
        <f t="shared" si="1426"/>
        <v>18.260000000000002</v>
      </c>
      <c r="R1637" s="2">
        <f t="shared" si="1427"/>
        <v>2.25</v>
      </c>
      <c r="S1637" s="2">
        <f t="shared" si="1428"/>
        <v>205.3</v>
      </c>
      <c r="T1637" s="2">
        <f t="shared" si="1429"/>
        <v>0</v>
      </c>
      <c r="U1637" s="2">
        <f t="shared" si="1430"/>
        <v>23.489587199999999</v>
      </c>
      <c r="V1637" s="2">
        <f t="shared" si="1431"/>
        <v>0.18239999999999998</v>
      </c>
      <c r="W1637" s="2">
        <f t="shared" si="1432"/>
        <v>0</v>
      </c>
      <c r="X1637" s="2">
        <f t="shared" si="1433"/>
        <v>238.68</v>
      </c>
      <c r="Y1637" s="2">
        <f t="shared" si="1434"/>
        <v>147.36000000000001</v>
      </c>
      <c r="Z1637" s="2"/>
      <c r="AA1637" s="2">
        <v>33304975</v>
      </c>
      <c r="AB1637" s="2">
        <f t="shared" si="1435"/>
        <v>2835.26</v>
      </c>
      <c r="AC1637" s="2">
        <f t="shared" si="1436"/>
        <v>1088.73</v>
      </c>
      <c r="AD1637" s="2">
        <f>ROUND((((((ET1637*1.2)*1.25))-(((EU1637*1.2)*1.25)))+AE1637),2)</f>
        <v>142.62</v>
      </c>
      <c r="AE1637" s="2">
        <f>ROUND((((EU1637*1.2)*1.25)),2)</f>
        <v>17.61</v>
      </c>
      <c r="AF1637" s="2">
        <f>ROUND((((EV1637*1.2)*1.15)),2)</f>
        <v>1603.91</v>
      </c>
      <c r="AG1637" s="2">
        <f t="shared" si="1437"/>
        <v>0</v>
      </c>
      <c r="AH1637" s="2">
        <f>(((EW1637*1.2)*1.15))</f>
        <v>183.51239999999999</v>
      </c>
      <c r="AI1637" s="2">
        <f>(((EX1637*1.2)*1.25))</f>
        <v>1.4249999999999998</v>
      </c>
      <c r="AJ1637" s="2">
        <f t="shared" si="1438"/>
        <v>0</v>
      </c>
      <c r="AK1637" s="2">
        <v>2346.06</v>
      </c>
      <c r="AL1637" s="2">
        <v>1088.73</v>
      </c>
      <c r="AM1637" s="2">
        <v>95.08</v>
      </c>
      <c r="AN1637" s="2">
        <v>11.74</v>
      </c>
      <c r="AO1637" s="2">
        <v>1162.25</v>
      </c>
      <c r="AP1637" s="2">
        <v>0</v>
      </c>
      <c r="AQ1637" s="2">
        <v>132.97999999999999</v>
      </c>
      <c r="AR1637" s="2">
        <v>0.95</v>
      </c>
      <c r="AS1637" s="2">
        <v>0</v>
      </c>
      <c r="AT1637" s="2">
        <v>115</v>
      </c>
      <c r="AU1637" s="2">
        <v>71</v>
      </c>
      <c r="AV1637" s="2">
        <v>1</v>
      </c>
      <c r="AW1637" s="2">
        <v>1</v>
      </c>
      <c r="AX1637" s="2"/>
      <c r="AY1637" s="2"/>
      <c r="AZ1637" s="2">
        <v>1</v>
      </c>
      <c r="BA1637" s="2">
        <v>1</v>
      </c>
      <c r="BB1637" s="2">
        <v>1</v>
      </c>
      <c r="BC1637" s="2">
        <v>1</v>
      </c>
      <c r="BD1637" s="2" t="s">
        <v>3</v>
      </c>
      <c r="BE1637" s="2" t="s">
        <v>3</v>
      </c>
      <c r="BF1637" s="2" t="s">
        <v>3</v>
      </c>
      <c r="BG1637" s="2" t="s">
        <v>3</v>
      </c>
      <c r="BH1637" s="2">
        <v>0</v>
      </c>
      <c r="BI1637" s="2">
        <v>1</v>
      </c>
      <c r="BJ1637" s="2" t="s">
        <v>546</v>
      </c>
      <c r="BK1637" s="2"/>
      <c r="BL1637" s="2"/>
      <c r="BM1637" s="2">
        <v>20001</v>
      </c>
      <c r="BN1637" s="2">
        <v>0</v>
      </c>
      <c r="BO1637" s="2" t="s">
        <v>3</v>
      </c>
      <c r="BP1637" s="2">
        <v>0</v>
      </c>
      <c r="BQ1637" s="2">
        <v>2</v>
      </c>
      <c r="BR1637" s="2">
        <v>0</v>
      </c>
      <c r="BS1637" s="2">
        <v>1</v>
      </c>
      <c r="BT1637" s="2">
        <v>1</v>
      </c>
      <c r="BU1637" s="2">
        <v>1</v>
      </c>
      <c r="BV1637" s="2">
        <v>1</v>
      </c>
      <c r="BW1637" s="2">
        <v>1</v>
      </c>
      <c r="BX1637" s="2">
        <v>1</v>
      </c>
      <c r="BY1637" s="2" t="s">
        <v>3</v>
      </c>
      <c r="BZ1637" s="2">
        <v>128</v>
      </c>
      <c r="CA1637" s="2">
        <v>83</v>
      </c>
      <c r="CB1637" s="2"/>
      <c r="CC1637" s="2"/>
      <c r="CD1637" s="2"/>
      <c r="CE1637" s="2">
        <v>0</v>
      </c>
      <c r="CF1637" s="2">
        <v>0</v>
      </c>
      <c r="CG1637" s="2">
        <v>0</v>
      </c>
      <c r="CH1637" s="2"/>
      <c r="CI1637" s="2"/>
      <c r="CJ1637" s="2"/>
      <c r="CK1637" s="2"/>
      <c r="CL1637" s="2"/>
      <c r="CM1637" s="2">
        <v>0</v>
      </c>
      <c r="CN1637" s="2" t="s">
        <v>954</v>
      </c>
      <c r="CO1637" s="2">
        <v>0</v>
      </c>
      <c r="CP1637" s="2">
        <f t="shared" si="1439"/>
        <v>362.92</v>
      </c>
      <c r="CQ1637" s="2">
        <f t="shared" si="1440"/>
        <v>1088.73</v>
      </c>
      <c r="CR1637" s="2">
        <f t="shared" si="1441"/>
        <v>142.62</v>
      </c>
      <c r="CS1637" s="2">
        <f t="shared" si="1442"/>
        <v>17.61</v>
      </c>
      <c r="CT1637" s="2">
        <f t="shared" si="1443"/>
        <v>1603.91</v>
      </c>
      <c r="CU1637" s="2">
        <f t="shared" si="1444"/>
        <v>0</v>
      </c>
      <c r="CV1637" s="2">
        <f t="shared" si="1445"/>
        <v>183.51239999999999</v>
      </c>
      <c r="CW1637" s="2">
        <f t="shared" si="1446"/>
        <v>1.4249999999999998</v>
      </c>
      <c r="CX1637" s="2">
        <f t="shared" si="1447"/>
        <v>0</v>
      </c>
      <c r="CY1637" s="2">
        <f t="shared" si="1448"/>
        <v>238.6825</v>
      </c>
      <c r="CZ1637" s="2">
        <f t="shared" si="1449"/>
        <v>147.3605</v>
      </c>
      <c r="DA1637" s="2"/>
      <c r="DB1637" s="2"/>
      <c r="DC1637" s="2" t="s">
        <v>3</v>
      </c>
      <c r="DD1637" s="2" t="s">
        <v>3</v>
      </c>
      <c r="DE1637" s="2" t="s">
        <v>21</v>
      </c>
      <c r="DF1637" s="2" t="s">
        <v>21</v>
      </c>
      <c r="DG1637" s="2" t="s">
        <v>22</v>
      </c>
      <c r="DH1637" s="2" t="s">
        <v>3</v>
      </c>
      <c r="DI1637" s="2" t="s">
        <v>22</v>
      </c>
      <c r="DJ1637" s="2" t="s">
        <v>21</v>
      </c>
      <c r="DK1637" s="2" t="s">
        <v>3</v>
      </c>
      <c r="DL1637" s="2" t="s">
        <v>3</v>
      </c>
      <c r="DM1637" s="2" t="s">
        <v>3</v>
      </c>
      <c r="DN1637" s="2">
        <v>0</v>
      </c>
      <c r="DO1637" s="2">
        <v>0</v>
      </c>
      <c r="DP1637" s="2">
        <v>1</v>
      </c>
      <c r="DQ1637" s="2">
        <v>1</v>
      </c>
      <c r="DR1637" s="2"/>
      <c r="DS1637" s="2"/>
      <c r="DT1637" s="2"/>
      <c r="DU1637" s="2">
        <v>1005</v>
      </c>
      <c r="DV1637" s="2" t="s">
        <v>433</v>
      </c>
      <c r="DW1637" s="2" t="s">
        <v>433</v>
      </c>
      <c r="DX1637" s="2">
        <v>100</v>
      </c>
      <c r="DY1637" s="2"/>
      <c r="DZ1637" s="2"/>
      <c r="EA1637" s="2"/>
      <c r="EB1637" s="2"/>
      <c r="EC1637" s="2"/>
      <c r="ED1637" s="2"/>
      <c r="EE1637" s="2">
        <v>31102217</v>
      </c>
      <c r="EF1637" s="2">
        <v>2</v>
      </c>
      <c r="EG1637" s="2" t="s">
        <v>23</v>
      </c>
      <c r="EH1637" s="2">
        <v>0</v>
      </c>
      <c r="EI1637" s="2" t="s">
        <v>3</v>
      </c>
      <c r="EJ1637" s="2">
        <v>1</v>
      </c>
      <c r="EK1637" s="2">
        <v>20001</v>
      </c>
      <c r="EL1637" s="2" t="s">
        <v>24</v>
      </c>
      <c r="EM1637" s="2" t="s">
        <v>25</v>
      </c>
      <c r="EN1637" s="2"/>
      <c r="EO1637" s="2" t="s">
        <v>26</v>
      </c>
      <c r="EP1637" s="2"/>
      <c r="EQ1637" s="2">
        <v>0</v>
      </c>
      <c r="ER1637" s="2">
        <v>2346.06</v>
      </c>
      <c r="ES1637" s="2">
        <v>1088.73</v>
      </c>
      <c r="ET1637" s="2">
        <v>95.08</v>
      </c>
      <c r="EU1637" s="2">
        <v>11.74</v>
      </c>
      <c r="EV1637" s="2">
        <v>1162.25</v>
      </c>
      <c r="EW1637" s="2">
        <v>132.97999999999999</v>
      </c>
      <c r="EX1637" s="2">
        <v>0.95</v>
      </c>
      <c r="EY1637" s="2">
        <v>0</v>
      </c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>
        <v>0</v>
      </c>
      <c r="FR1637" s="2">
        <f t="shared" si="1450"/>
        <v>0</v>
      </c>
      <c r="FS1637" s="2">
        <v>0</v>
      </c>
      <c r="FT1637" s="2" t="s">
        <v>27</v>
      </c>
      <c r="FU1637" s="2" t="s">
        <v>28</v>
      </c>
      <c r="FV1637" s="2"/>
      <c r="FW1637" s="2"/>
      <c r="FX1637" s="2">
        <v>115.2</v>
      </c>
      <c r="FY1637" s="2">
        <v>70.55</v>
      </c>
      <c r="FZ1637" s="2"/>
      <c r="GA1637" s="2" t="s">
        <v>3</v>
      </c>
      <c r="GB1637" s="2"/>
      <c r="GC1637" s="2"/>
      <c r="GD1637" s="2">
        <v>1</v>
      </c>
      <c r="GE1637" s="2"/>
      <c r="GF1637" s="2">
        <v>460241915</v>
      </c>
      <c r="GG1637" s="2">
        <v>2</v>
      </c>
      <c r="GH1637" s="2">
        <v>1</v>
      </c>
      <c r="GI1637" s="2">
        <v>-2</v>
      </c>
      <c r="GJ1637" s="2">
        <v>0</v>
      </c>
      <c r="GK1637" s="2">
        <v>0</v>
      </c>
      <c r="GL1637" s="2">
        <f t="shared" si="1451"/>
        <v>0</v>
      </c>
      <c r="GM1637" s="2">
        <f t="shared" si="1452"/>
        <v>748.96</v>
      </c>
      <c r="GN1637" s="2">
        <f t="shared" si="1453"/>
        <v>748.96</v>
      </c>
      <c r="GO1637" s="2">
        <f t="shared" si="1454"/>
        <v>0</v>
      </c>
      <c r="GP1637" s="2">
        <f t="shared" si="1455"/>
        <v>0</v>
      </c>
      <c r="GQ1637" s="2"/>
      <c r="GR1637" s="2">
        <v>0</v>
      </c>
      <c r="GS1637" s="2">
        <v>3</v>
      </c>
      <c r="GT1637" s="2">
        <v>0</v>
      </c>
      <c r="GU1637" s="2" t="s">
        <v>3</v>
      </c>
      <c r="GV1637" s="2">
        <f t="shared" si="1456"/>
        <v>0</v>
      </c>
      <c r="GW1637" s="2">
        <v>1</v>
      </c>
      <c r="GX1637" s="2">
        <f t="shared" si="1457"/>
        <v>0</v>
      </c>
      <c r="GY1637" s="2"/>
      <c r="GZ1637" s="2"/>
      <c r="HA1637" s="2">
        <v>0</v>
      </c>
      <c r="HB1637" s="2">
        <v>0</v>
      </c>
      <c r="HC1637" s="2">
        <f t="shared" si="1458"/>
        <v>0</v>
      </c>
      <c r="HD1637" s="2"/>
      <c r="HE1637" s="2"/>
      <c r="HF1637" s="2"/>
      <c r="HG1637" s="2"/>
      <c r="HH1637" s="2"/>
      <c r="HI1637" s="2"/>
      <c r="HJ1637" s="2"/>
      <c r="HK1637" s="2"/>
      <c r="HL1637" s="2"/>
      <c r="HM1637" s="2"/>
      <c r="HN1637" s="2"/>
      <c r="HO1637" s="2"/>
      <c r="HP1637" s="2"/>
      <c r="HQ1637" s="2"/>
      <c r="HR1637" s="2"/>
      <c r="HS1637" s="2"/>
      <c r="HT1637" s="2"/>
      <c r="HU1637" s="2"/>
      <c r="HV1637" s="2"/>
      <c r="HW1637" s="2"/>
      <c r="HX1637" s="2"/>
      <c r="HY1637" s="2"/>
      <c r="HZ1637" s="2"/>
      <c r="IA1637" s="2"/>
      <c r="IB1637" s="2"/>
      <c r="IC1637" s="2"/>
      <c r="ID1637" s="2"/>
      <c r="IE1637" s="2"/>
      <c r="IF1637" s="2"/>
      <c r="IG1637" s="2"/>
      <c r="IH1637" s="2"/>
      <c r="II1637" s="2"/>
      <c r="IJ1637" s="2"/>
      <c r="IK1637" s="2">
        <v>0</v>
      </c>
      <c r="IL1637" s="2"/>
      <c r="IM1637" s="2"/>
      <c r="IN1637" s="2"/>
      <c r="IO1637" s="2"/>
      <c r="IP1637" s="2"/>
      <c r="IQ1637" s="2"/>
      <c r="IR1637" s="2"/>
      <c r="IS1637" s="2"/>
      <c r="IT1637" s="2"/>
      <c r="IU1637" s="2"/>
    </row>
    <row r="1638" spans="1:255">
      <c r="A1638">
        <v>17</v>
      </c>
      <c r="B1638">
        <v>1</v>
      </c>
      <c r="C1638">
        <f>ROW(SmtRes!A1822)</f>
        <v>1822</v>
      </c>
      <c r="D1638">
        <f>ROW(EtalonRes!A2300)</f>
        <v>2300</v>
      </c>
      <c r="E1638" t="s">
        <v>711</v>
      </c>
      <c r="F1638" t="s">
        <v>544</v>
      </c>
      <c r="G1638" t="s">
        <v>545</v>
      </c>
      <c r="H1638" t="s">
        <v>433</v>
      </c>
      <c r="I1638">
        <f>ROUND((0.4+0.4)*2*8/100,9)</f>
        <v>0.128</v>
      </c>
      <c r="J1638">
        <v>0</v>
      </c>
      <c r="O1638">
        <f t="shared" si="1424"/>
        <v>362.92</v>
      </c>
      <c r="P1638">
        <f t="shared" si="1425"/>
        <v>139.36000000000001</v>
      </c>
      <c r="Q1638">
        <f t="shared" si="1426"/>
        <v>18.260000000000002</v>
      </c>
      <c r="R1638">
        <f t="shared" si="1427"/>
        <v>2.25</v>
      </c>
      <c r="S1638">
        <f t="shared" si="1428"/>
        <v>205.3</v>
      </c>
      <c r="T1638">
        <f t="shared" si="1429"/>
        <v>0</v>
      </c>
      <c r="U1638">
        <f t="shared" si="1430"/>
        <v>23.489587199999999</v>
      </c>
      <c r="V1638">
        <f t="shared" si="1431"/>
        <v>0.18239999999999998</v>
      </c>
      <c r="W1638">
        <f t="shared" si="1432"/>
        <v>0</v>
      </c>
      <c r="X1638">
        <f t="shared" si="1433"/>
        <v>238.68</v>
      </c>
      <c r="Y1638">
        <f t="shared" si="1434"/>
        <v>147.36000000000001</v>
      </c>
      <c r="AA1638">
        <v>33304960</v>
      </c>
      <c r="AB1638">
        <f t="shared" si="1435"/>
        <v>2835.26</v>
      </c>
      <c r="AC1638">
        <f t="shared" si="1436"/>
        <v>1088.73</v>
      </c>
      <c r="AD1638">
        <f>ROUND((((((ET1638*1.2)*1.25))-(((EU1638*1.2)*1.25)))+AE1638),2)</f>
        <v>142.62</v>
      </c>
      <c r="AE1638">
        <f>ROUND((((EU1638*1.2)*1.25)),2)</f>
        <v>17.61</v>
      </c>
      <c r="AF1638">
        <f>ROUND((((EV1638*1.2)*1.15)),2)</f>
        <v>1603.91</v>
      </c>
      <c r="AG1638">
        <f t="shared" si="1437"/>
        <v>0</v>
      </c>
      <c r="AH1638">
        <f>(((EW1638*1.2)*1.15))</f>
        <v>183.51239999999999</v>
      </c>
      <c r="AI1638">
        <f>(((EX1638*1.2)*1.25))</f>
        <v>1.4249999999999998</v>
      </c>
      <c r="AJ1638">
        <f t="shared" si="1438"/>
        <v>0</v>
      </c>
      <c r="AK1638">
        <v>2346.06</v>
      </c>
      <c r="AL1638">
        <v>1088.73</v>
      </c>
      <c r="AM1638">
        <v>95.08</v>
      </c>
      <c r="AN1638">
        <v>11.74</v>
      </c>
      <c r="AO1638">
        <v>1162.25</v>
      </c>
      <c r="AP1638">
        <v>0</v>
      </c>
      <c r="AQ1638">
        <v>132.97999999999999</v>
      </c>
      <c r="AR1638">
        <v>0.95</v>
      </c>
      <c r="AS1638">
        <v>0</v>
      </c>
      <c r="AT1638">
        <v>115</v>
      </c>
      <c r="AU1638">
        <v>71</v>
      </c>
      <c r="AV1638">
        <v>1</v>
      </c>
      <c r="AW1638">
        <v>1</v>
      </c>
      <c r="AZ1638">
        <v>1</v>
      </c>
      <c r="BA1638">
        <v>1</v>
      </c>
      <c r="BB1638">
        <v>1</v>
      </c>
      <c r="BC1638">
        <v>1</v>
      </c>
      <c r="BD1638" t="s">
        <v>3</v>
      </c>
      <c r="BE1638" t="s">
        <v>3</v>
      </c>
      <c r="BF1638" t="s">
        <v>3</v>
      </c>
      <c r="BG1638" t="s">
        <v>3</v>
      </c>
      <c r="BH1638">
        <v>0</v>
      </c>
      <c r="BI1638">
        <v>1</v>
      </c>
      <c r="BJ1638" t="s">
        <v>546</v>
      </c>
      <c r="BM1638">
        <v>20001</v>
      </c>
      <c r="BN1638">
        <v>0</v>
      </c>
      <c r="BO1638" t="s">
        <v>3</v>
      </c>
      <c r="BP1638">
        <v>0</v>
      </c>
      <c r="BQ1638">
        <v>2</v>
      </c>
      <c r="BR1638">
        <v>0</v>
      </c>
      <c r="BS1638">
        <v>1</v>
      </c>
      <c r="BT1638">
        <v>1</v>
      </c>
      <c r="BU1638">
        <v>1</v>
      </c>
      <c r="BV1638">
        <v>1</v>
      </c>
      <c r="BW1638">
        <v>1</v>
      </c>
      <c r="BX1638">
        <v>1</v>
      </c>
      <c r="BY1638" t="s">
        <v>3</v>
      </c>
      <c r="BZ1638">
        <v>128</v>
      </c>
      <c r="CA1638">
        <v>83</v>
      </c>
      <c r="CE1638">
        <v>0</v>
      </c>
      <c r="CF1638">
        <v>0</v>
      </c>
      <c r="CG1638">
        <v>0</v>
      </c>
      <c r="CM1638">
        <v>0</v>
      </c>
      <c r="CN1638" t="s">
        <v>954</v>
      </c>
      <c r="CO1638">
        <v>0</v>
      </c>
      <c r="CP1638">
        <f t="shared" si="1439"/>
        <v>362.92</v>
      </c>
      <c r="CQ1638">
        <f t="shared" si="1440"/>
        <v>1088.73</v>
      </c>
      <c r="CR1638">
        <f t="shared" si="1441"/>
        <v>142.62</v>
      </c>
      <c r="CS1638">
        <f t="shared" si="1442"/>
        <v>17.61</v>
      </c>
      <c r="CT1638">
        <f t="shared" si="1443"/>
        <v>1603.91</v>
      </c>
      <c r="CU1638">
        <f t="shared" si="1444"/>
        <v>0</v>
      </c>
      <c r="CV1638">
        <f t="shared" si="1445"/>
        <v>183.51239999999999</v>
      </c>
      <c r="CW1638">
        <f t="shared" si="1446"/>
        <v>1.4249999999999998</v>
      </c>
      <c r="CX1638">
        <f t="shared" si="1447"/>
        <v>0</v>
      </c>
      <c r="CY1638">
        <f t="shared" si="1448"/>
        <v>238.6825</v>
      </c>
      <c r="CZ1638">
        <f t="shared" si="1449"/>
        <v>147.3605</v>
      </c>
      <c r="DC1638" t="s">
        <v>3</v>
      </c>
      <c r="DD1638" t="s">
        <v>3</v>
      </c>
      <c r="DE1638" t="s">
        <v>21</v>
      </c>
      <c r="DF1638" t="s">
        <v>21</v>
      </c>
      <c r="DG1638" t="s">
        <v>22</v>
      </c>
      <c r="DH1638" t="s">
        <v>3</v>
      </c>
      <c r="DI1638" t="s">
        <v>22</v>
      </c>
      <c r="DJ1638" t="s">
        <v>21</v>
      </c>
      <c r="DK1638" t="s">
        <v>3</v>
      </c>
      <c r="DL1638" t="s">
        <v>3</v>
      </c>
      <c r="DM1638" t="s">
        <v>3</v>
      </c>
      <c r="DN1638">
        <v>0</v>
      </c>
      <c r="DO1638">
        <v>0</v>
      </c>
      <c r="DP1638">
        <v>1</v>
      </c>
      <c r="DQ1638">
        <v>1</v>
      </c>
      <c r="DU1638">
        <v>1005</v>
      </c>
      <c r="DV1638" t="s">
        <v>433</v>
      </c>
      <c r="DW1638" t="s">
        <v>433</v>
      </c>
      <c r="DX1638">
        <v>100</v>
      </c>
      <c r="EE1638">
        <v>31102217</v>
      </c>
      <c r="EF1638">
        <v>2</v>
      </c>
      <c r="EG1638" t="s">
        <v>23</v>
      </c>
      <c r="EH1638">
        <v>0</v>
      </c>
      <c r="EI1638" t="s">
        <v>3</v>
      </c>
      <c r="EJ1638">
        <v>1</v>
      </c>
      <c r="EK1638">
        <v>20001</v>
      </c>
      <c r="EL1638" t="s">
        <v>24</v>
      </c>
      <c r="EM1638" t="s">
        <v>25</v>
      </c>
      <c r="EO1638" t="s">
        <v>26</v>
      </c>
      <c r="EQ1638">
        <v>0</v>
      </c>
      <c r="ER1638">
        <v>2346.06</v>
      </c>
      <c r="ES1638">
        <v>1088.73</v>
      </c>
      <c r="ET1638">
        <v>95.08</v>
      </c>
      <c r="EU1638">
        <v>11.74</v>
      </c>
      <c r="EV1638">
        <v>1162.25</v>
      </c>
      <c r="EW1638">
        <v>132.97999999999999</v>
      </c>
      <c r="EX1638">
        <v>0.95</v>
      </c>
      <c r="EY1638">
        <v>0</v>
      </c>
      <c r="FQ1638">
        <v>0</v>
      </c>
      <c r="FR1638">
        <f t="shared" si="1450"/>
        <v>0</v>
      </c>
      <c r="FS1638">
        <v>0</v>
      </c>
      <c r="FT1638" t="s">
        <v>27</v>
      </c>
      <c r="FU1638" t="s">
        <v>28</v>
      </c>
      <c r="FX1638">
        <v>115.2</v>
      </c>
      <c r="FY1638">
        <v>70.55</v>
      </c>
      <c r="GA1638" t="s">
        <v>3</v>
      </c>
      <c r="GD1638">
        <v>1</v>
      </c>
      <c r="GF1638">
        <v>460241915</v>
      </c>
      <c r="GG1638">
        <v>2</v>
      </c>
      <c r="GH1638">
        <v>1</v>
      </c>
      <c r="GI1638">
        <v>-2</v>
      </c>
      <c r="GJ1638">
        <v>0</v>
      </c>
      <c r="GK1638">
        <v>0</v>
      </c>
      <c r="GL1638">
        <f t="shared" si="1451"/>
        <v>0</v>
      </c>
      <c r="GM1638">
        <f t="shared" si="1452"/>
        <v>748.96</v>
      </c>
      <c r="GN1638">
        <f t="shared" si="1453"/>
        <v>748.96</v>
      </c>
      <c r="GO1638">
        <f t="shared" si="1454"/>
        <v>0</v>
      </c>
      <c r="GP1638">
        <f t="shared" si="1455"/>
        <v>0</v>
      </c>
      <c r="GR1638">
        <v>0</v>
      </c>
      <c r="GS1638">
        <v>3</v>
      </c>
      <c r="GT1638">
        <v>0</v>
      </c>
      <c r="GU1638" t="s">
        <v>3</v>
      </c>
      <c r="GV1638">
        <f t="shared" si="1456"/>
        <v>0</v>
      </c>
      <c r="GW1638">
        <v>1</v>
      </c>
      <c r="GX1638">
        <f t="shared" si="1457"/>
        <v>0</v>
      </c>
      <c r="HA1638">
        <v>0</v>
      </c>
      <c r="HB1638">
        <v>0</v>
      </c>
      <c r="HC1638">
        <f t="shared" si="1458"/>
        <v>0</v>
      </c>
      <c r="IK1638">
        <v>0</v>
      </c>
    </row>
    <row r="1639" spans="1:255">
      <c r="A1639" s="2">
        <v>17</v>
      </c>
      <c r="B1639" s="2">
        <v>1</v>
      </c>
      <c r="C1639" s="2"/>
      <c r="D1639" s="2"/>
      <c r="E1639" s="2" t="s">
        <v>712</v>
      </c>
      <c r="F1639" s="2" t="s">
        <v>478</v>
      </c>
      <c r="G1639" s="2" t="s">
        <v>479</v>
      </c>
      <c r="H1639" s="2" t="s">
        <v>47</v>
      </c>
      <c r="I1639" s="2">
        <v>12.8</v>
      </c>
      <c r="J1639" s="2">
        <v>0</v>
      </c>
      <c r="K1639" s="2"/>
      <c r="L1639" s="2"/>
      <c r="M1639" s="2"/>
      <c r="N1639" s="2"/>
      <c r="O1639" s="2">
        <f t="shared" si="1424"/>
        <v>2192</v>
      </c>
      <c r="P1639" s="2">
        <f t="shared" si="1425"/>
        <v>2192</v>
      </c>
      <c r="Q1639" s="2">
        <f t="shared" si="1426"/>
        <v>0</v>
      </c>
      <c r="R1639" s="2">
        <f t="shared" si="1427"/>
        <v>0</v>
      </c>
      <c r="S1639" s="2">
        <f t="shared" si="1428"/>
        <v>0</v>
      </c>
      <c r="T1639" s="2">
        <f t="shared" si="1429"/>
        <v>0</v>
      </c>
      <c r="U1639" s="2">
        <f t="shared" si="1430"/>
        <v>0</v>
      </c>
      <c r="V1639" s="2">
        <f t="shared" si="1431"/>
        <v>0</v>
      </c>
      <c r="W1639" s="2">
        <f t="shared" si="1432"/>
        <v>0</v>
      </c>
      <c r="X1639" s="2">
        <f t="shared" si="1433"/>
        <v>0</v>
      </c>
      <c r="Y1639" s="2">
        <f t="shared" si="1434"/>
        <v>0</v>
      </c>
      <c r="Z1639" s="2"/>
      <c r="AA1639" s="2">
        <v>33304975</v>
      </c>
      <c r="AB1639" s="2">
        <f t="shared" si="1435"/>
        <v>171.25</v>
      </c>
      <c r="AC1639" s="2">
        <f t="shared" si="1436"/>
        <v>171.25</v>
      </c>
      <c r="AD1639" s="2">
        <f>ROUND((((ET1639)-(EU1639))+AE1639),2)</f>
        <v>0</v>
      </c>
      <c r="AE1639" s="2">
        <f>ROUND((EU1639),2)</f>
        <v>0</v>
      </c>
      <c r="AF1639" s="2">
        <f>ROUND((EV1639),2)</f>
        <v>0</v>
      </c>
      <c r="AG1639" s="2">
        <f t="shared" si="1437"/>
        <v>0</v>
      </c>
      <c r="AH1639" s="2">
        <f>(EW1639)</f>
        <v>0</v>
      </c>
      <c r="AI1639" s="2">
        <f>(EX1639)</f>
        <v>0</v>
      </c>
      <c r="AJ1639" s="2">
        <f t="shared" si="1438"/>
        <v>0</v>
      </c>
      <c r="AK1639" s="2">
        <v>171.25</v>
      </c>
      <c r="AL1639" s="2">
        <v>171.25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1</v>
      </c>
      <c r="AW1639" s="2">
        <v>1</v>
      </c>
      <c r="AX1639" s="2"/>
      <c r="AY1639" s="2"/>
      <c r="AZ1639" s="2">
        <v>1</v>
      </c>
      <c r="BA1639" s="2">
        <v>1</v>
      </c>
      <c r="BB1639" s="2">
        <v>1</v>
      </c>
      <c r="BC1639" s="2">
        <v>1</v>
      </c>
      <c r="BD1639" s="2" t="s">
        <v>3</v>
      </c>
      <c r="BE1639" s="2" t="s">
        <v>3</v>
      </c>
      <c r="BF1639" s="2" t="s">
        <v>3</v>
      </c>
      <c r="BG1639" s="2" t="s">
        <v>3</v>
      </c>
      <c r="BH1639" s="2">
        <v>3</v>
      </c>
      <c r="BI1639" s="2">
        <v>1</v>
      </c>
      <c r="BJ1639" s="2" t="s">
        <v>480</v>
      </c>
      <c r="BK1639" s="2"/>
      <c r="BL1639" s="2"/>
      <c r="BM1639" s="2">
        <v>500001</v>
      </c>
      <c r="BN1639" s="2">
        <v>0</v>
      </c>
      <c r="BO1639" s="2" t="s">
        <v>3</v>
      </c>
      <c r="BP1639" s="2">
        <v>0</v>
      </c>
      <c r="BQ1639" s="2">
        <v>8</v>
      </c>
      <c r="BR1639" s="2">
        <v>0</v>
      </c>
      <c r="BS1639" s="2">
        <v>1</v>
      </c>
      <c r="BT1639" s="2">
        <v>1</v>
      </c>
      <c r="BU1639" s="2">
        <v>1</v>
      </c>
      <c r="BV1639" s="2">
        <v>1</v>
      </c>
      <c r="BW1639" s="2">
        <v>1</v>
      </c>
      <c r="BX1639" s="2">
        <v>1</v>
      </c>
      <c r="BY1639" s="2" t="s">
        <v>3</v>
      </c>
      <c r="BZ1639" s="2">
        <v>0</v>
      </c>
      <c r="CA1639" s="2">
        <v>0</v>
      </c>
      <c r="CB1639" s="2"/>
      <c r="CC1639" s="2"/>
      <c r="CD1639" s="2"/>
      <c r="CE1639" s="2">
        <v>0</v>
      </c>
      <c r="CF1639" s="2">
        <v>0</v>
      </c>
      <c r="CG1639" s="2">
        <v>0</v>
      </c>
      <c r="CH1639" s="2"/>
      <c r="CI1639" s="2"/>
      <c r="CJ1639" s="2"/>
      <c r="CK1639" s="2"/>
      <c r="CL1639" s="2"/>
      <c r="CM1639" s="2">
        <v>0</v>
      </c>
      <c r="CN1639" s="2" t="s">
        <v>3</v>
      </c>
      <c r="CO1639" s="2">
        <v>0</v>
      </c>
      <c r="CP1639" s="2">
        <f t="shared" si="1439"/>
        <v>2192</v>
      </c>
      <c r="CQ1639" s="2">
        <f t="shared" si="1440"/>
        <v>171.25</v>
      </c>
      <c r="CR1639" s="2">
        <f t="shared" si="1441"/>
        <v>0</v>
      </c>
      <c r="CS1639" s="2">
        <f t="shared" si="1442"/>
        <v>0</v>
      </c>
      <c r="CT1639" s="2">
        <f t="shared" si="1443"/>
        <v>0</v>
      </c>
      <c r="CU1639" s="2">
        <f t="shared" si="1444"/>
        <v>0</v>
      </c>
      <c r="CV1639" s="2">
        <f t="shared" si="1445"/>
        <v>0</v>
      </c>
      <c r="CW1639" s="2">
        <f t="shared" si="1446"/>
        <v>0</v>
      </c>
      <c r="CX1639" s="2">
        <f t="shared" si="1447"/>
        <v>0</v>
      </c>
      <c r="CY1639" s="2">
        <f t="shared" si="1448"/>
        <v>0</v>
      </c>
      <c r="CZ1639" s="2">
        <f t="shared" si="1449"/>
        <v>0</v>
      </c>
      <c r="DA1639" s="2"/>
      <c r="DB1639" s="2"/>
      <c r="DC1639" s="2" t="s">
        <v>3</v>
      </c>
      <c r="DD1639" s="2" t="s">
        <v>3</v>
      </c>
      <c r="DE1639" s="2" t="s">
        <v>3</v>
      </c>
      <c r="DF1639" s="2" t="s">
        <v>3</v>
      </c>
      <c r="DG1639" s="2" t="s">
        <v>3</v>
      </c>
      <c r="DH1639" s="2" t="s">
        <v>3</v>
      </c>
      <c r="DI1639" s="2" t="s">
        <v>3</v>
      </c>
      <c r="DJ1639" s="2" t="s">
        <v>3</v>
      </c>
      <c r="DK1639" s="2" t="s">
        <v>3</v>
      </c>
      <c r="DL1639" s="2" t="s">
        <v>3</v>
      </c>
      <c r="DM1639" s="2" t="s">
        <v>3</v>
      </c>
      <c r="DN1639" s="2">
        <v>0</v>
      </c>
      <c r="DO1639" s="2">
        <v>0</v>
      </c>
      <c r="DP1639" s="2">
        <v>1</v>
      </c>
      <c r="DQ1639" s="2">
        <v>1</v>
      </c>
      <c r="DR1639" s="2"/>
      <c r="DS1639" s="2"/>
      <c r="DT1639" s="2"/>
      <c r="DU1639" s="2">
        <v>1005</v>
      </c>
      <c r="DV1639" s="2" t="s">
        <v>47</v>
      </c>
      <c r="DW1639" s="2" t="s">
        <v>47</v>
      </c>
      <c r="DX1639" s="2">
        <v>1</v>
      </c>
      <c r="DY1639" s="2"/>
      <c r="DZ1639" s="2"/>
      <c r="EA1639" s="2"/>
      <c r="EB1639" s="2"/>
      <c r="EC1639" s="2"/>
      <c r="ED1639" s="2"/>
      <c r="EE1639" s="2">
        <v>31102119</v>
      </c>
      <c r="EF1639" s="2">
        <v>8</v>
      </c>
      <c r="EG1639" s="2" t="s">
        <v>34</v>
      </c>
      <c r="EH1639" s="2">
        <v>0</v>
      </c>
      <c r="EI1639" s="2" t="s">
        <v>3</v>
      </c>
      <c r="EJ1639" s="2">
        <v>1</v>
      </c>
      <c r="EK1639" s="2">
        <v>500001</v>
      </c>
      <c r="EL1639" s="2" t="s">
        <v>35</v>
      </c>
      <c r="EM1639" s="2" t="s">
        <v>36</v>
      </c>
      <c r="EN1639" s="2"/>
      <c r="EO1639" s="2" t="s">
        <v>3</v>
      </c>
      <c r="EP1639" s="2"/>
      <c r="EQ1639" s="2">
        <v>0</v>
      </c>
      <c r="ER1639" s="2">
        <v>171.25</v>
      </c>
      <c r="ES1639" s="2">
        <v>171.25</v>
      </c>
      <c r="ET1639" s="2">
        <v>0</v>
      </c>
      <c r="EU1639" s="2">
        <v>0</v>
      </c>
      <c r="EV1639" s="2">
        <v>0</v>
      </c>
      <c r="EW1639" s="2">
        <v>0</v>
      </c>
      <c r="EX1639" s="2">
        <v>0</v>
      </c>
      <c r="EY1639" s="2">
        <v>0</v>
      </c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>
        <v>0</v>
      </c>
      <c r="FR1639" s="2">
        <f t="shared" si="1450"/>
        <v>0</v>
      </c>
      <c r="FS1639" s="2">
        <v>0</v>
      </c>
      <c r="FT1639" s="2"/>
      <c r="FU1639" s="2"/>
      <c r="FV1639" s="2"/>
      <c r="FW1639" s="2"/>
      <c r="FX1639" s="2">
        <v>0</v>
      </c>
      <c r="FY1639" s="2">
        <v>0</v>
      </c>
      <c r="FZ1639" s="2"/>
      <c r="GA1639" s="2" t="s">
        <v>3</v>
      </c>
      <c r="GB1639" s="2"/>
      <c r="GC1639" s="2"/>
      <c r="GD1639" s="2">
        <v>1</v>
      </c>
      <c r="GE1639" s="2"/>
      <c r="GF1639" s="2">
        <v>1920270359</v>
      </c>
      <c r="GG1639" s="2">
        <v>2</v>
      </c>
      <c r="GH1639" s="2">
        <v>1</v>
      </c>
      <c r="GI1639" s="2">
        <v>-2</v>
      </c>
      <c r="GJ1639" s="2">
        <v>0</v>
      </c>
      <c r="GK1639" s="2">
        <v>0</v>
      </c>
      <c r="GL1639" s="2">
        <f t="shared" si="1451"/>
        <v>0</v>
      </c>
      <c r="GM1639" s="2">
        <f t="shared" si="1452"/>
        <v>2192</v>
      </c>
      <c r="GN1639" s="2">
        <f t="shared" si="1453"/>
        <v>2192</v>
      </c>
      <c r="GO1639" s="2">
        <f t="shared" si="1454"/>
        <v>0</v>
      </c>
      <c r="GP1639" s="2">
        <f t="shared" si="1455"/>
        <v>0</v>
      </c>
      <c r="GQ1639" s="2"/>
      <c r="GR1639" s="2">
        <v>0</v>
      </c>
      <c r="GS1639" s="2">
        <v>3</v>
      </c>
      <c r="GT1639" s="2">
        <v>0</v>
      </c>
      <c r="GU1639" s="2" t="s">
        <v>3</v>
      </c>
      <c r="GV1639" s="2">
        <f t="shared" si="1456"/>
        <v>0</v>
      </c>
      <c r="GW1639" s="2">
        <v>1</v>
      </c>
      <c r="GX1639" s="2">
        <f t="shared" si="1457"/>
        <v>0</v>
      </c>
      <c r="GY1639" s="2"/>
      <c r="GZ1639" s="2"/>
      <c r="HA1639" s="2">
        <v>0</v>
      </c>
      <c r="HB1639" s="2">
        <v>0</v>
      </c>
      <c r="HC1639" s="2">
        <f t="shared" si="1458"/>
        <v>0</v>
      </c>
      <c r="HD1639" s="2"/>
      <c r="HE1639" s="2"/>
      <c r="HF1639" s="2"/>
      <c r="HG1639" s="2"/>
      <c r="HH1639" s="2"/>
      <c r="HI1639" s="2"/>
      <c r="HJ1639" s="2"/>
      <c r="HK1639" s="2"/>
      <c r="HL1639" s="2"/>
      <c r="HM1639" s="2"/>
      <c r="HN1639" s="2"/>
      <c r="HO1639" s="2"/>
      <c r="HP1639" s="2"/>
      <c r="HQ1639" s="2"/>
      <c r="HR1639" s="2"/>
      <c r="HS1639" s="2"/>
      <c r="HT1639" s="2"/>
      <c r="HU1639" s="2"/>
      <c r="HV1639" s="2"/>
      <c r="HW1639" s="2"/>
      <c r="HX1639" s="2"/>
      <c r="HY1639" s="2"/>
      <c r="HZ1639" s="2"/>
      <c r="IA1639" s="2"/>
      <c r="IB1639" s="2"/>
      <c r="IC1639" s="2"/>
      <c r="ID1639" s="2"/>
      <c r="IE1639" s="2"/>
      <c r="IF1639" s="2"/>
      <c r="IG1639" s="2"/>
      <c r="IH1639" s="2"/>
      <c r="II1639" s="2"/>
      <c r="IJ1639" s="2"/>
      <c r="IK1639" s="2">
        <v>0</v>
      </c>
      <c r="IL1639" s="2"/>
      <c r="IM1639" s="2"/>
      <c r="IN1639" s="2"/>
      <c r="IO1639" s="2"/>
      <c r="IP1639" s="2"/>
      <c r="IQ1639" s="2"/>
      <c r="IR1639" s="2"/>
      <c r="IS1639" s="2"/>
      <c r="IT1639" s="2"/>
      <c r="IU1639" s="2"/>
    </row>
    <row r="1640" spans="1:255">
      <c r="A1640">
        <v>17</v>
      </c>
      <c r="B1640">
        <v>1</v>
      </c>
      <c r="E1640" t="s">
        <v>712</v>
      </c>
      <c r="F1640" t="s">
        <v>478</v>
      </c>
      <c r="G1640" t="s">
        <v>479</v>
      </c>
      <c r="H1640" t="s">
        <v>47</v>
      </c>
      <c r="I1640">
        <v>12.8</v>
      </c>
      <c r="J1640">
        <v>0</v>
      </c>
      <c r="O1640">
        <f t="shared" si="1424"/>
        <v>2192</v>
      </c>
      <c r="P1640">
        <f t="shared" si="1425"/>
        <v>2192</v>
      </c>
      <c r="Q1640">
        <f t="shared" si="1426"/>
        <v>0</v>
      </c>
      <c r="R1640">
        <f t="shared" si="1427"/>
        <v>0</v>
      </c>
      <c r="S1640">
        <f t="shared" si="1428"/>
        <v>0</v>
      </c>
      <c r="T1640">
        <f t="shared" si="1429"/>
        <v>0</v>
      </c>
      <c r="U1640">
        <f t="shared" si="1430"/>
        <v>0</v>
      </c>
      <c r="V1640">
        <f t="shared" si="1431"/>
        <v>0</v>
      </c>
      <c r="W1640">
        <f t="shared" si="1432"/>
        <v>0</v>
      </c>
      <c r="X1640">
        <f t="shared" si="1433"/>
        <v>0</v>
      </c>
      <c r="Y1640">
        <f t="shared" si="1434"/>
        <v>0</v>
      </c>
      <c r="AA1640">
        <v>33304960</v>
      </c>
      <c r="AB1640">
        <f t="shared" si="1435"/>
        <v>171.25</v>
      </c>
      <c r="AC1640">
        <f t="shared" si="1436"/>
        <v>171.25</v>
      </c>
      <c r="AD1640">
        <f>ROUND((((ET1640)-(EU1640))+AE1640),2)</f>
        <v>0</v>
      </c>
      <c r="AE1640">
        <f>ROUND((EU1640),2)</f>
        <v>0</v>
      </c>
      <c r="AF1640">
        <f>ROUND((EV1640),2)</f>
        <v>0</v>
      </c>
      <c r="AG1640">
        <f t="shared" si="1437"/>
        <v>0</v>
      </c>
      <c r="AH1640">
        <f>(EW1640)</f>
        <v>0</v>
      </c>
      <c r="AI1640">
        <f>(EX1640)</f>
        <v>0</v>
      </c>
      <c r="AJ1640">
        <f t="shared" si="1438"/>
        <v>0</v>
      </c>
      <c r="AK1640">
        <v>171.25</v>
      </c>
      <c r="AL1640">
        <v>171.25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1</v>
      </c>
      <c r="AW1640">
        <v>1</v>
      </c>
      <c r="AZ1640">
        <v>1</v>
      </c>
      <c r="BA1640">
        <v>1</v>
      </c>
      <c r="BB1640">
        <v>1</v>
      </c>
      <c r="BC1640">
        <v>1</v>
      </c>
      <c r="BD1640" t="s">
        <v>3</v>
      </c>
      <c r="BE1640" t="s">
        <v>3</v>
      </c>
      <c r="BF1640" t="s">
        <v>3</v>
      </c>
      <c r="BG1640" t="s">
        <v>3</v>
      </c>
      <c r="BH1640">
        <v>3</v>
      </c>
      <c r="BI1640">
        <v>1</v>
      </c>
      <c r="BJ1640" t="s">
        <v>480</v>
      </c>
      <c r="BM1640">
        <v>500001</v>
      </c>
      <c r="BN1640">
        <v>0</v>
      </c>
      <c r="BO1640" t="s">
        <v>3</v>
      </c>
      <c r="BP1640">
        <v>0</v>
      </c>
      <c r="BQ1640">
        <v>8</v>
      </c>
      <c r="BR1640">
        <v>0</v>
      </c>
      <c r="BS1640">
        <v>1</v>
      </c>
      <c r="BT1640">
        <v>1</v>
      </c>
      <c r="BU1640">
        <v>1</v>
      </c>
      <c r="BV1640">
        <v>1</v>
      </c>
      <c r="BW1640">
        <v>1</v>
      </c>
      <c r="BX1640">
        <v>1</v>
      </c>
      <c r="BY1640" t="s">
        <v>3</v>
      </c>
      <c r="BZ1640">
        <v>0</v>
      </c>
      <c r="CA1640">
        <v>0</v>
      </c>
      <c r="CE1640">
        <v>0</v>
      </c>
      <c r="CF1640">
        <v>0</v>
      </c>
      <c r="CG1640">
        <v>0</v>
      </c>
      <c r="CM1640">
        <v>0</v>
      </c>
      <c r="CN1640" t="s">
        <v>3</v>
      </c>
      <c r="CO1640">
        <v>0</v>
      </c>
      <c r="CP1640">
        <f t="shared" si="1439"/>
        <v>2192</v>
      </c>
      <c r="CQ1640">
        <f t="shared" si="1440"/>
        <v>171.25</v>
      </c>
      <c r="CR1640">
        <f t="shared" si="1441"/>
        <v>0</v>
      </c>
      <c r="CS1640">
        <f t="shared" si="1442"/>
        <v>0</v>
      </c>
      <c r="CT1640">
        <f t="shared" si="1443"/>
        <v>0</v>
      </c>
      <c r="CU1640">
        <f t="shared" si="1444"/>
        <v>0</v>
      </c>
      <c r="CV1640">
        <f t="shared" si="1445"/>
        <v>0</v>
      </c>
      <c r="CW1640">
        <f t="shared" si="1446"/>
        <v>0</v>
      </c>
      <c r="CX1640">
        <f t="shared" si="1447"/>
        <v>0</v>
      </c>
      <c r="CY1640">
        <f t="shared" si="1448"/>
        <v>0</v>
      </c>
      <c r="CZ1640">
        <f t="shared" si="1449"/>
        <v>0</v>
      </c>
      <c r="DC1640" t="s">
        <v>3</v>
      </c>
      <c r="DD1640" t="s">
        <v>3</v>
      </c>
      <c r="DE1640" t="s">
        <v>3</v>
      </c>
      <c r="DF1640" t="s">
        <v>3</v>
      </c>
      <c r="DG1640" t="s">
        <v>3</v>
      </c>
      <c r="DH1640" t="s">
        <v>3</v>
      </c>
      <c r="DI1640" t="s">
        <v>3</v>
      </c>
      <c r="DJ1640" t="s">
        <v>3</v>
      </c>
      <c r="DK1640" t="s">
        <v>3</v>
      </c>
      <c r="DL1640" t="s">
        <v>3</v>
      </c>
      <c r="DM1640" t="s">
        <v>3</v>
      </c>
      <c r="DN1640">
        <v>0</v>
      </c>
      <c r="DO1640">
        <v>0</v>
      </c>
      <c r="DP1640">
        <v>1</v>
      </c>
      <c r="DQ1640">
        <v>1</v>
      </c>
      <c r="DU1640">
        <v>1005</v>
      </c>
      <c r="DV1640" t="s">
        <v>47</v>
      </c>
      <c r="DW1640" t="s">
        <v>47</v>
      </c>
      <c r="DX1640">
        <v>1</v>
      </c>
      <c r="EE1640">
        <v>31102119</v>
      </c>
      <c r="EF1640">
        <v>8</v>
      </c>
      <c r="EG1640" t="s">
        <v>34</v>
      </c>
      <c r="EH1640">
        <v>0</v>
      </c>
      <c r="EI1640" t="s">
        <v>3</v>
      </c>
      <c r="EJ1640">
        <v>1</v>
      </c>
      <c r="EK1640">
        <v>500001</v>
      </c>
      <c r="EL1640" t="s">
        <v>35</v>
      </c>
      <c r="EM1640" t="s">
        <v>36</v>
      </c>
      <c r="EO1640" t="s">
        <v>3</v>
      </c>
      <c r="EQ1640">
        <v>0</v>
      </c>
      <c r="ER1640">
        <v>171.25</v>
      </c>
      <c r="ES1640">
        <v>171.25</v>
      </c>
      <c r="ET1640">
        <v>0</v>
      </c>
      <c r="EU1640">
        <v>0</v>
      </c>
      <c r="EV1640">
        <v>0</v>
      </c>
      <c r="EW1640">
        <v>0</v>
      </c>
      <c r="EX1640">
        <v>0</v>
      </c>
      <c r="EY1640">
        <v>0</v>
      </c>
      <c r="FQ1640">
        <v>0</v>
      </c>
      <c r="FR1640">
        <f t="shared" si="1450"/>
        <v>0</v>
      </c>
      <c r="FS1640">
        <v>0</v>
      </c>
      <c r="FX1640">
        <v>0</v>
      </c>
      <c r="FY1640">
        <v>0</v>
      </c>
      <c r="GA1640" t="s">
        <v>3</v>
      </c>
      <c r="GD1640">
        <v>1</v>
      </c>
      <c r="GF1640">
        <v>1920270359</v>
      </c>
      <c r="GG1640">
        <v>2</v>
      </c>
      <c r="GH1640">
        <v>1</v>
      </c>
      <c r="GI1640">
        <v>-2</v>
      </c>
      <c r="GJ1640">
        <v>0</v>
      </c>
      <c r="GK1640">
        <v>0</v>
      </c>
      <c r="GL1640">
        <f t="shared" si="1451"/>
        <v>0</v>
      </c>
      <c r="GM1640">
        <f t="shared" si="1452"/>
        <v>2192</v>
      </c>
      <c r="GN1640">
        <f t="shared" si="1453"/>
        <v>2192</v>
      </c>
      <c r="GO1640">
        <f t="shared" si="1454"/>
        <v>0</v>
      </c>
      <c r="GP1640">
        <f t="shared" si="1455"/>
        <v>0</v>
      </c>
      <c r="GR1640">
        <v>0</v>
      </c>
      <c r="GS1640">
        <v>3</v>
      </c>
      <c r="GT1640">
        <v>0</v>
      </c>
      <c r="GU1640" t="s">
        <v>3</v>
      </c>
      <c r="GV1640">
        <f t="shared" si="1456"/>
        <v>0</v>
      </c>
      <c r="GW1640">
        <v>1</v>
      </c>
      <c r="GX1640">
        <f t="shared" si="1457"/>
        <v>0</v>
      </c>
      <c r="HA1640">
        <v>0</v>
      </c>
      <c r="HB1640">
        <v>0</v>
      </c>
      <c r="HC1640">
        <f t="shared" si="1458"/>
        <v>0</v>
      </c>
      <c r="IK1640">
        <v>0</v>
      </c>
    </row>
    <row r="1641" spans="1:255">
      <c r="A1641" s="2">
        <v>17</v>
      </c>
      <c r="B1641" s="2">
        <v>1</v>
      </c>
      <c r="C1641" s="2">
        <f>ROW(SmtRes!A1833)</f>
        <v>1833</v>
      </c>
      <c r="D1641" s="2">
        <f>ROW(EtalonRes!A2316)</f>
        <v>2316</v>
      </c>
      <c r="E1641" s="2" t="s">
        <v>713</v>
      </c>
      <c r="F1641" s="2" t="s">
        <v>450</v>
      </c>
      <c r="G1641" s="2" t="s">
        <v>646</v>
      </c>
      <c r="H1641" s="2" t="s">
        <v>433</v>
      </c>
      <c r="I1641" s="2">
        <f>ROUND((3.14*0.4*3)/100,9)</f>
        <v>3.7679999999999998E-2</v>
      </c>
      <c r="J1641" s="2">
        <v>0</v>
      </c>
      <c r="K1641" s="2"/>
      <c r="L1641" s="2"/>
      <c r="M1641" s="2"/>
      <c r="N1641" s="2"/>
      <c r="O1641" s="2">
        <f t="shared" si="1424"/>
        <v>64.25</v>
      </c>
      <c r="P1641" s="2">
        <f t="shared" si="1425"/>
        <v>21.77</v>
      </c>
      <c r="Q1641" s="2">
        <f t="shared" si="1426"/>
        <v>5.72</v>
      </c>
      <c r="R1641" s="2">
        <f t="shared" si="1427"/>
        <v>0.48</v>
      </c>
      <c r="S1641" s="2">
        <f t="shared" si="1428"/>
        <v>36.76</v>
      </c>
      <c r="T1641" s="2">
        <f t="shared" si="1429"/>
        <v>0</v>
      </c>
      <c r="U1641" s="2">
        <f t="shared" si="1430"/>
        <v>4.2056305919999994</v>
      </c>
      <c r="V1641" s="2">
        <f t="shared" si="1431"/>
        <v>3.8998799999999993E-2</v>
      </c>
      <c r="W1641" s="2">
        <f t="shared" si="1432"/>
        <v>0</v>
      </c>
      <c r="X1641" s="2">
        <f t="shared" si="1433"/>
        <v>42.83</v>
      </c>
      <c r="Y1641" s="2">
        <f t="shared" si="1434"/>
        <v>26.44</v>
      </c>
      <c r="Z1641" s="2"/>
      <c r="AA1641" s="2">
        <v>33304975</v>
      </c>
      <c r="AB1641" s="2">
        <f t="shared" si="1435"/>
        <v>1705.18</v>
      </c>
      <c r="AC1641" s="2">
        <f t="shared" si="1436"/>
        <v>577.76</v>
      </c>
      <c r="AD1641" s="2">
        <f>ROUND((((((ET1641*1.2)*1.25))-(((EU1641*1.2)*1.25)))+AE1641),2)</f>
        <v>151.91</v>
      </c>
      <c r="AE1641" s="2">
        <f>ROUND((((EU1641*1.2)*1.25)),2)</f>
        <v>12.81</v>
      </c>
      <c r="AF1641" s="2">
        <f>ROUND((((EV1641*1.2)*1.15)),2)</f>
        <v>975.51</v>
      </c>
      <c r="AG1641" s="2">
        <f t="shared" si="1437"/>
        <v>0</v>
      </c>
      <c r="AH1641" s="2">
        <f>(((EW1641*1.2)*1.15))</f>
        <v>111.61439999999999</v>
      </c>
      <c r="AI1641" s="2">
        <f>(((EX1641*1.2)*1.25))</f>
        <v>1.0349999999999999</v>
      </c>
      <c r="AJ1641" s="2">
        <f t="shared" si="1438"/>
        <v>0</v>
      </c>
      <c r="AK1641" s="2">
        <v>1385.92</v>
      </c>
      <c r="AL1641" s="2">
        <v>577.76</v>
      </c>
      <c r="AM1641" s="2">
        <v>101.27</v>
      </c>
      <c r="AN1641" s="2">
        <v>8.5399999999999991</v>
      </c>
      <c r="AO1641" s="2">
        <v>706.89</v>
      </c>
      <c r="AP1641" s="2">
        <v>0</v>
      </c>
      <c r="AQ1641" s="2">
        <v>80.88</v>
      </c>
      <c r="AR1641" s="2">
        <v>0.69</v>
      </c>
      <c r="AS1641" s="2">
        <v>0</v>
      </c>
      <c r="AT1641" s="2">
        <v>115</v>
      </c>
      <c r="AU1641" s="2">
        <v>71</v>
      </c>
      <c r="AV1641" s="2">
        <v>1</v>
      </c>
      <c r="AW1641" s="2">
        <v>1</v>
      </c>
      <c r="AX1641" s="2"/>
      <c r="AY1641" s="2"/>
      <c r="AZ1641" s="2">
        <v>1</v>
      </c>
      <c r="BA1641" s="2">
        <v>1</v>
      </c>
      <c r="BB1641" s="2">
        <v>1</v>
      </c>
      <c r="BC1641" s="2">
        <v>1</v>
      </c>
      <c r="BD1641" s="2" t="s">
        <v>3</v>
      </c>
      <c r="BE1641" s="2" t="s">
        <v>3</v>
      </c>
      <c r="BF1641" s="2" t="s">
        <v>3</v>
      </c>
      <c r="BG1641" s="2" t="s">
        <v>3</v>
      </c>
      <c r="BH1641" s="2">
        <v>0</v>
      </c>
      <c r="BI1641" s="2">
        <v>1</v>
      </c>
      <c r="BJ1641" s="2" t="s">
        <v>452</v>
      </c>
      <c r="BK1641" s="2"/>
      <c r="BL1641" s="2"/>
      <c r="BM1641" s="2">
        <v>20001</v>
      </c>
      <c r="BN1641" s="2">
        <v>0</v>
      </c>
      <c r="BO1641" s="2" t="s">
        <v>3</v>
      </c>
      <c r="BP1641" s="2">
        <v>0</v>
      </c>
      <c r="BQ1641" s="2">
        <v>2</v>
      </c>
      <c r="BR1641" s="2">
        <v>0</v>
      </c>
      <c r="BS1641" s="2">
        <v>1</v>
      </c>
      <c r="BT1641" s="2">
        <v>1</v>
      </c>
      <c r="BU1641" s="2">
        <v>1</v>
      </c>
      <c r="BV1641" s="2">
        <v>1</v>
      </c>
      <c r="BW1641" s="2">
        <v>1</v>
      </c>
      <c r="BX1641" s="2">
        <v>1</v>
      </c>
      <c r="BY1641" s="2" t="s">
        <v>3</v>
      </c>
      <c r="BZ1641" s="2">
        <v>128</v>
      </c>
      <c r="CA1641" s="2">
        <v>83</v>
      </c>
      <c r="CB1641" s="2"/>
      <c r="CC1641" s="2"/>
      <c r="CD1641" s="2"/>
      <c r="CE1641" s="2">
        <v>0</v>
      </c>
      <c r="CF1641" s="2">
        <v>0</v>
      </c>
      <c r="CG1641" s="2">
        <v>0</v>
      </c>
      <c r="CH1641" s="2"/>
      <c r="CI1641" s="2"/>
      <c r="CJ1641" s="2"/>
      <c r="CK1641" s="2"/>
      <c r="CL1641" s="2"/>
      <c r="CM1641" s="2">
        <v>0</v>
      </c>
      <c r="CN1641" s="2" t="s">
        <v>954</v>
      </c>
      <c r="CO1641" s="2">
        <v>0</v>
      </c>
      <c r="CP1641" s="2">
        <f t="shared" si="1439"/>
        <v>64.25</v>
      </c>
      <c r="CQ1641" s="2">
        <f t="shared" si="1440"/>
        <v>577.76</v>
      </c>
      <c r="CR1641" s="2">
        <f t="shared" si="1441"/>
        <v>151.91</v>
      </c>
      <c r="CS1641" s="2">
        <f t="shared" si="1442"/>
        <v>12.81</v>
      </c>
      <c r="CT1641" s="2">
        <f t="shared" si="1443"/>
        <v>975.51</v>
      </c>
      <c r="CU1641" s="2">
        <f t="shared" si="1444"/>
        <v>0</v>
      </c>
      <c r="CV1641" s="2">
        <f t="shared" si="1445"/>
        <v>111.61439999999999</v>
      </c>
      <c r="CW1641" s="2">
        <f t="shared" si="1446"/>
        <v>1.0349999999999999</v>
      </c>
      <c r="CX1641" s="2">
        <f t="shared" si="1447"/>
        <v>0</v>
      </c>
      <c r="CY1641" s="2">
        <f t="shared" si="1448"/>
        <v>42.825999999999993</v>
      </c>
      <c r="CZ1641" s="2">
        <f t="shared" si="1449"/>
        <v>26.440399999999997</v>
      </c>
      <c r="DA1641" s="2"/>
      <c r="DB1641" s="2"/>
      <c r="DC1641" s="2" t="s">
        <v>3</v>
      </c>
      <c r="DD1641" s="2" t="s">
        <v>3</v>
      </c>
      <c r="DE1641" s="2" t="s">
        <v>21</v>
      </c>
      <c r="DF1641" s="2" t="s">
        <v>21</v>
      </c>
      <c r="DG1641" s="2" t="s">
        <v>22</v>
      </c>
      <c r="DH1641" s="2" t="s">
        <v>3</v>
      </c>
      <c r="DI1641" s="2" t="s">
        <v>22</v>
      </c>
      <c r="DJ1641" s="2" t="s">
        <v>21</v>
      </c>
      <c r="DK1641" s="2" t="s">
        <v>3</v>
      </c>
      <c r="DL1641" s="2" t="s">
        <v>3</v>
      </c>
      <c r="DM1641" s="2" t="s">
        <v>3</v>
      </c>
      <c r="DN1641" s="2">
        <v>0</v>
      </c>
      <c r="DO1641" s="2">
        <v>0</v>
      </c>
      <c r="DP1641" s="2">
        <v>1</v>
      </c>
      <c r="DQ1641" s="2">
        <v>1</v>
      </c>
      <c r="DR1641" s="2"/>
      <c r="DS1641" s="2"/>
      <c r="DT1641" s="2"/>
      <c r="DU1641" s="2">
        <v>1005</v>
      </c>
      <c r="DV1641" s="2" t="s">
        <v>433</v>
      </c>
      <c r="DW1641" s="2" t="s">
        <v>433</v>
      </c>
      <c r="DX1641" s="2">
        <v>100</v>
      </c>
      <c r="DY1641" s="2"/>
      <c r="DZ1641" s="2"/>
      <c r="EA1641" s="2"/>
      <c r="EB1641" s="2"/>
      <c r="EC1641" s="2"/>
      <c r="ED1641" s="2"/>
      <c r="EE1641" s="2">
        <v>31102217</v>
      </c>
      <c r="EF1641" s="2">
        <v>2</v>
      </c>
      <c r="EG1641" s="2" t="s">
        <v>23</v>
      </c>
      <c r="EH1641" s="2">
        <v>0</v>
      </c>
      <c r="EI1641" s="2" t="s">
        <v>3</v>
      </c>
      <c r="EJ1641" s="2">
        <v>1</v>
      </c>
      <c r="EK1641" s="2">
        <v>20001</v>
      </c>
      <c r="EL1641" s="2" t="s">
        <v>24</v>
      </c>
      <c r="EM1641" s="2" t="s">
        <v>25</v>
      </c>
      <c r="EN1641" s="2"/>
      <c r="EO1641" s="2" t="s">
        <v>26</v>
      </c>
      <c r="EP1641" s="2"/>
      <c r="EQ1641" s="2">
        <v>0</v>
      </c>
      <c r="ER1641" s="2">
        <v>1385.92</v>
      </c>
      <c r="ES1641" s="2">
        <v>577.76</v>
      </c>
      <c r="ET1641" s="2">
        <v>101.27</v>
      </c>
      <c r="EU1641" s="2">
        <v>8.5399999999999991</v>
      </c>
      <c r="EV1641" s="2">
        <v>706.89</v>
      </c>
      <c r="EW1641" s="2">
        <v>80.88</v>
      </c>
      <c r="EX1641" s="2">
        <v>0.69</v>
      </c>
      <c r="EY1641" s="2">
        <v>0</v>
      </c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>
        <v>0</v>
      </c>
      <c r="FR1641" s="2">
        <f t="shared" si="1450"/>
        <v>0</v>
      </c>
      <c r="FS1641" s="2">
        <v>0</v>
      </c>
      <c r="FT1641" s="2" t="s">
        <v>27</v>
      </c>
      <c r="FU1641" s="2" t="s">
        <v>28</v>
      </c>
      <c r="FV1641" s="2"/>
      <c r="FW1641" s="2"/>
      <c r="FX1641" s="2">
        <v>115.2</v>
      </c>
      <c r="FY1641" s="2">
        <v>70.55</v>
      </c>
      <c r="FZ1641" s="2"/>
      <c r="GA1641" s="2" t="s">
        <v>3</v>
      </c>
      <c r="GB1641" s="2"/>
      <c r="GC1641" s="2"/>
      <c r="GD1641" s="2">
        <v>1</v>
      </c>
      <c r="GE1641" s="2"/>
      <c r="GF1641" s="2">
        <v>-1115155548</v>
      </c>
      <c r="GG1641" s="2">
        <v>2</v>
      </c>
      <c r="GH1641" s="2">
        <v>1</v>
      </c>
      <c r="GI1641" s="2">
        <v>-2</v>
      </c>
      <c r="GJ1641" s="2">
        <v>0</v>
      </c>
      <c r="GK1641" s="2">
        <v>0</v>
      </c>
      <c r="GL1641" s="2">
        <f t="shared" si="1451"/>
        <v>0</v>
      </c>
      <c r="GM1641" s="2">
        <f t="shared" si="1452"/>
        <v>133.52000000000001</v>
      </c>
      <c r="GN1641" s="2">
        <f t="shared" si="1453"/>
        <v>133.52000000000001</v>
      </c>
      <c r="GO1641" s="2">
        <f t="shared" si="1454"/>
        <v>0</v>
      </c>
      <c r="GP1641" s="2">
        <f t="shared" si="1455"/>
        <v>0</v>
      </c>
      <c r="GQ1641" s="2"/>
      <c r="GR1641" s="2">
        <v>0</v>
      </c>
      <c r="GS1641" s="2">
        <v>3</v>
      </c>
      <c r="GT1641" s="2">
        <v>0</v>
      </c>
      <c r="GU1641" s="2" t="s">
        <v>3</v>
      </c>
      <c r="GV1641" s="2">
        <f t="shared" si="1456"/>
        <v>0</v>
      </c>
      <c r="GW1641" s="2">
        <v>1</v>
      </c>
      <c r="GX1641" s="2">
        <f t="shared" si="1457"/>
        <v>0</v>
      </c>
      <c r="GY1641" s="2"/>
      <c r="GZ1641" s="2"/>
      <c r="HA1641" s="2">
        <v>0</v>
      </c>
      <c r="HB1641" s="2">
        <v>0</v>
      </c>
      <c r="HC1641" s="2">
        <f t="shared" si="1458"/>
        <v>0</v>
      </c>
      <c r="HD1641" s="2"/>
      <c r="HE1641" s="2"/>
      <c r="HF1641" s="2"/>
      <c r="HG1641" s="2"/>
      <c r="HH1641" s="2"/>
      <c r="HI1641" s="2"/>
      <c r="HJ1641" s="2"/>
      <c r="HK1641" s="2"/>
      <c r="HL1641" s="2"/>
      <c r="HM1641" s="2"/>
      <c r="HN1641" s="2"/>
      <c r="HO1641" s="2"/>
      <c r="HP1641" s="2"/>
      <c r="HQ1641" s="2"/>
      <c r="HR1641" s="2"/>
      <c r="HS1641" s="2"/>
      <c r="HT1641" s="2"/>
      <c r="HU1641" s="2"/>
      <c r="HV1641" s="2"/>
      <c r="HW1641" s="2"/>
      <c r="HX1641" s="2"/>
      <c r="HY1641" s="2"/>
      <c r="HZ1641" s="2"/>
      <c r="IA1641" s="2"/>
      <c r="IB1641" s="2"/>
      <c r="IC1641" s="2"/>
      <c r="ID1641" s="2"/>
      <c r="IE1641" s="2"/>
      <c r="IF1641" s="2"/>
      <c r="IG1641" s="2"/>
      <c r="IH1641" s="2"/>
      <c r="II1641" s="2"/>
      <c r="IJ1641" s="2"/>
      <c r="IK1641" s="2">
        <v>0</v>
      </c>
      <c r="IL1641" s="2"/>
      <c r="IM1641" s="2"/>
      <c r="IN1641" s="2"/>
      <c r="IO1641" s="2"/>
      <c r="IP1641" s="2"/>
      <c r="IQ1641" s="2"/>
      <c r="IR1641" s="2"/>
      <c r="IS1641" s="2"/>
      <c r="IT1641" s="2"/>
      <c r="IU1641" s="2"/>
    </row>
    <row r="1642" spans="1:255">
      <c r="A1642">
        <v>17</v>
      </c>
      <c r="B1642">
        <v>1</v>
      </c>
      <c r="C1642">
        <f>ROW(SmtRes!A1844)</f>
        <v>1844</v>
      </c>
      <c r="D1642">
        <f>ROW(EtalonRes!A2332)</f>
        <v>2332</v>
      </c>
      <c r="E1642" t="s">
        <v>713</v>
      </c>
      <c r="F1642" t="s">
        <v>450</v>
      </c>
      <c r="G1642" t="s">
        <v>646</v>
      </c>
      <c r="H1642" t="s">
        <v>433</v>
      </c>
      <c r="I1642">
        <f>ROUND((3.14*0.4*3)/100,9)</f>
        <v>3.7679999999999998E-2</v>
      </c>
      <c r="J1642">
        <v>0</v>
      </c>
      <c r="O1642">
        <f t="shared" si="1424"/>
        <v>64.25</v>
      </c>
      <c r="P1642">
        <f t="shared" si="1425"/>
        <v>21.77</v>
      </c>
      <c r="Q1642">
        <f t="shared" si="1426"/>
        <v>5.72</v>
      </c>
      <c r="R1642">
        <f t="shared" si="1427"/>
        <v>0.48</v>
      </c>
      <c r="S1642">
        <f t="shared" si="1428"/>
        <v>36.76</v>
      </c>
      <c r="T1642">
        <f t="shared" si="1429"/>
        <v>0</v>
      </c>
      <c r="U1642">
        <f t="shared" si="1430"/>
        <v>4.2056305919999994</v>
      </c>
      <c r="V1642">
        <f t="shared" si="1431"/>
        <v>3.8998799999999993E-2</v>
      </c>
      <c r="W1642">
        <f t="shared" si="1432"/>
        <v>0</v>
      </c>
      <c r="X1642">
        <f t="shared" si="1433"/>
        <v>42.83</v>
      </c>
      <c r="Y1642">
        <f t="shared" si="1434"/>
        <v>26.44</v>
      </c>
      <c r="AA1642">
        <v>33304960</v>
      </c>
      <c r="AB1642">
        <f t="shared" si="1435"/>
        <v>1705.18</v>
      </c>
      <c r="AC1642">
        <f t="shared" si="1436"/>
        <v>577.76</v>
      </c>
      <c r="AD1642">
        <f>ROUND((((((ET1642*1.2)*1.25))-(((EU1642*1.2)*1.25)))+AE1642),2)</f>
        <v>151.91</v>
      </c>
      <c r="AE1642">
        <f>ROUND((((EU1642*1.2)*1.25)),2)</f>
        <v>12.81</v>
      </c>
      <c r="AF1642">
        <f>ROUND((((EV1642*1.2)*1.15)),2)</f>
        <v>975.51</v>
      </c>
      <c r="AG1642">
        <f t="shared" si="1437"/>
        <v>0</v>
      </c>
      <c r="AH1642">
        <f>(((EW1642*1.2)*1.15))</f>
        <v>111.61439999999999</v>
      </c>
      <c r="AI1642">
        <f>(((EX1642*1.2)*1.25))</f>
        <v>1.0349999999999999</v>
      </c>
      <c r="AJ1642">
        <f t="shared" si="1438"/>
        <v>0</v>
      </c>
      <c r="AK1642">
        <v>1385.92</v>
      </c>
      <c r="AL1642">
        <v>577.76</v>
      </c>
      <c r="AM1642">
        <v>101.27</v>
      </c>
      <c r="AN1642">
        <v>8.5399999999999991</v>
      </c>
      <c r="AO1642">
        <v>706.89</v>
      </c>
      <c r="AP1642">
        <v>0</v>
      </c>
      <c r="AQ1642">
        <v>80.88</v>
      </c>
      <c r="AR1642">
        <v>0.69</v>
      </c>
      <c r="AS1642">
        <v>0</v>
      </c>
      <c r="AT1642">
        <v>115</v>
      </c>
      <c r="AU1642">
        <v>71</v>
      </c>
      <c r="AV1642">
        <v>1</v>
      </c>
      <c r="AW1642">
        <v>1</v>
      </c>
      <c r="AZ1642">
        <v>1</v>
      </c>
      <c r="BA1642">
        <v>1</v>
      </c>
      <c r="BB1642">
        <v>1</v>
      </c>
      <c r="BC1642">
        <v>1</v>
      </c>
      <c r="BD1642" t="s">
        <v>3</v>
      </c>
      <c r="BE1642" t="s">
        <v>3</v>
      </c>
      <c r="BF1642" t="s">
        <v>3</v>
      </c>
      <c r="BG1642" t="s">
        <v>3</v>
      </c>
      <c r="BH1642">
        <v>0</v>
      </c>
      <c r="BI1642">
        <v>1</v>
      </c>
      <c r="BJ1642" t="s">
        <v>452</v>
      </c>
      <c r="BM1642">
        <v>20001</v>
      </c>
      <c r="BN1642">
        <v>0</v>
      </c>
      <c r="BO1642" t="s">
        <v>3</v>
      </c>
      <c r="BP1642">
        <v>0</v>
      </c>
      <c r="BQ1642">
        <v>2</v>
      </c>
      <c r="BR1642">
        <v>0</v>
      </c>
      <c r="BS1642">
        <v>1</v>
      </c>
      <c r="BT1642">
        <v>1</v>
      </c>
      <c r="BU1642">
        <v>1</v>
      </c>
      <c r="BV1642">
        <v>1</v>
      </c>
      <c r="BW1642">
        <v>1</v>
      </c>
      <c r="BX1642">
        <v>1</v>
      </c>
      <c r="BY1642" t="s">
        <v>3</v>
      </c>
      <c r="BZ1642">
        <v>128</v>
      </c>
      <c r="CA1642">
        <v>83</v>
      </c>
      <c r="CE1642">
        <v>0</v>
      </c>
      <c r="CF1642">
        <v>0</v>
      </c>
      <c r="CG1642">
        <v>0</v>
      </c>
      <c r="CM1642">
        <v>0</v>
      </c>
      <c r="CN1642" t="s">
        <v>954</v>
      </c>
      <c r="CO1642">
        <v>0</v>
      </c>
      <c r="CP1642">
        <f t="shared" si="1439"/>
        <v>64.25</v>
      </c>
      <c r="CQ1642">
        <f t="shared" si="1440"/>
        <v>577.76</v>
      </c>
      <c r="CR1642">
        <f t="shared" si="1441"/>
        <v>151.91</v>
      </c>
      <c r="CS1642">
        <f t="shared" si="1442"/>
        <v>12.81</v>
      </c>
      <c r="CT1642">
        <f t="shared" si="1443"/>
        <v>975.51</v>
      </c>
      <c r="CU1642">
        <f t="shared" si="1444"/>
        <v>0</v>
      </c>
      <c r="CV1642">
        <f t="shared" si="1445"/>
        <v>111.61439999999999</v>
      </c>
      <c r="CW1642">
        <f t="shared" si="1446"/>
        <v>1.0349999999999999</v>
      </c>
      <c r="CX1642">
        <f t="shared" si="1447"/>
        <v>0</v>
      </c>
      <c r="CY1642">
        <f t="shared" si="1448"/>
        <v>42.825999999999993</v>
      </c>
      <c r="CZ1642">
        <f t="shared" si="1449"/>
        <v>26.440399999999997</v>
      </c>
      <c r="DC1642" t="s">
        <v>3</v>
      </c>
      <c r="DD1642" t="s">
        <v>3</v>
      </c>
      <c r="DE1642" t="s">
        <v>21</v>
      </c>
      <c r="DF1642" t="s">
        <v>21</v>
      </c>
      <c r="DG1642" t="s">
        <v>22</v>
      </c>
      <c r="DH1642" t="s">
        <v>3</v>
      </c>
      <c r="DI1642" t="s">
        <v>22</v>
      </c>
      <c r="DJ1642" t="s">
        <v>21</v>
      </c>
      <c r="DK1642" t="s">
        <v>3</v>
      </c>
      <c r="DL1642" t="s">
        <v>3</v>
      </c>
      <c r="DM1642" t="s">
        <v>3</v>
      </c>
      <c r="DN1642">
        <v>0</v>
      </c>
      <c r="DO1642">
        <v>0</v>
      </c>
      <c r="DP1642">
        <v>1</v>
      </c>
      <c r="DQ1642">
        <v>1</v>
      </c>
      <c r="DU1642">
        <v>1005</v>
      </c>
      <c r="DV1642" t="s">
        <v>433</v>
      </c>
      <c r="DW1642" t="s">
        <v>433</v>
      </c>
      <c r="DX1642">
        <v>100</v>
      </c>
      <c r="EE1642">
        <v>31102217</v>
      </c>
      <c r="EF1642">
        <v>2</v>
      </c>
      <c r="EG1642" t="s">
        <v>23</v>
      </c>
      <c r="EH1642">
        <v>0</v>
      </c>
      <c r="EI1642" t="s">
        <v>3</v>
      </c>
      <c r="EJ1642">
        <v>1</v>
      </c>
      <c r="EK1642">
        <v>20001</v>
      </c>
      <c r="EL1642" t="s">
        <v>24</v>
      </c>
      <c r="EM1642" t="s">
        <v>25</v>
      </c>
      <c r="EO1642" t="s">
        <v>26</v>
      </c>
      <c r="EQ1642">
        <v>0</v>
      </c>
      <c r="ER1642">
        <v>1385.92</v>
      </c>
      <c r="ES1642">
        <v>577.76</v>
      </c>
      <c r="ET1642">
        <v>101.27</v>
      </c>
      <c r="EU1642">
        <v>8.5399999999999991</v>
      </c>
      <c r="EV1642">
        <v>706.89</v>
      </c>
      <c r="EW1642">
        <v>80.88</v>
      </c>
      <c r="EX1642">
        <v>0.69</v>
      </c>
      <c r="EY1642">
        <v>0</v>
      </c>
      <c r="FQ1642">
        <v>0</v>
      </c>
      <c r="FR1642">
        <f t="shared" si="1450"/>
        <v>0</v>
      </c>
      <c r="FS1642">
        <v>0</v>
      </c>
      <c r="FT1642" t="s">
        <v>27</v>
      </c>
      <c r="FU1642" t="s">
        <v>28</v>
      </c>
      <c r="FX1642">
        <v>115.2</v>
      </c>
      <c r="FY1642">
        <v>70.55</v>
      </c>
      <c r="GA1642" t="s">
        <v>3</v>
      </c>
      <c r="GD1642">
        <v>1</v>
      </c>
      <c r="GF1642">
        <v>-1115155548</v>
      </c>
      <c r="GG1642">
        <v>2</v>
      </c>
      <c r="GH1642">
        <v>1</v>
      </c>
      <c r="GI1642">
        <v>-2</v>
      </c>
      <c r="GJ1642">
        <v>0</v>
      </c>
      <c r="GK1642">
        <v>0</v>
      </c>
      <c r="GL1642">
        <f t="shared" si="1451"/>
        <v>0</v>
      </c>
      <c r="GM1642">
        <f t="shared" si="1452"/>
        <v>133.52000000000001</v>
      </c>
      <c r="GN1642">
        <f t="shared" si="1453"/>
        <v>133.52000000000001</v>
      </c>
      <c r="GO1642">
        <f t="shared" si="1454"/>
        <v>0</v>
      </c>
      <c r="GP1642">
        <f t="shared" si="1455"/>
        <v>0</v>
      </c>
      <c r="GR1642">
        <v>0</v>
      </c>
      <c r="GS1642">
        <v>3</v>
      </c>
      <c r="GT1642">
        <v>0</v>
      </c>
      <c r="GU1642" t="s">
        <v>3</v>
      </c>
      <c r="GV1642">
        <f t="shared" si="1456"/>
        <v>0</v>
      </c>
      <c r="GW1642">
        <v>1</v>
      </c>
      <c r="GX1642">
        <f t="shared" si="1457"/>
        <v>0</v>
      </c>
      <c r="HA1642">
        <v>0</v>
      </c>
      <c r="HB1642">
        <v>0</v>
      </c>
      <c r="HC1642">
        <f t="shared" si="1458"/>
        <v>0</v>
      </c>
      <c r="IK1642">
        <v>0</v>
      </c>
    </row>
    <row r="1643" spans="1:255">
      <c r="A1643" s="2">
        <v>17</v>
      </c>
      <c r="B1643" s="2">
        <v>1</v>
      </c>
      <c r="C1643" s="2"/>
      <c r="D1643" s="2"/>
      <c r="E1643" s="2" t="s">
        <v>714</v>
      </c>
      <c r="F1643" s="2" t="s">
        <v>454</v>
      </c>
      <c r="G1643" s="2" t="s">
        <v>509</v>
      </c>
      <c r="H1643" s="2" t="s">
        <v>47</v>
      </c>
      <c r="I1643" s="2">
        <v>3.7679999999999998</v>
      </c>
      <c r="J1643" s="2">
        <v>0</v>
      </c>
      <c r="K1643" s="2"/>
      <c r="L1643" s="2"/>
      <c r="M1643" s="2"/>
      <c r="N1643" s="2"/>
      <c r="O1643" s="2">
        <f t="shared" si="1424"/>
        <v>384.56</v>
      </c>
      <c r="P1643" s="2">
        <f t="shared" si="1425"/>
        <v>384.56</v>
      </c>
      <c r="Q1643" s="2">
        <f t="shared" si="1426"/>
        <v>0</v>
      </c>
      <c r="R1643" s="2">
        <f t="shared" si="1427"/>
        <v>0</v>
      </c>
      <c r="S1643" s="2">
        <f t="shared" si="1428"/>
        <v>0</v>
      </c>
      <c r="T1643" s="2">
        <f t="shared" si="1429"/>
        <v>0</v>
      </c>
      <c r="U1643" s="2">
        <f t="shared" si="1430"/>
        <v>0</v>
      </c>
      <c r="V1643" s="2">
        <f t="shared" si="1431"/>
        <v>0</v>
      </c>
      <c r="W1643" s="2">
        <f t="shared" si="1432"/>
        <v>0</v>
      </c>
      <c r="X1643" s="2">
        <f t="shared" si="1433"/>
        <v>0</v>
      </c>
      <c r="Y1643" s="2">
        <f t="shared" si="1434"/>
        <v>0</v>
      </c>
      <c r="Z1643" s="2"/>
      <c r="AA1643" s="2">
        <v>33304975</v>
      </c>
      <c r="AB1643" s="2">
        <f t="shared" si="1435"/>
        <v>102.06</v>
      </c>
      <c r="AC1643" s="2">
        <f t="shared" si="1436"/>
        <v>102.06</v>
      </c>
      <c r="AD1643" s="2">
        <f t="shared" ref="AD1643:AD1650" si="1462">ROUND((((ET1643)-(EU1643))+AE1643),2)</f>
        <v>0</v>
      </c>
      <c r="AE1643" s="2">
        <f t="shared" ref="AE1643:AF1650" si="1463">ROUND((EU1643),2)</f>
        <v>0</v>
      </c>
      <c r="AF1643" s="2">
        <f t="shared" si="1463"/>
        <v>0</v>
      </c>
      <c r="AG1643" s="2">
        <f t="shared" si="1437"/>
        <v>0</v>
      </c>
      <c r="AH1643" s="2">
        <f t="shared" ref="AH1643:AI1650" si="1464">(EW1643)</f>
        <v>0</v>
      </c>
      <c r="AI1643" s="2">
        <f t="shared" si="1464"/>
        <v>0</v>
      </c>
      <c r="AJ1643" s="2">
        <f t="shared" si="1438"/>
        <v>0</v>
      </c>
      <c r="AK1643" s="2">
        <v>102.06</v>
      </c>
      <c r="AL1643" s="2">
        <v>102.06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1</v>
      </c>
      <c r="AW1643" s="2">
        <v>1</v>
      </c>
      <c r="AX1643" s="2"/>
      <c r="AY1643" s="2"/>
      <c r="AZ1643" s="2">
        <v>1</v>
      </c>
      <c r="BA1643" s="2">
        <v>1</v>
      </c>
      <c r="BB1643" s="2">
        <v>1</v>
      </c>
      <c r="BC1643" s="2">
        <v>1</v>
      </c>
      <c r="BD1643" s="2" t="s">
        <v>3</v>
      </c>
      <c r="BE1643" s="2" t="s">
        <v>3</v>
      </c>
      <c r="BF1643" s="2" t="s">
        <v>3</v>
      </c>
      <c r="BG1643" s="2" t="s">
        <v>3</v>
      </c>
      <c r="BH1643" s="2">
        <v>3</v>
      </c>
      <c r="BI1643" s="2">
        <v>1</v>
      </c>
      <c r="BJ1643" s="2" t="s">
        <v>456</v>
      </c>
      <c r="BK1643" s="2"/>
      <c r="BL1643" s="2"/>
      <c r="BM1643" s="2">
        <v>500001</v>
      </c>
      <c r="BN1643" s="2">
        <v>0</v>
      </c>
      <c r="BO1643" s="2" t="s">
        <v>3</v>
      </c>
      <c r="BP1643" s="2">
        <v>0</v>
      </c>
      <c r="BQ1643" s="2">
        <v>8</v>
      </c>
      <c r="BR1643" s="2">
        <v>0</v>
      </c>
      <c r="BS1643" s="2">
        <v>1</v>
      </c>
      <c r="BT1643" s="2">
        <v>1</v>
      </c>
      <c r="BU1643" s="2">
        <v>1</v>
      </c>
      <c r="BV1643" s="2">
        <v>1</v>
      </c>
      <c r="BW1643" s="2">
        <v>1</v>
      </c>
      <c r="BX1643" s="2">
        <v>1</v>
      </c>
      <c r="BY1643" s="2" t="s">
        <v>3</v>
      </c>
      <c r="BZ1643" s="2">
        <v>0</v>
      </c>
      <c r="CA1643" s="2">
        <v>0</v>
      </c>
      <c r="CB1643" s="2"/>
      <c r="CC1643" s="2"/>
      <c r="CD1643" s="2"/>
      <c r="CE1643" s="2">
        <v>0</v>
      </c>
      <c r="CF1643" s="2">
        <v>0</v>
      </c>
      <c r="CG1643" s="2">
        <v>0</v>
      </c>
      <c r="CH1643" s="2"/>
      <c r="CI1643" s="2"/>
      <c r="CJ1643" s="2"/>
      <c r="CK1643" s="2"/>
      <c r="CL1643" s="2"/>
      <c r="CM1643" s="2">
        <v>0</v>
      </c>
      <c r="CN1643" s="2" t="s">
        <v>3</v>
      </c>
      <c r="CO1643" s="2">
        <v>0</v>
      </c>
      <c r="CP1643" s="2">
        <f t="shared" si="1439"/>
        <v>384.56</v>
      </c>
      <c r="CQ1643" s="2">
        <f t="shared" si="1440"/>
        <v>102.06</v>
      </c>
      <c r="CR1643" s="2">
        <f t="shared" si="1441"/>
        <v>0</v>
      </c>
      <c r="CS1643" s="2">
        <f t="shared" si="1442"/>
        <v>0</v>
      </c>
      <c r="CT1643" s="2">
        <f t="shared" si="1443"/>
        <v>0</v>
      </c>
      <c r="CU1643" s="2">
        <f t="shared" si="1444"/>
        <v>0</v>
      </c>
      <c r="CV1643" s="2">
        <f t="shared" si="1445"/>
        <v>0</v>
      </c>
      <c r="CW1643" s="2">
        <f t="shared" si="1446"/>
        <v>0</v>
      </c>
      <c r="CX1643" s="2">
        <f t="shared" si="1447"/>
        <v>0</v>
      </c>
      <c r="CY1643" s="2">
        <f t="shared" si="1448"/>
        <v>0</v>
      </c>
      <c r="CZ1643" s="2">
        <f t="shared" si="1449"/>
        <v>0</v>
      </c>
      <c r="DA1643" s="2"/>
      <c r="DB1643" s="2"/>
      <c r="DC1643" s="2" t="s">
        <v>3</v>
      </c>
      <c r="DD1643" s="2" t="s">
        <v>3</v>
      </c>
      <c r="DE1643" s="2" t="s">
        <v>3</v>
      </c>
      <c r="DF1643" s="2" t="s">
        <v>3</v>
      </c>
      <c r="DG1643" s="2" t="s">
        <v>3</v>
      </c>
      <c r="DH1643" s="2" t="s">
        <v>3</v>
      </c>
      <c r="DI1643" s="2" t="s">
        <v>3</v>
      </c>
      <c r="DJ1643" s="2" t="s">
        <v>3</v>
      </c>
      <c r="DK1643" s="2" t="s">
        <v>3</v>
      </c>
      <c r="DL1643" s="2" t="s">
        <v>3</v>
      </c>
      <c r="DM1643" s="2" t="s">
        <v>3</v>
      </c>
      <c r="DN1643" s="2">
        <v>0</v>
      </c>
      <c r="DO1643" s="2">
        <v>0</v>
      </c>
      <c r="DP1643" s="2">
        <v>1</v>
      </c>
      <c r="DQ1643" s="2">
        <v>1</v>
      </c>
      <c r="DR1643" s="2"/>
      <c r="DS1643" s="2"/>
      <c r="DT1643" s="2"/>
      <c r="DU1643" s="2">
        <v>1005</v>
      </c>
      <c r="DV1643" s="2" t="s">
        <v>47</v>
      </c>
      <c r="DW1643" s="2" t="s">
        <v>47</v>
      </c>
      <c r="DX1643" s="2">
        <v>1</v>
      </c>
      <c r="DY1643" s="2"/>
      <c r="DZ1643" s="2"/>
      <c r="EA1643" s="2"/>
      <c r="EB1643" s="2"/>
      <c r="EC1643" s="2"/>
      <c r="ED1643" s="2"/>
      <c r="EE1643" s="2">
        <v>31102119</v>
      </c>
      <c r="EF1643" s="2">
        <v>8</v>
      </c>
      <c r="EG1643" s="2" t="s">
        <v>34</v>
      </c>
      <c r="EH1643" s="2">
        <v>0</v>
      </c>
      <c r="EI1643" s="2" t="s">
        <v>3</v>
      </c>
      <c r="EJ1643" s="2">
        <v>1</v>
      </c>
      <c r="EK1643" s="2">
        <v>500001</v>
      </c>
      <c r="EL1643" s="2" t="s">
        <v>35</v>
      </c>
      <c r="EM1643" s="2" t="s">
        <v>36</v>
      </c>
      <c r="EN1643" s="2"/>
      <c r="EO1643" s="2" t="s">
        <v>3</v>
      </c>
      <c r="EP1643" s="2"/>
      <c r="EQ1643" s="2">
        <v>0</v>
      </c>
      <c r="ER1643" s="2">
        <v>102.06</v>
      </c>
      <c r="ES1643" s="2">
        <v>102.06</v>
      </c>
      <c r="ET1643" s="2">
        <v>0</v>
      </c>
      <c r="EU1643" s="2">
        <v>0</v>
      </c>
      <c r="EV1643" s="2">
        <v>0</v>
      </c>
      <c r="EW1643" s="2">
        <v>0</v>
      </c>
      <c r="EX1643" s="2">
        <v>0</v>
      </c>
      <c r="EY1643" s="2">
        <v>0</v>
      </c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>
        <v>0</v>
      </c>
      <c r="FR1643" s="2">
        <f t="shared" si="1450"/>
        <v>0</v>
      </c>
      <c r="FS1643" s="2">
        <v>0</v>
      </c>
      <c r="FT1643" s="2"/>
      <c r="FU1643" s="2"/>
      <c r="FV1643" s="2"/>
      <c r="FW1643" s="2"/>
      <c r="FX1643" s="2">
        <v>0</v>
      </c>
      <c r="FY1643" s="2">
        <v>0</v>
      </c>
      <c r="FZ1643" s="2"/>
      <c r="GA1643" s="2" t="s">
        <v>3</v>
      </c>
      <c r="GB1643" s="2"/>
      <c r="GC1643" s="2"/>
      <c r="GD1643" s="2">
        <v>1</v>
      </c>
      <c r="GE1643" s="2"/>
      <c r="GF1643" s="2">
        <v>-972005704</v>
      </c>
      <c r="GG1643" s="2">
        <v>2</v>
      </c>
      <c r="GH1643" s="2">
        <v>1</v>
      </c>
      <c r="GI1643" s="2">
        <v>-2</v>
      </c>
      <c r="GJ1643" s="2">
        <v>0</v>
      </c>
      <c r="GK1643" s="2">
        <v>0</v>
      </c>
      <c r="GL1643" s="2">
        <f t="shared" si="1451"/>
        <v>0</v>
      </c>
      <c r="GM1643" s="2">
        <f t="shared" si="1452"/>
        <v>384.56</v>
      </c>
      <c r="GN1643" s="2">
        <f t="shared" si="1453"/>
        <v>384.56</v>
      </c>
      <c r="GO1643" s="2">
        <f t="shared" si="1454"/>
        <v>0</v>
      </c>
      <c r="GP1643" s="2">
        <f t="shared" si="1455"/>
        <v>0</v>
      </c>
      <c r="GQ1643" s="2"/>
      <c r="GR1643" s="2">
        <v>0</v>
      </c>
      <c r="GS1643" s="2">
        <v>3</v>
      </c>
      <c r="GT1643" s="2">
        <v>0</v>
      </c>
      <c r="GU1643" s="2" t="s">
        <v>3</v>
      </c>
      <c r="GV1643" s="2">
        <f t="shared" si="1456"/>
        <v>0</v>
      </c>
      <c r="GW1643" s="2">
        <v>1</v>
      </c>
      <c r="GX1643" s="2">
        <f t="shared" si="1457"/>
        <v>0</v>
      </c>
      <c r="GY1643" s="2"/>
      <c r="GZ1643" s="2"/>
      <c r="HA1643" s="2">
        <v>0</v>
      </c>
      <c r="HB1643" s="2">
        <v>0</v>
      </c>
      <c r="HC1643" s="2">
        <f t="shared" si="1458"/>
        <v>0</v>
      </c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  <c r="IH1643" s="2"/>
      <c r="II1643" s="2"/>
      <c r="IJ1643" s="2"/>
      <c r="IK1643" s="2">
        <v>0</v>
      </c>
      <c r="IL1643" s="2"/>
      <c r="IM1643" s="2"/>
      <c r="IN1643" s="2"/>
      <c r="IO1643" s="2"/>
      <c r="IP1643" s="2"/>
      <c r="IQ1643" s="2"/>
      <c r="IR1643" s="2"/>
      <c r="IS1643" s="2"/>
      <c r="IT1643" s="2"/>
      <c r="IU1643" s="2"/>
    </row>
    <row r="1644" spans="1:255">
      <c r="A1644">
        <v>17</v>
      </c>
      <c r="B1644">
        <v>1</v>
      </c>
      <c r="E1644" t="s">
        <v>714</v>
      </c>
      <c r="F1644" t="s">
        <v>454</v>
      </c>
      <c r="G1644" t="s">
        <v>509</v>
      </c>
      <c r="H1644" t="s">
        <v>47</v>
      </c>
      <c r="I1644">
        <v>3.7679999999999998</v>
      </c>
      <c r="J1644">
        <v>0</v>
      </c>
      <c r="O1644">
        <f t="shared" si="1424"/>
        <v>730.24</v>
      </c>
      <c r="P1644">
        <f t="shared" si="1425"/>
        <v>730.24</v>
      </c>
      <c r="Q1644">
        <f t="shared" si="1426"/>
        <v>0</v>
      </c>
      <c r="R1644">
        <f t="shared" si="1427"/>
        <v>0</v>
      </c>
      <c r="S1644">
        <f t="shared" si="1428"/>
        <v>0</v>
      </c>
      <c r="T1644">
        <f t="shared" si="1429"/>
        <v>0</v>
      </c>
      <c r="U1644">
        <f t="shared" si="1430"/>
        <v>0</v>
      </c>
      <c r="V1644">
        <f t="shared" si="1431"/>
        <v>0</v>
      </c>
      <c r="W1644">
        <f t="shared" si="1432"/>
        <v>0</v>
      </c>
      <c r="X1644">
        <f t="shared" si="1433"/>
        <v>0</v>
      </c>
      <c r="Y1644">
        <f t="shared" si="1434"/>
        <v>0</v>
      </c>
      <c r="AA1644">
        <v>33304960</v>
      </c>
      <c r="AB1644">
        <f t="shared" si="1435"/>
        <v>193.8</v>
      </c>
      <c r="AC1644">
        <f t="shared" si="1436"/>
        <v>193.8</v>
      </c>
      <c r="AD1644">
        <f t="shared" si="1462"/>
        <v>0</v>
      </c>
      <c r="AE1644">
        <f t="shared" si="1463"/>
        <v>0</v>
      </c>
      <c r="AF1644">
        <f t="shared" si="1463"/>
        <v>0</v>
      </c>
      <c r="AG1644">
        <f t="shared" si="1437"/>
        <v>0</v>
      </c>
      <c r="AH1644">
        <f t="shared" si="1464"/>
        <v>0</v>
      </c>
      <c r="AI1644">
        <f t="shared" si="1464"/>
        <v>0</v>
      </c>
      <c r="AJ1644">
        <f t="shared" si="1438"/>
        <v>0</v>
      </c>
      <c r="AK1644">
        <v>193.8</v>
      </c>
      <c r="AL1644">
        <v>193.8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1</v>
      </c>
      <c r="AW1644">
        <v>1</v>
      </c>
      <c r="AZ1644">
        <v>1</v>
      </c>
      <c r="BA1644">
        <v>1</v>
      </c>
      <c r="BB1644">
        <v>1</v>
      </c>
      <c r="BC1644">
        <v>1</v>
      </c>
      <c r="BD1644" t="s">
        <v>3</v>
      </c>
      <c r="BE1644" t="s">
        <v>3</v>
      </c>
      <c r="BF1644" t="s">
        <v>3</v>
      </c>
      <c r="BG1644" t="s">
        <v>3</v>
      </c>
      <c r="BH1644">
        <v>3</v>
      </c>
      <c r="BI1644">
        <v>1</v>
      </c>
      <c r="BJ1644" t="s">
        <v>456</v>
      </c>
      <c r="BM1644">
        <v>500001</v>
      </c>
      <c r="BN1644">
        <v>0</v>
      </c>
      <c r="BO1644" t="s">
        <v>3</v>
      </c>
      <c r="BP1644">
        <v>0</v>
      </c>
      <c r="BQ1644">
        <v>8</v>
      </c>
      <c r="BR1644">
        <v>0</v>
      </c>
      <c r="BS1644">
        <v>1</v>
      </c>
      <c r="BT1644">
        <v>1</v>
      </c>
      <c r="BU1644">
        <v>1</v>
      </c>
      <c r="BV1644">
        <v>1</v>
      </c>
      <c r="BW1644">
        <v>1</v>
      </c>
      <c r="BX1644">
        <v>1</v>
      </c>
      <c r="BY1644" t="s">
        <v>3</v>
      </c>
      <c r="BZ1644">
        <v>0</v>
      </c>
      <c r="CA1644">
        <v>0</v>
      </c>
      <c r="CE1644">
        <v>0</v>
      </c>
      <c r="CF1644">
        <v>0</v>
      </c>
      <c r="CG1644">
        <v>0</v>
      </c>
      <c r="CM1644">
        <v>0</v>
      </c>
      <c r="CN1644" t="s">
        <v>3</v>
      </c>
      <c r="CO1644">
        <v>0</v>
      </c>
      <c r="CP1644">
        <f t="shared" si="1439"/>
        <v>730.24</v>
      </c>
      <c r="CQ1644">
        <f t="shared" si="1440"/>
        <v>193.8</v>
      </c>
      <c r="CR1644">
        <f t="shared" si="1441"/>
        <v>0</v>
      </c>
      <c r="CS1644">
        <f t="shared" si="1442"/>
        <v>0</v>
      </c>
      <c r="CT1644">
        <f t="shared" si="1443"/>
        <v>0</v>
      </c>
      <c r="CU1644">
        <f t="shared" si="1444"/>
        <v>0</v>
      </c>
      <c r="CV1644">
        <f t="shared" si="1445"/>
        <v>0</v>
      </c>
      <c r="CW1644">
        <f t="shared" si="1446"/>
        <v>0</v>
      </c>
      <c r="CX1644">
        <f t="shared" si="1447"/>
        <v>0</v>
      </c>
      <c r="CY1644">
        <f t="shared" si="1448"/>
        <v>0</v>
      </c>
      <c r="CZ1644">
        <f t="shared" si="1449"/>
        <v>0</v>
      </c>
      <c r="DC1644" t="s">
        <v>3</v>
      </c>
      <c r="DD1644" t="s">
        <v>3</v>
      </c>
      <c r="DE1644" t="s">
        <v>3</v>
      </c>
      <c r="DF1644" t="s">
        <v>3</v>
      </c>
      <c r="DG1644" t="s">
        <v>3</v>
      </c>
      <c r="DH1644" t="s">
        <v>3</v>
      </c>
      <c r="DI1644" t="s">
        <v>3</v>
      </c>
      <c r="DJ1644" t="s">
        <v>3</v>
      </c>
      <c r="DK1644" t="s">
        <v>3</v>
      </c>
      <c r="DL1644" t="s">
        <v>3</v>
      </c>
      <c r="DM1644" t="s">
        <v>3</v>
      </c>
      <c r="DN1644">
        <v>0</v>
      </c>
      <c r="DO1644">
        <v>0</v>
      </c>
      <c r="DP1644">
        <v>1</v>
      </c>
      <c r="DQ1644">
        <v>1</v>
      </c>
      <c r="DU1644">
        <v>1005</v>
      </c>
      <c r="DV1644" t="s">
        <v>47</v>
      </c>
      <c r="DW1644" t="s">
        <v>47</v>
      </c>
      <c r="DX1644">
        <v>1</v>
      </c>
      <c r="EE1644">
        <v>31102119</v>
      </c>
      <c r="EF1644">
        <v>8</v>
      </c>
      <c r="EG1644" t="s">
        <v>34</v>
      </c>
      <c r="EH1644">
        <v>0</v>
      </c>
      <c r="EI1644" t="s">
        <v>3</v>
      </c>
      <c r="EJ1644">
        <v>1</v>
      </c>
      <c r="EK1644">
        <v>500001</v>
      </c>
      <c r="EL1644" t="s">
        <v>35</v>
      </c>
      <c r="EM1644" t="s">
        <v>36</v>
      </c>
      <c r="EO1644" t="s">
        <v>3</v>
      </c>
      <c r="EQ1644">
        <v>0</v>
      </c>
      <c r="ER1644">
        <v>193.8</v>
      </c>
      <c r="ES1644">
        <v>193.8</v>
      </c>
      <c r="ET1644">
        <v>0</v>
      </c>
      <c r="EU1644">
        <v>0</v>
      </c>
      <c r="EV1644">
        <v>0</v>
      </c>
      <c r="EW1644">
        <v>0</v>
      </c>
      <c r="EX1644">
        <v>0</v>
      </c>
      <c r="EY1644">
        <v>0</v>
      </c>
      <c r="EZ1644">
        <v>5</v>
      </c>
      <c r="FC1644">
        <v>1</v>
      </c>
      <c r="FD1644">
        <v>18</v>
      </c>
      <c r="FF1644">
        <v>228</v>
      </c>
      <c r="FQ1644">
        <v>0</v>
      </c>
      <c r="FR1644">
        <f t="shared" si="1450"/>
        <v>0</v>
      </c>
      <c r="FS1644">
        <v>0</v>
      </c>
      <c r="FX1644">
        <v>0</v>
      </c>
      <c r="FY1644">
        <v>0</v>
      </c>
      <c r="GA1644" t="s">
        <v>715</v>
      </c>
      <c r="GD1644">
        <v>1</v>
      </c>
      <c r="GF1644">
        <v>-972005704</v>
      </c>
      <c r="GG1644">
        <v>2</v>
      </c>
      <c r="GH1644">
        <v>3</v>
      </c>
      <c r="GI1644">
        <v>-2</v>
      </c>
      <c r="GJ1644">
        <v>0</v>
      </c>
      <c r="GK1644">
        <v>0</v>
      </c>
      <c r="GL1644">
        <f t="shared" si="1451"/>
        <v>0</v>
      </c>
      <c r="GM1644">
        <f t="shared" si="1452"/>
        <v>730.24</v>
      </c>
      <c r="GN1644">
        <f t="shared" si="1453"/>
        <v>730.24</v>
      </c>
      <c r="GO1644">
        <f t="shared" si="1454"/>
        <v>0</v>
      </c>
      <c r="GP1644">
        <f t="shared" si="1455"/>
        <v>0</v>
      </c>
      <c r="GR1644">
        <v>1</v>
      </c>
      <c r="GS1644">
        <v>1</v>
      </c>
      <c r="GT1644">
        <v>0</v>
      </c>
      <c r="GU1644" t="s">
        <v>3</v>
      </c>
      <c r="GV1644">
        <f t="shared" si="1456"/>
        <v>0</v>
      </c>
      <c r="GW1644">
        <v>1</v>
      </c>
      <c r="GX1644">
        <f t="shared" si="1457"/>
        <v>0</v>
      </c>
      <c r="HA1644">
        <v>0</v>
      </c>
      <c r="HB1644">
        <v>0</v>
      </c>
      <c r="HC1644">
        <f t="shared" si="1458"/>
        <v>0</v>
      </c>
      <c r="IK1644">
        <v>0</v>
      </c>
    </row>
    <row r="1645" spans="1:255">
      <c r="A1645" s="2">
        <v>17</v>
      </c>
      <c r="B1645" s="2">
        <v>1</v>
      </c>
      <c r="C1645" s="2"/>
      <c r="D1645" s="2"/>
      <c r="E1645" s="2" t="s">
        <v>716</v>
      </c>
      <c r="F1645" s="2" t="s">
        <v>424</v>
      </c>
      <c r="G1645" s="2" t="s">
        <v>717</v>
      </c>
      <c r="H1645" s="2" t="s">
        <v>40</v>
      </c>
      <c r="I1645" s="2">
        <v>1</v>
      </c>
      <c r="J1645" s="2">
        <v>0</v>
      </c>
      <c r="K1645" s="2"/>
      <c r="L1645" s="2"/>
      <c r="M1645" s="2"/>
      <c r="N1645" s="2"/>
      <c r="O1645" s="2">
        <f t="shared" si="1424"/>
        <v>0</v>
      </c>
      <c r="P1645" s="2">
        <f t="shared" si="1425"/>
        <v>0</v>
      </c>
      <c r="Q1645" s="2">
        <f t="shared" si="1426"/>
        <v>0</v>
      </c>
      <c r="R1645" s="2">
        <f t="shared" si="1427"/>
        <v>0</v>
      </c>
      <c r="S1645" s="2">
        <f t="shared" si="1428"/>
        <v>0</v>
      </c>
      <c r="T1645" s="2">
        <f t="shared" si="1429"/>
        <v>0</v>
      </c>
      <c r="U1645" s="2">
        <f t="shared" si="1430"/>
        <v>0</v>
      </c>
      <c r="V1645" s="2">
        <f t="shared" si="1431"/>
        <v>0</v>
      </c>
      <c r="W1645" s="2">
        <f t="shared" si="1432"/>
        <v>0</v>
      </c>
      <c r="X1645" s="2">
        <f t="shared" si="1433"/>
        <v>0</v>
      </c>
      <c r="Y1645" s="2">
        <f t="shared" si="1434"/>
        <v>0</v>
      </c>
      <c r="Z1645" s="2"/>
      <c r="AA1645" s="2">
        <v>33304975</v>
      </c>
      <c r="AB1645" s="2">
        <f t="shared" si="1435"/>
        <v>0</v>
      </c>
      <c r="AC1645" s="2">
        <f t="shared" si="1436"/>
        <v>0</v>
      </c>
      <c r="AD1645" s="2">
        <f t="shared" si="1462"/>
        <v>0</v>
      </c>
      <c r="AE1645" s="2">
        <f t="shared" si="1463"/>
        <v>0</v>
      </c>
      <c r="AF1645" s="2">
        <f t="shared" si="1463"/>
        <v>0</v>
      </c>
      <c r="AG1645" s="2">
        <f t="shared" si="1437"/>
        <v>0</v>
      </c>
      <c r="AH1645" s="2">
        <f t="shared" si="1464"/>
        <v>0</v>
      </c>
      <c r="AI1645" s="2">
        <f t="shared" si="1464"/>
        <v>0</v>
      </c>
      <c r="AJ1645" s="2">
        <f t="shared" si="1438"/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1</v>
      </c>
      <c r="AW1645" s="2">
        <v>1</v>
      </c>
      <c r="AX1645" s="2"/>
      <c r="AY1645" s="2"/>
      <c r="AZ1645" s="2">
        <v>1</v>
      </c>
      <c r="BA1645" s="2">
        <v>1</v>
      </c>
      <c r="BB1645" s="2">
        <v>1</v>
      </c>
      <c r="BC1645" s="2">
        <v>1</v>
      </c>
      <c r="BD1645" s="2" t="s">
        <v>3</v>
      </c>
      <c r="BE1645" s="2" t="s">
        <v>3</v>
      </c>
      <c r="BF1645" s="2" t="s">
        <v>3</v>
      </c>
      <c r="BG1645" s="2" t="s">
        <v>3</v>
      </c>
      <c r="BH1645" s="2">
        <v>3</v>
      </c>
      <c r="BI1645" s="2">
        <v>1</v>
      </c>
      <c r="BJ1645" s="2" t="s">
        <v>3</v>
      </c>
      <c r="BK1645" s="2"/>
      <c r="BL1645" s="2"/>
      <c r="BM1645" s="2">
        <v>1100</v>
      </c>
      <c r="BN1645" s="2">
        <v>0</v>
      </c>
      <c r="BO1645" s="2" t="s">
        <v>3</v>
      </c>
      <c r="BP1645" s="2">
        <v>0</v>
      </c>
      <c r="BQ1645" s="2">
        <v>14</v>
      </c>
      <c r="BR1645" s="2">
        <v>0</v>
      </c>
      <c r="BS1645" s="2">
        <v>1</v>
      </c>
      <c r="BT1645" s="2">
        <v>1</v>
      </c>
      <c r="BU1645" s="2">
        <v>1</v>
      </c>
      <c r="BV1645" s="2">
        <v>1</v>
      </c>
      <c r="BW1645" s="2">
        <v>1</v>
      </c>
      <c r="BX1645" s="2">
        <v>1</v>
      </c>
      <c r="BY1645" s="2" t="s">
        <v>3</v>
      </c>
      <c r="BZ1645" s="2">
        <v>0</v>
      </c>
      <c r="CA1645" s="2">
        <v>0</v>
      </c>
      <c r="CB1645" s="2"/>
      <c r="CC1645" s="2"/>
      <c r="CD1645" s="2"/>
      <c r="CE1645" s="2">
        <v>0</v>
      </c>
      <c r="CF1645" s="2">
        <v>0</v>
      </c>
      <c r="CG1645" s="2">
        <v>0</v>
      </c>
      <c r="CH1645" s="2"/>
      <c r="CI1645" s="2"/>
      <c r="CJ1645" s="2"/>
      <c r="CK1645" s="2"/>
      <c r="CL1645" s="2"/>
      <c r="CM1645" s="2">
        <v>0</v>
      </c>
      <c r="CN1645" s="2" t="s">
        <v>3</v>
      </c>
      <c r="CO1645" s="2">
        <v>0</v>
      </c>
      <c r="CP1645" s="2">
        <f t="shared" si="1439"/>
        <v>0</v>
      </c>
      <c r="CQ1645" s="2">
        <f t="shared" si="1440"/>
        <v>0</v>
      </c>
      <c r="CR1645" s="2">
        <f t="shared" si="1441"/>
        <v>0</v>
      </c>
      <c r="CS1645" s="2">
        <f t="shared" si="1442"/>
        <v>0</v>
      </c>
      <c r="CT1645" s="2">
        <f t="shared" si="1443"/>
        <v>0</v>
      </c>
      <c r="CU1645" s="2">
        <f t="shared" si="1444"/>
        <v>0</v>
      </c>
      <c r="CV1645" s="2">
        <f t="shared" si="1445"/>
        <v>0</v>
      </c>
      <c r="CW1645" s="2">
        <f t="shared" si="1446"/>
        <v>0</v>
      </c>
      <c r="CX1645" s="2">
        <f t="shared" si="1447"/>
        <v>0</v>
      </c>
      <c r="CY1645" s="2">
        <f t="shared" si="1448"/>
        <v>0</v>
      </c>
      <c r="CZ1645" s="2">
        <f t="shared" si="1449"/>
        <v>0</v>
      </c>
      <c r="DA1645" s="2"/>
      <c r="DB1645" s="2"/>
      <c r="DC1645" s="2" t="s">
        <v>3</v>
      </c>
      <c r="DD1645" s="2" t="s">
        <v>3</v>
      </c>
      <c r="DE1645" s="2" t="s">
        <v>3</v>
      </c>
      <c r="DF1645" s="2" t="s">
        <v>3</v>
      </c>
      <c r="DG1645" s="2" t="s">
        <v>3</v>
      </c>
      <c r="DH1645" s="2" t="s">
        <v>3</v>
      </c>
      <c r="DI1645" s="2" t="s">
        <v>3</v>
      </c>
      <c r="DJ1645" s="2" t="s">
        <v>3</v>
      </c>
      <c r="DK1645" s="2" t="s">
        <v>3</v>
      </c>
      <c r="DL1645" s="2" t="s">
        <v>3</v>
      </c>
      <c r="DM1645" s="2" t="s">
        <v>3</v>
      </c>
      <c r="DN1645" s="2">
        <v>0</v>
      </c>
      <c r="DO1645" s="2">
        <v>0</v>
      </c>
      <c r="DP1645" s="2">
        <v>1</v>
      </c>
      <c r="DQ1645" s="2">
        <v>1</v>
      </c>
      <c r="DR1645" s="2"/>
      <c r="DS1645" s="2"/>
      <c r="DT1645" s="2"/>
      <c r="DU1645" s="2">
        <v>1010</v>
      </c>
      <c r="DV1645" s="2" t="s">
        <v>40</v>
      </c>
      <c r="DW1645" s="2" t="s">
        <v>40</v>
      </c>
      <c r="DX1645" s="2">
        <v>1</v>
      </c>
      <c r="DY1645" s="2"/>
      <c r="DZ1645" s="2"/>
      <c r="EA1645" s="2"/>
      <c r="EB1645" s="2"/>
      <c r="EC1645" s="2"/>
      <c r="ED1645" s="2"/>
      <c r="EE1645" s="2">
        <v>31102366</v>
      </c>
      <c r="EF1645" s="2">
        <v>8</v>
      </c>
      <c r="EG1645" s="2" t="s">
        <v>34</v>
      </c>
      <c r="EH1645" s="2">
        <v>0</v>
      </c>
      <c r="EI1645" s="2" t="s">
        <v>3</v>
      </c>
      <c r="EJ1645" s="2">
        <v>1</v>
      </c>
      <c r="EK1645" s="2">
        <v>1100</v>
      </c>
      <c r="EL1645" s="2" t="s">
        <v>41</v>
      </c>
      <c r="EM1645" s="2" t="s">
        <v>42</v>
      </c>
      <c r="EN1645" s="2"/>
      <c r="EO1645" s="2" t="s">
        <v>3</v>
      </c>
      <c r="EP1645" s="2"/>
      <c r="EQ1645" s="2">
        <v>0</v>
      </c>
      <c r="ER1645" s="2">
        <v>0</v>
      </c>
      <c r="ES1645" s="2">
        <v>0</v>
      </c>
      <c r="ET1645" s="2">
        <v>0</v>
      </c>
      <c r="EU1645" s="2">
        <v>0</v>
      </c>
      <c r="EV1645" s="2">
        <v>0</v>
      </c>
      <c r="EW1645" s="2">
        <v>0</v>
      </c>
      <c r="EX1645" s="2">
        <v>0</v>
      </c>
      <c r="EY1645" s="2">
        <v>0</v>
      </c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>
        <v>0</v>
      </c>
      <c r="FR1645" s="2">
        <f t="shared" si="1450"/>
        <v>0</v>
      </c>
      <c r="FS1645" s="2">
        <v>0</v>
      </c>
      <c r="FT1645" s="2"/>
      <c r="FU1645" s="2"/>
      <c r="FV1645" s="2"/>
      <c r="FW1645" s="2"/>
      <c r="FX1645" s="2">
        <v>0</v>
      </c>
      <c r="FY1645" s="2">
        <v>0</v>
      </c>
      <c r="FZ1645" s="2"/>
      <c r="GA1645" s="2" t="s">
        <v>3</v>
      </c>
      <c r="GB1645" s="2"/>
      <c r="GC1645" s="2"/>
      <c r="GD1645" s="2">
        <v>1</v>
      </c>
      <c r="GE1645" s="2"/>
      <c r="GF1645" s="2">
        <v>456688599</v>
      </c>
      <c r="GG1645" s="2">
        <v>2</v>
      </c>
      <c r="GH1645" s="2">
        <v>0</v>
      </c>
      <c r="GI1645" s="2">
        <v>-2</v>
      </c>
      <c r="GJ1645" s="2">
        <v>0</v>
      </c>
      <c r="GK1645" s="2">
        <v>0</v>
      </c>
      <c r="GL1645" s="2">
        <f t="shared" si="1451"/>
        <v>0</v>
      </c>
      <c r="GM1645" s="2">
        <f t="shared" si="1452"/>
        <v>0</v>
      </c>
      <c r="GN1645" s="2">
        <f t="shared" si="1453"/>
        <v>0</v>
      </c>
      <c r="GO1645" s="2">
        <f t="shared" si="1454"/>
        <v>0</v>
      </c>
      <c r="GP1645" s="2">
        <f t="shared" si="1455"/>
        <v>0</v>
      </c>
      <c r="GQ1645" s="2"/>
      <c r="GR1645" s="2">
        <v>0</v>
      </c>
      <c r="GS1645" s="2">
        <v>3</v>
      </c>
      <c r="GT1645" s="2">
        <v>0</v>
      </c>
      <c r="GU1645" s="2" t="s">
        <v>3</v>
      </c>
      <c r="GV1645" s="2">
        <f t="shared" si="1456"/>
        <v>0</v>
      </c>
      <c r="GW1645" s="2">
        <v>1</v>
      </c>
      <c r="GX1645" s="2">
        <f t="shared" si="1457"/>
        <v>0</v>
      </c>
      <c r="GY1645" s="2"/>
      <c r="GZ1645" s="2"/>
      <c r="HA1645" s="2">
        <v>0</v>
      </c>
      <c r="HB1645" s="2">
        <v>0</v>
      </c>
      <c r="HC1645" s="2">
        <f t="shared" si="1458"/>
        <v>0</v>
      </c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  <c r="IH1645" s="2"/>
      <c r="II1645" s="2"/>
      <c r="IJ1645" s="2"/>
      <c r="IK1645" s="2">
        <v>0</v>
      </c>
      <c r="IL1645" s="2"/>
      <c r="IM1645" s="2"/>
      <c r="IN1645" s="2"/>
      <c r="IO1645" s="2"/>
      <c r="IP1645" s="2"/>
      <c r="IQ1645" s="2"/>
      <c r="IR1645" s="2"/>
      <c r="IS1645" s="2"/>
      <c r="IT1645" s="2"/>
      <c r="IU1645" s="2"/>
    </row>
    <row r="1646" spans="1:255">
      <c r="A1646">
        <v>17</v>
      </c>
      <c r="B1646">
        <v>1</v>
      </c>
      <c r="E1646" t="s">
        <v>716</v>
      </c>
      <c r="F1646" t="s">
        <v>424</v>
      </c>
      <c r="G1646" t="s">
        <v>717</v>
      </c>
      <c r="H1646" t="s">
        <v>40</v>
      </c>
      <c r="I1646">
        <v>1</v>
      </c>
      <c r="J1646">
        <v>0</v>
      </c>
      <c r="O1646">
        <f t="shared" si="1424"/>
        <v>21.47</v>
      </c>
      <c r="P1646">
        <f t="shared" si="1425"/>
        <v>21.47</v>
      </c>
      <c r="Q1646">
        <f t="shared" si="1426"/>
        <v>0</v>
      </c>
      <c r="R1646">
        <f t="shared" si="1427"/>
        <v>0</v>
      </c>
      <c r="S1646">
        <f t="shared" si="1428"/>
        <v>0</v>
      </c>
      <c r="T1646">
        <f t="shared" si="1429"/>
        <v>0</v>
      </c>
      <c r="U1646">
        <f t="shared" si="1430"/>
        <v>0</v>
      </c>
      <c r="V1646">
        <f t="shared" si="1431"/>
        <v>0</v>
      </c>
      <c r="W1646">
        <f t="shared" si="1432"/>
        <v>0</v>
      </c>
      <c r="X1646">
        <f t="shared" si="1433"/>
        <v>0</v>
      </c>
      <c r="Y1646">
        <f t="shared" si="1434"/>
        <v>0</v>
      </c>
      <c r="AA1646">
        <v>33304960</v>
      </c>
      <c r="AB1646">
        <f t="shared" si="1435"/>
        <v>21.47</v>
      </c>
      <c r="AC1646">
        <f t="shared" si="1436"/>
        <v>21.47</v>
      </c>
      <c r="AD1646">
        <f t="shared" si="1462"/>
        <v>0</v>
      </c>
      <c r="AE1646">
        <f t="shared" si="1463"/>
        <v>0</v>
      </c>
      <c r="AF1646">
        <f t="shared" si="1463"/>
        <v>0</v>
      </c>
      <c r="AG1646">
        <f t="shared" si="1437"/>
        <v>0</v>
      </c>
      <c r="AH1646">
        <f t="shared" si="1464"/>
        <v>0</v>
      </c>
      <c r="AI1646">
        <f t="shared" si="1464"/>
        <v>0</v>
      </c>
      <c r="AJ1646">
        <f t="shared" si="1438"/>
        <v>0</v>
      </c>
      <c r="AK1646">
        <v>21.470000000000002</v>
      </c>
      <c r="AL1646">
        <v>21.470000000000002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1</v>
      </c>
      <c r="AW1646">
        <v>1</v>
      </c>
      <c r="AZ1646">
        <v>1</v>
      </c>
      <c r="BA1646">
        <v>1</v>
      </c>
      <c r="BB1646">
        <v>1</v>
      </c>
      <c r="BC1646">
        <v>1</v>
      </c>
      <c r="BD1646" t="s">
        <v>3</v>
      </c>
      <c r="BE1646" t="s">
        <v>3</v>
      </c>
      <c r="BF1646" t="s">
        <v>3</v>
      </c>
      <c r="BG1646" t="s">
        <v>3</v>
      </c>
      <c r="BH1646">
        <v>3</v>
      </c>
      <c r="BI1646">
        <v>1</v>
      </c>
      <c r="BJ1646" t="s">
        <v>3</v>
      </c>
      <c r="BM1646">
        <v>1100</v>
      </c>
      <c r="BN1646">
        <v>0</v>
      </c>
      <c r="BO1646" t="s">
        <v>3</v>
      </c>
      <c r="BP1646">
        <v>0</v>
      </c>
      <c r="BQ1646">
        <v>14</v>
      </c>
      <c r="BR1646">
        <v>0</v>
      </c>
      <c r="BS1646">
        <v>1</v>
      </c>
      <c r="BT1646">
        <v>1</v>
      </c>
      <c r="BU1646">
        <v>1</v>
      </c>
      <c r="BV1646">
        <v>1</v>
      </c>
      <c r="BW1646">
        <v>1</v>
      </c>
      <c r="BX1646">
        <v>1</v>
      </c>
      <c r="BY1646" t="s">
        <v>3</v>
      </c>
      <c r="BZ1646">
        <v>0</v>
      </c>
      <c r="CA1646">
        <v>0</v>
      </c>
      <c r="CE1646">
        <v>0</v>
      </c>
      <c r="CF1646">
        <v>0</v>
      </c>
      <c r="CG1646">
        <v>0</v>
      </c>
      <c r="CM1646">
        <v>0</v>
      </c>
      <c r="CN1646" t="s">
        <v>3</v>
      </c>
      <c r="CO1646">
        <v>0</v>
      </c>
      <c r="CP1646">
        <f t="shared" si="1439"/>
        <v>21.47</v>
      </c>
      <c r="CQ1646">
        <f t="shared" si="1440"/>
        <v>21.47</v>
      </c>
      <c r="CR1646">
        <f t="shared" si="1441"/>
        <v>0</v>
      </c>
      <c r="CS1646">
        <f t="shared" si="1442"/>
        <v>0</v>
      </c>
      <c r="CT1646">
        <f t="shared" si="1443"/>
        <v>0</v>
      </c>
      <c r="CU1646">
        <f t="shared" si="1444"/>
        <v>0</v>
      </c>
      <c r="CV1646">
        <f t="shared" si="1445"/>
        <v>0</v>
      </c>
      <c r="CW1646">
        <f t="shared" si="1446"/>
        <v>0</v>
      </c>
      <c r="CX1646">
        <f t="shared" si="1447"/>
        <v>0</v>
      </c>
      <c r="CY1646">
        <f t="shared" si="1448"/>
        <v>0</v>
      </c>
      <c r="CZ1646">
        <f t="shared" si="1449"/>
        <v>0</v>
      </c>
      <c r="DC1646" t="s">
        <v>3</v>
      </c>
      <c r="DD1646" t="s">
        <v>3</v>
      </c>
      <c r="DE1646" t="s">
        <v>3</v>
      </c>
      <c r="DF1646" t="s">
        <v>3</v>
      </c>
      <c r="DG1646" t="s">
        <v>3</v>
      </c>
      <c r="DH1646" t="s">
        <v>3</v>
      </c>
      <c r="DI1646" t="s">
        <v>3</v>
      </c>
      <c r="DJ1646" t="s">
        <v>3</v>
      </c>
      <c r="DK1646" t="s">
        <v>3</v>
      </c>
      <c r="DL1646" t="s">
        <v>3</v>
      </c>
      <c r="DM1646" t="s">
        <v>3</v>
      </c>
      <c r="DN1646">
        <v>0</v>
      </c>
      <c r="DO1646">
        <v>0</v>
      </c>
      <c r="DP1646">
        <v>1</v>
      </c>
      <c r="DQ1646">
        <v>1</v>
      </c>
      <c r="DU1646">
        <v>1010</v>
      </c>
      <c r="DV1646" t="s">
        <v>40</v>
      </c>
      <c r="DW1646" t="s">
        <v>40</v>
      </c>
      <c r="DX1646">
        <v>1</v>
      </c>
      <c r="EE1646">
        <v>31102366</v>
      </c>
      <c r="EF1646">
        <v>8</v>
      </c>
      <c r="EG1646" t="s">
        <v>34</v>
      </c>
      <c r="EH1646">
        <v>0</v>
      </c>
      <c r="EI1646" t="s">
        <v>3</v>
      </c>
      <c r="EJ1646">
        <v>1</v>
      </c>
      <c r="EK1646">
        <v>1100</v>
      </c>
      <c r="EL1646" t="s">
        <v>41</v>
      </c>
      <c r="EM1646" t="s">
        <v>42</v>
      </c>
      <c r="EO1646" t="s">
        <v>3</v>
      </c>
      <c r="EQ1646">
        <v>0</v>
      </c>
      <c r="ER1646">
        <v>21.470000000000002</v>
      </c>
      <c r="ES1646">
        <v>21.470000000000002</v>
      </c>
      <c r="ET1646">
        <v>0</v>
      </c>
      <c r="EU1646">
        <v>0</v>
      </c>
      <c r="EV1646">
        <v>0</v>
      </c>
      <c r="EW1646">
        <v>0</v>
      </c>
      <c r="EX1646">
        <v>0</v>
      </c>
      <c r="EY1646">
        <v>0</v>
      </c>
      <c r="EZ1646">
        <v>5</v>
      </c>
      <c r="FC1646">
        <v>1</v>
      </c>
      <c r="FD1646">
        <v>18</v>
      </c>
      <c r="FF1646">
        <v>198</v>
      </c>
      <c r="FQ1646">
        <v>0</v>
      </c>
      <c r="FR1646">
        <f t="shared" si="1450"/>
        <v>0</v>
      </c>
      <c r="FS1646">
        <v>0</v>
      </c>
      <c r="FX1646">
        <v>0</v>
      </c>
      <c r="FY1646">
        <v>0</v>
      </c>
      <c r="GA1646" t="s">
        <v>583</v>
      </c>
      <c r="GD1646">
        <v>1</v>
      </c>
      <c r="GF1646">
        <v>456688599</v>
      </c>
      <c r="GG1646">
        <v>2</v>
      </c>
      <c r="GH1646">
        <v>3</v>
      </c>
      <c r="GI1646">
        <v>3</v>
      </c>
      <c r="GJ1646">
        <v>0</v>
      </c>
      <c r="GK1646">
        <v>0</v>
      </c>
      <c r="GL1646">
        <f t="shared" si="1451"/>
        <v>0</v>
      </c>
      <c r="GM1646">
        <f t="shared" si="1452"/>
        <v>21.47</v>
      </c>
      <c r="GN1646">
        <f t="shared" si="1453"/>
        <v>21.47</v>
      </c>
      <c r="GO1646">
        <f t="shared" si="1454"/>
        <v>0</v>
      </c>
      <c r="GP1646">
        <f t="shared" si="1455"/>
        <v>0</v>
      </c>
      <c r="GR1646">
        <v>1</v>
      </c>
      <c r="GS1646">
        <v>1</v>
      </c>
      <c r="GT1646">
        <v>0</v>
      </c>
      <c r="GU1646" t="s">
        <v>3</v>
      </c>
      <c r="GV1646">
        <f t="shared" si="1456"/>
        <v>0</v>
      </c>
      <c r="GW1646">
        <v>1</v>
      </c>
      <c r="GX1646">
        <f t="shared" si="1457"/>
        <v>0</v>
      </c>
      <c r="HA1646">
        <v>0</v>
      </c>
      <c r="HB1646">
        <v>0</v>
      </c>
      <c r="HC1646">
        <f t="shared" si="1458"/>
        <v>0</v>
      </c>
      <c r="IK1646">
        <v>0</v>
      </c>
    </row>
    <row r="1647" spans="1:255">
      <c r="A1647" s="2">
        <v>17</v>
      </c>
      <c r="B1647" s="2">
        <v>1</v>
      </c>
      <c r="C1647" s="2"/>
      <c r="D1647" s="2"/>
      <c r="E1647" s="2" t="s">
        <v>718</v>
      </c>
      <c r="F1647" s="2" t="s">
        <v>424</v>
      </c>
      <c r="G1647" s="2" t="s">
        <v>651</v>
      </c>
      <c r="H1647" s="2" t="s">
        <v>40</v>
      </c>
      <c r="I1647" s="2">
        <v>1</v>
      </c>
      <c r="J1647" s="2">
        <v>0</v>
      </c>
      <c r="K1647" s="2"/>
      <c r="L1647" s="2"/>
      <c r="M1647" s="2"/>
      <c r="N1647" s="2"/>
      <c r="O1647" s="2">
        <f t="shared" si="1424"/>
        <v>0</v>
      </c>
      <c r="P1647" s="2">
        <f t="shared" si="1425"/>
        <v>0</v>
      </c>
      <c r="Q1647" s="2">
        <f t="shared" si="1426"/>
        <v>0</v>
      </c>
      <c r="R1647" s="2">
        <f t="shared" si="1427"/>
        <v>0</v>
      </c>
      <c r="S1647" s="2">
        <f t="shared" si="1428"/>
        <v>0</v>
      </c>
      <c r="T1647" s="2">
        <f t="shared" si="1429"/>
        <v>0</v>
      </c>
      <c r="U1647" s="2">
        <f t="shared" si="1430"/>
        <v>0</v>
      </c>
      <c r="V1647" s="2">
        <f t="shared" si="1431"/>
        <v>0</v>
      </c>
      <c r="W1647" s="2">
        <f t="shared" si="1432"/>
        <v>0</v>
      </c>
      <c r="X1647" s="2">
        <f t="shared" si="1433"/>
        <v>0</v>
      </c>
      <c r="Y1647" s="2">
        <f t="shared" si="1434"/>
        <v>0</v>
      </c>
      <c r="Z1647" s="2"/>
      <c r="AA1647" s="2">
        <v>33304975</v>
      </c>
      <c r="AB1647" s="2">
        <f t="shared" si="1435"/>
        <v>0</v>
      </c>
      <c r="AC1647" s="2">
        <f t="shared" si="1436"/>
        <v>0</v>
      </c>
      <c r="AD1647" s="2">
        <f t="shared" si="1462"/>
        <v>0</v>
      </c>
      <c r="AE1647" s="2">
        <f t="shared" si="1463"/>
        <v>0</v>
      </c>
      <c r="AF1647" s="2">
        <f t="shared" si="1463"/>
        <v>0</v>
      </c>
      <c r="AG1647" s="2">
        <f t="shared" si="1437"/>
        <v>0</v>
      </c>
      <c r="AH1647" s="2">
        <f t="shared" si="1464"/>
        <v>0</v>
      </c>
      <c r="AI1647" s="2">
        <f t="shared" si="1464"/>
        <v>0</v>
      </c>
      <c r="AJ1647" s="2">
        <f t="shared" si="1438"/>
        <v>0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1</v>
      </c>
      <c r="AW1647" s="2">
        <v>1</v>
      </c>
      <c r="AX1647" s="2"/>
      <c r="AY1647" s="2"/>
      <c r="AZ1647" s="2">
        <v>1</v>
      </c>
      <c r="BA1647" s="2">
        <v>1</v>
      </c>
      <c r="BB1647" s="2">
        <v>1</v>
      </c>
      <c r="BC1647" s="2">
        <v>1</v>
      </c>
      <c r="BD1647" s="2" t="s">
        <v>3</v>
      </c>
      <c r="BE1647" s="2" t="s">
        <v>3</v>
      </c>
      <c r="BF1647" s="2" t="s">
        <v>3</v>
      </c>
      <c r="BG1647" s="2" t="s">
        <v>3</v>
      </c>
      <c r="BH1647" s="2">
        <v>3</v>
      </c>
      <c r="BI1647" s="2">
        <v>1</v>
      </c>
      <c r="BJ1647" s="2" t="s">
        <v>3</v>
      </c>
      <c r="BK1647" s="2"/>
      <c r="BL1647" s="2"/>
      <c r="BM1647" s="2">
        <v>1100</v>
      </c>
      <c r="BN1647" s="2">
        <v>0</v>
      </c>
      <c r="BO1647" s="2" t="s">
        <v>3</v>
      </c>
      <c r="BP1647" s="2">
        <v>0</v>
      </c>
      <c r="BQ1647" s="2">
        <v>14</v>
      </c>
      <c r="BR1647" s="2">
        <v>0</v>
      </c>
      <c r="BS1647" s="2">
        <v>1</v>
      </c>
      <c r="BT1647" s="2">
        <v>1</v>
      </c>
      <c r="BU1647" s="2">
        <v>1</v>
      </c>
      <c r="BV1647" s="2">
        <v>1</v>
      </c>
      <c r="BW1647" s="2">
        <v>1</v>
      </c>
      <c r="BX1647" s="2">
        <v>1</v>
      </c>
      <c r="BY1647" s="2" t="s">
        <v>3</v>
      </c>
      <c r="BZ1647" s="2">
        <v>0</v>
      </c>
      <c r="CA1647" s="2">
        <v>0</v>
      </c>
      <c r="CB1647" s="2"/>
      <c r="CC1647" s="2"/>
      <c r="CD1647" s="2"/>
      <c r="CE1647" s="2">
        <v>0</v>
      </c>
      <c r="CF1647" s="2">
        <v>0</v>
      </c>
      <c r="CG1647" s="2">
        <v>0</v>
      </c>
      <c r="CH1647" s="2"/>
      <c r="CI1647" s="2"/>
      <c r="CJ1647" s="2"/>
      <c r="CK1647" s="2"/>
      <c r="CL1647" s="2"/>
      <c r="CM1647" s="2">
        <v>0</v>
      </c>
      <c r="CN1647" s="2" t="s">
        <v>3</v>
      </c>
      <c r="CO1647" s="2">
        <v>0</v>
      </c>
      <c r="CP1647" s="2">
        <f t="shared" si="1439"/>
        <v>0</v>
      </c>
      <c r="CQ1647" s="2">
        <f t="shared" si="1440"/>
        <v>0</v>
      </c>
      <c r="CR1647" s="2">
        <f t="shared" si="1441"/>
        <v>0</v>
      </c>
      <c r="CS1647" s="2">
        <f t="shared" si="1442"/>
        <v>0</v>
      </c>
      <c r="CT1647" s="2">
        <f t="shared" si="1443"/>
        <v>0</v>
      </c>
      <c r="CU1647" s="2">
        <f t="shared" si="1444"/>
        <v>0</v>
      </c>
      <c r="CV1647" s="2">
        <f t="shared" si="1445"/>
        <v>0</v>
      </c>
      <c r="CW1647" s="2">
        <f t="shared" si="1446"/>
        <v>0</v>
      </c>
      <c r="CX1647" s="2">
        <f t="shared" si="1447"/>
        <v>0</v>
      </c>
      <c r="CY1647" s="2">
        <f t="shared" si="1448"/>
        <v>0</v>
      </c>
      <c r="CZ1647" s="2">
        <f t="shared" si="1449"/>
        <v>0</v>
      </c>
      <c r="DA1647" s="2"/>
      <c r="DB1647" s="2"/>
      <c r="DC1647" s="2" t="s">
        <v>3</v>
      </c>
      <c r="DD1647" s="2" t="s">
        <v>3</v>
      </c>
      <c r="DE1647" s="2" t="s">
        <v>3</v>
      </c>
      <c r="DF1647" s="2" t="s">
        <v>3</v>
      </c>
      <c r="DG1647" s="2" t="s">
        <v>3</v>
      </c>
      <c r="DH1647" s="2" t="s">
        <v>3</v>
      </c>
      <c r="DI1647" s="2" t="s">
        <v>3</v>
      </c>
      <c r="DJ1647" s="2" t="s">
        <v>3</v>
      </c>
      <c r="DK1647" s="2" t="s">
        <v>3</v>
      </c>
      <c r="DL1647" s="2" t="s">
        <v>3</v>
      </c>
      <c r="DM1647" s="2" t="s">
        <v>3</v>
      </c>
      <c r="DN1647" s="2">
        <v>0</v>
      </c>
      <c r="DO1647" s="2">
        <v>0</v>
      </c>
      <c r="DP1647" s="2">
        <v>1</v>
      </c>
      <c r="DQ1647" s="2">
        <v>1</v>
      </c>
      <c r="DR1647" s="2"/>
      <c r="DS1647" s="2"/>
      <c r="DT1647" s="2"/>
      <c r="DU1647" s="2">
        <v>1010</v>
      </c>
      <c r="DV1647" s="2" t="s">
        <v>40</v>
      </c>
      <c r="DW1647" s="2" t="s">
        <v>40</v>
      </c>
      <c r="DX1647" s="2">
        <v>1</v>
      </c>
      <c r="DY1647" s="2"/>
      <c r="DZ1647" s="2"/>
      <c r="EA1647" s="2"/>
      <c r="EB1647" s="2"/>
      <c r="EC1647" s="2"/>
      <c r="ED1647" s="2"/>
      <c r="EE1647" s="2">
        <v>31102366</v>
      </c>
      <c r="EF1647" s="2">
        <v>8</v>
      </c>
      <c r="EG1647" s="2" t="s">
        <v>34</v>
      </c>
      <c r="EH1647" s="2">
        <v>0</v>
      </c>
      <c r="EI1647" s="2" t="s">
        <v>3</v>
      </c>
      <c r="EJ1647" s="2">
        <v>1</v>
      </c>
      <c r="EK1647" s="2">
        <v>1100</v>
      </c>
      <c r="EL1647" s="2" t="s">
        <v>41</v>
      </c>
      <c r="EM1647" s="2" t="s">
        <v>42</v>
      </c>
      <c r="EN1647" s="2"/>
      <c r="EO1647" s="2" t="s">
        <v>3</v>
      </c>
      <c r="EP1647" s="2"/>
      <c r="EQ1647" s="2">
        <v>0</v>
      </c>
      <c r="ER1647" s="2">
        <v>0</v>
      </c>
      <c r="ES1647" s="2">
        <v>0</v>
      </c>
      <c r="ET1647" s="2">
        <v>0</v>
      </c>
      <c r="EU1647" s="2">
        <v>0</v>
      </c>
      <c r="EV1647" s="2">
        <v>0</v>
      </c>
      <c r="EW1647" s="2">
        <v>0</v>
      </c>
      <c r="EX1647" s="2">
        <v>0</v>
      </c>
      <c r="EY1647" s="2">
        <v>0</v>
      </c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>
        <v>0</v>
      </c>
      <c r="FR1647" s="2">
        <f t="shared" si="1450"/>
        <v>0</v>
      </c>
      <c r="FS1647" s="2">
        <v>0</v>
      </c>
      <c r="FT1647" s="2"/>
      <c r="FU1647" s="2"/>
      <c r="FV1647" s="2"/>
      <c r="FW1647" s="2"/>
      <c r="FX1647" s="2">
        <v>0</v>
      </c>
      <c r="FY1647" s="2">
        <v>0</v>
      </c>
      <c r="FZ1647" s="2"/>
      <c r="GA1647" s="2" t="s">
        <v>3</v>
      </c>
      <c r="GB1647" s="2"/>
      <c r="GC1647" s="2"/>
      <c r="GD1647" s="2">
        <v>1</v>
      </c>
      <c r="GE1647" s="2"/>
      <c r="GF1647" s="2">
        <v>1215037347</v>
      </c>
      <c r="GG1647" s="2">
        <v>2</v>
      </c>
      <c r="GH1647" s="2">
        <v>0</v>
      </c>
      <c r="GI1647" s="2">
        <v>-2</v>
      </c>
      <c r="GJ1647" s="2">
        <v>0</v>
      </c>
      <c r="GK1647" s="2">
        <v>0</v>
      </c>
      <c r="GL1647" s="2">
        <f t="shared" si="1451"/>
        <v>0</v>
      </c>
      <c r="GM1647" s="2">
        <f t="shared" si="1452"/>
        <v>0</v>
      </c>
      <c r="GN1647" s="2">
        <f t="shared" si="1453"/>
        <v>0</v>
      </c>
      <c r="GO1647" s="2">
        <f t="shared" si="1454"/>
        <v>0</v>
      </c>
      <c r="GP1647" s="2">
        <f t="shared" si="1455"/>
        <v>0</v>
      </c>
      <c r="GQ1647" s="2"/>
      <c r="GR1647" s="2">
        <v>0</v>
      </c>
      <c r="GS1647" s="2">
        <v>3</v>
      </c>
      <c r="GT1647" s="2">
        <v>0</v>
      </c>
      <c r="GU1647" s="2" t="s">
        <v>3</v>
      </c>
      <c r="GV1647" s="2">
        <f t="shared" si="1456"/>
        <v>0</v>
      </c>
      <c r="GW1647" s="2">
        <v>1</v>
      </c>
      <c r="GX1647" s="2">
        <f t="shared" si="1457"/>
        <v>0</v>
      </c>
      <c r="GY1647" s="2"/>
      <c r="GZ1647" s="2"/>
      <c r="HA1647" s="2">
        <v>0</v>
      </c>
      <c r="HB1647" s="2">
        <v>0</v>
      </c>
      <c r="HC1647" s="2">
        <f t="shared" si="1458"/>
        <v>0</v>
      </c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  <c r="IH1647" s="2"/>
      <c r="II1647" s="2"/>
      <c r="IJ1647" s="2"/>
      <c r="IK1647" s="2">
        <v>0</v>
      </c>
      <c r="IL1647" s="2"/>
      <c r="IM1647" s="2"/>
      <c r="IN1647" s="2"/>
      <c r="IO1647" s="2"/>
      <c r="IP1647" s="2"/>
      <c r="IQ1647" s="2"/>
      <c r="IR1647" s="2"/>
      <c r="IS1647" s="2"/>
      <c r="IT1647" s="2"/>
      <c r="IU1647" s="2"/>
    </row>
    <row r="1648" spans="1:255">
      <c r="A1648">
        <v>17</v>
      </c>
      <c r="B1648">
        <v>1</v>
      </c>
      <c r="E1648" t="s">
        <v>718</v>
      </c>
      <c r="F1648" t="s">
        <v>424</v>
      </c>
      <c r="G1648" t="s">
        <v>651</v>
      </c>
      <c r="H1648" t="s">
        <v>40</v>
      </c>
      <c r="I1648">
        <v>1</v>
      </c>
      <c r="J1648">
        <v>0</v>
      </c>
      <c r="O1648">
        <f t="shared" si="1424"/>
        <v>124.68</v>
      </c>
      <c r="P1648">
        <f t="shared" si="1425"/>
        <v>124.68</v>
      </c>
      <c r="Q1648">
        <f t="shared" si="1426"/>
        <v>0</v>
      </c>
      <c r="R1648">
        <f t="shared" si="1427"/>
        <v>0</v>
      </c>
      <c r="S1648">
        <f t="shared" si="1428"/>
        <v>0</v>
      </c>
      <c r="T1648">
        <f t="shared" si="1429"/>
        <v>0</v>
      </c>
      <c r="U1648">
        <f t="shared" si="1430"/>
        <v>0</v>
      </c>
      <c r="V1648">
        <f t="shared" si="1431"/>
        <v>0</v>
      </c>
      <c r="W1648">
        <f t="shared" si="1432"/>
        <v>0</v>
      </c>
      <c r="X1648">
        <f t="shared" si="1433"/>
        <v>0</v>
      </c>
      <c r="Y1648">
        <f t="shared" si="1434"/>
        <v>0</v>
      </c>
      <c r="AA1648">
        <v>33304960</v>
      </c>
      <c r="AB1648">
        <f t="shared" si="1435"/>
        <v>124.68</v>
      </c>
      <c r="AC1648">
        <f t="shared" si="1436"/>
        <v>124.68</v>
      </c>
      <c r="AD1648">
        <f t="shared" si="1462"/>
        <v>0</v>
      </c>
      <c r="AE1648">
        <f t="shared" si="1463"/>
        <v>0</v>
      </c>
      <c r="AF1648">
        <f t="shared" si="1463"/>
        <v>0</v>
      </c>
      <c r="AG1648">
        <f t="shared" si="1437"/>
        <v>0</v>
      </c>
      <c r="AH1648">
        <f t="shared" si="1464"/>
        <v>0</v>
      </c>
      <c r="AI1648">
        <f t="shared" si="1464"/>
        <v>0</v>
      </c>
      <c r="AJ1648">
        <f t="shared" si="1438"/>
        <v>0</v>
      </c>
      <c r="AK1648">
        <v>124.67999999999999</v>
      </c>
      <c r="AL1648">
        <v>124.67999999999999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1</v>
      </c>
      <c r="AW1648">
        <v>1</v>
      </c>
      <c r="AZ1648">
        <v>1</v>
      </c>
      <c r="BA1648">
        <v>1</v>
      </c>
      <c r="BB1648">
        <v>1</v>
      </c>
      <c r="BC1648">
        <v>1</v>
      </c>
      <c r="BD1648" t="s">
        <v>3</v>
      </c>
      <c r="BE1648" t="s">
        <v>3</v>
      </c>
      <c r="BF1648" t="s">
        <v>3</v>
      </c>
      <c r="BG1648" t="s">
        <v>3</v>
      </c>
      <c r="BH1648">
        <v>3</v>
      </c>
      <c r="BI1648">
        <v>1</v>
      </c>
      <c r="BJ1648" t="s">
        <v>3</v>
      </c>
      <c r="BM1648">
        <v>1100</v>
      </c>
      <c r="BN1648">
        <v>0</v>
      </c>
      <c r="BO1648" t="s">
        <v>3</v>
      </c>
      <c r="BP1648">
        <v>0</v>
      </c>
      <c r="BQ1648">
        <v>14</v>
      </c>
      <c r="BR1648">
        <v>0</v>
      </c>
      <c r="BS1648">
        <v>1</v>
      </c>
      <c r="BT1648">
        <v>1</v>
      </c>
      <c r="BU1648">
        <v>1</v>
      </c>
      <c r="BV1648">
        <v>1</v>
      </c>
      <c r="BW1648">
        <v>1</v>
      </c>
      <c r="BX1648">
        <v>1</v>
      </c>
      <c r="BY1648" t="s">
        <v>3</v>
      </c>
      <c r="BZ1648">
        <v>0</v>
      </c>
      <c r="CA1648">
        <v>0</v>
      </c>
      <c r="CE1648">
        <v>0</v>
      </c>
      <c r="CF1648">
        <v>0</v>
      </c>
      <c r="CG1648">
        <v>0</v>
      </c>
      <c r="CM1648">
        <v>0</v>
      </c>
      <c r="CN1648" t="s">
        <v>3</v>
      </c>
      <c r="CO1648">
        <v>0</v>
      </c>
      <c r="CP1648">
        <f t="shared" si="1439"/>
        <v>124.68</v>
      </c>
      <c r="CQ1648">
        <f t="shared" si="1440"/>
        <v>124.68</v>
      </c>
      <c r="CR1648">
        <f t="shared" si="1441"/>
        <v>0</v>
      </c>
      <c r="CS1648">
        <f t="shared" si="1442"/>
        <v>0</v>
      </c>
      <c r="CT1648">
        <f t="shared" si="1443"/>
        <v>0</v>
      </c>
      <c r="CU1648">
        <f t="shared" si="1444"/>
        <v>0</v>
      </c>
      <c r="CV1648">
        <f t="shared" si="1445"/>
        <v>0</v>
      </c>
      <c r="CW1648">
        <f t="shared" si="1446"/>
        <v>0</v>
      </c>
      <c r="CX1648">
        <f t="shared" si="1447"/>
        <v>0</v>
      </c>
      <c r="CY1648">
        <f t="shared" si="1448"/>
        <v>0</v>
      </c>
      <c r="CZ1648">
        <f t="shared" si="1449"/>
        <v>0</v>
      </c>
      <c r="DC1648" t="s">
        <v>3</v>
      </c>
      <c r="DD1648" t="s">
        <v>3</v>
      </c>
      <c r="DE1648" t="s">
        <v>3</v>
      </c>
      <c r="DF1648" t="s">
        <v>3</v>
      </c>
      <c r="DG1648" t="s">
        <v>3</v>
      </c>
      <c r="DH1648" t="s">
        <v>3</v>
      </c>
      <c r="DI1648" t="s">
        <v>3</v>
      </c>
      <c r="DJ1648" t="s">
        <v>3</v>
      </c>
      <c r="DK1648" t="s">
        <v>3</v>
      </c>
      <c r="DL1648" t="s">
        <v>3</v>
      </c>
      <c r="DM1648" t="s">
        <v>3</v>
      </c>
      <c r="DN1648">
        <v>0</v>
      </c>
      <c r="DO1648">
        <v>0</v>
      </c>
      <c r="DP1648">
        <v>1</v>
      </c>
      <c r="DQ1648">
        <v>1</v>
      </c>
      <c r="DU1648">
        <v>1010</v>
      </c>
      <c r="DV1648" t="s">
        <v>40</v>
      </c>
      <c r="DW1648" t="s">
        <v>40</v>
      </c>
      <c r="DX1648">
        <v>1</v>
      </c>
      <c r="EE1648">
        <v>31102366</v>
      </c>
      <c r="EF1648">
        <v>8</v>
      </c>
      <c r="EG1648" t="s">
        <v>34</v>
      </c>
      <c r="EH1648">
        <v>0</v>
      </c>
      <c r="EI1648" t="s">
        <v>3</v>
      </c>
      <c r="EJ1648">
        <v>1</v>
      </c>
      <c r="EK1648">
        <v>1100</v>
      </c>
      <c r="EL1648" t="s">
        <v>41</v>
      </c>
      <c r="EM1648" t="s">
        <v>42</v>
      </c>
      <c r="EO1648" t="s">
        <v>3</v>
      </c>
      <c r="EQ1648">
        <v>0</v>
      </c>
      <c r="ER1648">
        <v>124.67999999999999</v>
      </c>
      <c r="ES1648">
        <v>124.67999999999999</v>
      </c>
      <c r="ET1648">
        <v>0</v>
      </c>
      <c r="EU1648">
        <v>0</v>
      </c>
      <c r="EV1648">
        <v>0</v>
      </c>
      <c r="EW1648">
        <v>0</v>
      </c>
      <c r="EX1648">
        <v>0</v>
      </c>
      <c r="EY1648">
        <v>0</v>
      </c>
      <c r="EZ1648">
        <v>5</v>
      </c>
      <c r="FC1648">
        <v>1</v>
      </c>
      <c r="FD1648">
        <v>18</v>
      </c>
      <c r="FF1648">
        <v>1150</v>
      </c>
      <c r="FQ1648">
        <v>0</v>
      </c>
      <c r="FR1648">
        <f t="shared" si="1450"/>
        <v>0</v>
      </c>
      <c r="FS1648">
        <v>0</v>
      </c>
      <c r="FX1648">
        <v>0</v>
      </c>
      <c r="FY1648">
        <v>0</v>
      </c>
      <c r="GA1648" t="s">
        <v>462</v>
      </c>
      <c r="GD1648">
        <v>1</v>
      </c>
      <c r="GF1648">
        <v>1215037347</v>
      </c>
      <c r="GG1648">
        <v>2</v>
      </c>
      <c r="GH1648">
        <v>3</v>
      </c>
      <c r="GI1648">
        <v>3</v>
      </c>
      <c r="GJ1648">
        <v>0</v>
      </c>
      <c r="GK1648">
        <v>0</v>
      </c>
      <c r="GL1648">
        <f t="shared" si="1451"/>
        <v>0</v>
      </c>
      <c r="GM1648">
        <f t="shared" si="1452"/>
        <v>124.68</v>
      </c>
      <c r="GN1648">
        <f t="shared" si="1453"/>
        <v>124.68</v>
      </c>
      <c r="GO1648">
        <f t="shared" si="1454"/>
        <v>0</v>
      </c>
      <c r="GP1648">
        <f t="shared" si="1455"/>
        <v>0</v>
      </c>
      <c r="GR1648">
        <v>1</v>
      </c>
      <c r="GS1648">
        <v>1</v>
      </c>
      <c r="GT1648">
        <v>0</v>
      </c>
      <c r="GU1648" t="s">
        <v>3</v>
      </c>
      <c r="GV1648">
        <f t="shared" si="1456"/>
        <v>0</v>
      </c>
      <c r="GW1648">
        <v>1</v>
      </c>
      <c r="GX1648">
        <f t="shared" si="1457"/>
        <v>0</v>
      </c>
      <c r="HA1648">
        <v>0</v>
      </c>
      <c r="HB1648">
        <v>0</v>
      </c>
      <c r="HC1648">
        <f t="shared" si="1458"/>
        <v>0</v>
      </c>
      <c r="IK1648">
        <v>0</v>
      </c>
    </row>
    <row r="1649" spans="1:255">
      <c r="A1649" s="2">
        <v>17</v>
      </c>
      <c r="B1649" s="2">
        <v>1</v>
      </c>
      <c r="C1649" s="2"/>
      <c r="D1649" s="2"/>
      <c r="E1649" s="2" t="s">
        <v>719</v>
      </c>
      <c r="F1649" s="2" t="s">
        <v>653</v>
      </c>
      <c r="G1649" s="2" t="s">
        <v>654</v>
      </c>
      <c r="H1649" s="2" t="s">
        <v>40</v>
      </c>
      <c r="I1649" s="2">
        <v>1</v>
      </c>
      <c r="J1649" s="2">
        <v>0</v>
      </c>
      <c r="K1649" s="2"/>
      <c r="L1649" s="2"/>
      <c r="M1649" s="2"/>
      <c r="N1649" s="2"/>
      <c r="O1649" s="2">
        <f t="shared" si="1424"/>
        <v>51.92</v>
      </c>
      <c r="P1649" s="2">
        <f t="shared" si="1425"/>
        <v>51.92</v>
      </c>
      <c r="Q1649" s="2">
        <f t="shared" si="1426"/>
        <v>0</v>
      </c>
      <c r="R1649" s="2">
        <f t="shared" si="1427"/>
        <v>0</v>
      </c>
      <c r="S1649" s="2">
        <f t="shared" si="1428"/>
        <v>0</v>
      </c>
      <c r="T1649" s="2">
        <f t="shared" si="1429"/>
        <v>0</v>
      </c>
      <c r="U1649" s="2">
        <f t="shared" si="1430"/>
        <v>0</v>
      </c>
      <c r="V1649" s="2">
        <f t="shared" si="1431"/>
        <v>0</v>
      </c>
      <c r="W1649" s="2">
        <f t="shared" si="1432"/>
        <v>0</v>
      </c>
      <c r="X1649" s="2">
        <f t="shared" si="1433"/>
        <v>0</v>
      </c>
      <c r="Y1649" s="2">
        <f t="shared" si="1434"/>
        <v>0</v>
      </c>
      <c r="Z1649" s="2"/>
      <c r="AA1649" s="2">
        <v>33304975</v>
      </c>
      <c r="AB1649" s="2">
        <f t="shared" si="1435"/>
        <v>51.92</v>
      </c>
      <c r="AC1649" s="2">
        <f t="shared" si="1436"/>
        <v>51.92</v>
      </c>
      <c r="AD1649" s="2">
        <f t="shared" si="1462"/>
        <v>0</v>
      </c>
      <c r="AE1649" s="2">
        <f t="shared" si="1463"/>
        <v>0</v>
      </c>
      <c r="AF1649" s="2">
        <f t="shared" si="1463"/>
        <v>0</v>
      </c>
      <c r="AG1649" s="2">
        <f t="shared" si="1437"/>
        <v>0</v>
      </c>
      <c r="AH1649" s="2">
        <f t="shared" si="1464"/>
        <v>0</v>
      </c>
      <c r="AI1649" s="2">
        <f t="shared" si="1464"/>
        <v>0</v>
      </c>
      <c r="AJ1649" s="2">
        <f t="shared" si="1438"/>
        <v>0</v>
      </c>
      <c r="AK1649" s="2">
        <v>51.92</v>
      </c>
      <c r="AL1649" s="2">
        <v>51.92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1</v>
      </c>
      <c r="AW1649" s="2">
        <v>1</v>
      </c>
      <c r="AX1649" s="2"/>
      <c r="AY1649" s="2"/>
      <c r="AZ1649" s="2">
        <v>1</v>
      </c>
      <c r="BA1649" s="2">
        <v>1</v>
      </c>
      <c r="BB1649" s="2">
        <v>1</v>
      </c>
      <c r="BC1649" s="2">
        <v>1</v>
      </c>
      <c r="BD1649" s="2" t="s">
        <v>3</v>
      </c>
      <c r="BE1649" s="2" t="s">
        <v>3</v>
      </c>
      <c r="BF1649" s="2" t="s">
        <v>3</v>
      </c>
      <c r="BG1649" s="2" t="s">
        <v>3</v>
      </c>
      <c r="BH1649" s="2">
        <v>3</v>
      </c>
      <c r="BI1649" s="2">
        <v>1</v>
      </c>
      <c r="BJ1649" s="2" t="s">
        <v>655</v>
      </c>
      <c r="BK1649" s="2"/>
      <c r="BL1649" s="2"/>
      <c r="BM1649" s="2">
        <v>500001</v>
      </c>
      <c r="BN1649" s="2">
        <v>0</v>
      </c>
      <c r="BO1649" s="2" t="s">
        <v>3</v>
      </c>
      <c r="BP1649" s="2">
        <v>0</v>
      </c>
      <c r="BQ1649" s="2">
        <v>8</v>
      </c>
      <c r="BR1649" s="2">
        <v>0</v>
      </c>
      <c r="BS1649" s="2">
        <v>1</v>
      </c>
      <c r="BT1649" s="2">
        <v>1</v>
      </c>
      <c r="BU1649" s="2">
        <v>1</v>
      </c>
      <c r="BV1649" s="2">
        <v>1</v>
      </c>
      <c r="BW1649" s="2">
        <v>1</v>
      </c>
      <c r="BX1649" s="2">
        <v>1</v>
      </c>
      <c r="BY1649" s="2" t="s">
        <v>3</v>
      </c>
      <c r="BZ1649" s="2">
        <v>0</v>
      </c>
      <c r="CA1649" s="2">
        <v>0</v>
      </c>
      <c r="CB1649" s="2"/>
      <c r="CC1649" s="2"/>
      <c r="CD1649" s="2"/>
      <c r="CE1649" s="2">
        <v>0</v>
      </c>
      <c r="CF1649" s="2">
        <v>0</v>
      </c>
      <c r="CG1649" s="2">
        <v>0</v>
      </c>
      <c r="CH1649" s="2"/>
      <c r="CI1649" s="2"/>
      <c r="CJ1649" s="2"/>
      <c r="CK1649" s="2"/>
      <c r="CL1649" s="2"/>
      <c r="CM1649" s="2">
        <v>0</v>
      </c>
      <c r="CN1649" s="2" t="s">
        <v>3</v>
      </c>
      <c r="CO1649" s="2">
        <v>0</v>
      </c>
      <c r="CP1649" s="2">
        <f t="shared" si="1439"/>
        <v>51.92</v>
      </c>
      <c r="CQ1649" s="2">
        <f t="shared" si="1440"/>
        <v>51.92</v>
      </c>
      <c r="CR1649" s="2">
        <f t="shared" si="1441"/>
        <v>0</v>
      </c>
      <c r="CS1649" s="2">
        <f t="shared" si="1442"/>
        <v>0</v>
      </c>
      <c r="CT1649" s="2">
        <f t="shared" si="1443"/>
        <v>0</v>
      </c>
      <c r="CU1649" s="2">
        <f t="shared" si="1444"/>
        <v>0</v>
      </c>
      <c r="CV1649" s="2">
        <f t="shared" si="1445"/>
        <v>0</v>
      </c>
      <c r="CW1649" s="2">
        <f t="shared" si="1446"/>
        <v>0</v>
      </c>
      <c r="CX1649" s="2">
        <f t="shared" si="1447"/>
        <v>0</v>
      </c>
      <c r="CY1649" s="2">
        <f t="shared" si="1448"/>
        <v>0</v>
      </c>
      <c r="CZ1649" s="2">
        <f t="shared" si="1449"/>
        <v>0</v>
      </c>
      <c r="DA1649" s="2"/>
      <c r="DB1649" s="2"/>
      <c r="DC1649" s="2" t="s">
        <v>3</v>
      </c>
      <c r="DD1649" s="2" t="s">
        <v>3</v>
      </c>
      <c r="DE1649" s="2" t="s">
        <v>3</v>
      </c>
      <c r="DF1649" s="2" t="s">
        <v>3</v>
      </c>
      <c r="DG1649" s="2" t="s">
        <v>3</v>
      </c>
      <c r="DH1649" s="2" t="s">
        <v>3</v>
      </c>
      <c r="DI1649" s="2" t="s">
        <v>3</v>
      </c>
      <c r="DJ1649" s="2" t="s">
        <v>3</v>
      </c>
      <c r="DK1649" s="2" t="s">
        <v>3</v>
      </c>
      <c r="DL1649" s="2" t="s">
        <v>3</v>
      </c>
      <c r="DM1649" s="2" t="s">
        <v>3</v>
      </c>
      <c r="DN1649" s="2">
        <v>0</v>
      </c>
      <c r="DO1649" s="2">
        <v>0</v>
      </c>
      <c r="DP1649" s="2">
        <v>1</v>
      </c>
      <c r="DQ1649" s="2">
        <v>1</v>
      </c>
      <c r="DR1649" s="2"/>
      <c r="DS1649" s="2"/>
      <c r="DT1649" s="2"/>
      <c r="DU1649" s="2">
        <v>1010</v>
      </c>
      <c r="DV1649" s="2" t="s">
        <v>40</v>
      </c>
      <c r="DW1649" s="2" t="s">
        <v>40</v>
      </c>
      <c r="DX1649" s="2">
        <v>1</v>
      </c>
      <c r="DY1649" s="2"/>
      <c r="DZ1649" s="2"/>
      <c r="EA1649" s="2"/>
      <c r="EB1649" s="2"/>
      <c r="EC1649" s="2"/>
      <c r="ED1649" s="2"/>
      <c r="EE1649" s="2">
        <v>31102119</v>
      </c>
      <c r="EF1649" s="2">
        <v>8</v>
      </c>
      <c r="EG1649" s="2" t="s">
        <v>34</v>
      </c>
      <c r="EH1649" s="2">
        <v>0</v>
      </c>
      <c r="EI1649" s="2" t="s">
        <v>3</v>
      </c>
      <c r="EJ1649" s="2">
        <v>1</v>
      </c>
      <c r="EK1649" s="2">
        <v>500001</v>
      </c>
      <c r="EL1649" s="2" t="s">
        <v>35</v>
      </c>
      <c r="EM1649" s="2" t="s">
        <v>36</v>
      </c>
      <c r="EN1649" s="2"/>
      <c r="EO1649" s="2" t="s">
        <v>3</v>
      </c>
      <c r="EP1649" s="2"/>
      <c r="EQ1649" s="2">
        <v>0</v>
      </c>
      <c r="ER1649" s="2">
        <v>51.92</v>
      </c>
      <c r="ES1649" s="2">
        <v>51.92</v>
      </c>
      <c r="ET1649" s="2">
        <v>0</v>
      </c>
      <c r="EU1649" s="2">
        <v>0</v>
      </c>
      <c r="EV1649" s="2">
        <v>0</v>
      </c>
      <c r="EW1649" s="2">
        <v>0</v>
      </c>
      <c r="EX1649" s="2">
        <v>0</v>
      </c>
      <c r="EY1649" s="2">
        <v>0</v>
      </c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>
        <v>0</v>
      </c>
      <c r="FR1649" s="2">
        <f t="shared" si="1450"/>
        <v>0</v>
      </c>
      <c r="FS1649" s="2">
        <v>0</v>
      </c>
      <c r="FT1649" s="2"/>
      <c r="FU1649" s="2"/>
      <c r="FV1649" s="2"/>
      <c r="FW1649" s="2"/>
      <c r="FX1649" s="2">
        <v>0</v>
      </c>
      <c r="FY1649" s="2">
        <v>0</v>
      </c>
      <c r="FZ1649" s="2"/>
      <c r="GA1649" s="2" t="s">
        <v>3</v>
      </c>
      <c r="GB1649" s="2"/>
      <c r="GC1649" s="2"/>
      <c r="GD1649" s="2">
        <v>1</v>
      </c>
      <c r="GE1649" s="2"/>
      <c r="GF1649" s="2">
        <v>-690951546</v>
      </c>
      <c r="GG1649" s="2">
        <v>2</v>
      </c>
      <c r="GH1649" s="2">
        <v>1</v>
      </c>
      <c r="GI1649" s="2">
        <v>-2</v>
      </c>
      <c r="GJ1649" s="2">
        <v>0</v>
      </c>
      <c r="GK1649" s="2">
        <v>0</v>
      </c>
      <c r="GL1649" s="2">
        <f t="shared" si="1451"/>
        <v>0</v>
      </c>
      <c r="GM1649" s="2">
        <f t="shared" si="1452"/>
        <v>51.92</v>
      </c>
      <c r="GN1649" s="2">
        <f t="shared" si="1453"/>
        <v>51.92</v>
      </c>
      <c r="GO1649" s="2">
        <f t="shared" si="1454"/>
        <v>0</v>
      </c>
      <c r="GP1649" s="2">
        <f t="shared" si="1455"/>
        <v>0</v>
      </c>
      <c r="GQ1649" s="2"/>
      <c r="GR1649" s="2">
        <v>0</v>
      </c>
      <c r="GS1649" s="2">
        <v>3</v>
      </c>
      <c r="GT1649" s="2">
        <v>0</v>
      </c>
      <c r="GU1649" s="2" t="s">
        <v>3</v>
      </c>
      <c r="GV1649" s="2">
        <f t="shared" si="1456"/>
        <v>0</v>
      </c>
      <c r="GW1649" s="2">
        <v>1</v>
      </c>
      <c r="GX1649" s="2">
        <f t="shared" si="1457"/>
        <v>0</v>
      </c>
      <c r="GY1649" s="2"/>
      <c r="GZ1649" s="2"/>
      <c r="HA1649" s="2">
        <v>0</v>
      </c>
      <c r="HB1649" s="2">
        <v>0</v>
      </c>
      <c r="HC1649" s="2">
        <f t="shared" si="1458"/>
        <v>0</v>
      </c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  <c r="IH1649" s="2"/>
      <c r="II1649" s="2"/>
      <c r="IJ1649" s="2"/>
      <c r="IK1649" s="2">
        <v>0</v>
      </c>
      <c r="IL1649" s="2"/>
      <c r="IM1649" s="2"/>
      <c r="IN1649" s="2"/>
      <c r="IO1649" s="2"/>
      <c r="IP1649" s="2"/>
      <c r="IQ1649" s="2"/>
      <c r="IR1649" s="2"/>
      <c r="IS1649" s="2"/>
      <c r="IT1649" s="2"/>
      <c r="IU1649" s="2"/>
    </row>
    <row r="1650" spans="1:255">
      <c r="A1650">
        <v>17</v>
      </c>
      <c r="B1650">
        <v>1</v>
      </c>
      <c r="E1650" t="s">
        <v>719</v>
      </c>
      <c r="F1650" t="s">
        <v>653</v>
      </c>
      <c r="G1650" t="s">
        <v>654</v>
      </c>
      <c r="H1650" t="s">
        <v>40</v>
      </c>
      <c r="I1650">
        <v>1</v>
      </c>
      <c r="J1650">
        <v>0</v>
      </c>
      <c r="O1650">
        <f t="shared" si="1424"/>
        <v>51.92</v>
      </c>
      <c r="P1650">
        <f t="shared" si="1425"/>
        <v>51.92</v>
      </c>
      <c r="Q1650">
        <f t="shared" si="1426"/>
        <v>0</v>
      </c>
      <c r="R1650">
        <f t="shared" si="1427"/>
        <v>0</v>
      </c>
      <c r="S1650">
        <f t="shared" si="1428"/>
        <v>0</v>
      </c>
      <c r="T1650">
        <f t="shared" si="1429"/>
        <v>0</v>
      </c>
      <c r="U1650">
        <f t="shared" si="1430"/>
        <v>0</v>
      </c>
      <c r="V1650">
        <f t="shared" si="1431"/>
        <v>0</v>
      </c>
      <c r="W1650">
        <f t="shared" si="1432"/>
        <v>0</v>
      </c>
      <c r="X1650">
        <f t="shared" si="1433"/>
        <v>0</v>
      </c>
      <c r="Y1650">
        <f t="shared" si="1434"/>
        <v>0</v>
      </c>
      <c r="AA1650">
        <v>33304960</v>
      </c>
      <c r="AB1650">
        <f t="shared" si="1435"/>
        <v>51.92</v>
      </c>
      <c r="AC1650">
        <f t="shared" si="1436"/>
        <v>51.92</v>
      </c>
      <c r="AD1650">
        <f t="shared" si="1462"/>
        <v>0</v>
      </c>
      <c r="AE1650">
        <f t="shared" si="1463"/>
        <v>0</v>
      </c>
      <c r="AF1650">
        <f t="shared" si="1463"/>
        <v>0</v>
      </c>
      <c r="AG1650">
        <f t="shared" si="1437"/>
        <v>0</v>
      </c>
      <c r="AH1650">
        <f t="shared" si="1464"/>
        <v>0</v>
      </c>
      <c r="AI1650">
        <f t="shared" si="1464"/>
        <v>0</v>
      </c>
      <c r="AJ1650">
        <f t="shared" si="1438"/>
        <v>0</v>
      </c>
      <c r="AK1650">
        <v>51.92</v>
      </c>
      <c r="AL1650">
        <v>51.92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1</v>
      </c>
      <c r="AW1650">
        <v>1</v>
      </c>
      <c r="AZ1650">
        <v>1</v>
      </c>
      <c r="BA1650">
        <v>1</v>
      </c>
      <c r="BB1650">
        <v>1</v>
      </c>
      <c r="BC1650">
        <v>1</v>
      </c>
      <c r="BD1650" t="s">
        <v>3</v>
      </c>
      <c r="BE1650" t="s">
        <v>3</v>
      </c>
      <c r="BF1650" t="s">
        <v>3</v>
      </c>
      <c r="BG1650" t="s">
        <v>3</v>
      </c>
      <c r="BH1650">
        <v>3</v>
      </c>
      <c r="BI1650">
        <v>1</v>
      </c>
      <c r="BJ1650" t="s">
        <v>655</v>
      </c>
      <c r="BM1650">
        <v>500001</v>
      </c>
      <c r="BN1650">
        <v>0</v>
      </c>
      <c r="BO1650" t="s">
        <v>3</v>
      </c>
      <c r="BP1650">
        <v>0</v>
      </c>
      <c r="BQ1650">
        <v>8</v>
      </c>
      <c r="BR1650">
        <v>0</v>
      </c>
      <c r="BS1650">
        <v>1</v>
      </c>
      <c r="BT1650">
        <v>1</v>
      </c>
      <c r="BU1650">
        <v>1</v>
      </c>
      <c r="BV1650">
        <v>1</v>
      </c>
      <c r="BW1650">
        <v>1</v>
      </c>
      <c r="BX1650">
        <v>1</v>
      </c>
      <c r="BY1650" t="s">
        <v>3</v>
      </c>
      <c r="BZ1650">
        <v>0</v>
      </c>
      <c r="CA1650">
        <v>0</v>
      </c>
      <c r="CE1650">
        <v>0</v>
      </c>
      <c r="CF1650">
        <v>0</v>
      </c>
      <c r="CG1650">
        <v>0</v>
      </c>
      <c r="CM1650">
        <v>0</v>
      </c>
      <c r="CN1650" t="s">
        <v>3</v>
      </c>
      <c r="CO1650">
        <v>0</v>
      </c>
      <c r="CP1650">
        <f t="shared" si="1439"/>
        <v>51.92</v>
      </c>
      <c r="CQ1650">
        <f t="shared" si="1440"/>
        <v>51.92</v>
      </c>
      <c r="CR1650">
        <f t="shared" si="1441"/>
        <v>0</v>
      </c>
      <c r="CS1650">
        <f t="shared" si="1442"/>
        <v>0</v>
      </c>
      <c r="CT1650">
        <f t="shared" si="1443"/>
        <v>0</v>
      </c>
      <c r="CU1650">
        <f t="shared" si="1444"/>
        <v>0</v>
      </c>
      <c r="CV1650">
        <f t="shared" si="1445"/>
        <v>0</v>
      </c>
      <c r="CW1650">
        <f t="shared" si="1446"/>
        <v>0</v>
      </c>
      <c r="CX1650">
        <f t="shared" si="1447"/>
        <v>0</v>
      </c>
      <c r="CY1650">
        <f t="shared" si="1448"/>
        <v>0</v>
      </c>
      <c r="CZ1650">
        <f t="shared" si="1449"/>
        <v>0</v>
      </c>
      <c r="DC1650" t="s">
        <v>3</v>
      </c>
      <c r="DD1650" t="s">
        <v>3</v>
      </c>
      <c r="DE1650" t="s">
        <v>3</v>
      </c>
      <c r="DF1650" t="s">
        <v>3</v>
      </c>
      <c r="DG1650" t="s">
        <v>3</v>
      </c>
      <c r="DH1650" t="s">
        <v>3</v>
      </c>
      <c r="DI1650" t="s">
        <v>3</v>
      </c>
      <c r="DJ1650" t="s">
        <v>3</v>
      </c>
      <c r="DK1650" t="s">
        <v>3</v>
      </c>
      <c r="DL1650" t="s">
        <v>3</v>
      </c>
      <c r="DM1650" t="s">
        <v>3</v>
      </c>
      <c r="DN1650">
        <v>0</v>
      </c>
      <c r="DO1650">
        <v>0</v>
      </c>
      <c r="DP1650">
        <v>1</v>
      </c>
      <c r="DQ1650">
        <v>1</v>
      </c>
      <c r="DU1650">
        <v>1010</v>
      </c>
      <c r="DV1650" t="s">
        <v>40</v>
      </c>
      <c r="DW1650" t="s">
        <v>40</v>
      </c>
      <c r="DX1650">
        <v>1</v>
      </c>
      <c r="EE1650">
        <v>31102119</v>
      </c>
      <c r="EF1650">
        <v>8</v>
      </c>
      <c r="EG1650" t="s">
        <v>34</v>
      </c>
      <c r="EH1650">
        <v>0</v>
      </c>
      <c r="EI1650" t="s">
        <v>3</v>
      </c>
      <c r="EJ1650">
        <v>1</v>
      </c>
      <c r="EK1650">
        <v>500001</v>
      </c>
      <c r="EL1650" t="s">
        <v>35</v>
      </c>
      <c r="EM1650" t="s">
        <v>36</v>
      </c>
      <c r="EO1650" t="s">
        <v>3</v>
      </c>
      <c r="EQ1650">
        <v>0</v>
      </c>
      <c r="ER1650">
        <v>51.92</v>
      </c>
      <c r="ES1650">
        <v>51.92</v>
      </c>
      <c r="ET1650">
        <v>0</v>
      </c>
      <c r="EU1650">
        <v>0</v>
      </c>
      <c r="EV1650">
        <v>0</v>
      </c>
      <c r="EW1650">
        <v>0</v>
      </c>
      <c r="EX1650">
        <v>0</v>
      </c>
      <c r="EY1650">
        <v>0</v>
      </c>
      <c r="FQ1650">
        <v>0</v>
      </c>
      <c r="FR1650">
        <f t="shared" si="1450"/>
        <v>0</v>
      </c>
      <c r="FS1650">
        <v>0</v>
      </c>
      <c r="FX1650">
        <v>0</v>
      </c>
      <c r="FY1650">
        <v>0</v>
      </c>
      <c r="GA1650" t="s">
        <v>3</v>
      </c>
      <c r="GD1650">
        <v>1</v>
      </c>
      <c r="GF1650">
        <v>-690951546</v>
      </c>
      <c r="GG1650">
        <v>2</v>
      </c>
      <c r="GH1650">
        <v>1</v>
      </c>
      <c r="GI1650">
        <v>-2</v>
      </c>
      <c r="GJ1650">
        <v>0</v>
      </c>
      <c r="GK1650">
        <v>0</v>
      </c>
      <c r="GL1650">
        <f t="shared" si="1451"/>
        <v>0</v>
      </c>
      <c r="GM1650">
        <f t="shared" si="1452"/>
        <v>51.92</v>
      </c>
      <c r="GN1650">
        <f t="shared" si="1453"/>
        <v>51.92</v>
      </c>
      <c r="GO1650">
        <f t="shared" si="1454"/>
        <v>0</v>
      </c>
      <c r="GP1650">
        <f t="shared" si="1455"/>
        <v>0</v>
      </c>
      <c r="GR1650">
        <v>0</v>
      </c>
      <c r="GS1650">
        <v>3</v>
      </c>
      <c r="GT1650">
        <v>0</v>
      </c>
      <c r="GU1650" t="s">
        <v>3</v>
      </c>
      <c r="GV1650">
        <f t="shared" si="1456"/>
        <v>0</v>
      </c>
      <c r="GW1650">
        <v>1</v>
      </c>
      <c r="GX1650">
        <f t="shared" si="1457"/>
        <v>0</v>
      </c>
      <c r="HA1650">
        <v>0</v>
      </c>
      <c r="HB1650">
        <v>0</v>
      </c>
      <c r="HC1650">
        <f t="shared" si="1458"/>
        <v>0</v>
      </c>
      <c r="IK1650">
        <v>0</v>
      </c>
    </row>
    <row r="1652" spans="1:255">
      <c r="A1652" s="3">
        <v>51</v>
      </c>
      <c r="B1652" s="3">
        <f>B1619</f>
        <v>1</v>
      </c>
      <c r="C1652" s="3">
        <f>A1619</f>
        <v>4</v>
      </c>
      <c r="D1652" s="3">
        <f>ROW(A1619)</f>
        <v>1619</v>
      </c>
      <c r="E1652" s="3"/>
      <c r="F1652" s="3" t="str">
        <f>IF(F1619&lt;&gt;"",F1619,"")</f>
        <v>28.Система ПД9(сетевые элементы)</v>
      </c>
      <c r="G1652" s="3" t="str">
        <f>IF(G1619&lt;&gt;"",G1619,"")</f>
        <v>28.Система ПД9(сетевые элементы)</v>
      </c>
      <c r="H1652" s="3">
        <v>0</v>
      </c>
      <c r="I1652" s="3"/>
      <c r="J1652" s="3"/>
      <c r="K1652" s="3"/>
      <c r="L1652" s="3"/>
      <c r="M1652" s="3"/>
      <c r="N1652" s="3"/>
      <c r="O1652" s="3">
        <f t="shared" ref="O1652:T1652" si="1465">ROUND(AB1652,2)</f>
        <v>5974.61</v>
      </c>
      <c r="P1652" s="3">
        <f t="shared" si="1465"/>
        <v>5452.07</v>
      </c>
      <c r="Q1652" s="3">
        <f t="shared" si="1465"/>
        <v>53.29</v>
      </c>
      <c r="R1652" s="3">
        <f t="shared" si="1465"/>
        <v>4.91</v>
      </c>
      <c r="S1652" s="3">
        <f t="shared" si="1465"/>
        <v>469.25</v>
      </c>
      <c r="T1652" s="3">
        <f t="shared" si="1465"/>
        <v>0</v>
      </c>
      <c r="U1652" s="3">
        <f>AH1652</f>
        <v>53.164497791999992</v>
      </c>
      <c r="V1652" s="3">
        <f>AI1652</f>
        <v>0.40739879999999995</v>
      </c>
      <c r="W1652" s="3">
        <f>ROUND(AJ1652,2)</f>
        <v>0</v>
      </c>
      <c r="X1652" s="3">
        <f>ROUND(AK1652,2)</f>
        <v>525.80999999999995</v>
      </c>
      <c r="Y1652" s="3">
        <f>ROUND(AL1652,2)</f>
        <v>328.08</v>
      </c>
      <c r="Z1652" s="3"/>
      <c r="AA1652" s="3"/>
      <c r="AB1652" s="3">
        <f>ROUND(SUMIF(AA1623:AA1650,"=33304975",O1623:O1650),2)</f>
        <v>5974.61</v>
      </c>
      <c r="AC1652" s="3">
        <f>ROUND(SUMIF(AA1623:AA1650,"=33304975",P1623:P1650),2)</f>
        <v>5452.07</v>
      </c>
      <c r="AD1652" s="3">
        <f>ROUND(SUMIF(AA1623:AA1650,"=33304975",Q1623:Q1650),2)</f>
        <v>53.29</v>
      </c>
      <c r="AE1652" s="3">
        <f>ROUND(SUMIF(AA1623:AA1650,"=33304975",R1623:R1650),2)</f>
        <v>4.91</v>
      </c>
      <c r="AF1652" s="3">
        <f>ROUND(SUMIF(AA1623:AA1650,"=33304975",S1623:S1650),2)</f>
        <v>469.25</v>
      </c>
      <c r="AG1652" s="3">
        <f>ROUND(SUMIF(AA1623:AA1650,"=33304975",T1623:T1650),2)</f>
        <v>0</v>
      </c>
      <c r="AH1652" s="3">
        <f>SUMIF(AA1623:AA1650,"=33304975",U1623:U1650)</f>
        <v>53.164497791999992</v>
      </c>
      <c r="AI1652" s="3">
        <f>SUMIF(AA1623:AA1650,"=33304975",V1623:V1650)</f>
        <v>0.40739879999999995</v>
      </c>
      <c r="AJ1652" s="3">
        <f>ROUND(SUMIF(AA1623:AA1650,"=33304975",W1623:W1650),2)</f>
        <v>0</v>
      </c>
      <c r="AK1652" s="3">
        <f>ROUND(SUMIF(AA1623:AA1650,"=33304975",X1623:X1650),2)</f>
        <v>525.80999999999995</v>
      </c>
      <c r="AL1652" s="3">
        <f>ROUND(SUMIF(AA1623:AA1650,"=33304975",Y1623:Y1650),2)</f>
        <v>328.08</v>
      </c>
      <c r="AM1652" s="3"/>
      <c r="AN1652" s="3"/>
      <c r="AO1652" s="3">
        <f t="shared" ref="AO1652:BD1652" si="1466">ROUND(BX1652,2)</f>
        <v>0</v>
      </c>
      <c r="AP1652" s="3">
        <f t="shared" si="1466"/>
        <v>0</v>
      </c>
      <c r="AQ1652" s="3">
        <f t="shared" si="1466"/>
        <v>0</v>
      </c>
      <c r="AR1652" s="3">
        <f t="shared" si="1466"/>
        <v>6828.5</v>
      </c>
      <c r="AS1652" s="3">
        <f t="shared" si="1466"/>
        <v>6492.86</v>
      </c>
      <c r="AT1652" s="3">
        <f t="shared" si="1466"/>
        <v>335.64</v>
      </c>
      <c r="AU1652" s="3">
        <f t="shared" si="1466"/>
        <v>0</v>
      </c>
      <c r="AV1652" s="3">
        <f t="shared" si="1466"/>
        <v>5452.07</v>
      </c>
      <c r="AW1652" s="3">
        <f t="shared" si="1466"/>
        <v>5452.07</v>
      </c>
      <c r="AX1652" s="3">
        <f t="shared" si="1466"/>
        <v>0</v>
      </c>
      <c r="AY1652" s="3">
        <f t="shared" si="1466"/>
        <v>5452.07</v>
      </c>
      <c r="AZ1652" s="3">
        <f t="shared" si="1466"/>
        <v>0</v>
      </c>
      <c r="BA1652" s="3">
        <f t="shared" si="1466"/>
        <v>0</v>
      </c>
      <c r="BB1652" s="3">
        <f t="shared" si="1466"/>
        <v>0</v>
      </c>
      <c r="BC1652" s="3">
        <f t="shared" si="1466"/>
        <v>0</v>
      </c>
      <c r="BD1652" s="3">
        <f t="shared" si="1466"/>
        <v>0</v>
      </c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>
        <f>ROUND(SUMIF(AA1623:AA1650,"=33304975",FQ1623:FQ1650),2)</f>
        <v>0</v>
      </c>
      <c r="BY1652" s="3">
        <f>ROUND(SUMIF(AA1623:AA1650,"=33304975",FR1623:FR1650),2)</f>
        <v>0</v>
      </c>
      <c r="BZ1652" s="3">
        <f>ROUND(SUMIF(AA1623:AA1650,"=33304975",GL1623:GL1650),2)</f>
        <v>0</v>
      </c>
      <c r="CA1652" s="3">
        <f>ROUND(SUMIF(AA1623:AA1650,"=33304975",GM1623:GM1650),2)</f>
        <v>6828.5</v>
      </c>
      <c r="CB1652" s="3">
        <f>ROUND(SUMIF(AA1623:AA1650,"=33304975",GN1623:GN1650),2)</f>
        <v>6492.86</v>
      </c>
      <c r="CC1652" s="3">
        <f>ROUND(SUMIF(AA1623:AA1650,"=33304975",GO1623:GO1650),2)</f>
        <v>335.64</v>
      </c>
      <c r="CD1652" s="3">
        <f>ROUND(SUMIF(AA1623:AA1650,"=33304975",GP1623:GP1650),2)</f>
        <v>0</v>
      </c>
      <c r="CE1652" s="3">
        <f>AC1652-BX1652</f>
        <v>5452.07</v>
      </c>
      <c r="CF1652" s="3">
        <f>AC1652-BY1652</f>
        <v>5452.07</v>
      </c>
      <c r="CG1652" s="3">
        <f>BX1652-BZ1652</f>
        <v>0</v>
      </c>
      <c r="CH1652" s="3">
        <f>AC1652-BX1652-BY1652+BZ1652</f>
        <v>5452.07</v>
      </c>
      <c r="CI1652" s="3">
        <f>BY1652-BZ1652</f>
        <v>0</v>
      </c>
      <c r="CJ1652" s="3">
        <f>ROUND(SUMIF(AA1623:AA1650,"=33304975",GX1623:GX1650),2)</f>
        <v>0</v>
      </c>
      <c r="CK1652" s="3">
        <f>ROUND(SUMIF(AA1623:AA1650,"=33304975",GY1623:GY1650),2)</f>
        <v>0</v>
      </c>
      <c r="CL1652" s="3">
        <f>ROUND(SUMIF(AA1623:AA1650,"=33304975",GZ1623:GZ1650),2)</f>
        <v>0</v>
      </c>
      <c r="CM1652" s="3">
        <f>ROUND(SUMIF(AA1623:AA1650,"=33304975",HD1623:HD1650),2)</f>
        <v>0</v>
      </c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4">
        <f t="shared" ref="DG1652:DL1652" si="1467">ROUND(DT1652,2)</f>
        <v>10380.32</v>
      </c>
      <c r="DH1652" s="4">
        <f t="shared" si="1467"/>
        <v>9857.7800000000007</v>
      </c>
      <c r="DI1652" s="4">
        <f t="shared" si="1467"/>
        <v>53.29</v>
      </c>
      <c r="DJ1652" s="4">
        <f t="shared" si="1467"/>
        <v>4.91</v>
      </c>
      <c r="DK1652" s="4">
        <f t="shared" si="1467"/>
        <v>469.25</v>
      </c>
      <c r="DL1652" s="4">
        <f t="shared" si="1467"/>
        <v>0</v>
      </c>
      <c r="DM1652" s="4">
        <f>DZ1652</f>
        <v>53.164497791999992</v>
      </c>
      <c r="DN1652" s="4">
        <f>EA1652</f>
        <v>0.40739879999999995</v>
      </c>
      <c r="DO1652" s="4">
        <f>ROUND(EB1652,2)</f>
        <v>0</v>
      </c>
      <c r="DP1652" s="4">
        <f>ROUND(EC1652,2)</f>
        <v>525.80999999999995</v>
      </c>
      <c r="DQ1652" s="4">
        <f>ROUND(ED1652,2)</f>
        <v>328.08</v>
      </c>
      <c r="DR1652" s="4"/>
      <c r="DS1652" s="4"/>
      <c r="DT1652" s="4">
        <f>ROUND(SUMIF(AA1623:AA1650,"=33304960",O1623:O1650),2)</f>
        <v>10380.32</v>
      </c>
      <c r="DU1652" s="4">
        <f>ROUND(SUMIF(AA1623:AA1650,"=33304960",P1623:P1650),2)</f>
        <v>9857.7800000000007</v>
      </c>
      <c r="DV1652" s="4">
        <f>ROUND(SUMIF(AA1623:AA1650,"=33304960",Q1623:Q1650),2)</f>
        <v>53.29</v>
      </c>
      <c r="DW1652" s="4">
        <f>ROUND(SUMIF(AA1623:AA1650,"=33304960",R1623:R1650),2)</f>
        <v>4.91</v>
      </c>
      <c r="DX1652" s="4">
        <f>ROUND(SUMIF(AA1623:AA1650,"=33304960",S1623:S1650),2)</f>
        <v>469.25</v>
      </c>
      <c r="DY1652" s="4">
        <f>ROUND(SUMIF(AA1623:AA1650,"=33304960",T1623:T1650),2)</f>
        <v>0</v>
      </c>
      <c r="DZ1652" s="4">
        <f>SUMIF(AA1623:AA1650,"=33304960",U1623:U1650)</f>
        <v>53.164497791999992</v>
      </c>
      <c r="EA1652" s="4">
        <f>SUMIF(AA1623:AA1650,"=33304960",V1623:V1650)</f>
        <v>0.40739879999999995</v>
      </c>
      <c r="EB1652" s="4">
        <f>ROUND(SUMIF(AA1623:AA1650,"=33304960",W1623:W1650),2)</f>
        <v>0</v>
      </c>
      <c r="EC1652" s="4">
        <f>ROUND(SUMIF(AA1623:AA1650,"=33304960",X1623:X1650),2)</f>
        <v>525.80999999999995</v>
      </c>
      <c r="ED1652" s="4">
        <f>ROUND(SUMIF(AA1623:AA1650,"=33304960",Y1623:Y1650),2)</f>
        <v>328.08</v>
      </c>
      <c r="EE1652" s="4"/>
      <c r="EF1652" s="4"/>
      <c r="EG1652" s="4">
        <f t="shared" ref="EG1652:EV1652" si="1468">ROUND(FP1652,2)</f>
        <v>0</v>
      </c>
      <c r="EH1652" s="4">
        <f t="shared" si="1468"/>
        <v>0</v>
      </c>
      <c r="EI1652" s="4">
        <f t="shared" si="1468"/>
        <v>0</v>
      </c>
      <c r="EJ1652" s="4">
        <f t="shared" si="1468"/>
        <v>11234.21</v>
      </c>
      <c r="EK1652" s="4">
        <f t="shared" si="1468"/>
        <v>10898.57</v>
      </c>
      <c r="EL1652" s="4">
        <f t="shared" si="1468"/>
        <v>335.64</v>
      </c>
      <c r="EM1652" s="4">
        <f t="shared" si="1468"/>
        <v>0</v>
      </c>
      <c r="EN1652" s="4">
        <f t="shared" si="1468"/>
        <v>9857.7800000000007</v>
      </c>
      <c r="EO1652" s="4">
        <f t="shared" si="1468"/>
        <v>9857.7800000000007</v>
      </c>
      <c r="EP1652" s="4">
        <f t="shared" si="1468"/>
        <v>0</v>
      </c>
      <c r="EQ1652" s="4">
        <f t="shared" si="1468"/>
        <v>9857.7800000000007</v>
      </c>
      <c r="ER1652" s="4">
        <f t="shared" si="1468"/>
        <v>0</v>
      </c>
      <c r="ES1652" s="4">
        <f t="shared" si="1468"/>
        <v>0</v>
      </c>
      <c r="ET1652" s="4">
        <f t="shared" si="1468"/>
        <v>0</v>
      </c>
      <c r="EU1652" s="4">
        <f t="shared" si="1468"/>
        <v>0</v>
      </c>
      <c r="EV1652" s="4">
        <f t="shared" si="1468"/>
        <v>0</v>
      </c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>
        <f>ROUND(SUMIF(AA1623:AA1650,"=33304960",FQ1623:FQ1650),2)</f>
        <v>0</v>
      </c>
      <c r="FQ1652" s="4">
        <f>ROUND(SUMIF(AA1623:AA1650,"=33304960",FR1623:FR1650),2)</f>
        <v>0</v>
      </c>
      <c r="FR1652" s="4">
        <f>ROUND(SUMIF(AA1623:AA1650,"=33304960",GL1623:GL1650),2)</f>
        <v>0</v>
      </c>
      <c r="FS1652" s="4">
        <f>ROUND(SUMIF(AA1623:AA1650,"=33304960",GM1623:GM1650),2)</f>
        <v>11234.21</v>
      </c>
      <c r="FT1652" s="4">
        <f>ROUND(SUMIF(AA1623:AA1650,"=33304960",GN1623:GN1650),2)</f>
        <v>10898.57</v>
      </c>
      <c r="FU1652" s="4">
        <f>ROUND(SUMIF(AA1623:AA1650,"=33304960",GO1623:GO1650),2)</f>
        <v>335.64</v>
      </c>
      <c r="FV1652" s="4">
        <f>ROUND(SUMIF(AA1623:AA1650,"=33304960",GP1623:GP1650),2)</f>
        <v>0</v>
      </c>
      <c r="FW1652" s="4">
        <f>DU1652-FP1652</f>
        <v>9857.7800000000007</v>
      </c>
      <c r="FX1652" s="4">
        <f>DU1652-FQ1652</f>
        <v>9857.7800000000007</v>
      </c>
      <c r="FY1652" s="4">
        <f>FP1652-FR1652</f>
        <v>0</v>
      </c>
      <c r="FZ1652" s="4">
        <f>DU1652-FP1652-FQ1652+FR1652</f>
        <v>9857.7800000000007</v>
      </c>
      <c r="GA1652" s="4">
        <f>FQ1652-FR1652</f>
        <v>0</v>
      </c>
      <c r="GB1652" s="4">
        <f>ROUND(SUMIF(AA1623:AA1650,"=33304960",GX1623:GX1650),2)</f>
        <v>0</v>
      </c>
      <c r="GC1652" s="4">
        <f>ROUND(SUMIF(AA1623:AA1650,"=33304960",GY1623:GY1650),2)</f>
        <v>0</v>
      </c>
      <c r="GD1652" s="4">
        <f>ROUND(SUMIF(AA1623:AA1650,"=33304960",GZ1623:GZ1650),2)</f>
        <v>0</v>
      </c>
      <c r="GE1652" s="4">
        <f>ROUND(SUMIF(AA1623:AA1650,"=33304960",HD1623:HD1650),2)</f>
        <v>0</v>
      </c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>
        <v>0</v>
      </c>
    </row>
    <row r="1654" spans="1:255">
      <c r="A1654" s="5">
        <v>50</v>
      </c>
      <c r="B1654" s="5">
        <v>0</v>
      </c>
      <c r="C1654" s="5">
        <v>0</v>
      </c>
      <c r="D1654" s="5">
        <v>1</v>
      </c>
      <c r="E1654" s="5">
        <v>201</v>
      </c>
      <c r="F1654" s="5">
        <f>ROUND(Source!O1652,O1654)</f>
        <v>5974.61</v>
      </c>
      <c r="G1654" s="5" t="s">
        <v>83</v>
      </c>
      <c r="H1654" s="5" t="s">
        <v>84</v>
      </c>
      <c r="I1654" s="5"/>
      <c r="J1654" s="5"/>
      <c r="K1654" s="5">
        <v>201</v>
      </c>
      <c r="L1654" s="5">
        <v>1</v>
      </c>
      <c r="M1654" s="5">
        <v>3</v>
      </c>
      <c r="N1654" s="5" t="s">
        <v>3</v>
      </c>
      <c r="O1654" s="5">
        <v>2</v>
      </c>
      <c r="P1654" s="5">
        <f>ROUND(Source!DG1652,O1654)</f>
        <v>10380.32</v>
      </c>
      <c r="Q1654" s="5"/>
      <c r="R1654" s="5"/>
      <c r="S1654" s="5"/>
      <c r="T1654" s="5"/>
      <c r="U1654" s="5"/>
      <c r="V1654" s="5"/>
      <c r="W1654" s="5"/>
    </row>
    <row r="1655" spans="1:255">
      <c r="A1655" s="5">
        <v>50</v>
      </c>
      <c r="B1655" s="5">
        <v>0</v>
      </c>
      <c r="C1655" s="5">
        <v>0</v>
      </c>
      <c r="D1655" s="5">
        <v>1</v>
      </c>
      <c r="E1655" s="5">
        <v>202</v>
      </c>
      <c r="F1655" s="5">
        <f>ROUND(Source!P1652,O1655)</f>
        <v>5452.07</v>
      </c>
      <c r="G1655" s="5" t="s">
        <v>85</v>
      </c>
      <c r="H1655" s="5" t="s">
        <v>86</v>
      </c>
      <c r="I1655" s="5"/>
      <c r="J1655" s="5"/>
      <c r="K1655" s="5">
        <v>202</v>
      </c>
      <c r="L1655" s="5">
        <v>2</v>
      </c>
      <c r="M1655" s="5">
        <v>3</v>
      </c>
      <c r="N1655" s="5" t="s">
        <v>3</v>
      </c>
      <c r="O1655" s="5">
        <v>2</v>
      </c>
      <c r="P1655" s="5">
        <f>ROUND(Source!DH1652,O1655)</f>
        <v>9857.7800000000007</v>
      </c>
      <c r="Q1655" s="5"/>
      <c r="R1655" s="5"/>
      <c r="S1655" s="5"/>
      <c r="T1655" s="5"/>
      <c r="U1655" s="5"/>
      <c r="V1655" s="5"/>
      <c r="W1655" s="5"/>
    </row>
    <row r="1656" spans="1:255">
      <c r="A1656" s="5">
        <v>50</v>
      </c>
      <c r="B1656" s="5">
        <v>0</v>
      </c>
      <c r="C1656" s="5">
        <v>0</v>
      </c>
      <c r="D1656" s="5">
        <v>1</v>
      </c>
      <c r="E1656" s="5">
        <v>222</v>
      </c>
      <c r="F1656" s="5">
        <f>ROUND(Source!AO1652,O1656)</f>
        <v>0</v>
      </c>
      <c r="G1656" s="5" t="s">
        <v>87</v>
      </c>
      <c r="H1656" s="5" t="s">
        <v>88</v>
      </c>
      <c r="I1656" s="5"/>
      <c r="J1656" s="5"/>
      <c r="K1656" s="5">
        <v>222</v>
      </c>
      <c r="L1656" s="5">
        <v>3</v>
      </c>
      <c r="M1656" s="5">
        <v>3</v>
      </c>
      <c r="N1656" s="5" t="s">
        <v>3</v>
      </c>
      <c r="O1656" s="5">
        <v>2</v>
      </c>
      <c r="P1656" s="5">
        <f>ROUND(Source!EG1652,O1656)</f>
        <v>0</v>
      </c>
      <c r="Q1656" s="5"/>
      <c r="R1656" s="5"/>
      <c r="S1656" s="5"/>
      <c r="T1656" s="5"/>
      <c r="U1656" s="5"/>
      <c r="V1656" s="5"/>
      <c r="W1656" s="5"/>
    </row>
    <row r="1657" spans="1:255">
      <c r="A1657" s="5">
        <v>50</v>
      </c>
      <c r="B1657" s="5">
        <v>0</v>
      </c>
      <c r="C1657" s="5">
        <v>0</v>
      </c>
      <c r="D1657" s="5">
        <v>1</v>
      </c>
      <c r="E1657" s="5">
        <v>225</v>
      </c>
      <c r="F1657" s="5">
        <f>ROUND(Source!AV1652,O1657)</f>
        <v>5452.07</v>
      </c>
      <c r="G1657" s="5" t="s">
        <v>89</v>
      </c>
      <c r="H1657" s="5" t="s">
        <v>90</v>
      </c>
      <c r="I1657" s="5"/>
      <c r="J1657" s="5"/>
      <c r="K1657" s="5">
        <v>225</v>
      </c>
      <c r="L1657" s="5">
        <v>4</v>
      </c>
      <c r="M1657" s="5">
        <v>3</v>
      </c>
      <c r="N1657" s="5" t="s">
        <v>3</v>
      </c>
      <c r="O1657" s="5">
        <v>2</v>
      </c>
      <c r="P1657" s="5">
        <f>ROUND(Source!EN1652,O1657)</f>
        <v>9857.7800000000007</v>
      </c>
      <c r="Q1657" s="5"/>
      <c r="R1657" s="5"/>
      <c r="S1657" s="5"/>
      <c r="T1657" s="5"/>
      <c r="U1657" s="5"/>
      <c r="V1657" s="5"/>
      <c r="W1657" s="5"/>
    </row>
    <row r="1658" spans="1:255">
      <c r="A1658" s="5">
        <v>50</v>
      </c>
      <c r="B1658" s="5">
        <v>0</v>
      </c>
      <c r="C1658" s="5">
        <v>0</v>
      </c>
      <c r="D1658" s="5">
        <v>1</v>
      </c>
      <c r="E1658" s="5">
        <v>226</v>
      </c>
      <c r="F1658" s="5">
        <f>ROUND(Source!AW1652,O1658)</f>
        <v>5452.07</v>
      </c>
      <c r="G1658" s="5" t="s">
        <v>91</v>
      </c>
      <c r="H1658" s="5" t="s">
        <v>92</v>
      </c>
      <c r="I1658" s="5"/>
      <c r="J1658" s="5"/>
      <c r="K1658" s="5">
        <v>226</v>
      </c>
      <c r="L1658" s="5">
        <v>5</v>
      </c>
      <c r="M1658" s="5">
        <v>3</v>
      </c>
      <c r="N1658" s="5" t="s">
        <v>3</v>
      </c>
      <c r="O1658" s="5">
        <v>2</v>
      </c>
      <c r="P1658" s="5">
        <f>ROUND(Source!EO1652,O1658)</f>
        <v>9857.7800000000007</v>
      </c>
      <c r="Q1658" s="5"/>
      <c r="R1658" s="5"/>
      <c r="S1658" s="5"/>
      <c r="T1658" s="5"/>
      <c r="U1658" s="5"/>
      <c r="V1658" s="5"/>
      <c r="W1658" s="5"/>
    </row>
    <row r="1659" spans="1:255">
      <c r="A1659" s="5">
        <v>50</v>
      </c>
      <c r="B1659" s="5">
        <v>0</v>
      </c>
      <c r="C1659" s="5">
        <v>0</v>
      </c>
      <c r="D1659" s="5">
        <v>1</v>
      </c>
      <c r="E1659" s="5">
        <v>227</v>
      </c>
      <c r="F1659" s="5">
        <f>ROUND(Source!AX1652,O1659)</f>
        <v>0</v>
      </c>
      <c r="G1659" s="5" t="s">
        <v>93</v>
      </c>
      <c r="H1659" s="5" t="s">
        <v>94</v>
      </c>
      <c r="I1659" s="5"/>
      <c r="J1659" s="5"/>
      <c r="K1659" s="5">
        <v>227</v>
      </c>
      <c r="L1659" s="5">
        <v>6</v>
      </c>
      <c r="M1659" s="5">
        <v>3</v>
      </c>
      <c r="N1659" s="5" t="s">
        <v>3</v>
      </c>
      <c r="O1659" s="5">
        <v>2</v>
      </c>
      <c r="P1659" s="5">
        <f>ROUND(Source!EP1652,O1659)</f>
        <v>0</v>
      </c>
      <c r="Q1659" s="5"/>
      <c r="R1659" s="5"/>
      <c r="S1659" s="5"/>
      <c r="T1659" s="5"/>
      <c r="U1659" s="5"/>
      <c r="V1659" s="5"/>
      <c r="W1659" s="5"/>
    </row>
    <row r="1660" spans="1:255">
      <c r="A1660" s="5">
        <v>50</v>
      </c>
      <c r="B1660" s="5">
        <v>0</v>
      </c>
      <c r="C1660" s="5">
        <v>0</v>
      </c>
      <c r="D1660" s="5">
        <v>1</v>
      </c>
      <c r="E1660" s="5">
        <v>228</v>
      </c>
      <c r="F1660" s="5">
        <f>ROUND(Source!AY1652,O1660)</f>
        <v>5452.07</v>
      </c>
      <c r="G1660" s="5" t="s">
        <v>95</v>
      </c>
      <c r="H1660" s="5" t="s">
        <v>96</v>
      </c>
      <c r="I1660" s="5"/>
      <c r="J1660" s="5"/>
      <c r="K1660" s="5">
        <v>228</v>
      </c>
      <c r="L1660" s="5">
        <v>7</v>
      </c>
      <c r="M1660" s="5">
        <v>3</v>
      </c>
      <c r="N1660" s="5" t="s">
        <v>3</v>
      </c>
      <c r="O1660" s="5">
        <v>2</v>
      </c>
      <c r="P1660" s="5">
        <f>ROUND(Source!EQ1652,O1660)</f>
        <v>9857.7800000000007</v>
      </c>
      <c r="Q1660" s="5"/>
      <c r="R1660" s="5"/>
      <c r="S1660" s="5"/>
      <c r="T1660" s="5"/>
      <c r="U1660" s="5"/>
      <c r="V1660" s="5"/>
      <c r="W1660" s="5"/>
    </row>
    <row r="1661" spans="1:255">
      <c r="A1661" s="5">
        <v>50</v>
      </c>
      <c r="B1661" s="5">
        <v>0</v>
      </c>
      <c r="C1661" s="5">
        <v>0</v>
      </c>
      <c r="D1661" s="5">
        <v>1</v>
      </c>
      <c r="E1661" s="5">
        <v>216</v>
      </c>
      <c r="F1661" s="5">
        <f>ROUND(Source!AP1652,O1661)</f>
        <v>0</v>
      </c>
      <c r="G1661" s="5" t="s">
        <v>97</v>
      </c>
      <c r="H1661" s="5" t="s">
        <v>98</v>
      </c>
      <c r="I1661" s="5"/>
      <c r="J1661" s="5"/>
      <c r="K1661" s="5">
        <v>216</v>
      </c>
      <c r="L1661" s="5">
        <v>8</v>
      </c>
      <c r="M1661" s="5">
        <v>3</v>
      </c>
      <c r="N1661" s="5" t="s">
        <v>3</v>
      </c>
      <c r="O1661" s="5">
        <v>2</v>
      </c>
      <c r="P1661" s="5">
        <f>ROUND(Source!EH1652,O1661)</f>
        <v>0</v>
      </c>
      <c r="Q1661" s="5"/>
      <c r="R1661" s="5"/>
      <c r="S1661" s="5"/>
      <c r="T1661" s="5"/>
      <c r="U1661" s="5"/>
      <c r="V1661" s="5"/>
      <c r="W1661" s="5"/>
    </row>
    <row r="1662" spans="1:255">
      <c r="A1662" s="5">
        <v>50</v>
      </c>
      <c r="B1662" s="5">
        <v>0</v>
      </c>
      <c r="C1662" s="5">
        <v>0</v>
      </c>
      <c r="D1662" s="5">
        <v>1</v>
      </c>
      <c r="E1662" s="5">
        <v>223</v>
      </c>
      <c r="F1662" s="5">
        <f>ROUND(Source!AQ1652,O1662)</f>
        <v>0</v>
      </c>
      <c r="G1662" s="5" t="s">
        <v>99</v>
      </c>
      <c r="H1662" s="5" t="s">
        <v>100</v>
      </c>
      <c r="I1662" s="5"/>
      <c r="J1662" s="5"/>
      <c r="K1662" s="5">
        <v>223</v>
      </c>
      <c r="L1662" s="5">
        <v>9</v>
      </c>
      <c r="M1662" s="5">
        <v>3</v>
      </c>
      <c r="N1662" s="5" t="s">
        <v>3</v>
      </c>
      <c r="O1662" s="5">
        <v>2</v>
      </c>
      <c r="P1662" s="5">
        <f>ROUND(Source!EI1652,O1662)</f>
        <v>0</v>
      </c>
      <c r="Q1662" s="5"/>
      <c r="R1662" s="5"/>
      <c r="S1662" s="5"/>
      <c r="T1662" s="5"/>
      <c r="U1662" s="5"/>
      <c r="V1662" s="5"/>
      <c r="W1662" s="5"/>
    </row>
    <row r="1663" spans="1:255">
      <c r="A1663" s="5">
        <v>50</v>
      </c>
      <c r="B1663" s="5">
        <v>0</v>
      </c>
      <c r="C1663" s="5">
        <v>0</v>
      </c>
      <c r="D1663" s="5">
        <v>1</v>
      </c>
      <c r="E1663" s="5">
        <v>229</v>
      </c>
      <c r="F1663" s="5">
        <f>ROUND(Source!AZ1652,O1663)</f>
        <v>0</v>
      </c>
      <c r="G1663" s="5" t="s">
        <v>101</v>
      </c>
      <c r="H1663" s="5" t="s">
        <v>102</v>
      </c>
      <c r="I1663" s="5"/>
      <c r="J1663" s="5"/>
      <c r="K1663" s="5">
        <v>229</v>
      </c>
      <c r="L1663" s="5">
        <v>10</v>
      </c>
      <c r="M1663" s="5">
        <v>3</v>
      </c>
      <c r="N1663" s="5" t="s">
        <v>3</v>
      </c>
      <c r="O1663" s="5">
        <v>2</v>
      </c>
      <c r="P1663" s="5">
        <f>ROUND(Source!ER1652,O1663)</f>
        <v>0</v>
      </c>
      <c r="Q1663" s="5"/>
      <c r="R1663" s="5"/>
      <c r="S1663" s="5"/>
      <c r="T1663" s="5"/>
      <c r="U1663" s="5"/>
      <c r="V1663" s="5"/>
      <c r="W1663" s="5"/>
    </row>
    <row r="1664" spans="1:255">
      <c r="A1664" s="5">
        <v>50</v>
      </c>
      <c r="B1664" s="5">
        <v>0</v>
      </c>
      <c r="C1664" s="5">
        <v>0</v>
      </c>
      <c r="D1664" s="5">
        <v>1</v>
      </c>
      <c r="E1664" s="5">
        <v>203</v>
      </c>
      <c r="F1664" s="5">
        <f>ROUND(Source!Q1652,O1664)</f>
        <v>53.29</v>
      </c>
      <c r="G1664" s="5" t="s">
        <v>103</v>
      </c>
      <c r="H1664" s="5" t="s">
        <v>104</v>
      </c>
      <c r="I1664" s="5"/>
      <c r="J1664" s="5"/>
      <c r="K1664" s="5">
        <v>203</v>
      </c>
      <c r="L1664" s="5">
        <v>11</v>
      </c>
      <c r="M1664" s="5">
        <v>3</v>
      </c>
      <c r="N1664" s="5" t="s">
        <v>3</v>
      </c>
      <c r="O1664" s="5">
        <v>2</v>
      </c>
      <c r="P1664" s="5">
        <f>ROUND(Source!DI1652,O1664)</f>
        <v>53.29</v>
      </c>
      <c r="Q1664" s="5"/>
      <c r="R1664" s="5"/>
      <c r="S1664" s="5"/>
      <c r="T1664" s="5"/>
      <c r="U1664" s="5"/>
      <c r="V1664" s="5"/>
      <c r="W1664" s="5"/>
    </row>
    <row r="1665" spans="1:23">
      <c r="A1665" s="5">
        <v>50</v>
      </c>
      <c r="B1665" s="5">
        <v>0</v>
      </c>
      <c r="C1665" s="5">
        <v>0</v>
      </c>
      <c r="D1665" s="5">
        <v>1</v>
      </c>
      <c r="E1665" s="5">
        <v>231</v>
      </c>
      <c r="F1665" s="5">
        <f>ROUND(Source!BB1652,O1665)</f>
        <v>0</v>
      </c>
      <c r="G1665" s="5" t="s">
        <v>105</v>
      </c>
      <c r="H1665" s="5" t="s">
        <v>106</v>
      </c>
      <c r="I1665" s="5"/>
      <c r="J1665" s="5"/>
      <c r="K1665" s="5">
        <v>231</v>
      </c>
      <c r="L1665" s="5">
        <v>12</v>
      </c>
      <c r="M1665" s="5">
        <v>3</v>
      </c>
      <c r="N1665" s="5" t="s">
        <v>3</v>
      </c>
      <c r="O1665" s="5">
        <v>2</v>
      </c>
      <c r="P1665" s="5">
        <f>ROUND(Source!ET1652,O1665)</f>
        <v>0</v>
      </c>
      <c r="Q1665" s="5"/>
      <c r="R1665" s="5"/>
      <c r="S1665" s="5"/>
      <c r="T1665" s="5"/>
      <c r="U1665" s="5"/>
      <c r="V1665" s="5"/>
      <c r="W1665" s="5"/>
    </row>
    <row r="1666" spans="1:23">
      <c r="A1666" s="5">
        <v>50</v>
      </c>
      <c r="B1666" s="5">
        <v>0</v>
      </c>
      <c r="C1666" s="5">
        <v>0</v>
      </c>
      <c r="D1666" s="5">
        <v>1</v>
      </c>
      <c r="E1666" s="5">
        <v>204</v>
      </c>
      <c r="F1666" s="5">
        <f>ROUND(Source!R1652,O1666)</f>
        <v>4.91</v>
      </c>
      <c r="G1666" s="5" t="s">
        <v>107</v>
      </c>
      <c r="H1666" s="5" t="s">
        <v>108</v>
      </c>
      <c r="I1666" s="5"/>
      <c r="J1666" s="5"/>
      <c r="K1666" s="5">
        <v>204</v>
      </c>
      <c r="L1666" s="5">
        <v>13</v>
      </c>
      <c r="M1666" s="5">
        <v>3</v>
      </c>
      <c r="N1666" s="5" t="s">
        <v>3</v>
      </c>
      <c r="O1666" s="5">
        <v>2</v>
      </c>
      <c r="P1666" s="5">
        <f>ROUND(Source!DJ1652,O1666)</f>
        <v>4.91</v>
      </c>
      <c r="Q1666" s="5"/>
      <c r="R1666" s="5"/>
      <c r="S1666" s="5"/>
      <c r="T1666" s="5"/>
      <c r="U1666" s="5"/>
      <c r="V1666" s="5"/>
      <c r="W1666" s="5"/>
    </row>
    <row r="1667" spans="1:23">
      <c r="A1667" s="5">
        <v>50</v>
      </c>
      <c r="B1667" s="5">
        <v>0</v>
      </c>
      <c r="C1667" s="5">
        <v>0</v>
      </c>
      <c r="D1667" s="5">
        <v>1</v>
      </c>
      <c r="E1667" s="5">
        <v>205</v>
      </c>
      <c r="F1667" s="5">
        <f>ROUND(Source!S1652,O1667)</f>
        <v>469.25</v>
      </c>
      <c r="G1667" s="5" t="s">
        <v>109</v>
      </c>
      <c r="H1667" s="5" t="s">
        <v>110</v>
      </c>
      <c r="I1667" s="5"/>
      <c r="J1667" s="5"/>
      <c r="K1667" s="5">
        <v>205</v>
      </c>
      <c r="L1667" s="5">
        <v>14</v>
      </c>
      <c r="M1667" s="5">
        <v>3</v>
      </c>
      <c r="N1667" s="5" t="s">
        <v>3</v>
      </c>
      <c r="O1667" s="5">
        <v>2</v>
      </c>
      <c r="P1667" s="5">
        <f>ROUND(Source!DK1652,O1667)</f>
        <v>469.25</v>
      </c>
      <c r="Q1667" s="5"/>
      <c r="R1667" s="5"/>
      <c r="S1667" s="5"/>
      <c r="T1667" s="5"/>
      <c r="U1667" s="5"/>
      <c r="V1667" s="5"/>
      <c r="W1667" s="5"/>
    </row>
    <row r="1668" spans="1:23">
      <c r="A1668" s="5">
        <v>50</v>
      </c>
      <c r="B1668" s="5">
        <v>0</v>
      </c>
      <c r="C1668" s="5">
        <v>0</v>
      </c>
      <c r="D1668" s="5">
        <v>1</v>
      </c>
      <c r="E1668" s="5">
        <v>232</v>
      </c>
      <c r="F1668" s="5">
        <f>ROUND(Source!BC1652,O1668)</f>
        <v>0</v>
      </c>
      <c r="G1668" s="5" t="s">
        <v>111</v>
      </c>
      <c r="H1668" s="5" t="s">
        <v>112</v>
      </c>
      <c r="I1668" s="5"/>
      <c r="J1668" s="5"/>
      <c r="K1668" s="5">
        <v>232</v>
      </c>
      <c r="L1668" s="5">
        <v>15</v>
      </c>
      <c r="M1668" s="5">
        <v>3</v>
      </c>
      <c r="N1668" s="5" t="s">
        <v>3</v>
      </c>
      <c r="O1668" s="5">
        <v>2</v>
      </c>
      <c r="P1668" s="5">
        <f>ROUND(Source!EU1652,O1668)</f>
        <v>0</v>
      </c>
      <c r="Q1668" s="5"/>
      <c r="R1668" s="5"/>
      <c r="S1668" s="5"/>
      <c r="T1668" s="5"/>
      <c r="U1668" s="5"/>
      <c r="V1668" s="5"/>
      <c r="W1668" s="5"/>
    </row>
    <row r="1669" spans="1:23">
      <c r="A1669" s="5">
        <v>50</v>
      </c>
      <c r="B1669" s="5">
        <v>0</v>
      </c>
      <c r="C1669" s="5">
        <v>0</v>
      </c>
      <c r="D1669" s="5">
        <v>1</v>
      </c>
      <c r="E1669" s="5">
        <v>214</v>
      </c>
      <c r="F1669" s="5">
        <f>ROUND(Source!AS1652,O1669)</f>
        <v>6492.86</v>
      </c>
      <c r="G1669" s="5" t="s">
        <v>113</v>
      </c>
      <c r="H1669" s="5" t="s">
        <v>114</v>
      </c>
      <c r="I1669" s="5"/>
      <c r="J1669" s="5"/>
      <c r="K1669" s="5">
        <v>214</v>
      </c>
      <c r="L1669" s="5">
        <v>16</v>
      </c>
      <c r="M1669" s="5">
        <v>3</v>
      </c>
      <c r="N1669" s="5" t="s">
        <v>3</v>
      </c>
      <c r="O1669" s="5">
        <v>2</v>
      </c>
      <c r="P1669" s="5">
        <f>ROUND(Source!EK1652,O1669)</f>
        <v>10898.57</v>
      </c>
      <c r="Q1669" s="5"/>
      <c r="R1669" s="5"/>
      <c r="S1669" s="5"/>
      <c r="T1669" s="5"/>
      <c r="U1669" s="5"/>
      <c r="V1669" s="5"/>
      <c r="W1669" s="5"/>
    </row>
    <row r="1670" spans="1:23">
      <c r="A1670" s="5">
        <v>50</v>
      </c>
      <c r="B1670" s="5">
        <v>0</v>
      </c>
      <c r="C1670" s="5">
        <v>0</v>
      </c>
      <c r="D1670" s="5">
        <v>1</v>
      </c>
      <c r="E1670" s="5">
        <v>215</v>
      </c>
      <c r="F1670" s="5">
        <f>ROUND(Source!AT1652,O1670)</f>
        <v>335.64</v>
      </c>
      <c r="G1670" s="5" t="s">
        <v>115</v>
      </c>
      <c r="H1670" s="5" t="s">
        <v>116</v>
      </c>
      <c r="I1670" s="5"/>
      <c r="J1670" s="5"/>
      <c r="K1670" s="5">
        <v>215</v>
      </c>
      <c r="L1670" s="5">
        <v>17</v>
      </c>
      <c r="M1670" s="5">
        <v>3</v>
      </c>
      <c r="N1670" s="5" t="s">
        <v>3</v>
      </c>
      <c r="O1670" s="5">
        <v>2</v>
      </c>
      <c r="P1670" s="5">
        <f>ROUND(Source!EL1652,O1670)</f>
        <v>335.64</v>
      </c>
      <c r="Q1670" s="5"/>
      <c r="R1670" s="5"/>
      <c r="S1670" s="5"/>
      <c r="T1670" s="5"/>
      <c r="U1670" s="5"/>
      <c r="V1670" s="5"/>
      <c r="W1670" s="5"/>
    </row>
    <row r="1671" spans="1:23">
      <c r="A1671" s="5">
        <v>50</v>
      </c>
      <c r="B1671" s="5">
        <v>0</v>
      </c>
      <c r="C1671" s="5">
        <v>0</v>
      </c>
      <c r="D1671" s="5">
        <v>1</v>
      </c>
      <c r="E1671" s="5">
        <v>217</v>
      </c>
      <c r="F1671" s="5">
        <f>ROUND(Source!AU1652,O1671)</f>
        <v>0</v>
      </c>
      <c r="G1671" s="5" t="s">
        <v>117</v>
      </c>
      <c r="H1671" s="5" t="s">
        <v>118</v>
      </c>
      <c r="I1671" s="5"/>
      <c r="J1671" s="5"/>
      <c r="K1671" s="5">
        <v>217</v>
      </c>
      <c r="L1671" s="5">
        <v>18</v>
      </c>
      <c r="M1671" s="5">
        <v>3</v>
      </c>
      <c r="N1671" s="5" t="s">
        <v>3</v>
      </c>
      <c r="O1671" s="5">
        <v>2</v>
      </c>
      <c r="P1671" s="5">
        <f>ROUND(Source!EM1652,O1671)</f>
        <v>0</v>
      </c>
      <c r="Q1671" s="5"/>
      <c r="R1671" s="5"/>
      <c r="S1671" s="5"/>
      <c r="T1671" s="5"/>
      <c r="U1671" s="5"/>
      <c r="V1671" s="5"/>
      <c r="W1671" s="5"/>
    </row>
    <row r="1672" spans="1:23">
      <c r="A1672" s="5">
        <v>50</v>
      </c>
      <c r="B1672" s="5">
        <v>0</v>
      </c>
      <c r="C1672" s="5">
        <v>0</v>
      </c>
      <c r="D1672" s="5">
        <v>1</v>
      </c>
      <c r="E1672" s="5">
        <v>230</v>
      </c>
      <c r="F1672" s="5">
        <f>ROUND(Source!BA1652,O1672)</f>
        <v>0</v>
      </c>
      <c r="G1672" s="5" t="s">
        <v>119</v>
      </c>
      <c r="H1672" s="5" t="s">
        <v>120</v>
      </c>
      <c r="I1672" s="5"/>
      <c r="J1672" s="5"/>
      <c r="K1672" s="5">
        <v>230</v>
      </c>
      <c r="L1672" s="5">
        <v>19</v>
      </c>
      <c r="M1672" s="5">
        <v>3</v>
      </c>
      <c r="N1672" s="5" t="s">
        <v>3</v>
      </c>
      <c r="O1672" s="5">
        <v>2</v>
      </c>
      <c r="P1672" s="5">
        <f>ROUND(Source!ES1652,O1672)</f>
        <v>0</v>
      </c>
      <c r="Q1672" s="5"/>
      <c r="R1672" s="5"/>
      <c r="S1672" s="5"/>
      <c r="T1672" s="5"/>
      <c r="U1672" s="5"/>
      <c r="V1672" s="5"/>
      <c r="W1672" s="5"/>
    </row>
    <row r="1673" spans="1:23">
      <c r="A1673" s="5">
        <v>50</v>
      </c>
      <c r="B1673" s="5">
        <v>0</v>
      </c>
      <c r="C1673" s="5">
        <v>0</v>
      </c>
      <c r="D1673" s="5">
        <v>1</v>
      </c>
      <c r="E1673" s="5">
        <v>206</v>
      </c>
      <c r="F1673" s="5">
        <f>ROUND(Source!T1652,O1673)</f>
        <v>0</v>
      </c>
      <c r="G1673" s="5" t="s">
        <v>121</v>
      </c>
      <c r="H1673" s="5" t="s">
        <v>122</v>
      </c>
      <c r="I1673" s="5"/>
      <c r="J1673" s="5"/>
      <c r="K1673" s="5">
        <v>206</v>
      </c>
      <c r="L1673" s="5">
        <v>20</v>
      </c>
      <c r="M1673" s="5">
        <v>3</v>
      </c>
      <c r="N1673" s="5" t="s">
        <v>3</v>
      </c>
      <c r="O1673" s="5">
        <v>2</v>
      </c>
      <c r="P1673" s="5">
        <f>ROUND(Source!DL1652,O1673)</f>
        <v>0</v>
      </c>
      <c r="Q1673" s="5"/>
      <c r="R1673" s="5"/>
      <c r="S1673" s="5"/>
      <c r="T1673" s="5"/>
      <c r="U1673" s="5"/>
      <c r="V1673" s="5"/>
      <c r="W1673" s="5"/>
    </row>
    <row r="1674" spans="1:23">
      <c r="A1674" s="5">
        <v>50</v>
      </c>
      <c r="B1674" s="5">
        <v>0</v>
      </c>
      <c r="C1674" s="5">
        <v>0</v>
      </c>
      <c r="D1674" s="5">
        <v>1</v>
      </c>
      <c r="E1674" s="5">
        <v>207</v>
      </c>
      <c r="F1674" s="5">
        <f>Source!U1652</f>
        <v>53.164497791999992</v>
      </c>
      <c r="G1674" s="5" t="s">
        <v>123</v>
      </c>
      <c r="H1674" s="5" t="s">
        <v>124</v>
      </c>
      <c r="I1674" s="5"/>
      <c r="J1674" s="5"/>
      <c r="K1674" s="5">
        <v>207</v>
      </c>
      <c r="L1674" s="5">
        <v>21</v>
      </c>
      <c r="M1674" s="5">
        <v>3</v>
      </c>
      <c r="N1674" s="5" t="s">
        <v>3</v>
      </c>
      <c r="O1674" s="5">
        <v>-1</v>
      </c>
      <c r="P1674" s="5">
        <f>Source!DM1652</f>
        <v>53.164497791999992</v>
      </c>
      <c r="Q1674" s="5"/>
      <c r="R1674" s="5"/>
      <c r="S1674" s="5"/>
      <c r="T1674" s="5"/>
      <c r="U1674" s="5"/>
      <c r="V1674" s="5"/>
      <c r="W1674" s="5"/>
    </row>
    <row r="1675" spans="1:23">
      <c r="A1675" s="5">
        <v>50</v>
      </c>
      <c r="B1675" s="5">
        <v>0</v>
      </c>
      <c r="C1675" s="5">
        <v>0</v>
      </c>
      <c r="D1675" s="5">
        <v>1</v>
      </c>
      <c r="E1675" s="5">
        <v>208</v>
      </c>
      <c r="F1675" s="5">
        <f>Source!V1652</f>
        <v>0.40739879999999995</v>
      </c>
      <c r="G1675" s="5" t="s">
        <v>125</v>
      </c>
      <c r="H1675" s="5" t="s">
        <v>126</v>
      </c>
      <c r="I1675" s="5"/>
      <c r="J1675" s="5"/>
      <c r="K1675" s="5">
        <v>208</v>
      </c>
      <c r="L1675" s="5">
        <v>22</v>
      </c>
      <c r="M1675" s="5">
        <v>3</v>
      </c>
      <c r="N1675" s="5" t="s">
        <v>3</v>
      </c>
      <c r="O1675" s="5">
        <v>-1</v>
      </c>
      <c r="P1675" s="5">
        <f>Source!DN1652</f>
        <v>0.40739879999999995</v>
      </c>
      <c r="Q1675" s="5"/>
      <c r="R1675" s="5"/>
      <c r="S1675" s="5"/>
      <c r="T1675" s="5"/>
      <c r="U1675" s="5"/>
      <c r="V1675" s="5"/>
      <c r="W1675" s="5"/>
    </row>
    <row r="1676" spans="1:23">
      <c r="A1676" s="5">
        <v>50</v>
      </c>
      <c r="B1676" s="5">
        <v>0</v>
      </c>
      <c r="C1676" s="5">
        <v>0</v>
      </c>
      <c r="D1676" s="5">
        <v>1</v>
      </c>
      <c r="E1676" s="5">
        <v>209</v>
      </c>
      <c r="F1676" s="5">
        <f>ROUND(Source!W1652,O1676)</f>
        <v>0</v>
      </c>
      <c r="G1676" s="5" t="s">
        <v>127</v>
      </c>
      <c r="H1676" s="5" t="s">
        <v>128</v>
      </c>
      <c r="I1676" s="5"/>
      <c r="J1676" s="5"/>
      <c r="K1676" s="5">
        <v>209</v>
      </c>
      <c r="L1676" s="5">
        <v>23</v>
      </c>
      <c r="M1676" s="5">
        <v>3</v>
      </c>
      <c r="N1676" s="5" t="s">
        <v>3</v>
      </c>
      <c r="O1676" s="5">
        <v>2</v>
      </c>
      <c r="P1676" s="5">
        <f>ROUND(Source!DO1652,O1676)</f>
        <v>0</v>
      </c>
      <c r="Q1676" s="5"/>
      <c r="R1676" s="5"/>
      <c r="S1676" s="5"/>
      <c r="T1676" s="5"/>
      <c r="U1676" s="5"/>
      <c r="V1676" s="5"/>
      <c r="W1676" s="5"/>
    </row>
    <row r="1677" spans="1:23">
      <c r="A1677" s="5">
        <v>50</v>
      </c>
      <c r="B1677" s="5">
        <v>0</v>
      </c>
      <c r="C1677" s="5">
        <v>0</v>
      </c>
      <c r="D1677" s="5">
        <v>1</v>
      </c>
      <c r="E1677" s="5">
        <v>233</v>
      </c>
      <c r="F1677" s="5">
        <f>ROUND(Source!BD1652,O1677)</f>
        <v>0</v>
      </c>
      <c r="G1677" s="5" t="s">
        <v>129</v>
      </c>
      <c r="H1677" s="5" t="s">
        <v>130</v>
      </c>
      <c r="I1677" s="5"/>
      <c r="J1677" s="5"/>
      <c r="K1677" s="5">
        <v>233</v>
      </c>
      <c r="L1677" s="5">
        <v>24</v>
      </c>
      <c r="M1677" s="5">
        <v>3</v>
      </c>
      <c r="N1677" s="5" t="s">
        <v>3</v>
      </c>
      <c r="O1677" s="5">
        <v>2</v>
      </c>
      <c r="P1677" s="5">
        <f>ROUND(Source!EV1652,O1677)</f>
        <v>0</v>
      </c>
      <c r="Q1677" s="5"/>
      <c r="R1677" s="5"/>
      <c r="S1677" s="5"/>
      <c r="T1677" s="5"/>
      <c r="U1677" s="5"/>
      <c r="V1677" s="5"/>
      <c r="W1677" s="5"/>
    </row>
    <row r="1678" spans="1:23">
      <c r="A1678" s="5">
        <v>50</v>
      </c>
      <c r="B1678" s="5">
        <v>0</v>
      </c>
      <c r="C1678" s="5">
        <v>0</v>
      </c>
      <c r="D1678" s="5">
        <v>1</v>
      </c>
      <c r="E1678" s="5">
        <v>210</v>
      </c>
      <c r="F1678" s="5">
        <f>ROUND(Source!X1652,O1678)</f>
        <v>525.80999999999995</v>
      </c>
      <c r="G1678" s="5" t="s">
        <v>131</v>
      </c>
      <c r="H1678" s="5" t="s">
        <v>132</v>
      </c>
      <c r="I1678" s="5"/>
      <c r="J1678" s="5"/>
      <c r="K1678" s="5">
        <v>210</v>
      </c>
      <c r="L1678" s="5">
        <v>25</v>
      </c>
      <c r="M1678" s="5">
        <v>3</v>
      </c>
      <c r="N1678" s="5" t="s">
        <v>3</v>
      </c>
      <c r="O1678" s="5">
        <v>2</v>
      </c>
      <c r="P1678" s="5">
        <f>ROUND(Source!DP1652,O1678)</f>
        <v>525.80999999999995</v>
      </c>
      <c r="Q1678" s="5"/>
      <c r="R1678" s="5"/>
      <c r="S1678" s="5"/>
      <c r="T1678" s="5"/>
      <c r="U1678" s="5"/>
      <c r="V1678" s="5"/>
      <c r="W1678" s="5"/>
    </row>
    <row r="1679" spans="1:23">
      <c r="A1679" s="5">
        <v>50</v>
      </c>
      <c r="B1679" s="5">
        <v>0</v>
      </c>
      <c r="C1679" s="5">
        <v>0</v>
      </c>
      <c r="D1679" s="5">
        <v>1</v>
      </c>
      <c r="E1679" s="5">
        <v>211</v>
      </c>
      <c r="F1679" s="5">
        <f>ROUND(Source!Y1652,O1679)</f>
        <v>328.08</v>
      </c>
      <c r="G1679" s="5" t="s">
        <v>133</v>
      </c>
      <c r="H1679" s="5" t="s">
        <v>134</v>
      </c>
      <c r="I1679" s="5"/>
      <c r="J1679" s="5"/>
      <c r="K1679" s="5">
        <v>211</v>
      </c>
      <c r="L1679" s="5">
        <v>26</v>
      </c>
      <c r="M1679" s="5">
        <v>3</v>
      </c>
      <c r="N1679" s="5" t="s">
        <v>3</v>
      </c>
      <c r="O1679" s="5">
        <v>2</v>
      </c>
      <c r="P1679" s="5">
        <f>ROUND(Source!DQ1652,O1679)</f>
        <v>328.08</v>
      </c>
      <c r="Q1679" s="5"/>
      <c r="R1679" s="5"/>
      <c r="S1679" s="5"/>
      <c r="T1679" s="5"/>
      <c r="U1679" s="5"/>
      <c r="V1679" s="5"/>
      <c r="W1679" s="5"/>
    </row>
    <row r="1680" spans="1:23">
      <c r="A1680" s="5">
        <v>50</v>
      </c>
      <c r="B1680" s="5">
        <v>0</v>
      </c>
      <c r="C1680" s="5">
        <v>0</v>
      </c>
      <c r="D1680" s="5">
        <v>1</v>
      </c>
      <c r="E1680" s="5">
        <v>224</v>
      </c>
      <c r="F1680" s="5">
        <f>ROUND(Source!AR1652,O1680)</f>
        <v>6828.5</v>
      </c>
      <c r="G1680" s="5" t="s">
        <v>135</v>
      </c>
      <c r="H1680" s="5" t="s">
        <v>136</v>
      </c>
      <c r="I1680" s="5"/>
      <c r="J1680" s="5"/>
      <c r="K1680" s="5">
        <v>224</v>
      </c>
      <c r="L1680" s="5">
        <v>27</v>
      </c>
      <c r="M1680" s="5">
        <v>3</v>
      </c>
      <c r="N1680" s="5" t="s">
        <v>3</v>
      </c>
      <c r="O1680" s="5">
        <v>2</v>
      </c>
      <c r="P1680" s="5">
        <f>ROUND(Source!EJ1652,O1680)</f>
        <v>11234.21</v>
      </c>
      <c r="Q1680" s="5"/>
      <c r="R1680" s="5"/>
      <c r="S1680" s="5"/>
      <c r="T1680" s="5"/>
      <c r="U1680" s="5"/>
      <c r="V1680" s="5"/>
      <c r="W1680" s="5"/>
    </row>
    <row r="1682" spans="1:255">
      <c r="A1682" s="1">
        <v>4</v>
      </c>
      <c r="B1682" s="1">
        <v>1</v>
      </c>
      <c r="C1682" s="1"/>
      <c r="D1682" s="1">
        <f>ROW(A1711)</f>
        <v>1711</v>
      </c>
      <c r="E1682" s="1"/>
      <c r="F1682" s="1" t="s">
        <v>720</v>
      </c>
      <c r="G1682" s="1" t="s">
        <v>720</v>
      </c>
      <c r="H1682" s="1" t="s">
        <v>3</v>
      </c>
      <c r="I1682" s="1">
        <v>0</v>
      </c>
      <c r="J1682" s="1"/>
      <c r="K1682" s="1">
        <v>-1</v>
      </c>
      <c r="L1682" s="1"/>
      <c r="M1682" s="1"/>
      <c r="N1682" s="1"/>
      <c r="O1682" s="1"/>
      <c r="P1682" s="1"/>
      <c r="Q1682" s="1"/>
      <c r="R1682" s="1"/>
      <c r="S1682" s="1"/>
      <c r="T1682" s="1"/>
      <c r="U1682" s="1" t="s">
        <v>3</v>
      </c>
      <c r="V1682" s="1">
        <v>0</v>
      </c>
      <c r="W1682" s="1"/>
      <c r="X1682" s="1"/>
      <c r="Y1682" s="1"/>
      <c r="Z1682" s="1"/>
      <c r="AA1682" s="1"/>
      <c r="AB1682" s="1" t="s">
        <v>3</v>
      </c>
      <c r="AC1682" s="1" t="s">
        <v>3</v>
      </c>
      <c r="AD1682" s="1" t="s">
        <v>3</v>
      </c>
      <c r="AE1682" s="1" t="s">
        <v>3</v>
      </c>
      <c r="AF1682" s="1" t="s">
        <v>3</v>
      </c>
      <c r="AG1682" s="1" t="s">
        <v>3</v>
      </c>
      <c r="AH1682" s="1"/>
      <c r="AI1682" s="1"/>
      <c r="AJ1682" s="1"/>
      <c r="AK1682" s="1"/>
      <c r="AL1682" s="1"/>
      <c r="AM1682" s="1"/>
      <c r="AN1682" s="1"/>
      <c r="AO1682" s="1"/>
      <c r="AP1682" s="1" t="s">
        <v>3</v>
      </c>
      <c r="AQ1682" s="1" t="s">
        <v>3</v>
      </c>
      <c r="AR1682" s="1" t="s">
        <v>3</v>
      </c>
      <c r="AS1682" s="1"/>
      <c r="AT1682" s="1"/>
      <c r="AU1682" s="1"/>
      <c r="AV1682" s="1"/>
      <c r="AW1682" s="1"/>
      <c r="AX1682" s="1"/>
      <c r="AY1682" s="1"/>
      <c r="AZ1682" s="1" t="s">
        <v>3</v>
      </c>
      <c r="BA1682" s="1"/>
      <c r="BB1682" s="1" t="s">
        <v>3</v>
      </c>
      <c r="BC1682" s="1" t="s">
        <v>3</v>
      </c>
      <c r="BD1682" s="1" t="s">
        <v>3</v>
      </c>
      <c r="BE1682" s="1" t="s">
        <v>3</v>
      </c>
      <c r="BF1682" s="1" t="s">
        <v>3</v>
      </c>
      <c r="BG1682" s="1" t="s">
        <v>3</v>
      </c>
      <c r="BH1682" s="1" t="s">
        <v>3</v>
      </c>
      <c r="BI1682" s="1" t="s">
        <v>3</v>
      </c>
      <c r="BJ1682" s="1" t="s">
        <v>3</v>
      </c>
      <c r="BK1682" s="1" t="s">
        <v>3</v>
      </c>
      <c r="BL1682" s="1" t="s">
        <v>3</v>
      </c>
      <c r="BM1682" s="1" t="s">
        <v>3</v>
      </c>
      <c r="BN1682" s="1" t="s">
        <v>3</v>
      </c>
      <c r="BO1682" s="1" t="s">
        <v>3</v>
      </c>
      <c r="BP1682" s="1" t="s">
        <v>3</v>
      </c>
      <c r="BQ1682" s="1"/>
      <c r="BR1682" s="1"/>
      <c r="BS1682" s="1"/>
      <c r="BT1682" s="1"/>
      <c r="BU1682" s="1"/>
      <c r="BV1682" s="1"/>
      <c r="BW1682" s="1"/>
      <c r="BX1682" s="1">
        <v>0</v>
      </c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>
        <v>0</v>
      </c>
    </row>
    <row r="1684" spans="1:255">
      <c r="A1684" s="3">
        <v>52</v>
      </c>
      <c r="B1684" s="3">
        <f t="shared" ref="B1684:G1684" si="1469">B1711</f>
        <v>1</v>
      </c>
      <c r="C1684" s="3">
        <f t="shared" si="1469"/>
        <v>4</v>
      </c>
      <c r="D1684" s="3">
        <f t="shared" si="1469"/>
        <v>1682</v>
      </c>
      <c r="E1684" s="3">
        <f t="shared" si="1469"/>
        <v>0</v>
      </c>
      <c r="F1684" s="3" t="str">
        <f t="shared" si="1469"/>
        <v>29.Система ПД10(сетевые элементы)</v>
      </c>
      <c r="G1684" s="3" t="str">
        <f t="shared" si="1469"/>
        <v>29.Система ПД10(сетевые элементы)</v>
      </c>
      <c r="H1684" s="3"/>
      <c r="I1684" s="3"/>
      <c r="J1684" s="3"/>
      <c r="K1684" s="3"/>
      <c r="L1684" s="3"/>
      <c r="M1684" s="3"/>
      <c r="N1684" s="3"/>
      <c r="O1684" s="3">
        <f t="shared" ref="O1684:AT1684" si="1470">O1711</f>
        <v>8800.2900000000009</v>
      </c>
      <c r="P1684" s="3">
        <f t="shared" si="1470"/>
        <v>8242.73</v>
      </c>
      <c r="Q1684" s="3">
        <f t="shared" si="1470"/>
        <v>76.959999999999994</v>
      </c>
      <c r="R1684" s="3">
        <f t="shared" si="1470"/>
        <v>7.44</v>
      </c>
      <c r="S1684" s="3">
        <f t="shared" si="1470"/>
        <v>480.6</v>
      </c>
      <c r="T1684" s="3">
        <f t="shared" si="1470"/>
        <v>0</v>
      </c>
      <c r="U1684" s="3">
        <f t="shared" si="1470"/>
        <v>55.16005727999999</v>
      </c>
      <c r="V1684" s="3">
        <f t="shared" si="1470"/>
        <v>0.61607699999999999</v>
      </c>
      <c r="W1684" s="3">
        <f t="shared" si="1470"/>
        <v>0</v>
      </c>
      <c r="X1684" s="3">
        <f t="shared" si="1470"/>
        <v>528.15</v>
      </c>
      <c r="Y1684" s="3">
        <f t="shared" si="1470"/>
        <v>331.95</v>
      </c>
      <c r="Z1684" s="3">
        <f t="shared" si="1470"/>
        <v>0</v>
      </c>
      <c r="AA1684" s="3">
        <f t="shared" si="1470"/>
        <v>0</v>
      </c>
      <c r="AB1684" s="3">
        <f t="shared" si="1470"/>
        <v>8800.2900000000009</v>
      </c>
      <c r="AC1684" s="3">
        <f t="shared" si="1470"/>
        <v>8242.73</v>
      </c>
      <c r="AD1684" s="3">
        <f t="shared" si="1470"/>
        <v>76.959999999999994</v>
      </c>
      <c r="AE1684" s="3">
        <f t="shared" si="1470"/>
        <v>7.44</v>
      </c>
      <c r="AF1684" s="3">
        <f t="shared" si="1470"/>
        <v>480.6</v>
      </c>
      <c r="AG1684" s="3">
        <f t="shared" si="1470"/>
        <v>0</v>
      </c>
      <c r="AH1684" s="3">
        <f t="shared" si="1470"/>
        <v>55.16005727999999</v>
      </c>
      <c r="AI1684" s="3">
        <f t="shared" si="1470"/>
        <v>0.61607699999999999</v>
      </c>
      <c r="AJ1684" s="3">
        <f t="shared" si="1470"/>
        <v>0</v>
      </c>
      <c r="AK1684" s="3">
        <f t="shared" si="1470"/>
        <v>528.15</v>
      </c>
      <c r="AL1684" s="3">
        <f t="shared" si="1470"/>
        <v>331.95</v>
      </c>
      <c r="AM1684" s="3">
        <f t="shared" si="1470"/>
        <v>0</v>
      </c>
      <c r="AN1684" s="3">
        <f t="shared" si="1470"/>
        <v>0</v>
      </c>
      <c r="AO1684" s="3">
        <f t="shared" si="1470"/>
        <v>0</v>
      </c>
      <c r="AP1684" s="3">
        <f t="shared" si="1470"/>
        <v>0</v>
      </c>
      <c r="AQ1684" s="3">
        <f t="shared" si="1470"/>
        <v>0</v>
      </c>
      <c r="AR1684" s="3">
        <f t="shared" si="1470"/>
        <v>9660.39</v>
      </c>
      <c r="AS1684" s="3">
        <f t="shared" si="1470"/>
        <v>9548.51</v>
      </c>
      <c r="AT1684" s="3">
        <f t="shared" si="1470"/>
        <v>111.88</v>
      </c>
      <c r="AU1684" s="3">
        <f t="shared" ref="AU1684:BZ1684" si="1471">AU1711</f>
        <v>0</v>
      </c>
      <c r="AV1684" s="3">
        <f t="shared" si="1471"/>
        <v>8242.73</v>
      </c>
      <c r="AW1684" s="3">
        <f t="shared" si="1471"/>
        <v>8242.73</v>
      </c>
      <c r="AX1684" s="3">
        <f t="shared" si="1471"/>
        <v>0</v>
      </c>
      <c r="AY1684" s="3">
        <f t="shared" si="1471"/>
        <v>8242.73</v>
      </c>
      <c r="AZ1684" s="3">
        <f t="shared" si="1471"/>
        <v>0</v>
      </c>
      <c r="BA1684" s="3">
        <f t="shared" si="1471"/>
        <v>0</v>
      </c>
      <c r="BB1684" s="3">
        <f t="shared" si="1471"/>
        <v>0</v>
      </c>
      <c r="BC1684" s="3">
        <f t="shared" si="1471"/>
        <v>0</v>
      </c>
      <c r="BD1684" s="3">
        <f t="shared" si="1471"/>
        <v>0</v>
      </c>
      <c r="BE1684" s="3">
        <f t="shared" si="1471"/>
        <v>0</v>
      </c>
      <c r="BF1684" s="3">
        <f t="shared" si="1471"/>
        <v>0</v>
      </c>
      <c r="BG1684" s="3">
        <f t="shared" si="1471"/>
        <v>0</v>
      </c>
      <c r="BH1684" s="3">
        <f t="shared" si="1471"/>
        <v>0</v>
      </c>
      <c r="BI1684" s="3">
        <f t="shared" si="1471"/>
        <v>0</v>
      </c>
      <c r="BJ1684" s="3">
        <f t="shared" si="1471"/>
        <v>0</v>
      </c>
      <c r="BK1684" s="3">
        <f t="shared" si="1471"/>
        <v>0</v>
      </c>
      <c r="BL1684" s="3">
        <f t="shared" si="1471"/>
        <v>0</v>
      </c>
      <c r="BM1684" s="3">
        <f t="shared" si="1471"/>
        <v>0</v>
      </c>
      <c r="BN1684" s="3">
        <f t="shared" si="1471"/>
        <v>0</v>
      </c>
      <c r="BO1684" s="3">
        <f t="shared" si="1471"/>
        <v>0</v>
      </c>
      <c r="BP1684" s="3">
        <f t="shared" si="1471"/>
        <v>0</v>
      </c>
      <c r="BQ1684" s="3">
        <f t="shared" si="1471"/>
        <v>0</v>
      </c>
      <c r="BR1684" s="3">
        <f t="shared" si="1471"/>
        <v>0</v>
      </c>
      <c r="BS1684" s="3">
        <f t="shared" si="1471"/>
        <v>0</v>
      </c>
      <c r="BT1684" s="3">
        <f t="shared" si="1471"/>
        <v>0</v>
      </c>
      <c r="BU1684" s="3">
        <f t="shared" si="1471"/>
        <v>0</v>
      </c>
      <c r="BV1684" s="3">
        <f t="shared" si="1471"/>
        <v>0</v>
      </c>
      <c r="BW1684" s="3">
        <f t="shared" si="1471"/>
        <v>0</v>
      </c>
      <c r="BX1684" s="3">
        <f t="shared" si="1471"/>
        <v>0</v>
      </c>
      <c r="BY1684" s="3">
        <f t="shared" si="1471"/>
        <v>0</v>
      </c>
      <c r="BZ1684" s="3">
        <f t="shared" si="1471"/>
        <v>0</v>
      </c>
      <c r="CA1684" s="3">
        <f t="shared" ref="CA1684:DF1684" si="1472">CA1711</f>
        <v>9660.39</v>
      </c>
      <c r="CB1684" s="3">
        <f t="shared" si="1472"/>
        <v>9548.51</v>
      </c>
      <c r="CC1684" s="3">
        <f t="shared" si="1472"/>
        <v>111.88</v>
      </c>
      <c r="CD1684" s="3">
        <f t="shared" si="1472"/>
        <v>0</v>
      </c>
      <c r="CE1684" s="3">
        <f t="shared" si="1472"/>
        <v>8242.73</v>
      </c>
      <c r="CF1684" s="3">
        <f t="shared" si="1472"/>
        <v>8242.73</v>
      </c>
      <c r="CG1684" s="3">
        <f t="shared" si="1472"/>
        <v>0</v>
      </c>
      <c r="CH1684" s="3">
        <f t="shared" si="1472"/>
        <v>8242.73</v>
      </c>
      <c r="CI1684" s="3">
        <f t="shared" si="1472"/>
        <v>0</v>
      </c>
      <c r="CJ1684" s="3">
        <f t="shared" si="1472"/>
        <v>0</v>
      </c>
      <c r="CK1684" s="3">
        <f t="shared" si="1472"/>
        <v>0</v>
      </c>
      <c r="CL1684" s="3">
        <f t="shared" si="1472"/>
        <v>0</v>
      </c>
      <c r="CM1684" s="3">
        <f t="shared" si="1472"/>
        <v>0</v>
      </c>
      <c r="CN1684" s="3">
        <f t="shared" si="1472"/>
        <v>0</v>
      </c>
      <c r="CO1684" s="3">
        <f t="shared" si="1472"/>
        <v>0</v>
      </c>
      <c r="CP1684" s="3">
        <f t="shared" si="1472"/>
        <v>0</v>
      </c>
      <c r="CQ1684" s="3">
        <f t="shared" si="1472"/>
        <v>0</v>
      </c>
      <c r="CR1684" s="3">
        <f t="shared" si="1472"/>
        <v>0</v>
      </c>
      <c r="CS1684" s="3">
        <f t="shared" si="1472"/>
        <v>0</v>
      </c>
      <c r="CT1684" s="3">
        <f t="shared" si="1472"/>
        <v>0</v>
      </c>
      <c r="CU1684" s="3">
        <f t="shared" si="1472"/>
        <v>0</v>
      </c>
      <c r="CV1684" s="3">
        <f t="shared" si="1472"/>
        <v>0</v>
      </c>
      <c r="CW1684" s="3">
        <f t="shared" si="1472"/>
        <v>0</v>
      </c>
      <c r="CX1684" s="3">
        <f t="shared" si="1472"/>
        <v>0</v>
      </c>
      <c r="CY1684" s="3">
        <f t="shared" si="1472"/>
        <v>0</v>
      </c>
      <c r="CZ1684" s="3">
        <f t="shared" si="1472"/>
        <v>0</v>
      </c>
      <c r="DA1684" s="3">
        <f t="shared" si="1472"/>
        <v>0</v>
      </c>
      <c r="DB1684" s="3">
        <f t="shared" si="1472"/>
        <v>0</v>
      </c>
      <c r="DC1684" s="3">
        <f t="shared" si="1472"/>
        <v>0</v>
      </c>
      <c r="DD1684" s="3">
        <f t="shared" si="1472"/>
        <v>0</v>
      </c>
      <c r="DE1684" s="3">
        <f t="shared" si="1472"/>
        <v>0</v>
      </c>
      <c r="DF1684" s="3">
        <f t="shared" si="1472"/>
        <v>0</v>
      </c>
      <c r="DG1684" s="4">
        <f t="shared" ref="DG1684:EL1684" si="1473">DG1711</f>
        <v>10948.92</v>
      </c>
      <c r="DH1684" s="4">
        <f t="shared" si="1473"/>
        <v>10391.36</v>
      </c>
      <c r="DI1684" s="4">
        <f t="shared" si="1473"/>
        <v>76.959999999999994</v>
      </c>
      <c r="DJ1684" s="4">
        <f t="shared" si="1473"/>
        <v>7.44</v>
      </c>
      <c r="DK1684" s="4">
        <f t="shared" si="1473"/>
        <v>480.6</v>
      </c>
      <c r="DL1684" s="4">
        <f t="shared" si="1473"/>
        <v>0</v>
      </c>
      <c r="DM1684" s="4">
        <f t="shared" si="1473"/>
        <v>55.16005727999999</v>
      </c>
      <c r="DN1684" s="4">
        <f t="shared" si="1473"/>
        <v>0.61607699999999999</v>
      </c>
      <c r="DO1684" s="4">
        <f t="shared" si="1473"/>
        <v>0</v>
      </c>
      <c r="DP1684" s="4">
        <f t="shared" si="1473"/>
        <v>528.15</v>
      </c>
      <c r="DQ1684" s="4">
        <f t="shared" si="1473"/>
        <v>331.95</v>
      </c>
      <c r="DR1684" s="4">
        <f t="shared" si="1473"/>
        <v>0</v>
      </c>
      <c r="DS1684" s="4">
        <f t="shared" si="1473"/>
        <v>0</v>
      </c>
      <c r="DT1684" s="4">
        <f t="shared" si="1473"/>
        <v>10948.92</v>
      </c>
      <c r="DU1684" s="4">
        <f t="shared" si="1473"/>
        <v>10391.36</v>
      </c>
      <c r="DV1684" s="4">
        <f t="shared" si="1473"/>
        <v>76.959999999999994</v>
      </c>
      <c r="DW1684" s="4">
        <f t="shared" si="1473"/>
        <v>7.44</v>
      </c>
      <c r="DX1684" s="4">
        <f t="shared" si="1473"/>
        <v>480.6</v>
      </c>
      <c r="DY1684" s="4">
        <f t="shared" si="1473"/>
        <v>0</v>
      </c>
      <c r="DZ1684" s="4">
        <f t="shared" si="1473"/>
        <v>55.16005727999999</v>
      </c>
      <c r="EA1684" s="4">
        <f t="shared" si="1473"/>
        <v>0.61607699999999999</v>
      </c>
      <c r="EB1684" s="4">
        <f t="shared" si="1473"/>
        <v>0</v>
      </c>
      <c r="EC1684" s="4">
        <f t="shared" si="1473"/>
        <v>528.15</v>
      </c>
      <c r="ED1684" s="4">
        <f t="shared" si="1473"/>
        <v>331.95</v>
      </c>
      <c r="EE1684" s="4">
        <f t="shared" si="1473"/>
        <v>0</v>
      </c>
      <c r="EF1684" s="4">
        <f t="shared" si="1473"/>
        <v>0</v>
      </c>
      <c r="EG1684" s="4">
        <f t="shared" si="1473"/>
        <v>0</v>
      </c>
      <c r="EH1684" s="4">
        <f t="shared" si="1473"/>
        <v>0</v>
      </c>
      <c r="EI1684" s="4">
        <f t="shared" si="1473"/>
        <v>0</v>
      </c>
      <c r="EJ1684" s="4">
        <f t="shared" si="1473"/>
        <v>11809.02</v>
      </c>
      <c r="EK1684" s="4">
        <f t="shared" si="1473"/>
        <v>11697.14</v>
      </c>
      <c r="EL1684" s="4">
        <f t="shared" si="1473"/>
        <v>111.88</v>
      </c>
      <c r="EM1684" s="4">
        <f t="shared" ref="EM1684:FR1684" si="1474">EM1711</f>
        <v>0</v>
      </c>
      <c r="EN1684" s="4">
        <f t="shared" si="1474"/>
        <v>10391.36</v>
      </c>
      <c r="EO1684" s="4">
        <f t="shared" si="1474"/>
        <v>10391.36</v>
      </c>
      <c r="EP1684" s="4">
        <f t="shared" si="1474"/>
        <v>0</v>
      </c>
      <c r="EQ1684" s="4">
        <f t="shared" si="1474"/>
        <v>10391.36</v>
      </c>
      <c r="ER1684" s="4">
        <f t="shared" si="1474"/>
        <v>0</v>
      </c>
      <c r="ES1684" s="4">
        <f t="shared" si="1474"/>
        <v>0</v>
      </c>
      <c r="ET1684" s="4">
        <f t="shared" si="1474"/>
        <v>0</v>
      </c>
      <c r="EU1684" s="4">
        <f t="shared" si="1474"/>
        <v>0</v>
      </c>
      <c r="EV1684" s="4">
        <f t="shared" si="1474"/>
        <v>0</v>
      </c>
      <c r="EW1684" s="4">
        <f t="shared" si="1474"/>
        <v>0</v>
      </c>
      <c r="EX1684" s="4">
        <f t="shared" si="1474"/>
        <v>0</v>
      </c>
      <c r="EY1684" s="4">
        <f t="shared" si="1474"/>
        <v>0</v>
      </c>
      <c r="EZ1684" s="4">
        <f t="shared" si="1474"/>
        <v>0</v>
      </c>
      <c r="FA1684" s="4">
        <f t="shared" si="1474"/>
        <v>0</v>
      </c>
      <c r="FB1684" s="4">
        <f t="shared" si="1474"/>
        <v>0</v>
      </c>
      <c r="FC1684" s="4">
        <f t="shared" si="1474"/>
        <v>0</v>
      </c>
      <c r="FD1684" s="4">
        <f t="shared" si="1474"/>
        <v>0</v>
      </c>
      <c r="FE1684" s="4">
        <f t="shared" si="1474"/>
        <v>0</v>
      </c>
      <c r="FF1684" s="4">
        <f t="shared" si="1474"/>
        <v>0</v>
      </c>
      <c r="FG1684" s="4">
        <f t="shared" si="1474"/>
        <v>0</v>
      </c>
      <c r="FH1684" s="4">
        <f t="shared" si="1474"/>
        <v>0</v>
      </c>
      <c r="FI1684" s="4">
        <f t="shared" si="1474"/>
        <v>0</v>
      </c>
      <c r="FJ1684" s="4">
        <f t="shared" si="1474"/>
        <v>0</v>
      </c>
      <c r="FK1684" s="4">
        <f t="shared" si="1474"/>
        <v>0</v>
      </c>
      <c r="FL1684" s="4">
        <f t="shared" si="1474"/>
        <v>0</v>
      </c>
      <c r="FM1684" s="4">
        <f t="shared" si="1474"/>
        <v>0</v>
      </c>
      <c r="FN1684" s="4">
        <f t="shared" si="1474"/>
        <v>0</v>
      </c>
      <c r="FO1684" s="4">
        <f t="shared" si="1474"/>
        <v>0</v>
      </c>
      <c r="FP1684" s="4">
        <f t="shared" si="1474"/>
        <v>0</v>
      </c>
      <c r="FQ1684" s="4">
        <f t="shared" si="1474"/>
        <v>0</v>
      </c>
      <c r="FR1684" s="4">
        <f t="shared" si="1474"/>
        <v>0</v>
      </c>
      <c r="FS1684" s="4">
        <f t="shared" ref="FS1684:GX1684" si="1475">FS1711</f>
        <v>11809.02</v>
      </c>
      <c r="FT1684" s="4">
        <f t="shared" si="1475"/>
        <v>11697.14</v>
      </c>
      <c r="FU1684" s="4">
        <f t="shared" si="1475"/>
        <v>111.88</v>
      </c>
      <c r="FV1684" s="4">
        <f t="shared" si="1475"/>
        <v>0</v>
      </c>
      <c r="FW1684" s="4">
        <f t="shared" si="1475"/>
        <v>10391.36</v>
      </c>
      <c r="FX1684" s="4">
        <f t="shared" si="1475"/>
        <v>10391.36</v>
      </c>
      <c r="FY1684" s="4">
        <f t="shared" si="1475"/>
        <v>0</v>
      </c>
      <c r="FZ1684" s="4">
        <f t="shared" si="1475"/>
        <v>10391.36</v>
      </c>
      <c r="GA1684" s="4">
        <f t="shared" si="1475"/>
        <v>0</v>
      </c>
      <c r="GB1684" s="4">
        <f t="shared" si="1475"/>
        <v>0</v>
      </c>
      <c r="GC1684" s="4">
        <f t="shared" si="1475"/>
        <v>0</v>
      </c>
      <c r="GD1684" s="4">
        <f t="shared" si="1475"/>
        <v>0</v>
      </c>
      <c r="GE1684" s="4">
        <f t="shared" si="1475"/>
        <v>0</v>
      </c>
      <c r="GF1684" s="4">
        <f t="shared" si="1475"/>
        <v>0</v>
      </c>
      <c r="GG1684" s="4">
        <f t="shared" si="1475"/>
        <v>0</v>
      </c>
      <c r="GH1684" s="4">
        <f t="shared" si="1475"/>
        <v>0</v>
      </c>
      <c r="GI1684" s="4">
        <f t="shared" si="1475"/>
        <v>0</v>
      </c>
      <c r="GJ1684" s="4">
        <f t="shared" si="1475"/>
        <v>0</v>
      </c>
      <c r="GK1684" s="4">
        <f t="shared" si="1475"/>
        <v>0</v>
      </c>
      <c r="GL1684" s="4">
        <f t="shared" si="1475"/>
        <v>0</v>
      </c>
      <c r="GM1684" s="4">
        <f t="shared" si="1475"/>
        <v>0</v>
      </c>
      <c r="GN1684" s="4">
        <f t="shared" si="1475"/>
        <v>0</v>
      </c>
      <c r="GO1684" s="4">
        <f t="shared" si="1475"/>
        <v>0</v>
      </c>
      <c r="GP1684" s="4">
        <f t="shared" si="1475"/>
        <v>0</v>
      </c>
      <c r="GQ1684" s="4">
        <f t="shared" si="1475"/>
        <v>0</v>
      </c>
      <c r="GR1684" s="4">
        <f t="shared" si="1475"/>
        <v>0</v>
      </c>
      <c r="GS1684" s="4">
        <f t="shared" si="1475"/>
        <v>0</v>
      </c>
      <c r="GT1684" s="4">
        <f t="shared" si="1475"/>
        <v>0</v>
      </c>
      <c r="GU1684" s="4">
        <f t="shared" si="1475"/>
        <v>0</v>
      </c>
      <c r="GV1684" s="4">
        <f t="shared" si="1475"/>
        <v>0</v>
      </c>
      <c r="GW1684" s="4">
        <f t="shared" si="1475"/>
        <v>0</v>
      </c>
      <c r="GX1684" s="4">
        <f t="shared" si="1475"/>
        <v>0</v>
      </c>
    </row>
    <row r="1686" spans="1:255">
      <c r="A1686" s="2">
        <v>17</v>
      </c>
      <c r="B1686" s="2">
        <v>1</v>
      </c>
      <c r="C1686" s="2">
        <f>ROW(SmtRes!A1853)</f>
        <v>1853</v>
      </c>
      <c r="D1686" s="2">
        <f>ROW(EtalonRes!A2344)</f>
        <v>2344</v>
      </c>
      <c r="E1686" s="2" t="s">
        <v>721</v>
      </c>
      <c r="F1686" s="2" t="s">
        <v>415</v>
      </c>
      <c r="G1686" s="2" t="s">
        <v>416</v>
      </c>
      <c r="H1686" s="2" t="s">
        <v>19</v>
      </c>
      <c r="I1686" s="2">
        <v>1</v>
      </c>
      <c r="J1686" s="2">
        <v>0</v>
      </c>
      <c r="K1686" s="2"/>
      <c r="L1686" s="2"/>
      <c r="M1686" s="2"/>
      <c r="N1686" s="2"/>
      <c r="O1686" s="2">
        <f t="shared" ref="O1686:O1709" si="1476">ROUND(CP1686,2)</f>
        <v>113.85</v>
      </c>
      <c r="P1686" s="2">
        <f t="shared" ref="P1686:P1709" si="1477">ROUND(CQ1686*I1686,2)</f>
        <v>31.09</v>
      </c>
      <c r="Q1686" s="2">
        <f t="shared" ref="Q1686:Q1709" si="1478">ROUND(CR1686*I1686,2)</f>
        <v>11</v>
      </c>
      <c r="R1686" s="2">
        <f t="shared" ref="R1686:R1709" si="1479">ROUND(CS1686*I1686,2)</f>
        <v>0.74</v>
      </c>
      <c r="S1686" s="2">
        <f t="shared" ref="S1686:S1709" si="1480">ROUND(CT1686*I1686,2)</f>
        <v>71.760000000000005</v>
      </c>
      <c r="T1686" s="2">
        <f t="shared" ref="T1686:T1709" si="1481">ROUND(CU1686*I1686,2)</f>
        <v>0</v>
      </c>
      <c r="U1686" s="2">
        <f t="shared" ref="U1686:U1709" si="1482">CV1686*I1686</f>
        <v>8.2109999999999985</v>
      </c>
      <c r="V1686" s="2">
        <f t="shared" ref="V1686:V1709" si="1483">CW1686*I1686</f>
        <v>0.06</v>
      </c>
      <c r="W1686" s="2">
        <f t="shared" ref="W1686:W1709" si="1484">ROUND(CX1686*I1686,2)</f>
        <v>0</v>
      </c>
      <c r="X1686" s="2">
        <f t="shared" ref="X1686:X1709" si="1485">ROUND(CY1686,2)</f>
        <v>83.38</v>
      </c>
      <c r="Y1686" s="2">
        <f t="shared" ref="Y1686:Y1709" si="1486">ROUND(CZ1686,2)</f>
        <v>51.48</v>
      </c>
      <c r="Z1686" s="2"/>
      <c r="AA1686" s="2">
        <v>33304975</v>
      </c>
      <c r="AB1686" s="2">
        <f t="shared" ref="AB1686:AB1709" si="1487">ROUND((AC1686+AD1686+AF1686),2)</f>
        <v>113.85</v>
      </c>
      <c r="AC1686" s="2">
        <f t="shared" ref="AC1686:AC1709" si="1488">ROUND((ES1686),2)</f>
        <v>31.09</v>
      </c>
      <c r="AD1686" s="2">
        <f>ROUND((((((ET1686*1.2)*1.25))-(((EU1686*1.2)*1.25)))+AE1686),2)</f>
        <v>11</v>
      </c>
      <c r="AE1686" s="2">
        <f>ROUND((((EU1686*1.2)*1.25)),2)</f>
        <v>0.74</v>
      </c>
      <c r="AF1686" s="2">
        <f>ROUND((((EV1686*1.2)*1.15)),2)</f>
        <v>71.760000000000005</v>
      </c>
      <c r="AG1686" s="2">
        <f t="shared" ref="AG1686:AG1709" si="1489">ROUND((AP1686),2)</f>
        <v>0</v>
      </c>
      <c r="AH1686" s="2">
        <f>(((EW1686*1.2)*1.15))</f>
        <v>8.2109999999999985</v>
      </c>
      <c r="AI1686" s="2">
        <f>(((EX1686*1.2)*1.25))</f>
        <v>0.06</v>
      </c>
      <c r="AJ1686" s="2">
        <f t="shared" ref="AJ1686:AJ1709" si="1490">(AS1686)</f>
        <v>0</v>
      </c>
      <c r="AK1686" s="2">
        <v>90.42</v>
      </c>
      <c r="AL1686" s="2">
        <v>31.09</v>
      </c>
      <c r="AM1686" s="2">
        <v>7.33</v>
      </c>
      <c r="AN1686" s="2">
        <v>0.49</v>
      </c>
      <c r="AO1686" s="2">
        <v>52</v>
      </c>
      <c r="AP1686" s="2">
        <v>0</v>
      </c>
      <c r="AQ1686" s="2">
        <v>5.95</v>
      </c>
      <c r="AR1686" s="2">
        <v>0.04</v>
      </c>
      <c r="AS1686" s="2">
        <v>0</v>
      </c>
      <c r="AT1686" s="2">
        <v>115</v>
      </c>
      <c r="AU1686" s="2">
        <v>71</v>
      </c>
      <c r="AV1686" s="2">
        <v>1</v>
      </c>
      <c r="AW1686" s="2">
        <v>1</v>
      </c>
      <c r="AX1686" s="2"/>
      <c r="AY1686" s="2"/>
      <c r="AZ1686" s="2">
        <v>1</v>
      </c>
      <c r="BA1686" s="2">
        <v>1</v>
      </c>
      <c r="BB1686" s="2">
        <v>1</v>
      </c>
      <c r="BC1686" s="2">
        <v>1</v>
      </c>
      <c r="BD1686" s="2" t="s">
        <v>3</v>
      </c>
      <c r="BE1686" s="2" t="s">
        <v>3</v>
      </c>
      <c r="BF1686" s="2" t="s">
        <v>3</v>
      </c>
      <c r="BG1686" s="2" t="s">
        <v>3</v>
      </c>
      <c r="BH1686" s="2">
        <v>0</v>
      </c>
      <c r="BI1686" s="2">
        <v>1</v>
      </c>
      <c r="BJ1686" s="2" t="s">
        <v>417</v>
      </c>
      <c r="BK1686" s="2"/>
      <c r="BL1686" s="2"/>
      <c r="BM1686" s="2">
        <v>20001</v>
      </c>
      <c r="BN1686" s="2">
        <v>0</v>
      </c>
      <c r="BO1686" s="2" t="s">
        <v>3</v>
      </c>
      <c r="BP1686" s="2">
        <v>0</v>
      </c>
      <c r="BQ1686" s="2">
        <v>2</v>
      </c>
      <c r="BR1686" s="2">
        <v>0</v>
      </c>
      <c r="BS1686" s="2">
        <v>1</v>
      </c>
      <c r="BT1686" s="2">
        <v>1</v>
      </c>
      <c r="BU1686" s="2">
        <v>1</v>
      </c>
      <c r="BV1686" s="2">
        <v>1</v>
      </c>
      <c r="BW1686" s="2">
        <v>1</v>
      </c>
      <c r="BX1686" s="2">
        <v>1</v>
      </c>
      <c r="BY1686" s="2" t="s">
        <v>3</v>
      </c>
      <c r="BZ1686" s="2">
        <v>128</v>
      </c>
      <c r="CA1686" s="2">
        <v>83</v>
      </c>
      <c r="CB1686" s="2"/>
      <c r="CC1686" s="2"/>
      <c r="CD1686" s="2"/>
      <c r="CE1686" s="2">
        <v>0</v>
      </c>
      <c r="CF1686" s="2">
        <v>0</v>
      </c>
      <c r="CG1686" s="2">
        <v>0</v>
      </c>
      <c r="CH1686" s="2"/>
      <c r="CI1686" s="2"/>
      <c r="CJ1686" s="2"/>
      <c r="CK1686" s="2"/>
      <c r="CL1686" s="2"/>
      <c r="CM1686" s="2">
        <v>0</v>
      </c>
      <c r="CN1686" s="2" t="s">
        <v>954</v>
      </c>
      <c r="CO1686" s="2">
        <v>0</v>
      </c>
      <c r="CP1686" s="2">
        <f t="shared" ref="CP1686:CP1709" si="1491">(P1686+Q1686+S1686)</f>
        <v>113.85000000000001</v>
      </c>
      <c r="CQ1686" s="2">
        <f t="shared" ref="CQ1686:CQ1709" si="1492">AC1686*BC1686</f>
        <v>31.09</v>
      </c>
      <c r="CR1686" s="2">
        <f t="shared" ref="CR1686:CR1709" si="1493">AD1686*BB1686</f>
        <v>11</v>
      </c>
      <c r="CS1686" s="2">
        <f t="shared" ref="CS1686:CS1709" si="1494">AE1686*BS1686</f>
        <v>0.74</v>
      </c>
      <c r="CT1686" s="2">
        <f t="shared" ref="CT1686:CT1709" si="1495">AF1686*BA1686</f>
        <v>71.760000000000005</v>
      </c>
      <c r="CU1686" s="2">
        <f t="shared" ref="CU1686:CU1709" si="1496">AG1686</f>
        <v>0</v>
      </c>
      <c r="CV1686" s="2">
        <f t="shared" ref="CV1686:CV1709" si="1497">AH1686</f>
        <v>8.2109999999999985</v>
      </c>
      <c r="CW1686" s="2">
        <f t="shared" ref="CW1686:CW1709" si="1498">AI1686</f>
        <v>0.06</v>
      </c>
      <c r="CX1686" s="2">
        <f t="shared" ref="CX1686:CX1709" si="1499">AJ1686</f>
        <v>0</v>
      </c>
      <c r="CY1686" s="2">
        <f t="shared" ref="CY1686:CY1709" si="1500">(((S1686+R1686)*AT1686)/100)</f>
        <v>83.375</v>
      </c>
      <c r="CZ1686" s="2">
        <f t="shared" ref="CZ1686:CZ1709" si="1501">(((S1686+R1686)*AU1686)/100)</f>
        <v>51.475000000000001</v>
      </c>
      <c r="DA1686" s="2"/>
      <c r="DB1686" s="2"/>
      <c r="DC1686" s="2" t="s">
        <v>3</v>
      </c>
      <c r="DD1686" s="2" t="s">
        <v>3</v>
      </c>
      <c r="DE1686" s="2" t="s">
        <v>21</v>
      </c>
      <c r="DF1686" s="2" t="s">
        <v>21</v>
      </c>
      <c r="DG1686" s="2" t="s">
        <v>22</v>
      </c>
      <c r="DH1686" s="2" t="s">
        <v>3</v>
      </c>
      <c r="DI1686" s="2" t="s">
        <v>22</v>
      </c>
      <c r="DJ1686" s="2" t="s">
        <v>21</v>
      </c>
      <c r="DK1686" s="2" t="s">
        <v>3</v>
      </c>
      <c r="DL1686" s="2" t="s">
        <v>3</v>
      </c>
      <c r="DM1686" s="2" t="s">
        <v>3</v>
      </c>
      <c r="DN1686" s="2">
        <v>0</v>
      </c>
      <c r="DO1686" s="2">
        <v>0</v>
      </c>
      <c r="DP1686" s="2">
        <v>1</v>
      </c>
      <c r="DQ1686" s="2">
        <v>1</v>
      </c>
      <c r="DR1686" s="2"/>
      <c r="DS1686" s="2"/>
      <c r="DT1686" s="2"/>
      <c r="DU1686" s="2">
        <v>1013</v>
      </c>
      <c r="DV1686" s="2" t="s">
        <v>19</v>
      </c>
      <c r="DW1686" s="2" t="s">
        <v>19</v>
      </c>
      <c r="DX1686" s="2">
        <v>1</v>
      </c>
      <c r="DY1686" s="2"/>
      <c r="DZ1686" s="2"/>
      <c r="EA1686" s="2"/>
      <c r="EB1686" s="2"/>
      <c r="EC1686" s="2"/>
      <c r="ED1686" s="2"/>
      <c r="EE1686" s="2">
        <v>31102217</v>
      </c>
      <c r="EF1686" s="2">
        <v>2</v>
      </c>
      <c r="EG1686" s="2" t="s">
        <v>23</v>
      </c>
      <c r="EH1686" s="2">
        <v>0</v>
      </c>
      <c r="EI1686" s="2" t="s">
        <v>3</v>
      </c>
      <c r="EJ1686" s="2">
        <v>1</v>
      </c>
      <c r="EK1686" s="2">
        <v>20001</v>
      </c>
      <c r="EL1686" s="2" t="s">
        <v>24</v>
      </c>
      <c r="EM1686" s="2" t="s">
        <v>25</v>
      </c>
      <c r="EN1686" s="2"/>
      <c r="EO1686" s="2" t="s">
        <v>26</v>
      </c>
      <c r="EP1686" s="2"/>
      <c r="EQ1686" s="2">
        <v>0</v>
      </c>
      <c r="ER1686" s="2">
        <v>90.42</v>
      </c>
      <c r="ES1686" s="2">
        <v>31.09</v>
      </c>
      <c r="ET1686" s="2">
        <v>7.33</v>
      </c>
      <c r="EU1686" s="2">
        <v>0.49</v>
      </c>
      <c r="EV1686" s="2">
        <v>52</v>
      </c>
      <c r="EW1686" s="2">
        <v>5.95</v>
      </c>
      <c r="EX1686" s="2">
        <v>0.04</v>
      </c>
      <c r="EY1686" s="2">
        <v>0</v>
      </c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>
        <v>0</v>
      </c>
      <c r="FR1686" s="2">
        <f t="shared" ref="FR1686:FR1709" si="1502">ROUND(IF(AND(BH1686=3,BI1686=3),P1686,0),2)</f>
        <v>0</v>
      </c>
      <c r="FS1686" s="2">
        <v>0</v>
      </c>
      <c r="FT1686" s="2" t="s">
        <v>27</v>
      </c>
      <c r="FU1686" s="2" t="s">
        <v>28</v>
      </c>
      <c r="FV1686" s="2"/>
      <c r="FW1686" s="2"/>
      <c r="FX1686" s="2">
        <v>115.2</v>
      </c>
      <c r="FY1686" s="2">
        <v>70.55</v>
      </c>
      <c r="FZ1686" s="2"/>
      <c r="GA1686" s="2" t="s">
        <v>3</v>
      </c>
      <c r="GB1686" s="2"/>
      <c r="GC1686" s="2"/>
      <c r="GD1686" s="2">
        <v>1</v>
      </c>
      <c r="GE1686" s="2"/>
      <c r="GF1686" s="2">
        <v>-971270805</v>
      </c>
      <c r="GG1686" s="2">
        <v>2</v>
      </c>
      <c r="GH1686" s="2">
        <v>1</v>
      </c>
      <c r="GI1686" s="2">
        <v>-2</v>
      </c>
      <c r="GJ1686" s="2">
        <v>0</v>
      </c>
      <c r="GK1686" s="2">
        <v>0</v>
      </c>
      <c r="GL1686" s="2">
        <f t="shared" ref="GL1686:GL1709" si="1503">ROUND(IF(AND(BH1686=3,BI1686=3,FS1686&lt;&gt;0),P1686,0),2)</f>
        <v>0</v>
      </c>
      <c r="GM1686" s="2">
        <f t="shared" ref="GM1686:GM1709" si="1504">ROUND(O1686+X1686+Y1686,2)+GX1686</f>
        <v>248.71</v>
      </c>
      <c r="GN1686" s="2">
        <f t="shared" ref="GN1686:GN1709" si="1505">IF(OR(BI1686=0,BI1686=1),ROUND(O1686+X1686+Y1686,2),0)</f>
        <v>248.71</v>
      </c>
      <c r="GO1686" s="2">
        <f t="shared" ref="GO1686:GO1709" si="1506">IF(BI1686=2,ROUND(O1686+X1686+Y1686,2),0)</f>
        <v>0</v>
      </c>
      <c r="GP1686" s="2">
        <f t="shared" ref="GP1686:GP1709" si="1507">IF(BI1686=4,ROUND(O1686+X1686+Y1686,2)+GX1686,0)</f>
        <v>0</v>
      </c>
      <c r="GQ1686" s="2"/>
      <c r="GR1686" s="2">
        <v>0</v>
      </c>
      <c r="GS1686" s="2">
        <v>3</v>
      </c>
      <c r="GT1686" s="2">
        <v>0</v>
      </c>
      <c r="GU1686" s="2" t="s">
        <v>3</v>
      </c>
      <c r="GV1686" s="2">
        <f t="shared" ref="GV1686:GV1709" si="1508">ROUND((GT1686),2)</f>
        <v>0</v>
      </c>
      <c r="GW1686" s="2">
        <v>1</v>
      </c>
      <c r="GX1686" s="2">
        <f t="shared" ref="GX1686:GX1709" si="1509">ROUND(HC1686*I1686,2)</f>
        <v>0</v>
      </c>
      <c r="GY1686" s="2"/>
      <c r="GZ1686" s="2"/>
      <c r="HA1686" s="2">
        <v>0</v>
      </c>
      <c r="HB1686" s="2">
        <v>0</v>
      </c>
      <c r="HC1686" s="2">
        <f t="shared" ref="HC1686:HC1709" si="1510">GV1686*GW1686</f>
        <v>0</v>
      </c>
      <c r="HD1686" s="2"/>
      <c r="HE1686" s="2"/>
      <c r="HF1686" s="2"/>
      <c r="HG1686" s="2"/>
      <c r="HH1686" s="2"/>
      <c r="HI1686" s="2"/>
      <c r="HJ1686" s="2"/>
      <c r="HK1686" s="2"/>
      <c r="HL1686" s="2"/>
      <c r="HM1686" s="2"/>
      <c r="HN1686" s="2"/>
      <c r="HO1686" s="2"/>
      <c r="HP1686" s="2"/>
      <c r="HQ1686" s="2"/>
      <c r="HR1686" s="2"/>
      <c r="HS1686" s="2"/>
      <c r="HT1686" s="2"/>
      <c r="HU1686" s="2"/>
      <c r="HV1686" s="2"/>
      <c r="HW1686" s="2"/>
      <c r="HX1686" s="2"/>
      <c r="HY1686" s="2"/>
      <c r="HZ1686" s="2"/>
      <c r="IA1686" s="2"/>
      <c r="IB1686" s="2"/>
      <c r="IC1686" s="2"/>
      <c r="ID1686" s="2"/>
      <c r="IE1686" s="2"/>
      <c r="IF1686" s="2"/>
      <c r="IG1686" s="2"/>
      <c r="IH1686" s="2"/>
      <c r="II1686" s="2"/>
      <c r="IJ1686" s="2"/>
      <c r="IK1686" s="2">
        <v>0</v>
      </c>
      <c r="IL1686" s="2"/>
      <c r="IM1686" s="2"/>
      <c r="IN1686" s="2"/>
      <c r="IO1686" s="2"/>
      <c r="IP1686" s="2"/>
      <c r="IQ1686" s="2"/>
      <c r="IR1686" s="2"/>
      <c r="IS1686" s="2"/>
      <c r="IT1686" s="2"/>
      <c r="IU1686" s="2"/>
    </row>
    <row r="1687" spans="1:255">
      <c r="A1687">
        <v>17</v>
      </c>
      <c r="B1687">
        <v>1</v>
      </c>
      <c r="C1687">
        <f>ROW(SmtRes!A1862)</f>
        <v>1862</v>
      </c>
      <c r="D1687">
        <f>ROW(EtalonRes!A2356)</f>
        <v>2356</v>
      </c>
      <c r="E1687" t="s">
        <v>721</v>
      </c>
      <c r="F1687" t="s">
        <v>415</v>
      </c>
      <c r="G1687" t="s">
        <v>416</v>
      </c>
      <c r="H1687" t="s">
        <v>19</v>
      </c>
      <c r="I1687">
        <v>1</v>
      </c>
      <c r="J1687">
        <v>0</v>
      </c>
      <c r="O1687">
        <f t="shared" si="1476"/>
        <v>113.85</v>
      </c>
      <c r="P1687">
        <f t="shared" si="1477"/>
        <v>31.09</v>
      </c>
      <c r="Q1687">
        <f t="shared" si="1478"/>
        <v>11</v>
      </c>
      <c r="R1687">
        <f t="shared" si="1479"/>
        <v>0.74</v>
      </c>
      <c r="S1687">
        <f t="shared" si="1480"/>
        <v>71.760000000000005</v>
      </c>
      <c r="T1687">
        <f t="shared" si="1481"/>
        <v>0</v>
      </c>
      <c r="U1687">
        <f t="shared" si="1482"/>
        <v>8.2109999999999985</v>
      </c>
      <c r="V1687">
        <f t="shared" si="1483"/>
        <v>0.06</v>
      </c>
      <c r="W1687">
        <f t="shared" si="1484"/>
        <v>0</v>
      </c>
      <c r="X1687">
        <f t="shared" si="1485"/>
        <v>83.38</v>
      </c>
      <c r="Y1687">
        <f t="shared" si="1486"/>
        <v>51.48</v>
      </c>
      <c r="AA1687">
        <v>33304960</v>
      </c>
      <c r="AB1687">
        <f t="shared" si="1487"/>
        <v>113.85</v>
      </c>
      <c r="AC1687">
        <f t="shared" si="1488"/>
        <v>31.09</v>
      </c>
      <c r="AD1687">
        <f>ROUND((((((ET1687*1.2)*1.25))-(((EU1687*1.2)*1.25)))+AE1687),2)</f>
        <v>11</v>
      </c>
      <c r="AE1687">
        <f>ROUND((((EU1687*1.2)*1.25)),2)</f>
        <v>0.74</v>
      </c>
      <c r="AF1687">
        <f>ROUND((((EV1687*1.2)*1.15)),2)</f>
        <v>71.760000000000005</v>
      </c>
      <c r="AG1687">
        <f t="shared" si="1489"/>
        <v>0</v>
      </c>
      <c r="AH1687">
        <f>(((EW1687*1.2)*1.15))</f>
        <v>8.2109999999999985</v>
      </c>
      <c r="AI1687">
        <f>(((EX1687*1.2)*1.25))</f>
        <v>0.06</v>
      </c>
      <c r="AJ1687">
        <f t="shared" si="1490"/>
        <v>0</v>
      </c>
      <c r="AK1687">
        <v>90.42</v>
      </c>
      <c r="AL1687">
        <v>31.09</v>
      </c>
      <c r="AM1687">
        <v>7.33</v>
      </c>
      <c r="AN1687">
        <v>0.49</v>
      </c>
      <c r="AO1687">
        <v>52</v>
      </c>
      <c r="AP1687">
        <v>0</v>
      </c>
      <c r="AQ1687">
        <v>5.95</v>
      </c>
      <c r="AR1687">
        <v>0.04</v>
      </c>
      <c r="AS1687">
        <v>0</v>
      </c>
      <c r="AT1687">
        <v>115</v>
      </c>
      <c r="AU1687">
        <v>71</v>
      </c>
      <c r="AV1687">
        <v>1</v>
      </c>
      <c r="AW1687">
        <v>1</v>
      </c>
      <c r="AZ1687">
        <v>1</v>
      </c>
      <c r="BA1687">
        <v>1</v>
      </c>
      <c r="BB1687">
        <v>1</v>
      </c>
      <c r="BC1687">
        <v>1</v>
      </c>
      <c r="BD1687" t="s">
        <v>3</v>
      </c>
      <c r="BE1687" t="s">
        <v>3</v>
      </c>
      <c r="BF1687" t="s">
        <v>3</v>
      </c>
      <c r="BG1687" t="s">
        <v>3</v>
      </c>
      <c r="BH1687">
        <v>0</v>
      </c>
      <c r="BI1687">
        <v>1</v>
      </c>
      <c r="BJ1687" t="s">
        <v>417</v>
      </c>
      <c r="BM1687">
        <v>20001</v>
      </c>
      <c r="BN1687">
        <v>0</v>
      </c>
      <c r="BO1687" t="s">
        <v>3</v>
      </c>
      <c r="BP1687">
        <v>0</v>
      </c>
      <c r="BQ1687">
        <v>2</v>
      </c>
      <c r="BR1687">
        <v>0</v>
      </c>
      <c r="BS1687">
        <v>1</v>
      </c>
      <c r="BT1687">
        <v>1</v>
      </c>
      <c r="BU1687">
        <v>1</v>
      </c>
      <c r="BV1687">
        <v>1</v>
      </c>
      <c r="BW1687">
        <v>1</v>
      </c>
      <c r="BX1687">
        <v>1</v>
      </c>
      <c r="BY1687" t="s">
        <v>3</v>
      </c>
      <c r="BZ1687">
        <v>128</v>
      </c>
      <c r="CA1687">
        <v>83</v>
      </c>
      <c r="CE1687">
        <v>0</v>
      </c>
      <c r="CF1687">
        <v>0</v>
      </c>
      <c r="CG1687">
        <v>0</v>
      </c>
      <c r="CM1687">
        <v>0</v>
      </c>
      <c r="CN1687" t="s">
        <v>954</v>
      </c>
      <c r="CO1687">
        <v>0</v>
      </c>
      <c r="CP1687">
        <f t="shared" si="1491"/>
        <v>113.85000000000001</v>
      </c>
      <c r="CQ1687">
        <f t="shared" si="1492"/>
        <v>31.09</v>
      </c>
      <c r="CR1687">
        <f t="shared" si="1493"/>
        <v>11</v>
      </c>
      <c r="CS1687">
        <f t="shared" si="1494"/>
        <v>0.74</v>
      </c>
      <c r="CT1687">
        <f t="shared" si="1495"/>
        <v>71.760000000000005</v>
      </c>
      <c r="CU1687">
        <f t="shared" si="1496"/>
        <v>0</v>
      </c>
      <c r="CV1687">
        <f t="shared" si="1497"/>
        <v>8.2109999999999985</v>
      </c>
      <c r="CW1687">
        <f t="shared" si="1498"/>
        <v>0.06</v>
      </c>
      <c r="CX1687">
        <f t="shared" si="1499"/>
        <v>0</v>
      </c>
      <c r="CY1687">
        <f t="shared" si="1500"/>
        <v>83.375</v>
      </c>
      <c r="CZ1687">
        <f t="shared" si="1501"/>
        <v>51.475000000000001</v>
      </c>
      <c r="DC1687" t="s">
        <v>3</v>
      </c>
      <c r="DD1687" t="s">
        <v>3</v>
      </c>
      <c r="DE1687" t="s">
        <v>21</v>
      </c>
      <c r="DF1687" t="s">
        <v>21</v>
      </c>
      <c r="DG1687" t="s">
        <v>22</v>
      </c>
      <c r="DH1687" t="s">
        <v>3</v>
      </c>
      <c r="DI1687" t="s">
        <v>22</v>
      </c>
      <c r="DJ1687" t="s">
        <v>21</v>
      </c>
      <c r="DK1687" t="s">
        <v>3</v>
      </c>
      <c r="DL1687" t="s">
        <v>3</v>
      </c>
      <c r="DM1687" t="s">
        <v>3</v>
      </c>
      <c r="DN1687">
        <v>0</v>
      </c>
      <c r="DO1687">
        <v>0</v>
      </c>
      <c r="DP1687">
        <v>1</v>
      </c>
      <c r="DQ1687">
        <v>1</v>
      </c>
      <c r="DU1687">
        <v>1013</v>
      </c>
      <c r="DV1687" t="s">
        <v>19</v>
      </c>
      <c r="DW1687" t="s">
        <v>19</v>
      </c>
      <c r="DX1687">
        <v>1</v>
      </c>
      <c r="EE1687">
        <v>31102217</v>
      </c>
      <c r="EF1687">
        <v>2</v>
      </c>
      <c r="EG1687" t="s">
        <v>23</v>
      </c>
      <c r="EH1687">
        <v>0</v>
      </c>
      <c r="EI1687" t="s">
        <v>3</v>
      </c>
      <c r="EJ1687">
        <v>1</v>
      </c>
      <c r="EK1687">
        <v>20001</v>
      </c>
      <c r="EL1687" t="s">
        <v>24</v>
      </c>
      <c r="EM1687" t="s">
        <v>25</v>
      </c>
      <c r="EO1687" t="s">
        <v>26</v>
      </c>
      <c r="EQ1687">
        <v>0</v>
      </c>
      <c r="ER1687">
        <v>90.42</v>
      </c>
      <c r="ES1687">
        <v>31.09</v>
      </c>
      <c r="ET1687">
        <v>7.33</v>
      </c>
      <c r="EU1687">
        <v>0.49</v>
      </c>
      <c r="EV1687">
        <v>52</v>
      </c>
      <c r="EW1687">
        <v>5.95</v>
      </c>
      <c r="EX1687">
        <v>0.04</v>
      </c>
      <c r="EY1687">
        <v>0</v>
      </c>
      <c r="FQ1687">
        <v>0</v>
      </c>
      <c r="FR1687">
        <f t="shared" si="1502"/>
        <v>0</v>
      </c>
      <c r="FS1687">
        <v>0</v>
      </c>
      <c r="FT1687" t="s">
        <v>27</v>
      </c>
      <c r="FU1687" t="s">
        <v>28</v>
      </c>
      <c r="FX1687">
        <v>115.2</v>
      </c>
      <c r="FY1687">
        <v>70.55</v>
      </c>
      <c r="GA1687" t="s">
        <v>3</v>
      </c>
      <c r="GD1687">
        <v>1</v>
      </c>
      <c r="GF1687">
        <v>-971270805</v>
      </c>
      <c r="GG1687">
        <v>2</v>
      </c>
      <c r="GH1687">
        <v>1</v>
      </c>
      <c r="GI1687">
        <v>-2</v>
      </c>
      <c r="GJ1687">
        <v>0</v>
      </c>
      <c r="GK1687">
        <v>0</v>
      </c>
      <c r="GL1687">
        <f t="shared" si="1503"/>
        <v>0</v>
      </c>
      <c r="GM1687">
        <f t="shared" si="1504"/>
        <v>248.71</v>
      </c>
      <c r="GN1687">
        <f t="shared" si="1505"/>
        <v>248.71</v>
      </c>
      <c r="GO1687">
        <f t="shared" si="1506"/>
        <v>0</v>
      </c>
      <c r="GP1687">
        <f t="shared" si="1507"/>
        <v>0</v>
      </c>
      <c r="GR1687">
        <v>0</v>
      </c>
      <c r="GS1687">
        <v>3</v>
      </c>
      <c r="GT1687">
        <v>0</v>
      </c>
      <c r="GU1687" t="s">
        <v>3</v>
      </c>
      <c r="GV1687">
        <f t="shared" si="1508"/>
        <v>0</v>
      </c>
      <c r="GW1687">
        <v>1</v>
      </c>
      <c r="GX1687">
        <f t="shared" si="1509"/>
        <v>0</v>
      </c>
      <c r="HA1687">
        <v>0</v>
      </c>
      <c r="HB1687">
        <v>0</v>
      </c>
      <c r="HC1687">
        <f t="shared" si="1510"/>
        <v>0</v>
      </c>
      <c r="IK1687">
        <v>0</v>
      </c>
    </row>
    <row r="1688" spans="1:255">
      <c r="A1688" s="2">
        <v>17</v>
      </c>
      <c r="B1688" s="2">
        <v>1</v>
      </c>
      <c r="C1688" s="2"/>
      <c r="D1688" s="2"/>
      <c r="E1688" s="2" t="s">
        <v>722</v>
      </c>
      <c r="F1688" s="2" t="s">
        <v>268</v>
      </c>
      <c r="G1688" s="2" t="s">
        <v>269</v>
      </c>
      <c r="H1688" s="2" t="s">
        <v>270</v>
      </c>
      <c r="I1688" s="2">
        <f>ROUND(2/10,9)</f>
        <v>0.2</v>
      </c>
      <c r="J1688" s="2">
        <v>0</v>
      </c>
      <c r="K1688" s="2"/>
      <c r="L1688" s="2"/>
      <c r="M1688" s="2"/>
      <c r="N1688" s="2"/>
      <c r="O1688" s="2">
        <f t="shared" si="1476"/>
        <v>45.6</v>
      </c>
      <c r="P1688" s="2">
        <f t="shared" si="1477"/>
        <v>45.6</v>
      </c>
      <c r="Q1688" s="2">
        <f t="shared" si="1478"/>
        <v>0</v>
      </c>
      <c r="R1688" s="2">
        <f t="shared" si="1479"/>
        <v>0</v>
      </c>
      <c r="S1688" s="2">
        <f t="shared" si="1480"/>
        <v>0</v>
      </c>
      <c r="T1688" s="2">
        <f t="shared" si="1481"/>
        <v>0</v>
      </c>
      <c r="U1688" s="2">
        <f t="shared" si="1482"/>
        <v>0</v>
      </c>
      <c r="V1688" s="2">
        <f t="shared" si="1483"/>
        <v>0</v>
      </c>
      <c r="W1688" s="2">
        <f t="shared" si="1484"/>
        <v>0</v>
      </c>
      <c r="X1688" s="2">
        <f t="shared" si="1485"/>
        <v>0</v>
      </c>
      <c r="Y1688" s="2">
        <f t="shared" si="1486"/>
        <v>0</v>
      </c>
      <c r="Z1688" s="2"/>
      <c r="AA1688" s="2">
        <v>33304975</v>
      </c>
      <c r="AB1688" s="2">
        <f t="shared" si="1487"/>
        <v>228</v>
      </c>
      <c r="AC1688" s="2">
        <f t="shared" si="1488"/>
        <v>228</v>
      </c>
      <c r="AD1688" s="2">
        <f t="shared" ref="AD1688:AD1693" si="1511">ROUND((((ET1688)-(EU1688))+AE1688),2)</f>
        <v>0</v>
      </c>
      <c r="AE1688" s="2">
        <f t="shared" ref="AE1688:AF1693" si="1512">ROUND((EU1688),2)</f>
        <v>0</v>
      </c>
      <c r="AF1688" s="2">
        <f t="shared" si="1512"/>
        <v>0</v>
      </c>
      <c r="AG1688" s="2">
        <f t="shared" si="1489"/>
        <v>0</v>
      </c>
      <c r="AH1688" s="2">
        <f t="shared" ref="AH1688:AI1693" si="1513">(EW1688)</f>
        <v>0</v>
      </c>
      <c r="AI1688" s="2">
        <f t="shared" si="1513"/>
        <v>0</v>
      </c>
      <c r="AJ1688" s="2">
        <f t="shared" si="1490"/>
        <v>0</v>
      </c>
      <c r="AK1688" s="2">
        <v>228</v>
      </c>
      <c r="AL1688" s="2">
        <v>228</v>
      </c>
      <c r="AM1688" s="2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1</v>
      </c>
      <c r="AW1688" s="2">
        <v>1</v>
      </c>
      <c r="AX1688" s="2"/>
      <c r="AY1688" s="2"/>
      <c r="AZ1688" s="2">
        <v>1</v>
      </c>
      <c r="BA1688" s="2">
        <v>1</v>
      </c>
      <c r="BB1688" s="2">
        <v>1</v>
      </c>
      <c r="BC1688" s="2">
        <v>1</v>
      </c>
      <c r="BD1688" s="2" t="s">
        <v>3</v>
      </c>
      <c r="BE1688" s="2" t="s">
        <v>3</v>
      </c>
      <c r="BF1688" s="2" t="s">
        <v>3</v>
      </c>
      <c r="BG1688" s="2" t="s">
        <v>3</v>
      </c>
      <c r="BH1688" s="2">
        <v>3</v>
      </c>
      <c r="BI1688" s="2">
        <v>1</v>
      </c>
      <c r="BJ1688" s="2" t="s">
        <v>271</v>
      </c>
      <c r="BK1688" s="2"/>
      <c r="BL1688" s="2"/>
      <c r="BM1688" s="2">
        <v>500001</v>
      </c>
      <c r="BN1688" s="2">
        <v>0</v>
      </c>
      <c r="BO1688" s="2" t="s">
        <v>3</v>
      </c>
      <c r="BP1688" s="2">
        <v>0</v>
      </c>
      <c r="BQ1688" s="2">
        <v>8</v>
      </c>
      <c r="BR1688" s="2">
        <v>0</v>
      </c>
      <c r="BS1688" s="2">
        <v>1</v>
      </c>
      <c r="BT1688" s="2">
        <v>1</v>
      </c>
      <c r="BU1688" s="2">
        <v>1</v>
      </c>
      <c r="BV1688" s="2">
        <v>1</v>
      </c>
      <c r="BW1688" s="2">
        <v>1</v>
      </c>
      <c r="BX1688" s="2">
        <v>1</v>
      </c>
      <c r="BY1688" s="2" t="s">
        <v>3</v>
      </c>
      <c r="BZ1688" s="2">
        <v>0</v>
      </c>
      <c r="CA1688" s="2">
        <v>0</v>
      </c>
      <c r="CB1688" s="2"/>
      <c r="CC1688" s="2"/>
      <c r="CD1688" s="2"/>
      <c r="CE1688" s="2">
        <v>0</v>
      </c>
      <c r="CF1688" s="2">
        <v>0</v>
      </c>
      <c r="CG1688" s="2">
        <v>0</v>
      </c>
      <c r="CH1688" s="2"/>
      <c r="CI1688" s="2"/>
      <c r="CJ1688" s="2"/>
      <c r="CK1688" s="2"/>
      <c r="CL1688" s="2"/>
      <c r="CM1688" s="2">
        <v>0</v>
      </c>
      <c r="CN1688" s="2" t="s">
        <v>3</v>
      </c>
      <c r="CO1688" s="2">
        <v>0</v>
      </c>
      <c r="CP1688" s="2">
        <f t="shared" si="1491"/>
        <v>45.6</v>
      </c>
      <c r="CQ1688" s="2">
        <f t="shared" si="1492"/>
        <v>228</v>
      </c>
      <c r="CR1688" s="2">
        <f t="shared" si="1493"/>
        <v>0</v>
      </c>
      <c r="CS1688" s="2">
        <f t="shared" si="1494"/>
        <v>0</v>
      </c>
      <c r="CT1688" s="2">
        <f t="shared" si="1495"/>
        <v>0</v>
      </c>
      <c r="CU1688" s="2">
        <f t="shared" si="1496"/>
        <v>0</v>
      </c>
      <c r="CV1688" s="2">
        <f t="shared" si="1497"/>
        <v>0</v>
      </c>
      <c r="CW1688" s="2">
        <f t="shared" si="1498"/>
        <v>0</v>
      </c>
      <c r="CX1688" s="2">
        <f t="shared" si="1499"/>
        <v>0</v>
      </c>
      <c r="CY1688" s="2">
        <f t="shared" si="1500"/>
        <v>0</v>
      </c>
      <c r="CZ1688" s="2">
        <f t="shared" si="1501"/>
        <v>0</v>
      </c>
      <c r="DA1688" s="2"/>
      <c r="DB1688" s="2"/>
      <c r="DC1688" s="2" t="s">
        <v>3</v>
      </c>
      <c r="DD1688" s="2" t="s">
        <v>3</v>
      </c>
      <c r="DE1688" s="2" t="s">
        <v>3</v>
      </c>
      <c r="DF1688" s="2" t="s">
        <v>3</v>
      </c>
      <c r="DG1688" s="2" t="s">
        <v>3</v>
      </c>
      <c r="DH1688" s="2" t="s">
        <v>3</v>
      </c>
      <c r="DI1688" s="2" t="s">
        <v>3</v>
      </c>
      <c r="DJ1688" s="2" t="s">
        <v>3</v>
      </c>
      <c r="DK1688" s="2" t="s">
        <v>3</v>
      </c>
      <c r="DL1688" s="2" t="s">
        <v>3</v>
      </c>
      <c r="DM1688" s="2" t="s">
        <v>3</v>
      </c>
      <c r="DN1688" s="2">
        <v>0</v>
      </c>
      <c r="DO1688" s="2">
        <v>0</v>
      </c>
      <c r="DP1688" s="2">
        <v>1</v>
      </c>
      <c r="DQ1688" s="2">
        <v>1</v>
      </c>
      <c r="DR1688" s="2"/>
      <c r="DS1688" s="2"/>
      <c r="DT1688" s="2"/>
      <c r="DU1688" s="2">
        <v>1010</v>
      </c>
      <c r="DV1688" s="2" t="s">
        <v>270</v>
      </c>
      <c r="DW1688" s="2" t="s">
        <v>270</v>
      </c>
      <c r="DX1688" s="2">
        <v>10</v>
      </c>
      <c r="DY1688" s="2"/>
      <c r="DZ1688" s="2"/>
      <c r="EA1688" s="2"/>
      <c r="EB1688" s="2"/>
      <c r="EC1688" s="2"/>
      <c r="ED1688" s="2"/>
      <c r="EE1688" s="2">
        <v>31102119</v>
      </c>
      <c r="EF1688" s="2">
        <v>8</v>
      </c>
      <c r="EG1688" s="2" t="s">
        <v>34</v>
      </c>
      <c r="EH1688" s="2">
        <v>0</v>
      </c>
      <c r="EI1688" s="2" t="s">
        <v>3</v>
      </c>
      <c r="EJ1688" s="2">
        <v>1</v>
      </c>
      <c r="EK1688" s="2">
        <v>500001</v>
      </c>
      <c r="EL1688" s="2" t="s">
        <v>35</v>
      </c>
      <c r="EM1688" s="2" t="s">
        <v>36</v>
      </c>
      <c r="EN1688" s="2"/>
      <c r="EO1688" s="2" t="s">
        <v>3</v>
      </c>
      <c r="EP1688" s="2"/>
      <c r="EQ1688" s="2">
        <v>0</v>
      </c>
      <c r="ER1688" s="2">
        <v>228</v>
      </c>
      <c r="ES1688" s="2">
        <v>228</v>
      </c>
      <c r="ET1688" s="2">
        <v>0</v>
      </c>
      <c r="EU1688" s="2">
        <v>0</v>
      </c>
      <c r="EV1688" s="2">
        <v>0</v>
      </c>
      <c r="EW1688" s="2">
        <v>0</v>
      </c>
      <c r="EX1688" s="2">
        <v>0</v>
      </c>
      <c r="EY1688" s="2">
        <v>0</v>
      </c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>
        <v>0</v>
      </c>
      <c r="FR1688" s="2">
        <f t="shared" si="1502"/>
        <v>0</v>
      </c>
      <c r="FS1688" s="2">
        <v>0</v>
      </c>
      <c r="FT1688" s="2"/>
      <c r="FU1688" s="2"/>
      <c r="FV1688" s="2"/>
      <c r="FW1688" s="2"/>
      <c r="FX1688" s="2">
        <v>0</v>
      </c>
      <c r="FY1688" s="2">
        <v>0</v>
      </c>
      <c r="FZ1688" s="2"/>
      <c r="GA1688" s="2" t="s">
        <v>3</v>
      </c>
      <c r="GB1688" s="2"/>
      <c r="GC1688" s="2"/>
      <c r="GD1688" s="2">
        <v>1</v>
      </c>
      <c r="GE1688" s="2"/>
      <c r="GF1688" s="2">
        <v>-362110086</v>
      </c>
      <c r="GG1688" s="2">
        <v>2</v>
      </c>
      <c r="GH1688" s="2">
        <v>1</v>
      </c>
      <c r="GI1688" s="2">
        <v>-2</v>
      </c>
      <c r="GJ1688" s="2">
        <v>0</v>
      </c>
      <c r="GK1688" s="2">
        <v>0</v>
      </c>
      <c r="GL1688" s="2">
        <f t="shared" si="1503"/>
        <v>0</v>
      </c>
      <c r="GM1688" s="2">
        <f t="shared" si="1504"/>
        <v>45.6</v>
      </c>
      <c r="GN1688" s="2">
        <f t="shared" si="1505"/>
        <v>45.6</v>
      </c>
      <c r="GO1688" s="2">
        <f t="shared" si="1506"/>
        <v>0</v>
      </c>
      <c r="GP1688" s="2">
        <f t="shared" si="1507"/>
        <v>0</v>
      </c>
      <c r="GQ1688" s="2"/>
      <c r="GR1688" s="2">
        <v>0</v>
      </c>
      <c r="GS1688" s="2">
        <v>3</v>
      </c>
      <c r="GT1688" s="2">
        <v>0</v>
      </c>
      <c r="GU1688" s="2" t="s">
        <v>3</v>
      </c>
      <c r="GV1688" s="2">
        <f t="shared" si="1508"/>
        <v>0</v>
      </c>
      <c r="GW1688" s="2">
        <v>1</v>
      </c>
      <c r="GX1688" s="2">
        <f t="shared" si="1509"/>
        <v>0</v>
      </c>
      <c r="GY1688" s="2"/>
      <c r="GZ1688" s="2"/>
      <c r="HA1688" s="2">
        <v>0</v>
      </c>
      <c r="HB1688" s="2">
        <v>0</v>
      </c>
      <c r="HC1688" s="2">
        <f t="shared" si="1510"/>
        <v>0</v>
      </c>
      <c r="HD1688" s="2"/>
      <c r="HE1688" s="2"/>
      <c r="HF1688" s="2"/>
      <c r="HG1688" s="2"/>
      <c r="HH1688" s="2"/>
      <c r="HI1688" s="2"/>
      <c r="HJ1688" s="2"/>
      <c r="HK1688" s="2"/>
      <c r="HL1688" s="2"/>
      <c r="HM1688" s="2"/>
      <c r="HN1688" s="2"/>
      <c r="HO1688" s="2"/>
      <c r="HP1688" s="2"/>
      <c r="HQ1688" s="2"/>
      <c r="HR1688" s="2"/>
      <c r="HS1688" s="2"/>
      <c r="HT1688" s="2"/>
      <c r="HU1688" s="2"/>
      <c r="HV1688" s="2"/>
      <c r="HW1688" s="2"/>
      <c r="HX1688" s="2"/>
      <c r="HY1688" s="2"/>
      <c r="HZ1688" s="2"/>
      <c r="IA1688" s="2"/>
      <c r="IB1688" s="2"/>
      <c r="IC1688" s="2"/>
      <c r="ID1688" s="2"/>
      <c r="IE1688" s="2"/>
      <c r="IF1688" s="2"/>
      <c r="IG1688" s="2"/>
      <c r="IH1688" s="2"/>
      <c r="II1688" s="2"/>
      <c r="IJ1688" s="2"/>
      <c r="IK1688" s="2">
        <v>0</v>
      </c>
      <c r="IL1688" s="2"/>
      <c r="IM1688" s="2"/>
      <c r="IN1688" s="2"/>
      <c r="IO1688" s="2"/>
      <c r="IP1688" s="2"/>
      <c r="IQ1688" s="2"/>
      <c r="IR1688" s="2"/>
      <c r="IS1688" s="2"/>
      <c r="IT1688" s="2"/>
      <c r="IU1688" s="2"/>
    </row>
    <row r="1689" spans="1:255">
      <c r="A1689">
        <v>17</v>
      </c>
      <c r="B1689">
        <v>1</v>
      </c>
      <c r="E1689" t="s">
        <v>722</v>
      </c>
      <c r="F1689" t="s">
        <v>268</v>
      </c>
      <c r="G1689" t="s">
        <v>269</v>
      </c>
      <c r="H1689" t="s">
        <v>270</v>
      </c>
      <c r="I1689">
        <f>ROUND(2/10,9)</f>
        <v>0.2</v>
      </c>
      <c r="J1689">
        <v>0</v>
      </c>
      <c r="O1689">
        <f t="shared" si="1476"/>
        <v>45.6</v>
      </c>
      <c r="P1689">
        <f t="shared" si="1477"/>
        <v>45.6</v>
      </c>
      <c r="Q1689">
        <f t="shared" si="1478"/>
        <v>0</v>
      </c>
      <c r="R1689">
        <f t="shared" si="1479"/>
        <v>0</v>
      </c>
      <c r="S1689">
        <f t="shared" si="1480"/>
        <v>0</v>
      </c>
      <c r="T1689">
        <f t="shared" si="1481"/>
        <v>0</v>
      </c>
      <c r="U1689">
        <f t="shared" si="1482"/>
        <v>0</v>
      </c>
      <c r="V1689">
        <f t="shared" si="1483"/>
        <v>0</v>
      </c>
      <c r="W1689">
        <f t="shared" si="1484"/>
        <v>0</v>
      </c>
      <c r="X1689">
        <f t="shared" si="1485"/>
        <v>0</v>
      </c>
      <c r="Y1689">
        <f t="shared" si="1486"/>
        <v>0</v>
      </c>
      <c r="AA1689">
        <v>33304960</v>
      </c>
      <c r="AB1689">
        <f t="shared" si="1487"/>
        <v>228</v>
      </c>
      <c r="AC1689">
        <f t="shared" si="1488"/>
        <v>228</v>
      </c>
      <c r="AD1689">
        <f t="shared" si="1511"/>
        <v>0</v>
      </c>
      <c r="AE1689">
        <f t="shared" si="1512"/>
        <v>0</v>
      </c>
      <c r="AF1689">
        <f t="shared" si="1512"/>
        <v>0</v>
      </c>
      <c r="AG1689">
        <f t="shared" si="1489"/>
        <v>0</v>
      </c>
      <c r="AH1689">
        <f t="shared" si="1513"/>
        <v>0</v>
      </c>
      <c r="AI1689">
        <f t="shared" si="1513"/>
        <v>0</v>
      </c>
      <c r="AJ1689">
        <f t="shared" si="1490"/>
        <v>0</v>
      </c>
      <c r="AK1689">
        <v>228</v>
      </c>
      <c r="AL1689">
        <v>228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1</v>
      </c>
      <c r="AW1689">
        <v>1</v>
      </c>
      <c r="AZ1689">
        <v>1</v>
      </c>
      <c r="BA1689">
        <v>1</v>
      </c>
      <c r="BB1689">
        <v>1</v>
      </c>
      <c r="BC1689">
        <v>1</v>
      </c>
      <c r="BD1689" t="s">
        <v>3</v>
      </c>
      <c r="BE1689" t="s">
        <v>3</v>
      </c>
      <c r="BF1689" t="s">
        <v>3</v>
      </c>
      <c r="BG1689" t="s">
        <v>3</v>
      </c>
      <c r="BH1689">
        <v>3</v>
      </c>
      <c r="BI1689">
        <v>1</v>
      </c>
      <c r="BJ1689" t="s">
        <v>271</v>
      </c>
      <c r="BM1689">
        <v>500001</v>
      </c>
      <c r="BN1689">
        <v>0</v>
      </c>
      <c r="BO1689" t="s">
        <v>3</v>
      </c>
      <c r="BP1689">
        <v>0</v>
      </c>
      <c r="BQ1689">
        <v>8</v>
      </c>
      <c r="BR1689">
        <v>0</v>
      </c>
      <c r="BS1689">
        <v>1</v>
      </c>
      <c r="BT1689">
        <v>1</v>
      </c>
      <c r="BU1689">
        <v>1</v>
      </c>
      <c r="BV1689">
        <v>1</v>
      </c>
      <c r="BW1689">
        <v>1</v>
      </c>
      <c r="BX1689">
        <v>1</v>
      </c>
      <c r="BY1689" t="s">
        <v>3</v>
      </c>
      <c r="BZ1689">
        <v>0</v>
      </c>
      <c r="CA1689">
        <v>0</v>
      </c>
      <c r="CE1689">
        <v>0</v>
      </c>
      <c r="CF1689">
        <v>0</v>
      </c>
      <c r="CG1689">
        <v>0</v>
      </c>
      <c r="CM1689">
        <v>0</v>
      </c>
      <c r="CN1689" t="s">
        <v>3</v>
      </c>
      <c r="CO1689">
        <v>0</v>
      </c>
      <c r="CP1689">
        <f t="shared" si="1491"/>
        <v>45.6</v>
      </c>
      <c r="CQ1689">
        <f t="shared" si="1492"/>
        <v>228</v>
      </c>
      <c r="CR1689">
        <f t="shared" si="1493"/>
        <v>0</v>
      </c>
      <c r="CS1689">
        <f t="shared" si="1494"/>
        <v>0</v>
      </c>
      <c r="CT1689">
        <f t="shared" si="1495"/>
        <v>0</v>
      </c>
      <c r="CU1689">
        <f t="shared" si="1496"/>
        <v>0</v>
      </c>
      <c r="CV1689">
        <f t="shared" si="1497"/>
        <v>0</v>
      </c>
      <c r="CW1689">
        <f t="shared" si="1498"/>
        <v>0</v>
      </c>
      <c r="CX1689">
        <f t="shared" si="1499"/>
        <v>0</v>
      </c>
      <c r="CY1689">
        <f t="shared" si="1500"/>
        <v>0</v>
      </c>
      <c r="CZ1689">
        <f t="shared" si="1501"/>
        <v>0</v>
      </c>
      <c r="DC1689" t="s">
        <v>3</v>
      </c>
      <c r="DD1689" t="s">
        <v>3</v>
      </c>
      <c r="DE1689" t="s">
        <v>3</v>
      </c>
      <c r="DF1689" t="s">
        <v>3</v>
      </c>
      <c r="DG1689" t="s">
        <v>3</v>
      </c>
      <c r="DH1689" t="s">
        <v>3</v>
      </c>
      <c r="DI1689" t="s">
        <v>3</v>
      </c>
      <c r="DJ1689" t="s">
        <v>3</v>
      </c>
      <c r="DK1689" t="s">
        <v>3</v>
      </c>
      <c r="DL1689" t="s">
        <v>3</v>
      </c>
      <c r="DM1689" t="s">
        <v>3</v>
      </c>
      <c r="DN1689">
        <v>0</v>
      </c>
      <c r="DO1689">
        <v>0</v>
      </c>
      <c r="DP1689">
        <v>1</v>
      </c>
      <c r="DQ1689">
        <v>1</v>
      </c>
      <c r="DU1689">
        <v>1010</v>
      </c>
      <c r="DV1689" t="s">
        <v>270</v>
      </c>
      <c r="DW1689" t="s">
        <v>270</v>
      </c>
      <c r="DX1689">
        <v>10</v>
      </c>
      <c r="EE1689">
        <v>31102119</v>
      </c>
      <c r="EF1689">
        <v>8</v>
      </c>
      <c r="EG1689" t="s">
        <v>34</v>
      </c>
      <c r="EH1689">
        <v>0</v>
      </c>
      <c r="EI1689" t="s">
        <v>3</v>
      </c>
      <c r="EJ1689">
        <v>1</v>
      </c>
      <c r="EK1689">
        <v>500001</v>
      </c>
      <c r="EL1689" t="s">
        <v>35</v>
      </c>
      <c r="EM1689" t="s">
        <v>36</v>
      </c>
      <c r="EO1689" t="s">
        <v>3</v>
      </c>
      <c r="EQ1689">
        <v>0</v>
      </c>
      <c r="ER1689">
        <v>228</v>
      </c>
      <c r="ES1689">
        <v>228</v>
      </c>
      <c r="ET1689">
        <v>0</v>
      </c>
      <c r="EU1689">
        <v>0</v>
      </c>
      <c r="EV1689">
        <v>0</v>
      </c>
      <c r="EW1689">
        <v>0</v>
      </c>
      <c r="EX1689">
        <v>0</v>
      </c>
      <c r="EY1689">
        <v>0</v>
      </c>
      <c r="FQ1689">
        <v>0</v>
      </c>
      <c r="FR1689">
        <f t="shared" si="1502"/>
        <v>0</v>
      </c>
      <c r="FS1689">
        <v>0</v>
      </c>
      <c r="FX1689">
        <v>0</v>
      </c>
      <c r="FY1689">
        <v>0</v>
      </c>
      <c r="GA1689" t="s">
        <v>3</v>
      </c>
      <c r="GD1689">
        <v>1</v>
      </c>
      <c r="GF1689">
        <v>-362110086</v>
      </c>
      <c r="GG1689">
        <v>2</v>
      </c>
      <c r="GH1689">
        <v>1</v>
      </c>
      <c r="GI1689">
        <v>-2</v>
      </c>
      <c r="GJ1689">
        <v>0</v>
      </c>
      <c r="GK1689">
        <v>0</v>
      </c>
      <c r="GL1689">
        <f t="shared" si="1503"/>
        <v>0</v>
      </c>
      <c r="GM1689">
        <f t="shared" si="1504"/>
        <v>45.6</v>
      </c>
      <c r="GN1689">
        <f t="shared" si="1505"/>
        <v>45.6</v>
      </c>
      <c r="GO1689">
        <f t="shared" si="1506"/>
        <v>0</v>
      </c>
      <c r="GP1689">
        <f t="shared" si="1507"/>
        <v>0</v>
      </c>
      <c r="GR1689">
        <v>0</v>
      </c>
      <c r="GS1689">
        <v>3</v>
      </c>
      <c r="GT1689">
        <v>0</v>
      </c>
      <c r="GU1689" t="s">
        <v>3</v>
      </c>
      <c r="GV1689">
        <f t="shared" si="1508"/>
        <v>0</v>
      </c>
      <c r="GW1689">
        <v>1</v>
      </c>
      <c r="GX1689">
        <f t="shared" si="1509"/>
        <v>0</v>
      </c>
      <c r="HA1689">
        <v>0</v>
      </c>
      <c r="HB1689">
        <v>0</v>
      </c>
      <c r="HC1689">
        <f t="shared" si="1510"/>
        <v>0</v>
      </c>
      <c r="IK1689">
        <v>0</v>
      </c>
    </row>
    <row r="1690" spans="1:255">
      <c r="A1690" s="2">
        <v>17</v>
      </c>
      <c r="B1690" s="2">
        <v>1</v>
      </c>
      <c r="C1690" s="2"/>
      <c r="D1690" s="2"/>
      <c r="E1690" s="2" t="s">
        <v>723</v>
      </c>
      <c r="F1690" s="2" t="s">
        <v>273</v>
      </c>
      <c r="G1690" s="2" t="s">
        <v>274</v>
      </c>
      <c r="H1690" s="2" t="s">
        <v>275</v>
      </c>
      <c r="I1690" s="2">
        <v>9.3000000000000007</v>
      </c>
      <c r="J1690" s="2">
        <v>0</v>
      </c>
      <c r="K1690" s="2"/>
      <c r="L1690" s="2"/>
      <c r="M1690" s="2"/>
      <c r="N1690" s="2"/>
      <c r="O1690" s="2">
        <f t="shared" si="1476"/>
        <v>111.88</v>
      </c>
      <c r="P1690" s="2">
        <f t="shared" si="1477"/>
        <v>111.88</v>
      </c>
      <c r="Q1690" s="2">
        <f t="shared" si="1478"/>
        <v>0</v>
      </c>
      <c r="R1690" s="2">
        <f t="shared" si="1479"/>
        <v>0</v>
      </c>
      <c r="S1690" s="2">
        <f t="shared" si="1480"/>
        <v>0</v>
      </c>
      <c r="T1690" s="2">
        <f t="shared" si="1481"/>
        <v>0</v>
      </c>
      <c r="U1690" s="2">
        <f t="shared" si="1482"/>
        <v>0</v>
      </c>
      <c r="V1690" s="2">
        <f t="shared" si="1483"/>
        <v>0</v>
      </c>
      <c r="W1690" s="2">
        <f t="shared" si="1484"/>
        <v>0</v>
      </c>
      <c r="X1690" s="2">
        <f t="shared" si="1485"/>
        <v>0</v>
      </c>
      <c r="Y1690" s="2">
        <f t="shared" si="1486"/>
        <v>0</v>
      </c>
      <c r="Z1690" s="2"/>
      <c r="AA1690" s="2">
        <v>33304975</v>
      </c>
      <c r="AB1690" s="2">
        <f t="shared" si="1487"/>
        <v>12.03</v>
      </c>
      <c r="AC1690" s="2">
        <f t="shared" si="1488"/>
        <v>12.03</v>
      </c>
      <c r="AD1690" s="2">
        <f t="shared" si="1511"/>
        <v>0</v>
      </c>
      <c r="AE1690" s="2">
        <f t="shared" si="1512"/>
        <v>0</v>
      </c>
      <c r="AF1690" s="2">
        <f t="shared" si="1512"/>
        <v>0</v>
      </c>
      <c r="AG1690" s="2">
        <f t="shared" si="1489"/>
        <v>0</v>
      </c>
      <c r="AH1690" s="2">
        <f t="shared" si="1513"/>
        <v>0</v>
      </c>
      <c r="AI1690" s="2">
        <f t="shared" si="1513"/>
        <v>0</v>
      </c>
      <c r="AJ1690" s="2">
        <f t="shared" si="1490"/>
        <v>0</v>
      </c>
      <c r="AK1690" s="2">
        <v>12.03</v>
      </c>
      <c r="AL1690" s="2">
        <v>12.03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1</v>
      </c>
      <c r="AW1690" s="2">
        <v>1</v>
      </c>
      <c r="AX1690" s="2"/>
      <c r="AY1690" s="2"/>
      <c r="AZ1690" s="2">
        <v>1</v>
      </c>
      <c r="BA1690" s="2">
        <v>1</v>
      </c>
      <c r="BB1690" s="2">
        <v>1</v>
      </c>
      <c r="BC1690" s="2">
        <v>1</v>
      </c>
      <c r="BD1690" s="2" t="s">
        <v>3</v>
      </c>
      <c r="BE1690" s="2" t="s">
        <v>3</v>
      </c>
      <c r="BF1690" s="2" t="s">
        <v>3</v>
      </c>
      <c r="BG1690" s="2" t="s">
        <v>3</v>
      </c>
      <c r="BH1690" s="2">
        <v>3</v>
      </c>
      <c r="BI1690" s="2">
        <v>2</v>
      </c>
      <c r="BJ1690" s="2" t="s">
        <v>276</v>
      </c>
      <c r="BK1690" s="2"/>
      <c r="BL1690" s="2"/>
      <c r="BM1690" s="2">
        <v>500002</v>
      </c>
      <c r="BN1690" s="2">
        <v>0</v>
      </c>
      <c r="BO1690" s="2" t="s">
        <v>3</v>
      </c>
      <c r="BP1690" s="2">
        <v>0</v>
      </c>
      <c r="BQ1690" s="2">
        <v>12</v>
      </c>
      <c r="BR1690" s="2">
        <v>0</v>
      </c>
      <c r="BS1690" s="2">
        <v>1</v>
      </c>
      <c r="BT1690" s="2">
        <v>1</v>
      </c>
      <c r="BU1690" s="2">
        <v>1</v>
      </c>
      <c r="BV1690" s="2">
        <v>1</v>
      </c>
      <c r="BW1690" s="2">
        <v>1</v>
      </c>
      <c r="BX1690" s="2">
        <v>1</v>
      </c>
      <c r="BY1690" s="2" t="s">
        <v>3</v>
      </c>
      <c r="BZ1690" s="2">
        <v>0</v>
      </c>
      <c r="CA1690" s="2">
        <v>0</v>
      </c>
      <c r="CB1690" s="2"/>
      <c r="CC1690" s="2"/>
      <c r="CD1690" s="2"/>
      <c r="CE1690" s="2">
        <v>0</v>
      </c>
      <c r="CF1690" s="2">
        <v>0</v>
      </c>
      <c r="CG1690" s="2">
        <v>0</v>
      </c>
      <c r="CH1690" s="2"/>
      <c r="CI1690" s="2"/>
      <c r="CJ1690" s="2"/>
      <c r="CK1690" s="2"/>
      <c r="CL1690" s="2"/>
      <c r="CM1690" s="2">
        <v>0</v>
      </c>
      <c r="CN1690" s="2" t="s">
        <v>3</v>
      </c>
      <c r="CO1690" s="2">
        <v>0</v>
      </c>
      <c r="CP1690" s="2">
        <f t="shared" si="1491"/>
        <v>111.88</v>
      </c>
      <c r="CQ1690" s="2">
        <f t="shared" si="1492"/>
        <v>12.03</v>
      </c>
      <c r="CR1690" s="2">
        <f t="shared" si="1493"/>
        <v>0</v>
      </c>
      <c r="CS1690" s="2">
        <f t="shared" si="1494"/>
        <v>0</v>
      </c>
      <c r="CT1690" s="2">
        <f t="shared" si="1495"/>
        <v>0</v>
      </c>
      <c r="CU1690" s="2">
        <f t="shared" si="1496"/>
        <v>0</v>
      </c>
      <c r="CV1690" s="2">
        <f t="shared" si="1497"/>
        <v>0</v>
      </c>
      <c r="CW1690" s="2">
        <f t="shared" si="1498"/>
        <v>0</v>
      </c>
      <c r="CX1690" s="2">
        <f t="shared" si="1499"/>
        <v>0</v>
      </c>
      <c r="CY1690" s="2">
        <f t="shared" si="1500"/>
        <v>0</v>
      </c>
      <c r="CZ1690" s="2">
        <f t="shared" si="1501"/>
        <v>0</v>
      </c>
      <c r="DA1690" s="2"/>
      <c r="DB1690" s="2"/>
      <c r="DC1690" s="2" t="s">
        <v>3</v>
      </c>
      <c r="DD1690" s="2" t="s">
        <v>3</v>
      </c>
      <c r="DE1690" s="2" t="s">
        <v>3</v>
      </c>
      <c r="DF1690" s="2" t="s">
        <v>3</v>
      </c>
      <c r="DG1690" s="2" t="s">
        <v>3</v>
      </c>
      <c r="DH1690" s="2" t="s">
        <v>3</v>
      </c>
      <c r="DI1690" s="2" t="s">
        <v>3</v>
      </c>
      <c r="DJ1690" s="2" t="s">
        <v>3</v>
      </c>
      <c r="DK1690" s="2" t="s">
        <v>3</v>
      </c>
      <c r="DL1690" s="2" t="s">
        <v>3</v>
      </c>
      <c r="DM1690" s="2" t="s">
        <v>3</v>
      </c>
      <c r="DN1690" s="2">
        <v>0</v>
      </c>
      <c r="DO1690" s="2">
        <v>0</v>
      </c>
      <c r="DP1690" s="2">
        <v>1</v>
      </c>
      <c r="DQ1690" s="2">
        <v>1</v>
      </c>
      <c r="DR1690" s="2"/>
      <c r="DS1690" s="2"/>
      <c r="DT1690" s="2"/>
      <c r="DU1690" s="2">
        <v>1003</v>
      </c>
      <c r="DV1690" s="2" t="s">
        <v>275</v>
      </c>
      <c r="DW1690" s="2" t="s">
        <v>275</v>
      </c>
      <c r="DX1690" s="2">
        <v>1</v>
      </c>
      <c r="DY1690" s="2"/>
      <c r="DZ1690" s="2"/>
      <c r="EA1690" s="2"/>
      <c r="EB1690" s="2"/>
      <c r="EC1690" s="2"/>
      <c r="ED1690" s="2"/>
      <c r="EE1690" s="2">
        <v>31102120</v>
      </c>
      <c r="EF1690" s="2">
        <v>12</v>
      </c>
      <c r="EG1690" s="2" t="s">
        <v>420</v>
      </c>
      <c r="EH1690" s="2">
        <v>0</v>
      </c>
      <c r="EI1690" s="2" t="s">
        <v>3</v>
      </c>
      <c r="EJ1690" s="2">
        <v>2</v>
      </c>
      <c r="EK1690" s="2">
        <v>500002</v>
      </c>
      <c r="EL1690" s="2" t="s">
        <v>421</v>
      </c>
      <c r="EM1690" s="2" t="s">
        <v>422</v>
      </c>
      <c r="EN1690" s="2"/>
      <c r="EO1690" s="2" t="s">
        <v>3</v>
      </c>
      <c r="EP1690" s="2"/>
      <c r="EQ1690" s="2">
        <v>0</v>
      </c>
      <c r="ER1690" s="2">
        <v>12.03</v>
      </c>
      <c r="ES1690" s="2">
        <v>12.03</v>
      </c>
      <c r="ET1690" s="2">
        <v>0</v>
      </c>
      <c r="EU1690" s="2">
        <v>0</v>
      </c>
      <c r="EV1690" s="2">
        <v>0</v>
      </c>
      <c r="EW1690" s="2">
        <v>0</v>
      </c>
      <c r="EX1690" s="2">
        <v>0</v>
      </c>
      <c r="EY1690" s="2">
        <v>0</v>
      </c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>
        <v>0</v>
      </c>
      <c r="FR1690" s="2">
        <f t="shared" si="1502"/>
        <v>0</v>
      </c>
      <c r="FS1690" s="2">
        <v>0</v>
      </c>
      <c r="FT1690" s="2"/>
      <c r="FU1690" s="2"/>
      <c r="FV1690" s="2"/>
      <c r="FW1690" s="2"/>
      <c r="FX1690" s="2">
        <v>0</v>
      </c>
      <c r="FY1690" s="2">
        <v>0</v>
      </c>
      <c r="FZ1690" s="2"/>
      <c r="GA1690" s="2" t="s">
        <v>3</v>
      </c>
      <c r="GB1690" s="2"/>
      <c r="GC1690" s="2"/>
      <c r="GD1690" s="2">
        <v>1</v>
      </c>
      <c r="GE1690" s="2"/>
      <c r="GF1690" s="2">
        <v>1404028807</v>
      </c>
      <c r="GG1690" s="2">
        <v>2</v>
      </c>
      <c r="GH1690" s="2">
        <v>1</v>
      </c>
      <c r="GI1690" s="2">
        <v>-2</v>
      </c>
      <c r="GJ1690" s="2">
        <v>0</v>
      </c>
      <c r="GK1690" s="2">
        <v>0</v>
      </c>
      <c r="GL1690" s="2">
        <f t="shared" si="1503"/>
        <v>0</v>
      </c>
      <c r="GM1690" s="2">
        <f t="shared" si="1504"/>
        <v>111.88</v>
      </c>
      <c r="GN1690" s="2">
        <f t="shared" si="1505"/>
        <v>0</v>
      </c>
      <c r="GO1690" s="2">
        <f t="shared" si="1506"/>
        <v>111.88</v>
      </c>
      <c r="GP1690" s="2">
        <f t="shared" si="1507"/>
        <v>0</v>
      </c>
      <c r="GQ1690" s="2"/>
      <c r="GR1690" s="2">
        <v>0</v>
      </c>
      <c r="GS1690" s="2">
        <v>3</v>
      </c>
      <c r="GT1690" s="2">
        <v>0</v>
      </c>
      <c r="GU1690" s="2" t="s">
        <v>3</v>
      </c>
      <c r="GV1690" s="2">
        <f t="shared" si="1508"/>
        <v>0</v>
      </c>
      <c r="GW1690" s="2">
        <v>1</v>
      </c>
      <c r="GX1690" s="2">
        <f t="shared" si="1509"/>
        <v>0</v>
      </c>
      <c r="GY1690" s="2"/>
      <c r="GZ1690" s="2"/>
      <c r="HA1690" s="2">
        <v>0</v>
      </c>
      <c r="HB1690" s="2">
        <v>0</v>
      </c>
      <c r="HC1690" s="2">
        <f t="shared" si="1510"/>
        <v>0</v>
      </c>
      <c r="HD1690" s="2"/>
      <c r="HE1690" s="2"/>
      <c r="HF1690" s="2"/>
      <c r="HG1690" s="2"/>
      <c r="HH1690" s="2"/>
      <c r="HI1690" s="2"/>
      <c r="HJ1690" s="2"/>
      <c r="HK1690" s="2"/>
      <c r="HL1690" s="2"/>
      <c r="HM1690" s="2"/>
      <c r="HN1690" s="2"/>
      <c r="HO1690" s="2"/>
      <c r="HP1690" s="2"/>
      <c r="HQ1690" s="2"/>
      <c r="HR1690" s="2"/>
      <c r="HS1690" s="2"/>
      <c r="HT1690" s="2"/>
      <c r="HU1690" s="2"/>
      <c r="HV1690" s="2"/>
      <c r="HW1690" s="2"/>
      <c r="HX1690" s="2"/>
      <c r="HY1690" s="2"/>
      <c r="HZ1690" s="2"/>
      <c r="IA1690" s="2"/>
      <c r="IB1690" s="2"/>
      <c r="IC1690" s="2"/>
      <c r="ID1690" s="2"/>
      <c r="IE1690" s="2"/>
      <c r="IF1690" s="2"/>
      <c r="IG1690" s="2"/>
      <c r="IH1690" s="2"/>
      <c r="II1690" s="2"/>
      <c r="IJ1690" s="2"/>
      <c r="IK1690" s="2">
        <v>0</v>
      </c>
      <c r="IL1690" s="2"/>
      <c r="IM1690" s="2"/>
      <c r="IN1690" s="2"/>
      <c r="IO1690" s="2"/>
      <c r="IP1690" s="2"/>
      <c r="IQ1690" s="2"/>
      <c r="IR1690" s="2"/>
      <c r="IS1690" s="2"/>
      <c r="IT1690" s="2"/>
      <c r="IU1690" s="2"/>
    </row>
    <row r="1691" spans="1:255">
      <c r="A1691">
        <v>17</v>
      </c>
      <c r="B1691">
        <v>1</v>
      </c>
      <c r="E1691" t="s">
        <v>723</v>
      </c>
      <c r="F1691" t="s">
        <v>273</v>
      </c>
      <c r="G1691" t="s">
        <v>274</v>
      </c>
      <c r="H1691" t="s">
        <v>275</v>
      </c>
      <c r="I1691">
        <v>9.3000000000000007</v>
      </c>
      <c r="J1691">
        <v>0</v>
      </c>
      <c r="O1691">
        <f t="shared" si="1476"/>
        <v>111.88</v>
      </c>
      <c r="P1691">
        <f t="shared" si="1477"/>
        <v>111.88</v>
      </c>
      <c r="Q1691">
        <f t="shared" si="1478"/>
        <v>0</v>
      </c>
      <c r="R1691">
        <f t="shared" si="1479"/>
        <v>0</v>
      </c>
      <c r="S1691">
        <f t="shared" si="1480"/>
        <v>0</v>
      </c>
      <c r="T1691">
        <f t="shared" si="1481"/>
        <v>0</v>
      </c>
      <c r="U1691">
        <f t="shared" si="1482"/>
        <v>0</v>
      </c>
      <c r="V1691">
        <f t="shared" si="1483"/>
        <v>0</v>
      </c>
      <c r="W1691">
        <f t="shared" si="1484"/>
        <v>0</v>
      </c>
      <c r="X1691">
        <f t="shared" si="1485"/>
        <v>0</v>
      </c>
      <c r="Y1691">
        <f t="shared" si="1486"/>
        <v>0</v>
      </c>
      <c r="AA1691">
        <v>33304960</v>
      </c>
      <c r="AB1691">
        <f t="shared" si="1487"/>
        <v>12.03</v>
      </c>
      <c r="AC1691">
        <f t="shared" si="1488"/>
        <v>12.03</v>
      </c>
      <c r="AD1691">
        <f t="shared" si="1511"/>
        <v>0</v>
      </c>
      <c r="AE1691">
        <f t="shared" si="1512"/>
        <v>0</v>
      </c>
      <c r="AF1691">
        <f t="shared" si="1512"/>
        <v>0</v>
      </c>
      <c r="AG1691">
        <f t="shared" si="1489"/>
        <v>0</v>
      </c>
      <c r="AH1691">
        <f t="shared" si="1513"/>
        <v>0</v>
      </c>
      <c r="AI1691">
        <f t="shared" si="1513"/>
        <v>0</v>
      </c>
      <c r="AJ1691">
        <f t="shared" si="1490"/>
        <v>0</v>
      </c>
      <c r="AK1691">
        <v>12.03</v>
      </c>
      <c r="AL1691">
        <v>12.03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1</v>
      </c>
      <c r="AW1691">
        <v>1</v>
      </c>
      <c r="AZ1691">
        <v>1</v>
      </c>
      <c r="BA1691">
        <v>1</v>
      </c>
      <c r="BB1691">
        <v>1</v>
      </c>
      <c r="BC1691">
        <v>1</v>
      </c>
      <c r="BD1691" t="s">
        <v>3</v>
      </c>
      <c r="BE1691" t="s">
        <v>3</v>
      </c>
      <c r="BF1691" t="s">
        <v>3</v>
      </c>
      <c r="BG1691" t="s">
        <v>3</v>
      </c>
      <c r="BH1691">
        <v>3</v>
      </c>
      <c r="BI1691">
        <v>2</v>
      </c>
      <c r="BJ1691" t="s">
        <v>276</v>
      </c>
      <c r="BM1691">
        <v>500002</v>
      </c>
      <c r="BN1691">
        <v>0</v>
      </c>
      <c r="BO1691" t="s">
        <v>3</v>
      </c>
      <c r="BP1691">
        <v>0</v>
      </c>
      <c r="BQ1691">
        <v>12</v>
      </c>
      <c r="BR1691">
        <v>0</v>
      </c>
      <c r="BS1691">
        <v>1</v>
      </c>
      <c r="BT1691">
        <v>1</v>
      </c>
      <c r="BU1691">
        <v>1</v>
      </c>
      <c r="BV1691">
        <v>1</v>
      </c>
      <c r="BW1691">
        <v>1</v>
      </c>
      <c r="BX1691">
        <v>1</v>
      </c>
      <c r="BY1691" t="s">
        <v>3</v>
      </c>
      <c r="BZ1691">
        <v>0</v>
      </c>
      <c r="CA1691">
        <v>0</v>
      </c>
      <c r="CE1691">
        <v>0</v>
      </c>
      <c r="CF1691">
        <v>0</v>
      </c>
      <c r="CG1691">
        <v>0</v>
      </c>
      <c r="CM1691">
        <v>0</v>
      </c>
      <c r="CN1691" t="s">
        <v>3</v>
      </c>
      <c r="CO1691">
        <v>0</v>
      </c>
      <c r="CP1691">
        <f t="shared" si="1491"/>
        <v>111.88</v>
      </c>
      <c r="CQ1691">
        <f t="shared" si="1492"/>
        <v>12.03</v>
      </c>
      <c r="CR1691">
        <f t="shared" si="1493"/>
        <v>0</v>
      </c>
      <c r="CS1691">
        <f t="shared" si="1494"/>
        <v>0</v>
      </c>
      <c r="CT1691">
        <f t="shared" si="1495"/>
        <v>0</v>
      </c>
      <c r="CU1691">
        <f t="shared" si="1496"/>
        <v>0</v>
      </c>
      <c r="CV1691">
        <f t="shared" si="1497"/>
        <v>0</v>
      </c>
      <c r="CW1691">
        <f t="shared" si="1498"/>
        <v>0</v>
      </c>
      <c r="CX1691">
        <f t="shared" si="1499"/>
        <v>0</v>
      </c>
      <c r="CY1691">
        <f t="shared" si="1500"/>
        <v>0</v>
      </c>
      <c r="CZ1691">
        <f t="shared" si="1501"/>
        <v>0</v>
      </c>
      <c r="DC1691" t="s">
        <v>3</v>
      </c>
      <c r="DD1691" t="s">
        <v>3</v>
      </c>
      <c r="DE1691" t="s">
        <v>3</v>
      </c>
      <c r="DF1691" t="s">
        <v>3</v>
      </c>
      <c r="DG1691" t="s">
        <v>3</v>
      </c>
      <c r="DH1691" t="s">
        <v>3</v>
      </c>
      <c r="DI1691" t="s">
        <v>3</v>
      </c>
      <c r="DJ1691" t="s">
        <v>3</v>
      </c>
      <c r="DK1691" t="s">
        <v>3</v>
      </c>
      <c r="DL1691" t="s">
        <v>3</v>
      </c>
      <c r="DM1691" t="s">
        <v>3</v>
      </c>
      <c r="DN1691">
        <v>0</v>
      </c>
      <c r="DO1691">
        <v>0</v>
      </c>
      <c r="DP1691">
        <v>1</v>
      </c>
      <c r="DQ1691">
        <v>1</v>
      </c>
      <c r="DU1691">
        <v>1003</v>
      </c>
      <c r="DV1691" t="s">
        <v>275</v>
      </c>
      <c r="DW1691" t="s">
        <v>275</v>
      </c>
      <c r="DX1691">
        <v>1</v>
      </c>
      <c r="EE1691">
        <v>31102120</v>
      </c>
      <c r="EF1691">
        <v>12</v>
      </c>
      <c r="EG1691" t="s">
        <v>420</v>
      </c>
      <c r="EH1691">
        <v>0</v>
      </c>
      <c r="EI1691" t="s">
        <v>3</v>
      </c>
      <c r="EJ1691">
        <v>2</v>
      </c>
      <c r="EK1691">
        <v>500002</v>
      </c>
      <c r="EL1691" t="s">
        <v>421</v>
      </c>
      <c r="EM1691" t="s">
        <v>422</v>
      </c>
      <c r="EO1691" t="s">
        <v>3</v>
      </c>
      <c r="EQ1691">
        <v>0</v>
      </c>
      <c r="ER1691">
        <v>12.03</v>
      </c>
      <c r="ES1691">
        <v>12.03</v>
      </c>
      <c r="ET1691">
        <v>0</v>
      </c>
      <c r="EU1691">
        <v>0</v>
      </c>
      <c r="EV1691">
        <v>0</v>
      </c>
      <c r="EW1691">
        <v>0</v>
      </c>
      <c r="EX1691">
        <v>0</v>
      </c>
      <c r="EY1691">
        <v>0</v>
      </c>
      <c r="FQ1691">
        <v>0</v>
      </c>
      <c r="FR1691">
        <f t="shared" si="1502"/>
        <v>0</v>
      </c>
      <c r="FS1691">
        <v>0</v>
      </c>
      <c r="FX1691">
        <v>0</v>
      </c>
      <c r="FY1691">
        <v>0</v>
      </c>
      <c r="GA1691" t="s">
        <v>3</v>
      </c>
      <c r="GD1691">
        <v>1</v>
      </c>
      <c r="GF1691">
        <v>1404028807</v>
      </c>
      <c r="GG1691">
        <v>2</v>
      </c>
      <c r="GH1691">
        <v>1</v>
      </c>
      <c r="GI1691">
        <v>-2</v>
      </c>
      <c r="GJ1691">
        <v>0</v>
      </c>
      <c r="GK1691">
        <v>0</v>
      </c>
      <c r="GL1691">
        <f t="shared" si="1503"/>
        <v>0</v>
      </c>
      <c r="GM1691">
        <f t="shared" si="1504"/>
        <v>111.88</v>
      </c>
      <c r="GN1691">
        <f t="shared" si="1505"/>
        <v>0</v>
      </c>
      <c r="GO1691">
        <f t="shared" si="1506"/>
        <v>111.88</v>
      </c>
      <c r="GP1691">
        <f t="shared" si="1507"/>
        <v>0</v>
      </c>
      <c r="GR1691">
        <v>0</v>
      </c>
      <c r="GS1691">
        <v>3</v>
      </c>
      <c r="GT1691">
        <v>0</v>
      </c>
      <c r="GU1691" t="s">
        <v>3</v>
      </c>
      <c r="GV1691">
        <f t="shared" si="1508"/>
        <v>0</v>
      </c>
      <c r="GW1691">
        <v>1</v>
      </c>
      <c r="GX1691">
        <f t="shared" si="1509"/>
        <v>0</v>
      </c>
      <c r="HA1691">
        <v>0</v>
      </c>
      <c r="HB1691">
        <v>0</v>
      </c>
      <c r="HC1691">
        <f t="shared" si="1510"/>
        <v>0</v>
      </c>
      <c r="IK1691">
        <v>0</v>
      </c>
    </row>
    <row r="1692" spans="1:255">
      <c r="A1692" s="2">
        <v>17</v>
      </c>
      <c r="B1692" s="2">
        <v>1</v>
      </c>
      <c r="C1692" s="2"/>
      <c r="D1692" s="2"/>
      <c r="E1692" s="2" t="s">
        <v>724</v>
      </c>
      <c r="F1692" s="2" t="s">
        <v>424</v>
      </c>
      <c r="G1692" s="2" t="s">
        <v>599</v>
      </c>
      <c r="H1692" s="2" t="s">
        <v>40</v>
      </c>
      <c r="I1692" s="2">
        <v>1</v>
      </c>
      <c r="J1692" s="2">
        <v>0</v>
      </c>
      <c r="K1692" s="2"/>
      <c r="L1692" s="2"/>
      <c r="M1692" s="2"/>
      <c r="N1692" s="2"/>
      <c r="O1692" s="2">
        <f t="shared" si="1476"/>
        <v>0</v>
      </c>
      <c r="P1692" s="2">
        <f t="shared" si="1477"/>
        <v>0</v>
      </c>
      <c r="Q1692" s="2">
        <f t="shared" si="1478"/>
        <v>0</v>
      </c>
      <c r="R1692" s="2">
        <f t="shared" si="1479"/>
        <v>0</v>
      </c>
      <c r="S1692" s="2">
        <f t="shared" si="1480"/>
        <v>0</v>
      </c>
      <c r="T1692" s="2">
        <f t="shared" si="1481"/>
        <v>0</v>
      </c>
      <c r="U1692" s="2">
        <f t="shared" si="1482"/>
        <v>0</v>
      </c>
      <c r="V1692" s="2">
        <f t="shared" si="1483"/>
        <v>0</v>
      </c>
      <c r="W1692" s="2">
        <f t="shared" si="1484"/>
        <v>0</v>
      </c>
      <c r="X1692" s="2">
        <f t="shared" si="1485"/>
        <v>0</v>
      </c>
      <c r="Y1692" s="2">
        <f t="shared" si="1486"/>
        <v>0</v>
      </c>
      <c r="Z1692" s="2"/>
      <c r="AA1692" s="2">
        <v>33304975</v>
      </c>
      <c r="AB1692" s="2">
        <f t="shared" si="1487"/>
        <v>0</v>
      </c>
      <c r="AC1692" s="2">
        <f t="shared" si="1488"/>
        <v>0</v>
      </c>
      <c r="AD1692" s="2">
        <f t="shared" si="1511"/>
        <v>0</v>
      </c>
      <c r="AE1692" s="2">
        <f t="shared" si="1512"/>
        <v>0</v>
      </c>
      <c r="AF1692" s="2">
        <f t="shared" si="1512"/>
        <v>0</v>
      </c>
      <c r="AG1692" s="2">
        <f t="shared" si="1489"/>
        <v>0</v>
      </c>
      <c r="AH1692" s="2">
        <f t="shared" si="1513"/>
        <v>0</v>
      </c>
      <c r="AI1692" s="2">
        <f t="shared" si="1513"/>
        <v>0</v>
      </c>
      <c r="AJ1692" s="2">
        <f t="shared" si="1490"/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1</v>
      </c>
      <c r="AW1692" s="2">
        <v>1</v>
      </c>
      <c r="AX1692" s="2"/>
      <c r="AY1692" s="2"/>
      <c r="AZ1692" s="2">
        <v>1</v>
      </c>
      <c r="BA1692" s="2">
        <v>1</v>
      </c>
      <c r="BB1692" s="2">
        <v>1</v>
      </c>
      <c r="BC1692" s="2">
        <v>1</v>
      </c>
      <c r="BD1692" s="2" t="s">
        <v>3</v>
      </c>
      <c r="BE1692" s="2" t="s">
        <v>3</v>
      </c>
      <c r="BF1692" s="2" t="s">
        <v>3</v>
      </c>
      <c r="BG1692" s="2" t="s">
        <v>3</v>
      </c>
      <c r="BH1692" s="2">
        <v>3</v>
      </c>
      <c r="BI1692" s="2">
        <v>1</v>
      </c>
      <c r="BJ1692" s="2" t="s">
        <v>3</v>
      </c>
      <c r="BK1692" s="2"/>
      <c r="BL1692" s="2"/>
      <c r="BM1692" s="2">
        <v>1100</v>
      </c>
      <c r="BN1692" s="2">
        <v>0</v>
      </c>
      <c r="BO1692" s="2" t="s">
        <v>3</v>
      </c>
      <c r="BP1692" s="2">
        <v>0</v>
      </c>
      <c r="BQ1692" s="2">
        <v>14</v>
      </c>
      <c r="BR1692" s="2">
        <v>0</v>
      </c>
      <c r="BS1692" s="2">
        <v>1</v>
      </c>
      <c r="BT1692" s="2">
        <v>1</v>
      </c>
      <c r="BU1692" s="2">
        <v>1</v>
      </c>
      <c r="BV1692" s="2">
        <v>1</v>
      </c>
      <c r="BW1692" s="2">
        <v>1</v>
      </c>
      <c r="BX1692" s="2">
        <v>1</v>
      </c>
      <c r="BY1692" s="2" t="s">
        <v>3</v>
      </c>
      <c r="BZ1692" s="2">
        <v>0</v>
      </c>
      <c r="CA1692" s="2">
        <v>0</v>
      </c>
      <c r="CB1692" s="2"/>
      <c r="CC1692" s="2"/>
      <c r="CD1692" s="2"/>
      <c r="CE1692" s="2">
        <v>0</v>
      </c>
      <c r="CF1692" s="2">
        <v>0</v>
      </c>
      <c r="CG1692" s="2">
        <v>0</v>
      </c>
      <c r="CH1692" s="2"/>
      <c r="CI1692" s="2"/>
      <c r="CJ1692" s="2"/>
      <c r="CK1692" s="2"/>
      <c r="CL1692" s="2"/>
      <c r="CM1692" s="2">
        <v>0</v>
      </c>
      <c r="CN1692" s="2" t="s">
        <v>3</v>
      </c>
      <c r="CO1692" s="2">
        <v>0</v>
      </c>
      <c r="CP1692" s="2">
        <f t="shared" si="1491"/>
        <v>0</v>
      </c>
      <c r="CQ1692" s="2">
        <f t="shared" si="1492"/>
        <v>0</v>
      </c>
      <c r="CR1692" s="2">
        <f t="shared" si="1493"/>
        <v>0</v>
      </c>
      <c r="CS1692" s="2">
        <f t="shared" si="1494"/>
        <v>0</v>
      </c>
      <c r="CT1692" s="2">
        <f t="shared" si="1495"/>
        <v>0</v>
      </c>
      <c r="CU1692" s="2">
        <f t="shared" si="1496"/>
        <v>0</v>
      </c>
      <c r="CV1692" s="2">
        <f t="shared" si="1497"/>
        <v>0</v>
      </c>
      <c r="CW1692" s="2">
        <f t="shared" si="1498"/>
        <v>0</v>
      </c>
      <c r="CX1692" s="2">
        <f t="shared" si="1499"/>
        <v>0</v>
      </c>
      <c r="CY1692" s="2">
        <f t="shared" si="1500"/>
        <v>0</v>
      </c>
      <c r="CZ1692" s="2">
        <f t="shared" si="1501"/>
        <v>0</v>
      </c>
      <c r="DA1692" s="2"/>
      <c r="DB1692" s="2"/>
      <c r="DC1692" s="2" t="s">
        <v>3</v>
      </c>
      <c r="DD1692" s="2" t="s">
        <v>3</v>
      </c>
      <c r="DE1692" s="2" t="s">
        <v>3</v>
      </c>
      <c r="DF1692" s="2" t="s">
        <v>3</v>
      </c>
      <c r="DG1692" s="2" t="s">
        <v>3</v>
      </c>
      <c r="DH1692" s="2" t="s">
        <v>3</v>
      </c>
      <c r="DI1692" s="2" t="s">
        <v>3</v>
      </c>
      <c r="DJ1692" s="2" t="s">
        <v>3</v>
      </c>
      <c r="DK1692" s="2" t="s">
        <v>3</v>
      </c>
      <c r="DL1692" s="2" t="s">
        <v>3</v>
      </c>
      <c r="DM1692" s="2" t="s">
        <v>3</v>
      </c>
      <c r="DN1692" s="2">
        <v>0</v>
      </c>
      <c r="DO1692" s="2">
        <v>0</v>
      </c>
      <c r="DP1692" s="2">
        <v>1</v>
      </c>
      <c r="DQ1692" s="2">
        <v>1</v>
      </c>
      <c r="DR1692" s="2"/>
      <c r="DS1692" s="2"/>
      <c r="DT1692" s="2"/>
      <c r="DU1692" s="2">
        <v>1010</v>
      </c>
      <c r="DV1692" s="2" t="s">
        <v>40</v>
      </c>
      <c r="DW1692" s="2" t="s">
        <v>40</v>
      </c>
      <c r="DX1692" s="2">
        <v>1</v>
      </c>
      <c r="DY1692" s="2"/>
      <c r="DZ1692" s="2"/>
      <c r="EA1692" s="2"/>
      <c r="EB1692" s="2"/>
      <c r="EC1692" s="2"/>
      <c r="ED1692" s="2"/>
      <c r="EE1692" s="2">
        <v>31102366</v>
      </c>
      <c r="EF1692" s="2">
        <v>8</v>
      </c>
      <c r="EG1692" s="2" t="s">
        <v>34</v>
      </c>
      <c r="EH1692" s="2">
        <v>0</v>
      </c>
      <c r="EI1692" s="2" t="s">
        <v>3</v>
      </c>
      <c r="EJ1692" s="2">
        <v>1</v>
      </c>
      <c r="EK1692" s="2">
        <v>1100</v>
      </c>
      <c r="EL1692" s="2" t="s">
        <v>41</v>
      </c>
      <c r="EM1692" s="2" t="s">
        <v>42</v>
      </c>
      <c r="EN1692" s="2"/>
      <c r="EO1692" s="2" t="s">
        <v>3</v>
      </c>
      <c r="EP1692" s="2"/>
      <c r="EQ1692" s="2">
        <v>0</v>
      </c>
      <c r="ER1692" s="2">
        <v>0</v>
      </c>
      <c r="ES1692" s="2">
        <v>0</v>
      </c>
      <c r="ET1692" s="2">
        <v>0</v>
      </c>
      <c r="EU1692" s="2">
        <v>0</v>
      </c>
      <c r="EV1692" s="2">
        <v>0</v>
      </c>
      <c r="EW1692" s="2">
        <v>0</v>
      </c>
      <c r="EX1692" s="2">
        <v>0</v>
      </c>
      <c r="EY1692" s="2">
        <v>0</v>
      </c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>
        <v>0</v>
      </c>
      <c r="FR1692" s="2">
        <f t="shared" si="1502"/>
        <v>0</v>
      </c>
      <c r="FS1692" s="2">
        <v>0</v>
      </c>
      <c r="FT1692" s="2"/>
      <c r="FU1692" s="2"/>
      <c r="FV1692" s="2"/>
      <c r="FW1692" s="2"/>
      <c r="FX1692" s="2">
        <v>0</v>
      </c>
      <c r="FY1692" s="2">
        <v>0</v>
      </c>
      <c r="FZ1692" s="2"/>
      <c r="GA1692" s="2" t="s">
        <v>3</v>
      </c>
      <c r="GB1692" s="2"/>
      <c r="GC1692" s="2"/>
      <c r="GD1692" s="2">
        <v>1</v>
      </c>
      <c r="GE1692" s="2"/>
      <c r="GF1692" s="2">
        <v>376894853</v>
      </c>
      <c r="GG1692" s="2">
        <v>2</v>
      </c>
      <c r="GH1692" s="2">
        <v>0</v>
      </c>
      <c r="GI1692" s="2">
        <v>-2</v>
      </c>
      <c r="GJ1692" s="2">
        <v>0</v>
      </c>
      <c r="GK1692" s="2">
        <v>0</v>
      </c>
      <c r="GL1692" s="2">
        <f t="shared" si="1503"/>
        <v>0</v>
      </c>
      <c r="GM1692" s="2">
        <f t="shared" si="1504"/>
        <v>0</v>
      </c>
      <c r="GN1692" s="2">
        <f t="shared" si="1505"/>
        <v>0</v>
      </c>
      <c r="GO1692" s="2">
        <f t="shared" si="1506"/>
        <v>0</v>
      </c>
      <c r="GP1692" s="2">
        <f t="shared" si="1507"/>
        <v>0</v>
      </c>
      <c r="GQ1692" s="2"/>
      <c r="GR1692" s="2">
        <v>0</v>
      </c>
      <c r="GS1692" s="2">
        <v>3</v>
      </c>
      <c r="GT1692" s="2">
        <v>0</v>
      </c>
      <c r="GU1692" s="2" t="s">
        <v>3</v>
      </c>
      <c r="GV1692" s="2">
        <f t="shared" si="1508"/>
        <v>0</v>
      </c>
      <c r="GW1692" s="2">
        <v>1</v>
      </c>
      <c r="GX1692" s="2">
        <f t="shared" si="1509"/>
        <v>0</v>
      </c>
      <c r="GY1692" s="2"/>
      <c r="GZ1692" s="2"/>
      <c r="HA1692" s="2">
        <v>0</v>
      </c>
      <c r="HB1692" s="2">
        <v>0</v>
      </c>
      <c r="HC1692" s="2">
        <f t="shared" si="1510"/>
        <v>0</v>
      </c>
      <c r="HD1692" s="2"/>
      <c r="HE1692" s="2"/>
      <c r="HF1692" s="2"/>
      <c r="HG1692" s="2"/>
      <c r="HH1692" s="2"/>
      <c r="HI1692" s="2"/>
      <c r="HJ1692" s="2"/>
      <c r="HK1692" s="2"/>
      <c r="HL1692" s="2"/>
      <c r="HM1692" s="2"/>
      <c r="HN1692" s="2"/>
      <c r="HO1692" s="2"/>
      <c r="HP1692" s="2"/>
      <c r="HQ1692" s="2"/>
      <c r="HR1692" s="2"/>
      <c r="HS1692" s="2"/>
      <c r="HT1692" s="2"/>
      <c r="HU1692" s="2"/>
      <c r="HV1692" s="2"/>
      <c r="HW1692" s="2"/>
      <c r="HX1692" s="2"/>
      <c r="HY1692" s="2"/>
      <c r="HZ1692" s="2"/>
      <c r="IA1692" s="2"/>
      <c r="IB1692" s="2"/>
      <c r="IC1692" s="2"/>
      <c r="ID1692" s="2"/>
      <c r="IE1692" s="2"/>
      <c r="IF1692" s="2"/>
      <c r="IG1692" s="2"/>
      <c r="IH1692" s="2"/>
      <c r="II1692" s="2"/>
      <c r="IJ1692" s="2"/>
      <c r="IK1692" s="2">
        <v>0</v>
      </c>
      <c r="IL1692" s="2"/>
      <c r="IM1692" s="2"/>
      <c r="IN1692" s="2"/>
      <c r="IO1692" s="2"/>
      <c r="IP1692" s="2"/>
      <c r="IQ1692" s="2"/>
      <c r="IR1692" s="2"/>
      <c r="IS1692" s="2"/>
      <c r="IT1692" s="2"/>
      <c r="IU1692" s="2"/>
    </row>
    <row r="1693" spans="1:255">
      <c r="A1693">
        <v>17</v>
      </c>
      <c r="B1693">
        <v>1</v>
      </c>
      <c r="E1693" t="s">
        <v>724</v>
      </c>
      <c r="F1693" t="s">
        <v>424</v>
      </c>
      <c r="G1693" t="s">
        <v>599</v>
      </c>
      <c r="H1693" t="s">
        <v>40</v>
      </c>
      <c r="I1693">
        <v>1</v>
      </c>
      <c r="J1693">
        <v>0</v>
      </c>
      <c r="O1693">
        <f t="shared" si="1476"/>
        <v>1874.56</v>
      </c>
      <c r="P1693">
        <f t="shared" si="1477"/>
        <v>1874.56</v>
      </c>
      <c r="Q1693">
        <f t="shared" si="1478"/>
        <v>0</v>
      </c>
      <c r="R1693">
        <f t="shared" si="1479"/>
        <v>0</v>
      </c>
      <c r="S1693">
        <f t="shared" si="1480"/>
        <v>0</v>
      </c>
      <c r="T1693">
        <f t="shared" si="1481"/>
        <v>0</v>
      </c>
      <c r="U1693">
        <f t="shared" si="1482"/>
        <v>0</v>
      </c>
      <c r="V1693">
        <f t="shared" si="1483"/>
        <v>0</v>
      </c>
      <c r="W1693">
        <f t="shared" si="1484"/>
        <v>0</v>
      </c>
      <c r="X1693">
        <f t="shared" si="1485"/>
        <v>0</v>
      </c>
      <c r="Y1693">
        <f t="shared" si="1486"/>
        <v>0</v>
      </c>
      <c r="AA1693">
        <v>33304960</v>
      </c>
      <c r="AB1693">
        <f t="shared" si="1487"/>
        <v>1874.56</v>
      </c>
      <c r="AC1693">
        <f t="shared" si="1488"/>
        <v>1874.56</v>
      </c>
      <c r="AD1693">
        <f t="shared" si="1511"/>
        <v>0</v>
      </c>
      <c r="AE1693">
        <f t="shared" si="1512"/>
        <v>0</v>
      </c>
      <c r="AF1693">
        <f t="shared" si="1512"/>
        <v>0</v>
      </c>
      <c r="AG1693">
        <f t="shared" si="1489"/>
        <v>0</v>
      </c>
      <c r="AH1693">
        <f t="shared" si="1513"/>
        <v>0</v>
      </c>
      <c r="AI1693">
        <f t="shared" si="1513"/>
        <v>0</v>
      </c>
      <c r="AJ1693">
        <f t="shared" si="1490"/>
        <v>0</v>
      </c>
      <c r="AK1693">
        <v>1874.56</v>
      </c>
      <c r="AL1693">
        <v>1874.56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1</v>
      </c>
      <c r="AW1693">
        <v>1</v>
      </c>
      <c r="AZ1693">
        <v>1</v>
      </c>
      <c r="BA1693">
        <v>1</v>
      </c>
      <c r="BB1693">
        <v>1</v>
      </c>
      <c r="BC1693">
        <v>1</v>
      </c>
      <c r="BD1693" t="s">
        <v>3</v>
      </c>
      <c r="BE1693" t="s">
        <v>3</v>
      </c>
      <c r="BF1693" t="s">
        <v>3</v>
      </c>
      <c r="BG1693" t="s">
        <v>3</v>
      </c>
      <c r="BH1693">
        <v>3</v>
      </c>
      <c r="BI1693">
        <v>1</v>
      </c>
      <c r="BJ1693" t="s">
        <v>3</v>
      </c>
      <c r="BM1693">
        <v>1100</v>
      </c>
      <c r="BN1693">
        <v>0</v>
      </c>
      <c r="BO1693" t="s">
        <v>3</v>
      </c>
      <c r="BP1693">
        <v>0</v>
      </c>
      <c r="BQ1693">
        <v>14</v>
      </c>
      <c r="BR1693">
        <v>0</v>
      </c>
      <c r="BS1693">
        <v>1</v>
      </c>
      <c r="BT1693">
        <v>1</v>
      </c>
      <c r="BU1693">
        <v>1</v>
      </c>
      <c r="BV1693">
        <v>1</v>
      </c>
      <c r="BW1693">
        <v>1</v>
      </c>
      <c r="BX1693">
        <v>1</v>
      </c>
      <c r="BY1693" t="s">
        <v>3</v>
      </c>
      <c r="BZ1693">
        <v>0</v>
      </c>
      <c r="CA1693">
        <v>0</v>
      </c>
      <c r="CE1693">
        <v>0</v>
      </c>
      <c r="CF1693">
        <v>0</v>
      </c>
      <c r="CG1693">
        <v>0</v>
      </c>
      <c r="CM1693">
        <v>0</v>
      </c>
      <c r="CN1693" t="s">
        <v>3</v>
      </c>
      <c r="CO1693">
        <v>0</v>
      </c>
      <c r="CP1693">
        <f t="shared" si="1491"/>
        <v>1874.56</v>
      </c>
      <c r="CQ1693">
        <f t="shared" si="1492"/>
        <v>1874.56</v>
      </c>
      <c r="CR1693">
        <f t="shared" si="1493"/>
        <v>0</v>
      </c>
      <c r="CS1693">
        <f t="shared" si="1494"/>
        <v>0</v>
      </c>
      <c r="CT1693">
        <f t="shared" si="1495"/>
        <v>0</v>
      </c>
      <c r="CU1693">
        <f t="shared" si="1496"/>
        <v>0</v>
      </c>
      <c r="CV1693">
        <f t="shared" si="1497"/>
        <v>0</v>
      </c>
      <c r="CW1693">
        <f t="shared" si="1498"/>
        <v>0</v>
      </c>
      <c r="CX1693">
        <f t="shared" si="1499"/>
        <v>0</v>
      </c>
      <c r="CY1693">
        <f t="shared" si="1500"/>
        <v>0</v>
      </c>
      <c r="CZ1693">
        <f t="shared" si="1501"/>
        <v>0</v>
      </c>
      <c r="DC1693" t="s">
        <v>3</v>
      </c>
      <c r="DD1693" t="s">
        <v>3</v>
      </c>
      <c r="DE1693" t="s">
        <v>3</v>
      </c>
      <c r="DF1693" t="s">
        <v>3</v>
      </c>
      <c r="DG1693" t="s">
        <v>3</v>
      </c>
      <c r="DH1693" t="s">
        <v>3</v>
      </c>
      <c r="DI1693" t="s">
        <v>3</v>
      </c>
      <c r="DJ1693" t="s">
        <v>3</v>
      </c>
      <c r="DK1693" t="s">
        <v>3</v>
      </c>
      <c r="DL1693" t="s">
        <v>3</v>
      </c>
      <c r="DM1693" t="s">
        <v>3</v>
      </c>
      <c r="DN1693">
        <v>0</v>
      </c>
      <c r="DO1693">
        <v>0</v>
      </c>
      <c r="DP1693">
        <v>1</v>
      </c>
      <c r="DQ1693">
        <v>1</v>
      </c>
      <c r="DU1693">
        <v>1010</v>
      </c>
      <c r="DV1693" t="s">
        <v>40</v>
      </c>
      <c r="DW1693" t="s">
        <v>40</v>
      </c>
      <c r="DX1693">
        <v>1</v>
      </c>
      <c r="EE1693">
        <v>31102366</v>
      </c>
      <c r="EF1693">
        <v>8</v>
      </c>
      <c r="EG1693" t="s">
        <v>34</v>
      </c>
      <c r="EH1693">
        <v>0</v>
      </c>
      <c r="EI1693" t="s">
        <v>3</v>
      </c>
      <c r="EJ1693">
        <v>1</v>
      </c>
      <c r="EK1693">
        <v>1100</v>
      </c>
      <c r="EL1693" t="s">
        <v>41</v>
      </c>
      <c r="EM1693" t="s">
        <v>42</v>
      </c>
      <c r="EO1693" t="s">
        <v>3</v>
      </c>
      <c r="EQ1693">
        <v>0</v>
      </c>
      <c r="ER1693">
        <v>1874.56</v>
      </c>
      <c r="ES1693">
        <v>1874.56</v>
      </c>
      <c r="ET1693">
        <v>0</v>
      </c>
      <c r="EU1693">
        <v>0</v>
      </c>
      <c r="EV1693">
        <v>0</v>
      </c>
      <c r="EW1693">
        <v>0</v>
      </c>
      <c r="EX1693">
        <v>0</v>
      </c>
      <c r="EY1693">
        <v>0</v>
      </c>
      <c r="EZ1693">
        <v>5</v>
      </c>
      <c r="FC1693">
        <v>1</v>
      </c>
      <c r="FD1693">
        <v>18</v>
      </c>
      <c r="FF1693">
        <v>17290</v>
      </c>
      <c r="FQ1693">
        <v>0</v>
      </c>
      <c r="FR1693">
        <f t="shared" si="1502"/>
        <v>0</v>
      </c>
      <c r="FS1693">
        <v>0</v>
      </c>
      <c r="FX1693">
        <v>0</v>
      </c>
      <c r="FY1693">
        <v>0</v>
      </c>
      <c r="GA1693" t="s">
        <v>661</v>
      </c>
      <c r="GD1693">
        <v>1</v>
      </c>
      <c r="GF1693">
        <v>376894853</v>
      </c>
      <c r="GG1693">
        <v>2</v>
      </c>
      <c r="GH1693">
        <v>3</v>
      </c>
      <c r="GI1693">
        <v>3</v>
      </c>
      <c r="GJ1693">
        <v>0</v>
      </c>
      <c r="GK1693">
        <v>0</v>
      </c>
      <c r="GL1693">
        <f t="shared" si="1503"/>
        <v>0</v>
      </c>
      <c r="GM1693">
        <f t="shared" si="1504"/>
        <v>1874.56</v>
      </c>
      <c r="GN1693">
        <f t="shared" si="1505"/>
        <v>1874.56</v>
      </c>
      <c r="GO1693">
        <f t="shared" si="1506"/>
        <v>0</v>
      </c>
      <c r="GP1693">
        <f t="shared" si="1507"/>
        <v>0</v>
      </c>
      <c r="GR1693">
        <v>1</v>
      </c>
      <c r="GS1693">
        <v>1</v>
      </c>
      <c r="GT1693">
        <v>0</v>
      </c>
      <c r="GU1693" t="s">
        <v>3</v>
      </c>
      <c r="GV1693">
        <f t="shared" si="1508"/>
        <v>0</v>
      </c>
      <c r="GW1693">
        <v>1</v>
      </c>
      <c r="GX1693">
        <f t="shared" si="1509"/>
        <v>0</v>
      </c>
      <c r="HA1693">
        <v>0</v>
      </c>
      <c r="HB1693">
        <v>0</v>
      </c>
      <c r="HC1693">
        <f t="shared" si="1510"/>
        <v>0</v>
      </c>
      <c r="IK1693">
        <v>0</v>
      </c>
    </row>
    <row r="1694" spans="1:255">
      <c r="A1694" s="2">
        <v>17</v>
      </c>
      <c r="B1694" s="2">
        <v>1</v>
      </c>
      <c r="C1694" s="2">
        <f>ROW(SmtRes!A1871)</f>
        <v>1871</v>
      </c>
      <c r="D1694" s="2">
        <f>ROW(EtalonRes!A2366)</f>
        <v>2366</v>
      </c>
      <c r="E1694" s="2" t="s">
        <v>725</v>
      </c>
      <c r="F1694" s="2" t="s">
        <v>431</v>
      </c>
      <c r="G1694" s="2" t="s">
        <v>432</v>
      </c>
      <c r="H1694" s="2" t="s">
        <v>433</v>
      </c>
      <c r="I1694" s="2">
        <f>ROUND(34/100,9)</f>
        <v>0.34</v>
      </c>
      <c r="J1694" s="2">
        <v>0</v>
      </c>
      <c r="K1694" s="2"/>
      <c r="L1694" s="2"/>
      <c r="M1694" s="2"/>
      <c r="N1694" s="2"/>
      <c r="O1694" s="2">
        <f t="shared" si="1476"/>
        <v>322.91000000000003</v>
      </c>
      <c r="P1694" s="2">
        <f t="shared" si="1477"/>
        <v>172.6</v>
      </c>
      <c r="Q1694" s="2">
        <f t="shared" si="1478"/>
        <v>20.66</v>
      </c>
      <c r="R1694" s="2">
        <f t="shared" si="1479"/>
        <v>2.78</v>
      </c>
      <c r="S1694" s="2">
        <f t="shared" si="1480"/>
        <v>129.65</v>
      </c>
      <c r="T1694" s="2">
        <f t="shared" si="1481"/>
        <v>0</v>
      </c>
      <c r="U1694" s="2">
        <f t="shared" si="1482"/>
        <v>15.005015999999999</v>
      </c>
      <c r="V1694" s="2">
        <f t="shared" si="1483"/>
        <v>0.2397</v>
      </c>
      <c r="W1694" s="2">
        <f t="shared" si="1484"/>
        <v>0</v>
      </c>
      <c r="X1694" s="2">
        <f t="shared" si="1485"/>
        <v>119.19</v>
      </c>
      <c r="Y1694" s="2">
        <f t="shared" si="1486"/>
        <v>79.459999999999994</v>
      </c>
      <c r="Z1694" s="2"/>
      <c r="AA1694" s="2">
        <v>33304975</v>
      </c>
      <c r="AB1694" s="2">
        <f t="shared" si="1487"/>
        <v>949.71</v>
      </c>
      <c r="AC1694" s="2">
        <f t="shared" si="1488"/>
        <v>507.64</v>
      </c>
      <c r="AD1694" s="2">
        <f>ROUND((((((ET1694*1.2)*1.25))-(((EU1694*1.2)*1.25)))+AE1694),2)</f>
        <v>60.76</v>
      </c>
      <c r="AE1694" s="2">
        <f>ROUND((((EU1694*1.2)*1.25)),2)</f>
        <v>8.18</v>
      </c>
      <c r="AF1694" s="2">
        <f>ROUND((((EV1694*1.2)*1.15)),2)</f>
        <v>381.31</v>
      </c>
      <c r="AG1694" s="2">
        <f t="shared" si="1489"/>
        <v>0</v>
      </c>
      <c r="AH1694" s="2">
        <f>(((EW1694*1.2)*1.15))</f>
        <v>44.132399999999997</v>
      </c>
      <c r="AI1694" s="2">
        <f>(((EX1694*1.2)*1.25))</f>
        <v>0.70499999999999996</v>
      </c>
      <c r="AJ1694" s="2">
        <f t="shared" si="1490"/>
        <v>0</v>
      </c>
      <c r="AK1694" s="2">
        <v>824.45</v>
      </c>
      <c r="AL1694" s="2">
        <v>507.64</v>
      </c>
      <c r="AM1694" s="2">
        <v>40.5</v>
      </c>
      <c r="AN1694" s="2">
        <v>5.45</v>
      </c>
      <c r="AO1694" s="2">
        <v>276.31</v>
      </c>
      <c r="AP1694" s="2">
        <v>0</v>
      </c>
      <c r="AQ1694" s="2">
        <v>31.98</v>
      </c>
      <c r="AR1694" s="2">
        <v>0.47</v>
      </c>
      <c r="AS1694" s="2">
        <v>0</v>
      </c>
      <c r="AT1694" s="2">
        <v>90</v>
      </c>
      <c r="AU1694" s="2">
        <v>60</v>
      </c>
      <c r="AV1694" s="2">
        <v>1</v>
      </c>
      <c r="AW1694" s="2">
        <v>1</v>
      </c>
      <c r="AX1694" s="2"/>
      <c r="AY1694" s="2"/>
      <c r="AZ1694" s="2">
        <v>1</v>
      </c>
      <c r="BA1694" s="2">
        <v>1</v>
      </c>
      <c r="BB1694" s="2">
        <v>1</v>
      </c>
      <c r="BC1694" s="2">
        <v>1</v>
      </c>
      <c r="BD1694" s="2" t="s">
        <v>3</v>
      </c>
      <c r="BE1694" s="2" t="s">
        <v>3</v>
      </c>
      <c r="BF1694" s="2" t="s">
        <v>3</v>
      </c>
      <c r="BG1694" s="2" t="s">
        <v>3</v>
      </c>
      <c r="BH1694" s="2">
        <v>0</v>
      </c>
      <c r="BI1694" s="2">
        <v>1</v>
      </c>
      <c r="BJ1694" s="2" t="s">
        <v>434</v>
      </c>
      <c r="BK1694" s="2"/>
      <c r="BL1694" s="2"/>
      <c r="BM1694" s="2">
        <v>26001</v>
      </c>
      <c r="BN1694" s="2">
        <v>0</v>
      </c>
      <c r="BO1694" s="2" t="s">
        <v>3</v>
      </c>
      <c r="BP1694" s="2">
        <v>0</v>
      </c>
      <c r="BQ1694" s="2">
        <v>2</v>
      </c>
      <c r="BR1694" s="2">
        <v>0</v>
      </c>
      <c r="BS1694" s="2">
        <v>1</v>
      </c>
      <c r="BT1694" s="2">
        <v>1</v>
      </c>
      <c r="BU1694" s="2">
        <v>1</v>
      </c>
      <c r="BV1694" s="2">
        <v>1</v>
      </c>
      <c r="BW1694" s="2">
        <v>1</v>
      </c>
      <c r="BX1694" s="2">
        <v>1</v>
      </c>
      <c r="BY1694" s="2" t="s">
        <v>3</v>
      </c>
      <c r="BZ1694" s="2">
        <v>100</v>
      </c>
      <c r="CA1694" s="2">
        <v>70</v>
      </c>
      <c r="CB1694" s="2"/>
      <c r="CC1694" s="2"/>
      <c r="CD1694" s="2"/>
      <c r="CE1694" s="2">
        <v>0</v>
      </c>
      <c r="CF1694" s="2">
        <v>0</v>
      </c>
      <c r="CG1694" s="2">
        <v>0</v>
      </c>
      <c r="CH1694" s="2"/>
      <c r="CI1694" s="2"/>
      <c r="CJ1694" s="2"/>
      <c r="CK1694" s="2"/>
      <c r="CL1694" s="2"/>
      <c r="CM1694" s="2">
        <v>0</v>
      </c>
      <c r="CN1694" s="2" t="s">
        <v>954</v>
      </c>
      <c r="CO1694" s="2">
        <v>0</v>
      </c>
      <c r="CP1694" s="2">
        <f t="shared" si="1491"/>
        <v>322.90999999999997</v>
      </c>
      <c r="CQ1694" s="2">
        <f t="shared" si="1492"/>
        <v>507.64</v>
      </c>
      <c r="CR1694" s="2">
        <f t="shared" si="1493"/>
        <v>60.76</v>
      </c>
      <c r="CS1694" s="2">
        <f t="shared" si="1494"/>
        <v>8.18</v>
      </c>
      <c r="CT1694" s="2">
        <f t="shared" si="1495"/>
        <v>381.31</v>
      </c>
      <c r="CU1694" s="2">
        <f t="shared" si="1496"/>
        <v>0</v>
      </c>
      <c r="CV1694" s="2">
        <f t="shared" si="1497"/>
        <v>44.132399999999997</v>
      </c>
      <c r="CW1694" s="2">
        <f t="shared" si="1498"/>
        <v>0.70499999999999996</v>
      </c>
      <c r="CX1694" s="2">
        <f t="shared" si="1499"/>
        <v>0</v>
      </c>
      <c r="CY1694" s="2">
        <f t="shared" si="1500"/>
        <v>119.18700000000001</v>
      </c>
      <c r="CZ1694" s="2">
        <f t="shared" si="1501"/>
        <v>79.457999999999998</v>
      </c>
      <c r="DA1694" s="2"/>
      <c r="DB1694" s="2"/>
      <c r="DC1694" s="2" t="s">
        <v>3</v>
      </c>
      <c r="DD1694" s="2" t="s">
        <v>3</v>
      </c>
      <c r="DE1694" s="2" t="s">
        <v>21</v>
      </c>
      <c r="DF1694" s="2" t="s">
        <v>21</v>
      </c>
      <c r="DG1694" s="2" t="s">
        <v>22</v>
      </c>
      <c r="DH1694" s="2" t="s">
        <v>3</v>
      </c>
      <c r="DI1694" s="2" t="s">
        <v>22</v>
      </c>
      <c r="DJ1694" s="2" t="s">
        <v>21</v>
      </c>
      <c r="DK1694" s="2" t="s">
        <v>3</v>
      </c>
      <c r="DL1694" s="2" t="s">
        <v>3</v>
      </c>
      <c r="DM1694" s="2" t="s">
        <v>3</v>
      </c>
      <c r="DN1694" s="2">
        <v>0</v>
      </c>
      <c r="DO1694" s="2">
        <v>0</v>
      </c>
      <c r="DP1694" s="2">
        <v>1</v>
      </c>
      <c r="DQ1694" s="2">
        <v>1</v>
      </c>
      <c r="DR1694" s="2"/>
      <c r="DS1694" s="2"/>
      <c r="DT1694" s="2"/>
      <c r="DU1694" s="2">
        <v>1005</v>
      </c>
      <c r="DV1694" s="2" t="s">
        <v>433</v>
      </c>
      <c r="DW1694" s="2" t="s">
        <v>433</v>
      </c>
      <c r="DX1694" s="2">
        <v>100</v>
      </c>
      <c r="DY1694" s="2"/>
      <c r="DZ1694" s="2"/>
      <c r="EA1694" s="2"/>
      <c r="EB1694" s="2"/>
      <c r="EC1694" s="2"/>
      <c r="ED1694" s="2"/>
      <c r="EE1694" s="2">
        <v>31102226</v>
      </c>
      <c r="EF1694" s="2">
        <v>2</v>
      </c>
      <c r="EG1694" s="2" t="s">
        <v>23</v>
      </c>
      <c r="EH1694" s="2">
        <v>0</v>
      </c>
      <c r="EI1694" s="2" t="s">
        <v>3</v>
      </c>
      <c r="EJ1694" s="2">
        <v>1</v>
      </c>
      <c r="EK1694" s="2">
        <v>26001</v>
      </c>
      <c r="EL1694" s="2" t="s">
        <v>435</v>
      </c>
      <c r="EM1694" s="2" t="s">
        <v>436</v>
      </c>
      <c r="EN1694" s="2"/>
      <c r="EO1694" s="2" t="s">
        <v>26</v>
      </c>
      <c r="EP1694" s="2"/>
      <c r="EQ1694" s="2">
        <v>0</v>
      </c>
      <c r="ER1694" s="2">
        <v>824.45</v>
      </c>
      <c r="ES1694" s="2">
        <v>507.64</v>
      </c>
      <c r="ET1694" s="2">
        <v>40.5</v>
      </c>
      <c r="EU1694" s="2">
        <v>5.45</v>
      </c>
      <c r="EV1694" s="2">
        <v>276.31</v>
      </c>
      <c r="EW1694" s="2">
        <v>31.98</v>
      </c>
      <c r="EX1694" s="2">
        <v>0.47</v>
      </c>
      <c r="EY1694" s="2">
        <v>0</v>
      </c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>
        <v>0</v>
      </c>
      <c r="FR1694" s="2">
        <f t="shared" si="1502"/>
        <v>0</v>
      </c>
      <c r="FS1694" s="2">
        <v>0</v>
      </c>
      <c r="FT1694" s="2" t="s">
        <v>27</v>
      </c>
      <c r="FU1694" s="2" t="s">
        <v>28</v>
      </c>
      <c r="FV1694" s="2"/>
      <c r="FW1694" s="2"/>
      <c r="FX1694" s="2">
        <v>90</v>
      </c>
      <c r="FY1694" s="2">
        <v>59.5</v>
      </c>
      <c r="FZ1694" s="2"/>
      <c r="GA1694" s="2" t="s">
        <v>3</v>
      </c>
      <c r="GB1694" s="2"/>
      <c r="GC1694" s="2"/>
      <c r="GD1694" s="2">
        <v>1</v>
      </c>
      <c r="GE1694" s="2"/>
      <c r="GF1694" s="2">
        <v>1906941050</v>
      </c>
      <c r="GG1694" s="2">
        <v>2</v>
      </c>
      <c r="GH1694" s="2">
        <v>1</v>
      </c>
      <c r="GI1694" s="2">
        <v>-2</v>
      </c>
      <c r="GJ1694" s="2">
        <v>0</v>
      </c>
      <c r="GK1694" s="2">
        <v>0</v>
      </c>
      <c r="GL1694" s="2">
        <f t="shared" si="1503"/>
        <v>0</v>
      </c>
      <c r="GM1694" s="2">
        <f t="shared" si="1504"/>
        <v>521.55999999999995</v>
      </c>
      <c r="GN1694" s="2">
        <f t="shared" si="1505"/>
        <v>521.55999999999995</v>
      </c>
      <c r="GO1694" s="2">
        <f t="shared" si="1506"/>
        <v>0</v>
      </c>
      <c r="GP1694" s="2">
        <f t="shared" si="1507"/>
        <v>0</v>
      </c>
      <c r="GQ1694" s="2"/>
      <c r="GR1694" s="2">
        <v>0</v>
      </c>
      <c r="GS1694" s="2">
        <v>3</v>
      </c>
      <c r="GT1694" s="2">
        <v>0</v>
      </c>
      <c r="GU1694" s="2" t="s">
        <v>3</v>
      </c>
      <c r="GV1694" s="2">
        <f t="shared" si="1508"/>
        <v>0</v>
      </c>
      <c r="GW1694" s="2">
        <v>1</v>
      </c>
      <c r="GX1694" s="2">
        <f t="shared" si="1509"/>
        <v>0</v>
      </c>
      <c r="GY1694" s="2"/>
      <c r="GZ1694" s="2"/>
      <c r="HA1694" s="2">
        <v>0</v>
      </c>
      <c r="HB1694" s="2">
        <v>0</v>
      </c>
      <c r="HC1694" s="2">
        <f t="shared" si="1510"/>
        <v>0</v>
      </c>
      <c r="HD1694" s="2"/>
      <c r="HE1694" s="2"/>
      <c r="HF1694" s="2"/>
      <c r="HG1694" s="2"/>
      <c r="HH1694" s="2"/>
      <c r="HI1694" s="2"/>
      <c r="HJ1694" s="2"/>
      <c r="HK1694" s="2"/>
      <c r="HL1694" s="2"/>
      <c r="HM1694" s="2"/>
      <c r="HN1694" s="2"/>
      <c r="HO1694" s="2"/>
      <c r="HP1694" s="2"/>
      <c r="HQ1694" s="2"/>
      <c r="HR1694" s="2"/>
      <c r="HS1694" s="2"/>
      <c r="HT1694" s="2"/>
      <c r="HU1694" s="2"/>
      <c r="HV1694" s="2"/>
      <c r="HW1694" s="2"/>
      <c r="HX1694" s="2"/>
      <c r="HY1694" s="2"/>
      <c r="HZ1694" s="2"/>
      <c r="IA1694" s="2"/>
      <c r="IB1694" s="2"/>
      <c r="IC1694" s="2"/>
      <c r="ID1694" s="2"/>
      <c r="IE1694" s="2"/>
      <c r="IF1694" s="2"/>
      <c r="IG1694" s="2"/>
      <c r="IH1694" s="2"/>
      <c r="II1694" s="2"/>
      <c r="IJ1694" s="2"/>
      <c r="IK1694" s="2">
        <v>0</v>
      </c>
      <c r="IL1694" s="2"/>
      <c r="IM1694" s="2"/>
      <c r="IN1694" s="2"/>
      <c r="IO1694" s="2"/>
      <c r="IP1694" s="2"/>
      <c r="IQ1694" s="2"/>
      <c r="IR1694" s="2"/>
      <c r="IS1694" s="2"/>
      <c r="IT1694" s="2"/>
      <c r="IU1694" s="2"/>
    </row>
    <row r="1695" spans="1:255">
      <c r="A1695">
        <v>17</v>
      </c>
      <c r="B1695">
        <v>1</v>
      </c>
      <c r="C1695">
        <f>ROW(SmtRes!A1880)</f>
        <v>1880</v>
      </c>
      <c r="D1695">
        <f>ROW(EtalonRes!A2376)</f>
        <v>2376</v>
      </c>
      <c r="E1695" t="s">
        <v>725</v>
      </c>
      <c r="F1695" t="s">
        <v>431</v>
      </c>
      <c r="G1695" t="s">
        <v>432</v>
      </c>
      <c r="H1695" t="s">
        <v>433</v>
      </c>
      <c r="I1695">
        <f>ROUND(34/100,9)</f>
        <v>0.34</v>
      </c>
      <c r="J1695">
        <v>0</v>
      </c>
      <c r="O1695">
        <f t="shared" si="1476"/>
        <v>322.91000000000003</v>
      </c>
      <c r="P1695">
        <f t="shared" si="1477"/>
        <v>172.6</v>
      </c>
      <c r="Q1695">
        <f t="shared" si="1478"/>
        <v>20.66</v>
      </c>
      <c r="R1695">
        <f t="shared" si="1479"/>
        <v>2.78</v>
      </c>
      <c r="S1695">
        <f t="shared" si="1480"/>
        <v>129.65</v>
      </c>
      <c r="T1695">
        <f t="shared" si="1481"/>
        <v>0</v>
      </c>
      <c r="U1695">
        <f t="shared" si="1482"/>
        <v>15.005015999999999</v>
      </c>
      <c r="V1695">
        <f t="shared" si="1483"/>
        <v>0.2397</v>
      </c>
      <c r="W1695">
        <f t="shared" si="1484"/>
        <v>0</v>
      </c>
      <c r="X1695">
        <f t="shared" si="1485"/>
        <v>119.19</v>
      </c>
      <c r="Y1695">
        <f t="shared" si="1486"/>
        <v>79.459999999999994</v>
      </c>
      <c r="AA1695">
        <v>33304960</v>
      </c>
      <c r="AB1695">
        <f t="shared" si="1487"/>
        <v>949.71</v>
      </c>
      <c r="AC1695">
        <f t="shared" si="1488"/>
        <v>507.64</v>
      </c>
      <c r="AD1695">
        <f>ROUND((((((ET1695*1.2)*1.25))-(((EU1695*1.2)*1.25)))+AE1695),2)</f>
        <v>60.76</v>
      </c>
      <c r="AE1695">
        <f>ROUND((((EU1695*1.2)*1.25)),2)</f>
        <v>8.18</v>
      </c>
      <c r="AF1695">
        <f>ROUND((((EV1695*1.2)*1.15)),2)</f>
        <v>381.31</v>
      </c>
      <c r="AG1695">
        <f t="shared" si="1489"/>
        <v>0</v>
      </c>
      <c r="AH1695">
        <f>(((EW1695*1.2)*1.15))</f>
        <v>44.132399999999997</v>
      </c>
      <c r="AI1695">
        <f>(((EX1695*1.2)*1.25))</f>
        <v>0.70499999999999996</v>
      </c>
      <c r="AJ1695">
        <f t="shared" si="1490"/>
        <v>0</v>
      </c>
      <c r="AK1695">
        <v>824.45</v>
      </c>
      <c r="AL1695">
        <v>507.64</v>
      </c>
      <c r="AM1695">
        <v>40.5</v>
      </c>
      <c r="AN1695">
        <v>5.45</v>
      </c>
      <c r="AO1695">
        <v>276.31</v>
      </c>
      <c r="AP1695">
        <v>0</v>
      </c>
      <c r="AQ1695">
        <v>31.98</v>
      </c>
      <c r="AR1695">
        <v>0.47</v>
      </c>
      <c r="AS1695">
        <v>0</v>
      </c>
      <c r="AT1695">
        <v>90</v>
      </c>
      <c r="AU1695">
        <v>60</v>
      </c>
      <c r="AV1695">
        <v>1</v>
      </c>
      <c r="AW1695">
        <v>1</v>
      </c>
      <c r="AZ1695">
        <v>1</v>
      </c>
      <c r="BA1695">
        <v>1</v>
      </c>
      <c r="BB1695">
        <v>1</v>
      </c>
      <c r="BC1695">
        <v>1</v>
      </c>
      <c r="BD1695" t="s">
        <v>3</v>
      </c>
      <c r="BE1695" t="s">
        <v>3</v>
      </c>
      <c r="BF1695" t="s">
        <v>3</v>
      </c>
      <c r="BG1695" t="s">
        <v>3</v>
      </c>
      <c r="BH1695">
        <v>0</v>
      </c>
      <c r="BI1695">
        <v>1</v>
      </c>
      <c r="BJ1695" t="s">
        <v>434</v>
      </c>
      <c r="BM1695">
        <v>26001</v>
      </c>
      <c r="BN1695">
        <v>0</v>
      </c>
      <c r="BO1695" t="s">
        <v>3</v>
      </c>
      <c r="BP1695">
        <v>0</v>
      </c>
      <c r="BQ1695">
        <v>2</v>
      </c>
      <c r="BR1695">
        <v>0</v>
      </c>
      <c r="BS1695">
        <v>1</v>
      </c>
      <c r="BT1695">
        <v>1</v>
      </c>
      <c r="BU1695">
        <v>1</v>
      </c>
      <c r="BV1695">
        <v>1</v>
      </c>
      <c r="BW1695">
        <v>1</v>
      </c>
      <c r="BX1695">
        <v>1</v>
      </c>
      <c r="BY1695" t="s">
        <v>3</v>
      </c>
      <c r="BZ1695">
        <v>100</v>
      </c>
      <c r="CA1695">
        <v>70</v>
      </c>
      <c r="CE1695">
        <v>0</v>
      </c>
      <c r="CF1695">
        <v>0</v>
      </c>
      <c r="CG1695">
        <v>0</v>
      </c>
      <c r="CM1695">
        <v>0</v>
      </c>
      <c r="CN1695" t="s">
        <v>954</v>
      </c>
      <c r="CO1695">
        <v>0</v>
      </c>
      <c r="CP1695">
        <f t="shared" si="1491"/>
        <v>322.90999999999997</v>
      </c>
      <c r="CQ1695">
        <f t="shared" si="1492"/>
        <v>507.64</v>
      </c>
      <c r="CR1695">
        <f t="shared" si="1493"/>
        <v>60.76</v>
      </c>
      <c r="CS1695">
        <f t="shared" si="1494"/>
        <v>8.18</v>
      </c>
      <c r="CT1695">
        <f t="shared" si="1495"/>
        <v>381.31</v>
      </c>
      <c r="CU1695">
        <f t="shared" si="1496"/>
        <v>0</v>
      </c>
      <c r="CV1695">
        <f t="shared" si="1497"/>
        <v>44.132399999999997</v>
      </c>
      <c r="CW1695">
        <f t="shared" si="1498"/>
        <v>0.70499999999999996</v>
      </c>
      <c r="CX1695">
        <f t="shared" si="1499"/>
        <v>0</v>
      </c>
      <c r="CY1695">
        <f t="shared" si="1500"/>
        <v>119.18700000000001</v>
      </c>
      <c r="CZ1695">
        <f t="shared" si="1501"/>
        <v>79.457999999999998</v>
      </c>
      <c r="DC1695" t="s">
        <v>3</v>
      </c>
      <c r="DD1695" t="s">
        <v>3</v>
      </c>
      <c r="DE1695" t="s">
        <v>21</v>
      </c>
      <c r="DF1695" t="s">
        <v>21</v>
      </c>
      <c r="DG1695" t="s">
        <v>22</v>
      </c>
      <c r="DH1695" t="s">
        <v>3</v>
      </c>
      <c r="DI1695" t="s">
        <v>22</v>
      </c>
      <c r="DJ1695" t="s">
        <v>21</v>
      </c>
      <c r="DK1695" t="s">
        <v>3</v>
      </c>
      <c r="DL1695" t="s">
        <v>3</v>
      </c>
      <c r="DM1695" t="s">
        <v>3</v>
      </c>
      <c r="DN1695">
        <v>0</v>
      </c>
      <c r="DO1695">
        <v>0</v>
      </c>
      <c r="DP1695">
        <v>1</v>
      </c>
      <c r="DQ1695">
        <v>1</v>
      </c>
      <c r="DU1695">
        <v>1005</v>
      </c>
      <c r="DV1695" t="s">
        <v>433</v>
      </c>
      <c r="DW1695" t="s">
        <v>433</v>
      </c>
      <c r="DX1695">
        <v>100</v>
      </c>
      <c r="EE1695">
        <v>31102226</v>
      </c>
      <c r="EF1695">
        <v>2</v>
      </c>
      <c r="EG1695" t="s">
        <v>23</v>
      </c>
      <c r="EH1695">
        <v>0</v>
      </c>
      <c r="EI1695" t="s">
        <v>3</v>
      </c>
      <c r="EJ1695">
        <v>1</v>
      </c>
      <c r="EK1695">
        <v>26001</v>
      </c>
      <c r="EL1695" t="s">
        <v>435</v>
      </c>
      <c r="EM1695" t="s">
        <v>436</v>
      </c>
      <c r="EO1695" t="s">
        <v>26</v>
      </c>
      <c r="EQ1695">
        <v>0</v>
      </c>
      <c r="ER1695">
        <v>824.45</v>
      </c>
      <c r="ES1695">
        <v>507.64</v>
      </c>
      <c r="ET1695">
        <v>40.5</v>
      </c>
      <c r="EU1695">
        <v>5.45</v>
      </c>
      <c r="EV1695">
        <v>276.31</v>
      </c>
      <c r="EW1695">
        <v>31.98</v>
      </c>
      <c r="EX1695">
        <v>0.47</v>
      </c>
      <c r="EY1695">
        <v>0</v>
      </c>
      <c r="FQ1695">
        <v>0</v>
      </c>
      <c r="FR1695">
        <f t="shared" si="1502"/>
        <v>0</v>
      </c>
      <c r="FS1695">
        <v>0</v>
      </c>
      <c r="FT1695" t="s">
        <v>27</v>
      </c>
      <c r="FU1695" t="s">
        <v>28</v>
      </c>
      <c r="FX1695">
        <v>90</v>
      </c>
      <c r="FY1695">
        <v>59.5</v>
      </c>
      <c r="GA1695" t="s">
        <v>3</v>
      </c>
      <c r="GD1695">
        <v>1</v>
      </c>
      <c r="GF1695">
        <v>1906941050</v>
      </c>
      <c r="GG1695">
        <v>2</v>
      </c>
      <c r="GH1695">
        <v>1</v>
      </c>
      <c r="GI1695">
        <v>-2</v>
      </c>
      <c r="GJ1695">
        <v>0</v>
      </c>
      <c r="GK1695">
        <v>0</v>
      </c>
      <c r="GL1695">
        <f t="shared" si="1503"/>
        <v>0</v>
      </c>
      <c r="GM1695">
        <f t="shared" si="1504"/>
        <v>521.55999999999995</v>
      </c>
      <c r="GN1695">
        <f t="shared" si="1505"/>
        <v>521.55999999999995</v>
      </c>
      <c r="GO1695">
        <f t="shared" si="1506"/>
        <v>0</v>
      </c>
      <c r="GP1695">
        <f t="shared" si="1507"/>
        <v>0</v>
      </c>
      <c r="GR1695">
        <v>0</v>
      </c>
      <c r="GS1695">
        <v>3</v>
      </c>
      <c r="GT1695">
        <v>0</v>
      </c>
      <c r="GU1695" t="s">
        <v>3</v>
      </c>
      <c r="GV1695">
        <f t="shared" si="1508"/>
        <v>0</v>
      </c>
      <c r="GW1695">
        <v>1</v>
      </c>
      <c r="GX1695">
        <f t="shared" si="1509"/>
        <v>0</v>
      </c>
      <c r="HA1695">
        <v>0</v>
      </c>
      <c r="HB1695">
        <v>0</v>
      </c>
      <c r="HC1695">
        <f t="shared" si="1510"/>
        <v>0</v>
      </c>
      <c r="IK1695">
        <v>0</v>
      </c>
    </row>
    <row r="1696" spans="1:255">
      <c r="A1696" s="2">
        <v>17</v>
      </c>
      <c r="B1696" s="2">
        <v>1</v>
      </c>
      <c r="C1696" s="2"/>
      <c r="D1696" s="2"/>
      <c r="E1696" s="2" t="s">
        <v>726</v>
      </c>
      <c r="F1696" s="2" t="s">
        <v>438</v>
      </c>
      <c r="G1696" s="2" t="s">
        <v>439</v>
      </c>
      <c r="H1696" s="2" t="s">
        <v>258</v>
      </c>
      <c r="I1696" s="2">
        <f>ROUND(34*0.04*1.15,9)</f>
        <v>1.5640000000000001</v>
      </c>
      <c r="J1696" s="2">
        <v>0</v>
      </c>
      <c r="K1696" s="2"/>
      <c r="L1696" s="2"/>
      <c r="M1696" s="2"/>
      <c r="N1696" s="2"/>
      <c r="O1696" s="2">
        <f t="shared" si="1476"/>
        <v>3475.25</v>
      </c>
      <c r="P1696" s="2">
        <f t="shared" si="1477"/>
        <v>3475.25</v>
      </c>
      <c r="Q1696" s="2">
        <f t="shared" si="1478"/>
        <v>0</v>
      </c>
      <c r="R1696" s="2">
        <f t="shared" si="1479"/>
        <v>0</v>
      </c>
      <c r="S1696" s="2">
        <f t="shared" si="1480"/>
        <v>0</v>
      </c>
      <c r="T1696" s="2">
        <f t="shared" si="1481"/>
        <v>0</v>
      </c>
      <c r="U1696" s="2">
        <f t="shared" si="1482"/>
        <v>0</v>
      </c>
      <c r="V1696" s="2">
        <f t="shared" si="1483"/>
        <v>0</v>
      </c>
      <c r="W1696" s="2">
        <f t="shared" si="1484"/>
        <v>0</v>
      </c>
      <c r="X1696" s="2">
        <f t="shared" si="1485"/>
        <v>0</v>
      </c>
      <c r="Y1696" s="2">
        <f t="shared" si="1486"/>
        <v>0</v>
      </c>
      <c r="Z1696" s="2"/>
      <c r="AA1696" s="2">
        <v>33304975</v>
      </c>
      <c r="AB1696" s="2">
        <f t="shared" si="1487"/>
        <v>2222.0300000000002</v>
      </c>
      <c r="AC1696" s="2">
        <f t="shared" si="1488"/>
        <v>2222.0300000000002</v>
      </c>
      <c r="AD1696" s="2">
        <f>ROUND((((ET1696)-(EU1696))+AE1696),2)</f>
        <v>0</v>
      </c>
      <c r="AE1696" s="2">
        <f>ROUND((EU1696),2)</f>
        <v>0</v>
      </c>
      <c r="AF1696" s="2">
        <f>ROUND((EV1696),2)</f>
        <v>0</v>
      </c>
      <c r="AG1696" s="2">
        <f t="shared" si="1489"/>
        <v>0</v>
      </c>
      <c r="AH1696" s="2">
        <f>(EW1696)</f>
        <v>0</v>
      </c>
      <c r="AI1696" s="2">
        <f>(EX1696)</f>
        <v>0</v>
      </c>
      <c r="AJ1696" s="2">
        <f t="shared" si="1490"/>
        <v>0</v>
      </c>
      <c r="AK1696" s="2">
        <v>2222.0300000000002</v>
      </c>
      <c r="AL1696" s="2">
        <v>2222.0300000000002</v>
      </c>
      <c r="AM1696" s="2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1</v>
      </c>
      <c r="AW1696" s="2">
        <v>1</v>
      </c>
      <c r="AX1696" s="2"/>
      <c r="AY1696" s="2"/>
      <c r="AZ1696" s="2">
        <v>1</v>
      </c>
      <c r="BA1696" s="2">
        <v>1</v>
      </c>
      <c r="BB1696" s="2">
        <v>1</v>
      </c>
      <c r="BC1696" s="2">
        <v>1</v>
      </c>
      <c r="BD1696" s="2" t="s">
        <v>3</v>
      </c>
      <c r="BE1696" s="2" t="s">
        <v>3</v>
      </c>
      <c r="BF1696" s="2" t="s">
        <v>3</v>
      </c>
      <c r="BG1696" s="2" t="s">
        <v>3</v>
      </c>
      <c r="BH1696" s="2">
        <v>3</v>
      </c>
      <c r="BI1696" s="2">
        <v>1</v>
      </c>
      <c r="BJ1696" s="2" t="s">
        <v>440</v>
      </c>
      <c r="BK1696" s="2"/>
      <c r="BL1696" s="2"/>
      <c r="BM1696" s="2">
        <v>500001</v>
      </c>
      <c r="BN1696" s="2">
        <v>0</v>
      </c>
      <c r="BO1696" s="2" t="s">
        <v>3</v>
      </c>
      <c r="BP1696" s="2">
        <v>0</v>
      </c>
      <c r="BQ1696" s="2">
        <v>8</v>
      </c>
      <c r="BR1696" s="2">
        <v>0</v>
      </c>
      <c r="BS1696" s="2">
        <v>1</v>
      </c>
      <c r="BT1696" s="2">
        <v>1</v>
      </c>
      <c r="BU1696" s="2">
        <v>1</v>
      </c>
      <c r="BV1696" s="2">
        <v>1</v>
      </c>
      <c r="BW1696" s="2">
        <v>1</v>
      </c>
      <c r="BX1696" s="2">
        <v>1</v>
      </c>
      <c r="BY1696" s="2" t="s">
        <v>3</v>
      </c>
      <c r="BZ1696" s="2">
        <v>0</v>
      </c>
      <c r="CA1696" s="2">
        <v>0</v>
      </c>
      <c r="CB1696" s="2"/>
      <c r="CC1696" s="2"/>
      <c r="CD1696" s="2"/>
      <c r="CE1696" s="2">
        <v>0</v>
      </c>
      <c r="CF1696" s="2">
        <v>0</v>
      </c>
      <c r="CG1696" s="2">
        <v>0</v>
      </c>
      <c r="CH1696" s="2"/>
      <c r="CI1696" s="2"/>
      <c r="CJ1696" s="2"/>
      <c r="CK1696" s="2"/>
      <c r="CL1696" s="2"/>
      <c r="CM1696" s="2">
        <v>0</v>
      </c>
      <c r="CN1696" s="2" t="s">
        <v>3</v>
      </c>
      <c r="CO1696" s="2">
        <v>0</v>
      </c>
      <c r="CP1696" s="2">
        <f t="shared" si="1491"/>
        <v>3475.25</v>
      </c>
      <c r="CQ1696" s="2">
        <f t="shared" si="1492"/>
        <v>2222.0300000000002</v>
      </c>
      <c r="CR1696" s="2">
        <f t="shared" si="1493"/>
        <v>0</v>
      </c>
      <c r="CS1696" s="2">
        <f t="shared" si="1494"/>
        <v>0</v>
      </c>
      <c r="CT1696" s="2">
        <f t="shared" si="1495"/>
        <v>0</v>
      </c>
      <c r="CU1696" s="2">
        <f t="shared" si="1496"/>
        <v>0</v>
      </c>
      <c r="CV1696" s="2">
        <f t="shared" si="1497"/>
        <v>0</v>
      </c>
      <c r="CW1696" s="2">
        <f t="shared" si="1498"/>
        <v>0</v>
      </c>
      <c r="CX1696" s="2">
        <f t="shared" si="1499"/>
        <v>0</v>
      </c>
      <c r="CY1696" s="2">
        <f t="shared" si="1500"/>
        <v>0</v>
      </c>
      <c r="CZ1696" s="2">
        <f t="shared" si="1501"/>
        <v>0</v>
      </c>
      <c r="DA1696" s="2"/>
      <c r="DB1696" s="2"/>
      <c r="DC1696" s="2" t="s">
        <v>3</v>
      </c>
      <c r="DD1696" s="2" t="s">
        <v>3</v>
      </c>
      <c r="DE1696" s="2" t="s">
        <v>3</v>
      </c>
      <c r="DF1696" s="2" t="s">
        <v>3</v>
      </c>
      <c r="DG1696" s="2" t="s">
        <v>3</v>
      </c>
      <c r="DH1696" s="2" t="s">
        <v>3</v>
      </c>
      <c r="DI1696" s="2" t="s">
        <v>3</v>
      </c>
      <c r="DJ1696" s="2" t="s">
        <v>3</v>
      </c>
      <c r="DK1696" s="2" t="s">
        <v>3</v>
      </c>
      <c r="DL1696" s="2" t="s">
        <v>3</v>
      </c>
      <c r="DM1696" s="2" t="s">
        <v>3</v>
      </c>
      <c r="DN1696" s="2">
        <v>0</v>
      </c>
      <c r="DO1696" s="2">
        <v>0</v>
      </c>
      <c r="DP1696" s="2">
        <v>1</v>
      </c>
      <c r="DQ1696" s="2">
        <v>1</v>
      </c>
      <c r="DR1696" s="2"/>
      <c r="DS1696" s="2"/>
      <c r="DT1696" s="2"/>
      <c r="DU1696" s="2">
        <v>1007</v>
      </c>
      <c r="DV1696" s="2" t="s">
        <v>258</v>
      </c>
      <c r="DW1696" s="2" t="s">
        <v>258</v>
      </c>
      <c r="DX1696" s="2">
        <v>1</v>
      </c>
      <c r="DY1696" s="2"/>
      <c r="DZ1696" s="2"/>
      <c r="EA1696" s="2"/>
      <c r="EB1696" s="2"/>
      <c r="EC1696" s="2"/>
      <c r="ED1696" s="2"/>
      <c r="EE1696" s="2">
        <v>31102119</v>
      </c>
      <c r="EF1696" s="2">
        <v>8</v>
      </c>
      <c r="EG1696" s="2" t="s">
        <v>34</v>
      </c>
      <c r="EH1696" s="2">
        <v>0</v>
      </c>
      <c r="EI1696" s="2" t="s">
        <v>3</v>
      </c>
      <c r="EJ1696" s="2">
        <v>1</v>
      </c>
      <c r="EK1696" s="2">
        <v>500001</v>
      </c>
      <c r="EL1696" s="2" t="s">
        <v>35</v>
      </c>
      <c r="EM1696" s="2" t="s">
        <v>36</v>
      </c>
      <c r="EN1696" s="2"/>
      <c r="EO1696" s="2" t="s">
        <v>3</v>
      </c>
      <c r="EP1696" s="2"/>
      <c r="EQ1696" s="2">
        <v>0</v>
      </c>
      <c r="ER1696" s="2">
        <v>2222.0300000000002</v>
      </c>
      <c r="ES1696" s="2">
        <v>2222.0300000000002</v>
      </c>
      <c r="ET1696" s="2">
        <v>0</v>
      </c>
      <c r="EU1696" s="2">
        <v>0</v>
      </c>
      <c r="EV1696" s="2">
        <v>0</v>
      </c>
      <c r="EW1696" s="2">
        <v>0</v>
      </c>
      <c r="EX1696" s="2">
        <v>0</v>
      </c>
      <c r="EY1696" s="2">
        <v>0</v>
      </c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>
        <v>0</v>
      </c>
      <c r="FR1696" s="2">
        <f t="shared" si="1502"/>
        <v>0</v>
      </c>
      <c r="FS1696" s="2">
        <v>0</v>
      </c>
      <c r="FT1696" s="2"/>
      <c r="FU1696" s="2"/>
      <c r="FV1696" s="2"/>
      <c r="FW1696" s="2"/>
      <c r="FX1696" s="2">
        <v>0</v>
      </c>
      <c r="FY1696" s="2">
        <v>0</v>
      </c>
      <c r="FZ1696" s="2"/>
      <c r="GA1696" s="2" t="s">
        <v>3</v>
      </c>
      <c r="GB1696" s="2"/>
      <c r="GC1696" s="2"/>
      <c r="GD1696" s="2">
        <v>1</v>
      </c>
      <c r="GE1696" s="2"/>
      <c r="GF1696" s="2">
        <v>2051966677</v>
      </c>
      <c r="GG1696" s="2">
        <v>2</v>
      </c>
      <c r="GH1696" s="2">
        <v>1</v>
      </c>
      <c r="GI1696" s="2">
        <v>-2</v>
      </c>
      <c r="GJ1696" s="2">
        <v>0</v>
      </c>
      <c r="GK1696" s="2">
        <v>0</v>
      </c>
      <c r="GL1696" s="2">
        <f t="shared" si="1503"/>
        <v>0</v>
      </c>
      <c r="GM1696" s="2">
        <f t="shared" si="1504"/>
        <v>3475.25</v>
      </c>
      <c r="GN1696" s="2">
        <f t="shared" si="1505"/>
        <v>3475.25</v>
      </c>
      <c r="GO1696" s="2">
        <f t="shared" si="1506"/>
        <v>0</v>
      </c>
      <c r="GP1696" s="2">
        <f t="shared" si="1507"/>
        <v>0</v>
      </c>
      <c r="GQ1696" s="2"/>
      <c r="GR1696" s="2">
        <v>0</v>
      </c>
      <c r="GS1696" s="2">
        <v>3</v>
      </c>
      <c r="GT1696" s="2">
        <v>0</v>
      </c>
      <c r="GU1696" s="2" t="s">
        <v>3</v>
      </c>
      <c r="GV1696" s="2">
        <f t="shared" si="1508"/>
        <v>0</v>
      </c>
      <c r="GW1696" s="2">
        <v>1</v>
      </c>
      <c r="GX1696" s="2">
        <f t="shared" si="1509"/>
        <v>0</v>
      </c>
      <c r="GY1696" s="2"/>
      <c r="GZ1696" s="2"/>
      <c r="HA1696" s="2">
        <v>0</v>
      </c>
      <c r="HB1696" s="2">
        <v>0</v>
      </c>
      <c r="HC1696" s="2">
        <f t="shared" si="1510"/>
        <v>0</v>
      </c>
      <c r="HD1696" s="2"/>
      <c r="HE1696" s="2"/>
      <c r="HF1696" s="2"/>
      <c r="HG1696" s="2"/>
      <c r="HH1696" s="2"/>
      <c r="HI1696" s="2"/>
      <c r="HJ1696" s="2"/>
      <c r="HK1696" s="2"/>
      <c r="HL1696" s="2"/>
      <c r="HM1696" s="2"/>
      <c r="HN1696" s="2"/>
      <c r="HO1696" s="2"/>
      <c r="HP1696" s="2"/>
      <c r="HQ1696" s="2"/>
      <c r="HR1696" s="2"/>
      <c r="HS1696" s="2"/>
      <c r="HT1696" s="2"/>
      <c r="HU1696" s="2"/>
      <c r="HV1696" s="2"/>
      <c r="HW1696" s="2"/>
      <c r="HX1696" s="2"/>
      <c r="HY1696" s="2"/>
      <c r="HZ1696" s="2"/>
      <c r="IA1696" s="2"/>
      <c r="IB1696" s="2"/>
      <c r="IC1696" s="2"/>
      <c r="ID1696" s="2"/>
      <c r="IE1696" s="2"/>
      <c r="IF1696" s="2"/>
      <c r="IG1696" s="2"/>
      <c r="IH1696" s="2"/>
      <c r="II1696" s="2"/>
      <c r="IJ1696" s="2"/>
      <c r="IK1696" s="2">
        <v>0</v>
      </c>
      <c r="IL1696" s="2"/>
      <c r="IM1696" s="2"/>
      <c r="IN1696" s="2"/>
      <c r="IO1696" s="2"/>
      <c r="IP1696" s="2"/>
      <c r="IQ1696" s="2"/>
      <c r="IR1696" s="2"/>
      <c r="IS1696" s="2"/>
      <c r="IT1696" s="2"/>
      <c r="IU1696" s="2"/>
    </row>
    <row r="1697" spans="1:255">
      <c r="A1697">
        <v>17</v>
      </c>
      <c r="B1697">
        <v>1</v>
      </c>
      <c r="E1697" t="s">
        <v>726</v>
      </c>
      <c r="F1697" t="s">
        <v>438</v>
      </c>
      <c r="G1697" t="s">
        <v>439</v>
      </c>
      <c r="H1697" t="s">
        <v>258</v>
      </c>
      <c r="I1697">
        <f>ROUND(34*0.04*1.15,9)</f>
        <v>1.5640000000000001</v>
      </c>
      <c r="J1697">
        <v>0</v>
      </c>
      <c r="O1697">
        <f t="shared" si="1476"/>
        <v>3475.25</v>
      </c>
      <c r="P1697">
        <f t="shared" si="1477"/>
        <v>3475.25</v>
      </c>
      <c r="Q1697">
        <f t="shared" si="1478"/>
        <v>0</v>
      </c>
      <c r="R1697">
        <f t="shared" si="1479"/>
        <v>0</v>
      </c>
      <c r="S1697">
        <f t="shared" si="1480"/>
        <v>0</v>
      </c>
      <c r="T1697">
        <f t="shared" si="1481"/>
        <v>0</v>
      </c>
      <c r="U1697">
        <f t="shared" si="1482"/>
        <v>0</v>
      </c>
      <c r="V1697">
        <f t="shared" si="1483"/>
        <v>0</v>
      </c>
      <c r="W1697">
        <f t="shared" si="1484"/>
        <v>0</v>
      </c>
      <c r="X1697">
        <f t="shared" si="1485"/>
        <v>0</v>
      </c>
      <c r="Y1697">
        <f t="shared" si="1486"/>
        <v>0</v>
      </c>
      <c r="AA1697">
        <v>33304960</v>
      </c>
      <c r="AB1697">
        <f t="shared" si="1487"/>
        <v>2222.0300000000002</v>
      </c>
      <c r="AC1697">
        <f t="shared" si="1488"/>
        <v>2222.0300000000002</v>
      </c>
      <c r="AD1697">
        <f>ROUND((((ET1697)-(EU1697))+AE1697),2)</f>
        <v>0</v>
      </c>
      <c r="AE1697">
        <f>ROUND((EU1697),2)</f>
        <v>0</v>
      </c>
      <c r="AF1697">
        <f>ROUND((EV1697),2)</f>
        <v>0</v>
      </c>
      <c r="AG1697">
        <f t="shared" si="1489"/>
        <v>0</v>
      </c>
      <c r="AH1697">
        <f>(EW1697)</f>
        <v>0</v>
      </c>
      <c r="AI1697">
        <f>(EX1697)</f>
        <v>0</v>
      </c>
      <c r="AJ1697">
        <f t="shared" si="1490"/>
        <v>0</v>
      </c>
      <c r="AK1697">
        <v>2222.0300000000002</v>
      </c>
      <c r="AL1697">
        <v>2222.0300000000002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1</v>
      </c>
      <c r="AW1697">
        <v>1</v>
      </c>
      <c r="AZ1697">
        <v>1</v>
      </c>
      <c r="BA1697">
        <v>1</v>
      </c>
      <c r="BB1697">
        <v>1</v>
      </c>
      <c r="BC1697">
        <v>1</v>
      </c>
      <c r="BD1697" t="s">
        <v>3</v>
      </c>
      <c r="BE1697" t="s">
        <v>3</v>
      </c>
      <c r="BF1697" t="s">
        <v>3</v>
      </c>
      <c r="BG1697" t="s">
        <v>3</v>
      </c>
      <c r="BH1697">
        <v>3</v>
      </c>
      <c r="BI1697">
        <v>1</v>
      </c>
      <c r="BJ1697" t="s">
        <v>440</v>
      </c>
      <c r="BM1697">
        <v>500001</v>
      </c>
      <c r="BN1697">
        <v>0</v>
      </c>
      <c r="BO1697" t="s">
        <v>3</v>
      </c>
      <c r="BP1697">
        <v>0</v>
      </c>
      <c r="BQ1697">
        <v>8</v>
      </c>
      <c r="BR1697">
        <v>0</v>
      </c>
      <c r="BS1697">
        <v>1</v>
      </c>
      <c r="BT1697">
        <v>1</v>
      </c>
      <c r="BU1697">
        <v>1</v>
      </c>
      <c r="BV1697">
        <v>1</v>
      </c>
      <c r="BW1697">
        <v>1</v>
      </c>
      <c r="BX1697">
        <v>1</v>
      </c>
      <c r="BY1697" t="s">
        <v>3</v>
      </c>
      <c r="BZ1697">
        <v>0</v>
      </c>
      <c r="CA1697">
        <v>0</v>
      </c>
      <c r="CE1697">
        <v>0</v>
      </c>
      <c r="CF1697">
        <v>0</v>
      </c>
      <c r="CG1697">
        <v>0</v>
      </c>
      <c r="CM1697">
        <v>0</v>
      </c>
      <c r="CN1697" t="s">
        <v>3</v>
      </c>
      <c r="CO1697">
        <v>0</v>
      </c>
      <c r="CP1697">
        <f t="shared" si="1491"/>
        <v>3475.25</v>
      </c>
      <c r="CQ1697">
        <f t="shared" si="1492"/>
        <v>2222.0300000000002</v>
      </c>
      <c r="CR1697">
        <f t="shared" si="1493"/>
        <v>0</v>
      </c>
      <c r="CS1697">
        <f t="shared" si="1494"/>
        <v>0</v>
      </c>
      <c r="CT1697">
        <f t="shared" si="1495"/>
        <v>0</v>
      </c>
      <c r="CU1697">
        <f t="shared" si="1496"/>
        <v>0</v>
      </c>
      <c r="CV1697">
        <f t="shared" si="1497"/>
        <v>0</v>
      </c>
      <c r="CW1697">
        <f t="shared" si="1498"/>
        <v>0</v>
      </c>
      <c r="CX1697">
        <f t="shared" si="1499"/>
        <v>0</v>
      </c>
      <c r="CY1697">
        <f t="shared" si="1500"/>
        <v>0</v>
      </c>
      <c r="CZ1697">
        <f t="shared" si="1501"/>
        <v>0</v>
      </c>
      <c r="DC1697" t="s">
        <v>3</v>
      </c>
      <c r="DD1697" t="s">
        <v>3</v>
      </c>
      <c r="DE1697" t="s">
        <v>3</v>
      </c>
      <c r="DF1697" t="s">
        <v>3</v>
      </c>
      <c r="DG1697" t="s">
        <v>3</v>
      </c>
      <c r="DH1697" t="s">
        <v>3</v>
      </c>
      <c r="DI1697" t="s">
        <v>3</v>
      </c>
      <c r="DJ1697" t="s">
        <v>3</v>
      </c>
      <c r="DK1697" t="s">
        <v>3</v>
      </c>
      <c r="DL1697" t="s">
        <v>3</v>
      </c>
      <c r="DM1697" t="s">
        <v>3</v>
      </c>
      <c r="DN1697">
        <v>0</v>
      </c>
      <c r="DO1697">
        <v>0</v>
      </c>
      <c r="DP1697">
        <v>1</v>
      </c>
      <c r="DQ1697">
        <v>1</v>
      </c>
      <c r="DU1697">
        <v>1007</v>
      </c>
      <c r="DV1697" t="s">
        <v>258</v>
      </c>
      <c r="DW1697" t="s">
        <v>258</v>
      </c>
      <c r="DX1697">
        <v>1</v>
      </c>
      <c r="EE1697">
        <v>31102119</v>
      </c>
      <c r="EF1697">
        <v>8</v>
      </c>
      <c r="EG1697" t="s">
        <v>34</v>
      </c>
      <c r="EH1697">
        <v>0</v>
      </c>
      <c r="EI1697" t="s">
        <v>3</v>
      </c>
      <c r="EJ1697">
        <v>1</v>
      </c>
      <c r="EK1697">
        <v>500001</v>
      </c>
      <c r="EL1697" t="s">
        <v>35</v>
      </c>
      <c r="EM1697" t="s">
        <v>36</v>
      </c>
      <c r="EO1697" t="s">
        <v>3</v>
      </c>
      <c r="EQ1697">
        <v>0</v>
      </c>
      <c r="ER1697">
        <v>2222.0300000000002</v>
      </c>
      <c r="ES1697">
        <v>2222.0300000000002</v>
      </c>
      <c r="ET1697">
        <v>0</v>
      </c>
      <c r="EU1697">
        <v>0</v>
      </c>
      <c r="EV1697">
        <v>0</v>
      </c>
      <c r="EW1697">
        <v>0</v>
      </c>
      <c r="EX1697">
        <v>0</v>
      </c>
      <c r="EY1697">
        <v>0</v>
      </c>
      <c r="FQ1697">
        <v>0</v>
      </c>
      <c r="FR1697">
        <f t="shared" si="1502"/>
        <v>0</v>
      </c>
      <c r="FS1697">
        <v>0</v>
      </c>
      <c r="FX1697">
        <v>0</v>
      </c>
      <c r="FY1697">
        <v>0</v>
      </c>
      <c r="GA1697" t="s">
        <v>3</v>
      </c>
      <c r="GD1697">
        <v>1</v>
      </c>
      <c r="GF1697">
        <v>2051966677</v>
      </c>
      <c r="GG1697">
        <v>2</v>
      </c>
      <c r="GH1697">
        <v>1</v>
      </c>
      <c r="GI1697">
        <v>-2</v>
      </c>
      <c r="GJ1697">
        <v>0</v>
      </c>
      <c r="GK1697">
        <v>0</v>
      </c>
      <c r="GL1697">
        <f t="shared" si="1503"/>
        <v>0</v>
      </c>
      <c r="GM1697">
        <f t="shared" si="1504"/>
        <v>3475.25</v>
      </c>
      <c r="GN1697">
        <f t="shared" si="1505"/>
        <v>3475.25</v>
      </c>
      <c r="GO1697">
        <f t="shared" si="1506"/>
        <v>0</v>
      </c>
      <c r="GP1697">
        <f t="shared" si="1507"/>
        <v>0</v>
      </c>
      <c r="GR1697">
        <v>0</v>
      </c>
      <c r="GS1697">
        <v>3</v>
      </c>
      <c r="GT1697">
        <v>0</v>
      </c>
      <c r="GU1697" t="s">
        <v>3</v>
      </c>
      <c r="GV1697">
        <f t="shared" si="1508"/>
        <v>0</v>
      </c>
      <c r="GW1697">
        <v>1</v>
      </c>
      <c r="GX1697">
        <f t="shared" si="1509"/>
        <v>0</v>
      </c>
      <c r="HA1697">
        <v>0</v>
      </c>
      <c r="HB1697">
        <v>0</v>
      </c>
      <c r="HC1697">
        <f t="shared" si="1510"/>
        <v>0</v>
      </c>
      <c r="IK1697">
        <v>0</v>
      </c>
    </row>
    <row r="1698" spans="1:255">
      <c r="A1698" s="2">
        <v>17</v>
      </c>
      <c r="B1698" s="2">
        <v>1</v>
      </c>
      <c r="C1698" s="2">
        <f>ROW(SmtRes!A1891)</f>
        <v>1891</v>
      </c>
      <c r="D1698" s="2">
        <f>ROW(EtalonRes!A2392)</f>
        <v>2392</v>
      </c>
      <c r="E1698" s="2" t="s">
        <v>727</v>
      </c>
      <c r="F1698" s="2" t="s">
        <v>442</v>
      </c>
      <c r="G1698" s="2" t="s">
        <v>443</v>
      </c>
      <c r="H1698" s="2" t="s">
        <v>433</v>
      </c>
      <c r="I1698" s="2">
        <f>ROUND((0.8+0.8)*2*6/100,9)</f>
        <v>0.192</v>
      </c>
      <c r="J1698" s="2">
        <v>0</v>
      </c>
      <c r="K1698" s="2"/>
      <c r="L1698" s="2"/>
      <c r="M1698" s="2"/>
      <c r="N1698" s="2"/>
      <c r="O1698" s="2">
        <f t="shared" si="1476"/>
        <v>329.22</v>
      </c>
      <c r="P1698" s="2">
        <f t="shared" si="1477"/>
        <v>110.93</v>
      </c>
      <c r="Q1698" s="2">
        <f t="shared" si="1478"/>
        <v>30.99</v>
      </c>
      <c r="R1698" s="2">
        <f t="shared" si="1479"/>
        <v>2.71</v>
      </c>
      <c r="S1698" s="2">
        <f t="shared" si="1480"/>
        <v>187.3</v>
      </c>
      <c r="T1698" s="2">
        <f t="shared" si="1481"/>
        <v>0</v>
      </c>
      <c r="U1698" s="2">
        <f t="shared" si="1482"/>
        <v>21.429964799999997</v>
      </c>
      <c r="V1698" s="2">
        <f t="shared" si="1483"/>
        <v>0.21887999999999999</v>
      </c>
      <c r="W1698" s="2">
        <f t="shared" si="1484"/>
        <v>0</v>
      </c>
      <c r="X1698" s="2">
        <f t="shared" si="1485"/>
        <v>218.51</v>
      </c>
      <c r="Y1698" s="2">
        <f t="shared" si="1486"/>
        <v>134.91</v>
      </c>
      <c r="Z1698" s="2"/>
      <c r="AA1698" s="2">
        <v>33304975</v>
      </c>
      <c r="AB1698" s="2">
        <f t="shared" si="1487"/>
        <v>1714.66</v>
      </c>
      <c r="AC1698" s="2">
        <f t="shared" si="1488"/>
        <v>577.76</v>
      </c>
      <c r="AD1698" s="2">
        <f>ROUND((((((ET1698*1.2)*1.25))-(((EU1698*1.2)*1.25)))+AE1698),2)</f>
        <v>161.38999999999999</v>
      </c>
      <c r="AE1698" s="2">
        <f>ROUND((((EU1698*1.2)*1.25)),2)</f>
        <v>14.12</v>
      </c>
      <c r="AF1698" s="2">
        <f>ROUND((((EV1698*1.2)*1.15)),2)</f>
        <v>975.51</v>
      </c>
      <c r="AG1698" s="2">
        <f t="shared" si="1489"/>
        <v>0</v>
      </c>
      <c r="AH1698" s="2">
        <f>(((EW1698*1.2)*1.15))</f>
        <v>111.61439999999999</v>
      </c>
      <c r="AI1698" s="2">
        <f>(((EX1698*1.2)*1.25))</f>
        <v>1.1399999999999999</v>
      </c>
      <c r="AJ1698" s="2">
        <f t="shared" si="1490"/>
        <v>0</v>
      </c>
      <c r="AK1698" s="2">
        <v>1392.24</v>
      </c>
      <c r="AL1698" s="2">
        <v>577.76</v>
      </c>
      <c r="AM1698" s="2">
        <v>107.59</v>
      </c>
      <c r="AN1698" s="2">
        <v>9.41</v>
      </c>
      <c r="AO1698" s="2">
        <v>706.89</v>
      </c>
      <c r="AP1698" s="2">
        <v>0</v>
      </c>
      <c r="AQ1698" s="2">
        <v>80.88</v>
      </c>
      <c r="AR1698" s="2">
        <v>0.76</v>
      </c>
      <c r="AS1698" s="2">
        <v>0</v>
      </c>
      <c r="AT1698" s="2">
        <v>115</v>
      </c>
      <c r="AU1698" s="2">
        <v>71</v>
      </c>
      <c r="AV1698" s="2">
        <v>1</v>
      </c>
      <c r="AW1698" s="2">
        <v>1</v>
      </c>
      <c r="AX1698" s="2"/>
      <c r="AY1698" s="2"/>
      <c r="AZ1698" s="2">
        <v>1</v>
      </c>
      <c r="BA1698" s="2">
        <v>1</v>
      </c>
      <c r="BB1698" s="2">
        <v>1</v>
      </c>
      <c r="BC1698" s="2">
        <v>1</v>
      </c>
      <c r="BD1698" s="2" t="s">
        <v>3</v>
      </c>
      <c r="BE1698" s="2" t="s">
        <v>3</v>
      </c>
      <c r="BF1698" s="2" t="s">
        <v>3</v>
      </c>
      <c r="BG1698" s="2" t="s">
        <v>3</v>
      </c>
      <c r="BH1698" s="2">
        <v>0</v>
      </c>
      <c r="BI1698" s="2">
        <v>1</v>
      </c>
      <c r="BJ1698" s="2" t="s">
        <v>444</v>
      </c>
      <c r="BK1698" s="2"/>
      <c r="BL1698" s="2"/>
      <c r="BM1698" s="2">
        <v>20001</v>
      </c>
      <c r="BN1698" s="2">
        <v>0</v>
      </c>
      <c r="BO1698" s="2" t="s">
        <v>3</v>
      </c>
      <c r="BP1698" s="2">
        <v>0</v>
      </c>
      <c r="BQ1698" s="2">
        <v>2</v>
      </c>
      <c r="BR1698" s="2">
        <v>0</v>
      </c>
      <c r="BS1698" s="2">
        <v>1</v>
      </c>
      <c r="BT1698" s="2">
        <v>1</v>
      </c>
      <c r="BU1698" s="2">
        <v>1</v>
      </c>
      <c r="BV1698" s="2">
        <v>1</v>
      </c>
      <c r="BW1698" s="2">
        <v>1</v>
      </c>
      <c r="BX1698" s="2">
        <v>1</v>
      </c>
      <c r="BY1698" s="2" t="s">
        <v>3</v>
      </c>
      <c r="BZ1698" s="2">
        <v>128</v>
      </c>
      <c r="CA1698" s="2">
        <v>83</v>
      </c>
      <c r="CB1698" s="2"/>
      <c r="CC1698" s="2"/>
      <c r="CD1698" s="2"/>
      <c r="CE1698" s="2">
        <v>0</v>
      </c>
      <c r="CF1698" s="2">
        <v>0</v>
      </c>
      <c r="CG1698" s="2">
        <v>0</v>
      </c>
      <c r="CH1698" s="2"/>
      <c r="CI1698" s="2"/>
      <c r="CJ1698" s="2"/>
      <c r="CK1698" s="2"/>
      <c r="CL1698" s="2"/>
      <c r="CM1698" s="2">
        <v>0</v>
      </c>
      <c r="CN1698" s="2" t="s">
        <v>954</v>
      </c>
      <c r="CO1698" s="2">
        <v>0</v>
      </c>
      <c r="CP1698" s="2">
        <f t="shared" si="1491"/>
        <v>329.22</v>
      </c>
      <c r="CQ1698" s="2">
        <f t="shared" si="1492"/>
        <v>577.76</v>
      </c>
      <c r="CR1698" s="2">
        <f t="shared" si="1493"/>
        <v>161.38999999999999</v>
      </c>
      <c r="CS1698" s="2">
        <f t="shared" si="1494"/>
        <v>14.12</v>
      </c>
      <c r="CT1698" s="2">
        <f t="shared" si="1495"/>
        <v>975.51</v>
      </c>
      <c r="CU1698" s="2">
        <f t="shared" si="1496"/>
        <v>0</v>
      </c>
      <c r="CV1698" s="2">
        <f t="shared" si="1497"/>
        <v>111.61439999999999</v>
      </c>
      <c r="CW1698" s="2">
        <f t="shared" si="1498"/>
        <v>1.1399999999999999</v>
      </c>
      <c r="CX1698" s="2">
        <f t="shared" si="1499"/>
        <v>0</v>
      </c>
      <c r="CY1698" s="2">
        <f t="shared" si="1500"/>
        <v>218.51150000000001</v>
      </c>
      <c r="CZ1698" s="2">
        <f t="shared" si="1501"/>
        <v>134.90710000000001</v>
      </c>
      <c r="DA1698" s="2"/>
      <c r="DB1698" s="2"/>
      <c r="DC1698" s="2" t="s">
        <v>3</v>
      </c>
      <c r="DD1698" s="2" t="s">
        <v>3</v>
      </c>
      <c r="DE1698" s="2" t="s">
        <v>21</v>
      </c>
      <c r="DF1698" s="2" t="s">
        <v>21</v>
      </c>
      <c r="DG1698" s="2" t="s">
        <v>22</v>
      </c>
      <c r="DH1698" s="2" t="s">
        <v>3</v>
      </c>
      <c r="DI1698" s="2" t="s">
        <v>22</v>
      </c>
      <c r="DJ1698" s="2" t="s">
        <v>21</v>
      </c>
      <c r="DK1698" s="2" t="s">
        <v>3</v>
      </c>
      <c r="DL1698" s="2" t="s">
        <v>3</v>
      </c>
      <c r="DM1698" s="2" t="s">
        <v>3</v>
      </c>
      <c r="DN1698" s="2">
        <v>0</v>
      </c>
      <c r="DO1698" s="2">
        <v>0</v>
      </c>
      <c r="DP1698" s="2">
        <v>1</v>
      </c>
      <c r="DQ1698" s="2">
        <v>1</v>
      </c>
      <c r="DR1698" s="2"/>
      <c r="DS1698" s="2"/>
      <c r="DT1698" s="2"/>
      <c r="DU1698" s="2">
        <v>1005</v>
      </c>
      <c r="DV1698" s="2" t="s">
        <v>433</v>
      </c>
      <c r="DW1698" s="2" t="s">
        <v>433</v>
      </c>
      <c r="DX1698" s="2">
        <v>100</v>
      </c>
      <c r="DY1698" s="2"/>
      <c r="DZ1698" s="2"/>
      <c r="EA1698" s="2"/>
      <c r="EB1698" s="2"/>
      <c r="EC1698" s="2"/>
      <c r="ED1698" s="2"/>
      <c r="EE1698" s="2">
        <v>31102217</v>
      </c>
      <c r="EF1698" s="2">
        <v>2</v>
      </c>
      <c r="EG1698" s="2" t="s">
        <v>23</v>
      </c>
      <c r="EH1698" s="2">
        <v>0</v>
      </c>
      <c r="EI1698" s="2" t="s">
        <v>3</v>
      </c>
      <c r="EJ1698" s="2">
        <v>1</v>
      </c>
      <c r="EK1698" s="2">
        <v>20001</v>
      </c>
      <c r="EL1698" s="2" t="s">
        <v>24</v>
      </c>
      <c r="EM1698" s="2" t="s">
        <v>25</v>
      </c>
      <c r="EN1698" s="2"/>
      <c r="EO1698" s="2" t="s">
        <v>26</v>
      </c>
      <c r="EP1698" s="2"/>
      <c r="EQ1698" s="2">
        <v>0</v>
      </c>
      <c r="ER1698" s="2">
        <v>1392.24</v>
      </c>
      <c r="ES1698" s="2">
        <v>577.76</v>
      </c>
      <c r="ET1698" s="2">
        <v>107.59</v>
      </c>
      <c r="EU1698" s="2">
        <v>9.41</v>
      </c>
      <c r="EV1698" s="2">
        <v>706.89</v>
      </c>
      <c r="EW1698" s="2">
        <v>80.88</v>
      </c>
      <c r="EX1698" s="2">
        <v>0.76</v>
      </c>
      <c r="EY1698" s="2">
        <v>0</v>
      </c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>
        <v>0</v>
      </c>
      <c r="FR1698" s="2">
        <f t="shared" si="1502"/>
        <v>0</v>
      </c>
      <c r="FS1698" s="2">
        <v>0</v>
      </c>
      <c r="FT1698" s="2" t="s">
        <v>27</v>
      </c>
      <c r="FU1698" s="2" t="s">
        <v>28</v>
      </c>
      <c r="FV1698" s="2"/>
      <c r="FW1698" s="2"/>
      <c r="FX1698" s="2">
        <v>115.2</v>
      </c>
      <c r="FY1698" s="2">
        <v>70.55</v>
      </c>
      <c r="FZ1698" s="2"/>
      <c r="GA1698" s="2" t="s">
        <v>3</v>
      </c>
      <c r="GB1698" s="2"/>
      <c r="GC1698" s="2"/>
      <c r="GD1698" s="2">
        <v>1</v>
      </c>
      <c r="GE1698" s="2"/>
      <c r="GF1698" s="2">
        <v>1852176229</v>
      </c>
      <c r="GG1698" s="2">
        <v>2</v>
      </c>
      <c r="GH1698" s="2">
        <v>1</v>
      </c>
      <c r="GI1698" s="2">
        <v>-2</v>
      </c>
      <c r="GJ1698" s="2">
        <v>0</v>
      </c>
      <c r="GK1698" s="2">
        <v>0</v>
      </c>
      <c r="GL1698" s="2">
        <f t="shared" si="1503"/>
        <v>0</v>
      </c>
      <c r="GM1698" s="2">
        <f t="shared" si="1504"/>
        <v>682.64</v>
      </c>
      <c r="GN1698" s="2">
        <f t="shared" si="1505"/>
        <v>682.64</v>
      </c>
      <c r="GO1698" s="2">
        <f t="shared" si="1506"/>
        <v>0</v>
      </c>
      <c r="GP1698" s="2">
        <f t="shared" si="1507"/>
        <v>0</v>
      </c>
      <c r="GQ1698" s="2"/>
      <c r="GR1698" s="2">
        <v>0</v>
      </c>
      <c r="GS1698" s="2">
        <v>3</v>
      </c>
      <c r="GT1698" s="2">
        <v>0</v>
      </c>
      <c r="GU1698" s="2" t="s">
        <v>3</v>
      </c>
      <c r="GV1698" s="2">
        <f t="shared" si="1508"/>
        <v>0</v>
      </c>
      <c r="GW1698" s="2">
        <v>1</v>
      </c>
      <c r="GX1698" s="2">
        <f t="shared" si="1509"/>
        <v>0</v>
      </c>
      <c r="GY1698" s="2"/>
      <c r="GZ1698" s="2"/>
      <c r="HA1698" s="2">
        <v>0</v>
      </c>
      <c r="HB1698" s="2">
        <v>0</v>
      </c>
      <c r="HC1698" s="2">
        <f t="shared" si="1510"/>
        <v>0</v>
      </c>
      <c r="HD1698" s="2"/>
      <c r="HE1698" s="2"/>
      <c r="HF1698" s="2"/>
      <c r="HG1698" s="2"/>
      <c r="HH1698" s="2"/>
      <c r="HI1698" s="2"/>
      <c r="HJ1698" s="2"/>
      <c r="HK1698" s="2"/>
      <c r="HL1698" s="2"/>
      <c r="HM1698" s="2"/>
      <c r="HN1698" s="2"/>
      <c r="HO1698" s="2"/>
      <c r="HP1698" s="2"/>
      <c r="HQ1698" s="2"/>
      <c r="HR1698" s="2"/>
      <c r="HS1698" s="2"/>
      <c r="HT1698" s="2"/>
      <c r="HU1698" s="2"/>
      <c r="HV1698" s="2"/>
      <c r="HW1698" s="2"/>
      <c r="HX1698" s="2"/>
      <c r="HY1698" s="2"/>
      <c r="HZ1698" s="2"/>
      <c r="IA1698" s="2"/>
      <c r="IB1698" s="2"/>
      <c r="IC1698" s="2"/>
      <c r="ID1698" s="2"/>
      <c r="IE1698" s="2"/>
      <c r="IF1698" s="2"/>
      <c r="IG1698" s="2"/>
      <c r="IH1698" s="2"/>
      <c r="II1698" s="2"/>
      <c r="IJ1698" s="2"/>
      <c r="IK1698" s="2">
        <v>0</v>
      </c>
      <c r="IL1698" s="2"/>
      <c r="IM1698" s="2"/>
      <c r="IN1698" s="2"/>
      <c r="IO1698" s="2"/>
      <c r="IP1698" s="2"/>
      <c r="IQ1698" s="2"/>
      <c r="IR1698" s="2"/>
      <c r="IS1698" s="2"/>
      <c r="IT1698" s="2"/>
      <c r="IU1698" s="2"/>
    </row>
    <row r="1699" spans="1:255">
      <c r="A1699">
        <v>17</v>
      </c>
      <c r="B1699">
        <v>1</v>
      </c>
      <c r="C1699">
        <f>ROW(SmtRes!A1902)</f>
        <v>1902</v>
      </c>
      <c r="D1699">
        <f>ROW(EtalonRes!A2408)</f>
        <v>2408</v>
      </c>
      <c r="E1699" t="s">
        <v>727</v>
      </c>
      <c r="F1699" t="s">
        <v>442</v>
      </c>
      <c r="G1699" t="s">
        <v>443</v>
      </c>
      <c r="H1699" t="s">
        <v>433</v>
      </c>
      <c r="I1699">
        <f>ROUND((0.8+0.8)*2*6/100,9)</f>
        <v>0.192</v>
      </c>
      <c r="J1699">
        <v>0</v>
      </c>
      <c r="O1699">
        <f t="shared" si="1476"/>
        <v>329.22</v>
      </c>
      <c r="P1699">
        <f t="shared" si="1477"/>
        <v>110.93</v>
      </c>
      <c r="Q1699">
        <f t="shared" si="1478"/>
        <v>30.99</v>
      </c>
      <c r="R1699">
        <f t="shared" si="1479"/>
        <v>2.71</v>
      </c>
      <c r="S1699">
        <f t="shared" si="1480"/>
        <v>187.3</v>
      </c>
      <c r="T1699">
        <f t="shared" si="1481"/>
        <v>0</v>
      </c>
      <c r="U1699">
        <f t="shared" si="1482"/>
        <v>21.429964799999997</v>
      </c>
      <c r="V1699">
        <f t="shared" si="1483"/>
        <v>0.21887999999999999</v>
      </c>
      <c r="W1699">
        <f t="shared" si="1484"/>
        <v>0</v>
      </c>
      <c r="X1699">
        <f t="shared" si="1485"/>
        <v>218.51</v>
      </c>
      <c r="Y1699">
        <f t="shared" si="1486"/>
        <v>134.91</v>
      </c>
      <c r="AA1699">
        <v>33304960</v>
      </c>
      <c r="AB1699">
        <f t="shared" si="1487"/>
        <v>1714.66</v>
      </c>
      <c r="AC1699">
        <f t="shared" si="1488"/>
        <v>577.76</v>
      </c>
      <c r="AD1699">
        <f>ROUND((((((ET1699*1.2)*1.25))-(((EU1699*1.2)*1.25)))+AE1699),2)</f>
        <v>161.38999999999999</v>
      </c>
      <c r="AE1699">
        <f>ROUND((((EU1699*1.2)*1.25)),2)</f>
        <v>14.12</v>
      </c>
      <c r="AF1699">
        <f>ROUND((((EV1699*1.2)*1.15)),2)</f>
        <v>975.51</v>
      </c>
      <c r="AG1699">
        <f t="shared" si="1489"/>
        <v>0</v>
      </c>
      <c r="AH1699">
        <f>(((EW1699*1.2)*1.15))</f>
        <v>111.61439999999999</v>
      </c>
      <c r="AI1699">
        <f>(((EX1699*1.2)*1.25))</f>
        <v>1.1399999999999999</v>
      </c>
      <c r="AJ1699">
        <f t="shared" si="1490"/>
        <v>0</v>
      </c>
      <c r="AK1699">
        <v>1392.24</v>
      </c>
      <c r="AL1699">
        <v>577.76</v>
      </c>
      <c r="AM1699">
        <v>107.59</v>
      </c>
      <c r="AN1699">
        <v>9.41</v>
      </c>
      <c r="AO1699">
        <v>706.89</v>
      </c>
      <c r="AP1699">
        <v>0</v>
      </c>
      <c r="AQ1699">
        <v>80.88</v>
      </c>
      <c r="AR1699">
        <v>0.76</v>
      </c>
      <c r="AS1699">
        <v>0</v>
      </c>
      <c r="AT1699">
        <v>115</v>
      </c>
      <c r="AU1699">
        <v>71</v>
      </c>
      <c r="AV1699">
        <v>1</v>
      </c>
      <c r="AW1699">
        <v>1</v>
      </c>
      <c r="AZ1699">
        <v>1</v>
      </c>
      <c r="BA1699">
        <v>1</v>
      </c>
      <c r="BB1699">
        <v>1</v>
      </c>
      <c r="BC1699">
        <v>1</v>
      </c>
      <c r="BD1699" t="s">
        <v>3</v>
      </c>
      <c r="BE1699" t="s">
        <v>3</v>
      </c>
      <c r="BF1699" t="s">
        <v>3</v>
      </c>
      <c r="BG1699" t="s">
        <v>3</v>
      </c>
      <c r="BH1699">
        <v>0</v>
      </c>
      <c r="BI1699">
        <v>1</v>
      </c>
      <c r="BJ1699" t="s">
        <v>444</v>
      </c>
      <c r="BM1699">
        <v>20001</v>
      </c>
      <c r="BN1699">
        <v>0</v>
      </c>
      <c r="BO1699" t="s">
        <v>3</v>
      </c>
      <c r="BP1699">
        <v>0</v>
      </c>
      <c r="BQ1699">
        <v>2</v>
      </c>
      <c r="BR1699">
        <v>0</v>
      </c>
      <c r="BS1699">
        <v>1</v>
      </c>
      <c r="BT1699">
        <v>1</v>
      </c>
      <c r="BU1699">
        <v>1</v>
      </c>
      <c r="BV1699">
        <v>1</v>
      </c>
      <c r="BW1699">
        <v>1</v>
      </c>
      <c r="BX1699">
        <v>1</v>
      </c>
      <c r="BY1699" t="s">
        <v>3</v>
      </c>
      <c r="BZ1699">
        <v>128</v>
      </c>
      <c r="CA1699">
        <v>83</v>
      </c>
      <c r="CE1699">
        <v>0</v>
      </c>
      <c r="CF1699">
        <v>0</v>
      </c>
      <c r="CG1699">
        <v>0</v>
      </c>
      <c r="CM1699">
        <v>0</v>
      </c>
      <c r="CN1699" t="s">
        <v>954</v>
      </c>
      <c r="CO1699">
        <v>0</v>
      </c>
      <c r="CP1699">
        <f t="shared" si="1491"/>
        <v>329.22</v>
      </c>
      <c r="CQ1699">
        <f t="shared" si="1492"/>
        <v>577.76</v>
      </c>
      <c r="CR1699">
        <f t="shared" si="1493"/>
        <v>161.38999999999999</v>
      </c>
      <c r="CS1699">
        <f t="shared" si="1494"/>
        <v>14.12</v>
      </c>
      <c r="CT1699">
        <f t="shared" si="1495"/>
        <v>975.51</v>
      </c>
      <c r="CU1699">
        <f t="shared" si="1496"/>
        <v>0</v>
      </c>
      <c r="CV1699">
        <f t="shared" si="1497"/>
        <v>111.61439999999999</v>
      </c>
      <c r="CW1699">
        <f t="shared" si="1498"/>
        <v>1.1399999999999999</v>
      </c>
      <c r="CX1699">
        <f t="shared" si="1499"/>
        <v>0</v>
      </c>
      <c r="CY1699">
        <f t="shared" si="1500"/>
        <v>218.51150000000001</v>
      </c>
      <c r="CZ1699">
        <f t="shared" si="1501"/>
        <v>134.90710000000001</v>
      </c>
      <c r="DC1699" t="s">
        <v>3</v>
      </c>
      <c r="DD1699" t="s">
        <v>3</v>
      </c>
      <c r="DE1699" t="s">
        <v>21</v>
      </c>
      <c r="DF1699" t="s">
        <v>21</v>
      </c>
      <c r="DG1699" t="s">
        <v>22</v>
      </c>
      <c r="DH1699" t="s">
        <v>3</v>
      </c>
      <c r="DI1699" t="s">
        <v>22</v>
      </c>
      <c r="DJ1699" t="s">
        <v>21</v>
      </c>
      <c r="DK1699" t="s">
        <v>3</v>
      </c>
      <c r="DL1699" t="s">
        <v>3</v>
      </c>
      <c r="DM1699" t="s">
        <v>3</v>
      </c>
      <c r="DN1699">
        <v>0</v>
      </c>
      <c r="DO1699">
        <v>0</v>
      </c>
      <c r="DP1699">
        <v>1</v>
      </c>
      <c r="DQ1699">
        <v>1</v>
      </c>
      <c r="DU1699">
        <v>1005</v>
      </c>
      <c r="DV1699" t="s">
        <v>433</v>
      </c>
      <c r="DW1699" t="s">
        <v>433</v>
      </c>
      <c r="DX1699">
        <v>100</v>
      </c>
      <c r="EE1699">
        <v>31102217</v>
      </c>
      <c r="EF1699">
        <v>2</v>
      </c>
      <c r="EG1699" t="s">
        <v>23</v>
      </c>
      <c r="EH1699">
        <v>0</v>
      </c>
      <c r="EI1699" t="s">
        <v>3</v>
      </c>
      <c r="EJ1699">
        <v>1</v>
      </c>
      <c r="EK1699">
        <v>20001</v>
      </c>
      <c r="EL1699" t="s">
        <v>24</v>
      </c>
      <c r="EM1699" t="s">
        <v>25</v>
      </c>
      <c r="EO1699" t="s">
        <v>26</v>
      </c>
      <c r="EQ1699">
        <v>0</v>
      </c>
      <c r="ER1699">
        <v>1392.24</v>
      </c>
      <c r="ES1699">
        <v>577.76</v>
      </c>
      <c r="ET1699">
        <v>107.59</v>
      </c>
      <c r="EU1699">
        <v>9.41</v>
      </c>
      <c r="EV1699">
        <v>706.89</v>
      </c>
      <c r="EW1699">
        <v>80.88</v>
      </c>
      <c r="EX1699">
        <v>0.76</v>
      </c>
      <c r="EY1699">
        <v>0</v>
      </c>
      <c r="FQ1699">
        <v>0</v>
      </c>
      <c r="FR1699">
        <f t="shared" si="1502"/>
        <v>0</v>
      </c>
      <c r="FS1699">
        <v>0</v>
      </c>
      <c r="FT1699" t="s">
        <v>27</v>
      </c>
      <c r="FU1699" t="s">
        <v>28</v>
      </c>
      <c r="FX1699">
        <v>115.2</v>
      </c>
      <c r="FY1699">
        <v>70.55</v>
      </c>
      <c r="GA1699" t="s">
        <v>3</v>
      </c>
      <c r="GD1699">
        <v>1</v>
      </c>
      <c r="GF1699">
        <v>1852176229</v>
      </c>
      <c r="GG1699">
        <v>2</v>
      </c>
      <c r="GH1699">
        <v>1</v>
      </c>
      <c r="GI1699">
        <v>-2</v>
      </c>
      <c r="GJ1699">
        <v>0</v>
      </c>
      <c r="GK1699">
        <v>0</v>
      </c>
      <c r="GL1699">
        <f t="shared" si="1503"/>
        <v>0</v>
      </c>
      <c r="GM1699">
        <f t="shared" si="1504"/>
        <v>682.64</v>
      </c>
      <c r="GN1699">
        <f t="shared" si="1505"/>
        <v>682.64</v>
      </c>
      <c r="GO1699">
        <f t="shared" si="1506"/>
        <v>0</v>
      </c>
      <c r="GP1699">
        <f t="shared" si="1507"/>
        <v>0</v>
      </c>
      <c r="GR1699">
        <v>0</v>
      </c>
      <c r="GS1699">
        <v>3</v>
      </c>
      <c r="GT1699">
        <v>0</v>
      </c>
      <c r="GU1699" t="s">
        <v>3</v>
      </c>
      <c r="GV1699">
        <f t="shared" si="1508"/>
        <v>0</v>
      </c>
      <c r="GW1699">
        <v>1</v>
      </c>
      <c r="GX1699">
        <f t="shared" si="1509"/>
        <v>0</v>
      </c>
      <c r="HA1699">
        <v>0</v>
      </c>
      <c r="HB1699">
        <v>0</v>
      </c>
      <c r="HC1699">
        <f t="shared" si="1510"/>
        <v>0</v>
      </c>
      <c r="IK1699">
        <v>0</v>
      </c>
    </row>
    <row r="1700" spans="1:255">
      <c r="A1700" s="2">
        <v>17</v>
      </c>
      <c r="B1700" s="2">
        <v>1</v>
      </c>
      <c r="C1700" s="2"/>
      <c r="D1700" s="2"/>
      <c r="E1700" s="2" t="s">
        <v>728</v>
      </c>
      <c r="F1700" s="2" t="s">
        <v>446</v>
      </c>
      <c r="G1700" s="2" t="s">
        <v>447</v>
      </c>
      <c r="H1700" s="2" t="s">
        <v>47</v>
      </c>
      <c r="I1700" s="2">
        <v>19.2</v>
      </c>
      <c r="J1700" s="2">
        <v>0</v>
      </c>
      <c r="K1700" s="2"/>
      <c r="L1700" s="2"/>
      <c r="M1700" s="2"/>
      <c r="N1700" s="2"/>
      <c r="O1700" s="2">
        <f t="shared" si="1476"/>
        <v>3279.55</v>
      </c>
      <c r="P1700" s="2">
        <f t="shared" si="1477"/>
        <v>3279.55</v>
      </c>
      <c r="Q1700" s="2">
        <f t="shared" si="1478"/>
        <v>0</v>
      </c>
      <c r="R1700" s="2">
        <f t="shared" si="1479"/>
        <v>0</v>
      </c>
      <c r="S1700" s="2">
        <f t="shared" si="1480"/>
        <v>0</v>
      </c>
      <c r="T1700" s="2">
        <f t="shared" si="1481"/>
        <v>0</v>
      </c>
      <c r="U1700" s="2">
        <f t="shared" si="1482"/>
        <v>0</v>
      </c>
      <c r="V1700" s="2">
        <f t="shared" si="1483"/>
        <v>0</v>
      </c>
      <c r="W1700" s="2">
        <f t="shared" si="1484"/>
        <v>0</v>
      </c>
      <c r="X1700" s="2">
        <f t="shared" si="1485"/>
        <v>0</v>
      </c>
      <c r="Y1700" s="2">
        <f t="shared" si="1486"/>
        <v>0</v>
      </c>
      <c r="Z1700" s="2"/>
      <c r="AA1700" s="2">
        <v>33304975</v>
      </c>
      <c r="AB1700" s="2">
        <f t="shared" si="1487"/>
        <v>170.81</v>
      </c>
      <c r="AC1700" s="2">
        <f t="shared" si="1488"/>
        <v>170.81</v>
      </c>
      <c r="AD1700" s="2">
        <f>ROUND((((ET1700)-(EU1700))+AE1700),2)</f>
        <v>0</v>
      </c>
      <c r="AE1700" s="2">
        <f>ROUND((EU1700),2)</f>
        <v>0</v>
      </c>
      <c r="AF1700" s="2">
        <f>ROUND((EV1700),2)</f>
        <v>0</v>
      </c>
      <c r="AG1700" s="2">
        <f t="shared" si="1489"/>
        <v>0</v>
      </c>
      <c r="AH1700" s="2">
        <f>(EW1700)</f>
        <v>0</v>
      </c>
      <c r="AI1700" s="2">
        <f>(EX1700)</f>
        <v>0</v>
      </c>
      <c r="AJ1700" s="2">
        <f t="shared" si="1490"/>
        <v>0</v>
      </c>
      <c r="AK1700" s="2">
        <v>170.81</v>
      </c>
      <c r="AL1700" s="2">
        <v>170.81</v>
      </c>
      <c r="AM1700" s="2">
        <v>0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1</v>
      </c>
      <c r="AW1700" s="2">
        <v>1</v>
      </c>
      <c r="AX1700" s="2"/>
      <c r="AY1700" s="2"/>
      <c r="AZ1700" s="2">
        <v>1</v>
      </c>
      <c r="BA1700" s="2">
        <v>1</v>
      </c>
      <c r="BB1700" s="2">
        <v>1</v>
      </c>
      <c r="BC1700" s="2">
        <v>1</v>
      </c>
      <c r="BD1700" s="2" t="s">
        <v>3</v>
      </c>
      <c r="BE1700" s="2" t="s">
        <v>3</v>
      </c>
      <c r="BF1700" s="2" t="s">
        <v>3</v>
      </c>
      <c r="BG1700" s="2" t="s">
        <v>3</v>
      </c>
      <c r="BH1700" s="2">
        <v>3</v>
      </c>
      <c r="BI1700" s="2">
        <v>1</v>
      </c>
      <c r="BJ1700" s="2" t="s">
        <v>448</v>
      </c>
      <c r="BK1700" s="2"/>
      <c r="BL1700" s="2"/>
      <c r="BM1700" s="2">
        <v>500001</v>
      </c>
      <c r="BN1700" s="2">
        <v>0</v>
      </c>
      <c r="BO1700" s="2" t="s">
        <v>3</v>
      </c>
      <c r="BP1700" s="2">
        <v>0</v>
      </c>
      <c r="BQ1700" s="2">
        <v>8</v>
      </c>
      <c r="BR1700" s="2">
        <v>0</v>
      </c>
      <c r="BS1700" s="2">
        <v>1</v>
      </c>
      <c r="BT1700" s="2">
        <v>1</v>
      </c>
      <c r="BU1700" s="2">
        <v>1</v>
      </c>
      <c r="BV1700" s="2">
        <v>1</v>
      </c>
      <c r="BW1700" s="2">
        <v>1</v>
      </c>
      <c r="BX1700" s="2">
        <v>1</v>
      </c>
      <c r="BY1700" s="2" t="s">
        <v>3</v>
      </c>
      <c r="BZ1700" s="2">
        <v>0</v>
      </c>
      <c r="CA1700" s="2">
        <v>0</v>
      </c>
      <c r="CB1700" s="2"/>
      <c r="CC1700" s="2"/>
      <c r="CD1700" s="2"/>
      <c r="CE1700" s="2">
        <v>0</v>
      </c>
      <c r="CF1700" s="2">
        <v>0</v>
      </c>
      <c r="CG1700" s="2">
        <v>0</v>
      </c>
      <c r="CH1700" s="2"/>
      <c r="CI1700" s="2"/>
      <c r="CJ1700" s="2"/>
      <c r="CK1700" s="2"/>
      <c r="CL1700" s="2"/>
      <c r="CM1700" s="2">
        <v>0</v>
      </c>
      <c r="CN1700" s="2" t="s">
        <v>3</v>
      </c>
      <c r="CO1700" s="2">
        <v>0</v>
      </c>
      <c r="CP1700" s="2">
        <f t="shared" si="1491"/>
        <v>3279.55</v>
      </c>
      <c r="CQ1700" s="2">
        <f t="shared" si="1492"/>
        <v>170.81</v>
      </c>
      <c r="CR1700" s="2">
        <f t="shared" si="1493"/>
        <v>0</v>
      </c>
      <c r="CS1700" s="2">
        <f t="shared" si="1494"/>
        <v>0</v>
      </c>
      <c r="CT1700" s="2">
        <f t="shared" si="1495"/>
        <v>0</v>
      </c>
      <c r="CU1700" s="2">
        <f t="shared" si="1496"/>
        <v>0</v>
      </c>
      <c r="CV1700" s="2">
        <f t="shared" si="1497"/>
        <v>0</v>
      </c>
      <c r="CW1700" s="2">
        <f t="shared" si="1498"/>
        <v>0</v>
      </c>
      <c r="CX1700" s="2">
        <f t="shared" si="1499"/>
        <v>0</v>
      </c>
      <c r="CY1700" s="2">
        <f t="shared" si="1500"/>
        <v>0</v>
      </c>
      <c r="CZ1700" s="2">
        <f t="shared" si="1501"/>
        <v>0</v>
      </c>
      <c r="DA1700" s="2"/>
      <c r="DB1700" s="2"/>
      <c r="DC1700" s="2" t="s">
        <v>3</v>
      </c>
      <c r="DD1700" s="2" t="s">
        <v>3</v>
      </c>
      <c r="DE1700" s="2" t="s">
        <v>3</v>
      </c>
      <c r="DF1700" s="2" t="s">
        <v>3</v>
      </c>
      <c r="DG1700" s="2" t="s">
        <v>3</v>
      </c>
      <c r="DH1700" s="2" t="s">
        <v>3</v>
      </c>
      <c r="DI1700" s="2" t="s">
        <v>3</v>
      </c>
      <c r="DJ1700" s="2" t="s">
        <v>3</v>
      </c>
      <c r="DK1700" s="2" t="s">
        <v>3</v>
      </c>
      <c r="DL1700" s="2" t="s">
        <v>3</v>
      </c>
      <c r="DM1700" s="2" t="s">
        <v>3</v>
      </c>
      <c r="DN1700" s="2">
        <v>0</v>
      </c>
      <c r="DO1700" s="2">
        <v>0</v>
      </c>
      <c r="DP1700" s="2">
        <v>1</v>
      </c>
      <c r="DQ1700" s="2">
        <v>1</v>
      </c>
      <c r="DR1700" s="2"/>
      <c r="DS1700" s="2"/>
      <c r="DT1700" s="2"/>
      <c r="DU1700" s="2">
        <v>1005</v>
      </c>
      <c r="DV1700" s="2" t="s">
        <v>47</v>
      </c>
      <c r="DW1700" s="2" t="s">
        <v>47</v>
      </c>
      <c r="DX1700" s="2">
        <v>1</v>
      </c>
      <c r="DY1700" s="2"/>
      <c r="DZ1700" s="2"/>
      <c r="EA1700" s="2"/>
      <c r="EB1700" s="2"/>
      <c r="EC1700" s="2"/>
      <c r="ED1700" s="2"/>
      <c r="EE1700" s="2">
        <v>31102119</v>
      </c>
      <c r="EF1700" s="2">
        <v>8</v>
      </c>
      <c r="EG1700" s="2" t="s">
        <v>34</v>
      </c>
      <c r="EH1700" s="2">
        <v>0</v>
      </c>
      <c r="EI1700" s="2" t="s">
        <v>3</v>
      </c>
      <c r="EJ1700" s="2">
        <v>1</v>
      </c>
      <c r="EK1700" s="2">
        <v>500001</v>
      </c>
      <c r="EL1700" s="2" t="s">
        <v>35</v>
      </c>
      <c r="EM1700" s="2" t="s">
        <v>36</v>
      </c>
      <c r="EN1700" s="2"/>
      <c r="EO1700" s="2" t="s">
        <v>3</v>
      </c>
      <c r="EP1700" s="2"/>
      <c r="EQ1700" s="2">
        <v>0</v>
      </c>
      <c r="ER1700" s="2">
        <v>170.81</v>
      </c>
      <c r="ES1700" s="2">
        <v>170.81</v>
      </c>
      <c r="ET1700" s="2">
        <v>0</v>
      </c>
      <c r="EU1700" s="2">
        <v>0</v>
      </c>
      <c r="EV1700" s="2">
        <v>0</v>
      </c>
      <c r="EW1700" s="2">
        <v>0</v>
      </c>
      <c r="EX1700" s="2">
        <v>0</v>
      </c>
      <c r="EY1700" s="2">
        <v>0</v>
      </c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>
        <v>0</v>
      </c>
      <c r="FR1700" s="2">
        <f t="shared" si="1502"/>
        <v>0</v>
      </c>
      <c r="FS1700" s="2">
        <v>0</v>
      </c>
      <c r="FT1700" s="2"/>
      <c r="FU1700" s="2"/>
      <c r="FV1700" s="2"/>
      <c r="FW1700" s="2"/>
      <c r="FX1700" s="2">
        <v>0</v>
      </c>
      <c r="FY1700" s="2">
        <v>0</v>
      </c>
      <c r="FZ1700" s="2"/>
      <c r="GA1700" s="2" t="s">
        <v>3</v>
      </c>
      <c r="GB1700" s="2"/>
      <c r="GC1700" s="2"/>
      <c r="GD1700" s="2">
        <v>1</v>
      </c>
      <c r="GE1700" s="2"/>
      <c r="GF1700" s="2">
        <v>1640464788</v>
      </c>
      <c r="GG1700" s="2">
        <v>2</v>
      </c>
      <c r="GH1700" s="2">
        <v>1</v>
      </c>
      <c r="GI1700" s="2">
        <v>-2</v>
      </c>
      <c r="GJ1700" s="2">
        <v>0</v>
      </c>
      <c r="GK1700" s="2">
        <v>0</v>
      </c>
      <c r="GL1700" s="2">
        <f t="shared" si="1503"/>
        <v>0</v>
      </c>
      <c r="GM1700" s="2">
        <f t="shared" si="1504"/>
        <v>3279.55</v>
      </c>
      <c r="GN1700" s="2">
        <f t="shared" si="1505"/>
        <v>3279.55</v>
      </c>
      <c r="GO1700" s="2">
        <f t="shared" si="1506"/>
        <v>0</v>
      </c>
      <c r="GP1700" s="2">
        <f t="shared" si="1507"/>
        <v>0</v>
      </c>
      <c r="GQ1700" s="2"/>
      <c r="GR1700" s="2">
        <v>0</v>
      </c>
      <c r="GS1700" s="2">
        <v>3</v>
      </c>
      <c r="GT1700" s="2">
        <v>0</v>
      </c>
      <c r="GU1700" s="2" t="s">
        <v>3</v>
      </c>
      <c r="GV1700" s="2">
        <f t="shared" si="1508"/>
        <v>0</v>
      </c>
      <c r="GW1700" s="2">
        <v>1</v>
      </c>
      <c r="GX1700" s="2">
        <f t="shared" si="1509"/>
        <v>0</v>
      </c>
      <c r="GY1700" s="2"/>
      <c r="GZ1700" s="2"/>
      <c r="HA1700" s="2">
        <v>0</v>
      </c>
      <c r="HB1700" s="2">
        <v>0</v>
      </c>
      <c r="HC1700" s="2">
        <f t="shared" si="1510"/>
        <v>0</v>
      </c>
      <c r="HD1700" s="2"/>
      <c r="HE1700" s="2"/>
      <c r="HF1700" s="2"/>
      <c r="HG1700" s="2"/>
      <c r="HH1700" s="2"/>
      <c r="HI1700" s="2"/>
      <c r="HJ1700" s="2"/>
      <c r="HK1700" s="2"/>
      <c r="HL1700" s="2"/>
      <c r="HM1700" s="2"/>
      <c r="HN1700" s="2"/>
      <c r="HO1700" s="2"/>
      <c r="HP1700" s="2"/>
      <c r="HQ1700" s="2"/>
      <c r="HR1700" s="2"/>
      <c r="HS1700" s="2"/>
      <c r="HT1700" s="2"/>
      <c r="HU1700" s="2"/>
      <c r="HV1700" s="2"/>
      <c r="HW1700" s="2"/>
      <c r="HX1700" s="2"/>
      <c r="HY1700" s="2"/>
      <c r="HZ1700" s="2"/>
      <c r="IA1700" s="2"/>
      <c r="IB1700" s="2"/>
      <c r="IC1700" s="2"/>
      <c r="ID1700" s="2"/>
      <c r="IE1700" s="2"/>
      <c r="IF1700" s="2"/>
      <c r="IG1700" s="2"/>
      <c r="IH1700" s="2"/>
      <c r="II1700" s="2"/>
      <c r="IJ1700" s="2"/>
      <c r="IK1700" s="2">
        <v>0</v>
      </c>
      <c r="IL1700" s="2"/>
      <c r="IM1700" s="2"/>
      <c r="IN1700" s="2"/>
      <c r="IO1700" s="2"/>
      <c r="IP1700" s="2"/>
      <c r="IQ1700" s="2"/>
      <c r="IR1700" s="2"/>
      <c r="IS1700" s="2"/>
      <c r="IT1700" s="2"/>
      <c r="IU1700" s="2"/>
    </row>
    <row r="1701" spans="1:255">
      <c r="A1701">
        <v>17</v>
      </c>
      <c r="B1701">
        <v>1</v>
      </c>
      <c r="E1701" t="s">
        <v>728</v>
      </c>
      <c r="F1701" t="s">
        <v>446</v>
      </c>
      <c r="G1701" t="s">
        <v>447</v>
      </c>
      <c r="H1701" t="s">
        <v>47</v>
      </c>
      <c r="I1701">
        <v>19.2</v>
      </c>
      <c r="J1701">
        <v>0</v>
      </c>
      <c r="O1701">
        <f t="shared" si="1476"/>
        <v>3279.55</v>
      </c>
      <c r="P1701">
        <f t="shared" si="1477"/>
        <v>3279.55</v>
      </c>
      <c r="Q1701">
        <f t="shared" si="1478"/>
        <v>0</v>
      </c>
      <c r="R1701">
        <f t="shared" si="1479"/>
        <v>0</v>
      </c>
      <c r="S1701">
        <f t="shared" si="1480"/>
        <v>0</v>
      </c>
      <c r="T1701">
        <f t="shared" si="1481"/>
        <v>0</v>
      </c>
      <c r="U1701">
        <f t="shared" si="1482"/>
        <v>0</v>
      </c>
      <c r="V1701">
        <f t="shared" si="1483"/>
        <v>0</v>
      </c>
      <c r="W1701">
        <f t="shared" si="1484"/>
        <v>0</v>
      </c>
      <c r="X1701">
        <f t="shared" si="1485"/>
        <v>0</v>
      </c>
      <c r="Y1701">
        <f t="shared" si="1486"/>
        <v>0</v>
      </c>
      <c r="AA1701">
        <v>33304960</v>
      </c>
      <c r="AB1701">
        <f t="shared" si="1487"/>
        <v>170.81</v>
      </c>
      <c r="AC1701">
        <f t="shared" si="1488"/>
        <v>170.81</v>
      </c>
      <c r="AD1701">
        <f>ROUND((((ET1701)-(EU1701))+AE1701),2)</f>
        <v>0</v>
      </c>
      <c r="AE1701">
        <f>ROUND((EU1701),2)</f>
        <v>0</v>
      </c>
      <c r="AF1701">
        <f>ROUND((EV1701),2)</f>
        <v>0</v>
      </c>
      <c r="AG1701">
        <f t="shared" si="1489"/>
        <v>0</v>
      </c>
      <c r="AH1701">
        <f>(EW1701)</f>
        <v>0</v>
      </c>
      <c r="AI1701">
        <f>(EX1701)</f>
        <v>0</v>
      </c>
      <c r="AJ1701">
        <f t="shared" si="1490"/>
        <v>0</v>
      </c>
      <c r="AK1701">
        <v>170.81</v>
      </c>
      <c r="AL1701">
        <v>170.81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1</v>
      </c>
      <c r="AW1701">
        <v>1</v>
      </c>
      <c r="AZ1701">
        <v>1</v>
      </c>
      <c r="BA1701">
        <v>1</v>
      </c>
      <c r="BB1701">
        <v>1</v>
      </c>
      <c r="BC1701">
        <v>1</v>
      </c>
      <c r="BD1701" t="s">
        <v>3</v>
      </c>
      <c r="BE1701" t="s">
        <v>3</v>
      </c>
      <c r="BF1701" t="s">
        <v>3</v>
      </c>
      <c r="BG1701" t="s">
        <v>3</v>
      </c>
      <c r="BH1701">
        <v>3</v>
      </c>
      <c r="BI1701">
        <v>1</v>
      </c>
      <c r="BJ1701" t="s">
        <v>448</v>
      </c>
      <c r="BM1701">
        <v>500001</v>
      </c>
      <c r="BN1701">
        <v>0</v>
      </c>
      <c r="BO1701" t="s">
        <v>3</v>
      </c>
      <c r="BP1701">
        <v>0</v>
      </c>
      <c r="BQ1701">
        <v>8</v>
      </c>
      <c r="BR1701">
        <v>0</v>
      </c>
      <c r="BS1701">
        <v>1</v>
      </c>
      <c r="BT1701">
        <v>1</v>
      </c>
      <c r="BU1701">
        <v>1</v>
      </c>
      <c r="BV1701">
        <v>1</v>
      </c>
      <c r="BW1701">
        <v>1</v>
      </c>
      <c r="BX1701">
        <v>1</v>
      </c>
      <c r="BY1701" t="s">
        <v>3</v>
      </c>
      <c r="BZ1701">
        <v>0</v>
      </c>
      <c r="CA1701">
        <v>0</v>
      </c>
      <c r="CE1701">
        <v>0</v>
      </c>
      <c r="CF1701">
        <v>0</v>
      </c>
      <c r="CG1701">
        <v>0</v>
      </c>
      <c r="CM1701">
        <v>0</v>
      </c>
      <c r="CN1701" t="s">
        <v>3</v>
      </c>
      <c r="CO1701">
        <v>0</v>
      </c>
      <c r="CP1701">
        <f t="shared" si="1491"/>
        <v>3279.55</v>
      </c>
      <c r="CQ1701">
        <f t="shared" si="1492"/>
        <v>170.81</v>
      </c>
      <c r="CR1701">
        <f t="shared" si="1493"/>
        <v>0</v>
      </c>
      <c r="CS1701">
        <f t="shared" si="1494"/>
        <v>0</v>
      </c>
      <c r="CT1701">
        <f t="shared" si="1495"/>
        <v>0</v>
      </c>
      <c r="CU1701">
        <f t="shared" si="1496"/>
        <v>0</v>
      </c>
      <c r="CV1701">
        <f t="shared" si="1497"/>
        <v>0</v>
      </c>
      <c r="CW1701">
        <f t="shared" si="1498"/>
        <v>0</v>
      </c>
      <c r="CX1701">
        <f t="shared" si="1499"/>
        <v>0</v>
      </c>
      <c r="CY1701">
        <f t="shared" si="1500"/>
        <v>0</v>
      </c>
      <c r="CZ1701">
        <f t="shared" si="1501"/>
        <v>0</v>
      </c>
      <c r="DC1701" t="s">
        <v>3</v>
      </c>
      <c r="DD1701" t="s">
        <v>3</v>
      </c>
      <c r="DE1701" t="s">
        <v>3</v>
      </c>
      <c r="DF1701" t="s">
        <v>3</v>
      </c>
      <c r="DG1701" t="s">
        <v>3</v>
      </c>
      <c r="DH1701" t="s">
        <v>3</v>
      </c>
      <c r="DI1701" t="s">
        <v>3</v>
      </c>
      <c r="DJ1701" t="s">
        <v>3</v>
      </c>
      <c r="DK1701" t="s">
        <v>3</v>
      </c>
      <c r="DL1701" t="s">
        <v>3</v>
      </c>
      <c r="DM1701" t="s">
        <v>3</v>
      </c>
      <c r="DN1701">
        <v>0</v>
      </c>
      <c r="DO1701">
        <v>0</v>
      </c>
      <c r="DP1701">
        <v>1</v>
      </c>
      <c r="DQ1701">
        <v>1</v>
      </c>
      <c r="DU1701">
        <v>1005</v>
      </c>
      <c r="DV1701" t="s">
        <v>47</v>
      </c>
      <c r="DW1701" t="s">
        <v>47</v>
      </c>
      <c r="DX1701">
        <v>1</v>
      </c>
      <c r="EE1701">
        <v>31102119</v>
      </c>
      <c r="EF1701">
        <v>8</v>
      </c>
      <c r="EG1701" t="s">
        <v>34</v>
      </c>
      <c r="EH1701">
        <v>0</v>
      </c>
      <c r="EI1701" t="s">
        <v>3</v>
      </c>
      <c r="EJ1701">
        <v>1</v>
      </c>
      <c r="EK1701">
        <v>500001</v>
      </c>
      <c r="EL1701" t="s">
        <v>35</v>
      </c>
      <c r="EM1701" t="s">
        <v>36</v>
      </c>
      <c r="EO1701" t="s">
        <v>3</v>
      </c>
      <c r="EQ1701">
        <v>0</v>
      </c>
      <c r="ER1701">
        <v>170.81</v>
      </c>
      <c r="ES1701">
        <v>170.81</v>
      </c>
      <c r="ET1701">
        <v>0</v>
      </c>
      <c r="EU1701">
        <v>0</v>
      </c>
      <c r="EV1701">
        <v>0</v>
      </c>
      <c r="EW1701">
        <v>0</v>
      </c>
      <c r="EX1701">
        <v>0</v>
      </c>
      <c r="EY1701">
        <v>0</v>
      </c>
      <c r="FQ1701">
        <v>0</v>
      </c>
      <c r="FR1701">
        <f t="shared" si="1502"/>
        <v>0</v>
      </c>
      <c r="FS1701">
        <v>0</v>
      </c>
      <c r="FX1701">
        <v>0</v>
      </c>
      <c r="FY1701">
        <v>0</v>
      </c>
      <c r="GA1701" t="s">
        <v>3</v>
      </c>
      <c r="GD1701">
        <v>1</v>
      </c>
      <c r="GF1701">
        <v>1640464788</v>
      </c>
      <c r="GG1701">
        <v>2</v>
      </c>
      <c r="GH1701">
        <v>1</v>
      </c>
      <c r="GI1701">
        <v>-2</v>
      </c>
      <c r="GJ1701">
        <v>0</v>
      </c>
      <c r="GK1701">
        <v>0</v>
      </c>
      <c r="GL1701">
        <f t="shared" si="1503"/>
        <v>0</v>
      </c>
      <c r="GM1701">
        <f t="shared" si="1504"/>
        <v>3279.55</v>
      </c>
      <c r="GN1701">
        <f t="shared" si="1505"/>
        <v>3279.55</v>
      </c>
      <c r="GO1701">
        <f t="shared" si="1506"/>
        <v>0</v>
      </c>
      <c r="GP1701">
        <f t="shared" si="1507"/>
        <v>0</v>
      </c>
      <c r="GR1701">
        <v>0</v>
      </c>
      <c r="GS1701">
        <v>3</v>
      </c>
      <c r="GT1701">
        <v>0</v>
      </c>
      <c r="GU1701" t="s">
        <v>3</v>
      </c>
      <c r="GV1701">
        <f t="shared" si="1508"/>
        <v>0</v>
      </c>
      <c r="GW1701">
        <v>1</v>
      </c>
      <c r="GX1701">
        <f t="shared" si="1509"/>
        <v>0</v>
      </c>
      <c r="HA1701">
        <v>0</v>
      </c>
      <c r="HB1701">
        <v>0</v>
      </c>
      <c r="HC1701">
        <f t="shared" si="1510"/>
        <v>0</v>
      </c>
      <c r="IK1701">
        <v>0</v>
      </c>
    </row>
    <row r="1702" spans="1:255">
      <c r="A1702" s="2">
        <v>17</v>
      </c>
      <c r="B1702" s="2">
        <v>1</v>
      </c>
      <c r="C1702" s="2">
        <f>ROW(SmtRes!A1913)</f>
        <v>1913</v>
      </c>
      <c r="D1702" s="2">
        <f>ROW(EtalonRes!A2424)</f>
        <v>2424</v>
      </c>
      <c r="E1702" s="2" t="s">
        <v>729</v>
      </c>
      <c r="F1702" s="2" t="s">
        <v>450</v>
      </c>
      <c r="G1702" s="2" t="s">
        <v>451</v>
      </c>
      <c r="H1702" s="2" t="s">
        <v>433</v>
      </c>
      <c r="I1702" s="2">
        <f>ROUND((3.14*1)*3/100,9)</f>
        <v>9.4200000000000006E-2</v>
      </c>
      <c r="J1702" s="2">
        <v>0</v>
      </c>
      <c r="K1702" s="2"/>
      <c r="L1702" s="2"/>
      <c r="M1702" s="2"/>
      <c r="N1702" s="2"/>
      <c r="O1702" s="2">
        <f t="shared" si="1476"/>
        <v>160.62</v>
      </c>
      <c r="P1702" s="2">
        <f t="shared" si="1477"/>
        <v>54.42</v>
      </c>
      <c r="Q1702" s="2">
        <f t="shared" si="1478"/>
        <v>14.31</v>
      </c>
      <c r="R1702" s="2">
        <f t="shared" si="1479"/>
        <v>1.21</v>
      </c>
      <c r="S1702" s="2">
        <f t="shared" si="1480"/>
        <v>91.89</v>
      </c>
      <c r="T1702" s="2">
        <f t="shared" si="1481"/>
        <v>0</v>
      </c>
      <c r="U1702" s="2">
        <f t="shared" si="1482"/>
        <v>10.51407648</v>
      </c>
      <c r="V1702" s="2">
        <f t="shared" si="1483"/>
        <v>9.7497E-2</v>
      </c>
      <c r="W1702" s="2">
        <f t="shared" si="1484"/>
        <v>0</v>
      </c>
      <c r="X1702" s="2">
        <f t="shared" si="1485"/>
        <v>107.07</v>
      </c>
      <c r="Y1702" s="2">
        <f t="shared" si="1486"/>
        <v>66.099999999999994</v>
      </c>
      <c r="Z1702" s="2"/>
      <c r="AA1702" s="2">
        <v>33304975</v>
      </c>
      <c r="AB1702" s="2">
        <f t="shared" si="1487"/>
        <v>1705.18</v>
      </c>
      <c r="AC1702" s="2">
        <f t="shared" si="1488"/>
        <v>577.76</v>
      </c>
      <c r="AD1702" s="2">
        <f>ROUND((((((ET1702*1.2)*1.25))-(((EU1702*1.2)*1.25)))+AE1702),2)</f>
        <v>151.91</v>
      </c>
      <c r="AE1702" s="2">
        <f>ROUND((((EU1702*1.2)*1.25)),2)</f>
        <v>12.81</v>
      </c>
      <c r="AF1702" s="2">
        <f>ROUND((((EV1702*1.2)*1.15)),2)</f>
        <v>975.51</v>
      </c>
      <c r="AG1702" s="2">
        <f t="shared" si="1489"/>
        <v>0</v>
      </c>
      <c r="AH1702" s="2">
        <f>(((EW1702*1.2)*1.15))</f>
        <v>111.61439999999999</v>
      </c>
      <c r="AI1702" s="2">
        <f>(((EX1702*1.2)*1.25))</f>
        <v>1.0349999999999999</v>
      </c>
      <c r="AJ1702" s="2">
        <f t="shared" si="1490"/>
        <v>0</v>
      </c>
      <c r="AK1702" s="2">
        <v>1385.92</v>
      </c>
      <c r="AL1702" s="2">
        <v>577.76</v>
      </c>
      <c r="AM1702" s="2">
        <v>101.27</v>
      </c>
      <c r="AN1702" s="2">
        <v>8.5399999999999991</v>
      </c>
      <c r="AO1702" s="2">
        <v>706.89</v>
      </c>
      <c r="AP1702" s="2">
        <v>0</v>
      </c>
      <c r="AQ1702" s="2">
        <v>80.88</v>
      </c>
      <c r="AR1702" s="2">
        <v>0.69</v>
      </c>
      <c r="AS1702" s="2">
        <v>0</v>
      </c>
      <c r="AT1702" s="2">
        <v>115</v>
      </c>
      <c r="AU1702" s="2">
        <v>71</v>
      </c>
      <c r="AV1702" s="2">
        <v>1</v>
      </c>
      <c r="AW1702" s="2">
        <v>1</v>
      </c>
      <c r="AX1702" s="2"/>
      <c r="AY1702" s="2"/>
      <c r="AZ1702" s="2">
        <v>1</v>
      </c>
      <c r="BA1702" s="2">
        <v>1</v>
      </c>
      <c r="BB1702" s="2">
        <v>1</v>
      </c>
      <c r="BC1702" s="2">
        <v>1</v>
      </c>
      <c r="BD1702" s="2" t="s">
        <v>3</v>
      </c>
      <c r="BE1702" s="2" t="s">
        <v>3</v>
      </c>
      <c r="BF1702" s="2" t="s">
        <v>3</v>
      </c>
      <c r="BG1702" s="2" t="s">
        <v>3</v>
      </c>
      <c r="BH1702" s="2">
        <v>0</v>
      </c>
      <c r="BI1702" s="2">
        <v>1</v>
      </c>
      <c r="BJ1702" s="2" t="s">
        <v>452</v>
      </c>
      <c r="BK1702" s="2"/>
      <c r="BL1702" s="2"/>
      <c r="BM1702" s="2">
        <v>20001</v>
      </c>
      <c r="BN1702" s="2">
        <v>0</v>
      </c>
      <c r="BO1702" s="2" t="s">
        <v>3</v>
      </c>
      <c r="BP1702" s="2">
        <v>0</v>
      </c>
      <c r="BQ1702" s="2">
        <v>2</v>
      </c>
      <c r="BR1702" s="2">
        <v>0</v>
      </c>
      <c r="BS1702" s="2">
        <v>1</v>
      </c>
      <c r="BT1702" s="2">
        <v>1</v>
      </c>
      <c r="BU1702" s="2">
        <v>1</v>
      </c>
      <c r="BV1702" s="2">
        <v>1</v>
      </c>
      <c r="BW1702" s="2">
        <v>1</v>
      </c>
      <c r="BX1702" s="2">
        <v>1</v>
      </c>
      <c r="BY1702" s="2" t="s">
        <v>3</v>
      </c>
      <c r="BZ1702" s="2">
        <v>128</v>
      </c>
      <c r="CA1702" s="2">
        <v>83</v>
      </c>
      <c r="CB1702" s="2"/>
      <c r="CC1702" s="2"/>
      <c r="CD1702" s="2"/>
      <c r="CE1702" s="2">
        <v>0</v>
      </c>
      <c r="CF1702" s="2">
        <v>0</v>
      </c>
      <c r="CG1702" s="2">
        <v>0</v>
      </c>
      <c r="CH1702" s="2"/>
      <c r="CI1702" s="2"/>
      <c r="CJ1702" s="2"/>
      <c r="CK1702" s="2"/>
      <c r="CL1702" s="2"/>
      <c r="CM1702" s="2">
        <v>0</v>
      </c>
      <c r="CN1702" s="2" t="s">
        <v>954</v>
      </c>
      <c r="CO1702" s="2">
        <v>0</v>
      </c>
      <c r="CP1702" s="2">
        <f t="shared" si="1491"/>
        <v>160.62</v>
      </c>
      <c r="CQ1702" s="2">
        <f t="shared" si="1492"/>
        <v>577.76</v>
      </c>
      <c r="CR1702" s="2">
        <f t="shared" si="1493"/>
        <v>151.91</v>
      </c>
      <c r="CS1702" s="2">
        <f t="shared" si="1494"/>
        <v>12.81</v>
      </c>
      <c r="CT1702" s="2">
        <f t="shared" si="1495"/>
        <v>975.51</v>
      </c>
      <c r="CU1702" s="2">
        <f t="shared" si="1496"/>
        <v>0</v>
      </c>
      <c r="CV1702" s="2">
        <f t="shared" si="1497"/>
        <v>111.61439999999999</v>
      </c>
      <c r="CW1702" s="2">
        <f t="shared" si="1498"/>
        <v>1.0349999999999999</v>
      </c>
      <c r="CX1702" s="2">
        <f t="shared" si="1499"/>
        <v>0</v>
      </c>
      <c r="CY1702" s="2">
        <f t="shared" si="1500"/>
        <v>107.065</v>
      </c>
      <c r="CZ1702" s="2">
        <f t="shared" si="1501"/>
        <v>66.100999999999999</v>
      </c>
      <c r="DA1702" s="2"/>
      <c r="DB1702" s="2"/>
      <c r="DC1702" s="2" t="s">
        <v>3</v>
      </c>
      <c r="DD1702" s="2" t="s">
        <v>3</v>
      </c>
      <c r="DE1702" s="2" t="s">
        <v>21</v>
      </c>
      <c r="DF1702" s="2" t="s">
        <v>21</v>
      </c>
      <c r="DG1702" s="2" t="s">
        <v>22</v>
      </c>
      <c r="DH1702" s="2" t="s">
        <v>3</v>
      </c>
      <c r="DI1702" s="2" t="s">
        <v>22</v>
      </c>
      <c r="DJ1702" s="2" t="s">
        <v>21</v>
      </c>
      <c r="DK1702" s="2" t="s">
        <v>3</v>
      </c>
      <c r="DL1702" s="2" t="s">
        <v>3</v>
      </c>
      <c r="DM1702" s="2" t="s">
        <v>3</v>
      </c>
      <c r="DN1702" s="2">
        <v>0</v>
      </c>
      <c r="DO1702" s="2">
        <v>0</v>
      </c>
      <c r="DP1702" s="2">
        <v>1</v>
      </c>
      <c r="DQ1702" s="2">
        <v>1</v>
      </c>
      <c r="DR1702" s="2"/>
      <c r="DS1702" s="2"/>
      <c r="DT1702" s="2"/>
      <c r="DU1702" s="2">
        <v>1005</v>
      </c>
      <c r="DV1702" s="2" t="s">
        <v>433</v>
      </c>
      <c r="DW1702" s="2" t="s">
        <v>433</v>
      </c>
      <c r="DX1702" s="2">
        <v>100</v>
      </c>
      <c r="DY1702" s="2"/>
      <c r="DZ1702" s="2"/>
      <c r="EA1702" s="2"/>
      <c r="EB1702" s="2"/>
      <c r="EC1702" s="2"/>
      <c r="ED1702" s="2"/>
      <c r="EE1702" s="2">
        <v>31102217</v>
      </c>
      <c r="EF1702" s="2">
        <v>2</v>
      </c>
      <c r="EG1702" s="2" t="s">
        <v>23</v>
      </c>
      <c r="EH1702" s="2">
        <v>0</v>
      </c>
      <c r="EI1702" s="2" t="s">
        <v>3</v>
      </c>
      <c r="EJ1702" s="2">
        <v>1</v>
      </c>
      <c r="EK1702" s="2">
        <v>20001</v>
      </c>
      <c r="EL1702" s="2" t="s">
        <v>24</v>
      </c>
      <c r="EM1702" s="2" t="s">
        <v>25</v>
      </c>
      <c r="EN1702" s="2"/>
      <c r="EO1702" s="2" t="s">
        <v>26</v>
      </c>
      <c r="EP1702" s="2"/>
      <c r="EQ1702" s="2">
        <v>0</v>
      </c>
      <c r="ER1702" s="2">
        <v>1385.92</v>
      </c>
      <c r="ES1702" s="2">
        <v>577.76</v>
      </c>
      <c r="ET1702" s="2">
        <v>101.27</v>
      </c>
      <c r="EU1702" s="2">
        <v>8.5399999999999991</v>
      </c>
      <c r="EV1702" s="2">
        <v>706.89</v>
      </c>
      <c r="EW1702" s="2">
        <v>80.88</v>
      </c>
      <c r="EX1702" s="2">
        <v>0.69</v>
      </c>
      <c r="EY1702" s="2">
        <v>0</v>
      </c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>
        <v>0</v>
      </c>
      <c r="FR1702" s="2">
        <f t="shared" si="1502"/>
        <v>0</v>
      </c>
      <c r="FS1702" s="2">
        <v>0</v>
      </c>
      <c r="FT1702" s="2" t="s">
        <v>27</v>
      </c>
      <c r="FU1702" s="2" t="s">
        <v>28</v>
      </c>
      <c r="FV1702" s="2"/>
      <c r="FW1702" s="2"/>
      <c r="FX1702" s="2">
        <v>115.2</v>
      </c>
      <c r="FY1702" s="2">
        <v>70.55</v>
      </c>
      <c r="FZ1702" s="2"/>
      <c r="GA1702" s="2" t="s">
        <v>3</v>
      </c>
      <c r="GB1702" s="2"/>
      <c r="GC1702" s="2"/>
      <c r="GD1702" s="2">
        <v>1</v>
      </c>
      <c r="GE1702" s="2"/>
      <c r="GF1702" s="2">
        <v>-71840125</v>
      </c>
      <c r="GG1702" s="2">
        <v>2</v>
      </c>
      <c r="GH1702" s="2">
        <v>1</v>
      </c>
      <c r="GI1702" s="2">
        <v>-2</v>
      </c>
      <c r="GJ1702" s="2">
        <v>0</v>
      </c>
      <c r="GK1702" s="2">
        <v>0</v>
      </c>
      <c r="GL1702" s="2">
        <f t="shared" si="1503"/>
        <v>0</v>
      </c>
      <c r="GM1702" s="2">
        <f t="shared" si="1504"/>
        <v>333.79</v>
      </c>
      <c r="GN1702" s="2">
        <f t="shared" si="1505"/>
        <v>333.79</v>
      </c>
      <c r="GO1702" s="2">
        <f t="shared" si="1506"/>
        <v>0</v>
      </c>
      <c r="GP1702" s="2">
        <f t="shared" si="1507"/>
        <v>0</v>
      </c>
      <c r="GQ1702" s="2"/>
      <c r="GR1702" s="2">
        <v>0</v>
      </c>
      <c r="GS1702" s="2">
        <v>3</v>
      </c>
      <c r="GT1702" s="2">
        <v>0</v>
      </c>
      <c r="GU1702" s="2" t="s">
        <v>3</v>
      </c>
      <c r="GV1702" s="2">
        <f t="shared" si="1508"/>
        <v>0</v>
      </c>
      <c r="GW1702" s="2">
        <v>1</v>
      </c>
      <c r="GX1702" s="2">
        <f t="shared" si="1509"/>
        <v>0</v>
      </c>
      <c r="GY1702" s="2"/>
      <c r="GZ1702" s="2"/>
      <c r="HA1702" s="2">
        <v>0</v>
      </c>
      <c r="HB1702" s="2">
        <v>0</v>
      </c>
      <c r="HC1702" s="2">
        <f t="shared" si="1510"/>
        <v>0</v>
      </c>
      <c r="HD1702" s="2"/>
      <c r="HE1702" s="2"/>
      <c r="HF1702" s="2"/>
      <c r="HG1702" s="2"/>
      <c r="HH1702" s="2"/>
      <c r="HI1702" s="2"/>
      <c r="HJ1702" s="2"/>
      <c r="HK1702" s="2"/>
      <c r="HL1702" s="2"/>
      <c r="HM1702" s="2"/>
      <c r="HN1702" s="2"/>
      <c r="HO1702" s="2"/>
      <c r="HP1702" s="2"/>
      <c r="HQ1702" s="2"/>
      <c r="HR1702" s="2"/>
      <c r="HS1702" s="2"/>
      <c r="HT1702" s="2"/>
      <c r="HU1702" s="2"/>
      <c r="HV1702" s="2"/>
      <c r="HW1702" s="2"/>
      <c r="HX1702" s="2"/>
      <c r="HY1702" s="2"/>
      <c r="HZ1702" s="2"/>
      <c r="IA1702" s="2"/>
      <c r="IB1702" s="2"/>
      <c r="IC1702" s="2"/>
      <c r="ID1702" s="2"/>
      <c r="IE1702" s="2"/>
      <c r="IF1702" s="2"/>
      <c r="IG1702" s="2"/>
      <c r="IH1702" s="2"/>
      <c r="II1702" s="2"/>
      <c r="IJ1702" s="2"/>
      <c r="IK1702" s="2">
        <v>0</v>
      </c>
      <c r="IL1702" s="2"/>
      <c r="IM1702" s="2"/>
      <c r="IN1702" s="2"/>
      <c r="IO1702" s="2"/>
      <c r="IP1702" s="2"/>
      <c r="IQ1702" s="2"/>
      <c r="IR1702" s="2"/>
      <c r="IS1702" s="2"/>
      <c r="IT1702" s="2"/>
      <c r="IU1702" s="2"/>
    </row>
    <row r="1703" spans="1:255">
      <c r="A1703">
        <v>17</v>
      </c>
      <c r="B1703">
        <v>1</v>
      </c>
      <c r="C1703">
        <f>ROW(SmtRes!A1924)</f>
        <v>1924</v>
      </c>
      <c r="D1703">
        <f>ROW(EtalonRes!A2440)</f>
        <v>2440</v>
      </c>
      <c r="E1703" t="s">
        <v>729</v>
      </c>
      <c r="F1703" t="s">
        <v>450</v>
      </c>
      <c r="G1703" t="s">
        <v>451</v>
      </c>
      <c r="H1703" t="s">
        <v>433</v>
      </c>
      <c r="I1703">
        <f>ROUND((3.14*1)*3/100,9)</f>
        <v>9.4200000000000006E-2</v>
      </c>
      <c r="J1703">
        <v>0</v>
      </c>
      <c r="O1703">
        <f t="shared" si="1476"/>
        <v>160.62</v>
      </c>
      <c r="P1703">
        <f t="shared" si="1477"/>
        <v>54.42</v>
      </c>
      <c r="Q1703">
        <f t="shared" si="1478"/>
        <v>14.31</v>
      </c>
      <c r="R1703">
        <f t="shared" si="1479"/>
        <v>1.21</v>
      </c>
      <c r="S1703">
        <f t="shared" si="1480"/>
        <v>91.89</v>
      </c>
      <c r="T1703">
        <f t="shared" si="1481"/>
        <v>0</v>
      </c>
      <c r="U1703">
        <f t="shared" si="1482"/>
        <v>10.51407648</v>
      </c>
      <c r="V1703">
        <f t="shared" si="1483"/>
        <v>9.7497E-2</v>
      </c>
      <c r="W1703">
        <f t="shared" si="1484"/>
        <v>0</v>
      </c>
      <c r="X1703">
        <f t="shared" si="1485"/>
        <v>107.07</v>
      </c>
      <c r="Y1703">
        <f t="shared" si="1486"/>
        <v>66.099999999999994</v>
      </c>
      <c r="AA1703">
        <v>33304960</v>
      </c>
      <c r="AB1703">
        <f t="shared" si="1487"/>
        <v>1705.18</v>
      </c>
      <c r="AC1703">
        <f t="shared" si="1488"/>
        <v>577.76</v>
      </c>
      <c r="AD1703">
        <f>ROUND((((((ET1703*1.2)*1.25))-(((EU1703*1.2)*1.25)))+AE1703),2)</f>
        <v>151.91</v>
      </c>
      <c r="AE1703">
        <f>ROUND((((EU1703*1.2)*1.25)),2)</f>
        <v>12.81</v>
      </c>
      <c r="AF1703">
        <f>ROUND((((EV1703*1.2)*1.15)),2)</f>
        <v>975.51</v>
      </c>
      <c r="AG1703">
        <f t="shared" si="1489"/>
        <v>0</v>
      </c>
      <c r="AH1703">
        <f>(((EW1703*1.2)*1.15))</f>
        <v>111.61439999999999</v>
      </c>
      <c r="AI1703">
        <f>(((EX1703*1.2)*1.25))</f>
        <v>1.0349999999999999</v>
      </c>
      <c r="AJ1703">
        <f t="shared" si="1490"/>
        <v>0</v>
      </c>
      <c r="AK1703">
        <v>1385.92</v>
      </c>
      <c r="AL1703">
        <v>577.76</v>
      </c>
      <c r="AM1703">
        <v>101.27</v>
      </c>
      <c r="AN1703">
        <v>8.5399999999999991</v>
      </c>
      <c r="AO1703">
        <v>706.89</v>
      </c>
      <c r="AP1703">
        <v>0</v>
      </c>
      <c r="AQ1703">
        <v>80.88</v>
      </c>
      <c r="AR1703">
        <v>0.69</v>
      </c>
      <c r="AS1703">
        <v>0</v>
      </c>
      <c r="AT1703">
        <v>115</v>
      </c>
      <c r="AU1703">
        <v>71</v>
      </c>
      <c r="AV1703">
        <v>1</v>
      </c>
      <c r="AW1703">
        <v>1</v>
      </c>
      <c r="AZ1703">
        <v>1</v>
      </c>
      <c r="BA1703">
        <v>1</v>
      </c>
      <c r="BB1703">
        <v>1</v>
      </c>
      <c r="BC1703">
        <v>1</v>
      </c>
      <c r="BD1703" t="s">
        <v>3</v>
      </c>
      <c r="BE1703" t="s">
        <v>3</v>
      </c>
      <c r="BF1703" t="s">
        <v>3</v>
      </c>
      <c r="BG1703" t="s">
        <v>3</v>
      </c>
      <c r="BH1703">
        <v>0</v>
      </c>
      <c r="BI1703">
        <v>1</v>
      </c>
      <c r="BJ1703" t="s">
        <v>452</v>
      </c>
      <c r="BM1703">
        <v>20001</v>
      </c>
      <c r="BN1703">
        <v>0</v>
      </c>
      <c r="BO1703" t="s">
        <v>3</v>
      </c>
      <c r="BP1703">
        <v>0</v>
      </c>
      <c r="BQ1703">
        <v>2</v>
      </c>
      <c r="BR1703">
        <v>0</v>
      </c>
      <c r="BS1703">
        <v>1</v>
      </c>
      <c r="BT1703">
        <v>1</v>
      </c>
      <c r="BU1703">
        <v>1</v>
      </c>
      <c r="BV1703">
        <v>1</v>
      </c>
      <c r="BW1703">
        <v>1</v>
      </c>
      <c r="BX1703">
        <v>1</v>
      </c>
      <c r="BY1703" t="s">
        <v>3</v>
      </c>
      <c r="BZ1703">
        <v>128</v>
      </c>
      <c r="CA1703">
        <v>83</v>
      </c>
      <c r="CE1703">
        <v>0</v>
      </c>
      <c r="CF1703">
        <v>0</v>
      </c>
      <c r="CG1703">
        <v>0</v>
      </c>
      <c r="CM1703">
        <v>0</v>
      </c>
      <c r="CN1703" t="s">
        <v>954</v>
      </c>
      <c r="CO1703">
        <v>0</v>
      </c>
      <c r="CP1703">
        <f t="shared" si="1491"/>
        <v>160.62</v>
      </c>
      <c r="CQ1703">
        <f t="shared" si="1492"/>
        <v>577.76</v>
      </c>
      <c r="CR1703">
        <f t="shared" si="1493"/>
        <v>151.91</v>
      </c>
      <c r="CS1703">
        <f t="shared" si="1494"/>
        <v>12.81</v>
      </c>
      <c r="CT1703">
        <f t="shared" si="1495"/>
        <v>975.51</v>
      </c>
      <c r="CU1703">
        <f t="shared" si="1496"/>
        <v>0</v>
      </c>
      <c r="CV1703">
        <f t="shared" si="1497"/>
        <v>111.61439999999999</v>
      </c>
      <c r="CW1703">
        <f t="shared" si="1498"/>
        <v>1.0349999999999999</v>
      </c>
      <c r="CX1703">
        <f t="shared" si="1499"/>
        <v>0</v>
      </c>
      <c r="CY1703">
        <f t="shared" si="1500"/>
        <v>107.065</v>
      </c>
      <c r="CZ1703">
        <f t="shared" si="1501"/>
        <v>66.100999999999999</v>
      </c>
      <c r="DC1703" t="s">
        <v>3</v>
      </c>
      <c r="DD1703" t="s">
        <v>3</v>
      </c>
      <c r="DE1703" t="s">
        <v>21</v>
      </c>
      <c r="DF1703" t="s">
        <v>21</v>
      </c>
      <c r="DG1703" t="s">
        <v>22</v>
      </c>
      <c r="DH1703" t="s">
        <v>3</v>
      </c>
      <c r="DI1703" t="s">
        <v>22</v>
      </c>
      <c r="DJ1703" t="s">
        <v>21</v>
      </c>
      <c r="DK1703" t="s">
        <v>3</v>
      </c>
      <c r="DL1703" t="s">
        <v>3</v>
      </c>
      <c r="DM1703" t="s">
        <v>3</v>
      </c>
      <c r="DN1703">
        <v>0</v>
      </c>
      <c r="DO1703">
        <v>0</v>
      </c>
      <c r="DP1703">
        <v>1</v>
      </c>
      <c r="DQ1703">
        <v>1</v>
      </c>
      <c r="DU1703">
        <v>1005</v>
      </c>
      <c r="DV1703" t="s">
        <v>433</v>
      </c>
      <c r="DW1703" t="s">
        <v>433</v>
      </c>
      <c r="DX1703">
        <v>100</v>
      </c>
      <c r="EE1703">
        <v>31102217</v>
      </c>
      <c r="EF1703">
        <v>2</v>
      </c>
      <c r="EG1703" t="s">
        <v>23</v>
      </c>
      <c r="EH1703">
        <v>0</v>
      </c>
      <c r="EI1703" t="s">
        <v>3</v>
      </c>
      <c r="EJ1703">
        <v>1</v>
      </c>
      <c r="EK1703">
        <v>20001</v>
      </c>
      <c r="EL1703" t="s">
        <v>24</v>
      </c>
      <c r="EM1703" t="s">
        <v>25</v>
      </c>
      <c r="EO1703" t="s">
        <v>26</v>
      </c>
      <c r="EQ1703">
        <v>0</v>
      </c>
      <c r="ER1703">
        <v>1385.92</v>
      </c>
      <c r="ES1703">
        <v>577.76</v>
      </c>
      <c r="ET1703">
        <v>101.27</v>
      </c>
      <c r="EU1703">
        <v>8.5399999999999991</v>
      </c>
      <c r="EV1703">
        <v>706.89</v>
      </c>
      <c r="EW1703">
        <v>80.88</v>
      </c>
      <c r="EX1703">
        <v>0.69</v>
      </c>
      <c r="EY1703">
        <v>0</v>
      </c>
      <c r="FQ1703">
        <v>0</v>
      </c>
      <c r="FR1703">
        <f t="shared" si="1502"/>
        <v>0</v>
      </c>
      <c r="FS1703">
        <v>0</v>
      </c>
      <c r="FT1703" t="s">
        <v>27</v>
      </c>
      <c r="FU1703" t="s">
        <v>28</v>
      </c>
      <c r="FX1703">
        <v>115.2</v>
      </c>
      <c r="FY1703">
        <v>70.55</v>
      </c>
      <c r="GA1703" t="s">
        <v>3</v>
      </c>
      <c r="GD1703">
        <v>1</v>
      </c>
      <c r="GF1703">
        <v>-71840125</v>
      </c>
      <c r="GG1703">
        <v>2</v>
      </c>
      <c r="GH1703">
        <v>1</v>
      </c>
      <c r="GI1703">
        <v>-2</v>
      </c>
      <c r="GJ1703">
        <v>0</v>
      </c>
      <c r="GK1703">
        <v>0</v>
      </c>
      <c r="GL1703">
        <f t="shared" si="1503"/>
        <v>0</v>
      </c>
      <c r="GM1703">
        <f t="shared" si="1504"/>
        <v>333.79</v>
      </c>
      <c r="GN1703">
        <f t="shared" si="1505"/>
        <v>333.79</v>
      </c>
      <c r="GO1703">
        <f t="shared" si="1506"/>
        <v>0</v>
      </c>
      <c r="GP1703">
        <f t="shared" si="1507"/>
        <v>0</v>
      </c>
      <c r="GR1703">
        <v>0</v>
      </c>
      <c r="GS1703">
        <v>3</v>
      </c>
      <c r="GT1703">
        <v>0</v>
      </c>
      <c r="GU1703" t="s">
        <v>3</v>
      </c>
      <c r="GV1703">
        <f t="shared" si="1508"/>
        <v>0</v>
      </c>
      <c r="GW1703">
        <v>1</v>
      </c>
      <c r="GX1703">
        <f t="shared" si="1509"/>
        <v>0</v>
      </c>
      <c r="HA1703">
        <v>0</v>
      </c>
      <c r="HB1703">
        <v>0</v>
      </c>
      <c r="HC1703">
        <f t="shared" si="1510"/>
        <v>0</v>
      </c>
      <c r="IK1703">
        <v>0</v>
      </c>
    </row>
    <row r="1704" spans="1:255">
      <c r="A1704" s="2">
        <v>17</v>
      </c>
      <c r="B1704" s="2">
        <v>1</v>
      </c>
      <c r="C1704" s="2"/>
      <c r="D1704" s="2"/>
      <c r="E1704" s="2" t="s">
        <v>730</v>
      </c>
      <c r="F1704" s="2" t="s">
        <v>454</v>
      </c>
      <c r="G1704" s="2" t="s">
        <v>509</v>
      </c>
      <c r="H1704" s="2" t="s">
        <v>47</v>
      </c>
      <c r="I1704" s="2">
        <v>9.42</v>
      </c>
      <c r="J1704" s="2">
        <v>0</v>
      </c>
      <c r="K1704" s="2"/>
      <c r="L1704" s="2"/>
      <c r="M1704" s="2"/>
      <c r="N1704" s="2"/>
      <c r="O1704" s="2">
        <f t="shared" si="1476"/>
        <v>961.41</v>
      </c>
      <c r="P1704" s="2">
        <f t="shared" si="1477"/>
        <v>961.41</v>
      </c>
      <c r="Q1704" s="2">
        <f t="shared" si="1478"/>
        <v>0</v>
      </c>
      <c r="R1704" s="2">
        <f t="shared" si="1479"/>
        <v>0</v>
      </c>
      <c r="S1704" s="2">
        <f t="shared" si="1480"/>
        <v>0</v>
      </c>
      <c r="T1704" s="2">
        <f t="shared" si="1481"/>
        <v>0</v>
      </c>
      <c r="U1704" s="2">
        <f t="shared" si="1482"/>
        <v>0</v>
      </c>
      <c r="V1704" s="2">
        <f t="shared" si="1483"/>
        <v>0</v>
      </c>
      <c r="W1704" s="2">
        <f t="shared" si="1484"/>
        <v>0</v>
      </c>
      <c r="X1704" s="2">
        <f t="shared" si="1485"/>
        <v>0</v>
      </c>
      <c r="Y1704" s="2">
        <f t="shared" si="1486"/>
        <v>0</v>
      </c>
      <c r="Z1704" s="2"/>
      <c r="AA1704" s="2">
        <v>33304975</v>
      </c>
      <c r="AB1704" s="2">
        <f t="shared" si="1487"/>
        <v>102.06</v>
      </c>
      <c r="AC1704" s="2">
        <f t="shared" si="1488"/>
        <v>102.06</v>
      </c>
      <c r="AD1704" s="2">
        <f t="shared" ref="AD1704:AD1709" si="1514">ROUND((((ET1704)-(EU1704))+AE1704),2)</f>
        <v>0</v>
      </c>
      <c r="AE1704" s="2">
        <f t="shared" ref="AE1704:AF1709" si="1515">ROUND((EU1704),2)</f>
        <v>0</v>
      </c>
      <c r="AF1704" s="2">
        <f t="shared" si="1515"/>
        <v>0</v>
      </c>
      <c r="AG1704" s="2">
        <f t="shared" si="1489"/>
        <v>0</v>
      </c>
      <c r="AH1704" s="2">
        <f t="shared" ref="AH1704:AI1709" si="1516">(EW1704)</f>
        <v>0</v>
      </c>
      <c r="AI1704" s="2">
        <f t="shared" si="1516"/>
        <v>0</v>
      </c>
      <c r="AJ1704" s="2">
        <f t="shared" si="1490"/>
        <v>0</v>
      </c>
      <c r="AK1704" s="2">
        <v>102.06</v>
      </c>
      <c r="AL1704" s="2">
        <v>102.06</v>
      </c>
      <c r="AM1704" s="2">
        <v>0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1</v>
      </c>
      <c r="AW1704" s="2">
        <v>1</v>
      </c>
      <c r="AX1704" s="2"/>
      <c r="AY1704" s="2"/>
      <c r="AZ1704" s="2">
        <v>1</v>
      </c>
      <c r="BA1704" s="2">
        <v>1</v>
      </c>
      <c r="BB1704" s="2">
        <v>1</v>
      </c>
      <c r="BC1704" s="2">
        <v>1</v>
      </c>
      <c r="BD1704" s="2" t="s">
        <v>3</v>
      </c>
      <c r="BE1704" s="2" t="s">
        <v>3</v>
      </c>
      <c r="BF1704" s="2" t="s">
        <v>3</v>
      </c>
      <c r="BG1704" s="2" t="s">
        <v>3</v>
      </c>
      <c r="BH1704" s="2">
        <v>3</v>
      </c>
      <c r="BI1704" s="2">
        <v>1</v>
      </c>
      <c r="BJ1704" s="2" t="s">
        <v>456</v>
      </c>
      <c r="BK1704" s="2"/>
      <c r="BL1704" s="2"/>
      <c r="BM1704" s="2">
        <v>500001</v>
      </c>
      <c r="BN1704" s="2">
        <v>0</v>
      </c>
      <c r="BO1704" s="2" t="s">
        <v>3</v>
      </c>
      <c r="BP1704" s="2">
        <v>0</v>
      </c>
      <c r="BQ1704" s="2">
        <v>8</v>
      </c>
      <c r="BR1704" s="2">
        <v>0</v>
      </c>
      <c r="BS1704" s="2">
        <v>1</v>
      </c>
      <c r="BT1704" s="2">
        <v>1</v>
      </c>
      <c r="BU1704" s="2">
        <v>1</v>
      </c>
      <c r="BV1704" s="2">
        <v>1</v>
      </c>
      <c r="BW1704" s="2">
        <v>1</v>
      </c>
      <c r="BX1704" s="2">
        <v>1</v>
      </c>
      <c r="BY1704" s="2" t="s">
        <v>3</v>
      </c>
      <c r="BZ1704" s="2">
        <v>0</v>
      </c>
      <c r="CA1704" s="2">
        <v>0</v>
      </c>
      <c r="CB1704" s="2"/>
      <c r="CC1704" s="2"/>
      <c r="CD1704" s="2"/>
      <c r="CE1704" s="2">
        <v>0</v>
      </c>
      <c r="CF1704" s="2">
        <v>0</v>
      </c>
      <c r="CG1704" s="2">
        <v>0</v>
      </c>
      <c r="CH1704" s="2"/>
      <c r="CI1704" s="2"/>
      <c r="CJ1704" s="2"/>
      <c r="CK1704" s="2"/>
      <c r="CL1704" s="2"/>
      <c r="CM1704" s="2">
        <v>0</v>
      </c>
      <c r="CN1704" s="2" t="s">
        <v>3</v>
      </c>
      <c r="CO1704" s="2">
        <v>0</v>
      </c>
      <c r="CP1704" s="2">
        <f t="shared" si="1491"/>
        <v>961.41</v>
      </c>
      <c r="CQ1704" s="2">
        <f t="shared" si="1492"/>
        <v>102.06</v>
      </c>
      <c r="CR1704" s="2">
        <f t="shared" si="1493"/>
        <v>0</v>
      </c>
      <c r="CS1704" s="2">
        <f t="shared" si="1494"/>
        <v>0</v>
      </c>
      <c r="CT1704" s="2">
        <f t="shared" si="1495"/>
        <v>0</v>
      </c>
      <c r="CU1704" s="2">
        <f t="shared" si="1496"/>
        <v>0</v>
      </c>
      <c r="CV1704" s="2">
        <f t="shared" si="1497"/>
        <v>0</v>
      </c>
      <c r="CW1704" s="2">
        <f t="shared" si="1498"/>
        <v>0</v>
      </c>
      <c r="CX1704" s="2">
        <f t="shared" si="1499"/>
        <v>0</v>
      </c>
      <c r="CY1704" s="2">
        <f t="shared" si="1500"/>
        <v>0</v>
      </c>
      <c r="CZ1704" s="2">
        <f t="shared" si="1501"/>
        <v>0</v>
      </c>
      <c r="DA1704" s="2"/>
      <c r="DB1704" s="2"/>
      <c r="DC1704" s="2" t="s">
        <v>3</v>
      </c>
      <c r="DD1704" s="2" t="s">
        <v>3</v>
      </c>
      <c r="DE1704" s="2" t="s">
        <v>3</v>
      </c>
      <c r="DF1704" s="2" t="s">
        <v>3</v>
      </c>
      <c r="DG1704" s="2" t="s">
        <v>3</v>
      </c>
      <c r="DH1704" s="2" t="s">
        <v>3</v>
      </c>
      <c r="DI1704" s="2" t="s">
        <v>3</v>
      </c>
      <c r="DJ1704" s="2" t="s">
        <v>3</v>
      </c>
      <c r="DK1704" s="2" t="s">
        <v>3</v>
      </c>
      <c r="DL1704" s="2" t="s">
        <v>3</v>
      </c>
      <c r="DM1704" s="2" t="s">
        <v>3</v>
      </c>
      <c r="DN1704" s="2">
        <v>0</v>
      </c>
      <c r="DO1704" s="2">
        <v>0</v>
      </c>
      <c r="DP1704" s="2">
        <v>1</v>
      </c>
      <c r="DQ1704" s="2">
        <v>1</v>
      </c>
      <c r="DR1704" s="2"/>
      <c r="DS1704" s="2"/>
      <c r="DT1704" s="2"/>
      <c r="DU1704" s="2">
        <v>1005</v>
      </c>
      <c r="DV1704" s="2" t="s">
        <v>47</v>
      </c>
      <c r="DW1704" s="2" t="s">
        <v>47</v>
      </c>
      <c r="DX1704" s="2">
        <v>1</v>
      </c>
      <c r="DY1704" s="2"/>
      <c r="DZ1704" s="2"/>
      <c r="EA1704" s="2"/>
      <c r="EB1704" s="2"/>
      <c r="EC1704" s="2"/>
      <c r="ED1704" s="2"/>
      <c r="EE1704" s="2">
        <v>31102119</v>
      </c>
      <c r="EF1704" s="2">
        <v>8</v>
      </c>
      <c r="EG1704" s="2" t="s">
        <v>34</v>
      </c>
      <c r="EH1704" s="2">
        <v>0</v>
      </c>
      <c r="EI1704" s="2" t="s">
        <v>3</v>
      </c>
      <c r="EJ1704" s="2">
        <v>1</v>
      </c>
      <c r="EK1704" s="2">
        <v>500001</v>
      </c>
      <c r="EL1704" s="2" t="s">
        <v>35</v>
      </c>
      <c r="EM1704" s="2" t="s">
        <v>36</v>
      </c>
      <c r="EN1704" s="2"/>
      <c r="EO1704" s="2" t="s">
        <v>3</v>
      </c>
      <c r="EP1704" s="2"/>
      <c r="EQ1704" s="2">
        <v>0</v>
      </c>
      <c r="ER1704" s="2">
        <v>102.06</v>
      </c>
      <c r="ES1704" s="2">
        <v>102.06</v>
      </c>
      <c r="ET1704" s="2">
        <v>0</v>
      </c>
      <c r="EU1704" s="2">
        <v>0</v>
      </c>
      <c r="EV1704" s="2">
        <v>0</v>
      </c>
      <c r="EW1704" s="2">
        <v>0</v>
      </c>
      <c r="EX1704" s="2">
        <v>0</v>
      </c>
      <c r="EY1704" s="2">
        <v>0</v>
      </c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>
        <v>0</v>
      </c>
      <c r="FR1704" s="2">
        <f t="shared" si="1502"/>
        <v>0</v>
      </c>
      <c r="FS1704" s="2">
        <v>0</v>
      </c>
      <c r="FT1704" s="2"/>
      <c r="FU1704" s="2"/>
      <c r="FV1704" s="2"/>
      <c r="FW1704" s="2"/>
      <c r="FX1704" s="2">
        <v>0</v>
      </c>
      <c r="FY1704" s="2">
        <v>0</v>
      </c>
      <c r="FZ1704" s="2"/>
      <c r="GA1704" s="2" t="s">
        <v>3</v>
      </c>
      <c r="GB1704" s="2"/>
      <c r="GC1704" s="2"/>
      <c r="GD1704" s="2">
        <v>1</v>
      </c>
      <c r="GE1704" s="2"/>
      <c r="GF1704" s="2">
        <v>-972005704</v>
      </c>
      <c r="GG1704" s="2">
        <v>2</v>
      </c>
      <c r="GH1704" s="2">
        <v>1</v>
      </c>
      <c r="GI1704" s="2">
        <v>-2</v>
      </c>
      <c r="GJ1704" s="2">
        <v>0</v>
      </c>
      <c r="GK1704" s="2">
        <v>0</v>
      </c>
      <c r="GL1704" s="2">
        <f t="shared" si="1503"/>
        <v>0</v>
      </c>
      <c r="GM1704" s="2">
        <f t="shared" si="1504"/>
        <v>961.41</v>
      </c>
      <c r="GN1704" s="2">
        <f t="shared" si="1505"/>
        <v>961.41</v>
      </c>
      <c r="GO1704" s="2">
        <f t="shared" si="1506"/>
        <v>0</v>
      </c>
      <c r="GP1704" s="2">
        <f t="shared" si="1507"/>
        <v>0</v>
      </c>
      <c r="GQ1704" s="2"/>
      <c r="GR1704" s="2">
        <v>0</v>
      </c>
      <c r="GS1704" s="2">
        <v>3</v>
      </c>
      <c r="GT1704" s="2">
        <v>0</v>
      </c>
      <c r="GU1704" s="2" t="s">
        <v>3</v>
      </c>
      <c r="GV1704" s="2">
        <f t="shared" si="1508"/>
        <v>0</v>
      </c>
      <c r="GW1704" s="2">
        <v>1</v>
      </c>
      <c r="GX1704" s="2">
        <f t="shared" si="1509"/>
        <v>0</v>
      </c>
      <c r="GY1704" s="2"/>
      <c r="GZ1704" s="2"/>
      <c r="HA1704" s="2">
        <v>0</v>
      </c>
      <c r="HB1704" s="2">
        <v>0</v>
      </c>
      <c r="HC1704" s="2">
        <f t="shared" si="1510"/>
        <v>0</v>
      </c>
      <c r="HD1704" s="2"/>
      <c r="HE1704" s="2"/>
      <c r="HF1704" s="2"/>
      <c r="HG1704" s="2"/>
      <c r="HH1704" s="2"/>
      <c r="HI1704" s="2"/>
      <c r="HJ1704" s="2"/>
      <c r="HK1704" s="2"/>
      <c r="HL1704" s="2"/>
      <c r="HM1704" s="2"/>
      <c r="HN1704" s="2"/>
      <c r="HO1704" s="2"/>
      <c r="HP1704" s="2"/>
      <c r="HQ1704" s="2"/>
      <c r="HR1704" s="2"/>
      <c r="HS1704" s="2"/>
      <c r="HT1704" s="2"/>
      <c r="HU1704" s="2"/>
      <c r="HV1704" s="2"/>
      <c r="HW1704" s="2"/>
      <c r="HX1704" s="2"/>
      <c r="HY1704" s="2"/>
      <c r="HZ1704" s="2"/>
      <c r="IA1704" s="2"/>
      <c r="IB1704" s="2"/>
      <c r="IC1704" s="2"/>
      <c r="ID1704" s="2"/>
      <c r="IE1704" s="2"/>
      <c r="IF1704" s="2"/>
      <c r="IG1704" s="2"/>
      <c r="IH1704" s="2"/>
      <c r="II1704" s="2"/>
      <c r="IJ1704" s="2"/>
      <c r="IK1704" s="2">
        <v>0</v>
      </c>
      <c r="IL1704" s="2"/>
      <c r="IM1704" s="2"/>
      <c r="IN1704" s="2"/>
      <c r="IO1704" s="2"/>
      <c r="IP1704" s="2"/>
      <c r="IQ1704" s="2"/>
      <c r="IR1704" s="2"/>
      <c r="IS1704" s="2"/>
      <c r="IT1704" s="2"/>
      <c r="IU1704" s="2"/>
    </row>
    <row r="1705" spans="1:255">
      <c r="A1705">
        <v>17</v>
      </c>
      <c r="B1705">
        <v>1</v>
      </c>
      <c r="E1705" t="s">
        <v>730</v>
      </c>
      <c r="F1705" t="s">
        <v>454</v>
      </c>
      <c r="G1705" t="s">
        <v>509</v>
      </c>
      <c r="H1705" t="s">
        <v>47</v>
      </c>
      <c r="I1705">
        <v>9.42</v>
      </c>
      <c r="J1705">
        <v>0</v>
      </c>
      <c r="O1705">
        <f t="shared" si="1476"/>
        <v>961.41</v>
      </c>
      <c r="P1705">
        <f t="shared" si="1477"/>
        <v>961.41</v>
      </c>
      <c r="Q1705">
        <f t="shared" si="1478"/>
        <v>0</v>
      </c>
      <c r="R1705">
        <f t="shared" si="1479"/>
        <v>0</v>
      </c>
      <c r="S1705">
        <f t="shared" si="1480"/>
        <v>0</v>
      </c>
      <c r="T1705">
        <f t="shared" si="1481"/>
        <v>0</v>
      </c>
      <c r="U1705">
        <f t="shared" si="1482"/>
        <v>0</v>
      </c>
      <c r="V1705">
        <f t="shared" si="1483"/>
        <v>0</v>
      </c>
      <c r="W1705">
        <f t="shared" si="1484"/>
        <v>0</v>
      </c>
      <c r="X1705">
        <f t="shared" si="1485"/>
        <v>0</v>
      </c>
      <c r="Y1705">
        <f t="shared" si="1486"/>
        <v>0</v>
      </c>
      <c r="AA1705">
        <v>33304960</v>
      </c>
      <c r="AB1705">
        <f t="shared" si="1487"/>
        <v>102.06</v>
      </c>
      <c r="AC1705">
        <f t="shared" si="1488"/>
        <v>102.06</v>
      </c>
      <c r="AD1705">
        <f t="shared" si="1514"/>
        <v>0</v>
      </c>
      <c r="AE1705">
        <f t="shared" si="1515"/>
        <v>0</v>
      </c>
      <c r="AF1705">
        <f t="shared" si="1515"/>
        <v>0</v>
      </c>
      <c r="AG1705">
        <f t="shared" si="1489"/>
        <v>0</v>
      </c>
      <c r="AH1705">
        <f t="shared" si="1516"/>
        <v>0</v>
      </c>
      <c r="AI1705">
        <f t="shared" si="1516"/>
        <v>0</v>
      </c>
      <c r="AJ1705">
        <f t="shared" si="1490"/>
        <v>0</v>
      </c>
      <c r="AK1705">
        <v>102.06</v>
      </c>
      <c r="AL1705">
        <v>102.06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1</v>
      </c>
      <c r="AW1705">
        <v>1</v>
      </c>
      <c r="AZ1705">
        <v>1</v>
      </c>
      <c r="BA1705">
        <v>1</v>
      </c>
      <c r="BB1705">
        <v>1</v>
      </c>
      <c r="BC1705">
        <v>1</v>
      </c>
      <c r="BD1705" t="s">
        <v>3</v>
      </c>
      <c r="BE1705" t="s">
        <v>3</v>
      </c>
      <c r="BF1705" t="s">
        <v>3</v>
      </c>
      <c r="BG1705" t="s">
        <v>3</v>
      </c>
      <c r="BH1705">
        <v>3</v>
      </c>
      <c r="BI1705">
        <v>1</v>
      </c>
      <c r="BJ1705" t="s">
        <v>456</v>
      </c>
      <c r="BM1705">
        <v>500001</v>
      </c>
      <c r="BN1705">
        <v>0</v>
      </c>
      <c r="BO1705" t="s">
        <v>3</v>
      </c>
      <c r="BP1705">
        <v>0</v>
      </c>
      <c r="BQ1705">
        <v>8</v>
      </c>
      <c r="BR1705">
        <v>0</v>
      </c>
      <c r="BS1705">
        <v>1</v>
      </c>
      <c r="BT1705">
        <v>1</v>
      </c>
      <c r="BU1705">
        <v>1</v>
      </c>
      <c r="BV1705">
        <v>1</v>
      </c>
      <c r="BW1705">
        <v>1</v>
      </c>
      <c r="BX1705">
        <v>1</v>
      </c>
      <c r="BY1705" t="s">
        <v>3</v>
      </c>
      <c r="BZ1705">
        <v>0</v>
      </c>
      <c r="CA1705">
        <v>0</v>
      </c>
      <c r="CE1705">
        <v>0</v>
      </c>
      <c r="CF1705">
        <v>0</v>
      </c>
      <c r="CG1705">
        <v>0</v>
      </c>
      <c r="CM1705">
        <v>0</v>
      </c>
      <c r="CN1705" t="s">
        <v>3</v>
      </c>
      <c r="CO1705">
        <v>0</v>
      </c>
      <c r="CP1705">
        <f t="shared" si="1491"/>
        <v>961.41</v>
      </c>
      <c r="CQ1705">
        <f t="shared" si="1492"/>
        <v>102.06</v>
      </c>
      <c r="CR1705">
        <f t="shared" si="1493"/>
        <v>0</v>
      </c>
      <c r="CS1705">
        <f t="shared" si="1494"/>
        <v>0</v>
      </c>
      <c r="CT1705">
        <f t="shared" si="1495"/>
        <v>0</v>
      </c>
      <c r="CU1705">
        <f t="shared" si="1496"/>
        <v>0</v>
      </c>
      <c r="CV1705">
        <f t="shared" si="1497"/>
        <v>0</v>
      </c>
      <c r="CW1705">
        <f t="shared" si="1498"/>
        <v>0</v>
      </c>
      <c r="CX1705">
        <f t="shared" si="1499"/>
        <v>0</v>
      </c>
      <c r="CY1705">
        <f t="shared" si="1500"/>
        <v>0</v>
      </c>
      <c r="CZ1705">
        <f t="shared" si="1501"/>
        <v>0</v>
      </c>
      <c r="DC1705" t="s">
        <v>3</v>
      </c>
      <c r="DD1705" t="s">
        <v>3</v>
      </c>
      <c r="DE1705" t="s">
        <v>3</v>
      </c>
      <c r="DF1705" t="s">
        <v>3</v>
      </c>
      <c r="DG1705" t="s">
        <v>3</v>
      </c>
      <c r="DH1705" t="s">
        <v>3</v>
      </c>
      <c r="DI1705" t="s">
        <v>3</v>
      </c>
      <c r="DJ1705" t="s">
        <v>3</v>
      </c>
      <c r="DK1705" t="s">
        <v>3</v>
      </c>
      <c r="DL1705" t="s">
        <v>3</v>
      </c>
      <c r="DM1705" t="s">
        <v>3</v>
      </c>
      <c r="DN1705">
        <v>0</v>
      </c>
      <c r="DO1705">
        <v>0</v>
      </c>
      <c r="DP1705">
        <v>1</v>
      </c>
      <c r="DQ1705">
        <v>1</v>
      </c>
      <c r="DU1705">
        <v>1005</v>
      </c>
      <c r="DV1705" t="s">
        <v>47</v>
      </c>
      <c r="DW1705" t="s">
        <v>47</v>
      </c>
      <c r="DX1705">
        <v>1</v>
      </c>
      <c r="EE1705">
        <v>31102119</v>
      </c>
      <c r="EF1705">
        <v>8</v>
      </c>
      <c r="EG1705" t="s">
        <v>34</v>
      </c>
      <c r="EH1705">
        <v>0</v>
      </c>
      <c r="EI1705" t="s">
        <v>3</v>
      </c>
      <c r="EJ1705">
        <v>1</v>
      </c>
      <c r="EK1705">
        <v>500001</v>
      </c>
      <c r="EL1705" t="s">
        <v>35</v>
      </c>
      <c r="EM1705" t="s">
        <v>36</v>
      </c>
      <c r="EO1705" t="s">
        <v>3</v>
      </c>
      <c r="EQ1705">
        <v>0</v>
      </c>
      <c r="ER1705">
        <v>102.06</v>
      </c>
      <c r="ES1705">
        <v>102.06</v>
      </c>
      <c r="ET1705">
        <v>0</v>
      </c>
      <c r="EU1705">
        <v>0</v>
      </c>
      <c r="EV1705">
        <v>0</v>
      </c>
      <c r="EW1705">
        <v>0</v>
      </c>
      <c r="EX1705">
        <v>0</v>
      </c>
      <c r="EY1705">
        <v>0</v>
      </c>
      <c r="FQ1705">
        <v>0</v>
      </c>
      <c r="FR1705">
        <f t="shared" si="1502"/>
        <v>0</v>
      </c>
      <c r="FS1705">
        <v>0</v>
      </c>
      <c r="FX1705">
        <v>0</v>
      </c>
      <c r="FY1705">
        <v>0</v>
      </c>
      <c r="GA1705" t="s">
        <v>3</v>
      </c>
      <c r="GD1705">
        <v>1</v>
      </c>
      <c r="GF1705">
        <v>-972005704</v>
      </c>
      <c r="GG1705">
        <v>2</v>
      </c>
      <c r="GH1705">
        <v>1</v>
      </c>
      <c r="GI1705">
        <v>-2</v>
      </c>
      <c r="GJ1705">
        <v>0</v>
      </c>
      <c r="GK1705">
        <v>0</v>
      </c>
      <c r="GL1705">
        <f t="shared" si="1503"/>
        <v>0</v>
      </c>
      <c r="GM1705">
        <f t="shared" si="1504"/>
        <v>961.41</v>
      </c>
      <c r="GN1705">
        <f t="shared" si="1505"/>
        <v>961.41</v>
      </c>
      <c r="GO1705">
        <f t="shared" si="1506"/>
        <v>0</v>
      </c>
      <c r="GP1705">
        <f t="shared" si="1507"/>
        <v>0</v>
      </c>
      <c r="GR1705">
        <v>0</v>
      </c>
      <c r="GS1705">
        <v>3</v>
      </c>
      <c r="GT1705">
        <v>0</v>
      </c>
      <c r="GU1705" t="s">
        <v>3</v>
      </c>
      <c r="GV1705">
        <f t="shared" si="1508"/>
        <v>0</v>
      </c>
      <c r="GW1705">
        <v>1</v>
      </c>
      <c r="GX1705">
        <f t="shared" si="1509"/>
        <v>0</v>
      </c>
      <c r="HA1705">
        <v>0</v>
      </c>
      <c r="HB1705">
        <v>0</v>
      </c>
      <c r="HC1705">
        <f t="shared" si="1510"/>
        <v>0</v>
      </c>
      <c r="IK1705">
        <v>0</v>
      </c>
    </row>
    <row r="1706" spans="1:255">
      <c r="A1706" s="2">
        <v>17</v>
      </c>
      <c r="B1706" s="2">
        <v>1</v>
      </c>
      <c r="C1706" s="2"/>
      <c r="D1706" s="2"/>
      <c r="E1706" s="2" t="s">
        <v>731</v>
      </c>
      <c r="F1706" s="2" t="s">
        <v>424</v>
      </c>
      <c r="G1706" s="2" t="s">
        <v>608</v>
      </c>
      <c r="H1706" s="2" t="s">
        <v>40</v>
      </c>
      <c r="I1706" s="2">
        <v>1</v>
      </c>
      <c r="J1706" s="2">
        <v>0</v>
      </c>
      <c r="K1706" s="2"/>
      <c r="L1706" s="2"/>
      <c r="M1706" s="2"/>
      <c r="N1706" s="2"/>
      <c r="O1706" s="2">
        <f t="shared" si="1476"/>
        <v>0</v>
      </c>
      <c r="P1706" s="2">
        <f t="shared" si="1477"/>
        <v>0</v>
      </c>
      <c r="Q1706" s="2">
        <f t="shared" si="1478"/>
        <v>0</v>
      </c>
      <c r="R1706" s="2">
        <f t="shared" si="1479"/>
        <v>0</v>
      </c>
      <c r="S1706" s="2">
        <f t="shared" si="1480"/>
        <v>0</v>
      </c>
      <c r="T1706" s="2">
        <f t="shared" si="1481"/>
        <v>0</v>
      </c>
      <c r="U1706" s="2">
        <f t="shared" si="1482"/>
        <v>0</v>
      </c>
      <c r="V1706" s="2">
        <f t="shared" si="1483"/>
        <v>0</v>
      </c>
      <c r="W1706" s="2">
        <f t="shared" si="1484"/>
        <v>0</v>
      </c>
      <c r="X1706" s="2">
        <f t="shared" si="1485"/>
        <v>0</v>
      </c>
      <c r="Y1706" s="2">
        <f t="shared" si="1486"/>
        <v>0</v>
      </c>
      <c r="Z1706" s="2"/>
      <c r="AA1706" s="2">
        <v>33304975</v>
      </c>
      <c r="AB1706" s="2">
        <f t="shared" si="1487"/>
        <v>0</v>
      </c>
      <c r="AC1706" s="2">
        <f t="shared" si="1488"/>
        <v>0</v>
      </c>
      <c r="AD1706" s="2">
        <f t="shared" si="1514"/>
        <v>0</v>
      </c>
      <c r="AE1706" s="2">
        <f t="shared" si="1515"/>
        <v>0</v>
      </c>
      <c r="AF1706" s="2">
        <f t="shared" si="1515"/>
        <v>0</v>
      </c>
      <c r="AG1706" s="2">
        <f t="shared" si="1489"/>
        <v>0</v>
      </c>
      <c r="AH1706" s="2">
        <f t="shared" si="1516"/>
        <v>0</v>
      </c>
      <c r="AI1706" s="2">
        <f t="shared" si="1516"/>
        <v>0</v>
      </c>
      <c r="AJ1706" s="2">
        <f t="shared" si="1490"/>
        <v>0</v>
      </c>
      <c r="AK1706" s="2">
        <v>0</v>
      </c>
      <c r="AL1706" s="2">
        <v>0</v>
      </c>
      <c r="AM1706" s="2">
        <v>0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1</v>
      </c>
      <c r="AW1706" s="2">
        <v>1</v>
      </c>
      <c r="AX1706" s="2"/>
      <c r="AY1706" s="2"/>
      <c r="AZ1706" s="2">
        <v>1</v>
      </c>
      <c r="BA1706" s="2">
        <v>1</v>
      </c>
      <c r="BB1706" s="2">
        <v>1</v>
      </c>
      <c r="BC1706" s="2">
        <v>1</v>
      </c>
      <c r="BD1706" s="2" t="s">
        <v>3</v>
      </c>
      <c r="BE1706" s="2" t="s">
        <v>3</v>
      </c>
      <c r="BF1706" s="2" t="s">
        <v>3</v>
      </c>
      <c r="BG1706" s="2" t="s">
        <v>3</v>
      </c>
      <c r="BH1706" s="2">
        <v>3</v>
      </c>
      <c r="BI1706" s="2">
        <v>1</v>
      </c>
      <c r="BJ1706" s="2" t="s">
        <v>3</v>
      </c>
      <c r="BK1706" s="2"/>
      <c r="BL1706" s="2"/>
      <c r="BM1706" s="2">
        <v>1100</v>
      </c>
      <c r="BN1706" s="2">
        <v>0</v>
      </c>
      <c r="BO1706" s="2" t="s">
        <v>3</v>
      </c>
      <c r="BP1706" s="2">
        <v>0</v>
      </c>
      <c r="BQ1706" s="2">
        <v>14</v>
      </c>
      <c r="BR1706" s="2">
        <v>0</v>
      </c>
      <c r="BS1706" s="2">
        <v>1</v>
      </c>
      <c r="BT1706" s="2">
        <v>1</v>
      </c>
      <c r="BU1706" s="2">
        <v>1</v>
      </c>
      <c r="BV1706" s="2">
        <v>1</v>
      </c>
      <c r="BW1706" s="2">
        <v>1</v>
      </c>
      <c r="BX1706" s="2">
        <v>1</v>
      </c>
      <c r="BY1706" s="2" t="s">
        <v>3</v>
      </c>
      <c r="BZ1706" s="2">
        <v>0</v>
      </c>
      <c r="CA1706" s="2">
        <v>0</v>
      </c>
      <c r="CB1706" s="2"/>
      <c r="CC1706" s="2"/>
      <c r="CD1706" s="2"/>
      <c r="CE1706" s="2">
        <v>0</v>
      </c>
      <c r="CF1706" s="2">
        <v>0</v>
      </c>
      <c r="CG1706" s="2">
        <v>0</v>
      </c>
      <c r="CH1706" s="2"/>
      <c r="CI1706" s="2"/>
      <c r="CJ1706" s="2"/>
      <c r="CK1706" s="2"/>
      <c r="CL1706" s="2"/>
      <c r="CM1706" s="2">
        <v>0</v>
      </c>
      <c r="CN1706" s="2" t="s">
        <v>3</v>
      </c>
      <c r="CO1706" s="2">
        <v>0</v>
      </c>
      <c r="CP1706" s="2">
        <f t="shared" si="1491"/>
        <v>0</v>
      </c>
      <c r="CQ1706" s="2">
        <f t="shared" si="1492"/>
        <v>0</v>
      </c>
      <c r="CR1706" s="2">
        <f t="shared" si="1493"/>
        <v>0</v>
      </c>
      <c r="CS1706" s="2">
        <f t="shared" si="1494"/>
        <v>0</v>
      </c>
      <c r="CT1706" s="2">
        <f t="shared" si="1495"/>
        <v>0</v>
      </c>
      <c r="CU1706" s="2">
        <f t="shared" si="1496"/>
        <v>0</v>
      </c>
      <c r="CV1706" s="2">
        <f t="shared" si="1497"/>
        <v>0</v>
      </c>
      <c r="CW1706" s="2">
        <f t="shared" si="1498"/>
        <v>0</v>
      </c>
      <c r="CX1706" s="2">
        <f t="shared" si="1499"/>
        <v>0</v>
      </c>
      <c r="CY1706" s="2">
        <f t="shared" si="1500"/>
        <v>0</v>
      </c>
      <c r="CZ1706" s="2">
        <f t="shared" si="1501"/>
        <v>0</v>
      </c>
      <c r="DA1706" s="2"/>
      <c r="DB1706" s="2"/>
      <c r="DC1706" s="2" t="s">
        <v>3</v>
      </c>
      <c r="DD1706" s="2" t="s">
        <v>3</v>
      </c>
      <c r="DE1706" s="2" t="s">
        <v>3</v>
      </c>
      <c r="DF1706" s="2" t="s">
        <v>3</v>
      </c>
      <c r="DG1706" s="2" t="s">
        <v>3</v>
      </c>
      <c r="DH1706" s="2" t="s">
        <v>3</v>
      </c>
      <c r="DI1706" s="2" t="s">
        <v>3</v>
      </c>
      <c r="DJ1706" s="2" t="s">
        <v>3</v>
      </c>
      <c r="DK1706" s="2" t="s">
        <v>3</v>
      </c>
      <c r="DL1706" s="2" t="s">
        <v>3</v>
      </c>
      <c r="DM1706" s="2" t="s">
        <v>3</v>
      </c>
      <c r="DN1706" s="2">
        <v>0</v>
      </c>
      <c r="DO1706" s="2">
        <v>0</v>
      </c>
      <c r="DP1706" s="2">
        <v>1</v>
      </c>
      <c r="DQ1706" s="2">
        <v>1</v>
      </c>
      <c r="DR1706" s="2"/>
      <c r="DS1706" s="2"/>
      <c r="DT1706" s="2"/>
      <c r="DU1706" s="2">
        <v>1010</v>
      </c>
      <c r="DV1706" s="2" t="s">
        <v>40</v>
      </c>
      <c r="DW1706" s="2" t="s">
        <v>40</v>
      </c>
      <c r="DX1706" s="2">
        <v>1</v>
      </c>
      <c r="DY1706" s="2"/>
      <c r="DZ1706" s="2"/>
      <c r="EA1706" s="2"/>
      <c r="EB1706" s="2"/>
      <c r="EC1706" s="2"/>
      <c r="ED1706" s="2"/>
      <c r="EE1706" s="2">
        <v>31102366</v>
      </c>
      <c r="EF1706" s="2">
        <v>8</v>
      </c>
      <c r="EG1706" s="2" t="s">
        <v>34</v>
      </c>
      <c r="EH1706" s="2">
        <v>0</v>
      </c>
      <c r="EI1706" s="2" t="s">
        <v>3</v>
      </c>
      <c r="EJ1706" s="2">
        <v>1</v>
      </c>
      <c r="EK1706" s="2">
        <v>1100</v>
      </c>
      <c r="EL1706" s="2" t="s">
        <v>41</v>
      </c>
      <c r="EM1706" s="2" t="s">
        <v>42</v>
      </c>
      <c r="EN1706" s="2"/>
      <c r="EO1706" s="2" t="s">
        <v>3</v>
      </c>
      <c r="EP1706" s="2"/>
      <c r="EQ1706" s="2">
        <v>0</v>
      </c>
      <c r="ER1706" s="2">
        <v>0</v>
      </c>
      <c r="ES1706" s="2">
        <v>0</v>
      </c>
      <c r="ET1706" s="2">
        <v>0</v>
      </c>
      <c r="EU1706" s="2">
        <v>0</v>
      </c>
      <c r="EV1706" s="2">
        <v>0</v>
      </c>
      <c r="EW1706" s="2">
        <v>0</v>
      </c>
      <c r="EX1706" s="2">
        <v>0</v>
      </c>
      <c r="EY1706" s="2">
        <v>0</v>
      </c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>
        <v>0</v>
      </c>
      <c r="FR1706" s="2">
        <f t="shared" si="1502"/>
        <v>0</v>
      </c>
      <c r="FS1706" s="2">
        <v>0</v>
      </c>
      <c r="FT1706" s="2"/>
      <c r="FU1706" s="2"/>
      <c r="FV1706" s="2"/>
      <c r="FW1706" s="2"/>
      <c r="FX1706" s="2">
        <v>0</v>
      </c>
      <c r="FY1706" s="2">
        <v>0</v>
      </c>
      <c r="FZ1706" s="2"/>
      <c r="GA1706" s="2" t="s">
        <v>3</v>
      </c>
      <c r="GB1706" s="2"/>
      <c r="GC1706" s="2"/>
      <c r="GD1706" s="2">
        <v>1</v>
      </c>
      <c r="GE1706" s="2"/>
      <c r="GF1706" s="2">
        <v>-838789655</v>
      </c>
      <c r="GG1706" s="2">
        <v>2</v>
      </c>
      <c r="GH1706" s="2">
        <v>0</v>
      </c>
      <c r="GI1706" s="2">
        <v>-2</v>
      </c>
      <c r="GJ1706" s="2">
        <v>0</v>
      </c>
      <c r="GK1706" s="2">
        <v>0</v>
      </c>
      <c r="GL1706" s="2">
        <f t="shared" si="1503"/>
        <v>0</v>
      </c>
      <c r="GM1706" s="2">
        <f t="shared" si="1504"/>
        <v>0</v>
      </c>
      <c r="GN1706" s="2">
        <f t="shared" si="1505"/>
        <v>0</v>
      </c>
      <c r="GO1706" s="2">
        <f t="shared" si="1506"/>
        <v>0</v>
      </c>
      <c r="GP1706" s="2">
        <f t="shared" si="1507"/>
        <v>0</v>
      </c>
      <c r="GQ1706" s="2"/>
      <c r="GR1706" s="2">
        <v>0</v>
      </c>
      <c r="GS1706" s="2">
        <v>3</v>
      </c>
      <c r="GT1706" s="2">
        <v>0</v>
      </c>
      <c r="GU1706" s="2" t="s">
        <v>3</v>
      </c>
      <c r="GV1706" s="2">
        <f t="shared" si="1508"/>
        <v>0</v>
      </c>
      <c r="GW1706" s="2">
        <v>1</v>
      </c>
      <c r="GX1706" s="2">
        <f t="shared" si="1509"/>
        <v>0</v>
      </c>
      <c r="GY1706" s="2"/>
      <c r="GZ1706" s="2"/>
      <c r="HA1706" s="2">
        <v>0</v>
      </c>
      <c r="HB1706" s="2">
        <v>0</v>
      </c>
      <c r="HC1706" s="2">
        <f t="shared" si="1510"/>
        <v>0</v>
      </c>
      <c r="HD1706" s="2"/>
      <c r="HE1706" s="2"/>
      <c r="HF1706" s="2"/>
      <c r="HG1706" s="2"/>
      <c r="HH1706" s="2"/>
      <c r="HI1706" s="2"/>
      <c r="HJ1706" s="2"/>
      <c r="HK1706" s="2"/>
      <c r="HL1706" s="2"/>
      <c r="HM1706" s="2"/>
      <c r="HN1706" s="2"/>
      <c r="HO1706" s="2"/>
      <c r="HP1706" s="2"/>
      <c r="HQ1706" s="2"/>
      <c r="HR1706" s="2"/>
      <c r="HS1706" s="2"/>
      <c r="HT1706" s="2"/>
      <c r="HU1706" s="2"/>
      <c r="HV1706" s="2"/>
      <c r="HW1706" s="2"/>
      <c r="HX1706" s="2"/>
      <c r="HY1706" s="2"/>
      <c r="HZ1706" s="2"/>
      <c r="IA1706" s="2"/>
      <c r="IB1706" s="2"/>
      <c r="IC1706" s="2"/>
      <c r="ID1706" s="2"/>
      <c r="IE1706" s="2"/>
      <c r="IF1706" s="2"/>
      <c r="IG1706" s="2"/>
      <c r="IH1706" s="2"/>
      <c r="II1706" s="2"/>
      <c r="IJ1706" s="2"/>
      <c r="IK1706" s="2">
        <v>0</v>
      </c>
      <c r="IL1706" s="2"/>
      <c r="IM1706" s="2"/>
      <c r="IN1706" s="2"/>
      <c r="IO1706" s="2"/>
      <c r="IP1706" s="2"/>
      <c r="IQ1706" s="2"/>
      <c r="IR1706" s="2"/>
      <c r="IS1706" s="2"/>
      <c r="IT1706" s="2"/>
      <c r="IU1706" s="2"/>
    </row>
    <row r="1707" spans="1:255">
      <c r="A1707">
        <v>17</v>
      </c>
      <c r="B1707">
        <v>1</v>
      </c>
      <c r="E1707" t="s">
        <v>731</v>
      </c>
      <c r="F1707" t="s">
        <v>424</v>
      </c>
      <c r="G1707" t="s">
        <v>608</v>
      </c>
      <c r="H1707" t="s">
        <v>40</v>
      </c>
      <c r="I1707">
        <v>1</v>
      </c>
      <c r="J1707">
        <v>0</v>
      </c>
      <c r="O1707">
        <f t="shared" si="1476"/>
        <v>24.71</v>
      </c>
      <c r="P1707">
        <f t="shared" si="1477"/>
        <v>24.71</v>
      </c>
      <c r="Q1707">
        <f t="shared" si="1478"/>
        <v>0</v>
      </c>
      <c r="R1707">
        <f t="shared" si="1479"/>
        <v>0</v>
      </c>
      <c r="S1707">
        <f t="shared" si="1480"/>
        <v>0</v>
      </c>
      <c r="T1707">
        <f t="shared" si="1481"/>
        <v>0</v>
      </c>
      <c r="U1707">
        <f t="shared" si="1482"/>
        <v>0</v>
      </c>
      <c r="V1707">
        <f t="shared" si="1483"/>
        <v>0</v>
      </c>
      <c r="W1707">
        <f t="shared" si="1484"/>
        <v>0</v>
      </c>
      <c r="X1707">
        <f t="shared" si="1485"/>
        <v>0</v>
      </c>
      <c r="Y1707">
        <f t="shared" si="1486"/>
        <v>0</v>
      </c>
      <c r="AA1707">
        <v>33304960</v>
      </c>
      <c r="AB1707">
        <f t="shared" si="1487"/>
        <v>24.71</v>
      </c>
      <c r="AC1707">
        <f t="shared" si="1488"/>
        <v>24.71</v>
      </c>
      <c r="AD1707">
        <f t="shared" si="1514"/>
        <v>0</v>
      </c>
      <c r="AE1707">
        <f t="shared" si="1515"/>
        <v>0</v>
      </c>
      <c r="AF1707">
        <f t="shared" si="1515"/>
        <v>0</v>
      </c>
      <c r="AG1707">
        <f t="shared" si="1489"/>
        <v>0</v>
      </c>
      <c r="AH1707">
        <f t="shared" si="1516"/>
        <v>0</v>
      </c>
      <c r="AI1707">
        <f t="shared" si="1516"/>
        <v>0</v>
      </c>
      <c r="AJ1707">
        <f t="shared" si="1490"/>
        <v>0</v>
      </c>
      <c r="AK1707">
        <v>24.71</v>
      </c>
      <c r="AL1707">
        <v>24.71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1</v>
      </c>
      <c r="AW1707">
        <v>1</v>
      </c>
      <c r="AZ1707">
        <v>1</v>
      </c>
      <c r="BA1707">
        <v>1</v>
      </c>
      <c r="BB1707">
        <v>1</v>
      </c>
      <c r="BC1707">
        <v>1</v>
      </c>
      <c r="BD1707" t="s">
        <v>3</v>
      </c>
      <c r="BE1707" t="s">
        <v>3</v>
      </c>
      <c r="BF1707" t="s">
        <v>3</v>
      </c>
      <c r="BG1707" t="s">
        <v>3</v>
      </c>
      <c r="BH1707">
        <v>3</v>
      </c>
      <c r="BI1707">
        <v>1</v>
      </c>
      <c r="BJ1707" t="s">
        <v>3</v>
      </c>
      <c r="BM1707">
        <v>1100</v>
      </c>
      <c r="BN1707">
        <v>0</v>
      </c>
      <c r="BO1707" t="s">
        <v>3</v>
      </c>
      <c r="BP1707">
        <v>0</v>
      </c>
      <c r="BQ1707">
        <v>14</v>
      </c>
      <c r="BR1707">
        <v>0</v>
      </c>
      <c r="BS1707">
        <v>1</v>
      </c>
      <c r="BT1707">
        <v>1</v>
      </c>
      <c r="BU1707">
        <v>1</v>
      </c>
      <c r="BV1707">
        <v>1</v>
      </c>
      <c r="BW1707">
        <v>1</v>
      </c>
      <c r="BX1707">
        <v>1</v>
      </c>
      <c r="BY1707" t="s">
        <v>3</v>
      </c>
      <c r="BZ1707">
        <v>0</v>
      </c>
      <c r="CA1707">
        <v>0</v>
      </c>
      <c r="CE1707">
        <v>0</v>
      </c>
      <c r="CF1707">
        <v>0</v>
      </c>
      <c r="CG1707">
        <v>0</v>
      </c>
      <c r="CM1707">
        <v>0</v>
      </c>
      <c r="CN1707" t="s">
        <v>3</v>
      </c>
      <c r="CO1707">
        <v>0</v>
      </c>
      <c r="CP1707">
        <f t="shared" si="1491"/>
        <v>24.71</v>
      </c>
      <c r="CQ1707">
        <f t="shared" si="1492"/>
        <v>24.71</v>
      </c>
      <c r="CR1707">
        <f t="shared" si="1493"/>
        <v>0</v>
      </c>
      <c r="CS1707">
        <f t="shared" si="1494"/>
        <v>0</v>
      </c>
      <c r="CT1707">
        <f t="shared" si="1495"/>
        <v>0</v>
      </c>
      <c r="CU1707">
        <f t="shared" si="1496"/>
        <v>0</v>
      </c>
      <c r="CV1707">
        <f t="shared" si="1497"/>
        <v>0</v>
      </c>
      <c r="CW1707">
        <f t="shared" si="1498"/>
        <v>0</v>
      </c>
      <c r="CX1707">
        <f t="shared" si="1499"/>
        <v>0</v>
      </c>
      <c r="CY1707">
        <f t="shared" si="1500"/>
        <v>0</v>
      </c>
      <c r="CZ1707">
        <f t="shared" si="1501"/>
        <v>0</v>
      </c>
      <c r="DC1707" t="s">
        <v>3</v>
      </c>
      <c r="DD1707" t="s">
        <v>3</v>
      </c>
      <c r="DE1707" t="s">
        <v>3</v>
      </c>
      <c r="DF1707" t="s">
        <v>3</v>
      </c>
      <c r="DG1707" t="s">
        <v>3</v>
      </c>
      <c r="DH1707" t="s">
        <v>3</v>
      </c>
      <c r="DI1707" t="s">
        <v>3</v>
      </c>
      <c r="DJ1707" t="s">
        <v>3</v>
      </c>
      <c r="DK1707" t="s">
        <v>3</v>
      </c>
      <c r="DL1707" t="s">
        <v>3</v>
      </c>
      <c r="DM1707" t="s">
        <v>3</v>
      </c>
      <c r="DN1707">
        <v>0</v>
      </c>
      <c r="DO1707">
        <v>0</v>
      </c>
      <c r="DP1707">
        <v>1</v>
      </c>
      <c r="DQ1707">
        <v>1</v>
      </c>
      <c r="DU1707">
        <v>1010</v>
      </c>
      <c r="DV1707" t="s">
        <v>40</v>
      </c>
      <c r="DW1707" t="s">
        <v>40</v>
      </c>
      <c r="DX1707">
        <v>1</v>
      </c>
      <c r="EE1707">
        <v>31102366</v>
      </c>
      <c r="EF1707">
        <v>8</v>
      </c>
      <c r="EG1707" t="s">
        <v>34</v>
      </c>
      <c r="EH1707">
        <v>0</v>
      </c>
      <c r="EI1707" t="s">
        <v>3</v>
      </c>
      <c r="EJ1707">
        <v>1</v>
      </c>
      <c r="EK1707">
        <v>1100</v>
      </c>
      <c r="EL1707" t="s">
        <v>41</v>
      </c>
      <c r="EM1707" t="s">
        <v>42</v>
      </c>
      <c r="EO1707" t="s">
        <v>3</v>
      </c>
      <c r="EQ1707">
        <v>0</v>
      </c>
      <c r="ER1707">
        <v>24.71</v>
      </c>
      <c r="ES1707">
        <v>24.71</v>
      </c>
      <c r="ET1707">
        <v>0</v>
      </c>
      <c r="EU1707">
        <v>0</v>
      </c>
      <c r="EV1707">
        <v>0</v>
      </c>
      <c r="EW1707">
        <v>0</v>
      </c>
      <c r="EX1707">
        <v>0</v>
      </c>
      <c r="EY1707">
        <v>0</v>
      </c>
      <c r="EZ1707">
        <v>5</v>
      </c>
      <c r="FC1707">
        <v>1</v>
      </c>
      <c r="FD1707">
        <v>18</v>
      </c>
      <c r="FF1707">
        <v>228</v>
      </c>
      <c r="FQ1707">
        <v>0</v>
      </c>
      <c r="FR1707">
        <f t="shared" si="1502"/>
        <v>0</v>
      </c>
      <c r="FS1707">
        <v>0</v>
      </c>
      <c r="FX1707">
        <v>0</v>
      </c>
      <c r="FY1707">
        <v>0</v>
      </c>
      <c r="GA1707" t="s">
        <v>459</v>
      </c>
      <c r="GD1707">
        <v>1</v>
      </c>
      <c r="GF1707">
        <v>-838789655</v>
      </c>
      <c r="GG1707">
        <v>2</v>
      </c>
      <c r="GH1707">
        <v>3</v>
      </c>
      <c r="GI1707">
        <v>3</v>
      </c>
      <c r="GJ1707">
        <v>0</v>
      </c>
      <c r="GK1707">
        <v>0</v>
      </c>
      <c r="GL1707">
        <f t="shared" si="1503"/>
        <v>0</v>
      </c>
      <c r="GM1707">
        <f t="shared" si="1504"/>
        <v>24.71</v>
      </c>
      <c r="GN1707">
        <f t="shared" si="1505"/>
        <v>24.71</v>
      </c>
      <c r="GO1707">
        <f t="shared" si="1506"/>
        <v>0</v>
      </c>
      <c r="GP1707">
        <f t="shared" si="1507"/>
        <v>0</v>
      </c>
      <c r="GR1707">
        <v>1</v>
      </c>
      <c r="GS1707">
        <v>1</v>
      </c>
      <c r="GT1707">
        <v>0</v>
      </c>
      <c r="GU1707" t="s">
        <v>3</v>
      </c>
      <c r="GV1707">
        <f t="shared" si="1508"/>
        <v>0</v>
      </c>
      <c r="GW1707">
        <v>1</v>
      </c>
      <c r="GX1707">
        <f t="shared" si="1509"/>
        <v>0</v>
      </c>
      <c r="HA1707">
        <v>0</v>
      </c>
      <c r="HB1707">
        <v>0</v>
      </c>
      <c r="HC1707">
        <f t="shared" si="1510"/>
        <v>0</v>
      </c>
      <c r="IK1707">
        <v>0</v>
      </c>
    </row>
    <row r="1708" spans="1:255">
      <c r="A1708" s="2">
        <v>17</v>
      </c>
      <c r="B1708" s="2">
        <v>1</v>
      </c>
      <c r="C1708" s="2"/>
      <c r="D1708" s="2"/>
      <c r="E1708" s="2" t="s">
        <v>732</v>
      </c>
      <c r="F1708" s="2" t="s">
        <v>424</v>
      </c>
      <c r="G1708" s="2" t="s">
        <v>733</v>
      </c>
      <c r="H1708" s="2" t="s">
        <v>40</v>
      </c>
      <c r="I1708" s="2">
        <v>2</v>
      </c>
      <c r="J1708" s="2">
        <v>0</v>
      </c>
      <c r="K1708" s="2"/>
      <c r="L1708" s="2"/>
      <c r="M1708" s="2"/>
      <c r="N1708" s="2"/>
      <c r="O1708" s="2">
        <f t="shared" si="1476"/>
        <v>0</v>
      </c>
      <c r="P1708" s="2">
        <f t="shared" si="1477"/>
        <v>0</v>
      </c>
      <c r="Q1708" s="2">
        <f t="shared" si="1478"/>
        <v>0</v>
      </c>
      <c r="R1708" s="2">
        <f t="shared" si="1479"/>
        <v>0</v>
      </c>
      <c r="S1708" s="2">
        <f t="shared" si="1480"/>
        <v>0</v>
      </c>
      <c r="T1708" s="2">
        <f t="shared" si="1481"/>
        <v>0</v>
      </c>
      <c r="U1708" s="2">
        <f t="shared" si="1482"/>
        <v>0</v>
      </c>
      <c r="V1708" s="2">
        <f t="shared" si="1483"/>
        <v>0</v>
      </c>
      <c r="W1708" s="2">
        <f t="shared" si="1484"/>
        <v>0</v>
      </c>
      <c r="X1708" s="2">
        <f t="shared" si="1485"/>
        <v>0</v>
      </c>
      <c r="Y1708" s="2">
        <f t="shared" si="1486"/>
        <v>0</v>
      </c>
      <c r="Z1708" s="2"/>
      <c r="AA1708" s="2">
        <v>33304975</v>
      </c>
      <c r="AB1708" s="2">
        <f t="shared" si="1487"/>
        <v>0</v>
      </c>
      <c r="AC1708" s="2">
        <f t="shared" si="1488"/>
        <v>0</v>
      </c>
      <c r="AD1708" s="2">
        <f t="shared" si="1514"/>
        <v>0</v>
      </c>
      <c r="AE1708" s="2">
        <f t="shared" si="1515"/>
        <v>0</v>
      </c>
      <c r="AF1708" s="2">
        <f t="shared" si="1515"/>
        <v>0</v>
      </c>
      <c r="AG1708" s="2">
        <f t="shared" si="1489"/>
        <v>0</v>
      </c>
      <c r="AH1708" s="2">
        <f t="shared" si="1516"/>
        <v>0</v>
      </c>
      <c r="AI1708" s="2">
        <f t="shared" si="1516"/>
        <v>0</v>
      </c>
      <c r="AJ1708" s="2">
        <f t="shared" si="1490"/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1</v>
      </c>
      <c r="AW1708" s="2">
        <v>1</v>
      </c>
      <c r="AX1708" s="2"/>
      <c r="AY1708" s="2"/>
      <c r="AZ1708" s="2">
        <v>1</v>
      </c>
      <c r="BA1708" s="2">
        <v>1</v>
      </c>
      <c r="BB1708" s="2">
        <v>1</v>
      </c>
      <c r="BC1708" s="2">
        <v>1</v>
      </c>
      <c r="BD1708" s="2" t="s">
        <v>3</v>
      </c>
      <c r="BE1708" s="2" t="s">
        <v>3</v>
      </c>
      <c r="BF1708" s="2" t="s">
        <v>3</v>
      </c>
      <c r="BG1708" s="2" t="s">
        <v>3</v>
      </c>
      <c r="BH1708" s="2">
        <v>3</v>
      </c>
      <c r="BI1708" s="2">
        <v>1</v>
      </c>
      <c r="BJ1708" s="2" t="s">
        <v>3</v>
      </c>
      <c r="BK1708" s="2"/>
      <c r="BL1708" s="2"/>
      <c r="BM1708" s="2">
        <v>1100</v>
      </c>
      <c r="BN1708" s="2">
        <v>0</v>
      </c>
      <c r="BO1708" s="2" t="s">
        <v>3</v>
      </c>
      <c r="BP1708" s="2">
        <v>0</v>
      </c>
      <c r="BQ1708" s="2">
        <v>14</v>
      </c>
      <c r="BR1708" s="2">
        <v>0</v>
      </c>
      <c r="BS1708" s="2">
        <v>1</v>
      </c>
      <c r="BT1708" s="2">
        <v>1</v>
      </c>
      <c r="BU1708" s="2">
        <v>1</v>
      </c>
      <c r="BV1708" s="2">
        <v>1</v>
      </c>
      <c r="BW1708" s="2">
        <v>1</v>
      </c>
      <c r="BX1708" s="2">
        <v>1</v>
      </c>
      <c r="BY1708" s="2" t="s">
        <v>3</v>
      </c>
      <c r="BZ1708" s="2">
        <v>0</v>
      </c>
      <c r="CA1708" s="2">
        <v>0</v>
      </c>
      <c r="CB1708" s="2"/>
      <c r="CC1708" s="2"/>
      <c r="CD1708" s="2"/>
      <c r="CE1708" s="2">
        <v>0</v>
      </c>
      <c r="CF1708" s="2">
        <v>0</v>
      </c>
      <c r="CG1708" s="2">
        <v>0</v>
      </c>
      <c r="CH1708" s="2"/>
      <c r="CI1708" s="2"/>
      <c r="CJ1708" s="2"/>
      <c r="CK1708" s="2"/>
      <c r="CL1708" s="2"/>
      <c r="CM1708" s="2">
        <v>0</v>
      </c>
      <c r="CN1708" s="2" t="s">
        <v>3</v>
      </c>
      <c r="CO1708" s="2">
        <v>0</v>
      </c>
      <c r="CP1708" s="2">
        <f t="shared" si="1491"/>
        <v>0</v>
      </c>
      <c r="CQ1708" s="2">
        <f t="shared" si="1492"/>
        <v>0</v>
      </c>
      <c r="CR1708" s="2">
        <f t="shared" si="1493"/>
        <v>0</v>
      </c>
      <c r="CS1708" s="2">
        <f t="shared" si="1494"/>
        <v>0</v>
      </c>
      <c r="CT1708" s="2">
        <f t="shared" si="1495"/>
        <v>0</v>
      </c>
      <c r="CU1708" s="2">
        <f t="shared" si="1496"/>
        <v>0</v>
      </c>
      <c r="CV1708" s="2">
        <f t="shared" si="1497"/>
        <v>0</v>
      </c>
      <c r="CW1708" s="2">
        <f t="shared" si="1498"/>
        <v>0</v>
      </c>
      <c r="CX1708" s="2">
        <f t="shared" si="1499"/>
        <v>0</v>
      </c>
      <c r="CY1708" s="2">
        <f t="shared" si="1500"/>
        <v>0</v>
      </c>
      <c r="CZ1708" s="2">
        <f t="shared" si="1501"/>
        <v>0</v>
      </c>
      <c r="DA1708" s="2"/>
      <c r="DB1708" s="2"/>
      <c r="DC1708" s="2" t="s">
        <v>3</v>
      </c>
      <c r="DD1708" s="2" t="s">
        <v>3</v>
      </c>
      <c r="DE1708" s="2" t="s">
        <v>3</v>
      </c>
      <c r="DF1708" s="2" t="s">
        <v>3</v>
      </c>
      <c r="DG1708" s="2" t="s">
        <v>3</v>
      </c>
      <c r="DH1708" s="2" t="s">
        <v>3</v>
      </c>
      <c r="DI1708" s="2" t="s">
        <v>3</v>
      </c>
      <c r="DJ1708" s="2" t="s">
        <v>3</v>
      </c>
      <c r="DK1708" s="2" t="s">
        <v>3</v>
      </c>
      <c r="DL1708" s="2" t="s">
        <v>3</v>
      </c>
      <c r="DM1708" s="2" t="s">
        <v>3</v>
      </c>
      <c r="DN1708" s="2">
        <v>0</v>
      </c>
      <c r="DO1708" s="2">
        <v>0</v>
      </c>
      <c r="DP1708" s="2">
        <v>1</v>
      </c>
      <c r="DQ1708" s="2">
        <v>1</v>
      </c>
      <c r="DR1708" s="2"/>
      <c r="DS1708" s="2"/>
      <c r="DT1708" s="2"/>
      <c r="DU1708" s="2">
        <v>1010</v>
      </c>
      <c r="DV1708" s="2" t="s">
        <v>40</v>
      </c>
      <c r="DW1708" s="2" t="s">
        <v>40</v>
      </c>
      <c r="DX1708" s="2">
        <v>1</v>
      </c>
      <c r="DY1708" s="2"/>
      <c r="DZ1708" s="2"/>
      <c r="EA1708" s="2"/>
      <c r="EB1708" s="2"/>
      <c r="EC1708" s="2"/>
      <c r="ED1708" s="2"/>
      <c r="EE1708" s="2">
        <v>31102366</v>
      </c>
      <c r="EF1708" s="2">
        <v>8</v>
      </c>
      <c r="EG1708" s="2" t="s">
        <v>34</v>
      </c>
      <c r="EH1708" s="2">
        <v>0</v>
      </c>
      <c r="EI1708" s="2" t="s">
        <v>3</v>
      </c>
      <c r="EJ1708" s="2">
        <v>1</v>
      </c>
      <c r="EK1708" s="2">
        <v>1100</v>
      </c>
      <c r="EL1708" s="2" t="s">
        <v>41</v>
      </c>
      <c r="EM1708" s="2" t="s">
        <v>42</v>
      </c>
      <c r="EN1708" s="2"/>
      <c r="EO1708" s="2" t="s">
        <v>3</v>
      </c>
      <c r="EP1708" s="2"/>
      <c r="EQ1708" s="2">
        <v>0</v>
      </c>
      <c r="ER1708" s="2">
        <v>0</v>
      </c>
      <c r="ES1708" s="2">
        <v>0</v>
      </c>
      <c r="ET1708" s="2">
        <v>0</v>
      </c>
      <c r="EU1708" s="2">
        <v>0</v>
      </c>
      <c r="EV1708" s="2">
        <v>0</v>
      </c>
      <c r="EW1708" s="2">
        <v>0</v>
      </c>
      <c r="EX1708" s="2">
        <v>0</v>
      </c>
      <c r="EY1708" s="2">
        <v>0</v>
      </c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>
        <v>0</v>
      </c>
      <c r="FR1708" s="2">
        <f t="shared" si="1502"/>
        <v>0</v>
      </c>
      <c r="FS1708" s="2">
        <v>0</v>
      </c>
      <c r="FT1708" s="2"/>
      <c r="FU1708" s="2"/>
      <c r="FV1708" s="2"/>
      <c r="FW1708" s="2"/>
      <c r="FX1708" s="2">
        <v>0</v>
      </c>
      <c r="FY1708" s="2">
        <v>0</v>
      </c>
      <c r="FZ1708" s="2"/>
      <c r="GA1708" s="2" t="s">
        <v>3</v>
      </c>
      <c r="GB1708" s="2"/>
      <c r="GC1708" s="2"/>
      <c r="GD1708" s="2">
        <v>1</v>
      </c>
      <c r="GE1708" s="2"/>
      <c r="GF1708" s="2">
        <v>-373031018</v>
      </c>
      <c r="GG1708" s="2">
        <v>2</v>
      </c>
      <c r="GH1708" s="2">
        <v>0</v>
      </c>
      <c r="GI1708" s="2">
        <v>-2</v>
      </c>
      <c r="GJ1708" s="2">
        <v>0</v>
      </c>
      <c r="GK1708" s="2">
        <v>0</v>
      </c>
      <c r="GL1708" s="2">
        <f t="shared" si="1503"/>
        <v>0</v>
      </c>
      <c r="GM1708" s="2">
        <f t="shared" si="1504"/>
        <v>0</v>
      </c>
      <c r="GN1708" s="2">
        <f t="shared" si="1505"/>
        <v>0</v>
      </c>
      <c r="GO1708" s="2">
        <f t="shared" si="1506"/>
        <v>0</v>
      </c>
      <c r="GP1708" s="2">
        <f t="shared" si="1507"/>
        <v>0</v>
      </c>
      <c r="GQ1708" s="2"/>
      <c r="GR1708" s="2">
        <v>0</v>
      </c>
      <c r="GS1708" s="2">
        <v>3</v>
      </c>
      <c r="GT1708" s="2">
        <v>0</v>
      </c>
      <c r="GU1708" s="2" t="s">
        <v>3</v>
      </c>
      <c r="GV1708" s="2">
        <f t="shared" si="1508"/>
        <v>0</v>
      </c>
      <c r="GW1708" s="2">
        <v>1</v>
      </c>
      <c r="GX1708" s="2">
        <f t="shared" si="1509"/>
        <v>0</v>
      </c>
      <c r="GY1708" s="2"/>
      <c r="GZ1708" s="2"/>
      <c r="HA1708" s="2">
        <v>0</v>
      </c>
      <c r="HB1708" s="2">
        <v>0</v>
      </c>
      <c r="HC1708" s="2">
        <f t="shared" si="1510"/>
        <v>0</v>
      </c>
      <c r="HD1708" s="2"/>
      <c r="HE1708" s="2"/>
      <c r="HF1708" s="2"/>
      <c r="HG1708" s="2"/>
      <c r="HH1708" s="2"/>
      <c r="HI1708" s="2"/>
      <c r="HJ1708" s="2"/>
      <c r="HK1708" s="2"/>
      <c r="HL1708" s="2"/>
      <c r="HM1708" s="2"/>
      <c r="HN1708" s="2"/>
      <c r="HO1708" s="2"/>
      <c r="HP1708" s="2"/>
      <c r="HQ1708" s="2"/>
      <c r="HR1708" s="2"/>
      <c r="HS1708" s="2"/>
      <c r="HT1708" s="2"/>
      <c r="HU1708" s="2"/>
      <c r="HV1708" s="2"/>
      <c r="HW1708" s="2"/>
      <c r="HX1708" s="2"/>
      <c r="HY1708" s="2"/>
      <c r="HZ1708" s="2"/>
      <c r="IA1708" s="2"/>
      <c r="IB1708" s="2"/>
      <c r="IC1708" s="2"/>
      <c r="ID1708" s="2"/>
      <c r="IE1708" s="2"/>
      <c r="IF1708" s="2"/>
      <c r="IG1708" s="2"/>
      <c r="IH1708" s="2"/>
      <c r="II1708" s="2"/>
      <c r="IJ1708" s="2"/>
      <c r="IK1708" s="2">
        <v>0</v>
      </c>
      <c r="IL1708" s="2"/>
      <c r="IM1708" s="2"/>
      <c r="IN1708" s="2"/>
      <c r="IO1708" s="2"/>
      <c r="IP1708" s="2"/>
      <c r="IQ1708" s="2"/>
      <c r="IR1708" s="2"/>
      <c r="IS1708" s="2"/>
      <c r="IT1708" s="2"/>
      <c r="IU1708" s="2"/>
    </row>
    <row r="1709" spans="1:255">
      <c r="A1709">
        <v>17</v>
      </c>
      <c r="B1709">
        <v>1</v>
      </c>
      <c r="E1709" t="s">
        <v>732</v>
      </c>
      <c r="F1709" t="s">
        <v>424</v>
      </c>
      <c r="G1709" t="s">
        <v>733</v>
      </c>
      <c r="H1709" t="s">
        <v>40</v>
      </c>
      <c r="I1709">
        <v>2</v>
      </c>
      <c r="J1709">
        <v>0</v>
      </c>
      <c r="O1709">
        <f t="shared" si="1476"/>
        <v>249.36</v>
      </c>
      <c r="P1709">
        <f t="shared" si="1477"/>
        <v>249.36</v>
      </c>
      <c r="Q1709">
        <f t="shared" si="1478"/>
        <v>0</v>
      </c>
      <c r="R1709">
        <f t="shared" si="1479"/>
        <v>0</v>
      </c>
      <c r="S1709">
        <f t="shared" si="1480"/>
        <v>0</v>
      </c>
      <c r="T1709">
        <f t="shared" si="1481"/>
        <v>0</v>
      </c>
      <c r="U1709">
        <f t="shared" si="1482"/>
        <v>0</v>
      </c>
      <c r="V1709">
        <f t="shared" si="1483"/>
        <v>0</v>
      </c>
      <c r="W1709">
        <f t="shared" si="1484"/>
        <v>0</v>
      </c>
      <c r="X1709">
        <f t="shared" si="1485"/>
        <v>0</v>
      </c>
      <c r="Y1709">
        <f t="shared" si="1486"/>
        <v>0</v>
      </c>
      <c r="AA1709">
        <v>33304960</v>
      </c>
      <c r="AB1709">
        <f t="shared" si="1487"/>
        <v>124.68</v>
      </c>
      <c r="AC1709">
        <f t="shared" si="1488"/>
        <v>124.68</v>
      </c>
      <c r="AD1709">
        <f t="shared" si="1514"/>
        <v>0</v>
      </c>
      <c r="AE1709">
        <f t="shared" si="1515"/>
        <v>0</v>
      </c>
      <c r="AF1709">
        <f t="shared" si="1515"/>
        <v>0</v>
      </c>
      <c r="AG1709">
        <f t="shared" si="1489"/>
        <v>0</v>
      </c>
      <c r="AH1709">
        <f t="shared" si="1516"/>
        <v>0</v>
      </c>
      <c r="AI1709">
        <f t="shared" si="1516"/>
        <v>0</v>
      </c>
      <c r="AJ1709">
        <f t="shared" si="1490"/>
        <v>0</v>
      </c>
      <c r="AK1709">
        <v>124.67999999999999</v>
      </c>
      <c r="AL1709">
        <v>124.67999999999999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1</v>
      </c>
      <c r="AW1709">
        <v>1</v>
      </c>
      <c r="AZ1709">
        <v>1</v>
      </c>
      <c r="BA1709">
        <v>1</v>
      </c>
      <c r="BB1709">
        <v>1</v>
      </c>
      <c r="BC1709">
        <v>1</v>
      </c>
      <c r="BD1709" t="s">
        <v>3</v>
      </c>
      <c r="BE1709" t="s">
        <v>3</v>
      </c>
      <c r="BF1709" t="s">
        <v>3</v>
      </c>
      <c r="BG1709" t="s">
        <v>3</v>
      </c>
      <c r="BH1709">
        <v>3</v>
      </c>
      <c r="BI1709">
        <v>1</v>
      </c>
      <c r="BJ1709" t="s">
        <v>3</v>
      </c>
      <c r="BM1709">
        <v>1100</v>
      </c>
      <c r="BN1709">
        <v>0</v>
      </c>
      <c r="BO1709" t="s">
        <v>3</v>
      </c>
      <c r="BP1709">
        <v>0</v>
      </c>
      <c r="BQ1709">
        <v>14</v>
      </c>
      <c r="BR1709">
        <v>0</v>
      </c>
      <c r="BS1709">
        <v>1</v>
      </c>
      <c r="BT1709">
        <v>1</v>
      </c>
      <c r="BU1709">
        <v>1</v>
      </c>
      <c r="BV1709">
        <v>1</v>
      </c>
      <c r="BW1709">
        <v>1</v>
      </c>
      <c r="BX1709">
        <v>1</v>
      </c>
      <c r="BY1709" t="s">
        <v>3</v>
      </c>
      <c r="BZ1709">
        <v>0</v>
      </c>
      <c r="CA1709">
        <v>0</v>
      </c>
      <c r="CE1709">
        <v>0</v>
      </c>
      <c r="CF1709">
        <v>0</v>
      </c>
      <c r="CG1709">
        <v>0</v>
      </c>
      <c r="CM1709">
        <v>0</v>
      </c>
      <c r="CN1709" t="s">
        <v>3</v>
      </c>
      <c r="CO1709">
        <v>0</v>
      </c>
      <c r="CP1709">
        <f t="shared" si="1491"/>
        <v>249.36</v>
      </c>
      <c r="CQ1709">
        <f t="shared" si="1492"/>
        <v>124.68</v>
      </c>
      <c r="CR1709">
        <f t="shared" si="1493"/>
        <v>0</v>
      </c>
      <c r="CS1709">
        <f t="shared" si="1494"/>
        <v>0</v>
      </c>
      <c r="CT1709">
        <f t="shared" si="1495"/>
        <v>0</v>
      </c>
      <c r="CU1709">
        <f t="shared" si="1496"/>
        <v>0</v>
      </c>
      <c r="CV1709">
        <f t="shared" si="1497"/>
        <v>0</v>
      </c>
      <c r="CW1709">
        <f t="shared" si="1498"/>
        <v>0</v>
      </c>
      <c r="CX1709">
        <f t="shared" si="1499"/>
        <v>0</v>
      </c>
      <c r="CY1709">
        <f t="shared" si="1500"/>
        <v>0</v>
      </c>
      <c r="CZ1709">
        <f t="shared" si="1501"/>
        <v>0</v>
      </c>
      <c r="DC1709" t="s">
        <v>3</v>
      </c>
      <c r="DD1709" t="s">
        <v>3</v>
      </c>
      <c r="DE1709" t="s">
        <v>3</v>
      </c>
      <c r="DF1709" t="s">
        <v>3</v>
      </c>
      <c r="DG1709" t="s">
        <v>3</v>
      </c>
      <c r="DH1709" t="s">
        <v>3</v>
      </c>
      <c r="DI1709" t="s">
        <v>3</v>
      </c>
      <c r="DJ1709" t="s">
        <v>3</v>
      </c>
      <c r="DK1709" t="s">
        <v>3</v>
      </c>
      <c r="DL1709" t="s">
        <v>3</v>
      </c>
      <c r="DM1709" t="s">
        <v>3</v>
      </c>
      <c r="DN1709">
        <v>0</v>
      </c>
      <c r="DO1709">
        <v>0</v>
      </c>
      <c r="DP1709">
        <v>1</v>
      </c>
      <c r="DQ1709">
        <v>1</v>
      </c>
      <c r="DU1709">
        <v>1010</v>
      </c>
      <c r="DV1709" t="s">
        <v>40</v>
      </c>
      <c r="DW1709" t="s">
        <v>40</v>
      </c>
      <c r="DX1709">
        <v>1</v>
      </c>
      <c r="EE1709">
        <v>31102366</v>
      </c>
      <c r="EF1709">
        <v>8</v>
      </c>
      <c r="EG1709" t="s">
        <v>34</v>
      </c>
      <c r="EH1709">
        <v>0</v>
      </c>
      <c r="EI1709" t="s">
        <v>3</v>
      </c>
      <c r="EJ1709">
        <v>1</v>
      </c>
      <c r="EK1709">
        <v>1100</v>
      </c>
      <c r="EL1709" t="s">
        <v>41</v>
      </c>
      <c r="EM1709" t="s">
        <v>42</v>
      </c>
      <c r="EO1709" t="s">
        <v>3</v>
      </c>
      <c r="EQ1709">
        <v>0</v>
      </c>
      <c r="ER1709">
        <v>124.67999999999999</v>
      </c>
      <c r="ES1709">
        <v>124.67999999999999</v>
      </c>
      <c r="ET1709">
        <v>0</v>
      </c>
      <c r="EU1709">
        <v>0</v>
      </c>
      <c r="EV1709">
        <v>0</v>
      </c>
      <c r="EW1709">
        <v>0</v>
      </c>
      <c r="EX1709">
        <v>0</v>
      </c>
      <c r="EY1709">
        <v>0</v>
      </c>
      <c r="EZ1709">
        <v>5</v>
      </c>
      <c r="FC1709">
        <v>1</v>
      </c>
      <c r="FD1709">
        <v>18</v>
      </c>
      <c r="FF1709">
        <v>1150</v>
      </c>
      <c r="FQ1709">
        <v>0</v>
      </c>
      <c r="FR1709">
        <f t="shared" si="1502"/>
        <v>0</v>
      </c>
      <c r="FS1709">
        <v>0</v>
      </c>
      <c r="FX1709">
        <v>0</v>
      </c>
      <c r="FY1709">
        <v>0</v>
      </c>
      <c r="GA1709" t="s">
        <v>462</v>
      </c>
      <c r="GD1709">
        <v>1</v>
      </c>
      <c r="GF1709">
        <v>-373031018</v>
      </c>
      <c r="GG1709">
        <v>2</v>
      </c>
      <c r="GH1709">
        <v>3</v>
      </c>
      <c r="GI1709">
        <v>3</v>
      </c>
      <c r="GJ1709">
        <v>0</v>
      </c>
      <c r="GK1709">
        <v>0</v>
      </c>
      <c r="GL1709">
        <f t="shared" si="1503"/>
        <v>0</v>
      </c>
      <c r="GM1709">
        <f t="shared" si="1504"/>
        <v>249.36</v>
      </c>
      <c r="GN1709">
        <f t="shared" si="1505"/>
        <v>249.36</v>
      </c>
      <c r="GO1709">
        <f t="shared" si="1506"/>
        <v>0</v>
      </c>
      <c r="GP1709">
        <f t="shared" si="1507"/>
        <v>0</v>
      </c>
      <c r="GR1709">
        <v>1</v>
      </c>
      <c r="GS1709">
        <v>1</v>
      </c>
      <c r="GT1709">
        <v>0</v>
      </c>
      <c r="GU1709" t="s">
        <v>3</v>
      </c>
      <c r="GV1709">
        <f t="shared" si="1508"/>
        <v>0</v>
      </c>
      <c r="GW1709">
        <v>1</v>
      </c>
      <c r="GX1709">
        <f t="shared" si="1509"/>
        <v>0</v>
      </c>
      <c r="HA1709">
        <v>0</v>
      </c>
      <c r="HB1709">
        <v>0</v>
      </c>
      <c r="HC1709">
        <f t="shared" si="1510"/>
        <v>0</v>
      </c>
      <c r="IK1709">
        <v>0</v>
      </c>
    </row>
    <row r="1711" spans="1:255">
      <c r="A1711" s="3">
        <v>51</v>
      </c>
      <c r="B1711" s="3">
        <f>B1682</f>
        <v>1</v>
      </c>
      <c r="C1711" s="3">
        <f>A1682</f>
        <v>4</v>
      </c>
      <c r="D1711" s="3">
        <f>ROW(A1682)</f>
        <v>1682</v>
      </c>
      <c r="E1711" s="3"/>
      <c r="F1711" s="3" t="str">
        <f>IF(F1682&lt;&gt;"",F1682,"")</f>
        <v>29.Система ПД10(сетевые элементы)</v>
      </c>
      <c r="G1711" s="3" t="str">
        <f>IF(G1682&lt;&gt;"",G1682,"")</f>
        <v>29.Система ПД10(сетевые элементы)</v>
      </c>
      <c r="H1711" s="3">
        <v>0</v>
      </c>
      <c r="I1711" s="3"/>
      <c r="J1711" s="3"/>
      <c r="K1711" s="3"/>
      <c r="L1711" s="3"/>
      <c r="M1711" s="3"/>
      <c r="N1711" s="3"/>
      <c r="O1711" s="3">
        <f t="shared" ref="O1711:T1711" si="1517">ROUND(AB1711,2)</f>
        <v>8800.2900000000009</v>
      </c>
      <c r="P1711" s="3">
        <f t="shared" si="1517"/>
        <v>8242.73</v>
      </c>
      <c r="Q1711" s="3">
        <f t="shared" si="1517"/>
        <v>76.959999999999994</v>
      </c>
      <c r="R1711" s="3">
        <f t="shared" si="1517"/>
        <v>7.44</v>
      </c>
      <c r="S1711" s="3">
        <f t="shared" si="1517"/>
        <v>480.6</v>
      </c>
      <c r="T1711" s="3">
        <f t="shared" si="1517"/>
        <v>0</v>
      </c>
      <c r="U1711" s="3">
        <f>AH1711</f>
        <v>55.16005727999999</v>
      </c>
      <c r="V1711" s="3">
        <f>AI1711</f>
        <v>0.61607699999999999</v>
      </c>
      <c r="W1711" s="3">
        <f>ROUND(AJ1711,2)</f>
        <v>0</v>
      </c>
      <c r="X1711" s="3">
        <f>ROUND(AK1711,2)</f>
        <v>528.15</v>
      </c>
      <c r="Y1711" s="3">
        <f>ROUND(AL1711,2)</f>
        <v>331.95</v>
      </c>
      <c r="Z1711" s="3"/>
      <c r="AA1711" s="3"/>
      <c r="AB1711" s="3">
        <f>ROUND(SUMIF(AA1686:AA1709,"=33304975",O1686:O1709),2)</f>
        <v>8800.2900000000009</v>
      </c>
      <c r="AC1711" s="3">
        <f>ROUND(SUMIF(AA1686:AA1709,"=33304975",P1686:P1709),2)</f>
        <v>8242.73</v>
      </c>
      <c r="AD1711" s="3">
        <f>ROUND(SUMIF(AA1686:AA1709,"=33304975",Q1686:Q1709),2)</f>
        <v>76.959999999999994</v>
      </c>
      <c r="AE1711" s="3">
        <f>ROUND(SUMIF(AA1686:AA1709,"=33304975",R1686:R1709),2)</f>
        <v>7.44</v>
      </c>
      <c r="AF1711" s="3">
        <f>ROUND(SUMIF(AA1686:AA1709,"=33304975",S1686:S1709),2)</f>
        <v>480.6</v>
      </c>
      <c r="AG1711" s="3">
        <f>ROUND(SUMIF(AA1686:AA1709,"=33304975",T1686:T1709),2)</f>
        <v>0</v>
      </c>
      <c r="AH1711" s="3">
        <f>SUMIF(AA1686:AA1709,"=33304975",U1686:U1709)</f>
        <v>55.16005727999999</v>
      </c>
      <c r="AI1711" s="3">
        <f>SUMIF(AA1686:AA1709,"=33304975",V1686:V1709)</f>
        <v>0.61607699999999999</v>
      </c>
      <c r="AJ1711" s="3">
        <f>ROUND(SUMIF(AA1686:AA1709,"=33304975",W1686:W1709),2)</f>
        <v>0</v>
      </c>
      <c r="AK1711" s="3">
        <f>ROUND(SUMIF(AA1686:AA1709,"=33304975",X1686:X1709),2)</f>
        <v>528.15</v>
      </c>
      <c r="AL1711" s="3">
        <f>ROUND(SUMIF(AA1686:AA1709,"=33304975",Y1686:Y1709),2)</f>
        <v>331.95</v>
      </c>
      <c r="AM1711" s="3"/>
      <c r="AN1711" s="3"/>
      <c r="AO1711" s="3">
        <f t="shared" ref="AO1711:BD1711" si="1518">ROUND(BX1711,2)</f>
        <v>0</v>
      </c>
      <c r="AP1711" s="3">
        <f t="shared" si="1518"/>
        <v>0</v>
      </c>
      <c r="AQ1711" s="3">
        <f t="shared" si="1518"/>
        <v>0</v>
      </c>
      <c r="AR1711" s="3">
        <f t="shared" si="1518"/>
        <v>9660.39</v>
      </c>
      <c r="AS1711" s="3">
        <f t="shared" si="1518"/>
        <v>9548.51</v>
      </c>
      <c r="AT1711" s="3">
        <f t="shared" si="1518"/>
        <v>111.88</v>
      </c>
      <c r="AU1711" s="3">
        <f t="shared" si="1518"/>
        <v>0</v>
      </c>
      <c r="AV1711" s="3">
        <f t="shared" si="1518"/>
        <v>8242.73</v>
      </c>
      <c r="AW1711" s="3">
        <f t="shared" si="1518"/>
        <v>8242.73</v>
      </c>
      <c r="AX1711" s="3">
        <f t="shared" si="1518"/>
        <v>0</v>
      </c>
      <c r="AY1711" s="3">
        <f t="shared" si="1518"/>
        <v>8242.73</v>
      </c>
      <c r="AZ1711" s="3">
        <f t="shared" si="1518"/>
        <v>0</v>
      </c>
      <c r="BA1711" s="3">
        <f t="shared" si="1518"/>
        <v>0</v>
      </c>
      <c r="BB1711" s="3">
        <f t="shared" si="1518"/>
        <v>0</v>
      </c>
      <c r="BC1711" s="3">
        <f t="shared" si="1518"/>
        <v>0</v>
      </c>
      <c r="BD1711" s="3">
        <f t="shared" si="1518"/>
        <v>0</v>
      </c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>
        <f>ROUND(SUMIF(AA1686:AA1709,"=33304975",FQ1686:FQ1709),2)</f>
        <v>0</v>
      </c>
      <c r="BY1711" s="3">
        <f>ROUND(SUMIF(AA1686:AA1709,"=33304975",FR1686:FR1709),2)</f>
        <v>0</v>
      </c>
      <c r="BZ1711" s="3">
        <f>ROUND(SUMIF(AA1686:AA1709,"=33304975",GL1686:GL1709),2)</f>
        <v>0</v>
      </c>
      <c r="CA1711" s="3">
        <f>ROUND(SUMIF(AA1686:AA1709,"=33304975",GM1686:GM1709),2)</f>
        <v>9660.39</v>
      </c>
      <c r="CB1711" s="3">
        <f>ROUND(SUMIF(AA1686:AA1709,"=33304975",GN1686:GN1709),2)</f>
        <v>9548.51</v>
      </c>
      <c r="CC1711" s="3">
        <f>ROUND(SUMIF(AA1686:AA1709,"=33304975",GO1686:GO1709),2)</f>
        <v>111.88</v>
      </c>
      <c r="CD1711" s="3">
        <f>ROUND(SUMIF(AA1686:AA1709,"=33304975",GP1686:GP1709),2)</f>
        <v>0</v>
      </c>
      <c r="CE1711" s="3">
        <f>AC1711-BX1711</f>
        <v>8242.73</v>
      </c>
      <c r="CF1711" s="3">
        <f>AC1711-BY1711</f>
        <v>8242.73</v>
      </c>
      <c r="CG1711" s="3">
        <f>BX1711-BZ1711</f>
        <v>0</v>
      </c>
      <c r="CH1711" s="3">
        <f>AC1711-BX1711-BY1711+BZ1711</f>
        <v>8242.73</v>
      </c>
      <c r="CI1711" s="3">
        <f>BY1711-BZ1711</f>
        <v>0</v>
      </c>
      <c r="CJ1711" s="3">
        <f>ROUND(SUMIF(AA1686:AA1709,"=33304975",GX1686:GX1709),2)</f>
        <v>0</v>
      </c>
      <c r="CK1711" s="3">
        <f>ROUND(SUMIF(AA1686:AA1709,"=33304975",GY1686:GY1709),2)</f>
        <v>0</v>
      </c>
      <c r="CL1711" s="3">
        <f>ROUND(SUMIF(AA1686:AA1709,"=33304975",GZ1686:GZ1709),2)</f>
        <v>0</v>
      </c>
      <c r="CM1711" s="3">
        <f>ROUND(SUMIF(AA1686:AA1709,"=33304975",HD1686:HD1709),2)</f>
        <v>0</v>
      </c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4">
        <f t="shared" ref="DG1711:DL1711" si="1519">ROUND(DT1711,2)</f>
        <v>10948.92</v>
      </c>
      <c r="DH1711" s="4">
        <f t="shared" si="1519"/>
        <v>10391.36</v>
      </c>
      <c r="DI1711" s="4">
        <f t="shared" si="1519"/>
        <v>76.959999999999994</v>
      </c>
      <c r="DJ1711" s="4">
        <f t="shared" si="1519"/>
        <v>7.44</v>
      </c>
      <c r="DK1711" s="4">
        <f t="shared" si="1519"/>
        <v>480.6</v>
      </c>
      <c r="DL1711" s="4">
        <f t="shared" si="1519"/>
        <v>0</v>
      </c>
      <c r="DM1711" s="4">
        <f>DZ1711</f>
        <v>55.16005727999999</v>
      </c>
      <c r="DN1711" s="4">
        <f>EA1711</f>
        <v>0.61607699999999999</v>
      </c>
      <c r="DO1711" s="4">
        <f>ROUND(EB1711,2)</f>
        <v>0</v>
      </c>
      <c r="DP1711" s="4">
        <f>ROUND(EC1711,2)</f>
        <v>528.15</v>
      </c>
      <c r="DQ1711" s="4">
        <f>ROUND(ED1711,2)</f>
        <v>331.95</v>
      </c>
      <c r="DR1711" s="4"/>
      <c r="DS1711" s="4"/>
      <c r="DT1711" s="4">
        <f>ROUND(SUMIF(AA1686:AA1709,"=33304960",O1686:O1709),2)</f>
        <v>10948.92</v>
      </c>
      <c r="DU1711" s="4">
        <f>ROUND(SUMIF(AA1686:AA1709,"=33304960",P1686:P1709),2)</f>
        <v>10391.36</v>
      </c>
      <c r="DV1711" s="4">
        <f>ROUND(SUMIF(AA1686:AA1709,"=33304960",Q1686:Q1709),2)</f>
        <v>76.959999999999994</v>
      </c>
      <c r="DW1711" s="4">
        <f>ROUND(SUMIF(AA1686:AA1709,"=33304960",R1686:R1709),2)</f>
        <v>7.44</v>
      </c>
      <c r="DX1711" s="4">
        <f>ROUND(SUMIF(AA1686:AA1709,"=33304960",S1686:S1709),2)</f>
        <v>480.6</v>
      </c>
      <c r="DY1711" s="4">
        <f>ROUND(SUMIF(AA1686:AA1709,"=33304960",T1686:T1709),2)</f>
        <v>0</v>
      </c>
      <c r="DZ1711" s="4">
        <f>SUMIF(AA1686:AA1709,"=33304960",U1686:U1709)</f>
        <v>55.16005727999999</v>
      </c>
      <c r="EA1711" s="4">
        <f>SUMIF(AA1686:AA1709,"=33304960",V1686:V1709)</f>
        <v>0.61607699999999999</v>
      </c>
      <c r="EB1711" s="4">
        <f>ROUND(SUMIF(AA1686:AA1709,"=33304960",W1686:W1709),2)</f>
        <v>0</v>
      </c>
      <c r="EC1711" s="4">
        <f>ROUND(SUMIF(AA1686:AA1709,"=33304960",X1686:X1709),2)</f>
        <v>528.15</v>
      </c>
      <c r="ED1711" s="4">
        <f>ROUND(SUMIF(AA1686:AA1709,"=33304960",Y1686:Y1709),2)</f>
        <v>331.95</v>
      </c>
      <c r="EE1711" s="4"/>
      <c r="EF1711" s="4"/>
      <c r="EG1711" s="4">
        <f t="shared" ref="EG1711:EV1711" si="1520">ROUND(FP1711,2)</f>
        <v>0</v>
      </c>
      <c r="EH1711" s="4">
        <f t="shared" si="1520"/>
        <v>0</v>
      </c>
      <c r="EI1711" s="4">
        <f t="shared" si="1520"/>
        <v>0</v>
      </c>
      <c r="EJ1711" s="4">
        <f t="shared" si="1520"/>
        <v>11809.02</v>
      </c>
      <c r="EK1711" s="4">
        <f t="shared" si="1520"/>
        <v>11697.14</v>
      </c>
      <c r="EL1711" s="4">
        <f t="shared" si="1520"/>
        <v>111.88</v>
      </c>
      <c r="EM1711" s="4">
        <f t="shared" si="1520"/>
        <v>0</v>
      </c>
      <c r="EN1711" s="4">
        <f t="shared" si="1520"/>
        <v>10391.36</v>
      </c>
      <c r="EO1711" s="4">
        <f t="shared" si="1520"/>
        <v>10391.36</v>
      </c>
      <c r="EP1711" s="4">
        <f t="shared" si="1520"/>
        <v>0</v>
      </c>
      <c r="EQ1711" s="4">
        <f t="shared" si="1520"/>
        <v>10391.36</v>
      </c>
      <c r="ER1711" s="4">
        <f t="shared" si="1520"/>
        <v>0</v>
      </c>
      <c r="ES1711" s="4">
        <f t="shared" si="1520"/>
        <v>0</v>
      </c>
      <c r="ET1711" s="4">
        <f t="shared" si="1520"/>
        <v>0</v>
      </c>
      <c r="EU1711" s="4">
        <f t="shared" si="1520"/>
        <v>0</v>
      </c>
      <c r="EV1711" s="4">
        <f t="shared" si="1520"/>
        <v>0</v>
      </c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>
        <f>ROUND(SUMIF(AA1686:AA1709,"=33304960",FQ1686:FQ1709),2)</f>
        <v>0</v>
      </c>
      <c r="FQ1711" s="4">
        <f>ROUND(SUMIF(AA1686:AA1709,"=33304960",FR1686:FR1709),2)</f>
        <v>0</v>
      </c>
      <c r="FR1711" s="4">
        <f>ROUND(SUMIF(AA1686:AA1709,"=33304960",GL1686:GL1709),2)</f>
        <v>0</v>
      </c>
      <c r="FS1711" s="4">
        <f>ROUND(SUMIF(AA1686:AA1709,"=33304960",GM1686:GM1709),2)</f>
        <v>11809.02</v>
      </c>
      <c r="FT1711" s="4">
        <f>ROUND(SUMIF(AA1686:AA1709,"=33304960",GN1686:GN1709),2)</f>
        <v>11697.14</v>
      </c>
      <c r="FU1711" s="4">
        <f>ROUND(SUMIF(AA1686:AA1709,"=33304960",GO1686:GO1709),2)</f>
        <v>111.88</v>
      </c>
      <c r="FV1711" s="4">
        <f>ROUND(SUMIF(AA1686:AA1709,"=33304960",GP1686:GP1709),2)</f>
        <v>0</v>
      </c>
      <c r="FW1711" s="4">
        <f>DU1711-FP1711</f>
        <v>10391.36</v>
      </c>
      <c r="FX1711" s="4">
        <f>DU1711-FQ1711</f>
        <v>10391.36</v>
      </c>
      <c r="FY1711" s="4">
        <f>FP1711-FR1711</f>
        <v>0</v>
      </c>
      <c r="FZ1711" s="4">
        <f>DU1711-FP1711-FQ1711+FR1711</f>
        <v>10391.36</v>
      </c>
      <c r="GA1711" s="4">
        <f>FQ1711-FR1711</f>
        <v>0</v>
      </c>
      <c r="GB1711" s="4">
        <f>ROUND(SUMIF(AA1686:AA1709,"=33304960",GX1686:GX1709),2)</f>
        <v>0</v>
      </c>
      <c r="GC1711" s="4">
        <f>ROUND(SUMIF(AA1686:AA1709,"=33304960",GY1686:GY1709),2)</f>
        <v>0</v>
      </c>
      <c r="GD1711" s="4">
        <f>ROUND(SUMIF(AA1686:AA1709,"=33304960",GZ1686:GZ1709),2)</f>
        <v>0</v>
      </c>
      <c r="GE1711" s="4">
        <f>ROUND(SUMIF(AA1686:AA1709,"=33304960",HD1686:HD1709),2)</f>
        <v>0</v>
      </c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4">
        <v>0</v>
      </c>
    </row>
    <row r="1713" spans="1:23">
      <c r="A1713" s="5">
        <v>50</v>
      </c>
      <c r="B1713" s="5">
        <v>0</v>
      </c>
      <c r="C1713" s="5">
        <v>0</v>
      </c>
      <c r="D1713" s="5">
        <v>1</v>
      </c>
      <c r="E1713" s="5">
        <v>201</v>
      </c>
      <c r="F1713" s="5">
        <f>ROUND(Source!O1711,O1713)</f>
        <v>8800.2900000000009</v>
      </c>
      <c r="G1713" s="5" t="s">
        <v>83</v>
      </c>
      <c r="H1713" s="5" t="s">
        <v>84</v>
      </c>
      <c r="I1713" s="5"/>
      <c r="J1713" s="5"/>
      <c r="K1713" s="5">
        <v>201</v>
      </c>
      <c r="L1713" s="5">
        <v>1</v>
      </c>
      <c r="M1713" s="5">
        <v>3</v>
      </c>
      <c r="N1713" s="5" t="s">
        <v>3</v>
      </c>
      <c r="O1713" s="5">
        <v>2</v>
      </c>
      <c r="P1713" s="5">
        <f>ROUND(Source!DG1711,O1713)</f>
        <v>10948.92</v>
      </c>
      <c r="Q1713" s="5"/>
      <c r="R1713" s="5"/>
      <c r="S1713" s="5"/>
      <c r="T1713" s="5"/>
      <c r="U1713" s="5"/>
      <c r="V1713" s="5"/>
      <c r="W1713" s="5"/>
    </row>
    <row r="1714" spans="1:23">
      <c r="A1714" s="5">
        <v>50</v>
      </c>
      <c r="B1714" s="5">
        <v>0</v>
      </c>
      <c r="C1714" s="5">
        <v>0</v>
      </c>
      <c r="D1714" s="5">
        <v>1</v>
      </c>
      <c r="E1714" s="5">
        <v>202</v>
      </c>
      <c r="F1714" s="5">
        <f>ROUND(Source!P1711,O1714)</f>
        <v>8242.73</v>
      </c>
      <c r="G1714" s="5" t="s">
        <v>85</v>
      </c>
      <c r="H1714" s="5" t="s">
        <v>86</v>
      </c>
      <c r="I1714" s="5"/>
      <c r="J1714" s="5"/>
      <c r="K1714" s="5">
        <v>202</v>
      </c>
      <c r="L1714" s="5">
        <v>2</v>
      </c>
      <c r="M1714" s="5">
        <v>3</v>
      </c>
      <c r="N1714" s="5" t="s">
        <v>3</v>
      </c>
      <c r="O1714" s="5">
        <v>2</v>
      </c>
      <c r="P1714" s="5">
        <f>ROUND(Source!DH1711,O1714)</f>
        <v>10391.36</v>
      </c>
      <c r="Q1714" s="5"/>
      <c r="R1714" s="5"/>
      <c r="S1714" s="5"/>
      <c r="T1714" s="5"/>
      <c r="U1714" s="5"/>
      <c r="V1714" s="5"/>
      <c r="W1714" s="5"/>
    </row>
    <row r="1715" spans="1:23">
      <c r="A1715" s="5">
        <v>50</v>
      </c>
      <c r="B1715" s="5">
        <v>0</v>
      </c>
      <c r="C1715" s="5">
        <v>0</v>
      </c>
      <c r="D1715" s="5">
        <v>1</v>
      </c>
      <c r="E1715" s="5">
        <v>222</v>
      </c>
      <c r="F1715" s="5">
        <f>ROUND(Source!AO1711,O1715)</f>
        <v>0</v>
      </c>
      <c r="G1715" s="5" t="s">
        <v>87</v>
      </c>
      <c r="H1715" s="5" t="s">
        <v>88</v>
      </c>
      <c r="I1715" s="5"/>
      <c r="J1715" s="5"/>
      <c r="K1715" s="5">
        <v>222</v>
      </c>
      <c r="L1715" s="5">
        <v>3</v>
      </c>
      <c r="M1715" s="5">
        <v>3</v>
      </c>
      <c r="N1715" s="5" t="s">
        <v>3</v>
      </c>
      <c r="O1715" s="5">
        <v>2</v>
      </c>
      <c r="P1715" s="5">
        <f>ROUND(Source!EG1711,O1715)</f>
        <v>0</v>
      </c>
      <c r="Q1715" s="5"/>
      <c r="R1715" s="5"/>
      <c r="S1715" s="5"/>
      <c r="T1715" s="5"/>
      <c r="U1715" s="5"/>
      <c r="V1715" s="5"/>
      <c r="W1715" s="5"/>
    </row>
    <row r="1716" spans="1:23">
      <c r="A1716" s="5">
        <v>50</v>
      </c>
      <c r="B1716" s="5">
        <v>0</v>
      </c>
      <c r="C1716" s="5">
        <v>0</v>
      </c>
      <c r="D1716" s="5">
        <v>1</v>
      </c>
      <c r="E1716" s="5">
        <v>225</v>
      </c>
      <c r="F1716" s="5">
        <f>ROUND(Source!AV1711,O1716)</f>
        <v>8242.73</v>
      </c>
      <c r="G1716" s="5" t="s">
        <v>89</v>
      </c>
      <c r="H1716" s="5" t="s">
        <v>90</v>
      </c>
      <c r="I1716" s="5"/>
      <c r="J1716" s="5"/>
      <c r="K1716" s="5">
        <v>225</v>
      </c>
      <c r="L1716" s="5">
        <v>4</v>
      </c>
      <c r="M1716" s="5">
        <v>3</v>
      </c>
      <c r="N1716" s="5" t="s">
        <v>3</v>
      </c>
      <c r="O1716" s="5">
        <v>2</v>
      </c>
      <c r="P1716" s="5">
        <f>ROUND(Source!EN1711,O1716)</f>
        <v>10391.36</v>
      </c>
      <c r="Q1716" s="5"/>
      <c r="R1716" s="5"/>
      <c r="S1716" s="5"/>
      <c r="T1716" s="5"/>
      <c r="U1716" s="5"/>
      <c r="V1716" s="5"/>
      <c r="W1716" s="5"/>
    </row>
    <row r="1717" spans="1:23">
      <c r="A1717" s="5">
        <v>50</v>
      </c>
      <c r="B1717" s="5">
        <v>0</v>
      </c>
      <c r="C1717" s="5">
        <v>0</v>
      </c>
      <c r="D1717" s="5">
        <v>1</v>
      </c>
      <c r="E1717" s="5">
        <v>226</v>
      </c>
      <c r="F1717" s="5">
        <f>ROUND(Source!AW1711,O1717)</f>
        <v>8242.73</v>
      </c>
      <c r="G1717" s="5" t="s">
        <v>91</v>
      </c>
      <c r="H1717" s="5" t="s">
        <v>92</v>
      </c>
      <c r="I1717" s="5"/>
      <c r="J1717" s="5"/>
      <c r="K1717" s="5">
        <v>226</v>
      </c>
      <c r="L1717" s="5">
        <v>5</v>
      </c>
      <c r="M1717" s="5">
        <v>3</v>
      </c>
      <c r="N1717" s="5" t="s">
        <v>3</v>
      </c>
      <c r="O1717" s="5">
        <v>2</v>
      </c>
      <c r="P1717" s="5">
        <f>ROUND(Source!EO1711,O1717)</f>
        <v>10391.36</v>
      </c>
      <c r="Q1717" s="5"/>
      <c r="R1717" s="5"/>
      <c r="S1717" s="5"/>
      <c r="T1717" s="5"/>
      <c r="U1717" s="5"/>
      <c r="V1717" s="5"/>
      <c r="W1717" s="5"/>
    </row>
    <row r="1718" spans="1:23">
      <c r="A1718" s="5">
        <v>50</v>
      </c>
      <c r="B1718" s="5">
        <v>0</v>
      </c>
      <c r="C1718" s="5">
        <v>0</v>
      </c>
      <c r="D1718" s="5">
        <v>1</v>
      </c>
      <c r="E1718" s="5">
        <v>227</v>
      </c>
      <c r="F1718" s="5">
        <f>ROUND(Source!AX1711,O1718)</f>
        <v>0</v>
      </c>
      <c r="G1718" s="5" t="s">
        <v>93</v>
      </c>
      <c r="H1718" s="5" t="s">
        <v>94</v>
      </c>
      <c r="I1718" s="5"/>
      <c r="J1718" s="5"/>
      <c r="K1718" s="5">
        <v>227</v>
      </c>
      <c r="L1718" s="5">
        <v>6</v>
      </c>
      <c r="M1718" s="5">
        <v>3</v>
      </c>
      <c r="N1718" s="5" t="s">
        <v>3</v>
      </c>
      <c r="O1718" s="5">
        <v>2</v>
      </c>
      <c r="P1718" s="5">
        <f>ROUND(Source!EP1711,O1718)</f>
        <v>0</v>
      </c>
      <c r="Q1718" s="5"/>
      <c r="R1718" s="5"/>
      <c r="S1718" s="5"/>
      <c r="T1718" s="5"/>
      <c r="U1718" s="5"/>
      <c r="V1718" s="5"/>
      <c r="W1718" s="5"/>
    </row>
    <row r="1719" spans="1:23">
      <c r="A1719" s="5">
        <v>50</v>
      </c>
      <c r="B1719" s="5">
        <v>0</v>
      </c>
      <c r="C1719" s="5">
        <v>0</v>
      </c>
      <c r="D1719" s="5">
        <v>1</v>
      </c>
      <c r="E1719" s="5">
        <v>228</v>
      </c>
      <c r="F1719" s="5">
        <f>ROUND(Source!AY1711,O1719)</f>
        <v>8242.73</v>
      </c>
      <c r="G1719" s="5" t="s">
        <v>95</v>
      </c>
      <c r="H1719" s="5" t="s">
        <v>96</v>
      </c>
      <c r="I1719" s="5"/>
      <c r="J1719" s="5"/>
      <c r="K1719" s="5">
        <v>228</v>
      </c>
      <c r="L1719" s="5">
        <v>7</v>
      </c>
      <c r="M1719" s="5">
        <v>3</v>
      </c>
      <c r="N1719" s="5" t="s">
        <v>3</v>
      </c>
      <c r="O1719" s="5">
        <v>2</v>
      </c>
      <c r="P1719" s="5">
        <f>ROUND(Source!EQ1711,O1719)</f>
        <v>10391.36</v>
      </c>
      <c r="Q1719" s="5"/>
      <c r="R1719" s="5"/>
      <c r="S1719" s="5"/>
      <c r="T1719" s="5"/>
      <c r="U1719" s="5"/>
      <c r="V1719" s="5"/>
      <c r="W1719" s="5"/>
    </row>
    <row r="1720" spans="1:23">
      <c r="A1720" s="5">
        <v>50</v>
      </c>
      <c r="B1720" s="5">
        <v>0</v>
      </c>
      <c r="C1720" s="5">
        <v>0</v>
      </c>
      <c r="D1720" s="5">
        <v>1</v>
      </c>
      <c r="E1720" s="5">
        <v>216</v>
      </c>
      <c r="F1720" s="5">
        <f>ROUND(Source!AP1711,O1720)</f>
        <v>0</v>
      </c>
      <c r="G1720" s="5" t="s">
        <v>97</v>
      </c>
      <c r="H1720" s="5" t="s">
        <v>98</v>
      </c>
      <c r="I1720" s="5"/>
      <c r="J1720" s="5"/>
      <c r="K1720" s="5">
        <v>216</v>
      </c>
      <c r="L1720" s="5">
        <v>8</v>
      </c>
      <c r="M1720" s="5">
        <v>3</v>
      </c>
      <c r="N1720" s="5" t="s">
        <v>3</v>
      </c>
      <c r="O1720" s="5">
        <v>2</v>
      </c>
      <c r="P1720" s="5">
        <f>ROUND(Source!EH1711,O1720)</f>
        <v>0</v>
      </c>
      <c r="Q1720" s="5"/>
      <c r="R1720" s="5"/>
      <c r="S1720" s="5"/>
      <c r="T1720" s="5"/>
      <c r="U1720" s="5"/>
      <c r="V1720" s="5"/>
      <c r="W1720" s="5"/>
    </row>
    <row r="1721" spans="1:23">
      <c r="A1721" s="5">
        <v>50</v>
      </c>
      <c r="B1721" s="5">
        <v>0</v>
      </c>
      <c r="C1721" s="5">
        <v>0</v>
      </c>
      <c r="D1721" s="5">
        <v>1</v>
      </c>
      <c r="E1721" s="5">
        <v>223</v>
      </c>
      <c r="F1721" s="5">
        <f>ROUND(Source!AQ1711,O1721)</f>
        <v>0</v>
      </c>
      <c r="G1721" s="5" t="s">
        <v>99</v>
      </c>
      <c r="H1721" s="5" t="s">
        <v>100</v>
      </c>
      <c r="I1721" s="5"/>
      <c r="J1721" s="5"/>
      <c r="K1721" s="5">
        <v>223</v>
      </c>
      <c r="L1721" s="5">
        <v>9</v>
      </c>
      <c r="M1721" s="5">
        <v>3</v>
      </c>
      <c r="N1721" s="5" t="s">
        <v>3</v>
      </c>
      <c r="O1721" s="5">
        <v>2</v>
      </c>
      <c r="P1721" s="5">
        <f>ROUND(Source!EI1711,O1721)</f>
        <v>0</v>
      </c>
      <c r="Q1721" s="5"/>
      <c r="R1721" s="5"/>
      <c r="S1721" s="5"/>
      <c r="T1721" s="5"/>
      <c r="U1721" s="5"/>
      <c r="V1721" s="5"/>
      <c r="W1721" s="5"/>
    </row>
    <row r="1722" spans="1:23">
      <c r="A1722" s="5">
        <v>50</v>
      </c>
      <c r="B1722" s="5">
        <v>0</v>
      </c>
      <c r="C1722" s="5">
        <v>0</v>
      </c>
      <c r="D1722" s="5">
        <v>1</v>
      </c>
      <c r="E1722" s="5">
        <v>229</v>
      </c>
      <c r="F1722" s="5">
        <f>ROUND(Source!AZ1711,O1722)</f>
        <v>0</v>
      </c>
      <c r="G1722" s="5" t="s">
        <v>101</v>
      </c>
      <c r="H1722" s="5" t="s">
        <v>102</v>
      </c>
      <c r="I1722" s="5"/>
      <c r="J1722" s="5"/>
      <c r="K1722" s="5">
        <v>229</v>
      </c>
      <c r="L1722" s="5">
        <v>10</v>
      </c>
      <c r="M1722" s="5">
        <v>3</v>
      </c>
      <c r="N1722" s="5" t="s">
        <v>3</v>
      </c>
      <c r="O1722" s="5">
        <v>2</v>
      </c>
      <c r="P1722" s="5">
        <f>ROUND(Source!ER1711,O1722)</f>
        <v>0</v>
      </c>
      <c r="Q1722" s="5"/>
      <c r="R1722" s="5"/>
      <c r="S1722" s="5"/>
      <c r="T1722" s="5"/>
      <c r="U1722" s="5"/>
      <c r="V1722" s="5"/>
      <c r="W1722" s="5"/>
    </row>
    <row r="1723" spans="1:23">
      <c r="A1723" s="5">
        <v>50</v>
      </c>
      <c r="B1723" s="5">
        <v>0</v>
      </c>
      <c r="C1723" s="5">
        <v>0</v>
      </c>
      <c r="D1723" s="5">
        <v>1</v>
      </c>
      <c r="E1723" s="5">
        <v>203</v>
      </c>
      <c r="F1723" s="5">
        <f>ROUND(Source!Q1711,O1723)</f>
        <v>76.959999999999994</v>
      </c>
      <c r="G1723" s="5" t="s">
        <v>103</v>
      </c>
      <c r="H1723" s="5" t="s">
        <v>104</v>
      </c>
      <c r="I1723" s="5"/>
      <c r="J1723" s="5"/>
      <c r="K1723" s="5">
        <v>203</v>
      </c>
      <c r="L1723" s="5">
        <v>11</v>
      </c>
      <c r="M1723" s="5">
        <v>3</v>
      </c>
      <c r="N1723" s="5" t="s">
        <v>3</v>
      </c>
      <c r="O1723" s="5">
        <v>2</v>
      </c>
      <c r="P1723" s="5">
        <f>ROUND(Source!DI1711,O1723)</f>
        <v>76.959999999999994</v>
      </c>
      <c r="Q1723" s="5"/>
      <c r="R1723" s="5"/>
      <c r="S1723" s="5"/>
      <c r="T1723" s="5"/>
      <c r="U1723" s="5"/>
      <c r="V1723" s="5"/>
      <c r="W1723" s="5"/>
    </row>
    <row r="1724" spans="1:23">
      <c r="A1724" s="5">
        <v>50</v>
      </c>
      <c r="B1724" s="5">
        <v>0</v>
      </c>
      <c r="C1724" s="5">
        <v>0</v>
      </c>
      <c r="D1724" s="5">
        <v>1</v>
      </c>
      <c r="E1724" s="5">
        <v>231</v>
      </c>
      <c r="F1724" s="5">
        <f>ROUND(Source!BB1711,O1724)</f>
        <v>0</v>
      </c>
      <c r="G1724" s="5" t="s">
        <v>105</v>
      </c>
      <c r="H1724" s="5" t="s">
        <v>106</v>
      </c>
      <c r="I1724" s="5"/>
      <c r="J1724" s="5"/>
      <c r="K1724" s="5">
        <v>231</v>
      </c>
      <c r="L1724" s="5">
        <v>12</v>
      </c>
      <c r="M1724" s="5">
        <v>3</v>
      </c>
      <c r="N1724" s="5" t="s">
        <v>3</v>
      </c>
      <c r="O1724" s="5">
        <v>2</v>
      </c>
      <c r="P1724" s="5">
        <f>ROUND(Source!ET1711,O1724)</f>
        <v>0</v>
      </c>
      <c r="Q1724" s="5"/>
      <c r="R1724" s="5"/>
      <c r="S1724" s="5"/>
      <c r="T1724" s="5"/>
      <c r="U1724" s="5"/>
      <c r="V1724" s="5"/>
      <c r="W1724" s="5"/>
    </row>
    <row r="1725" spans="1:23">
      <c r="A1725" s="5">
        <v>50</v>
      </c>
      <c r="B1725" s="5">
        <v>0</v>
      </c>
      <c r="C1725" s="5">
        <v>0</v>
      </c>
      <c r="D1725" s="5">
        <v>1</v>
      </c>
      <c r="E1725" s="5">
        <v>204</v>
      </c>
      <c r="F1725" s="5">
        <f>ROUND(Source!R1711,O1725)</f>
        <v>7.44</v>
      </c>
      <c r="G1725" s="5" t="s">
        <v>107</v>
      </c>
      <c r="H1725" s="5" t="s">
        <v>108</v>
      </c>
      <c r="I1725" s="5"/>
      <c r="J1725" s="5"/>
      <c r="K1725" s="5">
        <v>204</v>
      </c>
      <c r="L1725" s="5">
        <v>13</v>
      </c>
      <c r="M1725" s="5">
        <v>3</v>
      </c>
      <c r="N1725" s="5" t="s">
        <v>3</v>
      </c>
      <c r="O1725" s="5">
        <v>2</v>
      </c>
      <c r="P1725" s="5">
        <f>ROUND(Source!DJ1711,O1725)</f>
        <v>7.44</v>
      </c>
      <c r="Q1725" s="5"/>
      <c r="R1725" s="5"/>
      <c r="S1725" s="5"/>
      <c r="T1725" s="5"/>
      <c r="U1725" s="5"/>
      <c r="V1725" s="5"/>
      <c r="W1725" s="5"/>
    </row>
    <row r="1726" spans="1:23">
      <c r="A1726" s="5">
        <v>50</v>
      </c>
      <c r="B1726" s="5">
        <v>0</v>
      </c>
      <c r="C1726" s="5">
        <v>0</v>
      </c>
      <c r="D1726" s="5">
        <v>1</v>
      </c>
      <c r="E1726" s="5">
        <v>205</v>
      </c>
      <c r="F1726" s="5">
        <f>ROUND(Source!S1711,O1726)</f>
        <v>480.6</v>
      </c>
      <c r="G1726" s="5" t="s">
        <v>109</v>
      </c>
      <c r="H1726" s="5" t="s">
        <v>110</v>
      </c>
      <c r="I1726" s="5"/>
      <c r="J1726" s="5"/>
      <c r="K1726" s="5">
        <v>205</v>
      </c>
      <c r="L1726" s="5">
        <v>14</v>
      </c>
      <c r="M1726" s="5">
        <v>3</v>
      </c>
      <c r="N1726" s="5" t="s">
        <v>3</v>
      </c>
      <c r="O1726" s="5">
        <v>2</v>
      </c>
      <c r="P1726" s="5">
        <f>ROUND(Source!DK1711,O1726)</f>
        <v>480.6</v>
      </c>
      <c r="Q1726" s="5"/>
      <c r="R1726" s="5"/>
      <c r="S1726" s="5"/>
      <c r="T1726" s="5"/>
      <c r="U1726" s="5"/>
      <c r="V1726" s="5"/>
      <c r="W1726" s="5"/>
    </row>
    <row r="1727" spans="1:23">
      <c r="A1727" s="5">
        <v>50</v>
      </c>
      <c r="B1727" s="5">
        <v>0</v>
      </c>
      <c r="C1727" s="5">
        <v>0</v>
      </c>
      <c r="D1727" s="5">
        <v>1</v>
      </c>
      <c r="E1727" s="5">
        <v>232</v>
      </c>
      <c r="F1727" s="5">
        <f>ROUND(Source!BC1711,O1727)</f>
        <v>0</v>
      </c>
      <c r="G1727" s="5" t="s">
        <v>111</v>
      </c>
      <c r="H1727" s="5" t="s">
        <v>112</v>
      </c>
      <c r="I1727" s="5"/>
      <c r="J1727" s="5"/>
      <c r="K1727" s="5">
        <v>232</v>
      </c>
      <c r="L1727" s="5">
        <v>15</v>
      </c>
      <c r="M1727" s="5">
        <v>3</v>
      </c>
      <c r="N1727" s="5" t="s">
        <v>3</v>
      </c>
      <c r="O1727" s="5">
        <v>2</v>
      </c>
      <c r="P1727" s="5">
        <f>ROUND(Source!EU1711,O1727)</f>
        <v>0</v>
      </c>
      <c r="Q1727" s="5"/>
      <c r="R1727" s="5"/>
      <c r="S1727" s="5"/>
      <c r="T1727" s="5"/>
      <c r="U1727" s="5"/>
      <c r="V1727" s="5"/>
      <c r="W1727" s="5"/>
    </row>
    <row r="1728" spans="1:23">
      <c r="A1728" s="5">
        <v>50</v>
      </c>
      <c r="B1728" s="5">
        <v>0</v>
      </c>
      <c r="C1728" s="5">
        <v>0</v>
      </c>
      <c r="D1728" s="5">
        <v>1</v>
      </c>
      <c r="E1728" s="5">
        <v>214</v>
      </c>
      <c r="F1728" s="5">
        <f>ROUND(Source!AS1711,O1728)</f>
        <v>9548.51</v>
      </c>
      <c r="G1728" s="5" t="s">
        <v>113</v>
      </c>
      <c r="H1728" s="5" t="s">
        <v>114</v>
      </c>
      <c r="I1728" s="5"/>
      <c r="J1728" s="5"/>
      <c r="K1728" s="5">
        <v>214</v>
      </c>
      <c r="L1728" s="5">
        <v>16</v>
      </c>
      <c r="M1728" s="5">
        <v>3</v>
      </c>
      <c r="N1728" s="5" t="s">
        <v>3</v>
      </c>
      <c r="O1728" s="5">
        <v>2</v>
      </c>
      <c r="P1728" s="5">
        <f>ROUND(Source!EK1711,O1728)</f>
        <v>11697.14</v>
      </c>
      <c r="Q1728" s="5"/>
      <c r="R1728" s="5"/>
      <c r="S1728" s="5"/>
      <c r="T1728" s="5"/>
      <c r="U1728" s="5"/>
      <c r="V1728" s="5"/>
      <c r="W1728" s="5"/>
    </row>
    <row r="1729" spans="1:206">
      <c r="A1729" s="5">
        <v>50</v>
      </c>
      <c r="B1729" s="5">
        <v>0</v>
      </c>
      <c r="C1729" s="5">
        <v>0</v>
      </c>
      <c r="D1729" s="5">
        <v>1</v>
      </c>
      <c r="E1729" s="5">
        <v>215</v>
      </c>
      <c r="F1729" s="5">
        <f>ROUND(Source!AT1711,O1729)</f>
        <v>111.88</v>
      </c>
      <c r="G1729" s="5" t="s">
        <v>115</v>
      </c>
      <c r="H1729" s="5" t="s">
        <v>116</v>
      </c>
      <c r="I1729" s="5"/>
      <c r="J1729" s="5"/>
      <c r="K1729" s="5">
        <v>215</v>
      </c>
      <c r="L1729" s="5">
        <v>17</v>
      </c>
      <c r="M1729" s="5">
        <v>3</v>
      </c>
      <c r="N1729" s="5" t="s">
        <v>3</v>
      </c>
      <c r="O1729" s="5">
        <v>2</v>
      </c>
      <c r="P1729" s="5">
        <f>ROUND(Source!EL1711,O1729)</f>
        <v>111.88</v>
      </c>
      <c r="Q1729" s="5"/>
      <c r="R1729" s="5"/>
      <c r="S1729" s="5"/>
      <c r="T1729" s="5"/>
      <c r="U1729" s="5"/>
      <c r="V1729" s="5"/>
      <c r="W1729" s="5"/>
    </row>
    <row r="1730" spans="1:206">
      <c r="A1730" s="5">
        <v>50</v>
      </c>
      <c r="B1730" s="5">
        <v>0</v>
      </c>
      <c r="C1730" s="5">
        <v>0</v>
      </c>
      <c r="D1730" s="5">
        <v>1</v>
      </c>
      <c r="E1730" s="5">
        <v>217</v>
      </c>
      <c r="F1730" s="5">
        <f>ROUND(Source!AU1711,O1730)</f>
        <v>0</v>
      </c>
      <c r="G1730" s="5" t="s">
        <v>117</v>
      </c>
      <c r="H1730" s="5" t="s">
        <v>118</v>
      </c>
      <c r="I1730" s="5"/>
      <c r="J1730" s="5"/>
      <c r="K1730" s="5">
        <v>217</v>
      </c>
      <c r="L1730" s="5">
        <v>18</v>
      </c>
      <c r="M1730" s="5">
        <v>3</v>
      </c>
      <c r="N1730" s="5" t="s">
        <v>3</v>
      </c>
      <c r="O1730" s="5">
        <v>2</v>
      </c>
      <c r="P1730" s="5">
        <f>ROUND(Source!EM1711,O1730)</f>
        <v>0</v>
      </c>
      <c r="Q1730" s="5"/>
      <c r="R1730" s="5"/>
      <c r="S1730" s="5"/>
      <c r="T1730" s="5"/>
      <c r="U1730" s="5"/>
      <c r="V1730" s="5"/>
      <c r="W1730" s="5"/>
    </row>
    <row r="1731" spans="1:206">
      <c r="A1731" s="5">
        <v>50</v>
      </c>
      <c r="B1731" s="5">
        <v>0</v>
      </c>
      <c r="C1731" s="5">
        <v>0</v>
      </c>
      <c r="D1731" s="5">
        <v>1</v>
      </c>
      <c r="E1731" s="5">
        <v>230</v>
      </c>
      <c r="F1731" s="5">
        <f>ROUND(Source!BA1711,O1731)</f>
        <v>0</v>
      </c>
      <c r="G1731" s="5" t="s">
        <v>119</v>
      </c>
      <c r="H1731" s="5" t="s">
        <v>120</v>
      </c>
      <c r="I1731" s="5"/>
      <c r="J1731" s="5"/>
      <c r="K1731" s="5">
        <v>230</v>
      </c>
      <c r="L1731" s="5">
        <v>19</v>
      </c>
      <c r="M1731" s="5">
        <v>3</v>
      </c>
      <c r="N1731" s="5" t="s">
        <v>3</v>
      </c>
      <c r="O1731" s="5">
        <v>2</v>
      </c>
      <c r="P1731" s="5">
        <f>ROUND(Source!ES1711,O1731)</f>
        <v>0</v>
      </c>
      <c r="Q1731" s="5"/>
      <c r="R1731" s="5"/>
      <c r="S1731" s="5"/>
      <c r="T1731" s="5"/>
      <c r="U1731" s="5"/>
      <c r="V1731" s="5"/>
      <c r="W1731" s="5"/>
    </row>
    <row r="1732" spans="1:206">
      <c r="A1732" s="5">
        <v>50</v>
      </c>
      <c r="B1732" s="5">
        <v>0</v>
      </c>
      <c r="C1732" s="5">
        <v>0</v>
      </c>
      <c r="D1732" s="5">
        <v>1</v>
      </c>
      <c r="E1732" s="5">
        <v>206</v>
      </c>
      <c r="F1732" s="5">
        <f>ROUND(Source!T1711,O1732)</f>
        <v>0</v>
      </c>
      <c r="G1732" s="5" t="s">
        <v>121</v>
      </c>
      <c r="H1732" s="5" t="s">
        <v>122</v>
      </c>
      <c r="I1732" s="5"/>
      <c r="J1732" s="5"/>
      <c r="K1732" s="5">
        <v>206</v>
      </c>
      <c r="L1732" s="5">
        <v>20</v>
      </c>
      <c r="M1732" s="5">
        <v>3</v>
      </c>
      <c r="N1732" s="5" t="s">
        <v>3</v>
      </c>
      <c r="O1732" s="5">
        <v>2</v>
      </c>
      <c r="P1732" s="5">
        <f>ROUND(Source!DL1711,O1732)</f>
        <v>0</v>
      </c>
      <c r="Q1732" s="5"/>
      <c r="R1732" s="5"/>
      <c r="S1732" s="5"/>
      <c r="T1732" s="5"/>
      <c r="U1732" s="5"/>
      <c r="V1732" s="5"/>
      <c r="W1732" s="5"/>
    </row>
    <row r="1733" spans="1:206">
      <c r="A1733" s="5">
        <v>50</v>
      </c>
      <c r="B1733" s="5">
        <v>0</v>
      </c>
      <c r="C1733" s="5">
        <v>0</v>
      </c>
      <c r="D1733" s="5">
        <v>1</v>
      </c>
      <c r="E1733" s="5">
        <v>207</v>
      </c>
      <c r="F1733" s="5">
        <f>Source!U1711</f>
        <v>55.16005727999999</v>
      </c>
      <c r="G1733" s="5" t="s">
        <v>123</v>
      </c>
      <c r="H1733" s="5" t="s">
        <v>124</v>
      </c>
      <c r="I1733" s="5"/>
      <c r="J1733" s="5"/>
      <c r="K1733" s="5">
        <v>207</v>
      </c>
      <c r="L1733" s="5">
        <v>21</v>
      </c>
      <c r="M1733" s="5">
        <v>3</v>
      </c>
      <c r="N1733" s="5" t="s">
        <v>3</v>
      </c>
      <c r="O1733" s="5">
        <v>-1</v>
      </c>
      <c r="P1733" s="5">
        <f>Source!DM1711</f>
        <v>55.16005727999999</v>
      </c>
      <c r="Q1733" s="5"/>
      <c r="R1733" s="5"/>
      <c r="S1733" s="5"/>
      <c r="T1733" s="5"/>
      <c r="U1733" s="5"/>
      <c r="V1733" s="5"/>
      <c r="W1733" s="5"/>
    </row>
    <row r="1734" spans="1:206">
      <c r="A1734" s="5">
        <v>50</v>
      </c>
      <c r="B1734" s="5">
        <v>0</v>
      </c>
      <c r="C1734" s="5">
        <v>0</v>
      </c>
      <c r="D1734" s="5">
        <v>1</v>
      </c>
      <c r="E1734" s="5">
        <v>208</v>
      </c>
      <c r="F1734" s="5">
        <f>Source!V1711</f>
        <v>0.61607699999999999</v>
      </c>
      <c r="G1734" s="5" t="s">
        <v>125</v>
      </c>
      <c r="H1734" s="5" t="s">
        <v>126</v>
      </c>
      <c r="I1734" s="5"/>
      <c r="J1734" s="5"/>
      <c r="K1734" s="5">
        <v>208</v>
      </c>
      <c r="L1734" s="5">
        <v>22</v>
      </c>
      <c r="M1734" s="5">
        <v>3</v>
      </c>
      <c r="N1734" s="5" t="s">
        <v>3</v>
      </c>
      <c r="O1734" s="5">
        <v>-1</v>
      </c>
      <c r="P1734" s="5">
        <f>Source!DN1711</f>
        <v>0.61607699999999999</v>
      </c>
      <c r="Q1734" s="5"/>
      <c r="R1734" s="5"/>
      <c r="S1734" s="5"/>
      <c r="T1734" s="5"/>
      <c r="U1734" s="5"/>
      <c r="V1734" s="5"/>
      <c r="W1734" s="5"/>
    </row>
    <row r="1735" spans="1:206">
      <c r="A1735" s="5">
        <v>50</v>
      </c>
      <c r="B1735" s="5">
        <v>0</v>
      </c>
      <c r="C1735" s="5">
        <v>0</v>
      </c>
      <c r="D1735" s="5">
        <v>1</v>
      </c>
      <c r="E1735" s="5">
        <v>209</v>
      </c>
      <c r="F1735" s="5">
        <f>ROUND(Source!W1711,O1735)</f>
        <v>0</v>
      </c>
      <c r="G1735" s="5" t="s">
        <v>127</v>
      </c>
      <c r="H1735" s="5" t="s">
        <v>128</v>
      </c>
      <c r="I1735" s="5"/>
      <c r="J1735" s="5"/>
      <c r="K1735" s="5">
        <v>209</v>
      </c>
      <c r="L1735" s="5">
        <v>23</v>
      </c>
      <c r="M1735" s="5">
        <v>3</v>
      </c>
      <c r="N1735" s="5" t="s">
        <v>3</v>
      </c>
      <c r="O1735" s="5">
        <v>2</v>
      </c>
      <c r="P1735" s="5">
        <f>ROUND(Source!DO1711,O1735)</f>
        <v>0</v>
      </c>
      <c r="Q1735" s="5"/>
      <c r="R1735" s="5"/>
      <c r="S1735" s="5"/>
      <c r="T1735" s="5"/>
      <c r="U1735" s="5"/>
      <c r="V1735" s="5"/>
      <c r="W1735" s="5"/>
    </row>
    <row r="1736" spans="1:206">
      <c r="A1736" s="5">
        <v>50</v>
      </c>
      <c r="B1736" s="5">
        <v>0</v>
      </c>
      <c r="C1736" s="5">
        <v>0</v>
      </c>
      <c r="D1736" s="5">
        <v>1</v>
      </c>
      <c r="E1736" s="5">
        <v>233</v>
      </c>
      <c r="F1736" s="5">
        <f>ROUND(Source!BD1711,O1736)</f>
        <v>0</v>
      </c>
      <c r="G1736" s="5" t="s">
        <v>129</v>
      </c>
      <c r="H1736" s="5" t="s">
        <v>130</v>
      </c>
      <c r="I1736" s="5"/>
      <c r="J1736" s="5"/>
      <c r="K1736" s="5">
        <v>233</v>
      </c>
      <c r="L1736" s="5">
        <v>24</v>
      </c>
      <c r="M1736" s="5">
        <v>3</v>
      </c>
      <c r="N1736" s="5" t="s">
        <v>3</v>
      </c>
      <c r="O1736" s="5">
        <v>2</v>
      </c>
      <c r="P1736" s="5">
        <f>ROUND(Source!EV1711,O1736)</f>
        <v>0</v>
      </c>
      <c r="Q1736" s="5"/>
      <c r="R1736" s="5"/>
      <c r="S1736" s="5"/>
      <c r="T1736" s="5"/>
      <c r="U1736" s="5"/>
      <c r="V1736" s="5"/>
      <c r="W1736" s="5"/>
    </row>
    <row r="1737" spans="1:206">
      <c r="A1737" s="5">
        <v>50</v>
      </c>
      <c r="B1737" s="5">
        <v>0</v>
      </c>
      <c r="C1737" s="5">
        <v>0</v>
      </c>
      <c r="D1737" s="5">
        <v>1</v>
      </c>
      <c r="E1737" s="5">
        <v>210</v>
      </c>
      <c r="F1737" s="5">
        <f>ROUND(Source!X1711,O1737)</f>
        <v>528.15</v>
      </c>
      <c r="G1737" s="5" t="s">
        <v>131</v>
      </c>
      <c r="H1737" s="5" t="s">
        <v>132</v>
      </c>
      <c r="I1737" s="5"/>
      <c r="J1737" s="5"/>
      <c r="K1737" s="5">
        <v>210</v>
      </c>
      <c r="L1737" s="5">
        <v>25</v>
      </c>
      <c r="M1737" s="5">
        <v>3</v>
      </c>
      <c r="N1737" s="5" t="s">
        <v>3</v>
      </c>
      <c r="O1737" s="5">
        <v>2</v>
      </c>
      <c r="P1737" s="5">
        <f>ROUND(Source!DP1711,O1737)</f>
        <v>528.15</v>
      </c>
      <c r="Q1737" s="5"/>
      <c r="R1737" s="5"/>
      <c r="S1737" s="5"/>
      <c r="T1737" s="5"/>
      <c r="U1737" s="5"/>
      <c r="V1737" s="5"/>
      <c r="W1737" s="5"/>
    </row>
    <row r="1738" spans="1:206">
      <c r="A1738" s="5">
        <v>50</v>
      </c>
      <c r="B1738" s="5">
        <v>0</v>
      </c>
      <c r="C1738" s="5">
        <v>0</v>
      </c>
      <c r="D1738" s="5">
        <v>1</v>
      </c>
      <c r="E1738" s="5">
        <v>211</v>
      </c>
      <c r="F1738" s="5">
        <f>ROUND(Source!Y1711,O1738)</f>
        <v>331.95</v>
      </c>
      <c r="G1738" s="5" t="s">
        <v>133</v>
      </c>
      <c r="H1738" s="5" t="s">
        <v>134</v>
      </c>
      <c r="I1738" s="5"/>
      <c r="J1738" s="5"/>
      <c r="K1738" s="5">
        <v>211</v>
      </c>
      <c r="L1738" s="5">
        <v>26</v>
      </c>
      <c r="M1738" s="5">
        <v>3</v>
      </c>
      <c r="N1738" s="5" t="s">
        <v>3</v>
      </c>
      <c r="O1738" s="5">
        <v>2</v>
      </c>
      <c r="P1738" s="5">
        <f>ROUND(Source!DQ1711,O1738)</f>
        <v>331.95</v>
      </c>
      <c r="Q1738" s="5"/>
      <c r="R1738" s="5"/>
      <c r="S1738" s="5"/>
      <c r="T1738" s="5"/>
      <c r="U1738" s="5"/>
      <c r="V1738" s="5"/>
      <c r="W1738" s="5"/>
    </row>
    <row r="1739" spans="1:206">
      <c r="A1739" s="5">
        <v>50</v>
      </c>
      <c r="B1739" s="5">
        <v>0</v>
      </c>
      <c r="C1739" s="5">
        <v>0</v>
      </c>
      <c r="D1739" s="5">
        <v>1</v>
      </c>
      <c r="E1739" s="5">
        <v>224</v>
      </c>
      <c r="F1739" s="5">
        <f>ROUND(Source!AR1711,O1739)</f>
        <v>9660.39</v>
      </c>
      <c r="G1739" s="5" t="s">
        <v>135</v>
      </c>
      <c r="H1739" s="5" t="s">
        <v>136</v>
      </c>
      <c r="I1739" s="5"/>
      <c r="J1739" s="5"/>
      <c r="K1739" s="5">
        <v>224</v>
      </c>
      <c r="L1739" s="5">
        <v>27</v>
      </c>
      <c r="M1739" s="5">
        <v>3</v>
      </c>
      <c r="N1739" s="5" t="s">
        <v>3</v>
      </c>
      <c r="O1739" s="5">
        <v>2</v>
      </c>
      <c r="P1739" s="5">
        <f>ROUND(Source!EJ1711,O1739)</f>
        <v>11809.02</v>
      </c>
      <c r="Q1739" s="5"/>
      <c r="R1739" s="5"/>
      <c r="S1739" s="5"/>
      <c r="T1739" s="5"/>
      <c r="U1739" s="5"/>
      <c r="V1739" s="5"/>
      <c r="W1739" s="5"/>
    </row>
    <row r="1741" spans="1:206">
      <c r="A1741" s="3">
        <v>51</v>
      </c>
      <c r="B1741" s="3">
        <f>B20</f>
        <v>1</v>
      </c>
      <c r="C1741" s="3">
        <f>A20</f>
        <v>3</v>
      </c>
      <c r="D1741" s="3">
        <f>ROW(A20)</f>
        <v>20</v>
      </c>
      <c r="E1741" s="3"/>
      <c r="F1741" s="3" t="str">
        <f>IF(F20&lt;&gt;"",F20,"")</f>
        <v>02-01-22</v>
      </c>
      <c r="G1741" s="3" t="str">
        <f>IF(G20&lt;&gt;"",G20,"")</f>
        <v>02-01-22</v>
      </c>
      <c r="H1741" s="3">
        <v>0</v>
      </c>
      <c r="I1741" s="3"/>
      <c r="J1741" s="3"/>
      <c r="K1741" s="3"/>
      <c r="L1741" s="3"/>
      <c r="M1741" s="3"/>
      <c r="N1741" s="3"/>
      <c r="O1741" s="3">
        <f t="shared" ref="O1741:T1741" si="1521">ROUND(O55+O116+O171+O226+O283+O340+O395+O452+O513+O570+O627+O684+O739+O796+O853+O916+O977+O1036+O1097+O1156+O1231+O1292+O1353+O1416+O1473+O1530+O1589+O1652+O1711+AB1741,2)</f>
        <v>99668.73</v>
      </c>
      <c r="P1741" s="3">
        <f t="shared" si="1521"/>
        <v>86330.75</v>
      </c>
      <c r="Q1741" s="3">
        <f t="shared" si="1521"/>
        <v>2172.9</v>
      </c>
      <c r="R1741" s="3">
        <f t="shared" si="1521"/>
        <v>220.87</v>
      </c>
      <c r="S1741" s="3">
        <f t="shared" si="1521"/>
        <v>11165.08</v>
      </c>
      <c r="T1741" s="3">
        <f t="shared" si="1521"/>
        <v>0</v>
      </c>
      <c r="U1741" s="3">
        <f>U55+U116+U171+U226+U283+U340+U395+U452+U513+U570+U627+U684+U739+U796+U853+U916+U977+U1036+U1097+U1156+U1231+U1292+U1353+U1416+U1473+U1530+U1589+U1652+U1711+AH1741</f>
        <v>1241.4243182202001</v>
      </c>
      <c r="V1741" s="3">
        <f>V55+V116+V171+V226+V283+V340+V395+V452+V513+V570+V627+V684+V739+V796+V853+V916+V977+V1036+V1097+V1156+V1231+V1292+V1353+V1416+V1473+V1530+V1589+V1652+V1711+AI1741</f>
        <v>18.351471869999997</v>
      </c>
      <c r="W1741" s="3">
        <f>ROUND(W55+W116+W171+W226+W283+W340+W395+W452+W513+W570+W627+W684+W739+W796+W853+W916+W977+W1036+W1097+W1156+W1231+W1292+W1353+W1416+W1473+W1530+W1589+W1652+W1711+AJ1741,2)</f>
        <v>0</v>
      </c>
      <c r="X1741" s="3">
        <f>ROUND(X55+X116+X171+X226+X283+X340+X395+X452+X513+X570+X627+X684+X739+X796+X853+X916+X977+X1036+X1097+X1156+X1231+X1292+X1353+X1416+X1473+X1530+X1589+X1652+X1711+AK1741,2)</f>
        <v>12763.77</v>
      </c>
      <c r="Y1741" s="3">
        <f>ROUND(Y55+Y116+Y171+Y226+Y283+Y340+Y395+Y452+Y513+Y570+Y627+Y684+Y739+Y796+Y853+Y916+Y977+Y1036+Y1097+Y1156+Y1231+Y1292+Y1353+Y1416+Y1473+Y1530+Y1589+Y1652+Y1711+AL1741,2)</f>
        <v>7938.8</v>
      </c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>
        <f t="shared" ref="AO1741:BD1741" si="1522">ROUND(AO55+AO116+AO171+AO226+AO283+AO340+AO395+AO452+AO513+AO570+AO627+AO684+AO739+AO796+AO853+AO916+AO977+AO1036+AO1097+AO1156+AO1231+AO1292+AO1353+AO1416+AO1473+AO1530+AO1589+AO1652+AO1711+BX1741,2)</f>
        <v>0</v>
      </c>
      <c r="AP1741" s="3">
        <f t="shared" si="1522"/>
        <v>0</v>
      </c>
      <c r="AQ1741" s="3">
        <f t="shared" si="1522"/>
        <v>0</v>
      </c>
      <c r="AR1741" s="3">
        <f t="shared" si="1522"/>
        <v>120371.3</v>
      </c>
      <c r="AS1741" s="3">
        <f t="shared" si="1522"/>
        <v>117126.78</v>
      </c>
      <c r="AT1741" s="3">
        <f t="shared" si="1522"/>
        <v>3244.52</v>
      </c>
      <c r="AU1741" s="3">
        <f t="shared" si="1522"/>
        <v>0</v>
      </c>
      <c r="AV1741" s="3">
        <f t="shared" si="1522"/>
        <v>86330.75</v>
      </c>
      <c r="AW1741" s="3">
        <f t="shared" si="1522"/>
        <v>86330.75</v>
      </c>
      <c r="AX1741" s="3">
        <f t="shared" si="1522"/>
        <v>0</v>
      </c>
      <c r="AY1741" s="3">
        <f t="shared" si="1522"/>
        <v>86330.75</v>
      </c>
      <c r="AZ1741" s="3">
        <f t="shared" si="1522"/>
        <v>0</v>
      </c>
      <c r="BA1741" s="3">
        <f t="shared" si="1522"/>
        <v>0</v>
      </c>
      <c r="BB1741" s="3">
        <f t="shared" si="1522"/>
        <v>0</v>
      </c>
      <c r="BC1741" s="3">
        <f t="shared" si="1522"/>
        <v>0</v>
      </c>
      <c r="BD1741" s="3">
        <f t="shared" si="1522"/>
        <v>0</v>
      </c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4">
        <f t="shared" ref="DG1741:DL1741" si="1523">ROUND(DG55+DG116+DG171+DG226+DG283+DG340+DG395+DG452+DG513+DG570+DG627+DG684+DG739+DG796+DG853+DG916+DG977+DG1036+DG1097+DG1156+DG1231+DG1292+DG1353+DG1416+DG1473+DG1530+DG1589+DG1652+DG1711+DT1741,2)</f>
        <v>1807214.31</v>
      </c>
      <c r="DH1741" s="4">
        <f t="shared" si="1523"/>
        <v>1793876.33</v>
      </c>
      <c r="DI1741" s="4">
        <f t="shared" si="1523"/>
        <v>2172.9</v>
      </c>
      <c r="DJ1741" s="4">
        <f t="shared" si="1523"/>
        <v>220.87</v>
      </c>
      <c r="DK1741" s="4">
        <f t="shared" si="1523"/>
        <v>11165.08</v>
      </c>
      <c r="DL1741" s="4">
        <f t="shared" si="1523"/>
        <v>0</v>
      </c>
      <c r="DM1741" s="4">
        <f>DM55+DM116+DM171+DM226+DM283+DM340+DM395+DM452+DM513+DM570+DM627+DM684+DM739+DM796+DM853+DM916+DM977+DM1036+DM1097+DM1156+DM1231+DM1292+DM1353+DM1416+DM1473+DM1530+DM1589+DM1652+DM1711+DZ1741</f>
        <v>1241.4243182202001</v>
      </c>
      <c r="DN1741" s="4">
        <f>DN55+DN116+DN171+DN226+DN283+DN340+DN395+DN452+DN513+DN570+DN627+DN684+DN739+DN796+DN853+DN916+DN977+DN1036+DN1097+DN1156+DN1231+DN1292+DN1353+DN1416+DN1473+DN1530+DN1589+DN1652+DN1711+EA1741</f>
        <v>18.351471869999997</v>
      </c>
      <c r="DO1741" s="4">
        <f>ROUND(DO55+DO116+DO171+DO226+DO283+DO340+DO395+DO452+DO513+DO570+DO627+DO684+DO739+DO796+DO853+DO916+DO977+DO1036+DO1097+DO1156+DO1231+DO1292+DO1353+DO1416+DO1473+DO1530+DO1589+DO1652+DO1711+EB1741,2)</f>
        <v>0</v>
      </c>
      <c r="DP1741" s="4">
        <f>ROUND(DP55+DP116+DP171+DP226+DP283+DP340+DP395+DP452+DP513+DP570+DP627+DP684+DP739+DP796+DP853+DP916+DP977+DP1036+DP1097+DP1156+DP1231+DP1292+DP1353+DP1416+DP1473+DP1530+DP1589+DP1652+DP1711+EC1741,2)</f>
        <v>12763.77</v>
      </c>
      <c r="DQ1741" s="4">
        <f>ROUND(DQ55+DQ116+DQ171+DQ226+DQ283+DQ340+DQ395+DQ452+DQ513+DQ570+DQ627+DQ684+DQ739+DQ796+DQ853+DQ916+DQ977+DQ1036+DQ1097+DQ1156+DQ1231+DQ1292+DQ1353+DQ1416+DQ1473+DQ1530+DQ1589+DQ1652+DQ1711+ED1741,2)</f>
        <v>7938.8</v>
      </c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>
        <f t="shared" ref="EG1741:EV1741" si="1524">ROUND(EG55+EG116+EG171+EG226+EG283+EG340+EG395+EG452+EG513+EG570+EG627+EG684+EG739+EG796+EG853+EG916+EG977+EG1036+EG1097+EG1156+EG1231+EG1292+EG1353+EG1416+EG1473+EG1530+EG1589+EG1652+EG1711+FP1741,2)</f>
        <v>0</v>
      </c>
      <c r="EH1741" s="4">
        <f t="shared" si="1524"/>
        <v>1397465.51</v>
      </c>
      <c r="EI1741" s="4">
        <f t="shared" si="1524"/>
        <v>0</v>
      </c>
      <c r="EJ1741" s="4">
        <f t="shared" si="1524"/>
        <v>1827916.88</v>
      </c>
      <c r="EK1741" s="4">
        <f t="shared" si="1524"/>
        <v>249998.36</v>
      </c>
      <c r="EL1741" s="4">
        <f t="shared" si="1524"/>
        <v>180453.01</v>
      </c>
      <c r="EM1741" s="4">
        <f t="shared" si="1524"/>
        <v>0</v>
      </c>
      <c r="EN1741" s="4">
        <f t="shared" si="1524"/>
        <v>1793876.33</v>
      </c>
      <c r="EO1741" s="4">
        <f t="shared" si="1524"/>
        <v>396410.82</v>
      </c>
      <c r="EP1741" s="4">
        <f t="shared" si="1524"/>
        <v>0</v>
      </c>
      <c r="EQ1741" s="4">
        <f t="shared" si="1524"/>
        <v>396410.82</v>
      </c>
      <c r="ER1741" s="4">
        <f t="shared" si="1524"/>
        <v>1397465.51</v>
      </c>
      <c r="ES1741" s="4">
        <f t="shared" si="1524"/>
        <v>0</v>
      </c>
      <c r="ET1741" s="4">
        <f t="shared" si="1524"/>
        <v>0</v>
      </c>
      <c r="EU1741" s="4">
        <f t="shared" si="1524"/>
        <v>0</v>
      </c>
      <c r="EV1741" s="4">
        <f t="shared" si="1524"/>
        <v>0</v>
      </c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/>
      <c r="GX1741" s="4">
        <v>0</v>
      </c>
    </row>
    <row r="1743" spans="1:206">
      <c r="A1743" s="5">
        <v>50</v>
      </c>
      <c r="B1743" s="5">
        <v>0</v>
      </c>
      <c r="C1743" s="5">
        <v>0</v>
      </c>
      <c r="D1743" s="5">
        <v>1</v>
      </c>
      <c r="E1743" s="5">
        <v>201</v>
      </c>
      <c r="F1743" s="5">
        <f>ROUND(Source!O1741,O1743)</f>
        <v>99668.73</v>
      </c>
      <c r="G1743" s="5" t="s">
        <v>83</v>
      </c>
      <c r="H1743" s="5" t="s">
        <v>84</v>
      </c>
      <c r="I1743" s="5"/>
      <c r="J1743" s="5"/>
      <c r="K1743" s="5">
        <v>201</v>
      </c>
      <c r="L1743" s="5">
        <v>1</v>
      </c>
      <c r="M1743" s="5">
        <v>3</v>
      </c>
      <c r="N1743" s="5" t="s">
        <v>3</v>
      </c>
      <c r="O1743" s="5">
        <v>2</v>
      </c>
      <c r="P1743" s="5">
        <f>ROUND(Source!DG1741,O1743)</f>
        <v>1807214.31</v>
      </c>
      <c r="Q1743" s="5"/>
      <c r="R1743" s="5"/>
      <c r="S1743" s="5"/>
      <c r="T1743" s="5"/>
      <c r="U1743" s="5"/>
      <c r="V1743" s="5"/>
      <c r="W1743" s="5"/>
    </row>
    <row r="1744" spans="1:206">
      <c r="A1744" s="5">
        <v>50</v>
      </c>
      <c r="B1744" s="5">
        <v>0</v>
      </c>
      <c r="C1744" s="5">
        <v>0</v>
      </c>
      <c r="D1744" s="5">
        <v>1</v>
      </c>
      <c r="E1744" s="5">
        <v>202</v>
      </c>
      <c r="F1744" s="5">
        <f>ROUND(Source!P1741,O1744)</f>
        <v>86330.75</v>
      </c>
      <c r="G1744" s="5" t="s">
        <v>85</v>
      </c>
      <c r="H1744" s="5" t="s">
        <v>86</v>
      </c>
      <c r="I1744" s="5"/>
      <c r="J1744" s="5"/>
      <c r="K1744" s="5">
        <v>202</v>
      </c>
      <c r="L1744" s="5">
        <v>2</v>
      </c>
      <c r="M1744" s="5">
        <v>3</v>
      </c>
      <c r="N1744" s="5" t="s">
        <v>3</v>
      </c>
      <c r="O1744" s="5">
        <v>2</v>
      </c>
      <c r="P1744" s="5">
        <f>ROUND(Source!DH1741,O1744)</f>
        <v>1793876.33</v>
      </c>
      <c r="Q1744" s="5"/>
      <c r="R1744" s="5"/>
      <c r="S1744" s="5"/>
      <c r="T1744" s="5"/>
      <c r="U1744" s="5"/>
      <c r="V1744" s="5"/>
      <c r="W1744" s="5"/>
    </row>
    <row r="1745" spans="1:23">
      <c r="A1745" s="5">
        <v>50</v>
      </c>
      <c r="B1745" s="5">
        <v>0</v>
      </c>
      <c r="C1745" s="5">
        <v>0</v>
      </c>
      <c r="D1745" s="5">
        <v>1</v>
      </c>
      <c r="E1745" s="5">
        <v>222</v>
      </c>
      <c r="F1745" s="5">
        <f>ROUND(Source!AO1741,O1745)</f>
        <v>0</v>
      </c>
      <c r="G1745" s="5" t="s">
        <v>87</v>
      </c>
      <c r="H1745" s="5" t="s">
        <v>88</v>
      </c>
      <c r="I1745" s="5"/>
      <c r="J1745" s="5"/>
      <c r="K1745" s="5">
        <v>222</v>
      </c>
      <c r="L1745" s="5">
        <v>3</v>
      </c>
      <c r="M1745" s="5">
        <v>3</v>
      </c>
      <c r="N1745" s="5" t="s">
        <v>3</v>
      </c>
      <c r="O1745" s="5">
        <v>2</v>
      </c>
      <c r="P1745" s="5">
        <f>ROUND(Source!EG1741,O1745)</f>
        <v>0</v>
      </c>
      <c r="Q1745" s="5"/>
      <c r="R1745" s="5"/>
      <c r="S1745" s="5"/>
      <c r="T1745" s="5"/>
      <c r="U1745" s="5"/>
      <c r="V1745" s="5"/>
      <c r="W1745" s="5"/>
    </row>
    <row r="1746" spans="1:23">
      <c r="A1746" s="5">
        <v>50</v>
      </c>
      <c r="B1746" s="5">
        <v>0</v>
      </c>
      <c r="C1746" s="5">
        <v>0</v>
      </c>
      <c r="D1746" s="5">
        <v>1</v>
      </c>
      <c r="E1746" s="5">
        <v>225</v>
      </c>
      <c r="F1746" s="5">
        <f>ROUND(Source!AV1741,O1746)</f>
        <v>86330.75</v>
      </c>
      <c r="G1746" s="5" t="s">
        <v>89</v>
      </c>
      <c r="H1746" s="5" t="s">
        <v>90</v>
      </c>
      <c r="I1746" s="5"/>
      <c r="J1746" s="5"/>
      <c r="K1746" s="5">
        <v>225</v>
      </c>
      <c r="L1746" s="5">
        <v>4</v>
      </c>
      <c r="M1746" s="5">
        <v>3</v>
      </c>
      <c r="N1746" s="5" t="s">
        <v>3</v>
      </c>
      <c r="O1746" s="5">
        <v>2</v>
      </c>
      <c r="P1746" s="5">
        <f>ROUND(Source!EN1741,O1746)</f>
        <v>1793876.33</v>
      </c>
      <c r="Q1746" s="5"/>
      <c r="R1746" s="5"/>
      <c r="S1746" s="5"/>
      <c r="T1746" s="5"/>
      <c r="U1746" s="5"/>
      <c r="V1746" s="5"/>
      <c r="W1746" s="5"/>
    </row>
    <row r="1747" spans="1:23">
      <c r="A1747" s="5">
        <v>50</v>
      </c>
      <c r="B1747" s="5">
        <v>0</v>
      </c>
      <c r="C1747" s="5">
        <v>0</v>
      </c>
      <c r="D1747" s="5">
        <v>1</v>
      </c>
      <c r="E1747" s="5">
        <v>226</v>
      </c>
      <c r="F1747" s="5">
        <f>ROUND(Source!AW1741,O1747)</f>
        <v>86330.75</v>
      </c>
      <c r="G1747" s="5" t="s">
        <v>91</v>
      </c>
      <c r="H1747" s="5" t="s">
        <v>92</v>
      </c>
      <c r="I1747" s="5"/>
      <c r="J1747" s="5"/>
      <c r="K1747" s="5">
        <v>226</v>
      </c>
      <c r="L1747" s="5">
        <v>5</v>
      </c>
      <c r="M1747" s="5">
        <v>3</v>
      </c>
      <c r="N1747" s="5" t="s">
        <v>3</v>
      </c>
      <c r="O1747" s="5">
        <v>2</v>
      </c>
      <c r="P1747" s="5">
        <f>ROUND(Source!EO1741,O1747)</f>
        <v>396410.82</v>
      </c>
      <c r="Q1747" s="5"/>
      <c r="R1747" s="5"/>
      <c r="S1747" s="5"/>
      <c r="T1747" s="5"/>
      <c r="U1747" s="5"/>
      <c r="V1747" s="5"/>
      <c r="W1747" s="5"/>
    </row>
    <row r="1748" spans="1:23">
      <c r="A1748" s="5">
        <v>50</v>
      </c>
      <c r="B1748" s="5">
        <v>0</v>
      </c>
      <c r="C1748" s="5">
        <v>0</v>
      </c>
      <c r="D1748" s="5">
        <v>1</v>
      </c>
      <c r="E1748" s="5">
        <v>227</v>
      </c>
      <c r="F1748" s="5">
        <f>ROUND(Source!AX1741,O1748)</f>
        <v>0</v>
      </c>
      <c r="G1748" s="5" t="s">
        <v>93</v>
      </c>
      <c r="H1748" s="5" t="s">
        <v>94</v>
      </c>
      <c r="I1748" s="5"/>
      <c r="J1748" s="5"/>
      <c r="K1748" s="5">
        <v>227</v>
      </c>
      <c r="L1748" s="5">
        <v>6</v>
      </c>
      <c r="M1748" s="5">
        <v>3</v>
      </c>
      <c r="N1748" s="5" t="s">
        <v>3</v>
      </c>
      <c r="O1748" s="5">
        <v>2</v>
      </c>
      <c r="P1748" s="5">
        <f>ROUND(Source!EP1741,O1748)</f>
        <v>0</v>
      </c>
      <c r="Q1748" s="5"/>
      <c r="R1748" s="5"/>
      <c r="S1748" s="5"/>
      <c r="T1748" s="5"/>
      <c r="U1748" s="5"/>
      <c r="V1748" s="5"/>
      <c r="W1748" s="5"/>
    </row>
    <row r="1749" spans="1:23">
      <c r="A1749" s="5">
        <v>50</v>
      </c>
      <c r="B1749" s="5">
        <v>0</v>
      </c>
      <c r="C1749" s="5">
        <v>0</v>
      </c>
      <c r="D1749" s="5">
        <v>1</v>
      </c>
      <c r="E1749" s="5">
        <v>228</v>
      </c>
      <c r="F1749" s="5">
        <f>ROUND(Source!AY1741,O1749)</f>
        <v>86330.75</v>
      </c>
      <c r="G1749" s="5" t="s">
        <v>95</v>
      </c>
      <c r="H1749" s="5" t="s">
        <v>96</v>
      </c>
      <c r="I1749" s="5"/>
      <c r="J1749" s="5"/>
      <c r="K1749" s="5">
        <v>228</v>
      </c>
      <c r="L1749" s="5">
        <v>7</v>
      </c>
      <c r="M1749" s="5">
        <v>3</v>
      </c>
      <c r="N1749" s="5" t="s">
        <v>3</v>
      </c>
      <c r="O1749" s="5">
        <v>2</v>
      </c>
      <c r="P1749" s="5">
        <f>ROUND(Source!EQ1741,O1749)</f>
        <v>396410.82</v>
      </c>
      <c r="Q1749" s="5"/>
      <c r="R1749" s="5"/>
      <c r="S1749" s="5"/>
      <c r="T1749" s="5"/>
      <c r="U1749" s="5"/>
      <c r="V1749" s="5"/>
      <c r="W1749" s="5"/>
    </row>
    <row r="1750" spans="1:23">
      <c r="A1750" s="5">
        <v>50</v>
      </c>
      <c r="B1750" s="5">
        <v>0</v>
      </c>
      <c r="C1750" s="5">
        <v>0</v>
      </c>
      <c r="D1750" s="5">
        <v>1</v>
      </c>
      <c r="E1750" s="5">
        <v>216</v>
      </c>
      <c r="F1750" s="5">
        <f>ROUND(Source!AP1741,O1750)</f>
        <v>0</v>
      </c>
      <c r="G1750" s="5" t="s">
        <v>97</v>
      </c>
      <c r="H1750" s="5" t="s">
        <v>98</v>
      </c>
      <c r="I1750" s="5"/>
      <c r="J1750" s="5"/>
      <c r="K1750" s="5">
        <v>216</v>
      </c>
      <c r="L1750" s="5">
        <v>8</v>
      </c>
      <c r="M1750" s="5">
        <v>3</v>
      </c>
      <c r="N1750" s="5" t="s">
        <v>3</v>
      </c>
      <c r="O1750" s="5">
        <v>2</v>
      </c>
      <c r="P1750" s="5">
        <f>ROUND(Source!EH1741,O1750)</f>
        <v>1397465.51</v>
      </c>
      <c r="Q1750" s="5"/>
      <c r="R1750" s="5"/>
      <c r="S1750" s="5"/>
      <c r="T1750" s="5"/>
      <c r="U1750" s="5"/>
      <c r="V1750" s="5"/>
      <c r="W1750" s="5"/>
    </row>
    <row r="1751" spans="1:23">
      <c r="A1751" s="5">
        <v>50</v>
      </c>
      <c r="B1751" s="5">
        <v>0</v>
      </c>
      <c r="C1751" s="5">
        <v>0</v>
      </c>
      <c r="D1751" s="5">
        <v>1</v>
      </c>
      <c r="E1751" s="5">
        <v>223</v>
      </c>
      <c r="F1751" s="5">
        <f>ROUND(Source!AQ1741,O1751)</f>
        <v>0</v>
      </c>
      <c r="G1751" s="5" t="s">
        <v>99</v>
      </c>
      <c r="H1751" s="5" t="s">
        <v>100</v>
      </c>
      <c r="I1751" s="5"/>
      <c r="J1751" s="5"/>
      <c r="K1751" s="5">
        <v>223</v>
      </c>
      <c r="L1751" s="5">
        <v>9</v>
      </c>
      <c r="M1751" s="5">
        <v>3</v>
      </c>
      <c r="N1751" s="5" t="s">
        <v>3</v>
      </c>
      <c r="O1751" s="5">
        <v>2</v>
      </c>
      <c r="P1751" s="5">
        <f>ROUND(Source!EI1741,O1751)</f>
        <v>0</v>
      </c>
      <c r="Q1751" s="5"/>
      <c r="R1751" s="5"/>
      <c r="S1751" s="5"/>
      <c r="T1751" s="5"/>
      <c r="U1751" s="5"/>
      <c r="V1751" s="5"/>
      <c r="W1751" s="5"/>
    </row>
    <row r="1752" spans="1:23">
      <c r="A1752" s="5">
        <v>50</v>
      </c>
      <c r="B1752" s="5">
        <v>0</v>
      </c>
      <c r="C1752" s="5">
        <v>0</v>
      </c>
      <c r="D1752" s="5">
        <v>1</v>
      </c>
      <c r="E1752" s="5">
        <v>229</v>
      </c>
      <c r="F1752" s="5">
        <f>ROUND(Source!AZ1741,O1752)</f>
        <v>0</v>
      </c>
      <c r="G1752" s="5" t="s">
        <v>101</v>
      </c>
      <c r="H1752" s="5" t="s">
        <v>102</v>
      </c>
      <c r="I1752" s="5"/>
      <c r="J1752" s="5"/>
      <c r="K1752" s="5">
        <v>229</v>
      </c>
      <c r="L1752" s="5">
        <v>10</v>
      </c>
      <c r="M1752" s="5">
        <v>3</v>
      </c>
      <c r="N1752" s="5" t="s">
        <v>3</v>
      </c>
      <c r="O1752" s="5">
        <v>2</v>
      </c>
      <c r="P1752" s="5">
        <f>ROUND(Source!ER1741,O1752)</f>
        <v>1397465.51</v>
      </c>
      <c r="Q1752" s="5"/>
      <c r="R1752" s="5"/>
      <c r="S1752" s="5"/>
      <c r="T1752" s="5"/>
      <c r="U1752" s="5"/>
      <c r="V1752" s="5"/>
      <c r="W1752" s="5"/>
    </row>
    <row r="1753" spans="1:23">
      <c r="A1753" s="5">
        <v>50</v>
      </c>
      <c r="B1753" s="5">
        <v>0</v>
      </c>
      <c r="C1753" s="5">
        <v>0</v>
      </c>
      <c r="D1753" s="5">
        <v>1</v>
      </c>
      <c r="E1753" s="5">
        <v>203</v>
      </c>
      <c r="F1753" s="5">
        <f>ROUND(Source!Q1741,O1753)</f>
        <v>2172.9</v>
      </c>
      <c r="G1753" s="5" t="s">
        <v>103</v>
      </c>
      <c r="H1753" s="5" t="s">
        <v>104</v>
      </c>
      <c r="I1753" s="5"/>
      <c r="J1753" s="5"/>
      <c r="K1753" s="5">
        <v>203</v>
      </c>
      <c r="L1753" s="5">
        <v>11</v>
      </c>
      <c r="M1753" s="5">
        <v>3</v>
      </c>
      <c r="N1753" s="5" t="s">
        <v>3</v>
      </c>
      <c r="O1753" s="5">
        <v>2</v>
      </c>
      <c r="P1753" s="5">
        <f>ROUND(Source!DI1741,O1753)</f>
        <v>2172.9</v>
      </c>
      <c r="Q1753" s="5"/>
      <c r="R1753" s="5"/>
      <c r="S1753" s="5"/>
      <c r="T1753" s="5"/>
      <c r="U1753" s="5"/>
      <c r="V1753" s="5"/>
      <c r="W1753" s="5"/>
    </row>
    <row r="1754" spans="1:23">
      <c r="A1754" s="5">
        <v>50</v>
      </c>
      <c r="B1754" s="5">
        <v>0</v>
      </c>
      <c r="C1754" s="5">
        <v>0</v>
      </c>
      <c r="D1754" s="5">
        <v>1</v>
      </c>
      <c r="E1754" s="5">
        <v>231</v>
      </c>
      <c r="F1754" s="5">
        <f>ROUND(Source!BB1741,O1754)</f>
        <v>0</v>
      </c>
      <c r="G1754" s="5" t="s">
        <v>105</v>
      </c>
      <c r="H1754" s="5" t="s">
        <v>106</v>
      </c>
      <c r="I1754" s="5"/>
      <c r="J1754" s="5"/>
      <c r="K1754" s="5">
        <v>231</v>
      </c>
      <c r="L1754" s="5">
        <v>12</v>
      </c>
      <c r="M1754" s="5">
        <v>3</v>
      </c>
      <c r="N1754" s="5" t="s">
        <v>3</v>
      </c>
      <c r="O1754" s="5">
        <v>2</v>
      </c>
      <c r="P1754" s="5">
        <f>ROUND(Source!ET1741,O1754)</f>
        <v>0</v>
      </c>
      <c r="Q1754" s="5"/>
      <c r="R1754" s="5"/>
      <c r="S1754" s="5"/>
      <c r="T1754" s="5"/>
      <c r="U1754" s="5"/>
      <c r="V1754" s="5"/>
      <c r="W1754" s="5"/>
    </row>
    <row r="1755" spans="1:23">
      <c r="A1755" s="5">
        <v>50</v>
      </c>
      <c r="B1755" s="5">
        <v>0</v>
      </c>
      <c r="C1755" s="5">
        <v>0</v>
      </c>
      <c r="D1755" s="5">
        <v>1</v>
      </c>
      <c r="E1755" s="5">
        <v>204</v>
      </c>
      <c r="F1755" s="5">
        <f>ROUND(Source!R1741,O1755)</f>
        <v>220.87</v>
      </c>
      <c r="G1755" s="5" t="s">
        <v>107</v>
      </c>
      <c r="H1755" s="5" t="s">
        <v>108</v>
      </c>
      <c r="I1755" s="5"/>
      <c r="J1755" s="5"/>
      <c r="K1755" s="5">
        <v>204</v>
      </c>
      <c r="L1755" s="5">
        <v>13</v>
      </c>
      <c r="M1755" s="5">
        <v>3</v>
      </c>
      <c r="N1755" s="5" t="s">
        <v>3</v>
      </c>
      <c r="O1755" s="5">
        <v>2</v>
      </c>
      <c r="P1755" s="5">
        <f>ROUND(Source!DJ1741,O1755)</f>
        <v>220.87</v>
      </c>
      <c r="Q1755" s="5"/>
      <c r="R1755" s="5"/>
      <c r="S1755" s="5"/>
      <c r="T1755" s="5"/>
      <c r="U1755" s="5"/>
      <c r="V1755" s="5"/>
      <c r="W1755" s="5"/>
    </row>
    <row r="1756" spans="1:23">
      <c r="A1756" s="5">
        <v>50</v>
      </c>
      <c r="B1756" s="5">
        <v>0</v>
      </c>
      <c r="C1756" s="5">
        <v>0</v>
      </c>
      <c r="D1756" s="5">
        <v>1</v>
      </c>
      <c r="E1756" s="5">
        <v>205</v>
      </c>
      <c r="F1756" s="5">
        <f>ROUND(Source!S1741,O1756)</f>
        <v>11165.08</v>
      </c>
      <c r="G1756" s="5" t="s">
        <v>109</v>
      </c>
      <c r="H1756" s="5" t="s">
        <v>110</v>
      </c>
      <c r="I1756" s="5"/>
      <c r="J1756" s="5"/>
      <c r="K1756" s="5">
        <v>205</v>
      </c>
      <c r="L1756" s="5">
        <v>14</v>
      </c>
      <c r="M1756" s="5">
        <v>3</v>
      </c>
      <c r="N1756" s="5" t="s">
        <v>3</v>
      </c>
      <c r="O1756" s="5">
        <v>2</v>
      </c>
      <c r="P1756" s="5">
        <f>ROUND(Source!DK1741,O1756)</f>
        <v>11165.08</v>
      </c>
      <c r="Q1756" s="5"/>
      <c r="R1756" s="5"/>
      <c r="S1756" s="5"/>
      <c r="T1756" s="5"/>
      <c r="U1756" s="5"/>
      <c r="V1756" s="5"/>
      <c r="W1756" s="5"/>
    </row>
    <row r="1757" spans="1:23">
      <c r="A1757" s="5">
        <v>50</v>
      </c>
      <c r="B1757" s="5">
        <v>0</v>
      </c>
      <c r="C1757" s="5">
        <v>0</v>
      </c>
      <c r="D1757" s="5">
        <v>1</v>
      </c>
      <c r="E1757" s="5">
        <v>232</v>
      </c>
      <c r="F1757" s="5">
        <f>ROUND(Source!BC1741,O1757)</f>
        <v>0</v>
      </c>
      <c r="G1757" s="5" t="s">
        <v>111</v>
      </c>
      <c r="H1757" s="5" t="s">
        <v>112</v>
      </c>
      <c r="I1757" s="5"/>
      <c r="J1757" s="5"/>
      <c r="K1757" s="5">
        <v>232</v>
      </c>
      <c r="L1757" s="5">
        <v>15</v>
      </c>
      <c r="M1757" s="5">
        <v>3</v>
      </c>
      <c r="N1757" s="5" t="s">
        <v>3</v>
      </c>
      <c r="O1757" s="5">
        <v>2</v>
      </c>
      <c r="P1757" s="5">
        <f>ROUND(Source!EU1741,O1757)</f>
        <v>0</v>
      </c>
      <c r="Q1757" s="5"/>
      <c r="R1757" s="5"/>
      <c r="S1757" s="5"/>
      <c r="T1757" s="5"/>
      <c r="U1757" s="5"/>
      <c r="V1757" s="5"/>
      <c r="W1757" s="5"/>
    </row>
    <row r="1758" spans="1:23">
      <c r="A1758" s="5">
        <v>50</v>
      </c>
      <c r="B1758" s="5">
        <v>0</v>
      </c>
      <c r="C1758" s="5">
        <v>0</v>
      </c>
      <c r="D1758" s="5">
        <v>1</v>
      </c>
      <c r="E1758" s="5">
        <v>214</v>
      </c>
      <c r="F1758" s="5">
        <f>ROUND(Source!AS1741,O1758)</f>
        <v>117126.78</v>
      </c>
      <c r="G1758" s="5" t="s">
        <v>113</v>
      </c>
      <c r="H1758" s="5" t="s">
        <v>114</v>
      </c>
      <c r="I1758" s="5"/>
      <c r="J1758" s="5"/>
      <c r="K1758" s="5">
        <v>214</v>
      </c>
      <c r="L1758" s="5">
        <v>16</v>
      </c>
      <c r="M1758" s="5">
        <v>3</v>
      </c>
      <c r="N1758" s="5" t="s">
        <v>3</v>
      </c>
      <c r="O1758" s="5">
        <v>2</v>
      </c>
      <c r="P1758" s="5">
        <f>ROUND(Source!EK1741,O1758)</f>
        <v>249998.36</v>
      </c>
      <c r="Q1758" s="5"/>
      <c r="R1758" s="5"/>
      <c r="S1758" s="5"/>
      <c r="T1758" s="5"/>
      <c r="U1758" s="5"/>
      <c r="V1758" s="5"/>
      <c r="W1758" s="5"/>
    </row>
    <row r="1759" spans="1:23">
      <c r="A1759" s="5">
        <v>50</v>
      </c>
      <c r="B1759" s="5">
        <v>0</v>
      </c>
      <c r="C1759" s="5">
        <v>0</v>
      </c>
      <c r="D1759" s="5">
        <v>1</v>
      </c>
      <c r="E1759" s="5">
        <v>215</v>
      </c>
      <c r="F1759" s="5">
        <f>ROUND(Source!AT1741,O1759)</f>
        <v>3244.52</v>
      </c>
      <c r="G1759" s="5" t="s">
        <v>115</v>
      </c>
      <c r="H1759" s="5" t="s">
        <v>116</v>
      </c>
      <c r="I1759" s="5"/>
      <c r="J1759" s="5"/>
      <c r="K1759" s="5">
        <v>215</v>
      </c>
      <c r="L1759" s="5">
        <v>17</v>
      </c>
      <c r="M1759" s="5">
        <v>3</v>
      </c>
      <c r="N1759" s="5" t="s">
        <v>3</v>
      </c>
      <c r="O1759" s="5">
        <v>2</v>
      </c>
      <c r="P1759" s="5">
        <f>ROUND(Source!EL1741,O1759)</f>
        <v>180453.01</v>
      </c>
      <c r="Q1759" s="5"/>
      <c r="R1759" s="5"/>
      <c r="S1759" s="5"/>
      <c r="T1759" s="5"/>
      <c r="U1759" s="5"/>
      <c r="V1759" s="5"/>
      <c r="W1759" s="5"/>
    </row>
    <row r="1760" spans="1:23">
      <c r="A1760" s="5">
        <v>50</v>
      </c>
      <c r="B1760" s="5">
        <v>0</v>
      </c>
      <c r="C1760" s="5">
        <v>0</v>
      </c>
      <c r="D1760" s="5">
        <v>1</v>
      </c>
      <c r="E1760" s="5">
        <v>217</v>
      </c>
      <c r="F1760" s="5">
        <f>ROUND(Source!AU1741,O1760)</f>
        <v>0</v>
      </c>
      <c r="G1760" s="5" t="s">
        <v>117</v>
      </c>
      <c r="H1760" s="5" t="s">
        <v>118</v>
      </c>
      <c r="I1760" s="5"/>
      <c r="J1760" s="5"/>
      <c r="K1760" s="5">
        <v>217</v>
      </c>
      <c r="L1760" s="5">
        <v>18</v>
      </c>
      <c r="M1760" s="5">
        <v>3</v>
      </c>
      <c r="N1760" s="5" t="s">
        <v>3</v>
      </c>
      <c r="O1760" s="5">
        <v>2</v>
      </c>
      <c r="P1760" s="5">
        <f>ROUND(Source!EM1741,O1760)</f>
        <v>0</v>
      </c>
      <c r="Q1760" s="5"/>
      <c r="R1760" s="5"/>
      <c r="S1760" s="5"/>
      <c r="T1760" s="5"/>
      <c r="U1760" s="5"/>
      <c r="V1760" s="5"/>
      <c r="W1760" s="5"/>
    </row>
    <row r="1761" spans="1:206">
      <c r="A1761" s="5">
        <v>50</v>
      </c>
      <c r="B1761" s="5">
        <v>0</v>
      </c>
      <c r="C1761" s="5">
        <v>0</v>
      </c>
      <c r="D1761" s="5">
        <v>1</v>
      </c>
      <c r="E1761" s="5">
        <v>230</v>
      </c>
      <c r="F1761" s="5">
        <f>ROUND(Source!BA1741,O1761)</f>
        <v>0</v>
      </c>
      <c r="G1761" s="5" t="s">
        <v>119</v>
      </c>
      <c r="H1761" s="5" t="s">
        <v>120</v>
      </c>
      <c r="I1761" s="5"/>
      <c r="J1761" s="5"/>
      <c r="K1761" s="5">
        <v>230</v>
      </c>
      <c r="L1761" s="5">
        <v>19</v>
      </c>
      <c r="M1761" s="5">
        <v>3</v>
      </c>
      <c r="N1761" s="5" t="s">
        <v>3</v>
      </c>
      <c r="O1761" s="5">
        <v>2</v>
      </c>
      <c r="P1761" s="5">
        <f>ROUND(Source!ES1741,O1761)</f>
        <v>0</v>
      </c>
      <c r="Q1761" s="5"/>
      <c r="R1761" s="5"/>
      <c r="S1761" s="5"/>
      <c r="T1761" s="5"/>
      <c r="U1761" s="5"/>
      <c r="V1761" s="5"/>
      <c r="W1761" s="5"/>
    </row>
    <row r="1762" spans="1:206">
      <c r="A1762" s="5">
        <v>50</v>
      </c>
      <c r="B1762" s="5">
        <v>0</v>
      </c>
      <c r="C1762" s="5">
        <v>0</v>
      </c>
      <c r="D1762" s="5">
        <v>1</v>
      </c>
      <c r="E1762" s="5">
        <v>206</v>
      </c>
      <c r="F1762" s="5">
        <f>ROUND(Source!T1741,O1762)</f>
        <v>0</v>
      </c>
      <c r="G1762" s="5" t="s">
        <v>121</v>
      </c>
      <c r="H1762" s="5" t="s">
        <v>122</v>
      </c>
      <c r="I1762" s="5"/>
      <c r="J1762" s="5"/>
      <c r="K1762" s="5">
        <v>206</v>
      </c>
      <c r="L1762" s="5">
        <v>20</v>
      </c>
      <c r="M1762" s="5">
        <v>3</v>
      </c>
      <c r="N1762" s="5" t="s">
        <v>3</v>
      </c>
      <c r="O1762" s="5">
        <v>2</v>
      </c>
      <c r="P1762" s="5">
        <f>ROUND(Source!DL1741,O1762)</f>
        <v>0</v>
      </c>
      <c r="Q1762" s="5"/>
      <c r="R1762" s="5"/>
      <c r="S1762" s="5"/>
      <c r="T1762" s="5"/>
      <c r="U1762" s="5"/>
      <c r="V1762" s="5"/>
      <c r="W1762" s="5"/>
    </row>
    <row r="1763" spans="1:206">
      <c r="A1763" s="5">
        <v>50</v>
      </c>
      <c r="B1763" s="5">
        <v>0</v>
      </c>
      <c r="C1763" s="5">
        <v>0</v>
      </c>
      <c r="D1763" s="5">
        <v>1</v>
      </c>
      <c r="E1763" s="5">
        <v>207</v>
      </c>
      <c r="F1763" s="5">
        <f>Source!U1741</f>
        <v>1241.4243182202001</v>
      </c>
      <c r="G1763" s="5" t="s">
        <v>123</v>
      </c>
      <c r="H1763" s="5" t="s">
        <v>124</v>
      </c>
      <c r="I1763" s="5"/>
      <c r="J1763" s="5"/>
      <c r="K1763" s="5">
        <v>207</v>
      </c>
      <c r="L1763" s="5">
        <v>21</v>
      </c>
      <c r="M1763" s="5">
        <v>3</v>
      </c>
      <c r="N1763" s="5" t="s">
        <v>3</v>
      </c>
      <c r="O1763" s="5">
        <v>-1</v>
      </c>
      <c r="P1763" s="5">
        <f>Source!DM1741</f>
        <v>1241.4243182202001</v>
      </c>
      <c r="Q1763" s="5"/>
      <c r="R1763" s="5"/>
      <c r="S1763" s="5"/>
      <c r="T1763" s="5"/>
      <c r="U1763" s="5"/>
      <c r="V1763" s="5"/>
      <c r="W1763" s="5"/>
    </row>
    <row r="1764" spans="1:206">
      <c r="A1764" s="5">
        <v>50</v>
      </c>
      <c r="B1764" s="5">
        <v>0</v>
      </c>
      <c r="C1764" s="5">
        <v>0</v>
      </c>
      <c r="D1764" s="5">
        <v>1</v>
      </c>
      <c r="E1764" s="5">
        <v>208</v>
      </c>
      <c r="F1764" s="5">
        <f>Source!V1741</f>
        <v>18.351471869999997</v>
      </c>
      <c r="G1764" s="5" t="s">
        <v>125</v>
      </c>
      <c r="H1764" s="5" t="s">
        <v>126</v>
      </c>
      <c r="I1764" s="5"/>
      <c r="J1764" s="5"/>
      <c r="K1764" s="5">
        <v>208</v>
      </c>
      <c r="L1764" s="5">
        <v>22</v>
      </c>
      <c r="M1764" s="5">
        <v>3</v>
      </c>
      <c r="N1764" s="5" t="s">
        <v>3</v>
      </c>
      <c r="O1764" s="5">
        <v>-1</v>
      </c>
      <c r="P1764" s="5">
        <f>Source!DN1741</f>
        <v>18.351471869999997</v>
      </c>
      <c r="Q1764" s="5"/>
      <c r="R1764" s="5"/>
      <c r="S1764" s="5"/>
      <c r="T1764" s="5"/>
      <c r="U1764" s="5"/>
      <c r="V1764" s="5"/>
      <c r="W1764" s="5"/>
    </row>
    <row r="1765" spans="1:206">
      <c r="A1765" s="5">
        <v>50</v>
      </c>
      <c r="B1765" s="5">
        <v>0</v>
      </c>
      <c r="C1765" s="5">
        <v>0</v>
      </c>
      <c r="D1765" s="5">
        <v>1</v>
      </c>
      <c r="E1765" s="5">
        <v>209</v>
      </c>
      <c r="F1765" s="5">
        <f>ROUND(Source!W1741,O1765)</f>
        <v>0</v>
      </c>
      <c r="G1765" s="5" t="s">
        <v>127</v>
      </c>
      <c r="H1765" s="5" t="s">
        <v>128</v>
      </c>
      <c r="I1765" s="5"/>
      <c r="J1765" s="5"/>
      <c r="K1765" s="5">
        <v>209</v>
      </c>
      <c r="L1765" s="5">
        <v>23</v>
      </c>
      <c r="M1765" s="5">
        <v>3</v>
      </c>
      <c r="N1765" s="5" t="s">
        <v>3</v>
      </c>
      <c r="O1765" s="5">
        <v>2</v>
      </c>
      <c r="P1765" s="5">
        <f>ROUND(Source!DO1741,O1765)</f>
        <v>0</v>
      </c>
      <c r="Q1765" s="5"/>
      <c r="R1765" s="5"/>
      <c r="S1765" s="5"/>
      <c r="T1765" s="5"/>
      <c r="U1765" s="5"/>
      <c r="V1765" s="5"/>
      <c r="W1765" s="5"/>
    </row>
    <row r="1766" spans="1:206">
      <c r="A1766" s="5">
        <v>50</v>
      </c>
      <c r="B1766" s="5">
        <v>0</v>
      </c>
      <c r="C1766" s="5">
        <v>0</v>
      </c>
      <c r="D1766" s="5">
        <v>1</v>
      </c>
      <c r="E1766" s="5">
        <v>233</v>
      </c>
      <c r="F1766" s="5">
        <f>ROUND(Source!BD1741,O1766)</f>
        <v>0</v>
      </c>
      <c r="G1766" s="5" t="s">
        <v>129</v>
      </c>
      <c r="H1766" s="5" t="s">
        <v>130</v>
      </c>
      <c r="I1766" s="5"/>
      <c r="J1766" s="5"/>
      <c r="K1766" s="5">
        <v>233</v>
      </c>
      <c r="L1766" s="5">
        <v>24</v>
      </c>
      <c r="M1766" s="5">
        <v>3</v>
      </c>
      <c r="N1766" s="5" t="s">
        <v>3</v>
      </c>
      <c r="O1766" s="5">
        <v>2</v>
      </c>
      <c r="P1766" s="5">
        <f>ROUND(Source!EV1741,O1766)</f>
        <v>0</v>
      </c>
      <c r="Q1766" s="5"/>
      <c r="R1766" s="5"/>
      <c r="S1766" s="5"/>
      <c r="T1766" s="5"/>
      <c r="U1766" s="5"/>
      <c r="V1766" s="5"/>
      <c r="W1766" s="5"/>
    </row>
    <row r="1767" spans="1:206">
      <c r="A1767" s="5">
        <v>50</v>
      </c>
      <c r="B1767" s="5">
        <v>0</v>
      </c>
      <c r="C1767" s="5">
        <v>0</v>
      </c>
      <c r="D1767" s="5">
        <v>1</v>
      </c>
      <c r="E1767" s="5">
        <v>210</v>
      </c>
      <c r="F1767" s="5">
        <f>ROUND(Source!X1741,O1767)</f>
        <v>12763.77</v>
      </c>
      <c r="G1767" s="5" t="s">
        <v>131</v>
      </c>
      <c r="H1767" s="5" t="s">
        <v>132</v>
      </c>
      <c r="I1767" s="5"/>
      <c r="J1767" s="5"/>
      <c r="K1767" s="5">
        <v>210</v>
      </c>
      <c r="L1767" s="5">
        <v>25</v>
      </c>
      <c r="M1767" s="5">
        <v>3</v>
      </c>
      <c r="N1767" s="5" t="s">
        <v>3</v>
      </c>
      <c r="O1767" s="5">
        <v>2</v>
      </c>
      <c r="P1767" s="5">
        <f>ROUND(Source!DP1741,O1767)</f>
        <v>12763.77</v>
      </c>
      <c r="Q1767" s="5"/>
      <c r="R1767" s="5"/>
      <c r="S1767" s="5"/>
      <c r="T1767" s="5"/>
      <c r="U1767" s="5"/>
      <c r="V1767" s="5"/>
      <c r="W1767" s="5"/>
    </row>
    <row r="1768" spans="1:206">
      <c r="A1768" s="5">
        <v>50</v>
      </c>
      <c r="B1768" s="5">
        <v>0</v>
      </c>
      <c r="C1768" s="5">
        <v>0</v>
      </c>
      <c r="D1768" s="5">
        <v>1</v>
      </c>
      <c r="E1768" s="5">
        <v>211</v>
      </c>
      <c r="F1768" s="5">
        <f>ROUND(Source!Y1741,O1768)</f>
        <v>7938.8</v>
      </c>
      <c r="G1768" s="5" t="s">
        <v>133</v>
      </c>
      <c r="H1768" s="5" t="s">
        <v>134</v>
      </c>
      <c r="I1768" s="5"/>
      <c r="J1768" s="5"/>
      <c r="K1768" s="5">
        <v>211</v>
      </c>
      <c r="L1768" s="5">
        <v>26</v>
      </c>
      <c r="M1768" s="5">
        <v>3</v>
      </c>
      <c r="N1768" s="5" t="s">
        <v>3</v>
      </c>
      <c r="O1768" s="5">
        <v>2</v>
      </c>
      <c r="P1768" s="5">
        <f>ROUND(Source!DQ1741,O1768)</f>
        <v>7938.8</v>
      </c>
      <c r="Q1768" s="5"/>
      <c r="R1768" s="5"/>
      <c r="S1768" s="5"/>
      <c r="T1768" s="5"/>
      <c r="U1768" s="5"/>
      <c r="V1768" s="5"/>
      <c r="W1768" s="5"/>
    </row>
    <row r="1769" spans="1:206">
      <c r="A1769" s="5">
        <v>50</v>
      </c>
      <c r="B1769" s="5">
        <v>0</v>
      </c>
      <c r="C1769" s="5">
        <v>0</v>
      </c>
      <c r="D1769" s="5">
        <v>1</v>
      </c>
      <c r="E1769" s="5">
        <v>224</v>
      </c>
      <c r="F1769" s="5">
        <f>ROUND(Source!AR1741,O1769)</f>
        <v>120371.3</v>
      </c>
      <c r="G1769" s="5" t="s">
        <v>135</v>
      </c>
      <c r="H1769" s="5" t="s">
        <v>136</v>
      </c>
      <c r="I1769" s="5"/>
      <c r="J1769" s="5"/>
      <c r="K1769" s="5">
        <v>224</v>
      </c>
      <c r="L1769" s="5">
        <v>27</v>
      </c>
      <c r="M1769" s="5">
        <v>3</v>
      </c>
      <c r="N1769" s="5" t="s">
        <v>3</v>
      </c>
      <c r="O1769" s="5">
        <v>2</v>
      </c>
      <c r="P1769" s="5">
        <f>ROUND(Source!EJ1741,O1769)</f>
        <v>1827916.88</v>
      </c>
      <c r="Q1769" s="5"/>
      <c r="R1769" s="5"/>
      <c r="S1769" s="5"/>
      <c r="T1769" s="5"/>
      <c r="U1769" s="5"/>
      <c r="V1769" s="5"/>
      <c r="W1769" s="5"/>
    </row>
    <row r="1770" spans="1:206">
      <c r="A1770" s="5">
        <v>50</v>
      </c>
      <c r="B1770" s="5">
        <v>0</v>
      </c>
      <c r="C1770" s="5">
        <v>0</v>
      </c>
      <c r="D1770" s="5">
        <v>2</v>
      </c>
      <c r="E1770" s="5">
        <v>0</v>
      </c>
      <c r="F1770" s="5">
        <v>0</v>
      </c>
      <c r="G1770" s="5" t="s">
        <v>734</v>
      </c>
      <c r="H1770" s="5" t="s">
        <v>735</v>
      </c>
      <c r="I1770" s="5"/>
      <c r="J1770" s="5"/>
      <c r="K1770" s="5">
        <v>212</v>
      </c>
      <c r="L1770" s="5">
        <v>28</v>
      </c>
      <c r="M1770" s="5">
        <v>1</v>
      </c>
      <c r="N1770" s="5" t="s">
        <v>736</v>
      </c>
      <c r="O1770" s="5">
        <v>-1</v>
      </c>
      <c r="P1770" s="5">
        <v>0</v>
      </c>
      <c r="Q1770" s="5"/>
      <c r="R1770" s="5"/>
      <c r="S1770" s="5"/>
      <c r="T1770" s="5"/>
      <c r="U1770" s="5"/>
      <c r="V1770" s="5"/>
      <c r="W1770" s="5"/>
    </row>
    <row r="1772" spans="1:206">
      <c r="A1772" s="3">
        <v>51</v>
      </c>
      <c r="B1772" s="3">
        <f>B12</f>
        <v>1857</v>
      </c>
      <c r="C1772" s="3">
        <f>A12</f>
        <v>1</v>
      </c>
      <c r="D1772" s="3">
        <f>ROW(A12)</f>
        <v>12</v>
      </c>
      <c r="E1772" s="3"/>
      <c r="F1772" s="3" t="str">
        <f>IF(F12&lt;&gt;"",F12,"")</f>
        <v>"Ансамбль застройки Серпуховской площади (фрагмент).- Доходный дом с лавкам, 1800-1810гг., 1827г., 1883г., арх.С.Тропаревский" расположенный по адресу: г.Москва, Серпуховская пл., д. 36/71, стр.1</v>
      </c>
      <c r="G1772" s="3" t="str">
        <f>IF(G12&lt;&gt;"",G12,"")</f>
        <v>ДУ-02-01-22</v>
      </c>
      <c r="H1772" s="3">
        <v>0</v>
      </c>
      <c r="I1772" s="3"/>
      <c r="J1772" s="3"/>
      <c r="K1772" s="3"/>
      <c r="L1772" s="3"/>
      <c r="M1772" s="3"/>
      <c r="N1772" s="3"/>
      <c r="O1772" s="3">
        <f t="shared" ref="O1772:T1772" si="1525">ROUND(O1741,2)</f>
        <v>99668.73</v>
      </c>
      <c r="P1772" s="3">
        <f t="shared" si="1525"/>
        <v>86330.75</v>
      </c>
      <c r="Q1772" s="3">
        <f t="shared" si="1525"/>
        <v>2172.9</v>
      </c>
      <c r="R1772" s="3">
        <f t="shared" si="1525"/>
        <v>220.87</v>
      </c>
      <c r="S1772" s="3">
        <f t="shared" si="1525"/>
        <v>11165.08</v>
      </c>
      <c r="T1772" s="3">
        <f t="shared" si="1525"/>
        <v>0</v>
      </c>
      <c r="U1772" s="3">
        <f>U1741</f>
        <v>1241.4243182202001</v>
      </c>
      <c r="V1772" s="3">
        <f>V1741</f>
        <v>18.351471869999997</v>
      </c>
      <c r="W1772" s="3">
        <f>ROUND(W1741,2)</f>
        <v>0</v>
      </c>
      <c r="X1772" s="3">
        <f>ROUND(X1741,2)</f>
        <v>12763.77</v>
      </c>
      <c r="Y1772" s="3">
        <f>ROUND(Y1741,2)</f>
        <v>7938.8</v>
      </c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>
        <f t="shared" ref="AO1772:BD1772" si="1526">ROUND(AO1741,2)</f>
        <v>0</v>
      </c>
      <c r="AP1772" s="3">
        <f t="shared" si="1526"/>
        <v>0</v>
      </c>
      <c r="AQ1772" s="3">
        <f t="shared" si="1526"/>
        <v>0</v>
      </c>
      <c r="AR1772" s="3">
        <f t="shared" si="1526"/>
        <v>120371.3</v>
      </c>
      <c r="AS1772" s="3">
        <f t="shared" si="1526"/>
        <v>117126.78</v>
      </c>
      <c r="AT1772" s="3">
        <f t="shared" si="1526"/>
        <v>3244.52</v>
      </c>
      <c r="AU1772" s="3">
        <f t="shared" si="1526"/>
        <v>0</v>
      </c>
      <c r="AV1772" s="3">
        <f t="shared" si="1526"/>
        <v>86330.75</v>
      </c>
      <c r="AW1772" s="3">
        <f t="shared" si="1526"/>
        <v>86330.75</v>
      </c>
      <c r="AX1772" s="3">
        <f t="shared" si="1526"/>
        <v>0</v>
      </c>
      <c r="AY1772" s="3">
        <f t="shared" si="1526"/>
        <v>86330.75</v>
      </c>
      <c r="AZ1772" s="3">
        <f t="shared" si="1526"/>
        <v>0</v>
      </c>
      <c r="BA1772" s="3">
        <f t="shared" si="1526"/>
        <v>0</v>
      </c>
      <c r="BB1772" s="3">
        <f t="shared" si="1526"/>
        <v>0</v>
      </c>
      <c r="BC1772" s="3">
        <f t="shared" si="1526"/>
        <v>0</v>
      </c>
      <c r="BD1772" s="3">
        <f t="shared" si="1526"/>
        <v>0</v>
      </c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4">
        <f t="shared" ref="DG1772:DL1772" si="1527">ROUND(DG1741,2)</f>
        <v>1807214.31</v>
      </c>
      <c r="DH1772" s="4">
        <f t="shared" si="1527"/>
        <v>1793876.33</v>
      </c>
      <c r="DI1772" s="4">
        <f t="shared" si="1527"/>
        <v>2172.9</v>
      </c>
      <c r="DJ1772" s="4">
        <f t="shared" si="1527"/>
        <v>220.87</v>
      </c>
      <c r="DK1772" s="4">
        <f t="shared" si="1527"/>
        <v>11165.08</v>
      </c>
      <c r="DL1772" s="4">
        <f t="shared" si="1527"/>
        <v>0</v>
      </c>
      <c r="DM1772" s="4">
        <f>DM1741</f>
        <v>1241.4243182202001</v>
      </c>
      <c r="DN1772" s="4">
        <f>DN1741</f>
        <v>18.351471869999997</v>
      </c>
      <c r="DO1772" s="4">
        <f>ROUND(DO1741,2)</f>
        <v>0</v>
      </c>
      <c r="DP1772" s="4">
        <f>ROUND(DP1741,2)</f>
        <v>12763.77</v>
      </c>
      <c r="DQ1772" s="4">
        <f>ROUND(DQ1741,2)</f>
        <v>7938.8</v>
      </c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>
        <f t="shared" ref="EG1772:EV1772" si="1528">ROUND(EG1741,2)</f>
        <v>0</v>
      </c>
      <c r="EH1772" s="4">
        <f t="shared" si="1528"/>
        <v>1397465.51</v>
      </c>
      <c r="EI1772" s="4">
        <f t="shared" si="1528"/>
        <v>0</v>
      </c>
      <c r="EJ1772" s="4">
        <f t="shared" si="1528"/>
        <v>1827916.88</v>
      </c>
      <c r="EK1772" s="4">
        <f t="shared" si="1528"/>
        <v>249998.36</v>
      </c>
      <c r="EL1772" s="4">
        <f t="shared" si="1528"/>
        <v>180453.01</v>
      </c>
      <c r="EM1772" s="4">
        <f t="shared" si="1528"/>
        <v>0</v>
      </c>
      <c r="EN1772" s="4">
        <f t="shared" si="1528"/>
        <v>1793876.33</v>
      </c>
      <c r="EO1772" s="4">
        <f t="shared" si="1528"/>
        <v>396410.82</v>
      </c>
      <c r="EP1772" s="4">
        <f t="shared" si="1528"/>
        <v>0</v>
      </c>
      <c r="EQ1772" s="4">
        <f t="shared" si="1528"/>
        <v>396410.82</v>
      </c>
      <c r="ER1772" s="4">
        <f t="shared" si="1528"/>
        <v>1397465.51</v>
      </c>
      <c r="ES1772" s="4">
        <f t="shared" si="1528"/>
        <v>0</v>
      </c>
      <c r="ET1772" s="4">
        <f t="shared" si="1528"/>
        <v>0</v>
      </c>
      <c r="EU1772" s="4">
        <f t="shared" si="1528"/>
        <v>0</v>
      </c>
      <c r="EV1772" s="4">
        <f t="shared" si="1528"/>
        <v>0</v>
      </c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>
        <v>0</v>
      </c>
    </row>
    <row r="1774" spans="1:206">
      <c r="A1774" s="5">
        <v>50</v>
      </c>
      <c r="B1774" s="5">
        <v>0</v>
      </c>
      <c r="C1774" s="5">
        <v>0</v>
      </c>
      <c r="D1774" s="5">
        <v>1</v>
      </c>
      <c r="E1774" s="5">
        <v>201</v>
      </c>
      <c r="F1774" s="141">
        <f>ROUND(Source!O1772,O1774)</f>
        <v>99668.73</v>
      </c>
      <c r="G1774" s="5" t="s">
        <v>83</v>
      </c>
      <c r="H1774" s="5" t="s">
        <v>84</v>
      </c>
      <c r="I1774" s="5"/>
      <c r="J1774" s="5"/>
      <c r="K1774" s="5">
        <v>201</v>
      </c>
      <c r="L1774" s="5">
        <v>1</v>
      </c>
      <c r="M1774" s="5">
        <v>3</v>
      </c>
      <c r="N1774" s="5" t="s">
        <v>3</v>
      </c>
      <c r="O1774" s="5">
        <v>2</v>
      </c>
      <c r="P1774" s="141">
        <f>ROUND(Source!DG1772,O1774)</f>
        <v>1807214.31</v>
      </c>
      <c r="Q1774" s="5"/>
      <c r="R1774" s="5"/>
      <c r="S1774" s="5"/>
      <c r="T1774" s="5"/>
      <c r="U1774" s="5"/>
      <c r="V1774" s="5"/>
      <c r="W1774" s="5"/>
    </row>
    <row r="1775" spans="1:206">
      <c r="A1775" s="5">
        <v>50</v>
      </c>
      <c r="B1775" s="5">
        <v>0</v>
      </c>
      <c r="C1775" s="5">
        <v>0</v>
      </c>
      <c r="D1775" s="5">
        <v>1</v>
      </c>
      <c r="E1775" s="5">
        <v>202</v>
      </c>
      <c r="F1775" s="141">
        <f>ROUND(Source!P1772,O1775)</f>
        <v>86330.75</v>
      </c>
      <c r="G1775" s="5" t="s">
        <v>85</v>
      </c>
      <c r="H1775" s="5" t="s">
        <v>86</v>
      </c>
      <c r="I1775" s="5"/>
      <c r="J1775" s="5"/>
      <c r="K1775" s="5">
        <v>202</v>
      </c>
      <c r="L1775" s="5">
        <v>2</v>
      </c>
      <c r="M1775" s="5">
        <v>3</v>
      </c>
      <c r="N1775" s="5" t="s">
        <v>3</v>
      </c>
      <c r="O1775" s="5">
        <v>2</v>
      </c>
      <c r="P1775" s="141">
        <f>ROUND(Source!DH1772,O1775)</f>
        <v>1793876.33</v>
      </c>
      <c r="Q1775" s="5"/>
      <c r="R1775" s="5"/>
      <c r="S1775" s="5"/>
      <c r="T1775" s="5"/>
      <c r="U1775" s="5"/>
      <c r="V1775" s="5"/>
      <c r="W1775" s="5"/>
    </row>
    <row r="1776" spans="1:206">
      <c r="A1776" s="5">
        <v>50</v>
      </c>
      <c r="B1776" s="5">
        <v>0</v>
      </c>
      <c r="C1776" s="5">
        <v>0</v>
      </c>
      <c r="D1776" s="5">
        <v>1</v>
      </c>
      <c r="E1776" s="5">
        <v>222</v>
      </c>
      <c r="F1776" s="141">
        <f>ROUND(Source!AO1772,O1776)</f>
        <v>0</v>
      </c>
      <c r="G1776" s="5" t="s">
        <v>87</v>
      </c>
      <c r="H1776" s="5" t="s">
        <v>88</v>
      </c>
      <c r="I1776" s="5"/>
      <c r="J1776" s="5"/>
      <c r="K1776" s="5">
        <v>222</v>
      </c>
      <c r="L1776" s="5">
        <v>3</v>
      </c>
      <c r="M1776" s="5">
        <v>3</v>
      </c>
      <c r="N1776" s="5" t="s">
        <v>3</v>
      </c>
      <c r="O1776" s="5">
        <v>2</v>
      </c>
      <c r="P1776" s="141">
        <f>ROUND(Source!EG1772,O1776)</f>
        <v>0</v>
      </c>
      <c r="Q1776" s="5"/>
      <c r="R1776" s="5"/>
      <c r="S1776" s="5"/>
      <c r="T1776" s="5"/>
      <c r="U1776" s="5"/>
      <c r="V1776" s="5"/>
      <c r="W1776" s="5"/>
    </row>
    <row r="1777" spans="1:23">
      <c r="A1777" s="5">
        <v>50</v>
      </c>
      <c r="B1777" s="5">
        <v>0</v>
      </c>
      <c r="C1777" s="5">
        <v>0</v>
      </c>
      <c r="D1777" s="5">
        <v>1</v>
      </c>
      <c r="E1777" s="5">
        <v>225</v>
      </c>
      <c r="F1777" s="141">
        <f>ROUND(Source!AV1772,O1777)</f>
        <v>86330.75</v>
      </c>
      <c r="G1777" s="5" t="s">
        <v>89</v>
      </c>
      <c r="H1777" s="5" t="s">
        <v>90</v>
      </c>
      <c r="I1777" s="5"/>
      <c r="J1777" s="5"/>
      <c r="K1777" s="5">
        <v>225</v>
      </c>
      <c r="L1777" s="5">
        <v>4</v>
      </c>
      <c r="M1777" s="5">
        <v>3</v>
      </c>
      <c r="N1777" s="5" t="s">
        <v>3</v>
      </c>
      <c r="O1777" s="5">
        <v>2</v>
      </c>
      <c r="P1777" s="141">
        <f>ROUND(Source!EN1772,O1777)</f>
        <v>1793876.33</v>
      </c>
      <c r="Q1777" s="5"/>
      <c r="R1777" s="5"/>
      <c r="S1777" s="5"/>
      <c r="T1777" s="5"/>
      <c r="U1777" s="5"/>
      <c r="V1777" s="5"/>
      <c r="W1777" s="5"/>
    </row>
    <row r="1778" spans="1:23">
      <c r="A1778" s="5">
        <v>50</v>
      </c>
      <c r="B1778" s="5">
        <v>0</v>
      </c>
      <c r="C1778" s="5">
        <v>0</v>
      </c>
      <c r="D1778" s="5">
        <v>1</v>
      </c>
      <c r="E1778" s="5">
        <v>226</v>
      </c>
      <c r="F1778" s="141">
        <f>ROUND(Source!AW1772,O1778)</f>
        <v>86330.75</v>
      </c>
      <c r="G1778" s="5" t="s">
        <v>91</v>
      </c>
      <c r="H1778" s="5" t="s">
        <v>92</v>
      </c>
      <c r="I1778" s="5"/>
      <c r="J1778" s="5"/>
      <c r="K1778" s="5">
        <v>226</v>
      </c>
      <c r="L1778" s="5">
        <v>5</v>
      </c>
      <c r="M1778" s="5">
        <v>3</v>
      </c>
      <c r="N1778" s="5" t="s">
        <v>3</v>
      </c>
      <c r="O1778" s="5">
        <v>2</v>
      </c>
      <c r="P1778" s="141">
        <f>ROUND(Source!EO1772,O1778)</f>
        <v>396410.82</v>
      </c>
      <c r="Q1778" s="5"/>
      <c r="R1778" s="5"/>
      <c r="S1778" s="5"/>
      <c r="T1778" s="5"/>
      <c r="U1778" s="5"/>
      <c r="V1778" s="5"/>
      <c r="W1778" s="5"/>
    </row>
    <row r="1779" spans="1:23">
      <c r="A1779" s="5">
        <v>50</v>
      </c>
      <c r="B1779" s="5">
        <v>0</v>
      </c>
      <c r="C1779" s="5">
        <v>0</v>
      </c>
      <c r="D1779" s="5">
        <v>1</v>
      </c>
      <c r="E1779" s="5">
        <v>227</v>
      </c>
      <c r="F1779" s="141">
        <f>ROUND(Source!AX1772,O1779)</f>
        <v>0</v>
      </c>
      <c r="G1779" s="5" t="s">
        <v>93</v>
      </c>
      <c r="H1779" s="5" t="s">
        <v>94</v>
      </c>
      <c r="I1779" s="5"/>
      <c r="J1779" s="5"/>
      <c r="K1779" s="5">
        <v>227</v>
      </c>
      <c r="L1779" s="5">
        <v>6</v>
      </c>
      <c r="M1779" s="5">
        <v>3</v>
      </c>
      <c r="N1779" s="5" t="s">
        <v>3</v>
      </c>
      <c r="O1779" s="5">
        <v>2</v>
      </c>
      <c r="P1779" s="141">
        <f>ROUND(Source!EP1772,O1779)</f>
        <v>0</v>
      </c>
      <c r="Q1779" s="5"/>
      <c r="R1779" s="5"/>
      <c r="S1779" s="5"/>
      <c r="T1779" s="5"/>
      <c r="U1779" s="5"/>
      <c r="V1779" s="5"/>
      <c r="W1779" s="5"/>
    </row>
    <row r="1780" spans="1:23">
      <c r="A1780" s="5">
        <v>50</v>
      </c>
      <c r="B1780" s="5">
        <v>0</v>
      </c>
      <c r="C1780" s="5">
        <v>0</v>
      </c>
      <c r="D1780" s="5">
        <v>1</v>
      </c>
      <c r="E1780" s="5">
        <v>228</v>
      </c>
      <c r="F1780" s="141">
        <f>ROUND(Source!AY1772,O1780)</f>
        <v>86330.75</v>
      </c>
      <c r="G1780" s="5" t="s">
        <v>95</v>
      </c>
      <c r="H1780" s="5" t="s">
        <v>96</v>
      </c>
      <c r="I1780" s="5"/>
      <c r="J1780" s="5"/>
      <c r="K1780" s="5">
        <v>228</v>
      </c>
      <c r="L1780" s="5">
        <v>7</v>
      </c>
      <c r="M1780" s="5">
        <v>3</v>
      </c>
      <c r="N1780" s="5" t="s">
        <v>3</v>
      </c>
      <c r="O1780" s="5">
        <v>2</v>
      </c>
      <c r="P1780" s="141">
        <f>ROUND(Source!EQ1772,O1780)</f>
        <v>396410.82</v>
      </c>
      <c r="Q1780" s="5"/>
      <c r="R1780" s="5"/>
      <c r="S1780" s="5"/>
      <c r="T1780" s="5"/>
      <c r="U1780" s="5"/>
      <c r="V1780" s="5"/>
      <c r="W1780" s="5"/>
    </row>
    <row r="1781" spans="1:23">
      <c r="A1781" s="5">
        <v>50</v>
      </c>
      <c r="B1781" s="5">
        <v>0</v>
      </c>
      <c r="C1781" s="5">
        <v>0</v>
      </c>
      <c r="D1781" s="5">
        <v>1</v>
      </c>
      <c r="E1781" s="5">
        <v>216</v>
      </c>
      <c r="F1781" s="141">
        <f>ROUND(Source!AP1772,O1781)</f>
        <v>0</v>
      </c>
      <c r="G1781" s="5" t="s">
        <v>97</v>
      </c>
      <c r="H1781" s="5" t="s">
        <v>98</v>
      </c>
      <c r="I1781" s="5"/>
      <c r="J1781" s="5"/>
      <c r="K1781" s="5">
        <v>216</v>
      </c>
      <c r="L1781" s="5">
        <v>8</v>
      </c>
      <c r="M1781" s="5">
        <v>3</v>
      </c>
      <c r="N1781" s="5" t="s">
        <v>3</v>
      </c>
      <c r="O1781" s="5">
        <v>2</v>
      </c>
      <c r="P1781" s="141">
        <f>ROUND(Source!EH1772,O1781)</f>
        <v>1397465.51</v>
      </c>
      <c r="Q1781" s="5"/>
      <c r="R1781" s="5"/>
      <c r="S1781" s="5"/>
      <c r="T1781" s="5"/>
      <c r="U1781" s="5"/>
      <c r="V1781" s="5"/>
      <c r="W1781" s="5"/>
    </row>
    <row r="1782" spans="1:23">
      <c r="A1782" s="5">
        <v>50</v>
      </c>
      <c r="B1782" s="5">
        <v>0</v>
      </c>
      <c r="C1782" s="5">
        <v>0</v>
      </c>
      <c r="D1782" s="5">
        <v>1</v>
      </c>
      <c r="E1782" s="5">
        <v>223</v>
      </c>
      <c r="F1782" s="141">
        <f>ROUND(Source!AQ1772,O1782)</f>
        <v>0</v>
      </c>
      <c r="G1782" s="5" t="s">
        <v>99</v>
      </c>
      <c r="H1782" s="5" t="s">
        <v>100</v>
      </c>
      <c r="I1782" s="5"/>
      <c r="J1782" s="5"/>
      <c r="K1782" s="5">
        <v>223</v>
      </c>
      <c r="L1782" s="5">
        <v>9</v>
      </c>
      <c r="M1782" s="5">
        <v>3</v>
      </c>
      <c r="N1782" s="5" t="s">
        <v>3</v>
      </c>
      <c r="O1782" s="5">
        <v>2</v>
      </c>
      <c r="P1782" s="141">
        <f>ROUND(Source!EI1772,O1782)</f>
        <v>0</v>
      </c>
      <c r="Q1782" s="5"/>
      <c r="R1782" s="5"/>
      <c r="S1782" s="5"/>
      <c r="T1782" s="5"/>
      <c r="U1782" s="5"/>
      <c r="V1782" s="5"/>
      <c r="W1782" s="5"/>
    </row>
    <row r="1783" spans="1:23">
      <c r="A1783" s="5">
        <v>50</v>
      </c>
      <c r="B1783" s="5">
        <v>0</v>
      </c>
      <c r="C1783" s="5">
        <v>0</v>
      </c>
      <c r="D1783" s="5">
        <v>1</v>
      </c>
      <c r="E1783" s="5">
        <v>229</v>
      </c>
      <c r="F1783" s="141">
        <f>ROUND(Source!AZ1772,O1783)</f>
        <v>0</v>
      </c>
      <c r="G1783" s="5" t="s">
        <v>101</v>
      </c>
      <c r="H1783" s="5" t="s">
        <v>102</v>
      </c>
      <c r="I1783" s="5"/>
      <c r="J1783" s="5"/>
      <c r="K1783" s="5">
        <v>229</v>
      </c>
      <c r="L1783" s="5">
        <v>10</v>
      </c>
      <c r="M1783" s="5">
        <v>3</v>
      </c>
      <c r="N1783" s="5" t="s">
        <v>3</v>
      </c>
      <c r="O1783" s="5">
        <v>2</v>
      </c>
      <c r="P1783" s="141">
        <f>ROUND(Source!ER1772,O1783)</f>
        <v>1397465.51</v>
      </c>
      <c r="Q1783" s="5"/>
      <c r="R1783" s="5"/>
      <c r="S1783" s="5"/>
      <c r="T1783" s="5"/>
      <c r="U1783" s="5"/>
      <c r="V1783" s="5"/>
      <c r="W1783" s="5"/>
    </row>
    <row r="1784" spans="1:23">
      <c r="A1784" s="5">
        <v>50</v>
      </c>
      <c r="B1784" s="5">
        <v>0</v>
      </c>
      <c r="C1784" s="5">
        <v>0</v>
      </c>
      <c r="D1784" s="5">
        <v>1</v>
      </c>
      <c r="E1784" s="5">
        <v>203</v>
      </c>
      <c r="F1784" s="141">
        <f>ROUND(Source!Q1772,O1784)</f>
        <v>2172.9</v>
      </c>
      <c r="G1784" s="5" t="s">
        <v>103</v>
      </c>
      <c r="H1784" s="5" t="s">
        <v>104</v>
      </c>
      <c r="I1784" s="5"/>
      <c r="J1784" s="5"/>
      <c r="K1784" s="5">
        <v>203</v>
      </c>
      <c r="L1784" s="5">
        <v>11</v>
      </c>
      <c r="M1784" s="5">
        <v>3</v>
      </c>
      <c r="N1784" s="5" t="s">
        <v>3</v>
      </c>
      <c r="O1784" s="5">
        <v>2</v>
      </c>
      <c r="P1784" s="141">
        <f>ROUND(Source!DI1772,O1784)</f>
        <v>2172.9</v>
      </c>
      <c r="Q1784" s="5"/>
      <c r="R1784" s="5"/>
      <c r="S1784" s="5"/>
      <c r="T1784" s="5"/>
      <c r="U1784" s="5"/>
      <c r="V1784" s="5"/>
      <c r="W1784" s="5"/>
    </row>
    <row r="1785" spans="1:23">
      <c r="A1785" s="5">
        <v>50</v>
      </c>
      <c r="B1785" s="5">
        <v>0</v>
      </c>
      <c r="C1785" s="5">
        <v>0</v>
      </c>
      <c r="D1785" s="5">
        <v>1</v>
      </c>
      <c r="E1785" s="5">
        <v>231</v>
      </c>
      <c r="F1785" s="141">
        <f>ROUND(Source!BB1772,O1785)</f>
        <v>0</v>
      </c>
      <c r="G1785" s="5" t="s">
        <v>105</v>
      </c>
      <c r="H1785" s="5" t="s">
        <v>106</v>
      </c>
      <c r="I1785" s="5"/>
      <c r="J1785" s="5"/>
      <c r="K1785" s="5">
        <v>231</v>
      </c>
      <c r="L1785" s="5">
        <v>12</v>
      </c>
      <c r="M1785" s="5">
        <v>3</v>
      </c>
      <c r="N1785" s="5" t="s">
        <v>3</v>
      </c>
      <c r="O1785" s="5">
        <v>2</v>
      </c>
      <c r="P1785" s="141">
        <f>ROUND(Source!ET1772,O1785)</f>
        <v>0</v>
      </c>
      <c r="Q1785" s="5"/>
      <c r="R1785" s="5"/>
      <c r="S1785" s="5"/>
      <c r="T1785" s="5"/>
      <c r="U1785" s="5"/>
      <c r="V1785" s="5"/>
      <c r="W1785" s="5"/>
    </row>
    <row r="1786" spans="1:23">
      <c r="A1786" s="5">
        <v>50</v>
      </c>
      <c r="B1786" s="5">
        <v>0</v>
      </c>
      <c r="C1786" s="5">
        <v>0</v>
      </c>
      <c r="D1786" s="5">
        <v>1</v>
      </c>
      <c r="E1786" s="5">
        <v>204</v>
      </c>
      <c r="F1786" s="141">
        <f>ROUND(Source!R1772,O1786)</f>
        <v>220.87</v>
      </c>
      <c r="G1786" s="5" t="s">
        <v>107</v>
      </c>
      <c r="H1786" s="5" t="s">
        <v>108</v>
      </c>
      <c r="I1786" s="5"/>
      <c r="J1786" s="5"/>
      <c r="K1786" s="5">
        <v>204</v>
      </c>
      <c r="L1786" s="5">
        <v>13</v>
      </c>
      <c r="M1786" s="5">
        <v>3</v>
      </c>
      <c r="N1786" s="5" t="s">
        <v>3</v>
      </c>
      <c r="O1786" s="5">
        <v>2</v>
      </c>
      <c r="P1786" s="141">
        <f>ROUND(Source!DJ1772,O1786)</f>
        <v>220.87</v>
      </c>
      <c r="Q1786" s="5"/>
      <c r="R1786" s="5"/>
      <c r="S1786" s="5"/>
      <c r="T1786" s="5"/>
      <c r="U1786" s="5"/>
      <c r="V1786" s="5"/>
      <c r="W1786" s="5"/>
    </row>
    <row r="1787" spans="1:23">
      <c r="A1787" s="5">
        <v>50</v>
      </c>
      <c r="B1787" s="5">
        <v>0</v>
      </c>
      <c r="C1787" s="5">
        <v>0</v>
      </c>
      <c r="D1787" s="5">
        <v>1</v>
      </c>
      <c r="E1787" s="5">
        <v>205</v>
      </c>
      <c r="F1787" s="141">
        <f>ROUND(Source!S1772,O1787)</f>
        <v>11165.08</v>
      </c>
      <c r="G1787" s="5" t="s">
        <v>109</v>
      </c>
      <c r="H1787" s="5" t="s">
        <v>110</v>
      </c>
      <c r="I1787" s="5"/>
      <c r="J1787" s="5"/>
      <c r="K1787" s="5">
        <v>205</v>
      </c>
      <c r="L1787" s="5">
        <v>14</v>
      </c>
      <c r="M1787" s="5">
        <v>3</v>
      </c>
      <c r="N1787" s="5" t="s">
        <v>3</v>
      </c>
      <c r="O1787" s="5">
        <v>2</v>
      </c>
      <c r="P1787" s="141">
        <f>ROUND(Source!DK1772,O1787)</f>
        <v>11165.08</v>
      </c>
      <c r="Q1787" s="5"/>
      <c r="R1787" s="5"/>
      <c r="S1787" s="5"/>
      <c r="T1787" s="5"/>
      <c r="U1787" s="5"/>
      <c r="V1787" s="5"/>
      <c r="W1787" s="5"/>
    </row>
    <row r="1788" spans="1:23">
      <c r="A1788" s="5">
        <v>50</v>
      </c>
      <c r="B1788" s="5">
        <v>0</v>
      </c>
      <c r="C1788" s="5">
        <v>0</v>
      </c>
      <c r="D1788" s="5">
        <v>1</v>
      </c>
      <c r="E1788" s="5">
        <v>232</v>
      </c>
      <c r="F1788" s="141">
        <f>ROUND(Source!BC1772,O1788)</f>
        <v>0</v>
      </c>
      <c r="G1788" s="5" t="s">
        <v>111</v>
      </c>
      <c r="H1788" s="5" t="s">
        <v>112</v>
      </c>
      <c r="I1788" s="5"/>
      <c r="J1788" s="5"/>
      <c r="K1788" s="5">
        <v>232</v>
      </c>
      <c r="L1788" s="5">
        <v>15</v>
      </c>
      <c r="M1788" s="5">
        <v>3</v>
      </c>
      <c r="N1788" s="5" t="s">
        <v>3</v>
      </c>
      <c r="O1788" s="5">
        <v>2</v>
      </c>
      <c r="P1788" s="141">
        <f>ROUND(Source!EU1772,O1788)</f>
        <v>0</v>
      </c>
      <c r="Q1788" s="5"/>
      <c r="R1788" s="5"/>
      <c r="S1788" s="5"/>
      <c r="T1788" s="5"/>
      <c r="U1788" s="5"/>
      <c r="V1788" s="5"/>
      <c r="W1788" s="5"/>
    </row>
    <row r="1789" spans="1:23">
      <c r="A1789" s="5">
        <v>50</v>
      </c>
      <c r="B1789" s="5">
        <v>0</v>
      </c>
      <c r="C1789" s="5">
        <v>0</v>
      </c>
      <c r="D1789" s="5">
        <v>1</v>
      </c>
      <c r="E1789" s="5">
        <v>214</v>
      </c>
      <c r="F1789" s="141">
        <f>ROUND(Source!AS1772,O1789)</f>
        <v>117126.78</v>
      </c>
      <c r="G1789" s="5" t="s">
        <v>113</v>
      </c>
      <c r="H1789" s="5" t="s">
        <v>114</v>
      </c>
      <c r="I1789" s="5"/>
      <c r="J1789" s="5"/>
      <c r="K1789" s="5">
        <v>214</v>
      </c>
      <c r="L1789" s="5">
        <v>16</v>
      </c>
      <c r="M1789" s="5">
        <v>3</v>
      </c>
      <c r="N1789" s="5" t="s">
        <v>3</v>
      </c>
      <c r="O1789" s="5">
        <v>2</v>
      </c>
      <c r="P1789" s="141">
        <f>ROUND(Source!EK1772,O1789)</f>
        <v>249998.36</v>
      </c>
      <c r="Q1789" s="5"/>
      <c r="R1789" s="5"/>
      <c r="S1789" s="5"/>
      <c r="T1789" s="5"/>
      <c r="U1789" s="5"/>
      <c r="V1789" s="5"/>
      <c r="W1789" s="5"/>
    </row>
    <row r="1790" spans="1:23">
      <c r="A1790" s="5">
        <v>50</v>
      </c>
      <c r="B1790" s="5">
        <v>0</v>
      </c>
      <c r="C1790" s="5">
        <v>0</v>
      </c>
      <c r="D1790" s="5">
        <v>1</v>
      </c>
      <c r="E1790" s="5">
        <v>215</v>
      </c>
      <c r="F1790" s="141">
        <f>ROUND(Source!AT1772,O1790)</f>
        <v>3244.52</v>
      </c>
      <c r="G1790" s="5" t="s">
        <v>115</v>
      </c>
      <c r="H1790" s="5" t="s">
        <v>116</v>
      </c>
      <c r="I1790" s="5"/>
      <c r="J1790" s="5"/>
      <c r="K1790" s="5">
        <v>215</v>
      </c>
      <c r="L1790" s="5">
        <v>17</v>
      </c>
      <c r="M1790" s="5">
        <v>3</v>
      </c>
      <c r="N1790" s="5" t="s">
        <v>3</v>
      </c>
      <c r="O1790" s="5">
        <v>2</v>
      </c>
      <c r="P1790" s="141">
        <f>ROUND(Source!EL1772,O1790)</f>
        <v>180453.01</v>
      </c>
      <c r="Q1790" s="5"/>
      <c r="R1790" s="5"/>
      <c r="S1790" s="5"/>
      <c r="T1790" s="5"/>
      <c r="U1790" s="5"/>
      <c r="V1790" s="5"/>
      <c r="W1790" s="5"/>
    </row>
    <row r="1791" spans="1:23">
      <c r="A1791" s="5">
        <v>50</v>
      </c>
      <c r="B1791" s="5">
        <v>0</v>
      </c>
      <c r="C1791" s="5">
        <v>0</v>
      </c>
      <c r="D1791" s="5">
        <v>1</v>
      </c>
      <c r="E1791" s="5">
        <v>217</v>
      </c>
      <c r="F1791" s="141">
        <f>ROUND(Source!AU1772,O1791)</f>
        <v>0</v>
      </c>
      <c r="G1791" s="5" t="s">
        <v>117</v>
      </c>
      <c r="H1791" s="5" t="s">
        <v>118</v>
      </c>
      <c r="I1791" s="5"/>
      <c r="J1791" s="5"/>
      <c r="K1791" s="5">
        <v>217</v>
      </c>
      <c r="L1791" s="5">
        <v>18</v>
      </c>
      <c r="M1791" s="5">
        <v>3</v>
      </c>
      <c r="N1791" s="5" t="s">
        <v>3</v>
      </c>
      <c r="O1791" s="5">
        <v>2</v>
      </c>
      <c r="P1791" s="141">
        <f>ROUND(Source!EM1772,O1791)</f>
        <v>0</v>
      </c>
      <c r="Q1791" s="5"/>
      <c r="R1791" s="5"/>
      <c r="S1791" s="5"/>
      <c r="T1791" s="5"/>
      <c r="U1791" s="5"/>
      <c r="V1791" s="5"/>
      <c r="W1791" s="5"/>
    </row>
    <row r="1792" spans="1:23">
      <c r="A1792" s="5">
        <v>50</v>
      </c>
      <c r="B1792" s="5">
        <v>0</v>
      </c>
      <c r="C1792" s="5">
        <v>0</v>
      </c>
      <c r="D1792" s="5">
        <v>1</v>
      </c>
      <c r="E1792" s="5">
        <v>230</v>
      </c>
      <c r="F1792" s="141">
        <f>ROUND(Source!BA1772,O1792)</f>
        <v>0</v>
      </c>
      <c r="G1792" s="5" t="s">
        <v>119</v>
      </c>
      <c r="H1792" s="5" t="s">
        <v>120</v>
      </c>
      <c r="I1792" s="5"/>
      <c r="J1792" s="5"/>
      <c r="K1792" s="5">
        <v>230</v>
      </c>
      <c r="L1792" s="5">
        <v>19</v>
      </c>
      <c r="M1792" s="5">
        <v>3</v>
      </c>
      <c r="N1792" s="5" t="s">
        <v>3</v>
      </c>
      <c r="O1792" s="5">
        <v>2</v>
      </c>
      <c r="P1792" s="141">
        <f>ROUND(Source!ES1772,O1792)</f>
        <v>0</v>
      </c>
      <c r="Q1792" s="5"/>
      <c r="R1792" s="5"/>
      <c r="S1792" s="5"/>
      <c r="T1792" s="5"/>
      <c r="U1792" s="5"/>
      <c r="V1792" s="5"/>
      <c r="W1792" s="5"/>
    </row>
    <row r="1793" spans="1:23">
      <c r="A1793" s="5">
        <v>50</v>
      </c>
      <c r="B1793" s="5">
        <v>0</v>
      </c>
      <c r="C1793" s="5">
        <v>0</v>
      </c>
      <c r="D1793" s="5">
        <v>1</v>
      </c>
      <c r="E1793" s="5">
        <v>206</v>
      </c>
      <c r="F1793" s="141">
        <f>ROUND(Source!T1772,O1793)</f>
        <v>0</v>
      </c>
      <c r="G1793" s="5" t="s">
        <v>121</v>
      </c>
      <c r="H1793" s="5" t="s">
        <v>122</v>
      </c>
      <c r="I1793" s="5"/>
      <c r="J1793" s="5"/>
      <c r="K1793" s="5">
        <v>206</v>
      </c>
      <c r="L1793" s="5">
        <v>20</v>
      </c>
      <c r="M1793" s="5">
        <v>3</v>
      </c>
      <c r="N1793" s="5" t="s">
        <v>3</v>
      </c>
      <c r="O1793" s="5">
        <v>2</v>
      </c>
      <c r="P1793" s="141">
        <f>ROUND(Source!DL1772,O1793)</f>
        <v>0</v>
      </c>
      <c r="Q1793" s="5"/>
      <c r="R1793" s="5"/>
      <c r="S1793" s="5"/>
      <c r="T1793" s="5"/>
      <c r="U1793" s="5"/>
      <c r="V1793" s="5"/>
      <c r="W1793" s="5"/>
    </row>
    <row r="1794" spans="1:23">
      <c r="A1794" s="5">
        <v>50</v>
      </c>
      <c r="B1794" s="5">
        <v>0</v>
      </c>
      <c r="C1794" s="5">
        <v>0</v>
      </c>
      <c r="D1794" s="5">
        <v>1</v>
      </c>
      <c r="E1794" s="5">
        <v>207</v>
      </c>
      <c r="F1794" s="141">
        <f>Source!U1772</f>
        <v>1241.4243182202001</v>
      </c>
      <c r="G1794" s="5" t="s">
        <v>123</v>
      </c>
      <c r="H1794" s="5" t="s">
        <v>124</v>
      </c>
      <c r="I1794" s="5"/>
      <c r="J1794" s="5"/>
      <c r="K1794" s="5">
        <v>207</v>
      </c>
      <c r="L1794" s="5">
        <v>21</v>
      </c>
      <c r="M1794" s="5">
        <v>3</v>
      </c>
      <c r="N1794" s="5" t="s">
        <v>3</v>
      </c>
      <c r="O1794" s="5">
        <v>-1</v>
      </c>
      <c r="P1794" s="141">
        <f>Source!DM1772</f>
        <v>1241.4243182202001</v>
      </c>
      <c r="Q1794" s="5"/>
      <c r="R1794" s="5"/>
      <c r="S1794" s="5"/>
      <c r="T1794" s="5"/>
      <c r="U1794" s="5"/>
      <c r="V1794" s="5"/>
      <c r="W1794" s="5"/>
    </row>
    <row r="1795" spans="1:23">
      <c r="A1795" s="5">
        <v>50</v>
      </c>
      <c r="B1795" s="5">
        <v>0</v>
      </c>
      <c r="C1795" s="5">
        <v>0</v>
      </c>
      <c r="D1795" s="5">
        <v>1</v>
      </c>
      <c r="E1795" s="5">
        <v>208</v>
      </c>
      <c r="F1795" s="141">
        <f>Source!V1772</f>
        <v>18.351471869999997</v>
      </c>
      <c r="G1795" s="5" t="s">
        <v>125</v>
      </c>
      <c r="H1795" s="5" t="s">
        <v>126</v>
      </c>
      <c r="I1795" s="5"/>
      <c r="J1795" s="5"/>
      <c r="K1795" s="5">
        <v>208</v>
      </c>
      <c r="L1795" s="5">
        <v>22</v>
      </c>
      <c r="M1795" s="5">
        <v>3</v>
      </c>
      <c r="N1795" s="5" t="s">
        <v>3</v>
      </c>
      <c r="O1795" s="5">
        <v>-1</v>
      </c>
      <c r="P1795" s="141">
        <f>Source!DN1772</f>
        <v>18.351471869999997</v>
      </c>
      <c r="Q1795" s="5"/>
      <c r="R1795" s="5"/>
      <c r="S1795" s="5"/>
      <c r="T1795" s="5"/>
      <c r="U1795" s="5"/>
      <c r="V1795" s="5"/>
      <c r="W1795" s="5"/>
    </row>
    <row r="1796" spans="1:23">
      <c r="A1796" s="5">
        <v>50</v>
      </c>
      <c r="B1796" s="5">
        <v>0</v>
      </c>
      <c r="C1796" s="5">
        <v>0</v>
      </c>
      <c r="D1796" s="5">
        <v>1</v>
      </c>
      <c r="E1796" s="5">
        <v>209</v>
      </c>
      <c r="F1796" s="141">
        <f>ROUND(Source!W1772,O1796)</f>
        <v>0</v>
      </c>
      <c r="G1796" s="5" t="s">
        <v>127</v>
      </c>
      <c r="H1796" s="5" t="s">
        <v>128</v>
      </c>
      <c r="I1796" s="5"/>
      <c r="J1796" s="5"/>
      <c r="K1796" s="5">
        <v>209</v>
      </c>
      <c r="L1796" s="5">
        <v>23</v>
      </c>
      <c r="M1796" s="5">
        <v>3</v>
      </c>
      <c r="N1796" s="5" t="s">
        <v>3</v>
      </c>
      <c r="O1796" s="5">
        <v>2</v>
      </c>
      <c r="P1796" s="141">
        <f>ROUND(Source!DO1772,O1796)</f>
        <v>0</v>
      </c>
      <c r="Q1796" s="5"/>
      <c r="R1796" s="5"/>
      <c r="S1796" s="5"/>
      <c r="T1796" s="5"/>
      <c r="U1796" s="5"/>
      <c r="V1796" s="5"/>
      <c r="W1796" s="5"/>
    </row>
    <row r="1797" spans="1:23">
      <c r="A1797" s="5">
        <v>50</v>
      </c>
      <c r="B1797" s="5">
        <v>0</v>
      </c>
      <c r="C1797" s="5">
        <v>0</v>
      </c>
      <c r="D1797" s="5">
        <v>1</v>
      </c>
      <c r="E1797" s="5">
        <v>233</v>
      </c>
      <c r="F1797" s="141">
        <f>ROUND(Source!BD1772,O1797)</f>
        <v>0</v>
      </c>
      <c r="G1797" s="5" t="s">
        <v>129</v>
      </c>
      <c r="H1797" s="5" t="s">
        <v>130</v>
      </c>
      <c r="I1797" s="5"/>
      <c r="J1797" s="5"/>
      <c r="K1797" s="5">
        <v>233</v>
      </c>
      <c r="L1797" s="5">
        <v>24</v>
      </c>
      <c r="M1797" s="5">
        <v>3</v>
      </c>
      <c r="N1797" s="5" t="s">
        <v>3</v>
      </c>
      <c r="O1797" s="5">
        <v>2</v>
      </c>
      <c r="P1797" s="141">
        <f>ROUND(Source!EV1772,O1797)</f>
        <v>0</v>
      </c>
      <c r="Q1797" s="5"/>
      <c r="R1797" s="5"/>
      <c r="S1797" s="5"/>
      <c r="T1797" s="5"/>
      <c r="U1797" s="5"/>
      <c r="V1797" s="5"/>
      <c r="W1797" s="5"/>
    </row>
    <row r="1798" spans="1:23">
      <c r="A1798" s="5">
        <v>50</v>
      </c>
      <c r="B1798" s="5">
        <v>0</v>
      </c>
      <c r="C1798" s="5">
        <v>0</v>
      </c>
      <c r="D1798" s="5">
        <v>1</v>
      </c>
      <c r="E1798" s="5">
        <v>210</v>
      </c>
      <c r="F1798" s="141">
        <f>ROUND(Source!X1772,O1798)</f>
        <v>12763.77</v>
      </c>
      <c r="G1798" s="5" t="s">
        <v>131</v>
      </c>
      <c r="H1798" s="5" t="s">
        <v>132</v>
      </c>
      <c r="I1798" s="5"/>
      <c r="J1798" s="5"/>
      <c r="K1798" s="5">
        <v>210</v>
      </c>
      <c r="L1798" s="5">
        <v>25</v>
      </c>
      <c r="M1798" s="5">
        <v>3</v>
      </c>
      <c r="N1798" s="5" t="s">
        <v>3</v>
      </c>
      <c r="O1798" s="5">
        <v>2</v>
      </c>
      <c r="P1798" s="141">
        <f>ROUND(Source!DP1772,O1798)</f>
        <v>12763.77</v>
      </c>
      <c r="Q1798" s="5"/>
      <c r="R1798" s="5"/>
      <c r="S1798" s="5"/>
      <c r="T1798" s="5"/>
      <c r="U1798" s="5"/>
      <c r="V1798" s="5"/>
      <c r="W1798" s="5"/>
    </row>
    <row r="1799" spans="1:23">
      <c r="A1799" s="5">
        <v>50</v>
      </c>
      <c r="B1799" s="5">
        <v>0</v>
      </c>
      <c r="C1799" s="5">
        <v>0</v>
      </c>
      <c r="D1799" s="5">
        <v>1</v>
      </c>
      <c r="E1799" s="5">
        <v>211</v>
      </c>
      <c r="F1799" s="141">
        <f>ROUND(Source!Y1772,O1799)</f>
        <v>7938.8</v>
      </c>
      <c r="G1799" s="5" t="s">
        <v>133</v>
      </c>
      <c r="H1799" s="5" t="s">
        <v>134</v>
      </c>
      <c r="I1799" s="5"/>
      <c r="J1799" s="5"/>
      <c r="K1799" s="5">
        <v>211</v>
      </c>
      <c r="L1799" s="5">
        <v>26</v>
      </c>
      <c r="M1799" s="5">
        <v>3</v>
      </c>
      <c r="N1799" s="5" t="s">
        <v>3</v>
      </c>
      <c r="O1799" s="5">
        <v>2</v>
      </c>
      <c r="P1799" s="141">
        <f>ROUND(Source!DQ1772,O1799)</f>
        <v>7938.8</v>
      </c>
      <c r="Q1799" s="5"/>
      <c r="R1799" s="5"/>
      <c r="S1799" s="5"/>
      <c r="T1799" s="5"/>
      <c r="U1799" s="5"/>
      <c r="V1799" s="5"/>
      <c r="W1799" s="5"/>
    </row>
    <row r="1800" spans="1:23">
      <c r="A1800" s="5">
        <v>50</v>
      </c>
      <c r="B1800" s="5">
        <v>0</v>
      </c>
      <c r="C1800" s="5">
        <v>0</v>
      </c>
      <c r="D1800" s="5">
        <v>1</v>
      </c>
      <c r="E1800" s="5">
        <v>224</v>
      </c>
      <c r="F1800" s="141">
        <f>ROUND(Source!AR1772,O1800)</f>
        <v>120371.3</v>
      </c>
      <c r="G1800" s="5" t="s">
        <v>135</v>
      </c>
      <c r="H1800" s="5" t="s">
        <v>136</v>
      </c>
      <c r="I1800" s="5"/>
      <c r="J1800" s="5"/>
      <c r="K1800" s="5">
        <v>224</v>
      </c>
      <c r="L1800" s="5">
        <v>27</v>
      </c>
      <c r="M1800" s="5">
        <v>3</v>
      </c>
      <c r="N1800" s="5" t="s">
        <v>3</v>
      </c>
      <c r="O1800" s="5">
        <v>2</v>
      </c>
      <c r="P1800" s="141">
        <f>ROUND(Source!EJ1772,O1800)</f>
        <v>1827916.88</v>
      </c>
      <c r="Q1800" s="5"/>
      <c r="R1800" s="5"/>
      <c r="S1800" s="5"/>
      <c r="T1800" s="5"/>
      <c r="U1800" s="5"/>
      <c r="V1800" s="5"/>
      <c r="W1800" s="5"/>
    </row>
    <row r="1801" spans="1:23">
      <c r="A1801" s="5">
        <v>50</v>
      </c>
      <c r="B1801" s="5">
        <v>1</v>
      </c>
      <c r="C1801" s="5">
        <v>0</v>
      </c>
      <c r="D1801" s="5">
        <v>2</v>
      </c>
      <c r="E1801" s="5">
        <v>0</v>
      </c>
      <c r="F1801" s="141">
        <f>ROUND(F1800,O1801)</f>
        <v>120371.3</v>
      </c>
      <c r="G1801" s="5" t="s">
        <v>737</v>
      </c>
      <c r="H1801" s="5" t="s">
        <v>738</v>
      </c>
      <c r="I1801" s="5"/>
      <c r="J1801" s="5"/>
      <c r="K1801" s="5">
        <v>212</v>
      </c>
      <c r="L1801" s="5">
        <v>28</v>
      </c>
      <c r="M1801" s="5">
        <v>0</v>
      </c>
      <c r="N1801" s="5" t="s">
        <v>3</v>
      </c>
      <c r="O1801" s="5">
        <v>2</v>
      </c>
      <c r="P1801" s="141">
        <f>ROUND(P1800,O1801)</f>
        <v>1827916.88</v>
      </c>
      <c r="Q1801" s="5"/>
      <c r="R1801" s="5"/>
      <c r="S1801" s="5"/>
      <c r="T1801" s="5"/>
      <c r="U1801" s="5"/>
      <c r="V1801" s="5"/>
      <c r="W1801" s="5"/>
    </row>
    <row r="1802" spans="1:23">
      <c r="A1802" s="5">
        <v>50</v>
      </c>
      <c r="B1802" s="5">
        <v>1</v>
      </c>
      <c r="C1802" s="5">
        <v>0</v>
      </c>
      <c r="D1802" s="5">
        <v>2</v>
      </c>
      <c r="E1802" s="5">
        <v>0</v>
      </c>
      <c r="F1802" s="141">
        <f>ROUND(0,O1802)</f>
        <v>0</v>
      </c>
      <c r="G1802" s="5" t="s">
        <v>739</v>
      </c>
      <c r="H1802" s="5" t="s">
        <v>740</v>
      </c>
      <c r="I1802" s="5"/>
      <c r="J1802" s="5"/>
      <c r="K1802" s="5">
        <v>212</v>
      </c>
      <c r="L1802" s="5">
        <v>29</v>
      </c>
      <c r="M1802" s="5">
        <v>0</v>
      </c>
      <c r="N1802" s="5" t="s">
        <v>3</v>
      </c>
      <c r="O1802" s="5">
        <v>2</v>
      </c>
      <c r="P1802" s="141">
        <f>ROUND(0,O1802)</f>
        <v>0</v>
      </c>
      <c r="Q1802" s="5"/>
      <c r="R1802" s="5"/>
      <c r="S1802" s="5"/>
      <c r="T1802" s="5"/>
      <c r="U1802" s="5"/>
      <c r="V1802" s="5"/>
      <c r="W1802" s="5"/>
    </row>
    <row r="1803" spans="1:23">
      <c r="A1803" s="5">
        <v>50</v>
      </c>
      <c r="B1803" s="5">
        <v>1</v>
      </c>
      <c r="C1803" s="5">
        <v>0</v>
      </c>
      <c r="D1803" s="5">
        <v>2</v>
      </c>
      <c r="E1803" s="5">
        <v>0</v>
      </c>
      <c r="F1803" s="141">
        <f>ROUND(F1789,O1803)</f>
        <v>117126.78</v>
      </c>
      <c r="G1803" s="5" t="s">
        <v>741</v>
      </c>
      <c r="H1803" s="5" t="s">
        <v>742</v>
      </c>
      <c r="I1803" s="5"/>
      <c r="J1803" s="5"/>
      <c r="K1803" s="5">
        <v>212</v>
      </c>
      <c r="L1803" s="5">
        <v>30</v>
      </c>
      <c r="M1803" s="5">
        <v>0</v>
      </c>
      <c r="N1803" s="5" t="s">
        <v>3</v>
      </c>
      <c r="O1803" s="5">
        <v>2</v>
      </c>
      <c r="P1803" s="141">
        <f>ROUND(P1789,O1803)</f>
        <v>249998.36</v>
      </c>
      <c r="Q1803" s="5"/>
      <c r="R1803" s="5"/>
      <c r="S1803" s="5"/>
      <c r="T1803" s="5"/>
      <c r="U1803" s="5"/>
      <c r="V1803" s="5"/>
      <c r="W1803" s="5"/>
    </row>
    <row r="1804" spans="1:23">
      <c r="A1804" s="5">
        <v>50</v>
      </c>
      <c r="B1804" s="5">
        <v>1</v>
      </c>
      <c r="C1804" s="5">
        <v>0</v>
      </c>
      <c r="D1804" s="5">
        <v>2</v>
      </c>
      <c r="E1804" s="5">
        <v>0</v>
      </c>
      <c r="F1804" s="141">
        <f>ROUND(F1790,O1804)</f>
        <v>3244.52</v>
      </c>
      <c r="G1804" s="5" t="s">
        <v>743</v>
      </c>
      <c r="H1804" s="5" t="s">
        <v>744</v>
      </c>
      <c r="I1804" s="5"/>
      <c r="J1804" s="5"/>
      <c r="K1804" s="5">
        <v>212</v>
      </c>
      <c r="L1804" s="5">
        <v>31</v>
      </c>
      <c r="M1804" s="5">
        <v>0</v>
      </c>
      <c r="N1804" s="5" t="s">
        <v>3</v>
      </c>
      <c r="O1804" s="5">
        <v>2</v>
      </c>
      <c r="P1804" s="141">
        <f>ROUND(P1790,O1804)</f>
        <v>180453.01</v>
      </c>
      <c r="Q1804" s="5"/>
      <c r="R1804" s="5"/>
      <c r="S1804" s="5"/>
      <c r="T1804" s="5"/>
      <c r="U1804" s="5"/>
      <c r="V1804" s="5"/>
      <c r="W1804" s="5"/>
    </row>
    <row r="1805" spans="1:23">
      <c r="A1805" s="5">
        <v>50</v>
      </c>
      <c r="B1805" s="5">
        <v>1</v>
      </c>
      <c r="C1805" s="5">
        <v>0</v>
      </c>
      <c r="D1805" s="5">
        <v>2</v>
      </c>
      <c r="E1805" s="5">
        <v>0</v>
      </c>
      <c r="F1805" s="141">
        <f>ROUND(F1778,O1805)</f>
        <v>86330.75</v>
      </c>
      <c r="G1805" s="5" t="s">
        <v>745</v>
      </c>
      <c r="H1805" s="5" t="s">
        <v>746</v>
      </c>
      <c r="I1805" s="5"/>
      <c r="J1805" s="5"/>
      <c r="K1805" s="5">
        <v>212</v>
      </c>
      <c r="L1805" s="5">
        <v>32</v>
      </c>
      <c r="M1805" s="5">
        <v>0</v>
      </c>
      <c r="N1805" s="5" t="s">
        <v>3</v>
      </c>
      <c r="O1805" s="5">
        <v>2</v>
      </c>
      <c r="P1805" s="141">
        <f>ROUND(P1778,O1805)</f>
        <v>396410.82</v>
      </c>
      <c r="Q1805" s="5"/>
      <c r="R1805" s="5"/>
      <c r="S1805" s="5"/>
      <c r="T1805" s="5"/>
      <c r="U1805" s="5"/>
      <c r="V1805" s="5"/>
      <c r="W1805" s="5"/>
    </row>
    <row r="1806" spans="1:23">
      <c r="A1806" s="5">
        <v>50</v>
      </c>
      <c r="B1806" s="5">
        <v>1</v>
      </c>
      <c r="C1806" s="5">
        <v>0</v>
      </c>
      <c r="D1806" s="5">
        <v>2</v>
      </c>
      <c r="E1806" s="5">
        <v>0</v>
      </c>
      <c r="F1806" s="141">
        <f>F1781</f>
        <v>0</v>
      </c>
      <c r="G1806" s="5" t="s">
        <v>747</v>
      </c>
      <c r="H1806" s="5" t="s">
        <v>748</v>
      </c>
      <c r="I1806" s="5"/>
      <c r="J1806" s="5"/>
      <c r="K1806" s="5">
        <v>212</v>
      </c>
      <c r="L1806" s="5">
        <v>33</v>
      </c>
      <c r="M1806" s="5">
        <v>0</v>
      </c>
      <c r="N1806" s="5" t="s">
        <v>3</v>
      </c>
      <c r="O1806" s="5">
        <v>-1</v>
      </c>
      <c r="P1806" s="141">
        <f>P1781</f>
        <v>1397465.51</v>
      </c>
      <c r="Q1806" s="5"/>
      <c r="R1806" s="5"/>
      <c r="S1806" s="5"/>
      <c r="T1806" s="5"/>
      <c r="U1806" s="5"/>
      <c r="V1806" s="5"/>
      <c r="W1806" s="5"/>
    </row>
    <row r="1807" spans="1:23">
      <c r="A1807" s="5">
        <v>50</v>
      </c>
      <c r="B1807" s="5">
        <v>1</v>
      </c>
      <c r="C1807" s="5">
        <v>0</v>
      </c>
      <c r="D1807" s="5">
        <v>2</v>
      </c>
      <c r="E1807" s="5">
        <v>0</v>
      </c>
      <c r="F1807" s="141">
        <f>ROUND(F1803+F1804+F1806,O1807)</f>
        <v>120371.3</v>
      </c>
      <c r="G1807" s="5" t="s">
        <v>749</v>
      </c>
      <c r="H1807" s="5" t="s">
        <v>750</v>
      </c>
      <c r="I1807" s="5"/>
      <c r="J1807" s="5"/>
      <c r="K1807" s="5">
        <v>212</v>
      </c>
      <c r="L1807" s="5">
        <v>34</v>
      </c>
      <c r="M1807" s="5">
        <v>0</v>
      </c>
      <c r="N1807" s="5" t="s">
        <v>3</v>
      </c>
      <c r="O1807" s="5">
        <v>2</v>
      </c>
      <c r="P1807" s="141">
        <f>ROUND(P1803+P1804+P1806,O1807)</f>
        <v>1827916.88</v>
      </c>
      <c r="Q1807" s="5"/>
      <c r="R1807" s="5"/>
      <c r="S1807" s="5"/>
      <c r="T1807" s="5"/>
      <c r="U1807" s="5"/>
      <c r="V1807" s="5"/>
      <c r="W1807" s="5"/>
    </row>
    <row r="1808" spans="1:23">
      <c r="A1808" s="5">
        <v>50</v>
      </c>
      <c r="B1808" s="5">
        <v>0</v>
      </c>
      <c r="C1808" s="5">
        <v>0</v>
      </c>
      <c r="D1808" s="5">
        <v>2</v>
      </c>
      <c r="E1808" s="5">
        <v>0</v>
      </c>
      <c r="F1808" s="141">
        <f>ROUND(0,O1808)</f>
        <v>0</v>
      </c>
      <c r="G1808" s="5" t="s">
        <v>3</v>
      </c>
      <c r="H1808" s="5" t="s">
        <v>3</v>
      </c>
      <c r="I1808" s="5"/>
      <c r="J1808" s="5"/>
      <c r="K1808" s="5">
        <v>212</v>
      </c>
      <c r="L1808" s="5">
        <v>35</v>
      </c>
      <c r="M1808" s="5">
        <v>3</v>
      </c>
      <c r="N1808" s="5" t="s">
        <v>3</v>
      </c>
      <c r="O1808" s="5">
        <v>2</v>
      </c>
      <c r="P1808" s="141">
        <f>ROUND(0,O1808)</f>
        <v>0</v>
      </c>
      <c r="Q1808" s="5"/>
      <c r="R1808" s="5"/>
      <c r="S1808" s="5"/>
      <c r="T1808" s="5"/>
      <c r="U1808" s="5"/>
      <c r="V1808" s="5"/>
      <c r="W1808" s="5"/>
    </row>
    <row r="1809" spans="1:23">
      <c r="A1809" s="5">
        <v>50</v>
      </c>
      <c r="B1809" s="5">
        <v>1</v>
      </c>
      <c r="C1809" s="5">
        <v>0</v>
      </c>
      <c r="D1809" s="5">
        <v>2</v>
      </c>
      <c r="E1809" s="5">
        <v>0</v>
      </c>
      <c r="F1809" s="141">
        <f>0</f>
        <v>0</v>
      </c>
      <c r="G1809" s="5" t="s">
        <v>29</v>
      </c>
      <c r="H1809" s="5" t="s">
        <v>751</v>
      </c>
      <c r="I1809" s="5"/>
      <c r="J1809" s="5"/>
      <c r="K1809" s="5">
        <v>212</v>
      </c>
      <c r="L1809" s="5">
        <v>36</v>
      </c>
      <c r="M1809" s="5">
        <v>0</v>
      </c>
      <c r="N1809" s="5" t="s">
        <v>3</v>
      </c>
      <c r="O1809" s="5">
        <v>-1</v>
      </c>
      <c r="P1809" s="141">
        <f>0</f>
        <v>0</v>
      </c>
      <c r="Q1809" s="5"/>
      <c r="R1809" s="5"/>
      <c r="S1809" s="5"/>
      <c r="T1809" s="5"/>
      <c r="U1809" s="5"/>
      <c r="V1809" s="5"/>
      <c r="W1809" s="5"/>
    </row>
    <row r="1810" spans="1:23">
      <c r="A1810" s="5">
        <v>50</v>
      </c>
      <c r="B1810" s="5">
        <v>1</v>
      </c>
      <c r="C1810" s="5">
        <v>0</v>
      </c>
      <c r="D1810" s="5">
        <v>2</v>
      </c>
      <c r="E1810" s="5">
        <v>0</v>
      </c>
      <c r="F1810" s="141">
        <f>ROUND(F1803*7.84,O1810)</f>
        <v>918273.96</v>
      </c>
      <c r="G1810" s="5" t="s">
        <v>37</v>
      </c>
      <c r="H1810" s="5" t="s">
        <v>752</v>
      </c>
      <c r="I1810" s="5"/>
      <c r="J1810" s="5"/>
      <c r="K1810" s="5">
        <v>212</v>
      </c>
      <c r="L1810" s="5">
        <v>37</v>
      </c>
      <c r="M1810" s="5">
        <v>0</v>
      </c>
      <c r="N1810" s="5" t="s">
        <v>3</v>
      </c>
      <c r="O1810" s="5">
        <v>2</v>
      </c>
      <c r="P1810" s="141">
        <f>ROUND(P1803*7.84,O1810)</f>
        <v>1959987.14</v>
      </c>
      <c r="Q1810" s="5"/>
      <c r="R1810" s="5"/>
      <c r="S1810" s="5"/>
      <c r="T1810" s="5"/>
      <c r="U1810" s="5"/>
      <c r="V1810" s="5"/>
      <c r="W1810" s="5"/>
    </row>
    <row r="1811" spans="1:23">
      <c r="A1811" s="5">
        <v>50</v>
      </c>
      <c r="B1811" s="5">
        <v>1</v>
      </c>
      <c r="C1811" s="5">
        <v>0</v>
      </c>
      <c r="D1811" s="5">
        <v>2</v>
      </c>
      <c r="E1811" s="5">
        <v>0</v>
      </c>
      <c r="F1811" s="141">
        <f>ROUND(F1804*7.84,O1811)</f>
        <v>25437.040000000001</v>
      </c>
      <c r="G1811" s="5" t="s">
        <v>44</v>
      </c>
      <c r="H1811" s="5" t="s">
        <v>753</v>
      </c>
      <c r="I1811" s="5"/>
      <c r="J1811" s="5"/>
      <c r="K1811" s="5">
        <v>212</v>
      </c>
      <c r="L1811" s="5">
        <v>38</v>
      </c>
      <c r="M1811" s="5">
        <v>0</v>
      </c>
      <c r="N1811" s="5" t="s">
        <v>3</v>
      </c>
      <c r="O1811" s="5">
        <v>2</v>
      </c>
      <c r="P1811" s="141">
        <f>ROUND(P1804*7.84,O1811)</f>
        <v>1414751.6</v>
      </c>
      <c r="Q1811" s="5"/>
      <c r="R1811" s="5"/>
      <c r="S1811" s="5"/>
      <c r="T1811" s="5"/>
      <c r="U1811" s="5"/>
      <c r="V1811" s="5"/>
      <c r="W1811" s="5"/>
    </row>
    <row r="1812" spans="1:23">
      <c r="A1812" s="5">
        <v>50</v>
      </c>
      <c r="B1812" s="5">
        <v>1</v>
      </c>
      <c r="C1812" s="5">
        <v>0</v>
      </c>
      <c r="D1812" s="5">
        <v>2</v>
      </c>
      <c r="E1812" s="5">
        <v>0</v>
      </c>
      <c r="F1812" s="141">
        <f>ROUND(F1805*7.84,O1812)</f>
        <v>676833.08</v>
      </c>
      <c r="G1812" s="5" t="s">
        <v>49</v>
      </c>
      <c r="H1812" s="5" t="s">
        <v>754</v>
      </c>
      <c r="I1812" s="5"/>
      <c r="J1812" s="5"/>
      <c r="K1812" s="5">
        <v>212</v>
      </c>
      <c r="L1812" s="5">
        <v>39</v>
      </c>
      <c r="M1812" s="5">
        <v>0</v>
      </c>
      <c r="N1812" s="5" t="s">
        <v>3</v>
      </c>
      <c r="O1812" s="5">
        <v>2</v>
      </c>
      <c r="P1812" s="141">
        <f>ROUND(P1805*7.84,O1812)</f>
        <v>3107860.83</v>
      </c>
      <c r="Q1812" s="5"/>
      <c r="R1812" s="5"/>
      <c r="S1812" s="5"/>
      <c r="T1812" s="5"/>
      <c r="U1812" s="5"/>
      <c r="V1812" s="5"/>
      <c r="W1812" s="5"/>
    </row>
    <row r="1813" spans="1:23">
      <c r="A1813" s="5">
        <v>50</v>
      </c>
      <c r="B1813" s="5">
        <v>1</v>
      </c>
      <c r="C1813" s="5">
        <v>0</v>
      </c>
      <c r="D1813" s="5">
        <v>2</v>
      </c>
      <c r="E1813" s="5">
        <v>0</v>
      </c>
      <c r="F1813" s="141">
        <f>ROUND(F1806*3.92,O1813)</f>
        <v>0</v>
      </c>
      <c r="G1813" s="5" t="s">
        <v>52</v>
      </c>
      <c r="H1813" s="5" t="s">
        <v>755</v>
      </c>
      <c r="I1813" s="5"/>
      <c r="J1813" s="5"/>
      <c r="K1813" s="5">
        <v>212</v>
      </c>
      <c r="L1813" s="5">
        <v>40</v>
      </c>
      <c r="M1813" s="5">
        <v>0</v>
      </c>
      <c r="N1813" s="5" t="s">
        <v>3</v>
      </c>
      <c r="O1813" s="5">
        <v>2</v>
      </c>
      <c r="P1813" s="141">
        <f>ROUND(P1806*3.92,O1813)</f>
        <v>5478064.7999999998</v>
      </c>
      <c r="Q1813" s="5"/>
      <c r="R1813" s="5"/>
      <c r="S1813" s="5"/>
      <c r="T1813" s="5"/>
      <c r="U1813" s="5"/>
      <c r="V1813" s="5"/>
      <c r="W1813" s="5"/>
    </row>
    <row r="1814" spans="1:23">
      <c r="A1814" s="5">
        <v>50</v>
      </c>
      <c r="B1814" s="5">
        <v>1</v>
      </c>
      <c r="C1814" s="5">
        <v>0</v>
      </c>
      <c r="D1814" s="5">
        <v>2</v>
      </c>
      <c r="E1814" s="5">
        <v>0</v>
      </c>
      <c r="F1814" s="141">
        <f>ROUND(F1810+F1811+F1813,O1814)</f>
        <v>943711</v>
      </c>
      <c r="G1814" s="5" t="s">
        <v>55</v>
      </c>
      <c r="H1814" s="5" t="s">
        <v>750</v>
      </c>
      <c r="I1814" s="5"/>
      <c r="J1814" s="5"/>
      <c r="K1814" s="5">
        <v>212</v>
      </c>
      <c r="L1814" s="5">
        <v>41</v>
      </c>
      <c r="M1814" s="5">
        <v>0</v>
      </c>
      <c r="N1814" s="5" t="s">
        <v>3</v>
      </c>
      <c r="O1814" s="5">
        <v>2</v>
      </c>
      <c r="P1814" s="141">
        <f>ROUND(P1810+P1811+P1813,O1814)</f>
        <v>8852803.5399999991</v>
      </c>
      <c r="Q1814" s="5"/>
      <c r="R1814" s="5"/>
      <c r="S1814" s="5"/>
      <c r="T1814" s="5"/>
      <c r="U1814" s="5"/>
      <c r="V1814" s="5"/>
      <c r="W1814" s="5"/>
    </row>
    <row r="1815" spans="1:23">
      <c r="A1815" s="5">
        <v>50</v>
      </c>
      <c r="B1815" s="5">
        <v>1</v>
      </c>
      <c r="C1815" s="5">
        <v>0</v>
      </c>
      <c r="D1815" s="5">
        <v>2</v>
      </c>
      <c r="E1815" s="5">
        <v>0</v>
      </c>
      <c r="F1815" s="141">
        <f>ROUND(0,O1815)</f>
        <v>0</v>
      </c>
      <c r="G1815" s="5" t="s">
        <v>60</v>
      </c>
      <c r="H1815" s="5" t="s">
        <v>756</v>
      </c>
      <c r="I1815" s="5"/>
      <c r="J1815" s="5"/>
      <c r="K1815" s="5">
        <v>212</v>
      </c>
      <c r="L1815" s="5">
        <v>42</v>
      </c>
      <c r="M1815" s="5">
        <v>0</v>
      </c>
      <c r="N1815" s="5" t="s">
        <v>3</v>
      </c>
      <c r="O1815" s="5">
        <v>2</v>
      </c>
      <c r="P1815" s="141">
        <f>ROUND(0,O1815)</f>
        <v>0</v>
      </c>
      <c r="Q1815" s="5"/>
      <c r="R1815" s="5"/>
      <c r="S1815" s="5"/>
      <c r="T1815" s="5"/>
      <c r="U1815" s="5"/>
      <c r="V1815" s="5"/>
      <c r="W1815" s="5"/>
    </row>
    <row r="1816" spans="1:23">
      <c r="A1816" s="5">
        <v>50</v>
      </c>
      <c r="B1816" s="5">
        <v>1</v>
      </c>
      <c r="C1816" s="5">
        <v>0</v>
      </c>
      <c r="D1816" s="5">
        <v>2</v>
      </c>
      <c r="E1816" s="5">
        <v>0</v>
      </c>
      <c r="F1816" s="141">
        <f>ROUND(F1810*0.916,O1816)</f>
        <v>841138.95</v>
      </c>
      <c r="G1816" s="5" t="s">
        <v>63</v>
      </c>
      <c r="H1816" s="5" t="s">
        <v>742</v>
      </c>
      <c r="I1816" s="5"/>
      <c r="J1816" s="5"/>
      <c r="K1816" s="5">
        <v>212</v>
      </c>
      <c r="L1816" s="5">
        <v>43</v>
      </c>
      <c r="M1816" s="5">
        <v>0</v>
      </c>
      <c r="N1816" s="5" t="s">
        <v>3</v>
      </c>
      <c r="O1816" s="5">
        <v>2</v>
      </c>
      <c r="P1816" s="141">
        <f>ROUND(P1810*0.916,O1816)</f>
        <v>1795348.22</v>
      </c>
      <c r="Q1816" s="5"/>
      <c r="R1816" s="5"/>
      <c r="S1816" s="5"/>
      <c r="T1816" s="5"/>
      <c r="U1816" s="5"/>
      <c r="V1816" s="5"/>
      <c r="W1816" s="5"/>
    </row>
    <row r="1817" spans="1:23">
      <c r="A1817" s="5">
        <v>50</v>
      </c>
      <c r="B1817" s="5">
        <v>1</v>
      </c>
      <c r="C1817" s="5">
        <v>0</v>
      </c>
      <c r="D1817" s="5">
        <v>2</v>
      </c>
      <c r="E1817" s="5">
        <v>0</v>
      </c>
      <c r="F1817" s="141">
        <f>ROUND(F1811*0.916,O1817)</f>
        <v>23300.33</v>
      </c>
      <c r="G1817" s="5" t="s">
        <v>67</v>
      </c>
      <c r="H1817" s="5" t="s">
        <v>744</v>
      </c>
      <c r="I1817" s="5"/>
      <c r="J1817" s="5"/>
      <c r="K1817" s="5">
        <v>212</v>
      </c>
      <c r="L1817" s="5">
        <v>44</v>
      </c>
      <c r="M1817" s="5">
        <v>0</v>
      </c>
      <c r="N1817" s="5" t="s">
        <v>3</v>
      </c>
      <c r="O1817" s="5">
        <v>2</v>
      </c>
      <c r="P1817" s="141">
        <f>ROUND(P1811*0.916,O1817)</f>
        <v>1295912.47</v>
      </c>
      <c r="Q1817" s="5"/>
      <c r="R1817" s="5"/>
      <c r="S1817" s="5"/>
      <c r="T1817" s="5"/>
      <c r="U1817" s="5"/>
      <c r="V1817" s="5"/>
      <c r="W1817" s="5"/>
    </row>
    <row r="1818" spans="1:23">
      <c r="A1818" s="5">
        <v>50</v>
      </c>
      <c r="B1818" s="5">
        <v>1</v>
      </c>
      <c r="C1818" s="5">
        <v>0</v>
      </c>
      <c r="D1818" s="5">
        <v>2</v>
      </c>
      <c r="E1818" s="5">
        <v>0</v>
      </c>
      <c r="F1818" s="141">
        <f>ROUND(F1812*0.916,O1818)</f>
        <v>619979.1</v>
      </c>
      <c r="G1818" s="5" t="s">
        <v>70</v>
      </c>
      <c r="H1818" s="5" t="s">
        <v>746</v>
      </c>
      <c r="I1818" s="5"/>
      <c r="J1818" s="5"/>
      <c r="K1818" s="5">
        <v>212</v>
      </c>
      <c r="L1818" s="5">
        <v>45</v>
      </c>
      <c r="M1818" s="5">
        <v>0</v>
      </c>
      <c r="N1818" s="5" t="s">
        <v>3</v>
      </c>
      <c r="O1818" s="5">
        <v>2</v>
      </c>
      <c r="P1818" s="141">
        <f>ROUND(P1812*0.916,O1818)</f>
        <v>2846800.52</v>
      </c>
      <c r="Q1818" s="5"/>
      <c r="R1818" s="5"/>
      <c r="S1818" s="5"/>
      <c r="T1818" s="5"/>
      <c r="U1818" s="5"/>
      <c r="V1818" s="5"/>
      <c r="W1818" s="5"/>
    </row>
    <row r="1819" spans="1:23">
      <c r="A1819" s="5">
        <v>50</v>
      </c>
      <c r="B1819" s="5">
        <v>1</v>
      </c>
      <c r="C1819" s="5">
        <v>0</v>
      </c>
      <c r="D1819" s="5">
        <v>2</v>
      </c>
      <c r="E1819" s="5">
        <v>0</v>
      </c>
      <c r="F1819" s="141">
        <f>ROUND(F1813*0.916,O1819)</f>
        <v>0</v>
      </c>
      <c r="G1819" s="5" t="s">
        <v>75</v>
      </c>
      <c r="H1819" s="5" t="s">
        <v>748</v>
      </c>
      <c r="I1819" s="5"/>
      <c r="J1819" s="5"/>
      <c r="K1819" s="5">
        <v>212</v>
      </c>
      <c r="L1819" s="5">
        <v>46</v>
      </c>
      <c r="M1819" s="5">
        <v>0</v>
      </c>
      <c r="N1819" s="5" t="s">
        <v>3</v>
      </c>
      <c r="O1819" s="5">
        <v>2</v>
      </c>
      <c r="P1819" s="141">
        <f>ROUND(P1813*0.916,O1819)</f>
        <v>5017907.3600000003</v>
      </c>
      <c r="Q1819" s="5"/>
      <c r="R1819" s="5"/>
      <c r="S1819" s="5"/>
      <c r="T1819" s="5"/>
      <c r="U1819" s="5"/>
      <c r="V1819" s="5"/>
      <c r="W1819" s="5"/>
    </row>
    <row r="1820" spans="1:23">
      <c r="A1820" s="5">
        <v>50</v>
      </c>
      <c r="B1820" s="5">
        <v>1</v>
      </c>
      <c r="C1820" s="5">
        <v>0</v>
      </c>
      <c r="D1820" s="5">
        <v>2</v>
      </c>
      <c r="E1820" s="5">
        <v>0</v>
      </c>
      <c r="F1820" s="141">
        <f>ROUND(F1816+F1817+F1819,O1820)</f>
        <v>864439.28</v>
      </c>
      <c r="G1820" s="5" t="s">
        <v>757</v>
      </c>
      <c r="H1820" s="5" t="s">
        <v>758</v>
      </c>
      <c r="I1820" s="5"/>
      <c r="J1820" s="5"/>
      <c r="K1820" s="5">
        <v>212</v>
      </c>
      <c r="L1820" s="5">
        <v>47</v>
      </c>
      <c r="M1820" s="5">
        <v>0</v>
      </c>
      <c r="N1820" s="5" t="s">
        <v>3</v>
      </c>
      <c r="O1820" s="5">
        <v>2</v>
      </c>
      <c r="P1820" s="141">
        <f>ROUND(P1816+P1817+P1819,O1820)</f>
        <v>8109168.0499999998</v>
      </c>
      <c r="Q1820" s="5"/>
      <c r="R1820" s="5"/>
      <c r="S1820" s="5"/>
      <c r="T1820" s="5"/>
      <c r="U1820" s="5"/>
      <c r="V1820" s="5"/>
      <c r="W1820" s="5"/>
    </row>
    <row r="1821" spans="1:23">
      <c r="A1821" s="5">
        <v>50</v>
      </c>
      <c r="B1821" s="5">
        <v>1</v>
      </c>
      <c r="C1821" s="5">
        <v>0</v>
      </c>
      <c r="D1821" s="5">
        <v>2</v>
      </c>
      <c r="E1821" s="5">
        <v>0</v>
      </c>
      <c r="F1821" s="141">
        <f>ROUND((F1816+F1817)*0.012,O1821)</f>
        <v>10373.27</v>
      </c>
      <c r="G1821" s="5" t="s">
        <v>80</v>
      </c>
      <c r="H1821" s="5" t="s">
        <v>759</v>
      </c>
      <c r="I1821" s="5"/>
      <c r="J1821" s="5"/>
      <c r="K1821" s="5">
        <v>212</v>
      </c>
      <c r="L1821" s="5">
        <v>48</v>
      </c>
      <c r="M1821" s="5">
        <v>0</v>
      </c>
      <c r="N1821" s="5" t="s">
        <v>3</v>
      </c>
      <c r="O1821" s="5">
        <v>2</v>
      </c>
      <c r="P1821" s="141">
        <f>ROUND((P1816+P1817)*0.012,O1821)</f>
        <v>37095.129999999997</v>
      </c>
      <c r="Q1821" s="5"/>
      <c r="R1821" s="5"/>
      <c r="S1821" s="5"/>
      <c r="T1821" s="5"/>
      <c r="U1821" s="5"/>
      <c r="V1821" s="5"/>
      <c r="W1821" s="5"/>
    </row>
    <row r="1822" spans="1:23">
      <c r="A1822" s="5">
        <v>50</v>
      </c>
      <c r="B1822" s="5">
        <v>1</v>
      </c>
      <c r="C1822" s="5">
        <v>0</v>
      </c>
      <c r="D1822" s="5">
        <v>2</v>
      </c>
      <c r="E1822" s="5">
        <v>0</v>
      </c>
      <c r="F1822" s="141">
        <f>ROUND(F1816+F1817+F1821,O1822)</f>
        <v>874812.55</v>
      </c>
      <c r="G1822" s="5" t="s">
        <v>138</v>
      </c>
      <c r="H1822" s="5" t="s">
        <v>760</v>
      </c>
      <c r="I1822" s="5"/>
      <c r="J1822" s="5"/>
      <c r="K1822" s="5">
        <v>212</v>
      </c>
      <c r="L1822" s="5">
        <v>49</v>
      </c>
      <c r="M1822" s="5">
        <v>0</v>
      </c>
      <c r="N1822" s="5" t="s">
        <v>3</v>
      </c>
      <c r="O1822" s="5">
        <v>2</v>
      </c>
      <c r="P1822" s="141">
        <f>ROUND(P1816+P1817+P1821,O1822)</f>
        <v>3128355.82</v>
      </c>
      <c r="Q1822" s="5"/>
      <c r="R1822" s="5"/>
      <c r="S1822" s="5"/>
      <c r="T1822" s="5"/>
      <c r="U1822" s="5"/>
      <c r="V1822" s="5"/>
      <c r="W1822" s="5"/>
    </row>
    <row r="1823" spans="1:23">
      <c r="A1823" s="5">
        <v>50</v>
      </c>
      <c r="B1823" s="5">
        <v>1</v>
      </c>
      <c r="C1823" s="5">
        <v>0</v>
      </c>
      <c r="D1823" s="5">
        <v>2</v>
      </c>
      <c r="E1823" s="5">
        <v>0</v>
      </c>
      <c r="F1823" s="141">
        <f>ROUND(F1822*0.0141,O1823)</f>
        <v>12334.86</v>
      </c>
      <c r="G1823" s="5" t="s">
        <v>139</v>
      </c>
      <c r="H1823" s="5" t="s">
        <v>761</v>
      </c>
      <c r="I1823" s="5"/>
      <c r="J1823" s="5"/>
      <c r="K1823" s="5">
        <v>212</v>
      </c>
      <c r="L1823" s="5">
        <v>50</v>
      </c>
      <c r="M1823" s="5">
        <v>0</v>
      </c>
      <c r="N1823" s="5" t="s">
        <v>3</v>
      </c>
      <c r="O1823" s="5">
        <v>2</v>
      </c>
      <c r="P1823" s="141">
        <f>ROUND(P1822*0.0141,O1823)</f>
        <v>44109.82</v>
      </c>
      <c r="Q1823" s="5"/>
      <c r="R1823" s="5"/>
      <c r="S1823" s="5"/>
      <c r="T1823" s="5"/>
      <c r="U1823" s="5"/>
      <c r="V1823" s="5"/>
      <c r="W1823" s="5"/>
    </row>
    <row r="1824" spans="1:23">
      <c r="A1824" s="5">
        <v>50</v>
      </c>
      <c r="B1824" s="5">
        <v>1</v>
      </c>
      <c r="C1824" s="5">
        <v>0</v>
      </c>
      <c r="D1824" s="5">
        <v>2</v>
      </c>
      <c r="E1824" s="5">
        <v>0</v>
      </c>
      <c r="F1824" s="141">
        <f>ROUND(F1820+F1821+F1823,O1824)</f>
        <v>887147.41</v>
      </c>
      <c r="G1824" s="5" t="s">
        <v>140</v>
      </c>
      <c r="H1824" s="5" t="s">
        <v>762</v>
      </c>
      <c r="I1824" s="5"/>
      <c r="J1824" s="5"/>
      <c r="K1824" s="5">
        <v>212</v>
      </c>
      <c r="L1824" s="5">
        <v>51</v>
      </c>
      <c r="M1824" s="5">
        <v>0</v>
      </c>
      <c r="N1824" s="5" t="s">
        <v>3</v>
      </c>
      <c r="O1824" s="5">
        <v>2</v>
      </c>
      <c r="P1824" s="141">
        <f>ROUND(P1820+P1821+P1823,O1824)</f>
        <v>8190373</v>
      </c>
      <c r="Q1824" s="5"/>
      <c r="R1824" s="5"/>
      <c r="S1824" s="5"/>
      <c r="T1824" s="5"/>
      <c r="U1824" s="5"/>
      <c r="V1824" s="5"/>
      <c r="W1824" s="5"/>
    </row>
    <row r="1825" spans="1:23">
      <c r="A1825" s="5">
        <v>50</v>
      </c>
      <c r="B1825" s="5">
        <v>1</v>
      </c>
      <c r="C1825" s="5">
        <v>0</v>
      </c>
      <c r="D1825" s="5">
        <v>2</v>
      </c>
      <c r="E1825" s="5">
        <v>0</v>
      </c>
      <c r="F1825" s="141">
        <f>ROUND((F1818+F1819)*0.2,O1825)</f>
        <v>123995.82</v>
      </c>
      <c r="G1825" s="5" t="s">
        <v>143</v>
      </c>
      <c r="H1825" s="5" t="s">
        <v>763</v>
      </c>
      <c r="I1825" s="5"/>
      <c r="J1825" s="5"/>
      <c r="K1825" s="5">
        <v>212</v>
      </c>
      <c r="L1825" s="5">
        <v>52</v>
      </c>
      <c r="M1825" s="5">
        <v>0</v>
      </c>
      <c r="N1825" s="5" t="s">
        <v>3</v>
      </c>
      <c r="O1825" s="5">
        <v>2</v>
      </c>
      <c r="P1825" s="141">
        <f>ROUND((P1818+P1819)*0.2,O1825)</f>
        <v>1572941.58</v>
      </c>
      <c r="Q1825" s="5"/>
      <c r="R1825" s="5"/>
      <c r="S1825" s="5"/>
      <c r="T1825" s="5"/>
      <c r="U1825" s="5"/>
      <c r="V1825" s="5"/>
      <c r="W1825" s="5"/>
    </row>
    <row r="1826" spans="1:23">
      <c r="A1826" s="5">
        <v>50</v>
      </c>
      <c r="B1826" s="5">
        <v>1</v>
      </c>
      <c r="C1826" s="5">
        <v>0</v>
      </c>
      <c r="D1826" s="5">
        <v>2</v>
      </c>
      <c r="E1826" s="5">
        <v>0</v>
      </c>
      <c r="F1826" s="141">
        <f>ROUND(F1824+F1825,O1826)</f>
        <v>1011143.23</v>
      </c>
      <c r="G1826" s="5" t="s">
        <v>144</v>
      </c>
      <c r="H1826" s="5" t="s">
        <v>764</v>
      </c>
      <c r="I1826" s="5"/>
      <c r="J1826" s="5"/>
      <c r="K1826" s="5">
        <v>212</v>
      </c>
      <c r="L1826" s="5">
        <v>53</v>
      </c>
      <c r="M1826" s="5">
        <v>0</v>
      </c>
      <c r="N1826" s="5" t="s">
        <v>3</v>
      </c>
      <c r="O1826" s="5">
        <v>2</v>
      </c>
      <c r="P1826" s="141">
        <f>ROUND(P1824+P1825,O1826)</f>
        <v>9763314.5800000001</v>
      </c>
      <c r="Q1826" s="5"/>
      <c r="R1826" s="5"/>
      <c r="S1826" s="5"/>
      <c r="T1826" s="5"/>
      <c r="U1826" s="5"/>
      <c r="V1826" s="5"/>
      <c r="W1826" s="5"/>
    </row>
    <row r="1829" spans="1:23">
      <c r="A1829">
        <v>70</v>
      </c>
      <c r="B1829">
        <v>1</v>
      </c>
      <c r="D1829">
        <v>1</v>
      </c>
      <c r="E1829" t="s">
        <v>765</v>
      </c>
      <c r="F1829" t="s">
        <v>766</v>
      </c>
      <c r="G1829">
        <v>0</v>
      </c>
      <c r="H1829">
        <v>0</v>
      </c>
      <c r="I1829" t="s">
        <v>3</v>
      </c>
      <c r="J1829">
        <v>1</v>
      </c>
      <c r="K1829">
        <v>0</v>
      </c>
      <c r="L1829" t="s">
        <v>3</v>
      </c>
      <c r="M1829" t="s">
        <v>3</v>
      </c>
      <c r="N1829">
        <v>0</v>
      </c>
      <c r="O1829">
        <v>0</v>
      </c>
    </row>
    <row r="1830" spans="1:23">
      <c r="A1830">
        <v>70</v>
      </c>
      <c r="B1830">
        <v>1</v>
      </c>
      <c r="D1830">
        <v>2</v>
      </c>
      <c r="E1830" t="s">
        <v>767</v>
      </c>
      <c r="F1830" t="s">
        <v>768</v>
      </c>
      <c r="G1830">
        <v>1</v>
      </c>
      <c r="H1830">
        <v>0</v>
      </c>
      <c r="I1830" t="s">
        <v>3</v>
      </c>
      <c r="J1830">
        <v>1</v>
      </c>
      <c r="K1830">
        <v>0</v>
      </c>
      <c r="L1830" t="s">
        <v>3</v>
      </c>
      <c r="M1830" t="s">
        <v>3</v>
      </c>
      <c r="N1830">
        <v>0</v>
      </c>
      <c r="O1830">
        <v>1</v>
      </c>
    </row>
    <row r="1831" spans="1:23">
      <c r="A1831">
        <v>70</v>
      </c>
      <c r="B1831">
        <v>1</v>
      </c>
      <c r="D1831">
        <v>3</v>
      </c>
      <c r="E1831" t="s">
        <v>769</v>
      </c>
      <c r="F1831" t="s">
        <v>770</v>
      </c>
      <c r="G1831">
        <v>0</v>
      </c>
      <c r="H1831">
        <v>0</v>
      </c>
      <c r="I1831" t="s">
        <v>3</v>
      </c>
      <c r="J1831">
        <v>1</v>
      </c>
      <c r="K1831">
        <v>0</v>
      </c>
      <c r="L1831" t="s">
        <v>3</v>
      </c>
      <c r="M1831" t="s">
        <v>3</v>
      </c>
      <c r="N1831">
        <v>0</v>
      </c>
      <c r="O1831">
        <v>0</v>
      </c>
    </row>
    <row r="1832" spans="1:23">
      <c r="A1832">
        <v>70</v>
      </c>
      <c r="B1832">
        <v>1</v>
      </c>
      <c r="D1832">
        <v>4</v>
      </c>
      <c r="E1832" t="s">
        <v>771</v>
      </c>
      <c r="F1832" t="s">
        <v>772</v>
      </c>
      <c r="G1832">
        <v>0</v>
      </c>
      <c r="H1832">
        <v>0</v>
      </c>
      <c r="I1832" t="s">
        <v>773</v>
      </c>
      <c r="J1832">
        <v>0</v>
      </c>
      <c r="K1832">
        <v>0</v>
      </c>
      <c r="L1832" t="s">
        <v>3</v>
      </c>
      <c r="M1832" t="s">
        <v>3</v>
      </c>
      <c r="N1832">
        <v>0</v>
      </c>
      <c r="O1832">
        <v>0</v>
      </c>
    </row>
    <row r="1833" spans="1:23">
      <c r="A1833">
        <v>70</v>
      </c>
      <c r="B1833">
        <v>1</v>
      </c>
      <c r="D1833">
        <v>5</v>
      </c>
      <c r="E1833" t="s">
        <v>774</v>
      </c>
      <c r="F1833" t="s">
        <v>775</v>
      </c>
      <c r="G1833">
        <v>0</v>
      </c>
      <c r="H1833">
        <v>0</v>
      </c>
      <c r="I1833" t="s">
        <v>776</v>
      </c>
      <c r="J1833">
        <v>0</v>
      </c>
      <c r="K1833">
        <v>0</v>
      </c>
      <c r="L1833" t="s">
        <v>3</v>
      </c>
      <c r="M1833" t="s">
        <v>3</v>
      </c>
      <c r="N1833">
        <v>0</v>
      </c>
      <c r="O1833">
        <v>0</v>
      </c>
    </row>
    <row r="1834" spans="1:23">
      <c r="A1834">
        <v>70</v>
      </c>
      <c r="B1834">
        <v>1</v>
      </c>
      <c r="D1834">
        <v>6</v>
      </c>
      <c r="E1834" t="s">
        <v>777</v>
      </c>
      <c r="F1834" t="s">
        <v>778</v>
      </c>
      <c r="G1834">
        <v>0</v>
      </c>
      <c r="H1834">
        <v>0</v>
      </c>
      <c r="I1834" t="s">
        <v>779</v>
      </c>
      <c r="J1834">
        <v>0</v>
      </c>
      <c r="K1834">
        <v>0</v>
      </c>
      <c r="L1834" t="s">
        <v>3</v>
      </c>
      <c r="M1834" t="s">
        <v>3</v>
      </c>
      <c r="N1834">
        <v>0</v>
      </c>
      <c r="O1834">
        <v>0</v>
      </c>
    </row>
    <row r="1835" spans="1:23">
      <c r="A1835">
        <v>70</v>
      </c>
      <c r="B1835">
        <v>1</v>
      </c>
      <c r="D1835">
        <v>7</v>
      </c>
      <c r="E1835" t="s">
        <v>780</v>
      </c>
      <c r="F1835" t="s">
        <v>781</v>
      </c>
      <c r="G1835">
        <v>1</v>
      </c>
      <c r="H1835">
        <v>0</v>
      </c>
      <c r="I1835" t="s">
        <v>3</v>
      </c>
      <c r="J1835">
        <v>0</v>
      </c>
      <c r="K1835">
        <v>0</v>
      </c>
      <c r="L1835" t="s">
        <v>3</v>
      </c>
      <c r="M1835" t="s">
        <v>3</v>
      </c>
      <c r="N1835">
        <v>0</v>
      </c>
      <c r="O1835">
        <v>1</v>
      </c>
    </row>
    <row r="1836" spans="1:23">
      <c r="A1836">
        <v>70</v>
      </c>
      <c r="B1836">
        <v>1</v>
      </c>
      <c r="D1836">
        <v>8</v>
      </c>
      <c r="E1836" t="s">
        <v>782</v>
      </c>
      <c r="F1836" t="s">
        <v>783</v>
      </c>
      <c r="G1836">
        <v>0</v>
      </c>
      <c r="H1836">
        <v>0</v>
      </c>
      <c r="I1836" t="s">
        <v>784</v>
      </c>
      <c r="J1836">
        <v>0</v>
      </c>
      <c r="K1836">
        <v>0</v>
      </c>
      <c r="L1836" t="s">
        <v>3</v>
      </c>
      <c r="M1836" t="s">
        <v>3</v>
      </c>
      <c r="N1836">
        <v>0</v>
      </c>
      <c r="O1836">
        <v>0</v>
      </c>
    </row>
    <row r="1837" spans="1:23">
      <c r="A1837">
        <v>70</v>
      </c>
      <c r="B1837">
        <v>1</v>
      </c>
      <c r="D1837">
        <v>9</v>
      </c>
      <c r="E1837" t="s">
        <v>785</v>
      </c>
      <c r="F1837" t="s">
        <v>786</v>
      </c>
      <c r="G1837">
        <v>0</v>
      </c>
      <c r="H1837">
        <v>0</v>
      </c>
      <c r="I1837" t="s">
        <v>787</v>
      </c>
      <c r="J1837">
        <v>0</v>
      </c>
      <c r="K1837">
        <v>0</v>
      </c>
      <c r="L1837" t="s">
        <v>3</v>
      </c>
      <c r="M1837" t="s">
        <v>3</v>
      </c>
      <c r="N1837">
        <v>0</v>
      </c>
      <c r="O1837">
        <v>0</v>
      </c>
    </row>
    <row r="1838" spans="1:23">
      <c r="A1838">
        <v>70</v>
      </c>
      <c r="B1838">
        <v>1</v>
      </c>
      <c r="D1838">
        <v>10</v>
      </c>
      <c r="E1838" t="s">
        <v>788</v>
      </c>
      <c r="F1838" t="s">
        <v>789</v>
      </c>
      <c r="G1838">
        <v>0</v>
      </c>
      <c r="H1838">
        <v>0</v>
      </c>
      <c r="I1838" t="s">
        <v>790</v>
      </c>
      <c r="J1838">
        <v>0</v>
      </c>
      <c r="K1838">
        <v>0</v>
      </c>
      <c r="L1838" t="s">
        <v>3</v>
      </c>
      <c r="M1838" t="s">
        <v>3</v>
      </c>
      <c r="N1838">
        <v>0</v>
      </c>
      <c r="O1838">
        <v>0</v>
      </c>
    </row>
    <row r="1839" spans="1:23">
      <c r="A1839">
        <v>70</v>
      </c>
      <c r="B1839">
        <v>1</v>
      </c>
      <c r="D1839">
        <v>11</v>
      </c>
      <c r="E1839" t="s">
        <v>791</v>
      </c>
      <c r="F1839" t="s">
        <v>792</v>
      </c>
      <c r="G1839">
        <v>0</v>
      </c>
      <c r="H1839">
        <v>0</v>
      </c>
      <c r="I1839" t="s">
        <v>793</v>
      </c>
      <c r="J1839">
        <v>0</v>
      </c>
      <c r="K1839">
        <v>0</v>
      </c>
      <c r="L1839" t="s">
        <v>3</v>
      </c>
      <c r="M1839" t="s">
        <v>3</v>
      </c>
      <c r="N1839">
        <v>0</v>
      </c>
      <c r="O1839">
        <v>0</v>
      </c>
    </row>
    <row r="1840" spans="1:23">
      <c r="A1840">
        <v>70</v>
      </c>
      <c r="B1840">
        <v>1</v>
      </c>
      <c r="D1840">
        <v>12</v>
      </c>
      <c r="E1840" t="s">
        <v>794</v>
      </c>
      <c r="F1840" t="s">
        <v>795</v>
      </c>
      <c r="G1840">
        <v>0</v>
      </c>
      <c r="H1840">
        <v>0</v>
      </c>
      <c r="I1840" t="s">
        <v>3</v>
      </c>
      <c r="J1840">
        <v>0</v>
      </c>
      <c r="K1840">
        <v>0</v>
      </c>
      <c r="L1840" t="s">
        <v>3</v>
      </c>
      <c r="M1840" t="s">
        <v>3</v>
      </c>
      <c r="N1840">
        <v>0</v>
      </c>
      <c r="O1840">
        <v>0</v>
      </c>
    </row>
    <row r="1841" spans="1:15">
      <c r="A1841">
        <v>70</v>
      </c>
      <c r="B1841">
        <v>1</v>
      </c>
      <c r="D1841">
        <v>1</v>
      </c>
      <c r="E1841" t="s">
        <v>796</v>
      </c>
      <c r="F1841" t="s">
        <v>797</v>
      </c>
      <c r="G1841">
        <v>0.9</v>
      </c>
      <c r="H1841">
        <v>1</v>
      </c>
      <c r="I1841" t="s">
        <v>798</v>
      </c>
      <c r="J1841">
        <v>0</v>
      </c>
      <c r="K1841">
        <v>0</v>
      </c>
      <c r="L1841" t="s">
        <v>3</v>
      </c>
      <c r="M1841" t="s">
        <v>3</v>
      </c>
      <c r="N1841">
        <v>0</v>
      </c>
      <c r="O1841">
        <v>0.9</v>
      </c>
    </row>
    <row r="1842" spans="1:15">
      <c r="A1842">
        <v>70</v>
      </c>
      <c r="B1842">
        <v>1</v>
      </c>
      <c r="D1842">
        <v>2</v>
      </c>
      <c r="E1842" t="s">
        <v>799</v>
      </c>
      <c r="F1842" t="s">
        <v>800</v>
      </c>
      <c r="G1842">
        <v>0.85</v>
      </c>
      <c r="H1842">
        <v>1</v>
      </c>
      <c r="I1842" t="s">
        <v>801</v>
      </c>
      <c r="J1842">
        <v>0</v>
      </c>
      <c r="K1842">
        <v>0</v>
      </c>
      <c r="L1842" t="s">
        <v>3</v>
      </c>
      <c r="M1842" t="s">
        <v>3</v>
      </c>
      <c r="N1842">
        <v>0</v>
      </c>
      <c r="O1842">
        <v>0.85</v>
      </c>
    </row>
    <row r="1843" spans="1:15">
      <c r="A1843">
        <v>70</v>
      </c>
      <c r="B1843">
        <v>1</v>
      </c>
      <c r="D1843">
        <v>3</v>
      </c>
      <c r="E1843" t="s">
        <v>802</v>
      </c>
      <c r="F1843" t="s">
        <v>803</v>
      </c>
      <c r="G1843">
        <v>1</v>
      </c>
      <c r="H1843">
        <v>0.85</v>
      </c>
      <c r="I1843" t="s">
        <v>804</v>
      </c>
      <c r="J1843">
        <v>0</v>
      </c>
      <c r="K1843">
        <v>0</v>
      </c>
      <c r="L1843" t="s">
        <v>3</v>
      </c>
      <c r="M1843" t="s">
        <v>3</v>
      </c>
      <c r="N1843">
        <v>0</v>
      </c>
      <c r="O1843">
        <v>1</v>
      </c>
    </row>
    <row r="1844" spans="1:15">
      <c r="A1844">
        <v>70</v>
      </c>
      <c r="B1844">
        <v>1</v>
      </c>
      <c r="D1844">
        <v>4</v>
      </c>
      <c r="E1844" t="s">
        <v>805</v>
      </c>
      <c r="F1844" t="s">
        <v>806</v>
      </c>
      <c r="G1844">
        <v>1</v>
      </c>
      <c r="H1844">
        <v>0</v>
      </c>
      <c r="I1844" t="s">
        <v>3</v>
      </c>
      <c r="J1844">
        <v>0</v>
      </c>
      <c r="K1844">
        <v>0</v>
      </c>
      <c r="L1844" t="s">
        <v>3</v>
      </c>
      <c r="M1844" t="s">
        <v>3</v>
      </c>
      <c r="N1844">
        <v>0</v>
      </c>
      <c r="O1844">
        <v>1</v>
      </c>
    </row>
    <row r="1845" spans="1:15">
      <c r="A1845">
        <v>70</v>
      </c>
      <c r="B1845">
        <v>1</v>
      </c>
      <c r="D1845">
        <v>5</v>
      </c>
      <c r="E1845" t="s">
        <v>807</v>
      </c>
      <c r="F1845" t="s">
        <v>808</v>
      </c>
      <c r="G1845">
        <v>1</v>
      </c>
      <c r="H1845">
        <v>0.8</v>
      </c>
      <c r="I1845" t="s">
        <v>809</v>
      </c>
      <c r="J1845">
        <v>0</v>
      </c>
      <c r="K1845">
        <v>0</v>
      </c>
      <c r="L1845" t="s">
        <v>3</v>
      </c>
      <c r="M1845" t="s">
        <v>3</v>
      </c>
      <c r="N1845">
        <v>0</v>
      </c>
      <c r="O1845">
        <v>1</v>
      </c>
    </row>
    <row r="1846" spans="1:15">
      <c r="A1846">
        <v>70</v>
      </c>
      <c r="B1846">
        <v>1</v>
      </c>
      <c r="D1846">
        <v>6</v>
      </c>
      <c r="E1846" t="s">
        <v>810</v>
      </c>
      <c r="F1846" t="s">
        <v>811</v>
      </c>
      <c r="G1846">
        <v>1</v>
      </c>
      <c r="H1846">
        <v>0</v>
      </c>
      <c r="I1846" t="s">
        <v>3</v>
      </c>
      <c r="J1846">
        <v>0</v>
      </c>
      <c r="K1846">
        <v>0</v>
      </c>
      <c r="L1846" t="s">
        <v>3</v>
      </c>
      <c r="M1846" t="s">
        <v>3</v>
      </c>
      <c r="N1846">
        <v>0</v>
      </c>
      <c r="O1846">
        <v>0.85</v>
      </c>
    </row>
    <row r="1847" spans="1:15">
      <c r="A1847">
        <v>70</v>
      </c>
      <c r="B1847">
        <v>1</v>
      </c>
      <c r="D1847">
        <v>7</v>
      </c>
      <c r="E1847" t="s">
        <v>812</v>
      </c>
      <c r="F1847" t="s">
        <v>813</v>
      </c>
      <c r="G1847">
        <v>1</v>
      </c>
      <c r="H1847">
        <v>0</v>
      </c>
      <c r="I1847" t="s">
        <v>3</v>
      </c>
      <c r="J1847">
        <v>0</v>
      </c>
      <c r="K1847">
        <v>0</v>
      </c>
      <c r="L1847" t="s">
        <v>3</v>
      </c>
      <c r="M1847" t="s">
        <v>3</v>
      </c>
      <c r="N1847">
        <v>0</v>
      </c>
      <c r="O1847">
        <v>0.8</v>
      </c>
    </row>
    <row r="1848" spans="1:15">
      <c r="A1848">
        <v>70</v>
      </c>
      <c r="B1848">
        <v>1</v>
      </c>
      <c r="D1848">
        <v>8</v>
      </c>
      <c r="E1848" t="s">
        <v>814</v>
      </c>
      <c r="F1848" t="s">
        <v>815</v>
      </c>
      <c r="G1848">
        <v>0.7</v>
      </c>
      <c r="H1848">
        <v>0</v>
      </c>
      <c r="I1848" t="s">
        <v>3</v>
      </c>
      <c r="J1848">
        <v>0</v>
      </c>
      <c r="K1848">
        <v>0</v>
      </c>
      <c r="L1848" t="s">
        <v>3</v>
      </c>
      <c r="M1848" t="s">
        <v>3</v>
      </c>
      <c r="N1848">
        <v>0</v>
      </c>
      <c r="O1848">
        <v>0.7</v>
      </c>
    </row>
    <row r="1849" spans="1:15">
      <c r="A1849">
        <v>70</v>
      </c>
      <c r="B1849">
        <v>1</v>
      </c>
      <c r="D1849">
        <v>9</v>
      </c>
      <c r="E1849" t="s">
        <v>816</v>
      </c>
      <c r="F1849" t="s">
        <v>817</v>
      </c>
      <c r="G1849">
        <v>0.9</v>
      </c>
      <c r="H1849">
        <v>0</v>
      </c>
      <c r="I1849" t="s">
        <v>3</v>
      </c>
      <c r="J1849">
        <v>0</v>
      </c>
      <c r="K1849">
        <v>0</v>
      </c>
      <c r="L1849" t="s">
        <v>3</v>
      </c>
      <c r="M1849" t="s">
        <v>3</v>
      </c>
      <c r="N1849">
        <v>0</v>
      </c>
      <c r="O1849">
        <v>0.9</v>
      </c>
    </row>
    <row r="1850" spans="1:15">
      <c r="A1850">
        <v>70</v>
      </c>
      <c r="B1850">
        <v>1</v>
      </c>
      <c r="D1850">
        <v>10</v>
      </c>
      <c r="E1850" t="s">
        <v>818</v>
      </c>
      <c r="F1850" t="s">
        <v>819</v>
      </c>
      <c r="G1850">
        <v>0.6</v>
      </c>
      <c r="H1850">
        <v>0</v>
      </c>
      <c r="I1850" t="s">
        <v>3</v>
      </c>
      <c r="J1850">
        <v>0</v>
      </c>
      <c r="K1850">
        <v>0</v>
      </c>
      <c r="L1850" t="s">
        <v>3</v>
      </c>
      <c r="M1850" t="s">
        <v>3</v>
      </c>
      <c r="N1850">
        <v>0</v>
      </c>
      <c r="O1850">
        <v>0.6</v>
      </c>
    </row>
    <row r="1851" spans="1:15">
      <c r="A1851">
        <v>70</v>
      </c>
      <c r="B1851">
        <v>1</v>
      </c>
      <c r="D1851">
        <v>11</v>
      </c>
      <c r="E1851" t="s">
        <v>820</v>
      </c>
      <c r="F1851" t="s">
        <v>821</v>
      </c>
      <c r="G1851">
        <v>1.2</v>
      </c>
      <c r="H1851">
        <v>0</v>
      </c>
      <c r="I1851" t="s">
        <v>3</v>
      </c>
      <c r="J1851">
        <v>0</v>
      </c>
      <c r="K1851">
        <v>0</v>
      </c>
      <c r="L1851" t="s">
        <v>3</v>
      </c>
      <c r="M1851" t="s">
        <v>3</v>
      </c>
      <c r="N1851">
        <v>0</v>
      </c>
      <c r="O1851">
        <v>1.2</v>
      </c>
    </row>
    <row r="1852" spans="1:15">
      <c r="A1852">
        <v>70</v>
      </c>
      <c r="B1852">
        <v>1</v>
      </c>
      <c r="D1852">
        <v>12</v>
      </c>
      <c r="E1852" t="s">
        <v>822</v>
      </c>
      <c r="F1852" t="s">
        <v>823</v>
      </c>
      <c r="G1852">
        <v>0</v>
      </c>
      <c r="H1852">
        <v>0</v>
      </c>
      <c r="I1852" t="s">
        <v>3</v>
      </c>
      <c r="J1852">
        <v>0</v>
      </c>
      <c r="K1852">
        <v>0</v>
      </c>
      <c r="L1852" t="s">
        <v>3</v>
      </c>
      <c r="M1852" t="s">
        <v>3</v>
      </c>
      <c r="N1852">
        <v>0</v>
      </c>
      <c r="O1852">
        <v>0</v>
      </c>
    </row>
    <row r="1853" spans="1:15">
      <c r="A1853">
        <v>70</v>
      </c>
      <c r="B1853">
        <v>1</v>
      </c>
      <c r="D1853">
        <v>13</v>
      </c>
      <c r="E1853" t="s">
        <v>824</v>
      </c>
      <c r="F1853" t="s">
        <v>825</v>
      </c>
      <c r="G1853">
        <v>1</v>
      </c>
      <c r="H1853">
        <v>0</v>
      </c>
      <c r="I1853" t="s">
        <v>3</v>
      </c>
      <c r="J1853">
        <v>0</v>
      </c>
      <c r="K1853">
        <v>0</v>
      </c>
      <c r="L1853" t="s">
        <v>3</v>
      </c>
      <c r="M1853" t="s">
        <v>3</v>
      </c>
      <c r="N1853">
        <v>0</v>
      </c>
      <c r="O1853">
        <v>1</v>
      </c>
    </row>
    <row r="1855" spans="1:15">
      <c r="A1855">
        <v>-1</v>
      </c>
    </row>
    <row r="1857" spans="1:34">
      <c r="A1857" s="4">
        <v>75</v>
      </c>
      <c r="B1857" s="4" t="s">
        <v>3</v>
      </c>
      <c r="C1857" s="4">
        <v>2018</v>
      </c>
      <c r="D1857" s="4">
        <v>4</v>
      </c>
      <c r="E1857" s="4">
        <v>0</v>
      </c>
      <c r="F1857" s="4">
        <v>0</v>
      </c>
      <c r="G1857" s="4">
        <v>0</v>
      </c>
      <c r="H1857" s="4">
        <v>1</v>
      </c>
      <c r="I1857" s="4">
        <v>0</v>
      </c>
      <c r="J1857" s="4">
        <v>3</v>
      </c>
      <c r="K1857" s="4">
        <v>0</v>
      </c>
      <c r="L1857" s="4">
        <v>0</v>
      </c>
      <c r="M1857" s="4">
        <v>1</v>
      </c>
      <c r="N1857" s="4">
        <v>33304960</v>
      </c>
      <c r="O1857" s="4">
        <v>1</v>
      </c>
    </row>
    <row r="1858" spans="1:34">
      <c r="A1858" s="6">
        <v>3</v>
      </c>
      <c r="B1858" s="6" t="s">
        <v>826</v>
      </c>
      <c r="C1858" s="6">
        <v>1</v>
      </c>
      <c r="D1858" s="6">
        <v>1</v>
      </c>
      <c r="E1858" s="6">
        <v>1</v>
      </c>
      <c r="F1858" s="6">
        <v>1</v>
      </c>
      <c r="G1858" s="6">
        <v>1</v>
      </c>
      <c r="H1858" s="6">
        <v>1</v>
      </c>
      <c r="I1858" s="6">
        <v>1</v>
      </c>
      <c r="J1858" s="6">
        <v>1</v>
      </c>
      <c r="K1858" s="6">
        <v>1</v>
      </c>
      <c r="L1858" s="6">
        <v>1</v>
      </c>
      <c r="M1858" s="6">
        <v>1</v>
      </c>
      <c r="N1858" s="6">
        <v>1</v>
      </c>
      <c r="O1858" s="6">
        <v>1</v>
      </c>
      <c r="P1858" s="6">
        <v>1</v>
      </c>
      <c r="Q1858" s="6">
        <v>1</v>
      </c>
      <c r="R1858" s="6">
        <v>1</v>
      </c>
      <c r="S1858" s="6" t="s">
        <v>3</v>
      </c>
      <c r="T1858" s="6" t="s">
        <v>3</v>
      </c>
      <c r="U1858" s="6" t="s">
        <v>3</v>
      </c>
      <c r="V1858" s="6" t="s">
        <v>3</v>
      </c>
      <c r="W1858" s="6" t="s">
        <v>3</v>
      </c>
      <c r="X1858" s="6" t="s">
        <v>3</v>
      </c>
      <c r="Y1858" s="6" t="s">
        <v>3</v>
      </c>
      <c r="Z1858" s="6" t="s">
        <v>3</v>
      </c>
      <c r="AA1858" s="6" t="s">
        <v>3</v>
      </c>
      <c r="AB1858" s="6" t="s">
        <v>3</v>
      </c>
      <c r="AC1858" s="6" t="s">
        <v>3</v>
      </c>
      <c r="AD1858" s="6" t="s">
        <v>3</v>
      </c>
      <c r="AE1858" s="6" t="s">
        <v>3</v>
      </c>
      <c r="AF1858" s="6" t="s">
        <v>3</v>
      </c>
      <c r="AG1858" s="6" t="s">
        <v>3</v>
      </c>
      <c r="AH1858" s="6" t="s">
        <v>3</v>
      </c>
    </row>
    <row r="1859" spans="1:34">
      <c r="A1859" s="4">
        <v>75</v>
      </c>
      <c r="B1859" s="4" t="s">
        <v>827</v>
      </c>
      <c r="C1859" s="4">
        <v>2000</v>
      </c>
      <c r="D1859" s="4">
        <v>0</v>
      </c>
      <c r="E1859" s="4">
        <v>1</v>
      </c>
      <c r="F1859" s="4"/>
      <c r="G1859" s="4">
        <v>0</v>
      </c>
      <c r="H1859" s="4">
        <v>1</v>
      </c>
      <c r="I1859" s="4">
        <v>0</v>
      </c>
      <c r="J1859" s="4">
        <v>3</v>
      </c>
      <c r="K1859" s="4">
        <v>0</v>
      </c>
      <c r="L1859" s="4">
        <v>0</v>
      </c>
      <c r="M1859" s="4">
        <v>0</v>
      </c>
      <c r="N1859" s="4">
        <v>33304975</v>
      </c>
      <c r="O1859" s="4">
        <v>2</v>
      </c>
    </row>
    <row r="1863" spans="1:34">
      <c r="A1863">
        <v>65</v>
      </c>
      <c r="C1863">
        <v>1</v>
      </c>
      <c r="D1863">
        <v>0</v>
      </c>
      <c r="E1863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EC79"/>
  <sheetViews>
    <sheetView workbookViewId="0"/>
  </sheetViews>
  <sheetFormatPr defaultColWidth="9.140625" defaultRowHeight="12.75"/>
  <cols>
    <col min="1" max="256" width="9.140625" customWidth="1"/>
  </cols>
  <sheetData>
    <row r="1" spans="1:133">
      <c r="A1">
        <v>0</v>
      </c>
      <c r="B1" t="s">
        <v>0</v>
      </c>
      <c r="D1" t="s">
        <v>828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51802</v>
      </c>
      <c r="M1">
        <v>10</v>
      </c>
      <c r="N1">
        <v>11</v>
      </c>
      <c r="O1">
        <v>0</v>
      </c>
      <c r="P1">
        <v>2</v>
      </c>
      <c r="Q1">
        <v>6</v>
      </c>
    </row>
    <row r="12" spans="1:133">
      <c r="A12" s="1">
        <v>1</v>
      </c>
      <c r="B12" s="1">
        <v>77</v>
      </c>
      <c r="C12" s="1">
        <v>0</v>
      </c>
      <c r="D12" s="1"/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2001</v>
      </c>
      <c r="P12" s="1">
        <v>1</v>
      </c>
      <c r="Q12" s="1">
        <v>0</v>
      </c>
      <c r="R12" s="1">
        <v>0</v>
      </c>
      <c r="S12" s="1">
        <v>0</v>
      </c>
      <c r="T12" s="1"/>
      <c r="U12" s="1" t="s">
        <v>6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7</v>
      </c>
      <c r="BI12" s="1" t="s">
        <v>8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9</v>
      </c>
      <c r="BZ12" s="1" t="s">
        <v>10</v>
      </c>
      <c r="CA12" s="1" t="s">
        <v>11</v>
      </c>
      <c r="CB12" s="1" t="s">
        <v>11</v>
      </c>
      <c r="CC12" s="1" t="s">
        <v>11</v>
      </c>
      <c r="CD12" s="1" t="s">
        <v>11</v>
      </c>
      <c r="CE12" s="1" t="s">
        <v>12</v>
      </c>
      <c r="CF12" s="1">
        <v>0</v>
      </c>
      <c r="CG12" s="1">
        <v>0</v>
      </c>
      <c r="CH12" s="1">
        <v>17301512</v>
      </c>
      <c r="CI12" s="1" t="s">
        <v>3</v>
      </c>
      <c r="CJ12" s="1" t="s">
        <v>3</v>
      </c>
      <c r="CK12" s="1">
        <v>5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>
      <c r="A14" s="1">
        <v>22</v>
      </c>
      <c r="B14" s="1">
        <v>0</v>
      </c>
      <c r="C14" s="1">
        <v>0</v>
      </c>
      <c r="D14" s="1">
        <v>33304960</v>
      </c>
      <c r="E14" s="1">
        <v>33304975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>
      <c r="A16" s="7">
        <v>3</v>
      </c>
      <c r="B16" s="7">
        <v>1</v>
      </c>
      <c r="C16" s="7" t="s">
        <v>13</v>
      </c>
      <c r="D16" s="7" t="s">
        <v>13</v>
      </c>
      <c r="E16" s="8">
        <f>(Source!P1758)/1000</f>
        <v>249.99835999999999</v>
      </c>
      <c r="F16" s="8">
        <f>(Source!P1759)/1000</f>
        <v>180.45301000000001</v>
      </c>
      <c r="G16" s="8">
        <f>(Source!P1750)/1000</f>
        <v>1397.46551</v>
      </c>
      <c r="H16" s="8">
        <f>(Source!P1760)/1000+(Source!P1761)/1000</f>
        <v>0</v>
      </c>
      <c r="I16" s="8">
        <f>E16+F16+G16+H16</f>
        <v>1827.91688</v>
      </c>
      <c r="J16" s="8">
        <f>(Source!P1756)/1000</f>
        <v>11.16508</v>
      </c>
      <c r="T16" s="9">
        <f>(Source!F1758)/1000</f>
        <v>117.12678</v>
      </c>
      <c r="U16" s="9">
        <f>(Source!F1759)/1000</f>
        <v>3.2445200000000001</v>
      </c>
      <c r="V16" s="9">
        <f>(Source!F1750)/1000</f>
        <v>0</v>
      </c>
      <c r="W16" s="9">
        <f>(Source!F1760)/1000+(Source!F1761)/1000</f>
        <v>0</v>
      </c>
      <c r="X16" s="9">
        <f>T16+U16+V16+W16</f>
        <v>120.37129999999999</v>
      </c>
      <c r="Y16" s="9">
        <f>(Source!F1756)/1000</f>
        <v>11.16508</v>
      </c>
      <c r="AI16" s="7">
        <v>0</v>
      </c>
      <c r="AJ16" s="7">
        <v>1</v>
      </c>
      <c r="AK16" s="7" t="s">
        <v>3</v>
      </c>
      <c r="AL16" s="7" t="s">
        <v>3</v>
      </c>
      <c r="AM16" s="7" t="s">
        <v>3</v>
      </c>
      <c r="AN16" s="7">
        <v>0</v>
      </c>
      <c r="AO16" s="7" t="s">
        <v>3</v>
      </c>
      <c r="AP16" s="7" t="s">
        <v>3</v>
      </c>
      <c r="AT16" s="8">
        <v>1807214.31</v>
      </c>
      <c r="AU16" s="8">
        <v>1793876.33</v>
      </c>
      <c r="AV16" s="8">
        <v>0</v>
      </c>
      <c r="AW16" s="8">
        <v>1397465.51</v>
      </c>
      <c r="AX16" s="8">
        <v>0</v>
      </c>
      <c r="AY16" s="8">
        <v>2172.9</v>
      </c>
      <c r="AZ16" s="8">
        <v>220.87</v>
      </c>
      <c r="BA16" s="8">
        <v>11165.08</v>
      </c>
      <c r="BB16" s="8">
        <v>249998.36</v>
      </c>
      <c r="BC16" s="8">
        <v>180453.01</v>
      </c>
      <c r="BD16" s="8">
        <v>0</v>
      </c>
      <c r="BE16" s="8">
        <v>0</v>
      </c>
      <c r="BF16" s="8">
        <v>1241.424318220201</v>
      </c>
      <c r="BG16" s="8">
        <v>18.351471870000012</v>
      </c>
      <c r="BH16" s="8">
        <v>0</v>
      </c>
      <c r="BI16" s="8">
        <v>12763.77</v>
      </c>
      <c r="BJ16" s="8">
        <v>7938.8</v>
      </c>
      <c r="BK16" s="8">
        <v>1827916.88</v>
      </c>
      <c r="BR16" s="9">
        <v>99668.73</v>
      </c>
      <c r="BS16" s="9">
        <v>86330.75</v>
      </c>
      <c r="BT16" s="9">
        <v>0</v>
      </c>
      <c r="BU16" s="9">
        <v>0</v>
      </c>
      <c r="BV16" s="9">
        <v>0</v>
      </c>
      <c r="BW16" s="9">
        <v>2172.9</v>
      </c>
      <c r="BX16" s="9">
        <v>220.87</v>
      </c>
      <c r="BY16" s="9">
        <v>11165.08</v>
      </c>
      <c r="BZ16" s="9">
        <v>117126.78</v>
      </c>
      <c r="CA16" s="9">
        <v>3244.52</v>
      </c>
      <c r="CB16" s="9">
        <v>0</v>
      </c>
      <c r="CC16" s="9">
        <v>0</v>
      </c>
      <c r="CD16" s="9">
        <v>1241.424318220201</v>
      </c>
      <c r="CE16" s="9">
        <v>18.351471870000012</v>
      </c>
      <c r="CF16" s="9">
        <v>0</v>
      </c>
      <c r="CG16" s="9">
        <v>12763.77</v>
      </c>
      <c r="CH16" s="9">
        <v>7938.8</v>
      </c>
      <c r="CI16" s="9">
        <v>120371.3</v>
      </c>
    </row>
    <row r="18" spans="1:40">
      <c r="A18">
        <v>51</v>
      </c>
      <c r="E18" s="10">
        <f>SUMIF(A16:A17,3,E16:E17)</f>
        <v>249.99835999999999</v>
      </c>
      <c r="F18" s="10">
        <f>SUMIF(A16:A17,3,F16:F17)</f>
        <v>180.45301000000001</v>
      </c>
      <c r="G18" s="10">
        <f>SUMIF(A16:A17,3,G16:G17)</f>
        <v>1397.46551</v>
      </c>
      <c r="H18" s="10">
        <f>SUMIF(A16:A17,3,H16:H17)</f>
        <v>0</v>
      </c>
      <c r="I18" s="10">
        <f>SUMIF(A16:A17,3,I16:I17)</f>
        <v>1827.91688</v>
      </c>
      <c r="J18" s="10">
        <f>SUMIF(A16:A17,3,J16:J17)</f>
        <v>11.16508</v>
      </c>
      <c r="K18" s="10"/>
      <c r="L18" s="10"/>
      <c r="M18" s="10"/>
      <c r="N18" s="10"/>
      <c r="O18" s="10"/>
      <c r="P18" s="10"/>
      <c r="Q18" s="10"/>
      <c r="R18" s="10"/>
      <c r="S18" s="10"/>
      <c r="T18" s="3">
        <f>SUMIF(A16:A17,3,T16:T17)</f>
        <v>117.12678</v>
      </c>
      <c r="U18" s="3">
        <f>SUMIF(A16:A17,3,U16:U17)</f>
        <v>3.2445200000000001</v>
      </c>
      <c r="V18" s="3">
        <f>SUMIF(A16:A17,3,V16:V17)</f>
        <v>0</v>
      </c>
      <c r="W18" s="3">
        <f>SUMIF(A16:A17,3,W16:W17)</f>
        <v>0</v>
      </c>
      <c r="X18" s="3">
        <f>SUMIF(A16:A17,3,X16:X17)</f>
        <v>120.37129999999999</v>
      </c>
      <c r="Y18" s="3">
        <f>SUMIF(A16:A17,3,Y16:Y17)</f>
        <v>11.16508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20" spans="1:40">
      <c r="A20" s="5">
        <v>50</v>
      </c>
      <c r="B20" s="5">
        <v>0</v>
      </c>
      <c r="C20" s="5">
        <v>0</v>
      </c>
      <c r="D20" s="5">
        <v>1</v>
      </c>
      <c r="E20" s="5">
        <v>201</v>
      </c>
      <c r="F20" s="5">
        <v>1807214.31</v>
      </c>
      <c r="G20" s="5" t="s">
        <v>83</v>
      </c>
      <c r="H20" s="5" t="s">
        <v>84</v>
      </c>
      <c r="I20" s="5"/>
      <c r="J20" s="5"/>
      <c r="K20" s="5">
        <v>201</v>
      </c>
      <c r="L20" s="5">
        <v>1</v>
      </c>
      <c r="M20" s="5">
        <v>3</v>
      </c>
      <c r="N20" s="5" t="s">
        <v>3</v>
      </c>
      <c r="O20" s="5">
        <v>2</v>
      </c>
      <c r="P20" s="5">
        <v>99668.73</v>
      </c>
    </row>
    <row r="21" spans="1:40">
      <c r="A21" s="5">
        <v>50</v>
      </c>
      <c r="B21" s="5">
        <v>0</v>
      </c>
      <c r="C21" s="5">
        <v>0</v>
      </c>
      <c r="D21" s="5">
        <v>1</v>
      </c>
      <c r="E21" s="5">
        <v>202</v>
      </c>
      <c r="F21" s="5">
        <v>1793876.33</v>
      </c>
      <c r="G21" s="5" t="s">
        <v>85</v>
      </c>
      <c r="H21" s="5" t="s">
        <v>86</v>
      </c>
      <c r="I21" s="5"/>
      <c r="J21" s="5"/>
      <c r="K21" s="5">
        <v>202</v>
      </c>
      <c r="L21" s="5">
        <v>2</v>
      </c>
      <c r="M21" s="5">
        <v>3</v>
      </c>
      <c r="N21" s="5" t="s">
        <v>3</v>
      </c>
      <c r="O21" s="5">
        <v>2</v>
      </c>
      <c r="P21" s="5">
        <v>86330.75</v>
      </c>
    </row>
    <row r="22" spans="1:40">
      <c r="A22" s="5">
        <v>50</v>
      </c>
      <c r="B22" s="5">
        <v>0</v>
      </c>
      <c r="C22" s="5">
        <v>0</v>
      </c>
      <c r="D22" s="5">
        <v>1</v>
      </c>
      <c r="E22" s="5">
        <v>222</v>
      </c>
      <c r="F22" s="5">
        <v>0</v>
      </c>
      <c r="G22" s="5" t="s">
        <v>87</v>
      </c>
      <c r="H22" s="5" t="s">
        <v>88</v>
      </c>
      <c r="I22" s="5"/>
      <c r="J22" s="5"/>
      <c r="K22" s="5">
        <v>222</v>
      </c>
      <c r="L22" s="5">
        <v>3</v>
      </c>
      <c r="M22" s="5">
        <v>3</v>
      </c>
      <c r="N22" s="5" t="s">
        <v>3</v>
      </c>
      <c r="O22" s="5">
        <v>2</v>
      </c>
      <c r="P22" s="5">
        <v>0</v>
      </c>
    </row>
    <row r="23" spans="1:40">
      <c r="A23" s="5">
        <v>50</v>
      </c>
      <c r="B23" s="5">
        <v>0</v>
      </c>
      <c r="C23" s="5">
        <v>0</v>
      </c>
      <c r="D23" s="5">
        <v>1</v>
      </c>
      <c r="E23" s="5">
        <v>225</v>
      </c>
      <c r="F23" s="5">
        <v>1793876.33</v>
      </c>
      <c r="G23" s="5" t="s">
        <v>89</v>
      </c>
      <c r="H23" s="5" t="s">
        <v>90</v>
      </c>
      <c r="I23" s="5"/>
      <c r="J23" s="5"/>
      <c r="K23" s="5">
        <v>225</v>
      </c>
      <c r="L23" s="5">
        <v>4</v>
      </c>
      <c r="M23" s="5">
        <v>3</v>
      </c>
      <c r="N23" s="5" t="s">
        <v>3</v>
      </c>
      <c r="O23" s="5">
        <v>2</v>
      </c>
      <c r="P23" s="5">
        <v>86330.75</v>
      </c>
    </row>
    <row r="24" spans="1:40">
      <c r="A24" s="5">
        <v>50</v>
      </c>
      <c r="B24" s="5">
        <v>0</v>
      </c>
      <c r="C24" s="5">
        <v>0</v>
      </c>
      <c r="D24" s="5">
        <v>1</v>
      </c>
      <c r="E24" s="5">
        <v>226</v>
      </c>
      <c r="F24" s="5">
        <v>396410.82</v>
      </c>
      <c r="G24" s="5" t="s">
        <v>91</v>
      </c>
      <c r="H24" s="5" t="s">
        <v>92</v>
      </c>
      <c r="I24" s="5"/>
      <c r="J24" s="5"/>
      <c r="K24" s="5">
        <v>226</v>
      </c>
      <c r="L24" s="5">
        <v>5</v>
      </c>
      <c r="M24" s="5">
        <v>3</v>
      </c>
      <c r="N24" s="5" t="s">
        <v>3</v>
      </c>
      <c r="O24" s="5">
        <v>2</v>
      </c>
      <c r="P24" s="5">
        <v>86330.75</v>
      </c>
    </row>
    <row r="25" spans="1:40">
      <c r="A25" s="5">
        <v>50</v>
      </c>
      <c r="B25" s="5">
        <v>0</v>
      </c>
      <c r="C25" s="5">
        <v>0</v>
      </c>
      <c r="D25" s="5">
        <v>1</v>
      </c>
      <c r="E25" s="5">
        <v>227</v>
      </c>
      <c r="F25" s="5">
        <v>0</v>
      </c>
      <c r="G25" s="5" t="s">
        <v>93</v>
      </c>
      <c r="H25" s="5" t="s">
        <v>94</v>
      </c>
      <c r="I25" s="5"/>
      <c r="J25" s="5"/>
      <c r="K25" s="5">
        <v>227</v>
      </c>
      <c r="L25" s="5">
        <v>6</v>
      </c>
      <c r="M25" s="5">
        <v>3</v>
      </c>
      <c r="N25" s="5" t="s">
        <v>3</v>
      </c>
      <c r="O25" s="5">
        <v>2</v>
      </c>
      <c r="P25" s="5">
        <v>0</v>
      </c>
    </row>
    <row r="26" spans="1:40">
      <c r="A26" s="5">
        <v>50</v>
      </c>
      <c r="B26" s="5">
        <v>0</v>
      </c>
      <c r="C26" s="5">
        <v>0</v>
      </c>
      <c r="D26" s="5">
        <v>1</v>
      </c>
      <c r="E26" s="5">
        <v>228</v>
      </c>
      <c r="F26" s="5">
        <v>396410.82</v>
      </c>
      <c r="G26" s="5" t="s">
        <v>95</v>
      </c>
      <c r="H26" s="5" t="s">
        <v>96</v>
      </c>
      <c r="I26" s="5"/>
      <c r="J26" s="5"/>
      <c r="K26" s="5">
        <v>228</v>
      </c>
      <c r="L26" s="5">
        <v>7</v>
      </c>
      <c r="M26" s="5">
        <v>3</v>
      </c>
      <c r="N26" s="5" t="s">
        <v>3</v>
      </c>
      <c r="O26" s="5">
        <v>2</v>
      </c>
      <c r="P26" s="5">
        <v>86330.75</v>
      </c>
    </row>
    <row r="27" spans="1:40">
      <c r="A27" s="5">
        <v>50</v>
      </c>
      <c r="B27" s="5">
        <v>0</v>
      </c>
      <c r="C27" s="5">
        <v>0</v>
      </c>
      <c r="D27" s="5">
        <v>1</v>
      </c>
      <c r="E27" s="5">
        <v>216</v>
      </c>
      <c r="F27" s="5">
        <v>1397465.51</v>
      </c>
      <c r="G27" s="5" t="s">
        <v>97</v>
      </c>
      <c r="H27" s="5" t="s">
        <v>98</v>
      </c>
      <c r="I27" s="5"/>
      <c r="J27" s="5"/>
      <c r="K27" s="5">
        <v>216</v>
      </c>
      <c r="L27" s="5">
        <v>8</v>
      </c>
      <c r="M27" s="5">
        <v>3</v>
      </c>
      <c r="N27" s="5" t="s">
        <v>3</v>
      </c>
      <c r="O27" s="5">
        <v>2</v>
      </c>
      <c r="P27" s="5">
        <v>0</v>
      </c>
    </row>
    <row r="28" spans="1:40">
      <c r="A28" s="5">
        <v>50</v>
      </c>
      <c r="B28" s="5">
        <v>0</v>
      </c>
      <c r="C28" s="5">
        <v>0</v>
      </c>
      <c r="D28" s="5">
        <v>1</v>
      </c>
      <c r="E28" s="5">
        <v>223</v>
      </c>
      <c r="F28" s="5">
        <v>0</v>
      </c>
      <c r="G28" s="5" t="s">
        <v>99</v>
      </c>
      <c r="H28" s="5" t="s">
        <v>100</v>
      </c>
      <c r="I28" s="5"/>
      <c r="J28" s="5"/>
      <c r="K28" s="5">
        <v>223</v>
      </c>
      <c r="L28" s="5">
        <v>9</v>
      </c>
      <c r="M28" s="5">
        <v>3</v>
      </c>
      <c r="N28" s="5" t="s">
        <v>3</v>
      </c>
      <c r="O28" s="5">
        <v>2</v>
      </c>
      <c r="P28" s="5">
        <v>0</v>
      </c>
    </row>
    <row r="29" spans="1:40">
      <c r="A29" s="5">
        <v>50</v>
      </c>
      <c r="B29" s="5">
        <v>0</v>
      </c>
      <c r="C29" s="5">
        <v>0</v>
      </c>
      <c r="D29" s="5">
        <v>1</v>
      </c>
      <c r="E29" s="5">
        <v>229</v>
      </c>
      <c r="F29" s="5">
        <v>1397465.51</v>
      </c>
      <c r="G29" s="5" t="s">
        <v>101</v>
      </c>
      <c r="H29" s="5" t="s">
        <v>102</v>
      </c>
      <c r="I29" s="5"/>
      <c r="J29" s="5"/>
      <c r="K29" s="5">
        <v>229</v>
      </c>
      <c r="L29" s="5">
        <v>10</v>
      </c>
      <c r="M29" s="5">
        <v>3</v>
      </c>
      <c r="N29" s="5" t="s">
        <v>3</v>
      </c>
      <c r="O29" s="5">
        <v>2</v>
      </c>
      <c r="P29" s="5">
        <v>0</v>
      </c>
    </row>
    <row r="30" spans="1:40">
      <c r="A30" s="5">
        <v>50</v>
      </c>
      <c r="B30" s="5">
        <v>0</v>
      </c>
      <c r="C30" s="5">
        <v>0</v>
      </c>
      <c r="D30" s="5">
        <v>1</v>
      </c>
      <c r="E30" s="5">
        <v>203</v>
      </c>
      <c r="F30" s="5">
        <v>2172.9</v>
      </c>
      <c r="G30" s="5" t="s">
        <v>103</v>
      </c>
      <c r="H30" s="5" t="s">
        <v>104</v>
      </c>
      <c r="I30" s="5"/>
      <c r="J30" s="5"/>
      <c r="K30" s="5">
        <v>203</v>
      </c>
      <c r="L30" s="5">
        <v>11</v>
      </c>
      <c r="M30" s="5">
        <v>3</v>
      </c>
      <c r="N30" s="5" t="s">
        <v>3</v>
      </c>
      <c r="O30" s="5">
        <v>2</v>
      </c>
      <c r="P30" s="5">
        <v>2172.9</v>
      </c>
    </row>
    <row r="31" spans="1:40">
      <c r="A31" s="5">
        <v>50</v>
      </c>
      <c r="B31" s="5">
        <v>0</v>
      </c>
      <c r="C31" s="5">
        <v>0</v>
      </c>
      <c r="D31" s="5">
        <v>1</v>
      </c>
      <c r="E31" s="5">
        <v>231</v>
      </c>
      <c r="F31" s="5">
        <v>0</v>
      </c>
      <c r="G31" s="5" t="s">
        <v>105</v>
      </c>
      <c r="H31" s="5" t="s">
        <v>106</v>
      </c>
      <c r="I31" s="5"/>
      <c r="J31" s="5"/>
      <c r="K31" s="5">
        <v>231</v>
      </c>
      <c r="L31" s="5">
        <v>12</v>
      </c>
      <c r="M31" s="5">
        <v>3</v>
      </c>
      <c r="N31" s="5" t="s">
        <v>3</v>
      </c>
      <c r="O31" s="5">
        <v>2</v>
      </c>
      <c r="P31" s="5">
        <v>0</v>
      </c>
    </row>
    <row r="32" spans="1:40">
      <c r="A32" s="5">
        <v>50</v>
      </c>
      <c r="B32" s="5">
        <v>0</v>
      </c>
      <c r="C32" s="5">
        <v>0</v>
      </c>
      <c r="D32" s="5">
        <v>1</v>
      </c>
      <c r="E32" s="5">
        <v>204</v>
      </c>
      <c r="F32" s="5">
        <v>220.87</v>
      </c>
      <c r="G32" s="5" t="s">
        <v>107</v>
      </c>
      <c r="H32" s="5" t="s">
        <v>108</v>
      </c>
      <c r="I32" s="5"/>
      <c r="J32" s="5"/>
      <c r="K32" s="5">
        <v>204</v>
      </c>
      <c r="L32" s="5">
        <v>13</v>
      </c>
      <c r="M32" s="5">
        <v>3</v>
      </c>
      <c r="N32" s="5" t="s">
        <v>3</v>
      </c>
      <c r="O32" s="5">
        <v>2</v>
      </c>
      <c r="P32" s="5">
        <v>220.87</v>
      </c>
    </row>
    <row r="33" spans="1:16">
      <c r="A33" s="5">
        <v>50</v>
      </c>
      <c r="B33" s="5">
        <v>0</v>
      </c>
      <c r="C33" s="5">
        <v>0</v>
      </c>
      <c r="D33" s="5">
        <v>1</v>
      </c>
      <c r="E33" s="5">
        <v>205</v>
      </c>
      <c r="F33" s="5">
        <v>11165.08</v>
      </c>
      <c r="G33" s="5" t="s">
        <v>109</v>
      </c>
      <c r="H33" s="5" t="s">
        <v>110</v>
      </c>
      <c r="I33" s="5"/>
      <c r="J33" s="5"/>
      <c r="K33" s="5">
        <v>205</v>
      </c>
      <c r="L33" s="5">
        <v>14</v>
      </c>
      <c r="M33" s="5">
        <v>3</v>
      </c>
      <c r="N33" s="5" t="s">
        <v>3</v>
      </c>
      <c r="O33" s="5">
        <v>2</v>
      </c>
      <c r="P33" s="5">
        <v>11165.08</v>
      </c>
    </row>
    <row r="34" spans="1:16">
      <c r="A34" s="5">
        <v>50</v>
      </c>
      <c r="B34" s="5">
        <v>0</v>
      </c>
      <c r="C34" s="5">
        <v>0</v>
      </c>
      <c r="D34" s="5">
        <v>1</v>
      </c>
      <c r="E34" s="5">
        <v>232</v>
      </c>
      <c r="F34" s="5">
        <v>0</v>
      </c>
      <c r="G34" s="5" t="s">
        <v>111</v>
      </c>
      <c r="H34" s="5" t="s">
        <v>112</v>
      </c>
      <c r="I34" s="5"/>
      <c r="J34" s="5"/>
      <c r="K34" s="5">
        <v>232</v>
      </c>
      <c r="L34" s="5">
        <v>15</v>
      </c>
      <c r="M34" s="5">
        <v>3</v>
      </c>
      <c r="N34" s="5" t="s">
        <v>3</v>
      </c>
      <c r="O34" s="5">
        <v>2</v>
      </c>
      <c r="P34" s="5">
        <v>0</v>
      </c>
    </row>
    <row r="35" spans="1:16">
      <c r="A35" s="5">
        <v>50</v>
      </c>
      <c r="B35" s="5">
        <v>0</v>
      </c>
      <c r="C35" s="5">
        <v>0</v>
      </c>
      <c r="D35" s="5">
        <v>1</v>
      </c>
      <c r="E35" s="5">
        <v>214</v>
      </c>
      <c r="F35" s="5">
        <v>249998.36</v>
      </c>
      <c r="G35" s="5" t="s">
        <v>113</v>
      </c>
      <c r="H35" s="5" t="s">
        <v>114</v>
      </c>
      <c r="I35" s="5"/>
      <c r="J35" s="5"/>
      <c r="K35" s="5">
        <v>214</v>
      </c>
      <c r="L35" s="5">
        <v>16</v>
      </c>
      <c r="M35" s="5">
        <v>3</v>
      </c>
      <c r="N35" s="5" t="s">
        <v>3</v>
      </c>
      <c r="O35" s="5">
        <v>2</v>
      </c>
      <c r="P35" s="5">
        <v>117126.78</v>
      </c>
    </row>
    <row r="36" spans="1:16">
      <c r="A36" s="5">
        <v>50</v>
      </c>
      <c r="B36" s="5">
        <v>0</v>
      </c>
      <c r="C36" s="5">
        <v>0</v>
      </c>
      <c r="D36" s="5">
        <v>1</v>
      </c>
      <c r="E36" s="5">
        <v>215</v>
      </c>
      <c r="F36" s="5">
        <v>180453.01</v>
      </c>
      <c r="G36" s="5" t="s">
        <v>115</v>
      </c>
      <c r="H36" s="5" t="s">
        <v>116</v>
      </c>
      <c r="I36" s="5"/>
      <c r="J36" s="5"/>
      <c r="K36" s="5">
        <v>215</v>
      </c>
      <c r="L36" s="5">
        <v>17</v>
      </c>
      <c r="M36" s="5">
        <v>3</v>
      </c>
      <c r="N36" s="5" t="s">
        <v>3</v>
      </c>
      <c r="O36" s="5">
        <v>2</v>
      </c>
      <c r="P36" s="5">
        <v>3244.52</v>
      </c>
    </row>
    <row r="37" spans="1:16">
      <c r="A37" s="5">
        <v>50</v>
      </c>
      <c r="B37" s="5">
        <v>0</v>
      </c>
      <c r="C37" s="5">
        <v>0</v>
      </c>
      <c r="D37" s="5">
        <v>1</v>
      </c>
      <c r="E37" s="5">
        <v>217</v>
      </c>
      <c r="F37" s="5">
        <v>0</v>
      </c>
      <c r="G37" s="5" t="s">
        <v>117</v>
      </c>
      <c r="H37" s="5" t="s">
        <v>118</v>
      </c>
      <c r="I37" s="5"/>
      <c r="J37" s="5"/>
      <c r="K37" s="5">
        <v>217</v>
      </c>
      <c r="L37" s="5">
        <v>18</v>
      </c>
      <c r="M37" s="5">
        <v>3</v>
      </c>
      <c r="N37" s="5" t="s">
        <v>3</v>
      </c>
      <c r="O37" s="5">
        <v>2</v>
      </c>
      <c r="P37" s="5">
        <v>0</v>
      </c>
    </row>
    <row r="38" spans="1:16">
      <c r="A38" s="5">
        <v>50</v>
      </c>
      <c r="B38" s="5">
        <v>0</v>
      </c>
      <c r="C38" s="5">
        <v>0</v>
      </c>
      <c r="D38" s="5">
        <v>1</v>
      </c>
      <c r="E38" s="5">
        <v>230</v>
      </c>
      <c r="F38" s="5">
        <v>0</v>
      </c>
      <c r="G38" s="5" t="s">
        <v>119</v>
      </c>
      <c r="H38" s="5" t="s">
        <v>120</v>
      </c>
      <c r="I38" s="5"/>
      <c r="J38" s="5"/>
      <c r="K38" s="5">
        <v>230</v>
      </c>
      <c r="L38" s="5">
        <v>19</v>
      </c>
      <c r="M38" s="5">
        <v>3</v>
      </c>
      <c r="N38" s="5" t="s">
        <v>3</v>
      </c>
      <c r="O38" s="5">
        <v>2</v>
      </c>
      <c r="P38" s="5">
        <v>0</v>
      </c>
    </row>
    <row r="39" spans="1:16">
      <c r="A39" s="5">
        <v>50</v>
      </c>
      <c r="B39" s="5">
        <v>0</v>
      </c>
      <c r="C39" s="5">
        <v>0</v>
      </c>
      <c r="D39" s="5">
        <v>1</v>
      </c>
      <c r="E39" s="5">
        <v>206</v>
      </c>
      <c r="F39" s="5">
        <v>0</v>
      </c>
      <c r="G39" s="5" t="s">
        <v>121</v>
      </c>
      <c r="H39" s="5" t="s">
        <v>122</v>
      </c>
      <c r="I39" s="5"/>
      <c r="J39" s="5"/>
      <c r="K39" s="5">
        <v>206</v>
      </c>
      <c r="L39" s="5">
        <v>20</v>
      </c>
      <c r="M39" s="5">
        <v>3</v>
      </c>
      <c r="N39" s="5" t="s">
        <v>3</v>
      </c>
      <c r="O39" s="5">
        <v>2</v>
      </c>
      <c r="P39" s="5">
        <v>0</v>
      </c>
    </row>
    <row r="40" spans="1:16">
      <c r="A40" s="5">
        <v>50</v>
      </c>
      <c r="B40" s="5">
        <v>0</v>
      </c>
      <c r="C40" s="5">
        <v>0</v>
      </c>
      <c r="D40" s="5">
        <v>1</v>
      </c>
      <c r="E40" s="5">
        <v>207</v>
      </c>
      <c r="F40" s="5">
        <v>1241.424318220201</v>
      </c>
      <c r="G40" s="5" t="s">
        <v>123</v>
      </c>
      <c r="H40" s="5" t="s">
        <v>124</v>
      </c>
      <c r="I40" s="5"/>
      <c r="J40" s="5"/>
      <c r="K40" s="5">
        <v>207</v>
      </c>
      <c r="L40" s="5">
        <v>21</v>
      </c>
      <c r="M40" s="5">
        <v>3</v>
      </c>
      <c r="N40" s="5" t="s">
        <v>3</v>
      </c>
      <c r="O40" s="5">
        <v>-1</v>
      </c>
      <c r="P40" s="5">
        <v>1241.424318220201</v>
      </c>
    </row>
    <row r="41" spans="1:16">
      <c r="A41" s="5">
        <v>50</v>
      </c>
      <c r="B41" s="5">
        <v>0</v>
      </c>
      <c r="C41" s="5">
        <v>0</v>
      </c>
      <c r="D41" s="5">
        <v>1</v>
      </c>
      <c r="E41" s="5">
        <v>208</v>
      </c>
      <c r="F41" s="5">
        <v>18.351471870000012</v>
      </c>
      <c r="G41" s="5" t="s">
        <v>125</v>
      </c>
      <c r="H41" s="5" t="s">
        <v>126</v>
      </c>
      <c r="I41" s="5"/>
      <c r="J41" s="5"/>
      <c r="K41" s="5">
        <v>208</v>
      </c>
      <c r="L41" s="5">
        <v>22</v>
      </c>
      <c r="M41" s="5">
        <v>3</v>
      </c>
      <c r="N41" s="5" t="s">
        <v>3</v>
      </c>
      <c r="O41" s="5">
        <v>-1</v>
      </c>
      <c r="P41" s="5">
        <v>18.351471870000012</v>
      </c>
    </row>
    <row r="42" spans="1:16">
      <c r="A42" s="5">
        <v>50</v>
      </c>
      <c r="B42" s="5">
        <v>0</v>
      </c>
      <c r="C42" s="5">
        <v>0</v>
      </c>
      <c r="D42" s="5">
        <v>1</v>
      </c>
      <c r="E42" s="5">
        <v>209</v>
      </c>
      <c r="F42" s="5">
        <v>0</v>
      </c>
      <c r="G42" s="5" t="s">
        <v>127</v>
      </c>
      <c r="H42" s="5" t="s">
        <v>128</v>
      </c>
      <c r="I42" s="5"/>
      <c r="J42" s="5"/>
      <c r="K42" s="5">
        <v>209</v>
      </c>
      <c r="L42" s="5">
        <v>23</v>
      </c>
      <c r="M42" s="5">
        <v>3</v>
      </c>
      <c r="N42" s="5" t="s">
        <v>3</v>
      </c>
      <c r="O42" s="5">
        <v>2</v>
      </c>
      <c r="P42" s="5">
        <v>0</v>
      </c>
    </row>
    <row r="43" spans="1:16">
      <c r="A43" s="5">
        <v>50</v>
      </c>
      <c r="B43" s="5">
        <v>0</v>
      </c>
      <c r="C43" s="5">
        <v>0</v>
      </c>
      <c r="D43" s="5">
        <v>1</v>
      </c>
      <c r="E43" s="5">
        <v>233</v>
      </c>
      <c r="F43" s="5">
        <v>0</v>
      </c>
      <c r="G43" s="5" t="s">
        <v>129</v>
      </c>
      <c r="H43" s="5" t="s">
        <v>130</v>
      </c>
      <c r="I43" s="5"/>
      <c r="J43" s="5"/>
      <c r="K43" s="5">
        <v>233</v>
      </c>
      <c r="L43" s="5">
        <v>24</v>
      </c>
      <c r="M43" s="5">
        <v>3</v>
      </c>
      <c r="N43" s="5" t="s">
        <v>3</v>
      </c>
      <c r="O43" s="5">
        <v>2</v>
      </c>
      <c r="P43" s="5">
        <v>0</v>
      </c>
    </row>
    <row r="44" spans="1:16">
      <c r="A44" s="5">
        <v>50</v>
      </c>
      <c r="B44" s="5">
        <v>0</v>
      </c>
      <c r="C44" s="5">
        <v>0</v>
      </c>
      <c r="D44" s="5">
        <v>1</v>
      </c>
      <c r="E44" s="5">
        <v>210</v>
      </c>
      <c r="F44" s="5">
        <v>12763.77</v>
      </c>
      <c r="G44" s="5" t="s">
        <v>131</v>
      </c>
      <c r="H44" s="5" t="s">
        <v>132</v>
      </c>
      <c r="I44" s="5"/>
      <c r="J44" s="5"/>
      <c r="K44" s="5">
        <v>210</v>
      </c>
      <c r="L44" s="5">
        <v>25</v>
      </c>
      <c r="M44" s="5">
        <v>3</v>
      </c>
      <c r="N44" s="5" t="s">
        <v>3</v>
      </c>
      <c r="O44" s="5">
        <v>2</v>
      </c>
      <c r="P44" s="5">
        <v>12763.77</v>
      </c>
    </row>
    <row r="45" spans="1:16">
      <c r="A45" s="5">
        <v>50</v>
      </c>
      <c r="B45" s="5">
        <v>0</v>
      </c>
      <c r="C45" s="5">
        <v>0</v>
      </c>
      <c r="D45" s="5">
        <v>1</v>
      </c>
      <c r="E45" s="5">
        <v>211</v>
      </c>
      <c r="F45" s="5">
        <v>7938.8</v>
      </c>
      <c r="G45" s="5" t="s">
        <v>133</v>
      </c>
      <c r="H45" s="5" t="s">
        <v>134</v>
      </c>
      <c r="I45" s="5"/>
      <c r="J45" s="5"/>
      <c r="K45" s="5">
        <v>211</v>
      </c>
      <c r="L45" s="5">
        <v>26</v>
      </c>
      <c r="M45" s="5">
        <v>3</v>
      </c>
      <c r="N45" s="5" t="s">
        <v>3</v>
      </c>
      <c r="O45" s="5">
        <v>2</v>
      </c>
      <c r="P45" s="5">
        <v>7938.8</v>
      </c>
    </row>
    <row r="46" spans="1:16">
      <c r="A46" s="5">
        <v>50</v>
      </c>
      <c r="B46" s="5">
        <v>0</v>
      </c>
      <c r="C46" s="5">
        <v>0</v>
      </c>
      <c r="D46" s="5">
        <v>1</v>
      </c>
      <c r="E46" s="5">
        <v>224</v>
      </c>
      <c r="F46" s="5">
        <v>1827916.88</v>
      </c>
      <c r="G46" s="5" t="s">
        <v>135</v>
      </c>
      <c r="H46" s="5" t="s">
        <v>136</v>
      </c>
      <c r="I46" s="5"/>
      <c r="J46" s="5"/>
      <c r="K46" s="5">
        <v>224</v>
      </c>
      <c r="L46" s="5">
        <v>27</v>
      </c>
      <c r="M46" s="5">
        <v>3</v>
      </c>
      <c r="N46" s="5" t="s">
        <v>3</v>
      </c>
      <c r="O46" s="5">
        <v>2</v>
      </c>
      <c r="P46" s="5">
        <v>120371.3</v>
      </c>
    </row>
    <row r="47" spans="1:16">
      <c r="A47" s="5">
        <v>50</v>
      </c>
      <c r="B47" s="5">
        <v>1</v>
      </c>
      <c r="C47" s="5">
        <v>0</v>
      </c>
      <c r="D47" s="5">
        <v>2</v>
      </c>
      <c r="E47" s="5">
        <v>0</v>
      </c>
      <c r="F47" s="5">
        <v>1827916.88</v>
      </c>
      <c r="G47" s="5" t="s">
        <v>737</v>
      </c>
      <c r="H47" s="5" t="s">
        <v>738</v>
      </c>
      <c r="I47" s="5"/>
      <c r="J47" s="5"/>
      <c r="K47" s="5">
        <v>212</v>
      </c>
      <c r="L47" s="5">
        <v>28</v>
      </c>
      <c r="M47" s="5">
        <v>0</v>
      </c>
      <c r="N47" s="5" t="s">
        <v>3</v>
      </c>
      <c r="O47" s="5">
        <v>2</v>
      </c>
      <c r="P47" s="5">
        <v>120371.3</v>
      </c>
    </row>
    <row r="48" spans="1:16">
      <c r="A48" s="5">
        <v>50</v>
      </c>
      <c r="B48" s="5">
        <v>1</v>
      </c>
      <c r="C48" s="5">
        <v>0</v>
      </c>
      <c r="D48" s="5">
        <v>2</v>
      </c>
      <c r="E48" s="5">
        <v>0</v>
      </c>
      <c r="F48" s="5">
        <v>0</v>
      </c>
      <c r="G48" s="5" t="s">
        <v>739</v>
      </c>
      <c r="H48" s="5" t="s">
        <v>740</v>
      </c>
      <c r="I48" s="5"/>
      <c r="J48" s="5"/>
      <c r="K48" s="5">
        <v>212</v>
      </c>
      <c r="L48" s="5">
        <v>29</v>
      </c>
      <c r="M48" s="5">
        <v>0</v>
      </c>
      <c r="N48" s="5" t="s">
        <v>3</v>
      </c>
      <c r="O48" s="5">
        <v>2</v>
      </c>
      <c r="P48" s="5">
        <v>0</v>
      </c>
    </row>
    <row r="49" spans="1:16">
      <c r="A49" s="5">
        <v>50</v>
      </c>
      <c r="B49" s="5">
        <v>1</v>
      </c>
      <c r="C49" s="5">
        <v>0</v>
      </c>
      <c r="D49" s="5">
        <v>2</v>
      </c>
      <c r="E49" s="5">
        <v>0</v>
      </c>
      <c r="F49" s="5">
        <v>249998.36</v>
      </c>
      <c r="G49" s="5" t="s">
        <v>741</v>
      </c>
      <c r="H49" s="5" t="s">
        <v>742</v>
      </c>
      <c r="I49" s="5"/>
      <c r="J49" s="5"/>
      <c r="K49" s="5">
        <v>212</v>
      </c>
      <c r="L49" s="5">
        <v>30</v>
      </c>
      <c r="M49" s="5">
        <v>0</v>
      </c>
      <c r="N49" s="5" t="s">
        <v>3</v>
      </c>
      <c r="O49" s="5">
        <v>2</v>
      </c>
      <c r="P49" s="5">
        <v>117126.78</v>
      </c>
    </row>
    <row r="50" spans="1:16">
      <c r="A50" s="5">
        <v>50</v>
      </c>
      <c r="B50" s="5">
        <v>1</v>
      </c>
      <c r="C50" s="5">
        <v>0</v>
      </c>
      <c r="D50" s="5">
        <v>2</v>
      </c>
      <c r="E50" s="5">
        <v>0</v>
      </c>
      <c r="F50" s="5">
        <v>180453.01</v>
      </c>
      <c r="G50" s="5" t="s">
        <v>743</v>
      </c>
      <c r="H50" s="5" t="s">
        <v>744</v>
      </c>
      <c r="I50" s="5"/>
      <c r="J50" s="5"/>
      <c r="K50" s="5">
        <v>212</v>
      </c>
      <c r="L50" s="5">
        <v>31</v>
      </c>
      <c r="M50" s="5">
        <v>0</v>
      </c>
      <c r="N50" s="5" t="s">
        <v>3</v>
      </c>
      <c r="O50" s="5">
        <v>2</v>
      </c>
      <c r="P50" s="5">
        <v>3244.52</v>
      </c>
    </row>
    <row r="51" spans="1:16">
      <c r="A51" s="5">
        <v>50</v>
      </c>
      <c r="B51" s="5">
        <v>1</v>
      </c>
      <c r="C51" s="5">
        <v>0</v>
      </c>
      <c r="D51" s="5">
        <v>2</v>
      </c>
      <c r="E51" s="5">
        <v>0</v>
      </c>
      <c r="F51" s="5">
        <v>396410.82</v>
      </c>
      <c r="G51" s="5" t="s">
        <v>745</v>
      </c>
      <c r="H51" s="5" t="s">
        <v>746</v>
      </c>
      <c r="I51" s="5"/>
      <c r="J51" s="5"/>
      <c r="K51" s="5">
        <v>212</v>
      </c>
      <c r="L51" s="5">
        <v>32</v>
      </c>
      <c r="M51" s="5">
        <v>0</v>
      </c>
      <c r="N51" s="5" t="s">
        <v>3</v>
      </c>
      <c r="O51" s="5">
        <v>2</v>
      </c>
      <c r="P51" s="5">
        <v>86330.75</v>
      </c>
    </row>
    <row r="52" spans="1:16">
      <c r="A52" s="5">
        <v>50</v>
      </c>
      <c r="B52" s="5">
        <v>1</v>
      </c>
      <c r="C52" s="5">
        <v>0</v>
      </c>
      <c r="D52" s="5">
        <v>2</v>
      </c>
      <c r="E52" s="5">
        <v>0</v>
      </c>
      <c r="F52" s="5">
        <v>1397465.51</v>
      </c>
      <c r="G52" s="5" t="s">
        <v>747</v>
      </c>
      <c r="H52" s="5" t="s">
        <v>748</v>
      </c>
      <c r="I52" s="5"/>
      <c r="J52" s="5"/>
      <c r="K52" s="5">
        <v>212</v>
      </c>
      <c r="L52" s="5">
        <v>33</v>
      </c>
      <c r="M52" s="5">
        <v>0</v>
      </c>
      <c r="N52" s="5" t="s">
        <v>3</v>
      </c>
      <c r="O52" s="5">
        <v>-1</v>
      </c>
      <c r="P52" s="5">
        <v>0</v>
      </c>
    </row>
    <row r="53" spans="1:16">
      <c r="A53" s="5">
        <v>50</v>
      </c>
      <c r="B53" s="5">
        <v>1</v>
      </c>
      <c r="C53" s="5">
        <v>0</v>
      </c>
      <c r="D53" s="5">
        <v>2</v>
      </c>
      <c r="E53" s="5">
        <v>0</v>
      </c>
      <c r="F53" s="5">
        <v>1827916.88</v>
      </c>
      <c r="G53" s="5" t="s">
        <v>749</v>
      </c>
      <c r="H53" s="5" t="s">
        <v>750</v>
      </c>
      <c r="I53" s="5"/>
      <c r="J53" s="5"/>
      <c r="K53" s="5">
        <v>212</v>
      </c>
      <c r="L53" s="5">
        <v>34</v>
      </c>
      <c r="M53" s="5">
        <v>0</v>
      </c>
      <c r="N53" s="5" t="s">
        <v>3</v>
      </c>
      <c r="O53" s="5">
        <v>2</v>
      </c>
      <c r="P53" s="5">
        <v>120371.3</v>
      </c>
    </row>
    <row r="54" spans="1:16">
      <c r="A54" s="5">
        <v>50</v>
      </c>
      <c r="B54" s="5">
        <v>0</v>
      </c>
      <c r="C54" s="5">
        <v>0</v>
      </c>
      <c r="D54" s="5">
        <v>2</v>
      </c>
      <c r="E54" s="5">
        <v>0</v>
      </c>
      <c r="F54" s="5">
        <v>0</v>
      </c>
      <c r="G54" s="5" t="s">
        <v>3</v>
      </c>
      <c r="H54" s="5" t="s">
        <v>3</v>
      </c>
      <c r="I54" s="5"/>
      <c r="J54" s="5"/>
      <c r="K54" s="5">
        <v>212</v>
      </c>
      <c r="L54" s="5">
        <v>35</v>
      </c>
      <c r="M54" s="5">
        <v>3</v>
      </c>
      <c r="N54" s="5" t="s">
        <v>3</v>
      </c>
      <c r="O54" s="5">
        <v>2</v>
      </c>
      <c r="P54" s="5">
        <v>0</v>
      </c>
    </row>
    <row r="55" spans="1:16">
      <c r="A55" s="5">
        <v>50</v>
      </c>
      <c r="B55" s="5">
        <v>1</v>
      </c>
      <c r="C55" s="5">
        <v>0</v>
      </c>
      <c r="D55" s="5">
        <v>2</v>
      </c>
      <c r="E55" s="5">
        <v>0</v>
      </c>
      <c r="F55" s="5">
        <v>0</v>
      </c>
      <c r="G55" s="5" t="s">
        <v>29</v>
      </c>
      <c r="H55" s="5" t="s">
        <v>751</v>
      </c>
      <c r="I55" s="5"/>
      <c r="J55" s="5"/>
      <c r="K55" s="5">
        <v>212</v>
      </c>
      <c r="L55" s="5">
        <v>36</v>
      </c>
      <c r="M55" s="5">
        <v>0</v>
      </c>
      <c r="N55" s="5" t="s">
        <v>3</v>
      </c>
      <c r="O55" s="5">
        <v>-1</v>
      </c>
      <c r="P55" s="5">
        <v>0</v>
      </c>
    </row>
    <row r="56" spans="1:16">
      <c r="A56" s="5">
        <v>50</v>
      </c>
      <c r="B56" s="5">
        <v>1</v>
      </c>
      <c r="C56" s="5">
        <v>0</v>
      </c>
      <c r="D56" s="5">
        <v>2</v>
      </c>
      <c r="E56" s="5">
        <v>0</v>
      </c>
      <c r="F56" s="5">
        <v>1959987.14</v>
      </c>
      <c r="G56" s="5" t="s">
        <v>37</v>
      </c>
      <c r="H56" s="5" t="s">
        <v>752</v>
      </c>
      <c r="I56" s="5"/>
      <c r="J56" s="5"/>
      <c r="K56" s="5">
        <v>212</v>
      </c>
      <c r="L56" s="5">
        <v>37</v>
      </c>
      <c r="M56" s="5">
        <v>0</v>
      </c>
      <c r="N56" s="5" t="s">
        <v>3</v>
      </c>
      <c r="O56" s="5">
        <v>2</v>
      </c>
      <c r="P56" s="5">
        <v>918273.96</v>
      </c>
    </row>
    <row r="57" spans="1:16">
      <c r="A57" s="5">
        <v>50</v>
      </c>
      <c r="B57" s="5">
        <v>1</v>
      </c>
      <c r="C57" s="5">
        <v>0</v>
      </c>
      <c r="D57" s="5">
        <v>2</v>
      </c>
      <c r="E57" s="5">
        <v>0</v>
      </c>
      <c r="F57" s="5">
        <v>1414751.6</v>
      </c>
      <c r="G57" s="5" t="s">
        <v>44</v>
      </c>
      <c r="H57" s="5" t="s">
        <v>753</v>
      </c>
      <c r="I57" s="5"/>
      <c r="J57" s="5"/>
      <c r="K57" s="5">
        <v>212</v>
      </c>
      <c r="L57" s="5">
        <v>38</v>
      </c>
      <c r="M57" s="5">
        <v>0</v>
      </c>
      <c r="N57" s="5" t="s">
        <v>3</v>
      </c>
      <c r="O57" s="5">
        <v>2</v>
      </c>
      <c r="P57" s="5">
        <v>25437.040000000001</v>
      </c>
    </row>
    <row r="58" spans="1:16">
      <c r="A58" s="5">
        <v>50</v>
      </c>
      <c r="B58" s="5">
        <v>1</v>
      </c>
      <c r="C58" s="5">
        <v>0</v>
      </c>
      <c r="D58" s="5">
        <v>2</v>
      </c>
      <c r="E58" s="5">
        <v>0</v>
      </c>
      <c r="F58" s="5">
        <v>3107860.83</v>
      </c>
      <c r="G58" s="5" t="s">
        <v>49</v>
      </c>
      <c r="H58" s="5" t="s">
        <v>754</v>
      </c>
      <c r="I58" s="5"/>
      <c r="J58" s="5"/>
      <c r="K58" s="5">
        <v>212</v>
      </c>
      <c r="L58" s="5">
        <v>39</v>
      </c>
      <c r="M58" s="5">
        <v>0</v>
      </c>
      <c r="N58" s="5" t="s">
        <v>3</v>
      </c>
      <c r="O58" s="5">
        <v>2</v>
      </c>
      <c r="P58" s="5">
        <v>676833.08</v>
      </c>
    </row>
    <row r="59" spans="1:16">
      <c r="A59" s="5">
        <v>50</v>
      </c>
      <c r="B59" s="5">
        <v>1</v>
      </c>
      <c r="C59" s="5">
        <v>0</v>
      </c>
      <c r="D59" s="5">
        <v>2</v>
      </c>
      <c r="E59" s="5">
        <v>0</v>
      </c>
      <c r="F59" s="5">
        <v>5478064.7999999998</v>
      </c>
      <c r="G59" s="5" t="s">
        <v>52</v>
      </c>
      <c r="H59" s="5" t="s">
        <v>755</v>
      </c>
      <c r="I59" s="5"/>
      <c r="J59" s="5"/>
      <c r="K59" s="5">
        <v>212</v>
      </c>
      <c r="L59" s="5">
        <v>40</v>
      </c>
      <c r="M59" s="5">
        <v>0</v>
      </c>
      <c r="N59" s="5" t="s">
        <v>3</v>
      </c>
      <c r="O59" s="5">
        <v>2</v>
      </c>
      <c r="P59" s="5">
        <v>0</v>
      </c>
    </row>
    <row r="60" spans="1:16">
      <c r="A60" s="5">
        <v>50</v>
      </c>
      <c r="B60" s="5">
        <v>1</v>
      </c>
      <c r="C60" s="5">
        <v>0</v>
      </c>
      <c r="D60" s="5">
        <v>2</v>
      </c>
      <c r="E60" s="5">
        <v>0</v>
      </c>
      <c r="F60" s="5">
        <v>8852803.5399999991</v>
      </c>
      <c r="G60" s="5" t="s">
        <v>55</v>
      </c>
      <c r="H60" s="5" t="s">
        <v>750</v>
      </c>
      <c r="I60" s="5"/>
      <c r="J60" s="5"/>
      <c r="K60" s="5">
        <v>212</v>
      </c>
      <c r="L60" s="5">
        <v>41</v>
      </c>
      <c r="M60" s="5">
        <v>0</v>
      </c>
      <c r="N60" s="5" t="s">
        <v>3</v>
      </c>
      <c r="O60" s="5">
        <v>2</v>
      </c>
      <c r="P60" s="5">
        <v>943711</v>
      </c>
    </row>
    <row r="61" spans="1:16">
      <c r="A61" s="5">
        <v>50</v>
      </c>
      <c r="B61" s="5">
        <v>1</v>
      </c>
      <c r="C61" s="5">
        <v>0</v>
      </c>
      <c r="D61" s="5">
        <v>2</v>
      </c>
      <c r="E61" s="5">
        <v>0</v>
      </c>
      <c r="F61" s="5">
        <v>0</v>
      </c>
      <c r="G61" s="5" t="s">
        <v>60</v>
      </c>
      <c r="H61" s="5" t="s">
        <v>756</v>
      </c>
      <c r="I61" s="5"/>
      <c r="J61" s="5"/>
      <c r="K61" s="5">
        <v>212</v>
      </c>
      <c r="L61" s="5">
        <v>42</v>
      </c>
      <c r="M61" s="5">
        <v>0</v>
      </c>
      <c r="N61" s="5" t="s">
        <v>3</v>
      </c>
      <c r="O61" s="5">
        <v>2</v>
      </c>
      <c r="P61" s="5">
        <v>0</v>
      </c>
    </row>
    <row r="62" spans="1:16">
      <c r="A62" s="5">
        <v>50</v>
      </c>
      <c r="B62" s="5">
        <v>1</v>
      </c>
      <c r="C62" s="5">
        <v>0</v>
      </c>
      <c r="D62" s="5">
        <v>2</v>
      </c>
      <c r="E62" s="5">
        <v>0</v>
      </c>
      <c r="F62" s="5">
        <v>1795348.22</v>
      </c>
      <c r="G62" s="5" t="s">
        <v>63</v>
      </c>
      <c r="H62" s="5" t="s">
        <v>742</v>
      </c>
      <c r="I62" s="5"/>
      <c r="J62" s="5"/>
      <c r="K62" s="5">
        <v>212</v>
      </c>
      <c r="L62" s="5">
        <v>43</v>
      </c>
      <c r="M62" s="5">
        <v>0</v>
      </c>
      <c r="N62" s="5" t="s">
        <v>3</v>
      </c>
      <c r="O62" s="5">
        <v>2</v>
      </c>
      <c r="P62" s="5">
        <v>841138.95</v>
      </c>
    </row>
    <row r="63" spans="1:16">
      <c r="A63" s="5">
        <v>50</v>
      </c>
      <c r="B63" s="5">
        <v>1</v>
      </c>
      <c r="C63" s="5">
        <v>0</v>
      </c>
      <c r="D63" s="5">
        <v>2</v>
      </c>
      <c r="E63" s="5">
        <v>0</v>
      </c>
      <c r="F63" s="5">
        <v>1295912.47</v>
      </c>
      <c r="G63" s="5" t="s">
        <v>67</v>
      </c>
      <c r="H63" s="5" t="s">
        <v>744</v>
      </c>
      <c r="I63" s="5"/>
      <c r="J63" s="5"/>
      <c r="K63" s="5">
        <v>212</v>
      </c>
      <c r="L63" s="5">
        <v>44</v>
      </c>
      <c r="M63" s="5">
        <v>0</v>
      </c>
      <c r="N63" s="5" t="s">
        <v>3</v>
      </c>
      <c r="O63" s="5">
        <v>2</v>
      </c>
      <c r="P63" s="5">
        <v>23300.33</v>
      </c>
    </row>
    <row r="64" spans="1:16">
      <c r="A64" s="5">
        <v>50</v>
      </c>
      <c r="B64" s="5">
        <v>1</v>
      </c>
      <c r="C64" s="5">
        <v>0</v>
      </c>
      <c r="D64" s="5">
        <v>2</v>
      </c>
      <c r="E64" s="5">
        <v>0</v>
      </c>
      <c r="F64" s="5">
        <v>2846800.52</v>
      </c>
      <c r="G64" s="5" t="s">
        <v>70</v>
      </c>
      <c r="H64" s="5" t="s">
        <v>746</v>
      </c>
      <c r="I64" s="5"/>
      <c r="J64" s="5"/>
      <c r="K64" s="5">
        <v>212</v>
      </c>
      <c r="L64" s="5">
        <v>45</v>
      </c>
      <c r="M64" s="5">
        <v>0</v>
      </c>
      <c r="N64" s="5" t="s">
        <v>3</v>
      </c>
      <c r="O64" s="5">
        <v>2</v>
      </c>
      <c r="P64" s="5">
        <v>619979.1</v>
      </c>
    </row>
    <row r="65" spans="1:34">
      <c r="A65" s="5">
        <v>50</v>
      </c>
      <c r="B65" s="5">
        <v>1</v>
      </c>
      <c r="C65" s="5">
        <v>0</v>
      </c>
      <c r="D65" s="5">
        <v>2</v>
      </c>
      <c r="E65" s="5">
        <v>0</v>
      </c>
      <c r="F65" s="5">
        <v>5017907.3600000003</v>
      </c>
      <c r="G65" s="5" t="s">
        <v>75</v>
      </c>
      <c r="H65" s="5" t="s">
        <v>748</v>
      </c>
      <c r="I65" s="5"/>
      <c r="J65" s="5"/>
      <c r="K65" s="5">
        <v>212</v>
      </c>
      <c r="L65" s="5">
        <v>46</v>
      </c>
      <c r="M65" s="5">
        <v>0</v>
      </c>
      <c r="N65" s="5" t="s">
        <v>3</v>
      </c>
      <c r="O65" s="5">
        <v>2</v>
      </c>
      <c r="P65" s="5">
        <v>0</v>
      </c>
    </row>
    <row r="66" spans="1:34">
      <c r="A66" s="5">
        <v>50</v>
      </c>
      <c r="B66" s="5">
        <v>1</v>
      </c>
      <c r="C66" s="5">
        <v>0</v>
      </c>
      <c r="D66" s="5">
        <v>2</v>
      </c>
      <c r="E66" s="5">
        <v>0</v>
      </c>
      <c r="F66" s="5">
        <v>8109168.0499999998</v>
      </c>
      <c r="G66" s="5" t="s">
        <v>757</v>
      </c>
      <c r="H66" s="5" t="s">
        <v>758</v>
      </c>
      <c r="I66" s="5"/>
      <c r="J66" s="5"/>
      <c r="K66" s="5">
        <v>212</v>
      </c>
      <c r="L66" s="5">
        <v>47</v>
      </c>
      <c r="M66" s="5">
        <v>0</v>
      </c>
      <c r="N66" s="5" t="s">
        <v>3</v>
      </c>
      <c r="O66" s="5">
        <v>2</v>
      </c>
      <c r="P66" s="5">
        <v>864439.28</v>
      </c>
    </row>
    <row r="67" spans="1:34">
      <c r="A67" s="5">
        <v>50</v>
      </c>
      <c r="B67" s="5">
        <v>1</v>
      </c>
      <c r="C67" s="5">
        <v>0</v>
      </c>
      <c r="D67" s="5">
        <v>2</v>
      </c>
      <c r="E67" s="5">
        <v>0</v>
      </c>
      <c r="F67" s="5">
        <v>37095.129999999997</v>
      </c>
      <c r="G67" s="5" t="s">
        <v>80</v>
      </c>
      <c r="H67" s="5" t="s">
        <v>759</v>
      </c>
      <c r="I67" s="5"/>
      <c r="J67" s="5"/>
      <c r="K67" s="5">
        <v>212</v>
      </c>
      <c r="L67" s="5">
        <v>48</v>
      </c>
      <c r="M67" s="5">
        <v>0</v>
      </c>
      <c r="N67" s="5" t="s">
        <v>3</v>
      </c>
      <c r="O67" s="5">
        <v>2</v>
      </c>
      <c r="P67" s="5">
        <v>10373.27</v>
      </c>
    </row>
    <row r="68" spans="1:34">
      <c r="A68" s="5">
        <v>50</v>
      </c>
      <c r="B68" s="5">
        <v>1</v>
      </c>
      <c r="C68" s="5">
        <v>0</v>
      </c>
      <c r="D68" s="5">
        <v>2</v>
      </c>
      <c r="E68" s="5">
        <v>0</v>
      </c>
      <c r="F68" s="5">
        <v>3128355.82</v>
      </c>
      <c r="G68" s="5" t="s">
        <v>138</v>
      </c>
      <c r="H68" s="5" t="s">
        <v>760</v>
      </c>
      <c r="I68" s="5"/>
      <c r="J68" s="5"/>
      <c r="K68" s="5">
        <v>212</v>
      </c>
      <c r="L68" s="5">
        <v>49</v>
      </c>
      <c r="M68" s="5">
        <v>0</v>
      </c>
      <c r="N68" s="5" t="s">
        <v>3</v>
      </c>
      <c r="O68" s="5">
        <v>2</v>
      </c>
      <c r="P68" s="5">
        <v>874812.55</v>
      </c>
    </row>
    <row r="69" spans="1:34">
      <c r="A69" s="5">
        <v>50</v>
      </c>
      <c r="B69" s="5">
        <v>1</v>
      </c>
      <c r="C69" s="5">
        <v>0</v>
      </c>
      <c r="D69" s="5">
        <v>2</v>
      </c>
      <c r="E69" s="5">
        <v>0</v>
      </c>
      <c r="F69" s="5">
        <v>44109.82</v>
      </c>
      <c r="G69" s="5" t="s">
        <v>139</v>
      </c>
      <c r="H69" s="5" t="s">
        <v>761</v>
      </c>
      <c r="I69" s="5"/>
      <c r="J69" s="5"/>
      <c r="K69" s="5">
        <v>212</v>
      </c>
      <c r="L69" s="5">
        <v>50</v>
      </c>
      <c r="M69" s="5">
        <v>0</v>
      </c>
      <c r="N69" s="5" t="s">
        <v>3</v>
      </c>
      <c r="O69" s="5">
        <v>2</v>
      </c>
      <c r="P69" s="5">
        <v>12334.86</v>
      </c>
    </row>
    <row r="70" spans="1:34">
      <c r="A70" s="5">
        <v>50</v>
      </c>
      <c r="B70" s="5">
        <v>1</v>
      </c>
      <c r="C70" s="5">
        <v>0</v>
      </c>
      <c r="D70" s="5">
        <v>2</v>
      </c>
      <c r="E70" s="5">
        <v>0</v>
      </c>
      <c r="F70" s="5">
        <v>8190373</v>
      </c>
      <c r="G70" s="5" t="s">
        <v>140</v>
      </c>
      <c r="H70" s="5" t="s">
        <v>762</v>
      </c>
      <c r="I70" s="5"/>
      <c r="J70" s="5"/>
      <c r="K70" s="5">
        <v>212</v>
      </c>
      <c r="L70" s="5">
        <v>51</v>
      </c>
      <c r="M70" s="5">
        <v>0</v>
      </c>
      <c r="N70" s="5" t="s">
        <v>3</v>
      </c>
      <c r="O70" s="5">
        <v>2</v>
      </c>
      <c r="P70" s="5">
        <v>887147.41</v>
      </c>
    </row>
    <row r="71" spans="1:34">
      <c r="A71" s="5">
        <v>50</v>
      </c>
      <c r="B71" s="5">
        <v>1</v>
      </c>
      <c r="C71" s="5">
        <v>0</v>
      </c>
      <c r="D71" s="5">
        <v>2</v>
      </c>
      <c r="E71" s="5">
        <v>0</v>
      </c>
      <c r="F71" s="5">
        <v>1572941.58</v>
      </c>
      <c r="G71" s="5" t="s">
        <v>143</v>
      </c>
      <c r="H71" s="5" t="s">
        <v>763</v>
      </c>
      <c r="I71" s="5"/>
      <c r="J71" s="5"/>
      <c r="K71" s="5">
        <v>212</v>
      </c>
      <c r="L71" s="5">
        <v>52</v>
      </c>
      <c r="M71" s="5">
        <v>0</v>
      </c>
      <c r="N71" s="5" t="s">
        <v>3</v>
      </c>
      <c r="O71" s="5">
        <v>2</v>
      </c>
      <c r="P71" s="5">
        <v>123995.82</v>
      </c>
    </row>
    <row r="72" spans="1:34">
      <c r="A72" s="5">
        <v>50</v>
      </c>
      <c r="B72" s="5">
        <v>1</v>
      </c>
      <c r="C72" s="5">
        <v>0</v>
      </c>
      <c r="D72" s="5">
        <v>2</v>
      </c>
      <c r="E72" s="5">
        <v>0</v>
      </c>
      <c r="F72" s="5">
        <v>9763314.5800000001</v>
      </c>
      <c r="G72" s="5" t="s">
        <v>144</v>
      </c>
      <c r="H72" s="5" t="s">
        <v>764</v>
      </c>
      <c r="I72" s="5"/>
      <c r="J72" s="5"/>
      <c r="K72" s="5">
        <v>212</v>
      </c>
      <c r="L72" s="5">
        <v>53</v>
      </c>
      <c r="M72" s="5">
        <v>0</v>
      </c>
      <c r="N72" s="5" t="s">
        <v>3</v>
      </c>
      <c r="O72" s="5">
        <v>2</v>
      </c>
      <c r="P72" s="5">
        <v>1011143.23</v>
      </c>
    </row>
    <row r="74" spans="1:34">
      <c r="A74">
        <v>-1</v>
      </c>
    </row>
    <row r="77" spans="1:34">
      <c r="A77" s="4">
        <v>75</v>
      </c>
      <c r="B77" s="4" t="s">
        <v>3</v>
      </c>
      <c r="C77" s="4">
        <v>2018</v>
      </c>
      <c r="D77" s="4">
        <v>4</v>
      </c>
      <c r="E77" s="4">
        <v>0</v>
      </c>
      <c r="F77" s="4">
        <v>0</v>
      </c>
      <c r="G77" s="4">
        <v>0</v>
      </c>
      <c r="H77" s="4">
        <v>1</v>
      </c>
      <c r="I77" s="4">
        <v>0</v>
      </c>
      <c r="J77" s="4">
        <v>3</v>
      </c>
      <c r="K77" s="4">
        <v>0</v>
      </c>
      <c r="L77" s="4">
        <v>0</v>
      </c>
      <c r="M77" s="4">
        <v>1</v>
      </c>
      <c r="N77" s="4">
        <v>33304960</v>
      </c>
      <c r="O77" s="4">
        <v>1</v>
      </c>
    </row>
    <row r="78" spans="1:34">
      <c r="A78" s="6">
        <v>3</v>
      </c>
      <c r="B78" s="6" t="s">
        <v>826</v>
      </c>
      <c r="C78" s="6">
        <v>1</v>
      </c>
      <c r="D78" s="6">
        <v>1</v>
      </c>
      <c r="E78" s="6">
        <v>1</v>
      </c>
      <c r="F78" s="6">
        <v>1</v>
      </c>
      <c r="G78" s="6">
        <v>1</v>
      </c>
      <c r="H78" s="6">
        <v>1</v>
      </c>
      <c r="I78" s="6">
        <v>1</v>
      </c>
      <c r="J78" s="6">
        <v>1</v>
      </c>
      <c r="K78" s="6">
        <v>1</v>
      </c>
      <c r="L78" s="6">
        <v>1</v>
      </c>
      <c r="M78" s="6">
        <v>1</v>
      </c>
      <c r="N78" s="6">
        <v>1</v>
      </c>
      <c r="O78" s="6">
        <v>1</v>
      </c>
      <c r="P78" s="6">
        <v>1</v>
      </c>
      <c r="Q78" s="6">
        <v>1</v>
      </c>
      <c r="R78" s="6">
        <v>1</v>
      </c>
      <c r="S78" s="6" t="s">
        <v>3</v>
      </c>
      <c r="T78" s="6" t="s">
        <v>3</v>
      </c>
      <c r="U78" s="6" t="s">
        <v>3</v>
      </c>
      <c r="V78" s="6" t="s">
        <v>3</v>
      </c>
      <c r="W78" s="6" t="s">
        <v>3</v>
      </c>
      <c r="X78" s="6" t="s">
        <v>3</v>
      </c>
      <c r="Y78" s="6" t="s">
        <v>3</v>
      </c>
      <c r="Z78" s="6" t="s">
        <v>3</v>
      </c>
      <c r="AA78" s="6" t="s">
        <v>3</v>
      </c>
      <c r="AB78" s="6" t="s">
        <v>3</v>
      </c>
      <c r="AC78" s="6" t="s">
        <v>3</v>
      </c>
      <c r="AD78" s="6" t="s">
        <v>3</v>
      </c>
      <c r="AE78" s="6" t="s">
        <v>3</v>
      </c>
      <c r="AF78" s="6" t="s">
        <v>3</v>
      </c>
      <c r="AG78" s="6" t="s">
        <v>3</v>
      </c>
      <c r="AH78" s="6" t="s">
        <v>3</v>
      </c>
    </row>
    <row r="79" spans="1:34">
      <c r="A79" s="4">
        <v>75</v>
      </c>
      <c r="B79" s="4" t="s">
        <v>827</v>
      </c>
      <c r="C79" s="4">
        <v>2000</v>
      </c>
      <c r="D79" s="4">
        <v>0</v>
      </c>
      <c r="E79" s="4">
        <v>1</v>
      </c>
      <c r="F79" s="4"/>
      <c r="G79" s="4">
        <v>0</v>
      </c>
      <c r="H79" s="4">
        <v>1</v>
      </c>
      <c r="I79" s="4">
        <v>0</v>
      </c>
      <c r="J79" s="4">
        <v>3</v>
      </c>
      <c r="K79" s="4">
        <v>0</v>
      </c>
      <c r="L79" s="4">
        <v>0</v>
      </c>
      <c r="M79" s="4">
        <v>0</v>
      </c>
      <c r="N79" s="4">
        <v>33304975</v>
      </c>
      <c r="O79" s="4">
        <v>2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DC1924"/>
  <sheetViews>
    <sheetView workbookViewId="0"/>
  </sheetViews>
  <sheetFormatPr defaultColWidth="9.140625" defaultRowHeight="12.75"/>
  <cols>
    <col min="1" max="256" width="9.140625" customWidth="1"/>
  </cols>
  <sheetData>
    <row r="1" spans="1:107">
      <c r="A1">
        <f>ROW(Source!A28)</f>
        <v>28</v>
      </c>
      <c r="B1">
        <v>33304975</v>
      </c>
      <c r="C1">
        <v>33356252</v>
      </c>
      <c r="D1">
        <v>31172076</v>
      </c>
      <c r="E1">
        <v>1</v>
      </c>
      <c r="F1">
        <v>1</v>
      </c>
      <c r="G1">
        <v>1</v>
      </c>
      <c r="H1">
        <v>1</v>
      </c>
      <c r="I1" t="s">
        <v>829</v>
      </c>
      <c r="J1" t="s">
        <v>3</v>
      </c>
      <c r="K1" t="s">
        <v>830</v>
      </c>
      <c r="L1">
        <v>1191</v>
      </c>
      <c r="N1">
        <v>1013</v>
      </c>
      <c r="O1" t="s">
        <v>831</v>
      </c>
      <c r="P1" t="s">
        <v>831</v>
      </c>
      <c r="Q1">
        <v>1</v>
      </c>
      <c r="W1">
        <v>0</v>
      </c>
      <c r="X1">
        <v>1069510174</v>
      </c>
      <c r="Y1">
        <v>19.8582</v>
      </c>
      <c r="AA1">
        <v>0</v>
      </c>
      <c r="AB1">
        <v>0</v>
      </c>
      <c r="AC1">
        <v>0</v>
      </c>
      <c r="AD1">
        <v>9.6199999999999992</v>
      </c>
      <c r="AE1">
        <v>0</v>
      </c>
      <c r="AF1">
        <v>0</v>
      </c>
      <c r="AG1">
        <v>0</v>
      </c>
      <c r="AH1">
        <v>9.6199999999999992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1</v>
      </c>
      <c r="AQ1">
        <v>0</v>
      </c>
      <c r="AR1">
        <v>0</v>
      </c>
      <c r="AS1" t="s">
        <v>3</v>
      </c>
      <c r="AT1">
        <v>14.39</v>
      </c>
      <c r="AU1" t="s">
        <v>22</v>
      </c>
      <c r="AV1">
        <v>1</v>
      </c>
      <c r="AW1">
        <v>2</v>
      </c>
      <c r="AX1">
        <v>33356260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Y1*Source!I28</f>
        <v>19.8582</v>
      </c>
      <c r="CY1">
        <f>AD1</f>
        <v>9.6199999999999992</v>
      </c>
      <c r="CZ1">
        <f>AH1</f>
        <v>9.6199999999999992</v>
      </c>
      <c r="DA1">
        <f>AL1</f>
        <v>1</v>
      </c>
      <c r="DB1">
        <f>ROUND(((ROUND(AT1*CZ1,2)*1.2)*1.15),2)</f>
        <v>191.03</v>
      </c>
      <c r="DC1">
        <f>ROUND(((ROUND(AT1*AG1,2)*1.2)*1.15),2)</f>
        <v>0</v>
      </c>
    </row>
    <row r="2" spans="1:107">
      <c r="A2">
        <f>ROW(Source!A28)</f>
        <v>28</v>
      </c>
      <c r="B2">
        <v>33304975</v>
      </c>
      <c r="C2">
        <v>33356252</v>
      </c>
      <c r="D2">
        <v>31172011</v>
      </c>
      <c r="E2">
        <v>1</v>
      </c>
      <c r="F2">
        <v>1</v>
      </c>
      <c r="G2">
        <v>1</v>
      </c>
      <c r="H2">
        <v>1</v>
      </c>
      <c r="I2" t="s">
        <v>832</v>
      </c>
      <c r="J2" t="s">
        <v>3</v>
      </c>
      <c r="K2" t="s">
        <v>833</v>
      </c>
      <c r="L2">
        <v>1191</v>
      </c>
      <c r="N2">
        <v>1013</v>
      </c>
      <c r="O2" t="s">
        <v>831</v>
      </c>
      <c r="P2" t="s">
        <v>831</v>
      </c>
      <c r="Q2">
        <v>1</v>
      </c>
      <c r="W2">
        <v>0</v>
      </c>
      <c r="X2">
        <v>-1417349443</v>
      </c>
      <c r="Y2">
        <v>0.41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1</v>
      </c>
      <c r="AP2">
        <v>0</v>
      </c>
      <c r="AQ2">
        <v>0</v>
      </c>
      <c r="AR2">
        <v>0</v>
      </c>
      <c r="AS2" t="s">
        <v>3</v>
      </c>
      <c r="AT2">
        <v>0.41</v>
      </c>
      <c r="AU2" t="s">
        <v>3</v>
      </c>
      <c r="AV2">
        <v>2</v>
      </c>
      <c r="AW2">
        <v>2</v>
      </c>
      <c r="AX2">
        <v>33356261</v>
      </c>
      <c r="AY2">
        <v>1</v>
      </c>
      <c r="AZ2">
        <v>2048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Y2*Source!I28</f>
        <v>0.41</v>
      </c>
      <c r="CY2">
        <f>AD2</f>
        <v>0</v>
      </c>
      <c r="CZ2">
        <f>AH2</f>
        <v>0</v>
      </c>
      <c r="DA2">
        <f>AL2</f>
        <v>1</v>
      </c>
      <c r="DB2">
        <f>ROUND(ROUND(AT2*CZ2,2),2)</f>
        <v>0</v>
      </c>
      <c r="DC2">
        <f>ROUND(ROUND(AT2*AG2,2),2)</f>
        <v>0</v>
      </c>
    </row>
    <row r="3" spans="1:107">
      <c r="A3">
        <f>ROW(Source!A28)</f>
        <v>28</v>
      </c>
      <c r="B3">
        <v>33304975</v>
      </c>
      <c r="C3">
        <v>33356252</v>
      </c>
      <c r="D3">
        <v>31258491</v>
      </c>
      <c r="E3">
        <v>1</v>
      </c>
      <c r="F3">
        <v>1</v>
      </c>
      <c r="G3">
        <v>1</v>
      </c>
      <c r="H3">
        <v>2</v>
      </c>
      <c r="I3" t="s">
        <v>834</v>
      </c>
      <c r="J3" t="s">
        <v>835</v>
      </c>
      <c r="K3" t="s">
        <v>836</v>
      </c>
      <c r="L3">
        <v>1368</v>
      </c>
      <c r="N3">
        <v>1011</v>
      </c>
      <c r="O3" t="s">
        <v>837</v>
      </c>
      <c r="P3" t="s">
        <v>837</v>
      </c>
      <c r="Q3">
        <v>1</v>
      </c>
      <c r="W3">
        <v>0</v>
      </c>
      <c r="X3">
        <v>-1718674368</v>
      </c>
      <c r="Y3">
        <v>0.06</v>
      </c>
      <c r="AA3">
        <v>0</v>
      </c>
      <c r="AB3">
        <v>111.99</v>
      </c>
      <c r="AC3">
        <v>13.5</v>
      </c>
      <c r="AD3">
        <v>0</v>
      </c>
      <c r="AE3">
        <v>0</v>
      </c>
      <c r="AF3">
        <v>111.99</v>
      </c>
      <c r="AG3">
        <v>13.5</v>
      </c>
      <c r="AH3">
        <v>0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1</v>
      </c>
      <c r="AQ3">
        <v>0</v>
      </c>
      <c r="AR3">
        <v>0</v>
      </c>
      <c r="AS3" t="s">
        <v>3</v>
      </c>
      <c r="AT3">
        <v>0.04</v>
      </c>
      <c r="AU3" t="s">
        <v>21</v>
      </c>
      <c r="AV3">
        <v>0</v>
      </c>
      <c r="AW3">
        <v>2</v>
      </c>
      <c r="AX3">
        <v>33356262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Y3*Source!I28</f>
        <v>0.06</v>
      </c>
      <c r="CY3">
        <f>AB3</f>
        <v>111.99</v>
      </c>
      <c r="CZ3">
        <f>AF3</f>
        <v>111.99</v>
      </c>
      <c r="DA3">
        <f>AJ3</f>
        <v>1</v>
      </c>
      <c r="DB3">
        <f>ROUND(((ROUND(AT3*CZ3,2)*1.2)*1.25),2)</f>
        <v>6.72</v>
      </c>
      <c r="DC3">
        <f>ROUND(((ROUND(AT3*AG3,2)*1.2)*1.25),2)</f>
        <v>0.81</v>
      </c>
    </row>
    <row r="4" spans="1:107">
      <c r="A4">
        <f>ROW(Source!A28)</f>
        <v>28</v>
      </c>
      <c r="B4">
        <v>33304975</v>
      </c>
      <c r="C4">
        <v>33356252</v>
      </c>
      <c r="D4">
        <v>31258691</v>
      </c>
      <c r="E4">
        <v>1</v>
      </c>
      <c r="F4">
        <v>1</v>
      </c>
      <c r="G4">
        <v>1</v>
      </c>
      <c r="H4">
        <v>2</v>
      </c>
      <c r="I4" t="s">
        <v>838</v>
      </c>
      <c r="J4" t="s">
        <v>839</v>
      </c>
      <c r="K4" t="s">
        <v>840</v>
      </c>
      <c r="L4">
        <v>1368</v>
      </c>
      <c r="N4">
        <v>1011</v>
      </c>
      <c r="O4" t="s">
        <v>837</v>
      </c>
      <c r="P4" t="s">
        <v>837</v>
      </c>
      <c r="Q4">
        <v>1</v>
      </c>
      <c r="W4">
        <v>0</v>
      </c>
      <c r="X4">
        <v>1373224040</v>
      </c>
      <c r="Y4">
        <v>4.9499999999999993</v>
      </c>
      <c r="AA4">
        <v>0</v>
      </c>
      <c r="AB4">
        <v>3.12</v>
      </c>
      <c r="AC4">
        <v>0</v>
      </c>
      <c r="AD4">
        <v>0</v>
      </c>
      <c r="AE4">
        <v>0</v>
      </c>
      <c r="AF4">
        <v>3.12</v>
      </c>
      <c r="AG4">
        <v>0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1</v>
      </c>
      <c r="AQ4">
        <v>0</v>
      </c>
      <c r="AR4">
        <v>0</v>
      </c>
      <c r="AS4" t="s">
        <v>3</v>
      </c>
      <c r="AT4">
        <v>3.3</v>
      </c>
      <c r="AU4" t="s">
        <v>21</v>
      </c>
      <c r="AV4">
        <v>0</v>
      </c>
      <c r="AW4">
        <v>2</v>
      </c>
      <c r="AX4">
        <v>33356263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Y4*Source!I28</f>
        <v>4.9499999999999993</v>
      </c>
      <c r="CY4">
        <f>AB4</f>
        <v>3.12</v>
      </c>
      <c r="CZ4">
        <f>AF4</f>
        <v>3.12</v>
      </c>
      <c r="DA4">
        <f>AJ4</f>
        <v>1</v>
      </c>
      <c r="DB4">
        <f>ROUND(((ROUND(AT4*CZ4,2)*1.2)*1.25),2)</f>
        <v>15.45</v>
      </c>
      <c r="DC4">
        <f>ROUND(((ROUND(AT4*AG4,2)*1.2)*1.25),2)</f>
        <v>0</v>
      </c>
    </row>
    <row r="5" spans="1:107">
      <c r="A5">
        <f>ROW(Source!A28)</f>
        <v>28</v>
      </c>
      <c r="B5">
        <v>33304975</v>
      </c>
      <c r="C5">
        <v>33356252</v>
      </c>
      <c r="D5">
        <v>31259879</v>
      </c>
      <c r="E5">
        <v>1</v>
      </c>
      <c r="F5">
        <v>1</v>
      </c>
      <c r="G5">
        <v>1</v>
      </c>
      <c r="H5">
        <v>2</v>
      </c>
      <c r="I5" t="s">
        <v>841</v>
      </c>
      <c r="J5" t="s">
        <v>842</v>
      </c>
      <c r="K5" t="s">
        <v>843</v>
      </c>
      <c r="L5">
        <v>1368</v>
      </c>
      <c r="N5">
        <v>1011</v>
      </c>
      <c r="O5" t="s">
        <v>837</v>
      </c>
      <c r="P5" t="s">
        <v>837</v>
      </c>
      <c r="Q5">
        <v>1</v>
      </c>
      <c r="W5">
        <v>0</v>
      </c>
      <c r="X5">
        <v>1372534845</v>
      </c>
      <c r="Y5">
        <v>0.55500000000000005</v>
      </c>
      <c r="AA5">
        <v>0</v>
      </c>
      <c r="AB5">
        <v>65.709999999999994</v>
      </c>
      <c r="AC5">
        <v>11.6</v>
      </c>
      <c r="AD5">
        <v>0</v>
      </c>
      <c r="AE5">
        <v>0</v>
      </c>
      <c r="AF5">
        <v>65.709999999999994</v>
      </c>
      <c r="AG5">
        <v>11.6</v>
      </c>
      <c r="AH5">
        <v>0</v>
      </c>
      <c r="AI5">
        <v>1</v>
      </c>
      <c r="AJ5">
        <v>1</v>
      </c>
      <c r="AK5">
        <v>1</v>
      </c>
      <c r="AL5">
        <v>1</v>
      </c>
      <c r="AN5">
        <v>0</v>
      </c>
      <c r="AO5">
        <v>1</v>
      </c>
      <c r="AP5">
        <v>1</v>
      </c>
      <c r="AQ5">
        <v>0</v>
      </c>
      <c r="AR5">
        <v>0</v>
      </c>
      <c r="AS5" t="s">
        <v>3</v>
      </c>
      <c r="AT5">
        <v>0.37</v>
      </c>
      <c r="AU5" t="s">
        <v>21</v>
      </c>
      <c r="AV5">
        <v>0</v>
      </c>
      <c r="AW5">
        <v>2</v>
      </c>
      <c r="AX5">
        <v>33356264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Y5*Source!I28</f>
        <v>0.55500000000000005</v>
      </c>
      <c r="CY5">
        <f>AB5</f>
        <v>65.709999999999994</v>
      </c>
      <c r="CZ5">
        <f>AF5</f>
        <v>65.709999999999994</v>
      </c>
      <c r="DA5">
        <f>AJ5</f>
        <v>1</v>
      </c>
      <c r="DB5">
        <f>ROUND(((ROUND(AT5*CZ5,2)*1.2)*1.25),2)</f>
        <v>36.47</v>
      </c>
      <c r="DC5">
        <f>ROUND(((ROUND(AT5*AG5,2)*1.2)*1.25),2)</f>
        <v>6.44</v>
      </c>
    </row>
    <row r="6" spans="1:107">
      <c r="A6">
        <f>ROW(Source!A28)</f>
        <v>28</v>
      </c>
      <c r="B6">
        <v>33304975</v>
      </c>
      <c r="C6">
        <v>33356252</v>
      </c>
      <c r="D6">
        <v>31180727</v>
      </c>
      <c r="E6">
        <v>1</v>
      </c>
      <c r="F6">
        <v>1</v>
      </c>
      <c r="G6">
        <v>1</v>
      </c>
      <c r="H6">
        <v>3</v>
      </c>
      <c r="I6" t="s">
        <v>844</v>
      </c>
      <c r="J6" t="s">
        <v>845</v>
      </c>
      <c r="K6" t="s">
        <v>846</v>
      </c>
      <c r="L6">
        <v>1348</v>
      </c>
      <c r="N6">
        <v>1009</v>
      </c>
      <c r="O6" t="s">
        <v>32</v>
      </c>
      <c r="P6" t="s">
        <v>32</v>
      </c>
      <c r="Q6">
        <v>1000</v>
      </c>
      <c r="W6">
        <v>0</v>
      </c>
      <c r="X6">
        <v>-437906794</v>
      </c>
      <c r="Y6">
        <v>6.9999999999999994E-5</v>
      </c>
      <c r="AA6">
        <v>9040.01</v>
      </c>
      <c r="AB6">
        <v>0</v>
      </c>
      <c r="AC6">
        <v>0</v>
      </c>
      <c r="AD6">
        <v>0</v>
      </c>
      <c r="AE6">
        <v>9040.01</v>
      </c>
      <c r="AF6">
        <v>0</v>
      </c>
      <c r="AG6">
        <v>0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1</v>
      </c>
      <c r="AP6">
        <v>0</v>
      </c>
      <c r="AQ6">
        <v>0</v>
      </c>
      <c r="AR6">
        <v>0</v>
      </c>
      <c r="AS6" t="s">
        <v>3</v>
      </c>
      <c r="AT6">
        <v>6.9999999999999994E-5</v>
      </c>
      <c r="AU6" t="s">
        <v>3</v>
      </c>
      <c r="AV6">
        <v>0</v>
      </c>
      <c r="AW6">
        <v>2</v>
      </c>
      <c r="AX6">
        <v>33356266</v>
      </c>
      <c r="AY6">
        <v>1</v>
      </c>
      <c r="AZ6">
        <v>0</v>
      </c>
      <c r="BA6">
        <v>7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Y6*Source!I28</f>
        <v>6.9999999999999994E-5</v>
      </c>
      <c r="CY6">
        <f>AA6</f>
        <v>9040.01</v>
      </c>
      <c r="CZ6">
        <f>AE6</f>
        <v>9040.01</v>
      </c>
      <c r="DA6">
        <f>AI6</f>
        <v>1</v>
      </c>
      <c r="DB6">
        <f>ROUND(ROUND(AT6*CZ6,2),2)</f>
        <v>0.63</v>
      </c>
      <c r="DC6">
        <f>ROUND(ROUND(AT6*AG6,2),2)</f>
        <v>0</v>
      </c>
    </row>
    <row r="7" spans="1:107">
      <c r="A7">
        <f>ROW(Source!A28)</f>
        <v>28</v>
      </c>
      <c r="B7">
        <v>33304975</v>
      </c>
      <c r="C7">
        <v>33356252</v>
      </c>
      <c r="D7">
        <v>31181610</v>
      </c>
      <c r="E7">
        <v>1</v>
      </c>
      <c r="F7">
        <v>1</v>
      </c>
      <c r="G7">
        <v>1</v>
      </c>
      <c r="H7">
        <v>3</v>
      </c>
      <c r="I7" t="s">
        <v>847</v>
      </c>
      <c r="J7" t="s">
        <v>848</v>
      </c>
      <c r="K7" t="s">
        <v>849</v>
      </c>
      <c r="L7">
        <v>1346</v>
      </c>
      <c r="N7">
        <v>1009</v>
      </c>
      <c r="O7" t="s">
        <v>78</v>
      </c>
      <c r="P7" t="s">
        <v>78</v>
      </c>
      <c r="Q7">
        <v>1</v>
      </c>
      <c r="W7">
        <v>0</v>
      </c>
      <c r="X7">
        <v>-731615568</v>
      </c>
      <c r="Y7">
        <v>0.06</v>
      </c>
      <c r="AA7">
        <v>23.09</v>
      </c>
      <c r="AB7">
        <v>0</v>
      </c>
      <c r="AC7">
        <v>0</v>
      </c>
      <c r="AD7">
        <v>0</v>
      </c>
      <c r="AE7">
        <v>23.09</v>
      </c>
      <c r="AF7">
        <v>0</v>
      </c>
      <c r="AG7">
        <v>0</v>
      </c>
      <c r="AH7">
        <v>0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3</v>
      </c>
      <c r="AT7">
        <v>0.06</v>
      </c>
      <c r="AU7" t="s">
        <v>3</v>
      </c>
      <c r="AV7">
        <v>0</v>
      </c>
      <c r="AW7">
        <v>2</v>
      </c>
      <c r="AX7">
        <v>33356267</v>
      </c>
      <c r="AY7">
        <v>1</v>
      </c>
      <c r="AZ7">
        <v>0</v>
      </c>
      <c r="BA7">
        <v>8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Y7*Source!I28</f>
        <v>0.06</v>
      </c>
      <c r="CY7">
        <f>AA7</f>
        <v>23.09</v>
      </c>
      <c r="CZ7">
        <f>AE7</f>
        <v>23.09</v>
      </c>
      <c r="DA7">
        <f>AI7</f>
        <v>1</v>
      </c>
      <c r="DB7">
        <f>ROUND(ROUND(AT7*CZ7,2),2)</f>
        <v>1.39</v>
      </c>
      <c r="DC7">
        <f>ROUND(ROUND(AT7*AG7,2),2)</f>
        <v>0</v>
      </c>
    </row>
    <row r="8" spans="1:107">
      <c r="A8">
        <f>ROW(Source!A29)</f>
        <v>29</v>
      </c>
      <c r="B8">
        <v>33304960</v>
      </c>
      <c r="C8">
        <v>33356252</v>
      </c>
      <c r="D8">
        <v>31172076</v>
      </c>
      <c r="E8">
        <v>1</v>
      </c>
      <c r="F8">
        <v>1</v>
      </c>
      <c r="G8">
        <v>1</v>
      </c>
      <c r="H8">
        <v>1</v>
      </c>
      <c r="I8" t="s">
        <v>829</v>
      </c>
      <c r="J8" t="s">
        <v>3</v>
      </c>
      <c r="K8" t="s">
        <v>830</v>
      </c>
      <c r="L8">
        <v>1191</v>
      </c>
      <c r="N8">
        <v>1013</v>
      </c>
      <c r="O8" t="s">
        <v>831</v>
      </c>
      <c r="P8" t="s">
        <v>831</v>
      </c>
      <c r="Q8">
        <v>1</v>
      </c>
      <c r="W8">
        <v>0</v>
      </c>
      <c r="X8">
        <v>1069510174</v>
      </c>
      <c r="Y8">
        <v>19.8582</v>
      </c>
      <c r="AA8">
        <v>0</v>
      </c>
      <c r="AB8">
        <v>0</v>
      </c>
      <c r="AC8">
        <v>0</v>
      </c>
      <c r="AD8">
        <v>9.6199999999999992</v>
      </c>
      <c r="AE8">
        <v>0</v>
      </c>
      <c r="AF8">
        <v>0</v>
      </c>
      <c r="AG8">
        <v>0</v>
      </c>
      <c r="AH8">
        <v>9.6199999999999992</v>
      </c>
      <c r="AI8">
        <v>1</v>
      </c>
      <c r="AJ8">
        <v>1</v>
      </c>
      <c r="AK8">
        <v>1</v>
      </c>
      <c r="AL8">
        <v>1</v>
      </c>
      <c r="AN8">
        <v>0</v>
      </c>
      <c r="AO8">
        <v>1</v>
      </c>
      <c r="AP8">
        <v>1</v>
      </c>
      <c r="AQ8">
        <v>0</v>
      </c>
      <c r="AR8">
        <v>0</v>
      </c>
      <c r="AS8" t="s">
        <v>3</v>
      </c>
      <c r="AT8">
        <v>14.39</v>
      </c>
      <c r="AU8" t="s">
        <v>22</v>
      </c>
      <c r="AV8">
        <v>1</v>
      </c>
      <c r="AW8">
        <v>2</v>
      </c>
      <c r="AX8">
        <v>33356260</v>
      </c>
      <c r="AY8">
        <v>1</v>
      </c>
      <c r="AZ8">
        <v>0</v>
      </c>
      <c r="BA8">
        <v>9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Y8*Source!I29</f>
        <v>19.8582</v>
      </c>
      <c r="CY8">
        <f>AD8</f>
        <v>9.6199999999999992</v>
      </c>
      <c r="CZ8">
        <f>AH8</f>
        <v>9.6199999999999992</v>
      </c>
      <c r="DA8">
        <f>AL8</f>
        <v>1</v>
      </c>
      <c r="DB8">
        <f>ROUND(((ROUND(AT8*CZ8,2)*1.2)*1.15),2)</f>
        <v>191.03</v>
      </c>
      <c r="DC8">
        <f>ROUND(((ROUND(AT8*AG8,2)*1.2)*1.15),2)</f>
        <v>0</v>
      </c>
    </row>
    <row r="9" spans="1:107">
      <c r="A9">
        <f>ROW(Source!A29)</f>
        <v>29</v>
      </c>
      <c r="B9">
        <v>33304960</v>
      </c>
      <c r="C9">
        <v>33356252</v>
      </c>
      <c r="D9">
        <v>31172011</v>
      </c>
      <c r="E9">
        <v>1</v>
      </c>
      <c r="F9">
        <v>1</v>
      </c>
      <c r="G9">
        <v>1</v>
      </c>
      <c r="H9">
        <v>1</v>
      </c>
      <c r="I9" t="s">
        <v>832</v>
      </c>
      <c r="J9" t="s">
        <v>3</v>
      </c>
      <c r="K9" t="s">
        <v>833</v>
      </c>
      <c r="L9">
        <v>1191</v>
      </c>
      <c r="N9">
        <v>1013</v>
      </c>
      <c r="O9" t="s">
        <v>831</v>
      </c>
      <c r="P9" t="s">
        <v>831</v>
      </c>
      <c r="Q9">
        <v>1</v>
      </c>
      <c r="W9">
        <v>0</v>
      </c>
      <c r="X9">
        <v>-1417349443</v>
      </c>
      <c r="Y9">
        <v>0.41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1</v>
      </c>
      <c r="AJ9">
        <v>1</v>
      </c>
      <c r="AK9">
        <v>1</v>
      </c>
      <c r="AL9">
        <v>1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3</v>
      </c>
      <c r="AT9">
        <v>0.41</v>
      </c>
      <c r="AU9" t="s">
        <v>3</v>
      </c>
      <c r="AV9">
        <v>2</v>
      </c>
      <c r="AW9">
        <v>2</v>
      </c>
      <c r="AX9">
        <v>33356261</v>
      </c>
      <c r="AY9">
        <v>1</v>
      </c>
      <c r="AZ9">
        <v>2048</v>
      </c>
      <c r="BA9">
        <v>10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Y9*Source!I29</f>
        <v>0.41</v>
      </c>
      <c r="CY9">
        <f>AD9</f>
        <v>0</v>
      </c>
      <c r="CZ9">
        <f>AH9</f>
        <v>0</v>
      </c>
      <c r="DA9">
        <f>AL9</f>
        <v>1</v>
      </c>
      <c r="DB9">
        <f>ROUND(ROUND(AT9*CZ9,2),2)</f>
        <v>0</v>
      </c>
      <c r="DC9">
        <f>ROUND(ROUND(AT9*AG9,2),2)</f>
        <v>0</v>
      </c>
    </row>
    <row r="10" spans="1:107">
      <c r="A10">
        <f>ROW(Source!A29)</f>
        <v>29</v>
      </c>
      <c r="B10">
        <v>33304960</v>
      </c>
      <c r="C10">
        <v>33356252</v>
      </c>
      <c r="D10">
        <v>31258491</v>
      </c>
      <c r="E10">
        <v>1</v>
      </c>
      <c r="F10">
        <v>1</v>
      </c>
      <c r="G10">
        <v>1</v>
      </c>
      <c r="H10">
        <v>2</v>
      </c>
      <c r="I10" t="s">
        <v>834</v>
      </c>
      <c r="J10" t="s">
        <v>835</v>
      </c>
      <c r="K10" t="s">
        <v>836</v>
      </c>
      <c r="L10">
        <v>1368</v>
      </c>
      <c r="N10">
        <v>1011</v>
      </c>
      <c r="O10" t="s">
        <v>837</v>
      </c>
      <c r="P10" t="s">
        <v>837</v>
      </c>
      <c r="Q10">
        <v>1</v>
      </c>
      <c r="W10">
        <v>0</v>
      </c>
      <c r="X10">
        <v>-1718674368</v>
      </c>
      <c r="Y10">
        <v>0.06</v>
      </c>
      <c r="AA10">
        <v>0</v>
      </c>
      <c r="AB10">
        <v>111.99</v>
      </c>
      <c r="AC10">
        <v>13.5</v>
      </c>
      <c r="AD10">
        <v>0</v>
      </c>
      <c r="AE10">
        <v>0</v>
      </c>
      <c r="AF10">
        <v>111.99</v>
      </c>
      <c r="AG10">
        <v>13.5</v>
      </c>
      <c r="AH10">
        <v>0</v>
      </c>
      <c r="AI10">
        <v>1</v>
      </c>
      <c r="AJ10">
        <v>1</v>
      </c>
      <c r="AK10">
        <v>1</v>
      </c>
      <c r="AL10">
        <v>1</v>
      </c>
      <c r="AN10">
        <v>0</v>
      </c>
      <c r="AO10">
        <v>1</v>
      </c>
      <c r="AP10">
        <v>1</v>
      </c>
      <c r="AQ10">
        <v>0</v>
      </c>
      <c r="AR10">
        <v>0</v>
      </c>
      <c r="AS10" t="s">
        <v>3</v>
      </c>
      <c r="AT10">
        <v>0.04</v>
      </c>
      <c r="AU10" t="s">
        <v>21</v>
      </c>
      <c r="AV10">
        <v>0</v>
      </c>
      <c r="AW10">
        <v>2</v>
      </c>
      <c r="AX10">
        <v>33356262</v>
      </c>
      <c r="AY10">
        <v>1</v>
      </c>
      <c r="AZ10">
        <v>0</v>
      </c>
      <c r="BA10">
        <v>11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Y10*Source!I29</f>
        <v>0.06</v>
      </c>
      <c r="CY10">
        <f>AB10</f>
        <v>111.99</v>
      </c>
      <c r="CZ10">
        <f>AF10</f>
        <v>111.99</v>
      </c>
      <c r="DA10">
        <f>AJ10</f>
        <v>1</v>
      </c>
      <c r="DB10">
        <f>ROUND(((ROUND(AT10*CZ10,2)*1.2)*1.25),2)</f>
        <v>6.72</v>
      </c>
      <c r="DC10">
        <f>ROUND(((ROUND(AT10*AG10,2)*1.2)*1.25),2)</f>
        <v>0.81</v>
      </c>
    </row>
    <row r="11" spans="1:107">
      <c r="A11">
        <f>ROW(Source!A29)</f>
        <v>29</v>
      </c>
      <c r="B11">
        <v>33304960</v>
      </c>
      <c r="C11">
        <v>33356252</v>
      </c>
      <c r="D11">
        <v>31258691</v>
      </c>
      <c r="E11">
        <v>1</v>
      </c>
      <c r="F11">
        <v>1</v>
      </c>
      <c r="G11">
        <v>1</v>
      </c>
      <c r="H11">
        <v>2</v>
      </c>
      <c r="I11" t="s">
        <v>838</v>
      </c>
      <c r="J11" t="s">
        <v>839</v>
      </c>
      <c r="K11" t="s">
        <v>840</v>
      </c>
      <c r="L11">
        <v>1368</v>
      </c>
      <c r="N11">
        <v>1011</v>
      </c>
      <c r="O11" t="s">
        <v>837</v>
      </c>
      <c r="P11" t="s">
        <v>837</v>
      </c>
      <c r="Q11">
        <v>1</v>
      </c>
      <c r="W11">
        <v>0</v>
      </c>
      <c r="X11">
        <v>1373224040</v>
      </c>
      <c r="Y11">
        <v>4.9499999999999993</v>
      </c>
      <c r="AA11">
        <v>0</v>
      </c>
      <c r="AB11">
        <v>3.12</v>
      </c>
      <c r="AC11">
        <v>0</v>
      </c>
      <c r="AD11">
        <v>0</v>
      </c>
      <c r="AE11">
        <v>0</v>
      </c>
      <c r="AF11">
        <v>3.12</v>
      </c>
      <c r="AG11">
        <v>0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1</v>
      </c>
      <c r="AP11">
        <v>1</v>
      </c>
      <c r="AQ11">
        <v>0</v>
      </c>
      <c r="AR11">
        <v>0</v>
      </c>
      <c r="AS11" t="s">
        <v>3</v>
      </c>
      <c r="AT11">
        <v>3.3</v>
      </c>
      <c r="AU11" t="s">
        <v>21</v>
      </c>
      <c r="AV11">
        <v>0</v>
      </c>
      <c r="AW11">
        <v>2</v>
      </c>
      <c r="AX11">
        <v>33356263</v>
      </c>
      <c r="AY11">
        <v>1</v>
      </c>
      <c r="AZ11">
        <v>0</v>
      </c>
      <c r="BA11">
        <v>12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Y11*Source!I29</f>
        <v>4.9499999999999993</v>
      </c>
      <c r="CY11">
        <f>AB11</f>
        <v>3.12</v>
      </c>
      <c r="CZ11">
        <f>AF11</f>
        <v>3.12</v>
      </c>
      <c r="DA11">
        <f>AJ11</f>
        <v>1</v>
      </c>
      <c r="DB11">
        <f>ROUND(((ROUND(AT11*CZ11,2)*1.2)*1.25),2)</f>
        <v>15.45</v>
      </c>
      <c r="DC11">
        <f>ROUND(((ROUND(AT11*AG11,2)*1.2)*1.25),2)</f>
        <v>0</v>
      </c>
    </row>
    <row r="12" spans="1:107">
      <c r="A12">
        <f>ROW(Source!A29)</f>
        <v>29</v>
      </c>
      <c r="B12">
        <v>33304960</v>
      </c>
      <c r="C12">
        <v>33356252</v>
      </c>
      <c r="D12">
        <v>31259879</v>
      </c>
      <c r="E12">
        <v>1</v>
      </c>
      <c r="F12">
        <v>1</v>
      </c>
      <c r="G12">
        <v>1</v>
      </c>
      <c r="H12">
        <v>2</v>
      </c>
      <c r="I12" t="s">
        <v>841</v>
      </c>
      <c r="J12" t="s">
        <v>842</v>
      </c>
      <c r="K12" t="s">
        <v>843</v>
      </c>
      <c r="L12">
        <v>1368</v>
      </c>
      <c r="N12">
        <v>1011</v>
      </c>
      <c r="O12" t="s">
        <v>837</v>
      </c>
      <c r="P12" t="s">
        <v>837</v>
      </c>
      <c r="Q12">
        <v>1</v>
      </c>
      <c r="W12">
        <v>0</v>
      </c>
      <c r="X12">
        <v>1372534845</v>
      </c>
      <c r="Y12">
        <v>0.55500000000000005</v>
      </c>
      <c r="AA12">
        <v>0</v>
      </c>
      <c r="AB12">
        <v>65.709999999999994</v>
      </c>
      <c r="AC12">
        <v>11.6</v>
      </c>
      <c r="AD12">
        <v>0</v>
      </c>
      <c r="AE12">
        <v>0</v>
      </c>
      <c r="AF12">
        <v>65.709999999999994</v>
      </c>
      <c r="AG12">
        <v>11.6</v>
      </c>
      <c r="AH12">
        <v>0</v>
      </c>
      <c r="AI12">
        <v>1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1</v>
      </c>
      <c r="AQ12">
        <v>0</v>
      </c>
      <c r="AR12">
        <v>0</v>
      </c>
      <c r="AS12" t="s">
        <v>3</v>
      </c>
      <c r="AT12">
        <v>0.37</v>
      </c>
      <c r="AU12" t="s">
        <v>21</v>
      </c>
      <c r="AV12">
        <v>0</v>
      </c>
      <c r="AW12">
        <v>2</v>
      </c>
      <c r="AX12">
        <v>33356264</v>
      </c>
      <c r="AY12">
        <v>1</v>
      </c>
      <c r="AZ12">
        <v>0</v>
      </c>
      <c r="BA12">
        <v>13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Y12*Source!I29</f>
        <v>0.55500000000000005</v>
      </c>
      <c r="CY12">
        <f>AB12</f>
        <v>65.709999999999994</v>
      </c>
      <c r="CZ12">
        <f>AF12</f>
        <v>65.709999999999994</v>
      </c>
      <c r="DA12">
        <f>AJ12</f>
        <v>1</v>
      </c>
      <c r="DB12">
        <f>ROUND(((ROUND(AT12*CZ12,2)*1.2)*1.25),2)</f>
        <v>36.47</v>
      </c>
      <c r="DC12">
        <f>ROUND(((ROUND(AT12*AG12,2)*1.2)*1.25),2)</f>
        <v>6.44</v>
      </c>
    </row>
    <row r="13" spans="1:107">
      <c r="A13">
        <f>ROW(Source!A29)</f>
        <v>29</v>
      </c>
      <c r="B13">
        <v>33304960</v>
      </c>
      <c r="C13">
        <v>33356252</v>
      </c>
      <c r="D13">
        <v>31180727</v>
      </c>
      <c r="E13">
        <v>1</v>
      </c>
      <c r="F13">
        <v>1</v>
      </c>
      <c r="G13">
        <v>1</v>
      </c>
      <c r="H13">
        <v>3</v>
      </c>
      <c r="I13" t="s">
        <v>844</v>
      </c>
      <c r="J13" t="s">
        <v>845</v>
      </c>
      <c r="K13" t="s">
        <v>846</v>
      </c>
      <c r="L13">
        <v>1348</v>
      </c>
      <c r="N13">
        <v>1009</v>
      </c>
      <c r="O13" t="s">
        <v>32</v>
      </c>
      <c r="P13" t="s">
        <v>32</v>
      </c>
      <c r="Q13">
        <v>1000</v>
      </c>
      <c r="W13">
        <v>0</v>
      </c>
      <c r="X13">
        <v>-437906794</v>
      </c>
      <c r="Y13">
        <v>6.9999999999999994E-5</v>
      </c>
      <c r="AA13">
        <v>9040.01</v>
      </c>
      <c r="AB13">
        <v>0</v>
      </c>
      <c r="AC13">
        <v>0</v>
      </c>
      <c r="AD13">
        <v>0</v>
      </c>
      <c r="AE13">
        <v>9040.01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1</v>
      </c>
      <c r="AL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3</v>
      </c>
      <c r="AT13">
        <v>6.9999999999999994E-5</v>
      </c>
      <c r="AU13" t="s">
        <v>3</v>
      </c>
      <c r="AV13">
        <v>0</v>
      </c>
      <c r="AW13">
        <v>2</v>
      </c>
      <c r="AX13">
        <v>33356266</v>
      </c>
      <c r="AY13">
        <v>1</v>
      </c>
      <c r="AZ13">
        <v>0</v>
      </c>
      <c r="BA13">
        <v>15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Y13*Source!I29</f>
        <v>6.9999999999999994E-5</v>
      </c>
      <c r="CY13">
        <f>AA13</f>
        <v>9040.01</v>
      </c>
      <c r="CZ13">
        <f>AE13</f>
        <v>9040.01</v>
      </c>
      <c r="DA13">
        <f>AI13</f>
        <v>1</v>
      </c>
      <c r="DB13">
        <f>ROUND(ROUND(AT13*CZ13,2),2)</f>
        <v>0.63</v>
      </c>
      <c r="DC13">
        <f>ROUND(ROUND(AT13*AG13,2),2)</f>
        <v>0</v>
      </c>
    </row>
    <row r="14" spans="1:107">
      <c r="A14">
        <f>ROW(Source!A29)</f>
        <v>29</v>
      </c>
      <c r="B14">
        <v>33304960</v>
      </c>
      <c r="C14">
        <v>33356252</v>
      </c>
      <c r="D14">
        <v>31181610</v>
      </c>
      <c r="E14">
        <v>1</v>
      </c>
      <c r="F14">
        <v>1</v>
      </c>
      <c r="G14">
        <v>1</v>
      </c>
      <c r="H14">
        <v>3</v>
      </c>
      <c r="I14" t="s">
        <v>847</v>
      </c>
      <c r="J14" t="s">
        <v>848</v>
      </c>
      <c r="K14" t="s">
        <v>849</v>
      </c>
      <c r="L14">
        <v>1346</v>
      </c>
      <c r="N14">
        <v>1009</v>
      </c>
      <c r="O14" t="s">
        <v>78</v>
      </c>
      <c r="P14" t="s">
        <v>78</v>
      </c>
      <c r="Q14">
        <v>1</v>
      </c>
      <c r="W14">
        <v>0</v>
      </c>
      <c r="X14">
        <v>-731615568</v>
      </c>
      <c r="Y14">
        <v>0.06</v>
      </c>
      <c r="AA14">
        <v>23.09</v>
      </c>
      <c r="AB14">
        <v>0</v>
      </c>
      <c r="AC14">
        <v>0</v>
      </c>
      <c r="AD14">
        <v>0</v>
      </c>
      <c r="AE14">
        <v>23.09</v>
      </c>
      <c r="AF14">
        <v>0</v>
      </c>
      <c r="AG14">
        <v>0</v>
      </c>
      <c r="AH14">
        <v>0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3</v>
      </c>
      <c r="AT14">
        <v>0.06</v>
      </c>
      <c r="AU14" t="s">
        <v>3</v>
      </c>
      <c r="AV14">
        <v>0</v>
      </c>
      <c r="AW14">
        <v>2</v>
      </c>
      <c r="AX14">
        <v>33356267</v>
      </c>
      <c r="AY14">
        <v>1</v>
      </c>
      <c r="AZ14">
        <v>0</v>
      </c>
      <c r="BA14">
        <v>16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Y14*Source!I29</f>
        <v>0.06</v>
      </c>
      <c r="CY14">
        <f>AA14</f>
        <v>23.09</v>
      </c>
      <c r="CZ14">
        <f>AE14</f>
        <v>23.09</v>
      </c>
      <c r="DA14">
        <f>AI14</f>
        <v>1</v>
      </c>
      <c r="DB14">
        <f>ROUND(ROUND(AT14*CZ14,2),2)</f>
        <v>1.39</v>
      </c>
      <c r="DC14">
        <f>ROUND(ROUND(AT14*AG14,2),2)</f>
        <v>0</v>
      </c>
    </row>
    <row r="15" spans="1:107">
      <c r="A15">
        <f>ROW(Source!A34)</f>
        <v>34</v>
      </c>
      <c r="B15">
        <v>33304975</v>
      </c>
      <c r="C15">
        <v>33356270</v>
      </c>
      <c r="D15">
        <v>31172061</v>
      </c>
      <c r="E15">
        <v>1</v>
      </c>
      <c r="F15">
        <v>1</v>
      </c>
      <c r="G15">
        <v>1</v>
      </c>
      <c r="H15">
        <v>1</v>
      </c>
      <c r="I15" t="s">
        <v>850</v>
      </c>
      <c r="J15" t="s">
        <v>3</v>
      </c>
      <c r="K15" t="s">
        <v>851</v>
      </c>
      <c r="L15">
        <v>1191</v>
      </c>
      <c r="N15">
        <v>1013</v>
      </c>
      <c r="O15" t="s">
        <v>831</v>
      </c>
      <c r="P15" t="s">
        <v>831</v>
      </c>
      <c r="Q15">
        <v>1</v>
      </c>
      <c r="W15">
        <v>0</v>
      </c>
      <c r="X15">
        <v>-784637506</v>
      </c>
      <c r="Y15">
        <v>7.9349999999999987</v>
      </c>
      <c r="AA15">
        <v>0</v>
      </c>
      <c r="AB15">
        <v>0</v>
      </c>
      <c r="AC15">
        <v>0</v>
      </c>
      <c r="AD15">
        <v>8.74</v>
      </c>
      <c r="AE15">
        <v>0</v>
      </c>
      <c r="AF15">
        <v>0</v>
      </c>
      <c r="AG15">
        <v>0</v>
      </c>
      <c r="AH15">
        <v>8.74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1</v>
      </c>
      <c r="AQ15">
        <v>0</v>
      </c>
      <c r="AR15">
        <v>0</v>
      </c>
      <c r="AS15" t="s">
        <v>3</v>
      </c>
      <c r="AT15">
        <v>5.75</v>
      </c>
      <c r="AU15" t="s">
        <v>22</v>
      </c>
      <c r="AV15">
        <v>1</v>
      </c>
      <c r="AW15">
        <v>2</v>
      </c>
      <c r="AX15">
        <v>33356276</v>
      </c>
      <c r="AY15">
        <v>1</v>
      </c>
      <c r="AZ15">
        <v>0</v>
      </c>
      <c r="BA15">
        <v>17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Y15*Source!I34</f>
        <v>7.8485084999999986</v>
      </c>
      <c r="CY15">
        <f>AD15</f>
        <v>8.74</v>
      </c>
      <c r="CZ15">
        <f>AH15</f>
        <v>8.74</v>
      </c>
      <c r="DA15">
        <f>AL15</f>
        <v>1</v>
      </c>
      <c r="DB15">
        <f>ROUND(((ROUND(AT15*CZ15,2)*1.2)*1.15),2)</f>
        <v>69.36</v>
      </c>
      <c r="DC15">
        <f>ROUND(((ROUND(AT15*AG15,2)*1.2)*1.15),2)</f>
        <v>0</v>
      </c>
    </row>
    <row r="16" spans="1:107">
      <c r="A16">
        <f>ROW(Source!A34)</f>
        <v>34</v>
      </c>
      <c r="B16">
        <v>33304975</v>
      </c>
      <c r="C16">
        <v>33356270</v>
      </c>
      <c r="D16">
        <v>31172011</v>
      </c>
      <c r="E16">
        <v>1</v>
      </c>
      <c r="F16">
        <v>1</v>
      </c>
      <c r="G16">
        <v>1</v>
      </c>
      <c r="H16">
        <v>1</v>
      </c>
      <c r="I16" t="s">
        <v>832</v>
      </c>
      <c r="J16" t="s">
        <v>3</v>
      </c>
      <c r="K16" t="s">
        <v>833</v>
      </c>
      <c r="L16">
        <v>1191</v>
      </c>
      <c r="N16">
        <v>1013</v>
      </c>
      <c r="O16" t="s">
        <v>831</v>
      </c>
      <c r="P16" t="s">
        <v>831</v>
      </c>
      <c r="Q16">
        <v>1</v>
      </c>
      <c r="W16">
        <v>0</v>
      </c>
      <c r="X16">
        <v>-1417349443</v>
      </c>
      <c r="Y16">
        <v>0.01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3</v>
      </c>
      <c r="AT16">
        <v>0.01</v>
      </c>
      <c r="AU16" t="s">
        <v>3</v>
      </c>
      <c r="AV16">
        <v>2</v>
      </c>
      <c r="AW16">
        <v>2</v>
      </c>
      <c r="AX16">
        <v>33356277</v>
      </c>
      <c r="AY16">
        <v>1</v>
      </c>
      <c r="AZ16">
        <v>2048</v>
      </c>
      <c r="BA16">
        <v>18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Y16*Source!I34</f>
        <v>9.8910000000000005E-3</v>
      </c>
      <c r="CY16">
        <f>AD16</f>
        <v>0</v>
      </c>
      <c r="CZ16">
        <f>AH16</f>
        <v>0</v>
      </c>
      <c r="DA16">
        <f>AL16</f>
        <v>1</v>
      </c>
      <c r="DB16">
        <f>ROUND(ROUND(AT16*CZ16,2),2)</f>
        <v>0</v>
      </c>
      <c r="DC16">
        <f>ROUND(ROUND(AT16*AG16,2),2)</f>
        <v>0</v>
      </c>
    </row>
    <row r="17" spans="1:107">
      <c r="A17">
        <f>ROW(Source!A34)</f>
        <v>34</v>
      </c>
      <c r="B17">
        <v>33304975</v>
      </c>
      <c r="C17">
        <v>33356270</v>
      </c>
      <c r="D17">
        <v>31259879</v>
      </c>
      <c r="E17">
        <v>1</v>
      </c>
      <c r="F17">
        <v>1</v>
      </c>
      <c r="G17">
        <v>1</v>
      </c>
      <c r="H17">
        <v>2</v>
      </c>
      <c r="I17" t="s">
        <v>841</v>
      </c>
      <c r="J17" t="s">
        <v>842</v>
      </c>
      <c r="K17" t="s">
        <v>843</v>
      </c>
      <c r="L17">
        <v>1368</v>
      </c>
      <c r="N17">
        <v>1011</v>
      </c>
      <c r="O17" t="s">
        <v>837</v>
      </c>
      <c r="P17" t="s">
        <v>837</v>
      </c>
      <c r="Q17">
        <v>1</v>
      </c>
      <c r="W17">
        <v>0</v>
      </c>
      <c r="X17">
        <v>1372534845</v>
      </c>
      <c r="Y17">
        <v>1.4999999999999999E-2</v>
      </c>
      <c r="AA17">
        <v>0</v>
      </c>
      <c r="AB17">
        <v>65.709999999999994</v>
      </c>
      <c r="AC17">
        <v>11.6</v>
      </c>
      <c r="AD17">
        <v>0</v>
      </c>
      <c r="AE17">
        <v>0</v>
      </c>
      <c r="AF17">
        <v>65.709999999999994</v>
      </c>
      <c r="AG17">
        <v>11.6</v>
      </c>
      <c r="AH17">
        <v>0</v>
      </c>
      <c r="AI17">
        <v>1</v>
      </c>
      <c r="AJ17">
        <v>1</v>
      </c>
      <c r="AK17">
        <v>1</v>
      </c>
      <c r="AL17">
        <v>1</v>
      </c>
      <c r="AN17">
        <v>0</v>
      </c>
      <c r="AO17">
        <v>1</v>
      </c>
      <c r="AP17">
        <v>1</v>
      </c>
      <c r="AQ17">
        <v>0</v>
      </c>
      <c r="AR17">
        <v>0</v>
      </c>
      <c r="AS17" t="s">
        <v>3</v>
      </c>
      <c r="AT17">
        <v>0.01</v>
      </c>
      <c r="AU17" t="s">
        <v>21</v>
      </c>
      <c r="AV17">
        <v>0</v>
      </c>
      <c r="AW17">
        <v>2</v>
      </c>
      <c r="AX17">
        <v>33356278</v>
      </c>
      <c r="AY17">
        <v>1</v>
      </c>
      <c r="AZ17">
        <v>0</v>
      </c>
      <c r="BA17">
        <v>19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Y17*Source!I34</f>
        <v>1.4836499999999999E-2</v>
      </c>
      <c r="CY17">
        <f>AB17</f>
        <v>65.709999999999994</v>
      </c>
      <c r="CZ17">
        <f>AF17</f>
        <v>65.709999999999994</v>
      </c>
      <c r="DA17">
        <f>AJ17</f>
        <v>1</v>
      </c>
      <c r="DB17">
        <f>ROUND(((ROUND(AT17*CZ17,2)*1.2)*1.25),2)</f>
        <v>0.99</v>
      </c>
      <c r="DC17">
        <f>ROUND(((ROUND(AT17*AG17,2)*1.2)*1.25),2)</f>
        <v>0.18</v>
      </c>
    </row>
    <row r="18" spans="1:107">
      <c r="A18">
        <f>ROW(Source!A34)</f>
        <v>34</v>
      </c>
      <c r="B18">
        <v>33304975</v>
      </c>
      <c r="C18">
        <v>33356270</v>
      </c>
      <c r="D18">
        <v>31180727</v>
      </c>
      <c r="E18">
        <v>1</v>
      </c>
      <c r="F18">
        <v>1</v>
      </c>
      <c r="G18">
        <v>1</v>
      </c>
      <c r="H18">
        <v>3</v>
      </c>
      <c r="I18" t="s">
        <v>844</v>
      </c>
      <c r="J18" t="s">
        <v>845</v>
      </c>
      <c r="K18" t="s">
        <v>846</v>
      </c>
      <c r="L18">
        <v>1348</v>
      </c>
      <c r="N18">
        <v>1009</v>
      </c>
      <c r="O18" t="s">
        <v>32</v>
      </c>
      <c r="P18" t="s">
        <v>32</v>
      </c>
      <c r="Q18">
        <v>1000</v>
      </c>
      <c r="W18">
        <v>0</v>
      </c>
      <c r="X18">
        <v>-437906794</v>
      </c>
      <c r="Y18">
        <v>2.0000000000000001E-4</v>
      </c>
      <c r="AA18">
        <v>9040.01</v>
      </c>
      <c r="AB18">
        <v>0</v>
      </c>
      <c r="AC18">
        <v>0</v>
      </c>
      <c r="AD18">
        <v>0</v>
      </c>
      <c r="AE18">
        <v>9040.01</v>
      </c>
      <c r="AF18">
        <v>0</v>
      </c>
      <c r="AG18">
        <v>0</v>
      </c>
      <c r="AH18">
        <v>0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3</v>
      </c>
      <c r="AT18">
        <v>2.0000000000000001E-4</v>
      </c>
      <c r="AU18" t="s">
        <v>3</v>
      </c>
      <c r="AV18">
        <v>0</v>
      </c>
      <c r="AW18">
        <v>2</v>
      </c>
      <c r="AX18">
        <v>33356279</v>
      </c>
      <c r="AY18">
        <v>1</v>
      </c>
      <c r="AZ18">
        <v>0</v>
      </c>
      <c r="BA18">
        <v>20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Y18*Source!I34</f>
        <v>1.9782E-4</v>
      </c>
      <c r="CY18">
        <f>AA18</f>
        <v>9040.01</v>
      </c>
      <c r="CZ18">
        <f>AE18</f>
        <v>9040.01</v>
      </c>
      <c r="DA18">
        <f>AI18</f>
        <v>1</v>
      </c>
      <c r="DB18">
        <f>ROUND(ROUND(AT18*CZ18,2),2)</f>
        <v>1.81</v>
      </c>
      <c r="DC18">
        <f>ROUND(ROUND(AT18*AG18,2),2)</f>
        <v>0</v>
      </c>
    </row>
    <row r="19" spans="1:107">
      <c r="A19">
        <f>ROW(Source!A34)</f>
        <v>34</v>
      </c>
      <c r="B19">
        <v>33304975</v>
      </c>
      <c r="C19">
        <v>33356270</v>
      </c>
      <c r="D19">
        <v>31181610</v>
      </c>
      <c r="E19">
        <v>1</v>
      </c>
      <c r="F19">
        <v>1</v>
      </c>
      <c r="G19">
        <v>1</v>
      </c>
      <c r="H19">
        <v>3</v>
      </c>
      <c r="I19" t="s">
        <v>847</v>
      </c>
      <c r="J19" t="s">
        <v>848</v>
      </c>
      <c r="K19" t="s">
        <v>849</v>
      </c>
      <c r="L19">
        <v>1346</v>
      </c>
      <c r="N19">
        <v>1009</v>
      </c>
      <c r="O19" t="s">
        <v>78</v>
      </c>
      <c r="P19" t="s">
        <v>78</v>
      </c>
      <c r="Q19">
        <v>1</v>
      </c>
      <c r="W19">
        <v>0</v>
      </c>
      <c r="X19">
        <v>-731615568</v>
      </c>
      <c r="Y19">
        <v>0.08</v>
      </c>
      <c r="AA19">
        <v>23.09</v>
      </c>
      <c r="AB19">
        <v>0</v>
      </c>
      <c r="AC19">
        <v>0</v>
      </c>
      <c r="AD19">
        <v>0</v>
      </c>
      <c r="AE19">
        <v>23.09</v>
      </c>
      <c r="AF19">
        <v>0</v>
      </c>
      <c r="AG19">
        <v>0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0.08</v>
      </c>
      <c r="AU19" t="s">
        <v>3</v>
      </c>
      <c r="AV19">
        <v>0</v>
      </c>
      <c r="AW19">
        <v>2</v>
      </c>
      <c r="AX19">
        <v>33356280</v>
      </c>
      <c r="AY19">
        <v>1</v>
      </c>
      <c r="AZ19">
        <v>0</v>
      </c>
      <c r="BA19">
        <v>21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Y19*Source!I34</f>
        <v>7.9128000000000004E-2</v>
      </c>
      <c r="CY19">
        <f>AA19</f>
        <v>23.09</v>
      </c>
      <c r="CZ19">
        <f>AE19</f>
        <v>23.09</v>
      </c>
      <c r="DA19">
        <f>AI19</f>
        <v>1</v>
      </c>
      <c r="DB19">
        <f>ROUND(ROUND(AT19*CZ19,2),2)</f>
        <v>1.85</v>
      </c>
      <c r="DC19">
        <f>ROUND(ROUND(AT19*AG19,2),2)</f>
        <v>0</v>
      </c>
    </row>
    <row r="20" spans="1:107">
      <c r="A20">
        <f>ROW(Source!A35)</f>
        <v>35</v>
      </c>
      <c r="B20">
        <v>33304960</v>
      </c>
      <c r="C20">
        <v>33356270</v>
      </c>
      <c r="D20">
        <v>31172061</v>
      </c>
      <c r="E20">
        <v>1</v>
      </c>
      <c r="F20">
        <v>1</v>
      </c>
      <c r="G20">
        <v>1</v>
      </c>
      <c r="H20">
        <v>1</v>
      </c>
      <c r="I20" t="s">
        <v>850</v>
      </c>
      <c r="J20" t="s">
        <v>3</v>
      </c>
      <c r="K20" t="s">
        <v>851</v>
      </c>
      <c r="L20">
        <v>1191</v>
      </c>
      <c r="N20">
        <v>1013</v>
      </c>
      <c r="O20" t="s">
        <v>831</v>
      </c>
      <c r="P20" t="s">
        <v>831</v>
      </c>
      <c r="Q20">
        <v>1</v>
      </c>
      <c r="W20">
        <v>0</v>
      </c>
      <c r="X20">
        <v>-784637506</v>
      </c>
      <c r="Y20">
        <v>7.9349999999999987</v>
      </c>
      <c r="AA20">
        <v>0</v>
      </c>
      <c r="AB20">
        <v>0</v>
      </c>
      <c r="AC20">
        <v>0</v>
      </c>
      <c r="AD20">
        <v>8.74</v>
      </c>
      <c r="AE20">
        <v>0</v>
      </c>
      <c r="AF20">
        <v>0</v>
      </c>
      <c r="AG20">
        <v>0</v>
      </c>
      <c r="AH20">
        <v>8.74</v>
      </c>
      <c r="AI20">
        <v>1</v>
      </c>
      <c r="AJ20">
        <v>1</v>
      </c>
      <c r="AK20">
        <v>1</v>
      </c>
      <c r="AL20">
        <v>1</v>
      </c>
      <c r="AN20">
        <v>0</v>
      </c>
      <c r="AO20">
        <v>1</v>
      </c>
      <c r="AP20">
        <v>1</v>
      </c>
      <c r="AQ20">
        <v>0</v>
      </c>
      <c r="AR20">
        <v>0</v>
      </c>
      <c r="AS20" t="s">
        <v>3</v>
      </c>
      <c r="AT20">
        <v>5.75</v>
      </c>
      <c r="AU20" t="s">
        <v>22</v>
      </c>
      <c r="AV20">
        <v>1</v>
      </c>
      <c r="AW20">
        <v>2</v>
      </c>
      <c r="AX20">
        <v>33356276</v>
      </c>
      <c r="AY20">
        <v>1</v>
      </c>
      <c r="AZ20">
        <v>0</v>
      </c>
      <c r="BA20">
        <v>23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Y20*Source!I35</f>
        <v>7.8485084999999986</v>
      </c>
      <c r="CY20">
        <f>AD20</f>
        <v>8.74</v>
      </c>
      <c r="CZ20">
        <f>AH20</f>
        <v>8.74</v>
      </c>
      <c r="DA20">
        <f>AL20</f>
        <v>1</v>
      </c>
      <c r="DB20">
        <f>ROUND(((ROUND(AT20*CZ20,2)*1.2)*1.15),2)</f>
        <v>69.36</v>
      </c>
      <c r="DC20">
        <f>ROUND(((ROUND(AT20*AG20,2)*1.2)*1.15),2)</f>
        <v>0</v>
      </c>
    </row>
    <row r="21" spans="1:107">
      <c r="A21">
        <f>ROW(Source!A35)</f>
        <v>35</v>
      </c>
      <c r="B21">
        <v>33304960</v>
      </c>
      <c r="C21">
        <v>33356270</v>
      </c>
      <c r="D21">
        <v>31172011</v>
      </c>
      <c r="E21">
        <v>1</v>
      </c>
      <c r="F21">
        <v>1</v>
      </c>
      <c r="G21">
        <v>1</v>
      </c>
      <c r="H21">
        <v>1</v>
      </c>
      <c r="I21" t="s">
        <v>832</v>
      </c>
      <c r="J21" t="s">
        <v>3</v>
      </c>
      <c r="K21" t="s">
        <v>833</v>
      </c>
      <c r="L21">
        <v>1191</v>
      </c>
      <c r="N21">
        <v>1013</v>
      </c>
      <c r="O21" t="s">
        <v>831</v>
      </c>
      <c r="P21" t="s">
        <v>831</v>
      </c>
      <c r="Q21">
        <v>1</v>
      </c>
      <c r="W21">
        <v>0</v>
      </c>
      <c r="X21">
        <v>-1417349443</v>
      </c>
      <c r="Y21">
        <v>0.01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0</v>
      </c>
      <c r="AQ21">
        <v>0</v>
      </c>
      <c r="AR21">
        <v>0</v>
      </c>
      <c r="AS21" t="s">
        <v>3</v>
      </c>
      <c r="AT21">
        <v>0.01</v>
      </c>
      <c r="AU21" t="s">
        <v>3</v>
      </c>
      <c r="AV21">
        <v>2</v>
      </c>
      <c r="AW21">
        <v>2</v>
      </c>
      <c r="AX21">
        <v>33356277</v>
      </c>
      <c r="AY21">
        <v>1</v>
      </c>
      <c r="AZ21">
        <v>2048</v>
      </c>
      <c r="BA21">
        <v>24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Y21*Source!I35</f>
        <v>9.8910000000000005E-3</v>
      </c>
      <c r="CY21">
        <f>AD21</f>
        <v>0</v>
      </c>
      <c r="CZ21">
        <f>AH21</f>
        <v>0</v>
      </c>
      <c r="DA21">
        <f>AL21</f>
        <v>1</v>
      </c>
      <c r="DB21">
        <f>ROUND(ROUND(AT21*CZ21,2),2)</f>
        <v>0</v>
      </c>
      <c r="DC21">
        <f>ROUND(ROUND(AT21*AG21,2),2)</f>
        <v>0</v>
      </c>
    </row>
    <row r="22" spans="1:107">
      <c r="A22">
        <f>ROW(Source!A35)</f>
        <v>35</v>
      </c>
      <c r="B22">
        <v>33304960</v>
      </c>
      <c r="C22">
        <v>33356270</v>
      </c>
      <c r="D22">
        <v>31259879</v>
      </c>
      <c r="E22">
        <v>1</v>
      </c>
      <c r="F22">
        <v>1</v>
      </c>
      <c r="G22">
        <v>1</v>
      </c>
      <c r="H22">
        <v>2</v>
      </c>
      <c r="I22" t="s">
        <v>841</v>
      </c>
      <c r="J22" t="s">
        <v>842</v>
      </c>
      <c r="K22" t="s">
        <v>843</v>
      </c>
      <c r="L22">
        <v>1368</v>
      </c>
      <c r="N22">
        <v>1011</v>
      </c>
      <c r="O22" t="s">
        <v>837</v>
      </c>
      <c r="P22" t="s">
        <v>837</v>
      </c>
      <c r="Q22">
        <v>1</v>
      </c>
      <c r="W22">
        <v>0</v>
      </c>
      <c r="X22">
        <v>1372534845</v>
      </c>
      <c r="Y22">
        <v>1.4999999999999999E-2</v>
      </c>
      <c r="AA22">
        <v>0</v>
      </c>
      <c r="AB22">
        <v>65.709999999999994</v>
      </c>
      <c r="AC22">
        <v>11.6</v>
      </c>
      <c r="AD22">
        <v>0</v>
      </c>
      <c r="AE22">
        <v>0</v>
      </c>
      <c r="AF22">
        <v>65.709999999999994</v>
      </c>
      <c r="AG22">
        <v>11.6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1</v>
      </c>
      <c r="AQ22">
        <v>0</v>
      </c>
      <c r="AR22">
        <v>0</v>
      </c>
      <c r="AS22" t="s">
        <v>3</v>
      </c>
      <c r="AT22">
        <v>0.01</v>
      </c>
      <c r="AU22" t="s">
        <v>21</v>
      </c>
      <c r="AV22">
        <v>0</v>
      </c>
      <c r="AW22">
        <v>2</v>
      </c>
      <c r="AX22">
        <v>33356278</v>
      </c>
      <c r="AY22">
        <v>1</v>
      </c>
      <c r="AZ22">
        <v>0</v>
      </c>
      <c r="BA22">
        <v>25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Y22*Source!I35</f>
        <v>1.4836499999999999E-2</v>
      </c>
      <c r="CY22">
        <f>AB22</f>
        <v>65.709999999999994</v>
      </c>
      <c r="CZ22">
        <f>AF22</f>
        <v>65.709999999999994</v>
      </c>
      <c r="DA22">
        <f>AJ22</f>
        <v>1</v>
      </c>
      <c r="DB22">
        <f>ROUND(((ROUND(AT22*CZ22,2)*1.2)*1.25),2)</f>
        <v>0.99</v>
      </c>
      <c r="DC22">
        <f>ROUND(((ROUND(AT22*AG22,2)*1.2)*1.25),2)</f>
        <v>0.18</v>
      </c>
    </row>
    <row r="23" spans="1:107">
      <c r="A23">
        <f>ROW(Source!A35)</f>
        <v>35</v>
      </c>
      <c r="B23">
        <v>33304960</v>
      </c>
      <c r="C23">
        <v>33356270</v>
      </c>
      <c r="D23">
        <v>31180727</v>
      </c>
      <c r="E23">
        <v>1</v>
      </c>
      <c r="F23">
        <v>1</v>
      </c>
      <c r="G23">
        <v>1</v>
      </c>
      <c r="H23">
        <v>3</v>
      </c>
      <c r="I23" t="s">
        <v>844</v>
      </c>
      <c r="J23" t="s">
        <v>845</v>
      </c>
      <c r="K23" t="s">
        <v>846</v>
      </c>
      <c r="L23">
        <v>1348</v>
      </c>
      <c r="N23">
        <v>1009</v>
      </c>
      <c r="O23" t="s">
        <v>32</v>
      </c>
      <c r="P23" t="s">
        <v>32</v>
      </c>
      <c r="Q23">
        <v>1000</v>
      </c>
      <c r="W23">
        <v>0</v>
      </c>
      <c r="X23">
        <v>-437906794</v>
      </c>
      <c r="Y23">
        <v>2.0000000000000001E-4</v>
      </c>
      <c r="AA23">
        <v>9040.01</v>
      </c>
      <c r="AB23">
        <v>0</v>
      </c>
      <c r="AC23">
        <v>0</v>
      </c>
      <c r="AD23">
        <v>0</v>
      </c>
      <c r="AE23">
        <v>9040.01</v>
      </c>
      <c r="AF23">
        <v>0</v>
      </c>
      <c r="AG23">
        <v>0</v>
      </c>
      <c r="AH23">
        <v>0</v>
      </c>
      <c r="AI23">
        <v>1</v>
      </c>
      <c r="AJ23">
        <v>1</v>
      </c>
      <c r="AK23">
        <v>1</v>
      </c>
      <c r="AL23">
        <v>1</v>
      </c>
      <c r="AN23">
        <v>0</v>
      </c>
      <c r="AO23">
        <v>1</v>
      </c>
      <c r="AP23">
        <v>0</v>
      </c>
      <c r="AQ23">
        <v>0</v>
      </c>
      <c r="AR23">
        <v>0</v>
      </c>
      <c r="AS23" t="s">
        <v>3</v>
      </c>
      <c r="AT23">
        <v>2.0000000000000001E-4</v>
      </c>
      <c r="AU23" t="s">
        <v>3</v>
      </c>
      <c r="AV23">
        <v>0</v>
      </c>
      <c r="AW23">
        <v>2</v>
      </c>
      <c r="AX23">
        <v>33356279</v>
      </c>
      <c r="AY23">
        <v>1</v>
      </c>
      <c r="AZ23">
        <v>0</v>
      </c>
      <c r="BA23">
        <v>26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Y23*Source!I35</f>
        <v>1.9782E-4</v>
      </c>
      <c r="CY23">
        <f>AA23</f>
        <v>9040.01</v>
      </c>
      <c r="CZ23">
        <f>AE23</f>
        <v>9040.01</v>
      </c>
      <c r="DA23">
        <f>AI23</f>
        <v>1</v>
      </c>
      <c r="DB23">
        <f>ROUND(ROUND(AT23*CZ23,2),2)</f>
        <v>1.81</v>
      </c>
      <c r="DC23">
        <f>ROUND(ROUND(AT23*AG23,2),2)</f>
        <v>0</v>
      </c>
    </row>
    <row r="24" spans="1:107">
      <c r="A24">
        <f>ROW(Source!A35)</f>
        <v>35</v>
      </c>
      <c r="B24">
        <v>33304960</v>
      </c>
      <c r="C24">
        <v>33356270</v>
      </c>
      <c r="D24">
        <v>31181610</v>
      </c>
      <c r="E24">
        <v>1</v>
      </c>
      <c r="F24">
        <v>1</v>
      </c>
      <c r="G24">
        <v>1</v>
      </c>
      <c r="H24">
        <v>3</v>
      </c>
      <c r="I24" t="s">
        <v>847</v>
      </c>
      <c r="J24" t="s">
        <v>848</v>
      </c>
      <c r="K24" t="s">
        <v>849</v>
      </c>
      <c r="L24">
        <v>1346</v>
      </c>
      <c r="N24">
        <v>1009</v>
      </c>
      <c r="O24" t="s">
        <v>78</v>
      </c>
      <c r="P24" t="s">
        <v>78</v>
      </c>
      <c r="Q24">
        <v>1</v>
      </c>
      <c r="W24">
        <v>0</v>
      </c>
      <c r="X24">
        <v>-731615568</v>
      </c>
      <c r="Y24">
        <v>0.08</v>
      </c>
      <c r="AA24">
        <v>23.09</v>
      </c>
      <c r="AB24">
        <v>0</v>
      </c>
      <c r="AC24">
        <v>0</v>
      </c>
      <c r="AD24">
        <v>0</v>
      </c>
      <c r="AE24">
        <v>23.09</v>
      </c>
      <c r="AF24">
        <v>0</v>
      </c>
      <c r="AG24">
        <v>0</v>
      </c>
      <c r="AH24">
        <v>0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3</v>
      </c>
      <c r="AT24">
        <v>0.08</v>
      </c>
      <c r="AU24" t="s">
        <v>3</v>
      </c>
      <c r="AV24">
        <v>0</v>
      </c>
      <c r="AW24">
        <v>2</v>
      </c>
      <c r="AX24">
        <v>33356280</v>
      </c>
      <c r="AY24">
        <v>1</v>
      </c>
      <c r="AZ24">
        <v>0</v>
      </c>
      <c r="BA24">
        <v>27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Y24*Source!I35</f>
        <v>7.9128000000000004E-2</v>
      </c>
      <c r="CY24">
        <f>AA24</f>
        <v>23.09</v>
      </c>
      <c r="CZ24">
        <f>AE24</f>
        <v>23.09</v>
      </c>
      <c r="DA24">
        <f>AI24</f>
        <v>1</v>
      </c>
      <c r="DB24">
        <f>ROUND(ROUND(AT24*CZ24,2),2)</f>
        <v>1.85</v>
      </c>
      <c r="DC24">
        <f>ROUND(ROUND(AT24*AG24,2),2)</f>
        <v>0</v>
      </c>
    </row>
    <row r="25" spans="1:107">
      <c r="A25">
        <f>ROW(Source!A40)</f>
        <v>40</v>
      </c>
      <c r="B25">
        <v>33304975</v>
      </c>
      <c r="C25">
        <v>33356284</v>
      </c>
      <c r="D25">
        <v>31172080</v>
      </c>
      <c r="E25">
        <v>1</v>
      </c>
      <c r="F25">
        <v>1</v>
      </c>
      <c r="G25">
        <v>1</v>
      </c>
      <c r="H25">
        <v>1</v>
      </c>
      <c r="I25" t="s">
        <v>852</v>
      </c>
      <c r="J25" t="s">
        <v>3</v>
      </c>
      <c r="K25" t="s">
        <v>853</v>
      </c>
      <c r="L25">
        <v>1191</v>
      </c>
      <c r="N25">
        <v>1013</v>
      </c>
      <c r="O25" t="s">
        <v>831</v>
      </c>
      <c r="P25" t="s">
        <v>831</v>
      </c>
      <c r="Q25">
        <v>1</v>
      </c>
      <c r="W25">
        <v>0</v>
      </c>
      <c r="X25">
        <v>912892513</v>
      </c>
      <c r="Y25">
        <v>5.1059999999999999</v>
      </c>
      <c r="AA25">
        <v>0</v>
      </c>
      <c r="AB25">
        <v>0</v>
      </c>
      <c r="AC25">
        <v>0</v>
      </c>
      <c r="AD25">
        <v>9.92</v>
      </c>
      <c r="AE25">
        <v>0</v>
      </c>
      <c r="AF25">
        <v>0</v>
      </c>
      <c r="AG25">
        <v>0</v>
      </c>
      <c r="AH25">
        <v>9.92</v>
      </c>
      <c r="AI25">
        <v>1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1</v>
      </c>
      <c r="AQ25">
        <v>0</v>
      </c>
      <c r="AR25">
        <v>0</v>
      </c>
      <c r="AS25" t="s">
        <v>3</v>
      </c>
      <c r="AT25">
        <v>3.7</v>
      </c>
      <c r="AU25" t="s">
        <v>22</v>
      </c>
      <c r="AV25">
        <v>1</v>
      </c>
      <c r="AW25">
        <v>2</v>
      </c>
      <c r="AX25">
        <v>33356290</v>
      </c>
      <c r="AY25">
        <v>1</v>
      </c>
      <c r="AZ25">
        <v>0</v>
      </c>
      <c r="BA25">
        <v>29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Y25*Source!I40</f>
        <v>2.0424000000000002</v>
      </c>
      <c r="CY25">
        <f>AD25</f>
        <v>9.92</v>
      </c>
      <c r="CZ25">
        <f>AH25</f>
        <v>9.92</v>
      </c>
      <c r="DA25">
        <f>AL25</f>
        <v>1</v>
      </c>
      <c r="DB25">
        <f>ROUND(((ROUND(AT25*CZ25,2)*1.2)*1.15),2)</f>
        <v>50.65</v>
      </c>
      <c r="DC25">
        <f>ROUND(((ROUND(AT25*AG25,2)*1.2)*1.15),2)</f>
        <v>0</v>
      </c>
    </row>
    <row r="26" spans="1:107">
      <c r="A26">
        <f>ROW(Source!A40)</f>
        <v>40</v>
      </c>
      <c r="B26">
        <v>33304975</v>
      </c>
      <c r="C26">
        <v>33356284</v>
      </c>
      <c r="D26">
        <v>31172011</v>
      </c>
      <c r="E26">
        <v>1</v>
      </c>
      <c r="F26">
        <v>1</v>
      </c>
      <c r="G26">
        <v>1</v>
      </c>
      <c r="H26">
        <v>1</v>
      </c>
      <c r="I26" t="s">
        <v>832</v>
      </c>
      <c r="J26" t="s">
        <v>3</v>
      </c>
      <c r="K26" t="s">
        <v>833</v>
      </c>
      <c r="L26">
        <v>1191</v>
      </c>
      <c r="N26">
        <v>1013</v>
      </c>
      <c r="O26" t="s">
        <v>831</v>
      </c>
      <c r="P26" t="s">
        <v>831</v>
      </c>
      <c r="Q26">
        <v>1</v>
      </c>
      <c r="W26">
        <v>0</v>
      </c>
      <c r="X26">
        <v>-1417349443</v>
      </c>
      <c r="Y26">
        <v>0.01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</v>
      </c>
      <c r="AJ26">
        <v>1</v>
      </c>
      <c r="AK26">
        <v>1</v>
      </c>
      <c r="AL26">
        <v>1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3</v>
      </c>
      <c r="AT26">
        <v>0.01</v>
      </c>
      <c r="AU26" t="s">
        <v>3</v>
      </c>
      <c r="AV26">
        <v>2</v>
      </c>
      <c r="AW26">
        <v>2</v>
      </c>
      <c r="AX26">
        <v>33356291</v>
      </c>
      <c r="AY26">
        <v>1</v>
      </c>
      <c r="AZ26">
        <v>2048</v>
      </c>
      <c r="BA26">
        <v>30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Y26*Source!I40</f>
        <v>4.0000000000000001E-3</v>
      </c>
      <c r="CY26">
        <f>AD26</f>
        <v>0</v>
      </c>
      <c r="CZ26">
        <f>AH26</f>
        <v>0</v>
      </c>
      <c r="DA26">
        <f>AL26</f>
        <v>1</v>
      </c>
      <c r="DB26">
        <f>ROUND(ROUND(AT26*CZ26,2),2)</f>
        <v>0</v>
      </c>
      <c r="DC26">
        <f>ROUND(ROUND(AT26*AG26,2),2)</f>
        <v>0</v>
      </c>
    </row>
    <row r="27" spans="1:107">
      <c r="A27">
        <f>ROW(Source!A40)</f>
        <v>40</v>
      </c>
      <c r="B27">
        <v>33304975</v>
      </c>
      <c r="C27">
        <v>33356284</v>
      </c>
      <c r="D27">
        <v>31259879</v>
      </c>
      <c r="E27">
        <v>1</v>
      </c>
      <c r="F27">
        <v>1</v>
      </c>
      <c r="G27">
        <v>1</v>
      </c>
      <c r="H27">
        <v>2</v>
      </c>
      <c r="I27" t="s">
        <v>841</v>
      </c>
      <c r="J27" t="s">
        <v>842</v>
      </c>
      <c r="K27" t="s">
        <v>843</v>
      </c>
      <c r="L27">
        <v>1368</v>
      </c>
      <c r="N27">
        <v>1011</v>
      </c>
      <c r="O27" t="s">
        <v>837</v>
      </c>
      <c r="P27" t="s">
        <v>837</v>
      </c>
      <c r="Q27">
        <v>1</v>
      </c>
      <c r="W27">
        <v>0</v>
      </c>
      <c r="X27">
        <v>1372534845</v>
      </c>
      <c r="Y27">
        <v>1.4999999999999999E-2</v>
      </c>
      <c r="AA27">
        <v>0</v>
      </c>
      <c r="AB27">
        <v>65.709999999999994</v>
      </c>
      <c r="AC27">
        <v>11.6</v>
      </c>
      <c r="AD27">
        <v>0</v>
      </c>
      <c r="AE27">
        <v>0</v>
      </c>
      <c r="AF27">
        <v>65.709999999999994</v>
      </c>
      <c r="AG27">
        <v>11.6</v>
      </c>
      <c r="AH27">
        <v>0</v>
      </c>
      <c r="AI27">
        <v>1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1</v>
      </c>
      <c r="AQ27">
        <v>0</v>
      </c>
      <c r="AR27">
        <v>0</v>
      </c>
      <c r="AS27" t="s">
        <v>3</v>
      </c>
      <c r="AT27">
        <v>0.01</v>
      </c>
      <c r="AU27" t="s">
        <v>21</v>
      </c>
      <c r="AV27">
        <v>0</v>
      </c>
      <c r="AW27">
        <v>2</v>
      </c>
      <c r="AX27">
        <v>33356292</v>
      </c>
      <c r="AY27">
        <v>1</v>
      </c>
      <c r="AZ27">
        <v>0</v>
      </c>
      <c r="BA27">
        <v>31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Y27*Source!I40</f>
        <v>6.0000000000000001E-3</v>
      </c>
      <c r="CY27">
        <f>AB27</f>
        <v>65.709999999999994</v>
      </c>
      <c r="CZ27">
        <f>AF27</f>
        <v>65.709999999999994</v>
      </c>
      <c r="DA27">
        <f>AJ27</f>
        <v>1</v>
      </c>
      <c r="DB27">
        <f>ROUND(((ROUND(AT27*CZ27,2)*1.2)*1.25),2)</f>
        <v>0.99</v>
      </c>
      <c r="DC27">
        <f>ROUND(((ROUND(AT27*AG27,2)*1.2)*1.25),2)</f>
        <v>0.18</v>
      </c>
    </row>
    <row r="28" spans="1:107">
      <c r="A28">
        <f>ROW(Source!A40)</f>
        <v>40</v>
      </c>
      <c r="B28">
        <v>33304975</v>
      </c>
      <c r="C28">
        <v>33356284</v>
      </c>
      <c r="D28">
        <v>31180727</v>
      </c>
      <c r="E28">
        <v>1</v>
      </c>
      <c r="F28">
        <v>1</v>
      </c>
      <c r="G28">
        <v>1</v>
      </c>
      <c r="H28">
        <v>3</v>
      </c>
      <c r="I28" t="s">
        <v>844</v>
      </c>
      <c r="J28" t="s">
        <v>845</v>
      </c>
      <c r="K28" t="s">
        <v>846</v>
      </c>
      <c r="L28">
        <v>1348</v>
      </c>
      <c r="N28">
        <v>1009</v>
      </c>
      <c r="O28" t="s">
        <v>32</v>
      </c>
      <c r="P28" t="s">
        <v>32</v>
      </c>
      <c r="Q28">
        <v>1000</v>
      </c>
      <c r="W28">
        <v>0</v>
      </c>
      <c r="X28">
        <v>-437906794</v>
      </c>
      <c r="Y28">
        <v>4.0000000000000002E-4</v>
      </c>
      <c r="AA28">
        <v>9040.01</v>
      </c>
      <c r="AB28">
        <v>0</v>
      </c>
      <c r="AC28">
        <v>0</v>
      </c>
      <c r="AD28">
        <v>0</v>
      </c>
      <c r="AE28">
        <v>9040.01</v>
      </c>
      <c r="AF28">
        <v>0</v>
      </c>
      <c r="AG28">
        <v>0</v>
      </c>
      <c r="AH28">
        <v>0</v>
      </c>
      <c r="AI28">
        <v>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3</v>
      </c>
      <c r="AT28">
        <v>4.0000000000000002E-4</v>
      </c>
      <c r="AU28" t="s">
        <v>3</v>
      </c>
      <c r="AV28">
        <v>0</v>
      </c>
      <c r="AW28">
        <v>2</v>
      </c>
      <c r="AX28">
        <v>33356293</v>
      </c>
      <c r="AY28">
        <v>1</v>
      </c>
      <c r="AZ28">
        <v>0</v>
      </c>
      <c r="BA28">
        <v>32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Y28*Source!I40</f>
        <v>1.6000000000000001E-4</v>
      </c>
      <c r="CY28">
        <f>AA28</f>
        <v>9040.01</v>
      </c>
      <c r="CZ28">
        <f>AE28</f>
        <v>9040.01</v>
      </c>
      <c r="DA28">
        <f>AI28</f>
        <v>1</v>
      </c>
      <c r="DB28">
        <f>ROUND(ROUND(AT28*CZ28,2),2)</f>
        <v>3.62</v>
      </c>
      <c r="DC28">
        <f>ROUND(ROUND(AT28*AG28,2),2)</f>
        <v>0</v>
      </c>
    </row>
    <row r="29" spans="1:107">
      <c r="A29">
        <f>ROW(Source!A40)</f>
        <v>40</v>
      </c>
      <c r="B29">
        <v>33304975</v>
      </c>
      <c r="C29">
        <v>33356284</v>
      </c>
      <c r="D29">
        <v>31181610</v>
      </c>
      <c r="E29">
        <v>1</v>
      </c>
      <c r="F29">
        <v>1</v>
      </c>
      <c r="G29">
        <v>1</v>
      </c>
      <c r="H29">
        <v>3</v>
      </c>
      <c r="I29" t="s">
        <v>847</v>
      </c>
      <c r="J29" t="s">
        <v>848</v>
      </c>
      <c r="K29" t="s">
        <v>849</v>
      </c>
      <c r="L29">
        <v>1346</v>
      </c>
      <c r="N29">
        <v>1009</v>
      </c>
      <c r="O29" t="s">
        <v>78</v>
      </c>
      <c r="P29" t="s">
        <v>78</v>
      </c>
      <c r="Q29">
        <v>1</v>
      </c>
      <c r="W29">
        <v>0</v>
      </c>
      <c r="X29">
        <v>-731615568</v>
      </c>
      <c r="Y29">
        <v>1.1000000000000001</v>
      </c>
      <c r="AA29">
        <v>23.09</v>
      </c>
      <c r="AB29">
        <v>0</v>
      </c>
      <c r="AC29">
        <v>0</v>
      </c>
      <c r="AD29">
        <v>0</v>
      </c>
      <c r="AE29">
        <v>23.09</v>
      </c>
      <c r="AF29">
        <v>0</v>
      </c>
      <c r="AG29">
        <v>0</v>
      </c>
      <c r="AH29">
        <v>0</v>
      </c>
      <c r="AI29">
        <v>1</v>
      </c>
      <c r="AJ29">
        <v>1</v>
      </c>
      <c r="AK29">
        <v>1</v>
      </c>
      <c r="AL29">
        <v>1</v>
      </c>
      <c r="AN29">
        <v>0</v>
      </c>
      <c r="AO29">
        <v>1</v>
      </c>
      <c r="AP29">
        <v>0</v>
      </c>
      <c r="AQ29">
        <v>0</v>
      </c>
      <c r="AR29">
        <v>0</v>
      </c>
      <c r="AS29" t="s">
        <v>3</v>
      </c>
      <c r="AT29">
        <v>1.1000000000000001</v>
      </c>
      <c r="AU29" t="s">
        <v>3</v>
      </c>
      <c r="AV29">
        <v>0</v>
      </c>
      <c r="AW29">
        <v>2</v>
      </c>
      <c r="AX29">
        <v>33356294</v>
      </c>
      <c r="AY29">
        <v>1</v>
      </c>
      <c r="AZ29">
        <v>0</v>
      </c>
      <c r="BA29">
        <v>33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Y29*Source!I40</f>
        <v>0.44000000000000006</v>
      </c>
      <c r="CY29">
        <f>AA29</f>
        <v>23.09</v>
      </c>
      <c r="CZ29">
        <f>AE29</f>
        <v>23.09</v>
      </c>
      <c r="DA29">
        <f>AI29</f>
        <v>1</v>
      </c>
      <c r="DB29">
        <f>ROUND(ROUND(AT29*CZ29,2),2)</f>
        <v>25.4</v>
      </c>
      <c r="DC29">
        <f>ROUND(ROUND(AT29*AG29,2),2)</f>
        <v>0</v>
      </c>
    </row>
    <row r="30" spans="1:107">
      <c r="A30">
        <f>ROW(Source!A41)</f>
        <v>41</v>
      </c>
      <c r="B30">
        <v>33304960</v>
      </c>
      <c r="C30">
        <v>33356284</v>
      </c>
      <c r="D30">
        <v>31172080</v>
      </c>
      <c r="E30">
        <v>1</v>
      </c>
      <c r="F30">
        <v>1</v>
      </c>
      <c r="G30">
        <v>1</v>
      </c>
      <c r="H30">
        <v>1</v>
      </c>
      <c r="I30" t="s">
        <v>852</v>
      </c>
      <c r="J30" t="s">
        <v>3</v>
      </c>
      <c r="K30" t="s">
        <v>853</v>
      </c>
      <c r="L30">
        <v>1191</v>
      </c>
      <c r="N30">
        <v>1013</v>
      </c>
      <c r="O30" t="s">
        <v>831</v>
      </c>
      <c r="P30" t="s">
        <v>831</v>
      </c>
      <c r="Q30">
        <v>1</v>
      </c>
      <c r="W30">
        <v>0</v>
      </c>
      <c r="X30">
        <v>912892513</v>
      </c>
      <c r="Y30">
        <v>5.1059999999999999</v>
      </c>
      <c r="AA30">
        <v>0</v>
      </c>
      <c r="AB30">
        <v>0</v>
      </c>
      <c r="AC30">
        <v>0</v>
      </c>
      <c r="AD30">
        <v>9.92</v>
      </c>
      <c r="AE30">
        <v>0</v>
      </c>
      <c r="AF30">
        <v>0</v>
      </c>
      <c r="AG30">
        <v>0</v>
      </c>
      <c r="AH30">
        <v>9.92</v>
      </c>
      <c r="AI30">
        <v>1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1</v>
      </c>
      <c r="AQ30">
        <v>0</v>
      </c>
      <c r="AR30">
        <v>0</v>
      </c>
      <c r="AS30" t="s">
        <v>3</v>
      </c>
      <c r="AT30">
        <v>3.7</v>
      </c>
      <c r="AU30" t="s">
        <v>22</v>
      </c>
      <c r="AV30">
        <v>1</v>
      </c>
      <c r="AW30">
        <v>2</v>
      </c>
      <c r="AX30">
        <v>33356290</v>
      </c>
      <c r="AY30">
        <v>1</v>
      </c>
      <c r="AZ30">
        <v>0</v>
      </c>
      <c r="BA30">
        <v>35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Y30*Source!I41</f>
        <v>2.0424000000000002</v>
      </c>
      <c r="CY30">
        <f>AD30</f>
        <v>9.92</v>
      </c>
      <c r="CZ30">
        <f>AH30</f>
        <v>9.92</v>
      </c>
      <c r="DA30">
        <f>AL30</f>
        <v>1</v>
      </c>
      <c r="DB30">
        <f>ROUND(((ROUND(AT30*CZ30,2)*1.2)*1.15),2)</f>
        <v>50.65</v>
      </c>
      <c r="DC30">
        <f>ROUND(((ROUND(AT30*AG30,2)*1.2)*1.15),2)</f>
        <v>0</v>
      </c>
    </row>
    <row r="31" spans="1:107">
      <c r="A31">
        <f>ROW(Source!A41)</f>
        <v>41</v>
      </c>
      <c r="B31">
        <v>33304960</v>
      </c>
      <c r="C31">
        <v>33356284</v>
      </c>
      <c r="D31">
        <v>31172011</v>
      </c>
      <c r="E31">
        <v>1</v>
      </c>
      <c r="F31">
        <v>1</v>
      </c>
      <c r="G31">
        <v>1</v>
      </c>
      <c r="H31">
        <v>1</v>
      </c>
      <c r="I31" t="s">
        <v>832</v>
      </c>
      <c r="J31" t="s">
        <v>3</v>
      </c>
      <c r="K31" t="s">
        <v>833</v>
      </c>
      <c r="L31">
        <v>1191</v>
      </c>
      <c r="N31">
        <v>1013</v>
      </c>
      <c r="O31" t="s">
        <v>831</v>
      </c>
      <c r="P31" t="s">
        <v>831</v>
      </c>
      <c r="Q31">
        <v>1</v>
      </c>
      <c r="W31">
        <v>0</v>
      </c>
      <c r="X31">
        <v>-1417349443</v>
      </c>
      <c r="Y31">
        <v>0.01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1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3</v>
      </c>
      <c r="AT31">
        <v>0.01</v>
      </c>
      <c r="AU31" t="s">
        <v>3</v>
      </c>
      <c r="AV31">
        <v>2</v>
      </c>
      <c r="AW31">
        <v>2</v>
      </c>
      <c r="AX31">
        <v>33356291</v>
      </c>
      <c r="AY31">
        <v>1</v>
      </c>
      <c r="AZ31">
        <v>2048</v>
      </c>
      <c r="BA31">
        <v>36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Y31*Source!I41</f>
        <v>4.0000000000000001E-3</v>
      </c>
      <c r="CY31">
        <f>AD31</f>
        <v>0</v>
      </c>
      <c r="CZ31">
        <f>AH31</f>
        <v>0</v>
      </c>
      <c r="DA31">
        <f>AL31</f>
        <v>1</v>
      </c>
      <c r="DB31">
        <f>ROUND(ROUND(AT31*CZ31,2),2)</f>
        <v>0</v>
      </c>
      <c r="DC31">
        <f>ROUND(ROUND(AT31*AG31,2),2)</f>
        <v>0</v>
      </c>
    </row>
    <row r="32" spans="1:107">
      <c r="A32">
        <f>ROW(Source!A41)</f>
        <v>41</v>
      </c>
      <c r="B32">
        <v>33304960</v>
      </c>
      <c r="C32">
        <v>33356284</v>
      </c>
      <c r="D32">
        <v>31259879</v>
      </c>
      <c r="E32">
        <v>1</v>
      </c>
      <c r="F32">
        <v>1</v>
      </c>
      <c r="G32">
        <v>1</v>
      </c>
      <c r="H32">
        <v>2</v>
      </c>
      <c r="I32" t="s">
        <v>841</v>
      </c>
      <c r="J32" t="s">
        <v>842</v>
      </c>
      <c r="K32" t="s">
        <v>843</v>
      </c>
      <c r="L32">
        <v>1368</v>
      </c>
      <c r="N32">
        <v>1011</v>
      </c>
      <c r="O32" t="s">
        <v>837</v>
      </c>
      <c r="P32" t="s">
        <v>837</v>
      </c>
      <c r="Q32">
        <v>1</v>
      </c>
      <c r="W32">
        <v>0</v>
      </c>
      <c r="X32">
        <v>1372534845</v>
      </c>
      <c r="Y32">
        <v>1.4999999999999999E-2</v>
      </c>
      <c r="AA32">
        <v>0</v>
      </c>
      <c r="AB32">
        <v>65.709999999999994</v>
      </c>
      <c r="AC32">
        <v>11.6</v>
      </c>
      <c r="AD32">
        <v>0</v>
      </c>
      <c r="AE32">
        <v>0</v>
      </c>
      <c r="AF32">
        <v>65.709999999999994</v>
      </c>
      <c r="AG32">
        <v>11.6</v>
      </c>
      <c r="AH32">
        <v>0</v>
      </c>
      <c r="AI32">
        <v>1</v>
      </c>
      <c r="AJ32">
        <v>1</v>
      </c>
      <c r="AK32">
        <v>1</v>
      </c>
      <c r="AL32">
        <v>1</v>
      </c>
      <c r="AN32">
        <v>0</v>
      </c>
      <c r="AO32">
        <v>1</v>
      </c>
      <c r="AP32">
        <v>1</v>
      </c>
      <c r="AQ32">
        <v>0</v>
      </c>
      <c r="AR32">
        <v>0</v>
      </c>
      <c r="AS32" t="s">
        <v>3</v>
      </c>
      <c r="AT32">
        <v>0.01</v>
      </c>
      <c r="AU32" t="s">
        <v>21</v>
      </c>
      <c r="AV32">
        <v>0</v>
      </c>
      <c r="AW32">
        <v>2</v>
      </c>
      <c r="AX32">
        <v>33356292</v>
      </c>
      <c r="AY32">
        <v>1</v>
      </c>
      <c r="AZ32">
        <v>0</v>
      </c>
      <c r="BA32">
        <v>37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Y32*Source!I41</f>
        <v>6.0000000000000001E-3</v>
      </c>
      <c r="CY32">
        <f>AB32</f>
        <v>65.709999999999994</v>
      </c>
      <c r="CZ32">
        <f>AF32</f>
        <v>65.709999999999994</v>
      </c>
      <c r="DA32">
        <f>AJ32</f>
        <v>1</v>
      </c>
      <c r="DB32">
        <f>ROUND(((ROUND(AT32*CZ32,2)*1.2)*1.25),2)</f>
        <v>0.99</v>
      </c>
      <c r="DC32">
        <f>ROUND(((ROUND(AT32*AG32,2)*1.2)*1.25),2)</f>
        <v>0.18</v>
      </c>
    </row>
    <row r="33" spans="1:107">
      <c r="A33">
        <f>ROW(Source!A41)</f>
        <v>41</v>
      </c>
      <c r="B33">
        <v>33304960</v>
      </c>
      <c r="C33">
        <v>33356284</v>
      </c>
      <c r="D33">
        <v>31180727</v>
      </c>
      <c r="E33">
        <v>1</v>
      </c>
      <c r="F33">
        <v>1</v>
      </c>
      <c r="G33">
        <v>1</v>
      </c>
      <c r="H33">
        <v>3</v>
      </c>
      <c r="I33" t="s">
        <v>844</v>
      </c>
      <c r="J33" t="s">
        <v>845</v>
      </c>
      <c r="K33" t="s">
        <v>846</v>
      </c>
      <c r="L33">
        <v>1348</v>
      </c>
      <c r="N33">
        <v>1009</v>
      </c>
      <c r="O33" t="s">
        <v>32</v>
      </c>
      <c r="P33" t="s">
        <v>32</v>
      </c>
      <c r="Q33">
        <v>1000</v>
      </c>
      <c r="W33">
        <v>0</v>
      </c>
      <c r="X33">
        <v>-437906794</v>
      </c>
      <c r="Y33">
        <v>4.0000000000000002E-4</v>
      </c>
      <c r="AA33">
        <v>9040.01</v>
      </c>
      <c r="AB33">
        <v>0</v>
      </c>
      <c r="AC33">
        <v>0</v>
      </c>
      <c r="AD33">
        <v>0</v>
      </c>
      <c r="AE33">
        <v>9040.01</v>
      </c>
      <c r="AF33">
        <v>0</v>
      </c>
      <c r="AG33">
        <v>0</v>
      </c>
      <c r="AH33">
        <v>0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3</v>
      </c>
      <c r="AT33">
        <v>4.0000000000000002E-4</v>
      </c>
      <c r="AU33" t="s">
        <v>3</v>
      </c>
      <c r="AV33">
        <v>0</v>
      </c>
      <c r="AW33">
        <v>2</v>
      </c>
      <c r="AX33">
        <v>33356293</v>
      </c>
      <c r="AY33">
        <v>1</v>
      </c>
      <c r="AZ33">
        <v>0</v>
      </c>
      <c r="BA33">
        <v>38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Y33*Source!I41</f>
        <v>1.6000000000000001E-4</v>
      </c>
      <c r="CY33">
        <f>AA33</f>
        <v>9040.01</v>
      </c>
      <c r="CZ33">
        <f>AE33</f>
        <v>9040.01</v>
      </c>
      <c r="DA33">
        <f>AI33</f>
        <v>1</v>
      </c>
      <c r="DB33">
        <f>ROUND(ROUND(AT33*CZ33,2),2)</f>
        <v>3.62</v>
      </c>
      <c r="DC33">
        <f>ROUND(ROUND(AT33*AG33,2),2)</f>
        <v>0</v>
      </c>
    </row>
    <row r="34" spans="1:107">
      <c r="A34">
        <f>ROW(Source!A41)</f>
        <v>41</v>
      </c>
      <c r="B34">
        <v>33304960</v>
      </c>
      <c r="C34">
        <v>33356284</v>
      </c>
      <c r="D34">
        <v>31181610</v>
      </c>
      <c r="E34">
        <v>1</v>
      </c>
      <c r="F34">
        <v>1</v>
      </c>
      <c r="G34">
        <v>1</v>
      </c>
      <c r="H34">
        <v>3</v>
      </c>
      <c r="I34" t="s">
        <v>847</v>
      </c>
      <c r="J34" t="s">
        <v>848</v>
      </c>
      <c r="K34" t="s">
        <v>849</v>
      </c>
      <c r="L34">
        <v>1346</v>
      </c>
      <c r="N34">
        <v>1009</v>
      </c>
      <c r="O34" t="s">
        <v>78</v>
      </c>
      <c r="P34" t="s">
        <v>78</v>
      </c>
      <c r="Q34">
        <v>1</v>
      </c>
      <c r="W34">
        <v>0</v>
      </c>
      <c r="X34">
        <v>-731615568</v>
      </c>
      <c r="Y34">
        <v>1.1000000000000001</v>
      </c>
      <c r="AA34">
        <v>23.09</v>
      </c>
      <c r="AB34">
        <v>0</v>
      </c>
      <c r="AC34">
        <v>0</v>
      </c>
      <c r="AD34">
        <v>0</v>
      </c>
      <c r="AE34">
        <v>23.09</v>
      </c>
      <c r="AF34">
        <v>0</v>
      </c>
      <c r="AG34">
        <v>0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0</v>
      </c>
      <c r="AQ34">
        <v>0</v>
      </c>
      <c r="AR34">
        <v>0</v>
      </c>
      <c r="AS34" t="s">
        <v>3</v>
      </c>
      <c r="AT34">
        <v>1.1000000000000001</v>
      </c>
      <c r="AU34" t="s">
        <v>3</v>
      </c>
      <c r="AV34">
        <v>0</v>
      </c>
      <c r="AW34">
        <v>2</v>
      </c>
      <c r="AX34">
        <v>33356294</v>
      </c>
      <c r="AY34">
        <v>1</v>
      </c>
      <c r="AZ34">
        <v>0</v>
      </c>
      <c r="BA34">
        <v>39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Y34*Source!I41</f>
        <v>0.44000000000000006</v>
      </c>
      <c r="CY34">
        <f>AA34</f>
        <v>23.09</v>
      </c>
      <c r="CZ34">
        <f>AE34</f>
        <v>23.09</v>
      </c>
      <c r="DA34">
        <f>AI34</f>
        <v>1</v>
      </c>
      <c r="DB34">
        <f>ROUND(ROUND(AT34*CZ34,2),2)</f>
        <v>25.4</v>
      </c>
      <c r="DC34">
        <f>ROUND(ROUND(AT34*AG34,2),2)</f>
        <v>0</v>
      </c>
    </row>
    <row r="35" spans="1:107">
      <c r="A35">
        <f>ROW(Source!A44)</f>
        <v>44</v>
      </c>
      <c r="B35">
        <v>33304975</v>
      </c>
      <c r="C35">
        <v>33356297</v>
      </c>
      <c r="D35">
        <v>31172063</v>
      </c>
      <c r="E35">
        <v>1</v>
      </c>
      <c r="F35">
        <v>1</v>
      </c>
      <c r="G35">
        <v>1</v>
      </c>
      <c r="H35">
        <v>1</v>
      </c>
      <c r="I35" t="s">
        <v>854</v>
      </c>
      <c r="J35" t="s">
        <v>3</v>
      </c>
      <c r="K35" t="s">
        <v>855</v>
      </c>
      <c r="L35">
        <v>1191</v>
      </c>
      <c r="N35">
        <v>1013</v>
      </c>
      <c r="O35" t="s">
        <v>831</v>
      </c>
      <c r="P35" t="s">
        <v>831</v>
      </c>
      <c r="Q35">
        <v>1</v>
      </c>
      <c r="W35">
        <v>0</v>
      </c>
      <c r="X35">
        <v>-719309759</v>
      </c>
      <c r="Y35">
        <v>2.8703999999999996</v>
      </c>
      <c r="AA35">
        <v>0</v>
      </c>
      <c r="AB35">
        <v>0</v>
      </c>
      <c r="AC35">
        <v>0</v>
      </c>
      <c r="AD35">
        <v>8.86</v>
      </c>
      <c r="AE35">
        <v>0</v>
      </c>
      <c r="AF35">
        <v>0</v>
      </c>
      <c r="AG35">
        <v>0</v>
      </c>
      <c r="AH35">
        <v>8.86</v>
      </c>
      <c r="AI35">
        <v>1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1</v>
      </c>
      <c r="AQ35">
        <v>0</v>
      </c>
      <c r="AR35">
        <v>0</v>
      </c>
      <c r="AS35" t="s">
        <v>3</v>
      </c>
      <c r="AT35">
        <v>2.08</v>
      </c>
      <c r="AU35" t="s">
        <v>22</v>
      </c>
      <c r="AV35">
        <v>1</v>
      </c>
      <c r="AW35">
        <v>2</v>
      </c>
      <c r="AX35">
        <v>33356305</v>
      </c>
      <c r="AY35">
        <v>1</v>
      </c>
      <c r="AZ35">
        <v>0</v>
      </c>
      <c r="BA35">
        <v>41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Y35*Source!I44</f>
        <v>2.8703999999999996</v>
      </c>
      <c r="CY35">
        <f>AD35</f>
        <v>8.86</v>
      </c>
      <c r="CZ35">
        <f>AH35</f>
        <v>8.86</v>
      </c>
      <c r="DA35">
        <f>AL35</f>
        <v>1</v>
      </c>
      <c r="DB35">
        <f>ROUND(((ROUND(AT35*CZ35,2)*1.2)*1.15),2)</f>
        <v>25.43</v>
      </c>
      <c r="DC35">
        <f>ROUND(((ROUND(AT35*AG35,2)*1.2)*1.15),2)</f>
        <v>0</v>
      </c>
    </row>
    <row r="36" spans="1:107">
      <c r="A36">
        <f>ROW(Source!A44)</f>
        <v>44</v>
      </c>
      <c r="B36">
        <v>33304975</v>
      </c>
      <c r="C36">
        <v>33356297</v>
      </c>
      <c r="D36">
        <v>31172011</v>
      </c>
      <c r="E36">
        <v>1</v>
      </c>
      <c r="F36">
        <v>1</v>
      </c>
      <c r="G36">
        <v>1</v>
      </c>
      <c r="H36">
        <v>1</v>
      </c>
      <c r="I36" t="s">
        <v>832</v>
      </c>
      <c r="J36" t="s">
        <v>3</v>
      </c>
      <c r="K36" t="s">
        <v>833</v>
      </c>
      <c r="L36">
        <v>1191</v>
      </c>
      <c r="N36">
        <v>1013</v>
      </c>
      <c r="O36" t="s">
        <v>831</v>
      </c>
      <c r="P36" t="s">
        <v>831</v>
      </c>
      <c r="Q36">
        <v>1</v>
      </c>
      <c r="W36">
        <v>0</v>
      </c>
      <c r="X36">
        <v>-1417349443</v>
      </c>
      <c r="Y36">
        <v>0.02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1</v>
      </c>
      <c r="AJ36">
        <v>1</v>
      </c>
      <c r="AK36">
        <v>1</v>
      </c>
      <c r="AL36">
        <v>1</v>
      </c>
      <c r="AN36">
        <v>0</v>
      </c>
      <c r="AO36">
        <v>1</v>
      </c>
      <c r="AP36">
        <v>0</v>
      </c>
      <c r="AQ36">
        <v>0</v>
      </c>
      <c r="AR36">
        <v>0</v>
      </c>
      <c r="AS36" t="s">
        <v>3</v>
      </c>
      <c r="AT36">
        <v>0.02</v>
      </c>
      <c r="AU36" t="s">
        <v>3</v>
      </c>
      <c r="AV36">
        <v>2</v>
      </c>
      <c r="AW36">
        <v>2</v>
      </c>
      <c r="AX36">
        <v>33356306</v>
      </c>
      <c r="AY36">
        <v>1</v>
      </c>
      <c r="AZ36">
        <v>2048</v>
      </c>
      <c r="BA36">
        <v>42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Y36*Source!I44</f>
        <v>0.02</v>
      </c>
      <c r="CY36">
        <f>AD36</f>
        <v>0</v>
      </c>
      <c r="CZ36">
        <f>AH36</f>
        <v>0</v>
      </c>
      <c r="DA36">
        <f>AL36</f>
        <v>1</v>
      </c>
      <c r="DB36">
        <f>ROUND(ROUND(AT36*CZ36,2),2)</f>
        <v>0</v>
      </c>
      <c r="DC36">
        <f>ROUND(ROUND(AT36*AG36,2),2)</f>
        <v>0</v>
      </c>
    </row>
    <row r="37" spans="1:107">
      <c r="A37">
        <f>ROW(Source!A44)</f>
        <v>44</v>
      </c>
      <c r="B37">
        <v>33304975</v>
      </c>
      <c r="C37">
        <v>33356297</v>
      </c>
      <c r="D37">
        <v>31258491</v>
      </c>
      <c r="E37">
        <v>1</v>
      </c>
      <c r="F37">
        <v>1</v>
      </c>
      <c r="G37">
        <v>1</v>
      </c>
      <c r="H37">
        <v>2</v>
      </c>
      <c r="I37" t="s">
        <v>834</v>
      </c>
      <c r="J37" t="s">
        <v>835</v>
      </c>
      <c r="K37" t="s">
        <v>836</v>
      </c>
      <c r="L37">
        <v>1368</v>
      </c>
      <c r="N37">
        <v>1011</v>
      </c>
      <c r="O37" t="s">
        <v>837</v>
      </c>
      <c r="P37" t="s">
        <v>837</v>
      </c>
      <c r="Q37">
        <v>1</v>
      </c>
      <c r="W37">
        <v>0</v>
      </c>
      <c r="X37">
        <v>-1718674368</v>
      </c>
      <c r="Y37">
        <v>1.4999999999999999E-2</v>
      </c>
      <c r="AA37">
        <v>0</v>
      </c>
      <c r="AB37">
        <v>111.99</v>
      </c>
      <c r="AC37">
        <v>13.5</v>
      </c>
      <c r="AD37">
        <v>0</v>
      </c>
      <c r="AE37">
        <v>0</v>
      </c>
      <c r="AF37">
        <v>111.99</v>
      </c>
      <c r="AG37">
        <v>13.5</v>
      </c>
      <c r="AH37">
        <v>0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1</v>
      </c>
      <c r="AQ37">
        <v>0</v>
      </c>
      <c r="AR37">
        <v>0</v>
      </c>
      <c r="AS37" t="s">
        <v>3</v>
      </c>
      <c r="AT37">
        <v>0.01</v>
      </c>
      <c r="AU37" t="s">
        <v>21</v>
      </c>
      <c r="AV37">
        <v>0</v>
      </c>
      <c r="AW37">
        <v>2</v>
      </c>
      <c r="AX37">
        <v>33356307</v>
      </c>
      <c r="AY37">
        <v>1</v>
      </c>
      <c r="AZ37">
        <v>0</v>
      </c>
      <c r="BA37">
        <v>43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Y37*Source!I44</f>
        <v>1.4999999999999999E-2</v>
      </c>
      <c r="CY37">
        <f>AB37</f>
        <v>111.99</v>
      </c>
      <c r="CZ37">
        <f>AF37</f>
        <v>111.99</v>
      </c>
      <c r="DA37">
        <f>AJ37</f>
        <v>1</v>
      </c>
      <c r="DB37">
        <f>ROUND(((ROUND(AT37*CZ37,2)*1.2)*1.25),2)</f>
        <v>1.68</v>
      </c>
      <c r="DC37">
        <f>ROUND(((ROUND(AT37*AG37,2)*1.2)*1.25),2)</f>
        <v>0.21</v>
      </c>
    </row>
    <row r="38" spans="1:107">
      <c r="A38">
        <f>ROW(Source!A44)</f>
        <v>44</v>
      </c>
      <c r="B38">
        <v>33304975</v>
      </c>
      <c r="C38">
        <v>33356297</v>
      </c>
      <c r="D38">
        <v>31258691</v>
      </c>
      <c r="E38">
        <v>1</v>
      </c>
      <c r="F38">
        <v>1</v>
      </c>
      <c r="G38">
        <v>1</v>
      </c>
      <c r="H38">
        <v>2</v>
      </c>
      <c r="I38" t="s">
        <v>838</v>
      </c>
      <c r="J38" t="s">
        <v>839</v>
      </c>
      <c r="K38" t="s">
        <v>840</v>
      </c>
      <c r="L38">
        <v>1368</v>
      </c>
      <c r="N38">
        <v>1011</v>
      </c>
      <c r="O38" t="s">
        <v>837</v>
      </c>
      <c r="P38" t="s">
        <v>837</v>
      </c>
      <c r="Q38">
        <v>1</v>
      </c>
      <c r="W38">
        <v>0</v>
      </c>
      <c r="X38">
        <v>1373224040</v>
      </c>
      <c r="Y38">
        <v>0.72</v>
      </c>
      <c r="AA38">
        <v>0</v>
      </c>
      <c r="AB38">
        <v>3.12</v>
      </c>
      <c r="AC38">
        <v>0</v>
      </c>
      <c r="AD38">
        <v>0</v>
      </c>
      <c r="AE38">
        <v>0</v>
      </c>
      <c r="AF38">
        <v>3.12</v>
      </c>
      <c r="AG38">
        <v>0</v>
      </c>
      <c r="AH38">
        <v>0</v>
      </c>
      <c r="AI38">
        <v>1</v>
      </c>
      <c r="AJ38">
        <v>1</v>
      </c>
      <c r="AK38">
        <v>1</v>
      </c>
      <c r="AL38">
        <v>1</v>
      </c>
      <c r="AN38">
        <v>0</v>
      </c>
      <c r="AO38">
        <v>1</v>
      </c>
      <c r="AP38">
        <v>1</v>
      </c>
      <c r="AQ38">
        <v>0</v>
      </c>
      <c r="AR38">
        <v>0</v>
      </c>
      <c r="AS38" t="s">
        <v>3</v>
      </c>
      <c r="AT38">
        <v>0.48</v>
      </c>
      <c r="AU38" t="s">
        <v>21</v>
      </c>
      <c r="AV38">
        <v>0</v>
      </c>
      <c r="AW38">
        <v>2</v>
      </c>
      <c r="AX38">
        <v>33356308</v>
      </c>
      <c r="AY38">
        <v>1</v>
      </c>
      <c r="AZ38">
        <v>0</v>
      </c>
      <c r="BA38">
        <v>44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Y38*Source!I44</f>
        <v>0.72</v>
      </c>
      <c r="CY38">
        <f>AB38</f>
        <v>3.12</v>
      </c>
      <c r="CZ38">
        <f>AF38</f>
        <v>3.12</v>
      </c>
      <c r="DA38">
        <f>AJ38</f>
        <v>1</v>
      </c>
      <c r="DB38">
        <f>ROUND(((ROUND(AT38*CZ38,2)*1.2)*1.25),2)</f>
        <v>2.25</v>
      </c>
      <c r="DC38">
        <f>ROUND(((ROUND(AT38*AG38,2)*1.2)*1.25),2)</f>
        <v>0</v>
      </c>
    </row>
    <row r="39" spans="1:107">
      <c r="A39">
        <f>ROW(Source!A44)</f>
        <v>44</v>
      </c>
      <c r="B39">
        <v>33304975</v>
      </c>
      <c r="C39">
        <v>33356297</v>
      </c>
      <c r="D39">
        <v>31259879</v>
      </c>
      <c r="E39">
        <v>1</v>
      </c>
      <c r="F39">
        <v>1</v>
      </c>
      <c r="G39">
        <v>1</v>
      </c>
      <c r="H39">
        <v>2</v>
      </c>
      <c r="I39" t="s">
        <v>841</v>
      </c>
      <c r="J39" t="s">
        <v>842</v>
      </c>
      <c r="K39" t="s">
        <v>843</v>
      </c>
      <c r="L39">
        <v>1368</v>
      </c>
      <c r="N39">
        <v>1011</v>
      </c>
      <c r="O39" t="s">
        <v>837</v>
      </c>
      <c r="P39" t="s">
        <v>837</v>
      </c>
      <c r="Q39">
        <v>1</v>
      </c>
      <c r="W39">
        <v>0</v>
      </c>
      <c r="X39">
        <v>1372534845</v>
      </c>
      <c r="Y39">
        <v>1.4999999999999999E-2</v>
      </c>
      <c r="AA39">
        <v>0</v>
      </c>
      <c r="AB39">
        <v>65.709999999999994</v>
      </c>
      <c r="AC39">
        <v>11.6</v>
      </c>
      <c r="AD39">
        <v>0</v>
      </c>
      <c r="AE39">
        <v>0</v>
      </c>
      <c r="AF39">
        <v>65.709999999999994</v>
      </c>
      <c r="AG39">
        <v>11.6</v>
      </c>
      <c r="AH39">
        <v>0</v>
      </c>
      <c r="AI39">
        <v>1</v>
      </c>
      <c r="AJ39">
        <v>1</v>
      </c>
      <c r="AK39">
        <v>1</v>
      </c>
      <c r="AL39">
        <v>1</v>
      </c>
      <c r="AN39">
        <v>0</v>
      </c>
      <c r="AO39">
        <v>1</v>
      </c>
      <c r="AP39">
        <v>1</v>
      </c>
      <c r="AQ39">
        <v>0</v>
      </c>
      <c r="AR39">
        <v>0</v>
      </c>
      <c r="AS39" t="s">
        <v>3</v>
      </c>
      <c r="AT39">
        <v>0.01</v>
      </c>
      <c r="AU39" t="s">
        <v>21</v>
      </c>
      <c r="AV39">
        <v>0</v>
      </c>
      <c r="AW39">
        <v>2</v>
      </c>
      <c r="AX39">
        <v>33356309</v>
      </c>
      <c r="AY39">
        <v>1</v>
      </c>
      <c r="AZ39">
        <v>0</v>
      </c>
      <c r="BA39">
        <v>45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Y39*Source!I44</f>
        <v>1.4999999999999999E-2</v>
      </c>
      <c r="CY39">
        <f>AB39</f>
        <v>65.709999999999994</v>
      </c>
      <c r="CZ39">
        <f>AF39</f>
        <v>65.709999999999994</v>
      </c>
      <c r="DA39">
        <f>AJ39</f>
        <v>1</v>
      </c>
      <c r="DB39">
        <f>ROUND(((ROUND(AT39*CZ39,2)*1.2)*1.25),2)</f>
        <v>0.99</v>
      </c>
      <c r="DC39">
        <f>ROUND(((ROUND(AT39*AG39,2)*1.2)*1.25),2)</f>
        <v>0.18</v>
      </c>
    </row>
    <row r="40" spans="1:107">
      <c r="A40">
        <f>ROW(Source!A44)</f>
        <v>44</v>
      </c>
      <c r="B40">
        <v>33304975</v>
      </c>
      <c r="C40">
        <v>33356297</v>
      </c>
      <c r="D40">
        <v>31180727</v>
      </c>
      <c r="E40">
        <v>1</v>
      </c>
      <c r="F40">
        <v>1</v>
      </c>
      <c r="G40">
        <v>1</v>
      </c>
      <c r="H40">
        <v>3</v>
      </c>
      <c r="I40" t="s">
        <v>844</v>
      </c>
      <c r="J40" t="s">
        <v>845</v>
      </c>
      <c r="K40" t="s">
        <v>846</v>
      </c>
      <c r="L40">
        <v>1348</v>
      </c>
      <c r="N40">
        <v>1009</v>
      </c>
      <c r="O40" t="s">
        <v>32</v>
      </c>
      <c r="P40" t="s">
        <v>32</v>
      </c>
      <c r="Q40">
        <v>1000</v>
      </c>
      <c r="W40">
        <v>0</v>
      </c>
      <c r="X40">
        <v>-437906794</v>
      </c>
      <c r="Y40">
        <v>5.0000000000000001E-4</v>
      </c>
      <c r="AA40">
        <v>9040.01</v>
      </c>
      <c r="AB40">
        <v>0</v>
      </c>
      <c r="AC40">
        <v>0</v>
      </c>
      <c r="AD40">
        <v>0</v>
      </c>
      <c r="AE40">
        <v>9040.01</v>
      </c>
      <c r="AF40">
        <v>0</v>
      </c>
      <c r="AG40">
        <v>0</v>
      </c>
      <c r="AH40">
        <v>0</v>
      </c>
      <c r="AI40">
        <v>1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0</v>
      </c>
      <c r="AQ40">
        <v>0</v>
      </c>
      <c r="AR40">
        <v>0</v>
      </c>
      <c r="AS40" t="s">
        <v>3</v>
      </c>
      <c r="AT40">
        <v>5.0000000000000001E-4</v>
      </c>
      <c r="AU40" t="s">
        <v>3</v>
      </c>
      <c r="AV40">
        <v>0</v>
      </c>
      <c r="AW40">
        <v>2</v>
      </c>
      <c r="AX40">
        <v>33356310</v>
      </c>
      <c r="AY40">
        <v>1</v>
      </c>
      <c r="AZ40">
        <v>0</v>
      </c>
      <c r="BA40">
        <v>46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Y40*Source!I44</f>
        <v>5.0000000000000001E-4</v>
      </c>
      <c r="CY40">
        <f>AA40</f>
        <v>9040.01</v>
      </c>
      <c r="CZ40">
        <f>AE40</f>
        <v>9040.01</v>
      </c>
      <c r="DA40">
        <f>AI40</f>
        <v>1</v>
      </c>
      <c r="DB40">
        <f>ROUND(ROUND(AT40*CZ40,2),2)</f>
        <v>4.5199999999999996</v>
      </c>
      <c r="DC40">
        <f>ROUND(ROUND(AT40*AG40,2),2)</f>
        <v>0</v>
      </c>
    </row>
    <row r="41" spans="1:107">
      <c r="A41">
        <f>ROW(Source!A44)</f>
        <v>44</v>
      </c>
      <c r="B41">
        <v>33304975</v>
      </c>
      <c r="C41">
        <v>33356297</v>
      </c>
      <c r="D41">
        <v>31181610</v>
      </c>
      <c r="E41">
        <v>1</v>
      </c>
      <c r="F41">
        <v>1</v>
      </c>
      <c r="G41">
        <v>1</v>
      </c>
      <c r="H41">
        <v>3</v>
      </c>
      <c r="I41" t="s">
        <v>847</v>
      </c>
      <c r="J41" t="s">
        <v>848</v>
      </c>
      <c r="K41" t="s">
        <v>849</v>
      </c>
      <c r="L41">
        <v>1346</v>
      </c>
      <c r="N41">
        <v>1009</v>
      </c>
      <c r="O41" t="s">
        <v>78</v>
      </c>
      <c r="P41" t="s">
        <v>78</v>
      </c>
      <c r="Q41">
        <v>1</v>
      </c>
      <c r="W41">
        <v>0</v>
      </c>
      <c r="X41">
        <v>-731615568</v>
      </c>
      <c r="Y41">
        <v>0.47099999999999997</v>
      </c>
      <c r="AA41">
        <v>23.09</v>
      </c>
      <c r="AB41">
        <v>0</v>
      </c>
      <c r="AC41">
        <v>0</v>
      </c>
      <c r="AD41">
        <v>0</v>
      </c>
      <c r="AE41">
        <v>23.09</v>
      </c>
      <c r="AF41">
        <v>0</v>
      </c>
      <c r="AG41">
        <v>0</v>
      </c>
      <c r="AH41">
        <v>0</v>
      </c>
      <c r="AI41">
        <v>1</v>
      </c>
      <c r="AJ41">
        <v>1</v>
      </c>
      <c r="AK41">
        <v>1</v>
      </c>
      <c r="AL41">
        <v>1</v>
      </c>
      <c r="AN41">
        <v>0</v>
      </c>
      <c r="AO41">
        <v>1</v>
      </c>
      <c r="AP41">
        <v>0</v>
      </c>
      <c r="AQ41">
        <v>0</v>
      </c>
      <c r="AR41">
        <v>0</v>
      </c>
      <c r="AS41" t="s">
        <v>3</v>
      </c>
      <c r="AT41">
        <v>0.47099999999999997</v>
      </c>
      <c r="AU41" t="s">
        <v>3</v>
      </c>
      <c r="AV41">
        <v>0</v>
      </c>
      <c r="AW41">
        <v>2</v>
      </c>
      <c r="AX41">
        <v>33356311</v>
      </c>
      <c r="AY41">
        <v>1</v>
      </c>
      <c r="AZ41">
        <v>0</v>
      </c>
      <c r="BA41">
        <v>47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Y41*Source!I44</f>
        <v>0.47099999999999997</v>
      </c>
      <c r="CY41">
        <f>AA41</f>
        <v>23.09</v>
      </c>
      <c r="CZ41">
        <f>AE41</f>
        <v>23.09</v>
      </c>
      <c r="DA41">
        <f>AI41</f>
        <v>1</v>
      </c>
      <c r="DB41">
        <f>ROUND(ROUND(AT41*CZ41,2),2)</f>
        <v>10.88</v>
      </c>
      <c r="DC41">
        <f>ROUND(ROUND(AT41*AG41,2),2)</f>
        <v>0</v>
      </c>
    </row>
    <row r="42" spans="1:107">
      <c r="A42">
        <f>ROW(Source!A45)</f>
        <v>45</v>
      </c>
      <c r="B42">
        <v>33304960</v>
      </c>
      <c r="C42">
        <v>33356297</v>
      </c>
      <c r="D42">
        <v>31172063</v>
      </c>
      <c r="E42">
        <v>1</v>
      </c>
      <c r="F42">
        <v>1</v>
      </c>
      <c r="G42">
        <v>1</v>
      </c>
      <c r="H42">
        <v>1</v>
      </c>
      <c r="I42" t="s">
        <v>854</v>
      </c>
      <c r="J42" t="s">
        <v>3</v>
      </c>
      <c r="K42" t="s">
        <v>855</v>
      </c>
      <c r="L42">
        <v>1191</v>
      </c>
      <c r="N42">
        <v>1013</v>
      </c>
      <c r="O42" t="s">
        <v>831</v>
      </c>
      <c r="P42" t="s">
        <v>831</v>
      </c>
      <c r="Q42">
        <v>1</v>
      </c>
      <c r="W42">
        <v>0</v>
      </c>
      <c r="X42">
        <v>-719309759</v>
      </c>
      <c r="Y42">
        <v>2.8703999999999996</v>
      </c>
      <c r="AA42">
        <v>0</v>
      </c>
      <c r="AB42">
        <v>0</v>
      </c>
      <c r="AC42">
        <v>0</v>
      </c>
      <c r="AD42">
        <v>8.86</v>
      </c>
      <c r="AE42">
        <v>0</v>
      </c>
      <c r="AF42">
        <v>0</v>
      </c>
      <c r="AG42">
        <v>0</v>
      </c>
      <c r="AH42">
        <v>8.86</v>
      </c>
      <c r="AI42">
        <v>1</v>
      </c>
      <c r="AJ42">
        <v>1</v>
      </c>
      <c r="AK42">
        <v>1</v>
      </c>
      <c r="AL42">
        <v>1</v>
      </c>
      <c r="AN42">
        <v>0</v>
      </c>
      <c r="AO42">
        <v>1</v>
      </c>
      <c r="AP42">
        <v>1</v>
      </c>
      <c r="AQ42">
        <v>0</v>
      </c>
      <c r="AR42">
        <v>0</v>
      </c>
      <c r="AS42" t="s">
        <v>3</v>
      </c>
      <c r="AT42">
        <v>2.08</v>
      </c>
      <c r="AU42" t="s">
        <v>22</v>
      </c>
      <c r="AV42">
        <v>1</v>
      </c>
      <c r="AW42">
        <v>2</v>
      </c>
      <c r="AX42">
        <v>33356305</v>
      </c>
      <c r="AY42">
        <v>1</v>
      </c>
      <c r="AZ42">
        <v>0</v>
      </c>
      <c r="BA42">
        <v>49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Y42*Source!I45</f>
        <v>2.8703999999999996</v>
      </c>
      <c r="CY42">
        <f>AD42</f>
        <v>8.86</v>
      </c>
      <c r="CZ42">
        <f>AH42</f>
        <v>8.86</v>
      </c>
      <c r="DA42">
        <f>AL42</f>
        <v>1</v>
      </c>
      <c r="DB42">
        <f>ROUND(((ROUND(AT42*CZ42,2)*1.2)*1.15),2)</f>
        <v>25.43</v>
      </c>
      <c r="DC42">
        <f>ROUND(((ROUND(AT42*AG42,2)*1.2)*1.15),2)</f>
        <v>0</v>
      </c>
    </row>
    <row r="43" spans="1:107">
      <c r="A43">
        <f>ROW(Source!A45)</f>
        <v>45</v>
      </c>
      <c r="B43">
        <v>33304960</v>
      </c>
      <c r="C43">
        <v>33356297</v>
      </c>
      <c r="D43">
        <v>31172011</v>
      </c>
      <c r="E43">
        <v>1</v>
      </c>
      <c r="F43">
        <v>1</v>
      </c>
      <c r="G43">
        <v>1</v>
      </c>
      <c r="H43">
        <v>1</v>
      </c>
      <c r="I43" t="s">
        <v>832</v>
      </c>
      <c r="J43" t="s">
        <v>3</v>
      </c>
      <c r="K43" t="s">
        <v>833</v>
      </c>
      <c r="L43">
        <v>1191</v>
      </c>
      <c r="N43">
        <v>1013</v>
      </c>
      <c r="O43" t="s">
        <v>831</v>
      </c>
      <c r="P43" t="s">
        <v>831</v>
      </c>
      <c r="Q43">
        <v>1</v>
      </c>
      <c r="W43">
        <v>0</v>
      </c>
      <c r="X43">
        <v>-1417349443</v>
      </c>
      <c r="Y43">
        <v>0.02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0</v>
      </c>
      <c r="AQ43">
        <v>0</v>
      </c>
      <c r="AR43">
        <v>0</v>
      </c>
      <c r="AS43" t="s">
        <v>3</v>
      </c>
      <c r="AT43">
        <v>0.02</v>
      </c>
      <c r="AU43" t="s">
        <v>3</v>
      </c>
      <c r="AV43">
        <v>2</v>
      </c>
      <c r="AW43">
        <v>2</v>
      </c>
      <c r="AX43">
        <v>33356306</v>
      </c>
      <c r="AY43">
        <v>1</v>
      </c>
      <c r="AZ43">
        <v>2048</v>
      </c>
      <c r="BA43">
        <v>50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Y43*Source!I45</f>
        <v>0.02</v>
      </c>
      <c r="CY43">
        <f>AD43</f>
        <v>0</v>
      </c>
      <c r="CZ43">
        <f>AH43</f>
        <v>0</v>
      </c>
      <c r="DA43">
        <f>AL43</f>
        <v>1</v>
      </c>
      <c r="DB43">
        <f>ROUND(ROUND(AT43*CZ43,2),2)</f>
        <v>0</v>
      </c>
      <c r="DC43">
        <f>ROUND(ROUND(AT43*AG43,2),2)</f>
        <v>0</v>
      </c>
    </row>
    <row r="44" spans="1:107">
      <c r="A44">
        <f>ROW(Source!A45)</f>
        <v>45</v>
      </c>
      <c r="B44">
        <v>33304960</v>
      </c>
      <c r="C44">
        <v>33356297</v>
      </c>
      <c r="D44">
        <v>31258491</v>
      </c>
      <c r="E44">
        <v>1</v>
      </c>
      <c r="F44">
        <v>1</v>
      </c>
      <c r="G44">
        <v>1</v>
      </c>
      <c r="H44">
        <v>2</v>
      </c>
      <c r="I44" t="s">
        <v>834</v>
      </c>
      <c r="J44" t="s">
        <v>835</v>
      </c>
      <c r="K44" t="s">
        <v>836</v>
      </c>
      <c r="L44">
        <v>1368</v>
      </c>
      <c r="N44">
        <v>1011</v>
      </c>
      <c r="O44" t="s">
        <v>837</v>
      </c>
      <c r="P44" t="s">
        <v>837</v>
      </c>
      <c r="Q44">
        <v>1</v>
      </c>
      <c r="W44">
        <v>0</v>
      </c>
      <c r="X44">
        <v>-1718674368</v>
      </c>
      <c r="Y44">
        <v>1.4999999999999999E-2</v>
      </c>
      <c r="AA44">
        <v>0</v>
      </c>
      <c r="AB44">
        <v>111.99</v>
      </c>
      <c r="AC44">
        <v>13.5</v>
      </c>
      <c r="AD44">
        <v>0</v>
      </c>
      <c r="AE44">
        <v>0</v>
      </c>
      <c r="AF44">
        <v>111.99</v>
      </c>
      <c r="AG44">
        <v>13.5</v>
      </c>
      <c r="AH44">
        <v>0</v>
      </c>
      <c r="AI44">
        <v>1</v>
      </c>
      <c r="AJ44">
        <v>1</v>
      </c>
      <c r="AK44">
        <v>1</v>
      </c>
      <c r="AL44">
        <v>1</v>
      </c>
      <c r="AN44">
        <v>0</v>
      </c>
      <c r="AO44">
        <v>1</v>
      </c>
      <c r="AP44">
        <v>1</v>
      </c>
      <c r="AQ44">
        <v>0</v>
      </c>
      <c r="AR44">
        <v>0</v>
      </c>
      <c r="AS44" t="s">
        <v>3</v>
      </c>
      <c r="AT44">
        <v>0.01</v>
      </c>
      <c r="AU44" t="s">
        <v>21</v>
      </c>
      <c r="AV44">
        <v>0</v>
      </c>
      <c r="AW44">
        <v>2</v>
      </c>
      <c r="AX44">
        <v>33356307</v>
      </c>
      <c r="AY44">
        <v>1</v>
      </c>
      <c r="AZ44">
        <v>0</v>
      </c>
      <c r="BA44">
        <v>51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Y44*Source!I45</f>
        <v>1.4999999999999999E-2</v>
      </c>
      <c r="CY44">
        <f>AB44</f>
        <v>111.99</v>
      </c>
      <c r="CZ44">
        <f>AF44</f>
        <v>111.99</v>
      </c>
      <c r="DA44">
        <f>AJ44</f>
        <v>1</v>
      </c>
      <c r="DB44">
        <f>ROUND(((ROUND(AT44*CZ44,2)*1.2)*1.25),2)</f>
        <v>1.68</v>
      </c>
      <c r="DC44">
        <f>ROUND(((ROUND(AT44*AG44,2)*1.2)*1.25),2)</f>
        <v>0.21</v>
      </c>
    </row>
    <row r="45" spans="1:107">
      <c r="A45">
        <f>ROW(Source!A45)</f>
        <v>45</v>
      </c>
      <c r="B45">
        <v>33304960</v>
      </c>
      <c r="C45">
        <v>33356297</v>
      </c>
      <c r="D45">
        <v>31258691</v>
      </c>
      <c r="E45">
        <v>1</v>
      </c>
      <c r="F45">
        <v>1</v>
      </c>
      <c r="G45">
        <v>1</v>
      </c>
      <c r="H45">
        <v>2</v>
      </c>
      <c r="I45" t="s">
        <v>838</v>
      </c>
      <c r="J45" t="s">
        <v>839</v>
      </c>
      <c r="K45" t="s">
        <v>840</v>
      </c>
      <c r="L45">
        <v>1368</v>
      </c>
      <c r="N45">
        <v>1011</v>
      </c>
      <c r="O45" t="s">
        <v>837</v>
      </c>
      <c r="P45" t="s">
        <v>837</v>
      </c>
      <c r="Q45">
        <v>1</v>
      </c>
      <c r="W45">
        <v>0</v>
      </c>
      <c r="X45">
        <v>1373224040</v>
      </c>
      <c r="Y45">
        <v>0.72</v>
      </c>
      <c r="AA45">
        <v>0</v>
      </c>
      <c r="AB45">
        <v>3.12</v>
      </c>
      <c r="AC45">
        <v>0</v>
      </c>
      <c r="AD45">
        <v>0</v>
      </c>
      <c r="AE45">
        <v>0</v>
      </c>
      <c r="AF45">
        <v>3.12</v>
      </c>
      <c r="AG45">
        <v>0</v>
      </c>
      <c r="AH45">
        <v>0</v>
      </c>
      <c r="AI45">
        <v>1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1</v>
      </c>
      <c r="AQ45">
        <v>0</v>
      </c>
      <c r="AR45">
        <v>0</v>
      </c>
      <c r="AS45" t="s">
        <v>3</v>
      </c>
      <c r="AT45">
        <v>0.48</v>
      </c>
      <c r="AU45" t="s">
        <v>21</v>
      </c>
      <c r="AV45">
        <v>0</v>
      </c>
      <c r="AW45">
        <v>2</v>
      </c>
      <c r="AX45">
        <v>33356308</v>
      </c>
      <c r="AY45">
        <v>1</v>
      </c>
      <c r="AZ45">
        <v>0</v>
      </c>
      <c r="BA45">
        <v>52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Y45*Source!I45</f>
        <v>0.72</v>
      </c>
      <c r="CY45">
        <f>AB45</f>
        <v>3.12</v>
      </c>
      <c r="CZ45">
        <f>AF45</f>
        <v>3.12</v>
      </c>
      <c r="DA45">
        <f>AJ45</f>
        <v>1</v>
      </c>
      <c r="DB45">
        <f>ROUND(((ROUND(AT45*CZ45,2)*1.2)*1.25),2)</f>
        <v>2.25</v>
      </c>
      <c r="DC45">
        <f>ROUND(((ROUND(AT45*AG45,2)*1.2)*1.25),2)</f>
        <v>0</v>
      </c>
    </row>
    <row r="46" spans="1:107">
      <c r="A46">
        <f>ROW(Source!A45)</f>
        <v>45</v>
      </c>
      <c r="B46">
        <v>33304960</v>
      </c>
      <c r="C46">
        <v>33356297</v>
      </c>
      <c r="D46">
        <v>31259879</v>
      </c>
      <c r="E46">
        <v>1</v>
      </c>
      <c r="F46">
        <v>1</v>
      </c>
      <c r="G46">
        <v>1</v>
      </c>
      <c r="H46">
        <v>2</v>
      </c>
      <c r="I46" t="s">
        <v>841</v>
      </c>
      <c r="J46" t="s">
        <v>842</v>
      </c>
      <c r="K46" t="s">
        <v>843</v>
      </c>
      <c r="L46">
        <v>1368</v>
      </c>
      <c r="N46">
        <v>1011</v>
      </c>
      <c r="O46" t="s">
        <v>837</v>
      </c>
      <c r="P46" t="s">
        <v>837</v>
      </c>
      <c r="Q46">
        <v>1</v>
      </c>
      <c r="W46">
        <v>0</v>
      </c>
      <c r="X46">
        <v>1372534845</v>
      </c>
      <c r="Y46">
        <v>1.4999999999999999E-2</v>
      </c>
      <c r="AA46">
        <v>0</v>
      </c>
      <c r="AB46">
        <v>65.709999999999994</v>
      </c>
      <c r="AC46">
        <v>11.6</v>
      </c>
      <c r="AD46">
        <v>0</v>
      </c>
      <c r="AE46">
        <v>0</v>
      </c>
      <c r="AF46">
        <v>65.709999999999994</v>
      </c>
      <c r="AG46">
        <v>11.6</v>
      </c>
      <c r="AH46">
        <v>0</v>
      </c>
      <c r="AI46">
        <v>1</v>
      </c>
      <c r="AJ46">
        <v>1</v>
      </c>
      <c r="AK46">
        <v>1</v>
      </c>
      <c r="AL46">
        <v>1</v>
      </c>
      <c r="AN46">
        <v>0</v>
      </c>
      <c r="AO46">
        <v>1</v>
      </c>
      <c r="AP46">
        <v>1</v>
      </c>
      <c r="AQ46">
        <v>0</v>
      </c>
      <c r="AR46">
        <v>0</v>
      </c>
      <c r="AS46" t="s">
        <v>3</v>
      </c>
      <c r="AT46">
        <v>0.01</v>
      </c>
      <c r="AU46" t="s">
        <v>21</v>
      </c>
      <c r="AV46">
        <v>0</v>
      </c>
      <c r="AW46">
        <v>2</v>
      </c>
      <c r="AX46">
        <v>33356309</v>
      </c>
      <c r="AY46">
        <v>1</v>
      </c>
      <c r="AZ46">
        <v>0</v>
      </c>
      <c r="BA46">
        <v>53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Y46*Source!I45</f>
        <v>1.4999999999999999E-2</v>
      </c>
      <c r="CY46">
        <f>AB46</f>
        <v>65.709999999999994</v>
      </c>
      <c r="CZ46">
        <f>AF46</f>
        <v>65.709999999999994</v>
      </c>
      <c r="DA46">
        <f>AJ46</f>
        <v>1</v>
      </c>
      <c r="DB46">
        <f>ROUND(((ROUND(AT46*CZ46,2)*1.2)*1.25),2)</f>
        <v>0.99</v>
      </c>
      <c r="DC46">
        <f>ROUND(((ROUND(AT46*AG46,2)*1.2)*1.25),2)</f>
        <v>0.18</v>
      </c>
    </row>
    <row r="47" spans="1:107">
      <c r="A47">
        <f>ROW(Source!A45)</f>
        <v>45</v>
      </c>
      <c r="B47">
        <v>33304960</v>
      </c>
      <c r="C47">
        <v>33356297</v>
      </c>
      <c r="D47">
        <v>31180727</v>
      </c>
      <c r="E47">
        <v>1</v>
      </c>
      <c r="F47">
        <v>1</v>
      </c>
      <c r="G47">
        <v>1</v>
      </c>
      <c r="H47">
        <v>3</v>
      </c>
      <c r="I47" t="s">
        <v>844</v>
      </c>
      <c r="J47" t="s">
        <v>845</v>
      </c>
      <c r="K47" t="s">
        <v>846</v>
      </c>
      <c r="L47">
        <v>1348</v>
      </c>
      <c r="N47">
        <v>1009</v>
      </c>
      <c r="O47" t="s">
        <v>32</v>
      </c>
      <c r="P47" t="s">
        <v>32</v>
      </c>
      <c r="Q47">
        <v>1000</v>
      </c>
      <c r="W47">
        <v>0</v>
      </c>
      <c r="X47">
        <v>-437906794</v>
      </c>
      <c r="Y47">
        <v>5.0000000000000001E-4</v>
      </c>
      <c r="AA47">
        <v>9040.01</v>
      </c>
      <c r="AB47">
        <v>0</v>
      </c>
      <c r="AC47">
        <v>0</v>
      </c>
      <c r="AD47">
        <v>0</v>
      </c>
      <c r="AE47">
        <v>9040.01</v>
      </c>
      <c r="AF47">
        <v>0</v>
      </c>
      <c r="AG47">
        <v>0</v>
      </c>
      <c r="AH47">
        <v>0</v>
      </c>
      <c r="AI47">
        <v>1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3</v>
      </c>
      <c r="AT47">
        <v>5.0000000000000001E-4</v>
      </c>
      <c r="AU47" t="s">
        <v>3</v>
      </c>
      <c r="AV47">
        <v>0</v>
      </c>
      <c r="AW47">
        <v>2</v>
      </c>
      <c r="AX47">
        <v>33356310</v>
      </c>
      <c r="AY47">
        <v>1</v>
      </c>
      <c r="AZ47">
        <v>0</v>
      </c>
      <c r="BA47">
        <v>54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Y47*Source!I45</f>
        <v>5.0000000000000001E-4</v>
      </c>
      <c r="CY47">
        <f>AA47</f>
        <v>9040.01</v>
      </c>
      <c r="CZ47">
        <f>AE47</f>
        <v>9040.01</v>
      </c>
      <c r="DA47">
        <f>AI47</f>
        <v>1</v>
      </c>
      <c r="DB47">
        <f>ROUND(ROUND(AT47*CZ47,2),2)</f>
        <v>4.5199999999999996</v>
      </c>
      <c r="DC47">
        <f>ROUND(ROUND(AT47*AG47,2),2)</f>
        <v>0</v>
      </c>
    </row>
    <row r="48" spans="1:107">
      <c r="A48">
        <f>ROW(Source!A45)</f>
        <v>45</v>
      </c>
      <c r="B48">
        <v>33304960</v>
      </c>
      <c r="C48">
        <v>33356297</v>
      </c>
      <c r="D48">
        <v>31181610</v>
      </c>
      <c r="E48">
        <v>1</v>
      </c>
      <c r="F48">
        <v>1</v>
      </c>
      <c r="G48">
        <v>1</v>
      </c>
      <c r="H48">
        <v>3</v>
      </c>
      <c r="I48" t="s">
        <v>847</v>
      </c>
      <c r="J48" t="s">
        <v>848</v>
      </c>
      <c r="K48" t="s">
        <v>849</v>
      </c>
      <c r="L48">
        <v>1346</v>
      </c>
      <c r="N48">
        <v>1009</v>
      </c>
      <c r="O48" t="s">
        <v>78</v>
      </c>
      <c r="P48" t="s">
        <v>78</v>
      </c>
      <c r="Q48">
        <v>1</v>
      </c>
      <c r="W48">
        <v>0</v>
      </c>
      <c r="X48">
        <v>-731615568</v>
      </c>
      <c r="Y48">
        <v>0.47099999999999997</v>
      </c>
      <c r="AA48">
        <v>23.09</v>
      </c>
      <c r="AB48">
        <v>0</v>
      </c>
      <c r="AC48">
        <v>0</v>
      </c>
      <c r="AD48">
        <v>0</v>
      </c>
      <c r="AE48">
        <v>23.09</v>
      </c>
      <c r="AF48">
        <v>0</v>
      </c>
      <c r="AG48">
        <v>0</v>
      </c>
      <c r="AH48">
        <v>0</v>
      </c>
      <c r="AI48">
        <v>1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0.47099999999999997</v>
      </c>
      <c r="AU48" t="s">
        <v>3</v>
      </c>
      <c r="AV48">
        <v>0</v>
      </c>
      <c r="AW48">
        <v>2</v>
      </c>
      <c r="AX48">
        <v>33356311</v>
      </c>
      <c r="AY48">
        <v>1</v>
      </c>
      <c r="AZ48">
        <v>0</v>
      </c>
      <c r="BA48">
        <v>55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Y48*Source!I45</f>
        <v>0.47099999999999997</v>
      </c>
      <c r="CY48">
        <f>AA48</f>
        <v>23.09</v>
      </c>
      <c r="CZ48">
        <f>AE48</f>
        <v>23.09</v>
      </c>
      <c r="DA48">
        <f>AI48</f>
        <v>1</v>
      </c>
      <c r="DB48">
        <f>ROUND(ROUND(AT48*CZ48,2),2)</f>
        <v>10.88</v>
      </c>
      <c r="DC48">
        <f>ROUND(ROUND(AT48*AG48,2),2)</f>
        <v>0</v>
      </c>
    </row>
    <row r="49" spans="1:107">
      <c r="A49">
        <f>ROW(Source!A48)</f>
        <v>48</v>
      </c>
      <c r="B49">
        <v>33304975</v>
      </c>
      <c r="C49">
        <v>33356314</v>
      </c>
      <c r="D49">
        <v>31172069</v>
      </c>
      <c r="E49">
        <v>1</v>
      </c>
      <c r="F49">
        <v>1</v>
      </c>
      <c r="G49">
        <v>1</v>
      </c>
      <c r="H49">
        <v>1</v>
      </c>
      <c r="I49" t="s">
        <v>856</v>
      </c>
      <c r="J49" t="s">
        <v>3</v>
      </c>
      <c r="K49" t="s">
        <v>857</v>
      </c>
      <c r="L49">
        <v>1191</v>
      </c>
      <c r="N49">
        <v>1013</v>
      </c>
      <c r="O49" t="s">
        <v>831</v>
      </c>
      <c r="P49" t="s">
        <v>831</v>
      </c>
      <c r="Q49">
        <v>1</v>
      </c>
      <c r="W49">
        <v>0</v>
      </c>
      <c r="X49">
        <v>-1027537862</v>
      </c>
      <c r="Y49">
        <v>8.307599999999999</v>
      </c>
      <c r="AA49">
        <v>0</v>
      </c>
      <c r="AB49">
        <v>0</v>
      </c>
      <c r="AC49">
        <v>0</v>
      </c>
      <c r="AD49">
        <v>9.18</v>
      </c>
      <c r="AE49">
        <v>0</v>
      </c>
      <c r="AF49">
        <v>0</v>
      </c>
      <c r="AG49">
        <v>0</v>
      </c>
      <c r="AH49">
        <v>9.18</v>
      </c>
      <c r="AI49">
        <v>1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1</v>
      </c>
      <c r="AQ49">
        <v>0</v>
      </c>
      <c r="AR49">
        <v>0</v>
      </c>
      <c r="AS49" t="s">
        <v>3</v>
      </c>
      <c r="AT49">
        <v>6.02</v>
      </c>
      <c r="AU49" t="s">
        <v>22</v>
      </c>
      <c r="AV49">
        <v>1</v>
      </c>
      <c r="AW49">
        <v>2</v>
      </c>
      <c r="AX49">
        <v>33356322</v>
      </c>
      <c r="AY49">
        <v>1</v>
      </c>
      <c r="AZ49">
        <v>0</v>
      </c>
      <c r="BA49">
        <v>57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Y49*Source!I48</f>
        <v>1.2129095999999997</v>
      </c>
      <c r="CY49">
        <f>AD49</f>
        <v>9.18</v>
      </c>
      <c r="CZ49">
        <f>AH49</f>
        <v>9.18</v>
      </c>
      <c r="DA49">
        <f>AL49</f>
        <v>1</v>
      </c>
      <c r="DB49">
        <f>ROUND(((ROUND(AT49*CZ49,2)*1.2)*1.15),2)</f>
        <v>76.260000000000005</v>
      </c>
      <c r="DC49">
        <f>ROUND(((ROUND(AT49*AG49,2)*1.2)*1.15),2)</f>
        <v>0</v>
      </c>
    </row>
    <row r="50" spans="1:107">
      <c r="A50">
        <f>ROW(Source!A48)</f>
        <v>48</v>
      </c>
      <c r="B50">
        <v>33304975</v>
      </c>
      <c r="C50">
        <v>33356314</v>
      </c>
      <c r="D50">
        <v>31172011</v>
      </c>
      <c r="E50">
        <v>1</v>
      </c>
      <c r="F50">
        <v>1</v>
      </c>
      <c r="G50">
        <v>1</v>
      </c>
      <c r="H50">
        <v>1</v>
      </c>
      <c r="I50" t="s">
        <v>832</v>
      </c>
      <c r="J50" t="s">
        <v>3</v>
      </c>
      <c r="K50" t="s">
        <v>833</v>
      </c>
      <c r="L50">
        <v>1191</v>
      </c>
      <c r="N50">
        <v>1013</v>
      </c>
      <c r="O50" t="s">
        <v>831</v>
      </c>
      <c r="P50" t="s">
        <v>831</v>
      </c>
      <c r="Q50">
        <v>1</v>
      </c>
      <c r="W50">
        <v>0</v>
      </c>
      <c r="X50">
        <v>-1417349443</v>
      </c>
      <c r="Y50">
        <v>0.04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1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 t="s">
        <v>3</v>
      </c>
      <c r="AT50">
        <v>0.04</v>
      </c>
      <c r="AU50" t="s">
        <v>3</v>
      </c>
      <c r="AV50">
        <v>2</v>
      </c>
      <c r="AW50">
        <v>2</v>
      </c>
      <c r="AX50">
        <v>33356323</v>
      </c>
      <c r="AY50">
        <v>1</v>
      </c>
      <c r="AZ50">
        <v>2048</v>
      </c>
      <c r="BA50">
        <v>58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Y50*Source!I48</f>
        <v>5.8399999999999997E-3</v>
      </c>
      <c r="CY50">
        <f>AD50</f>
        <v>0</v>
      </c>
      <c r="CZ50">
        <f>AH50</f>
        <v>0</v>
      </c>
      <c r="DA50">
        <f>AL50</f>
        <v>1</v>
      </c>
      <c r="DB50">
        <f>ROUND(ROUND(AT50*CZ50,2),2)</f>
        <v>0</v>
      </c>
      <c r="DC50">
        <f>ROUND(ROUND(AT50*AG50,2),2)</f>
        <v>0</v>
      </c>
    </row>
    <row r="51" spans="1:107">
      <c r="A51">
        <f>ROW(Source!A48)</f>
        <v>48</v>
      </c>
      <c r="B51">
        <v>33304975</v>
      </c>
      <c r="C51">
        <v>33356314</v>
      </c>
      <c r="D51">
        <v>31259879</v>
      </c>
      <c r="E51">
        <v>1</v>
      </c>
      <c r="F51">
        <v>1</v>
      </c>
      <c r="G51">
        <v>1</v>
      </c>
      <c r="H51">
        <v>2</v>
      </c>
      <c r="I51" t="s">
        <v>841</v>
      </c>
      <c r="J51" t="s">
        <v>842</v>
      </c>
      <c r="K51" t="s">
        <v>843</v>
      </c>
      <c r="L51">
        <v>1368</v>
      </c>
      <c r="N51">
        <v>1011</v>
      </c>
      <c r="O51" t="s">
        <v>837</v>
      </c>
      <c r="P51" t="s">
        <v>837</v>
      </c>
      <c r="Q51">
        <v>1</v>
      </c>
      <c r="W51">
        <v>0</v>
      </c>
      <c r="X51">
        <v>1372534845</v>
      </c>
      <c r="Y51">
        <v>0.06</v>
      </c>
      <c r="AA51">
        <v>0</v>
      </c>
      <c r="AB51">
        <v>65.709999999999994</v>
      </c>
      <c r="AC51">
        <v>11.6</v>
      </c>
      <c r="AD51">
        <v>0</v>
      </c>
      <c r="AE51">
        <v>0</v>
      </c>
      <c r="AF51">
        <v>65.709999999999994</v>
      </c>
      <c r="AG51">
        <v>11.6</v>
      </c>
      <c r="AH51">
        <v>0</v>
      </c>
      <c r="AI51">
        <v>1</v>
      </c>
      <c r="AJ51">
        <v>1</v>
      </c>
      <c r="AK51">
        <v>1</v>
      </c>
      <c r="AL51">
        <v>1</v>
      </c>
      <c r="AN51">
        <v>0</v>
      </c>
      <c r="AO51">
        <v>1</v>
      </c>
      <c r="AP51">
        <v>1</v>
      </c>
      <c r="AQ51">
        <v>0</v>
      </c>
      <c r="AR51">
        <v>0</v>
      </c>
      <c r="AS51" t="s">
        <v>3</v>
      </c>
      <c r="AT51">
        <v>0.04</v>
      </c>
      <c r="AU51" t="s">
        <v>21</v>
      </c>
      <c r="AV51">
        <v>0</v>
      </c>
      <c r="AW51">
        <v>2</v>
      </c>
      <c r="AX51">
        <v>33356324</v>
      </c>
      <c r="AY51">
        <v>1</v>
      </c>
      <c r="AZ51">
        <v>0</v>
      </c>
      <c r="BA51">
        <v>59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Y51*Source!I48</f>
        <v>8.7599999999999987E-3</v>
      </c>
      <c r="CY51">
        <f>AB51</f>
        <v>65.709999999999994</v>
      </c>
      <c r="CZ51">
        <f>AF51</f>
        <v>65.709999999999994</v>
      </c>
      <c r="DA51">
        <f>AJ51</f>
        <v>1</v>
      </c>
      <c r="DB51">
        <f>ROUND(((ROUND(AT51*CZ51,2)*1.2)*1.25),2)</f>
        <v>3.95</v>
      </c>
      <c r="DC51">
        <f>ROUND(((ROUND(AT51*AG51,2)*1.2)*1.25),2)</f>
        <v>0.69</v>
      </c>
    </row>
    <row r="52" spans="1:107">
      <c r="A52">
        <f>ROW(Source!A48)</f>
        <v>48</v>
      </c>
      <c r="B52">
        <v>33304975</v>
      </c>
      <c r="C52">
        <v>33356314</v>
      </c>
      <c r="D52">
        <v>31260100</v>
      </c>
      <c r="E52">
        <v>1</v>
      </c>
      <c r="F52">
        <v>1</v>
      </c>
      <c r="G52">
        <v>1</v>
      </c>
      <c r="H52">
        <v>2</v>
      </c>
      <c r="I52" t="s">
        <v>858</v>
      </c>
      <c r="J52" t="s">
        <v>859</v>
      </c>
      <c r="K52" t="s">
        <v>860</v>
      </c>
      <c r="L52">
        <v>1368</v>
      </c>
      <c r="N52">
        <v>1011</v>
      </c>
      <c r="O52" t="s">
        <v>837</v>
      </c>
      <c r="P52" t="s">
        <v>837</v>
      </c>
      <c r="Q52">
        <v>1</v>
      </c>
      <c r="W52">
        <v>0</v>
      </c>
      <c r="X52">
        <v>-353815937</v>
      </c>
      <c r="Y52">
        <v>1.395</v>
      </c>
      <c r="AA52">
        <v>0</v>
      </c>
      <c r="AB52">
        <v>8.1</v>
      </c>
      <c r="AC52">
        <v>0</v>
      </c>
      <c r="AD52">
        <v>0</v>
      </c>
      <c r="AE52">
        <v>0</v>
      </c>
      <c r="AF52">
        <v>8.1</v>
      </c>
      <c r="AG52">
        <v>0</v>
      </c>
      <c r="AH52">
        <v>0</v>
      </c>
      <c r="AI52">
        <v>1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1</v>
      </c>
      <c r="AQ52">
        <v>0</v>
      </c>
      <c r="AR52">
        <v>0</v>
      </c>
      <c r="AS52" t="s">
        <v>3</v>
      </c>
      <c r="AT52">
        <v>0.93</v>
      </c>
      <c r="AU52" t="s">
        <v>21</v>
      </c>
      <c r="AV52">
        <v>0</v>
      </c>
      <c r="AW52">
        <v>2</v>
      </c>
      <c r="AX52">
        <v>33356325</v>
      </c>
      <c r="AY52">
        <v>1</v>
      </c>
      <c r="AZ52">
        <v>0</v>
      </c>
      <c r="BA52">
        <v>60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Y52*Source!I48</f>
        <v>0.20366999999999999</v>
      </c>
      <c r="CY52">
        <f>AB52</f>
        <v>8.1</v>
      </c>
      <c r="CZ52">
        <f>AF52</f>
        <v>8.1</v>
      </c>
      <c r="DA52">
        <f>AJ52</f>
        <v>1</v>
      </c>
      <c r="DB52">
        <f>ROUND(((ROUND(AT52*CZ52,2)*1.2)*1.25),2)</f>
        <v>11.3</v>
      </c>
      <c r="DC52">
        <f>ROUND(((ROUND(AT52*AG52,2)*1.2)*1.25),2)</f>
        <v>0</v>
      </c>
    </row>
    <row r="53" spans="1:107">
      <c r="A53">
        <f>ROW(Source!A48)</f>
        <v>48</v>
      </c>
      <c r="B53">
        <v>33304975</v>
      </c>
      <c r="C53">
        <v>33356314</v>
      </c>
      <c r="D53">
        <v>31179550</v>
      </c>
      <c r="E53">
        <v>1</v>
      </c>
      <c r="F53">
        <v>1</v>
      </c>
      <c r="G53">
        <v>1</v>
      </c>
      <c r="H53">
        <v>3</v>
      </c>
      <c r="I53" t="s">
        <v>861</v>
      </c>
      <c r="J53" t="s">
        <v>862</v>
      </c>
      <c r="K53" t="s">
        <v>863</v>
      </c>
      <c r="L53">
        <v>1348</v>
      </c>
      <c r="N53">
        <v>1009</v>
      </c>
      <c r="O53" t="s">
        <v>32</v>
      </c>
      <c r="P53" t="s">
        <v>32</v>
      </c>
      <c r="Q53">
        <v>1000</v>
      </c>
      <c r="W53">
        <v>0</v>
      </c>
      <c r="X53">
        <v>-1068056325</v>
      </c>
      <c r="Y53">
        <v>8.0000000000000004E-4</v>
      </c>
      <c r="AA53">
        <v>10362</v>
      </c>
      <c r="AB53">
        <v>0</v>
      </c>
      <c r="AC53">
        <v>0</v>
      </c>
      <c r="AD53">
        <v>0</v>
      </c>
      <c r="AE53">
        <v>10362</v>
      </c>
      <c r="AF53">
        <v>0</v>
      </c>
      <c r="AG53">
        <v>0</v>
      </c>
      <c r="AH53">
        <v>0</v>
      </c>
      <c r="AI53">
        <v>1</v>
      </c>
      <c r="AJ53">
        <v>1</v>
      </c>
      <c r="AK53">
        <v>1</v>
      </c>
      <c r="AL53">
        <v>1</v>
      </c>
      <c r="AN53">
        <v>0</v>
      </c>
      <c r="AO53">
        <v>1</v>
      </c>
      <c r="AP53">
        <v>0</v>
      </c>
      <c r="AQ53">
        <v>0</v>
      </c>
      <c r="AR53">
        <v>0</v>
      </c>
      <c r="AS53" t="s">
        <v>3</v>
      </c>
      <c r="AT53">
        <v>8.0000000000000004E-4</v>
      </c>
      <c r="AU53" t="s">
        <v>3</v>
      </c>
      <c r="AV53">
        <v>0</v>
      </c>
      <c r="AW53">
        <v>2</v>
      </c>
      <c r="AX53">
        <v>33356326</v>
      </c>
      <c r="AY53">
        <v>1</v>
      </c>
      <c r="AZ53">
        <v>0</v>
      </c>
      <c r="BA53">
        <v>61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Y53*Source!I48</f>
        <v>1.1679999999999999E-4</v>
      </c>
      <c r="CY53">
        <f>AA53</f>
        <v>10362</v>
      </c>
      <c r="CZ53">
        <f>AE53</f>
        <v>10362</v>
      </c>
      <c r="DA53">
        <f>AI53</f>
        <v>1</v>
      </c>
      <c r="DB53">
        <f>ROUND(ROUND(AT53*CZ53,2),2)</f>
        <v>8.2899999999999991</v>
      </c>
      <c r="DC53">
        <f>ROUND(ROUND(AT53*AG53,2),2)</f>
        <v>0</v>
      </c>
    </row>
    <row r="54" spans="1:107">
      <c r="A54">
        <f>ROW(Source!A48)</f>
        <v>48</v>
      </c>
      <c r="B54">
        <v>33304975</v>
      </c>
      <c r="C54">
        <v>33356314</v>
      </c>
      <c r="D54">
        <v>31180727</v>
      </c>
      <c r="E54">
        <v>1</v>
      </c>
      <c r="F54">
        <v>1</v>
      </c>
      <c r="G54">
        <v>1</v>
      </c>
      <c r="H54">
        <v>3</v>
      </c>
      <c r="I54" t="s">
        <v>844</v>
      </c>
      <c r="J54" t="s">
        <v>845</v>
      </c>
      <c r="K54" t="s">
        <v>846</v>
      </c>
      <c r="L54">
        <v>1348</v>
      </c>
      <c r="N54">
        <v>1009</v>
      </c>
      <c r="O54" t="s">
        <v>32</v>
      </c>
      <c r="P54" t="s">
        <v>32</v>
      </c>
      <c r="Q54">
        <v>1000</v>
      </c>
      <c r="W54">
        <v>0</v>
      </c>
      <c r="X54">
        <v>-437906794</v>
      </c>
      <c r="Y54">
        <v>6.9999999999999999E-4</v>
      </c>
      <c r="AA54">
        <v>9040.01</v>
      </c>
      <c r="AB54">
        <v>0</v>
      </c>
      <c r="AC54">
        <v>0</v>
      </c>
      <c r="AD54">
        <v>0</v>
      </c>
      <c r="AE54">
        <v>9040.01</v>
      </c>
      <c r="AF54">
        <v>0</v>
      </c>
      <c r="AG54">
        <v>0</v>
      </c>
      <c r="AH54">
        <v>0</v>
      </c>
      <c r="AI54">
        <v>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0</v>
      </c>
      <c r="AQ54">
        <v>0</v>
      </c>
      <c r="AR54">
        <v>0</v>
      </c>
      <c r="AS54" t="s">
        <v>3</v>
      </c>
      <c r="AT54">
        <v>6.9999999999999999E-4</v>
      </c>
      <c r="AU54" t="s">
        <v>3</v>
      </c>
      <c r="AV54">
        <v>0</v>
      </c>
      <c r="AW54">
        <v>2</v>
      </c>
      <c r="AX54">
        <v>33356327</v>
      </c>
      <c r="AY54">
        <v>1</v>
      </c>
      <c r="AZ54">
        <v>0</v>
      </c>
      <c r="BA54">
        <v>62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Y54*Source!I48</f>
        <v>1.0219999999999999E-4</v>
      </c>
      <c r="CY54">
        <f>AA54</f>
        <v>9040.01</v>
      </c>
      <c r="CZ54">
        <f>AE54</f>
        <v>9040.01</v>
      </c>
      <c r="DA54">
        <f>AI54</f>
        <v>1</v>
      </c>
      <c r="DB54">
        <f>ROUND(ROUND(AT54*CZ54,2),2)</f>
        <v>6.33</v>
      </c>
      <c r="DC54">
        <f>ROUND(ROUND(AT54*AG54,2),2)</f>
        <v>0</v>
      </c>
    </row>
    <row r="55" spans="1:107">
      <c r="A55">
        <f>ROW(Source!A48)</f>
        <v>48</v>
      </c>
      <c r="B55">
        <v>33304975</v>
      </c>
      <c r="C55">
        <v>33356314</v>
      </c>
      <c r="D55">
        <v>31223743</v>
      </c>
      <c r="E55">
        <v>1</v>
      </c>
      <c r="F55">
        <v>1</v>
      </c>
      <c r="G55">
        <v>1</v>
      </c>
      <c r="H55">
        <v>3</v>
      </c>
      <c r="I55" t="s">
        <v>76</v>
      </c>
      <c r="J55" t="s">
        <v>79</v>
      </c>
      <c r="K55" t="s">
        <v>77</v>
      </c>
      <c r="L55">
        <v>1346</v>
      </c>
      <c r="N55">
        <v>1009</v>
      </c>
      <c r="O55" t="s">
        <v>78</v>
      </c>
      <c r="P55" t="s">
        <v>78</v>
      </c>
      <c r="Q55">
        <v>1</v>
      </c>
      <c r="W55">
        <v>0</v>
      </c>
      <c r="X55">
        <v>-418489366</v>
      </c>
      <c r="Y55">
        <v>100</v>
      </c>
      <c r="AA55">
        <v>8.52</v>
      </c>
      <c r="AB55">
        <v>0</v>
      </c>
      <c r="AC55">
        <v>0</v>
      </c>
      <c r="AD55">
        <v>0</v>
      </c>
      <c r="AE55">
        <v>8.52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0</v>
      </c>
      <c r="AQ55">
        <v>0</v>
      </c>
      <c r="AR55">
        <v>0</v>
      </c>
      <c r="AS55" t="s">
        <v>3</v>
      </c>
      <c r="AT55">
        <v>100</v>
      </c>
      <c r="AU55" t="s">
        <v>3</v>
      </c>
      <c r="AV55">
        <v>0</v>
      </c>
      <c r="AW55">
        <v>2</v>
      </c>
      <c r="AX55">
        <v>33356329</v>
      </c>
      <c r="AY55">
        <v>1</v>
      </c>
      <c r="AZ55">
        <v>0</v>
      </c>
      <c r="BA55">
        <v>64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Y55*Source!I48</f>
        <v>14.6</v>
      </c>
      <c r="CY55">
        <f>AA55</f>
        <v>8.52</v>
      </c>
      <c r="CZ55">
        <f>AE55</f>
        <v>8.52</v>
      </c>
      <c r="DA55">
        <f>AI55</f>
        <v>1</v>
      </c>
      <c r="DB55">
        <f>ROUND(ROUND(AT55*CZ55,2),2)</f>
        <v>852</v>
      </c>
      <c r="DC55">
        <f>ROUND(ROUND(AT55*AG55,2),2)</f>
        <v>0</v>
      </c>
    </row>
    <row r="56" spans="1:107">
      <c r="A56">
        <f>ROW(Source!A49)</f>
        <v>49</v>
      </c>
      <c r="B56">
        <v>33304960</v>
      </c>
      <c r="C56">
        <v>33356314</v>
      </c>
      <c r="D56">
        <v>31172069</v>
      </c>
      <c r="E56">
        <v>1</v>
      </c>
      <c r="F56">
        <v>1</v>
      </c>
      <c r="G56">
        <v>1</v>
      </c>
      <c r="H56">
        <v>1</v>
      </c>
      <c r="I56" t="s">
        <v>856</v>
      </c>
      <c r="J56" t="s">
        <v>3</v>
      </c>
      <c r="K56" t="s">
        <v>857</v>
      </c>
      <c r="L56">
        <v>1191</v>
      </c>
      <c r="N56">
        <v>1013</v>
      </c>
      <c r="O56" t="s">
        <v>831</v>
      </c>
      <c r="P56" t="s">
        <v>831</v>
      </c>
      <c r="Q56">
        <v>1</v>
      </c>
      <c r="W56">
        <v>0</v>
      </c>
      <c r="X56">
        <v>-1027537862</v>
      </c>
      <c r="Y56">
        <v>8.307599999999999</v>
      </c>
      <c r="AA56">
        <v>0</v>
      </c>
      <c r="AB56">
        <v>0</v>
      </c>
      <c r="AC56">
        <v>0</v>
      </c>
      <c r="AD56">
        <v>9.18</v>
      </c>
      <c r="AE56">
        <v>0</v>
      </c>
      <c r="AF56">
        <v>0</v>
      </c>
      <c r="AG56">
        <v>0</v>
      </c>
      <c r="AH56">
        <v>9.18</v>
      </c>
      <c r="AI56">
        <v>1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1</v>
      </c>
      <c r="AQ56">
        <v>0</v>
      </c>
      <c r="AR56">
        <v>0</v>
      </c>
      <c r="AS56" t="s">
        <v>3</v>
      </c>
      <c r="AT56">
        <v>6.02</v>
      </c>
      <c r="AU56" t="s">
        <v>22</v>
      </c>
      <c r="AV56">
        <v>1</v>
      </c>
      <c r="AW56">
        <v>2</v>
      </c>
      <c r="AX56">
        <v>33356322</v>
      </c>
      <c r="AY56">
        <v>1</v>
      </c>
      <c r="AZ56">
        <v>0</v>
      </c>
      <c r="BA56">
        <v>65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Y56*Source!I49</f>
        <v>1.2129095999999997</v>
      </c>
      <c r="CY56">
        <f>AD56</f>
        <v>9.18</v>
      </c>
      <c r="CZ56">
        <f>AH56</f>
        <v>9.18</v>
      </c>
      <c r="DA56">
        <f>AL56</f>
        <v>1</v>
      </c>
      <c r="DB56">
        <f>ROUND(((ROUND(AT56*CZ56,2)*1.2)*1.15),2)</f>
        <v>76.260000000000005</v>
      </c>
      <c r="DC56">
        <f>ROUND(((ROUND(AT56*AG56,2)*1.2)*1.15),2)</f>
        <v>0</v>
      </c>
    </row>
    <row r="57" spans="1:107">
      <c r="A57">
        <f>ROW(Source!A49)</f>
        <v>49</v>
      </c>
      <c r="B57">
        <v>33304960</v>
      </c>
      <c r="C57">
        <v>33356314</v>
      </c>
      <c r="D57">
        <v>31172011</v>
      </c>
      <c r="E57">
        <v>1</v>
      </c>
      <c r="F57">
        <v>1</v>
      </c>
      <c r="G57">
        <v>1</v>
      </c>
      <c r="H57">
        <v>1</v>
      </c>
      <c r="I57" t="s">
        <v>832</v>
      </c>
      <c r="J57" t="s">
        <v>3</v>
      </c>
      <c r="K57" t="s">
        <v>833</v>
      </c>
      <c r="L57">
        <v>1191</v>
      </c>
      <c r="N57">
        <v>1013</v>
      </c>
      <c r="O57" t="s">
        <v>831</v>
      </c>
      <c r="P57" t="s">
        <v>831</v>
      </c>
      <c r="Q57">
        <v>1</v>
      </c>
      <c r="W57">
        <v>0</v>
      </c>
      <c r="X57">
        <v>-1417349443</v>
      </c>
      <c r="Y57">
        <v>0.04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3</v>
      </c>
      <c r="AT57">
        <v>0.04</v>
      </c>
      <c r="AU57" t="s">
        <v>3</v>
      </c>
      <c r="AV57">
        <v>2</v>
      </c>
      <c r="AW57">
        <v>2</v>
      </c>
      <c r="AX57">
        <v>33356323</v>
      </c>
      <c r="AY57">
        <v>1</v>
      </c>
      <c r="AZ57">
        <v>2048</v>
      </c>
      <c r="BA57">
        <v>66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Y57*Source!I49</f>
        <v>5.8399999999999997E-3</v>
      </c>
      <c r="CY57">
        <f>AD57</f>
        <v>0</v>
      </c>
      <c r="CZ57">
        <f>AH57</f>
        <v>0</v>
      </c>
      <c r="DA57">
        <f>AL57</f>
        <v>1</v>
      </c>
      <c r="DB57">
        <f>ROUND(ROUND(AT57*CZ57,2),2)</f>
        <v>0</v>
      </c>
      <c r="DC57">
        <f>ROUND(ROUND(AT57*AG57,2),2)</f>
        <v>0</v>
      </c>
    </row>
    <row r="58" spans="1:107">
      <c r="A58">
        <f>ROW(Source!A49)</f>
        <v>49</v>
      </c>
      <c r="B58">
        <v>33304960</v>
      </c>
      <c r="C58">
        <v>33356314</v>
      </c>
      <c r="D58">
        <v>31259879</v>
      </c>
      <c r="E58">
        <v>1</v>
      </c>
      <c r="F58">
        <v>1</v>
      </c>
      <c r="G58">
        <v>1</v>
      </c>
      <c r="H58">
        <v>2</v>
      </c>
      <c r="I58" t="s">
        <v>841</v>
      </c>
      <c r="J58" t="s">
        <v>842</v>
      </c>
      <c r="K58" t="s">
        <v>843</v>
      </c>
      <c r="L58">
        <v>1368</v>
      </c>
      <c r="N58">
        <v>1011</v>
      </c>
      <c r="O58" t="s">
        <v>837</v>
      </c>
      <c r="P58" t="s">
        <v>837</v>
      </c>
      <c r="Q58">
        <v>1</v>
      </c>
      <c r="W58">
        <v>0</v>
      </c>
      <c r="X58">
        <v>1372534845</v>
      </c>
      <c r="Y58">
        <v>0.06</v>
      </c>
      <c r="AA58">
        <v>0</v>
      </c>
      <c r="AB58">
        <v>65.709999999999994</v>
      </c>
      <c r="AC58">
        <v>11.6</v>
      </c>
      <c r="AD58">
        <v>0</v>
      </c>
      <c r="AE58">
        <v>0</v>
      </c>
      <c r="AF58">
        <v>65.709999999999994</v>
      </c>
      <c r="AG58">
        <v>11.6</v>
      </c>
      <c r="AH58">
        <v>0</v>
      </c>
      <c r="AI58">
        <v>1</v>
      </c>
      <c r="AJ58">
        <v>1</v>
      </c>
      <c r="AK58">
        <v>1</v>
      </c>
      <c r="AL58">
        <v>1</v>
      </c>
      <c r="AN58">
        <v>0</v>
      </c>
      <c r="AO58">
        <v>1</v>
      </c>
      <c r="AP58">
        <v>1</v>
      </c>
      <c r="AQ58">
        <v>0</v>
      </c>
      <c r="AR58">
        <v>0</v>
      </c>
      <c r="AS58" t="s">
        <v>3</v>
      </c>
      <c r="AT58">
        <v>0.04</v>
      </c>
      <c r="AU58" t="s">
        <v>21</v>
      </c>
      <c r="AV58">
        <v>0</v>
      </c>
      <c r="AW58">
        <v>2</v>
      </c>
      <c r="AX58">
        <v>33356324</v>
      </c>
      <c r="AY58">
        <v>1</v>
      </c>
      <c r="AZ58">
        <v>0</v>
      </c>
      <c r="BA58">
        <v>67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Y58*Source!I49</f>
        <v>8.7599999999999987E-3</v>
      </c>
      <c r="CY58">
        <f>AB58</f>
        <v>65.709999999999994</v>
      </c>
      <c r="CZ58">
        <f>AF58</f>
        <v>65.709999999999994</v>
      </c>
      <c r="DA58">
        <f>AJ58</f>
        <v>1</v>
      </c>
      <c r="DB58">
        <f>ROUND(((ROUND(AT58*CZ58,2)*1.2)*1.25),2)</f>
        <v>3.95</v>
      </c>
      <c r="DC58">
        <f>ROUND(((ROUND(AT58*AG58,2)*1.2)*1.25),2)</f>
        <v>0.69</v>
      </c>
    </row>
    <row r="59" spans="1:107">
      <c r="A59">
        <f>ROW(Source!A49)</f>
        <v>49</v>
      </c>
      <c r="B59">
        <v>33304960</v>
      </c>
      <c r="C59">
        <v>33356314</v>
      </c>
      <c r="D59">
        <v>31260100</v>
      </c>
      <c r="E59">
        <v>1</v>
      </c>
      <c r="F59">
        <v>1</v>
      </c>
      <c r="G59">
        <v>1</v>
      </c>
      <c r="H59">
        <v>2</v>
      </c>
      <c r="I59" t="s">
        <v>858</v>
      </c>
      <c r="J59" t="s">
        <v>859</v>
      </c>
      <c r="K59" t="s">
        <v>860</v>
      </c>
      <c r="L59">
        <v>1368</v>
      </c>
      <c r="N59">
        <v>1011</v>
      </c>
      <c r="O59" t="s">
        <v>837</v>
      </c>
      <c r="P59" t="s">
        <v>837</v>
      </c>
      <c r="Q59">
        <v>1</v>
      </c>
      <c r="W59">
        <v>0</v>
      </c>
      <c r="X59">
        <v>-353815937</v>
      </c>
      <c r="Y59">
        <v>1.395</v>
      </c>
      <c r="AA59">
        <v>0</v>
      </c>
      <c r="AB59">
        <v>8.1</v>
      </c>
      <c r="AC59">
        <v>0</v>
      </c>
      <c r="AD59">
        <v>0</v>
      </c>
      <c r="AE59">
        <v>0</v>
      </c>
      <c r="AF59">
        <v>8.1</v>
      </c>
      <c r="AG59">
        <v>0</v>
      </c>
      <c r="AH59">
        <v>0</v>
      </c>
      <c r="AI59">
        <v>1</v>
      </c>
      <c r="AJ59">
        <v>1</v>
      </c>
      <c r="AK59">
        <v>1</v>
      </c>
      <c r="AL59">
        <v>1</v>
      </c>
      <c r="AN59">
        <v>0</v>
      </c>
      <c r="AO59">
        <v>1</v>
      </c>
      <c r="AP59">
        <v>1</v>
      </c>
      <c r="AQ59">
        <v>0</v>
      </c>
      <c r="AR59">
        <v>0</v>
      </c>
      <c r="AS59" t="s">
        <v>3</v>
      </c>
      <c r="AT59">
        <v>0.93</v>
      </c>
      <c r="AU59" t="s">
        <v>21</v>
      </c>
      <c r="AV59">
        <v>0</v>
      </c>
      <c r="AW59">
        <v>2</v>
      </c>
      <c r="AX59">
        <v>33356325</v>
      </c>
      <c r="AY59">
        <v>1</v>
      </c>
      <c r="AZ59">
        <v>0</v>
      </c>
      <c r="BA59">
        <v>68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Y59*Source!I49</f>
        <v>0.20366999999999999</v>
      </c>
      <c r="CY59">
        <f>AB59</f>
        <v>8.1</v>
      </c>
      <c r="CZ59">
        <f>AF59</f>
        <v>8.1</v>
      </c>
      <c r="DA59">
        <f>AJ59</f>
        <v>1</v>
      </c>
      <c r="DB59">
        <f>ROUND(((ROUND(AT59*CZ59,2)*1.2)*1.25),2)</f>
        <v>11.3</v>
      </c>
      <c r="DC59">
        <f>ROUND(((ROUND(AT59*AG59,2)*1.2)*1.25),2)</f>
        <v>0</v>
      </c>
    </row>
    <row r="60" spans="1:107">
      <c r="A60">
        <f>ROW(Source!A49)</f>
        <v>49</v>
      </c>
      <c r="B60">
        <v>33304960</v>
      </c>
      <c r="C60">
        <v>33356314</v>
      </c>
      <c r="D60">
        <v>31179550</v>
      </c>
      <c r="E60">
        <v>1</v>
      </c>
      <c r="F60">
        <v>1</v>
      </c>
      <c r="G60">
        <v>1</v>
      </c>
      <c r="H60">
        <v>3</v>
      </c>
      <c r="I60" t="s">
        <v>861</v>
      </c>
      <c r="J60" t="s">
        <v>862</v>
      </c>
      <c r="K60" t="s">
        <v>863</v>
      </c>
      <c r="L60">
        <v>1348</v>
      </c>
      <c r="N60">
        <v>1009</v>
      </c>
      <c r="O60" t="s">
        <v>32</v>
      </c>
      <c r="P60" t="s">
        <v>32</v>
      </c>
      <c r="Q60">
        <v>1000</v>
      </c>
      <c r="W60">
        <v>0</v>
      </c>
      <c r="X60">
        <v>-1068056325</v>
      </c>
      <c r="Y60">
        <v>8.0000000000000004E-4</v>
      </c>
      <c r="AA60">
        <v>10362</v>
      </c>
      <c r="AB60">
        <v>0</v>
      </c>
      <c r="AC60">
        <v>0</v>
      </c>
      <c r="AD60">
        <v>0</v>
      </c>
      <c r="AE60">
        <v>10362</v>
      </c>
      <c r="AF60">
        <v>0</v>
      </c>
      <c r="AG60">
        <v>0</v>
      </c>
      <c r="AH60">
        <v>0</v>
      </c>
      <c r="AI60">
        <v>1</v>
      </c>
      <c r="AJ60">
        <v>1</v>
      </c>
      <c r="AK60">
        <v>1</v>
      </c>
      <c r="AL60">
        <v>1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3</v>
      </c>
      <c r="AT60">
        <v>8.0000000000000004E-4</v>
      </c>
      <c r="AU60" t="s">
        <v>3</v>
      </c>
      <c r="AV60">
        <v>0</v>
      </c>
      <c r="AW60">
        <v>2</v>
      </c>
      <c r="AX60">
        <v>33356326</v>
      </c>
      <c r="AY60">
        <v>1</v>
      </c>
      <c r="AZ60">
        <v>0</v>
      </c>
      <c r="BA60">
        <v>69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Y60*Source!I49</f>
        <v>1.1679999999999999E-4</v>
      </c>
      <c r="CY60">
        <f>AA60</f>
        <v>10362</v>
      </c>
      <c r="CZ60">
        <f>AE60</f>
        <v>10362</v>
      </c>
      <c r="DA60">
        <f>AI60</f>
        <v>1</v>
      </c>
      <c r="DB60">
        <f>ROUND(ROUND(AT60*CZ60,2),2)</f>
        <v>8.2899999999999991</v>
      </c>
      <c r="DC60">
        <f>ROUND(ROUND(AT60*AG60,2),2)</f>
        <v>0</v>
      </c>
    </row>
    <row r="61" spans="1:107">
      <c r="A61">
        <f>ROW(Source!A49)</f>
        <v>49</v>
      </c>
      <c r="B61">
        <v>33304960</v>
      </c>
      <c r="C61">
        <v>33356314</v>
      </c>
      <c r="D61">
        <v>31180727</v>
      </c>
      <c r="E61">
        <v>1</v>
      </c>
      <c r="F61">
        <v>1</v>
      </c>
      <c r="G61">
        <v>1</v>
      </c>
      <c r="H61">
        <v>3</v>
      </c>
      <c r="I61" t="s">
        <v>844</v>
      </c>
      <c r="J61" t="s">
        <v>845</v>
      </c>
      <c r="K61" t="s">
        <v>846</v>
      </c>
      <c r="L61">
        <v>1348</v>
      </c>
      <c r="N61">
        <v>1009</v>
      </c>
      <c r="O61" t="s">
        <v>32</v>
      </c>
      <c r="P61" t="s">
        <v>32</v>
      </c>
      <c r="Q61">
        <v>1000</v>
      </c>
      <c r="W61">
        <v>0</v>
      </c>
      <c r="X61">
        <v>-437906794</v>
      </c>
      <c r="Y61">
        <v>6.9999999999999999E-4</v>
      </c>
      <c r="AA61">
        <v>9040.01</v>
      </c>
      <c r="AB61">
        <v>0</v>
      </c>
      <c r="AC61">
        <v>0</v>
      </c>
      <c r="AD61">
        <v>0</v>
      </c>
      <c r="AE61">
        <v>9040.01</v>
      </c>
      <c r="AF61">
        <v>0</v>
      </c>
      <c r="AG61">
        <v>0</v>
      </c>
      <c r="AH61">
        <v>0</v>
      </c>
      <c r="AI61">
        <v>1</v>
      </c>
      <c r="AJ61">
        <v>1</v>
      </c>
      <c r="AK61">
        <v>1</v>
      </c>
      <c r="AL61">
        <v>1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3</v>
      </c>
      <c r="AT61">
        <v>6.9999999999999999E-4</v>
      </c>
      <c r="AU61" t="s">
        <v>3</v>
      </c>
      <c r="AV61">
        <v>0</v>
      </c>
      <c r="AW61">
        <v>2</v>
      </c>
      <c r="AX61">
        <v>33356327</v>
      </c>
      <c r="AY61">
        <v>1</v>
      </c>
      <c r="AZ61">
        <v>0</v>
      </c>
      <c r="BA61">
        <v>70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Y61*Source!I49</f>
        <v>1.0219999999999999E-4</v>
      </c>
      <c r="CY61">
        <f>AA61</f>
        <v>9040.01</v>
      </c>
      <c r="CZ61">
        <f>AE61</f>
        <v>9040.01</v>
      </c>
      <c r="DA61">
        <f>AI61</f>
        <v>1</v>
      </c>
      <c r="DB61">
        <f>ROUND(ROUND(AT61*CZ61,2),2)</f>
        <v>6.33</v>
      </c>
      <c r="DC61">
        <f>ROUND(ROUND(AT61*AG61,2),2)</f>
        <v>0</v>
      </c>
    </row>
    <row r="62" spans="1:107">
      <c r="A62">
        <f>ROW(Source!A49)</f>
        <v>49</v>
      </c>
      <c r="B62">
        <v>33304960</v>
      </c>
      <c r="C62">
        <v>33356314</v>
      </c>
      <c r="D62">
        <v>31223743</v>
      </c>
      <c r="E62">
        <v>1</v>
      </c>
      <c r="F62">
        <v>1</v>
      </c>
      <c r="G62">
        <v>1</v>
      </c>
      <c r="H62">
        <v>3</v>
      </c>
      <c r="I62" t="s">
        <v>76</v>
      </c>
      <c r="J62" t="s">
        <v>79</v>
      </c>
      <c r="K62" t="s">
        <v>77</v>
      </c>
      <c r="L62">
        <v>1346</v>
      </c>
      <c r="N62">
        <v>1009</v>
      </c>
      <c r="O62" t="s">
        <v>78</v>
      </c>
      <c r="P62" t="s">
        <v>78</v>
      </c>
      <c r="Q62">
        <v>1</v>
      </c>
      <c r="W62">
        <v>0</v>
      </c>
      <c r="X62">
        <v>-418489366</v>
      </c>
      <c r="Y62">
        <v>100</v>
      </c>
      <c r="AA62">
        <v>8.52</v>
      </c>
      <c r="AB62">
        <v>0</v>
      </c>
      <c r="AC62">
        <v>0</v>
      </c>
      <c r="AD62">
        <v>0</v>
      </c>
      <c r="AE62">
        <v>8.52</v>
      </c>
      <c r="AF62">
        <v>0</v>
      </c>
      <c r="AG62">
        <v>0</v>
      </c>
      <c r="AH62">
        <v>0</v>
      </c>
      <c r="AI62">
        <v>1</v>
      </c>
      <c r="AJ62">
        <v>1</v>
      </c>
      <c r="AK62">
        <v>1</v>
      </c>
      <c r="AL62">
        <v>1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3</v>
      </c>
      <c r="AT62">
        <v>100</v>
      </c>
      <c r="AU62" t="s">
        <v>3</v>
      </c>
      <c r="AV62">
        <v>0</v>
      </c>
      <c r="AW62">
        <v>2</v>
      </c>
      <c r="AX62">
        <v>33356329</v>
      </c>
      <c r="AY62">
        <v>1</v>
      </c>
      <c r="AZ62">
        <v>0</v>
      </c>
      <c r="BA62">
        <v>72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Y62*Source!I49</f>
        <v>14.6</v>
      </c>
      <c r="CY62">
        <f>AA62</f>
        <v>8.52</v>
      </c>
      <c r="CZ62">
        <f>AE62</f>
        <v>8.52</v>
      </c>
      <c r="DA62">
        <f>AI62</f>
        <v>1</v>
      </c>
      <c r="DB62">
        <f>ROUND(ROUND(AT62*CZ62,2),2)</f>
        <v>852</v>
      </c>
      <c r="DC62">
        <f>ROUND(ROUND(AT62*AG62,2),2)</f>
        <v>0</v>
      </c>
    </row>
    <row r="63" spans="1:107">
      <c r="A63">
        <f>ROW(Source!A89)</f>
        <v>89</v>
      </c>
      <c r="B63">
        <v>33304975</v>
      </c>
      <c r="C63">
        <v>33356392</v>
      </c>
      <c r="D63">
        <v>31172076</v>
      </c>
      <c r="E63">
        <v>1</v>
      </c>
      <c r="F63">
        <v>1</v>
      </c>
      <c r="G63">
        <v>1</v>
      </c>
      <c r="H63">
        <v>1</v>
      </c>
      <c r="I63" t="s">
        <v>829</v>
      </c>
      <c r="J63" t="s">
        <v>3</v>
      </c>
      <c r="K63" t="s">
        <v>830</v>
      </c>
      <c r="L63">
        <v>1191</v>
      </c>
      <c r="N63">
        <v>1013</v>
      </c>
      <c r="O63" t="s">
        <v>831</v>
      </c>
      <c r="P63" t="s">
        <v>831</v>
      </c>
      <c r="Q63">
        <v>1</v>
      </c>
      <c r="W63">
        <v>0</v>
      </c>
      <c r="X63">
        <v>1069510174</v>
      </c>
      <c r="Y63">
        <v>19.8582</v>
      </c>
      <c r="AA63">
        <v>0</v>
      </c>
      <c r="AB63">
        <v>0</v>
      </c>
      <c r="AC63">
        <v>0</v>
      </c>
      <c r="AD63">
        <v>9.6199999999999992</v>
      </c>
      <c r="AE63">
        <v>0</v>
      </c>
      <c r="AF63">
        <v>0</v>
      </c>
      <c r="AG63">
        <v>0</v>
      </c>
      <c r="AH63">
        <v>9.6199999999999992</v>
      </c>
      <c r="AI63">
        <v>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1</v>
      </c>
      <c r="AQ63">
        <v>0</v>
      </c>
      <c r="AR63">
        <v>0</v>
      </c>
      <c r="AS63" t="s">
        <v>3</v>
      </c>
      <c r="AT63">
        <v>14.39</v>
      </c>
      <c r="AU63" t="s">
        <v>22</v>
      </c>
      <c r="AV63">
        <v>1</v>
      </c>
      <c r="AW63">
        <v>2</v>
      </c>
      <c r="AX63">
        <v>33356400</v>
      </c>
      <c r="AY63">
        <v>1</v>
      </c>
      <c r="AZ63">
        <v>0</v>
      </c>
      <c r="BA63">
        <v>73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Y63*Source!I89</f>
        <v>19.8582</v>
      </c>
      <c r="CY63">
        <f>AD63</f>
        <v>9.6199999999999992</v>
      </c>
      <c r="CZ63">
        <f>AH63</f>
        <v>9.6199999999999992</v>
      </c>
      <c r="DA63">
        <f>AL63</f>
        <v>1</v>
      </c>
      <c r="DB63">
        <f>ROUND(((ROUND(AT63*CZ63,2)*1.2)*1.15),2)</f>
        <v>191.03</v>
      </c>
      <c r="DC63">
        <f>ROUND(((ROUND(AT63*AG63,2)*1.2)*1.15),2)</f>
        <v>0</v>
      </c>
    </row>
    <row r="64" spans="1:107">
      <c r="A64">
        <f>ROW(Source!A89)</f>
        <v>89</v>
      </c>
      <c r="B64">
        <v>33304975</v>
      </c>
      <c r="C64">
        <v>33356392</v>
      </c>
      <c r="D64">
        <v>31172011</v>
      </c>
      <c r="E64">
        <v>1</v>
      </c>
      <c r="F64">
        <v>1</v>
      </c>
      <c r="G64">
        <v>1</v>
      </c>
      <c r="H64">
        <v>1</v>
      </c>
      <c r="I64" t="s">
        <v>832</v>
      </c>
      <c r="J64" t="s">
        <v>3</v>
      </c>
      <c r="K64" t="s">
        <v>833</v>
      </c>
      <c r="L64">
        <v>1191</v>
      </c>
      <c r="N64">
        <v>1013</v>
      </c>
      <c r="O64" t="s">
        <v>831</v>
      </c>
      <c r="P64" t="s">
        <v>831</v>
      </c>
      <c r="Q64">
        <v>1</v>
      </c>
      <c r="W64">
        <v>0</v>
      </c>
      <c r="X64">
        <v>-1417349443</v>
      </c>
      <c r="Y64">
        <v>0.41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3</v>
      </c>
      <c r="AT64">
        <v>0.41</v>
      </c>
      <c r="AU64" t="s">
        <v>3</v>
      </c>
      <c r="AV64">
        <v>2</v>
      </c>
      <c r="AW64">
        <v>2</v>
      </c>
      <c r="AX64">
        <v>33356401</v>
      </c>
      <c r="AY64">
        <v>1</v>
      </c>
      <c r="AZ64">
        <v>2048</v>
      </c>
      <c r="BA64">
        <v>74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Y64*Source!I89</f>
        <v>0.41</v>
      </c>
      <c r="CY64">
        <f>AD64</f>
        <v>0</v>
      </c>
      <c r="CZ64">
        <f>AH64</f>
        <v>0</v>
      </c>
      <c r="DA64">
        <f>AL64</f>
        <v>1</v>
      </c>
      <c r="DB64">
        <f>ROUND(ROUND(AT64*CZ64,2),2)</f>
        <v>0</v>
      </c>
      <c r="DC64">
        <f>ROUND(ROUND(AT64*AG64,2),2)</f>
        <v>0</v>
      </c>
    </row>
    <row r="65" spans="1:107">
      <c r="A65">
        <f>ROW(Source!A89)</f>
        <v>89</v>
      </c>
      <c r="B65">
        <v>33304975</v>
      </c>
      <c r="C65">
        <v>33356392</v>
      </c>
      <c r="D65">
        <v>31258491</v>
      </c>
      <c r="E65">
        <v>1</v>
      </c>
      <c r="F65">
        <v>1</v>
      </c>
      <c r="G65">
        <v>1</v>
      </c>
      <c r="H65">
        <v>2</v>
      </c>
      <c r="I65" t="s">
        <v>834</v>
      </c>
      <c r="J65" t="s">
        <v>835</v>
      </c>
      <c r="K65" t="s">
        <v>836</v>
      </c>
      <c r="L65">
        <v>1368</v>
      </c>
      <c r="N65">
        <v>1011</v>
      </c>
      <c r="O65" t="s">
        <v>837</v>
      </c>
      <c r="P65" t="s">
        <v>837</v>
      </c>
      <c r="Q65">
        <v>1</v>
      </c>
      <c r="W65">
        <v>0</v>
      </c>
      <c r="X65">
        <v>-1718674368</v>
      </c>
      <c r="Y65">
        <v>0.06</v>
      </c>
      <c r="AA65">
        <v>0</v>
      </c>
      <c r="AB65">
        <v>111.99</v>
      </c>
      <c r="AC65">
        <v>13.5</v>
      </c>
      <c r="AD65">
        <v>0</v>
      </c>
      <c r="AE65">
        <v>0</v>
      </c>
      <c r="AF65">
        <v>111.99</v>
      </c>
      <c r="AG65">
        <v>13.5</v>
      </c>
      <c r="AH65">
        <v>0</v>
      </c>
      <c r="AI65">
        <v>1</v>
      </c>
      <c r="AJ65">
        <v>1</v>
      </c>
      <c r="AK65">
        <v>1</v>
      </c>
      <c r="AL65">
        <v>1</v>
      </c>
      <c r="AN65">
        <v>0</v>
      </c>
      <c r="AO65">
        <v>1</v>
      </c>
      <c r="AP65">
        <v>1</v>
      </c>
      <c r="AQ65">
        <v>0</v>
      </c>
      <c r="AR65">
        <v>0</v>
      </c>
      <c r="AS65" t="s">
        <v>3</v>
      </c>
      <c r="AT65">
        <v>0.04</v>
      </c>
      <c r="AU65" t="s">
        <v>21</v>
      </c>
      <c r="AV65">
        <v>0</v>
      </c>
      <c r="AW65">
        <v>2</v>
      </c>
      <c r="AX65">
        <v>33356402</v>
      </c>
      <c r="AY65">
        <v>1</v>
      </c>
      <c r="AZ65">
        <v>0</v>
      </c>
      <c r="BA65">
        <v>75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Y65*Source!I89</f>
        <v>0.06</v>
      </c>
      <c r="CY65">
        <f>AB65</f>
        <v>111.99</v>
      </c>
      <c r="CZ65">
        <f>AF65</f>
        <v>111.99</v>
      </c>
      <c r="DA65">
        <f>AJ65</f>
        <v>1</v>
      </c>
      <c r="DB65">
        <f>ROUND(((ROUND(AT65*CZ65,2)*1.2)*1.25),2)</f>
        <v>6.72</v>
      </c>
      <c r="DC65">
        <f>ROUND(((ROUND(AT65*AG65,2)*1.2)*1.25),2)</f>
        <v>0.81</v>
      </c>
    </row>
    <row r="66" spans="1:107">
      <c r="A66">
        <f>ROW(Source!A89)</f>
        <v>89</v>
      </c>
      <c r="B66">
        <v>33304975</v>
      </c>
      <c r="C66">
        <v>33356392</v>
      </c>
      <c r="D66">
        <v>31258691</v>
      </c>
      <c r="E66">
        <v>1</v>
      </c>
      <c r="F66">
        <v>1</v>
      </c>
      <c r="G66">
        <v>1</v>
      </c>
      <c r="H66">
        <v>2</v>
      </c>
      <c r="I66" t="s">
        <v>838</v>
      </c>
      <c r="J66" t="s">
        <v>839</v>
      </c>
      <c r="K66" t="s">
        <v>840</v>
      </c>
      <c r="L66">
        <v>1368</v>
      </c>
      <c r="N66">
        <v>1011</v>
      </c>
      <c r="O66" t="s">
        <v>837</v>
      </c>
      <c r="P66" t="s">
        <v>837</v>
      </c>
      <c r="Q66">
        <v>1</v>
      </c>
      <c r="W66">
        <v>0</v>
      </c>
      <c r="X66">
        <v>1373224040</v>
      </c>
      <c r="Y66">
        <v>4.9499999999999993</v>
      </c>
      <c r="AA66">
        <v>0</v>
      </c>
      <c r="AB66">
        <v>3.12</v>
      </c>
      <c r="AC66">
        <v>0</v>
      </c>
      <c r="AD66">
        <v>0</v>
      </c>
      <c r="AE66">
        <v>0</v>
      </c>
      <c r="AF66">
        <v>3.12</v>
      </c>
      <c r="AG66">
        <v>0</v>
      </c>
      <c r="AH66">
        <v>0</v>
      </c>
      <c r="AI66">
        <v>1</v>
      </c>
      <c r="AJ66">
        <v>1</v>
      </c>
      <c r="AK66">
        <v>1</v>
      </c>
      <c r="AL66">
        <v>1</v>
      </c>
      <c r="AN66">
        <v>0</v>
      </c>
      <c r="AO66">
        <v>1</v>
      </c>
      <c r="AP66">
        <v>1</v>
      </c>
      <c r="AQ66">
        <v>0</v>
      </c>
      <c r="AR66">
        <v>0</v>
      </c>
      <c r="AS66" t="s">
        <v>3</v>
      </c>
      <c r="AT66">
        <v>3.3</v>
      </c>
      <c r="AU66" t="s">
        <v>21</v>
      </c>
      <c r="AV66">
        <v>0</v>
      </c>
      <c r="AW66">
        <v>2</v>
      </c>
      <c r="AX66">
        <v>33356403</v>
      </c>
      <c r="AY66">
        <v>1</v>
      </c>
      <c r="AZ66">
        <v>0</v>
      </c>
      <c r="BA66">
        <v>76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Y66*Source!I89</f>
        <v>4.9499999999999993</v>
      </c>
      <c r="CY66">
        <f>AB66</f>
        <v>3.12</v>
      </c>
      <c r="CZ66">
        <f>AF66</f>
        <v>3.12</v>
      </c>
      <c r="DA66">
        <f>AJ66</f>
        <v>1</v>
      </c>
      <c r="DB66">
        <f>ROUND(((ROUND(AT66*CZ66,2)*1.2)*1.25),2)</f>
        <v>15.45</v>
      </c>
      <c r="DC66">
        <f>ROUND(((ROUND(AT66*AG66,2)*1.2)*1.25),2)</f>
        <v>0</v>
      </c>
    </row>
    <row r="67" spans="1:107">
      <c r="A67">
        <f>ROW(Source!A89)</f>
        <v>89</v>
      </c>
      <c r="B67">
        <v>33304975</v>
      </c>
      <c r="C67">
        <v>33356392</v>
      </c>
      <c r="D67">
        <v>31259879</v>
      </c>
      <c r="E67">
        <v>1</v>
      </c>
      <c r="F67">
        <v>1</v>
      </c>
      <c r="G67">
        <v>1</v>
      </c>
      <c r="H67">
        <v>2</v>
      </c>
      <c r="I67" t="s">
        <v>841</v>
      </c>
      <c r="J67" t="s">
        <v>842</v>
      </c>
      <c r="K67" t="s">
        <v>843</v>
      </c>
      <c r="L67">
        <v>1368</v>
      </c>
      <c r="N67">
        <v>1011</v>
      </c>
      <c r="O67" t="s">
        <v>837</v>
      </c>
      <c r="P67" t="s">
        <v>837</v>
      </c>
      <c r="Q67">
        <v>1</v>
      </c>
      <c r="W67">
        <v>0</v>
      </c>
      <c r="X67">
        <v>1372534845</v>
      </c>
      <c r="Y67">
        <v>0.55500000000000005</v>
      </c>
      <c r="AA67">
        <v>0</v>
      </c>
      <c r="AB67">
        <v>65.709999999999994</v>
      </c>
      <c r="AC67">
        <v>11.6</v>
      </c>
      <c r="AD67">
        <v>0</v>
      </c>
      <c r="AE67">
        <v>0</v>
      </c>
      <c r="AF67">
        <v>65.709999999999994</v>
      </c>
      <c r="AG67">
        <v>11.6</v>
      </c>
      <c r="AH67">
        <v>0</v>
      </c>
      <c r="AI67">
        <v>1</v>
      </c>
      <c r="AJ67">
        <v>1</v>
      </c>
      <c r="AK67">
        <v>1</v>
      </c>
      <c r="AL67">
        <v>1</v>
      </c>
      <c r="AN67">
        <v>0</v>
      </c>
      <c r="AO67">
        <v>1</v>
      </c>
      <c r="AP67">
        <v>1</v>
      </c>
      <c r="AQ67">
        <v>0</v>
      </c>
      <c r="AR67">
        <v>0</v>
      </c>
      <c r="AS67" t="s">
        <v>3</v>
      </c>
      <c r="AT67">
        <v>0.37</v>
      </c>
      <c r="AU67" t="s">
        <v>21</v>
      </c>
      <c r="AV67">
        <v>0</v>
      </c>
      <c r="AW67">
        <v>2</v>
      </c>
      <c r="AX67">
        <v>33356404</v>
      </c>
      <c r="AY67">
        <v>1</v>
      </c>
      <c r="AZ67">
        <v>0</v>
      </c>
      <c r="BA67">
        <v>77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Y67*Source!I89</f>
        <v>0.55500000000000005</v>
      </c>
      <c r="CY67">
        <f>AB67</f>
        <v>65.709999999999994</v>
      </c>
      <c r="CZ67">
        <f>AF67</f>
        <v>65.709999999999994</v>
      </c>
      <c r="DA67">
        <f>AJ67</f>
        <v>1</v>
      </c>
      <c r="DB67">
        <f>ROUND(((ROUND(AT67*CZ67,2)*1.2)*1.25),2)</f>
        <v>36.47</v>
      </c>
      <c r="DC67">
        <f>ROUND(((ROUND(AT67*AG67,2)*1.2)*1.25),2)</f>
        <v>6.44</v>
      </c>
    </row>
    <row r="68" spans="1:107">
      <c r="A68">
        <f>ROW(Source!A89)</f>
        <v>89</v>
      </c>
      <c r="B68">
        <v>33304975</v>
      </c>
      <c r="C68">
        <v>33356392</v>
      </c>
      <c r="D68">
        <v>31180727</v>
      </c>
      <c r="E68">
        <v>1</v>
      </c>
      <c r="F68">
        <v>1</v>
      </c>
      <c r="G68">
        <v>1</v>
      </c>
      <c r="H68">
        <v>3</v>
      </c>
      <c r="I68" t="s">
        <v>844</v>
      </c>
      <c r="J68" t="s">
        <v>845</v>
      </c>
      <c r="K68" t="s">
        <v>846</v>
      </c>
      <c r="L68">
        <v>1348</v>
      </c>
      <c r="N68">
        <v>1009</v>
      </c>
      <c r="O68" t="s">
        <v>32</v>
      </c>
      <c r="P68" t="s">
        <v>32</v>
      </c>
      <c r="Q68">
        <v>1000</v>
      </c>
      <c r="W68">
        <v>0</v>
      </c>
      <c r="X68">
        <v>-437906794</v>
      </c>
      <c r="Y68">
        <v>6.9999999999999994E-5</v>
      </c>
      <c r="AA68">
        <v>9040.01</v>
      </c>
      <c r="AB68">
        <v>0</v>
      </c>
      <c r="AC68">
        <v>0</v>
      </c>
      <c r="AD68">
        <v>0</v>
      </c>
      <c r="AE68">
        <v>9040.01</v>
      </c>
      <c r="AF68">
        <v>0</v>
      </c>
      <c r="AG68">
        <v>0</v>
      </c>
      <c r="AH68">
        <v>0</v>
      </c>
      <c r="AI68">
        <v>1</v>
      </c>
      <c r="AJ68">
        <v>1</v>
      </c>
      <c r="AK68">
        <v>1</v>
      </c>
      <c r="AL68">
        <v>1</v>
      </c>
      <c r="AN68">
        <v>0</v>
      </c>
      <c r="AO68">
        <v>1</v>
      </c>
      <c r="AP68">
        <v>0</v>
      </c>
      <c r="AQ68">
        <v>0</v>
      </c>
      <c r="AR68">
        <v>0</v>
      </c>
      <c r="AS68" t="s">
        <v>3</v>
      </c>
      <c r="AT68">
        <v>6.9999999999999994E-5</v>
      </c>
      <c r="AU68" t="s">
        <v>3</v>
      </c>
      <c r="AV68">
        <v>0</v>
      </c>
      <c r="AW68">
        <v>2</v>
      </c>
      <c r="AX68">
        <v>33356406</v>
      </c>
      <c r="AY68">
        <v>1</v>
      </c>
      <c r="AZ68">
        <v>0</v>
      </c>
      <c r="BA68">
        <v>79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Y68*Source!I89</f>
        <v>6.9999999999999994E-5</v>
      </c>
      <c r="CY68">
        <f>AA68</f>
        <v>9040.01</v>
      </c>
      <c r="CZ68">
        <f>AE68</f>
        <v>9040.01</v>
      </c>
      <c r="DA68">
        <f>AI68</f>
        <v>1</v>
      </c>
      <c r="DB68">
        <f>ROUND(ROUND(AT68*CZ68,2),2)</f>
        <v>0.63</v>
      </c>
      <c r="DC68">
        <f>ROUND(ROUND(AT68*AG68,2),2)</f>
        <v>0</v>
      </c>
    </row>
    <row r="69" spans="1:107">
      <c r="A69">
        <f>ROW(Source!A89)</f>
        <v>89</v>
      </c>
      <c r="B69">
        <v>33304975</v>
      </c>
      <c r="C69">
        <v>33356392</v>
      </c>
      <c r="D69">
        <v>31181610</v>
      </c>
      <c r="E69">
        <v>1</v>
      </c>
      <c r="F69">
        <v>1</v>
      </c>
      <c r="G69">
        <v>1</v>
      </c>
      <c r="H69">
        <v>3</v>
      </c>
      <c r="I69" t="s">
        <v>847</v>
      </c>
      <c r="J69" t="s">
        <v>848</v>
      </c>
      <c r="K69" t="s">
        <v>849</v>
      </c>
      <c r="L69">
        <v>1346</v>
      </c>
      <c r="N69">
        <v>1009</v>
      </c>
      <c r="O69" t="s">
        <v>78</v>
      </c>
      <c r="P69" t="s">
        <v>78</v>
      </c>
      <c r="Q69">
        <v>1</v>
      </c>
      <c r="W69">
        <v>0</v>
      </c>
      <c r="X69">
        <v>-731615568</v>
      </c>
      <c r="Y69">
        <v>0.06</v>
      </c>
      <c r="AA69">
        <v>23.09</v>
      </c>
      <c r="AB69">
        <v>0</v>
      </c>
      <c r="AC69">
        <v>0</v>
      </c>
      <c r="AD69">
        <v>0</v>
      </c>
      <c r="AE69">
        <v>23.09</v>
      </c>
      <c r="AF69">
        <v>0</v>
      </c>
      <c r="AG69">
        <v>0</v>
      </c>
      <c r="AH69">
        <v>0</v>
      </c>
      <c r="AI69">
        <v>1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3</v>
      </c>
      <c r="AT69">
        <v>0.06</v>
      </c>
      <c r="AU69" t="s">
        <v>3</v>
      </c>
      <c r="AV69">
        <v>0</v>
      </c>
      <c r="AW69">
        <v>2</v>
      </c>
      <c r="AX69">
        <v>33356407</v>
      </c>
      <c r="AY69">
        <v>1</v>
      </c>
      <c r="AZ69">
        <v>0</v>
      </c>
      <c r="BA69">
        <v>80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Y69*Source!I89</f>
        <v>0.06</v>
      </c>
      <c r="CY69">
        <f>AA69</f>
        <v>23.09</v>
      </c>
      <c r="CZ69">
        <f>AE69</f>
        <v>23.09</v>
      </c>
      <c r="DA69">
        <f>AI69</f>
        <v>1</v>
      </c>
      <c r="DB69">
        <f>ROUND(ROUND(AT69*CZ69,2),2)</f>
        <v>1.39</v>
      </c>
      <c r="DC69">
        <f>ROUND(ROUND(AT69*AG69,2),2)</f>
        <v>0</v>
      </c>
    </row>
    <row r="70" spans="1:107">
      <c r="A70">
        <f>ROW(Source!A90)</f>
        <v>90</v>
      </c>
      <c r="B70">
        <v>33304960</v>
      </c>
      <c r="C70">
        <v>33356392</v>
      </c>
      <c r="D70">
        <v>31172076</v>
      </c>
      <c r="E70">
        <v>1</v>
      </c>
      <c r="F70">
        <v>1</v>
      </c>
      <c r="G70">
        <v>1</v>
      </c>
      <c r="H70">
        <v>1</v>
      </c>
      <c r="I70" t="s">
        <v>829</v>
      </c>
      <c r="J70" t="s">
        <v>3</v>
      </c>
      <c r="K70" t="s">
        <v>830</v>
      </c>
      <c r="L70">
        <v>1191</v>
      </c>
      <c r="N70">
        <v>1013</v>
      </c>
      <c r="O70" t="s">
        <v>831</v>
      </c>
      <c r="P70" t="s">
        <v>831</v>
      </c>
      <c r="Q70">
        <v>1</v>
      </c>
      <c r="W70">
        <v>0</v>
      </c>
      <c r="X70">
        <v>1069510174</v>
      </c>
      <c r="Y70">
        <v>19.8582</v>
      </c>
      <c r="AA70">
        <v>0</v>
      </c>
      <c r="AB70">
        <v>0</v>
      </c>
      <c r="AC70">
        <v>0</v>
      </c>
      <c r="AD70">
        <v>9.6199999999999992</v>
      </c>
      <c r="AE70">
        <v>0</v>
      </c>
      <c r="AF70">
        <v>0</v>
      </c>
      <c r="AG70">
        <v>0</v>
      </c>
      <c r="AH70">
        <v>9.6199999999999992</v>
      </c>
      <c r="AI70">
        <v>1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1</v>
      </c>
      <c r="AQ70">
        <v>0</v>
      </c>
      <c r="AR70">
        <v>0</v>
      </c>
      <c r="AS70" t="s">
        <v>3</v>
      </c>
      <c r="AT70">
        <v>14.39</v>
      </c>
      <c r="AU70" t="s">
        <v>22</v>
      </c>
      <c r="AV70">
        <v>1</v>
      </c>
      <c r="AW70">
        <v>2</v>
      </c>
      <c r="AX70">
        <v>33356400</v>
      </c>
      <c r="AY70">
        <v>1</v>
      </c>
      <c r="AZ70">
        <v>0</v>
      </c>
      <c r="BA70">
        <v>81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Y70*Source!I90</f>
        <v>19.8582</v>
      </c>
      <c r="CY70">
        <f>AD70</f>
        <v>9.6199999999999992</v>
      </c>
      <c r="CZ70">
        <f>AH70</f>
        <v>9.6199999999999992</v>
      </c>
      <c r="DA70">
        <f>AL70</f>
        <v>1</v>
      </c>
      <c r="DB70">
        <f>ROUND(((ROUND(AT70*CZ70,2)*1.2)*1.15),2)</f>
        <v>191.03</v>
      </c>
      <c r="DC70">
        <f>ROUND(((ROUND(AT70*AG70,2)*1.2)*1.15),2)</f>
        <v>0</v>
      </c>
    </row>
    <row r="71" spans="1:107">
      <c r="A71">
        <f>ROW(Source!A90)</f>
        <v>90</v>
      </c>
      <c r="B71">
        <v>33304960</v>
      </c>
      <c r="C71">
        <v>33356392</v>
      </c>
      <c r="D71">
        <v>31172011</v>
      </c>
      <c r="E71">
        <v>1</v>
      </c>
      <c r="F71">
        <v>1</v>
      </c>
      <c r="G71">
        <v>1</v>
      </c>
      <c r="H71">
        <v>1</v>
      </c>
      <c r="I71" t="s">
        <v>832</v>
      </c>
      <c r="J71" t="s">
        <v>3</v>
      </c>
      <c r="K71" t="s">
        <v>833</v>
      </c>
      <c r="L71">
        <v>1191</v>
      </c>
      <c r="N71">
        <v>1013</v>
      </c>
      <c r="O71" t="s">
        <v>831</v>
      </c>
      <c r="P71" t="s">
        <v>831</v>
      </c>
      <c r="Q71">
        <v>1</v>
      </c>
      <c r="W71">
        <v>0</v>
      </c>
      <c r="X71">
        <v>-1417349443</v>
      </c>
      <c r="Y71">
        <v>0.41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1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0</v>
      </c>
      <c r="AQ71">
        <v>0</v>
      </c>
      <c r="AR71">
        <v>0</v>
      </c>
      <c r="AS71" t="s">
        <v>3</v>
      </c>
      <c r="AT71">
        <v>0.41</v>
      </c>
      <c r="AU71" t="s">
        <v>3</v>
      </c>
      <c r="AV71">
        <v>2</v>
      </c>
      <c r="AW71">
        <v>2</v>
      </c>
      <c r="AX71">
        <v>33356401</v>
      </c>
      <c r="AY71">
        <v>1</v>
      </c>
      <c r="AZ71">
        <v>2048</v>
      </c>
      <c r="BA71">
        <v>82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Y71*Source!I90</f>
        <v>0.41</v>
      </c>
      <c r="CY71">
        <f>AD71</f>
        <v>0</v>
      </c>
      <c r="CZ71">
        <f>AH71</f>
        <v>0</v>
      </c>
      <c r="DA71">
        <f>AL71</f>
        <v>1</v>
      </c>
      <c r="DB71">
        <f>ROUND(ROUND(AT71*CZ71,2),2)</f>
        <v>0</v>
      </c>
      <c r="DC71">
        <f>ROUND(ROUND(AT71*AG71,2),2)</f>
        <v>0</v>
      </c>
    </row>
    <row r="72" spans="1:107">
      <c r="A72">
        <f>ROW(Source!A90)</f>
        <v>90</v>
      </c>
      <c r="B72">
        <v>33304960</v>
      </c>
      <c r="C72">
        <v>33356392</v>
      </c>
      <c r="D72">
        <v>31258491</v>
      </c>
      <c r="E72">
        <v>1</v>
      </c>
      <c r="F72">
        <v>1</v>
      </c>
      <c r="G72">
        <v>1</v>
      </c>
      <c r="H72">
        <v>2</v>
      </c>
      <c r="I72" t="s">
        <v>834</v>
      </c>
      <c r="J72" t="s">
        <v>835</v>
      </c>
      <c r="K72" t="s">
        <v>836</v>
      </c>
      <c r="L72">
        <v>1368</v>
      </c>
      <c r="N72">
        <v>1011</v>
      </c>
      <c r="O72" t="s">
        <v>837</v>
      </c>
      <c r="P72" t="s">
        <v>837</v>
      </c>
      <c r="Q72">
        <v>1</v>
      </c>
      <c r="W72">
        <v>0</v>
      </c>
      <c r="X72">
        <v>-1718674368</v>
      </c>
      <c r="Y72">
        <v>0.06</v>
      </c>
      <c r="AA72">
        <v>0</v>
      </c>
      <c r="AB72">
        <v>111.99</v>
      </c>
      <c r="AC72">
        <v>13.5</v>
      </c>
      <c r="AD72">
        <v>0</v>
      </c>
      <c r="AE72">
        <v>0</v>
      </c>
      <c r="AF72">
        <v>111.99</v>
      </c>
      <c r="AG72">
        <v>13.5</v>
      </c>
      <c r="AH72">
        <v>0</v>
      </c>
      <c r="AI72">
        <v>1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1</v>
      </c>
      <c r="AQ72">
        <v>0</v>
      </c>
      <c r="AR72">
        <v>0</v>
      </c>
      <c r="AS72" t="s">
        <v>3</v>
      </c>
      <c r="AT72">
        <v>0.04</v>
      </c>
      <c r="AU72" t="s">
        <v>21</v>
      </c>
      <c r="AV72">
        <v>0</v>
      </c>
      <c r="AW72">
        <v>2</v>
      </c>
      <c r="AX72">
        <v>33356402</v>
      </c>
      <c r="AY72">
        <v>1</v>
      </c>
      <c r="AZ72">
        <v>0</v>
      </c>
      <c r="BA72">
        <v>83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Y72*Source!I90</f>
        <v>0.06</v>
      </c>
      <c r="CY72">
        <f>AB72</f>
        <v>111.99</v>
      </c>
      <c r="CZ72">
        <f>AF72</f>
        <v>111.99</v>
      </c>
      <c r="DA72">
        <f>AJ72</f>
        <v>1</v>
      </c>
      <c r="DB72">
        <f>ROUND(((ROUND(AT72*CZ72,2)*1.2)*1.25),2)</f>
        <v>6.72</v>
      </c>
      <c r="DC72">
        <f>ROUND(((ROUND(AT72*AG72,2)*1.2)*1.25),2)</f>
        <v>0.81</v>
      </c>
    </row>
    <row r="73" spans="1:107">
      <c r="A73">
        <f>ROW(Source!A90)</f>
        <v>90</v>
      </c>
      <c r="B73">
        <v>33304960</v>
      </c>
      <c r="C73">
        <v>33356392</v>
      </c>
      <c r="D73">
        <v>31258691</v>
      </c>
      <c r="E73">
        <v>1</v>
      </c>
      <c r="F73">
        <v>1</v>
      </c>
      <c r="G73">
        <v>1</v>
      </c>
      <c r="H73">
        <v>2</v>
      </c>
      <c r="I73" t="s">
        <v>838</v>
      </c>
      <c r="J73" t="s">
        <v>839</v>
      </c>
      <c r="K73" t="s">
        <v>840</v>
      </c>
      <c r="L73">
        <v>1368</v>
      </c>
      <c r="N73">
        <v>1011</v>
      </c>
      <c r="O73" t="s">
        <v>837</v>
      </c>
      <c r="P73" t="s">
        <v>837</v>
      </c>
      <c r="Q73">
        <v>1</v>
      </c>
      <c r="W73">
        <v>0</v>
      </c>
      <c r="X73">
        <v>1373224040</v>
      </c>
      <c r="Y73">
        <v>4.9499999999999993</v>
      </c>
      <c r="AA73">
        <v>0</v>
      </c>
      <c r="AB73">
        <v>3.12</v>
      </c>
      <c r="AC73">
        <v>0</v>
      </c>
      <c r="AD73">
        <v>0</v>
      </c>
      <c r="AE73">
        <v>0</v>
      </c>
      <c r="AF73">
        <v>3.12</v>
      </c>
      <c r="AG73">
        <v>0</v>
      </c>
      <c r="AH73">
        <v>0</v>
      </c>
      <c r="AI73">
        <v>1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1</v>
      </c>
      <c r="AQ73">
        <v>0</v>
      </c>
      <c r="AR73">
        <v>0</v>
      </c>
      <c r="AS73" t="s">
        <v>3</v>
      </c>
      <c r="AT73">
        <v>3.3</v>
      </c>
      <c r="AU73" t="s">
        <v>21</v>
      </c>
      <c r="AV73">
        <v>0</v>
      </c>
      <c r="AW73">
        <v>2</v>
      </c>
      <c r="AX73">
        <v>33356403</v>
      </c>
      <c r="AY73">
        <v>1</v>
      </c>
      <c r="AZ73">
        <v>0</v>
      </c>
      <c r="BA73">
        <v>84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Y73*Source!I90</f>
        <v>4.9499999999999993</v>
      </c>
      <c r="CY73">
        <f>AB73</f>
        <v>3.12</v>
      </c>
      <c r="CZ73">
        <f>AF73</f>
        <v>3.12</v>
      </c>
      <c r="DA73">
        <f>AJ73</f>
        <v>1</v>
      </c>
      <c r="DB73">
        <f>ROUND(((ROUND(AT73*CZ73,2)*1.2)*1.25),2)</f>
        <v>15.45</v>
      </c>
      <c r="DC73">
        <f>ROUND(((ROUND(AT73*AG73,2)*1.2)*1.25),2)</f>
        <v>0</v>
      </c>
    </row>
    <row r="74" spans="1:107">
      <c r="A74">
        <f>ROW(Source!A90)</f>
        <v>90</v>
      </c>
      <c r="B74">
        <v>33304960</v>
      </c>
      <c r="C74">
        <v>33356392</v>
      </c>
      <c r="D74">
        <v>31259879</v>
      </c>
      <c r="E74">
        <v>1</v>
      </c>
      <c r="F74">
        <v>1</v>
      </c>
      <c r="G74">
        <v>1</v>
      </c>
      <c r="H74">
        <v>2</v>
      </c>
      <c r="I74" t="s">
        <v>841</v>
      </c>
      <c r="J74" t="s">
        <v>842</v>
      </c>
      <c r="K74" t="s">
        <v>843</v>
      </c>
      <c r="L74">
        <v>1368</v>
      </c>
      <c r="N74">
        <v>1011</v>
      </c>
      <c r="O74" t="s">
        <v>837</v>
      </c>
      <c r="P74" t="s">
        <v>837</v>
      </c>
      <c r="Q74">
        <v>1</v>
      </c>
      <c r="W74">
        <v>0</v>
      </c>
      <c r="X74">
        <v>1372534845</v>
      </c>
      <c r="Y74">
        <v>0.55500000000000005</v>
      </c>
      <c r="AA74">
        <v>0</v>
      </c>
      <c r="AB74">
        <v>65.709999999999994</v>
      </c>
      <c r="AC74">
        <v>11.6</v>
      </c>
      <c r="AD74">
        <v>0</v>
      </c>
      <c r="AE74">
        <v>0</v>
      </c>
      <c r="AF74">
        <v>65.709999999999994</v>
      </c>
      <c r="AG74">
        <v>11.6</v>
      </c>
      <c r="AH74">
        <v>0</v>
      </c>
      <c r="AI74">
        <v>1</v>
      </c>
      <c r="AJ74">
        <v>1</v>
      </c>
      <c r="AK74">
        <v>1</v>
      </c>
      <c r="AL74">
        <v>1</v>
      </c>
      <c r="AN74">
        <v>0</v>
      </c>
      <c r="AO74">
        <v>1</v>
      </c>
      <c r="AP74">
        <v>1</v>
      </c>
      <c r="AQ74">
        <v>0</v>
      </c>
      <c r="AR74">
        <v>0</v>
      </c>
      <c r="AS74" t="s">
        <v>3</v>
      </c>
      <c r="AT74">
        <v>0.37</v>
      </c>
      <c r="AU74" t="s">
        <v>21</v>
      </c>
      <c r="AV74">
        <v>0</v>
      </c>
      <c r="AW74">
        <v>2</v>
      </c>
      <c r="AX74">
        <v>33356404</v>
      </c>
      <c r="AY74">
        <v>1</v>
      </c>
      <c r="AZ74">
        <v>0</v>
      </c>
      <c r="BA74">
        <v>85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Y74*Source!I90</f>
        <v>0.55500000000000005</v>
      </c>
      <c r="CY74">
        <f>AB74</f>
        <v>65.709999999999994</v>
      </c>
      <c r="CZ74">
        <f>AF74</f>
        <v>65.709999999999994</v>
      </c>
      <c r="DA74">
        <f>AJ74</f>
        <v>1</v>
      </c>
      <c r="DB74">
        <f>ROUND(((ROUND(AT74*CZ74,2)*1.2)*1.25),2)</f>
        <v>36.47</v>
      </c>
      <c r="DC74">
        <f>ROUND(((ROUND(AT74*AG74,2)*1.2)*1.25),2)</f>
        <v>6.44</v>
      </c>
    </row>
    <row r="75" spans="1:107">
      <c r="A75">
        <f>ROW(Source!A90)</f>
        <v>90</v>
      </c>
      <c r="B75">
        <v>33304960</v>
      </c>
      <c r="C75">
        <v>33356392</v>
      </c>
      <c r="D75">
        <v>31180727</v>
      </c>
      <c r="E75">
        <v>1</v>
      </c>
      <c r="F75">
        <v>1</v>
      </c>
      <c r="G75">
        <v>1</v>
      </c>
      <c r="H75">
        <v>3</v>
      </c>
      <c r="I75" t="s">
        <v>844</v>
      </c>
      <c r="J75" t="s">
        <v>845</v>
      </c>
      <c r="K75" t="s">
        <v>846</v>
      </c>
      <c r="L75">
        <v>1348</v>
      </c>
      <c r="N75">
        <v>1009</v>
      </c>
      <c r="O75" t="s">
        <v>32</v>
      </c>
      <c r="P75" t="s">
        <v>32</v>
      </c>
      <c r="Q75">
        <v>1000</v>
      </c>
      <c r="W75">
        <v>0</v>
      </c>
      <c r="X75">
        <v>-437906794</v>
      </c>
      <c r="Y75">
        <v>6.9999999999999994E-5</v>
      </c>
      <c r="AA75">
        <v>9040.01</v>
      </c>
      <c r="AB75">
        <v>0</v>
      </c>
      <c r="AC75">
        <v>0</v>
      </c>
      <c r="AD75">
        <v>0</v>
      </c>
      <c r="AE75">
        <v>9040.01</v>
      </c>
      <c r="AF75">
        <v>0</v>
      </c>
      <c r="AG75">
        <v>0</v>
      </c>
      <c r="AH75">
        <v>0</v>
      </c>
      <c r="AI75">
        <v>1</v>
      </c>
      <c r="AJ75">
        <v>1</v>
      </c>
      <c r="AK75">
        <v>1</v>
      </c>
      <c r="AL75">
        <v>1</v>
      </c>
      <c r="AN75">
        <v>0</v>
      </c>
      <c r="AO75">
        <v>1</v>
      </c>
      <c r="AP75">
        <v>0</v>
      </c>
      <c r="AQ75">
        <v>0</v>
      </c>
      <c r="AR75">
        <v>0</v>
      </c>
      <c r="AS75" t="s">
        <v>3</v>
      </c>
      <c r="AT75">
        <v>6.9999999999999994E-5</v>
      </c>
      <c r="AU75" t="s">
        <v>3</v>
      </c>
      <c r="AV75">
        <v>0</v>
      </c>
      <c r="AW75">
        <v>2</v>
      </c>
      <c r="AX75">
        <v>33356406</v>
      </c>
      <c r="AY75">
        <v>1</v>
      </c>
      <c r="AZ75">
        <v>0</v>
      </c>
      <c r="BA75">
        <v>87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Y75*Source!I90</f>
        <v>6.9999999999999994E-5</v>
      </c>
      <c r="CY75">
        <f>AA75</f>
        <v>9040.01</v>
      </c>
      <c r="CZ75">
        <f>AE75</f>
        <v>9040.01</v>
      </c>
      <c r="DA75">
        <f>AI75</f>
        <v>1</v>
      </c>
      <c r="DB75">
        <f>ROUND(ROUND(AT75*CZ75,2),2)</f>
        <v>0.63</v>
      </c>
      <c r="DC75">
        <f>ROUND(ROUND(AT75*AG75,2),2)</f>
        <v>0</v>
      </c>
    </row>
    <row r="76" spans="1:107">
      <c r="A76">
        <f>ROW(Source!A90)</f>
        <v>90</v>
      </c>
      <c r="B76">
        <v>33304960</v>
      </c>
      <c r="C76">
        <v>33356392</v>
      </c>
      <c r="D76">
        <v>31181610</v>
      </c>
      <c r="E76">
        <v>1</v>
      </c>
      <c r="F76">
        <v>1</v>
      </c>
      <c r="G76">
        <v>1</v>
      </c>
      <c r="H76">
        <v>3</v>
      </c>
      <c r="I76" t="s">
        <v>847</v>
      </c>
      <c r="J76" t="s">
        <v>848</v>
      </c>
      <c r="K76" t="s">
        <v>849</v>
      </c>
      <c r="L76">
        <v>1346</v>
      </c>
      <c r="N76">
        <v>1009</v>
      </c>
      <c r="O76" t="s">
        <v>78</v>
      </c>
      <c r="P76" t="s">
        <v>78</v>
      </c>
      <c r="Q76">
        <v>1</v>
      </c>
      <c r="W76">
        <v>0</v>
      </c>
      <c r="X76">
        <v>-731615568</v>
      </c>
      <c r="Y76">
        <v>0.06</v>
      </c>
      <c r="AA76">
        <v>23.09</v>
      </c>
      <c r="AB76">
        <v>0</v>
      </c>
      <c r="AC76">
        <v>0</v>
      </c>
      <c r="AD76">
        <v>0</v>
      </c>
      <c r="AE76">
        <v>23.09</v>
      </c>
      <c r="AF76">
        <v>0</v>
      </c>
      <c r="AG76">
        <v>0</v>
      </c>
      <c r="AH76">
        <v>0</v>
      </c>
      <c r="AI76">
        <v>1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0</v>
      </c>
      <c r="AQ76">
        <v>0</v>
      </c>
      <c r="AR76">
        <v>0</v>
      </c>
      <c r="AS76" t="s">
        <v>3</v>
      </c>
      <c r="AT76">
        <v>0.06</v>
      </c>
      <c r="AU76" t="s">
        <v>3</v>
      </c>
      <c r="AV76">
        <v>0</v>
      </c>
      <c r="AW76">
        <v>2</v>
      </c>
      <c r="AX76">
        <v>33356407</v>
      </c>
      <c r="AY76">
        <v>1</v>
      </c>
      <c r="AZ76">
        <v>0</v>
      </c>
      <c r="BA76">
        <v>88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Y76*Source!I90</f>
        <v>0.06</v>
      </c>
      <c r="CY76">
        <f>AA76</f>
        <v>23.09</v>
      </c>
      <c r="CZ76">
        <f>AE76</f>
        <v>23.09</v>
      </c>
      <c r="DA76">
        <f>AI76</f>
        <v>1</v>
      </c>
      <c r="DB76">
        <f>ROUND(ROUND(AT76*CZ76,2),2)</f>
        <v>1.39</v>
      </c>
      <c r="DC76">
        <f>ROUND(ROUND(AT76*AG76,2),2)</f>
        <v>0</v>
      </c>
    </row>
    <row r="77" spans="1:107">
      <c r="A77">
        <f>ROW(Source!A95)</f>
        <v>95</v>
      </c>
      <c r="B77">
        <v>33304975</v>
      </c>
      <c r="C77">
        <v>33356410</v>
      </c>
      <c r="D77">
        <v>31172061</v>
      </c>
      <c r="E77">
        <v>1</v>
      </c>
      <c r="F77">
        <v>1</v>
      </c>
      <c r="G77">
        <v>1</v>
      </c>
      <c r="H77">
        <v>1</v>
      </c>
      <c r="I77" t="s">
        <v>850</v>
      </c>
      <c r="J77" t="s">
        <v>3</v>
      </c>
      <c r="K77" t="s">
        <v>851</v>
      </c>
      <c r="L77">
        <v>1191</v>
      </c>
      <c r="N77">
        <v>1013</v>
      </c>
      <c r="O77" t="s">
        <v>831</v>
      </c>
      <c r="P77" t="s">
        <v>831</v>
      </c>
      <c r="Q77">
        <v>1</v>
      </c>
      <c r="W77">
        <v>0</v>
      </c>
      <c r="X77">
        <v>-784637506</v>
      </c>
      <c r="Y77">
        <v>7.9349999999999987</v>
      </c>
      <c r="AA77">
        <v>0</v>
      </c>
      <c r="AB77">
        <v>0</v>
      </c>
      <c r="AC77">
        <v>0</v>
      </c>
      <c r="AD77">
        <v>8.74</v>
      </c>
      <c r="AE77">
        <v>0</v>
      </c>
      <c r="AF77">
        <v>0</v>
      </c>
      <c r="AG77">
        <v>0</v>
      </c>
      <c r="AH77">
        <v>8.74</v>
      </c>
      <c r="AI77">
        <v>1</v>
      </c>
      <c r="AJ77">
        <v>1</v>
      </c>
      <c r="AK77">
        <v>1</v>
      </c>
      <c r="AL77">
        <v>1</v>
      </c>
      <c r="AN77">
        <v>0</v>
      </c>
      <c r="AO77">
        <v>1</v>
      </c>
      <c r="AP77">
        <v>1</v>
      </c>
      <c r="AQ77">
        <v>0</v>
      </c>
      <c r="AR77">
        <v>0</v>
      </c>
      <c r="AS77" t="s">
        <v>3</v>
      </c>
      <c r="AT77">
        <v>5.75</v>
      </c>
      <c r="AU77" t="s">
        <v>22</v>
      </c>
      <c r="AV77">
        <v>1</v>
      </c>
      <c r="AW77">
        <v>2</v>
      </c>
      <c r="AX77">
        <v>33356416</v>
      </c>
      <c r="AY77">
        <v>1</v>
      </c>
      <c r="AZ77">
        <v>0</v>
      </c>
      <c r="BA77">
        <v>89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Y77*Source!I95</f>
        <v>6.9764519999999983</v>
      </c>
      <c r="CY77">
        <f>AD77</f>
        <v>8.74</v>
      </c>
      <c r="CZ77">
        <f>AH77</f>
        <v>8.74</v>
      </c>
      <c r="DA77">
        <f>AL77</f>
        <v>1</v>
      </c>
      <c r="DB77">
        <f>ROUND(((ROUND(AT77*CZ77,2)*1.2)*1.15),2)</f>
        <v>69.36</v>
      </c>
      <c r="DC77">
        <f>ROUND(((ROUND(AT77*AG77,2)*1.2)*1.15),2)</f>
        <v>0</v>
      </c>
    </row>
    <row r="78" spans="1:107">
      <c r="A78">
        <f>ROW(Source!A95)</f>
        <v>95</v>
      </c>
      <c r="B78">
        <v>33304975</v>
      </c>
      <c r="C78">
        <v>33356410</v>
      </c>
      <c r="D78">
        <v>31172011</v>
      </c>
      <c r="E78">
        <v>1</v>
      </c>
      <c r="F78">
        <v>1</v>
      </c>
      <c r="G78">
        <v>1</v>
      </c>
      <c r="H78">
        <v>1</v>
      </c>
      <c r="I78" t="s">
        <v>832</v>
      </c>
      <c r="J78" t="s">
        <v>3</v>
      </c>
      <c r="K78" t="s">
        <v>833</v>
      </c>
      <c r="L78">
        <v>1191</v>
      </c>
      <c r="N78">
        <v>1013</v>
      </c>
      <c r="O78" t="s">
        <v>831</v>
      </c>
      <c r="P78" t="s">
        <v>831</v>
      </c>
      <c r="Q78">
        <v>1</v>
      </c>
      <c r="W78">
        <v>0</v>
      </c>
      <c r="X78">
        <v>-1417349443</v>
      </c>
      <c r="Y78">
        <v>0.01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</v>
      </c>
      <c r="AJ78">
        <v>1</v>
      </c>
      <c r="AK78">
        <v>1</v>
      </c>
      <c r="AL78">
        <v>1</v>
      </c>
      <c r="AN78">
        <v>0</v>
      </c>
      <c r="AO78">
        <v>1</v>
      </c>
      <c r="AP78">
        <v>0</v>
      </c>
      <c r="AQ78">
        <v>0</v>
      </c>
      <c r="AR78">
        <v>0</v>
      </c>
      <c r="AS78" t="s">
        <v>3</v>
      </c>
      <c r="AT78">
        <v>0.01</v>
      </c>
      <c r="AU78" t="s">
        <v>3</v>
      </c>
      <c r="AV78">
        <v>2</v>
      </c>
      <c r="AW78">
        <v>2</v>
      </c>
      <c r="AX78">
        <v>33356417</v>
      </c>
      <c r="AY78">
        <v>1</v>
      </c>
      <c r="AZ78">
        <v>2048</v>
      </c>
      <c r="BA78">
        <v>90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Y78*Source!I95</f>
        <v>8.7919999999999995E-3</v>
      </c>
      <c r="CY78">
        <f>AD78</f>
        <v>0</v>
      </c>
      <c r="CZ78">
        <f>AH78</f>
        <v>0</v>
      </c>
      <c r="DA78">
        <f>AL78</f>
        <v>1</v>
      </c>
      <c r="DB78">
        <f>ROUND(ROUND(AT78*CZ78,2),2)</f>
        <v>0</v>
      </c>
      <c r="DC78">
        <f>ROUND(ROUND(AT78*AG78,2),2)</f>
        <v>0</v>
      </c>
    </row>
    <row r="79" spans="1:107">
      <c r="A79">
        <f>ROW(Source!A95)</f>
        <v>95</v>
      </c>
      <c r="B79">
        <v>33304975</v>
      </c>
      <c r="C79">
        <v>33356410</v>
      </c>
      <c r="D79">
        <v>31259879</v>
      </c>
      <c r="E79">
        <v>1</v>
      </c>
      <c r="F79">
        <v>1</v>
      </c>
      <c r="G79">
        <v>1</v>
      </c>
      <c r="H79">
        <v>2</v>
      </c>
      <c r="I79" t="s">
        <v>841</v>
      </c>
      <c r="J79" t="s">
        <v>842</v>
      </c>
      <c r="K79" t="s">
        <v>843</v>
      </c>
      <c r="L79">
        <v>1368</v>
      </c>
      <c r="N79">
        <v>1011</v>
      </c>
      <c r="O79" t="s">
        <v>837</v>
      </c>
      <c r="P79" t="s">
        <v>837</v>
      </c>
      <c r="Q79">
        <v>1</v>
      </c>
      <c r="W79">
        <v>0</v>
      </c>
      <c r="X79">
        <v>1372534845</v>
      </c>
      <c r="Y79">
        <v>1.4999999999999999E-2</v>
      </c>
      <c r="AA79">
        <v>0</v>
      </c>
      <c r="AB79">
        <v>65.709999999999994</v>
      </c>
      <c r="AC79">
        <v>11.6</v>
      </c>
      <c r="AD79">
        <v>0</v>
      </c>
      <c r="AE79">
        <v>0</v>
      </c>
      <c r="AF79">
        <v>65.709999999999994</v>
      </c>
      <c r="AG79">
        <v>11.6</v>
      </c>
      <c r="AH79">
        <v>0</v>
      </c>
      <c r="AI79">
        <v>1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1</v>
      </c>
      <c r="AQ79">
        <v>0</v>
      </c>
      <c r="AR79">
        <v>0</v>
      </c>
      <c r="AS79" t="s">
        <v>3</v>
      </c>
      <c r="AT79">
        <v>0.01</v>
      </c>
      <c r="AU79" t="s">
        <v>21</v>
      </c>
      <c r="AV79">
        <v>0</v>
      </c>
      <c r="AW79">
        <v>2</v>
      </c>
      <c r="AX79">
        <v>33356418</v>
      </c>
      <c r="AY79">
        <v>1</v>
      </c>
      <c r="AZ79">
        <v>0</v>
      </c>
      <c r="BA79">
        <v>91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Y79*Source!I95</f>
        <v>1.3188E-2</v>
      </c>
      <c r="CY79">
        <f>AB79</f>
        <v>65.709999999999994</v>
      </c>
      <c r="CZ79">
        <f>AF79</f>
        <v>65.709999999999994</v>
      </c>
      <c r="DA79">
        <f>AJ79</f>
        <v>1</v>
      </c>
      <c r="DB79">
        <f>ROUND(((ROUND(AT79*CZ79,2)*1.2)*1.25),2)</f>
        <v>0.99</v>
      </c>
      <c r="DC79">
        <f>ROUND(((ROUND(AT79*AG79,2)*1.2)*1.25),2)</f>
        <v>0.18</v>
      </c>
    </row>
    <row r="80" spans="1:107">
      <c r="A80">
        <f>ROW(Source!A95)</f>
        <v>95</v>
      </c>
      <c r="B80">
        <v>33304975</v>
      </c>
      <c r="C80">
        <v>33356410</v>
      </c>
      <c r="D80">
        <v>31180727</v>
      </c>
      <c r="E80">
        <v>1</v>
      </c>
      <c r="F80">
        <v>1</v>
      </c>
      <c r="G80">
        <v>1</v>
      </c>
      <c r="H80">
        <v>3</v>
      </c>
      <c r="I80" t="s">
        <v>844</v>
      </c>
      <c r="J80" t="s">
        <v>845</v>
      </c>
      <c r="K80" t="s">
        <v>846</v>
      </c>
      <c r="L80">
        <v>1348</v>
      </c>
      <c r="N80">
        <v>1009</v>
      </c>
      <c r="O80" t="s">
        <v>32</v>
      </c>
      <c r="P80" t="s">
        <v>32</v>
      </c>
      <c r="Q80">
        <v>1000</v>
      </c>
      <c r="W80">
        <v>0</v>
      </c>
      <c r="X80">
        <v>-437906794</v>
      </c>
      <c r="Y80">
        <v>2.0000000000000001E-4</v>
      </c>
      <c r="AA80">
        <v>9040.01</v>
      </c>
      <c r="AB80">
        <v>0</v>
      </c>
      <c r="AC80">
        <v>0</v>
      </c>
      <c r="AD80">
        <v>0</v>
      </c>
      <c r="AE80">
        <v>9040.01</v>
      </c>
      <c r="AF80">
        <v>0</v>
      </c>
      <c r="AG80">
        <v>0</v>
      </c>
      <c r="AH80">
        <v>0</v>
      </c>
      <c r="AI80">
        <v>1</v>
      </c>
      <c r="AJ80">
        <v>1</v>
      </c>
      <c r="AK80">
        <v>1</v>
      </c>
      <c r="AL80">
        <v>1</v>
      </c>
      <c r="AN80">
        <v>0</v>
      </c>
      <c r="AO80">
        <v>1</v>
      </c>
      <c r="AP80">
        <v>0</v>
      </c>
      <c r="AQ80">
        <v>0</v>
      </c>
      <c r="AR80">
        <v>0</v>
      </c>
      <c r="AS80" t="s">
        <v>3</v>
      </c>
      <c r="AT80">
        <v>2.0000000000000001E-4</v>
      </c>
      <c r="AU80" t="s">
        <v>3</v>
      </c>
      <c r="AV80">
        <v>0</v>
      </c>
      <c r="AW80">
        <v>2</v>
      </c>
      <c r="AX80">
        <v>33356419</v>
      </c>
      <c r="AY80">
        <v>1</v>
      </c>
      <c r="AZ80">
        <v>0</v>
      </c>
      <c r="BA80">
        <v>92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Y80*Source!I95</f>
        <v>1.7584E-4</v>
      </c>
      <c r="CY80">
        <f>AA80</f>
        <v>9040.01</v>
      </c>
      <c r="CZ80">
        <f>AE80</f>
        <v>9040.01</v>
      </c>
      <c r="DA80">
        <f>AI80</f>
        <v>1</v>
      </c>
      <c r="DB80">
        <f>ROUND(ROUND(AT80*CZ80,2),2)</f>
        <v>1.81</v>
      </c>
      <c r="DC80">
        <f>ROUND(ROUND(AT80*AG80,2),2)</f>
        <v>0</v>
      </c>
    </row>
    <row r="81" spans="1:107">
      <c r="A81">
        <f>ROW(Source!A95)</f>
        <v>95</v>
      </c>
      <c r="B81">
        <v>33304975</v>
      </c>
      <c r="C81">
        <v>33356410</v>
      </c>
      <c r="D81">
        <v>31181610</v>
      </c>
      <c r="E81">
        <v>1</v>
      </c>
      <c r="F81">
        <v>1</v>
      </c>
      <c r="G81">
        <v>1</v>
      </c>
      <c r="H81">
        <v>3</v>
      </c>
      <c r="I81" t="s">
        <v>847</v>
      </c>
      <c r="J81" t="s">
        <v>848</v>
      </c>
      <c r="K81" t="s">
        <v>849</v>
      </c>
      <c r="L81">
        <v>1346</v>
      </c>
      <c r="N81">
        <v>1009</v>
      </c>
      <c r="O81" t="s">
        <v>78</v>
      </c>
      <c r="P81" t="s">
        <v>78</v>
      </c>
      <c r="Q81">
        <v>1</v>
      </c>
      <c r="W81">
        <v>0</v>
      </c>
      <c r="X81">
        <v>-731615568</v>
      </c>
      <c r="Y81">
        <v>0.08</v>
      </c>
      <c r="AA81">
        <v>23.09</v>
      </c>
      <c r="AB81">
        <v>0</v>
      </c>
      <c r="AC81">
        <v>0</v>
      </c>
      <c r="AD81">
        <v>0</v>
      </c>
      <c r="AE81">
        <v>23.09</v>
      </c>
      <c r="AF81">
        <v>0</v>
      </c>
      <c r="AG81">
        <v>0</v>
      </c>
      <c r="AH81">
        <v>0</v>
      </c>
      <c r="AI81">
        <v>1</v>
      </c>
      <c r="AJ81">
        <v>1</v>
      </c>
      <c r="AK81">
        <v>1</v>
      </c>
      <c r="AL81">
        <v>1</v>
      </c>
      <c r="AN81">
        <v>0</v>
      </c>
      <c r="AO81">
        <v>1</v>
      </c>
      <c r="AP81">
        <v>0</v>
      </c>
      <c r="AQ81">
        <v>0</v>
      </c>
      <c r="AR81">
        <v>0</v>
      </c>
      <c r="AS81" t="s">
        <v>3</v>
      </c>
      <c r="AT81">
        <v>0.08</v>
      </c>
      <c r="AU81" t="s">
        <v>3</v>
      </c>
      <c r="AV81">
        <v>0</v>
      </c>
      <c r="AW81">
        <v>2</v>
      </c>
      <c r="AX81">
        <v>33356420</v>
      </c>
      <c r="AY81">
        <v>1</v>
      </c>
      <c r="AZ81">
        <v>0</v>
      </c>
      <c r="BA81">
        <v>93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Y81*Source!I95</f>
        <v>7.0335999999999996E-2</v>
      </c>
      <c r="CY81">
        <f>AA81</f>
        <v>23.09</v>
      </c>
      <c r="CZ81">
        <f>AE81</f>
        <v>23.09</v>
      </c>
      <c r="DA81">
        <f>AI81</f>
        <v>1</v>
      </c>
      <c r="DB81">
        <f>ROUND(ROUND(AT81*CZ81,2),2)</f>
        <v>1.85</v>
      </c>
      <c r="DC81">
        <f>ROUND(ROUND(AT81*AG81,2),2)</f>
        <v>0</v>
      </c>
    </row>
    <row r="82" spans="1:107">
      <c r="A82">
        <f>ROW(Source!A96)</f>
        <v>96</v>
      </c>
      <c r="B82">
        <v>33304960</v>
      </c>
      <c r="C82">
        <v>33356410</v>
      </c>
      <c r="D82">
        <v>31172061</v>
      </c>
      <c r="E82">
        <v>1</v>
      </c>
      <c r="F82">
        <v>1</v>
      </c>
      <c r="G82">
        <v>1</v>
      </c>
      <c r="H82">
        <v>1</v>
      </c>
      <c r="I82" t="s">
        <v>850</v>
      </c>
      <c r="J82" t="s">
        <v>3</v>
      </c>
      <c r="K82" t="s">
        <v>851</v>
      </c>
      <c r="L82">
        <v>1191</v>
      </c>
      <c r="N82">
        <v>1013</v>
      </c>
      <c r="O82" t="s">
        <v>831</v>
      </c>
      <c r="P82" t="s">
        <v>831</v>
      </c>
      <c r="Q82">
        <v>1</v>
      </c>
      <c r="W82">
        <v>0</v>
      </c>
      <c r="X82">
        <v>-784637506</v>
      </c>
      <c r="Y82">
        <v>7.9349999999999987</v>
      </c>
      <c r="AA82">
        <v>0</v>
      </c>
      <c r="AB82">
        <v>0</v>
      </c>
      <c r="AC82">
        <v>0</v>
      </c>
      <c r="AD82">
        <v>8.74</v>
      </c>
      <c r="AE82">
        <v>0</v>
      </c>
      <c r="AF82">
        <v>0</v>
      </c>
      <c r="AG82">
        <v>0</v>
      </c>
      <c r="AH82">
        <v>8.74</v>
      </c>
      <c r="AI82">
        <v>1</v>
      </c>
      <c r="AJ82">
        <v>1</v>
      </c>
      <c r="AK82">
        <v>1</v>
      </c>
      <c r="AL82">
        <v>1</v>
      </c>
      <c r="AN82">
        <v>0</v>
      </c>
      <c r="AO82">
        <v>1</v>
      </c>
      <c r="AP82">
        <v>1</v>
      </c>
      <c r="AQ82">
        <v>0</v>
      </c>
      <c r="AR82">
        <v>0</v>
      </c>
      <c r="AS82" t="s">
        <v>3</v>
      </c>
      <c r="AT82">
        <v>5.75</v>
      </c>
      <c r="AU82" t="s">
        <v>22</v>
      </c>
      <c r="AV82">
        <v>1</v>
      </c>
      <c r="AW82">
        <v>2</v>
      </c>
      <c r="AX82">
        <v>33356416</v>
      </c>
      <c r="AY82">
        <v>1</v>
      </c>
      <c r="AZ82">
        <v>0</v>
      </c>
      <c r="BA82">
        <v>95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Y82*Source!I96</f>
        <v>6.9764519999999983</v>
      </c>
      <c r="CY82">
        <f>AD82</f>
        <v>8.74</v>
      </c>
      <c r="CZ82">
        <f>AH82</f>
        <v>8.74</v>
      </c>
      <c r="DA82">
        <f>AL82</f>
        <v>1</v>
      </c>
      <c r="DB82">
        <f>ROUND(((ROUND(AT82*CZ82,2)*1.2)*1.15),2)</f>
        <v>69.36</v>
      </c>
      <c r="DC82">
        <f>ROUND(((ROUND(AT82*AG82,2)*1.2)*1.15),2)</f>
        <v>0</v>
      </c>
    </row>
    <row r="83" spans="1:107">
      <c r="A83">
        <f>ROW(Source!A96)</f>
        <v>96</v>
      </c>
      <c r="B83">
        <v>33304960</v>
      </c>
      <c r="C83">
        <v>33356410</v>
      </c>
      <c r="D83">
        <v>31172011</v>
      </c>
      <c r="E83">
        <v>1</v>
      </c>
      <c r="F83">
        <v>1</v>
      </c>
      <c r="G83">
        <v>1</v>
      </c>
      <c r="H83">
        <v>1</v>
      </c>
      <c r="I83" t="s">
        <v>832</v>
      </c>
      <c r="J83" t="s">
        <v>3</v>
      </c>
      <c r="K83" t="s">
        <v>833</v>
      </c>
      <c r="L83">
        <v>1191</v>
      </c>
      <c r="N83">
        <v>1013</v>
      </c>
      <c r="O83" t="s">
        <v>831</v>
      </c>
      <c r="P83" t="s">
        <v>831</v>
      </c>
      <c r="Q83">
        <v>1</v>
      </c>
      <c r="W83">
        <v>0</v>
      </c>
      <c r="X83">
        <v>-1417349443</v>
      </c>
      <c r="Y83">
        <v>0.01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</v>
      </c>
      <c r="AJ83">
        <v>1</v>
      </c>
      <c r="AK83">
        <v>1</v>
      </c>
      <c r="AL83">
        <v>1</v>
      </c>
      <c r="AN83">
        <v>0</v>
      </c>
      <c r="AO83">
        <v>1</v>
      </c>
      <c r="AP83">
        <v>0</v>
      </c>
      <c r="AQ83">
        <v>0</v>
      </c>
      <c r="AR83">
        <v>0</v>
      </c>
      <c r="AS83" t="s">
        <v>3</v>
      </c>
      <c r="AT83">
        <v>0.01</v>
      </c>
      <c r="AU83" t="s">
        <v>3</v>
      </c>
      <c r="AV83">
        <v>2</v>
      </c>
      <c r="AW83">
        <v>2</v>
      </c>
      <c r="AX83">
        <v>33356417</v>
      </c>
      <c r="AY83">
        <v>1</v>
      </c>
      <c r="AZ83">
        <v>2048</v>
      </c>
      <c r="BA83">
        <v>96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Y83*Source!I96</f>
        <v>8.7919999999999995E-3</v>
      </c>
      <c r="CY83">
        <f>AD83</f>
        <v>0</v>
      </c>
      <c r="CZ83">
        <f>AH83</f>
        <v>0</v>
      </c>
      <c r="DA83">
        <f>AL83</f>
        <v>1</v>
      </c>
      <c r="DB83">
        <f>ROUND(ROUND(AT83*CZ83,2),2)</f>
        <v>0</v>
      </c>
      <c r="DC83">
        <f>ROUND(ROUND(AT83*AG83,2),2)</f>
        <v>0</v>
      </c>
    </row>
    <row r="84" spans="1:107">
      <c r="A84">
        <f>ROW(Source!A96)</f>
        <v>96</v>
      </c>
      <c r="B84">
        <v>33304960</v>
      </c>
      <c r="C84">
        <v>33356410</v>
      </c>
      <c r="D84">
        <v>31259879</v>
      </c>
      <c r="E84">
        <v>1</v>
      </c>
      <c r="F84">
        <v>1</v>
      </c>
      <c r="G84">
        <v>1</v>
      </c>
      <c r="H84">
        <v>2</v>
      </c>
      <c r="I84" t="s">
        <v>841</v>
      </c>
      <c r="J84" t="s">
        <v>842</v>
      </c>
      <c r="K84" t="s">
        <v>843</v>
      </c>
      <c r="L84">
        <v>1368</v>
      </c>
      <c r="N84">
        <v>1011</v>
      </c>
      <c r="O84" t="s">
        <v>837</v>
      </c>
      <c r="P84" t="s">
        <v>837</v>
      </c>
      <c r="Q84">
        <v>1</v>
      </c>
      <c r="W84">
        <v>0</v>
      </c>
      <c r="X84">
        <v>1372534845</v>
      </c>
      <c r="Y84">
        <v>1.4999999999999999E-2</v>
      </c>
      <c r="AA84">
        <v>0</v>
      </c>
      <c r="AB84">
        <v>65.709999999999994</v>
      </c>
      <c r="AC84">
        <v>11.6</v>
      </c>
      <c r="AD84">
        <v>0</v>
      </c>
      <c r="AE84">
        <v>0</v>
      </c>
      <c r="AF84">
        <v>65.709999999999994</v>
      </c>
      <c r="AG84">
        <v>11.6</v>
      </c>
      <c r="AH84">
        <v>0</v>
      </c>
      <c r="AI84">
        <v>1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1</v>
      </c>
      <c r="AQ84">
        <v>0</v>
      </c>
      <c r="AR84">
        <v>0</v>
      </c>
      <c r="AS84" t="s">
        <v>3</v>
      </c>
      <c r="AT84">
        <v>0.01</v>
      </c>
      <c r="AU84" t="s">
        <v>21</v>
      </c>
      <c r="AV84">
        <v>0</v>
      </c>
      <c r="AW84">
        <v>2</v>
      </c>
      <c r="AX84">
        <v>33356418</v>
      </c>
      <c r="AY84">
        <v>1</v>
      </c>
      <c r="AZ84">
        <v>0</v>
      </c>
      <c r="BA84">
        <v>97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Y84*Source!I96</f>
        <v>1.3188E-2</v>
      </c>
      <c r="CY84">
        <f>AB84</f>
        <v>65.709999999999994</v>
      </c>
      <c r="CZ84">
        <f>AF84</f>
        <v>65.709999999999994</v>
      </c>
      <c r="DA84">
        <f>AJ84</f>
        <v>1</v>
      </c>
      <c r="DB84">
        <f>ROUND(((ROUND(AT84*CZ84,2)*1.2)*1.25),2)</f>
        <v>0.99</v>
      </c>
      <c r="DC84">
        <f>ROUND(((ROUND(AT84*AG84,2)*1.2)*1.25),2)</f>
        <v>0.18</v>
      </c>
    </row>
    <row r="85" spans="1:107">
      <c r="A85">
        <f>ROW(Source!A96)</f>
        <v>96</v>
      </c>
      <c r="B85">
        <v>33304960</v>
      </c>
      <c r="C85">
        <v>33356410</v>
      </c>
      <c r="D85">
        <v>31180727</v>
      </c>
      <c r="E85">
        <v>1</v>
      </c>
      <c r="F85">
        <v>1</v>
      </c>
      <c r="G85">
        <v>1</v>
      </c>
      <c r="H85">
        <v>3</v>
      </c>
      <c r="I85" t="s">
        <v>844</v>
      </c>
      <c r="J85" t="s">
        <v>845</v>
      </c>
      <c r="K85" t="s">
        <v>846</v>
      </c>
      <c r="L85">
        <v>1348</v>
      </c>
      <c r="N85">
        <v>1009</v>
      </c>
      <c r="O85" t="s">
        <v>32</v>
      </c>
      <c r="P85" t="s">
        <v>32</v>
      </c>
      <c r="Q85">
        <v>1000</v>
      </c>
      <c r="W85">
        <v>0</v>
      </c>
      <c r="X85">
        <v>-437906794</v>
      </c>
      <c r="Y85">
        <v>2.0000000000000001E-4</v>
      </c>
      <c r="AA85">
        <v>9040.01</v>
      </c>
      <c r="AB85">
        <v>0</v>
      </c>
      <c r="AC85">
        <v>0</v>
      </c>
      <c r="AD85">
        <v>0</v>
      </c>
      <c r="AE85">
        <v>9040.01</v>
      </c>
      <c r="AF85">
        <v>0</v>
      </c>
      <c r="AG85">
        <v>0</v>
      </c>
      <c r="AH85">
        <v>0</v>
      </c>
      <c r="AI85">
        <v>1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0</v>
      </c>
      <c r="AQ85">
        <v>0</v>
      </c>
      <c r="AR85">
        <v>0</v>
      </c>
      <c r="AS85" t="s">
        <v>3</v>
      </c>
      <c r="AT85">
        <v>2.0000000000000001E-4</v>
      </c>
      <c r="AU85" t="s">
        <v>3</v>
      </c>
      <c r="AV85">
        <v>0</v>
      </c>
      <c r="AW85">
        <v>2</v>
      </c>
      <c r="AX85">
        <v>33356419</v>
      </c>
      <c r="AY85">
        <v>1</v>
      </c>
      <c r="AZ85">
        <v>0</v>
      </c>
      <c r="BA85">
        <v>98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Y85*Source!I96</f>
        <v>1.7584E-4</v>
      </c>
      <c r="CY85">
        <f>AA85</f>
        <v>9040.01</v>
      </c>
      <c r="CZ85">
        <f>AE85</f>
        <v>9040.01</v>
      </c>
      <c r="DA85">
        <f>AI85</f>
        <v>1</v>
      </c>
      <c r="DB85">
        <f>ROUND(ROUND(AT85*CZ85,2),2)</f>
        <v>1.81</v>
      </c>
      <c r="DC85">
        <f>ROUND(ROUND(AT85*AG85,2),2)</f>
        <v>0</v>
      </c>
    </row>
    <row r="86" spans="1:107">
      <c r="A86">
        <f>ROW(Source!A96)</f>
        <v>96</v>
      </c>
      <c r="B86">
        <v>33304960</v>
      </c>
      <c r="C86">
        <v>33356410</v>
      </c>
      <c r="D86">
        <v>31181610</v>
      </c>
      <c r="E86">
        <v>1</v>
      </c>
      <c r="F86">
        <v>1</v>
      </c>
      <c r="G86">
        <v>1</v>
      </c>
      <c r="H86">
        <v>3</v>
      </c>
      <c r="I86" t="s">
        <v>847</v>
      </c>
      <c r="J86" t="s">
        <v>848</v>
      </c>
      <c r="K86" t="s">
        <v>849</v>
      </c>
      <c r="L86">
        <v>1346</v>
      </c>
      <c r="N86">
        <v>1009</v>
      </c>
      <c r="O86" t="s">
        <v>78</v>
      </c>
      <c r="P86" t="s">
        <v>78</v>
      </c>
      <c r="Q86">
        <v>1</v>
      </c>
      <c r="W86">
        <v>0</v>
      </c>
      <c r="X86">
        <v>-731615568</v>
      </c>
      <c r="Y86">
        <v>0.08</v>
      </c>
      <c r="AA86">
        <v>23.09</v>
      </c>
      <c r="AB86">
        <v>0</v>
      </c>
      <c r="AC86">
        <v>0</v>
      </c>
      <c r="AD86">
        <v>0</v>
      </c>
      <c r="AE86">
        <v>23.09</v>
      </c>
      <c r="AF86">
        <v>0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3</v>
      </c>
      <c r="AT86">
        <v>0.08</v>
      </c>
      <c r="AU86" t="s">
        <v>3</v>
      </c>
      <c r="AV86">
        <v>0</v>
      </c>
      <c r="AW86">
        <v>2</v>
      </c>
      <c r="AX86">
        <v>33356420</v>
      </c>
      <c r="AY86">
        <v>1</v>
      </c>
      <c r="AZ86">
        <v>0</v>
      </c>
      <c r="BA86">
        <v>99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Y86*Source!I96</f>
        <v>7.0335999999999996E-2</v>
      </c>
      <c r="CY86">
        <f>AA86</f>
        <v>23.09</v>
      </c>
      <c r="CZ86">
        <f>AE86</f>
        <v>23.09</v>
      </c>
      <c r="DA86">
        <f>AI86</f>
        <v>1</v>
      </c>
      <c r="DB86">
        <f>ROUND(ROUND(AT86*CZ86,2),2)</f>
        <v>1.85</v>
      </c>
      <c r="DC86">
        <f>ROUND(ROUND(AT86*AG86,2),2)</f>
        <v>0</v>
      </c>
    </row>
    <row r="87" spans="1:107">
      <c r="A87">
        <f>ROW(Source!A101)</f>
        <v>101</v>
      </c>
      <c r="B87">
        <v>33304975</v>
      </c>
      <c r="C87">
        <v>33356424</v>
      </c>
      <c r="D87">
        <v>31172080</v>
      </c>
      <c r="E87">
        <v>1</v>
      </c>
      <c r="F87">
        <v>1</v>
      </c>
      <c r="G87">
        <v>1</v>
      </c>
      <c r="H87">
        <v>1</v>
      </c>
      <c r="I87" t="s">
        <v>852</v>
      </c>
      <c r="J87" t="s">
        <v>3</v>
      </c>
      <c r="K87" t="s">
        <v>853</v>
      </c>
      <c r="L87">
        <v>1191</v>
      </c>
      <c r="N87">
        <v>1013</v>
      </c>
      <c r="O87" t="s">
        <v>831</v>
      </c>
      <c r="P87" t="s">
        <v>831</v>
      </c>
      <c r="Q87">
        <v>1</v>
      </c>
      <c r="W87">
        <v>0</v>
      </c>
      <c r="X87">
        <v>912892513</v>
      </c>
      <c r="Y87">
        <v>5.1059999999999999</v>
      </c>
      <c r="AA87">
        <v>0</v>
      </c>
      <c r="AB87">
        <v>0</v>
      </c>
      <c r="AC87">
        <v>0</v>
      </c>
      <c r="AD87">
        <v>9.92</v>
      </c>
      <c r="AE87">
        <v>0</v>
      </c>
      <c r="AF87">
        <v>0</v>
      </c>
      <c r="AG87">
        <v>0</v>
      </c>
      <c r="AH87">
        <v>9.92</v>
      </c>
      <c r="AI87">
        <v>1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1</v>
      </c>
      <c r="AQ87">
        <v>0</v>
      </c>
      <c r="AR87">
        <v>0</v>
      </c>
      <c r="AS87" t="s">
        <v>3</v>
      </c>
      <c r="AT87">
        <v>3.7</v>
      </c>
      <c r="AU87" t="s">
        <v>22</v>
      </c>
      <c r="AV87">
        <v>1</v>
      </c>
      <c r="AW87">
        <v>2</v>
      </c>
      <c r="AX87">
        <v>33356430</v>
      </c>
      <c r="AY87">
        <v>1</v>
      </c>
      <c r="AZ87">
        <v>0</v>
      </c>
      <c r="BA87">
        <v>101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Y87*Source!I101</f>
        <v>2.0424000000000002</v>
      </c>
      <c r="CY87">
        <f>AD87</f>
        <v>9.92</v>
      </c>
      <c r="CZ87">
        <f>AH87</f>
        <v>9.92</v>
      </c>
      <c r="DA87">
        <f>AL87</f>
        <v>1</v>
      </c>
      <c r="DB87">
        <f>ROUND(((ROUND(AT87*CZ87,2)*1.2)*1.15),2)</f>
        <v>50.65</v>
      </c>
      <c r="DC87">
        <f>ROUND(((ROUND(AT87*AG87,2)*1.2)*1.15),2)</f>
        <v>0</v>
      </c>
    </row>
    <row r="88" spans="1:107">
      <c r="A88">
        <f>ROW(Source!A101)</f>
        <v>101</v>
      </c>
      <c r="B88">
        <v>33304975</v>
      </c>
      <c r="C88">
        <v>33356424</v>
      </c>
      <c r="D88">
        <v>31172011</v>
      </c>
      <c r="E88">
        <v>1</v>
      </c>
      <c r="F88">
        <v>1</v>
      </c>
      <c r="G88">
        <v>1</v>
      </c>
      <c r="H88">
        <v>1</v>
      </c>
      <c r="I88" t="s">
        <v>832</v>
      </c>
      <c r="J88" t="s">
        <v>3</v>
      </c>
      <c r="K88" t="s">
        <v>833</v>
      </c>
      <c r="L88">
        <v>1191</v>
      </c>
      <c r="N88">
        <v>1013</v>
      </c>
      <c r="O88" t="s">
        <v>831</v>
      </c>
      <c r="P88" t="s">
        <v>831</v>
      </c>
      <c r="Q88">
        <v>1</v>
      </c>
      <c r="W88">
        <v>0</v>
      </c>
      <c r="X88">
        <v>-1417349443</v>
      </c>
      <c r="Y88">
        <v>0.01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1</v>
      </c>
      <c r="AJ88">
        <v>1</v>
      </c>
      <c r="AK88">
        <v>1</v>
      </c>
      <c r="AL88">
        <v>1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3</v>
      </c>
      <c r="AT88">
        <v>0.01</v>
      </c>
      <c r="AU88" t="s">
        <v>3</v>
      </c>
      <c r="AV88">
        <v>2</v>
      </c>
      <c r="AW88">
        <v>2</v>
      </c>
      <c r="AX88">
        <v>33356431</v>
      </c>
      <c r="AY88">
        <v>1</v>
      </c>
      <c r="AZ88">
        <v>2048</v>
      </c>
      <c r="BA88">
        <v>102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Y88*Source!I101</f>
        <v>4.0000000000000001E-3</v>
      </c>
      <c r="CY88">
        <f>AD88</f>
        <v>0</v>
      </c>
      <c r="CZ88">
        <f>AH88</f>
        <v>0</v>
      </c>
      <c r="DA88">
        <f>AL88</f>
        <v>1</v>
      </c>
      <c r="DB88">
        <f>ROUND(ROUND(AT88*CZ88,2),2)</f>
        <v>0</v>
      </c>
      <c r="DC88">
        <f>ROUND(ROUND(AT88*AG88,2),2)</f>
        <v>0</v>
      </c>
    </row>
    <row r="89" spans="1:107">
      <c r="A89">
        <f>ROW(Source!A101)</f>
        <v>101</v>
      </c>
      <c r="B89">
        <v>33304975</v>
      </c>
      <c r="C89">
        <v>33356424</v>
      </c>
      <c r="D89">
        <v>31259879</v>
      </c>
      <c r="E89">
        <v>1</v>
      </c>
      <c r="F89">
        <v>1</v>
      </c>
      <c r="G89">
        <v>1</v>
      </c>
      <c r="H89">
        <v>2</v>
      </c>
      <c r="I89" t="s">
        <v>841</v>
      </c>
      <c r="J89" t="s">
        <v>842</v>
      </c>
      <c r="K89" t="s">
        <v>843</v>
      </c>
      <c r="L89">
        <v>1368</v>
      </c>
      <c r="N89">
        <v>1011</v>
      </c>
      <c r="O89" t="s">
        <v>837</v>
      </c>
      <c r="P89" t="s">
        <v>837</v>
      </c>
      <c r="Q89">
        <v>1</v>
      </c>
      <c r="W89">
        <v>0</v>
      </c>
      <c r="X89">
        <v>1372534845</v>
      </c>
      <c r="Y89">
        <v>1.4999999999999999E-2</v>
      </c>
      <c r="AA89">
        <v>0</v>
      </c>
      <c r="AB89">
        <v>65.709999999999994</v>
      </c>
      <c r="AC89">
        <v>11.6</v>
      </c>
      <c r="AD89">
        <v>0</v>
      </c>
      <c r="AE89">
        <v>0</v>
      </c>
      <c r="AF89">
        <v>65.709999999999994</v>
      </c>
      <c r="AG89">
        <v>11.6</v>
      </c>
      <c r="AH89">
        <v>0</v>
      </c>
      <c r="AI89">
        <v>1</v>
      </c>
      <c r="AJ89">
        <v>1</v>
      </c>
      <c r="AK89">
        <v>1</v>
      </c>
      <c r="AL89">
        <v>1</v>
      </c>
      <c r="AN89">
        <v>0</v>
      </c>
      <c r="AO89">
        <v>1</v>
      </c>
      <c r="AP89">
        <v>1</v>
      </c>
      <c r="AQ89">
        <v>0</v>
      </c>
      <c r="AR89">
        <v>0</v>
      </c>
      <c r="AS89" t="s">
        <v>3</v>
      </c>
      <c r="AT89">
        <v>0.01</v>
      </c>
      <c r="AU89" t="s">
        <v>21</v>
      </c>
      <c r="AV89">
        <v>0</v>
      </c>
      <c r="AW89">
        <v>2</v>
      </c>
      <c r="AX89">
        <v>33356432</v>
      </c>
      <c r="AY89">
        <v>1</v>
      </c>
      <c r="AZ89">
        <v>0</v>
      </c>
      <c r="BA89">
        <v>103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Y89*Source!I101</f>
        <v>6.0000000000000001E-3</v>
      </c>
      <c r="CY89">
        <f>AB89</f>
        <v>65.709999999999994</v>
      </c>
      <c r="CZ89">
        <f>AF89</f>
        <v>65.709999999999994</v>
      </c>
      <c r="DA89">
        <f>AJ89</f>
        <v>1</v>
      </c>
      <c r="DB89">
        <f>ROUND(((ROUND(AT89*CZ89,2)*1.2)*1.25),2)</f>
        <v>0.99</v>
      </c>
      <c r="DC89">
        <f>ROUND(((ROUND(AT89*AG89,2)*1.2)*1.25),2)</f>
        <v>0.18</v>
      </c>
    </row>
    <row r="90" spans="1:107">
      <c r="A90">
        <f>ROW(Source!A101)</f>
        <v>101</v>
      </c>
      <c r="B90">
        <v>33304975</v>
      </c>
      <c r="C90">
        <v>33356424</v>
      </c>
      <c r="D90">
        <v>31180727</v>
      </c>
      <c r="E90">
        <v>1</v>
      </c>
      <c r="F90">
        <v>1</v>
      </c>
      <c r="G90">
        <v>1</v>
      </c>
      <c r="H90">
        <v>3</v>
      </c>
      <c r="I90" t="s">
        <v>844</v>
      </c>
      <c r="J90" t="s">
        <v>845</v>
      </c>
      <c r="K90" t="s">
        <v>846</v>
      </c>
      <c r="L90">
        <v>1348</v>
      </c>
      <c r="N90">
        <v>1009</v>
      </c>
      <c r="O90" t="s">
        <v>32</v>
      </c>
      <c r="P90" t="s">
        <v>32</v>
      </c>
      <c r="Q90">
        <v>1000</v>
      </c>
      <c r="W90">
        <v>0</v>
      </c>
      <c r="X90">
        <v>-437906794</v>
      </c>
      <c r="Y90">
        <v>4.0000000000000002E-4</v>
      </c>
      <c r="AA90">
        <v>9040.01</v>
      </c>
      <c r="AB90">
        <v>0</v>
      </c>
      <c r="AC90">
        <v>0</v>
      </c>
      <c r="AD90">
        <v>0</v>
      </c>
      <c r="AE90">
        <v>9040.01</v>
      </c>
      <c r="AF90">
        <v>0</v>
      </c>
      <c r="AG90">
        <v>0</v>
      </c>
      <c r="AH90">
        <v>0</v>
      </c>
      <c r="AI90">
        <v>1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3</v>
      </c>
      <c r="AT90">
        <v>4.0000000000000002E-4</v>
      </c>
      <c r="AU90" t="s">
        <v>3</v>
      </c>
      <c r="AV90">
        <v>0</v>
      </c>
      <c r="AW90">
        <v>2</v>
      </c>
      <c r="AX90">
        <v>33356433</v>
      </c>
      <c r="AY90">
        <v>1</v>
      </c>
      <c r="AZ90">
        <v>0</v>
      </c>
      <c r="BA90">
        <v>104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Y90*Source!I101</f>
        <v>1.6000000000000001E-4</v>
      </c>
      <c r="CY90">
        <f>AA90</f>
        <v>9040.01</v>
      </c>
      <c r="CZ90">
        <f>AE90</f>
        <v>9040.01</v>
      </c>
      <c r="DA90">
        <f>AI90</f>
        <v>1</v>
      </c>
      <c r="DB90">
        <f>ROUND(ROUND(AT90*CZ90,2),2)</f>
        <v>3.62</v>
      </c>
      <c r="DC90">
        <f>ROUND(ROUND(AT90*AG90,2),2)</f>
        <v>0</v>
      </c>
    </row>
    <row r="91" spans="1:107">
      <c r="A91">
        <f>ROW(Source!A101)</f>
        <v>101</v>
      </c>
      <c r="B91">
        <v>33304975</v>
      </c>
      <c r="C91">
        <v>33356424</v>
      </c>
      <c r="D91">
        <v>31181610</v>
      </c>
      <c r="E91">
        <v>1</v>
      </c>
      <c r="F91">
        <v>1</v>
      </c>
      <c r="G91">
        <v>1</v>
      </c>
      <c r="H91">
        <v>3</v>
      </c>
      <c r="I91" t="s">
        <v>847</v>
      </c>
      <c r="J91" t="s">
        <v>848</v>
      </c>
      <c r="K91" t="s">
        <v>849</v>
      </c>
      <c r="L91">
        <v>1346</v>
      </c>
      <c r="N91">
        <v>1009</v>
      </c>
      <c r="O91" t="s">
        <v>78</v>
      </c>
      <c r="P91" t="s">
        <v>78</v>
      </c>
      <c r="Q91">
        <v>1</v>
      </c>
      <c r="W91">
        <v>0</v>
      </c>
      <c r="X91">
        <v>-731615568</v>
      </c>
      <c r="Y91">
        <v>1.1000000000000001</v>
      </c>
      <c r="AA91">
        <v>23.09</v>
      </c>
      <c r="AB91">
        <v>0</v>
      </c>
      <c r="AC91">
        <v>0</v>
      </c>
      <c r="AD91">
        <v>0</v>
      </c>
      <c r="AE91">
        <v>23.09</v>
      </c>
      <c r="AF91">
        <v>0</v>
      </c>
      <c r="AG91">
        <v>0</v>
      </c>
      <c r="AH91">
        <v>0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0</v>
      </c>
      <c r="AQ91">
        <v>0</v>
      </c>
      <c r="AR91">
        <v>0</v>
      </c>
      <c r="AS91" t="s">
        <v>3</v>
      </c>
      <c r="AT91">
        <v>1.1000000000000001</v>
      </c>
      <c r="AU91" t="s">
        <v>3</v>
      </c>
      <c r="AV91">
        <v>0</v>
      </c>
      <c r="AW91">
        <v>2</v>
      </c>
      <c r="AX91">
        <v>33356434</v>
      </c>
      <c r="AY91">
        <v>1</v>
      </c>
      <c r="AZ91">
        <v>0</v>
      </c>
      <c r="BA91">
        <v>105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Y91*Source!I101</f>
        <v>0.44000000000000006</v>
      </c>
      <c r="CY91">
        <f>AA91</f>
        <v>23.09</v>
      </c>
      <c r="CZ91">
        <f>AE91</f>
        <v>23.09</v>
      </c>
      <c r="DA91">
        <f>AI91</f>
        <v>1</v>
      </c>
      <c r="DB91">
        <f>ROUND(ROUND(AT91*CZ91,2),2)</f>
        <v>25.4</v>
      </c>
      <c r="DC91">
        <f>ROUND(ROUND(AT91*AG91,2),2)</f>
        <v>0</v>
      </c>
    </row>
    <row r="92" spans="1:107">
      <c r="A92">
        <f>ROW(Source!A102)</f>
        <v>102</v>
      </c>
      <c r="B92">
        <v>33304960</v>
      </c>
      <c r="C92">
        <v>33356424</v>
      </c>
      <c r="D92">
        <v>31172080</v>
      </c>
      <c r="E92">
        <v>1</v>
      </c>
      <c r="F92">
        <v>1</v>
      </c>
      <c r="G92">
        <v>1</v>
      </c>
      <c r="H92">
        <v>1</v>
      </c>
      <c r="I92" t="s">
        <v>852</v>
      </c>
      <c r="J92" t="s">
        <v>3</v>
      </c>
      <c r="K92" t="s">
        <v>853</v>
      </c>
      <c r="L92">
        <v>1191</v>
      </c>
      <c r="N92">
        <v>1013</v>
      </c>
      <c r="O92" t="s">
        <v>831</v>
      </c>
      <c r="P92" t="s">
        <v>831</v>
      </c>
      <c r="Q92">
        <v>1</v>
      </c>
      <c r="W92">
        <v>0</v>
      </c>
      <c r="X92">
        <v>912892513</v>
      </c>
      <c r="Y92">
        <v>5.1059999999999999</v>
      </c>
      <c r="AA92">
        <v>0</v>
      </c>
      <c r="AB92">
        <v>0</v>
      </c>
      <c r="AC92">
        <v>0</v>
      </c>
      <c r="AD92">
        <v>9.92</v>
      </c>
      <c r="AE92">
        <v>0</v>
      </c>
      <c r="AF92">
        <v>0</v>
      </c>
      <c r="AG92">
        <v>0</v>
      </c>
      <c r="AH92">
        <v>9.92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1</v>
      </c>
      <c r="AQ92">
        <v>0</v>
      </c>
      <c r="AR92">
        <v>0</v>
      </c>
      <c r="AS92" t="s">
        <v>3</v>
      </c>
      <c r="AT92">
        <v>3.7</v>
      </c>
      <c r="AU92" t="s">
        <v>22</v>
      </c>
      <c r="AV92">
        <v>1</v>
      </c>
      <c r="AW92">
        <v>2</v>
      </c>
      <c r="AX92">
        <v>33356430</v>
      </c>
      <c r="AY92">
        <v>1</v>
      </c>
      <c r="AZ92">
        <v>0</v>
      </c>
      <c r="BA92">
        <v>107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Y92*Source!I102</f>
        <v>2.0424000000000002</v>
      </c>
      <c r="CY92">
        <f>AD92</f>
        <v>9.92</v>
      </c>
      <c r="CZ92">
        <f>AH92</f>
        <v>9.92</v>
      </c>
      <c r="DA92">
        <f>AL92</f>
        <v>1</v>
      </c>
      <c r="DB92">
        <f>ROUND(((ROUND(AT92*CZ92,2)*1.2)*1.15),2)</f>
        <v>50.65</v>
      </c>
      <c r="DC92">
        <f>ROUND(((ROUND(AT92*AG92,2)*1.2)*1.15),2)</f>
        <v>0</v>
      </c>
    </row>
    <row r="93" spans="1:107">
      <c r="A93">
        <f>ROW(Source!A102)</f>
        <v>102</v>
      </c>
      <c r="B93">
        <v>33304960</v>
      </c>
      <c r="C93">
        <v>33356424</v>
      </c>
      <c r="D93">
        <v>31172011</v>
      </c>
      <c r="E93">
        <v>1</v>
      </c>
      <c r="F93">
        <v>1</v>
      </c>
      <c r="G93">
        <v>1</v>
      </c>
      <c r="H93">
        <v>1</v>
      </c>
      <c r="I93" t="s">
        <v>832</v>
      </c>
      <c r="J93" t="s">
        <v>3</v>
      </c>
      <c r="K93" t="s">
        <v>833</v>
      </c>
      <c r="L93">
        <v>1191</v>
      </c>
      <c r="N93">
        <v>1013</v>
      </c>
      <c r="O93" t="s">
        <v>831</v>
      </c>
      <c r="P93" t="s">
        <v>831</v>
      </c>
      <c r="Q93">
        <v>1</v>
      </c>
      <c r="W93">
        <v>0</v>
      </c>
      <c r="X93">
        <v>-1417349443</v>
      </c>
      <c r="Y93">
        <v>0.01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1</v>
      </c>
      <c r="AJ93">
        <v>1</v>
      </c>
      <c r="AK93">
        <v>1</v>
      </c>
      <c r="AL93">
        <v>1</v>
      </c>
      <c r="AN93">
        <v>0</v>
      </c>
      <c r="AO93">
        <v>1</v>
      </c>
      <c r="AP93">
        <v>0</v>
      </c>
      <c r="AQ93">
        <v>0</v>
      </c>
      <c r="AR93">
        <v>0</v>
      </c>
      <c r="AS93" t="s">
        <v>3</v>
      </c>
      <c r="AT93">
        <v>0.01</v>
      </c>
      <c r="AU93" t="s">
        <v>3</v>
      </c>
      <c r="AV93">
        <v>2</v>
      </c>
      <c r="AW93">
        <v>2</v>
      </c>
      <c r="AX93">
        <v>33356431</v>
      </c>
      <c r="AY93">
        <v>1</v>
      </c>
      <c r="AZ93">
        <v>2048</v>
      </c>
      <c r="BA93">
        <v>108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Y93*Source!I102</f>
        <v>4.0000000000000001E-3</v>
      </c>
      <c r="CY93">
        <f>AD93</f>
        <v>0</v>
      </c>
      <c r="CZ93">
        <f>AH93</f>
        <v>0</v>
      </c>
      <c r="DA93">
        <f>AL93</f>
        <v>1</v>
      </c>
      <c r="DB93">
        <f>ROUND(ROUND(AT93*CZ93,2),2)</f>
        <v>0</v>
      </c>
      <c r="DC93">
        <f>ROUND(ROUND(AT93*AG93,2),2)</f>
        <v>0</v>
      </c>
    </row>
    <row r="94" spans="1:107">
      <c r="A94">
        <f>ROW(Source!A102)</f>
        <v>102</v>
      </c>
      <c r="B94">
        <v>33304960</v>
      </c>
      <c r="C94">
        <v>33356424</v>
      </c>
      <c r="D94">
        <v>31259879</v>
      </c>
      <c r="E94">
        <v>1</v>
      </c>
      <c r="F94">
        <v>1</v>
      </c>
      <c r="G94">
        <v>1</v>
      </c>
      <c r="H94">
        <v>2</v>
      </c>
      <c r="I94" t="s">
        <v>841</v>
      </c>
      <c r="J94" t="s">
        <v>842</v>
      </c>
      <c r="K94" t="s">
        <v>843</v>
      </c>
      <c r="L94">
        <v>1368</v>
      </c>
      <c r="N94">
        <v>1011</v>
      </c>
      <c r="O94" t="s">
        <v>837</v>
      </c>
      <c r="P94" t="s">
        <v>837</v>
      </c>
      <c r="Q94">
        <v>1</v>
      </c>
      <c r="W94">
        <v>0</v>
      </c>
      <c r="X94">
        <v>1372534845</v>
      </c>
      <c r="Y94">
        <v>1.4999999999999999E-2</v>
      </c>
      <c r="AA94">
        <v>0</v>
      </c>
      <c r="AB94">
        <v>65.709999999999994</v>
      </c>
      <c r="AC94">
        <v>11.6</v>
      </c>
      <c r="AD94">
        <v>0</v>
      </c>
      <c r="AE94">
        <v>0</v>
      </c>
      <c r="AF94">
        <v>65.709999999999994</v>
      </c>
      <c r="AG94">
        <v>11.6</v>
      </c>
      <c r="AH94">
        <v>0</v>
      </c>
      <c r="AI94">
        <v>1</v>
      </c>
      <c r="AJ94">
        <v>1</v>
      </c>
      <c r="AK94">
        <v>1</v>
      </c>
      <c r="AL94">
        <v>1</v>
      </c>
      <c r="AN94">
        <v>0</v>
      </c>
      <c r="AO94">
        <v>1</v>
      </c>
      <c r="AP94">
        <v>1</v>
      </c>
      <c r="AQ94">
        <v>0</v>
      </c>
      <c r="AR94">
        <v>0</v>
      </c>
      <c r="AS94" t="s">
        <v>3</v>
      </c>
      <c r="AT94">
        <v>0.01</v>
      </c>
      <c r="AU94" t="s">
        <v>21</v>
      </c>
      <c r="AV94">
        <v>0</v>
      </c>
      <c r="AW94">
        <v>2</v>
      </c>
      <c r="AX94">
        <v>33356432</v>
      </c>
      <c r="AY94">
        <v>1</v>
      </c>
      <c r="AZ94">
        <v>0</v>
      </c>
      <c r="BA94">
        <v>109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Y94*Source!I102</f>
        <v>6.0000000000000001E-3</v>
      </c>
      <c r="CY94">
        <f>AB94</f>
        <v>65.709999999999994</v>
      </c>
      <c r="CZ94">
        <f>AF94</f>
        <v>65.709999999999994</v>
      </c>
      <c r="DA94">
        <f>AJ94</f>
        <v>1</v>
      </c>
      <c r="DB94">
        <f>ROUND(((ROUND(AT94*CZ94,2)*1.2)*1.25),2)</f>
        <v>0.99</v>
      </c>
      <c r="DC94">
        <f>ROUND(((ROUND(AT94*AG94,2)*1.2)*1.25),2)</f>
        <v>0.18</v>
      </c>
    </row>
    <row r="95" spans="1:107">
      <c r="A95">
        <f>ROW(Source!A102)</f>
        <v>102</v>
      </c>
      <c r="B95">
        <v>33304960</v>
      </c>
      <c r="C95">
        <v>33356424</v>
      </c>
      <c r="D95">
        <v>31180727</v>
      </c>
      <c r="E95">
        <v>1</v>
      </c>
      <c r="F95">
        <v>1</v>
      </c>
      <c r="G95">
        <v>1</v>
      </c>
      <c r="H95">
        <v>3</v>
      </c>
      <c r="I95" t="s">
        <v>844</v>
      </c>
      <c r="J95" t="s">
        <v>845</v>
      </c>
      <c r="K95" t="s">
        <v>846</v>
      </c>
      <c r="L95">
        <v>1348</v>
      </c>
      <c r="N95">
        <v>1009</v>
      </c>
      <c r="O95" t="s">
        <v>32</v>
      </c>
      <c r="P95" t="s">
        <v>32</v>
      </c>
      <c r="Q95">
        <v>1000</v>
      </c>
      <c r="W95">
        <v>0</v>
      </c>
      <c r="X95">
        <v>-437906794</v>
      </c>
      <c r="Y95">
        <v>4.0000000000000002E-4</v>
      </c>
      <c r="AA95">
        <v>9040.01</v>
      </c>
      <c r="AB95">
        <v>0</v>
      </c>
      <c r="AC95">
        <v>0</v>
      </c>
      <c r="AD95">
        <v>0</v>
      </c>
      <c r="AE95">
        <v>9040.01</v>
      </c>
      <c r="AF95">
        <v>0</v>
      </c>
      <c r="AG95">
        <v>0</v>
      </c>
      <c r="AH95">
        <v>0</v>
      </c>
      <c r="AI95">
        <v>1</v>
      </c>
      <c r="AJ95">
        <v>1</v>
      </c>
      <c r="AK95">
        <v>1</v>
      </c>
      <c r="AL95">
        <v>1</v>
      </c>
      <c r="AN95">
        <v>0</v>
      </c>
      <c r="AO95">
        <v>1</v>
      </c>
      <c r="AP95">
        <v>0</v>
      </c>
      <c r="AQ95">
        <v>0</v>
      </c>
      <c r="AR95">
        <v>0</v>
      </c>
      <c r="AS95" t="s">
        <v>3</v>
      </c>
      <c r="AT95">
        <v>4.0000000000000002E-4</v>
      </c>
      <c r="AU95" t="s">
        <v>3</v>
      </c>
      <c r="AV95">
        <v>0</v>
      </c>
      <c r="AW95">
        <v>2</v>
      </c>
      <c r="AX95">
        <v>33356433</v>
      </c>
      <c r="AY95">
        <v>1</v>
      </c>
      <c r="AZ95">
        <v>0</v>
      </c>
      <c r="BA95">
        <v>110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Y95*Source!I102</f>
        <v>1.6000000000000001E-4</v>
      </c>
      <c r="CY95">
        <f>AA95</f>
        <v>9040.01</v>
      </c>
      <c r="CZ95">
        <f>AE95</f>
        <v>9040.01</v>
      </c>
      <c r="DA95">
        <f>AI95</f>
        <v>1</v>
      </c>
      <c r="DB95">
        <f>ROUND(ROUND(AT95*CZ95,2),2)</f>
        <v>3.62</v>
      </c>
      <c r="DC95">
        <f>ROUND(ROUND(AT95*AG95,2),2)</f>
        <v>0</v>
      </c>
    </row>
    <row r="96" spans="1:107">
      <c r="A96">
        <f>ROW(Source!A102)</f>
        <v>102</v>
      </c>
      <c r="B96">
        <v>33304960</v>
      </c>
      <c r="C96">
        <v>33356424</v>
      </c>
      <c r="D96">
        <v>31181610</v>
      </c>
      <c r="E96">
        <v>1</v>
      </c>
      <c r="F96">
        <v>1</v>
      </c>
      <c r="G96">
        <v>1</v>
      </c>
      <c r="H96">
        <v>3</v>
      </c>
      <c r="I96" t="s">
        <v>847</v>
      </c>
      <c r="J96" t="s">
        <v>848</v>
      </c>
      <c r="K96" t="s">
        <v>849</v>
      </c>
      <c r="L96">
        <v>1346</v>
      </c>
      <c r="N96">
        <v>1009</v>
      </c>
      <c r="O96" t="s">
        <v>78</v>
      </c>
      <c r="P96" t="s">
        <v>78</v>
      </c>
      <c r="Q96">
        <v>1</v>
      </c>
      <c r="W96">
        <v>0</v>
      </c>
      <c r="X96">
        <v>-731615568</v>
      </c>
      <c r="Y96">
        <v>1.1000000000000001</v>
      </c>
      <c r="AA96">
        <v>23.09</v>
      </c>
      <c r="AB96">
        <v>0</v>
      </c>
      <c r="AC96">
        <v>0</v>
      </c>
      <c r="AD96">
        <v>0</v>
      </c>
      <c r="AE96">
        <v>23.09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1</v>
      </c>
      <c r="AL96">
        <v>1</v>
      </c>
      <c r="AN96">
        <v>0</v>
      </c>
      <c r="AO96">
        <v>1</v>
      </c>
      <c r="AP96">
        <v>0</v>
      </c>
      <c r="AQ96">
        <v>0</v>
      </c>
      <c r="AR96">
        <v>0</v>
      </c>
      <c r="AS96" t="s">
        <v>3</v>
      </c>
      <c r="AT96">
        <v>1.1000000000000001</v>
      </c>
      <c r="AU96" t="s">
        <v>3</v>
      </c>
      <c r="AV96">
        <v>0</v>
      </c>
      <c r="AW96">
        <v>2</v>
      </c>
      <c r="AX96">
        <v>33356434</v>
      </c>
      <c r="AY96">
        <v>1</v>
      </c>
      <c r="AZ96">
        <v>0</v>
      </c>
      <c r="BA96">
        <v>111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Y96*Source!I102</f>
        <v>0.44000000000000006</v>
      </c>
      <c r="CY96">
        <f>AA96</f>
        <v>23.09</v>
      </c>
      <c r="CZ96">
        <f>AE96</f>
        <v>23.09</v>
      </c>
      <c r="DA96">
        <f>AI96</f>
        <v>1</v>
      </c>
      <c r="DB96">
        <f>ROUND(ROUND(AT96*CZ96,2),2)</f>
        <v>25.4</v>
      </c>
      <c r="DC96">
        <f>ROUND(ROUND(AT96*AG96,2),2)</f>
        <v>0</v>
      </c>
    </row>
    <row r="97" spans="1:107">
      <c r="A97">
        <f>ROW(Source!A105)</f>
        <v>105</v>
      </c>
      <c r="B97">
        <v>33304975</v>
      </c>
      <c r="C97">
        <v>33356437</v>
      </c>
      <c r="D97">
        <v>31172063</v>
      </c>
      <c r="E97">
        <v>1</v>
      </c>
      <c r="F97">
        <v>1</v>
      </c>
      <c r="G97">
        <v>1</v>
      </c>
      <c r="H97">
        <v>1</v>
      </c>
      <c r="I97" t="s">
        <v>854</v>
      </c>
      <c r="J97" t="s">
        <v>3</v>
      </c>
      <c r="K97" t="s">
        <v>855</v>
      </c>
      <c r="L97">
        <v>1191</v>
      </c>
      <c r="N97">
        <v>1013</v>
      </c>
      <c r="O97" t="s">
        <v>831</v>
      </c>
      <c r="P97" t="s">
        <v>831</v>
      </c>
      <c r="Q97">
        <v>1</v>
      </c>
      <c r="W97">
        <v>0</v>
      </c>
      <c r="X97">
        <v>-719309759</v>
      </c>
      <c r="Y97">
        <v>2.8703999999999996</v>
      </c>
      <c r="AA97">
        <v>0</v>
      </c>
      <c r="AB97">
        <v>0</v>
      </c>
      <c r="AC97">
        <v>0</v>
      </c>
      <c r="AD97">
        <v>8.86</v>
      </c>
      <c r="AE97">
        <v>0</v>
      </c>
      <c r="AF97">
        <v>0</v>
      </c>
      <c r="AG97">
        <v>0</v>
      </c>
      <c r="AH97">
        <v>8.86</v>
      </c>
      <c r="AI97">
        <v>1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1</v>
      </c>
      <c r="AQ97">
        <v>0</v>
      </c>
      <c r="AR97">
        <v>0</v>
      </c>
      <c r="AS97" t="s">
        <v>3</v>
      </c>
      <c r="AT97">
        <v>2.08</v>
      </c>
      <c r="AU97" t="s">
        <v>22</v>
      </c>
      <c r="AV97">
        <v>1</v>
      </c>
      <c r="AW97">
        <v>2</v>
      </c>
      <c r="AX97">
        <v>33356445</v>
      </c>
      <c r="AY97">
        <v>1</v>
      </c>
      <c r="AZ97">
        <v>0</v>
      </c>
      <c r="BA97">
        <v>113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Y97*Source!I105</f>
        <v>2.8703999999999996</v>
      </c>
      <c r="CY97">
        <f>AD97</f>
        <v>8.86</v>
      </c>
      <c r="CZ97">
        <f>AH97</f>
        <v>8.86</v>
      </c>
      <c r="DA97">
        <f>AL97</f>
        <v>1</v>
      </c>
      <c r="DB97">
        <f>ROUND(((ROUND(AT97*CZ97,2)*1.2)*1.15),2)</f>
        <v>25.43</v>
      </c>
      <c r="DC97">
        <f>ROUND(((ROUND(AT97*AG97,2)*1.2)*1.15),2)</f>
        <v>0</v>
      </c>
    </row>
    <row r="98" spans="1:107">
      <c r="A98">
        <f>ROW(Source!A105)</f>
        <v>105</v>
      </c>
      <c r="B98">
        <v>33304975</v>
      </c>
      <c r="C98">
        <v>33356437</v>
      </c>
      <c r="D98">
        <v>31172011</v>
      </c>
      <c r="E98">
        <v>1</v>
      </c>
      <c r="F98">
        <v>1</v>
      </c>
      <c r="G98">
        <v>1</v>
      </c>
      <c r="H98">
        <v>1</v>
      </c>
      <c r="I98" t="s">
        <v>832</v>
      </c>
      <c r="J98" t="s">
        <v>3</v>
      </c>
      <c r="K98" t="s">
        <v>833</v>
      </c>
      <c r="L98">
        <v>1191</v>
      </c>
      <c r="N98">
        <v>1013</v>
      </c>
      <c r="O98" t="s">
        <v>831</v>
      </c>
      <c r="P98" t="s">
        <v>831</v>
      </c>
      <c r="Q98">
        <v>1</v>
      </c>
      <c r="W98">
        <v>0</v>
      </c>
      <c r="X98">
        <v>-1417349443</v>
      </c>
      <c r="Y98">
        <v>0.02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3</v>
      </c>
      <c r="AT98">
        <v>0.02</v>
      </c>
      <c r="AU98" t="s">
        <v>3</v>
      </c>
      <c r="AV98">
        <v>2</v>
      </c>
      <c r="AW98">
        <v>2</v>
      </c>
      <c r="AX98">
        <v>33356446</v>
      </c>
      <c r="AY98">
        <v>1</v>
      </c>
      <c r="AZ98">
        <v>2048</v>
      </c>
      <c r="BA98">
        <v>114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Y98*Source!I105</f>
        <v>0.02</v>
      </c>
      <c r="CY98">
        <f>AD98</f>
        <v>0</v>
      </c>
      <c r="CZ98">
        <f>AH98</f>
        <v>0</v>
      </c>
      <c r="DA98">
        <f>AL98</f>
        <v>1</v>
      </c>
      <c r="DB98">
        <f>ROUND(ROUND(AT98*CZ98,2),2)</f>
        <v>0</v>
      </c>
      <c r="DC98">
        <f>ROUND(ROUND(AT98*AG98,2),2)</f>
        <v>0</v>
      </c>
    </row>
    <row r="99" spans="1:107">
      <c r="A99">
        <f>ROW(Source!A105)</f>
        <v>105</v>
      </c>
      <c r="B99">
        <v>33304975</v>
      </c>
      <c r="C99">
        <v>33356437</v>
      </c>
      <c r="D99">
        <v>31258491</v>
      </c>
      <c r="E99">
        <v>1</v>
      </c>
      <c r="F99">
        <v>1</v>
      </c>
      <c r="G99">
        <v>1</v>
      </c>
      <c r="H99">
        <v>2</v>
      </c>
      <c r="I99" t="s">
        <v>834</v>
      </c>
      <c r="J99" t="s">
        <v>835</v>
      </c>
      <c r="K99" t="s">
        <v>836</v>
      </c>
      <c r="L99">
        <v>1368</v>
      </c>
      <c r="N99">
        <v>1011</v>
      </c>
      <c r="O99" t="s">
        <v>837</v>
      </c>
      <c r="P99" t="s">
        <v>837</v>
      </c>
      <c r="Q99">
        <v>1</v>
      </c>
      <c r="W99">
        <v>0</v>
      </c>
      <c r="X99">
        <v>-1718674368</v>
      </c>
      <c r="Y99">
        <v>1.4999999999999999E-2</v>
      </c>
      <c r="AA99">
        <v>0</v>
      </c>
      <c r="AB99">
        <v>111.99</v>
      </c>
      <c r="AC99">
        <v>13.5</v>
      </c>
      <c r="AD99">
        <v>0</v>
      </c>
      <c r="AE99">
        <v>0</v>
      </c>
      <c r="AF99">
        <v>111.99</v>
      </c>
      <c r="AG99">
        <v>13.5</v>
      </c>
      <c r="AH99">
        <v>0</v>
      </c>
      <c r="AI99">
        <v>1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1</v>
      </c>
      <c r="AQ99">
        <v>0</v>
      </c>
      <c r="AR99">
        <v>0</v>
      </c>
      <c r="AS99" t="s">
        <v>3</v>
      </c>
      <c r="AT99">
        <v>0.01</v>
      </c>
      <c r="AU99" t="s">
        <v>21</v>
      </c>
      <c r="AV99">
        <v>0</v>
      </c>
      <c r="AW99">
        <v>2</v>
      </c>
      <c r="AX99">
        <v>33356447</v>
      </c>
      <c r="AY99">
        <v>1</v>
      </c>
      <c r="AZ99">
        <v>0</v>
      </c>
      <c r="BA99">
        <v>115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Y99*Source!I105</f>
        <v>1.4999999999999999E-2</v>
      </c>
      <c r="CY99">
        <f>AB99</f>
        <v>111.99</v>
      </c>
      <c r="CZ99">
        <f>AF99</f>
        <v>111.99</v>
      </c>
      <c r="DA99">
        <f>AJ99</f>
        <v>1</v>
      </c>
      <c r="DB99">
        <f>ROUND(((ROUND(AT99*CZ99,2)*1.2)*1.25),2)</f>
        <v>1.68</v>
      </c>
      <c r="DC99">
        <f>ROUND(((ROUND(AT99*AG99,2)*1.2)*1.25),2)</f>
        <v>0.21</v>
      </c>
    </row>
    <row r="100" spans="1:107">
      <c r="A100">
        <f>ROW(Source!A105)</f>
        <v>105</v>
      </c>
      <c r="B100">
        <v>33304975</v>
      </c>
      <c r="C100">
        <v>33356437</v>
      </c>
      <c r="D100">
        <v>31258691</v>
      </c>
      <c r="E100">
        <v>1</v>
      </c>
      <c r="F100">
        <v>1</v>
      </c>
      <c r="G100">
        <v>1</v>
      </c>
      <c r="H100">
        <v>2</v>
      </c>
      <c r="I100" t="s">
        <v>838</v>
      </c>
      <c r="J100" t="s">
        <v>839</v>
      </c>
      <c r="K100" t="s">
        <v>840</v>
      </c>
      <c r="L100">
        <v>1368</v>
      </c>
      <c r="N100">
        <v>1011</v>
      </c>
      <c r="O100" t="s">
        <v>837</v>
      </c>
      <c r="P100" t="s">
        <v>837</v>
      </c>
      <c r="Q100">
        <v>1</v>
      </c>
      <c r="W100">
        <v>0</v>
      </c>
      <c r="X100">
        <v>1373224040</v>
      </c>
      <c r="Y100">
        <v>0.72</v>
      </c>
      <c r="AA100">
        <v>0</v>
      </c>
      <c r="AB100">
        <v>3.12</v>
      </c>
      <c r="AC100">
        <v>0</v>
      </c>
      <c r="AD100">
        <v>0</v>
      </c>
      <c r="AE100">
        <v>0</v>
      </c>
      <c r="AF100">
        <v>3.12</v>
      </c>
      <c r="AG100">
        <v>0</v>
      </c>
      <c r="AH100">
        <v>0</v>
      </c>
      <c r="AI100">
        <v>1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1</v>
      </c>
      <c r="AQ100">
        <v>0</v>
      </c>
      <c r="AR100">
        <v>0</v>
      </c>
      <c r="AS100" t="s">
        <v>3</v>
      </c>
      <c r="AT100">
        <v>0.48</v>
      </c>
      <c r="AU100" t="s">
        <v>21</v>
      </c>
      <c r="AV100">
        <v>0</v>
      </c>
      <c r="AW100">
        <v>2</v>
      </c>
      <c r="AX100">
        <v>33356448</v>
      </c>
      <c r="AY100">
        <v>1</v>
      </c>
      <c r="AZ100">
        <v>0</v>
      </c>
      <c r="BA100">
        <v>116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Y100*Source!I105</f>
        <v>0.72</v>
      </c>
      <c r="CY100">
        <f>AB100</f>
        <v>3.12</v>
      </c>
      <c r="CZ100">
        <f>AF100</f>
        <v>3.12</v>
      </c>
      <c r="DA100">
        <f>AJ100</f>
        <v>1</v>
      </c>
      <c r="DB100">
        <f>ROUND(((ROUND(AT100*CZ100,2)*1.2)*1.25),2)</f>
        <v>2.25</v>
      </c>
      <c r="DC100">
        <f>ROUND(((ROUND(AT100*AG100,2)*1.2)*1.25),2)</f>
        <v>0</v>
      </c>
    </row>
    <row r="101" spans="1:107">
      <c r="A101">
        <f>ROW(Source!A105)</f>
        <v>105</v>
      </c>
      <c r="B101">
        <v>33304975</v>
      </c>
      <c r="C101">
        <v>33356437</v>
      </c>
      <c r="D101">
        <v>31259879</v>
      </c>
      <c r="E101">
        <v>1</v>
      </c>
      <c r="F101">
        <v>1</v>
      </c>
      <c r="G101">
        <v>1</v>
      </c>
      <c r="H101">
        <v>2</v>
      </c>
      <c r="I101" t="s">
        <v>841</v>
      </c>
      <c r="J101" t="s">
        <v>842</v>
      </c>
      <c r="K101" t="s">
        <v>843</v>
      </c>
      <c r="L101">
        <v>1368</v>
      </c>
      <c r="N101">
        <v>1011</v>
      </c>
      <c r="O101" t="s">
        <v>837</v>
      </c>
      <c r="P101" t="s">
        <v>837</v>
      </c>
      <c r="Q101">
        <v>1</v>
      </c>
      <c r="W101">
        <v>0</v>
      </c>
      <c r="X101">
        <v>1372534845</v>
      </c>
      <c r="Y101">
        <v>1.4999999999999999E-2</v>
      </c>
      <c r="AA101">
        <v>0</v>
      </c>
      <c r="AB101">
        <v>65.709999999999994</v>
      </c>
      <c r="AC101">
        <v>11.6</v>
      </c>
      <c r="AD101">
        <v>0</v>
      </c>
      <c r="AE101">
        <v>0</v>
      </c>
      <c r="AF101">
        <v>65.709999999999994</v>
      </c>
      <c r="AG101">
        <v>11.6</v>
      </c>
      <c r="AH101">
        <v>0</v>
      </c>
      <c r="AI101">
        <v>1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1</v>
      </c>
      <c r="AQ101">
        <v>0</v>
      </c>
      <c r="AR101">
        <v>0</v>
      </c>
      <c r="AS101" t="s">
        <v>3</v>
      </c>
      <c r="AT101">
        <v>0.01</v>
      </c>
      <c r="AU101" t="s">
        <v>21</v>
      </c>
      <c r="AV101">
        <v>0</v>
      </c>
      <c r="AW101">
        <v>2</v>
      </c>
      <c r="AX101">
        <v>33356449</v>
      </c>
      <c r="AY101">
        <v>1</v>
      </c>
      <c r="AZ101">
        <v>0</v>
      </c>
      <c r="BA101">
        <v>117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Y101*Source!I105</f>
        <v>1.4999999999999999E-2</v>
      </c>
      <c r="CY101">
        <f>AB101</f>
        <v>65.709999999999994</v>
      </c>
      <c r="CZ101">
        <f>AF101</f>
        <v>65.709999999999994</v>
      </c>
      <c r="DA101">
        <f>AJ101</f>
        <v>1</v>
      </c>
      <c r="DB101">
        <f>ROUND(((ROUND(AT101*CZ101,2)*1.2)*1.25),2)</f>
        <v>0.99</v>
      </c>
      <c r="DC101">
        <f>ROUND(((ROUND(AT101*AG101,2)*1.2)*1.25),2)</f>
        <v>0.18</v>
      </c>
    </row>
    <row r="102" spans="1:107">
      <c r="A102">
        <f>ROW(Source!A105)</f>
        <v>105</v>
      </c>
      <c r="B102">
        <v>33304975</v>
      </c>
      <c r="C102">
        <v>33356437</v>
      </c>
      <c r="D102">
        <v>31180727</v>
      </c>
      <c r="E102">
        <v>1</v>
      </c>
      <c r="F102">
        <v>1</v>
      </c>
      <c r="G102">
        <v>1</v>
      </c>
      <c r="H102">
        <v>3</v>
      </c>
      <c r="I102" t="s">
        <v>844</v>
      </c>
      <c r="J102" t="s">
        <v>845</v>
      </c>
      <c r="K102" t="s">
        <v>846</v>
      </c>
      <c r="L102">
        <v>1348</v>
      </c>
      <c r="N102">
        <v>1009</v>
      </c>
      <c r="O102" t="s">
        <v>32</v>
      </c>
      <c r="P102" t="s">
        <v>32</v>
      </c>
      <c r="Q102">
        <v>1000</v>
      </c>
      <c r="W102">
        <v>0</v>
      </c>
      <c r="X102">
        <v>-437906794</v>
      </c>
      <c r="Y102">
        <v>5.0000000000000001E-4</v>
      </c>
      <c r="AA102">
        <v>9040.01</v>
      </c>
      <c r="AB102">
        <v>0</v>
      </c>
      <c r="AC102">
        <v>0</v>
      </c>
      <c r="AD102">
        <v>0</v>
      </c>
      <c r="AE102">
        <v>9040.01</v>
      </c>
      <c r="AF102">
        <v>0</v>
      </c>
      <c r="AG102">
        <v>0</v>
      </c>
      <c r="AH102">
        <v>0</v>
      </c>
      <c r="AI102">
        <v>1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5.0000000000000001E-4</v>
      </c>
      <c r="AU102" t="s">
        <v>3</v>
      </c>
      <c r="AV102">
        <v>0</v>
      </c>
      <c r="AW102">
        <v>2</v>
      </c>
      <c r="AX102">
        <v>33356450</v>
      </c>
      <c r="AY102">
        <v>1</v>
      </c>
      <c r="AZ102">
        <v>0</v>
      </c>
      <c r="BA102">
        <v>118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Y102*Source!I105</f>
        <v>5.0000000000000001E-4</v>
      </c>
      <c r="CY102">
        <f>AA102</f>
        <v>9040.01</v>
      </c>
      <c r="CZ102">
        <f>AE102</f>
        <v>9040.01</v>
      </c>
      <c r="DA102">
        <f>AI102</f>
        <v>1</v>
      </c>
      <c r="DB102">
        <f>ROUND(ROUND(AT102*CZ102,2),2)</f>
        <v>4.5199999999999996</v>
      </c>
      <c r="DC102">
        <f>ROUND(ROUND(AT102*AG102,2),2)</f>
        <v>0</v>
      </c>
    </row>
    <row r="103" spans="1:107">
      <c r="A103">
        <f>ROW(Source!A105)</f>
        <v>105</v>
      </c>
      <c r="B103">
        <v>33304975</v>
      </c>
      <c r="C103">
        <v>33356437</v>
      </c>
      <c r="D103">
        <v>31181610</v>
      </c>
      <c r="E103">
        <v>1</v>
      </c>
      <c r="F103">
        <v>1</v>
      </c>
      <c r="G103">
        <v>1</v>
      </c>
      <c r="H103">
        <v>3</v>
      </c>
      <c r="I103" t="s">
        <v>847</v>
      </c>
      <c r="J103" t="s">
        <v>848</v>
      </c>
      <c r="K103" t="s">
        <v>849</v>
      </c>
      <c r="L103">
        <v>1346</v>
      </c>
      <c r="N103">
        <v>1009</v>
      </c>
      <c r="O103" t="s">
        <v>78</v>
      </c>
      <c r="P103" t="s">
        <v>78</v>
      </c>
      <c r="Q103">
        <v>1</v>
      </c>
      <c r="W103">
        <v>0</v>
      </c>
      <c r="X103">
        <v>-731615568</v>
      </c>
      <c r="Y103">
        <v>0.47099999999999997</v>
      </c>
      <c r="AA103">
        <v>23.09</v>
      </c>
      <c r="AB103">
        <v>0</v>
      </c>
      <c r="AC103">
        <v>0</v>
      </c>
      <c r="AD103">
        <v>0</v>
      </c>
      <c r="AE103">
        <v>23.09</v>
      </c>
      <c r="AF103">
        <v>0</v>
      </c>
      <c r="AG103">
        <v>0</v>
      </c>
      <c r="AH103">
        <v>0</v>
      </c>
      <c r="AI103">
        <v>1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3</v>
      </c>
      <c r="AT103">
        <v>0.47099999999999997</v>
      </c>
      <c r="AU103" t="s">
        <v>3</v>
      </c>
      <c r="AV103">
        <v>0</v>
      </c>
      <c r="AW103">
        <v>2</v>
      </c>
      <c r="AX103">
        <v>33356451</v>
      </c>
      <c r="AY103">
        <v>1</v>
      </c>
      <c r="AZ103">
        <v>0</v>
      </c>
      <c r="BA103">
        <v>119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Y103*Source!I105</f>
        <v>0.47099999999999997</v>
      </c>
      <c r="CY103">
        <f>AA103</f>
        <v>23.09</v>
      </c>
      <c r="CZ103">
        <f>AE103</f>
        <v>23.09</v>
      </c>
      <c r="DA103">
        <f>AI103</f>
        <v>1</v>
      </c>
      <c r="DB103">
        <f>ROUND(ROUND(AT103*CZ103,2),2)</f>
        <v>10.88</v>
      </c>
      <c r="DC103">
        <f>ROUND(ROUND(AT103*AG103,2),2)</f>
        <v>0</v>
      </c>
    </row>
    <row r="104" spans="1:107">
      <c r="A104">
        <f>ROW(Source!A106)</f>
        <v>106</v>
      </c>
      <c r="B104">
        <v>33304960</v>
      </c>
      <c r="C104">
        <v>33356437</v>
      </c>
      <c r="D104">
        <v>31172063</v>
      </c>
      <c r="E104">
        <v>1</v>
      </c>
      <c r="F104">
        <v>1</v>
      </c>
      <c r="G104">
        <v>1</v>
      </c>
      <c r="H104">
        <v>1</v>
      </c>
      <c r="I104" t="s">
        <v>854</v>
      </c>
      <c r="J104" t="s">
        <v>3</v>
      </c>
      <c r="K104" t="s">
        <v>855</v>
      </c>
      <c r="L104">
        <v>1191</v>
      </c>
      <c r="N104">
        <v>1013</v>
      </c>
      <c r="O104" t="s">
        <v>831</v>
      </c>
      <c r="P104" t="s">
        <v>831</v>
      </c>
      <c r="Q104">
        <v>1</v>
      </c>
      <c r="W104">
        <v>0</v>
      </c>
      <c r="X104">
        <v>-719309759</v>
      </c>
      <c r="Y104">
        <v>2.8703999999999996</v>
      </c>
      <c r="AA104">
        <v>0</v>
      </c>
      <c r="AB104">
        <v>0</v>
      </c>
      <c r="AC104">
        <v>0</v>
      </c>
      <c r="AD104">
        <v>8.86</v>
      </c>
      <c r="AE104">
        <v>0</v>
      </c>
      <c r="AF104">
        <v>0</v>
      </c>
      <c r="AG104">
        <v>0</v>
      </c>
      <c r="AH104">
        <v>8.86</v>
      </c>
      <c r="AI104">
        <v>1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1</v>
      </c>
      <c r="AQ104">
        <v>0</v>
      </c>
      <c r="AR104">
        <v>0</v>
      </c>
      <c r="AS104" t="s">
        <v>3</v>
      </c>
      <c r="AT104">
        <v>2.08</v>
      </c>
      <c r="AU104" t="s">
        <v>22</v>
      </c>
      <c r="AV104">
        <v>1</v>
      </c>
      <c r="AW104">
        <v>2</v>
      </c>
      <c r="AX104">
        <v>33356445</v>
      </c>
      <c r="AY104">
        <v>1</v>
      </c>
      <c r="AZ104">
        <v>0</v>
      </c>
      <c r="BA104">
        <v>121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Y104*Source!I106</f>
        <v>2.8703999999999996</v>
      </c>
      <c r="CY104">
        <f>AD104</f>
        <v>8.86</v>
      </c>
      <c r="CZ104">
        <f>AH104</f>
        <v>8.86</v>
      </c>
      <c r="DA104">
        <f>AL104</f>
        <v>1</v>
      </c>
      <c r="DB104">
        <f>ROUND(((ROUND(AT104*CZ104,2)*1.2)*1.15),2)</f>
        <v>25.43</v>
      </c>
      <c r="DC104">
        <f>ROUND(((ROUND(AT104*AG104,2)*1.2)*1.15),2)</f>
        <v>0</v>
      </c>
    </row>
    <row r="105" spans="1:107">
      <c r="A105">
        <f>ROW(Source!A106)</f>
        <v>106</v>
      </c>
      <c r="B105">
        <v>33304960</v>
      </c>
      <c r="C105">
        <v>33356437</v>
      </c>
      <c r="D105">
        <v>31172011</v>
      </c>
      <c r="E105">
        <v>1</v>
      </c>
      <c r="F105">
        <v>1</v>
      </c>
      <c r="G105">
        <v>1</v>
      </c>
      <c r="H105">
        <v>1</v>
      </c>
      <c r="I105" t="s">
        <v>832</v>
      </c>
      <c r="J105" t="s">
        <v>3</v>
      </c>
      <c r="K105" t="s">
        <v>833</v>
      </c>
      <c r="L105">
        <v>1191</v>
      </c>
      <c r="N105">
        <v>1013</v>
      </c>
      <c r="O105" t="s">
        <v>831</v>
      </c>
      <c r="P105" t="s">
        <v>831</v>
      </c>
      <c r="Q105">
        <v>1</v>
      </c>
      <c r="W105">
        <v>0</v>
      </c>
      <c r="X105">
        <v>-1417349443</v>
      </c>
      <c r="Y105">
        <v>0.02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1</v>
      </c>
      <c r="AJ105">
        <v>1</v>
      </c>
      <c r="AK105">
        <v>1</v>
      </c>
      <c r="AL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3</v>
      </c>
      <c r="AT105">
        <v>0.02</v>
      </c>
      <c r="AU105" t="s">
        <v>3</v>
      </c>
      <c r="AV105">
        <v>2</v>
      </c>
      <c r="AW105">
        <v>2</v>
      </c>
      <c r="AX105">
        <v>33356446</v>
      </c>
      <c r="AY105">
        <v>1</v>
      </c>
      <c r="AZ105">
        <v>2048</v>
      </c>
      <c r="BA105">
        <v>122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Y105*Source!I106</f>
        <v>0.02</v>
      </c>
      <c r="CY105">
        <f>AD105</f>
        <v>0</v>
      </c>
      <c r="CZ105">
        <f>AH105</f>
        <v>0</v>
      </c>
      <c r="DA105">
        <f>AL105</f>
        <v>1</v>
      </c>
      <c r="DB105">
        <f>ROUND(ROUND(AT105*CZ105,2),2)</f>
        <v>0</v>
      </c>
      <c r="DC105">
        <f>ROUND(ROUND(AT105*AG105,2),2)</f>
        <v>0</v>
      </c>
    </row>
    <row r="106" spans="1:107">
      <c r="A106">
        <f>ROW(Source!A106)</f>
        <v>106</v>
      </c>
      <c r="B106">
        <v>33304960</v>
      </c>
      <c r="C106">
        <v>33356437</v>
      </c>
      <c r="D106">
        <v>31258491</v>
      </c>
      <c r="E106">
        <v>1</v>
      </c>
      <c r="F106">
        <v>1</v>
      </c>
      <c r="G106">
        <v>1</v>
      </c>
      <c r="H106">
        <v>2</v>
      </c>
      <c r="I106" t="s">
        <v>834</v>
      </c>
      <c r="J106" t="s">
        <v>835</v>
      </c>
      <c r="K106" t="s">
        <v>836</v>
      </c>
      <c r="L106">
        <v>1368</v>
      </c>
      <c r="N106">
        <v>1011</v>
      </c>
      <c r="O106" t="s">
        <v>837</v>
      </c>
      <c r="P106" t="s">
        <v>837</v>
      </c>
      <c r="Q106">
        <v>1</v>
      </c>
      <c r="W106">
        <v>0</v>
      </c>
      <c r="X106">
        <v>-1718674368</v>
      </c>
      <c r="Y106">
        <v>1.4999999999999999E-2</v>
      </c>
      <c r="AA106">
        <v>0</v>
      </c>
      <c r="AB106">
        <v>111.99</v>
      </c>
      <c r="AC106">
        <v>13.5</v>
      </c>
      <c r="AD106">
        <v>0</v>
      </c>
      <c r="AE106">
        <v>0</v>
      </c>
      <c r="AF106">
        <v>111.99</v>
      </c>
      <c r="AG106">
        <v>13.5</v>
      </c>
      <c r="AH106">
        <v>0</v>
      </c>
      <c r="AI106">
        <v>1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1</v>
      </c>
      <c r="AQ106">
        <v>0</v>
      </c>
      <c r="AR106">
        <v>0</v>
      </c>
      <c r="AS106" t="s">
        <v>3</v>
      </c>
      <c r="AT106">
        <v>0.01</v>
      </c>
      <c r="AU106" t="s">
        <v>21</v>
      </c>
      <c r="AV106">
        <v>0</v>
      </c>
      <c r="AW106">
        <v>2</v>
      </c>
      <c r="AX106">
        <v>33356447</v>
      </c>
      <c r="AY106">
        <v>1</v>
      </c>
      <c r="AZ106">
        <v>0</v>
      </c>
      <c r="BA106">
        <v>123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Y106*Source!I106</f>
        <v>1.4999999999999999E-2</v>
      </c>
      <c r="CY106">
        <f>AB106</f>
        <v>111.99</v>
      </c>
      <c r="CZ106">
        <f>AF106</f>
        <v>111.99</v>
      </c>
      <c r="DA106">
        <f>AJ106</f>
        <v>1</v>
      </c>
      <c r="DB106">
        <f>ROUND(((ROUND(AT106*CZ106,2)*1.2)*1.25),2)</f>
        <v>1.68</v>
      </c>
      <c r="DC106">
        <f>ROUND(((ROUND(AT106*AG106,2)*1.2)*1.25),2)</f>
        <v>0.21</v>
      </c>
    </row>
    <row r="107" spans="1:107">
      <c r="A107">
        <f>ROW(Source!A106)</f>
        <v>106</v>
      </c>
      <c r="B107">
        <v>33304960</v>
      </c>
      <c r="C107">
        <v>33356437</v>
      </c>
      <c r="D107">
        <v>31258691</v>
      </c>
      <c r="E107">
        <v>1</v>
      </c>
      <c r="F107">
        <v>1</v>
      </c>
      <c r="G107">
        <v>1</v>
      </c>
      <c r="H107">
        <v>2</v>
      </c>
      <c r="I107" t="s">
        <v>838</v>
      </c>
      <c r="J107" t="s">
        <v>839</v>
      </c>
      <c r="K107" t="s">
        <v>840</v>
      </c>
      <c r="L107">
        <v>1368</v>
      </c>
      <c r="N107">
        <v>1011</v>
      </c>
      <c r="O107" t="s">
        <v>837</v>
      </c>
      <c r="P107" t="s">
        <v>837</v>
      </c>
      <c r="Q107">
        <v>1</v>
      </c>
      <c r="W107">
        <v>0</v>
      </c>
      <c r="X107">
        <v>1373224040</v>
      </c>
      <c r="Y107">
        <v>0.72</v>
      </c>
      <c r="AA107">
        <v>0</v>
      </c>
      <c r="AB107">
        <v>3.12</v>
      </c>
      <c r="AC107">
        <v>0</v>
      </c>
      <c r="AD107">
        <v>0</v>
      </c>
      <c r="AE107">
        <v>0</v>
      </c>
      <c r="AF107">
        <v>3.12</v>
      </c>
      <c r="AG107">
        <v>0</v>
      </c>
      <c r="AH107">
        <v>0</v>
      </c>
      <c r="AI107">
        <v>1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1</v>
      </c>
      <c r="AQ107">
        <v>0</v>
      </c>
      <c r="AR107">
        <v>0</v>
      </c>
      <c r="AS107" t="s">
        <v>3</v>
      </c>
      <c r="AT107">
        <v>0.48</v>
      </c>
      <c r="AU107" t="s">
        <v>21</v>
      </c>
      <c r="AV107">
        <v>0</v>
      </c>
      <c r="AW107">
        <v>2</v>
      </c>
      <c r="AX107">
        <v>33356448</v>
      </c>
      <c r="AY107">
        <v>1</v>
      </c>
      <c r="AZ107">
        <v>0</v>
      </c>
      <c r="BA107">
        <v>124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Y107*Source!I106</f>
        <v>0.72</v>
      </c>
      <c r="CY107">
        <f>AB107</f>
        <v>3.12</v>
      </c>
      <c r="CZ107">
        <f>AF107</f>
        <v>3.12</v>
      </c>
      <c r="DA107">
        <f>AJ107</f>
        <v>1</v>
      </c>
      <c r="DB107">
        <f>ROUND(((ROUND(AT107*CZ107,2)*1.2)*1.25),2)</f>
        <v>2.25</v>
      </c>
      <c r="DC107">
        <f>ROUND(((ROUND(AT107*AG107,2)*1.2)*1.25),2)</f>
        <v>0</v>
      </c>
    </row>
    <row r="108" spans="1:107">
      <c r="A108">
        <f>ROW(Source!A106)</f>
        <v>106</v>
      </c>
      <c r="B108">
        <v>33304960</v>
      </c>
      <c r="C108">
        <v>33356437</v>
      </c>
      <c r="D108">
        <v>31259879</v>
      </c>
      <c r="E108">
        <v>1</v>
      </c>
      <c r="F108">
        <v>1</v>
      </c>
      <c r="G108">
        <v>1</v>
      </c>
      <c r="H108">
        <v>2</v>
      </c>
      <c r="I108" t="s">
        <v>841</v>
      </c>
      <c r="J108" t="s">
        <v>842</v>
      </c>
      <c r="K108" t="s">
        <v>843</v>
      </c>
      <c r="L108">
        <v>1368</v>
      </c>
      <c r="N108">
        <v>1011</v>
      </c>
      <c r="O108" t="s">
        <v>837</v>
      </c>
      <c r="P108" t="s">
        <v>837</v>
      </c>
      <c r="Q108">
        <v>1</v>
      </c>
      <c r="W108">
        <v>0</v>
      </c>
      <c r="X108">
        <v>1372534845</v>
      </c>
      <c r="Y108">
        <v>1.4999999999999999E-2</v>
      </c>
      <c r="AA108">
        <v>0</v>
      </c>
      <c r="AB108">
        <v>65.709999999999994</v>
      </c>
      <c r="AC108">
        <v>11.6</v>
      </c>
      <c r="AD108">
        <v>0</v>
      </c>
      <c r="AE108">
        <v>0</v>
      </c>
      <c r="AF108">
        <v>65.709999999999994</v>
      </c>
      <c r="AG108">
        <v>11.6</v>
      </c>
      <c r="AH108">
        <v>0</v>
      </c>
      <c r="AI108">
        <v>1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1</v>
      </c>
      <c r="AQ108">
        <v>0</v>
      </c>
      <c r="AR108">
        <v>0</v>
      </c>
      <c r="AS108" t="s">
        <v>3</v>
      </c>
      <c r="AT108">
        <v>0.01</v>
      </c>
      <c r="AU108" t="s">
        <v>21</v>
      </c>
      <c r="AV108">
        <v>0</v>
      </c>
      <c r="AW108">
        <v>2</v>
      </c>
      <c r="AX108">
        <v>33356449</v>
      </c>
      <c r="AY108">
        <v>1</v>
      </c>
      <c r="AZ108">
        <v>0</v>
      </c>
      <c r="BA108">
        <v>125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Y108*Source!I106</f>
        <v>1.4999999999999999E-2</v>
      </c>
      <c r="CY108">
        <f>AB108</f>
        <v>65.709999999999994</v>
      </c>
      <c r="CZ108">
        <f>AF108</f>
        <v>65.709999999999994</v>
      </c>
      <c r="DA108">
        <f>AJ108</f>
        <v>1</v>
      </c>
      <c r="DB108">
        <f>ROUND(((ROUND(AT108*CZ108,2)*1.2)*1.25),2)</f>
        <v>0.99</v>
      </c>
      <c r="DC108">
        <f>ROUND(((ROUND(AT108*AG108,2)*1.2)*1.25),2)</f>
        <v>0.18</v>
      </c>
    </row>
    <row r="109" spans="1:107">
      <c r="A109">
        <f>ROW(Source!A106)</f>
        <v>106</v>
      </c>
      <c r="B109">
        <v>33304960</v>
      </c>
      <c r="C109">
        <v>33356437</v>
      </c>
      <c r="D109">
        <v>31180727</v>
      </c>
      <c r="E109">
        <v>1</v>
      </c>
      <c r="F109">
        <v>1</v>
      </c>
      <c r="G109">
        <v>1</v>
      </c>
      <c r="H109">
        <v>3</v>
      </c>
      <c r="I109" t="s">
        <v>844</v>
      </c>
      <c r="J109" t="s">
        <v>845</v>
      </c>
      <c r="K109" t="s">
        <v>846</v>
      </c>
      <c r="L109">
        <v>1348</v>
      </c>
      <c r="N109">
        <v>1009</v>
      </c>
      <c r="O109" t="s">
        <v>32</v>
      </c>
      <c r="P109" t="s">
        <v>32</v>
      </c>
      <c r="Q109">
        <v>1000</v>
      </c>
      <c r="W109">
        <v>0</v>
      </c>
      <c r="X109">
        <v>-437906794</v>
      </c>
      <c r="Y109">
        <v>5.0000000000000001E-4</v>
      </c>
      <c r="AA109">
        <v>9040.01</v>
      </c>
      <c r="AB109">
        <v>0</v>
      </c>
      <c r="AC109">
        <v>0</v>
      </c>
      <c r="AD109">
        <v>0</v>
      </c>
      <c r="AE109">
        <v>9040.01</v>
      </c>
      <c r="AF109">
        <v>0</v>
      </c>
      <c r="AG109">
        <v>0</v>
      </c>
      <c r="AH109">
        <v>0</v>
      </c>
      <c r="AI109">
        <v>1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0</v>
      </c>
      <c r="AQ109">
        <v>0</v>
      </c>
      <c r="AR109">
        <v>0</v>
      </c>
      <c r="AS109" t="s">
        <v>3</v>
      </c>
      <c r="AT109">
        <v>5.0000000000000001E-4</v>
      </c>
      <c r="AU109" t="s">
        <v>3</v>
      </c>
      <c r="AV109">
        <v>0</v>
      </c>
      <c r="AW109">
        <v>2</v>
      </c>
      <c r="AX109">
        <v>33356450</v>
      </c>
      <c r="AY109">
        <v>1</v>
      </c>
      <c r="AZ109">
        <v>0</v>
      </c>
      <c r="BA109">
        <v>126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Y109*Source!I106</f>
        <v>5.0000000000000001E-4</v>
      </c>
      <c r="CY109">
        <f>AA109</f>
        <v>9040.01</v>
      </c>
      <c r="CZ109">
        <f>AE109</f>
        <v>9040.01</v>
      </c>
      <c r="DA109">
        <f>AI109</f>
        <v>1</v>
      </c>
      <c r="DB109">
        <f>ROUND(ROUND(AT109*CZ109,2),2)</f>
        <v>4.5199999999999996</v>
      </c>
      <c r="DC109">
        <f>ROUND(ROUND(AT109*AG109,2),2)</f>
        <v>0</v>
      </c>
    </row>
    <row r="110" spans="1:107">
      <c r="A110">
        <f>ROW(Source!A106)</f>
        <v>106</v>
      </c>
      <c r="B110">
        <v>33304960</v>
      </c>
      <c r="C110">
        <v>33356437</v>
      </c>
      <c r="D110">
        <v>31181610</v>
      </c>
      <c r="E110">
        <v>1</v>
      </c>
      <c r="F110">
        <v>1</v>
      </c>
      <c r="G110">
        <v>1</v>
      </c>
      <c r="H110">
        <v>3</v>
      </c>
      <c r="I110" t="s">
        <v>847</v>
      </c>
      <c r="J110" t="s">
        <v>848</v>
      </c>
      <c r="K110" t="s">
        <v>849</v>
      </c>
      <c r="L110">
        <v>1346</v>
      </c>
      <c r="N110">
        <v>1009</v>
      </c>
      <c r="O110" t="s">
        <v>78</v>
      </c>
      <c r="P110" t="s">
        <v>78</v>
      </c>
      <c r="Q110">
        <v>1</v>
      </c>
      <c r="W110">
        <v>0</v>
      </c>
      <c r="X110">
        <v>-731615568</v>
      </c>
      <c r="Y110">
        <v>0.47099999999999997</v>
      </c>
      <c r="AA110">
        <v>23.09</v>
      </c>
      <c r="AB110">
        <v>0</v>
      </c>
      <c r="AC110">
        <v>0</v>
      </c>
      <c r="AD110">
        <v>0</v>
      </c>
      <c r="AE110">
        <v>23.09</v>
      </c>
      <c r="AF110">
        <v>0</v>
      </c>
      <c r="AG110">
        <v>0</v>
      </c>
      <c r="AH110">
        <v>0</v>
      </c>
      <c r="AI110">
        <v>1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3</v>
      </c>
      <c r="AT110">
        <v>0.47099999999999997</v>
      </c>
      <c r="AU110" t="s">
        <v>3</v>
      </c>
      <c r="AV110">
        <v>0</v>
      </c>
      <c r="AW110">
        <v>2</v>
      </c>
      <c r="AX110">
        <v>33356451</v>
      </c>
      <c r="AY110">
        <v>1</v>
      </c>
      <c r="AZ110">
        <v>0</v>
      </c>
      <c r="BA110">
        <v>127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Y110*Source!I106</f>
        <v>0.47099999999999997</v>
      </c>
      <c r="CY110">
        <f>AA110</f>
        <v>23.09</v>
      </c>
      <c r="CZ110">
        <f>AE110</f>
        <v>23.09</v>
      </c>
      <c r="DA110">
        <f>AI110</f>
        <v>1</v>
      </c>
      <c r="DB110">
        <f>ROUND(ROUND(AT110*CZ110,2),2)</f>
        <v>10.88</v>
      </c>
      <c r="DC110">
        <f>ROUND(ROUND(AT110*AG110,2),2)</f>
        <v>0</v>
      </c>
    </row>
    <row r="111" spans="1:107">
      <c r="A111">
        <f>ROW(Source!A109)</f>
        <v>109</v>
      </c>
      <c r="B111">
        <v>33304975</v>
      </c>
      <c r="C111">
        <v>33356454</v>
      </c>
      <c r="D111">
        <v>31172069</v>
      </c>
      <c r="E111">
        <v>1</v>
      </c>
      <c r="F111">
        <v>1</v>
      </c>
      <c r="G111">
        <v>1</v>
      </c>
      <c r="H111">
        <v>1</v>
      </c>
      <c r="I111" t="s">
        <v>856</v>
      </c>
      <c r="J111" t="s">
        <v>3</v>
      </c>
      <c r="K111" t="s">
        <v>857</v>
      </c>
      <c r="L111">
        <v>1191</v>
      </c>
      <c r="N111">
        <v>1013</v>
      </c>
      <c r="O111" t="s">
        <v>831</v>
      </c>
      <c r="P111" t="s">
        <v>831</v>
      </c>
      <c r="Q111">
        <v>1</v>
      </c>
      <c r="W111">
        <v>0</v>
      </c>
      <c r="X111">
        <v>-1027537862</v>
      </c>
      <c r="Y111">
        <v>8.307599999999999</v>
      </c>
      <c r="AA111">
        <v>0</v>
      </c>
      <c r="AB111">
        <v>0</v>
      </c>
      <c r="AC111">
        <v>0</v>
      </c>
      <c r="AD111">
        <v>9.18</v>
      </c>
      <c r="AE111">
        <v>0</v>
      </c>
      <c r="AF111">
        <v>0</v>
      </c>
      <c r="AG111">
        <v>0</v>
      </c>
      <c r="AH111">
        <v>9.18</v>
      </c>
      <c r="AI111">
        <v>1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1</v>
      </c>
      <c r="AQ111">
        <v>0</v>
      </c>
      <c r="AR111">
        <v>0</v>
      </c>
      <c r="AS111" t="s">
        <v>3</v>
      </c>
      <c r="AT111">
        <v>6.02</v>
      </c>
      <c r="AU111" t="s">
        <v>22</v>
      </c>
      <c r="AV111">
        <v>1</v>
      </c>
      <c r="AW111">
        <v>2</v>
      </c>
      <c r="AX111">
        <v>33356462</v>
      </c>
      <c r="AY111">
        <v>1</v>
      </c>
      <c r="AZ111">
        <v>0</v>
      </c>
      <c r="BA111">
        <v>129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Y111*Source!I109</f>
        <v>1.0966031999999999</v>
      </c>
      <c r="CY111">
        <f>AD111</f>
        <v>9.18</v>
      </c>
      <c r="CZ111">
        <f>AH111</f>
        <v>9.18</v>
      </c>
      <c r="DA111">
        <f>AL111</f>
        <v>1</v>
      </c>
      <c r="DB111">
        <f>ROUND(((ROUND(AT111*CZ111,2)*1.2)*1.15),2)</f>
        <v>76.260000000000005</v>
      </c>
      <c r="DC111">
        <f>ROUND(((ROUND(AT111*AG111,2)*1.2)*1.15),2)</f>
        <v>0</v>
      </c>
    </row>
    <row r="112" spans="1:107">
      <c r="A112">
        <f>ROW(Source!A109)</f>
        <v>109</v>
      </c>
      <c r="B112">
        <v>33304975</v>
      </c>
      <c r="C112">
        <v>33356454</v>
      </c>
      <c r="D112">
        <v>31172011</v>
      </c>
      <c r="E112">
        <v>1</v>
      </c>
      <c r="F112">
        <v>1</v>
      </c>
      <c r="G112">
        <v>1</v>
      </c>
      <c r="H112">
        <v>1</v>
      </c>
      <c r="I112" t="s">
        <v>832</v>
      </c>
      <c r="J112" t="s">
        <v>3</v>
      </c>
      <c r="K112" t="s">
        <v>833</v>
      </c>
      <c r="L112">
        <v>1191</v>
      </c>
      <c r="N112">
        <v>1013</v>
      </c>
      <c r="O112" t="s">
        <v>831</v>
      </c>
      <c r="P112" t="s">
        <v>831</v>
      </c>
      <c r="Q112">
        <v>1</v>
      </c>
      <c r="W112">
        <v>0</v>
      </c>
      <c r="X112">
        <v>-1417349443</v>
      </c>
      <c r="Y112">
        <v>0.04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1</v>
      </c>
      <c r="AP112">
        <v>0</v>
      </c>
      <c r="AQ112">
        <v>0</v>
      </c>
      <c r="AR112">
        <v>0</v>
      </c>
      <c r="AS112" t="s">
        <v>3</v>
      </c>
      <c r="AT112">
        <v>0.04</v>
      </c>
      <c r="AU112" t="s">
        <v>3</v>
      </c>
      <c r="AV112">
        <v>2</v>
      </c>
      <c r="AW112">
        <v>2</v>
      </c>
      <c r="AX112">
        <v>33356463</v>
      </c>
      <c r="AY112">
        <v>1</v>
      </c>
      <c r="AZ112">
        <v>2048</v>
      </c>
      <c r="BA112">
        <v>130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Y112*Source!I109</f>
        <v>5.28E-3</v>
      </c>
      <c r="CY112">
        <f>AD112</f>
        <v>0</v>
      </c>
      <c r="CZ112">
        <f>AH112</f>
        <v>0</v>
      </c>
      <c r="DA112">
        <f>AL112</f>
        <v>1</v>
      </c>
      <c r="DB112">
        <f>ROUND(ROUND(AT112*CZ112,2),2)</f>
        <v>0</v>
      </c>
      <c r="DC112">
        <f>ROUND(ROUND(AT112*AG112,2),2)</f>
        <v>0</v>
      </c>
    </row>
    <row r="113" spans="1:107">
      <c r="A113">
        <f>ROW(Source!A109)</f>
        <v>109</v>
      </c>
      <c r="B113">
        <v>33304975</v>
      </c>
      <c r="C113">
        <v>33356454</v>
      </c>
      <c r="D113">
        <v>31259879</v>
      </c>
      <c r="E113">
        <v>1</v>
      </c>
      <c r="F113">
        <v>1</v>
      </c>
      <c r="G113">
        <v>1</v>
      </c>
      <c r="H113">
        <v>2</v>
      </c>
      <c r="I113" t="s">
        <v>841</v>
      </c>
      <c r="J113" t="s">
        <v>842</v>
      </c>
      <c r="K113" t="s">
        <v>843</v>
      </c>
      <c r="L113">
        <v>1368</v>
      </c>
      <c r="N113">
        <v>1011</v>
      </c>
      <c r="O113" t="s">
        <v>837</v>
      </c>
      <c r="P113" t="s">
        <v>837</v>
      </c>
      <c r="Q113">
        <v>1</v>
      </c>
      <c r="W113">
        <v>0</v>
      </c>
      <c r="X113">
        <v>1372534845</v>
      </c>
      <c r="Y113">
        <v>0.06</v>
      </c>
      <c r="AA113">
        <v>0</v>
      </c>
      <c r="AB113">
        <v>65.709999999999994</v>
      </c>
      <c r="AC113">
        <v>11.6</v>
      </c>
      <c r="AD113">
        <v>0</v>
      </c>
      <c r="AE113">
        <v>0</v>
      </c>
      <c r="AF113">
        <v>65.709999999999994</v>
      </c>
      <c r="AG113">
        <v>11.6</v>
      </c>
      <c r="AH113">
        <v>0</v>
      </c>
      <c r="AI113">
        <v>1</v>
      </c>
      <c r="AJ113">
        <v>1</v>
      </c>
      <c r="AK113">
        <v>1</v>
      </c>
      <c r="AL113">
        <v>1</v>
      </c>
      <c r="AN113">
        <v>0</v>
      </c>
      <c r="AO113">
        <v>1</v>
      </c>
      <c r="AP113">
        <v>1</v>
      </c>
      <c r="AQ113">
        <v>0</v>
      </c>
      <c r="AR113">
        <v>0</v>
      </c>
      <c r="AS113" t="s">
        <v>3</v>
      </c>
      <c r="AT113">
        <v>0.04</v>
      </c>
      <c r="AU113" t="s">
        <v>21</v>
      </c>
      <c r="AV113">
        <v>0</v>
      </c>
      <c r="AW113">
        <v>2</v>
      </c>
      <c r="AX113">
        <v>33356464</v>
      </c>
      <c r="AY113">
        <v>1</v>
      </c>
      <c r="AZ113">
        <v>0</v>
      </c>
      <c r="BA113">
        <v>131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Y113*Source!I109</f>
        <v>7.92E-3</v>
      </c>
      <c r="CY113">
        <f>AB113</f>
        <v>65.709999999999994</v>
      </c>
      <c r="CZ113">
        <f>AF113</f>
        <v>65.709999999999994</v>
      </c>
      <c r="DA113">
        <f>AJ113</f>
        <v>1</v>
      </c>
      <c r="DB113">
        <f>ROUND(((ROUND(AT113*CZ113,2)*1.2)*1.25),2)</f>
        <v>3.95</v>
      </c>
      <c r="DC113">
        <f>ROUND(((ROUND(AT113*AG113,2)*1.2)*1.25),2)</f>
        <v>0.69</v>
      </c>
    </row>
    <row r="114" spans="1:107">
      <c r="A114">
        <f>ROW(Source!A109)</f>
        <v>109</v>
      </c>
      <c r="B114">
        <v>33304975</v>
      </c>
      <c r="C114">
        <v>33356454</v>
      </c>
      <c r="D114">
        <v>31260100</v>
      </c>
      <c r="E114">
        <v>1</v>
      </c>
      <c r="F114">
        <v>1</v>
      </c>
      <c r="G114">
        <v>1</v>
      </c>
      <c r="H114">
        <v>2</v>
      </c>
      <c r="I114" t="s">
        <v>858</v>
      </c>
      <c r="J114" t="s">
        <v>859</v>
      </c>
      <c r="K114" t="s">
        <v>860</v>
      </c>
      <c r="L114">
        <v>1368</v>
      </c>
      <c r="N114">
        <v>1011</v>
      </c>
      <c r="O114" t="s">
        <v>837</v>
      </c>
      <c r="P114" t="s">
        <v>837</v>
      </c>
      <c r="Q114">
        <v>1</v>
      </c>
      <c r="W114">
        <v>0</v>
      </c>
      <c r="X114">
        <v>-353815937</v>
      </c>
      <c r="Y114">
        <v>1.395</v>
      </c>
      <c r="AA114">
        <v>0</v>
      </c>
      <c r="AB114">
        <v>8.1</v>
      </c>
      <c r="AC114">
        <v>0</v>
      </c>
      <c r="AD114">
        <v>0</v>
      </c>
      <c r="AE114">
        <v>0</v>
      </c>
      <c r="AF114">
        <v>8.1</v>
      </c>
      <c r="AG114">
        <v>0</v>
      </c>
      <c r="AH114">
        <v>0</v>
      </c>
      <c r="AI114">
        <v>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1</v>
      </c>
      <c r="AQ114">
        <v>0</v>
      </c>
      <c r="AR114">
        <v>0</v>
      </c>
      <c r="AS114" t="s">
        <v>3</v>
      </c>
      <c r="AT114">
        <v>0.93</v>
      </c>
      <c r="AU114" t="s">
        <v>21</v>
      </c>
      <c r="AV114">
        <v>0</v>
      </c>
      <c r="AW114">
        <v>2</v>
      </c>
      <c r="AX114">
        <v>33356465</v>
      </c>
      <c r="AY114">
        <v>1</v>
      </c>
      <c r="AZ114">
        <v>0</v>
      </c>
      <c r="BA114">
        <v>132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Y114*Source!I109</f>
        <v>0.18414</v>
      </c>
      <c r="CY114">
        <f>AB114</f>
        <v>8.1</v>
      </c>
      <c r="CZ114">
        <f>AF114</f>
        <v>8.1</v>
      </c>
      <c r="DA114">
        <f>AJ114</f>
        <v>1</v>
      </c>
      <c r="DB114">
        <f>ROUND(((ROUND(AT114*CZ114,2)*1.2)*1.25),2)</f>
        <v>11.3</v>
      </c>
      <c r="DC114">
        <f>ROUND(((ROUND(AT114*AG114,2)*1.2)*1.25),2)</f>
        <v>0</v>
      </c>
    </row>
    <row r="115" spans="1:107">
      <c r="A115">
        <f>ROW(Source!A109)</f>
        <v>109</v>
      </c>
      <c r="B115">
        <v>33304975</v>
      </c>
      <c r="C115">
        <v>33356454</v>
      </c>
      <c r="D115">
        <v>31179550</v>
      </c>
      <c r="E115">
        <v>1</v>
      </c>
      <c r="F115">
        <v>1</v>
      </c>
      <c r="G115">
        <v>1</v>
      </c>
      <c r="H115">
        <v>3</v>
      </c>
      <c r="I115" t="s">
        <v>861</v>
      </c>
      <c r="J115" t="s">
        <v>862</v>
      </c>
      <c r="K115" t="s">
        <v>863</v>
      </c>
      <c r="L115">
        <v>1348</v>
      </c>
      <c r="N115">
        <v>1009</v>
      </c>
      <c r="O115" t="s">
        <v>32</v>
      </c>
      <c r="P115" t="s">
        <v>32</v>
      </c>
      <c r="Q115">
        <v>1000</v>
      </c>
      <c r="W115">
        <v>0</v>
      </c>
      <c r="X115">
        <v>-1068056325</v>
      </c>
      <c r="Y115">
        <v>8.0000000000000004E-4</v>
      </c>
      <c r="AA115">
        <v>10362</v>
      </c>
      <c r="AB115">
        <v>0</v>
      </c>
      <c r="AC115">
        <v>0</v>
      </c>
      <c r="AD115">
        <v>0</v>
      </c>
      <c r="AE115">
        <v>10362</v>
      </c>
      <c r="AF115">
        <v>0</v>
      </c>
      <c r="AG115">
        <v>0</v>
      </c>
      <c r="AH115">
        <v>0</v>
      </c>
      <c r="AI115">
        <v>1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3</v>
      </c>
      <c r="AT115">
        <v>8.0000000000000004E-4</v>
      </c>
      <c r="AU115" t="s">
        <v>3</v>
      </c>
      <c r="AV115">
        <v>0</v>
      </c>
      <c r="AW115">
        <v>2</v>
      </c>
      <c r="AX115">
        <v>33356466</v>
      </c>
      <c r="AY115">
        <v>1</v>
      </c>
      <c r="AZ115">
        <v>0</v>
      </c>
      <c r="BA115">
        <v>133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Y115*Source!I109</f>
        <v>1.0560000000000001E-4</v>
      </c>
      <c r="CY115">
        <f>AA115</f>
        <v>10362</v>
      </c>
      <c r="CZ115">
        <f>AE115</f>
        <v>10362</v>
      </c>
      <c r="DA115">
        <f>AI115</f>
        <v>1</v>
      </c>
      <c r="DB115">
        <f>ROUND(ROUND(AT115*CZ115,2),2)</f>
        <v>8.2899999999999991</v>
      </c>
      <c r="DC115">
        <f>ROUND(ROUND(AT115*AG115,2),2)</f>
        <v>0</v>
      </c>
    </row>
    <row r="116" spans="1:107">
      <c r="A116">
        <f>ROW(Source!A109)</f>
        <v>109</v>
      </c>
      <c r="B116">
        <v>33304975</v>
      </c>
      <c r="C116">
        <v>33356454</v>
      </c>
      <c r="D116">
        <v>31180727</v>
      </c>
      <c r="E116">
        <v>1</v>
      </c>
      <c r="F116">
        <v>1</v>
      </c>
      <c r="G116">
        <v>1</v>
      </c>
      <c r="H116">
        <v>3</v>
      </c>
      <c r="I116" t="s">
        <v>844</v>
      </c>
      <c r="J116" t="s">
        <v>845</v>
      </c>
      <c r="K116" t="s">
        <v>846</v>
      </c>
      <c r="L116">
        <v>1348</v>
      </c>
      <c r="N116">
        <v>1009</v>
      </c>
      <c r="O116" t="s">
        <v>32</v>
      </c>
      <c r="P116" t="s">
        <v>32</v>
      </c>
      <c r="Q116">
        <v>1000</v>
      </c>
      <c r="W116">
        <v>0</v>
      </c>
      <c r="X116">
        <v>-437906794</v>
      </c>
      <c r="Y116">
        <v>6.9999999999999999E-4</v>
      </c>
      <c r="AA116">
        <v>9040.01</v>
      </c>
      <c r="AB116">
        <v>0</v>
      </c>
      <c r="AC116">
        <v>0</v>
      </c>
      <c r="AD116">
        <v>0</v>
      </c>
      <c r="AE116">
        <v>9040.01</v>
      </c>
      <c r="AF116">
        <v>0</v>
      </c>
      <c r="AG116">
        <v>0</v>
      </c>
      <c r="AH116">
        <v>0</v>
      </c>
      <c r="AI116">
        <v>1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3</v>
      </c>
      <c r="AT116">
        <v>6.9999999999999999E-4</v>
      </c>
      <c r="AU116" t="s">
        <v>3</v>
      </c>
      <c r="AV116">
        <v>0</v>
      </c>
      <c r="AW116">
        <v>2</v>
      </c>
      <c r="AX116">
        <v>33356467</v>
      </c>
      <c r="AY116">
        <v>1</v>
      </c>
      <c r="AZ116">
        <v>0</v>
      </c>
      <c r="BA116">
        <v>134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Y116*Source!I109</f>
        <v>9.240000000000001E-5</v>
      </c>
      <c r="CY116">
        <f>AA116</f>
        <v>9040.01</v>
      </c>
      <c r="CZ116">
        <f>AE116</f>
        <v>9040.01</v>
      </c>
      <c r="DA116">
        <f>AI116</f>
        <v>1</v>
      </c>
      <c r="DB116">
        <f>ROUND(ROUND(AT116*CZ116,2),2)</f>
        <v>6.33</v>
      </c>
      <c r="DC116">
        <f>ROUND(ROUND(AT116*AG116,2),2)</f>
        <v>0</v>
      </c>
    </row>
    <row r="117" spans="1:107">
      <c r="A117">
        <f>ROW(Source!A109)</f>
        <v>109</v>
      </c>
      <c r="B117">
        <v>33304975</v>
      </c>
      <c r="C117">
        <v>33356454</v>
      </c>
      <c r="D117">
        <v>31223743</v>
      </c>
      <c r="E117">
        <v>1</v>
      </c>
      <c r="F117">
        <v>1</v>
      </c>
      <c r="G117">
        <v>1</v>
      </c>
      <c r="H117">
        <v>3</v>
      </c>
      <c r="I117" t="s">
        <v>76</v>
      </c>
      <c r="J117" t="s">
        <v>79</v>
      </c>
      <c r="K117" t="s">
        <v>77</v>
      </c>
      <c r="L117">
        <v>1346</v>
      </c>
      <c r="N117">
        <v>1009</v>
      </c>
      <c r="O117" t="s">
        <v>78</v>
      </c>
      <c r="P117" t="s">
        <v>78</v>
      </c>
      <c r="Q117">
        <v>1</v>
      </c>
      <c r="W117">
        <v>0</v>
      </c>
      <c r="X117">
        <v>-418489366</v>
      </c>
      <c r="Y117">
        <v>100</v>
      </c>
      <c r="AA117">
        <v>8.52</v>
      </c>
      <c r="AB117">
        <v>0</v>
      </c>
      <c r="AC117">
        <v>0</v>
      </c>
      <c r="AD117">
        <v>0</v>
      </c>
      <c r="AE117">
        <v>8.52</v>
      </c>
      <c r="AF117">
        <v>0</v>
      </c>
      <c r="AG117">
        <v>0</v>
      </c>
      <c r="AH117">
        <v>0</v>
      </c>
      <c r="AI117">
        <v>1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3</v>
      </c>
      <c r="AT117">
        <v>100</v>
      </c>
      <c r="AU117" t="s">
        <v>3</v>
      </c>
      <c r="AV117">
        <v>0</v>
      </c>
      <c r="AW117">
        <v>2</v>
      </c>
      <c r="AX117">
        <v>33356469</v>
      </c>
      <c r="AY117">
        <v>1</v>
      </c>
      <c r="AZ117">
        <v>0</v>
      </c>
      <c r="BA117">
        <v>136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Y117*Source!I109</f>
        <v>13.200000000000001</v>
      </c>
      <c r="CY117">
        <f>AA117</f>
        <v>8.52</v>
      </c>
      <c r="CZ117">
        <f>AE117</f>
        <v>8.52</v>
      </c>
      <c r="DA117">
        <f>AI117</f>
        <v>1</v>
      </c>
      <c r="DB117">
        <f>ROUND(ROUND(AT117*CZ117,2),2)</f>
        <v>852</v>
      </c>
      <c r="DC117">
        <f>ROUND(ROUND(AT117*AG117,2),2)</f>
        <v>0</v>
      </c>
    </row>
    <row r="118" spans="1:107">
      <c r="A118">
        <f>ROW(Source!A110)</f>
        <v>110</v>
      </c>
      <c r="B118">
        <v>33304960</v>
      </c>
      <c r="C118">
        <v>33356454</v>
      </c>
      <c r="D118">
        <v>31172069</v>
      </c>
      <c r="E118">
        <v>1</v>
      </c>
      <c r="F118">
        <v>1</v>
      </c>
      <c r="G118">
        <v>1</v>
      </c>
      <c r="H118">
        <v>1</v>
      </c>
      <c r="I118" t="s">
        <v>856</v>
      </c>
      <c r="J118" t="s">
        <v>3</v>
      </c>
      <c r="K118" t="s">
        <v>857</v>
      </c>
      <c r="L118">
        <v>1191</v>
      </c>
      <c r="N118">
        <v>1013</v>
      </c>
      <c r="O118" t="s">
        <v>831</v>
      </c>
      <c r="P118" t="s">
        <v>831</v>
      </c>
      <c r="Q118">
        <v>1</v>
      </c>
      <c r="W118">
        <v>0</v>
      </c>
      <c r="X118">
        <v>-1027537862</v>
      </c>
      <c r="Y118">
        <v>8.307599999999999</v>
      </c>
      <c r="AA118">
        <v>0</v>
      </c>
      <c r="AB118">
        <v>0</v>
      </c>
      <c r="AC118">
        <v>0</v>
      </c>
      <c r="AD118">
        <v>9.18</v>
      </c>
      <c r="AE118">
        <v>0</v>
      </c>
      <c r="AF118">
        <v>0</v>
      </c>
      <c r="AG118">
        <v>0</v>
      </c>
      <c r="AH118">
        <v>9.18</v>
      </c>
      <c r="AI118">
        <v>1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1</v>
      </c>
      <c r="AQ118">
        <v>0</v>
      </c>
      <c r="AR118">
        <v>0</v>
      </c>
      <c r="AS118" t="s">
        <v>3</v>
      </c>
      <c r="AT118">
        <v>6.02</v>
      </c>
      <c r="AU118" t="s">
        <v>22</v>
      </c>
      <c r="AV118">
        <v>1</v>
      </c>
      <c r="AW118">
        <v>2</v>
      </c>
      <c r="AX118">
        <v>33356462</v>
      </c>
      <c r="AY118">
        <v>1</v>
      </c>
      <c r="AZ118">
        <v>0</v>
      </c>
      <c r="BA118">
        <v>137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Y118*Source!I110</f>
        <v>1.0966031999999999</v>
      </c>
      <c r="CY118">
        <f>AD118</f>
        <v>9.18</v>
      </c>
      <c r="CZ118">
        <f>AH118</f>
        <v>9.18</v>
      </c>
      <c r="DA118">
        <f>AL118</f>
        <v>1</v>
      </c>
      <c r="DB118">
        <f>ROUND(((ROUND(AT118*CZ118,2)*1.2)*1.15),2)</f>
        <v>76.260000000000005</v>
      </c>
      <c r="DC118">
        <f>ROUND(((ROUND(AT118*AG118,2)*1.2)*1.15),2)</f>
        <v>0</v>
      </c>
    </row>
    <row r="119" spans="1:107">
      <c r="A119">
        <f>ROW(Source!A110)</f>
        <v>110</v>
      </c>
      <c r="B119">
        <v>33304960</v>
      </c>
      <c r="C119">
        <v>33356454</v>
      </c>
      <c r="D119">
        <v>31172011</v>
      </c>
      <c r="E119">
        <v>1</v>
      </c>
      <c r="F119">
        <v>1</v>
      </c>
      <c r="G119">
        <v>1</v>
      </c>
      <c r="H119">
        <v>1</v>
      </c>
      <c r="I119" t="s">
        <v>832</v>
      </c>
      <c r="J119" t="s">
        <v>3</v>
      </c>
      <c r="K119" t="s">
        <v>833</v>
      </c>
      <c r="L119">
        <v>1191</v>
      </c>
      <c r="N119">
        <v>1013</v>
      </c>
      <c r="O119" t="s">
        <v>831</v>
      </c>
      <c r="P119" t="s">
        <v>831</v>
      </c>
      <c r="Q119">
        <v>1</v>
      </c>
      <c r="W119">
        <v>0</v>
      </c>
      <c r="X119">
        <v>-1417349443</v>
      </c>
      <c r="Y119">
        <v>0.04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1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3</v>
      </c>
      <c r="AT119">
        <v>0.04</v>
      </c>
      <c r="AU119" t="s">
        <v>3</v>
      </c>
      <c r="AV119">
        <v>2</v>
      </c>
      <c r="AW119">
        <v>2</v>
      </c>
      <c r="AX119">
        <v>33356463</v>
      </c>
      <c r="AY119">
        <v>1</v>
      </c>
      <c r="AZ119">
        <v>2048</v>
      </c>
      <c r="BA119">
        <v>138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Y119*Source!I110</f>
        <v>5.28E-3</v>
      </c>
      <c r="CY119">
        <f>AD119</f>
        <v>0</v>
      </c>
      <c r="CZ119">
        <f>AH119</f>
        <v>0</v>
      </c>
      <c r="DA119">
        <f>AL119</f>
        <v>1</v>
      </c>
      <c r="DB119">
        <f>ROUND(ROUND(AT119*CZ119,2),2)</f>
        <v>0</v>
      </c>
      <c r="DC119">
        <f>ROUND(ROUND(AT119*AG119,2),2)</f>
        <v>0</v>
      </c>
    </row>
    <row r="120" spans="1:107">
      <c r="A120">
        <f>ROW(Source!A110)</f>
        <v>110</v>
      </c>
      <c r="B120">
        <v>33304960</v>
      </c>
      <c r="C120">
        <v>33356454</v>
      </c>
      <c r="D120">
        <v>31259879</v>
      </c>
      <c r="E120">
        <v>1</v>
      </c>
      <c r="F120">
        <v>1</v>
      </c>
      <c r="G120">
        <v>1</v>
      </c>
      <c r="H120">
        <v>2</v>
      </c>
      <c r="I120" t="s">
        <v>841</v>
      </c>
      <c r="J120" t="s">
        <v>842</v>
      </c>
      <c r="K120" t="s">
        <v>843</v>
      </c>
      <c r="L120">
        <v>1368</v>
      </c>
      <c r="N120">
        <v>1011</v>
      </c>
      <c r="O120" t="s">
        <v>837</v>
      </c>
      <c r="P120" t="s">
        <v>837</v>
      </c>
      <c r="Q120">
        <v>1</v>
      </c>
      <c r="W120">
        <v>0</v>
      </c>
      <c r="X120">
        <v>1372534845</v>
      </c>
      <c r="Y120">
        <v>0.06</v>
      </c>
      <c r="AA120">
        <v>0</v>
      </c>
      <c r="AB120">
        <v>65.709999999999994</v>
      </c>
      <c r="AC120">
        <v>11.6</v>
      </c>
      <c r="AD120">
        <v>0</v>
      </c>
      <c r="AE120">
        <v>0</v>
      </c>
      <c r="AF120">
        <v>65.709999999999994</v>
      </c>
      <c r="AG120">
        <v>11.6</v>
      </c>
      <c r="AH120">
        <v>0</v>
      </c>
      <c r="AI120">
        <v>1</v>
      </c>
      <c r="AJ120">
        <v>1</v>
      </c>
      <c r="AK120">
        <v>1</v>
      </c>
      <c r="AL120">
        <v>1</v>
      </c>
      <c r="AN120">
        <v>0</v>
      </c>
      <c r="AO120">
        <v>1</v>
      </c>
      <c r="AP120">
        <v>1</v>
      </c>
      <c r="AQ120">
        <v>0</v>
      </c>
      <c r="AR120">
        <v>0</v>
      </c>
      <c r="AS120" t="s">
        <v>3</v>
      </c>
      <c r="AT120">
        <v>0.04</v>
      </c>
      <c r="AU120" t="s">
        <v>21</v>
      </c>
      <c r="AV120">
        <v>0</v>
      </c>
      <c r="AW120">
        <v>2</v>
      </c>
      <c r="AX120">
        <v>33356464</v>
      </c>
      <c r="AY120">
        <v>1</v>
      </c>
      <c r="AZ120">
        <v>0</v>
      </c>
      <c r="BA120">
        <v>139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Y120*Source!I110</f>
        <v>7.92E-3</v>
      </c>
      <c r="CY120">
        <f>AB120</f>
        <v>65.709999999999994</v>
      </c>
      <c r="CZ120">
        <f>AF120</f>
        <v>65.709999999999994</v>
      </c>
      <c r="DA120">
        <f>AJ120</f>
        <v>1</v>
      </c>
      <c r="DB120">
        <f>ROUND(((ROUND(AT120*CZ120,2)*1.2)*1.25),2)</f>
        <v>3.95</v>
      </c>
      <c r="DC120">
        <f>ROUND(((ROUND(AT120*AG120,2)*1.2)*1.25),2)</f>
        <v>0.69</v>
      </c>
    </row>
    <row r="121" spans="1:107">
      <c r="A121">
        <f>ROW(Source!A110)</f>
        <v>110</v>
      </c>
      <c r="B121">
        <v>33304960</v>
      </c>
      <c r="C121">
        <v>33356454</v>
      </c>
      <c r="D121">
        <v>31260100</v>
      </c>
      <c r="E121">
        <v>1</v>
      </c>
      <c r="F121">
        <v>1</v>
      </c>
      <c r="G121">
        <v>1</v>
      </c>
      <c r="H121">
        <v>2</v>
      </c>
      <c r="I121" t="s">
        <v>858</v>
      </c>
      <c r="J121" t="s">
        <v>859</v>
      </c>
      <c r="K121" t="s">
        <v>860</v>
      </c>
      <c r="L121">
        <v>1368</v>
      </c>
      <c r="N121">
        <v>1011</v>
      </c>
      <c r="O121" t="s">
        <v>837</v>
      </c>
      <c r="P121" t="s">
        <v>837</v>
      </c>
      <c r="Q121">
        <v>1</v>
      </c>
      <c r="W121">
        <v>0</v>
      </c>
      <c r="X121">
        <v>-353815937</v>
      </c>
      <c r="Y121">
        <v>1.395</v>
      </c>
      <c r="AA121">
        <v>0</v>
      </c>
      <c r="AB121">
        <v>8.1</v>
      </c>
      <c r="AC121">
        <v>0</v>
      </c>
      <c r="AD121">
        <v>0</v>
      </c>
      <c r="AE121">
        <v>0</v>
      </c>
      <c r="AF121">
        <v>8.1</v>
      </c>
      <c r="AG121">
        <v>0</v>
      </c>
      <c r="AH121">
        <v>0</v>
      </c>
      <c r="AI121">
        <v>1</v>
      </c>
      <c r="AJ121">
        <v>1</v>
      </c>
      <c r="AK121">
        <v>1</v>
      </c>
      <c r="AL121">
        <v>1</v>
      </c>
      <c r="AN121">
        <v>0</v>
      </c>
      <c r="AO121">
        <v>1</v>
      </c>
      <c r="AP121">
        <v>1</v>
      </c>
      <c r="AQ121">
        <v>0</v>
      </c>
      <c r="AR121">
        <v>0</v>
      </c>
      <c r="AS121" t="s">
        <v>3</v>
      </c>
      <c r="AT121">
        <v>0.93</v>
      </c>
      <c r="AU121" t="s">
        <v>21</v>
      </c>
      <c r="AV121">
        <v>0</v>
      </c>
      <c r="AW121">
        <v>2</v>
      </c>
      <c r="AX121">
        <v>33356465</v>
      </c>
      <c r="AY121">
        <v>1</v>
      </c>
      <c r="AZ121">
        <v>0</v>
      </c>
      <c r="BA121">
        <v>140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Y121*Source!I110</f>
        <v>0.18414</v>
      </c>
      <c r="CY121">
        <f>AB121</f>
        <v>8.1</v>
      </c>
      <c r="CZ121">
        <f>AF121</f>
        <v>8.1</v>
      </c>
      <c r="DA121">
        <f>AJ121</f>
        <v>1</v>
      </c>
      <c r="DB121">
        <f>ROUND(((ROUND(AT121*CZ121,2)*1.2)*1.25),2)</f>
        <v>11.3</v>
      </c>
      <c r="DC121">
        <f>ROUND(((ROUND(AT121*AG121,2)*1.2)*1.25),2)</f>
        <v>0</v>
      </c>
    </row>
    <row r="122" spans="1:107">
      <c r="A122">
        <f>ROW(Source!A110)</f>
        <v>110</v>
      </c>
      <c r="B122">
        <v>33304960</v>
      </c>
      <c r="C122">
        <v>33356454</v>
      </c>
      <c r="D122">
        <v>31179550</v>
      </c>
      <c r="E122">
        <v>1</v>
      </c>
      <c r="F122">
        <v>1</v>
      </c>
      <c r="G122">
        <v>1</v>
      </c>
      <c r="H122">
        <v>3</v>
      </c>
      <c r="I122" t="s">
        <v>861</v>
      </c>
      <c r="J122" t="s">
        <v>862</v>
      </c>
      <c r="K122" t="s">
        <v>863</v>
      </c>
      <c r="L122">
        <v>1348</v>
      </c>
      <c r="N122">
        <v>1009</v>
      </c>
      <c r="O122" t="s">
        <v>32</v>
      </c>
      <c r="P122" t="s">
        <v>32</v>
      </c>
      <c r="Q122">
        <v>1000</v>
      </c>
      <c r="W122">
        <v>0</v>
      </c>
      <c r="X122">
        <v>-1068056325</v>
      </c>
      <c r="Y122">
        <v>8.0000000000000004E-4</v>
      </c>
      <c r="AA122">
        <v>10362</v>
      </c>
      <c r="AB122">
        <v>0</v>
      </c>
      <c r="AC122">
        <v>0</v>
      </c>
      <c r="AD122">
        <v>0</v>
      </c>
      <c r="AE122">
        <v>10362</v>
      </c>
      <c r="AF122">
        <v>0</v>
      </c>
      <c r="AG122">
        <v>0</v>
      </c>
      <c r="AH122">
        <v>0</v>
      </c>
      <c r="AI122">
        <v>1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3</v>
      </c>
      <c r="AT122">
        <v>8.0000000000000004E-4</v>
      </c>
      <c r="AU122" t="s">
        <v>3</v>
      </c>
      <c r="AV122">
        <v>0</v>
      </c>
      <c r="AW122">
        <v>2</v>
      </c>
      <c r="AX122">
        <v>33356466</v>
      </c>
      <c r="AY122">
        <v>1</v>
      </c>
      <c r="AZ122">
        <v>0</v>
      </c>
      <c r="BA122">
        <v>141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Y122*Source!I110</f>
        <v>1.0560000000000001E-4</v>
      </c>
      <c r="CY122">
        <f>AA122</f>
        <v>10362</v>
      </c>
      <c r="CZ122">
        <f>AE122</f>
        <v>10362</v>
      </c>
      <c r="DA122">
        <f>AI122</f>
        <v>1</v>
      </c>
      <c r="DB122">
        <f>ROUND(ROUND(AT122*CZ122,2),2)</f>
        <v>8.2899999999999991</v>
      </c>
      <c r="DC122">
        <f>ROUND(ROUND(AT122*AG122,2),2)</f>
        <v>0</v>
      </c>
    </row>
    <row r="123" spans="1:107">
      <c r="A123">
        <f>ROW(Source!A110)</f>
        <v>110</v>
      </c>
      <c r="B123">
        <v>33304960</v>
      </c>
      <c r="C123">
        <v>33356454</v>
      </c>
      <c r="D123">
        <v>31180727</v>
      </c>
      <c r="E123">
        <v>1</v>
      </c>
      <c r="F123">
        <v>1</v>
      </c>
      <c r="G123">
        <v>1</v>
      </c>
      <c r="H123">
        <v>3</v>
      </c>
      <c r="I123" t="s">
        <v>844</v>
      </c>
      <c r="J123" t="s">
        <v>845</v>
      </c>
      <c r="K123" t="s">
        <v>846</v>
      </c>
      <c r="L123">
        <v>1348</v>
      </c>
      <c r="N123">
        <v>1009</v>
      </c>
      <c r="O123" t="s">
        <v>32</v>
      </c>
      <c r="P123" t="s">
        <v>32</v>
      </c>
      <c r="Q123">
        <v>1000</v>
      </c>
      <c r="W123">
        <v>0</v>
      </c>
      <c r="X123">
        <v>-437906794</v>
      </c>
      <c r="Y123">
        <v>6.9999999999999999E-4</v>
      </c>
      <c r="AA123">
        <v>9040.01</v>
      </c>
      <c r="AB123">
        <v>0</v>
      </c>
      <c r="AC123">
        <v>0</v>
      </c>
      <c r="AD123">
        <v>0</v>
      </c>
      <c r="AE123">
        <v>9040.01</v>
      </c>
      <c r="AF123">
        <v>0</v>
      </c>
      <c r="AG123">
        <v>0</v>
      </c>
      <c r="AH123">
        <v>0</v>
      </c>
      <c r="AI123">
        <v>1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3</v>
      </c>
      <c r="AT123">
        <v>6.9999999999999999E-4</v>
      </c>
      <c r="AU123" t="s">
        <v>3</v>
      </c>
      <c r="AV123">
        <v>0</v>
      </c>
      <c r="AW123">
        <v>2</v>
      </c>
      <c r="AX123">
        <v>33356467</v>
      </c>
      <c r="AY123">
        <v>1</v>
      </c>
      <c r="AZ123">
        <v>0</v>
      </c>
      <c r="BA123">
        <v>142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Y123*Source!I110</f>
        <v>9.240000000000001E-5</v>
      </c>
      <c r="CY123">
        <f>AA123</f>
        <v>9040.01</v>
      </c>
      <c r="CZ123">
        <f>AE123</f>
        <v>9040.01</v>
      </c>
      <c r="DA123">
        <f>AI123</f>
        <v>1</v>
      </c>
      <c r="DB123">
        <f>ROUND(ROUND(AT123*CZ123,2),2)</f>
        <v>6.33</v>
      </c>
      <c r="DC123">
        <f>ROUND(ROUND(AT123*AG123,2),2)</f>
        <v>0</v>
      </c>
    </row>
    <row r="124" spans="1:107">
      <c r="A124">
        <f>ROW(Source!A110)</f>
        <v>110</v>
      </c>
      <c r="B124">
        <v>33304960</v>
      </c>
      <c r="C124">
        <v>33356454</v>
      </c>
      <c r="D124">
        <v>31223743</v>
      </c>
      <c r="E124">
        <v>1</v>
      </c>
      <c r="F124">
        <v>1</v>
      </c>
      <c r="G124">
        <v>1</v>
      </c>
      <c r="H124">
        <v>3</v>
      </c>
      <c r="I124" t="s">
        <v>76</v>
      </c>
      <c r="J124" t="s">
        <v>79</v>
      </c>
      <c r="K124" t="s">
        <v>77</v>
      </c>
      <c r="L124">
        <v>1346</v>
      </c>
      <c r="N124">
        <v>1009</v>
      </c>
      <c r="O124" t="s">
        <v>78</v>
      </c>
      <c r="P124" t="s">
        <v>78</v>
      </c>
      <c r="Q124">
        <v>1</v>
      </c>
      <c r="W124">
        <v>0</v>
      </c>
      <c r="X124">
        <v>-418489366</v>
      </c>
      <c r="Y124">
        <v>100</v>
      </c>
      <c r="AA124">
        <v>8.52</v>
      </c>
      <c r="AB124">
        <v>0</v>
      </c>
      <c r="AC124">
        <v>0</v>
      </c>
      <c r="AD124">
        <v>0</v>
      </c>
      <c r="AE124">
        <v>8.52</v>
      </c>
      <c r="AF124">
        <v>0</v>
      </c>
      <c r="AG124">
        <v>0</v>
      </c>
      <c r="AH124">
        <v>0</v>
      </c>
      <c r="AI124">
        <v>1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100</v>
      </c>
      <c r="AU124" t="s">
        <v>3</v>
      </c>
      <c r="AV124">
        <v>0</v>
      </c>
      <c r="AW124">
        <v>2</v>
      </c>
      <c r="AX124">
        <v>33356469</v>
      </c>
      <c r="AY124">
        <v>1</v>
      </c>
      <c r="AZ124">
        <v>0</v>
      </c>
      <c r="BA124">
        <v>144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Y124*Source!I110</f>
        <v>13.200000000000001</v>
      </c>
      <c r="CY124">
        <f>AA124</f>
        <v>8.52</v>
      </c>
      <c r="CZ124">
        <f>AE124</f>
        <v>8.52</v>
      </c>
      <c r="DA124">
        <f>AI124</f>
        <v>1</v>
      </c>
      <c r="DB124">
        <f>ROUND(ROUND(AT124*CZ124,2),2)</f>
        <v>852</v>
      </c>
      <c r="DC124">
        <f>ROUND(ROUND(AT124*AG124,2),2)</f>
        <v>0</v>
      </c>
    </row>
    <row r="125" spans="1:107">
      <c r="A125">
        <f>ROW(Source!A150)</f>
        <v>150</v>
      </c>
      <c r="B125">
        <v>33304975</v>
      </c>
      <c r="C125">
        <v>33356674</v>
      </c>
      <c r="D125">
        <v>31172076</v>
      </c>
      <c r="E125">
        <v>1</v>
      </c>
      <c r="F125">
        <v>1</v>
      </c>
      <c r="G125">
        <v>1</v>
      </c>
      <c r="H125">
        <v>1</v>
      </c>
      <c r="I125" t="s">
        <v>829</v>
      </c>
      <c r="J125" t="s">
        <v>3</v>
      </c>
      <c r="K125" t="s">
        <v>830</v>
      </c>
      <c r="L125">
        <v>1191</v>
      </c>
      <c r="N125">
        <v>1013</v>
      </c>
      <c r="O125" t="s">
        <v>831</v>
      </c>
      <c r="P125" t="s">
        <v>831</v>
      </c>
      <c r="Q125">
        <v>1</v>
      </c>
      <c r="W125">
        <v>0</v>
      </c>
      <c r="X125">
        <v>1069510174</v>
      </c>
      <c r="Y125">
        <v>16.242599999999996</v>
      </c>
      <c r="AA125">
        <v>0</v>
      </c>
      <c r="AB125">
        <v>0</v>
      </c>
      <c r="AC125">
        <v>0</v>
      </c>
      <c r="AD125">
        <v>9.6199999999999992</v>
      </c>
      <c r="AE125">
        <v>0</v>
      </c>
      <c r="AF125">
        <v>0</v>
      </c>
      <c r="AG125">
        <v>0</v>
      </c>
      <c r="AH125">
        <v>9.6199999999999992</v>
      </c>
      <c r="AI125">
        <v>1</v>
      </c>
      <c r="AJ125">
        <v>1</v>
      </c>
      <c r="AK125">
        <v>1</v>
      </c>
      <c r="AL125">
        <v>1</v>
      </c>
      <c r="AN125">
        <v>0</v>
      </c>
      <c r="AO125">
        <v>1</v>
      </c>
      <c r="AP125">
        <v>1</v>
      </c>
      <c r="AQ125">
        <v>0</v>
      </c>
      <c r="AR125">
        <v>0</v>
      </c>
      <c r="AS125" t="s">
        <v>3</v>
      </c>
      <c r="AT125">
        <v>11.77</v>
      </c>
      <c r="AU125" t="s">
        <v>22</v>
      </c>
      <c r="AV125">
        <v>1</v>
      </c>
      <c r="AW125">
        <v>2</v>
      </c>
      <c r="AX125">
        <v>33356690</v>
      </c>
      <c r="AY125">
        <v>1</v>
      </c>
      <c r="AZ125">
        <v>0</v>
      </c>
      <c r="BA125">
        <v>145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Y125*Source!I150</f>
        <v>16.242599999999996</v>
      </c>
      <c r="CY125">
        <f>AD125</f>
        <v>9.6199999999999992</v>
      </c>
      <c r="CZ125">
        <f>AH125</f>
        <v>9.6199999999999992</v>
      </c>
      <c r="DA125">
        <f>AL125</f>
        <v>1</v>
      </c>
      <c r="DB125">
        <f>ROUND(((ROUND(AT125*CZ125,2)*1.2)*1.15),2)</f>
        <v>156.26</v>
      </c>
      <c r="DC125">
        <f>ROUND(((ROUND(AT125*AG125,2)*1.2)*1.15),2)</f>
        <v>0</v>
      </c>
    </row>
    <row r="126" spans="1:107">
      <c r="A126">
        <f>ROW(Source!A150)</f>
        <v>150</v>
      </c>
      <c r="B126">
        <v>33304975</v>
      </c>
      <c r="C126">
        <v>33356674</v>
      </c>
      <c r="D126">
        <v>31172011</v>
      </c>
      <c r="E126">
        <v>1</v>
      </c>
      <c r="F126">
        <v>1</v>
      </c>
      <c r="G126">
        <v>1</v>
      </c>
      <c r="H126">
        <v>1</v>
      </c>
      <c r="I126" t="s">
        <v>832</v>
      </c>
      <c r="J126" t="s">
        <v>3</v>
      </c>
      <c r="K126" t="s">
        <v>833</v>
      </c>
      <c r="L126">
        <v>1191</v>
      </c>
      <c r="N126">
        <v>1013</v>
      </c>
      <c r="O126" t="s">
        <v>831</v>
      </c>
      <c r="P126" t="s">
        <v>831</v>
      </c>
      <c r="Q126">
        <v>1</v>
      </c>
      <c r="W126">
        <v>0</v>
      </c>
      <c r="X126">
        <v>-1417349443</v>
      </c>
      <c r="Y126">
        <v>0.91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1</v>
      </c>
      <c r="AJ126">
        <v>1</v>
      </c>
      <c r="AK126">
        <v>1</v>
      </c>
      <c r="AL126">
        <v>1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3</v>
      </c>
      <c r="AT126">
        <v>0.91</v>
      </c>
      <c r="AU126" t="s">
        <v>3</v>
      </c>
      <c r="AV126">
        <v>2</v>
      </c>
      <c r="AW126">
        <v>2</v>
      </c>
      <c r="AX126">
        <v>33356691</v>
      </c>
      <c r="AY126">
        <v>1</v>
      </c>
      <c r="AZ126">
        <v>2048</v>
      </c>
      <c r="BA126">
        <v>146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Y126*Source!I150</f>
        <v>0.91</v>
      </c>
      <c r="CY126">
        <f>AD126</f>
        <v>0</v>
      </c>
      <c r="CZ126">
        <f>AH126</f>
        <v>0</v>
      </c>
      <c r="DA126">
        <f>AL126</f>
        <v>1</v>
      </c>
      <c r="DB126">
        <f>ROUND(ROUND(AT126*CZ126,2),2)</f>
        <v>0</v>
      </c>
      <c r="DC126">
        <f>ROUND(ROUND(AT126*AG126,2),2)</f>
        <v>0</v>
      </c>
    </row>
    <row r="127" spans="1:107">
      <c r="A127">
        <f>ROW(Source!A150)</f>
        <v>150</v>
      </c>
      <c r="B127">
        <v>33304975</v>
      </c>
      <c r="C127">
        <v>33356674</v>
      </c>
      <c r="D127">
        <v>31258491</v>
      </c>
      <c r="E127">
        <v>1</v>
      </c>
      <c r="F127">
        <v>1</v>
      </c>
      <c r="G127">
        <v>1</v>
      </c>
      <c r="H127">
        <v>2</v>
      </c>
      <c r="I127" t="s">
        <v>834</v>
      </c>
      <c r="J127" t="s">
        <v>835</v>
      </c>
      <c r="K127" t="s">
        <v>836</v>
      </c>
      <c r="L127">
        <v>1368</v>
      </c>
      <c r="N127">
        <v>1011</v>
      </c>
      <c r="O127" t="s">
        <v>837</v>
      </c>
      <c r="P127" t="s">
        <v>837</v>
      </c>
      <c r="Q127">
        <v>1</v>
      </c>
      <c r="W127">
        <v>0</v>
      </c>
      <c r="X127">
        <v>-1718674368</v>
      </c>
      <c r="Y127">
        <v>0.54</v>
      </c>
      <c r="AA127">
        <v>0</v>
      </c>
      <c r="AB127">
        <v>111.99</v>
      </c>
      <c r="AC127">
        <v>13.5</v>
      </c>
      <c r="AD127">
        <v>0</v>
      </c>
      <c r="AE127">
        <v>0</v>
      </c>
      <c r="AF127">
        <v>111.99</v>
      </c>
      <c r="AG127">
        <v>13.5</v>
      </c>
      <c r="AH127">
        <v>0</v>
      </c>
      <c r="AI127">
        <v>1</v>
      </c>
      <c r="AJ127">
        <v>1</v>
      </c>
      <c r="AK127">
        <v>1</v>
      </c>
      <c r="AL127">
        <v>1</v>
      </c>
      <c r="AN127">
        <v>0</v>
      </c>
      <c r="AO127">
        <v>1</v>
      </c>
      <c r="AP127">
        <v>1</v>
      </c>
      <c r="AQ127">
        <v>0</v>
      </c>
      <c r="AR127">
        <v>0</v>
      </c>
      <c r="AS127" t="s">
        <v>3</v>
      </c>
      <c r="AT127">
        <v>0.36</v>
      </c>
      <c r="AU127" t="s">
        <v>21</v>
      </c>
      <c r="AV127">
        <v>0</v>
      </c>
      <c r="AW127">
        <v>2</v>
      </c>
      <c r="AX127">
        <v>33356692</v>
      </c>
      <c r="AY127">
        <v>1</v>
      </c>
      <c r="AZ127">
        <v>0</v>
      </c>
      <c r="BA127">
        <v>147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Y127*Source!I150</f>
        <v>0.54</v>
      </c>
      <c r="CY127">
        <f>AB127</f>
        <v>111.99</v>
      </c>
      <c r="CZ127">
        <f>AF127</f>
        <v>111.99</v>
      </c>
      <c r="DA127">
        <f>AJ127</f>
        <v>1</v>
      </c>
      <c r="DB127">
        <f>ROUND(((ROUND(AT127*CZ127,2)*1.2)*1.25),2)</f>
        <v>60.48</v>
      </c>
      <c r="DC127">
        <f>ROUND(((ROUND(AT127*AG127,2)*1.2)*1.25),2)</f>
        <v>7.29</v>
      </c>
    </row>
    <row r="128" spans="1:107">
      <c r="A128">
        <f>ROW(Source!A150)</f>
        <v>150</v>
      </c>
      <c r="B128">
        <v>33304975</v>
      </c>
      <c r="C128">
        <v>33356674</v>
      </c>
      <c r="D128">
        <v>31258691</v>
      </c>
      <c r="E128">
        <v>1</v>
      </c>
      <c r="F128">
        <v>1</v>
      </c>
      <c r="G128">
        <v>1</v>
      </c>
      <c r="H128">
        <v>2</v>
      </c>
      <c r="I128" t="s">
        <v>838</v>
      </c>
      <c r="J128" t="s">
        <v>839</v>
      </c>
      <c r="K128" t="s">
        <v>840</v>
      </c>
      <c r="L128">
        <v>1368</v>
      </c>
      <c r="N128">
        <v>1011</v>
      </c>
      <c r="O128" t="s">
        <v>837</v>
      </c>
      <c r="P128" t="s">
        <v>837</v>
      </c>
      <c r="Q128">
        <v>1</v>
      </c>
      <c r="W128">
        <v>0</v>
      </c>
      <c r="X128">
        <v>1373224040</v>
      </c>
      <c r="Y128">
        <v>5.3249999999999993</v>
      </c>
      <c r="AA128">
        <v>0</v>
      </c>
      <c r="AB128">
        <v>3.12</v>
      </c>
      <c r="AC128">
        <v>0</v>
      </c>
      <c r="AD128">
        <v>0</v>
      </c>
      <c r="AE128">
        <v>0</v>
      </c>
      <c r="AF128">
        <v>3.12</v>
      </c>
      <c r="AG128">
        <v>0</v>
      </c>
      <c r="AH128">
        <v>0</v>
      </c>
      <c r="AI128">
        <v>1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1</v>
      </c>
      <c r="AQ128">
        <v>0</v>
      </c>
      <c r="AR128">
        <v>0</v>
      </c>
      <c r="AS128" t="s">
        <v>3</v>
      </c>
      <c r="AT128">
        <v>3.55</v>
      </c>
      <c r="AU128" t="s">
        <v>21</v>
      </c>
      <c r="AV128">
        <v>0</v>
      </c>
      <c r="AW128">
        <v>2</v>
      </c>
      <c r="AX128">
        <v>33356693</v>
      </c>
      <c r="AY128">
        <v>1</v>
      </c>
      <c r="AZ128">
        <v>0</v>
      </c>
      <c r="BA128">
        <v>148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Y128*Source!I150</f>
        <v>5.3249999999999993</v>
      </c>
      <c r="CY128">
        <f>AB128</f>
        <v>3.12</v>
      </c>
      <c r="CZ128">
        <f>AF128</f>
        <v>3.12</v>
      </c>
      <c r="DA128">
        <f>AJ128</f>
        <v>1</v>
      </c>
      <c r="DB128">
        <f>ROUND(((ROUND(AT128*CZ128,2)*1.2)*1.25),2)</f>
        <v>16.62</v>
      </c>
      <c r="DC128">
        <f>ROUND(((ROUND(AT128*AG128,2)*1.2)*1.25),2)</f>
        <v>0</v>
      </c>
    </row>
    <row r="129" spans="1:107">
      <c r="A129">
        <f>ROW(Source!A150)</f>
        <v>150</v>
      </c>
      <c r="B129">
        <v>33304975</v>
      </c>
      <c r="C129">
        <v>33356674</v>
      </c>
      <c r="D129">
        <v>31259879</v>
      </c>
      <c r="E129">
        <v>1</v>
      </c>
      <c r="F129">
        <v>1</v>
      </c>
      <c r="G129">
        <v>1</v>
      </c>
      <c r="H129">
        <v>2</v>
      </c>
      <c r="I129" t="s">
        <v>841</v>
      </c>
      <c r="J129" t="s">
        <v>842</v>
      </c>
      <c r="K129" t="s">
        <v>843</v>
      </c>
      <c r="L129">
        <v>1368</v>
      </c>
      <c r="N129">
        <v>1011</v>
      </c>
      <c r="O129" t="s">
        <v>837</v>
      </c>
      <c r="P129" t="s">
        <v>837</v>
      </c>
      <c r="Q129">
        <v>1</v>
      </c>
      <c r="W129">
        <v>0</v>
      </c>
      <c r="X129">
        <v>1372534845</v>
      </c>
      <c r="Y129">
        <v>0.82500000000000007</v>
      </c>
      <c r="AA129">
        <v>0</v>
      </c>
      <c r="AB129">
        <v>65.709999999999994</v>
      </c>
      <c r="AC129">
        <v>11.6</v>
      </c>
      <c r="AD129">
        <v>0</v>
      </c>
      <c r="AE129">
        <v>0</v>
      </c>
      <c r="AF129">
        <v>65.709999999999994</v>
      </c>
      <c r="AG129">
        <v>11.6</v>
      </c>
      <c r="AH129">
        <v>0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1</v>
      </c>
      <c r="AQ129">
        <v>0</v>
      </c>
      <c r="AR129">
        <v>0</v>
      </c>
      <c r="AS129" t="s">
        <v>3</v>
      </c>
      <c r="AT129">
        <v>0.55000000000000004</v>
      </c>
      <c r="AU129" t="s">
        <v>21</v>
      </c>
      <c r="AV129">
        <v>0</v>
      </c>
      <c r="AW129">
        <v>2</v>
      </c>
      <c r="AX129">
        <v>33356694</v>
      </c>
      <c r="AY129">
        <v>1</v>
      </c>
      <c r="AZ129">
        <v>0</v>
      </c>
      <c r="BA129">
        <v>149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Y129*Source!I150</f>
        <v>0.82500000000000007</v>
      </c>
      <c r="CY129">
        <f>AB129</f>
        <v>65.709999999999994</v>
      </c>
      <c r="CZ129">
        <f>AF129</f>
        <v>65.709999999999994</v>
      </c>
      <c r="DA129">
        <f>AJ129</f>
        <v>1</v>
      </c>
      <c r="DB129">
        <f>ROUND(((ROUND(AT129*CZ129,2)*1.2)*1.25),2)</f>
        <v>54.21</v>
      </c>
      <c r="DC129">
        <f>ROUND(((ROUND(AT129*AG129,2)*1.2)*1.25),2)</f>
        <v>9.57</v>
      </c>
    </row>
    <row r="130" spans="1:107">
      <c r="A130">
        <f>ROW(Source!A150)</f>
        <v>150</v>
      </c>
      <c r="B130">
        <v>33304975</v>
      </c>
      <c r="C130">
        <v>33356674</v>
      </c>
      <c r="D130">
        <v>31180727</v>
      </c>
      <c r="E130">
        <v>1</v>
      </c>
      <c r="F130">
        <v>1</v>
      </c>
      <c r="G130">
        <v>1</v>
      </c>
      <c r="H130">
        <v>3</v>
      </c>
      <c r="I130" t="s">
        <v>844</v>
      </c>
      <c r="J130" t="s">
        <v>845</v>
      </c>
      <c r="K130" t="s">
        <v>846</v>
      </c>
      <c r="L130">
        <v>1348</v>
      </c>
      <c r="N130">
        <v>1009</v>
      </c>
      <c r="O130" t="s">
        <v>32</v>
      </c>
      <c r="P130" t="s">
        <v>32</v>
      </c>
      <c r="Q130">
        <v>1000</v>
      </c>
      <c r="W130">
        <v>0</v>
      </c>
      <c r="X130">
        <v>-437906794</v>
      </c>
      <c r="Y130">
        <v>2.4000000000000001E-4</v>
      </c>
      <c r="AA130">
        <v>9040.01</v>
      </c>
      <c r="AB130">
        <v>0</v>
      </c>
      <c r="AC130">
        <v>0</v>
      </c>
      <c r="AD130">
        <v>0</v>
      </c>
      <c r="AE130">
        <v>9040.01</v>
      </c>
      <c r="AF130">
        <v>0</v>
      </c>
      <c r="AG130">
        <v>0</v>
      </c>
      <c r="AH130">
        <v>0</v>
      </c>
      <c r="AI130">
        <v>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0</v>
      </c>
      <c r="AQ130">
        <v>0</v>
      </c>
      <c r="AR130">
        <v>0</v>
      </c>
      <c r="AS130" t="s">
        <v>3</v>
      </c>
      <c r="AT130">
        <v>2.4000000000000001E-4</v>
      </c>
      <c r="AU130" t="s">
        <v>3</v>
      </c>
      <c r="AV130">
        <v>0</v>
      </c>
      <c r="AW130">
        <v>2</v>
      </c>
      <c r="AX130">
        <v>33356696</v>
      </c>
      <c r="AY130">
        <v>1</v>
      </c>
      <c r="AZ130">
        <v>0</v>
      </c>
      <c r="BA130">
        <v>151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Y130*Source!I150</f>
        <v>2.4000000000000001E-4</v>
      </c>
      <c r="CY130">
        <f>AA130</f>
        <v>9040.01</v>
      </c>
      <c r="CZ130">
        <f>AE130</f>
        <v>9040.01</v>
      </c>
      <c r="DA130">
        <f>AI130</f>
        <v>1</v>
      </c>
      <c r="DB130">
        <f>ROUND(ROUND(AT130*CZ130,2),2)</f>
        <v>2.17</v>
      </c>
      <c r="DC130">
        <f>ROUND(ROUND(AT130*AG130,2),2)</f>
        <v>0</v>
      </c>
    </row>
    <row r="131" spans="1:107">
      <c r="A131">
        <f>ROW(Source!A150)</f>
        <v>150</v>
      </c>
      <c r="B131">
        <v>33304975</v>
      </c>
      <c r="C131">
        <v>33356674</v>
      </c>
      <c r="D131">
        <v>31181610</v>
      </c>
      <c r="E131">
        <v>1</v>
      </c>
      <c r="F131">
        <v>1</v>
      </c>
      <c r="G131">
        <v>1</v>
      </c>
      <c r="H131">
        <v>3</v>
      </c>
      <c r="I131" t="s">
        <v>847</v>
      </c>
      <c r="J131" t="s">
        <v>848</v>
      </c>
      <c r="K131" t="s">
        <v>849</v>
      </c>
      <c r="L131">
        <v>1346</v>
      </c>
      <c r="N131">
        <v>1009</v>
      </c>
      <c r="O131" t="s">
        <v>78</v>
      </c>
      <c r="P131" t="s">
        <v>78</v>
      </c>
      <c r="Q131">
        <v>1</v>
      </c>
      <c r="W131">
        <v>0</v>
      </c>
      <c r="X131">
        <v>-731615568</v>
      </c>
      <c r="Y131">
        <v>0.88200000000000001</v>
      </c>
      <c r="AA131">
        <v>23.09</v>
      </c>
      <c r="AB131">
        <v>0</v>
      </c>
      <c r="AC131">
        <v>0</v>
      </c>
      <c r="AD131">
        <v>0</v>
      </c>
      <c r="AE131">
        <v>23.09</v>
      </c>
      <c r="AF131">
        <v>0</v>
      </c>
      <c r="AG131">
        <v>0</v>
      </c>
      <c r="AH131">
        <v>0</v>
      </c>
      <c r="AI131">
        <v>1</v>
      </c>
      <c r="AJ131">
        <v>1</v>
      </c>
      <c r="AK131">
        <v>1</v>
      </c>
      <c r="AL131">
        <v>1</v>
      </c>
      <c r="AN131">
        <v>0</v>
      </c>
      <c r="AO131">
        <v>1</v>
      </c>
      <c r="AP131">
        <v>0</v>
      </c>
      <c r="AQ131">
        <v>0</v>
      </c>
      <c r="AR131">
        <v>0</v>
      </c>
      <c r="AS131" t="s">
        <v>3</v>
      </c>
      <c r="AT131">
        <v>0.88200000000000001</v>
      </c>
      <c r="AU131" t="s">
        <v>3</v>
      </c>
      <c r="AV131">
        <v>0</v>
      </c>
      <c r="AW131">
        <v>2</v>
      </c>
      <c r="AX131">
        <v>33356697</v>
      </c>
      <c r="AY131">
        <v>1</v>
      </c>
      <c r="AZ131">
        <v>0</v>
      </c>
      <c r="BA131">
        <v>152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Y131*Source!I150</f>
        <v>0.88200000000000001</v>
      </c>
      <c r="CY131">
        <f>AA131</f>
        <v>23.09</v>
      </c>
      <c r="CZ131">
        <f>AE131</f>
        <v>23.09</v>
      </c>
      <c r="DA131">
        <f>AI131</f>
        <v>1</v>
      </c>
      <c r="DB131">
        <f>ROUND(ROUND(AT131*CZ131,2),2)</f>
        <v>20.37</v>
      </c>
      <c r="DC131">
        <f>ROUND(ROUND(AT131*AG131,2),2)</f>
        <v>0</v>
      </c>
    </row>
    <row r="132" spans="1:107">
      <c r="A132">
        <f>ROW(Source!A151)</f>
        <v>151</v>
      </c>
      <c r="B132">
        <v>33304960</v>
      </c>
      <c r="C132">
        <v>33356674</v>
      </c>
      <c r="D132">
        <v>31172076</v>
      </c>
      <c r="E132">
        <v>1</v>
      </c>
      <c r="F132">
        <v>1</v>
      </c>
      <c r="G132">
        <v>1</v>
      </c>
      <c r="H132">
        <v>1</v>
      </c>
      <c r="I132" t="s">
        <v>829</v>
      </c>
      <c r="J132" t="s">
        <v>3</v>
      </c>
      <c r="K132" t="s">
        <v>830</v>
      </c>
      <c r="L132">
        <v>1191</v>
      </c>
      <c r="N132">
        <v>1013</v>
      </c>
      <c r="O132" t="s">
        <v>831</v>
      </c>
      <c r="P132" t="s">
        <v>831</v>
      </c>
      <c r="Q132">
        <v>1</v>
      </c>
      <c r="W132">
        <v>0</v>
      </c>
      <c r="X132">
        <v>1069510174</v>
      </c>
      <c r="Y132">
        <v>16.242599999999996</v>
      </c>
      <c r="AA132">
        <v>0</v>
      </c>
      <c r="AB132">
        <v>0</v>
      </c>
      <c r="AC132">
        <v>0</v>
      </c>
      <c r="AD132">
        <v>9.6199999999999992</v>
      </c>
      <c r="AE132">
        <v>0</v>
      </c>
      <c r="AF132">
        <v>0</v>
      </c>
      <c r="AG132">
        <v>0</v>
      </c>
      <c r="AH132">
        <v>9.6199999999999992</v>
      </c>
      <c r="AI132">
        <v>1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1</v>
      </c>
      <c r="AQ132">
        <v>0</v>
      </c>
      <c r="AR132">
        <v>0</v>
      </c>
      <c r="AS132" t="s">
        <v>3</v>
      </c>
      <c r="AT132">
        <v>11.77</v>
      </c>
      <c r="AU132" t="s">
        <v>22</v>
      </c>
      <c r="AV132">
        <v>1</v>
      </c>
      <c r="AW132">
        <v>2</v>
      </c>
      <c r="AX132">
        <v>33356690</v>
      </c>
      <c r="AY132">
        <v>1</v>
      </c>
      <c r="AZ132">
        <v>0</v>
      </c>
      <c r="BA132">
        <v>153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Y132*Source!I151</f>
        <v>16.242599999999996</v>
      </c>
      <c r="CY132">
        <f>AD132</f>
        <v>9.6199999999999992</v>
      </c>
      <c r="CZ132">
        <f>AH132</f>
        <v>9.6199999999999992</v>
      </c>
      <c r="DA132">
        <f>AL132</f>
        <v>1</v>
      </c>
      <c r="DB132">
        <f>ROUND(((ROUND(AT132*CZ132,2)*1.2)*1.15),2)</f>
        <v>156.26</v>
      </c>
      <c r="DC132">
        <f>ROUND(((ROUND(AT132*AG132,2)*1.2)*1.15),2)</f>
        <v>0</v>
      </c>
    </row>
    <row r="133" spans="1:107">
      <c r="A133">
        <f>ROW(Source!A151)</f>
        <v>151</v>
      </c>
      <c r="B133">
        <v>33304960</v>
      </c>
      <c r="C133">
        <v>33356674</v>
      </c>
      <c r="D133">
        <v>31172011</v>
      </c>
      <c r="E133">
        <v>1</v>
      </c>
      <c r="F133">
        <v>1</v>
      </c>
      <c r="G133">
        <v>1</v>
      </c>
      <c r="H133">
        <v>1</v>
      </c>
      <c r="I133" t="s">
        <v>832</v>
      </c>
      <c r="J133" t="s">
        <v>3</v>
      </c>
      <c r="K133" t="s">
        <v>833</v>
      </c>
      <c r="L133">
        <v>1191</v>
      </c>
      <c r="N133">
        <v>1013</v>
      </c>
      <c r="O133" t="s">
        <v>831</v>
      </c>
      <c r="P133" t="s">
        <v>831</v>
      </c>
      <c r="Q133">
        <v>1</v>
      </c>
      <c r="W133">
        <v>0</v>
      </c>
      <c r="X133">
        <v>-1417349443</v>
      </c>
      <c r="Y133">
        <v>0.91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1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0</v>
      </c>
      <c r="AQ133">
        <v>0</v>
      </c>
      <c r="AR133">
        <v>0</v>
      </c>
      <c r="AS133" t="s">
        <v>3</v>
      </c>
      <c r="AT133">
        <v>0.91</v>
      </c>
      <c r="AU133" t="s">
        <v>3</v>
      </c>
      <c r="AV133">
        <v>2</v>
      </c>
      <c r="AW133">
        <v>2</v>
      </c>
      <c r="AX133">
        <v>33356691</v>
      </c>
      <c r="AY133">
        <v>1</v>
      </c>
      <c r="AZ133">
        <v>2048</v>
      </c>
      <c r="BA133">
        <v>154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Y133*Source!I151</f>
        <v>0.91</v>
      </c>
      <c r="CY133">
        <f>AD133</f>
        <v>0</v>
      </c>
      <c r="CZ133">
        <f>AH133</f>
        <v>0</v>
      </c>
      <c r="DA133">
        <f>AL133</f>
        <v>1</v>
      </c>
      <c r="DB133">
        <f>ROUND(ROUND(AT133*CZ133,2),2)</f>
        <v>0</v>
      </c>
      <c r="DC133">
        <f>ROUND(ROUND(AT133*AG133,2),2)</f>
        <v>0</v>
      </c>
    </row>
    <row r="134" spans="1:107">
      <c r="A134">
        <f>ROW(Source!A151)</f>
        <v>151</v>
      </c>
      <c r="B134">
        <v>33304960</v>
      </c>
      <c r="C134">
        <v>33356674</v>
      </c>
      <c r="D134">
        <v>31258491</v>
      </c>
      <c r="E134">
        <v>1</v>
      </c>
      <c r="F134">
        <v>1</v>
      </c>
      <c r="G134">
        <v>1</v>
      </c>
      <c r="H134">
        <v>2</v>
      </c>
      <c r="I134" t="s">
        <v>834</v>
      </c>
      <c r="J134" t="s">
        <v>835</v>
      </c>
      <c r="K134" t="s">
        <v>836</v>
      </c>
      <c r="L134">
        <v>1368</v>
      </c>
      <c r="N134">
        <v>1011</v>
      </c>
      <c r="O134" t="s">
        <v>837</v>
      </c>
      <c r="P134" t="s">
        <v>837</v>
      </c>
      <c r="Q134">
        <v>1</v>
      </c>
      <c r="W134">
        <v>0</v>
      </c>
      <c r="X134">
        <v>-1718674368</v>
      </c>
      <c r="Y134">
        <v>0.54</v>
      </c>
      <c r="AA134">
        <v>0</v>
      </c>
      <c r="AB134">
        <v>111.99</v>
      </c>
      <c r="AC134">
        <v>13.5</v>
      </c>
      <c r="AD134">
        <v>0</v>
      </c>
      <c r="AE134">
        <v>0</v>
      </c>
      <c r="AF134">
        <v>111.99</v>
      </c>
      <c r="AG134">
        <v>13.5</v>
      </c>
      <c r="AH134">
        <v>0</v>
      </c>
      <c r="AI134">
        <v>1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1</v>
      </c>
      <c r="AQ134">
        <v>0</v>
      </c>
      <c r="AR134">
        <v>0</v>
      </c>
      <c r="AS134" t="s">
        <v>3</v>
      </c>
      <c r="AT134">
        <v>0.36</v>
      </c>
      <c r="AU134" t="s">
        <v>21</v>
      </c>
      <c r="AV134">
        <v>0</v>
      </c>
      <c r="AW134">
        <v>2</v>
      </c>
      <c r="AX134">
        <v>33356692</v>
      </c>
      <c r="AY134">
        <v>1</v>
      </c>
      <c r="AZ134">
        <v>0</v>
      </c>
      <c r="BA134">
        <v>155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Y134*Source!I151</f>
        <v>0.54</v>
      </c>
      <c r="CY134">
        <f>AB134</f>
        <v>111.99</v>
      </c>
      <c r="CZ134">
        <f>AF134</f>
        <v>111.99</v>
      </c>
      <c r="DA134">
        <f>AJ134</f>
        <v>1</v>
      </c>
      <c r="DB134">
        <f>ROUND(((ROUND(AT134*CZ134,2)*1.2)*1.25),2)</f>
        <v>60.48</v>
      </c>
      <c r="DC134">
        <f>ROUND(((ROUND(AT134*AG134,2)*1.2)*1.25),2)</f>
        <v>7.29</v>
      </c>
    </row>
    <row r="135" spans="1:107">
      <c r="A135">
        <f>ROW(Source!A151)</f>
        <v>151</v>
      </c>
      <c r="B135">
        <v>33304960</v>
      </c>
      <c r="C135">
        <v>33356674</v>
      </c>
      <c r="D135">
        <v>31258691</v>
      </c>
      <c r="E135">
        <v>1</v>
      </c>
      <c r="F135">
        <v>1</v>
      </c>
      <c r="G135">
        <v>1</v>
      </c>
      <c r="H135">
        <v>2</v>
      </c>
      <c r="I135" t="s">
        <v>838</v>
      </c>
      <c r="J135" t="s">
        <v>839</v>
      </c>
      <c r="K135" t="s">
        <v>840</v>
      </c>
      <c r="L135">
        <v>1368</v>
      </c>
      <c r="N135">
        <v>1011</v>
      </c>
      <c r="O135" t="s">
        <v>837</v>
      </c>
      <c r="P135" t="s">
        <v>837</v>
      </c>
      <c r="Q135">
        <v>1</v>
      </c>
      <c r="W135">
        <v>0</v>
      </c>
      <c r="X135">
        <v>1373224040</v>
      </c>
      <c r="Y135">
        <v>5.3249999999999993</v>
      </c>
      <c r="AA135">
        <v>0</v>
      </c>
      <c r="AB135">
        <v>3.12</v>
      </c>
      <c r="AC135">
        <v>0</v>
      </c>
      <c r="AD135">
        <v>0</v>
      </c>
      <c r="AE135">
        <v>0</v>
      </c>
      <c r="AF135">
        <v>3.12</v>
      </c>
      <c r="AG135">
        <v>0</v>
      </c>
      <c r="AH135">
        <v>0</v>
      </c>
      <c r="AI135">
        <v>1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1</v>
      </c>
      <c r="AQ135">
        <v>0</v>
      </c>
      <c r="AR135">
        <v>0</v>
      </c>
      <c r="AS135" t="s">
        <v>3</v>
      </c>
      <c r="AT135">
        <v>3.55</v>
      </c>
      <c r="AU135" t="s">
        <v>21</v>
      </c>
      <c r="AV135">
        <v>0</v>
      </c>
      <c r="AW135">
        <v>2</v>
      </c>
      <c r="AX135">
        <v>33356693</v>
      </c>
      <c r="AY135">
        <v>1</v>
      </c>
      <c r="AZ135">
        <v>0</v>
      </c>
      <c r="BA135">
        <v>156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Y135*Source!I151</f>
        <v>5.3249999999999993</v>
      </c>
      <c r="CY135">
        <f>AB135</f>
        <v>3.12</v>
      </c>
      <c r="CZ135">
        <f>AF135</f>
        <v>3.12</v>
      </c>
      <c r="DA135">
        <f>AJ135</f>
        <v>1</v>
      </c>
      <c r="DB135">
        <f>ROUND(((ROUND(AT135*CZ135,2)*1.2)*1.25),2)</f>
        <v>16.62</v>
      </c>
      <c r="DC135">
        <f>ROUND(((ROUND(AT135*AG135,2)*1.2)*1.25),2)</f>
        <v>0</v>
      </c>
    </row>
    <row r="136" spans="1:107">
      <c r="A136">
        <f>ROW(Source!A151)</f>
        <v>151</v>
      </c>
      <c r="B136">
        <v>33304960</v>
      </c>
      <c r="C136">
        <v>33356674</v>
      </c>
      <c r="D136">
        <v>31259879</v>
      </c>
      <c r="E136">
        <v>1</v>
      </c>
      <c r="F136">
        <v>1</v>
      </c>
      <c r="G136">
        <v>1</v>
      </c>
      <c r="H136">
        <v>2</v>
      </c>
      <c r="I136" t="s">
        <v>841</v>
      </c>
      <c r="J136" t="s">
        <v>842</v>
      </c>
      <c r="K136" t="s">
        <v>843</v>
      </c>
      <c r="L136">
        <v>1368</v>
      </c>
      <c r="N136">
        <v>1011</v>
      </c>
      <c r="O136" t="s">
        <v>837</v>
      </c>
      <c r="P136" t="s">
        <v>837</v>
      </c>
      <c r="Q136">
        <v>1</v>
      </c>
      <c r="W136">
        <v>0</v>
      </c>
      <c r="X136">
        <v>1372534845</v>
      </c>
      <c r="Y136">
        <v>0.82500000000000007</v>
      </c>
      <c r="AA136">
        <v>0</v>
      </c>
      <c r="AB136">
        <v>65.709999999999994</v>
      </c>
      <c r="AC136">
        <v>11.6</v>
      </c>
      <c r="AD136">
        <v>0</v>
      </c>
      <c r="AE136">
        <v>0</v>
      </c>
      <c r="AF136">
        <v>65.709999999999994</v>
      </c>
      <c r="AG136">
        <v>11.6</v>
      </c>
      <c r="AH136">
        <v>0</v>
      </c>
      <c r="AI136">
        <v>1</v>
      </c>
      <c r="AJ136">
        <v>1</v>
      </c>
      <c r="AK136">
        <v>1</v>
      </c>
      <c r="AL136">
        <v>1</v>
      </c>
      <c r="AN136">
        <v>0</v>
      </c>
      <c r="AO136">
        <v>1</v>
      </c>
      <c r="AP136">
        <v>1</v>
      </c>
      <c r="AQ136">
        <v>0</v>
      </c>
      <c r="AR136">
        <v>0</v>
      </c>
      <c r="AS136" t="s">
        <v>3</v>
      </c>
      <c r="AT136">
        <v>0.55000000000000004</v>
      </c>
      <c r="AU136" t="s">
        <v>21</v>
      </c>
      <c r="AV136">
        <v>0</v>
      </c>
      <c r="AW136">
        <v>2</v>
      </c>
      <c r="AX136">
        <v>33356694</v>
      </c>
      <c r="AY136">
        <v>1</v>
      </c>
      <c r="AZ136">
        <v>0</v>
      </c>
      <c r="BA136">
        <v>157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Y136*Source!I151</f>
        <v>0.82500000000000007</v>
      </c>
      <c r="CY136">
        <f>AB136</f>
        <v>65.709999999999994</v>
      </c>
      <c r="CZ136">
        <f>AF136</f>
        <v>65.709999999999994</v>
      </c>
      <c r="DA136">
        <f>AJ136</f>
        <v>1</v>
      </c>
      <c r="DB136">
        <f>ROUND(((ROUND(AT136*CZ136,2)*1.2)*1.25),2)</f>
        <v>54.21</v>
      </c>
      <c r="DC136">
        <f>ROUND(((ROUND(AT136*AG136,2)*1.2)*1.25),2)</f>
        <v>9.57</v>
      </c>
    </row>
    <row r="137" spans="1:107">
      <c r="A137">
        <f>ROW(Source!A151)</f>
        <v>151</v>
      </c>
      <c r="B137">
        <v>33304960</v>
      </c>
      <c r="C137">
        <v>33356674</v>
      </c>
      <c r="D137">
        <v>31180727</v>
      </c>
      <c r="E137">
        <v>1</v>
      </c>
      <c r="F137">
        <v>1</v>
      </c>
      <c r="G137">
        <v>1</v>
      </c>
      <c r="H137">
        <v>3</v>
      </c>
      <c r="I137" t="s">
        <v>844</v>
      </c>
      <c r="J137" t="s">
        <v>845</v>
      </c>
      <c r="K137" t="s">
        <v>846</v>
      </c>
      <c r="L137">
        <v>1348</v>
      </c>
      <c r="N137">
        <v>1009</v>
      </c>
      <c r="O137" t="s">
        <v>32</v>
      </c>
      <c r="P137" t="s">
        <v>32</v>
      </c>
      <c r="Q137">
        <v>1000</v>
      </c>
      <c r="W137">
        <v>0</v>
      </c>
      <c r="X137">
        <v>-437906794</v>
      </c>
      <c r="Y137">
        <v>2.4000000000000001E-4</v>
      </c>
      <c r="AA137">
        <v>9040.01</v>
      </c>
      <c r="AB137">
        <v>0</v>
      </c>
      <c r="AC137">
        <v>0</v>
      </c>
      <c r="AD137">
        <v>0</v>
      </c>
      <c r="AE137">
        <v>9040.01</v>
      </c>
      <c r="AF137">
        <v>0</v>
      </c>
      <c r="AG137">
        <v>0</v>
      </c>
      <c r="AH137">
        <v>0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0</v>
      </c>
      <c r="AQ137">
        <v>0</v>
      </c>
      <c r="AR137">
        <v>0</v>
      </c>
      <c r="AS137" t="s">
        <v>3</v>
      </c>
      <c r="AT137">
        <v>2.4000000000000001E-4</v>
      </c>
      <c r="AU137" t="s">
        <v>3</v>
      </c>
      <c r="AV137">
        <v>0</v>
      </c>
      <c r="AW137">
        <v>2</v>
      </c>
      <c r="AX137">
        <v>33356696</v>
      </c>
      <c r="AY137">
        <v>1</v>
      </c>
      <c r="AZ137">
        <v>0</v>
      </c>
      <c r="BA137">
        <v>159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Y137*Source!I151</f>
        <v>2.4000000000000001E-4</v>
      </c>
      <c r="CY137">
        <f>AA137</f>
        <v>9040.01</v>
      </c>
      <c r="CZ137">
        <f>AE137</f>
        <v>9040.01</v>
      </c>
      <c r="DA137">
        <f>AI137</f>
        <v>1</v>
      </c>
      <c r="DB137">
        <f>ROUND(ROUND(AT137*CZ137,2),2)</f>
        <v>2.17</v>
      </c>
      <c r="DC137">
        <f>ROUND(ROUND(AT137*AG137,2),2)</f>
        <v>0</v>
      </c>
    </row>
    <row r="138" spans="1:107">
      <c r="A138">
        <f>ROW(Source!A151)</f>
        <v>151</v>
      </c>
      <c r="B138">
        <v>33304960</v>
      </c>
      <c r="C138">
        <v>33356674</v>
      </c>
      <c r="D138">
        <v>31181610</v>
      </c>
      <c r="E138">
        <v>1</v>
      </c>
      <c r="F138">
        <v>1</v>
      </c>
      <c r="G138">
        <v>1</v>
      </c>
      <c r="H138">
        <v>3</v>
      </c>
      <c r="I138" t="s">
        <v>847</v>
      </c>
      <c r="J138" t="s">
        <v>848</v>
      </c>
      <c r="K138" t="s">
        <v>849</v>
      </c>
      <c r="L138">
        <v>1346</v>
      </c>
      <c r="N138">
        <v>1009</v>
      </c>
      <c r="O138" t="s">
        <v>78</v>
      </c>
      <c r="P138" t="s">
        <v>78</v>
      </c>
      <c r="Q138">
        <v>1</v>
      </c>
      <c r="W138">
        <v>0</v>
      </c>
      <c r="X138">
        <v>-731615568</v>
      </c>
      <c r="Y138">
        <v>0.88200000000000001</v>
      </c>
      <c r="AA138">
        <v>23.09</v>
      </c>
      <c r="AB138">
        <v>0</v>
      </c>
      <c r="AC138">
        <v>0</v>
      </c>
      <c r="AD138">
        <v>0</v>
      </c>
      <c r="AE138">
        <v>23.09</v>
      </c>
      <c r="AF138">
        <v>0</v>
      </c>
      <c r="AG138">
        <v>0</v>
      </c>
      <c r="AH138">
        <v>0</v>
      </c>
      <c r="AI138">
        <v>1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3</v>
      </c>
      <c r="AT138">
        <v>0.88200000000000001</v>
      </c>
      <c r="AU138" t="s">
        <v>3</v>
      </c>
      <c r="AV138">
        <v>0</v>
      </c>
      <c r="AW138">
        <v>2</v>
      </c>
      <c r="AX138">
        <v>33356697</v>
      </c>
      <c r="AY138">
        <v>1</v>
      </c>
      <c r="AZ138">
        <v>0</v>
      </c>
      <c r="BA138">
        <v>160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Y138*Source!I151</f>
        <v>0.88200000000000001</v>
      </c>
      <c r="CY138">
        <f>AA138</f>
        <v>23.09</v>
      </c>
      <c r="CZ138">
        <f>AE138</f>
        <v>23.09</v>
      </c>
      <c r="DA138">
        <f>AI138</f>
        <v>1</v>
      </c>
      <c r="DB138">
        <f>ROUND(ROUND(AT138*CZ138,2),2)</f>
        <v>20.37</v>
      </c>
      <c r="DC138">
        <f>ROUND(ROUND(AT138*AG138,2),2)</f>
        <v>0</v>
      </c>
    </row>
    <row r="139" spans="1:107">
      <c r="A139">
        <f>ROW(Source!A156)</f>
        <v>156</v>
      </c>
      <c r="B139">
        <v>33304975</v>
      </c>
      <c r="C139">
        <v>33356726</v>
      </c>
      <c r="D139">
        <v>31172063</v>
      </c>
      <c r="E139">
        <v>1</v>
      </c>
      <c r="F139">
        <v>1</v>
      </c>
      <c r="G139">
        <v>1</v>
      </c>
      <c r="H139">
        <v>1</v>
      </c>
      <c r="I139" t="s">
        <v>854</v>
      </c>
      <c r="J139" t="s">
        <v>3</v>
      </c>
      <c r="K139" t="s">
        <v>855</v>
      </c>
      <c r="L139">
        <v>1191</v>
      </c>
      <c r="N139">
        <v>1013</v>
      </c>
      <c r="O139" t="s">
        <v>831</v>
      </c>
      <c r="P139" t="s">
        <v>831</v>
      </c>
      <c r="Q139">
        <v>1</v>
      </c>
      <c r="W139">
        <v>0</v>
      </c>
      <c r="X139">
        <v>-719309759</v>
      </c>
      <c r="Y139">
        <v>5.1612</v>
      </c>
      <c r="AA139">
        <v>0</v>
      </c>
      <c r="AB139">
        <v>0</v>
      </c>
      <c r="AC139">
        <v>0</v>
      </c>
      <c r="AD139">
        <v>8.86</v>
      </c>
      <c r="AE139">
        <v>0</v>
      </c>
      <c r="AF139">
        <v>0</v>
      </c>
      <c r="AG139">
        <v>0</v>
      </c>
      <c r="AH139">
        <v>8.86</v>
      </c>
      <c r="AI139">
        <v>1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1</v>
      </c>
      <c r="AQ139">
        <v>0</v>
      </c>
      <c r="AR139">
        <v>0</v>
      </c>
      <c r="AS139" t="s">
        <v>3</v>
      </c>
      <c r="AT139">
        <v>3.74</v>
      </c>
      <c r="AU139" t="s">
        <v>22</v>
      </c>
      <c r="AV139">
        <v>1</v>
      </c>
      <c r="AW139">
        <v>2</v>
      </c>
      <c r="AX139">
        <v>33356734</v>
      </c>
      <c r="AY139">
        <v>1</v>
      </c>
      <c r="AZ139">
        <v>0</v>
      </c>
      <c r="BA139">
        <v>161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Y139*Source!I156</f>
        <v>5.1612</v>
      </c>
      <c r="CY139">
        <f>AD139</f>
        <v>8.86</v>
      </c>
      <c r="CZ139">
        <f>AH139</f>
        <v>8.86</v>
      </c>
      <c r="DA139">
        <f>AL139</f>
        <v>1</v>
      </c>
      <c r="DB139">
        <f>ROUND(((ROUND(AT139*CZ139,2)*1.2)*1.15),2)</f>
        <v>45.73</v>
      </c>
      <c r="DC139">
        <f>ROUND(((ROUND(AT139*AG139,2)*1.2)*1.15),2)</f>
        <v>0</v>
      </c>
    </row>
    <row r="140" spans="1:107">
      <c r="A140">
        <f>ROW(Source!A156)</f>
        <v>156</v>
      </c>
      <c r="B140">
        <v>33304975</v>
      </c>
      <c r="C140">
        <v>33356726</v>
      </c>
      <c r="D140">
        <v>31172011</v>
      </c>
      <c r="E140">
        <v>1</v>
      </c>
      <c r="F140">
        <v>1</v>
      </c>
      <c r="G140">
        <v>1</v>
      </c>
      <c r="H140">
        <v>1</v>
      </c>
      <c r="I140" t="s">
        <v>832</v>
      </c>
      <c r="J140" t="s">
        <v>3</v>
      </c>
      <c r="K140" t="s">
        <v>833</v>
      </c>
      <c r="L140">
        <v>1191</v>
      </c>
      <c r="N140">
        <v>1013</v>
      </c>
      <c r="O140" t="s">
        <v>831</v>
      </c>
      <c r="P140" t="s">
        <v>831</v>
      </c>
      <c r="Q140">
        <v>1</v>
      </c>
      <c r="W140">
        <v>0</v>
      </c>
      <c r="X140">
        <v>-1417349443</v>
      </c>
      <c r="Y140">
        <v>0.05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1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3</v>
      </c>
      <c r="AT140">
        <v>0.05</v>
      </c>
      <c r="AU140" t="s">
        <v>3</v>
      </c>
      <c r="AV140">
        <v>2</v>
      </c>
      <c r="AW140">
        <v>2</v>
      </c>
      <c r="AX140">
        <v>33356735</v>
      </c>
      <c r="AY140">
        <v>1</v>
      </c>
      <c r="AZ140">
        <v>2048</v>
      </c>
      <c r="BA140">
        <v>162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Y140*Source!I156</f>
        <v>0.05</v>
      </c>
      <c r="CY140">
        <f>AD140</f>
        <v>0</v>
      </c>
      <c r="CZ140">
        <f>AH140</f>
        <v>0</v>
      </c>
      <c r="DA140">
        <f>AL140</f>
        <v>1</v>
      </c>
      <c r="DB140">
        <f>ROUND(ROUND(AT140*CZ140,2),2)</f>
        <v>0</v>
      </c>
      <c r="DC140">
        <f>ROUND(ROUND(AT140*AG140,2),2)</f>
        <v>0</v>
      </c>
    </row>
    <row r="141" spans="1:107">
      <c r="A141">
        <f>ROW(Source!A156)</f>
        <v>156</v>
      </c>
      <c r="B141">
        <v>33304975</v>
      </c>
      <c r="C141">
        <v>33356726</v>
      </c>
      <c r="D141">
        <v>31258491</v>
      </c>
      <c r="E141">
        <v>1</v>
      </c>
      <c r="F141">
        <v>1</v>
      </c>
      <c r="G141">
        <v>1</v>
      </c>
      <c r="H141">
        <v>2</v>
      </c>
      <c r="I141" t="s">
        <v>834</v>
      </c>
      <c r="J141" t="s">
        <v>835</v>
      </c>
      <c r="K141" t="s">
        <v>836</v>
      </c>
      <c r="L141">
        <v>1368</v>
      </c>
      <c r="N141">
        <v>1011</v>
      </c>
      <c r="O141" t="s">
        <v>837</v>
      </c>
      <c r="P141" t="s">
        <v>837</v>
      </c>
      <c r="Q141">
        <v>1</v>
      </c>
      <c r="W141">
        <v>0</v>
      </c>
      <c r="X141">
        <v>-1718674368</v>
      </c>
      <c r="Y141">
        <v>0.03</v>
      </c>
      <c r="AA141">
        <v>0</v>
      </c>
      <c r="AB141">
        <v>111.99</v>
      </c>
      <c r="AC141">
        <v>13.5</v>
      </c>
      <c r="AD141">
        <v>0</v>
      </c>
      <c r="AE141">
        <v>0</v>
      </c>
      <c r="AF141">
        <v>111.99</v>
      </c>
      <c r="AG141">
        <v>13.5</v>
      </c>
      <c r="AH141">
        <v>0</v>
      </c>
      <c r="AI141">
        <v>1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1</v>
      </c>
      <c r="AQ141">
        <v>0</v>
      </c>
      <c r="AR141">
        <v>0</v>
      </c>
      <c r="AS141" t="s">
        <v>3</v>
      </c>
      <c r="AT141">
        <v>0.02</v>
      </c>
      <c r="AU141" t="s">
        <v>21</v>
      </c>
      <c r="AV141">
        <v>0</v>
      </c>
      <c r="AW141">
        <v>2</v>
      </c>
      <c r="AX141">
        <v>33356736</v>
      </c>
      <c r="AY141">
        <v>1</v>
      </c>
      <c r="AZ141">
        <v>0</v>
      </c>
      <c r="BA141">
        <v>163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Y141*Source!I156</f>
        <v>0.03</v>
      </c>
      <c r="CY141">
        <f>AB141</f>
        <v>111.99</v>
      </c>
      <c r="CZ141">
        <f>AF141</f>
        <v>111.99</v>
      </c>
      <c r="DA141">
        <f>AJ141</f>
        <v>1</v>
      </c>
      <c r="DB141">
        <f>ROUND(((ROUND(AT141*CZ141,2)*1.2)*1.25),2)</f>
        <v>3.36</v>
      </c>
      <c r="DC141">
        <f>ROUND(((ROUND(AT141*AG141,2)*1.2)*1.25),2)</f>
        <v>0.41</v>
      </c>
    </row>
    <row r="142" spans="1:107">
      <c r="A142">
        <f>ROW(Source!A156)</f>
        <v>156</v>
      </c>
      <c r="B142">
        <v>33304975</v>
      </c>
      <c r="C142">
        <v>33356726</v>
      </c>
      <c r="D142">
        <v>31258691</v>
      </c>
      <c r="E142">
        <v>1</v>
      </c>
      <c r="F142">
        <v>1</v>
      </c>
      <c r="G142">
        <v>1</v>
      </c>
      <c r="H142">
        <v>2</v>
      </c>
      <c r="I142" t="s">
        <v>838</v>
      </c>
      <c r="J142" t="s">
        <v>839</v>
      </c>
      <c r="K142" t="s">
        <v>840</v>
      </c>
      <c r="L142">
        <v>1368</v>
      </c>
      <c r="N142">
        <v>1011</v>
      </c>
      <c r="O142" t="s">
        <v>837</v>
      </c>
      <c r="P142" t="s">
        <v>837</v>
      </c>
      <c r="Q142">
        <v>1</v>
      </c>
      <c r="W142">
        <v>0</v>
      </c>
      <c r="X142">
        <v>1373224040</v>
      </c>
      <c r="Y142">
        <v>1.29</v>
      </c>
      <c r="AA142">
        <v>0</v>
      </c>
      <c r="AB142">
        <v>3.12</v>
      </c>
      <c r="AC142">
        <v>0</v>
      </c>
      <c r="AD142">
        <v>0</v>
      </c>
      <c r="AE142">
        <v>0</v>
      </c>
      <c r="AF142">
        <v>3.12</v>
      </c>
      <c r="AG142">
        <v>0</v>
      </c>
      <c r="AH142">
        <v>0</v>
      </c>
      <c r="AI142">
        <v>1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1</v>
      </c>
      <c r="AQ142">
        <v>0</v>
      </c>
      <c r="AR142">
        <v>0</v>
      </c>
      <c r="AS142" t="s">
        <v>3</v>
      </c>
      <c r="AT142">
        <v>0.86</v>
      </c>
      <c r="AU142" t="s">
        <v>21</v>
      </c>
      <c r="AV142">
        <v>0</v>
      </c>
      <c r="AW142">
        <v>2</v>
      </c>
      <c r="AX142">
        <v>33356737</v>
      </c>
      <c r="AY142">
        <v>1</v>
      </c>
      <c r="AZ142">
        <v>0</v>
      </c>
      <c r="BA142">
        <v>164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Y142*Source!I156</f>
        <v>1.29</v>
      </c>
      <c r="CY142">
        <f>AB142</f>
        <v>3.12</v>
      </c>
      <c r="CZ142">
        <f>AF142</f>
        <v>3.12</v>
      </c>
      <c r="DA142">
        <f>AJ142</f>
        <v>1</v>
      </c>
      <c r="DB142">
        <f>ROUND(((ROUND(AT142*CZ142,2)*1.2)*1.25),2)</f>
        <v>4.0199999999999996</v>
      </c>
      <c r="DC142">
        <f>ROUND(((ROUND(AT142*AG142,2)*1.2)*1.25),2)</f>
        <v>0</v>
      </c>
    </row>
    <row r="143" spans="1:107">
      <c r="A143">
        <f>ROW(Source!A156)</f>
        <v>156</v>
      </c>
      <c r="B143">
        <v>33304975</v>
      </c>
      <c r="C143">
        <v>33356726</v>
      </c>
      <c r="D143">
        <v>31259879</v>
      </c>
      <c r="E143">
        <v>1</v>
      </c>
      <c r="F143">
        <v>1</v>
      </c>
      <c r="G143">
        <v>1</v>
      </c>
      <c r="H143">
        <v>2</v>
      </c>
      <c r="I143" t="s">
        <v>841</v>
      </c>
      <c r="J143" t="s">
        <v>842</v>
      </c>
      <c r="K143" t="s">
        <v>843</v>
      </c>
      <c r="L143">
        <v>1368</v>
      </c>
      <c r="N143">
        <v>1011</v>
      </c>
      <c r="O143" t="s">
        <v>837</v>
      </c>
      <c r="P143" t="s">
        <v>837</v>
      </c>
      <c r="Q143">
        <v>1</v>
      </c>
      <c r="W143">
        <v>0</v>
      </c>
      <c r="X143">
        <v>1372534845</v>
      </c>
      <c r="Y143">
        <v>4.4999999999999998E-2</v>
      </c>
      <c r="AA143">
        <v>0</v>
      </c>
      <c r="AB143">
        <v>65.709999999999994</v>
      </c>
      <c r="AC143">
        <v>11.6</v>
      </c>
      <c r="AD143">
        <v>0</v>
      </c>
      <c r="AE143">
        <v>0</v>
      </c>
      <c r="AF143">
        <v>65.709999999999994</v>
      </c>
      <c r="AG143">
        <v>11.6</v>
      </c>
      <c r="AH143">
        <v>0</v>
      </c>
      <c r="AI143">
        <v>1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1</v>
      </c>
      <c r="AQ143">
        <v>0</v>
      </c>
      <c r="AR143">
        <v>0</v>
      </c>
      <c r="AS143" t="s">
        <v>3</v>
      </c>
      <c r="AT143">
        <v>0.03</v>
      </c>
      <c r="AU143" t="s">
        <v>21</v>
      </c>
      <c r="AV143">
        <v>0</v>
      </c>
      <c r="AW143">
        <v>2</v>
      </c>
      <c r="AX143">
        <v>33356738</v>
      </c>
      <c r="AY143">
        <v>1</v>
      </c>
      <c r="AZ143">
        <v>0</v>
      </c>
      <c r="BA143">
        <v>165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Y143*Source!I156</f>
        <v>4.4999999999999998E-2</v>
      </c>
      <c r="CY143">
        <f>AB143</f>
        <v>65.709999999999994</v>
      </c>
      <c r="CZ143">
        <f>AF143</f>
        <v>65.709999999999994</v>
      </c>
      <c r="DA143">
        <f>AJ143</f>
        <v>1</v>
      </c>
      <c r="DB143">
        <f>ROUND(((ROUND(AT143*CZ143,2)*1.2)*1.25),2)</f>
        <v>2.96</v>
      </c>
      <c r="DC143">
        <f>ROUND(((ROUND(AT143*AG143,2)*1.2)*1.25),2)</f>
        <v>0.53</v>
      </c>
    </row>
    <row r="144" spans="1:107">
      <c r="A144">
        <f>ROW(Source!A156)</f>
        <v>156</v>
      </c>
      <c r="B144">
        <v>33304975</v>
      </c>
      <c r="C144">
        <v>33356726</v>
      </c>
      <c r="D144">
        <v>31180727</v>
      </c>
      <c r="E144">
        <v>1</v>
      </c>
      <c r="F144">
        <v>1</v>
      </c>
      <c r="G144">
        <v>1</v>
      </c>
      <c r="H144">
        <v>3</v>
      </c>
      <c r="I144" t="s">
        <v>844</v>
      </c>
      <c r="J144" t="s">
        <v>845</v>
      </c>
      <c r="K144" t="s">
        <v>846</v>
      </c>
      <c r="L144">
        <v>1348</v>
      </c>
      <c r="N144">
        <v>1009</v>
      </c>
      <c r="O144" t="s">
        <v>32</v>
      </c>
      <c r="P144" t="s">
        <v>32</v>
      </c>
      <c r="Q144">
        <v>1000</v>
      </c>
      <c r="W144">
        <v>0</v>
      </c>
      <c r="X144">
        <v>-437906794</v>
      </c>
      <c r="Y144">
        <v>1.6999999999999999E-3</v>
      </c>
      <c r="AA144">
        <v>9040.01</v>
      </c>
      <c r="AB144">
        <v>0</v>
      </c>
      <c r="AC144">
        <v>0</v>
      </c>
      <c r="AD144">
        <v>0</v>
      </c>
      <c r="AE144">
        <v>9040.01</v>
      </c>
      <c r="AF144">
        <v>0</v>
      </c>
      <c r="AG144">
        <v>0</v>
      </c>
      <c r="AH144">
        <v>0</v>
      </c>
      <c r="AI144">
        <v>1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3</v>
      </c>
      <c r="AT144">
        <v>1.6999999999999999E-3</v>
      </c>
      <c r="AU144" t="s">
        <v>3</v>
      </c>
      <c r="AV144">
        <v>0</v>
      </c>
      <c r="AW144">
        <v>2</v>
      </c>
      <c r="AX144">
        <v>33356739</v>
      </c>
      <c r="AY144">
        <v>1</v>
      </c>
      <c r="AZ144">
        <v>0</v>
      </c>
      <c r="BA144">
        <v>166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Y144*Source!I156</f>
        <v>1.6999999999999999E-3</v>
      </c>
      <c r="CY144">
        <f>AA144</f>
        <v>9040.01</v>
      </c>
      <c r="CZ144">
        <f>AE144</f>
        <v>9040.01</v>
      </c>
      <c r="DA144">
        <f>AI144</f>
        <v>1</v>
      </c>
      <c r="DB144">
        <f>ROUND(ROUND(AT144*CZ144,2),2)</f>
        <v>15.37</v>
      </c>
      <c r="DC144">
        <f>ROUND(ROUND(AT144*AG144,2),2)</f>
        <v>0</v>
      </c>
    </row>
    <row r="145" spans="1:107">
      <c r="A145">
        <f>ROW(Source!A156)</f>
        <v>156</v>
      </c>
      <c r="B145">
        <v>33304975</v>
      </c>
      <c r="C145">
        <v>33356726</v>
      </c>
      <c r="D145">
        <v>31181610</v>
      </c>
      <c r="E145">
        <v>1</v>
      </c>
      <c r="F145">
        <v>1</v>
      </c>
      <c r="G145">
        <v>1</v>
      </c>
      <c r="H145">
        <v>3</v>
      </c>
      <c r="I145" t="s">
        <v>847</v>
      </c>
      <c r="J145" t="s">
        <v>848</v>
      </c>
      <c r="K145" t="s">
        <v>849</v>
      </c>
      <c r="L145">
        <v>1346</v>
      </c>
      <c r="N145">
        <v>1009</v>
      </c>
      <c r="O145" t="s">
        <v>78</v>
      </c>
      <c r="P145" t="s">
        <v>78</v>
      </c>
      <c r="Q145">
        <v>1</v>
      </c>
      <c r="W145">
        <v>0</v>
      </c>
      <c r="X145">
        <v>-731615568</v>
      </c>
      <c r="Y145">
        <v>2.2400000000000002</v>
      </c>
      <c r="AA145">
        <v>23.09</v>
      </c>
      <c r="AB145">
        <v>0</v>
      </c>
      <c r="AC145">
        <v>0</v>
      </c>
      <c r="AD145">
        <v>0</v>
      </c>
      <c r="AE145">
        <v>23.09</v>
      </c>
      <c r="AF145">
        <v>0</v>
      </c>
      <c r="AG145">
        <v>0</v>
      </c>
      <c r="AH145">
        <v>0</v>
      </c>
      <c r="AI145">
        <v>1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0</v>
      </c>
      <c r="AQ145">
        <v>0</v>
      </c>
      <c r="AR145">
        <v>0</v>
      </c>
      <c r="AS145" t="s">
        <v>3</v>
      </c>
      <c r="AT145">
        <v>2.2400000000000002</v>
      </c>
      <c r="AU145" t="s">
        <v>3</v>
      </c>
      <c r="AV145">
        <v>0</v>
      </c>
      <c r="AW145">
        <v>2</v>
      </c>
      <c r="AX145">
        <v>33356740</v>
      </c>
      <c r="AY145">
        <v>1</v>
      </c>
      <c r="AZ145">
        <v>0</v>
      </c>
      <c r="BA145">
        <v>167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Y145*Source!I156</f>
        <v>2.2400000000000002</v>
      </c>
      <c r="CY145">
        <f>AA145</f>
        <v>23.09</v>
      </c>
      <c r="CZ145">
        <f>AE145</f>
        <v>23.09</v>
      </c>
      <c r="DA145">
        <f>AI145</f>
        <v>1</v>
      </c>
      <c r="DB145">
        <f>ROUND(ROUND(AT145*CZ145,2),2)</f>
        <v>51.72</v>
      </c>
      <c r="DC145">
        <f>ROUND(ROUND(AT145*AG145,2),2)</f>
        <v>0</v>
      </c>
    </row>
    <row r="146" spans="1:107">
      <c r="A146">
        <f>ROW(Source!A157)</f>
        <v>157</v>
      </c>
      <c r="B146">
        <v>33304960</v>
      </c>
      <c r="C146">
        <v>33356726</v>
      </c>
      <c r="D146">
        <v>31172063</v>
      </c>
      <c r="E146">
        <v>1</v>
      </c>
      <c r="F146">
        <v>1</v>
      </c>
      <c r="G146">
        <v>1</v>
      </c>
      <c r="H146">
        <v>1</v>
      </c>
      <c r="I146" t="s">
        <v>854</v>
      </c>
      <c r="J146" t="s">
        <v>3</v>
      </c>
      <c r="K146" t="s">
        <v>855</v>
      </c>
      <c r="L146">
        <v>1191</v>
      </c>
      <c r="N146">
        <v>1013</v>
      </c>
      <c r="O146" t="s">
        <v>831</v>
      </c>
      <c r="P146" t="s">
        <v>831</v>
      </c>
      <c r="Q146">
        <v>1</v>
      </c>
      <c r="W146">
        <v>0</v>
      </c>
      <c r="X146">
        <v>-719309759</v>
      </c>
      <c r="Y146">
        <v>5.1612</v>
      </c>
      <c r="AA146">
        <v>0</v>
      </c>
      <c r="AB146">
        <v>0</v>
      </c>
      <c r="AC146">
        <v>0</v>
      </c>
      <c r="AD146">
        <v>8.86</v>
      </c>
      <c r="AE146">
        <v>0</v>
      </c>
      <c r="AF146">
        <v>0</v>
      </c>
      <c r="AG146">
        <v>0</v>
      </c>
      <c r="AH146">
        <v>8.86</v>
      </c>
      <c r="AI146">
        <v>1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1</v>
      </c>
      <c r="AQ146">
        <v>0</v>
      </c>
      <c r="AR146">
        <v>0</v>
      </c>
      <c r="AS146" t="s">
        <v>3</v>
      </c>
      <c r="AT146">
        <v>3.74</v>
      </c>
      <c r="AU146" t="s">
        <v>22</v>
      </c>
      <c r="AV146">
        <v>1</v>
      </c>
      <c r="AW146">
        <v>2</v>
      </c>
      <c r="AX146">
        <v>33356734</v>
      </c>
      <c r="AY146">
        <v>1</v>
      </c>
      <c r="AZ146">
        <v>0</v>
      </c>
      <c r="BA146">
        <v>169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Y146*Source!I157</f>
        <v>5.1612</v>
      </c>
      <c r="CY146">
        <f>AD146</f>
        <v>8.86</v>
      </c>
      <c r="CZ146">
        <f>AH146</f>
        <v>8.86</v>
      </c>
      <c r="DA146">
        <f>AL146</f>
        <v>1</v>
      </c>
      <c r="DB146">
        <f>ROUND(((ROUND(AT146*CZ146,2)*1.2)*1.15),2)</f>
        <v>45.73</v>
      </c>
      <c r="DC146">
        <f>ROUND(((ROUND(AT146*AG146,2)*1.2)*1.15),2)</f>
        <v>0</v>
      </c>
    </row>
    <row r="147" spans="1:107">
      <c r="A147">
        <f>ROW(Source!A157)</f>
        <v>157</v>
      </c>
      <c r="B147">
        <v>33304960</v>
      </c>
      <c r="C147">
        <v>33356726</v>
      </c>
      <c r="D147">
        <v>31172011</v>
      </c>
      <c r="E147">
        <v>1</v>
      </c>
      <c r="F147">
        <v>1</v>
      </c>
      <c r="G147">
        <v>1</v>
      </c>
      <c r="H147">
        <v>1</v>
      </c>
      <c r="I147" t="s">
        <v>832</v>
      </c>
      <c r="J147" t="s">
        <v>3</v>
      </c>
      <c r="K147" t="s">
        <v>833</v>
      </c>
      <c r="L147">
        <v>1191</v>
      </c>
      <c r="N147">
        <v>1013</v>
      </c>
      <c r="O147" t="s">
        <v>831</v>
      </c>
      <c r="P147" t="s">
        <v>831</v>
      </c>
      <c r="Q147">
        <v>1</v>
      </c>
      <c r="W147">
        <v>0</v>
      </c>
      <c r="X147">
        <v>-1417349443</v>
      </c>
      <c r="Y147">
        <v>0.05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1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3</v>
      </c>
      <c r="AT147">
        <v>0.05</v>
      </c>
      <c r="AU147" t="s">
        <v>3</v>
      </c>
      <c r="AV147">
        <v>2</v>
      </c>
      <c r="AW147">
        <v>2</v>
      </c>
      <c r="AX147">
        <v>33356735</v>
      </c>
      <c r="AY147">
        <v>1</v>
      </c>
      <c r="AZ147">
        <v>2048</v>
      </c>
      <c r="BA147">
        <v>170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Y147*Source!I157</f>
        <v>0.05</v>
      </c>
      <c r="CY147">
        <f>AD147</f>
        <v>0</v>
      </c>
      <c r="CZ147">
        <f>AH147</f>
        <v>0</v>
      </c>
      <c r="DA147">
        <f>AL147</f>
        <v>1</v>
      </c>
      <c r="DB147">
        <f>ROUND(ROUND(AT147*CZ147,2),2)</f>
        <v>0</v>
      </c>
      <c r="DC147">
        <f>ROUND(ROUND(AT147*AG147,2),2)</f>
        <v>0</v>
      </c>
    </row>
    <row r="148" spans="1:107">
      <c r="A148">
        <f>ROW(Source!A157)</f>
        <v>157</v>
      </c>
      <c r="B148">
        <v>33304960</v>
      </c>
      <c r="C148">
        <v>33356726</v>
      </c>
      <c r="D148">
        <v>31258491</v>
      </c>
      <c r="E148">
        <v>1</v>
      </c>
      <c r="F148">
        <v>1</v>
      </c>
      <c r="G148">
        <v>1</v>
      </c>
      <c r="H148">
        <v>2</v>
      </c>
      <c r="I148" t="s">
        <v>834</v>
      </c>
      <c r="J148" t="s">
        <v>835</v>
      </c>
      <c r="K148" t="s">
        <v>836</v>
      </c>
      <c r="L148">
        <v>1368</v>
      </c>
      <c r="N148">
        <v>1011</v>
      </c>
      <c r="O148" t="s">
        <v>837</v>
      </c>
      <c r="P148" t="s">
        <v>837</v>
      </c>
      <c r="Q148">
        <v>1</v>
      </c>
      <c r="W148">
        <v>0</v>
      </c>
      <c r="X148">
        <v>-1718674368</v>
      </c>
      <c r="Y148">
        <v>0.03</v>
      </c>
      <c r="AA148">
        <v>0</v>
      </c>
      <c r="AB148">
        <v>111.99</v>
      </c>
      <c r="AC148">
        <v>13.5</v>
      </c>
      <c r="AD148">
        <v>0</v>
      </c>
      <c r="AE148">
        <v>0</v>
      </c>
      <c r="AF148">
        <v>111.99</v>
      </c>
      <c r="AG148">
        <v>13.5</v>
      </c>
      <c r="AH148">
        <v>0</v>
      </c>
      <c r="AI148">
        <v>1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1</v>
      </c>
      <c r="AQ148">
        <v>0</v>
      </c>
      <c r="AR148">
        <v>0</v>
      </c>
      <c r="AS148" t="s">
        <v>3</v>
      </c>
      <c r="AT148">
        <v>0.02</v>
      </c>
      <c r="AU148" t="s">
        <v>21</v>
      </c>
      <c r="AV148">
        <v>0</v>
      </c>
      <c r="AW148">
        <v>2</v>
      </c>
      <c r="AX148">
        <v>33356736</v>
      </c>
      <c r="AY148">
        <v>1</v>
      </c>
      <c r="AZ148">
        <v>0</v>
      </c>
      <c r="BA148">
        <v>171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Y148*Source!I157</f>
        <v>0.03</v>
      </c>
      <c r="CY148">
        <f>AB148</f>
        <v>111.99</v>
      </c>
      <c r="CZ148">
        <f>AF148</f>
        <v>111.99</v>
      </c>
      <c r="DA148">
        <f>AJ148</f>
        <v>1</v>
      </c>
      <c r="DB148">
        <f>ROUND(((ROUND(AT148*CZ148,2)*1.2)*1.25),2)</f>
        <v>3.36</v>
      </c>
      <c r="DC148">
        <f>ROUND(((ROUND(AT148*AG148,2)*1.2)*1.25),2)</f>
        <v>0.41</v>
      </c>
    </row>
    <row r="149" spans="1:107">
      <c r="A149">
        <f>ROW(Source!A157)</f>
        <v>157</v>
      </c>
      <c r="B149">
        <v>33304960</v>
      </c>
      <c r="C149">
        <v>33356726</v>
      </c>
      <c r="D149">
        <v>31258691</v>
      </c>
      <c r="E149">
        <v>1</v>
      </c>
      <c r="F149">
        <v>1</v>
      </c>
      <c r="G149">
        <v>1</v>
      </c>
      <c r="H149">
        <v>2</v>
      </c>
      <c r="I149" t="s">
        <v>838</v>
      </c>
      <c r="J149" t="s">
        <v>839</v>
      </c>
      <c r="K149" t="s">
        <v>840</v>
      </c>
      <c r="L149">
        <v>1368</v>
      </c>
      <c r="N149">
        <v>1011</v>
      </c>
      <c r="O149" t="s">
        <v>837</v>
      </c>
      <c r="P149" t="s">
        <v>837</v>
      </c>
      <c r="Q149">
        <v>1</v>
      </c>
      <c r="W149">
        <v>0</v>
      </c>
      <c r="X149">
        <v>1373224040</v>
      </c>
      <c r="Y149">
        <v>1.29</v>
      </c>
      <c r="AA149">
        <v>0</v>
      </c>
      <c r="AB149">
        <v>3.12</v>
      </c>
      <c r="AC149">
        <v>0</v>
      </c>
      <c r="AD149">
        <v>0</v>
      </c>
      <c r="AE149">
        <v>0</v>
      </c>
      <c r="AF149">
        <v>3.12</v>
      </c>
      <c r="AG149">
        <v>0</v>
      </c>
      <c r="AH149">
        <v>0</v>
      </c>
      <c r="AI149">
        <v>1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1</v>
      </c>
      <c r="AQ149">
        <v>0</v>
      </c>
      <c r="AR149">
        <v>0</v>
      </c>
      <c r="AS149" t="s">
        <v>3</v>
      </c>
      <c r="AT149">
        <v>0.86</v>
      </c>
      <c r="AU149" t="s">
        <v>21</v>
      </c>
      <c r="AV149">
        <v>0</v>
      </c>
      <c r="AW149">
        <v>2</v>
      </c>
      <c r="AX149">
        <v>33356737</v>
      </c>
      <c r="AY149">
        <v>1</v>
      </c>
      <c r="AZ149">
        <v>0</v>
      </c>
      <c r="BA149">
        <v>172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Y149*Source!I157</f>
        <v>1.29</v>
      </c>
      <c r="CY149">
        <f>AB149</f>
        <v>3.12</v>
      </c>
      <c r="CZ149">
        <f>AF149</f>
        <v>3.12</v>
      </c>
      <c r="DA149">
        <f>AJ149</f>
        <v>1</v>
      </c>
      <c r="DB149">
        <f>ROUND(((ROUND(AT149*CZ149,2)*1.2)*1.25),2)</f>
        <v>4.0199999999999996</v>
      </c>
      <c r="DC149">
        <f>ROUND(((ROUND(AT149*AG149,2)*1.2)*1.25),2)</f>
        <v>0</v>
      </c>
    </row>
    <row r="150" spans="1:107">
      <c r="A150">
        <f>ROW(Source!A157)</f>
        <v>157</v>
      </c>
      <c r="B150">
        <v>33304960</v>
      </c>
      <c r="C150">
        <v>33356726</v>
      </c>
      <c r="D150">
        <v>31259879</v>
      </c>
      <c r="E150">
        <v>1</v>
      </c>
      <c r="F150">
        <v>1</v>
      </c>
      <c r="G150">
        <v>1</v>
      </c>
      <c r="H150">
        <v>2</v>
      </c>
      <c r="I150" t="s">
        <v>841</v>
      </c>
      <c r="J150" t="s">
        <v>842</v>
      </c>
      <c r="K150" t="s">
        <v>843</v>
      </c>
      <c r="L150">
        <v>1368</v>
      </c>
      <c r="N150">
        <v>1011</v>
      </c>
      <c r="O150" t="s">
        <v>837</v>
      </c>
      <c r="P150" t="s">
        <v>837</v>
      </c>
      <c r="Q150">
        <v>1</v>
      </c>
      <c r="W150">
        <v>0</v>
      </c>
      <c r="X150">
        <v>1372534845</v>
      </c>
      <c r="Y150">
        <v>4.4999999999999998E-2</v>
      </c>
      <c r="AA150">
        <v>0</v>
      </c>
      <c r="AB150">
        <v>65.709999999999994</v>
      </c>
      <c r="AC150">
        <v>11.6</v>
      </c>
      <c r="AD150">
        <v>0</v>
      </c>
      <c r="AE150">
        <v>0</v>
      </c>
      <c r="AF150">
        <v>65.709999999999994</v>
      </c>
      <c r="AG150">
        <v>11.6</v>
      </c>
      <c r="AH150">
        <v>0</v>
      </c>
      <c r="AI150">
        <v>1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1</v>
      </c>
      <c r="AQ150">
        <v>0</v>
      </c>
      <c r="AR150">
        <v>0</v>
      </c>
      <c r="AS150" t="s">
        <v>3</v>
      </c>
      <c r="AT150">
        <v>0.03</v>
      </c>
      <c r="AU150" t="s">
        <v>21</v>
      </c>
      <c r="AV150">
        <v>0</v>
      </c>
      <c r="AW150">
        <v>2</v>
      </c>
      <c r="AX150">
        <v>33356738</v>
      </c>
      <c r="AY150">
        <v>1</v>
      </c>
      <c r="AZ150">
        <v>0</v>
      </c>
      <c r="BA150">
        <v>173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Y150*Source!I157</f>
        <v>4.4999999999999998E-2</v>
      </c>
      <c r="CY150">
        <f>AB150</f>
        <v>65.709999999999994</v>
      </c>
      <c r="CZ150">
        <f>AF150</f>
        <v>65.709999999999994</v>
      </c>
      <c r="DA150">
        <f>AJ150</f>
        <v>1</v>
      </c>
      <c r="DB150">
        <f>ROUND(((ROUND(AT150*CZ150,2)*1.2)*1.25),2)</f>
        <v>2.96</v>
      </c>
      <c r="DC150">
        <f>ROUND(((ROUND(AT150*AG150,2)*1.2)*1.25),2)</f>
        <v>0.53</v>
      </c>
    </row>
    <row r="151" spans="1:107">
      <c r="A151">
        <f>ROW(Source!A157)</f>
        <v>157</v>
      </c>
      <c r="B151">
        <v>33304960</v>
      </c>
      <c r="C151">
        <v>33356726</v>
      </c>
      <c r="D151">
        <v>31180727</v>
      </c>
      <c r="E151">
        <v>1</v>
      </c>
      <c r="F151">
        <v>1</v>
      </c>
      <c r="G151">
        <v>1</v>
      </c>
      <c r="H151">
        <v>3</v>
      </c>
      <c r="I151" t="s">
        <v>844</v>
      </c>
      <c r="J151" t="s">
        <v>845</v>
      </c>
      <c r="K151" t="s">
        <v>846</v>
      </c>
      <c r="L151">
        <v>1348</v>
      </c>
      <c r="N151">
        <v>1009</v>
      </c>
      <c r="O151" t="s">
        <v>32</v>
      </c>
      <c r="P151" t="s">
        <v>32</v>
      </c>
      <c r="Q151">
        <v>1000</v>
      </c>
      <c r="W151">
        <v>0</v>
      </c>
      <c r="X151">
        <v>-437906794</v>
      </c>
      <c r="Y151">
        <v>1.6999999999999999E-3</v>
      </c>
      <c r="AA151">
        <v>9040.01</v>
      </c>
      <c r="AB151">
        <v>0</v>
      </c>
      <c r="AC151">
        <v>0</v>
      </c>
      <c r="AD151">
        <v>0</v>
      </c>
      <c r="AE151">
        <v>9040.01</v>
      </c>
      <c r="AF151">
        <v>0</v>
      </c>
      <c r="AG151">
        <v>0</v>
      </c>
      <c r="AH151">
        <v>0</v>
      </c>
      <c r="AI151">
        <v>1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3</v>
      </c>
      <c r="AT151">
        <v>1.6999999999999999E-3</v>
      </c>
      <c r="AU151" t="s">
        <v>3</v>
      </c>
      <c r="AV151">
        <v>0</v>
      </c>
      <c r="AW151">
        <v>2</v>
      </c>
      <c r="AX151">
        <v>33356739</v>
      </c>
      <c r="AY151">
        <v>1</v>
      </c>
      <c r="AZ151">
        <v>0</v>
      </c>
      <c r="BA151">
        <v>174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Y151*Source!I157</f>
        <v>1.6999999999999999E-3</v>
      </c>
      <c r="CY151">
        <f>AA151</f>
        <v>9040.01</v>
      </c>
      <c r="CZ151">
        <f>AE151</f>
        <v>9040.01</v>
      </c>
      <c r="DA151">
        <f>AI151</f>
        <v>1</v>
      </c>
      <c r="DB151">
        <f>ROUND(ROUND(AT151*CZ151,2),2)</f>
        <v>15.37</v>
      </c>
      <c r="DC151">
        <f>ROUND(ROUND(AT151*AG151,2),2)</f>
        <v>0</v>
      </c>
    </row>
    <row r="152" spans="1:107">
      <c r="A152">
        <f>ROW(Source!A157)</f>
        <v>157</v>
      </c>
      <c r="B152">
        <v>33304960</v>
      </c>
      <c r="C152">
        <v>33356726</v>
      </c>
      <c r="D152">
        <v>31181610</v>
      </c>
      <c r="E152">
        <v>1</v>
      </c>
      <c r="F152">
        <v>1</v>
      </c>
      <c r="G152">
        <v>1</v>
      </c>
      <c r="H152">
        <v>3</v>
      </c>
      <c r="I152" t="s">
        <v>847</v>
      </c>
      <c r="J152" t="s">
        <v>848</v>
      </c>
      <c r="K152" t="s">
        <v>849</v>
      </c>
      <c r="L152">
        <v>1346</v>
      </c>
      <c r="N152">
        <v>1009</v>
      </c>
      <c r="O152" t="s">
        <v>78</v>
      </c>
      <c r="P152" t="s">
        <v>78</v>
      </c>
      <c r="Q152">
        <v>1</v>
      </c>
      <c r="W152">
        <v>0</v>
      </c>
      <c r="X152">
        <v>-731615568</v>
      </c>
      <c r="Y152">
        <v>2.2400000000000002</v>
      </c>
      <c r="AA152">
        <v>23.09</v>
      </c>
      <c r="AB152">
        <v>0</v>
      </c>
      <c r="AC152">
        <v>0</v>
      </c>
      <c r="AD152">
        <v>0</v>
      </c>
      <c r="AE152">
        <v>23.09</v>
      </c>
      <c r="AF152">
        <v>0</v>
      </c>
      <c r="AG152">
        <v>0</v>
      </c>
      <c r="AH152">
        <v>0</v>
      </c>
      <c r="AI152">
        <v>1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0</v>
      </c>
      <c r="AQ152">
        <v>0</v>
      </c>
      <c r="AR152">
        <v>0</v>
      </c>
      <c r="AS152" t="s">
        <v>3</v>
      </c>
      <c r="AT152">
        <v>2.2400000000000002</v>
      </c>
      <c r="AU152" t="s">
        <v>3</v>
      </c>
      <c r="AV152">
        <v>0</v>
      </c>
      <c r="AW152">
        <v>2</v>
      </c>
      <c r="AX152">
        <v>33356740</v>
      </c>
      <c r="AY152">
        <v>1</v>
      </c>
      <c r="AZ152">
        <v>0</v>
      </c>
      <c r="BA152">
        <v>175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Y152*Source!I157</f>
        <v>2.2400000000000002</v>
      </c>
      <c r="CY152">
        <f>AA152</f>
        <v>23.09</v>
      </c>
      <c r="CZ152">
        <f>AE152</f>
        <v>23.09</v>
      </c>
      <c r="DA152">
        <f>AI152</f>
        <v>1</v>
      </c>
      <c r="DB152">
        <f>ROUND(ROUND(AT152*CZ152,2),2)</f>
        <v>51.72</v>
      </c>
      <c r="DC152">
        <f>ROUND(ROUND(AT152*AG152,2),2)</f>
        <v>0</v>
      </c>
    </row>
    <row r="153" spans="1:107">
      <c r="A153">
        <f>ROW(Source!A160)</f>
        <v>160</v>
      </c>
      <c r="B153">
        <v>33304975</v>
      </c>
      <c r="C153">
        <v>33356742</v>
      </c>
      <c r="D153">
        <v>31172057</v>
      </c>
      <c r="E153">
        <v>1</v>
      </c>
      <c r="F153">
        <v>1</v>
      </c>
      <c r="G153">
        <v>1</v>
      </c>
      <c r="H153">
        <v>1</v>
      </c>
      <c r="I153" t="s">
        <v>864</v>
      </c>
      <c r="J153" t="s">
        <v>3</v>
      </c>
      <c r="K153" t="s">
        <v>865</v>
      </c>
      <c r="L153">
        <v>1191</v>
      </c>
      <c r="N153">
        <v>1013</v>
      </c>
      <c r="O153" t="s">
        <v>831</v>
      </c>
      <c r="P153" t="s">
        <v>831</v>
      </c>
      <c r="Q153">
        <v>1</v>
      </c>
      <c r="W153">
        <v>0</v>
      </c>
      <c r="X153">
        <v>-400197608</v>
      </c>
      <c r="Y153">
        <v>92.211599999999976</v>
      </c>
      <c r="AA153">
        <v>0</v>
      </c>
      <c r="AB153">
        <v>0</v>
      </c>
      <c r="AC153">
        <v>0</v>
      </c>
      <c r="AD153">
        <v>8.5299999999999994</v>
      </c>
      <c r="AE153">
        <v>0</v>
      </c>
      <c r="AF153">
        <v>0</v>
      </c>
      <c r="AG153">
        <v>0</v>
      </c>
      <c r="AH153">
        <v>8.5299999999999994</v>
      </c>
      <c r="AI153">
        <v>1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1</v>
      </c>
      <c r="AQ153">
        <v>0</v>
      </c>
      <c r="AR153">
        <v>0</v>
      </c>
      <c r="AS153" t="s">
        <v>3</v>
      </c>
      <c r="AT153">
        <v>66.819999999999993</v>
      </c>
      <c r="AU153" t="s">
        <v>22</v>
      </c>
      <c r="AV153">
        <v>1</v>
      </c>
      <c r="AW153">
        <v>2</v>
      </c>
      <c r="AX153">
        <v>33356753</v>
      </c>
      <c r="AY153">
        <v>1</v>
      </c>
      <c r="AZ153">
        <v>0</v>
      </c>
      <c r="BA153">
        <v>177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Y153*Source!I160</f>
        <v>9.2211599999999976</v>
      </c>
      <c r="CY153">
        <f>AD153</f>
        <v>8.5299999999999994</v>
      </c>
      <c r="CZ153">
        <f>AH153</f>
        <v>8.5299999999999994</v>
      </c>
      <c r="DA153">
        <f>AL153</f>
        <v>1</v>
      </c>
      <c r="DB153">
        <f>ROUND(((ROUND(AT153*CZ153,2)*1.2)*1.15),2)</f>
        <v>786.56</v>
      </c>
      <c r="DC153">
        <f>ROUND(((ROUND(AT153*AG153,2)*1.2)*1.15),2)</f>
        <v>0</v>
      </c>
    </row>
    <row r="154" spans="1:107">
      <c r="A154">
        <f>ROW(Source!A160)</f>
        <v>160</v>
      </c>
      <c r="B154">
        <v>33304975</v>
      </c>
      <c r="C154">
        <v>33356742</v>
      </c>
      <c r="D154">
        <v>31172011</v>
      </c>
      <c r="E154">
        <v>1</v>
      </c>
      <c r="F154">
        <v>1</v>
      </c>
      <c r="G154">
        <v>1</v>
      </c>
      <c r="H154">
        <v>1</v>
      </c>
      <c r="I154" t="s">
        <v>832</v>
      </c>
      <c r="J154" t="s">
        <v>3</v>
      </c>
      <c r="K154" t="s">
        <v>833</v>
      </c>
      <c r="L154">
        <v>1191</v>
      </c>
      <c r="N154">
        <v>1013</v>
      </c>
      <c r="O154" t="s">
        <v>831</v>
      </c>
      <c r="P154" t="s">
        <v>831</v>
      </c>
      <c r="Q154">
        <v>1</v>
      </c>
      <c r="W154">
        <v>0</v>
      </c>
      <c r="X154">
        <v>-1417349443</v>
      </c>
      <c r="Y154">
        <v>0.16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3</v>
      </c>
      <c r="AT154">
        <v>0.16</v>
      </c>
      <c r="AU154" t="s">
        <v>3</v>
      </c>
      <c r="AV154">
        <v>2</v>
      </c>
      <c r="AW154">
        <v>2</v>
      </c>
      <c r="AX154">
        <v>33356754</v>
      </c>
      <c r="AY154">
        <v>1</v>
      </c>
      <c r="AZ154">
        <v>2048</v>
      </c>
      <c r="BA154">
        <v>178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Y154*Source!I160</f>
        <v>1.6E-2</v>
      </c>
      <c r="CY154">
        <f>AD154</f>
        <v>0</v>
      </c>
      <c r="CZ154">
        <f>AH154</f>
        <v>0</v>
      </c>
      <c r="DA154">
        <f>AL154</f>
        <v>1</v>
      </c>
      <c r="DB154">
        <f>ROUND(ROUND(AT154*CZ154,2),2)</f>
        <v>0</v>
      </c>
      <c r="DC154">
        <f>ROUND(ROUND(AT154*AG154,2),2)</f>
        <v>0</v>
      </c>
    </row>
    <row r="155" spans="1:107">
      <c r="A155">
        <f>ROW(Source!A160)</f>
        <v>160</v>
      </c>
      <c r="B155">
        <v>33304975</v>
      </c>
      <c r="C155">
        <v>33356742</v>
      </c>
      <c r="D155">
        <v>31258491</v>
      </c>
      <c r="E155">
        <v>1</v>
      </c>
      <c r="F155">
        <v>1</v>
      </c>
      <c r="G155">
        <v>1</v>
      </c>
      <c r="H155">
        <v>2</v>
      </c>
      <c r="I155" t="s">
        <v>834</v>
      </c>
      <c r="J155" t="s">
        <v>835</v>
      </c>
      <c r="K155" t="s">
        <v>836</v>
      </c>
      <c r="L155">
        <v>1368</v>
      </c>
      <c r="N155">
        <v>1011</v>
      </c>
      <c r="O155" t="s">
        <v>837</v>
      </c>
      <c r="P155" t="s">
        <v>837</v>
      </c>
      <c r="Q155">
        <v>1</v>
      </c>
      <c r="W155">
        <v>0</v>
      </c>
      <c r="X155">
        <v>-1718674368</v>
      </c>
      <c r="Y155">
        <v>0.10500000000000001</v>
      </c>
      <c r="AA155">
        <v>0</v>
      </c>
      <c r="AB155">
        <v>111.99</v>
      </c>
      <c r="AC155">
        <v>13.5</v>
      </c>
      <c r="AD155">
        <v>0</v>
      </c>
      <c r="AE155">
        <v>0</v>
      </c>
      <c r="AF155">
        <v>111.99</v>
      </c>
      <c r="AG155">
        <v>13.5</v>
      </c>
      <c r="AH155">
        <v>0</v>
      </c>
      <c r="AI155">
        <v>1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1</v>
      </c>
      <c r="AQ155">
        <v>0</v>
      </c>
      <c r="AR155">
        <v>0</v>
      </c>
      <c r="AS155" t="s">
        <v>3</v>
      </c>
      <c r="AT155">
        <v>7.0000000000000007E-2</v>
      </c>
      <c r="AU155" t="s">
        <v>21</v>
      </c>
      <c r="AV155">
        <v>0</v>
      </c>
      <c r="AW155">
        <v>2</v>
      </c>
      <c r="AX155">
        <v>33356755</v>
      </c>
      <c r="AY155">
        <v>1</v>
      </c>
      <c r="AZ155">
        <v>0</v>
      </c>
      <c r="BA155">
        <v>179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Y155*Source!I160</f>
        <v>1.0500000000000002E-2</v>
      </c>
      <c r="CY155">
        <f>AB155</f>
        <v>111.99</v>
      </c>
      <c r="CZ155">
        <f>AF155</f>
        <v>111.99</v>
      </c>
      <c r="DA155">
        <f>AJ155</f>
        <v>1</v>
      </c>
      <c r="DB155">
        <f>ROUND(((ROUND(AT155*CZ155,2)*1.2)*1.25),2)</f>
        <v>11.76</v>
      </c>
      <c r="DC155">
        <f>ROUND(((ROUND(AT155*AG155,2)*1.2)*1.25),2)</f>
        <v>1.43</v>
      </c>
    </row>
    <row r="156" spans="1:107">
      <c r="A156">
        <f>ROW(Source!A160)</f>
        <v>160</v>
      </c>
      <c r="B156">
        <v>33304975</v>
      </c>
      <c r="C156">
        <v>33356742</v>
      </c>
      <c r="D156">
        <v>31258646</v>
      </c>
      <c r="E156">
        <v>1</v>
      </c>
      <c r="F156">
        <v>1</v>
      </c>
      <c r="G156">
        <v>1</v>
      </c>
      <c r="H156">
        <v>2</v>
      </c>
      <c r="I156" t="s">
        <v>866</v>
      </c>
      <c r="J156" t="s">
        <v>867</v>
      </c>
      <c r="K156" t="s">
        <v>868</v>
      </c>
      <c r="L156">
        <v>1368</v>
      </c>
      <c r="N156">
        <v>1011</v>
      </c>
      <c r="O156" t="s">
        <v>837</v>
      </c>
      <c r="P156" t="s">
        <v>837</v>
      </c>
      <c r="Q156">
        <v>1</v>
      </c>
      <c r="W156">
        <v>0</v>
      </c>
      <c r="X156">
        <v>-1985289705</v>
      </c>
      <c r="Y156">
        <v>4.17</v>
      </c>
      <c r="AA156">
        <v>0</v>
      </c>
      <c r="AB156">
        <v>6.66</v>
      </c>
      <c r="AC156">
        <v>0</v>
      </c>
      <c r="AD156">
        <v>0</v>
      </c>
      <c r="AE156">
        <v>0</v>
      </c>
      <c r="AF156">
        <v>6.66</v>
      </c>
      <c r="AG156">
        <v>0</v>
      </c>
      <c r="AH156">
        <v>0</v>
      </c>
      <c r="AI156">
        <v>1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1</v>
      </c>
      <c r="AQ156">
        <v>0</v>
      </c>
      <c r="AR156">
        <v>0</v>
      </c>
      <c r="AS156" t="s">
        <v>3</v>
      </c>
      <c r="AT156">
        <v>2.78</v>
      </c>
      <c r="AU156" t="s">
        <v>21</v>
      </c>
      <c r="AV156">
        <v>0</v>
      </c>
      <c r="AW156">
        <v>2</v>
      </c>
      <c r="AX156">
        <v>33356756</v>
      </c>
      <c r="AY156">
        <v>1</v>
      </c>
      <c r="AZ156">
        <v>0</v>
      </c>
      <c r="BA156">
        <v>180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Y156*Source!I160</f>
        <v>0.41700000000000004</v>
      </c>
      <c r="CY156">
        <f>AB156</f>
        <v>6.66</v>
      </c>
      <c r="CZ156">
        <f>AF156</f>
        <v>6.66</v>
      </c>
      <c r="DA156">
        <f>AJ156</f>
        <v>1</v>
      </c>
      <c r="DB156">
        <f>ROUND(((ROUND(AT156*CZ156,2)*1.2)*1.25),2)</f>
        <v>27.77</v>
      </c>
      <c r="DC156">
        <f>ROUND(((ROUND(AT156*AG156,2)*1.2)*1.25),2)</f>
        <v>0</v>
      </c>
    </row>
    <row r="157" spans="1:107">
      <c r="A157">
        <f>ROW(Source!A160)</f>
        <v>160</v>
      </c>
      <c r="B157">
        <v>33304975</v>
      </c>
      <c r="C157">
        <v>33356742</v>
      </c>
      <c r="D157">
        <v>31259879</v>
      </c>
      <c r="E157">
        <v>1</v>
      </c>
      <c r="F157">
        <v>1</v>
      </c>
      <c r="G157">
        <v>1</v>
      </c>
      <c r="H157">
        <v>2</v>
      </c>
      <c r="I157" t="s">
        <v>841</v>
      </c>
      <c r="J157" t="s">
        <v>842</v>
      </c>
      <c r="K157" t="s">
        <v>843</v>
      </c>
      <c r="L157">
        <v>1368</v>
      </c>
      <c r="N157">
        <v>1011</v>
      </c>
      <c r="O157" t="s">
        <v>837</v>
      </c>
      <c r="P157" t="s">
        <v>837</v>
      </c>
      <c r="Q157">
        <v>1</v>
      </c>
      <c r="W157">
        <v>0</v>
      </c>
      <c r="X157">
        <v>1372534845</v>
      </c>
      <c r="Y157">
        <v>0.13500000000000001</v>
      </c>
      <c r="AA157">
        <v>0</v>
      </c>
      <c r="AB157">
        <v>65.709999999999994</v>
      </c>
      <c r="AC157">
        <v>11.6</v>
      </c>
      <c r="AD157">
        <v>0</v>
      </c>
      <c r="AE157">
        <v>0</v>
      </c>
      <c r="AF157">
        <v>65.709999999999994</v>
      </c>
      <c r="AG157">
        <v>11.6</v>
      </c>
      <c r="AH157">
        <v>0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1</v>
      </c>
      <c r="AQ157">
        <v>0</v>
      </c>
      <c r="AR157">
        <v>0</v>
      </c>
      <c r="AS157" t="s">
        <v>3</v>
      </c>
      <c r="AT157">
        <v>0.09</v>
      </c>
      <c r="AU157" t="s">
        <v>21</v>
      </c>
      <c r="AV157">
        <v>0</v>
      </c>
      <c r="AW157">
        <v>2</v>
      </c>
      <c r="AX157">
        <v>33356757</v>
      </c>
      <c r="AY157">
        <v>1</v>
      </c>
      <c r="AZ157">
        <v>0</v>
      </c>
      <c r="BA157">
        <v>181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Y157*Source!I160</f>
        <v>1.3500000000000002E-2</v>
      </c>
      <c r="CY157">
        <f>AB157</f>
        <v>65.709999999999994</v>
      </c>
      <c r="CZ157">
        <f>AF157</f>
        <v>65.709999999999994</v>
      </c>
      <c r="DA157">
        <f>AJ157</f>
        <v>1</v>
      </c>
      <c r="DB157">
        <f>ROUND(((ROUND(AT157*CZ157,2)*1.2)*1.25),2)</f>
        <v>8.8699999999999992</v>
      </c>
      <c r="DC157">
        <f>ROUND(((ROUND(AT157*AG157,2)*1.2)*1.25),2)</f>
        <v>1.56</v>
      </c>
    </row>
    <row r="158" spans="1:107">
      <c r="A158">
        <f>ROW(Source!A160)</f>
        <v>160</v>
      </c>
      <c r="B158">
        <v>33304975</v>
      </c>
      <c r="C158">
        <v>33356742</v>
      </c>
      <c r="D158">
        <v>31178765</v>
      </c>
      <c r="E158">
        <v>1</v>
      </c>
      <c r="F158">
        <v>1</v>
      </c>
      <c r="G158">
        <v>1</v>
      </c>
      <c r="H158">
        <v>3</v>
      </c>
      <c r="I158" t="s">
        <v>869</v>
      </c>
      <c r="J158" t="s">
        <v>870</v>
      </c>
      <c r="K158" t="s">
        <v>871</v>
      </c>
      <c r="L158">
        <v>1346</v>
      </c>
      <c r="N158">
        <v>1009</v>
      </c>
      <c r="O158" t="s">
        <v>78</v>
      </c>
      <c r="P158" t="s">
        <v>78</v>
      </c>
      <c r="Q158">
        <v>1</v>
      </c>
      <c r="W158">
        <v>0</v>
      </c>
      <c r="X158">
        <v>-490687590</v>
      </c>
      <c r="Y158">
        <v>1.0000000000000001E-5</v>
      </c>
      <c r="AA158">
        <v>37.29</v>
      </c>
      <c r="AB158">
        <v>0</v>
      </c>
      <c r="AC158">
        <v>0</v>
      </c>
      <c r="AD158">
        <v>0</v>
      </c>
      <c r="AE158">
        <v>37.29</v>
      </c>
      <c r="AF158">
        <v>0</v>
      </c>
      <c r="AG158">
        <v>0</v>
      </c>
      <c r="AH158">
        <v>0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3</v>
      </c>
      <c r="AT158">
        <v>1.0000000000000001E-5</v>
      </c>
      <c r="AU158" t="s">
        <v>3</v>
      </c>
      <c r="AV158">
        <v>0</v>
      </c>
      <c r="AW158">
        <v>2</v>
      </c>
      <c r="AX158">
        <v>33356758</v>
      </c>
      <c r="AY158">
        <v>1</v>
      </c>
      <c r="AZ158">
        <v>0</v>
      </c>
      <c r="BA158">
        <v>182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Y158*Source!I160</f>
        <v>1.0000000000000002E-6</v>
      </c>
      <c r="CY158">
        <f>AA158</f>
        <v>37.29</v>
      </c>
      <c r="CZ158">
        <f>AE158</f>
        <v>37.29</v>
      </c>
      <c r="DA158">
        <f>AI158</f>
        <v>1</v>
      </c>
      <c r="DB158">
        <f>ROUND(ROUND(AT158*CZ158,2),2)</f>
        <v>0</v>
      </c>
      <c r="DC158">
        <f>ROUND(ROUND(AT158*AG158,2),2)</f>
        <v>0</v>
      </c>
    </row>
    <row r="159" spans="1:107">
      <c r="A159">
        <f>ROW(Source!A160)</f>
        <v>160</v>
      </c>
      <c r="B159">
        <v>33304975</v>
      </c>
      <c r="C159">
        <v>33356742</v>
      </c>
      <c r="D159">
        <v>31180727</v>
      </c>
      <c r="E159">
        <v>1</v>
      </c>
      <c r="F159">
        <v>1</v>
      </c>
      <c r="G159">
        <v>1</v>
      </c>
      <c r="H159">
        <v>3</v>
      </c>
      <c r="I159" t="s">
        <v>844</v>
      </c>
      <c r="J159" t="s">
        <v>845</v>
      </c>
      <c r="K159" t="s">
        <v>846</v>
      </c>
      <c r="L159">
        <v>1348</v>
      </c>
      <c r="N159">
        <v>1009</v>
      </c>
      <c r="O159" t="s">
        <v>32</v>
      </c>
      <c r="P159" t="s">
        <v>32</v>
      </c>
      <c r="Q159">
        <v>1000</v>
      </c>
      <c r="W159">
        <v>0</v>
      </c>
      <c r="X159">
        <v>-437906794</v>
      </c>
      <c r="Y159">
        <v>6.4999999999999997E-3</v>
      </c>
      <c r="AA159">
        <v>9040.01</v>
      </c>
      <c r="AB159">
        <v>0</v>
      </c>
      <c r="AC159">
        <v>0</v>
      </c>
      <c r="AD159">
        <v>0</v>
      </c>
      <c r="AE159">
        <v>9040.01</v>
      </c>
      <c r="AF159">
        <v>0</v>
      </c>
      <c r="AG159">
        <v>0</v>
      </c>
      <c r="AH159">
        <v>0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3</v>
      </c>
      <c r="AT159">
        <v>6.4999999999999997E-3</v>
      </c>
      <c r="AU159" t="s">
        <v>3</v>
      </c>
      <c r="AV159">
        <v>0</v>
      </c>
      <c r="AW159">
        <v>2</v>
      </c>
      <c r="AX159">
        <v>33356759</v>
      </c>
      <c r="AY159">
        <v>1</v>
      </c>
      <c r="AZ159">
        <v>0</v>
      </c>
      <c r="BA159">
        <v>183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Y159*Source!I160</f>
        <v>6.4999999999999997E-4</v>
      </c>
      <c r="CY159">
        <f>AA159</f>
        <v>9040.01</v>
      </c>
      <c r="CZ159">
        <f>AE159</f>
        <v>9040.01</v>
      </c>
      <c r="DA159">
        <f>AI159</f>
        <v>1</v>
      </c>
      <c r="DB159">
        <f>ROUND(ROUND(AT159*CZ159,2),2)</f>
        <v>58.76</v>
      </c>
      <c r="DC159">
        <f>ROUND(ROUND(AT159*AG159,2),2)</f>
        <v>0</v>
      </c>
    </row>
    <row r="160" spans="1:107">
      <c r="A160">
        <f>ROW(Source!A160)</f>
        <v>160</v>
      </c>
      <c r="B160">
        <v>33304975</v>
      </c>
      <c r="C160">
        <v>33356742</v>
      </c>
      <c r="D160">
        <v>31181610</v>
      </c>
      <c r="E160">
        <v>1</v>
      </c>
      <c r="F160">
        <v>1</v>
      </c>
      <c r="G160">
        <v>1</v>
      </c>
      <c r="H160">
        <v>3</v>
      </c>
      <c r="I160" t="s">
        <v>847</v>
      </c>
      <c r="J160" t="s">
        <v>848</v>
      </c>
      <c r="K160" t="s">
        <v>849</v>
      </c>
      <c r="L160">
        <v>1346</v>
      </c>
      <c r="N160">
        <v>1009</v>
      </c>
      <c r="O160" t="s">
        <v>78</v>
      </c>
      <c r="P160" t="s">
        <v>78</v>
      </c>
      <c r="Q160">
        <v>1</v>
      </c>
      <c r="W160">
        <v>0</v>
      </c>
      <c r="X160">
        <v>-731615568</v>
      </c>
      <c r="Y160">
        <v>11.5</v>
      </c>
      <c r="AA160">
        <v>23.09</v>
      </c>
      <c r="AB160">
        <v>0</v>
      </c>
      <c r="AC160">
        <v>0</v>
      </c>
      <c r="AD160">
        <v>0</v>
      </c>
      <c r="AE160">
        <v>23.09</v>
      </c>
      <c r="AF160">
        <v>0</v>
      </c>
      <c r="AG160">
        <v>0</v>
      </c>
      <c r="AH160">
        <v>0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3</v>
      </c>
      <c r="AT160">
        <v>11.5</v>
      </c>
      <c r="AU160" t="s">
        <v>3</v>
      </c>
      <c r="AV160">
        <v>0</v>
      </c>
      <c r="AW160">
        <v>2</v>
      </c>
      <c r="AX160">
        <v>33356760</v>
      </c>
      <c r="AY160">
        <v>1</v>
      </c>
      <c r="AZ160">
        <v>0</v>
      </c>
      <c r="BA160">
        <v>184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Y160*Source!I160</f>
        <v>1.1500000000000001</v>
      </c>
      <c r="CY160">
        <f>AA160</f>
        <v>23.09</v>
      </c>
      <c r="CZ160">
        <f>AE160</f>
        <v>23.09</v>
      </c>
      <c r="DA160">
        <f>AI160</f>
        <v>1</v>
      </c>
      <c r="DB160">
        <f>ROUND(ROUND(AT160*CZ160,2),2)</f>
        <v>265.54000000000002</v>
      </c>
      <c r="DC160">
        <f>ROUND(ROUND(AT160*AG160,2),2)</f>
        <v>0</v>
      </c>
    </row>
    <row r="161" spans="1:107">
      <c r="A161">
        <f>ROW(Source!A160)</f>
        <v>160</v>
      </c>
      <c r="B161">
        <v>33304975</v>
      </c>
      <c r="C161">
        <v>33356742</v>
      </c>
      <c r="D161">
        <v>31214523</v>
      </c>
      <c r="E161">
        <v>1</v>
      </c>
      <c r="F161">
        <v>1</v>
      </c>
      <c r="G161">
        <v>1</v>
      </c>
      <c r="H161">
        <v>3</v>
      </c>
      <c r="I161" t="s">
        <v>872</v>
      </c>
      <c r="J161" t="s">
        <v>873</v>
      </c>
      <c r="K161" t="s">
        <v>874</v>
      </c>
      <c r="L161">
        <v>1348</v>
      </c>
      <c r="N161">
        <v>1009</v>
      </c>
      <c r="O161" t="s">
        <v>32</v>
      </c>
      <c r="P161" t="s">
        <v>32</v>
      </c>
      <c r="Q161">
        <v>1000</v>
      </c>
      <c r="W161">
        <v>0</v>
      </c>
      <c r="X161">
        <v>570223526</v>
      </c>
      <c r="Y161">
        <v>1.0000000000000001E-5</v>
      </c>
      <c r="AA161">
        <v>15119</v>
      </c>
      <c r="AB161">
        <v>0</v>
      </c>
      <c r="AC161">
        <v>0</v>
      </c>
      <c r="AD161">
        <v>0</v>
      </c>
      <c r="AE161">
        <v>15119</v>
      </c>
      <c r="AF161">
        <v>0</v>
      </c>
      <c r="AG161">
        <v>0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3</v>
      </c>
      <c r="AT161">
        <v>1.0000000000000001E-5</v>
      </c>
      <c r="AU161" t="s">
        <v>3</v>
      </c>
      <c r="AV161">
        <v>0</v>
      </c>
      <c r="AW161">
        <v>2</v>
      </c>
      <c r="AX161">
        <v>33356761</v>
      </c>
      <c r="AY161">
        <v>1</v>
      </c>
      <c r="AZ161">
        <v>0</v>
      </c>
      <c r="BA161">
        <v>185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Y161*Source!I160</f>
        <v>1.0000000000000002E-6</v>
      </c>
      <c r="CY161">
        <f>AA161</f>
        <v>15119</v>
      </c>
      <c r="CZ161">
        <f>AE161</f>
        <v>15119</v>
      </c>
      <c r="DA161">
        <f>AI161</f>
        <v>1</v>
      </c>
      <c r="DB161">
        <f>ROUND(ROUND(AT161*CZ161,2),2)</f>
        <v>0.15</v>
      </c>
      <c r="DC161">
        <f>ROUND(ROUND(AT161*AG161,2),2)</f>
        <v>0</v>
      </c>
    </row>
    <row r="162" spans="1:107">
      <c r="A162">
        <f>ROW(Source!A160)</f>
        <v>160</v>
      </c>
      <c r="B162">
        <v>33304975</v>
      </c>
      <c r="C162">
        <v>33356742</v>
      </c>
      <c r="D162">
        <v>31215254</v>
      </c>
      <c r="E162">
        <v>1</v>
      </c>
      <c r="F162">
        <v>1</v>
      </c>
      <c r="G162">
        <v>1</v>
      </c>
      <c r="H162">
        <v>3</v>
      </c>
      <c r="I162" t="s">
        <v>875</v>
      </c>
      <c r="J162" t="s">
        <v>876</v>
      </c>
      <c r="K162" t="s">
        <v>877</v>
      </c>
      <c r="L162">
        <v>1346</v>
      </c>
      <c r="N162">
        <v>1009</v>
      </c>
      <c r="O162" t="s">
        <v>78</v>
      </c>
      <c r="P162" t="s">
        <v>78</v>
      </c>
      <c r="Q162">
        <v>1</v>
      </c>
      <c r="W162">
        <v>0</v>
      </c>
      <c r="X162">
        <v>-608190322</v>
      </c>
      <c r="Y162">
        <v>0.01</v>
      </c>
      <c r="AA162">
        <v>32.6</v>
      </c>
      <c r="AB162">
        <v>0</v>
      </c>
      <c r="AC162">
        <v>0</v>
      </c>
      <c r="AD162">
        <v>0</v>
      </c>
      <c r="AE162">
        <v>32.6</v>
      </c>
      <c r="AF162">
        <v>0</v>
      </c>
      <c r="AG162">
        <v>0</v>
      </c>
      <c r="AH162">
        <v>0</v>
      </c>
      <c r="AI162">
        <v>1</v>
      </c>
      <c r="AJ162">
        <v>1</v>
      </c>
      <c r="AK162">
        <v>1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0.01</v>
      </c>
      <c r="AU162" t="s">
        <v>3</v>
      </c>
      <c r="AV162">
        <v>0</v>
      </c>
      <c r="AW162">
        <v>2</v>
      </c>
      <c r="AX162">
        <v>33356762</v>
      </c>
      <c r="AY162">
        <v>1</v>
      </c>
      <c r="AZ162">
        <v>0</v>
      </c>
      <c r="BA162">
        <v>186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Y162*Source!I160</f>
        <v>1E-3</v>
      </c>
      <c r="CY162">
        <f>AA162</f>
        <v>32.6</v>
      </c>
      <c r="CZ162">
        <f>AE162</f>
        <v>32.6</v>
      </c>
      <c r="DA162">
        <f>AI162</f>
        <v>1</v>
      </c>
      <c r="DB162">
        <f>ROUND(ROUND(AT162*CZ162,2),2)</f>
        <v>0.33</v>
      </c>
      <c r="DC162">
        <f>ROUND(ROUND(AT162*AG162,2),2)</f>
        <v>0</v>
      </c>
    </row>
    <row r="163" spans="1:107">
      <c r="A163">
        <f>ROW(Source!A161)</f>
        <v>161</v>
      </c>
      <c r="B163">
        <v>33304960</v>
      </c>
      <c r="C163">
        <v>33356742</v>
      </c>
      <c r="D163">
        <v>31172057</v>
      </c>
      <c r="E163">
        <v>1</v>
      </c>
      <c r="F163">
        <v>1</v>
      </c>
      <c r="G163">
        <v>1</v>
      </c>
      <c r="H163">
        <v>1</v>
      </c>
      <c r="I163" t="s">
        <v>864</v>
      </c>
      <c r="J163" t="s">
        <v>3</v>
      </c>
      <c r="K163" t="s">
        <v>865</v>
      </c>
      <c r="L163">
        <v>1191</v>
      </c>
      <c r="N163">
        <v>1013</v>
      </c>
      <c r="O163" t="s">
        <v>831</v>
      </c>
      <c r="P163" t="s">
        <v>831</v>
      </c>
      <c r="Q163">
        <v>1</v>
      </c>
      <c r="W163">
        <v>0</v>
      </c>
      <c r="X163">
        <v>-400197608</v>
      </c>
      <c r="Y163">
        <v>92.211599999999976</v>
      </c>
      <c r="AA163">
        <v>0</v>
      </c>
      <c r="AB163">
        <v>0</v>
      </c>
      <c r="AC163">
        <v>0</v>
      </c>
      <c r="AD163">
        <v>8.5299999999999994</v>
      </c>
      <c r="AE163">
        <v>0</v>
      </c>
      <c r="AF163">
        <v>0</v>
      </c>
      <c r="AG163">
        <v>0</v>
      </c>
      <c r="AH163">
        <v>8.5299999999999994</v>
      </c>
      <c r="AI163">
        <v>1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1</v>
      </c>
      <c r="AQ163">
        <v>0</v>
      </c>
      <c r="AR163">
        <v>0</v>
      </c>
      <c r="AS163" t="s">
        <v>3</v>
      </c>
      <c r="AT163">
        <v>66.819999999999993</v>
      </c>
      <c r="AU163" t="s">
        <v>22</v>
      </c>
      <c r="AV163">
        <v>1</v>
      </c>
      <c r="AW163">
        <v>2</v>
      </c>
      <c r="AX163">
        <v>33356753</v>
      </c>
      <c r="AY163">
        <v>1</v>
      </c>
      <c r="AZ163">
        <v>0</v>
      </c>
      <c r="BA163">
        <v>188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Y163*Source!I161</f>
        <v>9.2211599999999976</v>
      </c>
      <c r="CY163">
        <f>AD163</f>
        <v>8.5299999999999994</v>
      </c>
      <c r="CZ163">
        <f>AH163</f>
        <v>8.5299999999999994</v>
      </c>
      <c r="DA163">
        <f>AL163</f>
        <v>1</v>
      </c>
      <c r="DB163">
        <f>ROUND(((ROUND(AT163*CZ163,2)*1.2)*1.15),2)</f>
        <v>786.56</v>
      </c>
      <c r="DC163">
        <f>ROUND(((ROUND(AT163*AG163,2)*1.2)*1.15),2)</f>
        <v>0</v>
      </c>
    </row>
    <row r="164" spans="1:107">
      <c r="A164">
        <f>ROW(Source!A161)</f>
        <v>161</v>
      </c>
      <c r="B164">
        <v>33304960</v>
      </c>
      <c r="C164">
        <v>33356742</v>
      </c>
      <c r="D164">
        <v>31172011</v>
      </c>
      <c r="E164">
        <v>1</v>
      </c>
      <c r="F164">
        <v>1</v>
      </c>
      <c r="G164">
        <v>1</v>
      </c>
      <c r="H164">
        <v>1</v>
      </c>
      <c r="I164" t="s">
        <v>832</v>
      </c>
      <c r="J164" t="s">
        <v>3</v>
      </c>
      <c r="K164" t="s">
        <v>833</v>
      </c>
      <c r="L164">
        <v>1191</v>
      </c>
      <c r="N164">
        <v>1013</v>
      </c>
      <c r="O164" t="s">
        <v>831</v>
      </c>
      <c r="P164" t="s">
        <v>831</v>
      </c>
      <c r="Q164">
        <v>1</v>
      </c>
      <c r="W164">
        <v>0</v>
      </c>
      <c r="X164">
        <v>-1417349443</v>
      </c>
      <c r="Y164">
        <v>0.16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3</v>
      </c>
      <c r="AT164">
        <v>0.16</v>
      </c>
      <c r="AU164" t="s">
        <v>3</v>
      </c>
      <c r="AV164">
        <v>2</v>
      </c>
      <c r="AW164">
        <v>2</v>
      </c>
      <c r="AX164">
        <v>33356754</v>
      </c>
      <c r="AY164">
        <v>1</v>
      </c>
      <c r="AZ164">
        <v>2048</v>
      </c>
      <c r="BA164">
        <v>189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Y164*Source!I161</f>
        <v>1.6E-2</v>
      </c>
      <c r="CY164">
        <f>AD164</f>
        <v>0</v>
      </c>
      <c r="CZ164">
        <f>AH164</f>
        <v>0</v>
      </c>
      <c r="DA164">
        <f>AL164</f>
        <v>1</v>
      </c>
      <c r="DB164">
        <f>ROUND(ROUND(AT164*CZ164,2),2)</f>
        <v>0</v>
      </c>
      <c r="DC164">
        <f>ROUND(ROUND(AT164*AG164,2),2)</f>
        <v>0</v>
      </c>
    </row>
    <row r="165" spans="1:107">
      <c r="A165">
        <f>ROW(Source!A161)</f>
        <v>161</v>
      </c>
      <c r="B165">
        <v>33304960</v>
      </c>
      <c r="C165">
        <v>33356742</v>
      </c>
      <c r="D165">
        <v>31258491</v>
      </c>
      <c r="E165">
        <v>1</v>
      </c>
      <c r="F165">
        <v>1</v>
      </c>
      <c r="G165">
        <v>1</v>
      </c>
      <c r="H165">
        <v>2</v>
      </c>
      <c r="I165" t="s">
        <v>834</v>
      </c>
      <c r="J165" t="s">
        <v>835</v>
      </c>
      <c r="K165" t="s">
        <v>836</v>
      </c>
      <c r="L165">
        <v>1368</v>
      </c>
      <c r="N165">
        <v>1011</v>
      </c>
      <c r="O165" t="s">
        <v>837</v>
      </c>
      <c r="P165" t="s">
        <v>837</v>
      </c>
      <c r="Q165">
        <v>1</v>
      </c>
      <c r="W165">
        <v>0</v>
      </c>
      <c r="X165">
        <v>-1718674368</v>
      </c>
      <c r="Y165">
        <v>0.10500000000000001</v>
      </c>
      <c r="AA165">
        <v>0</v>
      </c>
      <c r="AB165">
        <v>111.99</v>
      </c>
      <c r="AC165">
        <v>13.5</v>
      </c>
      <c r="AD165">
        <v>0</v>
      </c>
      <c r="AE165">
        <v>0</v>
      </c>
      <c r="AF165">
        <v>111.99</v>
      </c>
      <c r="AG165">
        <v>13.5</v>
      </c>
      <c r="AH165">
        <v>0</v>
      </c>
      <c r="AI165">
        <v>1</v>
      </c>
      <c r="AJ165">
        <v>1</v>
      </c>
      <c r="AK165">
        <v>1</v>
      </c>
      <c r="AL165">
        <v>1</v>
      </c>
      <c r="AN165">
        <v>0</v>
      </c>
      <c r="AO165">
        <v>1</v>
      </c>
      <c r="AP165">
        <v>1</v>
      </c>
      <c r="AQ165">
        <v>0</v>
      </c>
      <c r="AR165">
        <v>0</v>
      </c>
      <c r="AS165" t="s">
        <v>3</v>
      </c>
      <c r="AT165">
        <v>7.0000000000000007E-2</v>
      </c>
      <c r="AU165" t="s">
        <v>21</v>
      </c>
      <c r="AV165">
        <v>0</v>
      </c>
      <c r="AW165">
        <v>2</v>
      </c>
      <c r="AX165">
        <v>33356755</v>
      </c>
      <c r="AY165">
        <v>1</v>
      </c>
      <c r="AZ165">
        <v>0</v>
      </c>
      <c r="BA165">
        <v>190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Y165*Source!I161</f>
        <v>1.0500000000000002E-2</v>
      </c>
      <c r="CY165">
        <f>AB165</f>
        <v>111.99</v>
      </c>
      <c r="CZ165">
        <f>AF165</f>
        <v>111.99</v>
      </c>
      <c r="DA165">
        <f>AJ165</f>
        <v>1</v>
      </c>
      <c r="DB165">
        <f>ROUND(((ROUND(AT165*CZ165,2)*1.2)*1.25),2)</f>
        <v>11.76</v>
      </c>
      <c r="DC165">
        <f>ROUND(((ROUND(AT165*AG165,2)*1.2)*1.25),2)</f>
        <v>1.43</v>
      </c>
    </row>
    <row r="166" spans="1:107">
      <c r="A166">
        <f>ROW(Source!A161)</f>
        <v>161</v>
      </c>
      <c r="B166">
        <v>33304960</v>
      </c>
      <c r="C166">
        <v>33356742</v>
      </c>
      <c r="D166">
        <v>31258646</v>
      </c>
      <c r="E166">
        <v>1</v>
      </c>
      <c r="F166">
        <v>1</v>
      </c>
      <c r="G166">
        <v>1</v>
      </c>
      <c r="H166">
        <v>2</v>
      </c>
      <c r="I166" t="s">
        <v>866</v>
      </c>
      <c r="J166" t="s">
        <v>867</v>
      </c>
      <c r="K166" t="s">
        <v>868</v>
      </c>
      <c r="L166">
        <v>1368</v>
      </c>
      <c r="N166">
        <v>1011</v>
      </c>
      <c r="O166" t="s">
        <v>837</v>
      </c>
      <c r="P166" t="s">
        <v>837</v>
      </c>
      <c r="Q166">
        <v>1</v>
      </c>
      <c r="W166">
        <v>0</v>
      </c>
      <c r="X166">
        <v>-1985289705</v>
      </c>
      <c r="Y166">
        <v>4.17</v>
      </c>
      <c r="AA166">
        <v>0</v>
      </c>
      <c r="AB166">
        <v>6.66</v>
      </c>
      <c r="AC166">
        <v>0</v>
      </c>
      <c r="AD166">
        <v>0</v>
      </c>
      <c r="AE166">
        <v>0</v>
      </c>
      <c r="AF166">
        <v>6.66</v>
      </c>
      <c r="AG166">
        <v>0</v>
      </c>
      <c r="AH166">
        <v>0</v>
      </c>
      <c r="AI166">
        <v>1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1</v>
      </c>
      <c r="AQ166">
        <v>0</v>
      </c>
      <c r="AR166">
        <v>0</v>
      </c>
      <c r="AS166" t="s">
        <v>3</v>
      </c>
      <c r="AT166">
        <v>2.78</v>
      </c>
      <c r="AU166" t="s">
        <v>21</v>
      </c>
      <c r="AV166">
        <v>0</v>
      </c>
      <c r="AW166">
        <v>2</v>
      </c>
      <c r="AX166">
        <v>33356756</v>
      </c>
      <c r="AY166">
        <v>1</v>
      </c>
      <c r="AZ166">
        <v>0</v>
      </c>
      <c r="BA166">
        <v>191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Y166*Source!I161</f>
        <v>0.41700000000000004</v>
      </c>
      <c r="CY166">
        <f>AB166</f>
        <v>6.66</v>
      </c>
      <c r="CZ166">
        <f>AF166</f>
        <v>6.66</v>
      </c>
      <c r="DA166">
        <f>AJ166</f>
        <v>1</v>
      </c>
      <c r="DB166">
        <f>ROUND(((ROUND(AT166*CZ166,2)*1.2)*1.25),2)</f>
        <v>27.77</v>
      </c>
      <c r="DC166">
        <f>ROUND(((ROUND(AT166*AG166,2)*1.2)*1.25),2)</f>
        <v>0</v>
      </c>
    </row>
    <row r="167" spans="1:107">
      <c r="A167">
        <f>ROW(Source!A161)</f>
        <v>161</v>
      </c>
      <c r="B167">
        <v>33304960</v>
      </c>
      <c r="C167">
        <v>33356742</v>
      </c>
      <c r="D167">
        <v>31259879</v>
      </c>
      <c r="E167">
        <v>1</v>
      </c>
      <c r="F167">
        <v>1</v>
      </c>
      <c r="G167">
        <v>1</v>
      </c>
      <c r="H167">
        <v>2</v>
      </c>
      <c r="I167" t="s">
        <v>841</v>
      </c>
      <c r="J167" t="s">
        <v>842</v>
      </c>
      <c r="K167" t="s">
        <v>843</v>
      </c>
      <c r="L167">
        <v>1368</v>
      </c>
      <c r="N167">
        <v>1011</v>
      </c>
      <c r="O167" t="s">
        <v>837</v>
      </c>
      <c r="P167" t="s">
        <v>837</v>
      </c>
      <c r="Q167">
        <v>1</v>
      </c>
      <c r="W167">
        <v>0</v>
      </c>
      <c r="X167">
        <v>1372534845</v>
      </c>
      <c r="Y167">
        <v>0.13500000000000001</v>
      </c>
      <c r="AA167">
        <v>0</v>
      </c>
      <c r="AB167">
        <v>65.709999999999994</v>
      </c>
      <c r="AC167">
        <v>11.6</v>
      </c>
      <c r="AD167">
        <v>0</v>
      </c>
      <c r="AE167">
        <v>0</v>
      </c>
      <c r="AF167">
        <v>65.709999999999994</v>
      </c>
      <c r="AG167">
        <v>11.6</v>
      </c>
      <c r="AH167">
        <v>0</v>
      </c>
      <c r="AI167">
        <v>1</v>
      </c>
      <c r="AJ167">
        <v>1</v>
      </c>
      <c r="AK167">
        <v>1</v>
      </c>
      <c r="AL167">
        <v>1</v>
      </c>
      <c r="AN167">
        <v>0</v>
      </c>
      <c r="AO167">
        <v>1</v>
      </c>
      <c r="AP167">
        <v>1</v>
      </c>
      <c r="AQ167">
        <v>0</v>
      </c>
      <c r="AR167">
        <v>0</v>
      </c>
      <c r="AS167" t="s">
        <v>3</v>
      </c>
      <c r="AT167">
        <v>0.09</v>
      </c>
      <c r="AU167" t="s">
        <v>21</v>
      </c>
      <c r="AV167">
        <v>0</v>
      </c>
      <c r="AW167">
        <v>2</v>
      </c>
      <c r="AX167">
        <v>33356757</v>
      </c>
      <c r="AY167">
        <v>1</v>
      </c>
      <c r="AZ167">
        <v>0</v>
      </c>
      <c r="BA167">
        <v>192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Y167*Source!I161</f>
        <v>1.3500000000000002E-2</v>
      </c>
      <c r="CY167">
        <f>AB167</f>
        <v>65.709999999999994</v>
      </c>
      <c r="CZ167">
        <f>AF167</f>
        <v>65.709999999999994</v>
      </c>
      <c r="DA167">
        <f>AJ167</f>
        <v>1</v>
      </c>
      <c r="DB167">
        <f>ROUND(((ROUND(AT167*CZ167,2)*1.2)*1.25),2)</f>
        <v>8.8699999999999992</v>
      </c>
      <c r="DC167">
        <f>ROUND(((ROUND(AT167*AG167,2)*1.2)*1.25),2)</f>
        <v>1.56</v>
      </c>
    </row>
    <row r="168" spans="1:107">
      <c r="A168">
        <f>ROW(Source!A161)</f>
        <v>161</v>
      </c>
      <c r="B168">
        <v>33304960</v>
      </c>
      <c r="C168">
        <v>33356742</v>
      </c>
      <c r="D168">
        <v>31178765</v>
      </c>
      <c r="E168">
        <v>1</v>
      </c>
      <c r="F168">
        <v>1</v>
      </c>
      <c r="G168">
        <v>1</v>
      </c>
      <c r="H168">
        <v>3</v>
      </c>
      <c r="I168" t="s">
        <v>869</v>
      </c>
      <c r="J168" t="s">
        <v>870</v>
      </c>
      <c r="K168" t="s">
        <v>871</v>
      </c>
      <c r="L168">
        <v>1346</v>
      </c>
      <c r="N168">
        <v>1009</v>
      </c>
      <c r="O168" t="s">
        <v>78</v>
      </c>
      <c r="P168" t="s">
        <v>78</v>
      </c>
      <c r="Q168">
        <v>1</v>
      </c>
      <c r="W168">
        <v>0</v>
      </c>
      <c r="X168">
        <v>-490687590</v>
      </c>
      <c r="Y168">
        <v>1.0000000000000001E-5</v>
      </c>
      <c r="AA168">
        <v>37.29</v>
      </c>
      <c r="AB168">
        <v>0</v>
      </c>
      <c r="AC168">
        <v>0</v>
      </c>
      <c r="AD168">
        <v>0</v>
      </c>
      <c r="AE168">
        <v>37.29</v>
      </c>
      <c r="AF168">
        <v>0</v>
      </c>
      <c r="AG168">
        <v>0</v>
      </c>
      <c r="AH168">
        <v>0</v>
      </c>
      <c r="AI168">
        <v>1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0</v>
      </c>
      <c r="AQ168">
        <v>0</v>
      </c>
      <c r="AR168">
        <v>0</v>
      </c>
      <c r="AS168" t="s">
        <v>3</v>
      </c>
      <c r="AT168">
        <v>1.0000000000000001E-5</v>
      </c>
      <c r="AU168" t="s">
        <v>3</v>
      </c>
      <c r="AV168">
        <v>0</v>
      </c>
      <c r="AW168">
        <v>2</v>
      </c>
      <c r="AX168">
        <v>33356758</v>
      </c>
      <c r="AY168">
        <v>1</v>
      </c>
      <c r="AZ168">
        <v>0</v>
      </c>
      <c r="BA168">
        <v>193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Y168*Source!I161</f>
        <v>1.0000000000000002E-6</v>
      </c>
      <c r="CY168">
        <f>AA168</f>
        <v>37.29</v>
      </c>
      <c r="CZ168">
        <f>AE168</f>
        <v>37.29</v>
      </c>
      <c r="DA168">
        <f>AI168</f>
        <v>1</v>
      </c>
      <c r="DB168">
        <f>ROUND(ROUND(AT168*CZ168,2),2)</f>
        <v>0</v>
      </c>
      <c r="DC168">
        <f>ROUND(ROUND(AT168*AG168,2),2)</f>
        <v>0</v>
      </c>
    </row>
    <row r="169" spans="1:107">
      <c r="A169">
        <f>ROW(Source!A161)</f>
        <v>161</v>
      </c>
      <c r="B169">
        <v>33304960</v>
      </c>
      <c r="C169">
        <v>33356742</v>
      </c>
      <c r="D169">
        <v>31180727</v>
      </c>
      <c r="E169">
        <v>1</v>
      </c>
      <c r="F169">
        <v>1</v>
      </c>
      <c r="G169">
        <v>1</v>
      </c>
      <c r="H169">
        <v>3</v>
      </c>
      <c r="I169" t="s">
        <v>844</v>
      </c>
      <c r="J169" t="s">
        <v>845</v>
      </c>
      <c r="K169" t="s">
        <v>846</v>
      </c>
      <c r="L169">
        <v>1348</v>
      </c>
      <c r="N169">
        <v>1009</v>
      </c>
      <c r="O169" t="s">
        <v>32</v>
      </c>
      <c r="P169" t="s">
        <v>32</v>
      </c>
      <c r="Q169">
        <v>1000</v>
      </c>
      <c r="W169">
        <v>0</v>
      </c>
      <c r="X169">
        <v>-437906794</v>
      </c>
      <c r="Y169">
        <v>6.4999999999999997E-3</v>
      </c>
      <c r="AA169">
        <v>9040.01</v>
      </c>
      <c r="AB169">
        <v>0</v>
      </c>
      <c r="AC169">
        <v>0</v>
      </c>
      <c r="AD169">
        <v>0</v>
      </c>
      <c r="AE169">
        <v>9040.01</v>
      </c>
      <c r="AF169">
        <v>0</v>
      </c>
      <c r="AG169">
        <v>0</v>
      </c>
      <c r="AH169">
        <v>0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6.4999999999999997E-3</v>
      </c>
      <c r="AU169" t="s">
        <v>3</v>
      </c>
      <c r="AV169">
        <v>0</v>
      </c>
      <c r="AW169">
        <v>2</v>
      </c>
      <c r="AX169">
        <v>33356759</v>
      </c>
      <c r="AY169">
        <v>1</v>
      </c>
      <c r="AZ169">
        <v>0</v>
      </c>
      <c r="BA169">
        <v>194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Y169*Source!I161</f>
        <v>6.4999999999999997E-4</v>
      </c>
      <c r="CY169">
        <f>AA169</f>
        <v>9040.01</v>
      </c>
      <c r="CZ169">
        <f>AE169</f>
        <v>9040.01</v>
      </c>
      <c r="DA169">
        <f>AI169</f>
        <v>1</v>
      </c>
      <c r="DB169">
        <f>ROUND(ROUND(AT169*CZ169,2),2)</f>
        <v>58.76</v>
      </c>
      <c r="DC169">
        <f>ROUND(ROUND(AT169*AG169,2),2)</f>
        <v>0</v>
      </c>
    </row>
    <row r="170" spans="1:107">
      <c r="A170">
        <f>ROW(Source!A161)</f>
        <v>161</v>
      </c>
      <c r="B170">
        <v>33304960</v>
      </c>
      <c r="C170">
        <v>33356742</v>
      </c>
      <c r="D170">
        <v>31181610</v>
      </c>
      <c r="E170">
        <v>1</v>
      </c>
      <c r="F170">
        <v>1</v>
      </c>
      <c r="G170">
        <v>1</v>
      </c>
      <c r="H170">
        <v>3</v>
      </c>
      <c r="I170" t="s">
        <v>847</v>
      </c>
      <c r="J170" t="s">
        <v>848</v>
      </c>
      <c r="K170" t="s">
        <v>849</v>
      </c>
      <c r="L170">
        <v>1346</v>
      </c>
      <c r="N170">
        <v>1009</v>
      </c>
      <c r="O170" t="s">
        <v>78</v>
      </c>
      <c r="P170" t="s">
        <v>78</v>
      </c>
      <c r="Q170">
        <v>1</v>
      </c>
      <c r="W170">
        <v>0</v>
      </c>
      <c r="X170">
        <v>-731615568</v>
      </c>
      <c r="Y170">
        <v>11.5</v>
      </c>
      <c r="AA170">
        <v>23.09</v>
      </c>
      <c r="AB170">
        <v>0</v>
      </c>
      <c r="AC170">
        <v>0</v>
      </c>
      <c r="AD170">
        <v>0</v>
      </c>
      <c r="AE170">
        <v>23.09</v>
      </c>
      <c r="AF170">
        <v>0</v>
      </c>
      <c r="AG170">
        <v>0</v>
      </c>
      <c r="AH170">
        <v>0</v>
      </c>
      <c r="AI170">
        <v>1</v>
      </c>
      <c r="AJ170">
        <v>1</v>
      </c>
      <c r="AK170">
        <v>1</v>
      </c>
      <c r="AL170">
        <v>1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3</v>
      </c>
      <c r="AT170">
        <v>11.5</v>
      </c>
      <c r="AU170" t="s">
        <v>3</v>
      </c>
      <c r="AV170">
        <v>0</v>
      </c>
      <c r="AW170">
        <v>2</v>
      </c>
      <c r="AX170">
        <v>33356760</v>
      </c>
      <c r="AY170">
        <v>1</v>
      </c>
      <c r="AZ170">
        <v>0</v>
      </c>
      <c r="BA170">
        <v>195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Y170*Source!I161</f>
        <v>1.1500000000000001</v>
      </c>
      <c r="CY170">
        <f>AA170</f>
        <v>23.09</v>
      </c>
      <c r="CZ170">
        <f>AE170</f>
        <v>23.09</v>
      </c>
      <c r="DA170">
        <f>AI170</f>
        <v>1</v>
      </c>
      <c r="DB170">
        <f>ROUND(ROUND(AT170*CZ170,2),2)</f>
        <v>265.54000000000002</v>
      </c>
      <c r="DC170">
        <f>ROUND(ROUND(AT170*AG170,2),2)</f>
        <v>0</v>
      </c>
    </row>
    <row r="171" spans="1:107">
      <c r="A171">
        <f>ROW(Source!A161)</f>
        <v>161</v>
      </c>
      <c r="B171">
        <v>33304960</v>
      </c>
      <c r="C171">
        <v>33356742</v>
      </c>
      <c r="D171">
        <v>31214523</v>
      </c>
      <c r="E171">
        <v>1</v>
      </c>
      <c r="F171">
        <v>1</v>
      </c>
      <c r="G171">
        <v>1</v>
      </c>
      <c r="H171">
        <v>3</v>
      </c>
      <c r="I171" t="s">
        <v>872</v>
      </c>
      <c r="J171" t="s">
        <v>873</v>
      </c>
      <c r="K171" t="s">
        <v>874</v>
      </c>
      <c r="L171">
        <v>1348</v>
      </c>
      <c r="N171">
        <v>1009</v>
      </c>
      <c r="O171" t="s">
        <v>32</v>
      </c>
      <c r="P171" t="s">
        <v>32</v>
      </c>
      <c r="Q171">
        <v>1000</v>
      </c>
      <c r="W171">
        <v>0</v>
      </c>
      <c r="X171">
        <v>570223526</v>
      </c>
      <c r="Y171">
        <v>1.0000000000000001E-5</v>
      </c>
      <c r="AA171">
        <v>15119</v>
      </c>
      <c r="AB171">
        <v>0</v>
      </c>
      <c r="AC171">
        <v>0</v>
      </c>
      <c r="AD171">
        <v>0</v>
      </c>
      <c r="AE171">
        <v>15119</v>
      </c>
      <c r="AF171">
        <v>0</v>
      </c>
      <c r="AG171">
        <v>0</v>
      </c>
      <c r="AH171">
        <v>0</v>
      </c>
      <c r="AI171">
        <v>1</v>
      </c>
      <c r="AJ171">
        <v>1</v>
      </c>
      <c r="AK171">
        <v>1</v>
      </c>
      <c r="AL171">
        <v>1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3</v>
      </c>
      <c r="AT171">
        <v>1.0000000000000001E-5</v>
      </c>
      <c r="AU171" t="s">
        <v>3</v>
      </c>
      <c r="AV171">
        <v>0</v>
      </c>
      <c r="AW171">
        <v>2</v>
      </c>
      <c r="AX171">
        <v>33356761</v>
      </c>
      <c r="AY171">
        <v>1</v>
      </c>
      <c r="AZ171">
        <v>0</v>
      </c>
      <c r="BA171">
        <v>196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Y171*Source!I161</f>
        <v>1.0000000000000002E-6</v>
      </c>
      <c r="CY171">
        <f>AA171</f>
        <v>15119</v>
      </c>
      <c r="CZ171">
        <f>AE171</f>
        <v>15119</v>
      </c>
      <c r="DA171">
        <f>AI171</f>
        <v>1</v>
      </c>
      <c r="DB171">
        <f>ROUND(ROUND(AT171*CZ171,2),2)</f>
        <v>0.15</v>
      </c>
      <c r="DC171">
        <f>ROUND(ROUND(AT171*AG171,2),2)</f>
        <v>0</v>
      </c>
    </row>
    <row r="172" spans="1:107">
      <c r="A172">
        <f>ROW(Source!A161)</f>
        <v>161</v>
      </c>
      <c r="B172">
        <v>33304960</v>
      </c>
      <c r="C172">
        <v>33356742</v>
      </c>
      <c r="D172">
        <v>31215254</v>
      </c>
      <c r="E172">
        <v>1</v>
      </c>
      <c r="F172">
        <v>1</v>
      </c>
      <c r="G172">
        <v>1</v>
      </c>
      <c r="H172">
        <v>3</v>
      </c>
      <c r="I172" t="s">
        <v>875</v>
      </c>
      <c r="J172" t="s">
        <v>876</v>
      </c>
      <c r="K172" t="s">
        <v>877</v>
      </c>
      <c r="L172">
        <v>1346</v>
      </c>
      <c r="N172">
        <v>1009</v>
      </c>
      <c r="O172" t="s">
        <v>78</v>
      </c>
      <c r="P172" t="s">
        <v>78</v>
      </c>
      <c r="Q172">
        <v>1</v>
      </c>
      <c r="W172">
        <v>0</v>
      </c>
      <c r="X172">
        <v>-608190322</v>
      </c>
      <c r="Y172">
        <v>0.01</v>
      </c>
      <c r="AA172">
        <v>32.6</v>
      </c>
      <c r="AB172">
        <v>0</v>
      </c>
      <c r="AC172">
        <v>0</v>
      </c>
      <c r="AD172">
        <v>0</v>
      </c>
      <c r="AE172">
        <v>32.6</v>
      </c>
      <c r="AF172">
        <v>0</v>
      </c>
      <c r="AG172">
        <v>0</v>
      </c>
      <c r="AH172">
        <v>0</v>
      </c>
      <c r="AI172">
        <v>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0.01</v>
      </c>
      <c r="AU172" t="s">
        <v>3</v>
      </c>
      <c r="AV172">
        <v>0</v>
      </c>
      <c r="AW172">
        <v>2</v>
      </c>
      <c r="AX172">
        <v>33356762</v>
      </c>
      <c r="AY172">
        <v>1</v>
      </c>
      <c r="AZ172">
        <v>0</v>
      </c>
      <c r="BA172">
        <v>197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Y172*Source!I161</f>
        <v>1E-3</v>
      </c>
      <c r="CY172">
        <f>AA172</f>
        <v>32.6</v>
      </c>
      <c r="CZ172">
        <f>AE172</f>
        <v>32.6</v>
      </c>
      <c r="DA172">
        <f>AI172</f>
        <v>1</v>
      </c>
      <c r="DB172">
        <f>ROUND(ROUND(AT172*CZ172,2),2)</f>
        <v>0.33</v>
      </c>
      <c r="DC172">
        <f>ROUND(ROUND(AT172*AG172,2),2)</f>
        <v>0</v>
      </c>
    </row>
    <row r="173" spans="1:107">
      <c r="A173">
        <f>ROW(Source!A164)</f>
        <v>164</v>
      </c>
      <c r="B173">
        <v>33304975</v>
      </c>
      <c r="C173">
        <v>33356764</v>
      </c>
      <c r="D173">
        <v>31172061</v>
      </c>
      <c r="E173">
        <v>1</v>
      </c>
      <c r="F173">
        <v>1</v>
      </c>
      <c r="G173">
        <v>1</v>
      </c>
      <c r="H173">
        <v>1</v>
      </c>
      <c r="I173" t="s">
        <v>850</v>
      </c>
      <c r="J173" t="s">
        <v>3</v>
      </c>
      <c r="K173" t="s">
        <v>851</v>
      </c>
      <c r="L173">
        <v>1191</v>
      </c>
      <c r="N173">
        <v>1013</v>
      </c>
      <c r="O173" t="s">
        <v>831</v>
      </c>
      <c r="P173" t="s">
        <v>831</v>
      </c>
      <c r="Q173">
        <v>1</v>
      </c>
      <c r="W173">
        <v>0</v>
      </c>
      <c r="X173">
        <v>-784637506</v>
      </c>
      <c r="Y173">
        <v>7.9349999999999987</v>
      </c>
      <c r="AA173">
        <v>0</v>
      </c>
      <c r="AB173">
        <v>0</v>
      </c>
      <c r="AC173">
        <v>0</v>
      </c>
      <c r="AD173">
        <v>8.74</v>
      </c>
      <c r="AE173">
        <v>0</v>
      </c>
      <c r="AF173">
        <v>0</v>
      </c>
      <c r="AG173">
        <v>0</v>
      </c>
      <c r="AH173">
        <v>8.74</v>
      </c>
      <c r="AI173">
        <v>1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1</v>
      </c>
      <c r="AQ173">
        <v>0</v>
      </c>
      <c r="AR173">
        <v>0</v>
      </c>
      <c r="AS173" t="s">
        <v>3</v>
      </c>
      <c r="AT173">
        <v>5.75</v>
      </c>
      <c r="AU173" t="s">
        <v>22</v>
      </c>
      <c r="AV173">
        <v>1</v>
      </c>
      <c r="AW173">
        <v>2</v>
      </c>
      <c r="AX173">
        <v>33356765</v>
      </c>
      <c r="AY173">
        <v>1</v>
      </c>
      <c r="AZ173">
        <v>0</v>
      </c>
      <c r="BA173">
        <v>199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Y173*Source!I164</f>
        <v>12.695999999999998</v>
      </c>
      <c r="CY173">
        <f>AD173</f>
        <v>8.74</v>
      </c>
      <c r="CZ173">
        <f>AH173</f>
        <v>8.74</v>
      </c>
      <c r="DA173">
        <f>AL173</f>
        <v>1</v>
      </c>
      <c r="DB173">
        <f>ROUND(((ROUND(AT173*CZ173,2)*1.2)*1.15),2)</f>
        <v>69.36</v>
      </c>
      <c r="DC173">
        <f>ROUND(((ROUND(AT173*AG173,2)*1.2)*1.15),2)</f>
        <v>0</v>
      </c>
    </row>
    <row r="174" spans="1:107">
      <c r="A174">
        <f>ROW(Source!A164)</f>
        <v>164</v>
      </c>
      <c r="B174">
        <v>33304975</v>
      </c>
      <c r="C174">
        <v>33356764</v>
      </c>
      <c r="D174">
        <v>31172011</v>
      </c>
      <c r="E174">
        <v>1</v>
      </c>
      <c r="F174">
        <v>1</v>
      </c>
      <c r="G174">
        <v>1</v>
      </c>
      <c r="H174">
        <v>1</v>
      </c>
      <c r="I174" t="s">
        <v>832</v>
      </c>
      <c r="J174" t="s">
        <v>3</v>
      </c>
      <c r="K174" t="s">
        <v>833</v>
      </c>
      <c r="L174">
        <v>1191</v>
      </c>
      <c r="N174">
        <v>1013</v>
      </c>
      <c r="O174" t="s">
        <v>831</v>
      </c>
      <c r="P174" t="s">
        <v>831</v>
      </c>
      <c r="Q174">
        <v>1</v>
      </c>
      <c r="W174">
        <v>0</v>
      </c>
      <c r="X174">
        <v>-1417349443</v>
      </c>
      <c r="Y174">
        <v>0.01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1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0.01</v>
      </c>
      <c r="AU174" t="s">
        <v>3</v>
      </c>
      <c r="AV174">
        <v>2</v>
      </c>
      <c r="AW174">
        <v>2</v>
      </c>
      <c r="AX174">
        <v>33356766</v>
      </c>
      <c r="AY174">
        <v>1</v>
      </c>
      <c r="AZ174">
        <v>2048</v>
      </c>
      <c r="BA174">
        <v>200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Y174*Source!I164</f>
        <v>1.6E-2</v>
      </c>
      <c r="CY174">
        <f>AD174</f>
        <v>0</v>
      </c>
      <c r="CZ174">
        <f>AH174</f>
        <v>0</v>
      </c>
      <c r="DA174">
        <f>AL174</f>
        <v>1</v>
      </c>
      <c r="DB174">
        <f>ROUND(ROUND(AT174*CZ174,2),2)</f>
        <v>0</v>
      </c>
      <c r="DC174">
        <f>ROUND(ROUND(AT174*AG174,2),2)</f>
        <v>0</v>
      </c>
    </row>
    <row r="175" spans="1:107">
      <c r="A175">
        <f>ROW(Source!A164)</f>
        <v>164</v>
      </c>
      <c r="B175">
        <v>33304975</v>
      </c>
      <c r="C175">
        <v>33356764</v>
      </c>
      <c r="D175">
        <v>31259879</v>
      </c>
      <c r="E175">
        <v>1</v>
      </c>
      <c r="F175">
        <v>1</v>
      </c>
      <c r="G175">
        <v>1</v>
      </c>
      <c r="H175">
        <v>2</v>
      </c>
      <c r="I175" t="s">
        <v>841</v>
      </c>
      <c r="J175" t="s">
        <v>842</v>
      </c>
      <c r="K175" t="s">
        <v>843</v>
      </c>
      <c r="L175">
        <v>1368</v>
      </c>
      <c r="N175">
        <v>1011</v>
      </c>
      <c r="O175" t="s">
        <v>837</v>
      </c>
      <c r="P175" t="s">
        <v>837</v>
      </c>
      <c r="Q175">
        <v>1</v>
      </c>
      <c r="W175">
        <v>0</v>
      </c>
      <c r="X175">
        <v>1372534845</v>
      </c>
      <c r="Y175">
        <v>1.4999999999999999E-2</v>
      </c>
      <c r="AA175">
        <v>0</v>
      </c>
      <c r="AB175">
        <v>65.709999999999994</v>
      </c>
      <c r="AC175">
        <v>11.6</v>
      </c>
      <c r="AD175">
        <v>0</v>
      </c>
      <c r="AE175">
        <v>0</v>
      </c>
      <c r="AF175">
        <v>65.709999999999994</v>
      </c>
      <c r="AG175">
        <v>11.6</v>
      </c>
      <c r="AH175">
        <v>0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1</v>
      </c>
      <c r="AQ175">
        <v>0</v>
      </c>
      <c r="AR175">
        <v>0</v>
      </c>
      <c r="AS175" t="s">
        <v>3</v>
      </c>
      <c r="AT175">
        <v>0.01</v>
      </c>
      <c r="AU175" t="s">
        <v>21</v>
      </c>
      <c r="AV175">
        <v>0</v>
      </c>
      <c r="AW175">
        <v>2</v>
      </c>
      <c r="AX175">
        <v>33356767</v>
      </c>
      <c r="AY175">
        <v>1</v>
      </c>
      <c r="AZ175">
        <v>0</v>
      </c>
      <c r="BA175">
        <v>201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Y175*Source!I164</f>
        <v>2.4E-2</v>
      </c>
      <c r="CY175">
        <f>AB175</f>
        <v>65.709999999999994</v>
      </c>
      <c r="CZ175">
        <f>AF175</f>
        <v>65.709999999999994</v>
      </c>
      <c r="DA175">
        <f>AJ175</f>
        <v>1</v>
      </c>
      <c r="DB175">
        <f>ROUND(((ROUND(AT175*CZ175,2)*1.2)*1.25),2)</f>
        <v>0.99</v>
      </c>
      <c r="DC175">
        <f>ROUND(((ROUND(AT175*AG175,2)*1.2)*1.25),2)</f>
        <v>0.18</v>
      </c>
    </row>
    <row r="176" spans="1:107">
      <c r="A176">
        <f>ROW(Source!A164)</f>
        <v>164</v>
      </c>
      <c r="B176">
        <v>33304975</v>
      </c>
      <c r="C176">
        <v>33356764</v>
      </c>
      <c r="D176">
        <v>31180727</v>
      </c>
      <c r="E176">
        <v>1</v>
      </c>
      <c r="F176">
        <v>1</v>
      </c>
      <c r="G176">
        <v>1</v>
      </c>
      <c r="H176">
        <v>3</v>
      </c>
      <c r="I176" t="s">
        <v>844</v>
      </c>
      <c r="J176" t="s">
        <v>845</v>
      </c>
      <c r="K176" t="s">
        <v>846</v>
      </c>
      <c r="L176">
        <v>1348</v>
      </c>
      <c r="N176">
        <v>1009</v>
      </c>
      <c r="O176" t="s">
        <v>32</v>
      </c>
      <c r="P176" t="s">
        <v>32</v>
      </c>
      <c r="Q176">
        <v>1000</v>
      </c>
      <c r="W176">
        <v>0</v>
      </c>
      <c r="X176">
        <v>-437906794</v>
      </c>
      <c r="Y176">
        <v>2.0000000000000001E-4</v>
      </c>
      <c r="AA176">
        <v>9040.01</v>
      </c>
      <c r="AB176">
        <v>0</v>
      </c>
      <c r="AC176">
        <v>0</v>
      </c>
      <c r="AD176">
        <v>0</v>
      </c>
      <c r="AE176">
        <v>9040.01</v>
      </c>
      <c r="AF176">
        <v>0</v>
      </c>
      <c r="AG176">
        <v>0</v>
      </c>
      <c r="AH176">
        <v>0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3</v>
      </c>
      <c r="AT176">
        <v>2.0000000000000001E-4</v>
      </c>
      <c r="AU176" t="s">
        <v>3</v>
      </c>
      <c r="AV176">
        <v>0</v>
      </c>
      <c r="AW176">
        <v>2</v>
      </c>
      <c r="AX176">
        <v>33356768</v>
      </c>
      <c r="AY176">
        <v>1</v>
      </c>
      <c r="AZ176">
        <v>0</v>
      </c>
      <c r="BA176">
        <v>202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Y176*Source!I164</f>
        <v>3.2000000000000003E-4</v>
      </c>
      <c r="CY176">
        <f>AA176</f>
        <v>9040.01</v>
      </c>
      <c r="CZ176">
        <f>AE176</f>
        <v>9040.01</v>
      </c>
      <c r="DA176">
        <f>AI176</f>
        <v>1</v>
      </c>
      <c r="DB176">
        <f>ROUND(ROUND(AT176*CZ176,2),2)</f>
        <v>1.81</v>
      </c>
      <c r="DC176">
        <f>ROUND(ROUND(AT176*AG176,2),2)</f>
        <v>0</v>
      </c>
    </row>
    <row r="177" spans="1:107">
      <c r="A177">
        <f>ROW(Source!A164)</f>
        <v>164</v>
      </c>
      <c r="B177">
        <v>33304975</v>
      </c>
      <c r="C177">
        <v>33356764</v>
      </c>
      <c r="D177">
        <v>31181610</v>
      </c>
      <c r="E177">
        <v>1</v>
      </c>
      <c r="F177">
        <v>1</v>
      </c>
      <c r="G177">
        <v>1</v>
      </c>
      <c r="H177">
        <v>3</v>
      </c>
      <c r="I177" t="s">
        <v>847</v>
      </c>
      <c r="J177" t="s">
        <v>848</v>
      </c>
      <c r="K177" t="s">
        <v>849</v>
      </c>
      <c r="L177">
        <v>1346</v>
      </c>
      <c r="N177">
        <v>1009</v>
      </c>
      <c r="O177" t="s">
        <v>78</v>
      </c>
      <c r="P177" t="s">
        <v>78</v>
      </c>
      <c r="Q177">
        <v>1</v>
      </c>
      <c r="W177">
        <v>0</v>
      </c>
      <c r="X177">
        <v>-731615568</v>
      </c>
      <c r="Y177">
        <v>0.08</v>
      </c>
      <c r="AA177">
        <v>23.09</v>
      </c>
      <c r="AB177">
        <v>0</v>
      </c>
      <c r="AC177">
        <v>0</v>
      </c>
      <c r="AD177">
        <v>0</v>
      </c>
      <c r="AE177">
        <v>23.09</v>
      </c>
      <c r="AF177">
        <v>0</v>
      </c>
      <c r="AG177">
        <v>0</v>
      </c>
      <c r="AH177">
        <v>0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3</v>
      </c>
      <c r="AT177">
        <v>0.08</v>
      </c>
      <c r="AU177" t="s">
        <v>3</v>
      </c>
      <c r="AV177">
        <v>0</v>
      </c>
      <c r="AW177">
        <v>2</v>
      </c>
      <c r="AX177">
        <v>33356769</v>
      </c>
      <c r="AY177">
        <v>1</v>
      </c>
      <c r="AZ177">
        <v>0</v>
      </c>
      <c r="BA177">
        <v>203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Y177*Source!I164</f>
        <v>0.128</v>
      </c>
      <c r="CY177">
        <f>AA177</f>
        <v>23.09</v>
      </c>
      <c r="CZ177">
        <f>AE177</f>
        <v>23.09</v>
      </c>
      <c r="DA177">
        <f>AI177</f>
        <v>1</v>
      </c>
      <c r="DB177">
        <f>ROUND(ROUND(AT177*CZ177,2),2)</f>
        <v>1.85</v>
      </c>
      <c r="DC177">
        <f>ROUND(ROUND(AT177*AG177,2),2)</f>
        <v>0</v>
      </c>
    </row>
    <row r="178" spans="1:107">
      <c r="A178">
        <f>ROW(Source!A165)</f>
        <v>165</v>
      </c>
      <c r="B178">
        <v>33304960</v>
      </c>
      <c r="C178">
        <v>33356764</v>
      </c>
      <c r="D178">
        <v>31172061</v>
      </c>
      <c r="E178">
        <v>1</v>
      </c>
      <c r="F178">
        <v>1</v>
      </c>
      <c r="G178">
        <v>1</v>
      </c>
      <c r="H178">
        <v>1</v>
      </c>
      <c r="I178" t="s">
        <v>850</v>
      </c>
      <c r="J178" t="s">
        <v>3</v>
      </c>
      <c r="K178" t="s">
        <v>851</v>
      </c>
      <c r="L178">
        <v>1191</v>
      </c>
      <c r="N178">
        <v>1013</v>
      </c>
      <c r="O178" t="s">
        <v>831</v>
      </c>
      <c r="P178" t="s">
        <v>831</v>
      </c>
      <c r="Q178">
        <v>1</v>
      </c>
      <c r="W178">
        <v>0</v>
      </c>
      <c r="X178">
        <v>-784637506</v>
      </c>
      <c r="Y178">
        <v>7.9349999999999987</v>
      </c>
      <c r="AA178">
        <v>0</v>
      </c>
      <c r="AB178">
        <v>0</v>
      </c>
      <c r="AC178">
        <v>0</v>
      </c>
      <c r="AD178">
        <v>8.74</v>
      </c>
      <c r="AE178">
        <v>0</v>
      </c>
      <c r="AF178">
        <v>0</v>
      </c>
      <c r="AG178">
        <v>0</v>
      </c>
      <c r="AH178">
        <v>8.74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1</v>
      </c>
      <c r="AQ178">
        <v>0</v>
      </c>
      <c r="AR178">
        <v>0</v>
      </c>
      <c r="AS178" t="s">
        <v>3</v>
      </c>
      <c r="AT178">
        <v>5.75</v>
      </c>
      <c r="AU178" t="s">
        <v>22</v>
      </c>
      <c r="AV178">
        <v>1</v>
      </c>
      <c r="AW178">
        <v>2</v>
      </c>
      <c r="AX178">
        <v>33356765</v>
      </c>
      <c r="AY178">
        <v>1</v>
      </c>
      <c r="AZ178">
        <v>0</v>
      </c>
      <c r="BA178">
        <v>205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Y178*Source!I165</f>
        <v>12.695999999999998</v>
      </c>
      <c r="CY178">
        <f>AD178</f>
        <v>8.74</v>
      </c>
      <c r="CZ178">
        <f>AH178</f>
        <v>8.74</v>
      </c>
      <c r="DA178">
        <f>AL178</f>
        <v>1</v>
      </c>
      <c r="DB178">
        <f>ROUND(((ROUND(AT178*CZ178,2)*1.2)*1.15),2)</f>
        <v>69.36</v>
      </c>
      <c r="DC178">
        <f>ROUND(((ROUND(AT178*AG178,2)*1.2)*1.15),2)</f>
        <v>0</v>
      </c>
    </row>
    <row r="179" spans="1:107">
      <c r="A179">
        <f>ROW(Source!A165)</f>
        <v>165</v>
      </c>
      <c r="B179">
        <v>33304960</v>
      </c>
      <c r="C179">
        <v>33356764</v>
      </c>
      <c r="D179">
        <v>31172011</v>
      </c>
      <c r="E179">
        <v>1</v>
      </c>
      <c r="F179">
        <v>1</v>
      </c>
      <c r="G179">
        <v>1</v>
      </c>
      <c r="H179">
        <v>1</v>
      </c>
      <c r="I179" t="s">
        <v>832</v>
      </c>
      <c r="J179" t="s">
        <v>3</v>
      </c>
      <c r="K179" t="s">
        <v>833</v>
      </c>
      <c r="L179">
        <v>1191</v>
      </c>
      <c r="N179">
        <v>1013</v>
      </c>
      <c r="O179" t="s">
        <v>831</v>
      </c>
      <c r="P179" t="s">
        <v>831</v>
      </c>
      <c r="Q179">
        <v>1</v>
      </c>
      <c r="W179">
        <v>0</v>
      </c>
      <c r="X179">
        <v>-1417349443</v>
      </c>
      <c r="Y179">
        <v>0.01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</v>
      </c>
      <c r="AJ179">
        <v>1</v>
      </c>
      <c r="AK179">
        <v>1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0.01</v>
      </c>
      <c r="AU179" t="s">
        <v>3</v>
      </c>
      <c r="AV179">
        <v>2</v>
      </c>
      <c r="AW179">
        <v>2</v>
      </c>
      <c r="AX179">
        <v>33356766</v>
      </c>
      <c r="AY179">
        <v>1</v>
      </c>
      <c r="AZ179">
        <v>2048</v>
      </c>
      <c r="BA179">
        <v>206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Y179*Source!I165</f>
        <v>1.6E-2</v>
      </c>
      <c r="CY179">
        <f>AD179</f>
        <v>0</v>
      </c>
      <c r="CZ179">
        <f>AH179</f>
        <v>0</v>
      </c>
      <c r="DA179">
        <f>AL179</f>
        <v>1</v>
      </c>
      <c r="DB179">
        <f>ROUND(ROUND(AT179*CZ179,2),2)</f>
        <v>0</v>
      </c>
      <c r="DC179">
        <f>ROUND(ROUND(AT179*AG179,2),2)</f>
        <v>0</v>
      </c>
    </row>
    <row r="180" spans="1:107">
      <c r="A180">
        <f>ROW(Source!A165)</f>
        <v>165</v>
      </c>
      <c r="B180">
        <v>33304960</v>
      </c>
      <c r="C180">
        <v>33356764</v>
      </c>
      <c r="D180">
        <v>31259879</v>
      </c>
      <c r="E180">
        <v>1</v>
      </c>
      <c r="F180">
        <v>1</v>
      </c>
      <c r="G180">
        <v>1</v>
      </c>
      <c r="H180">
        <v>2</v>
      </c>
      <c r="I180" t="s">
        <v>841</v>
      </c>
      <c r="J180" t="s">
        <v>842</v>
      </c>
      <c r="K180" t="s">
        <v>843</v>
      </c>
      <c r="L180">
        <v>1368</v>
      </c>
      <c r="N180">
        <v>1011</v>
      </c>
      <c r="O180" t="s">
        <v>837</v>
      </c>
      <c r="P180" t="s">
        <v>837</v>
      </c>
      <c r="Q180">
        <v>1</v>
      </c>
      <c r="W180">
        <v>0</v>
      </c>
      <c r="X180">
        <v>1372534845</v>
      </c>
      <c r="Y180">
        <v>1.4999999999999999E-2</v>
      </c>
      <c r="AA180">
        <v>0</v>
      </c>
      <c r="AB180">
        <v>65.709999999999994</v>
      </c>
      <c r="AC180">
        <v>11.6</v>
      </c>
      <c r="AD180">
        <v>0</v>
      </c>
      <c r="AE180">
        <v>0</v>
      </c>
      <c r="AF180">
        <v>65.709999999999994</v>
      </c>
      <c r="AG180">
        <v>11.6</v>
      </c>
      <c r="AH180">
        <v>0</v>
      </c>
      <c r="AI180">
        <v>1</v>
      </c>
      <c r="AJ180">
        <v>1</v>
      </c>
      <c r="AK180">
        <v>1</v>
      </c>
      <c r="AL180">
        <v>1</v>
      </c>
      <c r="AN180">
        <v>0</v>
      </c>
      <c r="AO180">
        <v>1</v>
      </c>
      <c r="AP180">
        <v>1</v>
      </c>
      <c r="AQ180">
        <v>0</v>
      </c>
      <c r="AR180">
        <v>0</v>
      </c>
      <c r="AS180" t="s">
        <v>3</v>
      </c>
      <c r="AT180">
        <v>0.01</v>
      </c>
      <c r="AU180" t="s">
        <v>21</v>
      </c>
      <c r="AV180">
        <v>0</v>
      </c>
      <c r="AW180">
        <v>2</v>
      </c>
      <c r="AX180">
        <v>33356767</v>
      </c>
      <c r="AY180">
        <v>1</v>
      </c>
      <c r="AZ180">
        <v>0</v>
      </c>
      <c r="BA180">
        <v>207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Y180*Source!I165</f>
        <v>2.4E-2</v>
      </c>
      <c r="CY180">
        <f>AB180</f>
        <v>65.709999999999994</v>
      </c>
      <c r="CZ180">
        <f>AF180</f>
        <v>65.709999999999994</v>
      </c>
      <c r="DA180">
        <f>AJ180</f>
        <v>1</v>
      </c>
      <c r="DB180">
        <f>ROUND(((ROUND(AT180*CZ180,2)*1.2)*1.25),2)</f>
        <v>0.99</v>
      </c>
      <c r="DC180">
        <f>ROUND(((ROUND(AT180*AG180,2)*1.2)*1.25),2)</f>
        <v>0.18</v>
      </c>
    </row>
    <row r="181" spans="1:107">
      <c r="A181">
        <f>ROW(Source!A165)</f>
        <v>165</v>
      </c>
      <c r="B181">
        <v>33304960</v>
      </c>
      <c r="C181">
        <v>33356764</v>
      </c>
      <c r="D181">
        <v>31180727</v>
      </c>
      <c r="E181">
        <v>1</v>
      </c>
      <c r="F181">
        <v>1</v>
      </c>
      <c r="G181">
        <v>1</v>
      </c>
      <c r="H181">
        <v>3</v>
      </c>
      <c r="I181" t="s">
        <v>844</v>
      </c>
      <c r="J181" t="s">
        <v>845</v>
      </c>
      <c r="K181" t="s">
        <v>846</v>
      </c>
      <c r="L181">
        <v>1348</v>
      </c>
      <c r="N181">
        <v>1009</v>
      </c>
      <c r="O181" t="s">
        <v>32</v>
      </c>
      <c r="P181" t="s">
        <v>32</v>
      </c>
      <c r="Q181">
        <v>1000</v>
      </c>
      <c r="W181">
        <v>0</v>
      </c>
      <c r="X181">
        <v>-437906794</v>
      </c>
      <c r="Y181">
        <v>2.0000000000000001E-4</v>
      </c>
      <c r="AA181">
        <v>9040.01</v>
      </c>
      <c r="AB181">
        <v>0</v>
      </c>
      <c r="AC181">
        <v>0</v>
      </c>
      <c r="AD181">
        <v>0</v>
      </c>
      <c r="AE181">
        <v>9040.01</v>
      </c>
      <c r="AF181">
        <v>0</v>
      </c>
      <c r="AG181">
        <v>0</v>
      </c>
      <c r="AH181">
        <v>0</v>
      </c>
      <c r="AI181">
        <v>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2.0000000000000001E-4</v>
      </c>
      <c r="AU181" t="s">
        <v>3</v>
      </c>
      <c r="AV181">
        <v>0</v>
      </c>
      <c r="AW181">
        <v>2</v>
      </c>
      <c r="AX181">
        <v>33356768</v>
      </c>
      <c r="AY181">
        <v>1</v>
      </c>
      <c r="AZ181">
        <v>0</v>
      </c>
      <c r="BA181">
        <v>208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Y181*Source!I165</f>
        <v>3.2000000000000003E-4</v>
      </c>
      <c r="CY181">
        <f>AA181</f>
        <v>9040.01</v>
      </c>
      <c r="CZ181">
        <f>AE181</f>
        <v>9040.01</v>
      </c>
      <c r="DA181">
        <f>AI181</f>
        <v>1</v>
      </c>
      <c r="DB181">
        <f>ROUND(ROUND(AT181*CZ181,2),2)</f>
        <v>1.81</v>
      </c>
      <c r="DC181">
        <f>ROUND(ROUND(AT181*AG181,2),2)</f>
        <v>0</v>
      </c>
    </row>
    <row r="182" spans="1:107">
      <c r="A182">
        <f>ROW(Source!A165)</f>
        <v>165</v>
      </c>
      <c r="B182">
        <v>33304960</v>
      </c>
      <c r="C182">
        <v>33356764</v>
      </c>
      <c r="D182">
        <v>31181610</v>
      </c>
      <c r="E182">
        <v>1</v>
      </c>
      <c r="F182">
        <v>1</v>
      </c>
      <c r="G182">
        <v>1</v>
      </c>
      <c r="H182">
        <v>3</v>
      </c>
      <c r="I182" t="s">
        <v>847</v>
      </c>
      <c r="J182" t="s">
        <v>848</v>
      </c>
      <c r="K182" t="s">
        <v>849</v>
      </c>
      <c r="L182">
        <v>1346</v>
      </c>
      <c r="N182">
        <v>1009</v>
      </c>
      <c r="O182" t="s">
        <v>78</v>
      </c>
      <c r="P182" t="s">
        <v>78</v>
      </c>
      <c r="Q182">
        <v>1</v>
      </c>
      <c r="W182">
        <v>0</v>
      </c>
      <c r="X182">
        <v>-731615568</v>
      </c>
      <c r="Y182">
        <v>0.08</v>
      </c>
      <c r="AA182">
        <v>23.09</v>
      </c>
      <c r="AB182">
        <v>0</v>
      </c>
      <c r="AC182">
        <v>0</v>
      </c>
      <c r="AD182">
        <v>0</v>
      </c>
      <c r="AE182">
        <v>23.09</v>
      </c>
      <c r="AF182">
        <v>0</v>
      </c>
      <c r="AG182">
        <v>0</v>
      </c>
      <c r="AH182">
        <v>0</v>
      </c>
      <c r="AI182">
        <v>1</v>
      </c>
      <c r="AJ182">
        <v>1</v>
      </c>
      <c r="AK182">
        <v>1</v>
      </c>
      <c r="AL182">
        <v>1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3</v>
      </c>
      <c r="AT182">
        <v>0.08</v>
      </c>
      <c r="AU182" t="s">
        <v>3</v>
      </c>
      <c r="AV182">
        <v>0</v>
      </c>
      <c r="AW182">
        <v>2</v>
      </c>
      <c r="AX182">
        <v>33356769</v>
      </c>
      <c r="AY182">
        <v>1</v>
      </c>
      <c r="AZ182">
        <v>0</v>
      </c>
      <c r="BA182">
        <v>209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Y182*Source!I165</f>
        <v>0.128</v>
      </c>
      <c r="CY182">
        <f>AA182</f>
        <v>23.09</v>
      </c>
      <c r="CZ182">
        <f>AE182</f>
        <v>23.09</v>
      </c>
      <c r="DA182">
        <f>AI182</f>
        <v>1</v>
      </c>
      <c r="DB182">
        <f>ROUND(ROUND(AT182*CZ182,2),2)</f>
        <v>1.85</v>
      </c>
      <c r="DC182">
        <f>ROUND(ROUND(AT182*AG182,2),2)</f>
        <v>0</v>
      </c>
    </row>
    <row r="183" spans="1:107">
      <c r="A183">
        <f>ROW(Source!A205)</f>
        <v>205</v>
      </c>
      <c r="B183">
        <v>33304975</v>
      </c>
      <c r="C183">
        <v>33356842</v>
      </c>
      <c r="D183">
        <v>31172076</v>
      </c>
      <c r="E183">
        <v>1</v>
      </c>
      <c r="F183">
        <v>1</v>
      </c>
      <c r="G183">
        <v>1</v>
      </c>
      <c r="H183">
        <v>1</v>
      </c>
      <c r="I183" t="s">
        <v>829</v>
      </c>
      <c r="J183" t="s">
        <v>3</v>
      </c>
      <c r="K183" t="s">
        <v>830</v>
      </c>
      <c r="L183">
        <v>1191</v>
      </c>
      <c r="N183">
        <v>1013</v>
      </c>
      <c r="O183" t="s">
        <v>831</v>
      </c>
      <c r="P183" t="s">
        <v>831</v>
      </c>
      <c r="Q183">
        <v>1</v>
      </c>
      <c r="W183">
        <v>0</v>
      </c>
      <c r="X183">
        <v>1069510174</v>
      </c>
      <c r="Y183">
        <v>16.242599999999996</v>
      </c>
      <c r="AA183">
        <v>0</v>
      </c>
      <c r="AB183">
        <v>0</v>
      </c>
      <c r="AC183">
        <v>0</v>
      </c>
      <c r="AD183">
        <v>9.6199999999999992</v>
      </c>
      <c r="AE183">
        <v>0</v>
      </c>
      <c r="AF183">
        <v>0</v>
      </c>
      <c r="AG183">
        <v>0</v>
      </c>
      <c r="AH183">
        <v>9.6199999999999992</v>
      </c>
      <c r="AI183">
        <v>1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1</v>
      </c>
      <c r="AQ183">
        <v>0</v>
      </c>
      <c r="AR183">
        <v>0</v>
      </c>
      <c r="AS183" t="s">
        <v>3</v>
      </c>
      <c r="AT183">
        <v>11.77</v>
      </c>
      <c r="AU183" t="s">
        <v>22</v>
      </c>
      <c r="AV183">
        <v>1</v>
      </c>
      <c r="AW183">
        <v>2</v>
      </c>
      <c r="AX183">
        <v>33356850</v>
      </c>
      <c r="AY183">
        <v>1</v>
      </c>
      <c r="AZ183">
        <v>0</v>
      </c>
      <c r="BA183">
        <v>211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Y183*Source!I205</f>
        <v>16.242599999999996</v>
      </c>
      <c r="CY183">
        <f>AD183</f>
        <v>9.6199999999999992</v>
      </c>
      <c r="CZ183">
        <f>AH183</f>
        <v>9.6199999999999992</v>
      </c>
      <c r="DA183">
        <f>AL183</f>
        <v>1</v>
      </c>
      <c r="DB183">
        <f>ROUND(((ROUND(AT183*CZ183,2)*1.2)*1.15),2)</f>
        <v>156.26</v>
      </c>
      <c r="DC183">
        <f>ROUND(((ROUND(AT183*AG183,2)*1.2)*1.15),2)</f>
        <v>0</v>
      </c>
    </row>
    <row r="184" spans="1:107">
      <c r="A184">
        <f>ROW(Source!A205)</f>
        <v>205</v>
      </c>
      <c r="B184">
        <v>33304975</v>
      </c>
      <c r="C184">
        <v>33356842</v>
      </c>
      <c r="D184">
        <v>31172011</v>
      </c>
      <c r="E184">
        <v>1</v>
      </c>
      <c r="F184">
        <v>1</v>
      </c>
      <c r="G184">
        <v>1</v>
      </c>
      <c r="H184">
        <v>1</v>
      </c>
      <c r="I184" t="s">
        <v>832</v>
      </c>
      <c r="J184" t="s">
        <v>3</v>
      </c>
      <c r="K184" t="s">
        <v>833</v>
      </c>
      <c r="L184">
        <v>1191</v>
      </c>
      <c r="N184">
        <v>1013</v>
      </c>
      <c r="O184" t="s">
        <v>831</v>
      </c>
      <c r="P184" t="s">
        <v>831</v>
      </c>
      <c r="Q184">
        <v>1</v>
      </c>
      <c r="W184">
        <v>0</v>
      </c>
      <c r="X184">
        <v>-1417349443</v>
      </c>
      <c r="Y184">
        <v>0.91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3</v>
      </c>
      <c r="AT184">
        <v>0.91</v>
      </c>
      <c r="AU184" t="s">
        <v>3</v>
      </c>
      <c r="AV184">
        <v>2</v>
      </c>
      <c r="AW184">
        <v>2</v>
      </c>
      <c r="AX184">
        <v>33356851</v>
      </c>
      <c r="AY184">
        <v>1</v>
      </c>
      <c r="AZ184">
        <v>2048</v>
      </c>
      <c r="BA184">
        <v>212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Y184*Source!I205</f>
        <v>0.91</v>
      </c>
      <c r="CY184">
        <f>AD184</f>
        <v>0</v>
      </c>
      <c r="CZ184">
        <f>AH184</f>
        <v>0</v>
      </c>
      <c r="DA184">
        <f>AL184</f>
        <v>1</v>
      </c>
      <c r="DB184">
        <f>ROUND(ROUND(AT184*CZ184,2),2)</f>
        <v>0</v>
      </c>
      <c r="DC184">
        <f>ROUND(ROUND(AT184*AG184,2),2)</f>
        <v>0</v>
      </c>
    </row>
    <row r="185" spans="1:107">
      <c r="A185">
        <f>ROW(Source!A205)</f>
        <v>205</v>
      </c>
      <c r="B185">
        <v>33304975</v>
      </c>
      <c r="C185">
        <v>33356842</v>
      </c>
      <c r="D185">
        <v>31258491</v>
      </c>
      <c r="E185">
        <v>1</v>
      </c>
      <c r="F185">
        <v>1</v>
      </c>
      <c r="G185">
        <v>1</v>
      </c>
      <c r="H185">
        <v>2</v>
      </c>
      <c r="I185" t="s">
        <v>834</v>
      </c>
      <c r="J185" t="s">
        <v>835</v>
      </c>
      <c r="K185" t="s">
        <v>836</v>
      </c>
      <c r="L185">
        <v>1368</v>
      </c>
      <c r="N185">
        <v>1011</v>
      </c>
      <c r="O185" t="s">
        <v>837</v>
      </c>
      <c r="P185" t="s">
        <v>837</v>
      </c>
      <c r="Q185">
        <v>1</v>
      </c>
      <c r="W185">
        <v>0</v>
      </c>
      <c r="X185">
        <v>-1718674368</v>
      </c>
      <c r="Y185">
        <v>0.54</v>
      </c>
      <c r="AA185">
        <v>0</v>
      </c>
      <c r="AB185">
        <v>111.99</v>
      </c>
      <c r="AC185">
        <v>13.5</v>
      </c>
      <c r="AD185">
        <v>0</v>
      </c>
      <c r="AE185">
        <v>0</v>
      </c>
      <c r="AF185">
        <v>111.99</v>
      </c>
      <c r="AG185">
        <v>13.5</v>
      </c>
      <c r="AH185">
        <v>0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1</v>
      </c>
      <c r="AQ185">
        <v>0</v>
      </c>
      <c r="AR185">
        <v>0</v>
      </c>
      <c r="AS185" t="s">
        <v>3</v>
      </c>
      <c r="AT185">
        <v>0.36</v>
      </c>
      <c r="AU185" t="s">
        <v>21</v>
      </c>
      <c r="AV185">
        <v>0</v>
      </c>
      <c r="AW185">
        <v>2</v>
      </c>
      <c r="AX185">
        <v>33356852</v>
      </c>
      <c r="AY185">
        <v>1</v>
      </c>
      <c r="AZ185">
        <v>0</v>
      </c>
      <c r="BA185">
        <v>213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Y185*Source!I205</f>
        <v>0.54</v>
      </c>
      <c r="CY185">
        <f>AB185</f>
        <v>111.99</v>
      </c>
      <c r="CZ185">
        <f>AF185</f>
        <v>111.99</v>
      </c>
      <c r="DA185">
        <f>AJ185</f>
        <v>1</v>
      </c>
      <c r="DB185">
        <f>ROUND(((ROUND(AT185*CZ185,2)*1.2)*1.25),2)</f>
        <v>60.48</v>
      </c>
      <c r="DC185">
        <f>ROUND(((ROUND(AT185*AG185,2)*1.2)*1.25),2)</f>
        <v>7.29</v>
      </c>
    </row>
    <row r="186" spans="1:107">
      <c r="A186">
        <f>ROW(Source!A205)</f>
        <v>205</v>
      </c>
      <c r="B186">
        <v>33304975</v>
      </c>
      <c r="C186">
        <v>33356842</v>
      </c>
      <c r="D186">
        <v>31258691</v>
      </c>
      <c r="E186">
        <v>1</v>
      </c>
      <c r="F186">
        <v>1</v>
      </c>
      <c r="G186">
        <v>1</v>
      </c>
      <c r="H186">
        <v>2</v>
      </c>
      <c r="I186" t="s">
        <v>838</v>
      </c>
      <c r="J186" t="s">
        <v>839</v>
      </c>
      <c r="K186" t="s">
        <v>840</v>
      </c>
      <c r="L186">
        <v>1368</v>
      </c>
      <c r="N186">
        <v>1011</v>
      </c>
      <c r="O186" t="s">
        <v>837</v>
      </c>
      <c r="P186" t="s">
        <v>837</v>
      </c>
      <c r="Q186">
        <v>1</v>
      </c>
      <c r="W186">
        <v>0</v>
      </c>
      <c r="X186">
        <v>1373224040</v>
      </c>
      <c r="Y186">
        <v>5.3249999999999993</v>
      </c>
      <c r="AA186">
        <v>0</v>
      </c>
      <c r="AB186">
        <v>3.12</v>
      </c>
      <c r="AC186">
        <v>0</v>
      </c>
      <c r="AD186">
        <v>0</v>
      </c>
      <c r="AE186">
        <v>0</v>
      </c>
      <c r="AF186">
        <v>3.12</v>
      </c>
      <c r="AG186">
        <v>0</v>
      </c>
      <c r="AH186">
        <v>0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1</v>
      </c>
      <c r="AQ186">
        <v>0</v>
      </c>
      <c r="AR186">
        <v>0</v>
      </c>
      <c r="AS186" t="s">
        <v>3</v>
      </c>
      <c r="AT186">
        <v>3.55</v>
      </c>
      <c r="AU186" t="s">
        <v>21</v>
      </c>
      <c r="AV186">
        <v>0</v>
      </c>
      <c r="AW186">
        <v>2</v>
      </c>
      <c r="AX186">
        <v>33356853</v>
      </c>
      <c r="AY186">
        <v>1</v>
      </c>
      <c r="AZ186">
        <v>0</v>
      </c>
      <c r="BA186">
        <v>214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Y186*Source!I205</f>
        <v>5.3249999999999993</v>
      </c>
      <c r="CY186">
        <f>AB186</f>
        <v>3.12</v>
      </c>
      <c r="CZ186">
        <f>AF186</f>
        <v>3.12</v>
      </c>
      <c r="DA186">
        <f>AJ186</f>
        <v>1</v>
      </c>
      <c r="DB186">
        <f>ROUND(((ROUND(AT186*CZ186,2)*1.2)*1.25),2)</f>
        <v>16.62</v>
      </c>
      <c r="DC186">
        <f>ROUND(((ROUND(AT186*AG186,2)*1.2)*1.25),2)</f>
        <v>0</v>
      </c>
    </row>
    <row r="187" spans="1:107">
      <c r="A187">
        <f>ROW(Source!A205)</f>
        <v>205</v>
      </c>
      <c r="B187">
        <v>33304975</v>
      </c>
      <c r="C187">
        <v>33356842</v>
      </c>
      <c r="D187">
        <v>31259879</v>
      </c>
      <c r="E187">
        <v>1</v>
      </c>
      <c r="F187">
        <v>1</v>
      </c>
      <c r="G187">
        <v>1</v>
      </c>
      <c r="H187">
        <v>2</v>
      </c>
      <c r="I187" t="s">
        <v>841</v>
      </c>
      <c r="J187" t="s">
        <v>842</v>
      </c>
      <c r="K187" t="s">
        <v>843</v>
      </c>
      <c r="L187">
        <v>1368</v>
      </c>
      <c r="N187">
        <v>1011</v>
      </c>
      <c r="O187" t="s">
        <v>837</v>
      </c>
      <c r="P187" t="s">
        <v>837</v>
      </c>
      <c r="Q187">
        <v>1</v>
      </c>
      <c r="W187">
        <v>0</v>
      </c>
      <c r="X187">
        <v>1372534845</v>
      </c>
      <c r="Y187">
        <v>0.82500000000000007</v>
      </c>
      <c r="AA187">
        <v>0</v>
      </c>
      <c r="AB187">
        <v>65.709999999999994</v>
      </c>
      <c r="AC187">
        <v>11.6</v>
      </c>
      <c r="AD187">
        <v>0</v>
      </c>
      <c r="AE187">
        <v>0</v>
      </c>
      <c r="AF187">
        <v>65.709999999999994</v>
      </c>
      <c r="AG187">
        <v>11.6</v>
      </c>
      <c r="AH187">
        <v>0</v>
      </c>
      <c r="AI187">
        <v>1</v>
      </c>
      <c r="AJ187">
        <v>1</v>
      </c>
      <c r="AK187">
        <v>1</v>
      </c>
      <c r="AL187">
        <v>1</v>
      </c>
      <c r="AN187">
        <v>0</v>
      </c>
      <c r="AO187">
        <v>1</v>
      </c>
      <c r="AP187">
        <v>1</v>
      </c>
      <c r="AQ187">
        <v>0</v>
      </c>
      <c r="AR187">
        <v>0</v>
      </c>
      <c r="AS187" t="s">
        <v>3</v>
      </c>
      <c r="AT187">
        <v>0.55000000000000004</v>
      </c>
      <c r="AU187" t="s">
        <v>21</v>
      </c>
      <c r="AV187">
        <v>0</v>
      </c>
      <c r="AW187">
        <v>2</v>
      </c>
      <c r="AX187">
        <v>33356854</v>
      </c>
      <c r="AY187">
        <v>1</v>
      </c>
      <c r="AZ187">
        <v>0</v>
      </c>
      <c r="BA187">
        <v>215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Y187*Source!I205</f>
        <v>0.82500000000000007</v>
      </c>
      <c r="CY187">
        <f>AB187</f>
        <v>65.709999999999994</v>
      </c>
      <c r="CZ187">
        <f>AF187</f>
        <v>65.709999999999994</v>
      </c>
      <c r="DA187">
        <f>AJ187</f>
        <v>1</v>
      </c>
      <c r="DB187">
        <f>ROUND(((ROUND(AT187*CZ187,2)*1.2)*1.25),2)</f>
        <v>54.21</v>
      </c>
      <c r="DC187">
        <f>ROUND(((ROUND(AT187*AG187,2)*1.2)*1.25),2)</f>
        <v>9.57</v>
      </c>
    </row>
    <row r="188" spans="1:107">
      <c r="A188">
        <f>ROW(Source!A205)</f>
        <v>205</v>
      </c>
      <c r="B188">
        <v>33304975</v>
      </c>
      <c r="C188">
        <v>33356842</v>
      </c>
      <c r="D188">
        <v>31180727</v>
      </c>
      <c r="E188">
        <v>1</v>
      </c>
      <c r="F188">
        <v>1</v>
      </c>
      <c r="G188">
        <v>1</v>
      </c>
      <c r="H188">
        <v>3</v>
      </c>
      <c r="I188" t="s">
        <v>844</v>
      </c>
      <c r="J188" t="s">
        <v>845</v>
      </c>
      <c r="K188" t="s">
        <v>846</v>
      </c>
      <c r="L188">
        <v>1348</v>
      </c>
      <c r="N188">
        <v>1009</v>
      </c>
      <c r="O188" t="s">
        <v>32</v>
      </c>
      <c r="P188" t="s">
        <v>32</v>
      </c>
      <c r="Q188">
        <v>1000</v>
      </c>
      <c r="W188">
        <v>0</v>
      </c>
      <c r="X188">
        <v>-437906794</v>
      </c>
      <c r="Y188">
        <v>2.4000000000000001E-4</v>
      </c>
      <c r="AA188">
        <v>9040.01</v>
      </c>
      <c r="AB188">
        <v>0</v>
      </c>
      <c r="AC188">
        <v>0</v>
      </c>
      <c r="AD188">
        <v>0</v>
      </c>
      <c r="AE188">
        <v>9040.01</v>
      </c>
      <c r="AF188">
        <v>0</v>
      </c>
      <c r="AG188">
        <v>0</v>
      </c>
      <c r="AH188">
        <v>0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3</v>
      </c>
      <c r="AT188">
        <v>2.4000000000000001E-4</v>
      </c>
      <c r="AU188" t="s">
        <v>3</v>
      </c>
      <c r="AV188">
        <v>0</v>
      </c>
      <c r="AW188">
        <v>2</v>
      </c>
      <c r="AX188">
        <v>33356856</v>
      </c>
      <c r="AY188">
        <v>1</v>
      </c>
      <c r="AZ188">
        <v>0</v>
      </c>
      <c r="BA188">
        <v>217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Y188*Source!I205</f>
        <v>2.4000000000000001E-4</v>
      </c>
      <c r="CY188">
        <f>AA188</f>
        <v>9040.01</v>
      </c>
      <c r="CZ188">
        <f>AE188</f>
        <v>9040.01</v>
      </c>
      <c r="DA188">
        <f>AI188</f>
        <v>1</v>
      </c>
      <c r="DB188">
        <f>ROUND(ROUND(AT188*CZ188,2),2)</f>
        <v>2.17</v>
      </c>
      <c r="DC188">
        <f>ROUND(ROUND(AT188*AG188,2),2)</f>
        <v>0</v>
      </c>
    </row>
    <row r="189" spans="1:107">
      <c r="A189">
        <f>ROW(Source!A205)</f>
        <v>205</v>
      </c>
      <c r="B189">
        <v>33304975</v>
      </c>
      <c r="C189">
        <v>33356842</v>
      </c>
      <c r="D189">
        <v>31181610</v>
      </c>
      <c r="E189">
        <v>1</v>
      </c>
      <c r="F189">
        <v>1</v>
      </c>
      <c r="G189">
        <v>1</v>
      </c>
      <c r="H189">
        <v>3</v>
      </c>
      <c r="I189" t="s">
        <v>847</v>
      </c>
      <c r="J189" t="s">
        <v>848</v>
      </c>
      <c r="K189" t="s">
        <v>849</v>
      </c>
      <c r="L189">
        <v>1346</v>
      </c>
      <c r="N189">
        <v>1009</v>
      </c>
      <c r="O189" t="s">
        <v>78</v>
      </c>
      <c r="P189" t="s">
        <v>78</v>
      </c>
      <c r="Q189">
        <v>1</v>
      </c>
      <c r="W189">
        <v>0</v>
      </c>
      <c r="X189">
        <v>-731615568</v>
      </c>
      <c r="Y189">
        <v>0.88200000000000001</v>
      </c>
      <c r="AA189">
        <v>23.09</v>
      </c>
      <c r="AB189">
        <v>0</v>
      </c>
      <c r="AC189">
        <v>0</v>
      </c>
      <c r="AD189">
        <v>0</v>
      </c>
      <c r="AE189">
        <v>23.09</v>
      </c>
      <c r="AF189">
        <v>0</v>
      </c>
      <c r="AG189">
        <v>0</v>
      </c>
      <c r="AH189">
        <v>0</v>
      </c>
      <c r="AI189">
        <v>1</v>
      </c>
      <c r="AJ189">
        <v>1</v>
      </c>
      <c r="AK189">
        <v>1</v>
      </c>
      <c r="AL189">
        <v>1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3</v>
      </c>
      <c r="AT189">
        <v>0.88200000000000001</v>
      </c>
      <c r="AU189" t="s">
        <v>3</v>
      </c>
      <c r="AV189">
        <v>0</v>
      </c>
      <c r="AW189">
        <v>2</v>
      </c>
      <c r="AX189">
        <v>33356857</v>
      </c>
      <c r="AY189">
        <v>1</v>
      </c>
      <c r="AZ189">
        <v>0</v>
      </c>
      <c r="BA189">
        <v>218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Y189*Source!I205</f>
        <v>0.88200000000000001</v>
      </c>
      <c r="CY189">
        <f>AA189</f>
        <v>23.09</v>
      </c>
      <c r="CZ189">
        <f>AE189</f>
        <v>23.09</v>
      </c>
      <c r="DA189">
        <f>AI189</f>
        <v>1</v>
      </c>
      <c r="DB189">
        <f>ROUND(ROUND(AT189*CZ189,2),2)</f>
        <v>20.37</v>
      </c>
      <c r="DC189">
        <f>ROUND(ROUND(AT189*AG189,2),2)</f>
        <v>0</v>
      </c>
    </row>
    <row r="190" spans="1:107">
      <c r="A190">
        <f>ROW(Source!A206)</f>
        <v>206</v>
      </c>
      <c r="B190">
        <v>33304960</v>
      </c>
      <c r="C190">
        <v>33356842</v>
      </c>
      <c r="D190">
        <v>31172076</v>
      </c>
      <c r="E190">
        <v>1</v>
      </c>
      <c r="F190">
        <v>1</v>
      </c>
      <c r="G190">
        <v>1</v>
      </c>
      <c r="H190">
        <v>1</v>
      </c>
      <c r="I190" t="s">
        <v>829</v>
      </c>
      <c r="J190" t="s">
        <v>3</v>
      </c>
      <c r="K190" t="s">
        <v>830</v>
      </c>
      <c r="L190">
        <v>1191</v>
      </c>
      <c r="N190">
        <v>1013</v>
      </c>
      <c r="O190" t="s">
        <v>831</v>
      </c>
      <c r="P190" t="s">
        <v>831</v>
      </c>
      <c r="Q190">
        <v>1</v>
      </c>
      <c r="W190">
        <v>0</v>
      </c>
      <c r="X190">
        <v>1069510174</v>
      </c>
      <c r="Y190">
        <v>16.242599999999996</v>
      </c>
      <c r="AA190">
        <v>0</v>
      </c>
      <c r="AB190">
        <v>0</v>
      </c>
      <c r="AC190">
        <v>0</v>
      </c>
      <c r="AD190">
        <v>9.6199999999999992</v>
      </c>
      <c r="AE190">
        <v>0</v>
      </c>
      <c r="AF190">
        <v>0</v>
      </c>
      <c r="AG190">
        <v>0</v>
      </c>
      <c r="AH190">
        <v>9.6199999999999992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1</v>
      </c>
      <c r="AQ190">
        <v>0</v>
      </c>
      <c r="AR190">
        <v>0</v>
      </c>
      <c r="AS190" t="s">
        <v>3</v>
      </c>
      <c r="AT190">
        <v>11.77</v>
      </c>
      <c r="AU190" t="s">
        <v>22</v>
      </c>
      <c r="AV190">
        <v>1</v>
      </c>
      <c r="AW190">
        <v>2</v>
      </c>
      <c r="AX190">
        <v>33356850</v>
      </c>
      <c r="AY190">
        <v>1</v>
      </c>
      <c r="AZ190">
        <v>0</v>
      </c>
      <c r="BA190">
        <v>219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Y190*Source!I206</f>
        <v>16.242599999999996</v>
      </c>
      <c r="CY190">
        <f>AD190</f>
        <v>9.6199999999999992</v>
      </c>
      <c r="CZ190">
        <f>AH190</f>
        <v>9.6199999999999992</v>
      </c>
      <c r="DA190">
        <f>AL190</f>
        <v>1</v>
      </c>
      <c r="DB190">
        <f>ROUND(((ROUND(AT190*CZ190,2)*1.2)*1.15),2)</f>
        <v>156.26</v>
      </c>
      <c r="DC190">
        <f>ROUND(((ROUND(AT190*AG190,2)*1.2)*1.15),2)</f>
        <v>0</v>
      </c>
    </row>
    <row r="191" spans="1:107">
      <c r="A191">
        <f>ROW(Source!A206)</f>
        <v>206</v>
      </c>
      <c r="B191">
        <v>33304960</v>
      </c>
      <c r="C191">
        <v>33356842</v>
      </c>
      <c r="D191">
        <v>31172011</v>
      </c>
      <c r="E191">
        <v>1</v>
      </c>
      <c r="F191">
        <v>1</v>
      </c>
      <c r="G191">
        <v>1</v>
      </c>
      <c r="H191">
        <v>1</v>
      </c>
      <c r="I191" t="s">
        <v>832</v>
      </c>
      <c r="J191" t="s">
        <v>3</v>
      </c>
      <c r="K191" t="s">
        <v>833</v>
      </c>
      <c r="L191">
        <v>1191</v>
      </c>
      <c r="N191">
        <v>1013</v>
      </c>
      <c r="O191" t="s">
        <v>831</v>
      </c>
      <c r="P191" t="s">
        <v>831</v>
      </c>
      <c r="Q191">
        <v>1</v>
      </c>
      <c r="W191">
        <v>0</v>
      </c>
      <c r="X191">
        <v>-1417349443</v>
      </c>
      <c r="Y191">
        <v>0.91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0</v>
      </c>
      <c r="AQ191">
        <v>0</v>
      </c>
      <c r="AR191">
        <v>0</v>
      </c>
      <c r="AS191" t="s">
        <v>3</v>
      </c>
      <c r="AT191">
        <v>0.91</v>
      </c>
      <c r="AU191" t="s">
        <v>3</v>
      </c>
      <c r="AV191">
        <v>2</v>
      </c>
      <c r="AW191">
        <v>2</v>
      </c>
      <c r="AX191">
        <v>33356851</v>
      </c>
      <c r="AY191">
        <v>1</v>
      </c>
      <c r="AZ191">
        <v>2048</v>
      </c>
      <c r="BA191">
        <v>220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Y191*Source!I206</f>
        <v>0.91</v>
      </c>
      <c r="CY191">
        <f>AD191</f>
        <v>0</v>
      </c>
      <c r="CZ191">
        <f>AH191</f>
        <v>0</v>
      </c>
      <c r="DA191">
        <f>AL191</f>
        <v>1</v>
      </c>
      <c r="DB191">
        <f>ROUND(ROUND(AT191*CZ191,2),2)</f>
        <v>0</v>
      </c>
      <c r="DC191">
        <f>ROUND(ROUND(AT191*AG191,2),2)</f>
        <v>0</v>
      </c>
    </row>
    <row r="192" spans="1:107">
      <c r="A192">
        <f>ROW(Source!A206)</f>
        <v>206</v>
      </c>
      <c r="B192">
        <v>33304960</v>
      </c>
      <c r="C192">
        <v>33356842</v>
      </c>
      <c r="D192">
        <v>31258491</v>
      </c>
      <c r="E192">
        <v>1</v>
      </c>
      <c r="F192">
        <v>1</v>
      </c>
      <c r="G192">
        <v>1</v>
      </c>
      <c r="H192">
        <v>2</v>
      </c>
      <c r="I192" t="s">
        <v>834</v>
      </c>
      <c r="J192" t="s">
        <v>835</v>
      </c>
      <c r="K192" t="s">
        <v>836</v>
      </c>
      <c r="L192">
        <v>1368</v>
      </c>
      <c r="N192">
        <v>1011</v>
      </c>
      <c r="O192" t="s">
        <v>837</v>
      </c>
      <c r="P192" t="s">
        <v>837</v>
      </c>
      <c r="Q192">
        <v>1</v>
      </c>
      <c r="W192">
        <v>0</v>
      </c>
      <c r="X192">
        <v>-1718674368</v>
      </c>
      <c r="Y192">
        <v>0.54</v>
      </c>
      <c r="AA192">
        <v>0</v>
      </c>
      <c r="AB192">
        <v>111.99</v>
      </c>
      <c r="AC192">
        <v>13.5</v>
      </c>
      <c r="AD192">
        <v>0</v>
      </c>
      <c r="AE192">
        <v>0</v>
      </c>
      <c r="AF192">
        <v>111.99</v>
      </c>
      <c r="AG192">
        <v>13.5</v>
      </c>
      <c r="AH192">
        <v>0</v>
      </c>
      <c r="AI192">
        <v>1</v>
      </c>
      <c r="AJ192">
        <v>1</v>
      </c>
      <c r="AK192">
        <v>1</v>
      </c>
      <c r="AL192">
        <v>1</v>
      </c>
      <c r="AN192">
        <v>0</v>
      </c>
      <c r="AO192">
        <v>1</v>
      </c>
      <c r="AP192">
        <v>1</v>
      </c>
      <c r="AQ192">
        <v>0</v>
      </c>
      <c r="AR192">
        <v>0</v>
      </c>
      <c r="AS192" t="s">
        <v>3</v>
      </c>
      <c r="AT192">
        <v>0.36</v>
      </c>
      <c r="AU192" t="s">
        <v>21</v>
      </c>
      <c r="AV192">
        <v>0</v>
      </c>
      <c r="AW192">
        <v>2</v>
      </c>
      <c r="AX192">
        <v>33356852</v>
      </c>
      <c r="AY192">
        <v>1</v>
      </c>
      <c r="AZ192">
        <v>0</v>
      </c>
      <c r="BA192">
        <v>221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Y192*Source!I206</f>
        <v>0.54</v>
      </c>
      <c r="CY192">
        <f>AB192</f>
        <v>111.99</v>
      </c>
      <c r="CZ192">
        <f>AF192</f>
        <v>111.99</v>
      </c>
      <c r="DA192">
        <f>AJ192</f>
        <v>1</v>
      </c>
      <c r="DB192">
        <f>ROUND(((ROUND(AT192*CZ192,2)*1.2)*1.25),2)</f>
        <v>60.48</v>
      </c>
      <c r="DC192">
        <f>ROUND(((ROUND(AT192*AG192,2)*1.2)*1.25),2)</f>
        <v>7.29</v>
      </c>
    </row>
    <row r="193" spans="1:107">
      <c r="A193">
        <f>ROW(Source!A206)</f>
        <v>206</v>
      </c>
      <c r="B193">
        <v>33304960</v>
      </c>
      <c r="C193">
        <v>33356842</v>
      </c>
      <c r="D193">
        <v>31258691</v>
      </c>
      <c r="E193">
        <v>1</v>
      </c>
      <c r="F193">
        <v>1</v>
      </c>
      <c r="G193">
        <v>1</v>
      </c>
      <c r="H193">
        <v>2</v>
      </c>
      <c r="I193" t="s">
        <v>838</v>
      </c>
      <c r="J193" t="s">
        <v>839</v>
      </c>
      <c r="K193" t="s">
        <v>840</v>
      </c>
      <c r="L193">
        <v>1368</v>
      </c>
      <c r="N193">
        <v>1011</v>
      </c>
      <c r="O193" t="s">
        <v>837</v>
      </c>
      <c r="P193" t="s">
        <v>837</v>
      </c>
      <c r="Q193">
        <v>1</v>
      </c>
      <c r="W193">
        <v>0</v>
      </c>
      <c r="X193">
        <v>1373224040</v>
      </c>
      <c r="Y193">
        <v>5.3249999999999993</v>
      </c>
      <c r="AA193">
        <v>0</v>
      </c>
      <c r="AB193">
        <v>3.12</v>
      </c>
      <c r="AC193">
        <v>0</v>
      </c>
      <c r="AD193">
        <v>0</v>
      </c>
      <c r="AE193">
        <v>0</v>
      </c>
      <c r="AF193">
        <v>3.12</v>
      </c>
      <c r="AG193">
        <v>0</v>
      </c>
      <c r="AH193">
        <v>0</v>
      </c>
      <c r="AI193">
        <v>1</v>
      </c>
      <c r="AJ193">
        <v>1</v>
      </c>
      <c r="AK193">
        <v>1</v>
      </c>
      <c r="AL193">
        <v>1</v>
      </c>
      <c r="AN193">
        <v>0</v>
      </c>
      <c r="AO193">
        <v>1</v>
      </c>
      <c r="AP193">
        <v>1</v>
      </c>
      <c r="AQ193">
        <v>0</v>
      </c>
      <c r="AR193">
        <v>0</v>
      </c>
      <c r="AS193" t="s">
        <v>3</v>
      </c>
      <c r="AT193">
        <v>3.55</v>
      </c>
      <c r="AU193" t="s">
        <v>21</v>
      </c>
      <c r="AV193">
        <v>0</v>
      </c>
      <c r="AW193">
        <v>2</v>
      </c>
      <c r="AX193">
        <v>33356853</v>
      </c>
      <c r="AY193">
        <v>1</v>
      </c>
      <c r="AZ193">
        <v>0</v>
      </c>
      <c r="BA193">
        <v>222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Y193*Source!I206</f>
        <v>5.3249999999999993</v>
      </c>
      <c r="CY193">
        <f>AB193</f>
        <v>3.12</v>
      </c>
      <c r="CZ193">
        <f>AF193</f>
        <v>3.12</v>
      </c>
      <c r="DA193">
        <f>AJ193</f>
        <v>1</v>
      </c>
      <c r="DB193">
        <f>ROUND(((ROUND(AT193*CZ193,2)*1.2)*1.25),2)</f>
        <v>16.62</v>
      </c>
      <c r="DC193">
        <f>ROUND(((ROUND(AT193*AG193,2)*1.2)*1.25),2)</f>
        <v>0</v>
      </c>
    </row>
    <row r="194" spans="1:107">
      <c r="A194">
        <f>ROW(Source!A206)</f>
        <v>206</v>
      </c>
      <c r="B194">
        <v>33304960</v>
      </c>
      <c r="C194">
        <v>33356842</v>
      </c>
      <c r="D194">
        <v>31259879</v>
      </c>
      <c r="E194">
        <v>1</v>
      </c>
      <c r="F194">
        <v>1</v>
      </c>
      <c r="G194">
        <v>1</v>
      </c>
      <c r="H194">
        <v>2</v>
      </c>
      <c r="I194" t="s">
        <v>841</v>
      </c>
      <c r="J194" t="s">
        <v>842</v>
      </c>
      <c r="K194" t="s">
        <v>843</v>
      </c>
      <c r="L194">
        <v>1368</v>
      </c>
      <c r="N194">
        <v>1011</v>
      </c>
      <c r="O194" t="s">
        <v>837</v>
      </c>
      <c r="P194" t="s">
        <v>837</v>
      </c>
      <c r="Q194">
        <v>1</v>
      </c>
      <c r="W194">
        <v>0</v>
      </c>
      <c r="X194">
        <v>1372534845</v>
      </c>
      <c r="Y194">
        <v>0.82500000000000007</v>
      </c>
      <c r="AA194">
        <v>0</v>
      </c>
      <c r="AB194">
        <v>65.709999999999994</v>
      </c>
      <c r="AC194">
        <v>11.6</v>
      </c>
      <c r="AD194">
        <v>0</v>
      </c>
      <c r="AE194">
        <v>0</v>
      </c>
      <c r="AF194">
        <v>65.709999999999994</v>
      </c>
      <c r="AG194">
        <v>11.6</v>
      </c>
      <c r="AH194">
        <v>0</v>
      </c>
      <c r="AI194">
        <v>1</v>
      </c>
      <c r="AJ194">
        <v>1</v>
      </c>
      <c r="AK194">
        <v>1</v>
      </c>
      <c r="AL194">
        <v>1</v>
      </c>
      <c r="AN194">
        <v>0</v>
      </c>
      <c r="AO194">
        <v>1</v>
      </c>
      <c r="AP194">
        <v>1</v>
      </c>
      <c r="AQ194">
        <v>0</v>
      </c>
      <c r="AR194">
        <v>0</v>
      </c>
      <c r="AS194" t="s">
        <v>3</v>
      </c>
      <c r="AT194">
        <v>0.55000000000000004</v>
      </c>
      <c r="AU194" t="s">
        <v>21</v>
      </c>
      <c r="AV194">
        <v>0</v>
      </c>
      <c r="AW194">
        <v>2</v>
      </c>
      <c r="AX194">
        <v>33356854</v>
      </c>
      <c r="AY194">
        <v>1</v>
      </c>
      <c r="AZ194">
        <v>0</v>
      </c>
      <c r="BA194">
        <v>223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Y194*Source!I206</f>
        <v>0.82500000000000007</v>
      </c>
      <c r="CY194">
        <f>AB194</f>
        <v>65.709999999999994</v>
      </c>
      <c r="CZ194">
        <f>AF194</f>
        <v>65.709999999999994</v>
      </c>
      <c r="DA194">
        <f>AJ194</f>
        <v>1</v>
      </c>
      <c r="DB194">
        <f>ROUND(((ROUND(AT194*CZ194,2)*1.2)*1.25),2)</f>
        <v>54.21</v>
      </c>
      <c r="DC194">
        <f>ROUND(((ROUND(AT194*AG194,2)*1.2)*1.25),2)</f>
        <v>9.57</v>
      </c>
    </row>
    <row r="195" spans="1:107">
      <c r="A195">
        <f>ROW(Source!A206)</f>
        <v>206</v>
      </c>
      <c r="B195">
        <v>33304960</v>
      </c>
      <c r="C195">
        <v>33356842</v>
      </c>
      <c r="D195">
        <v>31180727</v>
      </c>
      <c r="E195">
        <v>1</v>
      </c>
      <c r="F195">
        <v>1</v>
      </c>
      <c r="G195">
        <v>1</v>
      </c>
      <c r="H195">
        <v>3</v>
      </c>
      <c r="I195" t="s">
        <v>844</v>
      </c>
      <c r="J195" t="s">
        <v>845</v>
      </c>
      <c r="K195" t="s">
        <v>846</v>
      </c>
      <c r="L195">
        <v>1348</v>
      </c>
      <c r="N195">
        <v>1009</v>
      </c>
      <c r="O195" t="s">
        <v>32</v>
      </c>
      <c r="P195" t="s">
        <v>32</v>
      </c>
      <c r="Q195">
        <v>1000</v>
      </c>
      <c r="W195">
        <v>0</v>
      </c>
      <c r="X195">
        <v>-437906794</v>
      </c>
      <c r="Y195">
        <v>2.4000000000000001E-4</v>
      </c>
      <c r="AA195">
        <v>9040.01</v>
      </c>
      <c r="AB195">
        <v>0</v>
      </c>
      <c r="AC195">
        <v>0</v>
      </c>
      <c r="AD195">
        <v>0</v>
      </c>
      <c r="AE195">
        <v>9040.01</v>
      </c>
      <c r="AF195">
        <v>0</v>
      </c>
      <c r="AG195">
        <v>0</v>
      </c>
      <c r="AH195">
        <v>0</v>
      </c>
      <c r="AI195">
        <v>1</v>
      </c>
      <c r="AJ195">
        <v>1</v>
      </c>
      <c r="AK195">
        <v>1</v>
      </c>
      <c r="AL195">
        <v>1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3</v>
      </c>
      <c r="AT195">
        <v>2.4000000000000001E-4</v>
      </c>
      <c r="AU195" t="s">
        <v>3</v>
      </c>
      <c r="AV195">
        <v>0</v>
      </c>
      <c r="AW195">
        <v>2</v>
      </c>
      <c r="AX195">
        <v>33356856</v>
      </c>
      <c r="AY195">
        <v>1</v>
      </c>
      <c r="AZ195">
        <v>0</v>
      </c>
      <c r="BA195">
        <v>225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Y195*Source!I206</f>
        <v>2.4000000000000001E-4</v>
      </c>
      <c r="CY195">
        <f>AA195</f>
        <v>9040.01</v>
      </c>
      <c r="CZ195">
        <f>AE195</f>
        <v>9040.01</v>
      </c>
      <c r="DA195">
        <f>AI195</f>
        <v>1</v>
      </c>
      <c r="DB195">
        <f>ROUND(ROUND(AT195*CZ195,2),2)</f>
        <v>2.17</v>
      </c>
      <c r="DC195">
        <f>ROUND(ROUND(AT195*AG195,2),2)</f>
        <v>0</v>
      </c>
    </row>
    <row r="196" spans="1:107">
      <c r="A196">
        <f>ROW(Source!A206)</f>
        <v>206</v>
      </c>
      <c r="B196">
        <v>33304960</v>
      </c>
      <c r="C196">
        <v>33356842</v>
      </c>
      <c r="D196">
        <v>31181610</v>
      </c>
      <c r="E196">
        <v>1</v>
      </c>
      <c r="F196">
        <v>1</v>
      </c>
      <c r="G196">
        <v>1</v>
      </c>
      <c r="H196">
        <v>3</v>
      </c>
      <c r="I196" t="s">
        <v>847</v>
      </c>
      <c r="J196" t="s">
        <v>848</v>
      </c>
      <c r="K196" t="s">
        <v>849</v>
      </c>
      <c r="L196">
        <v>1346</v>
      </c>
      <c r="N196">
        <v>1009</v>
      </c>
      <c r="O196" t="s">
        <v>78</v>
      </c>
      <c r="P196" t="s">
        <v>78</v>
      </c>
      <c r="Q196">
        <v>1</v>
      </c>
      <c r="W196">
        <v>0</v>
      </c>
      <c r="X196">
        <v>-731615568</v>
      </c>
      <c r="Y196">
        <v>0.88200000000000001</v>
      </c>
      <c r="AA196">
        <v>23.09</v>
      </c>
      <c r="AB196">
        <v>0</v>
      </c>
      <c r="AC196">
        <v>0</v>
      </c>
      <c r="AD196">
        <v>0</v>
      </c>
      <c r="AE196">
        <v>23.09</v>
      </c>
      <c r="AF196">
        <v>0</v>
      </c>
      <c r="AG196">
        <v>0</v>
      </c>
      <c r="AH196">
        <v>0</v>
      </c>
      <c r="AI196">
        <v>1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3</v>
      </c>
      <c r="AT196">
        <v>0.88200000000000001</v>
      </c>
      <c r="AU196" t="s">
        <v>3</v>
      </c>
      <c r="AV196">
        <v>0</v>
      </c>
      <c r="AW196">
        <v>2</v>
      </c>
      <c r="AX196">
        <v>33356857</v>
      </c>
      <c r="AY196">
        <v>1</v>
      </c>
      <c r="AZ196">
        <v>0</v>
      </c>
      <c r="BA196">
        <v>226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Y196*Source!I206</f>
        <v>0.88200000000000001</v>
      </c>
      <c r="CY196">
        <f>AA196</f>
        <v>23.09</v>
      </c>
      <c r="CZ196">
        <f>AE196</f>
        <v>23.09</v>
      </c>
      <c r="DA196">
        <f>AI196</f>
        <v>1</v>
      </c>
      <c r="DB196">
        <f>ROUND(ROUND(AT196*CZ196,2),2)</f>
        <v>20.37</v>
      </c>
      <c r="DC196">
        <f>ROUND(ROUND(AT196*AG196,2),2)</f>
        <v>0</v>
      </c>
    </row>
    <row r="197" spans="1:107">
      <c r="A197">
        <f>ROW(Source!A211)</f>
        <v>211</v>
      </c>
      <c r="B197">
        <v>33304975</v>
      </c>
      <c r="C197">
        <v>33356860</v>
      </c>
      <c r="D197">
        <v>31172063</v>
      </c>
      <c r="E197">
        <v>1</v>
      </c>
      <c r="F197">
        <v>1</v>
      </c>
      <c r="G197">
        <v>1</v>
      </c>
      <c r="H197">
        <v>1</v>
      </c>
      <c r="I197" t="s">
        <v>854</v>
      </c>
      <c r="J197" t="s">
        <v>3</v>
      </c>
      <c r="K197" t="s">
        <v>855</v>
      </c>
      <c r="L197">
        <v>1191</v>
      </c>
      <c r="N197">
        <v>1013</v>
      </c>
      <c r="O197" t="s">
        <v>831</v>
      </c>
      <c r="P197" t="s">
        <v>831</v>
      </c>
      <c r="Q197">
        <v>1</v>
      </c>
      <c r="W197">
        <v>0</v>
      </c>
      <c r="X197">
        <v>-719309759</v>
      </c>
      <c r="Y197">
        <v>5.1612</v>
      </c>
      <c r="AA197">
        <v>0</v>
      </c>
      <c r="AB197">
        <v>0</v>
      </c>
      <c r="AC197">
        <v>0</v>
      </c>
      <c r="AD197">
        <v>8.86</v>
      </c>
      <c r="AE197">
        <v>0</v>
      </c>
      <c r="AF197">
        <v>0</v>
      </c>
      <c r="AG197">
        <v>0</v>
      </c>
      <c r="AH197">
        <v>8.86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1</v>
      </c>
      <c r="AQ197">
        <v>0</v>
      </c>
      <c r="AR197">
        <v>0</v>
      </c>
      <c r="AS197" t="s">
        <v>3</v>
      </c>
      <c r="AT197">
        <v>3.74</v>
      </c>
      <c r="AU197" t="s">
        <v>22</v>
      </c>
      <c r="AV197">
        <v>1</v>
      </c>
      <c r="AW197">
        <v>2</v>
      </c>
      <c r="AX197">
        <v>33356868</v>
      </c>
      <c r="AY197">
        <v>1</v>
      </c>
      <c r="AZ197">
        <v>0</v>
      </c>
      <c r="BA197">
        <v>227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Y197*Source!I211</f>
        <v>5.1612</v>
      </c>
      <c r="CY197">
        <f>AD197</f>
        <v>8.86</v>
      </c>
      <c r="CZ197">
        <f>AH197</f>
        <v>8.86</v>
      </c>
      <c r="DA197">
        <f>AL197</f>
        <v>1</v>
      </c>
      <c r="DB197">
        <f>ROUND(((ROUND(AT197*CZ197,2)*1.2)*1.15),2)</f>
        <v>45.73</v>
      </c>
      <c r="DC197">
        <f>ROUND(((ROUND(AT197*AG197,2)*1.2)*1.15),2)</f>
        <v>0</v>
      </c>
    </row>
    <row r="198" spans="1:107">
      <c r="A198">
        <f>ROW(Source!A211)</f>
        <v>211</v>
      </c>
      <c r="B198">
        <v>33304975</v>
      </c>
      <c r="C198">
        <v>33356860</v>
      </c>
      <c r="D198">
        <v>31172011</v>
      </c>
      <c r="E198">
        <v>1</v>
      </c>
      <c r="F198">
        <v>1</v>
      </c>
      <c r="G198">
        <v>1</v>
      </c>
      <c r="H198">
        <v>1</v>
      </c>
      <c r="I198" t="s">
        <v>832</v>
      </c>
      <c r="J198" t="s">
        <v>3</v>
      </c>
      <c r="K198" t="s">
        <v>833</v>
      </c>
      <c r="L198">
        <v>1191</v>
      </c>
      <c r="N198">
        <v>1013</v>
      </c>
      <c r="O198" t="s">
        <v>831</v>
      </c>
      <c r="P198" t="s">
        <v>831</v>
      </c>
      <c r="Q198">
        <v>1</v>
      </c>
      <c r="W198">
        <v>0</v>
      </c>
      <c r="X198">
        <v>-1417349443</v>
      </c>
      <c r="Y198">
        <v>0.05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1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3</v>
      </c>
      <c r="AT198">
        <v>0.05</v>
      </c>
      <c r="AU198" t="s">
        <v>3</v>
      </c>
      <c r="AV198">
        <v>2</v>
      </c>
      <c r="AW198">
        <v>2</v>
      </c>
      <c r="AX198">
        <v>33356869</v>
      </c>
      <c r="AY198">
        <v>1</v>
      </c>
      <c r="AZ198">
        <v>2048</v>
      </c>
      <c r="BA198">
        <v>228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Y198*Source!I211</f>
        <v>0.05</v>
      </c>
      <c r="CY198">
        <f>AD198</f>
        <v>0</v>
      </c>
      <c r="CZ198">
        <f>AH198</f>
        <v>0</v>
      </c>
      <c r="DA198">
        <f>AL198</f>
        <v>1</v>
      </c>
      <c r="DB198">
        <f>ROUND(ROUND(AT198*CZ198,2),2)</f>
        <v>0</v>
      </c>
      <c r="DC198">
        <f>ROUND(ROUND(AT198*AG198,2),2)</f>
        <v>0</v>
      </c>
    </row>
    <row r="199" spans="1:107">
      <c r="A199">
        <f>ROW(Source!A211)</f>
        <v>211</v>
      </c>
      <c r="B199">
        <v>33304975</v>
      </c>
      <c r="C199">
        <v>33356860</v>
      </c>
      <c r="D199">
        <v>31258491</v>
      </c>
      <c r="E199">
        <v>1</v>
      </c>
      <c r="F199">
        <v>1</v>
      </c>
      <c r="G199">
        <v>1</v>
      </c>
      <c r="H199">
        <v>2</v>
      </c>
      <c r="I199" t="s">
        <v>834</v>
      </c>
      <c r="J199" t="s">
        <v>835</v>
      </c>
      <c r="K199" t="s">
        <v>836</v>
      </c>
      <c r="L199">
        <v>1368</v>
      </c>
      <c r="N199">
        <v>1011</v>
      </c>
      <c r="O199" t="s">
        <v>837</v>
      </c>
      <c r="P199" t="s">
        <v>837</v>
      </c>
      <c r="Q199">
        <v>1</v>
      </c>
      <c r="W199">
        <v>0</v>
      </c>
      <c r="X199">
        <v>-1718674368</v>
      </c>
      <c r="Y199">
        <v>0.03</v>
      </c>
      <c r="AA199">
        <v>0</v>
      </c>
      <c r="AB199">
        <v>111.99</v>
      </c>
      <c r="AC199">
        <v>13.5</v>
      </c>
      <c r="AD199">
        <v>0</v>
      </c>
      <c r="AE199">
        <v>0</v>
      </c>
      <c r="AF199">
        <v>111.99</v>
      </c>
      <c r="AG199">
        <v>13.5</v>
      </c>
      <c r="AH199">
        <v>0</v>
      </c>
      <c r="AI199">
        <v>1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1</v>
      </c>
      <c r="AQ199">
        <v>0</v>
      </c>
      <c r="AR199">
        <v>0</v>
      </c>
      <c r="AS199" t="s">
        <v>3</v>
      </c>
      <c r="AT199">
        <v>0.02</v>
      </c>
      <c r="AU199" t="s">
        <v>21</v>
      </c>
      <c r="AV199">
        <v>0</v>
      </c>
      <c r="AW199">
        <v>2</v>
      </c>
      <c r="AX199">
        <v>33356870</v>
      </c>
      <c r="AY199">
        <v>1</v>
      </c>
      <c r="AZ199">
        <v>0</v>
      </c>
      <c r="BA199">
        <v>229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Y199*Source!I211</f>
        <v>0.03</v>
      </c>
      <c r="CY199">
        <f>AB199</f>
        <v>111.99</v>
      </c>
      <c r="CZ199">
        <f>AF199</f>
        <v>111.99</v>
      </c>
      <c r="DA199">
        <f>AJ199</f>
        <v>1</v>
      </c>
      <c r="DB199">
        <f>ROUND(((ROUND(AT199*CZ199,2)*1.2)*1.25),2)</f>
        <v>3.36</v>
      </c>
      <c r="DC199">
        <f>ROUND(((ROUND(AT199*AG199,2)*1.2)*1.25),2)</f>
        <v>0.41</v>
      </c>
    </row>
    <row r="200" spans="1:107">
      <c r="A200">
        <f>ROW(Source!A211)</f>
        <v>211</v>
      </c>
      <c r="B200">
        <v>33304975</v>
      </c>
      <c r="C200">
        <v>33356860</v>
      </c>
      <c r="D200">
        <v>31258691</v>
      </c>
      <c r="E200">
        <v>1</v>
      </c>
      <c r="F200">
        <v>1</v>
      </c>
      <c r="G200">
        <v>1</v>
      </c>
      <c r="H200">
        <v>2</v>
      </c>
      <c r="I200" t="s">
        <v>838</v>
      </c>
      <c r="J200" t="s">
        <v>839</v>
      </c>
      <c r="K200" t="s">
        <v>840</v>
      </c>
      <c r="L200">
        <v>1368</v>
      </c>
      <c r="N200">
        <v>1011</v>
      </c>
      <c r="O200" t="s">
        <v>837</v>
      </c>
      <c r="P200" t="s">
        <v>837</v>
      </c>
      <c r="Q200">
        <v>1</v>
      </c>
      <c r="W200">
        <v>0</v>
      </c>
      <c r="X200">
        <v>1373224040</v>
      </c>
      <c r="Y200">
        <v>1.29</v>
      </c>
      <c r="AA200">
        <v>0</v>
      </c>
      <c r="AB200">
        <v>3.12</v>
      </c>
      <c r="AC200">
        <v>0</v>
      </c>
      <c r="AD200">
        <v>0</v>
      </c>
      <c r="AE200">
        <v>0</v>
      </c>
      <c r="AF200">
        <v>3.12</v>
      </c>
      <c r="AG200">
        <v>0</v>
      </c>
      <c r="AH200">
        <v>0</v>
      </c>
      <c r="AI200">
        <v>1</v>
      </c>
      <c r="AJ200">
        <v>1</v>
      </c>
      <c r="AK200">
        <v>1</v>
      </c>
      <c r="AL200">
        <v>1</v>
      </c>
      <c r="AN200">
        <v>0</v>
      </c>
      <c r="AO200">
        <v>1</v>
      </c>
      <c r="AP200">
        <v>1</v>
      </c>
      <c r="AQ200">
        <v>0</v>
      </c>
      <c r="AR200">
        <v>0</v>
      </c>
      <c r="AS200" t="s">
        <v>3</v>
      </c>
      <c r="AT200">
        <v>0.86</v>
      </c>
      <c r="AU200" t="s">
        <v>21</v>
      </c>
      <c r="AV200">
        <v>0</v>
      </c>
      <c r="AW200">
        <v>2</v>
      </c>
      <c r="AX200">
        <v>33356871</v>
      </c>
      <c r="AY200">
        <v>1</v>
      </c>
      <c r="AZ200">
        <v>0</v>
      </c>
      <c r="BA200">
        <v>230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Y200*Source!I211</f>
        <v>1.29</v>
      </c>
      <c r="CY200">
        <f>AB200</f>
        <v>3.12</v>
      </c>
      <c r="CZ200">
        <f>AF200</f>
        <v>3.12</v>
      </c>
      <c r="DA200">
        <f>AJ200</f>
        <v>1</v>
      </c>
      <c r="DB200">
        <f>ROUND(((ROUND(AT200*CZ200,2)*1.2)*1.25),2)</f>
        <v>4.0199999999999996</v>
      </c>
      <c r="DC200">
        <f>ROUND(((ROUND(AT200*AG200,2)*1.2)*1.25),2)</f>
        <v>0</v>
      </c>
    </row>
    <row r="201" spans="1:107">
      <c r="A201">
        <f>ROW(Source!A211)</f>
        <v>211</v>
      </c>
      <c r="B201">
        <v>33304975</v>
      </c>
      <c r="C201">
        <v>33356860</v>
      </c>
      <c r="D201">
        <v>31259879</v>
      </c>
      <c r="E201">
        <v>1</v>
      </c>
      <c r="F201">
        <v>1</v>
      </c>
      <c r="G201">
        <v>1</v>
      </c>
      <c r="H201">
        <v>2</v>
      </c>
      <c r="I201" t="s">
        <v>841</v>
      </c>
      <c r="J201" t="s">
        <v>842</v>
      </c>
      <c r="K201" t="s">
        <v>843</v>
      </c>
      <c r="L201">
        <v>1368</v>
      </c>
      <c r="N201">
        <v>1011</v>
      </c>
      <c r="O201" t="s">
        <v>837</v>
      </c>
      <c r="P201" t="s">
        <v>837</v>
      </c>
      <c r="Q201">
        <v>1</v>
      </c>
      <c r="W201">
        <v>0</v>
      </c>
      <c r="X201">
        <v>1372534845</v>
      </c>
      <c r="Y201">
        <v>4.4999999999999998E-2</v>
      </c>
      <c r="AA201">
        <v>0</v>
      </c>
      <c r="AB201">
        <v>65.709999999999994</v>
      </c>
      <c r="AC201">
        <v>11.6</v>
      </c>
      <c r="AD201">
        <v>0</v>
      </c>
      <c r="AE201">
        <v>0</v>
      </c>
      <c r="AF201">
        <v>65.709999999999994</v>
      </c>
      <c r="AG201">
        <v>11.6</v>
      </c>
      <c r="AH201">
        <v>0</v>
      </c>
      <c r="AI201">
        <v>1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1</v>
      </c>
      <c r="AQ201">
        <v>0</v>
      </c>
      <c r="AR201">
        <v>0</v>
      </c>
      <c r="AS201" t="s">
        <v>3</v>
      </c>
      <c r="AT201">
        <v>0.03</v>
      </c>
      <c r="AU201" t="s">
        <v>21</v>
      </c>
      <c r="AV201">
        <v>0</v>
      </c>
      <c r="AW201">
        <v>2</v>
      </c>
      <c r="AX201">
        <v>33356872</v>
      </c>
      <c r="AY201">
        <v>1</v>
      </c>
      <c r="AZ201">
        <v>0</v>
      </c>
      <c r="BA201">
        <v>231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Y201*Source!I211</f>
        <v>4.4999999999999998E-2</v>
      </c>
      <c r="CY201">
        <f>AB201</f>
        <v>65.709999999999994</v>
      </c>
      <c r="CZ201">
        <f>AF201</f>
        <v>65.709999999999994</v>
      </c>
      <c r="DA201">
        <f>AJ201</f>
        <v>1</v>
      </c>
      <c r="DB201">
        <f>ROUND(((ROUND(AT201*CZ201,2)*1.2)*1.25),2)</f>
        <v>2.96</v>
      </c>
      <c r="DC201">
        <f>ROUND(((ROUND(AT201*AG201,2)*1.2)*1.25),2)</f>
        <v>0.53</v>
      </c>
    </row>
    <row r="202" spans="1:107">
      <c r="A202">
        <f>ROW(Source!A211)</f>
        <v>211</v>
      </c>
      <c r="B202">
        <v>33304975</v>
      </c>
      <c r="C202">
        <v>33356860</v>
      </c>
      <c r="D202">
        <v>31180727</v>
      </c>
      <c r="E202">
        <v>1</v>
      </c>
      <c r="F202">
        <v>1</v>
      </c>
      <c r="G202">
        <v>1</v>
      </c>
      <c r="H202">
        <v>3</v>
      </c>
      <c r="I202" t="s">
        <v>844</v>
      </c>
      <c r="J202" t="s">
        <v>845</v>
      </c>
      <c r="K202" t="s">
        <v>846</v>
      </c>
      <c r="L202">
        <v>1348</v>
      </c>
      <c r="N202">
        <v>1009</v>
      </c>
      <c r="O202" t="s">
        <v>32</v>
      </c>
      <c r="P202" t="s">
        <v>32</v>
      </c>
      <c r="Q202">
        <v>1000</v>
      </c>
      <c r="W202">
        <v>0</v>
      </c>
      <c r="X202">
        <v>-437906794</v>
      </c>
      <c r="Y202">
        <v>1.6999999999999999E-3</v>
      </c>
      <c r="AA202">
        <v>9040.01</v>
      </c>
      <c r="AB202">
        <v>0</v>
      </c>
      <c r="AC202">
        <v>0</v>
      </c>
      <c r="AD202">
        <v>0</v>
      </c>
      <c r="AE202">
        <v>9040.01</v>
      </c>
      <c r="AF202">
        <v>0</v>
      </c>
      <c r="AG202">
        <v>0</v>
      </c>
      <c r="AH202">
        <v>0</v>
      </c>
      <c r="AI202">
        <v>1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1.6999999999999999E-3</v>
      </c>
      <c r="AU202" t="s">
        <v>3</v>
      </c>
      <c r="AV202">
        <v>0</v>
      </c>
      <c r="AW202">
        <v>2</v>
      </c>
      <c r="AX202">
        <v>33356873</v>
      </c>
      <c r="AY202">
        <v>1</v>
      </c>
      <c r="AZ202">
        <v>0</v>
      </c>
      <c r="BA202">
        <v>232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Y202*Source!I211</f>
        <v>1.6999999999999999E-3</v>
      </c>
      <c r="CY202">
        <f>AA202</f>
        <v>9040.01</v>
      </c>
      <c r="CZ202">
        <f>AE202</f>
        <v>9040.01</v>
      </c>
      <c r="DA202">
        <f>AI202</f>
        <v>1</v>
      </c>
      <c r="DB202">
        <f>ROUND(ROUND(AT202*CZ202,2),2)</f>
        <v>15.37</v>
      </c>
      <c r="DC202">
        <f>ROUND(ROUND(AT202*AG202,2),2)</f>
        <v>0</v>
      </c>
    </row>
    <row r="203" spans="1:107">
      <c r="A203">
        <f>ROW(Source!A211)</f>
        <v>211</v>
      </c>
      <c r="B203">
        <v>33304975</v>
      </c>
      <c r="C203">
        <v>33356860</v>
      </c>
      <c r="D203">
        <v>31181610</v>
      </c>
      <c r="E203">
        <v>1</v>
      </c>
      <c r="F203">
        <v>1</v>
      </c>
      <c r="G203">
        <v>1</v>
      </c>
      <c r="H203">
        <v>3</v>
      </c>
      <c r="I203" t="s">
        <v>847</v>
      </c>
      <c r="J203" t="s">
        <v>848</v>
      </c>
      <c r="K203" t="s">
        <v>849</v>
      </c>
      <c r="L203">
        <v>1346</v>
      </c>
      <c r="N203">
        <v>1009</v>
      </c>
      <c r="O203" t="s">
        <v>78</v>
      </c>
      <c r="P203" t="s">
        <v>78</v>
      </c>
      <c r="Q203">
        <v>1</v>
      </c>
      <c r="W203">
        <v>0</v>
      </c>
      <c r="X203">
        <v>-731615568</v>
      </c>
      <c r="Y203">
        <v>2.2400000000000002</v>
      </c>
      <c r="AA203">
        <v>23.09</v>
      </c>
      <c r="AB203">
        <v>0</v>
      </c>
      <c r="AC203">
        <v>0</v>
      </c>
      <c r="AD203">
        <v>0</v>
      </c>
      <c r="AE203">
        <v>23.09</v>
      </c>
      <c r="AF203">
        <v>0</v>
      </c>
      <c r="AG203">
        <v>0</v>
      </c>
      <c r="AH203">
        <v>0</v>
      </c>
      <c r="AI203">
        <v>1</v>
      </c>
      <c r="AJ203">
        <v>1</v>
      </c>
      <c r="AK203">
        <v>1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3</v>
      </c>
      <c r="AT203">
        <v>2.2400000000000002</v>
      </c>
      <c r="AU203" t="s">
        <v>3</v>
      </c>
      <c r="AV203">
        <v>0</v>
      </c>
      <c r="AW203">
        <v>2</v>
      </c>
      <c r="AX203">
        <v>33356874</v>
      </c>
      <c r="AY203">
        <v>1</v>
      </c>
      <c r="AZ203">
        <v>0</v>
      </c>
      <c r="BA203">
        <v>233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Y203*Source!I211</f>
        <v>2.2400000000000002</v>
      </c>
      <c r="CY203">
        <f>AA203</f>
        <v>23.09</v>
      </c>
      <c r="CZ203">
        <f>AE203</f>
        <v>23.09</v>
      </c>
      <c r="DA203">
        <f>AI203</f>
        <v>1</v>
      </c>
      <c r="DB203">
        <f>ROUND(ROUND(AT203*CZ203,2),2)</f>
        <v>51.72</v>
      </c>
      <c r="DC203">
        <f>ROUND(ROUND(AT203*AG203,2),2)</f>
        <v>0</v>
      </c>
    </row>
    <row r="204" spans="1:107">
      <c r="A204">
        <f>ROW(Source!A212)</f>
        <v>212</v>
      </c>
      <c r="B204">
        <v>33304960</v>
      </c>
      <c r="C204">
        <v>33356860</v>
      </c>
      <c r="D204">
        <v>31172063</v>
      </c>
      <c r="E204">
        <v>1</v>
      </c>
      <c r="F204">
        <v>1</v>
      </c>
      <c r="G204">
        <v>1</v>
      </c>
      <c r="H204">
        <v>1</v>
      </c>
      <c r="I204" t="s">
        <v>854</v>
      </c>
      <c r="J204" t="s">
        <v>3</v>
      </c>
      <c r="K204" t="s">
        <v>855</v>
      </c>
      <c r="L204">
        <v>1191</v>
      </c>
      <c r="N204">
        <v>1013</v>
      </c>
      <c r="O204" t="s">
        <v>831</v>
      </c>
      <c r="P204" t="s">
        <v>831</v>
      </c>
      <c r="Q204">
        <v>1</v>
      </c>
      <c r="W204">
        <v>0</v>
      </c>
      <c r="X204">
        <v>-719309759</v>
      </c>
      <c r="Y204">
        <v>5.1612</v>
      </c>
      <c r="AA204">
        <v>0</v>
      </c>
      <c r="AB204">
        <v>0</v>
      </c>
      <c r="AC204">
        <v>0</v>
      </c>
      <c r="AD204">
        <v>8.86</v>
      </c>
      <c r="AE204">
        <v>0</v>
      </c>
      <c r="AF204">
        <v>0</v>
      </c>
      <c r="AG204">
        <v>0</v>
      </c>
      <c r="AH204">
        <v>8.86</v>
      </c>
      <c r="AI204">
        <v>1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1</v>
      </c>
      <c r="AQ204">
        <v>0</v>
      </c>
      <c r="AR204">
        <v>0</v>
      </c>
      <c r="AS204" t="s">
        <v>3</v>
      </c>
      <c r="AT204">
        <v>3.74</v>
      </c>
      <c r="AU204" t="s">
        <v>22</v>
      </c>
      <c r="AV204">
        <v>1</v>
      </c>
      <c r="AW204">
        <v>2</v>
      </c>
      <c r="AX204">
        <v>33356868</v>
      </c>
      <c r="AY204">
        <v>1</v>
      </c>
      <c r="AZ204">
        <v>0</v>
      </c>
      <c r="BA204">
        <v>235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Y204*Source!I212</f>
        <v>5.1612</v>
      </c>
      <c r="CY204">
        <f>AD204</f>
        <v>8.86</v>
      </c>
      <c r="CZ204">
        <f>AH204</f>
        <v>8.86</v>
      </c>
      <c r="DA204">
        <f>AL204</f>
        <v>1</v>
      </c>
      <c r="DB204">
        <f>ROUND(((ROUND(AT204*CZ204,2)*1.2)*1.15),2)</f>
        <v>45.73</v>
      </c>
      <c r="DC204">
        <f>ROUND(((ROUND(AT204*AG204,2)*1.2)*1.15),2)</f>
        <v>0</v>
      </c>
    </row>
    <row r="205" spans="1:107">
      <c r="A205">
        <f>ROW(Source!A212)</f>
        <v>212</v>
      </c>
      <c r="B205">
        <v>33304960</v>
      </c>
      <c r="C205">
        <v>33356860</v>
      </c>
      <c r="D205">
        <v>31172011</v>
      </c>
      <c r="E205">
        <v>1</v>
      </c>
      <c r="F205">
        <v>1</v>
      </c>
      <c r="G205">
        <v>1</v>
      </c>
      <c r="H205">
        <v>1</v>
      </c>
      <c r="I205" t="s">
        <v>832</v>
      </c>
      <c r="J205" t="s">
        <v>3</v>
      </c>
      <c r="K205" t="s">
        <v>833</v>
      </c>
      <c r="L205">
        <v>1191</v>
      </c>
      <c r="N205">
        <v>1013</v>
      </c>
      <c r="O205" t="s">
        <v>831</v>
      </c>
      <c r="P205" t="s">
        <v>831</v>
      </c>
      <c r="Q205">
        <v>1</v>
      </c>
      <c r="W205">
        <v>0</v>
      </c>
      <c r="X205">
        <v>-1417349443</v>
      </c>
      <c r="Y205">
        <v>0.05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3</v>
      </c>
      <c r="AT205">
        <v>0.05</v>
      </c>
      <c r="AU205" t="s">
        <v>3</v>
      </c>
      <c r="AV205">
        <v>2</v>
      </c>
      <c r="AW205">
        <v>2</v>
      </c>
      <c r="AX205">
        <v>33356869</v>
      </c>
      <c r="AY205">
        <v>1</v>
      </c>
      <c r="AZ205">
        <v>2048</v>
      </c>
      <c r="BA205">
        <v>236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Y205*Source!I212</f>
        <v>0.05</v>
      </c>
      <c r="CY205">
        <f>AD205</f>
        <v>0</v>
      </c>
      <c r="CZ205">
        <f>AH205</f>
        <v>0</v>
      </c>
      <c r="DA205">
        <f>AL205</f>
        <v>1</v>
      </c>
      <c r="DB205">
        <f>ROUND(ROUND(AT205*CZ205,2),2)</f>
        <v>0</v>
      </c>
      <c r="DC205">
        <f>ROUND(ROUND(AT205*AG205,2),2)</f>
        <v>0</v>
      </c>
    </row>
    <row r="206" spans="1:107">
      <c r="A206">
        <f>ROW(Source!A212)</f>
        <v>212</v>
      </c>
      <c r="B206">
        <v>33304960</v>
      </c>
      <c r="C206">
        <v>33356860</v>
      </c>
      <c r="D206">
        <v>31258491</v>
      </c>
      <c r="E206">
        <v>1</v>
      </c>
      <c r="F206">
        <v>1</v>
      </c>
      <c r="G206">
        <v>1</v>
      </c>
      <c r="H206">
        <v>2</v>
      </c>
      <c r="I206" t="s">
        <v>834</v>
      </c>
      <c r="J206" t="s">
        <v>835</v>
      </c>
      <c r="K206" t="s">
        <v>836</v>
      </c>
      <c r="L206">
        <v>1368</v>
      </c>
      <c r="N206">
        <v>1011</v>
      </c>
      <c r="O206" t="s">
        <v>837</v>
      </c>
      <c r="P206" t="s">
        <v>837</v>
      </c>
      <c r="Q206">
        <v>1</v>
      </c>
      <c r="W206">
        <v>0</v>
      </c>
      <c r="X206">
        <v>-1718674368</v>
      </c>
      <c r="Y206">
        <v>0.03</v>
      </c>
      <c r="AA206">
        <v>0</v>
      </c>
      <c r="AB206">
        <v>111.99</v>
      </c>
      <c r="AC206">
        <v>13.5</v>
      </c>
      <c r="AD206">
        <v>0</v>
      </c>
      <c r="AE206">
        <v>0</v>
      </c>
      <c r="AF206">
        <v>111.99</v>
      </c>
      <c r="AG206">
        <v>13.5</v>
      </c>
      <c r="AH206">
        <v>0</v>
      </c>
      <c r="AI206">
        <v>1</v>
      </c>
      <c r="AJ206">
        <v>1</v>
      </c>
      <c r="AK206">
        <v>1</v>
      </c>
      <c r="AL206">
        <v>1</v>
      </c>
      <c r="AN206">
        <v>0</v>
      </c>
      <c r="AO206">
        <v>1</v>
      </c>
      <c r="AP206">
        <v>1</v>
      </c>
      <c r="AQ206">
        <v>0</v>
      </c>
      <c r="AR206">
        <v>0</v>
      </c>
      <c r="AS206" t="s">
        <v>3</v>
      </c>
      <c r="AT206">
        <v>0.02</v>
      </c>
      <c r="AU206" t="s">
        <v>21</v>
      </c>
      <c r="AV206">
        <v>0</v>
      </c>
      <c r="AW206">
        <v>2</v>
      </c>
      <c r="AX206">
        <v>33356870</v>
      </c>
      <c r="AY206">
        <v>1</v>
      </c>
      <c r="AZ206">
        <v>0</v>
      </c>
      <c r="BA206">
        <v>237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Y206*Source!I212</f>
        <v>0.03</v>
      </c>
      <c r="CY206">
        <f>AB206</f>
        <v>111.99</v>
      </c>
      <c r="CZ206">
        <f>AF206</f>
        <v>111.99</v>
      </c>
      <c r="DA206">
        <f>AJ206</f>
        <v>1</v>
      </c>
      <c r="DB206">
        <f>ROUND(((ROUND(AT206*CZ206,2)*1.2)*1.25),2)</f>
        <v>3.36</v>
      </c>
      <c r="DC206">
        <f>ROUND(((ROUND(AT206*AG206,2)*1.2)*1.25),2)</f>
        <v>0.41</v>
      </c>
    </row>
    <row r="207" spans="1:107">
      <c r="A207">
        <f>ROW(Source!A212)</f>
        <v>212</v>
      </c>
      <c r="B207">
        <v>33304960</v>
      </c>
      <c r="C207">
        <v>33356860</v>
      </c>
      <c r="D207">
        <v>31258691</v>
      </c>
      <c r="E207">
        <v>1</v>
      </c>
      <c r="F207">
        <v>1</v>
      </c>
      <c r="G207">
        <v>1</v>
      </c>
      <c r="H207">
        <v>2</v>
      </c>
      <c r="I207" t="s">
        <v>838</v>
      </c>
      <c r="J207" t="s">
        <v>839</v>
      </c>
      <c r="K207" t="s">
        <v>840</v>
      </c>
      <c r="L207">
        <v>1368</v>
      </c>
      <c r="N207">
        <v>1011</v>
      </c>
      <c r="O207" t="s">
        <v>837</v>
      </c>
      <c r="P207" t="s">
        <v>837</v>
      </c>
      <c r="Q207">
        <v>1</v>
      </c>
      <c r="W207">
        <v>0</v>
      </c>
      <c r="X207">
        <v>1373224040</v>
      </c>
      <c r="Y207">
        <v>1.29</v>
      </c>
      <c r="AA207">
        <v>0</v>
      </c>
      <c r="AB207">
        <v>3.12</v>
      </c>
      <c r="AC207">
        <v>0</v>
      </c>
      <c r="AD207">
        <v>0</v>
      </c>
      <c r="AE207">
        <v>0</v>
      </c>
      <c r="AF207">
        <v>3.12</v>
      </c>
      <c r="AG207">
        <v>0</v>
      </c>
      <c r="AH207">
        <v>0</v>
      </c>
      <c r="AI207">
        <v>1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1</v>
      </c>
      <c r="AQ207">
        <v>0</v>
      </c>
      <c r="AR207">
        <v>0</v>
      </c>
      <c r="AS207" t="s">
        <v>3</v>
      </c>
      <c r="AT207">
        <v>0.86</v>
      </c>
      <c r="AU207" t="s">
        <v>21</v>
      </c>
      <c r="AV207">
        <v>0</v>
      </c>
      <c r="AW207">
        <v>2</v>
      </c>
      <c r="AX207">
        <v>33356871</v>
      </c>
      <c r="AY207">
        <v>1</v>
      </c>
      <c r="AZ207">
        <v>0</v>
      </c>
      <c r="BA207">
        <v>238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Y207*Source!I212</f>
        <v>1.29</v>
      </c>
      <c r="CY207">
        <f>AB207</f>
        <v>3.12</v>
      </c>
      <c r="CZ207">
        <f>AF207</f>
        <v>3.12</v>
      </c>
      <c r="DA207">
        <f>AJ207</f>
        <v>1</v>
      </c>
      <c r="DB207">
        <f>ROUND(((ROUND(AT207*CZ207,2)*1.2)*1.25),2)</f>
        <v>4.0199999999999996</v>
      </c>
      <c r="DC207">
        <f>ROUND(((ROUND(AT207*AG207,2)*1.2)*1.25),2)</f>
        <v>0</v>
      </c>
    </row>
    <row r="208" spans="1:107">
      <c r="A208">
        <f>ROW(Source!A212)</f>
        <v>212</v>
      </c>
      <c r="B208">
        <v>33304960</v>
      </c>
      <c r="C208">
        <v>33356860</v>
      </c>
      <c r="D208">
        <v>31259879</v>
      </c>
      <c r="E208">
        <v>1</v>
      </c>
      <c r="F208">
        <v>1</v>
      </c>
      <c r="G208">
        <v>1</v>
      </c>
      <c r="H208">
        <v>2</v>
      </c>
      <c r="I208" t="s">
        <v>841</v>
      </c>
      <c r="J208" t="s">
        <v>842</v>
      </c>
      <c r="K208" t="s">
        <v>843</v>
      </c>
      <c r="L208">
        <v>1368</v>
      </c>
      <c r="N208">
        <v>1011</v>
      </c>
      <c r="O208" t="s">
        <v>837</v>
      </c>
      <c r="P208" t="s">
        <v>837</v>
      </c>
      <c r="Q208">
        <v>1</v>
      </c>
      <c r="W208">
        <v>0</v>
      </c>
      <c r="X208">
        <v>1372534845</v>
      </c>
      <c r="Y208">
        <v>4.4999999999999998E-2</v>
      </c>
      <c r="AA208">
        <v>0</v>
      </c>
      <c r="AB208">
        <v>65.709999999999994</v>
      </c>
      <c r="AC208">
        <v>11.6</v>
      </c>
      <c r="AD208">
        <v>0</v>
      </c>
      <c r="AE208">
        <v>0</v>
      </c>
      <c r="AF208">
        <v>65.709999999999994</v>
      </c>
      <c r="AG208">
        <v>11.6</v>
      </c>
      <c r="AH208">
        <v>0</v>
      </c>
      <c r="AI208">
        <v>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1</v>
      </c>
      <c r="AQ208">
        <v>0</v>
      </c>
      <c r="AR208">
        <v>0</v>
      </c>
      <c r="AS208" t="s">
        <v>3</v>
      </c>
      <c r="AT208">
        <v>0.03</v>
      </c>
      <c r="AU208" t="s">
        <v>21</v>
      </c>
      <c r="AV208">
        <v>0</v>
      </c>
      <c r="AW208">
        <v>2</v>
      </c>
      <c r="AX208">
        <v>33356872</v>
      </c>
      <c r="AY208">
        <v>1</v>
      </c>
      <c r="AZ208">
        <v>0</v>
      </c>
      <c r="BA208">
        <v>239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Y208*Source!I212</f>
        <v>4.4999999999999998E-2</v>
      </c>
      <c r="CY208">
        <f>AB208</f>
        <v>65.709999999999994</v>
      </c>
      <c r="CZ208">
        <f>AF208</f>
        <v>65.709999999999994</v>
      </c>
      <c r="DA208">
        <f>AJ208</f>
        <v>1</v>
      </c>
      <c r="DB208">
        <f>ROUND(((ROUND(AT208*CZ208,2)*1.2)*1.25),2)</f>
        <v>2.96</v>
      </c>
      <c r="DC208">
        <f>ROUND(((ROUND(AT208*AG208,2)*1.2)*1.25),2)</f>
        <v>0.53</v>
      </c>
    </row>
    <row r="209" spans="1:107">
      <c r="A209">
        <f>ROW(Source!A212)</f>
        <v>212</v>
      </c>
      <c r="B209">
        <v>33304960</v>
      </c>
      <c r="C209">
        <v>33356860</v>
      </c>
      <c r="D209">
        <v>31180727</v>
      </c>
      <c r="E209">
        <v>1</v>
      </c>
      <c r="F209">
        <v>1</v>
      </c>
      <c r="G209">
        <v>1</v>
      </c>
      <c r="H209">
        <v>3</v>
      </c>
      <c r="I209" t="s">
        <v>844</v>
      </c>
      <c r="J209" t="s">
        <v>845</v>
      </c>
      <c r="K209" t="s">
        <v>846</v>
      </c>
      <c r="L209">
        <v>1348</v>
      </c>
      <c r="N209">
        <v>1009</v>
      </c>
      <c r="O209" t="s">
        <v>32</v>
      </c>
      <c r="P209" t="s">
        <v>32</v>
      </c>
      <c r="Q209">
        <v>1000</v>
      </c>
      <c r="W209">
        <v>0</v>
      </c>
      <c r="X209">
        <v>-437906794</v>
      </c>
      <c r="Y209">
        <v>1.6999999999999999E-3</v>
      </c>
      <c r="AA209">
        <v>9040.01</v>
      </c>
      <c r="AB209">
        <v>0</v>
      </c>
      <c r="AC209">
        <v>0</v>
      </c>
      <c r="AD209">
        <v>0</v>
      </c>
      <c r="AE209">
        <v>9040.01</v>
      </c>
      <c r="AF209">
        <v>0</v>
      </c>
      <c r="AG209">
        <v>0</v>
      </c>
      <c r="AH209">
        <v>0</v>
      </c>
      <c r="AI209">
        <v>1</v>
      </c>
      <c r="AJ209">
        <v>1</v>
      </c>
      <c r="AK209">
        <v>1</v>
      </c>
      <c r="AL209">
        <v>1</v>
      </c>
      <c r="AN209">
        <v>0</v>
      </c>
      <c r="AO209">
        <v>1</v>
      </c>
      <c r="AP209">
        <v>0</v>
      </c>
      <c r="AQ209">
        <v>0</v>
      </c>
      <c r="AR209">
        <v>0</v>
      </c>
      <c r="AS209" t="s">
        <v>3</v>
      </c>
      <c r="AT209">
        <v>1.6999999999999999E-3</v>
      </c>
      <c r="AU209" t="s">
        <v>3</v>
      </c>
      <c r="AV209">
        <v>0</v>
      </c>
      <c r="AW209">
        <v>2</v>
      </c>
      <c r="AX209">
        <v>33356873</v>
      </c>
      <c r="AY209">
        <v>1</v>
      </c>
      <c r="AZ209">
        <v>0</v>
      </c>
      <c r="BA209">
        <v>240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Y209*Source!I212</f>
        <v>1.6999999999999999E-3</v>
      </c>
      <c r="CY209">
        <f>AA209</f>
        <v>9040.01</v>
      </c>
      <c r="CZ209">
        <f>AE209</f>
        <v>9040.01</v>
      </c>
      <c r="DA209">
        <f>AI209</f>
        <v>1</v>
      </c>
      <c r="DB209">
        <f>ROUND(ROUND(AT209*CZ209,2),2)</f>
        <v>15.37</v>
      </c>
      <c r="DC209">
        <f>ROUND(ROUND(AT209*AG209,2),2)</f>
        <v>0</v>
      </c>
    </row>
    <row r="210" spans="1:107">
      <c r="A210">
        <f>ROW(Source!A212)</f>
        <v>212</v>
      </c>
      <c r="B210">
        <v>33304960</v>
      </c>
      <c r="C210">
        <v>33356860</v>
      </c>
      <c r="D210">
        <v>31181610</v>
      </c>
      <c r="E210">
        <v>1</v>
      </c>
      <c r="F210">
        <v>1</v>
      </c>
      <c r="G210">
        <v>1</v>
      </c>
      <c r="H210">
        <v>3</v>
      </c>
      <c r="I210" t="s">
        <v>847</v>
      </c>
      <c r="J210" t="s">
        <v>848</v>
      </c>
      <c r="K210" t="s">
        <v>849</v>
      </c>
      <c r="L210">
        <v>1346</v>
      </c>
      <c r="N210">
        <v>1009</v>
      </c>
      <c r="O210" t="s">
        <v>78</v>
      </c>
      <c r="P210" t="s">
        <v>78</v>
      </c>
      <c r="Q210">
        <v>1</v>
      </c>
      <c r="W210">
        <v>0</v>
      </c>
      <c r="X210">
        <v>-731615568</v>
      </c>
      <c r="Y210">
        <v>2.2400000000000002</v>
      </c>
      <c r="AA210">
        <v>23.09</v>
      </c>
      <c r="AB210">
        <v>0</v>
      </c>
      <c r="AC210">
        <v>0</v>
      </c>
      <c r="AD210">
        <v>0</v>
      </c>
      <c r="AE210">
        <v>23.09</v>
      </c>
      <c r="AF210">
        <v>0</v>
      </c>
      <c r="AG210">
        <v>0</v>
      </c>
      <c r="AH210">
        <v>0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3</v>
      </c>
      <c r="AT210">
        <v>2.2400000000000002</v>
      </c>
      <c r="AU210" t="s">
        <v>3</v>
      </c>
      <c r="AV210">
        <v>0</v>
      </c>
      <c r="AW210">
        <v>2</v>
      </c>
      <c r="AX210">
        <v>33356874</v>
      </c>
      <c r="AY210">
        <v>1</v>
      </c>
      <c r="AZ210">
        <v>0</v>
      </c>
      <c r="BA210">
        <v>241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Y210*Source!I212</f>
        <v>2.2400000000000002</v>
      </c>
      <c r="CY210">
        <f>AA210</f>
        <v>23.09</v>
      </c>
      <c r="CZ210">
        <f>AE210</f>
        <v>23.09</v>
      </c>
      <c r="DA210">
        <f>AI210</f>
        <v>1</v>
      </c>
      <c r="DB210">
        <f>ROUND(ROUND(AT210*CZ210,2),2)</f>
        <v>51.72</v>
      </c>
      <c r="DC210">
        <f>ROUND(ROUND(AT210*AG210,2),2)</f>
        <v>0</v>
      </c>
    </row>
    <row r="211" spans="1:107">
      <c r="A211">
        <f>ROW(Source!A215)</f>
        <v>215</v>
      </c>
      <c r="B211">
        <v>33304975</v>
      </c>
      <c r="C211">
        <v>33356877</v>
      </c>
      <c r="D211">
        <v>31172057</v>
      </c>
      <c r="E211">
        <v>1</v>
      </c>
      <c r="F211">
        <v>1</v>
      </c>
      <c r="G211">
        <v>1</v>
      </c>
      <c r="H211">
        <v>1</v>
      </c>
      <c r="I211" t="s">
        <v>864</v>
      </c>
      <c r="J211" t="s">
        <v>3</v>
      </c>
      <c r="K211" t="s">
        <v>865</v>
      </c>
      <c r="L211">
        <v>1191</v>
      </c>
      <c r="N211">
        <v>1013</v>
      </c>
      <c r="O211" t="s">
        <v>831</v>
      </c>
      <c r="P211" t="s">
        <v>831</v>
      </c>
      <c r="Q211">
        <v>1</v>
      </c>
      <c r="W211">
        <v>0</v>
      </c>
      <c r="X211">
        <v>-400197608</v>
      </c>
      <c r="Y211">
        <v>92.211599999999976</v>
      </c>
      <c r="AA211">
        <v>0</v>
      </c>
      <c r="AB211">
        <v>0</v>
      </c>
      <c r="AC211">
        <v>0</v>
      </c>
      <c r="AD211">
        <v>8.5299999999999994</v>
      </c>
      <c r="AE211">
        <v>0</v>
      </c>
      <c r="AF211">
        <v>0</v>
      </c>
      <c r="AG211">
        <v>0</v>
      </c>
      <c r="AH211">
        <v>8.5299999999999994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1</v>
      </c>
      <c r="AQ211">
        <v>0</v>
      </c>
      <c r="AR211">
        <v>0</v>
      </c>
      <c r="AS211" t="s">
        <v>3</v>
      </c>
      <c r="AT211">
        <v>66.819999999999993</v>
      </c>
      <c r="AU211" t="s">
        <v>22</v>
      </c>
      <c r="AV211">
        <v>1</v>
      </c>
      <c r="AW211">
        <v>2</v>
      </c>
      <c r="AX211">
        <v>33356888</v>
      </c>
      <c r="AY211">
        <v>1</v>
      </c>
      <c r="AZ211">
        <v>0</v>
      </c>
      <c r="BA211">
        <v>243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Y211*Source!I215</f>
        <v>9.2211599999999976</v>
      </c>
      <c r="CY211">
        <f>AD211</f>
        <v>8.5299999999999994</v>
      </c>
      <c r="CZ211">
        <f>AH211</f>
        <v>8.5299999999999994</v>
      </c>
      <c r="DA211">
        <f>AL211</f>
        <v>1</v>
      </c>
      <c r="DB211">
        <f>ROUND(((ROUND(AT211*CZ211,2)*1.2)*1.15),2)</f>
        <v>786.56</v>
      </c>
      <c r="DC211">
        <f>ROUND(((ROUND(AT211*AG211,2)*1.2)*1.15),2)</f>
        <v>0</v>
      </c>
    </row>
    <row r="212" spans="1:107">
      <c r="A212">
        <f>ROW(Source!A215)</f>
        <v>215</v>
      </c>
      <c r="B212">
        <v>33304975</v>
      </c>
      <c r="C212">
        <v>33356877</v>
      </c>
      <c r="D212">
        <v>31172011</v>
      </c>
      <c r="E212">
        <v>1</v>
      </c>
      <c r="F212">
        <v>1</v>
      </c>
      <c r="G212">
        <v>1</v>
      </c>
      <c r="H212">
        <v>1</v>
      </c>
      <c r="I212" t="s">
        <v>832</v>
      </c>
      <c r="J212" t="s">
        <v>3</v>
      </c>
      <c r="K212" t="s">
        <v>833</v>
      </c>
      <c r="L212">
        <v>1191</v>
      </c>
      <c r="N212">
        <v>1013</v>
      </c>
      <c r="O212" t="s">
        <v>831</v>
      </c>
      <c r="P212" t="s">
        <v>831</v>
      </c>
      <c r="Q212">
        <v>1</v>
      </c>
      <c r="W212">
        <v>0</v>
      </c>
      <c r="X212">
        <v>-1417349443</v>
      </c>
      <c r="Y212">
        <v>0.16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1</v>
      </c>
      <c r="AJ212">
        <v>1</v>
      </c>
      <c r="AK212">
        <v>1</v>
      </c>
      <c r="AL212">
        <v>1</v>
      </c>
      <c r="AN212">
        <v>0</v>
      </c>
      <c r="AO212">
        <v>1</v>
      </c>
      <c r="AP212">
        <v>0</v>
      </c>
      <c r="AQ212">
        <v>0</v>
      </c>
      <c r="AR212">
        <v>0</v>
      </c>
      <c r="AS212" t="s">
        <v>3</v>
      </c>
      <c r="AT212">
        <v>0.16</v>
      </c>
      <c r="AU212" t="s">
        <v>3</v>
      </c>
      <c r="AV212">
        <v>2</v>
      </c>
      <c r="AW212">
        <v>2</v>
      </c>
      <c r="AX212">
        <v>33356889</v>
      </c>
      <c r="AY212">
        <v>1</v>
      </c>
      <c r="AZ212">
        <v>2048</v>
      </c>
      <c r="BA212">
        <v>244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Y212*Source!I215</f>
        <v>1.6E-2</v>
      </c>
      <c r="CY212">
        <f>AD212</f>
        <v>0</v>
      </c>
      <c r="CZ212">
        <f>AH212</f>
        <v>0</v>
      </c>
      <c r="DA212">
        <f>AL212</f>
        <v>1</v>
      </c>
      <c r="DB212">
        <f>ROUND(ROUND(AT212*CZ212,2),2)</f>
        <v>0</v>
      </c>
      <c r="DC212">
        <f>ROUND(ROUND(AT212*AG212,2),2)</f>
        <v>0</v>
      </c>
    </row>
    <row r="213" spans="1:107">
      <c r="A213">
        <f>ROW(Source!A215)</f>
        <v>215</v>
      </c>
      <c r="B213">
        <v>33304975</v>
      </c>
      <c r="C213">
        <v>33356877</v>
      </c>
      <c r="D213">
        <v>31258491</v>
      </c>
      <c r="E213">
        <v>1</v>
      </c>
      <c r="F213">
        <v>1</v>
      </c>
      <c r="G213">
        <v>1</v>
      </c>
      <c r="H213">
        <v>2</v>
      </c>
      <c r="I213" t="s">
        <v>834</v>
      </c>
      <c r="J213" t="s">
        <v>835</v>
      </c>
      <c r="K213" t="s">
        <v>836</v>
      </c>
      <c r="L213">
        <v>1368</v>
      </c>
      <c r="N213">
        <v>1011</v>
      </c>
      <c r="O213" t="s">
        <v>837</v>
      </c>
      <c r="P213" t="s">
        <v>837</v>
      </c>
      <c r="Q213">
        <v>1</v>
      </c>
      <c r="W213">
        <v>0</v>
      </c>
      <c r="X213">
        <v>-1718674368</v>
      </c>
      <c r="Y213">
        <v>0.10500000000000001</v>
      </c>
      <c r="AA213">
        <v>0</v>
      </c>
      <c r="AB213">
        <v>111.99</v>
      </c>
      <c r="AC213">
        <v>13.5</v>
      </c>
      <c r="AD213">
        <v>0</v>
      </c>
      <c r="AE213">
        <v>0</v>
      </c>
      <c r="AF213">
        <v>111.99</v>
      </c>
      <c r="AG213">
        <v>13.5</v>
      </c>
      <c r="AH213">
        <v>0</v>
      </c>
      <c r="AI213">
        <v>1</v>
      </c>
      <c r="AJ213">
        <v>1</v>
      </c>
      <c r="AK213">
        <v>1</v>
      </c>
      <c r="AL213">
        <v>1</v>
      </c>
      <c r="AN213">
        <v>0</v>
      </c>
      <c r="AO213">
        <v>1</v>
      </c>
      <c r="AP213">
        <v>1</v>
      </c>
      <c r="AQ213">
        <v>0</v>
      </c>
      <c r="AR213">
        <v>0</v>
      </c>
      <c r="AS213" t="s">
        <v>3</v>
      </c>
      <c r="AT213">
        <v>7.0000000000000007E-2</v>
      </c>
      <c r="AU213" t="s">
        <v>21</v>
      </c>
      <c r="AV213">
        <v>0</v>
      </c>
      <c r="AW213">
        <v>2</v>
      </c>
      <c r="AX213">
        <v>33356890</v>
      </c>
      <c r="AY213">
        <v>1</v>
      </c>
      <c r="AZ213">
        <v>0</v>
      </c>
      <c r="BA213">
        <v>245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Y213*Source!I215</f>
        <v>1.0500000000000002E-2</v>
      </c>
      <c r="CY213">
        <f>AB213</f>
        <v>111.99</v>
      </c>
      <c r="CZ213">
        <f>AF213</f>
        <v>111.99</v>
      </c>
      <c r="DA213">
        <f>AJ213</f>
        <v>1</v>
      </c>
      <c r="DB213">
        <f>ROUND(((ROUND(AT213*CZ213,2)*1.2)*1.25),2)</f>
        <v>11.76</v>
      </c>
      <c r="DC213">
        <f>ROUND(((ROUND(AT213*AG213,2)*1.2)*1.25),2)</f>
        <v>1.43</v>
      </c>
    </row>
    <row r="214" spans="1:107">
      <c r="A214">
        <f>ROW(Source!A215)</f>
        <v>215</v>
      </c>
      <c r="B214">
        <v>33304975</v>
      </c>
      <c r="C214">
        <v>33356877</v>
      </c>
      <c r="D214">
        <v>31258646</v>
      </c>
      <c r="E214">
        <v>1</v>
      </c>
      <c r="F214">
        <v>1</v>
      </c>
      <c r="G214">
        <v>1</v>
      </c>
      <c r="H214">
        <v>2</v>
      </c>
      <c r="I214" t="s">
        <v>866</v>
      </c>
      <c r="J214" t="s">
        <v>867</v>
      </c>
      <c r="K214" t="s">
        <v>868</v>
      </c>
      <c r="L214">
        <v>1368</v>
      </c>
      <c r="N214">
        <v>1011</v>
      </c>
      <c r="O214" t="s">
        <v>837</v>
      </c>
      <c r="P214" t="s">
        <v>837</v>
      </c>
      <c r="Q214">
        <v>1</v>
      </c>
      <c r="W214">
        <v>0</v>
      </c>
      <c r="X214">
        <v>-1985289705</v>
      </c>
      <c r="Y214">
        <v>4.17</v>
      </c>
      <c r="AA214">
        <v>0</v>
      </c>
      <c r="AB214">
        <v>6.66</v>
      </c>
      <c r="AC214">
        <v>0</v>
      </c>
      <c r="AD214">
        <v>0</v>
      </c>
      <c r="AE214">
        <v>0</v>
      </c>
      <c r="AF214">
        <v>6.66</v>
      </c>
      <c r="AG214">
        <v>0</v>
      </c>
      <c r="AH214">
        <v>0</v>
      </c>
      <c r="AI214">
        <v>1</v>
      </c>
      <c r="AJ214">
        <v>1</v>
      </c>
      <c r="AK214">
        <v>1</v>
      </c>
      <c r="AL214">
        <v>1</v>
      </c>
      <c r="AN214">
        <v>0</v>
      </c>
      <c r="AO214">
        <v>1</v>
      </c>
      <c r="AP214">
        <v>1</v>
      </c>
      <c r="AQ214">
        <v>0</v>
      </c>
      <c r="AR214">
        <v>0</v>
      </c>
      <c r="AS214" t="s">
        <v>3</v>
      </c>
      <c r="AT214">
        <v>2.78</v>
      </c>
      <c r="AU214" t="s">
        <v>21</v>
      </c>
      <c r="AV214">
        <v>0</v>
      </c>
      <c r="AW214">
        <v>2</v>
      </c>
      <c r="AX214">
        <v>33356891</v>
      </c>
      <c r="AY214">
        <v>1</v>
      </c>
      <c r="AZ214">
        <v>0</v>
      </c>
      <c r="BA214">
        <v>246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Y214*Source!I215</f>
        <v>0.41700000000000004</v>
      </c>
      <c r="CY214">
        <f>AB214</f>
        <v>6.66</v>
      </c>
      <c r="CZ214">
        <f>AF214</f>
        <v>6.66</v>
      </c>
      <c r="DA214">
        <f>AJ214</f>
        <v>1</v>
      </c>
      <c r="DB214">
        <f>ROUND(((ROUND(AT214*CZ214,2)*1.2)*1.25),2)</f>
        <v>27.77</v>
      </c>
      <c r="DC214">
        <f>ROUND(((ROUND(AT214*AG214,2)*1.2)*1.25),2)</f>
        <v>0</v>
      </c>
    </row>
    <row r="215" spans="1:107">
      <c r="A215">
        <f>ROW(Source!A215)</f>
        <v>215</v>
      </c>
      <c r="B215">
        <v>33304975</v>
      </c>
      <c r="C215">
        <v>33356877</v>
      </c>
      <c r="D215">
        <v>31259879</v>
      </c>
      <c r="E215">
        <v>1</v>
      </c>
      <c r="F215">
        <v>1</v>
      </c>
      <c r="G215">
        <v>1</v>
      </c>
      <c r="H215">
        <v>2</v>
      </c>
      <c r="I215" t="s">
        <v>841</v>
      </c>
      <c r="J215" t="s">
        <v>842</v>
      </c>
      <c r="K215" t="s">
        <v>843</v>
      </c>
      <c r="L215">
        <v>1368</v>
      </c>
      <c r="N215">
        <v>1011</v>
      </c>
      <c r="O215" t="s">
        <v>837</v>
      </c>
      <c r="P215" t="s">
        <v>837</v>
      </c>
      <c r="Q215">
        <v>1</v>
      </c>
      <c r="W215">
        <v>0</v>
      </c>
      <c r="X215">
        <v>1372534845</v>
      </c>
      <c r="Y215">
        <v>0.13500000000000001</v>
      </c>
      <c r="AA215">
        <v>0</v>
      </c>
      <c r="AB215">
        <v>65.709999999999994</v>
      </c>
      <c r="AC215">
        <v>11.6</v>
      </c>
      <c r="AD215">
        <v>0</v>
      </c>
      <c r="AE215">
        <v>0</v>
      </c>
      <c r="AF215">
        <v>65.709999999999994</v>
      </c>
      <c r="AG215">
        <v>11.6</v>
      </c>
      <c r="AH215">
        <v>0</v>
      </c>
      <c r="AI215">
        <v>1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1</v>
      </c>
      <c r="AQ215">
        <v>0</v>
      </c>
      <c r="AR215">
        <v>0</v>
      </c>
      <c r="AS215" t="s">
        <v>3</v>
      </c>
      <c r="AT215">
        <v>0.09</v>
      </c>
      <c r="AU215" t="s">
        <v>21</v>
      </c>
      <c r="AV215">
        <v>0</v>
      </c>
      <c r="AW215">
        <v>2</v>
      </c>
      <c r="AX215">
        <v>33356892</v>
      </c>
      <c r="AY215">
        <v>1</v>
      </c>
      <c r="AZ215">
        <v>0</v>
      </c>
      <c r="BA215">
        <v>247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Y215*Source!I215</f>
        <v>1.3500000000000002E-2</v>
      </c>
      <c r="CY215">
        <f>AB215</f>
        <v>65.709999999999994</v>
      </c>
      <c r="CZ215">
        <f>AF215</f>
        <v>65.709999999999994</v>
      </c>
      <c r="DA215">
        <f>AJ215</f>
        <v>1</v>
      </c>
      <c r="DB215">
        <f>ROUND(((ROUND(AT215*CZ215,2)*1.2)*1.25),2)</f>
        <v>8.8699999999999992</v>
      </c>
      <c r="DC215">
        <f>ROUND(((ROUND(AT215*AG215,2)*1.2)*1.25),2)</f>
        <v>1.56</v>
      </c>
    </row>
    <row r="216" spans="1:107">
      <c r="A216">
        <f>ROW(Source!A215)</f>
        <v>215</v>
      </c>
      <c r="B216">
        <v>33304975</v>
      </c>
      <c r="C216">
        <v>33356877</v>
      </c>
      <c r="D216">
        <v>31178765</v>
      </c>
      <c r="E216">
        <v>1</v>
      </c>
      <c r="F216">
        <v>1</v>
      </c>
      <c r="G216">
        <v>1</v>
      </c>
      <c r="H216">
        <v>3</v>
      </c>
      <c r="I216" t="s">
        <v>869</v>
      </c>
      <c r="J216" t="s">
        <v>870</v>
      </c>
      <c r="K216" t="s">
        <v>871</v>
      </c>
      <c r="L216">
        <v>1346</v>
      </c>
      <c r="N216">
        <v>1009</v>
      </c>
      <c r="O216" t="s">
        <v>78</v>
      </c>
      <c r="P216" t="s">
        <v>78</v>
      </c>
      <c r="Q216">
        <v>1</v>
      </c>
      <c r="W216">
        <v>0</v>
      </c>
      <c r="X216">
        <v>-490687590</v>
      </c>
      <c r="Y216">
        <v>1.0000000000000001E-5</v>
      </c>
      <c r="AA216">
        <v>37.29</v>
      </c>
      <c r="AB216">
        <v>0</v>
      </c>
      <c r="AC216">
        <v>0</v>
      </c>
      <c r="AD216">
        <v>0</v>
      </c>
      <c r="AE216">
        <v>37.29</v>
      </c>
      <c r="AF216">
        <v>0</v>
      </c>
      <c r="AG216">
        <v>0</v>
      </c>
      <c r="AH216">
        <v>0</v>
      </c>
      <c r="AI216">
        <v>1</v>
      </c>
      <c r="AJ216">
        <v>1</v>
      </c>
      <c r="AK216">
        <v>1</v>
      </c>
      <c r="AL216">
        <v>1</v>
      </c>
      <c r="AN216">
        <v>0</v>
      </c>
      <c r="AO216">
        <v>1</v>
      </c>
      <c r="AP216">
        <v>0</v>
      </c>
      <c r="AQ216">
        <v>0</v>
      </c>
      <c r="AR216">
        <v>0</v>
      </c>
      <c r="AS216" t="s">
        <v>3</v>
      </c>
      <c r="AT216">
        <v>1.0000000000000001E-5</v>
      </c>
      <c r="AU216" t="s">
        <v>3</v>
      </c>
      <c r="AV216">
        <v>0</v>
      </c>
      <c r="AW216">
        <v>2</v>
      </c>
      <c r="AX216">
        <v>33356893</v>
      </c>
      <c r="AY216">
        <v>1</v>
      </c>
      <c r="AZ216">
        <v>0</v>
      </c>
      <c r="BA216">
        <v>248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Y216*Source!I215</f>
        <v>1.0000000000000002E-6</v>
      </c>
      <c r="CY216">
        <f>AA216</f>
        <v>37.29</v>
      </c>
      <c r="CZ216">
        <f>AE216</f>
        <v>37.29</v>
      </c>
      <c r="DA216">
        <f>AI216</f>
        <v>1</v>
      </c>
      <c r="DB216">
        <f>ROUND(ROUND(AT216*CZ216,2),2)</f>
        <v>0</v>
      </c>
      <c r="DC216">
        <f>ROUND(ROUND(AT216*AG216,2),2)</f>
        <v>0</v>
      </c>
    </row>
    <row r="217" spans="1:107">
      <c r="A217">
        <f>ROW(Source!A215)</f>
        <v>215</v>
      </c>
      <c r="B217">
        <v>33304975</v>
      </c>
      <c r="C217">
        <v>33356877</v>
      </c>
      <c r="D217">
        <v>31180727</v>
      </c>
      <c r="E217">
        <v>1</v>
      </c>
      <c r="F217">
        <v>1</v>
      </c>
      <c r="G217">
        <v>1</v>
      </c>
      <c r="H217">
        <v>3</v>
      </c>
      <c r="I217" t="s">
        <v>844</v>
      </c>
      <c r="J217" t="s">
        <v>845</v>
      </c>
      <c r="K217" t="s">
        <v>846</v>
      </c>
      <c r="L217">
        <v>1348</v>
      </c>
      <c r="N217">
        <v>1009</v>
      </c>
      <c r="O217" t="s">
        <v>32</v>
      </c>
      <c r="P217" t="s">
        <v>32</v>
      </c>
      <c r="Q217">
        <v>1000</v>
      </c>
      <c r="W217">
        <v>0</v>
      </c>
      <c r="X217">
        <v>-437906794</v>
      </c>
      <c r="Y217">
        <v>6.4999999999999997E-3</v>
      </c>
      <c r="AA217">
        <v>9040.01</v>
      </c>
      <c r="AB217">
        <v>0</v>
      </c>
      <c r="AC217">
        <v>0</v>
      </c>
      <c r="AD217">
        <v>0</v>
      </c>
      <c r="AE217">
        <v>9040.01</v>
      </c>
      <c r="AF217">
        <v>0</v>
      </c>
      <c r="AG217">
        <v>0</v>
      </c>
      <c r="AH217">
        <v>0</v>
      </c>
      <c r="AI217">
        <v>1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3</v>
      </c>
      <c r="AT217">
        <v>6.4999999999999997E-3</v>
      </c>
      <c r="AU217" t="s">
        <v>3</v>
      </c>
      <c r="AV217">
        <v>0</v>
      </c>
      <c r="AW217">
        <v>2</v>
      </c>
      <c r="AX217">
        <v>33356894</v>
      </c>
      <c r="AY217">
        <v>1</v>
      </c>
      <c r="AZ217">
        <v>0</v>
      </c>
      <c r="BA217">
        <v>249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Y217*Source!I215</f>
        <v>6.4999999999999997E-4</v>
      </c>
      <c r="CY217">
        <f>AA217</f>
        <v>9040.01</v>
      </c>
      <c r="CZ217">
        <f>AE217</f>
        <v>9040.01</v>
      </c>
      <c r="DA217">
        <f>AI217</f>
        <v>1</v>
      </c>
      <c r="DB217">
        <f>ROUND(ROUND(AT217*CZ217,2),2)</f>
        <v>58.76</v>
      </c>
      <c r="DC217">
        <f>ROUND(ROUND(AT217*AG217,2),2)</f>
        <v>0</v>
      </c>
    </row>
    <row r="218" spans="1:107">
      <c r="A218">
        <f>ROW(Source!A215)</f>
        <v>215</v>
      </c>
      <c r="B218">
        <v>33304975</v>
      </c>
      <c r="C218">
        <v>33356877</v>
      </c>
      <c r="D218">
        <v>31181610</v>
      </c>
      <c r="E218">
        <v>1</v>
      </c>
      <c r="F218">
        <v>1</v>
      </c>
      <c r="G218">
        <v>1</v>
      </c>
      <c r="H218">
        <v>3</v>
      </c>
      <c r="I218" t="s">
        <v>847</v>
      </c>
      <c r="J218" t="s">
        <v>848</v>
      </c>
      <c r="K218" t="s">
        <v>849</v>
      </c>
      <c r="L218">
        <v>1346</v>
      </c>
      <c r="N218">
        <v>1009</v>
      </c>
      <c r="O218" t="s">
        <v>78</v>
      </c>
      <c r="P218" t="s">
        <v>78</v>
      </c>
      <c r="Q218">
        <v>1</v>
      </c>
      <c r="W218">
        <v>0</v>
      </c>
      <c r="X218">
        <v>-731615568</v>
      </c>
      <c r="Y218">
        <v>11.5</v>
      </c>
      <c r="AA218">
        <v>23.09</v>
      </c>
      <c r="AB218">
        <v>0</v>
      </c>
      <c r="AC218">
        <v>0</v>
      </c>
      <c r="AD218">
        <v>0</v>
      </c>
      <c r="AE218">
        <v>23.09</v>
      </c>
      <c r="AF218">
        <v>0</v>
      </c>
      <c r="AG218">
        <v>0</v>
      </c>
      <c r="AH218">
        <v>0</v>
      </c>
      <c r="AI218">
        <v>1</v>
      </c>
      <c r="AJ218">
        <v>1</v>
      </c>
      <c r="AK218">
        <v>1</v>
      </c>
      <c r="AL218">
        <v>1</v>
      </c>
      <c r="AN218">
        <v>0</v>
      </c>
      <c r="AO218">
        <v>1</v>
      </c>
      <c r="AP218">
        <v>0</v>
      </c>
      <c r="AQ218">
        <v>0</v>
      </c>
      <c r="AR218">
        <v>0</v>
      </c>
      <c r="AS218" t="s">
        <v>3</v>
      </c>
      <c r="AT218">
        <v>11.5</v>
      </c>
      <c r="AU218" t="s">
        <v>3</v>
      </c>
      <c r="AV218">
        <v>0</v>
      </c>
      <c r="AW218">
        <v>2</v>
      </c>
      <c r="AX218">
        <v>33356895</v>
      </c>
      <c r="AY218">
        <v>1</v>
      </c>
      <c r="AZ218">
        <v>0</v>
      </c>
      <c r="BA218">
        <v>250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Y218*Source!I215</f>
        <v>1.1500000000000001</v>
      </c>
      <c r="CY218">
        <f>AA218</f>
        <v>23.09</v>
      </c>
      <c r="CZ218">
        <f>AE218</f>
        <v>23.09</v>
      </c>
      <c r="DA218">
        <f>AI218</f>
        <v>1</v>
      </c>
      <c r="DB218">
        <f>ROUND(ROUND(AT218*CZ218,2),2)</f>
        <v>265.54000000000002</v>
      </c>
      <c r="DC218">
        <f>ROUND(ROUND(AT218*AG218,2),2)</f>
        <v>0</v>
      </c>
    </row>
    <row r="219" spans="1:107">
      <c r="A219">
        <f>ROW(Source!A215)</f>
        <v>215</v>
      </c>
      <c r="B219">
        <v>33304975</v>
      </c>
      <c r="C219">
        <v>33356877</v>
      </c>
      <c r="D219">
        <v>31214523</v>
      </c>
      <c r="E219">
        <v>1</v>
      </c>
      <c r="F219">
        <v>1</v>
      </c>
      <c r="G219">
        <v>1</v>
      </c>
      <c r="H219">
        <v>3</v>
      </c>
      <c r="I219" t="s">
        <v>872</v>
      </c>
      <c r="J219" t="s">
        <v>873</v>
      </c>
      <c r="K219" t="s">
        <v>874</v>
      </c>
      <c r="L219">
        <v>1348</v>
      </c>
      <c r="N219">
        <v>1009</v>
      </c>
      <c r="O219" t="s">
        <v>32</v>
      </c>
      <c r="P219" t="s">
        <v>32</v>
      </c>
      <c r="Q219">
        <v>1000</v>
      </c>
      <c r="W219">
        <v>0</v>
      </c>
      <c r="X219">
        <v>570223526</v>
      </c>
      <c r="Y219">
        <v>1.0000000000000001E-5</v>
      </c>
      <c r="AA219">
        <v>15119</v>
      </c>
      <c r="AB219">
        <v>0</v>
      </c>
      <c r="AC219">
        <v>0</v>
      </c>
      <c r="AD219">
        <v>0</v>
      </c>
      <c r="AE219">
        <v>15119</v>
      </c>
      <c r="AF219">
        <v>0</v>
      </c>
      <c r="AG219">
        <v>0</v>
      </c>
      <c r="AH219">
        <v>0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0</v>
      </c>
      <c r="AQ219">
        <v>0</v>
      </c>
      <c r="AR219">
        <v>0</v>
      </c>
      <c r="AS219" t="s">
        <v>3</v>
      </c>
      <c r="AT219">
        <v>1.0000000000000001E-5</v>
      </c>
      <c r="AU219" t="s">
        <v>3</v>
      </c>
      <c r="AV219">
        <v>0</v>
      </c>
      <c r="AW219">
        <v>2</v>
      </c>
      <c r="AX219">
        <v>33356896</v>
      </c>
      <c r="AY219">
        <v>1</v>
      </c>
      <c r="AZ219">
        <v>0</v>
      </c>
      <c r="BA219">
        <v>251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Y219*Source!I215</f>
        <v>1.0000000000000002E-6</v>
      </c>
      <c r="CY219">
        <f>AA219</f>
        <v>15119</v>
      </c>
      <c r="CZ219">
        <f>AE219</f>
        <v>15119</v>
      </c>
      <c r="DA219">
        <f>AI219</f>
        <v>1</v>
      </c>
      <c r="DB219">
        <f>ROUND(ROUND(AT219*CZ219,2),2)</f>
        <v>0.15</v>
      </c>
      <c r="DC219">
        <f>ROUND(ROUND(AT219*AG219,2),2)</f>
        <v>0</v>
      </c>
    </row>
    <row r="220" spans="1:107">
      <c r="A220">
        <f>ROW(Source!A215)</f>
        <v>215</v>
      </c>
      <c r="B220">
        <v>33304975</v>
      </c>
      <c r="C220">
        <v>33356877</v>
      </c>
      <c r="D220">
        <v>31215254</v>
      </c>
      <c r="E220">
        <v>1</v>
      </c>
      <c r="F220">
        <v>1</v>
      </c>
      <c r="G220">
        <v>1</v>
      </c>
      <c r="H220">
        <v>3</v>
      </c>
      <c r="I220" t="s">
        <v>875</v>
      </c>
      <c r="J220" t="s">
        <v>876</v>
      </c>
      <c r="K220" t="s">
        <v>877</v>
      </c>
      <c r="L220">
        <v>1346</v>
      </c>
      <c r="N220">
        <v>1009</v>
      </c>
      <c r="O220" t="s">
        <v>78</v>
      </c>
      <c r="P220" t="s">
        <v>78</v>
      </c>
      <c r="Q220">
        <v>1</v>
      </c>
      <c r="W220">
        <v>0</v>
      </c>
      <c r="X220">
        <v>-608190322</v>
      </c>
      <c r="Y220">
        <v>0.01</v>
      </c>
      <c r="AA220">
        <v>32.6</v>
      </c>
      <c r="AB220">
        <v>0</v>
      </c>
      <c r="AC220">
        <v>0</v>
      </c>
      <c r="AD220">
        <v>0</v>
      </c>
      <c r="AE220">
        <v>32.6</v>
      </c>
      <c r="AF220">
        <v>0</v>
      </c>
      <c r="AG220">
        <v>0</v>
      </c>
      <c r="AH220">
        <v>0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1</v>
      </c>
      <c r="AP220">
        <v>0</v>
      </c>
      <c r="AQ220">
        <v>0</v>
      </c>
      <c r="AR220">
        <v>0</v>
      </c>
      <c r="AS220" t="s">
        <v>3</v>
      </c>
      <c r="AT220">
        <v>0.01</v>
      </c>
      <c r="AU220" t="s">
        <v>3</v>
      </c>
      <c r="AV220">
        <v>0</v>
      </c>
      <c r="AW220">
        <v>2</v>
      </c>
      <c r="AX220">
        <v>33356897</v>
      </c>
      <c r="AY220">
        <v>1</v>
      </c>
      <c r="AZ220">
        <v>0</v>
      </c>
      <c r="BA220">
        <v>252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Y220*Source!I215</f>
        <v>1E-3</v>
      </c>
      <c r="CY220">
        <f>AA220</f>
        <v>32.6</v>
      </c>
      <c r="CZ220">
        <f>AE220</f>
        <v>32.6</v>
      </c>
      <c r="DA220">
        <f>AI220</f>
        <v>1</v>
      </c>
      <c r="DB220">
        <f>ROUND(ROUND(AT220*CZ220,2),2)</f>
        <v>0.33</v>
      </c>
      <c r="DC220">
        <f>ROUND(ROUND(AT220*AG220,2),2)</f>
        <v>0</v>
      </c>
    </row>
    <row r="221" spans="1:107">
      <c r="A221">
        <f>ROW(Source!A216)</f>
        <v>216</v>
      </c>
      <c r="B221">
        <v>33304960</v>
      </c>
      <c r="C221">
        <v>33356877</v>
      </c>
      <c r="D221">
        <v>31172057</v>
      </c>
      <c r="E221">
        <v>1</v>
      </c>
      <c r="F221">
        <v>1</v>
      </c>
      <c r="G221">
        <v>1</v>
      </c>
      <c r="H221">
        <v>1</v>
      </c>
      <c r="I221" t="s">
        <v>864</v>
      </c>
      <c r="J221" t="s">
        <v>3</v>
      </c>
      <c r="K221" t="s">
        <v>865</v>
      </c>
      <c r="L221">
        <v>1191</v>
      </c>
      <c r="N221">
        <v>1013</v>
      </c>
      <c r="O221" t="s">
        <v>831</v>
      </c>
      <c r="P221" t="s">
        <v>831</v>
      </c>
      <c r="Q221">
        <v>1</v>
      </c>
      <c r="W221">
        <v>0</v>
      </c>
      <c r="X221">
        <v>-400197608</v>
      </c>
      <c r="Y221">
        <v>92.211599999999976</v>
      </c>
      <c r="AA221">
        <v>0</v>
      </c>
      <c r="AB221">
        <v>0</v>
      </c>
      <c r="AC221">
        <v>0</v>
      </c>
      <c r="AD221">
        <v>8.5299999999999994</v>
      </c>
      <c r="AE221">
        <v>0</v>
      </c>
      <c r="AF221">
        <v>0</v>
      </c>
      <c r="AG221">
        <v>0</v>
      </c>
      <c r="AH221">
        <v>8.5299999999999994</v>
      </c>
      <c r="AI221">
        <v>1</v>
      </c>
      <c r="AJ221">
        <v>1</v>
      </c>
      <c r="AK221">
        <v>1</v>
      </c>
      <c r="AL221">
        <v>1</v>
      </c>
      <c r="AN221">
        <v>0</v>
      </c>
      <c r="AO221">
        <v>1</v>
      </c>
      <c r="AP221">
        <v>1</v>
      </c>
      <c r="AQ221">
        <v>0</v>
      </c>
      <c r="AR221">
        <v>0</v>
      </c>
      <c r="AS221" t="s">
        <v>3</v>
      </c>
      <c r="AT221">
        <v>66.819999999999993</v>
      </c>
      <c r="AU221" t="s">
        <v>22</v>
      </c>
      <c r="AV221">
        <v>1</v>
      </c>
      <c r="AW221">
        <v>2</v>
      </c>
      <c r="AX221">
        <v>33356888</v>
      </c>
      <c r="AY221">
        <v>1</v>
      </c>
      <c r="AZ221">
        <v>0</v>
      </c>
      <c r="BA221">
        <v>254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Y221*Source!I216</f>
        <v>9.2211599999999976</v>
      </c>
      <c r="CY221">
        <f>AD221</f>
        <v>8.5299999999999994</v>
      </c>
      <c r="CZ221">
        <f>AH221</f>
        <v>8.5299999999999994</v>
      </c>
      <c r="DA221">
        <f>AL221</f>
        <v>1</v>
      </c>
      <c r="DB221">
        <f>ROUND(((ROUND(AT221*CZ221,2)*1.2)*1.15),2)</f>
        <v>786.56</v>
      </c>
      <c r="DC221">
        <f>ROUND(((ROUND(AT221*AG221,2)*1.2)*1.15),2)</f>
        <v>0</v>
      </c>
    </row>
    <row r="222" spans="1:107">
      <c r="A222">
        <f>ROW(Source!A216)</f>
        <v>216</v>
      </c>
      <c r="B222">
        <v>33304960</v>
      </c>
      <c r="C222">
        <v>33356877</v>
      </c>
      <c r="D222">
        <v>31172011</v>
      </c>
      <c r="E222">
        <v>1</v>
      </c>
      <c r="F222">
        <v>1</v>
      </c>
      <c r="G222">
        <v>1</v>
      </c>
      <c r="H222">
        <v>1</v>
      </c>
      <c r="I222" t="s">
        <v>832</v>
      </c>
      <c r="J222" t="s">
        <v>3</v>
      </c>
      <c r="K222" t="s">
        <v>833</v>
      </c>
      <c r="L222">
        <v>1191</v>
      </c>
      <c r="N222">
        <v>1013</v>
      </c>
      <c r="O222" t="s">
        <v>831</v>
      </c>
      <c r="P222" t="s">
        <v>831</v>
      </c>
      <c r="Q222">
        <v>1</v>
      </c>
      <c r="W222">
        <v>0</v>
      </c>
      <c r="X222">
        <v>-1417349443</v>
      </c>
      <c r="Y222">
        <v>0.16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1</v>
      </c>
      <c r="AJ222">
        <v>1</v>
      </c>
      <c r="AK222">
        <v>1</v>
      </c>
      <c r="AL222">
        <v>1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3</v>
      </c>
      <c r="AT222">
        <v>0.16</v>
      </c>
      <c r="AU222" t="s">
        <v>3</v>
      </c>
      <c r="AV222">
        <v>2</v>
      </c>
      <c r="AW222">
        <v>2</v>
      </c>
      <c r="AX222">
        <v>33356889</v>
      </c>
      <c r="AY222">
        <v>1</v>
      </c>
      <c r="AZ222">
        <v>2048</v>
      </c>
      <c r="BA222">
        <v>255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Y222*Source!I216</f>
        <v>1.6E-2</v>
      </c>
      <c r="CY222">
        <f>AD222</f>
        <v>0</v>
      </c>
      <c r="CZ222">
        <f>AH222</f>
        <v>0</v>
      </c>
      <c r="DA222">
        <f>AL222</f>
        <v>1</v>
      </c>
      <c r="DB222">
        <f>ROUND(ROUND(AT222*CZ222,2),2)</f>
        <v>0</v>
      </c>
      <c r="DC222">
        <f>ROUND(ROUND(AT222*AG222,2),2)</f>
        <v>0</v>
      </c>
    </row>
    <row r="223" spans="1:107">
      <c r="A223">
        <f>ROW(Source!A216)</f>
        <v>216</v>
      </c>
      <c r="B223">
        <v>33304960</v>
      </c>
      <c r="C223">
        <v>33356877</v>
      </c>
      <c r="D223">
        <v>31258491</v>
      </c>
      <c r="E223">
        <v>1</v>
      </c>
      <c r="F223">
        <v>1</v>
      </c>
      <c r="G223">
        <v>1</v>
      </c>
      <c r="H223">
        <v>2</v>
      </c>
      <c r="I223" t="s">
        <v>834</v>
      </c>
      <c r="J223" t="s">
        <v>835</v>
      </c>
      <c r="K223" t="s">
        <v>836</v>
      </c>
      <c r="L223">
        <v>1368</v>
      </c>
      <c r="N223">
        <v>1011</v>
      </c>
      <c r="O223" t="s">
        <v>837</v>
      </c>
      <c r="P223" t="s">
        <v>837</v>
      </c>
      <c r="Q223">
        <v>1</v>
      </c>
      <c r="W223">
        <v>0</v>
      </c>
      <c r="X223">
        <v>-1718674368</v>
      </c>
      <c r="Y223">
        <v>0.10500000000000001</v>
      </c>
      <c r="AA223">
        <v>0</v>
      </c>
      <c r="AB223">
        <v>111.99</v>
      </c>
      <c r="AC223">
        <v>13.5</v>
      </c>
      <c r="AD223">
        <v>0</v>
      </c>
      <c r="AE223">
        <v>0</v>
      </c>
      <c r="AF223">
        <v>111.99</v>
      </c>
      <c r="AG223">
        <v>13.5</v>
      </c>
      <c r="AH223">
        <v>0</v>
      </c>
      <c r="AI223">
        <v>1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1</v>
      </c>
      <c r="AQ223">
        <v>0</v>
      </c>
      <c r="AR223">
        <v>0</v>
      </c>
      <c r="AS223" t="s">
        <v>3</v>
      </c>
      <c r="AT223">
        <v>7.0000000000000007E-2</v>
      </c>
      <c r="AU223" t="s">
        <v>21</v>
      </c>
      <c r="AV223">
        <v>0</v>
      </c>
      <c r="AW223">
        <v>2</v>
      </c>
      <c r="AX223">
        <v>33356890</v>
      </c>
      <c r="AY223">
        <v>1</v>
      </c>
      <c r="AZ223">
        <v>0</v>
      </c>
      <c r="BA223">
        <v>256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Y223*Source!I216</f>
        <v>1.0500000000000002E-2</v>
      </c>
      <c r="CY223">
        <f>AB223</f>
        <v>111.99</v>
      </c>
      <c r="CZ223">
        <f>AF223</f>
        <v>111.99</v>
      </c>
      <c r="DA223">
        <f>AJ223</f>
        <v>1</v>
      </c>
      <c r="DB223">
        <f>ROUND(((ROUND(AT223*CZ223,2)*1.2)*1.25),2)</f>
        <v>11.76</v>
      </c>
      <c r="DC223">
        <f>ROUND(((ROUND(AT223*AG223,2)*1.2)*1.25),2)</f>
        <v>1.43</v>
      </c>
    </row>
    <row r="224" spans="1:107">
      <c r="A224">
        <f>ROW(Source!A216)</f>
        <v>216</v>
      </c>
      <c r="B224">
        <v>33304960</v>
      </c>
      <c r="C224">
        <v>33356877</v>
      </c>
      <c r="D224">
        <v>31258646</v>
      </c>
      <c r="E224">
        <v>1</v>
      </c>
      <c r="F224">
        <v>1</v>
      </c>
      <c r="G224">
        <v>1</v>
      </c>
      <c r="H224">
        <v>2</v>
      </c>
      <c r="I224" t="s">
        <v>866</v>
      </c>
      <c r="J224" t="s">
        <v>867</v>
      </c>
      <c r="K224" t="s">
        <v>868</v>
      </c>
      <c r="L224">
        <v>1368</v>
      </c>
      <c r="N224">
        <v>1011</v>
      </c>
      <c r="O224" t="s">
        <v>837</v>
      </c>
      <c r="P224" t="s">
        <v>837</v>
      </c>
      <c r="Q224">
        <v>1</v>
      </c>
      <c r="W224">
        <v>0</v>
      </c>
      <c r="X224">
        <v>-1985289705</v>
      </c>
      <c r="Y224">
        <v>4.17</v>
      </c>
      <c r="AA224">
        <v>0</v>
      </c>
      <c r="AB224">
        <v>6.66</v>
      </c>
      <c r="AC224">
        <v>0</v>
      </c>
      <c r="AD224">
        <v>0</v>
      </c>
      <c r="AE224">
        <v>0</v>
      </c>
      <c r="AF224">
        <v>6.66</v>
      </c>
      <c r="AG224">
        <v>0</v>
      </c>
      <c r="AH224">
        <v>0</v>
      </c>
      <c r="AI224">
        <v>1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1</v>
      </c>
      <c r="AQ224">
        <v>0</v>
      </c>
      <c r="AR224">
        <v>0</v>
      </c>
      <c r="AS224" t="s">
        <v>3</v>
      </c>
      <c r="AT224">
        <v>2.78</v>
      </c>
      <c r="AU224" t="s">
        <v>21</v>
      </c>
      <c r="AV224">
        <v>0</v>
      </c>
      <c r="AW224">
        <v>2</v>
      </c>
      <c r="AX224">
        <v>33356891</v>
      </c>
      <c r="AY224">
        <v>1</v>
      </c>
      <c r="AZ224">
        <v>0</v>
      </c>
      <c r="BA224">
        <v>257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Y224*Source!I216</f>
        <v>0.41700000000000004</v>
      </c>
      <c r="CY224">
        <f>AB224</f>
        <v>6.66</v>
      </c>
      <c r="CZ224">
        <f>AF224</f>
        <v>6.66</v>
      </c>
      <c r="DA224">
        <f>AJ224</f>
        <v>1</v>
      </c>
      <c r="DB224">
        <f>ROUND(((ROUND(AT224*CZ224,2)*1.2)*1.25),2)</f>
        <v>27.77</v>
      </c>
      <c r="DC224">
        <f>ROUND(((ROUND(AT224*AG224,2)*1.2)*1.25),2)</f>
        <v>0</v>
      </c>
    </row>
    <row r="225" spans="1:107">
      <c r="A225">
        <f>ROW(Source!A216)</f>
        <v>216</v>
      </c>
      <c r="B225">
        <v>33304960</v>
      </c>
      <c r="C225">
        <v>33356877</v>
      </c>
      <c r="D225">
        <v>31259879</v>
      </c>
      <c r="E225">
        <v>1</v>
      </c>
      <c r="F225">
        <v>1</v>
      </c>
      <c r="G225">
        <v>1</v>
      </c>
      <c r="H225">
        <v>2</v>
      </c>
      <c r="I225" t="s">
        <v>841</v>
      </c>
      <c r="J225" t="s">
        <v>842</v>
      </c>
      <c r="K225" t="s">
        <v>843</v>
      </c>
      <c r="L225">
        <v>1368</v>
      </c>
      <c r="N225">
        <v>1011</v>
      </c>
      <c r="O225" t="s">
        <v>837</v>
      </c>
      <c r="P225" t="s">
        <v>837</v>
      </c>
      <c r="Q225">
        <v>1</v>
      </c>
      <c r="W225">
        <v>0</v>
      </c>
      <c r="X225">
        <v>1372534845</v>
      </c>
      <c r="Y225">
        <v>0.13500000000000001</v>
      </c>
      <c r="AA225">
        <v>0</v>
      </c>
      <c r="AB225">
        <v>65.709999999999994</v>
      </c>
      <c r="AC225">
        <v>11.6</v>
      </c>
      <c r="AD225">
        <v>0</v>
      </c>
      <c r="AE225">
        <v>0</v>
      </c>
      <c r="AF225">
        <v>65.709999999999994</v>
      </c>
      <c r="AG225">
        <v>11.6</v>
      </c>
      <c r="AH225">
        <v>0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1</v>
      </c>
      <c r="AQ225">
        <v>0</v>
      </c>
      <c r="AR225">
        <v>0</v>
      </c>
      <c r="AS225" t="s">
        <v>3</v>
      </c>
      <c r="AT225">
        <v>0.09</v>
      </c>
      <c r="AU225" t="s">
        <v>21</v>
      </c>
      <c r="AV225">
        <v>0</v>
      </c>
      <c r="AW225">
        <v>2</v>
      </c>
      <c r="AX225">
        <v>33356892</v>
      </c>
      <c r="AY225">
        <v>1</v>
      </c>
      <c r="AZ225">
        <v>0</v>
      </c>
      <c r="BA225">
        <v>258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Y225*Source!I216</f>
        <v>1.3500000000000002E-2</v>
      </c>
      <c r="CY225">
        <f>AB225</f>
        <v>65.709999999999994</v>
      </c>
      <c r="CZ225">
        <f>AF225</f>
        <v>65.709999999999994</v>
      </c>
      <c r="DA225">
        <f>AJ225</f>
        <v>1</v>
      </c>
      <c r="DB225">
        <f>ROUND(((ROUND(AT225*CZ225,2)*1.2)*1.25),2)</f>
        <v>8.8699999999999992</v>
      </c>
      <c r="DC225">
        <f>ROUND(((ROUND(AT225*AG225,2)*1.2)*1.25),2)</f>
        <v>1.56</v>
      </c>
    </row>
    <row r="226" spans="1:107">
      <c r="A226">
        <f>ROW(Source!A216)</f>
        <v>216</v>
      </c>
      <c r="B226">
        <v>33304960</v>
      </c>
      <c r="C226">
        <v>33356877</v>
      </c>
      <c r="D226">
        <v>31178765</v>
      </c>
      <c r="E226">
        <v>1</v>
      </c>
      <c r="F226">
        <v>1</v>
      </c>
      <c r="G226">
        <v>1</v>
      </c>
      <c r="H226">
        <v>3</v>
      </c>
      <c r="I226" t="s">
        <v>869</v>
      </c>
      <c r="J226" t="s">
        <v>870</v>
      </c>
      <c r="K226" t="s">
        <v>871</v>
      </c>
      <c r="L226">
        <v>1346</v>
      </c>
      <c r="N226">
        <v>1009</v>
      </c>
      <c r="O226" t="s">
        <v>78</v>
      </c>
      <c r="P226" t="s">
        <v>78</v>
      </c>
      <c r="Q226">
        <v>1</v>
      </c>
      <c r="W226">
        <v>0</v>
      </c>
      <c r="X226">
        <v>-490687590</v>
      </c>
      <c r="Y226">
        <v>1.0000000000000001E-5</v>
      </c>
      <c r="AA226">
        <v>37.29</v>
      </c>
      <c r="AB226">
        <v>0</v>
      </c>
      <c r="AC226">
        <v>0</v>
      </c>
      <c r="AD226">
        <v>0</v>
      </c>
      <c r="AE226">
        <v>37.29</v>
      </c>
      <c r="AF226">
        <v>0</v>
      </c>
      <c r="AG226">
        <v>0</v>
      </c>
      <c r="AH226">
        <v>0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0</v>
      </c>
      <c r="AQ226">
        <v>0</v>
      </c>
      <c r="AR226">
        <v>0</v>
      </c>
      <c r="AS226" t="s">
        <v>3</v>
      </c>
      <c r="AT226">
        <v>1.0000000000000001E-5</v>
      </c>
      <c r="AU226" t="s">
        <v>3</v>
      </c>
      <c r="AV226">
        <v>0</v>
      </c>
      <c r="AW226">
        <v>2</v>
      </c>
      <c r="AX226">
        <v>33356893</v>
      </c>
      <c r="AY226">
        <v>1</v>
      </c>
      <c r="AZ226">
        <v>0</v>
      </c>
      <c r="BA226">
        <v>259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Y226*Source!I216</f>
        <v>1.0000000000000002E-6</v>
      </c>
      <c r="CY226">
        <f>AA226</f>
        <v>37.29</v>
      </c>
      <c r="CZ226">
        <f>AE226</f>
        <v>37.29</v>
      </c>
      <c r="DA226">
        <f>AI226</f>
        <v>1</v>
      </c>
      <c r="DB226">
        <f>ROUND(ROUND(AT226*CZ226,2),2)</f>
        <v>0</v>
      </c>
      <c r="DC226">
        <f>ROUND(ROUND(AT226*AG226,2),2)</f>
        <v>0</v>
      </c>
    </row>
    <row r="227" spans="1:107">
      <c r="A227">
        <f>ROW(Source!A216)</f>
        <v>216</v>
      </c>
      <c r="B227">
        <v>33304960</v>
      </c>
      <c r="C227">
        <v>33356877</v>
      </c>
      <c r="D227">
        <v>31180727</v>
      </c>
      <c r="E227">
        <v>1</v>
      </c>
      <c r="F227">
        <v>1</v>
      </c>
      <c r="G227">
        <v>1</v>
      </c>
      <c r="H227">
        <v>3</v>
      </c>
      <c r="I227" t="s">
        <v>844</v>
      </c>
      <c r="J227" t="s">
        <v>845</v>
      </c>
      <c r="K227" t="s">
        <v>846</v>
      </c>
      <c r="L227">
        <v>1348</v>
      </c>
      <c r="N227">
        <v>1009</v>
      </c>
      <c r="O227" t="s">
        <v>32</v>
      </c>
      <c r="P227" t="s">
        <v>32</v>
      </c>
      <c r="Q227">
        <v>1000</v>
      </c>
      <c r="W227">
        <v>0</v>
      </c>
      <c r="X227">
        <v>-437906794</v>
      </c>
      <c r="Y227">
        <v>6.4999999999999997E-3</v>
      </c>
      <c r="AA227">
        <v>9040.01</v>
      </c>
      <c r="AB227">
        <v>0</v>
      </c>
      <c r="AC227">
        <v>0</v>
      </c>
      <c r="AD227">
        <v>0</v>
      </c>
      <c r="AE227">
        <v>9040.01</v>
      </c>
      <c r="AF227">
        <v>0</v>
      </c>
      <c r="AG227">
        <v>0</v>
      </c>
      <c r="AH227">
        <v>0</v>
      </c>
      <c r="AI227">
        <v>1</v>
      </c>
      <c r="AJ227">
        <v>1</v>
      </c>
      <c r="AK227">
        <v>1</v>
      </c>
      <c r="AL227">
        <v>1</v>
      </c>
      <c r="AN227">
        <v>0</v>
      </c>
      <c r="AO227">
        <v>1</v>
      </c>
      <c r="AP227">
        <v>0</v>
      </c>
      <c r="AQ227">
        <v>0</v>
      </c>
      <c r="AR227">
        <v>0</v>
      </c>
      <c r="AS227" t="s">
        <v>3</v>
      </c>
      <c r="AT227">
        <v>6.4999999999999997E-3</v>
      </c>
      <c r="AU227" t="s">
        <v>3</v>
      </c>
      <c r="AV227">
        <v>0</v>
      </c>
      <c r="AW227">
        <v>2</v>
      </c>
      <c r="AX227">
        <v>33356894</v>
      </c>
      <c r="AY227">
        <v>1</v>
      </c>
      <c r="AZ227">
        <v>0</v>
      </c>
      <c r="BA227">
        <v>260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Y227*Source!I216</f>
        <v>6.4999999999999997E-4</v>
      </c>
      <c r="CY227">
        <f>AA227</f>
        <v>9040.01</v>
      </c>
      <c r="CZ227">
        <f>AE227</f>
        <v>9040.01</v>
      </c>
      <c r="DA227">
        <f>AI227</f>
        <v>1</v>
      </c>
      <c r="DB227">
        <f>ROUND(ROUND(AT227*CZ227,2),2)</f>
        <v>58.76</v>
      </c>
      <c r="DC227">
        <f>ROUND(ROUND(AT227*AG227,2),2)</f>
        <v>0</v>
      </c>
    </row>
    <row r="228" spans="1:107">
      <c r="A228">
        <f>ROW(Source!A216)</f>
        <v>216</v>
      </c>
      <c r="B228">
        <v>33304960</v>
      </c>
      <c r="C228">
        <v>33356877</v>
      </c>
      <c r="D228">
        <v>31181610</v>
      </c>
      <c r="E228">
        <v>1</v>
      </c>
      <c r="F228">
        <v>1</v>
      </c>
      <c r="G228">
        <v>1</v>
      </c>
      <c r="H228">
        <v>3</v>
      </c>
      <c r="I228" t="s">
        <v>847</v>
      </c>
      <c r="J228" t="s">
        <v>848</v>
      </c>
      <c r="K228" t="s">
        <v>849</v>
      </c>
      <c r="L228">
        <v>1346</v>
      </c>
      <c r="N228">
        <v>1009</v>
      </c>
      <c r="O228" t="s">
        <v>78</v>
      </c>
      <c r="P228" t="s">
        <v>78</v>
      </c>
      <c r="Q228">
        <v>1</v>
      </c>
      <c r="W228">
        <v>0</v>
      </c>
      <c r="X228">
        <v>-731615568</v>
      </c>
      <c r="Y228">
        <v>11.5</v>
      </c>
      <c r="AA228">
        <v>23.09</v>
      </c>
      <c r="AB228">
        <v>0</v>
      </c>
      <c r="AC228">
        <v>0</v>
      </c>
      <c r="AD228">
        <v>0</v>
      </c>
      <c r="AE228">
        <v>23.09</v>
      </c>
      <c r="AF228">
        <v>0</v>
      </c>
      <c r="AG228">
        <v>0</v>
      </c>
      <c r="AH228">
        <v>0</v>
      </c>
      <c r="AI228">
        <v>1</v>
      </c>
      <c r="AJ228">
        <v>1</v>
      </c>
      <c r="AK228">
        <v>1</v>
      </c>
      <c r="AL228">
        <v>1</v>
      </c>
      <c r="AN228">
        <v>0</v>
      </c>
      <c r="AO228">
        <v>1</v>
      </c>
      <c r="AP228">
        <v>0</v>
      </c>
      <c r="AQ228">
        <v>0</v>
      </c>
      <c r="AR228">
        <v>0</v>
      </c>
      <c r="AS228" t="s">
        <v>3</v>
      </c>
      <c r="AT228">
        <v>11.5</v>
      </c>
      <c r="AU228" t="s">
        <v>3</v>
      </c>
      <c r="AV228">
        <v>0</v>
      </c>
      <c r="AW228">
        <v>2</v>
      </c>
      <c r="AX228">
        <v>33356895</v>
      </c>
      <c r="AY228">
        <v>1</v>
      </c>
      <c r="AZ228">
        <v>0</v>
      </c>
      <c r="BA228">
        <v>261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Y228*Source!I216</f>
        <v>1.1500000000000001</v>
      </c>
      <c r="CY228">
        <f>AA228</f>
        <v>23.09</v>
      </c>
      <c r="CZ228">
        <f>AE228</f>
        <v>23.09</v>
      </c>
      <c r="DA228">
        <f>AI228</f>
        <v>1</v>
      </c>
      <c r="DB228">
        <f>ROUND(ROUND(AT228*CZ228,2),2)</f>
        <v>265.54000000000002</v>
      </c>
      <c r="DC228">
        <f>ROUND(ROUND(AT228*AG228,2),2)</f>
        <v>0</v>
      </c>
    </row>
    <row r="229" spans="1:107">
      <c r="A229">
        <f>ROW(Source!A216)</f>
        <v>216</v>
      </c>
      <c r="B229">
        <v>33304960</v>
      </c>
      <c r="C229">
        <v>33356877</v>
      </c>
      <c r="D229">
        <v>31214523</v>
      </c>
      <c r="E229">
        <v>1</v>
      </c>
      <c r="F229">
        <v>1</v>
      </c>
      <c r="G229">
        <v>1</v>
      </c>
      <c r="H229">
        <v>3</v>
      </c>
      <c r="I229" t="s">
        <v>872</v>
      </c>
      <c r="J229" t="s">
        <v>873</v>
      </c>
      <c r="K229" t="s">
        <v>874</v>
      </c>
      <c r="L229">
        <v>1348</v>
      </c>
      <c r="N229">
        <v>1009</v>
      </c>
      <c r="O229" t="s">
        <v>32</v>
      </c>
      <c r="P229" t="s">
        <v>32</v>
      </c>
      <c r="Q229">
        <v>1000</v>
      </c>
      <c r="W229">
        <v>0</v>
      </c>
      <c r="X229">
        <v>570223526</v>
      </c>
      <c r="Y229">
        <v>1.0000000000000001E-5</v>
      </c>
      <c r="AA229">
        <v>15119</v>
      </c>
      <c r="AB229">
        <v>0</v>
      </c>
      <c r="AC229">
        <v>0</v>
      </c>
      <c r="AD229">
        <v>0</v>
      </c>
      <c r="AE229">
        <v>15119</v>
      </c>
      <c r="AF229">
        <v>0</v>
      </c>
      <c r="AG229">
        <v>0</v>
      </c>
      <c r="AH229">
        <v>0</v>
      </c>
      <c r="AI229">
        <v>1</v>
      </c>
      <c r="AJ229">
        <v>1</v>
      </c>
      <c r="AK229">
        <v>1</v>
      </c>
      <c r="AL229">
        <v>1</v>
      </c>
      <c r="AN229">
        <v>0</v>
      </c>
      <c r="AO229">
        <v>1</v>
      </c>
      <c r="AP229">
        <v>0</v>
      </c>
      <c r="AQ229">
        <v>0</v>
      </c>
      <c r="AR229">
        <v>0</v>
      </c>
      <c r="AS229" t="s">
        <v>3</v>
      </c>
      <c r="AT229">
        <v>1.0000000000000001E-5</v>
      </c>
      <c r="AU229" t="s">
        <v>3</v>
      </c>
      <c r="AV229">
        <v>0</v>
      </c>
      <c r="AW229">
        <v>2</v>
      </c>
      <c r="AX229">
        <v>33356896</v>
      </c>
      <c r="AY229">
        <v>1</v>
      </c>
      <c r="AZ229">
        <v>0</v>
      </c>
      <c r="BA229">
        <v>262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Y229*Source!I216</f>
        <v>1.0000000000000002E-6</v>
      </c>
      <c r="CY229">
        <f>AA229</f>
        <v>15119</v>
      </c>
      <c r="CZ229">
        <f>AE229</f>
        <v>15119</v>
      </c>
      <c r="DA229">
        <f>AI229</f>
        <v>1</v>
      </c>
      <c r="DB229">
        <f>ROUND(ROUND(AT229*CZ229,2),2)</f>
        <v>0.15</v>
      </c>
      <c r="DC229">
        <f>ROUND(ROUND(AT229*AG229,2),2)</f>
        <v>0</v>
      </c>
    </row>
    <row r="230" spans="1:107">
      <c r="A230">
        <f>ROW(Source!A216)</f>
        <v>216</v>
      </c>
      <c r="B230">
        <v>33304960</v>
      </c>
      <c r="C230">
        <v>33356877</v>
      </c>
      <c r="D230">
        <v>31215254</v>
      </c>
      <c r="E230">
        <v>1</v>
      </c>
      <c r="F230">
        <v>1</v>
      </c>
      <c r="G230">
        <v>1</v>
      </c>
      <c r="H230">
        <v>3</v>
      </c>
      <c r="I230" t="s">
        <v>875</v>
      </c>
      <c r="J230" t="s">
        <v>876</v>
      </c>
      <c r="K230" t="s">
        <v>877</v>
      </c>
      <c r="L230">
        <v>1346</v>
      </c>
      <c r="N230">
        <v>1009</v>
      </c>
      <c r="O230" t="s">
        <v>78</v>
      </c>
      <c r="P230" t="s">
        <v>78</v>
      </c>
      <c r="Q230">
        <v>1</v>
      </c>
      <c r="W230">
        <v>0</v>
      </c>
      <c r="X230">
        <v>-608190322</v>
      </c>
      <c r="Y230">
        <v>0.01</v>
      </c>
      <c r="AA230">
        <v>32.6</v>
      </c>
      <c r="AB230">
        <v>0</v>
      </c>
      <c r="AC230">
        <v>0</v>
      </c>
      <c r="AD230">
        <v>0</v>
      </c>
      <c r="AE230">
        <v>32.6</v>
      </c>
      <c r="AF230">
        <v>0</v>
      </c>
      <c r="AG230">
        <v>0</v>
      </c>
      <c r="AH230">
        <v>0</v>
      </c>
      <c r="AI230">
        <v>1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0</v>
      </c>
      <c r="AQ230">
        <v>0</v>
      </c>
      <c r="AR230">
        <v>0</v>
      </c>
      <c r="AS230" t="s">
        <v>3</v>
      </c>
      <c r="AT230">
        <v>0.01</v>
      </c>
      <c r="AU230" t="s">
        <v>3</v>
      </c>
      <c r="AV230">
        <v>0</v>
      </c>
      <c r="AW230">
        <v>2</v>
      </c>
      <c r="AX230">
        <v>33356897</v>
      </c>
      <c r="AY230">
        <v>1</v>
      </c>
      <c r="AZ230">
        <v>0</v>
      </c>
      <c r="BA230">
        <v>263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Y230*Source!I216</f>
        <v>1E-3</v>
      </c>
      <c r="CY230">
        <f>AA230</f>
        <v>32.6</v>
      </c>
      <c r="CZ230">
        <f>AE230</f>
        <v>32.6</v>
      </c>
      <c r="DA230">
        <f>AI230</f>
        <v>1</v>
      </c>
      <c r="DB230">
        <f>ROUND(ROUND(AT230*CZ230,2),2)</f>
        <v>0.33</v>
      </c>
      <c r="DC230">
        <f>ROUND(ROUND(AT230*AG230,2),2)</f>
        <v>0</v>
      </c>
    </row>
    <row r="231" spans="1:107">
      <c r="A231">
        <f>ROW(Source!A219)</f>
        <v>219</v>
      </c>
      <c r="B231">
        <v>33304975</v>
      </c>
      <c r="C231">
        <v>33356900</v>
      </c>
      <c r="D231">
        <v>31172061</v>
      </c>
      <c r="E231">
        <v>1</v>
      </c>
      <c r="F231">
        <v>1</v>
      </c>
      <c r="G231">
        <v>1</v>
      </c>
      <c r="H231">
        <v>1</v>
      </c>
      <c r="I231" t="s">
        <v>850</v>
      </c>
      <c r="J231" t="s">
        <v>3</v>
      </c>
      <c r="K231" t="s">
        <v>851</v>
      </c>
      <c r="L231">
        <v>1191</v>
      </c>
      <c r="N231">
        <v>1013</v>
      </c>
      <c r="O231" t="s">
        <v>831</v>
      </c>
      <c r="P231" t="s">
        <v>831</v>
      </c>
      <c r="Q231">
        <v>1</v>
      </c>
      <c r="W231">
        <v>0</v>
      </c>
      <c r="X231">
        <v>-784637506</v>
      </c>
      <c r="Y231">
        <v>7.9349999999999987</v>
      </c>
      <c r="AA231">
        <v>0</v>
      </c>
      <c r="AB231">
        <v>0</v>
      </c>
      <c r="AC231">
        <v>0</v>
      </c>
      <c r="AD231">
        <v>8.74</v>
      </c>
      <c r="AE231">
        <v>0</v>
      </c>
      <c r="AF231">
        <v>0</v>
      </c>
      <c r="AG231">
        <v>0</v>
      </c>
      <c r="AH231">
        <v>8.74</v>
      </c>
      <c r="AI231">
        <v>1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1</v>
      </c>
      <c r="AQ231">
        <v>0</v>
      </c>
      <c r="AR231">
        <v>0</v>
      </c>
      <c r="AS231" t="s">
        <v>3</v>
      </c>
      <c r="AT231">
        <v>5.75</v>
      </c>
      <c r="AU231" t="s">
        <v>22</v>
      </c>
      <c r="AV231">
        <v>1</v>
      </c>
      <c r="AW231">
        <v>2</v>
      </c>
      <c r="AX231">
        <v>33356906</v>
      </c>
      <c r="AY231">
        <v>1</v>
      </c>
      <c r="AZ231">
        <v>0</v>
      </c>
      <c r="BA231">
        <v>265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Y231*Source!I219</f>
        <v>12.695999999999998</v>
      </c>
      <c r="CY231">
        <f>AD231</f>
        <v>8.74</v>
      </c>
      <c r="CZ231">
        <f>AH231</f>
        <v>8.74</v>
      </c>
      <c r="DA231">
        <f>AL231</f>
        <v>1</v>
      </c>
      <c r="DB231">
        <f>ROUND(((ROUND(AT231*CZ231,2)*1.2)*1.15),2)</f>
        <v>69.36</v>
      </c>
      <c r="DC231">
        <f>ROUND(((ROUND(AT231*AG231,2)*1.2)*1.15),2)</f>
        <v>0</v>
      </c>
    </row>
    <row r="232" spans="1:107">
      <c r="A232">
        <f>ROW(Source!A219)</f>
        <v>219</v>
      </c>
      <c r="B232">
        <v>33304975</v>
      </c>
      <c r="C232">
        <v>33356900</v>
      </c>
      <c r="D232">
        <v>31172011</v>
      </c>
      <c r="E232">
        <v>1</v>
      </c>
      <c r="F232">
        <v>1</v>
      </c>
      <c r="G232">
        <v>1</v>
      </c>
      <c r="H232">
        <v>1</v>
      </c>
      <c r="I232" t="s">
        <v>832</v>
      </c>
      <c r="J232" t="s">
        <v>3</v>
      </c>
      <c r="K232" t="s">
        <v>833</v>
      </c>
      <c r="L232">
        <v>1191</v>
      </c>
      <c r="N232">
        <v>1013</v>
      </c>
      <c r="O232" t="s">
        <v>831</v>
      </c>
      <c r="P232" t="s">
        <v>831</v>
      </c>
      <c r="Q232">
        <v>1</v>
      </c>
      <c r="W232">
        <v>0</v>
      </c>
      <c r="X232">
        <v>-1417349443</v>
      </c>
      <c r="Y232">
        <v>0.01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</v>
      </c>
      <c r="AJ232">
        <v>1</v>
      </c>
      <c r="AK232">
        <v>1</v>
      </c>
      <c r="AL232">
        <v>1</v>
      </c>
      <c r="AN232">
        <v>0</v>
      </c>
      <c r="AO232">
        <v>1</v>
      </c>
      <c r="AP232">
        <v>0</v>
      </c>
      <c r="AQ232">
        <v>0</v>
      </c>
      <c r="AR232">
        <v>0</v>
      </c>
      <c r="AS232" t="s">
        <v>3</v>
      </c>
      <c r="AT232">
        <v>0.01</v>
      </c>
      <c r="AU232" t="s">
        <v>3</v>
      </c>
      <c r="AV232">
        <v>2</v>
      </c>
      <c r="AW232">
        <v>2</v>
      </c>
      <c r="AX232">
        <v>33356907</v>
      </c>
      <c r="AY232">
        <v>1</v>
      </c>
      <c r="AZ232">
        <v>2048</v>
      </c>
      <c r="BA232">
        <v>266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Y232*Source!I219</f>
        <v>1.6E-2</v>
      </c>
      <c r="CY232">
        <f>AD232</f>
        <v>0</v>
      </c>
      <c r="CZ232">
        <f>AH232</f>
        <v>0</v>
      </c>
      <c r="DA232">
        <f>AL232</f>
        <v>1</v>
      </c>
      <c r="DB232">
        <f>ROUND(ROUND(AT232*CZ232,2),2)</f>
        <v>0</v>
      </c>
      <c r="DC232">
        <f>ROUND(ROUND(AT232*AG232,2),2)</f>
        <v>0</v>
      </c>
    </row>
    <row r="233" spans="1:107">
      <c r="A233">
        <f>ROW(Source!A219)</f>
        <v>219</v>
      </c>
      <c r="B233">
        <v>33304975</v>
      </c>
      <c r="C233">
        <v>33356900</v>
      </c>
      <c r="D233">
        <v>31259879</v>
      </c>
      <c r="E233">
        <v>1</v>
      </c>
      <c r="F233">
        <v>1</v>
      </c>
      <c r="G233">
        <v>1</v>
      </c>
      <c r="H233">
        <v>2</v>
      </c>
      <c r="I233" t="s">
        <v>841</v>
      </c>
      <c r="J233" t="s">
        <v>842</v>
      </c>
      <c r="K233" t="s">
        <v>843</v>
      </c>
      <c r="L233">
        <v>1368</v>
      </c>
      <c r="N233">
        <v>1011</v>
      </c>
      <c r="O233" t="s">
        <v>837</v>
      </c>
      <c r="P233" t="s">
        <v>837</v>
      </c>
      <c r="Q233">
        <v>1</v>
      </c>
      <c r="W233">
        <v>0</v>
      </c>
      <c r="X233">
        <v>1372534845</v>
      </c>
      <c r="Y233">
        <v>1.4999999999999999E-2</v>
      </c>
      <c r="AA233">
        <v>0</v>
      </c>
      <c r="AB233">
        <v>65.709999999999994</v>
      </c>
      <c r="AC233">
        <v>11.6</v>
      </c>
      <c r="AD233">
        <v>0</v>
      </c>
      <c r="AE233">
        <v>0</v>
      </c>
      <c r="AF233">
        <v>65.709999999999994</v>
      </c>
      <c r="AG233">
        <v>11.6</v>
      </c>
      <c r="AH233">
        <v>0</v>
      </c>
      <c r="AI233">
        <v>1</v>
      </c>
      <c r="AJ233">
        <v>1</v>
      </c>
      <c r="AK233">
        <v>1</v>
      </c>
      <c r="AL233">
        <v>1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0.01</v>
      </c>
      <c r="AU233" t="s">
        <v>21</v>
      </c>
      <c r="AV233">
        <v>0</v>
      </c>
      <c r="AW233">
        <v>2</v>
      </c>
      <c r="AX233">
        <v>33356908</v>
      </c>
      <c r="AY233">
        <v>1</v>
      </c>
      <c r="AZ233">
        <v>0</v>
      </c>
      <c r="BA233">
        <v>267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Y233*Source!I219</f>
        <v>2.4E-2</v>
      </c>
      <c r="CY233">
        <f>AB233</f>
        <v>65.709999999999994</v>
      </c>
      <c r="CZ233">
        <f>AF233</f>
        <v>65.709999999999994</v>
      </c>
      <c r="DA233">
        <f>AJ233</f>
        <v>1</v>
      </c>
      <c r="DB233">
        <f>ROUND(((ROUND(AT233*CZ233,2)*1.2)*1.25),2)</f>
        <v>0.99</v>
      </c>
      <c r="DC233">
        <f>ROUND(((ROUND(AT233*AG233,2)*1.2)*1.25),2)</f>
        <v>0.18</v>
      </c>
    </row>
    <row r="234" spans="1:107">
      <c r="A234">
        <f>ROW(Source!A219)</f>
        <v>219</v>
      </c>
      <c r="B234">
        <v>33304975</v>
      </c>
      <c r="C234">
        <v>33356900</v>
      </c>
      <c r="D234">
        <v>31180727</v>
      </c>
      <c r="E234">
        <v>1</v>
      </c>
      <c r="F234">
        <v>1</v>
      </c>
      <c r="G234">
        <v>1</v>
      </c>
      <c r="H234">
        <v>3</v>
      </c>
      <c r="I234" t="s">
        <v>844</v>
      </c>
      <c r="J234" t="s">
        <v>845</v>
      </c>
      <c r="K234" t="s">
        <v>846</v>
      </c>
      <c r="L234">
        <v>1348</v>
      </c>
      <c r="N234">
        <v>1009</v>
      </c>
      <c r="O234" t="s">
        <v>32</v>
      </c>
      <c r="P234" t="s">
        <v>32</v>
      </c>
      <c r="Q234">
        <v>1000</v>
      </c>
      <c r="W234">
        <v>0</v>
      </c>
      <c r="X234">
        <v>-437906794</v>
      </c>
      <c r="Y234">
        <v>2.0000000000000001E-4</v>
      </c>
      <c r="AA234">
        <v>9040.01</v>
      </c>
      <c r="AB234">
        <v>0</v>
      </c>
      <c r="AC234">
        <v>0</v>
      </c>
      <c r="AD234">
        <v>0</v>
      </c>
      <c r="AE234">
        <v>9040.01</v>
      </c>
      <c r="AF234">
        <v>0</v>
      </c>
      <c r="AG234">
        <v>0</v>
      </c>
      <c r="AH234">
        <v>0</v>
      </c>
      <c r="AI234">
        <v>1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0</v>
      </c>
      <c r="AQ234">
        <v>0</v>
      </c>
      <c r="AR234">
        <v>0</v>
      </c>
      <c r="AS234" t="s">
        <v>3</v>
      </c>
      <c r="AT234">
        <v>2.0000000000000001E-4</v>
      </c>
      <c r="AU234" t="s">
        <v>3</v>
      </c>
      <c r="AV234">
        <v>0</v>
      </c>
      <c r="AW234">
        <v>2</v>
      </c>
      <c r="AX234">
        <v>33356909</v>
      </c>
      <c r="AY234">
        <v>1</v>
      </c>
      <c r="AZ234">
        <v>0</v>
      </c>
      <c r="BA234">
        <v>268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Y234*Source!I219</f>
        <v>3.2000000000000003E-4</v>
      </c>
      <c r="CY234">
        <f>AA234</f>
        <v>9040.01</v>
      </c>
      <c r="CZ234">
        <f>AE234</f>
        <v>9040.01</v>
      </c>
      <c r="DA234">
        <f>AI234</f>
        <v>1</v>
      </c>
      <c r="DB234">
        <f>ROUND(ROUND(AT234*CZ234,2),2)</f>
        <v>1.81</v>
      </c>
      <c r="DC234">
        <f>ROUND(ROUND(AT234*AG234,2),2)</f>
        <v>0</v>
      </c>
    </row>
    <row r="235" spans="1:107">
      <c r="A235">
        <f>ROW(Source!A219)</f>
        <v>219</v>
      </c>
      <c r="B235">
        <v>33304975</v>
      </c>
      <c r="C235">
        <v>33356900</v>
      </c>
      <c r="D235">
        <v>31181610</v>
      </c>
      <c r="E235">
        <v>1</v>
      </c>
      <c r="F235">
        <v>1</v>
      </c>
      <c r="G235">
        <v>1</v>
      </c>
      <c r="H235">
        <v>3</v>
      </c>
      <c r="I235" t="s">
        <v>847</v>
      </c>
      <c r="J235" t="s">
        <v>848</v>
      </c>
      <c r="K235" t="s">
        <v>849</v>
      </c>
      <c r="L235">
        <v>1346</v>
      </c>
      <c r="N235">
        <v>1009</v>
      </c>
      <c r="O235" t="s">
        <v>78</v>
      </c>
      <c r="P235" t="s">
        <v>78</v>
      </c>
      <c r="Q235">
        <v>1</v>
      </c>
      <c r="W235">
        <v>0</v>
      </c>
      <c r="X235">
        <v>-731615568</v>
      </c>
      <c r="Y235">
        <v>0.08</v>
      </c>
      <c r="AA235">
        <v>23.09</v>
      </c>
      <c r="AB235">
        <v>0</v>
      </c>
      <c r="AC235">
        <v>0</v>
      </c>
      <c r="AD235">
        <v>0</v>
      </c>
      <c r="AE235">
        <v>23.09</v>
      </c>
      <c r="AF235">
        <v>0</v>
      </c>
      <c r="AG235">
        <v>0</v>
      </c>
      <c r="AH235">
        <v>0</v>
      </c>
      <c r="AI235">
        <v>1</v>
      </c>
      <c r="AJ235">
        <v>1</v>
      </c>
      <c r="AK235">
        <v>1</v>
      </c>
      <c r="AL235">
        <v>1</v>
      </c>
      <c r="AN235">
        <v>0</v>
      </c>
      <c r="AO235">
        <v>1</v>
      </c>
      <c r="AP235">
        <v>0</v>
      </c>
      <c r="AQ235">
        <v>0</v>
      </c>
      <c r="AR235">
        <v>0</v>
      </c>
      <c r="AS235" t="s">
        <v>3</v>
      </c>
      <c r="AT235">
        <v>0.08</v>
      </c>
      <c r="AU235" t="s">
        <v>3</v>
      </c>
      <c r="AV235">
        <v>0</v>
      </c>
      <c r="AW235">
        <v>2</v>
      </c>
      <c r="AX235">
        <v>33356910</v>
      </c>
      <c r="AY235">
        <v>1</v>
      </c>
      <c r="AZ235">
        <v>0</v>
      </c>
      <c r="BA235">
        <v>269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Y235*Source!I219</f>
        <v>0.128</v>
      </c>
      <c r="CY235">
        <f>AA235</f>
        <v>23.09</v>
      </c>
      <c r="CZ235">
        <f>AE235</f>
        <v>23.09</v>
      </c>
      <c r="DA235">
        <f>AI235</f>
        <v>1</v>
      </c>
      <c r="DB235">
        <f>ROUND(ROUND(AT235*CZ235,2),2)</f>
        <v>1.85</v>
      </c>
      <c r="DC235">
        <f>ROUND(ROUND(AT235*AG235,2),2)</f>
        <v>0</v>
      </c>
    </row>
    <row r="236" spans="1:107">
      <c r="A236">
        <f>ROW(Source!A220)</f>
        <v>220</v>
      </c>
      <c r="B236">
        <v>33304960</v>
      </c>
      <c r="C236">
        <v>33356900</v>
      </c>
      <c r="D236">
        <v>31172061</v>
      </c>
      <c r="E236">
        <v>1</v>
      </c>
      <c r="F236">
        <v>1</v>
      </c>
      <c r="G236">
        <v>1</v>
      </c>
      <c r="H236">
        <v>1</v>
      </c>
      <c r="I236" t="s">
        <v>850</v>
      </c>
      <c r="J236" t="s">
        <v>3</v>
      </c>
      <c r="K236" t="s">
        <v>851</v>
      </c>
      <c r="L236">
        <v>1191</v>
      </c>
      <c r="N236">
        <v>1013</v>
      </c>
      <c r="O236" t="s">
        <v>831</v>
      </c>
      <c r="P236" t="s">
        <v>831</v>
      </c>
      <c r="Q236">
        <v>1</v>
      </c>
      <c r="W236">
        <v>0</v>
      </c>
      <c r="X236">
        <v>-784637506</v>
      </c>
      <c r="Y236">
        <v>7.9349999999999987</v>
      </c>
      <c r="AA236">
        <v>0</v>
      </c>
      <c r="AB236">
        <v>0</v>
      </c>
      <c r="AC236">
        <v>0</v>
      </c>
      <c r="AD236">
        <v>8.74</v>
      </c>
      <c r="AE236">
        <v>0</v>
      </c>
      <c r="AF236">
        <v>0</v>
      </c>
      <c r="AG236">
        <v>0</v>
      </c>
      <c r="AH236">
        <v>8.74</v>
      </c>
      <c r="AI236">
        <v>1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1</v>
      </c>
      <c r="AQ236">
        <v>0</v>
      </c>
      <c r="AR236">
        <v>0</v>
      </c>
      <c r="AS236" t="s">
        <v>3</v>
      </c>
      <c r="AT236">
        <v>5.75</v>
      </c>
      <c r="AU236" t="s">
        <v>22</v>
      </c>
      <c r="AV236">
        <v>1</v>
      </c>
      <c r="AW236">
        <v>2</v>
      </c>
      <c r="AX236">
        <v>33356906</v>
      </c>
      <c r="AY236">
        <v>1</v>
      </c>
      <c r="AZ236">
        <v>0</v>
      </c>
      <c r="BA236">
        <v>271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Y236*Source!I220</f>
        <v>12.695999999999998</v>
      </c>
      <c r="CY236">
        <f>AD236</f>
        <v>8.74</v>
      </c>
      <c r="CZ236">
        <f>AH236</f>
        <v>8.74</v>
      </c>
      <c r="DA236">
        <f>AL236</f>
        <v>1</v>
      </c>
      <c r="DB236">
        <f>ROUND(((ROUND(AT236*CZ236,2)*1.2)*1.15),2)</f>
        <v>69.36</v>
      </c>
      <c r="DC236">
        <f>ROUND(((ROUND(AT236*AG236,2)*1.2)*1.15),2)</f>
        <v>0</v>
      </c>
    </row>
    <row r="237" spans="1:107">
      <c r="A237">
        <f>ROW(Source!A220)</f>
        <v>220</v>
      </c>
      <c r="B237">
        <v>33304960</v>
      </c>
      <c r="C237">
        <v>33356900</v>
      </c>
      <c r="D237">
        <v>31172011</v>
      </c>
      <c r="E237">
        <v>1</v>
      </c>
      <c r="F237">
        <v>1</v>
      </c>
      <c r="G237">
        <v>1</v>
      </c>
      <c r="H237">
        <v>1</v>
      </c>
      <c r="I237" t="s">
        <v>832</v>
      </c>
      <c r="J237" t="s">
        <v>3</v>
      </c>
      <c r="K237" t="s">
        <v>833</v>
      </c>
      <c r="L237">
        <v>1191</v>
      </c>
      <c r="N237">
        <v>1013</v>
      </c>
      <c r="O237" t="s">
        <v>831</v>
      </c>
      <c r="P237" t="s">
        <v>831</v>
      </c>
      <c r="Q237">
        <v>1</v>
      </c>
      <c r="W237">
        <v>0</v>
      </c>
      <c r="X237">
        <v>-1417349443</v>
      </c>
      <c r="Y237">
        <v>0.01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1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3</v>
      </c>
      <c r="AT237">
        <v>0.01</v>
      </c>
      <c r="AU237" t="s">
        <v>3</v>
      </c>
      <c r="AV237">
        <v>2</v>
      </c>
      <c r="AW237">
        <v>2</v>
      </c>
      <c r="AX237">
        <v>33356907</v>
      </c>
      <c r="AY237">
        <v>1</v>
      </c>
      <c r="AZ237">
        <v>2048</v>
      </c>
      <c r="BA237">
        <v>272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Y237*Source!I220</f>
        <v>1.6E-2</v>
      </c>
      <c r="CY237">
        <f>AD237</f>
        <v>0</v>
      </c>
      <c r="CZ237">
        <f>AH237</f>
        <v>0</v>
      </c>
      <c r="DA237">
        <f>AL237</f>
        <v>1</v>
      </c>
      <c r="DB237">
        <f>ROUND(ROUND(AT237*CZ237,2),2)</f>
        <v>0</v>
      </c>
      <c r="DC237">
        <f>ROUND(ROUND(AT237*AG237,2),2)</f>
        <v>0</v>
      </c>
    </row>
    <row r="238" spans="1:107">
      <c r="A238">
        <f>ROW(Source!A220)</f>
        <v>220</v>
      </c>
      <c r="B238">
        <v>33304960</v>
      </c>
      <c r="C238">
        <v>33356900</v>
      </c>
      <c r="D238">
        <v>31259879</v>
      </c>
      <c r="E238">
        <v>1</v>
      </c>
      <c r="F238">
        <v>1</v>
      </c>
      <c r="G238">
        <v>1</v>
      </c>
      <c r="H238">
        <v>2</v>
      </c>
      <c r="I238" t="s">
        <v>841</v>
      </c>
      <c r="J238" t="s">
        <v>842</v>
      </c>
      <c r="K238" t="s">
        <v>843</v>
      </c>
      <c r="L238">
        <v>1368</v>
      </c>
      <c r="N238">
        <v>1011</v>
      </c>
      <c r="O238" t="s">
        <v>837</v>
      </c>
      <c r="P238" t="s">
        <v>837</v>
      </c>
      <c r="Q238">
        <v>1</v>
      </c>
      <c r="W238">
        <v>0</v>
      </c>
      <c r="X238">
        <v>1372534845</v>
      </c>
      <c r="Y238">
        <v>1.4999999999999999E-2</v>
      </c>
      <c r="AA238">
        <v>0</v>
      </c>
      <c r="AB238">
        <v>65.709999999999994</v>
      </c>
      <c r="AC238">
        <v>11.6</v>
      </c>
      <c r="AD238">
        <v>0</v>
      </c>
      <c r="AE238">
        <v>0</v>
      </c>
      <c r="AF238">
        <v>65.709999999999994</v>
      </c>
      <c r="AG238">
        <v>11.6</v>
      </c>
      <c r="AH238">
        <v>0</v>
      </c>
      <c r="AI238">
        <v>1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1</v>
      </c>
      <c r="AQ238">
        <v>0</v>
      </c>
      <c r="AR238">
        <v>0</v>
      </c>
      <c r="AS238" t="s">
        <v>3</v>
      </c>
      <c r="AT238">
        <v>0.01</v>
      </c>
      <c r="AU238" t="s">
        <v>21</v>
      </c>
      <c r="AV238">
        <v>0</v>
      </c>
      <c r="AW238">
        <v>2</v>
      </c>
      <c r="AX238">
        <v>33356908</v>
      </c>
      <c r="AY238">
        <v>1</v>
      </c>
      <c r="AZ238">
        <v>0</v>
      </c>
      <c r="BA238">
        <v>273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Y238*Source!I220</f>
        <v>2.4E-2</v>
      </c>
      <c r="CY238">
        <f>AB238</f>
        <v>65.709999999999994</v>
      </c>
      <c r="CZ238">
        <f>AF238</f>
        <v>65.709999999999994</v>
      </c>
      <c r="DA238">
        <f>AJ238</f>
        <v>1</v>
      </c>
      <c r="DB238">
        <f>ROUND(((ROUND(AT238*CZ238,2)*1.2)*1.25),2)</f>
        <v>0.99</v>
      </c>
      <c r="DC238">
        <f>ROUND(((ROUND(AT238*AG238,2)*1.2)*1.25),2)</f>
        <v>0.18</v>
      </c>
    </row>
    <row r="239" spans="1:107">
      <c r="A239">
        <f>ROW(Source!A220)</f>
        <v>220</v>
      </c>
      <c r="B239">
        <v>33304960</v>
      </c>
      <c r="C239">
        <v>33356900</v>
      </c>
      <c r="D239">
        <v>31180727</v>
      </c>
      <c r="E239">
        <v>1</v>
      </c>
      <c r="F239">
        <v>1</v>
      </c>
      <c r="G239">
        <v>1</v>
      </c>
      <c r="H239">
        <v>3</v>
      </c>
      <c r="I239" t="s">
        <v>844</v>
      </c>
      <c r="J239" t="s">
        <v>845</v>
      </c>
      <c r="K239" t="s">
        <v>846</v>
      </c>
      <c r="L239">
        <v>1348</v>
      </c>
      <c r="N239">
        <v>1009</v>
      </c>
      <c r="O239" t="s">
        <v>32</v>
      </c>
      <c r="P239" t="s">
        <v>32</v>
      </c>
      <c r="Q239">
        <v>1000</v>
      </c>
      <c r="W239">
        <v>0</v>
      </c>
      <c r="X239">
        <v>-437906794</v>
      </c>
      <c r="Y239">
        <v>2.0000000000000001E-4</v>
      </c>
      <c r="AA239">
        <v>9040.01</v>
      </c>
      <c r="AB239">
        <v>0</v>
      </c>
      <c r="AC239">
        <v>0</v>
      </c>
      <c r="AD239">
        <v>0</v>
      </c>
      <c r="AE239">
        <v>9040.01</v>
      </c>
      <c r="AF239">
        <v>0</v>
      </c>
      <c r="AG239">
        <v>0</v>
      </c>
      <c r="AH239">
        <v>0</v>
      </c>
      <c r="AI239">
        <v>1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3</v>
      </c>
      <c r="AT239">
        <v>2.0000000000000001E-4</v>
      </c>
      <c r="AU239" t="s">
        <v>3</v>
      </c>
      <c r="AV239">
        <v>0</v>
      </c>
      <c r="AW239">
        <v>2</v>
      </c>
      <c r="AX239">
        <v>33356909</v>
      </c>
      <c r="AY239">
        <v>1</v>
      </c>
      <c r="AZ239">
        <v>0</v>
      </c>
      <c r="BA239">
        <v>274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Y239*Source!I220</f>
        <v>3.2000000000000003E-4</v>
      </c>
      <c r="CY239">
        <f>AA239</f>
        <v>9040.01</v>
      </c>
      <c r="CZ239">
        <f>AE239</f>
        <v>9040.01</v>
      </c>
      <c r="DA239">
        <f>AI239</f>
        <v>1</v>
      </c>
      <c r="DB239">
        <f>ROUND(ROUND(AT239*CZ239,2),2)</f>
        <v>1.81</v>
      </c>
      <c r="DC239">
        <f>ROUND(ROUND(AT239*AG239,2),2)</f>
        <v>0</v>
      </c>
    </row>
    <row r="240" spans="1:107">
      <c r="A240">
        <f>ROW(Source!A220)</f>
        <v>220</v>
      </c>
      <c r="B240">
        <v>33304960</v>
      </c>
      <c r="C240">
        <v>33356900</v>
      </c>
      <c r="D240">
        <v>31181610</v>
      </c>
      <c r="E240">
        <v>1</v>
      </c>
      <c r="F240">
        <v>1</v>
      </c>
      <c r="G240">
        <v>1</v>
      </c>
      <c r="H240">
        <v>3</v>
      </c>
      <c r="I240" t="s">
        <v>847</v>
      </c>
      <c r="J240" t="s">
        <v>848</v>
      </c>
      <c r="K240" t="s">
        <v>849</v>
      </c>
      <c r="L240">
        <v>1346</v>
      </c>
      <c r="N240">
        <v>1009</v>
      </c>
      <c r="O240" t="s">
        <v>78</v>
      </c>
      <c r="P240" t="s">
        <v>78</v>
      </c>
      <c r="Q240">
        <v>1</v>
      </c>
      <c r="W240">
        <v>0</v>
      </c>
      <c r="X240">
        <v>-731615568</v>
      </c>
      <c r="Y240">
        <v>0.08</v>
      </c>
      <c r="AA240">
        <v>23.09</v>
      </c>
      <c r="AB240">
        <v>0</v>
      </c>
      <c r="AC240">
        <v>0</v>
      </c>
      <c r="AD240">
        <v>0</v>
      </c>
      <c r="AE240">
        <v>23.09</v>
      </c>
      <c r="AF240">
        <v>0</v>
      </c>
      <c r="AG240">
        <v>0</v>
      </c>
      <c r="AH240">
        <v>0</v>
      </c>
      <c r="AI240">
        <v>1</v>
      </c>
      <c r="AJ240">
        <v>1</v>
      </c>
      <c r="AK240">
        <v>1</v>
      </c>
      <c r="AL240">
        <v>1</v>
      </c>
      <c r="AN240">
        <v>0</v>
      </c>
      <c r="AO240">
        <v>1</v>
      </c>
      <c r="AP240">
        <v>0</v>
      </c>
      <c r="AQ240">
        <v>0</v>
      </c>
      <c r="AR240">
        <v>0</v>
      </c>
      <c r="AS240" t="s">
        <v>3</v>
      </c>
      <c r="AT240">
        <v>0.08</v>
      </c>
      <c r="AU240" t="s">
        <v>3</v>
      </c>
      <c r="AV240">
        <v>0</v>
      </c>
      <c r="AW240">
        <v>2</v>
      </c>
      <c r="AX240">
        <v>33356910</v>
      </c>
      <c r="AY240">
        <v>1</v>
      </c>
      <c r="AZ240">
        <v>0</v>
      </c>
      <c r="BA240">
        <v>275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Y240*Source!I220</f>
        <v>0.128</v>
      </c>
      <c r="CY240">
        <f>AA240</f>
        <v>23.09</v>
      </c>
      <c r="CZ240">
        <f>AE240</f>
        <v>23.09</v>
      </c>
      <c r="DA240">
        <f>AI240</f>
        <v>1</v>
      </c>
      <c r="DB240">
        <f>ROUND(ROUND(AT240*CZ240,2),2)</f>
        <v>1.85</v>
      </c>
      <c r="DC240">
        <f>ROUND(ROUND(AT240*AG240,2),2)</f>
        <v>0</v>
      </c>
    </row>
    <row r="241" spans="1:107">
      <c r="A241">
        <f>ROW(Source!A260)</f>
        <v>260</v>
      </c>
      <c r="B241">
        <v>33304975</v>
      </c>
      <c r="C241">
        <v>33356996</v>
      </c>
      <c r="D241">
        <v>31172076</v>
      </c>
      <c r="E241">
        <v>1</v>
      </c>
      <c r="F241">
        <v>1</v>
      </c>
      <c r="G241">
        <v>1</v>
      </c>
      <c r="H241">
        <v>1</v>
      </c>
      <c r="I241" t="s">
        <v>829</v>
      </c>
      <c r="J241" t="s">
        <v>3</v>
      </c>
      <c r="K241" t="s">
        <v>830</v>
      </c>
      <c r="L241">
        <v>1191</v>
      </c>
      <c r="N241">
        <v>1013</v>
      </c>
      <c r="O241" t="s">
        <v>831</v>
      </c>
      <c r="P241" t="s">
        <v>831</v>
      </c>
      <c r="Q241">
        <v>1</v>
      </c>
      <c r="W241">
        <v>0</v>
      </c>
      <c r="X241">
        <v>1069510174</v>
      </c>
      <c r="Y241">
        <v>19.8582</v>
      </c>
      <c r="AA241">
        <v>0</v>
      </c>
      <c r="AB241">
        <v>0</v>
      </c>
      <c r="AC241">
        <v>0</v>
      </c>
      <c r="AD241">
        <v>9.6199999999999992</v>
      </c>
      <c r="AE241">
        <v>0</v>
      </c>
      <c r="AF241">
        <v>0</v>
      </c>
      <c r="AG241">
        <v>0</v>
      </c>
      <c r="AH241">
        <v>9.6199999999999992</v>
      </c>
      <c r="AI241">
        <v>1</v>
      </c>
      <c r="AJ241">
        <v>1</v>
      </c>
      <c r="AK241">
        <v>1</v>
      </c>
      <c r="AL241">
        <v>1</v>
      </c>
      <c r="AN241">
        <v>0</v>
      </c>
      <c r="AO241">
        <v>1</v>
      </c>
      <c r="AP241">
        <v>1</v>
      </c>
      <c r="AQ241">
        <v>0</v>
      </c>
      <c r="AR241">
        <v>0</v>
      </c>
      <c r="AS241" t="s">
        <v>3</v>
      </c>
      <c r="AT241">
        <v>14.39</v>
      </c>
      <c r="AU241" t="s">
        <v>22</v>
      </c>
      <c r="AV241">
        <v>1</v>
      </c>
      <c r="AW241">
        <v>2</v>
      </c>
      <c r="AX241">
        <v>33357004</v>
      </c>
      <c r="AY241">
        <v>1</v>
      </c>
      <c r="AZ241">
        <v>0</v>
      </c>
      <c r="BA241">
        <v>277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Y241*Source!I260</f>
        <v>19.8582</v>
      </c>
      <c r="CY241">
        <f>AD241</f>
        <v>9.6199999999999992</v>
      </c>
      <c r="CZ241">
        <f>AH241</f>
        <v>9.6199999999999992</v>
      </c>
      <c r="DA241">
        <f>AL241</f>
        <v>1</v>
      </c>
      <c r="DB241">
        <f>ROUND(((ROUND(AT241*CZ241,2)*1.2)*1.15),2)</f>
        <v>191.03</v>
      </c>
      <c r="DC241">
        <f>ROUND(((ROUND(AT241*AG241,2)*1.2)*1.15),2)</f>
        <v>0</v>
      </c>
    </row>
    <row r="242" spans="1:107">
      <c r="A242">
        <f>ROW(Source!A260)</f>
        <v>260</v>
      </c>
      <c r="B242">
        <v>33304975</v>
      </c>
      <c r="C242">
        <v>33356996</v>
      </c>
      <c r="D242">
        <v>31172011</v>
      </c>
      <c r="E242">
        <v>1</v>
      </c>
      <c r="F242">
        <v>1</v>
      </c>
      <c r="G242">
        <v>1</v>
      </c>
      <c r="H242">
        <v>1</v>
      </c>
      <c r="I242" t="s">
        <v>832</v>
      </c>
      <c r="J242" t="s">
        <v>3</v>
      </c>
      <c r="K242" t="s">
        <v>833</v>
      </c>
      <c r="L242">
        <v>1191</v>
      </c>
      <c r="N242">
        <v>1013</v>
      </c>
      <c r="O242" t="s">
        <v>831</v>
      </c>
      <c r="P242" t="s">
        <v>831</v>
      </c>
      <c r="Q242">
        <v>1</v>
      </c>
      <c r="W242">
        <v>0</v>
      </c>
      <c r="X242">
        <v>-1417349443</v>
      </c>
      <c r="Y242">
        <v>0.41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1</v>
      </c>
      <c r="AJ242">
        <v>1</v>
      </c>
      <c r="AK242">
        <v>1</v>
      </c>
      <c r="AL242">
        <v>1</v>
      </c>
      <c r="AN242">
        <v>0</v>
      </c>
      <c r="AO242">
        <v>1</v>
      </c>
      <c r="AP242">
        <v>0</v>
      </c>
      <c r="AQ242">
        <v>0</v>
      </c>
      <c r="AR242">
        <v>0</v>
      </c>
      <c r="AS242" t="s">
        <v>3</v>
      </c>
      <c r="AT242">
        <v>0.41</v>
      </c>
      <c r="AU242" t="s">
        <v>3</v>
      </c>
      <c r="AV242">
        <v>2</v>
      </c>
      <c r="AW242">
        <v>2</v>
      </c>
      <c r="AX242">
        <v>33357005</v>
      </c>
      <c r="AY242">
        <v>1</v>
      </c>
      <c r="AZ242">
        <v>2048</v>
      </c>
      <c r="BA242">
        <v>278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Y242*Source!I260</f>
        <v>0.41</v>
      </c>
      <c r="CY242">
        <f>AD242</f>
        <v>0</v>
      </c>
      <c r="CZ242">
        <f>AH242</f>
        <v>0</v>
      </c>
      <c r="DA242">
        <f>AL242</f>
        <v>1</v>
      </c>
      <c r="DB242">
        <f>ROUND(ROUND(AT242*CZ242,2),2)</f>
        <v>0</v>
      </c>
      <c r="DC242">
        <f>ROUND(ROUND(AT242*AG242,2),2)</f>
        <v>0</v>
      </c>
    </row>
    <row r="243" spans="1:107">
      <c r="A243">
        <f>ROW(Source!A260)</f>
        <v>260</v>
      </c>
      <c r="B243">
        <v>33304975</v>
      </c>
      <c r="C243">
        <v>33356996</v>
      </c>
      <c r="D243">
        <v>31258491</v>
      </c>
      <c r="E243">
        <v>1</v>
      </c>
      <c r="F243">
        <v>1</v>
      </c>
      <c r="G243">
        <v>1</v>
      </c>
      <c r="H243">
        <v>2</v>
      </c>
      <c r="I243" t="s">
        <v>834</v>
      </c>
      <c r="J243" t="s">
        <v>835</v>
      </c>
      <c r="K243" t="s">
        <v>836</v>
      </c>
      <c r="L243">
        <v>1368</v>
      </c>
      <c r="N243">
        <v>1011</v>
      </c>
      <c r="O243" t="s">
        <v>837</v>
      </c>
      <c r="P243" t="s">
        <v>837</v>
      </c>
      <c r="Q243">
        <v>1</v>
      </c>
      <c r="W243">
        <v>0</v>
      </c>
      <c r="X243">
        <v>-1718674368</v>
      </c>
      <c r="Y243">
        <v>0.06</v>
      </c>
      <c r="AA243">
        <v>0</v>
      </c>
      <c r="AB243">
        <v>111.99</v>
      </c>
      <c r="AC243">
        <v>13.5</v>
      </c>
      <c r="AD243">
        <v>0</v>
      </c>
      <c r="AE243">
        <v>0</v>
      </c>
      <c r="AF243">
        <v>111.99</v>
      </c>
      <c r="AG243">
        <v>13.5</v>
      </c>
      <c r="AH243">
        <v>0</v>
      </c>
      <c r="AI243">
        <v>1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1</v>
      </c>
      <c r="AQ243">
        <v>0</v>
      </c>
      <c r="AR243">
        <v>0</v>
      </c>
      <c r="AS243" t="s">
        <v>3</v>
      </c>
      <c r="AT243">
        <v>0.04</v>
      </c>
      <c r="AU243" t="s">
        <v>21</v>
      </c>
      <c r="AV243">
        <v>0</v>
      </c>
      <c r="AW243">
        <v>2</v>
      </c>
      <c r="AX243">
        <v>33357006</v>
      </c>
      <c r="AY243">
        <v>1</v>
      </c>
      <c r="AZ243">
        <v>0</v>
      </c>
      <c r="BA243">
        <v>279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Y243*Source!I260</f>
        <v>0.06</v>
      </c>
      <c r="CY243">
        <f>AB243</f>
        <v>111.99</v>
      </c>
      <c r="CZ243">
        <f>AF243</f>
        <v>111.99</v>
      </c>
      <c r="DA243">
        <f>AJ243</f>
        <v>1</v>
      </c>
      <c r="DB243">
        <f>ROUND(((ROUND(AT243*CZ243,2)*1.2)*1.25),2)</f>
        <v>6.72</v>
      </c>
      <c r="DC243">
        <f>ROUND(((ROUND(AT243*AG243,2)*1.2)*1.25),2)</f>
        <v>0.81</v>
      </c>
    </row>
    <row r="244" spans="1:107">
      <c r="A244">
        <f>ROW(Source!A260)</f>
        <v>260</v>
      </c>
      <c r="B244">
        <v>33304975</v>
      </c>
      <c r="C244">
        <v>33356996</v>
      </c>
      <c r="D244">
        <v>31258691</v>
      </c>
      <c r="E244">
        <v>1</v>
      </c>
      <c r="F244">
        <v>1</v>
      </c>
      <c r="G244">
        <v>1</v>
      </c>
      <c r="H244">
        <v>2</v>
      </c>
      <c r="I244" t="s">
        <v>838</v>
      </c>
      <c r="J244" t="s">
        <v>839</v>
      </c>
      <c r="K244" t="s">
        <v>840</v>
      </c>
      <c r="L244">
        <v>1368</v>
      </c>
      <c r="N244">
        <v>1011</v>
      </c>
      <c r="O244" t="s">
        <v>837</v>
      </c>
      <c r="P244" t="s">
        <v>837</v>
      </c>
      <c r="Q244">
        <v>1</v>
      </c>
      <c r="W244">
        <v>0</v>
      </c>
      <c r="X244">
        <v>1373224040</v>
      </c>
      <c r="Y244">
        <v>4.9499999999999993</v>
      </c>
      <c r="AA244">
        <v>0</v>
      </c>
      <c r="AB244">
        <v>3.12</v>
      </c>
      <c r="AC244">
        <v>0</v>
      </c>
      <c r="AD244">
        <v>0</v>
      </c>
      <c r="AE244">
        <v>0</v>
      </c>
      <c r="AF244">
        <v>3.12</v>
      </c>
      <c r="AG244">
        <v>0</v>
      </c>
      <c r="AH244">
        <v>0</v>
      </c>
      <c r="AI244">
        <v>1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1</v>
      </c>
      <c r="AQ244">
        <v>0</v>
      </c>
      <c r="AR244">
        <v>0</v>
      </c>
      <c r="AS244" t="s">
        <v>3</v>
      </c>
      <c r="AT244">
        <v>3.3</v>
      </c>
      <c r="AU244" t="s">
        <v>21</v>
      </c>
      <c r="AV244">
        <v>0</v>
      </c>
      <c r="AW244">
        <v>2</v>
      </c>
      <c r="AX244">
        <v>33357007</v>
      </c>
      <c r="AY244">
        <v>1</v>
      </c>
      <c r="AZ244">
        <v>0</v>
      </c>
      <c r="BA244">
        <v>280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Y244*Source!I260</f>
        <v>4.9499999999999993</v>
      </c>
      <c r="CY244">
        <f>AB244</f>
        <v>3.12</v>
      </c>
      <c r="CZ244">
        <f>AF244</f>
        <v>3.12</v>
      </c>
      <c r="DA244">
        <f>AJ244</f>
        <v>1</v>
      </c>
      <c r="DB244">
        <f>ROUND(((ROUND(AT244*CZ244,2)*1.2)*1.25),2)</f>
        <v>15.45</v>
      </c>
      <c r="DC244">
        <f>ROUND(((ROUND(AT244*AG244,2)*1.2)*1.25),2)</f>
        <v>0</v>
      </c>
    </row>
    <row r="245" spans="1:107">
      <c r="A245">
        <f>ROW(Source!A260)</f>
        <v>260</v>
      </c>
      <c r="B245">
        <v>33304975</v>
      </c>
      <c r="C245">
        <v>33356996</v>
      </c>
      <c r="D245">
        <v>31259879</v>
      </c>
      <c r="E245">
        <v>1</v>
      </c>
      <c r="F245">
        <v>1</v>
      </c>
      <c r="G245">
        <v>1</v>
      </c>
      <c r="H245">
        <v>2</v>
      </c>
      <c r="I245" t="s">
        <v>841</v>
      </c>
      <c r="J245" t="s">
        <v>842</v>
      </c>
      <c r="K245" t="s">
        <v>843</v>
      </c>
      <c r="L245">
        <v>1368</v>
      </c>
      <c r="N245">
        <v>1011</v>
      </c>
      <c r="O245" t="s">
        <v>837</v>
      </c>
      <c r="P245" t="s">
        <v>837</v>
      </c>
      <c r="Q245">
        <v>1</v>
      </c>
      <c r="W245">
        <v>0</v>
      </c>
      <c r="X245">
        <v>1372534845</v>
      </c>
      <c r="Y245">
        <v>0.55500000000000005</v>
      </c>
      <c r="AA245">
        <v>0</v>
      </c>
      <c r="AB245">
        <v>65.709999999999994</v>
      </c>
      <c r="AC245">
        <v>11.6</v>
      </c>
      <c r="AD245">
        <v>0</v>
      </c>
      <c r="AE245">
        <v>0</v>
      </c>
      <c r="AF245">
        <v>65.709999999999994</v>
      </c>
      <c r="AG245">
        <v>11.6</v>
      </c>
      <c r="AH245">
        <v>0</v>
      </c>
      <c r="AI245">
        <v>1</v>
      </c>
      <c r="AJ245">
        <v>1</v>
      </c>
      <c r="AK245">
        <v>1</v>
      </c>
      <c r="AL245">
        <v>1</v>
      </c>
      <c r="AN245">
        <v>0</v>
      </c>
      <c r="AO245">
        <v>1</v>
      </c>
      <c r="AP245">
        <v>1</v>
      </c>
      <c r="AQ245">
        <v>0</v>
      </c>
      <c r="AR245">
        <v>0</v>
      </c>
      <c r="AS245" t="s">
        <v>3</v>
      </c>
      <c r="AT245">
        <v>0.37</v>
      </c>
      <c r="AU245" t="s">
        <v>21</v>
      </c>
      <c r="AV245">
        <v>0</v>
      </c>
      <c r="AW245">
        <v>2</v>
      </c>
      <c r="AX245">
        <v>33357008</v>
      </c>
      <c r="AY245">
        <v>1</v>
      </c>
      <c r="AZ245">
        <v>0</v>
      </c>
      <c r="BA245">
        <v>281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Y245*Source!I260</f>
        <v>0.55500000000000005</v>
      </c>
      <c r="CY245">
        <f>AB245</f>
        <v>65.709999999999994</v>
      </c>
      <c r="CZ245">
        <f>AF245</f>
        <v>65.709999999999994</v>
      </c>
      <c r="DA245">
        <f>AJ245</f>
        <v>1</v>
      </c>
      <c r="DB245">
        <f>ROUND(((ROUND(AT245*CZ245,2)*1.2)*1.25),2)</f>
        <v>36.47</v>
      </c>
      <c r="DC245">
        <f>ROUND(((ROUND(AT245*AG245,2)*1.2)*1.25),2)</f>
        <v>6.44</v>
      </c>
    </row>
    <row r="246" spans="1:107">
      <c r="A246">
        <f>ROW(Source!A260)</f>
        <v>260</v>
      </c>
      <c r="B246">
        <v>33304975</v>
      </c>
      <c r="C246">
        <v>33356996</v>
      </c>
      <c r="D246">
        <v>31180727</v>
      </c>
      <c r="E246">
        <v>1</v>
      </c>
      <c r="F246">
        <v>1</v>
      </c>
      <c r="G246">
        <v>1</v>
      </c>
      <c r="H246">
        <v>3</v>
      </c>
      <c r="I246" t="s">
        <v>844</v>
      </c>
      <c r="J246" t="s">
        <v>845</v>
      </c>
      <c r="K246" t="s">
        <v>846</v>
      </c>
      <c r="L246">
        <v>1348</v>
      </c>
      <c r="N246">
        <v>1009</v>
      </c>
      <c r="O246" t="s">
        <v>32</v>
      </c>
      <c r="P246" t="s">
        <v>32</v>
      </c>
      <c r="Q246">
        <v>1000</v>
      </c>
      <c r="W246">
        <v>0</v>
      </c>
      <c r="X246">
        <v>-437906794</v>
      </c>
      <c r="Y246">
        <v>6.9999999999999994E-5</v>
      </c>
      <c r="AA246">
        <v>9040.01</v>
      </c>
      <c r="AB246">
        <v>0</v>
      </c>
      <c r="AC246">
        <v>0</v>
      </c>
      <c r="AD246">
        <v>0</v>
      </c>
      <c r="AE246">
        <v>9040.01</v>
      </c>
      <c r="AF246">
        <v>0</v>
      </c>
      <c r="AG246">
        <v>0</v>
      </c>
      <c r="AH246">
        <v>0</v>
      </c>
      <c r="AI246">
        <v>1</v>
      </c>
      <c r="AJ246">
        <v>1</v>
      </c>
      <c r="AK246">
        <v>1</v>
      </c>
      <c r="AL246">
        <v>1</v>
      </c>
      <c r="AN246">
        <v>0</v>
      </c>
      <c r="AO246">
        <v>1</v>
      </c>
      <c r="AP246">
        <v>0</v>
      </c>
      <c r="AQ246">
        <v>0</v>
      </c>
      <c r="AR246">
        <v>0</v>
      </c>
      <c r="AS246" t="s">
        <v>3</v>
      </c>
      <c r="AT246">
        <v>6.9999999999999994E-5</v>
      </c>
      <c r="AU246" t="s">
        <v>3</v>
      </c>
      <c r="AV246">
        <v>0</v>
      </c>
      <c r="AW246">
        <v>2</v>
      </c>
      <c r="AX246">
        <v>33357010</v>
      </c>
      <c r="AY246">
        <v>1</v>
      </c>
      <c r="AZ246">
        <v>0</v>
      </c>
      <c r="BA246">
        <v>283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Y246*Source!I260</f>
        <v>6.9999999999999994E-5</v>
      </c>
      <c r="CY246">
        <f>AA246</f>
        <v>9040.01</v>
      </c>
      <c r="CZ246">
        <f>AE246</f>
        <v>9040.01</v>
      </c>
      <c r="DA246">
        <f>AI246</f>
        <v>1</v>
      </c>
      <c r="DB246">
        <f>ROUND(ROUND(AT246*CZ246,2),2)</f>
        <v>0.63</v>
      </c>
      <c r="DC246">
        <f>ROUND(ROUND(AT246*AG246,2),2)</f>
        <v>0</v>
      </c>
    </row>
    <row r="247" spans="1:107">
      <c r="A247">
        <f>ROW(Source!A260)</f>
        <v>260</v>
      </c>
      <c r="B247">
        <v>33304975</v>
      </c>
      <c r="C247">
        <v>33356996</v>
      </c>
      <c r="D247">
        <v>31181610</v>
      </c>
      <c r="E247">
        <v>1</v>
      </c>
      <c r="F247">
        <v>1</v>
      </c>
      <c r="G247">
        <v>1</v>
      </c>
      <c r="H247">
        <v>3</v>
      </c>
      <c r="I247" t="s">
        <v>847</v>
      </c>
      <c r="J247" t="s">
        <v>848</v>
      </c>
      <c r="K247" t="s">
        <v>849</v>
      </c>
      <c r="L247">
        <v>1346</v>
      </c>
      <c r="N247">
        <v>1009</v>
      </c>
      <c r="O247" t="s">
        <v>78</v>
      </c>
      <c r="P247" t="s">
        <v>78</v>
      </c>
      <c r="Q247">
        <v>1</v>
      </c>
      <c r="W247">
        <v>0</v>
      </c>
      <c r="X247">
        <v>-731615568</v>
      </c>
      <c r="Y247">
        <v>0.06</v>
      </c>
      <c r="AA247">
        <v>23.09</v>
      </c>
      <c r="AB247">
        <v>0</v>
      </c>
      <c r="AC247">
        <v>0</v>
      </c>
      <c r="AD247">
        <v>0</v>
      </c>
      <c r="AE247">
        <v>23.09</v>
      </c>
      <c r="AF247">
        <v>0</v>
      </c>
      <c r="AG247">
        <v>0</v>
      </c>
      <c r="AH247">
        <v>0</v>
      </c>
      <c r="AI247">
        <v>1</v>
      </c>
      <c r="AJ247">
        <v>1</v>
      </c>
      <c r="AK247">
        <v>1</v>
      </c>
      <c r="AL247">
        <v>1</v>
      </c>
      <c r="AN247">
        <v>0</v>
      </c>
      <c r="AO247">
        <v>1</v>
      </c>
      <c r="AP247">
        <v>0</v>
      </c>
      <c r="AQ247">
        <v>0</v>
      </c>
      <c r="AR247">
        <v>0</v>
      </c>
      <c r="AS247" t="s">
        <v>3</v>
      </c>
      <c r="AT247">
        <v>0.06</v>
      </c>
      <c r="AU247" t="s">
        <v>3</v>
      </c>
      <c r="AV247">
        <v>0</v>
      </c>
      <c r="AW247">
        <v>2</v>
      </c>
      <c r="AX247">
        <v>33357011</v>
      </c>
      <c r="AY247">
        <v>1</v>
      </c>
      <c r="AZ247">
        <v>0</v>
      </c>
      <c r="BA247">
        <v>284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Y247*Source!I260</f>
        <v>0.06</v>
      </c>
      <c r="CY247">
        <f>AA247</f>
        <v>23.09</v>
      </c>
      <c r="CZ247">
        <f>AE247</f>
        <v>23.09</v>
      </c>
      <c r="DA247">
        <f>AI247</f>
        <v>1</v>
      </c>
      <c r="DB247">
        <f>ROUND(ROUND(AT247*CZ247,2),2)</f>
        <v>1.39</v>
      </c>
      <c r="DC247">
        <f>ROUND(ROUND(AT247*AG247,2),2)</f>
        <v>0</v>
      </c>
    </row>
    <row r="248" spans="1:107">
      <c r="A248">
        <f>ROW(Source!A261)</f>
        <v>261</v>
      </c>
      <c r="B248">
        <v>33304960</v>
      </c>
      <c r="C248">
        <v>33356996</v>
      </c>
      <c r="D248">
        <v>31172076</v>
      </c>
      <c r="E248">
        <v>1</v>
      </c>
      <c r="F248">
        <v>1</v>
      </c>
      <c r="G248">
        <v>1</v>
      </c>
      <c r="H248">
        <v>1</v>
      </c>
      <c r="I248" t="s">
        <v>829</v>
      </c>
      <c r="J248" t="s">
        <v>3</v>
      </c>
      <c r="K248" t="s">
        <v>830</v>
      </c>
      <c r="L248">
        <v>1191</v>
      </c>
      <c r="N248">
        <v>1013</v>
      </c>
      <c r="O248" t="s">
        <v>831</v>
      </c>
      <c r="P248" t="s">
        <v>831</v>
      </c>
      <c r="Q248">
        <v>1</v>
      </c>
      <c r="W248">
        <v>0</v>
      </c>
      <c r="X248">
        <v>1069510174</v>
      </c>
      <c r="Y248">
        <v>19.8582</v>
      </c>
      <c r="AA248">
        <v>0</v>
      </c>
      <c r="AB248">
        <v>0</v>
      </c>
      <c r="AC248">
        <v>0</v>
      </c>
      <c r="AD248">
        <v>9.6199999999999992</v>
      </c>
      <c r="AE248">
        <v>0</v>
      </c>
      <c r="AF248">
        <v>0</v>
      </c>
      <c r="AG248">
        <v>0</v>
      </c>
      <c r="AH248">
        <v>9.6199999999999992</v>
      </c>
      <c r="AI248">
        <v>1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1</v>
      </c>
      <c r="AQ248">
        <v>0</v>
      </c>
      <c r="AR248">
        <v>0</v>
      </c>
      <c r="AS248" t="s">
        <v>3</v>
      </c>
      <c r="AT248">
        <v>14.39</v>
      </c>
      <c r="AU248" t="s">
        <v>22</v>
      </c>
      <c r="AV248">
        <v>1</v>
      </c>
      <c r="AW248">
        <v>2</v>
      </c>
      <c r="AX248">
        <v>33357004</v>
      </c>
      <c r="AY248">
        <v>1</v>
      </c>
      <c r="AZ248">
        <v>0</v>
      </c>
      <c r="BA248">
        <v>285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Y248*Source!I261</f>
        <v>19.8582</v>
      </c>
      <c r="CY248">
        <f>AD248</f>
        <v>9.6199999999999992</v>
      </c>
      <c r="CZ248">
        <f>AH248</f>
        <v>9.6199999999999992</v>
      </c>
      <c r="DA248">
        <f>AL248</f>
        <v>1</v>
      </c>
      <c r="DB248">
        <f>ROUND(((ROUND(AT248*CZ248,2)*1.2)*1.15),2)</f>
        <v>191.03</v>
      </c>
      <c r="DC248">
        <f>ROUND(((ROUND(AT248*AG248,2)*1.2)*1.15),2)</f>
        <v>0</v>
      </c>
    </row>
    <row r="249" spans="1:107">
      <c r="A249">
        <f>ROW(Source!A261)</f>
        <v>261</v>
      </c>
      <c r="B249">
        <v>33304960</v>
      </c>
      <c r="C249">
        <v>33356996</v>
      </c>
      <c r="D249">
        <v>31172011</v>
      </c>
      <c r="E249">
        <v>1</v>
      </c>
      <c r="F249">
        <v>1</v>
      </c>
      <c r="G249">
        <v>1</v>
      </c>
      <c r="H249">
        <v>1</v>
      </c>
      <c r="I249" t="s">
        <v>832</v>
      </c>
      <c r="J249" t="s">
        <v>3</v>
      </c>
      <c r="K249" t="s">
        <v>833</v>
      </c>
      <c r="L249">
        <v>1191</v>
      </c>
      <c r="N249">
        <v>1013</v>
      </c>
      <c r="O249" t="s">
        <v>831</v>
      </c>
      <c r="P249" t="s">
        <v>831</v>
      </c>
      <c r="Q249">
        <v>1</v>
      </c>
      <c r="W249">
        <v>0</v>
      </c>
      <c r="X249">
        <v>-1417349443</v>
      </c>
      <c r="Y249">
        <v>0.41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1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0</v>
      </c>
      <c r="AQ249">
        <v>0</v>
      </c>
      <c r="AR249">
        <v>0</v>
      </c>
      <c r="AS249" t="s">
        <v>3</v>
      </c>
      <c r="AT249">
        <v>0.41</v>
      </c>
      <c r="AU249" t="s">
        <v>3</v>
      </c>
      <c r="AV249">
        <v>2</v>
      </c>
      <c r="AW249">
        <v>2</v>
      </c>
      <c r="AX249">
        <v>33357005</v>
      </c>
      <c r="AY249">
        <v>1</v>
      </c>
      <c r="AZ249">
        <v>2048</v>
      </c>
      <c r="BA249">
        <v>286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Y249*Source!I261</f>
        <v>0.41</v>
      </c>
      <c r="CY249">
        <f>AD249</f>
        <v>0</v>
      </c>
      <c r="CZ249">
        <f>AH249</f>
        <v>0</v>
      </c>
      <c r="DA249">
        <f>AL249</f>
        <v>1</v>
      </c>
      <c r="DB249">
        <f>ROUND(ROUND(AT249*CZ249,2),2)</f>
        <v>0</v>
      </c>
      <c r="DC249">
        <f>ROUND(ROUND(AT249*AG249,2),2)</f>
        <v>0</v>
      </c>
    </row>
    <row r="250" spans="1:107">
      <c r="A250">
        <f>ROW(Source!A261)</f>
        <v>261</v>
      </c>
      <c r="B250">
        <v>33304960</v>
      </c>
      <c r="C250">
        <v>33356996</v>
      </c>
      <c r="D250">
        <v>31258491</v>
      </c>
      <c r="E250">
        <v>1</v>
      </c>
      <c r="F250">
        <v>1</v>
      </c>
      <c r="G250">
        <v>1</v>
      </c>
      <c r="H250">
        <v>2</v>
      </c>
      <c r="I250" t="s">
        <v>834</v>
      </c>
      <c r="J250" t="s">
        <v>835</v>
      </c>
      <c r="K250" t="s">
        <v>836</v>
      </c>
      <c r="L250">
        <v>1368</v>
      </c>
      <c r="N250">
        <v>1011</v>
      </c>
      <c r="O250" t="s">
        <v>837</v>
      </c>
      <c r="P250" t="s">
        <v>837</v>
      </c>
      <c r="Q250">
        <v>1</v>
      </c>
      <c r="W250">
        <v>0</v>
      </c>
      <c r="X250">
        <v>-1718674368</v>
      </c>
      <c r="Y250">
        <v>0.06</v>
      </c>
      <c r="AA250">
        <v>0</v>
      </c>
      <c r="AB250">
        <v>111.99</v>
      </c>
      <c r="AC250">
        <v>13.5</v>
      </c>
      <c r="AD250">
        <v>0</v>
      </c>
      <c r="AE250">
        <v>0</v>
      </c>
      <c r="AF250">
        <v>111.99</v>
      </c>
      <c r="AG250">
        <v>13.5</v>
      </c>
      <c r="AH250">
        <v>0</v>
      </c>
      <c r="AI250">
        <v>1</v>
      </c>
      <c r="AJ250">
        <v>1</v>
      </c>
      <c r="AK250">
        <v>1</v>
      </c>
      <c r="AL250">
        <v>1</v>
      </c>
      <c r="AN250">
        <v>0</v>
      </c>
      <c r="AO250">
        <v>1</v>
      </c>
      <c r="AP250">
        <v>1</v>
      </c>
      <c r="AQ250">
        <v>0</v>
      </c>
      <c r="AR250">
        <v>0</v>
      </c>
      <c r="AS250" t="s">
        <v>3</v>
      </c>
      <c r="AT250">
        <v>0.04</v>
      </c>
      <c r="AU250" t="s">
        <v>21</v>
      </c>
      <c r="AV250">
        <v>0</v>
      </c>
      <c r="AW250">
        <v>2</v>
      </c>
      <c r="AX250">
        <v>33357006</v>
      </c>
      <c r="AY250">
        <v>1</v>
      </c>
      <c r="AZ250">
        <v>0</v>
      </c>
      <c r="BA250">
        <v>287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Y250*Source!I261</f>
        <v>0.06</v>
      </c>
      <c r="CY250">
        <f>AB250</f>
        <v>111.99</v>
      </c>
      <c r="CZ250">
        <f>AF250</f>
        <v>111.99</v>
      </c>
      <c r="DA250">
        <f>AJ250</f>
        <v>1</v>
      </c>
      <c r="DB250">
        <f>ROUND(((ROUND(AT250*CZ250,2)*1.2)*1.25),2)</f>
        <v>6.72</v>
      </c>
      <c r="DC250">
        <f>ROUND(((ROUND(AT250*AG250,2)*1.2)*1.25),2)</f>
        <v>0.81</v>
      </c>
    </row>
    <row r="251" spans="1:107">
      <c r="A251">
        <f>ROW(Source!A261)</f>
        <v>261</v>
      </c>
      <c r="B251">
        <v>33304960</v>
      </c>
      <c r="C251">
        <v>33356996</v>
      </c>
      <c r="D251">
        <v>31258691</v>
      </c>
      <c r="E251">
        <v>1</v>
      </c>
      <c r="F251">
        <v>1</v>
      </c>
      <c r="G251">
        <v>1</v>
      </c>
      <c r="H251">
        <v>2</v>
      </c>
      <c r="I251" t="s">
        <v>838</v>
      </c>
      <c r="J251" t="s">
        <v>839</v>
      </c>
      <c r="K251" t="s">
        <v>840</v>
      </c>
      <c r="L251">
        <v>1368</v>
      </c>
      <c r="N251">
        <v>1011</v>
      </c>
      <c r="O251" t="s">
        <v>837</v>
      </c>
      <c r="P251" t="s">
        <v>837</v>
      </c>
      <c r="Q251">
        <v>1</v>
      </c>
      <c r="W251">
        <v>0</v>
      </c>
      <c r="X251">
        <v>1373224040</v>
      </c>
      <c r="Y251">
        <v>4.9499999999999993</v>
      </c>
      <c r="AA251">
        <v>0</v>
      </c>
      <c r="AB251">
        <v>3.12</v>
      </c>
      <c r="AC251">
        <v>0</v>
      </c>
      <c r="AD251">
        <v>0</v>
      </c>
      <c r="AE251">
        <v>0</v>
      </c>
      <c r="AF251">
        <v>3.12</v>
      </c>
      <c r="AG251">
        <v>0</v>
      </c>
      <c r="AH251">
        <v>0</v>
      </c>
      <c r="AI251">
        <v>1</v>
      </c>
      <c r="AJ251">
        <v>1</v>
      </c>
      <c r="AK251">
        <v>1</v>
      </c>
      <c r="AL251">
        <v>1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3</v>
      </c>
      <c r="AT251">
        <v>3.3</v>
      </c>
      <c r="AU251" t="s">
        <v>21</v>
      </c>
      <c r="AV251">
        <v>0</v>
      </c>
      <c r="AW251">
        <v>2</v>
      </c>
      <c r="AX251">
        <v>33357007</v>
      </c>
      <c r="AY251">
        <v>1</v>
      </c>
      <c r="AZ251">
        <v>0</v>
      </c>
      <c r="BA251">
        <v>288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Y251*Source!I261</f>
        <v>4.9499999999999993</v>
      </c>
      <c r="CY251">
        <f>AB251</f>
        <v>3.12</v>
      </c>
      <c r="CZ251">
        <f>AF251</f>
        <v>3.12</v>
      </c>
      <c r="DA251">
        <f>AJ251</f>
        <v>1</v>
      </c>
      <c r="DB251">
        <f>ROUND(((ROUND(AT251*CZ251,2)*1.2)*1.25),2)</f>
        <v>15.45</v>
      </c>
      <c r="DC251">
        <f>ROUND(((ROUND(AT251*AG251,2)*1.2)*1.25),2)</f>
        <v>0</v>
      </c>
    </row>
    <row r="252" spans="1:107">
      <c r="A252">
        <f>ROW(Source!A261)</f>
        <v>261</v>
      </c>
      <c r="B252">
        <v>33304960</v>
      </c>
      <c r="C252">
        <v>33356996</v>
      </c>
      <c r="D252">
        <v>31259879</v>
      </c>
      <c r="E252">
        <v>1</v>
      </c>
      <c r="F252">
        <v>1</v>
      </c>
      <c r="G252">
        <v>1</v>
      </c>
      <c r="H252">
        <v>2</v>
      </c>
      <c r="I252" t="s">
        <v>841</v>
      </c>
      <c r="J252" t="s">
        <v>842</v>
      </c>
      <c r="K252" t="s">
        <v>843</v>
      </c>
      <c r="L252">
        <v>1368</v>
      </c>
      <c r="N252">
        <v>1011</v>
      </c>
      <c r="O252" t="s">
        <v>837</v>
      </c>
      <c r="P252" t="s">
        <v>837</v>
      </c>
      <c r="Q252">
        <v>1</v>
      </c>
      <c r="W252">
        <v>0</v>
      </c>
      <c r="X252">
        <v>1372534845</v>
      </c>
      <c r="Y252">
        <v>0.55500000000000005</v>
      </c>
      <c r="AA252">
        <v>0</v>
      </c>
      <c r="AB252">
        <v>65.709999999999994</v>
      </c>
      <c r="AC252">
        <v>11.6</v>
      </c>
      <c r="AD252">
        <v>0</v>
      </c>
      <c r="AE252">
        <v>0</v>
      </c>
      <c r="AF252">
        <v>65.709999999999994</v>
      </c>
      <c r="AG252">
        <v>11.6</v>
      </c>
      <c r="AH252">
        <v>0</v>
      </c>
      <c r="AI252">
        <v>1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1</v>
      </c>
      <c r="AQ252">
        <v>0</v>
      </c>
      <c r="AR252">
        <v>0</v>
      </c>
      <c r="AS252" t="s">
        <v>3</v>
      </c>
      <c r="AT252">
        <v>0.37</v>
      </c>
      <c r="AU252" t="s">
        <v>21</v>
      </c>
      <c r="AV252">
        <v>0</v>
      </c>
      <c r="AW252">
        <v>2</v>
      </c>
      <c r="AX252">
        <v>33357008</v>
      </c>
      <c r="AY252">
        <v>1</v>
      </c>
      <c r="AZ252">
        <v>0</v>
      </c>
      <c r="BA252">
        <v>289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Y252*Source!I261</f>
        <v>0.55500000000000005</v>
      </c>
      <c r="CY252">
        <f>AB252</f>
        <v>65.709999999999994</v>
      </c>
      <c r="CZ252">
        <f>AF252</f>
        <v>65.709999999999994</v>
      </c>
      <c r="DA252">
        <f>AJ252</f>
        <v>1</v>
      </c>
      <c r="DB252">
        <f>ROUND(((ROUND(AT252*CZ252,2)*1.2)*1.25),2)</f>
        <v>36.47</v>
      </c>
      <c r="DC252">
        <f>ROUND(((ROUND(AT252*AG252,2)*1.2)*1.25),2)</f>
        <v>6.44</v>
      </c>
    </row>
    <row r="253" spans="1:107">
      <c r="A253">
        <f>ROW(Source!A261)</f>
        <v>261</v>
      </c>
      <c r="B253">
        <v>33304960</v>
      </c>
      <c r="C253">
        <v>33356996</v>
      </c>
      <c r="D253">
        <v>31180727</v>
      </c>
      <c r="E253">
        <v>1</v>
      </c>
      <c r="F253">
        <v>1</v>
      </c>
      <c r="G253">
        <v>1</v>
      </c>
      <c r="H253">
        <v>3</v>
      </c>
      <c r="I253" t="s">
        <v>844</v>
      </c>
      <c r="J253" t="s">
        <v>845</v>
      </c>
      <c r="K253" t="s">
        <v>846</v>
      </c>
      <c r="L253">
        <v>1348</v>
      </c>
      <c r="N253">
        <v>1009</v>
      </c>
      <c r="O253" t="s">
        <v>32</v>
      </c>
      <c r="P253" t="s">
        <v>32</v>
      </c>
      <c r="Q253">
        <v>1000</v>
      </c>
      <c r="W253">
        <v>0</v>
      </c>
      <c r="X253">
        <v>-437906794</v>
      </c>
      <c r="Y253">
        <v>6.9999999999999994E-5</v>
      </c>
      <c r="AA253">
        <v>9040.01</v>
      </c>
      <c r="AB253">
        <v>0</v>
      </c>
      <c r="AC253">
        <v>0</v>
      </c>
      <c r="AD253">
        <v>0</v>
      </c>
      <c r="AE253">
        <v>9040.01</v>
      </c>
      <c r="AF253">
        <v>0</v>
      </c>
      <c r="AG253">
        <v>0</v>
      </c>
      <c r="AH253">
        <v>0</v>
      </c>
      <c r="AI253">
        <v>1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0</v>
      </c>
      <c r="AQ253">
        <v>0</v>
      </c>
      <c r="AR253">
        <v>0</v>
      </c>
      <c r="AS253" t="s">
        <v>3</v>
      </c>
      <c r="AT253">
        <v>6.9999999999999994E-5</v>
      </c>
      <c r="AU253" t="s">
        <v>3</v>
      </c>
      <c r="AV253">
        <v>0</v>
      </c>
      <c r="AW253">
        <v>2</v>
      </c>
      <c r="AX253">
        <v>33357010</v>
      </c>
      <c r="AY253">
        <v>1</v>
      </c>
      <c r="AZ253">
        <v>0</v>
      </c>
      <c r="BA253">
        <v>291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Y253*Source!I261</f>
        <v>6.9999999999999994E-5</v>
      </c>
      <c r="CY253">
        <f>AA253</f>
        <v>9040.01</v>
      </c>
      <c r="CZ253">
        <f>AE253</f>
        <v>9040.01</v>
      </c>
      <c r="DA253">
        <f>AI253</f>
        <v>1</v>
      </c>
      <c r="DB253">
        <f>ROUND(ROUND(AT253*CZ253,2),2)</f>
        <v>0.63</v>
      </c>
      <c r="DC253">
        <f>ROUND(ROUND(AT253*AG253,2),2)</f>
        <v>0</v>
      </c>
    </row>
    <row r="254" spans="1:107">
      <c r="A254">
        <f>ROW(Source!A261)</f>
        <v>261</v>
      </c>
      <c r="B254">
        <v>33304960</v>
      </c>
      <c r="C254">
        <v>33356996</v>
      </c>
      <c r="D254">
        <v>31181610</v>
      </c>
      <c r="E254">
        <v>1</v>
      </c>
      <c r="F254">
        <v>1</v>
      </c>
      <c r="G254">
        <v>1</v>
      </c>
      <c r="H254">
        <v>3</v>
      </c>
      <c r="I254" t="s">
        <v>847</v>
      </c>
      <c r="J254" t="s">
        <v>848</v>
      </c>
      <c r="K254" t="s">
        <v>849</v>
      </c>
      <c r="L254">
        <v>1346</v>
      </c>
      <c r="N254">
        <v>1009</v>
      </c>
      <c r="O254" t="s">
        <v>78</v>
      </c>
      <c r="P254" t="s">
        <v>78</v>
      </c>
      <c r="Q254">
        <v>1</v>
      </c>
      <c r="W254">
        <v>0</v>
      </c>
      <c r="X254">
        <v>-731615568</v>
      </c>
      <c r="Y254">
        <v>0.06</v>
      </c>
      <c r="AA254">
        <v>23.09</v>
      </c>
      <c r="AB254">
        <v>0</v>
      </c>
      <c r="AC254">
        <v>0</v>
      </c>
      <c r="AD254">
        <v>0</v>
      </c>
      <c r="AE254">
        <v>23.09</v>
      </c>
      <c r="AF254">
        <v>0</v>
      </c>
      <c r="AG254">
        <v>0</v>
      </c>
      <c r="AH254">
        <v>0</v>
      </c>
      <c r="AI254">
        <v>1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3</v>
      </c>
      <c r="AT254">
        <v>0.06</v>
      </c>
      <c r="AU254" t="s">
        <v>3</v>
      </c>
      <c r="AV254">
        <v>0</v>
      </c>
      <c r="AW254">
        <v>2</v>
      </c>
      <c r="AX254">
        <v>33357011</v>
      </c>
      <c r="AY254">
        <v>1</v>
      </c>
      <c r="AZ254">
        <v>0</v>
      </c>
      <c r="BA254">
        <v>292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Y254*Source!I261</f>
        <v>0.06</v>
      </c>
      <c r="CY254">
        <f>AA254</f>
        <v>23.09</v>
      </c>
      <c r="CZ254">
        <f>AE254</f>
        <v>23.09</v>
      </c>
      <c r="DA254">
        <f>AI254</f>
        <v>1</v>
      </c>
      <c r="DB254">
        <f>ROUND(ROUND(AT254*CZ254,2),2)</f>
        <v>1.39</v>
      </c>
      <c r="DC254">
        <f>ROUND(ROUND(AT254*AG254,2),2)</f>
        <v>0</v>
      </c>
    </row>
    <row r="255" spans="1:107">
      <c r="A255">
        <f>ROW(Source!A266)</f>
        <v>266</v>
      </c>
      <c r="B255">
        <v>33304975</v>
      </c>
      <c r="C255">
        <v>33357014</v>
      </c>
      <c r="D255">
        <v>31172061</v>
      </c>
      <c r="E255">
        <v>1</v>
      </c>
      <c r="F255">
        <v>1</v>
      </c>
      <c r="G255">
        <v>1</v>
      </c>
      <c r="H255">
        <v>1</v>
      </c>
      <c r="I255" t="s">
        <v>850</v>
      </c>
      <c r="J255" t="s">
        <v>3</v>
      </c>
      <c r="K255" t="s">
        <v>851</v>
      </c>
      <c r="L255">
        <v>1191</v>
      </c>
      <c r="N255">
        <v>1013</v>
      </c>
      <c r="O255" t="s">
        <v>831</v>
      </c>
      <c r="P255" t="s">
        <v>831</v>
      </c>
      <c r="Q255">
        <v>1</v>
      </c>
      <c r="W255">
        <v>0</v>
      </c>
      <c r="X255">
        <v>-784637506</v>
      </c>
      <c r="Y255">
        <v>7.9349999999999987</v>
      </c>
      <c r="AA255">
        <v>0</v>
      </c>
      <c r="AB255">
        <v>0</v>
      </c>
      <c r="AC255">
        <v>0</v>
      </c>
      <c r="AD255">
        <v>8.74</v>
      </c>
      <c r="AE255">
        <v>0</v>
      </c>
      <c r="AF255">
        <v>0</v>
      </c>
      <c r="AG255">
        <v>0</v>
      </c>
      <c r="AH255">
        <v>8.74</v>
      </c>
      <c r="AI255">
        <v>1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1</v>
      </c>
      <c r="AQ255">
        <v>0</v>
      </c>
      <c r="AR255">
        <v>0</v>
      </c>
      <c r="AS255" t="s">
        <v>3</v>
      </c>
      <c r="AT255">
        <v>5.75</v>
      </c>
      <c r="AU255" t="s">
        <v>22</v>
      </c>
      <c r="AV255">
        <v>1</v>
      </c>
      <c r="AW255">
        <v>2</v>
      </c>
      <c r="AX255">
        <v>33357020</v>
      </c>
      <c r="AY255">
        <v>1</v>
      </c>
      <c r="AZ255">
        <v>0</v>
      </c>
      <c r="BA255">
        <v>293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Y255*Source!I266</f>
        <v>1.9621271249999996</v>
      </c>
      <c r="CY255">
        <f>AD255</f>
        <v>8.74</v>
      </c>
      <c r="CZ255">
        <f>AH255</f>
        <v>8.74</v>
      </c>
      <c r="DA255">
        <f>AL255</f>
        <v>1</v>
      </c>
      <c r="DB255">
        <f>ROUND(((ROUND(AT255*CZ255,2)*1.2)*1.15),2)</f>
        <v>69.36</v>
      </c>
      <c r="DC255">
        <f>ROUND(((ROUND(AT255*AG255,2)*1.2)*1.15),2)</f>
        <v>0</v>
      </c>
    </row>
    <row r="256" spans="1:107">
      <c r="A256">
        <f>ROW(Source!A266)</f>
        <v>266</v>
      </c>
      <c r="B256">
        <v>33304975</v>
      </c>
      <c r="C256">
        <v>33357014</v>
      </c>
      <c r="D256">
        <v>31172011</v>
      </c>
      <c r="E256">
        <v>1</v>
      </c>
      <c r="F256">
        <v>1</v>
      </c>
      <c r="G256">
        <v>1</v>
      </c>
      <c r="H256">
        <v>1</v>
      </c>
      <c r="I256" t="s">
        <v>832</v>
      </c>
      <c r="J256" t="s">
        <v>3</v>
      </c>
      <c r="K256" t="s">
        <v>833</v>
      </c>
      <c r="L256">
        <v>1191</v>
      </c>
      <c r="N256">
        <v>1013</v>
      </c>
      <c r="O256" t="s">
        <v>831</v>
      </c>
      <c r="P256" t="s">
        <v>831</v>
      </c>
      <c r="Q256">
        <v>1</v>
      </c>
      <c r="W256">
        <v>0</v>
      </c>
      <c r="X256">
        <v>-1417349443</v>
      </c>
      <c r="Y256">
        <v>0.01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1</v>
      </c>
      <c r="AJ256">
        <v>1</v>
      </c>
      <c r="AK256">
        <v>1</v>
      </c>
      <c r="AL256">
        <v>1</v>
      </c>
      <c r="AN256">
        <v>0</v>
      </c>
      <c r="AO256">
        <v>1</v>
      </c>
      <c r="AP256">
        <v>0</v>
      </c>
      <c r="AQ256">
        <v>0</v>
      </c>
      <c r="AR256">
        <v>0</v>
      </c>
      <c r="AS256" t="s">
        <v>3</v>
      </c>
      <c r="AT256">
        <v>0.01</v>
      </c>
      <c r="AU256" t="s">
        <v>3</v>
      </c>
      <c r="AV256">
        <v>2</v>
      </c>
      <c r="AW256">
        <v>2</v>
      </c>
      <c r="AX256">
        <v>33357021</v>
      </c>
      <c r="AY256">
        <v>1</v>
      </c>
      <c r="AZ256">
        <v>2048</v>
      </c>
      <c r="BA256">
        <v>294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Y256*Source!I266</f>
        <v>2.4727500000000001E-3</v>
      </c>
      <c r="CY256">
        <f>AD256</f>
        <v>0</v>
      </c>
      <c r="CZ256">
        <f>AH256</f>
        <v>0</v>
      </c>
      <c r="DA256">
        <f>AL256</f>
        <v>1</v>
      </c>
      <c r="DB256">
        <f>ROUND(ROUND(AT256*CZ256,2),2)</f>
        <v>0</v>
      </c>
      <c r="DC256">
        <f>ROUND(ROUND(AT256*AG256,2),2)</f>
        <v>0</v>
      </c>
    </row>
    <row r="257" spans="1:107">
      <c r="A257">
        <f>ROW(Source!A266)</f>
        <v>266</v>
      </c>
      <c r="B257">
        <v>33304975</v>
      </c>
      <c r="C257">
        <v>33357014</v>
      </c>
      <c r="D257">
        <v>31259879</v>
      </c>
      <c r="E257">
        <v>1</v>
      </c>
      <c r="F257">
        <v>1</v>
      </c>
      <c r="G257">
        <v>1</v>
      </c>
      <c r="H257">
        <v>2</v>
      </c>
      <c r="I257" t="s">
        <v>841</v>
      </c>
      <c r="J257" t="s">
        <v>842</v>
      </c>
      <c r="K257" t="s">
        <v>843</v>
      </c>
      <c r="L257">
        <v>1368</v>
      </c>
      <c r="N257">
        <v>1011</v>
      </c>
      <c r="O257" t="s">
        <v>837</v>
      </c>
      <c r="P257" t="s">
        <v>837</v>
      </c>
      <c r="Q257">
        <v>1</v>
      </c>
      <c r="W257">
        <v>0</v>
      </c>
      <c r="X257">
        <v>1372534845</v>
      </c>
      <c r="Y257">
        <v>1.4999999999999999E-2</v>
      </c>
      <c r="AA257">
        <v>0</v>
      </c>
      <c r="AB257">
        <v>65.709999999999994</v>
      </c>
      <c r="AC257">
        <v>11.6</v>
      </c>
      <c r="AD257">
        <v>0</v>
      </c>
      <c r="AE257">
        <v>0</v>
      </c>
      <c r="AF257">
        <v>65.709999999999994</v>
      </c>
      <c r="AG257">
        <v>11.6</v>
      </c>
      <c r="AH257">
        <v>0</v>
      </c>
      <c r="AI257">
        <v>1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1</v>
      </c>
      <c r="AQ257">
        <v>0</v>
      </c>
      <c r="AR257">
        <v>0</v>
      </c>
      <c r="AS257" t="s">
        <v>3</v>
      </c>
      <c r="AT257">
        <v>0.01</v>
      </c>
      <c r="AU257" t="s">
        <v>21</v>
      </c>
      <c r="AV257">
        <v>0</v>
      </c>
      <c r="AW257">
        <v>2</v>
      </c>
      <c r="AX257">
        <v>33357022</v>
      </c>
      <c r="AY257">
        <v>1</v>
      </c>
      <c r="AZ257">
        <v>0</v>
      </c>
      <c r="BA257">
        <v>295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Y257*Source!I266</f>
        <v>3.7091249999999997E-3</v>
      </c>
      <c r="CY257">
        <f>AB257</f>
        <v>65.709999999999994</v>
      </c>
      <c r="CZ257">
        <f>AF257</f>
        <v>65.709999999999994</v>
      </c>
      <c r="DA257">
        <f>AJ257</f>
        <v>1</v>
      </c>
      <c r="DB257">
        <f>ROUND(((ROUND(AT257*CZ257,2)*1.2)*1.25),2)</f>
        <v>0.99</v>
      </c>
      <c r="DC257">
        <f>ROUND(((ROUND(AT257*AG257,2)*1.2)*1.25),2)</f>
        <v>0.18</v>
      </c>
    </row>
    <row r="258" spans="1:107">
      <c r="A258">
        <f>ROW(Source!A266)</f>
        <v>266</v>
      </c>
      <c r="B258">
        <v>33304975</v>
      </c>
      <c r="C258">
        <v>33357014</v>
      </c>
      <c r="D258">
        <v>31180727</v>
      </c>
      <c r="E258">
        <v>1</v>
      </c>
      <c r="F258">
        <v>1</v>
      </c>
      <c r="G258">
        <v>1</v>
      </c>
      <c r="H258">
        <v>3</v>
      </c>
      <c r="I258" t="s">
        <v>844</v>
      </c>
      <c r="J258" t="s">
        <v>845</v>
      </c>
      <c r="K258" t="s">
        <v>846</v>
      </c>
      <c r="L258">
        <v>1348</v>
      </c>
      <c r="N258">
        <v>1009</v>
      </c>
      <c r="O258" t="s">
        <v>32</v>
      </c>
      <c r="P258" t="s">
        <v>32</v>
      </c>
      <c r="Q258">
        <v>1000</v>
      </c>
      <c r="W258">
        <v>0</v>
      </c>
      <c r="X258">
        <v>-437906794</v>
      </c>
      <c r="Y258">
        <v>2.0000000000000001E-4</v>
      </c>
      <c r="AA258">
        <v>9040.01</v>
      </c>
      <c r="AB258">
        <v>0</v>
      </c>
      <c r="AC258">
        <v>0</v>
      </c>
      <c r="AD258">
        <v>0</v>
      </c>
      <c r="AE258">
        <v>9040.01</v>
      </c>
      <c r="AF258">
        <v>0</v>
      </c>
      <c r="AG258">
        <v>0</v>
      </c>
      <c r="AH258">
        <v>0</v>
      </c>
      <c r="AI258">
        <v>1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0</v>
      </c>
      <c r="AQ258">
        <v>0</v>
      </c>
      <c r="AR258">
        <v>0</v>
      </c>
      <c r="AS258" t="s">
        <v>3</v>
      </c>
      <c r="AT258">
        <v>2.0000000000000001E-4</v>
      </c>
      <c r="AU258" t="s">
        <v>3</v>
      </c>
      <c r="AV258">
        <v>0</v>
      </c>
      <c r="AW258">
        <v>2</v>
      </c>
      <c r="AX258">
        <v>33357023</v>
      </c>
      <c r="AY258">
        <v>1</v>
      </c>
      <c r="AZ258">
        <v>0</v>
      </c>
      <c r="BA258">
        <v>296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Y258*Source!I266</f>
        <v>4.9455E-5</v>
      </c>
      <c r="CY258">
        <f>AA258</f>
        <v>9040.01</v>
      </c>
      <c r="CZ258">
        <f>AE258</f>
        <v>9040.01</v>
      </c>
      <c r="DA258">
        <f>AI258</f>
        <v>1</v>
      </c>
      <c r="DB258">
        <f>ROUND(ROUND(AT258*CZ258,2),2)</f>
        <v>1.81</v>
      </c>
      <c r="DC258">
        <f>ROUND(ROUND(AT258*AG258,2),2)</f>
        <v>0</v>
      </c>
    </row>
    <row r="259" spans="1:107">
      <c r="A259">
        <f>ROW(Source!A266)</f>
        <v>266</v>
      </c>
      <c r="B259">
        <v>33304975</v>
      </c>
      <c r="C259">
        <v>33357014</v>
      </c>
      <c r="D259">
        <v>31181610</v>
      </c>
      <c r="E259">
        <v>1</v>
      </c>
      <c r="F259">
        <v>1</v>
      </c>
      <c r="G259">
        <v>1</v>
      </c>
      <c r="H259">
        <v>3</v>
      </c>
      <c r="I259" t="s">
        <v>847</v>
      </c>
      <c r="J259" t="s">
        <v>848</v>
      </c>
      <c r="K259" t="s">
        <v>849</v>
      </c>
      <c r="L259">
        <v>1346</v>
      </c>
      <c r="N259">
        <v>1009</v>
      </c>
      <c r="O259" t="s">
        <v>78</v>
      </c>
      <c r="P259" t="s">
        <v>78</v>
      </c>
      <c r="Q259">
        <v>1</v>
      </c>
      <c r="W259">
        <v>0</v>
      </c>
      <c r="X259">
        <v>-731615568</v>
      </c>
      <c r="Y259">
        <v>0.08</v>
      </c>
      <c r="AA259">
        <v>23.09</v>
      </c>
      <c r="AB259">
        <v>0</v>
      </c>
      <c r="AC259">
        <v>0</v>
      </c>
      <c r="AD259">
        <v>0</v>
      </c>
      <c r="AE259">
        <v>23.09</v>
      </c>
      <c r="AF259">
        <v>0</v>
      </c>
      <c r="AG259">
        <v>0</v>
      </c>
      <c r="AH259">
        <v>0</v>
      </c>
      <c r="AI259">
        <v>1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0</v>
      </c>
      <c r="AQ259">
        <v>0</v>
      </c>
      <c r="AR259">
        <v>0</v>
      </c>
      <c r="AS259" t="s">
        <v>3</v>
      </c>
      <c r="AT259">
        <v>0.08</v>
      </c>
      <c r="AU259" t="s">
        <v>3</v>
      </c>
      <c r="AV259">
        <v>0</v>
      </c>
      <c r="AW259">
        <v>2</v>
      </c>
      <c r="AX259">
        <v>33357024</v>
      </c>
      <c r="AY259">
        <v>1</v>
      </c>
      <c r="AZ259">
        <v>0</v>
      </c>
      <c r="BA259">
        <v>297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Y259*Source!I266</f>
        <v>1.9782000000000001E-2</v>
      </c>
      <c r="CY259">
        <f>AA259</f>
        <v>23.09</v>
      </c>
      <c r="CZ259">
        <f>AE259</f>
        <v>23.09</v>
      </c>
      <c r="DA259">
        <f>AI259</f>
        <v>1</v>
      </c>
      <c r="DB259">
        <f>ROUND(ROUND(AT259*CZ259,2),2)</f>
        <v>1.85</v>
      </c>
      <c r="DC259">
        <f>ROUND(ROUND(AT259*AG259,2),2)</f>
        <v>0</v>
      </c>
    </row>
    <row r="260" spans="1:107">
      <c r="A260">
        <f>ROW(Source!A267)</f>
        <v>267</v>
      </c>
      <c r="B260">
        <v>33304960</v>
      </c>
      <c r="C260">
        <v>33357014</v>
      </c>
      <c r="D260">
        <v>31172061</v>
      </c>
      <c r="E260">
        <v>1</v>
      </c>
      <c r="F260">
        <v>1</v>
      </c>
      <c r="G260">
        <v>1</v>
      </c>
      <c r="H260">
        <v>1</v>
      </c>
      <c r="I260" t="s">
        <v>850</v>
      </c>
      <c r="J260" t="s">
        <v>3</v>
      </c>
      <c r="K260" t="s">
        <v>851</v>
      </c>
      <c r="L260">
        <v>1191</v>
      </c>
      <c r="N260">
        <v>1013</v>
      </c>
      <c r="O260" t="s">
        <v>831</v>
      </c>
      <c r="P260" t="s">
        <v>831</v>
      </c>
      <c r="Q260">
        <v>1</v>
      </c>
      <c r="W260">
        <v>0</v>
      </c>
      <c r="X260">
        <v>-784637506</v>
      </c>
      <c r="Y260">
        <v>7.9349999999999987</v>
      </c>
      <c r="AA260">
        <v>0</v>
      </c>
      <c r="AB260">
        <v>0</v>
      </c>
      <c r="AC260">
        <v>0</v>
      </c>
      <c r="AD260">
        <v>8.74</v>
      </c>
      <c r="AE260">
        <v>0</v>
      </c>
      <c r="AF260">
        <v>0</v>
      </c>
      <c r="AG260">
        <v>0</v>
      </c>
      <c r="AH260">
        <v>8.74</v>
      </c>
      <c r="AI260">
        <v>1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1</v>
      </c>
      <c r="AQ260">
        <v>0</v>
      </c>
      <c r="AR260">
        <v>0</v>
      </c>
      <c r="AS260" t="s">
        <v>3</v>
      </c>
      <c r="AT260">
        <v>5.75</v>
      </c>
      <c r="AU260" t="s">
        <v>22</v>
      </c>
      <c r="AV260">
        <v>1</v>
      </c>
      <c r="AW260">
        <v>2</v>
      </c>
      <c r="AX260">
        <v>33357020</v>
      </c>
      <c r="AY260">
        <v>1</v>
      </c>
      <c r="AZ260">
        <v>0</v>
      </c>
      <c r="BA260">
        <v>299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Y260*Source!I267</f>
        <v>1.9621271249999996</v>
      </c>
      <c r="CY260">
        <f>AD260</f>
        <v>8.74</v>
      </c>
      <c r="CZ260">
        <f>AH260</f>
        <v>8.74</v>
      </c>
      <c r="DA260">
        <f>AL260</f>
        <v>1</v>
      </c>
      <c r="DB260">
        <f>ROUND(((ROUND(AT260*CZ260,2)*1.2)*1.15),2)</f>
        <v>69.36</v>
      </c>
      <c r="DC260">
        <f>ROUND(((ROUND(AT260*AG260,2)*1.2)*1.15),2)</f>
        <v>0</v>
      </c>
    </row>
    <row r="261" spans="1:107">
      <c r="A261">
        <f>ROW(Source!A267)</f>
        <v>267</v>
      </c>
      <c r="B261">
        <v>33304960</v>
      </c>
      <c r="C261">
        <v>33357014</v>
      </c>
      <c r="D261">
        <v>31172011</v>
      </c>
      <c r="E261">
        <v>1</v>
      </c>
      <c r="F261">
        <v>1</v>
      </c>
      <c r="G261">
        <v>1</v>
      </c>
      <c r="H261">
        <v>1</v>
      </c>
      <c r="I261" t="s">
        <v>832</v>
      </c>
      <c r="J261" t="s">
        <v>3</v>
      </c>
      <c r="K261" t="s">
        <v>833</v>
      </c>
      <c r="L261">
        <v>1191</v>
      </c>
      <c r="N261">
        <v>1013</v>
      </c>
      <c r="O261" t="s">
        <v>831</v>
      </c>
      <c r="P261" t="s">
        <v>831</v>
      </c>
      <c r="Q261">
        <v>1</v>
      </c>
      <c r="W261">
        <v>0</v>
      </c>
      <c r="X261">
        <v>-1417349443</v>
      </c>
      <c r="Y261">
        <v>0.01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1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0</v>
      </c>
      <c r="AQ261">
        <v>0</v>
      </c>
      <c r="AR261">
        <v>0</v>
      </c>
      <c r="AS261" t="s">
        <v>3</v>
      </c>
      <c r="AT261">
        <v>0.01</v>
      </c>
      <c r="AU261" t="s">
        <v>3</v>
      </c>
      <c r="AV261">
        <v>2</v>
      </c>
      <c r="AW261">
        <v>2</v>
      </c>
      <c r="AX261">
        <v>33357021</v>
      </c>
      <c r="AY261">
        <v>1</v>
      </c>
      <c r="AZ261">
        <v>2048</v>
      </c>
      <c r="BA261">
        <v>300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Y261*Source!I267</f>
        <v>2.4727500000000001E-3</v>
      </c>
      <c r="CY261">
        <f>AD261</f>
        <v>0</v>
      </c>
      <c r="CZ261">
        <f>AH261</f>
        <v>0</v>
      </c>
      <c r="DA261">
        <f>AL261</f>
        <v>1</v>
      </c>
      <c r="DB261">
        <f>ROUND(ROUND(AT261*CZ261,2),2)</f>
        <v>0</v>
      </c>
      <c r="DC261">
        <f>ROUND(ROUND(AT261*AG261,2),2)</f>
        <v>0</v>
      </c>
    </row>
    <row r="262" spans="1:107">
      <c r="A262">
        <f>ROW(Source!A267)</f>
        <v>267</v>
      </c>
      <c r="B262">
        <v>33304960</v>
      </c>
      <c r="C262">
        <v>33357014</v>
      </c>
      <c r="D262">
        <v>31259879</v>
      </c>
      <c r="E262">
        <v>1</v>
      </c>
      <c r="F262">
        <v>1</v>
      </c>
      <c r="G262">
        <v>1</v>
      </c>
      <c r="H262">
        <v>2</v>
      </c>
      <c r="I262" t="s">
        <v>841</v>
      </c>
      <c r="J262" t="s">
        <v>842</v>
      </c>
      <c r="K262" t="s">
        <v>843</v>
      </c>
      <c r="L262">
        <v>1368</v>
      </c>
      <c r="N262">
        <v>1011</v>
      </c>
      <c r="O262" t="s">
        <v>837</v>
      </c>
      <c r="P262" t="s">
        <v>837</v>
      </c>
      <c r="Q262">
        <v>1</v>
      </c>
      <c r="W262">
        <v>0</v>
      </c>
      <c r="X262">
        <v>1372534845</v>
      </c>
      <c r="Y262">
        <v>1.4999999999999999E-2</v>
      </c>
      <c r="AA262">
        <v>0</v>
      </c>
      <c r="AB262">
        <v>65.709999999999994</v>
      </c>
      <c r="AC262">
        <v>11.6</v>
      </c>
      <c r="AD262">
        <v>0</v>
      </c>
      <c r="AE262">
        <v>0</v>
      </c>
      <c r="AF262">
        <v>65.709999999999994</v>
      </c>
      <c r="AG262">
        <v>11.6</v>
      </c>
      <c r="AH262">
        <v>0</v>
      </c>
      <c r="AI262">
        <v>1</v>
      </c>
      <c r="AJ262">
        <v>1</v>
      </c>
      <c r="AK262">
        <v>1</v>
      </c>
      <c r="AL262">
        <v>1</v>
      </c>
      <c r="AN262">
        <v>0</v>
      </c>
      <c r="AO262">
        <v>1</v>
      </c>
      <c r="AP262">
        <v>1</v>
      </c>
      <c r="AQ262">
        <v>0</v>
      </c>
      <c r="AR262">
        <v>0</v>
      </c>
      <c r="AS262" t="s">
        <v>3</v>
      </c>
      <c r="AT262">
        <v>0.01</v>
      </c>
      <c r="AU262" t="s">
        <v>21</v>
      </c>
      <c r="AV262">
        <v>0</v>
      </c>
      <c r="AW262">
        <v>2</v>
      </c>
      <c r="AX262">
        <v>33357022</v>
      </c>
      <c r="AY262">
        <v>1</v>
      </c>
      <c r="AZ262">
        <v>0</v>
      </c>
      <c r="BA262">
        <v>301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Y262*Source!I267</f>
        <v>3.7091249999999997E-3</v>
      </c>
      <c r="CY262">
        <f>AB262</f>
        <v>65.709999999999994</v>
      </c>
      <c r="CZ262">
        <f>AF262</f>
        <v>65.709999999999994</v>
      </c>
      <c r="DA262">
        <f>AJ262</f>
        <v>1</v>
      </c>
      <c r="DB262">
        <f>ROUND(((ROUND(AT262*CZ262,2)*1.2)*1.25),2)</f>
        <v>0.99</v>
      </c>
      <c r="DC262">
        <f>ROUND(((ROUND(AT262*AG262,2)*1.2)*1.25),2)</f>
        <v>0.18</v>
      </c>
    </row>
    <row r="263" spans="1:107">
      <c r="A263">
        <f>ROW(Source!A267)</f>
        <v>267</v>
      </c>
      <c r="B263">
        <v>33304960</v>
      </c>
      <c r="C263">
        <v>33357014</v>
      </c>
      <c r="D263">
        <v>31180727</v>
      </c>
      <c r="E263">
        <v>1</v>
      </c>
      <c r="F263">
        <v>1</v>
      </c>
      <c r="G263">
        <v>1</v>
      </c>
      <c r="H263">
        <v>3</v>
      </c>
      <c r="I263" t="s">
        <v>844</v>
      </c>
      <c r="J263" t="s">
        <v>845</v>
      </c>
      <c r="K263" t="s">
        <v>846</v>
      </c>
      <c r="L263">
        <v>1348</v>
      </c>
      <c r="N263">
        <v>1009</v>
      </c>
      <c r="O263" t="s">
        <v>32</v>
      </c>
      <c r="P263" t="s">
        <v>32</v>
      </c>
      <c r="Q263">
        <v>1000</v>
      </c>
      <c r="W263">
        <v>0</v>
      </c>
      <c r="X263">
        <v>-437906794</v>
      </c>
      <c r="Y263">
        <v>2.0000000000000001E-4</v>
      </c>
      <c r="AA263">
        <v>9040.01</v>
      </c>
      <c r="AB263">
        <v>0</v>
      </c>
      <c r="AC263">
        <v>0</v>
      </c>
      <c r="AD263">
        <v>0</v>
      </c>
      <c r="AE263">
        <v>9040.01</v>
      </c>
      <c r="AF263">
        <v>0</v>
      </c>
      <c r="AG263">
        <v>0</v>
      </c>
      <c r="AH263">
        <v>0</v>
      </c>
      <c r="AI263">
        <v>1</v>
      </c>
      <c r="AJ263">
        <v>1</v>
      </c>
      <c r="AK263">
        <v>1</v>
      </c>
      <c r="AL263">
        <v>1</v>
      </c>
      <c r="AN263">
        <v>0</v>
      </c>
      <c r="AO263">
        <v>1</v>
      </c>
      <c r="AP263">
        <v>0</v>
      </c>
      <c r="AQ263">
        <v>0</v>
      </c>
      <c r="AR263">
        <v>0</v>
      </c>
      <c r="AS263" t="s">
        <v>3</v>
      </c>
      <c r="AT263">
        <v>2.0000000000000001E-4</v>
      </c>
      <c r="AU263" t="s">
        <v>3</v>
      </c>
      <c r="AV263">
        <v>0</v>
      </c>
      <c r="AW263">
        <v>2</v>
      </c>
      <c r="AX263">
        <v>33357023</v>
      </c>
      <c r="AY263">
        <v>1</v>
      </c>
      <c r="AZ263">
        <v>0</v>
      </c>
      <c r="BA263">
        <v>302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Y263*Source!I267</f>
        <v>4.9455E-5</v>
      </c>
      <c r="CY263">
        <f>AA263</f>
        <v>9040.01</v>
      </c>
      <c r="CZ263">
        <f>AE263</f>
        <v>9040.01</v>
      </c>
      <c r="DA263">
        <f>AI263</f>
        <v>1</v>
      </c>
      <c r="DB263">
        <f>ROUND(ROUND(AT263*CZ263,2),2)</f>
        <v>1.81</v>
      </c>
      <c r="DC263">
        <f>ROUND(ROUND(AT263*AG263,2),2)</f>
        <v>0</v>
      </c>
    </row>
    <row r="264" spans="1:107">
      <c r="A264">
        <f>ROW(Source!A267)</f>
        <v>267</v>
      </c>
      <c r="B264">
        <v>33304960</v>
      </c>
      <c r="C264">
        <v>33357014</v>
      </c>
      <c r="D264">
        <v>31181610</v>
      </c>
      <c r="E264">
        <v>1</v>
      </c>
      <c r="F264">
        <v>1</v>
      </c>
      <c r="G264">
        <v>1</v>
      </c>
      <c r="H264">
        <v>3</v>
      </c>
      <c r="I264" t="s">
        <v>847</v>
      </c>
      <c r="J264" t="s">
        <v>848</v>
      </c>
      <c r="K264" t="s">
        <v>849</v>
      </c>
      <c r="L264">
        <v>1346</v>
      </c>
      <c r="N264">
        <v>1009</v>
      </c>
      <c r="O264" t="s">
        <v>78</v>
      </c>
      <c r="P264" t="s">
        <v>78</v>
      </c>
      <c r="Q264">
        <v>1</v>
      </c>
      <c r="W264">
        <v>0</v>
      </c>
      <c r="X264">
        <v>-731615568</v>
      </c>
      <c r="Y264">
        <v>0.08</v>
      </c>
      <c r="AA264">
        <v>23.09</v>
      </c>
      <c r="AB264">
        <v>0</v>
      </c>
      <c r="AC264">
        <v>0</v>
      </c>
      <c r="AD264">
        <v>0</v>
      </c>
      <c r="AE264">
        <v>23.09</v>
      </c>
      <c r="AF264">
        <v>0</v>
      </c>
      <c r="AG264">
        <v>0</v>
      </c>
      <c r="AH264">
        <v>0</v>
      </c>
      <c r="AI264">
        <v>1</v>
      </c>
      <c r="AJ264">
        <v>1</v>
      </c>
      <c r="AK264">
        <v>1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3</v>
      </c>
      <c r="AT264">
        <v>0.08</v>
      </c>
      <c r="AU264" t="s">
        <v>3</v>
      </c>
      <c r="AV264">
        <v>0</v>
      </c>
      <c r="AW264">
        <v>2</v>
      </c>
      <c r="AX264">
        <v>33357024</v>
      </c>
      <c r="AY264">
        <v>1</v>
      </c>
      <c r="AZ264">
        <v>0</v>
      </c>
      <c r="BA264">
        <v>303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Y264*Source!I267</f>
        <v>1.9782000000000001E-2</v>
      </c>
      <c r="CY264">
        <f>AA264</f>
        <v>23.09</v>
      </c>
      <c r="CZ264">
        <f>AE264</f>
        <v>23.09</v>
      </c>
      <c r="DA264">
        <f>AI264</f>
        <v>1</v>
      </c>
      <c r="DB264">
        <f>ROUND(ROUND(AT264*CZ264,2),2)</f>
        <v>1.85</v>
      </c>
      <c r="DC264">
        <f>ROUND(ROUND(AT264*AG264,2),2)</f>
        <v>0</v>
      </c>
    </row>
    <row r="265" spans="1:107">
      <c r="A265">
        <f>ROW(Source!A272)</f>
        <v>272</v>
      </c>
      <c r="B265">
        <v>33304975</v>
      </c>
      <c r="C265">
        <v>33357028</v>
      </c>
      <c r="D265">
        <v>31172080</v>
      </c>
      <c r="E265">
        <v>1</v>
      </c>
      <c r="F265">
        <v>1</v>
      </c>
      <c r="G265">
        <v>1</v>
      </c>
      <c r="H265">
        <v>1</v>
      </c>
      <c r="I265" t="s">
        <v>852</v>
      </c>
      <c r="J265" t="s">
        <v>3</v>
      </c>
      <c r="K265" t="s">
        <v>853</v>
      </c>
      <c r="L265">
        <v>1191</v>
      </c>
      <c r="N265">
        <v>1013</v>
      </c>
      <c r="O265" t="s">
        <v>831</v>
      </c>
      <c r="P265" t="s">
        <v>831</v>
      </c>
      <c r="Q265">
        <v>1</v>
      </c>
      <c r="W265">
        <v>0</v>
      </c>
      <c r="X265">
        <v>912892513</v>
      </c>
      <c r="Y265">
        <v>5.1059999999999999</v>
      </c>
      <c r="AA265">
        <v>0</v>
      </c>
      <c r="AB265">
        <v>0</v>
      </c>
      <c r="AC265">
        <v>0</v>
      </c>
      <c r="AD265">
        <v>9.92</v>
      </c>
      <c r="AE265">
        <v>0</v>
      </c>
      <c r="AF265">
        <v>0</v>
      </c>
      <c r="AG265">
        <v>0</v>
      </c>
      <c r="AH265">
        <v>9.92</v>
      </c>
      <c r="AI265">
        <v>1</v>
      </c>
      <c r="AJ265">
        <v>1</v>
      </c>
      <c r="AK265">
        <v>1</v>
      </c>
      <c r="AL265">
        <v>1</v>
      </c>
      <c r="AN265">
        <v>0</v>
      </c>
      <c r="AO265">
        <v>1</v>
      </c>
      <c r="AP265">
        <v>1</v>
      </c>
      <c r="AQ265">
        <v>0</v>
      </c>
      <c r="AR265">
        <v>0</v>
      </c>
      <c r="AS265" t="s">
        <v>3</v>
      </c>
      <c r="AT265">
        <v>3.7</v>
      </c>
      <c r="AU265" t="s">
        <v>22</v>
      </c>
      <c r="AV265">
        <v>1</v>
      </c>
      <c r="AW265">
        <v>2</v>
      </c>
      <c r="AX265">
        <v>33357034</v>
      </c>
      <c r="AY265">
        <v>1</v>
      </c>
      <c r="AZ265">
        <v>0</v>
      </c>
      <c r="BA265">
        <v>305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Y265*Source!I272</f>
        <v>2.0424000000000002</v>
      </c>
      <c r="CY265">
        <f>AD265</f>
        <v>9.92</v>
      </c>
      <c r="CZ265">
        <f>AH265</f>
        <v>9.92</v>
      </c>
      <c r="DA265">
        <f>AL265</f>
        <v>1</v>
      </c>
      <c r="DB265">
        <f>ROUND(((ROUND(AT265*CZ265,2)*1.2)*1.15),2)</f>
        <v>50.65</v>
      </c>
      <c r="DC265">
        <f>ROUND(((ROUND(AT265*AG265,2)*1.2)*1.15),2)</f>
        <v>0</v>
      </c>
    </row>
    <row r="266" spans="1:107">
      <c r="A266">
        <f>ROW(Source!A272)</f>
        <v>272</v>
      </c>
      <c r="B266">
        <v>33304975</v>
      </c>
      <c r="C266">
        <v>33357028</v>
      </c>
      <c r="D266">
        <v>31172011</v>
      </c>
      <c r="E266">
        <v>1</v>
      </c>
      <c r="F266">
        <v>1</v>
      </c>
      <c r="G266">
        <v>1</v>
      </c>
      <c r="H266">
        <v>1</v>
      </c>
      <c r="I266" t="s">
        <v>832</v>
      </c>
      <c r="J266" t="s">
        <v>3</v>
      </c>
      <c r="K266" t="s">
        <v>833</v>
      </c>
      <c r="L266">
        <v>1191</v>
      </c>
      <c r="N266">
        <v>1013</v>
      </c>
      <c r="O266" t="s">
        <v>831</v>
      </c>
      <c r="P266" t="s">
        <v>831</v>
      </c>
      <c r="Q266">
        <v>1</v>
      </c>
      <c r="W266">
        <v>0</v>
      </c>
      <c r="X266">
        <v>-1417349443</v>
      </c>
      <c r="Y266">
        <v>0.01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1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3</v>
      </c>
      <c r="AT266">
        <v>0.01</v>
      </c>
      <c r="AU266" t="s">
        <v>3</v>
      </c>
      <c r="AV266">
        <v>2</v>
      </c>
      <c r="AW266">
        <v>2</v>
      </c>
      <c r="AX266">
        <v>33357035</v>
      </c>
      <c r="AY266">
        <v>1</v>
      </c>
      <c r="AZ266">
        <v>2048</v>
      </c>
      <c r="BA266">
        <v>306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Y266*Source!I272</f>
        <v>4.0000000000000001E-3</v>
      </c>
      <c r="CY266">
        <f>AD266</f>
        <v>0</v>
      </c>
      <c r="CZ266">
        <f>AH266</f>
        <v>0</v>
      </c>
      <c r="DA266">
        <f>AL266</f>
        <v>1</v>
      </c>
      <c r="DB266">
        <f>ROUND(ROUND(AT266*CZ266,2),2)</f>
        <v>0</v>
      </c>
      <c r="DC266">
        <f>ROUND(ROUND(AT266*AG266,2),2)</f>
        <v>0</v>
      </c>
    </row>
    <row r="267" spans="1:107">
      <c r="A267">
        <f>ROW(Source!A272)</f>
        <v>272</v>
      </c>
      <c r="B267">
        <v>33304975</v>
      </c>
      <c r="C267">
        <v>33357028</v>
      </c>
      <c r="D267">
        <v>31259879</v>
      </c>
      <c r="E267">
        <v>1</v>
      </c>
      <c r="F267">
        <v>1</v>
      </c>
      <c r="G267">
        <v>1</v>
      </c>
      <c r="H267">
        <v>2</v>
      </c>
      <c r="I267" t="s">
        <v>841</v>
      </c>
      <c r="J267" t="s">
        <v>842</v>
      </c>
      <c r="K267" t="s">
        <v>843</v>
      </c>
      <c r="L267">
        <v>1368</v>
      </c>
      <c r="N267">
        <v>1011</v>
      </c>
      <c r="O267" t="s">
        <v>837</v>
      </c>
      <c r="P267" t="s">
        <v>837</v>
      </c>
      <c r="Q267">
        <v>1</v>
      </c>
      <c r="W267">
        <v>0</v>
      </c>
      <c r="X267">
        <v>1372534845</v>
      </c>
      <c r="Y267">
        <v>1.4999999999999999E-2</v>
      </c>
      <c r="AA267">
        <v>0</v>
      </c>
      <c r="AB267">
        <v>65.709999999999994</v>
      </c>
      <c r="AC267">
        <v>11.6</v>
      </c>
      <c r="AD267">
        <v>0</v>
      </c>
      <c r="AE267">
        <v>0</v>
      </c>
      <c r="AF267">
        <v>65.709999999999994</v>
      </c>
      <c r="AG267">
        <v>11.6</v>
      </c>
      <c r="AH267">
        <v>0</v>
      </c>
      <c r="AI267">
        <v>1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1</v>
      </c>
      <c r="AQ267">
        <v>0</v>
      </c>
      <c r="AR267">
        <v>0</v>
      </c>
      <c r="AS267" t="s">
        <v>3</v>
      </c>
      <c r="AT267">
        <v>0.01</v>
      </c>
      <c r="AU267" t="s">
        <v>21</v>
      </c>
      <c r="AV267">
        <v>0</v>
      </c>
      <c r="AW267">
        <v>2</v>
      </c>
      <c r="AX267">
        <v>33357036</v>
      </c>
      <c r="AY267">
        <v>1</v>
      </c>
      <c r="AZ267">
        <v>0</v>
      </c>
      <c r="BA267">
        <v>307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Y267*Source!I272</f>
        <v>6.0000000000000001E-3</v>
      </c>
      <c r="CY267">
        <f>AB267</f>
        <v>65.709999999999994</v>
      </c>
      <c r="CZ267">
        <f>AF267</f>
        <v>65.709999999999994</v>
      </c>
      <c r="DA267">
        <f>AJ267</f>
        <v>1</v>
      </c>
      <c r="DB267">
        <f>ROUND(((ROUND(AT267*CZ267,2)*1.2)*1.25),2)</f>
        <v>0.99</v>
      </c>
      <c r="DC267">
        <f>ROUND(((ROUND(AT267*AG267,2)*1.2)*1.25),2)</f>
        <v>0.18</v>
      </c>
    </row>
    <row r="268" spans="1:107">
      <c r="A268">
        <f>ROW(Source!A272)</f>
        <v>272</v>
      </c>
      <c r="B268">
        <v>33304975</v>
      </c>
      <c r="C268">
        <v>33357028</v>
      </c>
      <c r="D268">
        <v>31180727</v>
      </c>
      <c r="E268">
        <v>1</v>
      </c>
      <c r="F268">
        <v>1</v>
      </c>
      <c r="G268">
        <v>1</v>
      </c>
      <c r="H268">
        <v>3</v>
      </c>
      <c r="I268" t="s">
        <v>844</v>
      </c>
      <c r="J268" t="s">
        <v>845</v>
      </c>
      <c r="K268" t="s">
        <v>846</v>
      </c>
      <c r="L268">
        <v>1348</v>
      </c>
      <c r="N268">
        <v>1009</v>
      </c>
      <c r="O268" t="s">
        <v>32</v>
      </c>
      <c r="P268" t="s">
        <v>32</v>
      </c>
      <c r="Q268">
        <v>1000</v>
      </c>
      <c r="W268">
        <v>0</v>
      </c>
      <c r="X268">
        <v>-437906794</v>
      </c>
      <c r="Y268">
        <v>4.0000000000000002E-4</v>
      </c>
      <c r="AA268">
        <v>9040.01</v>
      </c>
      <c r="AB268">
        <v>0</v>
      </c>
      <c r="AC268">
        <v>0</v>
      </c>
      <c r="AD268">
        <v>0</v>
      </c>
      <c r="AE268">
        <v>9040.01</v>
      </c>
      <c r="AF268">
        <v>0</v>
      </c>
      <c r="AG268">
        <v>0</v>
      </c>
      <c r="AH268">
        <v>0</v>
      </c>
      <c r="AI268">
        <v>1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3</v>
      </c>
      <c r="AT268">
        <v>4.0000000000000002E-4</v>
      </c>
      <c r="AU268" t="s">
        <v>3</v>
      </c>
      <c r="AV268">
        <v>0</v>
      </c>
      <c r="AW268">
        <v>2</v>
      </c>
      <c r="AX268">
        <v>33357037</v>
      </c>
      <c r="AY268">
        <v>1</v>
      </c>
      <c r="AZ268">
        <v>0</v>
      </c>
      <c r="BA268">
        <v>308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Y268*Source!I272</f>
        <v>1.6000000000000001E-4</v>
      </c>
      <c r="CY268">
        <f>AA268</f>
        <v>9040.01</v>
      </c>
      <c r="CZ268">
        <f>AE268</f>
        <v>9040.01</v>
      </c>
      <c r="DA268">
        <f>AI268</f>
        <v>1</v>
      </c>
      <c r="DB268">
        <f>ROUND(ROUND(AT268*CZ268,2),2)</f>
        <v>3.62</v>
      </c>
      <c r="DC268">
        <f>ROUND(ROUND(AT268*AG268,2),2)</f>
        <v>0</v>
      </c>
    </row>
    <row r="269" spans="1:107">
      <c r="A269">
        <f>ROW(Source!A272)</f>
        <v>272</v>
      </c>
      <c r="B269">
        <v>33304975</v>
      </c>
      <c r="C269">
        <v>33357028</v>
      </c>
      <c r="D269">
        <v>31181610</v>
      </c>
      <c r="E269">
        <v>1</v>
      </c>
      <c r="F269">
        <v>1</v>
      </c>
      <c r="G269">
        <v>1</v>
      </c>
      <c r="H269">
        <v>3</v>
      </c>
      <c r="I269" t="s">
        <v>847</v>
      </c>
      <c r="J269" t="s">
        <v>848</v>
      </c>
      <c r="K269" t="s">
        <v>849</v>
      </c>
      <c r="L269">
        <v>1346</v>
      </c>
      <c r="N269">
        <v>1009</v>
      </c>
      <c r="O269" t="s">
        <v>78</v>
      </c>
      <c r="P269" t="s">
        <v>78</v>
      </c>
      <c r="Q269">
        <v>1</v>
      </c>
      <c r="W269">
        <v>0</v>
      </c>
      <c r="X269">
        <v>-731615568</v>
      </c>
      <c r="Y269">
        <v>1.1000000000000001</v>
      </c>
      <c r="AA269">
        <v>23.09</v>
      </c>
      <c r="AB269">
        <v>0</v>
      </c>
      <c r="AC269">
        <v>0</v>
      </c>
      <c r="AD269">
        <v>0</v>
      </c>
      <c r="AE269">
        <v>23.09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1</v>
      </c>
      <c r="AL269">
        <v>1</v>
      </c>
      <c r="AN269">
        <v>0</v>
      </c>
      <c r="AO269">
        <v>1</v>
      </c>
      <c r="AP269">
        <v>0</v>
      </c>
      <c r="AQ269">
        <v>0</v>
      </c>
      <c r="AR269">
        <v>0</v>
      </c>
      <c r="AS269" t="s">
        <v>3</v>
      </c>
      <c r="AT269">
        <v>1.1000000000000001</v>
      </c>
      <c r="AU269" t="s">
        <v>3</v>
      </c>
      <c r="AV269">
        <v>0</v>
      </c>
      <c r="AW269">
        <v>2</v>
      </c>
      <c r="AX269">
        <v>33357038</v>
      </c>
      <c r="AY269">
        <v>1</v>
      </c>
      <c r="AZ269">
        <v>0</v>
      </c>
      <c r="BA269">
        <v>309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Y269*Source!I272</f>
        <v>0.44000000000000006</v>
      </c>
      <c r="CY269">
        <f>AA269</f>
        <v>23.09</v>
      </c>
      <c r="CZ269">
        <f>AE269</f>
        <v>23.09</v>
      </c>
      <c r="DA269">
        <f>AI269</f>
        <v>1</v>
      </c>
      <c r="DB269">
        <f>ROUND(ROUND(AT269*CZ269,2),2)</f>
        <v>25.4</v>
      </c>
      <c r="DC269">
        <f>ROUND(ROUND(AT269*AG269,2),2)</f>
        <v>0</v>
      </c>
    </row>
    <row r="270" spans="1:107">
      <c r="A270">
        <f>ROW(Source!A273)</f>
        <v>273</v>
      </c>
      <c r="B270">
        <v>33304960</v>
      </c>
      <c r="C270">
        <v>33357028</v>
      </c>
      <c r="D270">
        <v>31172080</v>
      </c>
      <c r="E270">
        <v>1</v>
      </c>
      <c r="F270">
        <v>1</v>
      </c>
      <c r="G270">
        <v>1</v>
      </c>
      <c r="H270">
        <v>1</v>
      </c>
      <c r="I270" t="s">
        <v>852</v>
      </c>
      <c r="J270" t="s">
        <v>3</v>
      </c>
      <c r="K270" t="s">
        <v>853</v>
      </c>
      <c r="L270">
        <v>1191</v>
      </c>
      <c r="N270">
        <v>1013</v>
      </c>
      <c r="O270" t="s">
        <v>831</v>
      </c>
      <c r="P270" t="s">
        <v>831</v>
      </c>
      <c r="Q270">
        <v>1</v>
      </c>
      <c r="W270">
        <v>0</v>
      </c>
      <c r="X270">
        <v>912892513</v>
      </c>
      <c r="Y270">
        <v>5.1059999999999999</v>
      </c>
      <c r="AA270">
        <v>0</v>
      </c>
      <c r="AB270">
        <v>0</v>
      </c>
      <c r="AC270">
        <v>0</v>
      </c>
      <c r="AD270">
        <v>9.92</v>
      </c>
      <c r="AE270">
        <v>0</v>
      </c>
      <c r="AF270">
        <v>0</v>
      </c>
      <c r="AG270">
        <v>0</v>
      </c>
      <c r="AH270">
        <v>9.92</v>
      </c>
      <c r="AI270">
        <v>1</v>
      </c>
      <c r="AJ270">
        <v>1</v>
      </c>
      <c r="AK270">
        <v>1</v>
      </c>
      <c r="AL270">
        <v>1</v>
      </c>
      <c r="AN270">
        <v>0</v>
      </c>
      <c r="AO270">
        <v>1</v>
      </c>
      <c r="AP270">
        <v>1</v>
      </c>
      <c r="AQ270">
        <v>0</v>
      </c>
      <c r="AR270">
        <v>0</v>
      </c>
      <c r="AS270" t="s">
        <v>3</v>
      </c>
      <c r="AT270">
        <v>3.7</v>
      </c>
      <c r="AU270" t="s">
        <v>22</v>
      </c>
      <c r="AV270">
        <v>1</v>
      </c>
      <c r="AW270">
        <v>2</v>
      </c>
      <c r="AX270">
        <v>33357034</v>
      </c>
      <c r="AY270">
        <v>1</v>
      </c>
      <c r="AZ270">
        <v>0</v>
      </c>
      <c r="BA270">
        <v>311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Y270*Source!I273</f>
        <v>2.0424000000000002</v>
      </c>
      <c r="CY270">
        <f>AD270</f>
        <v>9.92</v>
      </c>
      <c r="CZ270">
        <f>AH270</f>
        <v>9.92</v>
      </c>
      <c r="DA270">
        <f>AL270</f>
        <v>1</v>
      </c>
      <c r="DB270">
        <f>ROUND(((ROUND(AT270*CZ270,2)*1.2)*1.15),2)</f>
        <v>50.65</v>
      </c>
      <c r="DC270">
        <f>ROUND(((ROUND(AT270*AG270,2)*1.2)*1.15),2)</f>
        <v>0</v>
      </c>
    </row>
    <row r="271" spans="1:107">
      <c r="A271">
        <f>ROW(Source!A273)</f>
        <v>273</v>
      </c>
      <c r="B271">
        <v>33304960</v>
      </c>
      <c r="C271">
        <v>33357028</v>
      </c>
      <c r="D271">
        <v>31172011</v>
      </c>
      <c r="E271">
        <v>1</v>
      </c>
      <c r="F271">
        <v>1</v>
      </c>
      <c r="G271">
        <v>1</v>
      </c>
      <c r="H271">
        <v>1</v>
      </c>
      <c r="I271" t="s">
        <v>832</v>
      </c>
      <c r="J271" t="s">
        <v>3</v>
      </c>
      <c r="K271" t="s">
        <v>833</v>
      </c>
      <c r="L271">
        <v>1191</v>
      </c>
      <c r="N271">
        <v>1013</v>
      </c>
      <c r="O271" t="s">
        <v>831</v>
      </c>
      <c r="P271" t="s">
        <v>831</v>
      </c>
      <c r="Q271">
        <v>1</v>
      </c>
      <c r="W271">
        <v>0</v>
      </c>
      <c r="X271">
        <v>-1417349443</v>
      </c>
      <c r="Y271">
        <v>0.01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1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3</v>
      </c>
      <c r="AT271">
        <v>0.01</v>
      </c>
      <c r="AU271" t="s">
        <v>3</v>
      </c>
      <c r="AV271">
        <v>2</v>
      </c>
      <c r="AW271">
        <v>2</v>
      </c>
      <c r="AX271">
        <v>33357035</v>
      </c>
      <c r="AY271">
        <v>1</v>
      </c>
      <c r="AZ271">
        <v>2048</v>
      </c>
      <c r="BA271">
        <v>312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Y271*Source!I273</f>
        <v>4.0000000000000001E-3</v>
      </c>
      <c r="CY271">
        <f>AD271</f>
        <v>0</v>
      </c>
      <c r="CZ271">
        <f>AH271</f>
        <v>0</v>
      </c>
      <c r="DA271">
        <f>AL271</f>
        <v>1</v>
      </c>
      <c r="DB271">
        <f>ROUND(ROUND(AT271*CZ271,2),2)</f>
        <v>0</v>
      </c>
      <c r="DC271">
        <f>ROUND(ROUND(AT271*AG271,2),2)</f>
        <v>0</v>
      </c>
    </row>
    <row r="272" spans="1:107">
      <c r="A272">
        <f>ROW(Source!A273)</f>
        <v>273</v>
      </c>
      <c r="B272">
        <v>33304960</v>
      </c>
      <c r="C272">
        <v>33357028</v>
      </c>
      <c r="D272">
        <v>31259879</v>
      </c>
      <c r="E272">
        <v>1</v>
      </c>
      <c r="F272">
        <v>1</v>
      </c>
      <c r="G272">
        <v>1</v>
      </c>
      <c r="H272">
        <v>2</v>
      </c>
      <c r="I272" t="s">
        <v>841</v>
      </c>
      <c r="J272" t="s">
        <v>842</v>
      </c>
      <c r="K272" t="s">
        <v>843</v>
      </c>
      <c r="L272">
        <v>1368</v>
      </c>
      <c r="N272">
        <v>1011</v>
      </c>
      <c r="O272" t="s">
        <v>837</v>
      </c>
      <c r="P272" t="s">
        <v>837</v>
      </c>
      <c r="Q272">
        <v>1</v>
      </c>
      <c r="W272">
        <v>0</v>
      </c>
      <c r="X272">
        <v>1372534845</v>
      </c>
      <c r="Y272">
        <v>1.4999999999999999E-2</v>
      </c>
      <c r="AA272">
        <v>0</v>
      </c>
      <c r="AB272">
        <v>65.709999999999994</v>
      </c>
      <c r="AC272">
        <v>11.6</v>
      </c>
      <c r="AD272">
        <v>0</v>
      </c>
      <c r="AE272">
        <v>0</v>
      </c>
      <c r="AF272">
        <v>65.709999999999994</v>
      </c>
      <c r="AG272">
        <v>11.6</v>
      </c>
      <c r="AH272">
        <v>0</v>
      </c>
      <c r="AI272">
        <v>1</v>
      </c>
      <c r="AJ272">
        <v>1</v>
      </c>
      <c r="AK272">
        <v>1</v>
      </c>
      <c r="AL272">
        <v>1</v>
      </c>
      <c r="AN272">
        <v>0</v>
      </c>
      <c r="AO272">
        <v>1</v>
      </c>
      <c r="AP272">
        <v>1</v>
      </c>
      <c r="AQ272">
        <v>0</v>
      </c>
      <c r="AR272">
        <v>0</v>
      </c>
      <c r="AS272" t="s">
        <v>3</v>
      </c>
      <c r="AT272">
        <v>0.01</v>
      </c>
      <c r="AU272" t="s">
        <v>21</v>
      </c>
      <c r="AV272">
        <v>0</v>
      </c>
      <c r="AW272">
        <v>2</v>
      </c>
      <c r="AX272">
        <v>33357036</v>
      </c>
      <c r="AY272">
        <v>1</v>
      </c>
      <c r="AZ272">
        <v>0</v>
      </c>
      <c r="BA272">
        <v>313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Y272*Source!I273</f>
        <v>6.0000000000000001E-3</v>
      </c>
      <c r="CY272">
        <f>AB272</f>
        <v>65.709999999999994</v>
      </c>
      <c r="CZ272">
        <f>AF272</f>
        <v>65.709999999999994</v>
      </c>
      <c r="DA272">
        <f>AJ272</f>
        <v>1</v>
      </c>
      <c r="DB272">
        <f>ROUND(((ROUND(AT272*CZ272,2)*1.2)*1.25),2)</f>
        <v>0.99</v>
      </c>
      <c r="DC272">
        <f>ROUND(((ROUND(AT272*AG272,2)*1.2)*1.25),2)</f>
        <v>0.18</v>
      </c>
    </row>
    <row r="273" spans="1:107">
      <c r="A273">
        <f>ROW(Source!A273)</f>
        <v>273</v>
      </c>
      <c r="B273">
        <v>33304960</v>
      </c>
      <c r="C273">
        <v>33357028</v>
      </c>
      <c r="D273">
        <v>31180727</v>
      </c>
      <c r="E273">
        <v>1</v>
      </c>
      <c r="F273">
        <v>1</v>
      </c>
      <c r="G273">
        <v>1</v>
      </c>
      <c r="H273">
        <v>3</v>
      </c>
      <c r="I273" t="s">
        <v>844</v>
      </c>
      <c r="J273" t="s">
        <v>845</v>
      </c>
      <c r="K273" t="s">
        <v>846</v>
      </c>
      <c r="L273">
        <v>1348</v>
      </c>
      <c r="N273">
        <v>1009</v>
      </c>
      <c r="O273" t="s">
        <v>32</v>
      </c>
      <c r="P273" t="s">
        <v>32</v>
      </c>
      <c r="Q273">
        <v>1000</v>
      </c>
      <c r="W273">
        <v>0</v>
      </c>
      <c r="X273">
        <v>-437906794</v>
      </c>
      <c r="Y273">
        <v>4.0000000000000002E-4</v>
      </c>
      <c r="AA273">
        <v>9040.01</v>
      </c>
      <c r="AB273">
        <v>0</v>
      </c>
      <c r="AC273">
        <v>0</v>
      </c>
      <c r="AD273">
        <v>0</v>
      </c>
      <c r="AE273">
        <v>9040.01</v>
      </c>
      <c r="AF273">
        <v>0</v>
      </c>
      <c r="AG273">
        <v>0</v>
      </c>
      <c r="AH273">
        <v>0</v>
      </c>
      <c r="AI273">
        <v>1</v>
      </c>
      <c r="AJ273">
        <v>1</v>
      </c>
      <c r="AK273">
        <v>1</v>
      </c>
      <c r="AL273">
        <v>1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3</v>
      </c>
      <c r="AT273">
        <v>4.0000000000000002E-4</v>
      </c>
      <c r="AU273" t="s">
        <v>3</v>
      </c>
      <c r="AV273">
        <v>0</v>
      </c>
      <c r="AW273">
        <v>2</v>
      </c>
      <c r="AX273">
        <v>33357037</v>
      </c>
      <c r="AY273">
        <v>1</v>
      </c>
      <c r="AZ273">
        <v>0</v>
      </c>
      <c r="BA273">
        <v>314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Y273*Source!I273</f>
        <v>1.6000000000000001E-4</v>
      </c>
      <c r="CY273">
        <f>AA273</f>
        <v>9040.01</v>
      </c>
      <c r="CZ273">
        <f>AE273</f>
        <v>9040.01</v>
      </c>
      <c r="DA273">
        <f>AI273</f>
        <v>1</v>
      </c>
      <c r="DB273">
        <f>ROUND(ROUND(AT273*CZ273,2),2)</f>
        <v>3.62</v>
      </c>
      <c r="DC273">
        <f>ROUND(ROUND(AT273*AG273,2),2)</f>
        <v>0</v>
      </c>
    </row>
    <row r="274" spans="1:107">
      <c r="A274">
        <f>ROW(Source!A273)</f>
        <v>273</v>
      </c>
      <c r="B274">
        <v>33304960</v>
      </c>
      <c r="C274">
        <v>33357028</v>
      </c>
      <c r="D274">
        <v>31181610</v>
      </c>
      <c r="E274">
        <v>1</v>
      </c>
      <c r="F274">
        <v>1</v>
      </c>
      <c r="G274">
        <v>1</v>
      </c>
      <c r="H274">
        <v>3</v>
      </c>
      <c r="I274" t="s">
        <v>847</v>
      </c>
      <c r="J274" t="s">
        <v>848</v>
      </c>
      <c r="K274" t="s">
        <v>849</v>
      </c>
      <c r="L274">
        <v>1346</v>
      </c>
      <c r="N274">
        <v>1009</v>
      </c>
      <c r="O274" t="s">
        <v>78</v>
      </c>
      <c r="P274" t="s">
        <v>78</v>
      </c>
      <c r="Q274">
        <v>1</v>
      </c>
      <c r="W274">
        <v>0</v>
      </c>
      <c r="X274">
        <v>-731615568</v>
      </c>
      <c r="Y274">
        <v>1.1000000000000001</v>
      </c>
      <c r="AA274">
        <v>23.09</v>
      </c>
      <c r="AB274">
        <v>0</v>
      </c>
      <c r="AC274">
        <v>0</v>
      </c>
      <c r="AD274">
        <v>0</v>
      </c>
      <c r="AE274">
        <v>23.09</v>
      </c>
      <c r="AF274">
        <v>0</v>
      </c>
      <c r="AG274">
        <v>0</v>
      </c>
      <c r="AH274">
        <v>0</v>
      </c>
      <c r="AI274">
        <v>1</v>
      </c>
      <c r="AJ274">
        <v>1</v>
      </c>
      <c r="AK274">
        <v>1</v>
      </c>
      <c r="AL274">
        <v>1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3</v>
      </c>
      <c r="AT274">
        <v>1.1000000000000001</v>
      </c>
      <c r="AU274" t="s">
        <v>3</v>
      </c>
      <c r="AV274">
        <v>0</v>
      </c>
      <c r="AW274">
        <v>2</v>
      </c>
      <c r="AX274">
        <v>33357038</v>
      </c>
      <c r="AY274">
        <v>1</v>
      </c>
      <c r="AZ274">
        <v>0</v>
      </c>
      <c r="BA274">
        <v>315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Y274*Source!I273</f>
        <v>0.44000000000000006</v>
      </c>
      <c r="CY274">
        <f>AA274</f>
        <v>23.09</v>
      </c>
      <c r="CZ274">
        <f>AE274</f>
        <v>23.09</v>
      </c>
      <c r="DA274">
        <f>AI274</f>
        <v>1</v>
      </c>
      <c r="DB274">
        <f>ROUND(ROUND(AT274*CZ274,2),2)</f>
        <v>25.4</v>
      </c>
      <c r="DC274">
        <f>ROUND(ROUND(AT274*AG274,2),2)</f>
        <v>0</v>
      </c>
    </row>
    <row r="275" spans="1:107">
      <c r="A275">
        <f>ROW(Source!A276)</f>
        <v>276</v>
      </c>
      <c r="B275">
        <v>33304975</v>
      </c>
      <c r="C275">
        <v>33357058</v>
      </c>
      <c r="D275">
        <v>31172069</v>
      </c>
      <c r="E275">
        <v>1</v>
      </c>
      <c r="F275">
        <v>1</v>
      </c>
      <c r="G275">
        <v>1</v>
      </c>
      <c r="H275">
        <v>1</v>
      </c>
      <c r="I275" t="s">
        <v>856</v>
      </c>
      <c r="J275" t="s">
        <v>3</v>
      </c>
      <c r="K275" t="s">
        <v>857</v>
      </c>
      <c r="L275">
        <v>1191</v>
      </c>
      <c r="N275">
        <v>1013</v>
      </c>
      <c r="O275" t="s">
        <v>831</v>
      </c>
      <c r="P275" t="s">
        <v>831</v>
      </c>
      <c r="Q275">
        <v>1</v>
      </c>
      <c r="W275">
        <v>0</v>
      </c>
      <c r="X275">
        <v>-1027537862</v>
      </c>
      <c r="Y275">
        <v>8.307599999999999</v>
      </c>
      <c r="AA275">
        <v>0</v>
      </c>
      <c r="AB275">
        <v>0</v>
      </c>
      <c r="AC275">
        <v>0</v>
      </c>
      <c r="AD275">
        <v>9.18</v>
      </c>
      <c r="AE275">
        <v>0</v>
      </c>
      <c r="AF275">
        <v>0</v>
      </c>
      <c r="AG275">
        <v>0</v>
      </c>
      <c r="AH275">
        <v>9.18</v>
      </c>
      <c r="AI275">
        <v>1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1</v>
      </c>
      <c r="AQ275">
        <v>0</v>
      </c>
      <c r="AR275">
        <v>0</v>
      </c>
      <c r="AS275" t="s">
        <v>3</v>
      </c>
      <c r="AT275">
        <v>6.02</v>
      </c>
      <c r="AU275" t="s">
        <v>22</v>
      </c>
      <c r="AV275">
        <v>1</v>
      </c>
      <c r="AW275">
        <v>2</v>
      </c>
      <c r="AX275">
        <v>33357066</v>
      </c>
      <c r="AY275">
        <v>1</v>
      </c>
      <c r="AZ275">
        <v>0</v>
      </c>
      <c r="BA275">
        <v>317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Y275*Source!I276</f>
        <v>0.48184079999999996</v>
      </c>
      <c r="CY275">
        <f>AD275</f>
        <v>9.18</v>
      </c>
      <c r="CZ275">
        <f>AH275</f>
        <v>9.18</v>
      </c>
      <c r="DA275">
        <f>AL275</f>
        <v>1</v>
      </c>
      <c r="DB275">
        <f>ROUND(((ROUND(AT275*CZ275,2)*1.2)*1.15),2)</f>
        <v>76.260000000000005</v>
      </c>
      <c r="DC275">
        <f>ROUND(((ROUND(AT275*AG275,2)*1.2)*1.15),2)</f>
        <v>0</v>
      </c>
    </row>
    <row r="276" spans="1:107">
      <c r="A276">
        <f>ROW(Source!A276)</f>
        <v>276</v>
      </c>
      <c r="B276">
        <v>33304975</v>
      </c>
      <c r="C276">
        <v>33357058</v>
      </c>
      <c r="D276">
        <v>31172011</v>
      </c>
      <c r="E276">
        <v>1</v>
      </c>
      <c r="F276">
        <v>1</v>
      </c>
      <c r="G276">
        <v>1</v>
      </c>
      <c r="H276">
        <v>1</v>
      </c>
      <c r="I276" t="s">
        <v>832</v>
      </c>
      <c r="J276" t="s">
        <v>3</v>
      </c>
      <c r="K276" t="s">
        <v>833</v>
      </c>
      <c r="L276">
        <v>1191</v>
      </c>
      <c r="N276">
        <v>1013</v>
      </c>
      <c r="O276" t="s">
        <v>831</v>
      </c>
      <c r="P276" t="s">
        <v>831</v>
      </c>
      <c r="Q276">
        <v>1</v>
      </c>
      <c r="W276">
        <v>0</v>
      </c>
      <c r="X276">
        <v>-1417349443</v>
      </c>
      <c r="Y276">
        <v>0.04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3</v>
      </c>
      <c r="AT276">
        <v>0.04</v>
      </c>
      <c r="AU276" t="s">
        <v>3</v>
      </c>
      <c r="AV276">
        <v>2</v>
      </c>
      <c r="AW276">
        <v>2</v>
      </c>
      <c r="AX276">
        <v>33357067</v>
      </c>
      <c r="AY276">
        <v>1</v>
      </c>
      <c r="AZ276">
        <v>2048</v>
      </c>
      <c r="BA276">
        <v>318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Y276*Source!I276</f>
        <v>2.32E-3</v>
      </c>
      <c r="CY276">
        <f>AD276</f>
        <v>0</v>
      </c>
      <c r="CZ276">
        <f>AH276</f>
        <v>0</v>
      </c>
      <c r="DA276">
        <f>AL276</f>
        <v>1</v>
      </c>
      <c r="DB276">
        <f>ROUND(ROUND(AT276*CZ276,2),2)</f>
        <v>0</v>
      </c>
      <c r="DC276">
        <f>ROUND(ROUND(AT276*AG276,2),2)</f>
        <v>0</v>
      </c>
    </row>
    <row r="277" spans="1:107">
      <c r="A277">
        <f>ROW(Source!A276)</f>
        <v>276</v>
      </c>
      <c r="B277">
        <v>33304975</v>
      </c>
      <c r="C277">
        <v>33357058</v>
      </c>
      <c r="D277">
        <v>31259879</v>
      </c>
      <c r="E277">
        <v>1</v>
      </c>
      <c r="F277">
        <v>1</v>
      </c>
      <c r="G277">
        <v>1</v>
      </c>
      <c r="H277">
        <v>2</v>
      </c>
      <c r="I277" t="s">
        <v>841</v>
      </c>
      <c r="J277" t="s">
        <v>842</v>
      </c>
      <c r="K277" t="s">
        <v>843</v>
      </c>
      <c r="L277">
        <v>1368</v>
      </c>
      <c r="N277">
        <v>1011</v>
      </c>
      <c r="O277" t="s">
        <v>837</v>
      </c>
      <c r="P277" t="s">
        <v>837</v>
      </c>
      <c r="Q277">
        <v>1</v>
      </c>
      <c r="W277">
        <v>0</v>
      </c>
      <c r="X277">
        <v>1372534845</v>
      </c>
      <c r="Y277">
        <v>0.06</v>
      </c>
      <c r="AA277">
        <v>0</v>
      </c>
      <c r="AB277">
        <v>65.709999999999994</v>
      </c>
      <c r="AC277">
        <v>11.6</v>
      </c>
      <c r="AD277">
        <v>0</v>
      </c>
      <c r="AE277">
        <v>0</v>
      </c>
      <c r="AF277">
        <v>65.709999999999994</v>
      </c>
      <c r="AG277">
        <v>11.6</v>
      </c>
      <c r="AH277">
        <v>0</v>
      </c>
      <c r="AI277">
        <v>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1</v>
      </c>
      <c r="AQ277">
        <v>0</v>
      </c>
      <c r="AR277">
        <v>0</v>
      </c>
      <c r="AS277" t="s">
        <v>3</v>
      </c>
      <c r="AT277">
        <v>0.04</v>
      </c>
      <c r="AU277" t="s">
        <v>21</v>
      </c>
      <c r="AV277">
        <v>0</v>
      </c>
      <c r="AW277">
        <v>2</v>
      </c>
      <c r="AX277">
        <v>33357068</v>
      </c>
      <c r="AY277">
        <v>1</v>
      </c>
      <c r="AZ277">
        <v>0</v>
      </c>
      <c r="BA277">
        <v>319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Y277*Source!I276</f>
        <v>3.48E-3</v>
      </c>
      <c r="CY277">
        <f>AB277</f>
        <v>65.709999999999994</v>
      </c>
      <c r="CZ277">
        <f>AF277</f>
        <v>65.709999999999994</v>
      </c>
      <c r="DA277">
        <f>AJ277</f>
        <v>1</v>
      </c>
      <c r="DB277">
        <f>ROUND(((ROUND(AT277*CZ277,2)*1.2)*1.25),2)</f>
        <v>3.95</v>
      </c>
      <c r="DC277">
        <f>ROUND(((ROUND(AT277*AG277,2)*1.2)*1.25),2)</f>
        <v>0.69</v>
      </c>
    </row>
    <row r="278" spans="1:107">
      <c r="A278">
        <f>ROW(Source!A276)</f>
        <v>276</v>
      </c>
      <c r="B278">
        <v>33304975</v>
      </c>
      <c r="C278">
        <v>33357058</v>
      </c>
      <c r="D278">
        <v>31260100</v>
      </c>
      <c r="E278">
        <v>1</v>
      </c>
      <c r="F278">
        <v>1</v>
      </c>
      <c r="G278">
        <v>1</v>
      </c>
      <c r="H278">
        <v>2</v>
      </c>
      <c r="I278" t="s">
        <v>858</v>
      </c>
      <c r="J278" t="s">
        <v>859</v>
      </c>
      <c r="K278" t="s">
        <v>860</v>
      </c>
      <c r="L278">
        <v>1368</v>
      </c>
      <c r="N278">
        <v>1011</v>
      </c>
      <c r="O278" t="s">
        <v>837</v>
      </c>
      <c r="P278" t="s">
        <v>837</v>
      </c>
      <c r="Q278">
        <v>1</v>
      </c>
      <c r="W278">
        <v>0</v>
      </c>
      <c r="X278">
        <v>-353815937</v>
      </c>
      <c r="Y278">
        <v>1.395</v>
      </c>
      <c r="AA278">
        <v>0</v>
      </c>
      <c r="AB278">
        <v>8.1</v>
      </c>
      <c r="AC278">
        <v>0</v>
      </c>
      <c r="AD278">
        <v>0</v>
      </c>
      <c r="AE278">
        <v>0</v>
      </c>
      <c r="AF278">
        <v>8.1</v>
      </c>
      <c r="AG278">
        <v>0</v>
      </c>
      <c r="AH278">
        <v>0</v>
      </c>
      <c r="AI278">
        <v>1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1</v>
      </c>
      <c r="AQ278">
        <v>0</v>
      </c>
      <c r="AR278">
        <v>0</v>
      </c>
      <c r="AS278" t="s">
        <v>3</v>
      </c>
      <c r="AT278">
        <v>0.93</v>
      </c>
      <c r="AU278" t="s">
        <v>21</v>
      </c>
      <c r="AV278">
        <v>0</v>
      </c>
      <c r="AW278">
        <v>2</v>
      </c>
      <c r="AX278">
        <v>33357069</v>
      </c>
      <c r="AY278">
        <v>1</v>
      </c>
      <c r="AZ278">
        <v>0</v>
      </c>
      <c r="BA278">
        <v>320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Y278*Source!I276</f>
        <v>8.091000000000001E-2</v>
      </c>
      <c r="CY278">
        <f>AB278</f>
        <v>8.1</v>
      </c>
      <c r="CZ278">
        <f>AF278</f>
        <v>8.1</v>
      </c>
      <c r="DA278">
        <f>AJ278</f>
        <v>1</v>
      </c>
      <c r="DB278">
        <f>ROUND(((ROUND(AT278*CZ278,2)*1.2)*1.25),2)</f>
        <v>11.3</v>
      </c>
      <c r="DC278">
        <f>ROUND(((ROUND(AT278*AG278,2)*1.2)*1.25),2)</f>
        <v>0</v>
      </c>
    </row>
    <row r="279" spans="1:107">
      <c r="A279">
        <f>ROW(Source!A276)</f>
        <v>276</v>
      </c>
      <c r="B279">
        <v>33304975</v>
      </c>
      <c r="C279">
        <v>33357058</v>
      </c>
      <c r="D279">
        <v>31179550</v>
      </c>
      <c r="E279">
        <v>1</v>
      </c>
      <c r="F279">
        <v>1</v>
      </c>
      <c r="G279">
        <v>1</v>
      </c>
      <c r="H279">
        <v>3</v>
      </c>
      <c r="I279" t="s">
        <v>861</v>
      </c>
      <c r="J279" t="s">
        <v>862</v>
      </c>
      <c r="K279" t="s">
        <v>863</v>
      </c>
      <c r="L279">
        <v>1348</v>
      </c>
      <c r="N279">
        <v>1009</v>
      </c>
      <c r="O279" t="s">
        <v>32</v>
      </c>
      <c r="P279" t="s">
        <v>32</v>
      </c>
      <c r="Q279">
        <v>1000</v>
      </c>
      <c r="W279">
        <v>0</v>
      </c>
      <c r="X279">
        <v>-1068056325</v>
      </c>
      <c r="Y279">
        <v>8.0000000000000004E-4</v>
      </c>
      <c r="AA279">
        <v>10362</v>
      </c>
      <c r="AB279">
        <v>0</v>
      </c>
      <c r="AC279">
        <v>0</v>
      </c>
      <c r="AD279">
        <v>0</v>
      </c>
      <c r="AE279">
        <v>10362</v>
      </c>
      <c r="AF279">
        <v>0</v>
      </c>
      <c r="AG279">
        <v>0</v>
      </c>
      <c r="AH279">
        <v>0</v>
      </c>
      <c r="AI279">
        <v>1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0</v>
      </c>
      <c r="AQ279">
        <v>0</v>
      </c>
      <c r="AR279">
        <v>0</v>
      </c>
      <c r="AS279" t="s">
        <v>3</v>
      </c>
      <c r="AT279">
        <v>8.0000000000000004E-4</v>
      </c>
      <c r="AU279" t="s">
        <v>3</v>
      </c>
      <c r="AV279">
        <v>0</v>
      </c>
      <c r="AW279">
        <v>2</v>
      </c>
      <c r="AX279">
        <v>33357070</v>
      </c>
      <c r="AY279">
        <v>1</v>
      </c>
      <c r="AZ279">
        <v>0</v>
      </c>
      <c r="BA279">
        <v>321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Y279*Source!I276</f>
        <v>4.6400000000000003E-5</v>
      </c>
      <c r="CY279">
        <f>AA279</f>
        <v>10362</v>
      </c>
      <c r="CZ279">
        <f>AE279</f>
        <v>10362</v>
      </c>
      <c r="DA279">
        <f>AI279</f>
        <v>1</v>
      </c>
      <c r="DB279">
        <f>ROUND(ROUND(AT279*CZ279,2),2)</f>
        <v>8.2899999999999991</v>
      </c>
      <c r="DC279">
        <f>ROUND(ROUND(AT279*AG279,2),2)</f>
        <v>0</v>
      </c>
    </row>
    <row r="280" spans="1:107">
      <c r="A280">
        <f>ROW(Source!A276)</f>
        <v>276</v>
      </c>
      <c r="B280">
        <v>33304975</v>
      </c>
      <c r="C280">
        <v>33357058</v>
      </c>
      <c r="D280">
        <v>31180727</v>
      </c>
      <c r="E280">
        <v>1</v>
      </c>
      <c r="F280">
        <v>1</v>
      </c>
      <c r="G280">
        <v>1</v>
      </c>
      <c r="H280">
        <v>3</v>
      </c>
      <c r="I280" t="s">
        <v>844</v>
      </c>
      <c r="J280" t="s">
        <v>845</v>
      </c>
      <c r="K280" t="s">
        <v>846</v>
      </c>
      <c r="L280">
        <v>1348</v>
      </c>
      <c r="N280">
        <v>1009</v>
      </c>
      <c r="O280" t="s">
        <v>32</v>
      </c>
      <c r="P280" t="s">
        <v>32</v>
      </c>
      <c r="Q280">
        <v>1000</v>
      </c>
      <c r="W280">
        <v>0</v>
      </c>
      <c r="X280">
        <v>-437906794</v>
      </c>
      <c r="Y280">
        <v>6.9999999999999999E-4</v>
      </c>
      <c r="AA280">
        <v>9040.01</v>
      </c>
      <c r="AB280">
        <v>0</v>
      </c>
      <c r="AC280">
        <v>0</v>
      </c>
      <c r="AD280">
        <v>0</v>
      </c>
      <c r="AE280">
        <v>9040.01</v>
      </c>
      <c r="AF280">
        <v>0</v>
      </c>
      <c r="AG280">
        <v>0</v>
      </c>
      <c r="AH280">
        <v>0</v>
      </c>
      <c r="AI280">
        <v>1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0</v>
      </c>
      <c r="AQ280">
        <v>0</v>
      </c>
      <c r="AR280">
        <v>0</v>
      </c>
      <c r="AS280" t="s">
        <v>3</v>
      </c>
      <c r="AT280">
        <v>6.9999999999999999E-4</v>
      </c>
      <c r="AU280" t="s">
        <v>3</v>
      </c>
      <c r="AV280">
        <v>0</v>
      </c>
      <c r="AW280">
        <v>2</v>
      </c>
      <c r="AX280">
        <v>33357071</v>
      </c>
      <c r="AY280">
        <v>1</v>
      </c>
      <c r="AZ280">
        <v>0</v>
      </c>
      <c r="BA280">
        <v>322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Y280*Source!I276</f>
        <v>4.0600000000000004E-5</v>
      </c>
      <c r="CY280">
        <f>AA280</f>
        <v>9040.01</v>
      </c>
      <c r="CZ280">
        <f>AE280</f>
        <v>9040.01</v>
      </c>
      <c r="DA280">
        <f>AI280</f>
        <v>1</v>
      </c>
      <c r="DB280">
        <f>ROUND(ROUND(AT280*CZ280,2),2)</f>
        <v>6.33</v>
      </c>
      <c r="DC280">
        <f>ROUND(ROUND(AT280*AG280,2),2)</f>
        <v>0</v>
      </c>
    </row>
    <row r="281" spans="1:107">
      <c r="A281">
        <f>ROW(Source!A276)</f>
        <v>276</v>
      </c>
      <c r="B281">
        <v>33304975</v>
      </c>
      <c r="C281">
        <v>33357058</v>
      </c>
      <c r="D281">
        <v>31223743</v>
      </c>
      <c r="E281">
        <v>1</v>
      </c>
      <c r="F281">
        <v>1</v>
      </c>
      <c r="G281">
        <v>1</v>
      </c>
      <c r="H281">
        <v>3</v>
      </c>
      <c r="I281" t="s">
        <v>76</v>
      </c>
      <c r="J281" t="s">
        <v>79</v>
      </c>
      <c r="K281" t="s">
        <v>77</v>
      </c>
      <c r="L281">
        <v>1346</v>
      </c>
      <c r="N281">
        <v>1009</v>
      </c>
      <c r="O281" t="s">
        <v>78</v>
      </c>
      <c r="P281" t="s">
        <v>78</v>
      </c>
      <c r="Q281">
        <v>1</v>
      </c>
      <c r="W281">
        <v>0</v>
      </c>
      <c r="X281">
        <v>-418489366</v>
      </c>
      <c r="Y281">
        <v>100</v>
      </c>
      <c r="AA281">
        <v>8.52</v>
      </c>
      <c r="AB281">
        <v>0</v>
      </c>
      <c r="AC281">
        <v>0</v>
      </c>
      <c r="AD281">
        <v>0</v>
      </c>
      <c r="AE281">
        <v>8.52</v>
      </c>
      <c r="AF281">
        <v>0</v>
      </c>
      <c r="AG281">
        <v>0</v>
      </c>
      <c r="AH281">
        <v>0</v>
      </c>
      <c r="AI281">
        <v>1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3</v>
      </c>
      <c r="AT281">
        <v>100</v>
      </c>
      <c r="AU281" t="s">
        <v>3</v>
      </c>
      <c r="AV281">
        <v>0</v>
      </c>
      <c r="AW281">
        <v>2</v>
      </c>
      <c r="AX281">
        <v>33357073</v>
      </c>
      <c r="AY281">
        <v>1</v>
      </c>
      <c r="AZ281">
        <v>0</v>
      </c>
      <c r="BA281">
        <v>324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Y281*Source!I276</f>
        <v>5.8000000000000007</v>
      </c>
      <c r="CY281">
        <f>AA281</f>
        <v>8.52</v>
      </c>
      <c r="CZ281">
        <f>AE281</f>
        <v>8.52</v>
      </c>
      <c r="DA281">
        <f>AI281</f>
        <v>1</v>
      </c>
      <c r="DB281">
        <f>ROUND(ROUND(AT281*CZ281,2),2)</f>
        <v>852</v>
      </c>
      <c r="DC281">
        <f>ROUND(ROUND(AT281*AG281,2),2)</f>
        <v>0</v>
      </c>
    </row>
    <row r="282" spans="1:107">
      <c r="A282">
        <f>ROW(Source!A277)</f>
        <v>277</v>
      </c>
      <c r="B282">
        <v>33304960</v>
      </c>
      <c r="C282">
        <v>33357058</v>
      </c>
      <c r="D282">
        <v>31172069</v>
      </c>
      <c r="E282">
        <v>1</v>
      </c>
      <c r="F282">
        <v>1</v>
      </c>
      <c r="G282">
        <v>1</v>
      </c>
      <c r="H282">
        <v>1</v>
      </c>
      <c r="I282" t="s">
        <v>856</v>
      </c>
      <c r="J282" t="s">
        <v>3</v>
      </c>
      <c r="K282" t="s">
        <v>857</v>
      </c>
      <c r="L282">
        <v>1191</v>
      </c>
      <c r="N282">
        <v>1013</v>
      </c>
      <c r="O282" t="s">
        <v>831</v>
      </c>
      <c r="P282" t="s">
        <v>831</v>
      </c>
      <c r="Q282">
        <v>1</v>
      </c>
      <c r="W282">
        <v>0</v>
      </c>
      <c r="X282">
        <v>-1027537862</v>
      </c>
      <c r="Y282">
        <v>8.307599999999999</v>
      </c>
      <c r="AA282">
        <v>0</v>
      </c>
      <c r="AB282">
        <v>0</v>
      </c>
      <c r="AC282">
        <v>0</v>
      </c>
      <c r="AD282">
        <v>9.18</v>
      </c>
      <c r="AE282">
        <v>0</v>
      </c>
      <c r="AF282">
        <v>0</v>
      </c>
      <c r="AG282">
        <v>0</v>
      </c>
      <c r="AH282">
        <v>9.18</v>
      </c>
      <c r="AI282">
        <v>1</v>
      </c>
      <c r="AJ282">
        <v>1</v>
      </c>
      <c r="AK282">
        <v>1</v>
      </c>
      <c r="AL282">
        <v>1</v>
      </c>
      <c r="AN282">
        <v>0</v>
      </c>
      <c r="AO282">
        <v>1</v>
      </c>
      <c r="AP282">
        <v>1</v>
      </c>
      <c r="AQ282">
        <v>0</v>
      </c>
      <c r="AR282">
        <v>0</v>
      </c>
      <c r="AS282" t="s">
        <v>3</v>
      </c>
      <c r="AT282">
        <v>6.02</v>
      </c>
      <c r="AU282" t="s">
        <v>22</v>
      </c>
      <c r="AV282">
        <v>1</v>
      </c>
      <c r="AW282">
        <v>2</v>
      </c>
      <c r="AX282">
        <v>33357066</v>
      </c>
      <c r="AY282">
        <v>1</v>
      </c>
      <c r="AZ282">
        <v>0</v>
      </c>
      <c r="BA282">
        <v>325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Y282*Source!I277</f>
        <v>0.48184079999999996</v>
      </c>
      <c r="CY282">
        <f>AD282</f>
        <v>9.18</v>
      </c>
      <c r="CZ282">
        <f>AH282</f>
        <v>9.18</v>
      </c>
      <c r="DA282">
        <f>AL282</f>
        <v>1</v>
      </c>
      <c r="DB282">
        <f>ROUND(((ROUND(AT282*CZ282,2)*1.2)*1.15),2)</f>
        <v>76.260000000000005</v>
      </c>
      <c r="DC282">
        <f>ROUND(((ROUND(AT282*AG282,2)*1.2)*1.15),2)</f>
        <v>0</v>
      </c>
    </row>
    <row r="283" spans="1:107">
      <c r="A283">
        <f>ROW(Source!A277)</f>
        <v>277</v>
      </c>
      <c r="B283">
        <v>33304960</v>
      </c>
      <c r="C283">
        <v>33357058</v>
      </c>
      <c r="D283">
        <v>31172011</v>
      </c>
      <c r="E283">
        <v>1</v>
      </c>
      <c r="F283">
        <v>1</v>
      </c>
      <c r="G283">
        <v>1</v>
      </c>
      <c r="H283">
        <v>1</v>
      </c>
      <c r="I283" t="s">
        <v>832</v>
      </c>
      <c r="J283" t="s">
        <v>3</v>
      </c>
      <c r="K283" t="s">
        <v>833</v>
      </c>
      <c r="L283">
        <v>1191</v>
      </c>
      <c r="N283">
        <v>1013</v>
      </c>
      <c r="O283" t="s">
        <v>831</v>
      </c>
      <c r="P283" t="s">
        <v>831</v>
      </c>
      <c r="Q283">
        <v>1</v>
      </c>
      <c r="W283">
        <v>0</v>
      </c>
      <c r="X283">
        <v>-1417349443</v>
      </c>
      <c r="Y283">
        <v>0.04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1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3</v>
      </c>
      <c r="AT283">
        <v>0.04</v>
      </c>
      <c r="AU283" t="s">
        <v>3</v>
      </c>
      <c r="AV283">
        <v>2</v>
      </c>
      <c r="AW283">
        <v>2</v>
      </c>
      <c r="AX283">
        <v>33357067</v>
      </c>
      <c r="AY283">
        <v>1</v>
      </c>
      <c r="AZ283">
        <v>2048</v>
      </c>
      <c r="BA283">
        <v>326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Y283*Source!I277</f>
        <v>2.32E-3</v>
      </c>
      <c r="CY283">
        <f>AD283</f>
        <v>0</v>
      </c>
      <c r="CZ283">
        <f>AH283</f>
        <v>0</v>
      </c>
      <c r="DA283">
        <f>AL283</f>
        <v>1</v>
      </c>
      <c r="DB283">
        <f>ROUND(ROUND(AT283*CZ283,2),2)</f>
        <v>0</v>
      </c>
      <c r="DC283">
        <f>ROUND(ROUND(AT283*AG283,2),2)</f>
        <v>0</v>
      </c>
    </row>
    <row r="284" spans="1:107">
      <c r="A284">
        <f>ROW(Source!A277)</f>
        <v>277</v>
      </c>
      <c r="B284">
        <v>33304960</v>
      </c>
      <c r="C284">
        <v>33357058</v>
      </c>
      <c r="D284">
        <v>31259879</v>
      </c>
      <c r="E284">
        <v>1</v>
      </c>
      <c r="F284">
        <v>1</v>
      </c>
      <c r="G284">
        <v>1</v>
      </c>
      <c r="H284">
        <v>2</v>
      </c>
      <c r="I284" t="s">
        <v>841</v>
      </c>
      <c r="J284" t="s">
        <v>842</v>
      </c>
      <c r="K284" t="s">
        <v>843</v>
      </c>
      <c r="L284">
        <v>1368</v>
      </c>
      <c r="N284">
        <v>1011</v>
      </c>
      <c r="O284" t="s">
        <v>837</v>
      </c>
      <c r="P284" t="s">
        <v>837</v>
      </c>
      <c r="Q284">
        <v>1</v>
      </c>
      <c r="W284">
        <v>0</v>
      </c>
      <c r="X284">
        <v>1372534845</v>
      </c>
      <c r="Y284">
        <v>0.06</v>
      </c>
      <c r="AA284">
        <v>0</v>
      </c>
      <c r="AB284">
        <v>65.709999999999994</v>
      </c>
      <c r="AC284">
        <v>11.6</v>
      </c>
      <c r="AD284">
        <v>0</v>
      </c>
      <c r="AE284">
        <v>0</v>
      </c>
      <c r="AF284">
        <v>65.709999999999994</v>
      </c>
      <c r="AG284">
        <v>11.6</v>
      </c>
      <c r="AH284">
        <v>0</v>
      </c>
      <c r="AI284">
        <v>1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1</v>
      </c>
      <c r="AQ284">
        <v>0</v>
      </c>
      <c r="AR284">
        <v>0</v>
      </c>
      <c r="AS284" t="s">
        <v>3</v>
      </c>
      <c r="AT284">
        <v>0.04</v>
      </c>
      <c r="AU284" t="s">
        <v>21</v>
      </c>
      <c r="AV284">
        <v>0</v>
      </c>
      <c r="AW284">
        <v>2</v>
      </c>
      <c r="AX284">
        <v>33357068</v>
      </c>
      <c r="AY284">
        <v>1</v>
      </c>
      <c r="AZ284">
        <v>0</v>
      </c>
      <c r="BA284">
        <v>327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Y284*Source!I277</f>
        <v>3.48E-3</v>
      </c>
      <c r="CY284">
        <f>AB284</f>
        <v>65.709999999999994</v>
      </c>
      <c r="CZ284">
        <f>AF284</f>
        <v>65.709999999999994</v>
      </c>
      <c r="DA284">
        <f>AJ284</f>
        <v>1</v>
      </c>
      <c r="DB284">
        <f>ROUND(((ROUND(AT284*CZ284,2)*1.2)*1.25),2)</f>
        <v>3.95</v>
      </c>
      <c r="DC284">
        <f>ROUND(((ROUND(AT284*AG284,2)*1.2)*1.25),2)</f>
        <v>0.69</v>
      </c>
    </row>
    <row r="285" spans="1:107">
      <c r="A285">
        <f>ROW(Source!A277)</f>
        <v>277</v>
      </c>
      <c r="B285">
        <v>33304960</v>
      </c>
      <c r="C285">
        <v>33357058</v>
      </c>
      <c r="D285">
        <v>31260100</v>
      </c>
      <c r="E285">
        <v>1</v>
      </c>
      <c r="F285">
        <v>1</v>
      </c>
      <c r="G285">
        <v>1</v>
      </c>
      <c r="H285">
        <v>2</v>
      </c>
      <c r="I285" t="s">
        <v>858</v>
      </c>
      <c r="J285" t="s">
        <v>859</v>
      </c>
      <c r="K285" t="s">
        <v>860</v>
      </c>
      <c r="L285">
        <v>1368</v>
      </c>
      <c r="N285">
        <v>1011</v>
      </c>
      <c r="O285" t="s">
        <v>837</v>
      </c>
      <c r="P285" t="s">
        <v>837</v>
      </c>
      <c r="Q285">
        <v>1</v>
      </c>
      <c r="W285">
        <v>0</v>
      </c>
      <c r="X285">
        <v>-353815937</v>
      </c>
      <c r="Y285">
        <v>1.395</v>
      </c>
      <c r="AA285">
        <v>0</v>
      </c>
      <c r="AB285">
        <v>8.1</v>
      </c>
      <c r="AC285">
        <v>0</v>
      </c>
      <c r="AD285">
        <v>0</v>
      </c>
      <c r="AE285">
        <v>0</v>
      </c>
      <c r="AF285">
        <v>8.1</v>
      </c>
      <c r="AG285">
        <v>0</v>
      </c>
      <c r="AH285">
        <v>0</v>
      </c>
      <c r="AI285">
        <v>1</v>
      </c>
      <c r="AJ285">
        <v>1</v>
      </c>
      <c r="AK285">
        <v>1</v>
      </c>
      <c r="AL285">
        <v>1</v>
      </c>
      <c r="AN285">
        <v>0</v>
      </c>
      <c r="AO285">
        <v>1</v>
      </c>
      <c r="AP285">
        <v>1</v>
      </c>
      <c r="AQ285">
        <v>0</v>
      </c>
      <c r="AR285">
        <v>0</v>
      </c>
      <c r="AS285" t="s">
        <v>3</v>
      </c>
      <c r="AT285">
        <v>0.93</v>
      </c>
      <c r="AU285" t="s">
        <v>21</v>
      </c>
      <c r="AV285">
        <v>0</v>
      </c>
      <c r="AW285">
        <v>2</v>
      </c>
      <c r="AX285">
        <v>33357069</v>
      </c>
      <c r="AY285">
        <v>1</v>
      </c>
      <c r="AZ285">
        <v>0</v>
      </c>
      <c r="BA285">
        <v>328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Y285*Source!I277</f>
        <v>8.091000000000001E-2</v>
      </c>
      <c r="CY285">
        <f>AB285</f>
        <v>8.1</v>
      </c>
      <c r="CZ285">
        <f>AF285</f>
        <v>8.1</v>
      </c>
      <c r="DA285">
        <f>AJ285</f>
        <v>1</v>
      </c>
      <c r="DB285">
        <f>ROUND(((ROUND(AT285*CZ285,2)*1.2)*1.25),2)</f>
        <v>11.3</v>
      </c>
      <c r="DC285">
        <f>ROUND(((ROUND(AT285*AG285,2)*1.2)*1.25),2)</f>
        <v>0</v>
      </c>
    </row>
    <row r="286" spans="1:107">
      <c r="A286">
        <f>ROW(Source!A277)</f>
        <v>277</v>
      </c>
      <c r="B286">
        <v>33304960</v>
      </c>
      <c r="C286">
        <v>33357058</v>
      </c>
      <c r="D286">
        <v>31179550</v>
      </c>
      <c r="E286">
        <v>1</v>
      </c>
      <c r="F286">
        <v>1</v>
      </c>
      <c r="G286">
        <v>1</v>
      </c>
      <c r="H286">
        <v>3</v>
      </c>
      <c r="I286" t="s">
        <v>861</v>
      </c>
      <c r="J286" t="s">
        <v>862</v>
      </c>
      <c r="K286" t="s">
        <v>863</v>
      </c>
      <c r="L286">
        <v>1348</v>
      </c>
      <c r="N286">
        <v>1009</v>
      </c>
      <c r="O286" t="s">
        <v>32</v>
      </c>
      <c r="P286" t="s">
        <v>32</v>
      </c>
      <c r="Q286">
        <v>1000</v>
      </c>
      <c r="W286">
        <v>0</v>
      </c>
      <c r="X286">
        <v>-1068056325</v>
      </c>
      <c r="Y286">
        <v>8.0000000000000004E-4</v>
      </c>
      <c r="AA286">
        <v>10362</v>
      </c>
      <c r="AB286">
        <v>0</v>
      </c>
      <c r="AC286">
        <v>0</v>
      </c>
      <c r="AD286">
        <v>0</v>
      </c>
      <c r="AE286">
        <v>10362</v>
      </c>
      <c r="AF286">
        <v>0</v>
      </c>
      <c r="AG286">
        <v>0</v>
      </c>
      <c r="AH286">
        <v>0</v>
      </c>
      <c r="AI286">
        <v>1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3</v>
      </c>
      <c r="AT286">
        <v>8.0000000000000004E-4</v>
      </c>
      <c r="AU286" t="s">
        <v>3</v>
      </c>
      <c r="AV286">
        <v>0</v>
      </c>
      <c r="AW286">
        <v>2</v>
      </c>
      <c r="AX286">
        <v>33357070</v>
      </c>
      <c r="AY286">
        <v>1</v>
      </c>
      <c r="AZ286">
        <v>0</v>
      </c>
      <c r="BA286">
        <v>329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Y286*Source!I277</f>
        <v>4.6400000000000003E-5</v>
      </c>
      <c r="CY286">
        <f>AA286</f>
        <v>10362</v>
      </c>
      <c r="CZ286">
        <f>AE286</f>
        <v>10362</v>
      </c>
      <c r="DA286">
        <f>AI286</f>
        <v>1</v>
      </c>
      <c r="DB286">
        <f>ROUND(ROUND(AT286*CZ286,2),2)</f>
        <v>8.2899999999999991</v>
      </c>
      <c r="DC286">
        <f>ROUND(ROUND(AT286*AG286,2),2)</f>
        <v>0</v>
      </c>
    </row>
    <row r="287" spans="1:107">
      <c r="A287">
        <f>ROW(Source!A277)</f>
        <v>277</v>
      </c>
      <c r="B287">
        <v>33304960</v>
      </c>
      <c r="C287">
        <v>33357058</v>
      </c>
      <c r="D287">
        <v>31180727</v>
      </c>
      <c r="E287">
        <v>1</v>
      </c>
      <c r="F287">
        <v>1</v>
      </c>
      <c r="G287">
        <v>1</v>
      </c>
      <c r="H287">
        <v>3</v>
      </c>
      <c r="I287" t="s">
        <v>844</v>
      </c>
      <c r="J287" t="s">
        <v>845</v>
      </c>
      <c r="K287" t="s">
        <v>846</v>
      </c>
      <c r="L287">
        <v>1348</v>
      </c>
      <c r="N287">
        <v>1009</v>
      </c>
      <c r="O287" t="s">
        <v>32</v>
      </c>
      <c r="P287" t="s">
        <v>32</v>
      </c>
      <c r="Q287">
        <v>1000</v>
      </c>
      <c r="W287">
        <v>0</v>
      </c>
      <c r="X287">
        <v>-437906794</v>
      </c>
      <c r="Y287">
        <v>6.9999999999999999E-4</v>
      </c>
      <c r="AA287">
        <v>9040.01</v>
      </c>
      <c r="AB287">
        <v>0</v>
      </c>
      <c r="AC287">
        <v>0</v>
      </c>
      <c r="AD287">
        <v>0</v>
      </c>
      <c r="AE287">
        <v>9040.01</v>
      </c>
      <c r="AF287">
        <v>0</v>
      </c>
      <c r="AG287">
        <v>0</v>
      </c>
      <c r="AH287">
        <v>0</v>
      </c>
      <c r="AI287">
        <v>1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3</v>
      </c>
      <c r="AT287">
        <v>6.9999999999999999E-4</v>
      </c>
      <c r="AU287" t="s">
        <v>3</v>
      </c>
      <c r="AV287">
        <v>0</v>
      </c>
      <c r="AW287">
        <v>2</v>
      </c>
      <c r="AX287">
        <v>33357071</v>
      </c>
      <c r="AY287">
        <v>1</v>
      </c>
      <c r="AZ287">
        <v>0</v>
      </c>
      <c r="BA287">
        <v>330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Y287*Source!I277</f>
        <v>4.0600000000000004E-5</v>
      </c>
      <c r="CY287">
        <f>AA287</f>
        <v>9040.01</v>
      </c>
      <c r="CZ287">
        <f>AE287</f>
        <v>9040.01</v>
      </c>
      <c r="DA287">
        <f>AI287</f>
        <v>1</v>
      </c>
      <c r="DB287">
        <f>ROUND(ROUND(AT287*CZ287,2),2)</f>
        <v>6.33</v>
      </c>
      <c r="DC287">
        <f>ROUND(ROUND(AT287*AG287,2),2)</f>
        <v>0</v>
      </c>
    </row>
    <row r="288" spans="1:107">
      <c r="A288">
        <f>ROW(Source!A277)</f>
        <v>277</v>
      </c>
      <c r="B288">
        <v>33304960</v>
      </c>
      <c r="C288">
        <v>33357058</v>
      </c>
      <c r="D288">
        <v>31223743</v>
      </c>
      <c r="E288">
        <v>1</v>
      </c>
      <c r="F288">
        <v>1</v>
      </c>
      <c r="G288">
        <v>1</v>
      </c>
      <c r="H288">
        <v>3</v>
      </c>
      <c r="I288" t="s">
        <v>76</v>
      </c>
      <c r="J288" t="s">
        <v>79</v>
      </c>
      <c r="K288" t="s">
        <v>77</v>
      </c>
      <c r="L288">
        <v>1346</v>
      </c>
      <c r="N288">
        <v>1009</v>
      </c>
      <c r="O288" t="s">
        <v>78</v>
      </c>
      <c r="P288" t="s">
        <v>78</v>
      </c>
      <c r="Q288">
        <v>1</v>
      </c>
      <c r="W288">
        <v>0</v>
      </c>
      <c r="X288">
        <v>-418489366</v>
      </c>
      <c r="Y288">
        <v>100</v>
      </c>
      <c r="AA288">
        <v>8.52</v>
      </c>
      <c r="AB288">
        <v>0</v>
      </c>
      <c r="AC288">
        <v>0</v>
      </c>
      <c r="AD288">
        <v>0</v>
      </c>
      <c r="AE288">
        <v>8.52</v>
      </c>
      <c r="AF288">
        <v>0</v>
      </c>
      <c r="AG288">
        <v>0</v>
      </c>
      <c r="AH288">
        <v>0</v>
      </c>
      <c r="AI288">
        <v>1</v>
      </c>
      <c r="AJ288">
        <v>1</v>
      </c>
      <c r="AK288">
        <v>1</v>
      </c>
      <c r="AL288">
        <v>1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3</v>
      </c>
      <c r="AT288">
        <v>100</v>
      </c>
      <c r="AU288" t="s">
        <v>3</v>
      </c>
      <c r="AV288">
        <v>0</v>
      </c>
      <c r="AW288">
        <v>2</v>
      </c>
      <c r="AX288">
        <v>33357073</v>
      </c>
      <c r="AY288">
        <v>1</v>
      </c>
      <c r="AZ288">
        <v>0</v>
      </c>
      <c r="BA288">
        <v>332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Y288*Source!I277</f>
        <v>5.8000000000000007</v>
      </c>
      <c r="CY288">
        <f>AA288</f>
        <v>8.52</v>
      </c>
      <c r="CZ288">
        <f>AE288</f>
        <v>8.52</v>
      </c>
      <c r="DA288">
        <f>AI288</f>
        <v>1</v>
      </c>
      <c r="DB288">
        <f>ROUND(ROUND(AT288*CZ288,2),2)</f>
        <v>852</v>
      </c>
      <c r="DC288">
        <f>ROUND(ROUND(AT288*AG288,2),2)</f>
        <v>0</v>
      </c>
    </row>
    <row r="289" spans="1:107">
      <c r="A289">
        <f>ROW(Source!A317)</f>
        <v>317</v>
      </c>
      <c r="B289">
        <v>33304975</v>
      </c>
      <c r="C289">
        <v>33357139</v>
      </c>
      <c r="D289">
        <v>31172076</v>
      </c>
      <c r="E289">
        <v>1</v>
      </c>
      <c r="F289">
        <v>1</v>
      </c>
      <c r="G289">
        <v>1</v>
      </c>
      <c r="H289">
        <v>1</v>
      </c>
      <c r="I289" t="s">
        <v>829</v>
      </c>
      <c r="J289" t="s">
        <v>3</v>
      </c>
      <c r="K289" t="s">
        <v>830</v>
      </c>
      <c r="L289">
        <v>1191</v>
      </c>
      <c r="N289">
        <v>1013</v>
      </c>
      <c r="O289" t="s">
        <v>831</v>
      </c>
      <c r="P289" t="s">
        <v>831</v>
      </c>
      <c r="Q289">
        <v>1</v>
      </c>
      <c r="W289">
        <v>0</v>
      </c>
      <c r="X289">
        <v>1069510174</v>
      </c>
      <c r="Y289">
        <v>19.8582</v>
      </c>
      <c r="AA289">
        <v>0</v>
      </c>
      <c r="AB289">
        <v>0</v>
      </c>
      <c r="AC289">
        <v>0</v>
      </c>
      <c r="AD289">
        <v>9.6199999999999992</v>
      </c>
      <c r="AE289">
        <v>0</v>
      </c>
      <c r="AF289">
        <v>0</v>
      </c>
      <c r="AG289">
        <v>0</v>
      </c>
      <c r="AH289">
        <v>9.6199999999999992</v>
      </c>
      <c r="AI289">
        <v>1</v>
      </c>
      <c r="AJ289">
        <v>1</v>
      </c>
      <c r="AK289">
        <v>1</v>
      </c>
      <c r="AL289">
        <v>1</v>
      </c>
      <c r="AN289">
        <v>0</v>
      </c>
      <c r="AO289">
        <v>1</v>
      </c>
      <c r="AP289">
        <v>1</v>
      </c>
      <c r="AQ289">
        <v>0</v>
      </c>
      <c r="AR289">
        <v>0</v>
      </c>
      <c r="AS289" t="s">
        <v>3</v>
      </c>
      <c r="AT289">
        <v>14.39</v>
      </c>
      <c r="AU289" t="s">
        <v>22</v>
      </c>
      <c r="AV289">
        <v>1</v>
      </c>
      <c r="AW289">
        <v>2</v>
      </c>
      <c r="AX289">
        <v>33357147</v>
      </c>
      <c r="AY289">
        <v>1</v>
      </c>
      <c r="AZ289">
        <v>0</v>
      </c>
      <c r="BA289">
        <v>333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Y289*Source!I317</f>
        <v>19.8582</v>
      </c>
      <c r="CY289">
        <f>AD289</f>
        <v>9.6199999999999992</v>
      </c>
      <c r="CZ289">
        <f>AH289</f>
        <v>9.6199999999999992</v>
      </c>
      <c r="DA289">
        <f>AL289</f>
        <v>1</v>
      </c>
      <c r="DB289">
        <f>ROUND(((ROUND(AT289*CZ289,2)*1.2)*1.15),2)</f>
        <v>191.03</v>
      </c>
      <c r="DC289">
        <f>ROUND(((ROUND(AT289*AG289,2)*1.2)*1.15),2)</f>
        <v>0</v>
      </c>
    </row>
    <row r="290" spans="1:107">
      <c r="A290">
        <f>ROW(Source!A317)</f>
        <v>317</v>
      </c>
      <c r="B290">
        <v>33304975</v>
      </c>
      <c r="C290">
        <v>33357139</v>
      </c>
      <c r="D290">
        <v>31172011</v>
      </c>
      <c r="E290">
        <v>1</v>
      </c>
      <c r="F290">
        <v>1</v>
      </c>
      <c r="G290">
        <v>1</v>
      </c>
      <c r="H290">
        <v>1</v>
      </c>
      <c r="I290" t="s">
        <v>832</v>
      </c>
      <c r="J290" t="s">
        <v>3</v>
      </c>
      <c r="K290" t="s">
        <v>833</v>
      </c>
      <c r="L290">
        <v>1191</v>
      </c>
      <c r="N290">
        <v>1013</v>
      </c>
      <c r="O290" t="s">
        <v>831</v>
      </c>
      <c r="P290" t="s">
        <v>831</v>
      </c>
      <c r="Q290">
        <v>1</v>
      </c>
      <c r="W290">
        <v>0</v>
      </c>
      <c r="X290">
        <v>-1417349443</v>
      </c>
      <c r="Y290">
        <v>0.41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1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3</v>
      </c>
      <c r="AT290">
        <v>0.41</v>
      </c>
      <c r="AU290" t="s">
        <v>3</v>
      </c>
      <c r="AV290">
        <v>2</v>
      </c>
      <c r="AW290">
        <v>2</v>
      </c>
      <c r="AX290">
        <v>33357148</v>
      </c>
      <c r="AY290">
        <v>1</v>
      </c>
      <c r="AZ290">
        <v>2048</v>
      </c>
      <c r="BA290">
        <v>334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Y290*Source!I317</f>
        <v>0.41</v>
      </c>
      <c r="CY290">
        <f>AD290</f>
        <v>0</v>
      </c>
      <c r="CZ290">
        <f>AH290</f>
        <v>0</v>
      </c>
      <c r="DA290">
        <f>AL290</f>
        <v>1</v>
      </c>
      <c r="DB290">
        <f>ROUND(ROUND(AT290*CZ290,2),2)</f>
        <v>0</v>
      </c>
      <c r="DC290">
        <f>ROUND(ROUND(AT290*AG290,2),2)</f>
        <v>0</v>
      </c>
    </row>
    <row r="291" spans="1:107">
      <c r="A291">
        <f>ROW(Source!A317)</f>
        <v>317</v>
      </c>
      <c r="B291">
        <v>33304975</v>
      </c>
      <c r="C291">
        <v>33357139</v>
      </c>
      <c r="D291">
        <v>31258491</v>
      </c>
      <c r="E291">
        <v>1</v>
      </c>
      <c r="F291">
        <v>1</v>
      </c>
      <c r="G291">
        <v>1</v>
      </c>
      <c r="H291">
        <v>2</v>
      </c>
      <c r="I291" t="s">
        <v>834</v>
      </c>
      <c r="J291" t="s">
        <v>835</v>
      </c>
      <c r="K291" t="s">
        <v>836</v>
      </c>
      <c r="L291">
        <v>1368</v>
      </c>
      <c r="N291">
        <v>1011</v>
      </c>
      <c r="O291" t="s">
        <v>837</v>
      </c>
      <c r="P291" t="s">
        <v>837</v>
      </c>
      <c r="Q291">
        <v>1</v>
      </c>
      <c r="W291">
        <v>0</v>
      </c>
      <c r="X291">
        <v>-1718674368</v>
      </c>
      <c r="Y291">
        <v>0.06</v>
      </c>
      <c r="AA291">
        <v>0</v>
      </c>
      <c r="AB291">
        <v>111.99</v>
      </c>
      <c r="AC291">
        <v>13.5</v>
      </c>
      <c r="AD291">
        <v>0</v>
      </c>
      <c r="AE291">
        <v>0</v>
      </c>
      <c r="AF291">
        <v>111.99</v>
      </c>
      <c r="AG291">
        <v>13.5</v>
      </c>
      <c r="AH291">
        <v>0</v>
      </c>
      <c r="AI291">
        <v>1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1</v>
      </c>
      <c r="AQ291">
        <v>0</v>
      </c>
      <c r="AR291">
        <v>0</v>
      </c>
      <c r="AS291" t="s">
        <v>3</v>
      </c>
      <c r="AT291">
        <v>0.04</v>
      </c>
      <c r="AU291" t="s">
        <v>21</v>
      </c>
      <c r="AV291">
        <v>0</v>
      </c>
      <c r="AW291">
        <v>2</v>
      </c>
      <c r="AX291">
        <v>33357149</v>
      </c>
      <c r="AY291">
        <v>1</v>
      </c>
      <c r="AZ291">
        <v>0</v>
      </c>
      <c r="BA291">
        <v>335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Y291*Source!I317</f>
        <v>0.06</v>
      </c>
      <c r="CY291">
        <f>AB291</f>
        <v>111.99</v>
      </c>
      <c r="CZ291">
        <f>AF291</f>
        <v>111.99</v>
      </c>
      <c r="DA291">
        <f>AJ291</f>
        <v>1</v>
      </c>
      <c r="DB291">
        <f>ROUND(((ROUND(AT291*CZ291,2)*1.2)*1.25),2)</f>
        <v>6.72</v>
      </c>
      <c r="DC291">
        <f>ROUND(((ROUND(AT291*AG291,2)*1.2)*1.25),2)</f>
        <v>0.81</v>
      </c>
    </row>
    <row r="292" spans="1:107">
      <c r="A292">
        <f>ROW(Source!A317)</f>
        <v>317</v>
      </c>
      <c r="B292">
        <v>33304975</v>
      </c>
      <c r="C292">
        <v>33357139</v>
      </c>
      <c r="D292">
        <v>31258691</v>
      </c>
      <c r="E292">
        <v>1</v>
      </c>
      <c r="F292">
        <v>1</v>
      </c>
      <c r="G292">
        <v>1</v>
      </c>
      <c r="H292">
        <v>2</v>
      </c>
      <c r="I292" t="s">
        <v>838</v>
      </c>
      <c r="J292" t="s">
        <v>839</v>
      </c>
      <c r="K292" t="s">
        <v>840</v>
      </c>
      <c r="L292">
        <v>1368</v>
      </c>
      <c r="N292">
        <v>1011</v>
      </c>
      <c r="O292" t="s">
        <v>837</v>
      </c>
      <c r="P292" t="s">
        <v>837</v>
      </c>
      <c r="Q292">
        <v>1</v>
      </c>
      <c r="W292">
        <v>0</v>
      </c>
      <c r="X292">
        <v>1373224040</v>
      </c>
      <c r="Y292">
        <v>4.9499999999999993</v>
      </c>
      <c r="AA292">
        <v>0</v>
      </c>
      <c r="AB292">
        <v>3.12</v>
      </c>
      <c r="AC292">
        <v>0</v>
      </c>
      <c r="AD292">
        <v>0</v>
      </c>
      <c r="AE292">
        <v>0</v>
      </c>
      <c r="AF292">
        <v>3.12</v>
      </c>
      <c r="AG292">
        <v>0</v>
      </c>
      <c r="AH292">
        <v>0</v>
      </c>
      <c r="AI292">
        <v>1</v>
      </c>
      <c r="AJ292">
        <v>1</v>
      </c>
      <c r="AK292">
        <v>1</v>
      </c>
      <c r="AL292">
        <v>1</v>
      </c>
      <c r="AN292">
        <v>0</v>
      </c>
      <c r="AO292">
        <v>1</v>
      </c>
      <c r="AP292">
        <v>1</v>
      </c>
      <c r="AQ292">
        <v>0</v>
      </c>
      <c r="AR292">
        <v>0</v>
      </c>
      <c r="AS292" t="s">
        <v>3</v>
      </c>
      <c r="AT292">
        <v>3.3</v>
      </c>
      <c r="AU292" t="s">
        <v>21</v>
      </c>
      <c r="AV292">
        <v>0</v>
      </c>
      <c r="AW292">
        <v>2</v>
      </c>
      <c r="AX292">
        <v>33357150</v>
      </c>
      <c r="AY292">
        <v>1</v>
      </c>
      <c r="AZ292">
        <v>0</v>
      </c>
      <c r="BA292">
        <v>336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Y292*Source!I317</f>
        <v>4.9499999999999993</v>
      </c>
      <c r="CY292">
        <f>AB292</f>
        <v>3.12</v>
      </c>
      <c r="CZ292">
        <f>AF292</f>
        <v>3.12</v>
      </c>
      <c r="DA292">
        <f>AJ292</f>
        <v>1</v>
      </c>
      <c r="DB292">
        <f>ROUND(((ROUND(AT292*CZ292,2)*1.2)*1.25),2)</f>
        <v>15.45</v>
      </c>
      <c r="DC292">
        <f>ROUND(((ROUND(AT292*AG292,2)*1.2)*1.25),2)</f>
        <v>0</v>
      </c>
    </row>
    <row r="293" spans="1:107">
      <c r="A293">
        <f>ROW(Source!A317)</f>
        <v>317</v>
      </c>
      <c r="B293">
        <v>33304975</v>
      </c>
      <c r="C293">
        <v>33357139</v>
      </c>
      <c r="D293">
        <v>31259879</v>
      </c>
      <c r="E293">
        <v>1</v>
      </c>
      <c r="F293">
        <v>1</v>
      </c>
      <c r="G293">
        <v>1</v>
      </c>
      <c r="H293">
        <v>2</v>
      </c>
      <c r="I293" t="s">
        <v>841</v>
      </c>
      <c r="J293" t="s">
        <v>842</v>
      </c>
      <c r="K293" t="s">
        <v>843</v>
      </c>
      <c r="L293">
        <v>1368</v>
      </c>
      <c r="N293">
        <v>1011</v>
      </c>
      <c r="O293" t="s">
        <v>837</v>
      </c>
      <c r="P293" t="s">
        <v>837</v>
      </c>
      <c r="Q293">
        <v>1</v>
      </c>
      <c r="W293">
        <v>0</v>
      </c>
      <c r="X293">
        <v>1372534845</v>
      </c>
      <c r="Y293">
        <v>0.55500000000000005</v>
      </c>
      <c r="AA293">
        <v>0</v>
      </c>
      <c r="AB293">
        <v>65.709999999999994</v>
      </c>
      <c r="AC293">
        <v>11.6</v>
      </c>
      <c r="AD293">
        <v>0</v>
      </c>
      <c r="AE293">
        <v>0</v>
      </c>
      <c r="AF293">
        <v>65.709999999999994</v>
      </c>
      <c r="AG293">
        <v>11.6</v>
      </c>
      <c r="AH293">
        <v>0</v>
      </c>
      <c r="AI293">
        <v>1</v>
      </c>
      <c r="AJ293">
        <v>1</v>
      </c>
      <c r="AK293">
        <v>1</v>
      </c>
      <c r="AL293">
        <v>1</v>
      </c>
      <c r="AN293">
        <v>0</v>
      </c>
      <c r="AO293">
        <v>1</v>
      </c>
      <c r="AP293">
        <v>1</v>
      </c>
      <c r="AQ293">
        <v>0</v>
      </c>
      <c r="AR293">
        <v>0</v>
      </c>
      <c r="AS293" t="s">
        <v>3</v>
      </c>
      <c r="AT293">
        <v>0.37</v>
      </c>
      <c r="AU293" t="s">
        <v>21</v>
      </c>
      <c r="AV293">
        <v>0</v>
      </c>
      <c r="AW293">
        <v>2</v>
      </c>
      <c r="AX293">
        <v>33357151</v>
      </c>
      <c r="AY293">
        <v>1</v>
      </c>
      <c r="AZ293">
        <v>0</v>
      </c>
      <c r="BA293">
        <v>337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Y293*Source!I317</f>
        <v>0.55500000000000005</v>
      </c>
      <c r="CY293">
        <f>AB293</f>
        <v>65.709999999999994</v>
      </c>
      <c r="CZ293">
        <f>AF293</f>
        <v>65.709999999999994</v>
      </c>
      <c r="DA293">
        <f>AJ293</f>
        <v>1</v>
      </c>
      <c r="DB293">
        <f>ROUND(((ROUND(AT293*CZ293,2)*1.2)*1.25),2)</f>
        <v>36.47</v>
      </c>
      <c r="DC293">
        <f>ROUND(((ROUND(AT293*AG293,2)*1.2)*1.25),2)</f>
        <v>6.44</v>
      </c>
    </row>
    <row r="294" spans="1:107">
      <c r="A294">
        <f>ROW(Source!A317)</f>
        <v>317</v>
      </c>
      <c r="B294">
        <v>33304975</v>
      </c>
      <c r="C294">
        <v>33357139</v>
      </c>
      <c r="D294">
        <v>31180727</v>
      </c>
      <c r="E294">
        <v>1</v>
      </c>
      <c r="F294">
        <v>1</v>
      </c>
      <c r="G294">
        <v>1</v>
      </c>
      <c r="H294">
        <v>3</v>
      </c>
      <c r="I294" t="s">
        <v>844</v>
      </c>
      <c r="J294" t="s">
        <v>845</v>
      </c>
      <c r="K294" t="s">
        <v>846</v>
      </c>
      <c r="L294">
        <v>1348</v>
      </c>
      <c r="N294">
        <v>1009</v>
      </c>
      <c r="O294" t="s">
        <v>32</v>
      </c>
      <c r="P294" t="s">
        <v>32</v>
      </c>
      <c r="Q294">
        <v>1000</v>
      </c>
      <c r="W294">
        <v>0</v>
      </c>
      <c r="X294">
        <v>-437906794</v>
      </c>
      <c r="Y294">
        <v>6.9999999999999994E-5</v>
      </c>
      <c r="AA294">
        <v>9040.01</v>
      </c>
      <c r="AB294">
        <v>0</v>
      </c>
      <c r="AC294">
        <v>0</v>
      </c>
      <c r="AD294">
        <v>0</v>
      </c>
      <c r="AE294">
        <v>9040.01</v>
      </c>
      <c r="AF294">
        <v>0</v>
      </c>
      <c r="AG294">
        <v>0</v>
      </c>
      <c r="AH294">
        <v>0</v>
      </c>
      <c r="AI294">
        <v>1</v>
      </c>
      <c r="AJ294">
        <v>1</v>
      </c>
      <c r="AK294">
        <v>1</v>
      </c>
      <c r="AL294">
        <v>1</v>
      </c>
      <c r="AN294">
        <v>0</v>
      </c>
      <c r="AO294">
        <v>1</v>
      </c>
      <c r="AP294">
        <v>0</v>
      </c>
      <c r="AQ294">
        <v>0</v>
      </c>
      <c r="AR294">
        <v>0</v>
      </c>
      <c r="AS294" t="s">
        <v>3</v>
      </c>
      <c r="AT294">
        <v>6.9999999999999994E-5</v>
      </c>
      <c r="AU294" t="s">
        <v>3</v>
      </c>
      <c r="AV294">
        <v>0</v>
      </c>
      <c r="AW294">
        <v>2</v>
      </c>
      <c r="AX294">
        <v>33357153</v>
      </c>
      <c r="AY294">
        <v>1</v>
      </c>
      <c r="AZ294">
        <v>0</v>
      </c>
      <c r="BA294">
        <v>339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Y294*Source!I317</f>
        <v>6.9999999999999994E-5</v>
      </c>
      <c r="CY294">
        <f>AA294</f>
        <v>9040.01</v>
      </c>
      <c r="CZ294">
        <f>AE294</f>
        <v>9040.01</v>
      </c>
      <c r="DA294">
        <f>AI294</f>
        <v>1</v>
      </c>
      <c r="DB294">
        <f>ROUND(ROUND(AT294*CZ294,2),2)</f>
        <v>0.63</v>
      </c>
      <c r="DC294">
        <f>ROUND(ROUND(AT294*AG294,2),2)</f>
        <v>0</v>
      </c>
    </row>
    <row r="295" spans="1:107">
      <c r="A295">
        <f>ROW(Source!A317)</f>
        <v>317</v>
      </c>
      <c r="B295">
        <v>33304975</v>
      </c>
      <c r="C295">
        <v>33357139</v>
      </c>
      <c r="D295">
        <v>31181610</v>
      </c>
      <c r="E295">
        <v>1</v>
      </c>
      <c r="F295">
        <v>1</v>
      </c>
      <c r="G295">
        <v>1</v>
      </c>
      <c r="H295">
        <v>3</v>
      </c>
      <c r="I295" t="s">
        <v>847</v>
      </c>
      <c r="J295" t="s">
        <v>848</v>
      </c>
      <c r="K295" t="s">
        <v>849</v>
      </c>
      <c r="L295">
        <v>1346</v>
      </c>
      <c r="N295">
        <v>1009</v>
      </c>
      <c r="O295" t="s">
        <v>78</v>
      </c>
      <c r="P295" t="s">
        <v>78</v>
      </c>
      <c r="Q295">
        <v>1</v>
      </c>
      <c r="W295">
        <v>0</v>
      </c>
      <c r="X295">
        <v>-731615568</v>
      </c>
      <c r="Y295">
        <v>0.06</v>
      </c>
      <c r="AA295">
        <v>23.09</v>
      </c>
      <c r="AB295">
        <v>0</v>
      </c>
      <c r="AC295">
        <v>0</v>
      </c>
      <c r="AD295">
        <v>0</v>
      </c>
      <c r="AE295">
        <v>23.09</v>
      </c>
      <c r="AF295">
        <v>0</v>
      </c>
      <c r="AG295">
        <v>0</v>
      </c>
      <c r="AH295">
        <v>0</v>
      </c>
      <c r="AI295">
        <v>1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0</v>
      </c>
      <c r="AQ295">
        <v>0</v>
      </c>
      <c r="AR295">
        <v>0</v>
      </c>
      <c r="AS295" t="s">
        <v>3</v>
      </c>
      <c r="AT295">
        <v>0.06</v>
      </c>
      <c r="AU295" t="s">
        <v>3</v>
      </c>
      <c r="AV295">
        <v>0</v>
      </c>
      <c r="AW295">
        <v>2</v>
      </c>
      <c r="AX295">
        <v>33357154</v>
      </c>
      <c r="AY295">
        <v>1</v>
      </c>
      <c r="AZ295">
        <v>0</v>
      </c>
      <c r="BA295">
        <v>340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Y295*Source!I317</f>
        <v>0.06</v>
      </c>
      <c r="CY295">
        <f>AA295</f>
        <v>23.09</v>
      </c>
      <c r="CZ295">
        <f>AE295</f>
        <v>23.09</v>
      </c>
      <c r="DA295">
        <f>AI295</f>
        <v>1</v>
      </c>
      <c r="DB295">
        <f>ROUND(ROUND(AT295*CZ295,2),2)</f>
        <v>1.39</v>
      </c>
      <c r="DC295">
        <f>ROUND(ROUND(AT295*AG295,2),2)</f>
        <v>0</v>
      </c>
    </row>
    <row r="296" spans="1:107">
      <c r="A296">
        <f>ROW(Source!A318)</f>
        <v>318</v>
      </c>
      <c r="B296">
        <v>33304960</v>
      </c>
      <c r="C296">
        <v>33357139</v>
      </c>
      <c r="D296">
        <v>31172076</v>
      </c>
      <c r="E296">
        <v>1</v>
      </c>
      <c r="F296">
        <v>1</v>
      </c>
      <c r="G296">
        <v>1</v>
      </c>
      <c r="H296">
        <v>1</v>
      </c>
      <c r="I296" t="s">
        <v>829</v>
      </c>
      <c r="J296" t="s">
        <v>3</v>
      </c>
      <c r="K296" t="s">
        <v>830</v>
      </c>
      <c r="L296">
        <v>1191</v>
      </c>
      <c r="N296">
        <v>1013</v>
      </c>
      <c r="O296" t="s">
        <v>831</v>
      </c>
      <c r="P296" t="s">
        <v>831</v>
      </c>
      <c r="Q296">
        <v>1</v>
      </c>
      <c r="W296">
        <v>0</v>
      </c>
      <c r="X296">
        <v>1069510174</v>
      </c>
      <c r="Y296">
        <v>19.8582</v>
      </c>
      <c r="AA296">
        <v>0</v>
      </c>
      <c r="AB296">
        <v>0</v>
      </c>
      <c r="AC296">
        <v>0</v>
      </c>
      <c r="AD296">
        <v>9.6199999999999992</v>
      </c>
      <c r="AE296">
        <v>0</v>
      </c>
      <c r="AF296">
        <v>0</v>
      </c>
      <c r="AG296">
        <v>0</v>
      </c>
      <c r="AH296">
        <v>9.6199999999999992</v>
      </c>
      <c r="AI296">
        <v>1</v>
      </c>
      <c r="AJ296">
        <v>1</v>
      </c>
      <c r="AK296">
        <v>1</v>
      </c>
      <c r="AL296">
        <v>1</v>
      </c>
      <c r="AN296">
        <v>0</v>
      </c>
      <c r="AO296">
        <v>1</v>
      </c>
      <c r="AP296">
        <v>1</v>
      </c>
      <c r="AQ296">
        <v>0</v>
      </c>
      <c r="AR296">
        <v>0</v>
      </c>
      <c r="AS296" t="s">
        <v>3</v>
      </c>
      <c r="AT296">
        <v>14.39</v>
      </c>
      <c r="AU296" t="s">
        <v>22</v>
      </c>
      <c r="AV296">
        <v>1</v>
      </c>
      <c r="AW296">
        <v>2</v>
      </c>
      <c r="AX296">
        <v>33357147</v>
      </c>
      <c r="AY296">
        <v>1</v>
      </c>
      <c r="AZ296">
        <v>0</v>
      </c>
      <c r="BA296">
        <v>341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Y296*Source!I318</f>
        <v>19.8582</v>
      </c>
      <c r="CY296">
        <f>AD296</f>
        <v>9.6199999999999992</v>
      </c>
      <c r="CZ296">
        <f>AH296</f>
        <v>9.6199999999999992</v>
      </c>
      <c r="DA296">
        <f>AL296</f>
        <v>1</v>
      </c>
      <c r="DB296">
        <f>ROUND(((ROUND(AT296*CZ296,2)*1.2)*1.15),2)</f>
        <v>191.03</v>
      </c>
      <c r="DC296">
        <f>ROUND(((ROUND(AT296*AG296,2)*1.2)*1.15),2)</f>
        <v>0</v>
      </c>
    </row>
    <row r="297" spans="1:107">
      <c r="A297">
        <f>ROW(Source!A318)</f>
        <v>318</v>
      </c>
      <c r="B297">
        <v>33304960</v>
      </c>
      <c r="C297">
        <v>33357139</v>
      </c>
      <c r="D297">
        <v>31172011</v>
      </c>
      <c r="E297">
        <v>1</v>
      </c>
      <c r="F297">
        <v>1</v>
      </c>
      <c r="G297">
        <v>1</v>
      </c>
      <c r="H297">
        <v>1</v>
      </c>
      <c r="I297" t="s">
        <v>832</v>
      </c>
      <c r="J297" t="s">
        <v>3</v>
      </c>
      <c r="K297" t="s">
        <v>833</v>
      </c>
      <c r="L297">
        <v>1191</v>
      </c>
      <c r="N297">
        <v>1013</v>
      </c>
      <c r="O297" t="s">
        <v>831</v>
      </c>
      <c r="P297" t="s">
        <v>831</v>
      </c>
      <c r="Q297">
        <v>1</v>
      </c>
      <c r="W297">
        <v>0</v>
      </c>
      <c r="X297">
        <v>-1417349443</v>
      </c>
      <c r="Y297">
        <v>0.41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1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0</v>
      </c>
      <c r="AQ297">
        <v>0</v>
      </c>
      <c r="AR297">
        <v>0</v>
      </c>
      <c r="AS297" t="s">
        <v>3</v>
      </c>
      <c r="AT297">
        <v>0.41</v>
      </c>
      <c r="AU297" t="s">
        <v>3</v>
      </c>
      <c r="AV297">
        <v>2</v>
      </c>
      <c r="AW297">
        <v>2</v>
      </c>
      <c r="AX297">
        <v>33357148</v>
      </c>
      <c r="AY297">
        <v>1</v>
      </c>
      <c r="AZ297">
        <v>2048</v>
      </c>
      <c r="BA297">
        <v>342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Y297*Source!I318</f>
        <v>0.41</v>
      </c>
      <c r="CY297">
        <f>AD297</f>
        <v>0</v>
      </c>
      <c r="CZ297">
        <f>AH297</f>
        <v>0</v>
      </c>
      <c r="DA297">
        <f>AL297</f>
        <v>1</v>
      </c>
      <c r="DB297">
        <f>ROUND(ROUND(AT297*CZ297,2),2)</f>
        <v>0</v>
      </c>
      <c r="DC297">
        <f>ROUND(ROUND(AT297*AG297,2),2)</f>
        <v>0</v>
      </c>
    </row>
    <row r="298" spans="1:107">
      <c r="A298">
        <f>ROW(Source!A318)</f>
        <v>318</v>
      </c>
      <c r="B298">
        <v>33304960</v>
      </c>
      <c r="C298">
        <v>33357139</v>
      </c>
      <c r="D298">
        <v>31258491</v>
      </c>
      <c r="E298">
        <v>1</v>
      </c>
      <c r="F298">
        <v>1</v>
      </c>
      <c r="G298">
        <v>1</v>
      </c>
      <c r="H298">
        <v>2</v>
      </c>
      <c r="I298" t="s">
        <v>834</v>
      </c>
      <c r="J298" t="s">
        <v>835</v>
      </c>
      <c r="K298" t="s">
        <v>836</v>
      </c>
      <c r="L298">
        <v>1368</v>
      </c>
      <c r="N298">
        <v>1011</v>
      </c>
      <c r="O298" t="s">
        <v>837</v>
      </c>
      <c r="P298" t="s">
        <v>837</v>
      </c>
      <c r="Q298">
        <v>1</v>
      </c>
      <c r="W298">
        <v>0</v>
      </c>
      <c r="X298">
        <v>-1718674368</v>
      </c>
      <c r="Y298">
        <v>0.06</v>
      </c>
      <c r="AA298">
        <v>0</v>
      </c>
      <c r="AB298">
        <v>111.99</v>
      </c>
      <c r="AC298">
        <v>13.5</v>
      </c>
      <c r="AD298">
        <v>0</v>
      </c>
      <c r="AE298">
        <v>0</v>
      </c>
      <c r="AF298">
        <v>111.99</v>
      </c>
      <c r="AG298">
        <v>13.5</v>
      </c>
      <c r="AH298">
        <v>0</v>
      </c>
      <c r="AI298">
        <v>1</v>
      </c>
      <c r="AJ298">
        <v>1</v>
      </c>
      <c r="AK298">
        <v>1</v>
      </c>
      <c r="AL298">
        <v>1</v>
      </c>
      <c r="AN298">
        <v>0</v>
      </c>
      <c r="AO298">
        <v>1</v>
      </c>
      <c r="AP298">
        <v>1</v>
      </c>
      <c r="AQ298">
        <v>0</v>
      </c>
      <c r="AR298">
        <v>0</v>
      </c>
      <c r="AS298" t="s">
        <v>3</v>
      </c>
      <c r="AT298">
        <v>0.04</v>
      </c>
      <c r="AU298" t="s">
        <v>21</v>
      </c>
      <c r="AV298">
        <v>0</v>
      </c>
      <c r="AW298">
        <v>2</v>
      </c>
      <c r="AX298">
        <v>33357149</v>
      </c>
      <c r="AY298">
        <v>1</v>
      </c>
      <c r="AZ298">
        <v>0</v>
      </c>
      <c r="BA298">
        <v>343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Y298*Source!I318</f>
        <v>0.06</v>
      </c>
      <c r="CY298">
        <f>AB298</f>
        <v>111.99</v>
      </c>
      <c r="CZ298">
        <f>AF298</f>
        <v>111.99</v>
      </c>
      <c r="DA298">
        <f>AJ298</f>
        <v>1</v>
      </c>
      <c r="DB298">
        <f>ROUND(((ROUND(AT298*CZ298,2)*1.2)*1.25),2)</f>
        <v>6.72</v>
      </c>
      <c r="DC298">
        <f>ROUND(((ROUND(AT298*AG298,2)*1.2)*1.25),2)</f>
        <v>0.81</v>
      </c>
    </row>
    <row r="299" spans="1:107">
      <c r="A299">
        <f>ROW(Source!A318)</f>
        <v>318</v>
      </c>
      <c r="B299">
        <v>33304960</v>
      </c>
      <c r="C299">
        <v>33357139</v>
      </c>
      <c r="D299">
        <v>31258691</v>
      </c>
      <c r="E299">
        <v>1</v>
      </c>
      <c r="F299">
        <v>1</v>
      </c>
      <c r="G299">
        <v>1</v>
      </c>
      <c r="H299">
        <v>2</v>
      </c>
      <c r="I299" t="s">
        <v>838</v>
      </c>
      <c r="J299" t="s">
        <v>839</v>
      </c>
      <c r="K299" t="s">
        <v>840</v>
      </c>
      <c r="L299">
        <v>1368</v>
      </c>
      <c r="N299">
        <v>1011</v>
      </c>
      <c r="O299" t="s">
        <v>837</v>
      </c>
      <c r="P299" t="s">
        <v>837</v>
      </c>
      <c r="Q299">
        <v>1</v>
      </c>
      <c r="W299">
        <v>0</v>
      </c>
      <c r="X299">
        <v>1373224040</v>
      </c>
      <c r="Y299">
        <v>4.9499999999999993</v>
      </c>
      <c r="AA299">
        <v>0</v>
      </c>
      <c r="AB299">
        <v>3.12</v>
      </c>
      <c r="AC299">
        <v>0</v>
      </c>
      <c r="AD299">
        <v>0</v>
      </c>
      <c r="AE299">
        <v>0</v>
      </c>
      <c r="AF299">
        <v>3.12</v>
      </c>
      <c r="AG299">
        <v>0</v>
      </c>
      <c r="AH299">
        <v>0</v>
      </c>
      <c r="AI299">
        <v>1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1</v>
      </c>
      <c r="AQ299">
        <v>0</v>
      </c>
      <c r="AR299">
        <v>0</v>
      </c>
      <c r="AS299" t="s">
        <v>3</v>
      </c>
      <c r="AT299">
        <v>3.3</v>
      </c>
      <c r="AU299" t="s">
        <v>21</v>
      </c>
      <c r="AV299">
        <v>0</v>
      </c>
      <c r="AW299">
        <v>2</v>
      </c>
      <c r="AX299">
        <v>33357150</v>
      </c>
      <c r="AY299">
        <v>1</v>
      </c>
      <c r="AZ299">
        <v>0</v>
      </c>
      <c r="BA299">
        <v>344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Y299*Source!I318</f>
        <v>4.9499999999999993</v>
      </c>
      <c r="CY299">
        <f>AB299</f>
        <v>3.12</v>
      </c>
      <c r="CZ299">
        <f>AF299</f>
        <v>3.12</v>
      </c>
      <c r="DA299">
        <f>AJ299</f>
        <v>1</v>
      </c>
      <c r="DB299">
        <f>ROUND(((ROUND(AT299*CZ299,2)*1.2)*1.25),2)</f>
        <v>15.45</v>
      </c>
      <c r="DC299">
        <f>ROUND(((ROUND(AT299*AG299,2)*1.2)*1.25),2)</f>
        <v>0</v>
      </c>
    </row>
    <row r="300" spans="1:107">
      <c r="A300">
        <f>ROW(Source!A318)</f>
        <v>318</v>
      </c>
      <c r="B300">
        <v>33304960</v>
      </c>
      <c r="C300">
        <v>33357139</v>
      </c>
      <c r="D300">
        <v>31259879</v>
      </c>
      <c r="E300">
        <v>1</v>
      </c>
      <c r="F300">
        <v>1</v>
      </c>
      <c r="G300">
        <v>1</v>
      </c>
      <c r="H300">
        <v>2</v>
      </c>
      <c r="I300" t="s">
        <v>841</v>
      </c>
      <c r="J300" t="s">
        <v>842</v>
      </c>
      <c r="K300" t="s">
        <v>843</v>
      </c>
      <c r="L300">
        <v>1368</v>
      </c>
      <c r="N300">
        <v>1011</v>
      </c>
      <c r="O300" t="s">
        <v>837</v>
      </c>
      <c r="P300" t="s">
        <v>837</v>
      </c>
      <c r="Q300">
        <v>1</v>
      </c>
      <c r="W300">
        <v>0</v>
      </c>
      <c r="X300">
        <v>1372534845</v>
      </c>
      <c r="Y300">
        <v>0.55500000000000005</v>
      </c>
      <c r="AA300">
        <v>0</v>
      </c>
      <c r="AB300">
        <v>65.709999999999994</v>
      </c>
      <c r="AC300">
        <v>11.6</v>
      </c>
      <c r="AD300">
        <v>0</v>
      </c>
      <c r="AE300">
        <v>0</v>
      </c>
      <c r="AF300">
        <v>65.709999999999994</v>
      </c>
      <c r="AG300">
        <v>11.6</v>
      </c>
      <c r="AH300">
        <v>0</v>
      </c>
      <c r="AI300">
        <v>1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1</v>
      </c>
      <c r="AQ300">
        <v>0</v>
      </c>
      <c r="AR300">
        <v>0</v>
      </c>
      <c r="AS300" t="s">
        <v>3</v>
      </c>
      <c r="AT300">
        <v>0.37</v>
      </c>
      <c r="AU300" t="s">
        <v>21</v>
      </c>
      <c r="AV300">
        <v>0</v>
      </c>
      <c r="AW300">
        <v>2</v>
      </c>
      <c r="AX300">
        <v>33357151</v>
      </c>
      <c r="AY300">
        <v>1</v>
      </c>
      <c r="AZ300">
        <v>0</v>
      </c>
      <c r="BA300">
        <v>345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Y300*Source!I318</f>
        <v>0.55500000000000005</v>
      </c>
      <c r="CY300">
        <f>AB300</f>
        <v>65.709999999999994</v>
      </c>
      <c r="CZ300">
        <f>AF300</f>
        <v>65.709999999999994</v>
      </c>
      <c r="DA300">
        <f>AJ300</f>
        <v>1</v>
      </c>
      <c r="DB300">
        <f>ROUND(((ROUND(AT300*CZ300,2)*1.2)*1.25),2)</f>
        <v>36.47</v>
      </c>
      <c r="DC300">
        <f>ROUND(((ROUND(AT300*AG300,2)*1.2)*1.25),2)</f>
        <v>6.44</v>
      </c>
    </row>
    <row r="301" spans="1:107">
      <c r="A301">
        <f>ROW(Source!A318)</f>
        <v>318</v>
      </c>
      <c r="B301">
        <v>33304960</v>
      </c>
      <c r="C301">
        <v>33357139</v>
      </c>
      <c r="D301">
        <v>31180727</v>
      </c>
      <c r="E301">
        <v>1</v>
      </c>
      <c r="F301">
        <v>1</v>
      </c>
      <c r="G301">
        <v>1</v>
      </c>
      <c r="H301">
        <v>3</v>
      </c>
      <c r="I301" t="s">
        <v>844</v>
      </c>
      <c r="J301" t="s">
        <v>845</v>
      </c>
      <c r="K301" t="s">
        <v>846</v>
      </c>
      <c r="L301">
        <v>1348</v>
      </c>
      <c r="N301">
        <v>1009</v>
      </c>
      <c r="O301" t="s">
        <v>32</v>
      </c>
      <c r="P301" t="s">
        <v>32</v>
      </c>
      <c r="Q301">
        <v>1000</v>
      </c>
      <c r="W301">
        <v>0</v>
      </c>
      <c r="X301">
        <v>-437906794</v>
      </c>
      <c r="Y301">
        <v>6.9999999999999994E-5</v>
      </c>
      <c r="AA301">
        <v>9040.01</v>
      </c>
      <c r="AB301">
        <v>0</v>
      </c>
      <c r="AC301">
        <v>0</v>
      </c>
      <c r="AD301">
        <v>0</v>
      </c>
      <c r="AE301">
        <v>9040.01</v>
      </c>
      <c r="AF301">
        <v>0</v>
      </c>
      <c r="AG301">
        <v>0</v>
      </c>
      <c r="AH301">
        <v>0</v>
      </c>
      <c r="AI301">
        <v>1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3</v>
      </c>
      <c r="AT301">
        <v>6.9999999999999994E-5</v>
      </c>
      <c r="AU301" t="s">
        <v>3</v>
      </c>
      <c r="AV301">
        <v>0</v>
      </c>
      <c r="AW301">
        <v>2</v>
      </c>
      <c r="AX301">
        <v>33357153</v>
      </c>
      <c r="AY301">
        <v>1</v>
      </c>
      <c r="AZ301">
        <v>0</v>
      </c>
      <c r="BA301">
        <v>347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Y301*Source!I318</f>
        <v>6.9999999999999994E-5</v>
      </c>
      <c r="CY301">
        <f>AA301</f>
        <v>9040.01</v>
      </c>
      <c r="CZ301">
        <f>AE301</f>
        <v>9040.01</v>
      </c>
      <c r="DA301">
        <f>AI301</f>
        <v>1</v>
      </c>
      <c r="DB301">
        <f>ROUND(ROUND(AT301*CZ301,2),2)</f>
        <v>0.63</v>
      </c>
      <c r="DC301">
        <f>ROUND(ROUND(AT301*AG301,2),2)</f>
        <v>0</v>
      </c>
    </row>
    <row r="302" spans="1:107">
      <c r="A302">
        <f>ROW(Source!A318)</f>
        <v>318</v>
      </c>
      <c r="B302">
        <v>33304960</v>
      </c>
      <c r="C302">
        <v>33357139</v>
      </c>
      <c r="D302">
        <v>31181610</v>
      </c>
      <c r="E302">
        <v>1</v>
      </c>
      <c r="F302">
        <v>1</v>
      </c>
      <c r="G302">
        <v>1</v>
      </c>
      <c r="H302">
        <v>3</v>
      </c>
      <c r="I302" t="s">
        <v>847</v>
      </c>
      <c r="J302" t="s">
        <v>848</v>
      </c>
      <c r="K302" t="s">
        <v>849</v>
      </c>
      <c r="L302">
        <v>1346</v>
      </c>
      <c r="N302">
        <v>1009</v>
      </c>
      <c r="O302" t="s">
        <v>78</v>
      </c>
      <c r="P302" t="s">
        <v>78</v>
      </c>
      <c r="Q302">
        <v>1</v>
      </c>
      <c r="W302">
        <v>0</v>
      </c>
      <c r="X302">
        <v>-731615568</v>
      </c>
      <c r="Y302">
        <v>0.06</v>
      </c>
      <c r="AA302">
        <v>23.09</v>
      </c>
      <c r="AB302">
        <v>0</v>
      </c>
      <c r="AC302">
        <v>0</v>
      </c>
      <c r="AD302">
        <v>0</v>
      </c>
      <c r="AE302">
        <v>23.09</v>
      </c>
      <c r="AF302">
        <v>0</v>
      </c>
      <c r="AG302">
        <v>0</v>
      </c>
      <c r="AH302">
        <v>0</v>
      </c>
      <c r="AI302">
        <v>1</v>
      </c>
      <c r="AJ302">
        <v>1</v>
      </c>
      <c r="AK302">
        <v>1</v>
      </c>
      <c r="AL302">
        <v>1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3</v>
      </c>
      <c r="AT302">
        <v>0.06</v>
      </c>
      <c r="AU302" t="s">
        <v>3</v>
      </c>
      <c r="AV302">
        <v>0</v>
      </c>
      <c r="AW302">
        <v>2</v>
      </c>
      <c r="AX302">
        <v>33357154</v>
      </c>
      <c r="AY302">
        <v>1</v>
      </c>
      <c r="AZ302">
        <v>0</v>
      </c>
      <c r="BA302">
        <v>348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Y302*Source!I318</f>
        <v>0.06</v>
      </c>
      <c r="CY302">
        <f>AA302</f>
        <v>23.09</v>
      </c>
      <c r="CZ302">
        <f>AE302</f>
        <v>23.09</v>
      </c>
      <c r="DA302">
        <f>AI302</f>
        <v>1</v>
      </c>
      <c r="DB302">
        <f>ROUND(ROUND(AT302*CZ302,2),2)</f>
        <v>1.39</v>
      </c>
      <c r="DC302">
        <f>ROUND(ROUND(AT302*AG302,2),2)</f>
        <v>0</v>
      </c>
    </row>
    <row r="303" spans="1:107">
      <c r="A303">
        <f>ROW(Source!A323)</f>
        <v>323</v>
      </c>
      <c r="B303">
        <v>33304975</v>
      </c>
      <c r="C303">
        <v>33357157</v>
      </c>
      <c r="D303">
        <v>31172061</v>
      </c>
      <c r="E303">
        <v>1</v>
      </c>
      <c r="F303">
        <v>1</v>
      </c>
      <c r="G303">
        <v>1</v>
      </c>
      <c r="H303">
        <v>1</v>
      </c>
      <c r="I303" t="s">
        <v>850</v>
      </c>
      <c r="J303" t="s">
        <v>3</v>
      </c>
      <c r="K303" t="s">
        <v>851</v>
      </c>
      <c r="L303">
        <v>1191</v>
      </c>
      <c r="N303">
        <v>1013</v>
      </c>
      <c r="O303" t="s">
        <v>831</v>
      </c>
      <c r="P303" t="s">
        <v>831</v>
      </c>
      <c r="Q303">
        <v>1</v>
      </c>
      <c r="W303">
        <v>0</v>
      </c>
      <c r="X303">
        <v>-784637506</v>
      </c>
      <c r="Y303">
        <v>7.9349999999999987</v>
      </c>
      <c r="AA303">
        <v>0</v>
      </c>
      <c r="AB303">
        <v>0</v>
      </c>
      <c r="AC303">
        <v>0</v>
      </c>
      <c r="AD303">
        <v>8.74</v>
      </c>
      <c r="AE303">
        <v>0</v>
      </c>
      <c r="AF303">
        <v>0</v>
      </c>
      <c r="AG303">
        <v>0</v>
      </c>
      <c r="AH303">
        <v>8.74</v>
      </c>
      <c r="AI303">
        <v>1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1</v>
      </c>
      <c r="AQ303">
        <v>0</v>
      </c>
      <c r="AR303">
        <v>0</v>
      </c>
      <c r="AS303" t="s">
        <v>3</v>
      </c>
      <c r="AT303">
        <v>5.75</v>
      </c>
      <c r="AU303" t="s">
        <v>22</v>
      </c>
      <c r="AV303">
        <v>1</v>
      </c>
      <c r="AW303">
        <v>2</v>
      </c>
      <c r="AX303">
        <v>33357163</v>
      </c>
      <c r="AY303">
        <v>1</v>
      </c>
      <c r="AZ303">
        <v>0</v>
      </c>
      <c r="BA303">
        <v>349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Y303*Source!I323</f>
        <v>3.4882259999999992</v>
      </c>
      <c r="CY303">
        <f>AD303</f>
        <v>8.74</v>
      </c>
      <c r="CZ303">
        <f>AH303</f>
        <v>8.74</v>
      </c>
      <c r="DA303">
        <f>AL303</f>
        <v>1</v>
      </c>
      <c r="DB303">
        <f>ROUND(((ROUND(AT303*CZ303,2)*1.2)*1.15),2)</f>
        <v>69.36</v>
      </c>
      <c r="DC303">
        <f>ROUND(((ROUND(AT303*AG303,2)*1.2)*1.15),2)</f>
        <v>0</v>
      </c>
    </row>
    <row r="304" spans="1:107">
      <c r="A304">
        <f>ROW(Source!A323)</f>
        <v>323</v>
      </c>
      <c r="B304">
        <v>33304975</v>
      </c>
      <c r="C304">
        <v>33357157</v>
      </c>
      <c r="D304">
        <v>31172011</v>
      </c>
      <c r="E304">
        <v>1</v>
      </c>
      <c r="F304">
        <v>1</v>
      </c>
      <c r="G304">
        <v>1</v>
      </c>
      <c r="H304">
        <v>1</v>
      </c>
      <c r="I304" t="s">
        <v>832</v>
      </c>
      <c r="J304" t="s">
        <v>3</v>
      </c>
      <c r="K304" t="s">
        <v>833</v>
      </c>
      <c r="L304">
        <v>1191</v>
      </c>
      <c r="N304">
        <v>1013</v>
      </c>
      <c r="O304" t="s">
        <v>831</v>
      </c>
      <c r="P304" t="s">
        <v>831</v>
      </c>
      <c r="Q304">
        <v>1</v>
      </c>
      <c r="W304">
        <v>0</v>
      </c>
      <c r="X304">
        <v>-1417349443</v>
      </c>
      <c r="Y304">
        <v>0.01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1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3</v>
      </c>
      <c r="AT304">
        <v>0.01</v>
      </c>
      <c r="AU304" t="s">
        <v>3</v>
      </c>
      <c r="AV304">
        <v>2</v>
      </c>
      <c r="AW304">
        <v>2</v>
      </c>
      <c r="AX304">
        <v>33357164</v>
      </c>
      <c r="AY304">
        <v>1</v>
      </c>
      <c r="AZ304">
        <v>2048</v>
      </c>
      <c r="BA304">
        <v>350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Y304*Source!I323</f>
        <v>4.3959999999999997E-3</v>
      </c>
      <c r="CY304">
        <f>AD304</f>
        <v>0</v>
      </c>
      <c r="CZ304">
        <f>AH304</f>
        <v>0</v>
      </c>
      <c r="DA304">
        <f>AL304</f>
        <v>1</v>
      </c>
      <c r="DB304">
        <f>ROUND(ROUND(AT304*CZ304,2),2)</f>
        <v>0</v>
      </c>
      <c r="DC304">
        <f>ROUND(ROUND(AT304*AG304,2),2)</f>
        <v>0</v>
      </c>
    </row>
    <row r="305" spans="1:107">
      <c r="A305">
        <f>ROW(Source!A323)</f>
        <v>323</v>
      </c>
      <c r="B305">
        <v>33304975</v>
      </c>
      <c r="C305">
        <v>33357157</v>
      </c>
      <c r="D305">
        <v>31259879</v>
      </c>
      <c r="E305">
        <v>1</v>
      </c>
      <c r="F305">
        <v>1</v>
      </c>
      <c r="G305">
        <v>1</v>
      </c>
      <c r="H305">
        <v>2</v>
      </c>
      <c r="I305" t="s">
        <v>841</v>
      </c>
      <c r="J305" t="s">
        <v>842</v>
      </c>
      <c r="K305" t="s">
        <v>843</v>
      </c>
      <c r="L305">
        <v>1368</v>
      </c>
      <c r="N305">
        <v>1011</v>
      </c>
      <c r="O305" t="s">
        <v>837</v>
      </c>
      <c r="P305" t="s">
        <v>837</v>
      </c>
      <c r="Q305">
        <v>1</v>
      </c>
      <c r="W305">
        <v>0</v>
      </c>
      <c r="X305">
        <v>1372534845</v>
      </c>
      <c r="Y305">
        <v>1.4999999999999999E-2</v>
      </c>
      <c r="AA305">
        <v>0</v>
      </c>
      <c r="AB305">
        <v>65.709999999999994</v>
      </c>
      <c r="AC305">
        <v>11.6</v>
      </c>
      <c r="AD305">
        <v>0</v>
      </c>
      <c r="AE305">
        <v>0</v>
      </c>
      <c r="AF305">
        <v>65.709999999999994</v>
      </c>
      <c r="AG305">
        <v>11.6</v>
      </c>
      <c r="AH305">
        <v>0</v>
      </c>
      <c r="AI305">
        <v>1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1</v>
      </c>
      <c r="AQ305">
        <v>0</v>
      </c>
      <c r="AR305">
        <v>0</v>
      </c>
      <c r="AS305" t="s">
        <v>3</v>
      </c>
      <c r="AT305">
        <v>0.01</v>
      </c>
      <c r="AU305" t="s">
        <v>21</v>
      </c>
      <c r="AV305">
        <v>0</v>
      </c>
      <c r="AW305">
        <v>2</v>
      </c>
      <c r="AX305">
        <v>33357165</v>
      </c>
      <c r="AY305">
        <v>1</v>
      </c>
      <c r="AZ305">
        <v>0</v>
      </c>
      <c r="BA305">
        <v>351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Y305*Source!I323</f>
        <v>6.594E-3</v>
      </c>
      <c r="CY305">
        <f>AB305</f>
        <v>65.709999999999994</v>
      </c>
      <c r="CZ305">
        <f>AF305</f>
        <v>65.709999999999994</v>
      </c>
      <c r="DA305">
        <f>AJ305</f>
        <v>1</v>
      </c>
      <c r="DB305">
        <f>ROUND(((ROUND(AT305*CZ305,2)*1.2)*1.25),2)</f>
        <v>0.99</v>
      </c>
      <c r="DC305">
        <f>ROUND(((ROUND(AT305*AG305,2)*1.2)*1.25),2)</f>
        <v>0.18</v>
      </c>
    </row>
    <row r="306" spans="1:107">
      <c r="A306">
        <f>ROW(Source!A323)</f>
        <v>323</v>
      </c>
      <c r="B306">
        <v>33304975</v>
      </c>
      <c r="C306">
        <v>33357157</v>
      </c>
      <c r="D306">
        <v>31180727</v>
      </c>
      <c r="E306">
        <v>1</v>
      </c>
      <c r="F306">
        <v>1</v>
      </c>
      <c r="G306">
        <v>1</v>
      </c>
      <c r="H306">
        <v>3</v>
      </c>
      <c r="I306" t="s">
        <v>844</v>
      </c>
      <c r="J306" t="s">
        <v>845</v>
      </c>
      <c r="K306" t="s">
        <v>846</v>
      </c>
      <c r="L306">
        <v>1348</v>
      </c>
      <c r="N306">
        <v>1009</v>
      </c>
      <c r="O306" t="s">
        <v>32</v>
      </c>
      <c r="P306" t="s">
        <v>32</v>
      </c>
      <c r="Q306">
        <v>1000</v>
      </c>
      <c r="W306">
        <v>0</v>
      </c>
      <c r="X306">
        <v>-437906794</v>
      </c>
      <c r="Y306">
        <v>2.0000000000000001E-4</v>
      </c>
      <c r="AA306">
        <v>9040.01</v>
      </c>
      <c r="AB306">
        <v>0</v>
      </c>
      <c r="AC306">
        <v>0</v>
      </c>
      <c r="AD306">
        <v>0</v>
      </c>
      <c r="AE306">
        <v>9040.01</v>
      </c>
      <c r="AF306">
        <v>0</v>
      </c>
      <c r="AG306">
        <v>0</v>
      </c>
      <c r="AH306">
        <v>0</v>
      </c>
      <c r="AI306">
        <v>1</v>
      </c>
      <c r="AJ306">
        <v>1</v>
      </c>
      <c r="AK306">
        <v>1</v>
      </c>
      <c r="AL306">
        <v>1</v>
      </c>
      <c r="AN306">
        <v>0</v>
      </c>
      <c r="AO306">
        <v>1</v>
      </c>
      <c r="AP306">
        <v>0</v>
      </c>
      <c r="AQ306">
        <v>0</v>
      </c>
      <c r="AR306">
        <v>0</v>
      </c>
      <c r="AS306" t="s">
        <v>3</v>
      </c>
      <c r="AT306">
        <v>2.0000000000000001E-4</v>
      </c>
      <c r="AU306" t="s">
        <v>3</v>
      </c>
      <c r="AV306">
        <v>0</v>
      </c>
      <c r="AW306">
        <v>2</v>
      </c>
      <c r="AX306">
        <v>33357166</v>
      </c>
      <c r="AY306">
        <v>1</v>
      </c>
      <c r="AZ306">
        <v>0</v>
      </c>
      <c r="BA306">
        <v>352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Y306*Source!I323</f>
        <v>8.7919999999999998E-5</v>
      </c>
      <c r="CY306">
        <f>AA306</f>
        <v>9040.01</v>
      </c>
      <c r="CZ306">
        <f>AE306</f>
        <v>9040.01</v>
      </c>
      <c r="DA306">
        <f>AI306</f>
        <v>1</v>
      </c>
      <c r="DB306">
        <f>ROUND(ROUND(AT306*CZ306,2),2)</f>
        <v>1.81</v>
      </c>
      <c r="DC306">
        <f>ROUND(ROUND(AT306*AG306,2),2)</f>
        <v>0</v>
      </c>
    </row>
    <row r="307" spans="1:107">
      <c r="A307">
        <f>ROW(Source!A323)</f>
        <v>323</v>
      </c>
      <c r="B307">
        <v>33304975</v>
      </c>
      <c r="C307">
        <v>33357157</v>
      </c>
      <c r="D307">
        <v>31181610</v>
      </c>
      <c r="E307">
        <v>1</v>
      </c>
      <c r="F307">
        <v>1</v>
      </c>
      <c r="G307">
        <v>1</v>
      </c>
      <c r="H307">
        <v>3</v>
      </c>
      <c r="I307" t="s">
        <v>847</v>
      </c>
      <c r="J307" t="s">
        <v>848</v>
      </c>
      <c r="K307" t="s">
        <v>849</v>
      </c>
      <c r="L307">
        <v>1346</v>
      </c>
      <c r="N307">
        <v>1009</v>
      </c>
      <c r="O307" t="s">
        <v>78</v>
      </c>
      <c r="P307" t="s">
        <v>78</v>
      </c>
      <c r="Q307">
        <v>1</v>
      </c>
      <c r="W307">
        <v>0</v>
      </c>
      <c r="X307">
        <v>-731615568</v>
      </c>
      <c r="Y307">
        <v>0.08</v>
      </c>
      <c r="AA307">
        <v>23.09</v>
      </c>
      <c r="AB307">
        <v>0</v>
      </c>
      <c r="AC307">
        <v>0</v>
      </c>
      <c r="AD307">
        <v>0</v>
      </c>
      <c r="AE307">
        <v>23.09</v>
      </c>
      <c r="AF307">
        <v>0</v>
      </c>
      <c r="AG307">
        <v>0</v>
      </c>
      <c r="AH307">
        <v>0</v>
      </c>
      <c r="AI307">
        <v>1</v>
      </c>
      <c r="AJ307">
        <v>1</v>
      </c>
      <c r="AK307">
        <v>1</v>
      </c>
      <c r="AL307">
        <v>1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3</v>
      </c>
      <c r="AT307">
        <v>0.08</v>
      </c>
      <c r="AU307" t="s">
        <v>3</v>
      </c>
      <c r="AV307">
        <v>0</v>
      </c>
      <c r="AW307">
        <v>2</v>
      </c>
      <c r="AX307">
        <v>33357167</v>
      </c>
      <c r="AY307">
        <v>1</v>
      </c>
      <c r="AZ307">
        <v>0</v>
      </c>
      <c r="BA307">
        <v>353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Y307*Source!I323</f>
        <v>3.5167999999999998E-2</v>
      </c>
      <c r="CY307">
        <f>AA307</f>
        <v>23.09</v>
      </c>
      <c r="CZ307">
        <f>AE307</f>
        <v>23.09</v>
      </c>
      <c r="DA307">
        <f>AI307</f>
        <v>1</v>
      </c>
      <c r="DB307">
        <f>ROUND(ROUND(AT307*CZ307,2),2)</f>
        <v>1.85</v>
      </c>
      <c r="DC307">
        <f>ROUND(ROUND(AT307*AG307,2),2)</f>
        <v>0</v>
      </c>
    </row>
    <row r="308" spans="1:107">
      <c r="A308">
        <f>ROW(Source!A324)</f>
        <v>324</v>
      </c>
      <c r="B308">
        <v>33304960</v>
      </c>
      <c r="C308">
        <v>33357157</v>
      </c>
      <c r="D308">
        <v>31172061</v>
      </c>
      <c r="E308">
        <v>1</v>
      </c>
      <c r="F308">
        <v>1</v>
      </c>
      <c r="G308">
        <v>1</v>
      </c>
      <c r="H308">
        <v>1</v>
      </c>
      <c r="I308" t="s">
        <v>850</v>
      </c>
      <c r="J308" t="s">
        <v>3</v>
      </c>
      <c r="K308" t="s">
        <v>851</v>
      </c>
      <c r="L308">
        <v>1191</v>
      </c>
      <c r="N308">
        <v>1013</v>
      </c>
      <c r="O308" t="s">
        <v>831</v>
      </c>
      <c r="P308" t="s">
        <v>831</v>
      </c>
      <c r="Q308">
        <v>1</v>
      </c>
      <c r="W308">
        <v>0</v>
      </c>
      <c r="X308">
        <v>-784637506</v>
      </c>
      <c r="Y308">
        <v>7.9349999999999987</v>
      </c>
      <c r="AA308">
        <v>0</v>
      </c>
      <c r="AB308">
        <v>0</v>
      </c>
      <c r="AC308">
        <v>0</v>
      </c>
      <c r="AD308">
        <v>8.74</v>
      </c>
      <c r="AE308">
        <v>0</v>
      </c>
      <c r="AF308">
        <v>0</v>
      </c>
      <c r="AG308">
        <v>0</v>
      </c>
      <c r="AH308">
        <v>8.74</v>
      </c>
      <c r="AI308">
        <v>1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1</v>
      </c>
      <c r="AQ308">
        <v>0</v>
      </c>
      <c r="AR308">
        <v>0</v>
      </c>
      <c r="AS308" t="s">
        <v>3</v>
      </c>
      <c r="AT308">
        <v>5.75</v>
      </c>
      <c r="AU308" t="s">
        <v>22</v>
      </c>
      <c r="AV308">
        <v>1</v>
      </c>
      <c r="AW308">
        <v>2</v>
      </c>
      <c r="AX308">
        <v>33357163</v>
      </c>
      <c r="AY308">
        <v>1</v>
      </c>
      <c r="AZ308">
        <v>0</v>
      </c>
      <c r="BA308">
        <v>355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Y308*Source!I324</f>
        <v>3.4882259999999992</v>
      </c>
      <c r="CY308">
        <f>AD308</f>
        <v>8.74</v>
      </c>
      <c r="CZ308">
        <f>AH308</f>
        <v>8.74</v>
      </c>
      <c r="DA308">
        <f>AL308</f>
        <v>1</v>
      </c>
      <c r="DB308">
        <f>ROUND(((ROUND(AT308*CZ308,2)*1.2)*1.15),2)</f>
        <v>69.36</v>
      </c>
      <c r="DC308">
        <f>ROUND(((ROUND(AT308*AG308,2)*1.2)*1.15),2)</f>
        <v>0</v>
      </c>
    </row>
    <row r="309" spans="1:107">
      <c r="A309">
        <f>ROW(Source!A324)</f>
        <v>324</v>
      </c>
      <c r="B309">
        <v>33304960</v>
      </c>
      <c r="C309">
        <v>33357157</v>
      </c>
      <c r="D309">
        <v>31172011</v>
      </c>
      <c r="E309">
        <v>1</v>
      </c>
      <c r="F309">
        <v>1</v>
      </c>
      <c r="G309">
        <v>1</v>
      </c>
      <c r="H309">
        <v>1</v>
      </c>
      <c r="I309" t="s">
        <v>832</v>
      </c>
      <c r="J309" t="s">
        <v>3</v>
      </c>
      <c r="K309" t="s">
        <v>833</v>
      </c>
      <c r="L309">
        <v>1191</v>
      </c>
      <c r="N309">
        <v>1013</v>
      </c>
      <c r="O309" t="s">
        <v>831</v>
      </c>
      <c r="P309" t="s">
        <v>831</v>
      </c>
      <c r="Q309">
        <v>1</v>
      </c>
      <c r="W309">
        <v>0</v>
      </c>
      <c r="X309">
        <v>-1417349443</v>
      </c>
      <c r="Y309">
        <v>0.01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1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3</v>
      </c>
      <c r="AT309">
        <v>0.01</v>
      </c>
      <c r="AU309" t="s">
        <v>3</v>
      </c>
      <c r="AV309">
        <v>2</v>
      </c>
      <c r="AW309">
        <v>2</v>
      </c>
      <c r="AX309">
        <v>33357164</v>
      </c>
      <c r="AY309">
        <v>1</v>
      </c>
      <c r="AZ309">
        <v>2048</v>
      </c>
      <c r="BA309">
        <v>356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Y309*Source!I324</f>
        <v>4.3959999999999997E-3</v>
      </c>
      <c r="CY309">
        <f>AD309</f>
        <v>0</v>
      </c>
      <c r="CZ309">
        <f>AH309</f>
        <v>0</v>
      </c>
      <c r="DA309">
        <f>AL309</f>
        <v>1</v>
      </c>
      <c r="DB309">
        <f>ROUND(ROUND(AT309*CZ309,2),2)</f>
        <v>0</v>
      </c>
      <c r="DC309">
        <f>ROUND(ROUND(AT309*AG309,2),2)</f>
        <v>0</v>
      </c>
    </row>
    <row r="310" spans="1:107">
      <c r="A310">
        <f>ROW(Source!A324)</f>
        <v>324</v>
      </c>
      <c r="B310">
        <v>33304960</v>
      </c>
      <c r="C310">
        <v>33357157</v>
      </c>
      <c r="D310">
        <v>31259879</v>
      </c>
      <c r="E310">
        <v>1</v>
      </c>
      <c r="F310">
        <v>1</v>
      </c>
      <c r="G310">
        <v>1</v>
      </c>
      <c r="H310">
        <v>2</v>
      </c>
      <c r="I310" t="s">
        <v>841</v>
      </c>
      <c r="J310" t="s">
        <v>842</v>
      </c>
      <c r="K310" t="s">
        <v>843</v>
      </c>
      <c r="L310">
        <v>1368</v>
      </c>
      <c r="N310">
        <v>1011</v>
      </c>
      <c r="O310" t="s">
        <v>837</v>
      </c>
      <c r="P310" t="s">
        <v>837</v>
      </c>
      <c r="Q310">
        <v>1</v>
      </c>
      <c r="W310">
        <v>0</v>
      </c>
      <c r="X310">
        <v>1372534845</v>
      </c>
      <c r="Y310">
        <v>1.4999999999999999E-2</v>
      </c>
      <c r="AA310">
        <v>0</v>
      </c>
      <c r="AB310">
        <v>65.709999999999994</v>
      </c>
      <c r="AC310">
        <v>11.6</v>
      </c>
      <c r="AD310">
        <v>0</v>
      </c>
      <c r="AE310">
        <v>0</v>
      </c>
      <c r="AF310">
        <v>65.709999999999994</v>
      </c>
      <c r="AG310">
        <v>11.6</v>
      </c>
      <c r="AH310">
        <v>0</v>
      </c>
      <c r="AI310">
        <v>1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1</v>
      </c>
      <c r="AQ310">
        <v>0</v>
      </c>
      <c r="AR310">
        <v>0</v>
      </c>
      <c r="AS310" t="s">
        <v>3</v>
      </c>
      <c r="AT310">
        <v>0.01</v>
      </c>
      <c r="AU310" t="s">
        <v>21</v>
      </c>
      <c r="AV310">
        <v>0</v>
      </c>
      <c r="AW310">
        <v>2</v>
      </c>
      <c r="AX310">
        <v>33357165</v>
      </c>
      <c r="AY310">
        <v>1</v>
      </c>
      <c r="AZ310">
        <v>0</v>
      </c>
      <c r="BA310">
        <v>357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Y310*Source!I324</f>
        <v>6.594E-3</v>
      </c>
      <c r="CY310">
        <f>AB310</f>
        <v>65.709999999999994</v>
      </c>
      <c r="CZ310">
        <f>AF310</f>
        <v>65.709999999999994</v>
      </c>
      <c r="DA310">
        <f>AJ310</f>
        <v>1</v>
      </c>
      <c r="DB310">
        <f>ROUND(((ROUND(AT310*CZ310,2)*1.2)*1.25),2)</f>
        <v>0.99</v>
      </c>
      <c r="DC310">
        <f>ROUND(((ROUND(AT310*AG310,2)*1.2)*1.25),2)</f>
        <v>0.18</v>
      </c>
    </row>
    <row r="311" spans="1:107">
      <c r="A311">
        <f>ROW(Source!A324)</f>
        <v>324</v>
      </c>
      <c r="B311">
        <v>33304960</v>
      </c>
      <c r="C311">
        <v>33357157</v>
      </c>
      <c r="D311">
        <v>31180727</v>
      </c>
      <c r="E311">
        <v>1</v>
      </c>
      <c r="F311">
        <v>1</v>
      </c>
      <c r="G311">
        <v>1</v>
      </c>
      <c r="H311">
        <v>3</v>
      </c>
      <c r="I311" t="s">
        <v>844</v>
      </c>
      <c r="J311" t="s">
        <v>845</v>
      </c>
      <c r="K311" t="s">
        <v>846</v>
      </c>
      <c r="L311">
        <v>1348</v>
      </c>
      <c r="N311">
        <v>1009</v>
      </c>
      <c r="O311" t="s">
        <v>32</v>
      </c>
      <c r="P311" t="s">
        <v>32</v>
      </c>
      <c r="Q311">
        <v>1000</v>
      </c>
      <c r="W311">
        <v>0</v>
      </c>
      <c r="X311">
        <v>-437906794</v>
      </c>
      <c r="Y311">
        <v>2.0000000000000001E-4</v>
      </c>
      <c r="AA311">
        <v>9040.01</v>
      </c>
      <c r="AB311">
        <v>0</v>
      </c>
      <c r="AC311">
        <v>0</v>
      </c>
      <c r="AD311">
        <v>0</v>
      </c>
      <c r="AE311">
        <v>9040.01</v>
      </c>
      <c r="AF311">
        <v>0</v>
      </c>
      <c r="AG311">
        <v>0</v>
      </c>
      <c r="AH311">
        <v>0</v>
      </c>
      <c r="AI311">
        <v>1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3</v>
      </c>
      <c r="AT311">
        <v>2.0000000000000001E-4</v>
      </c>
      <c r="AU311" t="s">
        <v>3</v>
      </c>
      <c r="AV311">
        <v>0</v>
      </c>
      <c r="AW311">
        <v>2</v>
      </c>
      <c r="AX311">
        <v>33357166</v>
      </c>
      <c r="AY311">
        <v>1</v>
      </c>
      <c r="AZ311">
        <v>0</v>
      </c>
      <c r="BA311">
        <v>358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Y311*Source!I324</f>
        <v>8.7919999999999998E-5</v>
      </c>
      <c r="CY311">
        <f>AA311</f>
        <v>9040.01</v>
      </c>
      <c r="CZ311">
        <f>AE311</f>
        <v>9040.01</v>
      </c>
      <c r="DA311">
        <f>AI311</f>
        <v>1</v>
      </c>
      <c r="DB311">
        <f>ROUND(ROUND(AT311*CZ311,2),2)</f>
        <v>1.81</v>
      </c>
      <c r="DC311">
        <f>ROUND(ROUND(AT311*AG311,2),2)</f>
        <v>0</v>
      </c>
    </row>
    <row r="312" spans="1:107">
      <c r="A312">
        <f>ROW(Source!A324)</f>
        <v>324</v>
      </c>
      <c r="B312">
        <v>33304960</v>
      </c>
      <c r="C312">
        <v>33357157</v>
      </c>
      <c r="D312">
        <v>31181610</v>
      </c>
      <c r="E312">
        <v>1</v>
      </c>
      <c r="F312">
        <v>1</v>
      </c>
      <c r="G312">
        <v>1</v>
      </c>
      <c r="H312">
        <v>3</v>
      </c>
      <c r="I312" t="s">
        <v>847</v>
      </c>
      <c r="J312" t="s">
        <v>848</v>
      </c>
      <c r="K312" t="s">
        <v>849</v>
      </c>
      <c r="L312">
        <v>1346</v>
      </c>
      <c r="N312">
        <v>1009</v>
      </c>
      <c r="O312" t="s">
        <v>78</v>
      </c>
      <c r="P312" t="s">
        <v>78</v>
      </c>
      <c r="Q312">
        <v>1</v>
      </c>
      <c r="W312">
        <v>0</v>
      </c>
      <c r="X312">
        <v>-731615568</v>
      </c>
      <c r="Y312">
        <v>0.08</v>
      </c>
      <c r="AA312">
        <v>23.09</v>
      </c>
      <c r="AB312">
        <v>0</v>
      </c>
      <c r="AC312">
        <v>0</v>
      </c>
      <c r="AD312">
        <v>0</v>
      </c>
      <c r="AE312">
        <v>23.09</v>
      </c>
      <c r="AF312">
        <v>0</v>
      </c>
      <c r="AG312">
        <v>0</v>
      </c>
      <c r="AH312">
        <v>0</v>
      </c>
      <c r="AI312">
        <v>1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0</v>
      </c>
      <c r="AQ312">
        <v>0</v>
      </c>
      <c r="AR312">
        <v>0</v>
      </c>
      <c r="AS312" t="s">
        <v>3</v>
      </c>
      <c r="AT312">
        <v>0.08</v>
      </c>
      <c r="AU312" t="s">
        <v>3</v>
      </c>
      <c r="AV312">
        <v>0</v>
      </c>
      <c r="AW312">
        <v>2</v>
      </c>
      <c r="AX312">
        <v>33357167</v>
      </c>
      <c r="AY312">
        <v>1</v>
      </c>
      <c r="AZ312">
        <v>0</v>
      </c>
      <c r="BA312">
        <v>359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Y312*Source!I324</f>
        <v>3.5167999999999998E-2</v>
      </c>
      <c r="CY312">
        <f>AA312</f>
        <v>23.09</v>
      </c>
      <c r="CZ312">
        <f>AE312</f>
        <v>23.09</v>
      </c>
      <c r="DA312">
        <f>AI312</f>
        <v>1</v>
      </c>
      <c r="DB312">
        <f>ROUND(ROUND(AT312*CZ312,2),2)</f>
        <v>1.85</v>
      </c>
      <c r="DC312">
        <f>ROUND(ROUND(AT312*AG312,2),2)</f>
        <v>0</v>
      </c>
    </row>
    <row r="313" spans="1:107">
      <c r="A313">
        <f>ROW(Source!A329)</f>
        <v>329</v>
      </c>
      <c r="B313">
        <v>33304975</v>
      </c>
      <c r="C313">
        <v>33357171</v>
      </c>
      <c r="D313">
        <v>31172080</v>
      </c>
      <c r="E313">
        <v>1</v>
      </c>
      <c r="F313">
        <v>1</v>
      </c>
      <c r="G313">
        <v>1</v>
      </c>
      <c r="H313">
        <v>1</v>
      </c>
      <c r="I313" t="s">
        <v>852</v>
      </c>
      <c r="J313" t="s">
        <v>3</v>
      </c>
      <c r="K313" t="s">
        <v>853</v>
      </c>
      <c r="L313">
        <v>1191</v>
      </c>
      <c r="N313">
        <v>1013</v>
      </c>
      <c r="O313" t="s">
        <v>831</v>
      </c>
      <c r="P313" t="s">
        <v>831</v>
      </c>
      <c r="Q313">
        <v>1</v>
      </c>
      <c r="W313">
        <v>0</v>
      </c>
      <c r="X313">
        <v>912892513</v>
      </c>
      <c r="Y313">
        <v>5.1059999999999999</v>
      </c>
      <c r="AA313">
        <v>0</v>
      </c>
      <c r="AB313">
        <v>0</v>
      </c>
      <c r="AC313">
        <v>0</v>
      </c>
      <c r="AD313">
        <v>9.92</v>
      </c>
      <c r="AE313">
        <v>0</v>
      </c>
      <c r="AF313">
        <v>0</v>
      </c>
      <c r="AG313">
        <v>0</v>
      </c>
      <c r="AH313">
        <v>9.92</v>
      </c>
      <c r="AI313">
        <v>1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1</v>
      </c>
      <c r="AQ313">
        <v>0</v>
      </c>
      <c r="AR313">
        <v>0</v>
      </c>
      <c r="AS313" t="s">
        <v>3</v>
      </c>
      <c r="AT313">
        <v>3.7</v>
      </c>
      <c r="AU313" t="s">
        <v>22</v>
      </c>
      <c r="AV313">
        <v>1</v>
      </c>
      <c r="AW313">
        <v>2</v>
      </c>
      <c r="AX313">
        <v>33357177</v>
      </c>
      <c r="AY313">
        <v>1</v>
      </c>
      <c r="AZ313">
        <v>0</v>
      </c>
      <c r="BA313">
        <v>361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Y313*Source!I329</f>
        <v>2.0424000000000002</v>
      </c>
      <c r="CY313">
        <f>AD313</f>
        <v>9.92</v>
      </c>
      <c r="CZ313">
        <f>AH313</f>
        <v>9.92</v>
      </c>
      <c r="DA313">
        <f>AL313</f>
        <v>1</v>
      </c>
      <c r="DB313">
        <f>ROUND(((ROUND(AT313*CZ313,2)*1.2)*1.15),2)</f>
        <v>50.65</v>
      </c>
      <c r="DC313">
        <f>ROUND(((ROUND(AT313*AG313,2)*1.2)*1.15),2)</f>
        <v>0</v>
      </c>
    </row>
    <row r="314" spans="1:107">
      <c r="A314">
        <f>ROW(Source!A329)</f>
        <v>329</v>
      </c>
      <c r="B314">
        <v>33304975</v>
      </c>
      <c r="C314">
        <v>33357171</v>
      </c>
      <c r="D314">
        <v>31172011</v>
      </c>
      <c r="E314">
        <v>1</v>
      </c>
      <c r="F314">
        <v>1</v>
      </c>
      <c r="G314">
        <v>1</v>
      </c>
      <c r="H314">
        <v>1</v>
      </c>
      <c r="I314" t="s">
        <v>832</v>
      </c>
      <c r="J314" t="s">
        <v>3</v>
      </c>
      <c r="K314" t="s">
        <v>833</v>
      </c>
      <c r="L314">
        <v>1191</v>
      </c>
      <c r="N314">
        <v>1013</v>
      </c>
      <c r="O314" t="s">
        <v>831</v>
      </c>
      <c r="P314" t="s">
        <v>831</v>
      </c>
      <c r="Q314">
        <v>1</v>
      </c>
      <c r="W314">
        <v>0</v>
      </c>
      <c r="X314">
        <v>-1417349443</v>
      </c>
      <c r="Y314">
        <v>0.01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0</v>
      </c>
      <c r="AQ314">
        <v>0</v>
      </c>
      <c r="AR314">
        <v>0</v>
      </c>
      <c r="AS314" t="s">
        <v>3</v>
      </c>
      <c r="AT314">
        <v>0.01</v>
      </c>
      <c r="AU314" t="s">
        <v>3</v>
      </c>
      <c r="AV314">
        <v>2</v>
      </c>
      <c r="AW314">
        <v>2</v>
      </c>
      <c r="AX314">
        <v>33357178</v>
      </c>
      <c r="AY314">
        <v>1</v>
      </c>
      <c r="AZ314">
        <v>2048</v>
      </c>
      <c r="BA314">
        <v>362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Y314*Source!I329</f>
        <v>4.0000000000000001E-3</v>
      </c>
      <c r="CY314">
        <f>AD314</f>
        <v>0</v>
      </c>
      <c r="CZ314">
        <f>AH314</f>
        <v>0</v>
      </c>
      <c r="DA314">
        <f>AL314</f>
        <v>1</v>
      </c>
      <c r="DB314">
        <f>ROUND(ROUND(AT314*CZ314,2),2)</f>
        <v>0</v>
      </c>
      <c r="DC314">
        <f>ROUND(ROUND(AT314*AG314,2),2)</f>
        <v>0</v>
      </c>
    </row>
    <row r="315" spans="1:107">
      <c r="A315">
        <f>ROW(Source!A329)</f>
        <v>329</v>
      </c>
      <c r="B315">
        <v>33304975</v>
      </c>
      <c r="C315">
        <v>33357171</v>
      </c>
      <c r="D315">
        <v>31259879</v>
      </c>
      <c r="E315">
        <v>1</v>
      </c>
      <c r="F315">
        <v>1</v>
      </c>
      <c r="G315">
        <v>1</v>
      </c>
      <c r="H315">
        <v>2</v>
      </c>
      <c r="I315" t="s">
        <v>841</v>
      </c>
      <c r="J315" t="s">
        <v>842</v>
      </c>
      <c r="K315" t="s">
        <v>843</v>
      </c>
      <c r="L315">
        <v>1368</v>
      </c>
      <c r="N315">
        <v>1011</v>
      </c>
      <c r="O315" t="s">
        <v>837</v>
      </c>
      <c r="P315" t="s">
        <v>837</v>
      </c>
      <c r="Q315">
        <v>1</v>
      </c>
      <c r="W315">
        <v>0</v>
      </c>
      <c r="X315">
        <v>1372534845</v>
      </c>
      <c r="Y315">
        <v>1.4999999999999999E-2</v>
      </c>
      <c r="AA315">
        <v>0</v>
      </c>
      <c r="AB315">
        <v>65.709999999999994</v>
      </c>
      <c r="AC315">
        <v>11.6</v>
      </c>
      <c r="AD315">
        <v>0</v>
      </c>
      <c r="AE315">
        <v>0</v>
      </c>
      <c r="AF315">
        <v>65.709999999999994</v>
      </c>
      <c r="AG315">
        <v>11.6</v>
      </c>
      <c r="AH315">
        <v>0</v>
      </c>
      <c r="AI315">
        <v>1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1</v>
      </c>
      <c r="AQ315">
        <v>0</v>
      </c>
      <c r="AR315">
        <v>0</v>
      </c>
      <c r="AS315" t="s">
        <v>3</v>
      </c>
      <c r="AT315">
        <v>0.01</v>
      </c>
      <c r="AU315" t="s">
        <v>21</v>
      </c>
      <c r="AV315">
        <v>0</v>
      </c>
      <c r="AW315">
        <v>2</v>
      </c>
      <c r="AX315">
        <v>33357179</v>
      </c>
      <c r="AY315">
        <v>1</v>
      </c>
      <c r="AZ315">
        <v>0</v>
      </c>
      <c r="BA315">
        <v>363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Y315*Source!I329</f>
        <v>6.0000000000000001E-3</v>
      </c>
      <c r="CY315">
        <f>AB315</f>
        <v>65.709999999999994</v>
      </c>
      <c r="CZ315">
        <f>AF315</f>
        <v>65.709999999999994</v>
      </c>
      <c r="DA315">
        <f>AJ315</f>
        <v>1</v>
      </c>
      <c r="DB315">
        <f>ROUND(((ROUND(AT315*CZ315,2)*1.2)*1.25),2)</f>
        <v>0.99</v>
      </c>
      <c r="DC315">
        <f>ROUND(((ROUND(AT315*AG315,2)*1.2)*1.25),2)</f>
        <v>0.18</v>
      </c>
    </row>
    <row r="316" spans="1:107">
      <c r="A316">
        <f>ROW(Source!A329)</f>
        <v>329</v>
      </c>
      <c r="B316">
        <v>33304975</v>
      </c>
      <c r="C316">
        <v>33357171</v>
      </c>
      <c r="D316">
        <v>31180727</v>
      </c>
      <c r="E316">
        <v>1</v>
      </c>
      <c r="F316">
        <v>1</v>
      </c>
      <c r="G316">
        <v>1</v>
      </c>
      <c r="H316">
        <v>3</v>
      </c>
      <c r="I316" t="s">
        <v>844</v>
      </c>
      <c r="J316" t="s">
        <v>845</v>
      </c>
      <c r="K316" t="s">
        <v>846</v>
      </c>
      <c r="L316">
        <v>1348</v>
      </c>
      <c r="N316">
        <v>1009</v>
      </c>
      <c r="O316" t="s">
        <v>32</v>
      </c>
      <c r="P316" t="s">
        <v>32</v>
      </c>
      <c r="Q316">
        <v>1000</v>
      </c>
      <c r="W316">
        <v>0</v>
      </c>
      <c r="X316">
        <v>-437906794</v>
      </c>
      <c r="Y316">
        <v>4.0000000000000002E-4</v>
      </c>
      <c r="AA316">
        <v>9040.01</v>
      </c>
      <c r="AB316">
        <v>0</v>
      </c>
      <c r="AC316">
        <v>0</v>
      </c>
      <c r="AD316">
        <v>0</v>
      </c>
      <c r="AE316">
        <v>9040.01</v>
      </c>
      <c r="AF316">
        <v>0</v>
      </c>
      <c r="AG316">
        <v>0</v>
      </c>
      <c r="AH316">
        <v>0</v>
      </c>
      <c r="AI316">
        <v>1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3</v>
      </c>
      <c r="AT316">
        <v>4.0000000000000002E-4</v>
      </c>
      <c r="AU316" t="s">
        <v>3</v>
      </c>
      <c r="AV316">
        <v>0</v>
      </c>
      <c r="AW316">
        <v>2</v>
      </c>
      <c r="AX316">
        <v>33357180</v>
      </c>
      <c r="AY316">
        <v>1</v>
      </c>
      <c r="AZ316">
        <v>0</v>
      </c>
      <c r="BA316">
        <v>364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Y316*Source!I329</f>
        <v>1.6000000000000001E-4</v>
      </c>
      <c r="CY316">
        <f>AA316</f>
        <v>9040.01</v>
      </c>
      <c r="CZ316">
        <f>AE316</f>
        <v>9040.01</v>
      </c>
      <c r="DA316">
        <f>AI316</f>
        <v>1</v>
      </c>
      <c r="DB316">
        <f>ROUND(ROUND(AT316*CZ316,2),2)</f>
        <v>3.62</v>
      </c>
      <c r="DC316">
        <f>ROUND(ROUND(AT316*AG316,2),2)</f>
        <v>0</v>
      </c>
    </row>
    <row r="317" spans="1:107">
      <c r="A317">
        <f>ROW(Source!A329)</f>
        <v>329</v>
      </c>
      <c r="B317">
        <v>33304975</v>
      </c>
      <c r="C317">
        <v>33357171</v>
      </c>
      <c r="D317">
        <v>31181610</v>
      </c>
      <c r="E317">
        <v>1</v>
      </c>
      <c r="F317">
        <v>1</v>
      </c>
      <c r="G317">
        <v>1</v>
      </c>
      <c r="H317">
        <v>3</v>
      </c>
      <c r="I317" t="s">
        <v>847</v>
      </c>
      <c r="J317" t="s">
        <v>848</v>
      </c>
      <c r="K317" t="s">
        <v>849</v>
      </c>
      <c r="L317">
        <v>1346</v>
      </c>
      <c r="N317">
        <v>1009</v>
      </c>
      <c r="O317" t="s">
        <v>78</v>
      </c>
      <c r="P317" t="s">
        <v>78</v>
      </c>
      <c r="Q317">
        <v>1</v>
      </c>
      <c r="W317">
        <v>0</v>
      </c>
      <c r="X317">
        <v>-731615568</v>
      </c>
      <c r="Y317">
        <v>1.1000000000000001</v>
      </c>
      <c r="AA317">
        <v>23.09</v>
      </c>
      <c r="AB317">
        <v>0</v>
      </c>
      <c r="AC317">
        <v>0</v>
      </c>
      <c r="AD317">
        <v>0</v>
      </c>
      <c r="AE317">
        <v>23.09</v>
      </c>
      <c r="AF317">
        <v>0</v>
      </c>
      <c r="AG317">
        <v>0</v>
      </c>
      <c r="AH317">
        <v>0</v>
      </c>
      <c r="AI317">
        <v>1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3</v>
      </c>
      <c r="AT317">
        <v>1.1000000000000001</v>
      </c>
      <c r="AU317" t="s">
        <v>3</v>
      </c>
      <c r="AV317">
        <v>0</v>
      </c>
      <c r="AW317">
        <v>2</v>
      </c>
      <c r="AX317">
        <v>33357181</v>
      </c>
      <c r="AY317">
        <v>1</v>
      </c>
      <c r="AZ317">
        <v>0</v>
      </c>
      <c r="BA317">
        <v>365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Y317*Source!I329</f>
        <v>0.44000000000000006</v>
      </c>
      <c r="CY317">
        <f>AA317</f>
        <v>23.09</v>
      </c>
      <c r="CZ317">
        <f>AE317</f>
        <v>23.09</v>
      </c>
      <c r="DA317">
        <f>AI317</f>
        <v>1</v>
      </c>
      <c r="DB317">
        <f>ROUND(ROUND(AT317*CZ317,2),2)</f>
        <v>25.4</v>
      </c>
      <c r="DC317">
        <f>ROUND(ROUND(AT317*AG317,2),2)</f>
        <v>0</v>
      </c>
    </row>
    <row r="318" spans="1:107">
      <c r="A318">
        <f>ROW(Source!A330)</f>
        <v>330</v>
      </c>
      <c r="B318">
        <v>33304960</v>
      </c>
      <c r="C318">
        <v>33357171</v>
      </c>
      <c r="D318">
        <v>31172080</v>
      </c>
      <c r="E318">
        <v>1</v>
      </c>
      <c r="F318">
        <v>1</v>
      </c>
      <c r="G318">
        <v>1</v>
      </c>
      <c r="H318">
        <v>1</v>
      </c>
      <c r="I318" t="s">
        <v>852</v>
      </c>
      <c r="J318" t="s">
        <v>3</v>
      </c>
      <c r="K318" t="s">
        <v>853</v>
      </c>
      <c r="L318">
        <v>1191</v>
      </c>
      <c r="N318">
        <v>1013</v>
      </c>
      <c r="O318" t="s">
        <v>831</v>
      </c>
      <c r="P318" t="s">
        <v>831</v>
      </c>
      <c r="Q318">
        <v>1</v>
      </c>
      <c r="W318">
        <v>0</v>
      </c>
      <c r="X318">
        <v>912892513</v>
      </c>
      <c r="Y318">
        <v>5.1059999999999999</v>
      </c>
      <c r="AA318">
        <v>0</v>
      </c>
      <c r="AB318">
        <v>0</v>
      </c>
      <c r="AC318">
        <v>0</v>
      </c>
      <c r="AD318">
        <v>9.92</v>
      </c>
      <c r="AE318">
        <v>0</v>
      </c>
      <c r="AF318">
        <v>0</v>
      </c>
      <c r="AG318">
        <v>0</v>
      </c>
      <c r="AH318">
        <v>9.92</v>
      </c>
      <c r="AI318">
        <v>1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1</v>
      </c>
      <c r="AQ318">
        <v>0</v>
      </c>
      <c r="AR318">
        <v>0</v>
      </c>
      <c r="AS318" t="s">
        <v>3</v>
      </c>
      <c r="AT318">
        <v>3.7</v>
      </c>
      <c r="AU318" t="s">
        <v>22</v>
      </c>
      <c r="AV318">
        <v>1</v>
      </c>
      <c r="AW318">
        <v>2</v>
      </c>
      <c r="AX318">
        <v>33357177</v>
      </c>
      <c r="AY318">
        <v>1</v>
      </c>
      <c r="AZ318">
        <v>0</v>
      </c>
      <c r="BA318">
        <v>367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Y318*Source!I330</f>
        <v>2.0424000000000002</v>
      </c>
      <c r="CY318">
        <f>AD318</f>
        <v>9.92</v>
      </c>
      <c r="CZ318">
        <f>AH318</f>
        <v>9.92</v>
      </c>
      <c r="DA318">
        <f>AL318</f>
        <v>1</v>
      </c>
      <c r="DB318">
        <f>ROUND(((ROUND(AT318*CZ318,2)*1.2)*1.15),2)</f>
        <v>50.65</v>
      </c>
      <c r="DC318">
        <f>ROUND(((ROUND(AT318*AG318,2)*1.2)*1.15),2)</f>
        <v>0</v>
      </c>
    </row>
    <row r="319" spans="1:107">
      <c r="A319">
        <f>ROW(Source!A330)</f>
        <v>330</v>
      </c>
      <c r="B319">
        <v>33304960</v>
      </c>
      <c r="C319">
        <v>33357171</v>
      </c>
      <c r="D319">
        <v>31172011</v>
      </c>
      <c r="E319">
        <v>1</v>
      </c>
      <c r="F319">
        <v>1</v>
      </c>
      <c r="G319">
        <v>1</v>
      </c>
      <c r="H319">
        <v>1</v>
      </c>
      <c r="I319" t="s">
        <v>832</v>
      </c>
      <c r="J319" t="s">
        <v>3</v>
      </c>
      <c r="K319" t="s">
        <v>833</v>
      </c>
      <c r="L319">
        <v>1191</v>
      </c>
      <c r="N319">
        <v>1013</v>
      </c>
      <c r="O319" t="s">
        <v>831</v>
      </c>
      <c r="P319" t="s">
        <v>831</v>
      </c>
      <c r="Q319">
        <v>1</v>
      </c>
      <c r="W319">
        <v>0</v>
      </c>
      <c r="X319">
        <v>-1417349443</v>
      </c>
      <c r="Y319">
        <v>0.01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0</v>
      </c>
      <c r="AQ319">
        <v>0</v>
      </c>
      <c r="AR319">
        <v>0</v>
      </c>
      <c r="AS319" t="s">
        <v>3</v>
      </c>
      <c r="AT319">
        <v>0.01</v>
      </c>
      <c r="AU319" t="s">
        <v>3</v>
      </c>
      <c r="AV319">
        <v>2</v>
      </c>
      <c r="AW319">
        <v>2</v>
      </c>
      <c r="AX319">
        <v>33357178</v>
      </c>
      <c r="AY319">
        <v>1</v>
      </c>
      <c r="AZ319">
        <v>2048</v>
      </c>
      <c r="BA319">
        <v>368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Y319*Source!I330</f>
        <v>4.0000000000000001E-3</v>
      </c>
      <c r="CY319">
        <f>AD319</f>
        <v>0</v>
      </c>
      <c r="CZ319">
        <f>AH319</f>
        <v>0</v>
      </c>
      <c r="DA319">
        <f>AL319</f>
        <v>1</v>
      </c>
      <c r="DB319">
        <f>ROUND(ROUND(AT319*CZ319,2),2)</f>
        <v>0</v>
      </c>
      <c r="DC319">
        <f>ROUND(ROUND(AT319*AG319,2),2)</f>
        <v>0</v>
      </c>
    </row>
    <row r="320" spans="1:107">
      <c r="A320">
        <f>ROW(Source!A330)</f>
        <v>330</v>
      </c>
      <c r="B320">
        <v>33304960</v>
      </c>
      <c r="C320">
        <v>33357171</v>
      </c>
      <c r="D320">
        <v>31259879</v>
      </c>
      <c r="E320">
        <v>1</v>
      </c>
      <c r="F320">
        <v>1</v>
      </c>
      <c r="G320">
        <v>1</v>
      </c>
      <c r="H320">
        <v>2</v>
      </c>
      <c r="I320" t="s">
        <v>841</v>
      </c>
      <c r="J320" t="s">
        <v>842</v>
      </c>
      <c r="K320" t="s">
        <v>843</v>
      </c>
      <c r="L320">
        <v>1368</v>
      </c>
      <c r="N320">
        <v>1011</v>
      </c>
      <c r="O320" t="s">
        <v>837</v>
      </c>
      <c r="P320" t="s">
        <v>837</v>
      </c>
      <c r="Q320">
        <v>1</v>
      </c>
      <c r="W320">
        <v>0</v>
      </c>
      <c r="X320">
        <v>1372534845</v>
      </c>
      <c r="Y320">
        <v>1.4999999999999999E-2</v>
      </c>
      <c r="AA320">
        <v>0</v>
      </c>
      <c r="AB320">
        <v>65.709999999999994</v>
      </c>
      <c r="AC320">
        <v>11.6</v>
      </c>
      <c r="AD320">
        <v>0</v>
      </c>
      <c r="AE320">
        <v>0</v>
      </c>
      <c r="AF320">
        <v>65.709999999999994</v>
      </c>
      <c r="AG320">
        <v>11.6</v>
      </c>
      <c r="AH320">
        <v>0</v>
      </c>
      <c r="AI320">
        <v>1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1</v>
      </c>
      <c r="AQ320">
        <v>0</v>
      </c>
      <c r="AR320">
        <v>0</v>
      </c>
      <c r="AS320" t="s">
        <v>3</v>
      </c>
      <c r="AT320">
        <v>0.01</v>
      </c>
      <c r="AU320" t="s">
        <v>21</v>
      </c>
      <c r="AV320">
        <v>0</v>
      </c>
      <c r="AW320">
        <v>2</v>
      </c>
      <c r="AX320">
        <v>33357179</v>
      </c>
      <c r="AY320">
        <v>1</v>
      </c>
      <c r="AZ320">
        <v>0</v>
      </c>
      <c r="BA320">
        <v>369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Y320*Source!I330</f>
        <v>6.0000000000000001E-3</v>
      </c>
      <c r="CY320">
        <f>AB320</f>
        <v>65.709999999999994</v>
      </c>
      <c r="CZ320">
        <f>AF320</f>
        <v>65.709999999999994</v>
      </c>
      <c r="DA320">
        <f>AJ320</f>
        <v>1</v>
      </c>
      <c r="DB320">
        <f>ROUND(((ROUND(AT320*CZ320,2)*1.2)*1.25),2)</f>
        <v>0.99</v>
      </c>
      <c r="DC320">
        <f>ROUND(((ROUND(AT320*AG320,2)*1.2)*1.25),2)</f>
        <v>0.18</v>
      </c>
    </row>
    <row r="321" spans="1:107">
      <c r="A321">
        <f>ROW(Source!A330)</f>
        <v>330</v>
      </c>
      <c r="B321">
        <v>33304960</v>
      </c>
      <c r="C321">
        <v>33357171</v>
      </c>
      <c r="D321">
        <v>31180727</v>
      </c>
      <c r="E321">
        <v>1</v>
      </c>
      <c r="F321">
        <v>1</v>
      </c>
      <c r="G321">
        <v>1</v>
      </c>
      <c r="H321">
        <v>3</v>
      </c>
      <c r="I321" t="s">
        <v>844</v>
      </c>
      <c r="J321" t="s">
        <v>845</v>
      </c>
      <c r="K321" t="s">
        <v>846</v>
      </c>
      <c r="L321">
        <v>1348</v>
      </c>
      <c r="N321">
        <v>1009</v>
      </c>
      <c r="O321" t="s">
        <v>32</v>
      </c>
      <c r="P321" t="s">
        <v>32</v>
      </c>
      <c r="Q321">
        <v>1000</v>
      </c>
      <c r="W321">
        <v>0</v>
      </c>
      <c r="X321">
        <v>-437906794</v>
      </c>
      <c r="Y321">
        <v>4.0000000000000002E-4</v>
      </c>
      <c r="AA321">
        <v>9040.01</v>
      </c>
      <c r="AB321">
        <v>0</v>
      </c>
      <c r="AC321">
        <v>0</v>
      </c>
      <c r="AD321">
        <v>0</v>
      </c>
      <c r="AE321">
        <v>9040.01</v>
      </c>
      <c r="AF321">
        <v>0</v>
      </c>
      <c r="AG321">
        <v>0</v>
      </c>
      <c r="AH321">
        <v>0</v>
      </c>
      <c r="AI321">
        <v>1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0</v>
      </c>
      <c r="AQ321">
        <v>0</v>
      </c>
      <c r="AR321">
        <v>0</v>
      </c>
      <c r="AS321" t="s">
        <v>3</v>
      </c>
      <c r="AT321">
        <v>4.0000000000000002E-4</v>
      </c>
      <c r="AU321" t="s">
        <v>3</v>
      </c>
      <c r="AV321">
        <v>0</v>
      </c>
      <c r="AW321">
        <v>2</v>
      </c>
      <c r="AX321">
        <v>33357180</v>
      </c>
      <c r="AY321">
        <v>1</v>
      </c>
      <c r="AZ321">
        <v>0</v>
      </c>
      <c r="BA321">
        <v>370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Y321*Source!I330</f>
        <v>1.6000000000000001E-4</v>
      </c>
      <c r="CY321">
        <f>AA321</f>
        <v>9040.01</v>
      </c>
      <c r="CZ321">
        <f>AE321</f>
        <v>9040.01</v>
      </c>
      <c r="DA321">
        <f>AI321</f>
        <v>1</v>
      </c>
      <c r="DB321">
        <f>ROUND(ROUND(AT321*CZ321,2),2)</f>
        <v>3.62</v>
      </c>
      <c r="DC321">
        <f>ROUND(ROUND(AT321*AG321,2),2)</f>
        <v>0</v>
      </c>
    </row>
    <row r="322" spans="1:107">
      <c r="A322">
        <f>ROW(Source!A330)</f>
        <v>330</v>
      </c>
      <c r="B322">
        <v>33304960</v>
      </c>
      <c r="C322">
        <v>33357171</v>
      </c>
      <c r="D322">
        <v>31181610</v>
      </c>
      <c r="E322">
        <v>1</v>
      </c>
      <c r="F322">
        <v>1</v>
      </c>
      <c r="G322">
        <v>1</v>
      </c>
      <c r="H322">
        <v>3</v>
      </c>
      <c r="I322" t="s">
        <v>847</v>
      </c>
      <c r="J322" t="s">
        <v>848</v>
      </c>
      <c r="K322" t="s">
        <v>849</v>
      </c>
      <c r="L322">
        <v>1346</v>
      </c>
      <c r="N322">
        <v>1009</v>
      </c>
      <c r="O322" t="s">
        <v>78</v>
      </c>
      <c r="P322" t="s">
        <v>78</v>
      </c>
      <c r="Q322">
        <v>1</v>
      </c>
      <c r="W322">
        <v>0</v>
      </c>
      <c r="X322">
        <v>-731615568</v>
      </c>
      <c r="Y322">
        <v>1.1000000000000001</v>
      </c>
      <c r="AA322">
        <v>23.09</v>
      </c>
      <c r="AB322">
        <v>0</v>
      </c>
      <c r="AC322">
        <v>0</v>
      </c>
      <c r="AD322">
        <v>0</v>
      </c>
      <c r="AE322">
        <v>23.09</v>
      </c>
      <c r="AF322">
        <v>0</v>
      </c>
      <c r="AG322">
        <v>0</v>
      </c>
      <c r="AH322">
        <v>0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 t="s">
        <v>3</v>
      </c>
      <c r="AT322">
        <v>1.1000000000000001</v>
      </c>
      <c r="AU322" t="s">
        <v>3</v>
      </c>
      <c r="AV322">
        <v>0</v>
      </c>
      <c r="AW322">
        <v>2</v>
      </c>
      <c r="AX322">
        <v>33357181</v>
      </c>
      <c r="AY322">
        <v>1</v>
      </c>
      <c r="AZ322">
        <v>0</v>
      </c>
      <c r="BA322">
        <v>371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Y322*Source!I330</f>
        <v>0.44000000000000006</v>
      </c>
      <c r="CY322">
        <f>AA322</f>
        <v>23.09</v>
      </c>
      <c r="CZ322">
        <f>AE322</f>
        <v>23.09</v>
      </c>
      <c r="DA322">
        <f>AI322</f>
        <v>1</v>
      </c>
      <c r="DB322">
        <f>ROUND(ROUND(AT322*CZ322,2),2)</f>
        <v>25.4</v>
      </c>
      <c r="DC322">
        <f>ROUND(ROUND(AT322*AG322,2),2)</f>
        <v>0</v>
      </c>
    </row>
    <row r="323" spans="1:107">
      <c r="A323">
        <f>ROW(Source!A333)</f>
        <v>333</v>
      </c>
      <c r="B323">
        <v>33304975</v>
      </c>
      <c r="C323">
        <v>33357184</v>
      </c>
      <c r="D323">
        <v>31172069</v>
      </c>
      <c r="E323">
        <v>1</v>
      </c>
      <c r="F323">
        <v>1</v>
      </c>
      <c r="G323">
        <v>1</v>
      </c>
      <c r="H323">
        <v>1</v>
      </c>
      <c r="I323" t="s">
        <v>856</v>
      </c>
      <c r="J323" t="s">
        <v>3</v>
      </c>
      <c r="K323" t="s">
        <v>857</v>
      </c>
      <c r="L323">
        <v>1191</v>
      </c>
      <c r="N323">
        <v>1013</v>
      </c>
      <c r="O323" t="s">
        <v>831</v>
      </c>
      <c r="P323" t="s">
        <v>831</v>
      </c>
      <c r="Q323">
        <v>1</v>
      </c>
      <c r="W323">
        <v>0</v>
      </c>
      <c r="X323">
        <v>-1027537862</v>
      </c>
      <c r="Y323">
        <v>8.307599999999999</v>
      </c>
      <c r="AA323">
        <v>0</v>
      </c>
      <c r="AB323">
        <v>0</v>
      </c>
      <c r="AC323">
        <v>0</v>
      </c>
      <c r="AD323">
        <v>9.18</v>
      </c>
      <c r="AE323">
        <v>0</v>
      </c>
      <c r="AF323">
        <v>0</v>
      </c>
      <c r="AG323">
        <v>0</v>
      </c>
      <c r="AH323">
        <v>9.18</v>
      </c>
      <c r="AI323">
        <v>1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1</v>
      </c>
      <c r="AQ323">
        <v>0</v>
      </c>
      <c r="AR323">
        <v>0</v>
      </c>
      <c r="AS323" t="s">
        <v>3</v>
      </c>
      <c r="AT323">
        <v>6.02</v>
      </c>
      <c r="AU323" t="s">
        <v>22</v>
      </c>
      <c r="AV323">
        <v>1</v>
      </c>
      <c r="AW323">
        <v>2</v>
      </c>
      <c r="AX323">
        <v>33357192</v>
      </c>
      <c r="AY323">
        <v>1</v>
      </c>
      <c r="AZ323">
        <v>0</v>
      </c>
      <c r="BA323">
        <v>373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Y323*Source!I333</f>
        <v>0.48184079999999996</v>
      </c>
      <c r="CY323">
        <f>AD323</f>
        <v>9.18</v>
      </c>
      <c r="CZ323">
        <f>AH323</f>
        <v>9.18</v>
      </c>
      <c r="DA323">
        <f>AL323</f>
        <v>1</v>
      </c>
      <c r="DB323">
        <f>ROUND(((ROUND(AT323*CZ323,2)*1.2)*1.15),2)</f>
        <v>76.260000000000005</v>
      </c>
      <c r="DC323">
        <f>ROUND(((ROUND(AT323*AG323,2)*1.2)*1.15),2)</f>
        <v>0</v>
      </c>
    </row>
    <row r="324" spans="1:107">
      <c r="A324">
        <f>ROW(Source!A333)</f>
        <v>333</v>
      </c>
      <c r="B324">
        <v>33304975</v>
      </c>
      <c r="C324">
        <v>33357184</v>
      </c>
      <c r="D324">
        <v>31172011</v>
      </c>
      <c r="E324">
        <v>1</v>
      </c>
      <c r="F324">
        <v>1</v>
      </c>
      <c r="G324">
        <v>1</v>
      </c>
      <c r="H324">
        <v>1</v>
      </c>
      <c r="I324" t="s">
        <v>832</v>
      </c>
      <c r="J324" t="s">
        <v>3</v>
      </c>
      <c r="K324" t="s">
        <v>833</v>
      </c>
      <c r="L324">
        <v>1191</v>
      </c>
      <c r="N324">
        <v>1013</v>
      </c>
      <c r="O324" t="s">
        <v>831</v>
      </c>
      <c r="P324" t="s">
        <v>831</v>
      </c>
      <c r="Q324">
        <v>1</v>
      </c>
      <c r="W324">
        <v>0</v>
      </c>
      <c r="X324">
        <v>-1417349443</v>
      </c>
      <c r="Y324">
        <v>0.04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1</v>
      </c>
      <c r="AJ324">
        <v>1</v>
      </c>
      <c r="AK324">
        <v>1</v>
      </c>
      <c r="AL324">
        <v>1</v>
      </c>
      <c r="AN324">
        <v>0</v>
      </c>
      <c r="AO324">
        <v>1</v>
      </c>
      <c r="AP324">
        <v>0</v>
      </c>
      <c r="AQ324">
        <v>0</v>
      </c>
      <c r="AR324">
        <v>0</v>
      </c>
      <c r="AS324" t="s">
        <v>3</v>
      </c>
      <c r="AT324">
        <v>0.04</v>
      </c>
      <c r="AU324" t="s">
        <v>3</v>
      </c>
      <c r="AV324">
        <v>2</v>
      </c>
      <c r="AW324">
        <v>2</v>
      </c>
      <c r="AX324">
        <v>33357193</v>
      </c>
      <c r="AY324">
        <v>1</v>
      </c>
      <c r="AZ324">
        <v>2048</v>
      </c>
      <c r="BA324">
        <v>374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Y324*Source!I333</f>
        <v>2.32E-3</v>
      </c>
      <c r="CY324">
        <f>AD324</f>
        <v>0</v>
      </c>
      <c r="CZ324">
        <f>AH324</f>
        <v>0</v>
      </c>
      <c r="DA324">
        <f>AL324</f>
        <v>1</v>
      </c>
      <c r="DB324">
        <f>ROUND(ROUND(AT324*CZ324,2),2)</f>
        <v>0</v>
      </c>
      <c r="DC324">
        <f>ROUND(ROUND(AT324*AG324,2),2)</f>
        <v>0</v>
      </c>
    </row>
    <row r="325" spans="1:107">
      <c r="A325">
        <f>ROW(Source!A333)</f>
        <v>333</v>
      </c>
      <c r="B325">
        <v>33304975</v>
      </c>
      <c r="C325">
        <v>33357184</v>
      </c>
      <c r="D325">
        <v>31259879</v>
      </c>
      <c r="E325">
        <v>1</v>
      </c>
      <c r="F325">
        <v>1</v>
      </c>
      <c r="G325">
        <v>1</v>
      </c>
      <c r="H325">
        <v>2</v>
      </c>
      <c r="I325" t="s">
        <v>841</v>
      </c>
      <c r="J325" t="s">
        <v>842</v>
      </c>
      <c r="K325" t="s">
        <v>843</v>
      </c>
      <c r="L325">
        <v>1368</v>
      </c>
      <c r="N325">
        <v>1011</v>
      </c>
      <c r="O325" t="s">
        <v>837</v>
      </c>
      <c r="P325" t="s">
        <v>837</v>
      </c>
      <c r="Q325">
        <v>1</v>
      </c>
      <c r="W325">
        <v>0</v>
      </c>
      <c r="X325">
        <v>1372534845</v>
      </c>
      <c r="Y325">
        <v>0.06</v>
      </c>
      <c r="AA325">
        <v>0</v>
      </c>
      <c r="AB325">
        <v>65.709999999999994</v>
      </c>
      <c r="AC325">
        <v>11.6</v>
      </c>
      <c r="AD325">
        <v>0</v>
      </c>
      <c r="AE325">
        <v>0</v>
      </c>
      <c r="AF325">
        <v>65.709999999999994</v>
      </c>
      <c r="AG325">
        <v>11.6</v>
      </c>
      <c r="AH325">
        <v>0</v>
      </c>
      <c r="AI325">
        <v>1</v>
      </c>
      <c r="AJ325">
        <v>1</v>
      </c>
      <c r="AK325">
        <v>1</v>
      </c>
      <c r="AL325">
        <v>1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3</v>
      </c>
      <c r="AT325">
        <v>0.04</v>
      </c>
      <c r="AU325" t="s">
        <v>21</v>
      </c>
      <c r="AV325">
        <v>0</v>
      </c>
      <c r="AW325">
        <v>2</v>
      </c>
      <c r="AX325">
        <v>33357194</v>
      </c>
      <c r="AY325">
        <v>1</v>
      </c>
      <c r="AZ325">
        <v>0</v>
      </c>
      <c r="BA325">
        <v>375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Y325*Source!I333</f>
        <v>3.48E-3</v>
      </c>
      <c r="CY325">
        <f>AB325</f>
        <v>65.709999999999994</v>
      </c>
      <c r="CZ325">
        <f>AF325</f>
        <v>65.709999999999994</v>
      </c>
      <c r="DA325">
        <f>AJ325</f>
        <v>1</v>
      </c>
      <c r="DB325">
        <f>ROUND(((ROUND(AT325*CZ325,2)*1.2)*1.25),2)</f>
        <v>3.95</v>
      </c>
      <c r="DC325">
        <f>ROUND(((ROUND(AT325*AG325,2)*1.2)*1.25),2)</f>
        <v>0.69</v>
      </c>
    </row>
    <row r="326" spans="1:107">
      <c r="A326">
        <f>ROW(Source!A333)</f>
        <v>333</v>
      </c>
      <c r="B326">
        <v>33304975</v>
      </c>
      <c r="C326">
        <v>33357184</v>
      </c>
      <c r="D326">
        <v>31260100</v>
      </c>
      <c r="E326">
        <v>1</v>
      </c>
      <c r="F326">
        <v>1</v>
      </c>
      <c r="G326">
        <v>1</v>
      </c>
      <c r="H326">
        <v>2</v>
      </c>
      <c r="I326" t="s">
        <v>858</v>
      </c>
      <c r="J326" t="s">
        <v>859</v>
      </c>
      <c r="K326" t="s">
        <v>860</v>
      </c>
      <c r="L326">
        <v>1368</v>
      </c>
      <c r="N326">
        <v>1011</v>
      </c>
      <c r="O326" t="s">
        <v>837</v>
      </c>
      <c r="P326" t="s">
        <v>837</v>
      </c>
      <c r="Q326">
        <v>1</v>
      </c>
      <c r="W326">
        <v>0</v>
      </c>
      <c r="X326">
        <v>-353815937</v>
      </c>
      <c r="Y326">
        <v>1.395</v>
      </c>
      <c r="AA326">
        <v>0</v>
      </c>
      <c r="AB326">
        <v>8.1</v>
      </c>
      <c r="AC326">
        <v>0</v>
      </c>
      <c r="AD326">
        <v>0</v>
      </c>
      <c r="AE326">
        <v>0</v>
      </c>
      <c r="AF326">
        <v>8.1</v>
      </c>
      <c r="AG326">
        <v>0</v>
      </c>
      <c r="AH326">
        <v>0</v>
      </c>
      <c r="AI326">
        <v>1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1</v>
      </c>
      <c r="AQ326">
        <v>0</v>
      </c>
      <c r="AR326">
        <v>0</v>
      </c>
      <c r="AS326" t="s">
        <v>3</v>
      </c>
      <c r="AT326">
        <v>0.93</v>
      </c>
      <c r="AU326" t="s">
        <v>21</v>
      </c>
      <c r="AV326">
        <v>0</v>
      </c>
      <c r="AW326">
        <v>2</v>
      </c>
      <c r="AX326">
        <v>33357195</v>
      </c>
      <c r="AY326">
        <v>1</v>
      </c>
      <c r="AZ326">
        <v>0</v>
      </c>
      <c r="BA326">
        <v>376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Y326*Source!I333</f>
        <v>8.091000000000001E-2</v>
      </c>
      <c r="CY326">
        <f>AB326</f>
        <v>8.1</v>
      </c>
      <c r="CZ326">
        <f>AF326</f>
        <v>8.1</v>
      </c>
      <c r="DA326">
        <f>AJ326</f>
        <v>1</v>
      </c>
      <c r="DB326">
        <f>ROUND(((ROUND(AT326*CZ326,2)*1.2)*1.25),2)</f>
        <v>11.3</v>
      </c>
      <c r="DC326">
        <f>ROUND(((ROUND(AT326*AG326,2)*1.2)*1.25),2)</f>
        <v>0</v>
      </c>
    </row>
    <row r="327" spans="1:107">
      <c r="A327">
        <f>ROW(Source!A333)</f>
        <v>333</v>
      </c>
      <c r="B327">
        <v>33304975</v>
      </c>
      <c r="C327">
        <v>33357184</v>
      </c>
      <c r="D327">
        <v>31179550</v>
      </c>
      <c r="E327">
        <v>1</v>
      </c>
      <c r="F327">
        <v>1</v>
      </c>
      <c r="G327">
        <v>1</v>
      </c>
      <c r="H327">
        <v>3</v>
      </c>
      <c r="I327" t="s">
        <v>861</v>
      </c>
      <c r="J327" t="s">
        <v>862</v>
      </c>
      <c r="K327" t="s">
        <v>863</v>
      </c>
      <c r="L327">
        <v>1348</v>
      </c>
      <c r="N327">
        <v>1009</v>
      </c>
      <c r="O327" t="s">
        <v>32</v>
      </c>
      <c r="P327" t="s">
        <v>32</v>
      </c>
      <c r="Q327">
        <v>1000</v>
      </c>
      <c r="W327">
        <v>0</v>
      </c>
      <c r="X327">
        <v>-1068056325</v>
      </c>
      <c r="Y327">
        <v>8.0000000000000004E-4</v>
      </c>
      <c r="AA327">
        <v>10362</v>
      </c>
      <c r="AB327">
        <v>0</v>
      </c>
      <c r="AC327">
        <v>0</v>
      </c>
      <c r="AD327">
        <v>0</v>
      </c>
      <c r="AE327">
        <v>10362</v>
      </c>
      <c r="AF327">
        <v>0</v>
      </c>
      <c r="AG327">
        <v>0</v>
      </c>
      <c r="AH327">
        <v>0</v>
      </c>
      <c r="AI327">
        <v>1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0</v>
      </c>
      <c r="AQ327">
        <v>0</v>
      </c>
      <c r="AR327">
        <v>0</v>
      </c>
      <c r="AS327" t="s">
        <v>3</v>
      </c>
      <c r="AT327">
        <v>8.0000000000000004E-4</v>
      </c>
      <c r="AU327" t="s">
        <v>3</v>
      </c>
      <c r="AV327">
        <v>0</v>
      </c>
      <c r="AW327">
        <v>2</v>
      </c>
      <c r="AX327">
        <v>33357196</v>
      </c>
      <c r="AY327">
        <v>1</v>
      </c>
      <c r="AZ327">
        <v>0</v>
      </c>
      <c r="BA327">
        <v>377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Y327*Source!I333</f>
        <v>4.6400000000000003E-5</v>
      </c>
      <c r="CY327">
        <f>AA327</f>
        <v>10362</v>
      </c>
      <c r="CZ327">
        <f>AE327</f>
        <v>10362</v>
      </c>
      <c r="DA327">
        <f>AI327</f>
        <v>1</v>
      </c>
      <c r="DB327">
        <f>ROUND(ROUND(AT327*CZ327,2),2)</f>
        <v>8.2899999999999991</v>
      </c>
      <c r="DC327">
        <f>ROUND(ROUND(AT327*AG327,2),2)</f>
        <v>0</v>
      </c>
    </row>
    <row r="328" spans="1:107">
      <c r="A328">
        <f>ROW(Source!A333)</f>
        <v>333</v>
      </c>
      <c r="B328">
        <v>33304975</v>
      </c>
      <c r="C328">
        <v>33357184</v>
      </c>
      <c r="D328">
        <v>31180727</v>
      </c>
      <c r="E328">
        <v>1</v>
      </c>
      <c r="F328">
        <v>1</v>
      </c>
      <c r="G328">
        <v>1</v>
      </c>
      <c r="H328">
        <v>3</v>
      </c>
      <c r="I328" t="s">
        <v>844</v>
      </c>
      <c r="J328" t="s">
        <v>845</v>
      </c>
      <c r="K328" t="s">
        <v>846</v>
      </c>
      <c r="L328">
        <v>1348</v>
      </c>
      <c r="N328">
        <v>1009</v>
      </c>
      <c r="O328" t="s">
        <v>32</v>
      </c>
      <c r="P328" t="s">
        <v>32</v>
      </c>
      <c r="Q328">
        <v>1000</v>
      </c>
      <c r="W328">
        <v>0</v>
      </c>
      <c r="X328">
        <v>-437906794</v>
      </c>
      <c r="Y328">
        <v>6.9999999999999999E-4</v>
      </c>
      <c r="AA328">
        <v>9040.01</v>
      </c>
      <c r="AB328">
        <v>0</v>
      </c>
      <c r="AC328">
        <v>0</v>
      </c>
      <c r="AD328">
        <v>0</v>
      </c>
      <c r="AE328">
        <v>9040.01</v>
      </c>
      <c r="AF328">
        <v>0</v>
      </c>
      <c r="AG328">
        <v>0</v>
      </c>
      <c r="AH328">
        <v>0</v>
      </c>
      <c r="AI328">
        <v>1</v>
      </c>
      <c r="AJ328">
        <v>1</v>
      </c>
      <c r="AK328">
        <v>1</v>
      </c>
      <c r="AL328">
        <v>1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3</v>
      </c>
      <c r="AT328">
        <v>6.9999999999999999E-4</v>
      </c>
      <c r="AU328" t="s">
        <v>3</v>
      </c>
      <c r="AV328">
        <v>0</v>
      </c>
      <c r="AW328">
        <v>2</v>
      </c>
      <c r="AX328">
        <v>33357197</v>
      </c>
      <c r="AY328">
        <v>1</v>
      </c>
      <c r="AZ328">
        <v>0</v>
      </c>
      <c r="BA328">
        <v>378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Y328*Source!I333</f>
        <v>4.0600000000000004E-5</v>
      </c>
      <c r="CY328">
        <f>AA328</f>
        <v>9040.01</v>
      </c>
      <c r="CZ328">
        <f>AE328</f>
        <v>9040.01</v>
      </c>
      <c r="DA328">
        <f>AI328</f>
        <v>1</v>
      </c>
      <c r="DB328">
        <f>ROUND(ROUND(AT328*CZ328,2),2)</f>
        <v>6.33</v>
      </c>
      <c r="DC328">
        <f>ROUND(ROUND(AT328*AG328,2),2)</f>
        <v>0</v>
      </c>
    </row>
    <row r="329" spans="1:107">
      <c r="A329">
        <f>ROW(Source!A333)</f>
        <v>333</v>
      </c>
      <c r="B329">
        <v>33304975</v>
      </c>
      <c r="C329">
        <v>33357184</v>
      </c>
      <c r="D329">
        <v>31223743</v>
      </c>
      <c r="E329">
        <v>1</v>
      </c>
      <c r="F329">
        <v>1</v>
      </c>
      <c r="G329">
        <v>1</v>
      </c>
      <c r="H329">
        <v>3</v>
      </c>
      <c r="I329" t="s">
        <v>76</v>
      </c>
      <c r="J329" t="s">
        <v>79</v>
      </c>
      <c r="K329" t="s">
        <v>77</v>
      </c>
      <c r="L329">
        <v>1346</v>
      </c>
      <c r="N329">
        <v>1009</v>
      </c>
      <c r="O329" t="s">
        <v>78</v>
      </c>
      <c r="P329" t="s">
        <v>78</v>
      </c>
      <c r="Q329">
        <v>1</v>
      </c>
      <c r="W329">
        <v>0</v>
      </c>
      <c r="X329">
        <v>-418489366</v>
      </c>
      <c r="Y329">
        <v>100</v>
      </c>
      <c r="AA329">
        <v>8.52</v>
      </c>
      <c r="AB329">
        <v>0</v>
      </c>
      <c r="AC329">
        <v>0</v>
      </c>
      <c r="AD329">
        <v>0</v>
      </c>
      <c r="AE329">
        <v>8.52</v>
      </c>
      <c r="AF329">
        <v>0</v>
      </c>
      <c r="AG329">
        <v>0</v>
      </c>
      <c r="AH329">
        <v>0</v>
      </c>
      <c r="AI329">
        <v>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3</v>
      </c>
      <c r="AT329">
        <v>100</v>
      </c>
      <c r="AU329" t="s">
        <v>3</v>
      </c>
      <c r="AV329">
        <v>0</v>
      </c>
      <c r="AW329">
        <v>2</v>
      </c>
      <c r="AX329">
        <v>33357199</v>
      </c>
      <c r="AY329">
        <v>1</v>
      </c>
      <c r="AZ329">
        <v>0</v>
      </c>
      <c r="BA329">
        <v>380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Y329*Source!I333</f>
        <v>5.8000000000000007</v>
      </c>
      <c r="CY329">
        <f>AA329</f>
        <v>8.52</v>
      </c>
      <c r="CZ329">
        <f>AE329</f>
        <v>8.52</v>
      </c>
      <c r="DA329">
        <f>AI329</f>
        <v>1</v>
      </c>
      <c r="DB329">
        <f>ROUND(ROUND(AT329*CZ329,2),2)</f>
        <v>852</v>
      </c>
      <c r="DC329">
        <f>ROUND(ROUND(AT329*AG329,2),2)</f>
        <v>0</v>
      </c>
    </row>
    <row r="330" spans="1:107">
      <c r="A330">
        <f>ROW(Source!A334)</f>
        <v>334</v>
      </c>
      <c r="B330">
        <v>33304960</v>
      </c>
      <c r="C330">
        <v>33357184</v>
      </c>
      <c r="D330">
        <v>31172069</v>
      </c>
      <c r="E330">
        <v>1</v>
      </c>
      <c r="F330">
        <v>1</v>
      </c>
      <c r="G330">
        <v>1</v>
      </c>
      <c r="H330">
        <v>1</v>
      </c>
      <c r="I330" t="s">
        <v>856</v>
      </c>
      <c r="J330" t="s">
        <v>3</v>
      </c>
      <c r="K330" t="s">
        <v>857</v>
      </c>
      <c r="L330">
        <v>1191</v>
      </c>
      <c r="N330">
        <v>1013</v>
      </c>
      <c r="O330" t="s">
        <v>831</v>
      </c>
      <c r="P330" t="s">
        <v>831</v>
      </c>
      <c r="Q330">
        <v>1</v>
      </c>
      <c r="W330">
        <v>0</v>
      </c>
      <c r="X330">
        <v>-1027537862</v>
      </c>
      <c r="Y330">
        <v>8.307599999999999</v>
      </c>
      <c r="AA330">
        <v>0</v>
      </c>
      <c r="AB330">
        <v>0</v>
      </c>
      <c r="AC330">
        <v>0</v>
      </c>
      <c r="AD330">
        <v>9.18</v>
      </c>
      <c r="AE330">
        <v>0</v>
      </c>
      <c r="AF330">
        <v>0</v>
      </c>
      <c r="AG330">
        <v>0</v>
      </c>
      <c r="AH330">
        <v>9.18</v>
      </c>
      <c r="AI330">
        <v>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1</v>
      </c>
      <c r="AQ330">
        <v>0</v>
      </c>
      <c r="AR330">
        <v>0</v>
      </c>
      <c r="AS330" t="s">
        <v>3</v>
      </c>
      <c r="AT330">
        <v>6.02</v>
      </c>
      <c r="AU330" t="s">
        <v>22</v>
      </c>
      <c r="AV330">
        <v>1</v>
      </c>
      <c r="AW330">
        <v>2</v>
      </c>
      <c r="AX330">
        <v>33357192</v>
      </c>
      <c r="AY330">
        <v>1</v>
      </c>
      <c r="AZ330">
        <v>0</v>
      </c>
      <c r="BA330">
        <v>381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Y330*Source!I334</f>
        <v>0.48184079999999996</v>
      </c>
      <c r="CY330">
        <f>AD330</f>
        <v>9.18</v>
      </c>
      <c r="CZ330">
        <f>AH330</f>
        <v>9.18</v>
      </c>
      <c r="DA330">
        <f>AL330</f>
        <v>1</v>
      </c>
      <c r="DB330">
        <f>ROUND(((ROUND(AT330*CZ330,2)*1.2)*1.15),2)</f>
        <v>76.260000000000005</v>
      </c>
      <c r="DC330">
        <f>ROUND(((ROUND(AT330*AG330,2)*1.2)*1.15),2)</f>
        <v>0</v>
      </c>
    </row>
    <row r="331" spans="1:107">
      <c r="A331">
        <f>ROW(Source!A334)</f>
        <v>334</v>
      </c>
      <c r="B331">
        <v>33304960</v>
      </c>
      <c r="C331">
        <v>33357184</v>
      </c>
      <c r="D331">
        <v>31172011</v>
      </c>
      <c r="E331">
        <v>1</v>
      </c>
      <c r="F331">
        <v>1</v>
      </c>
      <c r="G331">
        <v>1</v>
      </c>
      <c r="H331">
        <v>1</v>
      </c>
      <c r="I331" t="s">
        <v>832</v>
      </c>
      <c r="J331" t="s">
        <v>3</v>
      </c>
      <c r="K331" t="s">
        <v>833</v>
      </c>
      <c r="L331">
        <v>1191</v>
      </c>
      <c r="N331">
        <v>1013</v>
      </c>
      <c r="O331" t="s">
        <v>831</v>
      </c>
      <c r="P331" t="s">
        <v>831</v>
      </c>
      <c r="Q331">
        <v>1</v>
      </c>
      <c r="W331">
        <v>0</v>
      </c>
      <c r="X331">
        <v>-1417349443</v>
      </c>
      <c r="Y331">
        <v>0.04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1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0.04</v>
      </c>
      <c r="AU331" t="s">
        <v>3</v>
      </c>
      <c r="AV331">
        <v>2</v>
      </c>
      <c r="AW331">
        <v>2</v>
      </c>
      <c r="AX331">
        <v>33357193</v>
      </c>
      <c r="AY331">
        <v>1</v>
      </c>
      <c r="AZ331">
        <v>2048</v>
      </c>
      <c r="BA331">
        <v>382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Y331*Source!I334</f>
        <v>2.32E-3</v>
      </c>
      <c r="CY331">
        <f>AD331</f>
        <v>0</v>
      </c>
      <c r="CZ331">
        <f>AH331</f>
        <v>0</v>
      </c>
      <c r="DA331">
        <f>AL331</f>
        <v>1</v>
      </c>
      <c r="DB331">
        <f>ROUND(ROUND(AT331*CZ331,2),2)</f>
        <v>0</v>
      </c>
      <c r="DC331">
        <f>ROUND(ROUND(AT331*AG331,2),2)</f>
        <v>0</v>
      </c>
    </row>
    <row r="332" spans="1:107">
      <c r="A332">
        <f>ROW(Source!A334)</f>
        <v>334</v>
      </c>
      <c r="B332">
        <v>33304960</v>
      </c>
      <c r="C332">
        <v>33357184</v>
      </c>
      <c r="D332">
        <v>31259879</v>
      </c>
      <c r="E332">
        <v>1</v>
      </c>
      <c r="F332">
        <v>1</v>
      </c>
      <c r="G332">
        <v>1</v>
      </c>
      <c r="H332">
        <v>2</v>
      </c>
      <c r="I332" t="s">
        <v>841</v>
      </c>
      <c r="J332" t="s">
        <v>842</v>
      </c>
      <c r="K332" t="s">
        <v>843</v>
      </c>
      <c r="L332">
        <v>1368</v>
      </c>
      <c r="N332">
        <v>1011</v>
      </c>
      <c r="O332" t="s">
        <v>837</v>
      </c>
      <c r="P332" t="s">
        <v>837</v>
      </c>
      <c r="Q332">
        <v>1</v>
      </c>
      <c r="W332">
        <v>0</v>
      </c>
      <c r="X332">
        <v>1372534845</v>
      </c>
      <c r="Y332">
        <v>0.06</v>
      </c>
      <c r="AA332">
        <v>0</v>
      </c>
      <c r="AB332">
        <v>65.709999999999994</v>
      </c>
      <c r="AC332">
        <v>11.6</v>
      </c>
      <c r="AD332">
        <v>0</v>
      </c>
      <c r="AE332">
        <v>0</v>
      </c>
      <c r="AF332">
        <v>65.709999999999994</v>
      </c>
      <c r="AG332">
        <v>11.6</v>
      </c>
      <c r="AH332">
        <v>0</v>
      </c>
      <c r="AI332">
        <v>1</v>
      </c>
      <c r="AJ332">
        <v>1</v>
      </c>
      <c r="AK332">
        <v>1</v>
      </c>
      <c r="AL332">
        <v>1</v>
      </c>
      <c r="AN332">
        <v>0</v>
      </c>
      <c r="AO332">
        <v>1</v>
      </c>
      <c r="AP332">
        <v>1</v>
      </c>
      <c r="AQ332">
        <v>0</v>
      </c>
      <c r="AR332">
        <v>0</v>
      </c>
      <c r="AS332" t="s">
        <v>3</v>
      </c>
      <c r="AT332">
        <v>0.04</v>
      </c>
      <c r="AU332" t="s">
        <v>21</v>
      </c>
      <c r="AV332">
        <v>0</v>
      </c>
      <c r="AW332">
        <v>2</v>
      </c>
      <c r="AX332">
        <v>33357194</v>
      </c>
      <c r="AY332">
        <v>1</v>
      </c>
      <c r="AZ332">
        <v>0</v>
      </c>
      <c r="BA332">
        <v>383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Y332*Source!I334</f>
        <v>3.48E-3</v>
      </c>
      <c r="CY332">
        <f>AB332</f>
        <v>65.709999999999994</v>
      </c>
      <c r="CZ332">
        <f>AF332</f>
        <v>65.709999999999994</v>
      </c>
      <c r="DA332">
        <f>AJ332</f>
        <v>1</v>
      </c>
      <c r="DB332">
        <f>ROUND(((ROUND(AT332*CZ332,2)*1.2)*1.25),2)</f>
        <v>3.95</v>
      </c>
      <c r="DC332">
        <f>ROUND(((ROUND(AT332*AG332,2)*1.2)*1.25),2)</f>
        <v>0.69</v>
      </c>
    </row>
    <row r="333" spans="1:107">
      <c r="A333">
        <f>ROW(Source!A334)</f>
        <v>334</v>
      </c>
      <c r="B333">
        <v>33304960</v>
      </c>
      <c r="C333">
        <v>33357184</v>
      </c>
      <c r="D333">
        <v>31260100</v>
      </c>
      <c r="E333">
        <v>1</v>
      </c>
      <c r="F333">
        <v>1</v>
      </c>
      <c r="G333">
        <v>1</v>
      </c>
      <c r="H333">
        <v>2</v>
      </c>
      <c r="I333" t="s">
        <v>858</v>
      </c>
      <c r="J333" t="s">
        <v>859</v>
      </c>
      <c r="K333" t="s">
        <v>860</v>
      </c>
      <c r="L333">
        <v>1368</v>
      </c>
      <c r="N333">
        <v>1011</v>
      </c>
      <c r="O333" t="s">
        <v>837</v>
      </c>
      <c r="P333" t="s">
        <v>837</v>
      </c>
      <c r="Q333">
        <v>1</v>
      </c>
      <c r="W333">
        <v>0</v>
      </c>
      <c r="X333">
        <v>-353815937</v>
      </c>
      <c r="Y333">
        <v>1.395</v>
      </c>
      <c r="AA333">
        <v>0</v>
      </c>
      <c r="AB333">
        <v>8.1</v>
      </c>
      <c r="AC333">
        <v>0</v>
      </c>
      <c r="AD333">
        <v>0</v>
      </c>
      <c r="AE333">
        <v>0</v>
      </c>
      <c r="AF333">
        <v>8.1</v>
      </c>
      <c r="AG333">
        <v>0</v>
      </c>
      <c r="AH333">
        <v>0</v>
      </c>
      <c r="AI333">
        <v>1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1</v>
      </c>
      <c r="AQ333">
        <v>0</v>
      </c>
      <c r="AR333">
        <v>0</v>
      </c>
      <c r="AS333" t="s">
        <v>3</v>
      </c>
      <c r="AT333">
        <v>0.93</v>
      </c>
      <c r="AU333" t="s">
        <v>21</v>
      </c>
      <c r="AV333">
        <v>0</v>
      </c>
      <c r="AW333">
        <v>2</v>
      </c>
      <c r="AX333">
        <v>33357195</v>
      </c>
      <c r="AY333">
        <v>1</v>
      </c>
      <c r="AZ333">
        <v>0</v>
      </c>
      <c r="BA333">
        <v>384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Y333*Source!I334</f>
        <v>8.091000000000001E-2</v>
      </c>
      <c r="CY333">
        <f>AB333</f>
        <v>8.1</v>
      </c>
      <c r="CZ333">
        <f>AF333</f>
        <v>8.1</v>
      </c>
      <c r="DA333">
        <f>AJ333</f>
        <v>1</v>
      </c>
      <c r="DB333">
        <f>ROUND(((ROUND(AT333*CZ333,2)*1.2)*1.25),2)</f>
        <v>11.3</v>
      </c>
      <c r="DC333">
        <f>ROUND(((ROUND(AT333*AG333,2)*1.2)*1.25),2)</f>
        <v>0</v>
      </c>
    </row>
    <row r="334" spans="1:107">
      <c r="A334">
        <f>ROW(Source!A334)</f>
        <v>334</v>
      </c>
      <c r="B334">
        <v>33304960</v>
      </c>
      <c r="C334">
        <v>33357184</v>
      </c>
      <c r="D334">
        <v>31179550</v>
      </c>
      <c r="E334">
        <v>1</v>
      </c>
      <c r="F334">
        <v>1</v>
      </c>
      <c r="G334">
        <v>1</v>
      </c>
      <c r="H334">
        <v>3</v>
      </c>
      <c r="I334" t="s">
        <v>861</v>
      </c>
      <c r="J334" t="s">
        <v>862</v>
      </c>
      <c r="K334" t="s">
        <v>863</v>
      </c>
      <c r="L334">
        <v>1348</v>
      </c>
      <c r="N334">
        <v>1009</v>
      </c>
      <c r="O334" t="s">
        <v>32</v>
      </c>
      <c r="P334" t="s">
        <v>32</v>
      </c>
      <c r="Q334">
        <v>1000</v>
      </c>
      <c r="W334">
        <v>0</v>
      </c>
      <c r="X334">
        <v>-1068056325</v>
      </c>
      <c r="Y334">
        <v>8.0000000000000004E-4</v>
      </c>
      <c r="AA334">
        <v>10362</v>
      </c>
      <c r="AB334">
        <v>0</v>
      </c>
      <c r="AC334">
        <v>0</v>
      </c>
      <c r="AD334">
        <v>0</v>
      </c>
      <c r="AE334">
        <v>10362</v>
      </c>
      <c r="AF334">
        <v>0</v>
      </c>
      <c r="AG334">
        <v>0</v>
      </c>
      <c r="AH334">
        <v>0</v>
      </c>
      <c r="AI334">
        <v>1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8.0000000000000004E-4</v>
      </c>
      <c r="AU334" t="s">
        <v>3</v>
      </c>
      <c r="AV334">
        <v>0</v>
      </c>
      <c r="AW334">
        <v>2</v>
      </c>
      <c r="AX334">
        <v>33357196</v>
      </c>
      <c r="AY334">
        <v>1</v>
      </c>
      <c r="AZ334">
        <v>0</v>
      </c>
      <c r="BA334">
        <v>385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Y334*Source!I334</f>
        <v>4.6400000000000003E-5</v>
      </c>
      <c r="CY334">
        <f>AA334</f>
        <v>10362</v>
      </c>
      <c r="CZ334">
        <f>AE334</f>
        <v>10362</v>
      </c>
      <c r="DA334">
        <f>AI334</f>
        <v>1</v>
      </c>
      <c r="DB334">
        <f>ROUND(ROUND(AT334*CZ334,2),2)</f>
        <v>8.2899999999999991</v>
      </c>
      <c r="DC334">
        <f>ROUND(ROUND(AT334*AG334,2),2)</f>
        <v>0</v>
      </c>
    </row>
    <row r="335" spans="1:107">
      <c r="A335">
        <f>ROW(Source!A334)</f>
        <v>334</v>
      </c>
      <c r="B335">
        <v>33304960</v>
      </c>
      <c r="C335">
        <v>33357184</v>
      </c>
      <c r="D335">
        <v>31180727</v>
      </c>
      <c r="E335">
        <v>1</v>
      </c>
      <c r="F335">
        <v>1</v>
      </c>
      <c r="G335">
        <v>1</v>
      </c>
      <c r="H335">
        <v>3</v>
      </c>
      <c r="I335" t="s">
        <v>844</v>
      </c>
      <c r="J335" t="s">
        <v>845</v>
      </c>
      <c r="K335" t="s">
        <v>846</v>
      </c>
      <c r="L335">
        <v>1348</v>
      </c>
      <c r="N335">
        <v>1009</v>
      </c>
      <c r="O335" t="s">
        <v>32</v>
      </c>
      <c r="P335" t="s">
        <v>32</v>
      </c>
      <c r="Q335">
        <v>1000</v>
      </c>
      <c r="W335">
        <v>0</v>
      </c>
      <c r="X335">
        <v>-437906794</v>
      </c>
      <c r="Y335">
        <v>6.9999999999999999E-4</v>
      </c>
      <c r="AA335">
        <v>9040.01</v>
      </c>
      <c r="AB335">
        <v>0</v>
      </c>
      <c r="AC335">
        <v>0</v>
      </c>
      <c r="AD335">
        <v>0</v>
      </c>
      <c r="AE335">
        <v>9040.01</v>
      </c>
      <c r="AF335">
        <v>0</v>
      </c>
      <c r="AG335">
        <v>0</v>
      </c>
      <c r="AH335">
        <v>0</v>
      </c>
      <c r="AI335">
        <v>1</v>
      </c>
      <c r="AJ335">
        <v>1</v>
      </c>
      <c r="AK335">
        <v>1</v>
      </c>
      <c r="AL335">
        <v>1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3</v>
      </c>
      <c r="AT335">
        <v>6.9999999999999999E-4</v>
      </c>
      <c r="AU335" t="s">
        <v>3</v>
      </c>
      <c r="AV335">
        <v>0</v>
      </c>
      <c r="AW335">
        <v>2</v>
      </c>
      <c r="AX335">
        <v>33357197</v>
      </c>
      <c r="AY335">
        <v>1</v>
      </c>
      <c r="AZ335">
        <v>0</v>
      </c>
      <c r="BA335">
        <v>386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Y335*Source!I334</f>
        <v>4.0600000000000004E-5</v>
      </c>
      <c r="CY335">
        <f>AA335</f>
        <v>9040.01</v>
      </c>
      <c r="CZ335">
        <f>AE335</f>
        <v>9040.01</v>
      </c>
      <c r="DA335">
        <f>AI335</f>
        <v>1</v>
      </c>
      <c r="DB335">
        <f>ROUND(ROUND(AT335*CZ335,2),2)</f>
        <v>6.33</v>
      </c>
      <c r="DC335">
        <f>ROUND(ROUND(AT335*AG335,2),2)</f>
        <v>0</v>
      </c>
    </row>
    <row r="336" spans="1:107">
      <c r="A336">
        <f>ROW(Source!A334)</f>
        <v>334</v>
      </c>
      <c r="B336">
        <v>33304960</v>
      </c>
      <c r="C336">
        <v>33357184</v>
      </c>
      <c r="D336">
        <v>31223743</v>
      </c>
      <c r="E336">
        <v>1</v>
      </c>
      <c r="F336">
        <v>1</v>
      </c>
      <c r="G336">
        <v>1</v>
      </c>
      <c r="H336">
        <v>3</v>
      </c>
      <c r="I336" t="s">
        <v>76</v>
      </c>
      <c r="J336" t="s">
        <v>79</v>
      </c>
      <c r="K336" t="s">
        <v>77</v>
      </c>
      <c r="L336">
        <v>1346</v>
      </c>
      <c r="N336">
        <v>1009</v>
      </c>
      <c r="O336" t="s">
        <v>78</v>
      </c>
      <c r="P336" t="s">
        <v>78</v>
      </c>
      <c r="Q336">
        <v>1</v>
      </c>
      <c r="W336">
        <v>0</v>
      </c>
      <c r="X336">
        <v>-418489366</v>
      </c>
      <c r="Y336">
        <v>100</v>
      </c>
      <c r="AA336">
        <v>8.52</v>
      </c>
      <c r="AB336">
        <v>0</v>
      </c>
      <c r="AC336">
        <v>0</v>
      </c>
      <c r="AD336">
        <v>0</v>
      </c>
      <c r="AE336">
        <v>8.52</v>
      </c>
      <c r="AF336">
        <v>0</v>
      </c>
      <c r="AG336">
        <v>0</v>
      </c>
      <c r="AH336">
        <v>0</v>
      </c>
      <c r="AI336">
        <v>1</v>
      </c>
      <c r="AJ336">
        <v>1</v>
      </c>
      <c r="AK336">
        <v>1</v>
      </c>
      <c r="AL336">
        <v>1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3</v>
      </c>
      <c r="AT336">
        <v>100</v>
      </c>
      <c r="AU336" t="s">
        <v>3</v>
      </c>
      <c r="AV336">
        <v>0</v>
      </c>
      <c r="AW336">
        <v>2</v>
      </c>
      <c r="AX336">
        <v>33357199</v>
      </c>
      <c r="AY336">
        <v>1</v>
      </c>
      <c r="AZ336">
        <v>0</v>
      </c>
      <c r="BA336">
        <v>388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Y336*Source!I334</f>
        <v>5.8000000000000007</v>
      </c>
      <c r="CY336">
        <f>AA336</f>
        <v>8.52</v>
      </c>
      <c r="CZ336">
        <f>AE336</f>
        <v>8.52</v>
      </c>
      <c r="DA336">
        <f>AI336</f>
        <v>1</v>
      </c>
      <c r="DB336">
        <f>ROUND(ROUND(AT336*CZ336,2),2)</f>
        <v>852</v>
      </c>
      <c r="DC336">
        <f>ROUND(ROUND(AT336*AG336,2),2)</f>
        <v>0</v>
      </c>
    </row>
    <row r="337" spans="1:107">
      <c r="A337">
        <f>ROW(Source!A374)</f>
        <v>374</v>
      </c>
      <c r="B337">
        <v>33304975</v>
      </c>
      <c r="C337">
        <v>33357265</v>
      </c>
      <c r="D337">
        <v>31172069</v>
      </c>
      <c r="E337">
        <v>1</v>
      </c>
      <c r="F337">
        <v>1</v>
      </c>
      <c r="G337">
        <v>1</v>
      </c>
      <c r="H337">
        <v>1</v>
      </c>
      <c r="I337" t="s">
        <v>856</v>
      </c>
      <c r="J337" t="s">
        <v>3</v>
      </c>
      <c r="K337" t="s">
        <v>857</v>
      </c>
      <c r="L337">
        <v>1191</v>
      </c>
      <c r="N337">
        <v>1013</v>
      </c>
      <c r="O337" t="s">
        <v>831</v>
      </c>
      <c r="P337" t="s">
        <v>831</v>
      </c>
      <c r="Q337">
        <v>1</v>
      </c>
      <c r="W337">
        <v>0</v>
      </c>
      <c r="X337">
        <v>-1027537862</v>
      </c>
      <c r="Y337">
        <v>60.319799999999994</v>
      </c>
      <c r="AA337">
        <v>0</v>
      </c>
      <c r="AB337">
        <v>0</v>
      </c>
      <c r="AC337">
        <v>0</v>
      </c>
      <c r="AD337">
        <v>9.18</v>
      </c>
      <c r="AE337">
        <v>0</v>
      </c>
      <c r="AF337">
        <v>0</v>
      </c>
      <c r="AG337">
        <v>0</v>
      </c>
      <c r="AH337">
        <v>9.18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1</v>
      </c>
      <c r="AQ337">
        <v>0</v>
      </c>
      <c r="AR337">
        <v>0</v>
      </c>
      <c r="AS337" t="s">
        <v>3</v>
      </c>
      <c r="AT337">
        <v>43.71</v>
      </c>
      <c r="AU337" t="s">
        <v>22</v>
      </c>
      <c r="AV337">
        <v>1</v>
      </c>
      <c r="AW337">
        <v>2</v>
      </c>
      <c r="AX337">
        <v>33357266</v>
      </c>
      <c r="AY337">
        <v>1</v>
      </c>
      <c r="AZ337">
        <v>0</v>
      </c>
      <c r="BA337">
        <v>389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Y337*Source!I374</f>
        <v>60.319799999999994</v>
      </c>
      <c r="CY337">
        <f>AD337</f>
        <v>9.18</v>
      </c>
      <c r="CZ337">
        <f>AH337</f>
        <v>9.18</v>
      </c>
      <c r="DA337">
        <f>AL337</f>
        <v>1</v>
      </c>
      <c r="DB337">
        <f>ROUND(((ROUND(AT337*CZ337,2)*1.2)*1.15),2)</f>
        <v>553.74</v>
      </c>
      <c r="DC337">
        <f>ROUND(((ROUND(AT337*AG337,2)*1.2)*1.15),2)</f>
        <v>0</v>
      </c>
    </row>
    <row r="338" spans="1:107">
      <c r="A338">
        <f>ROW(Source!A374)</f>
        <v>374</v>
      </c>
      <c r="B338">
        <v>33304975</v>
      </c>
      <c r="C338">
        <v>33357265</v>
      </c>
      <c r="D338">
        <v>31172011</v>
      </c>
      <c r="E338">
        <v>1</v>
      </c>
      <c r="F338">
        <v>1</v>
      </c>
      <c r="G338">
        <v>1</v>
      </c>
      <c r="H338">
        <v>1</v>
      </c>
      <c r="I338" t="s">
        <v>832</v>
      </c>
      <c r="J338" t="s">
        <v>3</v>
      </c>
      <c r="K338" t="s">
        <v>833</v>
      </c>
      <c r="L338">
        <v>1191</v>
      </c>
      <c r="N338">
        <v>1013</v>
      </c>
      <c r="O338" t="s">
        <v>831</v>
      </c>
      <c r="P338" t="s">
        <v>831</v>
      </c>
      <c r="Q338">
        <v>1</v>
      </c>
      <c r="W338">
        <v>0</v>
      </c>
      <c r="X338">
        <v>-1417349443</v>
      </c>
      <c r="Y338">
        <v>0.55000000000000004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0.55000000000000004</v>
      </c>
      <c r="AU338" t="s">
        <v>3</v>
      </c>
      <c r="AV338">
        <v>2</v>
      </c>
      <c r="AW338">
        <v>2</v>
      </c>
      <c r="AX338">
        <v>33357267</v>
      </c>
      <c r="AY338">
        <v>1</v>
      </c>
      <c r="AZ338">
        <v>2048</v>
      </c>
      <c r="BA338">
        <v>390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Y338*Source!I374</f>
        <v>0.55000000000000004</v>
      </c>
      <c r="CY338">
        <f>AD338</f>
        <v>0</v>
      </c>
      <c r="CZ338">
        <f>AH338</f>
        <v>0</v>
      </c>
      <c r="DA338">
        <f>AL338</f>
        <v>1</v>
      </c>
      <c r="DB338">
        <f>ROUND(ROUND(AT338*CZ338,2),2)</f>
        <v>0</v>
      </c>
      <c r="DC338">
        <f>ROUND(ROUND(AT338*AG338,2),2)</f>
        <v>0</v>
      </c>
    </row>
    <row r="339" spans="1:107">
      <c r="A339">
        <f>ROW(Source!A374)</f>
        <v>374</v>
      </c>
      <c r="B339">
        <v>33304975</v>
      </c>
      <c r="C339">
        <v>33357265</v>
      </c>
      <c r="D339">
        <v>31258491</v>
      </c>
      <c r="E339">
        <v>1</v>
      </c>
      <c r="F339">
        <v>1</v>
      </c>
      <c r="G339">
        <v>1</v>
      </c>
      <c r="H339">
        <v>2</v>
      </c>
      <c r="I339" t="s">
        <v>834</v>
      </c>
      <c r="J339" t="s">
        <v>835</v>
      </c>
      <c r="K339" t="s">
        <v>836</v>
      </c>
      <c r="L339">
        <v>1368</v>
      </c>
      <c r="N339">
        <v>1011</v>
      </c>
      <c r="O339" t="s">
        <v>837</v>
      </c>
      <c r="P339" t="s">
        <v>837</v>
      </c>
      <c r="Q339">
        <v>1</v>
      </c>
      <c r="W339">
        <v>0</v>
      </c>
      <c r="X339">
        <v>-1718674368</v>
      </c>
      <c r="Y339">
        <v>0.33</v>
      </c>
      <c r="AA339">
        <v>0</v>
      </c>
      <c r="AB339">
        <v>111.99</v>
      </c>
      <c r="AC339">
        <v>13.5</v>
      </c>
      <c r="AD339">
        <v>0</v>
      </c>
      <c r="AE339">
        <v>0</v>
      </c>
      <c r="AF339">
        <v>111.99</v>
      </c>
      <c r="AG339">
        <v>13.5</v>
      </c>
      <c r="AH339">
        <v>0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1</v>
      </c>
      <c r="AQ339">
        <v>0</v>
      </c>
      <c r="AR339">
        <v>0</v>
      </c>
      <c r="AS339" t="s">
        <v>3</v>
      </c>
      <c r="AT339">
        <v>0.22</v>
      </c>
      <c r="AU339" t="s">
        <v>21</v>
      </c>
      <c r="AV339">
        <v>0</v>
      </c>
      <c r="AW339">
        <v>2</v>
      </c>
      <c r="AX339">
        <v>33357268</v>
      </c>
      <c r="AY339">
        <v>1</v>
      </c>
      <c r="AZ339">
        <v>0</v>
      </c>
      <c r="BA339">
        <v>391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Y339*Source!I374</f>
        <v>0.33</v>
      </c>
      <c r="CY339">
        <f>AB339</f>
        <v>111.99</v>
      </c>
      <c r="CZ339">
        <f>AF339</f>
        <v>111.99</v>
      </c>
      <c r="DA339">
        <f>AJ339</f>
        <v>1</v>
      </c>
      <c r="DB339">
        <f>ROUND(((ROUND(AT339*CZ339,2)*1.2)*1.25),2)</f>
        <v>36.96</v>
      </c>
      <c r="DC339">
        <f>ROUND(((ROUND(AT339*AG339,2)*1.2)*1.25),2)</f>
        <v>4.46</v>
      </c>
    </row>
    <row r="340" spans="1:107">
      <c r="A340">
        <f>ROW(Source!A374)</f>
        <v>374</v>
      </c>
      <c r="B340">
        <v>33304975</v>
      </c>
      <c r="C340">
        <v>33357265</v>
      </c>
      <c r="D340">
        <v>31258691</v>
      </c>
      <c r="E340">
        <v>1</v>
      </c>
      <c r="F340">
        <v>1</v>
      </c>
      <c r="G340">
        <v>1</v>
      </c>
      <c r="H340">
        <v>2</v>
      </c>
      <c r="I340" t="s">
        <v>838</v>
      </c>
      <c r="J340" t="s">
        <v>839</v>
      </c>
      <c r="K340" t="s">
        <v>840</v>
      </c>
      <c r="L340">
        <v>1368</v>
      </c>
      <c r="N340">
        <v>1011</v>
      </c>
      <c r="O340" t="s">
        <v>837</v>
      </c>
      <c r="P340" t="s">
        <v>837</v>
      </c>
      <c r="Q340">
        <v>1</v>
      </c>
      <c r="W340">
        <v>0</v>
      </c>
      <c r="X340">
        <v>1373224040</v>
      </c>
      <c r="Y340">
        <v>18.914999999999999</v>
      </c>
      <c r="AA340">
        <v>0</v>
      </c>
      <c r="AB340">
        <v>3.12</v>
      </c>
      <c r="AC340">
        <v>0</v>
      </c>
      <c r="AD340">
        <v>0</v>
      </c>
      <c r="AE340">
        <v>0</v>
      </c>
      <c r="AF340">
        <v>3.12</v>
      </c>
      <c r="AG340">
        <v>0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1</v>
      </c>
      <c r="AQ340">
        <v>0</v>
      </c>
      <c r="AR340">
        <v>0</v>
      </c>
      <c r="AS340" t="s">
        <v>3</v>
      </c>
      <c r="AT340">
        <v>12.61</v>
      </c>
      <c r="AU340" t="s">
        <v>21</v>
      </c>
      <c r="AV340">
        <v>0</v>
      </c>
      <c r="AW340">
        <v>2</v>
      </c>
      <c r="AX340">
        <v>33357269</v>
      </c>
      <c r="AY340">
        <v>1</v>
      </c>
      <c r="AZ340">
        <v>0</v>
      </c>
      <c r="BA340">
        <v>392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Y340*Source!I374</f>
        <v>18.914999999999999</v>
      </c>
      <c r="CY340">
        <f>AB340</f>
        <v>3.12</v>
      </c>
      <c r="CZ340">
        <f>AF340</f>
        <v>3.12</v>
      </c>
      <c r="DA340">
        <f>AJ340</f>
        <v>1</v>
      </c>
      <c r="DB340">
        <f>ROUND(((ROUND(AT340*CZ340,2)*1.2)*1.25),2)</f>
        <v>59.01</v>
      </c>
      <c r="DC340">
        <f>ROUND(((ROUND(AT340*AG340,2)*1.2)*1.25),2)</f>
        <v>0</v>
      </c>
    </row>
    <row r="341" spans="1:107">
      <c r="A341">
        <f>ROW(Source!A374)</f>
        <v>374</v>
      </c>
      <c r="B341">
        <v>33304975</v>
      </c>
      <c r="C341">
        <v>33357265</v>
      </c>
      <c r="D341">
        <v>31259879</v>
      </c>
      <c r="E341">
        <v>1</v>
      </c>
      <c r="F341">
        <v>1</v>
      </c>
      <c r="G341">
        <v>1</v>
      </c>
      <c r="H341">
        <v>2</v>
      </c>
      <c r="I341" t="s">
        <v>841</v>
      </c>
      <c r="J341" t="s">
        <v>842</v>
      </c>
      <c r="K341" t="s">
        <v>843</v>
      </c>
      <c r="L341">
        <v>1368</v>
      </c>
      <c r="N341">
        <v>1011</v>
      </c>
      <c r="O341" t="s">
        <v>837</v>
      </c>
      <c r="P341" t="s">
        <v>837</v>
      </c>
      <c r="Q341">
        <v>1</v>
      </c>
      <c r="W341">
        <v>0</v>
      </c>
      <c r="X341">
        <v>1372534845</v>
      </c>
      <c r="Y341">
        <v>0.495</v>
      </c>
      <c r="AA341">
        <v>0</v>
      </c>
      <c r="AB341">
        <v>65.709999999999994</v>
      </c>
      <c r="AC341">
        <v>11.6</v>
      </c>
      <c r="AD341">
        <v>0</v>
      </c>
      <c r="AE341">
        <v>0</v>
      </c>
      <c r="AF341">
        <v>65.709999999999994</v>
      </c>
      <c r="AG341">
        <v>11.6</v>
      </c>
      <c r="AH341">
        <v>0</v>
      </c>
      <c r="AI341">
        <v>1</v>
      </c>
      <c r="AJ341">
        <v>1</v>
      </c>
      <c r="AK341">
        <v>1</v>
      </c>
      <c r="AL341">
        <v>1</v>
      </c>
      <c r="AN341">
        <v>0</v>
      </c>
      <c r="AO341">
        <v>1</v>
      </c>
      <c r="AP341">
        <v>1</v>
      </c>
      <c r="AQ341">
        <v>0</v>
      </c>
      <c r="AR341">
        <v>0</v>
      </c>
      <c r="AS341" t="s">
        <v>3</v>
      </c>
      <c r="AT341">
        <v>0.33</v>
      </c>
      <c r="AU341" t="s">
        <v>21</v>
      </c>
      <c r="AV341">
        <v>0</v>
      </c>
      <c r="AW341">
        <v>2</v>
      </c>
      <c r="AX341">
        <v>33357270</v>
      </c>
      <c r="AY341">
        <v>1</v>
      </c>
      <c r="AZ341">
        <v>0</v>
      </c>
      <c r="BA341">
        <v>393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Y341*Source!I374</f>
        <v>0.495</v>
      </c>
      <c r="CY341">
        <f>AB341</f>
        <v>65.709999999999994</v>
      </c>
      <c r="CZ341">
        <f>AF341</f>
        <v>65.709999999999994</v>
      </c>
      <c r="DA341">
        <f>AJ341</f>
        <v>1</v>
      </c>
      <c r="DB341">
        <f>ROUND(((ROUND(AT341*CZ341,2)*1.2)*1.25),2)</f>
        <v>32.520000000000003</v>
      </c>
      <c r="DC341">
        <f>ROUND(((ROUND(AT341*AG341,2)*1.2)*1.25),2)</f>
        <v>5.75</v>
      </c>
    </row>
    <row r="342" spans="1:107">
      <c r="A342">
        <f>ROW(Source!A374)</f>
        <v>374</v>
      </c>
      <c r="B342">
        <v>33304975</v>
      </c>
      <c r="C342">
        <v>33357265</v>
      </c>
      <c r="D342">
        <v>31260100</v>
      </c>
      <c r="E342">
        <v>1</v>
      </c>
      <c r="F342">
        <v>1</v>
      </c>
      <c r="G342">
        <v>1</v>
      </c>
      <c r="H342">
        <v>2</v>
      </c>
      <c r="I342" t="s">
        <v>858</v>
      </c>
      <c r="J342" t="s">
        <v>859</v>
      </c>
      <c r="K342" t="s">
        <v>860</v>
      </c>
      <c r="L342">
        <v>1368</v>
      </c>
      <c r="N342">
        <v>1011</v>
      </c>
      <c r="O342" t="s">
        <v>837</v>
      </c>
      <c r="P342" t="s">
        <v>837</v>
      </c>
      <c r="Q342">
        <v>1</v>
      </c>
      <c r="W342">
        <v>0</v>
      </c>
      <c r="X342">
        <v>-353815937</v>
      </c>
      <c r="Y342">
        <v>2.52</v>
      </c>
      <c r="AA342">
        <v>0</v>
      </c>
      <c r="AB342">
        <v>8.1</v>
      </c>
      <c r="AC342">
        <v>0</v>
      </c>
      <c r="AD342">
        <v>0</v>
      </c>
      <c r="AE342">
        <v>0</v>
      </c>
      <c r="AF342">
        <v>8.1</v>
      </c>
      <c r="AG342">
        <v>0</v>
      </c>
      <c r="AH342">
        <v>0</v>
      </c>
      <c r="AI342">
        <v>1</v>
      </c>
      <c r="AJ342">
        <v>1</v>
      </c>
      <c r="AK342">
        <v>1</v>
      </c>
      <c r="AL342">
        <v>1</v>
      </c>
      <c r="AN342">
        <v>0</v>
      </c>
      <c r="AO342">
        <v>1</v>
      </c>
      <c r="AP342">
        <v>1</v>
      </c>
      <c r="AQ342">
        <v>0</v>
      </c>
      <c r="AR342">
        <v>0</v>
      </c>
      <c r="AS342" t="s">
        <v>3</v>
      </c>
      <c r="AT342">
        <v>1.68</v>
      </c>
      <c r="AU342" t="s">
        <v>21</v>
      </c>
      <c r="AV342">
        <v>0</v>
      </c>
      <c r="AW342">
        <v>2</v>
      </c>
      <c r="AX342">
        <v>33357271</v>
      </c>
      <c r="AY342">
        <v>1</v>
      </c>
      <c r="AZ342">
        <v>0</v>
      </c>
      <c r="BA342">
        <v>394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Y342*Source!I374</f>
        <v>2.52</v>
      </c>
      <c r="CY342">
        <f>AB342</f>
        <v>8.1</v>
      </c>
      <c r="CZ342">
        <f>AF342</f>
        <v>8.1</v>
      </c>
      <c r="DA342">
        <f>AJ342</f>
        <v>1</v>
      </c>
      <c r="DB342">
        <f>ROUND(((ROUND(AT342*CZ342,2)*1.2)*1.25),2)</f>
        <v>20.420000000000002</v>
      </c>
      <c r="DC342">
        <f>ROUND(((ROUND(AT342*AG342,2)*1.2)*1.25),2)</f>
        <v>0</v>
      </c>
    </row>
    <row r="343" spans="1:107">
      <c r="A343">
        <f>ROW(Source!A374)</f>
        <v>374</v>
      </c>
      <c r="B343">
        <v>33304975</v>
      </c>
      <c r="C343">
        <v>33357265</v>
      </c>
      <c r="D343">
        <v>31178053</v>
      </c>
      <c r="E343">
        <v>1</v>
      </c>
      <c r="F343">
        <v>1</v>
      </c>
      <c r="G343">
        <v>1</v>
      </c>
      <c r="H343">
        <v>3</v>
      </c>
      <c r="I343" t="s">
        <v>878</v>
      </c>
      <c r="J343" t="s">
        <v>879</v>
      </c>
      <c r="K343" t="s">
        <v>880</v>
      </c>
      <c r="L343">
        <v>1348</v>
      </c>
      <c r="N343">
        <v>1009</v>
      </c>
      <c r="O343" t="s">
        <v>32</v>
      </c>
      <c r="P343" t="s">
        <v>32</v>
      </c>
      <c r="Q343">
        <v>1000</v>
      </c>
      <c r="W343">
        <v>0</v>
      </c>
      <c r="X343">
        <v>-397490572</v>
      </c>
      <c r="Y343">
        <v>3.8000000000000002E-4</v>
      </c>
      <c r="AA343">
        <v>19800</v>
      </c>
      <c r="AB343">
        <v>0</v>
      </c>
      <c r="AC343">
        <v>0</v>
      </c>
      <c r="AD343">
        <v>0</v>
      </c>
      <c r="AE343">
        <v>19800</v>
      </c>
      <c r="AF343">
        <v>0</v>
      </c>
      <c r="AG343">
        <v>0</v>
      </c>
      <c r="AH343">
        <v>0</v>
      </c>
      <c r="AI343">
        <v>1</v>
      </c>
      <c r="AJ343">
        <v>1</v>
      </c>
      <c r="AK343">
        <v>1</v>
      </c>
      <c r="AL343">
        <v>1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3</v>
      </c>
      <c r="AT343">
        <v>3.8000000000000002E-4</v>
      </c>
      <c r="AU343" t="s">
        <v>3</v>
      </c>
      <c r="AV343">
        <v>0</v>
      </c>
      <c r="AW343">
        <v>2</v>
      </c>
      <c r="AX343">
        <v>33357272</v>
      </c>
      <c r="AY343">
        <v>1</v>
      </c>
      <c r="AZ343">
        <v>0</v>
      </c>
      <c r="BA343">
        <v>395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Y343*Source!I374</f>
        <v>3.8000000000000002E-4</v>
      </c>
      <c r="CY343">
        <f t="shared" ref="CY343:CY353" si="0">AA343</f>
        <v>19800</v>
      </c>
      <c r="CZ343">
        <f t="shared" ref="CZ343:CZ353" si="1">AE343</f>
        <v>19800</v>
      </c>
      <c r="DA343">
        <f t="shared" ref="DA343:DA353" si="2">AI343</f>
        <v>1</v>
      </c>
      <c r="DB343">
        <f t="shared" ref="DB343:DB353" si="3">ROUND(ROUND(AT343*CZ343,2),2)</f>
        <v>7.52</v>
      </c>
      <c r="DC343">
        <f t="shared" ref="DC343:DC353" si="4">ROUND(ROUND(AT343*AG343,2),2)</f>
        <v>0</v>
      </c>
    </row>
    <row r="344" spans="1:107">
      <c r="A344">
        <f>ROW(Source!A374)</f>
        <v>374</v>
      </c>
      <c r="B344">
        <v>33304975</v>
      </c>
      <c r="C344">
        <v>33357265</v>
      </c>
      <c r="D344">
        <v>31178765</v>
      </c>
      <c r="E344">
        <v>1</v>
      </c>
      <c r="F344">
        <v>1</v>
      </c>
      <c r="G344">
        <v>1</v>
      </c>
      <c r="H344">
        <v>3</v>
      </c>
      <c r="I344" t="s">
        <v>869</v>
      </c>
      <c r="J344" t="s">
        <v>870</v>
      </c>
      <c r="K344" t="s">
        <v>871</v>
      </c>
      <c r="L344">
        <v>1346</v>
      </c>
      <c r="N344">
        <v>1009</v>
      </c>
      <c r="O344" t="s">
        <v>78</v>
      </c>
      <c r="P344" t="s">
        <v>78</v>
      </c>
      <c r="Q344">
        <v>1</v>
      </c>
      <c r="W344">
        <v>0</v>
      </c>
      <c r="X344">
        <v>-490687590</v>
      </c>
      <c r="Y344">
        <v>0.15</v>
      </c>
      <c r="AA344">
        <v>37.29</v>
      </c>
      <c r="AB344">
        <v>0</v>
      </c>
      <c r="AC344">
        <v>0</v>
      </c>
      <c r="AD344">
        <v>0</v>
      </c>
      <c r="AE344">
        <v>37.29</v>
      </c>
      <c r="AF344">
        <v>0</v>
      </c>
      <c r="AG344">
        <v>0</v>
      </c>
      <c r="AH344">
        <v>0</v>
      </c>
      <c r="AI344">
        <v>1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3</v>
      </c>
      <c r="AT344">
        <v>0.15</v>
      </c>
      <c r="AU344" t="s">
        <v>3</v>
      </c>
      <c r="AV344">
        <v>0</v>
      </c>
      <c r="AW344">
        <v>2</v>
      </c>
      <c r="AX344">
        <v>33357273</v>
      </c>
      <c r="AY344">
        <v>1</v>
      </c>
      <c r="AZ344">
        <v>0</v>
      </c>
      <c r="BA344">
        <v>396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Y344*Source!I374</f>
        <v>0.15</v>
      </c>
      <c r="CY344">
        <f t="shared" si="0"/>
        <v>37.29</v>
      </c>
      <c r="CZ344">
        <f t="shared" si="1"/>
        <v>37.29</v>
      </c>
      <c r="DA344">
        <f t="shared" si="2"/>
        <v>1</v>
      </c>
      <c r="DB344">
        <f t="shared" si="3"/>
        <v>5.59</v>
      </c>
      <c r="DC344">
        <f t="shared" si="4"/>
        <v>0</v>
      </c>
    </row>
    <row r="345" spans="1:107">
      <c r="A345">
        <f>ROW(Source!A374)</f>
        <v>374</v>
      </c>
      <c r="B345">
        <v>33304975</v>
      </c>
      <c r="C345">
        <v>33357265</v>
      </c>
      <c r="D345">
        <v>31179550</v>
      </c>
      <c r="E345">
        <v>1</v>
      </c>
      <c r="F345">
        <v>1</v>
      </c>
      <c r="G345">
        <v>1</v>
      </c>
      <c r="H345">
        <v>3</v>
      </c>
      <c r="I345" t="s">
        <v>861</v>
      </c>
      <c r="J345" t="s">
        <v>862</v>
      </c>
      <c r="K345" t="s">
        <v>863</v>
      </c>
      <c r="L345">
        <v>1348</v>
      </c>
      <c r="N345">
        <v>1009</v>
      </c>
      <c r="O345" t="s">
        <v>32</v>
      </c>
      <c r="P345" t="s">
        <v>32</v>
      </c>
      <c r="Q345">
        <v>1000</v>
      </c>
      <c r="W345">
        <v>0</v>
      </c>
      <c r="X345">
        <v>-1068056325</v>
      </c>
      <c r="Y345">
        <v>3.4000000000000002E-4</v>
      </c>
      <c r="AA345">
        <v>10362</v>
      </c>
      <c r="AB345">
        <v>0</v>
      </c>
      <c r="AC345">
        <v>0</v>
      </c>
      <c r="AD345">
        <v>0</v>
      </c>
      <c r="AE345">
        <v>10362</v>
      </c>
      <c r="AF345">
        <v>0</v>
      </c>
      <c r="AG345">
        <v>0</v>
      </c>
      <c r="AH345">
        <v>0</v>
      </c>
      <c r="AI345">
        <v>1</v>
      </c>
      <c r="AJ345">
        <v>1</v>
      </c>
      <c r="AK345">
        <v>1</v>
      </c>
      <c r="AL345">
        <v>1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3</v>
      </c>
      <c r="AT345">
        <v>3.4000000000000002E-4</v>
      </c>
      <c r="AU345" t="s">
        <v>3</v>
      </c>
      <c r="AV345">
        <v>0</v>
      </c>
      <c r="AW345">
        <v>2</v>
      </c>
      <c r="AX345">
        <v>33357274</v>
      </c>
      <c r="AY345">
        <v>1</v>
      </c>
      <c r="AZ345">
        <v>0</v>
      </c>
      <c r="BA345">
        <v>397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Y345*Source!I374</f>
        <v>3.4000000000000002E-4</v>
      </c>
      <c r="CY345">
        <f t="shared" si="0"/>
        <v>10362</v>
      </c>
      <c r="CZ345">
        <f t="shared" si="1"/>
        <v>10362</v>
      </c>
      <c r="DA345">
        <f t="shared" si="2"/>
        <v>1</v>
      </c>
      <c r="DB345">
        <f t="shared" si="3"/>
        <v>3.52</v>
      </c>
      <c r="DC345">
        <f t="shared" si="4"/>
        <v>0</v>
      </c>
    </row>
    <row r="346" spans="1:107">
      <c r="A346">
        <f>ROW(Source!A374)</f>
        <v>374</v>
      </c>
      <c r="B346">
        <v>33304975</v>
      </c>
      <c r="C346">
        <v>33357265</v>
      </c>
      <c r="D346">
        <v>31180681</v>
      </c>
      <c r="E346">
        <v>1</v>
      </c>
      <c r="F346">
        <v>1</v>
      </c>
      <c r="G346">
        <v>1</v>
      </c>
      <c r="H346">
        <v>3</v>
      </c>
      <c r="I346" t="s">
        <v>30</v>
      </c>
      <c r="J346" t="s">
        <v>33</v>
      </c>
      <c r="K346" t="s">
        <v>31</v>
      </c>
      <c r="L346">
        <v>1348</v>
      </c>
      <c r="N346">
        <v>1009</v>
      </c>
      <c r="O346" t="s">
        <v>32</v>
      </c>
      <c r="P346" t="s">
        <v>32</v>
      </c>
      <c r="Q346">
        <v>1000</v>
      </c>
      <c r="W346">
        <v>0</v>
      </c>
      <c r="X346">
        <v>960438781</v>
      </c>
      <c r="Y346">
        <v>9.6000000000000002E-4</v>
      </c>
      <c r="AA346">
        <v>10068</v>
      </c>
      <c r="AB346">
        <v>0</v>
      </c>
      <c r="AC346">
        <v>0</v>
      </c>
      <c r="AD346">
        <v>0</v>
      </c>
      <c r="AE346">
        <v>10068</v>
      </c>
      <c r="AF346">
        <v>0</v>
      </c>
      <c r="AG346">
        <v>0</v>
      </c>
      <c r="AH346">
        <v>0</v>
      </c>
      <c r="AI346">
        <v>1</v>
      </c>
      <c r="AJ346">
        <v>1</v>
      </c>
      <c r="AK346">
        <v>1</v>
      </c>
      <c r="AL346">
        <v>1</v>
      </c>
      <c r="AN346">
        <v>0</v>
      </c>
      <c r="AO346">
        <v>0</v>
      </c>
      <c r="AP346">
        <v>0</v>
      </c>
      <c r="AQ346">
        <v>0</v>
      </c>
      <c r="AR346">
        <v>0</v>
      </c>
      <c r="AS346" t="s">
        <v>3</v>
      </c>
      <c r="AT346">
        <v>9.6000000000000002E-4</v>
      </c>
      <c r="AU346" t="s">
        <v>3</v>
      </c>
      <c r="AV346">
        <v>0</v>
      </c>
      <c r="AW346">
        <v>1</v>
      </c>
      <c r="AX346">
        <v>-1</v>
      </c>
      <c r="AY346">
        <v>0</v>
      </c>
      <c r="AZ346">
        <v>0</v>
      </c>
      <c r="BA346" t="s">
        <v>3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Y346*Source!I374</f>
        <v>9.6000000000000002E-4</v>
      </c>
      <c r="CY346">
        <f t="shared" si="0"/>
        <v>10068</v>
      </c>
      <c r="CZ346">
        <f t="shared" si="1"/>
        <v>10068</v>
      </c>
      <c r="DA346">
        <f t="shared" si="2"/>
        <v>1</v>
      </c>
      <c r="DB346">
        <f t="shared" si="3"/>
        <v>9.67</v>
      </c>
      <c r="DC346">
        <f t="shared" si="4"/>
        <v>0</v>
      </c>
    </row>
    <row r="347" spans="1:107">
      <c r="A347">
        <f>ROW(Source!A374)</f>
        <v>374</v>
      </c>
      <c r="B347">
        <v>33304975</v>
      </c>
      <c r="C347">
        <v>33357265</v>
      </c>
      <c r="D347">
        <v>31180727</v>
      </c>
      <c r="E347">
        <v>1</v>
      </c>
      <c r="F347">
        <v>1</v>
      </c>
      <c r="G347">
        <v>1</v>
      </c>
      <c r="H347">
        <v>3</v>
      </c>
      <c r="I347" t="s">
        <v>844</v>
      </c>
      <c r="J347" t="s">
        <v>845</v>
      </c>
      <c r="K347" t="s">
        <v>846</v>
      </c>
      <c r="L347">
        <v>1348</v>
      </c>
      <c r="N347">
        <v>1009</v>
      </c>
      <c r="O347" t="s">
        <v>32</v>
      </c>
      <c r="P347" t="s">
        <v>32</v>
      </c>
      <c r="Q347">
        <v>1000</v>
      </c>
      <c r="W347">
        <v>0</v>
      </c>
      <c r="X347">
        <v>-437906794</v>
      </c>
      <c r="Y347">
        <v>4.1999999999999997E-3</v>
      </c>
      <c r="AA347">
        <v>9040.01</v>
      </c>
      <c r="AB347">
        <v>0</v>
      </c>
      <c r="AC347">
        <v>0</v>
      </c>
      <c r="AD347">
        <v>0</v>
      </c>
      <c r="AE347">
        <v>9040.01</v>
      </c>
      <c r="AF347">
        <v>0</v>
      </c>
      <c r="AG347">
        <v>0</v>
      </c>
      <c r="AH347">
        <v>0</v>
      </c>
      <c r="AI347">
        <v>1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0</v>
      </c>
      <c r="AQ347">
        <v>0</v>
      </c>
      <c r="AR347">
        <v>0</v>
      </c>
      <c r="AS347" t="s">
        <v>3</v>
      </c>
      <c r="AT347">
        <v>4.1999999999999997E-3</v>
      </c>
      <c r="AU347" t="s">
        <v>3</v>
      </c>
      <c r="AV347">
        <v>0</v>
      </c>
      <c r="AW347">
        <v>2</v>
      </c>
      <c r="AX347">
        <v>33357276</v>
      </c>
      <c r="AY347">
        <v>1</v>
      </c>
      <c r="AZ347">
        <v>0</v>
      </c>
      <c r="BA347">
        <v>399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Y347*Source!I374</f>
        <v>4.1999999999999997E-3</v>
      </c>
      <c r="CY347">
        <f t="shared" si="0"/>
        <v>9040.01</v>
      </c>
      <c r="CZ347">
        <f t="shared" si="1"/>
        <v>9040.01</v>
      </c>
      <c r="DA347">
        <f t="shared" si="2"/>
        <v>1</v>
      </c>
      <c r="DB347">
        <f t="shared" si="3"/>
        <v>37.97</v>
      </c>
      <c r="DC347">
        <f t="shared" si="4"/>
        <v>0</v>
      </c>
    </row>
    <row r="348" spans="1:107">
      <c r="A348">
        <f>ROW(Source!A374)</f>
        <v>374</v>
      </c>
      <c r="B348">
        <v>33304975</v>
      </c>
      <c r="C348">
        <v>33357265</v>
      </c>
      <c r="D348">
        <v>31181038</v>
      </c>
      <c r="E348">
        <v>1</v>
      </c>
      <c r="F348">
        <v>1</v>
      </c>
      <c r="G348">
        <v>1</v>
      </c>
      <c r="H348">
        <v>3</v>
      </c>
      <c r="I348" t="s">
        <v>252</v>
      </c>
      <c r="J348" t="s">
        <v>254</v>
      </c>
      <c r="K348" t="s">
        <v>253</v>
      </c>
      <c r="L348">
        <v>1348</v>
      </c>
      <c r="N348">
        <v>1009</v>
      </c>
      <c r="O348" t="s">
        <v>32</v>
      </c>
      <c r="P348" t="s">
        <v>32</v>
      </c>
      <c r="Q348">
        <v>1000</v>
      </c>
      <c r="W348">
        <v>0</v>
      </c>
      <c r="X348">
        <v>-1777821868</v>
      </c>
      <c r="Y348">
        <v>1.8000000000000001E-4</v>
      </c>
      <c r="AA348">
        <v>10208</v>
      </c>
      <c r="AB348">
        <v>0</v>
      </c>
      <c r="AC348">
        <v>0</v>
      </c>
      <c r="AD348">
        <v>0</v>
      </c>
      <c r="AE348">
        <v>10208</v>
      </c>
      <c r="AF348">
        <v>0</v>
      </c>
      <c r="AG348">
        <v>0</v>
      </c>
      <c r="AH348">
        <v>0</v>
      </c>
      <c r="AI348">
        <v>1</v>
      </c>
      <c r="AJ348">
        <v>1</v>
      </c>
      <c r="AK348">
        <v>1</v>
      </c>
      <c r="AL348">
        <v>1</v>
      </c>
      <c r="AN348">
        <v>0</v>
      </c>
      <c r="AO348">
        <v>0</v>
      </c>
      <c r="AP348">
        <v>0</v>
      </c>
      <c r="AQ348">
        <v>0</v>
      </c>
      <c r="AR348">
        <v>0</v>
      </c>
      <c r="AS348" t="s">
        <v>3</v>
      </c>
      <c r="AT348">
        <v>1.8000000000000001E-4</v>
      </c>
      <c r="AU348" t="s">
        <v>3</v>
      </c>
      <c r="AV348">
        <v>0</v>
      </c>
      <c r="AW348">
        <v>1</v>
      </c>
      <c r="AX348">
        <v>-1</v>
      </c>
      <c r="AY348">
        <v>0</v>
      </c>
      <c r="AZ348">
        <v>0</v>
      </c>
      <c r="BA348" t="s">
        <v>3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Y348*Source!I374</f>
        <v>1.8000000000000001E-4</v>
      </c>
      <c r="CY348">
        <f t="shared" si="0"/>
        <v>10208</v>
      </c>
      <c r="CZ348">
        <f t="shared" si="1"/>
        <v>10208</v>
      </c>
      <c r="DA348">
        <f t="shared" si="2"/>
        <v>1</v>
      </c>
      <c r="DB348">
        <f t="shared" si="3"/>
        <v>1.84</v>
      </c>
      <c r="DC348">
        <f t="shared" si="4"/>
        <v>0</v>
      </c>
    </row>
    <row r="349" spans="1:107">
      <c r="A349">
        <f>ROW(Source!A374)</f>
        <v>374</v>
      </c>
      <c r="B349">
        <v>33304975</v>
      </c>
      <c r="C349">
        <v>33357265</v>
      </c>
      <c r="D349">
        <v>31181610</v>
      </c>
      <c r="E349">
        <v>1</v>
      </c>
      <c r="F349">
        <v>1</v>
      </c>
      <c r="G349">
        <v>1</v>
      </c>
      <c r="H349">
        <v>3</v>
      </c>
      <c r="I349" t="s">
        <v>847</v>
      </c>
      <c r="J349" t="s">
        <v>848</v>
      </c>
      <c r="K349" t="s">
        <v>849</v>
      </c>
      <c r="L349">
        <v>1346</v>
      </c>
      <c r="N349">
        <v>1009</v>
      </c>
      <c r="O349" t="s">
        <v>78</v>
      </c>
      <c r="P349" t="s">
        <v>78</v>
      </c>
      <c r="Q349">
        <v>1</v>
      </c>
      <c r="W349">
        <v>0</v>
      </c>
      <c r="X349">
        <v>-731615568</v>
      </c>
      <c r="Y349">
        <v>2.72</v>
      </c>
      <c r="AA349">
        <v>23.09</v>
      </c>
      <c r="AB349">
        <v>0</v>
      </c>
      <c r="AC349">
        <v>0</v>
      </c>
      <c r="AD349">
        <v>0</v>
      </c>
      <c r="AE349">
        <v>23.09</v>
      </c>
      <c r="AF349">
        <v>0</v>
      </c>
      <c r="AG349">
        <v>0</v>
      </c>
      <c r="AH349">
        <v>0</v>
      </c>
      <c r="AI349">
        <v>1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0</v>
      </c>
      <c r="AQ349">
        <v>0</v>
      </c>
      <c r="AR349">
        <v>0</v>
      </c>
      <c r="AS349" t="s">
        <v>3</v>
      </c>
      <c r="AT349">
        <v>2.72</v>
      </c>
      <c r="AU349" t="s">
        <v>3</v>
      </c>
      <c r="AV349">
        <v>0</v>
      </c>
      <c r="AW349">
        <v>2</v>
      </c>
      <c r="AX349">
        <v>33357278</v>
      </c>
      <c r="AY349">
        <v>1</v>
      </c>
      <c r="AZ349">
        <v>0</v>
      </c>
      <c r="BA349">
        <v>401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Y349*Source!I374</f>
        <v>2.72</v>
      </c>
      <c r="CY349">
        <f t="shared" si="0"/>
        <v>23.09</v>
      </c>
      <c r="CZ349">
        <f t="shared" si="1"/>
        <v>23.09</v>
      </c>
      <c r="DA349">
        <f t="shared" si="2"/>
        <v>1</v>
      </c>
      <c r="DB349">
        <f t="shared" si="3"/>
        <v>62.8</v>
      </c>
      <c r="DC349">
        <f t="shared" si="4"/>
        <v>0</v>
      </c>
    </row>
    <row r="350" spans="1:107">
      <c r="A350">
        <f>ROW(Source!A374)</f>
        <v>374</v>
      </c>
      <c r="B350">
        <v>33304975</v>
      </c>
      <c r="C350">
        <v>33357265</v>
      </c>
      <c r="D350">
        <v>31183622</v>
      </c>
      <c r="E350">
        <v>1</v>
      </c>
      <c r="F350">
        <v>1</v>
      </c>
      <c r="G350">
        <v>1</v>
      </c>
      <c r="H350">
        <v>3</v>
      </c>
      <c r="I350" t="s">
        <v>256</v>
      </c>
      <c r="J350" t="s">
        <v>259</v>
      </c>
      <c r="K350" t="s">
        <v>257</v>
      </c>
      <c r="L350">
        <v>1339</v>
      </c>
      <c r="N350">
        <v>1007</v>
      </c>
      <c r="O350" t="s">
        <v>258</v>
      </c>
      <c r="P350" t="s">
        <v>258</v>
      </c>
      <c r="Q350">
        <v>1</v>
      </c>
      <c r="W350">
        <v>0</v>
      </c>
      <c r="X350">
        <v>-1019936957</v>
      </c>
      <c r="Y350">
        <v>8.9999999999999993E-3</v>
      </c>
      <c r="AA350">
        <v>485.9</v>
      </c>
      <c r="AB350">
        <v>0</v>
      </c>
      <c r="AC350">
        <v>0</v>
      </c>
      <c r="AD350">
        <v>0</v>
      </c>
      <c r="AE350">
        <v>485.9</v>
      </c>
      <c r="AF350">
        <v>0</v>
      </c>
      <c r="AG350">
        <v>0</v>
      </c>
      <c r="AH350">
        <v>0</v>
      </c>
      <c r="AI350">
        <v>1</v>
      </c>
      <c r="AJ350">
        <v>1</v>
      </c>
      <c r="AK350">
        <v>1</v>
      </c>
      <c r="AL350">
        <v>1</v>
      </c>
      <c r="AN350">
        <v>0</v>
      </c>
      <c r="AO350">
        <v>0</v>
      </c>
      <c r="AP350">
        <v>0</v>
      </c>
      <c r="AQ350">
        <v>0</v>
      </c>
      <c r="AR350">
        <v>0</v>
      </c>
      <c r="AS350" t="s">
        <v>3</v>
      </c>
      <c r="AT350">
        <v>8.9999999999999993E-3</v>
      </c>
      <c r="AU350" t="s">
        <v>3</v>
      </c>
      <c r="AV350">
        <v>0</v>
      </c>
      <c r="AW350">
        <v>1</v>
      </c>
      <c r="AX350">
        <v>-1</v>
      </c>
      <c r="AY350">
        <v>0</v>
      </c>
      <c r="AZ350">
        <v>0</v>
      </c>
      <c r="BA350" t="s">
        <v>3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Y350*Source!I374</f>
        <v>8.9999999999999993E-3</v>
      </c>
      <c r="CY350">
        <f t="shared" si="0"/>
        <v>485.9</v>
      </c>
      <c r="CZ350">
        <f t="shared" si="1"/>
        <v>485.9</v>
      </c>
      <c r="DA350">
        <f t="shared" si="2"/>
        <v>1</v>
      </c>
      <c r="DB350">
        <f t="shared" si="3"/>
        <v>4.37</v>
      </c>
      <c r="DC350">
        <f t="shared" si="4"/>
        <v>0</v>
      </c>
    </row>
    <row r="351" spans="1:107">
      <c r="A351">
        <f>ROW(Source!A374)</f>
        <v>374</v>
      </c>
      <c r="B351">
        <v>33304975</v>
      </c>
      <c r="C351">
        <v>33357265</v>
      </c>
      <c r="D351">
        <v>31214523</v>
      </c>
      <c r="E351">
        <v>1</v>
      </c>
      <c r="F351">
        <v>1</v>
      </c>
      <c r="G351">
        <v>1</v>
      </c>
      <c r="H351">
        <v>3</v>
      </c>
      <c r="I351" t="s">
        <v>872</v>
      </c>
      <c r="J351" t="s">
        <v>873</v>
      </c>
      <c r="K351" t="s">
        <v>874</v>
      </c>
      <c r="L351">
        <v>1348</v>
      </c>
      <c r="N351">
        <v>1009</v>
      </c>
      <c r="O351" t="s">
        <v>32</v>
      </c>
      <c r="P351" t="s">
        <v>32</v>
      </c>
      <c r="Q351">
        <v>1000</v>
      </c>
      <c r="W351">
        <v>0</v>
      </c>
      <c r="X351">
        <v>570223526</v>
      </c>
      <c r="Y351">
        <v>2.9E-4</v>
      </c>
      <c r="AA351">
        <v>15119</v>
      </c>
      <c r="AB351">
        <v>0</v>
      </c>
      <c r="AC351">
        <v>0</v>
      </c>
      <c r="AD351">
        <v>0</v>
      </c>
      <c r="AE351">
        <v>15119</v>
      </c>
      <c r="AF351">
        <v>0</v>
      </c>
      <c r="AG351">
        <v>0</v>
      </c>
      <c r="AH351">
        <v>0</v>
      </c>
      <c r="AI351">
        <v>1</v>
      </c>
      <c r="AJ351">
        <v>1</v>
      </c>
      <c r="AK351">
        <v>1</v>
      </c>
      <c r="AL351">
        <v>1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3</v>
      </c>
      <c r="AT351">
        <v>2.9E-4</v>
      </c>
      <c r="AU351" t="s">
        <v>3</v>
      </c>
      <c r="AV351">
        <v>0</v>
      </c>
      <c r="AW351">
        <v>2</v>
      </c>
      <c r="AX351">
        <v>33357280</v>
      </c>
      <c r="AY351">
        <v>1</v>
      </c>
      <c r="AZ351">
        <v>0</v>
      </c>
      <c r="BA351">
        <v>403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Y351*Source!I374</f>
        <v>2.9E-4</v>
      </c>
      <c r="CY351">
        <f t="shared" si="0"/>
        <v>15119</v>
      </c>
      <c r="CZ351">
        <f t="shared" si="1"/>
        <v>15119</v>
      </c>
      <c r="DA351">
        <f t="shared" si="2"/>
        <v>1</v>
      </c>
      <c r="DB351">
        <f t="shared" si="3"/>
        <v>4.38</v>
      </c>
      <c r="DC351">
        <f t="shared" si="4"/>
        <v>0</v>
      </c>
    </row>
    <row r="352" spans="1:107">
      <c r="A352">
        <f>ROW(Source!A374)</f>
        <v>374</v>
      </c>
      <c r="B352">
        <v>33304975</v>
      </c>
      <c r="C352">
        <v>33357265</v>
      </c>
      <c r="D352">
        <v>31215251</v>
      </c>
      <c r="E352">
        <v>1</v>
      </c>
      <c r="F352">
        <v>1</v>
      </c>
      <c r="G352">
        <v>1</v>
      </c>
      <c r="H352">
        <v>3</v>
      </c>
      <c r="I352" t="s">
        <v>881</v>
      </c>
      <c r="J352" t="s">
        <v>882</v>
      </c>
      <c r="K352" t="s">
        <v>883</v>
      </c>
      <c r="L352">
        <v>1348</v>
      </c>
      <c r="N352">
        <v>1009</v>
      </c>
      <c r="O352" t="s">
        <v>32</v>
      </c>
      <c r="P352" t="s">
        <v>32</v>
      </c>
      <c r="Q352">
        <v>1000</v>
      </c>
      <c r="W352">
        <v>0</v>
      </c>
      <c r="X352">
        <v>-909021926</v>
      </c>
      <c r="Y352">
        <v>1.3999999999999999E-4</v>
      </c>
      <c r="AA352">
        <v>16950</v>
      </c>
      <c r="AB352">
        <v>0</v>
      </c>
      <c r="AC352">
        <v>0</v>
      </c>
      <c r="AD352">
        <v>0</v>
      </c>
      <c r="AE352">
        <v>16950</v>
      </c>
      <c r="AF352">
        <v>0</v>
      </c>
      <c r="AG352">
        <v>0</v>
      </c>
      <c r="AH352">
        <v>0</v>
      </c>
      <c r="AI352">
        <v>1</v>
      </c>
      <c r="AJ352">
        <v>1</v>
      </c>
      <c r="AK352">
        <v>1</v>
      </c>
      <c r="AL352">
        <v>1</v>
      </c>
      <c r="AN352">
        <v>0</v>
      </c>
      <c r="AO352">
        <v>1</v>
      </c>
      <c r="AP352">
        <v>0</v>
      </c>
      <c r="AQ352">
        <v>0</v>
      </c>
      <c r="AR352">
        <v>0</v>
      </c>
      <c r="AS352" t="s">
        <v>3</v>
      </c>
      <c r="AT352">
        <v>1.3999999999999999E-4</v>
      </c>
      <c r="AU352" t="s">
        <v>3</v>
      </c>
      <c r="AV352">
        <v>0</v>
      </c>
      <c r="AW352">
        <v>2</v>
      </c>
      <c r="AX352">
        <v>33357281</v>
      </c>
      <c r="AY352">
        <v>1</v>
      </c>
      <c r="AZ352">
        <v>0</v>
      </c>
      <c r="BA352">
        <v>404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Y352*Source!I374</f>
        <v>1.3999999999999999E-4</v>
      </c>
      <c r="CY352">
        <f t="shared" si="0"/>
        <v>16950</v>
      </c>
      <c r="CZ352">
        <f t="shared" si="1"/>
        <v>16950</v>
      </c>
      <c r="DA352">
        <f t="shared" si="2"/>
        <v>1</v>
      </c>
      <c r="DB352">
        <f t="shared" si="3"/>
        <v>2.37</v>
      </c>
      <c r="DC352">
        <f t="shared" si="4"/>
        <v>0</v>
      </c>
    </row>
    <row r="353" spans="1:107">
      <c r="A353">
        <f>ROW(Source!A374)</f>
        <v>374</v>
      </c>
      <c r="B353">
        <v>33304975</v>
      </c>
      <c r="C353">
        <v>33357265</v>
      </c>
      <c r="D353">
        <v>31240760</v>
      </c>
      <c r="E353">
        <v>1</v>
      </c>
      <c r="F353">
        <v>1</v>
      </c>
      <c r="G353">
        <v>1</v>
      </c>
      <c r="H353">
        <v>3</v>
      </c>
      <c r="I353" t="s">
        <v>884</v>
      </c>
      <c r="J353" t="s">
        <v>885</v>
      </c>
      <c r="K353" t="s">
        <v>886</v>
      </c>
      <c r="L353">
        <v>1354</v>
      </c>
      <c r="N353">
        <v>1010</v>
      </c>
      <c r="O353" t="s">
        <v>40</v>
      </c>
      <c r="P353" t="s">
        <v>40</v>
      </c>
      <c r="Q353">
        <v>1</v>
      </c>
      <c r="W353">
        <v>0</v>
      </c>
      <c r="X353">
        <v>-1451673375</v>
      </c>
      <c r="Y353">
        <v>3</v>
      </c>
      <c r="AA353">
        <v>18.88</v>
      </c>
      <c r="AB353">
        <v>0</v>
      </c>
      <c r="AC353">
        <v>0</v>
      </c>
      <c r="AD353">
        <v>0</v>
      </c>
      <c r="AE353">
        <v>18.88</v>
      </c>
      <c r="AF353">
        <v>0</v>
      </c>
      <c r="AG353">
        <v>0</v>
      </c>
      <c r="AH353">
        <v>0</v>
      </c>
      <c r="AI353">
        <v>1</v>
      </c>
      <c r="AJ353">
        <v>1</v>
      </c>
      <c r="AK353">
        <v>1</v>
      </c>
      <c r="AL353">
        <v>1</v>
      </c>
      <c r="AN353">
        <v>0</v>
      </c>
      <c r="AO353">
        <v>1</v>
      </c>
      <c r="AP353">
        <v>0</v>
      </c>
      <c r="AQ353">
        <v>0</v>
      </c>
      <c r="AR353">
        <v>0</v>
      </c>
      <c r="AS353" t="s">
        <v>3</v>
      </c>
      <c r="AT353">
        <v>3</v>
      </c>
      <c r="AU353" t="s">
        <v>3</v>
      </c>
      <c r="AV353">
        <v>0</v>
      </c>
      <c r="AW353">
        <v>2</v>
      </c>
      <c r="AX353">
        <v>33357282</v>
      </c>
      <c r="AY353">
        <v>1</v>
      </c>
      <c r="AZ353">
        <v>0</v>
      </c>
      <c r="BA353">
        <v>405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Y353*Source!I374</f>
        <v>3</v>
      </c>
      <c r="CY353">
        <f t="shared" si="0"/>
        <v>18.88</v>
      </c>
      <c r="CZ353">
        <f t="shared" si="1"/>
        <v>18.88</v>
      </c>
      <c r="DA353">
        <f t="shared" si="2"/>
        <v>1</v>
      </c>
      <c r="DB353">
        <f t="shared" si="3"/>
        <v>56.64</v>
      </c>
      <c r="DC353">
        <f t="shared" si="4"/>
        <v>0</v>
      </c>
    </row>
    <row r="354" spans="1:107">
      <c r="A354">
        <f>ROW(Source!A375)</f>
        <v>375</v>
      </c>
      <c r="B354">
        <v>33304960</v>
      </c>
      <c r="C354">
        <v>33357265</v>
      </c>
      <c r="D354">
        <v>31172069</v>
      </c>
      <c r="E354">
        <v>1</v>
      </c>
      <c r="F354">
        <v>1</v>
      </c>
      <c r="G354">
        <v>1</v>
      </c>
      <c r="H354">
        <v>1</v>
      </c>
      <c r="I354" t="s">
        <v>856</v>
      </c>
      <c r="J354" t="s">
        <v>3</v>
      </c>
      <c r="K354" t="s">
        <v>857</v>
      </c>
      <c r="L354">
        <v>1191</v>
      </c>
      <c r="N354">
        <v>1013</v>
      </c>
      <c r="O354" t="s">
        <v>831</v>
      </c>
      <c r="P354" t="s">
        <v>831</v>
      </c>
      <c r="Q354">
        <v>1</v>
      </c>
      <c r="W354">
        <v>0</v>
      </c>
      <c r="X354">
        <v>-1027537862</v>
      </c>
      <c r="Y354">
        <v>60.319799999999994</v>
      </c>
      <c r="AA354">
        <v>0</v>
      </c>
      <c r="AB354">
        <v>0</v>
      </c>
      <c r="AC354">
        <v>0</v>
      </c>
      <c r="AD354">
        <v>9.18</v>
      </c>
      <c r="AE354">
        <v>0</v>
      </c>
      <c r="AF354">
        <v>0</v>
      </c>
      <c r="AG354">
        <v>0</v>
      </c>
      <c r="AH354">
        <v>9.18</v>
      </c>
      <c r="AI354">
        <v>1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1</v>
      </c>
      <c r="AQ354">
        <v>0</v>
      </c>
      <c r="AR354">
        <v>0</v>
      </c>
      <c r="AS354" t="s">
        <v>3</v>
      </c>
      <c r="AT354">
        <v>43.71</v>
      </c>
      <c r="AU354" t="s">
        <v>22</v>
      </c>
      <c r="AV354">
        <v>1</v>
      </c>
      <c r="AW354">
        <v>2</v>
      </c>
      <c r="AX354">
        <v>33357266</v>
      </c>
      <c r="AY354">
        <v>1</v>
      </c>
      <c r="AZ354">
        <v>0</v>
      </c>
      <c r="BA354">
        <v>406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Y354*Source!I375</f>
        <v>60.319799999999994</v>
      </c>
      <c r="CY354">
        <f>AD354</f>
        <v>9.18</v>
      </c>
      <c r="CZ354">
        <f>AH354</f>
        <v>9.18</v>
      </c>
      <c r="DA354">
        <f>AL354</f>
        <v>1</v>
      </c>
      <c r="DB354">
        <f>ROUND(((ROUND(AT354*CZ354,2)*1.2)*1.15),2)</f>
        <v>553.74</v>
      </c>
      <c r="DC354">
        <f>ROUND(((ROUND(AT354*AG354,2)*1.2)*1.15),2)</f>
        <v>0</v>
      </c>
    </row>
    <row r="355" spans="1:107">
      <c r="A355">
        <f>ROW(Source!A375)</f>
        <v>375</v>
      </c>
      <c r="B355">
        <v>33304960</v>
      </c>
      <c r="C355">
        <v>33357265</v>
      </c>
      <c r="D355">
        <v>31172011</v>
      </c>
      <c r="E355">
        <v>1</v>
      </c>
      <c r="F355">
        <v>1</v>
      </c>
      <c r="G355">
        <v>1</v>
      </c>
      <c r="H355">
        <v>1</v>
      </c>
      <c r="I355" t="s">
        <v>832</v>
      </c>
      <c r="J355" t="s">
        <v>3</v>
      </c>
      <c r="K355" t="s">
        <v>833</v>
      </c>
      <c r="L355">
        <v>1191</v>
      </c>
      <c r="N355">
        <v>1013</v>
      </c>
      <c r="O355" t="s">
        <v>831</v>
      </c>
      <c r="P355" t="s">
        <v>831</v>
      </c>
      <c r="Q355">
        <v>1</v>
      </c>
      <c r="W355">
        <v>0</v>
      </c>
      <c r="X355">
        <v>-1417349443</v>
      </c>
      <c r="Y355">
        <v>0.55000000000000004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1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3</v>
      </c>
      <c r="AT355">
        <v>0.55000000000000004</v>
      </c>
      <c r="AU355" t="s">
        <v>3</v>
      </c>
      <c r="AV355">
        <v>2</v>
      </c>
      <c r="AW355">
        <v>2</v>
      </c>
      <c r="AX355">
        <v>33357267</v>
      </c>
      <c r="AY355">
        <v>1</v>
      </c>
      <c r="AZ355">
        <v>2048</v>
      </c>
      <c r="BA355">
        <v>407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Y355*Source!I375</f>
        <v>0.55000000000000004</v>
      </c>
      <c r="CY355">
        <f>AD355</f>
        <v>0</v>
      </c>
      <c r="CZ355">
        <f>AH355</f>
        <v>0</v>
      </c>
      <c r="DA355">
        <f>AL355</f>
        <v>1</v>
      </c>
      <c r="DB355">
        <f>ROUND(ROUND(AT355*CZ355,2),2)</f>
        <v>0</v>
      </c>
      <c r="DC355">
        <f>ROUND(ROUND(AT355*AG355,2),2)</f>
        <v>0</v>
      </c>
    </row>
    <row r="356" spans="1:107">
      <c r="A356">
        <f>ROW(Source!A375)</f>
        <v>375</v>
      </c>
      <c r="B356">
        <v>33304960</v>
      </c>
      <c r="C356">
        <v>33357265</v>
      </c>
      <c r="D356">
        <v>31258491</v>
      </c>
      <c r="E356">
        <v>1</v>
      </c>
      <c r="F356">
        <v>1</v>
      </c>
      <c r="G356">
        <v>1</v>
      </c>
      <c r="H356">
        <v>2</v>
      </c>
      <c r="I356" t="s">
        <v>834</v>
      </c>
      <c r="J356" t="s">
        <v>835</v>
      </c>
      <c r="K356" t="s">
        <v>836</v>
      </c>
      <c r="L356">
        <v>1368</v>
      </c>
      <c r="N356">
        <v>1011</v>
      </c>
      <c r="O356" t="s">
        <v>837</v>
      </c>
      <c r="P356" t="s">
        <v>837</v>
      </c>
      <c r="Q356">
        <v>1</v>
      </c>
      <c r="W356">
        <v>0</v>
      </c>
      <c r="X356">
        <v>-1718674368</v>
      </c>
      <c r="Y356">
        <v>0.33</v>
      </c>
      <c r="AA356">
        <v>0</v>
      </c>
      <c r="AB356">
        <v>111.99</v>
      </c>
      <c r="AC356">
        <v>13.5</v>
      </c>
      <c r="AD356">
        <v>0</v>
      </c>
      <c r="AE356">
        <v>0</v>
      </c>
      <c r="AF356">
        <v>111.99</v>
      </c>
      <c r="AG356">
        <v>13.5</v>
      </c>
      <c r="AH356">
        <v>0</v>
      </c>
      <c r="AI356">
        <v>1</v>
      </c>
      <c r="AJ356">
        <v>1</v>
      </c>
      <c r="AK356">
        <v>1</v>
      </c>
      <c r="AL356">
        <v>1</v>
      </c>
      <c r="AN356">
        <v>0</v>
      </c>
      <c r="AO356">
        <v>1</v>
      </c>
      <c r="AP356">
        <v>1</v>
      </c>
      <c r="AQ356">
        <v>0</v>
      </c>
      <c r="AR356">
        <v>0</v>
      </c>
      <c r="AS356" t="s">
        <v>3</v>
      </c>
      <c r="AT356">
        <v>0.22</v>
      </c>
      <c r="AU356" t="s">
        <v>21</v>
      </c>
      <c r="AV356">
        <v>0</v>
      </c>
      <c r="AW356">
        <v>2</v>
      </c>
      <c r="AX356">
        <v>33357268</v>
      </c>
      <c r="AY356">
        <v>1</v>
      </c>
      <c r="AZ356">
        <v>0</v>
      </c>
      <c r="BA356">
        <v>408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Y356*Source!I375</f>
        <v>0.33</v>
      </c>
      <c r="CY356">
        <f>AB356</f>
        <v>111.99</v>
      </c>
      <c r="CZ356">
        <f>AF356</f>
        <v>111.99</v>
      </c>
      <c r="DA356">
        <f>AJ356</f>
        <v>1</v>
      </c>
      <c r="DB356">
        <f>ROUND(((ROUND(AT356*CZ356,2)*1.2)*1.25),2)</f>
        <v>36.96</v>
      </c>
      <c r="DC356">
        <f>ROUND(((ROUND(AT356*AG356,2)*1.2)*1.25),2)</f>
        <v>4.46</v>
      </c>
    </row>
    <row r="357" spans="1:107">
      <c r="A357">
        <f>ROW(Source!A375)</f>
        <v>375</v>
      </c>
      <c r="B357">
        <v>33304960</v>
      </c>
      <c r="C357">
        <v>33357265</v>
      </c>
      <c r="D357">
        <v>31258691</v>
      </c>
      <c r="E357">
        <v>1</v>
      </c>
      <c r="F357">
        <v>1</v>
      </c>
      <c r="G357">
        <v>1</v>
      </c>
      <c r="H357">
        <v>2</v>
      </c>
      <c r="I357" t="s">
        <v>838</v>
      </c>
      <c r="J357" t="s">
        <v>839</v>
      </c>
      <c r="K357" t="s">
        <v>840</v>
      </c>
      <c r="L357">
        <v>1368</v>
      </c>
      <c r="N357">
        <v>1011</v>
      </c>
      <c r="O357" t="s">
        <v>837</v>
      </c>
      <c r="P357" t="s">
        <v>837</v>
      </c>
      <c r="Q357">
        <v>1</v>
      </c>
      <c r="W357">
        <v>0</v>
      </c>
      <c r="X357">
        <v>1373224040</v>
      </c>
      <c r="Y357">
        <v>18.914999999999999</v>
      </c>
      <c r="AA357">
        <v>0</v>
      </c>
      <c r="AB357">
        <v>3.12</v>
      </c>
      <c r="AC357">
        <v>0</v>
      </c>
      <c r="AD357">
        <v>0</v>
      </c>
      <c r="AE357">
        <v>0</v>
      </c>
      <c r="AF357">
        <v>3.12</v>
      </c>
      <c r="AG357">
        <v>0</v>
      </c>
      <c r="AH357">
        <v>0</v>
      </c>
      <c r="AI357">
        <v>1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1</v>
      </c>
      <c r="AQ357">
        <v>0</v>
      </c>
      <c r="AR357">
        <v>0</v>
      </c>
      <c r="AS357" t="s">
        <v>3</v>
      </c>
      <c r="AT357">
        <v>12.61</v>
      </c>
      <c r="AU357" t="s">
        <v>21</v>
      </c>
      <c r="AV357">
        <v>0</v>
      </c>
      <c r="AW357">
        <v>2</v>
      </c>
      <c r="AX357">
        <v>33357269</v>
      </c>
      <c r="AY357">
        <v>1</v>
      </c>
      <c r="AZ357">
        <v>0</v>
      </c>
      <c r="BA357">
        <v>409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Y357*Source!I375</f>
        <v>18.914999999999999</v>
      </c>
      <c r="CY357">
        <f>AB357</f>
        <v>3.12</v>
      </c>
      <c r="CZ357">
        <f>AF357</f>
        <v>3.12</v>
      </c>
      <c r="DA357">
        <f>AJ357</f>
        <v>1</v>
      </c>
      <c r="DB357">
        <f>ROUND(((ROUND(AT357*CZ357,2)*1.2)*1.25),2)</f>
        <v>59.01</v>
      </c>
      <c r="DC357">
        <f>ROUND(((ROUND(AT357*AG357,2)*1.2)*1.25),2)</f>
        <v>0</v>
      </c>
    </row>
    <row r="358" spans="1:107">
      <c r="A358">
        <f>ROW(Source!A375)</f>
        <v>375</v>
      </c>
      <c r="B358">
        <v>33304960</v>
      </c>
      <c r="C358">
        <v>33357265</v>
      </c>
      <c r="D358">
        <v>31259879</v>
      </c>
      <c r="E358">
        <v>1</v>
      </c>
      <c r="F358">
        <v>1</v>
      </c>
      <c r="G358">
        <v>1</v>
      </c>
      <c r="H358">
        <v>2</v>
      </c>
      <c r="I358" t="s">
        <v>841</v>
      </c>
      <c r="J358" t="s">
        <v>842</v>
      </c>
      <c r="K358" t="s">
        <v>843</v>
      </c>
      <c r="L358">
        <v>1368</v>
      </c>
      <c r="N358">
        <v>1011</v>
      </c>
      <c r="O358" t="s">
        <v>837</v>
      </c>
      <c r="P358" t="s">
        <v>837</v>
      </c>
      <c r="Q358">
        <v>1</v>
      </c>
      <c r="W358">
        <v>0</v>
      </c>
      <c r="X358">
        <v>1372534845</v>
      </c>
      <c r="Y358">
        <v>0.495</v>
      </c>
      <c r="AA358">
        <v>0</v>
      </c>
      <c r="AB358">
        <v>65.709999999999994</v>
      </c>
      <c r="AC358">
        <v>11.6</v>
      </c>
      <c r="AD358">
        <v>0</v>
      </c>
      <c r="AE358">
        <v>0</v>
      </c>
      <c r="AF358">
        <v>65.709999999999994</v>
      </c>
      <c r="AG358">
        <v>11.6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1</v>
      </c>
      <c r="AQ358">
        <v>0</v>
      </c>
      <c r="AR358">
        <v>0</v>
      </c>
      <c r="AS358" t="s">
        <v>3</v>
      </c>
      <c r="AT358">
        <v>0.33</v>
      </c>
      <c r="AU358" t="s">
        <v>21</v>
      </c>
      <c r="AV358">
        <v>0</v>
      </c>
      <c r="AW358">
        <v>2</v>
      </c>
      <c r="AX358">
        <v>33357270</v>
      </c>
      <c r="AY358">
        <v>1</v>
      </c>
      <c r="AZ358">
        <v>0</v>
      </c>
      <c r="BA358">
        <v>410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Y358*Source!I375</f>
        <v>0.495</v>
      </c>
      <c r="CY358">
        <f>AB358</f>
        <v>65.709999999999994</v>
      </c>
      <c r="CZ358">
        <f>AF358</f>
        <v>65.709999999999994</v>
      </c>
      <c r="DA358">
        <f>AJ358</f>
        <v>1</v>
      </c>
      <c r="DB358">
        <f>ROUND(((ROUND(AT358*CZ358,2)*1.2)*1.25),2)</f>
        <v>32.520000000000003</v>
      </c>
      <c r="DC358">
        <f>ROUND(((ROUND(AT358*AG358,2)*1.2)*1.25),2)</f>
        <v>5.75</v>
      </c>
    </row>
    <row r="359" spans="1:107">
      <c r="A359">
        <f>ROW(Source!A375)</f>
        <v>375</v>
      </c>
      <c r="B359">
        <v>33304960</v>
      </c>
      <c r="C359">
        <v>33357265</v>
      </c>
      <c r="D359">
        <v>31260100</v>
      </c>
      <c r="E359">
        <v>1</v>
      </c>
      <c r="F359">
        <v>1</v>
      </c>
      <c r="G359">
        <v>1</v>
      </c>
      <c r="H359">
        <v>2</v>
      </c>
      <c r="I359" t="s">
        <v>858</v>
      </c>
      <c r="J359" t="s">
        <v>859</v>
      </c>
      <c r="K359" t="s">
        <v>860</v>
      </c>
      <c r="L359">
        <v>1368</v>
      </c>
      <c r="N359">
        <v>1011</v>
      </c>
      <c r="O359" t="s">
        <v>837</v>
      </c>
      <c r="P359" t="s">
        <v>837</v>
      </c>
      <c r="Q359">
        <v>1</v>
      </c>
      <c r="W359">
        <v>0</v>
      </c>
      <c r="X359">
        <v>-353815937</v>
      </c>
      <c r="Y359">
        <v>2.52</v>
      </c>
      <c r="AA359">
        <v>0</v>
      </c>
      <c r="AB359">
        <v>8.1</v>
      </c>
      <c r="AC359">
        <v>0</v>
      </c>
      <c r="AD359">
        <v>0</v>
      </c>
      <c r="AE359">
        <v>0</v>
      </c>
      <c r="AF359">
        <v>8.1</v>
      </c>
      <c r="AG359">
        <v>0</v>
      </c>
      <c r="AH359">
        <v>0</v>
      </c>
      <c r="AI359">
        <v>1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1</v>
      </c>
      <c r="AQ359">
        <v>0</v>
      </c>
      <c r="AR359">
        <v>0</v>
      </c>
      <c r="AS359" t="s">
        <v>3</v>
      </c>
      <c r="AT359">
        <v>1.68</v>
      </c>
      <c r="AU359" t="s">
        <v>21</v>
      </c>
      <c r="AV359">
        <v>0</v>
      </c>
      <c r="AW359">
        <v>2</v>
      </c>
      <c r="AX359">
        <v>33357271</v>
      </c>
      <c r="AY359">
        <v>1</v>
      </c>
      <c r="AZ359">
        <v>0</v>
      </c>
      <c r="BA359">
        <v>411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Y359*Source!I375</f>
        <v>2.52</v>
      </c>
      <c r="CY359">
        <f>AB359</f>
        <v>8.1</v>
      </c>
      <c r="CZ359">
        <f>AF359</f>
        <v>8.1</v>
      </c>
      <c r="DA359">
        <f>AJ359</f>
        <v>1</v>
      </c>
      <c r="DB359">
        <f>ROUND(((ROUND(AT359*CZ359,2)*1.2)*1.25),2)</f>
        <v>20.420000000000002</v>
      </c>
      <c r="DC359">
        <f>ROUND(((ROUND(AT359*AG359,2)*1.2)*1.25),2)</f>
        <v>0</v>
      </c>
    </row>
    <row r="360" spans="1:107">
      <c r="A360">
        <f>ROW(Source!A375)</f>
        <v>375</v>
      </c>
      <c r="B360">
        <v>33304960</v>
      </c>
      <c r="C360">
        <v>33357265</v>
      </c>
      <c r="D360">
        <v>31178053</v>
      </c>
      <c r="E360">
        <v>1</v>
      </c>
      <c r="F360">
        <v>1</v>
      </c>
      <c r="G360">
        <v>1</v>
      </c>
      <c r="H360">
        <v>3</v>
      </c>
      <c r="I360" t="s">
        <v>878</v>
      </c>
      <c r="J360" t="s">
        <v>879</v>
      </c>
      <c r="K360" t="s">
        <v>880</v>
      </c>
      <c r="L360">
        <v>1348</v>
      </c>
      <c r="N360">
        <v>1009</v>
      </c>
      <c r="O360" t="s">
        <v>32</v>
      </c>
      <c r="P360" t="s">
        <v>32</v>
      </c>
      <c r="Q360">
        <v>1000</v>
      </c>
      <c r="W360">
        <v>0</v>
      </c>
      <c r="X360">
        <v>-397490572</v>
      </c>
      <c r="Y360">
        <v>3.8000000000000002E-4</v>
      </c>
      <c r="AA360">
        <v>19800</v>
      </c>
      <c r="AB360">
        <v>0</v>
      </c>
      <c r="AC360">
        <v>0</v>
      </c>
      <c r="AD360">
        <v>0</v>
      </c>
      <c r="AE360">
        <v>19800</v>
      </c>
      <c r="AF360">
        <v>0</v>
      </c>
      <c r="AG360">
        <v>0</v>
      </c>
      <c r="AH360">
        <v>0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3</v>
      </c>
      <c r="AT360">
        <v>3.8000000000000002E-4</v>
      </c>
      <c r="AU360" t="s">
        <v>3</v>
      </c>
      <c r="AV360">
        <v>0</v>
      </c>
      <c r="AW360">
        <v>2</v>
      </c>
      <c r="AX360">
        <v>33357272</v>
      </c>
      <c r="AY360">
        <v>1</v>
      </c>
      <c r="AZ360">
        <v>0</v>
      </c>
      <c r="BA360">
        <v>412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Y360*Source!I375</f>
        <v>3.8000000000000002E-4</v>
      </c>
      <c r="CY360">
        <f t="shared" ref="CY360:CY370" si="5">AA360</f>
        <v>19800</v>
      </c>
      <c r="CZ360">
        <f t="shared" ref="CZ360:CZ370" si="6">AE360</f>
        <v>19800</v>
      </c>
      <c r="DA360">
        <f t="shared" ref="DA360:DA370" si="7">AI360</f>
        <v>1</v>
      </c>
      <c r="DB360">
        <f t="shared" ref="DB360:DB370" si="8">ROUND(ROUND(AT360*CZ360,2),2)</f>
        <v>7.52</v>
      </c>
      <c r="DC360">
        <f t="shared" ref="DC360:DC370" si="9">ROUND(ROUND(AT360*AG360,2),2)</f>
        <v>0</v>
      </c>
    </row>
    <row r="361" spans="1:107">
      <c r="A361">
        <f>ROW(Source!A375)</f>
        <v>375</v>
      </c>
      <c r="B361">
        <v>33304960</v>
      </c>
      <c r="C361">
        <v>33357265</v>
      </c>
      <c r="D361">
        <v>31178765</v>
      </c>
      <c r="E361">
        <v>1</v>
      </c>
      <c r="F361">
        <v>1</v>
      </c>
      <c r="G361">
        <v>1</v>
      </c>
      <c r="H361">
        <v>3</v>
      </c>
      <c r="I361" t="s">
        <v>869</v>
      </c>
      <c r="J361" t="s">
        <v>870</v>
      </c>
      <c r="K361" t="s">
        <v>871</v>
      </c>
      <c r="L361">
        <v>1346</v>
      </c>
      <c r="N361">
        <v>1009</v>
      </c>
      <c r="O361" t="s">
        <v>78</v>
      </c>
      <c r="P361" t="s">
        <v>78</v>
      </c>
      <c r="Q361">
        <v>1</v>
      </c>
      <c r="W361">
        <v>0</v>
      </c>
      <c r="X361">
        <v>-490687590</v>
      </c>
      <c r="Y361">
        <v>0.15</v>
      </c>
      <c r="AA361">
        <v>37.29</v>
      </c>
      <c r="AB361">
        <v>0</v>
      </c>
      <c r="AC361">
        <v>0</v>
      </c>
      <c r="AD361">
        <v>0</v>
      </c>
      <c r="AE361">
        <v>37.29</v>
      </c>
      <c r="AF361">
        <v>0</v>
      </c>
      <c r="AG361">
        <v>0</v>
      </c>
      <c r="AH361">
        <v>0</v>
      </c>
      <c r="AI361">
        <v>1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3</v>
      </c>
      <c r="AT361">
        <v>0.15</v>
      </c>
      <c r="AU361" t="s">
        <v>3</v>
      </c>
      <c r="AV361">
        <v>0</v>
      </c>
      <c r="AW361">
        <v>2</v>
      </c>
      <c r="AX361">
        <v>33357273</v>
      </c>
      <c r="AY361">
        <v>1</v>
      </c>
      <c r="AZ361">
        <v>0</v>
      </c>
      <c r="BA361">
        <v>413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Y361*Source!I375</f>
        <v>0.15</v>
      </c>
      <c r="CY361">
        <f t="shared" si="5"/>
        <v>37.29</v>
      </c>
      <c r="CZ361">
        <f t="shared" si="6"/>
        <v>37.29</v>
      </c>
      <c r="DA361">
        <f t="shared" si="7"/>
        <v>1</v>
      </c>
      <c r="DB361">
        <f t="shared" si="8"/>
        <v>5.59</v>
      </c>
      <c r="DC361">
        <f t="shared" si="9"/>
        <v>0</v>
      </c>
    </row>
    <row r="362" spans="1:107">
      <c r="A362">
        <f>ROW(Source!A375)</f>
        <v>375</v>
      </c>
      <c r="B362">
        <v>33304960</v>
      </c>
      <c r="C362">
        <v>33357265</v>
      </c>
      <c r="D362">
        <v>31179550</v>
      </c>
      <c r="E362">
        <v>1</v>
      </c>
      <c r="F362">
        <v>1</v>
      </c>
      <c r="G362">
        <v>1</v>
      </c>
      <c r="H362">
        <v>3</v>
      </c>
      <c r="I362" t="s">
        <v>861</v>
      </c>
      <c r="J362" t="s">
        <v>862</v>
      </c>
      <c r="K362" t="s">
        <v>863</v>
      </c>
      <c r="L362">
        <v>1348</v>
      </c>
      <c r="N362">
        <v>1009</v>
      </c>
      <c r="O362" t="s">
        <v>32</v>
      </c>
      <c r="P362" t="s">
        <v>32</v>
      </c>
      <c r="Q362">
        <v>1000</v>
      </c>
      <c r="W362">
        <v>0</v>
      </c>
      <c r="X362">
        <v>-1068056325</v>
      </c>
      <c r="Y362">
        <v>3.4000000000000002E-4</v>
      </c>
      <c r="AA362">
        <v>10362</v>
      </c>
      <c r="AB362">
        <v>0</v>
      </c>
      <c r="AC362">
        <v>0</v>
      </c>
      <c r="AD362">
        <v>0</v>
      </c>
      <c r="AE362">
        <v>10362</v>
      </c>
      <c r="AF362">
        <v>0</v>
      </c>
      <c r="AG362">
        <v>0</v>
      </c>
      <c r="AH362">
        <v>0</v>
      </c>
      <c r="AI362">
        <v>1</v>
      </c>
      <c r="AJ362">
        <v>1</v>
      </c>
      <c r="AK362">
        <v>1</v>
      </c>
      <c r="AL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3</v>
      </c>
      <c r="AT362">
        <v>3.4000000000000002E-4</v>
      </c>
      <c r="AU362" t="s">
        <v>3</v>
      </c>
      <c r="AV362">
        <v>0</v>
      </c>
      <c r="AW362">
        <v>2</v>
      </c>
      <c r="AX362">
        <v>33357274</v>
      </c>
      <c r="AY362">
        <v>1</v>
      </c>
      <c r="AZ362">
        <v>0</v>
      </c>
      <c r="BA362">
        <v>414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Y362*Source!I375</f>
        <v>3.4000000000000002E-4</v>
      </c>
      <c r="CY362">
        <f t="shared" si="5"/>
        <v>10362</v>
      </c>
      <c r="CZ362">
        <f t="shared" si="6"/>
        <v>10362</v>
      </c>
      <c r="DA362">
        <f t="shared" si="7"/>
        <v>1</v>
      </c>
      <c r="DB362">
        <f t="shared" si="8"/>
        <v>3.52</v>
      </c>
      <c r="DC362">
        <f t="shared" si="9"/>
        <v>0</v>
      </c>
    </row>
    <row r="363" spans="1:107">
      <c r="A363">
        <f>ROW(Source!A375)</f>
        <v>375</v>
      </c>
      <c r="B363">
        <v>33304960</v>
      </c>
      <c r="C363">
        <v>33357265</v>
      </c>
      <c r="D363">
        <v>31180681</v>
      </c>
      <c r="E363">
        <v>1</v>
      </c>
      <c r="F363">
        <v>1</v>
      </c>
      <c r="G363">
        <v>1</v>
      </c>
      <c r="H363">
        <v>3</v>
      </c>
      <c r="I363" t="s">
        <v>30</v>
      </c>
      <c r="J363" t="s">
        <v>33</v>
      </c>
      <c r="K363" t="s">
        <v>31</v>
      </c>
      <c r="L363">
        <v>1348</v>
      </c>
      <c r="N363">
        <v>1009</v>
      </c>
      <c r="O363" t="s">
        <v>32</v>
      </c>
      <c r="P363" t="s">
        <v>32</v>
      </c>
      <c r="Q363">
        <v>1000</v>
      </c>
      <c r="W363">
        <v>0</v>
      </c>
      <c r="X363">
        <v>960438781</v>
      </c>
      <c r="Y363">
        <v>9.6000000000000002E-4</v>
      </c>
      <c r="AA363">
        <v>10068</v>
      </c>
      <c r="AB363">
        <v>0</v>
      </c>
      <c r="AC363">
        <v>0</v>
      </c>
      <c r="AD363">
        <v>0</v>
      </c>
      <c r="AE363">
        <v>10068</v>
      </c>
      <c r="AF363">
        <v>0</v>
      </c>
      <c r="AG363">
        <v>0</v>
      </c>
      <c r="AH363">
        <v>0</v>
      </c>
      <c r="AI363">
        <v>1</v>
      </c>
      <c r="AJ363">
        <v>1</v>
      </c>
      <c r="AK363">
        <v>1</v>
      </c>
      <c r="AL363">
        <v>1</v>
      </c>
      <c r="AN363">
        <v>0</v>
      </c>
      <c r="AO363">
        <v>0</v>
      </c>
      <c r="AP363">
        <v>0</v>
      </c>
      <c r="AQ363">
        <v>0</v>
      </c>
      <c r="AR363">
        <v>0</v>
      </c>
      <c r="AS363" t="s">
        <v>3</v>
      </c>
      <c r="AT363">
        <v>9.6000000000000002E-4</v>
      </c>
      <c r="AU363" t="s">
        <v>3</v>
      </c>
      <c r="AV363">
        <v>0</v>
      </c>
      <c r="AW363">
        <v>1</v>
      </c>
      <c r="AX363">
        <v>-1</v>
      </c>
      <c r="AY363">
        <v>0</v>
      </c>
      <c r="AZ363">
        <v>0</v>
      </c>
      <c r="BA363" t="s">
        <v>3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Y363*Source!I375</f>
        <v>9.6000000000000002E-4</v>
      </c>
      <c r="CY363">
        <f t="shared" si="5"/>
        <v>10068</v>
      </c>
      <c r="CZ363">
        <f t="shared" si="6"/>
        <v>10068</v>
      </c>
      <c r="DA363">
        <f t="shared" si="7"/>
        <v>1</v>
      </c>
      <c r="DB363">
        <f t="shared" si="8"/>
        <v>9.67</v>
      </c>
      <c r="DC363">
        <f t="shared" si="9"/>
        <v>0</v>
      </c>
    </row>
    <row r="364" spans="1:107">
      <c r="A364">
        <f>ROW(Source!A375)</f>
        <v>375</v>
      </c>
      <c r="B364">
        <v>33304960</v>
      </c>
      <c r="C364">
        <v>33357265</v>
      </c>
      <c r="D364">
        <v>31180727</v>
      </c>
      <c r="E364">
        <v>1</v>
      </c>
      <c r="F364">
        <v>1</v>
      </c>
      <c r="G364">
        <v>1</v>
      </c>
      <c r="H364">
        <v>3</v>
      </c>
      <c r="I364" t="s">
        <v>844</v>
      </c>
      <c r="J364" t="s">
        <v>845</v>
      </c>
      <c r="K364" t="s">
        <v>846</v>
      </c>
      <c r="L364">
        <v>1348</v>
      </c>
      <c r="N364">
        <v>1009</v>
      </c>
      <c r="O364" t="s">
        <v>32</v>
      </c>
      <c r="P364" t="s">
        <v>32</v>
      </c>
      <c r="Q364">
        <v>1000</v>
      </c>
      <c r="W364">
        <v>0</v>
      </c>
      <c r="X364">
        <v>-437906794</v>
      </c>
      <c r="Y364">
        <v>4.1999999999999997E-3</v>
      </c>
      <c r="AA364">
        <v>9040.01</v>
      </c>
      <c r="AB364">
        <v>0</v>
      </c>
      <c r="AC364">
        <v>0</v>
      </c>
      <c r="AD364">
        <v>0</v>
      </c>
      <c r="AE364">
        <v>9040.01</v>
      </c>
      <c r="AF364">
        <v>0</v>
      </c>
      <c r="AG364">
        <v>0</v>
      </c>
      <c r="AH364">
        <v>0</v>
      </c>
      <c r="AI364">
        <v>1</v>
      </c>
      <c r="AJ364">
        <v>1</v>
      </c>
      <c r="AK364">
        <v>1</v>
      </c>
      <c r="AL364">
        <v>1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3</v>
      </c>
      <c r="AT364">
        <v>4.1999999999999997E-3</v>
      </c>
      <c r="AU364" t="s">
        <v>3</v>
      </c>
      <c r="AV364">
        <v>0</v>
      </c>
      <c r="AW364">
        <v>2</v>
      </c>
      <c r="AX364">
        <v>33357276</v>
      </c>
      <c r="AY364">
        <v>1</v>
      </c>
      <c r="AZ364">
        <v>0</v>
      </c>
      <c r="BA364">
        <v>416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Y364*Source!I375</f>
        <v>4.1999999999999997E-3</v>
      </c>
      <c r="CY364">
        <f t="shared" si="5"/>
        <v>9040.01</v>
      </c>
      <c r="CZ364">
        <f t="shared" si="6"/>
        <v>9040.01</v>
      </c>
      <c r="DA364">
        <f t="shared" si="7"/>
        <v>1</v>
      </c>
      <c r="DB364">
        <f t="shared" si="8"/>
        <v>37.97</v>
      </c>
      <c r="DC364">
        <f t="shared" si="9"/>
        <v>0</v>
      </c>
    </row>
    <row r="365" spans="1:107">
      <c r="A365">
        <f>ROW(Source!A375)</f>
        <v>375</v>
      </c>
      <c r="B365">
        <v>33304960</v>
      </c>
      <c r="C365">
        <v>33357265</v>
      </c>
      <c r="D365">
        <v>31181038</v>
      </c>
      <c r="E365">
        <v>1</v>
      </c>
      <c r="F365">
        <v>1</v>
      </c>
      <c r="G365">
        <v>1</v>
      </c>
      <c r="H365">
        <v>3</v>
      </c>
      <c r="I365" t="s">
        <v>252</v>
      </c>
      <c r="J365" t="s">
        <v>254</v>
      </c>
      <c r="K365" t="s">
        <v>253</v>
      </c>
      <c r="L365">
        <v>1348</v>
      </c>
      <c r="N365">
        <v>1009</v>
      </c>
      <c r="O365" t="s">
        <v>32</v>
      </c>
      <c r="P365" t="s">
        <v>32</v>
      </c>
      <c r="Q365">
        <v>1000</v>
      </c>
      <c r="W365">
        <v>0</v>
      </c>
      <c r="X365">
        <v>-1777821868</v>
      </c>
      <c r="Y365">
        <v>1.8000000000000001E-4</v>
      </c>
      <c r="AA365">
        <v>10208</v>
      </c>
      <c r="AB365">
        <v>0</v>
      </c>
      <c r="AC365">
        <v>0</v>
      </c>
      <c r="AD365">
        <v>0</v>
      </c>
      <c r="AE365">
        <v>10208</v>
      </c>
      <c r="AF365">
        <v>0</v>
      </c>
      <c r="AG365">
        <v>0</v>
      </c>
      <c r="AH365">
        <v>0</v>
      </c>
      <c r="AI365">
        <v>1</v>
      </c>
      <c r="AJ365">
        <v>1</v>
      </c>
      <c r="AK365">
        <v>1</v>
      </c>
      <c r="AL365">
        <v>1</v>
      </c>
      <c r="AN365">
        <v>0</v>
      </c>
      <c r="AO365">
        <v>0</v>
      </c>
      <c r="AP365">
        <v>0</v>
      </c>
      <c r="AQ365">
        <v>0</v>
      </c>
      <c r="AR365">
        <v>0</v>
      </c>
      <c r="AS365" t="s">
        <v>3</v>
      </c>
      <c r="AT365">
        <v>1.8000000000000001E-4</v>
      </c>
      <c r="AU365" t="s">
        <v>3</v>
      </c>
      <c r="AV365">
        <v>0</v>
      </c>
      <c r="AW365">
        <v>1</v>
      </c>
      <c r="AX365">
        <v>-1</v>
      </c>
      <c r="AY365">
        <v>0</v>
      </c>
      <c r="AZ365">
        <v>0</v>
      </c>
      <c r="BA365" t="s">
        <v>3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Y365*Source!I375</f>
        <v>1.8000000000000001E-4</v>
      </c>
      <c r="CY365">
        <f t="shared" si="5"/>
        <v>10208</v>
      </c>
      <c r="CZ365">
        <f t="shared" si="6"/>
        <v>10208</v>
      </c>
      <c r="DA365">
        <f t="shared" si="7"/>
        <v>1</v>
      </c>
      <c r="DB365">
        <f t="shared" si="8"/>
        <v>1.84</v>
      </c>
      <c r="DC365">
        <f t="shared" si="9"/>
        <v>0</v>
      </c>
    </row>
    <row r="366" spans="1:107">
      <c r="A366">
        <f>ROW(Source!A375)</f>
        <v>375</v>
      </c>
      <c r="B366">
        <v>33304960</v>
      </c>
      <c r="C366">
        <v>33357265</v>
      </c>
      <c r="D366">
        <v>31181610</v>
      </c>
      <c r="E366">
        <v>1</v>
      </c>
      <c r="F366">
        <v>1</v>
      </c>
      <c r="G366">
        <v>1</v>
      </c>
      <c r="H366">
        <v>3</v>
      </c>
      <c r="I366" t="s">
        <v>847</v>
      </c>
      <c r="J366" t="s">
        <v>848</v>
      </c>
      <c r="K366" t="s">
        <v>849</v>
      </c>
      <c r="L366">
        <v>1346</v>
      </c>
      <c r="N366">
        <v>1009</v>
      </c>
      <c r="O366" t="s">
        <v>78</v>
      </c>
      <c r="P366" t="s">
        <v>78</v>
      </c>
      <c r="Q366">
        <v>1</v>
      </c>
      <c r="W366">
        <v>0</v>
      </c>
      <c r="X366">
        <v>-731615568</v>
      </c>
      <c r="Y366">
        <v>2.72</v>
      </c>
      <c r="AA366">
        <v>23.09</v>
      </c>
      <c r="AB366">
        <v>0</v>
      </c>
      <c r="AC366">
        <v>0</v>
      </c>
      <c r="AD366">
        <v>0</v>
      </c>
      <c r="AE366">
        <v>23.09</v>
      </c>
      <c r="AF366">
        <v>0</v>
      </c>
      <c r="AG366">
        <v>0</v>
      </c>
      <c r="AH366">
        <v>0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3</v>
      </c>
      <c r="AT366">
        <v>2.72</v>
      </c>
      <c r="AU366" t="s">
        <v>3</v>
      </c>
      <c r="AV366">
        <v>0</v>
      </c>
      <c r="AW366">
        <v>2</v>
      </c>
      <c r="AX366">
        <v>33357278</v>
      </c>
      <c r="AY366">
        <v>1</v>
      </c>
      <c r="AZ366">
        <v>0</v>
      </c>
      <c r="BA366">
        <v>418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Y366*Source!I375</f>
        <v>2.72</v>
      </c>
      <c r="CY366">
        <f t="shared" si="5"/>
        <v>23.09</v>
      </c>
      <c r="CZ366">
        <f t="shared" si="6"/>
        <v>23.09</v>
      </c>
      <c r="DA366">
        <f t="shared" si="7"/>
        <v>1</v>
      </c>
      <c r="DB366">
        <f t="shared" si="8"/>
        <v>62.8</v>
      </c>
      <c r="DC366">
        <f t="shared" si="9"/>
        <v>0</v>
      </c>
    </row>
    <row r="367" spans="1:107">
      <c r="A367">
        <f>ROW(Source!A375)</f>
        <v>375</v>
      </c>
      <c r="B367">
        <v>33304960</v>
      </c>
      <c r="C367">
        <v>33357265</v>
      </c>
      <c r="D367">
        <v>31183622</v>
      </c>
      <c r="E367">
        <v>1</v>
      </c>
      <c r="F367">
        <v>1</v>
      </c>
      <c r="G367">
        <v>1</v>
      </c>
      <c r="H367">
        <v>3</v>
      </c>
      <c r="I367" t="s">
        <v>256</v>
      </c>
      <c r="J367" t="s">
        <v>259</v>
      </c>
      <c r="K367" t="s">
        <v>257</v>
      </c>
      <c r="L367">
        <v>1339</v>
      </c>
      <c r="N367">
        <v>1007</v>
      </c>
      <c r="O367" t="s">
        <v>258</v>
      </c>
      <c r="P367" t="s">
        <v>258</v>
      </c>
      <c r="Q367">
        <v>1</v>
      </c>
      <c r="W367">
        <v>0</v>
      </c>
      <c r="X367">
        <v>-1019936957</v>
      </c>
      <c r="Y367">
        <v>8.9999999999999993E-3</v>
      </c>
      <c r="AA367">
        <v>485.9</v>
      </c>
      <c r="AB367">
        <v>0</v>
      </c>
      <c r="AC367">
        <v>0</v>
      </c>
      <c r="AD367">
        <v>0</v>
      </c>
      <c r="AE367">
        <v>485.9</v>
      </c>
      <c r="AF367">
        <v>0</v>
      </c>
      <c r="AG367">
        <v>0</v>
      </c>
      <c r="AH367">
        <v>0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0</v>
      </c>
      <c r="AP367">
        <v>0</v>
      </c>
      <c r="AQ367">
        <v>0</v>
      </c>
      <c r="AR367">
        <v>0</v>
      </c>
      <c r="AS367" t="s">
        <v>3</v>
      </c>
      <c r="AT367">
        <v>8.9999999999999993E-3</v>
      </c>
      <c r="AU367" t="s">
        <v>3</v>
      </c>
      <c r="AV367">
        <v>0</v>
      </c>
      <c r="AW367">
        <v>1</v>
      </c>
      <c r="AX367">
        <v>-1</v>
      </c>
      <c r="AY367">
        <v>0</v>
      </c>
      <c r="AZ367">
        <v>0</v>
      </c>
      <c r="BA367" t="s">
        <v>3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Y367*Source!I375</f>
        <v>8.9999999999999993E-3</v>
      </c>
      <c r="CY367">
        <f t="shared" si="5"/>
        <v>485.9</v>
      </c>
      <c r="CZ367">
        <f t="shared" si="6"/>
        <v>485.9</v>
      </c>
      <c r="DA367">
        <f t="shared" si="7"/>
        <v>1</v>
      </c>
      <c r="DB367">
        <f t="shared" si="8"/>
        <v>4.37</v>
      </c>
      <c r="DC367">
        <f t="shared" si="9"/>
        <v>0</v>
      </c>
    </row>
    <row r="368" spans="1:107">
      <c r="A368">
        <f>ROW(Source!A375)</f>
        <v>375</v>
      </c>
      <c r="B368">
        <v>33304960</v>
      </c>
      <c r="C368">
        <v>33357265</v>
      </c>
      <c r="D368">
        <v>31214523</v>
      </c>
      <c r="E368">
        <v>1</v>
      </c>
      <c r="F368">
        <v>1</v>
      </c>
      <c r="G368">
        <v>1</v>
      </c>
      <c r="H368">
        <v>3</v>
      </c>
      <c r="I368" t="s">
        <v>872</v>
      </c>
      <c r="J368" t="s">
        <v>873</v>
      </c>
      <c r="K368" t="s">
        <v>874</v>
      </c>
      <c r="L368">
        <v>1348</v>
      </c>
      <c r="N368">
        <v>1009</v>
      </c>
      <c r="O368" t="s">
        <v>32</v>
      </c>
      <c r="P368" t="s">
        <v>32</v>
      </c>
      <c r="Q368">
        <v>1000</v>
      </c>
      <c r="W368">
        <v>0</v>
      </c>
      <c r="X368">
        <v>570223526</v>
      </c>
      <c r="Y368">
        <v>2.9E-4</v>
      </c>
      <c r="AA368">
        <v>15119</v>
      </c>
      <c r="AB368">
        <v>0</v>
      </c>
      <c r="AC368">
        <v>0</v>
      </c>
      <c r="AD368">
        <v>0</v>
      </c>
      <c r="AE368">
        <v>15119</v>
      </c>
      <c r="AF368">
        <v>0</v>
      </c>
      <c r="AG368">
        <v>0</v>
      </c>
      <c r="AH368">
        <v>0</v>
      </c>
      <c r="AI368">
        <v>1</v>
      </c>
      <c r="AJ368">
        <v>1</v>
      </c>
      <c r="AK368">
        <v>1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3</v>
      </c>
      <c r="AT368">
        <v>2.9E-4</v>
      </c>
      <c r="AU368" t="s">
        <v>3</v>
      </c>
      <c r="AV368">
        <v>0</v>
      </c>
      <c r="AW368">
        <v>2</v>
      </c>
      <c r="AX368">
        <v>33357280</v>
      </c>
      <c r="AY368">
        <v>1</v>
      </c>
      <c r="AZ368">
        <v>0</v>
      </c>
      <c r="BA368">
        <v>420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Y368*Source!I375</f>
        <v>2.9E-4</v>
      </c>
      <c r="CY368">
        <f t="shared" si="5"/>
        <v>15119</v>
      </c>
      <c r="CZ368">
        <f t="shared" si="6"/>
        <v>15119</v>
      </c>
      <c r="DA368">
        <f t="shared" si="7"/>
        <v>1</v>
      </c>
      <c r="DB368">
        <f t="shared" si="8"/>
        <v>4.38</v>
      </c>
      <c r="DC368">
        <f t="shared" si="9"/>
        <v>0</v>
      </c>
    </row>
    <row r="369" spans="1:107">
      <c r="A369">
        <f>ROW(Source!A375)</f>
        <v>375</v>
      </c>
      <c r="B369">
        <v>33304960</v>
      </c>
      <c r="C369">
        <v>33357265</v>
      </c>
      <c r="D369">
        <v>31215251</v>
      </c>
      <c r="E369">
        <v>1</v>
      </c>
      <c r="F369">
        <v>1</v>
      </c>
      <c r="G369">
        <v>1</v>
      </c>
      <c r="H369">
        <v>3</v>
      </c>
      <c r="I369" t="s">
        <v>881</v>
      </c>
      <c r="J369" t="s">
        <v>882</v>
      </c>
      <c r="K369" t="s">
        <v>883</v>
      </c>
      <c r="L369">
        <v>1348</v>
      </c>
      <c r="N369">
        <v>1009</v>
      </c>
      <c r="O369" t="s">
        <v>32</v>
      </c>
      <c r="P369" t="s">
        <v>32</v>
      </c>
      <c r="Q369">
        <v>1000</v>
      </c>
      <c r="W369">
        <v>0</v>
      </c>
      <c r="X369">
        <v>-909021926</v>
      </c>
      <c r="Y369">
        <v>1.3999999999999999E-4</v>
      </c>
      <c r="AA369">
        <v>16950</v>
      </c>
      <c r="AB369">
        <v>0</v>
      </c>
      <c r="AC369">
        <v>0</v>
      </c>
      <c r="AD369">
        <v>0</v>
      </c>
      <c r="AE369">
        <v>16950</v>
      </c>
      <c r="AF369">
        <v>0</v>
      </c>
      <c r="AG369">
        <v>0</v>
      </c>
      <c r="AH369">
        <v>0</v>
      </c>
      <c r="AI369">
        <v>1</v>
      </c>
      <c r="AJ369">
        <v>1</v>
      </c>
      <c r="AK369">
        <v>1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1.3999999999999999E-4</v>
      </c>
      <c r="AU369" t="s">
        <v>3</v>
      </c>
      <c r="AV369">
        <v>0</v>
      </c>
      <c r="AW369">
        <v>2</v>
      </c>
      <c r="AX369">
        <v>33357281</v>
      </c>
      <c r="AY369">
        <v>1</v>
      </c>
      <c r="AZ369">
        <v>0</v>
      </c>
      <c r="BA369">
        <v>421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Y369*Source!I375</f>
        <v>1.3999999999999999E-4</v>
      </c>
      <c r="CY369">
        <f t="shared" si="5"/>
        <v>16950</v>
      </c>
      <c r="CZ369">
        <f t="shared" si="6"/>
        <v>16950</v>
      </c>
      <c r="DA369">
        <f t="shared" si="7"/>
        <v>1</v>
      </c>
      <c r="DB369">
        <f t="shared" si="8"/>
        <v>2.37</v>
      </c>
      <c r="DC369">
        <f t="shared" si="9"/>
        <v>0</v>
      </c>
    </row>
    <row r="370" spans="1:107">
      <c r="A370">
        <f>ROW(Source!A375)</f>
        <v>375</v>
      </c>
      <c r="B370">
        <v>33304960</v>
      </c>
      <c r="C370">
        <v>33357265</v>
      </c>
      <c r="D370">
        <v>31240760</v>
      </c>
      <c r="E370">
        <v>1</v>
      </c>
      <c r="F370">
        <v>1</v>
      </c>
      <c r="G370">
        <v>1</v>
      </c>
      <c r="H370">
        <v>3</v>
      </c>
      <c r="I370" t="s">
        <v>884</v>
      </c>
      <c r="J370" t="s">
        <v>885</v>
      </c>
      <c r="K370" t="s">
        <v>886</v>
      </c>
      <c r="L370">
        <v>1354</v>
      </c>
      <c r="N370">
        <v>1010</v>
      </c>
      <c r="O370" t="s">
        <v>40</v>
      </c>
      <c r="P370" t="s">
        <v>40</v>
      </c>
      <c r="Q370">
        <v>1</v>
      </c>
      <c r="W370">
        <v>0</v>
      </c>
      <c r="X370">
        <v>-1451673375</v>
      </c>
      <c r="Y370">
        <v>3</v>
      </c>
      <c r="AA370">
        <v>18.88</v>
      </c>
      <c r="AB370">
        <v>0</v>
      </c>
      <c r="AC370">
        <v>0</v>
      </c>
      <c r="AD370">
        <v>0</v>
      </c>
      <c r="AE370">
        <v>18.88</v>
      </c>
      <c r="AF370">
        <v>0</v>
      </c>
      <c r="AG370">
        <v>0</v>
      </c>
      <c r="AH370">
        <v>0</v>
      </c>
      <c r="AI370">
        <v>1</v>
      </c>
      <c r="AJ370">
        <v>1</v>
      </c>
      <c r="AK370">
        <v>1</v>
      </c>
      <c r="AL370">
        <v>1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3</v>
      </c>
      <c r="AT370">
        <v>3</v>
      </c>
      <c r="AU370" t="s">
        <v>3</v>
      </c>
      <c r="AV370">
        <v>0</v>
      </c>
      <c r="AW370">
        <v>2</v>
      </c>
      <c r="AX370">
        <v>33357282</v>
      </c>
      <c r="AY370">
        <v>1</v>
      </c>
      <c r="AZ370">
        <v>0</v>
      </c>
      <c r="BA370">
        <v>422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Y370*Source!I375</f>
        <v>3</v>
      </c>
      <c r="CY370">
        <f t="shared" si="5"/>
        <v>18.88</v>
      </c>
      <c r="CZ370">
        <f t="shared" si="6"/>
        <v>18.88</v>
      </c>
      <c r="DA370">
        <f t="shared" si="7"/>
        <v>1</v>
      </c>
      <c r="DB370">
        <f t="shared" si="8"/>
        <v>56.64</v>
      </c>
      <c r="DC370">
        <f t="shared" si="9"/>
        <v>0</v>
      </c>
    </row>
    <row r="371" spans="1:107">
      <c r="A371">
        <f>ROW(Source!A384)</f>
        <v>384</v>
      </c>
      <c r="B371">
        <v>33304975</v>
      </c>
      <c r="C371">
        <v>33357288</v>
      </c>
      <c r="D371">
        <v>31172067</v>
      </c>
      <c r="E371">
        <v>1</v>
      </c>
      <c r="F371">
        <v>1</v>
      </c>
      <c r="G371">
        <v>1</v>
      </c>
      <c r="H371">
        <v>1</v>
      </c>
      <c r="I371" t="s">
        <v>887</v>
      </c>
      <c r="J371" t="s">
        <v>3</v>
      </c>
      <c r="K371" t="s">
        <v>888</v>
      </c>
      <c r="L371">
        <v>1191</v>
      </c>
      <c r="N371">
        <v>1013</v>
      </c>
      <c r="O371" t="s">
        <v>831</v>
      </c>
      <c r="P371" t="s">
        <v>831</v>
      </c>
      <c r="Q371">
        <v>1</v>
      </c>
      <c r="W371">
        <v>0</v>
      </c>
      <c r="X371">
        <v>145020957</v>
      </c>
      <c r="Y371">
        <v>5.5475999999999983</v>
      </c>
      <c r="AA371">
        <v>0</v>
      </c>
      <c r="AB371">
        <v>0</v>
      </c>
      <c r="AC371">
        <v>0</v>
      </c>
      <c r="AD371">
        <v>9.07</v>
      </c>
      <c r="AE371">
        <v>0</v>
      </c>
      <c r="AF371">
        <v>0</v>
      </c>
      <c r="AG371">
        <v>0</v>
      </c>
      <c r="AH371">
        <v>9.07</v>
      </c>
      <c r="AI371">
        <v>1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1</v>
      </c>
      <c r="AQ371">
        <v>0</v>
      </c>
      <c r="AR371">
        <v>0</v>
      </c>
      <c r="AS371" t="s">
        <v>3</v>
      </c>
      <c r="AT371">
        <v>4.0199999999999996</v>
      </c>
      <c r="AU371" t="s">
        <v>22</v>
      </c>
      <c r="AV371">
        <v>1</v>
      </c>
      <c r="AW371">
        <v>2</v>
      </c>
      <c r="AX371">
        <v>33357324</v>
      </c>
      <c r="AY371">
        <v>1</v>
      </c>
      <c r="AZ371">
        <v>0</v>
      </c>
      <c r="BA371">
        <v>423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Y371*Source!I384</f>
        <v>5.5475999999999983</v>
      </c>
      <c r="CY371">
        <f>AD371</f>
        <v>9.07</v>
      </c>
      <c r="CZ371">
        <f>AH371</f>
        <v>9.07</v>
      </c>
      <c r="DA371">
        <f>AL371</f>
        <v>1</v>
      </c>
      <c r="DB371">
        <f>ROUND(((ROUND(AT371*CZ371,2)*1.2)*1.15),2)</f>
        <v>50.31</v>
      </c>
      <c r="DC371">
        <f>ROUND(((ROUND(AT371*AG371,2)*1.2)*1.15),2)</f>
        <v>0</v>
      </c>
    </row>
    <row r="372" spans="1:107">
      <c r="A372">
        <f>ROW(Source!A384)</f>
        <v>384</v>
      </c>
      <c r="B372">
        <v>33304975</v>
      </c>
      <c r="C372">
        <v>33357288</v>
      </c>
      <c r="D372">
        <v>31172011</v>
      </c>
      <c r="E372">
        <v>1</v>
      </c>
      <c r="F372">
        <v>1</v>
      </c>
      <c r="G372">
        <v>1</v>
      </c>
      <c r="H372">
        <v>1</v>
      </c>
      <c r="I372" t="s">
        <v>832</v>
      </c>
      <c r="J372" t="s">
        <v>3</v>
      </c>
      <c r="K372" t="s">
        <v>833</v>
      </c>
      <c r="L372">
        <v>1191</v>
      </c>
      <c r="N372">
        <v>1013</v>
      </c>
      <c r="O372" t="s">
        <v>831</v>
      </c>
      <c r="P372" t="s">
        <v>831</v>
      </c>
      <c r="Q372">
        <v>1</v>
      </c>
      <c r="W372">
        <v>0</v>
      </c>
      <c r="X372">
        <v>-1417349443</v>
      </c>
      <c r="Y372">
        <v>0.01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1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3</v>
      </c>
      <c r="AT372">
        <v>0.01</v>
      </c>
      <c r="AU372" t="s">
        <v>3</v>
      </c>
      <c r="AV372">
        <v>2</v>
      </c>
      <c r="AW372">
        <v>2</v>
      </c>
      <c r="AX372">
        <v>33357325</v>
      </c>
      <c r="AY372">
        <v>1</v>
      </c>
      <c r="AZ372">
        <v>2048</v>
      </c>
      <c r="BA372">
        <v>424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Y372*Source!I384</f>
        <v>0.01</v>
      </c>
      <c r="CY372">
        <f>AD372</f>
        <v>0</v>
      </c>
      <c r="CZ372">
        <f>AH372</f>
        <v>0</v>
      </c>
      <c r="DA372">
        <f>AL372</f>
        <v>1</v>
      </c>
      <c r="DB372">
        <f>ROUND(ROUND(AT372*CZ372,2),2)</f>
        <v>0</v>
      </c>
      <c r="DC372">
        <f>ROUND(ROUND(AT372*AG372,2),2)</f>
        <v>0</v>
      </c>
    </row>
    <row r="373" spans="1:107">
      <c r="A373">
        <f>ROW(Source!A384)</f>
        <v>384</v>
      </c>
      <c r="B373">
        <v>33304975</v>
      </c>
      <c r="C373">
        <v>33357288</v>
      </c>
      <c r="D373">
        <v>31258691</v>
      </c>
      <c r="E373">
        <v>1</v>
      </c>
      <c r="F373">
        <v>1</v>
      </c>
      <c r="G373">
        <v>1</v>
      </c>
      <c r="H373">
        <v>2</v>
      </c>
      <c r="I373" t="s">
        <v>838</v>
      </c>
      <c r="J373" t="s">
        <v>839</v>
      </c>
      <c r="K373" t="s">
        <v>840</v>
      </c>
      <c r="L373">
        <v>1368</v>
      </c>
      <c r="N373">
        <v>1011</v>
      </c>
      <c r="O373" t="s">
        <v>837</v>
      </c>
      <c r="P373" t="s">
        <v>837</v>
      </c>
      <c r="Q373">
        <v>1</v>
      </c>
      <c r="W373">
        <v>0</v>
      </c>
      <c r="X373">
        <v>1373224040</v>
      </c>
      <c r="Y373">
        <v>1.5149999999999999</v>
      </c>
      <c r="AA373">
        <v>0</v>
      </c>
      <c r="AB373">
        <v>3.12</v>
      </c>
      <c r="AC373">
        <v>0</v>
      </c>
      <c r="AD373">
        <v>0</v>
      </c>
      <c r="AE373">
        <v>0</v>
      </c>
      <c r="AF373">
        <v>3.12</v>
      </c>
      <c r="AG373">
        <v>0</v>
      </c>
      <c r="AH373">
        <v>0</v>
      </c>
      <c r="AI373">
        <v>1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1</v>
      </c>
      <c r="AQ373">
        <v>0</v>
      </c>
      <c r="AR373">
        <v>0</v>
      </c>
      <c r="AS373" t="s">
        <v>3</v>
      </c>
      <c r="AT373">
        <v>1.01</v>
      </c>
      <c r="AU373" t="s">
        <v>21</v>
      </c>
      <c r="AV373">
        <v>0</v>
      </c>
      <c r="AW373">
        <v>2</v>
      </c>
      <c r="AX373">
        <v>33357326</v>
      </c>
      <c r="AY373">
        <v>1</v>
      </c>
      <c r="AZ373">
        <v>0</v>
      </c>
      <c r="BA373">
        <v>425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Y373*Source!I384</f>
        <v>1.5149999999999999</v>
      </c>
      <c r="CY373">
        <f>AB373</f>
        <v>3.12</v>
      </c>
      <c r="CZ373">
        <f>AF373</f>
        <v>3.12</v>
      </c>
      <c r="DA373">
        <f>AJ373</f>
        <v>1</v>
      </c>
      <c r="DB373">
        <f>ROUND(((ROUND(AT373*CZ373,2)*1.2)*1.25),2)</f>
        <v>4.7300000000000004</v>
      </c>
      <c r="DC373">
        <f>ROUND(((ROUND(AT373*AG373,2)*1.2)*1.25),2)</f>
        <v>0</v>
      </c>
    </row>
    <row r="374" spans="1:107">
      <c r="A374">
        <f>ROW(Source!A384)</f>
        <v>384</v>
      </c>
      <c r="B374">
        <v>33304975</v>
      </c>
      <c r="C374">
        <v>33357288</v>
      </c>
      <c r="D374">
        <v>31259879</v>
      </c>
      <c r="E374">
        <v>1</v>
      </c>
      <c r="F374">
        <v>1</v>
      </c>
      <c r="G374">
        <v>1</v>
      </c>
      <c r="H374">
        <v>2</v>
      </c>
      <c r="I374" t="s">
        <v>841</v>
      </c>
      <c r="J374" t="s">
        <v>842</v>
      </c>
      <c r="K374" t="s">
        <v>843</v>
      </c>
      <c r="L374">
        <v>1368</v>
      </c>
      <c r="N374">
        <v>1011</v>
      </c>
      <c r="O374" t="s">
        <v>837</v>
      </c>
      <c r="P374" t="s">
        <v>837</v>
      </c>
      <c r="Q374">
        <v>1</v>
      </c>
      <c r="W374">
        <v>0</v>
      </c>
      <c r="X374">
        <v>1372534845</v>
      </c>
      <c r="Y374">
        <v>1.4999999999999999E-2</v>
      </c>
      <c r="AA374">
        <v>0</v>
      </c>
      <c r="AB374">
        <v>65.709999999999994</v>
      </c>
      <c r="AC374">
        <v>11.6</v>
      </c>
      <c r="AD374">
        <v>0</v>
      </c>
      <c r="AE374">
        <v>0</v>
      </c>
      <c r="AF374">
        <v>65.709999999999994</v>
      </c>
      <c r="AG374">
        <v>11.6</v>
      </c>
      <c r="AH374">
        <v>0</v>
      </c>
      <c r="AI374">
        <v>1</v>
      </c>
      <c r="AJ374">
        <v>1</v>
      </c>
      <c r="AK374">
        <v>1</v>
      </c>
      <c r="AL374">
        <v>1</v>
      </c>
      <c r="AN374">
        <v>0</v>
      </c>
      <c r="AO374">
        <v>1</v>
      </c>
      <c r="AP374">
        <v>1</v>
      </c>
      <c r="AQ374">
        <v>0</v>
      </c>
      <c r="AR374">
        <v>0</v>
      </c>
      <c r="AS374" t="s">
        <v>3</v>
      </c>
      <c r="AT374">
        <v>0.01</v>
      </c>
      <c r="AU374" t="s">
        <v>21</v>
      </c>
      <c r="AV374">
        <v>0</v>
      </c>
      <c r="AW374">
        <v>2</v>
      </c>
      <c r="AX374">
        <v>33357327</v>
      </c>
      <c r="AY374">
        <v>1</v>
      </c>
      <c r="AZ374">
        <v>0</v>
      </c>
      <c r="BA374">
        <v>426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Y374*Source!I384</f>
        <v>1.4999999999999999E-2</v>
      </c>
      <c r="CY374">
        <f>AB374</f>
        <v>65.709999999999994</v>
      </c>
      <c r="CZ374">
        <f>AF374</f>
        <v>65.709999999999994</v>
      </c>
      <c r="DA374">
        <f>AJ374</f>
        <v>1</v>
      </c>
      <c r="DB374">
        <f>ROUND(((ROUND(AT374*CZ374,2)*1.2)*1.25),2)</f>
        <v>0.99</v>
      </c>
      <c r="DC374">
        <f>ROUND(((ROUND(AT374*AG374,2)*1.2)*1.25),2)</f>
        <v>0.18</v>
      </c>
    </row>
    <row r="375" spans="1:107">
      <c r="A375">
        <f>ROW(Source!A384)</f>
        <v>384</v>
      </c>
      <c r="B375">
        <v>33304975</v>
      </c>
      <c r="C375">
        <v>33357288</v>
      </c>
      <c r="D375">
        <v>31175973</v>
      </c>
      <c r="E375">
        <v>1</v>
      </c>
      <c r="F375">
        <v>1</v>
      </c>
      <c r="G375">
        <v>1</v>
      </c>
      <c r="H375">
        <v>3</v>
      </c>
      <c r="I375" t="s">
        <v>889</v>
      </c>
      <c r="J375" t="s">
        <v>890</v>
      </c>
      <c r="K375" t="s">
        <v>891</v>
      </c>
      <c r="L375">
        <v>1348</v>
      </c>
      <c r="N375">
        <v>1009</v>
      </c>
      <c r="O375" t="s">
        <v>32</v>
      </c>
      <c r="P375" t="s">
        <v>32</v>
      </c>
      <c r="Q375">
        <v>1000</v>
      </c>
      <c r="W375">
        <v>0</v>
      </c>
      <c r="X375">
        <v>731670393</v>
      </c>
      <c r="Y375">
        <v>1.2999999999999999E-4</v>
      </c>
      <c r="AA375">
        <v>26499</v>
      </c>
      <c r="AB375">
        <v>0</v>
      </c>
      <c r="AC375">
        <v>0</v>
      </c>
      <c r="AD375">
        <v>0</v>
      </c>
      <c r="AE375">
        <v>26499</v>
      </c>
      <c r="AF375">
        <v>0</v>
      </c>
      <c r="AG375">
        <v>0</v>
      </c>
      <c r="AH375">
        <v>0</v>
      </c>
      <c r="AI375">
        <v>1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3</v>
      </c>
      <c r="AT375">
        <v>1.2999999999999999E-4</v>
      </c>
      <c r="AU375" t="s">
        <v>3</v>
      </c>
      <c r="AV375">
        <v>0</v>
      </c>
      <c r="AW375">
        <v>2</v>
      </c>
      <c r="AX375">
        <v>33357328</v>
      </c>
      <c r="AY375">
        <v>1</v>
      </c>
      <c r="AZ375">
        <v>0</v>
      </c>
      <c r="BA375">
        <v>427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Y375*Source!I384</f>
        <v>1.2999999999999999E-4</v>
      </c>
      <c r="CY375">
        <f t="shared" ref="CY375:CY380" si="10">AA375</f>
        <v>26499</v>
      </c>
      <c r="CZ375">
        <f t="shared" ref="CZ375:CZ380" si="11">AE375</f>
        <v>26499</v>
      </c>
      <c r="DA375">
        <f t="shared" ref="DA375:DA380" si="12">AI375</f>
        <v>1</v>
      </c>
      <c r="DB375">
        <f t="shared" ref="DB375:DB380" si="13">ROUND(ROUND(AT375*CZ375,2),2)</f>
        <v>3.44</v>
      </c>
      <c r="DC375">
        <f t="shared" ref="DC375:DC380" si="14">ROUND(ROUND(AT375*AG375,2),2)</f>
        <v>0</v>
      </c>
    </row>
    <row r="376" spans="1:107">
      <c r="A376">
        <f>ROW(Source!A384)</f>
        <v>384</v>
      </c>
      <c r="B376">
        <v>33304975</v>
      </c>
      <c r="C376">
        <v>33357288</v>
      </c>
      <c r="D376">
        <v>31180727</v>
      </c>
      <c r="E376">
        <v>1</v>
      </c>
      <c r="F376">
        <v>1</v>
      </c>
      <c r="G376">
        <v>1</v>
      </c>
      <c r="H376">
        <v>3</v>
      </c>
      <c r="I376" t="s">
        <v>844</v>
      </c>
      <c r="J376" t="s">
        <v>845</v>
      </c>
      <c r="K376" t="s">
        <v>846</v>
      </c>
      <c r="L376">
        <v>1348</v>
      </c>
      <c r="N376">
        <v>1009</v>
      </c>
      <c r="O376" t="s">
        <v>32</v>
      </c>
      <c r="P376" t="s">
        <v>32</v>
      </c>
      <c r="Q376">
        <v>1000</v>
      </c>
      <c r="W376">
        <v>0</v>
      </c>
      <c r="X376">
        <v>-437906794</v>
      </c>
      <c r="Y376">
        <v>1.8000000000000001E-4</v>
      </c>
      <c r="AA376">
        <v>9040.01</v>
      </c>
      <c r="AB376">
        <v>0</v>
      </c>
      <c r="AC376">
        <v>0</v>
      </c>
      <c r="AD376">
        <v>0</v>
      </c>
      <c r="AE376">
        <v>9040.01</v>
      </c>
      <c r="AF376">
        <v>0</v>
      </c>
      <c r="AG376">
        <v>0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3</v>
      </c>
      <c r="AT376">
        <v>1.8000000000000001E-4</v>
      </c>
      <c r="AU376" t="s">
        <v>3</v>
      </c>
      <c r="AV376">
        <v>0</v>
      </c>
      <c r="AW376">
        <v>2</v>
      </c>
      <c r="AX376">
        <v>33357329</v>
      </c>
      <c r="AY376">
        <v>1</v>
      </c>
      <c r="AZ376">
        <v>0</v>
      </c>
      <c r="BA376">
        <v>428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Y376*Source!I384</f>
        <v>1.8000000000000001E-4</v>
      </c>
      <c r="CY376">
        <f t="shared" si="10"/>
        <v>9040.01</v>
      </c>
      <c r="CZ376">
        <f t="shared" si="11"/>
        <v>9040.01</v>
      </c>
      <c r="DA376">
        <f t="shared" si="12"/>
        <v>1</v>
      </c>
      <c r="DB376">
        <f t="shared" si="13"/>
        <v>1.63</v>
      </c>
      <c r="DC376">
        <f t="shared" si="14"/>
        <v>0</v>
      </c>
    </row>
    <row r="377" spans="1:107">
      <c r="A377">
        <f>ROW(Source!A384)</f>
        <v>384</v>
      </c>
      <c r="B377">
        <v>33304975</v>
      </c>
      <c r="C377">
        <v>33357288</v>
      </c>
      <c r="D377">
        <v>31181610</v>
      </c>
      <c r="E377">
        <v>1</v>
      </c>
      <c r="F377">
        <v>1</v>
      </c>
      <c r="G377">
        <v>1</v>
      </c>
      <c r="H377">
        <v>3</v>
      </c>
      <c r="I377" t="s">
        <v>847</v>
      </c>
      <c r="J377" t="s">
        <v>848</v>
      </c>
      <c r="K377" t="s">
        <v>849</v>
      </c>
      <c r="L377">
        <v>1346</v>
      </c>
      <c r="N377">
        <v>1009</v>
      </c>
      <c r="O377" t="s">
        <v>78</v>
      </c>
      <c r="P377" t="s">
        <v>78</v>
      </c>
      <c r="Q377">
        <v>1</v>
      </c>
      <c r="W377">
        <v>0</v>
      </c>
      <c r="X377">
        <v>-731615568</v>
      </c>
      <c r="Y377">
        <v>0.16</v>
      </c>
      <c r="AA377">
        <v>23.09</v>
      </c>
      <c r="AB377">
        <v>0</v>
      </c>
      <c r="AC377">
        <v>0</v>
      </c>
      <c r="AD377">
        <v>0</v>
      </c>
      <c r="AE377">
        <v>23.09</v>
      </c>
      <c r="AF377">
        <v>0</v>
      </c>
      <c r="AG377">
        <v>0</v>
      </c>
      <c r="AH377">
        <v>0</v>
      </c>
      <c r="AI377">
        <v>1</v>
      </c>
      <c r="AJ377">
        <v>1</v>
      </c>
      <c r="AK377">
        <v>1</v>
      </c>
      <c r="AL377">
        <v>1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3</v>
      </c>
      <c r="AT377">
        <v>0.16</v>
      </c>
      <c r="AU377" t="s">
        <v>3</v>
      </c>
      <c r="AV377">
        <v>0</v>
      </c>
      <c r="AW377">
        <v>2</v>
      </c>
      <c r="AX377">
        <v>33357330</v>
      </c>
      <c r="AY377">
        <v>1</v>
      </c>
      <c r="AZ377">
        <v>0</v>
      </c>
      <c r="BA377">
        <v>429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Y377*Source!I384</f>
        <v>0.16</v>
      </c>
      <c r="CY377">
        <f t="shared" si="10"/>
        <v>23.09</v>
      </c>
      <c r="CZ377">
        <f t="shared" si="11"/>
        <v>23.09</v>
      </c>
      <c r="DA377">
        <f t="shared" si="12"/>
        <v>1</v>
      </c>
      <c r="DB377">
        <f t="shared" si="13"/>
        <v>3.69</v>
      </c>
      <c r="DC377">
        <f t="shared" si="14"/>
        <v>0</v>
      </c>
    </row>
    <row r="378" spans="1:107">
      <c r="A378">
        <f>ROW(Source!A384)</f>
        <v>384</v>
      </c>
      <c r="B378">
        <v>33304975</v>
      </c>
      <c r="C378">
        <v>33357288</v>
      </c>
      <c r="D378">
        <v>31200843</v>
      </c>
      <c r="E378">
        <v>1</v>
      </c>
      <c r="F378">
        <v>1</v>
      </c>
      <c r="G378">
        <v>1</v>
      </c>
      <c r="H378">
        <v>3</v>
      </c>
      <c r="I378" t="s">
        <v>268</v>
      </c>
      <c r="J378" t="s">
        <v>271</v>
      </c>
      <c r="K378" t="s">
        <v>269</v>
      </c>
      <c r="L378">
        <v>1358</v>
      </c>
      <c r="N378">
        <v>1010</v>
      </c>
      <c r="O378" t="s">
        <v>270</v>
      </c>
      <c r="P378" t="s">
        <v>270</v>
      </c>
      <c r="Q378">
        <v>10</v>
      </c>
      <c r="W378">
        <v>0</v>
      </c>
      <c r="X378">
        <v>-362110086</v>
      </c>
      <c r="Y378">
        <v>0.2</v>
      </c>
      <c r="AA378">
        <v>228</v>
      </c>
      <c r="AB378">
        <v>0</v>
      </c>
      <c r="AC378">
        <v>0</v>
      </c>
      <c r="AD378">
        <v>0</v>
      </c>
      <c r="AE378">
        <v>228</v>
      </c>
      <c r="AF378">
        <v>0</v>
      </c>
      <c r="AG378">
        <v>0</v>
      </c>
      <c r="AH378">
        <v>0</v>
      </c>
      <c r="AI378">
        <v>1</v>
      </c>
      <c r="AJ378">
        <v>1</v>
      </c>
      <c r="AK378">
        <v>1</v>
      </c>
      <c r="AL378">
        <v>1</v>
      </c>
      <c r="AN378">
        <v>0</v>
      </c>
      <c r="AO378">
        <v>0</v>
      </c>
      <c r="AP378">
        <v>0</v>
      </c>
      <c r="AQ378">
        <v>0</v>
      </c>
      <c r="AR378">
        <v>0</v>
      </c>
      <c r="AS378" t="s">
        <v>3</v>
      </c>
      <c r="AT378">
        <v>0.2</v>
      </c>
      <c r="AU378" t="s">
        <v>3</v>
      </c>
      <c r="AV378">
        <v>0</v>
      </c>
      <c r="AW378">
        <v>1</v>
      </c>
      <c r="AX378">
        <v>-1</v>
      </c>
      <c r="AY378">
        <v>0</v>
      </c>
      <c r="AZ378">
        <v>0</v>
      </c>
      <c r="BA378" t="s">
        <v>3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Y378*Source!I384</f>
        <v>0.2</v>
      </c>
      <c r="CY378">
        <f t="shared" si="10"/>
        <v>228</v>
      </c>
      <c r="CZ378">
        <f t="shared" si="11"/>
        <v>228</v>
      </c>
      <c r="DA378">
        <f t="shared" si="12"/>
        <v>1</v>
      </c>
      <c r="DB378">
        <f t="shared" si="13"/>
        <v>45.6</v>
      </c>
      <c r="DC378">
        <f t="shared" si="14"/>
        <v>0</v>
      </c>
    </row>
    <row r="379" spans="1:107">
      <c r="A379">
        <f>ROW(Source!A384)</f>
        <v>384</v>
      </c>
      <c r="B379">
        <v>33304975</v>
      </c>
      <c r="C379">
        <v>33357288</v>
      </c>
      <c r="D379">
        <v>31228176</v>
      </c>
      <c r="E379">
        <v>1</v>
      </c>
      <c r="F379">
        <v>1</v>
      </c>
      <c r="G379">
        <v>1</v>
      </c>
      <c r="H379">
        <v>3</v>
      </c>
      <c r="I379" t="s">
        <v>273</v>
      </c>
      <c r="J379" t="s">
        <v>276</v>
      </c>
      <c r="K379" t="s">
        <v>274</v>
      </c>
      <c r="L379">
        <v>1301</v>
      </c>
      <c r="N379">
        <v>1003</v>
      </c>
      <c r="O379" t="s">
        <v>275</v>
      </c>
      <c r="P379" t="s">
        <v>275</v>
      </c>
      <c r="Q379">
        <v>1</v>
      </c>
      <c r="W379">
        <v>0</v>
      </c>
      <c r="X379">
        <v>1404028807</v>
      </c>
      <c r="Y379">
        <v>9.3000000000000007</v>
      </c>
      <c r="AA379">
        <v>12.03</v>
      </c>
      <c r="AB379">
        <v>0</v>
      </c>
      <c r="AC379">
        <v>0</v>
      </c>
      <c r="AD379">
        <v>0</v>
      </c>
      <c r="AE379">
        <v>12.03</v>
      </c>
      <c r="AF379">
        <v>0</v>
      </c>
      <c r="AG379">
        <v>0</v>
      </c>
      <c r="AH379">
        <v>0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0</v>
      </c>
      <c r="AP379">
        <v>0</v>
      </c>
      <c r="AQ379">
        <v>0</v>
      </c>
      <c r="AR379">
        <v>0</v>
      </c>
      <c r="AS379" t="s">
        <v>3</v>
      </c>
      <c r="AT379">
        <v>9.3000000000000007</v>
      </c>
      <c r="AU379" t="s">
        <v>3</v>
      </c>
      <c r="AV379">
        <v>0</v>
      </c>
      <c r="AW379">
        <v>1</v>
      </c>
      <c r="AX379">
        <v>-1</v>
      </c>
      <c r="AY379">
        <v>0</v>
      </c>
      <c r="AZ379">
        <v>0</v>
      </c>
      <c r="BA379" t="s">
        <v>3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Y379*Source!I384</f>
        <v>9.3000000000000007</v>
      </c>
      <c r="CY379">
        <f t="shared" si="10"/>
        <v>12.03</v>
      </c>
      <c r="CZ379">
        <f t="shared" si="11"/>
        <v>12.03</v>
      </c>
      <c r="DA379">
        <f t="shared" si="12"/>
        <v>1</v>
      </c>
      <c r="DB379">
        <f t="shared" si="13"/>
        <v>111.88</v>
      </c>
      <c r="DC379">
        <f t="shared" si="14"/>
        <v>0</v>
      </c>
    </row>
    <row r="380" spans="1:107">
      <c r="A380">
        <f>ROW(Source!A384)</f>
        <v>384</v>
      </c>
      <c r="B380">
        <v>33304975</v>
      </c>
      <c r="C380">
        <v>33357288</v>
      </c>
      <c r="D380">
        <v>31238438</v>
      </c>
      <c r="E380">
        <v>1</v>
      </c>
      <c r="F380">
        <v>1</v>
      </c>
      <c r="G380">
        <v>1</v>
      </c>
      <c r="H380">
        <v>3</v>
      </c>
      <c r="I380" t="s">
        <v>892</v>
      </c>
      <c r="J380" t="s">
        <v>893</v>
      </c>
      <c r="K380" t="s">
        <v>894</v>
      </c>
      <c r="L380">
        <v>1301</v>
      </c>
      <c r="N380">
        <v>1003</v>
      </c>
      <c r="O380" t="s">
        <v>275</v>
      </c>
      <c r="P380" t="s">
        <v>275</v>
      </c>
      <c r="Q380">
        <v>1</v>
      </c>
      <c r="W380">
        <v>0</v>
      </c>
      <c r="X380">
        <v>2069285701</v>
      </c>
      <c r="Y380">
        <v>0.39</v>
      </c>
      <c r="AA380">
        <v>15.33</v>
      </c>
      <c r="AB380">
        <v>0</v>
      </c>
      <c r="AC380">
        <v>0</v>
      </c>
      <c r="AD380">
        <v>0</v>
      </c>
      <c r="AE380">
        <v>15.33</v>
      </c>
      <c r="AF380">
        <v>0</v>
      </c>
      <c r="AG380">
        <v>0</v>
      </c>
      <c r="AH380">
        <v>0</v>
      </c>
      <c r="AI380">
        <v>1</v>
      </c>
      <c r="AJ380">
        <v>1</v>
      </c>
      <c r="AK380">
        <v>1</v>
      </c>
      <c r="AL380">
        <v>1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3</v>
      </c>
      <c r="AT380">
        <v>0.39</v>
      </c>
      <c r="AU380" t="s">
        <v>3</v>
      </c>
      <c r="AV380">
        <v>0</v>
      </c>
      <c r="AW380">
        <v>2</v>
      </c>
      <c r="AX380">
        <v>33357334</v>
      </c>
      <c r="AY380">
        <v>1</v>
      </c>
      <c r="AZ380">
        <v>0</v>
      </c>
      <c r="BA380">
        <v>433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Y380*Source!I384</f>
        <v>0.39</v>
      </c>
      <c r="CY380">
        <f t="shared" si="10"/>
        <v>15.33</v>
      </c>
      <c r="CZ380">
        <f t="shared" si="11"/>
        <v>15.33</v>
      </c>
      <c r="DA380">
        <f t="shared" si="12"/>
        <v>1</v>
      </c>
      <c r="DB380">
        <f t="shared" si="13"/>
        <v>5.98</v>
      </c>
      <c r="DC380">
        <f t="shared" si="14"/>
        <v>0</v>
      </c>
    </row>
    <row r="381" spans="1:107">
      <c r="A381">
        <f>ROW(Source!A385)</f>
        <v>385</v>
      </c>
      <c r="B381">
        <v>33304960</v>
      </c>
      <c r="C381">
        <v>33357288</v>
      </c>
      <c r="D381">
        <v>31172067</v>
      </c>
      <c r="E381">
        <v>1</v>
      </c>
      <c r="F381">
        <v>1</v>
      </c>
      <c r="G381">
        <v>1</v>
      </c>
      <c r="H381">
        <v>1</v>
      </c>
      <c r="I381" t="s">
        <v>887</v>
      </c>
      <c r="J381" t="s">
        <v>3</v>
      </c>
      <c r="K381" t="s">
        <v>888</v>
      </c>
      <c r="L381">
        <v>1191</v>
      </c>
      <c r="N381">
        <v>1013</v>
      </c>
      <c r="O381" t="s">
        <v>831</v>
      </c>
      <c r="P381" t="s">
        <v>831</v>
      </c>
      <c r="Q381">
        <v>1</v>
      </c>
      <c r="W381">
        <v>0</v>
      </c>
      <c r="X381">
        <v>145020957</v>
      </c>
      <c r="Y381">
        <v>5.5475999999999983</v>
      </c>
      <c r="AA381">
        <v>0</v>
      </c>
      <c r="AB381">
        <v>0</v>
      </c>
      <c r="AC381">
        <v>0</v>
      </c>
      <c r="AD381">
        <v>9.07</v>
      </c>
      <c r="AE381">
        <v>0</v>
      </c>
      <c r="AF381">
        <v>0</v>
      </c>
      <c r="AG381">
        <v>0</v>
      </c>
      <c r="AH381">
        <v>9.07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1</v>
      </c>
      <c r="AQ381">
        <v>0</v>
      </c>
      <c r="AR381">
        <v>0</v>
      </c>
      <c r="AS381" t="s">
        <v>3</v>
      </c>
      <c r="AT381">
        <v>4.0199999999999996</v>
      </c>
      <c r="AU381" t="s">
        <v>22</v>
      </c>
      <c r="AV381">
        <v>1</v>
      </c>
      <c r="AW381">
        <v>2</v>
      </c>
      <c r="AX381">
        <v>33357324</v>
      </c>
      <c r="AY381">
        <v>1</v>
      </c>
      <c r="AZ381">
        <v>0</v>
      </c>
      <c r="BA381">
        <v>434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Y381*Source!I385</f>
        <v>5.5475999999999983</v>
      </c>
      <c r="CY381">
        <f>AD381</f>
        <v>9.07</v>
      </c>
      <c r="CZ381">
        <f>AH381</f>
        <v>9.07</v>
      </c>
      <c r="DA381">
        <f>AL381</f>
        <v>1</v>
      </c>
      <c r="DB381">
        <f>ROUND(((ROUND(AT381*CZ381,2)*1.2)*1.15),2)</f>
        <v>50.31</v>
      </c>
      <c r="DC381">
        <f>ROUND(((ROUND(AT381*AG381,2)*1.2)*1.15),2)</f>
        <v>0</v>
      </c>
    </row>
    <row r="382" spans="1:107">
      <c r="A382">
        <f>ROW(Source!A385)</f>
        <v>385</v>
      </c>
      <c r="B382">
        <v>33304960</v>
      </c>
      <c r="C382">
        <v>33357288</v>
      </c>
      <c r="D382">
        <v>31172011</v>
      </c>
      <c r="E382">
        <v>1</v>
      </c>
      <c r="F382">
        <v>1</v>
      </c>
      <c r="G382">
        <v>1</v>
      </c>
      <c r="H382">
        <v>1</v>
      </c>
      <c r="I382" t="s">
        <v>832</v>
      </c>
      <c r="J382" t="s">
        <v>3</v>
      </c>
      <c r="K382" t="s">
        <v>833</v>
      </c>
      <c r="L382">
        <v>1191</v>
      </c>
      <c r="N382">
        <v>1013</v>
      </c>
      <c r="O382" t="s">
        <v>831</v>
      </c>
      <c r="P382" t="s">
        <v>831</v>
      </c>
      <c r="Q382">
        <v>1</v>
      </c>
      <c r="W382">
        <v>0</v>
      </c>
      <c r="X382">
        <v>-1417349443</v>
      </c>
      <c r="Y382">
        <v>0.01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1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0</v>
      </c>
      <c r="AQ382">
        <v>0</v>
      </c>
      <c r="AR382">
        <v>0</v>
      </c>
      <c r="AS382" t="s">
        <v>3</v>
      </c>
      <c r="AT382">
        <v>0.01</v>
      </c>
      <c r="AU382" t="s">
        <v>3</v>
      </c>
      <c r="AV382">
        <v>2</v>
      </c>
      <c r="AW382">
        <v>2</v>
      </c>
      <c r="AX382">
        <v>33357325</v>
      </c>
      <c r="AY382">
        <v>1</v>
      </c>
      <c r="AZ382">
        <v>2048</v>
      </c>
      <c r="BA382">
        <v>435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Y382*Source!I385</f>
        <v>0.01</v>
      </c>
      <c r="CY382">
        <f>AD382</f>
        <v>0</v>
      </c>
      <c r="CZ382">
        <f>AH382</f>
        <v>0</v>
      </c>
      <c r="DA382">
        <f>AL382</f>
        <v>1</v>
      </c>
      <c r="DB382">
        <f>ROUND(ROUND(AT382*CZ382,2),2)</f>
        <v>0</v>
      </c>
      <c r="DC382">
        <f>ROUND(ROUND(AT382*AG382,2),2)</f>
        <v>0</v>
      </c>
    </row>
    <row r="383" spans="1:107">
      <c r="A383">
        <f>ROW(Source!A385)</f>
        <v>385</v>
      </c>
      <c r="B383">
        <v>33304960</v>
      </c>
      <c r="C383">
        <v>33357288</v>
      </c>
      <c r="D383">
        <v>31258691</v>
      </c>
      <c r="E383">
        <v>1</v>
      </c>
      <c r="F383">
        <v>1</v>
      </c>
      <c r="G383">
        <v>1</v>
      </c>
      <c r="H383">
        <v>2</v>
      </c>
      <c r="I383" t="s">
        <v>838</v>
      </c>
      <c r="J383" t="s">
        <v>839</v>
      </c>
      <c r="K383" t="s">
        <v>840</v>
      </c>
      <c r="L383">
        <v>1368</v>
      </c>
      <c r="N383">
        <v>1011</v>
      </c>
      <c r="O383" t="s">
        <v>837</v>
      </c>
      <c r="P383" t="s">
        <v>837</v>
      </c>
      <c r="Q383">
        <v>1</v>
      </c>
      <c r="W383">
        <v>0</v>
      </c>
      <c r="X383">
        <v>1373224040</v>
      </c>
      <c r="Y383">
        <v>1.5149999999999999</v>
      </c>
      <c r="AA383">
        <v>0</v>
      </c>
      <c r="AB383">
        <v>3.12</v>
      </c>
      <c r="AC383">
        <v>0</v>
      </c>
      <c r="AD383">
        <v>0</v>
      </c>
      <c r="AE383">
        <v>0</v>
      </c>
      <c r="AF383">
        <v>3.12</v>
      </c>
      <c r="AG383">
        <v>0</v>
      </c>
      <c r="AH383">
        <v>0</v>
      </c>
      <c r="AI383">
        <v>1</v>
      </c>
      <c r="AJ383">
        <v>1</v>
      </c>
      <c r="AK383">
        <v>1</v>
      </c>
      <c r="AL383">
        <v>1</v>
      </c>
      <c r="AN383">
        <v>0</v>
      </c>
      <c r="AO383">
        <v>1</v>
      </c>
      <c r="AP383">
        <v>1</v>
      </c>
      <c r="AQ383">
        <v>0</v>
      </c>
      <c r="AR383">
        <v>0</v>
      </c>
      <c r="AS383" t="s">
        <v>3</v>
      </c>
      <c r="AT383">
        <v>1.01</v>
      </c>
      <c r="AU383" t="s">
        <v>21</v>
      </c>
      <c r="AV383">
        <v>0</v>
      </c>
      <c r="AW383">
        <v>2</v>
      </c>
      <c r="AX383">
        <v>33357326</v>
      </c>
      <c r="AY383">
        <v>1</v>
      </c>
      <c r="AZ383">
        <v>0</v>
      </c>
      <c r="BA383">
        <v>436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Y383*Source!I385</f>
        <v>1.5149999999999999</v>
      </c>
      <c r="CY383">
        <f>AB383</f>
        <v>3.12</v>
      </c>
      <c r="CZ383">
        <f>AF383</f>
        <v>3.12</v>
      </c>
      <c r="DA383">
        <f>AJ383</f>
        <v>1</v>
      </c>
      <c r="DB383">
        <f>ROUND(((ROUND(AT383*CZ383,2)*1.2)*1.25),2)</f>
        <v>4.7300000000000004</v>
      </c>
      <c r="DC383">
        <f>ROUND(((ROUND(AT383*AG383,2)*1.2)*1.25),2)</f>
        <v>0</v>
      </c>
    </row>
    <row r="384" spans="1:107">
      <c r="A384">
        <f>ROW(Source!A385)</f>
        <v>385</v>
      </c>
      <c r="B384">
        <v>33304960</v>
      </c>
      <c r="C384">
        <v>33357288</v>
      </c>
      <c r="D384">
        <v>31259879</v>
      </c>
      <c r="E384">
        <v>1</v>
      </c>
      <c r="F384">
        <v>1</v>
      </c>
      <c r="G384">
        <v>1</v>
      </c>
      <c r="H384">
        <v>2</v>
      </c>
      <c r="I384" t="s">
        <v>841</v>
      </c>
      <c r="J384" t="s">
        <v>842</v>
      </c>
      <c r="K384" t="s">
        <v>843</v>
      </c>
      <c r="L384">
        <v>1368</v>
      </c>
      <c r="N384">
        <v>1011</v>
      </c>
      <c r="O384" t="s">
        <v>837</v>
      </c>
      <c r="P384" t="s">
        <v>837</v>
      </c>
      <c r="Q384">
        <v>1</v>
      </c>
      <c r="W384">
        <v>0</v>
      </c>
      <c r="X384">
        <v>1372534845</v>
      </c>
      <c r="Y384">
        <v>1.4999999999999999E-2</v>
      </c>
      <c r="AA384">
        <v>0</v>
      </c>
      <c r="AB384">
        <v>65.709999999999994</v>
      </c>
      <c r="AC384">
        <v>11.6</v>
      </c>
      <c r="AD384">
        <v>0</v>
      </c>
      <c r="AE384">
        <v>0</v>
      </c>
      <c r="AF384">
        <v>65.709999999999994</v>
      </c>
      <c r="AG384">
        <v>11.6</v>
      </c>
      <c r="AH384">
        <v>0</v>
      </c>
      <c r="AI384">
        <v>1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1</v>
      </c>
      <c r="AQ384">
        <v>0</v>
      </c>
      <c r="AR384">
        <v>0</v>
      </c>
      <c r="AS384" t="s">
        <v>3</v>
      </c>
      <c r="AT384">
        <v>0.01</v>
      </c>
      <c r="AU384" t="s">
        <v>21</v>
      </c>
      <c r="AV384">
        <v>0</v>
      </c>
      <c r="AW384">
        <v>2</v>
      </c>
      <c r="AX384">
        <v>33357327</v>
      </c>
      <c r="AY384">
        <v>1</v>
      </c>
      <c r="AZ384">
        <v>0</v>
      </c>
      <c r="BA384">
        <v>437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Y384*Source!I385</f>
        <v>1.4999999999999999E-2</v>
      </c>
      <c r="CY384">
        <f>AB384</f>
        <v>65.709999999999994</v>
      </c>
      <c r="CZ384">
        <f>AF384</f>
        <v>65.709999999999994</v>
      </c>
      <c r="DA384">
        <f>AJ384</f>
        <v>1</v>
      </c>
      <c r="DB384">
        <f>ROUND(((ROUND(AT384*CZ384,2)*1.2)*1.25),2)</f>
        <v>0.99</v>
      </c>
      <c r="DC384">
        <f>ROUND(((ROUND(AT384*AG384,2)*1.2)*1.25),2)</f>
        <v>0.18</v>
      </c>
    </row>
    <row r="385" spans="1:107">
      <c r="A385">
        <f>ROW(Source!A385)</f>
        <v>385</v>
      </c>
      <c r="B385">
        <v>33304960</v>
      </c>
      <c r="C385">
        <v>33357288</v>
      </c>
      <c r="D385">
        <v>31175973</v>
      </c>
      <c r="E385">
        <v>1</v>
      </c>
      <c r="F385">
        <v>1</v>
      </c>
      <c r="G385">
        <v>1</v>
      </c>
      <c r="H385">
        <v>3</v>
      </c>
      <c r="I385" t="s">
        <v>889</v>
      </c>
      <c r="J385" t="s">
        <v>890</v>
      </c>
      <c r="K385" t="s">
        <v>891</v>
      </c>
      <c r="L385">
        <v>1348</v>
      </c>
      <c r="N385">
        <v>1009</v>
      </c>
      <c r="O385" t="s">
        <v>32</v>
      </c>
      <c r="P385" t="s">
        <v>32</v>
      </c>
      <c r="Q385">
        <v>1000</v>
      </c>
      <c r="W385">
        <v>0</v>
      </c>
      <c r="X385">
        <v>731670393</v>
      </c>
      <c r="Y385">
        <v>1.2999999999999999E-4</v>
      </c>
      <c r="AA385">
        <v>26499</v>
      </c>
      <c r="AB385">
        <v>0</v>
      </c>
      <c r="AC385">
        <v>0</v>
      </c>
      <c r="AD385">
        <v>0</v>
      </c>
      <c r="AE385">
        <v>26499</v>
      </c>
      <c r="AF385">
        <v>0</v>
      </c>
      <c r="AG385">
        <v>0</v>
      </c>
      <c r="AH385">
        <v>0</v>
      </c>
      <c r="AI385">
        <v>1</v>
      </c>
      <c r="AJ385">
        <v>1</v>
      </c>
      <c r="AK385">
        <v>1</v>
      </c>
      <c r="AL385">
        <v>1</v>
      </c>
      <c r="AN385">
        <v>0</v>
      </c>
      <c r="AO385">
        <v>1</v>
      </c>
      <c r="AP385">
        <v>0</v>
      </c>
      <c r="AQ385">
        <v>0</v>
      </c>
      <c r="AR385">
        <v>0</v>
      </c>
      <c r="AS385" t="s">
        <v>3</v>
      </c>
      <c r="AT385">
        <v>1.2999999999999999E-4</v>
      </c>
      <c r="AU385" t="s">
        <v>3</v>
      </c>
      <c r="AV385">
        <v>0</v>
      </c>
      <c r="AW385">
        <v>2</v>
      </c>
      <c r="AX385">
        <v>33357328</v>
      </c>
      <c r="AY385">
        <v>1</v>
      </c>
      <c r="AZ385">
        <v>0</v>
      </c>
      <c r="BA385">
        <v>438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Y385*Source!I385</f>
        <v>1.2999999999999999E-4</v>
      </c>
      <c r="CY385">
        <f t="shared" ref="CY385:CY390" si="15">AA385</f>
        <v>26499</v>
      </c>
      <c r="CZ385">
        <f t="shared" ref="CZ385:CZ390" si="16">AE385</f>
        <v>26499</v>
      </c>
      <c r="DA385">
        <f t="shared" ref="DA385:DA390" si="17">AI385</f>
        <v>1</v>
      </c>
      <c r="DB385">
        <f t="shared" ref="DB385:DB390" si="18">ROUND(ROUND(AT385*CZ385,2),2)</f>
        <v>3.44</v>
      </c>
      <c r="DC385">
        <f t="shared" ref="DC385:DC390" si="19">ROUND(ROUND(AT385*AG385,2),2)</f>
        <v>0</v>
      </c>
    </row>
    <row r="386" spans="1:107">
      <c r="A386">
        <f>ROW(Source!A385)</f>
        <v>385</v>
      </c>
      <c r="B386">
        <v>33304960</v>
      </c>
      <c r="C386">
        <v>33357288</v>
      </c>
      <c r="D386">
        <v>31180727</v>
      </c>
      <c r="E386">
        <v>1</v>
      </c>
      <c r="F386">
        <v>1</v>
      </c>
      <c r="G386">
        <v>1</v>
      </c>
      <c r="H386">
        <v>3</v>
      </c>
      <c r="I386" t="s">
        <v>844</v>
      </c>
      <c r="J386" t="s">
        <v>845</v>
      </c>
      <c r="K386" t="s">
        <v>846</v>
      </c>
      <c r="L386">
        <v>1348</v>
      </c>
      <c r="N386">
        <v>1009</v>
      </c>
      <c r="O386" t="s">
        <v>32</v>
      </c>
      <c r="P386" t="s">
        <v>32</v>
      </c>
      <c r="Q386">
        <v>1000</v>
      </c>
      <c r="W386">
        <v>0</v>
      </c>
      <c r="X386">
        <v>-437906794</v>
      </c>
      <c r="Y386">
        <v>1.8000000000000001E-4</v>
      </c>
      <c r="AA386">
        <v>9040.01</v>
      </c>
      <c r="AB386">
        <v>0</v>
      </c>
      <c r="AC386">
        <v>0</v>
      </c>
      <c r="AD386">
        <v>0</v>
      </c>
      <c r="AE386">
        <v>9040.01</v>
      </c>
      <c r="AF386">
        <v>0</v>
      </c>
      <c r="AG386">
        <v>0</v>
      </c>
      <c r="AH386">
        <v>0</v>
      </c>
      <c r="AI386">
        <v>1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0</v>
      </c>
      <c r="AQ386">
        <v>0</v>
      </c>
      <c r="AR386">
        <v>0</v>
      </c>
      <c r="AS386" t="s">
        <v>3</v>
      </c>
      <c r="AT386">
        <v>1.8000000000000001E-4</v>
      </c>
      <c r="AU386" t="s">
        <v>3</v>
      </c>
      <c r="AV386">
        <v>0</v>
      </c>
      <c r="AW386">
        <v>2</v>
      </c>
      <c r="AX386">
        <v>33357329</v>
      </c>
      <c r="AY386">
        <v>1</v>
      </c>
      <c r="AZ386">
        <v>0</v>
      </c>
      <c r="BA386">
        <v>439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Y386*Source!I385</f>
        <v>1.8000000000000001E-4</v>
      </c>
      <c r="CY386">
        <f t="shared" si="15"/>
        <v>9040.01</v>
      </c>
      <c r="CZ386">
        <f t="shared" si="16"/>
        <v>9040.01</v>
      </c>
      <c r="DA386">
        <f t="shared" si="17"/>
        <v>1</v>
      </c>
      <c r="DB386">
        <f t="shared" si="18"/>
        <v>1.63</v>
      </c>
      <c r="DC386">
        <f t="shared" si="19"/>
        <v>0</v>
      </c>
    </row>
    <row r="387" spans="1:107">
      <c r="A387">
        <f>ROW(Source!A385)</f>
        <v>385</v>
      </c>
      <c r="B387">
        <v>33304960</v>
      </c>
      <c r="C387">
        <v>33357288</v>
      </c>
      <c r="D387">
        <v>31181610</v>
      </c>
      <c r="E387">
        <v>1</v>
      </c>
      <c r="F387">
        <v>1</v>
      </c>
      <c r="G387">
        <v>1</v>
      </c>
      <c r="H387">
        <v>3</v>
      </c>
      <c r="I387" t="s">
        <v>847</v>
      </c>
      <c r="J387" t="s">
        <v>848</v>
      </c>
      <c r="K387" t="s">
        <v>849</v>
      </c>
      <c r="L387">
        <v>1346</v>
      </c>
      <c r="N387">
        <v>1009</v>
      </c>
      <c r="O387" t="s">
        <v>78</v>
      </c>
      <c r="P387" t="s">
        <v>78</v>
      </c>
      <c r="Q387">
        <v>1</v>
      </c>
      <c r="W387">
        <v>0</v>
      </c>
      <c r="X387">
        <v>-731615568</v>
      </c>
      <c r="Y387">
        <v>0.16</v>
      </c>
      <c r="AA387">
        <v>23.09</v>
      </c>
      <c r="AB387">
        <v>0</v>
      </c>
      <c r="AC387">
        <v>0</v>
      </c>
      <c r="AD387">
        <v>0</v>
      </c>
      <c r="AE387">
        <v>23.09</v>
      </c>
      <c r="AF387">
        <v>0</v>
      </c>
      <c r="AG387">
        <v>0</v>
      </c>
      <c r="AH387">
        <v>0</v>
      </c>
      <c r="AI387">
        <v>1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0</v>
      </c>
      <c r="AQ387">
        <v>0</v>
      </c>
      <c r="AR387">
        <v>0</v>
      </c>
      <c r="AS387" t="s">
        <v>3</v>
      </c>
      <c r="AT387">
        <v>0.16</v>
      </c>
      <c r="AU387" t="s">
        <v>3</v>
      </c>
      <c r="AV387">
        <v>0</v>
      </c>
      <c r="AW387">
        <v>2</v>
      </c>
      <c r="AX387">
        <v>33357330</v>
      </c>
      <c r="AY387">
        <v>1</v>
      </c>
      <c r="AZ387">
        <v>0</v>
      </c>
      <c r="BA387">
        <v>440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Y387*Source!I385</f>
        <v>0.16</v>
      </c>
      <c r="CY387">
        <f t="shared" si="15"/>
        <v>23.09</v>
      </c>
      <c r="CZ387">
        <f t="shared" si="16"/>
        <v>23.09</v>
      </c>
      <c r="DA387">
        <f t="shared" si="17"/>
        <v>1</v>
      </c>
      <c r="DB387">
        <f t="shared" si="18"/>
        <v>3.69</v>
      </c>
      <c r="DC387">
        <f t="shared" si="19"/>
        <v>0</v>
      </c>
    </row>
    <row r="388" spans="1:107">
      <c r="A388">
        <f>ROW(Source!A385)</f>
        <v>385</v>
      </c>
      <c r="B388">
        <v>33304960</v>
      </c>
      <c r="C388">
        <v>33357288</v>
      </c>
      <c r="D388">
        <v>31200843</v>
      </c>
      <c r="E388">
        <v>1</v>
      </c>
      <c r="F388">
        <v>1</v>
      </c>
      <c r="G388">
        <v>1</v>
      </c>
      <c r="H388">
        <v>3</v>
      </c>
      <c r="I388" t="s">
        <v>268</v>
      </c>
      <c r="J388" t="s">
        <v>271</v>
      </c>
      <c r="K388" t="s">
        <v>269</v>
      </c>
      <c r="L388">
        <v>1358</v>
      </c>
      <c r="N388">
        <v>1010</v>
      </c>
      <c r="O388" t="s">
        <v>270</v>
      </c>
      <c r="P388" t="s">
        <v>270</v>
      </c>
      <c r="Q388">
        <v>10</v>
      </c>
      <c r="W388">
        <v>0</v>
      </c>
      <c r="X388">
        <v>-362110086</v>
      </c>
      <c r="Y388">
        <v>0.2</v>
      </c>
      <c r="AA388">
        <v>228</v>
      </c>
      <c r="AB388">
        <v>0</v>
      </c>
      <c r="AC388">
        <v>0</v>
      </c>
      <c r="AD388">
        <v>0</v>
      </c>
      <c r="AE388">
        <v>228</v>
      </c>
      <c r="AF388">
        <v>0</v>
      </c>
      <c r="AG388">
        <v>0</v>
      </c>
      <c r="AH388">
        <v>0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0</v>
      </c>
      <c r="AP388">
        <v>0</v>
      </c>
      <c r="AQ388">
        <v>0</v>
      </c>
      <c r="AR388">
        <v>0</v>
      </c>
      <c r="AS388" t="s">
        <v>3</v>
      </c>
      <c r="AT388">
        <v>0.2</v>
      </c>
      <c r="AU388" t="s">
        <v>3</v>
      </c>
      <c r="AV388">
        <v>0</v>
      </c>
      <c r="AW388">
        <v>1</v>
      </c>
      <c r="AX388">
        <v>-1</v>
      </c>
      <c r="AY388">
        <v>0</v>
      </c>
      <c r="AZ388">
        <v>0</v>
      </c>
      <c r="BA388" t="s">
        <v>3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Y388*Source!I385</f>
        <v>0.2</v>
      </c>
      <c r="CY388">
        <f t="shared" si="15"/>
        <v>228</v>
      </c>
      <c r="CZ388">
        <f t="shared" si="16"/>
        <v>228</v>
      </c>
      <c r="DA388">
        <f t="shared" si="17"/>
        <v>1</v>
      </c>
      <c r="DB388">
        <f t="shared" si="18"/>
        <v>45.6</v>
      </c>
      <c r="DC388">
        <f t="shared" si="19"/>
        <v>0</v>
      </c>
    </row>
    <row r="389" spans="1:107">
      <c r="A389">
        <f>ROW(Source!A385)</f>
        <v>385</v>
      </c>
      <c r="B389">
        <v>33304960</v>
      </c>
      <c r="C389">
        <v>33357288</v>
      </c>
      <c r="D389">
        <v>31228176</v>
      </c>
      <c r="E389">
        <v>1</v>
      </c>
      <c r="F389">
        <v>1</v>
      </c>
      <c r="G389">
        <v>1</v>
      </c>
      <c r="H389">
        <v>3</v>
      </c>
      <c r="I389" t="s">
        <v>273</v>
      </c>
      <c r="J389" t="s">
        <v>276</v>
      </c>
      <c r="K389" t="s">
        <v>274</v>
      </c>
      <c r="L389">
        <v>1301</v>
      </c>
      <c r="N389">
        <v>1003</v>
      </c>
      <c r="O389" t="s">
        <v>275</v>
      </c>
      <c r="P389" t="s">
        <v>275</v>
      </c>
      <c r="Q389">
        <v>1</v>
      </c>
      <c r="W389">
        <v>0</v>
      </c>
      <c r="X389">
        <v>1404028807</v>
      </c>
      <c r="Y389">
        <v>9.3000000000000007</v>
      </c>
      <c r="AA389">
        <v>12.03</v>
      </c>
      <c r="AB389">
        <v>0</v>
      </c>
      <c r="AC389">
        <v>0</v>
      </c>
      <c r="AD389">
        <v>0</v>
      </c>
      <c r="AE389">
        <v>12.03</v>
      </c>
      <c r="AF389">
        <v>0</v>
      </c>
      <c r="AG389">
        <v>0</v>
      </c>
      <c r="AH389">
        <v>0</v>
      </c>
      <c r="AI389">
        <v>1</v>
      </c>
      <c r="AJ389">
        <v>1</v>
      </c>
      <c r="AK389">
        <v>1</v>
      </c>
      <c r="AL389">
        <v>1</v>
      </c>
      <c r="AN389">
        <v>0</v>
      </c>
      <c r="AO389">
        <v>0</v>
      </c>
      <c r="AP389">
        <v>0</v>
      </c>
      <c r="AQ389">
        <v>0</v>
      </c>
      <c r="AR389">
        <v>0</v>
      </c>
      <c r="AS389" t="s">
        <v>3</v>
      </c>
      <c r="AT389">
        <v>9.3000000000000007</v>
      </c>
      <c r="AU389" t="s">
        <v>3</v>
      </c>
      <c r="AV389">
        <v>0</v>
      </c>
      <c r="AW389">
        <v>1</v>
      </c>
      <c r="AX389">
        <v>-1</v>
      </c>
      <c r="AY389">
        <v>0</v>
      </c>
      <c r="AZ389">
        <v>0</v>
      </c>
      <c r="BA389" t="s">
        <v>3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Y389*Source!I385</f>
        <v>9.3000000000000007</v>
      </c>
      <c r="CY389">
        <f t="shared" si="15"/>
        <v>12.03</v>
      </c>
      <c r="CZ389">
        <f t="shared" si="16"/>
        <v>12.03</v>
      </c>
      <c r="DA389">
        <f t="shared" si="17"/>
        <v>1</v>
      </c>
      <c r="DB389">
        <f t="shared" si="18"/>
        <v>111.88</v>
      </c>
      <c r="DC389">
        <f t="shared" si="19"/>
        <v>0</v>
      </c>
    </row>
    <row r="390" spans="1:107">
      <c r="A390">
        <f>ROW(Source!A385)</f>
        <v>385</v>
      </c>
      <c r="B390">
        <v>33304960</v>
      </c>
      <c r="C390">
        <v>33357288</v>
      </c>
      <c r="D390">
        <v>31238438</v>
      </c>
      <c r="E390">
        <v>1</v>
      </c>
      <c r="F390">
        <v>1</v>
      </c>
      <c r="G390">
        <v>1</v>
      </c>
      <c r="H390">
        <v>3</v>
      </c>
      <c r="I390" t="s">
        <v>892</v>
      </c>
      <c r="J390" t="s">
        <v>893</v>
      </c>
      <c r="K390" t="s">
        <v>894</v>
      </c>
      <c r="L390">
        <v>1301</v>
      </c>
      <c r="N390">
        <v>1003</v>
      </c>
      <c r="O390" t="s">
        <v>275</v>
      </c>
      <c r="P390" t="s">
        <v>275</v>
      </c>
      <c r="Q390">
        <v>1</v>
      </c>
      <c r="W390">
        <v>0</v>
      </c>
      <c r="X390">
        <v>2069285701</v>
      </c>
      <c r="Y390">
        <v>0.39</v>
      </c>
      <c r="AA390">
        <v>15.33</v>
      </c>
      <c r="AB390">
        <v>0</v>
      </c>
      <c r="AC390">
        <v>0</v>
      </c>
      <c r="AD390">
        <v>0</v>
      </c>
      <c r="AE390">
        <v>15.33</v>
      </c>
      <c r="AF390">
        <v>0</v>
      </c>
      <c r="AG390">
        <v>0</v>
      </c>
      <c r="AH390">
        <v>0</v>
      </c>
      <c r="AI390">
        <v>1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3</v>
      </c>
      <c r="AT390">
        <v>0.39</v>
      </c>
      <c r="AU390" t="s">
        <v>3</v>
      </c>
      <c r="AV390">
        <v>0</v>
      </c>
      <c r="AW390">
        <v>2</v>
      </c>
      <c r="AX390">
        <v>33357334</v>
      </c>
      <c r="AY390">
        <v>1</v>
      </c>
      <c r="AZ390">
        <v>0</v>
      </c>
      <c r="BA390">
        <v>444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Y390*Source!I385</f>
        <v>0.39</v>
      </c>
      <c r="CY390">
        <f t="shared" si="15"/>
        <v>15.33</v>
      </c>
      <c r="CZ390">
        <f t="shared" si="16"/>
        <v>15.33</v>
      </c>
      <c r="DA390">
        <f t="shared" si="17"/>
        <v>1</v>
      </c>
      <c r="DB390">
        <f t="shared" si="18"/>
        <v>5.98</v>
      </c>
      <c r="DC390">
        <f t="shared" si="19"/>
        <v>0</v>
      </c>
    </row>
    <row r="391" spans="1:107">
      <c r="A391">
        <f>ROW(Source!A429)</f>
        <v>429</v>
      </c>
      <c r="B391">
        <v>33304975</v>
      </c>
      <c r="C391">
        <v>33357749</v>
      </c>
      <c r="D391">
        <v>31172076</v>
      </c>
      <c r="E391">
        <v>1</v>
      </c>
      <c r="F391">
        <v>1</v>
      </c>
      <c r="G391">
        <v>1</v>
      </c>
      <c r="H391">
        <v>1</v>
      </c>
      <c r="I391" t="s">
        <v>829</v>
      </c>
      <c r="J391" t="s">
        <v>3</v>
      </c>
      <c r="K391" t="s">
        <v>830</v>
      </c>
      <c r="L391">
        <v>1191</v>
      </c>
      <c r="N391">
        <v>1013</v>
      </c>
      <c r="O391" t="s">
        <v>831</v>
      </c>
      <c r="P391" t="s">
        <v>831</v>
      </c>
      <c r="Q391">
        <v>1</v>
      </c>
      <c r="W391">
        <v>0</v>
      </c>
      <c r="X391">
        <v>1069510174</v>
      </c>
      <c r="Y391">
        <v>19.8582</v>
      </c>
      <c r="AA391">
        <v>0</v>
      </c>
      <c r="AB391">
        <v>0</v>
      </c>
      <c r="AC391">
        <v>0</v>
      </c>
      <c r="AD391">
        <v>9.6199999999999992</v>
      </c>
      <c r="AE391">
        <v>0</v>
      </c>
      <c r="AF391">
        <v>0</v>
      </c>
      <c r="AG391">
        <v>0</v>
      </c>
      <c r="AH391">
        <v>9.6199999999999992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1</v>
      </c>
      <c r="AQ391">
        <v>0</v>
      </c>
      <c r="AR391">
        <v>0</v>
      </c>
      <c r="AS391" t="s">
        <v>3</v>
      </c>
      <c r="AT391">
        <v>14.39</v>
      </c>
      <c r="AU391" t="s">
        <v>22</v>
      </c>
      <c r="AV391">
        <v>1</v>
      </c>
      <c r="AW391">
        <v>2</v>
      </c>
      <c r="AX391">
        <v>33357757</v>
      </c>
      <c r="AY391">
        <v>1</v>
      </c>
      <c r="AZ391">
        <v>0</v>
      </c>
      <c r="BA391">
        <v>445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Y391*Source!I429</f>
        <v>19.8582</v>
      </c>
      <c r="CY391">
        <f>AD391</f>
        <v>9.6199999999999992</v>
      </c>
      <c r="CZ391">
        <f>AH391</f>
        <v>9.6199999999999992</v>
      </c>
      <c r="DA391">
        <f>AL391</f>
        <v>1</v>
      </c>
      <c r="DB391">
        <f>ROUND(((ROUND(AT391*CZ391,2)*1.2)*1.15),2)</f>
        <v>191.03</v>
      </c>
      <c r="DC391">
        <f>ROUND(((ROUND(AT391*AG391,2)*1.2)*1.15),2)</f>
        <v>0</v>
      </c>
    </row>
    <row r="392" spans="1:107">
      <c r="A392">
        <f>ROW(Source!A429)</f>
        <v>429</v>
      </c>
      <c r="B392">
        <v>33304975</v>
      </c>
      <c r="C392">
        <v>33357749</v>
      </c>
      <c r="D392">
        <v>31172011</v>
      </c>
      <c r="E392">
        <v>1</v>
      </c>
      <c r="F392">
        <v>1</v>
      </c>
      <c r="G392">
        <v>1</v>
      </c>
      <c r="H392">
        <v>1</v>
      </c>
      <c r="I392" t="s">
        <v>832</v>
      </c>
      <c r="J392" t="s">
        <v>3</v>
      </c>
      <c r="K392" t="s">
        <v>833</v>
      </c>
      <c r="L392">
        <v>1191</v>
      </c>
      <c r="N392">
        <v>1013</v>
      </c>
      <c r="O392" t="s">
        <v>831</v>
      </c>
      <c r="P392" t="s">
        <v>831</v>
      </c>
      <c r="Q392">
        <v>1</v>
      </c>
      <c r="W392">
        <v>0</v>
      </c>
      <c r="X392">
        <v>-1417349443</v>
      </c>
      <c r="Y392">
        <v>0.41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1</v>
      </c>
      <c r="AJ392">
        <v>1</v>
      </c>
      <c r="AK392">
        <v>1</v>
      </c>
      <c r="AL392">
        <v>1</v>
      </c>
      <c r="AN392">
        <v>0</v>
      </c>
      <c r="AO392">
        <v>1</v>
      </c>
      <c r="AP392">
        <v>0</v>
      </c>
      <c r="AQ392">
        <v>0</v>
      </c>
      <c r="AR392">
        <v>0</v>
      </c>
      <c r="AS392" t="s">
        <v>3</v>
      </c>
      <c r="AT392">
        <v>0.41</v>
      </c>
      <c r="AU392" t="s">
        <v>3</v>
      </c>
      <c r="AV392">
        <v>2</v>
      </c>
      <c r="AW392">
        <v>2</v>
      </c>
      <c r="AX392">
        <v>33357758</v>
      </c>
      <c r="AY392">
        <v>1</v>
      </c>
      <c r="AZ392">
        <v>2048</v>
      </c>
      <c r="BA392">
        <v>446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Y392*Source!I429</f>
        <v>0.41</v>
      </c>
      <c r="CY392">
        <f>AD392</f>
        <v>0</v>
      </c>
      <c r="CZ392">
        <f>AH392</f>
        <v>0</v>
      </c>
      <c r="DA392">
        <f>AL392</f>
        <v>1</v>
      </c>
      <c r="DB392">
        <f>ROUND(ROUND(AT392*CZ392,2),2)</f>
        <v>0</v>
      </c>
      <c r="DC392">
        <f>ROUND(ROUND(AT392*AG392,2),2)</f>
        <v>0</v>
      </c>
    </row>
    <row r="393" spans="1:107">
      <c r="A393">
        <f>ROW(Source!A429)</f>
        <v>429</v>
      </c>
      <c r="B393">
        <v>33304975</v>
      </c>
      <c r="C393">
        <v>33357749</v>
      </c>
      <c r="D393">
        <v>31258491</v>
      </c>
      <c r="E393">
        <v>1</v>
      </c>
      <c r="F393">
        <v>1</v>
      </c>
      <c r="G393">
        <v>1</v>
      </c>
      <c r="H393">
        <v>2</v>
      </c>
      <c r="I393" t="s">
        <v>834</v>
      </c>
      <c r="J393" t="s">
        <v>835</v>
      </c>
      <c r="K393" t="s">
        <v>836</v>
      </c>
      <c r="L393">
        <v>1368</v>
      </c>
      <c r="N393">
        <v>1011</v>
      </c>
      <c r="O393" t="s">
        <v>837</v>
      </c>
      <c r="P393" t="s">
        <v>837</v>
      </c>
      <c r="Q393">
        <v>1</v>
      </c>
      <c r="W393">
        <v>0</v>
      </c>
      <c r="X393">
        <v>-1718674368</v>
      </c>
      <c r="Y393">
        <v>0.06</v>
      </c>
      <c r="AA393">
        <v>0</v>
      </c>
      <c r="AB393">
        <v>111.99</v>
      </c>
      <c r="AC393">
        <v>13.5</v>
      </c>
      <c r="AD393">
        <v>0</v>
      </c>
      <c r="AE393">
        <v>0</v>
      </c>
      <c r="AF393">
        <v>111.99</v>
      </c>
      <c r="AG393">
        <v>13.5</v>
      </c>
      <c r="AH393">
        <v>0</v>
      </c>
      <c r="AI393">
        <v>1</v>
      </c>
      <c r="AJ393">
        <v>1</v>
      </c>
      <c r="AK393">
        <v>1</v>
      </c>
      <c r="AL393">
        <v>1</v>
      </c>
      <c r="AN393">
        <v>0</v>
      </c>
      <c r="AO393">
        <v>1</v>
      </c>
      <c r="AP393">
        <v>1</v>
      </c>
      <c r="AQ393">
        <v>0</v>
      </c>
      <c r="AR393">
        <v>0</v>
      </c>
      <c r="AS393" t="s">
        <v>3</v>
      </c>
      <c r="AT393">
        <v>0.04</v>
      </c>
      <c r="AU393" t="s">
        <v>21</v>
      </c>
      <c r="AV393">
        <v>0</v>
      </c>
      <c r="AW393">
        <v>2</v>
      </c>
      <c r="AX393">
        <v>33357759</v>
      </c>
      <c r="AY393">
        <v>1</v>
      </c>
      <c r="AZ393">
        <v>0</v>
      </c>
      <c r="BA393">
        <v>447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Y393*Source!I429</f>
        <v>0.06</v>
      </c>
      <c r="CY393">
        <f>AB393</f>
        <v>111.99</v>
      </c>
      <c r="CZ393">
        <f>AF393</f>
        <v>111.99</v>
      </c>
      <c r="DA393">
        <f>AJ393</f>
        <v>1</v>
      </c>
      <c r="DB393">
        <f>ROUND(((ROUND(AT393*CZ393,2)*1.2)*1.25),2)</f>
        <v>6.72</v>
      </c>
      <c r="DC393">
        <f>ROUND(((ROUND(AT393*AG393,2)*1.2)*1.25),2)</f>
        <v>0.81</v>
      </c>
    </row>
    <row r="394" spans="1:107">
      <c r="A394">
        <f>ROW(Source!A429)</f>
        <v>429</v>
      </c>
      <c r="B394">
        <v>33304975</v>
      </c>
      <c r="C394">
        <v>33357749</v>
      </c>
      <c r="D394">
        <v>31258691</v>
      </c>
      <c r="E394">
        <v>1</v>
      </c>
      <c r="F394">
        <v>1</v>
      </c>
      <c r="G394">
        <v>1</v>
      </c>
      <c r="H394">
        <v>2</v>
      </c>
      <c r="I394" t="s">
        <v>838</v>
      </c>
      <c r="J394" t="s">
        <v>839</v>
      </c>
      <c r="K394" t="s">
        <v>840</v>
      </c>
      <c r="L394">
        <v>1368</v>
      </c>
      <c r="N394">
        <v>1011</v>
      </c>
      <c r="O394" t="s">
        <v>837</v>
      </c>
      <c r="P394" t="s">
        <v>837</v>
      </c>
      <c r="Q394">
        <v>1</v>
      </c>
      <c r="W394">
        <v>0</v>
      </c>
      <c r="X394">
        <v>1373224040</v>
      </c>
      <c r="Y394">
        <v>4.9499999999999993</v>
      </c>
      <c r="AA394">
        <v>0</v>
      </c>
      <c r="AB394">
        <v>3.12</v>
      </c>
      <c r="AC394">
        <v>0</v>
      </c>
      <c r="AD394">
        <v>0</v>
      </c>
      <c r="AE394">
        <v>0</v>
      </c>
      <c r="AF394">
        <v>3.12</v>
      </c>
      <c r="AG394">
        <v>0</v>
      </c>
      <c r="AH394">
        <v>0</v>
      </c>
      <c r="AI394">
        <v>1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1</v>
      </c>
      <c r="AQ394">
        <v>0</v>
      </c>
      <c r="AR394">
        <v>0</v>
      </c>
      <c r="AS394" t="s">
        <v>3</v>
      </c>
      <c r="AT394">
        <v>3.3</v>
      </c>
      <c r="AU394" t="s">
        <v>21</v>
      </c>
      <c r="AV394">
        <v>0</v>
      </c>
      <c r="AW394">
        <v>2</v>
      </c>
      <c r="AX394">
        <v>33357760</v>
      </c>
      <c r="AY394">
        <v>1</v>
      </c>
      <c r="AZ394">
        <v>0</v>
      </c>
      <c r="BA394">
        <v>448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Y394*Source!I429</f>
        <v>4.9499999999999993</v>
      </c>
      <c r="CY394">
        <f>AB394</f>
        <v>3.12</v>
      </c>
      <c r="CZ394">
        <f>AF394</f>
        <v>3.12</v>
      </c>
      <c r="DA394">
        <f>AJ394</f>
        <v>1</v>
      </c>
      <c r="DB394">
        <f>ROUND(((ROUND(AT394*CZ394,2)*1.2)*1.25),2)</f>
        <v>15.45</v>
      </c>
      <c r="DC394">
        <f>ROUND(((ROUND(AT394*AG394,2)*1.2)*1.25),2)</f>
        <v>0</v>
      </c>
    </row>
    <row r="395" spans="1:107">
      <c r="A395">
        <f>ROW(Source!A429)</f>
        <v>429</v>
      </c>
      <c r="B395">
        <v>33304975</v>
      </c>
      <c r="C395">
        <v>33357749</v>
      </c>
      <c r="D395">
        <v>31259879</v>
      </c>
      <c r="E395">
        <v>1</v>
      </c>
      <c r="F395">
        <v>1</v>
      </c>
      <c r="G395">
        <v>1</v>
      </c>
      <c r="H395">
        <v>2</v>
      </c>
      <c r="I395" t="s">
        <v>841</v>
      </c>
      <c r="J395" t="s">
        <v>842</v>
      </c>
      <c r="K395" t="s">
        <v>843</v>
      </c>
      <c r="L395">
        <v>1368</v>
      </c>
      <c r="N395">
        <v>1011</v>
      </c>
      <c r="O395" t="s">
        <v>837</v>
      </c>
      <c r="P395" t="s">
        <v>837</v>
      </c>
      <c r="Q395">
        <v>1</v>
      </c>
      <c r="W395">
        <v>0</v>
      </c>
      <c r="X395">
        <v>1372534845</v>
      </c>
      <c r="Y395">
        <v>0.55500000000000005</v>
      </c>
      <c r="AA395">
        <v>0</v>
      </c>
      <c r="AB395">
        <v>65.709999999999994</v>
      </c>
      <c r="AC395">
        <v>11.6</v>
      </c>
      <c r="AD395">
        <v>0</v>
      </c>
      <c r="AE395">
        <v>0</v>
      </c>
      <c r="AF395">
        <v>65.709999999999994</v>
      </c>
      <c r="AG395">
        <v>11.6</v>
      </c>
      <c r="AH395">
        <v>0</v>
      </c>
      <c r="AI395">
        <v>1</v>
      </c>
      <c r="AJ395">
        <v>1</v>
      </c>
      <c r="AK395">
        <v>1</v>
      </c>
      <c r="AL395">
        <v>1</v>
      </c>
      <c r="AN395">
        <v>0</v>
      </c>
      <c r="AO395">
        <v>1</v>
      </c>
      <c r="AP395">
        <v>1</v>
      </c>
      <c r="AQ395">
        <v>0</v>
      </c>
      <c r="AR395">
        <v>0</v>
      </c>
      <c r="AS395" t="s">
        <v>3</v>
      </c>
      <c r="AT395">
        <v>0.37</v>
      </c>
      <c r="AU395" t="s">
        <v>21</v>
      </c>
      <c r="AV395">
        <v>0</v>
      </c>
      <c r="AW395">
        <v>2</v>
      </c>
      <c r="AX395">
        <v>33357761</v>
      </c>
      <c r="AY395">
        <v>1</v>
      </c>
      <c r="AZ395">
        <v>0</v>
      </c>
      <c r="BA395">
        <v>449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Y395*Source!I429</f>
        <v>0.55500000000000005</v>
      </c>
      <c r="CY395">
        <f>AB395</f>
        <v>65.709999999999994</v>
      </c>
      <c r="CZ395">
        <f>AF395</f>
        <v>65.709999999999994</v>
      </c>
      <c r="DA395">
        <f>AJ395</f>
        <v>1</v>
      </c>
      <c r="DB395">
        <f>ROUND(((ROUND(AT395*CZ395,2)*1.2)*1.25),2)</f>
        <v>36.47</v>
      </c>
      <c r="DC395">
        <f>ROUND(((ROUND(AT395*AG395,2)*1.2)*1.25),2)</f>
        <v>6.44</v>
      </c>
    </row>
    <row r="396" spans="1:107">
      <c r="A396">
        <f>ROW(Source!A429)</f>
        <v>429</v>
      </c>
      <c r="B396">
        <v>33304975</v>
      </c>
      <c r="C396">
        <v>33357749</v>
      </c>
      <c r="D396">
        <v>31180727</v>
      </c>
      <c r="E396">
        <v>1</v>
      </c>
      <c r="F396">
        <v>1</v>
      </c>
      <c r="G396">
        <v>1</v>
      </c>
      <c r="H396">
        <v>3</v>
      </c>
      <c r="I396" t="s">
        <v>844</v>
      </c>
      <c r="J396" t="s">
        <v>845</v>
      </c>
      <c r="K396" t="s">
        <v>846</v>
      </c>
      <c r="L396">
        <v>1348</v>
      </c>
      <c r="N396">
        <v>1009</v>
      </c>
      <c r="O396" t="s">
        <v>32</v>
      </c>
      <c r="P396" t="s">
        <v>32</v>
      </c>
      <c r="Q396">
        <v>1000</v>
      </c>
      <c r="W396">
        <v>0</v>
      </c>
      <c r="X396">
        <v>-437906794</v>
      </c>
      <c r="Y396">
        <v>6.9999999999999994E-5</v>
      </c>
      <c r="AA396">
        <v>9040.01</v>
      </c>
      <c r="AB396">
        <v>0</v>
      </c>
      <c r="AC396">
        <v>0</v>
      </c>
      <c r="AD396">
        <v>0</v>
      </c>
      <c r="AE396">
        <v>9040.01</v>
      </c>
      <c r="AF396">
        <v>0</v>
      </c>
      <c r="AG396">
        <v>0</v>
      </c>
      <c r="AH396">
        <v>0</v>
      </c>
      <c r="AI396">
        <v>1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3</v>
      </c>
      <c r="AT396">
        <v>6.9999999999999994E-5</v>
      </c>
      <c r="AU396" t="s">
        <v>3</v>
      </c>
      <c r="AV396">
        <v>0</v>
      </c>
      <c r="AW396">
        <v>2</v>
      </c>
      <c r="AX396">
        <v>33357763</v>
      </c>
      <c r="AY396">
        <v>1</v>
      </c>
      <c r="AZ396">
        <v>0</v>
      </c>
      <c r="BA396">
        <v>451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Y396*Source!I429</f>
        <v>6.9999999999999994E-5</v>
      </c>
      <c r="CY396">
        <f>AA396</f>
        <v>9040.01</v>
      </c>
      <c r="CZ396">
        <f>AE396</f>
        <v>9040.01</v>
      </c>
      <c r="DA396">
        <f>AI396</f>
        <v>1</v>
      </c>
      <c r="DB396">
        <f>ROUND(ROUND(AT396*CZ396,2),2)</f>
        <v>0.63</v>
      </c>
      <c r="DC396">
        <f>ROUND(ROUND(AT396*AG396,2),2)</f>
        <v>0</v>
      </c>
    </row>
    <row r="397" spans="1:107">
      <c r="A397">
        <f>ROW(Source!A429)</f>
        <v>429</v>
      </c>
      <c r="B397">
        <v>33304975</v>
      </c>
      <c r="C397">
        <v>33357749</v>
      </c>
      <c r="D397">
        <v>31181610</v>
      </c>
      <c r="E397">
        <v>1</v>
      </c>
      <c r="F397">
        <v>1</v>
      </c>
      <c r="G397">
        <v>1</v>
      </c>
      <c r="H397">
        <v>3</v>
      </c>
      <c r="I397" t="s">
        <v>847</v>
      </c>
      <c r="J397" t="s">
        <v>848</v>
      </c>
      <c r="K397" t="s">
        <v>849</v>
      </c>
      <c r="L397">
        <v>1346</v>
      </c>
      <c r="N397">
        <v>1009</v>
      </c>
      <c r="O397" t="s">
        <v>78</v>
      </c>
      <c r="P397" t="s">
        <v>78</v>
      </c>
      <c r="Q397">
        <v>1</v>
      </c>
      <c r="W397">
        <v>0</v>
      </c>
      <c r="X397">
        <v>-731615568</v>
      </c>
      <c r="Y397">
        <v>0.06</v>
      </c>
      <c r="AA397">
        <v>23.09</v>
      </c>
      <c r="AB397">
        <v>0</v>
      </c>
      <c r="AC397">
        <v>0</v>
      </c>
      <c r="AD397">
        <v>0</v>
      </c>
      <c r="AE397">
        <v>23.09</v>
      </c>
      <c r="AF397">
        <v>0</v>
      </c>
      <c r="AG397">
        <v>0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0</v>
      </c>
      <c r="AQ397">
        <v>0</v>
      </c>
      <c r="AR397">
        <v>0</v>
      </c>
      <c r="AS397" t="s">
        <v>3</v>
      </c>
      <c r="AT397">
        <v>0.06</v>
      </c>
      <c r="AU397" t="s">
        <v>3</v>
      </c>
      <c r="AV397">
        <v>0</v>
      </c>
      <c r="AW397">
        <v>2</v>
      </c>
      <c r="AX397">
        <v>33357764</v>
      </c>
      <c r="AY397">
        <v>1</v>
      </c>
      <c r="AZ397">
        <v>0</v>
      </c>
      <c r="BA397">
        <v>452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Y397*Source!I429</f>
        <v>0.06</v>
      </c>
      <c r="CY397">
        <f>AA397</f>
        <v>23.09</v>
      </c>
      <c r="CZ397">
        <f>AE397</f>
        <v>23.09</v>
      </c>
      <c r="DA397">
        <f>AI397</f>
        <v>1</v>
      </c>
      <c r="DB397">
        <f>ROUND(ROUND(AT397*CZ397,2),2)</f>
        <v>1.39</v>
      </c>
      <c r="DC397">
        <f>ROUND(ROUND(AT397*AG397,2),2)</f>
        <v>0</v>
      </c>
    </row>
    <row r="398" spans="1:107">
      <c r="A398">
        <f>ROW(Source!A430)</f>
        <v>430</v>
      </c>
      <c r="B398">
        <v>33304960</v>
      </c>
      <c r="C398">
        <v>33357749</v>
      </c>
      <c r="D398">
        <v>31172076</v>
      </c>
      <c r="E398">
        <v>1</v>
      </c>
      <c r="F398">
        <v>1</v>
      </c>
      <c r="G398">
        <v>1</v>
      </c>
      <c r="H398">
        <v>1</v>
      </c>
      <c r="I398" t="s">
        <v>829</v>
      </c>
      <c r="J398" t="s">
        <v>3</v>
      </c>
      <c r="K398" t="s">
        <v>830</v>
      </c>
      <c r="L398">
        <v>1191</v>
      </c>
      <c r="N398">
        <v>1013</v>
      </c>
      <c r="O398" t="s">
        <v>831</v>
      </c>
      <c r="P398" t="s">
        <v>831</v>
      </c>
      <c r="Q398">
        <v>1</v>
      </c>
      <c r="W398">
        <v>0</v>
      </c>
      <c r="X398">
        <v>1069510174</v>
      </c>
      <c r="Y398">
        <v>19.8582</v>
      </c>
      <c r="AA398">
        <v>0</v>
      </c>
      <c r="AB398">
        <v>0</v>
      </c>
      <c r="AC398">
        <v>0</v>
      </c>
      <c r="AD398">
        <v>9.6199999999999992</v>
      </c>
      <c r="AE398">
        <v>0</v>
      </c>
      <c r="AF398">
        <v>0</v>
      </c>
      <c r="AG398">
        <v>0</v>
      </c>
      <c r="AH398">
        <v>9.6199999999999992</v>
      </c>
      <c r="AI398">
        <v>1</v>
      </c>
      <c r="AJ398">
        <v>1</v>
      </c>
      <c r="AK398">
        <v>1</v>
      </c>
      <c r="AL398">
        <v>1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14.39</v>
      </c>
      <c r="AU398" t="s">
        <v>22</v>
      </c>
      <c r="AV398">
        <v>1</v>
      </c>
      <c r="AW398">
        <v>2</v>
      </c>
      <c r="AX398">
        <v>33357757</v>
      </c>
      <c r="AY398">
        <v>1</v>
      </c>
      <c r="AZ398">
        <v>0</v>
      </c>
      <c r="BA398">
        <v>453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Y398*Source!I430</f>
        <v>19.8582</v>
      </c>
      <c r="CY398">
        <f>AD398</f>
        <v>9.6199999999999992</v>
      </c>
      <c r="CZ398">
        <f>AH398</f>
        <v>9.6199999999999992</v>
      </c>
      <c r="DA398">
        <f>AL398</f>
        <v>1</v>
      </c>
      <c r="DB398">
        <f>ROUND(((ROUND(AT398*CZ398,2)*1.2)*1.15),2)</f>
        <v>191.03</v>
      </c>
      <c r="DC398">
        <f>ROUND(((ROUND(AT398*AG398,2)*1.2)*1.15),2)</f>
        <v>0</v>
      </c>
    </row>
    <row r="399" spans="1:107">
      <c r="A399">
        <f>ROW(Source!A430)</f>
        <v>430</v>
      </c>
      <c r="B399">
        <v>33304960</v>
      </c>
      <c r="C399">
        <v>33357749</v>
      </c>
      <c r="D399">
        <v>31172011</v>
      </c>
      <c r="E399">
        <v>1</v>
      </c>
      <c r="F399">
        <v>1</v>
      </c>
      <c r="G399">
        <v>1</v>
      </c>
      <c r="H399">
        <v>1</v>
      </c>
      <c r="I399" t="s">
        <v>832</v>
      </c>
      <c r="J399" t="s">
        <v>3</v>
      </c>
      <c r="K399" t="s">
        <v>833</v>
      </c>
      <c r="L399">
        <v>1191</v>
      </c>
      <c r="N399">
        <v>1013</v>
      </c>
      <c r="O399" t="s">
        <v>831</v>
      </c>
      <c r="P399" t="s">
        <v>831</v>
      </c>
      <c r="Q399">
        <v>1</v>
      </c>
      <c r="W399">
        <v>0</v>
      </c>
      <c r="X399">
        <v>-1417349443</v>
      </c>
      <c r="Y399">
        <v>0.41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1</v>
      </c>
      <c r="AK399">
        <v>1</v>
      </c>
      <c r="AL399">
        <v>1</v>
      </c>
      <c r="AN399">
        <v>0</v>
      </c>
      <c r="AO399">
        <v>1</v>
      </c>
      <c r="AP399">
        <v>0</v>
      </c>
      <c r="AQ399">
        <v>0</v>
      </c>
      <c r="AR399">
        <v>0</v>
      </c>
      <c r="AS399" t="s">
        <v>3</v>
      </c>
      <c r="AT399">
        <v>0.41</v>
      </c>
      <c r="AU399" t="s">
        <v>3</v>
      </c>
      <c r="AV399">
        <v>2</v>
      </c>
      <c r="AW399">
        <v>2</v>
      </c>
      <c r="AX399">
        <v>33357758</v>
      </c>
      <c r="AY399">
        <v>1</v>
      </c>
      <c r="AZ399">
        <v>2048</v>
      </c>
      <c r="BA399">
        <v>454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Y399*Source!I430</f>
        <v>0.41</v>
      </c>
      <c r="CY399">
        <f>AD399</f>
        <v>0</v>
      </c>
      <c r="CZ399">
        <f>AH399</f>
        <v>0</v>
      </c>
      <c r="DA399">
        <f>AL399</f>
        <v>1</v>
      </c>
      <c r="DB399">
        <f>ROUND(ROUND(AT399*CZ399,2),2)</f>
        <v>0</v>
      </c>
      <c r="DC399">
        <f>ROUND(ROUND(AT399*AG399,2),2)</f>
        <v>0</v>
      </c>
    </row>
    <row r="400" spans="1:107">
      <c r="A400">
        <f>ROW(Source!A430)</f>
        <v>430</v>
      </c>
      <c r="B400">
        <v>33304960</v>
      </c>
      <c r="C400">
        <v>33357749</v>
      </c>
      <c r="D400">
        <v>31258491</v>
      </c>
      <c r="E400">
        <v>1</v>
      </c>
      <c r="F400">
        <v>1</v>
      </c>
      <c r="G400">
        <v>1</v>
      </c>
      <c r="H400">
        <v>2</v>
      </c>
      <c r="I400" t="s">
        <v>834</v>
      </c>
      <c r="J400" t="s">
        <v>835</v>
      </c>
      <c r="K400" t="s">
        <v>836</v>
      </c>
      <c r="L400">
        <v>1368</v>
      </c>
      <c r="N400">
        <v>1011</v>
      </c>
      <c r="O400" t="s">
        <v>837</v>
      </c>
      <c r="P400" t="s">
        <v>837</v>
      </c>
      <c r="Q400">
        <v>1</v>
      </c>
      <c r="W400">
        <v>0</v>
      </c>
      <c r="X400">
        <v>-1718674368</v>
      </c>
      <c r="Y400">
        <v>0.06</v>
      </c>
      <c r="AA400">
        <v>0</v>
      </c>
      <c r="AB400">
        <v>111.99</v>
      </c>
      <c r="AC400">
        <v>13.5</v>
      </c>
      <c r="AD400">
        <v>0</v>
      </c>
      <c r="AE400">
        <v>0</v>
      </c>
      <c r="AF400">
        <v>111.99</v>
      </c>
      <c r="AG400">
        <v>13.5</v>
      </c>
      <c r="AH400">
        <v>0</v>
      </c>
      <c r="AI400">
        <v>1</v>
      </c>
      <c r="AJ400">
        <v>1</v>
      </c>
      <c r="AK400">
        <v>1</v>
      </c>
      <c r="AL400">
        <v>1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3</v>
      </c>
      <c r="AT400">
        <v>0.04</v>
      </c>
      <c r="AU400" t="s">
        <v>21</v>
      </c>
      <c r="AV400">
        <v>0</v>
      </c>
      <c r="AW400">
        <v>2</v>
      </c>
      <c r="AX400">
        <v>33357759</v>
      </c>
      <c r="AY400">
        <v>1</v>
      </c>
      <c r="AZ400">
        <v>0</v>
      </c>
      <c r="BA400">
        <v>455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Y400*Source!I430</f>
        <v>0.06</v>
      </c>
      <c r="CY400">
        <f>AB400</f>
        <v>111.99</v>
      </c>
      <c r="CZ400">
        <f>AF400</f>
        <v>111.99</v>
      </c>
      <c r="DA400">
        <f>AJ400</f>
        <v>1</v>
      </c>
      <c r="DB400">
        <f>ROUND(((ROUND(AT400*CZ400,2)*1.2)*1.25),2)</f>
        <v>6.72</v>
      </c>
      <c r="DC400">
        <f>ROUND(((ROUND(AT400*AG400,2)*1.2)*1.25),2)</f>
        <v>0.81</v>
      </c>
    </row>
    <row r="401" spans="1:107">
      <c r="A401">
        <f>ROW(Source!A430)</f>
        <v>430</v>
      </c>
      <c r="B401">
        <v>33304960</v>
      </c>
      <c r="C401">
        <v>33357749</v>
      </c>
      <c r="D401">
        <v>31258691</v>
      </c>
      <c r="E401">
        <v>1</v>
      </c>
      <c r="F401">
        <v>1</v>
      </c>
      <c r="G401">
        <v>1</v>
      </c>
      <c r="H401">
        <v>2</v>
      </c>
      <c r="I401" t="s">
        <v>838</v>
      </c>
      <c r="J401" t="s">
        <v>839</v>
      </c>
      <c r="K401" t="s">
        <v>840</v>
      </c>
      <c r="L401">
        <v>1368</v>
      </c>
      <c r="N401">
        <v>1011</v>
      </c>
      <c r="O401" t="s">
        <v>837</v>
      </c>
      <c r="P401" t="s">
        <v>837</v>
      </c>
      <c r="Q401">
        <v>1</v>
      </c>
      <c r="W401">
        <v>0</v>
      </c>
      <c r="X401">
        <v>1373224040</v>
      </c>
      <c r="Y401">
        <v>4.9499999999999993</v>
      </c>
      <c r="AA401">
        <v>0</v>
      </c>
      <c r="AB401">
        <v>3.12</v>
      </c>
      <c r="AC401">
        <v>0</v>
      </c>
      <c r="AD401">
        <v>0</v>
      </c>
      <c r="AE401">
        <v>0</v>
      </c>
      <c r="AF401">
        <v>3.12</v>
      </c>
      <c r="AG401">
        <v>0</v>
      </c>
      <c r="AH401">
        <v>0</v>
      </c>
      <c r="AI401">
        <v>1</v>
      </c>
      <c r="AJ401">
        <v>1</v>
      </c>
      <c r="AK401">
        <v>1</v>
      </c>
      <c r="AL401">
        <v>1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3</v>
      </c>
      <c r="AT401">
        <v>3.3</v>
      </c>
      <c r="AU401" t="s">
        <v>21</v>
      </c>
      <c r="AV401">
        <v>0</v>
      </c>
      <c r="AW401">
        <v>2</v>
      </c>
      <c r="AX401">
        <v>33357760</v>
      </c>
      <c r="AY401">
        <v>1</v>
      </c>
      <c r="AZ401">
        <v>0</v>
      </c>
      <c r="BA401">
        <v>456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Y401*Source!I430</f>
        <v>4.9499999999999993</v>
      </c>
      <c r="CY401">
        <f>AB401</f>
        <v>3.12</v>
      </c>
      <c r="CZ401">
        <f>AF401</f>
        <v>3.12</v>
      </c>
      <c r="DA401">
        <f>AJ401</f>
        <v>1</v>
      </c>
      <c r="DB401">
        <f>ROUND(((ROUND(AT401*CZ401,2)*1.2)*1.25),2)</f>
        <v>15.45</v>
      </c>
      <c r="DC401">
        <f>ROUND(((ROUND(AT401*AG401,2)*1.2)*1.25),2)</f>
        <v>0</v>
      </c>
    </row>
    <row r="402" spans="1:107">
      <c r="A402">
        <f>ROW(Source!A430)</f>
        <v>430</v>
      </c>
      <c r="B402">
        <v>33304960</v>
      </c>
      <c r="C402">
        <v>33357749</v>
      </c>
      <c r="D402">
        <v>31259879</v>
      </c>
      <c r="E402">
        <v>1</v>
      </c>
      <c r="F402">
        <v>1</v>
      </c>
      <c r="G402">
        <v>1</v>
      </c>
      <c r="H402">
        <v>2</v>
      </c>
      <c r="I402" t="s">
        <v>841</v>
      </c>
      <c r="J402" t="s">
        <v>842</v>
      </c>
      <c r="K402" t="s">
        <v>843</v>
      </c>
      <c r="L402">
        <v>1368</v>
      </c>
      <c r="N402">
        <v>1011</v>
      </c>
      <c r="O402" t="s">
        <v>837</v>
      </c>
      <c r="P402" t="s">
        <v>837</v>
      </c>
      <c r="Q402">
        <v>1</v>
      </c>
      <c r="W402">
        <v>0</v>
      </c>
      <c r="X402">
        <v>1372534845</v>
      </c>
      <c r="Y402">
        <v>0.55500000000000005</v>
      </c>
      <c r="AA402">
        <v>0</v>
      </c>
      <c r="AB402">
        <v>65.709999999999994</v>
      </c>
      <c r="AC402">
        <v>11.6</v>
      </c>
      <c r="AD402">
        <v>0</v>
      </c>
      <c r="AE402">
        <v>0</v>
      </c>
      <c r="AF402">
        <v>65.709999999999994</v>
      </c>
      <c r="AG402">
        <v>11.6</v>
      </c>
      <c r="AH402">
        <v>0</v>
      </c>
      <c r="AI402">
        <v>1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1</v>
      </c>
      <c r="AQ402">
        <v>0</v>
      </c>
      <c r="AR402">
        <v>0</v>
      </c>
      <c r="AS402" t="s">
        <v>3</v>
      </c>
      <c r="AT402">
        <v>0.37</v>
      </c>
      <c r="AU402" t="s">
        <v>21</v>
      </c>
      <c r="AV402">
        <v>0</v>
      </c>
      <c r="AW402">
        <v>2</v>
      </c>
      <c r="AX402">
        <v>33357761</v>
      </c>
      <c r="AY402">
        <v>1</v>
      </c>
      <c r="AZ402">
        <v>0</v>
      </c>
      <c r="BA402">
        <v>457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Y402*Source!I430</f>
        <v>0.55500000000000005</v>
      </c>
      <c r="CY402">
        <f>AB402</f>
        <v>65.709999999999994</v>
      </c>
      <c r="CZ402">
        <f>AF402</f>
        <v>65.709999999999994</v>
      </c>
      <c r="DA402">
        <f>AJ402</f>
        <v>1</v>
      </c>
      <c r="DB402">
        <f>ROUND(((ROUND(AT402*CZ402,2)*1.2)*1.25),2)</f>
        <v>36.47</v>
      </c>
      <c r="DC402">
        <f>ROUND(((ROUND(AT402*AG402,2)*1.2)*1.25),2)</f>
        <v>6.44</v>
      </c>
    </row>
    <row r="403" spans="1:107">
      <c r="A403">
        <f>ROW(Source!A430)</f>
        <v>430</v>
      </c>
      <c r="B403">
        <v>33304960</v>
      </c>
      <c r="C403">
        <v>33357749</v>
      </c>
      <c r="D403">
        <v>31180727</v>
      </c>
      <c r="E403">
        <v>1</v>
      </c>
      <c r="F403">
        <v>1</v>
      </c>
      <c r="G403">
        <v>1</v>
      </c>
      <c r="H403">
        <v>3</v>
      </c>
      <c r="I403" t="s">
        <v>844</v>
      </c>
      <c r="J403" t="s">
        <v>845</v>
      </c>
      <c r="K403" t="s">
        <v>846</v>
      </c>
      <c r="L403">
        <v>1348</v>
      </c>
      <c r="N403">
        <v>1009</v>
      </c>
      <c r="O403" t="s">
        <v>32</v>
      </c>
      <c r="P403" t="s">
        <v>32</v>
      </c>
      <c r="Q403">
        <v>1000</v>
      </c>
      <c r="W403">
        <v>0</v>
      </c>
      <c r="X403">
        <v>-437906794</v>
      </c>
      <c r="Y403">
        <v>6.9999999999999994E-5</v>
      </c>
      <c r="AA403">
        <v>9040.01</v>
      </c>
      <c r="AB403">
        <v>0</v>
      </c>
      <c r="AC403">
        <v>0</v>
      </c>
      <c r="AD403">
        <v>0</v>
      </c>
      <c r="AE403">
        <v>9040.01</v>
      </c>
      <c r="AF403">
        <v>0</v>
      </c>
      <c r="AG403">
        <v>0</v>
      </c>
      <c r="AH403">
        <v>0</v>
      </c>
      <c r="AI403">
        <v>1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3</v>
      </c>
      <c r="AT403">
        <v>6.9999999999999994E-5</v>
      </c>
      <c r="AU403" t="s">
        <v>3</v>
      </c>
      <c r="AV403">
        <v>0</v>
      </c>
      <c r="AW403">
        <v>2</v>
      </c>
      <c r="AX403">
        <v>33357763</v>
      </c>
      <c r="AY403">
        <v>1</v>
      </c>
      <c r="AZ403">
        <v>0</v>
      </c>
      <c r="BA403">
        <v>459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Y403*Source!I430</f>
        <v>6.9999999999999994E-5</v>
      </c>
      <c r="CY403">
        <f>AA403</f>
        <v>9040.01</v>
      </c>
      <c r="CZ403">
        <f>AE403</f>
        <v>9040.01</v>
      </c>
      <c r="DA403">
        <f>AI403</f>
        <v>1</v>
      </c>
      <c r="DB403">
        <f>ROUND(ROUND(AT403*CZ403,2),2)</f>
        <v>0.63</v>
      </c>
      <c r="DC403">
        <f>ROUND(ROUND(AT403*AG403,2),2)</f>
        <v>0</v>
      </c>
    </row>
    <row r="404" spans="1:107">
      <c r="A404">
        <f>ROW(Source!A430)</f>
        <v>430</v>
      </c>
      <c r="B404">
        <v>33304960</v>
      </c>
      <c r="C404">
        <v>33357749</v>
      </c>
      <c r="D404">
        <v>31181610</v>
      </c>
      <c r="E404">
        <v>1</v>
      </c>
      <c r="F404">
        <v>1</v>
      </c>
      <c r="G404">
        <v>1</v>
      </c>
      <c r="H404">
        <v>3</v>
      </c>
      <c r="I404" t="s">
        <v>847</v>
      </c>
      <c r="J404" t="s">
        <v>848</v>
      </c>
      <c r="K404" t="s">
        <v>849</v>
      </c>
      <c r="L404">
        <v>1346</v>
      </c>
      <c r="N404">
        <v>1009</v>
      </c>
      <c r="O404" t="s">
        <v>78</v>
      </c>
      <c r="P404" t="s">
        <v>78</v>
      </c>
      <c r="Q404">
        <v>1</v>
      </c>
      <c r="W404">
        <v>0</v>
      </c>
      <c r="X404">
        <v>-731615568</v>
      </c>
      <c r="Y404">
        <v>0.06</v>
      </c>
      <c r="AA404">
        <v>23.09</v>
      </c>
      <c r="AB404">
        <v>0</v>
      </c>
      <c r="AC404">
        <v>0</v>
      </c>
      <c r="AD404">
        <v>0</v>
      </c>
      <c r="AE404">
        <v>23.09</v>
      </c>
      <c r="AF404">
        <v>0</v>
      </c>
      <c r="AG404">
        <v>0</v>
      </c>
      <c r="AH404">
        <v>0</v>
      </c>
      <c r="AI404">
        <v>1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3</v>
      </c>
      <c r="AT404">
        <v>0.06</v>
      </c>
      <c r="AU404" t="s">
        <v>3</v>
      </c>
      <c r="AV404">
        <v>0</v>
      </c>
      <c r="AW404">
        <v>2</v>
      </c>
      <c r="AX404">
        <v>33357764</v>
      </c>
      <c r="AY404">
        <v>1</v>
      </c>
      <c r="AZ404">
        <v>0</v>
      </c>
      <c r="BA404">
        <v>460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Y404*Source!I430</f>
        <v>0.06</v>
      </c>
      <c r="CY404">
        <f>AA404</f>
        <v>23.09</v>
      </c>
      <c r="CZ404">
        <f>AE404</f>
        <v>23.09</v>
      </c>
      <c r="DA404">
        <f>AI404</f>
        <v>1</v>
      </c>
      <c r="DB404">
        <f>ROUND(ROUND(AT404*CZ404,2),2)</f>
        <v>1.39</v>
      </c>
      <c r="DC404">
        <f>ROUND(ROUND(AT404*AG404,2),2)</f>
        <v>0</v>
      </c>
    </row>
    <row r="405" spans="1:107">
      <c r="A405">
        <f>ROW(Source!A435)</f>
        <v>435</v>
      </c>
      <c r="B405">
        <v>33304975</v>
      </c>
      <c r="C405">
        <v>33357767</v>
      </c>
      <c r="D405">
        <v>31172061</v>
      </c>
      <c r="E405">
        <v>1</v>
      </c>
      <c r="F405">
        <v>1</v>
      </c>
      <c r="G405">
        <v>1</v>
      </c>
      <c r="H405">
        <v>1</v>
      </c>
      <c r="I405" t="s">
        <v>850</v>
      </c>
      <c r="J405" t="s">
        <v>3</v>
      </c>
      <c r="K405" t="s">
        <v>851</v>
      </c>
      <c r="L405">
        <v>1191</v>
      </c>
      <c r="N405">
        <v>1013</v>
      </c>
      <c r="O405" t="s">
        <v>831</v>
      </c>
      <c r="P405" t="s">
        <v>831</v>
      </c>
      <c r="Q405">
        <v>1</v>
      </c>
      <c r="W405">
        <v>0</v>
      </c>
      <c r="X405">
        <v>-784637506</v>
      </c>
      <c r="Y405">
        <v>7.9349999999999987</v>
      </c>
      <c r="AA405">
        <v>0</v>
      </c>
      <c r="AB405">
        <v>0</v>
      </c>
      <c r="AC405">
        <v>0</v>
      </c>
      <c r="AD405">
        <v>8.74</v>
      </c>
      <c r="AE405">
        <v>0</v>
      </c>
      <c r="AF405">
        <v>0</v>
      </c>
      <c r="AG405">
        <v>0</v>
      </c>
      <c r="AH405">
        <v>8.74</v>
      </c>
      <c r="AI405">
        <v>1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3</v>
      </c>
      <c r="AT405">
        <v>5.75</v>
      </c>
      <c r="AU405" t="s">
        <v>22</v>
      </c>
      <c r="AV405">
        <v>1</v>
      </c>
      <c r="AW405">
        <v>2</v>
      </c>
      <c r="AX405">
        <v>33357773</v>
      </c>
      <c r="AY405">
        <v>1</v>
      </c>
      <c r="AZ405">
        <v>0</v>
      </c>
      <c r="BA405">
        <v>461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Y405*Source!I435</f>
        <v>6.2289749999999993</v>
      </c>
      <c r="CY405">
        <f>AD405</f>
        <v>8.74</v>
      </c>
      <c r="CZ405">
        <f>AH405</f>
        <v>8.74</v>
      </c>
      <c r="DA405">
        <f>AL405</f>
        <v>1</v>
      </c>
      <c r="DB405">
        <f>ROUND(((ROUND(AT405*CZ405,2)*1.2)*1.15),2)</f>
        <v>69.36</v>
      </c>
      <c r="DC405">
        <f>ROUND(((ROUND(AT405*AG405,2)*1.2)*1.15),2)</f>
        <v>0</v>
      </c>
    </row>
    <row r="406" spans="1:107">
      <c r="A406">
        <f>ROW(Source!A435)</f>
        <v>435</v>
      </c>
      <c r="B406">
        <v>33304975</v>
      </c>
      <c r="C406">
        <v>33357767</v>
      </c>
      <c r="D406">
        <v>31172011</v>
      </c>
      <c r="E406">
        <v>1</v>
      </c>
      <c r="F406">
        <v>1</v>
      </c>
      <c r="G406">
        <v>1</v>
      </c>
      <c r="H406">
        <v>1</v>
      </c>
      <c r="I406" t="s">
        <v>832</v>
      </c>
      <c r="J406" t="s">
        <v>3</v>
      </c>
      <c r="K406" t="s">
        <v>833</v>
      </c>
      <c r="L406">
        <v>1191</v>
      </c>
      <c r="N406">
        <v>1013</v>
      </c>
      <c r="O406" t="s">
        <v>831</v>
      </c>
      <c r="P406" t="s">
        <v>831</v>
      </c>
      <c r="Q406">
        <v>1</v>
      </c>
      <c r="W406">
        <v>0</v>
      </c>
      <c r="X406">
        <v>-1417349443</v>
      </c>
      <c r="Y406">
        <v>0.01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1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3</v>
      </c>
      <c r="AT406">
        <v>0.01</v>
      </c>
      <c r="AU406" t="s">
        <v>3</v>
      </c>
      <c r="AV406">
        <v>2</v>
      </c>
      <c r="AW406">
        <v>2</v>
      </c>
      <c r="AX406">
        <v>33357774</v>
      </c>
      <c r="AY406">
        <v>1</v>
      </c>
      <c r="AZ406">
        <v>2048</v>
      </c>
      <c r="BA406">
        <v>462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Y406*Source!I435</f>
        <v>7.8500000000000011E-3</v>
      </c>
      <c r="CY406">
        <f>AD406</f>
        <v>0</v>
      </c>
      <c r="CZ406">
        <f>AH406</f>
        <v>0</v>
      </c>
      <c r="DA406">
        <f>AL406</f>
        <v>1</v>
      </c>
      <c r="DB406">
        <f>ROUND(ROUND(AT406*CZ406,2),2)</f>
        <v>0</v>
      </c>
      <c r="DC406">
        <f>ROUND(ROUND(AT406*AG406,2),2)</f>
        <v>0</v>
      </c>
    </row>
    <row r="407" spans="1:107">
      <c r="A407">
        <f>ROW(Source!A435)</f>
        <v>435</v>
      </c>
      <c r="B407">
        <v>33304975</v>
      </c>
      <c r="C407">
        <v>33357767</v>
      </c>
      <c r="D407">
        <v>31259879</v>
      </c>
      <c r="E407">
        <v>1</v>
      </c>
      <c r="F407">
        <v>1</v>
      </c>
      <c r="G407">
        <v>1</v>
      </c>
      <c r="H407">
        <v>2</v>
      </c>
      <c r="I407" t="s">
        <v>841</v>
      </c>
      <c r="J407" t="s">
        <v>842</v>
      </c>
      <c r="K407" t="s">
        <v>843</v>
      </c>
      <c r="L407">
        <v>1368</v>
      </c>
      <c r="N407">
        <v>1011</v>
      </c>
      <c r="O407" t="s">
        <v>837</v>
      </c>
      <c r="P407" t="s">
        <v>837</v>
      </c>
      <c r="Q407">
        <v>1</v>
      </c>
      <c r="W407">
        <v>0</v>
      </c>
      <c r="X407">
        <v>1372534845</v>
      </c>
      <c r="Y407">
        <v>1.4999999999999999E-2</v>
      </c>
      <c r="AA407">
        <v>0</v>
      </c>
      <c r="AB407">
        <v>65.709999999999994</v>
      </c>
      <c r="AC407">
        <v>11.6</v>
      </c>
      <c r="AD407">
        <v>0</v>
      </c>
      <c r="AE407">
        <v>0</v>
      </c>
      <c r="AF407">
        <v>65.709999999999994</v>
      </c>
      <c r="AG407">
        <v>11.6</v>
      </c>
      <c r="AH407">
        <v>0</v>
      </c>
      <c r="AI407">
        <v>1</v>
      </c>
      <c r="AJ407">
        <v>1</v>
      </c>
      <c r="AK407">
        <v>1</v>
      </c>
      <c r="AL407">
        <v>1</v>
      </c>
      <c r="AN407">
        <v>0</v>
      </c>
      <c r="AO407">
        <v>1</v>
      </c>
      <c r="AP407">
        <v>1</v>
      </c>
      <c r="AQ407">
        <v>0</v>
      </c>
      <c r="AR407">
        <v>0</v>
      </c>
      <c r="AS407" t="s">
        <v>3</v>
      </c>
      <c r="AT407">
        <v>0.01</v>
      </c>
      <c r="AU407" t="s">
        <v>21</v>
      </c>
      <c r="AV407">
        <v>0</v>
      </c>
      <c r="AW407">
        <v>2</v>
      </c>
      <c r="AX407">
        <v>33357775</v>
      </c>
      <c r="AY407">
        <v>1</v>
      </c>
      <c r="AZ407">
        <v>0</v>
      </c>
      <c r="BA407">
        <v>463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Y407*Source!I435</f>
        <v>1.1775000000000001E-2</v>
      </c>
      <c r="CY407">
        <f>AB407</f>
        <v>65.709999999999994</v>
      </c>
      <c r="CZ407">
        <f>AF407</f>
        <v>65.709999999999994</v>
      </c>
      <c r="DA407">
        <f>AJ407</f>
        <v>1</v>
      </c>
      <c r="DB407">
        <f>ROUND(((ROUND(AT407*CZ407,2)*1.2)*1.25),2)</f>
        <v>0.99</v>
      </c>
      <c r="DC407">
        <f>ROUND(((ROUND(AT407*AG407,2)*1.2)*1.25),2)</f>
        <v>0.18</v>
      </c>
    </row>
    <row r="408" spans="1:107">
      <c r="A408">
        <f>ROW(Source!A435)</f>
        <v>435</v>
      </c>
      <c r="B408">
        <v>33304975</v>
      </c>
      <c r="C408">
        <v>33357767</v>
      </c>
      <c r="D408">
        <v>31180727</v>
      </c>
      <c r="E408">
        <v>1</v>
      </c>
      <c r="F408">
        <v>1</v>
      </c>
      <c r="G408">
        <v>1</v>
      </c>
      <c r="H408">
        <v>3</v>
      </c>
      <c r="I408" t="s">
        <v>844</v>
      </c>
      <c r="J408" t="s">
        <v>845</v>
      </c>
      <c r="K408" t="s">
        <v>846</v>
      </c>
      <c r="L408">
        <v>1348</v>
      </c>
      <c r="N408">
        <v>1009</v>
      </c>
      <c r="O408" t="s">
        <v>32</v>
      </c>
      <c r="P408" t="s">
        <v>32</v>
      </c>
      <c r="Q408">
        <v>1000</v>
      </c>
      <c r="W408">
        <v>0</v>
      </c>
      <c r="X408">
        <v>-437906794</v>
      </c>
      <c r="Y408">
        <v>2.0000000000000001E-4</v>
      </c>
      <c r="AA408">
        <v>9040.01</v>
      </c>
      <c r="AB408">
        <v>0</v>
      </c>
      <c r="AC408">
        <v>0</v>
      </c>
      <c r="AD408">
        <v>0</v>
      </c>
      <c r="AE408">
        <v>9040.01</v>
      </c>
      <c r="AF408">
        <v>0</v>
      </c>
      <c r="AG408">
        <v>0</v>
      </c>
      <c r="AH408">
        <v>0</v>
      </c>
      <c r="AI408">
        <v>1</v>
      </c>
      <c r="AJ408">
        <v>1</v>
      </c>
      <c r="AK408">
        <v>1</v>
      </c>
      <c r="AL408">
        <v>1</v>
      </c>
      <c r="AN408">
        <v>0</v>
      </c>
      <c r="AO408">
        <v>1</v>
      </c>
      <c r="AP408">
        <v>0</v>
      </c>
      <c r="AQ408">
        <v>0</v>
      </c>
      <c r="AR408">
        <v>0</v>
      </c>
      <c r="AS408" t="s">
        <v>3</v>
      </c>
      <c r="AT408">
        <v>2.0000000000000001E-4</v>
      </c>
      <c r="AU408" t="s">
        <v>3</v>
      </c>
      <c r="AV408">
        <v>0</v>
      </c>
      <c r="AW408">
        <v>2</v>
      </c>
      <c r="AX408">
        <v>33357776</v>
      </c>
      <c r="AY408">
        <v>1</v>
      </c>
      <c r="AZ408">
        <v>0</v>
      </c>
      <c r="BA408">
        <v>464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Y408*Source!I435</f>
        <v>1.5700000000000002E-4</v>
      </c>
      <c r="CY408">
        <f>AA408</f>
        <v>9040.01</v>
      </c>
      <c r="CZ408">
        <f>AE408</f>
        <v>9040.01</v>
      </c>
      <c r="DA408">
        <f>AI408</f>
        <v>1</v>
      </c>
      <c r="DB408">
        <f>ROUND(ROUND(AT408*CZ408,2),2)</f>
        <v>1.81</v>
      </c>
      <c r="DC408">
        <f>ROUND(ROUND(AT408*AG408,2),2)</f>
        <v>0</v>
      </c>
    </row>
    <row r="409" spans="1:107">
      <c r="A409">
        <f>ROW(Source!A435)</f>
        <v>435</v>
      </c>
      <c r="B409">
        <v>33304975</v>
      </c>
      <c r="C409">
        <v>33357767</v>
      </c>
      <c r="D409">
        <v>31181610</v>
      </c>
      <c r="E409">
        <v>1</v>
      </c>
      <c r="F409">
        <v>1</v>
      </c>
      <c r="G409">
        <v>1</v>
      </c>
      <c r="H409">
        <v>3</v>
      </c>
      <c r="I409" t="s">
        <v>847</v>
      </c>
      <c r="J409" t="s">
        <v>848</v>
      </c>
      <c r="K409" t="s">
        <v>849</v>
      </c>
      <c r="L409">
        <v>1346</v>
      </c>
      <c r="N409">
        <v>1009</v>
      </c>
      <c r="O409" t="s">
        <v>78</v>
      </c>
      <c r="P409" t="s">
        <v>78</v>
      </c>
      <c r="Q409">
        <v>1</v>
      </c>
      <c r="W409">
        <v>0</v>
      </c>
      <c r="X409">
        <v>-731615568</v>
      </c>
      <c r="Y409">
        <v>0.08</v>
      </c>
      <c r="AA409">
        <v>23.09</v>
      </c>
      <c r="AB409">
        <v>0</v>
      </c>
      <c r="AC409">
        <v>0</v>
      </c>
      <c r="AD409">
        <v>0</v>
      </c>
      <c r="AE409">
        <v>23.09</v>
      </c>
      <c r="AF409">
        <v>0</v>
      </c>
      <c r="AG409">
        <v>0</v>
      </c>
      <c r="AH409">
        <v>0</v>
      </c>
      <c r="AI409">
        <v>1</v>
      </c>
      <c r="AJ409">
        <v>1</v>
      </c>
      <c r="AK409">
        <v>1</v>
      </c>
      <c r="AL409">
        <v>1</v>
      </c>
      <c r="AN409">
        <v>0</v>
      </c>
      <c r="AO409">
        <v>1</v>
      </c>
      <c r="AP409">
        <v>0</v>
      </c>
      <c r="AQ409">
        <v>0</v>
      </c>
      <c r="AR409">
        <v>0</v>
      </c>
      <c r="AS409" t="s">
        <v>3</v>
      </c>
      <c r="AT409">
        <v>0.08</v>
      </c>
      <c r="AU409" t="s">
        <v>3</v>
      </c>
      <c r="AV409">
        <v>0</v>
      </c>
      <c r="AW409">
        <v>2</v>
      </c>
      <c r="AX409">
        <v>33357777</v>
      </c>
      <c r="AY409">
        <v>1</v>
      </c>
      <c r="AZ409">
        <v>0</v>
      </c>
      <c r="BA409">
        <v>465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Y409*Source!I435</f>
        <v>6.2800000000000009E-2</v>
      </c>
      <c r="CY409">
        <f>AA409</f>
        <v>23.09</v>
      </c>
      <c r="CZ409">
        <f>AE409</f>
        <v>23.09</v>
      </c>
      <c r="DA409">
        <f>AI409</f>
        <v>1</v>
      </c>
      <c r="DB409">
        <f>ROUND(ROUND(AT409*CZ409,2),2)</f>
        <v>1.85</v>
      </c>
      <c r="DC409">
        <f>ROUND(ROUND(AT409*AG409,2),2)</f>
        <v>0</v>
      </c>
    </row>
    <row r="410" spans="1:107">
      <c r="A410">
        <f>ROW(Source!A436)</f>
        <v>436</v>
      </c>
      <c r="B410">
        <v>33304960</v>
      </c>
      <c r="C410">
        <v>33357767</v>
      </c>
      <c r="D410">
        <v>31172061</v>
      </c>
      <c r="E410">
        <v>1</v>
      </c>
      <c r="F410">
        <v>1</v>
      </c>
      <c r="G410">
        <v>1</v>
      </c>
      <c r="H410">
        <v>1</v>
      </c>
      <c r="I410" t="s">
        <v>850</v>
      </c>
      <c r="J410" t="s">
        <v>3</v>
      </c>
      <c r="K410" t="s">
        <v>851</v>
      </c>
      <c r="L410">
        <v>1191</v>
      </c>
      <c r="N410">
        <v>1013</v>
      </c>
      <c r="O410" t="s">
        <v>831</v>
      </c>
      <c r="P410" t="s">
        <v>831</v>
      </c>
      <c r="Q410">
        <v>1</v>
      </c>
      <c r="W410">
        <v>0</v>
      </c>
      <c r="X410">
        <v>-784637506</v>
      </c>
      <c r="Y410">
        <v>7.9349999999999987</v>
      </c>
      <c r="AA410">
        <v>0</v>
      </c>
      <c r="AB410">
        <v>0</v>
      </c>
      <c r="AC410">
        <v>0</v>
      </c>
      <c r="AD410">
        <v>8.74</v>
      </c>
      <c r="AE410">
        <v>0</v>
      </c>
      <c r="AF410">
        <v>0</v>
      </c>
      <c r="AG410">
        <v>0</v>
      </c>
      <c r="AH410">
        <v>8.74</v>
      </c>
      <c r="AI410">
        <v>1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1</v>
      </c>
      <c r="AQ410">
        <v>0</v>
      </c>
      <c r="AR410">
        <v>0</v>
      </c>
      <c r="AS410" t="s">
        <v>3</v>
      </c>
      <c r="AT410">
        <v>5.75</v>
      </c>
      <c r="AU410" t="s">
        <v>22</v>
      </c>
      <c r="AV410">
        <v>1</v>
      </c>
      <c r="AW410">
        <v>2</v>
      </c>
      <c r="AX410">
        <v>33357773</v>
      </c>
      <c r="AY410">
        <v>1</v>
      </c>
      <c r="AZ410">
        <v>0</v>
      </c>
      <c r="BA410">
        <v>467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Y410*Source!I436</f>
        <v>6.2289749999999993</v>
      </c>
      <c r="CY410">
        <f>AD410</f>
        <v>8.74</v>
      </c>
      <c r="CZ410">
        <f>AH410</f>
        <v>8.74</v>
      </c>
      <c r="DA410">
        <f>AL410</f>
        <v>1</v>
      </c>
      <c r="DB410">
        <f>ROUND(((ROUND(AT410*CZ410,2)*1.2)*1.15),2)</f>
        <v>69.36</v>
      </c>
      <c r="DC410">
        <f>ROUND(((ROUND(AT410*AG410,2)*1.2)*1.15),2)</f>
        <v>0</v>
      </c>
    </row>
    <row r="411" spans="1:107">
      <c r="A411">
        <f>ROW(Source!A436)</f>
        <v>436</v>
      </c>
      <c r="B411">
        <v>33304960</v>
      </c>
      <c r="C411">
        <v>33357767</v>
      </c>
      <c r="D411">
        <v>31172011</v>
      </c>
      <c r="E411">
        <v>1</v>
      </c>
      <c r="F411">
        <v>1</v>
      </c>
      <c r="G411">
        <v>1</v>
      </c>
      <c r="H411">
        <v>1</v>
      </c>
      <c r="I411" t="s">
        <v>832</v>
      </c>
      <c r="J411" t="s">
        <v>3</v>
      </c>
      <c r="K411" t="s">
        <v>833</v>
      </c>
      <c r="L411">
        <v>1191</v>
      </c>
      <c r="N411">
        <v>1013</v>
      </c>
      <c r="O411" t="s">
        <v>831</v>
      </c>
      <c r="P411" t="s">
        <v>831</v>
      </c>
      <c r="Q411">
        <v>1</v>
      </c>
      <c r="W411">
        <v>0</v>
      </c>
      <c r="X411">
        <v>-1417349443</v>
      </c>
      <c r="Y411">
        <v>0.01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1</v>
      </c>
      <c r="AJ411">
        <v>1</v>
      </c>
      <c r="AK411">
        <v>1</v>
      </c>
      <c r="AL411">
        <v>1</v>
      </c>
      <c r="AN411">
        <v>0</v>
      </c>
      <c r="AO411">
        <v>1</v>
      </c>
      <c r="AP411">
        <v>0</v>
      </c>
      <c r="AQ411">
        <v>0</v>
      </c>
      <c r="AR411">
        <v>0</v>
      </c>
      <c r="AS411" t="s">
        <v>3</v>
      </c>
      <c r="AT411">
        <v>0.01</v>
      </c>
      <c r="AU411" t="s">
        <v>3</v>
      </c>
      <c r="AV411">
        <v>2</v>
      </c>
      <c r="AW411">
        <v>2</v>
      </c>
      <c r="AX411">
        <v>33357774</v>
      </c>
      <c r="AY411">
        <v>1</v>
      </c>
      <c r="AZ411">
        <v>2048</v>
      </c>
      <c r="BA411">
        <v>468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Y411*Source!I436</f>
        <v>7.8500000000000011E-3</v>
      </c>
      <c r="CY411">
        <f>AD411</f>
        <v>0</v>
      </c>
      <c r="CZ411">
        <f>AH411</f>
        <v>0</v>
      </c>
      <c r="DA411">
        <f>AL411</f>
        <v>1</v>
      </c>
      <c r="DB411">
        <f>ROUND(ROUND(AT411*CZ411,2),2)</f>
        <v>0</v>
      </c>
      <c r="DC411">
        <f>ROUND(ROUND(AT411*AG411,2),2)</f>
        <v>0</v>
      </c>
    </row>
    <row r="412" spans="1:107">
      <c r="A412">
        <f>ROW(Source!A436)</f>
        <v>436</v>
      </c>
      <c r="B412">
        <v>33304960</v>
      </c>
      <c r="C412">
        <v>33357767</v>
      </c>
      <c r="D412">
        <v>31259879</v>
      </c>
      <c r="E412">
        <v>1</v>
      </c>
      <c r="F412">
        <v>1</v>
      </c>
      <c r="G412">
        <v>1</v>
      </c>
      <c r="H412">
        <v>2</v>
      </c>
      <c r="I412" t="s">
        <v>841</v>
      </c>
      <c r="J412" t="s">
        <v>842</v>
      </c>
      <c r="K412" t="s">
        <v>843</v>
      </c>
      <c r="L412">
        <v>1368</v>
      </c>
      <c r="N412">
        <v>1011</v>
      </c>
      <c r="O412" t="s">
        <v>837</v>
      </c>
      <c r="P412" t="s">
        <v>837</v>
      </c>
      <c r="Q412">
        <v>1</v>
      </c>
      <c r="W412">
        <v>0</v>
      </c>
      <c r="X412">
        <v>1372534845</v>
      </c>
      <c r="Y412">
        <v>1.4999999999999999E-2</v>
      </c>
      <c r="AA412">
        <v>0</v>
      </c>
      <c r="AB412">
        <v>65.709999999999994</v>
      </c>
      <c r="AC412">
        <v>11.6</v>
      </c>
      <c r="AD412">
        <v>0</v>
      </c>
      <c r="AE412">
        <v>0</v>
      </c>
      <c r="AF412">
        <v>65.709999999999994</v>
      </c>
      <c r="AG412">
        <v>11.6</v>
      </c>
      <c r="AH412">
        <v>0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1</v>
      </c>
      <c r="AQ412">
        <v>0</v>
      </c>
      <c r="AR412">
        <v>0</v>
      </c>
      <c r="AS412" t="s">
        <v>3</v>
      </c>
      <c r="AT412">
        <v>0.01</v>
      </c>
      <c r="AU412" t="s">
        <v>21</v>
      </c>
      <c r="AV412">
        <v>0</v>
      </c>
      <c r="AW412">
        <v>2</v>
      </c>
      <c r="AX412">
        <v>33357775</v>
      </c>
      <c r="AY412">
        <v>1</v>
      </c>
      <c r="AZ412">
        <v>0</v>
      </c>
      <c r="BA412">
        <v>469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Y412*Source!I436</f>
        <v>1.1775000000000001E-2</v>
      </c>
      <c r="CY412">
        <f>AB412</f>
        <v>65.709999999999994</v>
      </c>
      <c r="CZ412">
        <f>AF412</f>
        <v>65.709999999999994</v>
      </c>
      <c r="DA412">
        <f>AJ412</f>
        <v>1</v>
      </c>
      <c r="DB412">
        <f>ROUND(((ROUND(AT412*CZ412,2)*1.2)*1.25),2)</f>
        <v>0.99</v>
      </c>
      <c r="DC412">
        <f>ROUND(((ROUND(AT412*AG412,2)*1.2)*1.25),2)</f>
        <v>0.18</v>
      </c>
    </row>
    <row r="413" spans="1:107">
      <c r="A413">
        <f>ROW(Source!A436)</f>
        <v>436</v>
      </c>
      <c r="B413">
        <v>33304960</v>
      </c>
      <c r="C413">
        <v>33357767</v>
      </c>
      <c r="D413">
        <v>31180727</v>
      </c>
      <c r="E413">
        <v>1</v>
      </c>
      <c r="F413">
        <v>1</v>
      </c>
      <c r="G413">
        <v>1</v>
      </c>
      <c r="H413">
        <v>3</v>
      </c>
      <c r="I413" t="s">
        <v>844</v>
      </c>
      <c r="J413" t="s">
        <v>845</v>
      </c>
      <c r="K413" t="s">
        <v>846</v>
      </c>
      <c r="L413">
        <v>1348</v>
      </c>
      <c r="N413">
        <v>1009</v>
      </c>
      <c r="O413" t="s">
        <v>32</v>
      </c>
      <c r="P413" t="s">
        <v>32</v>
      </c>
      <c r="Q413">
        <v>1000</v>
      </c>
      <c r="W413">
        <v>0</v>
      </c>
      <c r="X413">
        <v>-437906794</v>
      </c>
      <c r="Y413">
        <v>2.0000000000000001E-4</v>
      </c>
      <c r="AA413">
        <v>9040.01</v>
      </c>
      <c r="AB413">
        <v>0</v>
      </c>
      <c r="AC413">
        <v>0</v>
      </c>
      <c r="AD413">
        <v>0</v>
      </c>
      <c r="AE413">
        <v>9040.01</v>
      </c>
      <c r="AF413">
        <v>0</v>
      </c>
      <c r="AG413">
        <v>0</v>
      </c>
      <c r="AH413">
        <v>0</v>
      </c>
      <c r="AI413">
        <v>1</v>
      </c>
      <c r="AJ413">
        <v>1</v>
      </c>
      <c r="AK413">
        <v>1</v>
      </c>
      <c r="AL413">
        <v>1</v>
      </c>
      <c r="AN413">
        <v>0</v>
      </c>
      <c r="AO413">
        <v>1</v>
      </c>
      <c r="AP413">
        <v>0</v>
      </c>
      <c r="AQ413">
        <v>0</v>
      </c>
      <c r="AR413">
        <v>0</v>
      </c>
      <c r="AS413" t="s">
        <v>3</v>
      </c>
      <c r="AT413">
        <v>2.0000000000000001E-4</v>
      </c>
      <c r="AU413" t="s">
        <v>3</v>
      </c>
      <c r="AV413">
        <v>0</v>
      </c>
      <c r="AW413">
        <v>2</v>
      </c>
      <c r="AX413">
        <v>33357776</v>
      </c>
      <c r="AY413">
        <v>1</v>
      </c>
      <c r="AZ413">
        <v>0</v>
      </c>
      <c r="BA413">
        <v>470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Y413*Source!I436</f>
        <v>1.5700000000000002E-4</v>
      </c>
      <c r="CY413">
        <f>AA413</f>
        <v>9040.01</v>
      </c>
      <c r="CZ413">
        <f>AE413</f>
        <v>9040.01</v>
      </c>
      <c r="DA413">
        <f>AI413</f>
        <v>1</v>
      </c>
      <c r="DB413">
        <f>ROUND(ROUND(AT413*CZ413,2),2)</f>
        <v>1.81</v>
      </c>
      <c r="DC413">
        <f>ROUND(ROUND(AT413*AG413,2),2)</f>
        <v>0</v>
      </c>
    </row>
    <row r="414" spans="1:107">
      <c r="A414">
        <f>ROW(Source!A436)</f>
        <v>436</v>
      </c>
      <c r="B414">
        <v>33304960</v>
      </c>
      <c r="C414">
        <v>33357767</v>
      </c>
      <c r="D414">
        <v>31181610</v>
      </c>
      <c r="E414">
        <v>1</v>
      </c>
      <c r="F414">
        <v>1</v>
      </c>
      <c r="G414">
        <v>1</v>
      </c>
      <c r="H414">
        <v>3</v>
      </c>
      <c r="I414" t="s">
        <v>847</v>
      </c>
      <c r="J414" t="s">
        <v>848</v>
      </c>
      <c r="K414" t="s">
        <v>849</v>
      </c>
      <c r="L414">
        <v>1346</v>
      </c>
      <c r="N414">
        <v>1009</v>
      </c>
      <c r="O414" t="s">
        <v>78</v>
      </c>
      <c r="P414" t="s">
        <v>78</v>
      </c>
      <c r="Q414">
        <v>1</v>
      </c>
      <c r="W414">
        <v>0</v>
      </c>
      <c r="X414">
        <v>-731615568</v>
      </c>
      <c r="Y414">
        <v>0.08</v>
      </c>
      <c r="AA414">
        <v>23.09</v>
      </c>
      <c r="AB414">
        <v>0</v>
      </c>
      <c r="AC414">
        <v>0</v>
      </c>
      <c r="AD414">
        <v>0</v>
      </c>
      <c r="AE414">
        <v>23.09</v>
      </c>
      <c r="AF414">
        <v>0</v>
      </c>
      <c r="AG414">
        <v>0</v>
      </c>
      <c r="AH414">
        <v>0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0</v>
      </c>
      <c r="AQ414">
        <v>0</v>
      </c>
      <c r="AR414">
        <v>0</v>
      </c>
      <c r="AS414" t="s">
        <v>3</v>
      </c>
      <c r="AT414">
        <v>0.08</v>
      </c>
      <c r="AU414" t="s">
        <v>3</v>
      </c>
      <c r="AV414">
        <v>0</v>
      </c>
      <c r="AW414">
        <v>2</v>
      </c>
      <c r="AX414">
        <v>33357777</v>
      </c>
      <c r="AY414">
        <v>1</v>
      </c>
      <c r="AZ414">
        <v>0</v>
      </c>
      <c r="BA414">
        <v>471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Y414*Source!I436</f>
        <v>6.2800000000000009E-2</v>
      </c>
      <c r="CY414">
        <f>AA414</f>
        <v>23.09</v>
      </c>
      <c r="CZ414">
        <f>AE414</f>
        <v>23.09</v>
      </c>
      <c r="DA414">
        <f>AI414</f>
        <v>1</v>
      </c>
      <c r="DB414">
        <f>ROUND(ROUND(AT414*CZ414,2),2)</f>
        <v>1.85</v>
      </c>
      <c r="DC414">
        <f>ROUND(ROUND(AT414*AG414,2),2)</f>
        <v>0</v>
      </c>
    </row>
    <row r="415" spans="1:107">
      <c r="A415">
        <f>ROW(Source!A441)</f>
        <v>441</v>
      </c>
      <c r="B415">
        <v>33304975</v>
      </c>
      <c r="C415">
        <v>33357781</v>
      </c>
      <c r="D415">
        <v>31172080</v>
      </c>
      <c r="E415">
        <v>1</v>
      </c>
      <c r="F415">
        <v>1</v>
      </c>
      <c r="G415">
        <v>1</v>
      </c>
      <c r="H415">
        <v>1</v>
      </c>
      <c r="I415" t="s">
        <v>852</v>
      </c>
      <c r="J415" t="s">
        <v>3</v>
      </c>
      <c r="K415" t="s">
        <v>853</v>
      </c>
      <c r="L415">
        <v>1191</v>
      </c>
      <c r="N415">
        <v>1013</v>
      </c>
      <c r="O415" t="s">
        <v>831</v>
      </c>
      <c r="P415" t="s">
        <v>831</v>
      </c>
      <c r="Q415">
        <v>1</v>
      </c>
      <c r="W415">
        <v>0</v>
      </c>
      <c r="X415">
        <v>912892513</v>
      </c>
      <c r="Y415">
        <v>5.1059999999999999</v>
      </c>
      <c r="AA415">
        <v>0</v>
      </c>
      <c r="AB415">
        <v>0</v>
      </c>
      <c r="AC415">
        <v>0</v>
      </c>
      <c r="AD415">
        <v>9.92</v>
      </c>
      <c r="AE415">
        <v>0</v>
      </c>
      <c r="AF415">
        <v>0</v>
      </c>
      <c r="AG415">
        <v>0</v>
      </c>
      <c r="AH415">
        <v>9.92</v>
      </c>
      <c r="AI415">
        <v>1</v>
      </c>
      <c r="AJ415">
        <v>1</v>
      </c>
      <c r="AK415">
        <v>1</v>
      </c>
      <c r="AL415">
        <v>1</v>
      </c>
      <c r="AN415">
        <v>0</v>
      </c>
      <c r="AO415">
        <v>1</v>
      </c>
      <c r="AP415">
        <v>1</v>
      </c>
      <c r="AQ415">
        <v>0</v>
      </c>
      <c r="AR415">
        <v>0</v>
      </c>
      <c r="AS415" t="s">
        <v>3</v>
      </c>
      <c r="AT415">
        <v>3.7</v>
      </c>
      <c r="AU415" t="s">
        <v>22</v>
      </c>
      <c r="AV415">
        <v>1</v>
      </c>
      <c r="AW415">
        <v>2</v>
      </c>
      <c r="AX415">
        <v>33357787</v>
      </c>
      <c r="AY415">
        <v>1</v>
      </c>
      <c r="AZ415">
        <v>0</v>
      </c>
      <c r="BA415">
        <v>473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Y415*Source!I441</f>
        <v>2.0424000000000002</v>
      </c>
      <c r="CY415">
        <f>AD415</f>
        <v>9.92</v>
      </c>
      <c r="CZ415">
        <f>AH415</f>
        <v>9.92</v>
      </c>
      <c r="DA415">
        <f>AL415</f>
        <v>1</v>
      </c>
      <c r="DB415">
        <f>ROUND(((ROUND(AT415*CZ415,2)*1.2)*1.15),2)</f>
        <v>50.65</v>
      </c>
      <c r="DC415">
        <f>ROUND(((ROUND(AT415*AG415,2)*1.2)*1.15),2)</f>
        <v>0</v>
      </c>
    </row>
    <row r="416" spans="1:107">
      <c r="A416">
        <f>ROW(Source!A441)</f>
        <v>441</v>
      </c>
      <c r="B416">
        <v>33304975</v>
      </c>
      <c r="C416">
        <v>33357781</v>
      </c>
      <c r="D416">
        <v>31172011</v>
      </c>
      <c r="E416">
        <v>1</v>
      </c>
      <c r="F416">
        <v>1</v>
      </c>
      <c r="G416">
        <v>1</v>
      </c>
      <c r="H416">
        <v>1</v>
      </c>
      <c r="I416" t="s">
        <v>832</v>
      </c>
      <c r="J416" t="s">
        <v>3</v>
      </c>
      <c r="K416" t="s">
        <v>833</v>
      </c>
      <c r="L416">
        <v>1191</v>
      </c>
      <c r="N416">
        <v>1013</v>
      </c>
      <c r="O416" t="s">
        <v>831</v>
      </c>
      <c r="P416" t="s">
        <v>831</v>
      </c>
      <c r="Q416">
        <v>1</v>
      </c>
      <c r="W416">
        <v>0</v>
      </c>
      <c r="X416">
        <v>-1417349443</v>
      </c>
      <c r="Y416">
        <v>0.01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</v>
      </c>
      <c r="AJ416">
        <v>1</v>
      </c>
      <c r="AK416">
        <v>1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0.01</v>
      </c>
      <c r="AU416" t="s">
        <v>3</v>
      </c>
      <c r="AV416">
        <v>2</v>
      </c>
      <c r="AW416">
        <v>2</v>
      </c>
      <c r="AX416">
        <v>33357788</v>
      </c>
      <c r="AY416">
        <v>1</v>
      </c>
      <c r="AZ416">
        <v>2048</v>
      </c>
      <c r="BA416">
        <v>474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Y416*Source!I441</f>
        <v>4.0000000000000001E-3</v>
      </c>
      <c r="CY416">
        <f>AD416</f>
        <v>0</v>
      </c>
      <c r="CZ416">
        <f>AH416</f>
        <v>0</v>
      </c>
      <c r="DA416">
        <f>AL416</f>
        <v>1</v>
      </c>
      <c r="DB416">
        <f>ROUND(ROUND(AT416*CZ416,2),2)</f>
        <v>0</v>
      </c>
      <c r="DC416">
        <f>ROUND(ROUND(AT416*AG416,2),2)</f>
        <v>0</v>
      </c>
    </row>
    <row r="417" spans="1:107">
      <c r="A417">
        <f>ROW(Source!A441)</f>
        <v>441</v>
      </c>
      <c r="B417">
        <v>33304975</v>
      </c>
      <c r="C417">
        <v>33357781</v>
      </c>
      <c r="D417">
        <v>31259879</v>
      </c>
      <c r="E417">
        <v>1</v>
      </c>
      <c r="F417">
        <v>1</v>
      </c>
      <c r="G417">
        <v>1</v>
      </c>
      <c r="H417">
        <v>2</v>
      </c>
      <c r="I417" t="s">
        <v>841</v>
      </c>
      <c r="J417" t="s">
        <v>842</v>
      </c>
      <c r="K417" t="s">
        <v>843</v>
      </c>
      <c r="L417">
        <v>1368</v>
      </c>
      <c r="N417">
        <v>1011</v>
      </c>
      <c r="O417" t="s">
        <v>837</v>
      </c>
      <c r="P417" t="s">
        <v>837</v>
      </c>
      <c r="Q417">
        <v>1</v>
      </c>
      <c r="W417">
        <v>0</v>
      </c>
      <c r="X417">
        <v>1372534845</v>
      </c>
      <c r="Y417">
        <v>1.4999999999999999E-2</v>
      </c>
      <c r="AA417">
        <v>0</v>
      </c>
      <c r="AB417">
        <v>65.709999999999994</v>
      </c>
      <c r="AC417">
        <v>11.6</v>
      </c>
      <c r="AD417">
        <v>0</v>
      </c>
      <c r="AE417">
        <v>0</v>
      </c>
      <c r="AF417">
        <v>65.709999999999994</v>
      </c>
      <c r="AG417">
        <v>11.6</v>
      </c>
      <c r="AH417">
        <v>0</v>
      </c>
      <c r="AI417">
        <v>1</v>
      </c>
      <c r="AJ417">
        <v>1</v>
      </c>
      <c r="AK417">
        <v>1</v>
      </c>
      <c r="AL417">
        <v>1</v>
      </c>
      <c r="AN417">
        <v>0</v>
      </c>
      <c r="AO417">
        <v>1</v>
      </c>
      <c r="AP417">
        <v>1</v>
      </c>
      <c r="AQ417">
        <v>0</v>
      </c>
      <c r="AR417">
        <v>0</v>
      </c>
      <c r="AS417" t="s">
        <v>3</v>
      </c>
      <c r="AT417">
        <v>0.01</v>
      </c>
      <c r="AU417" t="s">
        <v>21</v>
      </c>
      <c r="AV417">
        <v>0</v>
      </c>
      <c r="AW417">
        <v>2</v>
      </c>
      <c r="AX417">
        <v>33357789</v>
      </c>
      <c r="AY417">
        <v>1</v>
      </c>
      <c r="AZ417">
        <v>0</v>
      </c>
      <c r="BA417">
        <v>475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Y417*Source!I441</f>
        <v>6.0000000000000001E-3</v>
      </c>
      <c r="CY417">
        <f>AB417</f>
        <v>65.709999999999994</v>
      </c>
      <c r="CZ417">
        <f>AF417</f>
        <v>65.709999999999994</v>
      </c>
      <c r="DA417">
        <f>AJ417</f>
        <v>1</v>
      </c>
      <c r="DB417">
        <f>ROUND(((ROUND(AT417*CZ417,2)*1.2)*1.25),2)</f>
        <v>0.99</v>
      </c>
      <c r="DC417">
        <f>ROUND(((ROUND(AT417*AG417,2)*1.2)*1.25),2)</f>
        <v>0.18</v>
      </c>
    </row>
    <row r="418" spans="1:107">
      <c r="A418">
        <f>ROW(Source!A441)</f>
        <v>441</v>
      </c>
      <c r="B418">
        <v>33304975</v>
      </c>
      <c r="C418">
        <v>33357781</v>
      </c>
      <c r="D418">
        <v>31180727</v>
      </c>
      <c r="E418">
        <v>1</v>
      </c>
      <c r="F418">
        <v>1</v>
      </c>
      <c r="G418">
        <v>1</v>
      </c>
      <c r="H418">
        <v>3</v>
      </c>
      <c r="I418" t="s">
        <v>844</v>
      </c>
      <c r="J418" t="s">
        <v>845</v>
      </c>
      <c r="K418" t="s">
        <v>846</v>
      </c>
      <c r="L418">
        <v>1348</v>
      </c>
      <c r="N418">
        <v>1009</v>
      </c>
      <c r="O418" t="s">
        <v>32</v>
      </c>
      <c r="P418" t="s">
        <v>32</v>
      </c>
      <c r="Q418">
        <v>1000</v>
      </c>
      <c r="W418">
        <v>0</v>
      </c>
      <c r="X418">
        <v>-437906794</v>
      </c>
      <c r="Y418">
        <v>4.0000000000000002E-4</v>
      </c>
      <c r="AA418">
        <v>9040.01</v>
      </c>
      <c r="AB418">
        <v>0</v>
      </c>
      <c r="AC418">
        <v>0</v>
      </c>
      <c r="AD418">
        <v>0</v>
      </c>
      <c r="AE418">
        <v>9040.01</v>
      </c>
      <c r="AF418">
        <v>0</v>
      </c>
      <c r="AG418">
        <v>0</v>
      </c>
      <c r="AH418">
        <v>0</v>
      </c>
      <c r="AI418">
        <v>1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4.0000000000000002E-4</v>
      </c>
      <c r="AU418" t="s">
        <v>3</v>
      </c>
      <c r="AV418">
        <v>0</v>
      </c>
      <c r="AW418">
        <v>2</v>
      </c>
      <c r="AX418">
        <v>33357790</v>
      </c>
      <c r="AY418">
        <v>1</v>
      </c>
      <c r="AZ418">
        <v>0</v>
      </c>
      <c r="BA418">
        <v>476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Y418*Source!I441</f>
        <v>1.6000000000000001E-4</v>
      </c>
      <c r="CY418">
        <f>AA418</f>
        <v>9040.01</v>
      </c>
      <c r="CZ418">
        <f>AE418</f>
        <v>9040.01</v>
      </c>
      <c r="DA418">
        <f>AI418</f>
        <v>1</v>
      </c>
      <c r="DB418">
        <f>ROUND(ROUND(AT418*CZ418,2),2)</f>
        <v>3.62</v>
      </c>
      <c r="DC418">
        <f>ROUND(ROUND(AT418*AG418,2),2)</f>
        <v>0</v>
      </c>
    </row>
    <row r="419" spans="1:107">
      <c r="A419">
        <f>ROW(Source!A441)</f>
        <v>441</v>
      </c>
      <c r="B419">
        <v>33304975</v>
      </c>
      <c r="C419">
        <v>33357781</v>
      </c>
      <c r="D419">
        <v>31181610</v>
      </c>
      <c r="E419">
        <v>1</v>
      </c>
      <c r="F419">
        <v>1</v>
      </c>
      <c r="G419">
        <v>1</v>
      </c>
      <c r="H419">
        <v>3</v>
      </c>
      <c r="I419" t="s">
        <v>847</v>
      </c>
      <c r="J419" t="s">
        <v>848</v>
      </c>
      <c r="K419" t="s">
        <v>849</v>
      </c>
      <c r="L419">
        <v>1346</v>
      </c>
      <c r="N419">
        <v>1009</v>
      </c>
      <c r="O419" t="s">
        <v>78</v>
      </c>
      <c r="P419" t="s">
        <v>78</v>
      </c>
      <c r="Q419">
        <v>1</v>
      </c>
      <c r="W419">
        <v>0</v>
      </c>
      <c r="X419">
        <v>-731615568</v>
      </c>
      <c r="Y419">
        <v>1.1000000000000001</v>
      </c>
      <c r="AA419">
        <v>23.09</v>
      </c>
      <c r="AB419">
        <v>0</v>
      </c>
      <c r="AC419">
        <v>0</v>
      </c>
      <c r="AD419">
        <v>0</v>
      </c>
      <c r="AE419">
        <v>23.09</v>
      </c>
      <c r="AF419">
        <v>0</v>
      </c>
      <c r="AG419">
        <v>0</v>
      </c>
      <c r="AH419">
        <v>0</v>
      </c>
      <c r="AI419">
        <v>1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1.1000000000000001</v>
      </c>
      <c r="AU419" t="s">
        <v>3</v>
      </c>
      <c r="AV419">
        <v>0</v>
      </c>
      <c r="AW419">
        <v>2</v>
      </c>
      <c r="AX419">
        <v>33357791</v>
      </c>
      <c r="AY419">
        <v>1</v>
      </c>
      <c r="AZ419">
        <v>0</v>
      </c>
      <c r="BA419">
        <v>477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Y419*Source!I441</f>
        <v>0.44000000000000006</v>
      </c>
      <c r="CY419">
        <f>AA419</f>
        <v>23.09</v>
      </c>
      <c r="CZ419">
        <f>AE419</f>
        <v>23.09</v>
      </c>
      <c r="DA419">
        <f>AI419</f>
        <v>1</v>
      </c>
      <c r="DB419">
        <f>ROUND(ROUND(AT419*CZ419,2),2)</f>
        <v>25.4</v>
      </c>
      <c r="DC419">
        <f>ROUND(ROUND(AT419*AG419,2),2)</f>
        <v>0</v>
      </c>
    </row>
    <row r="420" spans="1:107">
      <c r="A420">
        <f>ROW(Source!A442)</f>
        <v>442</v>
      </c>
      <c r="B420">
        <v>33304960</v>
      </c>
      <c r="C420">
        <v>33357781</v>
      </c>
      <c r="D420">
        <v>31172080</v>
      </c>
      <c r="E420">
        <v>1</v>
      </c>
      <c r="F420">
        <v>1</v>
      </c>
      <c r="G420">
        <v>1</v>
      </c>
      <c r="H420">
        <v>1</v>
      </c>
      <c r="I420" t="s">
        <v>852</v>
      </c>
      <c r="J420" t="s">
        <v>3</v>
      </c>
      <c r="K420" t="s">
        <v>853</v>
      </c>
      <c r="L420">
        <v>1191</v>
      </c>
      <c r="N420">
        <v>1013</v>
      </c>
      <c r="O420" t="s">
        <v>831</v>
      </c>
      <c r="P420" t="s">
        <v>831</v>
      </c>
      <c r="Q420">
        <v>1</v>
      </c>
      <c r="W420">
        <v>0</v>
      </c>
      <c r="X420">
        <v>912892513</v>
      </c>
      <c r="Y420">
        <v>5.1059999999999999</v>
      </c>
      <c r="AA420">
        <v>0</v>
      </c>
      <c r="AB420">
        <v>0</v>
      </c>
      <c r="AC420">
        <v>0</v>
      </c>
      <c r="AD420">
        <v>9.92</v>
      </c>
      <c r="AE420">
        <v>0</v>
      </c>
      <c r="AF420">
        <v>0</v>
      </c>
      <c r="AG420">
        <v>0</v>
      </c>
      <c r="AH420">
        <v>9.92</v>
      </c>
      <c r="AI420">
        <v>1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1</v>
      </c>
      <c r="AQ420">
        <v>0</v>
      </c>
      <c r="AR420">
        <v>0</v>
      </c>
      <c r="AS420" t="s">
        <v>3</v>
      </c>
      <c r="AT420">
        <v>3.7</v>
      </c>
      <c r="AU420" t="s">
        <v>22</v>
      </c>
      <c r="AV420">
        <v>1</v>
      </c>
      <c r="AW420">
        <v>2</v>
      </c>
      <c r="AX420">
        <v>33357787</v>
      </c>
      <c r="AY420">
        <v>1</v>
      </c>
      <c r="AZ420">
        <v>0</v>
      </c>
      <c r="BA420">
        <v>479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Y420*Source!I442</f>
        <v>2.0424000000000002</v>
      </c>
      <c r="CY420">
        <f>AD420</f>
        <v>9.92</v>
      </c>
      <c r="CZ420">
        <f>AH420</f>
        <v>9.92</v>
      </c>
      <c r="DA420">
        <f>AL420</f>
        <v>1</v>
      </c>
      <c r="DB420">
        <f>ROUND(((ROUND(AT420*CZ420,2)*1.2)*1.15),2)</f>
        <v>50.65</v>
      </c>
      <c r="DC420">
        <f>ROUND(((ROUND(AT420*AG420,2)*1.2)*1.15),2)</f>
        <v>0</v>
      </c>
    </row>
    <row r="421" spans="1:107">
      <c r="A421">
        <f>ROW(Source!A442)</f>
        <v>442</v>
      </c>
      <c r="B421">
        <v>33304960</v>
      </c>
      <c r="C421">
        <v>33357781</v>
      </c>
      <c r="D421">
        <v>31172011</v>
      </c>
      <c r="E421">
        <v>1</v>
      </c>
      <c r="F421">
        <v>1</v>
      </c>
      <c r="G421">
        <v>1</v>
      </c>
      <c r="H421">
        <v>1</v>
      </c>
      <c r="I421" t="s">
        <v>832</v>
      </c>
      <c r="J421" t="s">
        <v>3</v>
      </c>
      <c r="K421" t="s">
        <v>833</v>
      </c>
      <c r="L421">
        <v>1191</v>
      </c>
      <c r="N421">
        <v>1013</v>
      </c>
      <c r="O421" t="s">
        <v>831</v>
      </c>
      <c r="P421" t="s">
        <v>831</v>
      </c>
      <c r="Q421">
        <v>1</v>
      </c>
      <c r="W421">
        <v>0</v>
      </c>
      <c r="X421">
        <v>-1417349443</v>
      </c>
      <c r="Y421">
        <v>0.01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0.01</v>
      </c>
      <c r="AU421" t="s">
        <v>3</v>
      </c>
      <c r="AV421">
        <v>2</v>
      </c>
      <c r="AW421">
        <v>2</v>
      </c>
      <c r="AX421">
        <v>33357788</v>
      </c>
      <c r="AY421">
        <v>1</v>
      </c>
      <c r="AZ421">
        <v>2048</v>
      </c>
      <c r="BA421">
        <v>480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Y421*Source!I442</f>
        <v>4.0000000000000001E-3</v>
      </c>
      <c r="CY421">
        <f>AD421</f>
        <v>0</v>
      </c>
      <c r="CZ421">
        <f>AH421</f>
        <v>0</v>
      </c>
      <c r="DA421">
        <f>AL421</f>
        <v>1</v>
      </c>
      <c r="DB421">
        <f>ROUND(ROUND(AT421*CZ421,2),2)</f>
        <v>0</v>
      </c>
      <c r="DC421">
        <f>ROUND(ROUND(AT421*AG421,2),2)</f>
        <v>0</v>
      </c>
    </row>
    <row r="422" spans="1:107">
      <c r="A422">
        <f>ROW(Source!A442)</f>
        <v>442</v>
      </c>
      <c r="B422">
        <v>33304960</v>
      </c>
      <c r="C422">
        <v>33357781</v>
      </c>
      <c r="D422">
        <v>31259879</v>
      </c>
      <c r="E422">
        <v>1</v>
      </c>
      <c r="F422">
        <v>1</v>
      </c>
      <c r="G422">
        <v>1</v>
      </c>
      <c r="H422">
        <v>2</v>
      </c>
      <c r="I422" t="s">
        <v>841</v>
      </c>
      <c r="J422" t="s">
        <v>842</v>
      </c>
      <c r="K422" t="s">
        <v>843</v>
      </c>
      <c r="L422">
        <v>1368</v>
      </c>
      <c r="N422">
        <v>1011</v>
      </c>
      <c r="O422" t="s">
        <v>837</v>
      </c>
      <c r="P422" t="s">
        <v>837</v>
      </c>
      <c r="Q422">
        <v>1</v>
      </c>
      <c r="W422">
        <v>0</v>
      </c>
      <c r="X422">
        <v>1372534845</v>
      </c>
      <c r="Y422">
        <v>1.4999999999999999E-2</v>
      </c>
      <c r="AA422">
        <v>0</v>
      </c>
      <c r="AB422">
        <v>65.709999999999994</v>
      </c>
      <c r="AC422">
        <v>11.6</v>
      </c>
      <c r="AD422">
        <v>0</v>
      </c>
      <c r="AE422">
        <v>0</v>
      </c>
      <c r="AF422">
        <v>65.709999999999994</v>
      </c>
      <c r="AG422">
        <v>11.6</v>
      </c>
      <c r="AH422">
        <v>0</v>
      </c>
      <c r="AI422">
        <v>1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1</v>
      </c>
      <c r="AQ422">
        <v>0</v>
      </c>
      <c r="AR422">
        <v>0</v>
      </c>
      <c r="AS422" t="s">
        <v>3</v>
      </c>
      <c r="AT422">
        <v>0.01</v>
      </c>
      <c r="AU422" t="s">
        <v>21</v>
      </c>
      <c r="AV422">
        <v>0</v>
      </c>
      <c r="AW422">
        <v>2</v>
      </c>
      <c r="AX422">
        <v>33357789</v>
      </c>
      <c r="AY422">
        <v>1</v>
      </c>
      <c r="AZ422">
        <v>0</v>
      </c>
      <c r="BA422">
        <v>481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Y422*Source!I442</f>
        <v>6.0000000000000001E-3</v>
      </c>
      <c r="CY422">
        <f>AB422</f>
        <v>65.709999999999994</v>
      </c>
      <c r="CZ422">
        <f>AF422</f>
        <v>65.709999999999994</v>
      </c>
      <c r="DA422">
        <f>AJ422</f>
        <v>1</v>
      </c>
      <c r="DB422">
        <f>ROUND(((ROUND(AT422*CZ422,2)*1.2)*1.25),2)</f>
        <v>0.99</v>
      </c>
      <c r="DC422">
        <f>ROUND(((ROUND(AT422*AG422,2)*1.2)*1.25),2)</f>
        <v>0.18</v>
      </c>
    </row>
    <row r="423" spans="1:107">
      <c r="A423">
        <f>ROW(Source!A442)</f>
        <v>442</v>
      </c>
      <c r="B423">
        <v>33304960</v>
      </c>
      <c r="C423">
        <v>33357781</v>
      </c>
      <c r="D423">
        <v>31180727</v>
      </c>
      <c r="E423">
        <v>1</v>
      </c>
      <c r="F423">
        <v>1</v>
      </c>
      <c r="G423">
        <v>1</v>
      </c>
      <c r="H423">
        <v>3</v>
      </c>
      <c r="I423" t="s">
        <v>844</v>
      </c>
      <c r="J423" t="s">
        <v>845</v>
      </c>
      <c r="K423" t="s">
        <v>846</v>
      </c>
      <c r="L423">
        <v>1348</v>
      </c>
      <c r="N423">
        <v>1009</v>
      </c>
      <c r="O423" t="s">
        <v>32</v>
      </c>
      <c r="P423" t="s">
        <v>32</v>
      </c>
      <c r="Q423">
        <v>1000</v>
      </c>
      <c r="W423">
        <v>0</v>
      </c>
      <c r="X423">
        <v>-437906794</v>
      </c>
      <c r="Y423">
        <v>4.0000000000000002E-4</v>
      </c>
      <c r="AA423">
        <v>9040.01</v>
      </c>
      <c r="AB423">
        <v>0</v>
      </c>
      <c r="AC423">
        <v>0</v>
      </c>
      <c r="AD423">
        <v>0</v>
      </c>
      <c r="AE423">
        <v>9040.01</v>
      </c>
      <c r="AF423">
        <v>0</v>
      </c>
      <c r="AG423">
        <v>0</v>
      </c>
      <c r="AH423">
        <v>0</v>
      </c>
      <c r="AI423">
        <v>1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4.0000000000000002E-4</v>
      </c>
      <c r="AU423" t="s">
        <v>3</v>
      </c>
      <c r="AV423">
        <v>0</v>
      </c>
      <c r="AW423">
        <v>2</v>
      </c>
      <c r="AX423">
        <v>33357790</v>
      </c>
      <c r="AY423">
        <v>1</v>
      </c>
      <c r="AZ423">
        <v>0</v>
      </c>
      <c r="BA423">
        <v>482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Y423*Source!I442</f>
        <v>1.6000000000000001E-4</v>
      </c>
      <c r="CY423">
        <f>AA423</f>
        <v>9040.01</v>
      </c>
      <c r="CZ423">
        <f>AE423</f>
        <v>9040.01</v>
      </c>
      <c r="DA423">
        <f>AI423</f>
        <v>1</v>
      </c>
      <c r="DB423">
        <f>ROUND(ROUND(AT423*CZ423,2),2)</f>
        <v>3.62</v>
      </c>
      <c r="DC423">
        <f>ROUND(ROUND(AT423*AG423,2),2)</f>
        <v>0</v>
      </c>
    </row>
    <row r="424" spans="1:107">
      <c r="A424">
        <f>ROW(Source!A442)</f>
        <v>442</v>
      </c>
      <c r="B424">
        <v>33304960</v>
      </c>
      <c r="C424">
        <v>33357781</v>
      </c>
      <c r="D424">
        <v>31181610</v>
      </c>
      <c r="E424">
        <v>1</v>
      </c>
      <c r="F424">
        <v>1</v>
      </c>
      <c r="G424">
        <v>1</v>
      </c>
      <c r="H424">
        <v>3</v>
      </c>
      <c r="I424" t="s">
        <v>847</v>
      </c>
      <c r="J424" t="s">
        <v>848</v>
      </c>
      <c r="K424" t="s">
        <v>849</v>
      </c>
      <c r="L424">
        <v>1346</v>
      </c>
      <c r="N424">
        <v>1009</v>
      </c>
      <c r="O424" t="s">
        <v>78</v>
      </c>
      <c r="P424" t="s">
        <v>78</v>
      </c>
      <c r="Q424">
        <v>1</v>
      </c>
      <c r="W424">
        <v>0</v>
      </c>
      <c r="X424">
        <v>-731615568</v>
      </c>
      <c r="Y424">
        <v>1.1000000000000001</v>
      </c>
      <c r="AA424">
        <v>23.09</v>
      </c>
      <c r="AB424">
        <v>0</v>
      </c>
      <c r="AC424">
        <v>0</v>
      </c>
      <c r="AD424">
        <v>0</v>
      </c>
      <c r="AE424">
        <v>23.09</v>
      </c>
      <c r="AF424">
        <v>0</v>
      </c>
      <c r="AG424">
        <v>0</v>
      </c>
      <c r="AH424">
        <v>0</v>
      </c>
      <c r="AI424">
        <v>1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3</v>
      </c>
      <c r="AT424">
        <v>1.1000000000000001</v>
      </c>
      <c r="AU424" t="s">
        <v>3</v>
      </c>
      <c r="AV424">
        <v>0</v>
      </c>
      <c r="AW424">
        <v>2</v>
      </c>
      <c r="AX424">
        <v>33357791</v>
      </c>
      <c r="AY424">
        <v>1</v>
      </c>
      <c r="AZ424">
        <v>0</v>
      </c>
      <c r="BA424">
        <v>483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Y424*Source!I442</f>
        <v>0.44000000000000006</v>
      </c>
      <c r="CY424">
        <f>AA424</f>
        <v>23.09</v>
      </c>
      <c r="CZ424">
        <f>AE424</f>
        <v>23.09</v>
      </c>
      <c r="DA424">
        <f>AI424</f>
        <v>1</v>
      </c>
      <c r="DB424">
        <f>ROUND(ROUND(AT424*CZ424,2),2)</f>
        <v>25.4</v>
      </c>
      <c r="DC424">
        <f>ROUND(ROUND(AT424*AG424,2),2)</f>
        <v>0</v>
      </c>
    </row>
    <row r="425" spans="1:107">
      <c r="A425">
        <f>ROW(Source!A445)</f>
        <v>445</v>
      </c>
      <c r="B425">
        <v>33304975</v>
      </c>
      <c r="C425">
        <v>33357794</v>
      </c>
      <c r="D425">
        <v>31172069</v>
      </c>
      <c r="E425">
        <v>1</v>
      </c>
      <c r="F425">
        <v>1</v>
      </c>
      <c r="G425">
        <v>1</v>
      </c>
      <c r="H425">
        <v>1</v>
      </c>
      <c r="I425" t="s">
        <v>856</v>
      </c>
      <c r="J425" t="s">
        <v>3</v>
      </c>
      <c r="K425" t="s">
        <v>857</v>
      </c>
      <c r="L425">
        <v>1191</v>
      </c>
      <c r="N425">
        <v>1013</v>
      </c>
      <c r="O425" t="s">
        <v>831</v>
      </c>
      <c r="P425" t="s">
        <v>831</v>
      </c>
      <c r="Q425">
        <v>1</v>
      </c>
      <c r="W425">
        <v>0</v>
      </c>
      <c r="X425">
        <v>-1027537862</v>
      </c>
      <c r="Y425">
        <v>8.307599999999999</v>
      </c>
      <c r="AA425">
        <v>0</v>
      </c>
      <c r="AB425">
        <v>0</v>
      </c>
      <c r="AC425">
        <v>0</v>
      </c>
      <c r="AD425">
        <v>9.18</v>
      </c>
      <c r="AE425">
        <v>0</v>
      </c>
      <c r="AF425">
        <v>0</v>
      </c>
      <c r="AG425">
        <v>0</v>
      </c>
      <c r="AH425">
        <v>9.18</v>
      </c>
      <c r="AI425">
        <v>1</v>
      </c>
      <c r="AJ425">
        <v>1</v>
      </c>
      <c r="AK425">
        <v>1</v>
      </c>
      <c r="AL425">
        <v>1</v>
      </c>
      <c r="AN425">
        <v>0</v>
      </c>
      <c r="AO425">
        <v>1</v>
      </c>
      <c r="AP425">
        <v>1</v>
      </c>
      <c r="AQ425">
        <v>0</v>
      </c>
      <c r="AR425">
        <v>0</v>
      </c>
      <c r="AS425" t="s">
        <v>3</v>
      </c>
      <c r="AT425">
        <v>6.02</v>
      </c>
      <c r="AU425" t="s">
        <v>22</v>
      </c>
      <c r="AV425">
        <v>1</v>
      </c>
      <c r="AW425">
        <v>2</v>
      </c>
      <c r="AX425">
        <v>33357802</v>
      </c>
      <c r="AY425">
        <v>1</v>
      </c>
      <c r="AZ425">
        <v>0</v>
      </c>
      <c r="BA425">
        <v>485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Y425*Source!I445</f>
        <v>1.8442871999999999</v>
      </c>
      <c r="CY425">
        <f>AD425</f>
        <v>9.18</v>
      </c>
      <c r="CZ425">
        <f>AH425</f>
        <v>9.18</v>
      </c>
      <c r="DA425">
        <f>AL425</f>
        <v>1</v>
      </c>
      <c r="DB425">
        <f>ROUND(((ROUND(AT425*CZ425,2)*1.2)*1.15),2)</f>
        <v>76.260000000000005</v>
      </c>
      <c r="DC425">
        <f>ROUND(((ROUND(AT425*AG425,2)*1.2)*1.15),2)</f>
        <v>0</v>
      </c>
    </row>
    <row r="426" spans="1:107">
      <c r="A426">
        <f>ROW(Source!A445)</f>
        <v>445</v>
      </c>
      <c r="B426">
        <v>33304975</v>
      </c>
      <c r="C426">
        <v>33357794</v>
      </c>
      <c r="D426">
        <v>31172011</v>
      </c>
      <c r="E426">
        <v>1</v>
      </c>
      <c r="F426">
        <v>1</v>
      </c>
      <c r="G426">
        <v>1</v>
      </c>
      <c r="H426">
        <v>1</v>
      </c>
      <c r="I426" t="s">
        <v>832</v>
      </c>
      <c r="J426" t="s">
        <v>3</v>
      </c>
      <c r="K426" t="s">
        <v>833</v>
      </c>
      <c r="L426">
        <v>1191</v>
      </c>
      <c r="N426">
        <v>1013</v>
      </c>
      <c r="O426" t="s">
        <v>831</v>
      </c>
      <c r="P426" t="s">
        <v>831</v>
      </c>
      <c r="Q426">
        <v>1</v>
      </c>
      <c r="W426">
        <v>0</v>
      </c>
      <c r="X426">
        <v>-1417349443</v>
      </c>
      <c r="Y426">
        <v>0.04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1</v>
      </c>
      <c r="AJ426">
        <v>1</v>
      </c>
      <c r="AK426">
        <v>1</v>
      </c>
      <c r="AL426">
        <v>1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3</v>
      </c>
      <c r="AT426">
        <v>0.04</v>
      </c>
      <c r="AU426" t="s">
        <v>3</v>
      </c>
      <c r="AV426">
        <v>2</v>
      </c>
      <c r="AW426">
        <v>2</v>
      </c>
      <c r="AX426">
        <v>33357803</v>
      </c>
      <c r="AY426">
        <v>1</v>
      </c>
      <c r="AZ426">
        <v>2048</v>
      </c>
      <c r="BA426">
        <v>486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Y426*Source!I445</f>
        <v>8.8800000000000007E-3</v>
      </c>
      <c r="CY426">
        <f>AD426</f>
        <v>0</v>
      </c>
      <c r="CZ426">
        <f>AH426</f>
        <v>0</v>
      </c>
      <c r="DA426">
        <f>AL426</f>
        <v>1</v>
      </c>
      <c r="DB426">
        <f>ROUND(ROUND(AT426*CZ426,2),2)</f>
        <v>0</v>
      </c>
      <c r="DC426">
        <f>ROUND(ROUND(AT426*AG426,2),2)</f>
        <v>0</v>
      </c>
    </row>
    <row r="427" spans="1:107">
      <c r="A427">
        <f>ROW(Source!A445)</f>
        <v>445</v>
      </c>
      <c r="B427">
        <v>33304975</v>
      </c>
      <c r="C427">
        <v>33357794</v>
      </c>
      <c r="D427">
        <v>31259879</v>
      </c>
      <c r="E427">
        <v>1</v>
      </c>
      <c r="F427">
        <v>1</v>
      </c>
      <c r="G427">
        <v>1</v>
      </c>
      <c r="H427">
        <v>2</v>
      </c>
      <c r="I427" t="s">
        <v>841</v>
      </c>
      <c r="J427" t="s">
        <v>842</v>
      </c>
      <c r="K427" t="s">
        <v>843</v>
      </c>
      <c r="L427">
        <v>1368</v>
      </c>
      <c r="N427">
        <v>1011</v>
      </c>
      <c r="O427" t="s">
        <v>837</v>
      </c>
      <c r="P427" t="s">
        <v>837</v>
      </c>
      <c r="Q427">
        <v>1</v>
      </c>
      <c r="W427">
        <v>0</v>
      </c>
      <c r="X427">
        <v>1372534845</v>
      </c>
      <c r="Y427">
        <v>0.06</v>
      </c>
      <c r="AA427">
        <v>0</v>
      </c>
      <c r="AB427">
        <v>65.709999999999994</v>
      </c>
      <c r="AC427">
        <v>11.6</v>
      </c>
      <c r="AD427">
        <v>0</v>
      </c>
      <c r="AE427">
        <v>0</v>
      </c>
      <c r="AF427">
        <v>65.709999999999994</v>
      </c>
      <c r="AG427">
        <v>11.6</v>
      </c>
      <c r="AH427">
        <v>0</v>
      </c>
      <c r="AI427">
        <v>1</v>
      </c>
      <c r="AJ427">
        <v>1</v>
      </c>
      <c r="AK427">
        <v>1</v>
      </c>
      <c r="AL427">
        <v>1</v>
      </c>
      <c r="AN427">
        <v>0</v>
      </c>
      <c r="AO427">
        <v>1</v>
      </c>
      <c r="AP427">
        <v>1</v>
      </c>
      <c r="AQ427">
        <v>0</v>
      </c>
      <c r="AR427">
        <v>0</v>
      </c>
      <c r="AS427" t="s">
        <v>3</v>
      </c>
      <c r="AT427">
        <v>0.04</v>
      </c>
      <c r="AU427" t="s">
        <v>21</v>
      </c>
      <c r="AV427">
        <v>0</v>
      </c>
      <c r="AW427">
        <v>2</v>
      </c>
      <c r="AX427">
        <v>33357804</v>
      </c>
      <c r="AY427">
        <v>1</v>
      </c>
      <c r="AZ427">
        <v>0</v>
      </c>
      <c r="BA427">
        <v>487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Y427*Source!I445</f>
        <v>1.332E-2</v>
      </c>
      <c r="CY427">
        <f>AB427</f>
        <v>65.709999999999994</v>
      </c>
      <c r="CZ427">
        <f>AF427</f>
        <v>65.709999999999994</v>
      </c>
      <c r="DA427">
        <f>AJ427</f>
        <v>1</v>
      </c>
      <c r="DB427">
        <f>ROUND(((ROUND(AT427*CZ427,2)*1.2)*1.25),2)</f>
        <v>3.95</v>
      </c>
      <c r="DC427">
        <f>ROUND(((ROUND(AT427*AG427,2)*1.2)*1.25),2)</f>
        <v>0.69</v>
      </c>
    </row>
    <row r="428" spans="1:107">
      <c r="A428">
        <f>ROW(Source!A445)</f>
        <v>445</v>
      </c>
      <c r="B428">
        <v>33304975</v>
      </c>
      <c r="C428">
        <v>33357794</v>
      </c>
      <c r="D428">
        <v>31260100</v>
      </c>
      <c r="E428">
        <v>1</v>
      </c>
      <c r="F428">
        <v>1</v>
      </c>
      <c r="G428">
        <v>1</v>
      </c>
      <c r="H428">
        <v>2</v>
      </c>
      <c r="I428" t="s">
        <v>858</v>
      </c>
      <c r="J428" t="s">
        <v>859</v>
      </c>
      <c r="K428" t="s">
        <v>860</v>
      </c>
      <c r="L428">
        <v>1368</v>
      </c>
      <c r="N428">
        <v>1011</v>
      </c>
      <c r="O428" t="s">
        <v>837</v>
      </c>
      <c r="P428" t="s">
        <v>837</v>
      </c>
      <c r="Q428">
        <v>1</v>
      </c>
      <c r="W428">
        <v>0</v>
      </c>
      <c r="X428">
        <v>-353815937</v>
      </c>
      <c r="Y428">
        <v>1.395</v>
      </c>
      <c r="AA428">
        <v>0</v>
      </c>
      <c r="AB428">
        <v>8.1</v>
      </c>
      <c r="AC428">
        <v>0</v>
      </c>
      <c r="AD428">
        <v>0</v>
      </c>
      <c r="AE428">
        <v>0</v>
      </c>
      <c r="AF428">
        <v>8.1</v>
      </c>
      <c r="AG428">
        <v>0</v>
      </c>
      <c r="AH428">
        <v>0</v>
      </c>
      <c r="AI428">
        <v>1</v>
      </c>
      <c r="AJ428">
        <v>1</v>
      </c>
      <c r="AK428">
        <v>1</v>
      </c>
      <c r="AL428">
        <v>1</v>
      </c>
      <c r="AN428">
        <v>0</v>
      </c>
      <c r="AO428">
        <v>1</v>
      </c>
      <c r="AP428">
        <v>1</v>
      </c>
      <c r="AQ428">
        <v>0</v>
      </c>
      <c r="AR428">
        <v>0</v>
      </c>
      <c r="AS428" t="s">
        <v>3</v>
      </c>
      <c r="AT428">
        <v>0.93</v>
      </c>
      <c r="AU428" t="s">
        <v>21</v>
      </c>
      <c r="AV428">
        <v>0</v>
      </c>
      <c r="AW428">
        <v>2</v>
      </c>
      <c r="AX428">
        <v>33357805</v>
      </c>
      <c r="AY428">
        <v>1</v>
      </c>
      <c r="AZ428">
        <v>0</v>
      </c>
      <c r="BA428">
        <v>488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Y428*Source!I445</f>
        <v>0.30969000000000002</v>
      </c>
      <c r="CY428">
        <f>AB428</f>
        <v>8.1</v>
      </c>
      <c r="CZ428">
        <f>AF428</f>
        <v>8.1</v>
      </c>
      <c r="DA428">
        <f>AJ428</f>
        <v>1</v>
      </c>
      <c r="DB428">
        <f>ROUND(((ROUND(AT428*CZ428,2)*1.2)*1.25),2)</f>
        <v>11.3</v>
      </c>
      <c r="DC428">
        <f>ROUND(((ROUND(AT428*AG428,2)*1.2)*1.25),2)</f>
        <v>0</v>
      </c>
    </row>
    <row r="429" spans="1:107">
      <c r="A429">
        <f>ROW(Source!A445)</f>
        <v>445</v>
      </c>
      <c r="B429">
        <v>33304975</v>
      </c>
      <c r="C429">
        <v>33357794</v>
      </c>
      <c r="D429">
        <v>31179550</v>
      </c>
      <c r="E429">
        <v>1</v>
      </c>
      <c r="F429">
        <v>1</v>
      </c>
      <c r="G429">
        <v>1</v>
      </c>
      <c r="H429">
        <v>3</v>
      </c>
      <c r="I429" t="s">
        <v>861</v>
      </c>
      <c r="J429" t="s">
        <v>862</v>
      </c>
      <c r="K429" t="s">
        <v>863</v>
      </c>
      <c r="L429">
        <v>1348</v>
      </c>
      <c r="N429">
        <v>1009</v>
      </c>
      <c r="O429" t="s">
        <v>32</v>
      </c>
      <c r="P429" t="s">
        <v>32</v>
      </c>
      <c r="Q429">
        <v>1000</v>
      </c>
      <c r="W429">
        <v>0</v>
      </c>
      <c r="X429">
        <v>-1068056325</v>
      </c>
      <c r="Y429">
        <v>8.0000000000000004E-4</v>
      </c>
      <c r="AA429">
        <v>10362</v>
      </c>
      <c r="AB429">
        <v>0</v>
      </c>
      <c r="AC429">
        <v>0</v>
      </c>
      <c r="AD429">
        <v>0</v>
      </c>
      <c r="AE429">
        <v>10362</v>
      </c>
      <c r="AF429">
        <v>0</v>
      </c>
      <c r="AG429">
        <v>0</v>
      </c>
      <c r="AH429">
        <v>0</v>
      </c>
      <c r="AI429">
        <v>1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3</v>
      </c>
      <c r="AT429">
        <v>8.0000000000000004E-4</v>
      </c>
      <c r="AU429" t="s">
        <v>3</v>
      </c>
      <c r="AV429">
        <v>0</v>
      </c>
      <c r="AW429">
        <v>2</v>
      </c>
      <c r="AX429">
        <v>33357806</v>
      </c>
      <c r="AY429">
        <v>1</v>
      </c>
      <c r="AZ429">
        <v>0</v>
      </c>
      <c r="BA429">
        <v>489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Y429*Source!I445</f>
        <v>1.7760000000000001E-4</v>
      </c>
      <c r="CY429">
        <f>AA429</f>
        <v>10362</v>
      </c>
      <c r="CZ429">
        <f>AE429</f>
        <v>10362</v>
      </c>
      <c r="DA429">
        <f>AI429</f>
        <v>1</v>
      </c>
      <c r="DB429">
        <f>ROUND(ROUND(AT429*CZ429,2),2)</f>
        <v>8.2899999999999991</v>
      </c>
      <c r="DC429">
        <f>ROUND(ROUND(AT429*AG429,2),2)</f>
        <v>0</v>
      </c>
    </row>
    <row r="430" spans="1:107">
      <c r="A430">
        <f>ROW(Source!A445)</f>
        <v>445</v>
      </c>
      <c r="B430">
        <v>33304975</v>
      </c>
      <c r="C430">
        <v>33357794</v>
      </c>
      <c r="D430">
        <v>31180727</v>
      </c>
      <c r="E430">
        <v>1</v>
      </c>
      <c r="F430">
        <v>1</v>
      </c>
      <c r="G430">
        <v>1</v>
      </c>
      <c r="H430">
        <v>3</v>
      </c>
      <c r="I430" t="s">
        <v>844</v>
      </c>
      <c r="J430" t="s">
        <v>845</v>
      </c>
      <c r="K430" t="s">
        <v>846</v>
      </c>
      <c r="L430">
        <v>1348</v>
      </c>
      <c r="N430">
        <v>1009</v>
      </c>
      <c r="O430" t="s">
        <v>32</v>
      </c>
      <c r="P430" t="s">
        <v>32</v>
      </c>
      <c r="Q430">
        <v>1000</v>
      </c>
      <c r="W430">
        <v>0</v>
      </c>
      <c r="X430">
        <v>-437906794</v>
      </c>
      <c r="Y430">
        <v>6.9999999999999999E-4</v>
      </c>
      <c r="AA430">
        <v>9040.01</v>
      </c>
      <c r="AB430">
        <v>0</v>
      </c>
      <c r="AC430">
        <v>0</v>
      </c>
      <c r="AD430">
        <v>0</v>
      </c>
      <c r="AE430">
        <v>9040.01</v>
      </c>
      <c r="AF430">
        <v>0</v>
      </c>
      <c r="AG430">
        <v>0</v>
      </c>
      <c r="AH430">
        <v>0</v>
      </c>
      <c r="AI430">
        <v>1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3</v>
      </c>
      <c r="AT430">
        <v>6.9999999999999999E-4</v>
      </c>
      <c r="AU430" t="s">
        <v>3</v>
      </c>
      <c r="AV430">
        <v>0</v>
      </c>
      <c r="AW430">
        <v>2</v>
      </c>
      <c r="AX430">
        <v>33357807</v>
      </c>
      <c r="AY430">
        <v>1</v>
      </c>
      <c r="AZ430">
        <v>0</v>
      </c>
      <c r="BA430">
        <v>490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Y430*Source!I445</f>
        <v>1.5540000000000001E-4</v>
      </c>
      <c r="CY430">
        <f>AA430</f>
        <v>9040.01</v>
      </c>
      <c r="CZ430">
        <f>AE430</f>
        <v>9040.01</v>
      </c>
      <c r="DA430">
        <f>AI430</f>
        <v>1</v>
      </c>
      <c r="DB430">
        <f>ROUND(ROUND(AT430*CZ430,2),2)</f>
        <v>6.33</v>
      </c>
      <c r="DC430">
        <f>ROUND(ROUND(AT430*AG430,2),2)</f>
        <v>0</v>
      </c>
    </row>
    <row r="431" spans="1:107">
      <c r="A431">
        <f>ROW(Source!A445)</f>
        <v>445</v>
      </c>
      <c r="B431">
        <v>33304975</v>
      </c>
      <c r="C431">
        <v>33357794</v>
      </c>
      <c r="D431">
        <v>31223743</v>
      </c>
      <c r="E431">
        <v>1</v>
      </c>
      <c r="F431">
        <v>1</v>
      </c>
      <c r="G431">
        <v>1</v>
      </c>
      <c r="H431">
        <v>3</v>
      </c>
      <c r="I431" t="s">
        <v>76</v>
      </c>
      <c r="J431" t="s">
        <v>79</v>
      </c>
      <c r="K431" t="s">
        <v>77</v>
      </c>
      <c r="L431">
        <v>1346</v>
      </c>
      <c r="N431">
        <v>1009</v>
      </c>
      <c r="O431" t="s">
        <v>78</v>
      </c>
      <c r="P431" t="s">
        <v>78</v>
      </c>
      <c r="Q431">
        <v>1</v>
      </c>
      <c r="W431">
        <v>0</v>
      </c>
      <c r="X431">
        <v>-418489366</v>
      </c>
      <c r="Y431">
        <v>100</v>
      </c>
      <c r="AA431">
        <v>8.52</v>
      </c>
      <c r="AB431">
        <v>0</v>
      </c>
      <c r="AC431">
        <v>0</v>
      </c>
      <c r="AD431">
        <v>0</v>
      </c>
      <c r="AE431">
        <v>8.52</v>
      </c>
      <c r="AF431">
        <v>0</v>
      </c>
      <c r="AG431">
        <v>0</v>
      </c>
      <c r="AH431">
        <v>0</v>
      </c>
      <c r="AI431">
        <v>1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100</v>
      </c>
      <c r="AU431" t="s">
        <v>3</v>
      </c>
      <c r="AV431">
        <v>0</v>
      </c>
      <c r="AW431">
        <v>2</v>
      </c>
      <c r="AX431">
        <v>33357809</v>
      </c>
      <c r="AY431">
        <v>1</v>
      </c>
      <c r="AZ431">
        <v>0</v>
      </c>
      <c r="BA431">
        <v>492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Y431*Source!I445</f>
        <v>22.2</v>
      </c>
      <c r="CY431">
        <f>AA431</f>
        <v>8.52</v>
      </c>
      <c r="CZ431">
        <f>AE431</f>
        <v>8.52</v>
      </c>
      <c r="DA431">
        <f>AI431</f>
        <v>1</v>
      </c>
      <c r="DB431">
        <f>ROUND(ROUND(AT431*CZ431,2),2)</f>
        <v>852</v>
      </c>
      <c r="DC431">
        <f>ROUND(ROUND(AT431*AG431,2),2)</f>
        <v>0</v>
      </c>
    </row>
    <row r="432" spans="1:107">
      <c r="A432">
        <f>ROW(Source!A446)</f>
        <v>446</v>
      </c>
      <c r="B432">
        <v>33304960</v>
      </c>
      <c r="C432">
        <v>33357794</v>
      </c>
      <c r="D432">
        <v>31172069</v>
      </c>
      <c r="E432">
        <v>1</v>
      </c>
      <c r="F432">
        <v>1</v>
      </c>
      <c r="G432">
        <v>1</v>
      </c>
      <c r="H432">
        <v>1</v>
      </c>
      <c r="I432" t="s">
        <v>856</v>
      </c>
      <c r="J432" t="s">
        <v>3</v>
      </c>
      <c r="K432" t="s">
        <v>857</v>
      </c>
      <c r="L432">
        <v>1191</v>
      </c>
      <c r="N432">
        <v>1013</v>
      </c>
      <c r="O432" t="s">
        <v>831</v>
      </c>
      <c r="P432" t="s">
        <v>831</v>
      </c>
      <c r="Q432">
        <v>1</v>
      </c>
      <c r="W432">
        <v>0</v>
      </c>
      <c r="X432">
        <v>-1027537862</v>
      </c>
      <c r="Y432">
        <v>8.307599999999999</v>
      </c>
      <c r="AA432">
        <v>0</v>
      </c>
      <c r="AB432">
        <v>0</v>
      </c>
      <c r="AC432">
        <v>0</v>
      </c>
      <c r="AD432">
        <v>9.18</v>
      </c>
      <c r="AE432">
        <v>0</v>
      </c>
      <c r="AF432">
        <v>0</v>
      </c>
      <c r="AG432">
        <v>0</v>
      </c>
      <c r="AH432">
        <v>9.18</v>
      </c>
      <c r="AI432">
        <v>1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1</v>
      </c>
      <c r="AQ432">
        <v>0</v>
      </c>
      <c r="AR432">
        <v>0</v>
      </c>
      <c r="AS432" t="s">
        <v>3</v>
      </c>
      <c r="AT432">
        <v>6.02</v>
      </c>
      <c r="AU432" t="s">
        <v>22</v>
      </c>
      <c r="AV432">
        <v>1</v>
      </c>
      <c r="AW432">
        <v>2</v>
      </c>
      <c r="AX432">
        <v>33357802</v>
      </c>
      <c r="AY432">
        <v>1</v>
      </c>
      <c r="AZ432">
        <v>0</v>
      </c>
      <c r="BA432">
        <v>493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Y432*Source!I446</f>
        <v>1.8442871999999999</v>
      </c>
      <c r="CY432">
        <f>AD432</f>
        <v>9.18</v>
      </c>
      <c r="CZ432">
        <f>AH432</f>
        <v>9.18</v>
      </c>
      <c r="DA432">
        <f>AL432</f>
        <v>1</v>
      </c>
      <c r="DB432">
        <f>ROUND(((ROUND(AT432*CZ432,2)*1.2)*1.15),2)</f>
        <v>76.260000000000005</v>
      </c>
      <c r="DC432">
        <f>ROUND(((ROUND(AT432*AG432,2)*1.2)*1.15),2)</f>
        <v>0</v>
      </c>
    </row>
    <row r="433" spans="1:107">
      <c r="A433">
        <f>ROW(Source!A446)</f>
        <v>446</v>
      </c>
      <c r="B433">
        <v>33304960</v>
      </c>
      <c r="C433">
        <v>33357794</v>
      </c>
      <c r="D433">
        <v>31172011</v>
      </c>
      <c r="E433">
        <v>1</v>
      </c>
      <c r="F433">
        <v>1</v>
      </c>
      <c r="G433">
        <v>1</v>
      </c>
      <c r="H433">
        <v>1</v>
      </c>
      <c r="I433" t="s">
        <v>832</v>
      </c>
      <c r="J433" t="s">
        <v>3</v>
      </c>
      <c r="K433" t="s">
        <v>833</v>
      </c>
      <c r="L433">
        <v>1191</v>
      </c>
      <c r="N433">
        <v>1013</v>
      </c>
      <c r="O433" t="s">
        <v>831</v>
      </c>
      <c r="P433" t="s">
        <v>831</v>
      </c>
      <c r="Q433">
        <v>1</v>
      </c>
      <c r="W433">
        <v>0</v>
      </c>
      <c r="X433">
        <v>-1417349443</v>
      </c>
      <c r="Y433">
        <v>0.04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1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0.04</v>
      </c>
      <c r="AU433" t="s">
        <v>3</v>
      </c>
      <c r="AV433">
        <v>2</v>
      </c>
      <c r="AW433">
        <v>2</v>
      </c>
      <c r="AX433">
        <v>33357803</v>
      </c>
      <c r="AY433">
        <v>1</v>
      </c>
      <c r="AZ433">
        <v>2048</v>
      </c>
      <c r="BA433">
        <v>494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Y433*Source!I446</f>
        <v>8.8800000000000007E-3</v>
      </c>
      <c r="CY433">
        <f>AD433</f>
        <v>0</v>
      </c>
      <c r="CZ433">
        <f>AH433</f>
        <v>0</v>
      </c>
      <c r="DA433">
        <f>AL433</f>
        <v>1</v>
      </c>
      <c r="DB433">
        <f>ROUND(ROUND(AT433*CZ433,2),2)</f>
        <v>0</v>
      </c>
      <c r="DC433">
        <f>ROUND(ROUND(AT433*AG433,2),2)</f>
        <v>0</v>
      </c>
    </row>
    <row r="434" spans="1:107">
      <c r="A434">
        <f>ROW(Source!A446)</f>
        <v>446</v>
      </c>
      <c r="B434">
        <v>33304960</v>
      </c>
      <c r="C434">
        <v>33357794</v>
      </c>
      <c r="D434">
        <v>31259879</v>
      </c>
      <c r="E434">
        <v>1</v>
      </c>
      <c r="F434">
        <v>1</v>
      </c>
      <c r="G434">
        <v>1</v>
      </c>
      <c r="H434">
        <v>2</v>
      </c>
      <c r="I434" t="s">
        <v>841</v>
      </c>
      <c r="J434" t="s">
        <v>842</v>
      </c>
      <c r="K434" t="s">
        <v>843</v>
      </c>
      <c r="L434">
        <v>1368</v>
      </c>
      <c r="N434">
        <v>1011</v>
      </c>
      <c r="O434" t="s">
        <v>837</v>
      </c>
      <c r="P434" t="s">
        <v>837</v>
      </c>
      <c r="Q434">
        <v>1</v>
      </c>
      <c r="W434">
        <v>0</v>
      </c>
      <c r="X434">
        <v>1372534845</v>
      </c>
      <c r="Y434">
        <v>0.06</v>
      </c>
      <c r="AA434">
        <v>0</v>
      </c>
      <c r="AB434">
        <v>65.709999999999994</v>
      </c>
      <c r="AC434">
        <v>11.6</v>
      </c>
      <c r="AD434">
        <v>0</v>
      </c>
      <c r="AE434">
        <v>0</v>
      </c>
      <c r="AF434">
        <v>65.709999999999994</v>
      </c>
      <c r="AG434">
        <v>11.6</v>
      </c>
      <c r="AH434">
        <v>0</v>
      </c>
      <c r="AI434">
        <v>1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1</v>
      </c>
      <c r="AQ434">
        <v>0</v>
      </c>
      <c r="AR434">
        <v>0</v>
      </c>
      <c r="AS434" t="s">
        <v>3</v>
      </c>
      <c r="AT434">
        <v>0.04</v>
      </c>
      <c r="AU434" t="s">
        <v>21</v>
      </c>
      <c r="AV434">
        <v>0</v>
      </c>
      <c r="AW434">
        <v>2</v>
      </c>
      <c r="AX434">
        <v>33357804</v>
      </c>
      <c r="AY434">
        <v>1</v>
      </c>
      <c r="AZ434">
        <v>0</v>
      </c>
      <c r="BA434">
        <v>495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Y434*Source!I446</f>
        <v>1.332E-2</v>
      </c>
      <c r="CY434">
        <f>AB434</f>
        <v>65.709999999999994</v>
      </c>
      <c r="CZ434">
        <f>AF434</f>
        <v>65.709999999999994</v>
      </c>
      <c r="DA434">
        <f>AJ434</f>
        <v>1</v>
      </c>
      <c r="DB434">
        <f>ROUND(((ROUND(AT434*CZ434,2)*1.2)*1.25),2)</f>
        <v>3.95</v>
      </c>
      <c r="DC434">
        <f>ROUND(((ROUND(AT434*AG434,2)*1.2)*1.25),2)</f>
        <v>0.69</v>
      </c>
    </row>
    <row r="435" spans="1:107">
      <c r="A435">
        <f>ROW(Source!A446)</f>
        <v>446</v>
      </c>
      <c r="B435">
        <v>33304960</v>
      </c>
      <c r="C435">
        <v>33357794</v>
      </c>
      <c r="D435">
        <v>31260100</v>
      </c>
      <c r="E435">
        <v>1</v>
      </c>
      <c r="F435">
        <v>1</v>
      </c>
      <c r="G435">
        <v>1</v>
      </c>
      <c r="H435">
        <v>2</v>
      </c>
      <c r="I435" t="s">
        <v>858</v>
      </c>
      <c r="J435" t="s">
        <v>859</v>
      </c>
      <c r="K435" t="s">
        <v>860</v>
      </c>
      <c r="L435">
        <v>1368</v>
      </c>
      <c r="N435">
        <v>1011</v>
      </c>
      <c r="O435" t="s">
        <v>837</v>
      </c>
      <c r="P435" t="s">
        <v>837</v>
      </c>
      <c r="Q435">
        <v>1</v>
      </c>
      <c r="W435">
        <v>0</v>
      </c>
      <c r="X435">
        <v>-353815937</v>
      </c>
      <c r="Y435">
        <v>1.395</v>
      </c>
      <c r="AA435">
        <v>0</v>
      </c>
      <c r="AB435">
        <v>8.1</v>
      </c>
      <c r="AC435">
        <v>0</v>
      </c>
      <c r="AD435">
        <v>0</v>
      </c>
      <c r="AE435">
        <v>0</v>
      </c>
      <c r="AF435">
        <v>8.1</v>
      </c>
      <c r="AG435">
        <v>0</v>
      </c>
      <c r="AH435">
        <v>0</v>
      </c>
      <c r="AI435">
        <v>1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1</v>
      </c>
      <c r="AQ435">
        <v>0</v>
      </c>
      <c r="AR435">
        <v>0</v>
      </c>
      <c r="AS435" t="s">
        <v>3</v>
      </c>
      <c r="AT435">
        <v>0.93</v>
      </c>
      <c r="AU435" t="s">
        <v>21</v>
      </c>
      <c r="AV435">
        <v>0</v>
      </c>
      <c r="AW435">
        <v>2</v>
      </c>
      <c r="AX435">
        <v>33357805</v>
      </c>
      <c r="AY435">
        <v>1</v>
      </c>
      <c r="AZ435">
        <v>0</v>
      </c>
      <c r="BA435">
        <v>496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Y435*Source!I446</f>
        <v>0.30969000000000002</v>
      </c>
      <c r="CY435">
        <f>AB435</f>
        <v>8.1</v>
      </c>
      <c r="CZ435">
        <f>AF435</f>
        <v>8.1</v>
      </c>
      <c r="DA435">
        <f>AJ435</f>
        <v>1</v>
      </c>
      <c r="DB435">
        <f>ROUND(((ROUND(AT435*CZ435,2)*1.2)*1.25),2)</f>
        <v>11.3</v>
      </c>
      <c r="DC435">
        <f>ROUND(((ROUND(AT435*AG435,2)*1.2)*1.25),2)</f>
        <v>0</v>
      </c>
    </row>
    <row r="436" spans="1:107">
      <c r="A436">
        <f>ROW(Source!A446)</f>
        <v>446</v>
      </c>
      <c r="B436">
        <v>33304960</v>
      </c>
      <c r="C436">
        <v>33357794</v>
      </c>
      <c r="D436">
        <v>31179550</v>
      </c>
      <c r="E436">
        <v>1</v>
      </c>
      <c r="F436">
        <v>1</v>
      </c>
      <c r="G436">
        <v>1</v>
      </c>
      <c r="H436">
        <v>3</v>
      </c>
      <c r="I436" t="s">
        <v>861</v>
      </c>
      <c r="J436" t="s">
        <v>862</v>
      </c>
      <c r="K436" t="s">
        <v>863</v>
      </c>
      <c r="L436">
        <v>1348</v>
      </c>
      <c r="N436">
        <v>1009</v>
      </c>
      <c r="O436" t="s">
        <v>32</v>
      </c>
      <c r="P436" t="s">
        <v>32</v>
      </c>
      <c r="Q436">
        <v>1000</v>
      </c>
      <c r="W436">
        <v>0</v>
      </c>
      <c r="X436">
        <v>-1068056325</v>
      </c>
      <c r="Y436">
        <v>8.0000000000000004E-4</v>
      </c>
      <c r="AA436">
        <v>10362</v>
      </c>
      <c r="AB436">
        <v>0</v>
      </c>
      <c r="AC436">
        <v>0</v>
      </c>
      <c r="AD436">
        <v>0</v>
      </c>
      <c r="AE436">
        <v>10362</v>
      </c>
      <c r="AF436">
        <v>0</v>
      </c>
      <c r="AG436">
        <v>0</v>
      </c>
      <c r="AH436">
        <v>0</v>
      </c>
      <c r="AI436">
        <v>1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3</v>
      </c>
      <c r="AT436">
        <v>8.0000000000000004E-4</v>
      </c>
      <c r="AU436" t="s">
        <v>3</v>
      </c>
      <c r="AV436">
        <v>0</v>
      </c>
      <c r="AW436">
        <v>2</v>
      </c>
      <c r="AX436">
        <v>33357806</v>
      </c>
      <c r="AY436">
        <v>1</v>
      </c>
      <c r="AZ436">
        <v>0</v>
      </c>
      <c r="BA436">
        <v>497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Y436*Source!I446</f>
        <v>1.7760000000000001E-4</v>
      </c>
      <c r="CY436">
        <f>AA436</f>
        <v>10362</v>
      </c>
      <c r="CZ436">
        <f>AE436</f>
        <v>10362</v>
      </c>
      <c r="DA436">
        <f>AI436</f>
        <v>1</v>
      </c>
      <c r="DB436">
        <f>ROUND(ROUND(AT436*CZ436,2),2)</f>
        <v>8.2899999999999991</v>
      </c>
      <c r="DC436">
        <f>ROUND(ROUND(AT436*AG436,2),2)</f>
        <v>0</v>
      </c>
    </row>
    <row r="437" spans="1:107">
      <c r="A437">
        <f>ROW(Source!A446)</f>
        <v>446</v>
      </c>
      <c r="B437">
        <v>33304960</v>
      </c>
      <c r="C437">
        <v>33357794</v>
      </c>
      <c r="D437">
        <v>31180727</v>
      </c>
      <c r="E437">
        <v>1</v>
      </c>
      <c r="F437">
        <v>1</v>
      </c>
      <c r="G437">
        <v>1</v>
      </c>
      <c r="H437">
        <v>3</v>
      </c>
      <c r="I437" t="s">
        <v>844</v>
      </c>
      <c r="J437" t="s">
        <v>845</v>
      </c>
      <c r="K437" t="s">
        <v>846</v>
      </c>
      <c r="L437">
        <v>1348</v>
      </c>
      <c r="N437">
        <v>1009</v>
      </c>
      <c r="O437" t="s">
        <v>32</v>
      </c>
      <c r="P437" t="s">
        <v>32</v>
      </c>
      <c r="Q437">
        <v>1000</v>
      </c>
      <c r="W437">
        <v>0</v>
      </c>
      <c r="X437">
        <v>-437906794</v>
      </c>
      <c r="Y437">
        <v>6.9999999999999999E-4</v>
      </c>
      <c r="AA437">
        <v>9040.01</v>
      </c>
      <c r="AB437">
        <v>0</v>
      </c>
      <c r="AC437">
        <v>0</v>
      </c>
      <c r="AD437">
        <v>0</v>
      </c>
      <c r="AE437">
        <v>9040.01</v>
      </c>
      <c r="AF437">
        <v>0</v>
      </c>
      <c r="AG437">
        <v>0</v>
      </c>
      <c r="AH437">
        <v>0</v>
      </c>
      <c r="AI437">
        <v>1</v>
      </c>
      <c r="AJ437">
        <v>1</v>
      </c>
      <c r="AK437">
        <v>1</v>
      </c>
      <c r="AL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3</v>
      </c>
      <c r="AT437">
        <v>6.9999999999999999E-4</v>
      </c>
      <c r="AU437" t="s">
        <v>3</v>
      </c>
      <c r="AV437">
        <v>0</v>
      </c>
      <c r="AW437">
        <v>2</v>
      </c>
      <c r="AX437">
        <v>33357807</v>
      </c>
      <c r="AY437">
        <v>1</v>
      </c>
      <c r="AZ437">
        <v>0</v>
      </c>
      <c r="BA437">
        <v>498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Y437*Source!I446</f>
        <v>1.5540000000000001E-4</v>
      </c>
      <c r="CY437">
        <f>AA437</f>
        <v>9040.01</v>
      </c>
      <c r="CZ437">
        <f>AE437</f>
        <v>9040.01</v>
      </c>
      <c r="DA437">
        <f>AI437</f>
        <v>1</v>
      </c>
      <c r="DB437">
        <f>ROUND(ROUND(AT437*CZ437,2),2)</f>
        <v>6.33</v>
      </c>
      <c r="DC437">
        <f>ROUND(ROUND(AT437*AG437,2),2)</f>
        <v>0</v>
      </c>
    </row>
    <row r="438" spans="1:107">
      <c r="A438">
        <f>ROW(Source!A446)</f>
        <v>446</v>
      </c>
      <c r="B438">
        <v>33304960</v>
      </c>
      <c r="C438">
        <v>33357794</v>
      </c>
      <c r="D438">
        <v>31223743</v>
      </c>
      <c r="E438">
        <v>1</v>
      </c>
      <c r="F438">
        <v>1</v>
      </c>
      <c r="G438">
        <v>1</v>
      </c>
      <c r="H438">
        <v>3</v>
      </c>
      <c r="I438" t="s">
        <v>76</v>
      </c>
      <c r="J438" t="s">
        <v>79</v>
      </c>
      <c r="K438" t="s">
        <v>77</v>
      </c>
      <c r="L438">
        <v>1346</v>
      </c>
      <c r="N438">
        <v>1009</v>
      </c>
      <c r="O438" t="s">
        <v>78</v>
      </c>
      <c r="P438" t="s">
        <v>78</v>
      </c>
      <c r="Q438">
        <v>1</v>
      </c>
      <c r="W438">
        <v>0</v>
      </c>
      <c r="X438">
        <v>-418489366</v>
      </c>
      <c r="Y438">
        <v>100</v>
      </c>
      <c r="AA438">
        <v>8.52</v>
      </c>
      <c r="AB438">
        <v>0</v>
      </c>
      <c r="AC438">
        <v>0</v>
      </c>
      <c r="AD438">
        <v>0</v>
      </c>
      <c r="AE438">
        <v>8.52</v>
      </c>
      <c r="AF438">
        <v>0</v>
      </c>
      <c r="AG438">
        <v>0</v>
      </c>
      <c r="AH438">
        <v>0</v>
      </c>
      <c r="AI438">
        <v>1</v>
      </c>
      <c r="AJ438">
        <v>1</v>
      </c>
      <c r="AK438">
        <v>1</v>
      </c>
      <c r="AL438">
        <v>1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100</v>
      </c>
      <c r="AU438" t="s">
        <v>3</v>
      </c>
      <c r="AV438">
        <v>0</v>
      </c>
      <c r="AW438">
        <v>2</v>
      </c>
      <c r="AX438">
        <v>33357809</v>
      </c>
      <c r="AY438">
        <v>1</v>
      </c>
      <c r="AZ438">
        <v>0</v>
      </c>
      <c r="BA438">
        <v>500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Y438*Source!I446</f>
        <v>22.2</v>
      </c>
      <c r="CY438">
        <f>AA438</f>
        <v>8.52</v>
      </c>
      <c r="CZ438">
        <f>AE438</f>
        <v>8.52</v>
      </c>
      <c r="DA438">
        <f>AI438</f>
        <v>1</v>
      </c>
      <c r="DB438">
        <f>ROUND(ROUND(AT438*CZ438,2),2)</f>
        <v>852</v>
      </c>
      <c r="DC438">
        <f>ROUND(ROUND(AT438*AG438,2),2)</f>
        <v>0</v>
      </c>
    </row>
    <row r="439" spans="1:107">
      <c r="A439">
        <f>ROW(Source!A486)</f>
        <v>486</v>
      </c>
      <c r="B439">
        <v>33304975</v>
      </c>
      <c r="C439">
        <v>33357817</v>
      </c>
      <c r="D439">
        <v>31172076</v>
      </c>
      <c r="E439">
        <v>1</v>
      </c>
      <c r="F439">
        <v>1</v>
      </c>
      <c r="G439">
        <v>1</v>
      </c>
      <c r="H439">
        <v>1</v>
      </c>
      <c r="I439" t="s">
        <v>829</v>
      </c>
      <c r="J439" t="s">
        <v>3</v>
      </c>
      <c r="K439" t="s">
        <v>830</v>
      </c>
      <c r="L439">
        <v>1191</v>
      </c>
      <c r="N439">
        <v>1013</v>
      </c>
      <c r="O439" t="s">
        <v>831</v>
      </c>
      <c r="P439" t="s">
        <v>831</v>
      </c>
      <c r="Q439">
        <v>1</v>
      </c>
      <c r="W439">
        <v>0</v>
      </c>
      <c r="X439">
        <v>1069510174</v>
      </c>
      <c r="Y439">
        <v>19.8582</v>
      </c>
      <c r="AA439">
        <v>0</v>
      </c>
      <c r="AB439">
        <v>0</v>
      </c>
      <c r="AC439">
        <v>0</v>
      </c>
      <c r="AD439">
        <v>9.6199999999999992</v>
      </c>
      <c r="AE439">
        <v>0</v>
      </c>
      <c r="AF439">
        <v>0</v>
      </c>
      <c r="AG439">
        <v>0</v>
      </c>
      <c r="AH439">
        <v>9.6199999999999992</v>
      </c>
      <c r="AI439">
        <v>1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1</v>
      </c>
      <c r="AQ439">
        <v>0</v>
      </c>
      <c r="AR439">
        <v>0</v>
      </c>
      <c r="AS439" t="s">
        <v>3</v>
      </c>
      <c r="AT439">
        <v>14.39</v>
      </c>
      <c r="AU439" t="s">
        <v>22</v>
      </c>
      <c r="AV439">
        <v>1</v>
      </c>
      <c r="AW439">
        <v>2</v>
      </c>
      <c r="AX439">
        <v>33357825</v>
      </c>
      <c r="AY439">
        <v>1</v>
      </c>
      <c r="AZ439">
        <v>0</v>
      </c>
      <c r="BA439">
        <v>501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Y439*Source!I486</f>
        <v>19.8582</v>
      </c>
      <c r="CY439">
        <f>AD439</f>
        <v>9.6199999999999992</v>
      </c>
      <c r="CZ439">
        <f>AH439</f>
        <v>9.6199999999999992</v>
      </c>
      <c r="DA439">
        <f>AL439</f>
        <v>1</v>
      </c>
      <c r="DB439">
        <f>ROUND(((ROUND(AT439*CZ439,2)*1.2)*1.15),2)</f>
        <v>191.03</v>
      </c>
      <c r="DC439">
        <f>ROUND(((ROUND(AT439*AG439,2)*1.2)*1.15),2)</f>
        <v>0</v>
      </c>
    </row>
    <row r="440" spans="1:107">
      <c r="A440">
        <f>ROW(Source!A486)</f>
        <v>486</v>
      </c>
      <c r="B440">
        <v>33304975</v>
      </c>
      <c r="C440">
        <v>33357817</v>
      </c>
      <c r="D440">
        <v>31172011</v>
      </c>
      <c r="E440">
        <v>1</v>
      </c>
      <c r="F440">
        <v>1</v>
      </c>
      <c r="G440">
        <v>1</v>
      </c>
      <c r="H440">
        <v>1</v>
      </c>
      <c r="I440" t="s">
        <v>832</v>
      </c>
      <c r="J440" t="s">
        <v>3</v>
      </c>
      <c r="K440" t="s">
        <v>833</v>
      </c>
      <c r="L440">
        <v>1191</v>
      </c>
      <c r="N440">
        <v>1013</v>
      </c>
      <c r="O440" t="s">
        <v>831</v>
      </c>
      <c r="P440" t="s">
        <v>831</v>
      </c>
      <c r="Q440">
        <v>1</v>
      </c>
      <c r="W440">
        <v>0</v>
      </c>
      <c r="X440">
        <v>-1417349443</v>
      </c>
      <c r="Y440">
        <v>0.41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0.41</v>
      </c>
      <c r="AU440" t="s">
        <v>3</v>
      </c>
      <c r="AV440">
        <v>2</v>
      </c>
      <c r="AW440">
        <v>2</v>
      </c>
      <c r="AX440">
        <v>33357826</v>
      </c>
      <c r="AY440">
        <v>1</v>
      </c>
      <c r="AZ440">
        <v>2048</v>
      </c>
      <c r="BA440">
        <v>502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Y440*Source!I486</f>
        <v>0.41</v>
      </c>
      <c r="CY440">
        <f>AD440</f>
        <v>0</v>
      </c>
      <c r="CZ440">
        <f>AH440</f>
        <v>0</v>
      </c>
      <c r="DA440">
        <f>AL440</f>
        <v>1</v>
      </c>
      <c r="DB440">
        <f>ROUND(ROUND(AT440*CZ440,2),2)</f>
        <v>0</v>
      </c>
      <c r="DC440">
        <f>ROUND(ROUND(AT440*AG440,2),2)</f>
        <v>0</v>
      </c>
    </row>
    <row r="441" spans="1:107">
      <c r="A441">
        <f>ROW(Source!A486)</f>
        <v>486</v>
      </c>
      <c r="B441">
        <v>33304975</v>
      </c>
      <c r="C441">
        <v>33357817</v>
      </c>
      <c r="D441">
        <v>31258491</v>
      </c>
      <c r="E441">
        <v>1</v>
      </c>
      <c r="F441">
        <v>1</v>
      </c>
      <c r="G441">
        <v>1</v>
      </c>
      <c r="H441">
        <v>2</v>
      </c>
      <c r="I441" t="s">
        <v>834</v>
      </c>
      <c r="J441" t="s">
        <v>835</v>
      </c>
      <c r="K441" t="s">
        <v>836</v>
      </c>
      <c r="L441">
        <v>1368</v>
      </c>
      <c r="N441">
        <v>1011</v>
      </c>
      <c r="O441" t="s">
        <v>837</v>
      </c>
      <c r="P441" t="s">
        <v>837</v>
      </c>
      <c r="Q441">
        <v>1</v>
      </c>
      <c r="W441">
        <v>0</v>
      </c>
      <c r="X441">
        <v>-1718674368</v>
      </c>
      <c r="Y441">
        <v>0.06</v>
      </c>
      <c r="AA441">
        <v>0</v>
      </c>
      <c r="AB441">
        <v>111.99</v>
      </c>
      <c r="AC441">
        <v>13.5</v>
      </c>
      <c r="AD441">
        <v>0</v>
      </c>
      <c r="AE441">
        <v>0</v>
      </c>
      <c r="AF441">
        <v>111.99</v>
      </c>
      <c r="AG441">
        <v>13.5</v>
      </c>
      <c r="AH441">
        <v>0</v>
      </c>
      <c r="AI441">
        <v>1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1</v>
      </c>
      <c r="AQ441">
        <v>0</v>
      </c>
      <c r="AR441">
        <v>0</v>
      </c>
      <c r="AS441" t="s">
        <v>3</v>
      </c>
      <c r="AT441">
        <v>0.04</v>
      </c>
      <c r="AU441" t="s">
        <v>21</v>
      </c>
      <c r="AV441">
        <v>0</v>
      </c>
      <c r="AW441">
        <v>2</v>
      </c>
      <c r="AX441">
        <v>33357827</v>
      </c>
      <c r="AY441">
        <v>1</v>
      </c>
      <c r="AZ441">
        <v>0</v>
      </c>
      <c r="BA441">
        <v>503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Y441*Source!I486</f>
        <v>0.06</v>
      </c>
      <c r="CY441">
        <f>AB441</f>
        <v>111.99</v>
      </c>
      <c r="CZ441">
        <f>AF441</f>
        <v>111.99</v>
      </c>
      <c r="DA441">
        <f>AJ441</f>
        <v>1</v>
      </c>
      <c r="DB441">
        <f>ROUND(((ROUND(AT441*CZ441,2)*1.2)*1.25),2)</f>
        <v>6.72</v>
      </c>
      <c r="DC441">
        <f>ROUND(((ROUND(AT441*AG441,2)*1.2)*1.25),2)</f>
        <v>0.81</v>
      </c>
    </row>
    <row r="442" spans="1:107">
      <c r="A442">
        <f>ROW(Source!A486)</f>
        <v>486</v>
      </c>
      <c r="B442">
        <v>33304975</v>
      </c>
      <c r="C442">
        <v>33357817</v>
      </c>
      <c r="D442">
        <v>31258691</v>
      </c>
      <c r="E442">
        <v>1</v>
      </c>
      <c r="F442">
        <v>1</v>
      </c>
      <c r="G442">
        <v>1</v>
      </c>
      <c r="H442">
        <v>2</v>
      </c>
      <c r="I442" t="s">
        <v>838</v>
      </c>
      <c r="J442" t="s">
        <v>839</v>
      </c>
      <c r="K442" t="s">
        <v>840</v>
      </c>
      <c r="L442">
        <v>1368</v>
      </c>
      <c r="N442">
        <v>1011</v>
      </c>
      <c r="O442" t="s">
        <v>837</v>
      </c>
      <c r="P442" t="s">
        <v>837</v>
      </c>
      <c r="Q442">
        <v>1</v>
      </c>
      <c r="W442">
        <v>0</v>
      </c>
      <c r="X442">
        <v>1373224040</v>
      </c>
      <c r="Y442">
        <v>4.9499999999999993</v>
      </c>
      <c r="AA442">
        <v>0</v>
      </c>
      <c r="AB442">
        <v>3.12</v>
      </c>
      <c r="AC442">
        <v>0</v>
      </c>
      <c r="AD442">
        <v>0</v>
      </c>
      <c r="AE442">
        <v>0</v>
      </c>
      <c r="AF442">
        <v>3.12</v>
      </c>
      <c r="AG442">
        <v>0</v>
      </c>
      <c r="AH442">
        <v>0</v>
      </c>
      <c r="AI442">
        <v>1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1</v>
      </c>
      <c r="AQ442">
        <v>0</v>
      </c>
      <c r="AR442">
        <v>0</v>
      </c>
      <c r="AS442" t="s">
        <v>3</v>
      </c>
      <c r="AT442">
        <v>3.3</v>
      </c>
      <c r="AU442" t="s">
        <v>21</v>
      </c>
      <c r="AV442">
        <v>0</v>
      </c>
      <c r="AW442">
        <v>2</v>
      </c>
      <c r="AX442">
        <v>33357828</v>
      </c>
      <c r="AY442">
        <v>1</v>
      </c>
      <c r="AZ442">
        <v>0</v>
      </c>
      <c r="BA442">
        <v>504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Y442*Source!I486</f>
        <v>4.9499999999999993</v>
      </c>
      <c r="CY442">
        <f>AB442</f>
        <v>3.12</v>
      </c>
      <c r="CZ442">
        <f>AF442</f>
        <v>3.12</v>
      </c>
      <c r="DA442">
        <f>AJ442</f>
        <v>1</v>
      </c>
      <c r="DB442">
        <f>ROUND(((ROUND(AT442*CZ442,2)*1.2)*1.25),2)</f>
        <v>15.45</v>
      </c>
      <c r="DC442">
        <f>ROUND(((ROUND(AT442*AG442,2)*1.2)*1.25),2)</f>
        <v>0</v>
      </c>
    </row>
    <row r="443" spans="1:107">
      <c r="A443">
        <f>ROW(Source!A486)</f>
        <v>486</v>
      </c>
      <c r="B443">
        <v>33304975</v>
      </c>
      <c r="C443">
        <v>33357817</v>
      </c>
      <c r="D443">
        <v>31259879</v>
      </c>
      <c r="E443">
        <v>1</v>
      </c>
      <c r="F443">
        <v>1</v>
      </c>
      <c r="G443">
        <v>1</v>
      </c>
      <c r="H443">
        <v>2</v>
      </c>
      <c r="I443" t="s">
        <v>841</v>
      </c>
      <c r="J443" t="s">
        <v>842</v>
      </c>
      <c r="K443" t="s">
        <v>843</v>
      </c>
      <c r="L443">
        <v>1368</v>
      </c>
      <c r="N443">
        <v>1011</v>
      </c>
      <c r="O443" t="s">
        <v>837</v>
      </c>
      <c r="P443" t="s">
        <v>837</v>
      </c>
      <c r="Q443">
        <v>1</v>
      </c>
      <c r="W443">
        <v>0</v>
      </c>
      <c r="X443">
        <v>1372534845</v>
      </c>
      <c r="Y443">
        <v>0.55500000000000005</v>
      </c>
      <c r="AA443">
        <v>0</v>
      </c>
      <c r="AB443">
        <v>65.709999999999994</v>
      </c>
      <c r="AC443">
        <v>11.6</v>
      </c>
      <c r="AD443">
        <v>0</v>
      </c>
      <c r="AE443">
        <v>0</v>
      </c>
      <c r="AF443">
        <v>65.709999999999994</v>
      </c>
      <c r="AG443">
        <v>11.6</v>
      </c>
      <c r="AH443">
        <v>0</v>
      </c>
      <c r="AI443">
        <v>1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1</v>
      </c>
      <c r="AQ443">
        <v>0</v>
      </c>
      <c r="AR443">
        <v>0</v>
      </c>
      <c r="AS443" t="s">
        <v>3</v>
      </c>
      <c r="AT443">
        <v>0.37</v>
      </c>
      <c r="AU443" t="s">
        <v>21</v>
      </c>
      <c r="AV443">
        <v>0</v>
      </c>
      <c r="AW443">
        <v>2</v>
      </c>
      <c r="AX443">
        <v>33357829</v>
      </c>
      <c r="AY443">
        <v>1</v>
      </c>
      <c r="AZ443">
        <v>0</v>
      </c>
      <c r="BA443">
        <v>505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Y443*Source!I486</f>
        <v>0.55500000000000005</v>
      </c>
      <c r="CY443">
        <f>AB443</f>
        <v>65.709999999999994</v>
      </c>
      <c r="CZ443">
        <f>AF443</f>
        <v>65.709999999999994</v>
      </c>
      <c r="DA443">
        <f>AJ443</f>
        <v>1</v>
      </c>
      <c r="DB443">
        <f>ROUND(((ROUND(AT443*CZ443,2)*1.2)*1.25),2)</f>
        <v>36.47</v>
      </c>
      <c r="DC443">
        <f>ROUND(((ROUND(AT443*AG443,2)*1.2)*1.25),2)</f>
        <v>6.44</v>
      </c>
    </row>
    <row r="444" spans="1:107">
      <c r="A444">
        <f>ROW(Source!A486)</f>
        <v>486</v>
      </c>
      <c r="B444">
        <v>33304975</v>
      </c>
      <c r="C444">
        <v>33357817</v>
      </c>
      <c r="D444">
        <v>31180727</v>
      </c>
      <c r="E444">
        <v>1</v>
      </c>
      <c r="F444">
        <v>1</v>
      </c>
      <c r="G444">
        <v>1</v>
      </c>
      <c r="H444">
        <v>3</v>
      </c>
      <c r="I444" t="s">
        <v>844</v>
      </c>
      <c r="J444" t="s">
        <v>845</v>
      </c>
      <c r="K444" t="s">
        <v>846</v>
      </c>
      <c r="L444">
        <v>1348</v>
      </c>
      <c r="N444">
        <v>1009</v>
      </c>
      <c r="O444" t="s">
        <v>32</v>
      </c>
      <c r="P444" t="s">
        <v>32</v>
      </c>
      <c r="Q444">
        <v>1000</v>
      </c>
      <c r="W444">
        <v>0</v>
      </c>
      <c r="X444">
        <v>-437906794</v>
      </c>
      <c r="Y444">
        <v>6.9999999999999994E-5</v>
      </c>
      <c r="AA444">
        <v>9040.01</v>
      </c>
      <c r="AB444">
        <v>0</v>
      </c>
      <c r="AC444">
        <v>0</v>
      </c>
      <c r="AD444">
        <v>0</v>
      </c>
      <c r="AE444">
        <v>9040.01</v>
      </c>
      <c r="AF444">
        <v>0</v>
      </c>
      <c r="AG444">
        <v>0</v>
      </c>
      <c r="AH444">
        <v>0</v>
      </c>
      <c r="AI444">
        <v>1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3</v>
      </c>
      <c r="AT444">
        <v>6.9999999999999994E-5</v>
      </c>
      <c r="AU444" t="s">
        <v>3</v>
      </c>
      <c r="AV444">
        <v>0</v>
      </c>
      <c r="AW444">
        <v>2</v>
      </c>
      <c r="AX444">
        <v>33357831</v>
      </c>
      <c r="AY444">
        <v>1</v>
      </c>
      <c r="AZ444">
        <v>0</v>
      </c>
      <c r="BA444">
        <v>507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Y444*Source!I486</f>
        <v>6.9999999999999994E-5</v>
      </c>
      <c r="CY444">
        <f>AA444</f>
        <v>9040.01</v>
      </c>
      <c r="CZ444">
        <f>AE444</f>
        <v>9040.01</v>
      </c>
      <c r="DA444">
        <f>AI444</f>
        <v>1</v>
      </c>
      <c r="DB444">
        <f>ROUND(ROUND(AT444*CZ444,2),2)</f>
        <v>0.63</v>
      </c>
      <c r="DC444">
        <f>ROUND(ROUND(AT444*AG444,2),2)</f>
        <v>0</v>
      </c>
    </row>
    <row r="445" spans="1:107">
      <c r="A445">
        <f>ROW(Source!A486)</f>
        <v>486</v>
      </c>
      <c r="B445">
        <v>33304975</v>
      </c>
      <c r="C445">
        <v>33357817</v>
      </c>
      <c r="D445">
        <v>31181610</v>
      </c>
      <c r="E445">
        <v>1</v>
      </c>
      <c r="F445">
        <v>1</v>
      </c>
      <c r="G445">
        <v>1</v>
      </c>
      <c r="H445">
        <v>3</v>
      </c>
      <c r="I445" t="s">
        <v>847</v>
      </c>
      <c r="J445" t="s">
        <v>848</v>
      </c>
      <c r="K445" t="s">
        <v>849</v>
      </c>
      <c r="L445">
        <v>1346</v>
      </c>
      <c r="N445">
        <v>1009</v>
      </c>
      <c r="O445" t="s">
        <v>78</v>
      </c>
      <c r="P445" t="s">
        <v>78</v>
      </c>
      <c r="Q445">
        <v>1</v>
      </c>
      <c r="W445">
        <v>0</v>
      </c>
      <c r="X445">
        <v>-731615568</v>
      </c>
      <c r="Y445">
        <v>0.06</v>
      </c>
      <c r="AA445">
        <v>23.09</v>
      </c>
      <c r="AB445">
        <v>0</v>
      </c>
      <c r="AC445">
        <v>0</v>
      </c>
      <c r="AD445">
        <v>0</v>
      </c>
      <c r="AE445">
        <v>23.09</v>
      </c>
      <c r="AF445">
        <v>0</v>
      </c>
      <c r="AG445">
        <v>0</v>
      </c>
      <c r="AH445">
        <v>0</v>
      </c>
      <c r="AI445">
        <v>1</v>
      </c>
      <c r="AJ445">
        <v>1</v>
      </c>
      <c r="AK445">
        <v>1</v>
      </c>
      <c r="AL445">
        <v>1</v>
      </c>
      <c r="AN445">
        <v>0</v>
      </c>
      <c r="AO445">
        <v>1</v>
      </c>
      <c r="AP445">
        <v>0</v>
      </c>
      <c r="AQ445">
        <v>0</v>
      </c>
      <c r="AR445">
        <v>0</v>
      </c>
      <c r="AS445" t="s">
        <v>3</v>
      </c>
      <c r="AT445">
        <v>0.06</v>
      </c>
      <c r="AU445" t="s">
        <v>3</v>
      </c>
      <c r="AV445">
        <v>0</v>
      </c>
      <c r="AW445">
        <v>2</v>
      </c>
      <c r="AX445">
        <v>33357832</v>
      </c>
      <c r="AY445">
        <v>1</v>
      </c>
      <c r="AZ445">
        <v>0</v>
      </c>
      <c r="BA445">
        <v>508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Y445*Source!I486</f>
        <v>0.06</v>
      </c>
      <c r="CY445">
        <f>AA445</f>
        <v>23.09</v>
      </c>
      <c r="CZ445">
        <f>AE445</f>
        <v>23.09</v>
      </c>
      <c r="DA445">
        <f>AI445</f>
        <v>1</v>
      </c>
      <c r="DB445">
        <f>ROUND(ROUND(AT445*CZ445,2),2)</f>
        <v>1.39</v>
      </c>
      <c r="DC445">
        <f>ROUND(ROUND(AT445*AG445,2),2)</f>
        <v>0</v>
      </c>
    </row>
    <row r="446" spans="1:107">
      <c r="A446">
        <f>ROW(Source!A487)</f>
        <v>487</v>
      </c>
      <c r="B446">
        <v>33304960</v>
      </c>
      <c r="C446">
        <v>33357817</v>
      </c>
      <c r="D446">
        <v>31172076</v>
      </c>
      <c r="E446">
        <v>1</v>
      </c>
      <c r="F446">
        <v>1</v>
      </c>
      <c r="G446">
        <v>1</v>
      </c>
      <c r="H446">
        <v>1</v>
      </c>
      <c r="I446" t="s">
        <v>829</v>
      </c>
      <c r="J446" t="s">
        <v>3</v>
      </c>
      <c r="K446" t="s">
        <v>830</v>
      </c>
      <c r="L446">
        <v>1191</v>
      </c>
      <c r="N446">
        <v>1013</v>
      </c>
      <c r="O446" t="s">
        <v>831</v>
      </c>
      <c r="P446" t="s">
        <v>831</v>
      </c>
      <c r="Q446">
        <v>1</v>
      </c>
      <c r="W446">
        <v>0</v>
      </c>
      <c r="X446">
        <v>1069510174</v>
      </c>
      <c r="Y446">
        <v>19.8582</v>
      </c>
      <c r="AA446">
        <v>0</v>
      </c>
      <c r="AB446">
        <v>0</v>
      </c>
      <c r="AC446">
        <v>0</v>
      </c>
      <c r="AD446">
        <v>9.6199999999999992</v>
      </c>
      <c r="AE446">
        <v>0</v>
      </c>
      <c r="AF446">
        <v>0</v>
      </c>
      <c r="AG446">
        <v>0</v>
      </c>
      <c r="AH446">
        <v>9.6199999999999992</v>
      </c>
      <c r="AI446">
        <v>1</v>
      </c>
      <c r="AJ446">
        <v>1</v>
      </c>
      <c r="AK446">
        <v>1</v>
      </c>
      <c r="AL446">
        <v>1</v>
      </c>
      <c r="AN446">
        <v>0</v>
      </c>
      <c r="AO446">
        <v>1</v>
      </c>
      <c r="AP446">
        <v>1</v>
      </c>
      <c r="AQ446">
        <v>0</v>
      </c>
      <c r="AR446">
        <v>0</v>
      </c>
      <c r="AS446" t="s">
        <v>3</v>
      </c>
      <c r="AT446">
        <v>14.39</v>
      </c>
      <c r="AU446" t="s">
        <v>22</v>
      </c>
      <c r="AV446">
        <v>1</v>
      </c>
      <c r="AW446">
        <v>2</v>
      </c>
      <c r="AX446">
        <v>33357825</v>
      </c>
      <c r="AY446">
        <v>1</v>
      </c>
      <c r="AZ446">
        <v>0</v>
      </c>
      <c r="BA446">
        <v>509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Y446*Source!I487</f>
        <v>19.8582</v>
      </c>
      <c r="CY446">
        <f>AD446</f>
        <v>9.6199999999999992</v>
      </c>
      <c r="CZ446">
        <f>AH446</f>
        <v>9.6199999999999992</v>
      </c>
      <c r="DA446">
        <f>AL446</f>
        <v>1</v>
      </c>
      <c r="DB446">
        <f>ROUND(((ROUND(AT446*CZ446,2)*1.2)*1.15),2)</f>
        <v>191.03</v>
      </c>
      <c r="DC446">
        <f>ROUND(((ROUND(AT446*AG446,2)*1.2)*1.15),2)</f>
        <v>0</v>
      </c>
    </row>
    <row r="447" spans="1:107">
      <c r="A447">
        <f>ROW(Source!A487)</f>
        <v>487</v>
      </c>
      <c r="B447">
        <v>33304960</v>
      </c>
      <c r="C447">
        <v>33357817</v>
      </c>
      <c r="D447">
        <v>31172011</v>
      </c>
      <c r="E447">
        <v>1</v>
      </c>
      <c r="F447">
        <v>1</v>
      </c>
      <c r="G447">
        <v>1</v>
      </c>
      <c r="H447">
        <v>1</v>
      </c>
      <c r="I447" t="s">
        <v>832</v>
      </c>
      <c r="J447" t="s">
        <v>3</v>
      </c>
      <c r="K447" t="s">
        <v>833</v>
      </c>
      <c r="L447">
        <v>1191</v>
      </c>
      <c r="N447">
        <v>1013</v>
      </c>
      <c r="O447" t="s">
        <v>831</v>
      </c>
      <c r="P447" t="s">
        <v>831</v>
      </c>
      <c r="Q447">
        <v>1</v>
      </c>
      <c r="W447">
        <v>0</v>
      </c>
      <c r="X447">
        <v>-1417349443</v>
      </c>
      <c r="Y447">
        <v>0.41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1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3</v>
      </c>
      <c r="AT447">
        <v>0.41</v>
      </c>
      <c r="AU447" t="s">
        <v>3</v>
      </c>
      <c r="AV447">
        <v>2</v>
      </c>
      <c r="AW447">
        <v>2</v>
      </c>
      <c r="AX447">
        <v>33357826</v>
      </c>
      <c r="AY447">
        <v>1</v>
      </c>
      <c r="AZ447">
        <v>2048</v>
      </c>
      <c r="BA447">
        <v>510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Y447*Source!I487</f>
        <v>0.41</v>
      </c>
      <c r="CY447">
        <f>AD447</f>
        <v>0</v>
      </c>
      <c r="CZ447">
        <f>AH447</f>
        <v>0</v>
      </c>
      <c r="DA447">
        <f>AL447</f>
        <v>1</v>
      </c>
      <c r="DB447">
        <f>ROUND(ROUND(AT447*CZ447,2),2)</f>
        <v>0</v>
      </c>
      <c r="DC447">
        <f>ROUND(ROUND(AT447*AG447,2),2)</f>
        <v>0</v>
      </c>
    </row>
    <row r="448" spans="1:107">
      <c r="A448">
        <f>ROW(Source!A487)</f>
        <v>487</v>
      </c>
      <c r="B448">
        <v>33304960</v>
      </c>
      <c r="C448">
        <v>33357817</v>
      </c>
      <c r="D448">
        <v>31258491</v>
      </c>
      <c r="E448">
        <v>1</v>
      </c>
      <c r="F448">
        <v>1</v>
      </c>
      <c r="G448">
        <v>1</v>
      </c>
      <c r="H448">
        <v>2</v>
      </c>
      <c r="I448" t="s">
        <v>834</v>
      </c>
      <c r="J448" t="s">
        <v>835</v>
      </c>
      <c r="K448" t="s">
        <v>836</v>
      </c>
      <c r="L448">
        <v>1368</v>
      </c>
      <c r="N448">
        <v>1011</v>
      </c>
      <c r="O448" t="s">
        <v>837</v>
      </c>
      <c r="P448" t="s">
        <v>837</v>
      </c>
      <c r="Q448">
        <v>1</v>
      </c>
      <c r="W448">
        <v>0</v>
      </c>
      <c r="X448">
        <v>-1718674368</v>
      </c>
      <c r="Y448">
        <v>0.06</v>
      </c>
      <c r="AA448">
        <v>0</v>
      </c>
      <c r="AB448">
        <v>111.99</v>
      </c>
      <c r="AC448">
        <v>13.5</v>
      </c>
      <c r="AD448">
        <v>0</v>
      </c>
      <c r="AE448">
        <v>0</v>
      </c>
      <c r="AF448">
        <v>111.99</v>
      </c>
      <c r="AG448">
        <v>13.5</v>
      </c>
      <c r="AH448">
        <v>0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1</v>
      </c>
      <c r="AQ448">
        <v>0</v>
      </c>
      <c r="AR448">
        <v>0</v>
      </c>
      <c r="AS448" t="s">
        <v>3</v>
      </c>
      <c r="AT448">
        <v>0.04</v>
      </c>
      <c r="AU448" t="s">
        <v>21</v>
      </c>
      <c r="AV448">
        <v>0</v>
      </c>
      <c r="AW448">
        <v>2</v>
      </c>
      <c r="AX448">
        <v>33357827</v>
      </c>
      <c r="AY448">
        <v>1</v>
      </c>
      <c r="AZ448">
        <v>0</v>
      </c>
      <c r="BA448">
        <v>511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Y448*Source!I487</f>
        <v>0.06</v>
      </c>
      <c r="CY448">
        <f>AB448</f>
        <v>111.99</v>
      </c>
      <c r="CZ448">
        <f>AF448</f>
        <v>111.99</v>
      </c>
      <c r="DA448">
        <f>AJ448</f>
        <v>1</v>
      </c>
      <c r="DB448">
        <f>ROUND(((ROUND(AT448*CZ448,2)*1.2)*1.25),2)</f>
        <v>6.72</v>
      </c>
      <c r="DC448">
        <f>ROUND(((ROUND(AT448*AG448,2)*1.2)*1.25),2)</f>
        <v>0.81</v>
      </c>
    </row>
    <row r="449" spans="1:107">
      <c r="A449">
        <f>ROW(Source!A487)</f>
        <v>487</v>
      </c>
      <c r="B449">
        <v>33304960</v>
      </c>
      <c r="C449">
        <v>33357817</v>
      </c>
      <c r="D449">
        <v>31258691</v>
      </c>
      <c r="E449">
        <v>1</v>
      </c>
      <c r="F449">
        <v>1</v>
      </c>
      <c r="G449">
        <v>1</v>
      </c>
      <c r="H449">
        <v>2</v>
      </c>
      <c r="I449" t="s">
        <v>838</v>
      </c>
      <c r="J449" t="s">
        <v>839</v>
      </c>
      <c r="K449" t="s">
        <v>840</v>
      </c>
      <c r="L449">
        <v>1368</v>
      </c>
      <c r="N449">
        <v>1011</v>
      </c>
      <c r="O449" t="s">
        <v>837</v>
      </c>
      <c r="P449" t="s">
        <v>837</v>
      </c>
      <c r="Q449">
        <v>1</v>
      </c>
      <c r="W449">
        <v>0</v>
      </c>
      <c r="X449">
        <v>1373224040</v>
      </c>
      <c r="Y449">
        <v>4.9499999999999993</v>
      </c>
      <c r="AA449">
        <v>0</v>
      </c>
      <c r="AB449">
        <v>3.12</v>
      </c>
      <c r="AC449">
        <v>0</v>
      </c>
      <c r="AD449">
        <v>0</v>
      </c>
      <c r="AE449">
        <v>0</v>
      </c>
      <c r="AF449">
        <v>3.12</v>
      </c>
      <c r="AG449">
        <v>0</v>
      </c>
      <c r="AH449">
        <v>0</v>
      </c>
      <c r="AI449">
        <v>1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1</v>
      </c>
      <c r="AQ449">
        <v>0</v>
      </c>
      <c r="AR449">
        <v>0</v>
      </c>
      <c r="AS449" t="s">
        <v>3</v>
      </c>
      <c r="AT449">
        <v>3.3</v>
      </c>
      <c r="AU449" t="s">
        <v>21</v>
      </c>
      <c r="AV449">
        <v>0</v>
      </c>
      <c r="AW449">
        <v>2</v>
      </c>
      <c r="AX449">
        <v>33357828</v>
      </c>
      <c r="AY449">
        <v>1</v>
      </c>
      <c r="AZ449">
        <v>0</v>
      </c>
      <c r="BA449">
        <v>512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Y449*Source!I487</f>
        <v>4.9499999999999993</v>
      </c>
      <c r="CY449">
        <f>AB449</f>
        <v>3.12</v>
      </c>
      <c r="CZ449">
        <f>AF449</f>
        <v>3.12</v>
      </c>
      <c r="DA449">
        <f>AJ449</f>
        <v>1</v>
      </c>
      <c r="DB449">
        <f>ROUND(((ROUND(AT449*CZ449,2)*1.2)*1.25),2)</f>
        <v>15.45</v>
      </c>
      <c r="DC449">
        <f>ROUND(((ROUND(AT449*AG449,2)*1.2)*1.25),2)</f>
        <v>0</v>
      </c>
    </row>
    <row r="450" spans="1:107">
      <c r="A450">
        <f>ROW(Source!A487)</f>
        <v>487</v>
      </c>
      <c r="B450">
        <v>33304960</v>
      </c>
      <c r="C450">
        <v>33357817</v>
      </c>
      <c r="D450">
        <v>31259879</v>
      </c>
      <c r="E450">
        <v>1</v>
      </c>
      <c r="F450">
        <v>1</v>
      </c>
      <c r="G450">
        <v>1</v>
      </c>
      <c r="H450">
        <v>2</v>
      </c>
      <c r="I450" t="s">
        <v>841</v>
      </c>
      <c r="J450" t="s">
        <v>842</v>
      </c>
      <c r="K450" t="s">
        <v>843</v>
      </c>
      <c r="L450">
        <v>1368</v>
      </c>
      <c r="N450">
        <v>1011</v>
      </c>
      <c r="O450" t="s">
        <v>837</v>
      </c>
      <c r="P450" t="s">
        <v>837</v>
      </c>
      <c r="Q450">
        <v>1</v>
      </c>
      <c r="W450">
        <v>0</v>
      </c>
      <c r="X450">
        <v>1372534845</v>
      </c>
      <c r="Y450">
        <v>0.55500000000000005</v>
      </c>
      <c r="AA450">
        <v>0</v>
      </c>
      <c r="AB450">
        <v>65.709999999999994</v>
      </c>
      <c r="AC450">
        <v>11.6</v>
      </c>
      <c r="AD450">
        <v>0</v>
      </c>
      <c r="AE450">
        <v>0</v>
      </c>
      <c r="AF450">
        <v>65.709999999999994</v>
      </c>
      <c r="AG450">
        <v>11.6</v>
      </c>
      <c r="AH450">
        <v>0</v>
      </c>
      <c r="AI450">
        <v>1</v>
      </c>
      <c r="AJ450">
        <v>1</v>
      </c>
      <c r="AK450">
        <v>1</v>
      </c>
      <c r="AL450">
        <v>1</v>
      </c>
      <c r="AN450">
        <v>0</v>
      </c>
      <c r="AO450">
        <v>1</v>
      </c>
      <c r="AP450">
        <v>1</v>
      </c>
      <c r="AQ450">
        <v>0</v>
      </c>
      <c r="AR450">
        <v>0</v>
      </c>
      <c r="AS450" t="s">
        <v>3</v>
      </c>
      <c r="AT450">
        <v>0.37</v>
      </c>
      <c r="AU450" t="s">
        <v>21</v>
      </c>
      <c r="AV450">
        <v>0</v>
      </c>
      <c r="AW450">
        <v>2</v>
      </c>
      <c r="AX450">
        <v>33357829</v>
      </c>
      <c r="AY450">
        <v>1</v>
      </c>
      <c r="AZ450">
        <v>0</v>
      </c>
      <c r="BA450">
        <v>513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Y450*Source!I487</f>
        <v>0.55500000000000005</v>
      </c>
      <c r="CY450">
        <f>AB450</f>
        <v>65.709999999999994</v>
      </c>
      <c r="CZ450">
        <f>AF450</f>
        <v>65.709999999999994</v>
      </c>
      <c r="DA450">
        <f>AJ450</f>
        <v>1</v>
      </c>
      <c r="DB450">
        <f>ROUND(((ROUND(AT450*CZ450,2)*1.2)*1.25),2)</f>
        <v>36.47</v>
      </c>
      <c r="DC450">
        <f>ROUND(((ROUND(AT450*AG450,2)*1.2)*1.25),2)</f>
        <v>6.44</v>
      </c>
    </row>
    <row r="451" spans="1:107">
      <c r="A451">
        <f>ROW(Source!A487)</f>
        <v>487</v>
      </c>
      <c r="B451">
        <v>33304960</v>
      </c>
      <c r="C451">
        <v>33357817</v>
      </c>
      <c r="D451">
        <v>31180727</v>
      </c>
      <c r="E451">
        <v>1</v>
      </c>
      <c r="F451">
        <v>1</v>
      </c>
      <c r="G451">
        <v>1</v>
      </c>
      <c r="H451">
        <v>3</v>
      </c>
      <c r="I451" t="s">
        <v>844</v>
      </c>
      <c r="J451" t="s">
        <v>845</v>
      </c>
      <c r="K451" t="s">
        <v>846</v>
      </c>
      <c r="L451">
        <v>1348</v>
      </c>
      <c r="N451">
        <v>1009</v>
      </c>
      <c r="O451" t="s">
        <v>32</v>
      </c>
      <c r="P451" t="s">
        <v>32</v>
      </c>
      <c r="Q451">
        <v>1000</v>
      </c>
      <c r="W451">
        <v>0</v>
      </c>
      <c r="X451">
        <v>-437906794</v>
      </c>
      <c r="Y451">
        <v>6.9999999999999994E-5</v>
      </c>
      <c r="AA451">
        <v>9040.01</v>
      </c>
      <c r="AB451">
        <v>0</v>
      </c>
      <c r="AC451">
        <v>0</v>
      </c>
      <c r="AD451">
        <v>0</v>
      </c>
      <c r="AE451">
        <v>9040.01</v>
      </c>
      <c r="AF451">
        <v>0</v>
      </c>
      <c r="AG451">
        <v>0</v>
      </c>
      <c r="AH451">
        <v>0</v>
      </c>
      <c r="AI451">
        <v>1</v>
      </c>
      <c r="AJ451">
        <v>1</v>
      </c>
      <c r="AK451">
        <v>1</v>
      </c>
      <c r="AL451">
        <v>1</v>
      </c>
      <c r="AN451">
        <v>0</v>
      </c>
      <c r="AO451">
        <v>1</v>
      </c>
      <c r="AP451">
        <v>0</v>
      </c>
      <c r="AQ451">
        <v>0</v>
      </c>
      <c r="AR451">
        <v>0</v>
      </c>
      <c r="AS451" t="s">
        <v>3</v>
      </c>
      <c r="AT451">
        <v>6.9999999999999994E-5</v>
      </c>
      <c r="AU451" t="s">
        <v>3</v>
      </c>
      <c r="AV451">
        <v>0</v>
      </c>
      <c r="AW451">
        <v>2</v>
      </c>
      <c r="AX451">
        <v>33357831</v>
      </c>
      <c r="AY451">
        <v>1</v>
      </c>
      <c r="AZ451">
        <v>0</v>
      </c>
      <c r="BA451">
        <v>515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Y451*Source!I487</f>
        <v>6.9999999999999994E-5</v>
      </c>
      <c r="CY451">
        <f>AA451</f>
        <v>9040.01</v>
      </c>
      <c r="CZ451">
        <f>AE451</f>
        <v>9040.01</v>
      </c>
      <c r="DA451">
        <f>AI451</f>
        <v>1</v>
      </c>
      <c r="DB451">
        <f>ROUND(ROUND(AT451*CZ451,2),2)</f>
        <v>0.63</v>
      </c>
      <c r="DC451">
        <f>ROUND(ROUND(AT451*AG451,2),2)</f>
        <v>0</v>
      </c>
    </row>
    <row r="452" spans="1:107">
      <c r="A452">
        <f>ROW(Source!A487)</f>
        <v>487</v>
      </c>
      <c r="B452">
        <v>33304960</v>
      </c>
      <c r="C452">
        <v>33357817</v>
      </c>
      <c r="D452">
        <v>31181610</v>
      </c>
      <c r="E452">
        <v>1</v>
      </c>
      <c r="F452">
        <v>1</v>
      </c>
      <c r="G452">
        <v>1</v>
      </c>
      <c r="H452">
        <v>3</v>
      </c>
      <c r="I452" t="s">
        <v>847</v>
      </c>
      <c r="J452" t="s">
        <v>848</v>
      </c>
      <c r="K452" t="s">
        <v>849</v>
      </c>
      <c r="L452">
        <v>1346</v>
      </c>
      <c r="N452">
        <v>1009</v>
      </c>
      <c r="O452" t="s">
        <v>78</v>
      </c>
      <c r="P452" t="s">
        <v>78</v>
      </c>
      <c r="Q452">
        <v>1</v>
      </c>
      <c r="W452">
        <v>0</v>
      </c>
      <c r="X452">
        <v>-731615568</v>
      </c>
      <c r="Y452">
        <v>0.06</v>
      </c>
      <c r="AA452">
        <v>23.09</v>
      </c>
      <c r="AB452">
        <v>0</v>
      </c>
      <c r="AC452">
        <v>0</v>
      </c>
      <c r="AD452">
        <v>0</v>
      </c>
      <c r="AE452">
        <v>23.09</v>
      </c>
      <c r="AF452">
        <v>0</v>
      </c>
      <c r="AG452">
        <v>0</v>
      </c>
      <c r="AH452">
        <v>0</v>
      </c>
      <c r="AI452">
        <v>1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3</v>
      </c>
      <c r="AT452">
        <v>0.06</v>
      </c>
      <c r="AU452" t="s">
        <v>3</v>
      </c>
      <c r="AV452">
        <v>0</v>
      </c>
      <c r="AW452">
        <v>2</v>
      </c>
      <c r="AX452">
        <v>33357832</v>
      </c>
      <c r="AY452">
        <v>1</v>
      </c>
      <c r="AZ452">
        <v>0</v>
      </c>
      <c r="BA452">
        <v>516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Y452*Source!I487</f>
        <v>0.06</v>
      </c>
      <c r="CY452">
        <f>AA452</f>
        <v>23.09</v>
      </c>
      <c r="CZ452">
        <f>AE452</f>
        <v>23.09</v>
      </c>
      <c r="DA452">
        <f>AI452</f>
        <v>1</v>
      </c>
      <c r="DB452">
        <f>ROUND(ROUND(AT452*CZ452,2),2)</f>
        <v>1.39</v>
      </c>
      <c r="DC452">
        <f>ROUND(ROUND(AT452*AG452,2),2)</f>
        <v>0</v>
      </c>
    </row>
    <row r="453" spans="1:107">
      <c r="A453">
        <f>ROW(Source!A492)</f>
        <v>492</v>
      </c>
      <c r="B453">
        <v>33304975</v>
      </c>
      <c r="C453">
        <v>33357835</v>
      </c>
      <c r="D453">
        <v>31172061</v>
      </c>
      <c r="E453">
        <v>1</v>
      </c>
      <c r="F453">
        <v>1</v>
      </c>
      <c r="G453">
        <v>1</v>
      </c>
      <c r="H453">
        <v>1</v>
      </c>
      <c r="I453" t="s">
        <v>850</v>
      </c>
      <c r="J453" t="s">
        <v>3</v>
      </c>
      <c r="K453" t="s">
        <v>851</v>
      </c>
      <c r="L453">
        <v>1191</v>
      </c>
      <c r="N453">
        <v>1013</v>
      </c>
      <c r="O453" t="s">
        <v>831</v>
      </c>
      <c r="P453" t="s">
        <v>831</v>
      </c>
      <c r="Q453">
        <v>1</v>
      </c>
      <c r="W453">
        <v>0</v>
      </c>
      <c r="X453">
        <v>-784637506</v>
      </c>
      <c r="Y453">
        <v>7.9349999999999987</v>
      </c>
      <c r="AA453">
        <v>0</v>
      </c>
      <c r="AB453">
        <v>0</v>
      </c>
      <c r="AC453">
        <v>0</v>
      </c>
      <c r="AD453">
        <v>8.74</v>
      </c>
      <c r="AE453">
        <v>0</v>
      </c>
      <c r="AF453">
        <v>0</v>
      </c>
      <c r="AG453">
        <v>0</v>
      </c>
      <c r="AH453">
        <v>8.74</v>
      </c>
      <c r="AI453">
        <v>1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1</v>
      </c>
      <c r="AQ453">
        <v>0</v>
      </c>
      <c r="AR453">
        <v>0</v>
      </c>
      <c r="AS453" t="s">
        <v>3</v>
      </c>
      <c r="AT453">
        <v>5.75</v>
      </c>
      <c r="AU453" t="s">
        <v>22</v>
      </c>
      <c r="AV453">
        <v>1</v>
      </c>
      <c r="AW453">
        <v>2</v>
      </c>
      <c r="AX453">
        <v>33357841</v>
      </c>
      <c r="AY453">
        <v>1</v>
      </c>
      <c r="AZ453">
        <v>0</v>
      </c>
      <c r="BA453">
        <v>517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Y453*Source!I492</f>
        <v>4.9831799999999991</v>
      </c>
      <c r="CY453">
        <f>AD453</f>
        <v>8.74</v>
      </c>
      <c r="CZ453">
        <f>AH453</f>
        <v>8.74</v>
      </c>
      <c r="DA453">
        <f>AL453</f>
        <v>1</v>
      </c>
      <c r="DB453">
        <f>ROUND(((ROUND(AT453*CZ453,2)*1.2)*1.15),2)</f>
        <v>69.36</v>
      </c>
      <c r="DC453">
        <f>ROUND(((ROUND(AT453*AG453,2)*1.2)*1.15),2)</f>
        <v>0</v>
      </c>
    </row>
    <row r="454" spans="1:107">
      <c r="A454">
        <f>ROW(Source!A492)</f>
        <v>492</v>
      </c>
      <c r="B454">
        <v>33304975</v>
      </c>
      <c r="C454">
        <v>33357835</v>
      </c>
      <c r="D454">
        <v>31172011</v>
      </c>
      <c r="E454">
        <v>1</v>
      </c>
      <c r="F454">
        <v>1</v>
      </c>
      <c r="G454">
        <v>1</v>
      </c>
      <c r="H454">
        <v>1</v>
      </c>
      <c r="I454" t="s">
        <v>832</v>
      </c>
      <c r="J454" t="s">
        <v>3</v>
      </c>
      <c r="K454" t="s">
        <v>833</v>
      </c>
      <c r="L454">
        <v>1191</v>
      </c>
      <c r="N454">
        <v>1013</v>
      </c>
      <c r="O454" t="s">
        <v>831</v>
      </c>
      <c r="P454" t="s">
        <v>831</v>
      </c>
      <c r="Q454">
        <v>1</v>
      </c>
      <c r="W454">
        <v>0</v>
      </c>
      <c r="X454">
        <v>-1417349443</v>
      </c>
      <c r="Y454">
        <v>0.01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1</v>
      </c>
      <c r="AJ454">
        <v>1</v>
      </c>
      <c r="AK454">
        <v>1</v>
      </c>
      <c r="AL454">
        <v>1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3</v>
      </c>
      <c r="AT454">
        <v>0.01</v>
      </c>
      <c r="AU454" t="s">
        <v>3</v>
      </c>
      <c r="AV454">
        <v>2</v>
      </c>
      <c r="AW454">
        <v>2</v>
      </c>
      <c r="AX454">
        <v>33357842</v>
      </c>
      <c r="AY454">
        <v>1</v>
      </c>
      <c r="AZ454">
        <v>2048</v>
      </c>
      <c r="BA454">
        <v>518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Y454*Source!I492</f>
        <v>6.28E-3</v>
      </c>
      <c r="CY454">
        <f>AD454</f>
        <v>0</v>
      </c>
      <c r="CZ454">
        <f>AH454</f>
        <v>0</v>
      </c>
      <c r="DA454">
        <f>AL454</f>
        <v>1</v>
      </c>
      <c r="DB454">
        <f>ROUND(ROUND(AT454*CZ454,2),2)</f>
        <v>0</v>
      </c>
      <c r="DC454">
        <f>ROUND(ROUND(AT454*AG454,2),2)</f>
        <v>0</v>
      </c>
    </row>
    <row r="455" spans="1:107">
      <c r="A455">
        <f>ROW(Source!A492)</f>
        <v>492</v>
      </c>
      <c r="B455">
        <v>33304975</v>
      </c>
      <c r="C455">
        <v>33357835</v>
      </c>
      <c r="D455">
        <v>31259879</v>
      </c>
      <c r="E455">
        <v>1</v>
      </c>
      <c r="F455">
        <v>1</v>
      </c>
      <c r="G455">
        <v>1</v>
      </c>
      <c r="H455">
        <v>2</v>
      </c>
      <c r="I455" t="s">
        <v>841</v>
      </c>
      <c r="J455" t="s">
        <v>842</v>
      </c>
      <c r="K455" t="s">
        <v>843</v>
      </c>
      <c r="L455">
        <v>1368</v>
      </c>
      <c r="N455">
        <v>1011</v>
      </c>
      <c r="O455" t="s">
        <v>837</v>
      </c>
      <c r="P455" t="s">
        <v>837</v>
      </c>
      <c r="Q455">
        <v>1</v>
      </c>
      <c r="W455">
        <v>0</v>
      </c>
      <c r="X455">
        <v>1372534845</v>
      </c>
      <c r="Y455">
        <v>1.4999999999999999E-2</v>
      </c>
      <c r="AA455">
        <v>0</v>
      </c>
      <c r="AB455">
        <v>65.709999999999994</v>
      </c>
      <c r="AC455">
        <v>11.6</v>
      </c>
      <c r="AD455">
        <v>0</v>
      </c>
      <c r="AE455">
        <v>0</v>
      </c>
      <c r="AF455">
        <v>65.709999999999994</v>
      </c>
      <c r="AG455">
        <v>11.6</v>
      </c>
      <c r="AH455">
        <v>0</v>
      </c>
      <c r="AI455">
        <v>1</v>
      </c>
      <c r="AJ455">
        <v>1</v>
      </c>
      <c r="AK455">
        <v>1</v>
      </c>
      <c r="AL455">
        <v>1</v>
      </c>
      <c r="AN455">
        <v>0</v>
      </c>
      <c r="AO455">
        <v>1</v>
      </c>
      <c r="AP455">
        <v>1</v>
      </c>
      <c r="AQ455">
        <v>0</v>
      </c>
      <c r="AR455">
        <v>0</v>
      </c>
      <c r="AS455" t="s">
        <v>3</v>
      </c>
      <c r="AT455">
        <v>0.01</v>
      </c>
      <c r="AU455" t="s">
        <v>21</v>
      </c>
      <c r="AV455">
        <v>0</v>
      </c>
      <c r="AW455">
        <v>2</v>
      </c>
      <c r="AX455">
        <v>33357843</v>
      </c>
      <c r="AY455">
        <v>1</v>
      </c>
      <c r="AZ455">
        <v>0</v>
      </c>
      <c r="BA455">
        <v>519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Y455*Source!I492</f>
        <v>9.4199999999999996E-3</v>
      </c>
      <c r="CY455">
        <f>AB455</f>
        <v>65.709999999999994</v>
      </c>
      <c r="CZ455">
        <f>AF455</f>
        <v>65.709999999999994</v>
      </c>
      <c r="DA455">
        <f>AJ455</f>
        <v>1</v>
      </c>
      <c r="DB455">
        <f>ROUND(((ROUND(AT455*CZ455,2)*1.2)*1.25),2)</f>
        <v>0.99</v>
      </c>
      <c r="DC455">
        <f>ROUND(((ROUND(AT455*AG455,2)*1.2)*1.25),2)</f>
        <v>0.18</v>
      </c>
    </row>
    <row r="456" spans="1:107">
      <c r="A456">
        <f>ROW(Source!A492)</f>
        <v>492</v>
      </c>
      <c r="B456">
        <v>33304975</v>
      </c>
      <c r="C456">
        <v>33357835</v>
      </c>
      <c r="D456">
        <v>31180727</v>
      </c>
      <c r="E456">
        <v>1</v>
      </c>
      <c r="F456">
        <v>1</v>
      </c>
      <c r="G456">
        <v>1</v>
      </c>
      <c r="H456">
        <v>3</v>
      </c>
      <c r="I456" t="s">
        <v>844</v>
      </c>
      <c r="J456" t="s">
        <v>845</v>
      </c>
      <c r="K456" t="s">
        <v>846</v>
      </c>
      <c r="L456">
        <v>1348</v>
      </c>
      <c r="N456">
        <v>1009</v>
      </c>
      <c r="O456" t="s">
        <v>32</v>
      </c>
      <c r="P456" t="s">
        <v>32</v>
      </c>
      <c r="Q456">
        <v>1000</v>
      </c>
      <c r="W456">
        <v>0</v>
      </c>
      <c r="X456">
        <v>-437906794</v>
      </c>
      <c r="Y456">
        <v>2.0000000000000001E-4</v>
      </c>
      <c r="AA456">
        <v>9040.01</v>
      </c>
      <c r="AB456">
        <v>0</v>
      </c>
      <c r="AC456">
        <v>0</v>
      </c>
      <c r="AD456">
        <v>0</v>
      </c>
      <c r="AE456">
        <v>9040.01</v>
      </c>
      <c r="AF456">
        <v>0</v>
      </c>
      <c r="AG456">
        <v>0</v>
      </c>
      <c r="AH456">
        <v>0</v>
      </c>
      <c r="AI456">
        <v>1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3</v>
      </c>
      <c r="AT456">
        <v>2.0000000000000001E-4</v>
      </c>
      <c r="AU456" t="s">
        <v>3</v>
      </c>
      <c r="AV456">
        <v>0</v>
      </c>
      <c r="AW456">
        <v>2</v>
      </c>
      <c r="AX456">
        <v>33357844</v>
      </c>
      <c r="AY456">
        <v>1</v>
      </c>
      <c r="AZ456">
        <v>0</v>
      </c>
      <c r="BA456">
        <v>520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Y456*Source!I492</f>
        <v>1.2560000000000002E-4</v>
      </c>
      <c r="CY456">
        <f>AA456</f>
        <v>9040.01</v>
      </c>
      <c r="CZ456">
        <f>AE456</f>
        <v>9040.01</v>
      </c>
      <c r="DA456">
        <f>AI456</f>
        <v>1</v>
      </c>
      <c r="DB456">
        <f>ROUND(ROUND(AT456*CZ456,2),2)</f>
        <v>1.81</v>
      </c>
      <c r="DC456">
        <f>ROUND(ROUND(AT456*AG456,2),2)</f>
        <v>0</v>
      </c>
    </row>
    <row r="457" spans="1:107">
      <c r="A457">
        <f>ROW(Source!A492)</f>
        <v>492</v>
      </c>
      <c r="B457">
        <v>33304975</v>
      </c>
      <c r="C457">
        <v>33357835</v>
      </c>
      <c r="D457">
        <v>31181610</v>
      </c>
      <c r="E457">
        <v>1</v>
      </c>
      <c r="F457">
        <v>1</v>
      </c>
      <c r="G457">
        <v>1</v>
      </c>
      <c r="H457">
        <v>3</v>
      </c>
      <c r="I457" t="s">
        <v>847</v>
      </c>
      <c r="J457" t="s">
        <v>848</v>
      </c>
      <c r="K457" t="s">
        <v>849</v>
      </c>
      <c r="L457">
        <v>1346</v>
      </c>
      <c r="N457">
        <v>1009</v>
      </c>
      <c r="O457" t="s">
        <v>78</v>
      </c>
      <c r="P457" t="s">
        <v>78</v>
      </c>
      <c r="Q457">
        <v>1</v>
      </c>
      <c r="W457">
        <v>0</v>
      </c>
      <c r="X457">
        <v>-731615568</v>
      </c>
      <c r="Y457">
        <v>0.08</v>
      </c>
      <c r="AA457">
        <v>23.09</v>
      </c>
      <c r="AB457">
        <v>0</v>
      </c>
      <c r="AC457">
        <v>0</v>
      </c>
      <c r="AD457">
        <v>0</v>
      </c>
      <c r="AE457">
        <v>23.09</v>
      </c>
      <c r="AF457">
        <v>0</v>
      </c>
      <c r="AG457">
        <v>0</v>
      </c>
      <c r="AH457">
        <v>0</v>
      </c>
      <c r="AI457">
        <v>1</v>
      </c>
      <c r="AJ457">
        <v>1</v>
      </c>
      <c r="AK457">
        <v>1</v>
      </c>
      <c r="AL457">
        <v>1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3</v>
      </c>
      <c r="AT457">
        <v>0.08</v>
      </c>
      <c r="AU457" t="s">
        <v>3</v>
      </c>
      <c r="AV457">
        <v>0</v>
      </c>
      <c r="AW457">
        <v>2</v>
      </c>
      <c r="AX457">
        <v>33357845</v>
      </c>
      <c r="AY457">
        <v>1</v>
      </c>
      <c r="AZ457">
        <v>0</v>
      </c>
      <c r="BA457">
        <v>521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Y457*Source!I492</f>
        <v>5.024E-2</v>
      </c>
      <c r="CY457">
        <f>AA457</f>
        <v>23.09</v>
      </c>
      <c r="CZ457">
        <f>AE457</f>
        <v>23.09</v>
      </c>
      <c r="DA457">
        <f>AI457</f>
        <v>1</v>
      </c>
      <c r="DB457">
        <f>ROUND(ROUND(AT457*CZ457,2),2)</f>
        <v>1.85</v>
      </c>
      <c r="DC457">
        <f>ROUND(ROUND(AT457*AG457,2),2)</f>
        <v>0</v>
      </c>
    </row>
    <row r="458" spans="1:107">
      <c r="A458">
        <f>ROW(Source!A493)</f>
        <v>493</v>
      </c>
      <c r="B458">
        <v>33304960</v>
      </c>
      <c r="C458">
        <v>33357835</v>
      </c>
      <c r="D458">
        <v>31172061</v>
      </c>
      <c r="E458">
        <v>1</v>
      </c>
      <c r="F458">
        <v>1</v>
      </c>
      <c r="G458">
        <v>1</v>
      </c>
      <c r="H458">
        <v>1</v>
      </c>
      <c r="I458" t="s">
        <v>850</v>
      </c>
      <c r="J458" t="s">
        <v>3</v>
      </c>
      <c r="K458" t="s">
        <v>851</v>
      </c>
      <c r="L458">
        <v>1191</v>
      </c>
      <c r="N458">
        <v>1013</v>
      </c>
      <c r="O458" t="s">
        <v>831</v>
      </c>
      <c r="P458" t="s">
        <v>831</v>
      </c>
      <c r="Q458">
        <v>1</v>
      </c>
      <c r="W458">
        <v>0</v>
      </c>
      <c r="X458">
        <v>-784637506</v>
      </c>
      <c r="Y458">
        <v>7.9349999999999987</v>
      </c>
      <c r="AA458">
        <v>0</v>
      </c>
      <c r="AB458">
        <v>0</v>
      </c>
      <c r="AC458">
        <v>0</v>
      </c>
      <c r="AD458">
        <v>8.74</v>
      </c>
      <c r="AE458">
        <v>0</v>
      </c>
      <c r="AF458">
        <v>0</v>
      </c>
      <c r="AG458">
        <v>0</v>
      </c>
      <c r="AH458">
        <v>8.74</v>
      </c>
      <c r="AI458">
        <v>1</v>
      </c>
      <c r="AJ458">
        <v>1</v>
      </c>
      <c r="AK458">
        <v>1</v>
      </c>
      <c r="AL458">
        <v>1</v>
      </c>
      <c r="AN458">
        <v>0</v>
      </c>
      <c r="AO458">
        <v>1</v>
      </c>
      <c r="AP458">
        <v>1</v>
      </c>
      <c r="AQ458">
        <v>0</v>
      </c>
      <c r="AR458">
        <v>0</v>
      </c>
      <c r="AS458" t="s">
        <v>3</v>
      </c>
      <c r="AT458">
        <v>5.75</v>
      </c>
      <c r="AU458" t="s">
        <v>22</v>
      </c>
      <c r="AV458">
        <v>1</v>
      </c>
      <c r="AW458">
        <v>2</v>
      </c>
      <c r="AX458">
        <v>33357841</v>
      </c>
      <c r="AY458">
        <v>1</v>
      </c>
      <c r="AZ458">
        <v>0</v>
      </c>
      <c r="BA458">
        <v>523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Y458*Source!I493</f>
        <v>4.9831799999999991</v>
      </c>
      <c r="CY458">
        <f>AD458</f>
        <v>8.74</v>
      </c>
      <c r="CZ458">
        <f>AH458</f>
        <v>8.74</v>
      </c>
      <c r="DA458">
        <f>AL458</f>
        <v>1</v>
      </c>
      <c r="DB458">
        <f>ROUND(((ROUND(AT458*CZ458,2)*1.2)*1.15),2)</f>
        <v>69.36</v>
      </c>
      <c r="DC458">
        <f>ROUND(((ROUND(AT458*AG458,2)*1.2)*1.15),2)</f>
        <v>0</v>
      </c>
    </row>
    <row r="459" spans="1:107">
      <c r="A459">
        <f>ROW(Source!A493)</f>
        <v>493</v>
      </c>
      <c r="B459">
        <v>33304960</v>
      </c>
      <c r="C459">
        <v>33357835</v>
      </c>
      <c r="D459">
        <v>31172011</v>
      </c>
      <c r="E459">
        <v>1</v>
      </c>
      <c r="F459">
        <v>1</v>
      </c>
      <c r="G459">
        <v>1</v>
      </c>
      <c r="H459">
        <v>1</v>
      </c>
      <c r="I459" t="s">
        <v>832</v>
      </c>
      <c r="J459" t="s">
        <v>3</v>
      </c>
      <c r="K459" t="s">
        <v>833</v>
      </c>
      <c r="L459">
        <v>1191</v>
      </c>
      <c r="N459">
        <v>1013</v>
      </c>
      <c r="O459" t="s">
        <v>831</v>
      </c>
      <c r="P459" t="s">
        <v>831</v>
      </c>
      <c r="Q459">
        <v>1</v>
      </c>
      <c r="W459">
        <v>0</v>
      </c>
      <c r="X459">
        <v>-1417349443</v>
      </c>
      <c r="Y459">
        <v>0.01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1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3</v>
      </c>
      <c r="AT459">
        <v>0.01</v>
      </c>
      <c r="AU459" t="s">
        <v>3</v>
      </c>
      <c r="AV459">
        <v>2</v>
      </c>
      <c r="AW459">
        <v>2</v>
      </c>
      <c r="AX459">
        <v>33357842</v>
      </c>
      <c r="AY459">
        <v>1</v>
      </c>
      <c r="AZ459">
        <v>2048</v>
      </c>
      <c r="BA459">
        <v>524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Y459*Source!I493</f>
        <v>6.28E-3</v>
      </c>
      <c r="CY459">
        <f>AD459</f>
        <v>0</v>
      </c>
      <c r="CZ459">
        <f>AH459</f>
        <v>0</v>
      </c>
      <c r="DA459">
        <f>AL459</f>
        <v>1</v>
      </c>
      <c r="DB459">
        <f>ROUND(ROUND(AT459*CZ459,2),2)</f>
        <v>0</v>
      </c>
      <c r="DC459">
        <f>ROUND(ROUND(AT459*AG459,2),2)</f>
        <v>0</v>
      </c>
    </row>
    <row r="460" spans="1:107">
      <c r="A460">
        <f>ROW(Source!A493)</f>
        <v>493</v>
      </c>
      <c r="B460">
        <v>33304960</v>
      </c>
      <c r="C460">
        <v>33357835</v>
      </c>
      <c r="D460">
        <v>31259879</v>
      </c>
      <c r="E460">
        <v>1</v>
      </c>
      <c r="F460">
        <v>1</v>
      </c>
      <c r="G460">
        <v>1</v>
      </c>
      <c r="H460">
        <v>2</v>
      </c>
      <c r="I460" t="s">
        <v>841</v>
      </c>
      <c r="J460" t="s">
        <v>842</v>
      </c>
      <c r="K460" t="s">
        <v>843</v>
      </c>
      <c r="L460">
        <v>1368</v>
      </c>
      <c r="N460">
        <v>1011</v>
      </c>
      <c r="O460" t="s">
        <v>837</v>
      </c>
      <c r="P460" t="s">
        <v>837</v>
      </c>
      <c r="Q460">
        <v>1</v>
      </c>
      <c r="W460">
        <v>0</v>
      </c>
      <c r="X460">
        <v>1372534845</v>
      </c>
      <c r="Y460">
        <v>1.4999999999999999E-2</v>
      </c>
      <c r="AA460">
        <v>0</v>
      </c>
      <c r="AB460">
        <v>65.709999999999994</v>
      </c>
      <c r="AC460">
        <v>11.6</v>
      </c>
      <c r="AD460">
        <v>0</v>
      </c>
      <c r="AE460">
        <v>0</v>
      </c>
      <c r="AF460">
        <v>65.709999999999994</v>
      </c>
      <c r="AG460">
        <v>11.6</v>
      </c>
      <c r="AH460">
        <v>0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1</v>
      </c>
      <c r="AQ460">
        <v>0</v>
      </c>
      <c r="AR460">
        <v>0</v>
      </c>
      <c r="AS460" t="s">
        <v>3</v>
      </c>
      <c r="AT460">
        <v>0.01</v>
      </c>
      <c r="AU460" t="s">
        <v>21</v>
      </c>
      <c r="AV460">
        <v>0</v>
      </c>
      <c r="AW460">
        <v>2</v>
      </c>
      <c r="AX460">
        <v>33357843</v>
      </c>
      <c r="AY460">
        <v>1</v>
      </c>
      <c r="AZ460">
        <v>0</v>
      </c>
      <c r="BA460">
        <v>525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Y460*Source!I493</f>
        <v>9.4199999999999996E-3</v>
      </c>
      <c r="CY460">
        <f>AB460</f>
        <v>65.709999999999994</v>
      </c>
      <c r="CZ460">
        <f>AF460</f>
        <v>65.709999999999994</v>
      </c>
      <c r="DA460">
        <f>AJ460</f>
        <v>1</v>
      </c>
      <c r="DB460">
        <f>ROUND(((ROUND(AT460*CZ460,2)*1.2)*1.25),2)</f>
        <v>0.99</v>
      </c>
      <c r="DC460">
        <f>ROUND(((ROUND(AT460*AG460,2)*1.2)*1.25),2)</f>
        <v>0.18</v>
      </c>
    </row>
    <row r="461" spans="1:107">
      <c r="A461">
        <f>ROW(Source!A493)</f>
        <v>493</v>
      </c>
      <c r="B461">
        <v>33304960</v>
      </c>
      <c r="C461">
        <v>33357835</v>
      </c>
      <c r="D461">
        <v>31180727</v>
      </c>
      <c r="E461">
        <v>1</v>
      </c>
      <c r="F461">
        <v>1</v>
      </c>
      <c r="G461">
        <v>1</v>
      </c>
      <c r="H461">
        <v>3</v>
      </c>
      <c r="I461" t="s">
        <v>844</v>
      </c>
      <c r="J461" t="s">
        <v>845</v>
      </c>
      <c r="K461" t="s">
        <v>846</v>
      </c>
      <c r="L461">
        <v>1348</v>
      </c>
      <c r="N461">
        <v>1009</v>
      </c>
      <c r="O461" t="s">
        <v>32</v>
      </c>
      <c r="P461" t="s">
        <v>32</v>
      </c>
      <c r="Q461">
        <v>1000</v>
      </c>
      <c r="W461">
        <v>0</v>
      </c>
      <c r="X461">
        <v>-437906794</v>
      </c>
      <c r="Y461">
        <v>2.0000000000000001E-4</v>
      </c>
      <c r="AA461">
        <v>9040.01</v>
      </c>
      <c r="AB461">
        <v>0</v>
      </c>
      <c r="AC461">
        <v>0</v>
      </c>
      <c r="AD461">
        <v>0</v>
      </c>
      <c r="AE461">
        <v>9040.01</v>
      </c>
      <c r="AF461">
        <v>0</v>
      </c>
      <c r="AG461">
        <v>0</v>
      </c>
      <c r="AH461">
        <v>0</v>
      </c>
      <c r="AI461">
        <v>1</v>
      </c>
      <c r="AJ461">
        <v>1</v>
      </c>
      <c r="AK461">
        <v>1</v>
      </c>
      <c r="AL461">
        <v>1</v>
      </c>
      <c r="AN461">
        <v>0</v>
      </c>
      <c r="AO461">
        <v>1</v>
      </c>
      <c r="AP461">
        <v>0</v>
      </c>
      <c r="AQ461">
        <v>0</v>
      </c>
      <c r="AR461">
        <v>0</v>
      </c>
      <c r="AS461" t="s">
        <v>3</v>
      </c>
      <c r="AT461">
        <v>2.0000000000000001E-4</v>
      </c>
      <c r="AU461" t="s">
        <v>3</v>
      </c>
      <c r="AV461">
        <v>0</v>
      </c>
      <c r="AW461">
        <v>2</v>
      </c>
      <c r="AX461">
        <v>33357844</v>
      </c>
      <c r="AY461">
        <v>1</v>
      </c>
      <c r="AZ461">
        <v>0</v>
      </c>
      <c r="BA461">
        <v>526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Y461*Source!I493</f>
        <v>1.2560000000000002E-4</v>
      </c>
      <c r="CY461">
        <f>AA461</f>
        <v>9040.01</v>
      </c>
      <c r="CZ461">
        <f>AE461</f>
        <v>9040.01</v>
      </c>
      <c r="DA461">
        <f>AI461</f>
        <v>1</v>
      </c>
      <c r="DB461">
        <f>ROUND(ROUND(AT461*CZ461,2),2)</f>
        <v>1.81</v>
      </c>
      <c r="DC461">
        <f>ROUND(ROUND(AT461*AG461,2),2)</f>
        <v>0</v>
      </c>
    </row>
    <row r="462" spans="1:107">
      <c r="A462">
        <f>ROW(Source!A493)</f>
        <v>493</v>
      </c>
      <c r="B462">
        <v>33304960</v>
      </c>
      <c r="C462">
        <v>33357835</v>
      </c>
      <c r="D462">
        <v>31181610</v>
      </c>
      <c r="E462">
        <v>1</v>
      </c>
      <c r="F462">
        <v>1</v>
      </c>
      <c r="G462">
        <v>1</v>
      </c>
      <c r="H462">
        <v>3</v>
      </c>
      <c r="I462" t="s">
        <v>847</v>
      </c>
      <c r="J462" t="s">
        <v>848</v>
      </c>
      <c r="K462" t="s">
        <v>849</v>
      </c>
      <c r="L462">
        <v>1346</v>
      </c>
      <c r="N462">
        <v>1009</v>
      </c>
      <c r="O462" t="s">
        <v>78</v>
      </c>
      <c r="P462" t="s">
        <v>78</v>
      </c>
      <c r="Q462">
        <v>1</v>
      </c>
      <c r="W462">
        <v>0</v>
      </c>
      <c r="X462">
        <v>-731615568</v>
      </c>
      <c r="Y462">
        <v>0.08</v>
      </c>
      <c r="AA462">
        <v>23.09</v>
      </c>
      <c r="AB462">
        <v>0</v>
      </c>
      <c r="AC462">
        <v>0</v>
      </c>
      <c r="AD462">
        <v>0</v>
      </c>
      <c r="AE462">
        <v>23.09</v>
      </c>
      <c r="AF462">
        <v>0</v>
      </c>
      <c r="AG462">
        <v>0</v>
      </c>
      <c r="AH462">
        <v>0</v>
      </c>
      <c r="AI462">
        <v>1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3</v>
      </c>
      <c r="AT462">
        <v>0.08</v>
      </c>
      <c r="AU462" t="s">
        <v>3</v>
      </c>
      <c r="AV462">
        <v>0</v>
      </c>
      <c r="AW462">
        <v>2</v>
      </c>
      <c r="AX462">
        <v>33357845</v>
      </c>
      <c r="AY462">
        <v>1</v>
      </c>
      <c r="AZ462">
        <v>0</v>
      </c>
      <c r="BA462">
        <v>527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Y462*Source!I493</f>
        <v>5.024E-2</v>
      </c>
      <c r="CY462">
        <f>AA462</f>
        <v>23.09</v>
      </c>
      <c r="CZ462">
        <f>AE462</f>
        <v>23.09</v>
      </c>
      <c r="DA462">
        <f>AI462</f>
        <v>1</v>
      </c>
      <c r="DB462">
        <f>ROUND(ROUND(AT462*CZ462,2),2)</f>
        <v>1.85</v>
      </c>
      <c r="DC462">
        <f>ROUND(ROUND(AT462*AG462,2),2)</f>
        <v>0</v>
      </c>
    </row>
    <row r="463" spans="1:107">
      <c r="A463">
        <f>ROW(Source!A498)</f>
        <v>498</v>
      </c>
      <c r="B463">
        <v>33304975</v>
      </c>
      <c r="C463">
        <v>33357849</v>
      </c>
      <c r="D463">
        <v>31172080</v>
      </c>
      <c r="E463">
        <v>1</v>
      </c>
      <c r="F463">
        <v>1</v>
      </c>
      <c r="G463">
        <v>1</v>
      </c>
      <c r="H463">
        <v>1</v>
      </c>
      <c r="I463" t="s">
        <v>852</v>
      </c>
      <c r="J463" t="s">
        <v>3</v>
      </c>
      <c r="K463" t="s">
        <v>853</v>
      </c>
      <c r="L463">
        <v>1191</v>
      </c>
      <c r="N463">
        <v>1013</v>
      </c>
      <c r="O463" t="s">
        <v>831</v>
      </c>
      <c r="P463" t="s">
        <v>831</v>
      </c>
      <c r="Q463">
        <v>1</v>
      </c>
      <c r="W463">
        <v>0</v>
      </c>
      <c r="X463">
        <v>912892513</v>
      </c>
      <c r="Y463">
        <v>5.1059999999999999</v>
      </c>
      <c r="AA463">
        <v>0</v>
      </c>
      <c r="AB463">
        <v>0</v>
      </c>
      <c r="AC463">
        <v>0</v>
      </c>
      <c r="AD463">
        <v>9.92</v>
      </c>
      <c r="AE463">
        <v>0</v>
      </c>
      <c r="AF463">
        <v>0</v>
      </c>
      <c r="AG463">
        <v>0</v>
      </c>
      <c r="AH463">
        <v>9.92</v>
      </c>
      <c r="AI463">
        <v>1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1</v>
      </c>
      <c r="AQ463">
        <v>0</v>
      </c>
      <c r="AR463">
        <v>0</v>
      </c>
      <c r="AS463" t="s">
        <v>3</v>
      </c>
      <c r="AT463">
        <v>3.7</v>
      </c>
      <c r="AU463" t="s">
        <v>22</v>
      </c>
      <c r="AV463">
        <v>1</v>
      </c>
      <c r="AW463">
        <v>2</v>
      </c>
      <c r="AX463">
        <v>33357855</v>
      </c>
      <c r="AY463">
        <v>1</v>
      </c>
      <c r="AZ463">
        <v>0</v>
      </c>
      <c r="BA463">
        <v>529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Y463*Source!I498</f>
        <v>2.0424000000000002</v>
      </c>
      <c r="CY463">
        <f>AD463</f>
        <v>9.92</v>
      </c>
      <c r="CZ463">
        <f>AH463</f>
        <v>9.92</v>
      </c>
      <c r="DA463">
        <f>AL463</f>
        <v>1</v>
      </c>
      <c r="DB463">
        <f>ROUND(((ROUND(AT463*CZ463,2)*1.2)*1.15),2)</f>
        <v>50.65</v>
      </c>
      <c r="DC463">
        <f>ROUND(((ROUND(AT463*AG463,2)*1.2)*1.15),2)</f>
        <v>0</v>
      </c>
    </row>
    <row r="464" spans="1:107">
      <c r="A464">
        <f>ROW(Source!A498)</f>
        <v>498</v>
      </c>
      <c r="B464">
        <v>33304975</v>
      </c>
      <c r="C464">
        <v>33357849</v>
      </c>
      <c r="D464">
        <v>31172011</v>
      </c>
      <c r="E464">
        <v>1</v>
      </c>
      <c r="F464">
        <v>1</v>
      </c>
      <c r="G464">
        <v>1</v>
      </c>
      <c r="H464">
        <v>1</v>
      </c>
      <c r="I464" t="s">
        <v>832</v>
      </c>
      <c r="J464" t="s">
        <v>3</v>
      </c>
      <c r="K464" t="s">
        <v>833</v>
      </c>
      <c r="L464">
        <v>1191</v>
      </c>
      <c r="N464">
        <v>1013</v>
      </c>
      <c r="O464" t="s">
        <v>831</v>
      </c>
      <c r="P464" t="s">
        <v>831</v>
      </c>
      <c r="Q464">
        <v>1</v>
      </c>
      <c r="W464">
        <v>0</v>
      </c>
      <c r="X464">
        <v>-1417349443</v>
      </c>
      <c r="Y464">
        <v>0.01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1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3</v>
      </c>
      <c r="AT464">
        <v>0.01</v>
      </c>
      <c r="AU464" t="s">
        <v>3</v>
      </c>
      <c r="AV464">
        <v>2</v>
      </c>
      <c r="AW464">
        <v>2</v>
      </c>
      <c r="AX464">
        <v>33357856</v>
      </c>
      <c r="AY464">
        <v>1</v>
      </c>
      <c r="AZ464">
        <v>2048</v>
      </c>
      <c r="BA464">
        <v>530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Y464*Source!I498</f>
        <v>4.0000000000000001E-3</v>
      </c>
      <c r="CY464">
        <f>AD464</f>
        <v>0</v>
      </c>
      <c r="CZ464">
        <f>AH464</f>
        <v>0</v>
      </c>
      <c r="DA464">
        <f>AL464</f>
        <v>1</v>
      </c>
      <c r="DB464">
        <f>ROUND(ROUND(AT464*CZ464,2),2)</f>
        <v>0</v>
      </c>
      <c r="DC464">
        <f>ROUND(ROUND(AT464*AG464,2),2)</f>
        <v>0</v>
      </c>
    </row>
    <row r="465" spans="1:107">
      <c r="A465">
        <f>ROW(Source!A498)</f>
        <v>498</v>
      </c>
      <c r="B465">
        <v>33304975</v>
      </c>
      <c r="C465">
        <v>33357849</v>
      </c>
      <c r="D465">
        <v>31259879</v>
      </c>
      <c r="E465">
        <v>1</v>
      </c>
      <c r="F465">
        <v>1</v>
      </c>
      <c r="G465">
        <v>1</v>
      </c>
      <c r="H465">
        <v>2</v>
      </c>
      <c r="I465" t="s">
        <v>841</v>
      </c>
      <c r="J465" t="s">
        <v>842</v>
      </c>
      <c r="K465" t="s">
        <v>843</v>
      </c>
      <c r="L465">
        <v>1368</v>
      </c>
      <c r="N465">
        <v>1011</v>
      </c>
      <c r="O465" t="s">
        <v>837</v>
      </c>
      <c r="P465" t="s">
        <v>837</v>
      </c>
      <c r="Q465">
        <v>1</v>
      </c>
      <c r="W465">
        <v>0</v>
      </c>
      <c r="X465">
        <v>1372534845</v>
      </c>
      <c r="Y465">
        <v>1.4999999999999999E-2</v>
      </c>
      <c r="AA465">
        <v>0</v>
      </c>
      <c r="AB465">
        <v>65.709999999999994</v>
      </c>
      <c r="AC465">
        <v>11.6</v>
      </c>
      <c r="AD465">
        <v>0</v>
      </c>
      <c r="AE465">
        <v>0</v>
      </c>
      <c r="AF465">
        <v>65.709999999999994</v>
      </c>
      <c r="AG465">
        <v>11.6</v>
      </c>
      <c r="AH465">
        <v>0</v>
      </c>
      <c r="AI465">
        <v>1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1</v>
      </c>
      <c r="AQ465">
        <v>0</v>
      </c>
      <c r="AR465">
        <v>0</v>
      </c>
      <c r="AS465" t="s">
        <v>3</v>
      </c>
      <c r="AT465">
        <v>0.01</v>
      </c>
      <c r="AU465" t="s">
        <v>21</v>
      </c>
      <c r="AV465">
        <v>0</v>
      </c>
      <c r="AW465">
        <v>2</v>
      </c>
      <c r="AX465">
        <v>33357857</v>
      </c>
      <c r="AY465">
        <v>1</v>
      </c>
      <c r="AZ465">
        <v>0</v>
      </c>
      <c r="BA465">
        <v>531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Y465*Source!I498</f>
        <v>6.0000000000000001E-3</v>
      </c>
      <c r="CY465">
        <f>AB465</f>
        <v>65.709999999999994</v>
      </c>
      <c r="CZ465">
        <f>AF465</f>
        <v>65.709999999999994</v>
      </c>
      <c r="DA465">
        <f>AJ465</f>
        <v>1</v>
      </c>
      <c r="DB465">
        <f>ROUND(((ROUND(AT465*CZ465,2)*1.2)*1.25),2)</f>
        <v>0.99</v>
      </c>
      <c r="DC465">
        <f>ROUND(((ROUND(AT465*AG465,2)*1.2)*1.25),2)</f>
        <v>0.18</v>
      </c>
    </row>
    <row r="466" spans="1:107">
      <c r="A466">
        <f>ROW(Source!A498)</f>
        <v>498</v>
      </c>
      <c r="B466">
        <v>33304975</v>
      </c>
      <c r="C466">
        <v>33357849</v>
      </c>
      <c r="D466">
        <v>31180727</v>
      </c>
      <c r="E466">
        <v>1</v>
      </c>
      <c r="F466">
        <v>1</v>
      </c>
      <c r="G466">
        <v>1</v>
      </c>
      <c r="H466">
        <v>3</v>
      </c>
      <c r="I466" t="s">
        <v>844</v>
      </c>
      <c r="J466" t="s">
        <v>845</v>
      </c>
      <c r="K466" t="s">
        <v>846</v>
      </c>
      <c r="L466">
        <v>1348</v>
      </c>
      <c r="N466">
        <v>1009</v>
      </c>
      <c r="O466" t="s">
        <v>32</v>
      </c>
      <c r="P466" t="s">
        <v>32</v>
      </c>
      <c r="Q466">
        <v>1000</v>
      </c>
      <c r="W466">
        <v>0</v>
      </c>
      <c r="X466">
        <v>-437906794</v>
      </c>
      <c r="Y466">
        <v>4.0000000000000002E-4</v>
      </c>
      <c r="AA466">
        <v>9040.01</v>
      </c>
      <c r="AB466">
        <v>0</v>
      </c>
      <c r="AC466">
        <v>0</v>
      </c>
      <c r="AD466">
        <v>0</v>
      </c>
      <c r="AE466">
        <v>9040.01</v>
      </c>
      <c r="AF466">
        <v>0</v>
      </c>
      <c r="AG466">
        <v>0</v>
      </c>
      <c r="AH466">
        <v>0</v>
      </c>
      <c r="AI466">
        <v>1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3</v>
      </c>
      <c r="AT466">
        <v>4.0000000000000002E-4</v>
      </c>
      <c r="AU466" t="s">
        <v>3</v>
      </c>
      <c r="AV466">
        <v>0</v>
      </c>
      <c r="AW466">
        <v>2</v>
      </c>
      <c r="AX466">
        <v>33357858</v>
      </c>
      <c r="AY466">
        <v>1</v>
      </c>
      <c r="AZ466">
        <v>0</v>
      </c>
      <c r="BA466">
        <v>532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Y466*Source!I498</f>
        <v>1.6000000000000001E-4</v>
      </c>
      <c r="CY466">
        <f>AA466</f>
        <v>9040.01</v>
      </c>
      <c r="CZ466">
        <f>AE466</f>
        <v>9040.01</v>
      </c>
      <c r="DA466">
        <f>AI466</f>
        <v>1</v>
      </c>
      <c r="DB466">
        <f>ROUND(ROUND(AT466*CZ466,2),2)</f>
        <v>3.62</v>
      </c>
      <c r="DC466">
        <f>ROUND(ROUND(AT466*AG466,2),2)</f>
        <v>0</v>
      </c>
    </row>
    <row r="467" spans="1:107">
      <c r="A467">
        <f>ROW(Source!A498)</f>
        <v>498</v>
      </c>
      <c r="B467">
        <v>33304975</v>
      </c>
      <c r="C467">
        <v>33357849</v>
      </c>
      <c r="D467">
        <v>31181610</v>
      </c>
      <c r="E467">
        <v>1</v>
      </c>
      <c r="F467">
        <v>1</v>
      </c>
      <c r="G467">
        <v>1</v>
      </c>
      <c r="H467">
        <v>3</v>
      </c>
      <c r="I467" t="s">
        <v>847</v>
      </c>
      <c r="J467" t="s">
        <v>848</v>
      </c>
      <c r="K467" t="s">
        <v>849</v>
      </c>
      <c r="L467">
        <v>1346</v>
      </c>
      <c r="N467">
        <v>1009</v>
      </c>
      <c r="O467" t="s">
        <v>78</v>
      </c>
      <c r="P467" t="s">
        <v>78</v>
      </c>
      <c r="Q467">
        <v>1</v>
      </c>
      <c r="W467">
        <v>0</v>
      </c>
      <c r="X467">
        <v>-731615568</v>
      </c>
      <c r="Y467">
        <v>1.1000000000000001</v>
      </c>
      <c r="AA467">
        <v>23.09</v>
      </c>
      <c r="AB467">
        <v>0</v>
      </c>
      <c r="AC467">
        <v>0</v>
      </c>
      <c r="AD467">
        <v>0</v>
      </c>
      <c r="AE467">
        <v>23.09</v>
      </c>
      <c r="AF467">
        <v>0</v>
      </c>
      <c r="AG467">
        <v>0</v>
      </c>
      <c r="AH467">
        <v>0</v>
      </c>
      <c r="AI467">
        <v>1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3</v>
      </c>
      <c r="AT467">
        <v>1.1000000000000001</v>
      </c>
      <c r="AU467" t="s">
        <v>3</v>
      </c>
      <c r="AV467">
        <v>0</v>
      </c>
      <c r="AW467">
        <v>2</v>
      </c>
      <c r="AX467">
        <v>33357859</v>
      </c>
      <c r="AY467">
        <v>1</v>
      </c>
      <c r="AZ467">
        <v>0</v>
      </c>
      <c r="BA467">
        <v>533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Y467*Source!I498</f>
        <v>0.44000000000000006</v>
      </c>
      <c r="CY467">
        <f>AA467</f>
        <v>23.09</v>
      </c>
      <c r="CZ467">
        <f>AE467</f>
        <v>23.09</v>
      </c>
      <c r="DA467">
        <f>AI467</f>
        <v>1</v>
      </c>
      <c r="DB467">
        <f>ROUND(ROUND(AT467*CZ467,2),2)</f>
        <v>25.4</v>
      </c>
      <c r="DC467">
        <f>ROUND(ROUND(AT467*AG467,2),2)</f>
        <v>0</v>
      </c>
    </row>
    <row r="468" spans="1:107">
      <c r="A468">
        <f>ROW(Source!A499)</f>
        <v>499</v>
      </c>
      <c r="B468">
        <v>33304960</v>
      </c>
      <c r="C468">
        <v>33357849</v>
      </c>
      <c r="D468">
        <v>31172080</v>
      </c>
      <c r="E468">
        <v>1</v>
      </c>
      <c r="F468">
        <v>1</v>
      </c>
      <c r="G468">
        <v>1</v>
      </c>
      <c r="H468">
        <v>1</v>
      </c>
      <c r="I468" t="s">
        <v>852</v>
      </c>
      <c r="J468" t="s">
        <v>3</v>
      </c>
      <c r="K468" t="s">
        <v>853</v>
      </c>
      <c r="L468">
        <v>1191</v>
      </c>
      <c r="N468">
        <v>1013</v>
      </c>
      <c r="O468" t="s">
        <v>831</v>
      </c>
      <c r="P468" t="s">
        <v>831</v>
      </c>
      <c r="Q468">
        <v>1</v>
      </c>
      <c r="W468">
        <v>0</v>
      </c>
      <c r="X468">
        <v>912892513</v>
      </c>
      <c r="Y468">
        <v>5.1059999999999999</v>
      </c>
      <c r="AA468">
        <v>0</v>
      </c>
      <c r="AB468">
        <v>0</v>
      </c>
      <c r="AC468">
        <v>0</v>
      </c>
      <c r="AD468">
        <v>9.92</v>
      </c>
      <c r="AE468">
        <v>0</v>
      </c>
      <c r="AF468">
        <v>0</v>
      </c>
      <c r="AG468">
        <v>0</v>
      </c>
      <c r="AH468">
        <v>9.92</v>
      </c>
      <c r="AI468">
        <v>1</v>
      </c>
      <c r="AJ468">
        <v>1</v>
      </c>
      <c r="AK468">
        <v>1</v>
      </c>
      <c r="AL468">
        <v>1</v>
      </c>
      <c r="AN468">
        <v>0</v>
      </c>
      <c r="AO468">
        <v>1</v>
      </c>
      <c r="AP468">
        <v>1</v>
      </c>
      <c r="AQ468">
        <v>0</v>
      </c>
      <c r="AR468">
        <v>0</v>
      </c>
      <c r="AS468" t="s">
        <v>3</v>
      </c>
      <c r="AT468">
        <v>3.7</v>
      </c>
      <c r="AU468" t="s">
        <v>22</v>
      </c>
      <c r="AV468">
        <v>1</v>
      </c>
      <c r="AW468">
        <v>2</v>
      </c>
      <c r="AX468">
        <v>33357855</v>
      </c>
      <c r="AY468">
        <v>1</v>
      </c>
      <c r="AZ468">
        <v>0</v>
      </c>
      <c r="BA468">
        <v>535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Y468*Source!I499</f>
        <v>2.0424000000000002</v>
      </c>
      <c r="CY468">
        <f>AD468</f>
        <v>9.92</v>
      </c>
      <c r="CZ468">
        <f>AH468</f>
        <v>9.92</v>
      </c>
      <c r="DA468">
        <f>AL468</f>
        <v>1</v>
      </c>
      <c r="DB468">
        <f>ROUND(((ROUND(AT468*CZ468,2)*1.2)*1.15),2)</f>
        <v>50.65</v>
      </c>
      <c r="DC468">
        <f>ROUND(((ROUND(AT468*AG468,2)*1.2)*1.15),2)</f>
        <v>0</v>
      </c>
    </row>
    <row r="469" spans="1:107">
      <c r="A469">
        <f>ROW(Source!A499)</f>
        <v>499</v>
      </c>
      <c r="B469">
        <v>33304960</v>
      </c>
      <c r="C469">
        <v>33357849</v>
      </c>
      <c r="D469">
        <v>31172011</v>
      </c>
      <c r="E469">
        <v>1</v>
      </c>
      <c r="F469">
        <v>1</v>
      </c>
      <c r="G469">
        <v>1</v>
      </c>
      <c r="H469">
        <v>1</v>
      </c>
      <c r="I469" t="s">
        <v>832</v>
      </c>
      <c r="J469" t="s">
        <v>3</v>
      </c>
      <c r="K469" t="s">
        <v>833</v>
      </c>
      <c r="L469">
        <v>1191</v>
      </c>
      <c r="N469">
        <v>1013</v>
      </c>
      <c r="O469" t="s">
        <v>831</v>
      </c>
      <c r="P469" t="s">
        <v>831</v>
      </c>
      <c r="Q469">
        <v>1</v>
      </c>
      <c r="W469">
        <v>0</v>
      </c>
      <c r="X469">
        <v>-1417349443</v>
      </c>
      <c r="Y469">
        <v>0.01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1</v>
      </c>
      <c r="AJ469">
        <v>1</v>
      </c>
      <c r="AK469">
        <v>1</v>
      </c>
      <c r="AL469">
        <v>1</v>
      </c>
      <c r="AN469">
        <v>0</v>
      </c>
      <c r="AO469">
        <v>1</v>
      </c>
      <c r="AP469">
        <v>0</v>
      </c>
      <c r="AQ469">
        <v>0</v>
      </c>
      <c r="AR469">
        <v>0</v>
      </c>
      <c r="AS469" t="s">
        <v>3</v>
      </c>
      <c r="AT469">
        <v>0.01</v>
      </c>
      <c r="AU469" t="s">
        <v>3</v>
      </c>
      <c r="AV469">
        <v>2</v>
      </c>
      <c r="AW469">
        <v>2</v>
      </c>
      <c r="AX469">
        <v>33357856</v>
      </c>
      <c r="AY469">
        <v>1</v>
      </c>
      <c r="AZ469">
        <v>2048</v>
      </c>
      <c r="BA469">
        <v>536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Y469*Source!I499</f>
        <v>4.0000000000000001E-3</v>
      </c>
      <c r="CY469">
        <f>AD469</f>
        <v>0</v>
      </c>
      <c r="CZ469">
        <f>AH469</f>
        <v>0</v>
      </c>
      <c r="DA469">
        <f>AL469</f>
        <v>1</v>
      </c>
      <c r="DB469">
        <f>ROUND(ROUND(AT469*CZ469,2),2)</f>
        <v>0</v>
      </c>
      <c r="DC469">
        <f>ROUND(ROUND(AT469*AG469,2),2)</f>
        <v>0</v>
      </c>
    </row>
    <row r="470" spans="1:107">
      <c r="A470">
        <f>ROW(Source!A499)</f>
        <v>499</v>
      </c>
      <c r="B470">
        <v>33304960</v>
      </c>
      <c r="C470">
        <v>33357849</v>
      </c>
      <c r="D470">
        <v>31259879</v>
      </c>
      <c r="E470">
        <v>1</v>
      </c>
      <c r="F470">
        <v>1</v>
      </c>
      <c r="G470">
        <v>1</v>
      </c>
      <c r="H470">
        <v>2</v>
      </c>
      <c r="I470" t="s">
        <v>841</v>
      </c>
      <c r="J470" t="s">
        <v>842</v>
      </c>
      <c r="K470" t="s">
        <v>843</v>
      </c>
      <c r="L470">
        <v>1368</v>
      </c>
      <c r="N470">
        <v>1011</v>
      </c>
      <c r="O470" t="s">
        <v>837</v>
      </c>
      <c r="P470" t="s">
        <v>837</v>
      </c>
      <c r="Q470">
        <v>1</v>
      </c>
      <c r="W470">
        <v>0</v>
      </c>
      <c r="X470">
        <v>1372534845</v>
      </c>
      <c r="Y470">
        <v>1.4999999999999999E-2</v>
      </c>
      <c r="AA470">
        <v>0</v>
      </c>
      <c r="AB470">
        <v>65.709999999999994</v>
      </c>
      <c r="AC470">
        <v>11.6</v>
      </c>
      <c r="AD470">
        <v>0</v>
      </c>
      <c r="AE470">
        <v>0</v>
      </c>
      <c r="AF470">
        <v>65.709999999999994</v>
      </c>
      <c r="AG470">
        <v>11.6</v>
      </c>
      <c r="AH470">
        <v>0</v>
      </c>
      <c r="AI470">
        <v>1</v>
      </c>
      <c r="AJ470">
        <v>1</v>
      </c>
      <c r="AK470">
        <v>1</v>
      </c>
      <c r="AL470">
        <v>1</v>
      </c>
      <c r="AN470">
        <v>0</v>
      </c>
      <c r="AO470">
        <v>1</v>
      </c>
      <c r="AP470">
        <v>1</v>
      </c>
      <c r="AQ470">
        <v>0</v>
      </c>
      <c r="AR470">
        <v>0</v>
      </c>
      <c r="AS470" t="s">
        <v>3</v>
      </c>
      <c r="AT470">
        <v>0.01</v>
      </c>
      <c r="AU470" t="s">
        <v>21</v>
      </c>
      <c r="AV470">
        <v>0</v>
      </c>
      <c r="AW470">
        <v>2</v>
      </c>
      <c r="AX470">
        <v>33357857</v>
      </c>
      <c r="AY470">
        <v>1</v>
      </c>
      <c r="AZ470">
        <v>0</v>
      </c>
      <c r="BA470">
        <v>537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Y470*Source!I499</f>
        <v>6.0000000000000001E-3</v>
      </c>
      <c r="CY470">
        <f>AB470</f>
        <v>65.709999999999994</v>
      </c>
      <c r="CZ470">
        <f>AF470</f>
        <v>65.709999999999994</v>
      </c>
      <c r="DA470">
        <f>AJ470</f>
        <v>1</v>
      </c>
      <c r="DB470">
        <f>ROUND(((ROUND(AT470*CZ470,2)*1.2)*1.25),2)</f>
        <v>0.99</v>
      </c>
      <c r="DC470">
        <f>ROUND(((ROUND(AT470*AG470,2)*1.2)*1.25),2)</f>
        <v>0.18</v>
      </c>
    </row>
    <row r="471" spans="1:107">
      <c r="A471">
        <f>ROW(Source!A499)</f>
        <v>499</v>
      </c>
      <c r="B471">
        <v>33304960</v>
      </c>
      <c r="C471">
        <v>33357849</v>
      </c>
      <c r="D471">
        <v>31180727</v>
      </c>
      <c r="E471">
        <v>1</v>
      </c>
      <c r="F471">
        <v>1</v>
      </c>
      <c r="G471">
        <v>1</v>
      </c>
      <c r="H471">
        <v>3</v>
      </c>
      <c r="I471" t="s">
        <v>844</v>
      </c>
      <c r="J471" t="s">
        <v>845</v>
      </c>
      <c r="K471" t="s">
        <v>846</v>
      </c>
      <c r="L471">
        <v>1348</v>
      </c>
      <c r="N471">
        <v>1009</v>
      </c>
      <c r="O471" t="s">
        <v>32</v>
      </c>
      <c r="P471" t="s">
        <v>32</v>
      </c>
      <c r="Q471">
        <v>1000</v>
      </c>
      <c r="W471">
        <v>0</v>
      </c>
      <c r="X471">
        <v>-437906794</v>
      </c>
      <c r="Y471">
        <v>4.0000000000000002E-4</v>
      </c>
      <c r="AA471">
        <v>9040.01</v>
      </c>
      <c r="AB471">
        <v>0</v>
      </c>
      <c r="AC471">
        <v>0</v>
      </c>
      <c r="AD471">
        <v>0</v>
      </c>
      <c r="AE471">
        <v>9040.01</v>
      </c>
      <c r="AF471">
        <v>0</v>
      </c>
      <c r="AG471">
        <v>0</v>
      </c>
      <c r="AH471">
        <v>0</v>
      </c>
      <c r="AI471">
        <v>1</v>
      </c>
      <c r="AJ471">
        <v>1</v>
      </c>
      <c r="AK471">
        <v>1</v>
      </c>
      <c r="AL471">
        <v>1</v>
      </c>
      <c r="AN471">
        <v>0</v>
      </c>
      <c r="AO471">
        <v>1</v>
      </c>
      <c r="AP471">
        <v>0</v>
      </c>
      <c r="AQ471">
        <v>0</v>
      </c>
      <c r="AR471">
        <v>0</v>
      </c>
      <c r="AS471" t="s">
        <v>3</v>
      </c>
      <c r="AT471">
        <v>4.0000000000000002E-4</v>
      </c>
      <c r="AU471" t="s">
        <v>3</v>
      </c>
      <c r="AV471">
        <v>0</v>
      </c>
      <c r="AW471">
        <v>2</v>
      </c>
      <c r="AX471">
        <v>33357858</v>
      </c>
      <c r="AY471">
        <v>1</v>
      </c>
      <c r="AZ471">
        <v>0</v>
      </c>
      <c r="BA471">
        <v>538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Y471*Source!I499</f>
        <v>1.6000000000000001E-4</v>
      </c>
      <c r="CY471">
        <f>AA471</f>
        <v>9040.01</v>
      </c>
      <c r="CZ471">
        <f>AE471</f>
        <v>9040.01</v>
      </c>
      <c r="DA471">
        <f>AI471</f>
        <v>1</v>
      </c>
      <c r="DB471">
        <f>ROUND(ROUND(AT471*CZ471,2),2)</f>
        <v>3.62</v>
      </c>
      <c r="DC471">
        <f>ROUND(ROUND(AT471*AG471,2),2)</f>
        <v>0</v>
      </c>
    </row>
    <row r="472" spans="1:107">
      <c r="A472">
        <f>ROW(Source!A499)</f>
        <v>499</v>
      </c>
      <c r="B472">
        <v>33304960</v>
      </c>
      <c r="C472">
        <v>33357849</v>
      </c>
      <c r="D472">
        <v>31181610</v>
      </c>
      <c r="E472">
        <v>1</v>
      </c>
      <c r="F472">
        <v>1</v>
      </c>
      <c r="G472">
        <v>1</v>
      </c>
      <c r="H472">
        <v>3</v>
      </c>
      <c r="I472" t="s">
        <v>847</v>
      </c>
      <c r="J472" t="s">
        <v>848</v>
      </c>
      <c r="K472" t="s">
        <v>849</v>
      </c>
      <c r="L472">
        <v>1346</v>
      </c>
      <c r="N472">
        <v>1009</v>
      </c>
      <c r="O472" t="s">
        <v>78</v>
      </c>
      <c r="P472" t="s">
        <v>78</v>
      </c>
      <c r="Q472">
        <v>1</v>
      </c>
      <c r="W472">
        <v>0</v>
      </c>
      <c r="X472">
        <v>-731615568</v>
      </c>
      <c r="Y472">
        <v>1.1000000000000001</v>
      </c>
      <c r="AA472">
        <v>23.09</v>
      </c>
      <c r="AB472">
        <v>0</v>
      </c>
      <c r="AC472">
        <v>0</v>
      </c>
      <c r="AD472">
        <v>0</v>
      </c>
      <c r="AE472">
        <v>23.09</v>
      </c>
      <c r="AF472">
        <v>0</v>
      </c>
      <c r="AG472">
        <v>0</v>
      </c>
      <c r="AH472">
        <v>0</v>
      </c>
      <c r="AI472">
        <v>1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3</v>
      </c>
      <c r="AT472">
        <v>1.1000000000000001</v>
      </c>
      <c r="AU472" t="s">
        <v>3</v>
      </c>
      <c r="AV472">
        <v>0</v>
      </c>
      <c r="AW472">
        <v>2</v>
      </c>
      <c r="AX472">
        <v>33357859</v>
      </c>
      <c r="AY472">
        <v>1</v>
      </c>
      <c r="AZ472">
        <v>0</v>
      </c>
      <c r="BA472">
        <v>539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Y472*Source!I499</f>
        <v>0.44000000000000006</v>
      </c>
      <c r="CY472">
        <f>AA472</f>
        <v>23.09</v>
      </c>
      <c r="CZ472">
        <f>AE472</f>
        <v>23.09</v>
      </c>
      <c r="DA472">
        <f>AI472</f>
        <v>1</v>
      </c>
      <c r="DB472">
        <f>ROUND(ROUND(AT472*CZ472,2),2)</f>
        <v>25.4</v>
      </c>
      <c r="DC472">
        <f>ROUND(ROUND(AT472*AG472,2),2)</f>
        <v>0</v>
      </c>
    </row>
    <row r="473" spans="1:107">
      <c r="A473">
        <f>ROW(Source!A502)</f>
        <v>502</v>
      </c>
      <c r="B473">
        <v>33304975</v>
      </c>
      <c r="C473">
        <v>33357862</v>
      </c>
      <c r="D473">
        <v>31172063</v>
      </c>
      <c r="E473">
        <v>1</v>
      </c>
      <c r="F473">
        <v>1</v>
      </c>
      <c r="G473">
        <v>1</v>
      </c>
      <c r="H473">
        <v>1</v>
      </c>
      <c r="I473" t="s">
        <v>854</v>
      </c>
      <c r="J473" t="s">
        <v>3</v>
      </c>
      <c r="K473" t="s">
        <v>855</v>
      </c>
      <c r="L473">
        <v>1191</v>
      </c>
      <c r="N473">
        <v>1013</v>
      </c>
      <c r="O473" t="s">
        <v>831</v>
      </c>
      <c r="P473" t="s">
        <v>831</v>
      </c>
      <c r="Q473">
        <v>1</v>
      </c>
      <c r="W473">
        <v>0</v>
      </c>
      <c r="X473">
        <v>-719309759</v>
      </c>
      <c r="Y473">
        <v>2.8703999999999996</v>
      </c>
      <c r="AA473">
        <v>0</v>
      </c>
      <c r="AB473">
        <v>0</v>
      </c>
      <c r="AC473">
        <v>0</v>
      </c>
      <c r="AD473">
        <v>8.86</v>
      </c>
      <c r="AE473">
        <v>0</v>
      </c>
      <c r="AF473">
        <v>0</v>
      </c>
      <c r="AG473">
        <v>0</v>
      </c>
      <c r="AH473">
        <v>8.86</v>
      </c>
      <c r="AI473">
        <v>1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1</v>
      </c>
      <c r="AQ473">
        <v>0</v>
      </c>
      <c r="AR473">
        <v>0</v>
      </c>
      <c r="AS473" t="s">
        <v>3</v>
      </c>
      <c r="AT473">
        <v>2.08</v>
      </c>
      <c r="AU473" t="s">
        <v>22</v>
      </c>
      <c r="AV473">
        <v>1</v>
      </c>
      <c r="AW473">
        <v>2</v>
      </c>
      <c r="AX473">
        <v>33357870</v>
      </c>
      <c r="AY473">
        <v>1</v>
      </c>
      <c r="AZ473">
        <v>0</v>
      </c>
      <c r="BA473">
        <v>541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Y473*Source!I502</f>
        <v>2.8703999999999996</v>
      </c>
      <c r="CY473">
        <f>AD473</f>
        <v>8.86</v>
      </c>
      <c r="CZ473">
        <f>AH473</f>
        <v>8.86</v>
      </c>
      <c r="DA473">
        <f>AL473</f>
        <v>1</v>
      </c>
      <c r="DB473">
        <f>ROUND(((ROUND(AT473*CZ473,2)*1.2)*1.15),2)</f>
        <v>25.43</v>
      </c>
      <c r="DC473">
        <f>ROUND(((ROUND(AT473*AG473,2)*1.2)*1.15),2)</f>
        <v>0</v>
      </c>
    </row>
    <row r="474" spans="1:107">
      <c r="A474">
        <f>ROW(Source!A502)</f>
        <v>502</v>
      </c>
      <c r="B474">
        <v>33304975</v>
      </c>
      <c r="C474">
        <v>33357862</v>
      </c>
      <c r="D474">
        <v>31172011</v>
      </c>
      <c r="E474">
        <v>1</v>
      </c>
      <c r="F474">
        <v>1</v>
      </c>
      <c r="G474">
        <v>1</v>
      </c>
      <c r="H474">
        <v>1</v>
      </c>
      <c r="I474" t="s">
        <v>832</v>
      </c>
      <c r="J474" t="s">
        <v>3</v>
      </c>
      <c r="K474" t="s">
        <v>833</v>
      </c>
      <c r="L474">
        <v>1191</v>
      </c>
      <c r="N474">
        <v>1013</v>
      </c>
      <c r="O474" t="s">
        <v>831</v>
      </c>
      <c r="P474" t="s">
        <v>831</v>
      </c>
      <c r="Q474">
        <v>1</v>
      </c>
      <c r="W474">
        <v>0</v>
      </c>
      <c r="X474">
        <v>-1417349443</v>
      </c>
      <c r="Y474">
        <v>0.02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1</v>
      </c>
      <c r="AJ474">
        <v>1</v>
      </c>
      <c r="AK474">
        <v>1</v>
      </c>
      <c r="AL474">
        <v>1</v>
      </c>
      <c r="AN474">
        <v>0</v>
      </c>
      <c r="AO474">
        <v>1</v>
      </c>
      <c r="AP474">
        <v>0</v>
      </c>
      <c r="AQ474">
        <v>0</v>
      </c>
      <c r="AR474">
        <v>0</v>
      </c>
      <c r="AS474" t="s">
        <v>3</v>
      </c>
      <c r="AT474">
        <v>0.02</v>
      </c>
      <c r="AU474" t="s">
        <v>3</v>
      </c>
      <c r="AV474">
        <v>2</v>
      </c>
      <c r="AW474">
        <v>2</v>
      </c>
      <c r="AX474">
        <v>33357871</v>
      </c>
      <c r="AY474">
        <v>1</v>
      </c>
      <c r="AZ474">
        <v>2048</v>
      </c>
      <c r="BA474">
        <v>542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Y474*Source!I502</f>
        <v>0.02</v>
      </c>
      <c r="CY474">
        <f>AD474</f>
        <v>0</v>
      </c>
      <c r="CZ474">
        <f>AH474</f>
        <v>0</v>
      </c>
      <c r="DA474">
        <f>AL474</f>
        <v>1</v>
      </c>
      <c r="DB474">
        <f>ROUND(ROUND(AT474*CZ474,2),2)</f>
        <v>0</v>
      </c>
      <c r="DC474">
        <f>ROUND(ROUND(AT474*AG474,2),2)</f>
        <v>0</v>
      </c>
    </row>
    <row r="475" spans="1:107">
      <c r="A475">
        <f>ROW(Source!A502)</f>
        <v>502</v>
      </c>
      <c r="B475">
        <v>33304975</v>
      </c>
      <c r="C475">
        <v>33357862</v>
      </c>
      <c r="D475">
        <v>31258491</v>
      </c>
      <c r="E475">
        <v>1</v>
      </c>
      <c r="F475">
        <v>1</v>
      </c>
      <c r="G475">
        <v>1</v>
      </c>
      <c r="H475">
        <v>2</v>
      </c>
      <c r="I475" t="s">
        <v>834</v>
      </c>
      <c r="J475" t="s">
        <v>835</v>
      </c>
      <c r="K475" t="s">
        <v>836</v>
      </c>
      <c r="L475">
        <v>1368</v>
      </c>
      <c r="N475">
        <v>1011</v>
      </c>
      <c r="O475" t="s">
        <v>837</v>
      </c>
      <c r="P475" t="s">
        <v>837</v>
      </c>
      <c r="Q475">
        <v>1</v>
      </c>
      <c r="W475">
        <v>0</v>
      </c>
      <c r="X475">
        <v>-1718674368</v>
      </c>
      <c r="Y475">
        <v>1.4999999999999999E-2</v>
      </c>
      <c r="AA475">
        <v>0</v>
      </c>
      <c r="AB475">
        <v>111.99</v>
      </c>
      <c r="AC475">
        <v>13.5</v>
      </c>
      <c r="AD475">
        <v>0</v>
      </c>
      <c r="AE475">
        <v>0</v>
      </c>
      <c r="AF475">
        <v>111.99</v>
      </c>
      <c r="AG475">
        <v>13.5</v>
      </c>
      <c r="AH475">
        <v>0</v>
      </c>
      <c r="AI475">
        <v>1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1</v>
      </c>
      <c r="AQ475">
        <v>0</v>
      </c>
      <c r="AR475">
        <v>0</v>
      </c>
      <c r="AS475" t="s">
        <v>3</v>
      </c>
      <c r="AT475">
        <v>0.01</v>
      </c>
      <c r="AU475" t="s">
        <v>21</v>
      </c>
      <c r="AV475">
        <v>0</v>
      </c>
      <c r="AW475">
        <v>2</v>
      </c>
      <c r="AX475">
        <v>33357872</v>
      </c>
      <c r="AY475">
        <v>1</v>
      </c>
      <c r="AZ475">
        <v>0</v>
      </c>
      <c r="BA475">
        <v>543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Y475*Source!I502</f>
        <v>1.4999999999999999E-2</v>
      </c>
      <c r="CY475">
        <f>AB475</f>
        <v>111.99</v>
      </c>
      <c r="CZ475">
        <f>AF475</f>
        <v>111.99</v>
      </c>
      <c r="DA475">
        <f>AJ475</f>
        <v>1</v>
      </c>
      <c r="DB475">
        <f>ROUND(((ROUND(AT475*CZ475,2)*1.2)*1.25),2)</f>
        <v>1.68</v>
      </c>
      <c r="DC475">
        <f>ROUND(((ROUND(AT475*AG475,2)*1.2)*1.25),2)</f>
        <v>0.21</v>
      </c>
    </row>
    <row r="476" spans="1:107">
      <c r="A476">
        <f>ROW(Source!A502)</f>
        <v>502</v>
      </c>
      <c r="B476">
        <v>33304975</v>
      </c>
      <c r="C476">
        <v>33357862</v>
      </c>
      <c r="D476">
        <v>31258691</v>
      </c>
      <c r="E476">
        <v>1</v>
      </c>
      <c r="F476">
        <v>1</v>
      </c>
      <c r="G476">
        <v>1</v>
      </c>
      <c r="H476">
        <v>2</v>
      </c>
      <c r="I476" t="s">
        <v>838</v>
      </c>
      <c r="J476" t="s">
        <v>839</v>
      </c>
      <c r="K476" t="s">
        <v>840</v>
      </c>
      <c r="L476">
        <v>1368</v>
      </c>
      <c r="N476">
        <v>1011</v>
      </c>
      <c r="O476" t="s">
        <v>837</v>
      </c>
      <c r="P476" t="s">
        <v>837</v>
      </c>
      <c r="Q476">
        <v>1</v>
      </c>
      <c r="W476">
        <v>0</v>
      </c>
      <c r="X476">
        <v>1373224040</v>
      </c>
      <c r="Y476">
        <v>0.72</v>
      </c>
      <c r="AA476">
        <v>0</v>
      </c>
      <c r="AB476">
        <v>3.12</v>
      </c>
      <c r="AC476">
        <v>0</v>
      </c>
      <c r="AD476">
        <v>0</v>
      </c>
      <c r="AE476">
        <v>0</v>
      </c>
      <c r="AF476">
        <v>3.12</v>
      </c>
      <c r="AG476">
        <v>0</v>
      </c>
      <c r="AH476">
        <v>0</v>
      </c>
      <c r="AI476">
        <v>1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1</v>
      </c>
      <c r="AQ476">
        <v>0</v>
      </c>
      <c r="AR476">
        <v>0</v>
      </c>
      <c r="AS476" t="s">
        <v>3</v>
      </c>
      <c r="AT476">
        <v>0.48</v>
      </c>
      <c r="AU476" t="s">
        <v>21</v>
      </c>
      <c r="AV476">
        <v>0</v>
      </c>
      <c r="AW476">
        <v>2</v>
      </c>
      <c r="AX476">
        <v>33357873</v>
      </c>
      <c r="AY476">
        <v>1</v>
      </c>
      <c r="AZ476">
        <v>0</v>
      </c>
      <c r="BA476">
        <v>544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Y476*Source!I502</f>
        <v>0.72</v>
      </c>
      <c r="CY476">
        <f>AB476</f>
        <v>3.12</v>
      </c>
      <c r="CZ476">
        <f>AF476</f>
        <v>3.12</v>
      </c>
      <c r="DA476">
        <f>AJ476</f>
        <v>1</v>
      </c>
      <c r="DB476">
        <f>ROUND(((ROUND(AT476*CZ476,2)*1.2)*1.25),2)</f>
        <v>2.25</v>
      </c>
      <c r="DC476">
        <f>ROUND(((ROUND(AT476*AG476,2)*1.2)*1.25),2)</f>
        <v>0</v>
      </c>
    </row>
    <row r="477" spans="1:107">
      <c r="A477">
        <f>ROW(Source!A502)</f>
        <v>502</v>
      </c>
      <c r="B477">
        <v>33304975</v>
      </c>
      <c r="C477">
        <v>33357862</v>
      </c>
      <c r="D477">
        <v>31259879</v>
      </c>
      <c r="E477">
        <v>1</v>
      </c>
      <c r="F477">
        <v>1</v>
      </c>
      <c r="G477">
        <v>1</v>
      </c>
      <c r="H477">
        <v>2</v>
      </c>
      <c r="I477" t="s">
        <v>841</v>
      </c>
      <c r="J477" t="s">
        <v>842</v>
      </c>
      <c r="K477" t="s">
        <v>843</v>
      </c>
      <c r="L477">
        <v>1368</v>
      </c>
      <c r="N477">
        <v>1011</v>
      </c>
      <c r="O477" t="s">
        <v>837</v>
      </c>
      <c r="P477" t="s">
        <v>837</v>
      </c>
      <c r="Q477">
        <v>1</v>
      </c>
      <c r="W477">
        <v>0</v>
      </c>
      <c r="X477">
        <v>1372534845</v>
      </c>
      <c r="Y477">
        <v>1.4999999999999999E-2</v>
      </c>
      <c r="AA477">
        <v>0</v>
      </c>
      <c r="AB477">
        <v>65.709999999999994</v>
      </c>
      <c r="AC477">
        <v>11.6</v>
      </c>
      <c r="AD477">
        <v>0</v>
      </c>
      <c r="AE477">
        <v>0</v>
      </c>
      <c r="AF477">
        <v>65.709999999999994</v>
      </c>
      <c r="AG477">
        <v>11.6</v>
      </c>
      <c r="AH477">
        <v>0</v>
      </c>
      <c r="AI477">
        <v>1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1</v>
      </c>
      <c r="AQ477">
        <v>0</v>
      </c>
      <c r="AR477">
        <v>0</v>
      </c>
      <c r="AS477" t="s">
        <v>3</v>
      </c>
      <c r="AT477">
        <v>0.01</v>
      </c>
      <c r="AU477" t="s">
        <v>21</v>
      </c>
      <c r="AV477">
        <v>0</v>
      </c>
      <c r="AW477">
        <v>2</v>
      </c>
      <c r="AX477">
        <v>33357874</v>
      </c>
      <c r="AY477">
        <v>1</v>
      </c>
      <c r="AZ477">
        <v>0</v>
      </c>
      <c r="BA477">
        <v>545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Y477*Source!I502</f>
        <v>1.4999999999999999E-2</v>
      </c>
      <c r="CY477">
        <f>AB477</f>
        <v>65.709999999999994</v>
      </c>
      <c r="CZ477">
        <f>AF477</f>
        <v>65.709999999999994</v>
      </c>
      <c r="DA477">
        <f>AJ477</f>
        <v>1</v>
      </c>
      <c r="DB477">
        <f>ROUND(((ROUND(AT477*CZ477,2)*1.2)*1.25),2)</f>
        <v>0.99</v>
      </c>
      <c r="DC477">
        <f>ROUND(((ROUND(AT477*AG477,2)*1.2)*1.25),2)</f>
        <v>0.18</v>
      </c>
    </row>
    <row r="478" spans="1:107">
      <c r="A478">
        <f>ROW(Source!A502)</f>
        <v>502</v>
      </c>
      <c r="B478">
        <v>33304975</v>
      </c>
      <c r="C478">
        <v>33357862</v>
      </c>
      <c r="D478">
        <v>31180727</v>
      </c>
      <c r="E478">
        <v>1</v>
      </c>
      <c r="F478">
        <v>1</v>
      </c>
      <c r="G478">
        <v>1</v>
      </c>
      <c r="H478">
        <v>3</v>
      </c>
      <c r="I478" t="s">
        <v>844</v>
      </c>
      <c r="J478" t="s">
        <v>845</v>
      </c>
      <c r="K478" t="s">
        <v>846</v>
      </c>
      <c r="L478">
        <v>1348</v>
      </c>
      <c r="N478">
        <v>1009</v>
      </c>
      <c r="O478" t="s">
        <v>32</v>
      </c>
      <c r="P478" t="s">
        <v>32</v>
      </c>
      <c r="Q478">
        <v>1000</v>
      </c>
      <c r="W478">
        <v>0</v>
      </c>
      <c r="X478">
        <v>-437906794</v>
      </c>
      <c r="Y478">
        <v>5.0000000000000001E-4</v>
      </c>
      <c r="AA478">
        <v>9040.01</v>
      </c>
      <c r="AB478">
        <v>0</v>
      </c>
      <c r="AC478">
        <v>0</v>
      </c>
      <c r="AD478">
        <v>0</v>
      </c>
      <c r="AE478">
        <v>9040.01</v>
      </c>
      <c r="AF478">
        <v>0</v>
      </c>
      <c r="AG478">
        <v>0</v>
      </c>
      <c r="AH478">
        <v>0</v>
      </c>
      <c r="AI478">
        <v>1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0</v>
      </c>
      <c r="AQ478">
        <v>0</v>
      </c>
      <c r="AR478">
        <v>0</v>
      </c>
      <c r="AS478" t="s">
        <v>3</v>
      </c>
      <c r="AT478">
        <v>5.0000000000000001E-4</v>
      </c>
      <c r="AU478" t="s">
        <v>3</v>
      </c>
      <c r="AV478">
        <v>0</v>
      </c>
      <c r="AW478">
        <v>2</v>
      </c>
      <c r="AX478">
        <v>33357875</v>
      </c>
      <c r="AY478">
        <v>1</v>
      </c>
      <c r="AZ478">
        <v>0</v>
      </c>
      <c r="BA478">
        <v>546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Y478*Source!I502</f>
        <v>5.0000000000000001E-4</v>
      </c>
      <c r="CY478">
        <f>AA478</f>
        <v>9040.01</v>
      </c>
      <c r="CZ478">
        <f>AE478</f>
        <v>9040.01</v>
      </c>
      <c r="DA478">
        <f>AI478</f>
        <v>1</v>
      </c>
      <c r="DB478">
        <f>ROUND(ROUND(AT478*CZ478,2),2)</f>
        <v>4.5199999999999996</v>
      </c>
      <c r="DC478">
        <f>ROUND(ROUND(AT478*AG478,2),2)</f>
        <v>0</v>
      </c>
    </row>
    <row r="479" spans="1:107">
      <c r="A479">
        <f>ROW(Source!A502)</f>
        <v>502</v>
      </c>
      <c r="B479">
        <v>33304975</v>
      </c>
      <c r="C479">
        <v>33357862</v>
      </c>
      <c r="D479">
        <v>31181610</v>
      </c>
      <c r="E479">
        <v>1</v>
      </c>
      <c r="F479">
        <v>1</v>
      </c>
      <c r="G479">
        <v>1</v>
      </c>
      <c r="H479">
        <v>3</v>
      </c>
      <c r="I479" t="s">
        <v>847</v>
      </c>
      <c r="J479" t="s">
        <v>848</v>
      </c>
      <c r="K479" t="s">
        <v>849</v>
      </c>
      <c r="L479">
        <v>1346</v>
      </c>
      <c r="N479">
        <v>1009</v>
      </c>
      <c r="O479" t="s">
        <v>78</v>
      </c>
      <c r="P479" t="s">
        <v>78</v>
      </c>
      <c r="Q479">
        <v>1</v>
      </c>
      <c r="W479">
        <v>0</v>
      </c>
      <c r="X479">
        <v>-731615568</v>
      </c>
      <c r="Y479">
        <v>0.47099999999999997</v>
      </c>
      <c r="AA479">
        <v>23.09</v>
      </c>
      <c r="AB479">
        <v>0</v>
      </c>
      <c r="AC479">
        <v>0</v>
      </c>
      <c r="AD479">
        <v>0</v>
      </c>
      <c r="AE479">
        <v>23.09</v>
      </c>
      <c r="AF479">
        <v>0</v>
      </c>
      <c r="AG479">
        <v>0</v>
      </c>
      <c r="AH479">
        <v>0</v>
      </c>
      <c r="AI479">
        <v>1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0</v>
      </c>
      <c r="AQ479">
        <v>0</v>
      </c>
      <c r="AR479">
        <v>0</v>
      </c>
      <c r="AS479" t="s">
        <v>3</v>
      </c>
      <c r="AT479">
        <v>0.47099999999999997</v>
      </c>
      <c r="AU479" t="s">
        <v>3</v>
      </c>
      <c r="AV479">
        <v>0</v>
      </c>
      <c r="AW479">
        <v>2</v>
      </c>
      <c r="AX479">
        <v>33357876</v>
      </c>
      <c r="AY479">
        <v>1</v>
      </c>
      <c r="AZ479">
        <v>0</v>
      </c>
      <c r="BA479">
        <v>547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Y479*Source!I502</f>
        <v>0.47099999999999997</v>
      </c>
      <c r="CY479">
        <f>AA479</f>
        <v>23.09</v>
      </c>
      <c r="CZ479">
        <f>AE479</f>
        <v>23.09</v>
      </c>
      <c r="DA479">
        <f>AI479</f>
        <v>1</v>
      </c>
      <c r="DB479">
        <f>ROUND(ROUND(AT479*CZ479,2),2)</f>
        <v>10.88</v>
      </c>
      <c r="DC479">
        <f>ROUND(ROUND(AT479*AG479,2),2)</f>
        <v>0</v>
      </c>
    </row>
    <row r="480" spans="1:107">
      <c r="A480">
        <f>ROW(Source!A503)</f>
        <v>503</v>
      </c>
      <c r="B480">
        <v>33304960</v>
      </c>
      <c r="C480">
        <v>33357862</v>
      </c>
      <c r="D480">
        <v>31172063</v>
      </c>
      <c r="E480">
        <v>1</v>
      </c>
      <c r="F480">
        <v>1</v>
      </c>
      <c r="G480">
        <v>1</v>
      </c>
      <c r="H480">
        <v>1</v>
      </c>
      <c r="I480" t="s">
        <v>854</v>
      </c>
      <c r="J480" t="s">
        <v>3</v>
      </c>
      <c r="K480" t="s">
        <v>855</v>
      </c>
      <c r="L480">
        <v>1191</v>
      </c>
      <c r="N480">
        <v>1013</v>
      </c>
      <c r="O480" t="s">
        <v>831</v>
      </c>
      <c r="P480" t="s">
        <v>831</v>
      </c>
      <c r="Q480">
        <v>1</v>
      </c>
      <c r="W480">
        <v>0</v>
      </c>
      <c r="X480">
        <v>-719309759</v>
      </c>
      <c r="Y480">
        <v>2.8703999999999996</v>
      </c>
      <c r="AA480">
        <v>0</v>
      </c>
      <c r="AB480">
        <v>0</v>
      </c>
      <c r="AC480">
        <v>0</v>
      </c>
      <c r="AD480">
        <v>8.86</v>
      </c>
      <c r="AE480">
        <v>0</v>
      </c>
      <c r="AF480">
        <v>0</v>
      </c>
      <c r="AG480">
        <v>0</v>
      </c>
      <c r="AH480">
        <v>8.86</v>
      </c>
      <c r="AI480">
        <v>1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1</v>
      </c>
      <c r="AQ480">
        <v>0</v>
      </c>
      <c r="AR480">
        <v>0</v>
      </c>
      <c r="AS480" t="s">
        <v>3</v>
      </c>
      <c r="AT480">
        <v>2.08</v>
      </c>
      <c r="AU480" t="s">
        <v>22</v>
      </c>
      <c r="AV480">
        <v>1</v>
      </c>
      <c r="AW480">
        <v>2</v>
      </c>
      <c r="AX480">
        <v>33357870</v>
      </c>
      <c r="AY480">
        <v>1</v>
      </c>
      <c r="AZ480">
        <v>0</v>
      </c>
      <c r="BA480">
        <v>549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Y480*Source!I503</f>
        <v>2.8703999999999996</v>
      </c>
      <c r="CY480">
        <f>AD480</f>
        <v>8.86</v>
      </c>
      <c r="CZ480">
        <f>AH480</f>
        <v>8.86</v>
      </c>
      <c r="DA480">
        <f>AL480</f>
        <v>1</v>
      </c>
      <c r="DB480">
        <f>ROUND(((ROUND(AT480*CZ480,2)*1.2)*1.15),2)</f>
        <v>25.43</v>
      </c>
      <c r="DC480">
        <f>ROUND(((ROUND(AT480*AG480,2)*1.2)*1.15),2)</f>
        <v>0</v>
      </c>
    </row>
    <row r="481" spans="1:107">
      <c r="A481">
        <f>ROW(Source!A503)</f>
        <v>503</v>
      </c>
      <c r="B481">
        <v>33304960</v>
      </c>
      <c r="C481">
        <v>33357862</v>
      </c>
      <c r="D481">
        <v>31172011</v>
      </c>
      <c r="E481">
        <v>1</v>
      </c>
      <c r="F481">
        <v>1</v>
      </c>
      <c r="G481">
        <v>1</v>
      </c>
      <c r="H481">
        <v>1</v>
      </c>
      <c r="I481" t="s">
        <v>832</v>
      </c>
      <c r="J481" t="s">
        <v>3</v>
      </c>
      <c r="K481" t="s">
        <v>833</v>
      </c>
      <c r="L481">
        <v>1191</v>
      </c>
      <c r="N481">
        <v>1013</v>
      </c>
      <c r="O481" t="s">
        <v>831</v>
      </c>
      <c r="P481" t="s">
        <v>831</v>
      </c>
      <c r="Q481">
        <v>1</v>
      </c>
      <c r="W481">
        <v>0</v>
      </c>
      <c r="X481">
        <v>-1417349443</v>
      </c>
      <c r="Y481">
        <v>0.02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1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0</v>
      </c>
      <c r="AQ481">
        <v>0</v>
      </c>
      <c r="AR481">
        <v>0</v>
      </c>
      <c r="AS481" t="s">
        <v>3</v>
      </c>
      <c r="AT481">
        <v>0.02</v>
      </c>
      <c r="AU481" t="s">
        <v>3</v>
      </c>
      <c r="AV481">
        <v>2</v>
      </c>
      <c r="AW481">
        <v>2</v>
      </c>
      <c r="AX481">
        <v>33357871</v>
      </c>
      <c r="AY481">
        <v>1</v>
      </c>
      <c r="AZ481">
        <v>2048</v>
      </c>
      <c r="BA481">
        <v>550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Y481*Source!I503</f>
        <v>0.02</v>
      </c>
      <c r="CY481">
        <f>AD481</f>
        <v>0</v>
      </c>
      <c r="CZ481">
        <f>AH481</f>
        <v>0</v>
      </c>
      <c r="DA481">
        <f>AL481</f>
        <v>1</v>
      </c>
      <c r="DB481">
        <f>ROUND(ROUND(AT481*CZ481,2),2)</f>
        <v>0</v>
      </c>
      <c r="DC481">
        <f>ROUND(ROUND(AT481*AG481,2),2)</f>
        <v>0</v>
      </c>
    </row>
    <row r="482" spans="1:107">
      <c r="A482">
        <f>ROW(Source!A503)</f>
        <v>503</v>
      </c>
      <c r="B482">
        <v>33304960</v>
      </c>
      <c r="C482">
        <v>33357862</v>
      </c>
      <c r="D482">
        <v>31258491</v>
      </c>
      <c r="E482">
        <v>1</v>
      </c>
      <c r="F482">
        <v>1</v>
      </c>
      <c r="G482">
        <v>1</v>
      </c>
      <c r="H482">
        <v>2</v>
      </c>
      <c r="I482" t="s">
        <v>834</v>
      </c>
      <c r="J482" t="s">
        <v>835</v>
      </c>
      <c r="K482" t="s">
        <v>836</v>
      </c>
      <c r="L482">
        <v>1368</v>
      </c>
      <c r="N482">
        <v>1011</v>
      </c>
      <c r="O482" t="s">
        <v>837</v>
      </c>
      <c r="P482" t="s">
        <v>837</v>
      </c>
      <c r="Q482">
        <v>1</v>
      </c>
      <c r="W482">
        <v>0</v>
      </c>
      <c r="X482">
        <v>-1718674368</v>
      </c>
      <c r="Y482">
        <v>1.4999999999999999E-2</v>
      </c>
      <c r="AA482">
        <v>0</v>
      </c>
      <c r="AB482">
        <v>111.99</v>
      </c>
      <c r="AC482">
        <v>13.5</v>
      </c>
      <c r="AD482">
        <v>0</v>
      </c>
      <c r="AE482">
        <v>0</v>
      </c>
      <c r="AF482">
        <v>111.99</v>
      </c>
      <c r="AG482">
        <v>13.5</v>
      </c>
      <c r="AH482">
        <v>0</v>
      </c>
      <c r="AI482">
        <v>1</v>
      </c>
      <c r="AJ482">
        <v>1</v>
      </c>
      <c r="AK482">
        <v>1</v>
      </c>
      <c r="AL482">
        <v>1</v>
      </c>
      <c r="AN482">
        <v>0</v>
      </c>
      <c r="AO482">
        <v>1</v>
      </c>
      <c r="AP482">
        <v>1</v>
      </c>
      <c r="AQ482">
        <v>0</v>
      </c>
      <c r="AR482">
        <v>0</v>
      </c>
      <c r="AS482" t="s">
        <v>3</v>
      </c>
      <c r="AT482">
        <v>0.01</v>
      </c>
      <c r="AU482" t="s">
        <v>21</v>
      </c>
      <c r="AV482">
        <v>0</v>
      </c>
      <c r="AW482">
        <v>2</v>
      </c>
      <c r="AX482">
        <v>33357872</v>
      </c>
      <c r="AY482">
        <v>1</v>
      </c>
      <c r="AZ482">
        <v>0</v>
      </c>
      <c r="BA482">
        <v>551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Y482*Source!I503</f>
        <v>1.4999999999999999E-2</v>
      </c>
      <c r="CY482">
        <f>AB482</f>
        <v>111.99</v>
      </c>
      <c r="CZ482">
        <f>AF482</f>
        <v>111.99</v>
      </c>
      <c r="DA482">
        <f>AJ482</f>
        <v>1</v>
      </c>
      <c r="DB482">
        <f>ROUND(((ROUND(AT482*CZ482,2)*1.2)*1.25),2)</f>
        <v>1.68</v>
      </c>
      <c r="DC482">
        <f>ROUND(((ROUND(AT482*AG482,2)*1.2)*1.25),2)</f>
        <v>0.21</v>
      </c>
    </row>
    <row r="483" spans="1:107">
      <c r="A483">
        <f>ROW(Source!A503)</f>
        <v>503</v>
      </c>
      <c r="B483">
        <v>33304960</v>
      </c>
      <c r="C483">
        <v>33357862</v>
      </c>
      <c r="D483">
        <v>31258691</v>
      </c>
      <c r="E483">
        <v>1</v>
      </c>
      <c r="F483">
        <v>1</v>
      </c>
      <c r="G483">
        <v>1</v>
      </c>
      <c r="H483">
        <v>2</v>
      </c>
      <c r="I483" t="s">
        <v>838</v>
      </c>
      <c r="J483" t="s">
        <v>839</v>
      </c>
      <c r="K483" t="s">
        <v>840</v>
      </c>
      <c r="L483">
        <v>1368</v>
      </c>
      <c r="N483">
        <v>1011</v>
      </c>
      <c r="O483" t="s">
        <v>837</v>
      </c>
      <c r="P483" t="s">
        <v>837</v>
      </c>
      <c r="Q483">
        <v>1</v>
      </c>
      <c r="W483">
        <v>0</v>
      </c>
      <c r="X483">
        <v>1373224040</v>
      </c>
      <c r="Y483">
        <v>0.72</v>
      </c>
      <c r="AA483">
        <v>0</v>
      </c>
      <c r="AB483">
        <v>3.12</v>
      </c>
      <c r="AC483">
        <v>0</v>
      </c>
      <c r="AD483">
        <v>0</v>
      </c>
      <c r="AE483">
        <v>0</v>
      </c>
      <c r="AF483">
        <v>3.12</v>
      </c>
      <c r="AG483">
        <v>0</v>
      </c>
      <c r="AH483">
        <v>0</v>
      </c>
      <c r="AI483">
        <v>1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1</v>
      </c>
      <c r="AQ483">
        <v>0</v>
      </c>
      <c r="AR483">
        <v>0</v>
      </c>
      <c r="AS483" t="s">
        <v>3</v>
      </c>
      <c r="AT483">
        <v>0.48</v>
      </c>
      <c r="AU483" t="s">
        <v>21</v>
      </c>
      <c r="AV483">
        <v>0</v>
      </c>
      <c r="AW483">
        <v>2</v>
      </c>
      <c r="AX483">
        <v>33357873</v>
      </c>
      <c r="AY483">
        <v>1</v>
      </c>
      <c r="AZ483">
        <v>0</v>
      </c>
      <c r="BA483">
        <v>552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Y483*Source!I503</f>
        <v>0.72</v>
      </c>
      <c r="CY483">
        <f>AB483</f>
        <v>3.12</v>
      </c>
      <c r="CZ483">
        <f>AF483</f>
        <v>3.12</v>
      </c>
      <c r="DA483">
        <f>AJ483</f>
        <v>1</v>
      </c>
      <c r="DB483">
        <f>ROUND(((ROUND(AT483*CZ483,2)*1.2)*1.25),2)</f>
        <v>2.25</v>
      </c>
      <c r="DC483">
        <f>ROUND(((ROUND(AT483*AG483,2)*1.2)*1.25),2)</f>
        <v>0</v>
      </c>
    </row>
    <row r="484" spans="1:107">
      <c r="A484">
        <f>ROW(Source!A503)</f>
        <v>503</v>
      </c>
      <c r="B484">
        <v>33304960</v>
      </c>
      <c r="C484">
        <v>33357862</v>
      </c>
      <c r="D484">
        <v>31259879</v>
      </c>
      <c r="E484">
        <v>1</v>
      </c>
      <c r="F484">
        <v>1</v>
      </c>
      <c r="G484">
        <v>1</v>
      </c>
      <c r="H484">
        <v>2</v>
      </c>
      <c r="I484" t="s">
        <v>841</v>
      </c>
      <c r="J484" t="s">
        <v>842</v>
      </c>
      <c r="K484" t="s">
        <v>843</v>
      </c>
      <c r="L484">
        <v>1368</v>
      </c>
      <c r="N484">
        <v>1011</v>
      </c>
      <c r="O484" t="s">
        <v>837</v>
      </c>
      <c r="P484" t="s">
        <v>837</v>
      </c>
      <c r="Q484">
        <v>1</v>
      </c>
      <c r="W484">
        <v>0</v>
      </c>
      <c r="X484">
        <v>1372534845</v>
      </c>
      <c r="Y484">
        <v>1.4999999999999999E-2</v>
      </c>
      <c r="AA484">
        <v>0</v>
      </c>
      <c r="AB484">
        <v>65.709999999999994</v>
      </c>
      <c r="AC484">
        <v>11.6</v>
      </c>
      <c r="AD484">
        <v>0</v>
      </c>
      <c r="AE484">
        <v>0</v>
      </c>
      <c r="AF484">
        <v>65.709999999999994</v>
      </c>
      <c r="AG484">
        <v>11.6</v>
      </c>
      <c r="AH484">
        <v>0</v>
      </c>
      <c r="AI484">
        <v>1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1</v>
      </c>
      <c r="AQ484">
        <v>0</v>
      </c>
      <c r="AR484">
        <v>0</v>
      </c>
      <c r="AS484" t="s">
        <v>3</v>
      </c>
      <c r="AT484">
        <v>0.01</v>
      </c>
      <c r="AU484" t="s">
        <v>21</v>
      </c>
      <c r="AV484">
        <v>0</v>
      </c>
      <c r="AW484">
        <v>2</v>
      </c>
      <c r="AX484">
        <v>33357874</v>
      </c>
      <c r="AY484">
        <v>1</v>
      </c>
      <c r="AZ484">
        <v>0</v>
      </c>
      <c r="BA484">
        <v>553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Y484*Source!I503</f>
        <v>1.4999999999999999E-2</v>
      </c>
      <c r="CY484">
        <f>AB484</f>
        <v>65.709999999999994</v>
      </c>
      <c r="CZ484">
        <f>AF484</f>
        <v>65.709999999999994</v>
      </c>
      <c r="DA484">
        <f>AJ484</f>
        <v>1</v>
      </c>
      <c r="DB484">
        <f>ROUND(((ROUND(AT484*CZ484,2)*1.2)*1.25),2)</f>
        <v>0.99</v>
      </c>
      <c r="DC484">
        <f>ROUND(((ROUND(AT484*AG484,2)*1.2)*1.25),2)</f>
        <v>0.18</v>
      </c>
    </row>
    <row r="485" spans="1:107">
      <c r="A485">
        <f>ROW(Source!A503)</f>
        <v>503</v>
      </c>
      <c r="B485">
        <v>33304960</v>
      </c>
      <c r="C485">
        <v>33357862</v>
      </c>
      <c r="D485">
        <v>31180727</v>
      </c>
      <c r="E485">
        <v>1</v>
      </c>
      <c r="F485">
        <v>1</v>
      </c>
      <c r="G485">
        <v>1</v>
      </c>
      <c r="H485">
        <v>3</v>
      </c>
      <c r="I485" t="s">
        <v>844</v>
      </c>
      <c r="J485" t="s">
        <v>845</v>
      </c>
      <c r="K485" t="s">
        <v>846</v>
      </c>
      <c r="L485">
        <v>1348</v>
      </c>
      <c r="N485">
        <v>1009</v>
      </c>
      <c r="O485" t="s">
        <v>32</v>
      </c>
      <c r="P485" t="s">
        <v>32</v>
      </c>
      <c r="Q485">
        <v>1000</v>
      </c>
      <c r="W485">
        <v>0</v>
      </c>
      <c r="X485">
        <v>-437906794</v>
      </c>
      <c r="Y485">
        <v>5.0000000000000001E-4</v>
      </c>
      <c r="AA485">
        <v>9040.01</v>
      </c>
      <c r="AB485">
        <v>0</v>
      </c>
      <c r="AC485">
        <v>0</v>
      </c>
      <c r="AD485">
        <v>0</v>
      </c>
      <c r="AE485">
        <v>9040.01</v>
      </c>
      <c r="AF485">
        <v>0</v>
      </c>
      <c r="AG485">
        <v>0</v>
      </c>
      <c r="AH485">
        <v>0</v>
      </c>
      <c r="AI485">
        <v>1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0</v>
      </c>
      <c r="AQ485">
        <v>0</v>
      </c>
      <c r="AR485">
        <v>0</v>
      </c>
      <c r="AS485" t="s">
        <v>3</v>
      </c>
      <c r="AT485">
        <v>5.0000000000000001E-4</v>
      </c>
      <c r="AU485" t="s">
        <v>3</v>
      </c>
      <c r="AV485">
        <v>0</v>
      </c>
      <c r="AW485">
        <v>2</v>
      </c>
      <c r="AX485">
        <v>33357875</v>
      </c>
      <c r="AY485">
        <v>1</v>
      </c>
      <c r="AZ485">
        <v>0</v>
      </c>
      <c r="BA485">
        <v>554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Y485*Source!I503</f>
        <v>5.0000000000000001E-4</v>
      </c>
      <c r="CY485">
        <f>AA485</f>
        <v>9040.01</v>
      </c>
      <c r="CZ485">
        <f>AE485</f>
        <v>9040.01</v>
      </c>
      <c r="DA485">
        <f>AI485</f>
        <v>1</v>
      </c>
      <c r="DB485">
        <f>ROUND(ROUND(AT485*CZ485,2),2)</f>
        <v>4.5199999999999996</v>
      </c>
      <c r="DC485">
        <f>ROUND(ROUND(AT485*AG485,2),2)</f>
        <v>0</v>
      </c>
    </row>
    <row r="486" spans="1:107">
      <c r="A486">
        <f>ROW(Source!A503)</f>
        <v>503</v>
      </c>
      <c r="B486">
        <v>33304960</v>
      </c>
      <c r="C486">
        <v>33357862</v>
      </c>
      <c r="D486">
        <v>31181610</v>
      </c>
      <c r="E486">
        <v>1</v>
      </c>
      <c r="F486">
        <v>1</v>
      </c>
      <c r="G486">
        <v>1</v>
      </c>
      <c r="H486">
        <v>3</v>
      </c>
      <c r="I486" t="s">
        <v>847</v>
      </c>
      <c r="J486" t="s">
        <v>848</v>
      </c>
      <c r="K486" t="s">
        <v>849</v>
      </c>
      <c r="L486">
        <v>1346</v>
      </c>
      <c r="N486">
        <v>1009</v>
      </c>
      <c r="O486" t="s">
        <v>78</v>
      </c>
      <c r="P486" t="s">
        <v>78</v>
      </c>
      <c r="Q486">
        <v>1</v>
      </c>
      <c r="W486">
        <v>0</v>
      </c>
      <c r="X486">
        <v>-731615568</v>
      </c>
      <c r="Y486">
        <v>0.47099999999999997</v>
      </c>
      <c r="AA486">
        <v>23.09</v>
      </c>
      <c r="AB486">
        <v>0</v>
      </c>
      <c r="AC486">
        <v>0</v>
      </c>
      <c r="AD486">
        <v>0</v>
      </c>
      <c r="AE486">
        <v>23.09</v>
      </c>
      <c r="AF486">
        <v>0</v>
      </c>
      <c r="AG486">
        <v>0</v>
      </c>
      <c r="AH486">
        <v>0</v>
      </c>
      <c r="AI486">
        <v>1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3</v>
      </c>
      <c r="AT486">
        <v>0.47099999999999997</v>
      </c>
      <c r="AU486" t="s">
        <v>3</v>
      </c>
      <c r="AV486">
        <v>0</v>
      </c>
      <c r="AW486">
        <v>2</v>
      </c>
      <c r="AX486">
        <v>33357876</v>
      </c>
      <c r="AY486">
        <v>1</v>
      </c>
      <c r="AZ486">
        <v>0</v>
      </c>
      <c r="BA486">
        <v>555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Y486*Source!I503</f>
        <v>0.47099999999999997</v>
      </c>
      <c r="CY486">
        <f>AA486</f>
        <v>23.09</v>
      </c>
      <c r="CZ486">
        <f>AE486</f>
        <v>23.09</v>
      </c>
      <c r="DA486">
        <f>AI486</f>
        <v>1</v>
      </c>
      <c r="DB486">
        <f>ROUND(ROUND(AT486*CZ486,2),2)</f>
        <v>10.88</v>
      </c>
      <c r="DC486">
        <f>ROUND(ROUND(AT486*AG486,2),2)</f>
        <v>0</v>
      </c>
    </row>
    <row r="487" spans="1:107">
      <c r="A487">
        <f>ROW(Source!A506)</f>
        <v>506</v>
      </c>
      <c r="B487">
        <v>33304975</v>
      </c>
      <c r="C487">
        <v>33357879</v>
      </c>
      <c r="D487">
        <v>31172069</v>
      </c>
      <c r="E487">
        <v>1</v>
      </c>
      <c r="F487">
        <v>1</v>
      </c>
      <c r="G487">
        <v>1</v>
      </c>
      <c r="H487">
        <v>1</v>
      </c>
      <c r="I487" t="s">
        <v>856</v>
      </c>
      <c r="J487" t="s">
        <v>3</v>
      </c>
      <c r="K487" t="s">
        <v>857</v>
      </c>
      <c r="L487">
        <v>1191</v>
      </c>
      <c r="N487">
        <v>1013</v>
      </c>
      <c r="O487" t="s">
        <v>831</v>
      </c>
      <c r="P487" t="s">
        <v>831</v>
      </c>
      <c r="Q487">
        <v>1</v>
      </c>
      <c r="W487">
        <v>0</v>
      </c>
      <c r="X487">
        <v>-1027537862</v>
      </c>
      <c r="Y487">
        <v>8.307599999999999</v>
      </c>
      <c r="AA487">
        <v>0</v>
      </c>
      <c r="AB487">
        <v>0</v>
      </c>
      <c r="AC487">
        <v>0</v>
      </c>
      <c r="AD487">
        <v>9.18</v>
      </c>
      <c r="AE487">
        <v>0</v>
      </c>
      <c r="AF487">
        <v>0</v>
      </c>
      <c r="AG487">
        <v>0</v>
      </c>
      <c r="AH487">
        <v>9.18</v>
      </c>
      <c r="AI487">
        <v>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1</v>
      </c>
      <c r="AQ487">
        <v>0</v>
      </c>
      <c r="AR487">
        <v>0</v>
      </c>
      <c r="AS487" t="s">
        <v>3</v>
      </c>
      <c r="AT487">
        <v>6.02</v>
      </c>
      <c r="AU487" t="s">
        <v>22</v>
      </c>
      <c r="AV487">
        <v>1</v>
      </c>
      <c r="AW487">
        <v>2</v>
      </c>
      <c r="AX487">
        <v>33357887</v>
      </c>
      <c r="AY487">
        <v>1</v>
      </c>
      <c r="AZ487">
        <v>0</v>
      </c>
      <c r="BA487">
        <v>557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Y487*Source!I506</f>
        <v>1.1132183999999998</v>
      </c>
      <c r="CY487">
        <f>AD487</f>
        <v>9.18</v>
      </c>
      <c r="CZ487">
        <f>AH487</f>
        <v>9.18</v>
      </c>
      <c r="DA487">
        <f>AL487</f>
        <v>1</v>
      </c>
      <c r="DB487">
        <f>ROUND(((ROUND(AT487*CZ487,2)*1.2)*1.15),2)</f>
        <v>76.260000000000005</v>
      </c>
      <c r="DC487">
        <f>ROUND(((ROUND(AT487*AG487,2)*1.2)*1.15),2)</f>
        <v>0</v>
      </c>
    </row>
    <row r="488" spans="1:107">
      <c r="A488">
        <f>ROW(Source!A506)</f>
        <v>506</v>
      </c>
      <c r="B488">
        <v>33304975</v>
      </c>
      <c r="C488">
        <v>33357879</v>
      </c>
      <c r="D488">
        <v>31172011</v>
      </c>
      <c r="E488">
        <v>1</v>
      </c>
      <c r="F488">
        <v>1</v>
      </c>
      <c r="G488">
        <v>1</v>
      </c>
      <c r="H488">
        <v>1</v>
      </c>
      <c r="I488" t="s">
        <v>832</v>
      </c>
      <c r="J488" t="s">
        <v>3</v>
      </c>
      <c r="K488" t="s">
        <v>833</v>
      </c>
      <c r="L488">
        <v>1191</v>
      </c>
      <c r="N488">
        <v>1013</v>
      </c>
      <c r="O488" t="s">
        <v>831</v>
      </c>
      <c r="P488" t="s">
        <v>831</v>
      </c>
      <c r="Q488">
        <v>1</v>
      </c>
      <c r="W488">
        <v>0</v>
      </c>
      <c r="X488">
        <v>-1417349443</v>
      </c>
      <c r="Y488">
        <v>0.04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1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0</v>
      </c>
      <c r="AQ488">
        <v>0</v>
      </c>
      <c r="AR488">
        <v>0</v>
      </c>
      <c r="AS488" t="s">
        <v>3</v>
      </c>
      <c r="AT488">
        <v>0.04</v>
      </c>
      <c r="AU488" t="s">
        <v>3</v>
      </c>
      <c r="AV488">
        <v>2</v>
      </c>
      <c r="AW488">
        <v>2</v>
      </c>
      <c r="AX488">
        <v>33357888</v>
      </c>
      <c r="AY488">
        <v>1</v>
      </c>
      <c r="AZ488">
        <v>2048</v>
      </c>
      <c r="BA488">
        <v>558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Y488*Source!I506</f>
        <v>5.3600000000000002E-3</v>
      </c>
      <c r="CY488">
        <f>AD488</f>
        <v>0</v>
      </c>
      <c r="CZ488">
        <f>AH488</f>
        <v>0</v>
      </c>
      <c r="DA488">
        <f>AL488</f>
        <v>1</v>
      </c>
      <c r="DB488">
        <f>ROUND(ROUND(AT488*CZ488,2),2)</f>
        <v>0</v>
      </c>
      <c r="DC488">
        <f>ROUND(ROUND(AT488*AG488,2),2)</f>
        <v>0</v>
      </c>
    </row>
    <row r="489" spans="1:107">
      <c r="A489">
        <f>ROW(Source!A506)</f>
        <v>506</v>
      </c>
      <c r="B489">
        <v>33304975</v>
      </c>
      <c r="C489">
        <v>33357879</v>
      </c>
      <c r="D489">
        <v>31259879</v>
      </c>
      <c r="E489">
        <v>1</v>
      </c>
      <c r="F489">
        <v>1</v>
      </c>
      <c r="G489">
        <v>1</v>
      </c>
      <c r="H489">
        <v>2</v>
      </c>
      <c r="I489" t="s">
        <v>841</v>
      </c>
      <c r="J489" t="s">
        <v>842</v>
      </c>
      <c r="K489" t="s">
        <v>843</v>
      </c>
      <c r="L489">
        <v>1368</v>
      </c>
      <c r="N489">
        <v>1011</v>
      </c>
      <c r="O489" t="s">
        <v>837</v>
      </c>
      <c r="P489" t="s">
        <v>837</v>
      </c>
      <c r="Q489">
        <v>1</v>
      </c>
      <c r="W489">
        <v>0</v>
      </c>
      <c r="X489">
        <v>1372534845</v>
      </c>
      <c r="Y489">
        <v>0.06</v>
      </c>
      <c r="AA489">
        <v>0</v>
      </c>
      <c r="AB489">
        <v>65.709999999999994</v>
      </c>
      <c r="AC489">
        <v>11.6</v>
      </c>
      <c r="AD489">
        <v>0</v>
      </c>
      <c r="AE489">
        <v>0</v>
      </c>
      <c r="AF489">
        <v>65.709999999999994</v>
      </c>
      <c r="AG489">
        <v>11.6</v>
      </c>
      <c r="AH489">
        <v>0</v>
      </c>
      <c r="AI489">
        <v>1</v>
      </c>
      <c r="AJ489">
        <v>1</v>
      </c>
      <c r="AK489">
        <v>1</v>
      </c>
      <c r="AL489">
        <v>1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3</v>
      </c>
      <c r="AT489">
        <v>0.04</v>
      </c>
      <c r="AU489" t="s">
        <v>21</v>
      </c>
      <c r="AV489">
        <v>0</v>
      </c>
      <c r="AW489">
        <v>2</v>
      </c>
      <c r="AX489">
        <v>33357889</v>
      </c>
      <c r="AY489">
        <v>1</v>
      </c>
      <c r="AZ489">
        <v>0</v>
      </c>
      <c r="BA489">
        <v>559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Y489*Source!I506</f>
        <v>8.0400000000000003E-3</v>
      </c>
      <c r="CY489">
        <f>AB489</f>
        <v>65.709999999999994</v>
      </c>
      <c r="CZ489">
        <f>AF489</f>
        <v>65.709999999999994</v>
      </c>
      <c r="DA489">
        <f>AJ489</f>
        <v>1</v>
      </c>
      <c r="DB489">
        <f>ROUND(((ROUND(AT489*CZ489,2)*1.2)*1.25),2)</f>
        <v>3.95</v>
      </c>
      <c r="DC489">
        <f>ROUND(((ROUND(AT489*AG489,2)*1.2)*1.25),2)</f>
        <v>0.69</v>
      </c>
    </row>
    <row r="490" spans="1:107">
      <c r="A490">
        <f>ROW(Source!A506)</f>
        <v>506</v>
      </c>
      <c r="B490">
        <v>33304975</v>
      </c>
      <c r="C490">
        <v>33357879</v>
      </c>
      <c r="D490">
        <v>31260100</v>
      </c>
      <c r="E490">
        <v>1</v>
      </c>
      <c r="F490">
        <v>1</v>
      </c>
      <c r="G490">
        <v>1</v>
      </c>
      <c r="H490">
        <v>2</v>
      </c>
      <c r="I490" t="s">
        <v>858</v>
      </c>
      <c r="J490" t="s">
        <v>859</v>
      </c>
      <c r="K490" t="s">
        <v>860</v>
      </c>
      <c r="L490">
        <v>1368</v>
      </c>
      <c r="N490">
        <v>1011</v>
      </c>
      <c r="O490" t="s">
        <v>837</v>
      </c>
      <c r="P490" t="s">
        <v>837</v>
      </c>
      <c r="Q490">
        <v>1</v>
      </c>
      <c r="W490">
        <v>0</v>
      </c>
      <c r="X490">
        <v>-353815937</v>
      </c>
      <c r="Y490">
        <v>1.395</v>
      </c>
      <c r="AA490">
        <v>0</v>
      </c>
      <c r="AB490">
        <v>8.1</v>
      </c>
      <c r="AC490">
        <v>0</v>
      </c>
      <c r="AD490">
        <v>0</v>
      </c>
      <c r="AE490">
        <v>0</v>
      </c>
      <c r="AF490">
        <v>8.1</v>
      </c>
      <c r="AG490">
        <v>0</v>
      </c>
      <c r="AH490">
        <v>0</v>
      </c>
      <c r="AI490">
        <v>1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1</v>
      </c>
      <c r="AQ490">
        <v>0</v>
      </c>
      <c r="AR490">
        <v>0</v>
      </c>
      <c r="AS490" t="s">
        <v>3</v>
      </c>
      <c r="AT490">
        <v>0.93</v>
      </c>
      <c r="AU490" t="s">
        <v>21</v>
      </c>
      <c r="AV490">
        <v>0</v>
      </c>
      <c r="AW490">
        <v>2</v>
      </c>
      <c r="AX490">
        <v>33357890</v>
      </c>
      <c r="AY490">
        <v>1</v>
      </c>
      <c r="AZ490">
        <v>0</v>
      </c>
      <c r="BA490">
        <v>560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Y490*Source!I506</f>
        <v>0.18693000000000001</v>
      </c>
      <c r="CY490">
        <f>AB490</f>
        <v>8.1</v>
      </c>
      <c r="CZ490">
        <f>AF490</f>
        <v>8.1</v>
      </c>
      <c r="DA490">
        <f>AJ490</f>
        <v>1</v>
      </c>
      <c r="DB490">
        <f>ROUND(((ROUND(AT490*CZ490,2)*1.2)*1.25),2)</f>
        <v>11.3</v>
      </c>
      <c r="DC490">
        <f>ROUND(((ROUND(AT490*AG490,2)*1.2)*1.25),2)</f>
        <v>0</v>
      </c>
    </row>
    <row r="491" spans="1:107">
      <c r="A491">
        <f>ROW(Source!A506)</f>
        <v>506</v>
      </c>
      <c r="B491">
        <v>33304975</v>
      </c>
      <c r="C491">
        <v>33357879</v>
      </c>
      <c r="D491">
        <v>31179550</v>
      </c>
      <c r="E491">
        <v>1</v>
      </c>
      <c r="F491">
        <v>1</v>
      </c>
      <c r="G491">
        <v>1</v>
      </c>
      <c r="H491">
        <v>3</v>
      </c>
      <c r="I491" t="s">
        <v>861</v>
      </c>
      <c r="J491" t="s">
        <v>862</v>
      </c>
      <c r="K491" t="s">
        <v>863</v>
      </c>
      <c r="L491">
        <v>1348</v>
      </c>
      <c r="N491">
        <v>1009</v>
      </c>
      <c r="O491" t="s">
        <v>32</v>
      </c>
      <c r="P491" t="s">
        <v>32</v>
      </c>
      <c r="Q491">
        <v>1000</v>
      </c>
      <c r="W491">
        <v>0</v>
      </c>
      <c r="X491">
        <v>-1068056325</v>
      </c>
      <c r="Y491">
        <v>8.0000000000000004E-4</v>
      </c>
      <c r="AA491">
        <v>10362</v>
      </c>
      <c r="AB491">
        <v>0</v>
      </c>
      <c r="AC491">
        <v>0</v>
      </c>
      <c r="AD491">
        <v>0</v>
      </c>
      <c r="AE491">
        <v>10362</v>
      </c>
      <c r="AF491">
        <v>0</v>
      </c>
      <c r="AG491">
        <v>0</v>
      </c>
      <c r="AH491">
        <v>0</v>
      </c>
      <c r="AI491">
        <v>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3</v>
      </c>
      <c r="AT491">
        <v>8.0000000000000004E-4</v>
      </c>
      <c r="AU491" t="s">
        <v>3</v>
      </c>
      <c r="AV491">
        <v>0</v>
      </c>
      <c r="AW491">
        <v>2</v>
      </c>
      <c r="AX491">
        <v>33357891</v>
      </c>
      <c r="AY491">
        <v>1</v>
      </c>
      <c r="AZ491">
        <v>0</v>
      </c>
      <c r="BA491">
        <v>561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Y491*Source!I506</f>
        <v>1.0720000000000002E-4</v>
      </c>
      <c r="CY491">
        <f>AA491</f>
        <v>10362</v>
      </c>
      <c r="CZ491">
        <f>AE491</f>
        <v>10362</v>
      </c>
      <c r="DA491">
        <f>AI491</f>
        <v>1</v>
      </c>
      <c r="DB491">
        <f>ROUND(ROUND(AT491*CZ491,2),2)</f>
        <v>8.2899999999999991</v>
      </c>
      <c r="DC491">
        <f>ROUND(ROUND(AT491*AG491,2),2)</f>
        <v>0</v>
      </c>
    </row>
    <row r="492" spans="1:107">
      <c r="A492">
        <f>ROW(Source!A506)</f>
        <v>506</v>
      </c>
      <c r="B492">
        <v>33304975</v>
      </c>
      <c r="C492">
        <v>33357879</v>
      </c>
      <c r="D492">
        <v>31180727</v>
      </c>
      <c r="E492">
        <v>1</v>
      </c>
      <c r="F492">
        <v>1</v>
      </c>
      <c r="G492">
        <v>1</v>
      </c>
      <c r="H492">
        <v>3</v>
      </c>
      <c r="I492" t="s">
        <v>844</v>
      </c>
      <c r="J492" t="s">
        <v>845</v>
      </c>
      <c r="K492" t="s">
        <v>846</v>
      </c>
      <c r="L492">
        <v>1348</v>
      </c>
      <c r="N492">
        <v>1009</v>
      </c>
      <c r="O492" t="s">
        <v>32</v>
      </c>
      <c r="P492" t="s">
        <v>32</v>
      </c>
      <c r="Q492">
        <v>1000</v>
      </c>
      <c r="W492">
        <v>0</v>
      </c>
      <c r="X492">
        <v>-437906794</v>
      </c>
      <c r="Y492">
        <v>6.9999999999999999E-4</v>
      </c>
      <c r="AA492">
        <v>9040.01</v>
      </c>
      <c r="AB492">
        <v>0</v>
      </c>
      <c r="AC492">
        <v>0</v>
      </c>
      <c r="AD492">
        <v>0</v>
      </c>
      <c r="AE492">
        <v>9040.01</v>
      </c>
      <c r="AF492">
        <v>0</v>
      </c>
      <c r="AG492">
        <v>0</v>
      </c>
      <c r="AH492">
        <v>0</v>
      </c>
      <c r="AI492">
        <v>1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3</v>
      </c>
      <c r="AT492">
        <v>6.9999999999999999E-4</v>
      </c>
      <c r="AU492" t="s">
        <v>3</v>
      </c>
      <c r="AV492">
        <v>0</v>
      </c>
      <c r="AW492">
        <v>2</v>
      </c>
      <c r="AX492">
        <v>33357892</v>
      </c>
      <c r="AY492">
        <v>1</v>
      </c>
      <c r="AZ492">
        <v>0</v>
      </c>
      <c r="BA492">
        <v>562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Y492*Source!I506</f>
        <v>9.3800000000000003E-5</v>
      </c>
      <c r="CY492">
        <f>AA492</f>
        <v>9040.01</v>
      </c>
      <c r="CZ492">
        <f>AE492</f>
        <v>9040.01</v>
      </c>
      <c r="DA492">
        <f>AI492</f>
        <v>1</v>
      </c>
      <c r="DB492">
        <f>ROUND(ROUND(AT492*CZ492,2),2)</f>
        <v>6.33</v>
      </c>
      <c r="DC492">
        <f>ROUND(ROUND(AT492*AG492,2),2)</f>
        <v>0</v>
      </c>
    </row>
    <row r="493" spans="1:107">
      <c r="A493">
        <f>ROW(Source!A506)</f>
        <v>506</v>
      </c>
      <c r="B493">
        <v>33304975</v>
      </c>
      <c r="C493">
        <v>33357879</v>
      </c>
      <c r="D493">
        <v>31223743</v>
      </c>
      <c r="E493">
        <v>1</v>
      </c>
      <c r="F493">
        <v>1</v>
      </c>
      <c r="G493">
        <v>1</v>
      </c>
      <c r="H493">
        <v>3</v>
      </c>
      <c r="I493" t="s">
        <v>76</v>
      </c>
      <c r="J493" t="s">
        <v>79</v>
      </c>
      <c r="K493" t="s">
        <v>77</v>
      </c>
      <c r="L493">
        <v>1346</v>
      </c>
      <c r="N493">
        <v>1009</v>
      </c>
      <c r="O493" t="s">
        <v>78</v>
      </c>
      <c r="P493" t="s">
        <v>78</v>
      </c>
      <c r="Q493">
        <v>1</v>
      </c>
      <c r="W493">
        <v>0</v>
      </c>
      <c r="X493">
        <v>-418489366</v>
      </c>
      <c r="Y493">
        <v>100</v>
      </c>
      <c r="AA493">
        <v>8.52</v>
      </c>
      <c r="AB493">
        <v>0</v>
      </c>
      <c r="AC493">
        <v>0</v>
      </c>
      <c r="AD493">
        <v>0</v>
      </c>
      <c r="AE493">
        <v>8.52</v>
      </c>
      <c r="AF493">
        <v>0</v>
      </c>
      <c r="AG493">
        <v>0</v>
      </c>
      <c r="AH493">
        <v>0</v>
      </c>
      <c r="AI493">
        <v>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3</v>
      </c>
      <c r="AT493">
        <v>100</v>
      </c>
      <c r="AU493" t="s">
        <v>3</v>
      </c>
      <c r="AV493">
        <v>0</v>
      </c>
      <c r="AW493">
        <v>2</v>
      </c>
      <c r="AX493">
        <v>33357894</v>
      </c>
      <c r="AY493">
        <v>1</v>
      </c>
      <c r="AZ493">
        <v>0</v>
      </c>
      <c r="BA493">
        <v>564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Y493*Source!I506</f>
        <v>13.4</v>
      </c>
      <c r="CY493">
        <f>AA493</f>
        <v>8.52</v>
      </c>
      <c r="CZ493">
        <f>AE493</f>
        <v>8.52</v>
      </c>
      <c r="DA493">
        <f>AI493</f>
        <v>1</v>
      </c>
      <c r="DB493">
        <f>ROUND(ROUND(AT493*CZ493,2),2)</f>
        <v>852</v>
      </c>
      <c r="DC493">
        <f>ROUND(ROUND(AT493*AG493,2),2)</f>
        <v>0</v>
      </c>
    </row>
    <row r="494" spans="1:107">
      <c r="A494">
        <f>ROW(Source!A507)</f>
        <v>507</v>
      </c>
      <c r="B494">
        <v>33304960</v>
      </c>
      <c r="C494">
        <v>33357879</v>
      </c>
      <c r="D494">
        <v>31172069</v>
      </c>
      <c r="E494">
        <v>1</v>
      </c>
      <c r="F494">
        <v>1</v>
      </c>
      <c r="G494">
        <v>1</v>
      </c>
      <c r="H494">
        <v>1</v>
      </c>
      <c r="I494" t="s">
        <v>856</v>
      </c>
      <c r="J494" t="s">
        <v>3</v>
      </c>
      <c r="K494" t="s">
        <v>857</v>
      </c>
      <c r="L494">
        <v>1191</v>
      </c>
      <c r="N494">
        <v>1013</v>
      </c>
      <c r="O494" t="s">
        <v>831</v>
      </c>
      <c r="P494" t="s">
        <v>831</v>
      </c>
      <c r="Q494">
        <v>1</v>
      </c>
      <c r="W494">
        <v>0</v>
      </c>
      <c r="X494">
        <v>-1027537862</v>
      </c>
      <c r="Y494">
        <v>8.307599999999999</v>
      </c>
      <c r="AA494">
        <v>0</v>
      </c>
      <c r="AB494">
        <v>0</v>
      </c>
      <c r="AC494">
        <v>0</v>
      </c>
      <c r="AD494">
        <v>9.18</v>
      </c>
      <c r="AE494">
        <v>0</v>
      </c>
      <c r="AF494">
        <v>0</v>
      </c>
      <c r="AG494">
        <v>0</v>
      </c>
      <c r="AH494">
        <v>9.18</v>
      </c>
      <c r="AI494">
        <v>1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1</v>
      </c>
      <c r="AQ494">
        <v>0</v>
      </c>
      <c r="AR494">
        <v>0</v>
      </c>
      <c r="AS494" t="s">
        <v>3</v>
      </c>
      <c r="AT494">
        <v>6.02</v>
      </c>
      <c r="AU494" t="s">
        <v>22</v>
      </c>
      <c r="AV494">
        <v>1</v>
      </c>
      <c r="AW494">
        <v>2</v>
      </c>
      <c r="AX494">
        <v>33357887</v>
      </c>
      <c r="AY494">
        <v>1</v>
      </c>
      <c r="AZ494">
        <v>0</v>
      </c>
      <c r="BA494">
        <v>565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Y494*Source!I507</f>
        <v>1.1132183999999998</v>
      </c>
      <c r="CY494">
        <f>AD494</f>
        <v>9.18</v>
      </c>
      <c r="CZ494">
        <f>AH494</f>
        <v>9.18</v>
      </c>
      <c r="DA494">
        <f>AL494</f>
        <v>1</v>
      </c>
      <c r="DB494">
        <f>ROUND(((ROUND(AT494*CZ494,2)*1.2)*1.15),2)</f>
        <v>76.260000000000005</v>
      </c>
      <c r="DC494">
        <f>ROUND(((ROUND(AT494*AG494,2)*1.2)*1.15),2)</f>
        <v>0</v>
      </c>
    </row>
    <row r="495" spans="1:107">
      <c r="A495">
        <f>ROW(Source!A507)</f>
        <v>507</v>
      </c>
      <c r="B495">
        <v>33304960</v>
      </c>
      <c r="C495">
        <v>33357879</v>
      </c>
      <c r="D495">
        <v>31172011</v>
      </c>
      <c r="E495">
        <v>1</v>
      </c>
      <c r="F495">
        <v>1</v>
      </c>
      <c r="G495">
        <v>1</v>
      </c>
      <c r="H495">
        <v>1</v>
      </c>
      <c r="I495" t="s">
        <v>832</v>
      </c>
      <c r="J495" t="s">
        <v>3</v>
      </c>
      <c r="K495" t="s">
        <v>833</v>
      </c>
      <c r="L495">
        <v>1191</v>
      </c>
      <c r="N495">
        <v>1013</v>
      </c>
      <c r="O495" t="s">
        <v>831</v>
      </c>
      <c r="P495" t="s">
        <v>831</v>
      </c>
      <c r="Q495">
        <v>1</v>
      </c>
      <c r="W495">
        <v>0</v>
      </c>
      <c r="X495">
        <v>-1417349443</v>
      </c>
      <c r="Y495">
        <v>0.04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1</v>
      </c>
      <c r="AJ495">
        <v>1</v>
      </c>
      <c r="AK495">
        <v>1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3</v>
      </c>
      <c r="AT495">
        <v>0.04</v>
      </c>
      <c r="AU495" t="s">
        <v>3</v>
      </c>
      <c r="AV495">
        <v>2</v>
      </c>
      <c r="AW495">
        <v>2</v>
      </c>
      <c r="AX495">
        <v>33357888</v>
      </c>
      <c r="AY495">
        <v>1</v>
      </c>
      <c r="AZ495">
        <v>2048</v>
      </c>
      <c r="BA495">
        <v>566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Y495*Source!I507</f>
        <v>5.3600000000000002E-3</v>
      </c>
      <c r="CY495">
        <f>AD495</f>
        <v>0</v>
      </c>
      <c r="CZ495">
        <f>AH495</f>
        <v>0</v>
      </c>
      <c r="DA495">
        <f>AL495</f>
        <v>1</v>
      </c>
      <c r="DB495">
        <f>ROUND(ROUND(AT495*CZ495,2),2)</f>
        <v>0</v>
      </c>
      <c r="DC495">
        <f>ROUND(ROUND(AT495*AG495,2),2)</f>
        <v>0</v>
      </c>
    </row>
    <row r="496" spans="1:107">
      <c r="A496">
        <f>ROW(Source!A507)</f>
        <v>507</v>
      </c>
      <c r="B496">
        <v>33304960</v>
      </c>
      <c r="C496">
        <v>33357879</v>
      </c>
      <c r="D496">
        <v>31259879</v>
      </c>
      <c r="E496">
        <v>1</v>
      </c>
      <c r="F496">
        <v>1</v>
      </c>
      <c r="G496">
        <v>1</v>
      </c>
      <c r="H496">
        <v>2</v>
      </c>
      <c r="I496" t="s">
        <v>841</v>
      </c>
      <c r="J496" t="s">
        <v>842</v>
      </c>
      <c r="K496" t="s">
        <v>843</v>
      </c>
      <c r="L496">
        <v>1368</v>
      </c>
      <c r="N496">
        <v>1011</v>
      </c>
      <c r="O496" t="s">
        <v>837</v>
      </c>
      <c r="P496" t="s">
        <v>837</v>
      </c>
      <c r="Q496">
        <v>1</v>
      </c>
      <c r="W496">
        <v>0</v>
      </c>
      <c r="X496">
        <v>1372534845</v>
      </c>
      <c r="Y496">
        <v>0.06</v>
      </c>
      <c r="AA496">
        <v>0</v>
      </c>
      <c r="AB496">
        <v>65.709999999999994</v>
      </c>
      <c r="AC496">
        <v>11.6</v>
      </c>
      <c r="AD496">
        <v>0</v>
      </c>
      <c r="AE496">
        <v>0</v>
      </c>
      <c r="AF496">
        <v>65.709999999999994</v>
      </c>
      <c r="AG496">
        <v>11.6</v>
      </c>
      <c r="AH496">
        <v>0</v>
      </c>
      <c r="AI496">
        <v>1</v>
      </c>
      <c r="AJ496">
        <v>1</v>
      </c>
      <c r="AK496">
        <v>1</v>
      </c>
      <c r="AL496">
        <v>1</v>
      </c>
      <c r="AN496">
        <v>0</v>
      </c>
      <c r="AO496">
        <v>1</v>
      </c>
      <c r="AP496">
        <v>1</v>
      </c>
      <c r="AQ496">
        <v>0</v>
      </c>
      <c r="AR496">
        <v>0</v>
      </c>
      <c r="AS496" t="s">
        <v>3</v>
      </c>
      <c r="AT496">
        <v>0.04</v>
      </c>
      <c r="AU496" t="s">
        <v>21</v>
      </c>
      <c r="AV496">
        <v>0</v>
      </c>
      <c r="AW496">
        <v>2</v>
      </c>
      <c r="AX496">
        <v>33357889</v>
      </c>
      <c r="AY496">
        <v>1</v>
      </c>
      <c r="AZ496">
        <v>0</v>
      </c>
      <c r="BA496">
        <v>567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Y496*Source!I507</f>
        <v>8.0400000000000003E-3</v>
      </c>
      <c r="CY496">
        <f>AB496</f>
        <v>65.709999999999994</v>
      </c>
      <c r="CZ496">
        <f>AF496</f>
        <v>65.709999999999994</v>
      </c>
      <c r="DA496">
        <f>AJ496</f>
        <v>1</v>
      </c>
      <c r="DB496">
        <f>ROUND(((ROUND(AT496*CZ496,2)*1.2)*1.25),2)</f>
        <v>3.95</v>
      </c>
      <c r="DC496">
        <f>ROUND(((ROUND(AT496*AG496,2)*1.2)*1.25),2)</f>
        <v>0.69</v>
      </c>
    </row>
    <row r="497" spans="1:107">
      <c r="A497">
        <f>ROW(Source!A507)</f>
        <v>507</v>
      </c>
      <c r="B497">
        <v>33304960</v>
      </c>
      <c r="C497">
        <v>33357879</v>
      </c>
      <c r="D497">
        <v>31260100</v>
      </c>
      <c r="E497">
        <v>1</v>
      </c>
      <c r="F497">
        <v>1</v>
      </c>
      <c r="G497">
        <v>1</v>
      </c>
      <c r="H497">
        <v>2</v>
      </c>
      <c r="I497" t="s">
        <v>858</v>
      </c>
      <c r="J497" t="s">
        <v>859</v>
      </c>
      <c r="K497" t="s">
        <v>860</v>
      </c>
      <c r="L497">
        <v>1368</v>
      </c>
      <c r="N497">
        <v>1011</v>
      </c>
      <c r="O497" t="s">
        <v>837</v>
      </c>
      <c r="P497" t="s">
        <v>837</v>
      </c>
      <c r="Q497">
        <v>1</v>
      </c>
      <c r="W497">
        <v>0</v>
      </c>
      <c r="X497">
        <v>-353815937</v>
      </c>
      <c r="Y497">
        <v>1.395</v>
      </c>
      <c r="AA497">
        <v>0</v>
      </c>
      <c r="AB497">
        <v>8.1</v>
      </c>
      <c r="AC497">
        <v>0</v>
      </c>
      <c r="AD497">
        <v>0</v>
      </c>
      <c r="AE497">
        <v>0</v>
      </c>
      <c r="AF497">
        <v>8.1</v>
      </c>
      <c r="AG497">
        <v>0</v>
      </c>
      <c r="AH497">
        <v>0</v>
      </c>
      <c r="AI497">
        <v>1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1</v>
      </c>
      <c r="AQ497">
        <v>0</v>
      </c>
      <c r="AR497">
        <v>0</v>
      </c>
      <c r="AS497" t="s">
        <v>3</v>
      </c>
      <c r="AT497">
        <v>0.93</v>
      </c>
      <c r="AU497" t="s">
        <v>21</v>
      </c>
      <c r="AV497">
        <v>0</v>
      </c>
      <c r="AW497">
        <v>2</v>
      </c>
      <c r="AX497">
        <v>33357890</v>
      </c>
      <c r="AY497">
        <v>1</v>
      </c>
      <c r="AZ497">
        <v>0</v>
      </c>
      <c r="BA497">
        <v>568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Y497*Source!I507</f>
        <v>0.18693000000000001</v>
      </c>
      <c r="CY497">
        <f>AB497</f>
        <v>8.1</v>
      </c>
      <c r="CZ497">
        <f>AF497</f>
        <v>8.1</v>
      </c>
      <c r="DA497">
        <f>AJ497</f>
        <v>1</v>
      </c>
      <c r="DB497">
        <f>ROUND(((ROUND(AT497*CZ497,2)*1.2)*1.25),2)</f>
        <v>11.3</v>
      </c>
      <c r="DC497">
        <f>ROUND(((ROUND(AT497*AG497,2)*1.2)*1.25),2)</f>
        <v>0</v>
      </c>
    </row>
    <row r="498" spans="1:107">
      <c r="A498">
        <f>ROW(Source!A507)</f>
        <v>507</v>
      </c>
      <c r="B498">
        <v>33304960</v>
      </c>
      <c r="C498">
        <v>33357879</v>
      </c>
      <c r="D498">
        <v>31179550</v>
      </c>
      <c r="E498">
        <v>1</v>
      </c>
      <c r="F498">
        <v>1</v>
      </c>
      <c r="G498">
        <v>1</v>
      </c>
      <c r="H498">
        <v>3</v>
      </c>
      <c r="I498" t="s">
        <v>861</v>
      </c>
      <c r="J498" t="s">
        <v>862</v>
      </c>
      <c r="K498" t="s">
        <v>863</v>
      </c>
      <c r="L498">
        <v>1348</v>
      </c>
      <c r="N498">
        <v>1009</v>
      </c>
      <c r="O498" t="s">
        <v>32</v>
      </c>
      <c r="P498" t="s">
        <v>32</v>
      </c>
      <c r="Q498">
        <v>1000</v>
      </c>
      <c r="W498">
        <v>0</v>
      </c>
      <c r="X498">
        <v>-1068056325</v>
      </c>
      <c r="Y498">
        <v>8.0000000000000004E-4</v>
      </c>
      <c r="AA498">
        <v>10362</v>
      </c>
      <c r="AB498">
        <v>0</v>
      </c>
      <c r="AC498">
        <v>0</v>
      </c>
      <c r="AD498">
        <v>0</v>
      </c>
      <c r="AE498">
        <v>10362</v>
      </c>
      <c r="AF498">
        <v>0</v>
      </c>
      <c r="AG498">
        <v>0</v>
      </c>
      <c r="AH498">
        <v>0</v>
      </c>
      <c r="AI498">
        <v>1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8.0000000000000004E-4</v>
      </c>
      <c r="AU498" t="s">
        <v>3</v>
      </c>
      <c r="AV498">
        <v>0</v>
      </c>
      <c r="AW498">
        <v>2</v>
      </c>
      <c r="AX498">
        <v>33357891</v>
      </c>
      <c r="AY498">
        <v>1</v>
      </c>
      <c r="AZ498">
        <v>0</v>
      </c>
      <c r="BA498">
        <v>569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Y498*Source!I507</f>
        <v>1.0720000000000002E-4</v>
      </c>
      <c r="CY498">
        <f>AA498</f>
        <v>10362</v>
      </c>
      <c r="CZ498">
        <f>AE498</f>
        <v>10362</v>
      </c>
      <c r="DA498">
        <f>AI498</f>
        <v>1</v>
      </c>
      <c r="DB498">
        <f>ROUND(ROUND(AT498*CZ498,2),2)</f>
        <v>8.2899999999999991</v>
      </c>
      <c r="DC498">
        <f>ROUND(ROUND(AT498*AG498,2),2)</f>
        <v>0</v>
      </c>
    </row>
    <row r="499" spans="1:107">
      <c r="A499">
        <f>ROW(Source!A507)</f>
        <v>507</v>
      </c>
      <c r="B499">
        <v>33304960</v>
      </c>
      <c r="C499">
        <v>33357879</v>
      </c>
      <c r="D499">
        <v>31180727</v>
      </c>
      <c r="E499">
        <v>1</v>
      </c>
      <c r="F499">
        <v>1</v>
      </c>
      <c r="G499">
        <v>1</v>
      </c>
      <c r="H499">
        <v>3</v>
      </c>
      <c r="I499" t="s">
        <v>844</v>
      </c>
      <c r="J499" t="s">
        <v>845</v>
      </c>
      <c r="K499" t="s">
        <v>846</v>
      </c>
      <c r="L499">
        <v>1348</v>
      </c>
      <c r="N499">
        <v>1009</v>
      </c>
      <c r="O499" t="s">
        <v>32</v>
      </c>
      <c r="P499" t="s">
        <v>32</v>
      </c>
      <c r="Q499">
        <v>1000</v>
      </c>
      <c r="W499">
        <v>0</v>
      </c>
      <c r="X499">
        <v>-437906794</v>
      </c>
      <c r="Y499">
        <v>6.9999999999999999E-4</v>
      </c>
      <c r="AA499">
        <v>9040.01</v>
      </c>
      <c r="AB499">
        <v>0</v>
      </c>
      <c r="AC499">
        <v>0</v>
      </c>
      <c r="AD499">
        <v>0</v>
      </c>
      <c r="AE499">
        <v>9040.01</v>
      </c>
      <c r="AF499">
        <v>0</v>
      </c>
      <c r="AG499">
        <v>0</v>
      </c>
      <c r="AH499">
        <v>0</v>
      </c>
      <c r="AI499">
        <v>1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3</v>
      </c>
      <c r="AT499">
        <v>6.9999999999999999E-4</v>
      </c>
      <c r="AU499" t="s">
        <v>3</v>
      </c>
      <c r="AV499">
        <v>0</v>
      </c>
      <c r="AW499">
        <v>2</v>
      </c>
      <c r="AX499">
        <v>33357892</v>
      </c>
      <c r="AY499">
        <v>1</v>
      </c>
      <c r="AZ499">
        <v>0</v>
      </c>
      <c r="BA499">
        <v>570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Y499*Source!I507</f>
        <v>9.3800000000000003E-5</v>
      </c>
      <c r="CY499">
        <f>AA499</f>
        <v>9040.01</v>
      </c>
      <c r="CZ499">
        <f>AE499</f>
        <v>9040.01</v>
      </c>
      <c r="DA499">
        <f>AI499</f>
        <v>1</v>
      </c>
      <c r="DB499">
        <f>ROUND(ROUND(AT499*CZ499,2),2)</f>
        <v>6.33</v>
      </c>
      <c r="DC499">
        <f>ROUND(ROUND(AT499*AG499,2),2)</f>
        <v>0</v>
      </c>
    </row>
    <row r="500" spans="1:107">
      <c r="A500">
        <f>ROW(Source!A507)</f>
        <v>507</v>
      </c>
      <c r="B500">
        <v>33304960</v>
      </c>
      <c r="C500">
        <v>33357879</v>
      </c>
      <c r="D500">
        <v>31223743</v>
      </c>
      <c r="E500">
        <v>1</v>
      </c>
      <c r="F500">
        <v>1</v>
      </c>
      <c r="G500">
        <v>1</v>
      </c>
      <c r="H500">
        <v>3</v>
      </c>
      <c r="I500" t="s">
        <v>76</v>
      </c>
      <c r="J500" t="s">
        <v>79</v>
      </c>
      <c r="K500" t="s">
        <v>77</v>
      </c>
      <c r="L500">
        <v>1346</v>
      </c>
      <c r="N500">
        <v>1009</v>
      </c>
      <c r="O500" t="s">
        <v>78</v>
      </c>
      <c r="P500" t="s">
        <v>78</v>
      </c>
      <c r="Q500">
        <v>1</v>
      </c>
      <c r="W500">
        <v>0</v>
      </c>
      <c r="X500">
        <v>-418489366</v>
      </c>
      <c r="Y500">
        <v>100</v>
      </c>
      <c r="AA500">
        <v>8.52</v>
      </c>
      <c r="AB500">
        <v>0</v>
      </c>
      <c r="AC500">
        <v>0</v>
      </c>
      <c r="AD500">
        <v>0</v>
      </c>
      <c r="AE500">
        <v>8.52</v>
      </c>
      <c r="AF500">
        <v>0</v>
      </c>
      <c r="AG500">
        <v>0</v>
      </c>
      <c r="AH500">
        <v>0</v>
      </c>
      <c r="AI500">
        <v>1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3</v>
      </c>
      <c r="AT500">
        <v>100</v>
      </c>
      <c r="AU500" t="s">
        <v>3</v>
      </c>
      <c r="AV500">
        <v>0</v>
      </c>
      <c r="AW500">
        <v>2</v>
      </c>
      <c r="AX500">
        <v>33357894</v>
      </c>
      <c r="AY500">
        <v>1</v>
      </c>
      <c r="AZ500">
        <v>0</v>
      </c>
      <c r="BA500">
        <v>572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Y500*Source!I507</f>
        <v>13.4</v>
      </c>
      <c r="CY500">
        <f>AA500</f>
        <v>8.52</v>
      </c>
      <c r="CZ500">
        <f>AE500</f>
        <v>8.52</v>
      </c>
      <c r="DA500">
        <f>AI500</f>
        <v>1</v>
      </c>
      <c r="DB500">
        <f>ROUND(ROUND(AT500*CZ500,2),2)</f>
        <v>852</v>
      </c>
      <c r="DC500">
        <f>ROUND(ROUND(AT500*AG500,2),2)</f>
        <v>0</v>
      </c>
    </row>
    <row r="501" spans="1:107">
      <c r="A501">
        <f>ROW(Source!A547)</f>
        <v>547</v>
      </c>
      <c r="B501">
        <v>33304975</v>
      </c>
      <c r="C501">
        <v>33357904</v>
      </c>
      <c r="D501">
        <v>31172076</v>
      </c>
      <c r="E501">
        <v>1</v>
      </c>
      <c r="F501">
        <v>1</v>
      </c>
      <c r="G501">
        <v>1</v>
      </c>
      <c r="H501">
        <v>1</v>
      </c>
      <c r="I501" t="s">
        <v>829</v>
      </c>
      <c r="J501" t="s">
        <v>3</v>
      </c>
      <c r="K501" t="s">
        <v>830</v>
      </c>
      <c r="L501">
        <v>1191</v>
      </c>
      <c r="N501">
        <v>1013</v>
      </c>
      <c r="O501" t="s">
        <v>831</v>
      </c>
      <c r="P501" t="s">
        <v>831</v>
      </c>
      <c r="Q501">
        <v>1</v>
      </c>
      <c r="W501">
        <v>0</v>
      </c>
      <c r="X501">
        <v>1069510174</v>
      </c>
      <c r="Y501">
        <v>19.8582</v>
      </c>
      <c r="AA501">
        <v>0</v>
      </c>
      <c r="AB501">
        <v>0</v>
      </c>
      <c r="AC501">
        <v>0</v>
      </c>
      <c r="AD501">
        <v>9.6199999999999992</v>
      </c>
      <c r="AE501">
        <v>0</v>
      </c>
      <c r="AF501">
        <v>0</v>
      </c>
      <c r="AG501">
        <v>0</v>
      </c>
      <c r="AH501">
        <v>9.6199999999999992</v>
      </c>
      <c r="AI501">
        <v>1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1</v>
      </c>
      <c r="AQ501">
        <v>0</v>
      </c>
      <c r="AR501">
        <v>0</v>
      </c>
      <c r="AS501" t="s">
        <v>3</v>
      </c>
      <c r="AT501">
        <v>14.39</v>
      </c>
      <c r="AU501" t="s">
        <v>22</v>
      </c>
      <c r="AV501">
        <v>1</v>
      </c>
      <c r="AW501">
        <v>2</v>
      </c>
      <c r="AX501">
        <v>33357912</v>
      </c>
      <c r="AY501">
        <v>1</v>
      </c>
      <c r="AZ501">
        <v>0</v>
      </c>
      <c r="BA501">
        <v>573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Y501*Source!I547</f>
        <v>19.8582</v>
      </c>
      <c r="CY501">
        <f>AD501</f>
        <v>9.6199999999999992</v>
      </c>
      <c r="CZ501">
        <f>AH501</f>
        <v>9.6199999999999992</v>
      </c>
      <c r="DA501">
        <f>AL501</f>
        <v>1</v>
      </c>
      <c r="DB501">
        <f>ROUND(((ROUND(AT501*CZ501,2)*1.2)*1.15),2)</f>
        <v>191.03</v>
      </c>
      <c r="DC501">
        <f>ROUND(((ROUND(AT501*AG501,2)*1.2)*1.15),2)</f>
        <v>0</v>
      </c>
    </row>
    <row r="502" spans="1:107">
      <c r="A502">
        <f>ROW(Source!A547)</f>
        <v>547</v>
      </c>
      <c r="B502">
        <v>33304975</v>
      </c>
      <c r="C502">
        <v>33357904</v>
      </c>
      <c r="D502">
        <v>31172011</v>
      </c>
      <c r="E502">
        <v>1</v>
      </c>
      <c r="F502">
        <v>1</v>
      </c>
      <c r="G502">
        <v>1</v>
      </c>
      <c r="H502">
        <v>1</v>
      </c>
      <c r="I502" t="s">
        <v>832</v>
      </c>
      <c r="J502" t="s">
        <v>3</v>
      </c>
      <c r="K502" t="s">
        <v>833</v>
      </c>
      <c r="L502">
        <v>1191</v>
      </c>
      <c r="N502">
        <v>1013</v>
      </c>
      <c r="O502" t="s">
        <v>831</v>
      </c>
      <c r="P502" t="s">
        <v>831</v>
      </c>
      <c r="Q502">
        <v>1</v>
      </c>
      <c r="W502">
        <v>0</v>
      </c>
      <c r="X502">
        <v>-1417349443</v>
      </c>
      <c r="Y502">
        <v>0.41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1</v>
      </c>
      <c r="AJ502">
        <v>1</v>
      </c>
      <c r="AK502">
        <v>1</v>
      </c>
      <c r="AL502">
        <v>1</v>
      </c>
      <c r="AN502">
        <v>0</v>
      </c>
      <c r="AO502">
        <v>1</v>
      </c>
      <c r="AP502">
        <v>0</v>
      </c>
      <c r="AQ502">
        <v>0</v>
      </c>
      <c r="AR502">
        <v>0</v>
      </c>
      <c r="AS502" t="s">
        <v>3</v>
      </c>
      <c r="AT502">
        <v>0.41</v>
      </c>
      <c r="AU502" t="s">
        <v>3</v>
      </c>
      <c r="AV502">
        <v>2</v>
      </c>
      <c r="AW502">
        <v>2</v>
      </c>
      <c r="AX502">
        <v>33357913</v>
      </c>
      <c r="AY502">
        <v>1</v>
      </c>
      <c r="AZ502">
        <v>2048</v>
      </c>
      <c r="BA502">
        <v>574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Y502*Source!I547</f>
        <v>0.41</v>
      </c>
      <c r="CY502">
        <f>AD502</f>
        <v>0</v>
      </c>
      <c r="CZ502">
        <f>AH502</f>
        <v>0</v>
      </c>
      <c r="DA502">
        <f>AL502</f>
        <v>1</v>
      </c>
      <c r="DB502">
        <f>ROUND(ROUND(AT502*CZ502,2),2)</f>
        <v>0</v>
      </c>
      <c r="DC502">
        <f>ROUND(ROUND(AT502*AG502,2),2)</f>
        <v>0</v>
      </c>
    </row>
    <row r="503" spans="1:107">
      <c r="A503">
        <f>ROW(Source!A547)</f>
        <v>547</v>
      </c>
      <c r="B503">
        <v>33304975</v>
      </c>
      <c r="C503">
        <v>33357904</v>
      </c>
      <c r="D503">
        <v>31258491</v>
      </c>
      <c r="E503">
        <v>1</v>
      </c>
      <c r="F503">
        <v>1</v>
      </c>
      <c r="G503">
        <v>1</v>
      </c>
      <c r="H503">
        <v>2</v>
      </c>
      <c r="I503" t="s">
        <v>834</v>
      </c>
      <c r="J503" t="s">
        <v>835</v>
      </c>
      <c r="K503" t="s">
        <v>836</v>
      </c>
      <c r="L503">
        <v>1368</v>
      </c>
      <c r="N503">
        <v>1011</v>
      </c>
      <c r="O503" t="s">
        <v>837</v>
      </c>
      <c r="P503" t="s">
        <v>837</v>
      </c>
      <c r="Q503">
        <v>1</v>
      </c>
      <c r="W503">
        <v>0</v>
      </c>
      <c r="X503">
        <v>-1718674368</v>
      </c>
      <c r="Y503">
        <v>0.06</v>
      </c>
      <c r="AA503">
        <v>0</v>
      </c>
      <c r="AB503">
        <v>111.99</v>
      </c>
      <c r="AC503">
        <v>13.5</v>
      </c>
      <c r="AD503">
        <v>0</v>
      </c>
      <c r="AE503">
        <v>0</v>
      </c>
      <c r="AF503">
        <v>111.99</v>
      </c>
      <c r="AG503">
        <v>13.5</v>
      </c>
      <c r="AH503">
        <v>0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1</v>
      </c>
      <c r="AQ503">
        <v>0</v>
      </c>
      <c r="AR503">
        <v>0</v>
      </c>
      <c r="AS503" t="s">
        <v>3</v>
      </c>
      <c r="AT503">
        <v>0.04</v>
      </c>
      <c r="AU503" t="s">
        <v>21</v>
      </c>
      <c r="AV503">
        <v>0</v>
      </c>
      <c r="AW503">
        <v>2</v>
      </c>
      <c r="AX503">
        <v>33357914</v>
      </c>
      <c r="AY503">
        <v>1</v>
      </c>
      <c r="AZ503">
        <v>0</v>
      </c>
      <c r="BA503">
        <v>575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Y503*Source!I547</f>
        <v>0.06</v>
      </c>
      <c r="CY503">
        <f>AB503</f>
        <v>111.99</v>
      </c>
      <c r="CZ503">
        <f>AF503</f>
        <v>111.99</v>
      </c>
      <c r="DA503">
        <f>AJ503</f>
        <v>1</v>
      </c>
      <c r="DB503">
        <f>ROUND(((ROUND(AT503*CZ503,2)*1.2)*1.25),2)</f>
        <v>6.72</v>
      </c>
      <c r="DC503">
        <f>ROUND(((ROUND(AT503*AG503,2)*1.2)*1.25),2)</f>
        <v>0.81</v>
      </c>
    </row>
    <row r="504" spans="1:107">
      <c r="A504">
        <f>ROW(Source!A547)</f>
        <v>547</v>
      </c>
      <c r="B504">
        <v>33304975</v>
      </c>
      <c r="C504">
        <v>33357904</v>
      </c>
      <c r="D504">
        <v>31258691</v>
      </c>
      <c r="E504">
        <v>1</v>
      </c>
      <c r="F504">
        <v>1</v>
      </c>
      <c r="G504">
        <v>1</v>
      </c>
      <c r="H504">
        <v>2</v>
      </c>
      <c r="I504" t="s">
        <v>838</v>
      </c>
      <c r="J504" t="s">
        <v>839</v>
      </c>
      <c r="K504" t="s">
        <v>840</v>
      </c>
      <c r="L504">
        <v>1368</v>
      </c>
      <c r="N504">
        <v>1011</v>
      </c>
      <c r="O504" t="s">
        <v>837</v>
      </c>
      <c r="P504" t="s">
        <v>837</v>
      </c>
      <c r="Q504">
        <v>1</v>
      </c>
      <c r="W504">
        <v>0</v>
      </c>
      <c r="X504">
        <v>1373224040</v>
      </c>
      <c r="Y504">
        <v>4.9499999999999993</v>
      </c>
      <c r="AA504">
        <v>0</v>
      </c>
      <c r="AB504">
        <v>3.12</v>
      </c>
      <c r="AC504">
        <v>0</v>
      </c>
      <c r="AD504">
        <v>0</v>
      </c>
      <c r="AE504">
        <v>0</v>
      </c>
      <c r="AF504">
        <v>3.12</v>
      </c>
      <c r="AG504">
        <v>0</v>
      </c>
      <c r="AH504">
        <v>0</v>
      </c>
      <c r="AI504">
        <v>1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1</v>
      </c>
      <c r="AQ504">
        <v>0</v>
      </c>
      <c r="AR504">
        <v>0</v>
      </c>
      <c r="AS504" t="s">
        <v>3</v>
      </c>
      <c r="AT504">
        <v>3.3</v>
      </c>
      <c r="AU504" t="s">
        <v>21</v>
      </c>
      <c r="AV504">
        <v>0</v>
      </c>
      <c r="AW504">
        <v>2</v>
      </c>
      <c r="AX504">
        <v>33357915</v>
      </c>
      <c r="AY504">
        <v>1</v>
      </c>
      <c r="AZ504">
        <v>0</v>
      </c>
      <c r="BA504">
        <v>576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Y504*Source!I547</f>
        <v>4.9499999999999993</v>
      </c>
      <c r="CY504">
        <f>AB504</f>
        <v>3.12</v>
      </c>
      <c r="CZ504">
        <f>AF504</f>
        <v>3.12</v>
      </c>
      <c r="DA504">
        <f>AJ504</f>
        <v>1</v>
      </c>
      <c r="DB504">
        <f>ROUND(((ROUND(AT504*CZ504,2)*1.2)*1.25),2)</f>
        <v>15.45</v>
      </c>
      <c r="DC504">
        <f>ROUND(((ROUND(AT504*AG504,2)*1.2)*1.25),2)</f>
        <v>0</v>
      </c>
    </row>
    <row r="505" spans="1:107">
      <c r="A505">
        <f>ROW(Source!A547)</f>
        <v>547</v>
      </c>
      <c r="B505">
        <v>33304975</v>
      </c>
      <c r="C505">
        <v>33357904</v>
      </c>
      <c r="D505">
        <v>31259879</v>
      </c>
      <c r="E505">
        <v>1</v>
      </c>
      <c r="F505">
        <v>1</v>
      </c>
      <c r="G505">
        <v>1</v>
      </c>
      <c r="H505">
        <v>2</v>
      </c>
      <c r="I505" t="s">
        <v>841</v>
      </c>
      <c r="J505" t="s">
        <v>842</v>
      </c>
      <c r="K505" t="s">
        <v>843</v>
      </c>
      <c r="L505">
        <v>1368</v>
      </c>
      <c r="N505">
        <v>1011</v>
      </c>
      <c r="O505" t="s">
        <v>837</v>
      </c>
      <c r="P505" t="s">
        <v>837</v>
      </c>
      <c r="Q505">
        <v>1</v>
      </c>
      <c r="W505">
        <v>0</v>
      </c>
      <c r="X505">
        <v>1372534845</v>
      </c>
      <c r="Y505">
        <v>0.55500000000000005</v>
      </c>
      <c r="AA505">
        <v>0</v>
      </c>
      <c r="AB505">
        <v>65.709999999999994</v>
      </c>
      <c r="AC505">
        <v>11.6</v>
      </c>
      <c r="AD505">
        <v>0</v>
      </c>
      <c r="AE505">
        <v>0</v>
      </c>
      <c r="AF505">
        <v>65.709999999999994</v>
      </c>
      <c r="AG505">
        <v>11.6</v>
      </c>
      <c r="AH505">
        <v>0</v>
      </c>
      <c r="AI505">
        <v>1</v>
      </c>
      <c r="AJ505">
        <v>1</v>
      </c>
      <c r="AK505">
        <v>1</v>
      </c>
      <c r="AL505">
        <v>1</v>
      </c>
      <c r="AN505">
        <v>0</v>
      </c>
      <c r="AO505">
        <v>1</v>
      </c>
      <c r="AP505">
        <v>1</v>
      </c>
      <c r="AQ505">
        <v>0</v>
      </c>
      <c r="AR505">
        <v>0</v>
      </c>
      <c r="AS505" t="s">
        <v>3</v>
      </c>
      <c r="AT505">
        <v>0.37</v>
      </c>
      <c r="AU505" t="s">
        <v>21</v>
      </c>
      <c r="AV505">
        <v>0</v>
      </c>
      <c r="AW505">
        <v>2</v>
      </c>
      <c r="AX505">
        <v>33357916</v>
      </c>
      <c r="AY505">
        <v>1</v>
      </c>
      <c r="AZ505">
        <v>0</v>
      </c>
      <c r="BA505">
        <v>577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Y505*Source!I547</f>
        <v>0.55500000000000005</v>
      </c>
      <c r="CY505">
        <f>AB505</f>
        <v>65.709999999999994</v>
      </c>
      <c r="CZ505">
        <f>AF505</f>
        <v>65.709999999999994</v>
      </c>
      <c r="DA505">
        <f>AJ505</f>
        <v>1</v>
      </c>
      <c r="DB505">
        <f>ROUND(((ROUND(AT505*CZ505,2)*1.2)*1.25),2)</f>
        <v>36.47</v>
      </c>
      <c r="DC505">
        <f>ROUND(((ROUND(AT505*AG505,2)*1.2)*1.25),2)</f>
        <v>6.44</v>
      </c>
    </row>
    <row r="506" spans="1:107">
      <c r="A506">
        <f>ROW(Source!A547)</f>
        <v>547</v>
      </c>
      <c r="B506">
        <v>33304975</v>
      </c>
      <c r="C506">
        <v>33357904</v>
      </c>
      <c r="D506">
        <v>31180727</v>
      </c>
      <c r="E506">
        <v>1</v>
      </c>
      <c r="F506">
        <v>1</v>
      </c>
      <c r="G506">
        <v>1</v>
      </c>
      <c r="H506">
        <v>3</v>
      </c>
      <c r="I506" t="s">
        <v>844</v>
      </c>
      <c r="J506" t="s">
        <v>845</v>
      </c>
      <c r="K506" t="s">
        <v>846</v>
      </c>
      <c r="L506">
        <v>1348</v>
      </c>
      <c r="N506">
        <v>1009</v>
      </c>
      <c r="O506" t="s">
        <v>32</v>
      </c>
      <c r="P506" t="s">
        <v>32</v>
      </c>
      <c r="Q506">
        <v>1000</v>
      </c>
      <c r="W506">
        <v>0</v>
      </c>
      <c r="X506">
        <v>-437906794</v>
      </c>
      <c r="Y506">
        <v>6.9999999999999994E-5</v>
      </c>
      <c r="AA506">
        <v>9040.01</v>
      </c>
      <c r="AB506">
        <v>0</v>
      </c>
      <c r="AC506">
        <v>0</v>
      </c>
      <c r="AD506">
        <v>0</v>
      </c>
      <c r="AE506">
        <v>9040.01</v>
      </c>
      <c r="AF506">
        <v>0</v>
      </c>
      <c r="AG506">
        <v>0</v>
      </c>
      <c r="AH506">
        <v>0</v>
      </c>
      <c r="AI506">
        <v>1</v>
      </c>
      <c r="AJ506">
        <v>1</v>
      </c>
      <c r="AK506">
        <v>1</v>
      </c>
      <c r="AL506">
        <v>1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3</v>
      </c>
      <c r="AT506">
        <v>6.9999999999999994E-5</v>
      </c>
      <c r="AU506" t="s">
        <v>3</v>
      </c>
      <c r="AV506">
        <v>0</v>
      </c>
      <c r="AW506">
        <v>2</v>
      </c>
      <c r="AX506">
        <v>33357918</v>
      </c>
      <c r="AY506">
        <v>1</v>
      </c>
      <c r="AZ506">
        <v>0</v>
      </c>
      <c r="BA506">
        <v>579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Y506*Source!I547</f>
        <v>6.9999999999999994E-5</v>
      </c>
      <c r="CY506">
        <f>AA506</f>
        <v>9040.01</v>
      </c>
      <c r="CZ506">
        <f>AE506</f>
        <v>9040.01</v>
      </c>
      <c r="DA506">
        <f>AI506</f>
        <v>1</v>
      </c>
      <c r="DB506">
        <f>ROUND(ROUND(AT506*CZ506,2),2)</f>
        <v>0.63</v>
      </c>
      <c r="DC506">
        <f>ROUND(ROUND(AT506*AG506,2),2)</f>
        <v>0</v>
      </c>
    </row>
    <row r="507" spans="1:107">
      <c r="A507">
        <f>ROW(Source!A547)</f>
        <v>547</v>
      </c>
      <c r="B507">
        <v>33304975</v>
      </c>
      <c r="C507">
        <v>33357904</v>
      </c>
      <c r="D507">
        <v>31181610</v>
      </c>
      <c r="E507">
        <v>1</v>
      </c>
      <c r="F507">
        <v>1</v>
      </c>
      <c r="G507">
        <v>1</v>
      </c>
      <c r="H507">
        <v>3</v>
      </c>
      <c r="I507" t="s">
        <v>847</v>
      </c>
      <c r="J507" t="s">
        <v>848</v>
      </c>
      <c r="K507" t="s">
        <v>849</v>
      </c>
      <c r="L507">
        <v>1346</v>
      </c>
      <c r="N507">
        <v>1009</v>
      </c>
      <c r="O507" t="s">
        <v>78</v>
      </c>
      <c r="P507" t="s">
        <v>78</v>
      </c>
      <c r="Q507">
        <v>1</v>
      </c>
      <c r="W507">
        <v>0</v>
      </c>
      <c r="X507">
        <v>-731615568</v>
      </c>
      <c r="Y507">
        <v>0.06</v>
      </c>
      <c r="AA507">
        <v>23.09</v>
      </c>
      <c r="AB507">
        <v>0</v>
      </c>
      <c r="AC507">
        <v>0</v>
      </c>
      <c r="AD507">
        <v>0</v>
      </c>
      <c r="AE507">
        <v>23.09</v>
      </c>
      <c r="AF507">
        <v>0</v>
      </c>
      <c r="AG507">
        <v>0</v>
      </c>
      <c r="AH507">
        <v>0</v>
      </c>
      <c r="AI507">
        <v>1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3</v>
      </c>
      <c r="AT507">
        <v>0.06</v>
      </c>
      <c r="AU507" t="s">
        <v>3</v>
      </c>
      <c r="AV507">
        <v>0</v>
      </c>
      <c r="AW507">
        <v>2</v>
      </c>
      <c r="AX507">
        <v>33357919</v>
      </c>
      <c r="AY507">
        <v>1</v>
      </c>
      <c r="AZ507">
        <v>0</v>
      </c>
      <c r="BA507">
        <v>580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Y507*Source!I547</f>
        <v>0.06</v>
      </c>
      <c r="CY507">
        <f>AA507</f>
        <v>23.09</v>
      </c>
      <c r="CZ507">
        <f>AE507</f>
        <v>23.09</v>
      </c>
      <c r="DA507">
        <f>AI507</f>
        <v>1</v>
      </c>
      <c r="DB507">
        <f>ROUND(ROUND(AT507*CZ507,2),2)</f>
        <v>1.39</v>
      </c>
      <c r="DC507">
        <f>ROUND(ROUND(AT507*AG507,2),2)</f>
        <v>0</v>
      </c>
    </row>
    <row r="508" spans="1:107">
      <c r="A508">
        <f>ROW(Source!A548)</f>
        <v>548</v>
      </c>
      <c r="B508">
        <v>33304960</v>
      </c>
      <c r="C508">
        <v>33357904</v>
      </c>
      <c r="D508">
        <v>31172076</v>
      </c>
      <c r="E508">
        <v>1</v>
      </c>
      <c r="F508">
        <v>1</v>
      </c>
      <c r="G508">
        <v>1</v>
      </c>
      <c r="H508">
        <v>1</v>
      </c>
      <c r="I508" t="s">
        <v>829</v>
      </c>
      <c r="J508" t="s">
        <v>3</v>
      </c>
      <c r="K508" t="s">
        <v>830</v>
      </c>
      <c r="L508">
        <v>1191</v>
      </c>
      <c r="N508">
        <v>1013</v>
      </c>
      <c r="O508" t="s">
        <v>831</v>
      </c>
      <c r="P508" t="s">
        <v>831</v>
      </c>
      <c r="Q508">
        <v>1</v>
      </c>
      <c r="W508">
        <v>0</v>
      </c>
      <c r="X508">
        <v>1069510174</v>
      </c>
      <c r="Y508">
        <v>19.8582</v>
      </c>
      <c r="AA508">
        <v>0</v>
      </c>
      <c r="AB508">
        <v>0</v>
      </c>
      <c r="AC508">
        <v>0</v>
      </c>
      <c r="AD508">
        <v>9.6199999999999992</v>
      </c>
      <c r="AE508">
        <v>0</v>
      </c>
      <c r="AF508">
        <v>0</v>
      </c>
      <c r="AG508">
        <v>0</v>
      </c>
      <c r="AH508">
        <v>9.6199999999999992</v>
      </c>
      <c r="AI508">
        <v>1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1</v>
      </c>
      <c r="AQ508">
        <v>0</v>
      </c>
      <c r="AR508">
        <v>0</v>
      </c>
      <c r="AS508" t="s">
        <v>3</v>
      </c>
      <c r="AT508">
        <v>14.39</v>
      </c>
      <c r="AU508" t="s">
        <v>22</v>
      </c>
      <c r="AV508">
        <v>1</v>
      </c>
      <c r="AW508">
        <v>2</v>
      </c>
      <c r="AX508">
        <v>33357912</v>
      </c>
      <c r="AY508">
        <v>1</v>
      </c>
      <c r="AZ508">
        <v>0</v>
      </c>
      <c r="BA508">
        <v>581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Y508*Source!I548</f>
        <v>19.8582</v>
      </c>
      <c r="CY508">
        <f>AD508</f>
        <v>9.6199999999999992</v>
      </c>
      <c r="CZ508">
        <f>AH508</f>
        <v>9.6199999999999992</v>
      </c>
      <c r="DA508">
        <f>AL508</f>
        <v>1</v>
      </c>
      <c r="DB508">
        <f>ROUND(((ROUND(AT508*CZ508,2)*1.2)*1.15),2)</f>
        <v>191.03</v>
      </c>
      <c r="DC508">
        <f>ROUND(((ROUND(AT508*AG508,2)*1.2)*1.15),2)</f>
        <v>0</v>
      </c>
    </row>
    <row r="509" spans="1:107">
      <c r="A509">
        <f>ROW(Source!A548)</f>
        <v>548</v>
      </c>
      <c r="B509">
        <v>33304960</v>
      </c>
      <c r="C509">
        <v>33357904</v>
      </c>
      <c r="D509">
        <v>31172011</v>
      </c>
      <c r="E509">
        <v>1</v>
      </c>
      <c r="F509">
        <v>1</v>
      </c>
      <c r="G509">
        <v>1</v>
      </c>
      <c r="H509">
        <v>1</v>
      </c>
      <c r="I509" t="s">
        <v>832</v>
      </c>
      <c r="J509" t="s">
        <v>3</v>
      </c>
      <c r="K509" t="s">
        <v>833</v>
      </c>
      <c r="L509">
        <v>1191</v>
      </c>
      <c r="N509">
        <v>1013</v>
      </c>
      <c r="O509" t="s">
        <v>831</v>
      </c>
      <c r="P509" t="s">
        <v>831</v>
      </c>
      <c r="Q509">
        <v>1</v>
      </c>
      <c r="W509">
        <v>0</v>
      </c>
      <c r="X509">
        <v>-1417349443</v>
      </c>
      <c r="Y509">
        <v>0.41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1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0.41</v>
      </c>
      <c r="AU509" t="s">
        <v>3</v>
      </c>
      <c r="AV509">
        <v>2</v>
      </c>
      <c r="AW509">
        <v>2</v>
      </c>
      <c r="AX509">
        <v>33357913</v>
      </c>
      <c r="AY509">
        <v>1</v>
      </c>
      <c r="AZ509">
        <v>2048</v>
      </c>
      <c r="BA509">
        <v>582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Y509*Source!I548</f>
        <v>0.41</v>
      </c>
      <c r="CY509">
        <f>AD509</f>
        <v>0</v>
      </c>
      <c r="CZ509">
        <f>AH509</f>
        <v>0</v>
      </c>
      <c r="DA509">
        <f>AL509</f>
        <v>1</v>
      </c>
      <c r="DB509">
        <f>ROUND(ROUND(AT509*CZ509,2),2)</f>
        <v>0</v>
      </c>
      <c r="DC509">
        <f>ROUND(ROUND(AT509*AG509,2),2)</f>
        <v>0</v>
      </c>
    </row>
    <row r="510" spans="1:107">
      <c r="A510">
        <f>ROW(Source!A548)</f>
        <v>548</v>
      </c>
      <c r="B510">
        <v>33304960</v>
      </c>
      <c r="C510">
        <v>33357904</v>
      </c>
      <c r="D510">
        <v>31258491</v>
      </c>
      <c r="E510">
        <v>1</v>
      </c>
      <c r="F510">
        <v>1</v>
      </c>
      <c r="G510">
        <v>1</v>
      </c>
      <c r="H510">
        <v>2</v>
      </c>
      <c r="I510" t="s">
        <v>834</v>
      </c>
      <c r="J510" t="s">
        <v>835</v>
      </c>
      <c r="K510" t="s">
        <v>836</v>
      </c>
      <c r="L510">
        <v>1368</v>
      </c>
      <c r="N510">
        <v>1011</v>
      </c>
      <c r="O510" t="s">
        <v>837</v>
      </c>
      <c r="P510" t="s">
        <v>837</v>
      </c>
      <c r="Q510">
        <v>1</v>
      </c>
      <c r="W510">
        <v>0</v>
      </c>
      <c r="X510">
        <v>-1718674368</v>
      </c>
      <c r="Y510">
        <v>0.06</v>
      </c>
      <c r="AA510">
        <v>0</v>
      </c>
      <c r="AB510">
        <v>111.99</v>
      </c>
      <c r="AC510">
        <v>13.5</v>
      </c>
      <c r="AD510">
        <v>0</v>
      </c>
      <c r="AE510">
        <v>0</v>
      </c>
      <c r="AF510">
        <v>111.99</v>
      </c>
      <c r="AG510">
        <v>13.5</v>
      </c>
      <c r="AH510">
        <v>0</v>
      </c>
      <c r="AI510">
        <v>1</v>
      </c>
      <c r="AJ510">
        <v>1</v>
      </c>
      <c r="AK510">
        <v>1</v>
      </c>
      <c r="AL510">
        <v>1</v>
      </c>
      <c r="AN510">
        <v>0</v>
      </c>
      <c r="AO510">
        <v>1</v>
      </c>
      <c r="AP510">
        <v>1</v>
      </c>
      <c r="AQ510">
        <v>0</v>
      </c>
      <c r="AR510">
        <v>0</v>
      </c>
      <c r="AS510" t="s">
        <v>3</v>
      </c>
      <c r="AT510">
        <v>0.04</v>
      </c>
      <c r="AU510" t="s">
        <v>21</v>
      </c>
      <c r="AV510">
        <v>0</v>
      </c>
      <c r="AW510">
        <v>2</v>
      </c>
      <c r="AX510">
        <v>33357914</v>
      </c>
      <c r="AY510">
        <v>1</v>
      </c>
      <c r="AZ510">
        <v>0</v>
      </c>
      <c r="BA510">
        <v>583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Y510*Source!I548</f>
        <v>0.06</v>
      </c>
      <c r="CY510">
        <f>AB510</f>
        <v>111.99</v>
      </c>
      <c r="CZ510">
        <f>AF510</f>
        <v>111.99</v>
      </c>
      <c r="DA510">
        <f>AJ510</f>
        <v>1</v>
      </c>
      <c r="DB510">
        <f>ROUND(((ROUND(AT510*CZ510,2)*1.2)*1.25),2)</f>
        <v>6.72</v>
      </c>
      <c r="DC510">
        <f>ROUND(((ROUND(AT510*AG510,2)*1.2)*1.25),2)</f>
        <v>0.81</v>
      </c>
    </row>
    <row r="511" spans="1:107">
      <c r="A511">
        <f>ROW(Source!A548)</f>
        <v>548</v>
      </c>
      <c r="B511">
        <v>33304960</v>
      </c>
      <c r="C511">
        <v>33357904</v>
      </c>
      <c r="D511">
        <v>31258691</v>
      </c>
      <c r="E511">
        <v>1</v>
      </c>
      <c r="F511">
        <v>1</v>
      </c>
      <c r="G511">
        <v>1</v>
      </c>
      <c r="H511">
        <v>2</v>
      </c>
      <c r="I511" t="s">
        <v>838</v>
      </c>
      <c r="J511" t="s">
        <v>839</v>
      </c>
      <c r="K511" t="s">
        <v>840</v>
      </c>
      <c r="L511">
        <v>1368</v>
      </c>
      <c r="N511">
        <v>1011</v>
      </c>
      <c r="O511" t="s">
        <v>837</v>
      </c>
      <c r="P511" t="s">
        <v>837</v>
      </c>
      <c r="Q511">
        <v>1</v>
      </c>
      <c r="W511">
        <v>0</v>
      </c>
      <c r="X511">
        <v>1373224040</v>
      </c>
      <c r="Y511">
        <v>4.9499999999999993</v>
      </c>
      <c r="AA511">
        <v>0</v>
      </c>
      <c r="AB511">
        <v>3.12</v>
      </c>
      <c r="AC511">
        <v>0</v>
      </c>
      <c r="AD511">
        <v>0</v>
      </c>
      <c r="AE511">
        <v>0</v>
      </c>
      <c r="AF511">
        <v>3.12</v>
      </c>
      <c r="AG511">
        <v>0</v>
      </c>
      <c r="AH511">
        <v>0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1</v>
      </c>
      <c r="AQ511">
        <v>0</v>
      </c>
      <c r="AR511">
        <v>0</v>
      </c>
      <c r="AS511" t="s">
        <v>3</v>
      </c>
      <c r="AT511">
        <v>3.3</v>
      </c>
      <c r="AU511" t="s">
        <v>21</v>
      </c>
      <c r="AV511">
        <v>0</v>
      </c>
      <c r="AW511">
        <v>2</v>
      </c>
      <c r="AX511">
        <v>33357915</v>
      </c>
      <c r="AY511">
        <v>1</v>
      </c>
      <c r="AZ511">
        <v>0</v>
      </c>
      <c r="BA511">
        <v>584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Y511*Source!I548</f>
        <v>4.9499999999999993</v>
      </c>
      <c r="CY511">
        <f>AB511</f>
        <v>3.12</v>
      </c>
      <c r="CZ511">
        <f>AF511</f>
        <v>3.12</v>
      </c>
      <c r="DA511">
        <f>AJ511</f>
        <v>1</v>
      </c>
      <c r="DB511">
        <f>ROUND(((ROUND(AT511*CZ511,2)*1.2)*1.25),2)</f>
        <v>15.45</v>
      </c>
      <c r="DC511">
        <f>ROUND(((ROUND(AT511*AG511,2)*1.2)*1.25),2)</f>
        <v>0</v>
      </c>
    </row>
    <row r="512" spans="1:107">
      <c r="A512">
        <f>ROW(Source!A548)</f>
        <v>548</v>
      </c>
      <c r="B512">
        <v>33304960</v>
      </c>
      <c r="C512">
        <v>33357904</v>
      </c>
      <c r="D512">
        <v>31259879</v>
      </c>
      <c r="E512">
        <v>1</v>
      </c>
      <c r="F512">
        <v>1</v>
      </c>
      <c r="G512">
        <v>1</v>
      </c>
      <c r="H512">
        <v>2</v>
      </c>
      <c r="I512" t="s">
        <v>841</v>
      </c>
      <c r="J512" t="s">
        <v>842</v>
      </c>
      <c r="K512" t="s">
        <v>843</v>
      </c>
      <c r="L512">
        <v>1368</v>
      </c>
      <c r="N512">
        <v>1011</v>
      </c>
      <c r="O512" t="s">
        <v>837</v>
      </c>
      <c r="P512" t="s">
        <v>837</v>
      </c>
      <c r="Q512">
        <v>1</v>
      </c>
      <c r="W512">
        <v>0</v>
      </c>
      <c r="X512">
        <v>1372534845</v>
      </c>
      <c r="Y512">
        <v>0.55500000000000005</v>
      </c>
      <c r="AA512">
        <v>0</v>
      </c>
      <c r="AB512">
        <v>65.709999999999994</v>
      </c>
      <c r="AC512">
        <v>11.6</v>
      </c>
      <c r="AD512">
        <v>0</v>
      </c>
      <c r="AE512">
        <v>0</v>
      </c>
      <c r="AF512">
        <v>65.709999999999994</v>
      </c>
      <c r="AG512">
        <v>11.6</v>
      </c>
      <c r="AH512">
        <v>0</v>
      </c>
      <c r="AI512">
        <v>1</v>
      </c>
      <c r="AJ512">
        <v>1</v>
      </c>
      <c r="AK512">
        <v>1</v>
      </c>
      <c r="AL512">
        <v>1</v>
      </c>
      <c r="AN512">
        <v>0</v>
      </c>
      <c r="AO512">
        <v>1</v>
      </c>
      <c r="AP512">
        <v>1</v>
      </c>
      <c r="AQ512">
        <v>0</v>
      </c>
      <c r="AR512">
        <v>0</v>
      </c>
      <c r="AS512" t="s">
        <v>3</v>
      </c>
      <c r="AT512">
        <v>0.37</v>
      </c>
      <c r="AU512" t="s">
        <v>21</v>
      </c>
      <c r="AV512">
        <v>0</v>
      </c>
      <c r="AW512">
        <v>2</v>
      </c>
      <c r="AX512">
        <v>33357916</v>
      </c>
      <c r="AY512">
        <v>1</v>
      </c>
      <c r="AZ512">
        <v>0</v>
      </c>
      <c r="BA512">
        <v>585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Y512*Source!I548</f>
        <v>0.55500000000000005</v>
      </c>
      <c r="CY512">
        <f>AB512</f>
        <v>65.709999999999994</v>
      </c>
      <c r="CZ512">
        <f>AF512</f>
        <v>65.709999999999994</v>
      </c>
      <c r="DA512">
        <f>AJ512</f>
        <v>1</v>
      </c>
      <c r="DB512">
        <f>ROUND(((ROUND(AT512*CZ512,2)*1.2)*1.25),2)</f>
        <v>36.47</v>
      </c>
      <c r="DC512">
        <f>ROUND(((ROUND(AT512*AG512,2)*1.2)*1.25),2)</f>
        <v>6.44</v>
      </c>
    </row>
    <row r="513" spans="1:107">
      <c r="A513">
        <f>ROW(Source!A548)</f>
        <v>548</v>
      </c>
      <c r="B513">
        <v>33304960</v>
      </c>
      <c r="C513">
        <v>33357904</v>
      </c>
      <c r="D513">
        <v>31180727</v>
      </c>
      <c r="E513">
        <v>1</v>
      </c>
      <c r="F513">
        <v>1</v>
      </c>
      <c r="G513">
        <v>1</v>
      </c>
      <c r="H513">
        <v>3</v>
      </c>
      <c r="I513" t="s">
        <v>844</v>
      </c>
      <c r="J513" t="s">
        <v>845</v>
      </c>
      <c r="K513" t="s">
        <v>846</v>
      </c>
      <c r="L513">
        <v>1348</v>
      </c>
      <c r="N513">
        <v>1009</v>
      </c>
      <c r="O513" t="s">
        <v>32</v>
      </c>
      <c r="P513" t="s">
        <v>32</v>
      </c>
      <c r="Q513">
        <v>1000</v>
      </c>
      <c r="W513">
        <v>0</v>
      </c>
      <c r="X513">
        <v>-437906794</v>
      </c>
      <c r="Y513">
        <v>6.9999999999999994E-5</v>
      </c>
      <c r="AA513">
        <v>9040.01</v>
      </c>
      <c r="AB513">
        <v>0</v>
      </c>
      <c r="AC513">
        <v>0</v>
      </c>
      <c r="AD513">
        <v>0</v>
      </c>
      <c r="AE513">
        <v>9040.01</v>
      </c>
      <c r="AF513">
        <v>0</v>
      </c>
      <c r="AG513">
        <v>0</v>
      </c>
      <c r="AH513">
        <v>0</v>
      </c>
      <c r="AI513">
        <v>1</v>
      </c>
      <c r="AJ513">
        <v>1</v>
      </c>
      <c r="AK513">
        <v>1</v>
      </c>
      <c r="AL513">
        <v>1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3</v>
      </c>
      <c r="AT513">
        <v>6.9999999999999994E-5</v>
      </c>
      <c r="AU513" t="s">
        <v>3</v>
      </c>
      <c r="AV513">
        <v>0</v>
      </c>
      <c r="AW513">
        <v>2</v>
      </c>
      <c r="AX513">
        <v>33357918</v>
      </c>
      <c r="AY513">
        <v>1</v>
      </c>
      <c r="AZ513">
        <v>0</v>
      </c>
      <c r="BA513">
        <v>587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Y513*Source!I548</f>
        <v>6.9999999999999994E-5</v>
      </c>
      <c r="CY513">
        <f>AA513</f>
        <v>9040.01</v>
      </c>
      <c r="CZ513">
        <f>AE513</f>
        <v>9040.01</v>
      </c>
      <c r="DA513">
        <f>AI513</f>
        <v>1</v>
      </c>
      <c r="DB513">
        <f>ROUND(ROUND(AT513*CZ513,2),2)</f>
        <v>0.63</v>
      </c>
      <c r="DC513">
        <f>ROUND(ROUND(AT513*AG513,2),2)</f>
        <v>0</v>
      </c>
    </row>
    <row r="514" spans="1:107">
      <c r="A514">
        <f>ROW(Source!A548)</f>
        <v>548</v>
      </c>
      <c r="B514">
        <v>33304960</v>
      </c>
      <c r="C514">
        <v>33357904</v>
      </c>
      <c r="D514">
        <v>31181610</v>
      </c>
      <c r="E514">
        <v>1</v>
      </c>
      <c r="F514">
        <v>1</v>
      </c>
      <c r="G514">
        <v>1</v>
      </c>
      <c r="H514">
        <v>3</v>
      </c>
      <c r="I514" t="s">
        <v>847</v>
      </c>
      <c r="J514" t="s">
        <v>848</v>
      </c>
      <c r="K514" t="s">
        <v>849</v>
      </c>
      <c r="L514">
        <v>1346</v>
      </c>
      <c r="N514">
        <v>1009</v>
      </c>
      <c r="O514" t="s">
        <v>78</v>
      </c>
      <c r="P514" t="s">
        <v>78</v>
      </c>
      <c r="Q514">
        <v>1</v>
      </c>
      <c r="W514">
        <v>0</v>
      </c>
      <c r="X514">
        <v>-731615568</v>
      </c>
      <c r="Y514">
        <v>0.06</v>
      </c>
      <c r="AA514">
        <v>23.09</v>
      </c>
      <c r="AB514">
        <v>0</v>
      </c>
      <c r="AC514">
        <v>0</v>
      </c>
      <c r="AD514">
        <v>0</v>
      </c>
      <c r="AE514">
        <v>23.09</v>
      </c>
      <c r="AF514">
        <v>0</v>
      </c>
      <c r="AG514">
        <v>0</v>
      </c>
      <c r="AH514">
        <v>0</v>
      </c>
      <c r="AI514">
        <v>1</v>
      </c>
      <c r="AJ514">
        <v>1</v>
      </c>
      <c r="AK514">
        <v>1</v>
      </c>
      <c r="AL514">
        <v>1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3</v>
      </c>
      <c r="AT514">
        <v>0.06</v>
      </c>
      <c r="AU514" t="s">
        <v>3</v>
      </c>
      <c r="AV514">
        <v>0</v>
      </c>
      <c r="AW514">
        <v>2</v>
      </c>
      <c r="AX514">
        <v>33357919</v>
      </c>
      <c r="AY514">
        <v>1</v>
      </c>
      <c r="AZ514">
        <v>0</v>
      </c>
      <c r="BA514">
        <v>588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Y514*Source!I548</f>
        <v>0.06</v>
      </c>
      <c r="CY514">
        <f>AA514</f>
        <v>23.09</v>
      </c>
      <c r="CZ514">
        <f>AE514</f>
        <v>23.09</v>
      </c>
      <c r="DA514">
        <f>AI514</f>
        <v>1</v>
      </c>
      <c r="DB514">
        <f>ROUND(ROUND(AT514*CZ514,2),2)</f>
        <v>1.39</v>
      </c>
      <c r="DC514">
        <f>ROUND(ROUND(AT514*AG514,2),2)</f>
        <v>0</v>
      </c>
    </row>
    <row r="515" spans="1:107">
      <c r="A515">
        <f>ROW(Source!A553)</f>
        <v>553</v>
      </c>
      <c r="B515">
        <v>33304975</v>
      </c>
      <c r="C515">
        <v>33357922</v>
      </c>
      <c r="D515">
        <v>31172061</v>
      </c>
      <c r="E515">
        <v>1</v>
      </c>
      <c r="F515">
        <v>1</v>
      </c>
      <c r="G515">
        <v>1</v>
      </c>
      <c r="H515">
        <v>1</v>
      </c>
      <c r="I515" t="s">
        <v>850</v>
      </c>
      <c r="J515" t="s">
        <v>3</v>
      </c>
      <c r="K515" t="s">
        <v>851</v>
      </c>
      <c r="L515">
        <v>1191</v>
      </c>
      <c r="N515">
        <v>1013</v>
      </c>
      <c r="O515" t="s">
        <v>831</v>
      </c>
      <c r="P515" t="s">
        <v>831</v>
      </c>
      <c r="Q515">
        <v>1</v>
      </c>
      <c r="W515">
        <v>0</v>
      </c>
      <c r="X515">
        <v>-784637506</v>
      </c>
      <c r="Y515">
        <v>7.9349999999999987</v>
      </c>
      <c r="AA515">
        <v>0</v>
      </c>
      <c r="AB515">
        <v>0</v>
      </c>
      <c r="AC515">
        <v>0</v>
      </c>
      <c r="AD515">
        <v>8.74</v>
      </c>
      <c r="AE515">
        <v>0</v>
      </c>
      <c r="AF515">
        <v>0</v>
      </c>
      <c r="AG515">
        <v>0</v>
      </c>
      <c r="AH515">
        <v>8.74</v>
      </c>
      <c r="AI515">
        <v>1</v>
      </c>
      <c r="AJ515">
        <v>1</v>
      </c>
      <c r="AK515">
        <v>1</v>
      </c>
      <c r="AL515">
        <v>1</v>
      </c>
      <c r="AN515">
        <v>0</v>
      </c>
      <c r="AO515">
        <v>1</v>
      </c>
      <c r="AP515">
        <v>1</v>
      </c>
      <c r="AQ515">
        <v>0</v>
      </c>
      <c r="AR515">
        <v>0</v>
      </c>
      <c r="AS515" t="s">
        <v>3</v>
      </c>
      <c r="AT515">
        <v>5.75</v>
      </c>
      <c r="AU515" t="s">
        <v>22</v>
      </c>
      <c r="AV515">
        <v>1</v>
      </c>
      <c r="AW515">
        <v>2</v>
      </c>
      <c r="AX515">
        <v>33357928</v>
      </c>
      <c r="AY515">
        <v>1</v>
      </c>
      <c r="AZ515">
        <v>0</v>
      </c>
      <c r="BA515">
        <v>589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Y515*Source!I553</f>
        <v>4.9831799999999991</v>
      </c>
      <c r="CY515">
        <f>AD515</f>
        <v>8.74</v>
      </c>
      <c r="CZ515">
        <f>AH515</f>
        <v>8.74</v>
      </c>
      <c r="DA515">
        <f>AL515</f>
        <v>1</v>
      </c>
      <c r="DB515">
        <f>ROUND(((ROUND(AT515*CZ515,2)*1.2)*1.15),2)</f>
        <v>69.36</v>
      </c>
      <c r="DC515">
        <f>ROUND(((ROUND(AT515*AG515,2)*1.2)*1.15),2)</f>
        <v>0</v>
      </c>
    </row>
    <row r="516" spans="1:107">
      <c r="A516">
        <f>ROW(Source!A553)</f>
        <v>553</v>
      </c>
      <c r="B516">
        <v>33304975</v>
      </c>
      <c r="C516">
        <v>33357922</v>
      </c>
      <c r="D516">
        <v>31172011</v>
      </c>
      <c r="E516">
        <v>1</v>
      </c>
      <c r="F516">
        <v>1</v>
      </c>
      <c r="G516">
        <v>1</v>
      </c>
      <c r="H516">
        <v>1</v>
      </c>
      <c r="I516" t="s">
        <v>832</v>
      </c>
      <c r="J516" t="s">
        <v>3</v>
      </c>
      <c r="K516" t="s">
        <v>833</v>
      </c>
      <c r="L516">
        <v>1191</v>
      </c>
      <c r="N516">
        <v>1013</v>
      </c>
      <c r="O516" t="s">
        <v>831</v>
      </c>
      <c r="P516" t="s">
        <v>831</v>
      </c>
      <c r="Q516">
        <v>1</v>
      </c>
      <c r="W516">
        <v>0</v>
      </c>
      <c r="X516">
        <v>-1417349443</v>
      </c>
      <c r="Y516">
        <v>0.01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3</v>
      </c>
      <c r="AT516">
        <v>0.01</v>
      </c>
      <c r="AU516" t="s">
        <v>3</v>
      </c>
      <c r="AV516">
        <v>2</v>
      </c>
      <c r="AW516">
        <v>2</v>
      </c>
      <c r="AX516">
        <v>33357929</v>
      </c>
      <c r="AY516">
        <v>1</v>
      </c>
      <c r="AZ516">
        <v>2048</v>
      </c>
      <c r="BA516">
        <v>590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Y516*Source!I553</f>
        <v>6.28E-3</v>
      </c>
      <c r="CY516">
        <f>AD516</f>
        <v>0</v>
      </c>
      <c r="CZ516">
        <f>AH516</f>
        <v>0</v>
      </c>
      <c r="DA516">
        <f>AL516</f>
        <v>1</v>
      </c>
      <c r="DB516">
        <f>ROUND(ROUND(AT516*CZ516,2),2)</f>
        <v>0</v>
      </c>
      <c r="DC516">
        <f>ROUND(ROUND(AT516*AG516,2),2)</f>
        <v>0</v>
      </c>
    </row>
    <row r="517" spans="1:107">
      <c r="A517">
        <f>ROW(Source!A553)</f>
        <v>553</v>
      </c>
      <c r="B517">
        <v>33304975</v>
      </c>
      <c r="C517">
        <v>33357922</v>
      </c>
      <c r="D517">
        <v>31259879</v>
      </c>
      <c r="E517">
        <v>1</v>
      </c>
      <c r="F517">
        <v>1</v>
      </c>
      <c r="G517">
        <v>1</v>
      </c>
      <c r="H517">
        <v>2</v>
      </c>
      <c r="I517" t="s">
        <v>841</v>
      </c>
      <c r="J517" t="s">
        <v>842</v>
      </c>
      <c r="K517" t="s">
        <v>843</v>
      </c>
      <c r="L517">
        <v>1368</v>
      </c>
      <c r="N517">
        <v>1011</v>
      </c>
      <c r="O517" t="s">
        <v>837</v>
      </c>
      <c r="P517" t="s">
        <v>837</v>
      </c>
      <c r="Q517">
        <v>1</v>
      </c>
      <c r="W517">
        <v>0</v>
      </c>
      <c r="X517">
        <v>1372534845</v>
      </c>
      <c r="Y517">
        <v>1.4999999999999999E-2</v>
      </c>
      <c r="AA517">
        <v>0</v>
      </c>
      <c r="AB517">
        <v>65.709999999999994</v>
      </c>
      <c r="AC517">
        <v>11.6</v>
      </c>
      <c r="AD517">
        <v>0</v>
      </c>
      <c r="AE517">
        <v>0</v>
      </c>
      <c r="AF517">
        <v>65.709999999999994</v>
      </c>
      <c r="AG517">
        <v>11.6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1</v>
      </c>
      <c r="AQ517">
        <v>0</v>
      </c>
      <c r="AR517">
        <v>0</v>
      </c>
      <c r="AS517" t="s">
        <v>3</v>
      </c>
      <c r="AT517">
        <v>0.01</v>
      </c>
      <c r="AU517" t="s">
        <v>21</v>
      </c>
      <c r="AV517">
        <v>0</v>
      </c>
      <c r="AW517">
        <v>2</v>
      </c>
      <c r="AX517">
        <v>33357930</v>
      </c>
      <c r="AY517">
        <v>1</v>
      </c>
      <c r="AZ517">
        <v>0</v>
      </c>
      <c r="BA517">
        <v>591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Y517*Source!I553</f>
        <v>9.4199999999999996E-3</v>
      </c>
      <c r="CY517">
        <f>AB517</f>
        <v>65.709999999999994</v>
      </c>
      <c r="CZ517">
        <f>AF517</f>
        <v>65.709999999999994</v>
      </c>
      <c r="DA517">
        <f>AJ517</f>
        <v>1</v>
      </c>
      <c r="DB517">
        <f>ROUND(((ROUND(AT517*CZ517,2)*1.2)*1.25),2)</f>
        <v>0.99</v>
      </c>
      <c r="DC517">
        <f>ROUND(((ROUND(AT517*AG517,2)*1.2)*1.25),2)</f>
        <v>0.18</v>
      </c>
    </row>
    <row r="518" spans="1:107">
      <c r="A518">
        <f>ROW(Source!A553)</f>
        <v>553</v>
      </c>
      <c r="B518">
        <v>33304975</v>
      </c>
      <c r="C518">
        <v>33357922</v>
      </c>
      <c r="D518">
        <v>31180727</v>
      </c>
      <c r="E518">
        <v>1</v>
      </c>
      <c r="F518">
        <v>1</v>
      </c>
      <c r="G518">
        <v>1</v>
      </c>
      <c r="H518">
        <v>3</v>
      </c>
      <c r="I518" t="s">
        <v>844</v>
      </c>
      <c r="J518" t="s">
        <v>845</v>
      </c>
      <c r="K518" t="s">
        <v>846</v>
      </c>
      <c r="L518">
        <v>1348</v>
      </c>
      <c r="N518">
        <v>1009</v>
      </c>
      <c r="O518" t="s">
        <v>32</v>
      </c>
      <c r="P518" t="s">
        <v>32</v>
      </c>
      <c r="Q518">
        <v>1000</v>
      </c>
      <c r="W518">
        <v>0</v>
      </c>
      <c r="X518">
        <v>-437906794</v>
      </c>
      <c r="Y518">
        <v>2.0000000000000001E-4</v>
      </c>
      <c r="AA518">
        <v>9040.01</v>
      </c>
      <c r="AB518">
        <v>0</v>
      </c>
      <c r="AC518">
        <v>0</v>
      </c>
      <c r="AD518">
        <v>0</v>
      </c>
      <c r="AE518">
        <v>9040.01</v>
      </c>
      <c r="AF518">
        <v>0</v>
      </c>
      <c r="AG518">
        <v>0</v>
      </c>
      <c r="AH518">
        <v>0</v>
      </c>
      <c r="AI518">
        <v>1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3</v>
      </c>
      <c r="AT518">
        <v>2.0000000000000001E-4</v>
      </c>
      <c r="AU518" t="s">
        <v>3</v>
      </c>
      <c r="AV518">
        <v>0</v>
      </c>
      <c r="AW518">
        <v>2</v>
      </c>
      <c r="AX518">
        <v>33357931</v>
      </c>
      <c r="AY518">
        <v>1</v>
      </c>
      <c r="AZ518">
        <v>0</v>
      </c>
      <c r="BA518">
        <v>592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Y518*Source!I553</f>
        <v>1.2560000000000002E-4</v>
      </c>
      <c r="CY518">
        <f>AA518</f>
        <v>9040.01</v>
      </c>
      <c r="CZ518">
        <f>AE518</f>
        <v>9040.01</v>
      </c>
      <c r="DA518">
        <f>AI518</f>
        <v>1</v>
      </c>
      <c r="DB518">
        <f>ROUND(ROUND(AT518*CZ518,2),2)</f>
        <v>1.81</v>
      </c>
      <c r="DC518">
        <f>ROUND(ROUND(AT518*AG518,2),2)</f>
        <v>0</v>
      </c>
    </row>
    <row r="519" spans="1:107">
      <c r="A519">
        <f>ROW(Source!A553)</f>
        <v>553</v>
      </c>
      <c r="B519">
        <v>33304975</v>
      </c>
      <c r="C519">
        <v>33357922</v>
      </c>
      <c r="D519">
        <v>31181610</v>
      </c>
      <c r="E519">
        <v>1</v>
      </c>
      <c r="F519">
        <v>1</v>
      </c>
      <c r="G519">
        <v>1</v>
      </c>
      <c r="H519">
        <v>3</v>
      </c>
      <c r="I519" t="s">
        <v>847</v>
      </c>
      <c r="J519" t="s">
        <v>848</v>
      </c>
      <c r="K519" t="s">
        <v>849</v>
      </c>
      <c r="L519">
        <v>1346</v>
      </c>
      <c r="N519">
        <v>1009</v>
      </c>
      <c r="O519" t="s">
        <v>78</v>
      </c>
      <c r="P519" t="s">
        <v>78</v>
      </c>
      <c r="Q519">
        <v>1</v>
      </c>
      <c r="W519">
        <v>0</v>
      </c>
      <c r="X519">
        <v>-731615568</v>
      </c>
      <c r="Y519">
        <v>0.08</v>
      </c>
      <c r="AA519">
        <v>23.09</v>
      </c>
      <c r="AB519">
        <v>0</v>
      </c>
      <c r="AC519">
        <v>0</v>
      </c>
      <c r="AD519">
        <v>0</v>
      </c>
      <c r="AE519">
        <v>23.09</v>
      </c>
      <c r="AF519">
        <v>0</v>
      </c>
      <c r="AG519">
        <v>0</v>
      </c>
      <c r="AH519">
        <v>0</v>
      </c>
      <c r="AI519">
        <v>1</v>
      </c>
      <c r="AJ519">
        <v>1</v>
      </c>
      <c r="AK519">
        <v>1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3</v>
      </c>
      <c r="AT519">
        <v>0.08</v>
      </c>
      <c r="AU519" t="s">
        <v>3</v>
      </c>
      <c r="AV519">
        <v>0</v>
      </c>
      <c r="AW519">
        <v>2</v>
      </c>
      <c r="AX519">
        <v>33357932</v>
      </c>
      <c r="AY519">
        <v>1</v>
      </c>
      <c r="AZ519">
        <v>0</v>
      </c>
      <c r="BA519">
        <v>593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Y519*Source!I553</f>
        <v>5.024E-2</v>
      </c>
      <c r="CY519">
        <f>AA519</f>
        <v>23.09</v>
      </c>
      <c r="CZ519">
        <f>AE519</f>
        <v>23.09</v>
      </c>
      <c r="DA519">
        <f>AI519</f>
        <v>1</v>
      </c>
      <c r="DB519">
        <f>ROUND(ROUND(AT519*CZ519,2),2)</f>
        <v>1.85</v>
      </c>
      <c r="DC519">
        <f>ROUND(ROUND(AT519*AG519,2),2)</f>
        <v>0</v>
      </c>
    </row>
    <row r="520" spans="1:107">
      <c r="A520">
        <f>ROW(Source!A554)</f>
        <v>554</v>
      </c>
      <c r="B520">
        <v>33304960</v>
      </c>
      <c r="C520">
        <v>33357922</v>
      </c>
      <c r="D520">
        <v>31172061</v>
      </c>
      <c r="E520">
        <v>1</v>
      </c>
      <c r="F520">
        <v>1</v>
      </c>
      <c r="G520">
        <v>1</v>
      </c>
      <c r="H520">
        <v>1</v>
      </c>
      <c r="I520" t="s">
        <v>850</v>
      </c>
      <c r="J520" t="s">
        <v>3</v>
      </c>
      <c r="K520" t="s">
        <v>851</v>
      </c>
      <c r="L520">
        <v>1191</v>
      </c>
      <c r="N520">
        <v>1013</v>
      </c>
      <c r="O520" t="s">
        <v>831</v>
      </c>
      <c r="P520" t="s">
        <v>831</v>
      </c>
      <c r="Q520">
        <v>1</v>
      </c>
      <c r="W520">
        <v>0</v>
      </c>
      <c r="X520">
        <v>-784637506</v>
      </c>
      <c r="Y520">
        <v>7.9349999999999987</v>
      </c>
      <c r="AA520">
        <v>0</v>
      </c>
      <c r="AB520">
        <v>0</v>
      </c>
      <c r="AC520">
        <v>0</v>
      </c>
      <c r="AD520">
        <v>8.74</v>
      </c>
      <c r="AE520">
        <v>0</v>
      </c>
      <c r="AF520">
        <v>0</v>
      </c>
      <c r="AG520">
        <v>0</v>
      </c>
      <c r="AH520">
        <v>8.74</v>
      </c>
      <c r="AI520">
        <v>1</v>
      </c>
      <c r="AJ520">
        <v>1</v>
      </c>
      <c r="AK520">
        <v>1</v>
      </c>
      <c r="AL520">
        <v>1</v>
      </c>
      <c r="AN520">
        <v>0</v>
      </c>
      <c r="AO520">
        <v>1</v>
      </c>
      <c r="AP520">
        <v>1</v>
      </c>
      <c r="AQ520">
        <v>0</v>
      </c>
      <c r="AR520">
        <v>0</v>
      </c>
      <c r="AS520" t="s">
        <v>3</v>
      </c>
      <c r="AT520">
        <v>5.75</v>
      </c>
      <c r="AU520" t="s">
        <v>22</v>
      </c>
      <c r="AV520">
        <v>1</v>
      </c>
      <c r="AW520">
        <v>2</v>
      </c>
      <c r="AX520">
        <v>33357928</v>
      </c>
      <c r="AY520">
        <v>1</v>
      </c>
      <c r="AZ520">
        <v>0</v>
      </c>
      <c r="BA520">
        <v>595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Y520*Source!I554</f>
        <v>4.9831799999999991</v>
      </c>
      <c r="CY520">
        <f>AD520</f>
        <v>8.74</v>
      </c>
      <c r="CZ520">
        <f>AH520</f>
        <v>8.74</v>
      </c>
      <c r="DA520">
        <f>AL520</f>
        <v>1</v>
      </c>
      <c r="DB520">
        <f>ROUND(((ROUND(AT520*CZ520,2)*1.2)*1.15),2)</f>
        <v>69.36</v>
      </c>
      <c r="DC520">
        <f>ROUND(((ROUND(AT520*AG520,2)*1.2)*1.15),2)</f>
        <v>0</v>
      </c>
    </row>
    <row r="521" spans="1:107">
      <c r="A521">
        <f>ROW(Source!A554)</f>
        <v>554</v>
      </c>
      <c r="B521">
        <v>33304960</v>
      </c>
      <c r="C521">
        <v>33357922</v>
      </c>
      <c r="D521">
        <v>31172011</v>
      </c>
      <c r="E521">
        <v>1</v>
      </c>
      <c r="F521">
        <v>1</v>
      </c>
      <c r="G521">
        <v>1</v>
      </c>
      <c r="H521">
        <v>1</v>
      </c>
      <c r="I521" t="s">
        <v>832</v>
      </c>
      <c r="J521" t="s">
        <v>3</v>
      </c>
      <c r="K521" t="s">
        <v>833</v>
      </c>
      <c r="L521">
        <v>1191</v>
      </c>
      <c r="N521">
        <v>1013</v>
      </c>
      <c r="O521" t="s">
        <v>831</v>
      </c>
      <c r="P521" t="s">
        <v>831</v>
      </c>
      <c r="Q521">
        <v>1</v>
      </c>
      <c r="W521">
        <v>0</v>
      </c>
      <c r="X521">
        <v>-1417349443</v>
      </c>
      <c r="Y521">
        <v>0.01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1</v>
      </c>
      <c r="AJ521">
        <v>1</v>
      </c>
      <c r="AK521">
        <v>1</v>
      </c>
      <c r="AL521">
        <v>1</v>
      </c>
      <c r="AN521">
        <v>0</v>
      </c>
      <c r="AO521">
        <v>1</v>
      </c>
      <c r="AP521">
        <v>0</v>
      </c>
      <c r="AQ521">
        <v>0</v>
      </c>
      <c r="AR521">
        <v>0</v>
      </c>
      <c r="AS521" t="s">
        <v>3</v>
      </c>
      <c r="AT521">
        <v>0.01</v>
      </c>
      <c r="AU521" t="s">
        <v>3</v>
      </c>
      <c r="AV521">
        <v>2</v>
      </c>
      <c r="AW521">
        <v>2</v>
      </c>
      <c r="AX521">
        <v>33357929</v>
      </c>
      <c r="AY521">
        <v>1</v>
      </c>
      <c r="AZ521">
        <v>2048</v>
      </c>
      <c r="BA521">
        <v>596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Y521*Source!I554</f>
        <v>6.28E-3</v>
      </c>
      <c r="CY521">
        <f>AD521</f>
        <v>0</v>
      </c>
      <c r="CZ521">
        <f>AH521</f>
        <v>0</v>
      </c>
      <c r="DA521">
        <f>AL521</f>
        <v>1</v>
      </c>
      <c r="DB521">
        <f>ROUND(ROUND(AT521*CZ521,2),2)</f>
        <v>0</v>
      </c>
      <c r="DC521">
        <f>ROUND(ROUND(AT521*AG521,2),2)</f>
        <v>0</v>
      </c>
    </row>
    <row r="522" spans="1:107">
      <c r="A522">
        <f>ROW(Source!A554)</f>
        <v>554</v>
      </c>
      <c r="B522">
        <v>33304960</v>
      </c>
      <c r="C522">
        <v>33357922</v>
      </c>
      <c r="D522">
        <v>31259879</v>
      </c>
      <c r="E522">
        <v>1</v>
      </c>
      <c r="F522">
        <v>1</v>
      </c>
      <c r="G522">
        <v>1</v>
      </c>
      <c r="H522">
        <v>2</v>
      </c>
      <c r="I522" t="s">
        <v>841</v>
      </c>
      <c r="J522" t="s">
        <v>842</v>
      </c>
      <c r="K522" t="s">
        <v>843</v>
      </c>
      <c r="L522">
        <v>1368</v>
      </c>
      <c r="N522">
        <v>1011</v>
      </c>
      <c r="O522" t="s">
        <v>837</v>
      </c>
      <c r="P522" t="s">
        <v>837</v>
      </c>
      <c r="Q522">
        <v>1</v>
      </c>
      <c r="W522">
        <v>0</v>
      </c>
      <c r="X522">
        <v>1372534845</v>
      </c>
      <c r="Y522">
        <v>1.4999999999999999E-2</v>
      </c>
      <c r="AA522">
        <v>0</v>
      </c>
      <c r="AB522">
        <v>65.709999999999994</v>
      </c>
      <c r="AC522">
        <v>11.6</v>
      </c>
      <c r="AD522">
        <v>0</v>
      </c>
      <c r="AE522">
        <v>0</v>
      </c>
      <c r="AF522">
        <v>65.709999999999994</v>
      </c>
      <c r="AG522">
        <v>11.6</v>
      </c>
      <c r="AH522">
        <v>0</v>
      </c>
      <c r="AI522">
        <v>1</v>
      </c>
      <c r="AJ522">
        <v>1</v>
      </c>
      <c r="AK522">
        <v>1</v>
      </c>
      <c r="AL522">
        <v>1</v>
      </c>
      <c r="AN522">
        <v>0</v>
      </c>
      <c r="AO522">
        <v>1</v>
      </c>
      <c r="AP522">
        <v>1</v>
      </c>
      <c r="AQ522">
        <v>0</v>
      </c>
      <c r="AR522">
        <v>0</v>
      </c>
      <c r="AS522" t="s">
        <v>3</v>
      </c>
      <c r="AT522">
        <v>0.01</v>
      </c>
      <c r="AU522" t="s">
        <v>21</v>
      </c>
      <c r="AV522">
        <v>0</v>
      </c>
      <c r="AW522">
        <v>2</v>
      </c>
      <c r="AX522">
        <v>33357930</v>
      </c>
      <c r="AY522">
        <v>1</v>
      </c>
      <c r="AZ522">
        <v>0</v>
      </c>
      <c r="BA522">
        <v>597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Y522*Source!I554</f>
        <v>9.4199999999999996E-3</v>
      </c>
      <c r="CY522">
        <f>AB522</f>
        <v>65.709999999999994</v>
      </c>
      <c r="CZ522">
        <f>AF522</f>
        <v>65.709999999999994</v>
      </c>
      <c r="DA522">
        <f>AJ522</f>
        <v>1</v>
      </c>
      <c r="DB522">
        <f>ROUND(((ROUND(AT522*CZ522,2)*1.2)*1.25),2)</f>
        <v>0.99</v>
      </c>
      <c r="DC522">
        <f>ROUND(((ROUND(AT522*AG522,2)*1.2)*1.25),2)</f>
        <v>0.18</v>
      </c>
    </row>
    <row r="523" spans="1:107">
      <c r="A523">
        <f>ROW(Source!A554)</f>
        <v>554</v>
      </c>
      <c r="B523">
        <v>33304960</v>
      </c>
      <c r="C523">
        <v>33357922</v>
      </c>
      <c r="D523">
        <v>31180727</v>
      </c>
      <c r="E523">
        <v>1</v>
      </c>
      <c r="F523">
        <v>1</v>
      </c>
      <c r="G523">
        <v>1</v>
      </c>
      <c r="H523">
        <v>3</v>
      </c>
      <c r="I523" t="s">
        <v>844</v>
      </c>
      <c r="J523" t="s">
        <v>845</v>
      </c>
      <c r="K523" t="s">
        <v>846</v>
      </c>
      <c r="L523">
        <v>1348</v>
      </c>
      <c r="N523">
        <v>1009</v>
      </c>
      <c r="O523" t="s">
        <v>32</v>
      </c>
      <c r="P523" t="s">
        <v>32</v>
      </c>
      <c r="Q523">
        <v>1000</v>
      </c>
      <c r="W523">
        <v>0</v>
      </c>
      <c r="X523">
        <v>-437906794</v>
      </c>
      <c r="Y523">
        <v>2.0000000000000001E-4</v>
      </c>
      <c r="AA523">
        <v>9040.01</v>
      </c>
      <c r="AB523">
        <v>0</v>
      </c>
      <c r="AC523">
        <v>0</v>
      </c>
      <c r="AD523">
        <v>0</v>
      </c>
      <c r="AE523">
        <v>9040.01</v>
      </c>
      <c r="AF523">
        <v>0</v>
      </c>
      <c r="AG523">
        <v>0</v>
      </c>
      <c r="AH523">
        <v>0</v>
      </c>
      <c r="AI523">
        <v>1</v>
      </c>
      <c r="AJ523">
        <v>1</v>
      </c>
      <c r="AK523">
        <v>1</v>
      </c>
      <c r="AL523">
        <v>1</v>
      </c>
      <c r="AN523">
        <v>0</v>
      </c>
      <c r="AO523">
        <v>1</v>
      </c>
      <c r="AP523">
        <v>0</v>
      </c>
      <c r="AQ523">
        <v>0</v>
      </c>
      <c r="AR523">
        <v>0</v>
      </c>
      <c r="AS523" t="s">
        <v>3</v>
      </c>
      <c r="AT523">
        <v>2.0000000000000001E-4</v>
      </c>
      <c r="AU523" t="s">
        <v>3</v>
      </c>
      <c r="AV523">
        <v>0</v>
      </c>
      <c r="AW523">
        <v>2</v>
      </c>
      <c r="AX523">
        <v>33357931</v>
      </c>
      <c r="AY523">
        <v>1</v>
      </c>
      <c r="AZ523">
        <v>0</v>
      </c>
      <c r="BA523">
        <v>598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Y523*Source!I554</f>
        <v>1.2560000000000002E-4</v>
      </c>
      <c r="CY523">
        <f>AA523</f>
        <v>9040.01</v>
      </c>
      <c r="CZ523">
        <f>AE523</f>
        <v>9040.01</v>
      </c>
      <c r="DA523">
        <f>AI523</f>
        <v>1</v>
      </c>
      <c r="DB523">
        <f>ROUND(ROUND(AT523*CZ523,2),2)</f>
        <v>1.81</v>
      </c>
      <c r="DC523">
        <f>ROUND(ROUND(AT523*AG523,2),2)</f>
        <v>0</v>
      </c>
    </row>
    <row r="524" spans="1:107">
      <c r="A524">
        <f>ROW(Source!A554)</f>
        <v>554</v>
      </c>
      <c r="B524">
        <v>33304960</v>
      </c>
      <c r="C524">
        <v>33357922</v>
      </c>
      <c r="D524">
        <v>31181610</v>
      </c>
      <c r="E524">
        <v>1</v>
      </c>
      <c r="F524">
        <v>1</v>
      </c>
      <c r="G524">
        <v>1</v>
      </c>
      <c r="H524">
        <v>3</v>
      </c>
      <c r="I524" t="s">
        <v>847</v>
      </c>
      <c r="J524" t="s">
        <v>848</v>
      </c>
      <c r="K524" t="s">
        <v>849</v>
      </c>
      <c r="L524">
        <v>1346</v>
      </c>
      <c r="N524">
        <v>1009</v>
      </c>
      <c r="O524" t="s">
        <v>78</v>
      </c>
      <c r="P524" t="s">
        <v>78</v>
      </c>
      <c r="Q524">
        <v>1</v>
      </c>
      <c r="W524">
        <v>0</v>
      </c>
      <c r="X524">
        <v>-731615568</v>
      </c>
      <c r="Y524">
        <v>0.08</v>
      </c>
      <c r="AA524">
        <v>23.09</v>
      </c>
      <c r="AB524">
        <v>0</v>
      </c>
      <c r="AC524">
        <v>0</v>
      </c>
      <c r="AD524">
        <v>0</v>
      </c>
      <c r="AE524">
        <v>23.09</v>
      </c>
      <c r="AF524">
        <v>0</v>
      </c>
      <c r="AG524">
        <v>0</v>
      </c>
      <c r="AH524">
        <v>0</v>
      </c>
      <c r="AI524">
        <v>1</v>
      </c>
      <c r="AJ524">
        <v>1</v>
      </c>
      <c r="AK524">
        <v>1</v>
      </c>
      <c r="AL524">
        <v>1</v>
      </c>
      <c r="AN524">
        <v>0</v>
      </c>
      <c r="AO524">
        <v>1</v>
      </c>
      <c r="AP524">
        <v>0</v>
      </c>
      <c r="AQ524">
        <v>0</v>
      </c>
      <c r="AR524">
        <v>0</v>
      </c>
      <c r="AS524" t="s">
        <v>3</v>
      </c>
      <c r="AT524">
        <v>0.08</v>
      </c>
      <c r="AU524" t="s">
        <v>3</v>
      </c>
      <c r="AV524">
        <v>0</v>
      </c>
      <c r="AW524">
        <v>2</v>
      </c>
      <c r="AX524">
        <v>33357932</v>
      </c>
      <c r="AY524">
        <v>1</v>
      </c>
      <c r="AZ524">
        <v>0</v>
      </c>
      <c r="BA524">
        <v>599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Y524*Source!I554</f>
        <v>5.024E-2</v>
      </c>
      <c r="CY524">
        <f>AA524</f>
        <v>23.09</v>
      </c>
      <c r="CZ524">
        <f>AE524</f>
        <v>23.09</v>
      </c>
      <c r="DA524">
        <f>AI524</f>
        <v>1</v>
      </c>
      <c r="DB524">
        <f>ROUND(ROUND(AT524*CZ524,2),2)</f>
        <v>1.85</v>
      </c>
      <c r="DC524">
        <f>ROUND(ROUND(AT524*AG524,2),2)</f>
        <v>0</v>
      </c>
    </row>
    <row r="525" spans="1:107">
      <c r="A525">
        <f>ROW(Source!A559)</f>
        <v>559</v>
      </c>
      <c r="B525">
        <v>33304975</v>
      </c>
      <c r="C525">
        <v>33357936</v>
      </c>
      <c r="D525">
        <v>31172080</v>
      </c>
      <c r="E525">
        <v>1</v>
      </c>
      <c r="F525">
        <v>1</v>
      </c>
      <c r="G525">
        <v>1</v>
      </c>
      <c r="H525">
        <v>1</v>
      </c>
      <c r="I525" t="s">
        <v>852</v>
      </c>
      <c r="J525" t="s">
        <v>3</v>
      </c>
      <c r="K525" t="s">
        <v>853</v>
      </c>
      <c r="L525">
        <v>1191</v>
      </c>
      <c r="N525">
        <v>1013</v>
      </c>
      <c r="O525" t="s">
        <v>831</v>
      </c>
      <c r="P525" t="s">
        <v>831</v>
      </c>
      <c r="Q525">
        <v>1</v>
      </c>
      <c r="W525">
        <v>0</v>
      </c>
      <c r="X525">
        <v>912892513</v>
      </c>
      <c r="Y525">
        <v>5.1059999999999999</v>
      </c>
      <c r="AA525">
        <v>0</v>
      </c>
      <c r="AB525">
        <v>0</v>
      </c>
      <c r="AC525">
        <v>0</v>
      </c>
      <c r="AD525">
        <v>9.92</v>
      </c>
      <c r="AE525">
        <v>0</v>
      </c>
      <c r="AF525">
        <v>0</v>
      </c>
      <c r="AG525">
        <v>0</v>
      </c>
      <c r="AH525">
        <v>9.92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1</v>
      </c>
      <c r="AQ525">
        <v>0</v>
      </c>
      <c r="AR525">
        <v>0</v>
      </c>
      <c r="AS525" t="s">
        <v>3</v>
      </c>
      <c r="AT525">
        <v>3.7</v>
      </c>
      <c r="AU525" t="s">
        <v>22</v>
      </c>
      <c r="AV525">
        <v>1</v>
      </c>
      <c r="AW525">
        <v>2</v>
      </c>
      <c r="AX525">
        <v>33357942</v>
      </c>
      <c r="AY525">
        <v>1</v>
      </c>
      <c r="AZ525">
        <v>0</v>
      </c>
      <c r="BA525">
        <v>601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Y525*Source!I559</f>
        <v>2.0424000000000002</v>
      </c>
      <c r="CY525">
        <f>AD525</f>
        <v>9.92</v>
      </c>
      <c r="CZ525">
        <f>AH525</f>
        <v>9.92</v>
      </c>
      <c r="DA525">
        <f>AL525</f>
        <v>1</v>
      </c>
      <c r="DB525">
        <f>ROUND(((ROUND(AT525*CZ525,2)*1.2)*1.15),2)</f>
        <v>50.65</v>
      </c>
      <c r="DC525">
        <f>ROUND(((ROUND(AT525*AG525,2)*1.2)*1.15),2)</f>
        <v>0</v>
      </c>
    </row>
    <row r="526" spans="1:107">
      <c r="A526">
        <f>ROW(Source!A559)</f>
        <v>559</v>
      </c>
      <c r="B526">
        <v>33304975</v>
      </c>
      <c r="C526">
        <v>33357936</v>
      </c>
      <c r="D526">
        <v>31172011</v>
      </c>
      <c r="E526">
        <v>1</v>
      </c>
      <c r="F526">
        <v>1</v>
      </c>
      <c r="G526">
        <v>1</v>
      </c>
      <c r="H526">
        <v>1</v>
      </c>
      <c r="I526" t="s">
        <v>832</v>
      </c>
      <c r="J526" t="s">
        <v>3</v>
      </c>
      <c r="K526" t="s">
        <v>833</v>
      </c>
      <c r="L526">
        <v>1191</v>
      </c>
      <c r="N526">
        <v>1013</v>
      </c>
      <c r="O526" t="s">
        <v>831</v>
      </c>
      <c r="P526" t="s">
        <v>831</v>
      </c>
      <c r="Q526">
        <v>1</v>
      </c>
      <c r="W526">
        <v>0</v>
      </c>
      <c r="X526">
        <v>-1417349443</v>
      </c>
      <c r="Y526">
        <v>0.01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1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3</v>
      </c>
      <c r="AT526">
        <v>0.01</v>
      </c>
      <c r="AU526" t="s">
        <v>3</v>
      </c>
      <c r="AV526">
        <v>2</v>
      </c>
      <c r="AW526">
        <v>2</v>
      </c>
      <c r="AX526">
        <v>33357943</v>
      </c>
      <c r="AY526">
        <v>1</v>
      </c>
      <c r="AZ526">
        <v>2048</v>
      </c>
      <c r="BA526">
        <v>602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Y526*Source!I559</f>
        <v>4.0000000000000001E-3</v>
      </c>
      <c r="CY526">
        <f>AD526</f>
        <v>0</v>
      </c>
      <c r="CZ526">
        <f>AH526</f>
        <v>0</v>
      </c>
      <c r="DA526">
        <f>AL526</f>
        <v>1</v>
      </c>
      <c r="DB526">
        <f>ROUND(ROUND(AT526*CZ526,2),2)</f>
        <v>0</v>
      </c>
      <c r="DC526">
        <f>ROUND(ROUND(AT526*AG526,2),2)</f>
        <v>0</v>
      </c>
    </row>
    <row r="527" spans="1:107">
      <c r="A527">
        <f>ROW(Source!A559)</f>
        <v>559</v>
      </c>
      <c r="B527">
        <v>33304975</v>
      </c>
      <c r="C527">
        <v>33357936</v>
      </c>
      <c r="D527">
        <v>31259879</v>
      </c>
      <c r="E527">
        <v>1</v>
      </c>
      <c r="F527">
        <v>1</v>
      </c>
      <c r="G527">
        <v>1</v>
      </c>
      <c r="H527">
        <v>2</v>
      </c>
      <c r="I527" t="s">
        <v>841</v>
      </c>
      <c r="J527" t="s">
        <v>842</v>
      </c>
      <c r="K527" t="s">
        <v>843</v>
      </c>
      <c r="L527">
        <v>1368</v>
      </c>
      <c r="N527">
        <v>1011</v>
      </c>
      <c r="O527" t="s">
        <v>837</v>
      </c>
      <c r="P527" t="s">
        <v>837</v>
      </c>
      <c r="Q527">
        <v>1</v>
      </c>
      <c r="W527">
        <v>0</v>
      </c>
      <c r="X527">
        <v>1372534845</v>
      </c>
      <c r="Y527">
        <v>1.4999999999999999E-2</v>
      </c>
      <c r="AA527">
        <v>0</v>
      </c>
      <c r="AB527">
        <v>65.709999999999994</v>
      </c>
      <c r="AC527">
        <v>11.6</v>
      </c>
      <c r="AD527">
        <v>0</v>
      </c>
      <c r="AE527">
        <v>0</v>
      </c>
      <c r="AF527">
        <v>65.709999999999994</v>
      </c>
      <c r="AG527">
        <v>11.6</v>
      </c>
      <c r="AH527">
        <v>0</v>
      </c>
      <c r="AI527">
        <v>1</v>
      </c>
      <c r="AJ527">
        <v>1</v>
      </c>
      <c r="AK527">
        <v>1</v>
      </c>
      <c r="AL527">
        <v>1</v>
      </c>
      <c r="AN527">
        <v>0</v>
      </c>
      <c r="AO527">
        <v>1</v>
      </c>
      <c r="AP527">
        <v>1</v>
      </c>
      <c r="AQ527">
        <v>0</v>
      </c>
      <c r="AR527">
        <v>0</v>
      </c>
      <c r="AS527" t="s">
        <v>3</v>
      </c>
      <c r="AT527">
        <v>0.01</v>
      </c>
      <c r="AU527" t="s">
        <v>21</v>
      </c>
      <c r="AV527">
        <v>0</v>
      </c>
      <c r="AW527">
        <v>2</v>
      </c>
      <c r="AX527">
        <v>33357944</v>
      </c>
      <c r="AY527">
        <v>1</v>
      </c>
      <c r="AZ527">
        <v>0</v>
      </c>
      <c r="BA527">
        <v>603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Y527*Source!I559</f>
        <v>6.0000000000000001E-3</v>
      </c>
      <c r="CY527">
        <f>AB527</f>
        <v>65.709999999999994</v>
      </c>
      <c r="CZ527">
        <f>AF527</f>
        <v>65.709999999999994</v>
      </c>
      <c r="DA527">
        <f>AJ527</f>
        <v>1</v>
      </c>
      <c r="DB527">
        <f>ROUND(((ROUND(AT527*CZ527,2)*1.2)*1.25),2)</f>
        <v>0.99</v>
      </c>
      <c r="DC527">
        <f>ROUND(((ROUND(AT527*AG527,2)*1.2)*1.25),2)</f>
        <v>0.18</v>
      </c>
    </row>
    <row r="528" spans="1:107">
      <c r="A528">
        <f>ROW(Source!A559)</f>
        <v>559</v>
      </c>
      <c r="B528">
        <v>33304975</v>
      </c>
      <c r="C528">
        <v>33357936</v>
      </c>
      <c r="D528">
        <v>31180727</v>
      </c>
      <c r="E528">
        <v>1</v>
      </c>
      <c r="F528">
        <v>1</v>
      </c>
      <c r="G528">
        <v>1</v>
      </c>
      <c r="H528">
        <v>3</v>
      </c>
      <c r="I528" t="s">
        <v>844</v>
      </c>
      <c r="J528" t="s">
        <v>845</v>
      </c>
      <c r="K528" t="s">
        <v>846</v>
      </c>
      <c r="L528">
        <v>1348</v>
      </c>
      <c r="N528">
        <v>1009</v>
      </c>
      <c r="O528" t="s">
        <v>32</v>
      </c>
      <c r="P528" t="s">
        <v>32</v>
      </c>
      <c r="Q528">
        <v>1000</v>
      </c>
      <c r="W528">
        <v>0</v>
      </c>
      <c r="X528">
        <v>-437906794</v>
      </c>
      <c r="Y528">
        <v>4.0000000000000002E-4</v>
      </c>
      <c r="AA528">
        <v>9040.01</v>
      </c>
      <c r="AB528">
        <v>0</v>
      </c>
      <c r="AC528">
        <v>0</v>
      </c>
      <c r="AD528">
        <v>0</v>
      </c>
      <c r="AE528">
        <v>9040.01</v>
      </c>
      <c r="AF528">
        <v>0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3</v>
      </c>
      <c r="AT528">
        <v>4.0000000000000002E-4</v>
      </c>
      <c r="AU528" t="s">
        <v>3</v>
      </c>
      <c r="AV528">
        <v>0</v>
      </c>
      <c r="AW528">
        <v>2</v>
      </c>
      <c r="AX528">
        <v>33357945</v>
      </c>
      <c r="AY528">
        <v>1</v>
      </c>
      <c r="AZ528">
        <v>0</v>
      </c>
      <c r="BA528">
        <v>604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Y528*Source!I559</f>
        <v>1.6000000000000001E-4</v>
      </c>
      <c r="CY528">
        <f>AA528</f>
        <v>9040.01</v>
      </c>
      <c r="CZ528">
        <f>AE528</f>
        <v>9040.01</v>
      </c>
      <c r="DA528">
        <f>AI528</f>
        <v>1</v>
      </c>
      <c r="DB528">
        <f>ROUND(ROUND(AT528*CZ528,2),2)</f>
        <v>3.62</v>
      </c>
      <c r="DC528">
        <f>ROUND(ROUND(AT528*AG528,2),2)</f>
        <v>0</v>
      </c>
    </row>
    <row r="529" spans="1:107">
      <c r="A529">
        <f>ROW(Source!A559)</f>
        <v>559</v>
      </c>
      <c r="B529">
        <v>33304975</v>
      </c>
      <c r="C529">
        <v>33357936</v>
      </c>
      <c r="D529">
        <v>31181610</v>
      </c>
      <c r="E529">
        <v>1</v>
      </c>
      <c r="F529">
        <v>1</v>
      </c>
      <c r="G529">
        <v>1</v>
      </c>
      <c r="H529">
        <v>3</v>
      </c>
      <c r="I529" t="s">
        <v>847</v>
      </c>
      <c r="J529" t="s">
        <v>848</v>
      </c>
      <c r="K529" t="s">
        <v>849</v>
      </c>
      <c r="L529">
        <v>1346</v>
      </c>
      <c r="N529">
        <v>1009</v>
      </c>
      <c r="O529" t="s">
        <v>78</v>
      </c>
      <c r="P529" t="s">
        <v>78</v>
      </c>
      <c r="Q529">
        <v>1</v>
      </c>
      <c r="W529">
        <v>0</v>
      </c>
      <c r="X529">
        <v>-731615568</v>
      </c>
      <c r="Y529">
        <v>1.1000000000000001</v>
      </c>
      <c r="AA529">
        <v>23.09</v>
      </c>
      <c r="AB529">
        <v>0</v>
      </c>
      <c r="AC529">
        <v>0</v>
      </c>
      <c r="AD529">
        <v>0</v>
      </c>
      <c r="AE529">
        <v>23.09</v>
      </c>
      <c r="AF529">
        <v>0</v>
      </c>
      <c r="AG529">
        <v>0</v>
      </c>
      <c r="AH529">
        <v>0</v>
      </c>
      <c r="AI529">
        <v>1</v>
      </c>
      <c r="AJ529">
        <v>1</v>
      </c>
      <c r="AK529">
        <v>1</v>
      </c>
      <c r="AL529">
        <v>1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3</v>
      </c>
      <c r="AT529">
        <v>1.1000000000000001</v>
      </c>
      <c r="AU529" t="s">
        <v>3</v>
      </c>
      <c r="AV529">
        <v>0</v>
      </c>
      <c r="AW529">
        <v>2</v>
      </c>
      <c r="AX529">
        <v>33357946</v>
      </c>
      <c r="AY529">
        <v>1</v>
      </c>
      <c r="AZ529">
        <v>0</v>
      </c>
      <c r="BA529">
        <v>605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Y529*Source!I559</f>
        <v>0.44000000000000006</v>
      </c>
      <c r="CY529">
        <f>AA529</f>
        <v>23.09</v>
      </c>
      <c r="CZ529">
        <f>AE529</f>
        <v>23.09</v>
      </c>
      <c r="DA529">
        <f>AI529</f>
        <v>1</v>
      </c>
      <c r="DB529">
        <f>ROUND(ROUND(AT529*CZ529,2),2)</f>
        <v>25.4</v>
      </c>
      <c r="DC529">
        <f>ROUND(ROUND(AT529*AG529,2),2)</f>
        <v>0</v>
      </c>
    </row>
    <row r="530" spans="1:107">
      <c r="A530">
        <f>ROW(Source!A560)</f>
        <v>560</v>
      </c>
      <c r="B530">
        <v>33304960</v>
      </c>
      <c r="C530">
        <v>33357936</v>
      </c>
      <c r="D530">
        <v>31172080</v>
      </c>
      <c r="E530">
        <v>1</v>
      </c>
      <c r="F530">
        <v>1</v>
      </c>
      <c r="G530">
        <v>1</v>
      </c>
      <c r="H530">
        <v>1</v>
      </c>
      <c r="I530" t="s">
        <v>852</v>
      </c>
      <c r="J530" t="s">
        <v>3</v>
      </c>
      <c r="K530" t="s">
        <v>853</v>
      </c>
      <c r="L530">
        <v>1191</v>
      </c>
      <c r="N530">
        <v>1013</v>
      </c>
      <c r="O530" t="s">
        <v>831</v>
      </c>
      <c r="P530" t="s">
        <v>831</v>
      </c>
      <c r="Q530">
        <v>1</v>
      </c>
      <c r="W530">
        <v>0</v>
      </c>
      <c r="X530">
        <v>912892513</v>
      </c>
      <c r="Y530">
        <v>5.1059999999999999</v>
      </c>
      <c r="AA530">
        <v>0</v>
      </c>
      <c r="AB530">
        <v>0</v>
      </c>
      <c r="AC530">
        <v>0</v>
      </c>
      <c r="AD530">
        <v>9.92</v>
      </c>
      <c r="AE530">
        <v>0</v>
      </c>
      <c r="AF530">
        <v>0</v>
      </c>
      <c r="AG530">
        <v>0</v>
      </c>
      <c r="AH530">
        <v>9.92</v>
      </c>
      <c r="AI530">
        <v>1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1</v>
      </c>
      <c r="AQ530">
        <v>0</v>
      </c>
      <c r="AR530">
        <v>0</v>
      </c>
      <c r="AS530" t="s">
        <v>3</v>
      </c>
      <c r="AT530">
        <v>3.7</v>
      </c>
      <c r="AU530" t="s">
        <v>22</v>
      </c>
      <c r="AV530">
        <v>1</v>
      </c>
      <c r="AW530">
        <v>2</v>
      </c>
      <c r="AX530">
        <v>33357942</v>
      </c>
      <c r="AY530">
        <v>1</v>
      </c>
      <c r="AZ530">
        <v>0</v>
      </c>
      <c r="BA530">
        <v>607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Y530*Source!I560</f>
        <v>2.0424000000000002</v>
      </c>
      <c r="CY530">
        <f>AD530</f>
        <v>9.92</v>
      </c>
      <c r="CZ530">
        <f>AH530</f>
        <v>9.92</v>
      </c>
      <c r="DA530">
        <f>AL530</f>
        <v>1</v>
      </c>
      <c r="DB530">
        <f>ROUND(((ROUND(AT530*CZ530,2)*1.2)*1.15),2)</f>
        <v>50.65</v>
      </c>
      <c r="DC530">
        <f>ROUND(((ROUND(AT530*AG530,2)*1.2)*1.15),2)</f>
        <v>0</v>
      </c>
    </row>
    <row r="531" spans="1:107">
      <c r="A531">
        <f>ROW(Source!A560)</f>
        <v>560</v>
      </c>
      <c r="B531">
        <v>33304960</v>
      </c>
      <c r="C531">
        <v>33357936</v>
      </c>
      <c r="D531">
        <v>31172011</v>
      </c>
      <c r="E531">
        <v>1</v>
      </c>
      <c r="F531">
        <v>1</v>
      </c>
      <c r="G531">
        <v>1</v>
      </c>
      <c r="H531">
        <v>1</v>
      </c>
      <c r="I531" t="s">
        <v>832</v>
      </c>
      <c r="J531" t="s">
        <v>3</v>
      </c>
      <c r="K531" t="s">
        <v>833</v>
      </c>
      <c r="L531">
        <v>1191</v>
      </c>
      <c r="N531">
        <v>1013</v>
      </c>
      <c r="O531" t="s">
        <v>831</v>
      </c>
      <c r="P531" t="s">
        <v>831</v>
      </c>
      <c r="Q531">
        <v>1</v>
      </c>
      <c r="W531">
        <v>0</v>
      </c>
      <c r="X531">
        <v>-1417349443</v>
      </c>
      <c r="Y531">
        <v>0.01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1</v>
      </c>
      <c r="AJ531">
        <v>1</v>
      </c>
      <c r="AK531">
        <v>1</v>
      </c>
      <c r="AL531">
        <v>1</v>
      </c>
      <c r="AN531">
        <v>0</v>
      </c>
      <c r="AO531">
        <v>1</v>
      </c>
      <c r="AP531">
        <v>0</v>
      </c>
      <c r="AQ531">
        <v>0</v>
      </c>
      <c r="AR531">
        <v>0</v>
      </c>
      <c r="AS531" t="s">
        <v>3</v>
      </c>
      <c r="AT531">
        <v>0.01</v>
      </c>
      <c r="AU531" t="s">
        <v>3</v>
      </c>
      <c r="AV531">
        <v>2</v>
      </c>
      <c r="AW531">
        <v>2</v>
      </c>
      <c r="AX531">
        <v>33357943</v>
      </c>
      <c r="AY531">
        <v>1</v>
      </c>
      <c r="AZ531">
        <v>2048</v>
      </c>
      <c r="BA531">
        <v>608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Y531*Source!I560</f>
        <v>4.0000000000000001E-3</v>
      </c>
      <c r="CY531">
        <f>AD531</f>
        <v>0</v>
      </c>
      <c r="CZ531">
        <f>AH531</f>
        <v>0</v>
      </c>
      <c r="DA531">
        <f>AL531</f>
        <v>1</v>
      </c>
      <c r="DB531">
        <f>ROUND(ROUND(AT531*CZ531,2),2)</f>
        <v>0</v>
      </c>
      <c r="DC531">
        <f>ROUND(ROUND(AT531*AG531,2),2)</f>
        <v>0</v>
      </c>
    </row>
    <row r="532" spans="1:107">
      <c r="A532">
        <f>ROW(Source!A560)</f>
        <v>560</v>
      </c>
      <c r="B532">
        <v>33304960</v>
      </c>
      <c r="C532">
        <v>33357936</v>
      </c>
      <c r="D532">
        <v>31259879</v>
      </c>
      <c r="E532">
        <v>1</v>
      </c>
      <c r="F532">
        <v>1</v>
      </c>
      <c r="G532">
        <v>1</v>
      </c>
      <c r="H532">
        <v>2</v>
      </c>
      <c r="I532" t="s">
        <v>841</v>
      </c>
      <c r="J532" t="s">
        <v>842</v>
      </c>
      <c r="K532" t="s">
        <v>843</v>
      </c>
      <c r="L532">
        <v>1368</v>
      </c>
      <c r="N532">
        <v>1011</v>
      </c>
      <c r="O532" t="s">
        <v>837</v>
      </c>
      <c r="P532" t="s">
        <v>837</v>
      </c>
      <c r="Q532">
        <v>1</v>
      </c>
      <c r="W532">
        <v>0</v>
      </c>
      <c r="X532">
        <v>1372534845</v>
      </c>
      <c r="Y532">
        <v>1.4999999999999999E-2</v>
      </c>
      <c r="AA532">
        <v>0</v>
      </c>
      <c r="AB532">
        <v>65.709999999999994</v>
      </c>
      <c r="AC532">
        <v>11.6</v>
      </c>
      <c r="AD532">
        <v>0</v>
      </c>
      <c r="AE532">
        <v>0</v>
      </c>
      <c r="AF532">
        <v>65.709999999999994</v>
      </c>
      <c r="AG532">
        <v>11.6</v>
      </c>
      <c r="AH532">
        <v>0</v>
      </c>
      <c r="AI532">
        <v>1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1</v>
      </c>
      <c r="AQ532">
        <v>0</v>
      </c>
      <c r="AR532">
        <v>0</v>
      </c>
      <c r="AS532" t="s">
        <v>3</v>
      </c>
      <c r="AT532">
        <v>0.01</v>
      </c>
      <c r="AU532" t="s">
        <v>21</v>
      </c>
      <c r="AV532">
        <v>0</v>
      </c>
      <c r="AW532">
        <v>2</v>
      </c>
      <c r="AX532">
        <v>33357944</v>
      </c>
      <c r="AY532">
        <v>1</v>
      </c>
      <c r="AZ532">
        <v>0</v>
      </c>
      <c r="BA532">
        <v>609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Y532*Source!I560</f>
        <v>6.0000000000000001E-3</v>
      </c>
      <c r="CY532">
        <f>AB532</f>
        <v>65.709999999999994</v>
      </c>
      <c r="CZ532">
        <f>AF532</f>
        <v>65.709999999999994</v>
      </c>
      <c r="DA532">
        <f>AJ532</f>
        <v>1</v>
      </c>
      <c r="DB532">
        <f>ROUND(((ROUND(AT532*CZ532,2)*1.2)*1.25),2)</f>
        <v>0.99</v>
      </c>
      <c r="DC532">
        <f>ROUND(((ROUND(AT532*AG532,2)*1.2)*1.25),2)</f>
        <v>0.18</v>
      </c>
    </row>
    <row r="533" spans="1:107">
      <c r="A533">
        <f>ROW(Source!A560)</f>
        <v>560</v>
      </c>
      <c r="B533">
        <v>33304960</v>
      </c>
      <c r="C533">
        <v>33357936</v>
      </c>
      <c r="D533">
        <v>31180727</v>
      </c>
      <c r="E533">
        <v>1</v>
      </c>
      <c r="F533">
        <v>1</v>
      </c>
      <c r="G533">
        <v>1</v>
      </c>
      <c r="H533">
        <v>3</v>
      </c>
      <c r="I533" t="s">
        <v>844</v>
      </c>
      <c r="J533" t="s">
        <v>845</v>
      </c>
      <c r="K533" t="s">
        <v>846</v>
      </c>
      <c r="L533">
        <v>1348</v>
      </c>
      <c r="N533">
        <v>1009</v>
      </c>
      <c r="O533" t="s">
        <v>32</v>
      </c>
      <c r="P533" t="s">
        <v>32</v>
      </c>
      <c r="Q533">
        <v>1000</v>
      </c>
      <c r="W533">
        <v>0</v>
      </c>
      <c r="X533">
        <v>-437906794</v>
      </c>
      <c r="Y533">
        <v>4.0000000000000002E-4</v>
      </c>
      <c r="AA533">
        <v>9040.01</v>
      </c>
      <c r="AB533">
        <v>0</v>
      </c>
      <c r="AC533">
        <v>0</v>
      </c>
      <c r="AD533">
        <v>0</v>
      </c>
      <c r="AE533">
        <v>9040.01</v>
      </c>
      <c r="AF533">
        <v>0</v>
      </c>
      <c r="AG533">
        <v>0</v>
      </c>
      <c r="AH533">
        <v>0</v>
      </c>
      <c r="AI533">
        <v>1</v>
      </c>
      <c r="AJ533">
        <v>1</v>
      </c>
      <c r="AK533">
        <v>1</v>
      </c>
      <c r="AL533">
        <v>1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3</v>
      </c>
      <c r="AT533">
        <v>4.0000000000000002E-4</v>
      </c>
      <c r="AU533" t="s">
        <v>3</v>
      </c>
      <c r="AV533">
        <v>0</v>
      </c>
      <c r="AW533">
        <v>2</v>
      </c>
      <c r="AX533">
        <v>33357945</v>
      </c>
      <c r="AY533">
        <v>1</v>
      </c>
      <c r="AZ533">
        <v>0</v>
      </c>
      <c r="BA533">
        <v>610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Y533*Source!I560</f>
        <v>1.6000000000000001E-4</v>
      </c>
      <c r="CY533">
        <f>AA533</f>
        <v>9040.01</v>
      </c>
      <c r="CZ533">
        <f>AE533</f>
        <v>9040.01</v>
      </c>
      <c r="DA533">
        <f>AI533</f>
        <v>1</v>
      </c>
      <c r="DB533">
        <f>ROUND(ROUND(AT533*CZ533,2),2)</f>
        <v>3.62</v>
      </c>
      <c r="DC533">
        <f>ROUND(ROUND(AT533*AG533,2),2)</f>
        <v>0</v>
      </c>
    </row>
    <row r="534" spans="1:107">
      <c r="A534">
        <f>ROW(Source!A560)</f>
        <v>560</v>
      </c>
      <c r="B534">
        <v>33304960</v>
      </c>
      <c r="C534">
        <v>33357936</v>
      </c>
      <c r="D534">
        <v>31181610</v>
      </c>
      <c r="E534">
        <v>1</v>
      </c>
      <c r="F534">
        <v>1</v>
      </c>
      <c r="G534">
        <v>1</v>
      </c>
      <c r="H534">
        <v>3</v>
      </c>
      <c r="I534" t="s">
        <v>847</v>
      </c>
      <c r="J534" t="s">
        <v>848</v>
      </c>
      <c r="K534" t="s">
        <v>849</v>
      </c>
      <c r="L534">
        <v>1346</v>
      </c>
      <c r="N534">
        <v>1009</v>
      </c>
      <c r="O534" t="s">
        <v>78</v>
      </c>
      <c r="P534" t="s">
        <v>78</v>
      </c>
      <c r="Q534">
        <v>1</v>
      </c>
      <c r="W534">
        <v>0</v>
      </c>
      <c r="X534">
        <v>-731615568</v>
      </c>
      <c r="Y534">
        <v>1.1000000000000001</v>
      </c>
      <c r="AA534">
        <v>23.09</v>
      </c>
      <c r="AB534">
        <v>0</v>
      </c>
      <c r="AC534">
        <v>0</v>
      </c>
      <c r="AD534">
        <v>0</v>
      </c>
      <c r="AE534">
        <v>23.09</v>
      </c>
      <c r="AF534">
        <v>0</v>
      </c>
      <c r="AG534">
        <v>0</v>
      </c>
      <c r="AH534">
        <v>0</v>
      </c>
      <c r="AI534">
        <v>1</v>
      </c>
      <c r="AJ534">
        <v>1</v>
      </c>
      <c r="AK534">
        <v>1</v>
      </c>
      <c r="AL534">
        <v>1</v>
      </c>
      <c r="AN534">
        <v>0</v>
      </c>
      <c r="AO534">
        <v>1</v>
      </c>
      <c r="AP534">
        <v>0</v>
      </c>
      <c r="AQ534">
        <v>0</v>
      </c>
      <c r="AR534">
        <v>0</v>
      </c>
      <c r="AS534" t="s">
        <v>3</v>
      </c>
      <c r="AT534">
        <v>1.1000000000000001</v>
      </c>
      <c r="AU534" t="s">
        <v>3</v>
      </c>
      <c r="AV534">
        <v>0</v>
      </c>
      <c r="AW534">
        <v>2</v>
      </c>
      <c r="AX534">
        <v>33357946</v>
      </c>
      <c r="AY534">
        <v>1</v>
      </c>
      <c r="AZ534">
        <v>0</v>
      </c>
      <c r="BA534">
        <v>611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Y534*Source!I560</f>
        <v>0.44000000000000006</v>
      </c>
      <c r="CY534">
        <f>AA534</f>
        <v>23.09</v>
      </c>
      <c r="CZ534">
        <f>AE534</f>
        <v>23.09</v>
      </c>
      <c r="DA534">
        <f>AI534</f>
        <v>1</v>
      </c>
      <c r="DB534">
        <f>ROUND(ROUND(AT534*CZ534,2),2)</f>
        <v>25.4</v>
      </c>
      <c r="DC534">
        <f>ROUND(ROUND(AT534*AG534,2),2)</f>
        <v>0</v>
      </c>
    </row>
    <row r="535" spans="1:107">
      <c r="A535">
        <f>ROW(Source!A563)</f>
        <v>563</v>
      </c>
      <c r="B535">
        <v>33304975</v>
      </c>
      <c r="C535">
        <v>33357966</v>
      </c>
      <c r="D535">
        <v>31172069</v>
      </c>
      <c r="E535">
        <v>1</v>
      </c>
      <c r="F535">
        <v>1</v>
      </c>
      <c r="G535">
        <v>1</v>
      </c>
      <c r="H535">
        <v>1</v>
      </c>
      <c r="I535" t="s">
        <v>856</v>
      </c>
      <c r="J535" t="s">
        <v>3</v>
      </c>
      <c r="K535" t="s">
        <v>857</v>
      </c>
      <c r="L535">
        <v>1191</v>
      </c>
      <c r="N535">
        <v>1013</v>
      </c>
      <c r="O535" t="s">
        <v>831</v>
      </c>
      <c r="P535" t="s">
        <v>831</v>
      </c>
      <c r="Q535">
        <v>1</v>
      </c>
      <c r="W535">
        <v>0</v>
      </c>
      <c r="X535">
        <v>-1027537862</v>
      </c>
      <c r="Y535">
        <v>8.307599999999999</v>
      </c>
      <c r="AA535">
        <v>0</v>
      </c>
      <c r="AB535">
        <v>0</v>
      </c>
      <c r="AC535">
        <v>0</v>
      </c>
      <c r="AD535">
        <v>9.18</v>
      </c>
      <c r="AE535">
        <v>0</v>
      </c>
      <c r="AF535">
        <v>0</v>
      </c>
      <c r="AG535">
        <v>0</v>
      </c>
      <c r="AH535">
        <v>9.18</v>
      </c>
      <c r="AI535">
        <v>1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1</v>
      </c>
      <c r="AQ535">
        <v>0</v>
      </c>
      <c r="AR535">
        <v>0</v>
      </c>
      <c r="AS535" t="s">
        <v>3</v>
      </c>
      <c r="AT535">
        <v>6.02</v>
      </c>
      <c r="AU535" t="s">
        <v>22</v>
      </c>
      <c r="AV535">
        <v>1</v>
      </c>
      <c r="AW535">
        <v>2</v>
      </c>
      <c r="AX535">
        <v>33357974</v>
      </c>
      <c r="AY535">
        <v>1</v>
      </c>
      <c r="AZ535">
        <v>0</v>
      </c>
      <c r="BA535">
        <v>613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Y535*Source!I563</f>
        <v>0.55660919999999992</v>
      </c>
      <c r="CY535">
        <f>AD535</f>
        <v>9.18</v>
      </c>
      <c r="CZ535">
        <f>AH535</f>
        <v>9.18</v>
      </c>
      <c r="DA535">
        <f>AL535</f>
        <v>1</v>
      </c>
      <c r="DB535">
        <f>ROUND(((ROUND(AT535*CZ535,2)*1.2)*1.15),2)</f>
        <v>76.260000000000005</v>
      </c>
      <c r="DC535">
        <f>ROUND(((ROUND(AT535*AG535,2)*1.2)*1.15),2)</f>
        <v>0</v>
      </c>
    </row>
    <row r="536" spans="1:107">
      <c r="A536">
        <f>ROW(Source!A563)</f>
        <v>563</v>
      </c>
      <c r="B536">
        <v>33304975</v>
      </c>
      <c r="C536">
        <v>33357966</v>
      </c>
      <c r="D536">
        <v>31172011</v>
      </c>
      <c r="E536">
        <v>1</v>
      </c>
      <c r="F536">
        <v>1</v>
      </c>
      <c r="G536">
        <v>1</v>
      </c>
      <c r="H536">
        <v>1</v>
      </c>
      <c r="I536" t="s">
        <v>832</v>
      </c>
      <c r="J536" t="s">
        <v>3</v>
      </c>
      <c r="K536" t="s">
        <v>833</v>
      </c>
      <c r="L536">
        <v>1191</v>
      </c>
      <c r="N536">
        <v>1013</v>
      </c>
      <c r="O536" t="s">
        <v>831</v>
      </c>
      <c r="P536" t="s">
        <v>831</v>
      </c>
      <c r="Q536">
        <v>1</v>
      </c>
      <c r="W536">
        <v>0</v>
      </c>
      <c r="X536">
        <v>-1417349443</v>
      </c>
      <c r="Y536">
        <v>0.04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1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3</v>
      </c>
      <c r="AT536">
        <v>0.04</v>
      </c>
      <c r="AU536" t="s">
        <v>3</v>
      </c>
      <c r="AV536">
        <v>2</v>
      </c>
      <c r="AW536">
        <v>2</v>
      </c>
      <c r="AX536">
        <v>33357975</v>
      </c>
      <c r="AY536">
        <v>1</v>
      </c>
      <c r="AZ536">
        <v>2048</v>
      </c>
      <c r="BA536">
        <v>614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Y536*Source!I563</f>
        <v>2.6800000000000001E-3</v>
      </c>
      <c r="CY536">
        <f>AD536</f>
        <v>0</v>
      </c>
      <c r="CZ536">
        <f>AH536</f>
        <v>0</v>
      </c>
      <c r="DA536">
        <f>AL536</f>
        <v>1</v>
      </c>
      <c r="DB536">
        <f>ROUND(ROUND(AT536*CZ536,2),2)</f>
        <v>0</v>
      </c>
      <c r="DC536">
        <f>ROUND(ROUND(AT536*AG536,2),2)</f>
        <v>0</v>
      </c>
    </row>
    <row r="537" spans="1:107">
      <c r="A537">
        <f>ROW(Source!A563)</f>
        <v>563</v>
      </c>
      <c r="B537">
        <v>33304975</v>
      </c>
      <c r="C537">
        <v>33357966</v>
      </c>
      <c r="D537">
        <v>31259879</v>
      </c>
      <c r="E537">
        <v>1</v>
      </c>
      <c r="F537">
        <v>1</v>
      </c>
      <c r="G537">
        <v>1</v>
      </c>
      <c r="H537">
        <v>2</v>
      </c>
      <c r="I537" t="s">
        <v>841</v>
      </c>
      <c r="J537" t="s">
        <v>842</v>
      </c>
      <c r="K537" t="s">
        <v>843</v>
      </c>
      <c r="L537">
        <v>1368</v>
      </c>
      <c r="N537">
        <v>1011</v>
      </c>
      <c r="O537" t="s">
        <v>837</v>
      </c>
      <c r="P537" t="s">
        <v>837</v>
      </c>
      <c r="Q537">
        <v>1</v>
      </c>
      <c r="W537">
        <v>0</v>
      </c>
      <c r="X537">
        <v>1372534845</v>
      </c>
      <c r="Y537">
        <v>0.06</v>
      </c>
      <c r="AA537">
        <v>0</v>
      </c>
      <c r="AB537">
        <v>65.709999999999994</v>
      </c>
      <c r="AC537">
        <v>11.6</v>
      </c>
      <c r="AD537">
        <v>0</v>
      </c>
      <c r="AE537">
        <v>0</v>
      </c>
      <c r="AF537">
        <v>65.709999999999994</v>
      </c>
      <c r="AG537">
        <v>11.6</v>
      </c>
      <c r="AH537">
        <v>0</v>
      </c>
      <c r="AI537">
        <v>1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1</v>
      </c>
      <c r="AQ537">
        <v>0</v>
      </c>
      <c r="AR537">
        <v>0</v>
      </c>
      <c r="AS537" t="s">
        <v>3</v>
      </c>
      <c r="AT537">
        <v>0.04</v>
      </c>
      <c r="AU537" t="s">
        <v>21</v>
      </c>
      <c r="AV537">
        <v>0</v>
      </c>
      <c r="AW537">
        <v>2</v>
      </c>
      <c r="AX537">
        <v>33357976</v>
      </c>
      <c r="AY537">
        <v>1</v>
      </c>
      <c r="AZ537">
        <v>0</v>
      </c>
      <c r="BA537">
        <v>615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Y537*Source!I563</f>
        <v>4.0200000000000001E-3</v>
      </c>
      <c r="CY537">
        <f>AB537</f>
        <v>65.709999999999994</v>
      </c>
      <c r="CZ537">
        <f>AF537</f>
        <v>65.709999999999994</v>
      </c>
      <c r="DA537">
        <f>AJ537</f>
        <v>1</v>
      </c>
      <c r="DB537">
        <f>ROUND(((ROUND(AT537*CZ537,2)*1.2)*1.25),2)</f>
        <v>3.95</v>
      </c>
      <c r="DC537">
        <f>ROUND(((ROUND(AT537*AG537,2)*1.2)*1.25),2)</f>
        <v>0.69</v>
      </c>
    </row>
    <row r="538" spans="1:107">
      <c r="A538">
        <f>ROW(Source!A563)</f>
        <v>563</v>
      </c>
      <c r="B538">
        <v>33304975</v>
      </c>
      <c r="C538">
        <v>33357966</v>
      </c>
      <c r="D538">
        <v>31260100</v>
      </c>
      <c r="E538">
        <v>1</v>
      </c>
      <c r="F538">
        <v>1</v>
      </c>
      <c r="G538">
        <v>1</v>
      </c>
      <c r="H538">
        <v>2</v>
      </c>
      <c r="I538" t="s">
        <v>858</v>
      </c>
      <c r="J538" t="s">
        <v>859</v>
      </c>
      <c r="K538" t="s">
        <v>860</v>
      </c>
      <c r="L538">
        <v>1368</v>
      </c>
      <c r="N538">
        <v>1011</v>
      </c>
      <c r="O538" t="s">
        <v>837</v>
      </c>
      <c r="P538" t="s">
        <v>837</v>
      </c>
      <c r="Q538">
        <v>1</v>
      </c>
      <c r="W538">
        <v>0</v>
      </c>
      <c r="X538">
        <v>-353815937</v>
      </c>
      <c r="Y538">
        <v>1.395</v>
      </c>
      <c r="AA538">
        <v>0</v>
      </c>
      <c r="AB538">
        <v>8.1</v>
      </c>
      <c r="AC538">
        <v>0</v>
      </c>
      <c r="AD538">
        <v>0</v>
      </c>
      <c r="AE538">
        <v>0</v>
      </c>
      <c r="AF538">
        <v>8.1</v>
      </c>
      <c r="AG538">
        <v>0</v>
      </c>
      <c r="AH538">
        <v>0</v>
      </c>
      <c r="AI538">
        <v>1</v>
      </c>
      <c r="AJ538">
        <v>1</v>
      </c>
      <c r="AK538">
        <v>1</v>
      </c>
      <c r="AL538">
        <v>1</v>
      </c>
      <c r="AN538">
        <v>0</v>
      </c>
      <c r="AO538">
        <v>1</v>
      </c>
      <c r="AP538">
        <v>1</v>
      </c>
      <c r="AQ538">
        <v>0</v>
      </c>
      <c r="AR538">
        <v>0</v>
      </c>
      <c r="AS538" t="s">
        <v>3</v>
      </c>
      <c r="AT538">
        <v>0.93</v>
      </c>
      <c r="AU538" t="s">
        <v>21</v>
      </c>
      <c r="AV538">
        <v>0</v>
      </c>
      <c r="AW538">
        <v>2</v>
      </c>
      <c r="AX538">
        <v>33357977</v>
      </c>
      <c r="AY538">
        <v>1</v>
      </c>
      <c r="AZ538">
        <v>0</v>
      </c>
      <c r="BA538">
        <v>616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Y538*Source!I563</f>
        <v>9.3465000000000006E-2</v>
      </c>
      <c r="CY538">
        <f>AB538</f>
        <v>8.1</v>
      </c>
      <c r="CZ538">
        <f>AF538</f>
        <v>8.1</v>
      </c>
      <c r="DA538">
        <f>AJ538</f>
        <v>1</v>
      </c>
      <c r="DB538">
        <f>ROUND(((ROUND(AT538*CZ538,2)*1.2)*1.25),2)</f>
        <v>11.3</v>
      </c>
      <c r="DC538">
        <f>ROUND(((ROUND(AT538*AG538,2)*1.2)*1.25),2)</f>
        <v>0</v>
      </c>
    </row>
    <row r="539" spans="1:107">
      <c r="A539">
        <f>ROW(Source!A563)</f>
        <v>563</v>
      </c>
      <c r="B539">
        <v>33304975</v>
      </c>
      <c r="C539">
        <v>33357966</v>
      </c>
      <c r="D539">
        <v>31179550</v>
      </c>
      <c r="E539">
        <v>1</v>
      </c>
      <c r="F539">
        <v>1</v>
      </c>
      <c r="G539">
        <v>1</v>
      </c>
      <c r="H539">
        <v>3</v>
      </c>
      <c r="I539" t="s">
        <v>861</v>
      </c>
      <c r="J539" t="s">
        <v>862</v>
      </c>
      <c r="K539" t="s">
        <v>863</v>
      </c>
      <c r="L539">
        <v>1348</v>
      </c>
      <c r="N539">
        <v>1009</v>
      </c>
      <c r="O539" t="s">
        <v>32</v>
      </c>
      <c r="P539" t="s">
        <v>32</v>
      </c>
      <c r="Q539">
        <v>1000</v>
      </c>
      <c r="W539">
        <v>0</v>
      </c>
      <c r="X539">
        <v>-1068056325</v>
      </c>
      <c r="Y539">
        <v>8.0000000000000004E-4</v>
      </c>
      <c r="AA539">
        <v>10362</v>
      </c>
      <c r="AB539">
        <v>0</v>
      </c>
      <c r="AC539">
        <v>0</v>
      </c>
      <c r="AD539">
        <v>0</v>
      </c>
      <c r="AE539">
        <v>10362</v>
      </c>
      <c r="AF539">
        <v>0</v>
      </c>
      <c r="AG539">
        <v>0</v>
      </c>
      <c r="AH539">
        <v>0</v>
      </c>
      <c r="AI539">
        <v>1</v>
      </c>
      <c r="AJ539">
        <v>1</v>
      </c>
      <c r="AK539">
        <v>1</v>
      </c>
      <c r="AL539">
        <v>1</v>
      </c>
      <c r="AN539">
        <v>0</v>
      </c>
      <c r="AO539">
        <v>1</v>
      </c>
      <c r="AP539">
        <v>0</v>
      </c>
      <c r="AQ539">
        <v>0</v>
      </c>
      <c r="AR539">
        <v>0</v>
      </c>
      <c r="AS539" t="s">
        <v>3</v>
      </c>
      <c r="AT539">
        <v>8.0000000000000004E-4</v>
      </c>
      <c r="AU539" t="s">
        <v>3</v>
      </c>
      <c r="AV539">
        <v>0</v>
      </c>
      <c r="AW539">
        <v>2</v>
      </c>
      <c r="AX539">
        <v>33357978</v>
      </c>
      <c r="AY539">
        <v>1</v>
      </c>
      <c r="AZ539">
        <v>0</v>
      </c>
      <c r="BA539">
        <v>617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Y539*Source!I563</f>
        <v>5.3600000000000009E-5</v>
      </c>
      <c r="CY539">
        <f>AA539</f>
        <v>10362</v>
      </c>
      <c r="CZ539">
        <f>AE539</f>
        <v>10362</v>
      </c>
      <c r="DA539">
        <f>AI539</f>
        <v>1</v>
      </c>
      <c r="DB539">
        <f>ROUND(ROUND(AT539*CZ539,2),2)</f>
        <v>8.2899999999999991</v>
      </c>
      <c r="DC539">
        <f>ROUND(ROUND(AT539*AG539,2),2)</f>
        <v>0</v>
      </c>
    </row>
    <row r="540" spans="1:107">
      <c r="A540">
        <f>ROW(Source!A563)</f>
        <v>563</v>
      </c>
      <c r="B540">
        <v>33304975</v>
      </c>
      <c r="C540">
        <v>33357966</v>
      </c>
      <c r="D540">
        <v>31180727</v>
      </c>
      <c r="E540">
        <v>1</v>
      </c>
      <c r="F540">
        <v>1</v>
      </c>
      <c r="G540">
        <v>1</v>
      </c>
      <c r="H540">
        <v>3</v>
      </c>
      <c r="I540" t="s">
        <v>844</v>
      </c>
      <c r="J540" t="s">
        <v>845</v>
      </c>
      <c r="K540" t="s">
        <v>846</v>
      </c>
      <c r="L540">
        <v>1348</v>
      </c>
      <c r="N540">
        <v>1009</v>
      </c>
      <c r="O540" t="s">
        <v>32</v>
      </c>
      <c r="P540" t="s">
        <v>32</v>
      </c>
      <c r="Q540">
        <v>1000</v>
      </c>
      <c r="W540">
        <v>0</v>
      </c>
      <c r="X540">
        <v>-437906794</v>
      </c>
      <c r="Y540">
        <v>6.9999999999999999E-4</v>
      </c>
      <c r="AA540">
        <v>9040.01</v>
      </c>
      <c r="AB540">
        <v>0</v>
      </c>
      <c r="AC540">
        <v>0</v>
      </c>
      <c r="AD540">
        <v>0</v>
      </c>
      <c r="AE540">
        <v>9040.01</v>
      </c>
      <c r="AF540">
        <v>0</v>
      </c>
      <c r="AG540">
        <v>0</v>
      </c>
      <c r="AH540">
        <v>0</v>
      </c>
      <c r="AI540">
        <v>1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0</v>
      </c>
      <c r="AQ540">
        <v>0</v>
      </c>
      <c r="AR540">
        <v>0</v>
      </c>
      <c r="AS540" t="s">
        <v>3</v>
      </c>
      <c r="AT540">
        <v>6.9999999999999999E-4</v>
      </c>
      <c r="AU540" t="s">
        <v>3</v>
      </c>
      <c r="AV540">
        <v>0</v>
      </c>
      <c r="AW540">
        <v>2</v>
      </c>
      <c r="AX540">
        <v>33357979</v>
      </c>
      <c r="AY540">
        <v>1</v>
      </c>
      <c r="AZ540">
        <v>0</v>
      </c>
      <c r="BA540">
        <v>618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Y540*Source!I563</f>
        <v>4.6900000000000002E-5</v>
      </c>
      <c r="CY540">
        <f>AA540</f>
        <v>9040.01</v>
      </c>
      <c r="CZ540">
        <f>AE540</f>
        <v>9040.01</v>
      </c>
      <c r="DA540">
        <f>AI540</f>
        <v>1</v>
      </c>
      <c r="DB540">
        <f>ROUND(ROUND(AT540*CZ540,2),2)</f>
        <v>6.33</v>
      </c>
      <c r="DC540">
        <f>ROUND(ROUND(AT540*AG540,2),2)</f>
        <v>0</v>
      </c>
    </row>
    <row r="541" spans="1:107">
      <c r="A541">
        <f>ROW(Source!A563)</f>
        <v>563</v>
      </c>
      <c r="B541">
        <v>33304975</v>
      </c>
      <c r="C541">
        <v>33357966</v>
      </c>
      <c r="D541">
        <v>31223743</v>
      </c>
      <c r="E541">
        <v>1</v>
      </c>
      <c r="F541">
        <v>1</v>
      </c>
      <c r="G541">
        <v>1</v>
      </c>
      <c r="H541">
        <v>3</v>
      </c>
      <c r="I541" t="s">
        <v>76</v>
      </c>
      <c r="J541" t="s">
        <v>79</v>
      </c>
      <c r="K541" t="s">
        <v>77</v>
      </c>
      <c r="L541">
        <v>1346</v>
      </c>
      <c r="N541">
        <v>1009</v>
      </c>
      <c r="O541" t="s">
        <v>78</v>
      </c>
      <c r="P541" t="s">
        <v>78</v>
      </c>
      <c r="Q541">
        <v>1</v>
      </c>
      <c r="W541">
        <v>0</v>
      </c>
      <c r="X541">
        <v>-418489366</v>
      </c>
      <c r="Y541">
        <v>100</v>
      </c>
      <c r="AA541">
        <v>8.52</v>
      </c>
      <c r="AB541">
        <v>0</v>
      </c>
      <c r="AC541">
        <v>0</v>
      </c>
      <c r="AD541">
        <v>0</v>
      </c>
      <c r="AE541">
        <v>8.52</v>
      </c>
      <c r="AF541">
        <v>0</v>
      </c>
      <c r="AG541">
        <v>0</v>
      </c>
      <c r="AH541">
        <v>0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3</v>
      </c>
      <c r="AT541">
        <v>100</v>
      </c>
      <c r="AU541" t="s">
        <v>3</v>
      </c>
      <c r="AV541">
        <v>0</v>
      </c>
      <c r="AW541">
        <v>2</v>
      </c>
      <c r="AX541">
        <v>33357981</v>
      </c>
      <c r="AY541">
        <v>1</v>
      </c>
      <c r="AZ541">
        <v>0</v>
      </c>
      <c r="BA541">
        <v>620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Y541*Source!I563</f>
        <v>6.7</v>
      </c>
      <c r="CY541">
        <f>AA541</f>
        <v>8.52</v>
      </c>
      <c r="CZ541">
        <f>AE541</f>
        <v>8.52</v>
      </c>
      <c r="DA541">
        <f>AI541</f>
        <v>1</v>
      </c>
      <c r="DB541">
        <f>ROUND(ROUND(AT541*CZ541,2),2)</f>
        <v>852</v>
      </c>
      <c r="DC541">
        <f>ROUND(ROUND(AT541*AG541,2),2)</f>
        <v>0</v>
      </c>
    </row>
    <row r="542" spans="1:107">
      <c r="A542">
        <f>ROW(Source!A564)</f>
        <v>564</v>
      </c>
      <c r="B542">
        <v>33304960</v>
      </c>
      <c r="C542">
        <v>33357966</v>
      </c>
      <c r="D542">
        <v>31172069</v>
      </c>
      <c r="E542">
        <v>1</v>
      </c>
      <c r="F542">
        <v>1</v>
      </c>
      <c r="G542">
        <v>1</v>
      </c>
      <c r="H542">
        <v>1</v>
      </c>
      <c r="I542" t="s">
        <v>856</v>
      </c>
      <c r="J542" t="s">
        <v>3</v>
      </c>
      <c r="K542" t="s">
        <v>857</v>
      </c>
      <c r="L542">
        <v>1191</v>
      </c>
      <c r="N542">
        <v>1013</v>
      </c>
      <c r="O542" t="s">
        <v>831</v>
      </c>
      <c r="P542" t="s">
        <v>831</v>
      </c>
      <c r="Q542">
        <v>1</v>
      </c>
      <c r="W542">
        <v>0</v>
      </c>
      <c r="X542">
        <v>-1027537862</v>
      </c>
      <c r="Y542">
        <v>8.307599999999999</v>
      </c>
      <c r="AA542">
        <v>0</v>
      </c>
      <c r="AB542">
        <v>0</v>
      </c>
      <c r="AC542">
        <v>0</v>
      </c>
      <c r="AD542">
        <v>9.18</v>
      </c>
      <c r="AE542">
        <v>0</v>
      </c>
      <c r="AF542">
        <v>0</v>
      </c>
      <c r="AG542">
        <v>0</v>
      </c>
      <c r="AH542">
        <v>9.18</v>
      </c>
      <c r="AI542">
        <v>1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1</v>
      </c>
      <c r="AQ542">
        <v>0</v>
      </c>
      <c r="AR542">
        <v>0</v>
      </c>
      <c r="AS542" t="s">
        <v>3</v>
      </c>
      <c r="AT542">
        <v>6.02</v>
      </c>
      <c r="AU542" t="s">
        <v>22</v>
      </c>
      <c r="AV542">
        <v>1</v>
      </c>
      <c r="AW542">
        <v>2</v>
      </c>
      <c r="AX542">
        <v>33357974</v>
      </c>
      <c r="AY542">
        <v>1</v>
      </c>
      <c r="AZ542">
        <v>0</v>
      </c>
      <c r="BA542">
        <v>621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Y542*Source!I564</f>
        <v>0.55660919999999992</v>
      </c>
      <c r="CY542">
        <f>AD542</f>
        <v>9.18</v>
      </c>
      <c r="CZ542">
        <f>AH542</f>
        <v>9.18</v>
      </c>
      <c r="DA542">
        <f>AL542</f>
        <v>1</v>
      </c>
      <c r="DB542">
        <f>ROUND(((ROUND(AT542*CZ542,2)*1.2)*1.15),2)</f>
        <v>76.260000000000005</v>
      </c>
      <c r="DC542">
        <f>ROUND(((ROUND(AT542*AG542,2)*1.2)*1.15),2)</f>
        <v>0</v>
      </c>
    </row>
    <row r="543" spans="1:107">
      <c r="A543">
        <f>ROW(Source!A564)</f>
        <v>564</v>
      </c>
      <c r="B543">
        <v>33304960</v>
      </c>
      <c r="C543">
        <v>33357966</v>
      </c>
      <c r="D543">
        <v>31172011</v>
      </c>
      <c r="E543">
        <v>1</v>
      </c>
      <c r="F543">
        <v>1</v>
      </c>
      <c r="G543">
        <v>1</v>
      </c>
      <c r="H543">
        <v>1</v>
      </c>
      <c r="I543" t="s">
        <v>832</v>
      </c>
      <c r="J543" t="s">
        <v>3</v>
      </c>
      <c r="K543" t="s">
        <v>833</v>
      </c>
      <c r="L543">
        <v>1191</v>
      </c>
      <c r="N543">
        <v>1013</v>
      </c>
      <c r="O543" t="s">
        <v>831</v>
      </c>
      <c r="P543" t="s">
        <v>831</v>
      </c>
      <c r="Q543">
        <v>1</v>
      </c>
      <c r="W543">
        <v>0</v>
      </c>
      <c r="X543">
        <v>-1417349443</v>
      </c>
      <c r="Y543">
        <v>0.04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1</v>
      </c>
      <c r="AJ543">
        <v>1</v>
      </c>
      <c r="AK543">
        <v>1</v>
      </c>
      <c r="AL543">
        <v>1</v>
      </c>
      <c r="AN543">
        <v>0</v>
      </c>
      <c r="AO543">
        <v>1</v>
      </c>
      <c r="AP543">
        <v>0</v>
      </c>
      <c r="AQ543">
        <v>0</v>
      </c>
      <c r="AR543">
        <v>0</v>
      </c>
      <c r="AS543" t="s">
        <v>3</v>
      </c>
      <c r="AT543">
        <v>0.04</v>
      </c>
      <c r="AU543" t="s">
        <v>3</v>
      </c>
      <c r="AV543">
        <v>2</v>
      </c>
      <c r="AW543">
        <v>2</v>
      </c>
      <c r="AX543">
        <v>33357975</v>
      </c>
      <c r="AY543">
        <v>1</v>
      </c>
      <c r="AZ543">
        <v>2048</v>
      </c>
      <c r="BA543">
        <v>622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Y543*Source!I564</f>
        <v>2.6800000000000001E-3</v>
      </c>
      <c r="CY543">
        <f>AD543</f>
        <v>0</v>
      </c>
      <c r="CZ543">
        <f>AH543</f>
        <v>0</v>
      </c>
      <c r="DA543">
        <f>AL543</f>
        <v>1</v>
      </c>
      <c r="DB543">
        <f>ROUND(ROUND(AT543*CZ543,2),2)</f>
        <v>0</v>
      </c>
      <c r="DC543">
        <f>ROUND(ROUND(AT543*AG543,2),2)</f>
        <v>0</v>
      </c>
    </row>
    <row r="544" spans="1:107">
      <c r="A544">
        <f>ROW(Source!A564)</f>
        <v>564</v>
      </c>
      <c r="B544">
        <v>33304960</v>
      </c>
      <c r="C544">
        <v>33357966</v>
      </c>
      <c r="D544">
        <v>31259879</v>
      </c>
      <c r="E544">
        <v>1</v>
      </c>
      <c r="F544">
        <v>1</v>
      </c>
      <c r="G544">
        <v>1</v>
      </c>
      <c r="H544">
        <v>2</v>
      </c>
      <c r="I544" t="s">
        <v>841</v>
      </c>
      <c r="J544" t="s">
        <v>842</v>
      </c>
      <c r="K544" t="s">
        <v>843</v>
      </c>
      <c r="L544">
        <v>1368</v>
      </c>
      <c r="N544">
        <v>1011</v>
      </c>
      <c r="O544" t="s">
        <v>837</v>
      </c>
      <c r="P544" t="s">
        <v>837</v>
      </c>
      <c r="Q544">
        <v>1</v>
      </c>
      <c r="W544">
        <v>0</v>
      </c>
      <c r="X544">
        <v>1372534845</v>
      </c>
      <c r="Y544">
        <v>0.06</v>
      </c>
      <c r="AA544">
        <v>0</v>
      </c>
      <c r="AB544">
        <v>65.709999999999994</v>
      </c>
      <c r="AC544">
        <v>11.6</v>
      </c>
      <c r="AD544">
        <v>0</v>
      </c>
      <c r="AE544">
        <v>0</v>
      </c>
      <c r="AF544">
        <v>65.709999999999994</v>
      </c>
      <c r="AG544">
        <v>11.6</v>
      </c>
      <c r="AH544">
        <v>0</v>
      </c>
      <c r="AI544">
        <v>1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1</v>
      </c>
      <c r="AQ544">
        <v>0</v>
      </c>
      <c r="AR544">
        <v>0</v>
      </c>
      <c r="AS544" t="s">
        <v>3</v>
      </c>
      <c r="AT544">
        <v>0.04</v>
      </c>
      <c r="AU544" t="s">
        <v>21</v>
      </c>
      <c r="AV544">
        <v>0</v>
      </c>
      <c r="AW544">
        <v>2</v>
      </c>
      <c r="AX544">
        <v>33357976</v>
      </c>
      <c r="AY544">
        <v>1</v>
      </c>
      <c r="AZ544">
        <v>0</v>
      </c>
      <c r="BA544">
        <v>623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Y544*Source!I564</f>
        <v>4.0200000000000001E-3</v>
      </c>
      <c r="CY544">
        <f>AB544</f>
        <v>65.709999999999994</v>
      </c>
      <c r="CZ544">
        <f>AF544</f>
        <v>65.709999999999994</v>
      </c>
      <c r="DA544">
        <f>AJ544</f>
        <v>1</v>
      </c>
      <c r="DB544">
        <f>ROUND(((ROUND(AT544*CZ544,2)*1.2)*1.25),2)</f>
        <v>3.95</v>
      </c>
      <c r="DC544">
        <f>ROUND(((ROUND(AT544*AG544,2)*1.2)*1.25),2)</f>
        <v>0.69</v>
      </c>
    </row>
    <row r="545" spans="1:107">
      <c r="A545">
        <f>ROW(Source!A564)</f>
        <v>564</v>
      </c>
      <c r="B545">
        <v>33304960</v>
      </c>
      <c r="C545">
        <v>33357966</v>
      </c>
      <c r="D545">
        <v>31260100</v>
      </c>
      <c r="E545">
        <v>1</v>
      </c>
      <c r="F545">
        <v>1</v>
      </c>
      <c r="G545">
        <v>1</v>
      </c>
      <c r="H545">
        <v>2</v>
      </c>
      <c r="I545" t="s">
        <v>858</v>
      </c>
      <c r="J545" t="s">
        <v>859</v>
      </c>
      <c r="K545" t="s">
        <v>860</v>
      </c>
      <c r="L545">
        <v>1368</v>
      </c>
      <c r="N545">
        <v>1011</v>
      </c>
      <c r="O545" t="s">
        <v>837</v>
      </c>
      <c r="P545" t="s">
        <v>837</v>
      </c>
      <c r="Q545">
        <v>1</v>
      </c>
      <c r="W545">
        <v>0</v>
      </c>
      <c r="X545">
        <v>-353815937</v>
      </c>
      <c r="Y545">
        <v>1.395</v>
      </c>
      <c r="AA545">
        <v>0</v>
      </c>
      <c r="AB545">
        <v>8.1</v>
      </c>
      <c r="AC545">
        <v>0</v>
      </c>
      <c r="AD545">
        <v>0</v>
      </c>
      <c r="AE545">
        <v>0</v>
      </c>
      <c r="AF545">
        <v>8.1</v>
      </c>
      <c r="AG545">
        <v>0</v>
      </c>
      <c r="AH545">
        <v>0</v>
      </c>
      <c r="AI545">
        <v>1</v>
      </c>
      <c r="AJ545">
        <v>1</v>
      </c>
      <c r="AK545">
        <v>1</v>
      </c>
      <c r="AL545">
        <v>1</v>
      </c>
      <c r="AN545">
        <v>0</v>
      </c>
      <c r="AO545">
        <v>1</v>
      </c>
      <c r="AP545">
        <v>1</v>
      </c>
      <c r="AQ545">
        <v>0</v>
      </c>
      <c r="AR545">
        <v>0</v>
      </c>
      <c r="AS545" t="s">
        <v>3</v>
      </c>
      <c r="AT545">
        <v>0.93</v>
      </c>
      <c r="AU545" t="s">
        <v>21</v>
      </c>
      <c r="AV545">
        <v>0</v>
      </c>
      <c r="AW545">
        <v>2</v>
      </c>
      <c r="AX545">
        <v>33357977</v>
      </c>
      <c r="AY545">
        <v>1</v>
      </c>
      <c r="AZ545">
        <v>0</v>
      </c>
      <c r="BA545">
        <v>624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Y545*Source!I564</f>
        <v>9.3465000000000006E-2</v>
      </c>
      <c r="CY545">
        <f>AB545</f>
        <v>8.1</v>
      </c>
      <c r="CZ545">
        <f>AF545</f>
        <v>8.1</v>
      </c>
      <c r="DA545">
        <f>AJ545</f>
        <v>1</v>
      </c>
      <c r="DB545">
        <f>ROUND(((ROUND(AT545*CZ545,2)*1.2)*1.25),2)</f>
        <v>11.3</v>
      </c>
      <c r="DC545">
        <f>ROUND(((ROUND(AT545*AG545,2)*1.2)*1.25),2)</f>
        <v>0</v>
      </c>
    </row>
    <row r="546" spans="1:107">
      <c r="A546">
        <f>ROW(Source!A564)</f>
        <v>564</v>
      </c>
      <c r="B546">
        <v>33304960</v>
      </c>
      <c r="C546">
        <v>33357966</v>
      </c>
      <c r="D546">
        <v>31179550</v>
      </c>
      <c r="E546">
        <v>1</v>
      </c>
      <c r="F546">
        <v>1</v>
      </c>
      <c r="G546">
        <v>1</v>
      </c>
      <c r="H546">
        <v>3</v>
      </c>
      <c r="I546" t="s">
        <v>861</v>
      </c>
      <c r="J546" t="s">
        <v>862</v>
      </c>
      <c r="K546" t="s">
        <v>863</v>
      </c>
      <c r="L546">
        <v>1348</v>
      </c>
      <c r="N546">
        <v>1009</v>
      </c>
      <c r="O546" t="s">
        <v>32</v>
      </c>
      <c r="P546" t="s">
        <v>32</v>
      </c>
      <c r="Q546">
        <v>1000</v>
      </c>
      <c r="W546">
        <v>0</v>
      </c>
      <c r="X546">
        <v>-1068056325</v>
      </c>
      <c r="Y546">
        <v>8.0000000000000004E-4</v>
      </c>
      <c r="AA546">
        <v>10362</v>
      </c>
      <c r="AB546">
        <v>0</v>
      </c>
      <c r="AC546">
        <v>0</v>
      </c>
      <c r="AD546">
        <v>0</v>
      </c>
      <c r="AE546">
        <v>10362</v>
      </c>
      <c r="AF546">
        <v>0</v>
      </c>
      <c r="AG546">
        <v>0</v>
      </c>
      <c r="AH546">
        <v>0</v>
      </c>
      <c r="AI546">
        <v>1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3</v>
      </c>
      <c r="AT546">
        <v>8.0000000000000004E-4</v>
      </c>
      <c r="AU546" t="s">
        <v>3</v>
      </c>
      <c r="AV546">
        <v>0</v>
      </c>
      <c r="AW546">
        <v>2</v>
      </c>
      <c r="AX546">
        <v>33357978</v>
      </c>
      <c r="AY546">
        <v>1</v>
      </c>
      <c r="AZ546">
        <v>0</v>
      </c>
      <c r="BA546">
        <v>625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Y546*Source!I564</f>
        <v>5.3600000000000009E-5</v>
      </c>
      <c r="CY546">
        <f>AA546</f>
        <v>10362</v>
      </c>
      <c r="CZ546">
        <f>AE546</f>
        <v>10362</v>
      </c>
      <c r="DA546">
        <f>AI546</f>
        <v>1</v>
      </c>
      <c r="DB546">
        <f>ROUND(ROUND(AT546*CZ546,2),2)</f>
        <v>8.2899999999999991</v>
      </c>
      <c r="DC546">
        <f>ROUND(ROUND(AT546*AG546,2),2)</f>
        <v>0</v>
      </c>
    </row>
    <row r="547" spans="1:107">
      <c r="A547">
        <f>ROW(Source!A564)</f>
        <v>564</v>
      </c>
      <c r="B547">
        <v>33304960</v>
      </c>
      <c r="C547">
        <v>33357966</v>
      </c>
      <c r="D547">
        <v>31180727</v>
      </c>
      <c r="E547">
        <v>1</v>
      </c>
      <c r="F547">
        <v>1</v>
      </c>
      <c r="G547">
        <v>1</v>
      </c>
      <c r="H547">
        <v>3</v>
      </c>
      <c r="I547" t="s">
        <v>844</v>
      </c>
      <c r="J547" t="s">
        <v>845</v>
      </c>
      <c r="K547" t="s">
        <v>846</v>
      </c>
      <c r="L547">
        <v>1348</v>
      </c>
      <c r="N547">
        <v>1009</v>
      </c>
      <c r="O547" t="s">
        <v>32</v>
      </c>
      <c r="P547" t="s">
        <v>32</v>
      </c>
      <c r="Q547">
        <v>1000</v>
      </c>
      <c r="W547">
        <v>0</v>
      </c>
      <c r="X547">
        <v>-437906794</v>
      </c>
      <c r="Y547">
        <v>6.9999999999999999E-4</v>
      </c>
      <c r="AA547">
        <v>9040.01</v>
      </c>
      <c r="AB547">
        <v>0</v>
      </c>
      <c r="AC547">
        <v>0</v>
      </c>
      <c r="AD547">
        <v>0</v>
      </c>
      <c r="AE547">
        <v>9040.01</v>
      </c>
      <c r="AF547">
        <v>0</v>
      </c>
      <c r="AG547">
        <v>0</v>
      </c>
      <c r="AH547">
        <v>0</v>
      </c>
      <c r="AI547">
        <v>1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0</v>
      </c>
      <c r="AQ547">
        <v>0</v>
      </c>
      <c r="AR547">
        <v>0</v>
      </c>
      <c r="AS547" t="s">
        <v>3</v>
      </c>
      <c r="AT547">
        <v>6.9999999999999999E-4</v>
      </c>
      <c r="AU547" t="s">
        <v>3</v>
      </c>
      <c r="AV547">
        <v>0</v>
      </c>
      <c r="AW547">
        <v>2</v>
      </c>
      <c r="AX547">
        <v>33357979</v>
      </c>
      <c r="AY547">
        <v>1</v>
      </c>
      <c r="AZ547">
        <v>0</v>
      </c>
      <c r="BA547">
        <v>626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Y547*Source!I564</f>
        <v>4.6900000000000002E-5</v>
      </c>
      <c r="CY547">
        <f>AA547</f>
        <v>9040.01</v>
      </c>
      <c r="CZ547">
        <f>AE547</f>
        <v>9040.01</v>
      </c>
      <c r="DA547">
        <f>AI547</f>
        <v>1</v>
      </c>
      <c r="DB547">
        <f>ROUND(ROUND(AT547*CZ547,2),2)</f>
        <v>6.33</v>
      </c>
      <c r="DC547">
        <f>ROUND(ROUND(AT547*AG547,2),2)</f>
        <v>0</v>
      </c>
    </row>
    <row r="548" spans="1:107">
      <c r="A548">
        <f>ROW(Source!A564)</f>
        <v>564</v>
      </c>
      <c r="B548">
        <v>33304960</v>
      </c>
      <c r="C548">
        <v>33357966</v>
      </c>
      <c r="D548">
        <v>31223743</v>
      </c>
      <c r="E548">
        <v>1</v>
      </c>
      <c r="F548">
        <v>1</v>
      </c>
      <c r="G548">
        <v>1</v>
      </c>
      <c r="H548">
        <v>3</v>
      </c>
      <c r="I548" t="s">
        <v>76</v>
      </c>
      <c r="J548" t="s">
        <v>79</v>
      </c>
      <c r="K548" t="s">
        <v>77</v>
      </c>
      <c r="L548">
        <v>1346</v>
      </c>
      <c r="N548">
        <v>1009</v>
      </c>
      <c r="O548" t="s">
        <v>78</v>
      </c>
      <c r="P548" t="s">
        <v>78</v>
      </c>
      <c r="Q548">
        <v>1</v>
      </c>
      <c r="W548">
        <v>0</v>
      </c>
      <c r="X548">
        <v>-418489366</v>
      </c>
      <c r="Y548">
        <v>100</v>
      </c>
      <c r="AA548">
        <v>8.52</v>
      </c>
      <c r="AB548">
        <v>0</v>
      </c>
      <c r="AC548">
        <v>0</v>
      </c>
      <c r="AD548">
        <v>0</v>
      </c>
      <c r="AE548">
        <v>8.52</v>
      </c>
      <c r="AF548">
        <v>0</v>
      </c>
      <c r="AG548">
        <v>0</v>
      </c>
      <c r="AH548">
        <v>0</v>
      </c>
      <c r="AI548">
        <v>1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0</v>
      </c>
      <c r="AQ548">
        <v>0</v>
      </c>
      <c r="AR548">
        <v>0</v>
      </c>
      <c r="AS548" t="s">
        <v>3</v>
      </c>
      <c r="AT548">
        <v>100</v>
      </c>
      <c r="AU548" t="s">
        <v>3</v>
      </c>
      <c r="AV548">
        <v>0</v>
      </c>
      <c r="AW548">
        <v>2</v>
      </c>
      <c r="AX548">
        <v>33357981</v>
      </c>
      <c r="AY548">
        <v>1</v>
      </c>
      <c r="AZ548">
        <v>0</v>
      </c>
      <c r="BA548">
        <v>628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Y548*Source!I564</f>
        <v>6.7</v>
      </c>
      <c r="CY548">
        <f>AA548</f>
        <v>8.52</v>
      </c>
      <c r="CZ548">
        <f>AE548</f>
        <v>8.52</v>
      </c>
      <c r="DA548">
        <f>AI548</f>
        <v>1</v>
      </c>
      <c r="DB548">
        <f>ROUND(ROUND(AT548*CZ548,2),2)</f>
        <v>852</v>
      </c>
      <c r="DC548">
        <f>ROUND(ROUND(AT548*AG548,2),2)</f>
        <v>0</v>
      </c>
    </row>
    <row r="549" spans="1:107">
      <c r="A549">
        <f>ROW(Source!A604)</f>
        <v>604</v>
      </c>
      <c r="B549">
        <v>33304975</v>
      </c>
      <c r="C549">
        <v>33358002</v>
      </c>
      <c r="D549">
        <v>31172076</v>
      </c>
      <c r="E549">
        <v>1</v>
      </c>
      <c r="F549">
        <v>1</v>
      </c>
      <c r="G549">
        <v>1</v>
      </c>
      <c r="H549">
        <v>1</v>
      </c>
      <c r="I549" t="s">
        <v>829</v>
      </c>
      <c r="J549" t="s">
        <v>3</v>
      </c>
      <c r="K549" t="s">
        <v>830</v>
      </c>
      <c r="L549">
        <v>1191</v>
      </c>
      <c r="N549">
        <v>1013</v>
      </c>
      <c r="O549" t="s">
        <v>831</v>
      </c>
      <c r="P549" t="s">
        <v>831</v>
      </c>
      <c r="Q549">
        <v>1</v>
      </c>
      <c r="W549">
        <v>0</v>
      </c>
      <c r="X549">
        <v>1069510174</v>
      </c>
      <c r="Y549">
        <v>19.8582</v>
      </c>
      <c r="AA549">
        <v>0</v>
      </c>
      <c r="AB549">
        <v>0</v>
      </c>
      <c r="AC549">
        <v>0</v>
      </c>
      <c r="AD549">
        <v>9.6199999999999992</v>
      </c>
      <c r="AE549">
        <v>0</v>
      </c>
      <c r="AF549">
        <v>0</v>
      </c>
      <c r="AG549">
        <v>0</v>
      </c>
      <c r="AH549">
        <v>9.6199999999999992</v>
      </c>
      <c r="AI549">
        <v>1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1</v>
      </c>
      <c r="AQ549">
        <v>0</v>
      </c>
      <c r="AR549">
        <v>0</v>
      </c>
      <c r="AS549" t="s">
        <v>3</v>
      </c>
      <c r="AT549">
        <v>14.39</v>
      </c>
      <c r="AU549" t="s">
        <v>22</v>
      </c>
      <c r="AV549">
        <v>1</v>
      </c>
      <c r="AW549">
        <v>2</v>
      </c>
      <c r="AX549">
        <v>33358010</v>
      </c>
      <c r="AY549">
        <v>1</v>
      </c>
      <c r="AZ549">
        <v>0</v>
      </c>
      <c r="BA549">
        <v>629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Y549*Source!I604</f>
        <v>19.8582</v>
      </c>
      <c r="CY549">
        <f>AD549</f>
        <v>9.6199999999999992</v>
      </c>
      <c r="CZ549">
        <f>AH549</f>
        <v>9.6199999999999992</v>
      </c>
      <c r="DA549">
        <f>AL549</f>
        <v>1</v>
      </c>
      <c r="DB549">
        <f>ROUND(((ROUND(AT549*CZ549,2)*1.2)*1.15),2)</f>
        <v>191.03</v>
      </c>
      <c r="DC549">
        <f>ROUND(((ROUND(AT549*AG549,2)*1.2)*1.15),2)</f>
        <v>0</v>
      </c>
    </row>
    <row r="550" spans="1:107">
      <c r="A550">
        <f>ROW(Source!A604)</f>
        <v>604</v>
      </c>
      <c r="B550">
        <v>33304975</v>
      </c>
      <c r="C550">
        <v>33358002</v>
      </c>
      <c r="D550">
        <v>31172011</v>
      </c>
      <c r="E550">
        <v>1</v>
      </c>
      <c r="F550">
        <v>1</v>
      </c>
      <c r="G550">
        <v>1</v>
      </c>
      <c r="H550">
        <v>1</v>
      </c>
      <c r="I550" t="s">
        <v>832</v>
      </c>
      <c r="J550" t="s">
        <v>3</v>
      </c>
      <c r="K550" t="s">
        <v>833</v>
      </c>
      <c r="L550">
        <v>1191</v>
      </c>
      <c r="N550">
        <v>1013</v>
      </c>
      <c r="O550" t="s">
        <v>831</v>
      </c>
      <c r="P550" t="s">
        <v>831</v>
      </c>
      <c r="Q550">
        <v>1</v>
      </c>
      <c r="W550">
        <v>0</v>
      </c>
      <c r="X550">
        <v>-1417349443</v>
      </c>
      <c r="Y550">
        <v>0.41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1</v>
      </c>
      <c r="AJ550">
        <v>1</v>
      </c>
      <c r="AK550">
        <v>1</v>
      </c>
      <c r="AL550">
        <v>1</v>
      </c>
      <c r="AN550">
        <v>0</v>
      </c>
      <c r="AO550">
        <v>1</v>
      </c>
      <c r="AP550">
        <v>0</v>
      </c>
      <c r="AQ550">
        <v>0</v>
      </c>
      <c r="AR550">
        <v>0</v>
      </c>
      <c r="AS550" t="s">
        <v>3</v>
      </c>
      <c r="AT550">
        <v>0.41</v>
      </c>
      <c r="AU550" t="s">
        <v>3</v>
      </c>
      <c r="AV550">
        <v>2</v>
      </c>
      <c r="AW550">
        <v>2</v>
      </c>
      <c r="AX550">
        <v>33358011</v>
      </c>
      <c r="AY550">
        <v>1</v>
      </c>
      <c r="AZ550">
        <v>2048</v>
      </c>
      <c r="BA550">
        <v>630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Y550*Source!I604</f>
        <v>0.41</v>
      </c>
      <c r="CY550">
        <f>AD550</f>
        <v>0</v>
      </c>
      <c r="CZ550">
        <f>AH550</f>
        <v>0</v>
      </c>
      <c r="DA550">
        <f>AL550</f>
        <v>1</v>
      </c>
      <c r="DB550">
        <f>ROUND(ROUND(AT550*CZ550,2),2)</f>
        <v>0</v>
      </c>
      <c r="DC550">
        <f>ROUND(ROUND(AT550*AG550,2),2)</f>
        <v>0</v>
      </c>
    </row>
    <row r="551" spans="1:107">
      <c r="A551">
        <f>ROW(Source!A604)</f>
        <v>604</v>
      </c>
      <c r="B551">
        <v>33304975</v>
      </c>
      <c r="C551">
        <v>33358002</v>
      </c>
      <c r="D551">
        <v>31258491</v>
      </c>
      <c r="E551">
        <v>1</v>
      </c>
      <c r="F551">
        <v>1</v>
      </c>
      <c r="G551">
        <v>1</v>
      </c>
      <c r="H551">
        <v>2</v>
      </c>
      <c r="I551" t="s">
        <v>834</v>
      </c>
      <c r="J551" t="s">
        <v>835</v>
      </c>
      <c r="K551" t="s">
        <v>836</v>
      </c>
      <c r="L551">
        <v>1368</v>
      </c>
      <c r="N551">
        <v>1011</v>
      </c>
      <c r="O551" t="s">
        <v>837</v>
      </c>
      <c r="P551" t="s">
        <v>837</v>
      </c>
      <c r="Q551">
        <v>1</v>
      </c>
      <c r="W551">
        <v>0</v>
      </c>
      <c r="X551">
        <v>-1718674368</v>
      </c>
      <c r="Y551">
        <v>0.06</v>
      </c>
      <c r="AA551">
        <v>0</v>
      </c>
      <c r="AB551">
        <v>111.99</v>
      </c>
      <c r="AC551">
        <v>13.5</v>
      </c>
      <c r="AD551">
        <v>0</v>
      </c>
      <c r="AE551">
        <v>0</v>
      </c>
      <c r="AF551">
        <v>111.99</v>
      </c>
      <c r="AG551">
        <v>13.5</v>
      </c>
      <c r="AH551">
        <v>0</v>
      </c>
      <c r="AI551">
        <v>1</v>
      </c>
      <c r="AJ551">
        <v>1</v>
      </c>
      <c r="AK551">
        <v>1</v>
      </c>
      <c r="AL551">
        <v>1</v>
      </c>
      <c r="AN551">
        <v>0</v>
      </c>
      <c r="AO551">
        <v>1</v>
      </c>
      <c r="AP551">
        <v>1</v>
      </c>
      <c r="AQ551">
        <v>0</v>
      </c>
      <c r="AR551">
        <v>0</v>
      </c>
      <c r="AS551" t="s">
        <v>3</v>
      </c>
      <c r="AT551">
        <v>0.04</v>
      </c>
      <c r="AU551" t="s">
        <v>21</v>
      </c>
      <c r="AV551">
        <v>0</v>
      </c>
      <c r="AW551">
        <v>2</v>
      </c>
      <c r="AX551">
        <v>33358012</v>
      </c>
      <c r="AY551">
        <v>1</v>
      </c>
      <c r="AZ551">
        <v>0</v>
      </c>
      <c r="BA551">
        <v>631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Y551*Source!I604</f>
        <v>0.06</v>
      </c>
      <c r="CY551">
        <f>AB551</f>
        <v>111.99</v>
      </c>
      <c r="CZ551">
        <f>AF551</f>
        <v>111.99</v>
      </c>
      <c r="DA551">
        <f>AJ551</f>
        <v>1</v>
      </c>
      <c r="DB551">
        <f>ROUND(((ROUND(AT551*CZ551,2)*1.2)*1.25),2)</f>
        <v>6.72</v>
      </c>
      <c r="DC551">
        <f>ROUND(((ROUND(AT551*AG551,2)*1.2)*1.25),2)</f>
        <v>0.81</v>
      </c>
    </row>
    <row r="552" spans="1:107">
      <c r="A552">
        <f>ROW(Source!A604)</f>
        <v>604</v>
      </c>
      <c r="B552">
        <v>33304975</v>
      </c>
      <c r="C552">
        <v>33358002</v>
      </c>
      <c r="D552">
        <v>31258691</v>
      </c>
      <c r="E552">
        <v>1</v>
      </c>
      <c r="F552">
        <v>1</v>
      </c>
      <c r="G552">
        <v>1</v>
      </c>
      <c r="H552">
        <v>2</v>
      </c>
      <c r="I552" t="s">
        <v>838</v>
      </c>
      <c r="J552" t="s">
        <v>839</v>
      </c>
      <c r="K552" t="s">
        <v>840</v>
      </c>
      <c r="L552">
        <v>1368</v>
      </c>
      <c r="N552">
        <v>1011</v>
      </c>
      <c r="O552" t="s">
        <v>837</v>
      </c>
      <c r="P552" t="s">
        <v>837</v>
      </c>
      <c r="Q552">
        <v>1</v>
      </c>
      <c r="W552">
        <v>0</v>
      </c>
      <c r="X552">
        <v>1373224040</v>
      </c>
      <c r="Y552">
        <v>4.9499999999999993</v>
      </c>
      <c r="AA552">
        <v>0</v>
      </c>
      <c r="AB552">
        <v>3.12</v>
      </c>
      <c r="AC552">
        <v>0</v>
      </c>
      <c r="AD552">
        <v>0</v>
      </c>
      <c r="AE552">
        <v>0</v>
      </c>
      <c r="AF552">
        <v>3.12</v>
      </c>
      <c r="AG552">
        <v>0</v>
      </c>
      <c r="AH552">
        <v>0</v>
      </c>
      <c r="AI552">
        <v>1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1</v>
      </c>
      <c r="AQ552">
        <v>0</v>
      </c>
      <c r="AR552">
        <v>0</v>
      </c>
      <c r="AS552" t="s">
        <v>3</v>
      </c>
      <c r="AT552">
        <v>3.3</v>
      </c>
      <c r="AU552" t="s">
        <v>21</v>
      </c>
      <c r="AV552">
        <v>0</v>
      </c>
      <c r="AW552">
        <v>2</v>
      </c>
      <c r="AX552">
        <v>33358013</v>
      </c>
      <c r="AY552">
        <v>1</v>
      </c>
      <c r="AZ552">
        <v>0</v>
      </c>
      <c r="BA552">
        <v>632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Y552*Source!I604</f>
        <v>4.9499999999999993</v>
      </c>
      <c r="CY552">
        <f>AB552</f>
        <v>3.12</v>
      </c>
      <c r="CZ552">
        <f>AF552</f>
        <v>3.12</v>
      </c>
      <c r="DA552">
        <f>AJ552</f>
        <v>1</v>
      </c>
      <c r="DB552">
        <f>ROUND(((ROUND(AT552*CZ552,2)*1.2)*1.25),2)</f>
        <v>15.45</v>
      </c>
      <c r="DC552">
        <f>ROUND(((ROUND(AT552*AG552,2)*1.2)*1.25),2)</f>
        <v>0</v>
      </c>
    </row>
    <row r="553" spans="1:107">
      <c r="A553">
        <f>ROW(Source!A604)</f>
        <v>604</v>
      </c>
      <c r="B553">
        <v>33304975</v>
      </c>
      <c r="C553">
        <v>33358002</v>
      </c>
      <c r="D553">
        <v>31259879</v>
      </c>
      <c r="E553">
        <v>1</v>
      </c>
      <c r="F553">
        <v>1</v>
      </c>
      <c r="G553">
        <v>1</v>
      </c>
      <c r="H553">
        <v>2</v>
      </c>
      <c r="I553" t="s">
        <v>841</v>
      </c>
      <c r="J553" t="s">
        <v>842</v>
      </c>
      <c r="K553" t="s">
        <v>843</v>
      </c>
      <c r="L553">
        <v>1368</v>
      </c>
      <c r="N553">
        <v>1011</v>
      </c>
      <c r="O553" t="s">
        <v>837</v>
      </c>
      <c r="P553" t="s">
        <v>837</v>
      </c>
      <c r="Q553">
        <v>1</v>
      </c>
      <c r="W553">
        <v>0</v>
      </c>
      <c r="X553">
        <v>1372534845</v>
      </c>
      <c r="Y553">
        <v>0.55500000000000005</v>
      </c>
      <c r="AA553">
        <v>0</v>
      </c>
      <c r="AB553">
        <v>65.709999999999994</v>
      </c>
      <c r="AC553">
        <v>11.6</v>
      </c>
      <c r="AD553">
        <v>0</v>
      </c>
      <c r="AE553">
        <v>0</v>
      </c>
      <c r="AF553">
        <v>65.709999999999994</v>
      </c>
      <c r="AG553">
        <v>11.6</v>
      </c>
      <c r="AH553">
        <v>0</v>
      </c>
      <c r="AI553">
        <v>1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1</v>
      </c>
      <c r="AQ553">
        <v>0</v>
      </c>
      <c r="AR553">
        <v>0</v>
      </c>
      <c r="AS553" t="s">
        <v>3</v>
      </c>
      <c r="AT553">
        <v>0.37</v>
      </c>
      <c r="AU553" t="s">
        <v>21</v>
      </c>
      <c r="AV553">
        <v>0</v>
      </c>
      <c r="AW553">
        <v>2</v>
      </c>
      <c r="AX553">
        <v>33358014</v>
      </c>
      <c r="AY553">
        <v>1</v>
      </c>
      <c r="AZ553">
        <v>0</v>
      </c>
      <c r="BA553">
        <v>633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Y553*Source!I604</f>
        <v>0.55500000000000005</v>
      </c>
      <c r="CY553">
        <f>AB553</f>
        <v>65.709999999999994</v>
      </c>
      <c r="CZ553">
        <f>AF553</f>
        <v>65.709999999999994</v>
      </c>
      <c r="DA553">
        <f>AJ553</f>
        <v>1</v>
      </c>
      <c r="DB553">
        <f>ROUND(((ROUND(AT553*CZ553,2)*1.2)*1.25),2)</f>
        <v>36.47</v>
      </c>
      <c r="DC553">
        <f>ROUND(((ROUND(AT553*AG553,2)*1.2)*1.25),2)</f>
        <v>6.44</v>
      </c>
    </row>
    <row r="554" spans="1:107">
      <c r="A554">
        <f>ROW(Source!A604)</f>
        <v>604</v>
      </c>
      <c r="B554">
        <v>33304975</v>
      </c>
      <c r="C554">
        <v>33358002</v>
      </c>
      <c r="D554">
        <v>31180727</v>
      </c>
      <c r="E554">
        <v>1</v>
      </c>
      <c r="F554">
        <v>1</v>
      </c>
      <c r="G554">
        <v>1</v>
      </c>
      <c r="H554">
        <v>3</v>
      </c>
      <c r="I554" t="s">
        <v>844</v>
      </c>
      <c r="J554" t="s">
        <v>845</v>
      </c>
      <c r="K554" t="s">
        <v>846</v>
      </c>
      <c r="L554">
        <v>1348</v>
      </c>
      <c r="N554">
        <v>1009</v>
      </c>
      <c r="O554" t="s">
        <v>32</v>
      </c>
      <c r="P554" t="s">
        <v>32</v>
      </c>
      <c r="Q554">
        <v>1000</v>
      </c>
      <c r="W554">
        <v>0</v>
      </c>
      <c r="X554">
        <v>-437906794</v>
      </c>
      <c r="Y554">
        <v>6.9999999999999994E-5</v>
      </c>
      <c r="AA554">
        <v>9040.01</v>
      </c>
      <c r="AB554">
        <v>0</v>
      </c>
      <c r="AC554">
        <v>0</v>
      </c>
      <c r="AD554">
        <v>0</v>
      </c>
      <c r="AE554">
        <v>9040.01</v>
      </c>
      <c r="AF554">
        <v>0</v>
      </c>
      <c r="AG554">
        <v>0</v>
      </c>
      <c r="AH554">
        <v>0</v>
      </c>
      <c r="AI554">
        <v>1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0</v>
      </c>
      <c r="AQ554">
        <v>0</v>
      </c>
      <c r="AR554">
        <v>0</v>
      </c>
      <c r="AS554" t="s">
        <v>3</v>
      </c>
      <c r="AT554">
        <v>6.9999999999999994E-5</v>
      </c>
      <c r="AU554" t="s">
        <v>3</v>
      </c>
      <c r="AV554">
        <v>0</v>
      </c>
      <c r="AW554">
        <v>2</v>
      </c>
      <c r="AX554">
        <v>33358016</v>
      </c>
      <c r="AY554">
        <v>1</v>
      </c>
      <c r="AZ554">
        <v>0</v>
      </c>
      <c r="BA554">
        <v>635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Y554*Source!I604</f>
        <v>6.9999999999999994E-5</v>
      </c>
      <c r="CY554">
        <f>AA554</f>
        <v>9040.01</v>
      </c>
      <c r="CZ554">
        <f>AE554</f>
        <v>9040.01</v>
      </c>
      <c r="DA554">
        <f>AI554</f>
        <v>1</v>
      </c>
      <c r="DB554">
        <f>ROUND(ROUND(AT554*CZ554,2),2)</f>
        <v>0.63</v>
      </c>
      <c r="DC554">
        <f>ROUND(ROUND(AT554*AG554,2),2)</f>
        <v>0</v>
      </c>
    </row>
    <row r="555" spans="1:107">
      <c r="A555">
        <f>ROW(Source!A604)</f>
        <v>604</v>
      </c>
      <c r="B555">
        <v>33304975</v>
      </c>
      <c r="C555">
        <v>33358002</v>
      </c>
      <c r="D555">
        <v>31181610</v>
      </c>
      <c r="E555">
        <v>1</v>
      </c>
      <c r="F555">
        <v>1</v>
      </c>
      <c r="G555">
        <v>1</v>
      </c>
      <c r="H555">
        <v>3</v>
      </c>
      <c r="I555" t="s">
        <v>847</v>
      </c>
      <c r="J555" t="s">
        <v>848</v>
      </c>
      <c r="K555" t="s">
        <v>849</v>
      </c>
      <c r="L555">
        <v>1346</v>
      </c>
      <c r="N555">
        <v>1009</v>
      </c>
      <c r="O555" t="s">
        <v>78</v>
      </c>
      <c r="P555" t="s">
        <v>78</v>
      </c>
      <c r="Q555">
        <v>1</v>
      </c>
      <c r="W555">
        <v>0</v>
      </c>
      <c r="X555">
        <v>-731615568</v>
      </c>
      <c r="Y555">
        <v>0.06</v>
      </c>
      <c r="AA555">
        <v>23.09</v>
      </c>
      <c r="AB555">
        <v>0</v>
      </c>
      <c r="AC555">
        <v>0</v>
      </c>
      <c r="AD555">
        <v>0</v>
      </c>
      <c r="AE555">
        <v>23.09</v>
      </c>
      <c r="AF555">
        <v>0</v>
      </c>
      <c r="AG555">
        <v>0</v>
      </c>
      <c r="AH555">
        <v>0</v>
      </c>
      <c r="AI555">
        <v>1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0</v>
      </c>
      <c r="AQ555">
        <v>0</v>
      </c>
      <c r="AR555">
        <v>0</v>
      </c>
      <c r="AS555" t="s">
        <v>3</v>
      </c>
      <c r="AT555">
        <v>0.06</v>
      </c>
      <c r="AU555" t="s">
        <v>3</v>
      </c>
      <c r="AV555">
        <v>0</v>
      </c>
      <c r="AW555">
        <v>2</v>
      </c>
      <c r="AX555">
        <v>33358017</v>
      </c>
      <c r="AY555">
        <v>1</v>
      </c>
      <c r="AZ555">
        <v>0</v>
      </c>
      <c r="BA555">
        <v>636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Y555*Source!I604</f>
        <v>0.06</v>
      </c>
      <c r="CY555">
        <f>AA555</f>
        <v>23.09</v>
      </c>
      <c r="CZ555">
        <f>AE555</f>
        <v>23.09</v>
      </c>
      <c r="DA555">
        <f>AI555</f>
        <v>1</v>
      </c>
      <c r="DB555">
        <f>ROUND(ROUND(AT555*CZ555,2),2)</f>
        <v>1.39</v>
      </c>
      <c r="DC555">
        <f>ROUND(ROUND(AT555*AG555,2),2)</f>
        <v>0</v>
      </c>
    </row>
    <row r="556" spans="1:107">
      <c r="A556">
        <f>ROW(Source!A605)</f>
        <v>605</v>
      </c>
      <c r="B556">
        <v>33304960</v>
      </c>
      <c r="C556">
        <v>33358002</v>
      </c>
      <c r="D556">
        <v>31172076</v>
      </c>
      <c r="E556">
        <v>1</v>
      </c>
      <c r="F556">
        <v>1</v>
      </c>
      <c r="G556">
        <v>1</v>
      </c>
      <c r="H556">
        <v>1</v>
      </c>
      <c r="I556" t="s">
        <v>829</v>
      </c>
      <c r="J556" t="s">
        <v>3</v>
      </c>
      <c r="K556" t="s">
        <v>830</v>
      </c>
      <c r="L556">
        <v>1191</v>
      </c>
      <c r="N556">
        <v>1013</v>
      </c>
      <c r="O556" t="s">
        <v>831</v>
      </c>
      <c r="P556" t="s">
        <v>831</v>
      </c>
      <c r="Q556">
        <v>1</v>
      </c>
      <c r="W556">
        <v>0</v>
      </c>
      <c r="X556">
        <v>1069510174</v>
      </c>
      <c r="Y556">
        <v>19.8582</v>
      </c>
      <c r="AA556">
        <v>0</v>
      </c>
      <c r="AB556">
        <v>0</v>
      </c>
      <c r="AC556">
        <v>0</v>
      </c>
      <c r="AD556">
        <v>9.6199999999999992</v>
      </c>
      <c r="AE556">
        <v>0</v>
      </c>
      <c r="AF556">
        <v>0</v>
      </c>
      <c r="AG556">
        <v>0</v>
      </c>
      <c r="AH556">
        <v>9.6199999999999992</v>
      </c>
      <c r="AI556">
        <v>1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1</v>
      </c>
      <c r="AQ556">
        <v>0</v>
      </c>
      <c r="AR556">
        <v>0</v>
      </c>
      <c r="AS556" t="s">
        <v>3</v>
      </c>
      <c r="AT556">
        <v>14.39</v>
      </c>
      <c r="AU556" t="s">
        <v>22</v>
      </c>
      <c r="AV556">
        <v>1</v>
      </c>
      <c r="AW556">
        <v>2</v>
      </c>
      <c r="AX556">
        <v>33358010</v>
      </c>
      <c r="AY556">
        <v>1</v>
      </c>
      <c r="AZ556">
        <v>0</v>
      </c>
      <c r="BA556">
        <v>637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Y556*Source!I605</f>
        <v>19.8582</v>
      </c>
      <c r="CY556">
        <f>AD556</f>
        <v>9.6199999999999992</v>
      </c>
      <c r="CZ556">
        <f>AH556</f>
        <v>9.6199999999999992</v>
      </c>
      <c r="DA556">
        <f>AL556</f>
        <v>1</v>
      </c>
      <c r="DB556">
        <f>ROUND(((ROUND(AT556*CZ556,2)*1.2)*1.15),2)</f>
        <v>191.03</v>
      </c>
      <c r="DC556">
        <f>ROUND(((ROUND(AT556*AG556,2)*1.2)*1.15),2)</f>
        <v>0</v>
      </c>
    </row>
    <row r="557" spans="1:107">
      <c r="A557">
        <f>ROW(Source!A605)</f>
        <v>605</v>
      </c>
      <c r="B557">
        <v>33304960</v>
      </c>
      <c r="C557">
        <v>33358002</v>
      </c>
      <c r="D557">
        <v>31172011</v>
      </c>
      <c r="E557">
        <v>1</v>
      </c>
      <c r="F557">
        <v>1</v>
      </c>
      <c r="G557">
        <v>1</v>
      </c>
      <c r="H557">
        <v>1</v>
      </c>
      <c r="I557" t="s">
        <v>832</v>
      </c>
      <c r="J557" t="s">
        <v>3</v>
      </c>
      <c r="K557" t="s">
        <v>833</v>
      </c>
      <c r="L557">
        <v>1191</v>
      </c>
      <c r="N557">
        <v>1013</v>
      </c>
      <c r="O557" t="s">
        <v>831</v>
      </c>
      <c r="P557" t="s">
        <v>831</v>
      </c>
      <c r="Q557">
        <v>1</v>
      </c>
      <c r="W557">
        <v>0</v>
      </c>
      <c r="X557">
        <v>-1417349443</v>
      </c>
      <c r="Y557">
        <v>0.41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1</v>
      </c>
      <c r="AJ557">
        <v>1</v>
      </c>
      <c r="AK557">
        <v>1</v>
      </c>
      <c r="AL557">
        <v>1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3</v>
      </c>
      <c r="AT557">
        <v>0.41</v>
      </c>
      <c r="AU557" t="s">
        <v>3</v>
      </c>
      <c r="AV557">
        <v>2</v>
      </c>
      <c r="AW557">
        <v>2</v>
      </c>
      <c r="AX557">
        <v>33358011</v>
      </c>
      <c r="AY557">
        <v>1</v>
      </c>
      <c r="AZ557">
        <v>2048</v>
      </c>
      <c r="BA557">
        <v>638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Y557*Source!I605</f>
        <v>0.41</v>
      </c>
      <c r="CY557">
        <f>AD557</f>
        <v>0</v>
      </c>
      <c r="CZ557">
        <f>AH557</f>
        <v>0</v>
      </c>
      <c r="DA557">
        <f>AL557</f>
        <v>1</v>
      </c>
      <c r="DB557">
        <f>ROUND(ROUND(AT557*CZ557,2),2)</f>
        <v>0</v>
      </c>
      <c r="DC557">
        <f>ROUND(ROUND(AT557*AG557,2),2)</f>
        <v>0</v>
      </c>
    </row>
    <row r="558" spans="1:107">
      <c r="A558">
        <f>ROW(Source!A605)</f>
        <v>605</v>
      </c>
      <c r="B558">
        <v>33304960</v>
      </c>
      <c r="C558">
        <v>33358002</v>
      </c>
      <c r="D558">
        <v>31258491</v>
      </c>
      <c r="E558">
        <v>1</v>
      </c>
      <c r="F558">
        <v>1</v>
      </c>
      <c r="G558">
        <v>1</v>
      </c>
      <c r="H558">
        <v>2</v>
      </c>
      <c r="I558" t="s">
        <v>834</v>
      </c>
      <c r="J558" t="s">
        <v>835</v>
      </c>
      <c r="K558" t="s">
        <v>836</v>
      </c>
      <c r="L558">
        <v>1368</v>
      </c>
      <c r="N558">
        <v>1011</v>
      </c>
      <c r="O558" t="s">
        <v>837</v>
      </c>
      <c r="P558" t="s">
        <v>837</v>
      </c>
      <c r="Q558">
        <v>1</v>
      </c>
      <c r="W558">
        <v>0</v>
      </c>
      <c r="X558">
        <v>-1718674368</v>
      </c>
      <c r="Y558">
        <v>0.06</v>
      </c>
      <c r="AA558">
        <v>0</v>
      </c>
      <c r="AB558">
        <v>111.99</v>
      </c>
      <c r="AC558">
        <v>13.5</v>
      </c>
      <c r="AD558">
        <v>0</v>
      </c>
      <c r="AE558">
        <v>0</v>
      </c>
      <c r="AF558">
        <v>111.99</v>
      </c>
      <c r="AG558">
        <v>13.5</v>
      </c>
      <c r="AH558">
        <v>0</v>
      </c>
      <c r="AI558">
        <v>1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1</v>
      </c>
      <c r="AQ558">
        <v>0</v>
      </c>
      <c r="AR558">
        <v>0</v>
      </c>
      <c r="AS558" t="s">
        <v>3</v>
      </c>
      <c r="AT558">
        <v>0.04</v>
      </c>
      <c r="AU558" t="s">
        <v>21</v>
      </c>
      <c r="AV558">
        <v>0</v>
      </c>
      <c r="AW558">
        <v>2</v>
      </c>
      <c r="AX558">
        <v>33358012</v>
      </c>
      <c r="AY558">
        <v>1</v>
      </c>
      <c r="AZ558">
        <v>0</v>
      </c>
      <c r="BA558">
        <v>639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Y558*Source!I605</f>
        <v>0.06</v>
      </c>
      <c r="CY558">
        <f>AB558</f>
        <v>111.99</v>
      </c>
      <c r="CZ558">
        <f>AF558</f>
        <v>111.99</v>
      </c>
      <c r="DA558">
        <f>AJ558</f>
        <v>1</v>
      </c>
      <c r="DB558">
        <f>ROUND(((ROUND(AT558*CZ558,2)*1.2)*1.25),2)</f>
        <v>6.72</v>
      </c>
      <c r="DC558">
        <f>ROUND(((ROUND(AT558*AG558,2)*1.2)*1.25),2)</f>
        <v>0.81</v>
      </c>
    </row>
    <row r="559" spans="1:107">
      <c r="A559">
        <f>ROW(Source!A605)</f>
        <v>605</v>
      </c>
      <c r="B559">
        <v>33304960</v>
      </c>
      <c r="C559">
        <v>33358002</v>
      </c>
      <c r="D559">
        <v>31258691</v>
      </c>
      <c r="E559">
        <v>1</v>
      </c>
      <c r="F559">
        <v>1</v>
      </c>
      <c r="G559">
        <v>1</v>
      </c>
      <c r="H559">
        <v>2</v>
      </c>
      <c r="I559" t="s">
        <v>838</v>
      </c>
      <c r="J559" t="s">
        <v>839</v>
      </c>
      <c r="K559" t="s">
        <v>840</v>
      </c>
      <c r="L559">
        <v>1368</v>
      </c>
      <c r="N559">
        <v>1011</v>
      </c>
      <c r="O559" t="s">
        <v>837</v>
      </c>
      <c r="P559" t="s">
        <v>837</v>
      </c>
      <c r="Q559">
        <v>1</v>
      </c>
      <c r="W559">
        <v>0</v>
      </c>
      <c r="X559">
        <v>1373224040</v>
      </c>
      <c r="Y559">
        <v>4.9499999999999993</v>
      </c>
      <c r="AA559">
        <v>0</v>
      </c>
      <c r="AB559">
        <v>3.12</v>
      </c>
      <c r="AC559">
        <v>0</v>
      </c>
      <c r="AD559">
        <v>0</v>
      </c>
      <c r="AE559">
        <v>0</v>
      </c>
      <c r="AF559">
        <v>3.12</v>
      </c>
      <c r="AG559">
        <v>0</v>
      </c>
      <c r="AH559">
        <v>0</v>
      </c>
      <c r="AI559">
        <v>1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1</v>
      </c>
      <c r="AQ559">
        <v>0</v>
      </c>
      <c r="AR559">
        <v>0</v>
      </c>
      <c r="AS559" t="s">
        <v>3</v>
      </c>
      <c r="AT559">
        <v>3.3</v>
      </c>
      <c r="AU559" t="s">
        <v>21</v>
      </c>
      <c r="AV559">
        <v>0</v>
      </c>
      <c r="AW559">
        <v>2</v>
      </c>
      <c r="AX559">
        <v>33358013</v>
      </c>
      <c r="AY559">
        <v>1</v>
      </c>
      <c r="AZ559">
        <v>0</v>
      </c>
      <c r="BA559">
        <v>640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Y559*Source!I605</f>
        <v>4.9499999999999993</v>
      </c>
      <c r="CY559">
        <f>AB559</f>
        <v>3.12</v>
      </c>
      <c r="CZ559">
        <f>AF559</f>
        <v>3.12</v>
      </c>
      <c r="DA559">
        <f>AJ559</f>
        <v>1</v>
      </c>
      <c r="DB559">
        <f>ROUND(((ROUND(AT559*CZ559,2)*1.2)*1.25),2)</f>
        <v>15.45</v>
      </c>
      <c r="DC559">
        <f>ROUND(((ROUND(AT559*AG559,2)*1.2)*1.25),2)</f>
        <v>0</v>
      </c>
    </row>
    <row r="560" spans="1:107">
      <c r="A560">
        <f>ROW(Source!A605)</f>
        <v>605</v>
      </c>
      <c r="B560">
        <v>33304960</v>
      </c>
      <c r="C560">
        <v>33358002</v>
      </c>
      <c r="D560">
        <v>31259879</v>
      </c>
      <c r="E560">
        <v>1</v>
      </c>
      <c r="F560">
        <v>1</v>
      </c>
      <c r="G560">
        <v>1</v>
      </c>
      <c r="H560">
        <v>2</v>
      </c>
      <c r="I560" t="s">
        <v>841</v>
      </c>
      <c r="J560" t="s">
        <v>842</v>
      </c>
      <c r="K560" t="s">
        <v>843</v>
      </c>
      <c r="L560">
        <v>1368</v>
      </c>
      <c r="N560">
        <v>1011</v>
      </c>
      <c r="O560" t="s">
        <v>837</v>
      </c>
      <c r="P560" t="s">
        <v>837</v>
      </c>
      <c r="Q560">
        <v>1</v>
      </c>
      <c r="W560">
        <v>0</v>
      </c>
      <c r="X560">
        <v>1372534845</v>
      </c>
      <c r="Y560">
        <v>0.55500000000000005</v>
      </c>
      <c r="AA560">
        <v>0</v>
      </c>
      <c r="AB560">
        <v>65.709999999999994</v>
      </c>
      <c r="AC560">
        <v>11.6</v>
      </c>
      <c r="AD560">
        <v>0</v>
      </c>
      <c r="AE560">
        <v>0</v>
      </c>
      <c r="AF560">
        <v>65.709999999999994</v>
      </c>
      <c r="AG560">
        <v>11.6</v>
      </c>
      <c r="AH560">
        <v>0</v>
      </c>
      <c r="AI560">
        <v>1</v>
      </c>
      <c r="AJ560">
        <v>1</v>
      </c>
      <c r="AK560">
        <v>1</v>
      </c>
      <c r="AL560">
        <v>1</v>
      </c>
      <c r="AN560">
        <v>0</v>
      </c>
      <c r="AO560">
        <v>1</v>
      </c>
      <c r="AP560">
        <v>1</v>
      </c>
      <c r="AQ560">
        <v>0</v>
      </c>
      <c r="AR560">
        <v>0</v>
      </c>
      <c r="AS560" t="s">
        <v>3</v>
      </c>
      <c r="AT560">
        <v>0.37</v>
      </c>
      <c r="AU560" t="s">
        <v>21</v>
      </c>
      <c r="AV560">
        <v>0</v>
      </c>
      <c r="AW560">
        <v>2</v>
      </c>
      <c r="AX560">
        <v>33358014</v>
      </c>
      <c r="AY560">
        <v>1</v>
      </c>
      <c r="AZ560">
        <v>0</v>
      </c>
      <c r="BA560">
        <v>641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Y560*Source!I605</f>
        <v>0.55500000000000005</v>
      </c>
      <c r="CY560">
        <f>AB560</f>
        <v>65.709999999999994</v>
      </c>
      <c r="CZ560">
        <f>AF560</f>
        <v>65.709999999999994</v>
      </c>
      <c r="DA560">
        <f>AJ560</f>
        <v>1</v>
      </c>
      <c r="DB560">
        <f>ROUND(((ROUND(AT560*CZ560,2)*1.2)*1.25),2)</f>
        <v>36.47</v>
      </c>
      <c r="DC560">
        <f>ROUND(((ROUND(AT560*AG560,2)*1.2)*1.25),2)</f>
        <v>6.44</v>
      </c>
    </row>
    <row r="561" spans="1:107">
      <c r="A561">
        <f>ROW(Source!A605)</f>
        <v>605</v>
      </c>
      <c r="B561">
        <v>33304960</v>
      </c>
      <c r="C561">
        <v>33358002</v>
      </c>
      <c r="D561">
        <v>31180727</v>
      </c>
      <c r="E561">
        <v>1</v>
      </c>
      <c r="F561">
        <v>1</v>
      </c>
      <c r="G561">
        <v>1</v>
      </c>
      <c r="H561">
        <v>3</v>
      </c>
      <c r="I561" t="s">
        <v>844</v>
      </c>
      <c r="J561" t="s">
        <v>845</v>
      </c>
      <c r="K561" t="s">
        <v>846</v>
      </c>
      <c r="L561">
        <v>1348</v>
      </c>
      <c r="N561">
        <v>1009</v>
      </c>
      <c r="O561" t="s">
        <v>32</v>
      </c>
      <c r="P561" t="s">
        <v>32</v>
      </c>
      <c r="Q561">
        <v>1000</v>
      </c>
      <c r="W561">
        <v>0</v>
      </c>
      <c r="X561">
        <v>-437906794</v>
      </c>
      <c r="Y561">
        <v>6.9999999999999994E-5</v>
      </c>
      <c r="AA561">
        <v>9040.01</v>
      </c>
      <c r="AB561">
        <v>0</v>
      </c>
      <c r="AC561">
        <v>0</v>
      </c>
      <c r="AD561">
        <v>0</v>
      </c>
      <c r="AE561">
        <v>9040.01</v>
      </c>
      <c r="AF561">
        <v>0</v>
      </c>
      <c r="AG561">
        <v>0</v>
      </c>
      <c r="AH561">
        <v>0</v>
      </c>
      <c r="AI561">
        <v>1</v>
      </c>
      <c r="AJ561">
        <v>1</v>
      </c>
      <c r="AK561">
        <v>1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3</v>
      </c>
      <c r="AT561">
        <v>6.9999999999999994E-5</v>
      </c>
      <c r="AU561" t="s">
        <v>3</v>
      </c>
      <c r="AV561">
        <v>0</v>
      </c>
      <c r="AW561">
        <v>2</v>
      </c>
      <c r="AX561">
        <v>33358016</v>
      </c>
      <c r="AY561">
        <v>1</v>
      </c>
      <c r="AZ561">
        <v>0</v>
      </c>
      <c r="BA561">
        <v>643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Y561*Source!I605</f>
        <v>6.9999999999999994E-5</v>
      </c>
      <c r="CY561">
        <f>AA561</f>
        <v>9040.01</v>
      </c>
      <c r="CZ561">
        <f>AE561</f>
        <v>9040.01</v>
      </c>
      <c r="DA561">
        <f>AI561</f>
        <v>1</v>
      </c>
      <c r="DB561">
        <f>ROUND(ROUND(AT561*CZ561,2),2)</f>
        <v>0.63</v>
      </c>
      <c r="DC561">
        <f>ROUND(ROUND(AT561*AG561,2),2)</f>
        <v>0</v>
      </c>
    </row>
    <row r="562" spans="1:107">
      <c r="A562">
        <f>ROW(Source!A605)</f>
        <v>605</v>
      </c>
      <c r="B562">
        <v>33304960</v>
      </c>
      <c r="C562">
        <v>33358002</v>
      </c>
      <c r="D562">
        <v>31181610</v>
      </c>
      <c r="E562">
        <v>1</v>
      </c>
      <c r="F562">
        <v>1</v>
      </c>
      <c r="G562">
        <v>1</v>
      </c>
      <c r="H562">
        <v>3</v>
      </c>
      <c r="I562" t="s">
        <v>847</v>
      </c>
      <c r="J562" t="s">
        <v>848</v>
      </c>
      <c r="K562" t="s">
        <v>849</v>
      </c>
      <c r="L562">
        <v>1346</v>
      </c>
      <c r="N562">
        <v>1009</v>
      </c>
      <c r="O562" t="s">
        <v>78</v>
      </c>
      <c r="P562" t="s">
        <v>78</v>
      </c>
      <c r="Q562">
        <v>1</v>
      </c>
      <c r="W562">
        <v>0</v>
      </c>
      <c r="X562">
        <v>-731615568</v>
      </c>
      <c r="Y562">
        <v>0.06</v>
      </c>
      <c r="AA562">
        <v>23.09</v>
      </c>
      <c r="AB562">
        <v>0</v>
      </c>
      <c r="AC562">
        <v>0</v>
      </c>
      <c r="AD562">
        <v>0</v>
      </c>
      <c r="AE562">
        <v>23.09</v>
      </c>
      <c r="AF562">
        <v>0</v>
      </c>
      <c r="AG562">
        <v>0</v>
      </c>
      <c r="AH562">
        <v>0</v>
      </c>
      <c r="AI562">
        <v>1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0</v>
      </c>
      <c r="AQ562">
        <v>0</v>
      </c>
      <c r="AR562">
        <v>0</v>
      </c>
      <c r="AS562" t="s">
        <v>3</v>
      </c>
      <c r="AT562">
        <v>0.06</v>
      </c>
      <c r="AU562" t="s">
        <v>3</v>
      </c>
      <c r="AV562">
        <v>0</v>
      </c>
      <c r="AW562">
        <v>2</v>
      </c>
      <c r="AX562">
        <v>33358017</v>
      </c>
      <c r="AY562">
        <v>1</v>
      </c>
      <c r="AZ562">
        <v>0</v>
      </c>
      <c r="BA562">
        <v>644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Y562*Source!I605</f>
        <v>0.06</v>
      </c>
      <c r="CY562">
        <f>AA562</f>
        <v>23.09</v>
      </c>
      <c r="CZ562">
        <f>AE562</f>
        <v>23.09</v>
      </c>
      <c r="DA562">
        <f>AI562</f>
        <v>1</v>
      </c>
      <c r="DB562">
        <f>ROUND(ROUND(AT562*CZ562,2),2)</f>
        <v>1.39</v>
      </c>
      <c r="DC562">
        <f>ROUND(ROUND(AT562*AG562,2),2)</f>
        <v>0</v>
      </c>
    </row>
    <row r="563" spans="1:107">
      <c r="A563">
        <f>ROW(Source!A610)</f>
        <v>610</v>
      </c>
      <c r="B563">
        <v>33304975</v>
      </c>
      <c r="C563">
        <v>33358020</v>
      </c>
      <c r="D563">
        <v>31172061</v>
      </c>
      <c r="E563">
        <v>1</v>
      </c>
      <c r="F563">
        <v>1</v>
      </c>
      <c r="G563">
        <v>1</v>
      </c>
      <c r="H563">
        <v>1</v>
      </c>
      <c r="I563" t="s">
        <v>850</v>
      </c>
      <c r="J563" t="s">
        <v>3</v>
      </c>
      <c r="K563" t="s">
        <v>851</v>
      </c>
      <c r="L563">
        <v>1191</v>
      </c>
      <c r="N563">
        <v>1013</v>
      </c>
      <c r="O563" t="s">
        <v>831</v>
      </c>
      <c r="P563" t="s">
        <v>831</v>
      </c>
      <c r="Q563">
        <v>1</v>
      </c>
      <c r="W563">
        <v>0</v>
      </c>
      <c r="X563">
        <v>-784637506</v>
      </c>
      <c r="Y563">
        <v>7.9349999999999987</v>
      </c>
      <c r="AA563">
        <v>0</v>
      </c>
      <c r="AB563">
        <v>0</v>
      </c>
      <c r="AC563">
        <v>0</v>
      </c>
      <c r="AD563">
        <v>8.74</v>
      </c>
      <c r="AE563">
        <v>0</v>
      </c>
      <c r="AF563">
        <v>0</v>
      </c>
      <c r="AG563">
        <v>0</v>
      </c>
      <c r="AH563">
        <v>8.74</v>
      </c>
      <c r="AI563">
        <v>1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1</v>
      </c>
      <c r="AQ563">
        <v>0</v>
      </c>
      <c r="AR563">
        <v>0</v>
      </c>
      <c r="AS563" t="s">
        <v>3</v>
      </c>
      <c r="AT563">
        <v>5.75</v>
      </c>
      <c r="AU563" t="s">
        <v>22</v>
      </c>
      <c r="AV563">
        <v>1</v>
      </c>
      <c r="AW563">
        <v>2</v>
      </c>
      <c r="AX563">
        <v>33358026</v>
      </c>
      <c r="AY563">
        <v>1</v>
      </c>
      <c r="AZ563">
        <v>0</v>
      </c>
      <c r="BA563">
        <v>645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Y563*Source!I610</f>
        <v>6.2289749999999993</v>
      </c>
      <c r="CY563">
        <f>AD563</f>
        <v>8.74</v>
      </c>
      <c r="CZ563">
        <f>AH563</f>
        <v>8.74</v>
      </c>
      <c r="DA563">
        <f>AL563</f>
        <v>1</v>
      </c>
      <c r="DB563">
        <f>ROUND(((ROUND(AT563*CZ563,2)*1.2)*1.15),2)</f>
        <v>69.36</v>
      </c>
      <c r="DC563">
        <f>ROUND(((ROUND(AT563*AG563,2)*1.2)*1.15),2)</f>
        <v>0</v>
      </c>
    </row>
    <row r="564" spans="1:107">
      <c r="A564">
        <f>ROW(Source!A610)</f>
        <v>610</v>
      </c>
      <c r="B564">
        <v>33304975</v>
      </c>
      <c r="C564">
        <v>33358020</v>
      </c>
      <c r="D564">
        <v>31172011</v>
      </c>
      <c r="E564">
        <v>1</v>
      </c>
      <c r="F564">
        <v>1</v>
      </c>
      <c r="G564">
        <v>1</v>
      </c>
      <c r="H564">
        <v>1</v>
      </c>
      <c r="I564" t="s">
        <v>832</v>
      </c>
      <c r="J564" t="s">
        <v>3</v>
      </c>
      <c r="K564" t="s">
        <v>833</v>
      </c>
      <c r="L564">
        <v>1191</v>
      </c>
      <c r="N564">
        <v>1013</v>
      </c>
      <c r="O564" t="s">
        <v>831</v>
      </c>
      <c r="P564" t="s">
        <v>831</v>
      </c>
      <c r="Q564">
        <v>1</v>
      </c>
      <c r="W564">
        <v>0</v>
      </c>
      <c r="X564">
        <v>-1417349443</v>
      </c>
      <c r="Y564">
        <v>0.01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3</v>
      </c>
      <c r="AT564">
        <v>0.01</v>
      </c>
      <c r="AU564" t="s">
        <v>3</v>
      </c>
      <c r="AV564">
        <v>2</v>
      </c>
      <c r="AW564">
        <v>2</v>
      </c>
      <c r="AX564">
        <v>33358027</v>
      </c>
      <c r="AY564">
        <v>1</v>
      </c>
      <c r="AZ564">
        <v>2048</v>
      </c>
      <c r="BA564">
        <v>646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Y564*Source!I610</f>
        <v>7.8500000000000011E-3</v>
      </c>
      <c r="CY564">
        <f>AD564</f>
        <v>0</v>
      </c>
      <c r="CZ564">
        <f>AH564</f>
        <v>0</v>
      </c>
      <c r="DA564">
        <f>AL564</f>
        <v>1</v>
      </c>
      <c r="DB564">
        <f>ROUND(ROUND(AT564*CZ564,2),2)</f>
        <v>0</v>
      </c>
      <c r="DC564">
        <f>ROUND(ROUND(AT564*AG564,2),2)</f>
        <v>0</v>
      </c>
    </row>
    <row r="565" spans="1:107">
      <c r="A565">
        <f>ROW(Source!A610)</f>
        <v>610</v>
      </c>
      <c r="B565">
        <v>33304975</v>
      </c>
      <c r="C565">
        <v>33358020</v>
      </c>
      <c r="D565">
        <v>31259879</v>
      </c>
      <c r="E565">
        <v>1</v>
      </c>
      <c r="F565">
        <v>1</v>
      </c>
      <c r="G565">
        <v>1</v>
      </c>
      <c r="H565">
        <v>2</v>
      </c>
      <c r="I565" t="s">
        <v>841</v>
      </c>
      <c r="J565" t="s">
        <v>842</v>
      </c>
      <c r="K565" t="s">
        <v>843</v>
      </c>
      <c r="L565">
        <v>1368</v>
      </c>
      <c r="N565">
        <v>1011</v>
      </c>
      <c r="O565" t="s">
        <v>837</v>
      </c>
      <c r="P565" t="s">
        <v>837</v>
      </c>
      <c r="Q565">
        <v>1</v>
      </c>
      <c r="W565">
        <v>0</v>
      </c>
      <c r="X565">
        <v>1372534845</v>
      </c>
      <c r="Y565">
        <v>1.4999999999999999E-2</v>
      </c>
      <c r="AA565">
        <v>0</v>
      </c>
      <c r="AB565">
        <v>65.709999999999994</v>
      </c>
      <c r="AC565">
        <v>11.6</v>
      </c>
      <c r="AD565">
        <v>0</v>
      </c>
      <c r="AE565">
        <v>0</v>
      </c>
      <c r="AF565">
        <v>65.709999999999994</v>
      </c>
      <c r="AG565">
        <v>11.6</v>
      </c>
      <c r="AH565">
        <v>0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1</v>
      </c>
      <c r="AQ565">
        <v>0</v>
      </c>
      <c r="AR565">
        <v>0</v>
      </c>
      <c r="AS565" t="s">
        <v>3</v>
      </c>
      <c r="AT565">
        <v>0.01</v>
      </c>
      <c r="AU565" t="s">
        <v>21</v>
      </c>
      <c r="AV565">
        <v>0</v>
      </c>
      <c r="AW565">
        <v>2</v>
      </c>
      <c r="AX565">
        <v>33358028</v>
      </c>
      <c r="AY565">
        <v>1</v>
      </c>
      <c r="AZ565">
        <v>0</v>
      </c>
      <c r="BA565">
        <v>647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Y565*Source!I610</f>
        <v>1.1775000000000001E-2</v>
      </c>
      <c r="CY565">
        <f>AB565</f>
        <v>65.709999999999994</v>
      </c>
      <c r="CZ565">
        <f>AF565</f>
        <v>65.709999999999994</v>
      </c>
      <c r="DA565">
        <f>AJ565</f>
        <v>1</v>
      </c>
      <c r="DB565">
        <f>ROUND(((ROUND(AT565*CZ565,2)*1.2)*1.25),2)</f>
        <v>0.99</v>
      </c>
      <c r="DC565">
        <f>ROUND(((ROUND(AT565*AG565,2)*1.2)*1.25),2)</f>
        <v>0.18</v>
      </c>
    </row>
    <row r="566" spans="1:107">
      <c r="A566">
        <f>ROW(Source!A610)</f>
        <v>610</v>
      </c>
      <c r="B566">
        <v>33304975</v>
      </c>
      <c r="C566">
        <v>33358020</v>
      </c>
      <c r="D566">
        <v>31180727</v>
      </c>
      <c r="E566">
        <v>1</v>
      </c>
      <c r="F566">
        <v>1</v>
      </c>
      <c r="G566">
        <v>1</v>
      </c>
      <c r="H566">
        <v>3</v>
      </c>
      <c r="I566" t="s">
        <v>844</v>
      </c>
      <c r="J566" t="s">
        <v>845</v>
      </c>
      <c r="K566" t="s">
        <v>846</v>
      </c>
      <c r="L566">
        <v>1348</v>
      </c>
      <c r="N566">
        <v>1009</v>
      </c>
      <c r="O566" t="s">
        <v>32</v>
      </c>
      <c r="P566" t="s">
        <v>32</v>
      </c>
      <c r="Q566">
        <v>1000</v>
      </c>
      <c r="W566">
        <v>0</v>
      </c>
      <c r="X566">
        <v>-437906794</v>
      </c>
      <c r="Y566">
        <v>2.0000000000000001E-4</v>
      </c>
      <c r="AA566">
        <v>9040.01</v>
      </c>
      <c r="AB566">
        <v>0</v>
      </c>
      <c r="AC566">
        <v>0</v>
      </c>
      <c r="AD566">
        <v>0</v>
      </c>
      <c r="AE566">
        <v>9040.01</v>
      </c>
      <c r="AF566">
        <v>0</v>
      </c>
      <c r="AG566">
        <v>0</v>
      </c>
      <c r="AH566">
        <v>0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0</v>
      </c>
      <c r="AQ566">
        <v>0</v>
      </c>
      <c r="AR566">
        <v>0</v>
      </c>
      <c r="AS566" t="s">
        <v>3</v>
      </c>
      <c r="AT566">
        <v>2.0000000000000001E-4</v>
      </c>
      <c r="AU566" t="s">
        <v>3</v>
      </c>
      <c r="AV566">
        <v>0</v>
      </c>
      <c r="AW566">
        <v>2</v>
      </c>
      <c r="AX566">
        <v>33358029</v>
      </c>
      <c r="AY566">
        <v>1</v>
      </c>
      <c r="AZ566">
        <v>0</v>
      </c>
      <c r="BA566">
        <v>648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Y566*Source!I610</f>
        <v>1.5700000000000002E-4</v>
      </c>
      <c r="CY566">
        <f>AA566</f>
        <v>9040.01</v>
      </c>
      <c r="CZ566">
        <f>AE566</f>
        <v>9040.01</v>
      </c>
      <c r="DA566">
        <f>AI566</f>
        <v>1</v>
      </c>
      <c r="DB566">
        <f>ROUND(ROUND(AT566*CZ566,2),2)</f>
        <v>1.81</v>
      </c>
      <c r="DC566">
        <f>ROUND(ROUND(AT566*AG566,2),2)</f>
        <v>0</v>
      </c>
    </row>
    <row r="567" spans="1:107">
      <c r="A567">
        <f>ROW(Source!A610)</f>
        <v>610</v>
      </c>
      <c r="B567">
        <v>33304975</v>
      </c>
      <c r="C567">
        <v>33358020</v>
      </c>
      <c r="D567">
        <v>31181610</v>
      </c>
      <c r="E567">
        <v>1</v>
      </c>
      <c r="F567">
        <v>1</v>
      </c>
      <c r="G567">
        <v>1</v>
      </c>
      <c r="H567">
        <v>3</v>
      </c>
      <c r="I567" t="s">
        <v>847</v>
      </c>
      <c r="J567" t="s">
        <v>848</v>
      </c>
      <c r="K567" t="s">
        <v>849</v>
      </c>
      <c r="L567">
        <v>1346</v>
      </c>
      <c r="N567">
        <v>1009</v>
      </c>
      <c r="O567" t="s">
        <v>78</v>
      </c>
      <c r="P567" t="s">
        <v>78</v>
      </c>
      <c r="Q567">
        <v>1</v>
      </c>
      <c r="W567">
        <v>0</v>
      </c>
      <c r="X567">
        <v>-731615568</v>
      </c>
      <c r="Y567">
        <v>0.08</v>
      </c>
      <c r="AA567">
        <v>23.09</v>
      </c>
      <c r="AB567">
        <v>0</v>
      </c>
      <c r="AC567">
        <v>0</v>
      </c>
      <c r="AD567">
        <v>0</v>
      </c>
      <c r="AE567">
        <v>23.09</v>
      </c>
      <c r="AF567">
        <v>0</v>
      </c>
      <c r="AG567">
        <v>0</v>
      </c>
      <c r="AH567">
        <v>0</v>
      </c>
      <c r="AI567">
        <v>1</v>
      </c>
      <c r="AJ567">
        <v>1</v>
      </c>
      <c r="AK567">
        <v>1</v>
      </c>
      <c r="AL567">
        <v>1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3</v>
      </c>
      <c r="AT567">
        <v>0.08</v>
      </c>
      <c r="AU567" t="s">
        <v>3</v>
      </c>
      <c r="AV567">
        <v>0</v>
      </c>
      <c r="AW567">
        <v>2</v>
      </c>
      <c r="AX567">
        <v>33358030</v>
      </c>
      <c r="AY567">
        <v>1</v>
      </c>
      <c r="AZ567">
        <v>0</v>
      </c>
      <c r="BA567">
        <v>649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Y567*Source!I610</f>
        <v>6.2800000000000009E-2</v>
      </c>
      <c r="CY567">
        <f>AA567</f>
        <v>23.09</v>
      </c>
      <c r="CZ567">
        <f>AE567</f>
        <v>23.09</v>
      </c>
      <c r="DA567">
        <f>AI567</f>
        <v>1</v>
      </c>
      <c r="DB567">
        <f>ROUND(ROUND(AT567*CZ567,2),2)</f>
        <v>1.85</v>
      </c>
      <c r="DC567">
        <f>ROUND(ROUND(AT567*AG567,2),2)</f>
        <v>0</v>
      </c>
    </row>
    <row r="568" spans="1:107">
      <c r="A568">
        <f>ROW(Source!A611)</f>
        <v>611</v>
      </c>
      <c r="B568">
        <v>33304960</v>
      </c>
      <c r="C568">
        <v>33358020</v>
      </c>
      <c r="D568">
        <v>31172061</v>
      </c>
      <c r="E568">
        <v>1</v>
      </c>
      <c r="F568">
        <v>1</v>
      </c>
      <c r="G568">
        <v>1</v>
      </c>
      <c r="H568">
        <v>1</v>
      </c>
      <c r="I568" t="s">
        <v>850</v>
      </c>
      <c r="J568" t="s">
        <v>3</v>
      </c>
      <c r="K568" t="s">
        <v>851</v>
      </c>
      <c r="L568">
        <v>1191</v>
      </c>
      <c r="N568">
        <v>1013</v>
      </c>
      <c r="O568" t="s">
        <v>831</v>
      </c>
      <c r="P568" t="s">
        <v>831</v>
      </c>
      <c r="Q568">
        <v>1</v>
      </c>
      <c r="W568">
        <v>0</v>
      </c>
      <c r="X568">
        <v>-784637506</v>
      </c>
      <c r="Y568">
        <v>7.9349999999999987</v>
      </c>
      <c r="AA568">
        <v>0</v>
      </c>
      <c r="AB568">
        <v>0</v>
      </c>
      <c r="AC568">
        <v>0</v>
      </c>
      <c r="AD568">
        <v>8.74</v>
      </c>
      <c r="AE568">
        <v>0</v>
      </c>
      <c r="AF568">
        <v>0</v>
      </c>
      <c r="AG568">
        <v>0</v>
      </c>
      <c r="AH568">
        <v>8.74</v>
      </c>
      <c r="AI568">
        <v>1</v>
      </c>
      <c r="AJ568">
        <v>1</v>
      </c>
      <c r="AK568">
        <v>1</v>
      </c>
      <c r="AL568">
        <v>1</v>
      </c>
      <c r="AN568">
        <v>0</v>
      </c>
      <c r="AO568">
        <v>1</v>
      </c>
      <c r="AP568">
        <v>1</v>
      </c>
      <c r="AQ568">
        <v>0</v>
      </c>
      <c r="AR568">
        <v>0</v>
      </c>
      <c r="AS568" t="s">
        <v>3</v>
      </c>
      <c r="AT568">
        <v>5.75</v>
      </c>
      <c r="AU568" t="s">
        <v>22</v>
      </c>
      <c r="AV568">
        <v>1</v>
      </c>
      <c r="AW568">
        <v>2</v>
      </c>
      <c r="AX568">
        <v>33358026</v>
      </c>
      <c r="AY568">
        <v>1</v>
      </c>
      <c r="AZ568">
        <v>0</v>
      </c>
      <c r="BA568">
        <v>651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Y568*Source!I611</f>
        <v>6.2289749999999993</v>
      </c>
      <c r="CY568">
        <f>AD568</f>
        <v>8.74</v>
      </c>
      <c r="CZ568">
        <f>AH568</f>
        <v>8.74</v>
      </c>
      <c r="DA568">
        <f>AL568</f>
        <v>1</v>
      </c>
      <c r="DB568">
        <f>ROUND(((ROUND(AT568*CZ568,2)*1.2)*1.15),2)</f>
        <v>69.36</v>
      </c>
      <c r="DC568">
        <f>ROUND(((ROUND(AT568*AG568,2)*1.2)*1.15),2)</f>
        <v>0</v>
      </c>
    </row>
    <row r="569" spans="1:107">
      <c r="A569">
        <f>ROW(Source!A611)</f>
        <v>611</v>
      </c>
      <c r="B569">
        <v>33304960</v>
      </c>
      <c r="C569">
        <v>33358020</v>
      </c>
      <c r="D569">
        <v>31172011</v>
      </c>
      <c r="E569">
        <v>1</v>
      </c>
      <c r="F569">
        <v>1</v>
      </c>
      <c r="G569">
        <v>1</v>
      </c>
      <c r="H569">
        <v>1</v>
      </c>
      <c r="I569" t="s">
        <v>832</v>
      </c>
      <c r="J569" t="s">
        <v>3</v>
      </c>
      <c r="K569" t="s">
        <v>833</v>
      </c>
      <c r="L569">
        <v>1191</v>
      </c>
      <c r="N569">
        <v>1013</v>
      </c>
      <c r="O569" t="s">
        <v>831</v>
      </c>
      <c r="P569" t="s">
        <v>831</v>
      </c>
      <c r="Q569">
        <v>1</v>
      </c>
      <c r="W569">
        <v>0</v>
      </c>
      <c r="X569">
        <v>-1417349443</v>
      </c>
      <c r="Y569">
        <v>0.01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1</v>
      </c>
      <c r="AJ569">
        <v>1</v>
      </c>
      <c r="AK569">
        <v>1</v>
      </c>
      <c r="AL569">
        <v>1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3</v>
      </c>
      <c r="AT569">
        <v>0.01</v>
      </c>
      <c r="AU569" t="s">
        <v>3</v>
      </c>
      <c r="AV569">
        <v>2</v>
      </c>
      <c r="AW569">
        <v>2</v>
      </c>
      <c r="AX569">
        <v>33358027</v>
      </c>
      <c r="AY569">
        <v>1</v>
      </c>
      <c r="AZ569">
        <v>2048</v>
      </c>
      <c r="BA569">
        <v>652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Y569*Source!I611</f>
        <v>7.8500000000000011E-3</v>
      </c>
      <c r="CY569">
        <f>AD569</f>
        <v>0</v>
      </c>
      <c r="CZ569">
        <f>AH569</f>
        <v>0</v>
      </c>
      <c r="DA569">
        <f>AL569</f>
        <v>1</v>
      </c>
      <c r="DB569">
        <f>ROUND(ROUND(AT569*CZ569,2),2)</f>
        <v>0</v>
      </c>
      <c r="DC569">
        <f>ROUND(ROUND(AT569*AG569,2),2)</f>
        <v>0</v>
      </c>
    </row>
    <row r="570" spans="1:107">
      <c r="A570">
        <f>ROW(Source!A611)</f>
        <v>611</v>
      </c>
      <c r="B570">
        <v>33304960</v>
      </c>
      <c r="C570">
        <v>33358020</v>
      </c>
      <c r="D570">
        <v>31259879</v>
      </c>
      <c r="E570">
        <v>1</v>
      </c>
      <c r="F570">
        <v>1</v>
      </c>
      <c r="G570">
        <v>1</v>
      </c>
      <c r="H570">
        <v>2</v>
      </c>
      <c r="I570" t="s">
        <v>841</v>
      </c>
      <c r="J570" t="s">
        <v>842</v>
      </c>
      <c r="K570" t="s">
        <v>843</v>
      </c>
      <c r="L570">
        <v>1368</v>
      </c>
      <c r="N570">
        <v>1011</v>
      </c>
      <c r="O570" t="s">
        <v>837</v>
      </c>
      <c r="P570" t="s">
        <v>837</v>
      </c>
      <c r="Q570">
        <v>1</v>
      </c>
      <c r="W570">
        <v>0</v>
      </c>
      <c r="X570">
        <v>1372534845</v>
      </c>
      <c r="Y570">
        <v>1.4999999999999999E-2</v>
      </c>
      <c r="AA570">
        <v>0</v>
      </c>
      <c r="AB570">
        <v>65.709999999999994</v>
      </c>
      <c r="AC570">
        <v>11.6</v>
      </c>
      <c r="AD570">
        <v>0</v>
      </c>
      <c r="AE570">
        <v>0</v>
      </c>
      <c r="AF570">
        <v>65.709999999999994</v>
      </c>
      <c r="AG570">
        <v>11.6</v>
      </c>
      <c r="AH570">
        <v>0</v>
      </c>
      <c r="AI570">
        <v>1</v>
      </c>
      <c r="AJ570">
        <v>1</v>
      </c>
      <c r="AK570">
        <v>1</v>
      </c>
      <c r="AL570">
        <v>1</v>
      </c>
      <c r="AN570">
        <v>0</v>
      </c>
      <c r="AO570">
        <v>1</v>
      </c>
      <c r="AP570">
        <v>1</v>
      </c>
      <c r="AQ570">
        <v>0</v>
      </c>
      <c r="AR570">
        <v>0</v>
      </c>
      <c r="AS570" t="s">
        <v>3</v>
      </c>
      <c r="AT570">
        <v>0.01</v>
      </c>
      <c r="AU570" t="s">
        <v>21</v>
      </c>
      <c r="AV570">
        <v>0</v>
      </c>
      <c r="AW570">
        <v>2</v>
      </c>
      <c r="AX570">
        <v>33358028</v>
      </c>
      <c r="AY570">
        <v>1</v>
      </c>
      <c r="AZ570">
        <v>0</v>
      </c>
      <c r="BA570">
        <v>653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Y570*Source!I611</f>
        <v>1.1775000000000001E-2</v>
      </c>
      <c r="CY570">
        <f>AB570</f>
        <v>65.709999999999994</v>
      </c>
      <c r="CZ570">
        <f>AF570</f>
        <v>65.709999999999994</v>
      </c>
      <c r="DA570">
        <f>AJ570</f>
        <v>1</v>
      </c>
      <c r="DB570">
        <f>ROUND(((ROUND(AT570*CZ570,2)*1.2)*1.25),2)</f>
        <v>0.99</v>
      </c>
      <c r="DC570">
        <f>ROUND(((ROUND(AT570*AG570,2)*1.2)*1.25),2)</f>
        <v>0.18</v>
      </c>
    </row>
    <row r="571" spans="1:107">
      <c r="A571">
        <f>ROW(Source!A611)</f>
        <v>611</v>
      </c>
      <c r="B571">
        <v>33304960</v>
      </c>
      <c r="C571">
        <v>33358020</v>
      </c>
      <c r="D571">
        <v>31180727</v>
      </c>
      <c r="E571">
        <v>1</v>
      </c>
      <c r="F571">
        <v>1</v>
      </c>
      <c r="G571">
        <v>1</v>
      </c>
      <c r="H571">
        <v>3</v>
      </c>
      <c r="I571" t="s">
        <v>844</v>
      </c>
      <c r="J571" t="s">
        <v>845</v>
      </c>
      <c r="K571" t="s">
        <v>846</v>
      </c>
      <c r="L571">
        <v>1348</v>
      </c>
      <c r="N571">
        <v>1009</v>
      </c>
      <c r="O571" t="s">
        <v>32</v>
      </c>
      <c r="P571" t="s">
        <v>32</v>
      </c>
      <c r="Q571">
        <v>1000</v>
      </c>
      <c r="W571">
        <v>0</v>
      </c>
      <c r="X571">
        <v>-437906794</v>
      </c>
      <c r="Y571">
        <v>2.0000000000000001E-4</v>
      </c>
      <c r="AA571">
        <v>9040.01</v>
      </c>
      <c r="AB571">
        <v>0</v>
      </c>
      <c r="AC571">
        <v>0</v>
      </c>
      <c r="AD571">
        <v>0</v>
      </c>
      <c r="AE571">
        <v>9040.01</v>
      </c>
      <c r="AF571">
        <v>0</v>
      </c>
      <c r="AG571">
        <v>0</v>
      </c>
      <c r="AH571">
        <v>0</v>
      </c>
      <c r="AI571">
        <v>1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3</v>
      </c>
      <c r="AT571">
        <v>2.0000000000000001E-4</v>
      </c>
      <c r="AU571" t="s">
        <v>3</v>
      </c>
      <c r="AV571">
        <v>0</v>
      </c>
      <c r="AW571">
        <v>2</v>
      </c>
      <c r="AX571">
        <v>33358029</v>
      </c>
      <c r="AY571">
        <v>1</v>
      </c>
      <c r="AZ571">
        <v>0</v>
      </c>
      <c r="BA571">
        <v>654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Y571*Source!I611</f>
        <v>1.5700000000000002E-4</v>
      </c>
      <c r="CY571">
        <f>AA571</f>
        <v>9040.01</v>
      </c>
      <c r="CZ571">
        <f>AE571</f>
        <v>9040.01</v>
      </c>
      <c r="DA571">
        <f>AI571</f>
        <v>1</v>
      </c>
      <c r="DB571">
        <f>ROUND(ROUND(AT571*CZ571,2),2)</f>
        <v>1.81</v>
      </c>
      <c r="DC571">
        <f>ROUND(ROUND(AT571*AG571,2),2)</f>
        <v>0</v>
      </c>
    </row>
    <row r="572" spans="1:107">
      <c r="A572">
        <f>ROW(Source!A611)</f>
        <v>611</v>
      </c>
      <c r="B572">
        <v>33304960</v>
      </c>
      <c r="C572">
        <v>33358020</v>
      </c>
      <c r="D572">
        <v>31181610</v>
      </c>
      <c r="E572">
        <v>1</v>
      </c>
      <c r="F572">
        <v>1</v>
      </c>
      <c r="G572">
        <v>1</v>
      </c>
      <c r="H572">
        <v>3</v>
      </c>
      <c r="I572" t="s">
        <v>847</v>
      </c>
      <c r="J572" t="s">
        <v>848</v>
      </c>
      <c r="K572" t="s">
        <v>849</v>
      </c>
      <c r="L572">
        <v>1346</v>
      </c>
      <c r="N572">
        <v>1009</v>
      </c>
      <c r="O572" t="s">
        <v>78</v>
      </c>
      <c r="P572" t="s">
        <v>78</v>
      </c>
      <c r="Q572">
        <v>1</v>
      </c>
      <c r="W572">
        <v>0</v>
      </c>
      <c r="X572">
        <v>-731615568</v>
      </c>
      <c r="Y572">
        <v>0.08</v>
      </c>
      <c r="AA572">
        <v>23.09</v>
      </c>
      <c r="AB572">
        <v>0</v>
      </c>
      <c r="AC572">
        <v>0</v>
      </c>
      <c r="AD572">
        <v>0</v>
      </c>
      <c r="AE572">
        <v>23.09</v>
      </c>
      <c r="AF572">
        <v>0</v>
      </c>
      <c r="AG572">
        <v>0</v>
      </c>
      <c r="AH572">
        <v>0</v>
      </c>
      <c r="AI572">
        <v>1</v>
      </c>
      <c r="AJ572">
        <v>1</v>
      </c>
      <c r="AK572">
        <v>1</v>
      </c>
      <c r="AL572">
        <v>1</v>
      </c>
      <c r="AN572">
        <v>0</v>
      </c>
      <c r="AO572">
        <v>1</v>
      </c>
      <c r="AP572">
        <v>0</v>
      </c>
      <c r="AQ572">
        <v>0</v>
      </c>
      <c r="AR572">
        <v>0</v>
      </c>
      <c r="AS572" t="s">
        <v>3</v>
      </c>
      <c r="AT572">
        <v>0.08</v>
      </c>
      <c r="AU572" t="s">
        <v>3</v>
      </c>
      <c r="AV572">
        <v>0</v>
      </c>
      <c r="AW572">
        <v>2</v>
      </c>
      <c r="AX572">
        <v>33358030</v>
      </c>
      <c r="AY572">
        <v>1</v>
      </c>
      <c r="AZ572">
        <v>0</v>
      </c>
      <c r="BA572">
        <v>655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Y572*Source!I611</f>
        <v>6.2800000000000009E-2</v>
      </c>
      <c r="CY572">
        <f>AA572</f>
        <v>23.09</v>
      </c>
      <c r="CZ572">
        <f>AE572</f>
        <v>23.09</v>
      </c>
      <c r="DA572">
        <f>AI572</f>
        <v>1</v>
      </c>
      <c r="DB572">
        <f>ROUND(ROUND(AT572*CZ572,2),2)</f>
        <v>1.85</v>
      </c>
      <c r="DC572">
        <f>ROUND(ROUND(AT572*AG572,2),2)</f>
        <v>0</v>
      </c>
    </row>
    <row r="573" spans="1:107">
      <c r="A573">
        <f>ROW(Source!A616)</f>
        <v>616</v>
      </c>
      <c r="B573">
        <v>33304975</v>
      </c>
      <c r="C573">
        <v>33358034</v>
      </c>
      <c r="D573">
        <v>31172080</v>
      </c>
      <c r="E573">
        <v>1</v>
      </c>
      <c r="F573">
        <v>1</v>
      </c>
      <c r="G573">
        <v>1</v>
      </c>
      <c r="H573">
        <v>1</v>
      </c>
      <c r="I573" t="s">
        <v>852</v>
      </c>
      <c r="J573" t="s">
        <v>3</v>
      </c>
      <c r="K573" t="s">
        <v>853</v>
      </c>
      <c r="L573">
        <v>1191</v>
      </c>
      <c r="N573">
        <v>1013</v>
      </c>
      <c r="O573" t="s">
        <v>831</v>
      </c>
      <c r="P573" t="s">
        <v>831</v>
      </c>
      <c r="Q573">
        <v>1</v>
      </c>
      <c r="W573">
        <v>0</v>
      </c>
      <c r="X573">
        <v>912892513</v>
      </c>
      <c r="Y573">
        <v>5.1059999999999999</v>
      </c>
      <c r="AA573">
        <v>0</v>
      </c>
      <c r="AB573">
        <v>0</v>
      </c>
      <c r="AC573">
        <v>0</v>
      </c>
      <c r="AD573">
        <v>9.92</v>
      </c>
      <c r="AE573">
        <v>0</v>
      </c>
      <c r="AF573">
        <v>0</v>
      </c>
      <c r="AG573">
        <v>0</v>
      </c>
      <c r="AH573">
        <v>9.92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1</v>
      </c>
      <c r="AQ573">
        <v>0</v>
      </c>
      <c r="AR573">
        <v>0</v>
      </c>
      <c r="AS573" t="s">
        <v>3</v>
      </c>
      <c r="AT573">
        <v>3.7</v>
      </c>
      <c r="AU573" t="s">
        <v>22</v>
      </c>
      <c r="AV573">
        <v>1</v>
      </c>
      <c r="AW573">
        <v>2</v>
      </c>
      <c r="AX573">
        <v>33358040</v>
      </c>
      <c r="AY573">
        <v>1</v>
      </c>
      <c r="AZ573">
        <v>0</v>
      </c>
      <c r="BA573">
        <v>657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Y573*Source!I616</f>
        <v>2.0424000000000002</v>
      </c>
      <c r="CY573">
        <f>AD573</f>
        <v>9.92</v>
      </c>
      <c r="CZ573">
        <f>AH573</f>
        <v>9.92</v>
      </c>
      <c r="DA573">
        <f>AL573</f>
        <v>1</v>
      </c>
      <c r="DB573">
        <f>ROUND(((ROUND(AT573*CZ573,2)*1.2)*1.15),2)</f>
        <v>50.65</v>
      </c>
      <c r="DC573">
        <f>ROUND(((ROUND(AT573*AG573,2)*1.2)*1.15),2)</f>
        <v>0</v>
      </c>
    </row>
    <row r="574" spans="1:107">
      <c r="A574">
        <f>ROW(Source!A616)</f>
        <v>616</v>
      </c>
      <c r="B574">
        <v>33304975</v>
      </c>
      <c r="C574">
        <v>33358034</v>
      </c>
      <c r="D574">
        <v>31172011</v>
      </c>
      <c r="E574">
        <v>1</v>
      </c>
      <c r="F574">
        <v>1</v>
      </c>
      <c r="G574">
        <v>1</v>
      </c>
      <c r="H574">
        <v>1</v>
      </c>
      <c r="I574" t="s">
        <v>832</v>
      </c>
      <c r="J574" t="s">
        <v>3</v>
      </c>
      <c r="K574" t="s">
        <v>833</v>
      </c>
      <c r="L574">
        <v>1191</v>
      </c>
      <c r="N574">
        <v>1013</v>
      </c>
      <c r="O574" t="s">
        <v>831</v>
      </c>
      <c r="P574" t="s">
        <v>831</v>
      </c>
      <c r="Q574">
        <v>1</v>
      </c>
      <c r="W574">
        <v>0</v>
      </c>
      <c r="X574">
        <v>-1417349443</v>
      </c>
      <c r="Y574">
        <v>0.01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1</v>
      </c>
      <c r="AJ574">
        <v>1</v>
      </c>
      <c r="AK574">
        <v>1</v>
      </c>
      <c r="AL574">
        <v>1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3</v>
      </c>
      <c r="AT574">
        <v>0.01</v>
      </c>
      <c r="AU574" t="s">
        <v>3</v>
      </c>
      <c r="AV574">
        <v>2</v>
      </c>
      <c r="AW574">
        <v>2</v>
      </c>
      <c r="AX574">
        <v>33358041</v>
      </c>
      <c r="AY574">
        <v>1</v>
      </c>
      <c r="AZ574">
        <v>2048</v>
      </c>
      <c r="BA574">
        <v>658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Y574*Source!I616</f>
        <v>4.0000000000000001E-3</v>
      </c>
      <c r="CY574">
        <f>AD574</f>
        <v>0</v>
      </c>
      <c r="CZ574">
        <f>AH574</f>
        <v>0</v>
      </c>
      <c r="DA574">
        <f>AL574</f>
        <v>1</v>
      </c>
      <c r="DB574">
        <f>ROUND(ROUND(AT574*CZ574,2),2)</f>
        <v>0</v>
      </c>
      <c r="DC574">
        <f>ROUND(ROUND(AT574*AG574,2),2)</f>
        <v>0</v>
      </c>
    </row>
    <row r="575" spans="1:107">
      <c r="A575">
        <f>ROW(Source!A616)</f>
        <v>616</v>
      </c>
      <c r="B575">
        <v>33304975</v>
      </c>
      <c r="C575">
        <v>33358034</v>
      </c>
      <c r="D575">
        <v>31259879</v>
      </c>
      <c r="E575">
        <v>1</v>
      </c>
      <c r="F575">
        <v>1</v>
      </c>
      <c r="G575">
        <v>1</v>
      </c>
      <c r="H575">
        <v>2</v>
      </c>
      <c r="I575" t="s">
        <v>841</v>
      </c>
      <c r="J575" t="s">
        <v>842</v>
      </c>
      <c r="K575" t="s">
        <v>843</v>
      </c>
      <c r="L575">
        <v>1368</v>
      </c>
      <c r="N575">
        <v>1011</v>
      </c>
      <c r="O575" t="s">
        <v>837</v>
      </c>
      <c r="P575" t="s">
        <v>837</v>
      </c>
      <c r="Q575">
        <v>1</v>
      </c>
      <c r="W575">
        <v>0</v>
      </c>
      <c r="X575">
        <v>1372534845</v>
      </c>
      <c r="Y575">
        <v>1.4999999999999999E-2</v>
      </c>
      <c r="AA575">
        <v>0</v>
      </c>
      <c r="AB575">
        <v>65.709999999999994</v>
      </c>
      <c r="AC575">
        <v>11.6</v>
      </c>
      <c r="AD575">
        <v>0</v>
      </c>
      <c r="AE575">
        <v>0</v>
      </c>
      <c r="AF575">
        <v>65.709999999999994</v>
      </c>
      <c r="AG575">
        <v>11.6</v>
      </c>
      <c r="AH575">
        <v>0</v>
      </c>
      <c r="AI575">
        <v>1</v>
      </c>
      <c r="AJ575">
        <v>1</v>
      </c>
      <c r="AK575">
        <v>1</v>
      </c>
      <c r="AL575">
        <v>1</v>
      </c>
      <c r="AN575">
        <v>0</v>
      </c>
      <c r="AO575">
        <v>1</v>
      </c>
      <c r="AP575">
        <v>1</v>
      </c>
      <c r="AQ575">
        <v>0</v>
      </c>
      <c r="AR575">
        <v>0</v>
      </c>
      <c r="AS575" t="s">
        <v>3</v>
      </c>
      <c r="AT575">
        <v>0.01</v>
      </c>
      <c r="AU575" t="s">
        <v>21</v>
      </c>
      <c r="AV575">
        <v>0</v>
      </c>
      <c r="AW575">
        <v>2</v>
      </c>
      <c r="AX575">
        <v>33358042</v>
      </c>
      <c r="AY575">
        <v>1</v>
      </c>
      <c r="AZ575">
        <v>0</v>
      </c>
      <c r="BA575">
        <v>659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Y575*Source!I616</f>
        <v>6.0000000000000001E-3</v>
      </c>
      <c r="CY575">
        <f>AB575</f>
        <v>65.709999999999994</v>
      </c>
      <c r="CZ575">
        <f>AF575</f>
        <v>65.709999999999994</v>
      </c>
      <c r="DA575">
        <f>AJ575</f>
        <v>1</v>
      </c>
      <c r="DB575">
        <f>ROUND(((ROUND(AT575*CZ575,2)*1.2)*1.25),2)</f>
        <v>0.99</v>
      </c>
      <c r="DC575">
        <f>ROUND(((ROUND(AT575*AG575,2)*1.2)*1.25),2)</f>
        <v>0.18</v>
      </c>
    </row>
    <row r="576" spans="1:107">
      <c r="A576">
        <f>ROW(Source!A616)</f>
        <v>616</v>
      </c>
      <c r="B576">
        <v>33304975</v>
      </c>
      <c r="C576">
        <v>33358034</v>
      </c>
      <c r="D576">
        <v>31180727</v>
      </c>
      <c r="E576">
        <v>1</v>
      </c>
      <c r="F576">
        <v>1</v>
      </c>
      <c r="G576">
        <v>1</v>
      </c>
      <c r="H576">
        <v>3</v>
      </c>
      <c r="I576" t="s">
        <v>844</v>
      </c>
      <c r="J576" t="s">
        <v>845</v>
      </c>
      <c r="K576" t="s">
        <v>846</v>
      </c>
      <c r="L576">
        <v>1348</v>
      </c>
      <c r="N576">
        <v>1009</v>
      </c>
      <c r="O576" t="s">
        <v>32</v>
      </c>
      <c r="P576" t="s">
        <v>32</v>
      </c>
      <c r="Q576">
        <v>1000</v>
      </c>
      <c r="W576">
        <v>0</v>
      </c>
      <c r="X576">
        <v>-437906794</v>
      </c>
      <c r="Y576">
        <v>4.0000000000000002E-4</v>
      </c>
      <c r="AA576">
        <v>9040.01</v>
      </c>
      <c r="AB576">
        <v>0</v>
      </c>
      <c r="AC576">
        <v>0</v>
      </c>
      <c r="AD576">
        <v>0</v>
      </c>
      <c r="AE576">
        <v>9040.01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N576">
        <v>0</v>
      </c>
      <c r="AO576">
        <v>1</v>
      </c>
      <c r="AP576">
        <v>0</v>
      </c>
      <c r="AQ576">
        <v>0</v>
      </c>
      <c r="AR576">
        <v>0</v>
      </c>
      <c r="AS576" t="s">
        <v>3</v>
      </c>
      <c r="AT576">
        <v>4.0000000000000002E-4</v>
      </c>
      <c r="AU576" t="s">
        <v>3</v>
      </c>
      <c r="AV576">
        <v>0</v>
      </c>
      <c r="AW576">
        <v>2</v>
      </c>
      <c r="AX576">
        <v>33358043</v>
      </c>
      <c r="AY576">
        <v>1</v>
      </c>
      <c r="AZ576">
        <v>0</v>
      </c>
      <c r="BA576">
        <v>660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Y576*Source!I616</f>
        <v>1.6000000000000001E-4</v>
      </c>
      <c r="CY576">
        <f>AA576</f>
        <v>9040.01</v>
      </c>
      <c r="CZ576">
        <f>AE576</f>
        <v>9040.01</v>
      </c>
      <c r="DA576">
        <f>AI576</f>
        <v>1</v>
      </c>
      <c r="DB576">
        <f>ROUND(ROUND(AT576*CZ576,2),2)</f>
        <v>3.62</v>
      </c>
      <c r="DC576">
        <f>ROUND(ROUND(AT576*AG576,2),2)</f>
        <v>0</v>
      </c>
    </row>
    <row r="577" spans="1:107">
      <c r="A577">
        <f>ROW(Source!A616)</f>
        <v>616</v>
      </c>
      <c r="B577">
        <v>33304975</v>
      </c>
      <c r="C577">
        <v>33358034</v>
      </c>
      <c r="D577">
        <v>31181610</v>
      </c>
      <c r="E577">
        <v>1</v>
      </c>
      <c r="F577">
        <v>1</v>
      </c>
      <c r="G577">
        <v>1</v>
      </c>
      <c r="H577">
        <v>3</v>
      </c>
      <c r="I577" t="s">
        <v>847</v>
      </c>
      <c r="J577" t="s">
        <v>848</v>
      </c>
      <c r="K577" t="s">
        <v>849</v>
      </c>
      <c r="L577">
        <v>1346</v>
      </c>
      <c r="N577">
        <v>1009</v>
      </c>
      <c r="O577" t="s">
        <v>78</v>
      </c>
      <c r="P577" t="s">
        <v>78</v>
      </c>
      <c r="Q577">
        <v>1</v>
      </c>
      <c r="W577">
        <v>0</v>
      </c>
      <c r="X577">
        <v>-731615568</v>
      </c>
      <c r="Y577">
        <v>1.1000000000000001</v>
      </c>
      <c r="AA577">
        <v>23.09</v>
      </c>
      <c r="AB577">
        <v>0</v>
      </c>
      <c r="AC577">
        <v>0</v>
      </c>
      <c r="AD577">
        <v>0</v>
      </c>
      <c r="AE577">
        <v>23.09</v>
      </c>
      <c r="AF577">
        <v>0</v>
      </c>
      <c r="AG577">
        <v>0</v>
      </c>
      <c r="AH577">
        <v>0</v>
      </c>
      <c r="AI577">
        <v>1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3</v>
      </c>
      <c r="AT577">
        <v>1.1000000000000001</v>
      </c>
      <c r="AU577" t="s">
        <v>3</v>
      </c>
      <c r="AV577">
        <v>0</v>
      </c>
      <c r="AW577">
        <v>2</v>
      </c>
      <c r="AX577">
        <v>33358044</v>
      </c>
      <c r="AY577">
        <v>1</v>
      </c>
      <c r="AZ577">
        <v>0</v>
      </c>
      <c r="BA577">
        <v>661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Y577*Source!I616</f>
        <v>0.44000000000000006</v>
      </c>
      <c r="CY577">
        <f>AA577</f>
        <v>23.09</v>
      </c>
      <c r="CZ577">
        <f>AE577</f>
        <v>23.09</v>
      </c>
      <c r="DA577">
        <f>AI577</f>
        <v>1</v>
      </c>
      <c r="DB577">
        <f>ROUND(ROUND(AT577*CZ577,2),2)</f>
        <v>25.4</v>
      </c>
      <c r="DC577">
        <f>ROUND(ROUND(AT577*AG577,2),2)</f>
        <v>0</v>
      </c>
    </row>
    <row r="578" spans="1:107">
      <c r="A578">
        <f>ROW(Source!A617)</f>
        <v>617</v>
      </c>
      <c r="B578">
        <v>33304960</v>
      </c>
      <c r="C578">
        <v>33358034</v>
      </c>
      <c r="D578">
        <v>31172080</v>
      </c>
      <c r="E578">
        <v>1</v>
      </c>
      <c r="F578">
        <v>1</v>
      </c>
      <c r="G578">
        <v>1</v>
      </c>
      <c r="H578">
        <v>1</v>
      </c>
      <c r="I578" t="s">
        <v>852</v>
      </c>
      <c r="J578" t="s">
        <v>3</v>
      </c>
      <c r="K578" t="s">
        <v>853</v>
      </c>
      <c r="L578">
        <v>1191</v>
      </c>
      <c r="N578">
        <v>1013</v>
      </c>
      <c r="O578" t="s">
        <v>831</v>
      </c>
      <c r="P578" t="s">
        <v>831</v>
      </c>
      <c r="Q578">
        <v>1</v>
      </c>
      <c r="W578">
        <v>0</v>
      </c>
      <c r="X578">
        <v>912892513</v>
      </c>
      <c r="Y578">
        <v>5.1059999999999999</v>
      </c>
      <c r="AA578">
        <v>0</v>
      </c>
      <c r="AB578">
        <v>0</v>
      </c>
      <c r="AC578">
        <v>0</v>
      </c>
      <c r="AD578">
        <v>9.92</v>
      </c>
      <c r="AE578">
        <v>0</v>
      </c>
      <c r="AF578">
        <v>0</v>
      </c>
      <c r="AG578">
        <v>0</v>
      </c>
      <c r="AH578">
        <v>9.92</v>
      </c>
      <c r="AI578">
        <v>1</v>
      </c>
      <c r="AJ578">
        <v>1</v>
      </c>
      <c r="AK578">
        <v>1</v>
      </c>
      <c r="AL578">
        <v>1</v>
      </c>
      <c r="AN578">
        <v>0</v>
      </c>
      <c r="AO578">
        <v>1</v>
      </c>
      <c r="AP578">
        <v>1</v>
      </c>
      <c r="AQ578">
        <v>0</v>
      </c>
      <c r="AR578">
        <v>0</v>
      </c>
      <c r="AS578" t="s">
        <v>3</v>
      </c>
      <c r="AT578">
        <v>3.7</v>
      </c>
      <c r="AU578" t="s">
        <v>22</v>
      </c>
      <c r="AV578">
        <v>1</v>
      </c>
      <c r="AW578">
        <v>2</v>
      </c>
      <c r="AX578">
        <v>33358040</v>
      </c>
      <c r="AY578">
        <v>1</v>
      </c>
      <c r="AZ578">
        <v>0</v>
      </c>
      <c r="BA578">
        <v>663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Y578*Source!I617</f>
        <v>2.0424000000000002</v>
      </c>
      <c r="CY578">
        <f>AD578</f>
        <v>9.92</v>
      </c>
      <c r="CZ578">
        <f>AH578</f>
        <v>9.92</v>
      </c>
      <c r="DA578">
        <f>AL578</f>
        <v>1</v>
      </c>
      <c r="DB578">
        <f>ROUND(((ROUND(AT578*CZ578,2)*1.2)*1.15),2)</f>
        <v>50.65</v>
      </c>
      <c r="DC578">
        <f>ROUND(((ROUND(AT578*AG578,2)*1.2)*1.15),2)</f>
        <v>0</v>
      </c>
    </row>
    <row r="579" spans="1:107">
      <c r="A579">
        <f>ROW(Source!A617)</f>
        <v>617</v>
      </c>
      <c r="B579">
        <v>33304960</v>
      </c>
      <c r="C579">
        <v>33358034</v>
      </c>
      <c r="D579">
        <v>31172011</v>
      </c>
      <c r="E579">
        <v>1</v>
      </c>
      <c r="F579">
        <v>1</v>
      </c>
      <c r="G579">
        <v>1</v>
      </c>
      <c r="H579">
        <v>1</v>
      </c>
      <c r="I579" t="s">
        <v>832</v>
      </c>
      <c r="J579" t="s">
        <v>3</v>
      </c>
      <c r="K579" t="s">
        <v>833</v>
      </c>
      <c r="L579">
        <v>1191</v>
      </c>
      <c r="N579">
        <v>1013</v>
      </c>
      <c r="O579" t="s">
        <v>831</v>
      </c>
      <c r="P579" t="s">
        <v>831</v>
      </c>
      <c r="Q579">
        <v>1</v>
      </c>
      <c r="W579">
        <v>0</v>
      </c>
      <c r="X579">
        <v>-1417349443</v>
      </c>
      <c r="Y579">
        <v>0.01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1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0</v>
      </c>
      <c r="AQ579">
        <v>0</v>
      </c>
      <c r="AR579">
        <v>0</v>
      </c>
      <c r="AS579" t="s">
        <v>3</v>
      </c>
      <c r="AT579">
        <v>0.01</v>
      </c>
      <c r="AU579" t="s">
        <v>3</v>
      </c>
      <c r="AV579">
        <v>2</v>
      </c>
      <c r="AW579">
        <v>2</v>
      </c>
      <c r="AX579">
        <v>33358041</v>
      </c>
      <c r="AY579">
        <v>1</v>
      </c>
      <c r="AZ579">
        <v>2048</v>
      </c>
      <c r="BA579">
        <v>664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Y579*Source!I617</f>
        <v>4.0000000000000001E-3</v>
      </c>
      <c r="CY579">
        <f>AD579</f>
        <v>0</v>
      </c>
      <c r="CZ579">
        <f>AH579</f>
        <v>0</v>
      </c>
      <c r="DA579">
        <f>AL579</f>
        <v>1</v>
      </c>
      <c r="DB579">
        <f>ROUND(ROUND(AT579*CZ579,2),2)</f>
        <v>0</v>
      </c>
      <c r="DC579">
        <f>ROUND(ROUND(AT579*AG579,2),2)</f>
        <v>0</v>
      </c>
    </row>
    <row r="580" spans="1:107">
      <c r="A580">
        <f>ROW(Source!A617)</f>
        <v>617</v>
      </c>
      <c r="B580">
        <v>33304960</v>
      </c>
      <c r="C580">
        <v>33358034</v>
      </c>
      <c r="D580">
        <v>31259879</v>
      </c>
      <c r="E580">
        <v>1</v>
      </c>
      <c r="F580">
        <v>1</v>
      </c>
      <c r="G580">
        <v>1</v>
      </c>
      <c r="H580">
        <v>2</v>
      </c>
      <c r="I580" t="s">
        <v>841</v>
      </c>
      <c r="J580" t="s">
        <v>842</v>
      </c>
      <c r="K580" t="s">
        <v>843</v>
      </c>
      <c r="L580">
        <v>1368</v>
      </c>
      <c r="N580">
        <v>1011</v>
      </c>
      <c r="O580" t="s">
        <v>837</v>
      </c>
      <c r="P580" t="s">
        <v>837</v>
      </c>
      <c r="Q580">
        <v>1</v>
      </c>
      <c r="W580">
        <v>0</v>
      </c>
      <c r="X580">
        <v>1372534845</v>
      </c>
      <c r="Y580">
        <v>1.4999999999999999E-2</v>
      </c>
      <c r="AA580">
        <v>0</v>
      </c>
      <c r="AB580">
        <v>65.709999999999994</v>
      </c>
      <c r="AC580">
        <v>11.6</v>
      </c>
      <c r="AD580">
        <v>0</v>
      </c>
      <c r="AE580">
        <v>0</v>
      </c>
      <c r="AF580">
        <v>65.709999999999994</v>
      </c>
      <c r="AG580">
        <v>11.6</v>
      </c>
      <c r="AH580">
        <v>0</v>
      </c>
      <c r="AI580">
        <v>1</v>
      </c>
      <c r="AJ580">
        <v>1</v>
      </c>
      <c r="AK580">
        <v>1</v>
      </c>
      <c r="AL580">
        <v>1</v>
      </c>
      <c r="AN580">
        <v>0</v>
      </c>
      <c r="AO580">
        <v>1</v>
      </c>
      <c r="AP580">
        <v>1</v>
      </c>
      <c r="AQ580">
        <v>0</v>
      </c>
      <c r="AR580">
        <v>0</v>
      </c>
      <c r="AS580" t="s">
        <v>3</v>
      </c>
      <c r="AT580">
        <v>0.01</v>
      </c>
      <c r="AU580" t="s">
        <v>21</v>
      </c>
      <c r="AV580">
        <v>0</v>
      </c>
      <c r="AW580">
        <v>2</v>
      </c>
      <c r="AX580">
        <v>33358042</v>
      </c>
      <c r="AY580">
        <v>1</v>
      </c>
      <c r="AZ580">
        <v>0</v>
      </c>
      <c r="BA580">
        <v>665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Y580*Source!I617</f>
        <v>6.0000000000000001E-3</v>
      </c>
      <c r="CY580">
        <f>AB580</f>
        <v>65.709999999999994</v>
      </c>
      <c r="CZ580">
        <f>AF580</f>
        <v>65.709999999999994</v>
      </c>
      <c r="DA580">
        <f>AJ580</f>
        <v>1</v>
      </c>
      <c r="DB580">
        <f>ROUND(((ROUND(AT580*CZ580,2)*1.2)*1.25),2)</f>
        <v>0.99</v>
      </c>
      <c r="DC580">
        <f>ROUND(((ROUND(AT580*AG580,2)*1.2)*1.25),2)</f>
        <v>0.18</v>
      </c>
    </row>
    <row r="581" spans="1:107">
      <c r="A581">
        <f>ROW(Source!A617)</f>
        <v>617</v>
      </c>
      <c r="B581">
        <v>33304960</v>
      </c>
      <c r="C581">
        <v>33358034</v>
      </c>
      <c r="D581">
        <v>31180727</v>
      </c>
      <c r="E581">
        <v>1</v>
      </c>
      <c r="F581">
        <v>1</v>
      </c>
      <c r="G581">
        <v>1</v>
      </c>
      <c r="H581">
        <v>3</v>
      </c>
      <c r="I581" t="s">
        <v>844</v>
      </c>
      <c r="J581" t="s">
        <v>845</v>
      </c>
      <c r="K581" t="s">
        <v>846</v>
      </c>
      <c r="L581">
        <v>1348</v>
      </c>
      <c r="N581">
        <v>1009</v>
      </c>
      <c r="O581" t="s">
        <v>32</v>
      </c>
      <c r="P581" t="s">
        <v>32</v>
      </c>
      <c r="Q581">
        <v>1000</v>
      </c>
      <c r="W581">
        <v>0</v>
      </c>
      <c r="X581">
        <v>-437906794</v>
      </c>
      <c r="Y581">
        <v>4.0000000000000002E-4</v>
      </c>
      <c r="AA581">
        <v>9040.01</v>
      </c>
      <c r="AB581">
        <v>0</v>
      </c>
      <c r="AC581">
        <v>0</v>
      </c>
      <c r="AD581">
        <v>0</v>
      </c>
      <c r="AE581">
        <v>9040.01</v>
      </c>
      <c r="AF581">
        <v>0</v>
      </c>
      <c r="AG581">
        <v>0</v>
      </c>
      <c r="AH581">
        <v>0</v>
      </c>
      <c r="AI581">
        <v>1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0</v>
      </c>
      <c r="AQ581">
        <v>0</v>
      </c>
      <c r="AR581">
        <v>0</v>
      </c>
      <c r="AS581" t="s">
        <v>3</v>
      </c>
      <c r="AT581">
        <v>4.0000000000000002E-4</v>
      </c>
      <c r="AU581" t="s">
        <v>3</v>
      </c>
      <c r="AV581">
        <v>0</v>
      </c>
      <c r="AW581">
        <v>2</v>
      </c>
      <c r="AX581">
        <v>33358043</v>
      </c>
      <c r="AY581">
        <v>1</v>
      </c>
      <c r="AZ581">
        <v>0</v>
      </c>
      <c r="BA581">
        <v>666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Y581*Source!I617</f>
        <v>1.6000000000000001E-4</v>
      </c>
      <c r="CY581">
        <f>AA581</f>
        <v>9040.01</v>
      </c>
      <c r="CZ581">
        <f>AE581</f>
        <v>9040.01</v>
      </c>
      <c r="DA581">
        <f>AI581</f>
        <v>1</v>
      </c>
      <c r="DB581">
        <f>ROUND(ROUND(AT581*CZ581,2),2)</f>
        <v>3.62</v>
      </c>
      <c r="DC581">
        <f>ROUND(ROUND(AT581*AG581,2),2)</f>
        <v>0</v>
      </c>
    </row>
    <row r="582" spans="1:107">
      <c r="A582">
        <f>ROW(Source!A617)</f>
        <v>617</v>
      </c>
      <c r="B582">
        <v>33304960</v>
      </c>
      <c r="C582">
        <v>33358034</v>
      </c>
      <c r="D582">
        <v>31181610</v>
      </c>
      <c r="E582">
        <v>1</v>
      </c>
      <c r="F582">
        <v>1</v>
      </c>
      <c r="G582">
        <v>1</v>
      </c>
      <c r="H582">
        <v>3</v>
      </c>
      <c r="I582" t="s">
        <v>847</v>
      </c>
      <c r="J582" t="s">
        <v>848</v>
      </c>
      <c r="K582" t="s">
        <v>849</v>
      </c>
      <c r="L582">
        <v>1346</v>
      </c>
      <c r="N582">
        <v>1009</v>
      </c>
      <c r="O582" t="s">
        <v>78</v>
      </c>
      <c r="P582" t="s">
        <v>78</v>
      </c>
      <c r="Q582">
        <v>1</v>
      </c>
      <c r="W582">
        <v>0</v>
      </c>
      <c r="X582">
        <v>-731615568</v>
      </c>
      <c r="Y582">
        <v>1.1000000000000001</v>
      </c>
      <c r="AA582">
        <v>23.09</v>
      </c>
      <c r="AB582">
        <v>0</v>
      </c>
      <c r="AC582">
        <v>0</v>
      </c>
      <c r="AD582">
        <v>0</v>
      </c>
      <c r="AE582">
        <v>23.09</v>
      </c>
      <c r="AF582">
        <v>0</v>
      </c>
      <c r="AG582">
        <v>0</v>
      </c>
      <c r="AH582">
        <v>0</v>
      </c>
      <c r="AI582">
        <v>1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0</v>
      </c>
      <c r="AQ582">
        <v>0</v>
      </c>
      <c r="AR582">
        <v>0</v>
      </c>
      <c r="AS582" t="s">
        <v>3</v>
      </c>
      <c r="AT582">
        <v>1.1000000000000001</v>
      </c>
      <c r="AU582" t="s">
        <v>3</v>
      </c>
      <c r="AV582">
        <v>0</v>
      </c>
      <c r="AW582">
        <v>2</v>
      </c>
      <c r="AX582">
        <v>33358044</v>
      </c>
      <c r="AY582">
        <v>1</v>
      </c>
      <c r="AZ582">
        <v>0</v>
      </c>
      <c r="BA582">
        <v>667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Y582*Source!I617</f>
        <v>0.44000000000000006</v>
      </c>
      <c r="CY582">
        <f>AA582</f>
        <v>23.09</v>
      </c>
      <c r="CZ582">
        <f>AE582</f>
        <v>23.09</v>
      </c>
      <c r="DA582">
        <f>AI582</f>
        <v>1</v>
      </c>
      <c r="DB582">
        <f>ROUND(ROUND(AT582*CZ582,2),2)</f>
        <v>25.4</v>
      </c>
      <c r="DC582">
        <f>ROUND(ROUND(AT582*AG582,2),2)</f>
        <v>0</v>
      </c>
    </row>
    <row r="583" spans="1:107">
      <c r="A583">
        <f>ROW(Source!A620)</f>
        <v>620</v>
      </c>
      <c r="B583">
        <v>33304975</v>
      </c>
      <c r="C583">
        <v>33358047</v>
      </c>
      <c r="D583">
        <v>31172069</v>
      </c>
      <c r="E583">
        <v>1</v>
      </c>
      <c r="F583">
        <v>1</v>
      </c>
      <c r="G583">
        <v>1</v>
      </c>
      <c r="H583">
        <v>1</v>
      </c>
      <c r="I583" t="s">
        <v>856</v>
      </c>
      <c r="J583" t="s">
        <v>3</v>
      </c>
      <c r="K583" t="s">
        <v>857</v>
      </c>
      <c r="L583">
        <v>1191</v>
      </c>
      <c r="N583">
        <v>1013</v>
      </c>
      <c r="O583" t="s">
        <v>831</v>
      </c>
      <c r="P583" t="s">
        <v>831</v>
      </c>
      <c r="Q583">
        <v>1</v>
      </c>
      <c r="W583">
        <v>0</v>
      </c>
      <c r="X583">
        <v>-1027537862</v>
      </c>
      <c r="Y583">
        <v>8.307599999999999</v>
      </c>
      <c r="AA583">
        <v>0</v>
      </c>
      <c r="AB583">
        <v>0</v>
      </c>
      <c r="AC583">
        <v>0</v>
      </c>
      <c r="AD583">
        <v>9.18</v>
      </c>
      <c r="AE583">
        <v>0</v>
      </c>
      <c r="AF583">
        <v>0</v>
      </c>
      <c r="AG583">
        <v>0</v>
      </c>
      <c r="AH583">
        <v>9.18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1</v>
      </c>
      <c r="AQ583">
        <v>0</v>
      </c>
      <c r="AR583">
        <v>0</v>
      </c>
      <c r="AS583" t="s">
        <v>3</v>
      </c>
      <c r="AT583">
        <v>6.02</v>
      </c>
      <c r="AU583" t="s">
        <v>22</v>
      </c>
      <c r="AV583">
        <v>1</v>
      </c>
      <c r="AW583">
        <v>2</v>
      </c>
      <c r="AX583">
        <v>33358055</v>
      </c>
      <c r="AY583">
        <v>1</v>
      </c>
      <c r="AZ583">
        <v>0</v>
      </c>
      <c r="BA583">
        <v>669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Y583*Source!I620</f>
        <v>1.8442871999999999</v>
      </c>
      <c r="CY583">
        <f>AD583</f>
        <v>9.18</v>
      </c>
      <c r="CZ583">
        <f>AH583</f>
        <v>9.18</v>
      </c>
      <c r="DA583">
        <f>AL583</f>
        <v>1</v>
      </c>
      <c r="DB583">
        <f>ROUND(((ROUND(AT583*CZ583,2)*1.2)*1.15),2)</f>
        <v>76.260000000000005</v>
      </c>
      <c r="DC583">
        <f>ROUND(((ROUND(AT583*AG583,2)*1.2)*1.15),2)</f>
        <v>0</v>
      </c>
    </row>
    <row r="584" spans="1:107">
      <c r="A584">
        <f>ROW(Source!A620)</f>
        <v>620</v>
      </c>
      <c r="B584">
        <v>33304975</v>
      </c>
      <c r="C584">
        <v>33358047</v>
      </c>
      <c r="D584">
        <v>31172011</v>
      </c>
      <c r="E584">
        <v>1</v>
      </c>
      <c r="F584">
        <v>1</v>
      </c>
      <c r="G584">
        <v>1</v>
      </c>
      <c r="H584">
        <v>1</v>
      </c>
      <c r="I584" t="s">
        <v>832</v>
      </c>
      <c r="J584" t="s">
        <v>3</v>
      </c>
      <c r="K584" t="s">
        <v>833</v>
      </c>
      <c r="L584">
        <v>1191</v>
      </c>
      <c r="N584">
        <v>1013</v>
      </c>
      <c r="O584" t="s">
        <v>831</v>
      </c>
      <c r="P584" t="s">
        <v>831</v>
      </c>
      <c r="Q584">
        <v>1</v>
      </c>
      <c r="W584">
        <v>0</v>
      </c>
      <c r="X584">
        <v>-1417349443</v>
      </c>
      <c r="Y584">
        <v>0.04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1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3</v>
      </c>
      <c r="AT584">
        <v>0.04</v>
      </c>
      <c r="AU584" t="s">
        <v>3</v>
      </c>
      <c r="AV584">
        <v>2</v>
      </c>
      <c r="AW584">
        <v>2</v>
      </c>
      <c r="AX584">
        <v>33358056</v>
      </c>
      <c r="AY584">
        <v>1</v>
      </c>
      <c r="AZ584">
        <v>2048</v>
      </c>
      <c r="BA584">
        <v>670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Y584*Source!I620</f>
        <v>8.8800000000000007E-3</v>
      </c>
      <c r="CY584">
        <f>AD584</f>
        <v>0</v>
      </c>
      <c r="CZ584">
        <f>AH584</f>
        <v>0</v>
      </c>
      <c r="DA584">
        <f>AL584</f>
        <v>1</v>
      </c>
      <c r="DB584">
        <f>ROUND(ROUND(AT584*CZ584,2),2)</f>
        <v>0</v>
      </c>
      <c r="DC584">
        <f>ROUND(ROUND(AT584*AG584,2),2)</f>
        <v>0</v>
      </c>
    </row>
    <row r="585" spans="1:107">
      <c r="A585">
        <f>ROW(Source!A620)</f>
        <v>620</v>
      </c>
      <c r="B585">
        <v>33304975</v>
      </c>
      <c r="C585">
        <v>33358047</v>
      </c>
      <c r="D585">
        <v>31259879</v>
      </c>
      <c r="E585">
        <v>1</v>
      </c>
      <c r="F585">
        <v>1</v>
      </c>
      <c r="G585">
        <v>1</v>
      </c>
      <c r="H585">
        <v>2</v>
      </c>
      <c r="I585" t="s">
        <v>841</v>
      </c>
      <c r="J585" t="s">
        <v>842</v>
      </c>
      <c r="K585" t="s">
        <v>843</v>
      </c>
      <c r="L585">
        <v>1368</v>
      </c>
      <c r="N585">
        <v>1011</v>
      </c>
      <c r="O585" t="s">
        <v>837</v>
      </c>
      <c r="P585" t="s">
        <v>837</v>
      </c>
      <c r="Q585">
        <v>1</v>
      </c>
      <c r="W585">
        <v>0</v>
      </c>
      <c r="X585">
        <v>1372534845</v>
      </c>
      <c r="Y585">
        <v>0.06</v>
      </c>
      <c r="AA585">
        <v>0</v>
      </c>
      <c r="AB585">
        <v>65.709999999999994</v>
      </c>
      <c r="AC585">
        <v>11.6</v>
      </c>
      <c r="AD585">
        <v>0</v>
      </c>
      <c r="AE585">
        <v>0</v>
      </c>
      <c r="AF585">
        <v>65.709999999999994</v>
      </c>
      <c r="AG585">
        <v>11.6</v>
      </c>
      <c r="AH585">
        <v>0</v>
      </c>
      <c r="AI585">
        <v>1</v>
      </c>
      <c r="AJ585">
        <v>1</v>
      </c>
      <c r="AK585">
        <v>1</v>
      </c>
      <c r="AL585">
        <v>1</v>
      </c>
      <c r="AN585">
        <v>0</v>
      </c>
      <c r="AO585">
        <v>1</v>
      </c>
      <c r="AP585">
        <v>1</v>
      </c>
      <c r="AQ585">
        <v>0</v>
      </c>
      <c r="AR585">
        <v>0</v>
      </c>
      <c r="AS585" t="s">
        <v>3</v>
      </c>
      <c r="AT585">
        <v>0.04</v>
      </c>
      <c r="AU585" t="s">
        <v>21</v>
      </c>
      <c r="AV585">
        <v>0</v>
      </c>
      <c r="AW585">
        <v>2</v>
      </c>
      <c r="AX585">
        <v>33358057</v>
      </c>
      <c r="AY585">
        <v>1</v>
      </c>
      <c r="AZ585">
        <v>0</v>
      </c>
      <c r="BA585">
        <v>671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Y585*Source!I620</f>
        <v>1.332E-2</v>
      </c>
      <c r="CY585">
        <f>AB585</f>
        <v>65.709999999999994</v>
      </c>
      <c r="CZ585">
        <f>AF585</f>
        <v>65.709999999999994</v>
      </c>
      <c r="DA585">
        <f>AJ585</f>
        <v>1</v>
      </c>
      <c r="DB585">
        <f>ROUND(((ROUND(AT585*CZ585,2)*1.2)*1.25),2)</f>
        <v>3.95</v>
      </c>
      <c r="DC585">
        <f>ROUND(((ROUND(AT585*AG585,2)*1.2)*1.25),2)</f>
        <v>0.69</v>
      </c>
    </row>
    <row r="586" spans="1:107">
      <c r="A586">
        <f>ROW(Source!A620)</f>
        <v>620</v>
      </c>
      <c r="B586">
        <v>33304975</v>
      </c>
      <c r="C586">
        <v>33358047</v>
      </c>
      <c r="D586">
        <v>31260100</v>
      </c>
      <c r="E586">
        <v>1</v>
      </c>
      <c r="F586">
        <v>1</v>
      </c>
      <c r="G586">
        <v>1</v>
      </c>
      <c r="H586">
        <v>2</v>
      </c>
      <c r="I586" t="s">
        <v>858</v>
      </c>
      <c r="J586" t="s">
        <v>859</v>
      </c>
      <c r="K586" t="s">
        <v>860</v>
      </c>
      <c r="L586">
        <v>1368</v>
      </c>
      <c r="N586">
        <v>1011</v>
      </c>
      <c r="O586" t="s">
        <v>837</v>
      </c>
      <c r="P586" t="s">
        <v>837</v>
      </c>
      <c r="Q586">
        <v>1</v>
      </c>
      <c r="W586">
        <v>0</v>
      </c>
      <c r="X586">
        <v>-353815937</v>
      </c>
      <c r="Y586">
        <v>1.395</v>
      </c>
      <c r="AA586">
        <v>0</v>
      </c>
      <c r="AB586">
        <v>8.1</v>
      </c>
      <c r="AC586">
        <v>0</v>
      </c>
      <c r="AD586">
        <v>0</v>
      </c>
      <c r="AE586">
        <v>0</v>
      </c>
      <c r="AF586">
        <v>8.1</v>
      </c>
      <c r="AG586">
        <v>0</v>
      </c>
      <c r="AH586">
        <v>0</v>
      </c>
      <c r="AI586">
        <v>1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1</v>
      </c>
      <c r="AQ586">
        <v>0</v>
      </c>
      <c r="AR586">
        <v>0</v>
      </c>
      <c r="AS586" t="s">
        <v>3</v>
      </c>
      <c r="AT586">
        <v>0.93</v>
      </c>
      <c r="AU586" t="s">
        <v>21</v>
      </c>
      <c r="AV586">
        <v>0</v>
      </c>
      <c r="AW586">
        <v>2</v>
      </c>
      <c r="AX586">
        <v>33358058</v>
      </c>
      <c r="AY586">
        <v>1</v>
      </c>
      <c r="AZ586">
        <v>0</v>
      </c>
      <c r="BA586">
        <v>672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Y586*Source!I620</f>
        <v>0.30969000000000002</v>
      </c>
      <c r="CY586">
        <f>AB586</f>
        <v>8.1</v>
      </c>
      <c r="CZ586">
        <f>AF586</f>
        <v>8.1</v>
      </c>
      <c r="DA586">
        <f>AJ586</f>
        <v>1</v>
      </c>
      <c r="DB586">
        <f>ROUND(((ROUND(AT586*CZ586,2)*1.2)*1.25),2)</f>
        <v>11.3</v>
      </c>
      <c r="DC586">
        <f>ROUND(((ROUND(AT586*AG586,2)*1.2)*1.25),2)</f>
        <v>0</v>
      </c>
    </row>
    <row r="587" spans="1:107">
      <c r="A587">
        <f>ROW(Source!A620)</f>
        <v>620</v>
      </c>
      <c r="B587">
        <v>33304975</v>
      </c>
      <c r="C587">
        <v>33358047</v>
      </c>
      <c r="D587">
        <v>31179550</v>
      </c>
      <c r="E587">
        <v>1</v>
      </c>
      <c r="F587">
        <v>1</v>
      </c>
      <c r="G587">
        <v>1</v>
      </c>
      <c r="H587">
        <v>3</v>
      </c>
      <c r="I587" t="s">
        <v>861</v>
      </c>
      <c r="J587" t="s">
        <v>862</v>
      </c>
      <c r="K587" t="s">
        <v>863</v>
      </c>
      <c r="L587">
        <v>1348</v>
      </c>
      <c r="N587">
        <v>1009</v>
      </c>
      <c r="O587" t="s">
        <v>32</v>
      </c>
      <c r="P587" t="s">
        <v>32</v>
      </c>
      <c r="Q587">
        <v>1000</v>
      </c>
      <c r="W587">
        <v>0</v>
      </c>
      <c r="X587">
        <v>-1068056325</v>
      </c>
      <c r="Y587">
        <v>8.0000000000000004E-4</v>
      </c>
      <c r="AA587">
        <v>10362</v>
      </c>
      <c r="AB587">
        <v>0</v>
      </c>
      <c r="AC587">
        <v>0</v>
      </c>
      <c r="AD587">
        <v>0</v>
      </c>
      <c r="AE587">
        <v>10362</v>
      </c>
      <c r="AF587">
        <v>0</v>
      </c>
      <c r="AG587">
        <v>0</v>
      </c>
      <c r="AH587">
        <v>0</v>
      </c>
      <c r="AI587">
        <v>1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3</v>
      </c>
      <c r="AT587">
        <v>8.0000000000000004E-4</v>
      </c>
      <c r="AU587" t="s">
        <v>3</v>
      </c>
      <c r="AV587">
        <v>0</v>
      </c>
      <c r="AW587">
        <v>2</v>
      </c>
      <c r="AX587">
        <v>33358059</v>
      </c>
      <c r="AY587">
        <v>1</v>
      </c>
      <c r="AZ587">
        <v>0</v>
      </c>
      <c r="BA587">
        <v>673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Y587*Source!I620</f>
        <v>1.7760000000000001E-4</v>
      </c>
      <c r="CY587">
        <f>AA587</f>
        <v>10362</v>
      </c>
      <c r="CZ587">
        <f>AE587</f>
        <v>10362</v>
      </c>
      <c r="DA587">
        <f>AI587</f>
        <v>1</v>
      </c>
      <c r="DB587">
        <f>ROUND(ROUND(AT587*CZ587,2),2)</f>
        <v>8.2899999999999991</v>
      </c>
      <c r="DC587">
        <f>ROUND(ROUND(AT587*AG587,2),2)</f>
        <v>0</v>
      </c>
    </row>
    <row r="588" spans="1:107">
      <c r="A588">
        <f>ROW(Source!A620)</f>
        <v>620</v>
      </c>
      <c r="B588">
        <v>33304975</v>
      </c>
      <c r="C588">
        <v>33358047</v>
      </c>
      <c r="D588">
        <v>31180727</v>
      </c>
      <c r="E588">
        <v>1</v>
      </c>
      <c r="F588">
        <v>1</v>
      </c>
      <c r="G588">
        <v>1</v>
      </c>
      <c r="H588">
        <v>3</v>
      </c>
      <c r="I588" t="s">
        <v>844</v>
      </c>
      <c r="J588" t="s">
        <v>845</v>
      </c>
      <c r="K588" t="s">
        <v>846</v>
      </c>
      <c r="L588">
        <v>1348</v>
      </c>
      <c r="N588">
        <v>1009</v>
      </c>
      <c r="O588" t="s">
        <v>32</v>
      </c>
      <c r="P588" t="s">
        <v>32</v>
      </c>
      <c r="Q588">
        <v>1000</v>
      </c>
      <c r="W588">
        <v>0</v>
      </c>
      <c r="X588">
        <v>-437906794</v>
      </c>
      <c r="Y588">
        <v>6.9999999999999999E-4</v>
      </c>
      <c r="AA588">
        <v>9040.01</v>
      </c>
      <c r="AB588">
        <v>0</v>
      </c>
      <c r="AC588">
        <v>0</v>
      </c>
      <c r="AD588">
        <v>0</v>
      </c>
      <c r="AE588">
        <v>9040.01</v>
      </c>
      <c r="AF588">
        <v>0</v>
      </c>
      <c r="AG588">
        <v>0</v>
      </c>
      <c r="AH588">
        <v>0</v>
      </c>
      <c r="AI588">
        <v>1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3</v>
      </c>
      <c r="AT588">
        <v>6.9999999999999999E-4</v>
      </c>
      <c r="AU588" t="s">
        <v>3</v>
      </c>
      <c r="AV588">
        <v>0</v>
      </c>
      <c r="AW588">
        <v>2</v>
      </c>
      <c r="AX588">
        <v>33358060</v>
      </c>
      <c r="AY588">
        <v>1</v>
      </c>
      <c r="AZ588">
        <v>0</v>
      </c>
      <c r="BA588">
        <v>674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Y588*Source!I620</f>
        <v>1.5540000000000001E-4</v>
      </c>
      <c r="CY588">
        <f>AA588</f>
        <v>9040.01</v>
      </c>
      <c r="CZ588">
        <f>AE588</f>
        <v>9040.01</v>
      </c>
      <c r="DA588">
        <f>AI588</f>
        <v>1</v>
      </c>
      <c r="DB588">
        <f>ROUND(ROUND(AT588*CZ588,2),2)</f>
        <v>6.33</v>
      </c>
      <c r="DC588">
        <f>ROUND(ROUND(AT588*AG588,2),2)</f>
        <v>0</v>
      </c>
    </row>
    <row r="589" spans="1:107">
      <c r="A589">
        <f>ROW(Source!A620)</f>
        <v>620</v>
      </c>
      <c r="B589">
        <v>33304975</v>
      </c>
      <c r="C589">
        <v>33358047</v>
      </c>
      <c r="D589">
        <v>31223743</v>
      </c>
      <c r="E589">
        <v>1</v>
      </c>
      <c r="F589">
        <v>1</v>
      </c>
      <c r="G589">
        <v>1</v>
      </c>
      <c r="H589">
        <v>3</v>
      </c>
      <c r="I589" t="s">
        <v>76</v>
      </c>
      <c r="J589" t="s">
        <v>79</v>
      </c>
      <c r="K589" t="s">
        <v>77</v>
      </c>
      <c r="L589">
        <v>1346</v>
      </c>
      <c r="N589">
        <v>1009</v>
      </c>
      <c r="O589" t="s">
        <v>78</v>
      </c>
      <c r="P589" t="s">
        <v>78</v>
      </c>
      <c r="Q589">
        <v>1</v>
      </c>
      <c r="W589">
        <v>0</v>
      </c>
      <c r="X589">
        <v>-418489366</v>
      </c>
      <c r="Y589">
        <v>100</v>
      </c>
      <c r="AA589">
        <v>8.52</v>
      </c>
      <c r="AB589">
        <v>0</v>
      </c>
      <c r="AC589">
        <v>0</v>
      </c>
      <c r="AD589">
        <v>0</v>
      </c>
      <c r="AE589">
        <v>8.52</v>
      </c>
      <c r="AF589">
        <v>0</v>
      </c>
      <c r="AG589">
        <v>0</v>
      </c>
      <c r="AH589">
        <v>0</v>
      </c>
      <c r="AI589">
        <v>1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3</v>
      </c>
      <c r="AT589">
        <v>100</v>
      </c>
      <c r="AU589" t="s">
        <v>3</v>
      </c>
      <c r="AV589">
        <v>0</v>
      </c>
      <c r="AW589">
        <v>2</v>
      </c>
      <c r="AX589">
        <v>33358062</v>
      </c>
      <c r="AY589">
        <v>1</v>
      </c>
      <c r="AZ589">
        <v>0</v>
      </c>
      <c r="BA589">
        <v>676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Y589*Source!I620</f>
        <v>22.2</v>
      </c>
      <c r="CY589">
        <f>AA589</f>
        <v>8.52</v>
      </c>
      <c r="CZ589">
        <f>AE589</f>
        <v>8.52</v>
      </c>
      <c r="DA589">
        <f>AI589</f>
        <v>1</v>
      </c>
      <c r="DB589">
        <f>ROUND(ROUND(AT589*CZ589,2),2)</f>
        <v>852</v>
      </c>
      <c r="DC589">
        <f>ROUND(ROUND(AT589*AG589,2),2)</f>
        <v>0</v>
      </c>
    </row>
    <row r="590" spans="1:107">
      <c r="A590">
        <f>ROW(Source!A621)</f>
        <v>621</v>
      </c>
      <c r="B590">
        <v>33304960</v>
      </c>
      <c r="C590">
        <v>33358047</v>
      </c>
      <c r="D590">
        <v>31172069</v>
      </c>
      <c r="E590">
        <v>1</v>
      </c>
      <c r="F590">
        <v>1</v>
      </c>
      <c r="G590">
        <v>1</v>
      </c>
      <c r="H590">
        <v>1</v>
      </c>
      <c r="I590" t="s">
        <v>856</v>
      </c>
      <c r="J590" t="s">
        <v>3</v>
      </c>
      <c r="K590" t="s">
        <v>857</v>
      </c>
      <c r="L590">
        <v>1191</v>
      </c>
      <c r="N590">
        <v>1013</v>
      </c>
      <c r="O590" t="s">
        <v>831</v>
      </c>
      <c r="P590" t="s">
        <v>831</v>
      </c>
      <c r="Q590">
        <v>1</v>
      </c>
      <c r="W590">
        <v>0</v>
      </c>
      <c r="X590">
        <v>-1027537862</v>
      </c>
      <c r="Y590">
        <v>8.307599999999999</v>
      </c>
      <c r="AA590">
        <v>0</v>
      </c>
      <c r="AB590">
        <v>0</v>
      </c>
      <c r="AC590">
        <v>0</v>
      </c>
      <c r="AD590">
        <v>9.18</v>
      </c>
      <c r="AE590">
        <v>0</v>
      </c>
      <c r="AF590">
        <v>0</v>
      </c>
      <c r="AG590">
        <v>0</v>
      </c>
      <c r="AH590">
        <v>9.18</v>
      </c>
      <c r="AI590">
        <v>1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1</v>
      </c>
      <c r="AQ590">
        <v>0</v>
      </c>
      <c r="AR590">
        <v>0</v>
      </c>
      <c r="AS590" t="s">
        <v>3</v>
      </c>
      <c r="AT590">
        <v>6.02</v>
      </c>
      <c r="AU590" t="s">
        <v>22</v>
      </c>
      <c r="AV590">
        <v>1</v>
      </c>
      <c r="AW590">
        <v>2</v>
      </c>
      <c r="AX590">
        <v>33358055</v>
      </c>
      <c r="AY590">
        <v>1</v>
      </c>
      <c r="AZ590">
        <v>0</v>
      </c>
      <c r="BA590">
        <v>677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Y590*Source!I621</f>
        <v>1.8442871999999999</v>
      </c>
      <c r="CY590">
        <f>AD590</f>
        <v>9.18</v>
      </c>
      <c r="CZ590">
        <f>AH590</f>
        <v>9.18</v>
      </c>
      <c r="DA590">
        <f>AL590</f>
        <v>1</v>
      </c>
      <c r="DB590">
        <f>ROUND(((ROUND(AT590*CZ590,2)*1.2)*1.15),2)</f>
        <v>76.260000000000005</v>
      </c>
      <c r="DC590">
        <f>ROUND(((ROUND(AT590*AG590,2)*1.2)*1.15),2)</f>
        <v>0</v>
      </c>
    </row>
    <row r="591" spans="1:107">
      <c r="A591">
        <f>ROW(Source!A621)</f>
        <v>621</v>
      </c>
      <c r="B591">
        <v>33304960</v>
      </c>
      <c r="C591">
        <v>33358047</v>
      </c>
      <c r="D591">
        <v>31172011</v>
      </c>
      <c r="E591">
        <v>1</v>
      </c>
      <c r="F591">
        <v>1</v>
      </c>
      <c r="G591">
        <v>1</v>
      </c>
      <c r="H591">
        <v>1</v>
      </c>
      <c r="I591" t="s">
        <v>832</v>
      </c>
      <c r="J591" t="s">
        <v>3</v>
      </c>
      <c r="K591" t="s">
        <v>833</v>
      </c>
      <c r="L591">
        <v>1191</v>
      </c>
      <c r="N591">
        <v>1013</v>
      </c>
      <c r="O591" t="s">
        <v>831</v>
      </c>
      <c r="P591" t="s">
        <v>831</v>
      </c>
      <c r="Q591">
        <v>1</v>
      </c>
      <c r="W591">
        <v>0</v>
      </c>
      <c r="X591">
        <v>-1417349443</v>
      </c>
      <c r="Y591">
        <v>0.04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1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0</v>
      </c>
      <c r="AQ591">
        <v>0</v>
      </c>
      <c r="AR591">
        <v>0</v>
      </c>
      <c r="AS591" t="s">
        <v>3</v>
      </c>
      <c r="AT591">
        <v>0.04</v>
      </c>
      <c r="AU591" t="s">
        <v>3</v>
      </c>
      <c r="AV591">
        <v>2</v>
      </c>
      <c r="AW591">
        <v>2</v>
      </c>
      <c r="AX591">
        <v>33358056</v>
      </c>
      <c r="AY591">
        <v>1</v>
      </c>
      <c r="AZ591">
        <v>2048</v>
      </c>
      <c r="BA591">
        <v>678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Y591*Source!I621</f>
        <v>8.8800000000000007E-3</v>
      </c>
      <c r="CY591">
        <f>AD591</f>
        <v>0</v>
      </c>
      <c r="CZ591">
        <f>AH591</f>
        <v>0</v>
      </c>
      <c r="DA591">
        <f>AL591</f>
        <v>1</v>
      </c>
      <c r="DB591">
        <f>ROUND(ROUND(AT591*CZ591,2),2)</f>
        <v>0</v>
      </c>
      <c r="DC591">
        <f>ROUND(ROUND(AT591*AG591,2),2)</f>
        <v>0</v>
      </c>
    </row>
    <row r="592" spans="1:107">
      <c r="A592">
        <f>ROW(Source!A621)</f>
        <v>621</v>
      </c>
      <c r="B592">
        <v>33304960</v>
      </c>
      <c r="C592">
        <v>33358047</v>
      </c>
      <c r="D592">
        <v>31259879</v>
      </c>
      <c r="E592">
        <v>1</v>
      </c>
      <c r="F592">
        <v>1</v>
      </c>
      <c r="G592">
        <v>1</v>
      </c>
      <c r="H592">
        <v>2</v>
      </c>
      <c r="I592" t="s">
        <v>841</v>
      </c>
      <c r="J592" t="s">
        <v>842</v>
      </c>
      <c r="K592" t="s">
        <v>843</v>
      </c>
      <c r="L592">
        <v>1368</v>
      </c>
      <c r="N592">
        <v>1011</v>
      </c>
      <c r="O592" t="s">
        <v>837</v>
      </c>
      <c r="P592" t="s">
        <v>837</v>
      </c>
      <c r="Q592">
        <v>1</v>
      </c>
      <c r="W592">
        <v>0</v>
      </c>
      <c r="X592">
        <v>1372534845</v>
      </c>
      <c r="Y592">
        <v>0.06</v>
      </c>
      <c r="AA592">
        <v>0</v>
      </c>
      <c r="AB592">
        <v>65.709999999999994</v>
      </c>
      <c r="AC592">
        <v>11.6</v>
      </c>
      <c r="AD592">
        <v>0</v>
      </c>
      <c r="AE592">
        <v>0</v>
      </c>
      <c r="AF592">
        <v>65.709999999999994</v>
      </c>
      <c r="AG592">
        <v>11.6</v>
      </c>
      <c r="AH592">
        <v>0</v>
      </c>
      <c r="AI592">
        <v>1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1</v>
      </c>
      <c r="AQ592">
        <v>0</v>
      </c>
      <c r="AR592">
        <v>0</v>
      </c>
      <c r="AS592" t="s">
        <v>3</v>
      </c>
      <c r="AT592">
        <v>0.04</v>
      </c>
      <c r="AU592" t="s">
        <v>21</v>
      </c>
      <c r="AV592">
        <v>0</v>
      </c>
      <c r="AW592">
        <v>2</v>
      </c>
      <c r="AX592">
        <v>33358057</v>
      </c>
      <c r="AY592">
        <v>1</v>
      </c>
      <c r="AZ592">
        <v>0</v>
      </c>
      <c r="BA592">
        <v>679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Y592*Source!I621</f>
        <v>1.332E-2</v>
      </c>
      <c r="CY592">
        <f>AB592</f>
        <v>65.709999999999994</v>
      </c>
      <c r="CZ592">
        <f>AF592</f>
        <v>65.709999999999994</v>
      </c>
      <c r="DA592">
        <f>AJ592</f>
        <v>1</v>
      </c>
      <c r="DB592">
        <f>ROUND(((ROUND(AT592*CZ592,2)*1.2)*1.25),2)</f>
        <v>3.95</v>
      </c>
      <c r="DC592">
        <f>ROUND(((ROUND(AT592*AG592,2)*1.2)*1.25),2)</f>
        <v>0.69</v>
      </c>
    </row>
    <row r="593" spans="1:107">
      <c r="A593">
        <f>ROW(Source!A621)</f>
        <v>621</v>
      </c>
      <c r="B593">
        <v>33304960</v>
      </c>
      <c r="C593">
        <v>33358047</v>
      </c>
      <c r="D593">
        <v>31260100</v>
      </c>
      <c r="E593">
        <v>1</v>
      </c>
      <c r="F593">
        <v>1</v>
      </c>
      <c r="G593">
        <v>1</v>
      </c>
      <c r="H593">
        <v>2</v>
      </c>
      <c r="I593" t="s">
        <v>858</v>
      </c>
      <c r="J593" t="s">
        <v>859</v>
      </c>
      <c r="K593" t="s">
        <v>860</v>
      </c>
      <c r="L593">
        <v>1368</v>
      </c>
      <c r="N593">
        <v>1011</v>
      </c>
      <c r="O593" t="s">
        <v>837</v>
      </c>
      <c r="P593" t="s">
        <v>837</v>
      </c>
      <c r="Q593">
        <v>1</v>
      </c>
      <c r="W593">
        <v>0</v>
      </c>
      <c r="X593">
        <v>-353815937</v>
      </c>
      <c r="Y593">
        <v>1.395</v>
      </c>
      <c r="AA593">
        <v>0</v>
      </c>
      <c r="AB593">
        <v>8.1</v>
      </c>
      <c r="AC593">
        <v>0</v>
      </c>
      <c r="AD593">
        <v>0</v>
      </c>
      <c r="AE593">
        <v>0</v>
      </c>
      <c r="AF593">
        <v>8.1</v>
      </c>
      <c r="AG593">
        <v>0</v>
      </c>
      <c r="AH593">
        <v>0</v>
      </c>
      <c r="AI593">
        <v>1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1</v>
      </c>
      <c r="AQ593">
        <v>0</v>
      </c>
      <c r="AR593">
        <v>0</v>
      </c>
      <c r="AS593" t="s">
        <v>3</v>
      </c>
      <c r="AT593">
        <v>0.93</v>
      </c>
      <c r="AU593" t="s">
        <v>21</v>
      </c>
      <c r="AV593">
        <v>0</v>
      </c>
      <c r="AW593">
        <v>2</v>
      </c>
      <c r="AX593">
        <v>33358058</v>
      </c>
      <c r="AY593">
        <v>1</v>
      </c>
      <c r="AZ593">
        <v>0</v>
      </c>
      <c r="BA593">
        <v>680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Y593*Source!I621</f>
        <v>0.30969000000000002</v>
      </c>
      <c r="CY593">
        <f>AB593</f>
        <v>8.1</v>
      </c>
      <c r="CZ593">
        <f>AF593</f>
        <v>8.1</v>
      </c>
      <c r="DA593">
        <f>AJ593</f>
        <v>1</v>
      </c>
      <c r="DB593">
        <f>ROUND(((ROUND(AT593*CZ593,2)*1.2)*1.25),2)</f>
        <v>11.3</v>
      </c>
      <c r="DC593">
        <f>ROUND(((ROUND(AT593*AG593,2)*1.2)*1.25),2)</f>
        <v>0</v>
      </c>
    </row>
    <row r="594" spans="1:107">
      <c r="A594">
        <f>ROW(Source!A621)</f>
        <v>621</v>
      </c>
      <c r="B594">
        <v>33304960</v>
      </c>
      <c r="C594">
        <v>33358047</v>
      </c>
      <c r="D594">
        <v>31179550</v>
      </c>
      <c r="E594">
        <v>1</v>
      </c>
      <c r="F594">
        <v>1</v>
      </c>
      <c r="G594">
        <v>1</v>
      </c>
      <c r="H594">
        <v>3</v>
      </c>
      <c r="I594" t="s">
        <v>861</v>
      </c>
      <c r="J594" t="s">
        <v>862</v>
      </c>
      <c r="K594" t="s">
        <v>863</v>
      </c>
      <c r="L594">
        <v>1348</v>
      </c>
      <c r="N594">
        <v>1009</v>
      </c>
      <c r="O594" t="s">
        <v>32</v>
      </c>
      <c r="P594" t="s">
        <v>32</v>
      </c>
      <c r="Q594">
        <v>1000</v>
      </c>
      <c r="W594">
        <v>0</v>
      </c>
      <c r="X594">
        <v>-1068056325</v>
      </c>
      <c r="Y594">
        <v>8.0000000000000004E-4</v>
      </c>
      <c r="AA594">
        <v>10362</v>
      </c>
      <c r="AB594">
        <v>0</v>
      </c>
      <c r="AC594">
        <v>0</v>
      </c>
      <c r="AD594">
        <v>0</v>
      </c>
      <c r="AE594">
        <v>10362</v>
      </c>
      <c r="AF594">
        <v>0</v>
      </c>
      <c r="AG594">
        <v>0</v>
      </c>
      <c r="AH594">
        <v>0</v>
      </c>
      <c r="AI594">
        <v>1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0</v>
      </c>
      <c r="AQ594">
        <v>0</v>
      </c>
      <c r="AR594">
        <v>0</v>
      </c>
      <c r="AS594" t="s">
        <v>3</v>
      </c>
      <c r="AT594">
        <v>8.0000000000000004E-4</v>
      </c>
      <c r="AU594" t="s">
        <v>3</v>
      </c>
      <c r="AV594">
        <v>0</v>
      </c>
      <c r="AW594">
        <v>2</v>
      </c>
      <c r="AX594">
        <v>33358059</v>
      </c>
      <c r="AY594">
        <v>1</v>
      </c>
      <c r="AZ594">
        <v>0</v>
      </c>
      <c r="BA594">
        <v>681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Y594*Source!I621</f>
        <v>1.7760000000000001E-4</v>
      </c>
      <c r="CY594">
        <f>AA594</f>
        <v>10362</v>
      </c>
      <c r="CZ594">
        <f>AE594</f>
        <v>10362</v>
      </c>
      <c r="DA594">
        <f>AI594</f>
        <v>1</v>
      </c>
      <c r="DB594">
        <f>ROUND(ROUND(AT594*CZ594,2),2)</f>
        <v>8.2899999999999991</v>
      </c>
      <c r="DC594">
        <f>ROUND(ROUND(AT594*AG594,2),2)</f>
        <v>0</v>
      </c>
    </row>
    <row r="595" spans="1:107">
      <c r="A595">
        <f>ROW(Source!A621)</f>
        <v>621</v>
      </c>
      <c r="B595">
        <v>33304960</v>
      </c>
      <c r="C595">
        <v>33358047</v>
      </c>
      <c r="D595">
        <v>31180727</v>
      </c>
      <c r="E595">
        <v>1</v>
      </c>
      <c r="F595">
        <v>1</v>
      </c>
      <c r="G595">
        <v>1</v>
      </c>
      <c r="H595">
        <v>3</v>
      </c>
      <c r="I595" t="s">
        <v>844</v>
      </c>
      <c r="J595" t="s">
        <v>845</v>
      </c>
      <c r="K595" t="s">
        <v>846</v>
      </c>
      <c r="L595">
        <v>1348</v>
      </c>
      <c r="N595">
        <v>1009</v>
      </c>
      <c r="O595" t="s">
        <v>32</v>
      </c>
      <c r="P595" t="s">
        <v>32</v>
      </c>
      <c r="Q595">
        <v>1000</v>
      </c>
      <c r="W595">
        <v>0</v>
      </c>
      <c r="X595">
        <v>-437906794</v>
      </c>
      <c r="Y595">
        <v>6.9999999999999999E-4</v>
      </c>
      <c r="AA595">
        <v>9040.01</v>
      </c>
      <c r="AB595">
        <v>0</v>
      </c>
      <c r="AC595">
        <v>0</v>
      </c>
      <c r="AD595">
        <v>0</v>
      </c>
      <c r="AE595">
        <v>9040.01</v>
      </c>
      <c r="AF595">
        <v>0</v>
      </c>
      <c r="AG595">
        <v>0</v>
      </c>
      <c r="AH595">
        <v>0</v>
      </c>
      <c r="AI595">
        <v>1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3</v>
      </c>
      <c r="AT595">
        <v>6.9999999999999999E-4</v>
      </c>
      <c r="AU595" t="s">
        <v>3</v>
      </c>
      <c r="AV595">
        <v>0</v>
      </c>
      <c r="AW595">
        <v>2</v>
      </c>
      <c r="AX595">
        <v>33358060</v>
      </c>
      <c r="AY595">
        <v>1</v>
      </c>
      <c r="AZ595">
        <v>0</v>
      </c>
      <c r="BA595">
        <v>682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Y595*Source!I621</f>
        <v>1.5540000000000001E-4</v>
      </c>
      <c r="CY595">
        <f>AA595</f>
        <v>9040.01</v>
      </c>
      <c r="CZ595">
        <f>AE595</f>
        <v>9040.01</v>
      </c>
      <c r="DA595">
        <f>AI595</f>
        <v>1</v>
      </c>
      <c r="DB595">
        <f>ROUND(ROUND(AT595*CZ595,2),2)</f>
        <v>6.33</v>
      </c>
      <c r="DC595">
        <f>ROUND(ROUND(AT595*AG595,2),2)</f>
        <v>0</v>
      </c>
    </row>
    <row r="596" spans="1:107">
      <c r="A596">
        <f>ROW(Source!A621)</f>
        <v>621</v>
      </c>
      <c r="B596">
        <v>33304960</v>
      </c>
      <c r="C596">
        <v>33358047</v>
      </c>
      <c r="D596">
        <v>31223743</v>
      </c>
      <c r="E596">
        <v>1</v>
      </c>
      <c r="F596">
        <v>1</v>
      </c>
      <c r="G596">
        <v>1</v>
      </c>
      <c r="H596">
        <v>3</v>
      </c>
      <c r="I596" t="s">
        <v>76</v>
      </c>
      <c r="J596" t="s">
        <v>79</v>
      </c>
      <c r="K596" t="s">
        <v>77</v>
      </c>
      <c r="L596">
        <v>1346</v>
      </c>
      <c r="N596">
        <v>1009</v>
      </c>
      <c r="O596" t="s">
        <v>78</v>
      </c>
      <c r="P596" t="s">
        <v>78</v>
      </c>
      <c r="Q596">
        <v>1</v>
      </c>
      <c r="W596">
        <v>0</v>
      </c>
      <c r="X596">
        <v>-418489366</v>
      </c>
      <c r="Y596">
        <v>100</v>
      </c>
      <c r="AA596">
        <v>8.52</v>
      </c>
      <c r="AB596">
        <v>0</v>
      </c>
      <c r="AC596">
        <v>0</v>
      </c>
      <c r="AD596">
        <v>0</v>
      </c>
      <c r="AE596">
        <v>8.52</v>
      </c>
      <c r="AF596">
        <v>0</v>
      </c>
      <c r="AG596">
        <v>0</v>
      </c>
      <c r="AH596">
        <v>0</v>
      </c>
      <c r="AI596">
        <v>1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0</v>
      </c>
      <c r="AQ596">
        <v>0</v>
      </c>
      <c r="AR596">
        <v>0</v>
      </c>
      <c r="AS596" t="s">
        <v>3</v>
      </c>
      <c r="AT596">
        <v>100</v>
      </c>
      <c r="AU596" t="s">
        <v>3</v>
      </c>
      <c r="AV596">
        <v>0</v>
      </c>
      <c r="AW596">
        <v>2</v>
      </c>
      <c r="AX596">
        <v>33358062</v>
      </c>
      <c r="AY596">
        <v>1</v>
      </c>
      <c r="AZ596">
        <v>0</v>
      </c>
      <c r="BA596">
        <v>684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Y596*Source!I621</f>
        <v>22.2</v>
      </c>
      <c r="CY596">
        <f>AA596</f>
        <v>8.52</v>
      </c>
      <c r="CZ596">
        <f>AE596</f>
        <v>8.52</v>
      </c>
      <c r="DA596">
        <f>AI596</f>
        <v>1</v>
      </c>
      <c r="DB596">
        <f>ROUND(ROUND(AT596*CZ596,2),2)</f>
        <v>852</v>
      </c>
      <c r="DC596">
        <f>ROUND(ROUND(AT596*AG596,2),2)</f>
        <v>0</v>
      </c>
    </row>
    <row r="597" spans="1:107">
      <c r="A597">
        <f>ROW(Source!A661)</f>
        <v>661</v>
      </c>
      <c r="B597">
        <v>33304975</v>
      </c>
      <c r="C597">
        <v>33358068</v>
      </c>
      <c r="D597">
        <v>31172076</v>
      </c>
      <c r="E597">
        <v>1</v>
      </c>
      <c r="F597">
        <v>1</v>
      </c>
      <c r="G597">
        <v>1</v>
      </c>
      <c r="H597">
        <v>1</v>
      </c>
      <c r="I597" t="s">
        <v>829</v>
      </c>
      <c r="J597" t="s">
        <v>3</v>
      </c>
      <c r="K597" t="s">
        <v>830</v>
      </c>
      <c r="L597">
        <v>1191</v>
      </c>
      <c r="N597">
        <v>1013</v>
      </c>
      <c r="O597" t="s">
        <v>831</v>
      </c>
      <c r="P597" t="s">
        <v>831</v>
      </c>
      <c r="Q597">
        <v>1</v>
      </c>
      <c r="W597">
        <v>0</v>
      </c>
      <c r="X597">
        <v>1069510174</v>
      </c>
      <c r="Y597">
        <v>19.8582</v>
      </c>
      <c r="AA597">
        <v>0</v>
      </c>
      <c r="AB597">
        <v>0</v>
      </c>
      <c r="AC597">
        <v>0</v>
      </c>
      <c r="AD597">
        <v>9.6199999999999992</v>
      </c>
      <c r="AE597">
        <v>0</v>
      </c>
      <c r="AF597">
        <v>0</v>
      </c>
      <c r="AG597">
        <v>0</v>
      </c>
      <c r="AH597">
        <v>9.6199999999999992</v>
      </c>
      <c r="AI597">
        <v>1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1</v>
      </c>
      <c r="AQ597">
        <v>0</v>
      </c>
      <c r="AR597">
        <v>0</v>
      </c>
      <c r="AS597" t="s">
        <v>3</v>
      </c>
      <c r="AT597">
        <v>14.39</v>
      </c>
      <c r="AU597" t="s">
        <v>22</v>
      </c>
      <c r="AV597">
        <v>1</v>
      </c>
      <c r="AW597">
        <v>2</v>
      </c>
      <c r="AX597">
        <v>33358076</v>
      </c>
      <c r="AY597">
        <v>1</v>
      </c>
      <c r="AZ597">
        <v>0</v>
      </c>
      <c r="BA597">
        <v>685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Y597*Source!I661</f>
        <v>19.8582</v>
      </c>
      <c r="CY597">
        <f>AD597</f>
        <v>9.6199999999999992</v>
      </c>
      <c r="CZ597">
        <f>AH597</f>
        <v>9.6199999999999992</v>
      </c>
      <c r="DA597">
        <f>AL597</f>
        <v>1</v>
      </c>
      <c r="DB597">
        <f>ROUND(((ROUND(AT597*CZ597,2)*1.2)*1.15),2)</f>
        <v>191.03</v>
      </c>
      <c r="DC597">
        <f>ROUND(((ROUND(AT597*AG597,2)*1.2)*1.15),2)</f>
        <v>0</v>
      </c>
    </row>
    <row r="598" spans="1:107">
      <c r="A598">
        <f>ROW(Source!A661)</f>
        <v>661</v>
      </c>
      <c r="B598">
        <v>33304975</v>
      </c>
      <c r="C598">
        <v>33358068</v>
      </c>
      <c r="D598">
        <v>31172011</v>
      </c>
      <c r="E598">
        <v>1</v>
      </c>
      <c r="F598">
        <v>1</v>
      </c>
      <c r="G598">
        <v>1</v>
      </c>
      <c r="H598">
        <v>1</v>
      </c>
      <c r="I598" t="s">
        <v>832</v>
      </c>
      <c r="J598" t="s">
        <v>3</v>
      </c>
      <c r="K598" t="s">
        <v>833</v>
      </c>
      <c r="L598">
        <v>1191</v>
      </c>
      <c r="N598">
        <v>1013</v>
      </c>
      <c r="O598" t="s">
        <v>831</v>
      </c>
      <c r="P598" t="s">
        <v>831</v>
      </c>
      <c r="Q598">
        <v>1</v>
      </c>
      <c r="W598">
        <v>0</v>
      </c>
      <c r="X598">
        <v>-1417349443</v>
      </c>
      <c r="Y598">
        <v>0.41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1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3</v>
      </c>
      <c r="AT598">
        <v>0.41</v>
      </c>
      <c r="AU598" t="s">
        <v>3</v>
      </c>
      <c r="AV598">
        <v>2</v>
      </c>
      <c r="AW598">
        <v>2</v>
      </c>
      <c r="AX598">
        <v>33358077</v>
      </c>
      <c r="AY598">
        <v>1</v>
      </c>
      <c r="AZ598">
        <v>2048</v>
      </c>
      <c r="BA598">
        <v>686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Y598*Source!I661</f>
        <v>0.41</v>
      </c>
      <c r="CY598">
        <f>AD598</f>
        <v>0</v>
      </c>
      <c r="CZ598">
        <f>AH598</f>
        <v>0</v>
      </c>
      <c r="DA598">
        <f>AL598</f>
        <v>1</v>
      </c>
      <c r="DB598">
        <f>ROUND(ROUND(AT598*CZ598,2),2)</f>
        <v>0</v>
      </c>
      <c r="DC598">
        <f>ROUND(ROUND(AT598*AG598,2),2)</f>
        <v>0</v>
      </c>
    </row>
    <row r="599" spans="1:107">
      <c r="A599">
        <f>ROW(Source!A661)</f>
        <v>661</v>
      </c>
      <c r="B599">
        <v>33304975</v>
      </c>
      <c r="C599">
        <v>33358068</v>
      </c>
      <c r="D599">
        <v>31258491</v>
      </c>
      <c r="E599">
        <v>1</v>
      </c>
      <c r="F599">
        <v>1</v>
      </c>
      <c r="G599">
        <v>1</v>
      </c>
      <c r="H599">
        <v>2</v>
      </c>
      <c r="I599" t="s">
        <v>834</v>
      </c>
      <c r="J599" t="s">
        <v>835</v>
      </c>
      <c r="K599" t="s">
        <v>836</v>
      </c>
      <c r="L599">
        <v>1368</v>
      </c>
      <c r="N599">
        <v>1011</v>
      </c>
      <c r="O599" t="s">
        <v>837</v>
      </c>
      <c r="P599" t="s">
        <v>837</v>
      </c>
      <c r="Q599">
        <v>1</v>
      </c>
      <c r="W599">
        <v>0</v>
      </c>
      <c r="X599">
        <v>-1718674368</v>
      </c>
      <c r="Y599">
        <v>0.06</v>
      </c>
      <c r="AA599">
        <v>0</v>
      </c>
      <c r="AB599">
        <v>111.99</v>
      </c>
      <c r="AC599">
        <v>13.5</v>
      </c>
      <c r="AD599">
        <v>0</v>
      </c>
      <c r="AE599">
        <v>0</v>
      </c>
      <c r="AF599">
        <v>111.99</v>
      </c>
      <c r="AG599">
        <v>13.5</v>
      </c>
      <c r="AH599">
        <v>0</v>
      </c>
      <c r="AI599">
        <v>1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1</v>
      </c>
      <c r="AQ599">
        <v>0</v>
      </c>
      <c r="AR599">
        <v>0</v>
      </c>
      <c r="AS599" t="s">
        <v>3</v>
      </c>
      <c r="AT599">
        <v>0.04</v>
      </c>
      <c r="AU599" t="s">
        <v>21</v>
      </c>
      <c r="AV599">
        <v>0</v>
      </c>
      <c r="AW599">
        <v>2</v>
      </c>
      <c r="AX599">
        <v>33358078</v>
      </c>
      <c r="AY599">
        <v>1</v>
      </c>
      <c r="AZ599">
        <v>0</v>
      </c>
      <c r="BA599">
        <v>687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Y599*Source!I661</f>
        <v>0.06</v>
      </c>
      <c r="CY599">
        <f>AB599</f>
        <v>111.99</v>
      </c>
      <c r="CZ599">
        <f>AF599</f>
        <v>111.99</v>
      </c>
      <c r="DA599">
        <f>AJ599</f>
        <v>1</v>
      </c>
      <c r="DB599">
        <f>ROUND(((ROUND(AT599*CZ599,2)*1.2)*1.25),2)</f>
        <v>6.72</v>
      </c>
      <c r="DC599">
        <f>ROUND(((ROUND(AT599*AG599,2)*1.2)*1.25),2)</f>
        <v>0.81</v>
      </c>
    </row>
    <row r="600" spans="1:107">
      <c r="A600">
        <f>ROW(Source!A661)</f>
        <v>661</v>
      </c>
      <c r="B600">
        <v>33304975</v>
      </c>
      <c r="C600">
        <v>33358068</v>
      </c>
      <c r="D600">
        <v>31258691</v>
      </c>
      <c r="E600">
        <v>1</v>
      </c>
      <c r="F600">
        <v>1</v>
      </c>
      <c r="G600">
        <v>1</v>
      </c>
      <c r="H600">
        <v>2</v>
      </c>
      <c r="I600" t="s">
        <v>838</v>
      </c>
      <c r="J600" t="s">
        <v>839</v>
      </c>
      <c r="K600" t="s">
        <v>840</v>
      </c>
      <c r="L600">
        <v>1368</v>
      </c>
      <c r="N600">
        <v>1011</v>
      </c>
      <c r="O600" t="s">
        <v>837</v>
      </c>
      <c r="P600" t="s">
        <v>837</v>
      </c>
      <c r="Q600">
        <v>1</v>
      </c>
      <c r="W600">
        <v>0</v>
      </c>
      <c r="X600">
        <v>1373224040</v>
      </c>
      <c r="Y600">
        <v>4.9499999999999993</v>
      </c>
      <c r="AA600">
        <v>0</v>
      </c>
      <c r="AB600">
        <v>3.12</v>
      </c>
      <c r="AC600">
        <v>0</v>
      </c>
      <c r="AD600">
        <v>0</v>
      </c>
      <c r="AE600">
        <v>0</v>
      </c>
      <c r="AF600">
        <v>3.12</v>
      </c>
      <c r="AG600">
        <v>0</v>
      </c>
      <c r="AH600">
        <v>0</v>
      </c>
      <c r="AI600">
        <v>1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1</v>
      </c>
      <c r="AQ600">
        <v>0</v>
      </c>
      <c r="AR600">
        <v>0</v>
      </c>
      <c r="AS600" t="s">
        <v>3</v>
      </c>
      <c r="AT600">
        <v>3.3</v>
      </c>
      <c r="AU600" t="s">
        <v>21</v>
      </c>
      <c r="AV600">
        <v>0</v>
      </c>
      <c r="AW600">
        <v>2</v>
      </c>
      <c r="AX600">
        <v>33358079</v>
      </c>
      <c r="AY600">
        <v>1</v>
      </c>
      <c r="AZ600">
        <v>0</v>
      </c>
      <c r="BA600">
        <v>688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Y600*Source!I661</f>
        <v>4.9499999999999993</v>
      </c>
      <c r="CY600">
        <f>AB600</f>
        <v>3.12</v>
      </c>
      <c r="CZ600">
        <f>AF600</f>
        <v>3.12</v>
      </c>
      <c r="DA600">
        <f>AJ600</f>
        <v>1</v>
      </c>
      <c r="DB600">
        <f>ROUND(((ROUND(AT600*CZ600,2)*1.2)*1.25),2)</f>
        <v>15.45</v>
      </c>
      <c r="DC600">
        <f>ROUND(((ROUND(AT600*AG600,2)*1.2)*1.25),2)</f>
        <v>0</v>
      </c>
    </row>
    <row r="601" spans="1:107">
      <c r="A601">
        <f>ROW(Source!A661)</f>
        <v>661</v>
      </c>
      <c r="B601">
        <v>33304975</v>
      </c>
      <c r="C601">
        <v>33358068</v>
      </c>
      <c r="D601">
        <v>31259879</v>
      </c>
      <c r="E601">
        <v>1</v>
      </c>
      <c r="F601">
        <v>1</v>
      </c>
      <c r="G601">
        <v>1</v>
      </c>
      <c r="H601">
        <v>2</v>
      </c>
      <c r="I601" t="s">
        <v>841</v>
      </c>
      <c r="J601" t="s">
        <v>842</v>
      </c>
      <c r="K601" t="s">
        <v>843</v>
      </c>
      <c r="L601">
        <v>1368</v>
      </c>
      <c r="N601">
        <v>1011</v>
      </c>
      <c r="O601" t="s">
        <v>837</v>
      </c>
      <c r="P601" t="s">
        <v>837</v>
      </c>
      <c r="Q601">
        <v>1</v>
      </c>
      <c r="W601">
        <v>0</v>
      </c>
      <c r="X601">
        <v>1372534845</v>
      </c>
      <c r="Y601">
        <v>0.55500000000000005</v>
      </c>
      <c r="AA601">
        <v>0</v>
      </c>
      <c r="AB601">
        <v>65.709999999999994</v>
      </c>
      <c r="AC601">
        <v>11.6</v>
      </c>
      <c r="AD601">
        <v>0</v>
      </c>
      <c r="AE601">
        <v>0</v>
      </c>
      <c r="AF601">
        <v>65.709999999999994</v>
      </c>
      <c r="AG601">
        <v>11.6</v>
      </c>
      <c r="AH601">
        <v>0</v>
      </c>
      <c r="AI601">
        <v>1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1</v>
      </c>
      <c r="AQ601">
        <v>0</v>
      </c>
      <c r="AR601">
        <v>0</v>
      </c>
      <c r="AS601" t="s">
        <v>3</v>
      </c>
      <c r="AT601">
        <v>0.37</v>
      </c>
      <c r="AU601" t="s">
        <v>21</v>
      </c>
      <c r="AV601">
        <v>0</v>
      </c>
      <c r="AW601">
        <v>2</v>
      </c>
      <c r="AX601">
        <v>33358080</v>
      </c>
      <c r="AY601">
        <v>1</v>
      </c>
      <c r="AZ601">
        <v>0</v>
      </c>
      <c r="BA601">
        <v>689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Y601*Source!I661</f>
        <v>0.55500000000000005</v>
      </c>
      <c r="CY601">
        <f>AB601</f>
        <v>65.709999999999994</v>
      </c>
      <c r="CZ601">
        <f>AF601</f>
        <v>65.709999999999994</v>
      </c>
      <c r="DA601">
        <f>AJ601</f>
        <v>1</v>
      </c>
      <c r="DB601">
        <f>ROUND(((ROUND(AT601*CZ601,2)*1.2)*1.25),2)</f>
        <v>36.47</v>
      </c>
      <c r="DC601">
        <f>ROUND(((ROUND(AT601*AG601,2)*1.2)*1.25),2)</f>
        <v>6.44</v>
      </c>
    </row>
    <row r="602" spans="1:107">
      <c r="A602">
        <f>ROW(Source!A661)</f>
        <v>661</v>
      </c>
      <c r="B602">
        <v>33304975</v>
      </c>
      <c r="C602">
        <v>33358068</v>
      </c>
      <c r="D602">
        <v>31180727</v>
      </c>
      <c r="E602">
        <v>1</v>
      </c>
      <c r="F602">
        <v>1</v>
      </c>
      <c r="G602">
        <v>1</v>
      </c>
      <c r="H602">
        <v>3</v>
      </c>
      <c r="I602" t="s">
        <v>844</v>
      </c>
      <c r="J602" t="s">
        <v>845</v>
      </c>
      <c r="K602" t="s">
        <v>846</v>
      </c>
      <c r="L602">
        <v>1348</v>
      </c>
      <c r="N602">
        <v>1009</v>
      </c>
      <c r="O602" t="s">
        <v>32</v>
      </c>
      <c r="P602" t="s">
        <v>32</v>
      </c>
      <c r="Q602">
        <v>1000</v>
      </c>
      <c r="W602">
        <v>0</v>
      </c>
      <c r="X602">
        <v>-437906794</v>
      </c>
      <c r="Y602">
        <v>6.9999999999999994E-5</v>
      </c>
      <c r="AA602">
        <v>9040.01</v>
      </c>
      <c r="AB602">
        <v>0</v>
      </c>
      <c r="AC602">
        <v>0</v>
      </c>
      <c r="AD602">
        <v>0</v>
      </c>
      <c r="AE602">
        <v>9040.01</v>
      </c>
      <c r="AF602">
        <v>0</v>
      </c>
      <c r="AG602">
        <v>0</v>
      </c>
      <c r="AH602">
        <v>0</v>
      </c>
      <c r="AI602">
        <v>1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3</v>
      </c>
      <c r="AT602">
        <v>6.9999999999999994E-5</v>
      </c>
      <c r="AU602" t="s">
        <v>3</v>
      </c>
      <c r="AV602">
        <v>0</v>
      </c>
      <c r="AW602">
        <v>2</v>
      </c>
      <c r="AX602">
        <v>33358082</v>
      </c>
      <c r="AY602">
        <v>1</v>
      </c>
      <c r="AZ602">
        <v>0</v>
      </c>
      <c r="BA602">
        <v>691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Y602*Source!I661</f>
        <v>6.9999999999999994E-5</v>
      </c>
      <c r="CY602">
        <f>AA602</f>
        <v>9040.01</v>
      </c>
      <c r="CZ602">
        <f>AE602</f>
        <v>9040.01</v>
      </c>
      <c r="DA602">
        <f>AI602</f>
        <v>1</v>
      </c>
      <c r="DB602">
        <f>ROUND(ROUND(AT602*CZ602,2),2)</f>
        <v>0.63</v>
      </c>
      <c r="DC602">
        <f>ROUND(ROUND(AT602*AG602,2),2)</f>
        <v>0</v>
      </c>
    </row>
    <row r="603" spans="1:107">
      <c r="A603">
        <f>ROW(Source!A661)</f>
        <v>661</v>
      </c>
      <c r="B603">
        <v>33304975</v>
      </c>
      <c r="C603">
        <v>33358068</v>
      </c>
      <c r="D603">
        <v>31181610</v>
      </c>
      <c r="E603">
        <v>1</v>
      </c>
      <c r="F603">
        <v>1</v>
      </c>
      <c r="G603">
        <v>1</v>
      </c>
      <c r="H603">
        <v>3</v>
      </c>
      <c r="I603" t="s">
        <v>847</v>
      </c>
      <c r="J603" t="s">
        <v>848</v>
      </c>
      <c r="K603" t="s">
        <v>849</v>
      </c>
      <c r="L603">
        <v>1346</v>
      </c>
      <c r="N603">
        <v>1009</v>
      </c>
      <c r="O603" t="s">
        <v>78</v>
      </c>
      <c r="P603" t="s">
        <v>78</v>
      </c>
      <c r="Q603">
        <v>1</v>
      </c>
      <c r="W603">
        <v>0</v>
      </c>
      <c r="X603">
        <v>-731615568</v>
      </c>
      <c r="Y603">
        <v>0.06</v>
      </c>
      <c r="AA603">
        <v>23.09</v>
      </c>
      <c r="AB603">
        <v>0</v>
      </c>
      <c r="AC603">
        <v>0</v>
      </c>
      <c r="AD603">
        <v>0</v>
      </c>
      <c r="AE603">
        <v>23.09</v>
      </c>
      <c r="AF603">
        <v>0</v>
      </c>
      <c r="AG603">
        <v>0</v>
      </c>
      <c r="AH603">
        <v>0</v>
      </c>
      <c r="AI603">
        <v>1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0</v>
      </c>
      <c r="AQ603">
        <v>0</v>
      </c>
      <c r="AR603">
        <v>0</v>
      </c>
      <c r="AS603" t="s">
        <v>3</v>
      </c>
      <c r="AT603">
        <v>0.06</v>
      </c>
      <c r="AU603" t="s">
        <v>3</v>
      </c>
      <c r="AV603">
        <v>0</v>
      </c>
      <c r="AW603">
        <v>2</v>
      </c>
      <c r="AX603">
        <v>33358083</v>
      </c>
      <c r="AY603">
        <v>1</v>
      </c>
      <c r="AZ603">
        <v>0</v>
      </c>
      <c r="BA603">
        <v>692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Y603*Source!I661</f>
        <v>0.06</v>
      </c>
      <c r="CY603">
        <f>AA603</f>
        <v>23.09</v>
      </c>
      <c r="CZ603">
        <f>AE603</f>
        <v>23.09</v>
      </c>
      <c r="DA603">
        <f>AI603</f>
        <v>1</v>
      </c>
      <c r="DB603">
        <f>ROUND(ROUND(AT603*CZ603,2),2)</f>
        <v>1.39</v>
      </c>
      <c r="DC603">
        <f>ROUND(ROUND(AT603*AG603,2),2)</f>
        <v>0</v>
      </c>
    </row>
    <row r="604" spans="1:107">
      <c r="A604">
        <f>ROW(Source!A662)</f>
        <v>662</v>
      </c>
      <c r="B604">
        <v>33304960</v>
      </c>
      <c r="C604">
        <v>33358068</v>
      </c>
      <c r="D604">
        <v>31172076</v>
      </c>
      <c r="E604">
        <v>1</v>
      </c>
      <c r="F604">
        <v>1</v>
      </c>
      <c r="G604">
        <v>1</v>
      </c>
      <c r="H604">
        <v>1</v>
      </c>
      <c r="I604" t="s">
        <v>829</v>
      </c>
      <c r="J604" t="s">
        <v>3</v>
      </c>
      <c r="K604" t="s">
        <v>830</v>
      </c>
      <c r="L604">
        <v>1191</v>
      </c>
      <c r="N604">
        <v>1013</v>
      </c>
      <c r="O604" t="s">
        <v>831</v>
      </c>
      <c r="P604" t="s">
        <v>831</v>
      </c>
      <c r="Q604">
        <v>1</v>
      </c>
      <c r="W604">
        <v>0</v>
      </c>
      <c r="X604">
        <v>1069510174</v>
      </c>
      <c r="Y604">
        <v>19.8582</v>
      </c>
      <c r="AA604">
        <v>0</v>
      </c>
      <c r="AB604">
        <v>0</v>
      </c>
      <c r="AC604">
        <v>0</v>
      </c>
      <c r="AD604">
        <v>9.6199999999999992</v>
      </c>
      <c r="AE604">
        <v>0</v>
      </c>
      <c r="AF604">
        <v>0</v>
      </c>
      <c r="AG604">
        <v>0</v>
      </c>
      <c r="AH604">
        <v>9.6199999999999992</v>
      </c>
      <c r="AI604">
        <v>1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1</v>
      </c>
      <c r="AQ604">
        <v>0</v>
      </c>
      <c r="AR604">
        <v>0</v>
      </c>
      <c r="AS604" t="s">
        <v>3</v>
      </c>
      <c r="AT604">
        <v>14.39</v>
      </c>
      <c r="AU604" t="s">
        <v>22</v>
      </c>
      <c r="AV604">
        <v>1</v>
      </c>
      <c r="AW604">
        <v>2</v>
      </c>
      <c r="AX604">
        <v>33358076</v>
      </c>
      <c r="AY604">
        <v>1</v>
      </c>
      <c r="AZ604">
        <v>0</v>
      </c>
      <c r="BA604">
        <v>693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Y604*Source!I662</f>
        <v>19.8582</v>
      </c>
      <c r="CY604">
        <f>AD604</f>
        <v>9.6199999999999992</v>
      </c>
      <c r="CZ604">
        <f>AH604</f>
        <v>9.6199999999999992</v>
      </c>
      <c r="DA604">
        <f>AL604</f>
        <v>1</v>
      </c>
      <c r="DB604">
        <f>ROUND(((ROUND(AT604*CZ604,2)*1.2)*1.15),2)</f>
        <v>191.03</v>
      </c>
      <c r="DC604">
        <f>ROUND(((ROUND(AT604*AG604,2)*1.2)*1.15),2)</f>
        <v>0</v>
      </c>
    </row>
    <row r="605" spans="1:107">
      <c r="A605">
        <f>ROW(Source!A662)</f>
        <v>662</v>
      </c>
      <c r="B605">
        <v>33304960</v>
      </c>
      <c r="C605">
        <v>33358068</v>
      </c>
      <c r="D605">
        <v>31172011</v>
      </c>
      <c r="E605">
        <v>1</v>
      </c>
      <c r="F605">
        <v>1</v>
      </c>
      <c r="G605">
        <v>1</v>
      </c>
      <c r="H605">
        <v>1</v>
      </c>
      <c r="I605" t="s">
        <v>832</v>
      </c>
      <c r="J605" t="s">
        <v>3</v>
      </c>
      <c r="K605" t="s">
        <v>833</v>
      </c>
      <c r="L605">
        <v>1191</v>
      </c>
      <c r="N605">
        <v>1013</v>
      </c>
      <c r="O605" t="s">
        <v>831</v>
      </c>
      <c r="P605" t="s">
        <v>831</v>
      </c>
      <c r="Q605">
        <v>1</v>
      </c>
      <c r="W605">
        <v>0</v>
      </c>
      <c r="X605">
        <v>-1417349443</v>
      </c>
      <c r="Y605">
        <v>0.41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1</v>
      </c>
      <c r="AJ605">
        <v>1</v>
      </c>
      <c r="AK605">
        <v>1</v>
      </c>
      <c r="AL605">
        <v>1</v>
      </c>
      <c r="AN605">
        <v>0</v>
      </c>
      <c r="AO605">
        <v>1</v>
      </c>
      <c r="AP605">
        <v>0</v>
      </c>
      <c r="AQ605">
        <v>0</v>
      </c>
      <c r="AR605">
        <v>0</v>
      </c>
      <c r="AS605" t="s">
        <v>3</v>
      </c>
      <c r="AT605">
        <v>0.41</v>
      </c>
      <c r="AU605" t="s">
        <v>3</v>
      </c>
      <c r="AV605">
        <v>2</v>
      </c>
      <c r="AW605">
        <v>2</v>
      </c>
      <c r="AX605">
        <v>33358077</v>
      </c>
      <c r="AY605">
        <v>1</v>
      </c>
      <c r="AZ605">
        <v>2048</v>
      </c>
      <c r="BA605">
        <v>694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Y605*Source!I662</f>
        <v>0.41</v>
      </c>
      <c r="CY605">
        <f>AD605</f>
        <v>0</v>
      </c>
      <c r="CZ605">
        <f>AH605</f>
        <v>0</v>
      </c>
      <c r="DA605">
        <f>AL605</f>
        <v>1</v>
      </c>
      <c r="DB605">
        <f>ROUND(ROUND(AT605*CZ605,2),2)</f>
        <v>0</v>
      </c>
      <c r="DC605">
        <f>ROUND(ROUND(AT605*AG605,2),2)</f>
        <v>0</v>
      </c>
    </row>
    <row r="606" spans="1:107">
      <c r="A606">
        <f>ROW(Source!A662)</f>
        <v>662</v>
      </c>
      <c r="B606">
        <v>33304960</v>
      </c>
      <c r="C606">
        <v>33358068</v>
      </c>
      <c r="D606">
        <v>31258491</v>
      </c>
      <c r="E606">
        <v>1</v>
      </c>
      <c r="F606">
        <v>1</v>
      </c>
      <c r="G606">
        <v>1</v>
      </c>
      <c r="H606">
        <v>2</v>
      </c>
      <c r="I606" t="s">
        <v>834</v>
      </c>
      <c r="J606" t="s">
        <v>835</v>
      </c>
      <c r="K606" t="s">
        <v>836</v>
      </c>
      <c r="L606">
        <v>1368</v>
      </c>
      <c r="N606">
        <v>1011</v>
      </c>
      <c r="O606" t="s">
        <v>837</v>
      </c>
      <c r="P606" t="s">
        <v>837</v>
      </c>
      <c r="Q606">
        <v>1</v>
      </c>
      <c r="W606">
        <v>0</v>
      </c>
      <c r="X606">
        <v>-1718674368</v>
      </c>
      <c r="Y606">
        <v>0.06</v>
      </c>
      <c r="AA606">
        <v>0</v>
      </c>
      <c r="AB606">
        <v>111.99</v>
      </c>
      <c r="AC606">
        <v>13.5</v>
      </c>
      <c r="AD606">
        <v>0</v>
      </c>
      <c r="AE606">
        <v>0</v>
      </c>
      <c r="AF606">
        <v>111.99</v>
      </c>
      <c r="AG606">
        <v>13.5</v>
      </c>
      <c r="AH606">
        <v>0</v>
      </c>
      <c r="AI606">
        <v>1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1</v>
      </c>
      <c r="AQ606">
        <v>0</v>
      </c>
      <c r="AR606">
        <v>0</v>
      </c>
      <c r="AS606" t="s">
        <v>3</v>
      </c>
      <c r="AT606">
        <v>0.04</v>
      </c>
      <c r="AU606" t="s">
        <v>21</v>
      </c>
      <c r="AV606">
        <v>0</v>
      </c>
      <c r="AW606">
        <v>2</v>
      </c>
      <c r="AX606">
        <v>33358078</v>
      </c>
      <c r="AY606">
        <v>1</v>
      </c>
      <c r="AZ606">
        <v>0</v>
      </c>
      <c r="BA606">
        <v>695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Y606*Source!I662</f>
        <v>0.06</v>
      </c>
      <c r="CY606">
        <f>AB606</f>
        <v>111.99</v>
      </c>
      <c r="CZ606">
        <f>AF606</f>
        <v>111.99</v>
      </c>
      <c r="DA606">
        <f>AJ606</f>
        <v>1</v>
      </c>
      <c r="DB606">
        <f>ROUND(((ROUND(AT606*CZ606,2)*1.2)*1.25),2)</f>
        <v>6.72</v>
      </c>
      <c r="DC606">
        <f>ROUND(((ROUND(AT606*AG606,2)*1.2)*1.25),2)</f>
        <v>0.81</v>
      </c>
    </row>
    <row r="607" spans="1:107">
      <c r="A607">
        <f>ROW(Source!A662)</f>
        <v>662</v>
      </c>
      <c r="B607">
        <v>33304960</v>
      </c>
      <c r="C607">
        <v>33358068</v>
      </c>
      <c r="D607">
        <v>31258691</v>
      </c>
      <c r="E607">
        <v>1</v>
      </c>
      <c r="F607">
        <v>1</v>
      </c>
      <c r="G607">
        <v>1</v>
      </c>
      <c r="H607">
        <v>2</v>
      </c>
      <c r="I607" t="s">
        <v>838</v>
      </c>
      <c r="J607" t="s">
        <v>839</v>
      </c>
      <c r="K607" t="s">
        <v>840</v>
      </c>
      <c r="L607">
        <v>1368</v>
      </c>
      <c r="N607">
        <v>1011</v>
      </c>
      <c r="O607" t="s">
        <v>837</v>
      </c>
      <c r="P607" t="s">
        <v>837</v>
      </c>
      <c r="Q607">
        <v>1</v>
      </c>
      <c r="W607">
        <v>0</v>
      </c>
      <c r="X607">
        <v>1373224040</v>
      </c>
      <c r="Y607">
        <v>4.9499999999999993</v>
      </c>
      <c r="AA607">
        <v>0</v>
      </c>
      <c r="AB607">
        <v>3.12</v>
      </c>
      <c r="AC607">
        <v>0</v>
      </c>
      <c r="AD607">
        <v>0</v>
      </c>
      <c r="AE607">
        <v>0</v>
      </c>
      <c r="AF607">
        <v>3.12</v>
      </c>
      <c r="AG607">
        <v>0</v>
      </c>
      <c r="AH607">
        <v>0</v>
      </c>
      <c r="AI607">
        <v>1</v>
      </c>
      <c r="AJ607">
        <v>1</v>
      </c>
      <c r="AK607">
        <v>1</v>
      </c>
      <c r="AL607">
        <v>1</v>
      </c>
      <c r="AN607">
        <v>0</v>
      </c>
      <c r="AO607">
        <v>1</v>
      </c>
      <c r="AP607">
        <v>1</v>
      </c>
      <c r="AQ607">
        <v>0</v>
      </c>
      <c r="AR607">
        <v>0</v>
      </c>
      <c r="AS607" t="s">
        <v>3</v>
      </c>
      <c r="AT607">
        <v>3.3</v>
      </c>
      <c r="AU607" t="s">
        <v>21</v>
      </c>
      <c r="AV607">
        <v>0</v>
      </c>
      <c r="AW607">
        <v>2</v>
      </c>
      <c r="AX607">
        <v>33358079</v>
      </c>
      <c r="AY607">
        <v>1</v>
      </c>
      <c r="AZ607">
        <v>0</v>
      </c>
      <c r="BA607">
        <v>696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Y607*Source!I662</f>
        <v>4.9499999999999993</v>
      </c>
      <c r="CY607">
        <f>AB607</f>
        <v>3.12</v>
      </c>
      <c r="CZ607">
        <f>AF607</f>
        <v>3.12</v>
      </c>
      <c r="DA607">
        <f>AJ607</f>
        <v>1</v>
      </c>
      <c r="DB607">
        <f>ROUND(((ROUND(AT607*CZ607,2)*1.2)*1.25),2)</f>
        <v>15.45</v>
      </c>
      <c r="DC607">
        <f>ROUND(((ROUND(AT607*AG607,2)*1.2)*1.25),2)</f>
        <v>0</v>
      </c>
    </row>
    <row r="608" spans="1:107">
      <c r="A608">
        <f>ROW(Source!A662)</f>
        <v>662</v>
      </c>
      <c r="B608">
        <v>33304960</v>
      </c>
      <c r="C608">
        <v>33358068</v>
      </c>
      <c r="D608">
        <v>31259879</v>
      </c>
      <c r="E608">
        <v>1</v>
      </c>
      <c r="F608">
        <v>1</v>
      </c>
      <c r="G608">
        <v>1</v>
      </c>
      <c r="H608">
        <v>2</v>
      </c>
      <c r="I608" t="s">
        <v>841</v>
      </c>
      <c r="J608" t="s">
        <v>842</v>
      </c>
      <c r="K608" t="s">
        <v>843</v>
      </c>
      <c r="L608">
        <v>1368</v>
      </c>
      <c r="N608">
        <v>1011</v>
      </c>
      <c r="O608" t="s">
        <v>837</v>
      </c>
      <c r="P608" t="s">
        <v>837</v>
      </c>
      <c r="Q608">
        <v>1</v>
      </c>
      <c r="W608">
        <v>0</v>
      </c>
      <c r="X608">
        <v>1372534845</v>
      </c>
      <c r="Y608">
        <v>0.55500000000000005</v>
      </c>
      <c r="AA608">
        <v>0</v>
      </c>
      <c r="AB608">
        <v>65.709999999999994</v>
      </c>
      <c r="AC608">
        <v>11.6</v>
      </c>
      <c r="AD608">
        <v>0</v>
      </c>
      <c r="AE608">
        <v>0</v>
      </c>
      <c r="AF608">
        <v>65.709999999999994</v>
      </c>
      <c r="AG608">
        <v>11.6</v>
      </c>
      <c r="AH608">
        <v>0</v>
      </c>
      <c r="AI608">
        <v>1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1</v>
      </c>
      <c r="AQ608">
        <v>0</v>
      </c>
      <c r="AR608">
        <v>0</v>
      </c>
      <c r="AS608" t="s">
        <v>3</v>
      </c>
      <c r="AT608">
        <v>0.37</v>
      </c>
      <c r="AU608" t="s">
        <v>21</v>
      </c>
      <c r="AV608">
        <v>0</v>
      </c>
      <c r="AW608">
        <v>2</v>
      </c>
      <c r="AX608">
        <v>33358080</v>
      </c>
      <c r="AY608">
        <v>1</v>
      </c>
      <c r="AZ608">
        <v>0</v>
      </c>
      <c r="BA608">
        <v>697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Y608*Source!I662</f>
        <v>0.55500000000000005</v>
      </c>
      <c r="CY608">
        <f>AB608</f>
        <v>65.709999999999994</v>
      </c>
      <c r="CZ608">
        <f>AF608</f>
        <v>65.709999999999994</v>
      </c>
      <c r="DA608">
        <f>AJ608</f>
        <v>1</v>
      </c>
      <c r="DB608">
        <f>ROUND(((ROUND(AT608*CZ608,2)*1.2)*1.25),2)</f>
        <v>36.47</v>
      </c>
      <c r="DC608">
        <f>ROUND(((ROUND(AT608*AG608,2)*1.2)*1.25),2)</f>
        <v>6.44</v>
      </c>
    </row>
    <row r="609" spans="1:107">
      <c r="A609">
        <f>ROW(Source!A662)</f>
        <v>662</v>
      </c>
      <c r="B609">
        <v>33304960</v>
      </c>
      <c r="C609">
        <v>33358068</v>
      </c>
      <c r="D609">
        <v>31180727</v>
      </c>
      <c r="E609">
        <v>1</v>
      </c>
      <c r="F609">
        <v>1</v>
      </c>
      <c r="G609">
        <v>1</v>
      </c>
      <c r="H609">
        <v>3</v>
      </c>
      <c r="I609" t="s">
        <v>844</v>
      </c>
      <c r="J609" t="s">
        <v>845</v>
      </c>
      <c r="K609" t="s">
        <v>846</v>
      </c>
      <c r="L609">
        <v>1348</v>
      </c>
      <c r="N609">
        <v>1009</v>
      </c>
      <c r="O609" t="s">
        <v>32</v>
      </c>
      <c r="P609" t="s">
        <v>32</v>
      </c>
      <c r="Q609">
        <v>1000</v>
      </c>
      <c r="W609">
        <v>0</v>
      </c>
      <c r="X609">
        <v>-437906794</v>
      </c>
      <c r="Y609">
        <v>6.9999999999999994E-5</v>
      </c>
      <c r="AA609">
        <v>9040.01</v>
      </c>
      <c r="AB609">
        <v>0</v>
      </c>
      <c r="AC609">
        <v>0</v>
      </c>
      <c r="AD609">
        <v>0</v>
      </c>
      <c r="AE609">
        <v>9040.01</v>
      </c>
      <c r="AF609">
        <v>0</v>
      </c>
      <c r="AG609">
        <v>0</v>
      </c>
      <c r="AH609">
        <v>0</v>
      </c>
      <c r="AI609">
        <v>1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0</v>
      </c>
      <c r="AQ609">
        <v>0</v>
      </c>
      <c r="AR609">
        <v>0</v>
      </c>
      <c r="AS609" t="s">
        <v>3</v>
      </c>
      <c r="AT609">
        <v>6.9999999999999994E-5</v>
      </c>
      <c r="AU609" t="s">
        <v>3</v>
      </c>
      <c r="AV609">
        <v>0</v>
      </c>
      <c r="AW609">
        <v>2</v>
      </c>
      <c r="AX609">
        <v>33358082</v>
      </c>
      <c r="AY609">
        <v>1</v>
      </c>
      <c r="AZ609">
        <v>0</v>
      </c>
      <c r="BA609">
        <v>699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Y609*Source!I662</f>
        <v>6.9999999999999994E-5</v>
      </c>
      <c r="CY609">
        <f>AA609</f>
        <v>9040.01</v>
      </c>
      <c r="CZ609">
        <f>AE609</f>
        <v>9040.01</v>
      </c>
      <c r="DA609">
        <f>AI609</f>
        <v>1</v>
      </c>
      <c r="DB609">
        <f>ROUND(ROUND(AT609*CZ609,2),2)</f>
        <v>0.63</v>
      </c>
      <c r="DC609">
        <f>ROUND(ROUND(AT609*AG609,2),2)</f>
        <v>0</v>
      </c>
    </row>
    <row r="610" spans="1:107">
      <c r="A610">
        <f>ROW(Source!A662)</f>
        <v>662</v>
      </c>
      <c r="B610">
        <v>33304960</v>
      </c>
      <c r="C610">
        <v>33358068</v>
      </c>
      <c r="D610">
        <v>31181610</v>
      </c>
      <c r="E610">
        <v>1</v>
      </c>
      <c r="F610">
        <v>1</v>
      </c>
      <c r="G610">
        <v>1</v>
      </c>
      <c r="H610">
        <v>3</v>
      </c>
      <c r="I610" t="s">
        <v>847</v>
      </c>
      <c r="J610" t="s">
        <v>848</v>
      </c>
      <c r="K610" t="s">
        <v>849</v>
      </c>
      <c r="L610">
        <v>1346</v>
      </c>
      <c r="N610">
        <v>1009</v>
      </c>
      <c r="O610" t="s">
        <v>78</v>
      </c>
      <c r="P610" t="s">
        <v>78</v>
      </c>
      <c r="Q610">
        <v>1</v>
      </c>
      <c r="W610">
        <v>0</v>
      </c>
      <c r="X610">
        <v>-731615568</v>
      </c>
      <c r="Y610">
        <v>0.06</v>
      </c>
      <c r="AA610">
        <v>23.09</v>
      </c>
      <c r="AB610">
        <v>0</v>
      </c>
      <c r="AC610">
        <v>0</v>
      </c>
      <c r="AD610">
        <v>0</v>
      </c>
      <c r="AE610">
        <v>23.09</v>
      </c>
      <c r="AF610">
        <v>0</v>
      </c>
      <c r="AG610">
        <v>0</v>
      </c>
      <c r="AH610">
        <v>0</v>
      </c>
      <c r="AI610">
        <v>1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3</v>
      </c>
      <c r="AT610">
        <v>0.06</v>
      </c>
      <c r="AU610" t="s">
        <v>3</v>
      </c>
      <c r="AV610">
        <v>0</v>
      </c>
      <c r="AW610">
        <v>2</v>
      </c>
      <c r="AX610">
        <v>33358083</v>
      </c>
      <c r="AY610">
        <v>1</v>
      </c>
      <c r="AZ610">
        <v>0</v>
      </c>
      <c r="BA610">
        <v>700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Y610*Source!I662</f>
        <v>0.06</v>
      </c>
      <c r="CY610">
        <f>AA610</f>
        <v>23.09</v>
      </c>
      <c r="CZ610">
        <f>AE610</f>
        <v>23.09</v>
      </c>
      <c r="DA610">
        <f>AI610</f>
        <v>1</v>
      </c>
      <c r="DB610">
        <f>ROUND(ROUND(AT610*CZ610,2),2)</f>
        <v>1.39</v>
      </c>
      <c r="DC610">
        <f>ROUND(ROUND(AT610*AG610,2),2)</f>
        <v>0</v>
      </c>
    </row>
    <row r="611" spans="1:107">
      <c r="A611">
        <f>ROW(Source!A667)</f>
        <v>667</v>
      </c>
      <c r="B611">
        <v>33304975</v>
      </c>
      <c r="C611">
        <v>33358086</v>
      </c>
      <c r="D611">
        <v>31172061</v>
      </c>
      <c r="E611">
        <v>1</v>
      </c>
      <c r="F611">
        <v>1</v>
      </c>
      <c r="G611">
        <v>1</v>
      </c>
      <c r="H611">
        <v>1</v>
      </c>
      <c r="I611" t="s">
        <v>850</v>
      </c>
      <c r="J611" t="s">
        <v>3</v>
      </c>
      <c r="K611" t="s">
        <v>851</v>
      </c>
      <c r="L611">
        <v>1191</v>
      </c>
      <c r="N611">
        <v>1013</v>
      </c>
      <c r="O611" t="s">
        <v>831</v>
      </c>
      <c r="P611" t="s">
        <v>831</v>
      </c>
      <c r="Q611">
        <v>1</v>
      </c>
      <c r="W611">
        <v>0</v>
      </c>
      <c r="X611">
        <v>-784637506</v>
      </c>
      <c r="Y611">
        <v>7.9349999999999987</v>
      </c>
      <c r="AA611">
        <v>0</v>
      </c>
      <c r="AB611">
        <v>0</v>
      </c>
      <c r="AC611">
        <v>0</v>
      </c>
      <c r="AD611">
        <v>8.74</v>
      </c>
      <c r="AE611">
        <v>0</v>
      </c>
      <c r="AF611">
        <v>0</v>
      </c>
      <c r="AG611">
        <v>0</v>
      </c>
      <c r="AH611">
        <v>8.74</v>
      </c>
      <c r="AI611">
        <v>1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1</v>
      </c>
      <c r="AQ611">
        <v>0</v>
      </c>
      <c r="AR611">
        <v>0</v>
      </c>
      <c r="AS611" t="s">
        <v>3</v>
      </c>
      <c r="AT611">
        <v>5.75</v>
      </c>
      <c r="AU611" t="s">
        <v>22</v>
      </c>
      <c r="AV611">
        <v>1</v>
      </c>
      <c r="AW611">
        <v>2</v>
      </c>
      <c r="AX611">
        <v>33358092</v>
      </c>
      <c r="AY611">
        <v>1</v>
      </c>
      <c r="AZ611">
        <v>0</v>
      </c>
      <c r="BA611">
        <v>701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Y611*Source!I667</f>
        <v>11.212154999999999</v>
      </c>
      <c r="CY611">
        <f>AD611</f>
        <v>8.74</v>
      </c>
      <c r="CZ611">
        <f>AH611</f>
        <v>8.74</v>
      </c>
      <c r="DA611">
        <f>AL611</f>
        <v>1</v>
      </c>
      <c r="DB611">
        <f>ROUND(((ROUND(AT611*CZ611,2)*1.2)*1.15),2)</f>
        <v>69.36</v>
      </c>
      <c r="DC611">
        <f>ROUND(((ROUND(AT611*AG611,2)*1.2)*1.15),2)</f>
        <v>0</v>
      </c>
    </row>
    <row r="612" spans="1:107">
      <c r="A612">
        <f>ROW(Source!A667)</f>
        <v>667</v>
      </c>
      <c r="B612">
        <v>33304975</v>
      </c>
      <c r="C612">
        <v>33358086</v>
      </c>
      <c r="D612">
        <v>31172011</v>
      </c>
      <c r="E612">
        <v>1</v>
      </c>
      <c r="F612">
        <v>1</v>
      </c>
      <c r="G612">
        <v>1</v>
      </c>
      <c r="H612">
        <v>1</v>
      </c>
      <c r="I612" t="s">
        <v>832</v>
      </c>
      <c r="J612" t="s">
        <v>3</v>
      </c>
      <c r="K612" t="s">
        <v>833</v>
      </c>
      <c r="L612">
        <v>1191</v>
      </c>
      <c r="N612">
        <v>1013</v>
      </c>
      <c r="O612" t="s">
        <v>831</v>
      </c>
      <c r="P612" t="s">
        <v>831</v>
      </c>
      <c r="Q612">
        <v>1</v>
      </c>
      <c r="W612">
        <v>0</v>
      </c>
      <c r="X612">
        <v>-1417349443</v>
      </c>
      <c r="Y612">
        <v>0.01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1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0</v>
      </c>
      <c r="AQ612">
        <v>0</v>
      </c>
      <c r="AR612">
        <v>0</v>
      </c>
      <c r="AS612" t="s">
        <v>3</v>
      </c>
      <c r="AT612">
        <v>0.01</v>
      </c>
      <c r="AU612" t="s">
        <v>3</v>
      </c>
      <c r="AV612">
        <v>2</v>
      </c>
      <c r="AW612">
        <v>2</v>
      </c>
      <c r="AX612">
        <v>33358093</v>
      </c>
      <c r="AY612">
        <v>1</v>
      </c>
      <c r="AZ612">
        <v>2048</v>
      </c>
      <c r="BA612">
        <v>702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Y612*Source!I667</f>
        <v>1.413E-2</v>
      </c>
      <c r="CY612">
        <f>AD612</f>
        <v>0</v>
      </c>
      <c r="CZ612">
        <f>AH612</f>
        <v>0</v>
      </c>
      <c r="DA612">
        <f>AL612</f>
        <v>1</v>
      </c>
      <c r="DB612">
        <f>ROUND(ROUND(AT612*CZ612,2),2)</f>
        <v>0</v>
      </c>
      <c r="DC612">
        <f>ROUND(ROUND(AT612*AG612,2),2)</f>
        <v>0</v>
      </c>
    </row>
    <row r="613" spans="1:107">
      <c r="A613">
        <f>ROW(Source!A667)</f>
        <v>667</v>
      </c>
      <c r="B613">
        <v>33304975</v>
      </c>
      <c r="C613">
        <v>33358086</v>
      </c>
      <c r="D613">
        <v>31259879</v>
      </c>
      <c r="E613">
        <v>1</v>
      </c>
      <c r="F613">
        <v>1</v>
      </c>
      <c r="G613">
        <v>1</v>
      </c>
      <c r="H613">
        <v>2</v>
      </c>
      <c r="I613" t="s">
        <v>841</v>
      </c>
      <c r="J613" t="s">
        <v>842</v>
      </c>
      <c r="K613" t="s">
        <v>843</v>
      </c>
      <c r="L613">
        <v>1368</v>
      </c>
      <c r="N613">
        <v>1011</v>
      </c>
      <c r="O613" t="s">
        <v>837</v>
      </c>
      <c r="P613" t="s">
        <v>837</v>
      </c>
      <c r="Q613">
        <v>1</v>
      </c>
      <c r="W613">
        <v>0</v>
      </c>
      <c r="X613">
        <v>1372534845</v>
      </c>
      <c r="Y613">
        <v>1.4999999999999999E-2</v>
      </c>
      <c r="AA613">
        <v>0</v>
      </c>
      <c r="AB613">
        <v>65.709999999999994</v>
      </c>
      <c r="AC613">
        <v>11.6</v>
      </c>
      <c r="AD613">
        <v>0</v>
      </c>
      <c r="AE613">
        <v>0</v>
      </c>
      <c r="AF613">
        <v>65.709999999999994</v>
      </c>
      <c r="AG613">
        <v>11.6</v>
      </c>
      <c r="AH613">
        <v>0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1</v>
      </c>
      <c r="AQ613">
        <v>0</v>
      </c>
      <c r="AR613">
        <v>0</v>
      </c>
      <c r="AS613" t="s">
        <v>3</v>
      </c>
      <c r="AT613">
        <v>0.01</v>
      </c>
      <c r="AU613" t="s">
        <v>21</v>
      </c>
      <c r="AV613">
        <v>0</v>
      </c>
      <c r="AW613">
        <v>2</v>
      </c>
      <c r="AX613">
        <v>33358094</v>
      </c>
      <c r="AY613">
        <v>1</v>
      </c>
      <c r="AZ613">
        <v>0</v>
      </c>
      <c r="BA613">
        <v>703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Y613*Source!I667</f>
        <v>2.1194999999999999E-2</v>
      </c>
      <c r="CY613">
        <f>AB613</f>
        <v>65.709999999999994</v>
      </c>
      <c r="CZ613">
        <f>AF613</f>
        <v>65.709999999999994</v>
      </c>
      <c r="DA613">
        <f>AJ613</f>
        <v>1</v>
      </c>
      <c r="DB613">
        <f>ROUND(((ROUND(AT613*CZ613,2)*1.2)*1.25),2)</f>
        <v>0.99</v>
      </c>
      <c r="DC613">
        <f>ROUND(((ROUND(AT613*AG613,2)*1.2)*1.25),2)</f>
        <v>0.18</v>
      </c>
    </row>
    <row r="614" spans="1:107">
      <c r="A614">
        <f>ROW(Source!A667)</f>
        <v>667</v>
      </c>
      <c r="B614">
        <v>33304975</v>
      </c>
      <c r="C614">
        <v>33358086</v>
      </c>
      <c r="D614">
        <v>31180727</v>
      </c>
      <c r="E614">
        <v>1</v>
      </c>
      <c r="F614">
        <v>1</v>
      </c>
      <c r="G614">
        <v>1</v>
      </c>
      <c r="H614">
        <v>3</v>
      </c>
      <c r="I614" t="s">
        <v>844</v>
      </c>
      <c r="J614" t="s">
        <v>845</v>
      </c>
      <c r="K614" t="s">
        <v>846</v>
      </c>
      <c r="L614">
        <v>1348</v>
      </c>
      <c r="N614">
        <v>1009</v>
      </c>
      <c r="O614" t="s">
        <v>32</v>
      </c>
      <c r="P614" t="s">
        <v>32</v>
      </c>
      <c r="Q614">
        <v>1000</v>
      </c>
      <c r="W614">
        <v>0</v>
      </c>
      <c r="X614">
        <v>-437906794</v>
      </c>
      <c r="Y614">
        <v>2.0000000000000001E-4</v>
      </c>
      <c r="AA614">
        <v>9040.01</v>
      </c>
      <c r="AB614">
        <v>0</v>
      </c>
      <c r="AC614">
        <v>0</v>
      </c>
      <c r="AD614">
        <v>0</v>
      </c>
      <c r="AE614">
        <v>9040.01</v>
      </c>
      <c r="AF614">
        <v>0</v>
      </c>
      <c r="AG614">
        <v>0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0</v>
      </c>
      <c r="AQ614">
        <v>0</v>
      </c>
      <c r="AR614">
        <v>0</v>
      </c>
      <c r="AS614" t="s">
        <v>3</v>
      </c>
      <c r="AT614">
        <v>2.0000000000000001E-4</v>
      </c>
      <c r="AU614" t="s">
        <v>3</v>
      </c>
      <c r="AV614">
        <v>0</v>
      </c>
      <c r="AW614">
        <v>2</v>
      </c>
      <c r="AX614">
        <v>33358095</v>
      </c>
      <c r="AY614">
        <v>1</v>
      </c>
      <c r="AZ614">
        <v>0</v>
      </c>
      <c r="BA614">
        <v>704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Y614*Source!I667</f>
        <v>2.8260000000000004E-4</v>
      </c>
      <c r="CY614">
        <f>AA614</f>
        <v>9040.01</v>
      </c>
      <c r="CZ614">
        <f>AE614</f>
        <v>9040.01</v>
      </c>
      <c r="DA614">
        <f>AI614</f>
        <v>1</v>
      </c>
      <c r="DB614">
        <f>ROUND(ROUND(AT614*CZ614,2),2)</f>
        <v>1.81</v>
      </c>
      <c r="DC614">
        <f>ROUND(ROUND(AT614*AG614,2),2)</f>
        <v>0</v>
      </c>
    </row>
    <row r="615" spans="1:107">
      <c r="A615">
        <f>ROW(Source!A667)</f>
        <v>667</v>
      </c>
      <c r="B615">
        <v>33304975</v>
      </c>
      <c r="C615">
        <v>33358086</v>
      </c>
      <c r="D615">
        <v>31181610</v>
      </c>
      <c r="E615">
        <v>1</v>
      </c>
      <c r="F615">
        <v>1</v>
      </c>
      <c r="G615">
        <v>1</v>
      </c>
      <c r="H615">
        <v>3</v>
      </c>
      <c r="I615" t="s">
        <v>847</v>
      </c>
      <c r="J615" t="s">
        <v>848</v>
      </c>
      <c r="K615" t="s">
        <v>849</v>
      </c>
      <c r="L615">
        <v>1346</v>
      </c>
      <c r="N615">
        <v>1009</v>
      </c>
      <c r="O615" t="s">
        <v>78</v>
      </c>
      <c r="P615" t="s">
        <v>78</v>
      </c>
      <c r="Q615">
        <v>1</v>
      </c>
      <c r="W615">
        <v>0</v>
      </c>
      <c r="X615">
        <v>-731615568</v>
      </c>
      <c r="Y615">
        <v>0.08</v>
      </c>
      <c r="AA615">
        <v>23.09</v>
      </c>
      <c r="AB615">
        <v>0</v>
      </c>
      <c r="AC615">
        <v>0</v>
      </c>
      <c r="AD615">
        <v>0</v>
      </c>
      <c r="AE615">
        <v>23.09</v>
      </c>
      <c r="AF615">
        <v>0</v>
      </c>
      <c r="AG615">
        <v>0</v>
      </c>
      <c r="AH615">
        <v>0</v>
      </c>
      <c r="AI615">
        <v>1</v>
      </c>
      <c r="AJ615">
        <v>1</v>
      </c>
      <c r="AK615">
        <v>1</v>
      </c>
      <c r="AL615">
        <v>1</v>
      </c>
      <c r="AN615">
        <v>0</v>
      </c>
      <c r="AO615">
        <v>1</v>
      </c>
      <c r="AP615">
        <v>0</v>
      </c>
      <c r="AQ615">
        <v>0</v>
      </c>
      <c r="AR615">
        <v>0</v>
      </c>
      <c r="AS615" t="s">
        <v>3</v>
      </c>
      <c r="AT615">
        <v>0.08</v>
      </c>
      <c r="AU615" t="s">
        <v>3</v>
      </c>
      <c r="AV615">
        <v>0</v>
      </c>
      <c r="AW615">
        <v>2</v>
      </c>
      <c r="AX615">
        <v>33358096</v>
      </c>
      <c r="AY615">
        <v>1</v>
      </c>
      <c r="AZ615">
        <v>0</v>
      </c>
      <c r="BA615">
        <v>705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Y615*Source!I667</f>
        <v>0.11304</v>
      </c>
      <c r="CY615">
        <f>AA615</f>
        <v>23.09</v>
      </c>
      <c r="CZ615">
        <f>AE615</f>
        <v>23.09</v>
      </c>
      <c r="DA615">
        <f>AI615</f>
        <v>1</v>
      </c>
      <c r="DB615">
        <f>ROUND(ROUND(AT615*CZ615,2),2)</f>
        <v>1.85</v>
      </c>
      <c r="DC615">
        <f>ROUND(ROUND(AT615*AG615,2),2)</f>
        <v>0</v>
      </c>
    </row>
    <row r="616" spans="1:107">
      <c r="A616">
        <f>ROW(Source!A668)</f>
        <v>668</v>
      </c>
      <c r="B616">
        <v>33304960</v>
      </c>
      <c r="C616">
        <v>33358086</v>
      </c>
      <c r="D616">
        <v>31172061</v>
      </c>
      <c r="E616">
        <v>1</v>
      </c>
      <c r="F616">
        <v>1</v>
      </c>
      <c r="G616">
        <v>1</v>
      </c>
      <c r="H616">
        <v>1</v>
      </c>
      <c r="I616" t="s">
        <v>850</v>
      </c>
      <c r="J616" t="s">
        <v>3</v>
      </c>
      <c r="K616" t="s">
        <v>851</v>
      </c>
      <c r="L616">
        <v>1191</v>
      </c>
      <c r="N616">
        <v>1013</v>
      </c>
      <c r="O616" t="s">
        <v>831</v>
      </c>
      <c r="P616" t="s">
        <v>831</v>
      </c>
      <c r="Q616">
        <v>1</v>
      </c>
      <c r="W616">
        <v>0</v>
      </c>
      <c r="X616">
        <v>-784637506</v>
      </c>
      <c r="Y616">
        <v>7.9349999999999987</v>
      </c>
      <c r="AA616">
        <v>0</v>
      </c>
      <c r="AB616">
        <v>0</v>
      </c>
      <c r="AC616">
        <v>0</v>
      </c>
      <c r="AD616">
        <v>8.74</v>
      </c>
      <c r="AE616">
        <v>0</v>
      </c>
      <c r="AF616">
        <v>0</v>
      </c>
      <c r="AG616">
        <v>0</v>
      </c>
      <c r="AH616">
        <v>8.74</v>
      </c>
      <c r="AI616">
        <v>1</v>
      </c>
      <c r="AJ616">
        <v>1</v>
      </c>
      <c r="AK616">
        <v>1</v>
      </c>
      <c r="AL616">
        <v>1</v>
      </c>
      <c r="AN616">
        <v>0</v>
      </c>
      <c r="AO616">
        <v>1</v>
      </c>
      <c r="AP616">
        <v>1</v>
      </c>
      <c r="AQ616">
        <v>0</v>
      </c>
      <c r="AR616">
        <v>0</v>
      </c>
      <c r="AS616" t="s">
        <v>3</v>
      </c>
      <c r="AT616">
        <v>5.75</v>
      </c>
      <c r="AU616" t="s">
        <v>22</v>
      </c>
      <c r="AV616">
        <v>1</v>
      </c>
      <c r="AW616">
        <v>2</v>
      </c>
      <c r="AX616">
        <v>33358092</v>
      </c>
      <c r="AY616">
        <v>1</v>
      </c>
      <c r="AZ616">
        <v>0</v>
      </c>
      <c r="BA616">
        <v>707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Y616*Source!I668</f>
        <v>11.212154999999999</v>
      </c>
      <c r="CY616">
        <f>AD616</f>
        <v>8.74</v>
      </c>
      <c r="CZ616">
        <f>AH616</f>
        <v>8.74</v>
      </c>
      <c r="DA616">
        <f>AL616</f>
        <v>1</v>
      </c>
      <c r="DB616">
        <f>ROUND(((ROUND(AT616*CZ616,2)*1.2)*1.15),2)</f>
        <v>69.36</v>
      </c>
      <c r="DC616">
        <f>ROUND(((ROUND(AT616*AG616,2)*1.2)*1.15),2)</f>
        <v>0</v>
      </c>
    </row>
    <row r="617" spans="1:107">
      <c r="A617">
        <f>ROW(Source!A668)</f>
        <v>668</v>
      </c>
      <c r="B617">
        <v>33304960</v>
      </c>
      <c r="C617">
        <v>33358086</v>
      </c>
      <c r="D617">
        <v>31172011</v>
      </c>
      <c r="E617">
        <v>1</v>
      </c>
      <c r="F617">
        <v>1</v>
      </c>
      <c r="G617">
        <v>1</v>
      </c>
      <c r="H617">
        <v>1</v>
      </c>
      <c r="I617" t="s">
        <v>832</v>
      </c>
      <c r="J617" t="s">
        <v>3</v>
      </c>
      <c r="K617" t="s">
        <v>833</v>
      </c>
      <c r="L617">
        <v>1191</v>
      </c>
      <c r="N617">
        <v>1013</v>
      </c>
      <c r="O617" t="s">
        <v>831</v>
      </c>
      <c r="P617" t="s">
        <v>831</v>
      </c>
      <c r="Q617">
        <v>1</v>
      </c>
      <c r="W617">
        <v>0</v>
      </c>
      <c r="X617">
        <v>-1417349443</v>
      </c>
      <c r="Y617">
        <v>0.01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1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3</v>
      </c>
      <c r="AT617">
        <v>0.01</v>
      </c>
      <c r="AU617" t="s">
        <v>3</v>
      </c>
      <c r="AV617">
        <v>2</v>
      </c>
      <c r="AW617">
        <v>2</v>
      </c>
      <c r="AX617">
        <v>33358093</v>
      </c>
      <c r="AY617">
        <v>1</v>
      </c>
      <c r="AZ617">
        <v>2048</v>
      </c>
      <c r="BA617">
        <v>708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Y617*Source!I668</f>
        <v>1.413E-2</v>
      </c>
      <c r="CY617">
        <f>AD617</f>
        <v>0</v>
      </c>
      <c r="CZ617">
        <f>AH617</f>
        <v>0</v>
      </c>
      <c r="DA617">
        <f>AL617</f>
        <v>1</v>
      </c>
      <c r="DB617">
        <f>ROUND(ROUND(AT617*CZ617,2),2)</f>
        <v>0</v>
      </c>
      <c r="DC617">
        <f>ROUND(ROUND(AT617*AG617,2),2)</f>
        <v>0</v>
      </c>
    </row>
    <row r="618" spans="1:107">
      <c r="A618">
        <f>ROW(Source!A668)</f>
        <v>668</v>
      </c>
      <c r="B618">
        <v>33304960</v>
      </c>
      <c r="C618">
        <v>33358086</v>
      </c>
      <c r="D618">
        <v>31259879</v>
      </c>
      <c r="E618">
        <v>1</v>
      </c>
      <c r="F618">
        <v>1</v>
      </c>
      <c r="G618">
        <v>1</v>
      </c>
      <c r="H618">
        <v>2</v>
      </c>
      <c r="I618" t="s">
        <v>841</v>
      </c>
      <c r="J618" t="s">
        <v>842</v>
      </c>
      <c r="K618" t="s">
        <v>843</v>
      </c>
      <c r="L618">
        <v>1368</v>
      </c>
      <c r="N618">
        <v>1011</v>
      </c>
      <c r="O618" t="s">
        <v>837</v>
      </c>
      <c r="P618" t="s">
        <v>837</v>
      </c>
      <c r="Q618">
        <v>1</v>
      </c>
      <c r="W618">
        <v>0</v>
      </c>
      <c r="X618">
        <v>1372534845</v>
      </c>
      <c r="Y618">
        <v>1.4999999999999999E-2</v>
      </c>
      <c r="AA618">
        <v>0</v>
      </c>
      <c r="AB618">
        <v>65.709999999999994</v>
      </c>
      <c r="AC618">
        <v>11.6</v>
      </c>
      <c r="AD618">
        <v>0</v>
      </c>
      <c r="AE618">
        <v>0</v>
      </c>
      <c r="AF618">
        <v>65.709999999999994</v>
      </c>
      <c r="AG618">
        <v>11.6</v>
      </c>
      <c r="AH618">
        <v>0</v>
      </c>
      <c r="AI618">
        <v>1</v>
      </c>
      <c r="AJ618">
        <v>1</v>
      </c>
      <c r="AK618">
        <v>1</v>
      </c>
      <c r="AL618">
        <v>1</v>
      </c>
      <c r="AN618">
        <v>0</v>
      </c>
      <c r="AO618">
        <v>1</v>
      </c>
      <c r="AP618">
        <v>1</v>
      </c>
      <c r="AQ618">
        <v>0</v>
      </c>
      <c r="AR618">
        <v>0</v>
      </c>
      <c r="AS618" t="s">
        <v>3</v>
      </c>
      <c r="AT618">
        <v>0.01</v>
      </c>
      <c r="AU618" t="s">
        <v>21</v>
      </c>
      <c r="AV618">
        <v>0</v>
      </c>
      <c r="AW618">
        <v>2</v>
      </c>
      <c r="AX618">
        <v>33358094</v>
      </c>
      <c r="AY618">
        <v>1</v>
      </c>
      <c r="AZ618">
        <v>0</v>
      </c>
      <c r="BA618">
        <v>709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Y618*Source!I668</f>
        <v>2.1194999999999999E-2</v>
      </c>
      <c r="CY618">
        <f>AB618</f>
        <v>65.709999999999994</v>
      </c>
      <c r="CZ618">
        <f>AF618</f>
        <v>65.709999999999994</v>
      </c>
      <c r="DA618">
        <f>AJ618</f>
        <v>1</v>
      </c>
      <c r="DB618">
        <f>ROUND(((ROUND(AT618*CZ618,2)*1.2)*1.25),2)</f>
        <v>0.99</v>
      </c>
      <c r="DC618">
        <f>ROUND(((ROUND(AT618*AG618,2)*1.2)*1.25),2)</f>
        <v>0.18</v>
      </c>
    </row>
    <row r="619" spans="1:107">
      <c r="A619">
        <f>ROW(Source!A668)</f>
        <v>668</v>
      </c>
      <c r="B619">
        <v>33304960</v>
      </c>
      <c r="C619">
        <v>33358086</v>
      </c>
      <c r="D619">
        <v>31180727</v>
      </c>
      <c r="E619">
        <v>1</v>
      </c>
      <c r="F619">
        <v>1</v>
      </c>
      <c r="G619">
        <v>1</v>
      </c>
      <c r="H619">
        <v>3</v>
      </c>
      <c r="I619" t="s">
        <v>844</v>
      </c>
      <c r="J619" t="s">
        <v>845</v>
      </c>
      <c r="K619" t="s">
        <v>846</v>
      </c>
      <c r="L619">
        <v>1348</v>
      </c>
      <c r="N619">
        <v>1009</v>
      </c>
      <c r="O619" t="s">
        <v>32</v>
      </c>
      <c r="P619" t="s">
        <v>32</v>
      </c>
      <c r="Q619">
        <v>1000</v>
      </c>
      <c r="W619">
        <v>0</v>
      </c>
      <c r="X619">
        <v>-437906794</v>
      </c>
      <c r="Y619">
        <v>2.0000000000000001E-4</v>
      </c>
      <c r="AA619">
        <v>9040.01</v>
      </c>
      <c r="AB619">
        <v>0</v>
      </c>
      <c r="AC619">
        <v>0</v>
      </c>
      <c r="AD619">
        <v>0</v>
      </c>
      <c r="AE619">
        <v>9040.01</v>
      </c>
      <c r="AF619">
        <v>0</v>
      </c>
      <c r="AG619">
        <v>0</v>
      </c>
      <c r="AH619">
        <v>0</v>
      </c>
      <c r="AI619">
        <v>1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3</v>
      </c>
      <c r="AT619">
        <v>2.0000000000000001E-4</v>
      </c>
      <c r="AU619" t="s">
        <v>3</v>
      </c>
      <c r="AV619">
        <v>0</v>
      </c>
      <c r="AW619">
        <v>2</v>
      </c>
      <c r="AX619">
        <v>33358095</v>
      </c>
      <c r="AY619">
        <v>1</v>
      </c>
      <c r="AZ619">
        <v>0</v>
      </c>
      <c r="BA619">
        <v>710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Y619*Source!I668</f>
        <v>2.8260000000000004E-4</v>
      </c>
      <c r="CY619">
        <f>AA619</f>
        <v>9040.01</v>
      </c>
      <c r="CZ619">
        <f>AE619</f>
        <v>9040.01</v>
      </c>
      <c r="DA619">
        <f>AI619</f>
        <v>1</v>
      </c>
      <c r="DB619">
        <f>ROUND(ROUND(AT619*CZ619,2),2)</f>
        <v>1.81</v>
      </c>
      <c r="DC619">
        <f>ROUND(ROUND(AT619*AG619,2),2)</f>
        <v>0</v>
      </c>
    </row>
    <row r="620" spans="1:107">
      <c r="A620">
        <f>ROW(Source!A668)</f>
        <v>668</v>
      </c>
      <c r="B620">
        <v>33304960</v>
      </c>
      <c r="C620">
        <v>33358086</v>
      </c>
      <c r="D620">
        <v>31181610</v>
      </c>
      <c r="E620">
        <v>1</v>
      </c>
      <c r="F620">
        <v>1</v>
      </c>
      <c r="G620">
        <v>1</v>
      </c>
      <c r="H620">
        <v>3</v>
      </c>
      <c r="I620" t="s">
        <v>847</v>
      </c>
      <c r="J620" t="s">
        <v>848</v>
      </c>
      <c r="K620" t="s">
        <v>849</v>
      </c>
      <c r="L620">
        <v>1346</v>
      </c>
      <c r="N620">
        <v>1009</v>
      </c>
      <c r="O620" t="s">
        <v>78</v>
      </c>
      <c r="P620" t="s">
        <v>78</v>
      </c>
      <c r="Q620">
        <v>1</v>
      </c>
      <c r="W620">
        <v>0</v>
      </c>
      <c r="X620">
        <v>-731615568</v>
      </c>
      <c r="Y620">
        <v>0.08</v>
      </c>
      <c r="AA620">
        <v>23.09</v>
      </c>
      <c r="AB620">
        <v>0</v>
      </c>
      <c r="AC620">
        <v>0</v>
      </c>
      <c r="AD620">
        <v>0</v>
      </c>
      <c r="AE620">
        <v>23.09</v>
      </c>
      <c r="AF620">
        <v>0</v>
      </c>
      <c r="AG620">
        <v>0</v>
      </c>
      <c r="AH620">
        <v>0</v>
      </c>
      <c r="AI620">
        <v>1</v>
      </c>
      <c r="AJ620">
        <v>1</v>
      </c>
      <c r="AK620">
        <v>1</v>
      </c>
      <c r="AL620">
        <v>1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3</v>
      </c>
      <c r="AT620">
        <v>0.08</v>
      </c>
      <c r="AU620" t="s">
        <v>3</v>
      </c>
      <c r="AV620">
        <v>0</v>
      </c>
      <c r="AW620">
        <v>2</v>
      </c>
      <c r="AX620">
        <v>33358096</v>
      </c>
      <c r="AY620">
        <v>1</v>
      </c>
      <c r="AZ620">
        <v>0</v>
      </c>
      <c r="BA620">
        <v>711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Y620*Source!I668</f>
        <v>0.11304</v>
      </c>
      <c r="CY620">
        <f>AA620</f>
        <v>23.09</v>
      </c>
      <c r="CZ620">
        <f>AE620</f>
        <v>23.09</v>
      </c>
      <c r="DA620">
        <f>AI620</f>
        <v>1</v>
      </c>
      <c r="DB620">
        <f>ROUND(ROUND(AT620*CZ620,2),2)</f>
        <v>1.85</v>
      </c>
      <c r="DC620">
        <f>ROUND(ROUND(AT620*AG620,2),2)</f>
        <v>0</v>
      </c>
    </row>
    <row r="621" spans="1:107">
      <c r="A621">
        <f>ROW(Source!A673)</f>
        <v>673</v>
      </c>
      <c r="B621">
        <v>33304975</v>
      </c>
      <c r="C621">
        <v>33358100</v>
      </c>
      <c r="D621">
        <v>31172080</v>
      </c>
      <c r="E621">
        <v>1</v>
      </c>
      <c r="F621">
        <v>1</v>
      </c>
      <c r="G621">
        <v>1</v>
      </c>
      <c r="H621">
        <v>1</v>
      </c>
      <c r="I621" t="s">
        <v>852</v>
      </c>
      <c r="J621" t="s">
        <v>3</v>
      </c>
      <c r="K621" t="s">
        <v>853</v>
      </c>
      <c r="L621">
        <v>1191</v>
      </c>
      <c r="N621">
        <v>1013</v>
      </c>
      <c r="O621" t="s">
        <v>831</v>
      </c>
      <c r="P621" t="s">
        <v>831</v>
      </c>
      <c r="Q621">
        <v>1</v>
      </c>
      <c r="W621">
        <v>0</v>
      </c>
      <c r="X621">
        <v>912892513</v>
      </c>
      <c r="Y621">
        <v>5.1059999999999999</v>
      </c>
      <c r="AA621">
        <v>0</v>
      </c>
      <c r="AB621">
        <v>0</v>
      </c>
      <c r="AC621">
        <v>0</v>
      </c>
      <c r="AD621">
        <v>9.92</v>
      </c>
      <c r="AE621">
        <v>0</v>
      </c>
      <c r="AF621">
        <v>0</v>
      </c>
      <c r="AG621">
        <v>0</v>
      </c>
      <c r="AH621">
        <v>9.92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1</v>
      </c>
      <c r="AQ621">
        <v>0</v>
      </c>
      <c r="AR621">
        <v>0</v>
      </c>
      <c r="AS621" t="s">
        <v>3</v>
      </c>
      <c r="AT621">
        <v>3.7</v>
      </c>
      <c r="AU621" t="s">
        <v>22</v>
      </c>
      <c r="AV621">
        <v>1</v>
      </c>
      <c r="AW621">
        <v>2</v>
      </c>
      <c r="AX621">
        <v>33358106</v>
      </c>
      <c r="AY621">
        <v>1</v>
      </c>
      <c r="AZ621">
        <v>0</v>
      </c>
      <c r="BA621">
        <v>713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Y621*Source!I673</f>
        <v>2.0424000000000002</v>
      </c>
      <c r="CY621">
        <f>AD621</f>
        <v>9.92</v>
      </c>
      <c r="CZ621">
        <f>AH621</f>
        <v>9.92</v>
      </c>
      <c r="DA621">
        <f>AL621</f>
        <v>1</v>
      </c>
      <c r="DB621">
        <f>ROUND(((ROUND(AT621*CZ621,2)*1.2)*1.15),2)</f>
        <v>50.65</v>
      </c>
      <c r="DC621">
        <f>ROUND(((ROUND(AT621*AG621,2)*1.2)*1.15),2)</f>
        <v>0</v>
      </c>
    </row>
    <row r="622" spans="1:107">
      <c r="A622">
        <f>ROW(Source!A673)</f>
        <v>673</v>
      </c>
      <c r="B622">
        <v>33304975</v>
      </c>
      <c r="C622">
        <v>33358100</v>
      </c>
      <c r="D622">
        <v>31172011</v>
      </c>
      <c r="E622">
        <v>1</v>
      </c>
      <c r="F622">
        <v>1</v>
      </c>
      <c r="G622">
        <v>1</v>
      </c>
      <c r="H622">
        <v>1</v>
      </c>
      <c r="I622" t="s">
        <v>832</v>
      </c>
      <c r="J622" t="s">
        <v>3</v>
      </c>
      <c r="K622" t="s">
        <v>833</v>
      </c>
      <c r="L622">
        <v>1191</v>
      </c>
      <c r="N622">
        <v>1013</v>
      </c>
      <c r="O622" t="s">
        <v>831</v>
      </c>
      <c r="P622" t="s">
        <v>831</v>
      </c>
      <c r="Q622">
        <v>1</v>
      </c>
      <c r="W622">
        <v>0</v>
      </c>
      <c r="X622">
        <v>-1417349443</v>
      </c>
      <c r="Y622">
        <v>0.01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1</v>
      </c>
      <c r="AL622">
        <v>1</v>
      </c>
      <c r="AN622">
        <v>0</v>
      </c>
      <c r="AO622">
        <v>1</v>
      </c>
      <c r="AP622">
        <v>0</v>
      </c>
      <c r="AQ622">
        <v>0</v>
      </c>
      <c r="AR622">
        <v>0</v>
      </c>
      <c r="AS622" t="s">
        <v>3</v>
      </c>
      <c r="AT622">
        <v>0.01</v>
      </c>
      <c r="AU622" t="s">
        <v>3</v>
      </c>
      <c r="AV622">
        <v>2</v>
      </c>
      <c r="AW622">
        <v>2</v>
      </c>
      <c r="AX622">
        <v>33358107</v>
      </c>
      <c r="AY622">
        <v>1</v>
      </c>
      <c r="AZ622">
        <v>2048</v>
      </c>
      <c r="BA622">
        <v>714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Y622*Source!I673</f>
        <v>4.0000000000000001E-3</v>
      </c>
      <c r="CY622">
        <f>AD622</f>
        <v>0</v>
      </c>
      <c r="CZ622">
        <f>AH622</f>
        <v>0</v>
      </c>
      <c r="DA622">
        <f>AL622</f>
        <v>1</v>
      </c>
      <c r="DB622">
        <f>ROUND(ROUND(AT622*CZ622,2),2)</f>
        <v>0</v>
      </c>
      <c r="DC622">
        <f>ROUND(ROUND(AT622*AG622,2),2)</f>
        <v>0</v>
      </c>
    </row>
    <row r="623" spans="1:107">
      <c r="A623">
        <f>ROW(Source!A673)</f>
        <v>673</v>
      </c>
      <c r="B623">
        <v>33304975</v>
      </c>
      <c r="C623">
        <v>33358100</v>
      </c>
      <c r="D623">
        <v>31259879</v>
      </c>
      <c r="E623">
        <v>1</v>
      </c>
      <c r="F623">
        <v>1</v>
      </c>
      <c r="G623">
        <v>1</v>
      </c>
      <c r="H623">
        <v>2</v>
      </c>
      <c r="I623" t="s">
        <v>841</v>
      </c>
      <c r="J623" t="s">
        <v>842</v>
      </c>
      <c r="K623" t="s">
        <v>843</v>
      </c>
      <c r="L623">
        <v>1368</v>
      </c>
      <c r="N623">
        <v>1011</v>
      </c>
      <c r="O623" t="s">
        <v>837</v>
      </c>
      <c r="P623" t="s">
        <v>837</v>
      </c>
      <c r="Q623">
        <v>1</v>
      </c>
      <c r="W623">
        <v>0</v>
      </c>
      <c r="X623">
        <v>1372534845</v>
      </c>
      <c r="Y623">
        <v>1.4999999999999999E-2</v>
      </c>
      <c r="AA623">
        <v>0</v>
      </c>
      <c r="AB623">
        <v>65.709999999999994</v>
      </c>
      <c r="AC623">
        <v>11.6</v>
      </c>
      <c r="AD623">
        <v>0</v>
      </c>
      <c r="AE623">
        <v>0</v>
      </c>
      <c r="AF623">
        <v>65.709999999999994</v>
      </c>
      <c r="AG623">
        <v>11.6</v>
      </c>
      <c r="AH623">
        <v>0</v>
      </c>
      <c r="AI623">
        <v>1</v>
      </c>
      <c r="AJ623">
        <v>1</v>
      </c>
      <c r="AK623">
        <v>1</v>
      </c>
      <c r="AL623">
        <v>1</v>
      </c>
      <c r="AN623">
        <v>0</v>
      </c>
      <c r="AO623">
        <v>1</v>
      </c>
      <c r="AP623">
        <v>1</v>
      </c>
      <c r="AQ623">
        <v>0</v>
      </c>
      <c r="AR623">
        <v>0</v>
      </c>
      <c r="AS623" t="s">
        <v>3</v>
      </c>
      <c r="AT623">
        <v>0.01</v>
      </c>
      <c r="AU623" t="s">
        <v>21</v>
      </c>
      <c r="AV623">
        <v>0</v>
      </c>
      <c r="AW623">
        <v>2</v>
      </c>
      <c r="AX623">
        <v>33358108</v>
      </c>
      <c r="AY623">
        <v>1</v>
      </c>
      <c r="AZ623">
        <v>0</v>
      </c>
      <c r="BA623">
        <v>715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Y623*Source!I673</f>
        <v>6.0000000000000001E-3</v>
      </c>
      <c r="CY623">
        <f>AB623</f>
        <v>65.709999999999994</v>
      </c>
      <c r="CZ623">
        <f>AF623</f>
        <v>65.709999999999994</v>
      </c>
      <c r="DA623">
        <f>AJ623</f>
        <v>1</v>
      </c>
      <c r="DB623">
        <f>ROUND(((ROUND(AT623*CZ623,2)*1.2)*1.25),2)</f>
        <v>0.99</v>
      </c>
      <c r="DC623">
        <f>ROUND(((ROUND(AT623*AG623,2)*1.2)*1.25),2)</f>
        <v>0.18</v>
      </c>
    </row>
    <row r="624" spans="1:107">
      <c r="A624">
        <f>ROW(Source!A673)</f>
        <v>673</v>
      </c>
      <c r="B624">
        <v>33304975</v>
      </c>
      <c r="C624">
        <v>33358100</v>
      </c>
      <c r="D624">
        <v>31180727</v>
      </c>
      <c r="E624">
        <v>1</v>
      </c>
      <c r="F624">
        <v>1</v>
      </c>
      <c r="G624">
        <v>1</v>
      </c>
      <c r="H624">
        <v>3</v>
      </c>
      <c r="I624" t="s">
        <v>844</v>
      </c>
      <c r="J624" t="s">
        <v>845</v>
      </c>
      <c r="K624" t="s">
        <v>846</v>
      </c>
      <c r="L624">
        <v>1348</v>
      </c>
      <c r="N624">
        <v>1009</v>
      </c>
      <c r="O624" t="s">
        <v>32</v>
      </c>
      <c r="P624" t="s">
        <v>32</v>
      </c>
      <c r="Q624">
        <v>1000</v>
      </c>
      <c r="W624">
        <v>0</v>
      </c>
      <c r="X624">
        <v>-437906794</v>
      </c>
      <c r="Y624">
        <v>4.0000000000000002E-4</v>
      </c>
      <c r="AA624">
        <v>9040.01</v>
      </c>
      <c r="AB624">
        <v>0</v>
      </c>
      <c r="AC624">
        <v>0</v>
      </c>
      <c r="AD624">
        <v>0</v>
      </c>
      <c r="AE624">
        <v>9040.01</v>
      </c>
      <c r="AF624">
        <v>0</v>
      </c>
      <c r="AG624">
        <v>0</v>
      </c>
      <c r="AH624">
        <v>0</v>
      </c>
      <c r="AI624">
        <v>1</v>
      </c>
      <c r="AJ624">
        <v>1</v>
      </c>
      <c r="AK624">
        <v>1</v>
      </c>
      <c r="AL624">
        <v>1</v>
      </c>
      <c r="AN624">
        <v>0</v>
      </c>
      <c r="AO624">
        <v>1</v>
      </c>
      <c r="AP624">
        <v>0</v>
      </c>
      <c r="AQ624">
        <v>0</v>
      </c>
      <c r="AR624">
        <v>0</v>
      </c>
      <c r="AS624" t="s">
        <v>3</v>
      </c>
      <c r="AT624">
        <v>4.0000000000000002E-4</v>
      </c>
      <c r="AU624" t="s">
        <v>3</v>
      </c>
      <c r="AV624">
        <v>0</v>
      </c>
      <c r="AW624">
        <v>2</v>
      </c>
      <c r="AX624">
        <v>33358109</v>
      </c>
      <c r="AY624">
        <v>1</v>
      </c>
      <c r="AZ624">
        <v>0</v>
      </c>
      <c r="BA624">
        <v>716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Y624*Source!I673</f>
        <v>1.6000000000000001E-4</v>
      </c>
      <c r="CY624">
        <f>AA624</f>
        <v>9040.01</v>
      </c>
      <c r="CZ624">
        <f>AE624</f>
        <v>9040.01</v>
      </c>
      <c r="DA624">
        <f>AI624</f>
        <v>1</v>
      </c>
      <c r="DB624">
        <f>ROUND(ROUND(AT624*CZ624,2),2)</f>
        <v>3.62</v>
      </c>
      <c r="DC624">
        <f>ROUND(ROUND(AT624*AG624,2),2)</f>
        <v>0</v>
      </c>
    </row>
    <row r="625" spans="1:107">
      <c r="A625">
        <f>ROW(Source!A673)</f>
        <v>673</v>
      </c>
      <c r="B625">
        <v>33304975</v>
      </c>
      <c r="C625">
        <v>33358100</v>
      </c>
      <c r="D625">
        <v>31181610</v>
      </c>
      <c r="E625">
        <v>1</v>
      </c>
      <c r="F625">
        <v>1</v>
      </c>
      <c r="G625">
        <v>1</v>
      </c>
      <c r="H625">
        <v>3</v>
      </c>
      <c r="I625" t="s">
        <v>847</v>
      </c>
      <c r="J625" t="s">
        <v>848</v>
      </c>
      <c r="K625" t="s">
        <v>849</v>
      </c>
      <c r="L625">
        <v>1346</v>
      </c>
      <c r="N625">
        <v>1009</v>
      </c>
      <c r="O625" t="s">
        <v>78</v>
      </c>
      <c r="P625" t="s">
        <v>78</v>
      </c>
      <c r="Q625">
        <v>1</v>
      </c>
      <c r="W625">
        <v>0</v>
      </c>
      <c r="X625">
        <v>-731615568</v>
      </c>
      <c r="Y625">
        <v>1.1000000000000001</v>
      </c>
      <c r="AA625">
        <v>23.09</v>
      </c>
      <c r="AB625">
        <v>0</v>
      </c>
      <c r="AC625">
        <v>0</v>
      </c>
      <c r="AD625">
        <v>0</v>
      </c>
      <c r="AE625">
        <v>23.09</v>
      </c>
      <c r="AF625">
        <v>0</v>
      </c>
      <c r="AG625">
        <v>0</v>
      </c>
      <c r="AH625">
        <v>0</v>
      </c>
      <c r="AI625">
        <v>1</v>
      </c>
      <c r="AJ625">
        <v>1</v>
      </c>
      <c r="AK625">
        <v>1</v>
      </c>
      <c r="AL625">
        <v>1</v>
      </c>
      <c r="AN625">
        <v>0</v>
      </c>
      <c r="AO625">
        <v>1</v>
      </c>
      <c r="AP625">
        <v>0</v>
      </c>
      <c r="AQ625">
        <v>0</v>
      </c>
      <c r="AR625">
        <v>0</v>
      </c>
      <c r="AS625" t="s">
        <v>3</v>
      </c>
      <c r="AT625">
        <v>1.1000000000000001</v>
      </c>
      <c r="AU625" t="s">
        <v>3</v>
      </c>
      <c r="AV625">
        <v>0</v>
      </c>
      <c r="AW625">
        <v>2</v>
      </c>
      <c r="AX625">
        <v>33358110</v>
      </c>
      <c r="AY625">
        <v>1</v>
      </c>
      <c r="AZ625">
        <v>0</v>
      </c>
      <c r="BA625">
        <v>717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Y625*Source!I673</f>
        <v>0.44000000000000006</v>
      </c>
      <c r="CY625">
        <f>AA625</f>
        <v>23.09</v>
      </c>
      <c r="CZ625">
        <f>AE625</f>
        <v>23.09</v>
      </c>
      <c r="DA625">
        <f>AI625</f>
        <v>1</v>
      </c>
      <c r="DB625">
        <f>ROUND(ROUND(AT625*CZ625,2),2)</f>
        <v>25.4</v>
      </c>
      <c r="DC625">
        <f>ROUND(ROUND(AT625*AG625,2),2)</f>
        <v>0</v>
      </c>
    </row>
    <row r="626" spans="1:107">
      <c r="A626">
        <f>ROW(Source!A674)</f>
        <v>674</v>
      </c>
      <c r="B626">
        <v>33304960</v>
      </c>
      <c r="C626">
        <v>33358100</v>
      </c>
      <c r="D626">
        <v>31172080</v>
      </c>
      <c r="E626">
        <v>1</v>
      </c>
      <c r="F626">
        <v>1</v>
      </c>
      <c r="G626">
        <v>1</v>
      </c>
      <c r="H626">
        <v>1</v>
      </c>
      <c r="I626" t="s">
        <v>852</v>
      </c>
      <c r="J626" t="s">
        <v>3</v>
      </c>
      <c r="K626" t="s">
        <v>853</v>
      </c>
      <c r="L626">
        <v>1191</v>
      </c>
      <c r="N626">
        <v>1013</v>
      </c>
      <c r="O626" t="s">
        <v>831</v>
      </c>
      <c r="P626" t="s">
        <v>831</v>
      </c>
      <c r="Q626">
        <v>1</v>
      </c>
      <c r="W626">
        <v>0</v>
      </c>
      <c r="X626">
        <v>912892513</v>
      </c>
      <c r="Y626">
        <v>5.1059999999999999</v>
      </c>
      <c r="AA626">
        <v>0</v>
      </c>
      <c r="AB626">
        <v>0</v>
      </c>
      <c r="AC626">
        <v>0</v>
      </c>
      <c r="AD626">
        <v>9.92</v>
      </c>
      <c r="AE626">
        <v>0</v>
      </c>
      <c r="AF626">
        <v>0</v>
      </c>
      <c r="AG626">
        <v>0</v>
      </c>
      <c r="AH626">
        <v>9.92</v>
      </c>
      <c r="AI626">
        <v>1</v>
      </c>
      <c r="AJ626">
        <v>1</v>
      </c>
      <c r="AK626">
        <v>1</v>
      </c>
      <c r="AL626">
        <v>1</v>
      </c>
      <c r="AN626">
        <v>0</v>
      </c>
      <c r="AO626">
        <v>1</v>
      </c>
      <c r="AP626">
        <v>1</v>
      </c>
      <c r="AQ626">
        <v>0</v>
      </c>
      <c r="AR626">
        <v>0</v>
      </c>
      <c r="AS626" t="s">
        <v>3</v>
      </c>
      <c r="AT626">
        <v>3.7</v>
      </c>
      <c r="AU626" t="s">
        <v>22</v>
      </c>
      <c r="AV626">
        <v>1</v>
      </c>
      <c r="AW626">
        <v>2</v>
      </c>
      <c r="AX626">
        <v>33358106</v>
      </c>
      <c r="AY626">
        <v>1</v>
      </c>
      <c r="AZ626">
        <v>0</v>
      </c>
      <c r="BA626">
        <v>719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Y626*Source!I674</f>
        <v>2.0424000000000002</v>
      </c>
      <c r="CY626">
        <f>AD626</f>
        <v>9.92</v>
      </c>
      <c r="CZ626">
        <f>AH626</f>
        <v>9.92</v>
      </c>
      <c r="DA626">
        <f>AL626</f>
        <v>1</v>
      </c>
      <c r="DB626">
        <f>ROUND(((ROUND(AT626*CZ626,2)*1.2)*1.15),2)</f>
        <v>50.65</v>
      </c>
      <c r="DC626">
        <f>ROUND(((ROUND(AT626*AG626,2)*1.2)*1.15),2)</f>
        <v>0</v>
      </c>
    </row>
    <row r="627" spans="1:107">
      <c r="A627">
        <f>ROW(Source!A674)</f>
        <v>674</v>
      </c>
      <c r="B627">
        <v>33304960</v>
      </c>
      <c r="C627">
        <v>33358100</v>
      </c>
      <c r="D627">
        <v>31172011</v>
      </c>
      <c r="E627">
        <v>1</v>
      </c>
      <c r="F627">
        <v>1</v>
      </c>
      <c r="G627">
        <v>1</v>
      </c>
      <c r="H627">
        <v>1</v>
      </c>
      <c r="I627" t="s">
        <v>832</v>
      </c>
      <c r="J627" t="s">
        <v>3</v>
      </c>
      <c r="K627" t="s">
        <v>833</v>
      </c>
      <c r="L627">
        <v>1191</v>
      </c>
      <c r="N627">
        <v>1013</v>
      </c>
      <c r="O627" t="s">
        <v>831</v>
      </c>
      <c r="P627" t="s">
        <v>831</v>
      </c>
      <c r="Q627">
        <v>1</v>
      </c>
      <c r="W627">
        <v>0</v>
      </c>
      <c r="X627">
        <v>-1417349443</v>
      </c>
      <c r="Y627">
        <v>0.01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1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3</v>
      </c>
      <c r="AT627">
        <v>0.01</v>
      </c>
      <c r="AU627" t="s">
        <v>3</v>
      </c>
      <c r="AV627">
        <v>2</v>
      </c>
      <c r="AW627">
        <v>2</v>
      </c>
      <c r="AX627">
        <v>33358107</v>
      </c>
      <c r="AY627">
        <v>1</v>
      </c>
      <c r="AZ627">
        <v>2048</v>
      </c>
      <c r="BA627">
        <v>720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Y627*Source!I674</f>
        <v>4.0000000000000001E-3</v>
      </c>
      <c r="CY627">
        <f>AD627</f>
        <v>0</v>
      </c>
      <c r="CZ627">
        <f>AH627</f>
        <v>0</v>
      </c>
      <c r="DA627">
        <f>AL627</f>
        <v>1</v>
      </c>
      <c r="DB627">
        <f>ROUND(ROUND(AT627*CZ627,2),2)</f>
        <v>0</v>
      </c>
      <c r="DC627">
        <f>ROUND(ROUND(AT627*AG627,2),2)</f>
        <v>0</v>
      </c>
    </row>
    <row r="628" spans="1:107">
      <c r="A628">
        <f>ROW(Source!A674)</f>
        <v>674</v>
      </c>
      <c r="B628">
        <v>33304960</v>
      </c>
      <c r="C628">
        <v>33358100</v>
      </c>
      <c r="D628">
        <v>31259879</v>
      </c>
      <c r="E628">
        <v>1</v>
      </c>
      <c r="F628">
        <v>1</v>
      </c>
      <c r="G628">
        <v>1</v>
      </c>
      <c r="H628">
        <v>2</v>
      </c>
      <c r="I628" t="s">
        <v>841</v>
      </c>
      <c r="J628" t="s">
        <v>842</v>
      </c>
      <c r="K628" t="s">
        <v>843</v>
      </c>
      <c r="L628">
        <v>1368</v>
      </c>
      <c r="N628">
        <v>1011</v>
      </c>
      <c r="O628" t="s">
        <v>837</v>
      </c>
      <c r="P628" t="s">
        <v>837</v>
      </c>
      <c r="Q628">
        <v>1</v>
      </c>
      <c r="W628">
        <v>0</v>
      </c>
      <c r="X628">
        <v>1372534845</v>
      </c>
      <c r="Y628">
        <v>1.4999999999999999E-2</v>
      </c>
      <c r="AA628">
        <v>0</v>
      </c>
      <c r="AB628">
        <v>65.709999999999994</v>
      </c>
      <c r="AC628">
        <v>11.6</v>
      </c>
      <c r="AD628">
        <v>0</v>
      </c>
      <c r="AE628">
        <v>0</v>
      </c>
      <c r="AF628">
        <v>65.709999999999994</v>
      </c>
      <c r="AG628">
        <v>11.6</v>
      </c>
      <c r="AH628">
        <v>0</v>
      </c>
      <c r="AI628">
        <v>1</v>
      </c>
      <c r="AJ628">
        <v>1</v>
      </c>
      <c r="AK628">
        <v>1</v>
      </c>
      <c r="AL628">
        <v>1</v>
      </c>
      <c r="AN628">
        <v>0</v>
      </c>
      <c r="AO628">
        <v>1</v>
      </c>
      <c r="AP628">
        <v>1</v>
      </c>
      <c r="AQ628">
        <v>0</v>
      </c>
      <c r="AR628">
        <v>0</v>
      </c>
      <c r="AS628" t="s">
        <v>3</v>
      </c>
      <c r="AT628">
        <v>0.01</v>
      </c>
      <c r="AU628" t="s">
        <v>21</v>
      </c>
      <c r="AV628">
        <v>0</v>
      </c>
      <c r="AW628">
        <v>2</v>
      </c>
      <c r="AX628">
        <v>33358108</v>
      </c>
      <c r="AY628">
        <v>1</v>
      </c>
      <c r="AZ628">
        <v>0</v>
      </c>
      <c r="BA628">
        <v>721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Y628*Source!I674</f>
        <v>6.0000000000000001E-3</v>
      </c>
      <c r="CY628">
        <f>AB628</f>
        <v>65.709999999999994</v>
      </c>
      <c r="CZ628">
        <f>AF628</f>
        <v>65.709999999999994</v>
      </c>
      <c r="DA628">
        <f>AJ628</f>
        <v>1</v>
      </c>
      <c r="DB628">
        <f>ROUND(((ROUND(AT628*CZ628,2)*1.2)*1.25),2)</f>
        <v>0.99</v>
      </c>
      <c r="DC628">
        <f>ROUND(((ROUND(AT628*AG628,2)*1.2)*1.25),2)</f>
        <v>0.18</v>
      </c>
    </row>
    <row r="629" spans="1:107">
      <c r="A629">
        <f>ROW(Source!A674)</f>
        <v>674</v>
      </c>
      <c r="B629">
        <v>33304960</v>
      </c>
      <c r="C629">
        <v>33358100</v>
      </c>
      <c r="D629">
        <v>31180727</v>
      </c>
      <c r="E629">
        <v>1</v>
      </c>
      <c r="F629">
        <v>1</v>
      </c>
      <c r="G629">
        <v>1</v>
      </c>
      <c r="H629">
        <v>3</v>
      </c>
      <c r="I629" t="s">
        <v>844</v>
      </c>
      <c r="J629" t="s">
        <v>845</v>
      </c>
      <c r="K629" t="s">
        <v>846</v>
      </c>
      <c r="L629">
        <v>1348</v>
      </c>
      <c r="N629">
        <v>1009</v>
      </c>
      <c r="O629" t="s">
        <v>32</v>
      </c>
      <c r="P629" t="s">
        <v>32</v>
      </c>
      <c r="Q629">
        <v>1000</v>
      </c>
      <c r="W629">
        <v>0</v>
      </c>
      <c r="X629">
        <v>-437906794</v>
      </c>
      <c r="Y629">
        <v>4.0000000000000002E-4</v>
      </c>
      <c r="AA629">
        <v>9040.01</v>
      </c>
      <c r="AB629">
        <v>0</v>
      </c>
      <c r="AC629">
        <v>0</v>
      </c>
      <c r="AD629">
        <v>0</v>
      </c>
      <c r="AE629">
        <v>9040.01</v>
      </c>
      <c r="AF629">
        <v>0</v>
      </c>
      <c r="AG629">
        <v>0</v>
      </c>
      <c r="AH629">
        <v>0</v>
      </c>
      <c r="AI629">
        <v>1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3</v>
      </c>
      <c r="AT629">
        <v>4.0000000000000002E-4</v>
      </c>
      <c r="AU629" t="s">
        <v>3</v>
      </c>
      <c r="AV629">
        <v>0</v>
      </c>
      <c r="AW629">
        <v>2</v>
      </c>
      <c r="AX629">
        <v>33358109</v>
      </c>
      <c r="AY629">
        <v>1</v>
      </c>
      <c r="AZ629">
        <v>0</v>
      </c>
      <c r="BA629">
        <v>722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Y629*Source!I674</f>
        <v>1.6000000000000001E-4</v>
      </c>
      <c r="CY629">
        <f>AA629</f>
        <v>9040.01</v>
      </c>
      <c r="CZ629">
        <f>AE629</f>
        <v>9040.01</v>
      </c>
      <c r="DA629">
        <f>AI629</f>
        <v>1</v>
      </c>
      <c r="DB629">
        <f>ROUND(ROUND(AT629*CZ629,2),2)</f>
        <v>3.62</v>
      </c>
      <c r="DC629">
        <f>ROUND(ROUND(AT629*AG629,2),2)</f>
        <v>0</v>
      </c>
    </row>
    <row r="630" spans="1:107">
      <c r="A630">
        <f>ROW(Source!A674)</f>
        <v>674</v>
      </c>
      <c r="B630">
        <v>33304960</v>
      </c>
      <c r="C630">
        <v>33358100</v>
      </c>
      <c r="D630">
        <v>31181610</v>
      </c>
      <c r="E630">
        <v>1</v>
      </c>
      <c r="F630">
        <v>1</v>
      </c>
      <c r="G630">
        <v>1</v>
      </c>
      <c r="H630">
        <v>3</v>
      </c>
      <c r="I630" t="s">
        <v>847</v>
      </c>
      <c r="J630" t="s">
        <v>848</v>
      </c>
      <c r="K630" t="s">
        <v>849</v>
      </c>
      <c r="L630">
        <v>1346</v>
      </c>
      <c r="N630">
        <v>1009</v>
      </c>
      <c r="O630" t="s">
        <v>78</v>
      </c>
      <c r="P630" t="s">
        <v>78</v>
      </c>
      <c r="Q630">
        <v>1</v>
      </c>
      <c r="W630">
        <v>0</v>
      </c>
      <c r="X630">
        <v>-731615568</v>
      </c>
      <c r="Y630">
        <v>1.1000000000000001</v>
      </c>
      <c r="AA630">
        <v>23.09</v>
      </c>
      <c r="AB630">
        <v>0</v>
      </c>
      <c r="AC630">
        <v>0</v>
      </c>
      <c r="AD630">
        <v>0</v>
      </c>
      <c r="AE630">
        <v>23.09</v>
      </c>
      <c r="AF630">
        <v>0</v>
      </c>
      <c r="AG630">
        <v>0</v>
      </c>
      <c r="AH630">
        <v>0</v>
      </c>
      <c r="AI630">
        <v>1</v>
      </c>
      <c r="AJ630">
        <v>1</v>
      </c>
      <c r="AK630">
        <v>1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3</v>
      </c>
      <c r="AT630">
        <v>1.1000000000000001</v>
      </c>
      <c r="AU630" t="s">
        <v>3</v>
      </c>
      <c r="AV630">
        <v>0</v>
      </c>
      <c r="AW630">
        <v>2</v>
      </c>
      <c r="AX630">
        <v>33358110</v>
      </c>
      <c r="AY630">
        <v>1</v>
      </c>
      <c r="AZ630">
        <v>0</v>
      </c>
      <c r="BA630">
        <v>723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Y630*Source!I674</f>
        <v>0.44000000000000006</v>
      </c>
      <c r="CY630">
        <f>AA630</f>
        <v>23.09</v>
      </c>
      <c r="CZ630">
        <f>AE630</f>
        <v>23.09</v>
      </c>
      <c r="DA630">
        <f>AI630</f>
        <v>1</v>
      </c>
      <c r="DB630">
        <f>ROUND(ROUND(AT630*CZ630,2),2)</f>
        <v>25.4</v>
      </c>
      <c r="DC630">
        <f>ROUND(ROUND(AT630*AG630,2),2)</f>
        <v>0</v>
      </c>
    </row>
    <row r="631" spans="1:107">
      <c r="A631">
        <f>ROW(Source!A677)</f>
        <v>677</v>
      </c>
      <c r="B631">
        <v>33304975</v>
      </c>
      <c r="C631">
        <v>33358113</v>
      </c>
      <c r="D631">
        <v>31172069</v>
      </c>
      <c r="E631">
        <v>1</v>
      </c>
      <c r="F631">
        <v>1</v>
      </c>
      <c r="G631">
        <v>1</v>
      </c>
      <c r="H631">
        <v>1</v>
      </c>
      <c r="I631" t="s">
        <v>856</v>
      </c>
      <c r="J631" t="s">
        <v>3</v>
      </c>
      <c r="K631" t="s">
        <v>857</v>
      </c>
      <c r="L631">
        <v>1191</v>
      </c>
      <c r="N631">
        <v>1013</v>
      </c>
      <c r="O631" t="s">
        <v>831</v>
      </c>
      <c r="P631" t="s">
        <v>831</v>
      </c>
      <c r="Q631">
        <v>1</v>
      </c>
      <c r="W631">
        <v>0</v>
      </c>
      <c r="X631">
        <v>-1027537862</v>
      </c>
      <c r="Y631">
        <v>8.307599999999999</v>
      </c>
      <c r="AA631">
        <v>0</v>
      </c>
      <c r="AB631">
        <v>0</v>
      </c>
      <c r="AC631">
        <v>0</v>
      </c>
      <c r="AD631">
        <v>9.18</v>
      </c>
      <c r="AE631">
        <v>0</v>
      </c>
      <c r="AF631">
        <v>0</v>
      </c>
      <c r="AG631">
        <v>0</v>
      </c>
      <c r="AH631">
        <v>9.18</v>
      </c>
      <c r="AI631">
        <v>1</v>
      </c>
      <c r="AJ631">
        <v>1</v>
      </c>
      <c r="AK631">
        <v>1</v>
      </c>
      <c r="AL631">
        <v>1</v>
      </c>
      <c r="AN631">
        <v>0</v>
      </c>
      <c r="AO631">
        <v>1</v>
      </c>
      <c r="AP631">
        <v>1</v>
      </c>
      <c r="AQ631">
        <v>0</v>
      </c>
      <c r="AR631">
        <v>0</v>
      </c>
      <c r="AS631" t="s">
        <v>3</v>
      </c>
      <c r="AT631">
        <v>6.02</v>
      </c>
      <c r="AU631" t="s">
        <v>22</v>
      </c>
      <c r="AV631">
        <v>1</v>
      </c>
      <c r="AW631">
        <v>2</v>
      </c>
      <c r="AX631">
        <v>33358121</v>
      </c>
      <c r="AY631">
        <v>1</v>
      </c>
      <c r="AZ631">
        <v>0</v>
      </c>
      <c r="BA631">
        <v>725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Y631*Source!I677</f>
        <v>1.6947503999999998</v>
      </c>
      <c r="CY631">
        <f>AD631</f>
        <v>9.18</v>
      </c>
      <c r="CZ631">
        <f>AH631</f>
        <v>9.18</v>
      </c>
      <c r="DA631">
        <f>AL631</f>
        <v>1</v>
      </c>
      <c r="DB631">
        <f>ROUND(((ROUND(AT631*CZ631,2)*1.2)*1.15),2)</f>
        <v>76.260000000000005</v>
      </c>
      <c r="DC631">
        <f>ROUND(((ROUND(AT631*AG631,2)*1.2)*1.15),2)</f>
        <v>0</v>
      </c>
    </row>
    <row r="632" spans="1:107">
      <c r="A632">
        <f>ROW(Source!A677)</f>
        <v>677</v>
      </c>
      <c r="B632">
        <v>33304975</v>
      </c>
      <c r="C632">
        <v>33358113</v>
      </c>
      <c r="D632">
        <v>31172011</v>
      </c>
      <c r="E632">
        <v>1</v>
      </c>
      <c r="F632">
        <v>1</v>
      </c>
      <c r="G632">
        <v>1</v>
      </c>
      <c r="H632">
        <v>1</v>
      </c>
      <c r="I632" t="s">
        <v>832</v>
      </c>
      <c r="J632" t="s">
        <v>3</v>
      </c>
      <c r="K632" t="s">
        <v>833</v>
      </c>
      <c r="L632">
        <v>1191</v>
      </c>
      <c r="N632">
        <v>1013</v>
      </c>
      <c r="O632" t="s">
        <v>831</v>
      </c>
      <c r="P632" t="s">
        <v>831</v>
      </c>
      <c r="Q632">
        <v>1</v>
      </c>
      <c r="W632">
        <v>0</v>
      </c>
      <c r="X632">
        <v>-1417349443</v>
      </c>
      <c r="Y632">
        <v>0.04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1</v>
      </c>
      <c r="AJ632">
        <v>1</v>
      </c>
      <c r="AK632">
        <v>1</v>
      </c>
      <c r="AL632">
        <v>1</v>
      </c>
      <c r="AN632">
        <v>0</v>
      </c>
      <c r="AO632">
        <v>1</v>
      </c>
      <c r="AP632">
        <v>0</v>
      </c>
      <c r="AQ632">
        <v>0</v>
      </c>
      <c r="AR632">
        <v>0</v>
      </c>
      <c r="AS632" t="s">
        <v>3</v>
      </c>
      <c r="AT632">
        <v>0.04</v>
      </c>
      <c r="AU632" t="s">
        <v>3</v>
      </c>
      <c r="AV632">
        <v>2</v>
      </c>
      <c r="AW632">
        <v>2</v>
      </c>
      <c r="AX632">
        <v>33358122</v>
      </c>
      <c r="AY632">
        <v>1</v>
      </c>
      <c r="AZ632">
        <v>2048</v>
      </c>
      <c r="BA632">
        <v>726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Y632*Source!I677</f>
        <v>8.1599999999999989E-3</v>
      </c>
      <c r="CY632">
        <f>AD632</f>
        <v>0</v>
      </c>
      <c r="CZ632">
        <f>AH632</f>
        <v>0</v>
      </c>
      <c r="DA632">
        <f>AL632</f>
        <v>1</v>
      </c>
      <c r="DB632">
        <f>ROUND(ROUND(AT632*CZ632,2),2)</f>
        <v>0</v>
      </c>
      <c r="DC632">
        <f>ROUND(ROUND(AT632*AG632,2),2)</f>
        <v>0</v>
      </c>
    </row>
    <row r="633" spans="1:107">
      <c r="A633">
        <f>ROW(Source!A677)</f>
        <v>677</v>
      </c>
      <c r="B633">
        <v>33304975</v>
      </c>
      <c r="C633">
        <v>33358113</v>
      </c>
      <c r="D633">
        <v>31259879</v>
      </c>
      <c r="E633">
        <v>1</v>
      </c>
      <c r="F633">
        <v>1</v>
      </c>
      <c r="G633">
        <v>1</v>
      </c>
      <c r="H633">
        <v>2</v>
      </c>
      <c r="I633" t="s">
        <v>841</v>
      </c>
      <c r="J633" t="s">
        <v>842</v>
      </c>
      <c r="K633" t="s">
        <v>843</v>
      </c>
      <c r="L633">
        <v>1368</v>
      </c>
      <c r="N633">
        <v>1011</v>
      </c>
      <c r="O633" t="s">
        <v>837</v>
      </c>
      <c r="P633" t="s">
        <v>837</v>
      </c>
      <c r="Q633">
        <v>1</v>
      </c>
      <c r="W633">
        <v>0</v>
      </c>
      <c r="X633">
        <v>1372534845</v>
      </c>
      <c r="Y633">
        <v>0.06</v>
      </c>
      <c r="AA633">
        <v>0</v>
      </c>
      <c r="AB633">
        <v>65.709999999999994</v>
      </c>
      <c r="AC633">
        <v>11.6</v>
      </c>
      <c r="AD633">
        <v>0</v>
      </c>
      <c r="AE633">
        <v>0</v>
      </c>
      <c r="AF633">
        <v>65.709999999999994</v>
      </c>
      <c r="AG633">
        <v>11.6</v>
      </c>
      <c r="AH633">
        <v>0</v>
      </c>
      <c r="AI633">
        <v>1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1</v>
      </c>
      <c r="AQ633">
        <v>0</v>
      </c>
      <c r="AR633">
        <v>0</v>
      </c>
      <c r="AS633" t="s">
        <v>3</v>
      </c>
      <c r="AT633">
        <v>0.04</v>
      </c>
      <c r="AU633" t="s">
        <v>21</v>
      </c>
      <c r="AV633">
        <v>0</v>
      </c>
      <c r="AW633">
        <v>2</v>
      </c>
      <c r="AX633">
        <v>33358123</v>
      </c>
      <c r="AY633">
        <v>1</v>
      </c>
      <c r="AZ633">
        <v>0</v>
      </c>
      <c r="BA633">
        <v>727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Y633*Source!I677</f>
        <v>1.2239999999999999E-2</v>
      </c>
      <c r="CY633">
        <f>AB633</f>
        <v>65.709999999999994</v>
      </c>
      <c r="CZ633">
        <f>AF633</f>
        <v>65.709999999999994</v>
      </c>
      <c r="DA633">
        <f>AJ633</f>
        <v>1</v>
      </c>
      <c r="DB633">
        <f>ROUND(((ROUND(AT633*CZ633,2)*1.2)*1.25),2)</f>
        <v>3.95</v>
      </c>
      <c r="DC633">
        <f>ROUND(((ROUND(AT633*AG633,2)*1.2)*1.25),2)</f>
        <v>0.69</v>
      </c>
    </row>
    <row r="634" spans="1:107">
      <c r="A634">
        <f>ROW(Source!A677)</f>
        <v>677</v>
      </c>
      <c r="B634">
        <v>33304975</v>
      </c>
      <c r="C634">
        <v>33358113</v>
      </c>
      <c r="D634">
        <v>31260100</v>
      </c>
      <c r="E634">
        <v>1</v>
      </c>
      <c r="F634">
        <v>1</v>
      </c>
      <c r="G634">
        <v>1</v>
      </c>
      <c r="H634">
        <v>2</v>
      </c>
      <c r="I634" t="s">
        <v>858</v>
      </c>
      <c r="J634" t="s">
        <v>859</v>
      </c>
      <c r="K634" t="s">
        <v>860</v>
      </c>
      <c r="L634">
        <v>1368</v>
      </c>
      <c r="N634">
        <v>1011</v>
      </c>
      <c r="O634" t="s">
        <v>837</v>
      </c>
      <c r="P634" t="s">
        <v>837</v>
      </c>
      <c r="Q634">
        <v>1</v>
      </c>
      <c r="W634">
        <v>0</v>
      </c>
      <c r="X634">
        <v>-353815937</v>
      </c>
      <c r="Y634">
        <v>1.395</v>
      </c>
      <c r="AA634">
        <v>0</v>
      </c>
      <c r="AB634">
        <v>8.1</v>
      </c>
      <c r="AC634">
        <v>0</v>
      </c>
      <c r="AD634">
        <v>0</v>
      </c>
      <c r="AE634">
        <v>0</v>
      </c>
      <c r="AF634">
        <v>8.1</v>
      </c>
      <c r="AG634">
        <v>0</v>
      </c>
      <c r="AH634">
        <v>0</v>
      </c>
      <c r="AI634">
        <v>1</v>
      </c>
      <c r="AJ634">
        <v>1</v>
      </c>
      <c r="AK634">
        <v>1</v>
      </c>
      <c r="AL634">
        <v>1</v>
      </c>
      <c r="AN634">
        <v>0</v>
      </c>
      <c r="AO634">
        <v>1</v>
      </c>
      <c r="AP634">
        <v>1</v>
      </c>
      <c r="AQ634">
        <v>0</v>
      </c>
      <c r="AR634">
        <v>0</v>
      </c>
      <c r="AS634" t="s">
        <v>3</v>
      </c>
      <c r="AT634">
        <v>0.93</v>
      </c>
      <c r="AU634" t="s">
        <v>21</v>
      </c>
      <c r="AV634">
        <v>0</v>
      </c>
      <c r="AW634">
        <v>2</v>
      </c>
      <c r="AX634">
        <v>33358124</v>
      </c>
      <c r="AY634">
        <v>1</v>
      </c>
      <c r="AZ634">
        <v>0</v>
      </c>
      <c r="BA634">
        <v>728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Y634*Source!I677</f>
        <v>0.28458</v>
      </c>
      <c r="CY634">
        <f>AB634</f>
        <v>8.1</v>
      </c>
      <c r="CZ634">
        <f>AF634</f>
        <v>8.1</v>
      </c>
      <c r="DA634">
        <f>AJ634</f>
        <v>1</v>
      </c>
      <c r="DB634">
        <f>ROUND(((ROUND(AT634*CZ634,2)*1.2)*1.25),2)</f>
        <v>11.3</v>
      </c>
      <c r="DC634">
        <f>ROUND(((ROUND(AT634*AG634,2)*1.2)*1.25),2)</f>
        <v>0</v>
      </c>
    </row>
    <row r="635" spans="1:107">
      <c r="A635">
        <f>ROW(Source!A677)</f>
        <v>677</v>
      </c>
      <c r="B635">
        <v>33304975</v>
      </c>
      <c r="C635">
        <v>33358113</v>
      </c>
      <c r="D635">
        <v>31179550</v>
      </c>
      <c r="E635">
        <v>1</v>
      </c>
      <c r="F635">
        <v>1</v>
      </c>
      <c r="G635">
        <v>1</v>
      </c>
      <c r="H635">
        <v>3</v>
      </c>
      <c r="I635" t="s">
        <v>861</v>
      </c>
      <c r="J635" t="s">
        <v>862</v>
      </c>
      <c r="K635" t="s">
        <v>863</v>
      </c>
      <c r="L635">
        <v>1348</v>
      </c>
      <c r="N635">
        <v>1009</v>
      </c>
      <c r="O635" t="s">
        <v>32</v>
      </c>
      <c r="P635" t="s">
        <v>32</v>
      </c>
      <c r="Q635">
        <v>1000</v>
      </c>
      <c r="W635">
        <v>0</v>
      </c>
      <c r="X635">
        <v>-1068056325</v>
      </c>
      <c r="Y635">
        <v>8.0000000000000004E-4</v>
      </c>
      <c r="AA635">
        <v>10362</v>
      </c>
      <c r="AB635">
        <v>0</v>
      </c>
      <c r="AC635">
        <v>0</v>
      </c>
      <c r="AD635">
        <v>0</v>
      </c>
      <c r="AE635">
        <v>10362</v>
      </c>
      <c r="AF635">
        <v>0</v>
      </c>
      <c r="AG635">
        <v>0</v>
      </c>
      <c r="AH635">
        <v>0</v>
      </c>
      <c r="AI635">
        <v>1</v>
      </c>
      <c r="AJ635">
        <v>1</v>
      </c>
      <c r="AK635">
        <v>1</v>
      </c>
      <c r="AL635">
        <v>1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3</v>
      </c>
      <c r="AT635">
        <v>8.0000000000000004E-4</v>
      </c>
      <c r="AU635" t="s">
        <v>3</v>
      </c>
      <c r="AV635">
        <v>0</v>
      </c>
      <c r="AW635">
        <v>2</v>
      </c>
      <c r="AX635">
        <v>33358125</v>
      </c>
      <c r="AY635">
        <v>1</v>
      </c>
      <c r="AZ635">
        <v>0</v>
      </c>
      <c r="BA635">
        <v>729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Y635*Source!I677</f>
        <v>1.6320000000000001E-4</v>
      </c>
      <c r="CY635">
        <f>AA635</f>
        <v>10362</v>
      </c>
      <c r="CZ635">
        <f>AE635</f>
        <v>10362</v>
      </c>
      <c r="DA635">
        <f>AI635</f>
        <v>1</v>
      </c>
      <c r="DB635">
        <f>ROUND(ROUND(AT635*CZ635,2),2)</f>
        <v>8.2899999999999991</v>
      </c>
      <c r="DC635">
        <f>ROUND(ROUND(AT635*AG635,2),2)</f>
        <v>0</v>
      </c>
    </row>
    <row r="636" spans="1:107">
      <c r="A636">
        <f>ROW(Source!A677)</f>
        <v>677</v>
      </c>
      <c r="B636">
        <v>33304975</v>
      </c>
      <c r="C636">
        <v>33358113</v>
      </c>
      <c r="D636">
        <v>31180727</v>
      </c>
      <c r="E636">
        <v>1</v>
      </c>
      <c r="F636">
        <v>1</v>
      </c>
      <c r="G636">
        <v>1</v>
      </c>
      <c r="H636">
        <v>3</v>
      </c>
      <c r="I636" t="s">
        <v>844</v>
      </c>
      <c r="J636" t="s">
        <v>845</v>
      </c>
      <c r="K636" t="s">
        <v>846</v>
      </c>
      <c r="L636">
        <v>1348</v>
      </c>
      <c r="N636">
        <v>1009</v>
      </c>
      <c r="O636" t="s">
        <v>32</v>
      </c>
      <c r="P636" t="s">
        <v>32</v>
      </c>
      <c r="Q636">
        <v>1000</v>
      </c>
      <c r="W636">
        <v>0</v>
      </c>
      <c r="X636">
        <v>-437906794</v>
      </c>
      <c r="Y636">
        <v>6.9999999999999999E-4</v>
      </c>
      <c r="AA636">
        <v>9040.01</v>
      </c>
      <c r="AB636">
        <v>0</v>
      </c>
      <c r="AC636">
        <v>0</v>
      </c>
      <c r="AD636">
        <v>0</v>
      </c>
      <c r="AE636">
        <v>9040.01</v>
      </c>
      <c r="AF636">
        <v>0</v>
      </c>
      <c r="AG636">
        <v>0</v>
      </c>
      <c r="AH636">
        <v>0</v>
      </c>
      <c r="AI636">
        <v>1</v>
      </c>
      <c r="AJ636">
        <v>1</v>
      </c>
      <c r="AK636">
        <v>1</v>
      </c>
      <c r="AL636">
        <v>1</v>
      </c>
      <c r="AN636">
        <v>0</v>
      </c>
      <c r="AO636">
        <v>1</v>
      </c>
      <c r="AP636">
        <v>0</v>
      </c>
      <c r="AQ636">
        <v>0</v>
      </c>
      <c r="AR636">
        <v>0</v>
      </c>
      <c r="AS636" t="s">
        <v>3</v>
      </c>
      <c r="AT636">
        <v>6.9999999999999999E-4</v>
      </c>
      <c r="AU636" t="s">
        <v>3</v>
      </c>
      <c r="AV636">
        <v>0</v>
      </c>
      <c r="AW636">
        <v>2</v>
      </c>
      <c r="AX636">
        <v>33358126</v>
      </c>
      <c r="AY636">
        <v>1</v>
      </c>
      <c r="AZ636">
        <v>0</v>
      </c>
      <c r="BA636">
        <v>730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Y636*Source!I677</f>
        <v>1.428E-4</v>
      </c>
      <c r="CY636">
        <f>AA636</f>
        <v>9040.01</v>
      </c>
      <c r="CZ636">
        <f>AE636</f>
        <v>9040.01</v>
      </c>
      <c r="DA636">
        <f>AI636</f>
        <v>1</v>
      </c>
      <c r="DB636">
        <f>ROUND(ROUND(AT636*CZ636,2),2)</f>
        <v>6.33</v>
      </c>
      <c r="DC636">
        <f>ROUND(ROUND(AT636*AG636,2),2)</f>
        <v>0</v>
      </c>
    </row>
    <row r="637" spans="1:107">
      <c r="A637">
        <f>ROW(Source!A677)</f>
        <v>677</v>
      </c>
      <c r="B637">
        <v>33304975</v>
      </c>
      <c r="C637">
        <v>33358113</v>
      </c>
      <c r="D637">
        <v>31223743</v>
      </c>
      <c r="E637">
        <v>1</v>
      </c>
      <c r="F637">
        <v>1</v>
      </c>
      <c r="G637">
        <v>1</v>
      </c>
      <c r="H637">
        <v>3</v>
      </c>
      <c r="I637" t="s">
        <v>76</v>
      </c>
      <c r="J637" t="s">
        <v>79</v>
      </c>
      <c r="K637" t="s">
        <v>77</v>
      </c>
      <c r="L637">
        <v>1346</v>
      </c>
      <c r="N637">
        <v>1009</v>
      </c>
      <c r="O637" t="s">
        <v>78</v>
      </c>
      <c r="P637" t="s">
        <v>78</v>
      </c>
      <c r="Q637">
        <v>1</v>
      </c>
      <c r="W637">
        <v>0</v>
      </c>
      <c r="X637">
        <v>-418489366</v>
      </c>
      <c r="Y637">
        <v>100</v>
      </c>
      <c r="AA637">
        <v>8.52</v>
      </c>
      <c r="AB637">
        <v>0</v>
      </c>
      <c r="AC637">
        <v>0</v>
      </c>
      <c r="AD637">
        <v>0</v>
      </c>
      <c r="AE637">
        <v>8.52</v>
      </c>
      <c r="AF637">
        <v>0</v>
      </c>
      <c r="AG637">
        <v>0</v>
      </c>
      <c r="AH637">
        <v>0</v>
      </c>
      <c r="AI637">
        <v>1</v>
      </c>
      <c r="AJ637">
        <v>1</v>
      </c>
      <c r="AK637">
        <v>1</v>
      </c>
      <c r="AL637">
        <v>1</v>
      </c>
      <c r="AN637">
        <v>0</v>
      </c>
      <c r="AO637">
        <v>1</v>
      </c>
      <c r="AP637">
        <v>0</v>
      </c>
      <c r="AQ637">
        <v>0</v>
      </c>
      <c r="AR637">
        <v>0</v>
      </c>
      <c r="AS637" t="s">
        <v>3</v>
      </c>
      <c r="AT637">
        <v>100</v>
      </c>
      <c r="AU637" t="s">
        <v>3</v>
      </c>
      <c r="AV637">
        <v>0</v>
      </c>
      <c r="AW637">
        <v>2</v>
      </c>
      <c r="AX637">
        <v>33358128</v>
      </c>
      <c r="AY637">
        <v>1</v>
      </c>
      <c r="AZ637">
        <v>0</v>
      </c>
      <c r="BA637">
        <v>732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Y637*Source!I677</f>
        <v>20.399999999999999</v>
      </c>
      <c r="CY637">
        <f>AA637</f>
        <v>8.52</v>
      </c>
      <c r="CZ637">
        <f>AE637</f>
        <v>8.52</v>
      </c>
      <c r="DA637">
        <f>AI637</f>
        <v>1</v>
      </c>
      <c r="DB637">
        <f>ROUND(ROUND(AT637*CZ637,2),2)</f>
        <v>852</v>
      </c>
      <c r="DC637">
        <f>ROUND(ROUND(AT637*AG637,2),2)</f>
        <v>0</v>
      </c>
    </row>
    <row r="638" spans="1:107">
      <c r="A638">
        <f>ROW(Source!A678)</f>
        <v>678</v>
      </c>
      <c r="B638">
        <v>33304960</v>
      </c>
      <c r="C638">
        <v>33358113</v>
      </c>
      <c r="D638">
        <v>31172069</v>
      </c>
      <c r="E638">
        <v>1</v>
      </c>
      <c r="F638">
        <v>1</v>
      </c>
      <c r="G638">
        <v>1</v>
      </c>
      <c r="H638">
        <v>1</v>
      </c>
      <c r="I638" t="s">
        <v>856</v>
      </c>
      <c r="J638" t="s">
        <v>3</v>
      </c>
      <c r="K638" t="s">
        <v>857</v>
      </c>
      <c r="L638">
        <v>1191</v>
      </c>
      <c r="N638">
        <v>1013</v>
      </c>
      <c r="O638" t="s">
        <v>831</v>
      </c>
      <c r="P638" t="s">
        <v>831</v>
      </c>
      <c r="Q638">
        <v>1</v>
      </c>
      <c r="W638">
        <v>0</v>
      </c>
      <c r="X638">
        <v>-1027537862</v>
      </c>
      <c r="Y638">
        <v>8.307599999999999</v>
      </c>
      <c r="AA638">
        <v>0</v>
      </c>
      <c r="AB638">
        <v>0</v>
      </c>
      <c r="AC638">
        <v>0</v>
      </c>
      <c r="AD638">
        <v>9.18</v>
      </c>
      <c r="AE638">
        <v>0</v>
      </c>
      <c r="AF638">
        <v>0</v>
      </c>
      <c r="AG638">
        <v>0</v>
      </c>
      <c r="AH638">
        <v>9.18</v>
      </c>
      <c r="AI638">
        <v>1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1</v>
      </c>
      <c r="AQ638">
        <v>0</v>
      </c>
      <c r="AR638">
        <v>0</v>
      </c>
      <c r="AS638" t="s">
        <v>3</v>
      </c>
      <c r="AT638">
        <v>6.02</v>
      </c>
      <c r="AU638" t="s">
        <v>22</v>
      </c>
      <c r="AV638">
        <v>1</v>
      </c>
      <c r="AW638">
        <v>2</v>
      </c>
      <c r="AX638">
        <v>33358121</v>
      </c>
      <c r="AY638">
        <v>1</v>
      </c>
      <c r="AZ638">
        <v>0</v>
      </c>
      <c r="BA638">
        <v>733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Y638*Source!I678</f>
        <v>1.6947503999999998</v>
      </c>
      <c r="CY638">
        <f>AD638</f>
        <v>9.18</v>
      </c>
      <c r="CZ638">
        <f>AH638</f>
        <v>9.18</v>
      </c>
      <c r="DA638">
        <f>AL638</f>
        <v>1</v>
      </c>
      <c r="DB638">
        <f>ROUND(((ROUND(AT638*CZ638,2)*1.2)*1.15),2)</f>
        <v>76.260000000000005</v>
      </c>
      <c r="DC638">
        <f>ROUND(((ROUND(AT638*AG638,2)*1.2)*1.15),2)</f>
        <v>0</v>
      </c>
    </row>
    <row r="639" spans="1:107">
      <c r="A639">
        <f>ROW(Source!A678)</f>
        <v>678</v>
      </c>
      <c r="B639">
        <v>33304960</v>
      </c>
      <c r="C639">
        <v>33358113</v>
      </c>
      <c r="D639">
        <v>31172011</v>
      </c>
      <c r="E639">
        <v>1</v>
      </c>
      <c r="F639">
        <v>1</v>
      </c>
      <c r="G639">
        <v>1</v>
      </c>
      <c r="H639">
        <v>1</v>
      </c>
      <c r="I639" t="s">
        <v>832</v>
      </c>
      <c r="J639" t="s">
        <v>3</v>
      </c>
      <c r="K639" t="s">
        <v>833</v>
      </c>
      <c r="L639">
        <v>1191</v>
      </c>
      <c r="N639">
        <v>1013</v>
      </c>
      <c r="O639" t="s">
        <v>831</v>
      </c>
      <c r="P639" t="s">
        <v>831</v>
      </c>
      <c r="Q639">
        <v>1</v>
      </c>
      <c r="W639">
        <v>0</v>
      </c>
      <c r="X639">
        <v>-1417349443</v>
      </c>
      <c r="Y639">
        <v>0.04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1</v>
      </c>
      <c r="AJ639">
        <v>1</v>
      </c>
      <c r="AK639">
        <v>1</v>
      </c>
      <c r="AL639">
        <v>1</v>
      </c>
      <c r="AN639">
        <v>0</v>
      </c>
      <c r="AO639">
        <v>1</v>
      </c>
      <c r="AP639">
        <v>0</v>
      </c>
      <c r="AQ639">
        <v>0</v>
      </c>
      <c r="AR639">
        <v>0</v>
      </c>
      <c r="AS639" t="s">
        <v>3</v>
      </c>
      <c r="AT639">
        <v>0.04</v>
      </c>
      <c r="AU639" t="s">
        <v>3</v>
      </c>
      <c r="AV639">
        <v>2</v>
      </c>
      <c r="AW639">
        <v>2</v>
      </c>
      <c r="AX639">
        <v>33358122</v>
      </c>
      <c r="AY639">
        <v>1</v>
      </c>
      <c r="AZ639">
        <v>2048</v>
      </c>
      <c r="BA639">
        <v>734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Y639*Source!I678</f>
        <v>8.1599999999999989E-3</v>
      </c>
      <c r="CY639">
        <f>AD639</f>
        <v>0</v>
      </c>
      <c r="CZ639">
        <f>AH639</f>
        <v>0</v>
      </c>
      <c r="DA639">
        <f>AL639</f>
        <v>1</v>
      </c>
      <c r="DB639">
        <f>ROUND(ROUND(AT639*CZ639,2),2)</f>
        <v>0</v>
      </c>
      <c r="DC639">
        <f>ROUND(ROUND(AT639*AG639,2),2)</f>
        <v>0</v>
      </c>
    </row>
    <row r="640" spans="1:107">
      <c r="A640">
        <f>ROW(Source!A678)</f>
        <v>678</v>
      </c>
      <c r="B640">
        <v>33304960</v>
      </c>
      <c r="C640">
        <v>33358113</v>
      </c>
      <c r="D640">
        <v>31259879</v>
      </c>
      <c r="E640">
        <v>1</v>
      </c>
      <c r="F640">
        <v>1</v>
      </c>
      <c r="G640">
        <v>1</v>
      </c>
      <c r="H640">
        <v>2</v>
      </c>
      <c r="I640" t="s">
        <v>841</v>
      </c>
      <c r="J640" t="s">
        <v>842</v>
      </c>
      <c r="K640" t="s">
        <v>843</v>
      </c>
      <c r="L640">
        <v>1368</v>
      </c>
      <c r="N640">
        <v>1011</v>
      </c>
      <c r="O640" t="s">
        <v>837</v>
      </c>
      <c r="P640" t="s">
        <v>837</v>
      </c>
      <c r="Q640">
        <v>1</v>
      </c>
      <c r="W640">
        <v>0</v>
      </c>
      <c r="X640">
        <v>1372534845</v>
      </c>
      <c r="Y640">
        <v>0.06</v>
      </c>
      <c r="AA640">
        <v>0</v>
      </c>
      <c r="AB640">
        <v>65.709999999999994</v>
      </c>
      <c r="AC640">
        <v>11.6</v>
      </c>
      <c r="AD640">
        <v>0</v>
      </c>
      <c r="AE640">
        <v>0</v>
      </c>
      <c r="AF640">
        <v>65.709999999999994</v>
      </c>
      <c r="AG640">
        <v>11.6</v>
      </c>
      <c r="AH640">
        <v>0</v>
      </c>
      <c r="AI640">
        <v>1</v>
      </c>
      <c r="AJ640">
        <v>1</v>
      </c>
      <c r="AK640">
        <v>1</v>
      </c>
      <c r="AL640">
        <v>1</v>
      </c>
      <c r="AN640">
        <v>0</v>
      </c>
      <c r="AO640">
        <v>1</v>
      </c>
      <c r="AP640">
        <v>1</v>
      </c>
      <c r="AQ640">
        <v>0</v>
      </c>
      <c r="AR640">
        <v>0</v>
      </c>
      <c r="AS640" t="s">
        <v>3</v>
      </c>
      <c r="AT640">
        <v>0.04</v>
      </c>
      <c r="AU640" t="s">
        <v>21</v>
      </c>
      <c r="AV640">
        <v>0</v>
      </c>
      <c r="AW640">
        <v>2</v>
      </c>
      <c r="AX640">
        <v>33358123</v>
      </c>
      <c r="AY640">
        <v>1</v>
      </c>
      <c r="AZ640">
        <v>0</v>
      </c>
      <c r="BA640">
        <v>735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Y640*Source!I678</f>
        <v>1.2239999999999999E-2</v>
      </c>
      <c r="CY640">
        <f>AB640</f>
        <v>65.709999999999994</v>
      </c>
      <c r="CZ640">
        <f>AF640</f>
        <v>65.709999999999994</v>
      </c>
      <c r="DA640">
        <f>AJ640</f>
        <v>1</v>
      </c>
      <c r="DB640">
        <f>ROUND(((ROUND(AT640*CZ640,2)*1.2)*1.25),2)</f>
        <v>3.95</v>
      </c>
      <c r="DC640">
        <f>ROUND(((ROUND(AT640*AG640,2)*1.2)*1.25),2)</f>
        <v>0.69</v>
      </c>
    </row>
    <row r="641" spans="1:107">
      <c r="A641">
        <f>ROW(Source!A678)</f>
        <v>678</v>
      </c>
      <c r="B641">
        <v>33304960</v>
      </c>
      <c r="C641">
        <v>33358113</v>
      </c>
      <c r="D641">
        <v>31260100</v>
      </c>
      <c r="E641">
        <v>1</v>
      </c>
      <c r="F641">
        <v>1</v>
      </c>
      <c r="G641">
        <v>1</v>
      </c>
      <c r="H641">
        <v>2</v>
      </c>
      <c r="I641" t="s">
        <v>858</v>
      </c>
      <c r="J641" t="s">
        <v>859</v>
      </c>
      <c r="K641" t="s">
        <v>860</v>
      </c>
      <c r="L641">
        <v>1368</v>
      </c>
      <c r="N641">
        <v>1011</v>
      </c>
      <c r="O641" t="s">
        <v>837</v>
      </c>
      <c r="P641" t="s">
        <v>837</v>
      </c>
      <c r="Q641">
        <v>1</v>
      </c>
      <c r="W641">
        <v>0</v>
      </c>
      <c r="X641">
        <v>-353815937</v>
      </c>
      <c r="Y641">
        <v>1.395</v>
      </c>
      <c r="AA641">
        <v>0</v>
      </c>
      <c r="AB641">
        <v>8.1</v>
      </c>
      <c r="AC641">
        <v>0</v>
      </c>
      <c r="AD641">
        <v>0</v>
      </c>
      <c r="AE641">
        <v>0</v>
      </c>
      <c r="AF641">
        <v>8.1</v>
      </c>
      <c r="AG641">
        <v>0</v>
      </c>
      <c r="AH641">
        <v>0</v>
      </c>
      <c r="AI641">
        <v>1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1</v>
      </c>
      <c r="AQ641">
        <v>0</v>
      </c>
      <c r="AR641">
        <v>0</v>
      </c>
      <c r="AS641" t="s">
        <v>3</v>
      </c>
      <c r="AT641">
        <v>0.93</v>
      </c>
      <c r="AU641" t="s">
        <v>21</v>
      </c>
      <c r="AV641">
        <v>0</v>
      </c>
      <c r="AW641">
        <v>2</v>
      </c>
      <c r="AX641">
        <v>33358124</v>
      </c>
      <c r="AY641">
        <v>1</v>
      </c>
      <c r="AZ641">
        <v>0</v>
      </c>
      <c r="BA641">
        <v>736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Y641*Source!I678</f>
        <v>0.28458</v>
      </c>
      <c r="CY641">
        <f>AB641</f>
        <v>8.1</v>
      </c>
      <c r="CZ641">
        <f>AF641</f>
        <v>8.1</v>
      </c>
      <c r="DA641">
        <f>AJ641</f>
        <v>1</v>
      </c>
      <c r="DB641">
        <f>ROUND(((ROUND(AT641*CZ641,2)*1.2)*1.25),2)</f>
        <v>11.3</v>
      </c>
      <c r="DC641">
        <f>ROUND(((ROUND(AT641*AG641,2)*1.2)*1.25),2)</f>
        <v>0</v>
      </c>
    </row>
    <row r="642" spans="1:107">
      <c r="A642">
        <f>ROW(Source!A678)</f>
        <v>678</v>
      </c>
      <c r="B642">
        <v>33304960</v>
      </c>
      <c r="C642">
        <v>33358113</v>
      </c>
      <c r="D642">
        <v>31179550</v>
      </c>
      <c r="E642">
        <v>1</v>
      </c>
      <c r="F642">
        <v>1</v>
      </c>
      <c r="G642">
        <v>1</v>
      </c>
      <c r="H642">
        <v>3</v>
      </c>
      <c r="I642" t="s">
        <v>861</v>
      </c>
      <c r="J642" t="s">
        <v>862</v>
      </c>
      <c r="K642" t="s">
        <v>863</v>
      </c>
      <c r="L642">
        <v>1348</v>
      </c>
      <c r="N642">
        <v>1009</v>
      </c>
      <c r="O642" t="s">
        <v>32</v>
      </c>
      <c r="P642" t="s">
        <v>32</v>
      </c>
      <c r="Q642">
        <v>1000</v>
      </c>
      <c r="W642">
        <v>0</v>
      </c>
      <c r="X642">
        <v>-1068056325</v>
      </c>
      <c r="Y642">
        <v>8.0000000000000004E-4</v>
      </c>
      <c r="AA642">
        <v>10362</v>
      </c>
      <c r="AB642">
        <v>0</v>
      </c>
      <c r="AC642">
        <v>0</v>
      </c>
      <c r="AD642">
        <v>0</v>
      </c>
      <c r="AE642">
        <v>10362</v>
      </c>
      <c r="AF642">
        <v>0</v>
      </c>
      <c r="AG642">
        <v>0</v>
      </c>
      <c r="AH642">
        <v>0</v>
      </c>
      <c r="AI642">
        <v>1</v>
      </c>
      <c r="AJ642">
        <v>1</v>
      </c>
      <c r="AK642">
        <v>1</v>
      </c>
      <c r="AL642">
        <v>1</v>
      </c>
      <c r="AN642">
        <v>0</v>
      </c>
      <c r="AO642">
        <v>1</v>
      </c>
      <c r="AP642">
        <v>0</v>
      </c>
      <c r="AQ642">
        <v>0</v>
      </c>
      <c r="AR642">
        <v>0</v>
      </c>
      <c r="AS642" t="s">
        <v>3</v>
      </c>
      <c r="AT642">
        <v>8.0000000000000004E-4</v>
      </c>
      <c r="AU642" t="s">
        <v>3</v>
      </c>
      <c r="AV642">
        <v>0</v>
      </c>
      <c r="AW642">
        <v>2</v>
      </c>
      <c r="AX642">
        <v>33358125</v>
      </c>
      <c r="AY642">
        <v>1</v>
      </c>
      <c r="AZ642">
        <v>0</v>
      </c>
      <c r="BA642">
        <v>737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Y642*Source!I678</f>
        <v>1.6320000000000001E-4</v>
      </c>
      <c r="CY642">
        <f>AA642</f>
        <v>10362</v>
      </c>
      <c r="CZ642">
        <f>AE642</f>
        <v>10362</v>
      </c>
      <c r="DA642">
        <f>AI642</f>
        <v>1</v>
      </c>
      <c r="DB642">
        <f>ROUND(ROUND(AT642*CZ642,2),2)</f>
        <v>8.2899999999999991</v>
      </c>
      <c r="DC642">
        <f>ROUND(ROUND(AT642*AG642,2),2)</f>
        <v>0</v>
      </c>
    </row>
    <row r="643" spans="1:107">
      <c r="A643">
        <f>ROW(Source!A678)</f>
        <v>678</v>
      </c>
      <c r="B643">
        <v>33304960</v>
      </c>
      <c r="C643">
        <v>33358113</v>
      </c>
      <c r="D643">
        <v>31180727</v>
      </c>
      <c r="E643">
        <v>1</v>
      </c>
      <c r="F643">
        <v>1</v>
      </c>
      <c r="G643">
        <v>1</v>
      </c>
      <c r="H643">
        <v>3</v>
      </c>
      <c r="I643" t="s">
        <v>844</v>
      </c>
      <c r="J643" t="s">
        <v>845</v>
      </c>
      <c r="K643" t="s">
        <v>846</v>
      </c>
      <c r="L643">
        <v>1348</v>
      </c>
      <c r="N643">
        <v>1009</v>
      </c>
      <c r="O643" t="s">
        <v>32</v>
      </c>
      <c r="P643" t="s">
        <v>32</v>
      </c>
      <c r="Q643">
        <v>1000</v>
      </c>
      <c r="W643">
        <v>0</v>
      </c>
      <c r="X643">
        <v>-437906794</v>
      </c>
      <c r="Y643">
        <v>6.9999999999999999E-4</v>
      </c>
      <c r="AA643">
        <v>9040.01</v>
      </c>
      <c r="AB643">
        <v>0</v>
      </c>
      <c r="AC643">
        <v>0</v>
      </c>
      <c r="AD643">
        <v>0</v>
      </c>
      <c r="AE643">
        <v>9040.01</v>
      </c>
      <c r="AF643">
        <v>0</v>
      </c>
      <c r="AG643">
        <v>0</v>
      </c>
      <c r="AH643">
        <v>0</v>
      </c>
      <c r="AI643">
        <v>1</v>
      </c>
      <c r="AJ643">
        <v>1</v>
      </c>
      <c r="AK643">
        <v>1</v>
      </c>
      <c r="AL643">
        <v>1</v>
      </c>
      <c r="AN643">
        <v>0</v>
      </c>
      <c r="AO643">
        <v>1</v>
      </c>
      <c r="AP643">
        <v>0</v>
      </c>
      <c r="AQ643">
        <v>0</v>
      </c>
      <c r="AR643">
        <v>0</v>
      </c>
      <c r="AS643" t="s">
        <v>3</v>
      </c>
      <c r="AT643">
        <v>6.9999999999999999E-4</v>
      </c>
      <c r="AU643" t="s">
        <v>3</v>
      </c>
      <c r="AV643">
        <v>0</v>
      </c>
      <c r="AW643">
        <v>2</v>
      </c>
      <c r="AX643">
        <v>33358126</v>
      </c>
      <c r="AY643">
        <v>1</v>
      </c>
      <c r="AZ643">
        <v>0</v>
      </c>
      <c r="BA643">
        <v>738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Y643*Source!I678</f>
        <v>1.428E-4</v>
      </c>
      <c r="CY643">
        <f>AA643</f>
        <v>9040.01</v>
      </c>
      <c r="CZ643">
        <f>AE643</f>
        <v>9040.01</v>
      </c>
      <c r="DA643">
        <f>AI643</f>
        <v>1</v>
      </c>
      <c r="DB643">
        <f>ROUND(ROUND(AT643*CZ643,2),2)</f>
        <v>6.33</v>
      </c>
      <c r="DC643">
        <f>ROUND(ROUND(AT643*AG643,2),2)</f>
        <v>0</v>
      </c>
    </row>
    <row r="644" spans="1:107">
      <c r="A644">
        <f>ROW(Source!A678)</f>
        <v>678</v>
      </c>
      <c r="B644">
        <v>33304960</v>
      </c>
      <c r="C644">
        <v>33358113</v>
      </c>
      <c r="D644">
        <v>31223743</v>
      </c>
      <c r="E644">
        <v>1</v>
      </c>
      <c r="F644">
        <v>1</v>
      </c>
      <c r="G644">
        <v>1</v>
      </c>
      <c r="H644">
        <v>3</v>
      </c>
      <c r="I644" t="s">
        <v>76</v>
      </c>
      <c r="J644" t="s">
        <v>79</v>
      </c>
      <c r="K644" t="s">
        <v>77</v>
      </c>
      <c r="L644">
        <v>1346</v>
      </c>
      <c r="N644">
        <v>1009</v>
      </c>
      <c r="O644" t="s">
        <v>78</v>
      </c>
      <c r="P644" t="s">
        <v>78</v>
      </c>
      <c r="Q644">
        <v>1</v>
      </c>
      <c r="W644">
        <v>0</v>
      </c>
      <c r="X644">
        <v>-418489366</v>
      </c>
      <c r="Y644">
        <v>100</v>
      </c>
      <c r="AA644">
        <v>8.52</v>
      </c>
      <c r="AB644">
        <v>0</v>
      </c>
      <c r="AC644">
        <v>0</v>
      </c>
      <c r="AD644">
        <v>0</v>
      </c>
      <c r="AE644">
        <v>8.52</v>
      </c>
      <c r="AF644">
        <v>0</v>
      </c>
      <c r="AG644">
        <v>0</v>
      </c>
      <c r="AH644">
        <v>0</v>
      </c>
      <c r="AI644">
        <v>1</v>
      </c>
      <c r="AJ644">
        <v>1</v>
      </c>
      <c r="AK644">
        <v>1</v>
      </c>
      <c r="AL644">
        <v>1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3</v>
      </c>
      <c r="AT644">
        <v>100</v>
      </c>
      <c r="AU644" t="s">
        <v>3</v>
      </c>
      <c r="AV644">
        <v>0</v>
      </c>
      <c r="AW644">
        <v>2</v>
      </c>
      <c r="AX644">
        <v>33358128</v>
      </c>
      <c r="AY644">
        <v>1</v>
      </c>
      <c r="AZ644">
        <v>0</v>
      </c>
      <c r="BA644">
        <v>740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Y644*Source!I678</f>
        <v>20.399999999999999</v>
      </c>
      <c r="CY644">
        <f>AA644</f>
        <v>8.52</v>
      </c>
      <c r="CZ644">
        <f>AE644</f>
        <v>8.52</v>
      </c>
      <c r="DA644">
        <f>AI644</f>
        <v>1</v>
      </c>
      <c r="DB644">
        <f>ROUND(ROUND(AT644*CZ644,2),2)</f>
        <v>852</v>
      </c>
      <c r="DC644">
        <f>ROUND(ROUND(AT644*AG644,2),2)</f>
        <v>0</v>
      </c>
    </row>
    <row r="645" spans="1:107">
      <c r="A645">
        <f>ROW(Source!A718)</f>
        <v>718</v>
      </c>
      <c r="B645">
        <v>33304975</v>
      </c>
      <c r="C645">
        <v>33358135</v>
      </c>
      <c r="D645">
        <v>31172069</v>
      </c>
      <c r="E645">
        <v>1</v>
      </c>
      <c r="F645">
        <v>1</v>
      </c>
      <c r="G645">
        <v>1</v>
      </c>
      <c r="H645">
        <v>1</v>
      </c>
      <c r="I645" t="s">
        <v>856</v>
      </c>
      <c r="J645" t="s">
        <v>3</v>
      </c>
      <c r="K645" t="s">
        <v>857</v>
      </c>
      <c r="L645">
        <v>1191</v>
      </c>
      <c r="N645">
        <v>1013</v>
      </c>
      <c r="O645" t="s">
        <v>831</v>
      </c>
      <c r="P645" t="s">
        <v>831</v>
      </c>
      <c r="Q645">
        <v>1</v>
      </c>
      <c r="W645">
        <v>0</v>
      </c>
      <c r="X645">
        <v>-1027537862</v>
      </c>
      <c r="Y645">
        <v>60.319799999999994</v>
      </c>
      <c r="AA645">
        <v>0</v>
      </c>
      <c r="AB645">
        <v>0</v>
      </c>
      <c r="AC645">
        <v>0</v>
      </c>
      <c r="AD645">
        <v>9.18</v>
      </c>
      <c r="AE645">
        <v>0</v>
      </c>
      <c r="AF645">
        <v>0</v>
      </c>
      <c r="AG645">
        <v>0</v>
      </c>
      <c r="AH645">
        <v>9.18</v>
      </c>
      <c r="AI645">
        <v>1</v>
      </c>
      <c r="AJ645">
        <v>1</v>
      </c>
      <c r="AK645">
        <v>1</v>
      </c>
      <c r="AL645">
        <v>1</v>
      </c>
      <c r="AN645">
        <v>0</v>
      </c>
      <c r="AO645">
        <v>1</v>
      </c>
      <c r="AP645">
        <v>1</v>
      </c>
      <c r="AQ645">
        <v>0</v>
      </c>
      <c r="AR645">
        <v>0</v>
      </c>
      <c r="AS645" t="s">
        <v>3</v>
      </c>
      <c r="AT645">
        <v>43.71</v>
      </c>
      <c r="AU645" t="s">
        <v>22</v>
      </c>
      <c r="AV645">
        <v>1</v>
      </c>
      <c r="AW645">
        <v>2</v>
      </c>
      <c r="AX645">
        <v>33358153</v>
      </c>
      <c r="AY645">
        <v>1</v>
      </c>
      <c r="AZ645">
        <v>0</v>
      </c>
      <c r="BA645">
        <v>741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Y645*Source!I718</f>
        <v>60.319799999999994</v>
      </c>
      <c r="CY645">
        <f>AD645</f>
        <v>9.18</v>
      </c>
      <c r="CZ645">
        <f>AH645</f>
        <v>9.18</v>
      </c>
      <c r="DA645">
        <f>AL645</f>
        <v>1</v>
      </c>
      <c r="DB645">
        <f>ROUND(((ROUND(AT645*CZ645,2)*1.2)*1.15),2)</f>
        <v>553.74</v>
      </c>
      <c r="DC645">
        <f>ROUND(((ROUND(AT645*AG645,2)*1.2)*1.15),2)</f>
        <v>0</v>
      </c>
    </row>
    <row r="646" spans="1:107">
      <c r="A646">
        <f>ROW(Source!A718)</f>
        <v>718</v>
      </c>
      <c r="B646">
        <v>33304975</v>
      </c>
      <c r="C646">
        <v>33358135</v>
      </c>
      <c r="D646">
        <v>31172011</v>
      </c>
      <c r="E646">
        <v>1</v>
      </c>
      <c r="F646">
        <v>1</v>
      </c>
      <c r="G646">
        <v>1</v>
      </c>
      <c r="H646">
        <v>1</v>
      </c>
      <c r="I646" t="s">
        <v>832</v>
      </c>
      <c r="J646" t="s">
        <v>3</v>
      </c>
      <c r="K646" t="s">
        <v>833</v>
      </c>
      <c r="L646">
        <v>1191</v>
      </c>
      <c r="N646">
        <v>1013</v>
      </c>
      <c r="O646" t="s">
        <v>831</v>
      </c>
      <c r="P646" t="s">
        <v>831</v>
      </c>
      <c r="Q646">
        <v>1</v>
      </c>
      <c r="W646">
        <v>0</v>
      </c>
      <c r="X646">
        <v>-1417349443</v>
      </c>
      <c r="Y646">
        <v>0.55000000000000004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1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0</v>
      </c>
      <c r="AQ646">
        <v>0</v>
      </c>
      <c r="AR646">
        <v>0</v>
      </c>
      <c r="AS646" t="s">
        <v>3</v>
      </c>
      <c r="AT646">
        <v>0.55000000000000004</v>
      </c>
      <c r="AU646" t="s">
        <v>3</v>
      </c>
      <c r="AV646">
        <v>2</v>
      </c>
      <c r="AW646">
        <v>2</v>
      </c>
      <c r="AX646">
        <v>33358154</v>
      </c>
      <c r="AY646">
        <v>1</v>
      </c>
      <c r="AZ646">
        <v>2048</v>
      </c>
      <c r="BA646">
        <v>742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Y646*Source!I718</f>
        <v>0.55000000000000004</v>
      </c>
      <c r="CY646">
        <f>AD646</f>
        <v>0</v>
      </c>
      <c r="CZ646">
        <f>AH646</f>
        <v>0</v>
      </c>
      <c r="DA646">
        <f>AL646</f>
        <v>1</v>
      </c>
      <c r="DB646">
        <f>ROUND(ROUND(AT646*CZ646,2),2)</f>
        <v>0</v>
      </c>
      <c r="DC646">
        <f>ROUND(ROUND(AT646*AG646,2),2)</f>
        <v>0</v>
      </c>
    </row>
    <row r="647" spans="1:107">
      <c r="A647">
        <f>ROW(Source!A718)</f>
        <v>718</v>
      </c>
      <c r="B647">
        <v>33304975</v>
      </c>
      <c r="C647">
        <v>33358135</v>
      </c>
      <c r="D647">
        <v>31258491</v>
      </c>
      <c r="E647">
        <v>1</v>
      </c>
      <c r="F647">
        <v>1</v>
      </c>
      <c r="G647">
        <v>1</v>
      </c>
      <c r="H647">
        <v>2</v>
      </c>
      <c r="I647" t="s">
        <v>834</v>
      </c>
      <c r="J647" t="s">
        <v>835</v>
      </c>
      <c r="K647" t="s">
        <v>836</v>
      </c>
      <c r="L647">
        <v>1368</v>
      </c>
      <c r="N647">
        <v>1011</v>
      </c>
      <c r="O647" t="s">
        <v>837</v>
      </c>
      <c r="P647" t="s">
        <v>837</v>
      </c>
      <c r="Q647">
        <v>1</v>
      </c>
      <c r="W647">
        <v>0</v>
      </c>
      <c r="X647">
        <v>-1718674368</v>
      </c>
      <c r="Y647">
        <v>0.33</v>
      </c>
      <c r="AA647">
        <v>0</v>
      </c>
      <c r="AB647">
        <v>111.99</v>
      </c>
      <c r="AC647">
        <v>13.5</v>
      </c>
      <c r="AD647">
        <v>0</v>
      </c>
      <c r="AE647">
        <v>0</v>
      </c>
      <c r="AF647">
        <v>111.99</v>
      </c>
      <c r="AG647">
        <v>13.5</v>
      </c>
      <c r="AH647">
        <v>0</v>
      </c>
      <c r="AI647">
        <v>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1</v>
      </c>
      <c r="AQ647">
        <v>0</v>
      </c>
      <c r="AR647">
        <v>0</v>
      </c>
      <c r="AS647" t="s">
        <v>3</v>
      </c>
      <c r="AT647">
        <v>0.22</v>
      </c>
      <c r="AU647" t="s">
        <v>21</v>
      </c>
      <c r="AV647">
        <v>0</v>
      </c>
      <c r="AW647">
        <v>2</v>
      </c>
      <c r="AX647">
        <v>33358155</v>
      </c>
      <c r="AY647">
        <v>1</v>
      </c>
      <c r="AZ647">
        <v>0</v>
      </c>
      <c r="BA647">
        <v>743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Y647*Source!I718</f>
        <v>0.33</v>
      </c>
      <c r="CY647">
        <f>AB647</f>
        <v>111.99</v>
      </c>
      <c r="CZ647">
        <f>AF647</f>
        <v>111.99</v>
      </c>
      <c r="DA647">
        <f>AJ647</f>
        <v>1</v>
      </c>
      <c r="DB647">
        <f>ROUND(((ROUND(AT647*CZ647,2)*1.2)*1.25),2)</f>
        <v>36.96</v>
      </c>
      <c r="DC647">
        <f>ROUND(((ROUND(AT647*AG647,2)*1.2)*1.25),2)</f>
        <v>4.46</v>
      </c>
    </row>
    <row r="648" spans="1:107">
      <c r="A648">
        <f>ROW(Source!A718)</f>
        <v>718</v>
      </c>
      <c r="B648">
        <v>33304975</v>
      </c>
      <c r="C648">
        <v>33358135</v>
      </c>
      <c r="D648">
        <v>31258691</v>
      </c>
      <c r="E648">
        <v>1</v>
      </c>
      <c r="F648">
        <v>1</v>
      </c>
      <c r="G648">
        <v>1</v>
      </c>
      <c r="H648">
        <v>2</v>
      </c>
      <c r="I648" t="s">
        <v>838</v>
      </c>
      <c r="J648" t="s">
        <v>839</v>
      </c>
      <c r="K648" t="s">
        <v>840</v>
      </c>
      <c r="L648">
        <v>1368</v>
      </c>
      <c r="N648">
        <v>1011</v>
      </c>
      <c r="O648" t="s">
        <v>837</v>
      </c>
      <c r="P648" t="s">
        <v>837</v>
      </c>
      <c r="Q648">
        <v>1</v>
      </c>
      <c r="W648">
        <v>0</v>
      </c>
      <c r="X648">
        <v>1373224040</v>
      </c>
      <c r="Y648">
        <v>18.914999999999999</v>
      </c>
      <c r="AA648">
        <v>0</v>
      </c>
      <c r="AB648">
        <v>3.12</v>
      </c>
      <c r="AC648">
        <v>0</v>
      </c>
      <c r="AD648">
        <v>0</v>
      </c>
      <c r="AE648">
        <v>0</v>
      </c>
      <c r="AF648">
        <v>3.12</v>
      </c>
      <c r="AG648">
        <v>0</v>
      </c>
      <c r="AH648">
        <v>0</v>
      </c>
      <c r="AI648">
        <v>1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1</v>
      </c>
      <c r="AQ648">
        <v>0</v>
      </c>
      <c r="AR648">
        <v>0</v>
      </c>
      <c r="AS648" t="s">
        <v>3</v>
      </c>
      <c r="AT648">
        <v>12.61</v>
      </c>
      <c r="AU648" t="s">
        <v>21</v>
      </c>
      <c r="AV648">
        <v>0</v>
      </c>
      <c r="AW648">
        <v>2</v>
      </c>
      <c r="AX648">
        <v>33358156</v>
      </c>
      <c r="AY648">
        <v>1</v>
      </c>
      <c r="AZ648">
        <v>0</v>
      </c>
      <c r="BA648">
        <v>744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Y648*Source!I718</f>
        <v>18.914999999999999</v>
      </c>
      <c r="CY648">
        <f>AB648</f>
        <v>3.12</v>
      </c>
      <c r="CZ648">
        <f>AF648</f>
        <v>3.12</v>
      </c>
      <c r="DA648">
        <f>AJ648</f>
        <v>1</v>
      </c>
      <c r="DB648">
        <f>ROUND(((ROUND(AT648*CZ648,2)*1.2)*1.25),2)</f>
        <v>59.01</v>
      </c>
      <c r="DC648">
        <f>ROUND(((ROUND(AT648*AG648,2)*1.2)*1.25),2)</f>
        <v>0</v>
      </c>
    </row>
    <row r="649" spans="1:107">
      <c r="A649">
        <f>ROW(Source!A718)</f>
        <v>718</v>
      </c>
      <c r="B649">
        <v>33304975</v>
      </c>
      <c r="C649">
        <v>33358135</v>
      </c>
      <c r="D649">
        <v>31259879</v>
      </c>
      <c r="E649">
        <v>1</v>
      </c>
      <c r="F649">
        <v>1</v>
      </c>
      <c r="G649">
        <v>1</v>
      </c>
      <c r="H649">
        <v>2</v>
      </c>
      <c r="I649" t="s">
        <v>841</v>
      </c>
      <c r="J649" t="s">
        <v>842</v>
      </c>
      <c r="K649" t="s">
        <v>843</v>
      </c>
      <c r="L649">
        <v>1368</v>
      </c>
      <c r="N649">
        <v>1011</v>
      </c>
      <c r="O649" t="s">
        <v>837</v>
      </c>
      <c r="P649" t="s">
        <v>837</v>
      </c>
      <c r="Q649">
        <v>1</v>
      </c>
      <c r="W649">
        <v>0</v>
      </c>
      <c r="X649">
        <v>1372534845</v>
      </c>
      <c r="Y649">
        <v>0.495</v>
      </c>
      <c r="AA649">
        <v>0</v>
      </c>
      <c r="AB649">
        <v>65.709999999999994</v>
      </c>
      <c r="AC649">
        <v>11.6</v>
      </c>
      <c r="AD649">
        <v>0</v>
      </c>
      <c r="AE649">
        <v>0</v>
      </c>
      <c r="AF649">
        <v>65.709999999999994</v>
      </c>
      <c r="AG649">
        <v>11.6</v>
      </c>
      <c r="AH649">
        <v>0</v>
      </c>
      <c r="AI649">
        <v>1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1</v>
      </c>
      <c r="AQ649">
        <v>0</v>
      </c>
      <c r="AR649">
        <v>0</v>
      </c>
      <c r="AS649" t="s">
        <v>3</v>
      </c>
      <c r="AT649">
        <v>0.33</v>
      </c>
      <c r="AU649" t="s">
        <v>21</v>
      </c>
      <c r="AV649">
        <v>0</v>
      </c>
      <c r="AW649">
        <v>2</v>
      </c>
      <c r="AX649">
        <v>33358157</v>
      </c>
      <c r="AY649">
        <v>1</v>
      </c>
      <c r="AZ649">
        <v>0</v>
      </c>
      <c r="BA649">
        <v>745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Y649*Source!I718</f>
        <v>0.495</v>
      </c>
      <c r="CY649">
        <f>AB649</f>
        <v>65.709999999999994</v>
      </c>
      <c r="CZ649">
        <f>AF649</f>
        <v>65.709999999999994</v>
      </c>
      <c r="DA649">
        <f>AJ649</f>
        <v>1</v>
      </c>
      <c r="DB649">
        <f>ROUND(((ROUND(AT649*CZ649,2)*1.2)*1.25),2)</f>
        <v>32.520000000000003</v>
      </c>
      <c r="DC649">
        <f>ROUND(((ROUND(AT649*AG649,2)*1.2)*1.25),2)</f>
        <v>5.75</v>
      </c>
    </row>
    <row r="650" spans="1:107">
      <c r="A650">
        <f>ROW(Source!A718)</f>
        <v>718</v>
      </c>
      <c r="B650">
        <v>33304975</v>
      </c>
      <c r="C650">
        <v>33358135</v>
      </c>
      <c r="D650">
        <v>31260100</v>
      </c>
      <c r="E650">
        <v>1</v>
      </c>
      <c r="F650">
        <v>1</v>
      </c>
      <c r="G650">
        <v>1</v>
      </c>
      <c r="H650">
        <v>2</v>
      </c>
      <c r="I650" t="s">
        <v>858</v>
      </c>
      <c r="J650" t="s">
        <v>859</v>
      </c>
      <c r="K650" t="s">
        <v>860</v>
      </c>
      <c r="L650">
        <v>1368</v>
      </c>
      <c r="N650">
        <v>1011</v>
      </c>
      <c r="O650" t="s">
        <v>837</v>
      </c>
      <c r="P650" t="s">
        <v>837</v>
      </c>
      <c r="Q650">
        <v>1</v>
      </c>
      <c r="W650">
        <v>0</v>
      </c>
      <c r="X650">
        <v>-353815937</v>
      </c>
      <c r="Y650">
        <v>2.52</v>
      </c>
      <c r="AA650">
        <v>0</v>
      </c>
      <c r="AB650">
        <v>8.1</v>
      </c>
      <c r="AC650">
        <v>0</v>
      </c>
      <c r="AD650">
        <v>0</v>
      </c>
      <c r="AE650">
        <v>0</v>
      </c>
      <c r="AF650">
        <v>8.1</v>
      </c>
      <c r="AG650">
        <v>0</v>
      </c>
      <c r="AH650">
        <v>0</v>
      </c>
      <c r="AI650">
        <v>1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1</v>
      </c>
      <c r="AQ650">
        <v>0</v>
      </c>
      <c r="AR650">
        <v>0</v>
      </c>
      <c r="AS650" t="s">
        <v>3</v>
      </c>
      <c r="AT650">
        <v>1.68</v>
      </c>
      <c r="AU650" t="s">
        <v>21</v>
      </c>
      <c r="AV650">
        <v>0</v>
      </c>
      <c r="AW650">
        <v>2</v>
      </c>
      <c r="AX650">
        <v>33358158</v>
      </c>
      <c r="AY650">
        <v>1</v>
      </c>
      <c r="AZ650">
        <v>0</v>
      </c>
      <c r="BA650">
        <v>746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Y650*Source!I718</f>
        <v>2.52</v>
      </c>
      <c r="CY650">
        <f>AB650</f>
        <v>8.1</v>
      </c>
      <c r="CZ650">
        <f>AF650</f>
        <v>8.1</v>
      </c>
      <c r="DA650">
        <f>AJ650</f>
        <v>1</v>
      </c>
      <c r="DB650">
        <f>ROUND(((ROUND(AT650*CZ650,2)*1.2)*1.25),2)</f>
        <v>20.420000000000002</v>
      </c>
      <c r="DC650">
        <f>ROUND(((ROUND(AT650*AG650,2)*1.2)*1.25),2)</f>
        <v>0</v>
      </c>
    </row>
    <row r="651" spans="1:107">
      <c r="A651">
        <f>ROW(Source!A718)</f>
        <v>718</v>
      </c>
      <c r="B651">
        <v>33304975</v>
      </c>
      <c r="C651">
        <v>33358135</v>
      </c>
      <c r="D651">
        <v>31178053</v>
      </c>
      <c r="E651">
        <v>1</v>
      </c>
      <c r="F651">
        <v>1</v>
      </c>
      <c r="G651">
        <v>1</v>
      </c>
      <c r="H651">
        <v>3</v>
      </c>
      <c r="I651" t="s">
        <v>878</v>
      </c>
      <c r="J651" t="s">
        <v>879</v>
      </c>
      <c r="K651" t="s">
        <v>880</v>
      </c>
      <c r="L651">
        <v>1348</v>
      </c>
      <c r="N651">
        <v>1009</v>
      </c>
      <c r="O651" t="s">
        <v>32</v>
      </c>
      <c r="P651" t="s">
        <v>32</v>
      </c>
      <c r="Q651">
        <v>1000</v>
      </c>
      <c r="W651">
        <v>0</v>
      </c>
      <c r="X651">
        <v>-397490572</v>
      </c>
      <c r="Y651">
        <v>3.8000000000000002E-4</v>
      </c>
      <c r="AA651">
        <v>19800</v>
      </c>
      <c r="AB651">
        <v>0</v>
      </c>
      <c r="AC651">
        <v>0</v>
      </c>
      <c r="AD651">
        <v>0</v>
      </c>
      <c r="AE651">
        <v>19800</v>
      </c>
      <c r="AF651">
        <v>0</v>
      </c>
      <c r="AG651">
        <v>0</v>
      </c>
      <c r="AH651">
        <v>0</v>
      </c>
      <c r="AI651">
        <v>1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3</v>
      </c>
      <c r="AT651">
        <v>3.8000000000000002E-4</v>
      </c>
      <c r="AU651" t="s">
        <v>3</v>
      </c>
      <c r="AV651">
        <v>0</v>
      </c>
      <c r="AW651">
        <v>2</v>
      </c>
      <c r="AX651">
        <v>33358159</v>
      </c>
      <c r="AY651">
        <v>1</v>
      </c>
      <c r="AZ651">
        <v>0</v>
      </c>
      <c r="BA651">
        <v>747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Y651*Source!I718</f>
        <v>3.8000000000000002E-4</v>
      </c>
      <c r="CY651">
        <f t="shared" ref="CY651:CY661" si="20">AA651</f>
        <v>19800</v>
      </c>
      <c r="CZ651">
        <f t="shared" ref="CZ651:CZ661" si="21">AE651</f>
        <v>19800</v>
      </c>
      <c r="DA651">
        <f t="shared" ref="DA651:DA661" si="22">AI651</f>
        <v>1</v>
      </c>
      <c r="DB651">
        <f t="shared" ref="DB651:DB661" si="23">ROUND(ROUND(AT651*CZ651,2),2)</f>
        <v>7.52</v>
      </c>
      <c r="DC651">
        <f t="shared" ref="DC651:DC661" si="24">ROUND(ROUND(AT651*AG651,2),2)</f>
        <v>0</v>
      </c>
    </row>
    <row r="652" spans="1:107">
      <c r="A652">
        <f>ROW(Source!A718)</f>
        <v>718</v>
      </c>
      <c r="B652">
        <v>33304975</v>
      </c>
      <c r="C652">
        <v>33358135</v>
      </c>
      <c r="D652">
        <v>31178765</v>
      </c>
      <c r="E652">
        <v>1</v>
      </c>
      <c r="F652">
        <v>1</v>
      </c>
      <c r="G652">
        <v>1</v>
      </c>
      <c r="H652">
        <v>3</v>
      </c>
      <c r="I652" t="s">
        <v>869</v>
      </c>
      <c r="J652" t="s">
        <v>870</v>
      </c>
      <c r="K652" t="s">
        <v>871</v>
      </c>
      <c r="L652">
        <v>1346</v>
      </c>
      <c r="N652">
        <v>1009</v>
      </c>
      <c r="O652" t="s">
        <v>78</v>
      </c>
      <c r="P652" t="s">
        <v>78</v>
      </c>
      <c r="Q652">
        <v>1</v>
      </c>
      <c r="W652">
        <v>0</v>
      </c>
      <c r="X652">
        <v>-490687590</v>
      </c>
      <c r="Y652">
        <v>0.15</v>
      </c>
      <c r="AA652">
        <v>37.29</v>
      </c>
      <c r="AB652">
        <v>0</v>
      </c>
      <c r="AC652">
        <v>0</v>
      </c>
      <c r="AD652">
        <v>0</v>
      </c>
      <c r="AE652">
        <v>37.29</v>
      </c>
      <c r="AF652">
        <v>0</v>
      </c>
      <c r="AG652">
        <v>0</v>
      </c>
      <c r="AH652">
        <v>0</v>
      </c>
      <c r="AI652">
        <v>1</v>
      </c>
      <c r="AJ652">
        <v>1</v>
      </c>
      <c r="AK652">
        <v>1</v>
      </c>
      <c r="AL652">
        <v>1</v>
      </c>
      <c r="AN652">
        <v>0</v>
      </c>
      <c r="AO652">
        <v>1</v>
      </c>
      <c r="AP652">
        <v>0</v>
      </c>
      <c r="AQ652">
        <v>0</v>
      </c>
      <c r="AR652">
        <v>0</v>
      </c>
      <c r="AS652" t="s">
        <v>3</v>
      </c>
      <c r="AT652">
        <v>0.15</v>
      </c>
      <c r="AU652" t="s">
        <v>3</v>
      </c>
      <c r="AV652">
        <v>0</v>
      </c>
      <c r="AW652">
        <v>2</v>
      </c>
      <c r="AX652">
        <v>33358160</v>
      </c>
      <c r="AY652">
        <v>1</v>
      </c>
      <c r="AZ652">
        <v>0</v>
      </c>
      <c r="BA652">
        <v>748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Y652*Source!I718</f>
        <v>0.15</v>
      </c>
      <c r="CY652">
        <f t="shared" si="20"/>
        <v>37.29</v>
      </c>
      <c r="CZ652">
        <f t="shared" si="21"/>
        <v>37.29</v>
      </c>
      <c r="DA652">
        <f t="shared" si="22"/>
        <v>1</v>
      </c>
      <c r="DB652">
        <f t="shared" si="23"/>
        <v>5.59</v>
      </c>
      <c r="DC652">
        <f t="shared" si="24"/>
        <v>0</v>
      </c>
    </row>
    <row r="653" spans="1:107">
      <c r="A653">
        <f>ROW(Source!A718)</f>
        <v>718</v>
      </c>
      <c r="B653">
        <v>33304975</v>
      </c>
      <c r="C653">
        <v>33358135</v>
      </c>
      <c r="D653">
        <v>31179550</v>
      </c>
      <c r="E653">
        <v>1</v>
      </c>
      <c r="F653">
        <v>1</v>
      </c>
      <c r="G653">
        <v>1</v>
      </c>
      <c r="H653">
        <v>3</v>
      </c>
      <c r="I653" t="s">
        <v>861</v>
      </c>
      <c r="J653" t="s">
        <v>862</v>
      </c>
      <c r="K653" t="s">
        <v>863</v>
      </c>
      <c r="L653">
        <v>1348</v>
      </c>
      <c r="N653">
        <v>1009</v>
      </c>
      <c r="O653" t="s">
        <v>32</v>
      </c>
      <c r="P653" t="s">
        <v>32</v>
      </c>
      <c r="Q653">
        <v>1000</v>
      </c>
      <c r="W653">
        <v>0</v>
      </c>
      <c r="X653">
        <v>-1068056325</v>
      </c>
      <c r="Y653">
        <v>3.4000000000000002E-4</v>
      </c>
      <c r="AA653">
        <v>10362</v>
      </c>
      <c r="AB653">
        <v>0</v>
      </c>
      <c r="AC653">
        <v>0</v>
      </c>
      <c r="AD653">
        <v>0</v>
      </c>
      <c r="AE653">
        <v>10362</v>
      </c>
      <c r="AF653">
        <v>0</v>
      </c>
      <c r="AG653">
        <v>0</v>
      </c>
      <c r="AH653">
        <v>0</v>
      </c>
      <c r="AI653">
        <v>1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3</v>
      </c>
      <c r="AT653">
        <v>3.4000000000000002E-4</v>
      </c>
      <c r="AU653" t="s">
        <v>3</v>
      </c>
      <c r="AV653">
        <v>0</v>
      </c>
      <c r="AW653">
        <v>2</v>
      </c>
      <c r="AX653">
        <v>33358161</v>
      </c>
      <c r="AY653">
        <v>1</v>
      </c>
      <c r="AZ653">
        <v>0</v>
      </c>
      <c r="BA653">
        <v>749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Y653*Source!I718</f>
        <v>3.4000000000000002E-4</v>
      </c>
      <c r="CY653">
        <f t="shared" si="20"/>
        <v>10362</v>
      </c>
      <c r="CZ653">
        <f t="shared" si="21"/>
        <v>10362</v>
      </c>
      <c r="DA653">
        <f t="shared" si="22"/>
        <v>1</v>
      </c>
      <c r="DB653">
        <f t="shared" si="23"/>
        <v>3.52</v>
      </c>
      <c r="DC653">
        <f t="shared" si="24"/>
        <v>0</v>
      </c>
    </row>
    <row r="654" spans="1:107">
      <c r="A654">
        <f>ROW(Source!A718)</f>
        <v>718</v>
      </c>
      <c r="B654">
        <v>33304975</v>
      </c>
      <c r="C654">
        <v>33358135</v>
      </c>
      <c r="D654">
        <v>31180681</v>
      </c>
      <c r="E654">
        <v>1</v>
      </c>
      <c r="F654">
        <v>1</v>
      </c>
      <c r="G654">
        <v>1</v>
      </c>
      <c r="H654">
        <v>3</v>
      </c>
      <c r="I654" t="s">
        <v>30</v>
      </c>
      <c r="J654" t="s">
        <v>33</v>
      </c>
      <c r="K654" t="s">
        <v>31</v>
      </c>
      <c r="L654">
        <v>1348</v>
      </c>
      <c r="N654">
        <v>1009</v>
      </c>
      <c r="O654" t="s">
        <v>32</v>
      </c>
      <c r="P654" t="s">
        <v>32</v>
      </c>
      <c r="Q654">
        <v>1000</v>
      </c>
      <c r="W654">
        <v>0</v>
      </c>
      <c r="X654">
        <v>960438781</v>
      </c>
      <c r="Y654">
        <v>9.6000000000000002E-4</v>
      </c>
      <c r="AA654">
        <v>10068</v>
      </c>
      <c r="AB654">
        <v>0</v>
      </c>
      <c r="AC654">
        <v>0</v>
      </c>
      <c r="AD654">
        <v>0</v>
      </c>
      <c r="AE654">
        <v>10068</v>
      </c>
      <c r="AF654">
        <v>0</v>
      </c>
      <c r="AG654">
        <v>0</v>
      </c>
      <c r="AH654">
        <v>0</v>
      </c>
      <c r="AI654">
        <v>1</v>
      </c>
      <c r="AJ654">
        <v>1</v>
      </c>
      <c r="AK654">
        <v>1</v>
      </c>
      <c r="AL654">
        <v>1</v>
      </c>
      <c r="AN654">
        <v>0</v>
      </c>
      <c r="AO654">
        <v>0</v>
      </c>
      <c r="AP654">
        <v>0</v>
      </c>
      <c r="AQ654">
        <v>0</v>
      </c>
      <c r="AR654">
        <v>0</v>
      </c>
      <c r="AS654" t="s">
        <v>3</v>
      </c>
      <c r="AT654">
        <v>9.6000000000000002E-4</v>
      </c>
      <c r="AU654" t="s">
        <v>3</v>
      </c>
      <c r="AV654">
        <v>0</v>
      </c>
      <c r="AW654">
        <v>1</v>
      </c>
      <c r="AX654">
        <v>-1</v>
      </c>
      <c r="AY654">
        <v>0</v>
      </c>
      <c r="AZ654">
        <v>0</v>
      </c>
      <c r="BA654" t="s">
        <v>3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Y654*Source!I718</f>
        <v>9.6000000000000002E-4</v>
      </c>
      <c r="CY654">
        <f t="shared" si="20"/>
        <v>10068</v>
      </c>
      <c r="CZ654">
        <f t="shared" si="21"/>
        <v>10068</v>
      </c>
      <c r="DA654">
        <f t="shared" si="22"/>
        <v>1</v>
      </c>
      <c r="DB654">
        <f t="shared" si="23"/>
        <v>9.67</v>
      </c>
      <c r="DC654">
        <f t="shared" si="24"/>
        <v>0</v>
      </c>
    </row>
    <row r="655" spans="1:107">
      <c r="A655">
        <f>ROW(Source!A718)</f>
        <v>718</v>
      </c>
      <c r="B655">
        <v>33304975</v>
      </c>
      <c r="C655">
        <v>33358135</v>
      </c>
      <c r="D655">
        <v>31180727</v>
      </c>
      <c r="E655">
        <v>1</v>
      </c>
      <c r="F655">
        <v>1</v>
      </c>
      <c r="G655">
        <v>1</v>
      </c>
      <c r="H655">
        <v>3</v>
      </c>
      <c r="I655" t="s">
        <v>844</v>
      </c>
      <c r="J655" t="s">
        <v>845</v>
      </c>
      <c r="K655" t="s">
        <v>846</v>
      </c>
      <c r="L655">
        <v>1348</v>
      </c>
      <c r="N655">
        <v>1009</v>
      </c>
      <c r="O655" t="s">
        <v>32</v>
      </c>
      <c r="P655" t="s">
        <v>32</v>
      </c>
      <c r="Q655">
        <v>1000</v>
      </c>
      <c r="W655">
        <v>0</v>
      </c>
      <c r="X655">
        <v>-437906794</v>
      </c>
      <c r="Y655">
        <v>4.1999999999999997E-3</v>
      </c>
      <c r="AA655">
        <v>9040.01</v>
      </c>
      <c r="AB655">
        <v>0</v>
      </c>
      <c r="AC655">
        <v>0</v>
      </c>
      <c r="AD655">
        <v>0</v>
      </c>
      <c r="AE655">
        <v>9040.01</v>
      </c>
      <c r="AF655">
        <v>0</v>
      </c>
      <c r="AG655">
        <v>0</v>
      </c>
      <c r="AH655">
        <v>0</v>
      </c>
      <c r="AI655">
        <v>1</v>
      </c>
      <c r="AJ655">
        <v>1</v>
      </c>
      <c r="AK655">
        <v>1</v>
      </c>
      <c r="AL655">
        <v>1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3</v>
      </c>
      <c r="AT655">
        <v>4.1999999999999997E-3</v>
      </c>
      <c r="AU655" t="s">
        <v>3</v>
      </c>
      <c r="AV655">
        <v>0</v>
      </c>
      <c r="AW655">
        <v>2</v>
      </c>
      <c r="AX655">
        <v>33358163</v>
      </c>
      <c r="AY655">
        <v>1</v>
      </c>
      <c r="AZ655">
        <v>0</v>
      </c>
      <c r="BA655">
        <v>751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Y655*Source!I718</f>
        <v>4.1999999999999997E-3</v>
      </c>
      <c r="CY655">
        <f t="shared" si="20"/>
        <v>9040.01</v>
      </c>
      <c r="CZ655">
        <f t="shared" si="21"/>
        <v>9040.01</v>
      </c>
      <c r="DA655">
        <f t="shared" si="22"/>
        <v>1</v>
      </c>
      <c r="DB655">
        <f t="shared" si="23"/>
        <v>37.97</v>
      </c>
      <c r="DC655">
        <f t="shared" si="24"/>
        <v>0</v>
      </c>
    </row>
    <row r="656" spans="1:107">
      <c r="A656">
        <f>ROW(Source!A718)</f>
        <v>718</v>
      </c>
      <c r="B656">
        <v>33304975</v>
      </c>
      <c r="C656">
        <v>33358135</v>
      </c>
      <c r="D656">
        <v>31181038</v>
      </c>
      <c r="E656">
        <v>1</v>
      </c>
      <c r="F656">
        <v>1</v>
      </c>
      <c r="G656">
        <v>1</v>
      </c>
      <c r="H656">
        <v>3</v>
      </c>
      <c r="I656" t="s">
        <v>252</v>
      </c>
      <c r="J656" t="s">
        <v>254</v>
      </c>
      <c r="K656" t="s">
        <v>253</v>
      </c>
      <c r="L656">
        <v>1348</v>
      </c>
      <c r="N656">
        <v>1009</v>
      </c>
      <c r="O656" t="s">
        <v>32</v>
      </c>
      <c r="P656" t="s">
        <v>32</v>
      </c>
      <c r="Q656">
        <v>1000</v>
      </c>
      <c r="W656">
        <v>0</v>
      </c>
      <c r="X656">
        <v>-1777821868</v>
      </c>
      <c r="Y656">
        <v>1.8000000000000001E-4</v>
      </c>
      <c r="AA656">
        <v>10208</v>
      </c>
      <c r="AB656">
        <v>0</v>
      </c>
      <c r="AC656">
        <v>0</v>
      </c>
      <c r="AD656">
        <v>0</v>
      </c>
      <c r="AE656">
        <v>10208</v>
      </c>
      <c r="AF656">
        <v>0</v>
      </c>
      <c r="AG656">
        <v>0</v>
      </c>
      <c r="AH656">
        <v>0</v>
      </c>
      <c r="AI656">
        <v>1</v>
      </c>
      <c r="AJ656">
        <v>1</v>
      </c>
      <c r="AK656">
        <v>1</v>
      </c>
      <c r="AL656">
        <v>1</v>
      </c>
      <c r="AN656">
        <v>0</v>
      </c>
      <c r="AO656">
        <v>0</v>
      </c>
      <c r="AP656">
        <v>0</v>
      </c>
      <c r="AQ656">
        <v>0</v>
      </c>
      <c r="AR656">
        <v>0</v>
      </c>
      <c r="AS656" t="s">
        <v>3</v>
      </c>
      <c r="AT656">
        <v>1.8000000000000001E-4</v>
      </c>
      <c r="AU656" t="s">
        <v>3</v>
      </c>
      <c r="AV656">
        <v>0</v>
      </c>
      <c r="AW656">
        <v>1</v>
      </c>
      <c r="AX656">
        <v>-1</v>
      </c>
      <c r="AY656">
        <v>0</v>
      </c>
      <c r="AZ656">
        <v>0</v>
      </c>
      <c r="BA656" t="s">
        <v>3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Y656*Source!I718</f>
        <v>1.8000000000000001E-4</v>
      </c>
      <c r="CY656">
        <f t="shared" si="20"/>
        <v>10208</v>
      </c>
      <c r="CZ656">
        <f t="shared" si="21"/>
        <v>10208</v>
      </c>
      <c r="DA656">
        <f t="shared" si="22"/>
        <v>1</v>
      </c>
      <c r="DB656">
        <f t="shared" si="23"/>
        <v>1.84</v>
      </c>
      <c r="DC656">
        <f t="shared" si="24"/>
        <v>0</v>
      </c>
    </row>
    <row r="657" spans="1:107">
      <c r="A657">
        <f>ROW(Source!A718)</f>
        <v>718</v>
      </c>
      <c r="B657">
        <v>33304975</v>
      </c>
      <c r="C657">
        <v>33358135</v>
      </c>
      <c r="D657">
        <v>31181610</v>
      </c>
      <c r="E657">
        <v>1</v>
      </c>
      <c r="F657">
        <v>1</v>
      </c>
      <c r="G657">
        <v>1</v>
      </c>
      <c r="H657">
        <v>3</v>
      </c>
      <c r="I657" t="s">
        <v>847</v>
      </c>
      <c r="J657" t="s">
        <v>848</v>
      </c>
      <c r="K657" t="s">
        <v>849</v>
      </c>
      <c r="L657">
        <v>1346</v>
      </c>
      <c r="N657">
        <v>1009</v>
      </c>
      <c r="O657" t="s">
        <v>78</v>
      </c>
      <c r="P657" t="s">
        <v>78</v>
      </c>
      <c r="Q657">
        <v>1</v>
      </c>
      <c r="W657">
        <v>0</v>
      </c>
      <c r="X657">
        <v>-731615568</v>
      </c>
      <c r="Y657">
        <v>2.72</v>
      </c>
      <c r="AA657">
        <v>23.09</v>
      </c>
      <c r="AB657">
        <v>0</v>
      </c>
      <c r="AC657">
        <v>0</v>
      </c>
      <c r="AD657">
        <v>0</v>
      </c>
      <c r="AE657">
        <v>23.09</v>
      </c>
      <c r="AF657">
        <v>0</v>
      </c>
      <c r="AG657">
        <v>0</v>
      </c>
      <c r="AH657">
        <v>0</v>
      </c>
      <c r="AI657">
        <v>1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0</v>
      </c>
      <c r="AQ657">
        <v>0</v>
      </c>
      <c r="AR657">
        <v>0</v>
      </c>
      <c r="AS657" t="s">
        <v>3</v>
      </c>
      <c r="AT657">
        <v>2.72</v>
      </c>
      <c r="AU657" t="s">
        <v>3</v>
      </c>
      <c r="AV657">
        <v>0</v>
      </c>
      <c r="AW657">
        <v>2</v>
      </c>
      <c r="AX657">
        <v>33358165</v>
      </c>
      <c r="AY657">
        <v>1</v>
      </c>
      <c r="AZ657">
        <v>0</v>
      </c>
      <c r="BA657">
        <v>753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Y657*Source!I718</f>
        <v>2.72</v>
      </c>
      <c r="CY657">
        <f t="shared" si="20"/>
        <v>23.09</v>
      </c>
      <c r="CZ657">
        <f t="shared" si="21"/>
        <v>23.09</v>
      </c>
      <c r="DA657">
        <f t="shared" si="22"/>
        <v>1</v>
      </c>
      <c r="DB657">
        <f t="shared" si="23"/>
        <v>62.8</v>
      </c>
      <c r="DC657">
        <f t="shared" si="24"/>
        <v>0</v>
      </c>
    </row>
    <row r="658" spans="1:107">
      <c r="A658">
        <f>ROW(Source!A718)</f>
        <v>718</v>
      </c>
      <c r="B658">
        <v>33304975</v>
      </c>
      <c r="C658">
        <v>33358135</v>
      </c>
      <c r="D658">
        <v>31183622</v>
      </c>
      <c r="E658">
        <v>1</v>
      </c>
      <c r="F658">
        <v>1</v>
      </c>
      <c r="G658">
        <v>1</v>
      </c>
      <c r="H658">
        <v>3</v>
      </c>
      <c r="I658" t="s">
        <v>256</v>
      </c>
      <c r="J658" t="s">
        <v>259</v>
      </c>
      <c r="K658" t="s">
        <v>257</v>
      </c>
      <c r="L658">
        <v>1339</v>
      </c>
      <c r="N658">
        <v>1007</v>
      </c>
      <c r="O658" t="s">
        <v>258</v>
      </c>
      <c r="P658" t="s">
        <v>258</v>
      </c>
      <c r="Q658">
        <v>1</v>
      </c>
      <c r="W658">
        <v>0</v>
      </c>
      <c r="X658">
        <v>-1019936957</v>
      </c>
      <c r="Y658">
        <v>8.9999999999999993E-3</v>
      </c>
      <c r="AA658">
        <v>485.9</v>
      </c>
      <c r="AB658">
        <v>0</v>
      </c>
      <c r="AC658">
        <v>0</v>
      </c>
      <c r="AD658">
        <v>0</v>
      </c>
      <c r="AE658">
        <v>485.9</v>
      </c>
      <c r="AF658">
        <v>0</v>
      </c>
      <c r="AG658">
        <v>0</v>
      </c>
      <c r="AH658">
        <v>0</v>
      </c>
      <c r="AI658">
        <v>1</v>
      </c>
      <c r="AJ658">
        <v>1</v>
      </c>
      <c r="AK658">
        <v>1</v>
      </c>
      <c r="AL658">
        <v>1</v>
      </c>
      <c r="AN658">
        <v>0</v>
      </c>
      <c r="AO658">
        <v>0</v>
      </c>
      <c r="AP658">
        <v>0</v>
      </c>
      <c r="AQ658">
        <v>0</v>
      </c>
      <c r="AR658">
        <v>0</v>
      </c>
      <c r="AS658" t="s">
        <v>3</v>
      </c>
      <c r="AT658">
        <v>8.9999999999999993E-3</v>
      </c>
      <c r="AU658" t="s">
        <v>3</v>
      </c>
      <c r="AV658">
        <v>0</v>
      </c>
      <c r="AW658">
        <v>1</v>
      </c>
      <c r="AX658">
        <v>-1</v>
      </c>
      <c r="AY658">
        <v>0</v>
      </c>
      <c r="AZ658">
        <v>0</v>
      </c>
      <c r="BA658" t="s">
        <v>3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Y658*Source!I718</f>
        <v>8.9999999999999993E-3</v>
      </c>
      <c r="CY658">
        <f t="shared" si="20"/>
        <v>485.9</v>
      </c>
      <c r="CZ658">
        <f t="shared" si="21"/>
        <v>485.9</v>
      </c>
      <c r="DA658">
        <f t="shared" si="22"/>
        <v>1</v>
      </c>
      <c r="DB658">
        <f t="shared" si="23"/>
        <v>4.37</v>
      </c>
      <c r="DC658">
        <f t="shared" si="24"/>
        <v>0</v>
      </c>
    </row>
    <row r="659" spans="1:107">
      <c r="A659">
        <f>ROW(Source!A718)</f>
        <v>718</v>
      </c>
      <c r="B659">
        <v>33304975</v>
      </c>
      <c r="C659">
        <v>33358135</v>
      </c>
      <c r="D659">
        <v>31214523</v>
      </c>
      <c r="E659">
        <v>1</v>
      </c>
      <c r="F659">
        <v>1</v>
      </c>
      <c r="G659">
        <v>1</v>
      </c>
      <c r="H659">
        <v>3</v>
      </c>
      <c r="I659" t="s">
        <v>872</v>
      </c>
      <c r="J659" t="s">
        <v>873</v>
      </c>
      <c r="K659" t="s">
        <v>874</v>
      </c>
      <c r="L659">
        <v>1348</v>
      </c>
      <c r="N659">
        <v>1009</v>
      </c>
      <c r="O659" t="s">
        <v>32</v>
      </c>
      <c r="P659" t="s">
        <v>32</v>
      </c>
      <c r="Q659">
        <v>1000</v>
      </c>
      <c r="W659">
        <v>0</v>
      </c>
      <c r="X659">
        <v>570223526</v>
      </c>
      <c r="Y659">
        <v>2.9E-4</v>
      </c>
      <c r="AA659">
        <v>15119</v>
      </c>
      <c r="AB659">
        <v>0</v>
      </c>
      <c r="AC659">
        <v>0</v>
      </c>
      <c r="AD659">
        <v>0</v>
      </c>
      <c r="AE659">
        <v>15119</v>
      </c>
      <c r="AF659">
        <v>0</v>
      </c>
      <c r="AG659">
        <v>0</v>
      </c>
      <c r="AH659">
        <v>0</v>
      </c>
      <c r="AI659">
        <v>1</v>
      </c>
      <c r="AJ659">
        <v>1</v>
      </c>
      <c r="AK659">
        <v>1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3</v>
      </c>
      <c r="AT659">
        <v>2.9E-4</v>
      </c>
      <c r="AU659" t="s">
        <v>3</v>
      </c>
      <c r="AV659">
        <v>0</v>
      </c>
      <c r="AW659">
        <v>2</v>
      </c>
      <c r="AX659">
        <v>33358167</v>
      </c>
      <c r="AY659">
        <v>1</v>
      </c>
      <c r="AZ659">
        <v>0</v>
      </c>
      <c r="BA659">
        <v>755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Y659*Source!I718</f>
        <v>2.9E-4</v>
      </c>
      <c r="CY659">
        <f t="shared" si="20"/>
        <v>15119</v>
      </c>
      <c r="CZ659">
        <f t="shared" si="21"/>
        <v>15119</v>
      </c>
      <c r="DA659">
        <f t="shared" si="22"/>
        <v>1</v>
      </c>
      <c r="DB659">
        <f t="shared" si="23"/>
        <v>4.38</v>
      </c>
      <c r="DC659">
        <f t="shared" si="24"/>
        <v>0</v>
      </c>
    </row>
    <row r="660" spans="1:107">
      <c r="A660">
        <f>ROW(Source!A718)</f>
        <v>718</v>
      </c>
      <c r="B660">
        <v>33304975</v>
      </c>
      <c r="C660">
        <v>33358135</v>
      </c>
      <c r="D660">
        <v>31215251</v>
      </c>
      <c r="E660">
        <v>1</v>
      </c>
      <c r="F660">
        <v>1</v>
      </c>
      <c r="G660">
        <v>1</v>
      </c>
      <c r="H660">
        <v>3</v>
      </c>
      <c r="I660" t="s">
        <v>881</v>
      </c>
      <c r="J660" t="s">
        <v>882</v>
      </c>
      <c r="K660" t="s">
        <v>883</v>
      </c>
      <c r="L660">
        <v>1348</v>
      </c>
      <c r="N660">
        <v>1009</v>
      </c>
      <c r="O660" t="s">
        <v>32</v>
      </c>
      <c r="P660" t="s">
        <v>32</v>
      </c>
      <c r="Q660">
        <v>1000</v>
      </c>
      <c r="W660">
        <v>0</v>
      </c>
      <c r="X660">
        <v>-909021926</v>
      </c>
      <c r="Y660">
        <v>1.3999999999999999E-4</v>
      </c>
      <c r="AA660">
        <v>16950</v>
      </c>
      <c r="AB660">
        <v>0</v>
      </c>
      <c r="AC660">
        <v>0</v>
      </c>
      <c r="AD660">
        <v>0</v>
      </c>
      <c r="AE660">
        <v>16950</v>
      </c>
      <c r="AF660">
        <v>0</v>
      </c>
      <c r="AG660">
        <v>0</v>
      </c>
      <c r="AH660">
        <v>0</v>
      </c>
      <c r="AI660">
        <v>1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3</v>
      </c>
      <c r="AT660">
        <v>1.3999999999999999E-4</v>
      </c>
      <c r="AU660" t="s">
        <v>3</v>
      </c>
      <c r="AV660">
        <v>0</v>
      </c>
      <c r="AW660">
        <v>2</v>
      </c>
      <c r="AX660">
        <v>33358168</v>
      </c>
      <c r="AY660">
        <v>1</v>
      </c>
      <c r="AZ660">
        <v>0</v>
      </c>
      <c r="BA660">
        <v>756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Y660*Source!I718</f>
        <v>1.3999999999999999E-4</v>
      </c>
      <c r="CY660">
        <f t="shared" si="20"/>
        <v>16950</v>
      </c>
      <c r="CZ660">
        <f t="shared" si="21"/>
        <v>16950</v>
      </c>
      <c r="DA660">
        <f t="shared" si="22"/>
        <v>1</v>
      </c>
      <c r="DB660">
        <f t="shared" si="23"/>
        <v>2.37</v>
      </c>
      <c r="DC660">
        <f t="shared" si="24"/>
        <v>0</v>
      </c>
    </row>
    <row r="661" spans="1:107">
      <c r="A661">
        <f>ROW(Source!A718)</f>
        <v>718</v>
      </c>
      <c r="B661">
        <v>33304975</v>
      </c>
      <c r="C661">
        <v>33358135</v>
      </c>
      <c r="D661">
        <v>31240760</v>
      </c>
      <c r="E661">
        <v>1</v>
      </c>
      <c r="F661">
        <v>1</v>
      </c>
      <c r="G661">
        <v>1</v>
      </c>
      <c r="H661">
        <v>3</v>
      </c>
      <c r="I661" t="s">
        <v>884</v>
      </c>
      <c r="J661" t="s">
        <v>885</v>
      </c>
      <c r="K661" t="s">
        <v>886</v>
      </c>
      <c r="L661">
        <v>1354</v>
      </c>
      <c r="N661">
        <v>1010</v>
      </c>
      <c r="O661" t="s">
        <v>40</v>
      </c>
      <c r="P661" t="s">
        <v>40</v>
      </c>
      <c r="Q661">
        <v>1</v>
      </c>
      <c r="W661">
        <v>0</v>
      </c>
      <c r="X661">
        <v>-1451673375</v>
      </c>
      <c r="Y661">
        <v>3</v>
      </c>
      <c r="AA661">
        <v>18.88</v>
      </c>
      <c r="AB661">
        <v>0</v>
      </c>
      <c r="AC661">
        <v>0</v>
      </c>
      <c r="AD661">
        <v>0</v>
      </c>
      <c r="AE661">
        <v>18.88</v>
      </c>
      <c r="AF661">
        <v>0</v>
      </c>
      <c r="AG661">
        <v>0</v>
      </c>
      <c r="AH661">
        <v>0</v>
      </c>
      <c r="AI661">
        <v>1</v>
      </c>
      <c r="AJ661">
        <v>1</v>
      </c>
      <c r="AK661">
        <v>1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3</v>
      </c>
      <c r="AT661">
        <v>3</v>
      </c>
      <c r="AU661" t="s">
        <v>3</v>
      </c>
      <c r="AV661">
        <v>0</v>
      </c>
      <c r="AW661">
        <v>2</v>
      </c>
      <c r="AX661">
        <v>33358169</v>
      </c>
      <c r="AY661">
        <v>1</v>
      </c>
      <c r="AZ661">
        <v>0</v>
      </c>
      <c r="BA661">
        <v>757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Y661*Source!I718</f>
        <v>3</v>
      </c>
      <c r="CY661">
        <f t="shared" si="20"/>
        <v>18.88</v>
      </c>
      <c r="CZ661">
        <f t="shared" si="21"/>
        <v>18.88</v>
      </c>
      <c r="DA661">
        <f t="shared" si="22"/>
        <v>1</v>
      </c>
      <c r="DB661">
        <f t="shared" si="23"/>
        <v>56.64</v>
      </c>
      <c r="DC661">
        <f t="shared" si="24"/>
        <v>0</v>
      </c>
    </row>
    <row r="662" spans="1:107">
      <c r="A662">
        <f>ROW(Source!A719)</f>
        <v>719</v>
      </c>
      <c r="B662">
        <v>33304960</v>
      </c>
      <c r="C662">
        <v>33358135</v>
      </c>
      <c r="D662">
        <v>31172069</v>
      </c>
      <c r="E662">
        <v>1</v>
      </c>
      <c r="F662">
        <v>1</v>
      </c>
      <c r="G662">
        <v>1</v>
      </c>
      <c r="H662">
        <v>1</v>
      </c>
      <c r="I662" t="s">
        <v>856</v>
      </c>
      <c r="J662" t="s">
        <v>3</v>
      </c>
      <c r="K662" t="s">
        <v>857</v>
      </c>
      <c r="L662">
        <v>1191</v>
      </c>
      <c r="N662">
        <v>1013</v>
      </c>
      <c r="O662" t="s">
        <v>831</v>
      </c>
      <c r="P662" t="s">
        <v>831</v>
      </c>
      <c r="Q662">
        <v>1</v>
      </c>
      <c r="W662">
        <v>0</v>
      </c>
      <c r="X662">
        <v>-1027537862</v>
      </c>
      <c r="Y662">
        <v>60.319799999999994</v>
      </c>
      <c r="AA662">
        <v>0</v>
      </c>
      <c r="AB662">
        <v>0</v>
      </c>
      <c r="AC662">
        <v>0</v>
      </c>
      <c r="AD662">
        <v>9.18</v>
      </c>
      <c r="AE662">
        <v>0</v>
      </c>
      <c r="AF662">
        <v>0</v>
      </c>
      <c r="AG662">
        <v>0</v>
      </c>
      <c r="AH662">
        <v>9.18</v>
      </c>
      <c r="AI662">
        <v>1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1</v>
      </c>
      <c r="AQ662">
        <v>0</v>
      </c>
      <c r="AR662">
        <v>0</v>
      </c>
      <c r="AS662" t="s">
        <v>3</v>
      </c>
      <c r="AT662">
        <v>43.71</v>
      </c>
      <c r="AU662" t="s">
        <v>22</v>
      </c>
      <c r="AV662">
        <v>1</v>
      </c>
      <c r="AW662">
        <v>2</v>
      </c>
      <c r="AX662">
        <v>33358153</v>
      </c>
      <c r="AY662">
        <v>1</v>
      </c>
      <c r="AZ662">
        <v>0</v>
      </c>
      <c r="BA662">
        <v>758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Y662*Source!I719</f>
        <v>60.319799999999994</v>
      </c>
      <c r="CY662">
        <f>AD662</f>
        <v>9.18</v>
      </c>
      <c r="CZ662">
        <f>AH662</f>
        <v>9.18</v>
      </c>
      <c r="DA662">
        <f>AL662</f>
        <v>1</v>
      </c>
      <c r="DB662">
        <f>ROUND(((ROUND(AT662*CZ662,2)*1.2)*1.15),2)</f>
        <v>553.74</v>
      </c>
      <c r="DC662">
        <f>ROUND(((ROUND(AT662*AG662,2)*1.2)*1.15),2)</f>
        <v>0</v>
      </c>
    </row>
    <row r="663" spans="1:107">
      <c r="A663">
        <f>ROW(Source!A719)</f>
        <v>719</v>
      </c>
      <c r="B663">
        <v>33304960</v>
      </c>
      <c r="C663">
        <v>33358135</v>
      </c>
      <c r="D663">
        <v>31172011</v>
      </c>
      <c r="E663">
        <v>1</v>
      </c>
      <c r="F663">
        <v>1</v>
      </c>
      <c r="G663">
        <v>1</v>
      </c>
      <c r="H663">
        <v>1</v>
      </c>
      <c r="I663" t="s">
        <v>832</v>
      </c>
      <c r="J663" t="s">
        <v>3</v>
      </c>
      <c r="K663" t="s">
        <v>833</v>
      </c>
      <c r="L663">
        <v>1191</v>
      </c>
      <c r="N663">
        <v>1013</v>
      </c>
      <c r="O663" t="s">
        <v>831</v>
      </c>
      <c r="P663" t="s">
        <v>831</v>
      </c>
      <c r="Q663">
        <v>1</v>
      </c>
      <c r="W663">
        <v>0</v>
      </c>
      <c r="X663">
        <v>-1417349443</v>
      </c>
      <c r="Y663">
        <v>0.55000000000000004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1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0.55000000000000004</v>
      </c>
      <c r="AU663" t="s">
        <v>3</v>
      </c>
      <c r="AV663">
        <v>2</v>
      </c>
      <c r="AW663">
        <v>2</v>
      </c>
      <c r="AX663">
        <v>33358154</v>
      </c>
      <c r="AY663">
        <v>1</v>
      </c>
      <c r="AZ663">
        <v>2048</v>
      </c>
      <c r="BA663">
        <v>759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Y663*Source!I719</f>
        <v>0.55000000000000004</v>
      </c>
      <c r="CY663">
        <f>AD663</f>
        <v>0</v>
      </c>
      <c r="CZ663">
        <f>AH663</f>
        <v>0</v>
      </c>
      <c r="DA663">
        <f>AL663</f>
        <v>1</v>
      </c>
      <c r="DB663">
        <f>ROUND(ROUND(AT663*CZ663,2),2)</f>
        <v>0</v>
      </c>
      <c r="DC663">
        <f>ROUND(ROUND(AT663*AG663,2),2)</f>
        <v>0</v>
      </c>
    </row>
    <row r="664" spans="1:107">
      <c r="A664">
        <f>ROW(Source!A719)</f>
        <v>719</v>
      </c>
      <c r="B664">
        <v>33304960</v>
      </c>
      <c r="C664">
        <v>33358135</v>
      </c>
      <c r="D664">
        <v>31258491</v>
      </c>
      <c r="E664">
        <v>1</v>
      </c>
      <c r="F664">
        <v>1</v>
      </c>
      <c r="G664">
        <v>1</v>
      </c>
      <c r="H664">
        <v>2</v>
      </c>
      <c r="I664" t="s">
        <v>834</v>
      </c>
      <c r="J664" t="s">
        <v>835</v>
      </c>
      <c r="K664" t="s">
        <v>836</v>
      </c>
      <c r="L664">
        <v>1368</v>
      </c>
      <c r="N664">
        <v>1011</v>
      </c>
      <c r="O664" t="s">
        <v>837</v>
      </c>
      <c r="P664" t="s">
        <v>837</v>
      </c>
      <c r="Q664">
        <v>1</v>
      </c>
      <c r="W664">
        <v>0</v>
      </c>
      <c r="X664">
        <v>-1718674368</v>
      </c>
      <c r="Y664">
        <v>0.33</v>
      </c>
      <c r="AA664">
        <v>0</v>
      </c>
      <c r="AB664">
        <v>111.99</v>
      </c>
      <c r="AC664">
        <v>13.5</v>
      </c>
      <c r="AD664">
        <v>0</v>
      </c>
      <c r="AE664">
        <v>0</v>
      </c>
      <c r="AF664">
        <v>111.99</v>
      </c>
      <c r="AG664">
        <v>13.5</v>
      </c>
      <c r="AH664">
        <v>0</v>
      </c>
      <c r="AI664">
        <v>1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1</v>
      </c>
      <c r="AQ664">
        <v>0</v>
      </c>
      <c r="AR664">
        <v>0</v>
      </c>
      <c r="AS664" t="s">
        <v>3</v>
      </c>
      <c r="AT664">
        <v>0.22</v>
      </c>
      <c r="AU664" t="s">
        <v>21</v>
      </c>
      <c r="AV664">
        <v>0</v>
      </c>
      <c r="AW664">
        <v>2</v>
      </c>
      <c r="AX664">
        <v>33358155</v>
      </c>
      <c r="AY664">
        <v>1</v>
      </c>
      <c r="AZ664">
        <v>0</v>
      </c>
      <c r="BA664">
        <v>760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Y664*Source!I719</f>
        <v>0.33</v>
      </c>
      <c r="CY664">
        <f>AB664</f>
        <v>111.99</v>
      </c>
      <c r="CZ664">
        <f>AF664</f>
        <v>111.99</v>
      </c>
      <c r="DA664">
        <f>AJ664</f>
        <v>1</v>
      </c>
      <c r="DB664">
        <f>ROUND(((ROUND(AT664*CZ664,2)*1.2)*1.25),2)</f>
        <v>36.96</v>
      </c>
      <c r="DC664">
        <f>ROUND(((ROUND(AT664*AG664,2)*1.2)*1.25),2)</f>
        <v>4.46</v>
      </c>
    </row>
    <row r="665" spans="1:107">
      <c r="A665">
        <f>ROW(Source!A719)</f>
        <v>719</v>
      </c>
      <c r="B665">
        <v>33304960</v>
      </c>
      <c r="C665">
        <v>33358135</v>
      </c>
      <c r="D665">
        <v>31258691</v>
      </c>
      <c r="E665">
        <v>1</v>
      </c>
      <c r="F665">
        <v>1</v>
      </c>
      <c r="G665">
        <v>1</v>
      </c>
      <c r="H665">
        <v>2</v>
      </c>
      <c r="I665" t="s">
        <v>838</v>
      </c>
      <c r="J665" t="s">
        <v>839</v>
      </c>
      <c r="K665" t="s">
        <v>840</v>
      </c>
      <c r="L665">
        <v>1368</v>
      </c>
      <c r="N665">
        <v>1011</v>
      </c>
      <c r="O665" t="s">
        <v>837</v>
      </c>
      <c r="P665" t="s">
        <v>837</v>
      </c>
      <c r="Q665">
        <v>1</v>
      </c>
      <c r="W665">
        <v>0</v>
      </c>
      <c r="X665">
        <v>1373224040</v>
      </c>
      <c r="Y665">
        <v>18.914999999999999</v>
      </c>
      <c r="AA665">
        <v>0</v>
      </c>
      <c r="AB665">
        <v>3.12</v>
      </c>
      <c r="AC665">
        <v>0</v>
      </c>
      <c r="AD665">
        <v>0</v>
      </c>
      <c r="AE665">
        <v>0</v>
      </c>
      <c r="AF665">
        <v>3.12</v>
      </c>
      <c r="AG665">
        <v>0</v>
      </c>
      <c r="AH665">
        <v>0</v>
      </c>
      <c r="AI665">
        <v>1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1</v>
      </c>
      <c r="AQ665">
        <v>0</v>
      </c>
      <c r="AR665">
        <v>0</v>
      </c>
      <c r="AS665" t="s">
        <v>3</v>
      </c>
      <c r="AT665">
        <v>12.61</v>
      </c>
      <c r="AU665" t="s">
        <v>21</v>
      </c>
      <c r="AV665">
        <v>0</v>
      </c>
      <c r="AW665">
        <v>2</v>
      </c>
      <c r="AX665">
        <v>33358156</v>
      </c>
      <c r="AY665">
        <v>1</v>
      </c>
      <c r="AZ665">
        <v>0</v>
      </c>
      <c r="BA665">
        <v>761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Y665*Source!I719</f>
        <v>18.914999999999999</v>
      </c>
      <c r="CY665">
        <f>AB665</f>
        <v>3.12</v>
      </c>
      <c r="CZ665">
        <f>AF665</f>
        <v>3.12</v>
      </c>
      <c r="DA665">
        <f>AJ665</f>
        <v>1</v>
      </c>
      <c r="DB665">
        <f>ROUND(((ROUND(AT665*CZ665,2)*1.2)*1.25),2)</f>
        <v>59.01</v>
      </c>
      <c r="DC665">
        <f>ROUND(((ROUND(AT665*AG665,2)*1.2)*1.25),2)</f>
        <v>0</v>
      </c>
    </row>
    <row r="666" spans="1:107">
      <c r="A666">
        <f>ROW(Source!A719)</f>
        <v>719</v>
      </c>
      <c r="B666">
        <v>33304960</v>
      </c>
      <c r="C666">
        <v>33358135</v>
      </c>
      <c r="D666">
        <v>31259879</v>
      </c>
      <c r="E666">
        <v>1</v>
      </c>
      <c r="F666">
        <v>1</v>
      </c>
      <c r="G666">
        <v>1</v>
      </c>
      <c r="H666">
        <v>2</v>
      </c>
      <c r="I666" t="s">
        <v>841</v>
      </c>
      <c r="J666" t="s">
        <v>842</v>
      </c>
      <c r="K666" t="s">
        <v>843</v>
      </c>
      <c r="L666">
        <v>1368</v>
      </c>
      <c r="N666">
        <v>1011</v>
      </c>
      <c r="O666" t="s">
        <v>837</v>
      </c>
      <c r="P666" t="s">
        <v>837</v>
      </c>
      <c r="Q666">
        <v>1</v>
      </c>
      <c r="W666">
        <v>0</v>
      </c>
      <c r="X666">
        <v>1372534845</v>
      </c>
      <c r="Y666">
        <v>0.495</v>
      </c>
      <c r="AA666">
        <v>0</v>
      </c>
      <c r="AB666">
        <v>65.709999999999994</v>
      </c>
      <c r="AC666">
        <v>11.6</v>
      </c>
      <c r="AD666">
        <v>0</v>
      </c>
      <c r="AE666">
        <v>0</v>
      </c>
      <c r="AF666">
        <v>65.709999999999994</v>
      </c>
      <c r="AG666">
        <v>11.6</v>
      </c>
      <c r="AH666">
        <v>0</v>
      </c>
      <c r="AI666">
        <v>1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1</v>
      </c>
      <c r="AQ666">
        <v>0</v>
      </c>
      <c r="AR666">
        <v>0</v>
      </c>
      <c r="AS666" t="s">
        <v>3</v>
      </c>
      <c r="AT666">
        <v>0.33</v>
      </c>
      <c r="AU666" t="s">
        <v>21</v>
      </c>
      <c r="AV666">
        <v>0</v>
      </c>
      <c r="AW666">
        <v>2</v>
      </c>
      <c r="AX666">
        <v>33358157</v>
      </c>
      <c r="AY666">
        <v>1</v>
      </c>
      <c r="AZ666">
        <v>0</v>
      </c>
      <c r="BA666">
        <v>762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Y666*Source!I719</f>
        <v>0.495</v>
      </c>
      <c r="CY666">
        <f>AB666</f>
        <v>65.709999999999994</v>
      </c>
      <c r="CZ666">
        <f>AF666</f>
        <v>65.709999999999994</v>
      </c>
      <c r="DA666">
        <f>AJ666</f>
        <v>1</v>
      </c>
      <c r="DB666">
        <f>ROUND(((ROUND(AT666*CZ666,2)*1.2)*1.25),2)</f>
        <v>32.520000000000003</v>
      </c>
      <c r="DC666">
        <f>ROUND(((ROUND(AT666*AG666,2)*1.2)*1.25),2)</f>
        <v>5.75</v>
      </c>
    </row>
    <row r="667" spans="1:107">
      <c r="A667">
        <f>ROW(Source!A719)</f>
        <v>719</v>
      </c>
      <c r="B667">
        <v>33304960</v>
      </c>
      <c r="C667">
        <v>33358135</v>
      </c>
      <c r="D667">
        <v>31260100</v>
      </c>
      <c r="E667">
        <v>1</v>
      </c>
      <c r="F667">
        <v>1</v>
      </c>
      <c r="G667">
        <v>1</v>
      </c>
      <c r="H667">
        <v>2</v>
      </c>
      <c r="I667" t="s">
        <v>858</v>
      </c>
      <c r="J667" t="s">
        <v>859</v>
      </c>
      <c r="K667" t="s">
        <v>860</v>
      </c>
      <c r="L667">
        <v>1368</v>
      </c>
      <c r="N667">
        <v>1011</v>
      </c>
      <c r="O667" t="s">
        <v>837</v>
      </c>
      <c r="P667" t="s">
        <v>837</v>
      </c>
      <c r="Q667">
        <v>1</v>
      </c>
      <c r="W667">
        <v>0</v>
      </c>
      <c r="X667">
        <v>-353815937</v>
      </c>
      <c r="Y667">
        <v>2.52</v>
      </c>
      <c r="AA667">
        <v>0</v>
      </c>
      <c r="AB667">
        <v>8.1</v>
      </c>
      <c r="AC667">
        <v>0</v>
      </c>
      <c r="AD667">
        <v>0</v>
      </c>
      <c r="AE667">
        <v>0</v>
      </c>
      <c r="AF667">
        <v>8.1</v>
      </c>
      <c r="AG667">
        <v>0</v>
      </c>
      <c r="AH667">
        <v>0</v>
      </c>
      <c r="AI667">
        <v>1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1</v>
      </c>
      <c r="AQ667">
        <v>0</v>
      </c>
      <c r="AR667">
        <v>0</v>
      </c>
      <c r="AS667" t="s">
        <v>3</v>
      </c>
      <c r="AT667">
        <v>1.68</v>
      </c>
      <c r="AU667" t="s">
        <v>21</v>
      </c>
      <c r="AV667">
        <v>0</v>
      </c>
      <c r="AW667">
        <v>2</v>
      </c>
      <c r="AX667">
        <v>33358158</v>
      </c>
      <c r="AY667">
        <v>1</v>
      </c>
      <c r="AZ667">
        <v>0</v>
      </c>
      <c r="BA667">
        <v>763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Y667*Source!I719</f>
        <v>2.52</v>
      </c>
      <c r="CY667">
        <f>AB667</f>
        <v>8.1</v>
      </c>
      <c r="CZ667">
        <f>AF667</f>
        <v>8.1</v>
      </c>
      <c r="DA667">
        <f>AJ667</f>
        <v>1</v>
      </c>
      <c r="DB667">
        <f>ROUND(((ROUND(AT667*CZ667,2)*1.2)*1.25),2)</f>
        <v>20.420000000000002</v>
      </c>
      <c r="DC667">
        <f>ROUND(((ROUND(AT667*AG667,2)*1.2)*1.25),2)</f>
        <v>0</v>
      </c>
    </row>
    <row r="668" spans="1:107">
      <c r="A668">
        <f>ROW(Source!A719)</f>
        <v>719</v>
      </c>
      <c r="B668">
        <v>33304960</v>
      </c>
      <c r="C668">
        <v>33358135</v>
      </c>
      <c r="D668">
        <v>31178053</v>
      </c>
      <c r="E668">
        <v>1</v>
      </c>
      <c r="F668">
        <v>1</v>
      </c>
      <c r="G668">
        <v>1</v>
      </c>
      <c r="H668">
        <v>3</v>
      </c>
      <c r="I668" t="s">
        <v>878</v>
      </c>
      <c r="J668" t="s">
        <v>879</v>
      </c>
      <c r="K668" t="s">
        <v>880</v>
      </c>
      <c r="L668">
        <v>1348</v>
      </c>
      <c r="N668">
        <v>1009</v>
      </c>
      <c r="O668" t="s">
        <v>32</v>
      </c>
      <c r="P668" t="s">
        <v>32</v>
      </c>
      <c r="Q668">
        <v>1000</v>
      </c>
      <c r="W668">
        <v>0</v>
      </c>
      <c r="X668">
        <v>-397490572</v>
      </c>
      <c r="Y668">
        <v>3.8000000000000002E-4</v>
      </c>
      <c r="AA668">
        <v>19800</v>
      </c>
      <c r="AB668">
        <v>0</v>
      </c>
      <c r="AC668">
        <v>0</v>
      </c>
      <c r="AD668">
        <v>0</v>
      </c>
      <c r="AE668">
        <v>19800</v>
      </c>
      <c r="AF668">
        <v>0</v>
      </c>
      <c r="AG668">
        <v>0</v>
      </c>
      <c r="AH668">
        <v>0</v>
      </c>
      <c r="AI668">
        <v>1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3</v>
      </c>
      <c r="AT668">
        <v>3.8000000000000002E-4</v>
      </c>
      <c r="AU668" t="s">
        <v>3</v>
      </c>
      <c r="AV668">
        <v>0</v>
      </c>
      <c r="AW668">
        <v>2</v>
      </c>
      <c r="AX668">
        <v>33358159</v>
      </c>
      <c r="AY668">
        <v>1</v>
      </c>
      <c r="AZ668">
        <v>0</v>
      </c>
      <c r="BA668">
        <v>764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Y668*Source!I719</f>
        <v>3.8000000000000002E-4</v>
      </c>
      <c r="CY668">
        <f t="shared" ref="CY668:CY678" si="25">AA668</f>
        <v>19800</v>
      </c>
      <c r="CZ668">
        <f t="shared" ref="CZ668:CZ678" si="26">AE668</f>
        <v>19800</v>
      </c>
      <c r="DA668">
        <f t="shared" ref="DA668:DA678" si="27">AI668</f>
        <v>1</v>
      </c>
      <c r="DB668">
        <f t="shared" ref="DB668:DB678" si="28">ROUND(ROUND(AT668*CZ668,2),2)</f>
        <v>7.52</v>
      </c>
      <c r="DC668">
        <f t="shared" ref="DC668:DC678" si="29">ROUND(ROUND(AT668*AG668,2),2)</f>
        <v>0</v>
      </c>
    </row>
    <row r="669" spans="1:107">
      <c r="A669">
        <f>ROW(Source!A719)</f>
        <v>719</v>
      </c>
      <c r="B669">
        <v>33304960</v>
      </c>
      <c r="C669">
        <v>33358135</v>
      </c>
      <c r="D669">
        <v>31178765</v>
      </c>
      <c r="E669">
        <v>1</v>
      </c>
      <c r="F669">
        <v>1</v>
      </c>
      <c r="G669">
        <v>1</v>
      </c>
      <c r="H669">
        <v>3</v>
      </c>
      <c r="I669" t="s">
        <v>869</v>
      </c>
      <c r="J669" t="s">
        <v>870</v>
      </c>
      <c r="K669" t="s">
        <v>871</v>
      </c>
      <c r="L669">
        <v>1346</v>
      </c>
      <c r="N669">
        <v>1009</v>
      </c>
      <c r="O669" t="s">
        <v>78</v>
      </c>
      <c r="P669" t="s">
        <v>78</v>
      </c>
      <c r="Q669">
        <v>1</v>
      </c>
      <c r="W669">
        <v>0</v>
      </c>
      <c r="X669">
        <v>-490687590</v>
      </c>
      <c r="Y669">
        <v>0.15</v>
      </c>
      <c r="AA669">
        <v>37.29</v>
      </c>
      <c r="AB669">
        <v>0</v>
      </c>
      <c r="AC669">
        <v>0</v>
      </c>
      <c r="AD669">
        <v>0</v>
      </c>
      <c r="AE669">
        <v>37.29</v>
      </c>
      <c r="AF669">
        <v>0</v>
      </c>
      <c r="AG669">
        <v>0</v>
      </c>
      <c r="AH669">
        <v>0</v>
      </c>
      <c r="AI669">
        <v>1</v>
      </c>
      <c r="AJ669">
        <v>1</v>
      </c>
      <c r="AK669">
        <v>1</v>
      </c>
      <c r="AL669">
        <v>1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3</v>
      </c>
      <c r="AT669">
        <v>0.15</v>
      </c>
      <c r="AU669" t="s">
        <v>3</v>
      </c>
      <c r="AV669">
        <v>0</v>
      </c>
      <c r="AW669">
        <v>2</v>
      </c>
      <c r="AX669">
        <v>33358160</v>
      </c>
      <c r="AY669">
        <v>1</v>
      </c>
      <c r="AZ669">
        <v>0</v>
      </c>
      <c r="BA669">
        <v>765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Y669*Source!I719</f>
        <v>0.15</v>
      </c>
      <c r="CY669">
        <f t="shared" si="25"/>
        <v>37.29</v>
      </c>
      <c r="CZ669">
        <f t="shared" si="26"/>
        <v>37.29</v>
      </c>
      <c r="DA669">
        <f t="shared" si="27"/>
        <v>1</v>
      </c>
      <c r="DB669">
        <f t="shared" si="28"/>
        <v>5.59</v>
      </c>
      <c r="DC669">
        <f t="shared" si="29"/>
        <v>0</v>
      </c>
    </row>
    <row r="670" spans="1:107">
      <c r="A670">
        <f>ROW(Source!A719)</f>
        <v>719</v>
      </c>
      <c r="B670">
        <v>33304960</v>
      </c>
      <c r="C670">
        <v>33358135</v>
      </c>
      <c r="D670">
        <v>31179550</v>
      </c>
      <c r="E670">
        <v>1</v>
      </c>
      <c r="F670">
        <v>1</v>
      </c>
      <c r="G670">
        <v>1</v>
      </c>
      <c r="H670">
        <v>3</v>
      </c>
      <c r="I670" t="s">
        <v>861</v>
      </c>
      <c r="J670" t="s">
        <v>862</v>
      </c>
      <c r="K670" t="s">
        <v>863</v>
      </c>
      <c r="L670">
        <v>1348</v>
      </c>
      <c r="N670">
        <v>1009</v>
      </c>
      <c r="O670" t="s">
        <v>32</v>
      </c>
      <c r="P670" t="s">
        <v>32</v>
      </c>
      <c r="Q670">
        <v>1000</v>
      </c>
      <c r="W670">
        <v>0</v>
      </c>
      <c r="X670">
        <v>-1068056325</v>
      </c>
      <c r="Y670">
        <v>3.4000000000000002E-4</v>
      </c>
      <c r="AA670">
        <v>10362</v>
      </c>
      <c r="AB670">
        <v>0</v>
      </c>
      <c r="AC670">
        <v>0</v>
      </c>
      <c r="AD670">
        <v>0</v>
      </c>
      <c r="AE670">
        <v>10362</v>
      </c>
      <c r="AF670">
        <v>0</v>
      </c>
      <c r="AG670">
        <v>0</v>
      </c>
      <c r="AH670">
        <v>0</v>
      </c>
      <c r="AI670">
        <v>1</v>
      </c>
      <c r="AJ670">
        <v>1</v>
      </c>
      <c r="AK670">
        <v>1</v>
      </c>
      <c r="AL670">
        <v>1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3</v>
      </c>
      <c r="AT670">
        <v>3.4000000000000002E-4</v>
      </c>
      <c r="AU670" t="s">
        <v>3</v>
      </c>
      <c r="AV670">
        <v>0</v>
      </c>
      <c r="AW670">
        <v>2</v>
      </c>
      <c r="AX670">
        <v>33358161</v>
      </c>
      <c r="AY670">
        <v>1</v>
      </c>
      <c r="AZ670">
        <v>0</v>
      </c>
      <c r="BA670">
        <v>766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Y670*Source!I719</f>
        <v>3.4000000000000002E-4</v>
      </c>
      <c r="CY670">
        <f t="shared" si="25"/>
        <v>10362</v>
      </c>
      <c r="CZ670">
        <f t="shared" si="26"/>
        <v>10362</v>
      </c>
      <c r="DA670">
        <f t="shared" si="27"/>
        <v>1</v>
      </c>
      <c r="DB670">
        <f t="shared" si="28"/>
        <v>3.52</v>
      </c>
      <c r="DC670">
        <f t="shared" si="29"/>
        <v>0</v>
      </c>
    </row>
    <row r="671" spans="1:107">
      <c r="A671">
        <f>ROW(Source!A719)</f>
        <v>719</v>
      </c>
      <c r="B671">
        <v>33304960</v>
      </c>
      <c r="C671">
        <v>33358135</v>
      </c>
      <c r="D671">
        <v>31180681</v>
      </c>
      <c r="E671">
        <v>1</v>
      </c>
      <c r="F671">
        <v>1</v>
      </c>
      <c r="G671">
        <v>1</v>
      </c>
      <c r="H671">
        <v>3</v>
      </c>
      <c r="I671" t="s">
        <v>30</v>
      </c>
      <c r="J671" t="s">
        <v>33</v>
      </c>
      <c r="K671" t="s">
        <v>31</v>
      </c>
      <c r="L671">
        <v>1348</v>
      </c>
      <c r="N671">
        <v>1009</v>
      </c>
      <c r="O671" t="s">
        <v>32</v>
      </c>
      <c r="P671" t="s">
        <v>32</v>
      </c>
      <c r="Q671">
        <v>1000</v>
      </c>
      <c r="W671">
        <v>0</v>
      </c>
      <c r="X671">
        <v>960438781</v>
      </c>
      <c r="Y671">
        <v>9.6000000000000002E-4</v>
      </c>
      <c r="AA671">
        <v>10068</v>
      </c>
      <c r="AB671">
        <v>0</v>
      </c>
      <c r="AC671">
        <v>0</v>
      </c>
      <c r="AD671">
        <v>0</v>
      </c>
      <c r="AE671">
        <v>10068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0</v>
      </c>
      <c r="AP671">
        <v>0</v>
      </c>
      <c r="AQ671">
        <v>0</v>
      </c>
      <c r="AR671">
        <v>0</v>
      </c>
      <c r="AS671" t="s">
        <v>3</v>
      </c>
      <c r="AT671">
        <v>9.6000000000000002E-4</v>
      </c>
      <c r="AU671" t="s">
        <v>3</v>
      </c>
      <c r="AV671">
        <v>0</v>
      </c>
      <c r="AW671">
        <v>1</v>
      </c>
      <c r="AX671">
        <v>-1</v>
      </c>
      <c r="AY671">
        <v>0</v>
      </c>
      <c r="AZ671">
        <v>0</v>
      </c>
      <c r="BA671" t="s">
        <v>3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Y671*Source!I719</f>
        <v>9.6000000000000002E-4</v>
      </c>
      <c r="CY671">
        <f t="shared" si="25"/>
        <v>10068</v>
      </c>
      <c r="CZ671">
        <f t="shared" si="26"/>
        <v>10068</v>
      </c>
      <c r="DA671">
        <f t="shared" si="27"/>
        <v>1</v>
      </c>
      <c r="DB671">
        <f t="shared" si="28"/>
        <v>9.67</v>
      </c>
      <c r="DC671">
        <f t="shared" si="29"/>
        <v>0</v>
      </c>
    </row>
    <row r="672" spans="1:107">
      <c r="A672">
        <f>ROW(Source!A719)</f>
        <v>719</v>
      </c>
      <c r="B672">
        <v>33304960</v>
      </c>
      <c r="C672">
        <v>33358135</v>
      </c>
      <c r="D672">
        <v>31180727</v>
      </c>
      <c r="E672">
        <v>1</v>
      </c>
      <c r="F672">
        <v>1</v>
      </c>
      <c r="G672">
        <v>1</v>
      </c>
      <c r="H672">
        <v>3</v>
      </c>
      <c r="I672" t="s">
        <v>844</v>
      </c>
      <c r="J672" t="s">
        <v>845</v>
      </c>
      <c r="K672" t="s">
        <v>846</v>
      </c>
      <c r="L672">
        <v>1348</v>
      </c>
      <c r="N672">
        <v>1009</v>
      </c>
      <c r="O672" t="s">
        <v>32</v>
      </c>
      <c r="P672" t="s">
        <v>32</v>
      </c>
      <c r="Q672">
        <v>1000</v>
      </c>
      <c r="W672">
        <v>0</v>
      </c>
      <c r="X672">
        <v>-437906794</v>
      </c>
      <c r="Y672">
        <v>4.1999999999999997E-3</v>
      </c>
      <c r="AA672">
        <v>9040.01</v>
      </c>
      <c r="AB672">
        <v>0</v>
      </c>
      <c r="AC672">
        <v>0</v>
      </c>
      <c r="AD672">
        <v>0</v>
      </c>
      <c r="AE672">
        <v>9040.01</v>
      </c>
      <c r="AF672">
        <v>0</v>
      </c>
      <c r="AG672">
        <v>0</v>
      </c>
      <c r="AH672">
        <v>0</v>
      </c>
      <c r="AI672">
        <v>1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4.1999999999999997E-3</v>
      </c>
      <c r="AU672" t="s">
        <v>3</v>
      </c>
      <c r="AV672">
        <v>0</v>
      </c>
      <c r="AW672">
        <v>2</v>
      </c>
      <c r="AX672">
        <v>33358163</v>
      </c>
      <c r="AY672">
        <v>1</v>
      </c>
      <c r="AZ672">
        <v>0</v>
      </c>
      <c r="BA672">
        <v>768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Y672*Source!I719</f>
        <v>4.1999999999999997E-3</v>
      </c>
      <c r="CY672">
        <f t="shared" si="25"/>
        <v>9040.01</v>
      </c>
      <c r="CZ672">
        <f t="shared" si="26"/>
        <v>9040.01</v>
      </c>
      <c r="DA672">
        <f t="shared" si="27"/>
        <v>1</v>
      </c>
      <c r="DB672">
        <f t="shared" si="28"/>
        <v>37.97</v>
      </c>
      <c r="DC672">
        <f t="shared" si="29"/>
        <v>0</v>
      </c>
    </row>
    <row r="673" spans="1:107">
      <c r="A673">
        <f>ROW(Source!A719)</f>
        <v>719</v>
      </c>
      <c r="B673">
        <v>33304960</v>
      </c>
      <c r="C673">
        <v>33358135</v>
      </c>
      <c r="D673">
        <v>31181038</v>
      </c>
      <c r="E673">
        <v>1</v>
      </c>
      <c r="F673">
        <v>1</v>
      </c>
      <c r="G673">
        <v>1</v>
      </c>
      <c r="H673">
        <v>3</v>
      </c>
      <c r="I673" t="s">
        <v>252</v>
      </c>
      <c r="J673" t="s">
        <v>254</v>
      </c>
      <c r="K673" t="s">
        <v>253</v>
      </c>
      <c r="L673">
        <v>1348</v>
      </c>
      <c r="N673">
        <v>1009</v>
      </c>
      <c r="O673" t="s">
        <v>32</v>
      </c>
      <c r="P673" t="s">
        <v>32</v>
      </c>
      <c r="Q673">
        <v>1000</v>
      </c>
      <c r="W673">
        <v>0</v>
      </c>
      <c r="X673">
        <v>-1777821868</v>
      </c>
      <c r="Y673">
        <v>1.8000000000000001E-4</v>
      </c>
      <c r="AA673">
        <v>10208</v>
      </c>
      <c r="AB673">
        <v>0</v>
      </c>
      <c r="AC673">
        <v>0</v>
      </c>
      <c r="AD673">
        <v>0</v>
      </c>
      <c r="AE673">
        <v>10208</v>
      </c>
      <c r="AF673">
        <v>0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1</v>
      </c>
      <c r="AN673">
        <v>0</v>
      </c>
      <c r="AO673">
        <v>0</v>
      </c>
      <c r="AP673">
        <v>0</v>
      </c>
      <c r="AQ673">
        <v>0</v>
      </c>
      <c r="AR673">
        <v>0</v>
      </c>
      <c r="AS673" t="s">
        <v>3</v>
      </c>
      <c r="AT673">
        <v>1.8000000000000001E-4</v>
      </c>
      <c r="AU673" t="s">
        <v>3</v>
      </c>
      <c r="AV673">
        <v>0</v>
      </c>
      <c r="AW673">
        <v>1</v>
      </c>
      <c r="AX673">
        <v>-1</v>
      </c>
      <c r="AY673">
        <v>0</v>
      </c>
      <c r="AZ673">
        <v>0</v>
      </c>
      <c r="BA673" t="s">
        <v>3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Y673*Source!I719</f>
        <v>1.8000000000000001E-4</v>
      </c>
      <c r="CY673">
        <f t="shared" si="25"/>
        <v>10208</v>
      </c>
      <c r="CZ673">
        <f t="shared" si="26"/>
        <v>10208</v>
      </c>
      <c r="DA673">
        <f t="shared" si="27"/>
        <v>1</v>
      </c>
      <c r="DB673">
        <f t="shared" si="28"/>
        <v>1.84</v>
      </c>
      <c r="DC673">
        <f t="shared" si="29"/>
        <v>0</v>
      </c>
    </row>
    <row r="674" spans="1:107">
      <c r="A674">
        <f>ROW(Source!A719)</f>
        <v>719</v>
      </c>
      <c r="B674">
        <v>33304960</v>
      </c>
      <c r="C674">
        <v>33358135</v>
      </c>
      <c r="D674">
        <v>31181610</v>
      </c>
      <c r="E674">
        <v>1</v>
      </c>
      <c r="F674">
        <v>1</v>
      </c>
      <c r="G674">
        <v>1</v>
      </c>
      <c r="H674">
        <v>3</v>
      </c>
      <c r="I674" t="s">
        <v>847</v>
      </c>
      <c r="J674" t="s">
        <v>848</v>
      </c>
      <c r="K674" t="s">
        <v>849</v>
      </c>
      <c r="L674">
        <v>1346</v>
      </c>
      <c r="N674">
        <v>1009</v>
      </c>
      <c r="O674" t="s">
        <v>78</v>
      </c>
      <c r="P674" t="s">
        <v>78</v>
      </c>
      <c r="Q674">
        <v>1</v>
      </c>
      <c r="W674">
        <v>0</v>
      </c>
      <c r="X674">
        <v>-731615568</v>
      </c>
      <c r="Y674">
        <v>2.72</v>
      </c>
      <c r="AA674">
        <v>23.09</v>
      </c>
      <c r="AB674">
        <v>0</v>
      </c>
      <c r="AC674">
        <v>0</v>
      </c>
      <c r="AD674">
        <v>0</v>
      </c>
      <c r="AE674">
        <v>23.09</v>
      </c>
      <c r="AF674">
        <v>0</v>
      </c>
      <c r="AG674">
        <v>0</v>
      </c>
      <c r="AH674">
        <v>0</v>
      </c>
      <c r="AI674">
        <v>1</v>
      </c>
      <c r="AJ674">
        <v>1</v>
      </c>
      <c r="AK674">
        <v>1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2.72</v>
      </c>
      <c r="AU674" t="s">
        <v>3</v>
      </c>
      <c r="AV674">
        <v>0</v>
      </c>
      <c r="AW674">
        <v>2</v>
      </c>
      <c r="AX674">
        <v>33358165</v>
      </c>
      <c r="AY674">
        <v>1</v>
      </c>
      <c r="AZ674">
        <v>0</v>
      </c>
      <c r="BA674">
        <v>770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Y674*Source!I719</f>
        <v>2.72</v>
      </c>
      <c r="CY674">
        <f t="shared" si="25"/>
        <v>23.09</v>
      </c>
      <c r="CZ674">
        <f t="shared" si="26"/>
        <v>23.09</v>
      </c>
      <c r="DA674">
        <f t="shared" si="27"/>
        <v>1</v>
      </c>
      <c r="DB674">
        <f t="shared" si="28"/>
        <v>62.8</v>
      </c>
      <c r="DC674">
        <f t="shared" si="29"/>
        <v>0</v>
      </c>
    </row>
    <row r="675" spans="1:107">
      <c r="A675">
        <f>ROW(Source!A719)</f>
        <v>719</v>
      </c>
      <c r="B675">
        <v>33304960</v>
      </c>
      <c r="C675">
        <v>33358135</v>
      </c>
      <c r="D675">
        <v>31183622</v>
      </c>
      <c r="E675">
        <v>1</v>
      </c>
      <c r="F675">
        <v>1</v>
      </c>
      <c r="G675">
        <v>1</v>
      </c>
      <c r="H675">
        <v>3</v>
      </c>
      <c r="I675" t="s">
        <v>256</v>
      </c>
      <c r="J675" t="s">
        <v>259</v>
      </c>
      <c r="K675" t="s">
        <v>257</v>
      </c>
      <c r="L675">
        <v>1339</v>
      </c>
      <c r="N675">
        <v>1007</v>
      </c>
      <c r="O675" t="s">
        <v>258</v>
      </c>
      <c r="P675" t="s">
        <v>258</v>
      </c>
      <c r="Q675">
        <v>1</v>
      </c>
      <c r="W675">
        <v>0</v>
      </c>
      <c r="X675">
        <v>-1019936957</v>
      </c>
      <c r="Y675">
        <v>8.9999999999999993E-3</v>
      </c>
      <c r="AA675">
        <v>485.9</v>
      </c>
      <c r="AB675">
        <v>0</v>
      </c>
      <c r="AC675">
        <v>0</v>
      </c>
      <c r="AD675">
        <v>0</v>
      </c>
      <c r="AE675">
        <v>485.9</v>
      </c>
      <c r="AF675">
        <v>0</v>
      </c>
      <c r="AG675">
        <v>0</v>
      </c>
      <c r="AH675">
        <v>0</v>
      </c>
      <c r="AI675">
        <v>1</v>
      </c>
      <c r="AJ675">
        <v>1</v>
      </c>
      <c r="AK675">
        <v>1</v>
      </c>
      <c r="AL675">
        <v>1</v>
      </c>
      <c r="AN675">
        <v>0</v>
      </c>
      <c r="AO675">
        <v>0</v>
      </c>
      <c r="AP675">
        <v>0</v>
      </c>
      <c r="AQ675">
        <v>0</v>
      </c>
      <c r="AR675">
        <v>0</v>
      </c>
      <c r="AS675" t="s">
        <v>3</v>
      </c>
      <c r="AT675">
        <v>8.9999999999999993E-3</v>
      </c>
      <c r="AU675" t="s">
        <v>3</v>
      </c>
      <c r="AV675">
        <v>0</v>
      </c>
      <c r="AW675">
        <v>1</v>
      </c>
      <c r="AX675">
        <v>-1</v>
      </c>
      <c r="AY675">
        <v>0</v>
      </c>
      <c r="AZ675">
        <v>0</v>
      </c>
      <c r="BA675" t="s">
        <v>3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Y675*Source!I719</f>
        <v>8.9999999999999993E-3</v>
      </c>
      <c r="CY675">
        <f t="shared" si="25"/>
        <v>485.9</v>
      </c>
      <c r="CZ675">
        <f t="shared" si="26"/>
        <v>485.9</v>
      </c>
      <c r="DA675">
        <f t="shared" si="27"/>
        <v>1</v>
      </c>
      <c r="DB675">
        <f t="shared" si="28"/>
        <v>4.37</v>
      </c>
      <c r="DC675">
        <f t="shared" si="29"/>
        <v>0</v>
      </c>
    </row>
    <row r="676" spans="1:107">
      <c r="A676">
        <f>ROW(Source!A719)</f>
        <v>719</v>
      </c>
      <c r="B676">
        <v>33304960</v>
      </c>
      <c r="C676">
        <v>33358135</v>
      </c>
      <c r="D676">
        <v>31214523</v>
      </c>
      <c r="E676">
        <v>1</v>
      </c>
      <c r="F676">
        <v>1</v>
      </c>
      <c r="G676">
        <v>1</v>
      </c>
      <c r="H676">
        <v>3</v>
      </c>
      <c r="I676" t="s">
        <v>872</v>
      </c>
      <c r="J676" t="s">
        <v>873</v>
      </c>
      <c r="K676" t="s">
        <v>874</v>
      </c>
      <c r="L676">
        <v>1348</v>
      </c>
      <c r="N676">
        <v>1009</v>
      </c>
      <c r="O676" t="s">
        <v>32</v>
      </c>
      <c r="P676" t="s">
        <v>32</v>
      </c>
      <c r="Q676">
        <v>1000</v>
      </c>
      <c r="W676">
        <v>0</v>
      </c>
      <c r="X676">
        <v>570223526</v>
      </c>
      <c r="Y676">
        <v>2.9E-4</v>
      </c>
      <c r="AA676">
        <v>15119</v>
      </c>
      <c r="AB676">
        <v>0</v>
      </c>
      <c r="AC676">
        <v>0</v>
      </c>
      <c r="AD676">
        <v>0</v>
      </c>
      <c r="AE676">
        <v>15119</v>
      </c>
      <c r="AF676">
        <v>0</v>
      </c>
      <c r="AG676">
        <v>0</v>
      </c>
      <c r="AH676">
        <v>0</v>
      </c>
      <c r="AI676">
        <v>1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2.9E-4</v>
      </c>
      <c r="AU676" t="s">
        <v>3</v>
      </c>
      <c r="AV676">
        <v>0</v>
      </c>
      <c r="AW676">
        <v>2</v>
      </c>
      <c r="AX676">
        <v>33358167</v>
      </c>
      <c r="AY676">
        <v>1</v>
      </c>
      <c r="AZ676">
        <v>0</v>
      </c>
      <c r="BA676">
        <v>772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Y676*Source!I719</f>
        <v>2.9E-4</v>
      </c>
      <c r="CY676">
        <f t="shared" si="25"/>
        <v>15119</v>
      </c>
      <c r="CZ676">
        <f t="shared" si="26"/>
        <v>15119</v>
      </c>
      <c r="DA676">
        <f t="shared" si="27"/>
        <v>1</v>
      </c>
      <c r="DB676">
        <f t="shared" si="28"/>
        <v>4.38</v>
      </c>
      <c r="DC676">
        <f t="shared" si="29"/>
        <v>0</v>
      </c>
    </row>
    <row r="677" spans="1:107">
      <c r="A677">
        <f>ROW(Source!A719)</f>
        <v>719</v>
      </c>
      <c r="B677">
        <v>33304960</v>
      </c>
      <c r="C677">
        <v>33358135</v>
      </c>
      <c r="D677">
        <v>31215251</v>
      </c>
      <c r="E677">
        <v>1</v>
      </c>
      <c r="F677">
        <v>1</v>
      </c>
      <c r="G677">
        <v>1</v>
      </c>
      <c r="H677">
        <v>3</v>
      </c>
      <c r="I677" t="s">
        <v>881</v>
      </c>
      <c r="J677" t="s">
        <v>882</v>
      </c>
      <c r="K677" t="s">
        <v>883</v>
      </c>
      <c r="L677">
        <v>1348</v>
      </c>
      <c r="N677">
        <v>1009</v>
      </c>
      <c r="O677" t="s">
        <v>32</v>
      </c>
      <c r="P677" t="s">
        <v>32</v>
      </c>
      <c r="Q677">
        <v>1000</v>
      </c>
      <c r="W677">
        <v>0</v>
      </c>
      <c r="X677">
        <v>-909021926</v>
      </c>
      <c r="Y677">
        <v>1.3999999999999999E-4</v>
      </c>
      <c r="AA677">
        <v>16950</v>
      </c>
      <c r="AB677">
        <v>0</v>
      </c>
      <c r="AC677">
        <v>0</v>
      </c>
      <c r="AD677">
        <v>0</v>
      </c>
      <c r="AE677">
        <v>16950</v>
      </c>
      <c r="AF677">
        <v>0</v>
      </c>
      <c r="AG677">
        <v>0</v>
      </c>
      <c r="AH677">
        <v>0</v>
      </c>
      <c r="AI677">
        <v>1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1.3999999999999999E-4</v>
      </c>
      <c r="AU677" t="s">
        <v>3</v>
      </c>
      <c r="AV677">
        <v>0</v>
      </c>
      <c r="AW677">
        <v>2</v>
      </c>
      <c r="AX677">
        <v>33358168</v>
      </c>
      <c r="AY677">
        <v>1</v>
      </c>
      <c r="AZ677">
        <v>0</v>
      </c>
      <c r="BA677">
        <v>773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Y677*Source!I719</f>
        <v>1.3999999999999999E-4</v>
      </c>
      <c r="CY677">
        <f t="shared" si="25"/>
        <v>16950</v>
      </c>
      <c r="CZ677">
        <f t="shared" si="26"/>
        <v>16950</v>
      </c>
      <c r="DA677">
        <f t="shared" si="27"/>
        <v>1</v>
      </c>
      <c r="DB677">
        <f t="shared" si="28"/>
        <v>2.37</v>
      </c>
      <c r="DC677">
        <f t="shared" si="29"/>
        <v>0</v>
      </c>
    </row>
    <row r="678" spans="1:107">
      <c r="A678">
        <f>ROW(Source!A719)</f>
        <v>719</v>
      </c>
      <c r="B678">
        <v>33304960</v>
      </c>
      <c r="C678">
        <v>33358135</v>
      </c>
      <c r="D678">
        <v>31240760</v>
      </c>
      <c r="E678">
        <v>1</v>
      </c>
      <c r="F678">
        <v>1</v>
      </c>
      <c r="G678">
        <v>1</v>
      </c>
      <c r="H678">
        <v>3</v>
      </c>
      <c r="I678" t="s">
        <v>884</v>
      </c>
      <c r="J678" t="s">
        <v>885</v>
      </c>
      <c r="K678" t="s">
        <v>886</v>
      </c>
      <c r="L678">
        <v>1354</v>
      </c>
      <c r="N678">
        <v>1010</v>
      </c>
      <c r="O678" t="s">
        <v>40</v>
      </c>
      <c r="P678" t="s">
        <v>40</v>
      </c>
      <c r="Q678">
        <v>1</v>
      </c>
      <c r="W678">
        <v>0</v>
      </c>
      <c r="X678">
        <v>-1451673375</v>
      </c>
      <c r="Y678">
        <v>3</v>
      </c>
      <c r="AA678">
        <v>18.88</v>
      </c>
      <c r="AB678">
        <v>0</v>
      </c>
      <c r="AC678">
        <v>0</v>
      </c>
      <c r="AD678">
        <v>0</v>
      </c>
      <c r="AE678">
        <v>18.88</v>
      </c>
      <c r="AF678">
        <v>0</v>
      </c>
      <c r="AG678">
        <v>0</v>
      </c>
      <c r="AH678">
        <v>0</v>
      </c>
      <c r="AI678">
        <v>1</v>
      </c>
      <c r="AJ678">
        <v>1</v>
      </c>
      <c r="AK678">
        <v>1</v>
      </c>
      <c r="AL678">
        <v>1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3</v>
      </c>
      <c r="AT678">
        <v>3</v>
      </c>
      <c r="AU678" t="s">
        <v>3</v>
      </c>
      <c r="AV678">
        <v>0</v>
      </c>
      <c r="AW678">
        <v>2</v>
      </c>
      <c r="AX678">
        <v>33358169</v>
      </c>
      <c r="AY678">
        <v>1</v>
      </c>
      <c r="AZ678">
        <v>0</v>
      </c>
      <c r="BA678">
        <v>774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Y678*Source!I719</f>
        <v>3</v>
      </c>
      <c r="CY678">
        <f t="shared" si="25"/>
        <v>18.88</v>
      </c>
      <c r="CZ678">
        <f t="shared" si="26"/>
        <v>18.88</v>
      </c>
      <c r="DA678">
        <f t="shared" si="27"/>
        <v>1</v>
      </c>
      <c r="DB678">
        <f t="shared" si="28"/>
        <v>56.64</v>
      </c>
      <c r="DC678">
        <f t="shared" si="29"/>
        <v>0</v>
      </c>
    </row>
    <row r="679" spans="1:107">
      <c r="A679">
        <f>ROW(Source!A728)</f>
        <v>728</v>
      </c>
      <c r="B679">
        <v>33304975</v>
      </c>
      <c r="C679">
        <v>33358174</v>
      </c>
      <c r="D679">
        <v>31172067</v>
      </c>
      <c r="E679">
        <v>1</v>
      </c>
      <c r="F679">
        <v>1</v>
      </c>
      <c r="G679">
        <v>1</v>
      </c>
      <c r="H679">
        <v>1</v>
      </c>
      <c r="I679" t="s">
        <v>887</v>
      </c>
      <c r="J679" t="s">
        <v>3</v>
      </c>
      <c r="K679" t="s">
        <v>888</v>
      </c>
      <c r="L679">
        <v>1191</v>
      </c>
      <c r="N679">
        <v>1013</v>
      </c>
      <c r="O679" t="s">
        <v>831</v>
      </c>
      <c r="P679" t="s">
        <v>831</v>
      </c>
      <c r="Q679">
        <v>1</v>
      </c>
      <c r="W679">
        <v>0</v>
      </c>
      <c r="X679">
        <v>145020957</v>
      </c>
      <c r="Y679">
        <v>5.5475999999999983</v>
      </c>
      <c r="AA679">
        <v>0</v>
      </c>
      <c r="AB679">
        <v>0</v>
      </c>
      <c r="AC679">
        <v>0</v>
      </c>
      <c r="AD679">
        <v>9.07</v>
      </c>
      <c r="AE679">
        <v>0</v>
      </c>
      <c r="AF679">
        <v>0</v>
      </c>
      <c r="AG679">
        <v>0</v>
      </c>
      <c r="AH679">
        <v>9.07</v>
      </c>
      <c r="AI679">
        <v>1</v>
      </c>
      <c r="AJ679">
        <v>1</v>
      </c>
      <c r="AK679">
        <v>1</v>
      </c>
      <c r="AL679">
        <v>1</v>
      </c>
      <c r="AN679">
        <v>0</v>
      </c>
      <c r="AO679">
        <v>1</v>
      </c>
      <c r="AP679">
        <v>1</v>
      </c>
      <c r="AQ679">
        <v>0</v>
      </c>
      <c r="AR679">
        <v>0</v>
      </c>
      <c r="AS679" t="s">
        <v>3</v>
      </c>
      <c r="AT679">
        <v>4.0199999999999996</v>
      </c>
      <c r="AU679" t="s">
        <v>22</v>
      </c>
      <c r="AV679">
        <v>1</v>
      </c>
      <c r="AW679">
        <v>2</v>
      </c>
      <c r="AX679">
        <v>33358185</v>
      </c>
      <c r="AY679">
        <v>1</v>
      </c>
      <c r="AZ679">
        <v>0</v>
      </c>
      <c r="BA679">
        <v>775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Y679*Source!I728</f>
        <v>5.5475999999999983</v>
      </c>
      <c r="CY679">
        <f>AD679</f>
        <v>9.07</v>
      </c>
      <c r="CZ679">
        <f>AH679</f>
        <v>9.07</v>
      </c>
      <c r="DA679">
        <f>AL679</f>
        <v>1</v>
      </c>
      <c r="DB679">
        <f>ROUND(((ROUND(AT679*CZ679,2)*1.2)*1.15),2)</f>
        <v>50.31</v>
      </c>
      <c r="DC679">
        <f>ROUND(((ROUND(AT679*AG679,2)*1.2)*1.15),2)</f>
        <v>0</v>
      </c>
    </row>
    <row r="680" spans="1:107">
      <c r="A680">
        <f>ROW(Source!A728)</f>
        <v>728</v>
      </c>
      <c r="B680">
        <v>33304975</v>
      </c>
      <c r="C680">
        <v>33358174</v>
      </c>
      <c r="D680">
        <v>31172011</v>
      </c>
      <c r="E680">
        <v>1</v>
      </c>
      <c r="F680">
        <v>1</v>
      </c>
      <c r="G680">
        <v>1</v>
      </c>
      <c r="H680">
        <v>1</v>
      </c>
      <c r="I680" t="s">
        <v>832</v>
      </c>
      <c r="J680" t="s">
        <v>3</v>
      </c>
      <c r="K680" t="s">
        <v>833</v>
      </c>
      <c r="L680">
        <v>1191</v>
      </c>
      <c r="N680">
        <v>1013</v>
      </c>
      <c r="O680" t="s">
        <v>831</v>
      </c>
      <c r="P680" t="s">
        <v>831</v>
      </c>
      <c r="Q680">
        <v>1</v>
      </c>
      <c r="W680">
        <v>0</v>
      </c>
      <c r="X680">
        <v>-1417349443</v>
      </c>
      <c r="Y680">
        <v>0.01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1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3</v>
      </c>
      <c r="AT680">
        <v>0.01</v>
      </c>
      <c r="AU680" t="s">
        <v>3</v>
      </c>
      <c r="AV680">
        <v>2</v>
      </c>
      <c r="AW680">
        <v>2</v>
      </c>
      <c r="AX680">
        <v>33358186</v>
      </c>
      <c r="AY680">
        <v>1</v>
      </c>
      <c r="AZ680">
        <v>2048</v>
      </c>
      <c r="BA680">
        <v>776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Y680*Source!I728</f>
        <v>0.01</v>
      </c>
      <c r="CY680">
        <f>AD680</f>
        <v>0</v>
      </c>
      <c r="CZ680">
        <f>AH680</f>
        <v>0</v>
      </c>
      <c r="DA680">
        <f>AL680</f>
        <v>1</v>
      </c>
      <c r="DB680">
        <f>ROUND(ROUND(AT680*CZ680,2),2)</f>
        <v>0</v>
      </c>
      <c r="DC680">
        <f>ROUND(ROUND(AT680*AG680,2),2)</f>
        <v>0</v>
      </c>
    </row>
    <row r="681" spans="1:107">
      <c r="A681">
        <f>ROW(Source!A728)</f>
        <v>728</v>
      </c>
      <c r="B681">
        <v>33304975</v>
      </c>
      <c r="C681">
        <v>33358174</v>
      </c>
      <c r="D681">
        <v>31258691</v>
      </c>
      <c r="E681">
        <v>1</v>
      </c>
      <c r="F681">
        <v>1</v>
      </c>
      <c r="G681">
        <v>1</v>
      </c>
      <c r="H681">
        <v>2</v>
      </c>
      <c r="I681" t="s">
        <v>838</v>
      </c>
      <c r="J681" t="s">
        <v>839</v>
      </c>
      <c r="K681" t="s">
        <v>840</v>
      </c>
      <c r="L681">
        <v>1368</v>
      </c>
      <c r="N681">
        <v>1011</v>
      </c>
      <c r="O681" t="s">
        <v>837</v>
      </c>
      <c r="P681" t="s">
        <v>837</v>
      </c>
      <c r="Q681">
        <v>1</v>
      </c>
      <c r="W681">
        <v>0</v>
      </c>
      <c r="X681">
        <v>1373224040</v>
      </c>
      <c r="Y681">
        <v>1.5149999999999999</v>
      </c>
      <c r="AA681">
        <v>0</v>
      </c>
      <c r="AB681">
        <v>3.12</v>
      </c>
      <c r="AC681">
        <v>0</v>
      </c>
      <c r="AD681">
        <v>0</v>
      </c>
      <c r="AE681">
        <v>0</v>
      </c>
      <c r="AF681">
        <v>3.12</v>
      </c>
      <c r="AG681">
        <v>0</v>
      </c>
      <c r="AH681">
        <v>0</v>
      </c>
      <c r="AI681">
        <v>1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1</v>
      </c>
      <c r="AQ681">
        <v>0</v>
      </c>
      <c r="AR681">
        <v>0</v>
      </c>
      <c r="AS681" t="s">
        <v>3</v>
      </c>
      <c r="AT681">
        <v>1.01</v>
      </c>
      <c r="AU681" t="s">
        <v>21</v>
      </c>
      <c r="AV681">
        <v>0</v>
      </c>
      <c r="AW681">
        <v>2</v>
      </c>
      <c r="AX681">
        <v>33358187</v>
      </c>
      <c r="AY681">
        <v>1</v>
      </c>
      <c r="AZ681">
        <v>0</v>
      </c>
      <c r="BA681">
        <v>777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Y681*Source!I728</f>
        <v>1.5149999999999999</v>
      </c>
      <c r="CY681">
        <f>AB681</f>
        <v>3.12</v>
      </c>
      <c r="CZ681">
        <f>AF681</f>
        <v>3.12</v>
      </c>
      <c r="DA681">
        <f>AJ681</f>
        <v>1</v>
      </c>
      <c r="DB681">
        <f>ROUND(((ROUND(AT681*CZ681,2)*1.2)*1.25),2)</f>
        <v>4.7300000000000004</v>
      </c>
      <c r="DC681">
        <f>ROUND(((ROUND(AT681*AG681,2)*1.2)*1.25),2)</f>
        <v>0</v>
      </c>
    </row>
    <row r="682" spans="1:107">
      <c r="A682">
        <f>ROW(Source!A728)</f>
        <v>728</v>
      </c>
      <c r="B682">
        <v>33304975</v>
      </c>
      <c r="C682">
        <v>33358174</v>
      </c>
      <c r="D682">
        <v>31259879</v>
      </c>
      <c r="E682">
        <v>1</v>
      </c>
      <c r="F682">
        <v>1</v>
      </c>
      <c r="G682">
        <v>1</v>
      </c>
      <c r="H682">
        <v>2</v>
      </c>
      <c r="I682" t="s">
        <v>841</v>
      </c>
      <c r="J682" t="s">
        <v>842</v>
      </c>
      <c r="K682" t="s">
        <v>843</v>
      </c>
      <c r="L682">
        <v>1368</v>
      </c>
      <c r="N682">
        <v>1011</v>
      </c>
      <c r="O682" t="s">
        <v>837</v>
      </c>
      <c r="P682" t="s">
        <v>837</v>
      </c>
      <c r="Q682">
        <v>1</v>
      </c>
      <c r="W682">
        <v>0</v>
      </c>
      <c r="X682">
        <v>1372534845</v>
      </c>
      <c r="Y682">
        <v>1.4999999999999999E-2</v>
      </c>
      <c r="AA682">
        <v>0</v>
      </c>
      <c r="AB682">
        <v>65.709999999999994</v>
      </c>
      <c r="AC682">
        <v>11.6</v>
      </c>
      <c r="AD682">
        <v>0</v>
      </c>
      <c r="AE682">
        <v>0</v>
      </c>
      <c r="AF682">
        <v>65.709999999999994</v>
      </c>
      <c r="AG682">
        <v>11.6</v>
      </c>
      <c r="AH682">
        <v>0</v>
      </c>
      <c r="AI682">
        <v>1</v>
      </c>
      <c r="AJ682">
        <v>1</v>
      </c>
      <c r="AK682">
        <v>1</v>
      </c>
      <c r="AL682">
        <v>1</v>
      </c>
      <c r="AN682">
        <v>0</v>
      </c>
      <c r="AO682">
        <v>1</v>
      </c>
      <c r="AP682">
        <v>1</v>
      </c>
      <c r="AQ682">
        <v>0</v>
      </c>
      <c r="AR682">
        <v>0</v>
      </c>
      <c r="AS682" t="s">
        <v>3</v>
      </c>
      <c r="AT682">
        <v>0.01</v>
      </c>
      <c r="AU682" t="s">
        <v>21</v>
      </c>
      <c r="AV682">
        <v>0</v>
      </c>
      <c r="AW682">
        <v>2</v>
      </c>
      <c r="AX682">
        <v>33358188</v>
      </c>
      <c r="AY682">
        <v>1</v>
      </c>
      <c r="AZ682">
        <v>0</v>
      </c>
      <c r="BA682">
        <v>778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Y682*Source!I728</f>
        <v>1.4999999999999999E-2</v>
      </c>
      <c r="CY682">
        <f>AB682</f>
        <v>65.709999999999994</v>
      </c>
      <c r="CZ682">
        <f>AF682</f>
        <v>65.709999999999994</v>
      </c>
      <c r="DA682">
        <f>AJ682</f>
        <v>1</v>
      </c>
      <c r="DB682">
        <f>ROUND(((ROUND(AT682*CZ682,2)*1.2)*1.25),2)</f>
        <v>0.99</v>
      </c>
      <c r="DC682">
        <f>ROUND(((ROUND(AT682*AG682,2)*1.2)*1.25),2)</f>
        <v>0.18</v>
      </c>
    </row>
    <row r="683" spans="1:107">
      <c r="A683">
        <f>ROW(Source!A728)</f>
        <v>728</v>
      </c>
      <c r="B683">
        <v>33304975</v>
      </c>
      <c r="C683">
        <v>33358174</v>
      </c>
      <c r="D683">
        <v>31175973</v>
      </c>
      <c r="E683">
        <v>1</v>
      </c>
      <c r="F683">
        <v>1</v>
      </c>
      <c r="G683">
        <v>1</v>
      </c>
      <c r="H683">
        <v>3</v>
      </c>
      <c r="I683" t="s">
        <v>889</v>
      </c>
      <c r="J683" t="s">
        <v>890</v>
      </c>
      <c r="K683" t="s">
        <v>891</v>
      </c>
      <c r="L683">
        <v>1348</v>
      </c>
      <c r="N683">
        <v>1009</v>
      </c>
      <c r="O683" t="s">
        <v>32</v>
      </c>
      <c r="P683" t="s">
        <v>32</v>
      </c>
      <c r="Q683">
        <v>1000</v>
      </c>
      <c r="W683">
        <v>0</v>
      </c>
      <c r="X683">
        <v>731670393</v>
      </c>
      <c r="Y683">
        <v>1.2999999999999999E-4</v>
      </c>
      <c r="AA683">
        <v>26499</v>
      </c>
      <c r="AB683">
        <v>0</v>
      </c>
      <c r="AC683">
        <v>0</v>
      </c>
      <c r="AD683">
        <v>0</v>
      </c>
      <c r="AE683">
        <v>26499</v>
      </c>
      <c r="AF683">
        <v>0</v>
      </c>
      <c r="AG683">
        <v>0</v>
      </c>
      <c r="AH683">
        <v>0</v>
      </c>
      <c r="AI683">
        <v>1</v>
      </c>
      <c r="AJ683">
        <v>1</v>
      </c>
      <c r="AK683">
        <v>1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1.2999999999999999E-4</v>
      </c>
      <c r="AU683" t="s">
        <v>3</v>
      </c>
      <c r="AV683">
        <v>0</v>
      </c>
      <c r="AW683">
        <v>2</v>
      </c>
      <c r="AX683">
        <v>33358189</v>
      </c>
      <c r="AY683">
        <v>1</v>
      </c>
      <c r="AZ683">
        <v>0</v>
      </c>
      <c r="BA683">
        <v>779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Y683*Source!I728</f>
        <v>1.2999999999999999E-4</v>
      </c>
      <c r="CY683">
        <f t="shared" ref="CY683:CY688" si="30">AA683</f>
        <v>26499</v>
      </c>
      <c r="CZ683">
        <f t="shared" ref="CZ683:CZ688" si="31">AE683</f>
        <v>26499</v>
      </c>
      <c r="DA683">
        <f t="shared" ref="DA683:DA688" si="32">AI683</f>
        <v>1</v>
      </c>
      <c r="DB683">
        <f t="shared" ref="DB683:DB688" si="33">ROUND(ROUND(AT683*CZ683,2),2)</f>
        <v>3.44</v>
      </c>
      <c r="DC683">
        <f t="shared" ref="DC683:DC688" si="34">ROUND(ROUND(AT683*AG683,2),2)</f>
        <v>0</v>
      </c>
    </row>
    <row r="684" spans="1:107">
      <c r="A684">
        <f>ROW(Source!A728)</f>
        <v>728</v>
      </c>
      <c r="B684">
        <v>33304975</v>
      </c>
      <c r="C684">
        <v>33358174</v>
      </c>
      <c r="D684">
        <v>31180727</v>
      </c>
      <c r="E684">
        <v>1</v>
      </c>
      <c r="F684">
        <v>1</v>
      </c>
      <c r="G684">
        <v>1</v>
      </c>
      <c r="H684">
        <v>3</v>
      </c>
      <c r="I684" t="s">
        <v>844</v>
      </c>
      <c r="J684" t="s">
        <v>845</v>
      </c>
      <c r="K684" t="s">
        <v>846</v>
      </c>
      <c r="L684">
        <v>1348</v>
      </c>
      <c r="N684">
        <v>1009</v>
      </c>
      <c r="O684" t="s">
        <v>32</v>
      </c>
      <c r="P684" t="s">
        <v>32</v>
      </c>
      <c r="Q684">
        <v>1000</v>
      </c>
      <c r="W684">
        <v>0</v>
      </c>
      <c r="X684">
        <v>-437906794</v>
      </c>
      <c r="Y684">
        <v>1.8000000000000001E-4</v>
      </c>
      <c r="AA684">
        <v>9040.01</v>
      </c>
      <c r="AB684">
        <v>0</v>
      </c>
      <c r="AC684">
        <v>0</v>
      </c>
      <c r="AD684">
        <v>0</v>
      </c>
      <c r="AE684">
        <v>9040.01</v>
      </c>
      <c r="AF684">
        <v>0</v>
      </c>
      <c r="AG684">
        <v>0</v>
      </c>
      <c r="AH684">
        <v>0</v>
      </c>
      <c r="AI684">
        <v>1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1.8000000000000001E-4</v>
      </c>
      <c r="AU684" t="s">
        <v>3</v>
      </c>
      <c r="AV684">
        <v>0</v>
      </c>
      <c r="AW684">
        <v>2</v>
      </c>
      <c r="AX684">
        <v>33358190</v>
      </c>
      <c r="AY684">
        <v>1</v>
      </c>
      <c r="AZ684">
        <v>0</v>
      </c>
      <c r="BA684">
        <v>780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Y684*Source!I728</f>
        <v>1.8000000000000001E-4</v>
      </c>
      <c r="CY684">
        <f t="shared" si="30"/>
        <v>9040.01</v>
      </c>
      <c r="CZ684">
        <f t="shared" si="31"/>
        <v>9040.01</v>
      </c>
      <c r="DA684">
        <f t="shared" si="32"/>
        <v>1</v>
      </c>
      <c r="DB684">
        <f t="shared" si="33"/>
        <v>1.63</v>
      </c>
      <c r="DC684">
        <f t="shared" si="34"/>
        <v>0</v>
      </c>
    </row>
    <row r="685" spans="1:107">
      <c r="A685">
        <f>ROW(Source!A728)</f>
        <v>728</v>
      </c>
      <c r="B685">
        <v>33304975</v>
      </c>
      <c r="C685">
        <v>33358174</v>
      </c>
      <c r="D685">
        <v>31181610</v>
      </c>
      <c r="E685">
        <v>1</v>
      </c>
      <c r="F685">
        <v>1</v>
      </c>
      <c r="G685">
        <v>1</v>
      </c>
      <c r="H685">
        <v>3</v>
      </c>
      <c r="I685" t="s">
        <v>847</v>
      </c>
      <c r="J685" t="s">
        <v>848</v>
      </c>
      <c r="K685" t="s">
        <v>849</v>
      </c>
      <c r="L685">
        <v>1346</v>
      </c>
      <c r="N685">
        <v>1009</v>
      </c>
      <c r="O685" t="s">
        <v>78</v>
      </c>
      <c r="P685" t="s">
        <v>78</v>
      </c>
      <c r="Q685">
        <v>1</v>
      </c>
      <c r="W685">
        <v>0</v>
      </c>
      <c r="X685">
        <v>-731615568</v>
      </c>
      <c r="Y685">
        <v>0.16</v>
      </c>
      <c r="AA685">
        <v>23.09</v>
      </c>
      <c r="AB685">
        <v>0</v>
      </c>
      <c r="AC685">
        <v>0</v>
      </c>
      <c r="AD685">
        <v>0</v>
      </c>
      <c r="AE685">
        <v>23.09</v>
      </c>
      <c r="AF685">
        <v>0</v>
      </c>
      <c r="AG685">
        <v>0</v>
      </c>
      <c r="AH685">
        <v>0</v>
      </c>
      <c r="AI685">
        <v>1</v>
      </c>
      <c r="AJ685">
        <v>1</v>
      </c>
      <c r="AK685">
        <v>1</v>
      </c>
      <c r="AL685">
        <v>1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3</v>
      </c>
      <c r="AT685">
        <v>0.16</v>
      </c>
      <c r="AU685" t="s">
        <v>3</v>
      </c>
      <c r="AV685">
        <v>0</v>
      </c>
      <c r="AW685">
        <v>2</v>
      </c>
      <c r="AX685">
        <v>33358191</v>
      </c>
      <c r="AY685">
        <v>1</v>
      </c>
      <c r="AZ685">
        <v>0</v>
      </c>
      <c r="BA685">
        <v>781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Y685*Source!I728</f>
        <v>0.16</v>
      </c>
      <c r="CY685">
        <f t="shared" si="30"/>
        <v>23.09</v>
      </c>
      <c r="CZ685">
        <f t="shared" si="31"/>
        <v>23.09</v>
      </c>
      <c r="DA685">
        <f t="shared" si="32"/>
        <v>1</v>
      </c>
      <c r="DB685">
        <f t="shared" si="33"/>
        <v>3.69</v>
      </c>
      <c r="DC685">
        <f t="shared" si="34"/>
        <v>0</v>
      </c>
    </row>
    <row r="686" spans="1:107">
      <c r="A686">
        <f>ROW(Source!A728)</f>
        <v>728</v>
      </c>
      <c r="B686">
        <v>33304975</v>
      </c>
      <c r="C686">
        <v>33358174</v>
      </c>
      <c r="D686">
        <v>31200843</v>
      </c>
      <c r="E686">
        <v>1</v>
      </c>
      <c r="F686">
        <v>1</v>
      </c>
      <c r="G686">
        <v>1</v>
      </c>
      <c r="H686">
        <v>3</v>
      </c>
      <c r="I686" t="s">
        <v>268</v>
      </c>
      <c r="J686" t="s">
        <v>271</v>
      </c>
      <c r="K686" t="s">
        <v>269</v>
      </c>
      <c r="L686">
        <v>1358</v>
      </c>
      <c r="N686">
        <v>1010</v>
      </c>
      <c r="O686" t="s">
        <v>270</v>
      </c>
      <c r="P686" t="s">
        <v>270</v>
      </c>
      <c r="Q686">
        <v>10</v>
      </c>
      <c r="W686">
        <v>0</v>
      </c>
      <c r="X686">
        <v>-362110086</v>
      </c>
      <c r="Y686">
        <v>0.2</v>
      </c>
      <c r="AA686">
        <v>228</v>
      </c>
      <c r="AB686">
        <v>0</v>
      </c>
      <c r="AC686">
        <v>0</v>
      </c>
      <c r="AD686">
        <v>0</v>
      </c>
      <c r="AE686">
        <v>228</v>
      </c>
      <c r="AF686">
        <v>0</v>
      </c>
      <c r="AG686">
        <v>0</v>
      </c>
      <c r="AH686">
        <v>0</v>
      </c>
      <c r="AI686">
        <v>1</v>
      </c>
      <c r="AJ686">
        <v>1</v>
      </c>
      <c r="AK686">
        <v>1</v>
      </c>
      <c r="AL686">
        <v>1</v>
      </c>
      <c r="AN686">
        <v>0</v>
      </c>
      <c r="AO686">
        <v>0</v>
      </c>
      <c r="AP686">
        <v>0</v>
      </c>
      <c r="AQ686">
        <v>0</v>
      </c>
      <c r="AR686">
        <v>0</v>
      </c>
      <c r="AS686" t="s">
        <v>3</v>
      </c>
      <c r="AT686">
        <v>0.2</v>
      </c>
      <c r="AU686" t="s">
        <v>3</v>
      </c>
      <c r="AV686">
        <v>0</v>
      </c>
      <c r="AW686">
        <v>1</v>
      </c>
      <c r="AX686">
        <v>-1</v>
      </c>
      <c r="AY686">
        <v>0</v>
      </c>
      <c r="AZ686">
        <v>0</v>
      </c>
      <c r="BA686" t="s">
        <v>3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Y686*Source!I728</f>
        <v>0.2</v>
      </c>
      <c r="CY686">
        <f t="shared" si="30"/>
        <v>228</v>
      </c>
      <c r="CZ686">
        <f t="shared" si="31"/>
        <v>228</v>
      </c>
      <c r="DA686">
        <f t="shared" si="32"/>
        <v>1</v>
      </c>
      <c r="DB686">
        <f t="shared" si="33"/>
        <v>45.6</v>
      </c>
      <c r="DC686">
        <f t="shared" si="34"/>
        <v>0</v>
      </c>
    </row>
    <row r="687" spans="1:107">
      <c r="A687">
        <f>ROW(Source!A728)</f>
        <v>728</v>
      </c>
      <c r="B687">
        <v>33304975</v>
      </c>
      <c r="C687">
        <v>33358174</v>
      </c>
      <c r="D687">
        <v>31228176</v>
      </c>
      <c r="E687">
        <v>1</v>
      </c>
      <c r="F687">
        <v>1</v>
      </c>
      <c r="G687">
        <v>1</v>
      </c>
      <c r="H687">
        <v>3</v>
      </c>
      <c r="I687" t="s">
        <v>273</v>
      </c>
      <c r="J687" t="s">
        <v>276</v>
      </c>
      <c r="K687" t="s">
        <v>274</v>
      </c>
      <c r="L687">
        <v>1301</v>
      </c>
      <c r="N687">
        <v>1003</v>
      </c>
      <c r="O687" t="s">
        <v>275</v>
      </c>
      <c r="P687" t="s">
        <v>275</v>
      </c>
      <c r="Q687">
        <v>1</v>
      </c>
      <c r="W687">
        <v>0</v>
      </c>
      <c r="X687">
        <v>1404028807</v>
      </c>
      <c r="Y687">
        <v>9.3000000000000007</v>
      </c>
      <c r="AA687">
        <v>12.03</v>
      </c>
      <c r="AB687">
        <v>0</v>
      </c>
      <c r="AC687">
        <v>0</v>
      </c>
      <c r="AD687">
        <v>0</v>
      </c>
      <c r="AE687">
        <v>12.03</v>
      </c>
      <c r="AF687">
        <v>0</v>
      </c>
      <c r="AG687">
        <v>0</v>
      </c>
      <c r="AH687">
        <v>0</v>
      </c>
      <c r="AI687">
        <v>1</v>
      </c>
      <c r="AJ687">
        <v>1</v>
      </c>
      <c r="AK687">
        <v>1</v>
      </c>
      <c r="AL687">
        <v>1</v>
      </c>
      <c r="AN687">
        <v>0</v>
      </c>
      <c r="AO687">
        <v>0</v>
      </c>
      <c r="AP687">
        <v>0</v>
      </c>
      <c r="AQ687">
        <v>0</v>
      </c>
      <c r="AR687">
        <v>0</v>
      </c>
      <c r="AS687" t="s">
        <v>3</v>
      </c>
      <c r="AT687">
        <v>9.3000000000000007</v>
      </c>
      <c r="AU687" t="s">
        <v>3</v>
      </c>
      <c r="AV687">
        <v>0</v>
      </c>
      <c r="AW687">
        <v>1</v>
      </c>
      <c r="AX687">
        <v>-1</v>
      </c>
      <c r="AY687">
        <v>0</v>
      </c>
      <c r="AZ687">
        <v>0</v>
      </c>
      <c r="BA687" t="s">
        <v>3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Y687*Source!I728</f>
        <v>9.3000000000000007</v>
      </c>
      <c r="CY687">
        <f t="shared" si="30"/>
        <v>12.03</v>
      </c>
      <c r="CZ687">
        <f t="shared" si="31"/>
        <v>12.03</v>
      </c>
      <c r="DA687">
        <f t="shared" si="32"/>
        <v>1</v>
      </c>
      <c r="DB687">
        <f t="shared" si="33"/>
        <v>111.88</v>
      </c>
      <c r="DC687">
        <f t="shared" si="34"/>
        <v>0</v>
      </c>
    </row>
    <row r="688" spans="1:107">
      <c r="A688">
        <f>ROW(Source!A728)</f>
        <v>728</v>
      </c>
      <c r="B688">
        <v>33304975</v>
      </c>
      <c r="C688">
        <v>33358174</v>
      </c>
      <c r="D688">
        <v>31238438</v>
      </c>
      <c r="E688">
        <v>1</v>
      </c>
      <c r="F688">
        <v>1</v>
      </c>
      <c r="G688">
        <v>1</v>
      </c>
      <c r="H688">
        <v>3</v>
      </c>
      <c r="I688" t="s">
        <v>892</v>
      </c>
      <c r="J688" t="s">
        <v>893</v>
      </c>
      <c r="K688" t="s">
        <v>894</v>
      </c>
      <c r="L688">
        <v>1301</v>
      </c>
      <c r="N688">
        <v>1003</v>
      </c>
      <c r="O688" t="s">
        <v>275</v>
      </c>
      <c r="P688" t="s">
        <v>275</v>
      </c>
      <c r="Q688">
        <v>1</v>
      </c>
      <c r="W688">
        <v>0</v>
      </c>
      <c r="X688">
        <v>2069285701</v>
      </c>
      <c r="Y688">
        <v>0.39</v>
      </c>
      <c r="AA688">
        <v>15.33</v>
      </c>
      <c r="AB688">
        <v>0</v>
      </c>
      <c r="AC688">
        <v>0</v>
      </c>
      <c r="AD688">
        <v>0</v>
      </c>
      <c r="AE688">
        <v>15.33</v>
      </c>
      <c r="AF688">
        <v>0</v>
      </c>
      <c r="AG688">
        <v>0</v>
      </c>
      <c r="AH688">
        <v>0</v>
      </c>
      <c r="AI688">
        <v>1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3</v>
      </c>
      <c r="AT688">
        <v>0.39</v>
      </c>
      <c r="AU688" t="s">
        <v>3</v>
      </c>
      <c r="AV688">
        <v>0</v>
      </c>
      <c r="AW688">
        <v>2</v>
      </c>
      <c r="AX688">
        <v>33358195</v>
      </c>
      <c r="AY688">
        <v>1</v>
      </c>
      <c r="AZ688">
        <v>0</v>
      </c>
      <c r="BA688">
        <v>785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Y688*Source!I728</f>
        <v>0.39</v>
      </c>
      <c r="CY688">
        <f t="shared" si="30"/>
        <v>15.33</v>
      </c>
      <c r="CZ688">
        <f t="shared" si="31"/>
        <v>15.33</v>
      </c>
      <c r="DA688">
        <f t="shared" si="32"/>
        <v>1</v>
      </c>
      <c r="DB688">
        <f t="shared" si="33"/>
        <v>5.98</v>
      </c>
      <c r="DC688">
        <f t="shared" si="34"/>
        <v>0</v>
      </c>
    </row>
    <row r="689" spans="1:107">
      <c r="A689">
        <f>ROW(Source!A729)</f>
        <v>729</v>
      </c>
      <c r="B689">
        <v>33304960</v>
      </c>
      <c r="C689">
        <v>33358174</v>
      </c>
      <c r="D689">
        <v>31172067</v>
      </c>
      <c r="E689">
        <v>1</v>
      </c>
      <c r="F689">
        <v>1</v>
      </c>
      <c r="G689">
        <v>1</v>
      </c>
      <c r="H689">
        <v>1</v>
      </c>
      <c r="I689" t="s">
        <v>887</v>
      </c>
      <c r="J689" t="s">
        <v>3</v>
      </c>
      <c r="K689" t="s">
        <v>888</v>
      </c>
      <c r="L689">
        <v>1191</v>
      </c>
      <c r="N689">
        <v>1013</v>
      </c>
      <c r="O689" t="s">
        <v>831</v>
      </c>
      <c r="P689" t="s">
        <v>831</v>
      </c>
      <c r="Q689">
        <v>1</v>
      </c>
      <c r="W689">
        <v>0</v>
      </c>
      <c r="X689">
        <v>145020957</v>
      </c>
      <c r="Y689">
        <v>5.5475999999999983</v>
      </c>
      <c r="AA689">
        <v>0</v>
      </c>
      <c r="AB689">
        <v>0</v>
      </c>
      <c r="AC689">
        <v>0</v>
      </c>
      <c r="AD689">
        <v>9.07</v>
      </c>
      <c r="AE689">
        <v>0</v>
      </c>
      <c r="AF689">
        <v>0</v>
      </c>
      <c r="AG689">
        <v>0</v>
      </c>
      <c r="AH689">
        <v>9.07</v>
      </c>
      <c r="AI689">
        <v>1</v>
      </c>
      <c r="AJ689">
        <v>1</v>
      </c>
      <c r="AK689">
        <v>1</v>
      </c>
      <c r="AL689">
        <v>1</v>
      </c>
      <c r="AN689">
        <v>0</v>
      </c>
      <c r="AO689">
        <v>1</v>
      </c>
      <c r="AP689">
        <v>1</v>
      </c>
      <c r="AQ689">
        <v>0</v>
      </c>
      <c r="AR689">
        <v>0</v>
      </c>
      <c r="AS689" t="s">
        <v>3</v>
      </c>
      <c r="AT689">
        <v>4.0199999999999996</v>
      </c>
      <c r="AU689" t="s">
        <v>22</v>
      </c>
      <c r="AV689">
        <v>1</v>
      </c>
      <c r="AW689">
        <v>2</v>
      </c>
      <c r="AX689">
        <v>33358185</v>
      </c>
      <c r="AY689">
        <v>1</v>
      </c>
      <c r="AZ689">
        <v>0</v>
      </c>
      <c r="BA689">
        <v>786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Y689*Source!I729</f>
        <v>5.5475999999999983</v>
      </c>
      <c r="CY689">
        <f>AD689</f>
        <v>9.07</v>
      </c>
      <c r="CZ689">
        <f>AH689</f>
        <v>9.07</v>
      </c>
      <c r="DA689">
        <f>AL689</f>
        <v>1</v>
      </c>
      <c r="DB689">
        <f>ROUND(((ROUND(AT689*CZ689,2)*1.2)*1.15),2)</f>
        <v>50.31</v>
      </c>
      <c r="DC689">
        <f>ROUND(((ROUND(AT689*AG689,2)*1.2)*1.15),2)</f>
        <v>0</v>
      </c>
    </row>
    <row r="690" spans="1:107">
      <c r="A690">
        <f>ROW(Source!A729)</f>
        <v>729</v>
      </c>
      <c r="B690">
        <v>33304960</v>
      </c>
      <c r="C690">
        <v>33358174</v>
      </c>
      <c r="D690">
        <v>31172011</v>
      </c>
      <c r="E690">
        <v>1</v>
      </c>
      <c r="F690">
        <v>1</v>
      </c>
      <c r="G690">
        <v>1</v>
      </c>
      <c r="H690">
        <v>1</v>
      </c>
      <c r="I690" t="s">
        <v>832</v>
      </c>
      <c r="J690" t="s">
        <v>3</v>
      </c>
      <c r="K690" t="s">
        <v>833</v>
      </c>
      <c r="L690">
        <v>1191</v>
      </c>
      <c r="N690">
        <v>1013</v>
      </c>
      <c r="O690" t="s">
        <v>831</v>
      </c>
      <c r="P690" t="s">
        <v>831</v>
      </c>
      <c r="Q690">
        <v>1</v>
      </c>
      <c r="W690">
        <v>0</v>
      </c>
      <c r="X690">
        <v>-1417349443</v>
      </c>
      <c r="Y690">
        <v>0.01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1</v>
      </c>
      <c r="AJ690">
        <v>1</v>
      </c>
      <c r="AK690">
        <v>1</v>
      </c>
      <c r="AL690">
        <v>1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3</v>
      </c>
      <c r="AT690">
        <v>0.01</v>
      </c>
      <c r="AU690" t="s">
        <v>3</v>
      </c>
      <c r="AV690">
        <v>2</v>
      </c>
      <c r="AW690">
        <v>2</v>
      </c>
      <c r="AX690">
        <v>33358186</v>
      </c>
      <c r="AY690">
        <v>1</v>
      </c>
      <c r="AZ690">
        <v>2048</v>
      </c>
      <c r="BA690">
        <v>787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Y690*Source!I729</f>
        <v>0.01</v>
      </c>
      <c r="CY690">
        <f>AD690</f>
        <v>0</v>
      </c>
      <c r="CZ690">
        <f>AH690</f>
        <v>0</v>
      </c>
      <c r="DA690">
        <f>AL690</f>
        <v>1</v>
      </c>
      <c r="DB690">
        <f>ROUND(ROUND(AT690*CZ690,2),2)</f>
        <v>0</v>
      </c>
      <c r="DC690">
        <f>ROUND(ROUND(AT690*AG690,2),2)</f>
        <v>0</v>
      </c>
    </row>
    <row r="691" spans="1:107">
      <c r="A691">
        <f>ROW(Source!A729)</f>
        <v>729</v>
      </c>
      <c r="B691">
        <v>33304960</v>
      </c>
      <c r="C691">
        <v>33358174</v>
      </c>
      <c r="D691">
        <v>31258691</v>
      </c>
      <c r="E691">
        <v>1</v>
      </c>
      <c r="F691">
        <v>1</v>
      </c>
      <c r="G691">
        <v>1</v>
      </c>
      <c r="H691">
        <v>2</v>
      </c>
      <c r="I691" t="s">
        <v>838</v>
      </c>
      <c r="J691" t="s">
        <v>839</v>
      </c>
      <c r="K691" t="s">
        <v>840</v>
      </c>
      <c r="L691">
        <v>1368</v>
      </c>
      <c r="N691">
        <v>1011</v>
      </c>
      <c r="O691" t="s">
        <v>837</v>
      </c>
      <c r="P691" t="s">
        <v>837</v>
      </c>
      <c r="Q691">
        <v>1</v>
      </c>
      <c r="W691">
        <v>0</v>
      </c>
      <c r="X691">
        <v>1373224040</v>
      </c>
      <c r="Y691">
        <v>1.5149999999999999</v>
      </c>
      <c r="AA691">
        <v>0</v>
      </c>
      <c r="AB691">
        <v>3.12</v>
      </c>
      <c r="AC691">
        <v>0</v>
      </c>
      <c r="AD691">
        <v>0</v>
      </c>
      <c r="AE691">
        <v>0</v>
      </c>
      <c r="AF691">
        <v>3.12</v>
      </c>
      <c r="AG691">
        <v>0</v>
      </c>
      <c r="AH691">
        <v>0</v>
      </c>
      <c r="AI691">
        <v>1</v>
      </c>
      <c r="AJ691">
        <v>1</v>
      </c>
      <c r="AK691">
        <v>1</v>
      </c>
      <c r="AL691">
        <v>1</v>
      </c>
      <c r="AN691">
        <v>0</v>
      </c>
      <c r="AO691">
        <v>1</v>
      </c>
      <c r="AP691">
        <v>1</v>
      </c>
      <c r="AQ691">
        <v>0</v>
      </c>
      <c r="AR691">
        <v>0</v>
      </c>
      <c r="AS691" t="s">
        <v>3</v>
      </c>
      <c r="AT691">
        <v>1.01</v>
      </c>
      <c r="AU691" t="s">
        <v>21</v>
      </c>
      <c r="AV691">
        <v>0</v>
      </c>
      <c r="AW691">
        <v>2</v>
      </c>
      <c r="AX691">
        <v>33358187</v>
      </c>
      <c r="AY691">
        <v>1</v>
      </c>
      <c r="AZ691">
        <v>0</v>
      </c>
      <c r="BA691">
        <v>788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Y691*Source!I729</f>
        <v>1.5149999999999999</v>
      </c>
      <c r="CY691">
        <f>AB691</f>
        <v>3.12</v>
      </c>
      <c r="CZ691">
        <f>AF691</f>
        <v>3.12</v>
      </c>
      <c r="DA691">
        <f>AJ691</f>
        <v>1</v>
      </c>
      <c r="DB691">
        <f>ROUND(((ROUND(AT691*CZ691,2)*1.2)*1.25),2)</f>
        <v>4.7300000000000004</v>
      </c>
      <c r="DC691">
        <f>ROUND(((ROUND(AT691*AG691,2)*1.2)*1.25),2)</f>
        <v>0</v>
      </c>
    </row>
    <row r="692" spans="1:107">
      <c r="A692">
        <f>ROW(Source!A729)</f>
        <v>729</v>
      </c>
      <c r="B692">
        <v>33304960</v>
      </c>
      <c r="C692">
        <v>33358174</v>
      </c>
      <c r="D692">
        <v>31259879</v>
      </c>
      <c r="E692">
        <v>1</v>
      </c>
      <c r="F692">
        <v>1</v>
      </c>
      <c r="G692">
        <v>1</v>
      </c>
      <c r="H692">
        <v>2</v>
      </c>
      <c r="I692" t="s">
        <v>841</v>
      </c>
      <c r="J692" t="s">
        <v>842</v>
      </c>
      <c r="K692" t="s">
        <v>843</v>
      </c>
      <c r="L692">
        <v>1368</v>
      </c>
      <c r="N692">
        <v>1011</v>
      </c>
      <c r="O692" t="s">
        <v>837</v>
      </c>
      <c r="P692" t="s">
        <v>837</v>
      </c>
      <c r="Q692">
        <v>1</v>
      </c>
      <c r="W692">
        <v>0</v>
      </c>
      <c r="X692">
        <v>1372534845</v>
      </c>
      <c r="Y692">
        <v>1.4999999999999999E-2</v>
      </c>
      <c r="AA692">
        <v>0</v>
      </c>
      <c r="AB692">
        <v>65.709999999999994</v>
      </c>
      <c r="AC692">
        <v>11.6</v>
      </c>
      <c r="AD692">
        <v>0</v>
      </c>
      <c r="AE692">
        <v>0</v>
      </c>
      <c r="AF692">
        <v>65.709999999999994</v>
      </c>
      <c r="AG692">
        <v>11.6</v>
      </c>
      <c r="AH692">
        <v>0</v>
      </c>
      <c r="AI692">
        <v>1</v>
      </c>
      <c r="AJ692">
        <v>1</v>
      </c>
      <c r="AK692">
        <v>1</v>
      </c>
      <c r="AL692">
        <v>1</v>
      </c>
      <c r="AN692">
        <v>0</v>
      </c>
      <c r="AO692">
        <v>1</v>
      </c>
      <c r="AP692">
        <v>1</v>
      </c>
      <c r="AQ692">
        <v>0</v>
      </c>
      <c r="AR692">
        <v>0</v>
      </c>
      <c r="AS692" t="s">
        <v>3</v>
      </c>
      <c r="AT692">
        <v>0.01</v>
      </c>
      <c r="AU692" t="s">
        <v>21</v>
      </c>
      <c r="AV692">
        <v>0</v>
      </c>
      <c r="AW692">
        <v>2</v>
      </c>
      <c r="AX692">
        <v>33358188</v>
      </c>
      <c r="AY692">
        <v>1</v>
      </c>
      <c r="AZ692">
        <v>0</v>
      </c>
      <c r="BA692">
        <v>789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Y692*Source!I729</f>
        <v>1.4999999999999999E-2</v>
      </c>
      <c r="CY692">
        <f>AB692</f>
        <v>65.709999999999994</v>
      </c>
      <c r="CZ692">
        <f>AF692</f>
        <v>65.709999999999994</v>
      </c>
      <c r="DA692">
        <f>AJ692</f>
        <v>1</v>
      </c>
      <c r="DB692">
        <f>ROUND(((ROUND(AT692*CZ692,2)*1.2)*1.25),2)</f>
        <v>0.99</v>
      </c>
      <c r="DC692">
        <f>ROUND(((ROUND(AT692*AG692,2)*1.2)*1.25),2)</f>
        <v>0.18</v>
      </c>
    </row>
    <row r="693" spans="1:107">
      <c r="A693">
        <f>ROW(Source!A729)</f>
        <v>729</v>
      </c>
      <c r="B693">
        <v>33304960</v>
      </c>
      <c r="C693">
        <v>33358174</v>
      </c>
      <c r="D693">
        <v>31175973</v>
      </c>
      <c r="E693">
        <v>1</v>
      </c>
      <c r="F693">
        <v>1</v>
      </c>
      <c r="G693">
        <v>1</v>
      </c>
      <c r="H693">
        <v>3</v>
      </c>
      <c r="I693" t="s">
        <v>889</v>
      </c>
      <c r="J693" t="s">
        <v>890</v>
      </c>
      <c r="K693" t="s">
        <v>891</v>
      </c>
      <c r="L693">
        <v>1348</v>
      </c>
      <c r="N693">
        <v>1009</v>
      </c>
      <c r="O693" t="s">
        <v>32</v>
      </c>
      <c r="P693" t="s">
        <v>32</v>
      </c>
      <c r="Q693">
        <v>1000</v>
      </c>
      <c r="W693">
        <v>0</v>
      </c>
      <c r="X693">
        <v>731670393</v>
      </c>
      <c r="Y693">
        <v>1.2999999999999999E-4</v>
      </c>
      <c r="AA693">
        <v>26499</v>
      </c>
      <c r="AB693">
        <v>0</v>
      </c>
      <c r="AC693">
        <v>0</v>
      </c>
      <c r="AD693">
        <v>0</v>
      </c>
      <c r="AE693">
        <v>26499</v>
      </c>
      <c r="AF693">
        <v>0</v>
      </c>
      <c r="AG693">
        <v>0</v>
      </c>
      <c r="AH693">
        <v>0</v>
      </c>
      <c r="AI693">
        <v>1</v>
      </c>
      <c r="AJ693">
        <v>1</v>
      </c>
      <c r="AK693">
        <v>1</v>
      </c>
      <c r="AL693">
        <v>1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3</v>
      </c>
      <c r="AT693">
        <v>1.2999999999999999E-4</v>
      </c>
      <c r="AU693" t="s">
        <v>3</v>
      </c>
      <c r="AV693">
        <v>0</v>
      </c>
      <c r="AW693">
        <v>2</v>
      </c>
      <c r="AX693">
        <v>33358189</v>
      </c>
      <c r="AY693">
        <v>1</v>
      </c>
      <c r="AZ693">
        <v>0</v>
      </c>
      <c r="BA693">
        <v>790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Y693*Source!I729</f>
        <v>1.2999999999999999E-4</v>
      </c>
      <c r="CY693">
        <f t="shared" ref="CY693:CY698" si="35">AA693</f>
        <v>26499</v>
      </c>
      <c r="CZ693">
        <f t="shared" ref="CZ693:CZ698" si="36">AE693</f>
        <v>26499</v>
      </c>
      <c r="DA693">
        <f t="shared" ref="DA693:DA698" si="37">AI693</f>
        <v>1</v>
      </c>
      <c r="DB693">
        <f t="shared" ref="DB693:DB698" si="38">ROUND(ROUND(AT693*CZ693,2),2)</f>
        <v>3.44</v>
      </c>
      <c r="DC693">
        <f t="shared" ref="DC693:DC698" si="39">ROUND(ROUND(AT693*AG693,2),2)</f>
        <v>0</v>
      </c>
    </row>
    <row r="694" spans="1:107">
      <c r="A694">
        <f>ROW(Source!A729)</f>
        <v>729</v>
      </c>
      <c r="B694">
        <v>33304960</v>
      </c>
      <c r="C694">
        <v>33358174</v>
      </c>
      <c r="D694">
        <v>31180727</v>
      </c>
      <c r="E694">
        <v>1</v>
      </c>
      <c r="F694">
        <v>1</v>
      </c>
      <c r="G694">
        <v>1</v>
      </c>
      <c r="H694">
        <v>3</v>
      </c>
      <c r="I694" t="s">
        <v>844</v>
      </c>
      <c r="J694" t="s">
        <v>845</v>
      </c>
      <c r="K694" t="s">
        <v>846</v>
      </c>
      <c r="L694">
        <v>1348</v>
      </c>
      <c r="N694">
        <v>1009</v>
      </c>
      <c r="O694" t="s">
        <v>32</v>
      </c>
      <c r="P694" t="s">
        <v>32</v>
      </c>
      <c r="Q694">
        <v>1000</v>
      </c>
      <c r="W694">
        <v>0</v>
      </c>
      <c r="X694">
        <v>-437906794</v>
      </c>
      <c r="Y694">
        <v>1.8000000000000001E-4</v>
      </c>
      <c r="AA694">
        <v>9040.01</v>
      </c>
      <c r="AB694">
        <v>0</v>
      </c>
      <c r="AC694">
        <v>0</v>
      </c>
      <c r="AD694">
        <v>0</v>
      </c>
      <c r="AE694">
        <v>9040.01</v>
      </c>
      <c r="AF694">
        <v>0</v>
      </c>
      <c r="AG694">
        <v>0</v>
      </c>
      <c r="AH694">
        <v>0</v>
      </c>
      <c r="AI694">
        <v>1</v>
      </c>
      <c r="AJ694">
        <v>1</v>
      </c>
      <c r="AK694">
        <v>1</v>
      </c>
      <c r="AL694">
        <v>1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1.8000000000000001E-4</v>
      </c>
      <c r="AU694" t="s">
        <v>3</v>
      </c>
      <c r="AV694">
        <v>0</v>
      </c>
      <c r="AW694">
        <v>2</v>
      </c>
      <c r="AX694">
        <v>33358190</v>
      </c>
      <c r="AY694">
        <v>1</v>
      </c>
      <c r="AZ694">
        <v>0</v>
      </c>
      <c r="BA694">
        <v>791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Y694*Source!I729</f>
        <v>1.8000000000000001E-4</v>
      </c>
      <c r="CY694">
        <f t="shared" si="35"/>
        <v>9040.01</v>
      </c>
      <c r="CZ694">
        <f t="shared" si="36"/>
        <v>9040.01</v>
      </c>
      <c r="DA694">
        <f t="shared" si="37"/>
        <v>1</v>
      </c>
      <c r="DB694">
        <f t="shared" si="38"/>
        <v>1.63</v>
      </c>
      <c r="DC694">
        <f t="shared" si="39"/>
        <v>0</v>
      </c>
    </row>
    <row r="695" spans="1:107">
      <c r="A695">
        <f>ROW(Source!A729)</f>
        <v>729</v>
      </c>
      <c r="B695">
        <v>33304960</v>
      </c>
      <c r="C695">
        <v>33358174</v>
      </c>
      <c r="D695">
        <v>31181610</v>
      </c>
      <c r="E695">
        <v>1</v>
      </c>
      <c r="F695">
        <v>1</v>
      </c>
      <c r="G695">
        <v>1</v>
      </c>
      <c r="H695">
        <v>3</v>
      </c>
      <c r="I695" t="s">
        <v>847</v>
      </c>
      <c r="J695" t="s">
        <v>848</v>
      </c>
      <c r="K695" t="s">
        <v>849</v>
      </c>
      <c r="L695">
        <v>1346</v>
      </c>
      <c r="N695">
        <v>1009</v>
      </c>
      <c r="O695" t="s">
        <v>78</v>
      </c>
      <c r="P695" t="s">
        <v>78</v>
      </c>
      <c r="Q695">
        <v>1</v>
      </c>
      <c r="W695">
        <v>0</v>
      </c>
      <c r="X695">
        <v>-731615568</v>
      </c>
      <c r="Y695">
        <v>0.16</v>
      </c>
      <c r="AA695">
        <v>23.09</v>
      </c>
      <c r="AB695">
        <v>0</v>
      </c>
      <c r="AC695">
        <v>0</v>
      </c>
      <c r="AD695">
        <v>0</v>
      </c>
      <c r="AE695">
        <v>23.09</v>
      </c>
      <c r="AF695">
        <v>0</v>
      </c>
      <c r="AG695">
        <v>0</v>
      </c>
      <c r="AH695">
        <v>0</v>
      </c>
      <c r="AI695">
        <v>1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0</v>
      </c>
      <c r="AQ695">
        <v>0</v>
      </c>
      <c r="AR695">
        <v>0</v>
      </c>
      <c r="AS695" t="s">
        <v>3</v>
      </c>
      <c r="AT695">
        <v>0.16</v>
      </c>
      <c r="AU695" t="s">
        <v>3</v>
      </c>
      <c r="AV695">
        <v>0</v>
      </c>
      <c r="AW695">
        <v>2</v>
      </c>
      <c r="AX695">
        <v>33358191</v>
      </c>
      <c r="AY695">
        <v>1</v>
      </c>
      <c r="AZ695">
        <v>0</v>
      </c>
      <c r="BA695">
        <v>792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Y695*Source!I729</f>
        <v>0.16</v>
      </c>
      <c r="CY695">
        <f t="shared" si="35"/>
        <v>23.09</v>
      </c>
      <c r="CZ695">
        <f t="shared" si="36"/>
        <v>23.09</v>
      </c>
      <c r="DA695">
        <f t="shared" si="37"/>
        <v>1</v>
      </c>
      <c r="DB695">
        <f t="shared" si="38"/>
        <v>3.69</v>
      </c>
      <c r="DC695">
        <f t="shared" si="39"/>
        <v>0</v>
      </c>
    </row>
    <row r="696" spans="1:107">
      <c r="A696">
        <f>ROW(Source!A729)</f>
        <v>729</v>
      </c>
      <c r="B696">
        <v>33304960</v>
      </c>
      <c r="C696">
        <v>33358174</v>
      </c>
      <c r="D696">
        <v>31200843</v>
      </c>
      <c r="E696">
        <v>1</v>
      </c>
      <c r="F696">
        <v>1</v>
      </c>
      <c r="G696">
        <v>1</v>
      </c>
      <c r="H696">
        <v>3</v>
      </c>
      <c r="I696" t="s">
        <v>268</v>
      </c>
      <c r="J696" t="s">
        <v>271</v>
      </c>
      <c r="K696" t="s">
        <v>269</v>
      </c>
      <c r="L696">
        <v>1358</v>
      </c>
      <c r="N696">
        <v>1010</v>
      </c>
      <c r="O696" t="s">
        <v>270</v>
      </c>
      <c r="P696" t="s">
        <v>270</v>
      </c>
      <c r="Q696">
        <v>10</v>
      </c>
      <c r="W696">
        <v>0</v>
      </c>
      <c r="X696">
        <v>-362110086</v>
      </c>
      <c r="Y696">
        <v>0.2</v>
      </c>
      <c r="AA696">
        <v>228</v>
      </c>
      <c r="AB696">
        <v>0</v>
      </c>
      <c r="AC696">
        <v>0</v>
      </c>
      <c r="AD696">
        <v>0</v>
      </c>
      <c r="AE696">
        <v>228</v>
      </c>
      <c r="AF696">
        <v>0</v>
      </c>
      <c r="AG696">
        <v>0</v>
      </c>
      <c r="AH696">
        <v>0</v>
      </c>
      <c r="AI696">
        <v>1</v>
      </c>
      <c r="AJ696">
        <v>1</v>
      </c>
      <c r="AK696">
        <v>1</v>
      </c>
      <c r="AL696">
        <v>1</v>
      </c>
      <c r="AN696">
        <v>0</v>
      </c>
      <c r="AO696">
        <v>0</v>
      </c>
      <c r="AP696">
        <v>0</v>
      </c>
      <c r="AQ696">
        <v>0</v>
      </c>
      <c r="AR696">
        <v>0</v>
      </c>
      <c r="AS696" t="s">
        <v>3</v>
      </c>
      <c r="AT696">
        <v>0.2</v>
      </c>
      <c r="AU696" t="s">
        <v>3</v>
      </c>
      <c r="AV696">
        <v>0</v>
      </c>
      <c r="AW696">
        <v>1</v>
      </c>
      <c r="AX696">
        <v>-1</v>
      </c>
      <c r="AY696">
        <v>0</v>
      </c>
      <c r="AZ696">
        <v>0</v>
      </c>
      <c r="BA696" t="s">
        <v>3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Y696*Source!I729</f>
        <v>0.2</v>
      </c>
      <c r="CY696">
        <f t="shared" si="35"/>
        <v>228</v>
      </c>
      <c r="CZ696">
        <f t="shared" si="36"/>
        <v>228</v>
      </c>
      <c r="DA696">
        <f t="shared" si="37"/>
        <v>1</v>
      </c>
      <c r="DB696">
        <f t="shared" si="38"/>
        <v>45.6</v>
      </c>
      <c r="DC696">
        <f t="shared" si="39"/>
        <v>0</v>
      </c>
    </row>
    <row r="697" spans="1:107">
      <c r="A697">
        <f>ROW(Source!A729)</f>
        <v>729</v>
      </c>
      <c r="B697">
        <v>33304960</v>
      </c>
      <c r="C697">
        <v>33358174</v>
      </c>
      <c r="D697">
        <v>31228176</v>
      </c>
      <c r="E697">
        <v>1</v>
      </c>
      <c r="F697">
        <v>1</v>
      </c>
      <c r="G697">
        <v>1</v>
      </c>
      <c r="H697">
        <v>3</v>
      </c>
      <c r="I697" t="s">
        <v>273</v>
      </c>
      <c r="J697" t="s">
        <v>276</v>
      </c>
      <c r="K697" t="s">
        <v>274</v>
      </c>
      <c r="L697">
        <v>1301</v>
      </c>
      <c r="N697">
        <v>1003</v>
      </c>
      <c r="O697" t="s">
        <v>275</v>
      </c>
      <c r="P697" t="s">
        <v>275</v>
      </c>
      <c r="Q697">
        <v>1</v>
      </c>
      <c r="W697">
        <v>0</v>
      </c>
      <c r="X697">
        <v>1404028807</v>
      </c>
      <c r="Y697">
        <v>9.3000000000000007</v>
      </c>
      <c r="AA697">
        <v>12.03</v>
      </c>
      <c r="AB697">
        <v>0</v>
      </c>
      <c r="AC697">
        <v>0</v>
      </c>
      <c r="AD697">
        <v>0</v>
      </c>
      <c r="AE697">
        <v>12.03</v>
      </c>
      <c r="AF697">
        <v>0</v>
      </c>
      <c r="AG697">
        <v>0</v>
      </c>
      <c r="AH697">
        <v>0</v>
      </c>
      <c r="AI697">
        <v>1</v>
      </c>
      <c r="AJ697">
        <v>1</v>
      </c>
      <c r="AK697">
        <v>1</v>
      </c>
      <c r="AL697">
        <v>1</v>
      </c>
      <c r="AN697">
        <v>0</v>
      </c>
      <c r="AO697">
        <v>0</v>
      </c>
      <c r="AP697">
        <v>0</v>
      </c>
      <c r="AQ697">
        <v>0</v>
      </c>
      <c r="AR697">
        <v>0</v>
      </c>
      <c r="AS697" t="s">
        <v>3</v>
      </c>
      <c r="AT697">
        <v>9.3000000000000007</v>
      </c>
      <c r="AU697" t="s">
        <v>3</v>
      </c>
      <c r="AV697">
        <v>0</v>
      </c>
      <c r="AW697">
        <v>1</v>
      </c>
      <c r="AX697">
        <v>-1</v>
      </c>
      <c r="AY697">
        <v>0</v>
      </c>
      <c r="AZ697">
        <v>0</v>
      </c>
      <c r="BA697" t="s">
        <v>3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Y697*Source!I729</f>
        <v>9.3000000000000007</v>
      </c>
      <c r="CY697">
        <f t="shared" si="35"/>
        <v>12.03</v>
      </c>
      <c r="CZ697">
        <f t="shared" si="36"/>
        <v>12.03</v>
      </c>
      <c r="DA697">
        <f t="shared" si="37"/>
        <v>1</v>
      </c>
      <c r="DB697">
        <f t="shared" si="38"/>
        <v>111.88</v>
      </c>
      <c r="DC697">
        <f t="shared" si="39"/>
        <v>0</v>
      </c>
    </row>
    <row r="698" spans="1:107">
      <c r="A698">
        <f>ROW(Source!A729)</f>
        <v>729</v>
      </c>
      <c r="B698">
        <v>33304960</v>
      </c>
      <c r="C698">
        <v>33358174</v>
      </c>
      <c r="D698">
        <v>31238438</v>
      </c>
      <c r="E698">
        <v>1</v>
      </c>
      <c r="F698">
        <v>1</v>
      </c>
      <c r="G698">
        <v>1</v>
      </c>
      <c r="H698">
        <v>3</v>
      </c>
      <c r="I698" t="s">
        <v>892</v>
      </c>
      <c r="J698" t="s">
        <v>893</v>
      </c>
      <c r="K698" t="s">
        <v>894</v>
      </c>
      <c r="L698">
        <v>1301</v>
      </c>
      <c r="N698">
        <v>1003</v>
      </c>
      <c r="O698" t="s">
        <v>275</v>
      </c>
      <c r="P698" t="s">
        <v>275</v>
      </c>
      <c r="Q698">
        <v>1</v>
      </c>
      <c r="W698">
        <v>0</v>
      </c>
      <c r="X698">
        <v>2069285701</v>
      </c>
      <c r="Y698">
        <v>0.39</v>
      </c>
      <c r="AA698">
        <v>15.33</v>
      </c>
      <c r="AB698">
        <v>0</v>
      </c>
      <c r="AC698">
        <v>0</v>
      </c>
      <c r="AD698">
        <v>0</v>
      </c>
      <c r="AE698">
        <v>15.33</v>
      </c>
      <c r="AF698">
        <v>0</v>
      </c>
      <c r="AG698">
        <v>0</v>
      </c>
      <c r="AH698">
        <v>0</v>
      </c>
      <c r="AI698">
        <v>1</v>
      </c>
      <c r="AJ698">
        <v>1</v>
      </c>
      <c r="AK698">
        <v>1</v>
      </c>
      <c r="AL698">
        <v>1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3</v>
      </c>
      <c r="AT698">
        <v>0.39</v>
      </c>
      <c r="AU698" t="s">
        <v>3</v>
      </c>
      <c r="AV698">
        <v>0</v>
      </c>
      <c r="AW698">
        <v>2</v>
      </c>
      <c r="AX698">
        <v>33358195</v>
      </c>
      <c r="AY698">
        <v>1</v>
      </c>
      <c r="AZ698">
        <v>0</v>
      </c>
      <c r="BA698">
        <v>796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Y698*Source!I729</f>
        <v>0.39</v>
      </c>
      <c r="CY698">
        <f t="shared" si="35"/>
        <v>15.33</v>
      </c>
      <c r="CZ698">
        <f t="shared" si="36"/>
        <v>15.33</v>
      </c>
      <c r="DA698">
        <f t="shared" si="37"/>
        <v>1</v>
      </c>
      <c r="DB698">
        <f t="shared" si="38"/>
        <v>5.98</v>
      </c>
      <c r="DC698">
        <f t="shared" si="39"/>
        <v>0</v>
      </c>
    </row>
    <row r="699" spans="1:107">
      <c r="A699">
        <f>ROW(Source!A773)</f>
        <v>773</v>
      </c>
      <c r="B699">
        <v>33304975</v>
      </c>
      <c r="C699">
        <v>33358200</v>
      </c>
      <c r="D699">
        <v>31172076</v>
      </c>
      <c r="E699">
        <v>1</v>
      </c>
      <c r="F699">
        <v>1</v>
      </c>
      <c r="G699">
        <v>1</v>
      </c>
      <c r="H699">
        <v>1</v>
      </c>
      <c r="I699" t="s">
        <v>829</v>
      </c>
      <c r="J699" t="s">
        <v>3</v>
      </c>
      <c r="K699" t="s">
        <v>830</v>
      </c>
      <c r="L699">
        <v>1191</v>
      </c>
      <c r="N699">
        <v>1013</v>
      </c>
      <c r="O699" t="s">
        <v>831</v>
      </c>
      <c r="P699" t="s">
        <v>831</v>
      </c>
      <c r="Q699">
        <v>1</v>
      </c>
      <c r="W699">
        <v>0</v>
      </c>
      <c r="X699">
        <v>1069510174</v>
      </c>
      <c r="Y699">
        <v>19.8582</v>
      </c>
      <c r="AA699">
        <v>0</v>
      </c>
      <c r="AB699">
        <v>0</v>
      </c>
      <c r="AC699">
        <v>0</v>
      </c>
      <c r="AD699">
        <v>9.6199999999999992</v>
      </c>
      <c r="AE699">
        <v>0</v>
      </c>
      <c r="AF699">
        <v>0</v>
      </c>
      <c r="AG699">
        <v>0</v>
      </c>
      <c r="AH699">
        <v>9.6199999999999992</v>
      </c>
      <c r="AI699">
        <v>1</v>
      </c>
      <c r="AJ699">
        <v>1</v>
      </c>
      <c r="AK699">
        <v>1</v>
      </c>
      <c r="AL699">
        <v>1</v>
      </c>
      <c r="AN699">
        <v>0</v>
      </c>
      <c r="AO699">
        <v>1</v>
      </c>
      <c r="AP699">
        <v>1</v>
      </c>
      <c r="AQ699">
        <v>0</v>
      </c>
      <c r="AR699">
        <v>0</v>
      </c>
      <c r="AS699" t="s">
        <v>3</v>
      </c>
      <c r="AT699">
        <v>14.39</v>
      </c>
      <c r="AU699" t="s">
        <v>22</v>
      </c>
      <c r="AV699">
        <v>1</v>
      </c>
      <c r="AW699">
        <v>2</v>
      </c>
      <c r="AX699">
        <v>33358208</v>
      </c>
      <c r="AY699">
        <v>1</v>
      </c>
      <c r="AZ699">
        <v>0</v>
      </c>
      <c r="BA699">
        <v>797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Y699*Source!I773</f>
        <v>19.8582</v>
      </c>
      <c r="CY699">
        <f>AD699</f>
        <v>9.6199999999999992</v>
      </c>
      <c r="CZ699">
        <f>AH699</f>
        <v>9.6199999999999992</v>
      </c>
      <c r="DA699">
        <f>AL699</f>
        <v>1</v>
      </c>
      <c r="DB699">
        <f>ROUND(((ROUND(AT699*CZ699,2)*1.2)*1.15),2)</f>
        <v>191.03</v>
      </c>
      <c r="DC699">
        <f>ROUND(((ROUND(AT699*AG699,2)*1.2)*1.15),2)</f>
        <v>0</v>
      </c>
    </row>
    <row r="700" spans="1:107">
      <c r="A700">
        <f>ROW(Source!A773)</f>
        <v>773</v>
      </c>
      <c r="B700">
        <v>33304975</v>
      </c>
      <c r="C700">
        <v>33358200</v>
      </c>
      <c r="D700">
        <v>31172011</v>
      </c>
      <c r="E700">
        <v>1</v>
      </c>
      <c r="F700">
        <v>1</v>
      </c>
      <c r="G700">
        <v>1</v>
      </c>
      <c r="H700">
        <v>1</v>
      </c>
      <c r="I700" t="s">
        <v>832</v>
      </c>
      <c r="J700" t="s">
        <v>3</v>
      </c>
      <c r="K700" t="s">
        <v>833</v>
      </c>
      <c r="L700">
        <v>1191</v>
      </c>
      <c r="N700">
        <v>1013</v>
      </c>
      <c r="O700" t="s">
        <v>831</v>
      </c>
      <c r="P700" t="s">
        <v>831</v>
      </c>
      <c r="Q700">
        <v>1</v>
      </c>
      <c r="W700">
        <v>0</v>
      </c>
      <c r="X700">
        <v>-1417349443</v>
      </c>
      <c r="Y700">
        <v>0.41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1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3</v>
      </c>
      <c r="AT700">
        <v>0.41</v>
      </c>
      <c r="AU700" t="s">
        <v>3</v>
      </c>
      <c r="AV700">
        <v>2</v>
      </c>
      <c r="AW700">
        <v>2</v>
      </c>
      <c r="AX700">
        <v>33358209</v>
      </c>
      <c r="AY700">
        <v>1</v>
      </c>
      <c r="AZ700">
        <v>2048</v>
      </c>
      <c r="BA700">
        <v>798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Y700*Source!I773</f>
        <v>0.41</v>
      </c>
      <c r="CY700">
        <f>AD700</f>
        <v>0</v>
      </c>
      <c r="CZ700">
        <f>AH700</f>
        <v>0</v>
      </c>
      <c r="DA700">
        <f>AL700</f>
        <v>1</v>
      </c>
      <c r="DB700">
        <f>ROUND(ROUND(AT700*CZ700,2),2)</f>
        <v>0</v>
      </c>
      <c r="DC700">
        <f>ROUND(ROUND(AT700*AG700,2),2)</f>
        <v>0</v>
      </c>
    </row>
    <row r="701" spans="1:107">
      <c r="A701">
        <f>ROW(Source!A773)</f>
        <v>773</v>
      </c>
      <c r="B701">
        <v>33304975</v>
      </c>
      <c r="C701">
        <v>33358200</v>
      </c>
      <c r="D701">
        <v>31258491</v>
      </c>
      <c r="E701">
        <v>1</v>
      </c>
      <c r="F701">
        <v>1</v>
      </c>
      <c r="G701">
        <v>1</v>
      </c>
      <c r="H701">
        <v>2</v>
      </c>
      <c r="I701" t="s">
        <v>834</v>
      </c>
      <c r="J701" t="s">
        <v>835</v>
      </c>
      <c r="K701" t="s">
        <v>836</v>
      </c>
      <c r="L701">
        <v>1368</v>
      </c>
      <c r="N701">
        <v>1011</v>
      </c>
      <c r="O701" t="s">
        <v>837</v>
      </c>
      <c r="P701" t="s">
        <v>837</v>
      </c>
      <c r="Q701">
        <v>1</v>
      </c>
      <c r="W701">
        <v>0</v>
      </c>
      <c r="X701">
        <v>-1718674368</v>
      </c>
      <c r="Y701">
        <v>0.06</v>
      </c>
      <c r="AA701">
        <v>0</v>
      </c>
      <c r="AB701">
        <v>111.99</v>
      </c>
      <c r="AC701">
        <v>13.5</v>
      </c>
      <c r="AD701">
        <v>0</v>
      </c>
      <c r="AE701">
        <v>0</v>
      </c>
      <c r="AF701">
        <v>111.99</v>
      </c>
      <c r="AG701">
        <v>13.5</v>
      </c>
      <c r="AH701">
        <v>0</v>
      </c>
      <c r="AI701">
        <v>1</v>
      </c>
      <c r="AJ701">
        <v>1</v>
      </c>
      <c r="AK701">
        <v>1</v>
      </c>
      <c r="AL701">
        <v>1</v>
      </c>
      <c r="AN701">
        <v>0</v>
      </c>
      <c r="AO701">
        <v>1</v>
      </c>
      <c r="AP701">
        <v>1</v>
      </c>
      <c r="AQ701">
        <v>0</v>
      </c>
      <c r="AR701">
        <v>0</v>
      </c>
      <c r="AS701" t="s">
        <v>3</v>
      </c>
      <c r="AT701">
        <v>0.04</v>
      </c>
      <c r="AU701" t="s">
        <v>21</v>
      </c>
      <c r="AV701">
        <v>0</v>
      </c>
      <c r="AW701">
        <v>2</v>
      </c>
      <c r="AX701">
        <v>33358210</v>
      </c>
      <c r="AY701">
        <v>1</v>
      </c>
      <c r="AZ701">
        <v>0</v>
      </c>
      <c r="BA701">
        <v>799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Y701*Source!I773</f>
        <v>0.06</v>
      </c>
      <c r="CY701">
        <f>AB701</f>
        <v>111.99</v>
      </c>
      <c r="CZ701">
        <f>AF701</f>
        <v>111.99</v>
      </c>
      <c r="DA701">
        <f>AJ701</f>
        <v>1</v>
      </c>
      <c r="DB701">
        <f>ROUND(((ROUND(AT701*CZ701,2)*1.2)*1.25),2)</f>
        <v>6.72</v>
      </c>
      <c r="DC701">
        <f>ROUND(((ROUND(AT701*AG701,2)*1.2)*1.25),2)</f>
        <v>0.81</v>
      </c>
    </row>
    <row r="702" spans="1:107">
      <c r="A702">
        <f>ROW(Source!A773)</f>
        <v>773</v>
      </c>
      <c r="B702">
        <v>33304975</v>
      </c>
      <c r="C702">
        <v>33358200</v>
      </c>
      <c r="D702">
        <v>31258691</v>
      </c>
      <c r="E702">
        <v>1</v>
      </c>
      <c r="F702">
        <v>1</v>
      </c>
      <c r="G702">
        <v>1</v>
      </c>
      <c r="H702">
        <v>2</v>
      </c>
      <c r="I702" t="s">
        <v>838</v>
      </c>
      <c r="J702" t="s">
        <v>839</v>
      </c>
      <c r="K702" t="s">
        <v>840</v>
      </c>
      <c r="L702">
        <v>1368</v>
      </c>
      <c r="N702">
        <v>1011</v>
      </c>
      <c r="O702" t="s">
        <v>837</v>
      </c>
      <c r="P702" t="s">
        <v>837</v>
      </c>
      <c r="Q702">
        <v>1</v>
      </c>
      <c r="W702">
        <v>0</v>
      </c>
      <c r="X702">
        <v>1373224040</v>
      </c>
      <c r="Y702">
        <v>4.9499999999999993</v>
      </c>
      <c r="AA702">
        <v>0</v>
      </c>
      <c r="AB702">
        <v>3.12</v>
      </c>
      <c r="AC702">
        <v>0</v>
      </c>
      <c r="AD702">
        <v>0</v>
      </c>
      <c r="AE702">
        <v>0</v>
      </c>
      <c r="AF702">
        <v>3.12</v>
      </c>
      <c r="AG702">
        <v>0</v>
      </c>
      <c r="AH702">
        <v>0</v>
      </c>
      <c r="AI702">
        <v>1</v>
      </c>
      <c r="AJ702">
        <v>1</v>
      </c>
      <c r="AK702">
        <v>1</v>
      </c>
      <c r="AL702">
        <v>1</v>
      </c>
      <c r="AN702">
        <v>0</v>
      </c>
      <c r="AO702">
        <v>1</v>
      </c>
      <c r="AP702">
        <v>1</v>
      </c>
      <c r="AQ702">
        <v>0</v>
      </c>
      <c r="AR702">
        <v>0</v>
      </c>
      <c r="AS702" t="s">
        <v>3</v>
      </c>
      <c r="AT702">
        <v>3.3</v>
      </c>
      <c r="AU702" t="s">
        <v>21</v>
      </c>
      <c r="AV702">
        <v>0</v>
      </c>
      <c r="AW702">
        <v>2</v>
      </c>
      <c r="AX702">
        <v>33358211</v>
      </c>
      <c r="AY702">
        <v>1</v>
      </c>
      <c r="AZ702">
        <v>0</v>
      </c>
      <c r="BA702">
        <v>800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Y702*Source!I773</f>
        <v>4.9499999999999993</v>
      </c>
      <c r="CY702">
        <f>AB702</f>
        <v>3.12</v>
      </c>
      <c r="CZ702">
        <f>AF702</f>
        <v>3.12</v>
      </c>
      <c r="DA702">
        <f>AJ702</f>
        <v>1</v>
      </c>
      <c r="DB702">
        <f>ROUND(((ROUND(AT702*CZ702,2)*1.2)*1.25),2)</f>
        <v>15.45</v>
      </c>
      <c r="DC702">
        <f>ROUND(((ROUND(AT702*AG702,2)*1.2)*1.25),2)</f>
        <v>0</v>
      </c>
    </row>
    <row r="703" spans="1:107">
      <c r="A703">
        <f>ROW(Source!A773)</f>
        <v>773</v>
      </c>
      <c r="B703">
        <v>33304975</v>
      </c>
      <c r="C703">
        <v>33358200</v>
      </c>
      <c r="D703">
        <v>31259879</v>
      </c>
      <c r="E703">
        <v>1</v>
      </c>
      <c r="F703">
        <v>1</v>
      </c>
      <c r="G703">
        <v>1</v>
      </c>
      <c r="H703">
        <v>2</v>
      </c>
      <c r="I703" t="s">
        <v>841</v>
      </c>
      <c r="J703" t="s">
        <v>842</v>
      </c>
      <c r="K703" t="s">
        <v>843</v>
      </c>
      <c r="L703">
        <v>1368</v>
      </c>
      <c r="N703">
        <v>1011</v>
      </c>
      <c r="O703" t="s">
        <v>837</v>
      </c>
      <c r="P703" t="s">
        <v>837</v>
      </c>
      <c r="Q703">
        <v>1</v>
      </c>
      <c r="W703">
        <v>0</v>
      </c>
      <c r="X703">
        <v>1372534845</v>
      </c>
      <c r="Y703">
        <v>0.55500000000000005</v>
      </c>
      <c r="AA703">
        <v>0</v>
      </c>
      <c r="AB703">
        <v>65.709999999999994</v>
      </c>
      <c r="AC703">
        <v>11.6</v>
      </c>
      <c r="AD703">
        <v>0</v>
      </c>
      <c r="AE703">
        <v>0</v>
      </c>
      <c r="AF703">
        <v>65.709999999999994</v>
      </c>
      <c r="AG703">
        <v>11.6</v>
      </c>
      <c r="AH703">
        <v>0</v>
      </c>
      <c r="AI703">
        <v>1</v>
      </c>
      <c r="AJ703">
        <v>1</v>
      </c>
      <c r="AK703">
        <v>1</v>
      </c>
      <c r="AL703">
        <v>1</v>
      </c>
      <c r="AN703">
        <v>0</v>
      </c>
      <c r="AO703">
        <v>1</v>
      </c>
      <c r="AP703">
        <v>1</v>
      </c>
      <c r="AQ703">
        <v>0</v>
      </c>
      <c r="AR703">
        <v>0</v>
      </c>
      <c r="AS703" t="s">
        <v>3</v>
      </c>
      <c r="AT703">
        <v>0.37</v>
      </c>
      <c r="AU703" t="s">
        <v>21</v>
      </c>
      <c r="AV703">
        <v>0</v>
      </c>
      <c r="AW703">
        <v>2</v>
      </c>
      <c r="AX703">
        <v>33358212</v>
      </c>
      <c r="AY703">
        <v>1</v>
      </c>
      <c r="AZ703">
        <v>0</v>
      </c>
      <c r="BA703">
        <v>801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Y703*Source!I773</f>
        <v>0.55500000000000005</v>
      </c>
      <c r="CY703">
        <f>AB703</f>
        <v>65.709999999999994</v>
      </c>
      <c r="CZ703">
        <f>AF703</f>
        <v>65.709999999999994</v>
      </c>
      <c r="DA703">
        <f>AJ703</f>
        <v>1</v>
      </c>
      <c r="DB703">
        <f>ROUND(((ROUND(AT703*CZ703,2)*1.2)*1.25),2)</f>
        <v>36.47</v>
      </c>
      <c r="DC703">
        <f>ROUND(((ROUND(AT703*AG703,2)*1.2)*1.25),2)</f>
        <v>6.44</v>
      </c>
    </row>
    <row r="704" spans="1:107">
      <c r="A704">
        <f>ROW(Source!A773)</f>
        <v>773</v>
      </c>
      <c r="B704">
        <v>33304975</v>
      </c>
      <c r="C704">
        <v>33358200</v>
      </c>
      <c r="D704">
        <v>31180727</v>
      </c>
      <c r="E704">
        <v>1</v>
      </c>
      <c r="F704">
        <v>1</v>
      </c>
      <c r="G704">
        <v>1</v>
      </c>
      <c r="H704">
        <v>3</v>
      </c>
      <c r="I704" t="s">
        <v>844</v>
      </c>
      <c r="J704" t="s">
        <v>845</v>
      </c>
      <c r="K704" t="s">
        <v>846</v>
      </c>
      <c r="L704">
        <v>1348</v>
      </c>
      <c r="N704">
        <v>1009</v>
      </c>
      <c r="O704" t="s">
        <v>32</v>
      </c>
      <c r="P704" t="s">
        <v>32</v>
      </c>
      <c r="Q704">
        <v>1000</v>
      </c>
      <c r="W704">
        <v>0</v>
      </c>
      <c r="X704">
        <v>-437906794</v>
      </c>
      <c r="Y704">
        <v>6.9999999999999994E-5</v>
      </c>
      <c r="AA704">
        <v>9040.01</v>
      </c>
      <c r="AB704">
        <v>0</v>
      </c>
      <c r="AC704">
        <v>0</v>
      </c>
      <c r="AD704">
        <v>0</v>
      </c>
      <c r="AE704">
        <v>9040.01</v>
      </c>
      <c r="AF704">
        <v>0</v>
      </c>
      <c r="AG704">
        <v>0</v>
      </c>
      <c r="AH704">
        <v>0</v>
      </c>
      <c r="AI704">
        <v>1</v>
      </c>
      <c r="AJ704">
        <v>1</v>
      </c>
      <c r="AK704">
        <v>1</v>
      </c>
      <c r="AL704">
        <v>1</v>
      </c>
      <c r="AN704">
        <v>0</v>
      </c>
      <c r="AO704">
        <v>1</v>
      </c>
      <c r="AP704">
        <v>0</v>
      </c>
      <c r="AQ704">
        <v>0</v>
      </c>
      <c r="AR704">
        <v>0</v>
      </c>
      <c r="AS704" t="s">
        <v>3</v>
      </c>
      <c r="AT704">
        <v>6.9999999999999994E-5</v>
      </c>
      <c r="AU704" t="s">
        <v>3</v>
      </c>
      <c r="AV704">
        <v>0</v>
      </c>
      <c r="AW704">
        <v>2</v>
      </c>
      <c r="AX704">
        <v>33358214</v>
      </c>
      <c r="AY704">
        <v>1</v>
      </c>
      <c r="AZ704">
        <v>0</v>
      </c>
      <c r="BA704">
        <v>803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Y704*Source!I773</f>
        <v>6.9999999999999994E-5</v>
      </c>
      <c r="CY704">
        <f>AA704</f>
        <v>9040.01</v>
      </c>
      <c r="CZ704">
        <f>AE704</f>
        <v>9040.01</v>
      </c>
      <c r="DA704">
        <f>AI704</f>
        <v>1</v>
      </c>
      <c r="DB704">
        <f>ROUND(ROUND(AT704*CZ704,2),2)</f>
        <v>0.63</v>
      </c>
      <c r="DC704">
        <f>ROUND(ROUND(AT704*AG704,2),2)</f>
        <v>0</v>
      </c>
    </row>
    <row r="705" spans="1:107">
      <c r="A705">
        <f>ROW(Source!A773)</f>
        <v>773</v>
      </c>
      <c r="B705">
        <v>33304975</v>
      </c>
      <c r="C705">
        <v>33358200</v>
      </c>
      <c r="D705">
        <v>31181610</v>
      </c>
      <c r="E705">
        <v>1</v>
      </c>
      <c r="F705">
        <v>1</v>
      </c>
      <c r="G705">
        <v>1</v>
      </c>
      <c r="H705">
        <v>3</v>
      </c>
      <c r="I705" t="s">
        <v>847</v>
      </c>
      <c r="J705" t="s">
        <v>848</v>
      </c>
      <c r="K705" t="s">
        <v>849</v>
      </c>
      <c r="L705">
        <v>1346</v>
      </c>
      <c r="N705">
        <v>1009</v>
      </c>
      <c r="O705" t="s">
        <v>78</v>
      </c>
      <c r="P705" t="s">
        <v>78</v>
      </c>
      <c r="Q705">
        <v>1</v>
      </c>
      <c r="W705">
        <v>0</v>
      </c>
      <c r="X705">
        <v>-731615568</v>
      </c>
      <c r="Y705">
        <v>0.06</v>
      </c>
      <c r="AA705">
        <v>23.09</v>
      </c>
      <c r="AB705">
        <v>0</v>
      </c>
      <c r="AC705">
        <v>0</v>
      </c>
      <c r="AD705">
        <v>0</v>
      </c>
      <c r="AE705">
        <v>23.09</v>
      </c>
      <c r="AF705">
        <v>0</v>
      </c>
      <c r="AG705">
        <v>0</v>
      </c>
      <c r="AH705">
        <v>0</v>
      </c>
      <c r="AI705">
        <v>1</v>
      </c>
      <c r="AJ705">
        <v>1</v>
      </c>
      <c r="AK705">
        <v>1</v>
      </c>
      <c r="AL705">
        <v>1</v>
      </c>
      <c r="AN705">
        <v>0</v>
      </c>
      <c r="AO705">
        <v>1</v>
      </c>
      <c r="AP705">
        <v>0</v>
      </c>
      <c r="AQ705">
        <v>0</v>
      </c>
      <c r="AR705">
        <v>0</v>
      </c>
      <c r="AS705" t="s">
        <v>3</v>
      </c>
      <c r="AT705">
        <v>0.06</v>
      </c>
      <c r="AU705" t="s">
        <v>3</v>
      </c>
      <c r="AV705">
        <v>0</v>
      </c>
      <c r="AW705">
        <v>2</v>
      </c>
      <c r="AX705">
        <v>33358215</v>
      </c>
      <c r="AY705">
        <v>1</v>
      </c>
      <c r="AZ705">
        <v>0</v>
      </c>
      <c r="BA705">
        <v>804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Y705*Source!I773</f>
        <v>0.06</v>
      </c>
      <c r="CY705">
        <f>AA705</f>
        <v>23.09</v>
      </c>
      <c r="CZ705">
        <f>AE705</f>
        <v>23.09</v>
      </c>
      <c r="DA705">
        <f>AI705</f>
        <v>1</v>
      </c>
      <c r="DB705">
        <f>ROUND(ROUND(AT705*CZ705,2),2)</f>
        <v>1.39</v>
      </c>
      <c r="DC705">
        <f>ROUND(ROUND(AT705*AG705,2),2)</f>
        <v>0</v>
      </c>
    </row>
    <row r="706" spans="1:107">
      <c r="A706">
        <f>ROW(Source!A774)</f>
        <v>774</v>
      </c>
      <c r="B706">
        <v>33304960</v>
      </c>
      <c r="C706">
        <v>33358200</v>
      </c>
      <c r="D706">
        <v>31172076</v>
      </c>
      <c r="E706">
        <v>1</v>
      </c>
      <c r="F706">
        <v>1</v>
      </c>
      <c r="G706">
        <v>1</v>
      </c>
      <c r="H706">
        <v>1</v>
      </c>
      <c r="I706" t="s">
        <v>829</v>
      </c>
      <c r="J706" t="s">
        <v>3</v>
      </c>
      <c r="K706" t="s">
        <v>830</v>
      </c>
      <c r="L706">
        <v>1191</v>
      </c>
      <c r="N706">
        <v>1013</v>
      </c>
      <c r="O706" t="s">
        <v>831</v>
      </c>
      <c r="P706" t="s">
        <v>831</v>
      </c>
      <c r="Q706">
        <v>1</v>
      </c>
      <c r="W706">
        <v>0</v>
      </c>
      <c r="X706">
        <v>1069510174</v>
      </c>
      <c r="Y706">
        <v>19.8582</v>
      </c>
      <c r="AA706">
        <v>0</v>
      </c>
      <c r="AB706">
        <v>0</v>
      </c>
      <c r="AC706">
        <v>0</v>
      </c>
      <c r="AD706">
        <v>9.6199999999999992</v>
      </c>
      <c r="AE706">
        <v>0</v>
      </c>
      <c r="AF706">
        <v>0</v>
      </c>
      <c r="AG706">
        <v>0</v>
      </c>
      <c r="AH706">
        <v>9.6199999999999992</v>
      </c>
      <c r="AI706">
        <v>1</v>
      </c>
      <c r="AJ706">
        <v>1</v>
      </c>
      <c r="AK706">
        <v>1</v>
      </c>
      <c r="AL706">
        <v>1</v>
      </c>
      <c r="AN706">
        <v>0</v>
      </c>
      <c r="AO706">
        <v>1</v>
      </c>
      <c r="AP706">
        <v>1</v>
      </c>
      <c r="AQ706">
        <v>0</v>
      </c>
      <c r="AR706">
        <v>0</v>
      </c>
      <c r="AS706" t="s">
        <v>3</v>
      </c>
      <c r="AT706">
        <v>14.39</v>
      </c>
      <c r="AU706" t="s">
        <v>22</v>
      </c>
      <c r="AV706">
        <v>1</v>
      </c>
      <c r="AW706">
        <v>2</v>
      </c>
      <c r="AX706">
        <v>33358208</v>
      </c>
      <c r="AY706">
        <v>1</v>
      </c>
      <c r="AZ706">
        <v>0</v>
      </c>
      <c r="BA706">
        <v>805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Y706*Source!I774</f>
        <v>19.8582</v>
      </c>
      <c r="CY706">
        <f>AD706</f>
        <v>9.6199999999999992</v>
      </c>
      <c r="CZ706">
        <f>AH706</f>
        <v>9.6199999999999992</v>
      </c>
      <c r="DA706">
        <f>AL706</f>
        <v>1</v>
      </c>
      <c r="DB706">
        <f>ROUND(((ROUND(AT706*CZ706,2)*1.2)*1.15),2)</f>
        <v>191.03</v>
      </c>
      <c r="DC706">
        <f>ROUND(((ROUND(AT706*AG706,2)*1.2)*1.15),2)</f>
        <v>0</v>
      </c>
    </row>
    <row r="707" spans="1:107">
      <c r="A707">
        <f>ROW(Source!A774)</f>
        <v>774</v>
      </c>
      <c r="B707">
        <v>33304960</v>
      </c>
      <c r="C707">
        <v>33358200</v>
      </c>
      <c r="D707">
        <v>31172011</v>
      </c>
      <c r="E707">
        <v>1</v>
      </c>
      <c r="F707">
        <v>1</v>
      </c>
      <c r="G707">
        <v>1</v>
      </c>
      <c r="H707">
        <v>1</v>
      </c>
      <c r="I707" t="s">
        <v>832</v>
      </c>
      <c r="J707" t="s">
        <v>3</v>
      </c>
      <c r="K707" t="s">
        <v>833</v>
      </c>
      <c r="L707">
        <v>1191</v>
      </c>
      <c r="N707">
        <v>1013</v>
      </c>
      <c r="O707" t="s">
        <v>831</v>
      </c>
      <c r="P707" t="s">
        <v>831</v>
      </c>
      <c r="Q707">
        <v>1</v>
      </c>
      <c r="W707">
        <v>0</v>
      </c>
      <c r="X707">
        <v>-1417349443</v>
      </c>
      <c r="Y707">
        <v>0.41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1</v>
      </c>
      <c r="AJ707">
        <v>1</v>
      </c>
      <c r="AK707">
        <v>1</v>
      </c>
      <c r="AL707">
        <v>1</v>
      </c>
      <c r="AN707">
        <v>0</v>
      </c>
      <c r="AO707">
        <v>1</v>
      </c>
      <c r="AP707">
        <v>0</v>
      </c>
      <c r="AQ707">
        <v>0</v>
      </c>
      <c r="AR707">
        <v>0</v>
      </c>
      <c r="AS707" t="s">
        <v>3</v>
      </c>
      <c r="AT707">
        <v>0.41</v>
      </c>
      <c r="AU707" t="s">
        <v>3</v>
      </c>
      <c r="AV707">
        <v>2</v>
      </c>
      <c r="AW707">
        <v>2</v>
      </c>
      <c r="AX707">
        <v>33358209</v>
      </c>
      <c r="AY707">
        <v>1</v>
      </c>
      <c r="AZ707">
        <v>2048</v>
      </c>
      <c r="BA707">
        <v>806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Y707*Source!I774</f>
        <v>0.41</v>
      </c>
      <c r="CY707">
        <f>AD707</f>
        <v>0</v>
      </c>
      <c r="CZ707">
        <f>AH707</f>
        <v>0</v>
      </c>
      <c r="DA707">
        <f>AL707</f>
        <v>1</v>
      </c>
      <c r="DB707">
        <f>ROUND(ROUND(AT707*CZ707,2),2)</f>
        <v>0</v>
      </c>
      <c r="DC707">
        <f>ROUND(ROUND(AT707*AG707,2),2)</f>
        <v>0</v>
      </c>
    </row>
    <row r="708" spans="1:107">
      <c r="A708">
        <f>ROW(Source!A774)</f>
        <v>774</v>
      </c>
      <c r="B708">
        <v>33304960</v>
      </c>
      <c r="C708">
        <v>33358200</v>
      </c>
      <c r="D708">
        <v>31258491</v>
      </c>
      <c r="E708">
        <v>1</v>
      </c>
      <c r="F708">
        <v>1</v>
      </c>
      <c r="G708">
        <v>1</v>
      </c>
      <c r="H708">
        <v>2</v>
      </c>
      <c r="I708" t="s">
        <v>834</v>
      </c>
      <c r="J708" t="s">
        <v>835</v>
      </c>
      <c r="K708" t="s">
        <v>836</v>
      </c>
      <c r="L708">
        <v>1368</v>
      </c>
      <c r="N708">
        <v>1011</v>
      </c>
      <c r="O708" t="s">
        <v>837</v>
      </c>
      <c r="P708" t="s">
        <v>837</v>
      </c>
      <c r="Q708">
        <v>1</v>
      </c>
      <c r="W708">
        <v>0</v>
      </c>
      <c r="X708">
        <v>-1718674368</v>
      </c>
      <c r="Y708">
        <v>0.06</v>
      </c>
      <c r="AA708">
        <v>0</v>
      </c>
      <c r="AB708">
        <v>111.99</v>
      </c>
      <c r="AC708">
        <v>13.5</v>
      </c>
      <c r="AD708">
        <v>0</v>
      </c>
      <c r="AE708">
        <v>0</v>
      </c>
      <c r="AF708">
        <v>111.99</v>
      </c>
      <c r="AG708">
        <v>13.5</v>
      </c>
      <c r="AH708">
        <v>0</v>
      </c>
      <c r="AI708">
        <v>1</v>
      </c>
      <c r="AJ708">
        <v>1</v>
      </c>
      <c r="AK708">
        <v>1</v>
      </c>
      <c r="AL708">
        <v>1</v>
      </c>
      <c r="AN708">
        <v>0</v>
      </c>
      <c r="AO708">
        <v>1</v>
      </c>
      <c r="AP708">
        <v>1</v>
      </c>
      <c r="AQ708">
        <v>0</v>
      </c>
      <c r="AR708">
        <v>0</v>
      </c>
      <c r="AS708" t="s">
        <v>3</v>
      </c>
      <c r="AT708">
        <v>0.04</v>
      </c>
      <c r="AU708" t="s">
        <v>21</v>
      </c>
      <c r="AV708">
        <v>0</v>
      </c>
      <c r="AW708">
        <v>2</v>
      </c>
      <c r="AX708">
        <v>33358210</v>
      </c>
      <c r="AY708">
        <v>1</v>
      </c>
      <c r="AZ708">
        <v>0</v>
      </c>
      <c r="BA708">
        <v>807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Y708*Source!I774</f>
        <v>0.06</v>
      </c>
      <c r="CY708">
        <f>AB708</f>
        <v>111.99</v>
      </c>
      <c r="CZ708">
        <f>AF708</f>
        <v>111.99</v>
      </c>
      <c r="DA708">
        <f>AJ708</f>
        <v>1</v>
      </c>
      <c r="DB708">
        <f>ROUND(((ROUND(AT708*CZ708,2)*1.2)*1.25),2)</f>
        <v>6.72</v>
      </c>
      <c r="DC708">
        <f>ROUND(((ROUND(AT708*AG708,2)*1.2)*1.25),2)</f>
        <v>0.81</v>
      </c>
    </row>
    <row r="709" spans="1:107">
      <c r="A709">
        <f>ROW(Source!A774)</f>
        <v>774</v>
      </c>
      <c r="B709">
        <v>33304960</v>
      </c>
      <c r="C709">
        <v>33358200</v>
      </c>
      <c r="D709">
        <v>31258691</v>
      </c>
      <c r="E709">
        <v>1</v>
      </c>
      <c r="F709">
        <v>1</v>
      </c>
      <c r="G709">
        <v>1</v>
      </c>
      <c r="H709">
        <v>2</v>
      </c>
      <c r="I709" t="s">
        <v>838</v>
      </c>
      <c r="J709" t="s">
        <v>839</v>
      </c>
      <c r="K709" t="s">
        <v>840</v>
      </c>
      <c r="L709">
        <v>1368</v>
      </c>
      <c r="N709">
        <v>1011</v>
      </c>
      <c r="O709" t="s">
        <v>837</v>
      </c>
      <c r="P709" t="s">
        <v>837</v>
      </c>
      <c r="Q709">
        <v>1</v>
      </c>
      <c r="W709">
        <v>0</v>
      </c>
      <c r="X709">
        <v>1373224040</v>
      </c>
      <c r="Y709">
        <v>4.9499999999999993</v>
      </c>
      <c r="AA709">
        <v>0</v>
      </c>
      <c r="AB709">
        <v>3.12</v>
      </c>
      <c r="AC709">
        <v>0</v>
      </c>
      <c r="AD709">
        <v>0</v>
      </c>
      <c r="AE709">
        <v>0</v>
      </c>
      <c r="AF709">
        <v>3.12</v>
      </c>
      <c r="AG709">
        <v>0</v>
      </c>
      <c r="AH709">
        <v>0</v>
      </c>
      <c r="AI709">
        <v>1</v>
      </c>
      <c r="AJ709">
        <v>1</v>
      </c>
      <c r="AK709">
        <v>1</v>
      </c>
      <c r="AL709">
        <v>1</v>
      </c>
      <c r="AN709">
        <v>0</v>
      </c>
      <c r="AO709">
        <v>1</v>
      </c>
      <c r="AP709">
        <v>1</v>
      </c>
      <c r="AQ709">
        <v>0</v>
      </c>
      <c r="AR709">
        <v>0</v>
      </c>
      <c r="AS709" t="s">
        <v>3</v>
      </c>
      <c r="AT709">
        <v>3.3</v>
      </c>
      <c r="AU709" t="s">
        <v>21</v>
      </c>
      <c r="AV709">
        <v>0</v>
      </c>
      <c r="AW709">
        <v>2</v>
      </c>
      <c r="AX709">
        <v>33358211</v>
      </c>
      <c r="AY709">
        <v>1</v>
      </c>
      <c r="AZ709">
        <v>0</v>
      </c>
      <c r="BA709">
        <v>808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Y709*Source!I774</f>
        <v>4.9499999999999993</v>
      </c>
      <c r="CY709">
        <f>AB709</f>
        <v>3.12</v>
      </c>
      <c r="CZ709">
        <f>AF709</f>
        <v>3.12</v>
      </c>
      <c r="DA709">
        <f>AJ709</f>
        <v>1</v>
      </c>
      <c r="DB709">
        <f>ROUND(((ROUND(AT709*CZ709,2)*1.2)*1.25),2)</f>
        <v>15.45</v>
      </c>
      <c r="DC709">
        <f>ROUND(((ROUND(AT709*AG709,2)*1.2)*1.25),2)</f>
        <v>0</v>
      </c>
    </row>
    <row r="710" spans="1:107">
      <c r="A710">
        <f>ROW(Source!A774)</f>
        <v>774</v>
      </c>
      <c r="B710">
        <v>33304960</v>
      </c>
      <c r="C710">
        <v>33358200</v>
      </c>
      <c r="D710">
        <v>31259879</v>
      </c>
      <c r="E710">
        <v>1</v>
      </c>
      <c r="F710">
        <v>1</v>
      </c>
      <c r="G710">
        <v>1</v>
      </c>
      <c r="H710">
        <v>2</v>
      </c>
      <c r="I710" t="s">
        <v>841</v>
      </c>
      <c r="J710" t="s">
        <v>842</v>
      </c>
      <c r="K710" t="s">
        <v>843</v>
      </c>
      <c r="L710">
        <v>1368</v>
      </c>
      <c r="N710">
        <v>1011</v>
      </c>
      <c r="O710" t="s">
        <v>837</v>
      </c>
      <c r="P710" t="s">
        <v>837</v>
      </c>
      <c r="Q710">
        <v>1</v>
      </c>
      <c r="W710">
        <v>0</v>
      </c>
      <c r="X710">
        <v>1372534845</v>
      </c>
      <c r="Y710">
        <v>0.55500000000000005</v>
      </c>
      <c r="AA710">
        <v>0</v>
      </c>
      <c r="AB710">
        <v>65.709999999999994</v>
      </c>
      <c r="AC710">
        <v>11.6</v>
      </c>
      <c r="AD710">
        <v>0</v>
      </c>
      <c r="AE710">
        <v>0</v>
      </c>
      <c r="AF710">
        <v>65.709999999999994</v>
      </c>
      <c r="AG710">
        <v>11.6</v>
      </c>
      <c r="AH710">
        <v>0</v>
      </c>
      <c r="AI710">
        <v>1</v>
      </c>
      <c r="AJ710">
        <v>1</v>
      </c>
      <c r="AK710">
        <v>1</v>
      </c>
      <c r="AL710">
        <v>1</v>
      </c>
      <c r="AN710">
        <v>0</v>
      </c>
      <c r="AO710">
        <v>1</v>
      </c>
      <c r="AP710">
        <v>1</v>
      </c>
      <c r="AQ710">
        <v>0</v>
      </c>
      <c r="AR710">
        <v>0</v>
      </c>
      <c r="AS710" t="s">
        <v>3</v>
      </c>
      <c r="AT710">
        <v>0.37</v>
      </c>
      <c r="AU710" t="s">
        <v>21</v>
      </c>
      <c r="AV710">
        <v>0</v>
      </c>
      <c r="AW710">
        <v>2</v>
      </c>
      <c r="AX710">
        <v>33358212</v>
      </c>
      <c r="AY710">
        <v>1</v>
      </c>
      <c r="AZ710">
        <v>0</v>
      </c>
      <c r="BA710">
        <v>809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Y710*Source!I774</f>
        <v>0.55500000000000005</v>
      </c>
      <c r="CY710">
        <f>AB710</f>
        <v>65.709999999999994</v>
      </c>
      <c r="CZ710">
        <f>AF710</f>
        <v>65.709999999999994</v>
      </c>
      <c r="DA710">
        <f>AJ710</f>
        <v>1</v>
      </c>
      <c r="DB710">
        <f>ROUND(((ROUND(AT710*CZ710,2)*1.2)*1.25),2)</f>
        <v>36.47</v>
      </c>
      <c r="DC710">
        <f>ROUND(((ROUND(AT710*AG710,2)*1.2)*1.25),2)</f>
        <v>6.44</v>
      </c>
    </row>
    <row r="711" spans="1:107">
      <c r="A711">
        <f>ROW(Source!A774)</f>
        <v>774</v>
      </c>
      <c r="B711">
        <v>33304960</v>
      </c>
      <c r="C711">
        <v>33358200</v>
      </c>
      <c r="D711">
        <v>31180727</v>
      </c>
      <c r="E711">
        <v>1</v>
      </c>
      <c r="F711">
        <v>1</v>
      </c>
      <c r="G711">
        <v>1</v>
      </c>
      <c r="H711">
        <v>3</v>
      </c>
      <c r="I711" t="s">
        <v>844</v>
      </c>
      <c r="J711" t="s">
        <v>845</v>
      </c>
      <c r="K711" t="s">
        <v>846</v>
      </c>
      <c r="L711">
        <v>1348</v>
      </c>
      <c r="N711">
        <v>1009</v>
      </c>
      <c r="O711" t="s">
        <v>32</v>
      </c>
      <c r="P711" t="s">
        <v>32</v>
      </c>
      <c r="Q711">
        <v>1000</v>
      </c>
      <c r="W711">
        <v>0</v>
      </c>
      <c r="X711">
        <v>-437906794</v>
      </c>
      <c r="Y711">
        <v>6.9999999999999994E-5</v>
      </c>
      <c r="AA711">
        <v>9040.01</v>
      </c>
      <c r="AB711">
        <v>0</v>
      </c>
      <c r="AC711">
        <v>0</v>
      </c>
      <c r="AD711">
        <v>0</v>
      </c>
      <c r="AE711">
        <v>9040.01</v>
      </c>
      <c r="AF711">
        <v>0</v>
      </c>
      <c r="AG711">
        <v>0</v>
      </c>
      <c r="AH711">
        <v>0</v>
      </c>
      <c r="AI711">
        <v>1</v>
      </c>
      <c r="AJ711">
        <v>1</v>
      </c>
      <c r="AK711">
        <v>1</v>
      </c>
      <c r="AL711">
        <v>1</v>
      </c>
      <c r="AN711">
        <v>0</v>
      </c>
      <c r="AO711">
        <v>1</v>
      </c>
      <c r="AP711">
        <v>0</v>
      </c>
      <c r="AQ711">
        <v>0</v>
      </c>
      <c r="AR711">
        <v>0</v>
      </c>
      <c r="AS711" t="s">
        <v>3</v>
      </c>
      <c r="AT711">
        <v>6.9999999999999994E-5</v>
      </c>
      <c r="AU711" t="s">
        <v>3</v>
      </c>
      <c r="AV711">
        <v>0</v>
      </c>
      <c r="AW711">
        <v>2</v>
      </c>
      <c r="AX711">
        <v>33358214</v>
      </c>
      <c r="AY711">
        <v>1</v>
      </c>
      <c r="AZ711">
        <v>0</v>
      </c>
      <c r="BA711">
        <v>811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Y711*Source!I774</f>
        <v>6.9999999999999994E-5</v>
      </c>
      <c r="CY711">
        <f>AA711</f>
        <v>9040.01</v>
      </c>
      <c r="CZ711">
        <f>AE711</f>
        <v>9040.01</v>
      </c>
      <c r="DA711">
        <f>AI711</f>
        <v>1</v>
      </c>
      <c r="DB711">
        <f>ROUND(ROUND(AT711*CZ711,2),2)</f>
        <v>0.63</v>
      </c>
      <c r="DC711">
        <f>ROUND(ROUND(AT711*AG711,2),2)</f>
        <v>0</v>
      </c>
    </row>
    <row r="712" spans="1:107">
      <c r="A712">
        <f>ROW(Source!A774)</f>
        <v>774</v>
      </c>
      <c r="B712">
        <v>33304960</v>
      </c>
      <c r="C712">
        <v>33358200</v>
      </c>
      <c r="D712">
        <v>31181610</v>
      </c>
      <c r="E712">
        <v>1</v>
      </c>
      <c r="F712">
        <v>1</v>
      </c>
      <c r="G712">
        <v>1</v>
      </c>
      <c r="H712">
        <v>3</v>
      </c>
      <c r="I712" t="s">
        <v>847</v>
      </c>
      <c r="J712" t="s">
        <v>848</v>
      </c>
      <c r="K712" t="s">
        <v>849</v>
      </c>
      <c r="L712">
        <v>1346</v>
      </c>
      <c r="N712">
        <v>1009</v>
      </c>
      <c r="O712" t="s">
        <v>78</v>
      </c>
      <c r="P712" t="s">
        <v>78</v>
      </c>
      <c r="Q712">
        <v>1</v>
      </c>
      <c r="W712">
        <v>0</v>
      </c>
      <c r="X712">
        <v>-731615568</v>
      </c>
      <c r="Y712">
        <v>0.06</v>
      </c>
      <c r="AA712">
        <v>23.09</v>
      </c>
      <c r="AB712">
        <v>0</v>
      </c>
      <c r="AC712">
        <v>0</v>
      </c>
      <c r="AD712">
        <v>0</v>
      </c>
      <c r="AE712">
        <v>23.09</v>
      </c>
      <c r="AF712">
        <v>0</v>
      </c>
      <c r="AG712">
        <v>0</v>
      </c>
      <c r="AH712">
        <v>0</v>
      </c>
      <c r="AI712">
        <v>1</v>
      </c>
      <c r="AJ712">
        <v>1</v>
      </c>
      <c r="AK712">
        <v>1</v>
      </c>
      <c r="AL712">
        <v>1</v>
      </c>
      <c r="AN712">
        <v>0</v>
      </c>
      <c r="AO712">
        <v>1</v>
      </c>
      <c r="AP712">
        <v>0</v>
      </c>
      <c r="AQ712">
        <v>0</v>
      </c>
      <c r="AR712">
        <v>0</v>
      </c>
      <c r="AS712" t="s">
        <v>3</v>
      </c>
      <c r="AT712">
        <v>0.06</v>
      </c>
      <c r="AU712" t="s">
        <v>3</v>
      </c>
      <c r="AV712">
        <v>0</v>
      </c>
      <c r="AW712">
        <v>2</v>
      </c>
      <c r="AX712">
        <v>33358215</v>
      </c>
      <c r="AY712">
        <v>1</v>
      </c>
      <c r="AZ712">
        <v>0</v>
      </c>
      <c r="BA712">
        <v>812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Y712*Source!I774</f>
        <v>0.06</v>
      </c>
      <c r="CY712">
        <f>AA712</f>
        <v>23.09</v>
      </c>
      <c r="CZ712">
        <f>AE712</f>
        <v>23.09</v>
      </c>
      <c r="DA712">
        <f>AI712</f>
        <v>1</v>
      </c>
      <c r="DB712">
        <f>ROUND(ROUND(AT712*CZ712,2),2)</f>
        <v>1.39</v>
      </c>
      <c r="DC712">
        <f>ROUND(ROUND(AT712*AG712,2),2)</f>
        <v>0</v>
      </c>
    </row>
    <row r="713" spans="1:107">
      <c r="A713">
        <f>ROW(Source!A779)</f>
        <v>779</v>
      </c>
      <c r="B713">
        <v>33304975</v>
      </c>
      <c r="C713">
        <v>33358218</v>
      </c>
      <c r="D713">
        <v>31172061</v>
      </c>
      <c r="E713">
        <v>1</v>
      </c>
      <c r="F713">
        <v>1</v>
      </c>
      <c r="G713">
        <v>1</v>
      </c>
      <c r="H713">
        <v>1</v>
      </c>
      <c r="I713" t="s">
        <v>850</v>
      </c>
      <c r="J713" t="s">
        <v>3</v>
      </c>
      <c r="K713" t="s">
        <v>851</v>
      </c>
      <c r="L713">
        <v>1191</v>
      </c>
      <c r="N713">
        <v>1013</v>
      </c>
      <c r="O713" t="s">
        <v>831</v>
      </c>
      <c r="P713" t="s">
        <v>831</v>
      </c>
      <c r="Q713">
        <v>1</v>
      </c>
      <c r="W713">
        <v>0</v>
      </c>
      <c r="X713">
        <v>-784637506</v>
      </c>
      <c r="Y713">
        <v>7.9349999999999987</v>
      </c>
      <c r="AA713">
        <v>0</v>
      </c>
      <c r="AB713">
        <v>0</v>
      </c>
      <c r="AC713">
        <v>0</v>
      </c>
      <c r="AD713">
        <v>8.74</v>
      </c>
      <c r="AE713">
        <v>0</v>
      </c>
      <c r="AF713">
        <v>0</v>
      </c>
      <c r="AG713">
        <v>0</v>
      </c>
      <c r="AH713">
        <v>8.74</v>
      </c>
      <c r="AI713">
        <v>1</v>
      </c>
      <c r="AJ713">
        <v>1</v>
      </c>
      <c r="AK713">
        <v>1</v>
      </c>
      <c r="AL713">
        <v>1</v>
      </c>
      <c r="AN713">
        <v>0</v>
      </c>
      <c r="AO713">
        <v>1</v>
      </c>
      <c r="AP713">
        <v>1</v>
      </c>
      <c r="AQ713">
        <v>0</v>
      </c>
      <c r="AR713">
        <v>0</v>
      </c>
      <c r="AS713" t="s">
        <v>3</v>
      </c>
      <c r="AT713">
        <v>5.75</v>
      </c>
      <c r="AU713" t="s">
        <v>22</v>
      </c>
      <c r="AV713">
        <v>1</v>
      </c>
      <c r="AW713">
        <v>2</v>
      </c>
      <c r="AX713">
        <v>33358224</v>
      </c>
      <c r="AY713">
        <v>1</v>
      </c>
      <c r="AZ713">
        <v>0</v>
      </c>
      <c r="BA713">
        <v>813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Y713*Source!I779</f>
        <v>4.9831799999999991</v>
      </c>
      <c r="CY713">
        <f>AD713</f>
        <v>8.74</v>
      </c>
      <c r="CZ713">
        <f>AH713</f>
        <v>8.74</v>
      </c>
      <c r="DA713">
        <f>AL713</f>
        <v>1</v>
      </c>
      <c r="DB713">
        <f>ROUND(((ROUND(AT713*CZ713,2)*1.2)*1.15),2)</f>
        <v>69.36</v>
      </c>
      <c r="DC713">
        <f>ROUND(((ROUND(AT713*AG713,2)*1.2)*1.15),2)</f>
        <v>0</v>
      </c>
    </row>
    <row r="714" spans="1:107">
      <c r="A714">
        <f>ROW(Source!A779)</f>
        <v>779</v>
      </c>
      <c r="B714">
        <v>33304975</v>
      </c>
      <c r="C714">
        <v>33358218</v>
      </c>
      <c r="D714">
        <v>31172011</v>
      </c>
      <c r="E714">
        <v>1</v>
      </c>
      <c r="F714">
        <v>1</v>
      </c>
      <c r="G714">
        <v>1</v>
      </c>
      <c r="H714">
        <v>1</v>
      </c>
      <c r="I714" t="s">
        <v>832</v>
      </c>
      <c r="J714" t="s">
        <v>3</v>
      </c>
      <c r="K714" t="s">
        <v>833</v>
      </c>
      <c r="L714">
        <v>1191</v>
      </c>
      <c r="N714">
        <v>1013</v>
      </c>
      <c r="O714" t="s">
        <v>831</v>
      </c>
      <c r="P714" t="s">
        <v>831</v>
      </c>
      <c r="Q714">
        <v>1</v>
      </c>
      <c r="W714">
        <v>0</v>
      </c>
      <c r="X714">
        <v>-1417349443</v>
      </c>
      <c r="Y714">
        <v>0.01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1</v>
      </c>
      <c r="AJ714">
        <v>1</v>
      </c>
      <c r="AK714">
        <v>1</v>
      </c>
      <c r="AL714">
        <v>1</v>
      </c>
      <c r="AN714">
        <v>0</v>
      </c>
      <c r="AO714">
        <v>1</v>
      </c>
      <c r="AP714">
        <v>0</v>
      </c>
      <c r="AQ714">
        <v>0</v>
      </c>
      <c r="AR714">
        <v>0</v>
      </c>
      <c r="AS714" t="s">
        <v>3</v>
      </c>
      <c r="AT714">
        <v>0.01</v>
      </c>
      <c r="AU714" t="s">
        <v>3</v>
      </c>
      <c r="AV714">
        <v>2</v>
      </c>
      <c r="AW714">
        <v>2</v>
      </c>
      <c r="AX714">
        <v>33358225</v>
      </c>
      <c r="AY714">
        <v>1</v>
      </c>
      <c r="AZ714">
        <v>2048</v>
      </c>
      <c r="BA714">
        <v>814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Y714*Source!I779</f>
        <v>6.28E-3</v>
      </c>
      <c r="CY714">
        <f>AD714</f>
        <v>0</v>
      </c>
      <c r="CZ714">
        <f>AH714</f>
        <v>0</v>
      </c>
      <c r="DA714">
        <f>AL714</f>
        <v>1</v>
      </c>
      <c r="DB714">
        <f>ROUND(ROUND(AT714*CZ714,2),2)</f>
        <v>0</v>
      </c>
      <c r="DC714">
        <f>ROUND(ROUND(AT714*AG714,2),2)</f>
        <v>0</v>
      </c>
    </row>
    <row r="715" spans="1:107">
      <c r="A715">
        <f>ROW(Source!A779)</f>
        <v>779</v>
      </c>
      <c r="B715">
        <v>33304975</v>
      </c>
      <c r="C715">
        <v>33358218</v>
      </c>
      <c r="D715">
        <v>31259879</v>
      </c>
      <c r="E715">
        <v>1</v>
      </c>
      <c r="F715">
        <v>1</v>
      </c>
      <c r="G715">
        <v>1</v>
      </c>
      <c r="H715">
        <v>2</v>
      </c>
      <c r="I715" t="s">
        <v>841</v>
      </c>
      <c r="J715" t="s">
        <v>842</v>
      </c>
      <c r="K715" t="s">
        <v>843</v>
      </c>
      <c r="L715">
        <v>1368</v>
      </c>
      <c r="N715">
        <v>1011</v>
      </c>
      <c r="O715" t="s">
        <v>837</v>
      </c>
      <c r="P715" t="s">
        <v>837</v>
      </c>
      <c r="Q715">
        <v>1</v>
      </c>
      <c r="W715">
        <v>0</v>
      </c>
      <c r="X715">
        <v>1372534845</v>
      </c>
      <c r="Y715">
        <v>1.4999999999999999E-2</v>
      </c>
      <c r="AA715">
        <v>0</v>
      </c>
      <c r="AB715">
        <v>65.709999999999994</v>
      </c>
      <c r="AC715">
        <v>11.6</v>
      </c>
      <c r="AD715">
        <v>0</v>
      </c>
      <c r="AE715">
        <v>0</v>
      </c>
      <c r="AF715">
        <v>65.709999999999994</v>
      </c>
      <c r="AG715">
        <v>11.6</v>
      </c>
      <c r="AH715">
        <v>0</v>
      </c>
      <c r="AI715">
        <v>1</v>
      </c>
      <c r="AJ715">
        <v>1</v>
      </c>
      <c r="AK715">
        <v>1</v>
      </c>
      <c r="AL715">
        <v>1</v>
      </c>
      <c r="AN715">
        <v>0</v>
      </c>
      <c r="AO715">
        <v>1</v>
      </c>
      <c r="AP715">
        <v>1</v>
      </c>
      <c r="AQ715">
        <v>0</v>
      </c>
      <c r="AR715">
        <v>0</v>
      </c>
      <c r="AS715" t="s">
        <v>3</v>
      </c>
      <c r="AT715">
        <v>0.01</v>
      </c>
      <c r="AU715" t="s">
        <v>21</v>
      </c>
      <c r="AV715">
        <v>0</v>
      </c>
      <c r="AW715">
        <v>2</v>
      </c>
      <c r="AX715">
        <v>33358226</v>
      </c>
      <c r="AY715">
        <v>1</v>
      </c>
      <c r="AZ715">
        <v>0</v>
      </c>
      <c r="BA715">
        <v>815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Y715*Source!I779</f>
        <v>9.4199999999999996E-3</v>
      </c>
      <c r="CY715">
        <f>AB715</f>
        <v>65.709999999999994</v>
      </c>
      <c r="CZ715">
        <f>AF715</f>
        <v>65.709999999999994</v>
      </c>
      <c r="DA715">
        <f>AJ715</f>
        <v>1</v>
      </c>
      <c r="DB715">
        <f>ROUND(((ROUND(AT715*CZ715,2)*1.2)*1.25),2)</f>
        <v>0.99</v>
      </c>
      <c r="DC715">
        <f>ROUND(((ROUND(AT715*AG715,2)*1.2)*1.25),2)</f>
        <v>0.18</v>
      </c>
    </row>
    <row r="716" spans="1:107">
      <c r="A716">
        <f>ROW(Source!A779)</f>
        <v>779</v>
      </c>
      <c r="B716">
        <v>33304975</v>
      </c>
      <c r="C716">
        <v>33358218</v>
      </c>
      <c r="D716">
        <v>31180727</v>
      </c>
      <c r="E716">
        <v>1</v>
      </c>
      <c r="F716">
        <v>1</v>
      </c>
      <c r="G716">
        <v>1</v>
      </c>
      <c r="H716">
        <v>3</v>
      </c>
      <c r="I716" t="s">
        <v>844</v>
      </c>
      <c r="J716" t="s">
        <v>845</v>
      </c>
      <c r="K716" t="s">
        <v>846</v>
      </c>
      <c r="L716">
        <v>1348</v>
      </c>
      <c r="N716">
        <v>1009</v>
      </c>
      <c r="O716" t="s">
        <v>32</v>
      </c>
      <c r="P716" t="s">
        <v>32</v>
      </c>
      <c r="Q716">
        <v>1000</v>
      </c>
      <c r="W716">
        <v>0</v>
      </c>
      <c r="X716">
        <v>-437906794</v>
      </c>
      <c r="Y716">
        <v>2.0000000000000001E-4</v>
      </c>
      <c r="AA716">
        <v>9040.01</v>
      </c>
      <c r="AB716">
        <v>0</v>
      </c>
      <c r="AC716">
        <v>0</v>
      </c>
      <c r="AD716">
        <v>0</v>
      </c>
      <c r="AE716">
        <v>9040.01</v>
      </c>
      <c r="AF716">
        <v>0</v>
      </c>
      <c r="AG716">
        <v>0</v>
      </c>
      <c r="AH716">
        <v>0</v>
      </c>
      <c r="AI716">
        <v>1</v>
      </c>
      <c r="AJ716">
        <v>1</v>
      </c>
      <c r="AK716">
        <v>1</v>
      </c>
      <c r="AL716">
        <v>1</v>
      </c>
      <c r="AN716">
        <v>0</v>
      </c>
      <c r="AO716">
        <v>1</v>
      </c>
      <c r="AP716">
        <v>0</v>
      </c>
      <c r="AQ716">
        <v>0</v>
      </c>
      <c r="AR716">
        <v>0</v>
      </c>
      <c r="AS716" t="s">
        <v>3</v>
      </c>
      <c r="AT716">
        <v>2.0000000000000001E-4</v>
      </c>
      <c r="AU716" t="s">
        <v>3</v>
      </c>
      <c r="AV716">
        <v>0</v>
      </c>
      <c r="AW716">
        <v>2</v>
      </c>
      <c r="AX716">
        <v>33358227</v>
      </c>
      <c r="AY716">
        <v>1</v>
      </c>
      <c r="AZ716">
        <v>0</v>
      </c>
      <c r="BA716">
        <v>816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Y716*Source!I779</f>
        <v>1.2560000000000002E-4</v>
      </c>
      <c r="CY716">
        <f>AA716</f>
        <v>9040.01</v>
      </c>
      <c r="CZ716">
        <f>AE716</f>
        <v>9040.01</v>
      </c>
      <c r="DA716">
        <f>AI716</f>
        <v>1</v>
      </c>
      <c r="DB716">
        <f>ROUND(ROUND(AT716*CZ716,2),2)</f>
        <v>1.81</v>
      </c>
      <c r="DC716">
        <f>ROUND(ROUND(AT716*AG716,2),2)</f>
        <v>0</v>
      </c>
    </row>
    <row r="717" spans="1:107">
      <c r="A717">
        <f>ROW(Source!A779)</f>
        <v>779</v>
      </c>
      <c r="B717">
        <v>33304975</v>
      </c>
      <c r="C717">
        <v>33358218</v>
      </c>
      <c r="D717">
        <v>31181610</v>
      </c>
      <c r="E717">
        <v>1</v>
      </c>
      <c r="F717">
        <v>1</v>
      </c>
      <c r="G717">
        <v>1</v>
      </c>
      <c r="H717">
        <v>3</v>
      </c>
      <c r="I717" t="s">
        <v>847</v>
      </c>
      <c r="J717" t="s">
        <v>848</v>
      </c>
      <c r="K717" t="s">
        <v>849</v>
      </c>
      <c r="L717">
        <v>1346</v>
      </c>
      <c r="N717">
        <v>1009</v>
      </c>
      <c r="O717" t="s">
        <v>78</v>
      </c>
      <c r="P717" t="s">
        <v>78</v>
      </c>
      <c r="Q717">
        <v>1</v>
      </c>
      <c r="W717">
        <v>0</v>
      </c>
      <c r="X717">
        <v>-731615568</v>
      </c>
      <c r="Y717">
        <v>0.08</v>
      </c>
      <c r="AA717">
        <v>23.09</v>
      </c>
      <c r="AB717">
        <v>0</v>
      </c>
      <c r="AC717">
        <v>0</v>
      </c>
      <c r="AD717">
        <v>0</v>
      </c>
      <c r="AE717">
        <v>23.09</v>
      </c>
      <c r="AF717">
        <v>0</v>
      </c>
      <c r="AG717">
        <v>0</v>
      </c>
      <c r="AH717">
        <v>0</v>
      </c>
      <c r="AI717">
        <v>1</v>
      </c>
      <c r="AJ717">
        <v>1</v>
      </c>
      <c r="AK717">
        <v>1</v>
      </c>
      <c r="AL717">
        <v>1</v>
      </c>
      <c r="AN717">
        <v>0</v>
      </c>
      <c r="AO717">
        <v>1</v>
      </c>
      <c r="AP717">
        <v>0</v>
      </c>
      <c r="AQ717">
        <v>0</v>
      </c>
      <c r="AR717">
        <v>0</v>
      </c>
      <c r="AS717" t="s">
        <v>3</v>
      </c>
      <c r="AT717">
        <v>0.08</v>
      </c>
      <c r="AU717" t="s">
        <v>3</v>
      </c>
      <c r="AV717">
        <v>0</v>
      </c>
      <c r="AW717">
        <v>2</v>
      </c>
      <c r="AX717">
        <v>33358228</v>
      </c>
      <c r="AY717">
        <v>1</v>
      </c>
      <c r="AZ717">
        <v>0</v>
      </c>
      <c r="BA717">
        <v>817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Y717*Source!I779</f>
        <v>5.024E-2</v>
      </c>
      <c r="CY717">
        <f>AA717</f>
        <v>23.09</v>
      </c>
      <c r="CZ717">
        <f>AE717</f>
        <v>23.09</v>
      </c>
      <c r="DA717">
        <f>AI717</f>
        <v>1</v>
      </c>
      <c r="DB717">
        <f>ROUND(ROUND(AT717*CZ717,2),2)</f>
        <v>1.85</v>
      </c>
      <c r="DC717">
        <f>ROUND(ROUND(AT717*AG717,2),2)</f>
        <v>0</v>
      </c>
    </row>
    <row r="718" spans="1:107">
      <c r="A718">
        <f>ROW(Source!A780)</f>
        <v>780</v>
      </c>
      <c r="B718">
        <v>33304960</v>
      </c>
      <c r="C718">
        <v>33358218</v>
      </c>
      <c r="D718">
        <v>31172061</v>
      </c>
      <c r="E718">
        <v>1</v>
      </c>
      <c r="F718">
        <v>1</v>
      </c>
      <c r="G718">
        <v>1</v>
      </c>
      <c r="H718">
        <v>1</v>
      </c>
      <c r="I718" t="s">
        <v>850</v>
      </c>
      <c r="J718" t="s">
        <v>3</v>
      </c>
      <c r="K718" t="s">
        <v>851</v>
      </c>
      <c r="L718">
        <v>1191</v>
      </c>
      <c r="N718">
        <v>1013</v>
      </c>
      <c r="O718" t="s">
        <v>831</v>
      </c>
      <c r="P718" t="s">
        <v>831</v>
      </c>
      <c r="Q718">
        <v>1</v>
      </c>
      <c r="W718">
        <v>0</v>
      </c>
      <c r="X718">
        <v>-784637506</v>
      </c>
      <c r="Y718">
        <v>7.9349999999999987</v>
      </c>
      <c r="AA718">
        <v>0</v>
      </c>
      <c r="AB718">
        <v>0</v>
      </c>
      <c r="AC718">
        <v>0</v>
      </c>
      <c r="AD718">
        <v>8.74</v>
      </c>
      <c r="AE718">
        <v>0</v>
      </c>
      <c r="AF718">
        <v>0</v>
      </c>
      <c r="AG718">
        <v>0</v>
      </c>
      <c r="AH718">
        <v>8.74</v>
      </c>
      <c r="AI718">
        <v>1</v>
      </c>
      <c r="AJ718">
        <v>1</v>
      </c>
      <c r="AK718">
        <v>1</v>
      </c>
      <c r="AL718">
        <v>1</v>
      </c>
      <c r="AN718">
        <v>0</v>
      </c>
      <c r="AO718">
        <v>1</v>
      </c>
      <c r="AP718">
        <v>1</v>
      </c>
      <c r="AQ718">
        <v>0</v>
      </c>
      <c r="AR718">
        <v>0</v>
      </c>
      <c r="AS718" t="s">
        <v>3</v>
      </c>
      <c r="AT718">
        <v>5.75</v>
      </c>
      <c r="AU718" t="s">
        <v>22</v>
      </c>
      <c r="AV718">
        <v>1</v>
      </c>
      <c r="AW718">
        <v>2</v>
      </c>
      <c r="AX718">
        <v>33358224</v>
      </c>
      <c r="AY718">
        <v>1</v>
      </c>
      <c r="AZ718">
        <v>0</v>
      </c>
      <c r="BA718">
        <v>819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Y718*Source!I780</f>
        <v>4.9831799999999991</v>
      </c>
      <c r="CY718">
        <f>AD718</f>
        <v>8.74</v>
      </c>
      <c r="CZ718">
        <f>AH718</f>
        <v>8.74</v>
      </c>
      <c r="DA718">
        <f>AL718</f>
        <v>1</v>
      </c>
      <c r="DB718">
        <f>ROUND(((ROUND(AT718*CZ718,2)*1.2)*1.15),2)</f>
        <v>69.36</v>
      </c>
      <c r="DC718">
        <f>ROUND(((ROUND(AT718*AG718,2)*1.2)*1.15),2)</f>
        <v>0</v>
      </c>
    </row>
    <row r="719" spans="1:107">
      <c r="A719">
        <f>ROW(Source!A780)</f>
        <v>780</v>
      </c>
      <c r="B719">
        <v>33304960</v>
      </c>
      <c r="C719">
        <v>33358218</v>
      </c>
      <c r="D719">
        <v>31172011</v>
      </c>
      <c r="E719">
        <v>1</v>
      </c>
      <c r="F719">
        <v>1</v>
      </c>
      <c r="G719">
        <v>1</v>
      </c>
      <c r="H719">
        <v>1</v>
      </c>
      <c r="I719" t="s">
        <v>832</v>
      </c>
      <c r="J719" t="s">
        <v>3</v>
      </c>
      <c r="K719" t="s">
        <v>833</v>
      </c>
      <c r="L719">
        <v>1191</v>
      </c>
      <c r="N719">
        <v>1013</v>
      </c>
      <c r="O719" t="s">
        <v>831</v>
      </c>
      <c r="P719" t="s">
        <v>831</v>
      </c>
      <c r="Q719">
        <v>1</v>
      </c>
      <c r="W719">
        <v>0</v>
      </c>
      <c r="X719">
        <v>-1417349443</v>
      </c>
      <c r="Y719">
        <v>0.01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1</v>
      </c>
      <c r="AJ719">
        <v>1</v>
      </c>
      <c r="AK719">
        <v>1</v>
      </c>
      <c r="AL719">
        <v>1</v>
      </c>
      <c r="AN719">
        <v>0</v>
      </c>
      <c r="AO719">
        <v>1</v>
      </c>
      <c r="AP719">
        <v>0</v>
      </c>
      <c r="AQ719">
        <v>0</v>
      </c>
      <c r="AR719">
        <v>0</v>
      </c>
      <c r="AS719" t="s">
        <v>3</v>
      </c>
      <c r="AT719">
        <v>0.01</v>
      </c>
      <c r="AU719" t="s">
        <v>3</v>
      </c>
      <c r="AV719">
        <v>2</v>
      </c>
      <c r="AW719">
        <v>2</v>
      </c>
      <c r="AX719">
        <v>33358225</v>
      </c>
      <c r="AY719">
        <v>1</v>
      </c>
      <c r="AZ719">
        <v>2048</v>
      </c>
      <c r="BA719">
        <v>820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Y719*Source!I780</f>
        <v>6.28E-3</v>
      </c>
      <c r="CY719">
        <f>AD719</f>
        <v>0</v>
      </c>
      <c r="CZ719">
        <f>AH719</f>
        <v>0</v>
      </c>
      <c r="DA719">
        <f>AL719</f>
        <v>1</v>
      </c>
      <c r="DB719">
        <f>ROUND(ROUND(AT719*CZ719,2),2)</f>
        <v>0</v>
      </c>
      <c r="DC719">
        <f>ROUND(ROUND(AT719*AG719,2),2)</f>
        <v>0</v>
      </c>
    </row>
    <row r="720" spans="1:107">
      <c r="A720">
        <f>ROW(Source!A780)</f>
        <v>780</v>
      </c>
      <c r="B720">
        <v>33304960</v>
      </c>
      <c r="C720">
        <v>33358218</v>
      </c>
      <c r="D720">
        <v>31259879</v>
      </c>
      <c r="E720">
        <v>1</v>
      </c>
      <c r="F720">
        <v>1</v>
      </c>
      <c r="G720">
        <v>1</v>
      </c>
      <c r="H720">
        <v>2</v>
      </c>
      <c r="I720" t="s">
        <v>841</v>
      </c>
      <c r="J720" t="s">
        <v>842</v>
      </c>
      <c r="K720" t="s">
        <v>843</v>
      </c>
      <c r="L720">
        <v>1368</v>
      </c>
      <c r="N720">
        <v>1011</v>
      </c>
      <c r="O720" t="s">
        <v>837</v>
      </c>
      <c r="P720" t="s">
        <v>837</v>
      </c>
      <c r="Q720">
        <v>1</v>
      </c>
      <c r="W720">
        <v>0</v>
      </c>
      <c r="X720">
        <v>1372534845</v>
      </c>
      <c r="Y720">
        <v>1.4999999999999999E-2</v>
      </c>
      <c r="AA720">
        <v>0</v>
      </c>
      <c r="AB720">
        <v>65.709999999999994</v>
      </c>
      <c r="AC720">
        <v>11.6</v>
      </c>
      <c r="AD720">
        <v>0</v>
      </c>
      <c r="AE720">
        <v>0</v>
      </c>
      <c r="AF720">
        <v>65.709999999999994</v>
      </c>
      <c r="AG720">
        <v>11.6</v>
      </c>
      <c r="AH720">
        <v>0</v>
      </c>
      <c r="AI720">
        <v>1</v>
      </c>
      <c r="AJ720">
        <v>1</v>
      </c>
      <c r="AK720">
        <v>1</v>
      </c>
      <c r="AL720">
        <v>1</v>
      </c>
      <c r="AN720">
        <v>0</v>
      </c>
      <c r="AO720">
        <v>1</v>
      </c>
      <c r="AP720">
        <v>1</v>
      </c>
      <c r="AQ720">
        <v>0</v>
      </c>
      <c r="AR720">
        <v>0</v>
      </c>
      <c r="AS720" t="s">
        <v>3</v>
      </c>
      <c r="AT720">
        <v>0.01</v>
      </c>
      <c r="AU720" t="s">
        <v>21</v>
      </c>
      <c r="AV720">
        <v>0</v>
      </c>
      <c r="AW720">
        <v>2</v>
      </c>
      <c r="AX720">
        <v>33358226</v>
      </c>
      <c r="AY720">
        <v>1</v>
      </c>
      <c r="AZ720">
        <v>0</v>
      </c>
      <c r="BA720">
        <v>821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Y720*Source!I780</f>
        <v>9.4199999999999996E-3</v>
      </c>
      <c r="CY720">
        <f>AB720</f>
        <v>65.709999999999994</v>
      </c>
      <c r="CZ720">
        <f>AF720</f>
        <v>65.709999999999994</v>
      </c>
      <c r="DA720">
        <f>AJ720</f>
        <v>1</v>
      </c>
      <c r="DB720">
        <f>ROUND(((ROUND(AT720*CZ720,2)*1.2)*1.25),2)</f>
        <v>0.99</v>
      </c>
      <c r="DC720">
        <f>ROUND(((ROUND(AT720*AG720,2)*1.2)*1.25),2)</f>
        <v>0.18</v>
      </c>
    </row>
    <row r="721" spans="1:107">
      <c r="A721">
        <f>ROW(Source!A780)</f>
        <v>780</v>
      </c>
      <c r="B721">
        <v>33304960</v>
      </c>
      <c r="C721">
        <v>33358218</v>
      </c>
      <c r="D721">
        <v>31180727</v>
      </c>
      <c r="E721">
        <v>1</v>
      </c>
      <c r="F721">
        <v>1</v>
      </c>
      <c r="G721">
        <v>1</v>
      </c>
      <c r="H721">
        <v>3</v>
      </c>
      <c r="I721" t="s">
        <v>844</v>
      </c>
      <c r="J721" t="s">
        <v>845</v>
      </c>
      <c r="K721" t="s">
        <v>846</v>
      </c>
      <c r="L721">
        <v>1348</v>
      </c>
      <c r="N721">
        <v>1009</v>
      </c>
      <c r="O721" t="s">
        <v>32</v>
      </c>
      <c r="P721" t="s">
        <v>32</v>
      </c>
      <c r="Q721">
        <v>1000</v>
      </c>
      <c r="W721">
        <v>0</v>
      </c>
      <c r="X721">
        <v>-437906794</v>
      </c>
      <c r="Y721">
        <v>2.0000000000000001E-4</v>
      </c>
      <c r="AA721">
        <v>9040.01</v>
      </c>
      <c r="AB721">
        <v>0</v>
      </c>
      <c r="AC721">
        <v>0</v>
      </c>
      <c r="AD721">
        <v>0</v>
      </c>
      <c r="AE721">
        <v>9040.01</v>
      </c>
      <c r="AF721">
        <v>0</v>
      </c>
      <c r="AG721">
        <v>0</v>
      </c>
      <c r="AH721">
        <v>0</v>
      </c>
      <c r="AI721">
        <v>1</v>
      </c>
      <c r="AJ721">
        <v>1</v>
      </c>
      <c r="AK721">
        <v>1</v>
      </c>
      <c r="AL721">
        <v>1</v>
      </c>
      <c r="AN721">
        <v>0</v>
      </c>
      <c r="AO721">
        <v>1</v>
      </c>
      <c r="AP721">
        <v>0</v>
      </c>
      <c r="AQ721">
        <v>0</v>
      </c>
      <c r="AR721">
        <v>0</v>
      </c>
      <c r="AS721" t="s">
        <v>3</v>
      </c>
      <c r="AT721">
        <v>2.0000000000000001E-4</v>
      </c>
      <c r="AU721" t="s">
        <v>3</v>
      </c>
      <c r="AV721">
        <v>0</v>
      </c>
      <c r="AW721">
        <v>2</v>
      </c>
      <c r="AX721">
        <v>33358227</v>
      </c>
      <c r="AY721">
        <v>1</v>
      </c>
      <c r="AZ721">
        <v>0</v>
      </c>
      <c r="BA721">
        <v>822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Y721*Source!I780</f>
        <v>1.2560000000000002E-4</v>
      </c>
      <c r="CY721">
        <f>AA721</f>
        <v>9040.01</v>
      </c>
      <c r="CZ721">
        <f>AE721</f>
        <v>9040.01</v>
      </c>
      <c r="DA721">
        <f>AI721</f>
        <v>1</v>
      </c>
      <c r="DB721">
        <f>ROUND(ROUND(AT721*CZ721,2),2)</f>
        <v>1.81</v>
      </c>
      <c r="DC721">
        <f>ROUND(ROUND(AT721*AG721,2),2)</f>
        <v>0</v>
      </c>
    </row>
    <row r="722" spans="1:107">
      <c r="A722">
        <f>ROW(Source!A780)</f>
        <v>780</v>
      </c>
      <c r="B722">
        <v>33304960</v>
      </c>
      <c r="C722">
        <v>33358218</v>
      </c>
      <c r="D722">
        <v>31181610</v>
      </c>
      <c r="E722">
        <v>1</v>
      </c>
      <c r="F722">
        <v>1</v>
      </c>
      <c r="G722">
        <v>1</v>
      </c>
      <c r="H722">
        <v>3</v>
      </c>
      <c r="I722" t="s">
        <v>847</v>
      </c>
      <c r="J722" t="s">
        <v>848</v>
      </c>
      <c r="K722" t="s">
        <v>849</v>
      </c>
      <c r="L722">
        <v>1346</v>
      </c>
      <c r="N722">
        <v>1009</v>
      </c>
      <c r="O722" t="s">
        <v>78</v>
      </c>
      <c r="P722" t="s">
        <v>78</v>
      </c>
      <c r="Q722">
        <v>1</v>
      </c>
      <c r="W722">
        <v>0</v>
      </c>
      <c r="X722">
        <v>-731615568</v>
      </c>
      <c r="Y722">
        <v>0.08</v>
      </c>
      <c r="AA722">
        <v>23.09</v>
      </c>
      <c r="AB722">
        <v>0</v>
      </c>
      <c r="AC722">
        <v>0</v>
      </c>
      <c r="AD722">
        <v>0</v>
      </c>
      <c r="AE722">
        <v>23.09</v>
      </c>
      <c r="AF722">
        <v>0</v>
      </c>
      <c r="AG722">
        <v>0</v>
      </c>
      <c r="AH722">
        <v>0</v>
      </c>
      <c r="AI722">
        <v>1</v>
      </c>
      <c r="AJ722">
        <v>1</v>
      </c>
      <c r="AK722">
        <v>1</v>
      </c>
      <c r="AL722">
        <v>1</v>
      </c>
      <c r="AN722">
        <v>0</v>
      </c>
      <c r="AO722">
        <v>1</v>
      </c>
      <c r="AP722">
        <v>0</v>
      </c>
      <c r="AQ722">
        <v>0</v>
      </c>
      <c r="AR722">
        <v>0</v>
      </c>
      <c r="AS722" t="s">
        <v>3</v>
      </c>
      <c r="AT722">
        <v>0.08</v>
      </c>
      <c r="AU722" t="s">
        <v>3</v>
      </c>
      <c r="AV722">
        <v>0</v>
      </c>
      <c r="AW722">
        <v>2</v>
      </c>
      <c r="AX722">
        <v>33358228</v>
      </c>
      <c r="AY722">
        <v>1</v>
      </c>
      <c r="AZ722">
        <v>0</v>
      </c>
      <c r="BA722">
        <v>823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Y722*Source!I780</f>
        <v>5.024E-2</v>
      </c>
      <c r="CY722">
        <f>AA722</f>
        <v>23.09</v>
      </c>
      <c r="CZ722">
        <f>AE722</f>
        <v>23.09</v>
      </c>
      <c r="DA722">
        <f>AI722</f>
        <v>1</v>
      </c>
      <c r="DB722">
        <f>ROUND(ROUND(AT722*CZ722,2),2)</f>
        <v>1.85</v>
      </c>
      <c r="DC722">
        <f>ROUND(ROUND(AT722*AG722,2),2)</f>
        <v>0</v>
      </c>
    </row>
    <row r="723" spans="1:107">
      <c r="A723">
        <f>ROW(Source!A785)</f>
        <v>785</v>
      </c>
      <c r="B723">
        <v>33304975</v>
      </c>
      <c r="C723">
        <v>33358232</v>
      </c>
      <c r="D723">
        <v>31172080</v>
      </c>
      <c r="E723">
        <v>1</v>
      </c>
      <c r="F723">
        <v>1</v>
      </c>
      <c r="G723">
        <v>1</v>
      </c>
      <c r="H723">
        <v>1</v>
      </c>
      <c r="I723" t="s">
        <v>852</v>
      </c>
      <c r="J723" t="s">
        <v>3</v>
      </c>
      <c r="K723" t="s">
        <v>853</v>
      </c>
      <c r="L723">
        <v>1191</v>
      </c>
      <c r="N723">
        <v>1013</v>
      </c>
      <c r="O723" t="s">
        <v>831</v>
      </c>
      <c r="P723" t="s">
        <v>831</v>
      </c>
      <c r="Q723">
        <v>1</v>
      </c>
      <c r="W723">
        <v>0</v>
      </c>
      <c r="X723">
        <v>912892513</v>
      </c>
      <c r="Y723">
        <v>5.1059999999999999</v>
      </c>
      <c r="AA723">
        <v>0</v>
      </c>
      <c r="AB723">
        <v>0</v>
      </c>
      <c r="AC723">
        <v>0</v>
      </c>
      <c r="AD723">
        <v>9.92</v>
      </c>
      <c r="AE723">
        <v>0</v>
      </c>
      <c r="AF723">
        <v>0</v>
      </c>
      <c r="AG723">
        <v>0</v>
      </c>
      <c r="AH723">
        <v>9.92</v>
      </c>
      <c r="AI723">
        <v>1</v>
      </c>
      <c r="AJ723">
        <v>1</v>
      </c>
      <c r="AK723">
        <v>1</v>
      </c>
      <c r="AL723">
        <v>1</v>
      </c>
      <c r="AN723">
        <v>0</v>
      </c>
      <c r="AO723">
        <v>1</v>
      </c>
      <c r="AP723">
        <v>1</v>
      </c>
      <c r="AQ723">
        <v>0</v>
      </c>
      <c r="AR723">
        <v>0</v>
      </c>
      <c r="AS723" t="s">
        <v>3</v>
      </c>
      <c r="AT723">
        <v>3.7</v>
      </c>
      <c r="AU723" t="s">
        <v>22</v>
      </c>
      <c r="AV723">
        <v>1</v>
      </c>
      <c r="AW723">
        <v>2</v>
      </c>
      <c r="AX723">
        <v>33358238</v>
      </c>
      <c r="AY723">
        <v>1</v>
      </c>
      <c r="AZ723">
        <v>0</v>
      </c>
      <c r="BA723">
        <v>825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Y723*Source!I785</f>
        <v>2.0424000000000002</v>
      </c>
      <c r="CY723">
        <f>AD723</f>
        <v>9.92</v>
      </c>
      <c r="CZ723">
        <f>AH723</f>
        <v>9.92</v>
      </c>
      <c r="DA723">
        <f>AL723</f>
        <v>1</v>
      </c>
      <c r="DB723">
        <f>ROUND(((ROUND(AT723*CZ723,2)*1.2)*1.15),2)</f>
        <v>50.65</v>
      </c>
      <c r="DC723">
        <f>ROUND(((ROUND(AT723*AG723,2)*1.2)*1.15),2)</f>
        <v>0</v>
      </c>
    </row>
    <row r="724" spans="1:107">
      <c r="A724">
        <f>ROW(Source!A785)</f>
        <v>785</v>
      </c>
      <c r="B724">
        <v>33304975</v>
      </c>
      <c r="C724">
        <v>33358232</v>
      </c>
      <c r="D724">
        <v>31172011</v>
      </c>
      <c r="E724">
        <v>1</v>
      </c>
      <c r="F724">
        <v>1</v>
      </c>
      <c r="G724">
        <v>1</v>
      </c>
      <c r="H724">
        <v>1</v>
      </c>
      <c r="I724" t="s">
        <v>832</v>
      </c>
      <c r="J724" t="s">
        <v>3</v>
      </c>
      <c r="K724" t="s">
        <v>833</v>
      </c>
      <c r="L724">
        <v>1191</v>
      </c>
      <c r="N724">
        <v>1013</v>
      </c>
      <c r="O724" t="s">
        <v>831</v>
      </c>
      <c r="P724" t="s">
        <v>831</v>
      </c>
      <c r="Q724">
        <v>1</v>
      </c>
      <c r="W724">
        <v>0</v>
      </c>
      <c r="X724">
        <v>-1417349443</v>
      </c>
      <c r="Y724">
        <v>0.01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1</v>
      </c>
      <c r="AJ724">
        <v>1</v>
      </c>
      <c r="AK724">
        <v>1</v>
      </c>
      <c r="AL724">
        <v>1</v>
      </c>
      <c r="AN724">
        <v>0</v>
      </c>
      <c r="AO724">
        <v>1</v>
      </c>
      <c r="AP724">
        <v>0</v>
      </c>
      <c r="AQ724">
        <v>0</v>
      </c>
      <c r="AR724">
        <v>0</v>
      </c>
      <c r="AS724" t="s">
        <v>3</v>
      </c>
      <c r="AT724">
        <v>0.01</v>
      </c>
      <c r="AU724" t="s">
        <v>3</v>
      </c>
      <c r="AV724">
        <v>2</v>
      </c>
      <c r="AW724">
        <v>2</v>
      </c>
      <c r="AX724">
        <v>33358239</v>
      </c>
      <c r="AY724">
        <v>1</v>
      </c>
      <c r="AZ724">
        <v>2048</v>
      </c>
      <c r="BA724">
        <v>826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Y724*Source!I785</f>
        <v>4.0000000000000001E-3</v>
      </c>
      <c r="CY724">
        <f>AD724</f>
        <v>0</v>
      </c>
      <c r="CZ724">
        <f>AH724</f>
        <v>0</v>
      </c>
      <c r="DA724">
        <f>AL724</f>
        <v>1</v>
      </c>
      <c r="DB724">
        <f>ROUND(ROUND(AT724*CZ724,2),2)</f>
        <v>0</v>
      </c>
      <c r="DC724">
        <f>ROUND(ROUND(AT724*AG724,2),2)</f>
        <v>0</v>
      </c>
    </row>
    <row r="725" spans="1:107">
      <c r="A725">
        <f>ROW(Source!A785)</f>
        <v>785</v>
      </c>
      <c r="B725">
        <v>33304975</v>
      </c>
      <c r="C725">
        <v>33358232</v>
      </c>
      <c r="D725">
        <v>31259879</v>
      </c>
      <c r="E725">
        <v>1</v>
      </c>
      <c r="F725">
        <v>1</v>
      </c>
      <c r="G725">
        <v>1</v>
      </c>
      <c r="H725">
        <v>2</v>
      </c>
      <c r="I725" t="s">
        <v>841</v>
      </c>
      <c r="J725" t="s">
        <v>842</v>
      </c>
      <c r="K725" t="s">
        <v>843</v>
      </c>
      <c r="L725">
        <v>1368</v>
      </c>
      <c r="N725">
        <v>1011</v>
      </c>
      <c r="O725" t="s">
        <v>837</v>
      </c>
      <c r="P725" t="s">
        <v>837</v>
      </c>
      <c r="Q725">
        <v>1</v>
      </c>
      <c r="W725">
        <v>0</v>
      </c>
      <c r="X725">
        <v>1372534845</v>
      </c>
      <c r="Y725">
        <v>1.4999999999999999E-2</v>
      </c>
      <c r="AA725">
        <v>0</v>
      </c>
      <c r="AB725">
        <v>65.709999999999994</v>
      </c>
      <c r="AC725">
        <v>11.6</v>
      </c>
      <c r="AD725">
        <v>0</v>
      </c>
      <c r="AE725">
        <v>0</v>
      </c>
      <c r="AF725">
        <v>65.709999999999994</v>
      </c>
      <c r="AG725">
        <v>11.6</v>
      </c>
      <c r="AH725">
        <v>0</v>
      </c>
      <c r="AI725">
        <v>1</v>
      </c>
      <c r="AJ725">
        <v>1</v>
      </c>
      <c r="AK725">
        <v>1</v>
      </c>
      <c r="AL725">
        <v>1</v>
      </c>
      <c r="AN725">
        <v>0</v>
      </c>
      <c r="AO725">
        <v>1</v>
      </c>
      <c r="AP725">
        <v>1</v>
      </c>
      <c r="AQ725">
        <v>0</v>
      </c>
      <c r="AR725">
        <v>0</v>
      </c>
      <c r="AS725" t="s">
        <v>3</v>
      </c>
      <c r="AT725">
        <v>0.01</v>
      </c>
      <c r="AU725" t="s">
        <v>21</v>
      </c>
      <c r="AV725">
        <v>0</v>
      </c>
      <c r="AW725">
        <v>2</v>
      </c>
      <c r="AX725">
        <v>33358240</v>
      </c>
      <c r="AY725">
        <v>1</v>
      </c>
      <c r="AZ725">
        <v>0</v>
      </c>
      <c r="BA725">
        <v>827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Y725*Source!I785</f>
        <v>6.0000000000000001E-3</v>
      </c>
      <c r="CY725">
        <f>AB725</f>
        <v>65.709999999999994</v>
      </c>
      <c r="CZ725">
        <f>AF725</f>
        <v>65.709999999999994</v>
      </c>
      <c r="DA725">
        <f>AJ725</f>
        <v>1</v>
      </c>
      <c r="DB725">
        <f>ROUND(((ROUND(AT725*CZ725,2)*1.2)*1.25),2)</f>
        <v>0.99</v>
      </c>
      <c r="DC725">
        <f>ROUND(((ROUND(AT725*AG725,2)*1.2)*1.25),2)</f>
        <v>0.18</v>
      </c>
    </row>
    <row r="726" spans="1:107">
      <c r="A726">
        <f>ROW(Source!A785)</f>
        <v>785</v>
      </c>
      <c r="B726">
        <v>33304975</v>
      </c>
      <c r="C726">
        <v>33358232</v>
      </c>
      <c r="D726">
        <v>31180727</v>
      </c>
      <c r="E726">
        <v>1</v>
      </c>
      <c r="F726">
        <v>1</v>
      </c>
      <c r="G726">
        <v>1</v>
      </c>
      <c r="H726">
        <v>3</v>
      </c>
      <c r="I726" t="s">
        <v>844</v>
      </c>
      <c r="J726" t="s">
        <v>845</v>
      </c>
      <c r="K726" t="s">
        <v>846</v>
      </c>
      <c r="L726">
        <v>1348</v>
      </c>
      <c r="N726">
        <v>1009</v>
      </c>
      <c r="O726" t="s">
        <v>32</v>
      </c>
      <c r="P726" t="s">
        <v>32</v>
      </c>
      <c r="Q726">
        <v>1000</v>
      </c>
      <c r="W726">
        <v>0</v>
      </c>
      <c r="X726">
        <v>-437906794</v>
      </c>
      <c r="Y726">
        <v>4.0000000000000002E-4</v>
      </c>
      <c r="AA726">
        <v>9040.01</v>
      </c>
      <c r="AB726">
        <v>0</v>
      </c>
      <c r="AC726">
        <v>0</v>
      </c>
      <c r="AD726">
        <v>0</v>
      </c>
      <c r="AE726">
        <v>9040.01</v>
      </c>
      <c r="AF726">
        <v>0</v>
      </c>
      <c r="AG726">
        <v>0</v>
      </c>
      <c r="AH726">
        <v>0</v>
      </c>
      <c r="AI726">
        <v>1</v>
      </c>
      <c r="AJ726">
        <v>1</v>
      </c>
      <c r="AK726">
        <v>1</v>
      </c>
      <c r="AL726">
        <v>1</v>
      </c>
      <c r="AN726">
        <v>0</v>
      </c>
      <c r="AO726">
        <v>1</v>
      </c>
      <c r="AP726">
        <v>0</v>
      </c>
      <c r="AQ726">
        <v>0</v>
      </c>
      <c r="AR726">
        <v>0</v>
      </c>
      <c r="AS726" t="s">
        <v>3</v>
      </c>
      <c r="AT726">
        <v>4.0000000000000002E-4</v>
      </c>
      <c r="AU726" t="s">
        <v>3</v>
      </c>
      <c r="AV726">
        <v>0</v>
      </c>
      <c r="AW726">
        <v>2</v>
      </c>
      <c r="AX726">
        <v>33358241</v>
      </c>
      <c r="AY726">
        <v>1</v>
      </c>
      <c r="AZ726">
        <v>0</v>
      </c>
      <c r="BA726">
        <v>828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Y726*Source!I785</f>
        <v>1.6000000000000001E-4</v>
      </c>
      <c r="CY726">
        <f>AA726</f>
        <v>9040.01</v>
      </c>
      <c r="CZ726">
        <f>AE726</f>
        <v>9040.01</v>
      </c>
      <c r="DA726">
        <f>AI726</f>
        <v>1</v>
      </c>
      <c r="DB726">
        <f>ROUND(ROUND(AT726*CZ726,2),2)</f>
        <v>3.62</v>
      </c>
      <c r="DC726">
        <f>ROUND(ROUND(AT726*AG726,2),2)</f>
        <v>0</v>
      </c>
    </row>
    <row r="727" spans="1:107">
      <c r="A727">
        <f>ROW(Source!A785)</f>
        <v>785</v>
      </c>
      <c r="B727">
        <v>33304975</v>
      </c>
      <c r="C727">
        <v>33358232</v>
      </c>
      <c r="D727">
        <v>31181610</v>
      </c>
      <c r="E727">
        <v>1</v>
      </c>
      <c r="F727">
        <v>1</v>
      </c>
      <c r="G727">
        <v>1</v>
      </c>
      <c r="H727">
        <v>3</v>
      </c>
      <c r="I727" t="s">
        <v>847</v>
      </c>
      <c r="J727" t="s">
        <v>848</v>
      </c>
      <c r="K727" t="s">
        <v>849</v>
      </c>
      <c r="L727">
        <v>1346</v>
      </c>
      <c r="N727">
        <v>1009</v>
      </c>
      <c r="O727" t="s">
        <v>78</v>
      </c>
      <c r="P727" t="s">
        <v>78</v>
      </c>
      <c r="Q727">
        <v>1</v>
      </c>
      <c r="W727">
        <v>0</v>
      </c>
      <c r="X727">
        <v>-731615568</v>
      </c>
      <c r="Y727">
        <v>1.1000000000000001</v>
      </c>
      <c r="AA727">
        <v>23.09</v>
      </c>
      <c r="AB727">
        <v>0</v>
      </c>
      <c r="AC727">
        <v>0</v>
      </c>
      <c r="AD727">
        <v>0</v>
      </c>
      <c r="AE727">
        <v>23.09</v>
      </c>
      <c r="AF727">
        <v>0</v>
      </c>
      <c r="AG727">
        <v>0</v>
      </c>
      <c r="AH727">
        <v>0</v>
      </c>
      <c r="AI727">
        <v>1</v>
      </c>
      <c r="AJ727">
        <v>1</v>
      </c>
      <c r="AK727">
        <v>1</v>
      </c>
      <c r="AL727">
        <v>1</v>
      </c>
      <c r="AN727">
        <v>0</v>
      </c>
      <c r="AO727">
        <v>1</v>
      </c>
      <c r="AP727">
        <v>0</v>
      </c>
      <c r="AQ727">
        <v>0</v>
      </c>
      <c r="AR727">
        <v>0</v>
      </c>
      <c r="AS727" t="s">
        <v>3</v>
      </c>
      <c r="AT727">
        <v>1.1000000000000001</v>
      </c>
      <c r="AU727" t="s">
        <v>3</v>
      </c>
      <c r="AV727">
        <v>0</v>
      </c>
      <c r="AW727">
        <v>2</v>
      </c>
      <c r="AX727">
        <v>33358242</v>
      </c>
      <c r="AY727">
        <v>1</v>
      </c>
      <c r="AZ727">
        <v>0</v>
      </c>
      <c r="BA727">
        <v>829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Y727*Source!I785</f>
        <v>0.44000000000000006</v>
      </c>
      <c r="CY727">
        <f>AA727</f>
        <v>23.09</v>
      </c>
      <c r="CZ727">
        <f>AE727</f>
        <v>23.09</v>
      </c>
      <c r="DA727">
        <f>AI727</f>
        <v>1</v>
      </c>
      <c r="DB727">
        <f>ROUND(ROUND(AT727*CZ727,2),2)</f>
        <v>25.4</v>
      </c>
      <c r="DC727">
        <f>ROUND(ROUND(AT727*AG727,2),2)</f>
        <v>0</v>
      </c>
    </row>
    <row r="728" spans="1:107">
      <c r="A728">
        <f>ROW(Source!A786)</f>
        <v>786</v>
      </c>
      <c r="B728">
        <v>33304960</v>
      </c>
      <c r="C728">
        <v>33358232</v>
      </c>
      <c r="D728">
        <v>31172080</v>
      </c>
      <c r="E728">
        <v>1</v>
      </c>
      <c r="F728">
        <v>1</v>
      </c>
      <c r="G728">
        <v>1</v>
      </c>
      <c r="H728">
        <v>1</v>
      </c>
      <c r="I728" t="s">
        <v>852</v>
      </c>
      <c r="J728" t="s">
        <v>3</v>
      </c>
      <c r="K728" t="s">
        <v>853</v>
      </c>
      <c r="L728">
        <v>1191</v>
      </c>
      <c r="N728">
        <v>1013</v>
      </c>
      <c r="O728" t="s">
        <v>831</v>
      </c>
      <c r="P728" t="s">
        <v>831</v>
      </c>
      <c r="Q728">
        <v>1</v>
      </c>
      <c r="W728">
        <v>0</v>
      </c>
      <c r="X728">
        <v>912892513</v>
      </c>
      <c r="Y728">
        <v>5.1059999999999999</v>
      </c>
      <c r="AA728">
        <v>0</v>
      </c>
      <c r="AB728">
        <v>0</v>
      </c>
      <c r="AC728">
        <v>0</v>
      </c>
      <c r="AD728">
        <v>9.92</v>
      </c>
      <c r="AE728">
        <v>0</v>
      </c>
      <c r="AF728">
        <v>0</v>
      </c>
      <c r="AG728">
        <v>0</v>
      </c>
      <c r="AH728">
        <v>9.92</v>
      </c>
      <c r="AI728">
        <v>1</v>
      </c>
      <c r="AJ728">
        <v>1</v>
      </c>
      <c r="AK728">
        <v>1</v>
      </c>
      <c r="AL728">
        <v>1</v>
      </c>
      <c r="AN728">
        <v>0</v>
      </c>
      <c r="AO728">
        <v>1</v>
      </c>
      <c r="AP728">
        <v>1</v>
      </c>
      <c r="AQ728">
        <v>0</v>
      </c>
      <c r="AR728">
        <v>0</v>
      </c>
      <c r="AS728" t="s">
        <v>3</v>
      </c>
      <c r="AT728">
        <v>3.7</v>
      </c>
      <c r="AU728" t="s">
        <v>22</v>
      </c>
      <c r="AV728">
        <v>1</v>
      </c>
      <c r="AW728">
        <v>2</v>
      </c>
      <c r="AX728">
        <v>33358238</v>
      </c>
      <c r="AY728">
        <v>1</v>
      </c>
      <c r="AZ728">
        <v>0</v>
      </c>
      <c r="BA728">
        <v>831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Y728*Source!I786</f>
        <v>2.0424000000000002</v>
      </c>
      <c r="CY728">
        <f>AD728</f>
        <v>9.92</v>
      </c>
      <c r="CZ728">
        <f>AH728</f>
        <v>9.92</v>
      </c>
      <c r="DA728">
        <f>AL728</f>
        <v>1</v>
      </c>
      <c r="DB728">
        <f>ROUND(((ROUND(AT728*CZ728,2)*1.2)*1.15),2)</f>
        <v>50.65</v>
      </c>
      <c r="DC728">
        <f>ROUND(((ROUND(AT728*AG728,2)*1.2)*1.15),2)</f>
        <v>0</v>
      </c>
    </row>
    <row r="729" spans="1:107">
      <c r="A729">
        <f>ROW(Source!A786)</f>
        <v>786</v>
      </c>
      <c r="B729">
        <v>33304960</v>
      </c>
      <c r="C729">
        <v>33358232</v>
      </c>
      <c r="D729">
        <v>31172011</v>
      </c>
      <c r="E729">
        <v>1</v>
      </c>
      <c r="F729">
        <v>1</v>
      </c>
      <c r="G729">
        <v>1</v>
      </c>
      <c r="H729">
        <v>1</v>
      </c>
      <c r="I729" t="s">
        <v>832</v>
      </c>
      <c r="J729" t="s">
        <v>3</v>
      </c>
      <c r="K729" t="s">
        <v>833</v>
      </c>
      <c r="L729">
        <v>1191</v>
      </c>
      <c r="N729">
        <v>1013</v>
      </c>
      <c r="O729" t="s">
        <v>831</v>
      </c>
      <c r="P729" t="s">
        <v>831</v>
      </c>
      <c r="Q729">
        <v>1</v>
      </c>
      <c r="W729">
        <v>0</v>
      </c>
      <c r="X729">
        <v>-1417349443</v>
      </c>
      <c r="Y729">
        <v>0.01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1</v>
      </c>
      <c r="AJ729">
        <v>1</v>
      </c>
      <c r="AK729">
        <v>1</v>
      </c>
      <c r="AL729">
        <v>1</v>
      </c>
      <c r="AN729">
        <v>0</v>
      </c>
      <c r="AO729">
        <v>1</v>
      </c>
      <c r="AP729">
        <v>0</v>
      </c>
      <c r="AQ729">
        <v>0</v>
      </c>
      <c r="AR729">
        <v>0</v>
      </c>
      <c r="AS729" t="s">
        <v>3</v>
      </c>
      <c r="AT729">
        <v>0.01</v>
      </c>
      <c r="AU729" t="s">
        <v>3</v>
      </c>
      <c r="AV729">
        <v>2</v>
      </c>
      <c r="AW729">
        <v>2</v>
      </c>
      <c r="AX729">
        <v>33358239</v>
      </c>
      <c r="AY729">
        <v>1</v>
      </c>
      <c r="AZ729">
        <v>2048</v>
      </c>
      <c r="BA729">
        <v>832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Y729*Source!I786</f>
        <v>4.0000000000000001E-3</v>
      </c>
      <c r="CY729">
        <f>AD729</f>
        <v>0</v>
      </c>
      <c r="CZ729">
        <f>AH729</f>
        <v>0</v>
      </c>
      <c r="DA729">
        <f>AL729</f>
        <v>1</v>
      </c>
      <c r="DB729">
        <f>ROUND(ROUND(AT729*CZ729,2),2)</f>
        <v>0</v>
      </c>
      <c r="DC729">
        <f>ROUND(ROUND(AT729*AG729,2),2)</f>
        <v>0</v>
      </c>
    </row>
    <row r="730" spans="1:107">
      <c r="A730">
        <f>ROW(Source!A786)</f>
        <v>786</v>
      </c>
      <c r="B730">
        <v>33304960</v>
      </c>
      <c r="C730">
        <v>33358232</v>
      </c>
      <c r="D730">
        <v>31259879</v>
      </c>
      <c r="E730">
        <v>1</v>
      </c>
      <c r="F730">
        <v>1</v>
      </c>
      <c r="G730">
        <v>1</v>
      </c>
      <c r="H730">
        <v>2</v>
      </c>
      <c r="I730" t="s">
        <v>841</v>
      </c>
      <c r="J730" t="s">
        <v>842</v>
      </c>
      <c r="K730" t="s">
        <v>843</v>
      </c>
      <c r="L730">
        <v>1368</v>
      </c>
      <c r="N730">
        <v>1011</v>
      </c>
      <c r="O730" t="s">
        <v>837</v>
      </c>
      <c r="P730" t="s">
        <v>837</v>
      </c>
      <c r="Q730">
        <v>1</v>
      </c>
      <c r="W730">
        <v>0</v>
      </c>
      <c r="X730">
        <v>1372534845</v>
      </c>
      <c r="Y730">
        <v>1.4999999999999999E-2</v>
      </c>
      <c r="AA730">
        <v>0</v>
      </c>
      <c r="AB730">
        <v>65.709999999999994</v>
      </c>
      <c r="AC730">
        <v>11.6</v>
      </c>
      <c r="AD730">
        <v>0</v>
      </c>
      <c r="AE730">
        <v>0</v>
      </c>
      <c r="AF730">
        <v>65.709999999999994</v>
      </c>
      <c r="AG730">
        <v>11.6</v>
      </c>
      <c r="AH730">
        <v>0</v>
      </c>
      <c r="AI730">
        <v>1</v>
      </c>
      <c r="AJ730">
        <v>1</v>
      </c>
      <c r="AK730">
        <v>1</v>
      </c>
      <c r="AL730">
        <v>1</v>
      </c>
      <c r="AN730">
        <v>0</v>
      </c>
      <c r="AO730">
        <v>1</v>
      </c>
      <c r="AP730">
        <v>1</v>
      </c>
      <c r="AQ730">
        <v>0</v>
      </c>
      <c r="AR730">
        <v>0</v>
      </c>
      <c r="AS730" t="s">
        <v>3</v>
      </c>
      <c r="AT730">
        <v>0.01</v>
      </c>
      <c r="AU730" t="s">
        <v>21</v>
      </c>
      <c r="AV730">
        <v>0</v>
      </c>
      <c r="AW730">
        <v>2</v>
      </c>
      <c r="AX730">
        <v>33358240</v>
      </c>
      <c r="AY730">
        <v>1</v>
      </c>
      <c r="AZ730">
        <v>0</v>
      </c>
      <c r="BA730">
        <v>833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Y730*Source!I786</f>
        <v>6.0000000000000001E-3</v>
      </c>
      <c r="CY730">
        <f>AB730</f>
        <v>65.709999999999994</v>
      </c>
      <c r="CZ730">
        <f>AF730</f>
        <v>65.709999999999994</v>
      </c>
      <c r="DA730">
        <f>AJ730</f>
        <v>1</v>
      </c>
      <c r="DB730">
        <f>ROUND(((ROUND(AT730*CZ730,2)*1.2)*1.25),2)</f>
        <v>0.99</v>
      </c>
      <c r="DC730">
        <f>ROUND(((ROUND(AT730*AG730,2)*1.2)*1.25),2)</f>
        <v>0.18</v>
      </c>
    </row>
    <row r="731" spans="1:107">
      <c r="A731">
        <f>ROW(Source!A786)</f>
        <v>786</v>
      </c>
      <c r="B731">
        <v>33304960</v>
      </c>
      <c r="C731">
        <v>33358232</v>
      </c>
      <c r="D731">
        <v>31180727</v>
      </c>
      <c r="E731">
        <v>1</v>
      </c>
      <c r="F731">
        <v>1</v>
      </c>
      <c r="G731">
        <v>1</v>
      </c>
      <c r="H731">
        <v>3</v>
      </c>
      <c r="I731" t="s">
        <v>844</v>
      </c>
      <c r="J731" t="s">
        <v>845</v>
      </c>
      <c r="K731" t="s">
        <v>846</v>
      </c>
      <c r="L731">
        <v>1348</v>
      </c>
      <c r="N731">
        <v>1009</v>
      </c>
      <c r="O731" t="s">
        <v>32</v>
      </c>
      <c r="P731" t="s">
        <v>32</v>
      </c>
      <c r="Q731">
        <v>1000</v>
      </c>
      <c r="W731">
        <v>0</v>
      </c>
      <c r="X731">
        <v>-437906794</v>
      </c>
      <c r="Y731">
        <v>4.0000000000000002E-4</v>
      </c>
      <c r="AA731">
        <v>9040.01</v>
      </c>
      <c r="AB731">
        <v>0</v>
      </c>
      <c r="AC731">
        <v>0</v>
      </c>
      <c r="AD731">
        <v>0</v>
      </c>
      <c r="AE731">
        <v>9040.01</v>
      </c>
      <c r="AF731">
        <v>0</v>
      </c>
      <c r="AG731">
        <v>0</v>
      </c>
      <c r="AH731">
        <v>0</v>
      </c>
      <c r="AI731">
        <v>1</v>
      </c>
      <c r="AJ731">
        <v>1</v>
      </c>
      <c r="AK731">
        <v>1</v>
      </c>
      <c r="AL731">
        <v>1</v>
      </c>
      <c r="AN731">
        <v>0</v>
      </c>
      <c r="AO731">
        <v>1</v>
      </c>
      <c r="AP731">
        <v>0</v>
      </c>
      <c r="AQ731">
        <v>0</v>
      </c>
      <c r="AR731">
        <v>0</v>
      </c>
      <c r="AS731" t="s">
        <v>3</v>
      </c>
      <c r="AT731">
        <v>4.0000000000000002E-4</v>
      </c>
      <c r="AU731" t="s">
        <v>3</v>
      </c>
      <c r="AV731">
        <v>0</v>
      </c>
      <c r="AW731">
        <v>2</v>
      </c>
      <c r="AX731">
        <v>33358241</v>
      </c>
      <c r="AY731">
        <v>1</v>
      </c>
      <c r="AZ731">
        <v>0</v>
      </c>
      <c r="BA731">
        <v>834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Y731*Source!I786</f>
        <v>1.6000000000000001E-4</v>
      </c>
      <c r="CY731">
        <f>AA731</f>
        <v>9040.01</v>
      </c>
      <c r="CZ731">
        <f>AE731</f>
        <v>9040.01</v>
      </c>
      <c r="DA731">
        <f>AI731</f>
        <v>1</v>
      </c>
      <c r="DB731">
        <f>ROUND(ROUND(AT731*CZ731,2),2)</f>
        <v>3.62</v>
      </c>
      <c r="DC731">
        <f>ROUND(ROUND(AT731*AG731,2),2)</f>
        <v>0</v>
      </c>
    </row>
    <row r="732" spans="1:107">
      <c r="A732">
        <f>ROW(Source!A786)</f>
        <v>786</v>
      </c>
      <c r="B732">
        <v>33304960</v>
      </c>
      <c r="C732">
        <v>33358232</v>
      </c>
      <c r="D732">
        <v>31181610</v>
      </c>
      <c r="E732">
        <v>1</v>
      </c>
      <c r="F732">
        <v>1</v>
      </c>
      <c r="G732">
        <v>1</v>
      </c>
      <c r="H732">
        <v>3</v>
      </c>
      <c r="I732" t="s">
        <v>847</v>
      </c>
      <c r="J732" t="s">
        <v>848</v>
      </c>
      <c r="K732" t="s">
        <v>849</v>
      </c>
      <c r="L732">
        <v>1346</v>
      </c>
      <c r="N732">
        <v>1009</v>
      </c>
      <c r="O732" t="s">
        <v>78</v>
      </c>
      <c r="P732" t="s">
        <v>78</v>
      </c>
      <c r="Q732">
        <v>1</v>
      </c>
      <c r="W732">
        <v>0</v>
      </c>
      <c r="X732">
        <v>-731615568</v>
      </c>
      <c r="Y732">
        <v>1.1000000000000001</v>
      </c>
      <c r="AA732">
        <v>23.09</v>
      </c>
      <c r="AB732">
        <v>0</v>
      </c>
      <c r="AC732">
        <v>0</v>
      </c>
      <c r="AD732">
        <v>0</v>
      </c>
      <c r="AE732">
        <v>23.09</v>
      </c>
      <c r="AF732">
        <v>0</v>
      </c>
      <c r="AG732">
        <v>0</v>
      </c>
      <c r="AH732">
        <v>0</v>
      </c>
      <c r="AI732">
        <v>1</v>
      </c>
      <c r="AJ732">
        <v>1</v>
      </c>
      <c r="AK732">
        <v>1</v>
      </c>
      <c r="AL732">
        <v>1</v>
      </c>
      <c r="AN732">
        <v>0</v>
      </c>
      <c r="AO732">
        <v>1</v>
      </c>
      <c r="AP732">
        <v>0</v>
      </c>
      <c r="AQ732">
        <v>0</v>
      </c>
      <c r="AR732">
        <v>0</v>
      </c>
      <c r="AS732" t="s">
        <v>3</v>
      </c>
      <c r="AT732">
        <v>1.1000000000000001</v>
      </c>
      <c r="AU732" t="s">
        <v>3</v>
      </c>
      <c r="AV732">
        <v>0</v>
      </c>
      <c r="AW732">
        <v>2</v>
      </c>
      <c r="AX732">
        <v>33358242</v>
      </c>
      <c r="AY732">
        <v>1</v>
      </c>
      <c r="AZ732">
        <v>0</v>
      </c>
      <c r="BA732">
        <v>835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Y732*Source!I786</f>
        <v>0.44000000000000006</v>
      </c>
      <c r="CY732">
        <f>AA732</f>
        <v>23.09</v>
      </c>
      <c r="CZ732">
        <f>AE732</f>
        <v>23.09</v>
      </c>
      <c r="DA732">
        <f>AI732</f>
        <v>1</v>
      </c>
      <c r="DB732">
        <f>ROUND(ROUND(AT732*CZ732,2),2)</f>
        <v>25.4</v>
      </c>
      <c r="DC732">
        <f>ROUND(ROUND(AT732*AG732,2),2)</f>
        <v>0</v>
      </c>
    </row>
    <row r="733" spans="1:107">
      <c r="A733">
        <f>ROW(Source!A789)</f>
        <v>789</v>
      </c>
      <c r="B733">
        <v>33304975</v>
      </c>
      <c r="C733">
        <v>33358245</v>
      </c>
      <c r="D733">
        <v>31172069</v>
      </c>
      <c r="E733">
        <v>1</v>
      </c>
      <c r="F733">
        <v>1</v>
      </c>
      <c r="G733">
        <v>1</v>
      </c>
      <c r="H733">
        <v>1</v>
      </c>
      <c r="I733" t="s">
        <v>856</v>
      </c>
      <c r="J733" t="s">
        <v>3</v>
      </c>
      <c r="K733" t="s">
        <v>857</v>
      </c>
      <c r="L733">
        <v>1191</v>
      </c>
      <c r="N733">
        <v>1013</v>
      </c>
      <c r="O733" t="s">
        <v>831</v>
      </c>
      <c r="P733" t="s">
        <v>831</v>
      </c>
      <c r="Q733">
        <v>1</v>
      </c>
      <c r="W733">
        <v>0</v>
      </c>
      <c r="X733">
        <v>-1027537862</v>
      </c>
      <c r="Y733">
        <v>8.307599999999999</v>
      </c>
      <c r="AA733">
        <v>0</v>
      </c>
      <c r="AB733">
        <v>0</v>
      </c>
      <c r="AC733">
        <v>0</v>
      </c>
      <c r="AD733">
        <v>9.18</v>
      </c>
      <c r="AE733">
        <v>0</v>
      </c>
      <c r="AF733">
        <v>0</v>
      </c>
      <c r="AG733">
        <v>0</v>
      </c>
      <c r="AH733">
        <v>9.18</v>
      </c>
      <c r="AI733">
        <v>1</v>
      </c>
      <c r="AJ733">
        <v>1</v>
      </c>
      <c r="AK733">
        <v>1</v>
      </c>
      <c r="AL733">
        <v>1</v>
      </c>
      <c r="AN733">
        <v>0</v>
      </c>
      <c r="AO733">
        <v>1</v>
      </c>
      <c r="AP733">
        <v>1</v>
      </c>
      <c r="AQ733">
        <v>0</v>
      </c>
      <c r="AR733">
        <v>0</v>
      </c>
      <c r="AS733" t="s">
        <v>3</v>
      </c>
      <c r="AT733">
        <v>6.02</v>
      </c>
      <c r="AU733" t="s">
        <v>22</v>
      </c>
      <c r="AV733">
        <v>1</v>
      </c>
      <c r="AW733">
        <v>2</v>
      </c>
      <c r="AX733">
        <v>33358253</v>
      </c>
      <c r="AY733">
        <v>1</v>
      </c>
      <c r="AZ733">
        <v>0</v>
      </c>
      <c r="BA733">
        <v>837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Y733*Source!I789</f>
        <v>0.55660919999999992</v>
      </c>
      <c r="CY733">
        <f>AD733</f>
        <v>9.18</v>
      </c>
      <c r="CZ733">
        <f>AH733</f>
        <v>9.18</v>
      </c>
      <c r="DA733">
        <f>AL733</f>
        <v>1</v>
      </c>
      <c r="DB733">
        <f>ROUND(((ROUND(AT733*CZ733,2)*1.2)*1.15),2)</f>
        <v>76.260000000000005</v>
      </c>
      <c r="DC733">
        <f>ROUND(((ROUND(AT733*AG733,2)*1.2)*1.15),2)</f>
        <v>0</v>
      </c>
    </row>
    <row r="734" spans="1:107">
      <c r="A734">
        <f>ROW(Source!A789)</f>
        <v>789</v>
      </c>
      <c r="B734">
        <v>33304975</v>
      </c>
      <c r="C734">
        <v>33358245</v>
      </c>
      <c r="D734">
        <v>31172011</v>
      </c>
      <c r="E734">
        <v>1</v>
      </c>
      <c r="F734">
        <v>1</v>
      </c>
      <c r="G734">
        <v>1</v>
      </c>
      <c r="H734">
        <v>1</v>
      </c>
      <c r="I734" t="s">
        <v>832</v>
      </c>
      <c r="J734" t="s">
        <v>3</v>
      </c>
      <c r="K734" t="s">
        <v>833</v>
      </c>
      <c r="L734">
        <v>1191</v>
      </c>
      <c r="N734">
        <v>1013</v>
      </c>
      <c r="O734" t="s">
        <v>831</v>
      </c>
      <c r="P734" t="s">
        <v>831</v>
      </c>
      <c r="Q734">
        <v>1</v>
      </c>
      <c r="W734">
        <v>0</v>
      </c>
      <c r="X734">
        <v>-1417349443</v>
      </c>
      <c r="Y734">
        <v>0.04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1</v>
      </c>
      <c r="AJ734">
        <v>1</v>
      </c>
      <c r="AK734">
        <v>1</v>
      </c>
      <c r="AL734">
        <v>1</v>
      </c>
      <c r="AN734">
        <v>0</v>
      </c>
      <c r="AO734">
        <v>1</v>
      </c>
      <c r="AP734">
        <v>0</v>
      </c>
      <c r="AQ734">
        <v>0</v>
      </c>
      <c r="AR734">
        <v>0</v>
      </c>
      <c r="AS734" t="s">
        <v>3</v>
      </c>
      <c r="AT734">
        <v>0.04</v>
      </c>
      <c r="AU734" t="s">
        <v>3</v>
      </c>
      <c r="AV734">
        <v>2</v>
      </c>
      <c r="AW734">
        <v>2</v>
      </c>
      <c r="AX734">
        <v>33358254</v>
      </c>
      <c r="AY734">
        <v>1</v>
      </c>
      <c r="AZ734">
        <v>2048</v>
      </c>
      <c r="BA734">
        <v>838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Y734*Source!I789</f>
        <v>2.6800000000000001E-3</v>
      </c>
      <c r="CY734">
        <f>AD734</f>
        <v>0</v>
      </c>
      <c r="CZ734">
        <f>AH734</f>
        <v>0</v>
      </c>
      <c r="DA734">
        <f>AL734</f>
        <v>1</v>
      </c>
      <c r="DB734">
        <f>ROUND(ROUND(AT734*CZ734,2),2)</f>
        <v>0</v>
      </c>
      <c r="DC734">
        <f>ROUND(ROUND(AT734*AG734,2),2)</f>
        <v>0</v>
      </c>
    </row>
    <row r="735" spans="1:107">
      <c r="A735">
        <f>ROW(Source!A789)</f>
        <v>789</v>
      </c>
      <c r="B735">
        <v>33304975</v>
      </c>
      <c r="C735">
        <v>33358245</v>
      </c>
      <c r="D735">
        <v>31259879</v>
      </c>
      <c r="E735">
        <v>1</v>
      </c>
      <c r="F735">
        <v>1</v>
      </c>
      <c r="G735">
        <v>1</v>
      </c>
      <c r="H735">
        <v>2</v>
      </c>
      <c r="I735" t="s">
        <v>841</v>
      </c>
      <c r="J735" t="s">
        <v>842</v>
      </c>
      <c r="K735" t="s">
        <v>843</v>
      </c>
      <c r="L735">
        <v>1368</v>
      </c>
      <c r="N735">
        <v>1011</v>
      </c>
      <c r="O735" t="s">
        <v>837</v>
      </c>
      <c r="P735" t="s">
        <v>837</v>
      </c>
      <c r="Q735">
        <v>1</v>
      </c>
      <c r="W735">
        <v>0</v>
      </c>
      <c r="X735">
        <v>1372534845</v>
      </c>
      <c r="Y735">
        <v>0.06</v>
      </c>
      <c r="AA735">
        <v>0</v>
      </c>
      <c r="AB735">
        <v>65.709999999999994</v>
      </c>
      <c r="AC735">
        <v>11.6</v>
      </c>
      <c r="AD735">
        <v>0</v>
      </c>
      <c r="AE735">
        <v>0</v>
      </c>
      <c r="AF735">
        <v>65.709999999999994</v>
      </c>
      <c r="AG735">
        <v>11.6</v>
      </c>
      <c r="AH735">
        <v>0</v>
      </c>
      <c r="AI735">
        <v>1</v>
      </c>
      <c r="AJ735">
        <v>1</v>
      </c>
      <c r="AK735">
        <v>1</v>
      </c>
      <c r="AL735">
        <v>1</v>
      </c>
      <c r="AN735">
        <v>0</v>
      </c>
      <c r="AO735">
        <v>1</v>
      </c>
      <c r="AP735">
        <v>1</v>
      </c>
      <c r="AQ735">
        <v>0</v>
      </c>
      <c r="AR735">
        <v>0</v>
      </c>
      <c r="AS735" t="s">
        <v>3</v>
      </c>
      <c r="AT735">
        <v>0.04</v>
      </c>
      <c r="AU735" t="s">
        <v>21</v>
      </c>
      <c r="AV735">
        <v>0</v>
      </c>
      <c r="AW735">
        <v>2</v>
      </c>
      <c r="AX735">
        <v>33358255</v>
      </c>
      <c r="AY735">
        <v>1</v>
      </c>
      <c r="AZ735">
        <v>0</v>
      </c>
      <c r="BA735">
        <v>839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Y735*Source!I789</f>
        <v>4.0200000000000001E-3</v>
      </c>
      <c r="CY735">
        <f>AB735</f>
        <v>65.709999999999994</v>
      </c>
      <c r="CZ735">
        <f>AF735</f>
        <v>65.709999999999994</v>
      </c>
      <c r="DA735">
        <f>AJ735</f>
        <v>1</v>
      </c>
      <c r="DB735">
        <f>ROUND(((ROUND(AT735*CZ735,2)*1.2)*1.25),2)</f>
        <v>3.95</v>
      </c>
      <c r="DC735">
        <f>ROUND(((ROUND(AT735*AG735,2)*1.2)*1.25),2)</f>
        <v>0.69</v>
      </c>
    </row>
    <row r="736" spans="1:107">
      <c r="A736">
        <f>ROW(Source!A789)</f>
        <v>789</v>
      </c>
      <c r="B736">
        <v>33304975</v>
      </c>
      <c r="C736">
        <v>33358245</v>
      </c>
      <c r="D736">
        <v>31260100</v>
      </c>
      <c r="E736">
        <v>1</v>
      </c>
      <c r="F736">
        <v>1</v>
      </c>
      <c r="G736">
        <v>1</v>
      </c>
      <c r="H736">
        <v>2</v>
      </c>
      <c r="I736" t="s">
        <v>858</v>
      </c>
      <c r="J736" t="s">
        <v>859</v>
      </c>
      <c r="K736" t="s">
        <v>860</v>
      </c>
      <c r="L736">
        <v>1368</v>
      </c>
      <c r="N736">
        <v>1011</v>
      </c>
      <c r="O736" t="s">
        <v>837</v>
      </c>
      <c r="P736" t="s">
        <v>837</v>
      </c>
      <c r="Q736">
        <v>1</v>
      </c>
      <c r="W736">
        <v>0</v>
      </c>
      <c r="X736">
        <v>-353815937</v>
      </c>
      <c r="Y736">
        <v>1.395</v>
      </c>
      <c r="AA736">
        <v>0</v>
      </c>
      <c r="AB736">
        <v>8.1</v>
      </c>
      <c r="AC736">
        <v>0</v>
      </c>
      <c r="AD736">
        <v>0</v>
      </c>
      <c r="AE736">
        <v>0</v>
      </c>
      <c r="AF736">
        <v>8.1</v>
      </c>
      <c r="AG736">
        <v>0</v>
      </c>
      <c r="AH736">
        <v>0</v>
      </c>
      <c r="AI736">
        <v>1</v>
      </c>
      <c r="AJ736">
        <v>1</v>
      </c>
      <c r="AK736">
        <v>1</v>
      </c>
      <c r="AL736">
        <v>1</v>
      </c>
      <c r="AN736">
        <v>0</v>
      </c>
      <c r="AO736">
        <v>1</v>
      </c>
      <c r="AP736">
        <v>1</v>
      </c>
      <c r="AQ736">
        <v>0</v>
      </c>
      <c r="AR736">
        <v>0</v>
      </c>
      <c r="AS736" t="s">
        <v>3</v>
      </c>
      <c r="AT736">
        <v>0.93</v>
      </c>
      <c r="AU736" t="s">
        <v>21</v>
      </c>
      <c r="AV736">
        <v>0</v>
      </c>
      <c r="AW736">
        <v>2</v>
      </c>
      <c r="AX736">
        <v>33358256</v>
      </c>
      <c r="AY736">
        <v>1</v>
      </c>
      <c r="AZ736">
        <v>0</v>
      </c>
      <c r="BA736">
        <v>840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Y736*Source!I789</f>
        <v>9.3465000000000006E-2</v>
      </c>
      <c r="CY736">
        <f>AB736</f>
        <v>8.1</v>
      </c>
      <c r="CZ736">
        <f>AF736</f>
        <v>8.1</v>
      </c>
      <c r="DA736">
        <f>AJ736</f>
        <v>1</v>
      </c>
      <c r="DB736">
        <f>ROUND(((ROUND(AT736*CZ736,2)*1.2)*1.25),2)</f>
        <v>11.3</v>
      </c>
      <c r="DC736">
        <f>ROUND(((ROUND(AT736*AG736,2)*1.2)*1.25),2)</f>
        <v>0</v>
      </c>
    </row>
    <row r="737" spans="1:107">
      <c r="A737">
        <f>ROW(Source!A789)</f>
        <v>789</v>
      </c>
      <c r="B737">
        <v>33304975</v>
      </c>
      <c r="C737">
        <v>33358245</v>
      </c>
      <c r="D737">
        <v>31179550</v>
      </c>
      <c r="E737">
        <v>1</v>
      </c>
      <c r="F737">
        <v>1</v>
      </c>
      <c r="G737">
        <v>1</v>
      </c>
      <c r="H737">
        <v>3</v>
      </c>
      <c r="I737" t="s">
        <v>861</v>
      </c>
      <c r="J737" t="s">
        <v>862</v>
      </c>
      <c r="K737" t="s">
        <v>863</v>
      </c>
      <c r="L737">
        <v>1348</v>
      </c>
      <c r="N737">
        <v>1009</v>
      </c>
      <c r="O737" t="s">
        <v>32</v>
      </c>
      <c r="P737" t="s">
        <v>32</v>
      </c>
      <c r="Q737">
        <v>1000</v>
      </c>
      <c r="W737">
        <v>0</v>
      </c>
      <c r="X737">
        <v>-1068056325</v>
      </c>
      <c r="Y737">
        <v>8.0000000000000004E-4</v>
      </c>
      <c r="AA737">
        <v>10362</v>
      </c>
      <c r="AB737">
        <v>0</v>
      </c>
      <c r="AC737">
        <v>0</v>
      </c>
      <c r="AD737">
        <v>0</v>
      </c>
      <c r="AE737">
        <v>10362</v>
      </c>
      <c r="AF737">
        <v>0</v>
      </c>
      <c r="AG737">
        <v>0</v>
      </c>
      <c r="AH737">
        <v>0</v>
      </c>
      <c r="AI737">
        <v>1</v>
      </c>
      <c r="AJ737">
        <v>1</v>
      </c>
      <c r="AK737">
        <v>1</v>
      </c>
      <c r="AL737">
        <v>1</v>
      </c>
      <c r="AN737">
        <v>0</v>
      </c>
      <c r="AO737">
        <v>1</v>
      </c>
      <c r="AP737">
        <v>0</v>
      </c>
      <c r="AQ737">
        <v>0</v>
      </c>
      <c r="AR737">
        <v>0</v>
      </c>
      <c r="AS737" t="s">
        <v>3</v>
      </c>
      <c r="AT737">
        <v>8.0000000000000004E-4</v>
      </c>
      <c r="AU737" t="s">
        <v>3</v>
      </c>
      <c r="AV737">
        <v>0</v>
      </c>
      <c r="AW737">
        <v>2</v>
      </c>
      <c r="AX737">
        <v>33358257</v>
      </c>
      <c r="AY737">
        <v>1</v>
      </c>
      <c r="AZ737">
        <v>0</v>
      </c>
      <c r="BA737">
        <v>841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Y737*Source!I789</f>
        <v>5.3600000000000009E-5</v>
      </c>
      <c r="CY737">
        <f>AA737</f>
        <v>10362</v>
      </c>
      <c r="CZ737">
        <f>AE737</f>
        <v>10362</v>
      </c>
      <c r="DA737">
        <f>AI737</f>
        <v>1</v>
      </c>
      <c r="DB737">
        <f>ROUND(ROUND(AT737*CZ737,2),2)</f>
        <v>8.2899999999999991</v>
      </c>
      <c r="DC737">
        <f>ROUND(ROUND(AT737*AG737,2),2)</f>
        <v>0</v>
      </c>
    </row>
    <row r="738" spans="1:107">
      <c r="A738">
        <f>ROW(Source!A789)</f>
        <v>789</v>
      </c>
      <c r="B738">
        <v>33304975</v>
      </c>
      <c r="C738">
        <v>33358245</v>
      </c>
      <c r="D738">
        <v>31180727</v>
      </c>
      <c r="E738">
        <v>1</v>
      </c>
      <c r="F738">
        <v>1</v>
      </c>
      <c r="G738">
        <v>1</v>
      </c>
      <c r="H738">
        <v>3</v>
      </c>
      <c r="I738" t="s">
        <v>844</v>
      </c>
      <c r="J738" t="s">
        <v>845</v>
      </c>
      <c r="K738" t="s">
        <v>846</v>
      </c>
      <c r="L738">
        <v>1348</v>
      </c>
      <c r="N738">
        <v>1009</v>
      </c>
      <c r="O738" t="s">
        <v>32</v>
      </c>
      <c r="P738" t="s">
        <v>32</v>
      </c>
      <c r="Q738">
        <v>1000</v>
      </c>
      <c r="W738">
        <v>0</v>
      </c>
      <c r="X738">
        <v>-437906794</v>
      </c>
      <c r="Y738">
        <v>6.9999999999999999E-4</v>
      </c>
      <c r="AA738">
        <v>9040.01</v>
      </c>
      <c r="AB738">
        <v>0</v>
      </c>
      <c r="AC738">
        <v>0</v>
      </c>
      <c r="AD738">
        <v>0</v>
      </c>
      <c r="AE738">
        <v>9040.01</v>
      </c>
      <c r="AF738">
        <v>0</v>
      </c>
      <c r="AG738">
        <v>0</v>
      </c>
      <c r="AH738">
        <v>0</v>
      </c>
      <c r="AI738">
        <v>1</v>
      </c>
      <c r="AJ738">
        <v>1</v>
      </c>
      <c r="AK738">
        <v>1</v>
      </c>
      <c r="AL738">
        <v>1</v>
      </c>
      <c r="AN738">
        <v>0</v>
      </c>
      <c r="AO738">
        <v>1</v>
      </c>
      <c r="AP738">
        <v>0</v>
      </c>
      <c r="AQ738">
        <v>0</v>
      </c>
      <c r="AR738">
        <v>0</v>
      </c>
      <c r="AS738" t="s">
        <v>3</v>
      </c>
      <c r="AT738">
        <v>6.9999999999999999E-4</v>
      </c>
      <c r="AU738" t="s">
        <v>3</v>
      </c>
      <c r="AV738">
        <v>0</v>
      </c>
      <c r="AW738">
        <v>2</v>
      </c>
      <c r="AX738">
        <v>33358258</v>
      </c>
      <c r="AY738">
        <v>1</v>
      </c>
      <c r="AZ738">
        <v>0</v>
      </c>
      <c r="BA738">
        <v>842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Y738*Source!I789</f>
        <v>4.6900000000000002E-5</v>
      </c>
      <c r="CY738">
        <f>AA738</f>
        <v>9040.01</v>
      </c>
      <c r="CZ738">
        <f>AE738</f>
        <v>9040.01</v>
      </c>
      <c r="DA738">
        <f>AI738</f>
        <v>1</v>
      </c>
      <c r="DB738">
        <f>ROUND(ROUND(AT738*CZ738,2),2)</f>
        <v>6.33</v>
      </c>
      <c r="DC738">
        <f>ROUND(ROUND(AT738*AG738,2),2)</f>
        <v>0</v>
      </c>
    </row>
    <row r="739" spans="1:107">
      <c r="A739">
        <f>ROW(Source!A789)</f>
        <v>789</v>
      </c>
      <c r="B739">
        <v>33304975</v>
      </c>
      <c r="C739">
        <v>33358245</v>
      </c>
      <c r="D739">
        <v>31223743</v>
      </c>
      <c r="E739">
        <v>1</v>
      </c>
      <c r="F739">
        <v>1</v>
      </c>
      <c r="G739">
        <v>1</v>
      </c>
      <c r="H739">
        <v>3</v>
      </c>
      <c r="I739" t="s">
        <v>76</v>
      </c>
      <c r="J739" t="s">
        <v>79</v>
      </c>
      <c r="K739" t="s">
        <v>77</v>
      </c>
      <c r="L739">
        <v>1346</v>
      </c>
      <c r="N739">
        <v>1009</v>
      </c>
      <c r="O739" t="s">
        <v>78</v>
      </c>
      <c r="P739" t="s">
        <v>78</v>
      </c>
      <c r="Q739">
        <v>1</v>
      </c>
      <c r="W739">
        <v>0</v>
      </c>
      <c r="X739">
        <v>-418489366</v>
      </c>
      <c r="Y739">
        <v>100</v>
      </c>
      <c r="AA739">
        <v>8.52</v>
      </c>
      <c r="AB739">
        <v>0</v>
      </c>
      <c r="AC739">
        <v>0</v>
      </c>
      <c r="AD739">
        <v>0</v>
      </c>
      <c r="AE739">
        <v>8.52</v>
      </c>
      <c r="AF739">
        <v>0</v>
      </c>
      <c r="AG739">
        <v>0</v>
      </c>
      <c r="AH739">
        <v>0</v>
      </c>
      <c r="AI739">
        <v>1</v>
      </c>
      <c r="AJ739">
        <v>1</v>
      </c>
      <c r="AK739">
        <v>1</v>
      </c>
      <c r="AL739">
        <v>1</v>
      </c>
      <c r="AN739">
        <v>0</v>
      </c>
      <c r="AO739">
        <v>1</v>
      </c>
      <c r="AP739">
        <v>0</v>
      </c>
      <c r="AQ739">
        <v>0</v>
      </c>
      <c r="AR739">
        <v>0</v>
      </c>
      <c r="AS739" t="s">
        <v>3</v>
      </c>
      <c r="AT739">
        <v>100</v>
      </c>
      <c r="AU739" t="s">
        <v>3</v>
      </c>
      <c r="AV739">
        <v>0</v>
      </c>
      <c r="AW739">
        <v>2</v>
      </c>
      <c r="AX739">
        <v>33358260</v>
      </c>
      <c r="AY739">
        <v>1</v>
      </c>
      <c r="AZ739">
        <v>0</v>
      </c>
      <c r="BA739">
        <v>844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Y739*Source!I789</f>
        <v>6.7</v>
      </c>
      <c r="CY739">
        <f>AA739</f>
        <v>8.52</v>
      </c>
      <c r="CZ739">
        <f>AE739</f>
        <v>8.52</v>
      </c>
      <c r="DA739">
        <f>AI739</f>
        <v>1</v>
      </c>
      <c r="DB739">
        <f>ROUND(ROUND(AT739*CZ739,2),2)</f>
        <v>852</v>
      </c>
      <c r="DC739">
        <f>ROUND(ROUND(AT739*AG739,2),2)</f>
        <v>0</v>
      </c>
    </row>
    <row r="740" spans="1:107">
      <c r="A740">
        <f>ROW(Source!A790)</f>
        <v>790</v>
      </c>
      <c r="B740">
        <v>33304960</v>
      </c>
      <c r="C740">
        <v>33358245</v>
      </c>
      <c r="D740">
        <v>31172069</v>
      </c>
      <c r="E740">
        <v>1</v>
      </c>
      <c r="F740">
        <v>1</v>
      </c>
      <c r="G740">
        <v>1</v>
      </c>
      <c r="H740">
        <v>1</v>
      </c>
      <c r="I740" t="s">
        <v>856</v>
      </c>
      <c r="J740" t="s">
        <v>3</v>
      </c>
      <c r="K740" t="s">
        <v>857</v>
      </c>
      <c r="L740">
        <v>1191</v>
      </c>
      <c r="N740">
        <v>1013</v>
      </c>
      <c r="O740" t="s">
        <v>831</v>
      </c>
      <c r="P740" t="s">
        <v>831</v>
      </c>
      <c r="Q740">
        <v>1</v>
      </c>
      <c r="W740">
        <v>0</v>
      </c>
      <c r="X740">
        <v>-1027537862</v>
      </c>
      <c r="Y740">
        <v>8.307599999999999</v>
      </c>
      <c r="AA740">
        <v>0</v>
      </c>
      <c r="AB740">
        <v>0</v>
      </c>
      <c r="AC740">
        <v>0</v>
      </c>
      <c r="AD740">
        <v>9.18</v>
      </c>
      <c r="AE740">
        <v>0</v>
      </c>
      <c r="AF740">
        <v>0</v>
      </c>
      <c r="AG740">
        <v>0</v>
      </c>
      <c r="AH740">
        <v>9.18</v>
      </c>
      <c r="AI740">
        <v>1</v>
      </c>
      <c r="AJ740">
        <v>1</v>
      </c>
      <c r="AK740">
        <v>1</v>
      </c>
      <c r="AL740">
        <v>1</v>
      </c>
      <c r="AN740">
        <v>0</v>
      </c>
      <c r="AO740">
        <v>1</v>
      </c>
      <c r="AP740">
        <v>1</v>
      </c>
      <c r="AQ740">
        <v>0</v>
      </c>
      <c r="AR740">
        <v>0</v>
      </c>
      <c r="AS740" t="s">
        <v>3</v>
      </c>
      <c r="AT740">
        <v>6.02</v>
      </c>
      <c r="AU740" t="s">
        <v>22</v>
      </c>
      <c r="AV740">
        <v>1</v>
      </c>
      <c r="AW740">
        <v>2</v>
      </c>
      <c r="AX740">
        <v>33358253</v>
      </c>
      <c r="AY740">
        <v>1</v>
      </c>
      <c r="AZ740">
        <v>0</v>
      </c>
      <c r="BA740">
        <v>845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Y740*Source!I790</f>
        <v>0.55660919999999992</v>
      </c>
      <c r="CY740">
        <f>AD740</f>
        <v>9.18</v>
      </c>
      <c r="CZ740">
        <f>AH740</f>
        <v>9.18</v>
      </c>
      <c r="DA740">
        <f>AL740</f>
        <v>1</v>
      </c>
      <c r="DB740">
        <f>ROUND(((ROUND(AT740*CZ740,2)*1.2)*1.15),2)</f>
        <v>76.260000000000005</v>
      </c>
      <c r="DC740">
        <f>ROUND(((ROUND(AT740*AG740,2)*1.2)*1.15),2)</f>
        <v>0</v>
      </c>
    </row>
    <row r="741" spans="1:107">
      <c r="A741">
        <f>ROW(Source!A790)</f>
        <v>790</v>
      </c>
      <c r="B741">
        <v>33304960</v>
      </c>
      <c r="C741">
        <v>33358245</v>
      </c>
      <c r="D741">
        <v>31172011</v>
      </c>
      <c r="E741">
        <v>1</v>
      </c>
      <c r="F741">
        <v>1</v>
      </c>
      <c r="G741">
        <v>1</v>
      </c>
      <c r="H741">
        <v>1</v>
      </c>
      <c r="I741" t="s">
        <v>832</v>
      </c>
      <c r="J741" t="s">
        <v>3</v>
      </c>
      <c r="K741" t="s">
        <v>833</v>
      </c>
      <c r="L741">
        <v>1191</v>
      </c>
      <c r="N741">
        <v>1013</v>
      </c>
      <c r="O741" t="s">
        <v>831</v>
      </c>
      <c r="P741" t="s">
        <v>831</v>
      </c>
      <c r="Q741">
        <v>1</v>
      </c>
      <c r="W741">
        <v>0</v>
      </c>
      <c r="X741">
        <v>-1417349443</v>
      </c>
      <c r="Y741">
        <v>0.04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1</v>
      </c>
      <c r="AJ741">
        <v>1</v>
      </c>
      <c r="AK741">
        <v>1</v>
      </c>
      <c r="AL741">
        <v>1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0.04</v>
      </c>
      <c r="AU741" t="s">
        <v>3</v>
      </c>
      <c r="AV741">
        <v>2</v>
      </c>
      <c r="AW741">
        <v>2</v>
      </c>
      <c r="AX741">
        <v>33358254</v>
      </c>
      <c r="AY741">
        <v>1</v>
      </c>
      <c r="AZ741">
        <v>2048</v>
      </c>
      <c r="BA741">
        <v>846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Y741*Source!I790</f>
        <v>2.6800000000000001E-3</v>
      </c>
      <c r="CY741">
        <f>AD741</f>
        <v>0</v>
      </c>
      <c r="CZ741">
        <f>AH741</f>
        <v>0</v>
      </c>
      <c r="DA741">
        <f>AL741</f>
        <v>1</v>
      </c>
      <c r="DB741">
        <f>ROUND(ROUND(AT741*CZ741,2),2)</f>
        <v>0</v>
      </c>
      <c r="DC741">
        <f>ROUND(ROUND(AT741*AG741,2),2)</f>
        <v>0</v>
      </c>
    </row>
    <row r="742" spans="1:107">
      <c r="A742">
        <f>ROW(Source!A790)</f>
        <v>790</v>
      </c>
      <c r="B742">
        <v>33304960</v>
      </c>
      <c r="C742">
        <v>33358245</v>
      </c>
      <c r="D742">
        <v>31259879</v>
      </c>
      <c r="E742">
        <v>1</v>
      </c>
      <c r="F742">
        <v>1</v>
      </c>
      <c r="G742">
        <v>1</v>
      </c>
      <c r="H742">
        <v>2</v>
      </c>
      <c r="I742" t="s">
        <v>841</v>
      </c>
      <c r="J742" t="s">
        <v>842</v>
      </c>
      <c r="K742" t="s">
        <v>843</v>
      </c>
      <c r="L742">
        <v>1368</v>
      </c>
      <c r="N742">
        <v>1011</v>
      </c>
      <c r="O742" t="s">
        <v>837</v>
      </c>
      <c r="P742" t="s">
        <v>837</v>
      </c>
      <c r="Q742">
        <v>1</v>
      </c>
      <c r="W742">
        <v>0</v>
      </c>
      <c r="X742">
        <v>1372534845</v>
      </c>
      <c r="Y742">
        <v>0.06</v>
      </c>
      <c r="AA742">
        <v>0</v>
      </c>
      <c r="AB742">
        <v>65.709999999999994</v>
      </c>
      <c r="AC742">
        <v>11.6</v>
      </c>
      <c r="AD742">
        <v>0</v>
      </c>
      <c r="AE742">
        <v>0</v>
      </c>
      <c r="AF742">
        <v>65.709999999999994</v>
      </c>
      <c r="AG742">
        <v>11.6</v>
      </c>
      <c r="AH742">
        <v>0</v>
      </c>
      <c r="AI742">
        <v>1</v>
      </c>
      <c r="AJ742">
        <v>1</v>
      </c>
      <c r="AK742">
        <v>1</v>
      </c>
      <c r="AL742">
        <v>1</v>
      </c>
      <c r="AN742">
        <v>0</v>
      </c>
      <c r="AO742">
        <v>1</v>
      </c>
      <c r="AP742">
        <v>1</v>
      </c>
      <c r="AQ742">
        <v>0</v>
      </c>
      <c r="AR742">
        <v>0</v>
      </c>
      <c r="AS742" t="s">
        <v>3</v>
      </c>
      <c r="AT742">
        <v>0.04</v>
      </c>
      <c r="AU742" t="s">
        <v>21</v>
      </c>
      <c r="AV742">
        <v>0</v>
      </c>
      <c r="AW742">
        <v>2</v>
      </c>
      <c r="AX742">
        <v>33358255</v>
      </c>
      <c r="AY742">
        <v>1</v>
      </c>
      <c r="AZ742">
        <v>0</v>
      </c>
      <c r="BA742">
        <v>847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Y742*Source!I790</f>
        <v>4.0200000000000001E-3</v>
      </c>
      <c r="CY742">
        <f>AB742</f>
        <v>65.709999999999994</v>
      </c>
      <c r="CZ742">
        <f>AF742</f>
        <v>65.709999999999994</v>
      </c>
      <c r="DA742">
        <f>AJ742</f>
        <v>1</v>
      </c>
      <c r="DB742">
        <f>ROUND(((ROUND(AT742*CZ742,2)*1.2)*1.25),2)</f>
        <v>3.95</v>
      </c>
      <c r="DC742">
        <f>ROUND(((ROUND(AT742*AG742,2)*1.2)*1.25),2)</f>
        <v>0.69</v>
      </c>
    </row>
    <row r="743" spans="1:107">
      <c r="A743">
        <f>ROW(Source!A790)</f>
        <v>790</v>
      </c>
      <c r="B743">
        <v>33304960</v>
      </c>
      <c r="C743">
        <v>33358245</v>
      </c>
      <c r="D743">
        <v>31260100</v>
      </c>
      <c r="E743">
        <v>1</v>
      </c>
      <c r="F743">
        <v>1</v>
      </c>
      <c r="G743">
        <v>1</v>
      </c>
      <c r="H743">
        <v>2</v>
      </c>
      <c r="I743" t="s">
        <v>858</v>
      </c>
      <c r="J743" t="s">
        <v>859</v>
      </c>
      <c r="K743" t="s">
        <v>860</v>
      </c>
      <c r="L743">
        <v>1368</v>
      </c>
      <c r="N743">
        <v>1011</v>
      </c>
      <c r="O743" t="s">
        <v>837</v>
      </c>
      <c r="P743" t="s">
        <v>837</v>
      </c>
      <c r="Q743">
        <v>1</v>
      </c>
      <c r="W743">
        <v>0</v>
      </c>
      <c r="X743">
        <v>-353815937</v>
      </c>
      <c r="Y743">
        <v>1.395</v>
      </c>
      <c r="AA743">
        <v>0</v>
      </c>
      <c r="AB743">
        <v>8.1</v>
      </c>
      <c r="AC743">
        <v>0</v>
      </c>
      <c r="AD743">
        <v>0</v>
      </c>
      <c r="AE743">
        <v>0</v>
      </c>
      <c r="AF743">
        <v>8.1</v>
      </c>
      <c r="AG743">
        <v>0</v>
      </c>
      <c r="AH743">
        <v>0</v>
      </c>
      <c r="AI743">
        <v>1</v>
      </c>
      <c r="AJ743">
        <v>1</v>
      </c>
      <c r="AK743">
        <v>1</v>
      </c>
      <c r="AL743">
        <v>1</v>
      </c>
      <c r="AN743">
        <v>0</v>
      </c>
      <c r="AO743">
        <v>1</v>
      </c>
      <c r="AP743">
        <v>1</v>
      </c>
      <c r="AQ743">
        <v>0</v>
      </c>
      <c r="AR743">
        <v>0</v>
      </c>
      <c r="AS743" t="s">
        <v>3</v>
      </c>
      <c r="AT743">
        <v>0.93</v>
      </c>
      <c r="AU743" t="s">
        <v>21</v>
      </c>
      <c r="AV743">
        <v>0</v>
      </c>
      <c r="AW743">
        <v>2</v>
      </c>
      <c r="AX743">
        <v>33358256</v>
      </c>
      <c r="AY743">
        <v>1</v>
      </c>
      <c r="AZ743">
        <v>0</v>
      </c>
      <c r="BA743">
        <v>848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Y743*Source!I790</f>
        <v>9.3465000000000006E-2</v>
      </c>
      <c r="CY743">
        <f>AB743</f>
        <v>8.1</v>
      </c>
      <c r="CZ743">
        <f>AF743</f>
        <v>8.1</v>
      </c>
      <c r="DA743">
        <f>AJ743</f>
        <v>1</v>
      </c>
      <c r="DB743">
        <f>ROUND(((ROUND(AT743*CZ743,2)*1.2)*1.25),2)</f>
        <v>11.3</v>
      </c>
      <c r="DC743">
        <f>ROUND(((ROUND(AT743*AG743,2)*1.2)*1.25),2)</f>
        <v>0</v>
      </c>
    </row>
    <row r="744" spans="1:107">
      <c r="A744">
        <f>ROW(Source!A790)</f>
        <v>790</v>
      </c>
      <c r="B744">
        <v>33304960</v>
      </c>
      <c r="C744">
        <v>33358245</v>
      </c>
      <c r="D744">
        <v>31179550</v>
      </c>
      <c r="E744">
        <v>1</v>
      </c>
      <c r="F744">
        <v>1</v>
      </c>
      <c r="G744">
        <v>1</v>
      </c>
      <c r="H744">
        <v>3</v>
      </c>
      <c r="I744" t="s">
        <v>861</v>
      </c>
      <c r="J744" t="s">
        <v>862</v>
      </c>
      <c r="K744" t="s">
        <v>863</v>
      </c>
      <c r="L744">
        <v>1348</v>
      </c>
      <c r="N744">
        <v>1009</v>
      </c>
      <c r="O744" t="s">
        <v>32</v>
      </c>
      <c r="P744" t="s">
        <v>32</v>
      </c>
      <c r="Q744">
        <v>1000</v>
      </c>
      <c r="W744">
        <v>0</v>
      </c>
      <c r="X744">
        <v>-1068056325</v>
      </c>
      <c r="Y744">
        <v>8.0000000000000004E-4</v>
      </c>
      <c r="AA744">
        <v>10362</v>
      </c>
      <c r="AB744">
        <v>0</v>
      </c>
      <c r="AC744">
        <v>0</v>
      </c>
      <c r="AD744">
        <v>0</v>
      </c>
      <c r="AE744">
        <v>10362</v>
      </c>
      <c r="AF744">
        <v>0</v>
      </c>
      <c r="AG744">
        <v>0</v>
      </c>
      <c r="AH744">
        <v>0</v>
      </c>
      <c r="AI744">
        <v>1</v>
      </c>
      <c r="AJ744">
        <v>1</v>
      </c>
      <c r="AK744">
        <v>1</v>
      </c>
      <c r="AL744">
        <v>1</v>
      </c>
      <c r="AN744">
        <v>0</v>
      </c>
      <c r="AO744">
        <v>1</v>
      </c>
      <c r="AP744">
        <v>0</v>
      </c>
      <c r="AQ744">
        <v>0</v>
      </c>
      <c r="AR744">
        <v>0</v>
      </c>
      <c r="AS744" t="s">
        <v>3</v>
      </c>
      <c r="AT744">
        <v>8.0000000000000004E-4</v>
      </c>
      <c r="AU744" t="s">
        <v>3</v>
      </c>
      <c r="AV744">
        <v>0</v>
      </c>
      <c r="AW744">
        <v>2</v>
      </c>
      <c r="AX744">
        <v>33358257</v>
      </c>
      <c r="AY744">
        <v>1</v>
      </c>
      <c r="AZ744">
        <v>0</v>
      </c>
      <c r="BA744">
        <v>849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Y744*Source!I790</f>
        <v>5.3600000000000009E-5</v>
      </c>
      <c r="CY744">
        <f>AA744</f>
        <v>10362</v>
      </c>
      <c r="CZ744">
        <f>AE744</f>
        <v>10362</v>
      </c>
      <c r="DA744">
        <f>AI744</f>
        <v>1</v>
      </c>
      <c r="DB744">
        <f>ROUND(ROUND(AT744*CZ744,2),2)</f>
        <v>8.2899999999999991</v>
      </c>
      <c r="DC744">
        <f>ROUND(ROUND(AT744*AG744,2),2)</f>
        <v>0</v>
      </c>
    </row>
    <row r="745" spans="1:107">
      <c r="A745">
        <f>ROW(Source!A790)</f>
        <v>790</v>
      </c>
      <c r="B745">
        <v>33304960</v>
      </c>
      <c r="C745">
        <v>33358245</v>
      </c>
      <c r="D745">
        <v>31180727</v>
      </c>
      <c r="E745">
        <v>1</v>
      </c>
      <c r="F745">
        <v>1</v>
      </c>
      <c r="G745">
        <v>1</v>
      </c>
      <c r="H745">
        <v>3</v>
      </c>
      <c r="I745" t="s">
        <v>844</v>
      </c>
      <c r="J745" t="s">
        <v>845</v>
      </c>
      <c r="K745" t="s">
        <v>846</v>
      </c>
      <c r="L745">
        <v>1348</v>
      </c>
      <c r="N745">
        <v>1009</v>
      </c>
      <c r="O745" t="s">
        <v>32</v>
      </c>
      <c r="P745" t="s">
        <v>32</v>
      </c>
      <c r="Q745">
        <v>1000</v>
      </c>
      <c r="W745">
        <v>0</v>
      </c>
      <c r="X745">
        <v>-437906794</v>
      </c>
      <c r="Y745">
        <v>6.9999999999999999E-4</v>
      </c>
      <c r="AA745">
        <v>9040.01</v>
      </c>
      <c r="AB745">
        <v>0</v>
      </c>
      <c r="AC745">
        <v>0</v>
      </c>
      <c r="AD745">
        <v>0</v>
      </c>
      <c r="AE745">
        <v>9040.01</v>
      </c>
      <c r="AF745">
        <v>0</v>
      </c>
      <c r="AG745">
        <v>0</v>
      </c>
      <c r="AH745">
        <v>0</v>
      </c>
      <c r="AI745">
        <v>1</v>
      </c>
      <c r="AJ745">
        <v>1</v>
      </c>
      <c r="AK745">
        <v>1</v>
      </c>
      <c r="AL745">
        <v>1</v>
      </c>
      <c r="AN745">
        <v>0</v>
      </c>
      <c r="AO745">
        <v>1</v>
      </c>
      <c r="AP745">
        <v>0</v>
      </c>
      <c r="AQ745">
        <v>0</v>
      </c>
      <c r="AR745">
        <v>0</v>
      </c>
      <c r="AS745" t="s">
        <v>3</v>
      </c>
      <c r="AT745">
        <v>6.9999999999999999E-4</v>
      </c>
      <c r="AU745" t="s">
        <v>3</v>
      </c>
      <c r="AV745">
        <v>0</v>
      </c>
      <c r="AW745">
        <v>2</v>
      </c>
      <c r="AX745">
        <v>33358258</v>
      </c>
      <c r="AY745">
        <v>1</v>
      </c>
      <c r="AZ745">
        <v>0</v>
      </c>
      <c r="BA745">
        <v>850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Y745*Source!I790</f>
        <v>4.6900000000000002E-5</v>
      </c>
      <c r="CY745">
        <f>AA745</f>
        <v>9040.01</v>
      </c>
      <c r="CZ745">
        <f>AE745</f>
        <v>9040.01</v>
      </c>
      <c r="DA745">
        <f>AI745</f>
        <v>1</v>
      </c>
      <c r="DB745">
        <f>ROUND(ROUND(AT745*CZ745,2),2)</f>
        <v>6.33</v>
      </c>
      <c r="DC745">
        <f>ROUND(ROUND(AT745*AG745,2),2)</f>
        <v>0</v>
      </c>
    </row>
    <row r="746" spans="1:107">
      <c r="A746">
        <f>ROW(Source!A790)</f>
        <v>790</v>
      </c>
      <c r="B746">
        <v>33304960</v>
      </c>
      <c r="C746">
        <v>33358245</v>
      </c>
      <c r="D746">
        <v>31223743</v>
      </c>
      <c r="E746">
        <v>1</v>
      </c>
      <c r="F746">
        <v>1</v>
      </c>
      <c r="G746">
        <v>1</v>
      </c>
      <c r="H746">
        <v>3</v>
      </c>
      <c r="I746" t="s">
        <v>76</v>
      </c>
      <c r="J746" t="s">
        <v>79</v>
      </c>
      <c r="K746" t="s">
        <v>77</v>
      </c>
      <c r="L746">
        <v>1346</v>
      </c>
      <c r="N746">
        <v>1009</v>
      </c>
      <c r="O746" t="s">
        <v>78</v>
      </c>
      <c r="P746" t="s">
        <v>78</v>
      </c>
      <c r="Q746">
        <v>1</v>
      </c>
      <c r="W746">
        <v>0</v>
      </c>
      <c r="X746">
        <v>-418489366</v>
      </c>
      <c r="Y746">
        <v>100</v>
      </c>
      <c r="AA746">
        <v>8.52</v>
      </c>
      <c r="AB746">
        <v>0</v>
      </c>
      <c r="AC746">
        <v>0</v>
      </c>
      <c r="AD746">
        <v>0</v>
      </c>
      <c r="AE746">
        <v>8.52</v>
      </c>
      <c r="AF746">
        <v>0</v>
      </c>
      <c r="AG746">
        <v>0</v>
      </c>
      <c r="AH746">
        <v>0</v>
      </c>
      <c r="AI746">
        <v>1</v>
      </c>
      <c r="AJ746">
        <v>1</v>
      </c>
      <c r="AK746">
        <v>1</v>
      </c>
      <c r="AL746">
        <v>1</v>
      </c>
      <c r="AN746">
        <v>0</v>
      </c>
      <c r="AO746">
        <v>1</v>
      </c>
      <c r="AP746">
        <v>0</v>
      </c>
      <c r="AQ746">
        <v>0</v>
      </c>
      <c r="AR746">
        <v>0</v>
      </c>
      <c r="AS746" t="s">
        <v>3</v>
      </c>
      <c r="AT746">
        <v>100</v>
      </c>
      <c r="AU746" t="s">
        <v>3</v>
      </c>
      <c r="AV746">
        <v>0</v>
      </c>
      <c r="AW746">
        <v>2</v>
      </c>
      <c r="AX746">
        <v>33358260</v>
      </c>
      <c r="AY746">
        <v>1</v>
      </c>
      <c r="AZ746">
        <v>0</v>
      </c>
      <c r="BA746">
        <v>852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Y746*Source!I790</f>
        <v>6.7</v>
      </c>
      <c r="CY746">
        <f>AA746</f>
        <v>8.52</v>
      </c>
      <c r="CZ746">
        <f>AE746</f>
        <v>8.52</v>
      </c>
      <c r="DA746">
        <f>AI746</f>
        <v>1</v>
      </c>
      <c r="DB746">
        <f>ROUND(ROUND(AT746*CZ746,2),2)</f>
        <v>852</v>
      </c>
      <c r="DC746">
        <f>ROUND(ROUND(AT746*AG746,2),2)</f>
        <v>0</v>
      </c>
    </row>
    <row r="747" spans="1:107">
      <c r="A747">
        <f>ROW(Source!A830)</f>
        <v>830</v>
      </c>
      <c r="B747">
        <v>33304975</v>
      </c>
      <c r="C747">
        <v>33358326</v>
      </c>
      <c r="D747">
        <v>31172076</v>
      </c>
      <c r="E747">
        <v>1</v>
      </c>
      <c r="F747">
        <v>1</v>
      </c>
      <c r="G747">
        <v>1</v>
      </c>
      <c r="H747">
        <v>1</v>
      </c>
      <c r="I747" t="s">
        <v>829</v>
      </c>
      <c r="J747" t="s">
        <v>3</v>
      </c>
      <c r="K747" t="s">
        <v>830</v>
      </c>
      <c r="L747">
        <v>1191</v>
      </c>
      <c r="N747">
        <v>1013</v>
      </c>
      <c r="O747" t="s">
        <v>831</v>
      </c>
      <c r="P747" t="s">
        <v>831</v>
      </c>
      <c r="Q747">
        <v>1</v>
      </c>
      <c r="W747">
        <v>0</v>
      </c>
      <c r="X747">
        <v>1069510174</v>
      </c>
      <c r="Y747">
        <v>19.8582</v>
      </c>
      <c r="AA747">
        <v>0</v>
      </c>
      <c r="AB747">
        <v>0</v>
      </c>
      <c r="AC747">
        <v>0</v>
      </c>
      <c r="AD747">
        <v>9.6199999999999992</v>
      </c>
      <c r="AE747">
        <v>0</v>
      </c>
      <c r="AF747">
        <v>0</v>
      </c>
      <c r="AG747">
        <v>0</v>
      </c>
      <c r="AH747">
        <v>9.6199999999999992</v>
      </c>
      <c r="AI747">
        <v>1</v>
      </c>
      <c r="AJ747">
        <v>1</v>
      </c>
      <c r="AK747">
        <v>1</v>
      </c>
      <c r="AL747">
        <v>1</v>
      </c>
      <c r="AN747">
        <v>0</v>
      </c>
      <c r="AO747">
        <v>1</v>
      </c>
      <c r="AP747">
        <v>1</v>
      </c>
      <c r="AQ747">
        <v>0</v>
      </c>
      <c r="AR747">
        <v>0</v>
      </c>
      <c r="AS747" t="s">
        <v>3</v>
      </c>
      <c r="AT747">
        <v>14.39</v>
      </c>
      <c r="AU747" t="s">
        <v>22</v>
      </c>
      <c r="AV747">
        <v>1</v>
      </c>
      <c r="AW747">
        <v>2</v>
      </c>
      <c r="AX747">
        <v>33358334</v>
      </c>
      <c r="AY747">
        <v>1</v>
      </c>
      <c r="AZ747">
        <v>0</v>
      </c>
      <c r="BA747">
        <v>853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Y747*Source!I830</f>
        <v>19.8582</v>
      </c>
      <c r="CY747">
        <f>AD747</f>
        <v>9.6199999999999992</v>
      </c>
      <c r="CZ747">
        <f>AH747</f>
        <v>9.6199999999999992</v>
      </c>
      <c r="DA747">
        <f>AL747</f>
        <v>1</v>
      </c>
      <c r="DB747">
        <f>ROUND(((ROUND(AT747*CZ747,2)*1.2)*1.15),2)</f>
        <v>191.03</v>
      </c>
      <c r="DC747">
        <f>ROUND(((ROUND(AT747*AG747,2)*1.2)*1.15),2)</f>
        <v>0</v>
      </c>
    </row>
    <row r="748" spans="1:107">
      <c r="A748">
        <f>ROW(Source!A830)</f>
        <v>830</v>
      </c>
      <c r="B748">
        <v>33304975</v>
      </c>
      <c r="C748">
        <v>33358326</v>
      </c>
      <c r="D748">
        <v>31172011</v>
      </c>
      <c r="E748">
        <v>1</v>
      </c>
      <c r="F748">
        <v>1</v>
      </c>
      <c r="G748">
        <v>1</v>
      </c>
      <c r="H748">
        <v>1</v>
      </c>
      <c r="I748" t="s">
        <v>832</v>
      </c>
      <c r="J748" t="s">
        <v>3</v>
      </c>
      <c r="K748" t="s">
        <v>833</v>
      </c>
      <c r="L748">
        <v>1191</v>
      </c>
      <c r="N748">
        <v>1013</v>
      </c>
      <c r="O748" t="s">
        <v>831</v>
      </c>
      <c r="P748" t="s">
        <v>831</v>
      </c>
      <c r="Q748">
        <v>1</v>
      </c>
      <c r="W748">
        <v>0</v>
      </c>
      <c r="X748">
        <v>-1417349443</v>
      </c>
      <c r="Y748">
        <v>0.41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1</v>
      </c>
      <c r="AJ748">
        <v>1</v>
      </c>
      <c r="AK748">
        <v>1</v>
      </c>
      <c r="AL748">
        <v>1</v>
      </c>
      <c r="AN748">
        <v>0</v>
      </c>
      <c r="AO748">
        <v>1</v>
      </c>
      <c r="AP748">
        <v>0</v>
      </c>
      <c r="AQ748">
        <v>0</v>
      </c>
      <c r="AR748">
        <v>0</v>
      </c>
      <c r="AS748" t="s">
        <v>3</v>
      </c>
      <c r="AT748">
        <v>0.41</v>
      </c>
      <c r="AU748" t="s">
        <v>3</v>
      </c>
      <c r="AV748">
        <v>2</v>
      </c>
      <c r="AW748">
        <v>2</v>
      </c>
      <c r="AX748">
        <v>33358335</v>
      </c>
      <c r="AY748">
        <v>1</v>
      </c>
      <c r="AZ748">
        <v>2048</v>
      </c>
      <c r="BA748">
        <v>854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Y748*Source!I830</f>
        <v>0.41</v>
      </c>
      <c r="CY748">
        <f>AD748</f>
        <v>0</v>
      </c>
      <c r="CZ748">
        <f>AH748</f>
        <v>0</v>
      </c>
      <c r="DA748">
        <f>AL748</f>
        <v>1</v>
      </c>
      <c r="DB748">
        <f>ROUND(ROUND(AT748*CZ748,2),2)</f>
        <v>0</v>
      </c>
      <c r="DC748">
        <f>ROUND(ROUND(AT748*AG748,2),2)</f>
        <v>0</v>
      </c>
    </row>
    <row r="749" spans="1:107">
      <c r="A749">
        <f>ROW(Source!A830)</f>
        <v>830</v>
      </c>
      <c r="B749">
        <v>33304975</v>
      </c>
      <c r="C749">
        <v>33358326</v>
      </c>
      <c r="D749">
        <v>31258491</v>
      </c>
      <c r="E749">
        <v>1</v>
      </c>
      <c r="F749">
        <v>1</v>
      </c>
      <c r="G749">
        <v>1</v>
      </c>
      <c r="H749">
        <v>2</v>
      </c>
      <c r="I749" t="s">
        <v>834</v>
      </c>
      <c r="J749" t="s">
        <v>835</v>
      </c>
      <c r="K749" t="s">
        <v>836</v>
      </c>
      <c r="L749">
        <v>1368</v>
      </c>
      <c r="N749">
        <v>1011</v>
      </c>
      <c r="O749" t="s">
        <v>837</v>
      </c>
      <c r="P749" t="s">
        <v>837</v>
      </c>
      <c r="Q749">
        <v>1</v>
      </c>
      <c r="W749">
        <v>0</v>
      </c>
      <c r="X749">
        <v>-1718674368</v>
      </c>
      <c r="Y749">
        <v>0.06</v>
      </c>
      <c r="AA749">
        <v>0</v>
      </c>
      <c r="AB749">
        <v>111.99</v>
      </c>
      <c r="AC749">
        <v>13.5</v>
      </c>
      <c r="AD749">
        <v>0</v>
      </c>
      <c r="AE749">
        <v>0</v>
      </c>
      <c r="AF749">
        <v>111.99</v>
      </c>
      <c r="AG749">
        <v>13.5</v>
      </c>
      <c r="AH749">
        <v>0</v>
      </c>
      <c r="AI749">
        <v>1</v>
      </c>
      <c r="AJ749">
        <v>1</v>
      </c>
      <c r="AK749">
        <v>1</v>
      </c>
      <c r="AL749">
        <v>1</v>
      </c>
      <c r="AN749">
        <v>0</v>
      </c>
      <c r="AO749">
        <v>1</v>
      </c>
      <c r="AP749">
        <v>1</v>
      </c>
      <c r="AQ749">
        <v>0</v>
      </c>
      <c r="AR749">
        <v>0</v>
      </c>
      <c r="AS749" t="s">
        <v>3</v>
      </c>
      <c r="AT749">
        <v>0.04</v>
      </c>
      <c r="AU749" t="s">
        <v>21</v>
      </c>
      <c r="AV749">
        <v>0</v>
      </c>
      <c r="AW749">
        <v>2</v>
      </c>
      <c r="AX749">
        <v>33358336</v>
      </c>
      <c r="AY749">
        <v>1</v>
      </c>
      <c r="AZ749">
        <v>0</v>
      </c>
      <c r="BA749">
        <v>855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Y749*Source!I830</f>
        <v>0.06</v>
      </c>
      <c r="CY749">
        <f>AB749</f>
        <v>111.99</v>
      </c>
      <c r="CZ749">
        <f>AF749</f>
        <v>111.99</v>
      </c>
      <c r="DA749">
        <f>AJ749</f>
        <v>1</v>
      </c>
      <c r="DB749">
        <f>ROUND(((ROUND(AT749*CZ749,2)*1.2)*1.25),2)</f>
        <v>6.72</v>
      </c>
      <c r="DC749">
        <f>ROUND(((ROUND(AT749*AG749,2)*1.2)*1.25),2)</f>
        <v>0.81</v>
      </c>
    </row>
    <row r="750" spans="1:107">
      <c r="A750">
        <f>ROW(Source!A830)</f>
        <v>830</v>
      </c>
      <c r="B750">
        <v>33304975</v>
      </c>
      <c r="C750">
        <v>33358326</v>
      </c>
      <c r="D750">
        <v>31258691</v>
      </c>
      <c r="E750">
        <v>1</v>
      </c>
      <c r="F750">
        <v>1</v>
      </c>
      <c r="G750">
        <v>1</v>
      </c>
      <c r="H750">
        <v>2</v>
      </c>
      <c r="I750" t="s">
        <v>838</v>
      </c>
      <c r="J750" t="s">
        <v>839</v>
      </c>
      <c r="K750" t="s">
        <v>840</v>
      </c>
      <c r="L750">
        <v>1368</v>
      </c>
      <c r="N750">
        <v>1011</v>
      </c>
      <c r="O750" t="s">
        <v>837</v>
      </c>
      <c r="P750" t="s">
        <v>837</v>
      </c>
      <c r="Q750">
        <v>1</v>
      </c>
      <c r="W750">
        <v>0</v>
      </c>
      <c r="X750">
        <v>1373224040</v>
      </c>
      <c r="Y750">
        <v>4.9499999999999993</v>
      </c>
      <c r="AA750">
        <v>0</v>
      </c>
      <c r="AB750">
        <v>3.12</v>
      </c>
      <c r="AC750">
        <v>0</v>
      </c>
      <c r="AD750">
        <v>0</v>
      </c>
      <c r="AE750">
        <v>0</v>
      </c>
      <c r="AF750">
        <v>3.12</v>
      </c>
      <c r="AG750">
        <v>0</v>
      </c>
      <c r="AH750">
        <v>0</v>
      </c>
      <c r="AI750">
        <v>1</v>
      </c>
      <c r="AJ750">
        <v>1</v>
      </c>
      <c r="AK750">
        <v>1</v>
      </c>
      <c r="AL750">
        <v>1</v>
      </c>
      <c r="AN750">
        <v>0</v>
      </c>
      <c r="AO750">
        <v>1</v>
      </c>
      <c r="AP750">
        <v>1</v>
      </c>
      <c r="AQ750">
        <v>0</v>
      </c>
      <c r="AR750">
        <v>0</v>
      </c>
      <c r="AS750" t="s">
        <v>3</v>
      </c>
      <c r="AT750">
        <v>3.3</v>
      </c>
      <c r="AU750" t="s">
        <v>21</v>
      </c>
      <c r="AV750">
        <v>0</v>
      </c>
      <c r="AW750">
        <v>2</v>
      </c>
      <c r="AX750">
        <v>33358337</v>
      </c>
      <c r="AY750">
        <v>1</v>
      </c>
      <c r="AZ750">
        <v>0</v>
      </c>
      <c r="BA750">
        <v>856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Y750*Source!I830</f>
        <v>4.9499999999999993</v>
      </c>
      <c r="CY750">
        <f>AB750</f>
        <v>3.12</v>
      </c>
      <c r="CZ750">
        <f>AF750</f>
        <v>3.12</v>
      </c>
      <c r="DA750">
        <f>AJ750</f>
        <v>1</v>
      </c>
      <c r="DB750">
        <f>ROUND(((ROUND(AT750*CZ750,2)*1.2)*1.25),2)</f>
        <v>15.45</v>
      </c>
      <c r="DC750">
        <f>ROUND(((ROUND(AT750*AG750,2)*1.2)*1.25),2)</f>
        <v>0</v>
      </c>
    </row>
    <row r="751" spans="1:107">
      <c r="A751">
        <f>ROW(Source!A830)</f>
        <v>830</v>
      </c>
      <c r="B751">
        <v>33304975</v>
      </c>
      <c r="C751">
        <v>33358326</v>
      </c>
      <c r="D751">
        <v>31259879</v>
      </c>
      <c r="E751">
        <v>1</v>
      </c>
      <c r="F751">
        <v>1</v>
      </c>
      <c r="G751">
        <v>1</v>
      </c>
      <c r="H751">
        <v>2</v>
      </c>
      <c r="I751" t="s">
        <v>841</v>
      </c>
      <c r="J751" t="s">
        <v>842</v>
      </c>
      <c r="K751" t="s">
        <v>843</v>
      </c>
      <c r="L751">
        <v>1368</v>
      </c>
      <c r="N751">
        <v>1011</v>
      </c>
      <c r="O751" t="s">
        <v>837</v>
      </c>
      <c r="P751" t="s">
        <v>837</v>
      </c>
      <c r="Q751">
        <v>1</v>
      </c>
      <c r="W751">
        <v>0</v>
      </c>
      <c r="X751">
        <v>1372534845</v>
      </c>
      <c r="Y751">
        <v>0.55500000000000005</v>
      </c>
      <c r="AA751">
        <v>0</v>
      </c>
      <c r="AB751">
        <v>65.709999999999994</v>
      </c>
      <c r="AC751">
        <v>11.6</v>
      </c>
      <c r="AD751">
        <v>0</v>
      </c>
      <c r="AE751">
        <v>0</v>
      </c>
      <c r="AF751">
        <v>65.709999999999994</v>
      </c>
      <c r="AG751">
        <v>11.6</v>
      </c>
      <c r="AH751">
        <v>0</v>
      </c>
      <c r="AI751">
        <v>1</v>
      </c>
      <c r="AJ751">
        <v>1</v>
      </c>
      <c r="AK751">
        <v>1</v>
      </c>
      <c r="AL751">
        <v>1</v>
      </c>
      <c r="AN751">
        <v>0</v>
      </c>
      <c r="AO751">
        <v>1</v>
      </c>
      <c r="AP751">
        <v>1</v>
      </c>
      <c r="AQ751">
        <v>0</v>
      </c>
      <c r="AR751">
        <v>0</v>
      </c>
      <c r="AS751" t="s">
        <v>3</v>
      </c>
      <c r="AT751">
        <v>0.37</v>
      </c>
      <c r="AU751" t="s">
        <v>21</v>
      </c>
      <c r="AV751">
        <v>0</v>
      </c>
      <c r="AW751">
        <v>2</v>
      </c>
      <c r="AX751">
        <v>33358338</v>
      </c>
      <c r="AY751">
        <v>1</v>
      </c>
      <c r="AZ751">
        <v>0</v>
      </c>
      <c r="BA751">
        <v>857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Y751*Source!I830</f>
        <v>0.55500000000000005</v>
      </c>
      <c r="CY751">
        <f>AB751</f>
        <v>65.709999999999994</v>
      </c>
      <c r="CZ751">
        <f>AF751</f>
        <v>65.709999999999994</v>
      </c>
      <c r="DA751">
        <f>AJ751</f>
        <v>1</v>
      </c>
      <c r="DB751">
        <f>ROUND(((ROUND(AT751*CZ751,2)*1.2)*1.25),2)</f>
        <v>36.47</v>
      </c>
      <c r="DC751">
        <f>ROUND(((ROUND(AT751*AG751,2)*1.2)*1.25),2)</f>
        <v>6.44</v>
      </c>
    </row>
    <row r="752" spans="1:107">
      <c r="A752">
        <f>ROW(Source!A830)</f>
        <v>830</v>
      </c>
      <c r="B752">
        <v>33304975</v>
      </c>
      <c r="C752">
        <v>33358326</v>
      </c>
      <c r="D752">
        <v>31180727</v>
      </c>
      <c r="E752">
        <v>1</v>
      </c>
      <c r="F752">
        <v>1</v>
      </c>
      <c r="G752">
        <v>1</v>
      </c>
      <c r="H752">
        <v>3</v>
      </c>
      <c r="I752" t="s">
        <v>844</v>
      </c>
      <c r="J752" t="s">
        <v>845</v>
      </c>
      <c r="K752" t="s">
        <v>846</v>
      </c>
      <c r="L752">
        <v>1348</v>
      </c>
      <c r="N752">
        <v>1009</v>
      </c>
      <c r="O752" t="s">
        <v>32</v>
      </c>
      <c r="P752" t="s">
        <v>32</v>
      </c>
      <c r="Q752">
        <v>1000</v>
      </c>
      <c r="W752">
        <v>0</v>
      </c>
      <c r="X752">
        <v>-437906794</v>
      </c>
      <c r="Y752">
        <v>6.9999999999999994E-5</v>
      </c>
      <c r="AA752">
        <v>9040.01</v>
      </c>
      <c r="AB752">
        <v>0</v>
      </c>
      <c r="AC752">
        <v>0</v>
      </c>
      <c r="AD752">
        <v>0</v>
      </c>
      <c r="AE752">
        <v>9040.01</v>
      </c>
      <c r="AF752">
        <v>0</v>
      </c>
      <c r="AG752">
        <v>0</v>
      </c>
      <c r="AH752">
        <v>0</v>
      </c>
      <c r="AI752">
        <v>1</v>
      </c>
      <c r="AJ752">
        <v>1</v>
      </c>
      <c r="AK752">
        <v>1</v>
      </c>
      <c r="AL752">
        <v>1</v>
      </c>
      <c r="AN752">
        <v>0</v>
      </c>
      <c r="AO752">
        <v>1</v>
      </c>
      <c r="AP752">
        <v>0</v>
      </c>
      <c r="AQ752">
        <v>0</v>
      </c>
      <c r="AR752">
        <v>0</v>
      </c>
      <c r="AS752" t="s">
        <v>3</v>
      </c>
      <c r="AT752">
        <v>6.9999999999999994E-5</v>
      </c>
      <c r="AU752" t="s">
        <v>3</v>
      </c>
      <c r="AV752">
        <v>0</v>
      </c>
      <c r="AW752">
        <v>2</v>
      </c>
      <c r="AX752">
        <v>33358340</v>
      </c>
      <c r="AY752">
        <v>1</v>
      </c>
      <c r="AZ752">
        <v>0</v>
      </c>
      <c r="BA752">
        <v>859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Y752*Source!I830</f>
        <v>6.9999999999999994E-5</v>
      </c>
      <c r="CY752">
        <f>AA752</f>
        <v>9040.01</v>
      </c>
      <c r="CZ752">
        <f>AE752</f>
        <v>9040.01</v>
      </c>
      <c r="DA752">
        <f>AI752</f>
        <v>1</v>
      </c>
      <c r="DB752">
        <f>ROUND(ROUND(AT752*CZ752,2),2)</f>
        <v>0.63</v>
      </c>
      <c r="DC752">
        <f>ROUND(ROUND(AT752*AG752,2),2)</f>
        <v>0</v>
      </c>
    </row>
    <row r="753" spans="1:107">
      <c r="A753">
        <f>ROW(Source!A830)</f>
        <v>830</v>
      </c>
      <c r="B753">
        <v>33304975</v>
      </c>
      <c r="C753">
        <v>33358326</v>
      </c>
      <c r="D753">
        <v>31181610</v>
      </c>
      <c r="E753">
        <v>1</v>
      </c>
      <c r="F753">
        <v>1</v>
      </c>
      <c r="G753">
        <v>1</v>
      </c>
      <c r="H753">
        <v>3</v>
      </c>
      <c r="I753" t="s">
        <v>847</v>
      </c>
      <c r="J753" t="s">
        <v>848</v>
      </c>
      <c r="K753" t="s">
        <v>849</v>
      </c>
      <c r="L753">
        <v>1346</v>
      </c>
      <c r="N753">
        <v>1009</v>
      </c>
      <c r="O753" t="s">
        <v>78</v>
      </c>
      <c r="P753" t="s">
        <v>78</v>
      </c>
      <c r="Q753">
        <v>1</v>
      </c>
      <c r="W753">
        <v>0</v>
      </c>
      <c r="X753">
        <v>-731615568</v>
      </c>
      <c r="Y753">
        <v>0.06</v>
      </c>
      <c r="AA753">
        <v>23.09</v>
      </c>
      <c r="AB753">
        <v>0</v>
      </c>
      <c r="AC753">
        <v>0</v>
      </c>
      <c r="AD753">
        <v>0</v>
      </c>
      <c r="AE753">
        <v>23.09</v>
      </c>
      <c r="AF753">
        <v>0</v>
      </c>
      <c r="AG753">
        <v>0</v>
      </c>
      <c r="AH753">
        <v>0</v>
      </c>
      <c r="AI753">
        <v>1</v>
      </c>
      <c r="AJ753">
        <v>1</v>
      </c>
      <c r="AK753">
        <v>1</v>
      </c>
      <c r="AL753">
        <v>1</v>
      </c>
      <c r="AN753">
        <v>0</v>
      </c>
      <c r="AO753">
        <v>1</v>
      </c>
      <c r="AP753">
        <v>0</v>
      </c>
      <c r="AQ753">
        <v>0</v>
      </c>
      <c r="AR753">
        <v>0</v>
      </c>
      <c r="AS753" t="s">
        <v>3</v>
      </c>
      <c r="AT753">
        <v>0.06</v>
      </c>
      <c r="AU753" t="s">
        <v>3</v>
      </c>
      <c r="AV753">
        <v>0</v>
      </c>
      <c r="AW753">
        <v>2</v>
      </c>
      <c r="AX753">
        <v>33358341</v>
      </c>
      <c r="AY753">
        <v>1</v>
      </c>
      <c r="AZ753">
        <v>0</v>
      </c>
      <c r="BA753">
        <v>860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Y753*Source!I830</f>
        <v>0.06</v>
      </c>
      <c r="CY753">
        <f>AA753</f>
        <v>23.09</v>
      </c>
      <c r="CZ753">
        <f>AE753</f>
        <v>23.09</v>
      </c>
      <c r="DA753">
        <f>AI753</f>
        <v>1</v>
      </c>
      <c r="DB753">
        <f>ROUND(ROUND(AT753*CZ753,2),2)</f>
        <v>1.39</v>
      </c>
      <c r="DC753">
        <f>ROUND(ROUND(AT753*AG753,2),2)</f>
        <v>0</v>
      </c>
    </row>
    <row r="754" spans="1:107">
      <c r="A754">
        <f>ROW(Source!A831)</f>
        <v>831</v>
      </c>
      <c r="B754">
        <v>33304960</v>
      </c>
      <c r="C754">
        <v>33358326</v>
      </c>
      <c r="D754">
        <v>31172076</v>
      </c>
      <c r="E754">
        <v>1</v>
      </c>
      <c r="F754">
        <v>1</v>
      </c>
      <c r="G754">
        <v>1</v>
      </c>
      <c r="H754">
        <v>1</v>
      </c>
      <c r="I754" t="s">
        <v>829</v>
      </c>
      <c r="J754" t="s">
        <v>3</v>
      </c>
      <c r="K754" t="s">
        <v>830</v>
      </c>
      <c r="L754">
        <v>1191</v>
      </c>
      <c r="N754">
        <v>1013</v>
      </c>
      <c r="O754" t="s">
        <v>831</v>
      </c>
      <c r="P754" t="s">
        <v>831</v>
      </c>
      <c r="Q754">
        <v>1</v>
      </c>
      <c r="W754">
        <v>0</v>
      </c>
      <c r="X754">
        <v>1069510174</v>
      </c>
      <c r="Y754">
        <v>19.8582</v>
      </c>
      <c r="AA754">
        <v>0</v>
      </c>
      <c r="AB754">
        <v>0</v>
      </c>
      <c r="AC754">
        <v>0</v>
      </c>
      <c r="AD754">
        <v>9.6199999999999992</v>
      </c>
      <c r="AE754">
        <v>0</v>
      </c>
      <c r="AF754">
        <v>0</v>
      </c>
      <c r="AG754">
        <v>0</v>
      </c>
      <c r="AH754">
        <v>9.6199999999999992</v>
      </c>
      <c r="AI754">
        <v>1</v>
      </c>
      <c r="AJ754">
        <v>1</v>
      </c>
      <c r="AK754">
        <v>1</v>
      </c>
      <c r="AL754">
        <v>1</v>
      </c>
      <c r="AN754">
        <v>0</v>
      </c>
      <c r="AO754">
        <v>1</v>
      </c>
      <c r="AP754">
        <v>1</v>
      </c>
      <c r="AQ754">
        <v>0</v>
      </c>
      <c r="AR754">
        <v>0</v>
      </c>
      <c r="AS754" t="s">
        <v>3</v>
      </c>
      <c r="AT754">
        <v>14.39</v>
      </c>
      <c r="AU754" t="s">
        <v>22</v>
      </c>
      <c r="AV754">
        <v>1</v>
      </c>
      <c r="AW754">
        <v>2</v>
      </c>
      <c r="AX754">
        <v>33358334</v>
      </c>
      <c r="AY754">
        <v>1</v>
      </c>
      <c r="AZ754">
        <v>0</v>
      </c>
      <c r="BA754">
        <v>861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Y754*Source!I831</f>
        <v>19.8582</v>
      </c>
      <c r="CY754">
        <f>AD754</f>
        <v>9.6199999999999992</v>
      </c>
      <c r="CZ754">
        <f>AH754</f>
        <v>9.6199999999999992</v>
      </c>
      <c r="DA754">
        <f>AL754</f>
        <v>1</v>
      </c>
      <c r="DB754">
        <f>ROUND(((ROUND(AT754*CZ754,2)*1.2)*1.15),2)</f>
        <v>191.03</v>
      </c>
      <c r="DC754">
        <f>ROUND(((ROUND(AT754*AG754,2)*1.2)*1.15),2)</f>
        <v>0</v>
      </c>
    </row>
    <row r="755" spans="1:107">
      <c r="A755">
        <f>ROW(Source!A831)</f>
        <v>831</v>
      </c>
      <c r="B755">
        <v>33304960</v>
      </c>
      <c r="C755">
        <v>33358326</v>
      </c>
      <c r="D755">
        <v>31172011</v>
      </c>
      <c r="E755">
        <v>1</v>
      </c>
      <c r="F755">
        <v>1</v>
      </c>
      <c r="G755">
        <v>1</v>
      </c>
      <c r="H755">
        <v>1</v>
      </c>
      <c r="I755" t="s">
        <v>832</v>
      </c>
      <c r="J755" t="s">
        <v>3</v>
      </c>
      <c r="K755" t="s">
        <v>833</v>
      </c>
      <c r="L755">
        <v>1191</v>
      </c>
      <c r="N755">
        <v>1013</v>
      </c>
      <c r="O755" t="s">
        <v>831</v>
      </c>
      <c r="P755" t="s">
        <v>831</v>
      </c>
      <c r="Q755">
        <v>1</v>
      </c>
      <c r="W755">
        <v>0</v>
      </c>
      <c r="X755">
        <v>-1417349443</v>
      </c>
      <c r="Y755">
        <v>0.41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1</v>
      </c>
      <c r="AJ755">
        <v>1</v>
      </c>
      <c r="AK755">
        <v>1</v>
      </c>
      <c r="AL755">
        <v>1</v>
      </c>
      <c r="AN755">
        <v>0</v>
      </c>
      <c r="AO755">
        <v>1</v>
      </c>
      <c r="AP755">
        <v>0</v>
      </c>
      <c r="AQ755">
        <v>0</v>
      </c>
      <c r="AR755">
        <v>0</v>
      </c>
      <c r="AS755" t="s">
        <v>3</v>
      </c>
      <c r="AT755">
        <v>0.41</v>
      </c>
      <c r="AU755" t="s">
        <v>3</v>
      </c>
      <c r="AV755">
        <v>2</v>
      </c>
      <c r="AW755">
        <v>2</v>
      </c>
      <c r="AX755">
        <v>33358335</v>
      </c>
      <c r="AY755">
        <v>1</v>
      </c>
      <c r="AZ755">
        <v>2048</v>
      </c>
      <c r="BA755">
        <v>862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Y755*Source!I831</f>
        <v>0.41</v>
      </c>
      <c r="CY755">
        <f>AD755</f>
        <v>0</v>
      </c>
      <c r="CZ755">
        <f>AH755</f>
        <v>0</v>
      </c>
      <c r="DA755">
        <f>AL755</f>
        <v>1</v>
      </c>
      <c r="DB755">
        <f>ROUND(ROUND(AT755*CZ755,2),2)</f>
        <v>0</v>
      </c>
      <c r="DC755">
        <f>ROUND(ROUND(AT755*AG755,2),2)</f>
        <v>0</v>
      </c>
    </row>
    <row r="756" spans="1:107">
      <c r="A756">
        <f>ROW(Source!A831)</f>
        <v>831</v>
      </c>
      <c r="B756">
        <v>33304960</v>
      </c>
      <c r="C756">
        <v>33358326</v>
      </c>
      <c r="D756">
        <v>31258491</v>
      </c>
      <c r="E756">
        <v>1</v>
      </c>
      <c r="F756">
        <v>1</v>
      </c>
      <c r="G756">
        <v>1</v>
      </c>
      <c r="H756">
        <v>2</v>
      </c>
      <c r="I756" t="s">
        <v>834</v>
      </c>
      <c r="J756" t="s">
        <v>835</v>
      </c>
      <c r="K756" t="s">
        <v>836</v>
      </c>
      <c r="L756">
        <v>1368</v>
      </c>
      <c r="N756">
        <v>1011</v>
      </c>
      <c r="O756" t="s">
        <v>837</v>
      </c>
      <c r="P756" t="s">
        <v>837</v>
      </c>
      <c r="Q756">
        <v>1</v>
      </c>
      <c r="W756">
        <v>0</v>
      </c>
      <c r="X756">
        <v>-1718674368</v>
      </c>
      <c r="Y756">
        <v>0.06</v>
      </c>
      <c r="AA756">
        <v>0</v>
      </c>
      <c r="AB756">
        <v>111.99</v>
      </c>
      <c r="AC756">
        <v>13.5</v>
      </c>
      <c r="AD756">
        <v>0</v>
      </c>
      <c r="AE756">
        <v>0</v>
      </c>
      <c r="AF756">
        <v>111.99</v>
      </c>
      <c r="AG756">
        <v>13.5</v>
      </c>
      <c r="AH756">
        <v>0</v>
      </c>
      <c r="AI756">
        <v>1</v>
      </c>
      <c r="AJ756">
        <v>1</v>
      </c>
      <c r="AK756">
        <v>1</v>
      </c>
      <c r="AL756">
        <v>1</v>
      </c>
      <c r="AN756">
        <v>0</v>
      </c>
      <c r="AO756">
        <v>1</v>
      </c>
      <c r="AP756">
        <v>1</v>
      </c>
      <c r="AQ756">
        <v>0</v>
      </c>
      <c r="AR756">
        <v>0</v>
      </c>
      <c r="AS756" t="s">
        <v>3</v>
      </c>
      <c r="AT756">
        <v>0.04</v>
      </c>
      <c r="AU756" t="s">
        <v>21</v>
      </c>
      <c r="AV756">
        <v>0</v>
      </c>
      <c r="AW756">
        <v>2</v>
      </c>
      <c r="AX756">
        <v>33358336</v>
      </c>
      <c r="AY756">
        <v>1</v>
      </c>
      <c r="AZ756">
        <v>0</v>
      </c>
      <c r="BA756">
        <v>863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Y756*Source!I831</f>
        <v>0.06</v>
      </c>
      <c r="CY756">
        <f>AB756</f>
        <v>111.99</v>
      </c>
      <c r="CZ756">
        <f>AF756</f>
        <v>111.99</v>
      </c>
      <c r="DA756">
        <f>AJ756</f>
        <v>1</v>
      </c>
      <c r="DB756">
        <f>ROUND(((ROUND(AT756*CZ756,2)*1.2)*1.25),2)</f>
        <v>6.72</v>
      </c>
      <c r="DC756">
        <f>ROUND(((ROUND(AT756*AG756,2)*1.2)*1.25),2)</f>
        <v>0.81</v>
      </c>
    </row>
    <row r="757" spans="1:107">
      <c r="A757">
        <f>ROW(Source!A831)</f>
        <v>831</v>
      </c>
      <c r="B757">
        <v>33304960</v>
      </c>
      <c r="C757">
        <v>33358326</v>
      </c>
      <c r="D757">
        <v>31258691</v>
      </c>
      <c r="E757">
        <v>1</v>
      </c>
      <c r="F757">
        <v>1</v>
      </c>
      <c r="G757">
        <v>1</v>
      </c>
      <c r="H757">
        <v>2</v>
      </c>
      <c r="I757" t="s">
        <v>838</v>
      </c>
      <c r="J757" t="s">
        <v>839</v>
      </c>
      <c r="K757" t="s">
        <v>840</v>
      </c>
      <c r="L757">
        <v>1368</v>
      </c>
      <c r="N757">
        <v>1011</v>
      </c>
      <c r="O757" t="s">
        <v>837</v>
      </c>
      <c r="P757" t="s">
        <v>837</v>
      </c>
      <c r="Q757">
        <v>1</v>
      </c>
      <c r="W757">
        <v>0</v>
      </c>
      <c r="X757">
        <v>1373224040</v>
      </c>
      <c r="Y757">
        <v>4.9499999999999993</v>
      </c>
      <c r="AA757">
        <v>0</v>
      </c>
      <c r="AB757">
        <v>3.12</v>
      </c>
      <c r="AC757">
        <v>0</v>
      </c>
      <c r="AD757">
        <v>0</v>
      </c>
      <c r="AE757">
        <v>0</v>
      </c>
      <c r="AF757">
        <v>3.12</v>
      </c>
      <c r="AG757">
        <v>0</v>
      </c>
      <c r="AH757">
        <v>0</v>
      </c>
      <c r="AI757">
        <v>1</v>
      </c>
      <c r="AJ757">
        <v>1</v>
      </c>
      <c r="AK757">
        <v>1</v>
      </c>
      <c r="AL757">
        <v>1</v>
      </c>
      <c r="AN757">
        <v>0</v>
      </c>
      <c r="AO757">
        <v>1</v>
      </c>
      <c r="AP757">
        <v>1</v>
      </c>
      <c r="AQ757">
        <v>0</v>
      </c>
      <c r="AR757">
        <v>0</v>
      </c>
      <c r="AS757" t="s">
        <v>3</v>
      </c>
      <c r="AT757">
        <v>3.3</v>
      </c>
      <c r="AU757" t="s">
        <v>21</v>
      </c>
      <c r="AV757">
        <v>0</v>
      </c>
      <c r="AW757">
        <v>2</v>
      </c>
      <c r="AX757">
        <v>33358337</v>
      </c>
      <c r="AY757">
        <v>1</v>
      </c>
      <c r="AZ757">
        <v>0</v>
      </c>
      <c r="BA757">
        <v>864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Y757*Source!I831</f>
        <v>4.9499999999999993</v>
      </c>
      <c r="CY757">
        <f>AB757</f>
        <v>3.12</v>
      </c>
      <c r="CZ757">
        <f>AF757</f>
        <v>3.12</v>
      </c>
      <c r="DA757">
        <f>AJ757</f>
        <v>1</v>
      </c>
      <c r="DB757">
        <f>ROUND(((ROUND(AT757*CZ757,2)*1.2)*1.25),2)</f>
        <v>15.45</v>
      </c>
      <c r="DC757">
        <f>ROUND(((ROUND(AT757*AG757,2)*1.2)*1.25),2)</f>
        <v>0</v>
      </c>
    </row>
    <row r="758" spans="1:107">
      <c r="A758">
        <f>ROW(Source!A831)</f>
        <v>831</v>
      </c>
      <c r="B758">
        <v>33304960</v>
      </c>
      <c r="C758">
        <v>33358326</v>
      </c>
      <c r="D758">
        <v>31259879</v>
      </c>
      <c r="E758">
        <v>1</v>
      </c>
      <c r="F758">
        <v>1</v>
      </c>
      <c r="G758">
        <v>1</v>
      </c>
      <c r="H758">
        <v>2</v>
      </c>
      <c r="I758" t="s">
        <v>841</v>
      </c>
      <c r="J758" t="s">
        <v>842</v>
      </c>
      <c r="K758" t="s">
        <v>843</v>
      </c>
      <c r="L758">
        <v>1368</v>
      </c>
      <c r="N758">
        <v>1011</v>
      </c>
      <c r="O758" t="s">
        <v>837</v>
      </c>
      <c r="P758" t="s">
        <v>837</v>
      </c>
      <c r="Q758">
        <v>1</v>
      </c>
      <c r="W758">
        <v>0</v>
      </c>
      <c r="X758">
        <v>1372534845</v>
      </c>
      <c r="Y758">
        <v>0.55500000000000005</v>
      </c>
      <c r="AA758">
        <v>0</v>
      </c>
      <c r="AB758">
        <v>65.709999999999994</v>
      </c>
      <c r="AC758">
        <v>11.6</v>
      </c>
      <c r="AD758">
        <v>0</v>
      </c>
      <c r="AE758">
        <v>0</v>
      </c>
      <c r="AF758">
        <v>65.709999999999994</v>
      </c>
      <c r="AG758">
        <v>11.6</v>
      </c>
      <c r="AH758">
        <v>0</v>
      </c>
      <c r="AI758">
        <v>1</v>
      </c>
      <c r="AJ758">
        <v>1</v>
      </c>
      <c r="AK758">
        <v>1</v>
      </c>
      <c r="AL758">
        <v>1</v>
      </c>
      <c r="AN758">
        <v>0</v>
      </c>
      <c r="AO758">
        <v>1</v>
      </c>
      <c r="AP758">
        <v>1</v>
      </c>
      <c r="AQ758">
        <v>0</v>
      </c>
      <c r="AR758">
        <v>0</v>
      </c>
      <c r="AS758" t="s">
        <v>3</v>
      </c>
      <c r="AT758">
        <v>0.37</v>
      </c>
      <c r="AU758" t="s">
        <v>21</v>
      </c>
      <c r="AV758">
        <v>0</v>
      </c>
      <c r="AW758">
        <v>2</v>
      </c>
      <c r="AX758">
        <v>33358338</v>
      </c>
      <c r="AY758">
        <v>1</v>
      </c>
      <c r="AZ758">
        <v>0</v>
      </c>
      <c r="BA758">
        <v>865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Y758*Source!I831</f>
        <v>0.55500000000000005</v>
      </c>
      <c r="CY758">
        <f>AB758</f>
        <v>65.709999999999994</v>
      </c>
      <c r="CZ758">
        <f>AF758</f>
        <v>65.709999999999994</v>
      </c>
      <c r="DA758">
        <f>AJ758</f>
        <v>1</v>
      </c>
      <c r="DB758">
        <f>ROUND(((ROUND(AT758*CZ758,2)*1.2)*1.25),2)</f>
        <v>36.47</v>
      </c>
      <c r="DC758">
        <f>ROUND(((ROUND(AT758*AG758,2)*1.2)*1.25),2)</f>
        <v>6.44</v>
      </c>
    </row>
    <row r="759" spans="1:107">
      <c r="A759">
        <f>ROW(Source!A831)</f>
        <v>831</v>
      </c>
      <c r="B759">
        <v>33304960</v>
      </c>
      <c r="C759">
        <v>33358326</v>
      </c>
      <c r="D759">
        <v>31180727</v>
      </c>
      <c r="E759">
        <v>1</v>
      </c>
      <c r="F759">
        <v>1</v>
      </c>
      <c r="G759">
        <v>1</v>
      </c>
      <c r="H759">
        <v>3</v>
      </c>
      <c r="I759" t="s">
        <v>844</v>
      </c>
      <c r="J759" t="s">
        <v>845</v>
      </c>
      <c r="K759" t="s">
        <v>846</v>
      </c>
      <c r="L759">
        <v>1348</v>
      </c>
      <c r="N759">
        <v>1009</v>
      </c>
      <c r="O759" t="s">
        <v>32</v>
      </c>
      <c r="P759" t="s">
        <v>32</v>
      </c>
      <c r="Q759">
        <v>1000</v>
      </c>
      <c r="W759">
        <v>0</v>
      </c>
      <c r="X759">
        <v>-437906794</v>
      </c>
      <c r="Y759">
        <v>6.9999999999999994E-5</v>
      </c>
      <c r="AA759">
        <v>9040.01</v>
      </c>
      <c r="AB759">
        <v>0</v>
      </c>
      <c r="AC759">
        <v>0</v>
      </c>
      <c r="AD759">
        <v>0</v>
      </c>
      <c r="AE759">
        <v>9040.01</v>
      </c>
      <c r="AF759">
        <v>0</v>
      </c>
      <c r="AG759">
        <v>0</v>
      </c>
      <c r="AH759">
        <v>0</v>
      </c>
      <c r="AI759">
        <v>1</v>
      </c>
      <c r="AJ759">
        <v>1</v>
      </c>
      <c r="AK759">
        <v>1</v>
      </c>
      <c r="AL759">
        <v>1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6.9999999999999994E-5</v>
      </c>
      <c r="AU759" t="s">
        <v>3</v>
      </c>
      <c r="AV759">
        <v>0</v>
      </c>
      <c r="AW759">
        <v>2</v>
      </c>
      <c r="AX759">
        <v>33358340</v>
      </c>
      <c r="AY759">
        <v>1</v>
      </c>
      <c r="AZ759">
        <v>0</v>
      </c>
      <c r="BA759">
        <v>867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Y759*Source!I831</f>
        <v>6.9999999999999994E-5</v>
      </c>
      <c r="CY759">
        <f>AA759</f>
        <v>9040.01</v>
      </c>
      <c r="CZ759">
        <f>AE759</f>
        <v>9040.01</v>
      </c>
      <c r="DA759">
        <f>AI759</f>
        <v>1</v>
      </c>
      <c r="DB759">
        <f>ROUND(ROUND(AT759*CZ759,2),2)</f>
        <v>0.63</v>
      </c>
      <c r="DC759">
        <f>ROUND(ROUND(AT759*AG759,2),2)</f>
        <v>0</v>
      </c>
    </row>
    <row r="760" spans="1:107">
      <c r="A760">
        <f>ROW(Source!A831)</f>
        <v>831</v>
      </c>
      <c r="B760">
        <v>33304960</v>
      </c>
      <c r="C760">
        <v>33358326</v>
      </c>
      <c r="D760">
        <v>31181610</v>
      </c>
      <c r="E760">
        <v>1</v>
      </c>
      <c r="F760">
        <v>1</v>
      </c>
      <c r="G760">
        <v>1</v>
      </c>
      <c r="H760">
        <v>3</v>
      </c>
      <c r="I760" t="s">
        <v>847</v>
      </c>
      <c r="J760" t="s">
        <v>848</v>
      </c>
      <c r="K760" t="s">
        <v>849</v>
      </c>
      <c r="L760">
        <v>1346</v>
      </c>
      <c r="N760">
        <v>1009</v>
      </c>
      <c r="O760" t="s">
        <v>78</v>
      </c>
      <c r="P760" t="s">
        <v>78</v>
      </c>
      <c r="Q760">
        <v>1</v>
      </c>
      <c r="W760">
        <v>0</v>
      </c>
      <c r="X760">
        <v>-731615568</v>
      </c>
      <c r="Y760">
        <v>0.06</v>
      </c>
      <c r="AA760">
        <v>23.09</v>
      </c>
      <c r="AB760">
        <v>0</v>
      </c>
      <c r="AC760">
        <v>0</v>
      </c>
      <c r="AD760">
        <v>0</v>
      </c>
      <c r="AE760">
        <v>23.09</v>
      </c>
      <c r="AF760">
        <v>0</v>
      </c>
      <c r="AG760">
        <v>0</v>
      </c>
      <c r="AH760">
        <v>0</v>
      </c>
      <c r="AI760">
        <v>1</v>
      </c>
      <c r="AJ760">
        <v>1</v>
      </c>
      <c r="AK760">
        <v>1</v>
      </c>
      <c r="AL760">
        <v>1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0.06</v>
      </c>
      <c r="AU760" t="s">
        <v>3</v>
      </c>
      <c r="AV760">
        <v>0</v>
      </c>
      <c r="AW760">
        <v>2</v>
      </c>
      <c r="AX760">
        <v>33358341</v>
      </c>
      <c r="AY760">
        <v>1</v>
      </c>
      <c r="AZ760">
        <v>0</v>
      </c>
      <c r="BA760">
        <v>868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Y760*Source!I831</f>
        <v>0.06</v>
      </c>
      <c r="CY760">
        <f>AA760</f>
        <v>23.09</v>
      </c>
      <c r="CZ760">
        <f>AE760</f>
        <v>23.09</v>
      </c>
      <c r="DA760">
        <f>AI760</f>
        <v>1</v>
      </c>
      <c r="DB760">
        <f>ROUND(ROUND(AT760*CZ760,2),2)</f>
        <v>1.39</v>
      </c>
      <c r="DC760">
        <f>ROUND(ROUND(AT760*AG760,2),2)</f>
        <v>0</v>
      </c>
    </row>
    <row r="761" spans="1:107">
      <c r="A761">
        <f>ROW(Source!A836)</f>
        <v>836</v>
      </c>
      <c r="B761">
        <v>33304975</v>
      </c>
      <c r="C761">
        <v>33358344</v>
      </c>
      <c r="D761">
        <v>31172061</v>
      </c>
      <c r="E761">
        <v>1</v>
      </c>
      <c r="F761">
        <v>1</v>
      </c>
      <c r="G761">
        <v>1</v>
      </c>
      <c r="H761">
        <v>1</v>
      </c>
      <c r="I761" t="s">
        <v>850</v>
      </c>
      <c r="J761" t="s">
        <v>3</v>
      </c>
      <c r="K761" t="s">
        <v>851</v>
      </c>
      <c r="L761">
        <v>1191</v>
      </c>
      <c r="N761">
        <v>1013</v>
      </c>
      <c r="O761" t="s">
        <v>831</v>
      </c>
      <c r="P761" t="s">
        <v>831</v>
      </c>
      <c r="Q761">
        <v>1</v>
      </c>
      <c r="W761">
        <v>0</v>
      </c>
      <c r="X761">
        <v>-784637506</v>
      </c>
      <c r="Y761">
        <v>7.9349999999999987</v>
      </c>
      <c r="AA761">
        <v>0</v>
      </c>
      <c r="AB761">
        <v>0</v>
      </c>
      <c r="AC761">
        <v>0</v>
      </c>
      <c r="AD761">
        <v>8.74</v>
      </c>
      <c r="AE761">
        <v>0</v>
      </c>
      <c r="AF761">
        <v>0</v>
      </c>
      <c r="AG761">
        <v>0</v>
      </c>
      <c r="AH761">
        <v>8.74</v>
      </c>
      <c r="AI761">
        <v>1</v>
      </c>
      <c r="AJ761">
        <v>1</v>
      </c>
      <c r="AK761">
        <v>1</v>
      </c>
      <c r="AL761">
        <v>1</v>
      </c>
      <c r="AN761">
        <v>0</v>
      </c>
      <c r="AO761">
        <v>1</v>
      </c>
      <c r="AP761">
        <v>1</v>
      </c>
      <c r="AQ761">
        <v>0</v>
      </c>
      <c r="AR761">
        <v>0</v>
      </c>
      <c r="AS761" t="s">
        <v>3</v>
      </c>
      <c r="AT761">
        <v>5.75</v>
      </c>
      <c r="AU761" t="s">
        <v>22</v>
      </c>
      <c r="AV761">
        <v>1</v>
      </c>
      <c r="AW761">
        <v>2</v>
      </c>
      <c r="AX761">
        <v>33358350</v>
      </c>
      <c r="AY761">
        <v>1</v>
      </c>
      <c r="AZ761">
        <v>0</v>
      </c>
      <c r="BA761">
        <v>869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Y761*Source!I836</f>
        <v>12.457949999999999</v>
      </c>
      <c r="CY761">
        <f>AD761</f>
        <v>8.74</v>
      </c>
      <c r="CZ761">
        <f>AH761</f>
        <v>8.74</v>
      </c>
      <c r="DA761">
        <f>AL761</f>
        <v>1</v>
      </c>
      <c r="DB761">
        <f>ROUND(((ROUND(AT761*CZ761,2)*1.2)*1.15),2)</f>
        <v>69.36</v>
      </c>
      <c r="DC761">
        <f>ROUND(((ROUND(AT761*AG761,2)*1.2)*1.15),2)</f>
        <v>0</v>
      </c>
    </row>
    <row r="762" spans="1:107">
      <c r="A762">
        <f>ROW(Source!A836)</f>
        <v>836</v>
      </c>
      <c r="B762">
        <v>33304975</v>
      </c>
      <c r="C762">
        <v>33358344</v>
      </c>
      <c r="D762">
        <v>31172011</v>
      </c>
      <c r="E762">
        <v>1</v>
      </c>
      <c r="F762">
        <v>1</v>
      </c>
      <c r="G762">
        <v>1</v>
      </c>
      <c r="H762">
        <v>1</v>
      </c>
      <c r="I762" t="s">
        <v>832</v>
      </c>
      <c r="J762" t="s">
        <v>3</v>
      </c>
      <c r="K762" t="s">
        <v>833</v>
      </c>
      <c r="L762">
        <v>1191</v>
      </c>
      <c r="N762">
        <v>1013</v>
      </c>
      <c r="O762" t="s">
        <v>831</v>
      </c>
      <c r="P762" t="s">
        <v>831</v>
      </c>
      <c r="Q762">
        <v>1</v>
      </c>
      <c r="W762">
        <v>0</v>
      </c>
      <c r="X762">
        <v>-1417349443</v>
      </c>
      <c r="Y762">
        <v>0.01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1</v>
      </c>
      <c r="AJ762">
        <v>1</v>
      </c>
      <c r="AK762">
        <v>1</v>
      </c>
      <c r="AL762">
        <v>1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0.01</v>
      </c>
      <c r="AU762" t="s">
        <v>3</v>
      </c>
      <c r="AV762">
        <v>2</v>
      </c>
      <c r="AW762">
        <v>2</v>
      </c>
      <c r="AX762">
        <v>33358351</v>
      </c>
      <c r="AY762">
        <v>1</v>
      </c>
      <c r="AZ762">
        <v>2048</v>
      </c>
      <c r="BA762">
        <v>870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Y762*Source!I836</f>
        <v>1.5700000000000002E-2</v>
      </c>
      <c r="CY762">
        <f>AD762</f>
        <v>0</v>
      </c>
      <c r="CZ762">
        <f>AH762</f>
        <v>0</v>
      </c>
      <c r="DA762">
        <f>AL762</f>
        <v>1</v>
      </c>
      <c r="DB762">
        <f>ROUND(ROUND(AT762*CZ762,2),2)</f>
        <v>0</v>
      </c>
      <c r="DC762">
        <f>ROUND(ROUND(AT762*AG762,2),2)</f>
        <v>0</v>
      </c>
    </row>
    <row r="763" spans="1:107">
      <c r="A763">
        <f>ROW(Source!A836)</f>
        <v>836</v>
      </c>
      <c r="B763">
        <v>33304975</v>
      </c>
      <c r="C763">
        <v>33358344</v>
      </c>
      <c r="D763">
        <v>31259879</v>
      </c>
      <c r="E763">
        <v>1</v>
      </c>
      <c r="F763">
        <v>1</v>
      </c>
      <c r="G763">
        <v>1</v>
      </c>
      <c r="H763">
        <v>2</v>
      </c>
      <c r="I763" t="s">
        <v>841</v>
      </c>
      <c r="J763" t="s">
        <v>842</v>
      </c>
      <c r="K763" t="s">
        <v>843</v>
      </c>
      <c r="L763">
        <v>1368</v>
      </c>
      <c r="N763">
        <v>1011</v>
      </c>
      <c r="O763" t="s">
        <v>837</v>
      </c>
      <c r="P763" t="s">
        <v>837</v>
      </c>
      <c r="Q763">
        <v>1</v>
      </c>
      <c r="W763">
        <v>0</v>
      </c>
      <c r="X763">
        <v>1372534845</v>
      </c>
      <c r="Y763">
        <v>1.4999999999999999E-2</v>
      </c>
      <c r="AA763">
        <v>0</v>
      </c>
      <c r="AB763">
        <v>65.709999999999994</v>
      </c>
      <c r="AC763">
        <v>11.6</v>
      </c>
      <c r="AD763">
        <v>0</v>
      </c>
      <c r="AE763">
        <v>0</v>
      </c>
      <c r="AF763">
        <v>65.709999999999994</v>
      </c>
      <c r="AG763">
        <v>11.6</v>
      </c>
      <c r="AH763">
        <v>0</v>
      </c>
      <c r="AI763">
        <v>1</v>
      </c>
      <c r="AJ763">
        <v>1</v>
      </c>
      <c r="AK763">
        <v>1</v>
      </c>
      <c r="AL763">
        <v>1</v>
      </c>
      <c r="AN763">
        <v>0</v>
      </c>
      <c r="AO763">
        <v>1</v>
      </c>
      <c r="AP763">
        <v>1</v>
      </c>
      <c r="AQ763">
        <v>0</v>
      </c>
      <c r="AR763">
        <v>0</v>
      </c>
      <c r="AS763" t="s">
        <v>3</v>
      </c>
      <c r="AT763">
        <v>0.01</v>
      </c>
      <c r="AU763" t="s">
        <v>21</v>
      </c>
      <c r="AV763">
        <v>0</v>
      </c>
      <c r="AW763">
        <v>2</v>
      </c>
      <c r="AX763">
        <v>33358352</v>
      </c>
      <c r="AY763">
        <v>1</v>
      </c>
      <c r="AZ763">
        <v>0</v>
      </c>
      <c r="BA763">
        <v>871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Y763*Source!I836</f>
        <v>2.3550000000000001E-2</v>
      </c>
      <c r="CY763">
        <f>AB763</f>
        <v>65.709999999999994</v>
      </c>
      <c r="CZ763">
        <f>AF763</f>
        <v>65.709999999999994</v>
      </c>
      <c r="DA763">
        <f>AJ763</f>
        <v>1</v>
      </c>
      <c r="DB763">
        <f>ROUND(((ROUND(AT763*CZ763,2)*1.2)*1.25),2)</f>
        <v>0.99</v>
      </c>
      <c r="DC763">
        <f>ROUND(((ROUND(AT763*AG763,2)*1.2)*1.25),2)</f>
        <v>0.18</v>
      </c>
    </row>
    <row r="764" spans="1:107">
      <c r="A764">
        <f>ROW(Source!A836)</f>
        <v>836</v>
      </c>
      <c r="B764">
        <v>33304975</v>
      </c>
      <c r="C764">
        <v>33358344</v>
      </c>
      <c r="D764">
        <v>31180727</v>
      </c>
      <c r="E764">
        <v>1</v>
      </c>
      <c r="F764">
        <v>1</v>
      </c>
      <c r="G764">
        <v>1</v>
      </c>
      <c r="H764">
        <v>3</v>
      </c>
      <c r="I764" t="s">
        <v>844</v>
      </c>
      <c r="J764" t="s">
        <v>845</v>
      </c>
      <c r="K764" t="s">
        <v>846</v>
      </c>
      <c r="L764">
        <v>1348</v>
      </c>
      <c r="N764">
        <v>1009</v>
      </c>
      <c r="O764" t="s">
        <v>32</v>
      </c>
      <c r="P764" t="s">
        <v>32</v>
      </c>
      <c r="Q764">
        <v>1000</v>
      </c>
      <c r="W764">
        <v>0</v>
      </c>
      <c r="X764">
        <v>-437906794</v>
      </c>
      <c r="Y764">
        <v>2.0000000000000001E-4</v>
      </c>
      <c r="AA764">
        <v>9040.01</v>
      </c>
      <c r="AB764">
        <v>0</v>
      </c>
      <c r="AC764">
        <v>0</v>
      </c>
      <c r="AD764">
        <v>0</v>
      </c>
      <c r="AE764">
        <v>9040.01</v>
      </c>
      <c r="AF764">
        <v>0</v>
      </c>
      <c r="AG764">
        <v>0</v>
      </c>
      <c r="AH764">
        <v>0</v>
      </c>
      <c r="AI764">
        <v>1</v>
      </c>
      <c r="AJ764">
        <v>1</v>
      </c>
      <c r="AK764">
        <v>1</v>
      </c>
      <c r="AL764">
        <v>1</v>
      </c>
      <c r="AN764">
        <v>0</v>
      </c>
      <c r="AO764">
        <v>1</v>
      </c>
      <c r="AP764">
        <v>0</v>
      </c>
      <c r="AQ764">
        <v>0</v>
      </c>
      <c r="AR764">
        <v>0</v>
      </c>
      <c r="AS764" t="s">
        <v>3</v>
      </c>
      <c r="AT764">
        <v>2.0000000000000001E-4</v>
      </c>
      <c r="AU764" t="s">
        <v>3</v>
      </c>
      <c r="AV764">
        <v>0</v>
      </c>
      <c r="AW764">
        <v>2</v>
      </c>
      <c r="AX764">
        <v>33358353</v>
      </c>
      <c r="AY764">
        <v>1</v>
      </c>
      <c r="AZ764">
        <v>0</v>
      </c>
      <c r="BA764">
        <v>872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Y764*Source!I836</f>
        <v>3.1400000000000004E-4</v>
      </c>
      <c r="CY764">
        <f>AA764</f>
        <v>9040.01</v>
      </c>
      <c r="CZ764">
        <f>AE764</f>
        <v>9040.01</v>
      </c>
      <c r="DA764">
        <f>AI764</f>
        <v>1</v>
      </c>
      <c r="DB764">
        <f>ROUND(ROUND(AT764*CZ764,2),2)</f>
        <v>1.81</v>
      </c>
      <c r="DC764">
        <f>ROUND(ROUND(AT764*AG764,2),2)</f>
        <v>0</v>
      </c>
    </row>
    <row r="765" spans="1:107">
      <c r="A765">
        <f>ROW(Source!A836)</f>
        <v>836</v>
      </c>
      <c r="B765">
        <v>33304975</v>
      </c>
      <c r="C765">
        <v>33358344</v>
      </c>
      <c r="D765">
        <v>31181610</v>
      </c>
      <c r="E765">
        <v>1</v>
      </c>
      <c r="F765">
        <v>1</v>
      </c>
      <c r="G765">
        <v>1</v>
      </c>
      <c r="H765">
        <v>3</v>
      </c>
      <c r="I765" t="s">
        <v>847</v>
      </c>
      <c r="J765" t="s">
        <v>848</v>
      </c>
      <c r="K765" t="s">
        <v>849</v>
      </c>
      <c r="L765">
        <v>1346</v>
      </c>
      <c r="N765">
        <v>1009</v>
      </c>
      <c r="O765" t="s">
        <v>78</v>
      </c>
      <c r="P765" t="s">
        <v>78</v>
      </c>
      <c r="Q765">
        <v>1</v>
      </c>
      <c r="W765">
        <v>0</v>
      </c>
      <c r="X765">
        <v>-731615568</v>
      </c>
      <c r="Y765">
        <v>0.08</v>
      </c>
      <c r="AA765">
        <v>23.09</v>
      </c>
      <c r="AB765">
        <v>0</v>
      </c>
      <c r="AC765">
        <v>0</v>
      </c>
      <c r="AD765">
        <v>0</v>
      </c>
      <c r="AE765">
        <v>23.09</v>
      </c>
      <c r="AF765">
        <v>0</v>
      </c>
      <c r="AG765">
        <v>0</v>
      </c>
      <c r="AH765">
        <v>0</v>
      </c>
      <c r="AI765">
        <v>1</v>
      </c>
      <c r="AJ765">
        <v>1</v>
      </c>
      <c r="AK765">
        <v>1</v>
      </c>
      <c r="AL765">
        <v>1</v>
      </c>
      <c r="AN765">
        <v>0</v>
      </c>
      <c r="AO765">
        <v>1</v>
      </c>
      <c r="AP765">
        <v>0</v>
      </c>
      <c r="AQ765">
        <v>0</v>
      </c>
      <c r="AR765">
        <v>0</v>
      </c>
      <c r="AS765" t="s">
        <v>3</v>
      </c>
      <c r="AT765">
        <v>0.08</v>
      </c>
      <c r="AU765" t="s">
        <v>3</v>
      </c>
      <c r="AV765">
        <v>0</v>
      </c>
      <c r="AW765">
        <v>2</v>
      </c>
      <c r="AX765">
        <v>33358354</v>
      </c>
      <c r="AY765">
        <v>1</v>
      </c>
      <c r="AZ765">
        <v>0</v>
      </c>
      <c r="BA765">
        <v>873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Y765*Source!I836</f>
        <v>0.12560000000000002</v>
      </c>
      <c r="CY765">
        <f>AA765</f>
        <v>23.09</v>
      </c>
      <c r="CZ765">
        <f>AE765</f>
        <v>23.09</v>
      </c>
      <c r="DA765">
        <f>AI765</f>
        <v>1</v>
      </c>
      <c r="DB765">
        <f>ROUND(ROUND(AT765*CZ765,2),2)</f>
        <v>1.85</v>
      </c>
      <c r="DC765">
        <f>ROUND(ROUND(AT765*AG765,2),2)</f>
        <v>0</v>
      </c>
    </row>
    <row r="766" spans="1:107">
      <c r="A766">
        <f>ROW(Source!A837)</f>
        <v>837</v>
      </c>
      <c r="B766">
        <v>33304960</v>
      </c>
      <c r="C766">
        <v>33358344</v>
      </c>
      <c r="D766">
        <v>31172061</v>
      </c>
      <c r="E766">
        <v>1</v>
      </c>
      <c r="F766">
        <v>1</v>
      </c>
      <c r="G766">
        <v>1</v>
      </c>
      <c r="H766">
        <v>1</v>
      </c>
      <c r="I766" t="s">
        <v>850</v>
      </c>
      <c r="J766" t="s">
        <v>3</v>
      </c>
      <c r="K766" t="s">
        <v>851</v>
      </c>
      <c r="L766">
        <v>1191</v>
      </c>
      <c r="N766">
        <v>1013</v>
      </c>
      <c r="O766" t="s">
        <v>831</v>
      </c>
      <c r="P766" t="s">
        <v>831</v>
      </c>
      <c r="Q766">
        <v>1</v>
      </c>
      <c r="W766">
        <v>0</v>
      </c>
      <c r="X766">
        <v>-784637506</v>
      </c>
      <c r="Y766">
        <v>7.9349999999999987</v>
      </c>
      <c r="AA766">
        <v>0</v>
      </c>
      <c r="AB766">
        <v>0</v>
      </c>
      <c r="AC766">
        <v>0</v>
      </c>
      <c r="AD766">
        <v>8.74</v>
      </c>
      <c r="AE766">
        <v>0</v>
      </c>
      <c r="AF766">
        <v>0</v>
      </c>
      <c r="AG766">
        <v>0</v>
      </c>
      <c r="AH766">
        <v>8.74</v>
      </c>
      <c r="AI766">
        <v>1</v>
      </c>
      <c r="AJ766">
        <v>1</v>
      </c>
      <c r="AK766">
        <v>1</v>
      </c>
      <c r="AL766">
        <v>1</v>
      </c>
      <c r="AN766">
        <v>0</v>
      </c>
      <c r="AO766">
        <v>1</v>
      </c>
      <c r="AP766">
        <v>1</v>
      </c>
      <c r="AQ766">
        <v>0</v>
      </c>
      <c r="AR766">
        <v>0</v>
      </c>
      <c r="AS766" t="s">
        <v>3</v>
      </c>
      <c r="AT766">
        <v>5.75</v>
      </c>
      <c r="AU766" t="s">
        <v>22</v>
      </c>
      <c r="AV766">
        <v>1</v>
      </c>
      <c r="AW766">
        <v>2</v>
      </c>
      <c r="AX766">
        <v>33358350</v>
      </c>
      <c r="AY766">
        <v>1</v>
      </c>
      <c r="AZ766">
        <v>0</v>
      </c>
      <c r="BA766">
        <v>875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Y766*Source!I837</f>
        <v>12.457949999999999</v>
      </c>
      <c r="CY766">
        <f>AD766</f>
        <v>8.74</v>
      </c>
      <c r="CZ766">
        <f>AH766</f>
        <v>8.74</v>
      </c>
      <c r="DA766">
        <f>AL766</f>
        <v>1</v>
      </c>
      <c r="DB766">
        <f>ROUND(((ROUND(AT766*CZ766,2)*1.2)*1.15),2)</f>
        <v>69.36</v>
      </c>
      <c r="DC766">
        <f>ROUND(((ROUND(AT766*AG766,2)*1.2)*1.15),2)</f>
        <v>0</v>
      </c>
    </row>
    <row r="767" spans="1:107">
      <c r="A767">
        <f>ROW(Source!A837)</f>
        <v>837</v>
      </c>
      <c r="B767">
        <v>33304960</v>
      </c>
      <c r="C767">
        <v>33358344</v>
      </c>
      <c r="D767">
        <v>31172011</v>
      </c>
      <c r="E767">
        <v>1</v>
      </c>
      <c r="F767">
        <v>1</v>
      </c>
      <c r="G767">
        <v>1</v>
      </c>
      <c r="H767">
        <v>1</v>
      </c>
      <c r="I767" t="s">
        <v>832</v>
      </c>
      <c r="J767" t="s">
        <v>3</v>
      </c>
      <c r="K767" t="s">
        <v>833</v>
      </c>
      <c r="L767">
        <v>1191</v>
      </c>
      <c r="N767">
        <v>1013</v>
      </c>
      <c r="O767" t="s">
        <v>831</v>
      </c>
      <c r="P767" t="s">
        <v>831</v>
      </c>
      <c r="Q767">
        <v>1</v>
      </c>
      <c r="W767">
        <v>0</v>
      </c>
      <c r="X767">
        <v>-1417349443</v>
      </c>
      <c r="Y767">
        <v>0.01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1</v>
      </c>
      <c r="AJ767">
        <v>1</v>
      </c>
      <c r="AK767">
        <v>1</v>
      </c>
      <c r="AL767">
        <v>1</v>
      </c>
      <c r="AN767">
        <v>0</v>
      </c>
      <c r="AO767">
        <v>1</v>
      </c>
      <c r="AP767">
        <v>0</v>
      </c>
      <c r="AQ767">
        <v>0</v>
      </c>
      <c r="AR767">
        <v>0</v>
      </c>
      <c r="AS767" t="s">
        <v>3</v>
      </c>
      <c r="AT767">
        <v>0.01</v>
      </c>
      <c r="AU767" t="s">
        <v>3</v>
      </c>
      <c r="AV767">
        <v>2</v>
      </c>
      <c r="AW767">
        <v>2</v>
      </c>
      <c r="AX767">
        <v>33358351</v>
      </c>
      <c r="AY767">
        <v>1</v>
      </c>
      <c r="AZ767">
        <v>2048</v>
      </c>
      <c r="BA767">
        <v>876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Y767*Source!I837</f>
        <v>1.5700000000000002E-2</v>
      </c>
      <c r="CY767">
        <f>AD767</f>
        <v>0</v>
      </c>
      <c r="CZ767">
        <f>AH767</f>
        <v>0</v>
      </c>
      <c r="DA767">
        <f>AL767</f>
        <v>1</v>
      </c>
      <c r="DB767">
        <f>ROUND(ROUND(AT767*CZ767,2),2)</f>
        <v>0</v>
      </c>
      <c r="DC767">
        <f>ROUND(ROUND(AT767*AG767,2),2)</f>
        <v>0</v>
      </c>
    </row>
    <row r="768" spans="1:107">
      <c r="A768">
        <f>ROW(Source!A837)</f>
        <v>837</v>
      </c>
      <c r="B768">
        <v>33304960</v>
      </c>
      <c r="C768">
        <v>33358344</v>
      </c>
      <c r="D768">
        <v>31259879</v>
      </c>
      <c r="E768">
        <v>1</v>
      </c>
      <c r="F768">
        <v>1</v>
      </c>
      <c r="G768">
        <v>1</v>
      </c>
      <c r="H768">
        <v>2</v>
      </c>
      <c r="I768" t="s">
        <v>841</v>
      </c>
      <c r="J768" t="s">
        <v>842</v>
      </c>
      <c r="K768" t="s">
        <v>843</v>
      </c>
      <c r="L768">
        <v>1368</v>
      </c>
      <c r="N768">
        <v>1011</v>
      </c>
      <c r="O768" t="s">
        <v>837</v>
      </c>
      <c r="P768" t="s">
        <v>837</v>
      </c>
      <c r="Q768">
        <v>1</v>
      </c>
      <c r="W768">
        <v>0</v>
      </c>
      <c r="X768">
        <v>1372534845</v>
      </c>
      <c r="Y768">
        <v>1.4999999999999999E-2</v>
      </c>
      <c r="AA768">
        <v>0</v>
      </c>
      <c r="AB768">
        <v>65.709999999999994</v>
      </c>
      <c r="AC768">
        <v>11.6</v>
      </c>
      <c r="AD768">
        <v>0</v>
      </c>
      <c r="AE768">
        <v>0</v>
      </c>
      <c r="AF768">
        <v>65.709999999999994</v>
      </c>
      <c r="AG768">
        <v>11.6</v>
      </c>
      <c r="AH768">
        <v>0</v>
      </c>
      <c r="AI768">
        <v>1</v>
      </c>
      <c r="AJ768">
        <v>1</v>
      </c>
      <c r="AK768">
        <v>1</v>
      </c>
      <c r="AL768">
        <v>1</v>
      </c>
      <c r="AN768">
        <v>0</v>
      </c>
      <c r="AO768">
        <v>1</v>
      </c>
      <c r="AP768">
        <v>1</v>
      </c>
      <c r="AQ768">
        <v>0</v>
      </c>
      <c r="AR768">
        <v>0</v>
      </c>
      <c r="AS768" t="s">
        <v>3</v>
      </c>
      <c r="AT768">
        <v>0.01</v>
      </c>
      <c r="AU768" t="s">
        <v>21</v>
      </c>
      <c r="AV768">
        <v>0</v>
      </c>
      <c r="AW768">
        <v>2</v>
      </c>
      <c r="AX768">
        <v>33358352</v>
      </c>
      <c r="AY768">
        <v>1</v>
      </c>
      <c r="AZ768">
        <v>0</v>
      </c>
      <c r="BA768">
        <v>877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Y768*Source!I837</f>
        <v>2.3550000000000001E-2</v>
      </c>
      <c r="CY768">
        <f>AB768</f>
        <v>65.709999999999994</v>
      </c>
      <c r="CZ768">
        <f>AF768</f>
        <v>65.709999999999994</v>
      </c>
      <c r="DA768">
        <f>AJ768</f>
        <v>1</v>
      </c>
      <c r="DB768">
        <f>ROUND(((ROUND(AT768*CZ768,2)*1.2)*1.25),2)</f>
        <v>0.99</v>
      </c>
      <c r="DC768">
        <f>ROUND(((ROUND(AT768*AG768,2)*1.2)*1.25),2)</f>
        <v>0.18</v>
      </c>
    </row>
    <row r="769" spans="1:107">
      <c r="A769">
        <f>ROW(Source!A837)</f>
        <v>837</v>
      </c>
      <c r="B769">
        <v>33304960</v>
      </c>
      <c r="C769">
        <v>33358344</v>
      </c>
      <c r="D769">
        <v>31180727</v>
      </c>
      <c r="E769">
        <v>1</v>
      </c>
      <c r="F769">
        <v>1</v>
      </c>
      <c r="G769">
        <v>1</v>
      </c>
      <c r="H769">
        <v>3</v>
      </c>
      <c r="I769" t="s">
        <v>844</v>
      </c>
      <c r="J769" t="s">
        <v>845</v>
      </c>
      <c r="K769" t="s">
        <v>846</v>
      </c>
      <c r="L769">
        <v>1348</v>
      </c>
      <c r="N769">
        <v>1009</v>
      </c>
      <c r="O769" t="s">
        <v>32</v>
      </c>
      <c r="P769" t="s">
        <v>32</v>
      </c>
      <c r="Q769">
        <v>1000</v>
      </c>
      <c r="W769">
        <v>0</v>
      </c>
      <c r="X769">
        <v>-437906794</v>
      </c>
      <c r="Y769">
        <v>2.0000000000000001E-4</v>
      </c>
      <c r="AA769">
        <v>9040.01</v>
      </c>
      <c r="AB769">
        <v>0</v>
      </c>
      <c r="AC769">
        <v>0</v>
      </c>
      <c r="AD769">
        <v>0</v>
      </c>
      <c r="AE769">
        <v>9040.01</v>
      </c>
      <c r="AF769">
        <v>0</v>
      </c>
      <c r="AG769">
        <v>0</v>
      </c>
      <c r="AH769">
        <v>0</v>
      </c>
      <c r="AI769">
        <v>1</v>
      </c>
      <c r="AJ769">
        <v>1</v>
      </c>
      <c r="AK769">
        <v>1</v>
      </c>
      <c r="AL769">
        <v>1</v>
      </c>
      <c r="AN769">
        <v>0</v>
      </c>
      <c r="AO769">
        <v>1</v>
      </c>
      <c r="AP769">
        <v>0</v>
      </c>
      <c r="AQ769">
        <v>0</v>
      </c>
      <c r="AR769">
        <v>0</v>
      </c>
      <c r="AS769" t="s">
        <v>3</v>
      </c>
      <c r="AT769">
        <v>2.0000000000000001E-4</v>
      </c>
      <c r="AU769" t="s">
        <v>3</v>
      </c>
      <c r="AV769">
        <v>0</v>
      </c>
      <c r="AW769">
        <v>2</v>
      </c>
      <c r="AX769">
        <v>33358353</v>
      </c>
      <c r="AY769">
        <v>1</v>
      </c>
      <c r="AZ769">
        <v>0</v>
      </c>
      <c r="BA769">
        <v>878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Y769*Source!I837</f>
        <v>3.1400000000000004E-4</v>
      </c>
      <c r="CY769">
        <f>AA769</f>
        <v>9040.01</v>
      </c>
      <c r="CZ769">
        <f>AE769</f>
        <v>9040.01</v>
      </c>
      <c r="DA769">
        <f>AI769</f>
        <v>1</v>
      </c>
      <c r="DB769">
        <f>ROUND(ROUND(AT769*CZ769,2),2)</f>
        <v>1.81</v>
      </c>
      <c r="DC769">
        <f>ROUND(ROUND(AT769*AG769,2),2)</f>
        <v>0</v>
      </c>
    </row>
    <row r="770" spans="1:107">
      <c r="A770">
        <f>ROW(Source!A837)</f>
        <v>837</v>
      </c>
      <c r="B770">
        <v>33304960</v>
      </c>
      <c r="C770">
        <v>33358344</v>
      </c>
      <c r="D770">
        <v>31181610</v>
      </c>
      <c r="E770">
        <v>1</v>
      </c>
      <c r="F770">
        <v>1</v>
      </c>
      <c r="G770">
        <v>1</v>
      </c>
      <c r="H770">
        <v>3</v>
      </c>
      <c r="I770" t="s">
        <v>847</v>
      </c>
      <c r="J770" t="s">
        <v>848</v>
      </c>
      <c r="K770" t="s">
        <v>849</v>
      </c>
      <c r="L770">
        <v>1346</v>
      </c>
      <c r="N770">
        <v>1009</v>
      </c>
      <c r="O770" t="s">
        <v>78</v>
      </c>
      <c r="P770" t="s">
        <v>78</v>
      </c>
      <c r="Q770">
        <v>1</v>
      </c>
      <c r="W770">
        <v>0</v>
      </c>
      <c r="X770">
        <v>-731615568</v>
      </c>
      <c r="Y770">
        <v>0.08</v>
      </c>
      <c r="AA770">
        <v>23.09</v>
      </c>
      <c r="AB770">
        <v>0</v>
      </c>
      <c r="AC770">
        <v>0</v>
      </c>
      <c r="AD770">
        <v>0</v>
      </c>
      <c r="AE770">
        <v>23.09</v>
      </c>
      <c r="AF770">
        <v>0</v>
      </c>
      <c r="AG770">
        <v>0</v>
      </c>
      <c r="AH770">
        <v>0</v>
      </c>
      <c r="AI770">
        <v>1</v>
      </c>
      <c r="AJ770">
        <v>1</v>
      </c>
      <c r="AK770">
        <v>1</v>
      </c>
      <c r="AL770">
        <v>1</v>
      </c>
      <c r="AN770">
        <v>0</v>
      </c>
      <c r="AO770">
        <v>1</v>
      </c>
      <c r="AP770">
        <v>0</v>
      </c>
      <c r="AQ770">
        <v>0</v>
      </c>
      <c r="AR770">
        <v>0</v>
      </c>
      <c r="AS770" t="s">
        <v>3</v>
      </c>
      <c r="AT770">
        <v>0.08</v>
      </c>
      <c r="AU770" t="s">
        <v>3</v>
      </c>
      <c r="AV770">
        <v>0</v>
      </c>
      <c r="AW770">
        <v>2</v>
      </c>
      <c r="AX770">
        <v>33358354</v>
      </c>
      <c r="AY770">
        <v>1</v>
      </c>
      <c r="AZ770">
        <v>0</v>
      </c>
      <c r="BA770">
        <v>879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Y770*Source!I837</f>
        <v>0.12560000000000002</v>
      </c>
      <c r="CY770">
        <f>AA770</f>
        <v>23.09</v>
      </c>
      <c r="CZ770">
        <f>AE770</f>
        <v>23.09</v>
      </c>
      <c r="DA770">
        <f>AI770</f>
        <v>1</v>
      </c>
      <c r="DB770">
        <f>ROUND(ROUND(AT770*CZ770,2),2)</f>
        <v>1.85</v>
      </c>
      <c r="DC770">
        <f>ROUND(ROUND(AT770*AG770,2),2)</f>
        <v>0</v>
      </c>
    </row>
    <row r="771" spans="1:107">
      <c r="A771">
        <f>ROW(Source!A842)</f>
        <v>842</v>
      </c>
      <c r="B771">
        <v>33304975</v>
      </c>
      <c r="C771">
        <v>33358358</v>
      </c>
      <c r="D771">
        <v>31172080</v>
      </c>
      <c r="E771">
        <v>1</v>
      </c>
      <c r="F771">
        <v>1</v>
      </c>
      <c r="G771">
        <v>1</v>
      </c>
      <c r="H771">
        <v>1</v>
      </c>
      <c r="I771" t="s">
        <v>852</v>
      </c>
      <c r="J771" t="s">
        <v>3</v>
      </c>
      <c r="K771" t="s">
        <v>853</v>
      </c>
      <c r="L771">
        <v>1191</v>
      </c>
      <c r="N771">
        <v>1013</v>
      </c>
      <c r="O771" t="s">
        <v>831</v>
      </c>
      <c r="P771" t="s">
        <v>831</v>
      </c>
      <c r="Q771">
        <v>1</v>
      </c>
      <c r="W771">
        <v>0</v>
      </c>
      <c r="X771">
        <v>912892513</v>
      </c>
      <c r="Y771">
        <v>5.1059999999999999</v>
      </c>
      <c r="AA771">
        <v>0</v>
      </c>
      <c r="AB771">
        <v>0</v>
      </c>
      <c r="AC771">
        <v>0</v>
      </c>
      <c r="AD771">
        <v>9.92</v>
      </c>
      <c r="AE771">
        <v>0</v>
      </c>
      <c r="AF771">
        <v>0</v>
      </c>
      <c r="AG771">
        <v>0</v>
      </c>
      <c r="AH771">
        <v>9.92</v>
      </c>
      <c r="AI771">
        <v>1</v>
      </c>
      <c r="AJ771">
        <v>1</v>
      </c>
      <c r="AK771">
        <v>1</v>
      </c>
      <c r="AL771">
        <v>1</v>
      </c>
      <c r="AN771">
        <v>0</v>
      </c>
      <c r="AO771">
        <v>1</v>
      </c>
      <c r="AP771">
        <v>1</v>
      </c>
      <c r="AQ771">
        <v>0</v>
      </c>
      <c r="AR771">
        <v>0</v>
      </c>
      <c r="AS771" t="s">
        <v>3</v>
      </c>
      <c r="AT771">
        <v>3.7</v>
      </c>
      <c r="AU771" t="s">
        <v>22</v>
      </c>
      <c r="AV771">
        <v>1</v>
      </c>
      <c r="AW771">
        <v>2</v>
      </c>
      <c r="AX771">
        <v>33358364</v>
      </c>
      <c r="AY771">
        <v>1</v>
      </c>
      <c r="AZ771">
        <v>0</v>
      </c>
      <c r="BA771">
        <v>881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Y771*Source!I842</f>
        <v>2.0424000000000002</v>
      </c>
      <c r="CY771">
        <f>AD771</f>
        <v>9.92</v>
      </c>
      <c r="CZ771">
        <f>AH771</f>
        <v>9.92</v>
      </c>
      <c r="DA771">
        <f>AL771</f>
        <v>1</v>
      </c>
      <c r="DB771">
        <f>ROUND(((ROUND(AT771*CZ771,2)*1.2)*1.15),2)</f>
        <v>50.65</v>
      </c>
      <c r="DC771">
        <f>ROUND(((ROUND(AT771*AG771,2)*1.2)*1.15),2)</f>
        <v>0</v>
      </c>
    </row>
    <row r="772" spans="1:107">
      <c r="A772">
        <f>ROW(Source!A842)</f>
        <v>842</v>
      </c>
      <c r="B772">
        <v>33304975</v>
      </c>
      <c r="C772">
        <v>33358358</v>
      </c>
      <c r="D772">
        <v>31172011</v>
      </c>
      <c r="E772">
        <v>1</v>
      </c>
      <c r="F772">
        <v>1</v>
      </c>
      <c r="G772">
        <v>1</v>
      </c>
      <c r="H772">
        <v>1</v>
      </c>
      <c r="I772" t="s">
        <v>832</v>
      </c>
      <c r="J772" t="s">
        <v>3</v>
      </c>
      <c r="K772" t="s">
        <v>833</v>
      </c>
      <c r="L772">
        <v>1191</v>
      </c>
      <c r="N772">
        <v>1013</v>
      </c>
      <c r="O772" t="s">
        <v>831</v>
      </c>
      <c r="P772" t="s">
        <v>831</v>
      </c>
      <c r="Q772">
        <v>1</v>
      </c>
      <c r="W772">
        <v>0</v>
      </c>
      <c r="X772">
        <v>-1417349443</v>
      </c>
      <c r="Y772">
        <v>0.01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1</v>
      </c>
      <c r="AJ772">
        <v>1</v>
      </c>
      <c r="AK772">
        <v>1</v>
      </c>
      <c r="AL772">
        <v>1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3</v>
      </c>
      <c r="AT772">
        <v>0.01</v>
      </c>
      <c r="AU772" t="s">
        <v>3</v>
      </c>
      <c r="AV772">
        <v>2</v>
      </c>
      <c r="AW772">
        <v>2</v>
      </c>
      <c r="AX772">
        <v>33358365</v>
      </c>
      <c r="AY772">
        <v>1</v>
      </c>
      <c r="AZ772">
        <v>2048</v>
      </c>
      <c r="BA772">
        <v>882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Y772*Source!I842</f>
        <v>4.0000000000000001E-3</v>
      </c>
      <c r="CY772">
        <f>AD772</f>
        <v>0</v>
      </c>
      <c r="CZ772">
        <f>AH772</f>
        <v>0</v>
      </c>
      <c r="DA772">
        <f>AL772</f>
        <v>1</v>
      </c>
      <c r="DB772">
        <f>ROUND(ROUND(AT772*CZ772,2),2)</f>
        <v>0</v>
      </c>
      <c r="DC772">
        <f>ROUND(ROUND(AT772*AG772,2),2)</f>
        <v>0</v>
      </c>
    </row>
    <row r="773" spans="1:107">
      <c r="A773">
        <f>ROW(Source!A842)</f>
        <v>842</v>
      </c>
      <c r="B773">
        <v>33304975</v>
      </c>
      <c r="C773">
        <v>33358358</v>
      </c>
      <c r="D773">
        <v>31259879</v>
      </c>
      <c r="E773">
        <v>1</v>
      </c>
      <c r="F773">
        <v>1</v>
      </c>
      <c r="G773">
        <v>1</v>
      </c>
      <c r="H773">
        <v>2</v>
      </c>
      <c r="I773" t="s">
        <v>841</v>
      </c>
      <c r="J773" t="s">
        <v>842</v>
      </c>
      <c r="K773" t="s">
        <v>843</v>
      </c>
      <c r="L773">
        <v>1368</v>
      </c>
      <c r="N773">
        <v>1011</v>
      </c>
      <c r="O773" t="s">
        <v>837</v>
      </c>
      <c r="P773" t="s">
        <v>837</v>
      </c>
      <c r="Q773">
        <v>1</v>
      </c>
      <c r="W773">
        <v>0</v>
      </c>
      <c r="X773">
        <v>1372534845</v>
      </c>
      <c r="Y773">
        <v>1.4999999999999999E-2</v>
      </c>
      <c r="AA773">
        <v>0</v>
      </c>
      <c r="AB773">
        <v>65.709999999999994</v>
      </c>
      <c r="AC773">
        <v>11.6</v>
      </c>
      <c r="AD773">
        <v>0</v>
      </c>
      <c r="AE773">
        <v>0</v>
      </c>
      <c r="AF773">
        <v>65.709999999999994</v>
      </c>
      <c r="AG773">
        <v>11.6</v>
      </c>
      <c r="AH773">
        <v>0</v>
      </c>
      <c r="AI773">
        <v>1</v>
      </c>
      <c r="AJ773">
        <v>1</v>
      </c>
      <c r="AK773">
        <v>1</v>
      </c>
      <c r="AL773">
        <v>1</v>
      </c>
      <c r="AN773">
        <v>0</v>
      </c>
      <c r="AO773">
        <v>1</v>
      </c>
      <c r="AP773">
        <v>1</v>
      </c>
      <c r="AQ773">
        <v>0</v>
      </c>
      <c r="AR773">
        <v>0</v>
      </c>
      <c r="AS773" t="s">
        <v>3</v>
      </c>
      <c r="AT773">
        <v>0.01</v>
      </c>
      <c r="AU773" t="s">
        <v>21</v>
      </c>
      <c r="AV773">
        <v>0</v>
      </c>
      <c r="AW773">
        <v>2</v>
      </c>
      <c r="AX773">
        <v>33358366</v>
      </c>
      <c r="AY773">
        <v>1</v>
      </c>
      <c r="AZ773">
        <v>0</v>
      </c>
      <c r="BA773">
        <v>883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Y773*Source!I842</f>
        <v>6.0000000000000001E-3</v>
      </c>
      <c r="CY773">
        <f>AB773</f>
        <v>65.709999999999994</v>
      </c>
      <c r="CZ773">
        <f>AF773</f>
        <v>65.709999999999994</v>
      </c>
      <c r="DA773">
        <f>AJ773</f>
        <v>1</v>
      </c>
      <c r="DB773">
        <f>ROUND(((ROUND(AT773*CZ773,2)*1.2)*1.25),2)</f>
        <v>0.99</v>
      </c>
      <c r="DC773">
        <f>ROUND(((ROUND(AT773*AG773,2)*1.2)*1.25),2)</f>
        <v>0.18</v>
      </c>
    </row>
    <row r="774" spans="1:107">
      <c r="A774">
        <f>ROW(Source!A842)</f>
        <v>842</v>
      </c>
      <c r="B774">
        <v>33304975</v>
      </c>
      <c r="C774">
        <v>33358358</v>
      </c>
      <c r="D774">
        <v>31180727</v>
      </c>
      <c r="E774">
        <v>1</v>
      </c>
      <c r="F774">
        <v>1</v>
      </c>
      <c r="G774">
        <v>1</v>
      </c>
      <c r="H774">
        <v>3</v>
      </c>
      <c r="I774" t="s">
        <v>844</v>
      </c>
      <c r="J774" t="s">
        <v>845</v>
      </c>
      <c r="K774" t="s">
        <v>846</v>
      </c>
      <c r="L774">
        <v>1348</v>
      </c>
      <c r="N774">
        <v>1009</v>
      </c>
      <c r="O774" t="s">
        <v>32</v>
      </c>
      <c r="P774" t="s">
        <v>32</v>
      </c>
      <c r="Q774">
        <v>1000</v>
      </c>
      <c r="W774">
        <v>0</v>
      </c>
      <c r="X774">
        <v>-437906794</v>
      </c>
      <c r="Y774">
        <v>4.0000000000000002E-4</v>
      </c>
      <c r="AA774">
        <v>9040.01</v>
      </c>
      <c r="AB774">
        <v>0</v>
      </c>
      <c r="AC774">
        <v>0</v>
      </c>
      <c r="AD774">
        <v>0</v>
      </c>
      <c r="AE774">
        <v>9040.01</v>
      </c>
      <c r="AF774">
        <v>0</v>
      </c>
      <c r="AG774">
        <v>0</v>
      </c>
      <c r="AH774">
        <v>0</v>
      </c>
      <c r="AI774">
        <v>1</v>
      </c>
      <c r="AJ774">
        <v>1</v>
      </c>
      <c r="AK774">
        <v>1</v>
      </c>
      <c r="AL774">
        <v>1</v>
      </c>
      <c r="AN774">
        <v>0</v>
      </c>
      <c r="AO774">
        <v>1</v>
      </c>
      <c r="AP774">
        <v>0</v>
      </c>
      <c r="AQ774">
        <v>0</v>
      </c>
      <c r="AR774">
        <v>0</v>
      </c>
      <c r="AS774" t="s">
        <v>3</v>
      </c>
      <c r="AT774">
        <v>4.0000000000000002E-4</v>
      </c>
      <c r="AU774" t="s">
        <v>3</v>
      </c>
      <c r="AV774">
        <v>0</v>
      </c>
      <c r="AW774">
        <v>2</v>
      </c>
      <c r="AX774">
        <v>33358367</v>
      </c>
      <c r="AY774">
        <v>1</v>
      </c>
      <c r="AZ774">
        <v>0</v>
      </c>
      <c r="BA774">
        <v>884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Y774*Source!I842</f>
        <v>1.6000000000000001E-4</v>
      </c>
      <c r="CY774">
        <f>AA774</f>
        <v>9040.01</v>
      </c>
      <c r="CZ774">
        <f>AE774</f>
        <v>9040.01</v>
      </c>
      <c r="DA774">
        <f>AI774</f>
        <v>1</v>
      </c>
      <c r="DB774">
        <f>ROUND(ROUND(AT774*CZ774,2),2)</f>
        <v>3.62</v>
      </c>
      <c r="DC774">
        <f>ROUND(ROUND(AT774*AG774,2),2)</f>
        <v>0</v>
      </c>
    </row>
    <row r="775" spans="1:107">
      <c r="A775">
        <f>ROW(Source!A842)</f>
        <v>842</v>
      </c>
      <c r="B775">
        <v>33304975</v>
      </c>
      <c r="C775">
        <v>33358358</v>
      </c>
      <c r="D775">
        <v>31181610</v>
      </c>
      <c r="E775">
        <v>1</v>
      </c>
      <c r="F775">
        <v>1</v>
      </c>
      <c r="G775">
        <v>1</v>
      </c>
      <c r="H775">
        <v>3</v>
      </c>
      <c r="I775" t="s">
        <v>847</v>
      </c>
      <c r="J775" t="s">
        <v>848</v>
      </c>
      <c r="K775" t="s">
        <v>849</v>
      </c>
      <c r="L775">
        <v>1346</v>
      </c>
      <c r="N775">
        <v>1009</v>
      </c>
      <c r="O775" t="s">
        <v>78</v>
      </c>
      <c r="P775" t="s">
        <v>78</v>
      </c>
      <c r="Q775">
        <v>1</v>
      </c>
      <c r="W775">
        <v>0</v>
      </c>
      <c r="X775">
        <v>-731615568</v>
      </c>
      <c r="Y775">
        <v>1.1000000000000001</v>
      </c>
      <c r="AA775">
        <v>23.09</v>
      </c>
      <c r="AB775">
        <v>0</v>
      </c>
      <c r="AC775">
        <v>0</v>
      </c>
      <c r="AD775">
        <v>0</v>
      </c>
      <c r="AE775">
        <v>23.09</v>
      </c>
      <c r="AF775">
        <v>0</v>
      </c>
      <c r="AG775">
        <v>0</v>
      </c>
      <c r="AH775">
        <v>0</v>
      </c>
      <c r="AI775">
        <v>1</v>
      </c>
      <c r="AJ775">
        <v>1</v>
      </c>
      <c r="AK775">
        <v>1</v>
      </c>
      <c r="AL775">
        <v>1</v>
      </c>
      <c r="AN775">
        <v>0</v>
      </c>
      <c r="AO775">
        <v>1</v>
      </c>
      <c r="AP775">
        <v>0</v>
      </c>
      <c r="AQ775">
        <v>0</v>
      </c>
      <c r="AR775">
        <v>0</v>
      </c>
      <c r="AS775" t="s">
        <v>3</v>
      </c>
      <c r="AT775">
        <v>1.1000000000000001</v>
      </c>
      <c r="AU775" t="s">
        <v>3</v>
      </c>
      <c r="AV775">
        <v>0</v>
      </c>
      <c r="AW775">
        <v>2</v>
      </c>
      <c r="AX775">
        <v>33358368</v>
      </c>
      <c r="AY775">
        <v>1</v>
      </c>
      <c r="AZ775">
        <v>0</v>
      </c>
      <c r="BA775">
        <v>885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Y775*Source!I842</f>
        <v>0.44000000000000006</v>
      </c>
      <c r="CY775">
        <f>AA775</f>
        <v>23.09</v>
      </c>
      <c r="CZ775">
        <f>AE775</f>
        <v>23.09</v>
      </c>
      <c r="DA775">
        <f>AI775</f>
        <v>1</v>
      </c>
      <c r="DB775">
        <f>ROUND(ROUND(AT775*CZ775,2),2)</f>
        <v>25.4</v>
      </c>
      <c r="DC775">
        <f>ROUND(ROUND(AT775*AG775,2),2)</f>
        <v>0</v>
      </c>
    </row>
    <row r="776" spans="1:107">
      <c r="A776">
        <f>ROW(Source!A843)</f>
        <v>843</v>
      </c>
      <c r="B776">
        <v>33304960</v>
      </c>
      <c r="C776">
        <v>33358358</v>
      </c>
      <c r="D776">
        <v>31172080</v>
      </c>
      <c r="E776">
        <v>1</v>
      </c>
      <c r="F776">
        <v>1</v>
      </c>
      <c r="G776">
        <v>1</v>
      </c>
      <c r="H776">
        <v>1</v>
      </c>
      <c r="I776" t="s">
        <v>852</v>
      </c>
      <c r="J776" t="s">
        <v>3</v>
      </c>
      <c r="K776" t="s">
        <v>853</v>
      </c>
      <c r="L776">
        <v>1191</v>
      </c>
      <c r="N776">
        <v>1013</v>
      </c>
      <c r="O776" t="s">
        <v>831</v>
      </c>
      <c r="P776" t="s">
        <v>831</v>
      </c>
      <c r="Q776">
        <v>1</v>
      </c>
      <c r="W776">
        <v>0</v>
      </c>
      <c r="X776">
        <v>912892513</v>
      </c>
      <c r="Y776">
        <v>5.1059999999999999</v>
      </c>
      <c r="AA776">
        <v>0</v>
      </c>
      <c r="AB776">
        <v>0</v>
      </c>
      <c r="AC776">
        <v>0</v>
      </c>
      <c r="AD776">
        <v>9.92</v>
      </c>
      <c r="AE776">
        <v>0</v>
      </c>
      <c r="AF776">
        <v>0</v>
      </c>
      <c r="AG776">
        <v>0</v>
      </c>
      <c r="AH776">
        <v>9.92</v>
      </c>
      <c r="AI776">
        <v>1</v>
      </c>
      <c r="AJ776">
        <v>1</v>
      </c>
      <c r="AK776">
        <v>1</v>
      </c>
      <c r="AL776">
        <v>1</v>
      </c>
      <c r="AN776">
        <v>0</v>
      </c>
      <c r="AO776">
        <v>1</v>
      </c>
      <c r="AP776">
        <v>1</v>
      </c>
      <c r="AQ776">
        <v>0</v>
      </c>
      <c r="AR776">
        <v>0</v>
      </c>
      <c r="AS776" t="s">
        <v>3</v>
      </c>
      <c r="AT776">
        <v>3.7</v>
      </c>
      <c r="AU776" t="s">
        <v>22</v>
      </c>
      <c r="AV776">
        <v>1</v>
      </c>
      <c r="AW776">
        <v>2</v>
      </c>
      <c r="AX776">
        <v>33358364</v>
      </c>
      <c r="AY776">
        <v>1</v>
      </c>
      <c r="AZ776">
        <v>0</v>
      </c>
      <c r="BA776">
        <v>887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Y776*Source!I843</f>
        <v>2.0424000000000002</v>
      </c>
      <c r="CY776">
        <f>AD776</f>
        <v>9.92</v>
      </c>
      <c r="CZ776">
        <f>AH776</f>
        <v>9.92</v>
      </c>
      <c r="DA776">
        <f>AL776</f>
        <v>1</v>
      </c>
      <c r="DB776">
        <f>ROUND(((ROUND(AT776*CZ776,2)*1.2)*1.15),2)</f>
        <v>50.65</v>
      </c>
      <c r="DC776">
        <f>ROUND(((ROUND(AT776*AG776,2)*1.2)*1.15),2)</f>
        <v>0</v>
      </c>
    </row>
    <row r="777" spans="1:107">
      <c r="A777">
        <f>ROW(Source!A843)</f>
        <v>843</v>
      </c>
      <c r="B777">
        <v>33304960</v>
      </c>
      <c r="C777">
        <v>33358358</v>
      </c>
      <c r="D777">
        <v>31172011</v>
      </c>
      <c r="E777">
        <v>1</v>
      </c>
      <c r="F777">
        <v>1</v>
      </c>
      <c r="G777">
        <v>1</v>
      </c>
      <c r="H777">
        <v>1</v>
      </c>
      <c r="I777" t="s">
        <v>832</v>
      </c>
      <c r="J777" t="s">
        <v>3</v>
      </c>
      <c r="K777" t="s">
        <v>833</v>
      </c>
      <c r="L777">
        <v>1191</v>
      </c>
      <c r="N777">
        <v>1013</v>
      </c>
      <c r="O777" t="s">
        <v>831</v>
      </c>
      <c r="P777" t="s">
        <v>831</v>
      </c>
      <c r="Q777">
        <v>1</v>
      </c>
      <c r="W777">
        <v>0</v>
      </c>
      <c r="X777">
        <v>-1417349443</v>
      </c>
      <c r="Y777">
        <v>0.01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1</v>
      </c>
      <c r="AJ777">
        <v>1</v>
      </c>
      <c r="AK777">
        <v>1</v>
      </c>
      <c r="AL777">
        <v>1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3</v>
      </c>
      <c r="AT777">
        <v>0.01</v>
      </c>
      <c r="AU777" t="s">
        <v>3</v>
      </c>
      <c r="AV777">
        <v>2</v>
      </c>
      <c r="AW777">
        <v>2</v>
      </c>
      <c r="AX777">
        <v>33358365</v>
      </c>
      <c r="AY777">
        <v>1</v>
      </c>
      <c r="AZ777">
        <v>2048</v>
      </c>
      <c r="BA777">
        <v>888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Y777*Source!I843</f>
        <v>4.0000000000000001E-3</v>
      </c>
      <c r="CY777">
        <f>AD777</f>
        <v>0</v>
      </c>
      <c r="CZ777">
        <f>AH777</f>
        <v>0</v>
      </c>
      <c r="DA777">
        <f>AL777</f>
        <v>1</v>
      </c>
      <c r="DB777">
        <f>ROUND(ROUND(AT777*CZ777,2),2)</f>
        <v>0</v>
      </c>
      <c r="DC777">
        <f>ROUND(ROUND(AT777*AG777,2),2)</f>
        <v>0</v>
      </c>
    </row>
    <row r="778" spans="1:107">
      <c r="A778">
        <f>ROW(Source!A843)</f>
        <v>843</v>
      </c>
      <c r="B778">
        <v>33304960</v>
      </c>
      <c r="C778">
        <v>33358358</v>
      </c>
      <c r="D778">
        <v>31259879</v>
      </c>
      <c r="E778">
        <v>1</v>
      </c>
      <c r="F778">
        <v>1</v>
      </c>
      <c r="G778">
        <v>1</v>
      </c>
      <c r="H778">
        <v>2</v>
      </c>
      <c r="I778" t="s">
        <v>841</v>
      </c>
      <c r="J778" t="s">
        <v>842</v>
      </c>
      <c r="K778" t="s">
        <v>843</v>
      </c>
      <c r="L778">
        <v>1368</v>
      </c>
      <c r="N778">
        <v>1011</v>
      </c>
      <c r="O778" t="s">
        <v>837</v>
      </c>
      <c r="P778" t="s">
        <v>837</v>
      </c>
      <c r="Q778">
        <v>1</v>
      </c>
      <c r="W778">
        <v>0</v>
      </c>
      <c r="X778">
        <v>1372534845</v>
      </c>
      <c r="Y778">
        <v>1.4999999999999999E-2</v>
      </c>
      <c r="AA778">
        <v>0</v>
      </c>
      <c r="AB778">
        <v>65.709999999999994</v>
      </c>
      <c r="AC778">
        <v>11.6</v>
      </c>
      <c r="AD778">
        <v>0</v>
      </c>
      <c r="AE778">
        <v>0</v>
      </c>
      <c r="AF778">
        <v>65.709999999999994</v>
      </c>
      <c r="AG778">
        <v>11.6</v>
      </c>
      <c r="AH778">
        <v>0</v>
      </c>
      <c r="AI778">
        <v>1</v>
      </c>
      <c r="AJ778">
        <v>1</v>
      </c>
      <c r="AK778">
        <v>1</v>
      </c>
      <c r="AL778">
        <v>1</v>
      </c>
      <c r="AN778">
        <v>0</v>
      </c>
      <c r="AO778">
        <v>1</v>
      </c>
      <c r="AP778">
        <v>1</v>
      </c>
      <c r="AQ778">
        <v>0</v>
      </c>
      <c r="AR778">
        <v>0</v>
      </c>
      <c r="AS778" t="s">
        <v>3</v>
      </c>
      <c r="AT778">
        <v>0.01</v>
      </c>
      <c r="AU778" t="s">
        <v>21</v>
      </c>
      <c r="AV778">
        <v>0</v>
      </c>
      <c r="AW778">
        <v>2</v>
      </c>
      <c r="AX778">
        <v>33358366</v>
      </c>
      <c r="AY778">
        <v>1</v>
      </c>
      <c r="AZ778">
        <v>0</v>
      </c>
      <c r="BA778">
        <v>889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Y778*Source!I843</f>
        <v>6.0000000000000001E-3</v>
      </c>
      <c r="CY778">
        <f>AB778</f>
        <v>65.709999999999994</v>
      </c>
      <c r="CZ778">
        <f>AF778</f>
        <v>65.709999999999994</v>
      </c>
      <c r="DA778">
        <f>AJ778</f>
        <v>1</v>
      </c>
      <c r="DB778">
        <f>ROUND(((ROUND(AT778*CZ778,2)*1.2)*1.25),2)</f>
        <v>0.99</v>
      </c>
      <c r="DC778">
        <f>ROUND(((ROUND(AT778*AG778,2)*1.2)*1.25),2)</f>
        <v>0.18</v>
      </c>
    </row>
    <row r="779" spans="1:107">
      <c r="A779">
        <f>ROW(Source!A843)</f>
        <v>843</v>
      </c>
      <c r="B779">
        <v>33304960</v>
      </c>
      <c r="C779">
        <v>33358358</v>
      </c>
      <c r="D779">
        <v>31180727</v>
      </c>
      <c r="E779">
        <v>1</v>
      </c>
      <c r="F779">
        <v>1</v>
      </c>
      <c r="G779">
        <v>1</v>
      </c>
      <c r="H779">
        <v>3</v>
      </c>
      <c r="I779" t="s">
        <v>844</v>
      </c>
      <c r="J779" t="s">
        <v>845</v>
      </c>
      <c r="K779" t="s">
        <v>846</v>
      </c>
      <c r="L779">
        <v>1348</v>
      </c>
      <c r="N779">
        <v>1009</v>
      </c>
      <c r="O779" t="s">
        <v>32</v>
      </c>
      <c r="P779" t="s">
        <v>32</v>
      </c>
      <c r="Q779">
        <v>1000</v>
      </c>
      <c r="W779">
        <v>0</v>
      </c>
      <c r="X779">
        <v>-437906794</v>
      </c>
      <c r="Y779">
        <v>4.0000000000000002E-4</v>
      </c>
      <c r="AA779">
        <v>9040.01</v>
      </c>
      <c r="AB779">
        <v>0</v>
      </c>
      <c r="AC779">
        <v>0</v>
      </c>
      <c r="AD779">
        <v>0</v>
      </c>
      <c r="AE779">
        <v>9040.01</v>
      </c>
      <c r="AF779">
        <v>0</v>
      </c>
      <c r="AG779">
        <v>0</v>
      </c>
      <c r="AH779">
        <v>0</v>
      </c>
      <c r="AI779">
        <v>1</v>
      </c>
      <c r="AJ779">
        <v>1</v>
      </c>
      <c r="AK779">
        <v>1</v>
      </c>
      <c r="AL779">
        <v>1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3</v>
      </c>
      <c r="AT779">
        <v>4.0000000000000002E-4</v>
      </c>
      <c r="AU779" t="s">
        <v>3</v>
      </c>
      <c r="AV779">
        <v>0</v>
      </c>
      <c r="AW779">
        <v>2</v>
      </c>
      <c r="AX779">
        <v>33358367</v>
      </c>
      <c r="AY779">
        <v>1</v>
      </c>
      <c r="AZ779">
        <v>0</v>
      </c>
      <c r="BA779">
        <v>890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Y779*Source!I843</f>
        <v>1.6000000000000001E-4</v>
      </c>
      <c r="CY779">
        <f>AA779</f>
        <v>9040.01</v>
      </c>
      <c r="CZ779">
        <f>AE779</f>
        <v>9040.01</v>
      </c>
      <c r="DA779">
        <f>AI779</f>
        <v>1</v>
      </c>
      <c r="DB779">
        <f>ROUND(ROUND(AT779*CZ779,2),2)</f>
        <v>3.62</v>
      </c>
      <c r="DC779">
        <f>ROUND(ROUND(AT779*AG779,2),2)</f>
        <v>0</v>
      </c>
    </row>
    <row r="780" spans="1:107">
      <c r="A780">
        <f>ROW(Source!A843)</f>
        <v>843</v>
      </c>
      <c r="B780">
        <v>33304960</v>
      </c>
      <c r="C780">
        <v>33358358</v>
      </c>
      <c r="D780">
        <v>31181610</v>
      </c>
      <c r="E780">
        <v>1</v>
      </c>
      <c r="F780">
        <v>1</v>
      </c>
      <c r="G780">
        <v>1</v>
      </c>
      <c r="H780">
        <v>3</v>
      </c>
      <c r="I780" t="s">
        <v>847</v>
      </c>
      <c r="J780" t="s">
        <v>848</v>
      </c>
      <c r="K780" t="s">
        <v>849</v>
      </c>
      <c r="L780">
        <v>1346</v>
      </c>
      <c r="N780">
        <v>1009</v>
      </c>
      <c r="O780" t="s">
        <v>78</v>
      </c>
      <c r="P780" t="s">
        <v>78</v>
      </c>
      <c r="Q780">
        <v>1</v>
      </c>
      <c r="W780">
        <v>0</v>
      </c>
      <c r="X780">
        <v>-731615568</v>
      </c>
      <c r="Y780">
        <v>1.1000000000000001</v>
      </c>
      <c r="AA780">
        <v>23.09</v>
      </c>
      <c r="AB780">
        <v>0</v>
      </c>
      <c r="AC780">
        <v>0</v>
      </c>
      <c r="AD780">
        <v>0</v>
      </c>
      <c r="AE780">
        <v>23.09</v>
      </c>
      <c r="AF780">
        <v>0</v>
      </c>
      <c r="AG780">
        <v>0</v>
      </c>
      <c r="AH780">
        <v>0</v>
      </c>
      <c r="AI780">
        <v>1</v>
      </c>
      <c r="AJ780">
        <v>1</v>
      </c>
      <c r="AK780">
        <v>1</v>
      </c>
      <c r="AL780">
        <v>1</v>
      </c>
      <c r="AN780">
        <v>0</v>
      </c>
      <c r="AO780">
        <v>1</v>
      </c>
      <c r="AP780">
        <v>0</v>
      </c>
      <c r="AQ780">
        <v>0</v>
      </c>
      <c r="AR780">
        <v>0</v>
      </c>
      <c r="AS780" t="s">
        <v>3</v>
      </c>
      <c r="AT780">
        <v>1.1000000000000001</v>
      </c>
      <c r="AU780" t="s">
        <v>3</v>
      </c>
      <c r="AV780">
        <v>0</v>
      </c>
      <c r="AW780">
        <v>2</v>
      </c>
      <c r="AX780">
        <v>33358368</v>
      </c>
      <c r="AY780">
        <v>1</v>
      </c>
      <c r="AZ780">
        <v>0</v>
      </c>
      <c r="BA780">
        <v>891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Y780*Source!I843</f>
        <v>0.44000000000000006</v>
      </c>
      <c r="CY780">
        <f>AA780</f>
        <v>23.09</v>
      </c>
      <c r="CZ780">
        <f>AE780</f>
        <v>23.09</v>
      </c>
      <c r="DA780">
        <f>AI780</f>
        <v>1</v>
      </c>
      <c r="DB780">
        <f>ROUND(ROUND(AT780*CZ780,2),2)</f>
        <v>25.4</v>
      </c>
      <c r="DC780">
        <f>ROUND(ROUND(AT780*AG780,2),2)</f>
        <v>0</v>
      </c>
    </row>
    <row r="781" spans="1:107">
      <c r="A781">
        <f>ROW(Source!A846)</f>
        <v>846</v>
      </c>
      <c r="B781">
        <v>33304975</v>
      </c>
      <c r="C781">
        <v>33358371</v>
      </c>
      <c r="D781">
        <v>31172069</v>
      </c>
      <c r="E781">
        <v>1</v>
      </c>
      <c r="F781">
        <v>1</v>
      </c>
      <c r="G781">
        <v>1</v>
      </c>
      <c r="H781">
        <v>1</v>
      </c>
      <c r="I781" t="s">
        <v>856</v>
      </c>
      <c r="J781" t="s">
        <v>3</v>
      </c>
      <c r="K781" t="s">
        <v>857</v>
      </c>
      <c r="L781">
        <v>1191</v>
      </c>
      <c r="N781">
        <v>1013</v>
      </c>
      <c r="O781" t="s">
        <v>831</v>
      </c>
      <c r="P781" t="s">
        <v>831</v>
      </c>
      <c r="Q781">
        <v>1</v>
      </c>
      <c r="W781">
        <v>0</v>
      </c>
      <c r="X781">
        <v>-1027537862</v>
      </c>
      <c r="Y781">
        <v>8.307599999999999</v>
      </c>
      <c r="AA781">
        <v>0</v>
      </c>
      <c r="AB781">
        <v>0</v>
      </c>
      <c r="AC781">
        <v>0</v>
      </c>
      <c r="AD781">
        <v>9.18</v>
      </c>
      <c r="AE781">
        <v>0</v>
      </c>
      <c r="AF781">
        <v>0</v>
      </c>
      <c r="AG781">
        <v>0</v>
      </c>
      <c r="AH781">
        <v>9.18</v>
      </c>
      <c r="AI781">
        <v>1</v>
      </c>
      <c r="AJ781">
        <v>1</v>
      </c>
      <c r="AK781">
        <v>1</v>
      </c>
      <c r="AL781">
        <v>1</v>
      </c>
      <c r="AN781">
        <v>0</v>
      </c>
      <c r="AO781">
        <v>1</v>
      </c>
      <c r="AP781">
        <v>1</v>
      </c>
      <c r="AQ781">
        <v>0</v>
      </c>
      <c r="AR781">
        <v>0</v>
      </c>
      <c r="AS781" t="s">
        <v>3</v>
      </c>
      <c r="AT781">
        <v>6.02</v>
      </c>
      <c r="AU781" t="s">
        <v>22</v>
      </c>
      <c r="AV781">
        <v>1</v>
      </c>
      <c r="AW781">
        <v>2</v>
      </c>
      <c r="AX781">
        <v>33358379</v>
      </c>
      <c r="AY781">
        <v>1</v>
      </c>
      <c r="AZ781">
        <v>0</v>
      </c>
      <c r="BA781">
        <v>893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Y781*Source!I846</f>
        <v>1.8442871999999999</v>
      </c>
      <c r="CY781">
        <f>AD781</f>
        <v>9.18</v>
      </c>
      <c r="CZ781">
        <f>AH781</f>
        <v>9.18</v>
      </c>
      <c r="DA781">
        <f>AL781</f>
        <v>1</v>
      </c>
      <c r="DB781">
        <f>ROUND(((ROUND(AT781*CZ781,2)*1.2)*1.15),2)</f>
        <v>76.260000000000005</v>
      </c>
      <c r="DC781">
        <f>ROUND(((ROUND(AT781*AG781,2)*1.2)*1.15),2)</f>
        <v>0</v>
      </c>
    </row>
    <row r="782" spans="1:107">
      <c r="A782">
        <f>ROW(Source!A846)</f>
        <v>846</v>
      </c>
      <c r="B782">
        <v>33304975</v>
      </c>
      <c r="C782">
        <v>33358371</v>
      </c>
      <c r="D782">
        <v>31172011</v>
      </c>
      <c r="E782">
        <v>1</v>
      </c>
      <c r="F782">
        <v>1</v>
      </c>
      <c r="G782">
        <v>1</v>
      </c>
      <c r="H782">
        <v>1</v>
      </c>
      <c r="I782" t="s">
        <v>832</v>
      </c>
      <c r="J782" t="s">
        <v>3</v>
      </c>
      <c r="K782" t="s">
        <v>833</v>
      </c>
      <c r="L782">
        <v>1191</v>
      </c>
      <c r="N782">
        <v>1013</v>
      </c>
      <c r="O782" t="s">
        <v>831</v>
      </c>
      <c r="P782" t="s">
        <v>831</v>
      </c>
      <c r="Q782">
        <v>1</v>
      </c>
      <c r="W782">
        <v>0</v>
      </c>
      <c r="X782">
        <v>-1417349443</v>
      </c>
      <c r="Y782">
        <v>0.04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1</v>
      </c>
      <c r="AJ782">
        <v>1</v>
      </c>
      <c r="AK782">
        <v>1</v>
      </c>
      <c r="AL782">
        <v>1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0.04</v>
      </c>
      <c r="AU782" t="s">
        <v>3</v>
      </c>
      <c r="AV782">
        <v>2</v>
      </c>
      <c r="AW782">
        <v>2</v>
      </c>
      <c r="AX782">
        <v>33358380</v>
      </c>
      <c r="AY782">
        <v>1</v>
      </c>
      <c r="AZ782">
        <v>2048</v>
      </c>
      <c r="BA782">
        <v>894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Y782*Source!I846</f>
        <v>8.8800000000000007E-3</v>
      </c>
      <c r="CY782">
        <f>AD782</f>
        <v>0</v>
      </c>
      <c r="CZ782">
        <f>AH782</f>
        <v>0</v>
      </c>
      <c r="DA782">
        <f>AL782</f>
        <v>1</v>
      </c>
      <c r="DB782">
        <f>ROUND(ROUND(AT782*CZ782,2),2)</f>
        <v>0</v>
      </c>
      <c r="DC782">
        <f>ROUND(ROUND(AT782*AG782,2),2)</f>
        <v>0</v>
      </c>
    </row>
    <row r="783" spans="1:107">
      <c r="A783">
        <f>ROW(Source!A846)</f>
        <v>846</v>
      </c>
      <c r="B783">
        <v>33304975</v>
      </c>
      <c r="C783">
        <v>33358371</v>
      </c>
      <c r="D783">
        <v>31259879</v>
      </c>
      <c r="E783">
        <v>1</v>
      </c>
      <c r="F783">
        <v>1</v>
      </c>
      <c r="G783">
        <v>1</v>
      </c>
      <c r="H783">
        <v>2</v>
      </c>
      <c r="I783" t="s">
        <v>841</v>
      </c>
      <c r="J783" t="s">
        <v>842</v>
      </c>
      <c r="K783" t="s">
        <v>843</v>
      </c>
      <c r="L783">
        <v>1368</v>
      </c>
      <c r="N783">
        <v>1011</v>
      </c>
      <c r="O783" t="s">
        <v>837</v>
      </c>
      <c r="P783" t="s">
        <v>837</v>
      </c>
      <c r="Q783">
        <v>1</v>
      </c>
      <c r="W783">
        <v>0</v>
      </c>
      <c r="X783">
        <v>1372534845</v>
      </c>
      <c r="Y783">
        <v>0.06</v>
      </c>
      <c r="AA783">
        <v>0</v>
      </c>
      <c r="AB783">
        <v>65.709999999999994</v>
      </c>
      <c r="AC783">
        <v>11.6</v>
      </c>
      <c r="AD783">
        <v>0</v>
      </c>
      <c r="AE783">
        <v>0</v>
      </c>
      <c r="AF783">
        <v>65.709999999999994</v>
      </c>
      <c r="AG783">
        <v>11.6</v>
      </c>
      <c r="AH783">
        <v>0</v>
      </c>
      <c r="AI783">
        <v>1</v>
      </c>
      <c r="AJ783">
        <v>1</v>
      </c>
      <c r="AK783">
        <v>1</v>
      </c>
      <c r="AL783">
        <v>1</v>
      </c>
      <c r="AN783">
        <v>0</v>
      </c>
      <c r="AO783">
        <v>1</v>
      </c>
      <c r="AP783">
        <v>1</v>
      </c>
      <c r="AQ783">
        <v>0</v>
      </c>
      <c r="AR783">
        <v>0</v>
      </c>
      <c r="AS783" t="s">
        <v>3</v>
      </c>
      <c r="AT783">
        <v>0.04</v>
      </c>
      <c r="AU783" t="s">
        <v>21</v>
      </c>
      <c r="AV783">
        <v>0</v>
      </c>
      <c r="AW783">
        <v>2</v>
      </c>
      <c r="AX783">
        <v>33358381</v>
      </c>
      <c r="AY783">
        <v>1</v>
      </c>
      <c r="AZ783">
        <v>0</v>
      </c>
      <c r="BA783">
        <v>895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Y783*Source!I846</f>
        <v>1.332E-2</v>
      </c>
      <c r="CY783">
        <f>AB783</f>
        <v>65.709999999999994</v>
      </c>
      <c r="CZ783">
        <f>AF783</f>
        <v>65.709999999999994</v>
      </c>
      <c r="DA783">
        <f>AJ783</f>
        <v>1</v>
      </c>
      <c r="DB783">
        <f>ROUND(((ROUND(AT783*CZ783,2)*1.2)*1.25),2)</f>
        <v>3.95</v>
      </c>
      <c r="DC783">
        <f>ROUND(((ROUND(AT783*AG783,2)*1.2)*1.25),2)</f>
        <v>0.69</v>
      </c>
    </row>
    <row r="784" spans="1:107">
      <c r="A784">
        <f>ROW(Source!A846)</f>
        <v>846</v>
      </c>
      <c r="B784">
        <v>33304975</v>
      </c>
      <c r="C784">
        <v>33358371</v>
      </c>
      <c r="D784">
        <v>31260100</v>
      </c>
      <c r="E784">
        <v>1</v>
      </c>
      <c r="F784">
        <v>1</v>
      </c>
      <c r="G784">
        <v>1</v>
      </c>
      <c r="H784">
        <v>2</v>
      </c>
      <c r="I784" t="s">
        <v>858</v>
      </c>
      <c r="J784" t="s">
        <v>859</v>
      </c>
      <c r="K784" t="s">
        <v>860</v>
      </c>
      <c r="L784">
        <v>1368</v>
      </c>
      <c r="N784">
        <v>1011</v>
      </c>
      <c r="O784" t="s">
        <v>837</v>
      </c>
      <c r="P784" t="s">
        <v>837</v>
      </c>
      <c r="Q784">
        <v>1</v>
      </c>
      <c r="W784">
        <v>0</v>
      </c>
      <c r="X784">
        <v>-353815937</v>
      </c>
      <c r="Y784">
        <v>1.395</v>
      </c>
      <c r="AA784">
        <v>0</v>
      </c>
      <c r="AB784">
        <v>8.1</v>
      </c>
      <c r="AC784">
        <v>0</v>
      </c>
      <c r="AD784">
        <v>0</v>
      </c>
      <c r="AE784">
        <v>0</v>
      </c>
      <c r="AF784">
        <v>8.1</v>
      </c>
      <c r="AG784">
        <v>0</v>
      </c>
      <c r="AH784">
        <v>0</v>
      </c>
      <c r="AI784">
        <v>1</v>
      </c>
      <c r="AJ784">
        <v>1</v>
      </c>
      <c r="AK784">
        <v>1</v>
      </c>
      <c r="AL784">
        <v>1</v>
      </c>
      <c r="AN784">
        <v>0</v>
      </c>
      <c r="AO784">
        <v>1</v>
      </c>
      <c r="AP784">
        <v>1</v>
      </c>
      <c r="AQ784">
        <v>0</v>
      </c>
      <c r="AR784">
        <v>0</v>
      </c>
      <c r="AS784" t="s">
        <v>3</v>
      </c>
      <c r="AT784">
        <v>0.93</v>
      </c>
      <c r="AU784" t="s">
        <v>21</v>
      </c>
      <c r="AV784">
        <v>0</v>
      </c>
      <c r="AW784">
        <v>2</v>
      </c>
      <c r="AX784">
        <v>33358382</v>
      </c>
      <c r="AY784">
        <v>1</v>
      </c>
      <c r="AZ784">
        <v>0</v>
      </c>
      <c r="BA784">
        <v>896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Y784*Source!I846</f>
        <v>0.30969000000000002</v>
      </c>
      <c r="CY784">
        <f>AB784</f>
        <v>8.1</v>
      </c>
      <c r="CZ784">
        <f>AF784</f>
        <v>8.1</v>
      </c>
      <c r="DA784">
        <f>AJ784</f>
        <v>1</v>
      </c>
      <c r="DB784">
        <f>ROUND(((ROUND(AT784*CZ784,2)*1.2)*1.25),2)</f>
        <v>11.3</v>
      </c>
      <c r="DC784">
        <f>ROUND(((ROUND(AT784*AG784,2)*1.2)*1.25),2)</f>
        <v>0</v>
      </c>
    </row>
    <row r="785" spans="1:107">
      <c r="A785">
        <f>ROW(Source!A846)</f>
        <v>846</v>
      </c>
      <c r="B785">
        <v>33304975</v>
      </c>
      <c r="C785">
        <v>33358371</v>
      </c>
      <c r="D785">
        <v>31179550</v>
      </c>
      <c r="E785">
        <v>1</v>
      </c>
      <c r="F785">
        <v>1</v>
      </c>
      <c r="G785">
        <v>1</v>
      </c>
      <c r="H785">
        <v>3</v>
      </c>
      <c r="I785" t="s">
        <v>861</v>
      </c>
      <c r="J785" t="s">
        <v>862</v>
      </c>
      <c r="K785" t="s">
        <v>863</v>
      </c>
      <c r="L785">
        <v>1348</v>
      </c>
      <c r="N785">
        <v>1009</v>
      </c>
      <c r="O785" t="s">
        <v>32</v>
      </c>
      <c r="P785" t="s">
        <v>32</v>
      </c>
      <c r="Q785">
        <v>1000</v>
      </c>
      <c r="W785">
        <v>0</v>
      </c>
      <c r="X785">
        <v>-1068056325</v>
      </c>
      <c r="Y785">
        <v>8.0000000000000004E-4</v>
      </c>
      <c r="AA785">
        <v>10362</v>
      </c>
      <c r="AB785">
        <v>0</v>
      </c>
      <c r="AC785">
        <v>0</v>
      </c>
      <c r="AD785">
        <v>0</v>
      </c>
      <c r="AE785">
        <v>10362</v>
      </c>
      <c r="AF785">
        <v>0</v>
      </c>
      <c r="AG785">
        <v>0</v>
      </c>
      <c r="AH785">
        <v>0</v>
      </c>
      <c r="AI785">
        <v>1</v>
      </c>
      <c r="AJ785">
        <v>1</v>
      </c>
      <c r="AK785">
        <v>1</v>
      </c>
      <c r="AL785">
        <v>1</v>
      </c>
      <c r="AN785">
        <v>0</v>
      </c>
      <c r="AO785">
        <v>1</v>
      </c>
      <c r="AP785">
        <v>0</v>
      </c>
      <c r="AQ785">
        <v>0</v>
      </c>
      <c r="AR785">
        <v>0</v>
      </c>
      <c r="AS785" t="s">
        <v>3</v>
      </c>
      <c r="AT785">
        <v>8.0000000000000004E-4</v>
      </c>
      <c r="AU785" t="s">
        <v>3</v>
      </c>
      <c r="AV785">
        <v>0</v>
      </c>
      <c r="AW785">
        <v>2</v>
      </c>
      <c r="AX785">
        <v>33358383</v>
      </c>
      <c r="AY785">
        <v>1</v>
      </c>
      <c r="AZ785">
        <v>0</v>
      </c>
      <c r="BA785">
        <v>897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Y785*Source!I846</f>
        <v>1.7760000000000001E-4</v>
      </c>
      <c r="CY785">
        <f>AA785</f>
        <v>10362</v>
      </c>
      <c r="CZ785">
        <f>AE785</f>
        <v>10362</v>
      </c>
      <c r="DA785">
        <f>AI785</f>
        <v>1</v>
      </c>
      <c r="DB785">
        <f>ROUND(ROUND(AT785*CZ785,2),2)</f>
        <v>8.2899999999999991</v>
      </c>
      <c r="DC785">
        <f>ROUND(ROUND(AT785*AG785,2),2)</f>
        <v>0</v>
      </c>
    </row>
    <row r="786" spans="1:107">
      <c r="A786">
        <f>ROW(Source!A846)</f>
        <v>846</v>
      </c>
      <c r="B786">
        <v>33304975</v>
      </c>
      <c r="C786">
        <v>33358371</v>
      </c>
      <c r="D786">
        <v>31180727</v>
      </c>
      <c r="E786">
        <v>1</v>
      </c>
      <c r="F786">
        <v>1</v>
      </c>
      <c r="G786">
        <v>1</v>
      </c>
      <c r="H786">
        <v>3</v>
      </c>
      <c r="I786" t="s">
        <v>844</v>
      </c>
      <c r="J786" t="s">
        <v>845</v>
      </c>
      <c r="K786" t="s">
        <v>846</v>
      </c>
      <c r="L786">
        <v>1348</v>
      </c>
      <c r="N786">
        <v>1009</v>
      </c>
      <c r="O786" t="s">
        <v>32</v>
      </c>
      <c r="P786" t="s">
        <v>32</v>
      </c>
      <c r="Q786">
        <v>1000</v>
      </c>
      <c r="W786">
        <v>0</v>
      </c>
      <c r="X786">
        <v>-437906794</v>
      </c>
      <c r="Y786">
        <v>6.9999999999999999E-4</v>
      </c>
      <c r="AA786">
        <v>9040.01</v>
      </c>
      <c r="AB786">
        <v>0</v>
      </c>
      <c r="AC786">
        <v>0</v>
      </c>
      <c r="AD786">
        <v>0</v>
      </c>
      <c r="AE786">
        <v>9040.01</v>
      </c>
      <c r="AF786">
        <v>0</v>
      </c>
      <c r="AG786">
        <v>0</v>
      </c>
      <c r="AH786">
        <v>0</v>
      </c>
      <c r="AI786">
        <v>1</v>
      </c>
      <c r="AJ786">
        <v>1</v>
      </c>
      <c r="AK786">
        <v>1</v>
      </c>
      <c r="AL786">
        <v>1</v>
      </c>
      <c r="AN786">
        <v>0</v>
      </c>
      <c r="AO786">
        <v>1</v>
      </c>
      <c r="AP786">
        <v>0</v>
      </c>
      <c r="AQ786">
        <v>0</v>
      </c>
      <c r="AR786">
        <v>0</v>
      </c>
      <c r="AS786" t="s">
        <v>3</v>
      </c>
      <c r="AT786">
        <v>6.9999999999999999E-4</v>
      </c>
      <c r="AU786" t="s">
        <v>3</v>
      </c>
      <c r="AV786">
        <v>0</v>
      </c>
      <c r="AW786">
        <v>2</v>
      </c>
      <c r="AX786">
        <v>33358384</v>
      </c>
      <c r="AY786">
        <v>1</v>
      </c>
      <c r="AZ786">
        <v>0</v>
      </c>
      <c r="BA786">
        <v>898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Y786*Source!I846</f>
        <v>1.5540000000000001E-4</v>
      </c>
      <c r="CY786">
        <f>AA786</f>
        <v>9040.01</v>
      </c>
      <c r="CZ786">
        <f>AE786</f>
        <v>9040.01</v>
      </c>
      <c r="DA786">
        <f>AI786</f>
        <v>1</v>
      </c>
      <c r="DB786">
        <f>ROUND(ROUND(AT786*CZ786,2),2)</f>
        <v>6.33</v>
      </c>
      <c r="DC786">
        <f>ROUND(ROUND(AT786*AG786,2),2)</f>
        <v>0</v>
      </c>
    </row>
    <row r="787" spans="1:107">
      <c r="A787">
        <f>ROW(Source!A846)</f>
        <v>846</v>
      </c>
      <c r="B787">
        <v>33304975</v>
      </c>
      <c r="C787">
        <v>33358371</v>
      </c>
      <c r="D787">
        <v>31223743</v>
      </c>
      <c r="E787">
        <v>1</v>
      </c>
      <c r="F787">
        <v>1</v>
      </c>
      <c r="G787">
        <v>1</v>
      </c>
      <c r="H787">
        <v>3</v>
      </c>
      <c r="I787" t="s">
        <v>76</v>
      </c>
      <c r="J787" t="s">
        <v>79</v>
      </c>
      <c r="K787" t="s">
        <v>77</v>
      </c>
      <c r="L787">
        <v>1346</v>
      </c>
      <c r="N787">
        <v>1009</v>
      </c>
      <c r="O787" t="s">
        <v>78</v>
      </c>
      <c r="P787" t="s">
        <v>78</v>
      </c>
      <c r="Q787">
        <v>1</v>
      </c>
      <c r="W787">
        <v>0</v>
      </c>
      <c r="X787">
        <v>-418489366</v>
      </c>
      <c r="Y787">
        <v>100</v>
      </c>
      <c r="AA787">
        <v>8.52</v>
      </c>
      <c r="AB787">
        <v>0</v>
      </c>
      <c r="AC787">
        <v>0</v>
      </c>
      <c r="AD787">
        <v>0</v>
      </c>
      <c r="AE787">
        <v>8.52</v>
      </c>
      <c r="AF787">
        <v>0</v>
      </c>
      <c r="AG787">
        <v>0</v>
      </c>
      <c r="AH787">
        <v>0</v>
      </c>
      <c r="AI787">
        <v>1</v>
      </c>
      <c r="AJ787">
        <v>1</v>
      </c>
      <c r="AK787">
        <v>1</v>
      </c>
      <c r="AL787">
        <v>1</v>
      </c>
      <c r="AN787">
        <v>0</v>
      </c>
      <c r="AO787">
        <v>1</v>
      </c>
      <c r="AP787">
        <v>0</v>
      </c>
      <c r="AQ787">
        <v>0</v>
      </c>
      <c r="AR787">
        <v>0</v>
      </c>
      <c r="AS787" t="s">
        <v>3</v>
      </c>
      <c r="AT787">
        <v>100</v>
      </c>
      <c r="AU787" t="s">
        <v>3</v>
      </c>
      <c r="AV787">
        <v>0</v>
      </c>
      <c r="AW787">
        <v>2</v>
      </c>
      <c r="AX787">
        <v>33358386</v>
      </c>
      <c r="AY787">
        <v>1</v>
      </c>
      <c r="AZ787">
        <v>0</v>
      </c>
      <c r="BA787">
        <v>900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Y787*Source!I846</f>
        <v>22.2</v>
      </c>
      <c r="CY787">
        <f>AA787</f>
        <v>8.52</v>
      </c>
      <c r="CZ787">
        <f>AE787</f>
        <v>8.52</v>
      </c>
      <c r="DA787">
        <f>AI787</f>
        <v>1</v>
      </c>
      <c r="DB787">
        <f>ROUND(ROUND(AT787*CZ787,2),2)</f>
        <v>852</v>
      </c>
      <c r="DC787">
        <f>ROUND(ROUND(AT787*AG787,2),2)</f>
        <v>0</v>
      </c>
    </row>
    <row r="788" spans="1:107">
      <c r="A788">
        <f>ROW(Source!A847)</f>
        <v>847</v>
      </c>
      <c r="B788">
        <v>33304960</v>
      </c>
      <c r="C788">
        <v>33358371</v>
      </c>
      <c r="D788">
        <v>31172069</v>
      </c>
      <c r="E788">
        <v>1</v>
      </c>
      <c r="F788">
        <v>1</v>
      </c>
      <c r="G788">
        <v>1</v>
      </c>
      <c r="H788">
        <v>1</v>
      </c>
      <c r="I788" t="s">
        <v>856</v>
      </c>
      <c r="J788" t="s">
        <v>3</v>
      </c>
      <c r="K788" t="s">
        <v>857</v>
      </c>
      <c r="L788">
        <v>1191</v>
      </c>
      <c r="N788">
        <v>1013</v>
      </c>
      <c r="O788" t="s">
        <v>831</v>
      </c>
      <c r="P788" t="s">
        <v>831</v>
      </c>
      <c r="Q788">
        <v>1</v>
      </c>
      <c r="W788">
        <v>0</v>
      </c>
      <c r="X788">
        <v>-1027537862</v>
      </c>
      <c r="Y788">
        <v>8.307599999999999</v>
      </c>
      <c r="AA788">
        <v>0</v>
      </c>
      <c r="AB788">
        <v>0</v>
      </c>
      <c r="AC788">
        <v>0</v>
      </c>
      <c r="AD788">
        <v>9.18</v>
      </c>
      <c r="AE788">
        <v>0</v>
      </c>
      <c r="AF788">
        <v>0</v>
      </c>
      <c r="AG788">
        <v>0</v>
      </c>
      <c r="AH788">
        <v>9.18</v>
      </c>
      <c r="AI788">
        <v>1</v>
      </c>
      <c r="AJ788">
        <v>1</v>
      </c>
      <c r="AK788">
        <v>1</v>
      </c>
      <c r="AL788">
        <v>1</v>
      </c>
      <c r="AN788">
        <v>0</v>
      </c>
      <c r="AO788">
        <v>1</v>
      </c>
      <c r="AP788">
        <v>1</v>
      </c>
      <c r="AQ788">
        <v>0</v>
      </c>
      <c r="AR788">
        <v>0</v>
      </c>
      <c r="AS788" t="s">
        <v>3</v>
      </c>
      <c r="AT788">
        <v>6.02</v>
      </c>
      <c r="AU788" t="s">
        <v>22</v>
      </c>
      <c r="AV788">
        <v>1</v>
      </c>
      <c r="AW788">
        <v>2</v>
      </c>
      <c r="AX788">
        <v>33358379</v>
      </c>
      <c r="AY788">
        <v>1</v>
      </c>
      <c r="AZ788">
        <v>0</v>
      </c>
      <c r="BA788">
        <v>901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Y788*Source!I847</f>
        <v>1.8442871999999999</v>
      </c>
      <c r="CY788">
        <f>AD788</f>
        <v>9.18</v>
      </c>
      <c r="CZ788">
        <f>AH788</f>
        <v>9.18</v>
      </c>
      <c r="DA788">
        <f>AL788</f>
        <v>1</v>
      </c>
      <c r="DB788">
        <f>ROUND(((ROUND(AT788*CZ788,2)*1.2)*1.15),2)</f>
        <v>76.260000000000005</v>
      </c>
      <c r="DC788">
        <f>ROUND(((ROUND(AT788*AG788,2)*1.2)*1.15),2)</f>
        <v>0</v>
      </c>
    </row>
    <row r="789" spans="1:107">
      <c r="A789">
        <f>ROW(Source!A847)</f>
        <v>847</v>
      </c>
      <c r="B789">
        <v>33304960</v>
      </c>
      <c r="C789">
        <v>33358371</v>
      </c>
      <c r="D789">
        <v>31172011</v>
      </c>
      <c r="E789">
        <v>1</v>
      </c>
      <c r="F789">
        <v>1</v>
      </c>
      <c r="G789">
        <v>1</v>
      </c>
      <c r="H789">
        <v>1</v>
      </c>
      <c r="I789" t="s">
        <v>832</v>
      </c>
      <c r="J789" t="s">
        <v>3</v>
      </c>
      <c r="K789" t="s">
        <v>833</v>
      </c>
      <c r="L789">
        <v>1191</v>
      </c>
      <c r="N789">
        <v>1013</v>
      </c>
      <c r="O789" t="s">
        <v>831</v>
      </c>
      <c r="P789" t="s">
        <v>831</v>
      </c>
      <c r="Q789">
        <v>1</v>
      </c>
      <c r="W789">
        <v>0</v>
      </c>
      <c r="X789">
        <v>-1417349443</v>
      </c>
      <c r="Y789">
        <v>0.04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</v>
      </c>
      <c r="AJ789">
        <v>1</v>
      </c>
      <c r="AK789">
        <v>1</v>
      </c>
      <c r="AL789">
        <v>1</v>
      </c>
      <c r="AN789">
        <v>0</v>
      </c>
      <c r="AO789">
        <v>1</v>
      </c>
      <c r="AP789">
        <v>0</v>
      </c>
      <c r="AQ789">
        <v>0</v>
      </c>
      <c r="AR789">
        <v>0</v>
      </c>
      <c r="AS789" t="s">
        <v>3</v>
      </c>
      <c r="AT789">
        <v>0.04</v>
      </c>
      <c r="AU789" t="s">
        <v>3</v>
      </c>
      <c r="AV789">
        <v>2</v>
      </c>
      <c r="AW789">
        <v>2</v>
      </c>
      <c r="AX789">
        <v>33358380</v>
      </c>
      <c r="AY789">
        <v>1</v>
      </c>
      <c r="AZ789">
        <v>2048</v>
      </c>
      <c r="BA789">
        <v>902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Y789*Source!I847</f>
        <v>8.8800000000000007E-3</v>
      </c>
      <c r="CY789">
        <f>AD789</f>
        <v>0</v>
      </c>
      <c r="CZ789">
        <f>AH789</f>
        <v>0</v>
      </c>
      <c r="DA789">
        <f>AL789</f>
        <v>1</v>
      </c>
      <c r="DB789">
        <f>ROUND(ROUND(AT789*CZ789,2),2)</f>
        <v>0</v>
      </c>
      <c r="DC789">
        <f>ROUND(ROUND(AT789*AG789,2),2)</f>
        <v>0</v>
      </c>
    </row>
    <row r="790" spans="1:107">
      <c r="A790">
        <f>ROW(Source!A847)</f>
        <v>847</v>
      </c>
      <c r="B790">
        <v>33304960</v>
      </c>
      <c r="C790">
        <v>33358371</v>
      </c>
      <c r="D790">
        <v>31259879</v>
      </c>
      <c r="E790">
        <v>1</v>
      </c>
      <c r="F790">
        <v>1</v>
      </c>
      <c r="G790">
        <v>1</v>
      </c>
      <c r="H790">
        <v>2</v>
      </c>
      <c r="I790" t="s">
        <v>841</v>
      </c>
      <c r="J790" t="s">
        <v>842</v>
      </c>
      <c r="K790" t="s">
        <v>843</v>
      </c>
      <c r="L790">
        <v>1368</v>
      </c>
      <c r="N790">
        <v>1011</v>
      </c>
      <c r="O790" t="s">
        <v>837</v>
      </c>
      <c r="P790" t="s">
        <v>837</v>
      </c>
      <c r="Q790">
        <v>1</v>
      </c>
      <c r="W790">
        <v>0</v>
      </c>
      <c r="X790">
        <v>1372534845</v>
      </c>
      <c r="Y790">
        <v>0.06</v>
      </c>
      <c r="AA790">
        <v>0</v>
      </c>
      <c r="AB790">
        <v>65.709999999999994</v>
      </c>
      <c r="AC790">
        <v>11.6</v>
      </c>
      <c r="AD790">
        <v>0</v>
      </c>
      <c r="AE790">
        <v>0</v>
      </c>
      <c r="AF790">
        <v>65.709999999999994</v>
      </c>
      <c r="AG790">
        <v>11.6</v>
      </c>
      <c r="AH790">
        <v>0</v>
      </c>
      <c r="AI790">
        <v>1</v>
      </c>
      <c r="AJ790">
        <v>1</v>
      </c>
      <c r="AK790">
        <v>1</v>
      </c>
      <c r="AL790">
        <v>1</v>
      </c>
      <c r="AN790">
        <v>0</v>
      </c>
      <c r="AO790">
        <v>1</v>
      </c>
      <c r="AP790">
        <v>1</v>
      </c>
      <c r="AQ790">
        <v>0</v>
      </c>
      <c r="AR790">
        <v>0</v>
      </c>
      <c r="AS790" t="s">
        <v>3</v>
      </c>
      <c r="AT790">
        <v>0.04</v>
      </c>
      <c r="AU790" t="s">
        <v>21</v>
      </c>
      <c r="AV790">
        <v>0</v>
      </c>
      <c r="AW790">
        <v>2</v>
      </c>
      <c r="AX790">
        <v>33358381</v>
      </c>
      <c r="AY790">
        <v>1</v>
      </c>
      <c r="AZ790">
        <v>0</v>
      </c>
      <c r="BA790">
        <v>903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Y790*Source!I847</f>
        <v>1.332E-2</v>
      </c>
      <c r="CY790">
        <f>AB790</f>
        <v>65.709999999999994</v>
      </c>
      <c r="CZ790">
        <f>AF790</f>
        <v>65.709999999999994</v>
      </c>
      <c r="DA790">
        <f>AJ790</f>
        <v>1</v>
      </c>
      <c r="DB790">
        <f>ROUND(((ROUND(AT790*CZ790,2)*1.2)*1.25),2)</f>
        <v>3.95</v>
      </c>
      <c r="DC790">
        <f>ROUND(((ROUND(AT790*AG790,2)*1.2)*1.25),2)</f>
        <v>0.69</v>
      </c>
    </row>
    <row r="791" spans="1:107">
      <c r="A791">
        <f>ROW(Source!A847)</f>
        <v>847</v>
      </c>
      <c r="B791">
        <v>33304960</v>
      </c>
      <c r="C791">
        <v>33358371</v>
      </c>
      <c r="D791">
        <v>31260100</v>
      </c>
      <c r="E791">
        <v>1</v>
      </c>
      <c r="F791">
        <v>1</v>
      </c>
      <c r="G791">
        <v>1</v>
      </c>
      <c r="H791">
        <v>2</v>
      </c>
      <c r="I791" t="s">
        <v>858</v>
      </c>
      <c r="J791" t="s">
        <v>859</v>
      </c>
      <c r="K791" t="s">
        <v>860</v>
      </c>
      <c r="L791">
        <v>1368</v>
      </c>
      <c r="N791">
        <v>1011</v>
      </c>
      <c r="O791" t="s">
        <v>837</v>
      </c>
      <c r="P791" t="s">
        <v>837</v>
      </c>
      <c r="Q791">
        <v>1</v>
      </c>
      <c r="W791">
        <v>0</v>
      </c>
      <c r="X791">
        <v>-353815937</v>
      </c>
      <c r="Y791">
        <v>1.395</v>
      </c>
      <c r="AA791">
        <v>0</v>
      </c>
      <c r="AB791">
        <v>8.1</v>
      </c>
      <c r="AC791">
        <v>0</v>
      </c>
      <c r="AD791">
        <v>0</v>
      </c>
      <c r="AE791">
        <v>0</v>
      </c>
      <c r="AF791">
        <v>8.1</v>
      </c>
      <c r="AG791">
        <v>0</v>
      </c>
      <c r="AH791">
        <v>0</v>
      </c>
      <c r="AI791">
        <v>1</v>
      </c>
      <c r="AJ791">
        <v>1</v>
      </c>
      <c r="AK791">
        <v>1</v>
      </c>
      <c r="AL791">
        <v>1</v>
      </c>
      <c r="AN791">
        <v>0</v>
      </c>
      <c r="AO791">
        <v>1</v>
      </c>
      <c r="AP791">
        <v>1</v>
      </c>
      <c r="AQ791">
        <v>0</v>
      </c>
      <c r="AR791">
        <v>0</v>
      </c>
      <c r="AS791" t="s">
        <v>3</v>
      </c>
      <c r="AT791">
        <v>0.93</v>
      </c>
      <c r="AU791" t="s">
        <v>21</v>
      </c>
      <c r="AV791">
        <v>0</v>
      </c>
      <c r="AW791">
        <v>2</v>
      </c>
      <c r="AX791">
        <v>33358382</v>
      </c>
      <c r="AY791">
        <v>1</v>
      </c>
      <c r="AZ791">
        <v>0</v>
      </c>
      <c r="BA791">
        <v>904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Y791*Source!I847</f>
        <v>0.30969000000000002</v>
      </c>
      <c r="CY791">
        <f>AB791</f>
        <v>8.1</v>
      </c>
      <c r="CZ791">
        <f>AF791</f>
        <v>8.1</v>
      </c>
      <c r="DA791">
        <f>AJ791</f>
        <v>1</v>
      </c>
      <c r="DB791">
        <f>ROUND(((ROUND(AT791*CZ791,2)*1.2)*1.25),2)</f>
        <v>11.3</v>
      </c>
      <c r="DC791">
        <f>ROUND(((ROUND(AT791*AG791,2)*1.2)*1.25),2)</f>
        <v>0</v>
      </c>
    </row>
    <row r="792" spans="1:107">
      <c r="A792">
        <f>ROW(Source!A847)</f>
        <v>847</v>
      </c>
      <c r="B792">
        <v>33304960</v>
      </c>
      <c r="C792">
        <v>33358371</v>
      </c>
      <c r="D792">
        <v>31179550</v>
      </c>
      <c r="E792">
        <v>1</v>
      </c>
      <c r="F792">
        <v>1</v>
      </c>
      <c r="G792">
        <v>1</v>
      </c>
      <c r="H792">
        <v>3</v>
      </c>
      <c r="I792" t="s">
        <v>861</v>
      </c>
      <c r="J792" t="s">
        <v>862</v>
      </c>
      <c r="K792" t="s">
        <v>863</v>
      </c>
      <c r="L792">
        <v>1348</v>
      </c>
      <c r="N792">
        <v>1009</v>
      </c>
      <c r="O792" t="s">
        <v>32</v>
      </c>
      <c r="P792" t="s">
        <v>32</v>
      </c>
      <c r="Q792">
        <v>1000</v>
      </c>
      <c r="W792">
        <v>0</v>
      </c>
      <c r="X792">
        <v>-1068056325</v>
      </c>
      <c r="Y792">
        <v>8.0000000000000004E-4</v>
      </c>
      <c r="AA792">
        <v>10362</v>
      </c>
      <c r="AB792">
        <v>0</v>
      </c>
      <c r="AC792">
        <v>0</v>
      </c>
      <c r="AD792">
        <v>0</v>
      </c>
      <c r="AE792">
        <v>10362</v>
      </c>
      <c r="AF792">
        <v>0</v>
      </c>
      <c r="AG792">
        <v>0</v>
      </c>
      <c r="AH792">
        <v>0</v>
      </c>
      <c r="AI792">
        <v>1</v>
      </c>
      <c r="AJ792">
        <v>1</v>
      </c>
      <c r="AK792">
        <v>1</v>
      </c>
      <c r="AL792">
        <v>1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3</v>
      </c>
      <c r="AT792">
        <v>8.0000000000000004E-4</v>
      </c>
      <c r="AU792" t="s">
        <v>3</v>
      </c>
      <c r="AV792">
        <v>0</v>
      </c>
      <c r="AW792">
        <v>2</v>
      </c>
      <c r="AX792">
        <v>33358383</v>
      </c>
      <c r="AY792">
        <v>1</v>
      </c>
      <c r="AZ792">
        <v>0</v>
      </c>
      <c r="BA792">
        <v>905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Y792*Source!I847</f>
        <v>1.7760000000000001E-4</v>
      </c>
      <c r="CY792">
        <f>AA792</f>
        <v>10362</v>
      </c>
      <c r="CZ792">
        <f>AE792</f>
        <v>10362</v>
      </c>
      <c r="DA792">
        <f>AI792</f>
        <v>1</v>
      </c>
      <c r="DB792">
        <f>ROUND(ROUND(AT792*CZ792,2),2)</f>
        <v>8.2899999999999991</v>
      </c>
      <c r="DC792">
        <f>ROUND(ROUND(AT792*AG792,2),2)</f>
        <v>0</v>
      </c>
    </row>
    <row r="793" spans="1:107">
      <c r="A793">
        <f>ROW(Source!A847)</f>
        <v>847</v>
      </c>
      <c r="B793">
        <v>33304960</v>
      </c>
      <c r="C793">
        <v>33358371</v>
      </c>
      <c r="D793">
        <v>31180727</v>
      </c>
      <c r="E793">
        <v>1</v>
      </c>
      <c r="F793">
        <v>1</v>
      </c>
      <c r="G793">
        <v>1</v>
      </c>
      <c r="H793">
        <v>3</v>
      </c>
      <c r="I793" t="s">
        <v>844</v>
      </c>
      <c r="J793" t="s">
        <v>845</v>
      </c>
      <c r="K793" t="s">
        <v>846</v>
      </c>
      <c r="L793">
        <v>1348</v>
      </c>
      <c r="N793">
        <v>1009</v>
      </c>
      <c r="O793" t="s">
        <v>32</v>
      </c>
      <c r="P793" t="s">
        <v>32</v>
      </c>
      <c r="Q793">
        <v>1000</v>
      </c>
      <c r="W793">
        <v>0</v>
      </c>
      <c r="X793">
        <v>-437906794</v>
      </c>
      <c r="Y793">
        <v>6.9999999999999999E-4</v>
      </c>
      <c r="AA793">
        <v>9040.01</v>
      </c>
      <c r="AB793">
        <v>0</v>
      </c>
      <c r="AC793">
        <v>0</v>
      </c>
      <c r="AD793">
        <v>0</v>
      </c>
      <c r="AE793">
        <v>9040.01</v>
      </c>
      <c r="AF793">
        <v>0</v>
      </c>
      <c r="AG793">
        <v>0</v>
      </c>
      <c r="AH793">
        <v>0</v>
      </c>
      <c r="AI793">
        <v>1</v>
      </c>
      <c r="AJ793">
        <v>1</v>
      </c>
      <c r="AK793">
        <v>1</v>
      </c>
      <c r="AL793">
        <v>1</v>
      </c>
      <c r="AN793">
        <v>0</v>
      </c>
      <c r="AO793">
        <v>1</v>
      </c>
      <c r="AP793">
        <v>0</v>
      </c>
      <c r="AQ793">
        <v>0</v>
      </c>
      <c r="AR793">
        <v>0</v>
      </c>
      <c r="AS793" t="s">
        <v>3</v>
      </c>
      <c r="AT793">
        <v>6.9999999999999999E-4</v>
      </c>
      <c r="AU793" t="s">
        <v>3</v>
      </c>
      <c r="AV793">
        <v>0</v>
      </c>
      <c r="AW793">
        <v>2</v>
      </c>
      <c r="AX793">
        <v>33358384</v>
      </c>
      <c r="AY793">
        <v>1</v>
      </c>
      <c r="AZ793">
        <v>0</v>
      </c>
      <c r="BA793">
        <v>906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Y793*Source!I847</f>
        <v>1.5540000000000001E-4</v>
      </c>
      <c r="CY793">
        <f>AA793</f>
        <v>9040.01</v>
      </c>
      <c r="CZ793">
        <f>AE793</f>
        <v>9040.01</v>
      </c>
      <c r="DA793">
        <f>AI793</f>
        <v>1</v>
      </c>
      <c r="DB793">
        <f>ROUND(ROUND(AT793*CZ793,2),2)</f>
        <v>6.33</v>
      </c>
      <c r="DC793">
        <f>ROUND(ROUND(AT793*AG793,2),2)</f>
        <v>0</v>
      </c>
    </row>
    <row r="794" spans="1:107">
      <c r="A794">
        <f>ROW(Source!A847)</f>
        <v>847</v>
      </c>
      <c r="B794">
        <v>33304960</v>
      </c>
      <c r="C794">
        <v>33358371</v>
      </c>
      <c r="D794">
        <v>31223743</v>
      </c>
      <c r="E794">
        <v>1</v>
      </c>
      <c r="F794">
        <v>1</v>
      </c>
      <c r="G794">
        <v>1</v>
      </c>
      <c r="H794">
        <v>3</v>
      </c>
      <c r="I794" t="s">
        <v>76</v>
      </c>
      <c r="J794" t="s">
        <v>79</v>
      </c>
      <c r="K794" t="s">
        <v>77</v>
      </c>
      <c r="L794">
        <v>1346</v>
      </c>
      <c r="N794">
        <v>1009</v>
      </c>
      <c r="O794" t="s">
        <v>78</v>
      </c>
      <c r="P794" t="s">
        <v>78</v>
      </c>
      <c r="Q794">
        <v>1</v>
      </c>
      <c r="W794">
        <v>0</v>
      </c>
      <c r="X794">
        <v>-418489366</v>
      </c>
      <c r="Y794">
        <v>100</v>
      </c>
      <c r="AA794">
        <v>8.52</v>
      </c>
      <c r="AB794">
        <v>0</v>
      </c>
      <c r="AC794">
        <v>0</v>
      </c>
      <c r="AD794">
        <v>0</v>
      </c>
      <c r="AE794">
        <v>8.52</v>
      </c>
      <c r="AF794">
        <v>0</v>
      </c>
      <c r="AG794">
        <v>0</v>
      </c>
      <c r="AH794">
        <v>0</v>
      </c>
      <c r="AI794">
        <v>1</v>
      </c>
      <c r="AJ794">
        <v>1</v>
      </c>
      <c r="AK794">
        <v>1</v>
      </c>
      <c r="AL794">
        <v>1</v>
      </c>
      <c r="AN794">
        <v>0</v>
      </c>
      <c r="AO794">
        <v>1</v>
      </c>
      <c r="AP794">
        <v>0</v>
      </c>
      <c r="AQ794">
        <v>0</v>
      </c>
      <c r="AR794">
        <v>0</v>
      </c>
      <c r="AS794" t="s">
        <v>3</v>
      </c>
      <c r="AT794">
        <v>100</v>
      </c>
      <c r="AU794" t="s">
        <v>3</v>
      </c>
      <c r="AV794">
        <v>0</v>
      </c>
      <c r="AW794">
        <v>2</v>
      </c>
      <c r="AX794">
        <v>33358386</v>
      </c>
      <c r="AY794">
        <v>1</v>
      </c>
      <c r="AZ794">
        <v>0</v>
      </c>
      <c r="BA794">
        <v>908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Y794*Source!I847</f>
        <v>22.2</v>
      </c>
      <c r="CY794">
        <f>AA794</f>
        <v>8.52</v>
      </c>
      <c r="CZ794">
        <f>AE794</f>
        <v>8.52</v>
      </c>
      <c r="DA794">
        <f>AI794</f>
        <v>1</v>
      </c>
      <c r="DB794">
        <f>ROUND(ROUND(AT794*CZ794,2),2)</f>
        <v>852</v>
      </c>
      <c r="DC794">
        <f>ROUND(ROUND(AT794*AG794,2),2)</f>
        <v>0</v>
      </c>
    </row>
    <row r="795" spans="1:107">
      <c r="A795">
        <f>ROW(Source!A887)</f>
        <v>887</v>
      </c>
      <c r="B795">
        <v>33304975</v>
      </c>
      <c r="C795">
        <v>33358448</v>
      </c>
      <c r="D795">
        <v>31172061</v>
      </c>
      <c r="E795">
        <v>1</v>
      </c>
      <c r="F795">
        <v>1</v>
      </c>
      <c r="G795">
        <v>1</v>
      </c>
      <c r="H795">
        <v>1</v>
      </c>
      <c r="I795" t="s">
        <v>850</v>
      </c>
      <c r="J795" t="s">
        <v>3</v>
      </c>
      <c r="K795" t="s">
        <v>851</v>
      </c>
      <c r="L795">
        <v>1191</v>
      </c>
      <c r="N795">
        <v>1013</v>
      </c>
      <c r="O795" t="s">
        <v>831</v>
      </c>
      <c r="P795" t="s">
        <v>831</v>
      </c>
      <c r="Q795">
        <v>1</v>
      </c>
      <c r="W795">
        <v>0</v>
      </c>
      <c r="X795">
        <v>-784637506</v>
      </c>
      <c r="Y795">
        <v>8.2109999999999985</v>
      </c>
      <c r="AA795">
        <v>0</v>
      </c>
      <c r="AB795">
        <v>0</v>
      </c>
      <c r="AC795">
        <v>0</v>
      </c>
      <c r="AD795">
        <v>8.74</v>
      </c>
      <c r="AE795">
        <v>0</v>
      </c>
      <c r="AF795">
        <v>0</v>
      </c>
      <c r="AG795">
        <v>0</v>
      </c>
      <c r="AH795">
        <v>8.74</v>
      </c>
      <c r="AI795">
        <v>1</v>
      </c>
      <c r="AJ795">
        <v>1</v>
      </c>
      <c r="AK795">
        <v>1</v>
      </c>
      <c r="AL795">
        <v>1</v>
      </c>
      <c r="AN795">
        <v>0</v>
      </c>
      <c r="AO795">
        <v>1</v>
      </c>
      <c r="AP795">
        <v>1</v>
      </c>
      <c r="AQ795">
        <v>0</v>
      </c>
      <c r="AR795">
        <v>0</v>
      </c>
      <c r="AS795" t="s">
        <v>3</v>
      </c>
      <c r="AT795">
        <v>5.95</v>
      </c>
      <c r="AU795" t="s">
        <v>22</v>
      </c>
      <c r="AV795">
        <v>1</v>
      </c>
      <c r="AW795">
        <v>2</v>
      </c>
      <c r="AX795">
        <v>33358449</v>
      </c>
      <c r="AY795">
        <v>1</v>
      </c>
      <c r="AZ795">
        <v>0</v>
      </c>
      <c r="BA795">
        <v>909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Y795*Source!I887</f>
        <v>24.632999999999996</v>
      </c>
      <c r="CY795">
        <f>AD795</f>
        <v>8.74</v>
      </c>
      <c r="CZ795">
        <f>AH795</f>
        <v>8.74</v>
      </c>
      <c r="DA795">
        <f>AL795</f>
        <v>1</v>
      </c>
      <c r="DB795">
        <f>ROUND(((ROUND(AT795*CZ795,2)*1.2)*1.15),2)</f>
        <v>71.760000000000005</v>
      </c>
      <c r="DC795">
        <f>ROUND(((ROUND(AT795*AG795,2)*1.2)*1.15),2)</f>
        <v>0</v>
      </c>
    </row>
    <row r="796" spans="1:107">
      <c r="A796">
        <f>ROW(Source!A887)</f>
        <v>887</v>
      </c>
      <c r="B796">
        <v>33304975</v>
      </c>
      <c r="C796">
        <v>33358448</v>
      </c>
      <c r="D796">
        <v>31172011</v>
      </c>
      <c r="E796">
        <v>1</v>
      </c>
      <c r="F796">
        <v>1</v>
      </c>
      <c r="G796">
        <v>1</v>
      </c>
      <c r="H796">
        <v>1</v>
      </c>
      <c r="I796" t="s">
        <v>832</v>
      </c>
      <c r="J796" t="s">
        <v>3</v>
      </c>
      <c r="K796" t="s">
        <v>833</v>
      </c>
      <c r="L796">
        <v>1191</v>
      </c>
      <c r="N796">
        <v>1013</v>
      </c>
      <c r="O796" t="s">
        <v>831</v>
      </c>
      <c r="P796" t="s">
        <v>831</v>
      </c>
      <c r="Q796">
        <v>1</v>
      </c>
      <c r="W796">
        <v>0</v>
      </c>
      <c r="X796">
        <v>-1417349443</v>
      </c>
      <c r="Y796">
        <v>0.04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1</v>
      </c>
      <c r="AJ796">
        <v>1</v>
      </c>
      <c r="AK796">
        <v>1</v>
      </c>
      <c r="AL796">
        <v>1</v>
      </c>
      <c r="AN796">
        <v>0</v>
      </c>
      <c r="AO796">
        <v>1</v>
      </c>
      <c r="AP796">
        <v>0</v>
      </c>
      <c r="AQ796">
        <v>0</v>
      </c>
      <c r="AR796">
        <v>0</v>
      </c>
      <c r="AS796" t="s">
        <v>3</v>
      </c>
      <c r="AT796">
        <v>0.04</v>
      </c>
      <c r="AU796" t="s">
        <v>3</v>
      </c>
      <c r="AV796">
        <v>2</v>
      </c>
      <c r="AW796">
        <v>2</v>
      </c>
      <c r="AX796">
        <v>33358450</v>
      </c>
      <c r="AY796">
        <v>1</v>
      </c>
      <c r="AZ796">
        <v>2048</v>
      </c>
      <c r="BA796">
        <v>910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Y796*Source!I887</f>
        <v>0.12</v>
      </c>
      <c r="CY796">
        <f>AD796</f>
        <v>0</v>
      </c>
      <c r="CZ796">
        <f>AH796</f>
        <v>0</v>
      </c>
      <c r="DA796">
        <f>AL796</f>
        <v>1</v>
      </c>
      <c r="DB796">
        <f>ROUND(ROUND(AT796*CZ796,2),2)</f>
        <v>0</v>
      </c>
      <c r="DC796">
        <f>ROUND(ROUND(AT796*AG796,2),2)</f>
        <v>0</v>
      </c>
    </row>
    <row r="797" spans="1:107">
      <c r="A797">
        <f>ROW(Source!A887)</f>
        <v>887</v>
      </c>
      <c r="B797">
        <v>33304975</v>
      </c>
      <c r="C797">
        <v>33358448</v>
      </c>
      <c r="D797">
        <v>31258491</v>
      </c>
      <c r="E797">
        <v>1</v>
      </c>
      <c r="F797">
        <v>1</v>
      </c>
      <c r="G797">
        <v>1</v>
      </c>
      <c r="H797">
        <v>2</v>
      </c>
      <c r="I797" t="s">
        <v>834</v>
      </c>
      <c r="J797" t="s">
        <v>835</v>
      </c>
      <c r="K797" t="s">
        <v>836</v>
      </c>
      <c r="L797">
        <v>1368</v>
      </c>
      <c r="N797">
        <v>1011</v>
      </c>
      <c r="O797" t="s">
        <v>837</v>
      </c>
      <c r="P797" t="s">
        <v>837</v>
      </c>
      <c r="Q797">
        <v>1</v>
      </c>
      <c r="W797">
        <v>0</v>
      </c>
      <c r="X797">
        <v>-1718674368</v>
      </c>
      <c r="Y797">
        <v>1.4999999999999999E-2</v>
      </c>
      <c r="AA797">
        <v>0</v>
      </c>
      <c r="AB797">
        <v>111.99</v>
      </c>
      <c r="AC797">
        <v>13.5</v>
      </c>
      <c r="AD797">
        <v>0</v>
      </c>
      <c r="AE797">
        <v>0</v>
      </c>
      <c r="AF797">
        <v>111.99</v>
      </c>
      <c r="AG797">
        <v>13.5</v>
      </c>
      <c r="AH797">
        <v>0</v>
      </c>
      <c r="AI797">
        <v>1</v>
      </c>
      <c r="AJ797">
        <v>1</v>
      </c>
      <c r="AK797">
        <v>1</v>
      </c>
      <c r="AL797">
        <v>1</v>
      </c>
      <c r="AN797">
        <v>0</v>
      </c>
      <c r="AO797">
        <v>1</v>
      </c>
      <c r="AP797">
        <v>1</v>
      </c>
      <c r="AQ797">
        <v>0</v>
      </c>
      <c r="AR797">
        <v>0</v>
      </c>
      <c r="AS797" t="s">
        <v>3</v>
      </c>
      <c r="AT797">
        <v>0.01</v>
      </c>
      <c r="AU797" t="s">
        <v>21</v>
      </c>
      <c r="AV797">
        <v>0</v>
      </c>
      <c r="AW797">
        <v>2</v>
      </c>
      <c r="AX797">
        <v>33358451</v>
      </c>
      <c r="AY797">
        <v>1</v>
      </c>
      <c r="AZ797">
        <v>0</v>
      </c>
      <c r="BA797">
        <v>911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Y797*Source!I887</f>
        <v>4.4999999999999998E-2</v>
      </c>
      <c r="CY797">
        <f>AB797</f>
        <v>111.99</v>
      </c>
      <c r="CZ797">
        <f>AF797</f>
        <v>111.99</v>
      </c>
      <c r="DA797">
        <f>AJ797</f>
        <v>1</v>
      </c>
      <c r="DB797">
        <f>ROUND(((ROUND(AT797*CZ797,2)*1.2)*1.25),2)</f>
        <v>1.68</v>
      </c>
      <c r="DC797">
        <f>ROUND(((ROUND(AT797*AG797,2)*1.2)*1.25),2)</f>
        <v>0.21</v>
      </c>
    </row>
    <row r="798" spans="1:107">
      <c r="A798">
        <f>ROW(Source!A887)</f>
        <v>887</v>
      </c>
      <c r="B798">
        <v>33304975</v>
      </c>
      <c r="C798">
        <v>33358448</v>
      </c>
      <c r="D798">
        <v>31258691</v>
      </c>
      <c r="E798">
        <v>1</v>
      </c>
      <c r="F798">
        <v>1</v>
      </c>
      <c r="G798">
        <v>1</v>
      </c>
      <c r="H798">
        <v>2</v>
      </c>
      <c r="I798" t="s">
        <v>838</v>
      </c>
      <c r="J798" t="s">
        <v>839</v>
      </c>
      <c r="K798" t="s">
        <v>840</v>
      </c>
      <c r="L798">
        <v>1368</v>
      </c>
      <c r="N798">
        <v>1011</v>
      </c>
      <c r="O798" t="s">
        <v>837</v>
      </c>
      <c r="P798" t="s">
        <v>837</v>
      </c>
      <c r="Q798">
        <v>1</v>
      </c>
      <c r="W798">
        <v>0</v>
      </c>
      <c r="X798">
        <v>1373224040</v>
      </c>
      <c r="Y798">
        <v>2.04</v>
      </c>
      <c r="AA798">
        <v>0</v>
      </c>
      <c r="AB798">
        <v>3.12</v>
      </c>
      <c r="AC798">
        <v>0</v>
      </c>
      <c r="AD798">
        <v>0</v>
      </c>
      <c r="AE798">
        <v>0</v>
      </c>
      <c r="AF798">
        <v>3.12</v>
      </c>
      <c r="AG798">
        <v>0</v>
      </c>
      <c r="AH798">
        <v>0</v>
      </c>
      <c r="AI798">
        <v>1</v>
      </c>
      <c r="AJ798">
        <v>1</v>
      </c>
      <c r="AK798">
        <v>1</v>
      </c>
      <c r="AL798">
        <v>1</v>
      </c>
      <c r="AN798">
        <v>0</v>
      </c>
      <c r="AO798">
        <v>1</v>
      </c>
      <c r="AP798">
        <v>1</v>
      </c>
      <c r="AQ798">
        <v>0</v>
      </c>
      <c r="AR798">
        <v>0</v>
      </c>
      <c r="AS798" t="s">
        <v>3</v>
      </c>
      <c r="AT798">
        <v>1.36</v>
      </c>
      <c r="AU798" t="s">
        <v>21</v>
      </c>
      <c r="AV798">
        <v>0</v>
      </c>
      <c r="AW798">
        <v>2</v>
      </c>
      <c r="AX798">
        <v>33358452</v>
      </c>
      <c r="AY798">
        <v>1</v>
      </c>
      <c r="AZ798">
        <v>0</v>
      </c>
      <c r="BA798">
        <v>912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Y798*Source!I887</f>
        <v>6.12</v>
      </c>
      <c r="CY798">
        <f>AB798</f>
        <v>3.12</v>
      </c>
      <c r="CZ798">
        <f>AF798</f>
        <v>3.12</v>
      </c>
      <c r="DA798">
        <f>AJ798</f>
        <v>1</v>
      </c>
      <c r="DB798">
        <f>ROUND(((ROUND(AT798*CZ798,2)*1.2)*1.25),2)</f>
        <v>6.36</v>
      </c>
      <c r="DC798">
        <f>ROUND(((ROUND(AT798*AG798,2)*1.2)*1.25),2)</f>
        <v>0</v>
      </c>
    </row>
    <row r="799" spans="1:107">
      <c r="A799">
        <f>ROW(Source!A887)</f>
        <v>887</v>
      </c>
      <c r="B799">
        <v>33304975</v>
      </c>
      <c r="C799">
        <v>33358448</v>
      </c>
      <c r="D799">
        <v>31259879</v>
      </c>
      <c r="E799">
        <v>1</v>
      </c>
      <c r="F799">
        <v>1</v>
      </c>
      <c r="G799">
        <v>1</v>
      </c>
      <c r="H799">
        <v>2</v>
      </c>
      <c r="I799" t="s">
        <v>841</v>
      </c>
      <c r="J799" t="s">
        <v>842</v>
      </c>
      <c r="K799" t="s">
        <v>843</v>
      </c>
      <c r="L799">
        <v>1368</v>
      </c>
      <c r="N799">
        <v>1011</v>
      </c>
      <c r="O799" t="s">
        <v>837</v>
      </c>
      <c r="P799" t="s">
        <v>837</v>
      </c>
      <c r="Q799">
        <v>1</v>
      </c>
      <c r="W799">
        <v>0</v>
      </c>
      <c r="X799">
        <v>1372534845</v>
      </c>
      <c r="Y799">
        <v>4.4999999999999998E-2</v>
      </c>
      <c r="AA799">
        <v>0</v>
      </c>
      <c r="AB799">
        <v>65.709999999999994</v>
      </c>
      <c r="AC799">
        <v>11.6</v>
      </c>
      <c r="AD799">
        <v>0</v>
      </c>
      <c r="AE799">
        <v>0</v>
      </c>
      <c r="AF799">
        <v>65.709999999999994</v>
      </c>
      <c r="AG799">
        <v>11.6</v>
      </c>
      <c r="AH799">
        <v>0</v>
      </c>
      <c r="AI799">
        <v>1</v>
      </c>
      <c r="AJ799">
        <v>1</v>
      </c>
      <c r="AK799">
        <v>1</v>
      </c>
      <c r="AL799">
        <v>1</v>
      </c>
      <c r="AN799">
        <v>0</v>
      </c>
      <c r="AO799">
        <v>1</v>
      </c>
      <c r="AP799">
        <v>1</v>
      </c>
      <c r="AQ799">
        <v>0</v>
      </c>
      <c r="AR799">
        <v>0</v>
      </c>
      <c r="AS799" t="s">
        <v>3</v>
      </c>
      <c r="AT799">
        <v>0.03</v>
      </c>
      <c r="AU799" t="s">
        <v>21</v>
      </c>
      <c r="AV799">
        <v>0</v>
      </c>
      <c r="AW799">
        <v>2</v>
      </c>
      <c r="AX799">
        <v>33358453</v>
      </c>
      <c r="AY799">
        <v>1</v>
      </c>
      <c r="AZ799">
        <v>0</v>
      </c>
      <c r="BA799">
        <v>913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Y799*Source!I887</f>
        <v>0.13500000000000001</v>
      </c>
      <c r="CY799">
        <f>AB799</f>
        <v>65.709999999999994</v>
      </c>
      <c r="CZ799">
        <f>AF799</f>
        <v>65.709999999999994</v>
      </c>
      <c r="DA799">
        <f>AJ799</f>
        <v>1</v>
      </c>
      <c r="DB799">
        <f>ROUND(((ROUND(AT799*CZ799,2)*1.2)*1.25),2)</f>
        <v>2.96</v>
      </c>
      <c r="DC799">
        <f>ROUND(((ROUND(AT799*AG799,2)*1.2)*1.25),2)</f>
        <v>0.53</v>
      </c>
    </row>
    <row r="800" spans="1:107">
      <c r="A800">
        <f>ROW(Source!A887)</f>
        <v>887</v>
      </c>
      <c r="B800">
        <v>33304975</v>
      </c>
      <c r="C800">
        <v>33358448</v>
      </c>
      <c r="D800">
        <v>31175973</v>
      </c>
      <c r="E800">
        <v>1</v>
      </c>
      <c r="F800">
        <v>1</v>
      </c>
      <c r="G800">
        <v>1</v>
      </c>
      <c r="H800">
        <v>3</v>
      </c>
      <c r="I800" t="s">
        <v>889</v>
      </c>
      <c r="J800" t="s">
        <v>890</v>
      </c>
      <c r="K800" t="s">
        <v>891</v>
      </c>
      <c r="L800">
        <v>1348</v>
      </c>
      <c r="N800">
        <v>1009</v>
      </c>
      <c r="O800" t="s">
        <v>32</v>
      </c>
      <c r="P800" t="s">
        <v>32</v>
      </c>
      <c r="Q800">
        <v>1000</v>
      </c>
      <c r="W800">
        <v>0</v>
      </c>
      <c r="X800">
        <v>731670393</v>
      </c>
      <c r="Y800">
        <v>2.9999999999999997E-4</v>
      </c>
      <c r="AA800">
        <v>26499</v>
      </c>
      <c r="AB800">
        <v>0</v>
      </c>
      <c r="AC800">
        <v>0</v>
      </c>
      <c r="AD800">
        <v>0</v>
      </c>
      <c r="AE800">
        <v>26499</v>
      </c>
      <c r="AF800">
        <v>0</v>
      </c>
      <c r="AG800">
        <v>0</v>
      </c>
      <c r="AH800">
        <v>0</v>
      </c>
      <c r="AI800">
        <v>1</v>
      </c>
      <c r="AJ800">
        <v>1</v>
      </c>
      <c r="AK800">
        <v>1</v>
      </c>
      <c r="AL800">
        <v>1</v>
      </c>
      <c r="AN800">
        <v>0</v>
      </c>
      <c r="AO800">
        <v>1</v>
      </c>
      <c r="AP800">
        <v>0</v>
      </c>
      <c r="AQ800">
        <v>0</v>
      </c>
      <c r="AR800">
        <v>0</v>
      </c>
      <c r="AS800" t="s">
        <v>3</v>
      </c>
      <c r="AT800">
        <v>2.9999999999999997E-4</v>
      </c>
      <c r="AU800" t="s">
        <v>3</v>
      </c>
      <c r="AV800">
        <v>0</v>
      </c>
      <c r="AW800">
        <v>2</v>
      </c>
      <c r="AX800">
        <v>33358454</v>
      </c>
      <c r="AY800">
        <v>1</v>
      </c>
      <c r="AZ800">
        <v>0</v>
      </c>
      <c r="BA800">
        <v>914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Y800*Source!I887</f>
        <v>8.9999999999999998E-4</v>
      </c>
      <c r="CY800">
        <f>AA800</f>
        <v>26499</v>
      </c>
      <c r="CZ800">
        <f>AE800</f>
        <v>26499</v>
      </c>
      <c r="DA800">
        <f>AI800</f>
        <v>1</v>
      </c>
      <c r="DB800">
        <f>ROUND(ROUND(AT800*CZ800,2),2)</f>
        <v>7.95</v>
      </c>
      <c r="DC800">
        <f>ROUND(ROUND(AT800*AG800,2),2)</f>
        <v>0</v>
      </c>
    </row>
    <row r="801" spans="1:107">
      <c r="A801">
        <f>ROW(Source!A887)</f>
        <v>887</v>
      </c>
      <c r="B801">
        <v>33304975</v>
      </c>
      <c r="C801">
        <v>33358448</v>
      </c>
      <c r="D801">
        <v>31180727</v>
      </c>
      <c r="E801">
        <v>1</v>
      </c>
      <c r="F801">
        <v>1</v>
      </c>
      <c r="G801">
        <v>1</v>
      </c>
      <c r="H801">
        <v>3</v>
      </c>
      <c r="I801" t="s">
        <v>844</v>
      </c>
      <c r="J801" t="s">
        <v>845</v>
      </c>
      <c r="K801" t="s">
        <v>846</v>
      </c>
      <c r="L801">
        <v>1348</v>
      </c>
      <c r="N801">
        <v>1009</v>
      </c>
      <c r="O801" t="s">
        <v>32</v>
      </c>
      <c r="P801" t="s">
        <v>32</v>
      </c>
      <c r="Q801">
        <v>1000</v>
      </c>
      <c r="W801">
        <v>0</v>
      </c>
      <c r="X801">
        <v>-437906794</v>
      </c>
      <c r="Y801">
        <v>8.0000000000000004E-4</v>
      </c>
      <c r="AA801">
        <v>9040.01</v>
      </c>
      <c r="AB801">
        <v>0</v>
      </c>
      <c r="AC801">
        <v>0</v>
      </c>
      <c r="AD801">
        <v>0</v>
      </c>
      <c r="AE801">
        <v>9040.01</v>
      </c>
      <c r="AF801">
        <v>0</v>
      </c>
      <c r="AG801">
        <v>0</v>
      </c>
      <c r="AH801">
        <v>0</v>
      </c>
      <c r="AI801">
        <v>1</v>
      </c>
      <c r="AJ801">
        <v>1</v>
      </c>
      <c r="AK801">
        <v>1</v>
      </c>
      <c r="AL801">
        <v>1</v>
      </c>
      <c r="AN801">
        <v>0</v>
      </c>
      <c r="AO801">
        <v>1</v>
      </c>
      <c r="AP801">
        <v>0</v>
      </c>
      <c r="AQ801">
        <v>0</v>
      </c>
      <c r="AR801">
        <v>0</v>
      </c>
      <c r="AS801" t="s">
        <v>3</v>
      </c>
      <c r="AT801">
        <v>8.0000000000000004E-4</v>
      </c>
      <c r="AU801" t="s">
        <v>3</v>
      </c>
      <c r="AV801">
        <v>0</v>
      </c>
      <c r="AW801">
        <v>2</v>
      </c>
      <c r="AX801">
        <v>33358455</v>
      </c>
      <c r="AY801">
        <v>1</v>
      </c>
      <c r="AZ801">
        <v>0</v>
      </c>
      <c r="BA801">
        <v>915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Y801*Source!I887</f>
        <v>2.4000000000000002E-3</v>
      </c>
      <c r="CY801">
        <f>AA801</f>
        <v>9040.01</v>
      </c>
      <c r="CZ801">
        <f>AE801</f>
        <v>9040.01</v>
      </c>
      <c r="DA801">
        <f>AI801</f>
        <v>1</v>
      </c>
      <c r="DB801">
        <f>ROUND(ROUND(AT801*CZ801,2),2)</f>
        <v>7.23</v>
      </c>
      <c r="DC801">
        <f>ROUND(ROUND(AT801*AG801,2),2)</f>
        <v>0</v>
      </c>
    </row>
    <row r="802" spans="1:107">
      <c r="A802">
        <f>ROW(Source!A887)</f>
        <v>887</v>
      </c>
      <c r="B802">
        <v>33304975</v>
      </c>
      <c r="C802">
        <v>33358448</v>
      </c>
      <c r="D802">
        <v>31181610</v>
      </c>
      <c r="E802">
        <v>1</v>
      </c>
      <c r="F802">
        <v>1</v>
      </c>
      <c r="G802">
        <v>1</v>
      </c>
      <c r="H802">
        <v>3</v>
      </c>
      <c r="I802" t="s">
        <v>847</v>
      </c>
      <c r="J802" t="s">
        <v>848</v>
      </c>
      <c r="K802" t="s">
        <v>849</v>
      </c>
      <c r="L802">
        <v>1346</v>
      </c>
      <c r="N802">
        <v>1009</v>
      </c>
      <c r="O802" t="s">
        <v>78</v>
      </c>
      <c r="P802" t="s">
        <v>78</v>
      </c>
      <c r="Q802">
        <v>1</v>
      </c>
      <c r="W802">
        <v>0</v>
      </c>
      <c r="X802">
        <v>-731615568</v>
      </c>
      <c r="Y802">
        <v>0.43</v>
      </c>
      <c r="AA802">
        <v>23.09</v>
      </c>
      <c r="AB802">
        <v>0</v>
      </c>
      <c r="AC802">
        <v>0</v>
      </c>
      <c r="AD802">
        <v>0</v>
      </c>
      <c r="AE802">
        <v>23.09</v>
      </c>
      <c r="AF802">
        <v>0</v>
      </c>
      <c r="AG802">
        <v>0</v>
      </c>
      <c r="AH802">
        <v>0</v>
      </c>
      <c r="AI802">
        <v>1</v>
      </c>
      <c r="AJ802">
        <v>1</v>
      </c>
      <c r="AK802">
        <v>1</v>
      </c>
      <c r="AL802">
        <v>1</v>
      </c>
      <c r="AN802">
        <v>0</v>
      </c>
      <c r="AO802">
        <v>1</v>
      </c>
      <c r="AP802">
        <v>0</v>
      </c>
      <c r="AQ802">
        <v>0</v>
      </c>
      <c r="AR802">
        <v>0</v>
      </c>
      <c r="AS802" t="s">
        <v>3</v>
      </c>
      <c r="AT802">
        <v>0.43</v>
      </c>
      <c r="AU802" t="s">
        <v>3</v>
      </c>
      <c r="AV802">
        <v>0</v>
      </c>
      <c r="AW802">
        <v>2</v>
      </c>
      <c r="AX802">
        <v>33358456</v>
      </c>
      <c r="AY802">
        <v>1</v>
      </c>
      <c r="AZ802">
        <v>0</v>
      </c>
      <c r="BA802">
        <v>916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Y802*Source!I887</f>
        <v>1.29</v>
      </c>
      <c r="CY802">
        <f>AA802</f>
        <v>23.09</v>
      </c>
      <c r="CZ802">
        <f>AE802</f>
        <v>23.09</v>
      </c>
      <c r="DA802">
        <f>AI802</f>
        <v>1</v>
      </c>
      <c r="DB802">
        <f>ROUND(ROUND(AT802*CZ802,2),2)</f>
        <v>9.93</v>
      </c>
      <c r="DC802">
        <f>ROUND(ROUND(AT802*AG802,2),2)</f>
        <v>0</v>
      </c>
    </row>
    <row r="803" spans="1:107">
      <c r="A803">
        <f>ROW(Source!A887)</f>
        <v>887</v>
      </c>
      <c r="B803">
        <v>33304975</v>
      </c>
      <c r="C803">
        <v>33358448</v>
      </c>
      <c r="D803">
        <v>31238438</v>
      </c>
      <c r="E803">
        <v>1</v>
      </c>
      <c r="F803">
        <v>1</v>
      </c>
      <c r="G803">
        <v>1</v>
      </c>
      <c r="H803">
        <v>3</v>
      </c>
      <c r="I803" t="s">
        <v>892</v>
      </c>
      <c r="J803" t="s">
        <v>893</v>
      </c>
      <c r="K803" t="s">
        <v>894</v>
      </c>
      <c r="L803">
        <v>1301</v>
      </c>
      <c r="N803">
        <v>1003</v>
      </c>
      <c r="O803" t="s">
        <v>275</v>
      </c>
      <c r="P803" t="s">
        <v>275</v>
      </c>
      <c r="Q803">
        <v>1</v>
      </c>
      <c r="W803">
        <v>0</v>
      </c>
      <c r="X803">
        <v>2069285701</v>
      </c>
      <c r="Y803">
        <v>0.39</v>
      </c>
      <c r="AA803">
        <v>15.33</v>
      </c>
      <c r="AB803">
        <v>0</v>
      </c>
      <c r="AC803">
        <v>0</v>
      </c>
      <c r="AD803">
        <v>0</v>
      </c>
      <c r="AE803">
        <v>15.33</v>
      </c>
      <c r="AF803">
        <v>0</v>
      </c>
      <c r="AG803">
        <v>0</v>
      </c>
      <c r="AH803">
        <v>0</v>
      </c>
      <c r="AI803">
        <v>1</v>
      </c>
      <c r="AJ803">
        <v>1</v>
      </c>
      <c r="AK803">
        <v>1</v>
      </c>
      <c r="AL803">
        <v>1</v>
      </c>
      <c r="AN803">
        <v>0</v>
      </c>
      <c r="AO803">
        <v>1</v>
      </c>
      <c r="AP803">
        <v>0</v>
      </c>
      <c r="AQ803">
        <v>0</v>
      </c>
      <c r="AR803">
        <v>0</v>
      </c>
      <c r="AS803" t="s">
        <v>3</v>
      </c>
      <c r="AT803">
        <v>0.39</v>
      </c>
      <c r="AU803" t="s">
        <v>3</v>
      </c>
      <c r="AV803">
        <v>0</v>
      </c>
      <c r="AW803">
        <v>2</v>
      </c>
      <c r="AX803">
        <v>33358460</v>
      </c>
      <c r="AY803">
        <v>1</v>
      </c>
      <c r="AZ803">
        <v>0</v>
      </c>
      <c r="BA803">
        <v>920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Y803*Source!I887</f>
        <v>1.17</v>
      </c>
      <c r="CY803">
        <f>AA803</f>
        <v>15.33</v>
      </c>
      <c r="CZ803">
        <f>AE803</f>
        <v>15.33</v>
      </c>
      <c r="DA803">
        <f>AI803</f>
        <v>1</v>
      </c>
      <c r="DB803">
        <f>ROUND(ROUND(AT803*CZ803,2),2)</f>
        <v>5.98</v>
      </c>
      <c r="DC803">
        <f>ROUND(ROUND(AT803*AG803,2),2)</f>
        <v>0</v>
      </c>
    </row>
    <row r="804" spans="1:107">
      <c r="A804">
        <f>ROW(Source!A888)</f>
        <v>888</v>
      </c>
      <c r="B804">
        <v>33304960</v>
      </c>
      <c r="C804">
        <v>33358448</v>
      </c>
      <c r="D804">
        <v>31172061</v>
      </c>
      <c r="E804">
        <v>1</v>
      </c>
      <c r="F804">
        <v>1</v>
      </c>
      <c r="G804">
        <v>1</v>
      </c>
      <c r="H804">
        <v>1</v>
      </c>
      <c r="I804" t="s">
        <v>850</v>
      </c>
      <c r="J804" t="s">
        <v>3</v>
      </c>
      <c r="K804" t="s">
        <v>851</v>
      </c>
      <c r="L804">
        <v>1191</v>
      </c>
      <c r="N804">
        <v>1013</v>
      </c>
      <c r="O804" t="s">
        <v>831</v>
      </c>
      <c r="P804" t="s">
        <v>831</v>
      </c>
      <c r="Q804">
        <v>1</v>
      </c>
      <c r="W804">
        <v>0</v>
      </c>
      <c r="X804">
        <v>-784637506</v>
      </c>
      <c r="Y804">
        <v>8.2109999999999985</v>
      </c>
      <c r="AA804">
        <v>0</v>
      </c>
      <c r="AB804">
        <v>0</v>
      </c>
      <c r="AC804">
        <v>0</v>
      </c>
      <c r="AD804">
        <v>8.74</v>
      </c>
      <c r="AE804">
        <v>0</v>
      </c>
      <c r="AF804">
        <v>0</v>
      </c>
      <c r="AG804">
        <v>0</v>
      </c>
      <c r="AH804">
        <v>8.74</v>
      </c>
      <c r="AI804">
        <v>1</v>
      </c>
      <c r="AJ804">
        <v>1</v>
      </c>
      <c r="AK804">
        <v>1</v>
      </c>
      <c r="AL804">
        <v>1</v>
      </c>
      <c r="AN804">
        <v>0</v>
      </c>
      <c r="AO804">
        <v>1</v>
      </c>
      <c r="AP804">
        <v>1</v>
      </c>
      <c r="AQ804">
        <v>0</v>
      </c>
      <c r="AR804">
        <v>0</v>
      </c>
      <c r="AS804" t="s">
        <v>3</v>
      </c>
      <c r="AT804">
        <v>5.95</v>
      </c>
      <c r="AU804" t="s">
        <v>22</v>
      </c>
      <c r="AV804">
        <v>1</v>
      </c>
      <c r="AW804">
        <v>2</v>
      </c>
      <c r="AX804">
        <v>33358449</v>
      </c>
      <c r="AY804">
        <v>1</v>
      </c>
      <c r="AZ804">
        <v>0</v>
      </c>
      <c r="BA804">
        <v>921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Y804*Source!I888</f>
        <v>24.632999999999996</v>
      </c>
      <c r="CY804">
        <f>AD804</f>
        <v>8.74</v>
      </c>
      <c r="CZ804">
        <f>AH804</f>
        <v>8.74</v>
      </c>
      <c r="DA804">
        <f>AL804</f>
        <v>1</v>
      </c>
      <c r="DB804">
        <f>ROUND(((ROUND(AT804*CZ804,2)*1.2)*1.15),2)</f>
        <v>71.760000000000005</v>
      </c>
      <c r="DC804">
        <f>ROUND(((ROUND(AT804*AG804,2)*1.2)*1.15),2)</f>
        <v>0</v>
      </c>
    </row>
    <row r="805" spans="1:107">
      <c r="A805">
        <f>ROW(Source!A888)</f>
        <v>888</v>
      </c>
      <c r="B805">
        <v>33304960</v>
      </c>
      <c r="C805">
        <v>33358448</v>
      </c>
      <c r="D805">
        <v>31172011</v>
      </c>
      <c r="E805">
        <v>1</v>
      </c>
      <c r="F805">
        <v>1</v>
      </c>
      <c r="G805">
        <v>1</v>
      </c>
      <c r="H805">
        <v>1</v>
      </c>
      <c r="I805" t="s">
        <v>832</v>
      </c>
      <c r="J805" t="s">
        <v>3</v>
      </c>
      <c r="K805" t="s">
        <v>833</v>
      </c>
      <c r="L805">
        <v>1191</v>
      </c>
      <c r="N805">
        <v>1013</v>
      </c>
      <c r="O805" t="s">
        <v>831</v>
      </c>
      <c r="P805" t="s">
        <v>831</v>
      </c>
      <c r="Q805">
        <v>1</v>
      </c>
      <c r="W805">
        <v>0</v>
      </c>
      <c r="X805">
        <v>-1417349443</v>
      </c>
      <c r="Y805">
        <v>0.04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1</v>
      </c>
      <c r="AJ805">
        <v>1</v>
      </c>
      <c r="AK805">
        <v>1</v>
      </c>
      <c r="AL805">
        <v>1</v>
      </c>
      <c r="AN805">
        <v>0</v>
      </c>
      <c r="AO805">
        <v>1</v>
      </c>
      <c r="AP805">
        <v>0</v>
      </c>
      <c r="AQ805">
        <v>0</v>
      </c>
      <c r="AR805">
        <v>0</v>
      </c>
      <c r="AS805" t="s">
        <v>3</v>
      </c>
      <c r="AT805">
        <v>0.04</v>
      </c>
      <c r="AU805" t="s">
        <v>3</v>
      </c>
      <c r="AV805">
        <v>2</v>
      </c>
      <c r="AW805">
        <v>2</v>
      </c>
      <c r="AX805">
        <v>33358450</v>
      </c>
      <c r="AY805">
        <v>1</v>
      </c>
      <c r="AZ805">
        <v>2048</v>
      </c>
      <c r="BA805">
        <v>922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Y805*Source!I888</f>
        <v>0.12</v>
      </c>
      <c r="CY805">
        <f>AD805</f>
        <v>0</v>
      </c>
      <c r="CZ805">
        <f>AH805</f>
        <v>0</v>
      </c>
      <c r="DA805">
        <f>AL805</f>
        <v>1</v>
      </c>
      <c r="DB805">
        <f>ROUND(ROUND(AT805*CZ805,2),2)</f>
        <v>0</v>
      </c>
      <c r="DC805">
        <f>ROUND(ROUND(AT805*AG805,2),2)</f>
        <v>0</v>
      </c>
    </row>
    <row r="806" spans="1:107">
      <c r="A806">
        <f>ROW(Source!A888)</f>
        <v>888</v>
      </c>
      <c r="B806">
        <v>33304960</v>
      </c>
      <c r="C806">
        <v>33358448</v>
      </c>
      <c r="D806">
        <v>31258491</v>
      </c>
      <c r="E806">
        <v>1</v>
      </c>
      <c r="F806">
        <v>1</v>
      </c>
      <c r="G806">
        <v>1</v>
      </c>
      <c r="H806">
        <v>2</v>
      </c>
      <c r="I806" t="s">
        <v>834</v>
      </c>
      <c r="J806" t="s">
        <v>835</v>
      </c>
      <c r="K806" t="s">
        <v>836</v>
      </c>
      <c r="L806">
        <v>1368</v>
      </c>
      <c r="N806">
        <v>1011</v>
      </c>
      <c r="O806" t="s">
        <v>837</v>
      </c>
      <c r="P806" t="s">
        <v>837</v>
      </c>
      <c r="Q806">
        <v>1</v>
      </c>
      <c r="W806">
        <v>0</v>
      </c>
      <c r="X806">
        <v>-1718674368</v>
      </c>
      <c r="Y806">
        <v>1.4999999999999999E-2</v>
      </c>
      <c r="AA806">
        <v>0</v>
      </c>
      <c r="AB806">
        <v>111.99</v>
      </c>
      <c r="AC806">
        <v>13.5</v>
      </c>
      <c r="AD806">
        <v>0</v>
      </c>
      <c r="AE806">
        <v>0</v>
      </c>
      <c r="AF806">
        <v>111.99</v>
      </c>
      <c r="AG806">
        <v>13.5</v>
      </c>
      <c r="AH806">
        <v>0</v>
      </c>
      <c r="AI806">
        <v>1</v>
      </c>
      <c r="AJ806">
        <v>1</v>
      </c>
      <c r="AK806">
        <v>1</v>
      </c>
      <c r="AL806">
        <v>1</v>
      </c>
      <c r="AN806">
        <v>0</v>
      </c>
      <c r="AO806">
        <v>1</v>
      </c>
      <c r="AP806">
        <v>1</v>
      </c>
      <c r="AQ806">
        <v>0</v>
      </c>
      <c r="AR806">
        <v>0</v>
      </c>
      <c r="AS806" t="s">
        <v>3</v>
      </c>
      <c r="AT806">
        <v>0.01</v>
      </c>
      <c r="AU806" t="s">
        <v>21</v>
      </c>
      <c r="AV806">
        <v>0</v>
      </c>
      <c r="AW806">
        <v>2</v>
      </c>
      <c r="AX806">
        <v>33358451</v>
      </c>
      <c r="AY806">
        <v>1</v>
      </c>
      <c r="AZ806">
        <v>0</v>
      </c>
      <c r="BA806">
        <v>923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Y806*Source!I888</f>
        <v>4.4999999999999998E-2</v>
      </c>
      <c r="CY806">
        <f>AB806</f>
        <v>111.99</v>
      </c>
      <c r="CZ806">
        <f>AF806</f>
        <v>111.99</v>
      </c>
      <c r="DA806">
        <f>AJ806</f>
        <v>1</v>
      </c>
      <c r="DB806">
        <f>ROUND(((ROUND(AT806*CZ806,2)*1.2)*1.25),2)</f>
        <v>1.68</v>
      </c>
      <c r="DC806">
        <f>ROUND(((ROUND(AT806*AG806,2)*1.2)*1.25),2)</f>
        <v>0.21</v>
      </c>
    </row>
    <row r="807" spans="1:107">
      <c r="A807">
        <f>ROW(Source!A888)</f>
        <v>888</v>
      </c>
      <c r="B807">
        <v>33304960</v>
      </c>
      <c r="C807">
        <v>33358448</v>
      </c>
      <c r="D807">
        <v>31258691</v>
      </c>
      <c r="E807">
        <v>1</v>
      </c>
      <c r="F807">
        <v>1</v>
      </c>
      <c r="G807">
        <v>1</v>
      </c>
      <c r="H807">
        <v>2</v>
      </c>
      <c r="I807" t="s">
        <v>838</v>
      </c>
      <c r="J807" t="s">
        <v>839</v>
      </c>
      <c r="K807" t="s">
        <v>840</v>
      </c>
      <c r="L807">
        <v>1368</v>
      </c>
      <c r="N807">
        <v>1011</v>
      </c>
      <c r="O807" t="s">
        <v>837</v>
      </c>
      <c r="P807" t="s">
        <v>837</v>
      </c>
      <c r="Q807">
        <v>1</v>
      </c>
      <c r="W807">
        <v>0</v>
      </c>
      <c r="X807">
        <v>1373224040</v>
      </c>
      <c r="Y807">
        <v>2.04</v>
      </c>
      <c r="AA807">
        <v>0</v>
      </c>
      <c r="AB807">
        <v>3.12</v>
      </c>
      <c r="AC807">
        <v>0</v>
      </c>
      <c r="AD807">
        <v>0</v>
      </c>
      <c r="AE807">
        <v>0</v>
      </c>
      <c r="AF807">
        <v>3.12</v>
      </c>
      <c r="AG807">
        <v>0</v>
      </c>
      <c r="AH807">
        <v>0</v>
      </c>
      <c r="AI807">
        <v>1</v>
      </c>
      <c r="AJ807">
        <v>1</v>
      </c>
      <c r="AK807">
        <v>1</v>
      </c>
      <c r="AL807">
        <v>1</v>
      </c>
      <c r="AN807">
        <v>0</v>
      </c>
      <c r="AO807">
        <v>1</v>
      </c>
      <c r="AP807">
        <v>1</v>
      </c>
      <c r="AQ807">
        <v>0</v>
      </c>
      <c r="AR807">
        <v>0</v>
      </c>
      <c r="AS807" t="s">
        <v>3</v>
      </c>
      <c r="AT807">
        <v>1.36</v>
      </c>
      <c r="AU807" t="s">
        <v>21</v>
      </c>
      <c r="AV807">
        <v>0</v>
      </c>
      <c r="AW807">
        <v>2</v>
      </c>
      <c r="AX807">
        <v>33358452</v>
      </c>
      <c r="AY807">
        <v>1</v>
      </c>
      <c r="AZ807">
        <v>0</v>
      </c>
      <c r="BA807">
        <v>924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Y807*Source!I888</f>
        <v>6.12</v>
      </c>
      <c r="CY807">
        <f>AB807</f>
        <v>3.12</v>
      </c>
      <c r="CZ807">
        <f>AF807</f>
        <v>3.12</v>
      </c>
      <c r="DA807">
        <f>AJ807</f>
        <v>1</v>
      </c>
      <c r="DB807">
        <f>ROUND(((ROUND(AT807*CZ807,2)*1.2)*1.25),2)</f>
        <v>6.36</v>
      </c>
      <c r="DC807">
        <f>ROUND(((ROUND(AT807*AG807,2)*1.2)*1.25),2)</f>
        <v>0</v>
      </c>
    </row>
    <row r="808" spans="1:107">
      <c r="A808">
        <f>ROW(Source!A888)</f>
        <v>888</v>
      </c>
      <c r="B808">
        <v>33304960</v>
      </c>
      <c r="C808">
        <v>33358448</v>
      </c>
      <c r="D808">
        <v>31259879</v>
      </c>
      <c r="E808">
        <v>1</v>
      </c>
      <c r="F808">
        <v>1</v>
      </c>
      <c r="G808">
        <v>1</v>
      </c>
      <c r="H808">
        <v>2</v>
      </c>
      <c r="I808" t="s">
        <v>841</v>
      </c>
      <c r="J808" t="s">
        <v>842</v>
      </c>
      <c r="K808" t="s">
        <v>843</v>
      </c>
      <c r="L808">
        <v>1368</v>
      </c>
      <c r="N808">
        <v>1011</v>
      </c>
      <c r="O808" t="s">
        <v>837</v>
      </c>
      <c r="P808" t="s">
        <v>837</v>
      </c>
      <c r="Q808">
        <v>1</v>
      </c>
      <c r="W808">
        <v>0</v>
      </c>
      <c r="X808">
        <v>1372534845</v>
      </c>
      <c r="Y808">
        <v>4.4999999999999998E-2</v>
      </c>
      <c r="AA808">
        <v>0</v>
      </c>
      <c r="AB808">
        <v>65.709999999999994</v>
      </c>
      <c r="AC808">
        <v>11.6</v>
      </c>
      <c r="AD808">
        <v>0</v>
      </c>
      <c r="AE808">
        <v>0</v>
      </c>
      <c r="AF808">
        <v>65.709999999999994</v>
      </c>
      <c r="AG808">
        <v>11.6</v>
      </c>
      <c r="AH808">
        <v>0</v>
      </c>
      <c r="AI808">
        <v>1</v>
      </c>
      <c r="AJ808">
        <v>1</v>
      </c>
      <c r="AK808">
        <v>1</v>
      </c>
      <c r="AL808">
        <v>1</v>
      </c>
      <c r="AN808">
        <v>0</v>
      </c>
      <c r="AO808">
        <v>1</v>
      </c>
      <c r="AP808">
        <v>1</v>
      </c>
      <c r="AQ808">
        <v>0</v>
      </c>
      <c r="AR808">
        <v>0</v>
      </c>
      <c r="AS808" t="s">
        <v>3</v>
      </c>
      <c r="AT808">
        <v>0.03</v>
      </c>
      <c r="AU808" t="s">
        <v>21</v>
      </c>
      <c r="AV808">
        <v>0</v>
      </c>
      <c r="AW808">
        <v>2</v>
      </c>
      <c r="AX808">
        <v>33358453</v>
      </c>
      <c r="AY808">
        <v>1</v>
      </c>
      <c r="AZ808">
        <v>0</v>
      </c>
      <c r="BA808">
        <v>925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Y808*Source!I888</f>
        <v>0.13500000000000001</v>
      </c>
      <c r="CY808">
        <f>AB808</f>
        <v>65.709999999999994</v>
      </c>
      <c r="CZ808">
        <f>AF808</f>
        <v>65.709999999999994</v>
      </c>
      <c r="DA808">
        <f>AJ808</f>
        <v>1</v>
      </c>
      <c r="DB808">
        <f>ROUND(((ROUND(AT808*CZ808,2)*1.2)*1.25),2)</f>
        <v>2.96</v>
      </c>
      <c r="DC808">
        <f>ROUND(((ROUND(AT808*AG808,2)*1.2)*1.25),2)</f>
        <v>0.53</v>
      </c>
    </row>
    <row r="809" spans="1:107">
      <c r="A809">
        <f>ROW(Source!A888)</f>
        <v>888</v>
      </c>
      <c r="B809">
        <v>33304960</v>
      </c>
      <c r="C809">
        <v>33358448</v>
      </c>
      <c r="D809">
        <v>31175973</v>
      </c>
      <c r="E809">
        <v>1</v>
      </c>
      <c r="F809">
        <v>1</v>
      </c>
      <c r="G809">
        <v>1</v>
      </c>
      <c r="H809">
        <v>3</v>
      </c>
      <c r="I809" t="s">
        <v>889</v>
      </c>
      <c r="J809" t="s">
        <v>890</v>
      </c>
      <c r="K809" t="s">
        <v>891</v>
      </c>
      <c r="L809">
        <v>1348</v>
      </c>
      <c r="N809">
        <v>1009</v>
      </c>
      <c r="O809" t="s">
        <v>32</v>
      </c>
      <c r="P809" t="s">
        <v>32</v>
      </c>
      <c r="Q809">
        <v>1000</v>
      </c>
      <c r="W809">
        <v>0</v>
      </c>
      <c r="X809">
        <v>731670393</v>
      </c>
      <c r="Y809">
        <v>2.9999999999999997E-4</v>
      </c>
      <c r="AA809">
        <v>26499</v>
      </c>
      <c r="AB809">
        <v>0</v>
      </c>
      <c r="AC809">
        <v>0</v>
      </c>
      <c r="AD809">
        <v>0</v>
      </c>
      <c r="AE809">
        <v>26499</v>
      </c>
      <c r="AF809">
        <v>0</v>
      </c>
      <c r="AG809">
        <v>0</v>
      </c>
      <c r="AH809">
        <v>0</v>
      </c>
      <c r="AI809">
        <v>1</v>
      </c>
      <c r="AJ809">
        <v>1</v>
      </c>
      <c r="AK809">
        <v>1</v>
      </c>
      <c r="AL809">
        <v>1</v>
      </c>
      <c r="AN809">
        <v>0</v>
      </c>
      <c r="AO809">
        <v>1</v>
      </c>
      <c r="AP809">
        <v>0</v>
      </c>
      <c r="AQ809">
        <v>0</v>
      </c>
      <c r="AR809">
        <v>0</v>
      </c>
      <c r="AS809" t="s">
        <v>3</v>
      </c>
      <c r="AT809">
        <v>2.9999999999999997E-4</v>
      </c>
      <c r="AU809" t="s">
        <v>3</v>
      </c>
      <c r="AV809">
        <v>0</v>
      </c>
      <c r="AW809">
        <v>2</v>
      </c>
      <c r="AX809">
        <v>33358454</v>
      </c>
      <c r="AY809">
        <v>1</v>
      </c>
      <c r="AZ809">
        <v>0</v>
      </c>
      <c r="BA809">
        <v>926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Y809*Source!I888</f>
        <v>8.9999999999999998E-4</v>
      </c>
      <c r="CY809">
        <f>AA809</f>
        <v>26499</v>
      </c>
      <c r="CZ809">
        <f>AE809</f>
        <v>26499</v>
      </c>
      <c r="DA809">
        <f>AI809</f>
        <v>1</v>
      </c>
      <c r="DB809">
        <f>ROUND(ROUND(AT809*CZ809,2),2)</f>
        <v>7.95</v>
      </c>
      <c r="DC809">
        <f>ROUND(ROUND(AT809*AG809,2),2)</f>
        <v>0</v>
      </c>
    </row>
    <row r="810" spans="1:107">
      <c r="A810">
        <f>ROW(Source!A888)</f>
        <v>888</v>
      </c>
      <c r="B810">
        <v>33304960</v>
      </c>
      <c r="C810">
        <v>33358448</v>
      </c>
      <c r="D810">
        <v>31180727</v>
      </c>
      <c r="E810">
        <v>1</v>
      </c>
      <c r="F810">
        <v>1</v>
      </c>
      <c r="G810">
        <v>1</v>
      </c>
      <c r="H810">
        <v>3</v>
      </c>
      <c r="I810" t="s">
        <v>844</v>
      </c>
      <c r="J810" t="s">
        <v>845</v>
      </c>
      <c r="K810" t="s">
        <v>846</v>
      </c>
      <c r="L810">
        <v>1348</v>
      </c>
      <c r="N810">
        <v>1009</v>
      </c>
      <c r="O810" t="s">
        <v>32</v>
      </c>
      <c r="P810" t="s">
        <v>32</v>
      </c>
      <c r="Q810">
        <v>1000</v>
      </c>
      <c r="W810">
        <v>0</v>
      </c>
      <c r="X810">
        <v>-437906794</v>
      </c>
      <c r="Y810">
        <v>8.0000000000000004E-4</v>
      </c>
      <c r="AA810">
        <v>9040.01</v>
      </c>
      <c r="AB810">
        <v>0</v>
      </c>
      <c r="AC810">
        <v>0</v>
      </c>
      <c r="AD810">
        <v>0</v>
      </c>
      <c r="AE810">
        <v>9040.01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1</v>
      </c>
      <c r="AL810">
        <v>1</v>
      </c>
      <c r="AN810">
        <v>0</v>
      </c>
      <c r="AO810">
        <v>1</v>
      </c>
      <c r="AP810">
        <v>0</v>
      </c>
      <c r="AQ810">
        <v>0</v>
      </c>
      <c r="AR810">
        <v>0</v>
      </c>
      <c r="AS810" t="s">
        <v>3</v>
      </c>
      <c r="AT810">
        <v>8.0000000000000004E-4</v>
      </c>
      <c r="AU810" t="s">
        <v>3</v>
      </c>
      <c r="AV810">
        <v>0</v>
      </c>
      <c r="AW810">
        <v>2</v>
      </c>
      <c r="AX810">
        <v>33358455</v>
      </c>
      <c r="AY810">
        <v>1</v>
      </c>
      <c r="AZ810">
        <v>0</v>
      </c>
      <c r="BA810">
        <v>927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Y810*Source!I888</f>
        <v>2.4000000000000002E-3</v>
      </c>
      <c r="CY810">
        <f>AA810</f>
        <v>9040.01</v>
      </c>
      <c r="CZ810">
        <f>AE810</f>
        <v>9040.01</v>
      </c>
      <c r="DA810">
        <f>AI810</f>
        <v>1</v>
      </c>
      <c r="DB810">
        <f>ROUND(ROUND(AT810*CZ810,2),2)</f>
        <v>7.23</v>
      </c>
      <c r="DC810">
        <f>ROUND(ROUND(AT810*AG810,2),2)</f>
        <v>0</v>
      </c>
    </row>
    <row r="811" spans="1:107">
      <c r="A811">
        <f>ROW(Source!A888)</f>
        <v>888</v>
      </c>
      <c r="B811">
        <v>33304960</v>
      </c>
      <c r="C811">
        <v>33358448</v>
      </c>
      <c r="D811">
        <v>31181610</v>
      </c>
      <c r="E811">
        <v>1</v>
      </c>
      <c r="F811">
        <v>1</v>
      </c>
      <c r="G811">
        <v>1</v>
      </c>
      <c r="H811">
        <v>3</v>
      </c>
      <c r="I811" t="s">
        <v>847</v>
      </c>
      <c r="J811" t="s">
        <v>848</v>
      </c>
      <c r="K811" t="s">
        <v>849</v>
      </c>
      <c r="L811">
        <v>1346</v>
      </c>
      <c r="N811">
        <v>1009</v>
      </c>
      <c r="O811" t="s">
        <v>78</v>
      </c>
      <c r="P811" t="s">
        <v>78</v>
      </c>
      <c r="Q811">
        <v>1</v>
      </c>
      <c r="W811">
        <v>0</v>
      </c>
      <c r="X811">
        <v>-731615568</v>
      </c>
      <c r="Y811">
        <v>0.43</v>
      </c>
      <c r="AA811">
        <v>23.09</v>
      </c>
      <c r="AB811">
        <v>0</v>
      </c>
      <c r="AC811">
        <v>0</v>
      </c>
      <c r="AD811">
        <v>0</v>
      </c>
      <c r="AE811">
        <v>23.09</v>
      </c>
      <c r="AF811">
        <v>0</v>
      </c>
      <c r="AG811">
        <v>0</v>
      </c>
      <c r="AH811">
        <v>0</v>
      </c>
      <c r="AI811">
        <v>1</v>
      </c>
      <c r="AJ811">
        <v>1</v>
      </c>
      <c r="AK811">
        <v>1</v>
      </c>
      <c r="AL811">
        <v>1</v>
      </c>
      <c r="AN811">
        <v>0</v>
      </c>
      <c r="AO811">
        <v>1</v>
      </c>
      <c r="AP811">
        <v>0</v>
      </c>
      <c r="AQ811">
        <v>0</v>
      </c>
      <c r="AR811">
        <v>0</v>
      </c>
      <c r="AS811" t="s">
        <v>3</v>
      </c>
      <c r="AT811">
        <v>0.43</v>
      </c>
      <c r="AU811" t="s">
        <v>3</v>
      </c>
      <c r="AV811">
        <v>0</v>
      </c>
      <c r="AW811">
        <v>2</v>
      </c>
      <c r="AX811">
        <v>33358456</v>
      </c>
      <c r="AY811">
        <v>1</v>
      </c>
      <c r="AZ811">
        <v>0</v>
      </c>
      <c r="BA811">
        <v>928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Y811*Source!I888</f>
        <v>1.29</v>
      </c>
      <c r="CY811">
        <f>AA811</f>
        <v>23.09</v>
      </c>
      <c r="CZ811">
        <f>AE811</f>
        <v>23.09</v>
      </c>
      <c r="DA811">
        <f>AI811</f>
        <v>1</v>
      </c>
      <c r="DB811">
        <f>ROUND(ROUND(AT811*CZ811,2),2)</f>
        <v>9.93</v>
      </c>
      <c r="DC811">
        <f>ROUND(ROUND(AT811*AG811,2),2)</f>
        <v>0</v>
      </c>
    </row>
    <row r="812" spans="1:107">
      <c r="A812">
        <f>ROW(Source!A888)</f>
        <v>888</v>
      </c>
      <c r="B812">
        <v>33304960</v>
      </c>
      <c r="C812">
        <v>33358448</v>
      </c>
      <c r="D812">
        <v>31238438</v>
      </c>
      <c r="E812">
        <v>1</v>
      </c>
      <c r="F812">
        <v>1</v>
      </c>
      <c r="G812">
        <v>1</v>
      </c>
      <c r="H812">
        <v>3</v>
      </c>
      <c r="I812" t="s">
        <v>892</v>
      </c>
      <c r="J812" t="s">
        <v>893</v>
      </c>
      <c r="K812" t="s">
        <v>894</v>
      </c>
      <c r="L812">
        <v>1301</v>
      </c>
      <c r="N812">
        <v>1003</v>
      </c>
      <c r="O812" t="s">
        <v>275</v>
      </c>
      <c r="P812" t="s">
        <v>275</v>
      </c>
      <c r="Q812">
        <v>1</v>
      </c>
      <c r="W812">
        <v>0</v>
      </c>
      <c r="X812">
        <v>2069285701</v>
      </c>
      <c r="Y812">
        <v>0.39</v>
      </c>
      <c r="AA812">
        <v>15.33</v>
      </c>
      <c r="AB812">
        <v>0</v>
      </c>
      <c r="AC812">
        <v>0</v>
      </c>
      <c r="AD812">
        <v>0</v>
      </c>
      <c r="AE812">
        <v>15.33</v>
      </c>
      <c r="AF812">
        <v>0</v>
      </c>
      <c r="AG812">
        <v>0</v>
      </c>
      <c r="AH812">
        <v>0</v>
      </c>
      <c r="AI812">
        <v>1</v>
      </c>
      <c r="AJ812">
        <v>1</v>
      </c>
      <c r="AK812">
        <v>1</v>
      </c>
      <c r="AL812">
        <v>1</v>
      </c>
      <c r="AN812">
        <v>0</v>
      </c>
      <c r="AO812">
        <v>1</v>
      </c>
      <c r="AP812">
        <v>0</v>
      </c>
      <c r="AQ812">
        <v>0</v>
      </c>
      <c r="AR812">
        <v>0</v>
      </c>
      <c r="AS812" t="s">
        <v>3</v>
      </c>
      <c r="AT812">
        <v>0.39</v>
      </c>
      <c r="AU812" t="s">
        <v>3</v>
      </c>
      <c r="AV812">
        <v>0</v>
      </c>
      <c r="AW812">
        <v>2</v>
      </c>
      <c r="AX812">
        <v>33358460</v>
      </c>
      <c r="AY812">
        <v>1</v>
      </c>
      <c r="AZ812">
        <v>0</v>
      </c>
      <c r="BA812">
        <v>932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Y812*Source!I888</f>
        <v>1.17</v>
      </c>
      <c r="CY812">
        <f>AA812</f>
        <v>15.33</v>
      </c>
      <c r="CZ812">
        <f>AE812</f>
        <v>15.33</v>
      </c>
      <c r="DA812">
        <f>AI812</f>
        <v>1</v>
      </c>
      <c r="DB812">
        <f>ROUND(ROUND(AT812*CZ812,2),2)</f>
        <v>5.98</v>
      </c>
      <c r="DC812">
        <f>ROUND(ROUND(AT812*AG812,2),2)</f>
        <v>0</v>
      </c>
    </row>
    <row r="813" spans="1:107">
      <c r="A813">
        <f>ROW(Source!A897)</f>
        <v>897</v>
      </c>
      <c r="B813">
        <v>33304975</v>
      </c>
      <c r="C813">
        <v>33358468</v>
      </c>
      <c r="D813">
        <v>31172059</v>
      </c>
      <c r="E813">
        <v>1</v>
      </c>
      <c r="F813">
        <v>1</v>
      </c>
      <c r="G813">
        <v>1</v>
      </c>
      <c r="H813">
        <v>1</v>
      </c>
      <c r="I813" t="s">
        <v>895</v>
      </c>
      <c r="J813" t="s">
        <v>3</v>
      </c>
      <c r="K813" t="s">
        <v>896</v>
      </c>
      <c r="L813">
        <v>1191</v>
      </c>
      <c r="N813">
        <v>1013</v>
      </c>
      <c r="O813" t="s">
        <v>831</v>
      </c>
      <c r="P813" t="s">
        <v>831</v>
      </c>
      <c r="Q813">
        <v>1</v>
      </c>
      <c r="W813">
        <v>0</v>
      </c>
      <c r="X813">
        <v>1010519658</v>
      </c>
      <c r="Y813">
        <v>44.132399999999997</v>
      </c>
      <c r="AA813">
        <v>0</v>
      </c>
      <c r="AB813">
        <v>0</v>
      </c>
      <c r="AC813">
        <v>0</v>
      </c>
      <c r="AD813">
        <v>8.64</v>
      </c>
      <c r="AE813">
        <v>0</v>
      </c>
      <c r="AF813">
        <v>0</v>
      </c>
      <c r="AG813">
        <v>0</v>
      </c>
      <c r="AH813">
        <v>8.64</v>
      </c>
      <c r="AI813">
        <v>1</v>
      </c>
      <c r="AJ813">
        <v>1</v>
      </c>
      <c r="AK813">
        <v>1</v>
      </c>
      <c r="AL813">
        <v>1</v>
      </c>
      <c r="AN813">
        <v>0</v>
      </c>
      <c r="AO813">
        <v>1</v>
      </c>
      <c r="AP813">
        <v>1</v>
      </c>
      <c r="AQ813">
        <v>0</v>
      </c>
      <c r="AR813">
        <v>0</v>
      </c>
      <c r="AS813" t="s">
        <v>3</v>
      </c>
      <c r="AT813">
        <v>31.98</v>
      </c>
      <c r="AU813" t="s">
        <v>22</v>
      </c>
      <c r="AV813">
        <v>1</v>
      </c>
      <c r="AW813">
        <v>2</v>
      </c>
      <c r="AX813">
        <v>33358469</v>
      </c>
      <c r="AY813">
        <v>1</v>
      </c>
      <c r="AZ813">
        <v>0</v>
      </c>
      <c r="BA813">
        <v>933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Y813*Source!I897</f>
        <v>25.596791999999997</v>
      </c>
      <c r="CY813">
        <f>AD813</f>
        <v>8.64</v>
      </c>
      <c r="CZ813">
        <f>AH813</f>
        <v>8.64</v>
      </c>
      <c r="DA813">
        <f>AL813</f>
        <v>1</v>
      </c>
      <c r="DB813">
        <f>ROUND(((ROUND(AT813*CZ813,2)*1.2)*1.15),2)</f>
        <v>381.31</v>
      </c>
      <c r="DC813">
        <f>ROUND(((ROUND(AT813*AG813,2)*1.2)*1.15),2)</f>
        <v>0</v>
      </c>
    </row>
    <row r="814" spans="1:107">
      <c r="A814">
        <f>ROW(Source!A897)</f>
        <v>897</v>
      </c>
      <c r="B814">
        <v>33304975</v>
      </c>
      <c r="C814">
        <v>33358468</v>
      </c>
      <c r="D814">
        <v>31172011</v>
      </c>
      <c r="E814">
        <v>1</v>
      </c>
      <c r="F814">
        <v>1</v>
      </c>
      <c r="G814">
        <v>1</v>
      </c>
      <c r="H814">
        <v>1</v>
      </c>
      <c r="I814" t="s">
        <v>832</v>
      </c>
      <c r="J814" t="s">
        <v>3</v>
      </c>
      <c r="K814" t="s">
        <v>833</v>
      </c>
      <c r="L814">
        <v>1191</v>
      </c>
      <c r="N814">
        <v>1013</v>
      </c>
      <c r="O814" t="s">
        <v>831</v>
      </c>
      <c r="P814" t="s">
        <v>831</v>
      </c>
      <c r="Q814">
        <v>1</v>
      </c>
      <c r="W814">
        <v>0</v>
      </c>
      <c r="X814">
        <v>-1417349443</v>
      </c>
      <c r="Y814">
        <v>0.47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1</v>
      </c>
      <c r="AJ814">
        <v>1</v>
      </c>
      <c r="AK814">
        <v>1</v>
      </c>
      <c r="AL814">
        <v>1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3</v>
      </c>
      <c r="AT814">
        <v>0.47</v>
      </c>
      <c r="AU814" t="s">
        <v>3</v>
      </c>
      <c r="AV814">
        <v>2</v>
      </c>
      <c r="AW814">
        <v>2</v>
      </c>
      <c r="AX814">
        <v>33358470</v>
      </c>
      <c r="AY814">
        <v>1</v>
      </c>
      <c r="AZ814">
        <v>2048</v>
      </c>
      <c r="BA814">
        <v>934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Y814*Source!I897</f>
        <v>0.27259999999999995</v>
      </c>
      <c r="CY814">
        <f>AD814</f>
        <v>0</v>
      </c>
      <c r="CZ814">
        <f>AH814</f>
        <v>0</v>
      </c>
      <c r="DA814">
        <f>AL814</f>
        <v>1</v>
      </c>
      <c r="DB814">
        <f>ROUND(ROUND(AT814*CZ814,2),2)</f>
        <v>0</v>
      </c>
      <c r="DC814">
        <f>ROUND(ROUND(AT814*AG814,2),2)</f>
        <v>0</v>
      </c>
    </row>
    <row r="815" spans="1:107">
      <c r="A815">
        <f>ROW(Source!A897)</f>
        <v>897</v>
      </c>
      <c r="B815">
        <v>33304975</v>
      </c>
      <c r="C815">
        <v>33358468</v>
      </c>
      <c r="D815">
        <v>31259116</v>
      </c>
      <c r="E815">
        <v>1</v>
      </c>
      <c r="F815">
        <v>1</v>
      </c>
      <c r="G815">
        <v>1</v>
      </c>
      <c r="H815">
        <v>2</v>
      </c>
      <c r="I815" t="s">
        <v>897</v>
      </c>
      <c r="J815" t="s">
        <v>898</v>
      </c>
      <c r="K815" t="s">
        <v>899</v>
      </c>
      <c r="L815">
        <v>1368</v>
      </c>
      <c r="N815">
        <v>1011</v>
      </c>
      <c r="O815" t="s">
        <v>837</v>
      </c>
      <c r="P815" t="s">
        <v>837</v>
      </c>
      <c r="Q815">
        <v>1</v>
      </c>
      <c r="W815">
        <v>0</v>
      </c>
      <c r="X815">
        <v>520357435</v>
      </c>
      <c r="Y815">
        <v>0.34500000000000003</v>
      </c>
      <c r="AA815">
        <v>0</v>
      </c>
      <c r="AB815">
        <v>30</v>
      </c>
      <c r="AC815">
        <v>0</v>
      </c>
      <c r="AD815">
        <v>0</v>
      </c>
      <c r="AE815">
        <v>0</v>
      </c>
      <c r="AF815">
        <v>30</v>
      </c>
      <c r="AG815">
        <v>0</v>
      </c>
      <c r="AH815">
        <v>0</v>
      </c>
      <c r="AI815">
        <v>1</v>
      </c>
      <c r="AJ815">
        <v>1</v>
      </c>
      <c r="AK815">
        <v>1</v>
      </c>
      <c r="AL815">
        <v>1</v>
      </c>
      <c r="AN815">
        <v>0</v>
      </c>
      <c r="AO815">
        <v>1</v>
      </c>
      <c r="AP815">
        <v>1</v>
      </c>
      <c r="AQ815">
        <v>0</v>
      </c>
      <c r="AR815">
        <v>0</v>
      </c>
      <c r="AS815" t="s">
        <v>3</v>
      </c>
      <c r="AT815">
        <v>0.23</v>
      </c>
      <c r="AU815" t="s">
        <v>21</v>
      </c>
      <c r="AV815">
        <v>0</v>
      </c>
      <c r="AW815">
        <v>2</v>
      </c>
      <c r="AX815">
        <v>33358471</v>
      </c>
      <c r="AY815">
        <v>1</v>
      </c>
      <c r="AZ815">
        <v>0</v>
      </c>
      <c r="BA815">
        <v>935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Y815*Source!I897</f>
        <v>0.2001</v>
      </c>
      <c r="CY815">
        <f>AB815</f>
        <v>30</v>
      </c>
      <c r="CZ815">
        <f>AF815</f>
        <v>30</v>
      </c>
      <c r="DA815">
        <f>AJ815</f>
        <v>1</v>
      </c>
      <c r="DB815">
        <f>ROUND(((ROUND(AT815*CZ815,2)*1.2)*1.25),2)</f>
        <v>10.35</v>
      </c>
      <c r="DC815">
        <f>ROUND(((ROUND(AT815*AG815,2)*1.2)*1.25),2)</f>
        <v>0</v>
      </c>
    </row>
    <row r="816" spans="1:107">
      <c r="A816">
        <f>ROW(Source!A897)</f>
        <v>897</v>
      </c>
      <c r="B816">
        <v>33304975</v>
      </c>
      <c r="C816">
        <v>33358468</v>
      </c>
      <c r="D816">
        <v>31259879</v>
      </c>
      <c r="E816">
        <v>1</v>
      </c>
      <c r="F816">
        <v>1</v>
      </c>
      <c r="G816">
        <v>1</v>
      </c>
      <c r="H816">
        <v>2</v>
      </c>
      <c r="I816" t="s">
        <v>841</v>
      </c>
      <c r="J816" t="s">
        <v>842</v>
      </c>
      <c r="K816" t="s">
        <v>843</v>
      </c>
      <c r="L816">
        <v>1368</v>
      </c>
      <c r="N816">
        <v>1011</v>
      </c>
      <c r="O816" t="s">
        <v>837</v>
      </c>
      <c r="P816" t="s">
        <v>837</v>
      </c>
      <c r="Q816">
        <v>1</v>
      </c>
      <c r="W816">
        <v>0</v>
      </c>
      <c r="X816">
        <v>1372534845</v>
      </c>
      <c r="Y816">
        <v>0.70499999999999996</v>
      </c>
      <c r="AA816">
        <v>0</v>
      </c>
      <c r="AB816">
        <v>65.709999999999994</v>
      </c>
      <c r="AC816">
        <v>11.6</v>
      </c>
      <c r="AD816">
        <v>0</v>
      </c>
      <c r="AE816">
        <v>0</v>
      </c>
      <c r="AF816">
        <v>65.709999999999994</v>
      </c>
      <c r="AG816">
        <v>11.6</v>
      </c>
      <c r="AH816">
        <v>0</v>
      </c>
      <c r="AI816">
        <v>1</v>
      </c>
      <c r="AJ816">
        <v>1</v>
      </c>
      <c r="AK816">
        <v>1</v>
      </c>
      <c r="AL816">
        <v>1</v>
      </c>
      <c r="AN816">
        <v>0</v>
      </c>
      <c r="AO816">
        <v>1</v>
      </c>
      <c r="AP816">
        <v>1</v>
      </c>
      <c r="AQ816">
        <v>0</v>
      </c>
      <c r="AR816">
        <v>0</v>
      </c>
      <c r="AS816" t="s">
        <v>3</v>
      </c>
      <c r="AT816">
        <v>0.47</v>
      </c>
      <c r="AU816" t="s">
        <v>21</v>
      </c>
      <c r="AV816">
        <v>0</v>
      </c>
      <c r="AW816">
        <v>2</v>
      </c>
      <c r="AX816">
        <v>33358472</v>
      </c>
      <c r="AY816">
        <v>1</v>
      </c>
      <c r="AZ816">
        <v>0</v>
      </c>
      <c r="BA816">
        <v>936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Y816*Source!I897</f>
        <v>0.40889999999999993</v>
      </c>
      <c r="CY816">
        <f>AB816</f>
        <v>65.709999999999994</v>
      </c>
      <c r="CZ816">
        <f>AF816</f>
        <v>65.709999999999994</v>
      </c>
      <c r="DA816">
        <f>AJ816</f>
        <v>1</v>
      </c>
      <c r="DB816">
        <f>ROUND(((ROUND(AT816*CZ816,2)*1.2)*1.25),2)</f>
        <v>46.32</v>
      </c>
      <c r="DC816">
        <f>ROUND(((ROUND(AT816*AG816,2)*1.2)*1.25),2)</f>
        <v>8.18</v>
      </c>
    </row>
    <row r="817" spans="1:107">
      <c r="A817">
        <f>ROW(Source!A897)</f>
        <v>897</v>
      </c>
      <c r="B817">
        <v>33304975</v>
      </c>
      <c r="C817">
        <v>33358468</v>
      </c>
      <c r="D817">
        <v>31260961</v>
      </c>
      <c r="E817">
        <v>1</v>
      </c>
      <c r="F817">
        <v>1</v>
      </c>
      <c r="G817">
        <v>1</v>
      </c>
      <c r="H817">
        <v>2</v>
      </c>
      <c r="I817" t="s">
        <v>900</v>
      </c>
      <c r="J817" t="s">
        <v>901</v>
      </c>
      <c r="K817" t="s">
        <v>902</v>
      </c>
      <c r="L817">
        <v>1368</v>
      </c>
      <c r="N817">
        <v>1011</v>
      </c>
      <c r="O817" t="s">
        <v>837</v>
      </c>
      <c r="P817" t="s">
        <v>837</v>
      </c>
      <c r="Q817">
        <v>1</v>
      </c>
      <c r="W817">
        <v>0</v>
      </c>
      <c r="X817">
        <v>1581354540</v>
      </c>
      <c r="Y817">
        <v>1.8900000000000001</v>
      </c>
      <c r="AA817">
        <v>0</v>
      </c>
      <c r="AB817">
        <v>2.16</v>
      </c>
      <c r="AC817">
        <v>0</v>
      </c>
      <c r="AD817">
        <v>0</v>
      </c>
      <c r="AE817">
        <v>0</v>
      </c>
      <c r="AF817">
        <v>2.16</v>
      </c>
      <c r="AG817">
        <v>0</v>
      </c>
      <c r="AH817">
        <v>0</v>
      </c>
      <c r="AI817">
        <v>1</v>
      </c>
      <c r="AJ817">
        <v>1</v>
      </c>
      <c r="AK817">
        <v>1</v>
      </c>
      <c r="AL817">
        <v>1</v>
      </c>
      <c r="AN817">
        <v>0</v>
      </c>
      <c r="AO817">
        <v>1</v>
      </c>
      <c r="AP817">
        <v>1</v>
      </c>
      <c r="AQ817">
        <v>0</v>
      </c>
      <c r="AR817">
        <v>0</v>
      </c>
      <c r="AS817" t="s">
        <v>3</v>
      </c>
      <c r="AT817">
        <v>1.26</v>
      </c>
      <c r="AU817" t="s">
        <v>21</v>
      </c>
      <c r="AV817">
        <v>0</v>
      </c>
      <c r="AW817">
        <v>2</v>
      </c>
      <c r="AX817">
        <v>33358473</v>
      </c>
      <c r="AY817">
        <v>1</v>
      </c>
      <c r="AZ817">
        <v>0</v>
      </c>
      <c r="BA817">
        <v>937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Y817*Source!I897</f>
        <v>1.0962000000000001</v>
      </c>
      <c r="CY817">
        <f>AB817</f>
        <v>2.16</v>
      </c>
      <c r="CZ817">
        <f>AF817</f>
        <v>2.16</v>
      </c>
      <c r="DA817">
        <f>AJ817</f>
        <v>1</v>
      </c>
      <c r="DB817">
        <f>ROUND(((ROUND(AT817*CZ817,2)*1.2)*1.25),2)</f>
        <v>4.08</v>
      </c>
      <c r="DC817">
        <f>ROUND(((ROUND(AT817*AG817,2)*1.2)*1.25),2)</f>
        <v>0</v>
      </c>
    </row>
    <row r="818" spans="1:107">
      <c r="A818">
        <f>ROW(Source!A897)</f>
        <v>897</v>
      </c>
      <c r="B818">
        <v>33304975</v>
      </c>
      <c r="C818">
        <v>33358468</v>
      </c>
      <c r="D818">
        <v>31176145</v>
      </c>
      <c r="E818">
        <v>1</v>
      </c>
      <c r="F818">
        <v>1</v>
      </c>
      <c r="G818">
        <v>1</v>
      </c>
      <c r="H818">
        <v>3</v>
      </c>
      <c r="I818" t="s">
        <v>903</v>
      </c>
      <c r="J818" t="s">
        <v>904</v>
      </c>
      <c r="K818" t="s">
        <v>905</v>
      </c>
      <c r="L818">
        <v>1348</v>
      </c>
      <c r="N818">
        <v>1009</v>
      </c>
      <c r="O818" t="s">
        <v>32</v>
      </c>
      <c r="P818" t="s">
        <v>32</v>
      </c>
      <c r="Q818">
        <v>1000</v>
      </c>
      <c r="W818">
        <v>0</v>
      </c>
      <c r="X818">
        <v>1554699552</v>
      </c>
      <c r="Y818">
        <v>1.26E-2</v>
      </c>
      <c r="AA818">
        <v>1412.5</v>
      </c>
      <c r="AB818">
        <v>0</v>
      </c>
      <c r="AC818">
        <v>0</v>
      </c>
      <c r="AD818">
        <v>0</v>
      </c>
      <c r="AE818">
        <v>1412.5</v>
      </c>
      <c r="AF818">
        <v>0</v>
      </c>
      <c r="AG818">
        <v>0</v>
      </c>
      <c r="AH818">
        <v>0</v>
      </c>
      <c r="AI818">
        <v>1</v>
      </c>
      <c r="AJ818">
        <v>1</v>
      </c>
      <c r="AK818">
        <v>1</v>
      </c>
      <c r="AL818">
        <v>1</v>
      </c>
      <c r="AN818">
        <v>0</v>
      </c>
      <c r="AO818">
        <v>1</v>
      </c>
      <c r="AP818">
        <v>0</v>
      </c>
      <c r="AQ818">
        <v>0</v>
      </c>
      <c r="AR818">
        <v>0</v>
      </c>
      <c r="AS818" t="s">
        <v>3</v>
      </c>
      <c r="AT818">
        <v>1.26E-2</v>
      </c>
      <c r="AU818" t="s">
        <v>3</v>
      </c>
      <c r="AV818">
        <v>0</v>
      </c>
      <c r="AW818">
        <v>2</v>
      </c>
      <c r="AX818">
        <v>33358474</v>
      </c>
      <c r="AY818">
        <v>1</v>
      </c>
      <c r="AZ818">
        <v>0</v>
      </c>
      <c r="BA818">
        <v>938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Y818*Source!I897</f>
        <v>7.3079999999999994E-3</v>
      </c>
      <c r="CY818">
        <f>AA818</f>
        <v>1412.5</v>
      </c>
      <c r="CZ818">
        <f>AE818</f>
        <v>1412.5</v>
      </c>
      <c r="DA818">
        <f>AI818</f>
        <v>1</v>
      </c>
      <c r="DB818">
        <f>ROUND(ROUND(AT818*CZ818,2),2)</f>
        <v>17.8</v>
      </c>
      <c r="DC818">
        <f>ROUND(ROUND(AT818*AG818,2),2)</f>
        <v>0</v>
      </c>
    </row>
    <row r="819" spans="1:107">
      <c r="A819">
        <f>ROW(Source!A897)</f>
        <v>897</v>
      </c>
      <c r="B819">
        <v>33304975</v>
      </c>
      <c r="C819">
        <v>33358468</v>
      </c>
      <c r="D819">
        <v>31176252</v>
      </c>
      <c r="E819">
        <v>1</v>
      </c>
      <c r="F819">
        <v>1</v>
      </c>
      <c r="G819">
        <v>1</v>
      </c>
      <c r="H819">
        <v>3</v>
      </c>
      <c r="I819" t="s">
        <v>906</v>
      </c>
      <c r="J819" t="s">
        <v>907</v>
      </c>
      <c r="K819" t="s">
        <v>908</v>
      </c>
      <c r="L819">
        <v>1348</v>
      </c>
      <c r="N819">
        <v>1009</v>
      </c>
      <c r="O819" t="s">
        <v>32</v>
      </c>
      <c r="P819" t="s">
        <v>32</v>
      </c>
      <c r="Q819">
        <v>1000</v>
      </c>
      <c r="W819">
        <v>0</v>
      </c>
      <c r="X819">
        <v>136000979</v>
      </c>
      <c r="Y819">
        <v>0.03</v>
      </c>
      <c r="AA819">
        <v>3960</v>
      </c>
      <c r="AB819">
        <v>0</v>
      </c>
      <c r="AC819">
        <v>0</v>
      </c>
      <c r="AD819">
        <v>0</v>
      </c>
      <c r="AE819">
        <v>3960</v>
      </c>
      <c r="AF819">
        <v>0</v>
      </c>
      <c r="AG819">
        <v>0</v>
      </c>
      <c r="AH819">
        <v>0</v>
      </c>
      <c r="AI819">
        <v>1</v>
      </c>
      <c r="AJ819">
        <v>1</v>
      </c>
      <c r="AK819">
        <v>1</v>
      </c>
      <c r="AL819">
        <v>1</v>
      </c>
      <c r="AN819">
        <v>0</v>
      </c>
      <c r="AO819">
        <v>1</v>
      </c>
      <c r="AP819">
        <v>0</v>
      </c>
      <c r="AQ819">
        <v>0</v>
      </c>
      <c r="AR819">
        <v>0</v>
      </c>
      <c r="AS819" t="s">
        <v>3</v>
      </c>
      <c r="AT819">
        <v>0.03</v>
      </c>
      <c r="AU819" t="s">
        <v>3</v>
      </c>
      <c r="AV819">
        <v>0</v>
      </c>
      <c r="AW819">
        <v>2</v>
      </c>
      <c r="AX819">
        <v>33358475</v>
      </c>
      <c r="AY819">
        <v>1</v>
      </c>
      <c r="AZ819">
        <v>0</v>
      </c>
      <c r="BA819">
        <v>939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Y819*Source!I897</f>
        <v>1.7399999999999999E-2</v>
      </c>
      <c r="CY819">
        <f>AA819</f>
        <v>3960</v>
      </c>
      <c r="CZ819">
        <f>AE819</f>
        <v>3960</v>
      </c>
      <c r="DA819">
        <f>AI819</f>
        <v>1</v>
      </c>
      <c r="DB819">
        <f>ROUND(ROUND(AT819*CZ819,2),2)</f>
        <v>118.8</v>
      </c>
      <c r="DC819">
        <f>ROUND(ROUND(AT819*AG819,2),2)</f>
        <v>0</v>
      </c>
    </row>
    <row r="820" spans="1:107">
      <c r="A820">
        <f>ROW(Source!A897)</f>
        <v>897</v>
      </c>
      <c r="B820">
        <v>33304975</v>
      </c>
      <c r="C820">
        <v>33358468</v>
      </c>
      <c r="D820">
        <v>31201861</v>
      </c>
      <c r="E820">
        <v>1</v>
      </c>
      <c r="F820">
        <v>1</v>
      </c>
      <c r="G820">
        <v>1</v>
      </c>
      <c r="H820">
        <v>3</v>
      </c>
      <c r="I820" t="s">
        <v>909</v>
      </c>
      <c r="J820" t="s">
        <v>910</v>
      </c>
      <c r="K820" t="s">
        <v>911</v>
      </c>
      <c r="L820">
        <v>1348</v>
      </c>
      <c r="N820">
        <v>1009</v>
      </c>
      <c r="O820" t="s">
        <v>32</v>
      </c>
      <c r="P820" t="s">
        <v>32</v>
      </c>
      <c r="Q820">
        <v>1000</v>
      </c>
      <c r="W820">
        <v>0</v>
      </c>
      <c r="X820">
        <v>532254978</v>
      </c>
      <c r="Y820">
        <v>4.7300000000000002E-2</v>
      </c>
      <c r="AA820">
        <v>7590</v>
      </c>
      <c r="AB820">
        <v>0</v>
      </c>
      <c r="AC820">
        <v>0</v>
      </c>
      <c r="AD820">
        <v>0</v>
      </c>
      <c r="AE820">
        <v>7590</v>
      </c>
      <c r="AF820">
        <v>0</v>
      </c>
      <c r="AG820">
        <v>0</v>
      </c>
      <c r="AH820">
        <v>0</v>
      </c>
      <c r="AI820">
        <v>1</v>
      </c>
      <c r="AJ820">
        <v>1</v>
      </c>
      <c r="AK820">
        <v>1</v>
      </c>
      <c r="AL820">
        <v>1</v>
      </c>
      <c r="AN820">
        <v>0</v>
      </c>
      <c r="AO820">
        <v>1</v>
      </c>
      <c r="AP820">
        <v>0</v>
      </c>
      <c r="AQ820">
        <v>0</v>
      </c>
      <c r="AR820">
        <v>0</v>
      </c>
      <c r="AS820" t="s">
        <v>3</v>
      </c>
      <c r="AT820">
        <v>4.7300000000000002E-2</v>
      </c>
      <c r="AU820" t="s">
        <v>3</v>
      </c>
      <c r="AV820">
        <v>0</v>
      </c>
      <c r="AW820">
        <v>2</v>
      </c>
      <c r="AX820">
        <v>33358476</v>
      </c>
      <c r="AY820">
        <v>1</v>
      </c>
      <c r="AZ820">
        <v>0</v>
      </c>
      <c r="BA820">
        <v>940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Y820*Source!I897</f>
        <v>2.7434E-2</v>
      </c>
      <c r="CY820">
        <f>AA820</f>
        <v>7590</v>
      </c>
      <c r="CZ820">
        <f>AE820</f>
        <v>7590</v>
      </c>
      <c r="DA820">
        <f>AI820</f>
        <v>1</v>
      </c>
      <c r="DB820">
        <f>ROUND(ROUND(AT820*CZ820,2),2)</f>
        <v>359.01</v>
      </c>
      <c r="DC820">
        <f>ROUND(ROUND(AT820*AG820,2),2)</f>
        <v>0</v>
      </c>
    </row>
    <row r="821" spans="1:107">
      <c r="A821">
        <f>ROW(Source!A897)</f>
        <v>897</v>
      </c>
      <c r="B821">
        <v>33304975</v>
      </c>
      <c r="C821">
        <v>33358468</v>
      </c>
      <c r="D821">
        <v>31214657</v>
      </c>
      <c r="E821">
        <v>1</v>
      </c>
      <c r="F821">
        <v>1</v>
      </c>
      <c r="G821">
        <v>1</v>
      </c>
      <c r="H821">
        <v>3</v>
      </c>
      <c r="I821" t="s">
        <v>912</v>
      </c>
      <c r="J821" t="s">
        <v>913</v>
      </c>
      <c r="K821" t="s">
        <v>914</v>
      </c>
      <c r="L821">
        <v>1348</v>
      </c>
      <c r="N821">
        <v>1009</v>
      </c>
      <c r="O821" t="s">
        <v>32</v>
      </c>
      <c r="P821" t="s">
        <v>32</v>
      </c>
      <c r="Q821">
        <v>1000</v>
      </c>
      <c r="W821">
        <v>0</v>
      </c>
      <c r="X821">
        <v>654489916</v>
      </c>
      <c r="Y821">
        <v>1.2600000000000001E-3</v>
      </c>
      <c r="AA821">
        <v>9550.01</v>
      </c>
      <c r="AB821">
        <v>0</v>
      </c>
      <c r="AC821">
        <v>0</v>
      </c>
      <c r="AD821">
        <v>0</v>
      </c>
      <c r="AE821">
        <v>9550.01</v>
      </c>
      <c r="AF821">
        <v>0</v>
      </c>
      <c r="AG821">
        <v>0</v>
      </c>
      <c r="AH821">
        <v>0</v>
      </c>
      <c r="AI821">
        <v>1</v>
      </c>
      <c r="AJ821">
        <v>1</v>
      </c>
      <c r="AK821">
        <v>1</v>
      </c>
      <c r="AL821">
        <v>1</v>
      </c>
      <c r="AN821">
        <v>0</v>
      </c>
      <c r="AO821">
        <v>1</v>
      </c>
      <c r="AP821">
        <v>0</v>
      </c>
      <c r="AQ821">
        <v>0</v>
      </c>
      <c r="AR821">
        <v>0</v>
      </c>
      <c r="AS821" t="s">
        <v>3</v>
      </c>
      <c r="AT821">
        <v>1.2600000000000001E-3</v>
      </c>
      <c r="AU821" t="s">
        <v>3</v>
      </c>
      <c r="AV821">
        <v>0</v>
      </c>
      <c r="AW821">
        <v>2</v>
      </c>
      <c r="AX821">
        <v>33358478</v>
      </c>
      <c r="AY821">
        <v>1</v>
      </c>
      <c r="AZ821">
        <v>0</v>
      </c>
      <c r="BA821">
        <v>942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Y821*Source!I897</f>
        <v>7.3079999999999998E-4</v>
      </c>
      <c r="CY821">
        <f>AA821</f>
        <v>9550.01</v>
      </c>
      <c r="CZ821">
        <f>AE821</f>
        <v>9550.01</v>
      </c>
      <c r="DA821">
        <f>AI821</f>
        <v>1</v>
      </c>
      <c r="DB821">
        <f>ROUND(ROUND(AT821*CZ821,2),2)</f>
        <v>12.03</v>
      </c>
      <c r="DC821">
        <f>ROUND(ROUND(AT821*AG821,2),2)</f>
        <v>0</v>
      </c>
    </row>
    <row r="822" spans="1:107">
      <c r="A822">
        <f>ROW(Source!A898)</f>
        <v>898</v>
      </c>
      <c r="B822">
        <v>33304960</v>
      </c>
      <c r="C822">
        <v>33358468</v>
      </c>
      <c r="D822">
        <v>31172059</v>
      </c>
      <c r="E822">
        <v>1</v>
      </c>
      <c r="F822">
        <v>1</v>
      </c>
      <c r="G822">
        <v>1</v>
      </c>
      <c r="H822">
        <v>1</v>
      </c>
      <c r="I822" t="s">
        <v>895</v>
      </c>
      <c r="J822" t="s">
        <v>3</v>
      </c>
      <c r="K822" t="s">
        <v>896</v>
      </c>
      <c r="L822">
        <v>1191</v>
      </c>
      <c r="N822">
        <v>1013</v>
      </c>
      <c r="O822" t="s">
        <v>831</v>
      </c>
      <c r="P822" t="s">
        <v>831</v>
      </c>
      <c r="Q822">
        <v>1</v>
      </c>
      <c r="W822">
        <v>0</v>
      </c>
      <c r="X822">
        <v>1010519658</v>
      </c>
      <c r="Y822">
        <v>44.132399999999997</v>
      </c>
      <c r="AA822">
        <v>0</v>
      </c>
      <c r="AB822">
        <v>0</v>
      </c>
      <c r="AC822">
        <v>0</v>
      </c>
      <c r="AD822">
        <v>8.64</v>
      </c>
      <c r="AE822">
        <v>0</v>
      </c>
      <c r="AF822">
        <v>0</v>
      </c>
      <c r="AG822">
        <v>0</v>
      </c>
      <c r="AH822">
        <v>8.64</v>
      </c>
      <c r="AI822">
        <v>1</v>
      </c>
      <c r="AJ822">
        <v>1</v>
      </c>
      <c r="AK822">
        <v>1</v>
      </c>
      <c r="AL822">
        <v>1</v>
      </c>
      <c r="AN822">
        <v>0</v>
      </c>
      <c r="AO822">
        <v>1</v>
      </c>
      <c r="AP822">
        <v>1</v>
      </c>
      <c r="AQ822">
        <v>0</v>
      </c>
      <c r="AR822">
        <v>0</v>
      </c>
      <c r="AS822" t="s">
        <v>3</v>
      </c>
      <c r="AT822">
        <v>31.98</v>
      </c>
      <c r="AU822" t="s">
        <v>22</v>
      </c>
      <c r="AV822">
        <v>1</v>
      </c>
      <c r="AW822">
        <v>2</v>
      </c>
      <c r="AX822">
        <v>33358469</v>
      </c>
      <c r="AY822">
        <v>1</v>
      </c>
      <c r="AZ822">
        <v>0</v>
      </c>
      <c r="BA822">
        <v>943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Y822*Source!I898</f>
        <v>25.596791999999997</v>
      </c>
      <c r="CY822">
        <f>AD822</f>
        <v>8.64</v>
      </c>
      <c r="CZ822">
        <f>AH822</f>
        <v>8.64</v>
      </c>
      <c r="DA822">
        <f>AL822</f>
        <v>1</v>
      </c>
      <c r="DB822">
        <f>ROUND(((ROUND(AT822*CZ822,2)*1.2)*1.15),2)</f>
        <v>381.31</v>
      </c>
      <c r="DC822">
        <f>ROUND(((ROUND(AT822*AG822,2)*1.2)*1.15),2)</f>
        <v>0</v>
      </c>
    </row>
    <row r="823" spans="1:107">
      <c r="A823">
        <f>ROW(Source!A898)</f>
        <v>898</v>
      </c>
      <c r="B823">
        <v>33304960</v>
      </c>
      <c r="C823">
        <v>33358468</v>
      </c>
      <c r="D823">
        <v>31172011</v>
      </c>
      <c r="E823">
        <v>1</v>
      </c>
      <c r="F823">
        <v>1</v>
      </c>
      <c r="G823">
        <v>1</v>
      </c>
      <c r="H823">
        <v>1</v>
      </c>
      <c r="I823" t="s">
        <v>832</v>
      </c>
      <c r="J823" t="s">
        <v>3</v>
      </c>
      <c r="K823" t="s">
        <v>833</v>
      </c>
      <c r="L823">
        <v>1191</v>
      </c>
      <c r="N823">
        <v>1013</v>
      </c>
      <c r="O823" t="s">
        <v>831</v>
      </c>
      <c r="P823" t="s">
        <v>831</v>
      </c>
      <c r="Q823">
        <v>1</v>
      </c>
      <c r="W823">
        <v>0</v>
      </c>
      <c r="X823">
        <v>-1417349443</v>
      </c>
      <c r="Y823">
        <v>0.47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1</v>
      </c>
      <c r="AJ823">
        <v>1</v>
      </c>
      <c r="AK823">
        <v>1</v>
      </c>
      <c r="AL823">
        <v>1</v>
      </c>
      <c r="AN823">
        <v>0</v>
      </c>
      <c r="AO823">
        <v>1</v>
      </c>
      <c r="AP823">
        <v>0</v>
      </c>
      <c r="AQ823">
        <v>0</v>
      </c>
      <c r="AR823">
        <v>0</v>
      </c>
      <c r="AS823" t="s">
        <v>3</v>
      </c>
      <c r="AT823">
        <v>0.47</v>
      </c>
      <c r="AU823" t="s">
        <v>3</v>
      </c>
      <c r="AV823">
        <v>2</v>
      </c>
      <c r="AW823">
        <v>2</v>
      </c>
      <c r="AX823">
        <v>33358470</v>
      </c>
      <c r="AY823">
        <v>1</v>
      </c>
      <c r="AZ823">
        <v>2048</v>
      </c>
      <c r="BA823">
        <v>944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Y823*Source!I898</f>
        <v>0.27259999999999995</v>
      </c>
      <c r="CY823">
        <f>AD823</f>
        <v>0</v>
      </c>
      <c r="CZ823">
        <f>AH823</f>
        <v>0</v>
      </c>
      <c r="DA823">
        <f>AL823</f>
        <v>1</v>
      </c>
      <c r="DB823">
        <f>ROUND(ROUND(AT823*CZ823,2),2)</f>
        <v>0</v>
      </c>
      <c r="DC823">
        <f>ROUND(ROUND(AT823*AG823,2),2)</f>
        <v>0</v>
      </c>
    </row>
    <row r="824" spans="1:107">
      <c r="A824">
        <f>ROW(Source!A898)</f>
        <v>898</v>
      </c>
      <c r="B824">
        <v>33304960</v>
      </c>
      <c r="C824">
        <v>33358468</v>
      </c>
      <c r="D824">
        <v>31259116</v>
      </c>
      <c r="E824">
        <v>1</v>
      </c>
      <c r="F824">
        <v>1</v>
      </c>
      <c r="G824">
        <v>1</v>
      </c>
      <c r="H824">
        <v>2</v>
      </c>
      <c r="I824" t="s">
        <v>897</v>
      </c>
      <c r="J824" t="s">
        <v>898</v>
      </c>
      <c r="K824" t="s">
        <v>899</v>
      </c>
      <c r="L824">
        <v>1368</v>
      </c>
      <c r="N824">
        <v>1011</v>
      </c>
      <c r="O824" t="s">
        <v>837</v>
      </c>
      <c r="P824" t="s">
        <v>837</v>
      </c>
      <c r="Q824">
        <v>1</v>
      </c>
      <c r="W824">
        <v>0</v>
      </c>
      <c r="X824">
        <v>520357435</v>
      </c>
      <c r="Y824">
        <v>0.34500000000000003</v>
      </c>
      <c r="AA824">
        <v>0</v>
      </c>
      <c r="AB824">
        <v>30</v>
      </c>
      <c r="AC824">
        <v>0</v>
      </c>
      <c r="AD824">
        <v>0</v>
      </c>
      <c r="AE824">
        <v>0</v>
      </c>
      <c r="AF824">
        <v>30</v>
      </c>
      <c r="AG824">
        <v>0</v>
      </c>
      <c r="AH824">
        <v>0</v>
      </c>
      <c r="AI824">
        <v>1</v>
      </c>
      <c r="AJ824">
        <v>1</v>
      </c>
      <c r="AK824">
        <v>1</v>
      </c>
      <c r="AL824">
        <v>1</v>
      </c>
      <c r="AN824">
        <v>0</v>
      </c>
      <c r="AO824">
        <v>1</v>
      </c>
      <c r="AP824">
        <v>1</v>
      </c>
      <c r="AQ824">
        <v>0</v>
      </c>
      <c r="AR824">
        <v>0</v>
      </c>
      <c r="AS824" t="s">
        <v>3</v>
      </c>
      <c r="AT824">
        <v>0.23</v>
      </c>
      <c r="AU824" t="s">
        <v>21</v>
      </c>
      <c r="AV824">
        <v>0</v>
      </c>
      <c r="AW824">
        <v>2</v>
      </c>
      <c r="AX824">
        <v>33358471</v>
      </c>
      <c r="AY824">
        <v>1</v>
      </c>
      <c r="AZ824">
        <v>0</v>
      </c>
      <c r="BA824">
        <v>945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Y824*Source!I898</f>
        <v>0.2001</v>
      </c>
      <c r="CY824">
        <f>AB824</f>
        <v>30</v>
      </c>
      <c r="CZ824">
        <f>AF824</f>
        <v>30</v>
      </c>
      <c r="DA824">
        <f>AJ824</f>
        <v>1</v>
      </c>
      <c r="DB824">
        <f>ROUND(((ROUND(AT824*CZ824,2)*1.2)*1.25),2)</f>
        <v>10.35</v>
      </c>
      <c r="DC824">
        <f>ROUND(((ROUND(AT824*AG824,2)*1.2)*1.25),2)</f>
        <v>0</v>
      </c>
    </row>
    <row r="825" spans="1:107">
      <c r="A825">
        <f>ROW(Source!A898)</f>
        <v>898</v>
      </c>
      <c r="B825">
        <v>33304960</v>
      </c>
      <c r="C825">
        <v>33358468</v>
      </c>
      <c r="D825">
        <v>31259879</v>
      </c>
      <c r="E825">
        <v>1</v>
      </c>
      <c r="F825">
        <v>1</v>
      </c>
      <c r="G825">
        <v>1</v>
      </c>
      <c r="H825">
        <v>2</v>
      </c>
      <c r="I825" t="s">
        <v>841</v>
      </c>
      <c r="J825" t="s">
        <v>842</v>
      </c>
      <c r="K825" t="s">
        <v>843</v>
      </c>
      <c r="L825">
        <v>1368</v>
      </c>
      <c r="N825">
        <v>1011</v>
      </c>
      <c r="O825" t="s">
        <v>837</v>
      </c>
      <c r="P825" t="s">
        <v>837</v>
      </c>
      <c r="Q825">
        <v>1</v>
      </c>
      <c r="W825">
        <v>0</v>
      </c>
      <c r="X825">
        <v>1372534845</v>
      </c>
      <c r="Y825">
        <v>0.70499999999999996</v>
      </c>
      <c r="AA825">
        <v>0</v>
      </c>
      <c r="AB825">
        <v>65.709999999999994</v>
      </c>
      <c r="AC825">
        <v>11.6</v>
      </c>
      <c r="AD825">
        <v>0</v>
      </c>
      <c r="AE825">
        <v>0</v>
      </c>
      <c r="AF825">
        <v>65.709999999999994</v>
      </c>
      <c r="AG825">
        <v>11.6</v>
      </c>
      <c r="AH825">
        <v>0</v>
      </c>
      <c r="AI825">
        <v>1</v>
      </c>
      <c r="AJ825">
        <v>1</v>
      </c>
      <c r="AK825">
        <v>1</v>
      </c>
      <c r="AL825">
        <v>1</v>
      </c>
      <c r="AN825">
        <v>0</v>
      </c>
      <c r="AO825">
        <v>1</v>
      </c>
      <c r="AP825">
        <v>1</v>
      </c>
      <c r="AQ825">
        <v>0</v>
      </c>
      <c r="AR825">
        <v>0</v>
      </c>
      <c r="AS825" t="s">
        <v>3</v>
      </c>
      <c r="AT825">
        <v>0.47</v>
      </c>
      <c r="AU825" t="s">
        <v>21</v>
      </c>
      <c r="AV825">
        <v>0</v>
      </c>
      <c r="AW825">
        <v>2</v>
      </c>
      <c r="AX825">
        <v>33358472</v>
      </c>
      <c r="AY825">
        <v>1</v>
      </c>
      <c r="AZ825">
        <v>0</v>
      </c>
      <c r="BA825">
        <v>946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Y825*Source!I898</f>
        <v>0.40889999999999993</v>
      </c>
      <c r="CY825">
        <f>AB825</f>
        <v>65.709999999999994</v>
      </c>
      <c r="CZ825">
        <f>AF825</f>
        <v>65.709999999999994</v>
      </c>
      <c r="DA825">
        <f>AJ825</f>
        <v>1</v>
      </c>
      <c r="DB825">
        <f>ROUND(((ROUND(AT825*CZ825,2)*1.2)*1.25),2)</f>
        <v>46.32</v>
      </c>
      <c r="DC825">
        <f>ROUND(((ROUND(AT825*AG825,2)*1.2)*1.25),2)</f>
        <v>8.18</v>
      </c>
    </row>
    <row r="826" spans="1:107">
      <c r="A826">
        <f>ROW(Source!A898)</f>
        <v>898</v>
      </c>
      <c r="B826">
        <v>33304960</v>
      </c>
      <c r="C826">
        <v>33358468</v>
      </c>
      <c r="D826">
        <v>31260961</v>
      </c>
      <c r="E826">
        <v>1</v>
      </c>
      <c r="F826">
        <v>1</v>
      </c>
      <c r="G826">
        <v>1</v>
      </c>
      <c r="H826">
        <v>2</v>
      </c>
      <c r="I826" t="s">
        <v>900</v>
      </c>
      <c r="J826" t="s">
        <v>901</v>
      </c>
      <c r="K826" t="s">
        <v>902</v>
      </c>
      <c r="L826">
        <v>1368</v>
      </c>
      <c r="N826">
        <v>1011</v>
      </c>
      <c r="O826" t="s">
        <v>837</v>
      </c>
      <c r="P826" t="s">
        <v>837</v>
      </c>
      <c r="Q826">
        <v>1</v>
      </c>
      <c r="W826">
        <v>0</v>
      </c>
      <c r="X826">
        <v>1581354540</v>
      </c>
      <c r="Y826">
        <v>1.8900000000000001</v>
      </c>
      <c r="AA826">
        <v>0</v>
      </c>
      <c r="AB826">
        <v>2.16</v>
      </c>
      <c r="AC826">
        <v>0</v>
      </c>
      <c r="AD826">
        <v>0</v>
      </c>
      <c r="AE826">
        <v>0</v>
      </c>
      <c r="AF826">
        <v>2.16</v>
      </c>
      <c r="AG826">
        <v>0</v>
      </c>
      <c r="AH826">
        <v>0</v>
      </c>
      <c r="AI826">
        <v>1</v>
      </c>
      <c r="AJ826">
        <v>1</v>
      </c>
      <c r="AK826">
        <v>1</v>
      </c>
      <c r="AL826">
        <v>1</v>
      </c>
      <c r="AN826">
        <v>0</v>
      </c>
      <c r="AO826">
        <v>1</v>
      </c>
      <c r="AP826">
        <v>1</v>
      </c>
      <c r="AQ826">
        <v>0</v>
      </c>
      <c r="AR826">
        <v>0</v>
      </c>
      <c r="AS826" t="s">
        <v>3</v>
      </c>
      <c r="AT826">
        <v>1.26</v>
      </c>
      <c r="AU826" t="s">
        <v>21</v>
      </c>
      <c r="AV826">
        <v>0</v>
      </c>
      <c r="AW826">
        <v>2</v>
      </c>
      <c r="AX826">
        <v>33358473</v>
      </c>
      <c r="AY826">
        <v>1</v>
      </c>
      <c r="AZ826">
        <v>0</v>
      </c>
      <c r="BA826">
        <v>947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Y826*Source!I898</f>
        <v>1.0962000000000001</v>
      </c>
      <c r="CY826">
        <f>AB826</f>
        <v>2.16</v>
      </c>
      <c r="CZ826">
        <f>AF826</f>
        <v>2.16</v>
      </c>
      <c r="DA826">
        <f>AJ826</f>
        <v>1</v>
      </c>
      <c r="DB826">
        <f>ROUND(((ROUND(AT826*CZ826,2)*1.2)*1.25),2)</f>
        <v>4.08</v>
      </c>
      <c r="DC826">
        <f>ROUND(((ROUND(AT826*AG826,2)*1.2)*1.25),2)</f>
        <v>0</v>
      </c>
    </row>
    <row r="827" spans="1:107">
      <c r="A827">
        <f>ROW(Source!A898)</f>
        <v>898</v>
      </c>
      <c r="B827">
        <v>33304960</v>
      </c>
      <c r="C827">
        <v>33358468</v>
      </c>
      <c r="D827">
        <v>31176145</v>
      </c>
      <c r="E827">
        <v>1</v>
      </c>
      <c r="F827">
        <v>1</v>
      </c>
      <c r="G827">
        <v>1</v>
      </c>
      <c r="H827">
        <v>3</v>
      </c>
      <c r="I827" t="s">
        <v>903</v>
      </c>
      <c r="J827" t="s">
        <v>904</v>
      </c>
      <c r="K827" t="s">
        <v>905</v>
      </c>
      <c r="L827">
        <v>1348</v>
      </c>
      <c r="N827">
        <v>1009</v>
      </c>
      <c r="O827" t="s">
        <v>32</v>
      </c>
      <c r="P827" t="s">
        <v>32</v>
      </c>
      <c r="Q827">
        <v>1000</v>
      </c>
      <c r="W827">
        <v>0</v>
      </c>
      <c r="X827">
        <v>1554699552</v>
      </c>
      <c r="Y827">
        <v>1.26E-2</v>
      </c>
      <c r="AA827">
        <v>1412.5</v>
      </c>
      <c r="AB827">
        <v>0</v>
      </c>
      <c r="AC827">
        <v>0</v>
      </c>
      <c r="AD827">
        <v>0</v>
      </c>
      <c r="AE827">
        <v>1412.5</v>
      </c>
      <c r="AF827">
        <v>0</v>
      </c>
      <c r="AG827">
        <v>0</v>
      </c>
      <c r="AH827">
        <v>0</v>
      </c>
      <c r="AI827">
        <v>1</v>
      </c>
      <c r="AJ827">
        <v>1</v>
      </c>
      <c r="AK827">
        <v>1</v>
      </c>
      <c r="AL827">
        <v>1</v>
      </c>
      <c r="AN827">
        <v>0</v>
      </c>
      <c r="AO827">
        <v>1</v>
      </c>
      <c r="AP827">
        <v>0</v>
      </c>
      <c r="AQ827">
        <v>0</v>
      </c>
      <c r="AR827">
        <v>0</v>
      </c>
      <c r="AS827" t="s">
        <v>3</v>
      </c>
      <c r="AT827">
        <v>1.26E-2</v>
      </c>
      <c r="AU827" t="s">
        <v>3</v>
      </c>
      <c r="AV827">
        <v>0</v>
      </c>
      <c r="AW827">
        <v>2</v>
      </c>
      <c r="AX827">
        <v>33358474</v>
      </c>
      <c r="AY827">
        <v>1</v>
      </c>
      <c r="AZ827">
        <v>0</v>
      </c>
      <c r="BA827">
        <v>948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Y827*Source!I898</f>
        <v>7.3079999999999994E-3</v>
      </c>
      <c r="CY827">
        <f>AA827</f>
        <v>1412.5</v>
      </c>
      <c r="CZ827">
        <f>AE827</f>
        <v>1412.5</v>
      </c>
      <c r="DA827">
        <f>AI827</f>
        <v>1</v>
      </c>
      <c r="DB827">
        <f>ROUND(ROUND(AT827*CZ827,2),2)</f>
        <v>17.8</v>
      </c>
      <c r="DC827">
        <f>ROUND(ROUND(AT827*AG827,2),2)</f>
        <v>0</v>
      </c>
    </row>
    <row r="828" spans="1:107">
      <c r="A828">
        <f>ROW(Source!A898)</f>
        <v>898</v>
      </c>
      <c r="B828">
        <v>33304960</v>
      </c>
      <c r="C828">
        <v>33358468</v>
      </c>
      <c r="D828">
        <v>31176252</v>
      </c>
      <c r="E828">
        <v>1</v>
      </c>
      <c r="F828">
        <v>1</v>
      </c>
      <c r="G828">
        <v>1</v>
      </c>
      <c r="H828">
        <v>3</v>
      </c>
      <c r="I828" t="s">
        <v>906</v>
      </c>
      <c r="J828" t="s">
        <v>907</v>
      </c>
      <c r="K828" t="s">
        <v>908</v>
      </c>
      <c r="L828">
        <v>1348</v>
      </c>
      <c r="N828">
        <v>1009</v>
      </c>
      <c r="O828" t="s">
        <v>32</v>
      </c>
      <c r="P828" t="s">
        <v>32</v>
      </c>
      <c r="Q828">
        <v>1000</v>
      </c>
      <c r="W828">
        <v>0</v>
      </c>
      <c r="X828">
        <v>136000979</v>
      </c>
      <c r="Y828">
        <v>0.03</v>
      </c>
      <c r="AA828">
        <v>3960</v>
      </c>
      <c r="AB828">
        <v>0</v>
      </c>
      <c r="AC828">
        <v>0</v>
      </c>
      <c r="AD828">
        <v>0</v>
      </c>
      <c r="AE828">
        <v>3960</v>
      </c>
      <c r="AF828">
        <v>0</v>
      </c>
      <c r="AG828">
        <v>0</v>
      </c>
      <c r="AH828">
        <v>0</v>
      </c>
      <c r="AI828">
        <v>1</v>
      </c>
      <c r="AJ828">
        <v>1</v>
      </c>
      <c r="AK828">
        <v>1</v>
      </c>
      <c r="AL828">
        <v>1</v>
      </c>
      <c r="AN828">
        <v>0</v>
      </c>
      <c r="AO828">
        <v>1</v>
      </c>
      <c r="AP828">
        <v>0</v>
      </c>
      <c r="AQ828">
        <v>0</v>
      </c>
      <c r="AR828">
        <v>0</v>
      </c>
      <c r="AS828" t="s">
        <v>3</v>
      </c>
      <c r="AT828">
        <v>0.03</v>
      </c>
      <c r="AU828" t="s">
        <v>3</v>
      </c>
      <c r="AV828">
        <v>0</v>
      </c>
      <c r="AW828">
        <v>2</v>
      </c>
      <c r="AX828">
        <v>33358475</v>
      </c>
      <c r="AY828">
        <v>1</v>
      </c>
      <c r="AZ828">
        <v>0</v>
      </c>
      <c r="BA828">
        <v>949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Y828*Source!I898</f>
        <v>1.7399999999999999E-2</v>
      </c>
      <c r="CY828">
        <f>AA828</f>
        <v>3960</v>
      </c>
      <c r="CZ828">
        <f>AE828</f>
        <v>3960</v>
      </c>
      <c r="DA828">
        <f>AI828</f>
        <v>1</v>
      </c>
      <c r="DB828">
        <f>ROUND(ROUND(AT828*CZ828,2),2)</f>
        <v>118.8</v>
      </c>
      <c r="DC828">
        <f>ROUND(ROUND(AT828*AG828,2),2)</f>
        <v>0</v>
      </c>
    </row>
    <row r="829" spans="1:107">
      <c r="A829">
        <f>ROW(Source!A898)</f>
        <v>898</v>
      </c>
      <c r="B829">
        <v>33304960</v>
      </c>
      <c r="C829">
        <v>33358468</v>
      </c>
      <c r="D829">
        <v>31201861</v>
      </c>
      <c r="E829">
        <v>1</v>
      </c>
      <c r="F829">
        <v>1</v>
      </c>
      <c r="G829">
        <v>1</v>
      </c>
      <c r="H829">
        <v>3</v>
      </c>
      <c r="I829" t="s">
        <v>909</v>
      </c>
      <c r="J829" t="s">
        <v>910</v>
      </c>
      <c r="K829" t="s">
        <v>911</v>
      </c>
      <c r="L829">
        <v>1348</v>
      </c>
      <c r="N829">
        <v>1009</v>
      </c>
      <c r="O829" t="s">
        <v>32</v>
      </c>
      <c r="P829" t="s">
        <v>32</v>
      </c>
      <c r="Q829">
        <v>1000</v>
      </c>
      <c r="W829">
        <v>0</v>
      </c>
      <c r="X829">
        <v>532254978</v>
      </c>
      <c r="Y829">
        <v>4.7300000000000002E-2</v>
      </c>
      <c r="AA829">
        <v>7590</v>
      </c>
      <c r="AB829">
        <v>0</v>
      </c>
      <c r="AC829">
        <v>0</v>
      </c>
      <c r="AD829">
        <v>0</v>
      </c>
      <c r="AE829">
        <v>7590</v>
      </c>
      <c r="AF829">
        <v>0</v>
      </c>
      <c r="AG829">
        <v>0</v>
      </c>
      <c r="AH829">
        <v>0</v>
      </c>
      <c r="AI829">
        <v>1</v>
      </c>
      <c r="AJ829">
        <v>1</v>
      </c>
      <c r="AK829">
        <v>1</v>
      </c>
      <c r="AL829">
        <v>1</v>
      </c>
      <c r="AN829">
        <v>0</v>
      </c>
      <c r="AO829">
        <v>1</v>
      </c>
      <c r="AP829">
        <v>0</v>
      </c>
      <c r="AQ829">
        <v>0</v>
      </c>
      <c r="AR829">
        <v>0</v>
      </c>
      <c r="AS829" t="s">
        <v>3</v>
      </c>
      <c r="AT829">
        <v>4.7300000000000002E-2</v>
      </c>
      <c r="AU829" t="s">
        <v>3</v>
      </c>
      <c r="AV829">
        <v>0</v>
      </c>
      <c r="AW829">
        <v>2</v>
      </c>
      <c r="AX829">
        <v>33358476</v>
      </c>
      <c r="AY829">
        <v>1</v>
      </c>
      <c r="AZ829">
        <v>0</v>
      </c>
      <c r="BA829">
        <v>950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Y829*Source!I898</f>
        <v>2.7434E-2</v>
      </c>
      <c r="CY829">
        <f>AA829</f>
        <v>7590</v>
      </c>
      <c r="CZ829">
        <f>AE829</f>
        <v>7590</v>
      </c>
      <c r="DA829">
        <f>AI829</f>
        <v>1</v>
      </c>
      <c r="DB829">
        <f>ROUND(ROUND(AT829*CZ829,2),2)</f>
        <v>359.01</v>
      </c>
      <c r="DC829">
        <f>ROUND(ROUND(AT829*AG829,2),2)</f>
        <v>0</v>
      </c>
    </row>
    <row r="830" spans="1:107">
      <c r="A830">
        <f>ROW(Source!A898)</f>
        <v>898</v>
      </c>
      <c r="B830">
        <v>33304960</v>
      </c>
      <c r="C830">
        <v>33358468</v>
      </c>
      <c r="D830">
        <v>31214657</v>
      </c>
      <c r="E830">
        <v>1</v>
      </c>
      <c r="F830">
        <v>1</v>
      </c>
      <c r="G830">
        <v>1</v>
      </c>
      <c r="H830">
        <v>3</v>
      </c>
      <c r="I830" t="s">
        <v>912</v>
      </c>
      <c r="J830" t="s">
        <v>913</v>
      </c>
      <c r="K830" t="s">
        <v>914</v>
      </c>
      <c r="L830">
        <v>1348</v>
      </c>
      <c r="N830">
        <v>1009</v>
      </c>
      <c r="O830" t="s">
        <v>32</v>
      </c>
      <c r="P830" t="s">
        <v>32</v>
      </c>
      <c r="Q830">
        <v>1000</v>
      </c>
      <c r="W830">
        <v>0</v>
      </c>
      <c r="X830">
        <v>654489916</v>
      </c>
      <c r="Y830">
        <v>1.2600000000000001E-3</v>
      </c>
      <c r="AA830">
        <v>9550.01</v>
      </c>
      <c r="AB830">
        <v>0</v>
      </c>
      <c r="AC830">
        <v>0</v>
      </c>
      <c r="AD830">
        <v>0</v>
      </c>
      <c r="AE830">
        <v>9550.01</v>
      </c>
      <c r="AF830">
        <v>0</v>
      </c>
      <c r="AG830">
        <v>0</v>
      </c>
      <c r="AH830">
        <v>0</v>
      </c>
      <c r="AI830">
        <v>1</v>
      </c>
      <c r="AJ830">
        <v>1</v>
      </c>
      <c r="AK830">
        <v>1</v>
      </c>
      <c r="AL830">
        <v>1</v>
      </c>
      <c r="AN830">
        <v>0</v>
      </c>
      <c r="AO830">
        <v>1</v>
      </c>
      <c r="AP830">
        <v>0</v>
      </c>
      <c r="AQ830">
        <v>0</v>
      </c>
      <c r="AR830">
        <v>0</v>
      </c>
      <c r="AS830" t="s">
        <v>3</v>
      </c>
      <c r="AT830">
        <v>1.2600000000000001E-3</v>
      </c>
      <c r="AU830" t="s">
        <v>3</v>
      </c>
      <c r="AV830">
        <v>0</v>
      </c>
      <c r="AW830">
        <v>2</v>
      </c>
      <c r="AX830">
        <v>33358478</v>
      </c>
      <c r="AY830">
        <v>1</v>
      </c>
      <c r="AZ830">
        <v>0</v>
      </c>
      <c r="BA830">
        <v>952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Y830*Source!I898</f>
        <v>7.3079999999999998E-4</v>
      </c>
      <c r="CY830">
        <f>AA830</f>
        <v>9550.01</v>
      </c>
      <c r="CZ830">
        <f>AE830</f>
        <v>9550.01</v>
      </c>
      <c r="DA830">
        <f>AI830</f>
        <v>1</v>
      </c>
      <c r="DB830">
        <f>ROUND(ROUND(AT830*CZ830,2),2)</f>
        <v>12.03</v>
      </c>
      <c r="DC830">
        <f>ROUND(ROUND(AT830*AG830,2),2)</f>
        <v>0</v>
      </c>
    </row>
    <row r="831" spans="1:107">
      <c r="A831">
        <f>ROW(Source!A901)</f>
        <v>901</v>
      </c>
      <c r="B831">
        <v>33304975</v>
      </c>
      <c r="C831">
        <v>33358480</v>
      </c>
      <c r="D831">
        <v>31172061</v>
      </c>
      <c r="E831">
        <v>1</v>
      </c>
      <c r="F831">
        <v>1</v>
      </c>
      <c r="G831">
        <v>1</v>
      </c>
      <c r="H831">
        <v>1</v>
      </c>
      <c r="I831" t="s">
        <v>850</v>
      </c>
      <c r="J831" t="s">
        <v>3</v>
      </c>
      <c r="K831" t="s">
        <v>851</v>
      </c>
      <c r="L831">
        <v>1191</v>
      </c>
      <c r="N831">
        <v>1013</v>
      </c>
      <c r="O831" t="s">
        <v>831</v>
      </c>
      <c r="P831" t="s">
        <v>831</v>
      </c>
      <c r="Q831">
        <v>1</v>
      </c>
      <c r="W831">
        <v>0</v>
      </c>
      <c r="X831">
        <v>-784637506</v>
      </c>
      <c r="Y831">
        <v>111.61439999999999</v>
      </c>
      <c r="AA831">
        <v>0</v>
      </c>
      <c r="AB831">
        <v>0</v>
      </c>
      <c r="AC831">
        <v>0</v>
      </c>
      <c r="AD831">
        <v>8.74</v>
      </c>
      <c r="AE831">
        <v>0</v>
      </c>
      <c r="AF831">
        <v>0</v>
      </c>
      <c r="AG831">
        <v>0</v>
      </c>
      <c r="AH831">
        <v>8.74</v>
      </c>
      <c r="AI831">
        <v>1</v>
      </c>
      <c r="AJ831">
        <v>1</v>
      </c>
      <c r="AK831">
        <v>1</v>
      </c>
      <c r="AL831">
        <v>1</v>
      </c>
      <c r="AN831">
        <v>0</v>
      </c>
      <c r="AO831">
        <v>1</v>
      </c>
      <c r="AP831">
        <v>1</v>
      </c>
      <c r="AQ831">
        <v>0</v>
      </c>
      <c r="AR831">
        <v>0</v>
      </c>
      <c r="AS831" t="s">
        <v>3</v>
      </c>
      <c r="AT831">
        <v>80.88</v>
      </c>
      <c r="AU831" t="s">
        <v>22</v>
      </c>
      <c r="AV831">
        <v>1</v>
      </c>
      <c r="AW831">
        <v>2</v>
      </c>
      <c r="AX831">
        <v>33358750</v>
      </c>
      <c r="AY831">
        <v>1</v>
      </c>
      <c r="AZ831">
        <v>0</v>
      </c>
      <c r="BA831">
        <v>953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Y831*Source!I901</f>
        <v>35.716608000000001</v>
      </c>
      <c r="CY831">
        <f>AD831</f>
        <v>8.74</v>
      </c>
      <c r="CZ831">
        <f>AH831</f>
        <v>8.74</v>
      </c>
      <c r="DA831">
        <f>AL831</f>
        <v>1</v>
      </c>
      <c r="DB831">
        <f>ROUND(((ROUND(AT831*CZ831,2)*1.2)*1.15),2)</f>
        <v>975.51</v>
      </c>
      <c r="DC831">
        <f>ROUND(((ROUND(AT831*AG831,2)*1.2)*1.15),2)</f>
        <v>0</v>
      </c>
    </row>
    <row r="832" spans="1:107">
      <c r="A832">
        <f>ROW(Source!A901)</f>
        <v>901</v>
      </c>
      <c r="B832">
        <v>33304975</v>
      </c>
      <c r="C832">
        <v>33358480</v>
      </c>
      <c r="D832">
        <v>31172011</v>
      </c>
      <c r="E832">
        <v>1</v>
      </c>
      <c r="F832">
        <v>1</v>
      </c>
      <c r="G832">
        <v>1</v>
      </c>
      <c r="H832">
        <v>1</v>
      </c>
      <c r="I832" t="s">
        <v>832</v>
      </c>
      <c r="J832" t="s">
        <v>3</v>
      </c>
      <c r="K832" t="s">
        <v>833</v>
      </c>
      <c r="L832">
        <v>1191</v>
      </c>
      <c r="N832">
        <v>1013</v>
      </c>
      <c r="O832" t="s">
        <v>831</v>
      </c>
      <c r="P832" t="s">
        <v>831</v>
      </c>
      <c r="Q832">
        <v>1</v>
      </c>
      <c r="W832">
        <v>0</v>
      </c>
      <c r="X832">
        <v>-1417349443</v>
      </c>
      <c r="Y832">
        <v>0.76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1</v>
      </c>
      <c r="AJ832">
        <v>1</v>
      </c>
      <c r="AK832">
        <v>1</v>
      </c>
      <c r="AL832">
        <v>1</v>
      </c>
      <c r="AN832">
        <v>0</v>
      </c>
      <c r="AO832">
        <v>1</v>
      </c>
      <c r="AP832">
        <v>0</v>
      </c>
      <c r="AQ832">
        <v>0</v>
      </c>
      <c r="AR832">
        <v>0</v>
      </c>
      <c r="AS832" t="s">
        <v>3</v>
      </c>
      <c r="AT832">
        <v>0.76</v>
      </c>
      <c r="AU832" t="s">
        <v>3</v>
      </c>
      <c r="AV832">
        <v>2</v>
      </c>
      <c r="AW832">
        <v>2</v>
      </c>
      <c r="AX832">
        <v>33358751</v>
      </c>
      <c r="AY832">
        <v>1</v>
      </c>
      <c r="AZ832">
        <v>2048</v>
      </c>
      <c r="BA832">
        <v>954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Y832*Source!I901</f>
        <v>0.2432</v>
      </c>
      <c r="CY832">
        <f>AD832</f>
        <v>0</v>
      </c>
      <c r="CZ832">
        <f>AH832</f>
        <v>0</v>
      </c>
      <c r="DA832">
        <f>AL832</f>
        <v>1</v>
      </c>
      <c r="DB832">
        <f>ROUND(ROUND(AT832*CZ832,2),2)</f>
        <v>0</v>
      </c>
      <c r="DC832">
        <f>ROUND(ROUND(AT832*AG832,2),2)</f>
        <v>0</v>
      </c>
    </row>
    <row r="833" spans="1:107">
      <c r="A833">
        <f>ROW(Source!A901)</f>
        <v>901</v>
      </c>
      <c r="B833">
        <v>33304975</v>
      </c>
      <c r="C833">
        <v>33358480</v>
      </c>
      <c r="D833">
        <v>31258491</v>
      </c>
      <c r="E833">
        <v>1</v>
      </c>
      <c r="F833">
        <v>1</v>
      </c>
      <c r="G833">
        <v>1</v>
      </c>
      <c r="H833">
        <v>2</v>
      </c>
      <c r="I833" t="s">
        <v>834</v>
      </c>
      <c r="J833" t="s">
        <v>835</v>
      </c>
      <c r="K833" t="s">
        <v>836</v>
      </c>
      <c r="L833">
        <v>1368</v>
      </c>
      <c r="N833">
        <v>1011</v>
      </c>
      <c r="O833" t="s">
        <v>837</v>
      </c>
      <c r="P833" t="s">
        <v>837</v>
      </c>
      <c r="Q833">
        <v>1</v>
      </c>
      <c r="W833">
        <v>0</v>
      </c>
      <c r="X833">
        <v>-1718674368</v>
      </c>
      <c r="Y833">
        <v>0.46499999999999997</v>
      </c>
      <c r="AA833">
        <v>0</v>
      </c>
      <c r="AB833">
        <v>111.99</v>
      </c>
      <c r="AC833">
        <v>13.5</v>
      </c>
      <c r="AD833">
        <v>0</v>
      </c>
      <c r="AE833">
        <v>0</v>
      </c>
      <c r="AF833">
        <v>111.99</v>
      </c>
      <c r="AG833">
        <v>13.5</v>
      </c>
      <c r="AH833">
        <v>0</v>
      </c>
      <c r="AI833">
        <v>1</v>
      </c>
      <c r="AJ833">
        <v>1</v>
      </c>
      <c r="AK833">
        <v>1</v>
      </c>
      <c r="AL833">
        <v>1</v>
      </c>
      <c r="AN833">
        <v>0</v>
      </c>
      <c r="AO833">
        <v>1</v>
      </c>
      <c r="AP833">
        <v>1</v>
      </c>
      <c r="AQ833">
        <v>0</v>
      </c>
      <c r="AR833">
        <v>0</v>
      </c>
      <c r="AS833" t="s">
        <v>3</v>
      </c>
      <c r="AT833">
        <v>0.31</v>
      </c>
      <c r="AU833" t="s">
        <v>21</v>
      </c>
      <c r="AV833">
        <v>0</v>
      </c>
      <c r="AW833">
        <v>2</v>
      </c>
      <c r="AX833">
        <v>33358752</v>
      </c>
      <c r="AY833">
        <v>1</v>
      </c>
      <c r="AZ833">
        <v>0</v>
      </c>
      <c r="BA833">
        <v>955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Y833*Source!I901</f>
        <v>0.14879999999999999</v>
      </c>
      <c r="CY833">
        <f>AB833</f>
        <v>111.99</v>
      </c>
      <c r="CZ833">
        <f>AF833</f>
        <v>111.99</v>
      </c>
      <c r="DA833">
        <f>AJ833</f>
        <v>1</v>
      </c>
      <c r="DB833">
        <f>ROUND(((ROUND(AT833*CZ833,2)*1.2)*1.25),2)</f>
        <v>52.08</v>
      </c>
      <c r="DC833">
        <f>ROUND(((ROUND(AT833*AG833,2)*1.2)*1.25),2)</f>
        <v>6.29</v>
      </c>
    </row>
    <row r="834" spans="1:107">
      <c r="A834">
        <f>ROW(Source!A901)</f>
        <v>901</v>
      </c>
      <c r="B834">
        <v>33304975</v>
      </c>
      <c r="C834">
        <v>33358480</v>
      </c>
      <c r="D834">
        <v>31258691</v>
      </c>
      <c r="E834">
        <v>1</v>
      </c>
      <c r="F834">
        <v>1</v>
      </c>
      <c r="G834">
        <v>1</v>
      </c>
      <c r="H834">
        <v>2</v>
      </c>
      <c r="I834" t="s">
        <v>838</v>
      </c>
      <c r="J834" t="s">
        <v>839</v>
      </c>
      <c r="K834" t="s">
        <v>840</v>
      </c>
      <c r="L834">
        <v>1368</v>
      </c>
      <c r="N834">
        <v>1011</v>
      </c>
      <c r="O834" t="s">
        <v>837</v>
      </c>
      <c r="P834" t="s">
        <v>837</v>
      </c>
      <c r="Q834">
        <v>1</v>
      </c>
      <c r="W834">
        <v>0</v>
      </c>
      <c r="X834">
        <v>1373224040</v>
      </c>
      <c r="Y834">
        <v>15.075000000000001</v>
      </c>
      <c r="AA834">
        <v>0</v>
      </c>
      <c r="AB834">
        <v>3.12</v>
      </c>
      <c r="AC834">
        <v>0</v>
      </c>
      <c r="AD834">
        <v>0</v>
      </c>
      <c r="AE834">
        <v>0</v>
      </c>
      <c r="AF834">
        <v>3.12</v>
      </c>
      <c r="AG834">
        <v>0</v>
      </c>
      <c r="AH834">
        <v>0</v>
      </c>
      <c r="AI834">
        <v>1</v>
      </c>
      <c r="AJ834">
        <v>1</v>
      </c>
      <c r="AK834">
        <v>1</v>
      </c>
      <c r="AL834">
        <v>1</v>
      </c>
      <c r="AN834">
        <v>0</v>
      </c>
      <c r="AO834">
        <v>1</v>
      </c>
      <c r="AP834">
        <v>1</v>
      </c>
      <c r="AQ834">
        <v>0</v>
      </c>
      <c r="AR834">
        <v>0</v>
      </c>
      <c r="AS834" t="s">
        <v>3</v>
      </c>
      <c r="AT834">
        <v>10.050000000000001</v>
      </c>
      <c r="AU834" t="s">
        <v>21</v>
      </c>
      <c r="AV834">
        <v>0</v>
      </c>
      <c r="AW834">
        <v>2</v>
      </c>
      <c r="AX834">
        <v>33358753</v>
      </c>
      <c r="AY834">
        <v>1</v>
      </c>
      <c r="AZ834">
        <v>0</v>
      </c>
      <c r="BA834">
        <v>956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Y834*Source!I901</f>
        <v>4.8240000000000007</v>
      </c>
      <c r="CY834">
        <f>AB834</f>
        <v>3.12</v>
      </c>
      <c r="CZ834">
        <f>AF834</f>
        <v>3.12</v>
      </c>
      <c r="DA834">
        <f>AJ834</f>
        <v>1</v>
      </c>
      <c r="DB834">
        <f>ROUND(((ROUND(AT834*CZ834,2)*1.2)*1.25),2)</f>
        <v>47.04</v>
      </c>
      <c r="DC834">
        <f>ROUND(((ROUND(AT834*AG834,2)*1.2)*1.25),2)</f>
        <v>0</v>
      </c>
    </row>
    <row r="835" spans="1:107">
      <c r="A835">
        <f>ROW(Source!A901)</f>
        <v>901</v>
      </c>
      <c r="B835">
        <v>33304975</v>
      </c>
      <c r="C835">
        <v>33358480</v>
      </c>
      <c r="D835">
        <v>31258646</v>
      </c>
      <c r="E835">
        <v>1</v>
      </c>
      <c r="F835">
        <v>1</v>
      </c>
      <c r="G835">
        <v>1</v>
      </c>
      <c r="H835">
        <v>2</v>
      </c>
      <c r="I835" t="s">
        <v>866</v>
      </c>
      <c r="J835" t="s">
        <v>867</v>
      </c>
      <c r="K835" t="s">
        <v>868</v>
      </c>
      <c r="L835">
        <v>1368</v>
      </c>
      <c r="N835">
        <v>1011</v>
      </c>
      <c r="O835" t="s">
        <v>837</v>
      </c>
      <c r="P835" t="s">
        <v>837</v>
      </c>
      <c r="Q835">
        <v>1</v>
      </c>
      <c r="W835">
        <v>0</v>
      </c>
      <c r="X835">
        <v>-1985289705</v>
      </c>
      <c r="Y835">
        <v>0.3</v>
      </c>
      <c r="AA835">
        <v>0</v>
      </c>
      <c r="AB835">
        <v>6.66</v>
      </c>
      <c r="AC835">
        <v>0</v>
      </c>
      <c r="AD835">
        <v>0</v>
      </c>
      <c r="AE835">
        <v>0</v>
      </c>
      <c r="AF835">
        <v>6.66</v>
      </c>
      <c r="AG835">
        <v>0</v>
      </c>
      <c r="AH835">
        <v>0</v>
      </c>
      <c r="AI835">
        <v>1</v>
      </c>
      <c r="AJ835">
        <v>1</v>
      </c>
      <c r="AK835">
        <v>1</v>
      </c>
      <c r="AL835">
        <v>1</v>
      </c>
      <c r="AN835">
        <v>0</v>
      </c>
      <c r="AO835">
        <v>1</v>
      </c>
      <c r="AP835">
        <v>1</v>
      </c>
      <c r="AQ835">
        <v>0</v>
      </c>
      <c r="AR835">
        <v>0</v>
      </c>
      <c r="AS835" t="s">
        <v>3</v>
      </c>
      <c r="AT835">
        <v>0.2</v>
      </c>
      <c r="AU835" t="s">
        <v>21</v>
      </c>
      <c r="AV835">
        <v>0</v>
      </c>
      <c r="AW835">
        <v>2</v>
      </c>
      <c r="AX835">
        <v>33358754</v>
      </c>
      <c r="AY835">
        <v>1</v>
      </c>
      <c r="AZ835">
        <v>0</v>
      </c>
      <c r="BA835">
        <v>957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Y835*Source!I901</f>
        <v>9.6000000000000002E-2</v>
      </c>
      <c r="CY835">
        <f>AB835</f>
        <v>6.66</v>
      </c>
      <c r="CZ835">
        <f>AF835</f>
        <v>6.66</v>
      </c>
      <c r="DA835">
        <f>AJ835</f>
        <v>1</v>
      </c>
      <c r="DB835">
        <f>ROUND(((ROUND(AT835*CZ835,2)*1.2)*1.25),2)</f>
        <v>2</v>
      </c>
      <c r="DC835">
        <f>ROUND(((ROUND(AT835*AG835,2)*1.2)*1.25),2)</f>
        <v>0</v>
      </c>
    </row>
    <row r="836" spans="1:107">
      <c r="A836">
        <f>ROW(Source!A901)</f>
        <v>901</v>
      </c>
      <c r="B836">
        <v>33304975</v>
      </c>
      <c r="C836">
        <v>33358480</v>
      </c>
      <c r="D836">
        <v>31259879</v>
      </c>
      <c r="E836">
        <v>1</v>
      </c>
      <c r="F836">
        <v>1</v>
      </c>
      <c r="G836">
        <v>1</v>
      </c>
      <c r="H836">
        <v>2</v>
      </c>
      <c r="I836" t="s">
        <v>841</v>
      </c>
      <c r="J836" t="s">
        <v>842</v>
      </c>
      <c r="K836" t="s">
        <v>843</v>
      </c>
      <c r="L836">
        <v>1368</v>
      </c>
      <c r="N836">
        <v>1011</v>
      </c>
      <c r="O836" t="s">
        <v>837</v>
      </c>
      <c r="P836" t="s">
        <v>837</v>
      </c>
      <c r="Q836">
        <v>1</v>
      </c>
      <c r="W836">
        <v>0</v>
      </c>
      <c r="X836">
        <v>1372534845</v>
      </c>
      <c r="Y836">
        <v>0.67500000000000004</v>
      </c>
      <c r="AA836">
        <v>0</v>
      </c>
      <c r="AB836">
        <v>65.709999999999994</v>
      </c>
      <c r="AC836">
        <v>11.6</v>
      </c>
      <c r="AD836">
        <v>0</v>
      </c>
      <c r="AE836">
        <v>0</v>
      </c>
      <c r="AF836">
        <v>65.709999999999994</v>
      </c>
      <c r="AG836">
        <v>11.6</v>
      </c>
      <c r="AH836">
        <v>0</v>
      </c>
      <c r="AI836">
        <v>1</v>
      </c>
      <c r="AJ836">
        <v>1</v>
      </c>
      <c r="AK836">
        <v>1</v>
      </c>
      <c r="AL836">
        <v>1</v>
      </c>
      <c r="AN836">
        <v>0</v>
      </c>
      <c r="AO836">
        <v>1</v>
      </c>
      <c r="AP836">
        <v>1</v>
      </c>
      <c r="AQ836">
        <v>0</v>
      </c>
      <c r="AR836">
        <v>0</v>
      </c>
      <c r="AS836" t="s">
        <v>3</v>
      </c>
      <c r="AT836">
        <v>0.45</v>
      </c>
      <c r="AU836" t="s">
        <v>21</v>
      </c>
      <c r="AV836">
        <v>0</v>
      </c>
      <c r="AW836">
        <v>2</v>
      </c>
      <c r="AX836">
        <v>33358755</v>
      </c>
      <c r="AY836">
        <v>1</v>
      </c>
      <c r="AZ836">
        <v>0</v>
      </c>
      <c r="BA836">
        <v>958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Y836*Source!I901</f>
        <v>0.21600000000000003</v>
      </c>
      <c r="CY836">
        <f>AB836</f>
        <v>65.709999999999994</v>
      </c>
      <c r="CZ836">
        <f>AF836</f>
        <v>65.709999999999994</v>
      </c>
      <c r="DA836">
        <f>AJ836</f>
        <v>1</v>
      </c>
      <c r="DB836">
        <f>ROUND(((ROUND(AT836*CZ836,2)*1.2)*1.25),2)</f>
        <v>44.36</v>
      </c>
      <c r="DC836">
        <f>ROUND(((ROUND(AT836*AG836,2)*1.2)*1.25),2)</f>
        <v>7.83</v>
      </c>
    </row>
    <row r="837" spans="1:107">
      <c r="A837">
        <f>ROW(Source!A901)</f>
        <v>901</v>
      </c>
      <c r="B837">
        <v>33304975</v>
      </c>
      <c r="C837">
        <v>33358480</v>
      </c>
      <c r="D837">
        <v>31260100</v>
      </c>
      <c r="E837">
        <v>1</v>
      </c>
      <c r="F837">
        <v>1</v>
      </c>
      <c r="G837">
        <v>1</v>
      </c>
      <c r="H837">
        <v>2</v>
      </c>
      <c r="I837" t="s">
        <v>858</v>
      </c>
      <c r="J837" t="s">
        <v>859</v>
      </c>
      <c r="K837" t="s">
        <v>860</v>
      </c>
      <c r="L837">
        <v>1368</v>
      </c>
      <c r="N837">
        <v>1011</v>
      </c>
      <c r="O837" t="s">
        <v>837</v>
      </c>
      <c r="P837" t="s">
        <v>837</v>
      </c>
      <c r="Q837">
        <v>1</v>
      </c>
      <c r="W837">
        <v>0</v>
      </c>
      <c r="X837">
        <v>-353815937</v>
      </c>
      <c r="Y837">
        <v>1.9650000000000001</v>
      </c>
      <c r="AA837">
        <v>0</v>
      </c>
      <c r="AB837">
        <v>8.1</v>
      </c>
      <c r="AC837">
        <v>0</v>
      </c>
      <c r="AD837">
        <v>0</v>
      </c>
      <c r="AE837">
        <v>0</v>
      </c>
      <c r="AF837">
        <v>8.1</v>
      </c>
      <c r="AG837">
        <v>0</v>
      </c>
      <c r="AH837">
        <v>0</v>
      </c>
      <c r="AI837">
        <v>1</v>
      </c>
      <c r="AJ837">
        <v>1</v>
      </c>
      <c r="AK837">
        <v>1</v>
      </c>
      <c r="AL837">
        <v>1</v>
      </c>
      <c r="AN837">
        <v>0</v>
      </c>
      <c r="AO837">
        <v>1</v>
      </c>
      <c r="AP837">
        <v>1</v>
      </c>
      <c r="AQ837">
        <v>0</v>
      </c>
      <c r="AR837">
        <v>0</v>
      </c>
      <c r="AS837" t="s">
        <v>3</v>
      </c>
      <c r="AT837">
        <v>1.31</v>
      </c>
      <c r="AU837" t="s">
        <v>21</v>
      </c>
      <c r="AV837">
        <v>0</v>
      </c>
      <c r="AW837">
        <v>2</v>
      </c>
      <c r="AX837">
        <v>33358756</v>
      </c>
      <c r="AY837">
        <v>1</v>
      </c>
      <c r="AZ837">
        <v>0</v>
      </c>
      <c r="BA837">
        <v>959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Y837*Source!I901</f>
        <v>0.62880000000000003</v>
      </c>
      <c r="CY837">
        <f>AB837</f>
        <v>8.1</v>
      </c>
      <c r="CZ837">
        <f>AF837</f>
        <v>8.1</v>
      </c>
      <c r="DA837">
        <f>AJ837</f>
        <v>1</v>
      </c>
      <c r="DB837">
        <f>ROUND(((ROUND(AT837*CZ837,2)*1.2)*1.25),2)</f>
        <v>15.92</v>
      </c>
      <c r="DC837">
        <f>ROUND(((ROUND(AT837*AG837,2)*1.2)*1.25),2)</f>
        <v>0</v>
      </c>
    </row>
    <row r="838" spans="1:107">
      <c r="A838">
        <f>ROW(Source!A901)</f>
        <v>901</v>
      </c>
      <c r="B838">
        <v>33304975</v>
      </c>
      <c r="C838">
        <v>33358480</v>
      </c>
      <c r="D838">
        <v>31178369</v>
      </c>
      <c r="E838">
        <v>1</v>
      </c>
      <c r="F838">
        <v>1</v>
      </c>
      <c r="G838">
        <v>1</v>
      </c>
      <c r="H838">
        <v>3</v>
      </c>
      <c r="I838" t="s">
        <v>915</v>
      </c>
      <c r="J838" t="s">
        <v>916</v>
      </c>
      <c r="K838" t="s">
        <v>917</v>
      </c>
      <c r="L838">
        <v>1346</v>
      </c>
      <c r="N838">
        <v>1009</v>
      </c>
      <c r="O838" t="s">
        <v>78</v>
      </c>
      <c r="P838" t="s">
        <v>78</v>
      </c>
      <c r="Q838">
        <v>1</v>
      </c>
      <c r="W838">
        <v>0</v>
      </c>
      <c r="X838">
        <v>1730218770</v>
      </c>
      <c r="Y838">
        <v>7.95</v>
      </c>
      <c r="AA838">
        <v>39.020000000000003</v>
      </c>
      <c r="AB838">
        <v>0</v>
      </c>
      <c r="AC838">
        <v>0</v>
      </c>
      <c r="AD838">
        <v>0</v>
      </c>
      <c r="AE838">
        <v>39.020000000000003</v>
      </c>
      <c r="AF838">
        <v>0</v>
      </c>
      <c r="AG838">
        <v>0</v>
      </c>
      <c r="AH838">
        <v>0</v>
      </c>
      <c r="AI838">
        <v>1</v>
      </c>
      <c r="AJ838">
        <v>1</v>
      </c>
      <c r="AK838">
        <v>1</v>
      </c>
      <c r="AL838">
        <v>1</v>
      </c>
      <c r="AN838">
        <v>0</v>
      </c>
      <c r="AO838">
        <v>1</v>
      </c>
      <c r="AP838">
        <v>0</v>
      </c>
      <c r="AQ838">
        <v>0</v>
      </c>
      <c r="AR838">
        <v>0</v>
      </c>
      <c r="AS838" t="s">
        <v>3</v>
      </c>
      <c r="AT838">
        <v>7.95</v>
      </c>
      <c r="AU838" t="s">
        <v>3</v>
      </c>
      <c r="AV838">
        <v>0</v>
      </c>
      <c r="AW838">
        <v>2</v>
      </c>
      <c r="AX838">
        <v>33358757</v>
      </c>
      <c r="AY838">
        <v>1</v>
      </c>
      <c r="AZ838">
        <v>0</v>
      </c>
      <c r="BA838">
        <v>960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Y838*Source!I901</f>
        <v>2.544</v>
      </c>
      <c r="CY838">
        <f>AA838</f>
        <v>39.020000000000003</v>
      </c>
      <c r="CZ838">
        <f>AE838</f>
        <v>39.020000000000003</v>
      </c>
      <c r="DA838">
        <f>AI838</f>
        <v>1</v>
      </c>
      <c r="DB838">
        <f>ROUND(ROUND(AT838*CZ838,2),2)</f>
        <v>310.20999999999998</v>
      </c>
      <c r="DC838">
        <f>ROUND(ROUND(AT838*AG838,2),2)</f>
        <v>0</v>
      </c>
    </row>
    <row r="839" spans="1:107">
      <c r="A839">
        <f>ROW(Source!A901)</f>
        <v>901</v>
      </c>
      <c r="B839">
        <v>33304975</v>
      </c>
      <c r="C839">
        <v>33358480</v>
      </c>
      <c r="D839">
        <v>31179550</v>
      </c>
      <c r="E839">
        <v>1</v>
      </c>
      <c r="F839">
        <v>1</v>
      </c>
      <c r="G839">
        <v>1</v>
      </c>
      <c r="H839">
        <v>3</v>
      </c>
      <c r="I839" t="s">
        <v>861</v>
      </c>
      <c r="J839" t="s">
        <v>862</v>
      </c>
      <c r="K839" t="s">
        <v>863</v>
      </c>
      <c r="L839">
        <v>1348</v>
      </c>
      <c r="N839">
        <v>1009</v>
      </c>
      <c r="O839" t="s">
        <v>32</v>
      </c>
      <c r="P839" t="s">
        <v>32</v>
      </c>
      <c r="Q839">
        <v>1000</v>
      </c>
      <c r="W839">
        <v>0</v>
      </c>
      <c r="X839">
        <v>-1068056325</v>
      </c>
      <c r="Y839">
        <v>3.3E-4</v>
      </c>
      <c r="AA839">
        <v>10362</v>
      </c>
      <c r="AB839">
        <v>0</v>
      </c>
      <c r="AC839">
        <v>0</v>
      </c>
      <c r="AD839">
        <v>0</v>
      </c>
      <c r="AE839">
        <v>10362</v>
      </c>
      <c r="AF839">
        <v>0</v>
      </c>
      <c r="AG839">
        <v>0</v>
      </c>
      <c r="AH839">
        <v>0</v>
      </c>
      <c r="AI839">
        <v>1</v>
      </c>
      <c r="AJ839">
        <v>1</v>
      </c>
      <c r="AK839">
        <v>1</v>
      </c>
      <c r="AL839">
        <v>1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3</v>
      </c>
      <c r="AT839">
        <v>3.3E-4</v>
      </c>
      <c r="AU839" t="s">
        <v>3</v>
      </c>
      <c r="AV839">
        <v>0</v>
      </c>
      <c r="AW839">
        <v>2</v>
      </c>
      <c r="AX839">
        <v>33358758</v>
      </c>
      <c r="AY839">
        <v>1</v>
      </c>
      <c r="AZ839">
        <v>0</v>
      </c>
      <c r="BA839">
        <v>961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Y839*Source!I901</f>
        <v>1.0560000000000001E-4</v>
      </c>
      <c r="CY839">
        <f>AA839</f>
        <v>10362</v>
      </c>
      <c r="CZ839">
        <f>AE839</f>
        <v>10362</v>
      </c>
      <c r="DA839">
        <f>AI839</f>
        <v>1</v>
      </c>
      <c r="DB839">
        <f>ROUND(ROUND(AT839*CZ839,2),2)</f>
        <v>3.42</v>
      </c>
      <c r="DC839">
        <f>ROUND(ROUND(AT839*AG839,2),2)</f>
        <v>0</v>
      </c>
    </row>
    <row r="840" spans="1:107">
      <c r="A840">
        <f>ROW(Source!A901)</f>
        <v>901</v>
      </c>
      <c r="B840">
        <v>33304975</v>
      </c>
      <c r="C840">
        <v>33358480</v>
      </c>
      <c r="D840">
        <v>31180727</v>
      </c>
      <c r="E840">
        <v>1</v>
      </c>
      <c r="F840">
        <v>1</v>
      </c>
      <c r="G840">
        <v>1</v>
      </c>
      <c r="H840">
        <v>3</v>
      </c>
      <c r="I840" t="s">
        <v>844</v>
      </c>
      <c r="J840" t="s">
        <v>845</v>
      </c>
      <c r="K840" t="s">
        <v>846</v>
      </c>
      <c r="L840">
        <v>1348</v>
      </c>
      <c r="N840">
        <v>1009</v>
      </c>
      <c r="O840" t="s">
        <v>32</v>
      </c>
      <c r="P840" t="s">
        <v>32</v>
      </c>
      <c r="Q840">
        <v>1000</v>
      </c>
      <c r="W840">
        <v>0</v>
      </c>
      <c r="X840">
        <v>-437906794</v>
      </c>
      <c r="Y840">
        <v>6.0000000000000001E-3</v>
      </c>
      <c r="AA840">
        <v>9040.01</v>
      </c>
      <c r="AB840">
        <v>0</v>
      </c>
      <c r="AC840">
        <v>0</v>
      </c>
      <c r="AD840">
        <v>0</v>
      </c>
      <c r="AE840">
        <v>9040.01</v>
      </c>
      <c r="AF840">
        <v>0</v>
      </c>
      <c r="AG840">
        <v>0</v>
      </c>
      <c r="AH840">
        <v>0</v>
      </c>
      <c r="AI840">
        <v>1</v>
      </c>
      <c r="AJ840">
        <v>1</v>
      </c>
      <c r="AK840">
        <v>1</v>
      </c>
      <c r="AL840">
        <v>1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6.0000000000000001E-3</v>
      </c>
      <c r="AU840" t="s">
        <v>3</v>
      </c>
      <c r="AV840">
        <v>0</v>
      </c>
      <c r="AW840">
        <v>2</v>
      </c>
      <c r="AX840">
        <v>33358759</v>
      </c>
      <c r="AY840">
        <v>1</v>
      </c>
      <c r="AZ840">
        <v>0</v>
      </c>
      <c r="BA840">
        <v>962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Y840*Source!I901</f>
        <v>1.92E-3</v>
      </c>
      <c r="CY840">
        <f>AA840</f>
        <v>9040.01</v>
      </c>
      <c r="CZ840">
        <f>AE840</f>
        <v>9040.01</v>
      </c>
      <c r="DA840">
        <f>AI840</f>
        <v>1</v>
      </c>
      <c r="DB840">
        <f>ROUND(ROUND(AT840*CZ840,2),2)</f>
        <v>54.24</v>
      </c>
      <c r="DC840">
        <f>ROUND(ROUND(AT840*AG840,2),2)</f>
        <v>0</v>
      </c>
    </row>
    <row r="841" spans="1:107">
      <c r="A841">
        <f>ROW(Source!A901)</f>
        <v>901</v>
      </c>
      <c r="B841">
        <v>33304975</v>
      </c>
      <c r="C841">
        <v>33358480</v>
      </c>
      <c r="D841">
        <v>31181610</v>
      </c>
      <c r="E841">
        <v>1</v>
      </c>
      <c r="F841">
        <v>1</v>
      </c>
      <c r="G841">
        <v>1</v>
      </c>
      <c r="H841">
        <v>3</v>
      </c>
      <c r="I841" t="s">
        <v>847</v>
      </c>
      <c r="J841" t="s">
        <v>848</v>
      </c>
      <c r="K841" t="s">
        <v>849</v>
      </c>
      <c r="L841">
        <v>1346</v>
      </c>
      <c r="N841">
        <v>1009</v>
      </c>
      <c r="O841" t="s">
        <v>78</v>
      </c>
      <c r="P841" t="s">
        <v>78</v>
      </c>
      <c r="Q841">
        <v>1</v>
      </c>
      <c r="W841">
        <v>0</v>
      </c>
      <c r="X841">
        <v>-731615568</v>
      </c>
      <c r="Y841">
        <v>9.09</v>
      </c>
      <c r="AA841">
        <v>23.09</v>
      </c>
      <c r="AB841">
        <v>0</v>
      </c>
      <c r="AC841">
        <v>0</v>
      </c>
      <c r="AD841">
        <v>0</v>
      </c>
      <c r="AE841">
        <v>23.09</v>
      </c>
      <c r="AF841">
        <v>0</v>
      </c>
      <c r="AG841">
        <v>0</v>
      </c>
      <c r="AH841">
        <v>0</v>
      </c>
      <c r="AI841">
        <v>1</v>
      </c>
      <c r="AJ841">
        <v>1</v>
      </c>
      <c r="AK841">
        <v>1</v>
      </c>
      <c r="AL841">
        <v>1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9.09</v>
      </c>
      <c r="AU841" t="s">
        <v>3</v>
      </c>
      <c r="AV841">
        <v>0</v>
      </c>
      <c r="AW841">
        <v>2</v>
      </c>
      <c r="AX841">
        <v>33358760</v>
      </c>
      <c r="AY841">
        <v>1</v>
      </c>
      <c r="AZ841">
        <v>0</v>
      </c>
      <c r="BA841">
        <v>963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Y841*Source!I901</f>
        <v>2.9087999999999998</v>
      </c>
      <c r="CY841">
        <f>AA841</f>
        <v>23.09</v>
      </c>
      <c r="CZ841">
        <f>AE841</f>
        <v>23.09</v>
      </c>
      <c r="DA841">
        <f>AI841</f>
        <v>1</v>
      </c>
      <c r="DB841">
        <f>ROUND(ROUND(AT841*CZ841,2),2)</f>
        <v>209.89</v>
      </c>
      <c r="DC841">
        <f>ROUND(ROUND(AT841*AG841,2),2)</f>
        <v>0</v>
      </c>
    </row>
    <row r="842" spans="1:107">
      <c r="A842">
        <f>ROW(Source!A902)</f>
        <v>902</v>
      </c>
      <c r="B842">
        <v>33304960</v>
      </c>
      <c r="C842">
        <v>33358480</v>
      </c>
      <c r="D842">
        <v>31172061</v>
      </c>
      <c r="E842">
        <v>1</v>
      </c>
      <c r="F842">
        <v>1</v>
      </c>
      <c r="G842">
        <v>1</v>
      </c>
      <c r="H842">
        <v>1</v>
      </c>
      <c r="I842" t="s">
        <v>850</v>
      </c>
      <c r="J842" t="s">
        <v>3</v>
      </c>
      <c r="K842" t="s">
        <v>851</v>
      </c>
      <c r="L842">
        <v>1191</v>
      </c>
      <c r="N842">
        <v>1013</v>
      </c>
      <c r="O842" t="s">
        <v>831</v>
      </c>
      <c r="P842" t="s">
        <v>831</v>
      </c>
      <c r="Q842">
        <v>1</v>
      </c>
      <c r="W842">
        <v>0</v>
      </c>
      <c r="X842">
        <v>-784637506</v>
      </c>
      <c r="Y842">
        <v>111.61439999999999</v>
      </c>
      <c r="AA842">
        <v>0</v>
      </c>
      <c r="AB842">
        <v>0</v>
      </c>
      <c r="AC842">
        <v>0</v>
      </c>
      <c r="AD842">
        <v>8.74</v>
      </c>
      <c r="AE842">
        <v>0</v>
      </c>
      <c r="AF842">
        <v>0</v>
      </c>
      <c r="AG842">
        <v>0</v>
      </c>
      <c r="AH842">
        <v>8.74</v>
      </c>
      <c r="AI842">
        <v>1</v>
      </c>
      <c r="AJ842">
        <v>1</v>
      </c>
      <c r="AK842">
        <v>1</v>
      </c>
      <c r="AL842">
        <v>1</v>
      </c>
      <c r="AN842">
        <v>0</v>
      </c>
      <c r="AO842">
        <v>1</v>
      </c>
      <c r="AP842">
        <v>1</v>
      </c>
      <c r="AQ842">
        <v>0</v>
      </c>
      <c r="AR842">
        <v>0</v>
      </c>
      <c r="AS842" t="s">
        <v>3</v>
      </c>
      <c r="AT842">
        <v>80.88</v>
      </c>
      <c r="AU842" t="s">
        <v>22</v>
      </c>
      <c r="AV842">
        <v>1</v>
      </c>
      <c r="AW842">
        <v>2</v>
      </c>
      <c r="AX842">
        <v>33358750</v>
      </c>
      <c r="AY842">
        <v>1</v>
      </c>
      <c r="AZ842">
        <v>0</v>
      </c>
      <c r="BA842">
        <v>969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Y842*Source!I902</f>
        <v>35.716608000000001</v>
      </c>
      <c r="CY842">
        <f>AD842</f>
        <v>8.74</v>
      </c>
      <c r="CZ842">
        <f>AH842</f>
        <v>8.74</v>
      </c>
      <c r="DA842">
        <f>AL842</f>
        <v>1</v>
      </c>
      <c r="DB842">
        <f>ROUND(((ROUND(AT842*CZ842,2)*1.2)*1.15),2)</f>
        <v>975.51</v>
      </c>
      <c r="DC842">
        <f>ROUND(((ROUND(AT842*AG842,2)*1.2)*1.15),2)</f>
        <v>0</v>
      </c>
    </row>
    <row r="843" spans="1:107">
      <c r="A843">
        <f>ROW(Source!A902)</f>
        <v>902</v>
      </c>
      <c r="B843">
        <v>33304960</v>
      </c>
      <c r="C843">
        <v>33358480</v>
      </c>
      <c r="D843">
        <v>31172011</v>
      </c>
      <c r="E843">
        <v>1</v>
      </c>
      <c r="F843">
        <v>1</v>
      </c>
      <c r="G843">
        <v>1</v>
      </c>
      <c r="H843">
        <v>1</v>
      </c>
      <c r="I843" t="s">
        <v>832</v>
      </c>
      <c r="J843" t="s">
        <v>3</v>
      </c>
      <c r="K843" t="s">
        <v>833</v>
      </c>
      <c r="L843">
        <v>1191</v>
      </c>
      <c r="N843">
        <v>1013</v>
      </c>
      <c r="O843" t="s">
        <v>831</v>
      </c>
      <c r="P843" t="s">
        <v>831</v>
      </c>
      <c r="Q843">
        <v>1</v>
      </c>
      <c r="W843">
        <v>0</v>
      </c>
      <c r="X843">
        <v>-1417349443</v>
      </c>
      <c r="Y843">
        <v>0.76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1</v>
      </c>
      <c r="AJ843">
        <v>1</v>
      </c>
      <c r="AK843">
        <v>1</v>
      </c>
      <c r="AL843">
        <v>1</v>
      </c>
      <c r="AN843">
        <v>0</v>
      </c>
      <c r="AO843">
        <v>1</v>
      </c>
      <c r="AP843">
        <v>0</v>
      </c>
      <c r="AQ843">
        <v>0</v>
      </c>
      <c r="AR843">
        <v>0</v>
      </c>
      <c r="AS843" t="s">
        <v>3</v>
      </c>
      <c r="AT843">
        <v>0.76</v>
      </c>
      <c r="AU843" t="s">
        <v>3</v>
      </c>
      <c r="AV843">
        <v>2</v>
      </c>
      <c r="AW843">
        <v>2</v>
      </c>
      <c r="AX843">
        <v>33358751</v>
      </c>
      <c r="AY843">
        <v>1</v>
      </c>
      <c r="AZ843">
        <v>2048</v>
      </c>
      <c r="BA843">
        <v>970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Y843*Source!I902</f>
        <v>0.2432</v>
      </c>
      <c r="CY843">
        <f>AD843</f>
        <v>0</v>
      </c>
      <c r="CZ843">
        <f>AH843</f>
        <v>0</v>
      </c>
      <c r="DA843">
        <f>AL843</f>
        <v>1</v>
      </c>
      <c r="DB843">
        <f>ROUND(ROUND(AT843*CZ843,2),2)</f>
        <v>0</v>
      </c>
      <c r="DC843">
        <f>ROUND(ROUND(AT843*AG843,2),2)</f>
        <v>0</v>
      </c>
    </row>
    <row r="844" spans="1:107">
      <c r="A844">
        <f>ROW(Source!A902)</f>
        <v>902</v>
      </c>
      <c r="B844">
        <v>33304960</v>
      </c>
      <c r="C844">
        <v>33358480</v>
      </c>
      <c r="D844">
        <v>31258491</v>
      </c>
      <c r="E844">
        <v>1</v>
      </c>
      <c r="F844">
        <v>1</v>
      </c>
      <c r="G844">
        <v>1</v>
      </c>
      <c r="H844">
        <v>2</v>
      </c>
      <c r="I844" t="s">
        <v>834</v>
      </c>
      <c r="J844" t="s">
        <v>835</v>
      </c>
      <c r="K844" t="s">
        <v>836</v>
      </c>
      <c r="L844">
        <v>1368</v>
      </c>
      <c r="N844">
        <v>1011</v>
      </c>
      <c r="O844" t="s">
        <v>837</v>
      </c>
      <c r="P844" t="s">
        <v>837</v>
      </c>
      <c r="Q844">
        <v>1</v>
      </c>
      <c r="W844">
        <v>0</v>
      </c>
      <c r="X844">
        <v>-1718674368</v>
      </c>
      <c r="Y844">
        <v>0.46499999999999997</v>
      </c>
      <c r="AA844">
        <v>0</v>
      </c>
      <c r="AB844">
        <v>111.99</v>
      </c>
      <c r="AC844">
        <v>13.5</v>
      </c>
      <c r="AD844">
        <v>0</v>
      </c>
      <c r="AE844">
        <v>0</v>
      </c>
      <c r="AF844">
        <v>111.99</v>
      </c>
      <c r="AG844">
        <v>13.5</v>
      </c>
      <c r="AH844">
        <v>0</v>
      </c>
      <c r="AI844">
        <v>1</v>
      </c>
      <c r="AJ844">
        <v>1</v>
      </c>
      <c r="AK844">
        <v>1</v>
      </c>
      <c r="AL844">
        <v>1</v>
      </c>
      <c r="AN844">
        <v>0</v>
      </c>
      <c r="AO844">
        <v>1</v>
      </c>
      <c r="AP844">
        <v>1</v>
      </c>
      <c r="AQ844">
        <v>0</v>
      </c>
      <c r="AR844">
        <v>0</v>
      </c>
      <c r="AS844" t="s">
        <v>3</v>
      </c>
      <c r="AT844">
        <v>0.31</v>
      </c>
      <c r="AU844" t="s">
        <v>21</v>
      </c>
      <c r="AV844">
        <v>0</v>
      </c>
      <c r="AW844">
        <v>2</v>
      </c>
      <c r="AX844">
        <v>33358752</v>
      </c>
      <c r="AY844">
        <v>1</v>
      </c>
      <c r="AZ844">
        <v>0</v>
      </c>
      <c r="BA844">
        <v>971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Y844*Source!I902</f>
        <v>0.14879999999999999</v>
      </c>
      <c r="CY844">
        <f>AB844</f>
        <v>111.99</v>
      </c>
      <c r="CZ844">
        <f>AF844</f>
        <v>111.99</v>
      </c>
      <c r="DA844">
        <f>AJ844</f>
        <v>1</v>
      </c>
      <c r="DB844">
        <f>ROUND(((ROUND(AT844*CZ844,2)*1.2)*1.25),2)</f>
        <v>52.08</v>
      </c>
      <c r="DC844">
        <f>ROUND(((ROUND(AT844*AG844,2)*1.2)*1.25),2)</f>
        <v>6.29</v>
      </c>
    </row>
    <row r="845" spans="1:107">
      <c r="A845">
        <f>ROW(Source!A902)</f>
        <v>902</v>
      </c>
      <c r="B845">
        <v>33304960</v>
      </c>
      <c r="C845">
        <v>33358480</v>
      </c>
      <c r="D845">
        <v>31258691</v>
      </c>
      <c r="E845">
        <v>1</v>
      </c>
      <c r="F845">
        <v>1</v>
      </c>
      <c r="G845">
        <v>1</v>
      </c>
      <c r="H845">
        <v>2</v>
      </c>
      <c r="I845" t="s">
        <v>838</v>
      </c>
      <c r="J845" t="s">
        <v>839</v>
      </c>
      <c r="K845" t="s">
        <v>840</v>
      </c>
      <c r="L845">
        <v>1368</v>
      </c>
      <c r="N845">
        <v>1011</v>
      </c>
      <c r="O845" t="s">
        <v>837</v>
      </c>
      <c r="P845" t="s">
        <v>837</v>
      </c>
      <c r="Q845">
        <v>1</v>
      </c>
      <c r="W845">
        <v>0</v>
      </c>
      <c r="X845">
        <v>1373224040</v>
      </c>
      <c r="Y845">
        <v>15.075000000000001</v>
      </c>
      <c r="AA845">
        <v>0</v>
      </c>
      <c r="AB845">
        <v>3.12</v>
      </c>
      <c r="AC845">
        <v>0</v>
      </c>
      <c r="AD845">
        <v>0</v>
      </c>
      <c r="AE845">
        <v>0</v>
      </c>
      <c r="AF845">
        <v>3.12</v>
      </c>
      <c r="AG845">
        <v>0</v>
      </c>
      <c r="AH845">
        <v>0</v>
      </c>
      <c r="AI845">
        <v>1</v>
      </c>
      <c r="AJ845">
        <v>1</v>
      </c>
      <c r="AK845">
        <v>1</v>
      </c>
      <c r="AL845">
        <v>1</v>
      </c>
      <c r="AN845">
        <v>0</v>
      </c>
      <c r="AO845">
        <v>1</v>
      </c>
      <c r="AP845">
        <v>1</v>
      </c>
      <c r="AQ845">
        <v>0</v>
      </c>
      <c r="AR845">
        <v>0</v>
      </c>
      <c r="AS845" t="s">
        <v>3</v>
      </c>
      <c r="AT845">
        <v>10.050000000000001</v>
      </c>
      <c r="AU845" t="s">
        <v>21</v>
      </c>
      <c r="AV845">
        <v>0</v>
      </c>
      <c r="AW845">
        <v>2</v>
      </c>
      <c r="AX845">
        <v>33358753</v>
      </c>
      <c r="AY845">
        <v>1</v>
      </c>
      <c r="AZ845">
        <v>0</v>
      </c>
      <c r="BA845">
        <v>972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Y845*Source!I902</f>
        <v>4.8240000000000007</v>
      </c>
      <c r="CY845">
        <f>AB845</f>
        <v>3.12</v>
      </c>
      <c r="CZ845">
        <f>AF845</f>
        <v>3.12</v>
      </c>
      <c r="DA845">
        <f>AJ845</f>
        <v>1</v>
      </c>
      <c r="DB845">
        <f>ROUND(((ROUND(AT845*CZ845,2)*1.2)*1.25),2)</f>
        <v>47.04</v>
      </c>
      <c r="DC845">
        <f>ROUND(((ROUND(AT845*AG845,2)*1.2)*1.25),2)</f>
        <v>0</v>
      </c>
    </row>
    <row r="846" spans="1:107">
      <c r="A846">
        <f>ROW(Source!A902)</f>
        <v>902</v>
      </c>
      <c r="B846">
        <v>33304960</v>
      </c>
      <c r="C846">
        <v>33358480</v>
      </c>
      <c r="D846">
        <v>31258646</v>
      </c>
      <c r="E846">
        <v>1</v>
      </c>
      <c r="F846">
        <v>1</v>
      </c>
      <c r="G846">
        <v>1</v>
      </c>
      <c r="H846">
        <v>2</v>
      </c>
      <c r="I846" t="s">
        <v>866</v>
      </c>
      <c r="J846" t="s">
        <v>867</v>
      </c>
      <c r="K846" t="s">
        <v>868</v>
      </c>
      <c r="L846">
        <v>1368</v>
      </c>
      <c r="N846">
        <v>1011</v>
      </c>
      <c r="O846" t="s">
        <v>837</v>
      </c>
      <c r="P846" t="s">
        <v>837</v>
      </c>
      <c r="Q846">
        <v>1</v>
      </c>
      <c r="W846">
        <v>0</v>
      </c>
      <c r="X846">
        <v>-1985289705</v>
      </c>
      <c r="Y846">
        <v>0.3</v>
      </c>
      <c r="AA846">
        <v>0</v>
      </c>
      <c r="AB846">
        <v>6.66</v>
      </c>
      <c r="AC846">
        <v>0</v>
      </c>
      <c r="AD846">
        <v>0</v>
      </c>
      <c r="AE846">
        <v>0</v>
      </c>
      <c r="AF846">
        <v>6.66</v>
      </c>
      <c r="AG846">
        <v>0</v>
      </c>
      <c r="AH846">
        <v>0</v>
      </c>
      <c r="AI846">
        <v>1</v>
      </c>
      <c r="AJ846">
        <v>1</v>
      </c>
      <c r="AK846">
        <v>1</v>
      </c>
      <c r="AL846">
        <v>1</v>
      </c>
      <c r="AN846">
        <v>0</v>
      </c>
      <c r="AO846">
        <v>1</v>
      </c>
      <c r="AP846">
        <v>1</v>
      </c>
      <c r="AQ846">
        <v>0</v>
      </c>
      <c r="AR846">
        <v>0</v>
      </c>
      <c r="AS846" t="s">
        <v>3</v>
      </c>
      <c r="AT846">
        <v>0.2</v>
      </c>
      <c r="AU846" t="s">
        <v>21</v>
      </c>
      <c r="AV846">
        <v>0</v>
      </c>
      <c r="AW846">
        <v>2</v>
      </c>
      <c r="AX846">
        <v>33358754</v>
      </c>
      <c r="AY846">
        <v>1</v>
      </c>
      <c r="AZ846">
        <v>0</v>
      </c>
      <c r="BA846">
        <v>973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Y846*Source!I902</f>
        <v>9.6000000000000002E-2</v>
      </c>
      <c r="CY846">
        <f>AB846</f>
        <v>6.66</v>
      </c>
      <c r="CZ846">
        <f>AF846</f>
        <v>6.66</v>
      </c>
      <c r="DA846">
        <f>AJ846</f>
        <v>1</v>
      </c>
      <c r="DB846">
        <f>ROUND(((ROUND(AT846*CZ846,2)*1.2)*1.25),2)</f>
        <v>2</v>
      </c>
      <c r="DC846">
        <f>ROUND(((ROUND(AT846*AG846,2)*1.2)*1.25),2)</f>
        <v>0</v>
      </c>
    </row>
    <row r="847" spans="1:107">
      <c r="A847">
        <f>ROW(Source!A902)</f>
        <v>902</v>
      </c>
      <c r="B847">
        <v>33304960</v>
      </c>
      <c r="C847">
        <v>33358480</v>
      </c>
      <c r="D847">
        <v>31259879</v>
      </c>
      <c r="E847">
        <v>1</v>
      </c>
      <c r="F847">
        <v>1</v>
      </c>
      <c r="G847">
        <v>1</v>
      </c>
      <c r="H847">
        <v>2</v>
      </c>
      <c r="I847" t="s">
        <v>841</v>
      </c>
      <c r="J847" t="s">
        <v>842</v>
      </c>
      <c r="K847" t="s">
        <v>843</v>
      </c>
      <c r="L847">
        <v>1368</v>
      </c>
      <c r="N847">
        <v>1011</v>
      </c>
      <c r="O847" t="s">
        <v>837</v>
      </c>
      <c r="P847" t="s">
        <v>837</v>
      </c>
      <c r="Q847">
        <v>1</v>
      </c>
      <c r="W847">
        <v>0</v>
      </c>
      <c r="X847">
        <v>1372534845</v>
      </c>
      <c r="Y847">
        <v>0.67500000000000004</v>
      </c>
      <c r="AA847">
        <v>0</v>
      </c>
      <c r="AB847">
        <v>65.709999999999994</v>
      </c>
      <c r="AC847">
        <v>11.6</v>
      </c>
      <c r="AD847">
        <v>0</v>
      </c>
      <c r="AE847">
        <v>0</v>
      </c>
      <c r="AF847">
        <v>65.709999999999994</v>
      </c>
      <c r="AG847">
        <v>11.6</v>
      </c>
      <c r="AH847">
        <v>0</v>
      </c>
      <c r="AI847">
        <v>1</v>
      </c>
      <c r="AJ847">
        <v>1</v>
      </c>
      <c r="AK847">
        <v>1</v>
      </c>
      <c r="AL847">
        <v>1</v>
      </c>
      <c r="AN847">
        <v>0</v>
      </c>
      <c r="AO847">
        <v>1</v>
      </c>
      <c r="AP847">
        <v>1</v>
      </c>
      <c r="AQ847">
        <v>0</v>
      </c>
      <c r="AR847">
        <v>0</v>
      </c>
      <c r="AS847" t="s">
        <v>3</v>
      </c>
      <c r="AT847">
        <v>0.45</v>
      </c>
      <c r="AU847" t="s">
        <v>21</v>
      </c>
      <c r="AV847">
        <v>0</v>
      </c>
      <c r="AW847">
        <v>2</v>
      </c>
      <c r="AX847">
        <v>33358755</v>
      </c>
      <c r="AY847">
        <v>1</v>
      </c>
      <c r="AZ847">
        <v>0</v>
      </c>
      <c r="BA847">
        <v>974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Y847*Source!I902</f>
        <v>0.21600000000000003</v>
      </c>
      <c r="CY847">
        <f>AB847</f>
        <v>65.709999999999994</v>
      </c>
      <c r="CZ847">
        <f>AF847</f>
        <v>65.709999999999994</v>
      </c>
      <c r="DA847">
        <f>AJ847</f>
        <v>1</v>
      </c>
      <c r="DB847">
        <f>ROUND(((ROUND(AT847*CZ847,2)*1.2)*1.25),2)</f>
        <v>44.36</v>
      </c>
      <c r="DC847">
        <f>ROUND(((ROUND(AT847*AG847,2)*1.2)*1.25),2)</f>
        <v>7.83</v>
      </c>
    </row>
    <row r="848" spans="1:107">
      <c r="A848">
        <f>ROW(Source!A902)</f>
        <v>902</v>
      </c>
      <c r="B848">
        <v>33304960</v>
      </c>
      <c r="C848">
        <v>33358480</v>
      </c>
      <c r="D848">
        <v>31260100</v>
      </c>
      <c r="E848">
        <v>1</v>
      </c>
      <c r="F848">
        <v>1</v>
      </c>
      <c r="G848">
        <v>1</v>
      </c>
      <c r="H848">
        <v>2</v>
      </c>
      <c r="I848" t="s">
        <v>858</v>
      </c>
      <c r="J848" t="s">
        <v>859</v>
      </c>
      <c r="K848" t="s">
        <v>860</v>
      </c>
      <c r="L848">
        <v>1368</v>
      </c>
      <c r="N848">
        <v>1011</v>
      </c>
      <c r="O848" t="s">
        <v>837</v>
      </c>
      <c r="P848" t="s">
        <v>837</v>
      </c>
      <c r="Q848">
        <v>1</v>
      </c>
      <c r="W848">
        <v>0</v>
      </c>
      <c r="X848">
        <v>-353815937</v>
      </c>
      <c r="Y848">
        <v>1.9650000000000001</v>
      </c>
      <c r="AA848">
        <v>0</v>
      </c>
      <c r="AB848">
        <v>8.1</v>
      </c>
      <c r="AC848">
        <v>0</v>
      </c>
      <c r="AD848">
        <v>0</v>
      </c>
      <c r="AE848">
        <v>0</v>
      </c>
      <c r="AF848">
        <v>8.1</v>
      </c>
      <c r="AG848">
        <v>0</v>
      </c>
      <c r="AH848">
        <v>0</v>
      </c>
      <c r="AI848">
        <v>1</v>
      </c>
      <c r="AJ848">
        <v>1</v>
      </c>
      <c r="AK848">
        <v>1</v>
      </c>
      <c r="AL848">
        <v>1</v>
      </c>
      <c r="AN848">
        <v>0</v>
      </c>
      <c r="AO848">
        <v>1</v>
      </c>
      <c r="AP848">
        <v>1</v>
      </c>
      <c r="AQ848">
        <v>0</v>
      </c>
      <c r="AR848">
        <v>0</v>
      </c>
      <c r="AS848" t="s">
        <v>3</v>
      </c>
      <c r="AT848">
        <v>1.31</v>
      </c>
      <c r="AU848" t="s">
        <v>21</v>
      </c>
      <c r="AV848">
        <v>0</v>
      </c>
      <c r="AW848">
        <v>2</v>
      </c>
      <c r="AX848">
        <v>33358756</v>
      </c>
      <c r="AY848">
        <v>1</v>
      </c>
      <c r="AZ848">
        <v>0</v>
      </c>
      <c r="BA848">
        <v>975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Y848*Source!I902</f>
        <v>0.62880000000000003</v>
      </c>
      <c r="CY848">
        <f>AB848</f>
        <v>8.1</v>
      </c>
      <c r="CZ848">
        <f>AF848</f>
        <v>8.1</v>
      </c>
      <c r="DA848">
        <f>AJ848</f>
        <v>1</v>
      </c>
      <c r="DB848">
        <f>ROUND(((ROUND(AT848*CZ848,2)*1.2)*1.25),2)</f>
        <v>15.92</v>
      </c>
      <c r="DC848">
        <f>ROUND(((ROUND(AT848*AG848,2)*1.2)*1.25),2)</f>
        <v>0</v>
      </c>
    </row>
    <row r="849" spans="1:107">
      <c r="A849">
        <f>ROW(Source!A902)</f>
        <v>902</v>
      </c>
      <c r="B849">
        <v>33304960</v>
      </c>
      <c r="C849">
        <v>33358480</v>
      </c>
      <c r="D849">
        <v>31178369</v>
      </c>
      <c r="E849">
        <v>1</v>
      </c>
      <c r="F849">
        <v>1</v>
      </c>
      <c r="G849">
        <v>1</v>
      </c>
      <c r="H849">
        <v>3</v>
      </c>
      <c r="I849" t="s">
        <v>915</v>
      </c>
      <c r="J849" t="s">
        <v>916</v>
      </c>
      <c r="K849" t="s">
        <v>917</v>
      </c>
      <c r="L849">
        <v>1346</v>
      </c>
      <c r="N849">
        <v>1009</v>
      </c>
      <c r="O849" t="s">
        <v>78</v>
      </c>
      <c r="P849" t="s">
        <v>78</v>
      </c>
      <c r="Q849">
        <v>1</v>
      </c>
      <c r="W849">
        <v>0</v>
      </c>
      <c r="X849">
        <v>1730218770</v>
      </c>
      <c r="Y849">
        <v>7.95</v>
      </c>
      <c r="AA849">
        <v>39.020000000000003</v>
      </c>
      <c r="AB849">
        <v>0</v>
      </c>
      <c r="AC849">
        <v>0</v>
      </c>
      <c r="AD849">
        <v>0</v>
      </c>
      <c r="AE849">
        <v>39.020000000000003</v>
      </c>
      <c r="AF849">
        <v>0</v>
      </c>
      <c r="AG849">
        <v>0</v>
      </c>
      <c r="AH849">
        <v>0</v>
      </c>
      <c r="AI849">
        <v>1</v>
      </c>
      <c r="AJ849">
        <v>1</v>
      </c>
      <c r="AK849">
        <v>1</v>
      </c>
      <c r="AL849">
        <v>1</v>
      </c>
      <c r="AN849">
        <v>0</v>
      </c>
      <c r="AO849">
        <v>1</v>
      </c>
      <c r="AP849">
        <v>0</v>
      </c>
      <c r="AQ849">
        <v>0</v>
      </c>
      <c r="AR849">
        <v>0</v>
      </c>
      <c r="AS849" t="s">
        <v>3</v>
      </c>
      <c r="AT849">
        <v>7.95</v>
      </c>
      <c r="AU849" t="s">
        <v>3</v>
      </c>
      <c r="AV849">
        <v>0</v>
      </c>
      <c r="AW849">
        <v>2</v>
      </c>
      <c r="AX849">
        <v>33358757</v>
      </c>
      <c r="AY849">
        <v>1</v>
      </c>
      <c r="AZ849">
        <v>0</v>
      </c>
      <c r="BA849">
        <v>976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Y849*Source!I902</f>
        <v>2.544</v>
      </c>
      <c r="CY849">
        <f>AA849</f>
        <v>39.020000000000003</v>
      </c>
      <c r="CZ849">
        <f>AE849</f>
        <v>39.020000000000003</v>
      </c>
      <c r="DA849">
        <f>AI849</f>
        <v>1</v>
      </c>
      <c r="DB849">
        <f>ROUND(ROUND(AT849*CZ849,2),2)</f>
        <v>310.20999999999998</v>
      </c>
      <c r="DC849">
        <f>ROUND(ROUND(AT849*AG849,2),2)</f>
        <v>0</v>
      </c>
    </row>
    <row r="850" spans="1:107">
      <c r="A850">
        <f>ROW(Source!A902)</f>
        <v>902</v>
      </c>
      <c r="B850">
        <v>33304960</v>
      </c>
      <c r="C850">
        <v>33358480</v>
      </c>
      <c r="D850">
        <v>31179550</v>
      </c>
      <c r="E850">
        <v>1</v>
      </c>
      <c r="F850">
        <v>1</v>
      </c>
      <c r="G850">
        <v>1</v>
      </c>
      <c r="H850">
        <v>3</v>
      </c>
      <c r="I850" t="s">
        <v>861</v>
      </c>
      <c r="J850" t="s">
        <v>862</v>
      </c>
      <c r="K850" t="s">
        <v>863</v>
      </c>
      <c r="L850">
        <v>1348</v>
      </c>
      <c r="N850">
        <v>1009</v>
      </c>
      <c r="O850" t="s">
        <v>32</v>
      </c>
      <c r="P850" t="s">
        <v>32</v>
      </c>
      <c r="Q850">
        <v>1000</v>
      </c>
      <c r="W850">
        <v>0</v>
      </c>
      <c r="X850">
        <v>-1068056325</v>
      </c>
      <c r="Y850">
        <v>3.3E-4</v>
      </c>
      <c r="AA850">
        <v>10362</v>
      </c>
      <c r="AB850">
        <v>0</v>
      </c>
      <c r="AC850">
        <v>0</v>
      </c>
      <c r="AD850">
        <v>0</v>
      </c>
      <c r="AE850">
        <v>10362</v>
      </c>
      <c r="AF850">
        <v>0</v>
      </c>
      <c r="AG850">
        <v>0</v>
      </c>
      <c r="AH850">
        <v>0</v>
      </c>
      <c r="AI850">
        <v>1</v>
      </c>
      <c r="AJ850">
        <v>1</v>
      </c>
      <c r="AK850">
        <v>1</v>
      </c>
      <c r="AL850">
        <v>1</v>
      </c>
      <c r="AN850">
        <v>0</v>
      </c>
      <c r="AO850">
        <v>1</v>
      </c>
      <c r="AP850">
        <v>0</v>
      </c>
      <c r="AQ850">
        <v>0</v>
      </c>
      <c r="AR850">
        <v>0</v>
      </c>
      <c r="AS850" t="s">
        <v>3</v>
      </c>
      <c r="AT850">
        <v>3.3E-4</v>
      </c>
      <c r="AU850" t="s">
        <v>3</v>
      </c>
      <c r="AV850">
        <v>0</v>
      </c>
      <c r="AW850">
        <v>2</v>
      </c>
      <c r="AX850">
        <v>33358758</v>
      </c>
      <c r="AY850">
        <v>1</v>
      </c>
      <c r="AZ850">
        <v>0</v>
      </c>
      <c r="BA850">
        <v>977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Y850*Source!I902</f>
        <v>1.0560000000000001E-4</v>
      </c>
      <c r="CY850">
        <f>AA850</f>
        <v>10362</v>
      </c>
      <c r="CZ850">
        <f>AE850</f>
        <v>10362</v>
      </c>
      <c r="DA850">
        <f>AI850</f>
        <v>1</v>
      </c>
      <c r="DB850">
        <f>ROUND(ROUND(AT850*CZ850,2),2)</f>
        <v>3.42</v>
      </c>
      <c r="DC850">
        <f>ROUND(ROUND(AT850*AG850,2),2)</f>
        <v>0</v>
      </c>
    </row>
    <row r="851" spans="1:107">
      <c r="A851">
        <f>ROW(Source!A902)</f>
        <v>902</v>
      </c>
      <c r="B851">
        <v>33304960</v>
      </c>
      <c r="C851">
        <v>33358480</v>
      </c>
      <c r="D851">
        <v>31180727</v>
      </c>
      <c r="E851">
        <v>1</v>
      </c>
      <c r="F851">
        <v>1</v>
      </c>
      <c r="G851">
        <v>1</v>
      </c>
      <c r="H851">
        <v>3</v>
      </c>
      <c r="I851" t="s">
        <v>844</v>
      </c>
      <c r="J851" t="s">
        <v>845</v>
      </c>
      <c r="K851" t="s">
        <v>846</v>
      </c>
      <c r="L851">
        <v>1348</v>
      </c>
      <c r="N851">
        <v>1009</v>
      </c>
      <c r="O851" t="s">
        <v>32</v>
      </c>
      <c r="P851" t="s">
        <v>32</v>
      </c>
      <c r="Q851">
        <v>1000</v>
      </c>
      <c r="W851">
        <v>0</v>
      </c>
      <c r="X851">
        <v>-437906794</v>
      </c>
      <c r="Y851">
        <v>6.0000000000000001E-3</v>
      </c>
      <c r="AA851">
        <v>9040.01</v>
      </c>
      <c r="AB851">
        <v>0</v>
      </c>
      <c r="AC851">
        <v>0</v>
      </c>
      <c r="AD851">
        <v>0</v>
      </c>
      <c r="AE851">
        <v>9040.01</v>
      </c>
      <c r="AF851">
        <v>0</v>
      </c>
      <c r="AG851">
        <v>0</v>
      </c>
      <c r="AH851">
        <v>0</v>
      </c>
      <c r="AI851">
        <v>1</v>
      </c>
      <c r="AJ851">
        <v>1</v>
      </c>
      <c r="AK851">
        <v>1</v>
      </c>
      <c r="AL851">
        <v>1</v>
      </c>
      <c r="AN851">
        <v>0</v>
      </c>
      <c r="AO851">
        <v>1</v>
      </c>
      <c r="AP851">
        <v>0</v>
      </c>
      <c r="AQ851">
        <v>0</v>
      </c>
      <c r="AR851">
        <v>0</v>
      </c>
      <c r="AS851" t="s">
        <v>3</v>
      </c>
      <c r="AT851">
        <v>6.0000000000000001E-3</v>
      </c>
      <c r="AU851" t="s">
        <v>3</v>
      </c>
      <c r="AV851">
        <v>0</v>
      </c>
      <c r="AW851">
        <v>2</v>
      </c>
      <c r="AX851">
        <v>33358759</v>
      </c>
      <c r="AY851">
        <v>1</v>
      </c>
      <c r="AZ851">
        <v>0</v>
      </c>
      <c r="BA851">
        <v>978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Y851*Source!I902</f>
        <v>1.92E-3</v>
      </c>
      <c r="CY851">
        <f>AA851</f>
        <v>9040.01</v>
      </c>
      <c r="CZ851">
        <f>AE851</f>
        <v>9040.01</v>
      </c>
      <c r="DA851">
        <f>AI851</f>
        <v>1</v>
      </c>
      <c r="DB851">
        <f>ROUND(ROUND(AT851*CZ851,2),2)</f>
        <v>54.24</v>
      </c>
      <c r="DC851">
        <f>ROUND(ROUND(AT851*AG851,2),2)</f>
        <v>0</v>
      </c>
    </row>
    <row r="852" spans="1:107">
      <c r="A852">
        <f>ROW(Source!A902)</f>
        <v>902</v>
      </c>
      <c r="B852">
        <v>33304960</v>
      </c>
      <c r="C852">
        <v>33358480</v>
      </c>
      <c r="D852">
        <v>31181610</v>
      </c>
      <c r="E852">
        <v>1</v>
      </c>
      <c r="F852">
        <v>1</v>
      </c>
      <c r="G852">
        <v>1</v>
      </c>
      <c r="H852">
        <v>3</v>
      </c>
      <c r="I852" t="s">
        <v>847</v>
      </c>
      <c r="J852" t="s">
        <v>848</v>
      </c>
      <c r="K852" t="s">
        <v>849</v>
      </c>
      <c r="L852">
        <v>1346</v>
      </c>
      <c r="N852">
        <v>1009</v>
      </c>
      <c r="O852" t="s">
        <v>78</v>
      </c>
      <c r="P852" t="s">
        <v>78</v>
      </c>
      <c r="Q852">
        <v>1</v>
      </c>
      <c r="W852">
        <v>0</v>
      </c>
      <c r="X852">
        <v>-731615568</v>
      </c>
      <c r="Y852">
        <v>9.09</v>
      </c>
      <c r="AA852">
        <v>23.09</v>
      </c>
      <c r="AB852">
        <v>0</v>
      </c>
      <c r="AC852">
        <v>0</v>
      </c>
      <c r="AD852">
        <v>0</v>
      </c>
      <c r="AE852">
        <v>23.09</v>
      </c>
      <c r="AF852">
        <v>0</v>
      </c>
      <c r="AG852">
        <v>0</v>
      </c>
      <c r="AH852">
        <v>0</v>
      </c>
      <c r="AI852">
        <v>1</v>
      </c>
      <c r="AJ852">
        <v>1</v>
      </c>
      <c r="AK852">
        <v>1</v>
      </c>
      <c r="AL852">
        <v>1</v>
      </c>
      <c r="AN852">
        <v>0</v>
      </c>
      <c r="AO852">
        <v>1</v>
      </c>
      <c r="AP852">
        <v>0</v>
      </c>
      <c r="AQ852">
        <v>0</v>
      </c>
      <c r="AR852">
        <v>0</v>
      </c>
      <c r="AS852" t="s">
        <v>3</v>
      </c>
      <c r="AT852">
        <v>9.09</v>
      </c>
      <c r="AU852" t="s">
        <v>3</v>
      </c>
      <c r="AV852">
        <v>0</v>
      </c>
      <c r="AW852">
        <v>2</v>
      </c>
      <c r="AX852">
        <v>33358760</v>
      </c>
      <c r="AY852">
        <v>1</v>
      </c>
      <c r="AZ852">
        <v>0</v>
      </c>
      <c r="BA852">
        <v>979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Y852*Source!I902</f>
        <v>2.9087999999999998</v>
      </c>
      <c r="CY852">
        <f>AA852</f>
        <v>23.09</v>
      </c>
      <c r="CZ852">
        <f>AE852</f>
        <v>23.09</v>
      </c>
      <c r="DA852">
        <f>AI852</f>
        <v>1</v>
      </c>
      <c r="DB852">
        <f>ROUND(ROUND(AT852*CZ852,2),2)</f>
        <v>209.89</v>
      </c>
      <c r="DC852">
        <f>ROUND(ROUND(AT852*AG852,2),2)</f>
        <v>0</v>
      </c>
    </row>
    <row r="853" spans="1:107">
      <c r="A853">
        <f>ROW(Source!A905)</f>
        <v>905</v>
      </c>
      <c r="B853">
        <v>33304975</v>
      </c>
      <c r="C853">
        <v>33358546</v>
      </c>
      <c r="D853">
        <v>31172061</v>
      </c>
      <c r="E853">
        <v>1</v>
      </c>
      <c r="F853">
        <v>1</v>
      </c>
      <c r="G853">
        <v>1</v>
      </c>
      <c r="H853">
        <v>1</v>
      </c>
      <c r="I853" t="s">
        <v>850</v>
      </c>
      <c r="J853" t="s">
        <v>3</v>
      </c>
      <c r="K853" t="s">
        <v>851</v>
      </c>
      <c r="L853">
        <v>1191</v>
      </c>
      <c r="N853">
        <v>1013</v>
      </c>
      <c r="O853" t="s">
        <v>831</v>
      </c>
      <c r="P853" t="s">
        <v>831</v>
      </c>
      <c r="Q853">
        <v>1</v>
      </c>
      <c r="W853">
        <v>0</v>
      </c>
      <c r="X853">
        <v>-784637506</v>
      </c>
      <c r="Y853">
        <v>111.61439999999999</v>
      </c>
      <c r="AA853">
        <v>0</v>
      </c>
      <c r="AB853">
        <v>0</v>
      </c>
      <c r="AC853">
        <v>0</v>
      </c>
      <c r="AD853">
        <v>8.74</v>
      </c>
      <c r="AE853">
        <v>0</v>
      </c>
      <c r="AF853">
        <v>0</v>
      </c>
      <c r="AG853">
        <v>0</v>
      </c>
      <c r="AH853">
        <v>8.74</v>
      </c>
      <c r="AI853">
        <v>1</v>
      </c>
      <c r="AJ853">
        <v>1</v>
      </c>
      <c r="AK853">
        <v>1</v>
      </c>
      <c r="AL853">
        <v>1</v>
      </c>
      <c r="AN853">
        <v>0</v>
      </c>
      <c r="AO853">
        <v>1</v>
      </c>
      <c r="AP853">
        <v>1</v>
      </c>
      <c r="AQ853">
        <v>0</v>
      </c>
      <c r="AR853">
        <v>0</v>
      </c>
      <c r="AS853" t="s">
        <v>3</v>
      </c>
      <c r="AT853">
        <v>80.88</v>
      </c>
      <c r="AU853" t="s">
        <v>22</v>
      </c>
      <c r="AV853">
        <v>1</v>
      </c>
      <c r="AW853">
        <v>2</v>
      </c>
      <c r="AX853">
        <v>33360504</v>
      </c>
      <c r="AY853">
        <v>1</v>
      </c>
      <c r="AZ853">
        <v>0</v>
      </c>
      <c r="BA853">
        <v>985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Y853*Source!I905</f>
        <v>8.8318242431999998</v>
      </c>
      <c r="CY853">
        <f>AD853</f>
        <v>8.74</v>
      </c>
      <c r="CZ853">
        <f>AH853</f>
        <v>8.74</v>
      </c>
      <c r="DA853">
        <f>AL853</f>
        <v>1</v>
      </c>
      <c r="DB853">
        <f>ROUND(((ROUND(AT853*CZ853,2)*1.2)*1.15),2)</f>
        <v>975.51</v>
      </c>
      <c r="DC853">
        <f>ROUND(((ROUND(AT853*AG853,2)*1.2)*1.15),2)</f>
        <v>0</v>
      </c>
    </row>
    <row r="854" spans="1:107">
      <c r="A854">
        <f>ROW(Source!A905)</f>
        <v>905</v>
      </c>
      <c r="B854">
        <v>33304975</v>
      </c>
      <c r="C854">
        <v>33358546</v>
      </c>
      <c r="D854">
        <v>31172011</v>
      </c>
      <c r="E854">
        <v>1</v>
      </c>
      <c r="F854">
        <v>1</v>
      </c>
      <c r="G854">
        <v>1</v>
      </c>
      <c r="H854">
        <v>1</v>
      </c>
      <c r="I854" t="s">
        <v>832</v>
      </c>
      <c r="J854" t="s">
        <v>3</v>
      </c>
      <c r="K854" t="s">
        <v>833</v>
      </c>
      <c r="L854">
        <v>1191</v>
      </c>
      <c r="N854">
        <v>1013</v>
      </c>
      <c r="O854" t="s">
        <v>831</v>
      </c>
      <c r="P854" t="s">
        <v>831</v>
      </c>
      <c r="Q854">
        <v>1</v>
      </c>
      <c r="W854">
        <v>0</v>
      </c>
      <c r="X854">
        <v>-1417349443</v>
      </c>
      <c r="Y854">
        <v>0.69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1</v>
      </c>
      <c r="AK854">
        <v>1</v>
      </c>
      <c r="AL854">
        <v>1</v>
      </c>
      <c r="AN854">
        <v>0</v>
      </c>
      <c r="AO854">
        <v>1</v>
      </c>
      <c r="AP854">
        <v>0</v>
      </c>
      <c r="AQ854">
        <v>0</v>
      </c>
      <c r="AR854">
        <v>0</v>
      </c>
      <c r="AS854" t="s">
        <v>3</v>
      </c>
      <c r="AT854">
        <v>0.69</v>
      </c>
      <c r="AU854" t="s">
        <v>3</v>
      </c>
      <c r="AV854">
        <v>2</v>
      </c>
      <c r="AW854">
        <v>2</v>
      </c>
      <c r="AX854">
        <v>33360505</v>
      </c>
      <c r="AY854">
        <v>1</v>
      </c>
      <c r="AZ854">
        <v>2048</v>
      </c>
      <c r="BA854">
        <v>986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Y854*Source!I905</f>
        <v>5.4598319999999999E-2</v>
      </c>
      <c r="CY854">
        <f>AD854</f>
        <v>0</v>
      </c>
      <c r="CZ854">
        <f>AH854</f>
        <v>0</v>
      </c>
      <c r="DA854">
        <f>AL854</f>
        <v>1</v>
      </c>
      <c r="DB854">
        <f>ROUND(ROUND(AT854*CZ854,2),2)</f>
        <v>0</v>
      </c>
      <c r="DC854">
        <f>ROUND(ROUND(AT854*AG854,2),2)</f>
        <v>0</v>
      </c>
    </row>
    <row r="855" spans="1:107">
      <c r="A855">
        <f>ROW(Source!A905)</f>
        <v>905</v>
      </c>
      <c r="B855">
        <v>33304975</v>
      </c>
      <c r="C855">
        <v>33358546</v>
      </c>
      <c r="D855">
        <v>31258491</v>
      </c>
      <c r="E855">
        <v>1</v>
      </c>
      <c r="F855">
        <v>1</v>
      </c>
      <c r="G855">
        <v>1</v>
      </c>
      <c r="H855">
        <v>2</v>
      </c>
      <c r="I855" t="s">
        <v>834</v>
      </c>
      <c r="J855" t="s">
        <v>835</v>
      </c>
      <c r="K855" t="s">
        <v>836</v>
      </c>
      <c r="L855">
        <v>1368</v>
      </c>
      <c r="N855">
        <v>1011</v>
      </c>
      <c r="O855" t="s">
        <v>837</v>
      </c>
      <c r="P855" t="s">
        <v>837</v>
      </c>
      <c r="Q855">
        <v>1</v>
      </c>
      <c r="W855">
        <v>0</v>
      </c>
      <c r="X855">
        <v>-1718674368</v>
      </c>
      <c r="Y855">
        <v>0.42000000000000004</v>
      </c>
      <c r="AA855">
        <v>0</v>
      </c>
      <c r="AB855">
        <v>111.99</v>
      </c>
      <c r="AC855">
        <v>13.5</v>
      </c>
      <c r="AD855">
        <v>0</v>
      </c>
      <c r="AE855">
        <v>0</v>
      </c>
      <c r="AF855">
        <v>111.99</v>
      </c>
      <c r="AG855">
        <v>13.5</v>
      </c>
      <c r="AH855">
        <v>0</v>
      </c>
      <c r="AI855">
        <v>1</v>
      </c>
      <c r="AJ855">
        <v>1</v>
      </c>
      <c r="AK855">
        <v>1</v>
      </c>
      <c r="AL855">
        <v>1</v>
      </c>
      <c r="AN855">
        <v>0</v>
      </c>
      <c r="AO855">
        <v>1</v>
      </c>
      <c r="AP855">
        <v>1</v>
      </c>
      <c r="AQ855">
        <v>0</v>
      </c>
      <c r="AR855">
        <v>0</v>
      </c>
      <c r="AS855" t="s">
        <v>3</v>
      </c>
      <c r="AT855">
        <v>0.28000000000000003</v>
      </c>
      <c r="AU855" t="s">
        <v>21</v>
      </c>
      <c r="AV855">
        <v>0</v>
      </c>
      <c r="AW855">
        <v>2</v>
      </c>
      <c r="AX855">
        <v>33360506</v>
      </c>
      <c r="AY855">
        <v>1</v>
      </c>
      <c r="AZ855">
        <v>0</v>
      </c>
      <c r="BA855">
        <v>987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Y855*Source!I905</f>
        <v>3.3233760000000008E-2</v>
      </c>
      <c r="CY855">
        <f>AB855</f>
        <v>111.99</v>
      </c>
      <c r="CZ855">
        <f>AF855</f>
        <v>111.99</v>
      </c>
      <c r="DA855">
        <f>AJ855</f>
        <v>1</v>
      </c>
      <c r="DB855">
        <f>ROUND(((ROUND(AT855*CZ855,2)*1.2)*1.25),2)</f>
        <v>47.04</v>
      </c>
      <c r="DC855">
        <f>ROUND(((ROUND(AT855*AG855,2)*1.2)*1.25),2)</f>
        <v>5.67</v>
      </c>
    </row>
    <row r="856" spans="1:107">
      <c r="A856">
        <f>ROW(Source!A905)</f>
        <v>905</v>
      </c>
      <c r="B856">
        <v>33304975</v>
      </c>
      <c r="C856">
        <v>33358546</v>
      </c>
      <c r="D856">
        <v>31258691</v>
      </c>
      <c r="E856">
        <v>1</v>
      </c>
      <c r="F856">
        <v>1</v>
      </c>
      <c r="G856">
        <v>1</v>
      </c>
      <c r="H856">
        <v>2</v>
      </c>
      <c r="I856" t="s">
        <v>838</v>
      </c>
      <c r="J856" t="s">
        <v>839</v>
      </c>
      <c r="K856" t="s">
        <v>840</v>
      </c>
      <c r="L856">
        <v>1368</v>
      </c>
      <c r="N856">
        <v>1011</v>
      </c>
      <c r="O856" t="s">
        <v>837</v>
      </c>
      <c r="P856" t="s">
        <v>837</v>
      </c>
      <c r="Q856">
        <v>1</v>
      </c>
      <c r="W856">
        <v>0</v>
      </c>
      <c r="X856">
        <v>1373224040</v>
      </c>
      <c r="Y856">
        <v>15.075000000000001</v>
      </c>
      <c r="AA856">
        <v>0</v>
      </c>
      <c r="AB856">
        <v>3.12</v>
      </c>
      <c r="AC856">
        <v>0</v>
      </c>
      <c r="AD856">
        <v>0</v>
      </c>
      <c r="AE856">
        <v>0</v>
      </c>
      <c r="AF856">
        <v>3.12</v>
      </c>
      <c r="AG856">
        <v>0</v>
      </c>
      <c r="AH856">
        <v>0</v>
      </c>
      <c r="AI856">
        <v>1</v>
      </c>
      <c r="AJ856">
        <v>1</v>
      </c>
      <c r="AK856">
        <v>1</v>
      </c>
      <c r="AL856">
        <v>1</v>
      </c>
      <c r="AN856">
        <v>0</v>
      </c>
      <c r="AO856">
        <v>1</v>
      </c>
      <c r="AP856">
        <v>1</v>
      </c>
      <c r="AQ856">
        <v>0</v>
      </c>
      <c r="AR856">
        <v>0</v>
      </c>
      <c r="AS856" t="s">
        <v>3</v>
      </c>
      <c r="AT856">
        <v>10.050000000000001</v>
      </c>
      <c r="AU856" t="s">
        <v>21</v>
      </c>
      <c r="AV856">
        <v>0</v>
      </c>
      <c r="AW856">
        <v>2</v>
      </c>
      <c r="AX856">
        <v>33360507</v>
      </c>
      <c r="AY856">
        <v>1</v>
      </c>
      <c r="AZ856">
        <v>0</v>
      </c>
      <c r="BA856">
        <v>988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Y856*Source!I905</f>
        <v>1.1928546000000002</v>
      </c>
      <c r="CY856">
        <f>AB856</f>
        <v>3.12</v>
      </c>
      <c r="CZ856">
        <f>AF856</f>
        <v>3.12</v>
      </c>
      <c r="DA856">
        <f>AJ856</f>
        <v>1</v>
      </c>
      <c r="DB856">
        <f>ROUND(((ROUND(AT856*CZ856,2)*1.2)*1.25),2)</f>
        <v>47.04</v>
      </c>
      <c r="DC856">
        <f>ROUND(((ROUND(AT856*AG856,2)*1.2)*1.25),2)</f>
        <v>0</v>
      </c>
    </row>
    <row r="857" spans="1:107">
      <c r="A857">
        <f>ROW(Source!A905)</f>
        <v>905</v>
      </c>
      <c r="B857">
        <v>33304975</v>
      </c>
      <c r="C857">
        <v>33358546</v>
      </c>
      <c r="D857">
        <v>31258646</v>
      </c>
      <c r="E857">
        <v>1</v>
      </c>
      <c r="F857">
        <v>1</v>
      </c>
      <c r="G857">
        <v>1</v>
      </c>
      <c r="H857">
        <v>2</v>
      </c>
      <c r="I857" t="s">
        <v>866</v>
      </c>
      <c r="J857" t="s">
        <v>867</v>
      </c>
      <c r="K857" t="s">
        <v>868</v>
      </c>
      <c r="L857">
        <v>1368</v>
      </c>
      <c r="N857">
        <v>1011</v>
      </c>
      <c r="O857" t="s">
        <v>837</v>
      </c>
      <c r="P857" t="s">
        <v>837</v>
      </c>
      <c r="Q857">
        <v>1</v>
      </c>
      <c r="W857">
        <v>0</v>
      </c>
      <c r="X857">
        <v>-1985289705</v>
      </c>
      <c r="Y857">
        <v>0.22499999999999998</v>
      </c>
      <c r="AA857">
        <v>0</v>
      </c>
      <c r="AB857">
        <v>6.66</v>
      </c>
      <c r="AC857">
        <v>0</v>
      </c>
      <c r="AD857">
        <v>0</v>
      </c>
      <c r="AE857">
        <v>0</v>
      </c>
      <c r="AF857">
        <v>6.66</v>
      </c>
      <c r="AG857">
        <v>0</v>
      </c>
      <c r="AH857">
        <v>0</v>
      </c>
      <c r="AI857">
        <v>1</v>
      </c>
      <c r="AJ857">
        <v>1</v>
      </c>
      <c r="AK857">
        <v>1</v>
      </c>
      <c r="AL857">
        <v>1</v>
      </c>
      <c r="AN857">
        <v>0</v>
      </c>
      <c r="AO857">
        <v>1</v>
      </c>
      <c r="AP857">
        <v>1</v>
      </c>
      <c r="AQ857">
        <v>0</v>
      </c>
      <c r="AR857">
        <v>0</v>
      </c>
      <c r="AS857" t="s">
        <v>3</v>
      </c>
      <c r="AT857">
        <v>0.15</v>
      </c>
      <c r="AU857" t="s">
        <v>21</v>
      </c>
      <c r="AV857">
        <v>0</v>
      </c>
      <c r="AW857">
        <v>2</v>
      </c>
      <c r="AX857">
        <v>33360508</v>
      </c>
      <c r="AY857">
        <v>1</v>
      </c>
      <c r="AZ857">
        <v>0</v>
      </c>
      <c r="BA857">
        <v>989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Y857*Source!I905</f>
        <v>1.7803799999999998E-2</v>
      </c>
      <c r="CY857">
        <f>AB857</f>
        <v>6.66</v>
      </c>
      <c r="CZ857">
        <f>AF857</f>
        <v>6.66</v>
      </c>
      <c r="DA857">
        <f>AJ857</f>
        <v>1</v>
      </c>
      <c r="DB857">
        <f>ROUND(((ROUND(AT857*CZ857,2)*1.2)*1.25),2)</f>
        <v>1.5</v>
      </c>
      <c r="DC857">
        <f>ROUND(((ROUND(AT857*AG857,2)*1.2)*1.25),2)</f>
        <v>0</v>
      </c>
    </row>
    <row r="858" spans="1:107">
      <c r="A858">
        <f>ROW(Source!A905)</f>
        <v>905</v>
      </c>
      <c r="B858">
        <v>33304975</v>
      </c>
      <c r="C858">
        <v>33358546</v>
      </c>
      <c r="D858">
        <v>31259879</v>
      </c>
      <c r="E858">
        <v>1</v>
      </c>
      <c r="F858">
        <v>1</v>
      </c>
      <c r="G858">
        <v>1</v>
      </c>
      <c r="H858">
        <v>2</v>
      </c>
      <c r="I858" t="s">
        <v>841</v>
      </c>
      <c r="J858" t="s">
        <v>842</v>
      </c>
      <c r="K858" t="s">
        <v>843</v>
      </c>
      <c r="L858">
        <v>1368</v>
      </c>
      <c r="N858">
        <v>1011</v>
      </c>
      <c r="O858" t="s">
        <v>837</v>
      </c>
      <c r="P858" t="s">
        <v>837</v>
      </c>
      <c r="Q858">
        <v>1</v>
      </c>
      <c r="W858">
        <v>0</v>
      </c>
      <c r="X858">
        <v>1372534845</v>
      </c>
      <c r="Y858">
        <v>0.61499999999999988</v>
      </c>
      <c r="AA858">
        <v>0</v>
      </c>
      <c r="AB858">
        <v>65.709999999999994</v>
      </c>
      <c r="AC858">
        <v>11.6</v>
      </c>
      <c r="AD858">
        <v>0</v>
      </c>
      <c r="AE858">
        <v>0</v>
      </c>
      <c r="AF858">
        <v>65.709999999999994</v>
      </c>
      <c r="AG858">
        <v>11.6</v>
      </c>
      <c r="AH858">
        <v>0</v>
      </c>
      <c r="AI858">
        <v>1</v>
      </c>
      <c r="AJ858">
        <v>1</v>
      </c>
      <c r="AK858">
        <v>1</v>
      </c>
      <c r="AL858">
        <v>1</v>
      </c>
      <c r="AN858">
        <v>0</v>
      </c>
      <c r="AO858">
        <v>1</v>
      </c>
      <c r="AP858">
        <v>1</v>
      </c>
      <c r="AQ858">
        <v>0</v>
      </c>
      <c r="AR858">
        <v>0</v>
      </c>
      <c r="AS858" t="s">
        <v>3</v>
      </c>
      <c r="AT858">
        <v>0.41</v>
      </c>
      <c r="AU858" t="s">
        <v>21</v>
      </c>
      <c r="AV858">
        <v>0</v>
      </c>
      <c r="AW858">
        <v>2</v>
      </c>
      <c r="AX858">
        <v>33360509</v>
      </c>
      <c r="AY858">
        <v>1</v>
      </c>
      <c r="AZ858">
        <v>0</v>
      </c>
      <c r="BA858">
        <v>990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Y858*Source!I905</f>
        <v>4.8663719999999994E-2</v>
      </c>
      <c r="CY858">
        <f>AB858</f>
        <v>65.709999999999994</v>
      </c>
      <c r="CZ858">
        <f>AF858</f>
        <v>65.709999999999994</v>
      </c>
      <c r="DA858">
        <f>AJ858</f>
        <v>1</v>
      </c>
      <c r="DB858">
        <f>ROUND(((ROUND(AT858*CZ858,2)*1.2)*1.25),2)</f>
        <v>40.409999999999997</v>
      </c>
      <c r="DC858">
        <f>ROUND(((ROUND(AT858*AG858,2)*1.2)*1.25),2)</f>
        <v>7.14</v>
      </c>
    </row>
    <row r="859" spans="1:107">
      <c r="A859">
        <f>ROW(Source!A905)</f>
        <v>905</v>
      </c>
      <c r="B859">
        <v>33304975</v>
      </c>
      <c r="C859">
        <v>33358546</v>
      </c>
      <c r="D859">
        <v>31260100</v>
      </c>
      <c r="E859">
        <v>1</v>
      </c>
      <c r="F859">
        <v>1</v>
      </c>
      <c r="G859">
        <v>1</v>
      </c>
      <c r="H859">
        <v>2</v>
      </c>
      <c r="I859" t="s">
        <v>858</v>
      </c>
      <c r="J859" t="s">
        <v>859</v>
      </c>
      <c r="K859" t="s">
        <v>860</v>
      </c>
      <c r="L859">
        <v>1368</v>
      </c>
      <c r="N859">
        <v>1011</v>
      </c>
      <c r="O859" t="s">
        <v>837</v>
      </c>
      <c r="P859" t="s">
        <v>837</v>
      </c>
      <c r="Q859">
        <v>1</v>
      </c>
      <c r="W859">
        <v>0</v>
      </c>
      <c r="X859">
        <v>-353815937</v>
      </c>
      <c r="Y859">
        <v>1.9650000000000001</v>
      </c>
      <c r="AA859">
        <v>0</v>
      </c>
      <c r="AB859">
        <v>8.1</v>
      </c>
      <c r="AC859">
        <v>0</v>
      </c>
      <c r="AD859">
        <v>0</v>
      </c>
      <c r="AE859">
        <v>0</v>
      </c>
      <c r="AF859">
        <v>8.1</v>
      </c>
      <c r="AG859">
        <v>0</v>
      </c>
      <c r="AH859">
        <v>0</v>
      </c>
      <c r="AI859">
        <v>1</v>
      </c>
      <c r="AJ859">
        <v>1</v>
      </c>
      <c r="AK859">
        <v>1</v>
      </c>
      <c r="AL859">
        <v>1</v>
      </c>
      <c r="AN859">
        <v>0</v>
      </c>
      <c r="AO859">
        <v>1</v>
      </c>
      <c r="AP859">
        <v>1</v>
      </c>
      <c r="AQ859">
        <v>0</v>
      </c>
      <c r="AR859">
        <v>0</v>
      </c>
      <c r="AS859" t="s">
        <v>3</v>
      </c>
      <c r="AT859">
        <v>1.31</v>
      </c>
      <c r="AU859" t="s">
        <v>21</v>
      </c>
      <c r="AV859">
        <v>0</v>
      </c>
      <c r="AW859">
        <v>2</v>
      </c>
      <c r="AX859">
        <v>33360510</v>
      </c>
      <c r="AY859">
        <v>1</v>
      </c>
      <c r="AZ859">
        <v>0</v>
      </c>
      <c r="BA859">
        <v>991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Y859*Source!I905</f>
        <v>0.15548652000000002</v>
      </c>
      <c r="CY859">
        <f>AB859</f>
        <v>8.1</v>
      </c>
      <c r="CZ859">
        <f>AF859</f>
        <v>8.1</v>
      </c>
      <c r="DA859">
        <f>AJ859</f>
        <v>1</v>
      </c>
      <c r="DB859">
        <f>ROUND(((ROUND(AT859*CZ859,2)*1.2)*1.25),2)</f>
        <v>15.92</v>
      </c>
      <c r="DC859">
        <f>ROUND(((ROUND(AT859*AG859,2)*1.2)*1.25),2)</f>
        <v>0</v>
      </c>
    </row>
    <row r="860" spans="1:107">
      <c r="A860">
        <f>ROW(Source!A905)</f>
        <v>905</v>
      </c>
      <c r="B860">
        <v>33304975</v>
      </c>
      <c r="C860">
        <v>33358546</v>
      </c>
      <c r="D860">
        <v>31178369</v>
      </c>
      <c r="E860">
        <v>1</v>
      </c>
      <c r="F860">
        <v>1</v>
      </c>
      <c r="G860">
        <v>1</v>
      </c>
      <c r="H860">
        <v>3</v>
      </c>
      <c r="I860" t="s">
        <v>915</v>
      </c>
      <c r="J860" t="s">
        <v>916</v>
      </c>
      <c r="K860" t="s">
        <v>917</v>
      </c>
      <c r="L860">
        <v>1346</v>
      </c>
      <c r="N860">
        <v>1009</v>
      </c>
      <c r="O860" t="s">
        <v>78</v>
      </c>
      <c r="P860" t="s">
        <v>78</v>
      </c>
      <c r="Q860">
        <v>1</v>
      </c>
      <c r="W860">
        <v>0</v>
      </c>
      <c r="X860">
        <v>1730218770</v>
      </c>
      <c r="Y860">
        <v>7.95</v>
      </c>
      <c r="AA860">
        <v>39.020000000000003</v>
      </c>
      <c r="AB860">
        <v>0</v>
      </c>
      <c r="AC860">
        <v>0</v>
      </c>
      <c r="AD860">
        <v>0</v>
      </c>
      <c r="AE860">
        <v>39.020000000000003</v>
      </c>
      <c r="AF860">
        <v>0</v>
      </c>
      <c r="AG860">
        <v>0</v>
      </c>
      <c r="AH860">
        <v>0</v>
      </c>
      <c r="AI860">
        <v>1</v>
      </c>
      <c r="AJ860">
        <v>1</v>
      </c>
      <c r="AK860">
        <v>1</v>
      </c>
      <c r="AL860">
        <v>1</v>
      </c>
      <c r="AN860">
        <v>0</v>
      </c>
      <c r="AO860">
        <v>1</v>
      </c>
      <c r="AP860">
        <v>0</v>
      </c>
      <c r="AQ860">
        <v>0</v>
      </c>
      <c r="AR860">
        <v>0</v>
      </c>
      <c r="AS860" t="s">
        <v>3</v>
      </c>
      <c r="AT860">
        <v>7.95</v>
      </c>
      <c r="AU860" t="s">
        <v>3</v>
      </c>
      <c r="AV860">
        <v>0</v>
      </c>
      <c r="AW860">
        <v>2</v>
      </c>
      <c r="AX860">
        <v>33360511</v>
      </c>
      <c r="AY860">
        <v>1</v>
      </c>
      <c r="AZ860">
        <v>0</v>
      </c>
      <c r="BA860">
        <v>992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Y860*Source!I905</f>
        <v>0.62906760000000006</v>
      </c>
      <c r="CY860">
        <f>AA860</f>
        <v>39.020000000000003</v>
      </c>
      <c r="CZ860">
        <f>AE860</f>
        <v>39.020000000000003</v>
      </c>
      <c r="DA860">
        <f>AI860</f>
        <v>1</v>
      </c>
      <c r="DB860">
        <f>ROUND(ROUND(AT860*CZ860,2),2)</f>
        <v>310.20999999999998</v>
      </c>
      <c r="DC860">
        <f>ROUND(ROUND(AT860*AG860,2),2)</f>
        <v>0</v>
      </c>
    </row>
    <row r="861" spans="1:107">
      <c r="A861">
        <f>ROW(Source!A905)</f>
        <v>905</v>
      </c>
      <c r="B861">
        <v>33304975</v>
      </c>
      <c r="C861">
        <v>33358546</v>
      </c>
      <c r="D861">
        <v>31179550</v>
      </c>
      <c r="E861">
        <v>1</v>
      </c>
      <c r="F861">
        <v>1</v>
      </c>
      <c r="G861">
        <v>1</v>
      </c>
      <c r="H861">
        <v>3</v>
      </c>
      <c r="I861" t="s">
        <v>861</v>
      </c>
      <c r="J861" t="s">
        <v>862</v>
      </c>
      <c r="K861" t="s">
        <v>863</v>
      </c>
      <c r="L861">
        <v>1348</v>
      </c>
      <c r="N861">
        <v>1009</v>
      </c>
      <c r="O861" t="s">
        <v>32</v>
      </c>
      <c r="P861" t="s">
        <v>32</v>
      </c>
      <c r="Q861">
        <v>1000</v>
      </c>
      <c r="W861">
        <v>0</v>
      </c>
      <c r="X861">
        <v>-1068056325</v>
      </c>
      <c r="Y861">
        <v>3.3E-4</v>
      </c>
      <c r="AA861">
        <v>10362</v>
      </c>
      <c r="AB861">
        <v>0</v>
      </c>
      <c r="AC861">
        <v>0</v>
      </c>
      <c r="AD861">
        <v>0</v>
      </c>
      <c r="AE861">
        <v>10362</v>
      </c>
      <c r="AF861">
        <v>0</v>
      </c>
      <c r="AG861">
        <v>0</v>
      </c>
      <c r="AH861">
        <v>0</v>
      </c>
      <c r="AI861">
        <v>1</v>
      </c>
      <c r="AJ861">
        <v>1</v>
      </c>
      <c r="AK861">
        <v>1</v>
      </c>
      <c r="AL861">
        <v>1</v>
      </c>
      <c r="AN861">
        <v>0</v>
      </c>
      <c r="AO861">
        <v>1</v>
      </c>
      <c r="AP861">
        <v>0</v>
      </c>
      <c r="AQ861">
        <v>0</v>
      </c>
      <c r="AR861">
        <v>0</v>
      </c>
      <c r="AS861" t="s">
        <v>3</v>
      </c>
      <c r="AT861">
        <v>3.3E-4</v>
      </c>
      <c r="AU861" t="s">
        <v>3</v>
      </c>
      <c r="AV861">
        <v>0</v>
      </c>
      <c r="AW861">
        <v>2</v>
      </c>
      <c r="AX861">
        <v>33360512</v>
      </c>
      <c r="AY861">
        <v>1</v>
      </c>
      <c r="AZ861">
        <v>0</v>
      </c>
      <c r="BA861">
        <v>993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Y861*Source!I905</f>
        <v>2.611224E-5</v>
      </c>
      <c r="CY861">
        <f>AA861</f>
        <v>10362</v>
      </c>
      <c r="CZ861">
        <f>AE861</f>
        <v>10362</v>
      </c>
      <c r="DA861">
        <f>AI861</f>
        <v>1</v>
      </c>
      <c r="DB861">
        <f>ROUND(ROUND(AT861*CZ861,2),2)</f>
        <v>3.42</v>
      </c>
      <c r="DC861">
        <f>ROUND(ROUND(AT861*AG861,2),2)</f>
        <v>0</v>
      </c>
    </row>
    <row r="862" spans="1:107">
      <c r="A862">
        <f>ROW(Source!A905)</f>
        <v>905</v>
      </c>
      <c r="B862">
        <v>33304975</v>
      </c>
      <c r="C862">
        <v>33358546</v>
      </c>
      <c r="D862">
        <v>31180727</v>
      </c>
      <c r="E862">
        <v>1</v>
      </c>
      <c r="F862">
        <v>1</v>
      </c>
      <c r="G862">
        <v>1</v>
      </c>
      <c r="H862">
        <v>3</v>
      </c>
      <c r="I862" t="s">
        <v>844</v>
      </c>
      <c r="J862" t="s">
        <v>845</v>
      </c>
      <c r="K862" t="s">
        <v>846</v>
      </c>
      <c r="L862">
        <v>1348</v>
      </c>
      <c r="N862">
        <v>1009</v>
      </c>
      <c r="O862" t="s">
        <v>32</v>
      </c>
      <c r="P862" t="s">
        <v>32</v>
      </c>
      <c r="Q862">
        <v>1000</v>
      </c>
      <c r="W862">
        <v>0</v>
      </c>
      <c r="X862">
        <v>-437906794</v>
      </c>
      <c r="Y862">
        <v>6.0000000000000001E-3</v>
      </c>
      <c r="AA862">
        <v>9040.01</v>
      </c>
      <c r="AB862">
        <v>0</v>
      </c>
      <c r="AC862">
        <v>0</v>
      </c>
      <c r="AD862">
        <v>0</v>
      </c>
      <c r="AE862">
        <v>9040.01</v>
      </c>
      <c r="AF862">
        <v>0</v>
      </c>
      <c r="AG862">
        <v>0</v>
      </c>
      <c r="AH862">
        <v>0</v>
      </c>
      <c r="AI862">
        <v>1</v>
      </c>
      <c r="AJ862">
        <v>1</v>
      </c>
      <c r="AK862">
        <v>1</v>
      </c>
      <c r="AL862">
        <v>1</v>
      </c>
      <c r="AN862">
        <v>0</v>
      </c>
      <c r="AO862">
        <v>1</v>
      </c>
      <c r="AP862">
        <v>0</v>
      </c>
      <c r="AQ862">
        <v>0</v>
      </c>
      <c r="AR862">
        <v>0</v>
      </c>
      <c r="AS862" t="s">
        <v>3</v>
      </c>
      <c r="AT862">
        <v>6.0000000000000001E-3</v>
      </c>
      <c r="AU862" t="s">
        <v>3</v>
      </c>
      <c r="AV862">
        <v>0</v>
      </c>
      <c r="AW862">
        <v>2</v>
      </c>
      <c r="AX862">
        <v>33360513</v>
      </c>
      <c r="AY862">
        <v>1</v>
      </c>
      <c r="AZ862">
        <v>0</v>
      </c>
      <c r="BA862">
        <v>994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Y862*Source!I905</f>
        <v>4.7476800000000003E-4</v>
      </c>
      <c r="CY862">
        <f>AA862</f>
        <v>9040.01</v>
      </c>
      <c r="CZ862">
        <f>AE862</f>
        <v>9040.01</v>
      </c>
      <c r="DA862">
        <f>AI862</f>
        <v>1</v>
      </c>
      <c r="DB862">
        <f>ROUND(ROUND(AT862*CZ862,2),2)</f>
        <v>54.24</v>
      </c>
      <c r="DC862">
        <f>ROUND(ROUND(AT862*AG862,2),2)</f>
        <v>0</v>
      </c>
    </row>
    <row r="863" spans="1:107">
      <c r="A863">
        <f>ROW(Source!A905)</f>
        <v>905</v>
      </c>
      <c r="B863">
        <v>33304975</v>
      </c>
      <c r="C863">
        <v>33358546</v>
      </c>
      <c r="D863">
        <v>31181610</v>
      </c>
      <c r="E863">
        <v>1</v>
      </c>
      <c r="F863">
        <v>1</v>
      </c>
      <c r="G863">
        <v>1</v>
      </c>
      <c r="H863">
        <v>3</v>
      </c>
      <c r="I863" t="s">
        <v>847</v>
      </c>
      <c r="J863" t="s">
        <v>848</v>
      </c>
      <c r="K863" t="s">
        <v>849</v>
      </c>
      <c r="L863">
        <v>1346</v>
      </c>
      <c r="N863">
        <v>1009</v>
      </c>
      <c r="O863" t="s">
        <v>78</v>
      </c>
      <c r="P863" t="s">
        <v>78</v>
      </c>
      <c r="Q863">
        <v>1</v>
      </c>
      <c r="W863">
        <v>0</v>
      </c>
      <c r="X863">
        <v>-731615568</v>
      </c>
      <c r="Y863">
        <v>9.09</v>
      </c>
      <c r="AA863">
        <v>23.09</v>
      </c>
      <c r="AB863">
        <v>0</v>
      </c>
      <c r="AC863">
        <v>0</v>
      </c>
      <c r="AD863">
        <v>0</v>
      </c>
      <c r="AE863">
        <v>23.09</v>
      </c>
      <c r="AF863">
        <v>0</v>
      </c>
      <c r="AG863">
        <v>0</v>
      </c>
      <c r="AH863">
        <v>0</v>
      </c>
      <c r="AI863">
        <v>1</v>
      </c>
      <c r="AJ863">
        <v>1</v>
      </c>
      <c r="AK863">
        <v>1</v>
      </c>
      <c r="AL863">
        <v>1</v>
      </c>
      <c r="AN863">
        <v>0</v>
      </c>
      <c r="AO863">
        <v>1</v>
      </c>
      <c r="AP863">
        <v>0</v>
      </c>
      <c r="AQ863">
        <v>0</v>
      </c>
      <c r="AR863">
        <v>0</v>
      </c>
      <c r="AS863" t="s">
        <v>3</v>
      </c>
      <c r="AT863">
        <v>9.09</v>
      </c>
      <c r="AU863" t="s">
        <v>3</v>
      </c>
      <c r="AV863">
        <v>0</v>
      </c>
      <c r="AW863">
        <v>2</v>
      </c>
      <c r="AX863">
        <v>33360514</v>
      </c>
      <c r="AY863">
        <v>1</v>
      </c>
      <c r="AZ863">
        <v>0</v>
      </c>
      <c r="BA863">
        <v>995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Y863*Source!I905</f>
        <v>0.71927352</v>
      </c>
      <c r="CY863">
        <f>AA863</f>
        <v>23.09</v>
      </c>
      <c r="CZ863">
        <f>AE863</f>
        <v>23.09</v>
      </c>
      <c r="DA863">
        <f>AI863</f>
        <v>1</v>
      </c>
      <c r="DB863">
        <f>ROUND(ROUND(AT863*CZ863,2),2)</f>
        <v>209.89</v>
      </c>
      <c r="DC863">
        <f>ROUND(ROUND(AT863*AG863,2),2)</f>
        <v>0</v>
      </c>
    </row>
    <row r="864" spans="1:107">
      <c r="A864">
        <f>ROW(Source!A906)</f>
        <v>906</v>
      </c>
      <c r="B864">
        <v>33304960</v>
      </c>
      <c r="C864">
        <v>33358546</v>
      </c>
      <c r="D864">
        <v>31172061</v>
      </c>
      <c r="E864">
        <v>1</v>
      </c>
      <c r="F864">
        <v>1</v>
      </c>
      <c r="G864">
        <v>1</v>
      </c>
      <c r="H864">
        <v>1</v>
      </c>
      <c r="I864" t="s">
        <v>850</v>
      </c>
      <c r="J864" t="s">
        <v>3</v>
      </c>
      <c r="K864" t="s">
        <v>851</v>
      </c>
      <c r="L864">
        <v>1191</v>
      </c>
      <c r="N864">
        <v>1013</v>
      </c>
      <c r="O864" t="s">
        <v>831</v>
      </c>
      <c r="P864" t="s">
        <v>831</v>
      </c>
      <c r="Q864">
        <v>1</v>
      </c>
      <c r="W864">
        <v>0</v>
      </c>
      <c r="X864">
        <v>-784637506</v>
      </c>
      <c r="Y864">
        <v>111.61439999999999</v>
      </c>
      <c r="AA864">
        <v>0</v>
      </c>
      <c r="AB864">
        <v>0</v>
      </c>
      <c r="AC864">
        <v>0</v>
      </c>
      <c r="AD864">
        <v>8.74</v>
      </c>
      <c r="AE864">
        <v>0</v>
      </c>
      <c r="AF864">
        <v>0</v>
      </c>
      <c r="AG864">
        <v>0</v>
      </c>
      <c r="AH864">
        <v>8.74</v>
      </c>
      <c r="AI864">
        <v>1</v>
      </c>
      <c r="AJ864">
        <v>1</v>
      </c>
      <c r="AK864">
        <v>1</v>
      </c>
      <c r="AL864">
        <v>1</v>
      </c>
      <c r="AN864">
        <v>0</v>
      </c>
      <c r="AO864">
        <v>1</v>
      </c>
      <c r="AP864">
        <v>1</v>
      </c>
      <c r="AQ864">
        <v>0</v>
      </c>
      <c r="AR864">
        <v>0</v>
      </c>
      <c r="AS864" t="s">
        <v>3</v>
      </c>
      <c r="AT864">
        <v>80.88</v>
      </c>
      <c r="AU864" t="s">
        <v>22</v>
      </c>
      <c r="AV864">
        <v>1</v>
      </c>
      <c r="AW864">
        <v>2</v>
      </c>
      <c r="AX864">
        <v>33360504</v>
      </c>
      <c r="AY864">
        <v>1</v>
      </c>
      <c r="AZ864">
        <v>0</v>
      </c>
      <c r="BA864">
        <v>1001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Y864*Source!I906</f>
        <v>8.8318242431999998</v>
      </c>
      <c r="CY864">
        <f>AD864</f>
        <v>8.74</v>
      </c>
      <c r="CZ864">
        <f>AH864</f>
        <v>8.74</v>
      </c>
      <c r="DA864">
        <f>AL864</f>
        <v>1</v>
      </c>
      <c r="DB864">
        <f>ROUND(((ROUND(AT864*CZ864,2)*1.2)*1.15),2)</f>
        <v>975.51</v>
      </c>
      <c r="DC864">
        <f>ROUND(((ROUND(AT864*AG864,2)*1.2)*1.15),2)</f>
        <v>0</v>
      </c>
    </row>
    <row r="865" spans="1:107">
      <c r="A865">
        <f>ROW(Source!A906)</f>
        <v>906</v>
      </c>
      <c r="B865">
        <v>33304960</v>
      </c>
      <c r="C865">
        <v>33358546</v>
      </c>
      <c r="D865">
        <v>31172011</v>
      </c>
      <c r="E865">
        <v>1</v>
      </c>
      <c r="F865">
        <v>1</v>
      </c>
      <c r="G865">
        <v>1</v>
      </c>
      <c r="H865">
        <v>1</v>
      </c>
      <c r="I865" t="s">
        <v>832</v>
      </c>
      <c r="J865" t="s">
        <v>3</v>
      </c>
      <c r="K865" t="s">
        <v>833</v>
      </c>
      <c r="L865">
        <v>1191</v>
      </c>
      <c r="N865">
        <v>1013</v>
      </c>
      <c r="O865" t="s">
        <v>831</v>
      </c>
      <c r="P865" t="s">
        <v>831</v>
      </c>
      <c r="Q865">
        <v>1</v>
      </c>
      <c r="W865">
        <v>0</v>
      </c>
      <c r="X865">
        <v>-1417349443</v>
      </c>
      <c r="Y865">
        <v>0.69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1</v>
      </c>
      <c r="AJ865">
        <v>1</v>
      </c>
      <c r="AK865">
        <v>1</v>
      </c>
      <c r="AL865">
        <v>1</v>
      </c>
      <c r="AN865">
        <v>0</v>
      </c>
      <c r="AO865">
        <v>1</v>
      </c>
      <c r="AP865">
        <v>0</v>
      </c>
      <c r="AQ865">
        <v>0</v>
      </c>
      <c r="AR865">
        <v>0</v>
      </c>
      <c r="AS865" t="s">
        <v>3</v>
      </c>
      <c r="AT865">
        <v>0.69</v>
      </c>
      <c r="AU865" t="s">
        <v>3</v>
      </c>
      <c r="AV865">
        <v>2</v>
      </c>
      <c r="AW865">
        <v>2</v>
      </c>
      <c r="AX865">
        <v>33360505</v>
      </c>
      <c r="AY865">
        <v>1</v>
      </c>
      <c r="AZ865">
        <v>2048</v>
      </c>
      <c r="BA865">
        <v>1002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Y865*Source!I906</f>
        <v>5.4598319999999999E-2</v>
      </c>
      <c r="CY865">
        <f>AD865</f>
        <v>0</v>
      </c>
      <c r="CZ865">
        <f>AH865</f>
        <v>0</v>
      </c>
      <c r="DA865">
        <f>AL865</f>
        <v>1</v>
      </c>
      <c r="DB865">
        <f>ROUND(ROUND(AT865*CZ865,2),2)</f>
        <v>0</v>
      </c>
      <c r="DC865">
        <f>ROUND(ROUND(AT865*AG865,2),2)</f>
        <v>0</v>
      </c>
    </row>
    <row r="866" spans="1:107">
      <c r="A866">
        <f>ROW(Source!A906)</f>
        <v>906</v>
      </c>
      <c r="B866">
        <v>33304960</v>
      </c>
      <c r="C866">
        <v>33358546</v>
      </c>
      <c r="D866">
        <v>31258491</v>
      </c>
      <c r="E866">
        <v>1</v>
      </c>
      <c r="F866">
        <v>1</v>
      </c>
      <c r="G866">
        <v>1</v>
      </c>
      <c r="H866">
        <v>2</v>
      </c>
      <c r="I866" t="s">
        <v>834</v>
      </c>
      <c r="J866" t="s">
        <v>835</v>
      </c>
      <c r="K866" t="s">
        <v>836</v>
      </c>
      <c r="L866">
        <v>1368</v>
      </c>
      <c r="N866">
        <v>1011</v>
      </c>
      <c r="O866" t="s">
        <v>837</v>
      </c>
      <c r="P866" t="s">
        <v>837</v>
      </c>
      <c r="Q866">
        <v>1</v>
      </c>
      <c r="W866">
        <v>0</v>
      </c>
      <c r="X866">
        <v>-1718674368</v>
      </c>
      <c r="Y866">
        <v>0.42000000000000004</v>
      </c>
      <c r="AA866">
        <v>0</v>
      </c>
      <c r="AB866">
        <v>111.99</v>
      </c>
      <c r="AC866">
        <v>13.5</v>
      </c>
      <c r="AD866">
        <v>0</v>
      </c>
      <c r="AE866">
        <v>0</v>
      </c>
      <c r="AF866">
        <v>111.99</v>
      </c>
      <c r="AG866">
        <v>13.5</v>
      </c>
      <c r="AH866">
        <v>0</v>
      </c>
      <c r="AI866">
        <v>1</v>
      </c>
      <c r="AJ866">
        <v>1</v>
      </c>
      <c r="AK866">
        <v>1</v>
      </c>
      <c r="AL866">
        <v>1</v>
      </c>
      <c r="AN866">
        <v>0</v>
      </c>
      <c r="AO866">
        <v>1</v>
      </c>
      <c r="AP866">
        <v>1</v>
      </c>
      <c r="AQ866">
        <v>0</v>
      </c>
      <c r="AR866">
        <v>0</v>
      </c>
      <c r="AS866" t="s">
        <v>3</v>
      </c>
      <c r="AT866">
        <v>0.28000000000000003</v>
      </c>
      <c r="AU866" t="s">
        <v>21</v>
      </c>
      <c r="AV866">
        <v>0</v>
      </c>
      <c r="AW866">
        <v>2</v>
      </c>
      <c r="AX866">
        <v>33360506</v>
      </c>
      <c r="AY866">
        <v>1</v>
      </c>
      <c r="AZ866">
        <v>0</v>
      </c>
      <c r="BA866">
        <v>1003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Y866*Source!I906</f>
        <v>3.3233760000000008E-2</v>
      </c>
      <c r="CY866">
        <f>AB866</f>
        <v>111.99</v>
      </c>
      <c r="CZ866">
        <f>AF866</f>
        <v>111.99</v>
      </c>
      <c r="DA866">
        <f>AJ866</f>
        <v>1</v>
      </c>
      <c r="DB866">
        <f>ROUND(((ROUND(AT866*CZ866,2)*1.2)*1.25),2)</f>
        <v>47.04</v>
      </c>
      <c r="DC866">
        <f>ROUND(((ROUND(AT866*AG866,2)*1.2)*1.25),2)</f>
        <v>5.67</v>
      </c>
    </row>
    <row r="867" spans="1:107">
      <c r="A867">
        <f>ROW(Source!A906)</f>
        <v>906</v>
      </c>
      <c r="B867">
        <v>33304960</v>
      </c>
      <c r="C867">
        <v>33358546</v>
      </c>
      <c r="D867">
        <v>31258691</v>
      </c>
      <c r="E867">
        <v>1</v>
      </c>
      <c r="F867">
        <v>1</v>
      </c>
      <c r="G867">
        <v>1</v>
      </c>
      <c r="H867">
        <v>2</v>
      </c>
      <c r="I867" t="s">
        <v>838</v>
      </c>
      <c r="J867" t="s">
        <v>839</v>
      </c>
      <c r="K867" t="s">
        <v>840</v>
      </c>
      <c r="L867">
        <v>1368</v>
      </c>
      <c r="N867">
        <v>1011</v>
      </c>
      <c r="O867" t="s">
        <v>837</v>
      </c>
      <c r="P867" t="s">
        <v>837</v>
      </c>
      <c r="Q867">
        <v>1</v>
      </c>
      <c r="W867">
        <v>0</v>
      </c>
      <c r="X867">
        <v>1373224040</v>
      </c>
      <c r="Y867">
        <v>15.075000000000001</v>
      </c>
      <c r="AA867">
        <v>0</v>
      </c>
      <c r="AB867">
        <v>3.12</v>
      </c>
      <c r="AC867">
        <v>0</v>
      </c>
      <c r="AD867">
        <v>0</v>
      </c>
      <c r="AE867">
        <v>0</v>
      </c>
      <c r="AF867">
        <v>3.12</v>
      </c>
      <c r="AG867">
        <v>0</v>
      </c>
      <c r="AH867">
        <v>0</v>
      </c>
      <c r="AI867">
        <v>1</v>
      </c>
      <c r="AJ867">
        <v>1</v>
      </c>
      <c r="AK867">
        <v>1</v>
      </c>
      <c r="AL867">
        <v>1</v>
      </c>
      <c r="AN867">
        <v>0</v>
      </c>
      <c r="AO867">
        <v>1</v>
      </c>
      <c r="AP867">
        <v>1</v>
      </c>
      <c r="AQ867">
        <v>0</v>
      </c>
      <c r="AR867">
        <v>0</v>
      </c>
      <c r="AS867" t="s">
        <v>3</v>
      </c>
      <c r="AT867">
        <v>10.050000000000001</v>
      </c>
      <c r="AU867" t="s">
        <v>21</v>
      </c>
      <c r="AV867">
        <v>0</v>
      </c>
      <c r="AW867">
        <v>2</v>
      </c>
      <c r="AX867">
        <v>33360507</v>
      </c>
      <c r="AY867">
        <v>1</v>
      </c>
      <c r="AZ867">
        <v>0</v>
      </c>
      <c r="BA867">
        <v>1004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Y867*Source!I906</f>
        <v>1.1928546000000002</v>
      </c>
      <c r="CY867">
        <f>AB867</f>
        <v>3.12</v>
      </c>
      <c r="CZ867">
        <f>AF867</f>
        <v>3.12</v>
      </c>
      <c r="DA867">
        <f>AJ867</f>
        <v>1</v>
      </c>
      <c r="DB867">
        <f>ROUND(((ROUND(AT867*CZ867,2)*1.2)*1.25),2)</f>
        <v>47.04</v>
      </c>
      <c r="DC867">
        <f>ROUND(((ROUND(AT867*AG867,2)*1.2)*1.25),2)</f>
        <v>0</v>
      </c>
    </row>
    <row r="868" spans="1:107">
      <c r="A868">
        <f>ROW(Source!A906)</f>
        <v>906</v>
      </c>
      <c r="B868">
        <v>33304960</v>
      </c>
      <c r="C868">
        <v>33358546</v>
      </c>
      <c r="D868">
        <v>31258646</v>
      </c>
      <c r="E868">
        <v>1</v>
      </c>
      <c r="F868">
        <v>1</v>
      </c>
      <c r="G868">
        <v>1</v>
      </c>
      <c r="H868">
        <v>2</v>
      </c>
      <c r="I868" t="s">
        <v>866</v>
      </c>
      <c r="J868" t="s">
        <v>867</v>
      </c>
      <c r="K868" t="s">
        <v>868</v>
      </c>
      <c r="L868">
        <v>1368</v>
      </c>
      <c r="N868">
        <v>1011</v>
      </c>
      <c r="O868" t="s">
        <v>837</v>
      </c>
      <c r="P868" t="s">
        <v>837</v>
      </c>
      <c r="Q868">
        <v>1</v>
      </c>
      <c r="W868">
        <v>0</v>
      </c>
      <c r="X868">
        <v>-1985289705</v>
      </c>
      <c r="Y868">
        <v>0.22499999999999998</v>
      </c>
      <c r="AA868">
        <v>0</v>
      </c>
      <c r="AB868">
        <v>6.66</v>
      </c>
      <c r="AC868">
        <v>0</v>
      </c>
      <c r="AD868">
        <v>0</v>
      </c>
      <c r="AE868">
        <v>0</v>
      </c>
      <c r="AF868">
        <v>6.66</v>
      </c>
      <c r="AG868">
        <v>0</v>
      </c>
      <c r="AH868">
        <v>0</v>
      </c>
      <c r="AI868">
        <v>1</v>
      </c>
      <c r="AJ868">
        <v>1</v>
      </c>
      <c r="AK868">
        <v>1</v>
      </c>
      <c r="AL868">
        <v>1</v>
      </c>
      <c r="AN868">
        <v>0</v>
      </c>
      <c r="AO868">
        <v>1</v>
      </c>
      <c r="AP868">
        <v>1</v>
      </c>
      <c r="AQ868">
        <v>0</v>
      </c>
      <c r="AR868">
        <v>0</v>
      </c>
      <c r="AS868" t="s">
        <v>3</v>
      </c>
      <c r="AT868">
        <v>0.15</v>
      </c>
      <c r="AU868" t="s">
        <v>21</v>
      </c>
      <c r="AV868">
        <v>0</v>
      </c>
      <c r="AW868">
        <v>2</v>
      </c>
      <c r="AX868">
        <v>33360508</v>
      </c>
      <c r="AY868">
        <v>1</v>
      </c>
      <c r="AZ868">
        <v>0</v>
      </c>
      <c r="BA868">
        <v>1005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Y868*Source!I906</f>
        <v>1.7803799999999998E-2</v>
      </c>
      <c r="CY868">
        <f>AB868</f>
        <v>6.66</v>
      </c>
      <c r="CZ868">
        <f>AF868</f>
        <v>6.66</v>
      </c>
      <c r="DA868">
        <f>AJ868</f>
        <v>1</v>
      </c>
      <c r="DB868">
        <f>ROUND(((ROUND(AT868*CZ868,2)*1.2)*1.25),2)</f>
        <v>1.5</v>
      </c>
      <c r="DC868">
        <f>ROUND(((ROUND(AT868*AG868,2)*1.2)*1.25),2)</f>
        <v>0</v>
      </c>
    </row>
    <row r="869" spans="1:107">
      <c r="A869">
        <f>ROW(Source!A906)</f>
        <v>906</v>
      </c>
      <c r="B869">
        <v>33304960</v>
      </c>
      <c r="C869">
        <v>33358546</v>
      </c>
      <c r="D869">
        <v>31259879</v>
      </c>
      <c r="E869">
        <v>1</v>
      </c>
      <c r="F869">
        <v>1</v>
      </c>
      <c r="G869">
        <v>1</v>
      </c>
      <c r="H869">
        <v>2</v>
      </c>
      <c r="I869" t="s">
        <v>841</v>
      </c>
      <c r="J869" t="s">
        <v>842</v>
      </c>
      <c r="K869" t="s">
        <v>843</v>
      </c>
      <c r="L869">
        <v>1368</v>
      </c>
      <c r="N869">
        <v>1011</v>
      </c>
      <c r="O869" t="s">
        <v>837</v>
      </c>
      <c r="P869" t="s">
        <v>837</v>
      </c>
      <c r="Q869">
        <v>1</v>
      </c>
      <c r="W869">
        <v>0</v>
      </c>
      <c r="X869">
        <v>1372534845</v>
      </c>
      <c r="Y869">
        <v>0.61499999999999988</v>
      </c>
      <c r="AA869">
        <v>0</v>
      </c>
      <c r="AB869">
        <v>65.709999999999994</v>
      </c>
      <c r="AC869">
        <v>11.6</v>
      </c>
      <c r="AD869">
        <v>0</v>
      </c>
      <c r="AE869">
        <v>0</v>
      </c>
      <c r="AF869">
        <v>65.709999999999994</v>
      </c>
      <c r="AG869">
        <v>11.6</v>
      </c>
      <c r="AH869">
        <v>0</v>
      </c>
      <c r="AI869">
        <v>1</v>
      </c>
      <c r="AJ869">
        <v>1</v>
      </c>
      <c r="AK869">
        <v>1</v>
      </c>
      <c r="AL869">
        <v>1</v>
      </c>
      <c r="AN869">
        <v>0</v>
      </c>
      <c r="AO869">
        <v>1</v>
      </c>
      <c r="AP869">
        <v>1</v>
      </c>
      <c r="AQ869">
        <v>0</v>
      </c>
      <c r="AR869">
        <v>0</v>
      </c>
      <c r="AS869" t="s">
        <v>3</v>
      </c>
      <c r="AT869">
        <v>0.41</v>
      </c>
      <c r="AU869" t="s">
        <v>21</v>
      </c>
      <c r="AV869">
        <v>0</v>
      </c>
      <c r="AW869">
        <v>2</v>
      </c>
      <c r="AX869">
        <v>33360509</v>
      </c>
      <c r="AY869">
        <v>1</v>
      </c>
      <c r="AZ869">
        <v>0</v>
      </c>
      <c r="BA869">
        <v>1006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Y869*Source!I906</f>
        <v>4.8663719999999994E-2</v>
      </c>
      <c r="CY869">
        <f>AB869</f>
        <v>65.709999999999994</v>
      </c>
      <c r="CZ869">
        <f>AF869</f>
        <v>65.709999999999994</v>
      </c>
      <c r="DA869">
        <f>AJ869</f>
        <v>1</v>
      </c>
      <c r="DB869">
        <f>ROUND(((ROUND(AT869*CZ869,2)*1.2)*1.25),2)</f>
        <v>40.409999999999997</v>
      </c>
      <c r="DC869">
        <f>ROUND(((ROUND(AT869*AG869,2)*1.2)*1.25),2)</f>
        <v>7.14</v>
      </c>
    </row>
    <row r="870" spans="1:107">
      <c r="A870">
        <f>ROW(Source!A906)</f>
        <v>906</v>
      </c>
      <c r="B870">
        <v>33304960</v>
      </c>
      <c r="C870">
        <v>33358546</v>
      </c>
      <c r="D870">
        <v>31260100</v>
      </c>
      <c r="E870">
        <v>1</v>
      </c>
      <c r="F870">
        <v>1</v>
      </c>
      <c r="G870">
        <v>1</v>
      </c>
      <c r="H870">
        <v>2</v>
      </c>
      <c r="I870" t="s">
        <v>858</v>
      </c>
      <c r="J870" t="s">
        <v>859</v>
      </c>
      <c r="K870" t="s">
        <v>860</v>
      </c>
      <c r="L870">
        <v>1368</v>
      </c>
      <c r="N870">
        <v>1011</v>
      </c>
      <c r="O870" t="s">
        <v>837</v>
      </c>
      <c r="P870" t="s">
        <v>837</v>
      </c>
      <c r="Q870">
        <v>1</v>
      </c>
      <c r="W870">
        <v>0</v>
      </c>
      <c r="X870">
        <v>-353815937</v>
      </c>
      <c r="Y870">
        <v>1.9650000000000001</v>
      </c>
      <c r="AA870">
        <v>0</v>
      </c>
      <c r="AB870">
        <v>8.1</v>
      </c>
      <c r="AC870">
        <v>0</v>
      </c>
      <c r="AD870">
        <v>0</v>
      </c>
      <c r="AE870">
        <v>0</v>
      </c>
      <c r="AF870">
        <v>8.1</v>
      </c>
      <c r="AG870">
        <v>0</v>
      </c>
      <c r="AH870">
        <v>0</v>
      </c>
      <c r="AI870">
        <v>1</v>
      </c>
      <c r="AJ870">
        <v>1</v>
      </c>
      <c r="AK870">
        <v>1</v>
      </c>
      <c r="AL870">
        <v>1</v>
      </c>
      <c r="AN870">
        <v>0</v>
      </c>
      <c r="AO870">
        <v>1</v>
      </c>
      <c r="AP870">
        <v>1</v>
      </c>
      <c r="AQ870">
        <v>0</v>
      </c>
      <c r="AR870">
        <v>0</v>
      </c>
      <c r="AS870" t="s">
        <v>3</v>
      </c>
      <c r="AT870">
        <v>1.31</v>
      </c>
      <c r="AU870" t="s">
        <v>21</v>
      </c>
      <c r="AV870">
        <v>0</v>
      </c>
      <c r="AW870">
        <v>2</v>
      </c>
      <c r="AX870">
        <v>33360510</v>
      </c>
      <c r="AY870">
        <v>1</v>
      </c>
      <c r="AZ870">
        <v>0</v>
      </c>
      <c r="BA870">
        <v>1007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Y870*Source!I906</f>
        <v>0.15548652000000002</v>
      </c>
      <c r="CY870">
        <f>AB870</f>
        <v>8.1</v>
      </c>
      <c r="CZ870">
        <f>AF870</f>
        <v>8.1</v>
      </c>
      <c r="DA870">
        <f>AJ870</f>
        <v>1</v>
      </c>
      <c r="DB870">
        <f>ROUND(((ROUND(AT870*CZ870,2)*1.2)*1.25),2)</f>
        <v>15.92</v>
      </c>
      <c r="DC870">
        <f>ROUND(((ROUND(AT870*AG870,2)*1.2)*1.25),2)</f>
        <v>0</v>
      </c>
    </row>
    <row r="871" spans="1:107">
      <c r="A871">
        <f>ROW(Source!A906)</f>
        <v>906</v>
      </c>
      <c r="B871">
        <v>33304960</v>
      </c>
      <c r="C871">
        <v>33358546</v>
      </c>
      <c r="D871">
        <v>31178369</v>
      </c>
      <c r="E871">
        <v>1</v>
      </c>
      <c r="F871">
        <v>1</v>
      </c>
      <c r="G871">
        <v>1</v>
      </c>
      <c r="H871">
        <v>3</v>
      </c>
      <c r="I871" t="s">
        <v>915</v>
      </c>
      <c r="J871" t="s">
        <v>916</v>
      </c>
      <c r="K871" t="s">
        <v>917</v>
      </c>
      <c r="L871">
        <v>1346</v>
      </c>
      <c r="N871">
        <v>1009</v>
      </c>
      <c r="O871" t="s">
        <v>78</v>
      </c>
      <c r="P871" t="s">
        <v>78</v>
      </c>
      <c r="Q871">
        <v>1</v>
      </c>
      <c r="W871">
        <v>0</v>
      </c>
      <c r="X871">
        <v>1730218770</v>
      </c>
      <c r="Y871">
        <v>7.95</v>
      </c>
      <c r="AA871">
        <v>39.020000000000003</v>
      </c>
      <c r="AB871">
        <v>0</v>
      </c>
      <c r="AC871">
        <v>0</v>
      </c>
      <c r="AD871">
        <v>0</v>
      </c>
      <c r="AE871">
        <v>39.020000000000003</v>
      </c>
      <c r="AF871">
        <v>0</v>
      </c>
      <c r="AG871">
        <v>0</v>
      </c>
      <c r="AH871">
        <v>0</v>
      </c>
      <c r="AI871">
        <v>1</v>
      </c>
      <c r="AJ871">
        <v>1</v>
      </c>
      <c r="AK871">
        <v>1</v>
      </c>
      <c r="AL871">
        <v>1</v>
      </c>
      <c r="AN871">
        <v>0</v>
      </c>
      <c r="AO871">
        <v>1</v>
      </c>
      <c r="AP871">
        <v>0</v>
      </c>
      <c r="AQ871">
        <v>0</v>
      </c>
      <c r="AR871">
        <v>0</v>
      </c>
      <c r="AS871" t="s">
        <v>3</v>
      </c>
      <c r="AT871">
        <v>7.95</v>
      </c>
      <c r="AU871" t="s">
        <v>3</v>
      </c>
      <c r="AV871">
        <v>0</v>
      </c>
      <c r="AW871">
        <v>2</v>
      </c>
      <c r="AX871">
        <v>33360511</v>
      </c>
      <c r="AY871">
        <v>1</v>
      </c>
      <c r="AZ871">
        <v>0</v>
      </c>
      <c r="BA871">
        <v>1008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Y871*Source!I906</f>
        <v>0.62906760000000006</v>
      </c>
      <c r="CY871">
        <f>AA871</f>
        <v>39.020000000000003</v>
      </c>
      <c r="CZ871">
        <f>AE871</f>
        <v>39.020000000000003</v>
      </c>
      <c r="DA871">
        <f>AI871</f>
        <v>1</v>
      </c>
      <c r="DB871">
        <f>ROUND(ROUND(AT871*CZ871,2),2)</f>
        <v>310.20999999999998</v>
      </c>
      <c r="DC871">
        <f>ROUND(ROUND(AT871*AG871,2),2)</f>
        <v>0</v>
      </c>
    </row>
    <row r="872" spans="1:107">
      <c r="A872">
        <f>ROW(Source!A906)</f>
        <v>906</v>
      </c>
      <c r="B872">
        <v>33304960</v>
      </c>
      <c r="C872">
        <v>33358546</v>
      </c>
      <c r="D872">
        <v>31179550</v>
      </c>
      <c r="E872">
        <v>1</v>
      </c>
      <c r="F872">
        <v>1</v>
      </c>
      <c r="G872">
        <v>1</v>
      </c>
      <c r="H872">
        <v>3</v>
      </c>
      <c r="I872" t="s">
        <v>861</v>
      </c>
      <c r="J872" t="s">
        <v>862</v>
      </c>
      <c r="K872" t="s">
        <v>863</v>
      </c>
      <c r="L872">
        <v>1348</v>
      </c>
      <c r="N872">
        <v>1009</v>
      </c>
      <c r="O872" t="s">
        <v>32</v>
      </c>
      <c r="P872" t="s">
        <v>32</v>
      </c>
      <c r="Q872">
        <v>1000</v>
      </c>
      <c r="W872">
        <v>0</v>
      </c>
      <c r="X872">
        <v>-1068056325</v>
      </c>
      <c r="Y872">
        <v>3.3E-4</v>
      </c>
      <c r="AA872">
        <v>10362</v>
      </c>
      <c r="AB872">
        <v>0</v>
      </c>
      <c r="AC872">
        <v>0</v>
      </c>
      <c r="AD872">
        <v>0</v>
      </c>
      <c r="AE872">
        <v>10362</v>
      </c>
      <c r="AF872">
        <v>0</v>
      </c>
      <c r="AG872">
        <v>0</v>
      </c>
      <c r="AH872">
        <v>0</v>
      </c>
      <c r="AI872">
        <v>1</v>
      </c>
      <c r="AJ872">
        <v>1</v>
      </c>
      <c r="AK872">
        <v>1</v>
      </c>
      <c r="AL872">
        <v>1</v>
      </c>
      <c r="AN872">
        <v>0</v>
      </c>
      <c r="AO872">
        <v>1</v>
      </c>
      <c r="AP872">
        <v>0</v>
      </c>
      <c r="AQ872">
        <v>0</v>
      </c>
      <c r="AR872">
        <v>0</v>
      </c>
      <c r="AS872" t="s">
        <v>3</v>
      </c>
      <c r="AT872">
        <v>3.3E-4</v>
      </c>
      <c r="AU872" t="s">
        <v>3</v>
      </c>
      <c r="AV872">
        <v>0</v>
      </c>
      <c r="AW872">
        <v>2</v>
      </c>
      <c r="AX872">
        <v>33360512</v>
      </c>
      <c r="AY872">
        <v>1</v>
      </c>
      <c r="AZ872">
        <v>0</v>
      </c>
      <c r="BA872">
        <v>1009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Y872*Source!I906</f>
        <v>2.611224E-5</v>
      </c>
      <c r="CY872">
        <f>AA872</f>
        <v>10362</v>
      </c>
      <c r="CZ872">
        <f>AE872</f>
        <v>10362</v>
      </c>
      <c r="DA872">
        <f>AI872</f>
        <v>1</v>
      </c>
      <c r="DB872">
        <f>ROUND(ROUND(AT872*CZ872,2),2)</f>
        <v>3.42</v>
      </c>
      <c r="DC872">
        <f>ROUND(ROUND(AT872*AG872,2),2)</f>
        <v>0</v>
      </c>
    </row>
    <row r="873" spans="1:107">
      <c r="A873">
        <f>ROW(Source!A906)</f>
        <v>906</v>
      </c>
      <c r="B873">
        <v>33304960</v>
      </c>
      <c r="C873">
        <v>33358546</v>
      </c>
      <c r="D873">
        <v>31180727</v>
      </c>
      <c r="E873">
        <v>1</v>
      </c>
      <c r="F873">
        <v>1</v>
      </c>
      <c r="G873">
        <v>1</v>
      </c>
      <c r="H873">
        <v>3</v>
      </c>
      <c r="I873" t="s">
        <v>844</v>
      </c>
      <c r="J873" t="s">
        <v>845</v>
      </c>
      <c r="K873" t="s">
        <v>846</v>
      </c>
      <c r="L873">
        <v>1348</v>
      </c>
      <c r="N873">
        <v>1009</v>
      </c>
      <c r="O873" t="s">
        <v>32</v>
      </c>
      <c r="P873" t="s">
        <v>32</v>
      </c>
      <c r="Q873">
        <v>1000</v>
      </c>
      <c r="W873">
        <v>0</v>
      </c>
      <c r="X873">
        <v>-437906794</v>
      </c>
      <c r="Y873">
        <v>6.0000000000000001E-3</v>
      </c>
      <c r="AA873">
        <v>9040.01</v>
      </c>
      <c r="AB873">
        <v>0</v>
      </c>
      <c r="AC873">
        <v>0</v>
      </c>
      <c r="AD873">
        <v>0</v>
      </c>
      <c r="AE873">
        <v>9040.01</v>
      </c>
      <c r="AF873">
        <v>0</v>
      </c>
      <c r="AG873">
        <v>0</v>
      </c>
      <c r="AH873">
        <v>0</v>
      </c>
      <c r="AI873">
        <v>1</v>
      </c>
      <c r="AJ873">
        <v>1</v>
      </c>
      <c r="AK873">
        <v>1</v>
      </c>
      <c r="AL873">
        <v>1</v>
      </c>
      <c r="AN873">
        <v>0</v>
      </c>
      <c r="AO873">
        <v>1</v>
      </c>
      <c r="AP873">
        <v>0</v>
      </c>
      <c r="AQ873">
        <v>0</v>
      </c>
      <c r="AR873">
        <v>0</v>
      </c>
      <c r="AS873" t="s">
        <v>3</v>
      </c>
      <c r="AT873">
        <v>6.0000000000000001E-3</v>
      </c>
      <c r="AU873" t="s">
        <v>3</v>
      </c>
      <c r="AV873">
        <v>0</v>
      </c>
      <c r="AW873">
        <v>2</v>
      </c>
      <c r="AX873">
        <v>33360513</v>
      </c>
      <c r="AY873">
        <v>1</v>
      </c>
      <c r="AZ873">
        <v>0</v>
      </c>
      <c r="BA873">
        <v>1010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Y873*Source!I906</f>
        <v>4.7476800000000003E-4</v>
      </c>
      <c r="CY873">
        <f>AA873</f>
        <v>9040.01</v>
      </c>
      <c r="CZ873">
        <f>AE873</f>
        <v>9040.01</v>
      </c>
      <c r="DA873">
        <f>AI873</f>
        <v>1</v>
      </c>
      <c r="DB873">
        <f>ROUND(ROUND(AT873*CZ873,2),2)</f>
        <v>54.24</v>
      </c>
      <c r="DC873">
        <f>ROUND(ROUND(AT873*AG873,2),2)</f>
        <v>0</v>
      </c>
    </row>
    <row r="874" spans="1:107">
      <c r="A874">
        <f>ROW(Source!A906)</f>
        <v>906</v>
      </c>
      <c r="B874">
        <v>33304960</v>
      </c>
      <c r="C874">
        <v>33358546</v>
      </c>
      <c r="D874">
        <v>31181610</v>
      </c>
      <c r="E874">
        <v>1</v>
      </c>
      <c r="F874">
        <v>1</v>
      </c>
      <c r="G874">
        <v>1</v>
      </c>
      <c r="H874">
        <v>3</v>
      </c>
      <c r="I874" t="s">
        <v>847</v>
      </c>
      <c r="J874" t="s">
        <v>848</v>
      </c>
      <c r="K874" t="s">
        <v>849</v>
      </c>
      <c r="L874">
        <v>1346</v>
      </c>
      <c r="N874">
        <v>1009</v>
      </c>
      <c r="O874" t="s">
        <v>78</v>
      </c>
      <c r="P874" t="s">
        <v>78</v>
      </c>
      <c r="Q874">
        <v>1</v>
      </c>
      <c r="W874">
        <v>0</v>
      </c>
      <c r="X874">
        <v>-731615568</v>
      </c>
      <c r="Y874">
        <v>9.09</v>
      </c>
      <c r="AA874">
        <v>23.09</v>
      </c>
      <c r="AB874">
        <v>0</v>
      </c>
      <c r="AC874">
        <v>0</v>
      </c>
      <c r="AD874">
        <v>0</v>
      </c>
      <c r="AE874">
        <v>23.09</v>
      </c>
      <c r="AF874">
        <v>0</v>
      </c>
      <c r="AG874">
        <v>0</v>
      </c>
      <c r="AH874">
        <v>0</v>
      </c>
      <c r="AI874">
        <v>1</v>
      </c>
      <c r="AJ874">
        <v>1</v>
      </c>
      <c r="AK874">
        <v>1</v>
      </c>
      <c r="AL874">
        <v>1</v>
      </c>
      <c r="AN874">
        <v>0</v>
      </c>
      <c r="AO874">
        <v>1</v>
      </c>
      <c r="AP874">
        <v>0</v>
      </c>
      <c r="AQ874">
        <v>0</v>
      </c>
      <c r="AR874">
        <v>0</v>
      </c>
      <c r="AS874" t="s">
        <v>3</v>
      </c>
      <c r="AT874">
        <v>9.09</v>
      </c>
      <c r="AU874" t="s">
        <v>3</v>
      </c>
      <c r="AV874">
        <v>0</v>
      </c>
      <c r="AW874">
        <v>2</v>
      </c>
      <c r="AX874">
        <v>33360514</v>
      </c>
      <c r="AY874">
        <v>1</v>
      </c>
      <c r="AZ874">
        <v>0</v>
      </c>
      <c r="BA874">
        <v>1011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Y874*Source!I906</f>
        <v>0.71927352</v>
      </c>
      <c r="CY874">
        <f>AA874</f>
        <v>23.09</v>
      </c>
      <c r="CZ874">
        <f>AE874</f>
        <v>23.09</v>
      </c>
      <c r="DA874">
        <f>AI874</f>
        <v>1</v>
      </c>
      <c r="DB874">
        <f>ROUND(ROUND(AT874*CZ874,2),2)</f>
        <v>209.89</v>
      </c>
      <c r="DC874">
        <f>ROUND(ROUND(AT874*AG874,2),2)</f>
        <v>0</v>
      </c>
    </row>
    <row r="875" spans="1:107">
      <c r="A875">
        <f>ROW(Source!A950)</f>
        <v>950</v>
      </c>
      <c r="B875">
        <v>33304975</v>
      </c>
      <c r="C875">
        <v>33359061</v>
      </c>
      <c r="D875">
        <v>31172061</v>
      </c>
      <c r="E875">
        <v>1</v>
      </c>
      <c r="F875">
        <v>1</v>
      </c>
      <c r="G875">
        <v>1</v>
      </c>
      <c r="H875">
        <v>1</v>
      </c>
      <c r="I875" t="s">
        <v>850</v>
      </c>
      <c r="J875" t="s">
        <v>3</v>
      </c>
      <c r="K875" t="s">
        <v>851</v>
      </c>
      <c r="L875">
        <v>1191</v>
      </c>
      <c r="N875">
        <v>1013</v>
      </c>
      <c r="O875" t="s">
        <v>831</v>
      </c>
      <c r="P875" t="s">
        <v>831</v>
      </c>
      <c r="Q875">
        <v>1</v>
      </c>
      <c r="W875">
        <v>0</v>
      </c>
      <c r="X875">
        <v>-784637506</v>
      </c>
      <c r="Y875">
        <v>8.2109999999999985</v>
      </c>
      <c r="AA875">
        <v>0</v>
      </c>
      <c r="AB875">
        <v>0</v>
      </c>
      <c r="AC875">
        <v>0</v>
      </c>
      <c r="AD875">
        <v>8.74</v>
      </c>
      <c r="AE875">
        <v>0</v>
      </c>
      <c r="AF875">
        <v>0</v>
      </c>
      <c r="AG875">
        <v>0</v>
      </c>
      <c r="AH875">
        <v>8.74</v>
      </c>
      <c r="AI875">
        <v>1</v>
      </c>
      <c r="AJ875">
        <v>1</v>
      </c>
      <c r="AK875">
        <v>1</v>
      </c>
      <c r="AL875">
        <v>1</v>
      </c>
      <c r="AN875">
        <v>0</v>
      </c>
      <c r="AO875">
        <v>1</v>
      </c>
      <c r="AP875">
        <v>1</v>
      </c>
      <c r="AQ875">
        <v>0</v>
      </c>
      <c r="AR875">
        <v>0</v>
      </c>
      <c r="AS875" t="s">
        <v>3</v>
      </c>
      <c r="AT875">
        <v>5.95</v>
      </c>
      <c r="AU875" t="s">
        <v>22</v>
      </c>
      <c r="AV875">
        <v>1</v>
      </c>
      <c r="AW875">
        <v>2</v>
      </c>
      <c r="AX875">
        <v>33359083</v>
      </c>
      <c r="AY875">
        <v>1</v>
      </c>
      <c r="AZ875">
        <v>0</v>
      </c>
      <c r="BA875">
        <v>1017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Y875*Source!I950</f>
        <v>16.421999999999997</v>
      </c>
      <c r="CY875">
        <f>AD875</f>
        <v>8.74</v>
      </c>
      <c r="CZ875">
        <f>AH875</f>
        <v>8.74</v>
      </c>
      <c r="DA875">
        <f>AL875</f>
        <v>1</v>
      </c>
      <c r="DB875">
        <f>ROUND(((ROUND(AT875*CZ875,2)*1.2)*1.15),2)</f>
        <v>71.760000000000005</v>
      </c>
      <c r="DC875">
        <f>ROUND(((ROUND(AT875*AG875,2)*1.2)*1.15),2)</f>
        <v>0</v>
      </c>
    </row>
    <row r="876" spans="1:107">
      <c r="A876">
        <f>ROW(Source!A950)</f>
        <v>950</v>
      </c>
      <c r="B876">
        <v>33304975</v>
      </c>
      <c r="C876">
        <v>33359061</v>
      </c>
      <c r="D876">
        <v>31172011</v>
      </c>
      <c r="E876">
        <v>1</v>
      </c>
      <c r="F876">
        <v>1</v>
      </c>
      <c r="G876">
        <v>1</v>
      </c>
      <c r="H876">
        <v>1</v>
      </c>
      <c r="I876" t="s">
        <v>832</v>
      </c>
      <c r="J876" t="s">
        <v>3</v>
      </c>
      <c r="K876" t="s">
        <v>833</v>
      </c>
      <c r="L876">
        <v>1191</v>
      </c>
      <c r="N876">
        <v>1013</v>
      </c>
      <c r="O876" t="s">
        <v>831</v>
      </c>
      <c r="P876" t="s">
        <v>831</v>
      </c>
      <c r="Q876">
        <v>1</v>
      </c>
      <c r="W876">
        <v>0</v>
      </c>
      <c r="X876">
        <v>-1417349443</v>
      </c>
      <c r="Y876">
        <v>0.04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1</v>
      </c>
      <c r="AJ876">
        <v>1</v>
      </c>
      <c r="AK876">
        <v>1</v>
      </c>
      <c r="AL876">
        <v>1</v>
      </c>
      <c r="AN876">
        <v>0</v>
      </c>
      <c r="AO876">
        <v>1</v>
      </c>
      <c r="AP876">
        <v>0</v>
      </c>
      <c r="AQ876">
        <v>0</v>
      </c>
      <c r="AR876">
        <v>0</v>
      </c>
      <c r="AS876" t="s">
        <v>3</v>
      </c>
      <c r="AT876">
        <v>0.04</v>
      </c>
      <c r="AU876" t="s">
        <v>3</v>
      </c>
      <c r="AV876">
        <v>2</v>
      </c>
      <c r="AW876">
        <v>2</v>
      </c>
      <c r="AX876">
        <v>33359084</v>
      </c>
      <c r="AY876">
        <v>1</v>
      </c>
      <c r="AZ876">
        <v>2048</v>
      </c>
      <c r="BA876">
        <v>1018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Y876*Source!I950</f>
        <v>0.08</v>
      </c>
      <c r="CY876">
        <f>AD876</f>
        <v>0</v>
      </c>
      <c r="CZ876">
        <f>AH876</f>
        <v>0</v>
      </c>
      <c r="DA876">
        <f>AL876</f>
        <v>1</v>
      </c>
      <c r="DB876">
        <f>ROUND(ROUND(AT876*CZ876,2),2)</f>
        <v>0</v>
      </c>
      <c r="DC876">
        <f>ROUND(ROUND(AT876*AG876,2),2)</f>
        <v>0</v>
      </c>
    </row>
    <row r="877" spans="1:107">
      <c r="A877">
        <f>ROW(Source!A950)</f>
        <v>950</v>
      </c>
      <c r="B877">
        <v>33304975</v>
      </c>
      <c r="C877">
        <v>33359061</v>
      </c>
      <c r="D877">
        <v>31258491</v>
      </c>
      <c r="E877">
        <v>1</v>
      </c>
      <c r="F877">
        <v>1</v>
      </c>
      <c r="G877">
        <v>1</v>
      </c>
      <c r="H877">
        <v>2</v>
      </c>
      <c r="I877" t="s">
        <v>834</v>
      </c>
      <c r="J877" t="s">
        <v>835</v>
      </c>
      <c r="K877" t="s">
        <v>836</v>
      </c>
      <c r="L877">
        <v>1368</v>
      </c>
      <c r="N877">
        <v>1011</v>
      </c>
      <c r="O877" t="s">
        <v>837</v>
      </c>
      <c r="P877" t="s">
        <v>837</v>
      </c>
      <c r="Q877">
        <v>1</v>
      </c>
      <c r="W877">
        <v>0</v>
      </c>
      <c r="X877">
        <v>-1718674368</v>
      </c>
      <c r="Y877">
        <v>1.4999999999999999E-2</v>
      </c>
      <c r="AA877">
        <v>0</v>
      </c>
      <c r="AB877">
        <v>111.99</v>
      </c>
      <c r="AC877">
        <v>13.5</v>
      </c>
      <c r="AD877">
        <v>0</v>
      </c>
      <c r="AE877">
        <v>0</v>
      </c>
      <c r="AF877">
        <v>111.99</v>
      </c>
      <c r="AG877">
        <v>13.5</v>
      </c>
      <c r="AH877">
        <v>0</v>
      </c>
      <c r="AI877">
        <v>1</v>
      </c>
      <c r="AJ877">
        <v>1</v>
      </c>
      <c r="AK877">
        <v>1</v>
      </c>
      <c r="AL877">
        <v>1</v>
      </c>
      <c r="AN877">
        <v>0</v>
      </c>
      <c r="AO877">
        <v>1</v>
      </c>
      <c r="AP877">
        <v>1</v>
      </c>
      <c r="AQ877">
        <v>0</v>
      </c>
      <c r="AR877">
        <v>0</v>
      </c>
      <c r="AS877" t="s">
        <v>3</v>
      </c>
      <c r="AT877">
        <v>0.01</v>
      </c>
      <c r="AU877" t="s">
        <v>21</v>
      </c>
      <c r="AV877">
        <v>0</v>
      </c>
      <c r="AW877">
        <v>2</v>
      </c>
      <c r="AX877">
        <v>33359085</v>
      </c>
      <c r="AY877">
        <v>1</v>
      </c>
      <c r="AZ877">
        <v>0</v>
      </c>
      <c r="BA877">
        <v>1019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Y877*Source!I950</f>
        <v>0.03</v>
      </c>
      <c r="CY877">
        <f>AB877</f>
        <v>111.99</v>
      </c>
      <c r="CZ877">
        <f>AF877</f>
        <v>111.99</v>
      </c>
      <c r="DA877">
        <f>AJ877</f>
        <v>1</v>
      </c>
      <c r="DB877">
        <f>ROUND(((ROUND(AT877*CZ877,2)*1.2)*1.25),2)</f>
        <v>1.68</v>
      </c>
      <c r="DC877">
        <f>ROUND(((ROUND(AT877*AG877,2)*1.2)*1.25),2)</f>
        <v>0.21</v>
      </c>
    </row>
    <row r="878" spans="1:107">
      <c r="A878">
        <f>ROW(Source!A950)</f>
        <v>950</v>
      </c>
      <c r="B878">
        <v>33304975</v>
      </c>
      <c r="C878">
        <v>33359061</v>
      </c>
      <c r="D878">
        <v>31258691</v>
      </c>
      <c r="E878">
        <v>1</v>
      </c>
      <c r="F878">
        <v>1</v>
      </c>
      <c r="G878">
        <v>1</v>
      </c>
      <c r="H878">
        <v>2</v>
      </c>
      <c r="I878" t="s">
        <v>838</v>
      </c>
      <c r="J878" t="s">
        <v>839</v>
      </c>
      <c r="K878" t="s">
        <v>840</v>
      </c>
      <c r="L878">
        <v>1368</v>
      </c>
      <c r="N878">
        <v>1011</v>
      </c>
      <c r="O878" t="s">
        <v>837</v>
      </c>
      <c r="P878" t="s">
        <v>837</v>
      </c>
      <c r="Q878">
        <v>1</v>
      </c>
      <c r="W878">
        <v>0</v>
      </c>
      <c r="X878">
        <v>1373224040</v>
      </c>
      <c r="Y878">
        <v>2.04</v>
      </c>
      <c r="AA878">
        <v>0</v>
      </c>
      <c r="AB878">
        <v>3.12</v>
      </c>
      <c r="AC878">
        <v>0</v>
      </c>
      <c r="AD878">
        <v>0</v>
      </c>
      <c r="AE878">
        <v>0</v>
      </c>
      <c r="AF878">
        <v>3.12</v>
      </c>
      <c r="AG878">
        <v>0</v>
      </c>
      <c r="AH878">
        <v>0</v>
      </c>
      <c r="AI878">
        <v>1</v>
      </c>
      <c r="AJ878">
        <v>1</v>
      </c>
      <c r="AK878">
        <v>1</v>
      </c>
      <c r="AL878">
        <v>1</v>
      </c>
      <c r="AN878">
        <v>0</v>
      </c>
      <c r="AO878">
        <v>1</v>
      </c>
      <c r="AP878">
        <v>1</v>
      </c>
      <c r="AQ878">
        <v>0</v>
      </c>
      <c r="AR878">
        <v>0</v>
      </c>
      <c r="AS878" t="s">
        <v>3</v>
      </c>
      <c r="AT878">
        <v>1.36</v>
      </c>
      <c r="AU878" t="s">
        <v>21</v>
      </c>
      <c r="AV878">
        <v>0</v>
      </c>
      <c r="AW878">
        <v>2</v>
      </c>
      <c r="AX878">
        <v>33359086</v>
      </c>
      <c r="AY878">
        <v>1</v>
      </c>
      <c r="AZ878">
        <v>0</v>
      </c>
      <c r="BA878">
        <v>1020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Y878*Source!I950</f>
        <v>4.08</v>
      </c>
      <c r="CY878">
        <f>AB878</f>
        <v>3.12</v>
      </c>
      <c r="CZ878">
        <f>AF878</f>
        <v>3.12</v>
      </c>
      <c r="DA878">
        <f>AJ878</f>
        <v>1</v>
      </c>
      <c r="DB878">
        <f>ROUND(((ROUND(AT878*CZ878,2)*1.2)*1.25),2)</f>
        <v>6.36</v>
      </c>
      <c r="DC878">
        <f>ROUND(((ROUND(AT878*AG878,2)*1.2)*1.25),2)</f>
        <v>0</v>
      </c>
    </row>
    <row r="879" spans="1:107">
      <c r="A879">
        <f>ROW(Source!A950)</f>
        <v>950</v>
      </c>
      <c r="B879">
        <v>33304975</v>
      </c>
      <c r="C879">
        <v>33359061</v>
      </c>
      <c r="D879">
        <v>31259879</v>
      </c>
      <c r="E879">
        <v>1</v>
      </c>
      <c r="F879">
        <v>1</v>
      </c>
      <c r="G879">
        <v>1</v>
      </c>
      <c r="H879">
        <v>2</v>
      </c>
      <c r="I879" t="s">
        <v>841</v>
      </c>
      <c r="J879" t="s">
        <v>842</v>
      </c>
      <c r="K879" t="s">
        <v>843</v>
      </c>
      <c r="L879">
        <v>1368</v>
      </c>
      <c r="N879">
        <v>1011</v>
      </c>
      <c r="O879" t="s">
        <v>837</v>
      </c>
      <c r="P879" t="s">
        <v>837</v>
      </c>
      <c r="Q879">
        <v>1</v>
      </c>
      <c r="W879">
        <v>0</v>
      </c>
      <c r="X879">
        <v>1372534845</v>
      </c>
      <c r="Y879">
        <v>4.4999999999999998E-2</v>
      </c>
      <c r="AA879">
        <v>0</v>
      </c>
      <c r="AB879">
        <v>65.709999999999994</v>
      </c>
      <c r="AC879">
        <v>11.6</v>
      </c>
      <c r="AD879">
        <v>0</v>
      </c>
      <c r="AE879">
        <v>0</v>
      </c>
      <c r="AF879">
        <v>65.709999999999994</v>
      </c>
      <c r="AG879">
        <v>11.6</v>
      </c>
      <c r="AH879">
        <v>0</v>
      </c>
      <c r="AI879">
        <v>1</v>
      </c>
      <c r="AJ879">
        <v>1</v>
      </c>
      <c r="AK879">
        <v>1</v>
      </c>
      <c r="AL879">
        <v>1</v>
      </c>
      <c r="AN879">
        <v>0</v>
      </c>
      <c r="AO879">
        <v>1</v>
      </c>
      <c r="AP879">
        <v>1</v>
      </c>
      <c r="AQ879">
        <v>0</v>
      </c>
      <c r="AR879">
        <v>0</v>
      </c>
      <c r="AS879" t="s">
        <v>3</v>
      </c>
      <c r="AT879">
        <v>0.03</v>
      </c>
      <c r="AU879" t="s">
        <v>21</v>
      </c>
      <c r="AV879">
        <v>0</v>
      </c>
      <c r="AW879">
        <v>2</v>
      </c>
      <c r="AX879">
        <v>33359087</v>
      </c>
      <c r="AY879">
        <v>1</v>
      </c>
      <c r="AZ879">
        <v>0</v>
      </c>
      <c r="BA879">
        <v>1021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Y879*Source!I950</f>
        <v>0.09</v>
      </c>
      <c r="CY879">
        <f>AB879</f>
        <v>65.709999999999994</v>
      </c>
      <c r="CZ879">
        <f>AF879</f>
        <v>65.709999999999994</v>
      </c>
      <c r="DA879">
        <f>AJ879</f>
        <v>1</v>
      </c>
      <c r="DB879">
        <f>ROUND(((ROUND(AT879*CZ879,2)*1.2)*1.25),2)</f>
        <v>2.96</v>
      </c>
      <c r="DC879">
        <f>ROUND(((ROUND(AT879*AG879,2)*1.2)*1.25),2)</f>
        <v>0.53</v>
      </c>
    </row>
    <row r="880" spans="1:107">
      <c r="A880">
        <f>ROW(Source!A950)</f>
        <v>950</v>
      </c>
      <c r="B880">
        <v>33304975</v>
      </c>
      <c r="C880">
        <v>33359061</v>
      </c>
      <c r="D880">
        <v>31175973</v>
      </c>
      <c r="E880">
        <v>1</v>
      </c>
      <c r="F880">
        <v>1</v>
      </c>
      <c r="G880">
        <v>1</v>
      </c>
      <c r="H880">
        <v>3</v>
      </c>
      <c r="I880" t="s">
        <v>889</v>
      </c>
      <c r="J880" t="s">
        <v>890</v>
      </c>
      <c r="K880" t="s">
        <v>891</v>
      </c>
      <c r="L880">
        <v>1348</v>
      </c>
      <c r="N880">
        <v>1009</v>
      </c>
      <c r="O880" t="s">
        <v>32</v>
      </c>
      <c r="P880" t="s">
        <v>32</v>
      </c>
      <c r="Q880">
        <v>1000</v>
      </c>
      <c r="W880">
        <v>0</v>
      </c>
      <c r="X880">
        <v>731670393</v>
      </c>
      <c r="Y880">
        <v>2.9999999999999997E-4</v>
      </c>
      <c r="AA880">
        <v>26499</v>
      </c>
      <c r="AB880">
        <v>0</v>
      </c>
      <c r="AC880">
        <v>0</v>
      </c>
      <c r="AD880">
        <v>0</v>
      </c>
      <c r="AE880">
        <v>26499</v>
      </c>
      <c r="AF880">
        <v>0</v>
      </c>
      <c r="AG880">
        <v>0</v>
      </c>
      <c r="AH880">
        <v>0</v>
      </c>
      <c r="AI880">
        <v>1</v>
      </c>
      <c r="AJ880">
        <v>1</v>
      </c>
      <c r="AK880">
        <v>1</v>
      </c>
      <c r="AL880">
        <v>1</v>
      </c>
      <c r="AN880">
        <v>0</v>
      </c>
      <c r="AO880">
        <v>1</v>
      </c>
      <c r="AP880">
        <v>0</v>
      </c>
      <c r="AQ880">
        <v>0</v>
      </c>
      <c r="AR880">
        <v>0</v>
      </c>
      <c r="AS880" t="s">
        <v>3</v>
      </c>
      <c r="AT880">
        <v>2.9999999999999997E-4</v>
      </c>
      <c r="AU880" t="s">
        <v>3</v>
      </c>
      <c r="AV880">
        <v>0</v>
      </c>
      <c r="AW880">
        <v>2</v>
      </c>
      <c r="AX880">
        <v>33359088</v>
      </c>
      <c r="AY880">
        <v>1</v>
      </c>
      <c r="AZ880">
        <v>0</v>
      </c>
      <c r="BA880">
        <v>1022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Y880*Source!I950</f>
        <v>5.9999999999999995E-4</v>
      </c>
      <c r="CY880">
        <f>AA880</f>
        <v>26499</v>
      </c>
      <c r="CZ880">
        <f>AE880</f>
        <v>26499</v>
      </c>
      <c r="DA880">
        <f>AI880</f>
        <v>1</v>
      </c>
      <c r="DB880">
        <f>ROUND(ROUND(AT880*CZ880,2),2)</f>
        <v>7.95</v>
      </c>
      <c r="DC880">
        <f>ROUND(ROUND(AT880*AG880,2),2)</f>
        <v>0</v>
      </c>
    </row>
    <row r="881" spans="1:107">
      <c r="A881">
        <f>ROW(Source!A950)</f>
        <v>950</v>
      </c>
      <c r="B881">
        <v>33304975</v>
      </c>
      <c r="C881">
        <v>33359061</v>
      </c>
      <c r="D881">
        <v>31180727</v>
      </c>
      <c r="E881">
        <v>1</v>
      </c>
      <c r="F881">
        <v>1</v>
      </c>
      <c r="G881">
        <v>1</v>
      </c>
      <c r="H881">
        <v>3</v>
      </c>
      <c r="I881" t="s">
        <v>844</v>
      </c>
      <c r="J881" t="s">
        <v>845</v>
      </c>
      <c r="K881" t="s">
        <v>846</v>
      </c>
      <c r="L881">
        <v>1348</v>
      </c>
      <c r="N881">
        <v>1009</v>
      </c>
      <c r="O881" t="s">
        <v>32</v>
      </c>
      <c r="P881" t="s">
        <v>32</v>
      </c>
      <c r="Q881">
        <v>1000</v>
      </c>
      <c r="W881">
        <v>0</v>
      </c>
      <c r="X881">
        <v>-437906794</v>
      </c>
      <c r="Y881">
        <v>8.0000000000000004E-4</v>
      </c>
      <c r="AA881">
        <v>9040.01</v>
      </c>
      <c r="AB881">
        <v>0</v>
      </c>
      <c r="AC881">
        <v>0</v>
      </c>
      <c r="AD881">
        <v>0</v>
      </c>
      <c r="AE881">
        <v>9040.01</v>
      </c>
      <c r="AF881">
        <v>0</v>
      </c>
      <c r="AG881">
        <v>0</v>
      </c>
      <c r="AH881">
        <v>0</v>
      </c>
      <c r="AI881">
        <v>1</v>
      </c>
      <c r="AJ881">
        <v>1</v>
      </c>
      <c r="AK881">
        <v>1</v>
      </c>
      <c r="AL881">
        <v>1</v>
      </c>
      <c r="AN881">
        <v>0</v>
      </c>
      <c r="AO881">
        <v>1</v>
      </c>
      <c r="AP881">
        <v>0</v>
      </c>
      <c r="AQ881">
        <v>0</v>
      </c>
      <c r="AR881">
        <v>0</v>
      </c>
      <c r="AS881" t="s">
        <v>3</v>
      </c>
      <c r="AT881">
        <v>8.0000000000000004E-4</v>
      </c>
      <c r="AU881" t="s">
        <v>3</v>
      </c>
      <c r="AV881">
        <v>0</v>
      </c>
      <c r="AW881">
        <v>2</v>
      </c>
      <c r="AX881">
        <v>33359089</v>
      </c>
      <c r="AY881">
        <v>1</v>
      </c>
      <c r="AZ881">
        <v>0</v>
      </c>
      <c r="BA881">
        <v>1023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Y881*Source!I950</f>
        <v>1.6000000000000001E-3</v>
      </c>
      <c r="CY881">
        <f>AA881</f>
        <v>9040.01</v>
      </c>
      <c r="CZ881">
        <f>AE881</f>
        <v>9040.01</v>
      </c>
      <c r="DA881">
        <f>AI881</f>
        <v>1</v>
      </c>
      <c r="DB881">
        <f>ROUND(ROUND(AT881*CZ881,2),2)</f>
        <v>7.23</v>
      </c>
      <c r="DC881">
        <f>ROUND(ROUND(AT881*AG881,2),2)</f>
        <v>0</v>
      </c>
    </row>
    <row r="882" spans="1:107">
      <c r="A882">
        <f>ROW(Source!A950)</f>
        <v>950</v>
      </c>
      <c r="B882">
        <v>33304975</v>
      </c>
      <c r="C882">
        <v>33359061</v>
      </c>
      <c r="D882">
        <v>31181610</v>
      </c>
      <c r="E882">
        <v>1</v>
      </c>
      <c r="F882">
        <v>1</v>
      </c>
      <c r="G882">
        <v>1</v>
      </c>
      <c r="H882">
        <v>3</v>
      </c>
      <c r="I882" t="s">
        <v>847</v>
      </c>
      <c r="J882" t="s">
        <v>848</v>
      </c>
      <c r="K882" t="s">
        <v>849</v>
      </c>
      <c r="L882">
        <v>1346</v>
      </c>
      <c r="N882">
        <v>1009</v>
      </c>
      <c r="O882" t="s">
        <v>78</v>
      </c>
      <c r="P882" t="s">
        <v>78</v>
      </c>
      <c r="Q882">
        <v>1</v>
      </c>
      <c r="W882">
        <v>0</v>
      </c>
      <c r="X882">
        <v>-731615568</v>
      </c>
      <c r="Y882">
        <v>0.43</v>
      </c>
      <c r="AA882">
        <v>23.09</v>
      </c>
      <c r="AB882">
        <v>0</v>
      </c>
      <c r="AC882">
        <v>0</v>
      </c>
      <c r="AD882">
        <v>0</v>
      </c>
      <c r="AE882">
        <v>23.09</v>
      </c>
      <c r="AF882">
        <v>0</v>
      </c>
      <c r="AG882">
        <v>0</v>
      </c>
      <c r="AH882">
        <v>0</v>
      </c>
      <c r="AI882">
        <v>1</v>
      </c>
      <c r="AJ882">
        <v>1</v>
      </c>
      <c r="AK882">
        <v>1</v>
      </c>
      <c r="AL882">
        <v>1</v>
      </c>
      <c r="AN882">
        <v>0</v>
      </c>
      <c r="AO882">
        <v>1</v>
      </c>
      <c r="AP882">
        <v>0</v>
      </c>
      <c r="AQ882">
        <v>0</v>
      </c>
      <c r="AR882">
        <v>0</v>
      </c>
      <c r="AS882" t="s">
        <v>3</v>
      </c>
      <c r="AT882">
        <v>0.43</v>
      </c>
      <c r="AU882" t="s">
        <v>3</v>
      </c>
      <c r="AV882">
        <v>0</v>
      </c>
      <c r="AW882">
        <v>2</v>
      </c>
      <c r="AX882">
        <v>33359090</v>
      </c>
      <c r="AY882">
        <v>1</v>
      </c>
      <c r="AZ882">
        <v>0</v>
      </c>
      <c r="BA882">
        <v>1024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Y882*Source!I950</f>
        <v>0.86</v>
      </c>
      <c r="CY882">
        <f>AA882</f>
        <v>23.09</v>
      </c>
      <c r="CZ882">
        <f>AE882</f>
        <v>23.09</v>
      </c>
      <c r="DA882">
        <f>AI882</f>
        <v>1</v>
      </c>
      <c r="DB882">
        <f>ROUND(ROUND(AT882*CZ882,2),2)</f>
        <v>9.93</v>
      </c>
      <c r="DC882">
        <f>ROUND(ROUND(AT882*AG882,2),2)</f>
        <v>0</v>
      </c>
    </row>
    <row r="883" spans="1:107">
      <c r="A883">
        <f>ROW(Source!A950)</f>
        <v>950</v>
      </c>
      <c r="B883">
        <v>33304975</v>
      </c>
      <c r="C883">
        <v>33359061</v>
      </c>
      <c r="D883">
        <v>31238438</v>
      </c>
      <c r="E883">
        <v>1</v>
      </c>
      <c r="F883">
        <v>1</v>
      </c>
      <c r="G883">
        <v>1</v>
      </c>
      <c r="H883">
        <v>3</v>
      </c>
      <c r="I883" t="s">
        <v>892</v>
      </c>
      <c r="J883" t="s">
        <v>893</v>
      </c>
      <c r="K883" t="s">
        <v>894</v>
      </c>
      <c r="L883">
        <v>1301</v>
      </c>
      <c r="N883">
        <v>1003</v>
      </c>
      <c r="O883" t="s">
        <v>275</v>
      </c>
      <c r="P883" t="s">
        <v>275</v>
      </c>
      <c r="Q883">
        <v>1</v>
      </c>
      <c r="W883">
        <v>0</v>
      </c>
      <c r="X883">
        <v>2069285701</v>
      </c>
      <c r="Y883">
        <v>0.39</v>
      </c>
      <c r="AA883">
        <v>15.33</v>
      </c>
      <c r="AB883">
        <v>0</v>
      </c>
      <c r="AC883">
        <v>0</v>
      </c>
      <c r="AD883">
        <v>0</v>
      </c>
      <c r="AE883">
        <v>15.33</v>
      </c>
      <c r="AF883">
        <v>0</v>
      </c>
      <c r="AG883">
        <v>0</v>
      </c>
      <c r="AH883">
        <v>0</v>
      </c>
      <c r="AI883">
        <v>1</v>
      </c>
      <c r="AJ883">
        <v>1</v>
      </c>
      <c r="AK883">
        <v>1</v>
      </c>
      <c r="AL883">
        <v>1</v>
      </c>
      <c r="AN883">
        <v>0</v>
      </c>
      <c r="AO883">
        <v>1</v>
      </c>
      <c r="AP883">
        <v>0</v>
      </c>
      <c r="AQ883">
        <v>0</v>
      </c>
      <c r="AR883">
        <v>0</v>
      </c>
      <c r="AS883" t="s">
        <v>3</v>
      </c>
      <c r="AT883">
        <v>0.39</v>
      </c>
      <c r="AU883" t="s">
        <v>3</v>
      </c>
      <c r="AV883">
        <v>0</v>
      </c>
      <c r="AW883">
        <v>2</v>
      </c>
      <c r="AX883">
        <v>33359094</v>
      </c>
      <c r="AY883">
        <v>1</v>
      </c>
      <c r="AZ883">
        <v>0</v>
      </c>
      <c r="BA883">
        <v>1028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Y883*Source!I950</f>
        <v>0.78</v>
      </c>
      <c r="CY883">
        <f>AA883</f>
        <v>15.33</v>
      </c>
      <c r="CZ883">
        <f>AE883</f>
        <v>15.33</v>
      </c>
      <c r="DA883">
        <f>AI883</f>
        <v>1</v>
      </c>
      <c r="DB883">
        <f>ROUND(ROUND(AT883*CZ883,2),2)</f>
        <v>5.98</v>
      </c>
      <c r="DC883">
        <f>ROUND(ROUND(AT883*AG883,2),2)</f>
        <v>0</v>
      </c>
    </row>
    <row r="884" spans="1:107">
      <c r="A884">
        <f>ROW(Source!A951)</f>
        <v>951</v>
      </c>
      <c r="B884">
        <v>33304960</v>
      </c>
      <c r="C884">
        <v>33359061</v>
      </c>
      <c r="D884">
        <v>31172061</v>
      </c>
      <c r="E884">
        <v>1</v>
      </c>
      <c r="F884">
        <v>1</v>
      </c>
      <c r="G884">
        <v>1</v>
      </c>
      <c r="H884">
        <v>1</v>
      </c>
      <c r="I884" t="s">
        <v>850</v>
      </c>
      <c r="J884" t="s">
        <v>3</v>
      </c>
      <c r="K884" t="s">
        <v>851</v>
      </c>
      <c r="L884">
        <v>1191</v>
      </c>
      <c r="N884">
        <v>1013</v>
      </c>
      <c r="O884" t="s">
        <v>831</v>
      </c>
      <c r="P884" t="s">
        <v>831</v>
      </c>
      <c r="Q884">
        <v>1</v>
      </c>
      <c r="W884">
        <v>0</v>
      </c>
      <c r="X884">
        <v>-784637506</v>
      </c>
      <c r="Y884">
        <v>8.2109999999999985</v>
      </c>
      <c r="AA884">
        <v>0</v>
      </c>
      <c r="AB884">
        <v>0</v>
      </c>
      <c r="AC884">
        <v>0</v>
      </c>
      <c r="AD884">
        <v>8.74</v>
      </c>
      <c r="AE884">
        <v>0</v>
      </c>
      <c r="AF884">
        <v>0</v>
      </c>
      <c r="AG884">
        <v>0</v>
      </c>
      <c r="AH884">
        <v>8.74</v>
      </c>
      <c r="AI884">
        <v>1</v>
      </c>
      <c r="AJ884">
        <v>1</v>
      </c>
      <c r="AK884">
        <v>1</v>
      </c>
      <c r="AL884">
        <v>1</v>
      </c>
      <c r="AN884">
        <v>0</v>
      </c>
      <c r="AO884">
        <v>1</v>
      </c>
      <c r="AP884">
        <v>1</v>
      </c>
      <c r="AQ884">
        <v>0</v>
      </c>
      <c r="AR884">
        <v>0</v>
      </c>
      <c r="AS884" t="s">
        <v>3</v>
      </c>
      <c r="AT884">
        <v>5.95</v>
      </c>
      <c r="AU884" t="s">
        <v>22</v>
      </c>
      <c r="AV884">
        <v>1</v>
      </c>
      <c r="AW884">
        <v>2</v>
      </c>
      <c r="AX884">
        <v>33359083</v>
      </c>
      <c r="AY884">
        <v>1</v>
      </c>
      <c r="AZ884">
        <v>0</v>
      </c>
      <c r="BA884">
        <v>1029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Y884*Source!I951</f>
        <v>16.421999999999997</v>
      </c>
      <c r="CY884">
        <f>AD884</f>
        <v>8.74</v>
      </c>
      <c r="CZ884">
        <f>AH884</f>
        <v>8.74</v>
      </c>
      <c r="DA884">
        <f>AL884</f>
        <v>1</v>
      </c>
      <c r="DB884">
        <f>ROUND(((ROUND(AT884*CZ884,2)*1.2)*1.15),2)</f>
        <v>71.760000000000005</v>
      </c>
      <c r="DC884">
        <f>ROUND(((ROUND(AT884*AG884,2)*1.2)*1.15),2)</f>
        <v>0</v>
      </c>
    </row>
    <row r="885" spans="1:107">
      <c r="A885">
        <f>ROW(Source!A951)</f>
        <v>951</v>
      </c>
      <c r="B885">
        <v>33304960</v>
      </c>
      <c r="C885">
        <v>33359061</v>
      </c>
      <c r="D885">
        <v>31172011</v>
      </c>
      <c r="E885">
        <v>1</v>
      </c>
      <c r="F885">
        <v>1</v>
      </c>
      <c r="G885">
        <v>1</v>
      </c>
      <c r="H885">
        <v>1</v>
      </c>
      <c r="I885" t="s">
        <v>832</v>
      </c>
      <c r="J885" t="s">
        <v>3</v>
      </c>
      <c r="K885" t="s">
        <v>833</v>
      </c>
      <c r="L885">
        <v>1191</v>
      </c>
      <c r="N885">
        <v>1013</v>
      </c>
      <c r="O885" t="s">
        <v>831</v>
      </c>
      <c r="P885" t="s">
        <v>831</v>
      </c>
      <c r="Q885">
        <v>1</v>
      </c>
      <c r="W885">
        <v>0</v>
      </c>
      <c r="X885">
        <v>-1417349443</v>
      </c>
      <c r="Y885">
        <v>0.04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1</v>
      </c>
      <c r="AJ885">
        <v>1</v>
      </c>
      <c r="AK885">
        <v>1</v>
      </c>
      <c r="AL885">
        <v>1</v>
      </c>
      <c r="AN885">
        <v>0</v>
      </c>
      <c r="AO885">
        <v>1</v>
      </c>
      <c r="AP885">
        <v>0</v>
      </c>
      <c r="AQ885">
        <v>0</v>
      </c>
      <c r="AR885">
        <v>0</v>
      </c>
      <c r="AS885" t="s">
        <v>3</v>
      </c>
      <c r="AT885">
        <v>0.04</v>
      </c>
      <c r="AU885" t="s">
        <v>3</v>
      </c>
      <c r="AV885">
        <v>2</v>
      </c>
      <c r="AW885">
        <v>2</v>
      </c>
      <c r="AX885">
        <v>33359084</v>
      </c>
      <c r="AY885">
        <v>1</v>
      </c>
      <c r="AZ885">
        <v>2048</v>
      </c>
      <c r="BA885">
        <v>1030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Y885*Source!I951</f>
        <v>0.08</v>
      </c>
      <c r="CY885">
        <f>AD885</f>
        <v>0</v>
      </c>
      <c r="CZ885">
        <f>AH885</f>
        <v>0</v>
      </c>
      <c r="DA885">
        <f>AL885</f>
        <v>1</v>
      </c>
      <c r="DB885">
        <f>ROUND(ROUND(AT885*CZ885,2),2)</f>
        <v>0</v>
      </c>
      <c r="DC885">
        <f>ROUND(ROUND(AT885*AG885,2),2)</f>
        <v>0</v>
      </c>
    </row>
    <row r="886" spans="1:107">
      <c r="A886">
        <f>ROW(Source!A951)</f>
        <v>951</v>
      </c>
      <c r="B886">
        <v>33304960</v>
      </c>
      <c r="C886">
        <v>33359061</v>
      </c>
      <c r="D886">
        <v>31258491</v>
      </c>
      <c r="E886">
        <v>1</v>
      </c>
      <c r="F886">
        <v>1</v>
      </c>
      <c r="G886">
        <v>1</v>
      </c>
      <c r="H886">
        <v>2</v>
      </c>
      <c r="I886" t="s">
        <v>834</v>
      </c>
      <c r="J886" t="s">
        <v>835</v>
      </c>
      <c r="K886" t="s">
        <v>836</v>
      </c>
      <c r="L886">
        <v>1368</v>
      </c>
      <c r="N886">
        <v>1011</v>
      </c>
      <c r="O886" t="s">
        <v>837</v>
      </c>
      <c r="P886" t="s">
        <v>837</v>
      </c>
      <c r="Q886">
        <v>1</v>
      </c>
      <c r="W886">
        <v>0</v>
      </c>
      <c r="X886">
        <v>-1718674368</v>
      </c>
      <c r="Y886">
        <v>1.4999999999999999E-2</v>
      </c>
      <c r="AA886">
        <v>0</v>
      </c>
      <c r="AB886">
        <v>111.99</v>
      </c>
      <c r="AC886">
        <v>13.5</v>
      </c>
      <c r="AD886">
        <v>0</v>
      </c>
      <c r="AE886">
        <v>0</v>
      </c>
      <c r="AF886">
        <v>111.99</v>
      </c>
      <c r="AG886">
        <v>13.5</v>
      </c>
      <c r="AH886">
        <v>0</v>
      </c>
      <c r="AI886">
        <v>1</v>
      </c>
      <c r="AJ886">
        <v>1</v>
      </c>
      <c r="AK886">
        <v>1</v>
      </c>
      <c r="AL886">
        <v>1</v>
      </c>
      <c r="AN886">
        <v>0</v>
      </c>
      <c r="AO886">
        <v>1</v>
      </c>
      <c r="AP886">
        <v>1</v>
      </c>
      <c r="AQ886">
        <v>0</v>
      </c>
      <c r="AR886">
        <v>0</v>
      </c>
      <c r="AS886" t="s">
        <v>3</v>
      </c>
      <c r="AT886">
        <v>0.01</v>
      </c>
      <c r="AU886" t="s">
        <v>21</v>
      </c>
      <c r="AV886">
        <v>0</v>
      </c>
      <c r="AW886">
        <v>2</v>
      </c>
      <c r="AX886">
        <v>33359085</v>
      </c>
      <c r="AY886">
        <v>1</v>
      </c>
      <c r="AZ886">
        <v>0</v>
      </c>
      <c r="BA886">
        <v>1031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Y886*Source!I951</f>
        <v>0.03</v>
      </c>
      <c r="CY886">
        <f>AB886</f>
        <v>111.99</v>
      </c>
      <c r="CZ886">
        <f>AF886</f>
        <v>111.99</v>
      </c>
      <c r="DA886">
        <f>AJ886</f>
        <v>1</v>
      </c>
      <c r="DB886">
        <f>ROUND(((ROUND(AT886*CZ886,2)*1.2)*1.25),2)</f>
        <v>1.68</v>
      </c>
      <c r="DC886">
        <f>ROUND(((ROUND(AT886*AG886,2)*1.2)*1.25),2)</f>
        <v>0.21</v>
      </c>
    </row>
    <row r="887" spans="1:107">
      <c r="A887">
        <f>ROW(Source!A951)</f>
        <v>951</v>
      </c>
      <c r="B887">
        <v>33304960</v>
      </c>
      <c r="C887">
        <v>33359061</v>
      </c>
      <c r="D887">
        <v>31258691</v>
      </c>
      <c r="E887">
        <v>1</v>
      </c>
      <c r="F887">
        <v>1</v>
      </c>
      <c r="G887">
        <v>1</v>
      </c>
      <c r="H887">
        <v>2</v>
      </c>
      <c r="I887" t="s">
        <v>838</v>
      </c>
      <c r="J887" t="s">
        <v>839</v>
      </c>
      <c r="K887" t="s">
        <v>840</v>
      </c>
      <c r="L887">
        <v>1368</v>
      </c>
      <c r="N887">
        <v>1011</v>
      </c>
      <c r="O887" t="s">
        <v>837</v>
      </c>
      <c r="P887" t="s">
        <v>837</v>
      </c>
      <c r="Q887">
        <v>1</v>
      </c>
      <c r="W887">
        <v>0</v>
      </c>
      <c r="X887">
        <v>1373224040</v>
      </c>
      <c r="Y887">
        <v>2.04</v>
      </c>
      <c r="AA887">
        <v>0</v>
      </c>
      <c r="AB887">
        <v>3.12</v>
      </c>
      <c r="AC887">
        <v>0</v>
      </c>
      <c r="AD887">
        <v>0</v>
      </c>
      <c r="AE887">
        <v>0</v>
      </c>
      <c r="AF887">
        <v>3.12</v>
      </c>
      <c r="AG887">
        <v>0</v>
      </c>
      <c r="AH887">
        <v>0</v>
      </c>
      <c r="AI887">
        <v>1</v>
      </c>
      <c r="AJ887">
        <v>1</v>
      </c>
      <c r="AK887">
        <v>1</v>
      </c>
      <c r="AL887">
        <v>1</v>
      </c>
      <c r="AN887">
        <v>0</v>
      </c>
      <c r="AO887">
        <v>1</v>
      </c>
      <c r="AP887">
        <v>1</v>
      </c>
      <c r="AQ887">
        <v>0</v>
      </c>
      <c r="AR887">
        <v>0</v>
      </c>
      <c r="AS887" t="s">
        <v>3</v>
      </c>
      <c r="AT887">
        <v>1.36</v>
      </c>
      <c r="AU887" t="s">
        <v>21</v>
      </c>
      <c r="AV887">
        <v>0</v>
      </c>
      <c r="AW887">
        <v>2</v>
      </c>
      <c r="AX887">
        <v>33359086</v>
      </c>
      <c r="AY887">
        <v>1</v>
      </c>
      <c r="AZ887">
        <v>0</v>
      </c>
      <c r="BA887">
        <v>1032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Y887*Source!I951</f>
        <v>4.08</v>
      </c>
      <c r="CY887">
        <f>AB887</f>
        <v>3.12</v>
      </c>
      <c r="CZ887">
        <f>AF887</f>
        <v>3.12</v>
      </c>
      <c r="DA887">
        <f>AJ887</f>
        <v>1</v>
      </c>
      <c r="DB887">
        <f>ROUND(((ROUND(AT887*CZ887,2)*1.2)*1.25),2)</f>
        <v>6.36</v>
      </c>
      <c r="DC887">
        <f>ROUND(((ROUND(AT887*AG887,2)*1.2)*1.25),2)</f>
        <v>0</v>
      </c>
    </row>
    <row r="888" spans="1:107">
      <c r="A888">
        <f>ROW(Source!A951)</f>
        <v>951</v>
      </c>
      <c r="B888">
        <v>33304960</v>
      </c>
      <c r="C888">
        <v>33359061</v>
      </c>
      <c r="D888">
        <v>31259879</v>
      </c>
      <c r="E888">
        <v>1</v>
      </c>
      <c r="F888">
        <v>1</v>
      </c>
      <c r="G888">
        <v>1</v>
      </c>
      <c r="H888">
        <v>2</v>
      </c>
      <c r="I888" t="s">
        <v>841</v>
      </c>
      <c r="J888" t="s">
        <v>842</v>
      </c>
      <c r="K888" t="s">
        <v>843</v>
      </c>
      <c r="L888">
        <v>1368</v>
      </c>
      <c r="N888">
        <v>1011</v>
      </c>
      <c r="O888" t="s">
        <v>837</v>
      </c>
      <c r="P888" t="s">
        <v>837</v>
      </c>
      <c r="Q888">
        <v>1</v>
      </c>
      <c r="W888">
        <v>0</v>
      </c>
      <c r="X888">
        <v>1372534845</v>
      </c>
      <c r="Y888">
        <v>4.4999999999999998E-2</v>
      </c>
      <c r="AA888">
        <v>0</v>
      </c>
      <c r="AB888">
        <v>65.709999999999994</v>
      </c>
      <c r="AC888">
        <v>11.6</v>
      </c>
      <c r="AD888">
        <v>0</v>
      </c>
      <c r="AE888">
        <v>0</v>
      </c>
      <c r="AF888">
        <v>65.709999999999994</v>
      </c>
      <c r="AG888">
        <v>11.6</v>
      </c>
      <c r="AH888">
        <v>0</v>
      </c>
      <c r="AI888">
        <v>1</v>
      </c>
      <c r="AJ888">
        <v>1</v>
      </c>
      <c r="AK888">
        <v>1</v>
      </c>
      <c r="AL888">
        <v>1</v>
      </c>
      <c r="AN888">
        <v>0</v>
      </c>
      <c r="AO888">
        <v>1</v>
      </c>
      <c r="AP888">
        <v>1</v>
      </c>
      <c r="AQ888">
        <v>0</v>
      </c>
      <c r="AR888">
        <v>0</v>
      </c>
      <c r="AS888" t="s">
        <v>3</v>
      </c>
      <c r="AT888">
        <v>0.03</v>
      </c>
      <c r="AU888" t="s">
        <v>21</v>
      </c>
      <c r="AV888">
        <v>0</v>
      </c>
      <c r="AW888">
        <v>2</v>
      </c>
      <c r="AX888">
        <v>33359087</v>
      </c>
      <c r="AY888">
        <v>1</v>
      </c>
      <c r="AZ888">
        <v>0</v>
      </c>
      <c r="BA888">
        <v>1033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Y888*Source!I951</f>
        <v>0.09</v>
      </c>
      <c r="CY888">
        <f>AB888</f>
        <v>65.709999999999994</v>
      </c>
      <c r="CZ888">
        <f>AF888</f>
        <v>65.709999999999994</v>
      </c>
      <c r="DA888">
        <f>AJ888</f>
        <v>1</v>
      </c>
      <c r="DB888">
        <f>ROUND(((ROUND(AT888*CZ888,2)*1.2)*1.25),2)</f>
        <v>2.96</v>
      </c>
      <c r="DC888">
        <f>ROUND(((ROUND(AT888*AG888,2)*1.2)*1.25),2)</f>
        <v>0.53</v>
      </c>
    </row>
    <row r="889" spans="1:107">
      <c r="A889">
        <f>ROW(Source!A951)</f>
        <v>951</v>
      </c>
      <c r="B889">
        <v>33304960</v>
      </c>
      <c r="C889">
        <v>33359061</v>
      </c>
      <c r="D889">
        <v>31175973</v>
      </c>
      <c r="E889">
        <v>1</v>
      </c>
      <c r="F889">
        <v>1</v>
      </c>
      <c r="G889">
        <v>1</v>
      </c>
      <c r="H889">
        <v>3</v>
      </c>
      <c r="I889" t="s">
        <v>889</v>
      </c>
      <c r="J889" t="s">
        <v>890</v>
      </c>
      <c r="K889" t="s">
        <v>891</v>
      </c>
      <c r="L889">
        <v>1348</v>
      </c>
      <c r="N889">
        <v>1009</v>
      </c>
      <c r="O889" t="s">
        <v>32</v>
      </c>
      <c r="P889" t="s">
        <v>32</v>
      </c>
      <c r="Q889">
        <v>1000</v>
      </c>
      <c r="W889">
        <v>0</v>
      </c>
      <c r="X889">
        <v>731670393</v>
      </c>
      <c r="Y889">
        <v>2.9999999999999997E-4</v>
      </c>
      <c r="AA889">
        <v>26499</v>
      </c>
      <c r="AB889">
        <v>0</v>
      </c>
      <c r="AC889">
        <v>0</v>
      </c>
      <c r="AD889">
        <v>0</v>
      </c>
      <c r="AE889">
        <v>26499</v>
      </c>
      <c r="AF889">
        <v>0</v>
      </c>
      <c r="AG889">
        <v>0</v>
      </c>
      <c r="AH889">
        <v>0</v>
      </c>
      <c r="AI889">
        <v>1</v>
      </c>
      <c r="AJ889">
        <v>1</v>
      </c>
      <c r="AK889">
        <v>1</v>
      </c>
      <c r="AL889">
        <v>1</v>
      </c>
      <c r="AN889">
        <v>0</v>
      </c>
      <c r="AO889">
        <v>1</v>
      </c>
      <c r="AP889">
        <v>0</v>
      </c>
      <c r="AQ889">
        <v>0</v>
      </c>
      <c r="AR889">
        <v>0</v>
      </c>
      <c r="AS889" t="s">
        <v>3</v>
      </c>
      <c r="AT889">
        <v>2.9999999999999997E-4</v>
      </c>
      <c r="AU889" t="s">
        <v>3</v>
      </c>
      <c r="AV889">
        <v>0</v>
      </c>
      <c r="AW889">
        <v>2</v>
      </c>
      <c r="AX889">
        <v>33359088</v>
      </c>
      <c r="AY889">
        <v>1</v>
      </c>
      <c r="AZ889">
        <v>0</v>
      </c>
      <c r="BA889">
        <v>1034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Y889*Source!I951</f>
        <v>5.9999999999999995E-4</v>
      </c>
      <c r="CY889">
        <f>AA889</f>
        <v>26499</v>
      </c>
      <c r="CZ889">
        <f>AE889</f>
        <v>26499</v>
      </c>
      <c r="DA889">
        <f>AI889</f>
        <v>1</v>
      </c>
      <c r="DB889">
        <f>ROUND(ROUND(AT889*CZ889,2),2)</f>
        <v>7.95</v>
      </c>
      <c r="DC889">
        <f>ROUND(ROUND(AT889*AG889,2),2)</f>
        <v>0</v>
      </c>
    </row>
    <row r="890" spans="1:107">
      <c r="A890">
        <f>ROW(Source!A951)</f>
        <v>951</v>
      </c>
      <c r="B890">
        <v>33304960</v>
      </c>
      <c r="C890">
        <v>33359061</v>
      </c>
      <c r="D890">
        <v>31180727</v>
      </c>
      <c r="E890">
        <v>1</v>
      </c>
      <c r="F890">
        <v>1</v>
      </c>
      <c r="G890">
        <v>1</v>
      </c>
      <c r="H890">
        <v>3</v>
      </c>
      <c r="I890" t="s">
        <v>844</v>
      </c>
      <c r="J890" t="s">
        <v>845</v>
      </c>
      <c r="K890" t="s">
        <v>846</v>
      </c>
      <c r="L890">
        <v>1348</v>
      </c>
      <c r="N890">
        <v>1009</v>
      </c>
      <c r="O890" t="s">
        <v>32</v>
      </c>
      <c r="P890" t="s">
        <v>32</v>
      </c>
      <c r="Q890">
        <v>1000</v>
      </c>
      <c r="W890">
        <v>0</v>
      </c>
      <c r="X890">
        <v>-437906794</v>
      </c>
      <c r="Y890">
        <v>8.0000000000000004E-4</v>
      </c>
      <c r="AA890">
        <v>9040.01</v>
      </c>
      <c r="AB890">
        <v>0</v>
      </c>
      <c r="AC890">
        <v>0</v>
      </c>
      <c r="AD890">
        <v>0</v>
      </c>
      <c r="AE890">
        <v>9040.01</v>
      </c>
      <c r="AF890">
        <v>0</v>
      </c>
      <c r="AG890">
        <v>0</v>
      </c>
      <c r="AH890">
        <v>0</v>
      </c>
      <c r="AI890">
        <v>1</v>
      </c>
      <c r="AJ890">
        <v>1</v>
      </c>
      <c r="AK890">
        <v>1</v>
      </c>
      <c r="AL890">
        <v>1</v>
      </c>
      <c r="AN890">
        <v>0</v>
      </c>
      <c r="AO890">
        <v>1</v>
      </c>
      <c r="AP890">
        <v>0</v>
      </c>
      <c r="AQ890">
        <v>0</v>
      </c>
      <c r="AR890">
        <v>0</v>
      </c>
      <c r="AS890" t="s">
        <v>3</v>
      </c>
      <c r="AT890">
        <v>8.0000000000000004E-4</v>
      </c>
      <c r="AU890" t="s">
        <v>3</v>
      </c>
      <c r="AV890">
        <v>0</v>
      </c>
      <c r="AW890">
        <v>2</v>
      </c>
      <c r="AX890">
        <v>33359089</v>
      </c>
      <c r="AY890">
        <v>1</v>
      </c>
      <c r="AZ890">
        <v>0</v>
      </c>
      <c r="BA890">
        <v>1035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Y890*Source!I951</f>
        <v>1.6000000000000001E-3</v>
      </c>
      <c r="CY890">
        <f>AA890</f>
        <v>9040.01</v>
      </c>
      <c r="CZ890">
        <f>AE890</f>
        <v>9040.01</v>
      </c>
      <c r="DA890">
        <f>AI890</f>
        <v>1</v>
      </c>
      <c r="DB890">
        <f>ROUND(ROUND(AT890*CZ890,2),2)</f>
        <v>7.23</v>
      </c>
      <c r="DC890">
        <f>ROUND(ROUND(AT890*AG890,2),2)</f>
        <v>0</v>
      </c>
    </row>
    <row r="891" spans="1:107">
      <c r="A891">
        <f>ROW(Source!A951)</f>
        <v>951</v>
      </c>
      <c r="B891">
        <v>33304960</v>
      </c>
      <c r="C891">
        <v>33359061</v>
      </c>
      <c r="D891">
        <v>31181610</v>
      </c>
      <c r="E891">
        <v>1</v>
      </c>
      <c r="F891">
        <v>1</v>
      </c>
      <c r="G891">
        <v>1</v>
      </c>
      <c r="H891">
        <v>3</v>
      </c>
      <c r="I891" t="s">
        <v>847</v>
      </c>
      <c r="J891" t="s">
        <v>848</v>
      </c>
      <c r="K891" t="s">
        <v>849</v>
      </c>
      <c r="L891">
        <v>1346</v>
      </c>
      <c r="N891">
        <v>1009</v>
      </c>
      <c r="O891" t="s">
        <v>78</v>
      </c>
      <c r="P891" t="s">
        <v>78</v>
      </c>
      <c r="Q891">
        <v>1</v>
      </c>
      <c r="W891">
        <v>0</v>
      </c>
      <c r="X891">
        <v>-731615568</v>
      </c>
      <c r="Y891">
        <v>0.43</v>
      </c>
      <c r="AA891">
        <v>23.09</v>
      </c>
      <c r="AB891">
        <v>0</v>
      </c>
      <c r="AC891">
        <v>0</v>
      </c>
      <c r="AD891">
        <v>0</v>
      </c>
      <c r="AE891">
        <v>23.09</v>
      </c>
      <c r="AF891">
        <v>0</v>
      </c>
      <c r="AG891">
        <v>0</v>
      </c>
      <c r="AH891">
        <v>0</v>
      </c>
      <c r="AI891">
        <v>1</v>
      </c>
      <c r="AJ891">
        <v>1</v>
      </c>
      <c r="AK891">
        <v>1</v>
      </c>
      <c r="AL891">
        <v>1</v>
      </c>
      <c r="AN891">
        <v>0</v>
      </c>
      <c r="AO891">
        <v>1</v>
      </c>
      <c r="AP891">
        <v>0</v>
      </c>
      <c r="AQ891">
        <v>0</v>
      </c>
      <c r="AR891">
        <v>0</v>
      </c>
      <c r="AS891" t="s">
        <v>3</v>
      </c>
      <c r="AT891">
        <v>0.43</v>
      </c>
      <c r="AU891" t="s">
        <v>3</v>
      </c>
      <c r="AV891">
        <v>0</v>
      </c>
      <c r="AW891">
        <v>2</v>
      </c>
      <c r="AX891">
        <v>33359090</v>
      </c>
      <c r="AY891">
        <v>1</v>
      </c>
      <c r="AZ891">
        <v>0</v>
      </c>
      <c r="BA891">
        <v>1036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Y891*Source!I951</f>
        <v>0.86</v>
      </c>
      <c r="CY891">
        <f>AA891</f>
        <v>23.09</v>
      </c>
      <c r="CZ891">
        <f>AE891</f>
        <v>23.09</v>
      </c>
      <c r="DA891">
        <f>AI891</f>
        <v>1</v>
      </c>
      <c r="DB891">
        <f>ROUND(ROUND(AT891*CZ891,2),2)</f>
        <v>9.93</v>
      </c>
      <c r="DC891">
        <f>ROUND(ROUND(AT891*AG891,2),2)</f>
        <v>0</v>
      </c>
    </row>
    <row r="892" spans="1:107">
      <c r="A892">
        <f>ROW(Source!A951)</f>
        <v>951</v>
      </c>
      <c r="B892">
        <v>33304960</v>
      </c>
      <c r="C892">
        <v>33359061</v>
      </c>
      <c r="D892">
        <v>31238438</v>
      </c>
      <c r="E892">
        <v>1</v>
      </c>
      <c r="F892">
        <v>1</v>
      </c>
      <c r="G892">
        <v>1</v>
      </c>
      <c r="H892">
        <v>3</v>
      </c>
      <c r="I892" t="s">
        <v>892</v>
      </c>
      <c r="J892" t="s">
        <v>893</v>
      </c>
      <c r="K892" t="s">
        <v>894</v>
      </c>
      <c r="L892">
        <v>1301</v>
      </c>
      <c r="N892">
        <v>1003</v>
      </c>
      <c r="O892" t="s">
        <v>275</v>
      </c>
      <c r="P892" t="s">
        <v>275</v>
      </c>
      <c r="Q892">
        <v>1</v>
      </c>
      <c r="W892">
        <v>0</v>
      </c>
      <c r="X892">
        <v>2069285701</v>
      </c>
      <c r="Y892">
        <v>0.39</v>
      </c>
      <c r="AA892">
        <v>15.33</v>
      </c>
      <c r="AB892">
        <v>0</v>
      </c>
      <c r="AC892">
        <v>0</v>
      </c>
      <c r="AD892">
        <v>0</v>
      </c>
      <c r="AE892">
        <v>15.33</v>
      </c>
      <c r="AF892">
        <v>0</v>
      </c>
      <c r="AG892">
        <v>0</v>
      </c>
      <c r="AH892">
        <v>0</v>
      </c>
      <c r="AI892">
        <v>1</v>
      </c>
      <c r="AJ892">
        <v>1</v>
      </c>
      <c r="AK892">
        <v>1</v>
      </c>
      <c r="AL892">
        <v>1</v>
      </c>
      <c r="AN892">
        <v>0</v>
      </c>
      <c r="AO892">
        <v>1</v>
      </c>
      <c r="AP892">
        <v>0</v>
      </c>
      <c r="AQ892">
        <v>0</v>
      </c>
      <c r="AR892">
        <v>0</v>
      </c>
      <c r="AS892" t="s">
        <v>3</v>
      </c>
      <c r="AT892">
        <v>0.39</v>
      </c>
      <c r="AU892" t="s">
        <v>3</v>
      </c>
      <c r="AV892">
        <v>0</v>
      </c>
      <c r="AW892">
        <v>2</v>
      </c>
      <c r="AX892">
        <v>33359094</v>
      </c>
      <c r="AY892">
        <v>1</v>
      </c>
      <c r="AZ892">
        <v>0</v>
      </c>
      <c r="BA892">
        <v>1040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Y892*Source!I951</f>
        <v>0.78</v>
      </c>
      <c r="CY892">
        <f>AA892</f>
        <v>15.33</v>
      </c>
      <c r="CZ892">
        <f>AE892</f>
        <v>15.33</v>
      </c>
      <c r="DA892">
        <f>AI892</f>
        <v>1</v>
      </c>
      <c r="DB892">
        <f>ROUND(ROUND(AT892*CZ892,2),2)</f>
        <v>5.98</v>
      </c>
      <c r="DC892">
        <f>ROUND(ROUND(AT892*AG892,2),2)</f>
        <v>0</v>
      </c>
    </row>
    <row r="893" spans="1:107">
      <c r="A893">
        <f>ROW(Source!A958)</f>
        <v>958</v>
      </c>
      <c r="B893">
        <v>33304975</v>
      </c>
      <c r="C893">
        <v>33358958</v>
      </c>
      <c r="D893">
        <v>31172059</v>
      </c>
      <c r="E893">
        <v>1</v>
      </c>
      <c r="F893">
        <v>1</v>
      </c>
      <c r="G893">
        <v>1</v>
      </c>
      <c r="H893">
        <v>1</v>
      </c>
      <c r="I893" t="s">
        <v>895</v>
      </c>
      <c r="J893" t="s">
        <v>3</v>
      </c>
      <c r="K893" t="s">
        <v>896</v>
      </c>
      <c r="L893">
        <v>1191</v>
      </c>
      <c r="N893">
        <v>1013</v>
      </c>
      <c r="O893" t="s">
        <v>831</v>
      </c>
      <c r="P893" t="s">
        <v>831</v>
      </c>
      <c r="Q893">
        <v>1</v>
      </c>
      <c r="W893">
        <v>0</v>
      </c>
      <c r="X893">
        <v>1010519658</v>
      </c>
      <c r="Y893">
        <v>44.132399999999997</v>
      </c>
      <c r="AA893">
        <v>0</v>
      </c>
      <c r="AB893">
        <v>0</v>
      </c>
      <c r="AC893">
        <v>0</v>
      </c>
      <c r="AD893">
        <v>8.64</v>
      </c>
      <c r="AE893">
        <v>0</v>
      </c>
      <c r="AF893">
        <v>0</v>
      </c>
      <c r="AG893">
        <v>0</v>
      </c>
      <c r="AH893">
        <v>8.64</v>
      </c>
      <c r="AI893">
        <v>1</v>
      </c>
      <c r="AJ893">
        <v>1</v>
      </c>
      <c r="AK893">
        <v>1</v>
      </c>
      <c r="AL893">
        <v>1</v>
      </c>
      <c r="AN893">
        <v>0</v>
      </c>
      <c r="AO893">
        <v>1</v>
      </c>
      <c r="AP893">
        <v>1</v>
      </c>
      <c r="AQ893">
        <v>0</v>
      </c>
      <c r="AR893">
        <v>0</v>
      </c>
      <c r="AS893" t="s">
        <v>3</v>
      </c>
      <c r="AT893">
        <v>31.98</v>
      </c>
      <c r="AU893" t="s">
        <v>22</v>
      </c>
      <c r="AV893">
        <v>1</v>
      </c>
      <c r="AW893">
        <v>2</v>
      </c>
      <c r="AX893">
        <v>33358968</v>
      </c>
      <c r="AY893">
        <v>1</v>
      </c>
      <c r="AZ893">
        <v>0</v>
      </c>
      <c r="BA893">
        <v>1041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Y893*Source!I958</f>
        <v>15.446339999999998</v>
      </c>
      <c r="CY893">
        <f>AD893</f>
        <v>8.64</v>
      </c>
      <c r="CZ893">
        <f>AH893</f>
        <v>8.64</v>
      </c>
      <c r="DA893">
        <f>AL893</f>
        <v>1</v>
      </c>
      <c r="DB893">
        <f>ROUND(((ROUND(AT893*CZ893,2)*1.2)*1.15),2)</f>
        <v>381.31</v>
      </c>
      <c r="DC893">
        <f>ROUND(((ROUND(AT893*AG893,2)*1.2)*1.15),2)</f>
        <v>0</v>
      </c>
    </row>
    <row r="894" spans="1:107">
      <c r="A894">
        <f>ROW(Source!A958)</f>
        <v>958</v>
      </c>
      <c r="B894">
        <v>33304975</v>
      </c>
      <c r="C894">
        <v>33358958</v>
      </c>
      <c r="D894">
        <v>31172011</v>
      </c>
      <c r="E894">
        <v>1</v>
      </c>
      <c r="F894">
        <v>1</v>
      </c>
      <c r="G894">
        <v>1</v>
      </c>
      <c r="H894">
        <v>1</v>
      </c>
      <c r="I894" t="s">
        <v>832</v>
      </c>
      <c r="J894" t="s">
        <v>3</v>
      </c>
      <c r="K894" t="s">
        <v>833</v>
      </c>
      <c r="L894">
        <v>1191</v>
      </c>
      <c r="N894">
        <v>1013</v>
      </c>
      <c r="O894" t="s">
        <v>831</v>
      </c>
      <c r="P894" t="s">
        <v>831</v>
      </c>
      <c r="Q894">
        <v>1</v>
      </c>
      <c r="W894">
        <v>0</v>
      </c>
      <c r="X894">
        <v>-1417349443</v>
      </c>
      <c r="Y894">
        <v>0.47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1</v>
      </c>
      <c r="AJ894">
        <v>1</v>
      </c>
      <c r="AK894">
        <v>1</v>
      </c>
      <c r="AL894">
        <v>1</v>
      </c>
      <c r="AN894">
        <v>0</v>
      </c>
      <c r="AO894">
        <v>1</v>
      </c>
      <c r="AP894">
        <v>0</v>
      </c>
      <c r="AQ894">
        <v>0</v>
      </c>
      <c r="AR894">
        <v>0</v>
      </c>
      <c r="AS894" t="s">
        <v>3</v>
      </c>
      <c r="AT894">
        <v>0.47</v>
      </c>
      <c r="AU894" t="s">
        <v>3</v>
      </c>
      <c r="AV894">
        <v>2</v>
      </c>
      <c r="AW894">
        <v>2</v>
      </c>
      <c r="AX894">
        <v>33358969</v>
      </c>
      <c r="AY894">
        <v>1</v>
      </c>
      <c r="AZ894">
        <v>2048</v>
      </c>
      <c r="BA894">
        <v>1042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Y894*Source!I958</f>
        <v>0.16449999999999998</v>
      </c>
      <c r="CY894">
        <f>AD894</f>
        <v>0</v>
      </c>
      <c r="CZ894">
        <f>AH894</f>
        <v>0</v>
      </c>
      <c r="DA894">
        <f>AL894</f>
        <v>1</v>
      </c>
      <c r="DB894">
        <f>ROUND(ROUND(AT894*CZ894,2),2)</f>
        <v>0</v>
      </c>
      <c r="DC894">
        <f>ROUND(ROUND(AT894*AG894,2),2)</f>
        <v>0</v>
      </c>
    </row>
    <row r="895" spans="1:107">
      <c r="A895">
        <f>ROW(Source!A958)</f>
        <v>958</v>
      </c>
      <c r="B895">
        <v>33304975</v>
      </c>
      <c r="C895">
        <v>33358958</v>
      </c>
      <c r="D895">
        <v>31259116</v>
      </c>
      <c r="E895">
        <v>1</v>
      </c>
      <c r="F895">
        <v>1</v>
      </c>
      <c r="G895">
        <v>1</v>
      </c>
      <c r="H895">
        <v>2</v>
      </c>
      <c r="I895" t="s">
        <v>897</v>
      </c>
      <c r="J895" t="s">
        <v>898</v>
      </c>
      <c r="K895" t="s">
        <v>899</v>
      </c>
      <c r="L895">
        <v>1368</v>
      </c>
      <c r="N895">
        <v>1011</v>
      </c>
      <c r="O895" t="s">
        <v>837</v>
      </c>
      <c r="P895" t="s">
        <v>837</v>
      </c>
      <c r="Q895">
        <v>1</v>
      </c>
      <c r="W895">
        <v>0</v>
      </c>
      <c r="X895">
        <v>520357435</v>
      </c>
      <c r="Y895">
        <v>0.34500000000000003</v>
      </c>
      <c r="AA895">
        <v>0</v>
      </c>
      <c r="AB895">
        <v>30</v>
      </c>
      <c r="AC895">
        <v>0</v>
      </c>
      <c r="AD895">
        <v>0</v>
      </c>
      <c r="AE895">
        <v>0</v>
      </c>
      <c r="AF895">
        <v>30</v>
      </c>
      <c r="AG895">
        <v>0</v>
      </c>
      <c r="AH895">
        <v>0</v>
      </c>
      <c r="AI895">
        <v>1</v>
      </c>
      <c r="AJ895">
        <v>1</v>
      </c>
      <c r="AK895">
        <v>1</v>
      </c>
      <c r="AL895">
        <v>1</v>
      </c>
      <c r="AN895">
        <v>0</v>
      </c>
      <c r="AO895">
        <v>1</v>
      </c>
      <c r="AP895">
        <v>1</v>
      </c>
      <c r="AQ895">
        <v>0</v>
      </c>
      <c r="AR895">
        <v>0</v>
      </c>
      <c r="AS895" t="s">
        <v>3</v>
      </c>
      <c r="AT895">
        <v>0.23</v>
      </c>
      <c r="AU895" t="s">
        <v>21</v>
      </c>
      <c r="AV895">
        <v>0</v>
      </c>
      <c r="AW895">
        <v>2</v>
      </c>
      <c r="AX895">
        <v>33358970</v>
      </c>
      <c r="AY895">
        <v>1</v>
      </c>
      <c r="AZ895">
        <v>0</v>
      </c>
      <c r="BA895">
        <v>1043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Y895*Source!I958</f>
        <v>0.12075</v>
      </c>
      <c r="CY895">
        <f>AB895</f>
        <v>30</v>
      </c>
      <c r="CZ895">
        <f>AF895</f>
        <v>30</v>
      </c>
      <c r="DA895">
        <f>AJ895</f>
        <v>1</v>
      </c>
      <c r="DB895">
        <f>ROUND(((ROUND(AT895*CZ895,2)*1.2)*1.25),2)</f>
        <v>10.35</v>
      </c>
      <c r="DC895">
        <f>ROUND(((ROUND(AT895*AG895,2)*1.2)*1.25),2)</f>
        <v>0</v>
      </c>
    </row>
    <row r="896" spans="1:107">
      <c r="A896">
        <f>ROW(Source!A958)</f>
        <v>958</v>
      </c>
      <c r="B896">
        <v>33304975</v>
      </c>
      <c r="C896">
        <v>33358958</v>
      </c>
      <c r="D896">
        <v>31259879</v>
      </c>
      <c r="E896">
        <v>1</v>
      </c>
      <c r="F896">
        <v>1</v>
      </c>
      <c r="G896">
        <v>1</v>
      </c>
      <c r="H896">
        <v>2</v>
      </c>
      <c r="I896" t="s">
        <v>841</v>
      </c>
      <c r="J896" t="s">
        <v>842</v>
      </c>
      <c r="K896" t="s">
        <v>843</v>
      </c>
      <c r="L896">
        <v>1368</v>
      </c>
      <c r="N896">
        <v>1011</v>
      </c>
      <c r="O896" t="s">
        <v>837</v>
      </c>
      <c r="P896" t="s">
        <v>837</v>
      </c>
      <c r="Q896">
        <v>1</v>
      </c>
      <c r="W896">
        <v>0</v>
      </c>
      <c r="X896">
        <v>1372534845</v>
      </c>
      <c r="Y896">
        <v>0.70499999999999996</v>
      </c>
      <c r="AA896">
        <v>0</v>
      </c>
      <c r="AB896">
        <v>65.709999999999994</v>
      </c>
      <c r="AC896">
        <v>11.6</v>
      </c>
      <c r="AD896">
        <v>0</v>
      </c>
      <c r="AE896">
        <v>0</v>
      </c>
      <c r="AF896">
        <v>65.709999999999994</v>
      </c>
      <c r="AG896">
        <v>11.6</v>
      </c>
      <c r="AH896">
        <v>0</v>
      </c>
      <c r="AI896">
        <v>1</v>
      </c>
      <c r="AJ896">
        <v>1</v>
      </c>
      <c r="AK896">
        <v>1</v>
      </c>
      <c r="AL896">
        <v>1</v>
      </c>
      <c r="AN896">
        <v>0</v>
      </c>
      <c r="AO896">
        <v>1</v>
      </c>
      <c r="AP896">
        <v>1</v>
      </c>
      <c r="AQ896">
        <v>0</v>
      </c>
      <c r="AR896">
        <v>0</v>
      </c>
      <c r="AS896" t="s">
        <v>3</v>
      </c>
      <c r="AT896">
        <v>0.47</v>
      </c>
      <c r="AU896" t="s">
        <v>21</v>
      </c>
      <c r="AV896">
        <v>0</v>
      </c>
      <c r="AW896">
        <v>2</v>
      </c>
      <c r="AX896">
        <v>33358971</v>
      </c>
      <c r="AY896">
        <v>1</v>
      </c>
      <c r="AZ896">
        <v>0</v>
      </c>
      <c r="BA896">
        <v>1044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Y896*Source!I958</f>
        <v>0.24674999999999997</v>
      </c>
      <c r="CY896">
        <f>AB896</f>
        <v>65.709999999999994</v>
      </c>
      <c r="CZ896">
        <f>AF896</f>
        <v>65.709999999999994</v>
      </c>
      <c r="DA896">
        <f>AJ896</f>
        <v>1</v>
      </c>
      <c r="DB896">
        <f>ROUND(((ROUND(AT896*CZ896,2)*1.2)*1.25),2)</f>
        <v>46.32</v>
      </c>
      <c r="DC896">
        <f>ROUND(((ROUND(AT896*AG896,2)*1.2)*1.25),2)</f>
        <v>8.18</v>
      </c>
    </row>
    <row r="897" spans="1:107">
      <c r="A897">
        <f>ROW(Source!A958)</f>
        <v>958</v>
      </c>
      <c r="B897">
        <v>33304975</v>
      </c>
      <c r="C897">
        <v>33358958</v>
      </c>
      <c r="D897">
        <v>31260961</v>
      </c>
      <c r="E897">
        <v>1</v>
      </c>
      <c r="F897">
        <v>1</v>
      </c>
      <c r="G897">
        <v>1</v>
      </c>
      <c r="H897">
        <v>2</v>
      </c>
      <c r="I897" t="s">
        <v>900</v>
      </c>
      <c r="J897" t="s">
        <v>901</v>
      </c>
      <c r="K897" t="s">
        <v>902</v>
      </c>
      <c r="L897">
        <v>1368</v>
      </c>
      <c r="N897">
        <v>1011</v>
      </c>
      <c r="O897" t="s">
        <v>837</v>
      </c>
      <c r="P897" t="s">
        <v>837</v>
      </c>
      <c r="Q897">
        <v>1</v>
      </c>
      <c r="W897">
        <v>0</v>
      </c>
      <c r="X897">
        <v>1581354540</v>
      </c>
      <c r="Y897">
        <v>1.8900000000000001</v>
      </c>
      <c r="AA897">
        <v>0</v>
      </c>
      <c r="AB897">
        <v>2.16</v>
      </c>
      <c r="AC897">
        <v>0</v>
      </c>
      <c r="AD897">
        <v>0</v>
      </c>
      <c r="AE897">
        <v>0</v>
      </c>
      <c r="AF897">
        <v>2.16</v>
      </c>
      <c r="AG897">
        <v>0</v>
      </c>
      <c r="AH897">
        <v>0</v>
      </c>
      <c r="AI897">
        <v>1</v>
      </c>
      <c r="AJ897">
        <v>1</v>
      </c>
      <c r="AK897">
        <v>1</v>
      </c>
      <c r="AL897">
        <v>1</v>
      </c>
      <c r="AN897">
        <v>0</v>
      </c>
      <c r="AO897">
        <v>1</v>
      </c>
      <c r="AP897">
        <v>1</v>
      </c>
      <c r="AQ897">
        <v>0</v>
      </c>
      <c r="AR897">
        <v>0</v>
      </c>
      <c r="AS897" t="s">
        <v>3</v>
      </c>
      <c r="AT897">
        <v>1.26</v>
      </c>
      <c r="AU897" t="s">
        <v>21</v>
      </c>
      <c r="AV897">
        <v>0</v>
      </c>
      <c r="AW897">
        <v>2</v>
      </c>
      <c r="AX897">
        <v>33358972</v>
      </c>
      <c r="AY897">
        <v>1</v>
      </c>
      <c r="AZ897">
        <v>0</v>
      </c>
      <c r="BA897">
        <v>1045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Y897*Source!I958</f>
        <v>0.66149999999999998</v>
      </c>
      <c r="CY897">
        <f>AB897</f>
        <v>2.16</v>
      </c>
      <c r="CZ897">
        <f>AF897</f>
        <v>2.16</v>
      </c>
      <c r="DA897">
        <f>AJ897</f>
        <v>1</v>
      </c>
      <c r="DB897">
        <f>ROUND(((ROUND(AT897*CZ897,2)*1.2)*1.25),2)</f>
        <v>4.08</v>
      </c>
      <c r="DC897">
        <f>ROUND(((ROUND(AT897*AG897,2)*1.2)*1.25),2)</f>
        <v>0</v>
      </c>
    </row>
    <row r="898" spans="1:107">
      <c r="A898">
        <f>ROW(Source!A958)</f>
        <v>958</v>
      </c>
      <c r="B898">
        <v>33304975</v>
      </c>
      <c r="C898">
        <v>33358958</v>
      </c>
      <c r="D898">
        <v>31176145</v>
      </c>
      <c r="E898">
        <v>1</v>
      </c>
      <c r="F898">
        <v>1</v>
      </c>
      <c r="G898">
        <v>1</v>
      </c>
      <c r="H898">
        <v>3</v>
      </c>
      <c r="I898" t="s">
        <v>903</v>
      </c>
      <c r="J898" t="s">
        <v>904</v>
      </c>
      <c r="K898" t="s">
        <v>905</v>
      </c>
      <c r="L898">
        <v>1348</v>
      </c>
      <c r="N898">
        <v>1009</v>
      </c>
      <c r="O898" t="s">
        <v>32</v>
      </c>
      <c r="P898" t="s">
        <v>32</v>
      </c>
      <c r="Q898">
        <v>1000</v>
      </c>
      <c r="W898">
        <v>0</v>
      </c>
      <c r="X898">
        <v>1554699552</v>
      </c>
      <c r="Y898">
        <v>1.26E-2</v>
      </c>
      <c r="AA898">
        <v>1412.5</v>
      </c>
      <c r="AB898">
        <v>0</v>
      </c>
      <c r="AC898">
        <v>0</v>
      </c>
      <c r="AD898">
        <v>0</v>
      </c>
      <c r="AE898">
        <v>1412.5</v>
      </c>
      <c r="AF898">
        <v>0</v>
      </c>
      <c r="AG898">
        <v>0</v>
      </c>
      <c r="AH898">
        <v>0</v>
      </c>
      <c r="AI898">
        <v>1</v>
      </c>
      <c r="AJ898">
        <v>1</v>
      </c>
      <c r="AK898">
        <v>1</v>
      </c>
      <c r="AL898">
        <v>1</v>
      </c>
      <c r="AN898">
        <v>0</v>
      </c>
      <c r="AO898">
        <v>1</v>
      </c>
      <c r="AP898">
        <v>0</v>
      </c>
      <c r="AQ898">
        <v>0</v>
      </c>
      <c r="AR898">
        <v>0</v>
      </c>
      <c r="AS898" t="s">
        <v>3</v>
      </c>
      <c r="AT898">
        <v>1.26E-2</v>
      </c>
      <c r="AU898" t="s">
        <v>3</v>
      </c>
      <c r="AV898">
        <v>0</v>
      </c>
      <c r="AW898">
        <v>2</v>
      </c>
      <c r="AX898">
        <v>33358973</v>
      </c>
      <c r="AY898">
        <v>1</v>
      </c>
      <c r="AZ898">
        <v>0</v>
      </c>
      <c r="BA898">
        <v>1046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Y898*Source!I958</f>
        <v>4.4099999999999999E-3</v>
      </c>
      <c r="CY898">
        <f>AA898</f>
        <v>1412.5</v>
      </c>
      <c r="CZ898">
        <f>AE898</f>
        <v>1412.5</v>
      </c>
      <c r="DA898">
        <f>AI898</f>
        <v>1</v>
      </c>
      <c r="DB898">
        <f>ROUND(ROUND(AT898*CZ898,2),2)</f>
        <v>17.8</v>
      </c>
      <c r="DC898">
        <f>ROUND(ROUND(AT898*AG898,2),2)</f>
        <v>0</v>
      </c>
    </row>
    <row r="899" spans="1:107">
      <c r="A899">
        <f>ROW(Source!A958)</f>
        <v>958</v>
      </c>
      <c r="B899">
        <v>33304975</v>
      </c>
      <c r="C899">
        <v>33358958</v>
      </c>
      <c r="D899">
        <v>31176252</v>
      </c>
      <c r="E899">
        <v>1</v>
      </c>
      <c r="F899">
        <v>1</v>
      </c>
      <c r="G899">
        <v>1</v>
      </c>
      <c r="H899">
        <v>3</v>
      </c>
      <c r="I899" t="s">
        <v>906</v>
      </c>
      <c r="J899" t="s">
        <v>907</v>
      </c>
      <c r="K899" t="s">
        <v>908</v>
      </c>
      <c r="L899">
        <v>1348</v>
      </c>
      <c r="N899">
        <v>1009</v>
      </c>
      <c r="O899" t="s">
        <v>32</v>
      </c>
      <c r="P899" t="s">
        <v>32</v>
      </c>
      <c r="Q899">
        <v>1000</v>
      </c>
      <c r="W899">
        <v>0</v>
      </c>
      <c r="X899">
        <v>136000979</v>
      </c>
      <c r="Y899">
        <v>0.03</v>
      </c>
      <c r="AA899">
        <v>3960</v>
      </c>
      <c r="AB899">
        <v>0</v>
      </c>
      <c r="AC899">
        <v>0</v>
      </c>
      <c r="AD899">
        <v>0</v>
      </c>
      <c r="AE899">
        <v>3960</v>
      </c>
      <c r="AF899">
        <v>0</v>
      </c>
      <c r="AG899">
        <v>0</v>
      </c>
      <c r="AH899">
        <v>0</v>
      </c>
      <c r="AI899">
        <v>1</v>
      </c>
      <c r="AJ899">
        <v>1</v>
      </c>
      <c r="AK899">
        <v>1</v>
      </c>
      <c r="AL899">
        <v>1</v>
      </c>
      <c r="AN899">
        <v>0</v>
      </c>
      <c r="AO899">
        <v>1</v>
      </c>
      <c r="AP899">
        <v>0</v>
      </c>
      <c r="AQ899">
        <v>0</v>
      </c>
      <c r="AR899">
        <v>0</v>
      </c>
      <c r="AS899" t="s">
        <v>3</v>
      </c>
      <c r="AT899">
        <v>0.03</v>
      </c>
      <c r="AU899" t="s">
        <v>3</v>
      </c>
      <c r="AV899">
        <v>0</v>
      </c>
      <c r="AW899">
        <v>2</v>
      </c>
      <c r="AX899">
        <v>33358974</v>
      </c>
      <c r="AY899">
        <v>1</v>
      </c>
      <c r="AZ899">
        <v>0</v>
      </c>
      <c r="BA899">
        <v>1047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Y899*Source!I958</f>
        <v>1.0499999999999999E-2</v>
      </c>
      <c r="CY899">
        <f>AA899</f>
        <v>3960</v>
      </c>
      <c r="CZ899">
        <f>AE899</f>
        <v>3960</v>
      </c>
      <c r="DA899">
        <f>AI899</f>
        <v>1</v>
      </c>
      <c r="DB899">
        <f>ROUND(ROUND(AT899*CZ899,2),2)</f>
        <v>118.8</v>
      </c>
      <c r="DC899">
        <f>ROUND(ROUND(AT899*AG899,2),2)</f>
        <v>0</v>
      </c>
    </row>
    <row r="900" spans="1:107">
      <c r="A900">
        <f>ROW(Source!A958)</f>
        <v>958</v>
      </c>
      <c r="B900">
        <v>33304975</v>
      </c>
      <c r="C900">
        <v>33358958</v>
      </c>
      <c r="D900">
        <v>31201861</v>
      </c>
      <c r="E900">
        <v>1</v>
      </c>
      <c r="F900">
        <v>1</v>
      </c>
      <c r="G900">
        <v>1</v>
      </c>
      <c r="H900">
        <v>3</v>
      </c>
      <c r="I900" t="s">
        <v>909</v>
      </c>
      <c r="J900" t="s">
        <v>910</v>
      </c>
      <c r="K900" t="s">
        <v>911</v>
      </c>
      <c r="L900">
        <v>1348</v>
      </c>
      <c r="N900">
        <v>1009</v>
      </c>
      <c r="O900" t="s">
        <v>32</v>
      </c>
      <c r="P900" t="s">
        <v>32</v>
      </c>
      <c r="Q900">
        <v>1000</v>
      </c>
      <c r="W900">
        <v>0</v>
      </c>
      <c r="X900">
        <v>532254978</v>
      </c>
      <c r="Y900">
        <v>4.7300000000000002E-2</v>
      </c>
      <c r="AA900">
        <v>7590</v>
      </c>
      <c r="AB900">
        <v>0</v>
      </c>
      <c r="AC900">
        <v>0</v>
      </c>
      <c r="AD900">
        <v>0</v>
      </c>
      <c r="AE900">
        <v>7590</v>
      </c>
      <c r="AF900">
        <v>0</v>
      </c>
      <c r="AG900">
        <v>0</v>
      </c>
      <c r="AH900">
        <v>0</v>
      </c>
      <c r="AI900">
        <v>1</v>
      </c>
      <c r="AJ900">
        <v>1</v>
      </c>
      <c r="AK900">
        <v>1</v>
      </c>
      <c r="AL900">
        <v>1</v>
      </c>
      <c r="AN900">
        <v>0</v>
      </c>
      <c r="AO900">
        <v>1</v>
      </c>
      <c r="AP900">
        <v>0</v>
      </c>
      <c r="AQ900">
        <v>0</v>
      </c>
      <c r="AR900">
        <v>0</v>
      </c>
      <c r="AS900" t="s">
        <v>3</v>
      </c>
      <c r="AT900">
        <v>4.7300000000000002E-2</v>
      </c>
      <c r="AU900" t="s">
        <v>3</v>
      </c>
      <c r="AV900">
        <v>0</v>
      </c>
      <c r="AW900">
        <v>2</v>
      </c>
      <c r="AX900">
        <v>33358975</v>
      </c>
      <c r="AY900">
        <v>1</v>
      </c>
      <c r="AZ900">
        <v>0</v>
      </c>
      <c r="BA900">
        <v>1048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Y900*Source!I958</f>
        <v>1.6555E-2</v>
      </c>
      <c r="CY900">
        <f>AA900</f>
        <v>7590</v>
      </c>
      <c r="CZ900">
        <f>AE900</f>
        <v>7590</v>
      </c>
      <c r="DA900">
        <f>AI900</f>
        <v>1</v>
      </c>
      <c r="DB900">
        <f>ROUND(ROUND(AT900*CZ900,2),2)</f>
        <v>359.01</v>
      </c>
      <c r="DC900">
        <f>ROUND(ROUND(AT900*AG900,2),2)</f>
        <v>0</v>
      </c>
    </row>
    <row r="901" spans="1:107">
      <c r="A901">
        <f>ROW(Source!A958)</f>
        <v>958</v>
      </c>
      <c r="B901">
        <v>33304975</v>
      </c>
      <c r="C901">
        <v>33358958</v>
      </c>
      <c r="D901">
        <v>31214657</v>
      </c>
      <c r="E901">
        <v>1</v>
      </c>
      <c r="F901">
        <v>1</v>
      </c>
      <c r="G901">
        <v>1</v>
      </c>
      <c r="H901">
        <v>3</v>
      </c>
      <c r="I901" t="s">
        <v>912</v>
      </c>
      <c r="J901" t="s">
        <v>913</v>
      </c>
      <c r="K901" t="s">
        <v>914</v>
      </c>
      <c r="L901">
        <v>1348</v>
      </c>
      <c r="N901">
        <v>1009</v>
      </c>
      <c r="O901" t="s">
        <v>32</v>
      </c>
      <c r="P901" t="s">
        <v>32</v>
      </c>
      <c r="Q901">
        <v>1000</v>
      </c>
      <c r="W901">
        <v>0</v>
      </c>
      <c r="X901">
        <v>654489916</v>
      </c>
      <c r="Y901">
        <v>1.2600000000000001E-3</v>
      </c>
      <c r="AA901">
        <v>9550.01</v>
      </c>
      <c r="AB901">
        <v>0</v>
      </c>
      <c r="AC901">
        <v>0</v>
      </c>
      <c r="AD901">
        <v>0</v>
      </c>
      <c r="AE901">
        <v>9550.01</v>
      </c>
      <c r="AF901">
        <v>0</v>
      </c>
      <c r="AG901">
        <v>0</v>
      </c>
      <c r="AH901">
        <v>0</v>
      </c>
      <c r="AI901">
        <v>1</v>
      </c>
      <c r="AJ901">
        <v>1</v>
      </c>
      <c r="AK901">
        <v>1</v>
      </c>
      <c r="AL901">
        <v>1</v>
      </c>
      <c r="AN901">
        <v>0</v>
      </c>
      <c r="AO901">
        <v>1</v>
      </c>
      <c r="AP901">
        <v>0</v>
      </c>
      <c r="AQ901">
        <v>0</v>
      </c>
      <c r="AR901">
        <v>0</v>
      </c>
      <c r="AS901" t="s">
        <v>3</v>
      </c>
      <c r="AT901">
        <v>1.2600000000000001E-3</v>
      </c>
      <c r="AU901" t="s">
        <v>3</v>
      </c>
      <c r="AV901">
        <v>0</v>
      </c>
      <c r="AW901">
        <v>2</v>
      </c>
      <c r="AX901">
        <v>33358977</v>
      </c>
      <c r="AY901">
        <v>1</v>
      </c>
      <c r="AZ901">
        <v>0</v>
      </c>
      <c r="BA901">
        <v>1050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Y901*Source!I958</f>
        <v>4.4099999999999999E-4</v>
      </c>
      <c r="CY901">
        <f>AA901</f>
        <v>9550.01</v>
      </c>
      <c r="CZ901">
        <f>AE901</f>
        <v>9550.01</v>
      </c>
      <c r="DA901">
        <f>AI901</f>
        <v>1</v>
      </c>
      <c r="DB901">
        <f>ROUND(ROUND(AT901*CZ901,2),2)</f>
        <v>12.03</v>
      </c>
      <c r="DC901">
        <f>ROUND(ROUND(AT901*AG901,2),2)</f>
        <v>0</v>
      </c>
    </row>
    <row r="902" spans="1:107">
      <c r="A902">
        <f>ROW(Source!A959)</f>
        <v>959</v>
      </c>
      <c r="B902">
        <v>33304960</v>
      </c>
      <c r="C902">
        <v>33358958</v>
      </c>
      <c r="D902">
        <v>31172059</v>
      </c>
      <c r="E902">
        <v>1</v>
      </c>
      <c r="F902">
        <v>1</v>
      </c>
      <c r="G902">
        <v>1</v>
      </c>
      <c r="H902">
        <v>1</v>
      </c>
      <c r="I902" t="s">
        <v>895</v>
      </c>
      <c r="J902" t="s">
        <v>3</v>
      </c>
      <c r="K902" t="s">
        <v>896</v>
      </c>
      <c r="L902">
        <v>1191</v>
      </c>
      <c r="N902">
        <v>1013</v>
      </c>
      <c r="O902" t="s">
        <v>831</v>
      </c>
      <c r="P902" t="s">
        <v>831</v>
      </c>
      <c r="Q902">
        <v>1</v>
      </c>
      <c r="W902">
        <v>0</v>
      </c>
      <c r="X902">
        <v>1010519658</v>
      </c>
      <c r="Y902">
        <v>44.132399999999997</v>
      </c>
      <c r="AA902">
        <v>0</v>
      </c>
      <c r="AB902">
        <v>0</v>
      </c>
      <c r="AC902">
        <v>0</v>
      </c>
      <c r="AD902">
        <v>8.64</v>
      </c>
      <c r="AE902">
        <v>0</v>
      </c>
      <c r="AF902">
        <v>0</v>
      </c>
      <c r="AG902">
        <v>0</v>
      </c>
      <c r="AH902">
        <v>8.64</v>
      </c>
      <c r="AI902">
        <v>1</v>
      </c>
      <c r="AJ902">
        <v>1</v>
      </c>
      <c r="AK902">
        <v>1</v>
      </c>
      <c r="AL902">
        <v>1</v>
      </c>
      <c r="AN902">
        <v>0</v>
      </c>
      <c r="AO902">
        <v>1</v>
      </c>
      <c r="AP902">
        <v>1</v>
      </c>
      <c r="AQ902">
        <v>0</v>
      </c>
      <c r="AR902">
        <v>0</v>
      </c>
      <c r="AS902" t="s">
        <v>3</v>
      </c>
      <c r="AT902">
        <v>31.98</v>
      </c>
      <c r="AU902" t="s">
        <v>22</v>
      </c>
      <c r="AV902">
        <v>1</v>
      </c>
      <c r="AW902">
        <v>2</v>
      </c>
      <c r="AX902">
        <v>33358968</v>
      </c>
      <c r="AY902">
        <v>1</v>
      </c>
      <c r="AZ902">
        <v>0</v>
      </c>
      <c r="BA902">
        <v>1051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Y902*Source!I959</f>
        <v>15.446339999999998</v>
      </c>
      <c r="CY902">
        <f>AD902</f>
        <v>8.64</v>
      </c>
      <c r="CZ902">
        <f>AH902</f>
        <v>8.64</v>
      </c>
      <c r="DA902">
        <f>AL902</f>
        <v>1</v>
      </c>
      <c r="DB902">
        <f>ROUND(((ROUND(AT902*CZ902,2)*1.2)*1.15),2)</f>
        <v>381.31</v>
      </c>
      <c r="DC902">
        <f>ROUND(((ROUND(AT902*AG902,2)*1.2)*1.15),2)</f>
        <v>0</v>
      </c>
    </row>
    <row r="903" spans="1:107">
      <c r="A903">
        <f>ROW(Source!A959)</f>
        <v>959</v>
      </c>
      <c r="B903">
        <v>33304960</v>
      </c>
      <c r="C903">
        <v>33358958</v>
      </c>
      <c r="D903">
        <v>31172011</v>
      </c>
      <c r="E903">
        <v>1</v>
      </c>
      <c r="F903">
        <v>1</v>
      </c>
      <c r="G903">
        <v>1</v>
      </c>
      <c r="H903">
        <v>1</v>
      </c>
      <c r="I903" t="s">
        <v>832</v>
      </c>
      <c r="J903" t="s">
        <v>3</v>
      </c>
      <c r="K903" t="s">
        <v>833</v>
      </c>
      <c r="L903">
        <v>1191</v>
      </c>
      <c r="N903">
        <v>1013</v>
      </c>
      <c r="O903" t="s">
        <v>831</v>
      </c>
      <c r="P903" t="s">
        <v>831</v>
      </c>
      <c r="Q903">
        <v>1</v>
      </c>
      <c r="W903">
        <v>0</v>
      </c>
      <c r="X903">
        <v>-1417349443</v>
      </c>
      <c r="Y903">
        <v>0.47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1</v>
      </c>
      <c r="AJ903">
        <v>1</v>
      </c>
      <c r="AK903">
        <v>1</v>
      </c>
      <c r="AL903">
        <v>1</v>
      </c>
      <c r="AN903">
        <v>0</v>
      </c>
      <c r="AO903">
        <v>1</v>
      </c>
      <c r="AP903">
        <v>0</v>
      </c>
      <c r="AQ903">
        <v>0</v>
      </c>
      <c r="AR903">
        <v>0</v>
      </c>
      <c r="AS903" t="s">
        <v>3</v>
      </c>
      <c r="AT903">
        <v>0.47</v>
      </c>
      <c r="AU903" t="s">
        <v>3</v>
      </c>
      <c r="AV903">
        <v>2</v>
      </c>
      <c r="AW903">
        <v>2</v>
      </c>
      <c r="AX903">
        <v>33358969</v>
      </c>
      <c r="AY903">
        <v>1</v>
      </c>
      <c r="AZ903">
        <v>2048</v>
      </c>
      <c r="BA903">
        <v>1052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Y903*Source!I959</f>
        <v>0.16449999999999998</v>
      </c>
      <c r="CY903">
        <f>AD903</f>
        <v>0</v>
      </c>
      <c r="CZ903">
        <f>AH903</f>
        <v>0</v>
      </c>
      <c r="DA903">
        <f>AL903</f>
        <v>1</v>
      </c>
      <c r="DB903">
        <f>ROUND(ROUND(AT903*CZ903,2),2)</f>
        <v>0</v>
      </c>
      <c r="DC903">
        <f>ROUND(ROUND(AT903*AG903,2),2)</f>
        <v>0</v>
      </c>
    </row>
    <row r="904" spans="1:107">
      <c r="A904">
        <f>ROW(Source!A959)</f>
        <v>959</v>
      </c>
      <c r="B904">
        <v>33304960</v>
      </c>
      <c r="C904">
        <v>33358958</v>
      </c>
      <c r="D904">
        <v>31259116</v>
      </c>
      <c r="E904">
        <v>1</v>
      </c>
      <c r="F904">
        <v>1</v>
      </c>
      <c r="G904">
        <v>1</v>
      </c>
      <c r="H904">
        <v>2</v>
      </c>
      <c r="I904" t="s">
        <v>897</v>
      </c>
      <c r="J904" t="s">
        <v>898</v>
      </c>
      <c r="K904" t="s">
        <v>899</v>
      </c>
      <c r="L904">
        <v>1368</v>
      </c>
      <c r="N904">
        <v>1011</v>
      </c>
      <c r="O904" t="s">
        <v>837</v>
      </c>
      <c r="P904" t="s">
        <v>837</v>
      </c>
      <c r="Q904">
        <v>1</v>
      </c>
      <c r="W904">
        <v>0</v>
      </c>
      <c r="X904">
        <v>520357435</v>
      </c>
      <c r="Y904">
        <v>0.34500000000000003</v>
      </c>
      <c r="AA904">
        <v>0</v>
      </c>
      <c r="AB904">
        <v>30</v>
      </c>
      <c r="AC904">
        <v>0</v>
      </c>
      <c r="AD904">
        <v>0</v>
      </c>
      <c r="AE904">
        <v>0</v>
      </c>
      <c r="AF904">
        <v>30</v>
      </c>
      <c r="AG904">
        <v>0</v>
      </c>
      <c r="AH904">
        <v>0</v>
      </c>
      <c r="AI904">
        <v>1</v>
      </c>
      <c r="AJ904">
        <v>1</v>
      </c>
      <c r="AK904">
        <v>1</v>
      </c>
      <c r="AL904">
        <v>1</v>
      </c>
      <c r="AN904">
        <v>0</v>
      </c>
      <c r="AO904">
        <v>1</v>
      </c>
      <c r="AP904">
        <v>1</v>
      </c>
      <c r="AQ904">
        <v>0</v>
      </c>
      <c r="AR904">
        <v>0</v>
      </c>
      <c r="AS904" t="s">
        <v>3</v>
      </c>
      <c r="AT904">
        <v>0.23</v>
      </c>
      <c r="AU904" t="s">
        <v>21</v>
      </c>
      <c r="AV904">
        <v>0</v>
      </c>
      <c r="AW904">
        <v>2</v>
      </c>
      <c r="AX904">
        <v>33358970</v>
      </c>
      <c r="AY904">
        <v>1</v>
      </c>
      <c r="AZ904">
        <v>0</v>
      </c>
      <c r="BA904">
        <v>1053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Y904*Source!I959</f>
        <v>0.12075</v>
      </c>
      <c r="CY904">
        <f>AB904</f>
        <v>30</v>
      </c>
      <c r="CZ904">
        <f>AF904</f>
        <v>30</v>
      </c>
      <c r="DA904">
        <f>AJ904</f>
        <v>1</v>
      </c>
      <c r="DB904">
        <f>ROUND(((ROUND(AT904*CZ904,2)*1.2)*1.25),2)</f>
        <v>10.35</v>
      </c>
      <c r="DC904">
        <f>ROUND(((ROUND(AT904*AG904,2)*1.2)*1.25),2)</f>
        <v>0</v>
      </c>
    </row>
    <row r="905" spans="1:107">
      <c r="A905">
        <f>ROW(Source!A959)</f>
        <v>959</v>
      </c>
      <c r="B905">
        <v>33304960</v>
      </c>
      <c r="C905">
        <v>33358958</v>
      </c>
      <c r="D905">
        <v>31259879</v>
      </c>
      <c r="E905">
        <v>1</v>
      </c>
      <c r="F905">
        <v>1</v>
      </c>
      <c r="G905">
        <v>1</v>
      </c>
      <c r="H905">
        <v>2</v>
      </c>
      <c r="I905" t="s">
        <v>841</v>
      </c>
      <c r="J905" t="s">
        <v>842</v>
      </c>
      <c r="K905" t="s">
        <v>843</v>
      </c>
      <c r="L905">
        <v>1368</v>
      </c>
      <c r="N905">
        <v>1011</v>
      </c>
      <c r="O905" t="s">
        <v>837</v>
      </c>
      <c r="P905" t="s">
        <v>837</v>
      </c>
      <c r="Q905">
        <v>1</v>
      </c>
      <c r="W905">
        <v>0</v>
      </c>
      <c r="X905">
        <v>1372534845</v>
      </c>
      <c r="Y905">
        <v>0.70499999999999996</v>
      </c>
      <c r="AA905">
        <v>0</v>
      </c>
      <c r="AB905">
        <v>65.709999999999994</v>
      </c>
      <c r="AC905">
        <v>11.6</v>
      </c>
      <c r="AD905">
        <v>0</v>
      </c>
      <c r="AE905">
        <v>0</v>
      </c>
      <c r="AF905">
        <v>65.709999999999994</v>
      </c>
      <c r="AG905">
        <v>11.6</v>
      </c>
      <c r="AH905">
        <v>0</v>
      </c>
      <c r="AI905">
        <v>1</v>
      </c>
      <c r="AJ905">
        <v>1</v>
      </c>
      <c r="AK905">
        <v>1</v>
      </c>
      <c r="AL905">
        <v>1</v>
      </c>
      <c r="AN905">
        <v>0</v>
      </c>
      <c r="AO905">
        <v>1</v>
      </c>
      <c r="AP905">
        <v>1</v>
      </c>
      <c r="AQ905">
        <v>0</v>
      </c>
      <c r="AR905">
        <v>0</v>
      </c>
      <c r="AS905" t="s">
        <v>3</v>
      </c>
      <c r="AT905">
        <v>0.47</v>
      </c>
      <c r="AU905" t="s">
        <v>21</v>
      </c>
      <c r="AV905">
        <v>0</v>
      </c>
      <c r="AW905">
        <v>2</v>
      </c>
      <c r="AX905">
        <v>33358971</v>
      </c>
      <c r="AY905">
        <v>1</v>
      </c>
      <c r="AZ905">
        <v>0</v>
      </c>
      <c r="BA905">
        <v>1054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Y905*Source!I959</f>
        <v>0.24674999999999997</v>
      </c>
      <c r="CY905">
        <f>AB905</f>
        <v>65.709999999999994</v>
      </c>
      <c r="CZ905">
        <f>AF905</f>
        <v>65.709999999999994</v>
      </c>
      <c r="DA905">
        <f>AJ905</f>
        <v>1</v>
      </c>
      <c r="DB905">
        <f>ROUND(((ROUND(AT905*CZ905,2)*1.2)*1.25),2)</f>
        <v>46.32</v>
      </c>
      <c r="DC905">
        <f>ROUND(((ROUND(AT905*AG905,2)*1.2)*1.25),2)</f>
        <v>8.18</v>
      </c>
    </row>
    <row r="906" spans="1:107">
      <c r="A906">
        <f>ROW(Source!A959)</f>
        <v>959</v>
      </c>
      <c r="B906">
        <v>33304960</v>
      </c>
      <c r="C906">
        <v>33358958</v>
      </c>
      <c r="D906">
        <v>31260961</v>
      </c>
      <c r="E906">
        <v>1</v>
      </c>
      <c r="F906">
        <v>1</v>
      </c>
      <c r="G906">
        <v>1</v>
      </c>
      <c r="H906">
        <v>2</v>
      </c>
      <c r="I906" t="s">
        <v>900</v>
      </c>
      <c r="J906" t="s">
        <v>901</v>
      </c>
      <c r="K906" t="s">
        <v>902</v>
      </c>
      <c r="L906">
        <v>1368</v>
      </c>
      <c r="N906">
        <v>1011</v>
      </c>
      <c r="O906" t="s">
        <v>837</v>
      </c>
      <c r="P906" t="s">
        <v>837</v>
      </c>
      <c r="Q906">
        <v>1</v>
      </c>
      <c r="W906">
        <v>0</v>
      </c>
      <c r="X906">
        <v>1581354540</v>
      </c>
      <c r="Y906">
        <v>1.8900000000000001</v>
      </c>
      <c r="AA906">
        <v>0</v>
      </c>
      <c r="AB906">
        <v>2.16</v>
      </c>
      <c r="AC906">
        <v>0</v>
      </c>
      <c r="AD906">
        <v>0</v>
      </c>
      <c r="AE906">
        <v>0</v>
      </c>
      <c r="AF906">
        <v>2.16</v>
      </c>
      <c r="AG906">
        <v>0</v>
      </c>
      <c r="AH906">
        <v>0</v>
      </c>
      <c r="AI906">
        <v>1</v>
      </c>
      <c r="AJ906">
        <v>1</v>
      </c>
      <c r="AK906">
        <v>1</v>
      </c>
      <c r="AL906">
        <v>1</v>
      </c>
      <c r="AN906">
        <v>0</v>
      </c>
      <c r="AO906">
        <v>1</v>
      </c>
      <c r="AP906">
        <v>1</v>
      </c>
      <c r="AQ906">
        <v>0</v>
      </c>
      <c r="AR906">
        <v>0</v>
      </c>
      <c r="AS906" t="s">
        <v>3</v>
      </c>
      <c r="AT906">
        <v>1.26</v>
      </c>
      <c r="AU906" t="s">
        <v>21</v>
      </c>
      <c r="AV906">
        <v>0</v>
      </c>
      <c r="AW906">
        <v>2</v>
      </c>
      <c r="AX906">
        <v>33358972</v>
      </c>
      <c r="AY906">
        <v>1</v>
      </c>
      <c r="AZ906">
        <v>0</v>
      </c>
      <c r="BA906">
        <v>1055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Y906*Source!I959</f>
        <v>0.66149999999999998</v>
      </c>
      <c r="CY906">
        <f>AB906</f>
        <v>2.16</v>
      </c>
      <c r="CZ906">
        <f>AF906</f>
        <v>2.16</v>
      </c>
      <c r="DA906">
        <f>AJ906</f>
        <v>1</v>
      </c>
      <c r="DB906">
        <f>ROUND(((ROUND(AT906*CZ906,2)*1.2)*1.25),2)</f>
        <v>4.08</v>
      </c>
      <c r="DC906">
        <f>ROUND(((ROUND(AT906*AG906,2)*1.2)*1.25),2)</f>
        <v>0</v>
      </c>
    </row>
    <row r="907" spans="1:107">
      <c r="A907">
        <f>ROW(Source!A959)</f>
        <v>959</v>
      </c>
      <c r="B907">
        <v>33304960</v>
      </c>
      <c r="C907">
        <v>33358958</v>
      </c>
      <c r="D907">
        <v>31176145</v>
      </c>
      <c r="E907">
        <v>1</v>
      </c>
      <c r="F907">
        <v>1</v>
      </c>
      <c r="G907">
        <v>1</v>
      </c>
      <c r="H907">
        <v>3</v>
      </c>
      <c r="I907" t="s">
        <v>903</v>
      </c>
      <c r="J907" t="s">
        <v>904</v>
      </c>
      <c r="K907" t="s">
        <v>905</v>
      </c>
      <c r="L907">
        <v>1348</v>
      </c>
      <c r="N907">
        <v>1009</v>
      </c>
      <c r="O907" t="s">
        <v>32</v>
      </c>
      <c r="P907" t="s">
        <v>32</v>
      </c>
      <c r="Q907">
        <v>1000</v>
      </c>
      <c r="W907">
        <v>0</v>
      </c>
      <c r="X907">
        <v>1554699552</v>
      </c>
      <c r="Y907">
        <v>1.26E-2</v>
      </c>
      <c r="AA907">
        <v>1412.5</v>
      </c>
      <c r="AB907">
        <v>0</v>
      </c>
      <c r="AC907">
        <v>0</v>
      </c>
      <c r="AD907">
        <v>0</v>
      </c>
      <c r="AE907">
        <v>1412.5</v>
      </c>
      <c r="AF907">
        <v>0</v>
      </c>
      <c r="AG907">
        <v>0</v>
      </c>
      <c r="AH907">
        <v>0</v>
      </c>
      <c r="AI907">
        <v>1</v>
      </c>
      <c r="AJ907">
        <v>1</v>
      </c>
      <c r="AK907">
        <v>1</v>
      </c>
      <c r="AL907">
        <v>1</v>
      </c>
      <c r="AN907">
        <v>0</v>
      </c>
      <c r="AO907">
        <v>1</v>
      </c>
      <c r="AP907">
        <v>0</v>
      </c>
      <c r="AQ907">
        <v>0</v>
      </c>
      <c r="AR907">
        <v>0</v>
      </c>
      <c r="AS907" t="s">
        <v>3</v>
      </c>
      <c r="AT907">
        <v>1.26E-2</v>
      </c>
      <c r="AU907" t="s">
        <v>3</v>
      </c>
      <c r="AV907">
        <v>0</v>
      </c>
      <c r="AW907">
        <v>2</v>
      </c>
      <c r="AX907">
        <v>33358973</v>
      </c>
      <c r="AY907">
        <v>1</v>
      </c>
      <c r="AZ907">
        <v>0</v>
      </c>
      <c r="BA907">
        <v>1056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Y907*Source!I959</f>
        <v>4.4099999999999999E-3</v>
      </c>
      <c r="CY907">
        <f>AA907</f>
        <v>1412.5</v>
      </c>
      <c r="CZ907">
        <f>AE907</f>
        <v>1412.5</v>
      </c>
      <c r="DA907">
        <f>AI907</f>
        <v>1</v>
      </c>
      <c r="DB907">
        <f>ROUND(ROUND(AT907*CZ907,2),2)</f>
        <v>17.8</v>
      </c>
      <c r="DC907">
        <f>ROUND(ROUND(AT907*AG907,2),2)</f>
        <v>0</v>
      </c>
    </row>
    <row r="908" spans="1:107">
      <c r="A908">
        <f>ROW(Source!A959)</f>
        <v>959</v>
      </c>
      <c r="B908">
        <v>33304960</v>
      </c>
      <c r="C908">
        <v>33358958</v>
      </c>
      <c r="D908">
        <v>31176252</v>
      </c>
      <c r="E908">
        <v>1</v>
      </c>
      <c r="F908">
        <v>1</v>
      </c>
      <c r="G908">
        <v>1</v>
      </c>
      <c r="H908">
        <v>3</v>
      </c>
      <c r="I908" t="s">
        <v>906</v>
      </c>
      <c r="J908" t="s">
        <v>907</v>
      </c>
      <c r="K908" t="s">
        <v>908</v>
      </c>
      <c r="L908">
        <v>1348</v>
      </c>
      <c r="N908">
        <v>1009</v>
      </c>
      <c r="O908" t="s">
        <v>32</v>
      </c>
      <c r="P908" t="s">
        <v>32</v>
      </c>
      <c r="Q908">
        <v>1000</v>
      </c>
      <c r="W908">
        <v>0</v>
      </c>
      <c r="X908">
        <v>136000979</v>
      </c>
      <c r="Y908">
        <v>0.03</v>
      </c>
      <c r="AA908">
        <v>3960</v>
      </c>
      <c r="AB908">
        <v>0</v>
      </c>
      <c r="AC908">
        <v>0</v>
      </c>
      <c r="AD908">
        <v>0</v>
      </c>
      <c r="AE908">
        <v>3960</v>
      </c>
      <c r="AF908">
        <v>0</v>
      </c>
      <c r="AG908">
        <v>0</v>
      </c>
      <c r="AH908">
        <v>0</v>
      </c>
      <c r="AI908">
        <v>1</v>
      </c>
      <c r="AJ908">
        <v>1</v>
      </c>
      <c r="AK908">
        <v>1</v>
      </c>
      <c r="AL908">
        <v>1</v>
      </c>
      <c r="AN908">
        <v>0</v>
      </c>
      <c r="AO908">
        <v>1</v>
      </c>
      <c r="AP908">
        <v>0</v>
      </c>
      <c r="AQ908">
        <v>0</v>
      </c>
      <c r="AR908">
        <v>0</v>
      </c>
      <c r="AS908" t="s">
        <v>3</v>
      </c>
      <c r="AT908">
        <v>0.03</v>
      </c>
      <c r="AU908" t="s">
        <v>3</v>
      </c>
      <c r="AV908">
        <v>0</v>
      </c>
      <c r="AW908">
        <v>2</v>
      </c>
      <c r="AX908">
        <v>33358974</v>
      </c>
      <c r="AY908">
        <v>1</v>
      </c>
      <c r="AZ908">
        <v>0</v>
      </c>
      <c r="BA908">
        <v>1057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Y908*Source!I959</f>
        <v>1.0499999999999999E-2</v>
      </c>
      <c r="CY908">
        <f>AA908</f>
        <v>3960</v>
      </c>
      <c r="CZ908">
        <f>AE908</f>
        <v>3960</v>
      </c>
      <c r="DA908">
        <f>AI908</f>
        <v>1</v>
      </c>
      <c r="DB908">
        <f>ROUND(ROUND(AT908*CZ908,2),2)</f>
        <v>118.8</v>
      </c>
      <c r="DC908">
        <f>ROUND(ROUND(AT908*AG908,2),2)</f>
        <v>0</v>
      </c>
    </row>
    <row r="909" spans="1:107">
      <c r="A909">
        <f>ROW(Source!A959)</f>
        <v>959</v>
      </c>
      <c r="B909">
        <v>33304960</v>
      </c>
      <c r="C909">
        <v>33358958</v>
      </c>
      <c r="D909">
        <v>31201861</v>
      </c>
      <c r="E909">
        <v>1</v>
      </c>
      <c r="F909">
        <v>1</v>
      </c>
      <c r="G909">
        <v>1</v>
      </c>
      <c r="H909">
        <v>3</v>
      </c>
      <c r="I909" t="s">
        <v>909</v>
      </c>
      <c r="J909" t="s">
        <v>910</v>
      </c>
      <c r="K909" t="s">
        <v>911</v>
      </c>
      <c r="L909">
        <v>1348</v>
      </c>
      <c r="N909">
        <v>1009</v>
      </c>
      <c r="O909" t="s">
        <v>32</v>
      </c>
      <c r="P909" t="s">
        <v>32</v>
      </c>
      <c r="Q909">
        <v>1000</v>
      </c>
      <c r="W909">
        <v>0</v>
      </c>
      <c r="X909">
        <v>532254978</v>
      </c>
      <c r="Y909">
        <v>4.7300000000000002E-2</v>
      </c>
      <c r="AA909">
        <v>7590</v>
      </c>
      <c r="AB909">
        <v>0</v>
      </c>
      <c r="AC909">
        <v>0</v>
      </c>
      <c r="AD909">
        <v>0</v>
      </c>
      <c r="AE909">
        <v>7590</v>
      </c>
      <c r="AF909">
        <v>0</v>
      </c>
      <c r="AG909">
        <v>0</v>
      </c>
      <c r="AH909">
        <v>0</v>
      </c>
      <c r="AI909">
        <v>1</v>
      </c>
      <c r="AJ909">
        <v>1</v>
      </c>
      <c r="AK909">
        <v>1</v>
      </c>
      <c r="AL909">
        <v>1</v>
      </c>
      <c r="AN909">
        <v>0</v>
      </c>
      <c r="AO909">
        <v>1</v>
      </c>
      <c r="AP909">
        <v>0</v>
      </c>
      <c r="AQ909">
        <v>0</v>
      </c>
      <c r="AR909">
        <v>0</v>
      </c>
      <c r="AS909" t="s">
        <v>3</v>
      </c>
      <c r="AT909">
        <v>4.7300000000000002E-2</v>
      </c>
      <c r="AU909" t="s">
        <v>3</v>
      </c>
      <c r="AV909">
        <v>0</v>
      </c>
      <c r="AW909">
        <v>2</v>
      </c>
      <c r="AX909">
        <v>33358975</v>
      </c>
      <c r="AY909">
        <v>1</v>
      </c>
      <c r="AZ909">
        <v>0</v>
      </c>
      <c r="BA909">
        <v>1058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Y909*Source!I959</f>
        <v>1.6555E-2</v>
      </c>
      <c r="CY909">
        <f>AA909</f>
        <v>7590</v>
      </c>
      <c r="CZ909">
        <f>AE909</f>
        <v>7590</v>
      </c>
      <c r="DA909">
        <f>AI909</f>
        <v>1</v>
      </c>
      <c r="DB909">
        <f>ROUND(ROUND(AT909*CZ909,2),2)</f>
        <v>359.01</v>
      </c>
      <c r="DC909">
        <f>ROUND(ROUND(AT909*AG909,2),2)</f>
        <v>0</v>
      </c>
    </row>
    <row r="910" spans="1:107">
      <c r="A910">
        <f>ROW(Source!A959)</f>
        <v>959</v>
      </c>
      <c r="B910">
        <v>33304960</v>
      </c>
      <c r="C910">
        <v>33358958</v>
      </c>
      <c r="D910">
        <v>31214657</v>
      </c>
      <c r="E910">
        <v>1</v>
      </c>
      <c r="F910">
        <v>1</v>
      </c>
      <c r="G910">
        <v>1</v>
      </c>
      <c r="H910">
        <v>3</v>
      </c>
      <c r="I910" t="s">
        <v>912</v>
      </c>
      <c r="J910" t="s">
        <v>913</v>
      </c>
      <c r="K910" t="s">
        <v>914</v>
      </c>
      <c r="L910">
        <v>1348</v>
      </c>
      <c r="N910">
        <v>1009</v>
      </c>
      <c r="O910" t="s">
        <v>32</v>
      </c>
      <c r="P910" t="s">
        <v>32</v>
      </c>
      <c r="Q910">
        <v>1000</v>
      </c>
      <c r="W910">
        <v>0</v>
      </c>
      <c r="X910">
        <v>654489916</v>
      </c>
      <c r="Y910">
        <v>1.2600000000000001E-3</v>
      </c>
      <c r="AA910">
        <v>9550.01</v>
      </c>
      <c r="AB910">
        <v>0</v>
      </c>
      <c r="AC910">
        <v>0</v>
      </c>
      <c r="AD910">
        <v>0</v>
      </c>
      <c r="AE910">
        <v>9550.01</v>
      </c>
      <c r="AF910">
        <v>0</v>
      </c>
      <c r="AG910">
        <v>0</v>
      </c>
      <c r="AH910">
        <v>0</v>
      </c>
      <c r="AI910">
        <v>1</v>
      </c>
      <c r="AJ910">
        <v>1</v>
      </c>
      <c r="AK910">
        <v>1</v>
      </c>
      <c r="AL910">
        <v>1</v>
      </c>
      <c r="AN910">
        <v>0</v>
      </c>
      <c r="AO910">
        <v>1</v>
      </c>
      <c r="AP910">
        <v>0</v>
      </c>
      <c r="AQ910">
        <v>0</v>
      </c>
      <c r="AR910">
        <v>0</v>
      </c>
      <c r="AS910" t="s">
        <v>3</v>
      </c>
      <c r="AT910">
        <v>1.2600000000000001E-3</v>
      </c>
      <c r="AU910" t="s">
        <v>3</v>
      </c>
      <c r="AV910">
        <v>0</v>
      </c>
      <c r="AW910">
        <v>2</v>
      </c>
      <c r="AX910">
        <v>33358977</v>
      </c>
      <c r="AY910">
        <v>1</v>
      </c>
      <c r="AZ910">
        <v>0</v>
      </c>
      <c r="BA910">
        <v>1060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Y910*Source!I959</f>
        <v>4.4099999999999999E-4</v>
      </c>
      <c r="CY910">
        <f>AA910</f>
        <v>9550.01</v>
      </c>
      <c r="CZ910">
        <f>AE910</f>
        <v>9550.01</v>
      </c>
      <c r="DA910">
        <f>AI910</f>
        <v>1</v>
      </c>
      <c r="DB910">
        <f>ROUND(ROUND(AT910*CZ910,2),2)</f>
        <v>12.03</v>
      </c>
      <c r="DC910">
        <f>ROUND(ROUND(AT910*AG910,2),2)</f>
        <v>0</v>
      </c>
    </row>
    <row r="911" spans="1:107">
      <c r="A911">
        <f>ROW(Source!A962)</f>
        <v>962</v>
      </c>
      <c r="B911">
        <v>33304975</v>
      </c>
      <c r="C911">
        <v>33358979</v>
      </c>
      <c r="D911">
        <v>31172061</v>
      </c>
      <c r="E911">
        <v>1</v>
      </c>
      <c r="F911">
        <v>1</v>
      </c>
      <c r="G911">
        <v>1</v>
      </c>
      <c r="H911">
        <v>1</v>
      </c>
      <c r="I911" t="s">
        <v>850</v>
      </c>
      <c r="J911" t="s">
        <v>3</v>
      </c>
      <c r="K911" t="s">
        <v>851</v>
      </c>
      <c r="L911">
        <v>1191</v>
      </c>
      <c r="N911">
        <v>1013</v>
      </c>
      <c r="O911" t="s">
        <v>831</v>
      </c>
      <c r="P911" t="s">
        <v>831</v>
      </c>
      <c r="Q911">
        <v>1</v>
      </c>
      <c r="W911">
        <v>0</v>
      </c>
      <c r="X911">
        <v>-784637506</v>
      </c>
      <c r="Y911">
        <v>111.61439999999999</v>
      </c>
      <c r="AA911">
        <v>0</v>
      </c>
      <c r="AB911">
        <v>0</v>
      </c>
      <c r="AC911">
        <v>0</v>
      </c>
      <c r="AD911">
        <v>8.74</v>
      </c>
      <c r="AE911">
        <v>0</v>
      </c>
      <c r="AF911">
        <v>0</v>
      </c>
      <c r="AG911">
        <v>0</v>
      </c>
      <c r="AH911">
        <v>8.74</v>
      </c>
      <c r="AI911">
        <v>1</v>
      </c>
      <c r="AJ911">
        <v>1</v>
      </c>
      <c r="AK911">
        <v>1</v>
      </c>
      <c r="AL911">
        <v>1</v>
      </c>
      <c r="AN911">
        <v>0</v>
      </c>
      <c r="AO911">
        <v>1</v>
      </c>
      <c r="AP911">
        <v>1</v>
      </c>
      <c r="AQ911">
        <v>0</v>
      </c>
      <c r="AR911">
        <v>0</v>
      </c>
      <c r="AS911" t="s">
        <v>3</v>
      </c>
      <c r="AT911">
        <v>80.88</v>
      </c>
      <c r="AU911" t="s">
        <v>22</v>
      </c>
      <c r="AV911">
        <v>1</v>
      </c>
      <c r="AW911">
        <v>2</v>
      </c>
      <c r="AX911">
        <v>33360481</v>
      </c>
      <c r="AY911">
        <v>1</v>
      </c>
      <c r="AZ911">
        <v>0</v>
      </c>
      <c r="BA911">
        <v>1061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Y911*Source!I962</f>
        <v>17.411846399999998</v>
      </c>
      <c r="CY911">
        <f>AD911</f>
        <v>8.74</v>
      </c>
      <c r="CZ911">
        <f>AH911</f>
        <v>8.74</v>
      </c>
      <c r="DA911">
        <f>AL911</f>
        <v>1</v>
      </c>
      <c r="DB911">
        <f>ROUND(((ROUND(AT911*CZ911,2)*1.2)*1.15),2)</f>
        <v>975.51</v>
      </c>
      <c r="DC911">
        <f>ROUND(((ROUND(AT911*AG911,2)*1.2)*1.15),2)</f>
        <v>0</v>
      </c>
    </row>
    <row r="912" spans="1:107">
      <c r="A912">
        <f>ROW(Source!A962)</f>
        <v>962</v>
      </c>
      <c r="B912">
        <v>33304975</v>
      </c>
      <c r="C912">
        <v>33358979</v>
      </c>
      <c r="D912">
        <v>31172011</v>
      </c>
      <c r="E912">
        <v>1</v>
      </c>
      <c r="F912">
        <v>1</v>
      </c>
      <c r="G912">
        <v>1</v>
      </c>
      <c r="H912">
        <v>1</v>
      </c>
      <c r="I912" t="s">
        <v>832</v>
      </c>
      <c r="J912" t="s">
        <v>3</v>
      </c>
      <c r="K912" t="s">
        <v>833</v>
      </c>
      <c r="L912">
        <v>1191</v>
      </c>
      <c r="N912">
        <v>1013</v>
      </c>
      <c r="O912" t="s">
        <v>831</v>
      </c>
      <c r="P912" t="s">
        <v>831</v>
      </c>
      <c r="Q912">
        <v>1</v>
      </c>
      <c r="W912">
        <v>0</v>
      </c>
      <c r="X912">
        <v>-1417349443</v>
      </c>
      <c r="Y912">
        <v>0.76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1</v>
      </c>
      <c r="AJ912">
        <v>1</v>
      </c>
      <c r="AK912">
        <v>1</v>
      </c>
      <c r="AL912">
        <v>1</v>
      </c>
      <c r="AN912">
        <v>0</v>
      </c>
      <c r="AO912">
        <v>1</v>
      </c>
      <c r="AP912">
        <v>0</v>
      </c>
      <c r="AQ912">
        <v>0</v>
      </c>
      <c r="AR912">
        <v>0</v>
      </c>
      <c r="AS912" t="s">
        <v>3</v>
      </c>
      <c r="AT912">
        <v>0.76</v>
      </c>
      <c r="AU912" t="s">
        <v>3</v>
      </c>
      <c r="AV912">
        <v>2</v>
      </c>
      <c r="AW912">
        <v>2</v>
      </c>
      <c r="AX912">
        <v>33360482</v>
      </c>
      <c r="AY912">
        <v>1</v>
      </c>
      <c r="AZ912">
        <v>2048</v>
      </c>
      <c r="BA912">
        <v>1062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Y912*Source!I962</f>
        <v>0.11856</v>
      </c>
      <c r="CY912">
        <f>AD912</f>
        <v>0</v>
      </c>
      <c r="CZ912">
        <f>AH912</f>
        <v>0</v>
      </c>
      <c r="DA912">
        <f>AL912</f>
        <v>1</v>
      </c>
      <c r="DB912">
        <f>ROUND(ROUND(AT912*CZ912,2),2)</f>
        <v>0</v>
      </c>
      <c r="DC912">
        <f>ROUND(ROUND(AT912*AG912,2),2)</f>
        <v>0</v>
      </c>
    </row>
    <row r="913" spans="1:107">
      <c r="A913">
        <f>ROW(Source!A962)</f>
        <v>962</v>
      </c>
      <c r="B913">
        <v>33304975</v>
      </c>
      <c r="C913">
        <v>33358979</v>
      </c>
      <c r="D913">
        <v>31258491</v>
      </c>
      <c r="E913">
        <v>1</v>
      </c>
      <c r="F913">
        <v>1</v>
      </c>
      <c r="G913">
        <v>1</v>
      </c>
      <c r="H913">
        <v>2</v>
      </c>
      <c r="I913" t="s">
        <v>834</v>
      </c>
      <c r="J913" t="s">
        <v>835</v>
      </c>
      <c r="K913" t="s">
        <v>836</v>
      </c>
      <c r="L913">
        <v>1368</v>
      </c>
      <c r="N913">
        <v>1011</v>
      </c>
      <c r="O913" t="s">
        <v>837</v>
      </c>
      <c r="P913" t="s">
        <v>837</v>
      </c>
      <c r="Q913">
        <v>1</v>
      </c>
      <c r="W913">
        <v>0</v>
      </c>
      <c r="X913">
        <v>-1718674368</v>
      </c>
      <c r="Y913">
        <v>0.46499999999999997</v>
      </c>
      <c r="AA913">
        <v>0</v>
      </c>
      <c r="AB913">
        <v>111.99</v>
      </c>
      <c r="AC913">
        <v>13.5</v>
      </c>
      <c r="AD913">
        <v>0</v>
      </c>
      <c r="AE913">
        <v>0</v>
      </c>
      <c r="AF913">
        <v>111.99</v>
      </c>
      <c r="AG913">
        <v>13.5</v>
      </c>
      <c r="AH913">
        <v>0</v>
      </c>
      <c r="AI913">
        <v>1</v>
      </c>
      <c r="AJ913">
        <v>1</v>
      </c>
      <c r="AK913">
        <v>1</v>
      </c>
      <c r="AL913">
        <v>1</v>
      </c>
      <c r="AN913">
        <v>0</v>
      </c>
      <c r="AO913">
        <v>1</v>
      </c>
      <c r="AP913">
        <v>1</v>
      </c>
      <c r="AQ913">
        <v>0</v>
      </c>
      <c r="AR913">
        <v>0</v>
      </c>
      <c r="AS913" t="s">
        <v>3</v>
      </c>
      <c r="AT913">
        <v>0.31</v>
      </c>
      <c r="AU913" t="s">
        <v>21</v>
      </c>
      <c r="AV913">
        <v>0</v>
      </c>
      <c r="AW913">
        <v>2</v>
      </c>
      <c r="AX913">
        <v>33360483</v>
      </c>
      <c r="AY913">
        <v>1</v>
      </c>
      <c r="AZ913">
        <v>0</v>
      </c>
      <c r="BA913">
        <v>1063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Y913*Source!I962</f>
        <v>7.2539999999999993E-2</v>
      </c>
      <c r="CY913">
        <f>AB913</f>
        <v>111.99</v>
      </c>
      <c r="CZ913">
        <f>AF913</f>
        <v>111.99</v>
      </c>
      <c r="DA913">
        <f>AJ913</f>
        <v>1</v>
      </c>
      <c r="DB913">
        <f>ROUND(((ROUND(AT913*CZ913,2)*1.2)*1.25),2)</f>
        <v>52.08</v>
      </c>
      <c r="DC913">
        <f>ROUND(((ROUND(AT913*AG913,2)*1.2)*1.25),2)</f>
        <v>6.29</v>
      </c>
    </row>
    <row r="914" spans="1:107">
      <c r="A914">
        <f>ROW(Source!A962)</f>
        <v>962</v>
      </c>
      <c r="B914">
        <v>33304975</v>
      </c>
      <c r="C914">
        <v>33358979</v>
      </c>
      <c r="D914">
        <v>31258691</v>
      </c>
      <c r="E914">
        <v>1</v>
      </c>
      <c r="F914">
        <v>1</v>
      </c>
      <c r="G914">
        <v>1</v>
      </c>
      <c r="H914">
        <v>2</v>
      </c>
      <c r="I914" t="s">
        <v>838</v>
      </c>
      <c r="J914" t="s">
        <v>839</v>
      </c>
      <c r="K914" t="s">
        <v>840</v>
      </c>
      <c r="L914">
        <v>1368</v>
      </c>
      <c r="N914">
        <v>1011</v>
      </c>
      <c r="O914" t="s">
        <v>837</v>
      </c>
      <c r="P914" t="s">
        <v>837</v>
      </c>
      <c r="Q914">
        <v>1</v>
      </c>
      <c r="W914">
        <v>0</v>
      </c>
      <c r="X914">
        <v>1373224040</v>
      </c>
      <c r="Y914">
        <v>15.075000000000001</v>
      </c>
      <c r="AA914">
        <v>0</v>
      </c>
      <c r="AB914">
        <v>3.12</v>
      </c>
      <c r="AC914">
        <v>0</v>
      </c>
      <c r="AD914">
        <v>0</v>
      </c>
      <c r="AE914">
        <v>0</v>
      </c>
      <c r="AF914">
        <v>3.12</v>
      </c>
      <c r="AG914">
        <v>0</v>
      </c>
      <c r="AH914">
        <v>0</v>
      </c>
      <c r="AI914">
        <v>1</v>
      </c>
      <c r="AJ914">
        <v>1</v>
      </c>
      <c r="AK914">
        <v>1</v>
      </c>
      <c r="AL914">
        <v>1</v>
      </c>
      <c r="AN914">
        <v>0</v>
      </c>
      <c r="AO914">
        <v>1</v>
      </c>
      <c r="AP914">
        <v>1</v>
      </c>
      <c r="AQ914">
        <v>0</v>
      </c>
      <c r="AR914">
        <v>0</v>
      </c>
      <c r="AS914" t="s">
        <v>3</v>
      </c>
      <c r="AT914">
        <v>10.050000000000001</v>
      </c>
      <c r="AU914" t="s">
        <v>21</v>
      </c>
      <c r="AV914">
        <v>0</v>
      </c>
      <c r="AW914">
        <v>2</v>
      </c>
      <c r="AX914">
        <v>33360484</v>
      </c>
      <c r="AY914">
        <v>1</v>
      </c>
      <c r="AZ914">
        <v>0</v>
      </c>
      <c r="BA914">
        <v>1064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Y914*Source!I962</f>
        <v>2.3517000000000001</v>
      </c>
      <c r="CY914">
        <f>AB914</f>
        <v>3.12</v>
      </c>
      <c r="CZ914">
        <f>AF914</f>
        <v>3.12</v>
      </c>
      <c r="DA914">
        <f>AJ914</f>
        <v>1</v>
      </c>
      <c r="DB914">
        <f>ROUND(((ROUND(AT914*CZ914,2)*1.2)*1.25),2)</f>
        <v>47.04</v>
      </c>
      <c r="DC914">
        <f>ROUND(((ROUND(AT914*AG914,2)*1.2)*1.25),2)</f>
        <v>0</v>
      </c>
    </row>
    <row r="915" spans="1:107">
      <c r="A915">
        <f>ROW(Source!A962)</f>
        <v>962</v>
      </c>
      <c r="B915">
        <v>33304975</v>
      </c>
      <c r="C915">
        <v>33358979</v>
      </c>
      <c r="D915">
        <v>31258646</v>
      </c>
      <c r="E915">
        <v>1</v>
      </c>
      <c r="F915">
        <v>1</v>
      </c>
      <c r="G915">
        <v>1</v>
      </c>
      <c r="H915">
        <v>2</v>
      </c>
      <c r="I915" t="s">
        <v>866</v>
      </c>
      <c r="J915" t="s">
        <v>867</v>
      </c>
      <c r="K915" t="s">
        <v>868</v>
      </c>
      <c r="L915">
        <v>1368</v>
      </c>
      <c r="N915">
        <v>1011</v>
      </c>
      <c r="O915" t="s">
        <v>837</v>
      </c>
      <c r="P915" t="s">
        <v>837</v>
      </c>
      <c r="Q915">
        <v>1</v>
      </c>
      <c r="W915">
        <v>0</v>
      </c>
      <c r="X915">
        <v>-1985289705</v>
      </c>
      <c r="Y915">
        <v>0.3</v>
      </c>
      <c r="AA915">
        <v>0</v>
      </c>
      <c r="AB915">
        <v>6.66</v>
      </c>
      <c r="AC915">
        <v>0</v>
      </c>
      <c r="AD915">
        <v>0</v>
      </c>
      <c r="AE915">
        <v>0</v>
      </c>
      <c r="AF915">
        <v>6.66</v>
      </c>
      <c r="AG915">
        <v>0</v>
      </c>
      <c r="AH915">
        <v>0</v>
      </c>
      <c r="AI915">
        <v>1</v>
      </c>
      <c r="AJ915">
        <v>1</v>
      </c>
      <c r="AK915">
        <v>1</v>
      </c>
      <c r="AL915">
        <v>1</v>
      </c>
      <c r="AN915">
        <v>0</v>
      </c>
      <c r="AO915">
        <v>1</v>
      </c>
      <c r="AP915">
        <v>1</v>
      </c>
      <c r="AQ915">
        <v>0</v>
      </c>
      <c r="AR915">
        <v>0</v>
      </c>
      <c r="AS915" t="s">
        <v>3</v>
      </c>
      <c r="AT915">
        <v>0.2</v>
      </c>
      <c r="AU915" t="s">
        <v>21</v>
      </c>
      <c r="AV915">
        <v>0</v>
      </c>
      <c r="AW915">
        <v>2</v>
      </c>
      <c r="AX915">
        <v>33360485</v>
      </c>
      <c r="AY915">
        <v>1</v>
      </c>
      <c r="AZ915">
        <v>0</v>
      </c>
      <c r="BA915">
        <v>1065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Y915*Source!I962</f>
        <v>4.6800000000000001E-2</v>
      </c>
      <c r="CY915">
        <f>AB915</f>
        <v>6.66</v>
      </c>
      <c r="CZ915">
        <f>AF915</f>
        <v>6.66</v>
      </c>
      <c r="DA915">
        <f>AJ915</f>
        <v>1</v>
      </c>
      <c r="DB915">
        <f>ROUND(((ROUND(AT915*CZ915,2)*1.2)*1.25),2)</f>
        <v>2</v>
      </c>
      <c r="DC915">
        <f>ROUND(((ROUND(AT915*AG915,2)*1.2)*1.25),2)</f>
        <v>0</v>
      </c>
    </row>
    <row r="916" spans="1:107">
      <c r="A916">
        <f>ROW(Source!A962)</f>
        <v>962</v>
      </c>
      <c r="B916">
        <v>33304975</v>
      </c>
      <c r="C916">
        <v>33358979</v>
      </c>
      <c r="D916">
        <v>31259879</v>
      </c>
      <c r="E916">
        <v>1</v>
      </c>
      <c r="F916">
        <v>1</v>
      </c>
      <c r="G916">
        <v>1</v>
      </c>
      <c r="H916">
        <v>2</v>
      </c>
      <c r="I916" t="s">
        <v>841</v>
      </c>
      <c r="J916" t="s">
        <v>842</v>
      </c>
      <c r="K916" t="s">
        <v>843</v>
      </c>
      <c r="L916">
        <v>1368</v>
      </c>
      <c r="N916">
        <v>1011</v>
      </c>
      <c r="O916" t="s">
        <v>837</v>
      </c>
      <c r="P916" t="s">
        <v>837</v>
      </c>
      <c r="Q916">
        <v>1</v>
      </c>
      <c r="W916">
        <v>0</v>
      </c>
      <c r="X916">
        <v>1372534845</v>
      </c>
      <c r="Y916">
        <v>0.67500000000000004</v>
      </c>
      <c r="AA916">
        <v>0</v>
      </c>
      <c r="AB916">
        <v>65.709999999999994</v>
      </c>
      <c r="AC916">
        <v>11.6</v>
      </c>
      <c r="AD916">
        <v>0</v>
      </c>
      <c r="AE916">
        <v>0</v>
      </c>
      <c r="AF916">
        <v>65.709999999999994</v>
      </c>
      <c r="AG916">
        <v>11.6</v>
      </c>
      <c r="AH916">
        <v>0</v>
      </c>
      <c r="AI916">
        <v>1</v>
      </c>
      <c r="AJ916">
        <v>1</v>
      </c>
      <c r="AK916">
        <v>1</v>
      </c>
      <c r="AL916">
        <v>1</v>
      </c>
      <c r="AN916">
        <v>0</v>
      </c>
      <c r="AO916">
        <v>1</v>
      </c>
      <c r="AP916">
        <v>1</v>
      </c>
      <c r="AQ916">
        <v>0</v>
      </c>
      <c r="AR916">
        <v>0</v>
      </c>
      <c r="AS916" t="s">
        <v>3</v>
      </c>
      <c r="AT916">
        <v>0.45</v>
      </c>
      <c r="AU916" t="s">
        <v>21</v>
      </c>
      <c r="AV916">
        <v>0</v>
      </c>
      <c r="AW916">
        <v>2</v>
      </c>
      <c r="AX916">
        <v>33360486</v>
      </c>
      <c r="AY916">
        <v>1</v>
      </c>
      <c r="AZ916">
        <v>0</v>
      </c>
      <c r="BA916">
        <v>1066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Y916*Source!I962</f>
        <v>0.1053</v>
      </c>
      <c r="CY916">
        <f>AB916</f>
        <v>65.709999999999994</v>
      </c>
      <c r="CZ916">
        <f>AF916</f>
        <v>65.709999999999994</v>
      </c>
      <c r="DA916">
        <f>AJ916</f>
        <v>1</v>
      </c>
      <c r="DB916">
        <f>ROUND(((ROUND(AT916*CZ916,2)*1.2)*1.25),2)</f>
        <v>44.36</v>
      </c>
      <c r="DC916">
        <f>ROUND(((ROUND(AT916*AG916,2)*1.2)*1.25),2)</f>
        <v>7.83</v>
      </c>
    </row>
    <row r="917" spans="1:107">
      <c r="A917">
        <f>ROW(Source!A962)</f>
        <v>962</v>
      </c>
      <c r="B917">
        <v>33304975</v>
      </c>
      <c r="C917">
        <v>33358979</v>
      </c>
      <c r="D917">
        <v>31260100</v>
      </c>
      <c r="E917">
        <v>1</v>
      </c>
      <c r="F917">
        <v>1</v>
      </c>
      <c r="G917">
        <v>1</v>
      </c>
      <c r="H917">
        <v>2</v>
      </c>
      <c r="I917" t="s">
        <v>858</v>
      </c>
      <c r="J917" t="s">
        <v>859</v>
      </c>
      <c r="K917" t="s">
        <v>860</v>
      </c>
      <c r="L917">
        <v>1368</v>
      </c>
      <c r="N917">
        <v>1011</v>
      </c>
      <c r="O917" t="s">
        <v>837</v>
      </c>
      <c r="P917" t="s">
        <v>837</v>
      </c>
      <c r="Q917">
        <v>1</v>
      </c>
      <c r="W917">
        <v>0</v>
      </c>
      <c r="X917">
        <v>-353815937</v>
      </c>
      <c r="Y917">
        <v>1.9650000000000001</v>
      </c>
      <c r="AA917">
        <v>0</v>
      </c>
      <c r="AB917">
        <v>8.1</v>
      </c>
      <c r="AC917">
        <v>0</v>
      </c>
      <c r="AD917">
        <v>0</v>
      </c>
      <c r="AE917">
        <v>0</v>
      </c>
      <c r="AF917">
        <v>8.1</v>
      </c>
      <c r="AG917">
        <v>0</v>
      </c>
      <c r="AH917">
        <v>0</v>
      </c>
      <c r="AI917">
        <v>1</v>
      </c>
      <c r="AJ917">
        <v>1</v>
      </c>
      <c r="AK917">
        <v>1</v>
      </c>
      <c r="AL917">
        <v>1</v>
      </c>
      <c r="AN917">
        <v>0</v>
      </c>
      <c r="AO917">
        <v>1</v>
      </c>
      <c r="AP917">
        <v>1</v>
      </c>
      <c r="AQ917">
        <v>0</v>
      </c>
      <c r="AR917">
        <v>0</v>
      </c>
      <c r="AS917" t="s">
        <v>3</v>
      </c>
      <c r="AT917">
        <v>1.31</v>
      </c>
      <c r="AU917" t="s">
        <v>21</v>
      </c>
      <c r="AV917">
        <v>0</v>
      </c>
      <c r="AW917">
        <v>2</v>
      </c>
      <c r="AX917">
        <v>33360487</v>
      </c>
      <c r="AY917">
        <v>1</v>
      </c>
      <c r="AZ917">
        <v>0</v>
      </c>
      <c r="BA917">
        <v>1067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Y917*Source!I962</f>
        <v>0.30654000000000003</v>
      </c>
      <c r="CY917">
        <f>AB917</f>
        <v>8.1</v>
      </c>
      <c r="CZ917">
        <f>AF917</f>
        <v>8.1</v>
      </c>
      <c r="DA917">
        <f>AJ917</f>
        <v>1</v>
      </c>
      <c r="DB917">
        <f>ROUND(((ROUND(AT917*CZ917,2)*1.2)*1.25),2)</f>
        <v>15.92</v>
      </c>
      <c r="DC917">
        <f>ROUND(((ROUND(AT917*AG917,2)*1.2)*1.25),2)</f>
        <v>0</v>
      </c>
    </row>
    <row r="918" spans="1:107">
      <c r="A918">
        <f>ROW(Source!A962)</f>
        <v>962</v>
      </c>
      <c r="B918">
        <v>33304975</v>
      </c>
      <c r="C918">
        <v>33358979</v>
      </c>
      <c r="D918">
        <v>31178369</v>
      </c>
      <c r="E918">
        <v>1</v>
      </c>
      <c r="F918">
        <v>1</v>
      </c>
      <c r="G918">
        <v>1</v>
      </c>
      <c r="H918">
        <v>3</v>
      </c>
      <c r="I918" t="s">
        <v>915</v>
      </c>
      <c r="J918" t="s">
        <v>916</v>
      </c>
      <c r="K918" t="s">
        <v>917</v>
      </c>
      <c r="L918">
        <v>1346</v>
      </c>
      <c r="N918">
        <v>1009</v>
      </c>
      <c r="O918" t="s">
        <v>78</v>
      </c>
      <c r="P918" t="s">
        <v>78</v>
      </c>
      <c r="Q918">
        <v>1</v>
      </c>
      <c r="W918">
        <v>0</v>
      </c>
      <c r="X918">
        <v>1730218770</v>
      </c>
      <c r="Y918">
        <v>7.95</v>
      </c>
      <c r="AA918">
        <v>39.020000000000003</v>
      </c>
      <c r="AB918">
        <v>0</v>
      </c>
      <c r="AC918">
        <v>0</v>
      </c>
      <c r="AD918">
        <v>0</v>
      </c>
      <c r="AE918">
        <v>39.020000000000003</v>
      </c>
      <c r="AF918">
        <v>0</v>
      </c>
      <c r="AG918">
        <v>0</v>
      </c>
      <c r="AH918">
        <v>0</v>
      </c>
      <c r="AI918">
        <v>1</v>
      </c>
      <c r="AJ918">
        <v>1</v>
      </c>
      <c r="AK918">
        <v>1</v>
      </c>
      <c r="AL918">
        <v>1</v>
      </c>
      <c r="AN918">
        <v>0</v>
      </c>
      <c r="AO918">
        <v>1</v>
      </c>
      <c r="AP918">
        <v>0</v>
      </c>
      <c r="AQ918">
        <v>0</v>
      </c>
      <c r="AR918">
        <v>0</v>
      </c>
      <c r="AS918" t="s">
        <v>3</v>
      </c>
      <c r="AT918">
        <v>7.95</v>
      </c>
      <c r="AU918" t="s">
        <v>3</v>
      </c>
      <c r="AV918">
        <v>0</v>
      </c>
      <c r="AW918">
        <v>2</v>
      </c>
      <c r="AX918">
        <v>33360488</v>
      </c>
      <c r="AY918">
        <v>1</v>
      </c>
      <c r="AZ918">
        <v>0</v>
      </c>
      <c r="BA918">
        <v>1068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Y918*Source!I962</f>
        <v>1.2402</v>
      </c>
      <c r="CY918">
        <f>AA918</f>
        <v>39.020000000000003</v>
      </c>
      <c r="CZ918">
        <f>AE918</f>
        <v>39.020000000000003</v>
      </c>
      <c r="DA918">
        <f>AI918</f>
        <v>1</v>
      </c>
      <c r="DB918">
        <f>ROUND(ROUND(AT918*CZ918,2),2)</f>
        <v>310.20999999999998</v>
      </c>
      <c r="DC918">
        <f>ROUND(ROUND(AT918*AG918,2),2)</f>
        <v>0</v>
      </c>
    </row>
    <row r="919" spans="1:107">
      <c r="A919">
        <f>ROW(Source!A962)</f>
        <v>962</v>
      </c>
      <c r="B919">
        <v>33304975</v>
      </c>
      <c r="C919">
        <v>33358979</v>
      </c>
      <c r="D919">
        <v>31179550</v>
      </c>
      <c r="E919">
        <v>1</v>
      </c>
      <c r="F919">
        <v>1</v>
      </c>
      <c r="G919">
        <v>1</v>
      </c>
      <c r="H919">
        <v>3</v>
      </c>
      <c r="I919" t="s">
        <v>861</v>
      </c>
      <c r="J919" t="s">
        <v>862</v>
      </c>
      <c r="K919" t="s">
        <v>863</v>
      </c>
      <c r="L919">
        <v>1348</v>
      </c>
      <c r="N919">
        <v>1009</v>
      </c>
      <c r="O919" t="s">
        <v>32</v>
      </c>
      <c r="P919" t="s">
        <v>32</v>
      </c>
      <c r="Q919">
        <v>1000</v>
      </c>
      <c r="W919">
        <v>0</v>
      </c>
      <c r="X919">
        <v>-1068056325</v>
      </c>
      <c r="Y919">
        <v>3.3E-4</v>
      </c>
      <c r="AA919">
        <v>10362</v>
      </c>
      <c r="AB919">
        <v>0</v>
      </c>
      <c r="AC919">
        <v>0</v>
      </c>
      <c r="AD919">
        <v>0</v>
      </c>
      <c r="AE919">
        <v>10362</v>
      </c>
      <c r="AF919">
        <v>0</v>
      </c>
      <c r="AG919">
        <v>0</v>
      </c>
      <c r="AH919">
        <v>0</v>
      </c>
      <c r="AI919">
        <v>1</v>
      </c>
      <c r="AJ919">
        <v>1</v>
      </c>
      <c r="AK919">
        <v>1</v>
      </c>
      <c r="AL919">
        <v>1</v>
      </c>
      <c r="AN919">
        <v>0</v>
      </c>
      <c r="AO919">
        <v>1</v>
      </c>
      <c r="AP919">
        <v>0</v>
      </c>
      <c r="AQ919">
        <v>0</v>
      </c>
      <c r="AR919">
        <v>0</v>
      </c>
      <c r="AS919" t="s">
        <v>3</v>
      </c>
      <c r="AT919">
        <v>3.3E-4</v>
      </c>
      <c r="AU919" t="s">
        <v>3</v>
      </c>
      <c r="AV919">
        <v>0</v>
      </c>
      <c r="AW919">
        <v>2</v>
      </c>
      <c r="AX919">
        <v>33360489</v>
      </c>
      <c r="AY919">
        <v>1</v>
      </c>
      <c r="AZ919">
        <v>0</v>
      </c>
      <c r="BA919">
        <v>1069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Y919*Source!I962</f>
        <v>5.1480000000000002E-5</v>
      </c>
      <c r="CY919">
        <f>AA919</f>
        <v>10362</v>
      </c>
      <c r="CZ919">
        <f>AE919</f>
        <v>10362</v>
      </c>
      <c r="DA919">
        <f>AI919</f>
        <v>1</v>
      </c>
      <c r="DB919">
        <f>ROUND(ROUND(AT919*CZ919,2),2)</f>
        <v>3.42</v>
      </c>
      <c r="DC919">
        <f>ROUND(ROUND(AT919*AG919,2),2)</f>
        <v>0</v>
      </c>
    </row>
    <row r="920" spans="1:107">
      <c r="A920">
        <f>ROW(Source!A962)</f>
        <v>962</v>
      </c>
      <c r="B920">
        <v>33304975</v>
      </c>
      <c r="C920">
        <v>33358979</v>
      </c>
      <c r="D920">
        <v>31180727</v>
      </c>
      <c r="E920">
        <v>1</v>
      </c>
      <c r="F920">
        <v>1</v>
      </c>
      <c r="G920">
        <v>1</v>
      </c>
      <c r="H920">
        <v>3</v>
      </c>
      <c r="I920" t="s">
        <v>844</v>
      </c>
      <c r="J920" t="s">
        <v>845</v>
      </c>
      <c r="K920" t="s">
        <v>846</v>
      </c>
      <c r="L920">
        <v>1348</v>
      </c>
      <c r="N920">
        <v>1009</v>
      </c>
      <c r="O920" t="s">
        <v>32</v>
      </c>
      <c r="P920" t="s">
        <v>32</v>
      </c>
      <c r="Q920">
        <v>1000</v>
      </c>
      <c r="W920">
        <v>0</v>
      </c>
      <c r="X920">
        <v>-437906794</v>
      </c>
      <c r="Y920">
        <v>6.0000000000000001E-3</v>
      </c>
      <c r="AA920">
        <v>9040.01</v>
      </c>
      <c r="AB920">
        <v>0</v>
      </c>
      <c r="AC920">
        <v>0</v>
      </c>
      <c r="AD920">
        <v>0</v>
      </c>
      <c r="AE920">
        <v>9040.01</v>
      </c>
      <c r="AF920">
        <v>0</v>
      </c>
      <c r="AG920">
        <v>0</v>
      </c>
      <c r="AH920">
        <v>0</v>
      </c>
      <c r="AI920">
        <v>1</v>
      </c>
      <c r="AJ920">
        <v>1</v>
      </c>
      <c r="AK920">
        <v>1</v>
      </c>
      <c r="AL920">
        <v>1</v>
      </c>
      <c r="AN920">
        <v>0</v>
      </c>
      <c r="AO920">
        <v>1</v>
      </c>
      <c r="AP920">
        <v>0</v>
      </c>
      <c r="AQ920">
        <v>0</v>
      </c>
      <c r="AR920">
        <v>0</v>
      </c>
      <c r="AS920" t="s">
        <v>3</v>
      </c>
      <c r="AT920">
        <v>6.0000000000000001E-3</v>
      </c>
      <c r="AU920" t="s">
        <v>3</v>
      </c>
      <c r="AV920">
        <v>0</v>
      </c>
      <c r="AW920">
        <v>2</v>
      </c>
      <c r="AX920">
        <v>33360490</v>
      </c>
      <c r="AY920">
        <v>1</v>
      </c>
      <c r="AZ920">
        <v>0</v>
      </c>
      <c r="BA920">
        <v>1070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Y920*Source!I962</f>
        <v>9.3599999999999998E-4</v>
      </c>
      <c r="CY920">
        <f>AA920</f>
        <v>9040.01</v>
      </c>
      <c r="CZ920">
        <f>AE920</f>
        <v>9040.01</v>
      </c>
      <c r="DA920">
        <f>AI920</f>
        <v>1</v>
      </c>
      <c r="DB920">
        <f>ROUND(ROUND(AT920*CZ920,2),2)</f>
        <v>54.24</v>
      </c>
      <c r="DC920">
        <f>ROUND(ROUND(AT920*AG920,2),2)</f>
        <v>0</v>
      </c>
    </row>
    <row r="921" spans="1:107">
      <c r="A921">
        <f>ROW(Source!A962)</f>
        <v>962</v>
      </c>
      <c r="B921">
        <v>33304975</v>
      </c>
      <c r="C921">
        <v>33358979</v>
      </c>
      <c r="D921">
        <v>31181610</v>
      </c>
      <c r="E921">
        <v>1</v>
      </c>
      <c r="F921">
        <v>1</v>
      </c>
      <c r="G921">
        <v>1</v>
      </c>
      <c r="H921">
        <v>3</v>
      </c>
      <c r="I921" t="s">
        <v>847</v>
      </c>
      <c r="J921" t="s">
        <v>848</v>
      </c>
      <c r="K921" t="s">
        <v>849</v>
      </c>
      <c r="L921">
        <v>1346</v>
      </c>
      <c r="N921">
        <v>1009</v>
      </c>
      <c r="O921" t="s">
        <v>78</v>
      </c>
      <c r="P921" t="s">
        <v>78</v>
      </c>
      <c r="Q921">
        <v>1</v>
      </c>
      <c r="W921">
        <v>0</v>
      </c>
      <c r="X921">
        <v>-731615568</v>
      </c>
      <c r="Y921">
        <v>9.09</v>
      </c>
      <c r="AA921">
        <v>23.09</v>
      </c>
      <c r="AB921">
        <v>0</v>
      </c>
      <c r="AC921">
        <v>0</v>
      </c>
      <c r="AD921">
        <v>0</v>
      </c>
      <c r="AE921">
        <v>23.09</v>
      </c>
      <c r="AF921">
        <v>0</v>
      </c>
      <c r="AG921">
        <v>0</v>
      </c>
      <c r="AH921">
        <v>0</v>
      </c>
      <c r="AI921">
        <v>1</v>
      </c>
      <c r="AJ921">
        <v>1</v>
      </c>
      <c r="AK921">
        <v>1</v>
      </c>
      <c r="AL921">
        <v>1</v>
      </c>
      <c r="AN921">
        <v>0</v>
      </c>
      <c r="AO921">
        <v>1</v>
      </c>
      <c r="AP921">
        <v>0</v>
      </c>
      <c r="AQ921">
        <v>0</v>
      </c>
      <c r="AR921">
        <v>0</v>
      </c>
      <c r="AS921" t="s">
        <v>3</v>
      </c>
      <c r="AT921">
        <v>9.09</v>
      </c>
      <c r="AU921" t="s">
        <v>3</v>
      </c>
      <c r="AV921">
        <v>0</v>
      </c>
      <c r="AW921">
        <v>2</v>
      </c>
      <c r="AX921">
        <v>33360491</v>
      </c>
      <c r="AY921">
        <v>1</v>
      </c>
      <c r="AZ921">
        <v>0</v>
      </c>
      <c r="BA921">
        <v>1071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Y921*Source!I962</f>
        <v>1.41804</v>
      </c>
      <c r="CY921">
        <f>AA921</f>
        <v>23.09</v>
      </c>
      <c r="CZ921">
        <f>AE921</f>
        <v>23.09</v>
      </c>
      <c r="DA921">
        <f>AI921</f>
        <v>1</v>
      </c>
      <c r="DB921">
        <f>ROUND(ROUND(AT921*CZ921,2),2)</f>
        <v>209.89</v>
      </c>
      <c r="DC921">
        <f>ROUND(ROUND(AT921*AG921,2),2)</f>
        <v>0</v>
      </c>
    </row>
    <row r="922" spans="1:107">
      <c r="A922">
        <f>ROW(Source!A963)</f>
        <v>963</v>
      </c>
      <c r="B922">
        <v>33304960</v>
      </c>
      <c r="C922">
        <v>33358979</v>
      </c>
      <c r="D922">
        <v>31172061</v>
      </c>
      <c r="E922">
        <v>1</v>
      </c>
      <c r="F922">
        <v>1</v>
      </c>
      <c r="G922">
        <v>1</v>
      </c>
      <c r="H922">
        <v>1</v>
      </c>
      <c r="I922" t="s">
        <v>850</v>
      </c>
      <c r="J922" t="s">
        <v>3</v>
      </c>
      <c r="K922" t="s">
        <v>851</v>
      </c>
      <c r="L922">
        <v>1191</v>
      </c>
      <c r="N922">
        <v>1013</v>
      </c>
      <c r="O922" t="s">
        <v>831</v>
      </c>
      <c r="P922" t="s">
        <v>831</v>
      </c>
      <c r="Q922">
        <v>1</v>
      </c>
      <c r="W922">
        <v>0</v>
      </c>
      <c r="X922">
        <v>-784637506</v>
      </c>
      <c r="Y922">
        <v>111.61439999999999</v>
      </c>
      <c r="AA922">
        <v>0</v>
      </c>
      <c r="AB922">
        <v>0</v>
      </c>
      <c r="AC922">
        <v>0</v>
      </c>
      <c r="AD922">
        <v>8.74</v>
      </c>
      <c r="AE922">
        <v>0</v>
      </c>
      <c r="AF922">
        <v>0</v>
      </c>
      <c r="AG922">
        <v>0</v>
      </c>
      <c r="AH922">
        <v>8.74</v>
      </c>
      <c r="AI922">
        <v>1</v>
      </c>
      <c r="AJ922">
        <v>1</v>
      </c>
      <c r="AK922">
        <v>1</v>
      </c>
      <c r="AL922">
        <v>1</v>
      </c>
      <c r="AN922">
        <v>0</v>
      </c>
      <c r="AO922">
        <v>1</v>
      </c>
      <c r="AP922">
        <v>1</v>
      </c>
      <c r="AQ922">
        <v>0</v>
      </c>
      <c r="AR922">
        <v>0</v>
      </c>
      <c r="AS922" t="s">
        <v>3</v>
      </c>
      <c r="AT922">
        <v>80.88</v>
      </c>
      <c r="AU922" t="s">
        <v>22</v>
      </c>
      <c r="AV922">
        <v>1</v>
      </c>
      <c r="AW922">
        <v>2</v>
      </c>
      <c r="AX922">
        <v>33360481</v>
      </c>
      <c r="AY922">
        <v>1</v>
      </c>
      <c r="AZ922">
        <v>0</v>
      </c>
      <c r="BA922">
        <v>1077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X922">
        <f>Y922*Source!I963</f>
        <v>17.411846399999998</v>
      </c>
      <c r="CY922">
        <f>AD922</f>
        <v>8.74</v>
      </c>
      <c r="CZ922">
        <f>AH922</f>
        <v>8.74</v>
      </c>
      <c r="DA922">
        <f>AL922</f>
        <v>1</v>
      </c>
      <c r="DB922">
        <f>ROUND(((ROUND(AT922*CZ922,2)*1.2)*1.15),2)</f>
        <v>975.51</v>
      </c>
      <c r="DC922">
        <f>ROUND(((ROUND(AT922*AG922,2)*1.2)*1.15),2)</f>
        <v>0</v>
      </c>
    </row>
    <row r="923" spans="1:107">
      <c r="A923">
        <f>ROW(Source!A963)</f>
        <v>963</v>
      </c>
      <c r="B923">
        <v>33304960</v>
      </c>
      <c r="C923">
        <v>33358979</v>
      </c>
      <c r="D923">
        <v>31172011</v>
      </c>
      <c r="E923">
        <v>1</v>
      </c>
      <c r="F923">
        <v>1</v>
      </c>
      <c r="G923">
        <v>1</v>
      </c>
      <c r="H923">
        <v>1</v>
      </c>
      <c r="I923" t="s">
        <v>832</v>
      </c>
      <c r="J923" t="s">
        <v>3</v>
      </c>
      <c r="K923" t="s">
        <v>833</v>
      </c>
      <c r="L923">
        <v>1191</v>
      </c>
      <c r="N923">
        <v>1013</v>
      </c>
      <c r="O923" t="s">
        <v>831</v>
      </c>
      <c r="P923" t="s">
        <v>831</v>
      </c>
      <c r="Q923">
        <v>1</v>
      </c>
      <c r="W923">
        <v>0</v>
      </c>
      <c r="X923">
        <v>-1417349443</v>
      </c>
      <c r="Y923">
        <v>0.76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1</v>
      </c>
      <c r="AJ923">
        <v>1</v>
      </c>
      <c r="AK923">
        <v>1</v>
      </c>
      <c r="AL923">
        <v>1</v>
      </c>
      <c r="AN923">
        <v>0</v>
      </c>
      <c r="AO923">
        <v>1</v>
      </c>
      <c r="AP923">
        <v>0</v>
      </c>
      <c r="AQ923">
        <v>0</v>
      </c>
      <c r="AR923">
        <v>0</v>
      </c>
      <c r="AS923" t="s">
        <v>3</v>
      </c>
      <c r="AT923">
        <v>0.76</v>
      </c>
      <c r="AU923" t="s">
        <v>3</v>
      </c>
      <c r="AV923">
        <v>2</v>
      </c>
      <c r="AW923">
        <v>2</v>
      </c>
      <c r="AX923">
        <v>33360482</v>
      </c>
      <c r="AY923">
        <v>1</v>
      </c>
      <c r="AZ923">
        <v>2048</v>
      </c>
      <c r="BA923">
        <v>1078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X923">
        <f>Y923*Source!I963</f>
        <v>0.11856</v>
      </c>
      <c r="CY923">
        <f>AD923</f>
        <v>0</v>
      </c>
      <c r="CZ923">
        <f>AH923</f>
        <v>0</v>
      </c>
      <c r="DA923">
        <f>AL923</f>
        <v>1</v>
      </c>
      <c r="DB923">
        <f>ROUND(ROUND(AT923*CZ923,2),2)</f>
        <v>0</v>
      </c>
      <c r="DC923">
        <f>ROUND(ROUND(AT923*AG923,2),2)</f>
        <v>0</v>
      </c>
    </row>
    <row r="924" spans="1:107">
      <c r="A924">
        <f>ROW(Source!A963)</f>
        <v>963</v>
      </c>
      <c r="B924">
        <v>33304960</v>
      </c>
      <c r="C924">
        <v>33358979</v>
      </c>
      <c r="D924">
        <v>31258491</v>
      </c>
      <c r="E924">
        <v>1</v>
      </c>
      <c r="F924">
        <v>1</v>
      </c>
      <c r="G924">
        <v>1</v>
      </c>
      <c r="H924">
        <v>2</v>
      </c>
      <c r="I924" t="s">
        <v>834</v>
      </c>
      <c r="J924" t="s">
        <v>835</v>
      </c>
      <c r="K924" t="s">
        <v>836</v>
      </c>
      <c r="L924">
        <v>1368</v>
      </c>
      <c r="N924">
        <v>1011</v>
      </c>
      <c r="O924" t="s">
        <v>837</v>
      </c>
      <c r="P924" t="s">
        <v>837</v>
      </c>
      <c r="Q924">
        <v>1</v>
      </c>
      <c r="W924">
        <v>0</v>
      </c>
      <c r="X924">
        <v>-1718674368</v>
      </c>
      <c r="Y924">
        <v>0.46499999999999997</v>
      </c>
      <c r="AA924">
        <v>0</v>
      </c>
      <c r="AB924">
        <v>111.99</v>
      </c>
      <c r="AC924">
        <v>13.5</v>
      </c>
      <c r="AD924">
        <v>0</v>
      </c>
      <c r="AE924">
        <v>0</v>
      </c>
      <c r="AF924">
        <v>111.99</v>
      </c>
      <c r="AG924">
        <v>13.5</v>
      </c>
      <c r="AH924">
        <v>0</v>
      </c>
      <c r="AI924">
        <v>1</v>
      </c>
      <c r="AJ924">
        <v>1</v>
      </c>
      <c r="AK924">
        <v>1</v>
      </c>
      <c r="AL924">
        <v>1</v>
      </c>
      <c r="AN924">
        <v>0</v>
      </c>
      <c r="AO924">
        <v>1</v>
      </c>
      <c r="AP924">
        <v>1</v>
      </c>
      <c r="AQ924">
        <v>0</v>
      </c>
      <c r="AR924">
        <v>0</v>
      </c>
      <c r="AS924" t="s">
        <v>3</v>
      </c>
      <c r="AT924">
        <v>0.31</v>
      </c>
      <c r="AU924" t="s">
        <v>21</v>
      </c>
      <c r="AV924">
        <v>0</v>
      </c>
      <c r="AW924">
        <v>2</v>
      </c>
      <c r="AX924">
        <v>33360483</v>
      </c>
      <c r="AY924">
        <v>1</v>
      </c>
      <c r="AZ924">
        <v>0</v>
      </c>
      <c r="BA924">
        <v>1079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X924">
        <f>Y924*Source!I963</f>
        <v>7.2539999999999993E-2</v>
      </c>
      <c r="CY924">
        <f>AB924</f>
        <v>111.99</v>
      </c>
      <c r="CZ924">
        <f>AF924</f>
        <v>111.99</v>
      </c>
      <c r="DA924">
        <f>AJ924</f>
        <v>1</v>
      </c>
      <c r="DB924">
        <f>ROUND(((ROUND(AT924*CZ924,2)*1.2)*1.25),2)</f>
        <v>52.08</v>
      </c>
      <c r="DC924">
        <f>ROUND(((ROUND(AT924*AG924,2)*1.2)*1.25),2)</f>
        <v>6.29</v>
      </c>
    </row>
    <row r="925" spans="1:107">
      <c r="A925">
        <f>ROW(Source!A963)</f>
        <v>963</v>
      </c>
      <c r="B925">
        <v>33304960</v>
      </c>
      <c r="C925">
        <v>33358979</v>
      </c>
      <c r="D925">
        <v>31258691</v>
      </c>
      <c r="E925">
        <v>1</v>
      </c>
      <c r="F925">
        <v>1</v>
      </c>
      <c r="G925">
        <v>1</v>
      </c>
      <c r="H925">
        <v>2</v>
      </c>
      <c r="I925" t="s">
        <v>838</v>
      </c>
      <c r="J925" t="s">
        <v>839</v>
      </c>
      <c r="K925" t="s">
        <v>840</v>
      </c>
      <c r="L925">
        <v>1368</v>
      </c>
      <c r="N925">
        <v>1011</v>
      </c>
      <c r="O925" t="s">
        <v>837</v>
      </c>
      <c r="P925" t="s">
        <v>837</v>
      </c>
      <c r="Q925">
        <v>1</v>
      </c>
      <c r="W925">
        <v>0</v>
      </c>
      <c r="X925">
        <v>1373224040</v>
      </c>
      <c r="Y925">
        <v>15.075000000000001</v>
      </c>
      <c r="AA925">
        <v>0</v>
      </c>
      <c r="AB925">
        <v>3.12</v>
      </c>
      <c r="AC925">
        <v>0</v>
      </c>
      <c r="AD925">
        <v>0</v>
      </c>
      <c r="AE925">
        <v>0</v>
      </c>
      <c r="AF925">
        <v>3.12</v>
      </c>
      <c r="AG925">
        <v>0</v>
      </c>
      <c r="AH925">
        <v>0</v>
      </c>
      <c r="AI925">
        <v>1</v>
      </c>
      <c r="AJ925">
        <v>1</v>
      </c>
      <c r="AK925">
        <v>1</v>
      </c>
      <c r="AL925">
        <v>1</v>
      </c>
      <c r="AN925">
        <v>0</v>
      </c>
      <c r="AO925">
        <v>1</v>
      </c>
      <c r="AP925">
        <v>1</v>
      </c>
      <c r="AQ925">
        <v>0</v>
      </c>
      <c r="AR925">
        <v>0</v>
      </c>
      <c r="AS925" t="s">
        <v>3</v>
      </c>
      <c r="AT925">
        <v>10.050000000000001</v>
      </c>
      <c r="AU925" t="s">
        <v>21</v>
      </c>
      <c r="AV925">
        <v>0</v>
      </c>
      <c r="AW925">
        <v>2</v>
      </c>
      <c r="AX925">
        <v>33360484</v>
      </c>
      <c r="AY925">
        <v>1</v>
      </c>
      <c r="AZ925">
        <v>0</v>
      </c>
      <c r="BA925">
        <v>1080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X925">
        <f>Y925*Source!I963</f>
        <v>2.3517000000000001</v>
      </c>
      <c r="CY925">
        <f>AB925</f>
        <v>3.12</v>
      </c>
      <c r="CZ925">
        <f>AF925</f>
        <v>3.12</v>
      </c>
      <c r="DA925">
        <f>AJ925</f>
        <v>1</v>
      </c>
      <c r="DB925">
        <f>ROUND(((ROUND(AT925*CZ925,2)*1.2)*1.25),2)</f>
        <v>47.04</v>
      </c>
      <c r="DC925">
        <f>ROUND(((ROUND(AT925*AG925,2)*1.2)*1.25),2)</f>
        <v>0</v>
      </c>
    </row>
    <row r="926" spans="1:107">
      <c r="A926">
        <f>ROW(Source!A963)</f>
        <v>963</v>
      </c>
      <c r="B926">
        <v>33304960</v>
      </c>
      <c r="C926">
        <v>33358979</v>
      </c>
      <c r="D926">
        <v>31258646</v>
      </c>
      <c r="E926">
        <v>1</v>
      </c>
      <c r="F926">
        <v>1</v>
      </c>
      <c r="G926">
        <v>1</v>
      </c>
      <c r="H926">
        <v>2</v>
      </c>
      <c r="I926" t="s">
        <v>866</v>
      </c>
      <c r="J926" t="s">
        <v>867</v>
      </c>
      <c r="K926" t="s">
        <v>868</v>
      </c>
      <c r="L926">
        <v>1368</v>
      </c>
      <c r="N926">
        <v>1011</v>
      </c>
      <c r="O926" t="s">
        <v>837</v>
      </c>
      <c r="P926" t="s">
        <v>837</v>
      </c>
      <c r="Q926">
        <v>1</v>
      </c>
      <c r="W926">
        <v>0</v>
      </c>
      <c r="X926">
        <v>-1985289705</v>
      </c>
      <c r="Y926">
        <v>0.3</v>
      </c>
      <c r="AA926">
        <v>0</v>
      </c>
      <c r="AB926">
        <v>6.66</v>
      </c>
      <c r="AC926">
        <v>0</v>
      </c>
      <c r="AD926">
        <v>0</v>
      </c>
      <c r="AE926">
        <v>0</v>
      </c>
      <c r="AF926">
        <v>6.66</v>
      </c>
      <c r="AG926">
        <v>0</v>
      </c>
      <c r="AH926">
        <v>0</v>
      </c>
      <c r="AI926">
        <v>1</v>
      </c>
      <c r="AJ926">
        <v>1</v>
      </c>
      <c r="AK926">
        <v>1</v>
      </c>
      <c r="AL926">
        <v>1</v>
      </c>
      <c r="AN926">
        <v>0</v>
      </c>
      <c r="AO926">
        <v>1</v>
      </c>
      <c r="AP926">
        <v>1</v>
      </c>
      <c r="AQ926">
        <v>0</v>
      </c>
      <c r="AR926">
        <v>0</v>
      </c>
      <c r="AS926" t="s">
        <v>3</v>
      </c>
      <c r="AT926">
        <v>0.2</v>
      </c>
      <c r="AU926" t="s">
        <v>21</v>
      </c>
      <c r="AV926">
        <v>0</v>
      </c>
      <c r="AW926">
        <v>2</v>
      </c>
      <c r="AX926">
        <v>33360485</v>
      </c>
      <c r="AY926">
        <v>1</v>
      </c>
      <c r="AZ926">
        <v>0</v>
      </c>
      <c r="BA926">
        <v>1081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X926">
        <f>Y926*Source!I963</f>
        <v>4.6800000000000001E-2</v>
      </c>
      <c r="CY926">
        <f>AB926</f>
        <v>6.66</v>
      </c>
      <c r="CZ926">
        <f>AF926</f>
        <v>6.66</v>
      </c>
      <c r="DA926">
        <f>AJ926</f>
        <v>1</v>
      </c>
      <c r="DB926">
        <f>ROUND(((ROUND(AT926*CZ926,2)*1.2)*1.25),2)</f>
        <v>2</v>
      </c>
      <c r="DC926">
        <f>ROUND(((ROUND(AT926*AG926,2)*1.2)*1.25),2)</f>
        <v>0</v>
      </c>
    </row>
    <row r="927" spans="1:107">
      <c r="A927">
        <f>ROW(Source!A963)</f>
        <v>963</v>
      </c>
      <c r="B927">
        <v>33304960</v>
      </c>
      <c r="C927">
        <v>33358979</v>
      </c>
      <c r="D927">
        <v>31259879</v>
      </c>
      <c r="E927">
        <v>1</v>
      </c>
      <c r="F927">
        <v>1</v>
      </c>
      <c r="G927">
        <v>1</v>
      </c>
      <c r="H927">
        <v>2</v>
      </c>
      <c r="I927" t="s">
        <v>841</v>
      </c>
      <c r="J927" t="s">
        <v>842</v>
      </c>
      <c r="K927" t="s">
        <v>843</v>
      </c>
      <c r="L927">
        <v>1368</v>
      </c>
      <c r="N927">
        <v>1011</v>
      </c>
      <c r="O927" t="s">
        <v>837</v>
      </c>
      <c r="P927" t="s">
        <v>837</v>
      </c>
      <c r="Q927">
        <v>1</v>
      </c>
      <c r="W927">
        <v>0</v>
      </c>
      <c r="X927">
        <v>1372534845</v>
      </c>
      <c r="Y927">
        <v>0.67500000000000004</v>
      </c>
      <c r="AA927">
        <v>0</v>
      </c>
      <c r="AB927">
        <v>65.709999999999994</v>
      </c>
      <c r="AC927">
        <v>11.6</v>
      </c>
      <c r="AD927">
        <v>0</v>
      </c>
      <c r="AE927">
        <v>0</v>
      </c>
      <c r="AF927">
        <v>65.709999999999994</v>
      </c>
      <c r="AG927">
        <v>11.6</v>
      </c>
      <c r="AH927">
        <v>0</v>
      </c>
      <c r="AI927">
        <v>1</v>
      </c>
      <c r="AJ927">
        <v>1</v>
      </c>
      <c r="AK927">
        <v>1</v>
      </c>
      <c r="AL927">
        <v>1</v>
      </c>
      <c r="AN927">
        <v>0</v>
      </c>
      <c r="AO927">
        <v>1</v>
      </c>
      <c r="AP927">
        <v>1</v>
      </c>
      <c r="AQ927">
        <v>0</v>
      </c>
      <c r="AR927">
        <v>0</v>
      </c>
      <c r="AS927" t="s">
        <v>3</v>
      </c>
      <c r="AT927">
        <v>0.45</v>
      </c>
      <c r="AU927" t="s">
        <v>21</v>
      </c>
      <c r="AV927">
        <v>0</v>
      </c>
      <c r="AW927">
        <v>2</v>
      </c>
      <c r="AX927">
        <v>33360486</v>
      </c>
      <c r="AY927">
        <v>1</v>
      </c>
      <c r="AZ927">
        <v>0</v>
      </c>
      <c r="BA927">
        <v>1082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X927">
        <f>Y927*Source!I963</f>
        <v>0.1053</v>
      </c>
      <c r="CY927">
        <f>AB927</f>
        <v>65.709999999999994</v>
      </c>
      <c r="CZ927">
        <f>AF927</f>
        <v>65.709999999999994</v>
      </c>
      <c r="DA927">
        <f>AJ927</f>
        <v>1</v>
      </c>
      <c r="DB927">
        <f>ROUND(((ROUND(AT927*CZ927,2)*1.2)*1.25),2)</f>
        <v>44.36</v>
      </c>
      <c r="DC927">
        <f>ROUND(((ROUND(AT927*AG927,2)*1.2)*1.25),2)</f>
        <v>7.83</v>
      </c>
    </row>
    <row r="928" spans="1:107">
      <c r="A928">
        <f>ROW(Source!A963)</f>
        <v>963</v>
      </c>
      <c r="B928">
        <v>33304960</v>
      </c>
      <c r="C928">
        <v>33358979</v>
      </c>
      <c r="D928">
        <v>31260100</v>
      </c>
      <c r="E928">
        <v>1</v>
      </c>
      <c r="F928">
        <v>1</v>
      </c>
      <c r="G928">
        <v>1</v>
      </c>
      <c r="H928">
        <v>2</v>
      </c>
      <c r="I928" t="s">
        <v>858</v>
      </c>
      <c r="J928" t="s">
        <v>859</v>
      </c>
      <c r="K928" t="s">
        <v>860</v>
      </c>
      <c r="L928">
        <v>1368</v>
      </c>
      <c r="N928">
        <v>1011</v>
      </c>
      <c r="O928" t="s">
        <v>837</v>
      </c>
      <c r="P928" t="s">
        <v>837</v>
      </c>
      <c r="Q928">
        <v>1</v>
      </c>
      <c r="W928">
        <v>0</v>
      </c>
      <c r="X928">
        <v>-353815937</v>
      </c>
      <c r="Y928">
        <v>1.9650000000000001</v>
      </c>
      <c r="AA928">
        <v>0</v>
      </c>
      <c r="AB928">
        <v>8.1</v>
      </c>
      <c r="AC928">
        <v>0</v>
      </c>
      <c r="AD928">
        <v>0</v>
      </c>
      <c r="AE928">
        <v>0</v>
      </c>
      <c r="AF928">
        <v>8.1</v>
      </c>
      <c r="AG928">
        <v>0</v>
      </c>
      <c r="AH928">
        <v>0</v>
      </c>
      <c r="AI928">
        <v>1</v>
      </c>
      <c r="AJ928">
        <v>1</v>
      </c>
      <c r="AK928">
        <v>1</v>
      </c>
      <c r="AL928">
        <v>1</v>
      </c>
      <c r="AN928">
        <v>0</v>
      </c>
      <c r="AO928">
        <v>1</v>
      </c>
      <c r="AP928">
        <v>1</v>
      </c>
      <c r="AQ928">
        <v>0</v>
      </c>
      <c r="AR928">
        <v>0</v>
      </c>
      <c r="AS928" t="s">
        <v>3</v>
      </c>
      <c r="AT928">
        <v>1.31</v>
      </c>
      <c r="AU928" t="s">
        <v>21</v>
      </c>
      <c r="AV928">
        <v>0</v>
      </c>
      <c r="AW928">
        <v>2</v>
      </c>
      <c r="AX928">
        <v>33360487</v>
      </c>
      <c r="AY928">
        <v>1</v>
      </c>
      <c r="AZ928">
        <v>0</v>
      </c>
      <c r="BA928">
        <v>1083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X928">
        <f>Y928*Source!I963</f>
        <v>0.30654000000000003</v>
      </c>
      <c r="CY928">
        <f>AB928</f>
        <v>8.1</v>
      </c>
      <c r="CZ928">
        <f>AF928</f>
        <v>8.1</v>
      </c>
      <c r="DA928">
        <f>AJ928</f>
        <v>1</v>
      </c>
      <c r="DB928">
        <f>ROUND(((ROUND(AT928*CZ928,2)*1.2)*1.25),2)</f>
        <v>15.92</v>
      </c>
      <c r="DC928">
        <f>ROUND(((ROUND(AT928*AG928,2)*1.2)*1.25),2)</f>
        <v>0</v>
      </c>
    </row>
    <row r="929" spans="1:107">
      <c r="A929">
        <f>ROW(Source!A963)</f>
        <v>963</v>
      </c>
      <c r="B929">
        <v>33304960</v>
      </c>
      <c r="C929">
        <v>33358979</v>
      </c>
      <c r="D929">
        <v>31178369</v>
      </c>
      <c r="E929">
        <v>1</v>
      </c>
      <c r="F929">
        <v>1</v>
      </c>
      <c r="G929">
        <v>1</v>
      </c>
      <c r="H929">
        <v>3</v>
      </c>
      <c r="I929" t="s">
        <v>915</v>
      </c>
      <c r="J929" t="s">
        <v>916</v>
      </c>
      <c r="K929" t="s">
        <v>917</v>
      </c>
      <c r="L929">
        <v>1346</v>
      </c>
      <c r="N929">
        <v>1009</v>
      </c>
      <c r="O929" t="s">
        <v>78</v>
      </c>
      <c r="P929" t="s">
        <v>78</v>
      </c>
      <c r="Q929">
        <v>1</v>
      </c>
      <c r="W929">
        <v>0</v>
      </c>
      <c r="X929">
        <v>1730218770</v>
      </c>
      <c r="Y929">
        <v>7.95</v>
      </c>
      <c r="AA929">
        <v>39.020000000000003</v>
      </c>
      <c r="AB929">
        <v>0</v>
      </c>
      <c r="AC929">
        <v>0</v>
      </c>
      <c r="AD929">
        <v>0</v>
      </c>
      <c r="AE929">
        <v>39.020000000000003</v>
      </c>
      <c r="AF929">
        <v>0</v>
      </c>
      <c r="AG929">
        <v>0</v>
      </c>
      <c r="AH929">
        <v>0</v>
      </c>
      <c r="AI929">
        <v>1</v>
      </c>
      <c r="AJ929">
        <v>1</v>
      </c>
      <c r="AK929">
        <v>1</v>
      </c>
      <c r="AL929">
        <v>1</v>
      </c>
      <c r="AN929">
        <v>0</v>
      </c>
      <c r="AO929">
        <v>1</v>
      </c>
      <c r="AP929">
        <v>0</v>
      </c>
      <c r="AQ929">
        <v>0</v>
      </c>
      <c r="AR929">
        <v>0</v>
      </c>
      <c r="AS929" t="s">
        <v>3</v>
      </c>
      <c r="AT929">
        <v>7.95</v>
      </c>
      <c r="AU929" t="s">
        <v>3</v>
      </c>
      <c r="AV929">
        <v>0</v>
      </c>
      <c r="AW929">
        <v>2</v>
      </c>
      <c r="AX929">
        <v>33360488</v>
      </c>
      <c r="AY929">
        <v>1</v>
      </c>
      <c r="AZ929">
        <v>0</v>
      </c>
      <c r="BA929">
        <v>1084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X929">
        <f>Y929*Source!I963</f>
        <v>1.2402</v>
      </c>
      <c r="CY929">
        <f>AA929</f>
        <v>39.020000000000003</v>
      </c>
      <c r="CZ929">
        <f>AE929</f>
        <v>39.020000000000003</v>
      </c>
      <c r="DA929">
        <f>AI929</f>
        <v>1</v>
      </c>
      <c r="DB929">
        <f>ROUND(ROUND(AT929*CZ929,2),2)</f>
        <v>310.20999999999998</v>
      </c>
      <c r="DC929">
        <f>ROUND(ROUND(AT929*AG929,2),2)</f>
        <v>0</v>
      </c>
    </row>
    <row r="930" spans="1:107">
      <c r="A930">
        <f>ROW(Source!A963)</f>
        <v>963</v>
      </c>
      <c r="B930">
        <v>33304960</v>
      </c>
      <c r="C930">
        <v>33358979</v>
      </c>
      <c r="D930">
        <v>31179550</v>
      </c>
      <c r="E930">
        <v>1</v>
      </c>
      <c r="F930">
        <v>1</v>
      </c>
      <c r="G930">
        <v>1</v>
      </c>
      <c r="H930">
        <v>3</v>
      </c>
      <c r="I930" t="s">
        <v>861</v>
      </c>
      <c r="J930" t="s">
        <v>862</v>
      </c>
      <c r="K930" t="s">
        <v>863</v>
      </c>
      <c r="L930">
        <v>1348</v>
      </c>
      <c r="N930">
        <v>1009</v>
      </c>
      <c r="O930" t="s">
        <v>32</v>
      </c>
      <c r="P930" t="s">
        <v>32</v>
      </c>
      <c r="Q930">
        <v>1000</v>
      </c>
      <c r="W930">
        <v>0</v>
      </c>
      <c r="X930">
        <v>-1068056325</v>
      </c>
      <c r="Y930">
        <v>3.3E-4</v>
      </c>
      <c r="AA930">
        <v>10362</v>
      </c>
      <c r="AB930">
        <v>0</v>
      </c>
      <c r="AC930">
        <v>0</v>
      </c>
      <c r="AD930">
        <v>0</v>
      </c>
      <c r="AE930">
        <v>10362</v>
      </c>
      <c r="AF930">
        <v>0</v>
      </c>
      <c r="AG930">
        <v>0</v>
      </c>
      <c r="AH930">
        <v>0</v>
      </c>
      <c r="AI930">
        <v>1</v>
      </c>
      <c r="AJ930">
        <v>1</v>
      </c>
      <c r="AK930">
        <v>1</v>
      </c>
      <c r="AL930">
        <v>1</v>
      </c>
      <c r="AN930">
        <v>0</v>
      </c>
      <c r="AO930">
        <v>1</v>
      </c>
      <c r="AP930">
        <v>0</v>
      </c>
      <c r="AQ930">
        <v>0</v>
      </c>
      <c r="AR930">
        <v>0</v>
      </c>
      <c r="AS930" t="s">
        <v>3</v>
      </c>
      <c r="AT930">
        <v>3.3E-4</v>
      </c>
      <c r="AU930" t="s">
        <v>3</v>
      </c>
      <c r="AV930">
        <v>0</v>
      </c>
      <c r="AW930">
        <v>2</v>
      </c>
      <c r="AX930">
        <v>33360489</v>
      </c>
      <c r="AY930">
        <v>1</v>
      </c>
      <c r="AZ930">
        <v>0</v>
      </c>
      <c r="BA930">
        <v>1085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X930">
        <f>Y930*Source!I963</f>
        <v>5.1480000000000002E-5</v>
      </c>
      <c r="CY930">
        <f>AA930</f>
        <v>10362</v>
      </c>
      <c r="CZ930">
        <f>AE930</f>
        <v>10362</v>
      </c>
      <c r="DA930">
        <f>AI930</f>
        <v>1</v>
      </c>
      <c r="DB930">
        <f>ROUND(ROUND(AT930*CZ930,2),2)</f>
        <v>3.42</v>
      </c>
      <c r="DC930">
        <f>ROUND(ROUND(AT930*AG930,2),2)</f>
        <v>0</v>
      </c>
    </row>
    <row r="931" spans="1:107">
      <c r="A931">
        <f>ROW(Source!A963)</f>
        <v>963</v>
      </c>
      <c r="B931">
        <v>33304960</v>
      </c>
      <c r="C931">
        <v>33358979</v>
      </c>
      <c r="D931">
        <v>31180727</v>
      </c>
      <c r="E931">
        <v>1</v>
      </c>
      <c r="F931">
        <v>1</v>
      </c>
      <c r="G931">
        <v>1</v>
      </c>
      <c r="H931">
        <v>3</v>
      </c>
      <c r="I931" t="s">
        <v>844</v>
      </c>
      <c r="J931" t="s">
        <v>845</v>
      </c>
      <c r="K931" t="s">
        <v>846</v>
      </c>
      <c r="L931">
        <v>1348</v>
      </c>
      <c r="N931">
        <v>1009</v>
      </c>
      <c r="O931" t="s">
        <v>32</v>
      </c>
      <c r="P931" t="s">
        <v>32</v>
      </c>
      <c r="Q931">
        <v>1000</v>
      </c>
      <c r="W931">
        <v>0</v>
      </c>
      <c r="X931">
        <v>-437906794</v>
      </c>
      <c r="Y931">
        <v>6.0000000000000001E-3</v>
      </c>
      <c r="AA931">
        <v>9040.01</v>
      </c>
      <c r="AB931">
        <v>0</v>
      </c>
      <c r="AC931">
        <v>0</v>
      </c>
      <c r="AD931">
        <v>0</v>
      </c>
      <c r="AE931">
        <v>9040.01</v>
      </c>
      <c r="AF931">
        <v>0</v>
      </c>
      <c r="AG931">
        <v>0</v>
      </c>
      <c r="AH931">
        <v>0</v>
      </c>
      <c r="AI931">
        <v>1</v>
      </c>
      <c r="AJ931">
        <v>1</v>
      </c>
      <c r="AK931">
        <v>1</v>
      </c>
      <c r="AL931">
        <v>1</v>
      </c>
      <c r="AN931">
        <v>0</v>
      </c>
      <c r="AO931">
        <v>1</v>
      </c>
      <c r="AP931">
        <v>0</v>
      </c>
      <c r="AQ931">
        <v>0</v>
      </c>
      <c r="AR931">
        <v>0</v>
      </c>
      <c r="AS931" t="s">
        <v>3</v>
      </c>
      <c r="AT931">
        <v>6.0000000000000001E-3</v>
      </c>
      <c r="AU931" t="s">
        <v>3</v>
      </c>
      <c r="AV931">
        <v>0</v>
      </c>
      <c r="AW931">
        <v>2</v>
      </c>
      <c r="AX931">
        <v>33360490</v>
      </c>
      <c r="AY931">
        <v>1</v>
      </c>
      <c r="AZ931">
        <v>0</v>
      </c>
      <c r="BA931">
        <v>1086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X931">
        <f>Y931*Source!I963</f>
        <v>9.3599999999999998E-4</v>
      </c>
      <c r="CY931">
        <f>AA931</f>
        <v>9040.01</v>
      </c>
      <c r="CZ931">
        <f>AE931</f>
        <v>9040.01</v>
      </c>
      <c r="DA931">
        <f>AI931</f>
        <v>1</v>
      </c>
      <c r="DB931">
        <f>ROUND(ROUND(AT931*CZ931,2),2)</f>
        <v>54.24</v>
      </c>
      <c r="DC931">
        <f>ROUND(ROUND(AT931*AG931,2),2)</f>
        <v>0</v>
      </c>
    </row>
    <row r="932" spans="1:107">
      <c r="A932">
        <f>ROW(Source!A963)</f>
        <v>963</v>
      </c>
      <c r="B932">
        <v>33304960</v>
      </c>
      <c r="C932">
        <v>33358979</v>
      </c>
      <c r="D932">
        <v>31181610</v>
      </c>
      <c r="E932">
        <v>1</v>
      </c>
      <c r="F932">
        <v>1</v>
      </c>
      <c r="G932">
        <v>1</v>
      </c>
      <c r="H932">
        <v>3</v>
      </c>
      <c r="I932" t="s">
        <v>847</v>
      </c>
      <c r="J932" t="s">
        <v>848</v>
      </c>
      <c r="K932" t="s">
        <v>849</v>
      </c>
      <c r="L932">
        <v>1346</v>
      </c>
      <c r="N932">
        <v>1009</v>
      </c>
      <c r="O932" t="s">
        <v>78</v>
      </c>
      <c r="P932" t="s">
        <v>78</v>
      </c>
      <c r="Q932">
        <v>1</v>
      </c>
      <c r="W932">
        <v>0</v>
      </c>
      <c r="X932">
        <v>-731615568</v>
      </c>
      <c r="Y932">
        <v>9.09</v>
      </c>
      <c r="AA932">
        <v>23.09</v>
      </c>
      <c r="AB932">
        <v>0</v>
      </c>
      <c r="AC932">
        <v>0</v>
      </c>
      <c r="AD932">
        <v>0</v>
      </c>
      <c r="AE932">
        <v>23.09</v>
      </c>
      <c r="AF932">
        <v>0</v>
      </c>
      <c r="AG932">
        <v>0</v>
      </c>
      <c r="AH932">
        <v>0</v>
      </c>
      <c r="AI932">
        <v>1</v>
      </c>
      <c r="AJ932">
        <v>1</v>
      </c>
      <c r="AK932">
        <v>1</v>
      </c>
      <c r="AL932">
        <v>1</v>
      </c>
      <c r="AN932">
        <v>0</v>
      </c>
      <c r="AO932">
        <v>1</v>
      </c>
      <c r="AP932">
        <v>0</v>
      </c>
      <c r="AQ932">
        <v>0</v>
      </c>
      <c r="AR932">
        <v>0</v>
      </c>
      <c r="AS932" t="s">
        <v>3</v>
      </c>
      <c r="AT932">
        <v>9.09</v>
      </c>
      <c r="AU932" t="s">
        <v>3</v>
      </c>
      <c r="AV932">
        <v>0</v>
      </c>
      <c r="AW932">
        <v>2</v>
      </c>
      <c r="AX932">
        <v>33360491</v>
      </c>
      <c r="AY932">
        <v>1</v>
      </c>
      <c r="AZ932">
        <v>0</v>
      </c>
      <c r="BA932">
        <v>1087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X932">
        <f>Y932*Source!I963</f>
        <v>1.41804</v>
      </c>
      <c r="CY932">
        <f>AA932</f>
        <v>23.09</v>
      </c>
      <c r="CZ932">
        <f>AE932</f>
        <v>23.09</v>
      </c>
      <c r="DA932">
        <f>AI932</f>
        <v>1</v>
      </c>
      <c r="DB932">
        <f>ROUND(ROUND(AT932*CZ932,2),2)</f>
        <v>209.89</v>
      </c>
      <c r="DC932">
        <f>ROUND(ROUND(AT932*AG932,2),2)</f>
        <v>0</v>
      </c>
    </row>
    <row r="933" spans="1:107">
      <c r="A933">
        <f>ROW(Source!A966)</f>
        <v>966</v>
      </c>
      <c r="B933">
        <v>33304975</v>
      </c>
      <c r="C933">
        <v>33359008</v>
      </c>
      <c r="D933">
        <v>31172061</v>
      </c>
      <c r="E933">
        <v>1</v>
      </c>
      <c r="F933">
        <v>1</v>
      </c>
      <c r="G933">
        <v>1</v>
      </c>
      <c r="H933">
        <v>1</v>
      </c>
      <c r="I933" t="s">
        <v>850</v>
      </c>
      <c r="J933" t="s">
        <v>3</v>
      </c>
      <c r="K933" t="s">
        <v>851</v>
      </c>
      <c r="L933">
        <v>1191</v>
      </c>
      <c r="N933">
        <v>1013</v>
      </c>
      <c r="O933" t="s">
        <v>831</v>
      </c>
      <c r="P933" t="s">
        <v>831</v>
      </c>
      <c r="Q933">
        <v>1</v>
      </c>
      <c r="W933">
        <v>0</v>
      </c>
      <c r="X933">
        <v>-784637506</v>
      </c>
      <c r="Y933">
        <v>183.51239999999999</v>
      </c>
      <c r="AA933">
        <v>0</v>
      </c>
      <c r="AB933">
        <v>0</v>
      </c>
      <c r="AC933">
        <v>0</v>
      </c>
      <c r="AD933">
        <v>8.74</v>
      </c>
      <c r="AE933">
        <v>0</v>
      </c>
      <c r="AF933">
        <v>0</v>
      </c>
      <c r="AG933">
        <v>0</v>
      </c>
      <c r="AH933">
        <v>8.74</v>
      </c>
      <c r="AI933">
        <v>1</v>
      </c>
      <c r="AJ933">
        <v>1</v>
      </c>
      <c r="AK933">
        <v>1</v>
      </c>
      <c r="AL933">
        <v>1</v>
      </c>
      <c r="AN933">
        <v>0</v>
      </c>
      <c r="AO933">
        <v>1</v>
      </c>
      <c r="AP933">
        <v>1</v>
      </c>
      <c r="AQ933">
        <v>0</v>
      </c>
      <c r="AR933">
        <v>0</v>
      </c>
      <c r="AS933" t="s">
        <v>3</v>
      </c>
      <c r="AT933">
        <v>132.97999999999999</v>
      </c>
      <c r="AU933" t="s">
        <v>22</v>
      </c>
      <c r="AV933">
        <v>1</v>
      </c>
      <c r="AW933">
        <v>2</v>
      </c>
      <c r="AX933">
        <v>33359172</v>
      </c>
      <c r="AY933">
        <v>1</v>
      </c>
      <c r="AZ933">
        <v>0</v>
      </c>
      <c r="BA933">
        <v>1093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X933">
        <f>Y933*Source!I966</f>
        <v>12.907528166399999</v>
      </c>
      <c r="CY933">
        <f>AD933</f>
        <v>8.74</v>
      </c>
      <c r="CZ933">
        <f>AH933</f>
        <v>8.74</v>
      </c>
      <c r="DA933">
        <f>AL933</f>
        <v>1</v>
      </c>
      <c r="DB933">
        <f>ROUND(((ROUND(AT933*CZ933,2)*1.2)*1.15),2)</f>
        <v>1603.91</v>
      </c>
      <c r="DC933">
        <f>ROUND(((ROUND(AT933*AG933,2)*1.2)*1.15),2)</f>
        <v>0</v>
      </c>
    </row>
    <row r="934" spans="1:107">
      <c r="A934">
        <f>ROW(Source!A966)</f>
        <v>966</v>
      </c>
      <c r="B934">
        <v>33304975</v>
      </c>
      <c r="C934">
        <v>33359008</v>
      </c>
      <c r="D934">
        <v>31172011</v>
      </c>
      <c r="E934">
        <v>1</v>
      </c>
      <c r="F934">
        <v>1</v>
      </c>
      <c r="G934">
        <v>1</v>
      </c>
      <c r="H934">
        <v>1</v>
      </c>
      <c r="I934" t="s">
        <v>832</v>
      </c>
      <c r="J934" t="s">
        <v>3</v>
      </c>
      <c r="K934" t="s">
        <v>833</v>
      </c>
      <c r="L934">
        <v>1191</v>
      </c>
      <c r="N934">
        <v>1013</v>
      </c>
      <c r="O934" t="s">
        <v>831</v>
      </c>
      <c r="P934" t="s">
        <v>831</v>
      </c>
      <c r="Q934">
        <v>1</v>
      </c>
      <c r="W934">
        <v>0</v>
      </c>
      <c r="X934">
        <v>-1417349443</v>
      </c>
      <c r="Y934">
        <v>0.7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1</v>
      </c>
      <c r="AJ934">
        <v>1</v>
      </c>
      <c r="AK934">
        <v>1</v>
      </c>
      <c r="AL934">
        <v>1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3</v>
      </c>
      <c r="AT934">
        <v>0.7</v>
      </c>
      <c r="AU934" t="s">
        <v>3</v>
      </c>
      <c r="AV934">
        <v>2</v>
      </c>
      <c r="AW934">
        <v>2</v>
      </c>
      <c r="AX934">
        <v>33359173</v>
      </c>
      <c r="AY934">
        <v>1</v>
      </c>
      <c r="AZ934">
        <v>2048</v>
      </c>
      <c r="BA934">
        <v>1094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X934">
        <f>Y934*Source!I966</f>
        <v>4.9235199999999993E-2</v>
      </c>
      <c r="CY934">
        <f>AD934</f>
        <v>0</v>
      </c>
      <c r="CZ934">
        <f>AH934</f>
        <v>0</v>
      </c>
      <c r="DA934">
        <f>AL934</f>
        <v>1</v>
      </c>
      <c r="DB934">
        <f>ROUND(ROUND(AT934*CZ934,2),2)</f>
        <v>0</v>
      </c>
      <c r="DC934">
        <f>ROUND(ROUND(AT934*AG934,2),2)</f>
        <v>0</v>
      </c>
    </row>
    <row r="935" spans="1:107">
      <c r="A935">
        <f>ROW(Source!A966)</f>
        <v>966</v>
      </c>
      <c r="B935">
        <v>33304975</v>
      </c>
      <c r="C935">
        <v>33359008</v>
      </c>
      <c r="D935">
        <v>31258491</v>
      </c>
      <c r="E935">
        <v>1</v>
      </c>
      <c r="F935">
        <v>1</v>
      </c>
      <c r="G935">
        <v>1</v>
      </c>
      <c r="H935">
        <v>2</v>
      </c>
      <c r="I935" t="s">
        <v>834</v>
      </c>
      <c r="J935" t="s">
        <v>835</v>
      </c>
      <c r="K935" t="s">
        <v>836</v>
      </c>
      <c r="L935">
        <v>1368</v>
      </c>
      <c r="N935">
        <v>1011</v>
      </c>
      <c r="O935" t="s">
        <v>837</v>
      </c>
      <c r="P935" t="s">
        <v>837</v>
      </c>
      <c r="Q935">
        <v>1</v>
      </c>
      <c r="W935">
        <v>0</v>
      </c>
      <c r="X935">
        <v>-1718674368</v>
      </c>
      <c r="Y935">
        <v>0.40500000000000003</v>
      </c>
      <c r="AA935">
        <v>0</v>
      </c>
      <c r="AB935">
        <v>111.99</v>
      </c>
      <c r="AC935">
        <v>13.5</v>
      </c>
      <c r="AD935">
        <v>0</v>
      </c>
      <c r="AE935">
        <v>0</v>
      </c>
      <c r="AF935">
        <v>111.99</v>
      </c>
      <c r="AG935">
        <v>13.5</v>
      </c>
      <c r="AH935">
        <v>0</v>
      </c>
      <c r="AI935">
        <v>1</v>
      </c>
      <c r="AJ935">
        <v>1</v>
      </c>
      <c r="AK935">
        <v>1</v>
      </c>
      <c r="AL935">
        <v>1</v>
      </c>
      <c r="AN935">
        <v>0</v>
      </c>
      <c r="AO935">
        <v>1</v>
      </c>
      <c r="AP935">
        <v>1</v>
      </c>
      <c r="AQ935">
        <v>0</v>
      </c>
      <c r="AR935">
        <v>0</v>
      </c>
      <c r="AS935" t="s">
        <v>3</v>
      </c>
      <c r="AT935">
        <v>0.27</v>
      </c>
      <c r="AU935" t="s">
        <v>21</v>
      </c>
      <c r="AV935">
        <v>0</v>
      </c>
      <c r="AW935">
        <v>2</v>
      </c>
      <c r="AX935">
        <v>33359174</v>
      </c>
      <c r="AY935">
        <v>1</v>
      </c>
      <c r="AZ935">
        <v>0</v>
      </c>
      <c r="BA935">
        <v>1095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X935">
        <f>Y935*Source!I966</f>
        <v>2.848608E-2</v>
      </c>
      <c r="CY935">
        <f>AB935</f>
        <v>111.99</v>
      </c>
      <c r="CZ935">
        <f>AF935</f>
        <v>111.99</v>
      </c>
      <c r="DA935">
        <f>AJ935</f>
        <v>1</v>
      </c>
      <c r="DB935">
        <f>ROUND(((ROUND(AT935*CZ935,2)*1.2)*1.25),2)</f>
        <v>45.36</v>
      </c>
      <c r="DC935">
        <f>ROUND(((ROUND(AT935*AG935,2)*1.2)*1.25),2)</f>
        <v>5.48</v>
      </c>
    </row>
    <row r="936" spans="1:107">
      <c r="A936">
        <f>ROW(Source!A966)</f>
        <v>966</v>
      </c>
      <c r="B936">
        <v>33304975</v>
      </c>
      <c r="C936">
        <v>33359008</v>
      </c>
      <c r="D936">
        <v>31258691</v>
      </c>
      <c r="E936">
        <v>1</v>
      </c>
      <c r="F936">
        <v>1</v>
      </c>
      <c r="G936">
        <v>1</v>
      </c>
      <c r="H936">
        <v>2</v>
      </c>
      <c r="I936" t="s">
        <v>838</v>
      </c>
      <c r="J936" t="s">
        <v>839</v>
      </c>
      <c r="K936" t="s">
        <v>840</v>
      </c>
      <c r="L936">
        <v>1368</v>
      </c>
      <c r="N936">
        <v>1011</v>
      </c>
      <c r="O936" t="s">
        <v>837</v>
      </c>
      <c r="P936" t="s">
        <v>837</v>
      </c>
      <c r="Q936">
        <v>1</v>
      </c>
      <c r="W936">
        <v>0</v>
      </c>
      <c r="X936">
        <v>1373224040</v>
      </c>
      <c r="Y936">
        <v>26.474999999999994</v>
      </c>
      <c r="AA936">
        <v>0</v>
      </c>
      <c r="AB936">
        <v>3.12</v>
      </c>
      <c r="AC936">
        <v>0</v>
      </c>
      <c r="AD936">
        <v>0</v>
      </c>
      <c r="AE936">
        <v>0</v>
      </c>
      <c r="AF936">
        <v>3.12</v>
      </c>
      <c r="AG936">
        <v>0</v>
      </c>
      <c r="AH936">
        <v>0</v>
      </c>
      <c r="AI936">
        <v>1</v>
      </c>
      <c r="AJ936">
        <v>1</v>
      </c>
      <c r="AK936">
        <v>1</v>
      </c>
      <c r="AL936">
        <v>1</v>
      </c>
      <c r="AN936">
        <v>0</v>
      </c>
      <c r="AO936">
        <v>1</v>
      </c>
      <c r="AP936">
        <v>1</v>
      </c>
      <c r="AQ936">
        <v>0</v>
      </c>
      <c r="AR936">
        <v>0</v>
      </c>
      <c r="AS936" t="s">
        <v>3</v>
      </c>
      <c r="AT936">
        <v>17.649999999999999</v>
      </c>
      <c r="AU936" t="s">
        <v>21</v>
      </c>
      <c r="AV936">
        <v>0</v>
      </c>
      <c r="AW936">
        <v>2</v>
      </c>
      <c r="AX936">
        <v>33359175</v>
      </c>
      <c r="AY936">
        <v>1</v>
      </c>
      <c r="AZ936">
        <v>0</v>
      </c>
      <c r="BA936">
        <v>1096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X936">
        <f>Y936*Source!I966</f>
        <v>1.8621455999999994</v>
      </c>
      <c r="CY936">
        <f>AB936</f>
        <v>3.12</v>
      </c>
      <c r="CZ936">
        <f>AF936</f>
        <v>3.12</v>
      </c>
      <c r="DA936">
        <f>AJ936</f>
        <v>1</v>
      </c>
      <c r="DB936">
        <f>ROUND(((ROUND(AT936*CZ936,2)*1.2)*1.25),2)</f>
        <v>82.61</v>
      </c>
      <c r="DC936">
        <f>ROUND(((ROUND(AT936*AG936,2)*1.2)*1.25),2)</f>
        <v>0</v>
      </c>
    </row>
    <row r="937" spans="1:107">
      <c r="A937">
        <f>ROW(Source!A966)</f>
        <v>966</v>
      </c>
      <c r="B937">
        <v>33304975</v>
      </c>
      <c r="C937">
        <v>33359008</v>
      </c>
      <c r="D937">
        <v>31258646</v>
      </c>
      <c r="E937">
        <v>1</v>
      </c>
      <c r="F937">
        <v>1</v>
      </c>
      <c r="G937">
        <v>1</v>
      </c>
      <c r="H937">
        <v>2</v>
      </c>
      <c r="I937" t="s">
        <v>866</v>
      </c>
      <c r="J937" t="s">
        <v>867</v>
      </c>
      <c r="K937" t="s">
        <v>868</v>
      </c>
      <c r="L937">
        <v>1368</v>
      </c>
      <c r="N937">
        <v>1011</v>
      </c>
      <c r="O937" t="s">
        <v>837</v>
      </c>
      <c r="P937" t="s">
        <v>837</v>
      </c>
      <c r="Q937">
        <v>1</v>
      </c>
      <c r="W937">
        <v>0</v>
      </c>
      <c r="X937">
        <v>-1985289705</v>
      </c>
      <c r="Y937">
        <v>0.40500000000000003</v>
      </c>
      <c r="AA937">
        <v>0</v>
      </c>
      <c r="AB937">
        <v>6.66</v>
      </c>
      <c r="AC937">
        <v>0</v>
      </c>
      <c r="AD937">
        <v>0</v>
      </c>
      <c r="AE937">
        <v>0</v>
      </c>
      <c r="AF937">
        <v>6.66</v>
      </c>
      <c r="AG937">
        <v>0</v>
      </c>
      <c r="AH937">
        <v>0</v>
      </c>
      <c r="AI937">
        <v>1</v>
      </c>
      <c r="AJ937">
        <v>1</v>
      </c>
      <c r="AK937">
        <v>1</v>
      </c>
      <c r="AL937">
        <v>1</v>
      </c>
      <c r="AN937">
        <v>0</v>
      </c>
      <c r="AO937">
        <v>1</v>
      </c>
      <c r="AP937">
        <v>1</v>
      </c>
      <c r="AQ937">
        <v>0</v>
      </c>
      <c r="AR937">
        <v>0</v>
      </c>
      <c r="AS937" t="s">
        <v>3</v>
      </c>
      <c r="AT937">
        <v>0.27</v>
      </c>
      <c r="AU937" t="s">
        <v>21</v>
      </c>
      <c r="AV937">
        <v>0</v>
      </c>
      <c r="AW937">
        <v>2</v>
      </c>
      <c r="AX937">
        <v>33359176</v>
      </c>
      <c r="AY937">
        <v>1</v>
      </c>
      <c r="AZ937">
        <v>0</v>
      </c>
      <c r="BA937">
        <v>1097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X937">
        <f>Y937*Source!I966</f>
        <v>2.848608E-2</v>
      </c>
      <c r="CY937">
        <f>AB937</f>
        <v>6.66</v>
      </c>
      <c r="CZ937">
        <f>AF937</f>
        <v>6.66</v>
      </c>
      <c r="DA937">
        <f>AJ937</f>
        <v>1</v>
      </c>
      <c r="DB937">
        <f>ROUND(((ROUND(AT937*CZ937,2)*1.2)*1.25),2)</f>
        <v>2.7</v>
      </c>
      <c r="DC937">
        <f>ROUND(((ROUND(AT937*AG937,2)*1.2)*1.25),2)</f>
        <v>0</v>
      </c>
    </row>
    <row r="938" spans="1:107">
      <c r="A938">
        <f>ROW(Source!A966)</f>
        <v>966</v>
      </c>
      <c r="B938">
        <v>33304975</v>
      </c>
      <c r="C938">
        <v>33359008</v>
      </c>
      <c r="D938">
        <v>31259879</v>
      </c>
      <c r="E938">
        <v>1</v>
      </c>
      <c r="F938">
        <v>1</v>
      </c>
      <c r="G938">
        <v>1</v>
      </c>
      <c r="H938">
        <v>2</v>
      </c>
      <c r="I938" t="s">
        <v>841</v>
      </c>
      <c r="J938" t="s">
        <v>842</v>
      </c>
      <c r="K938" t="s">
        <v>843</v>
      </c>
      <c r="L938">
        <v>1368</v>
      </c>
      <c r="N938">
        <v>1011</v>
      </c>
      <c r="O938" t="s">
        <v>837</v>
      </c>
      <c r="P938" t="s">
        <v>837</v>
      </c>
      <c r="Q938">
        <v>1</v>
      </c>
      <c r="W938">
        <v>0</v>
      </c>
      <c r="X938">
        <v>1372534845</v>
      </c>
      <c r="Y938">
        <v>0.64500000000000002</v>
      </c>
      <c r="AA938">
        <v>0</v>
      </c>
      <c r="AB938">
        <v>65.709999999999994</v>
      </c>
      <c r="AC938">
        <v>11.6</v>
      </c>
      <c r="AD938">
        <v>0</v>
      </c>
      <c r="AE938">
        <v>0</v>
      </c>
      <c r="AF938">
        <v>65.709999999999994</v>
      </c>
      <c r="AG938">
        <v>11.6</v>
      </c>
      <c r="AH938">
        <v>0</v>
      </c>
      <c r="AI938">
        <v>1</v>
      </c>
      <c r="AJ938">
        <v>1</v>
      </c>
      <c r="AK938">
        <v>1</v>
      </c>
      <c r="AL938">
        <v>1</v>
      </c>
      <c r="AN938">
        <v>0</v>
      </c>
      <c r="AO938">
        <v>1</v>
      </c>
      <c r="AP938">
        <v>1</v>
      </c>
      <c r="AQ938">
        <v>0</v>
      </c>
      <c r="AR938">
        <v>0</v>
      </c>
      <c r="AS938" t="s">
        <v>3</v>
      </c>
      <c r="AT938">
        <v>0.43</v>
      </c>
      <c r="AU938" t="s">
        <v>21</v>
      </c>
      <c r="AV938">
        <v>0</v>
      </c>
      <c r="AW938">
        <v>2</v>
      </c>
      <c r="AX938">
        <v>33359177</v>
      </c>
      <c r="AY938">
        <v>1</v>
      </c>
      <c r="AZ938">
        <v>0</v>
      </c>
      <c r="BA938">
        <v>1098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X938">
        <f>Y938*Source!I966</f>
        <v>4.5366719999999999E-2</v>
      </c>
      <c r="CY938">
        <f>AB938</f>
        <v>65.709999999999994</v>
      </c>
      <c r="CZ938">
        <f>AF938</f>
        <v>65.709999999999994</v>
      </c>
      <c r="DA938">
        <f>AJ938</f>
        <v>1</v>
      </c>
      <c r="DB938">
        <f>ROUND(((ROUND(AT938*CZ938,2)*1.2)*1.25),2)</f>
        <v>42.39</v>
      </c>
      <c r="DC938">
        <f>ROUND(((ROUND(AT938*AG938,2)*1.2)*1.25),2)</f>
        <v>7.49</v>
      </c>
    </row>
    <row r="939" spans="1:107">
      <c r="A939">
        <f>ROW(Source!A966)</f>
        <v>966</v>
      </c>
      <c r="B939">
        <v>33304975</v>
      </c>
      <c r="C939">
        <v>33359008</v>
      </c>
      <c r="D939">
        <v>31260100</v>
      </c>
      <c r="E939">
        <v>1</v>
      </c>
      <c r="F939">
        <v>1</v>
      </c>
      <c r="G939">
        <v>1</v>
      </c>
      <c r="H939">
        <v>2</v>
      </c>
      <c r="I939" t="s">
        <v>858</v>
      </c>
      <c r="J939" t="s">
        <v>859</v>
      </c>
      <c r="K939" t="s">
        <v>860</v>
      </c>
      <c r="L939">
        <v>1368</v>
      </c>
      <c r="N939">
        <v>1011</v>
      </c>
      <c r="O939" t="s">
        <v>837</v>
      </c>
      <c r="P939" t="s">
        <v>837</v>
      </c>
      <c r="Q939">
        <v>1</v>
      </c>
      <c r="W939">
        <v>0</v>
      </c>
      <c r="X939">
        <v>-353815937</v>
      </c>
      <c r="Y939">
        <v>2.3099999999999996</v>
      </c>
      <c r="AA939">
        <v>0</v>
      </c>
      <c r="AB939">
        <v>8.1</v>
      </c>
      <c r="AC939">
        <v>0</v>
      </c>
      <c r="AD939">
        <v>0</v>
      </c>
      <c r="AE939">
        <v>0</v>
      </c>
      <c r="AF939">
        <v>8.1</v>
      </c>
      <c r="AG939">
        <v>0</v>
      </c>
      <c r="AH939">
        <v>0</v>
      </c>
      <c r="AI939">
        <v>1</v>
      </c>
      <c r="AJ939">
        <v>1</v>
      </c>
      <c r="AK939">
        <v>1</v>
      </c>
      <c r="AL939">
        <v>1</v>
      </c>
      <c r="AN939">
        <v>0</v>
      </c>
      <c r="AO939">
        <v>1</v>
      </c>
      <c r="AP939">
        <v>1</v>
      </c>
      <c r="AQ939">
        <v>0</v>
      </c>
      <c r="AR939">
        <v>0</v>
      </c>
      <c r="AS939" t="s">
        <v>3</v>
      </c>
      <c r="AT939">
        <v>1.54</v>
      </c>
      <c r="AU939" t="s">
        <v>21</v>
      </c>
      <c r="AV939">
        <v>0</v>
      </c>
      <c r="AW939">
        <v>2</v>
      </c>
      <c r="AX939">
        <v>33359178</v>
      </c>
      <c r="AY939">
        <v>1</v>
      </c>
      <c r="AZ939">
        <v>0</v>
      </c>
      <c r="BA939">
        <v>1099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X939">
        <f>Y939*Source!I966</f>
        <v>0.16247615999999995</v>
      </c>
      <c r="CY939">
        <f>AB939</f>
        <v>8.1</v>
      </c>
      <c r="CZ939">
        <f>AF939</f>
        <v>8.1</v>
      </c>
      <c r="DA939">
        <f>AJ939</f>
        <v>1</v>
      </c>
      <c r="DB939">
        <f>ROUND(((ROUND(AT939*CZ939,2)*1.2)*1.25),2)</f>
        <v>18.71</v>
      </c>
      <c r="DC939">
        <f>ROUND(((ROUND(AT939*AG939,2)*1.2)*1.25),2)</f>
        <v>0</v>
      </c>
    </row>
    <row r="940" spans="1:107">
      <c r="A940">
        <f>ROW(Source!A966)</f>
        <v>966</v>
      </c>
      <c r="B940">
        <v>33304975</v>
      </c>
      <c r="C940">
        <v>33359008</v>
      </c>
      <c r="D940">
        <v>31175973</v>
      </c>
      <c r="E940">
        <v>1</v>
      </c>
      <c r="F940">
        <v>1</v>
      </c>
      <c r="G940">
        <v>1</v>
      </c>
      <c r="H940">
        <v>3</v>
      </c>
      <c r="I940" t="s">
        <v>889</v>
      </c>
      <c r="J940" t="s">
        <v>890</v>
      </c>
      <c r="K940" t="s">
        <v>891</v>
      </c>
      <c r="L940">
        <v>1348</v>
      </c>
      <c r="N940">
        <v>1009</v>
      </c>
      <c r="O940" t="s">
        <v>32</v>
      </c>
      <c r="P940" t="s">
        <v>32</v>
      </c>
      <c r="Q940">
        <v>1000</v>
      </c>
      <c r="W940">
        <v>0</v>
      </c>
      <c r="X940">
        <v>731670393</v>
      </c>
      <c r="Y940">
        <v>8.4000000000000003E-4</v>
      </c>
      <c r="AA940">
        <v>26499</v>
      </c>
      <c r="AB940">
        <v>0</v>
      </c>
      <c r="AC940">
        <v>0</v>
      </c>
      <c r="AD940">
        <v>0</v>
      </c>
      <c r="AE940">
        <v>26499</v>
      </c>
      <c r="AF940">
        <v>0</v>
      </c>
      <c r="AG940">
        <v>0</v>
      </c>
      <c r="AH940">
        <v>0</v>
      </c>
      <c r="AI940">
        <v>1</v>
      </c>
      <c r="AJ940">
        <v>1</v>
      </c>
      <c r="AK940">
        <v>1</v>
      </c>
      <c r="AL940">
        <v>1</v>
      </c>
      <c r="AN940">
        <v>0</v>
      </c>
      <c r="AO940">
        <v>1</v>
      </c>
      <c r="AP940">
        <v>0</v>
      </c>
      <c r="AQ940">
        <v>0</v>
      </c>
      <c r="AR940">
        <v>0</v>
      </c>
      <c r="AS940" t="s">
        <v>3</v>
      </c>
      <c r="AT940">
        <v>8.4000000000000003E-4</v>
      </c>
      <c r="AU940" t="s">
        <v>3</v>
      </c>
      <c r="AV940">
        <v>0</v>
      </c>
      <c r="AW940">
        <v>2</v>
      </c>
      <c r="AX940">
        <v>33359179</v>
      </c>
      <c r="AY940">
        <v>1</v>
      </c>
      <c r="AZ940">
        <v>0</v>
      </c>
      <c r="BA940">
        <v>1100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X940">
        <f>Y940*Source!I966</f>
        <v>5.9082239999999998E-5</v>
      </c>
      <c r="CY940">
        <f>AA940</f>
        <v>26499</v>
      </c>
      <c r="CZ940">
        <f>AE940</f>
        <v>26499</v>
      </c>
      <c r="DA940">
        <f>AI940</f>
        <v>1</v>
      </c>
      <c r="DB940">
        <f>ROUND(ROUND(AT940*CZ940,2),2)</f>
        <v>22.26</v>
      </c>
      <c r="DC940">
        <f>ROUND(ROUND(AT940*AG940,2),2)</f>
        <v>0</v>
      </c>
    </row>
    <row r="941" spans="1:107">
      <c r="A941">
        <f>ROW(Source!A966)</f>
        <v>966</v>
      </c>
      <c r="B941">
        <v>33304975</v>
      </c>
      <c r="C941">
        <v>33359008</v>
      </c>
      <c r="D941">
        <v>31179550</v>
      </c>
      <c r="E941">
        <v>1</v>
      </c>
      <c r="F941">
        <v>1</v>
      </c>
      <c r="G941">
        <v>1</v>
      </c>
      <c r="H941">
        <v>3</v>
      </c>
      <c r="I941" t="s">
        <v>861</v>
      </c>
      <c r="J941" t="s">
        <v>862</v>
      </c>
      <c r="K941" t="s">
        <v>863</v>
      </c>
      <c r="L941">
        <v>1348</v>
      </c>
      <c r="N941">
        <v>1009</v>
      </c>
      <c r="O941" t="s">
        <v>32</v>
      </c>
      <c r="P941" t="s">
        <v>32</v>
      </c>
      <c r="Q941">
        <v>1000</v>
      </c>
      <c r="W941">
        <v>0</v>
      </c>
      <c r="X941">
        <v>-1068056325</v>
      </c>
      <c r="Y941">
        <v>3.8999999999999999E-4</v>
      </c>
      <c r="AA941">
        <v>10362</v>
      </c>
      <c r="AB941">
        <v>0</v>
      </c>
      <c r="AC941">
        <v>0</v>
      </c>
      <c r="AD941">
        <v>0</v>
      </c>
      <c r="AE941">
        <v>10362</v>
      </c>
      <c r="AF941">
        <v>0</v>
      </c>
      <c r="AG941">
        <v>0</v>
      </c>
      <c r="AH941">
        <v>0</v>
      </c>
      <c r="AI941">
        <v>1</v>
      </c>
      <c r="AJ941">
        <v>1</v>
      </c>
      <c r="AK941">
        <v>1</v>
      </c>
      <c r="AL941">
        <v>1</v>
      </c>
      <c r="AN941">
        <v>0</v>
      </c>
      <c r="AO941">
        <v>1</v>
      </c>
      <c r="AP941">
        <v>0</v>
      </c>
      <c r="AQ941">
        <v>0</v>
      </c>
      <c r="AR941">
        <v>0</v>
      </c>
      <c r="AS941" t="s">
        <v>3</v>
      </c>
      <c r="AT941">
        <v>3.8999999999999999E-4</v>
      </c>
      <c r="AU941" t="s">
        <v>3</v>
      </c>
      <c r="AV941">
        <v>0</v>
      </c>
      <c r="AW941">
        <v>2</v>
      </c>
      <c r="AX941">
        <v>33359180</v>
      </c>
      <c r="AY941">
        <v>1</v>
      </c>
      <c r="AZ941">
        <v>0</v>
      </c>
      <c r="BA941">
        <v>1101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X941">
        <f>Y941*Source!I966</f>
        <v>2.7431039999999998E-5</v>
      </c>
      <c r="CY941">
        <f>AA941</f>
        <v>10362</v>
      </c>
      <c r="CZ941">
        <f>AE941</f>
        <v>10362</v>
      </c>
      <c r="DA941">
        <f>AI941</f>
        <v>1</v>
      </c>
      <c r="DB941">
        <f>ROUND(ROUND(AT941*CZ941,2),2)</f>
        <v>4.04</v>
      </c>
      <c r="DC941">
        <f>ROUND(ROUND(AT941*AG941,2),2)</f>
        <v>0</v>
      </c>
    </row>
    <row r="942" spans="1:107">
      <c r="A942">
        <f>ROW(Source!A966)</f>
        <v>966</v>
      </c>
      <c r="B942">
        <v>33304975</v>
      </c>
      <c r="C942">
        <v>33359008</v>
      </c>
      <c r="D942">
        <v>31180727</v>
      </c>
      <c r="E942">
        <v>1</v>
      </c>
      <c r="F942">
        <v>1</v>
      </c>
      <c r="G942">
        <v>1</v>
      </c>
      <c r="H942">
        <v>3</v>
      </c>
      <c r="I942" t="s">
        <v>844</v>
      </c>
      <c r="J942" t="s">
        <v>845</v>
      </c>
      <c r="K942" t="s">
        <v>846</v>
      </c>
      <c r="L942">
        <v>1348</v>
      </c>
      <c r="N942">
        <v>1009</v>
      </c>
      <c r="O942" t="s">
        <v>32</v>
      </c>
      <c r="P942" t="s">
        <v>32</v>
      </c>
      <c r="Q942">
        <v>1000</v>
      </c>
      <c r="W942">
        <v>0</v>
      </c>
      <c r="X942">
        <v>-437906794</v>
      </c>
      <c r="Y942">
        <v>1.0999999999999999E-2</v>
      </c>
      <c r="AA942">
        <v>9040.01</v>
      </c>
      <c r="AB942">
        <v>0</v>
      </c>
      <c r="AC942">
        <v>0</v>
      </c>
      <c r="AD942">
        <v>0</v>
      </c>
      <c r="AE942">
        <v>9040.01</v>
      </c>
      <c r="AF942">
        <v>0</v>
      </c>
      <c r="AG942">
        <v>0</v>
      </c>
      <c r="AH942">
        <v>0</v>
      </c>
      <c r="AI942">
        <v>1</v>
      </c>
      <c r="AJ942">
        <v>1</v>
      </c>
      <c r="AK942">
        <v>1</v>
      </c>
      <c r="AL942">
        <v>1</v>
      </c>
      <c r="AN942">
        <v>0</v>
      </c>
      <c r="AO942">
        <v>1</v>
      </c>
      <c r="AP942">
        <v>0</v>
      </c>
      <c r="AQ942">
        <v>0</v>
      </c>
      <c r="AR942">
        <v>0</v>
      </c>
      <c r="AS942" t="s">
        <v>3</v>
      </c>
      <c r="AT942">
        <v>1.0999999999999999E-2</v>
      </c>
      <c r="AU942" t="s">
        <v>3</v>
      </c>
      <c r="AV942">
        <v>0</v>
      </c>
      <c r="AW942">
        <v>2</v>
      </c>
      <c r="AX942">
        <v>33359181</v>
      </c>
      <c r="AY942">
        <v>1</v>
      </c>
      <c r="AZ942">
        <v>0</v>
      </c>
      <c r="BA942">
        <v>1102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X942">
        <f>Y942*Source!I966</f>
        <v>7.7369599999999993E-4</v>
      </c>
      <c r="CY942">
        <f>AA942</f>
        <v>9040.01</v>
      </c>
      <c r="CZ942">
        <f>AE942</f>
        <v>9040.01</v>
      </c>
      <c r="DA942">
        <f>AI942</f>
        <v>1</v>
      </c>
      <c r="DB942">
        <f>ROUND(ROUND(AT942*CZ942,2),2)</f>
        <v>99.44</v>
      </c>
      <c r="DC942">
        <f>ROUND(ROUND(AT942*AG942,2),2)</f>
        <v>0</v>
      </c>
    </row>
    <row r="943" spans="1:107">
      <c r="A943">
        <f>ROW(Source!A966)</f>
        <v>966</v>
      </c>
      <c r="B943">
        <v>33304975</v>
      </c>
      <c r="C943">
        <v>33359008</v>
      </c>
      <c r="D943">
        <v>31181610</v>
      </c>
      <c r="E943">
        <v>1</v>
      </c>
      <c r="F943">
        <v>1</v>
      </c>
      <c r="G943">
        <v>1</v>
      </c>
      <c r="H943">
        <v>3</v>
      </c>
      <c r="I943" t="s">
        <v>847</v>
      </c>
      <c r="J943" t="s">
        <v>848</v>
      </c>
      <c r="K943" t="s">
        <v>849</v>
      </c>
      <c r="L943">
        <v>1346</v>
      </c>
      <c r="N943">
        <v>1009</v>
      </c>
      <c r="O943" t="s">
        <v>78</v>
      </c>
      <c r="P943" t="s">
        <v>78</v>
      </c>
      <c r="Q943">
        <v>1</v>
      </c>
      <c r="W943">
        <v>0</v>
      </c>
      <c r="X943">
        <v>-731615568</v>
      </c>
      <c r="Y943">
        <v>7.58</v>
      </c>
      <c r="AA943">
        <v>23.09</v>
      </c>
      <c r="AB943">
        <v>0</v>
      </c>
      <c r="AC943">
        <v>0</v>
      </c>
      <c r="AD943">
        <v>0</v>
      </c>
      <c r="AE943">
        <v>23.09</v>
      </c>
      <c r="AF943">
        <v>0</v>
      </c>
      <c r="AG943">
        <v>0</v>
      </c>
      <c r="AH943">
        <v>0</v>
      </c>
      <c r="AI943">
        <v>1</v>
      </c>
      <c r="AJ943">
        <v>1</v>
      </c>
      <c r="AK943">
        <v>1</v>
      </c>
      <c r="AL943">
        <v>1</v>
      </c>
      <c r="AN943">
        <v>0</v>
      </c>
      <c r="AO943">
        <v>1</v>
      </c>
      <c r="AP943">
        <v>0</v>
      </c>
      <c r="AQ943">
        <v>0</v>
      </c>
      <c r="AR943">
        <v>0</v>
      </c>
      <c r="AS943" t="s">
        <v>3</v>
      </c>
      <c r="AT943">
        <v>7.58</v>
      </c>
      <c r="AU943" t="s">
        <v>3</v>
      </c>
      <c r="AV943">
        <v>0</v>
      </c>
      <c r="AW943">
        <v>2</v>
      </c>
      <c r="AX943">
        <v>33359182</v>
      </c>
      <c r="AY943">
        <v>1</v>
      </c>
      <c r="AZ943">
        <v>0</v>
      </c>
      <c r="BA943">
        <v>1103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X943">
        <f>Y943*Source!I966</f>
        <v>0.53314687999999999</v>
      </c>
      <c r="CY943">
        <f>AA943</f>
        <v>23.09</v>
      </c>
      <c r="CZ943">
        <f>AE943</f>
        <v>23.09</v>
      </c>
      <c r="DA943">
        <f>AI943</f>
        <v>1</v>
      </c>
      <c r="DB943">
        <f>ROUND(ROUND(AT943*CZ943,2),2)</f>
        <v>175.02</v>
      </c>
      <c r="DC943">
        <f>ROUND(ROUND(AT943*AG943,2),2)</f>
        <v>0</v>
      </c>
    </row>
    <row r="944" spans="1:107">
      <c r="A944">
        <f>ROW(Source!A966)</f>
        <v>966</v>
      </c>
      <c r="B944">
        <v>33304975</v>
      </c>
      <c r="C944">
        <v>33359008</v>
      </c>
      <c r="D944">
        <v>31215191</v>
      </c>
      <c r="E944">
        <v>1</v>
      </c>
      <c r="F944">
        <v>1</v>
      </c>
      <c r="G944">
        <v>1</v>
      </c>
      <c r="H944">
        <v>3</v>
      </c>
      <c r="I944" t="s">
        <v>918</v>
      </c>
      <c r="J944" t="s">
        <v>919</v>
      </c>
      <c r="K944" t="s">
        <v>920</v>
      </c>
      <c r="L944">
        <v>1348</v>
      </c>
      <c r="N944">
        <v>1009</v>
      </c>
      <c r="O944" t="s">
        <v>32</v>
      </c>
      <c r="P944" t="s">
        <v>32</v>
      </c>
      <c r="Q944">
        <v>1000</v>
      </c>
      <c r="W944">
        <v>0</v>
      </c>
      <c r="X944">
        <v>-1445734866</v>
      </c>
      <c r="Y944">
        <v>5.13E-3</v>
      </c>
      <c r="AA944">
        <v>17183</v>
      </c>
      <c r="AB944">
        <v>0</v>
      </c>
      <c r="AC944">
        <v>0</v>
      </c>
      <c r="AD944">
        <v>0</v>
      </c>
      <c r="AE944">
        <v>17183</v>
      </c>
      <c r="AF944">
        <v>0</v>
      </c>
      <c r="AG944">
        <v>0</v>
      </c>
      <c r="AH944">
        <v>0</v>
      </c>
      <c r="AI944">
        <v>1</v>
      </c>
      <c r="AJ944">
        <v>1</v>
      </c>
      <c r="AK944">
        <v>1</v>
      </c>
      <c r="AL944">
        <v>1</v>
      </c>
      <c r="AN944">
        <v>0</v>
      </c>
      <c r="AO944">
        <v>1</v>
      </c>
      <c r="AP944">
        <v>0</v>
      </c>
      <c r="AQ944">
        <v>0</v>
      </c>
      <c r="AR944">
        <v>0</v>
      </c>
      <c r="AS944" t="s">
        <v>3</v>
      </c>
      <c r="AT944">
        <v>5.13E-3</v>
      </c>
      <c r="AU944" t="s">
        <v>3</v>
      </c>
      <c r="AV944">
        <v>0</v>
      </c>
      <c r="AW944">
        <v>2</v>
      </c>
      <c r="AX944">
        <v>33359184</v>
      </c>
      <c r="AY944">
        <v>1</v>
      </c>
      <c r="AZ944">
        <v>0</v>
      </c>
      <c r="BA944">
        <v>1105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X944">
        <f>Y944*Source!I966</f>
        <v>3.6082367999999996E-4</v>
      </c>
      <c r="CY944">
        <f>AA944</f>
        <v>17183</v>
      </c>
      <c r="CZ944">
        <f>AE944</f>
        <v>17183</v>
      </c>
      <c r="DA944">
        <f>AI944</f>
        <v>1</v>
      </c>
      <c r="DB944">
        <f>ROUND(ROUND(AT944*CZ944,2),2)</f>
        <v>88.15</v>
      </c>
      <c r="DC944">
        <f>ROUND(ROUND(AT944*AG944,2),2)</f>
        <v>0</v>
      </c>
    </row>
    <row r="945" spans="1:107">
      <c r="A945">
        <f>ROW(Source!A967)</f>
        <v>967</v>
      </c>
      <c r="B945">
        <v>33304960</v>
      </c>
      <c r="C945">
        <v>33359008</v>
      </c>
      <c r="D945">
        <v>31172061</v>
      </c>
      <c r="E945">
        <v>1</v>
      </c>
      <c r="F945">
        <v>1</v>
      </c>
      <c r="G945">
        <v>1</v>
      </c>
      <c r="H945">
        <v>1</v>
      </c>
      <c r="I945" t="s">
        <v>850</v>
      </c>
      <c r="J945" t="s">
        <v>3</v>
      </c>
      <c r="K945" t="s">
        <v>851</v>
      </c>
      <c r="L945">
        <v>1191</v>
      </c>
      <c r="N945">
        <v>1013</v>
      </c>
      <c r="O945" t="s">
        <v>831</v>
      </c>
      <c r="P945" t="s">
        <v>831</v>
      </c>
      <c r="Q945">
        <v>1</v>
      </c>
      <c r="W945">
        <v>0</v>
      </c>
      <c r="X945">
        <v>-784637506</v>
      </c>
      <c r="Y945">
        <v>183.51239999999999</v>
      </c>
      <c r="AA945">
        <v>0</v>
      </c>
      <c r="AB945">
        <v>0</v>
      </c>
      <c r="AC945">
        <v>0</v>
      </c>
      <c r="AD945">
        <v>8.74</v>
      </c>
      <c r="AE945">
        <v>0</v>
      </c>
      <c r="AF945">
        <v>0</v>
      </c>
      <c r="AG945">
        <v>0</v>
      </c>
      <c r="AH945">
        <v>8.74</v>
      </c>
      <c r="AI945">
        <v>1</v>
      </c>
      <c r="AJ945">
        <v>1</v>
      </c>
      <c r="AK945">
        <v>1</v>
      </c>
      <c r="AL945">
        <v>1</v>
      </c>
      <c r="AN945">
        <v>0</v>
      </c>
      <c r="AO945">
        <v>1</v>
      </c>
      <c r="AP945">
        <v>1</v>
      </c>
      <c r="AQ945">
        <v>0</v>
      </c>
      <c r="AR945">
        <v>0</v>
      </c>
      <c r="AS945" t="s">
        <v>3</v>
      </c>
      <c r="AT945">
        <v>132.97999999999999</v>
      </c>
      <c r="AU945" t="s">
        <v>22</v>
      </c>
      <c r="AV945">
        <v>1</v>
      </c>
      <c r="AW945">
        <v>2</v>
      </c>
      <c r="AX945">
        <v>33359172</v>
      </c>
      <c r="AY945">
        <v>1</v>
      </c>
      <c r="AZ945">
        <v>0</v>
      </c>
      <c r="BA945">
        <v>1111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X945">
        <f>Y945*Source!I967</f>
        <v>12.907528166399999</v>
      </c>
      <c r="CY945">
        <f>AD945</f>
        <v>8.74</v>
      </c>
      <c r="CZ945">
        <f>AH945</f>
        <v>8.74</v>
      </c>
      <c r="DA945">
        <f>AL945</f>
        <v>1</v>
      </c>
      <c r="DB945">
        <f>ROUND(((ROUND(AT945*CZ945,2)*1.2)*1.15),2)</f>
        <v>1603.91</v>
      </c>
      <c r="DC945">
        <f>ROUND(((ROUND(AT945*AG945,2)*1.2)*1.15),2)</f>
        <v>0</v>
      </c>
    </row>
    <row r="946" spans="1:107">
      <c r="A946">
        <f>ROW(Source!A967)</f>
        <v>967</v>
      </c>
      <c r="B946">
        <v>33304960</v>
      </c>
      <c r="C946">
        <v>33359008</v>
      </c>
      <c r="D946">
        <v>31172011</v>
      </c>
      <c r="E946">
        <v>1</v>
      </c>
      <c r="F946">
        <v>1</v>
      </c>
      <c r="G946">
        <v>1</v>
      </c>
      <c r="H946">
        <v>1</v>
      </c>
      <c r="I946" t="s">
        <v>832</v>
      </c>
      <c r="J946" t="s">
        <v>3</v>
      </c>
      <c r="K946" t="s">
        <v>833</v>
      </c>
      <c r="L946">
        <v>1191</v>
      </c>
      <c r="N946">
        <v>1013</v>
      </c>
      <c r="O946" t="s">
        <v>831</v>
      </c>
      <c r="P946" t="s">
        <v>831</v>
      </c>
      <c r="Q946">
        <v>1</v>
      </c>
      <c r="W946">
        <v>0</v>
      </c>
      <c r="X946">
        <v>-1417349443</v>
      </c>
      <c r="Y946">
        <v>0.7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1</v>
      </c>
      <c r="AJ946">
        <v>1</v>
      </c>
      <c r="AK946">
        <v>1</v>
      </c>
      <c r="AL946">
        <v>1</v>
      </c>
      <c r="AN946">
        <v>0</v>
      </c>
      <c r="AO946">
        <v>1</v>
      </c>
      <c r="AP946">
        <v>0</v>
      </c>
      <c r="AQ946">
        <v>0</v>
      </c>
      <c r="AR946">
        <v>0</v>
      </c>
      <c r="AS946" t="s">
        <v>3</v>
      </c>
      <c r="AT946">
        <v>0.7</v>
      </c>
      <c r="AU946" t="s">
        <v>3</v>
      </c>
      <c r="AV946">
        <v>2</v>
      </c>
      <c r="AW946">
        <v>2</v>
      </c>
      <c r="AX946">
        <v>33359173</v>
      </c>
      <c r="AY946">
        <v>1</v>
      </c>
      <c r="AZ946">
        <v>2048</v>
      </c>
      <c r="BA946">
        <v>1112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X946">
        <f>Y946*Source!I967</f>
        <v>4.9235199999999993E-2</v>
      </c>
      <c r="CY946">
        <f>AD946</f>
        <v>0</v>
      </c>
      <c r="CZ946">
        <f>AH946</f>
        <v>0</v>
      </c>
      <c r="DA946">
        <f>AL946</f>
        <v>1</v>
      </c>
      <c r="DB946">
        <f>ROUND(ROUND(AT946*CZ946,2),2)</f>
        <v>0</v>
      </c>
      <c r="DC946">
        <f>ROUND(ROUND(AT946*AG946,2),2)</f>
        <v>0</v>
      </c>
    </row>
    <row r="947" spans="1:107">
      <c r="A947">
        <f>ROW(Source!A967)</f>
        <v>967</v>
      </c>
      <c r="B947">
        <v>33304960</v>
      </c>
      <c r="C947">
        <v>33359008</v>
      </c>
      <c r="D947">
        <v>31258491</v>
      </c>
      <c r="E947">
        <v>1</v>
      </c>
      <c r="F947">
        <v>1</v>
      </c>
      <c r="G947">
        <v>1</v>
      </c>
      <c r="H947">
        <v>2</v>
      </c>
      <c r="I947" t="s">
        <v>834</v>
      </c>
      <c r="J947" t="s">
        <v>835</v>
      </c>
      <c r="K947" t="s">
        <v>836</v>
      </c>
      <c r="L947">
        <v>1368</v>
      </c>
      <c r="N947">
        <v>1011</v>
      </c>
      <c r="O947" t="s">
        <v>837</v>
      </c>
      <c r="P947" t="s">
        <v>837</v>
      </c>
      <c r="Q947">
        <v>1</v>
      </c>
      <c r="W947">
        <v>0</v>
      </c>
      <c r="X947">
        <v>-1718674368</v>
      </c>
      <c r="Y947">
        <v>0.40500000000000003</v>
      </c>
      <c r="AA947">
        <v>0</v>
      </c>
      <c r="AB947">
        <v>111.99</v>
      </c>
      <c r="AC947">
        <v>13.5</v>
      </c>
      <c r="AD947">
        <v>0</v>
      </c>
      <c r="AE947">
        <v>0</v>
      </c>
      <c r="AF947">
        <v>111.99</v>
      </c>
      <c r="AG947">
        <v>13.5</v>
      </c>
      <c r="AH947">
        <v>0</v>
      </c>
      <c r="AI947">
        <v>1</v>
      </c>
      <c r="AJ947">
        <v>1</v>
      </c>
      <c r="AK947">
        <v>1</v>
      </c>
      <c r="AL947">
        <v>1</v>
      </c>
      <c r="AN947">
        <v>0</v>
      </c>
      <c r="AO947">
        <v>1</v>
      </c>
      <c r="AP947">
        <v>1</v>
      </c>
      <c r="AQ947">
        <v>0</v>
      </c>
      <c r="AR947">
        <v>0</v>
      </c>
      <c r="AS947" t="s">
        <v>3</v>
      </c>
      <c r="AT947">
        <v>0.27</v>
      </c>
      <c r="AU947" t="s">
        <v>21</v>
      </c>
      <c r="AV947">
        <v>0</v>
      </c>
      <c r="AW947">
        <v>2</v>
      </c>
      <c r="AX947">
        <v>33359174</v>
      </c>
      <c r="AY947">
        <v>1</v>
      </c>
      <c r="AZ947">
        <v>0</v>
      </c>
      <c r="BA947">
        <v>1113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X947">
        <f>Y947*Source!I967</f>
        <v>2.848608E-2</v>
      </c>
      <c r="CY947">
        <f>AB947</f>
        <v>111.99</v>
      </c>
      <c r="CZ947">
        <f>AF947</f>
        <v>111.99</v>
      </c>
      <c r="DA947">
        <f>AJ947</f>
        <v>1</v>
      </c>
      <c r="DB947">
        <f>ROUND(((ROUND(AT947*CZ947,2)*1.2)*1.25),2)</f>
        <v>45.36</v>
      </c>
      <c r="DC947">
        <f>ROUND(((ROUND(AT947*AG947,2)*1.2)*1.25),2)</f>
        <v>5.48</v>
      </c>
    </row>
    <row r="948" spans="1:107">
      <c r="A948">
        <f>ROW(Source!A967)</f>
        <v>967</v>
      </c>
      <c r="B948">
        <v>33304960</v>
      </c>
      <c r="C948">
        <v>33359008</v>
      </c>
      <c r="D948">
        <v>31258691</v>
      </c>
      <c r="E948">
        <v>1</v>
      </c>
      <c r="F948">
        <v>1</v>
      </c>
      <c r="G948">
        <v>1</v>
      </c>
      <c r="H948">
        <v>2</v>
      </c>
      <c r="I948" t="s">
        <v>838</v>
      </c>
      <c r="J948" t="s">
        <v>839</v>
      </c>
      <c r="K948" t="s">
        <v>840</v>
      </c>
      <c r="L948">
        <v>1368</v>
      </c>
      <c r="N948">
        <v>1011</v>
      </c>
      <c r="O948" t="s">
        <v>837</v>
      </c>
      <c r="P948" t="s">
        <v>837</v>
      </c>
      <c r="Q948">
        <v>1</v>
      </c>
      <c r="W948">
        <v>0</v>
      </c>
      <c r="X948">
        <v>1373224040</v>
      </c>
      <c r="Y948">
        <v>26.474999999999994</v>
      </c>
      <c r="AA948">
        <v>0</v>
      </c>
      <c r="AB948">
        <v>3.12</v>
      </c>
      <c r="AC948">
        <v>0</v>
      </c>
      <c r="AD948">
        <v>0</v>
      </c>
      <c r="AE948">
        <v>0</v>
      </c>
      <c r="AF948">
        <v>3.12</v>
      </c>
      <c r="AG948">
        <v>0</v>
      </c>
      <c r="AH948">
        <v>0</v>
      </c>
      <c r="AI948">
        <v>1</v>
      </c>
      <c r="AJ948">
        <v>1</v>
      </c>
      <c r="AK948">
        <v>1</v>
      </c>
      <c r="AL948">
        <v>1</v>
      </c>
      <c r="AN948">
        <v>0</v>
      </c>
      <c r="AO948">
        <v>1</v>
      </c>
      <c r="AP948">
        <v>1</v>
      </c>
      <c r="AQ948">
        <v>0</v>
      </c>
      <c r="AR948">
        <v>0</v>
      </c>
      <c r="AS948" t="s">
        <v>3</v>
      </c>
      <c r="AT948">
        <v>17.649999999999999</v>
      </c>
      <c r="AU948" t="s">
        <v>21</v>
      </c>
      <c r="AV948">
        <v>0</v>
      </c>
      <c r="AW948">
        <v>2</v>
      </c>
      <c r="AX948">
        <v>33359175</v>
      </c>
      <c r="AY948">
        <v>1</v>
      </c>
      <c r="AZ948">
        <v>0</v>
      </c>
      <c r="BA948">
        <v>1114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X948">
        <f>Y948*Source!I967</f>
        <v>1.8621455999999994</v>
      </c>
      <c r="CY948">
        <f>AB948</f>
        <v>3.12</v>
      </c>
      <c r="CZ948">
        <f>AF948</f>
        <v>3.12</v>
      </c>
      <c r="DA948">
        <f>AJ948</f>
        <v>1</v>
      </c>
      <c r="DB948">
        <f>ROUND(((ROUND(AT948*CZ948,2)*1.2)*1.25),2)</f>
        <v>82.61</v>
      </c>
      <c r="DC948">
        <f>ROUND(((ROUND(AT948*AG948,2)*1.2)*1.25),2)</f>
        <v>0</v>
      </c>
    </row>
    <row r="949" spans="1:107">
      <c r="A949">
        <f>ROW(Source!A967)</f>
        <v>967</v>
      </c>
      <c r="B949">
        <v>33304960</v>
      </c>
      <c r="C949">
        <v>33359008</v>
      </c>
      <c r="D949">
        <v>31258646</v>
      </c>
      <c r="E949">
        <v>1</v>
      </c>
      <c r="F949">
        <v>1</v>
      </c>
      <c r="G949">
        <v>1</v>
      </c>
      <c r="H949">
        <v>2</v>
      </c>
      <c r="I949" t="s">
        <v>866</v>
      </c>
      <c r="J949" t="s">
        <v>867</v>
      </c>
      <c r="K949" t="s">
        <v>868</v>
      </c>
      <c r="L949">
        <v>1368</v>
      </c>
      <c r="N949">
        <v>1011</v>
      </c>
      <c r="O949" t="s">
        <v>837</v>
      </c>
      <c r="P949" t="s">
        <v>837</v>
      </c>
      <c r="Q949">
        <v>1</v>
      </c>
      <c r="W949">
        <v>0</v>
      </c>
      <c r="X949">
        <v>-1985289705</v>
      </c>
      <c r="Y949">
        <v>0.40500000000000003</v>
      </c>
      <c r="AA949">
        <v>0</v>
      </c>
      <c r="AB949">
        <v>6.66</v>
      </c>
      <c r="AC949">
        <v>0</v>
      </c>
      <c r="AD949">
        <v>0</v>
      </c>
      <c r="AE949">
        <v>0</v>
      </c>
      <c r="AF949">
        <v>6.66</v>
      </c>
      <c r="AG949">
        <v>0</v>
      </c>
      <c r="AH949">
        <v>0</v>
      </c>
      <c r="AI949">
        <v>1</v>
      </c>
      <c r="AJ949">
        <v>1</v>
      </c>
      <c r="AK949">
        <v>1</v>
      </c>
      <c r="AL949">
        <v>1</v>
      </c>
      <c r="AN949">
        <v>0</v>
      </c>
      <c r="AO949">
        <v>1</v>
      </c>
      <c r="AP949">
        <v>1</v>
      </c>
      <c r="AQ949">
        <v>0</v>
      </c>
      <c r="AR949">
        <v>0</v>
      </c>
      <c r="AS949" t="s">
        <v>3</v>
      </c>
      <c r="AT949">
        <v>0.27</v>
      </c>
      <c r="AU949" t="s">
        <v>21</v>
      </c>
      <c r="AV949">
        <v>0</v>
      </c>
      <c r="AW949">
        <v>2</v>
      </c>
      <c r="AX949">
        <v>33359176</v>
      </c>
      <c r="AY949">
        <v>1</v>
      </c>
      <c r="AZ949">
        <v>0</v>
      </c>
      <c r="BA949">
        <v>1115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X949">
        <f>Y949*Source!I967</f>
        <v>2.848608E-2</v>
      </c>
      <c r="CY949">
        <f>AB949</f>
        <v>6.66</v>
      </c>
      <c r="CZ949">
        <f>AF949</f>
        <v>6.66</v>
      </c>
      <c r="DA949">
        <f>AJ949</f>
        <v>1</v>
      </c>
      <c r="DB949">
        <f>ROUND(((ROUND(AT949*CZ949,2)*1.2)*1.25),2)</f>
        <v>2.7</v>
      </c>
      <c r="DC949">
        <f>ROUND(((ROUND(AT949*AG949,2)*1.2)*1.25),2)</f>
        <v>0</v>
      </c>
    </row>
    <row r="950" spans="1:107">
      <c r="A950">
        <f>ROW(Source!A967)</f>
        <v>967</v>
      </c>
      <c r="B950">
        <v>33304960</v>
      </c>
      <c r="C950">
        <v>33359008</v>
      </c>
      <c r="D950">
        <v>31259879</v>
      </c>
      <c r="E950">
        <v>1</v>
      </c>
      <c r="F950">
        <v>1</v>
      </c>
      <c r="G950">
        <v>1</v>
      </c>
      <c r="H950">
        <v>2</v>
      </c>
      <c r="I950" t="s">
        <v>841</v>
      </c>
      <c r="J950" t="s">
        <v>842</v>
      </c>
      <c r="K950" t="s">
        <v>843</v>
      </c>
      <c r="L950">
        <v>1368</v>
      </c>
      <c r="N950">
        <v>1011</v>
      </c>
      <c r="O950" t="s">
        <v>837</v>
      </c>
      <c r="P950" t="s">
        <v>837</v>
      </c>
      <c r="Q950">
        <v>1</v>
      </c>
      <c r="W950">
        <v>0</v>
      </c>
      <c r="X950">
        <v>1372534845</v>
      </c>
      <c r="Y950">
        <v>0.64500000000000002</v>
      </c>
      <c r="AA950">
        <v>0</v>
      </c>
      <c r="AB950">
        <v>65.709999999999994</v>
      </c>
      <c r="AC950">
        <v>11.6</v>
      </c>
      <c r="AD950">
        <v>0</v>
      </c>
      <c r="AE950">
        <v>0</v>
      </c>
      <c r="AF950">
        <v>65.709999999999994</v>
      </c>
      <c r="AG950">
        <v>11.6</v>
      </c>
      <c r="AH950">
        <v>0</v>
      </c>
      <c r="AI950">
        <v>1</v>
      </c>
      <c r="AJ950">
        <v>1</v>
      </c>
      <c r="AK950">
        <v>1</v>
      </c>
      <c r="AL950">
        <v>1</v>
      </c>
      <c r="AN950">
        <v>0</v>
      </c>
      <c r="AO950">
        <v>1</v>
      </c>
      <c r="AP950">
        <v>1</v>
      </c>
      <c r="AQ950">
        <v>0</v>
      </c>
      <c r="AR950">
        <v>0</v>
      </c>
      <c r="AS950" t="s">
        <v>3</v>
      </c>
      <c r="AT950">
        <v>0.43</v>
      </c>
      <c r="AU950" t="s">
        <v>21</v>
      </c>
      <c r="AV950">
        <v>0</v>
      </c>
      <c r="AW950">
        <v>2</v>
      </c>
      <c r="AX950">
        <v>33359177</v>
      </c>
      <c r="AY950">
        <v>1</v>
      </c>
      <c r="AZ950">
        <v>0</v>
      </c>
      <c r="BA950">
        <v>1116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X950">
        <f>Y950*Source!I967</f>
        <v>4.5366719999999999E-2</v>
      </c>
      <c r="CY950">
        <f>AB950</f>
        <v>65.709999999999994</v>
      </c>
      <c r="CZ950">
        <f>AF950</f>
        <v>65.709999999999994</v>
      </c>
      <c r="DA950">
        <f>AJ950</f>
        <v>1</v>
      </c>
      <c r="DB950">
        <f>ROUND(((ROUND(AT950*CZ950,2)*1.2)*1.25),2)</f>
        <v>42.39</v>
      </c>
      <c r="DC950">
        <f>ROUND(((ROUND(AT950*AG950,2)*1.2)*1.25),2)</f>
        <v>7.49</v>
      </c>
    </row>
    <row r="951" spans="1:107">
      <c r="A951">
        <f>ROW(Source!A967)</f>
        <v>967</v>
      </c>
      <c r="B951">
        <v>33304960</v>
      </c>
      <c r="C951">
        <v>33359008</v>
      </c>
      <c r="D951">
        <v>31260100</v>
      </c>
      <c r="E951">
        <v>1</v>
      </c>
      <c r="F951">
        <v>1</v>
      </c>
      <c r="G951">
        <v>1</v>
      </c>
      <c r="H951">
        <v>2</v>
      </c>
      <c r="I951" t="s">
        <v>858</v>
      </c>
      <c r="J951" t="s">
        <v>859</v>
      </c>
      <c r="K951" t="s">
        <v>860</v>
      </c>
      <c r="L951">
        <v>1368</v>
      </c>
      <c r="N951">
        <v>1011</v>
      </c>
      <c r="O951" t="s">
        <v>837</v>
      </c>
      <c r="P951" t="s">
        <v>837</v>
      </c>
      <c r="Q951">
        <v>1</v>
      </c>
      <c r="W951">
        <v>0</v>
      </c>
      <c r="X951">
        <v>-353815937</v>
      </c>
      <c r="Y951">
        <v>2.3099999999999996</v>
      </c>
      <c r="AA951">
        <v>0</v>
      </c>
      <c r="AB951">
        <v>8.1</v>
      </c>
      <c r="AC951">
        <v>0</v>
      </c>
      <c r="AD951">
        <v>0</v>
      </c>
      <c r="AE951">
        <v>0</v>
      </c>
      <c r="AF951">
        <v>8.1</v>
      </c>
      <c r="AG951">
        <v>0</v>
      </c>
      <c r="AH951">
        <v>0</v>
      </c>
      <c r="AI951">
        <v>1</v>
      </c>
      <c r="AJ951">
        <v>1</v>
      </c>
      <c r="AK951">
        <v>1</v>
      </c>
      <c r="AL951">
        <v>1</v>
      </c>
      <c r="AN951">
        <v>0</v>
      </c>
      <c r="AO951">
        <v>1</v>
      </c>
      <c r="AP951">
        <v>1</v>
      </c>
      <c r="AQ951">
        <v>0</v>
      </c>
      <c r="AR951">
        <v>0</v>
      </c>
      <c r="AS951" t="s">
        <v>3</v>
      </c>
      <c r="AT951">
        <v>1.54</v>
      </c>
      <c r="AU951" t="s">
        <v>21</v>
      </c>
      <c r="AV951">
        <v>0</v>
      </c>
      <c r="AW951">
        <v>2</v>
      </c>
      <c r="AX951">
        <v>33359178</v>
      </c>
      <c r="AY951">
        <v>1</v>
      </c>
      <c r="AZ951">
        <v>0</v>
      </c>
      <c r="BA951">
        <v>1117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X951">
        <f>Y951*Source!I967</f>
        <v>0.16247615999999995</v>
      </c>
      <c r="CY951">
        <f>AB951</f>
        <v>8.1</v>
      </c>
      <c r="CZ951">
        <f>AF951</f>
        <v>8.1</v>
      </c>
      <c r="DA951">
        <f>AJ951</f>
        <v>1</v>
      </c>
      <c r="DB951">
        <f>ROUND(((ROUND(AT951*CZ951,2)*1.2)*1.25),2)</f>
        <v>18.71</v>
      </c>
      <c r="DC951">
        <f>ROUND(((ROUND(AT951*AG951,2)*1.2)*1.25),2)</f>
        <v>0</v>
      </c>
    </row>
    <row r="952" spans="1:107">
      <c r="A952">
        <f>ROW(Source!A967)</f>
        <v>967</v>
      </c>
      <c r="B952">
        <v>33304960</v>
      </c>
      <c r="C952">
        <v>33359008</v>
      </c>
      <c r="D952">
        <v>31175973</v>
      </c>
      <c r="E952">
        <v>1</v>
      </c>
      <c r="F952">
        <v>1</v>
      </c>
      <c r="G952">
        <v>1</v>
      </c>
      <c r="H952">
        <v>3</v>
      </c>
      <c r="I952" t="s">
        <v>889</v>
      </c>
      <c r="J952" t="s">
        <v>890</v>
      </c>
      <c r="K952" t="s">
        <v>891</v>
      </c>
      <c r="L952">
        <v>1348</v>
      </c>
      <c r="N952">
        <v>1009</v>
      </c>
      <c r="O952" t="s">
        <v>32</v>
      </c>
      <c r="P952" t="s">
        <v>32</v>
      </c>
      <c r="Q952">
        <v>1000</v>
      </c>
      <c r="W952">
        <v>0</v>
      </c>
      <c r="X952">
        <v>731670393</v>
      </c>
      <c r="Y952">
        <v>8.4000000000000003E-4</v>
      </c>
      <c r="AA952">
        <v>26499</v>
      </c>
      <c r="AB952">
        <v>0</v>
      </c>
      <c r="AC952">
        <v>0</v>
      </c>
      <c r="AD952">
        <v>0</v>
      </c>
      <c r="AE952">
        <v>26499</v>
      </c>
      <c r="AF952">
        <v>0</v>
      </c>
      <c r="AG952">
        <v>0</v>
      </c>
      <c r="AH952">
        <v>0</v>
      </c>
      <c r="AI952">
        <v>1</v>
      </c>
      <c r="AJ952">
        <v>1</v>
      </c>
      <c r="AK952">
        <v>1</v>
      </c>
      <c r="AL952">
        <v>1</v>
      </c>
      <c r="AN952">
        <v>0</v>
      </c>
      <c r="AO952">
        <v>1</v>
      </c>
      <c r="AP952">
        <v>0</v>
      </c>
      <c r="AQ952">
        <v>0</v>
      </c>
      <c r="AR952">
        <v>0</v>
      </c>
      <c r="AS952" t="s">
        <v>3</v>
      </c>
      <c r="AT952">
        <v>8.4000000000000003E-4</v>
      </c>
      <c r="AU952" t="s">
        <v>3</v>
      </c>
      <c r="AV952">
        <v>0</v>
      </c>
      <c r="AW952">
        <v>2</v>
      </c>
      <c r="AX952">
        <v>33359179</v>
      </c>
      <c r="AY952">
        <v>1</v>
      </c>
      <c r="AZ952">
        <v>0</v>
      </c>
      <c r="BA952">
        <v>1118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X952">
        <f>Y952*Source!I967</f>
        <v>5.9082239999999998E-5</v>
      </c>
      <c r="CY952">
        <f>AA952</f>
        <v>26499</v>
      </c>
      <c r="CZ952">
        <f>AE952</f>
        <v>26499</v>
      </c>
      <c r="DA952">
        <f>AI952</f>
        <v>1</v>
      </c>
      <c r="DB952">
        <f>ROUND(ROUND(AT952*CZ952,2),2)</f>
        <v>22.26</v>
      </c>
      <c r="DC952">
        <f>ROUND(ROUND(AT952*AG952,2),2)</f>
        <v>0</v>
      </c>
    </row>
    <row r="953" spans="1:107">
      <c r="A953">
        <f>ROW(Source!A967)</f>
        <v>967</v>
      </c>
      <c r="B953">
        <v>33304960</v>
      </c>
      <c r="C953">
        <v>33359008</v>
      </c>
      <c r="D953">
        <v>31179550</v>
      </c>
      <c r="E953">
        <v>1</v>
      </c>
      <c r="F953">
        <v>1</v>
      </c>
      <c r="G953">
        <v>1</v>
      </c>
      <c r="H953">
        <v>3</v>
      </c>
      <c r="I953" t="s">
        <v>861</v>
      </c>
      <c r="J953" t="s">
        <v>862</v>
      </c>
      <c r="K953" t="s">
        <v>863</v>
      </c>
      <c r="L953">
        <v>1348</v>
      </c>
      <c r="N953">
        <v>1009</v>
      </c>
      <c r="O953" t="s">
        <v>32</v>
      </c>
      <c r="P953" t="s">
        <v>32</v>
      </c>
      <c r="Q953">
        <v>1000</v>
      </c>
      <c r="W953">
        <v>0</v>
      </c>
      <c r="X953">
        <v>-1068056325</v>
      </c>
      <c r="Y953">
        <v>3.8999999999999999E-4</v>
      </c>
      <c r="AA953">
        <v>10362</v>
      </c>
      <c r="AB953">
        <v>0</v>
      </c>
      <c r="AC953">
        <v>0</v>
      </c>
      <c r="AD953">
        <v>0</v>
      </c>
      <c r="AE953">
        <v>10362</v>
      </c>
      <c r="AF953">
        <v>0</v>
      </c>
      <c r="AG953">
        <v>0</v>
      </c>
      <c r="AH953">
        <v>0</v>
      </c>
      <c r="AI953">
        <v>1</v>
      </c>
      <c r="AJ953">
        <v>1</v>
      </c>
      <c r="AK953">
        <v>1</v>
      </c>
      <c r="AL953">
        <v>1</v>
      </c>
      <c r="AN953">
        <v>0</v>
      </c>
      <c r="AO953">
        <v>1</v>
      </c>
      <c r="AP953">
        <v>0</v>
      </c>
      <c r="AQ953">
        <v>0</v>
      </c>
      <c r="AR953">
        <v>0</v>
      </c>
      <c r="AS953" t="s">
        <v>3</v>
      </c>
      <c r="AT953">
        <v>3.8999999999999999E-4</v>
      </c>
      <c r="AU953" t="s">
        <v>3</v>
      </c>
      <c r="AV953">
        <v>0</v>
      </c>
      <c r="AW953">
        <v>2</v>
      </c>
      <c r="AX953">
        <v>33359180</v>
      </c>
      <c r="AY953">
        <v>1</v>
      </c>
      <c r="AZ953">
        <v>0</v>
      </c>
      <c r="BA953">
        <v>1119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X953">
        <f>Y953*Source!I967</f>
        <v>2.7431039999999998E-5</v>
      </c>
      <c r="CY953">
        <f>AA953</f>
        <v>10362</v>
      </c>
      <c r="CZ953">
        <f>AE953</f>
        <v>10362</v>
      </c>
      <c r="DA953">
        <f>AI953</f>
        <v>1</v>
      </c>
      <c r="DB953">
        <f>ROUND(ROUND(AT953*CZ953,2),2)</f>
        <v>4.04</v>
      </c>
      <c r="DC953">
        <f>ROUND(ROUND(AT953*AG953,2),2)</f>
        <v>0</v>
      </c>
    </row>
    <row r="954" spans="1:107">
      <c r="A954">
        <f>ROW(Source!A967)</f>
        <v>967</v>
      </c>
      <c r="B954">
        <v>33304960</v>
      </c>
      <c r="C954">
        <v>33359008</v>
      </c>
      <c r="D954">
        <v>31180727</v>
      </c>
      <c r="E954">
        <v>1</v>
      </c>
      <c r="F954">
        <v>1</v>
      </c>
      <c r="G954">
        <v>1</v>
      </c>
      <c r="H954">
        <v>3</v>
      </c>
      <c r="I954" t="s">
        <v>844</v>
      </c>
      <c r="J954" t="s">
        <v>845</v>
      </c>
      <c r="K954" t="s">
        <v>846</v>
      </c>
      <c r="L954">
        <v>1348</v>
      </c>
      <c r="N954">
        <v>1009</v>
      </c>
      <c r="O954" t="s">
        <v>32</v>
      </c>
      <c r="P954" t="s">
        <v>32</v>
      </c>
      <c r="Q954">
        <v>1000</v>
      </c>
      <c r="W954">
        <v>0</v>
      </c>
      <c r="X954">
        <v>-437906794</v>
      </c>
      <c r="Y954">
        <v>1.0999999999999999E-2</v>
      </c>
      <c r="AA954">
        <v>9040.01</v>
      </c>
      <c r="AB954">
        <v>0</v>
      </c>
      <c r="AC954">
        <v>0</v>
      </c>
      <c r="AD954">
        <v>0</v>
      </c>
      <c r="AE954">
        <v>9040.01</v>
      </c>
      <c r="AF954">
        <v>0</v>
      </c>
      <c r="AG954">
        <v>0</v>
      </c>
      <c r="AH954">
        <v>0</v>
      </c>
      <c r="AI954">
        <v>1</v>
      </c>
      <c r="AJ954">
        <v>1</v>
      </c>
      <c r="AK954">
        <v>1</v>
      </c>
      <c r="AL954">
        <v>1</v>
      </c>
      <c r="AN954">
        <v>0</v>
      </c>
      <c r="AO954">
        <v>1</v>
      </c>
      <c r="AP954">
        <v>0</v>
      </c>
      <c r="AQ954">
        <v>0</v>
      </c>
      <c r="AR954">
        <v>0</v>
      </c>
      <c r="AS954" t="s">
        <v>3</v>
      </c>
      <c r="AT954">
        <v>1.0999999999999999E-2</v>
      </c>
      <c r="AU954" t="s">
        <v>3</v>
      </c>
      <c r="AV954">
        <v>0</v>
      </c>
      <c r="AW954">
        <v>2</v>
      </c>
      <c r="AX954">
        <v>33359181</v>
      </c>
      <c r="AY954">
        <v>1</v>
      </c>
      <c r="AZ954">
        <v>0</v>
      </c>
      <c r="BA954">
        <v>1120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X954">
        <f>Y954*Source!I967</f>
        <v>7.7369599999999993E-4</v>
      </c>
      <c r="CY954">
        <f>AA954</f>
        <v>9040.01</v>
      </c>
      <c r="CZ954">
        <f>AE954</f>
        <v>9040.01</v>
      </c>
      <c r="DA954">
        <f>AI954</f>
        <v>1</v>
      </c>
      <c r="DB954">
        <f>ROUND(ROUND(AT954*CZ954,2),2)</f>
        <v>99.44</v>
      </c>
      <c r="DC954">
        <f>ROUND(ROUND(AT954*AG954,2),2)</f>
        <v>0</v>
      </c>
    </row>
    <row r="955" spans="1:107">
      <c r="A955">
        <f>ROW(Source!A967)</f>
        <v>967</v>
      </c>
      <c r="B955">
        <v>33304960</v>
      </c>
      <c r="C955">
        <v>33359008</v>
      </c>
      <c r="D955">
        <v>31181610</v>
      </c>
      <c r="E955">
        <v>1</v>
      </c>
      <c r="F955">
        <v>1</v>
      </c>
      <c r="G955">
        <v>1</v>
      </c>
      <c r="H955">
        <v>3</v>
      </c>
      <c r="I955" t="s">
        <v>847</v>
      </c>
      <c r="J955" t="s">
        <v>848</v>
      </c>
      <c r="K955" t="s">
        <v>849</v>
      </c>
      <c r="L955">
        <v>1346</v>
      </c>
      <c r="N955">
        <v>1009</v>
      </c>
      <c r="O955" t="s">
        <v>78</v>
      </c>
      <c r="P955" t="s">
        <v>78</v>
      </c>
      <c r="Q955">
        <v>1</v>
      </c>
      <c r="W955">
        <v>0</v>
      </c>
      <c r="X955">
        <v>-731615568</v>
      </c>
      <c r="Y955">
        <v>7.58</v>
      </c>
      <c r="AA955">
        <v>23.09</v>
      </c>
      <c r="AB955">
        <v>0</v>
      </c>
      <c r="AC955">
        <v>0</v>
      </c>
      <c r="AD955">
        <v>0</v>
      </c>
      <c r="AE955">
        <v>23.09</v>
      </c>
      <c r="AF955">
        <v>0</v>
      </c>
      <c r="AG955">
        <v>0</v>
      </c>
      <c r="AH955">
        <v>0</v>
      </c>
      <c r="AI955">
        <v>1</v>
      </c>
      <c r="AJ955">
        <v>1</v>
      </c>
      <c r="AK955">
        <v>1</v>
      </c>
      <c r="AL955">
        <v>1</v>
      </c>
      <c r="AN955">
        <v>0</v>
      </c>
      <c r="AO955">
        <v>1</v>
      </c>
      <c r="AP955">
        <v>0</v>
      </c>
      <c r="AQ955">
        <v>0</v>
      </c>
      <c r="AR955">
        <v>0</v>
      </c>
      <c r="AS955" t="s">
        <v>3</v>
      </c>
      <c r="AT955">
        <v>7.58</v>
      </c>
      <c r="AU955" t="s">
        <v>3</v>
      </c>
      <c r="AV955">
        <v>0</v>
      </c>
      <c r="AW955">
        <v>2</v>
      </c>
      <c r="AX955">
        <v>33359182</v>
      </c>
      <c r="AY955">
        <v>1</v>
      </c>
      <c r="AZ955">
        <v>0</v>
      </c>
      <c r="BA955">
        <v>1121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X955">
        <f>Y955*Source!I967</f>
        <v>0.53314687999999999</v>
      </c>
      <c r="CY955">
        <f>AA955</f>
        <v>23.09</v>
      </c>
      <c r="CZ955">
        <f>AE955</f>
        <v>23.09</v>
      </c>
      <c r="DA955">
        <f>AI955</f>
        <v>1</v>
      </c>
      <c r="DB955">
        <f>ROUND(ROUND(AT955*CZ955,2),2)</f>
        <v>175.02</v>
      </c>
      <c r="DC955">
        <f>ROUND(ROUND(AT955*AG955,2),2)</f>
        <v>0</v>
      </c>
    </row>
    <row r="956" spans="1:107">
      <c r="A956">
        <f>ROW(Source!A967)</f>
        <v>967</v>
      </c>
      <c r="B956">
        <v>33304960</v>
      </c>
      <c r="C956">
        <v>33359008</v>
      </c>
      <c r="D956">
        <v>31215191</v>
      </c>
      <c r="E956">
        <v>1</v>
      </c>
      <c r="F956">
        <v>1</v>
      </c>
      <c r="G956">
        <v>1</v>
      </c>
      <c r="H956">
        <v>3</v>
      </c>
      <c r="I956" t="s">
        <v>918</v>
      </c>
      <c r="J956" t="s">
        <v>919</v>
      </c>
      <c r="K956" t="s">
        <v>920</v>
      </c>
      <c r="L956">
        <v>1348</v>
      </c>
      <c r="N956">
        <v>1009</v>
      </c>
      <c r="O956" t="s">
        <v>32</v>
      </c>
      <c r="P956" t="s">
        <v>32</v>
      </c>
      <c r="Q956">
        <v>1000</v>
      </c>
      <c r="W956">
        <v>0</v>
      </c>
      <c r="X956">
        <v>-1445734866</v>
      </c>
      <c r="Y956">
        <v>5.13E-3</v>
      </c>
      <c r="AA956">
        <v>17183</v>
      </c>
      <c r="AB956">
        <v>0</v>
      </c>
      <c r="AC956">
        <v>0</v>
      </c>
      <c r="AD956">
        <v>0</v>
      </c>
      <c r="AE956">
        <v>17183</v>
      </c>
      <c r="AF956">
        <v>0</v>
      </c>
      <c r="AG956">
        <v>0</v>
      </c>
      <c r="AH956">
        <v>0</v>
      </c>
      <c r="AI956">
        <v>1</v>
      </c>
      <c r="AJ956">
        <v>1</v>
      </c>
      <c r="AK956">
        <v>1</v>
      </c>
      <c r="AL956">
        <v>1</v>
      </c>
      <c r="AN956">
        <v>0</v>
      </c>
      <c r="AO956">
        <v>1</v>
      </c>
      <c r="AP956">
        <v>0</v>
      </c>
      <c r="AQ956">
        <v>0</v>
      </c>
      <c r="AR956">
        <v>0</v>
      </c>
      <c r="AS956" t="s">
        <v>3</v>
      </c>
      <c r="AT956">
        <v>5.13E-3</v>
      </c>
      <c r="AU956" t="s">
        <v>3</v>
      </c>
      <c r="AV956">
        <v>0</v>
      </c>
      <c r="AW956">
        <v>2</v>
      </c>
      <c r="AX956">
        <v>33359184</v>
      </c>
      <c r="AY956">
        <v>1</v>
      </c>
      <c r="AZ956">
        <v>0</v>
      </c>
      <c r="BA956">
        <v>1123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X956">
        <f>Y956*Source!I967</f>
        <v>3.6082367999999996E-4</v>
      </c>
      <c r="CY956">
        <f>AA956</f>
        <v>17183</v>
      </c>
      <c r="CZ956">
        <f>AE956</f>
        <v>17183</v>
      </c>
      <c r="DA956">
        <f>AI956</f>
        <v>1</v>
      </c>
      <c r="DB956">
        <f>ROUND(ROUND(AT956*CZ956,2),2)</f>
        <v>88.15</v>
      </c>
      <c r="DC956">
        <f>ROUND(ROUND(AT956*AG956,2),2)</f>
        <v>0</v>
      </c>
    </row>
    <row r="957" spans="1:107">
      <c r="A957">
        <f>ROW(Source!A1011)</f>
        <v>1011</v>
      </c>
      <c r="B957">
        <v>33304975</v>
      </c>
      <c r="C957">
        <v>33359977</v>
      </c>
      <c r="D957">
        <v>31172061</v>
      </c>
      <c r="E957">
        <v>1</v>
      </c>
      <c r="F957">
        <v>1</v>
      </c>
      <c r="G957">
        <v>1</v>
      </c>
      <c r="H957">
        <v>1</v>
      </c>
      <c r="I957" t="s">
        <v>850</v>
      </c>
      <c r="J957" t="s">
        <v>3</v>
      </c>
      <c r="K957" t="s">
        <v>851</v>
      </c>
      <c r="L957">
        <v>1191</v>
      </c>
      <c r="N957">
        <v>1013</v>
      </c>
      <c r="O957" t="s">
        <v>831</v>
      </c>
      <c r="P957" t="s">
        <v>831</v>
      </c>
      <c r="Q957">
        <v>1</v>
      </c>
      <c r="W957">
        <v>0</v>
      </c>
      <c r="X957">
        <v>-784637506</v>
      </c>
      <c r="Y957">
        <v>8.2109999999999985</v>
      </c>
      <c r="AA957">
        <v>0</v>
      </c>
      <c r="AB957">
        <v>0</v>
      </c>
      <c r="AC957">
        <v>0</v>
      </c>
      <c r="AD957">
        <v>8.74</v>
      </c>
      <c r="AE957">
        <v>0</v>
      </c>
      <c r="AF957">
        <v>0</v>
      </c>
      <c r="AG957">
        <v>0</v>
      </c>
      <c r="AH957">
        <v>8.74</v>
      </c>
      <c r="AI957">
        <v>1</v>
      </c>
      <c r="AJ957">
        <v>1</v>
      </c>
      <c r="AK957">
        <v>1</v>
      </c>
      <c r="AL957">
        <v>1</v>
      </c>
      <c r="AN957">
        <v>0</v>
      </c>
      <c r="AO957">
        <v>1</v>
      </c>
      <c r="AP957">
        <v>1</v>
      </c>
      <c r="AQ957">
        <v>0</v>
      </c>
      <c r="AR957">
        <v>0</v>
      </c>
      <c r="AS957" t="s">
        <v>3</v>
      </c>
      <c r="AT957">
        <v>5.95</v>
      </c>
      <c r="AU957" t="s">
        <v>22</v>
      </c>
      <c r="AV957">
        <v>1</v>
      </c>
      <c r="AW957">
        <v>2</v>
      </c>
      <c r="AX957">
        <v>33359987</v>
      </c>
      <c r="AY957">
        <v>1</v>
      </c>
      <c r="AZ957">
        <v>0</v>
      </c>
      <c r="BA957">
        <v>1129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X957">
        <f>Y957*Source!I1011</f>
        <v>8.2109999999999985</v>
      </c>
      <c r="CY957">
        <f>AD957</f>
        <v>8.74</v>
      </c>
      <c r="CZ957">
        <f>AH957</f>
        <v>8.74</v>
      </c>
      <c r="DA957">
        <f>AL957</f>
        <v>1</v>
      </c>
      <c r="DB957">
        <f>ROUND(((ROUND(AT957*CZ957,2)*1.2)*1.15),2)</f>
        <v>71.760000000000005</v>
      </c>
      <c r="DC957">
        <f>ROUND(((ROUND(AT957*AG957,2)*1.2)*1.15),2)</f>
        <v>0</v>
      </c>
    </row>
    <row r="958" spans="1:107">
      <c r="A958">
        <f>ROW(Source!A1011)</f>
        <v>1011</v>
      </c>
      <c r="B958">
        <v>33304975</v>
      </c>
      <c r="C958">
        <v>33359977</v>
      </c>
      <c r="D958">
        <v>31172011</v>
      </c>
      <c r="E958">
        <v>1</v>
      </c>
      <c r="F958">
        <v>1</v>
      </c>
      <c r="G958">
        <v>1</v>
      </c>
      <c r="H958">
        <v>1</v>
      </c>
      <c r="I958" t="s">
        <v>832</v>
      </c>
      <c r="J958" t="s">
        <v>3</v>
      </c>
      <c r="K958" t="s">
        <v>833</v>
      </c>
      <c r="L958">
        <v>1191</v>
      </c>
      <c r="N958">
        <v>1013</v>
      </c>
      <c r="O958" t="s">
        <v>831</v>
      </c>
      <c r="P958" t="s">
        <v>831</v>
      </c>
      <c r="Q958">
        <v>1</v>
      </c>
      <c r="W958">
        <v>0</v>
      </c>
      <c r="X958">
        <v>-1417349443</v>
      </c>
      <c r="Y958">
        <v>0.04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1</v>
      </c>
      <c r="AJ958">
        <v>1</v>
      </c>
      <c r="AK958">
        <v>1</v>
      </c>
      <c r="AL958">
        <v>1</v>
      </c>
      <c r="AN958">
        <v>0</v>
      </c>
      <c r="AO958">
        <v>1</v>
      </c>
      <c r="AP958">
        <v>0</v>
      </c>
      <c r="AQ958">
        <v>0</v>
      </c>
      <c r="AR958">
        <v>0</v>
      </c>
      <c r="AS958" t="s">
        <v>3</v>
      </c>
      <c r="AT958">
        <v>0.04</v>
      </c>
      <c r="AU958" t="s">
        <v>3</v>
      </c>
      <c r="AV958">
        <v>2</v>
      </c>
      <c r="AW958">
        <v>2</v>
      </c>
      <c r="AX958">
        <v>33359988</v>
      </c>
      <c r="AY958">
        <v>1</v>
      </c>
      <c r="AZ958">
        <v>2048</v>
      </c>
      <c r="BA958">
        <v>1130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X958">
        <f>Y958*Source!I1011</f>
        <v>0.04</v>
      </c>
      <c r="CY958">
        <f>AD958</f>
        <v>0</v>
      </c>
      <c r="CZ958">
        <f>AH958</f>
        <v>0</v>
      </c>
      <c r="DA958">
        <f>AL958</f>
        <v>1</v>
      </c>
      <c r="DB958">
        <f>ROUND(ROUND(AT958*CZ958,2),2)</f>
        <v>0</v>
      </c>
      <c r="DC958">
        <f>ROUND(ROUND(AT958*AG958,2),2)</f>
        <v>0</v>
      </c>
    </row>
    <row r="959" spans="1:107">
      <c r="A959">
        <f>ROW(Source!A1011)</f>
        <v>1011</v>
      </c>
      <c r="B959">
        <v>33304975</v>
      </c>
      <c r="C959">
        <v>33359977</v>
      </c>
      <c r="D959">
        <v>31258491</v>
      </c>
      <c r="E959">
        <v>1</v>
      </c>
      <c r="F959">
        <v>1</v>
      </c>
      <c r="G959">
        <v>1</v>
      </c>
      <c r="H959">
        <v>2</v>
      </c>
      <c r="I959" t="s">
        <v>834</v>
      </c>
      <c r="J959" t="s">
        <v>835</v>
      </c>
      <c r="K959" t="s">
        <v>836</v>
      </c>
      <c r="L959">
        <v>1368</v>
      </c>
      <c r="N959">
        <v>1011</v>
      </c>
      <c r="O959" t="s">
        <v>837</v>
      </c>
      <c r="P959" t="s">
        <v>837</v>
      </c>
      <c r="Q959">
        <v>1</v>
      </c>
      <c r="W959">
        <v>0</v>
      </c>
      <c r="X959">
        <v>-1718674368</v>
      </c>
      <c r="Y959">
        <v>1.4999999999999999E-2</v>
      </c>
      <c r="AA959">
        <v>0</v>
      </c>
      <c r="AB959">
        <v>111.99</v>
      </c>
      <c r="AC959">
        <v>13.5</v>
      </c>
      <c r="AD959">
        <v>0</v>
      </c>
      <c r="AE959">
        <v>0</v>
      </c>
      <c r="AF959">
        <v>111.99</v>
      </c>
      <c r="AG959">
        <v>13.5</v>
      </c>
      <c r="AH959">
        <v>0</v>
      </c>
      <c r="AI959">
        <v>1</v>
      </c>
      <c r="AJ959">
        <v>1</v>
      </c>
      <c r="AK959">
        <v>1</v>
      </c>
      <c r="AL959">
        <v>1</v>
      </c>
      <c r="AN959">
        <v>0</v>
      </c>
      <c r="AO959">
        <v>1</v>
      </c>
      <c r="AP959">
        <v>1</v>
      </c>
      <c r="AQ959">
        <v>0</v>
      </c>
      <c r="AR959">
        <v>0</v>
      </c>
      <c r="AS959" t="s">
        <v>3</v>
      </c>
      <c r="AT959">
        <v>0.01</v>
      </c>
      <c r="AU959" t="s">
        <v>21</v>
      </c>
      <c r="AV959">
        <v>0</v>
      </c>
      <c r="AW959">
        <v>2</v>
      </c>
      <c r="AX959">
        <v>33359989</v>
      </c>
      <c r="AY959">
        <v>1</v>
      </c>
      <c r="AZ959">
        <v>0</v>
      </c>
      <c r="BA959">
        <v>1131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X959">
        <f>Y959*Source!I1011</f>
        <v>1.4999999999999999E-2</v>
      </c>
      <c r="CY959">
        <f>AB959</f>
        <v>111.99</v>
      </c>
      <c r="CZ959">
        <f>AF959</f>
        <v>111.99</v>
      </c>
      <c r="DA959">
        <f>AJ959</f>
        <v>1</v>
      </c>
      <c r="DB959">
        <f>ROUND(((ROUND(AT959*CZ959,2)*1.2)*1.25),2)</f>
        <v>1.68</v>
      </c>
      <c r="DC959">
        <f>ROUND(((ROUND(AT959*AG959,2)*1.2)*1.25),2)</f>
        <v>0.21</v>
      </c>
    </row>
    <row r="960" spans="1:107">
      <c r="A960">
        <f>ROW(Source!A1011)</f>
        <v>1011</v>
      </c>
      <c r="B960">
        <v>33304975</v>
      </c>
      <c r="C960">
        <v>33359977</v>
      </c>
      <c r="D960">
        <v>31258691</v>
      </c>
      <c r="E960">
        <v>1</v>
      </c>
      <c r="F960">
        <v>1</v>
      </c>
      <c r="G960">
        <v>1</v>
      </c>
      <c r="H960">
        <v>2</v>
      </c>
      <c r="I960" t="s">
        <v>838</v>
      </c>
      <c r="J960" t="s">
        <v>839</v>
      </c>
      <c r="K960" t="s">
        <v>840</v>
      </c>
      <c r="L960">
        <v>1368</v>
      </c>
      <c r="N960">
        <v>1011</v>
      </c>
      <c r="O960" t="s">
        <v>837</v>
      </c>
      <c r="P960" t="s">
        <v>837</v>
      </c>
      <c r="Q960">
        <v>1</v>
      </c>
      <c r="W960">
        <v>0</v>
      </c>
      <c r="X960">
        <v>1373224040</v>
      </c>
      <c r="Y960">
        <v>2.04</v>
      </c>
      <c r="AA960">
        <v>0</v>
      </c>
      <c r="AB960">
        <v>3.12</v>
      </c>
      <c r="AC960">
        <v>0</v>
      </c>
      <c r="AD960">
        <v>0</v>
      </c>
      <c r="AE960">
        <v>0</v>
      </c>
      <c r="AF960">
        <v>3.12</v>
      </c>
      <c r="AG960">
        <v>0</v>
      </c>
      <c r="AH960">
        <v>0</v>
      </c>
      <c r="AI960">
        <v>1</v>
      </c>
      <c r="AJ960">
        <v>1</v>
      </c>
      <c r="AK960">
        <v>1</v>
      </c>
      <c r="AL960">
        <v>1</v>
      </c>
      <c r="AN960">
        <v>0</v>
      </c>
      <c r="AO960">
        <v>1</v>
      </c>
      <c r="AP960">
        <v>1</v>
      </c>
      <c r="AQ960">
        <v>0</v>
      </c>
      <c r="AR960">
        <v>0</v>
      </c>
      <c r="AS960" t="s">
        <v>3</v>
      </c>
      <c r="AT960">
        <v>1.36</v>
      </c>
      <c r="AU960" t="s">
        <v>21</v>
      </c>
      <c r="AV960">
        <v>0</v>
      </c>
      <c r="AW960">
        <v>2</v>
      </c>
      <c r="AX960">
        <v>33359990</v>
      </c>
      <c r="AY960">
        <v>1</v>
      </c>
      <c r="AZ960">
        <v>0</v>
      </c>
      <c r="BA960">
        <v>1132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X960">
        <f>Y960*Source!I1011</f>
        <v>2.04</v>
      </c>
      <c r="CY960">
        <f>AB960</f>
        <v>3.12</v>
      </c>
      <c r="CZ960">
        <f>AF960</f>
        <v>3.12</v>
      </c>
      <c r="DA960">
        <f>AJ960</f>
        <v>1</v>
      </c>
      <c r="DB960">
        <f>ROUND(((ROUND(AT960*CZ960,2)*1.2)*1.25),2)</f>
        <v>6.36</v>
      </c>
      <c r="DC960">
        <f>ROUND(((ROUND(AT960*AG960,2)*1.2)*1.25),2)</f>
        <v>0</v>
      </c>
    </row>
    <row r="961" spans="1:107">
      <c r="A961">
        <f>ROW(Source!A1011)</f>
        <v>1011</v>
      </c>
      <c r="B961">
        <v>33304975</v>
      </c>
      <c r="C961">
        <v>33359977</v>
      </c>
      <c r="D961">
        <v>31259879</v>
      </c>
      <c r="E961">
        <v>1</v>
      </c>
      <c r="F961">
        <v>1</v>
      </c>
      <c r="G961">
        <v>1</v>
      </c>
      <c r="H961">
        <v>2</v>
      </c>
      <c r="I961" t="s">
        <v>841</v>
      </c>
      <c r="J961" t="s">
        <v>842</v>
      </c>
      <c r="K961" t="s">
        <v>843</v>
      </c>
      <c r="L961">
        <v>1368</v>
      </c>
      <c r="N961">
        <v>1011</v>
      </c>
      <c r="O961" t="s">
        <v>837</v>
      </c>
      <c r="P961" t="s">
        <v>837</v>
      </c>
      <c r="Q961">
        <v>1</v>
      </c>
      <c r="W961">
        <v>0</v>
      </c>
      <c r="X961">
        <v>1372534845</v>
      </c>
      <c r="Y961">
        <v>4.4999999999999998E-2</v>
      </c>
      <c r="AA961">
        <v>0</v>
      </c>
      <c r="AB961">
        <v>65.709999999999994</v>
      </c>
      <c r="AC961">
        <v>11.6</v>
      </c>
      <c r="AD961">
        <v>0</v>
      </c>
      <c r="AE961">
        <v>0</v>
      </c>
      <c r="AF961">
        <v>65.709999999999994</v>
      </c>
      <c r="AG961">
        <v>11.6</v>
      </c>
      <c r="AH961">
        <v>0</v>
      </c>
      <c r="AI961">
        <v>1</v>
      </c>
      <c r="AJ961">
        <v>1</v>
      </c>
      <c r="AK961">
        <v>1</v>
      </c>
      <c r="AL961">
        <v>1</v>
      </c>
      <c r="AN961">
        <v>0</v>
      </c>
      <c r="AO961">
        <v>1</v>
      </c>
      <c r="AP961">
        <v>1</v>
      </c>
      <c r="AQ961">
        <v>0</v>
      </c>
      <c r="AR961">
        <v>0</v>
      </c>
      <c r="AS961" t="s">
        <v>3</v>
      </c>
      <c r="AT961">
        <v>0.03</v>
      </c>
      <c r="AU961" t="s">
        <v>21</v>
      </c>
      <c r="AV961">
        <v>0</v>
      </c>
      <c r="AW961">
        <v>2</v>
      </c>
      <c r="AX961">
        <v>33359991</v>
      </c>
      <c r="AY961">
        <v>1</v>
      </c>
      <c r="AZ961">
        <v>0</v>
      </c>
      <c r="BA961">
        <v>1133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X961">
        <f>Y961*Source!I1011</f>
        <v>4.4999999999999998E-2</v>
      </c>
      <c r="CY961">
        <f>AB961</f>
        <v>65.709999999999994</v>
      </c>
      <c r="CZ961">
        <f>AF961</f>
        <v>65.709999999999994</v>
      </c>
      <c r="DA961">
        <f>AJ961</f>
        <v>1</v>
      </c>
      <c r="DB961">
        <f>ROUND(((ROUND(AT961*CZ961,2)*1.2)*1.25),2)</f>
        <v>2.96</v>
      </c>
      <c r="DC961">
        <f>ROUND(((ROUND(AT961*AG961,2)*1.2)*1.25),2)</f>
        <v>0.53</v>
      </c>
    </row>
    <row r="962" spans="1:107">
      <c r="A962">
        <f>ROW(Source!A1011)</f>
        <v>1011</v>
      </c>
      <c r="B962">
        <v>33304975</v>
      </c>
      <c r="C962">
        <v>33359977</v>
      </c>
      <c r="D962">
        <v>31175973</v>
      </c>
      <c r="E962">
        <v>1</v>
      </c>
      <c r="F962">
        <v>1</v>
      </c>
      <c r="G962">
        <v>1</v>
      </c>
      <c r="H962">
        <v>3</v>
      </c>
      <c r="I962" t="s">
        <v>889</v>
      </c>
      <c r="J962" t="s">
        <v>890</v>
      </c>
      <c r="K962" t="s">
        <v>891</v>
      </c>
      <c r="L962">
        <v>1348</v>
      </c>
      <c r="N962">
        <v>1009</v>
      </c>
      <c r="O962" t="s">
        <v>32</v>
      </c>
      <c r="P962" t="s">
        <v>32</v>
      </c>
      <c r="Q962">
        <v>1000</v>
      </c>
      <c r="W962">
        <v>0</v>
      </c>
      <c r="X962">
        <v>731670393</v>
      </c>
      <c r="Y962">
        <v>2.9999999999999997E-4</v>
      </c>
      <c r="AA962">
        <v>26499</v>
      </c>
      <c r="AB962">
        <v>0</v>
      </c>
      <c r="AC962">
        <v>0</v>
      </c>
      <c r="AD962">
        <v>0</v>
      </c>
      <c r="AE962">
        <v>26499</v>
      </c>
      <c r="AF962">
        <v>0</v>
      </c>
      <c r="AG962">
        <v>0</v>
      </c>
      <c r="AH962">
        <v>0</v>
      </c>
      <c r="AI962">
        <v>1</v>
      </c>
      <c r="AJ962">
        <v>1</v>
      </c>
      <c r="AK962">
        <v>1</v>
      </c>
      <c r="AL962">
        <v>1</v>
      </c>
      <c r="AN962">
        <v>0</v>
      </c>
      <c r="AO962">
        <v>1</v>
      </c>
      <c r="AP962">
        <v>0</v>
      </c>
      <c r="AQ962">
        <v>0</v>
      </c>
      <c r="AR962">
        <v>0</v>
      </c>
      <c r="AS962" t="s">
        <v>3</v>
      </c>
      <c r="AT962">
        <v>2.9999999999999997E-4</v>
      </c>
      <c r="AU962" t="s">
        <v>3</v>
      </c>
      <c r="AV962">
        <v>0</v>
      </c>
      <c r="AW962">
        <v>2</v>
      </c>
      <c r="AX962">
        <v>33359992</v>
      </c>
      <c r="AY962">
        <v>1</v>
      </c>
      <c r="AZ962">
        <v>0</v>
      </c>
      <c r="BA962">
        <v>1134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X962">
        <f>Y962*Source!I1011</f>
        <v>2.9999999999999997E-4</v>
      </c>
      <c r="CY962">
        <f>AA962</f>
        <v>26499</v>
      </c>
      <c r="CZ962">
        <f>AE962</f>
        <v>26499</v>
      </c>
      <c r="DA962">
        <f>AI962</f>
        <v>1</v>
      </c>
      <c r="DB962">
        <f>ROUND(ROUND(AT962*CZ962,2),2)</f>
        <v>7.95</v>
      </c>
      <c r="DC962">
        <f>ROUND(ROUND(AT962*AG962,2),2)</f>
        <v>0</v>
      </c>
    </row>
    <row r="963" spans="1:107">
      <c r="A963">
        <f>ROW(Source!A1011)</f>
        <v>1011</v>
      </c>
      <c r="B963">
        <v>33304975</v>
      </c>
      <c r="C963">
        <v>33359977</v>
      </c>
      <c r="D963">
        <v>31180727</v>
      </c>
      <c r="E963">
        <v>1</v>
      </c>
      <c r="F963">
        <v>1</v>
      </c>
      <c r="G963">
        <v>1</v>
      </c>
      <c r="H963">
        <v>3</v>
      </c>
      <c r="I963" t="s">
        <v>844</v>
      </c>
      <c r="J963" t="s">
        <v>845</v>
      </c>
      <c r="K963" t="s">
        <v>846</v>
      </c>
      <c r="L963">
        <v>1348</v>
      </c>
      <c r="N963">
        <v>1009</v>
      </c>
      <c r="O963" t="s">
        <v>32</v>
      </c>
      <c r="P963" t="s">
        <v>32</v>
      </c>
      <c r="Q963">
        <v>1000</v>
      </c>
      <c r="W963">
        <v>0</v>
      </c>
      <c r="X963">
        <v>-437906794</v>
      </c>
      <c r="Y963">
        <v>8.0000000000000004E-4</v>
      </c>
      <c r="AA963">
        <v>9040.01</v>
      </c>
      <c r="AB963">
        <v>0</v>
      </c>
      <c r="AC963">
        <v>0</v>
      </c>
      <c r="AD963">
        <v>0</v>
      </c>
      <c r="AE963">
        <v>9040.01</v>
      </c>
      <c r="AF963">
        <v>0</v>
      </c>
      <c r="AG963">
        <v>0</v>
      </c>
      <c r="AH963">
        <v>0</v>
      </c>
      <c r="AI963">
        <v>1</v>
      </c>
      <c r="AJ963">
        <v>1</v>
      </c>
      <c r="AK963">
        <v>1</v>
      </c>
      <c r="AL963">
        <v>1</v>
      </c>
      <c r="AN963">
        <v>0</v>
      </c>
      <c r="AO963">
        <v>1</v>
      </c>
      <c r="AP963">
        <v>0</v>
      </c>
      <c r="AQ963">
        <v>0</v>
      </c>
      <c r="AR963">
        <v>0</v>
      </c>
      <c r="AS963" t="s">
        <v>3</v>
      </c>
      <c r="AT963">
        <v>8.0000000000000004E-4</v>
      </c>
      <c r="AU963" t="s">
        <v>3</v>
      </c>
      <c r="AV963">
        <v>0</v>
      </c>
      <c r="AW963">
        <v>2</v>
      </c>
      <c r="AX963">
        <v>33359993</v>
      </c>
      <c r="AY963">
        <v>1</v>
      </c>
      <c r="AZ963">
        <v>0</v>
      </c>
      <c r="BA963">
        <v>1135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X963">
        <f>Y963*Source!I1011</f>
        <v>8.0000000000000004E-4</v>
      </c>
      <c r="CY963">
        <f>AA963</f>
        <v>9040.01</v>
      </c>
      <c r="CZ963">
        <f>AE963</f>
        <v>9040.01</v>
      </c>
      <c r="DA963">
        <f>AI963</f>
        <v>1</v>
      </c>
      <c r="DB963">
        <f>ROUND(ROUND(AT963*CZ963,2),2)</f>
        <v>7.23</v>
      </c>
      <c r="DC963">
        <f>ROUND(ROUND(AT963*AG963,2),2)</f>
        <v>0</v>
      </c>
    </row>
    <row r="964" spans="1:107">
      <c r="A964">
        <f>ROW(Source!A1011)</f>
        <v>1011</v>
      </c>
      <c r="B964">
        <v>33304975</v>
      </c>
      <c r="C964">
        <v>33359977</v>
      </c>
      <c r="D964">
        <v>31181610</v>
      </c>
      <c r="E964">
        <v>1</v>
      </c>
      <c r="F964">
        <v>1</v>
      </c>
      <c r="G964">
        <v>1</v>
      </c>
      <c r="H964">
        <v>3</v>
      </c>
      <c r="I964" t="s">
        <v>847</v>
      </c>
      <c r="J964" t="s">
        <v>848</v>
      </c>
      <c r="K964" t="s">
        <v>849</v>
      </c>
      <c r="L964">
        <v>1346</v>
      </c>
      <c r="N964">
        <v>1009</v>
      </c>
      <c r="O964" t="s">
        <v>78</v>
      </c>
      <c r="P964" t="s">
        <v>78</v>
      </c>
      <c r="Q964">
        <v>1</v>
      </c>
      <c r="W964">
        <v>0</v>
      </c>
      <c r="X964">
        <v>-731615568</v>
      </c>
      <c r="Y964">
        <v>0.43</v>
      </c>
      <c r="AA964">
        <v>23.09</v>
      </c>
      <c r="AB964">
        <v>0</v>
      </c>
      <c r="AC964">
        <v>0</v>
      </c>
      <c r="AD964">
        <v>0</v>
      </c>
      <c r="AE964">
        <v>23.09</v>
      </c>
      <c r="AF964">
        <v>0</v>
      </c>
      <c r="AG964">
        <v>0</v>
      </c>
      <c r="AH964">
        <v>0</v>
      </c>
      <c r="AI964">
        <v>1</v>
      </c>
      <c r="AJ964">
        <v>1</v>
      </c>
      <c r="AK964">
        <v>1</v>
      </c>
      <c r="AL964">
        <v>1</v>
      </c>
      <c r="AN964">
        <v>0</v>
      </c>
      <c r="AO964">
        <v>1</v>
      </c>
      <c r="AP964">
        <v>0</v>
      </c>
      <c r="AQ964">
        <v>0</v>
      </c>
      <c r="AR964">
        <v>0</v>
      </c>
      <c r="AS964" t="s">
        <v>3</v>
      </c>
      <c r="AT964">
        <v>0.43</v>
      </c>
      <c r="AU964" t="s">
        <v>3</v>
      </c>
      <c r="AV964">
        <v>0</v>
      </c>
      <c r="AW964">
        <v>2</v>
      </c>
      <c r="AX964">
        <v>33359994</v>
      </c>
      <c r="AY964">
        <v>1</v>
      </c>
      <c r="AZ964">
        <v>0</v>
      </c>
      <c r="BA964">
        <v>1136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X964">
        <f>Y964*Source!I1011</f>
        <v>0.43</v>
      </c>
      <c r="CY964">
        <f>AA964</f>
        <v>23.09</v>
      </c>
      <c r="CZ964">
        <f>AE964</f>
        <v>23.09</v>
      </c>
      <c r="DA964">
        <f>AI964</f>
        <v>1</v>
      </c>
      <c r="DB964">
        <f>ROUND(ROUND(AT964*CZ964,2),2)</f>
        <v>9.93</v>
      </c>
      <c r="DC964">
        <f>ROUND(ROUND(AT964*AG964,2),2)</f>
        <v>0</v>
      </c>
    </row>
    <row r="965" spans="1:107">
      <c r="A965">
        <f>ROW(Source!A1011)</f>
        <v>1011</v>
      </c>
      <c r="B965">
        <v>33304975</v>
      </c>
      <c r="C965">
        <v>33359977</v>
      </c>
      <c r="D965">
        <v>31238438</v>
      </c>
      <c r="E965">
        <v>1</v>
      </c>
      <c r="F965">
        <v>1</v>
      </c>
      <c r="G965">
        <v>1</v>
      </c>
      <c r="H965">
        <v>3</v>
      </c>
      <c r="I965" t="s">
        <v>892</v>
      </c>
      <c r="J965" t="s">
        <v>893</v>
      </c>
      <c r="K965" t="s">
        <v>894</v>
      </c>
      <c r="L965">
        <v>1301</v>
      </c>
      <c r="N965">
        <v>1003</v>
      </c>
      <c r="O965" t="s">
        <v>275</v>
      </c>
      <c r="P965" t="s">
        <v>275</v>
      </c>
      <c r="Q965">
        <v>1</v>
      </c>
      <c r="W965">
        <v>0</v>
      </c>
      <c r="X965">
        <v>2069285701</v>
      </c>
      <c r="Y965">
        <v>0.39</v>
      </c>
      <c r="AA965">
        <v>15.33</v>
      </c>
      <c r="AB965">
        <v>0</v>
      </c>
      <c r="AC965">
        <v>0</v>
      </c>
      <c r="AD965">
        <v>0</v>
      </c>
      <c r="AE965">
        <v>15.33</v>
      </c>
      <c r="AF965">
        <v>0</v>
      </c>
      <c r="AG965">
        <v>0</v>
      </c>
      <c r="AH965">
        <v>0</v>
      </c>
      <c r="AI965">
        <v>1</v>
      </c>
      <c r="AJ965">
        <v>1</v>
      </c>
      <c r="AK965">
        <v>1</v>
      </c>
      <c r="AL965">
        <v>1</v>
      </c>
      <c r="AN965">
        <v>0</v>
      </c>
      <c r="AO965">
        <v>1</v>
      </c>
      <c r="AP965">
        <v>0</v>
      </c>
      <c r="AQ965">
        <v>0</v>
      </c>
      <c r="AR965">
        <v>0</v>
      </c>
      <c r="AS965" t="s">
        <v>3</v>
      </c>
      <c r="AT965">
        <v>0.39</v>
      </c>
      <c r="AU965" t="s">
        <v>3</v>
      </c>
      <c r="AV965">
        <v>0</v>
      </c>
      <c r="AW965">
        <v>2</v>
      </c>
      <c r="AX965">
        <v>33359998</v>
      </c>
      <c r="AY965">
        <v>1</v>
      </c>
      <c r="AZ965">
        <v>0</v>
      </c>
      <c r="BA965">
        <v>1140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X965">
        <f>Y965*Source!I1011</f>
        <v>0.39</v>
      </c>
      <c r="CY965">
        <f>AA965</f>
        <v>15.33</v>
      </c>
      <c r="CZ965">
        <f>AE965</f>
        <v>15.33</v>
      </c>
      <c r="DA965">
        <f>AI965</f>
        <v>1</v>
      </c>
      <c r="DB965">
        <f>ROUND(ROUND(AT965*CZ965,2),2)</f>
        <v>5.98</v>
      </c>
      <c r="DC965">
        <f>ROUND(ROUND(AT965*AG965,2),2)</f>
        <v>0</v>
      </c>
    </row>
    <row r="966" spans="1:107">
      <c r="A966">
        <f>ROW(Source!A1012)</f>
        <v>1012</v>
      </c>
      <c r="B966">
        <v>33304960</v>
      </c>
      <c r="C966">
        <v>33359977</v>
      </c>
      <c r="D966">
        <v>31172061</v>
      </c>
      <c r="E966">
        <v>1</v>
      </c>
      <c r="F966">
        <v>1</v>
      </c>
      <c r="G966">
        <v>1</v>
      </c>
      <c r="H966">
        <v>1</v>
      </c>
      <c r="I966" t="s">
        <v>850</v>
      </c>
      <c r="J966" t="s">
        <v>3</v>
      </c>
      <c r="K966" t="s">
        <v>851</v>
      </c>
      <c r="L966">
        <v>1191</v>
      </c>
      <c r="N966">
        <v>1013</v>
      </c>
      <c r="O966" t="s">
        <v>831</v>
      </c>
      <c r="P966" t="s">
        <v>831</v>
      </c>
      <c r="Q966">
        <v>1</v>
      </c>
      <c r="W966">
        <v>0</v>
      </c>
      <c r="X966">
        <v>-784637506</v>
      </c>
      <c r="Y966">
        <v>8.2109999999999985</v>
      </c>
      <c r="AA966">
        <v>0</v>
      </c>
      <c r="AB966">
        <v>0</v>
      </c>
      <c r="AC966">
        <v>0</v>
      </c>
      <c r="AD966">
        <v>8.74</v>
      </c>
      <c r="AE966">
        <v>0</v>
      </c>
      <c r="AF966">
        <v>0</v>
      </c>
      <c r="AG966">
        <v>0</v>
      </c>
      <c r="AH966">
        <v>8.74</v>
      </c>
      <c r="AI966">
        <v>1</v>
      </c>
      <c r="AJ966">
        <v>1</v>
      </c>
      <c r="AK966">
        <v>1</v>
      </c>
      <c r="AL966">
        <v>1</v>
      </c>
      <c r="AN966">
        <v>0</v>
      </c>
      <c r="AO966">
        <v>1</v>
      </c>
      <c r="AP966">
        <v>1</v>
      </c>
      <c r="AQ966">
        <v>0</v>
      </c>
      <c r="AR966">
        <v>0</v>
      </c>
      <c r="AS966" t="s">
        <v>3</v>
      </c>
      <c r="AT966">
        <v>5.95</v>
      </c>
      <c r="AU966" t="s">
        <v>22</v>
      </c>
      <c r="AV966">
        <v>1</v>
      </c>
      <c r="AW966">
        <v>2</v>
      </c>
      <c r="AX966">
        <v>33359987</v>
      </c>
      <c r="AY966">
        <v>1</v>
      </c>
      <c r="AZ966">
        <v>0</v>
      </c>
      <c r="BA966">
        <v>1141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X966">
        <f>Y966*Source!I1012</f>
        <v>8.2109999999999985</v>
      </c>
      <c r="CY966">
        <f>AD966</f>
        <v>8.74</v>
      </c>
      <c r="CZ966">
        <f>AH966</f>
        <v>8.74</v>
      </c>
      <c r="DA966">
        <f>AL966</f>
        <v>1</v>
      </c>
      <c r="DB966">
        <f>ROUND(((ROUND(AT966*CZ966,2)*1.2)*1.15),2)</f>
        <v>71.760000000000005</v>
      </c>
      <c r="DC966">
        <f>ROUND(((ROUND(AT966*AG966,2)*1.2)*1.15),2)</f>
        <v>0</v>
      </c>
    </row>
    <row r="967" spans="1:107">
      <c r="A967">
        <f>ROW(Source!A1012)</f>
        <v>1012</v>
      </c>
      <c r="B967">
        <v>33304960</v>
      </c>
      <c r="C967">
        <v>33359977</v>
      </c>
      <c r="D967">
        <v>31172011</v>
      </c>
      <c r="E967">
        <v>1</v>
      </c>
      <c r="F967">
        <v>1</v>
      </c>
      <c r="G967">
        <v>1</v>
      </c>
      <c r="H967">
        <v>1</v>
      </c>
      <c r="I967" t="s">
        <v>832</v>
      </c>
      <c r="J967" t="s">
        <v>3</v>
      </c>
      <c r="K967" t="s">
        <v>833</v>
      </c>
      <c r="L967">
        <v>1191</v>
      </c>
      <c r="N967">
        <v>1013</v>
      </c>
      <c r="O967" t="s">
        <v>831</v>
      </c>
      <c r="P967" t="s">
        <v>831</v>
      </c>
      <c r="Q967">
        <v>1</v>
      </c>
      <c r="W967">
        <v>0</v>
      </c>
      <c r="X967">
        <v>-1417349443</v>
      </c>
      <c r="Y967">
        <v>0.04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1</v>
      </c>
      <c r="AJ967">
        <v>1</v>
      </c>
      <c r="AK967">
        <v>1</v>
      </c>
      <c r="AL967">
        <v>1</v>
      </c>
      <c r="AN967">
        <v>0</v>
      </c>
      <c r="AO967">
        <v>1</v>
      </c>
      <c r="AP967">
        <v>0</v>
      </c>
      <c r="AQ967">
        <v>0</v>
      </c>
      <c r="AR967">
        <v>0</v>
      </c>
      <c r="AS967" t="s">
        <v>3</v>
      </c>
      <c r="AT967">
        <v>0.04</v>
      </c>
      <c r="AU967" t="s">
        <v>3</v>
      </c>
      <c r="AV967">
        <v>2</v>
      </c>
      <c r="AW967">
        <v>2</v>
      </c>
      <c r="AX967">
        <v>33359988</v>
      </c>
      <c r="AY967">
        <v>1</v>
      </c>
      <c r="AZ967">
        <v>2048</v>
      </c>
      <c r="BA967">
        <v>1142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X967">
        <f>Y967*Source!I1012</f>
        <v>0.04</v>
      </c>
      <c r="CY967">
        <f>AD967</f>
        <v>0</v>
      </c>
      <c r="CZ967">
        <f>AH967</f>
        <v>0</v>
      </c>
      <c r="DA967">
        <f>AL967</f>
        <v>1</v>
      </c>
      <c r="DB967">
        <f>ROUND(ROUND(AT967*CZ967,2),2)</f>
        <v>0</v>
      </c>
      <c r="DC967">
        <f>ROUND(ROUND(AT967*AG967,2),2)</f>
        <v>0</v>
      </c>
    </row>
    <row r="968" spans="1:107">
      <c r="A968">
        <f>ROW(Source!A1012)</f>
        <v>1012</v>
      </c>
      <c r="B968">
        <v>33304960</v>
      </c>
      <c r="C968">
        <v>33359977</v>
      </c>
      <c r="D968">
        <v>31258491</v>
      </c>
      <c r="E968">
        <v>1</v>
      </c>
      <c r="F968">
        <v>1</v>
      </c>
      <c r="G968">
        <v>1</v>
      </c>
      <c r="H968">
        <v>2</v>
      </c>
      <c r="I968" t="s">
        <v>834</v>
      </c>
      <c r="J968" t="s">
        <v>835</v>
      </c>
      <c r="K968" t="s">
        <v>836</v>
      </c>
      <c r="L968">
        <v>1368</v>
      </c>
      <c r="N968">
        <v>1011</v>
      </c>
      <c r="O968" t="s">
        <v>837</v>
      </c>
      <c r="P968" t="s">
        <v>837</v>
      </c>
      <c r="Q968">
        <v>1</v>
      </c>
      <c r="W968">
        <v>0</v>
      </c>
      <c r="X968">
        <v>-1718674368</v>
      </c>
      <c r="Y968">
        <v>1.4999999999999999E-2</v>
      </c>
      <c r="AA968">
        <v>0</v>
      </c>
      <c r="AB968">
        <v>111.99</v>
      </c>
      <c r="AC968">
        <v>13.5</v>
      </c>
      <c r="AD968">
        <v>0</v>
      </c>
      <c r="AE968">
        <v>0</v>
      </c>
      <c r="AF968">
        <v>111.99</v>
      </c>
      <c r="AG968">
        <v>13.5</v>
      </c>
      <c r="AH968">
        <v>0</v>
      </c>
      <c r="AI968">
        <v>1</v>
      </c>
      <c r="AJ968">
        <v>1</v>
      </c>
      <c r="AK968">
        <v>1</v>
      </c>
      <c r="AL968">
        <v>1</v>
      </c>
      <c r="AN968">
        <v>0</v>
      </c>
      <c r="AO968">
        <v>1</v>
      </c>
      <c r="AP968">
        <v>1</v>
      </c>
      <c r="AQ968">
        <v>0</v>
      </c>
      <c r="AR968">
        <v>0</v>
      </c>
      <c r="AS968" t="s">
        <v>3</v>
      </c>
      <c r="AT968">
        <v>0.01</v>
      </c>
      <c r="AU968" t="s">
        <v>21</v>
      </c>
      <c r="AV968">
        <v>0</v>
      </c>
      <c r="AW968">
        <v>2</v>
      </c>
      <c r="AX968">
        <v>33359989</v>
      </c>
      <c r="AY968">
        <v>1</v>
      </c>
      <c r="AZ968">
        <v>0</v>
      </c>
      <c r="BA968">
        <v>1143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X968">
        <f>Y968*Source!I1012</f>
        <v>1.4999999999999999E-2</v>
      </c>
      <c r="CY968">
        <f>AB968</f>
        <v>111.99</v>
      </c>
      <c r="CZ968">
        <f>AF968</f>
        <v>111.99</v>
      </c>
      <c r="DA968">
        <f>AJ968</f>
        <v>1</v>
      </c>
      <c r="DB968">
        <f>ROUND(((ROUND(AT968*CZ968,2)*1.2)*1.25),2)</f>
        <v>1.68</v>
      </c>
      <c r="DC968">
        <f>ROUND(((ROUND(AT968*AG968,2)*1.2)*1.25),2)</f>
        <v>0.21</v>
      </c>
    </row>
    <row r="969" spans="1:107">
      <c r="A969">
        <f>ROW(Source!A1012)</f>
        <v>1012</v>
      </c>
      <c r="B969">
        <v>33304960</v>
      </c>
      <c r="C969">
        <v>33359977</v>
      </c>
      <c r="D969">
        <v>31258691</v>
      </c>
      <c r="E969">
        <v>1</v>
      </c>
      <c r="F969">
        <v>1</v>
      </c>
      <c r="G969">
        <v>1</v>
      </c>
      <c r="H969">
        <v>2</v>
      </c>
      <c r="I969" t="s">
        <v>838</v>
      </c>
      <c r="J969" t="s">
        <v>839</v>
      </c>
      <c r="K969" t="s">
        <v>840</v>
      </c>
      <c r="L969">
        <v>1368</v>
      </c>
      <c r="N969">
        <v>1011</v>
      </c>
      <c r="O969" t="s">
        <v>837</v>
      </c>
      <c r="P969" t="s">
        <v>837</v>
      </c>
      <c r="Q969">
        <v>1</v>
      </c>
      <c r="W969">
        <v>0</v>
      </c>
      <c r="X969">
        <v>1373224040</v>
      </c>
      <c r="Y969">
        <v>2.04</v>
      </c>
      <c r="AA969">
        <v>0</v>
      </c>
      <c r="AB969">
        <v>3.12</v>
      </c>
      <c r="AC969">
        <v>0</v>
      </c>
      <c r="AD969">
        <v>0</v>
      </c>
      <c r="AE969">
        <v>0</v>
      </c>
      <c r="AF969">
        <v>3.12</v>
      </c>
      <c r="AG969">
        <v>0</v>
      </c>
      <c r="AH969">
        <v>0</v>
      </c>
      <c r="AI969">
        <v>1</v>
      </c>
      <c r="AJ969">
        <v>1</v>
      </c>
      <c r="AK969">
        <v>1</v>
      </c>
      <c r="AL969">
        <v>1</v>
      </c>
      <c r="AN969">
        <v>0</v>
      </c>
      <c r="AO969">
        <v>1</v>
      </c>
      <c r="AP969">
        <v>1</v>
      </c>
      <c r="AQ969">
        <v>0</v>
      </c>
      <c r="AR969">
        <v>0</v>
      </c>
      <c r="AS969" t="s">
        <v>3</v>
      </c>
      <c r="AT969">
        <v>1.36</v>
      </c>
      <c r="AU969" t="s">
        <v>21</v>
      </c>
      <c r="AV969">
        <v>0</v>
      </c>
      <c r="AW969">
        <v>2</v>
      </c>
      <c r="AX969">
        <v>33359990</v>
      </c>
      <c r="AY969">
        <v>1</v>
      </c>
      <c r="AZ969">
        <v>0</v>
      </c>
      <c r="BA969">
        <v>1144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X969">
        <f>Y969*Source!I1012</f>
        <v>2.04</v>
      </c>
      <c r="CY969">
        <f>AB969</f>
        <v>3.12</v>
      </c>
      <c r="CZ969">
        <f>AF969</f>
        <v>3.12</v>
      </c>
      <c r="DA969">
        <f>AJ969</f>
        <v>1</v>
      </c>
      <c r="DB969">
        <f>ROUND(((ROUND(AT969*CZ969,2)*1.2)*1.25),2)</f>
        <v>6.36</v>
      </c>
      <c r="DC969">
        <f>ROUND(((ROUND(AT969*AG969,2)*1.2)*1.25),2)</f>
        <v>0</v>
      </c>
    </row>
    <row r="970" spans="1:107">
      <c r="A970">
        <f>ROW(Source!A1012)</f>
        <v>1012</v>
      </c>
      <c r="B970">
        <v>33304960</v>
      </c>
      <c r="C970">
        <v>33359977</v>
      </c>
      <c r="D970">
        <v>31259879</v>
      </c>
      <c r="E970">
        <v>1</v>
      </c>
      <c r="F970">
        <v>1</v>
      </c>
      <c r="G970">
        <v>1</v>
      </c>
      <c r="H970">
        <v>2</v>
      </c>
      <c r="I970" t="s">
        <v>841</v>
      </c>
      <c r="J970" t="s">
        <v>842</v>
      </c>
      <c r="K970" t="s">
        <v>843</v>
      </c>
      <c r="L970">
        <v>1368</v>
      </c>
      <c r="N970">
        <v>1011</v>
      </c>
      <c r="O970" t="s">
        <v>837</v>
      </c>
      <c r="P970" t="s">
        <v>837</v>
      </c>
      <c r="Q970">
        <v>1</v>
      </c>
      <c r="W970">
        <v>0</v>
      </c>
      <c r="X970">
        <v>1372534845</v>
      </c>
      <c r="Y970">
        <v>4.4999999999999998E-2</v>
      </c>
      <c r="AA970">
        <v>0</v>
      </c>
      <c r="AB970">
        <v>65.709999999999994</v>
      </c>
      <c r="AC970">
        <v>11.6</v>
      </c>
      <c r="AD970">
        <v>0</v>
      </c>
      <c r="AE970">
        <v>0</v>
      </c>
      <c r="AF970">
        <v>65.709999999999994</v>
      </c>
      <c r="AG970">
        <v>11.6</v>
      </c>
      <c r="AH970">
        <v>0</v>
      </c>
      <c r="AI970">
        <v>1</v>
      </c>
      <c r="AJ970">
        <v>1</v>
      </c>
      <c r="AK970">
        <v>1</v>
      </c>
      <c r="AL970">
        <v>1</v>
      </c>
      <c r="AN970">
        <v>0</v>
      </c>
      <c r="AO970">
        <v>1</v>
      </c>
      <c r="AP970">
        <v>1</v>
      </c>
      <c r="AQ970">
        <v>0</v>
      </c>
      <c r="AR970">
        <v>0</v>
      </c>
      <c r="AS970" t="s">
        <v>3</v>
      </c>
      <c r="AT970">
        <v>0.03</v>
      </c>
      <c r="AU970" t="s">
        <v>21</v>
      </c>
      <c r="AV970">
        <v>0</v>
      </c>
      <c r="AW970">
        <v>2</v>
      </c>
      <c r="AX970">
        <v>33359991</v>
      </c>
      <c r="AY970">
        <v>1</v>
      </c>
      <c r="AZ970">
        <v>0</v>
      </c>
      <c r="BA970">
        <v>1145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X970">
        <f>Y970*Source!I1012</f>
        <v>4.4999999999999998E-2</v>
      </c>
      <c r="CY970">
        <f>AB970</f>
        <v>65.709999999999994</v>
      </c>
      <c r="CZ970">
        <f>AF970</f>
        <v>65.709999999999994</v>
      </c>
      <c r="DA970">
        <f>AJ970</f>
        <v>1</v>
      </c>
      <c r="DB970">
        <f>ROUND(((ROUND(AT970*CZ970,2)*1.2)*1.25),2)</f>
        <v>2.96</v>
      </c>
      <c r="DC970">
        <f>ROUND(((ROUND(AT970*AG970,2)*1.2)*1.25),2)</f>
        <v>0.53</v>
      </c>
    </row>
    <row r="971" spans="1:107">
      <c r="A971">
        <f>ROW(Source!A1012)</f>
        <v>1012</v>
      </c>
      <c r="B971">
        <v>33304960</v>
      </c>
      <c r="C971">
        <v>33359977</v>
      </c>
      <c r="D971">
        <v>31175973</v>
      </c>
      <c r="E971">
        <v>1</v>
      </c>
      <c r="F971">
        <v>1</v>
      </c>
      <c r="G971">
        <v>1</v>
      </c>
      <c r="H971">
        <v>3</v>
      </c>
      <c r="I971" t="s">
        <v>889</v>
      </c>
      <c r="J971" t="s">
        <v>890</v>
      </c>
      <c r="K971" t="s">
        <v>891</v>
      </c>
      <c r="L971">
        <v>1348</v>
      </c>
      <c r="N971">
        <v>1009</v>
      </c>
      <c r="O971" t="s">
        <v>32</v>
      </c>
      <c r="P971" t="s">
        <v>32</v>
      </c>
      <c r="Q971">
        <v>1000</v>
      </c>
      <c r="W971">
        <v>0</v>
      </c>
      <c r="X971">
        <v>731670393</v>
      </c>
      <c r="Y971">
        <v>2.9999999999999997E-4</v>
      </c>
      <c r="AA971">
        <v>26499</v>
      </c>
      <c r="AB971">
        <v>0</v>
      </c>
      <c r="AC971">
        <v>0</v>
      </c>
      <c r="AD971">
        <v>0</v>
      </c>
      <c r="AE971">
        <v>26499</v>
      </c>
      <c r="AF971">
        <v>0</v>
      </c>
      <c r="AG971">
        <v>0</v>
      </c>
      <c r="AH971">
        <v>0</v>
      </c>
      <c r="AI971">
        <v>1</v>
      </c>
      <c r="AJ971">
        <v>1</v>
      </c>
      <c r="AK971">
        <v>1</v>
      </c>
      <c r="AL971">
        <v>1</v>
      </c>
      <c r="AN971">
        <v>0</v>
      </c>
      <c r="AO971">
        <v>1</v>
      </c>
      <c r="AP971">
        <v>0</v>
      </c>
      <c r="AQ971">
        <v>0</v>
      </c>
      <c r="AR971">
        <v>0</v>
      </c>
      <c r="AS971" t="s">
        <v>3</v>
      </c>
      <c r="AT971">
        <v>2.9999999999999997E-4</v>
      </c>
      <c r="AU971" t="s">
        <v>3</v>
      </c>
      <c r="AV971">
        <v>0</v>
      </c>
      <c r="AW971">
        <v>2</v>
      </c>
      <c r="AX971">
        <v>33359992</v>
      </c>
      <c r="AY971">
        <v>1</v>
      </c>
      <c r="AZ971">
        <v>0</v>
      </c>
      <c r="BA971">
        <v>1146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X971">
        <f>Y971*Source!I1012</f>
        <v>2.9999999999999997E-4</v>
      </c>
      <c r="CY971">
        <f>AA971</f>
        <v>26499</v>
      </c>
      <c r="CZ971">
        <f>AE971</f>
        <v>26499</v>
      </c>
      <c r="DA971">
        <f>AI971</f>
        <v>1</v>
      </c>
      <c r="DB971">
        <f>ROUND(ROUND(AT971*CZ971,2),2)</f>
        <v>7.95</v>
      </c>
      <c r="DC971">
        <f>ROUND(ROUND(AT971*AG971,2),2)</f>
        <v>0</v>
      </c>
    </row>
    <row r="972" spans="1:107">
      <c r="A972">
        <f>ROW(Source!A1012)</f>
        <v>1012</v>
      </c>
      <c r="B972">
        <v>33304960</v>
      </c>
      <c r="C972">
        <v>33359977</v>
      </c>
      <c r="D972">
        <v>31180727</v>
      </c>
      <c r="E972">
        <v>1</v>
      </c>
      <c r="F972">
        <v>1</v>
      </c>
      <c r="G972">
        <v>1</v>
      </c>
      <c r="H972">
        <v>3</v>
      </c>
      <c r="I972" t="s">
        <v>844</v>
      </c>
      <c r="J972" t="s">
        <v>845</v>
      </c>
      <c r="K972" t="s">
        <v>846</v>
      </c>
      <c r="L972">
        <v>1348</v>
      </c>
      <c r="N972">
        <v>1009</v>
      </c>
      <c r="O972" t="s">
        <v>32</v>
      </c>
      <c r="P972" t="s">
        <v>32</v>
      </c>
      <c r="Q972">
        <v>1000</v>
      </c>
      <c r="W972">
        <v>0</v>
      </c>
      <c r="X972">
        <v>-437906794</v>
      </c>
      <c r="Y972">
        <v>8.0000000000000004E-4</v>
      </c>
      <c r="AA972">
        <v>9040.01</v>
      </c>
      <c r="AB972">
        <v>0</v>
      </c>
      <c r="AC972">
        <v>0</v>
      </c>
      <c r="AD972">
        <v>0</v>
      </c>
      <c r="AE972">
        <v>9040.01</v>
      </c>
      <c r="AF972">
        <v>0</v>
      </c>
      <c r="AG972">
        <v>0</v>
      </c>
      <c r="AH972">
        <v>0</v>
      </c>
      <c r="AI972">
        <v>1</v>
      </c>
      <c r="AJ972">
        <v>1</v>
      </c>
      <c r="AK972">
        <v>1</v>
      </c>
      <c r="AL972">
        <v>1</v>
      </c>
      <c r="AN972">
        <v>0</v>
      </c>
      <c r="AO972">
        <v>1</v>
      </c>
      <c r="AP972">
        <v>0</v>
      </c>
      <c r="AQ972">
        <v>0</v>
      </c>
      <c r="AR972">
        <v>0</v>
      </c>
      <c r="AS972" t="s">
        <v>3</v>
      </c>
      <c r="AT972">
        <v>8.0000000000000004E-4</v>
      </c>
      <c r="AU972" t="s">
        <v>3</v>
      </c>
      <c r="AV972">
        <v>0</v>
      </c>
      <c r="AW972">
        <v>2</v>
      </c>
      <c r="AX972">
        <v>33359993</v>
      </c>
      <c r="AY972">
        <v>1</v>
      </c>
      <c r="AZ972">
        <v>0</v>
      </c>
      <c r="BA972">
        <v>1147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X972">
        <f>Y972*Source!I1012</f>
        <v>8.0000000000000004E-4</v>
      </c>
      <c r="CY972">
        <f>AA972</f>
        <v>9040.01</v>
      </c>
      <c r="CZ972">
        <f>AE972</f>
        <v>9040.01</v>
      </c>
      <c r="DA972">
        <f>AI972</f>
        <v>1</v>
      </c>
      <c r="DB972">
        <f>ROUND(ROUND(AT972*CZ972,2),2)</f>
        <v>7.23</v>
      </c>
      <c r="DC972">
        <f>ROUND(ROUND(AT972*AG972,2),2)</f>
        <v>0</v>
      </c>
    </row>
    <row r="973" spans="1:107">
      <c r="A973">
        <f>ROW(Source!A1012)</f>
        <v>1012</v>
      </c>
      <c r="B973">
        <v>33304960</v>
      </c>
      <c r="C973">
        <v>33359977</v>
      </c>
      <c r="D973">
        <v>31181610</v>
      </c>
      <c r="E973">
        <v>1</v>
      </c>
      <c r="F973">
        <v>1</v>
      </c>
      <c r="G973">
        <v>1</v>
      </c>
      <c r="H973">
        <v>3</v>
      </c>
      <c r="I973" t="s">
        <v>847</v>
      </c>
      <c r="J973" t="s">
        <v>848</v>
      </c>
      <c r="K973" t="s">
        <v>849</v>
      </c>
      <c r="L973">
        <v>1346</v>
      </c>
      <c r="N973">
        <v>1009</v>
      </c>
      <c r="O973" t="s">
        <v>78</v>
      </c>
      <c r="P973" t="s">
        <v>78</v>
      </c>
      <c r="Q973">
        <v>1</v>
      </c>
      <c r="W973">
        <v>0</v>
      </c>
      <c r="X973">
        <v>-731615568</v>
      </c>
      <c r="Y973">
        <v>0.43</v>
      </c>
      <c r="AA973">
        <v>23.09</v>
      </c>
      <c r="AB973">
        <v>0</v>
      </c>
      <c r="AC973">
        <v>0</v>
      </c>
      <c r="AD973">
        <v>0</v>
      </c>
      <c r="AE973">
        <v>23.09</v>
      </c>
      <c r="AF973">
        <v>0</v>
      </c>
      <c r="AG973">
        <v>0</v>
      </c>
      <c r="AH973">
        <v>0</v>
      </c>
      <c r="AI973">
        <v>1</v>
      </c>
      <c r="AJ973">
        <v>1</v>
      </c>
      <c r="AK973">
        <v>1</v>
      </c>
      <c r="AL973">
        <v>1</v>
      </c>
      <c r="AN973">
        <v>0</v>
      </c>
      <c r="AO973">
        <v>1</v>
      </c>
      <c r="AP973">
        <v>0</v>
      </c>
      <c r="AQ973">
        <v>0</v>
      </c>
      <c r="AR973">
        <v>0</v>
      </c>
      <c r="AS973" t="s">
        <v>3</v>
      </c>
      <c r="AT973">
        <v>0.43</v>
      </c>
      <c r="AU973" t="s">
        <v>3</v>
      </c>
      <c r="AV973">
        <v>0</v>
      </c>
      <c r="AW973">
        <v>2</v>
      </c>
      <c r="AX973">
        <v>33359994</v>
      </c>
      <c r="AY973">
        <v>1</v>
      </c>
      <c r="AZ973">
        <v>0</v>
      </c>
      <c r="BA973">
        <v>1148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X973">
        <f>Y973*Source!I1012</f>
        <v>0.43</v>
      </c>
      <c r="CY973">
        <f>AA973</f>
        <v>23.09</v>
      </c>
      <c r="CZ973">
        <f>AE973</f>
        <v>23.09</v>
      </c>
      <c r="DA973">
        <f>AI973</f>
        <v>1</v>
      </c>
      <c r="DB973">
        <f>ROUND(ROUND(AT973*CZ973,2),2)</f>
        <v>9.93</v>
      </c>
      <c r="DC973">
        <f>ROUND(ROUND(AT973*AG973,2),2)</f>
        <v>0</v>
      </c>
    </row>
    <row r="974" spans="1:107">
      <c r="A974">
        <f>ROW(Source!A1012)</f>
        <v>1012</v>
      </c>
      <c r="B974">
        <v>33304960</v>
      </c>
      <c r="C974">
        <v>33359977</v>
      </c>
      <c r="D974">
        <v>31238438</v>
      </c>
      <c r="E974">
        <v>1</v>
      </c>
      <c r="F974">
        <v>1</v>
      </c>
      <c r="G974">
        <v>1</v>
      </c>
      <c r="H974">
        <v>3</v>
      </c>
      <c r="I974" t="s">
        <v>892</v>
      </c>
      <c r="J974" t="s">
        <v>893</v>
      </c>
      <c r="K974" t="s">
        <v>894</v>
      </c>
      <c r="L974">
        <v>1301</v>
      </c>
      <c r="N974">
        <v>1003</v>
      </c>
      <c r="O974" t="s">
        <v>275</v>
      </c>
      <c r="P974" t="s">
        <v>275</v>
      </c>
      <c r="Q974">
        <v>1</v>
      </c>
      <c r="W974">
        <v>0</v>
      </c>
      <c r="X974">
        <v>2069285701</v>
      </c>
      <c r="Y974">
        <v>0.39</v>
      </c>
      <c r="AA974">
        <v>15.33</v>
      </c>
      <c r="AB974">
        <v>0</v>
      </c>
      <c r="AC974">
        <v>0</v>
      </c>
      <c r="AD974">
        <v>0</v>
      </c>
      <c r="AE974">
        <v>15.33</v>
      </c>
      <c r="AF974">
        <v>0</v>
      </c>
      <c r="AG974">
        <v>0</v>
      </c>
      <c r="AH974">
        <v>0</v>
      </c>
      <c r="AI974">
        <v>1</v>
      </c>
      <c r="AJ974">
        <v>1</v>
      </c>
      <c r="AK974">
        <v>1</v>
      </c>
      <c r="AL974">
        <v>1</v>
      </c>
      <c r="AN974">
        <v>0</v>
      </c>
      <c r="AO974">
        <v>1</v>
      </c>
      <c r="AP974">
        <v>0</v>
      </c>
      <c r="AQ974">
        <v>0</v>
      </c>
      <c r="AR974">
        <v>0</v>
      </c>
      <c r="AS974" t="s">
        <v>3</v>
      </c>
      <c r="AT974">
        <v>0.39</v>
      </c>
      <c r="AU974" t="s">
        <v>3</v>
      </c>
      <c r="AV974">
        <v>0</v>
      </c>
      <c r="AW974">
        <v>2</v>
      </c>
      <c r="AX974">
        <v>33359998</v>
      </c>
      <c r="AY974">
        <v>1</v>
      </c>
      <c r="AZ974">
        <v>0</v>
      </c>
      <c r="BA974">
        <v>1152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X974">
        <f>Y974*Source!I1012</f>
        <v>0.39</v>
      </c>
      <c r="CY974">
        <f>AA974</f>
        <v>15.33</v>
      </c>
      <c r="CZ974">
        <f>AE974</f>
        <v>15.33</v>
      </c>
      <c r="DA974">
        <f>AI974</f>
        <v>1</v>
      </c>
      <c r="DB974">
        <f>ROUND(ROUND(AT974*CZ974,2),2)</f>
        <v>5.98</v>
      </c>
      <c r="DC974">
        <f>ROUND(ROUND(AT974*AG974,2),2)</f>
        <v>0</v>
      </c>
    </row>
    <row r="975" spans="1:107">
      <c r="A975">
        <f>ROW(Source!A1019)</f>
        <v>1019</v>
      </c>
      <c r="B975">
        <v>33304975</v>
      </c>
      <c r="C975">
        <v>33360002</v>
      </c>
      <c r="D975">
        <v>31172059</v>
      </c>
      <c r="E975">
        <v>1</v>
      </c>
      <c r="F975">
        <v>1</v>
      </c>
      <c r="G975">
        <v>1</v>
      </c>
      <c r="H975">
        <v>1</v>
      </c>
      <c r="I975" t="s">
        <v>895</v>
      </c>
      <c r="J975" t="s">
        <v>3</v>
      </c>
      <c r="K975" t="s">
        <v>896</v>
      </c>
      <c r="L975">
        <v>1191</v>
      </c>
      <c r="N975">
        <v>1013</v>
      </c>
      <c r="O975" t="s">
        <v>831</v>
      </c>
      <c r="P975" t="s">
        <v>831</v>
      </c>
      <c r="Q975">
        <v>1</v>
      </c>
      <c r="W975">
        <v>0</v>
      </c>
      <c r="X975">
        <v>1010519658</v>
      </c>
      <c r="Y975">
        <v>44.132399999999997</v>
      </c>
      <c r="AA975">
        <v>0</v>
      </c>
      <c r="AB975">
        <v>0</v>
      </c>
      <c r="AC975">
        <v>0</v>
      </c>
      <c r="AD975">
        <v>8.64</v>
      </c>
      <c r="AE975">
        <v>0</v>
      </c>
      <c r="AF975">
        <v>0</v>
      </c>
      <c r="AG975">
        <v>0</v>
      </c>
      <c r="AH975">
        <v>8.64</v>
      </c>
      <c r="AI975">
        <v>1</v>
      </c>
      <c r="AJ975">
        <v>1</v>
      </c>
      <c r="AK975">
        <v>1</v>
      </c>
      <c r="AL975">
        <v>1</v>
      </c>
      <c r="AN975">
        <v>0</v>
      </c>
      <c r="AO975">
        <v>1</v>
      </c>
      <c r="AP975">
        <v>1</v>
      </c>
      <c r="AQ975">
        <v>0</v>
      </c>
      <c r="AR975">
        <v>0</v>
      </c>
      <c r="AS975" t="s">
        <v>3</v>
      </c>
      <c r="AT975">
        <v>31.98</v>
      </c>
      <c r="AU975" t="s">
        <v>22</v>
      </c>
      <c r="AV975">
        <v>1</v>
      </c>
      <c r="AW975">
        <v>2</v>
      </c>
      <c r="AX975">
        <v>33360012</v>
      </c>
      <c r="AY975">
        <v>1</v>
      </c>
      <c r="AZ975">
        <v>0</v>
      </c>
      <c r="BA975">
        <v>1153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X975">
        <f>Y975*Source!I1019</f>
        <v>9.2678039999999982</v>
      </c>
      <c r="CY975">
        <f>AD975</f>
        <v>8.64</v>
      </c>
      <c r="CZ975">
        <f>AH975</f>
        <v>8.64</v>
      </c>
      <c r="DA975">
        <f>AL975</f>
        <v>1</v>
      </c>
      <c r="DB975">
        <f>ROUND(((ROUND(AT975*CZ975,2)*1.2)*1.15),2)</f>
        <v>381.31</v>
      </c>
      <c r="DC975">
        <f>ROUND(((ROUND(AT975*AG975,2)*1.2)*1.15),2)</f>
        <v>0</v>
      </c>
    </row>
    <row r="976" spans="1:107">
      <c r="A976">
        <f>ROW(Source!A1019)</f>
        <v>1019</v>
      </c>
      <c r="B976">
        <v>33304975</v>
      </c>
      <c r="C976">
        <v>33360002</v>
      </c>
      <c r="D976">
        <v>31172011</v>
      </c>
      <c r="E976">
        <v>1</v>
      </c>
      <c r="F976">
        <v>1</v>
      </c>
      <c r="G976">
        <v>1</v>
      </c>
      <c r="H976">
        <v>1</v>
      </c>
      <c r="I976" t="s">
        <v>832</v>
      </c>
      <c r="J976" t="s">
        <v>3</v>
      </c>
      <c r="K976" t="s">
        <v>833</v>
      </c>
      <c r="L976">
        <v>1191</v>
      </c>
      <c r="N976">
        <v>1013</v>
      </c>
      <c r="O976" t="s">
        <v>831</v>
      </c>
      <c r="P976" t="s">
        <v>831</v>
      </c>
      <c r="Q976">
        <v>1</v>
      </c>
      <c r="W976">
        <v>0</v>
      </c>
      <c r="X976">
        <v>-1417349443</v>
      </c>
      <c r="Y976">
        <v>0.47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1</v>
      </c>
      <c r="AJ976">
        <v>1</v>
      </c>
      <c r="AK976">
        <v>1</v>
      </c>
      <c r="AL976">
        <v>1</v>
      </c>
      <c r="AN976">
        <v>0</v>
      </c>
      <c r="AO976">
        <v>1</v>
      </c>
      <c r="AP976">
        <v>0</v>
      </c>
      <c r="AQ976">
        <v>0</v>
      </c>
      <c r="AR976">
        <v>0</v>
      </c>
      <c r="AS976" t="s">
        <v>3</v>
      </c>
      <c r="AT976">
        <v>0.47</v>
      </c>
      <c r="AU976" t="s">
        <v>3</v>
      </c>
      <c r="AV976">
        <v>2</v>
      </c>
      <c r="AW976">
        <v>2</v>
      </c>
      <c r="AX976">
        <v>33360013</v>
      </c>
      <c r="AY976">
        <v>1</v>
      </c>
      <c r="AZ976">
        <v>2048</v>
      </c>
      <c r="BA976">
        <v>1154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X976">
        <f>Y976*Source!I1019</f>
        <v>9.8699999999999996E-2</v>
      </c>
      <c r="CY976">
        <f>AD976</f>
        <v>0</v>
      </c>
      <c r="CZ976">
        <f>AH976</f>
        <v>0</v>
      </c>
      <c r="DA976">
        <f>AL976</f>
        <v>1</v>
      </c>
      <c r="DB976">
        <f>ROUND(ROUND(AT976*CZ976,2),2)</f>
        <v>0</v>
      </c>
      <c r="DC976">
        <f>ROUND(ROUND(AT976*AG976,2),2)</f>
        <v>0</v>
      </c>
    </row>
    <row r="977" spans="1:107">
      <c r="A977">
        <f>ROW(Source!A1019)</f>
        <v>1019</v>
      </c>
      <c r="B977">
        <v>33304975</v>
      </c>
      <c r="C977">
        <v>33360002</v>
      </c>
      <c r="D977">
        <v>31259116</v>
      </c>
      <c r="E977">
        <v>1</v>
      </c>
      <c r="F977">
        <v>1</v>
      </c>
      <c r="G977">
        <v>1</v>
      </c>
      <c r="H977">
        <v>2</v>
      </c>
      <c r="I977" t="s">
        <v>897</v>
      </c>
      <c r="J977" t="s">
        <v>898</v>
      </c>
      <c r="K977" t="s">
        <v>899</v>
      </c>
      <c r="L977">
        <v>1368</v>
      </c>
      <c r="N977">
        <v>1011</v>
      </c>
      <c r="O977" t="s">
        <v>837</v>
      </c>
      <c r="P977" t="s">
        <v>837</v>
      </c>
      <c r="Q977">
        <v>1</v>
      </c>
      <c r="W977">
        <v>0</v>
      </c>
      <c r="X977">
        <v>520357435</v>
      </c>
      <c r="Y977">
        <v>0.34500000000000003</v>
      </c>
      <c r="AA977">
        <v>0</v>
      </c>
      <c r="AB977">
        <v>30</v>
      </c>
      <c r="AC977">
        <v>0</v>
      </c>
      <c r="AD977">
        <v>0</v>
      </c>
      <c r="AE977">
        <v>0</v>
      </c>
      <c r="AF977">
        <v>30</v>
      </c>
      <c r="AG977">
        <v>0</v>
      </c>
      <c r="AH977">
        <v>0</v>
      </c>
      <c r="AI977">
        <v>1</v>
      </c>
      <c r="AJ977">
        <v>1</v>
      </c>
      <c r="AK977">
        <v>1</v>
      </c>
      <c r="AL977">
        <v>1</v>
      </c>
      <c r="AN977">
        <v>0</v>
      </c>
      <c r="AO977">
        <v>1</v>
      </c>
      <c r="AP977">
        <v>1</v>
      </c>
      <c r="AQ977">
        <v>0</v>
      </c>
      <c r="AR977">
        <v>0</v>
      </c>
      <c r="AS977" t="s">
        <v>3</v>
      </c>
      <c r="AT977">
        <v>0.23</v>
      </c>
      <c r="AU977" t="s">
        <v>21</v>
      </c>
      <c r="AV977">
        <v>0</v>
      </c>
      <c r="AW977">
        <v>2</v>
      </c>
      <c r="AX977">
        <v>33360014</v>
      </c>
      <c r="AY977">
        <v>1</v>
      </c>
      <c r="AZ977">
        <v>0</v>
      </c>
      <c r="BA977">
        <v>1155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X977">
        <f>Y977*Source!I1019</f>
        <v>7.2450000000000001E-2</v>
      </c>
      <c r="CY977">
        <f>AB977</f>
        <v>30</v>
      </c>
      <c r="CZ977">
        <f>AF977</f>
        <v>30</v>
      </c>
      <c r="DA977">
        <f>AJ977</f>
        <v>1</v>
      </c>
      <c r="DB977">
        <f>ROUND(((ROUND(AT977*CZ977,2)*1.2)*1.25),2)</f>
        <v>10.35</v>
      </c>
      <c r="DC977">
        <f>ROUND(((ROUND(AT977*AG977,2)*1.2)*1.25),2)</f>
        <v>0</v>
      </c>
    </row>
    <row r="978" spans="1:107">
      <c r="A978">
        <f>ROW(Source!A1019)</f>
        <v>1019</v>
      </c>
      <c r="B978">
        <v>33304975</v>
      </c>
      <c r="C978">
        <v>33360002</v>
      </c>
      <c r="D978">
        <v>31259879</v>
      </c>
      <c r="E978">
        <v>1</v>
      </c>
      <c r="F978">
        <v>1</v>
      </c>
      <c r="G978">
        <v>1</v>
      </c>
      <c r="H978">
        <v>2</v>
      </c>
      <c r="I978" t="s">
        <v>841</v>
      </c>
      <c r="J978" t="s">
        <v>842</v>
      </c>
      <c r="K978" t="s">
        <v>843</v>
      </c>
      <c r="L978">
        <v>1368</v>
      </c>
      <c r="N978">
        <v>1011</v>
      </c>
      <c r="O978" t="s">
        <v>837</v>
      </c>
      <c r="P978" t="s">
        <v>837</v>
      </c>
      <c r="Q978">
        <v>1</v>
      </c>
      <c r="W978">
        <v>0</v>
      </c>
      <c r="X978">
        <v>1372534845</v>
      </c>
      <c r="Y978">
        <v>0.70499999999999996</v>
      </c>
      <c r="AA978">
        <v>0</v>
      </c>
      <c r="AB978">
        <v>65.709999999999994</v>
      </c>
      <c r="AC978">
        <v>11.6</v>
      </c>
      <c r="AD978">
        <v>0</v>
      </c>
      <c r="AE978">
        <v>0</v>
      </c>
      <c r="AF978">
        <v>65.709999999999994</v>
      </c>
      <c r="AG978">
        <v>11.6</v>
      </c>
      <c r="AH978">
        <v>0</v>
      </c>
      <c r="AI978">
        <v>1</v>
      </c>
      <c r="AJ978">
        <v>1</v>
      </c>
      <c r="AK978">
        <v>1</v>
      </c>
      <c r="AL978">
        <v>1</v>
      </c>
      <c r="AN978">
        <v>0</v>
      </c>
      <c r="AO978">
        <v>1</v>
      </c>
      <c r="AP978">
        <v>1</v>
      </c>
      <c r="AQ978">
        <v>0</v>
      </c>
      <c r="AR978">
        <v>0</v>
      </c>
      <c r="AS978" t="s">
        <v>3</v>
      </c>
      <c r="AT978">
        <v>0.47</v>
      </c>
      <c r="AU978" t="s">
        <v>21</v>
      </c>
      <c r="AV978">
        <v>0</v>
      </c>
      <c r="AW978">
        <v>2</v>
      </c>
      <c r="AX978">
        <v>33360015</v>
      </c>
      <c r="AY978">
        <v>1</v>
      </c>
      <c r="AZ978">
        <v>0</v>
      </c>
      <c r="BA978">
        <v>1156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X978">
        <f>Y978*Source!I1019</f>
        <v>0.14804999999999999</v>
      </c>
      <c r="CY978">
        <f>AB978</f>
        <v>65.709999999999994</v>
      </c>
      <c r="CZ978">
        <f>AF978</f>
        <v>65.709999999999994</v>
      </c>
      <c r="DA978">
        <f>AJ978</f>
        <v>1</v>
      </c>
      <c r="DB978">
        <f>ROUND(((ROUND(AT978*CZ978,2)*1.2)*1.25),2)</f>
        <v>46.32</v>
      </c>
      <c r="DC978">
        <f>ROUND(((ROUND(AT978*AG978,2)*1.2)*1.25),2)</f>
        <v>8.18</v>
      </c>
    </row>
    <row r="979" spans="1:107">
      <c r="A979">
        <f>ROW(Source!A1019)</f>
        <v>1019</v>
      </c>
      <c r="B979">
        <v>33304975</v>
      </c>
      <c r="C979">
        <v>33360002</v>
      </c>
      <c r="D979">
        <v>31260961</v>
      </c>
      <c r="E979">
        <v>1</v>
      </c>
      <c r="F979">
        <v>1</v>
      </c>
      <c r="G979">
        <v>1</v>
      </c>
      <c r="H979">
        <v>2</v>
      </c>
      <c r="I979" t="s">
        <v>900</v>
      </c>
      <c r="J979" t="s">
        <v>901</v>
      </c>
      <c r="K979" t="s">
        <v>902</v>
      </c>
      <c r="L979">
        <v>1368</v>
      </c>
      <c r="N979">
        <v>1011</v>
      </c>
      <c r="O979" t="s">
        <v>837</v>
      </c>
      <c r="P979" t="s">
        <v>837</v>
      </c>
      <c r="Q979">
        <v>1</v>
      </c>
      <c r="W979">
        <v>0</v>
      </c>
      <c r="X979">
        <v>1581354540</v>
      </c>
      <c r="Y979">
        <v>1.8900000000000001</v>
      </c>
      <c r="AA979">
        <v>0</v>
      </c>
      <c r="AB979">
        <v>2.16</v>
      </c>
      <c r="AC979">
        <v>0</v>
      </c>
      <c r="AD979">
        <v>0</v>
      </c>
      <c r="AE979">
        <v>0</v>
      </c>
      <c r="AF979">
        <v>2.16</v>
      </c>
      <c r="AG979">
        <v>0</v>
      </c>
      <c r="AH979">
        <v>0</v>
      </c>
      <c r="AI979">
        <v>1</v>
      </c>
      <c r="AJ979">
        <v>1</v>
      </c>
      <c r="AK979">
        <v>1</v>
      </c>
      <c r="AL979">
        <v>1</v>
      </c>
      <c r="AN979">
        <v>0</v>
      </c>
      <c r="AO979">
        <v>1</v>
      </c>
      <c r="AP979">
        <v>1</v>
      </c>
      <c r="AQ979">
        <v>0</v>
      </c>
      <c r="AR979">
        <v>0</v>
      </c>
      <c r="AS979" t="s">
        <v>3</v>
      </c>
      <c r="AT979">
        <v>1.26</v>
      </c>
      <c r="AU979" t="s">
        <v>21</v>
      </c>
      <c r="AV979">
        <v>0</v>
      </c>
      <c r="AW979">
        <v>2</v>
      </c>
      <c r="AX979">
        <v>33360016</v>
      </c>
      <c r="AY979">
        <v>1</v>
      </c>
      <c r="AZ979">
        <v>0</v>
      </c>
      <c r="BA979">
        <v>1157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X979">
        <f>Y979*Source!I1019</f>
        <v>0.39690000000000003</v>
      </c>
      <c r="CY979">
        <f>AB979</f>
        <v>2.16</v>
      </c>
      <c r="CZ979">
        <f>AF979</f>
        <v>2.16</v>
      </c>
      <c r="DA979">
        <f>AJ979</f>
        <v>1</v>
      </c>
      <c r="DB979">
        <f>ROUND(((ROUND(AT979*CZ979,2)*1.2)*1.25),2)</f>
        <v>4.08</v>
      </c>
      <c r="DC979">
        <f>ROUND(((ROUND(AT979*AG979,2)*1.2)*1.25),2)</f>
        <v>0</v>
      </c>
    </row>
    <row r="980" spans="1:107">
      <c r="A980">
        <f>ROW(Source!A1019)</f>
        <v>1019</v>
      </c>
      <c r="B980">
        <v>33304975</v>
      </c>
      <c r="C980">
        <v>33360002</v>
      </c>
      <c r="D980">
        <v>31176145</v>
      </c>
      <c r="E980">
        <v>1</v>
      </c>
      <c r="F980">
        <v>1</v>
      </c>
      <c r="G980">
        <v>1</v>
      </c>
      <c r="H980">
        <v>3</v>
      </c>
      <c r="I980" t="s">
        <v>903</v>
      </c>
      <c r="J980" t="s">
        <v>904</v>
      </c>
      <c r="K980" t="s">
        <v>905</v>
      </c>
      <c r="L980">
        <v>1348</v>
      </c>
      <c r="N980">
        <v>1009</v>
      </c>
      <c r="O980" t="s">
        <v>32</v>
      </c>
      <c r="P980" t="s">
        <v>32</v>
      </c>
      <c r="Q980">
        <v>1000</v>
      </c>
      <c r="W980">
        <v>0</v>
      </c>
      <c r="X980">
        <v>1554699552</v>
      </c>
      <c r="Y980">
        <v>1.26E-2</v>
      </c>
      <c r="AA980">
        <v>1412.5</v>
      </c>
      <c r="AB980">
        <v>0</v>
      </c>
      <c r="AC980">
        <v>0</v>
      </c>
      <c r="AD980">
        <v>0</v>
      </c>
      <c r="AE980">
        <v>1412.5</v>
      </c>
      <c r="AF980">
        <v>0</v>
      </c>
      <c r="AG980">
        <v>0</v>
      </c>
      <c r="AH980">
        <v>0</v>
      </c>
      <c r="AI980">
        <v>1</v>
      </c>
      <c r="AJ980">
        <v>1</v>
      </c>
      <c r="AK980">
        <v>1</v>
      </c>
      <c r="AL980">
        <v>1</v>
      </c>
      <c r="AN980">
        <v>0</v>
      </c>
      <c r="AO980">
        <v>1</v>
      </c>
      <c r="AP980">
        <v>0</v>
      </c>
      <c r="AQ980">
        <v>0</v>
      </c>
      <c r="AR980">
        <v>0</v>
      </c>
      <c r="AS980" t="s">
        <v>3</v>
      </c>
      <c r="AT980">
        <v>1.26E-2</v>
      </c>
      <c r="AU980" t="s">
        <v>3</v>
      </c>
      <c r="AV980">
        <v>0</v>
      </c>
      <c r="AW980">
        <v>2</v>
      </c>
      <c r="AX980">
        <v>33360017</v>
      </c>
      <c r="AY980">
        <v>1</v>
      </c>
      <c r="AZ980">
        <v>0</v>
      </c>
      <c r="BA980">
        <v>1158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X980">
        <f>Y980*Source!I1019</f>
        <v>2.6459999999999999E-3</v>
      </c>
      <c r="CY980">
        <f>AA980</f>
        <v>1412.5</v>
      </c>
      <c r="CZ980">
        <f>AE980</f>
        <v>1412.5</v>
      </c>
      <c r="DA980">
        <f>AI980</f>
        <v>1</v>
      </c>
      <c r="DB980">
        <f>ROUND(ROUND(AT980*CZ980,2),2)</f>
        <v>17.8</v>
      </c>
      <c r="DC980">
        <f>ROUND(ROUND(AT980*AG980,2),2)</f>
        <v>0</v>
      </c>
    </row>
    <row r="981" spans="1:107">
      <c r="A981">
        <f>ROW(Source!A1019)</f>
        <v>1019</v>
      </c>
      <c r="B981">
        <v>33304975</v>
      </c>
      <c r="C981">
        <v>33360002</v>
      </c>
      <c r="D981">
        <v>31176252</v>
      </c>
      <c r="E981">
        <v>1</v>
      </c>
      <c r="F981">
        <v>1</v>
      </c>
      <c r="G981">
        <v>1</v>
      </c>
      <c r="H981">
        <v>3</v>
      </c>
      <c r="I981" t="s">
        <v>906</v>
      </c>
      <c r="J981" t="s">
        <v>907</v>
      </c>
      <c r="K981" t="s">
        <v>908</v>
      </c>
      <c r="L981">
        <v>1348</v>
      </c>
      <c r="N981">
        <v>1009</v>
      </c>
      <c r="O981" t="s">
        <v>32</v>
      </c>
      <c r="P981" t="s">
        <v>32</v>
      </c>
      <c r="Q981">
        <v>1000</v>
      </c>
      <c r="W981">
        <v>0</v>
      </c>
      <c r="X981">
        <v>136000979</v>
      </c>
      <c r="Y981">
        <v>0.03</v>
      </c>
      <c r="AA981">
        <v>3960</v>
      </c>
      <c r="AB981">
        <v>0</v>
      </c>
      <c r="AC981">
        <v>0</v>
      </c>
      <c r="AD981">
        <v>0</v>
      </c>
      <c r="AE981">
        <v>3960</v>
      </c>
      <c r="AF981">
        <v>0</v>
      </c>
      <c r="AG981">
        <v>0</v>
      </c>
      <c r="AH981">
        <v>0</v>
      </c>
      <c r="AI981">
        <v>1</v>
      </c>
      <c r="AJ981">
        <v>1</v>
      </c>
      <c r="AK981">
        <v>1</v>
      </c>
      <c r="AL981">
        <v>1</v>
      </c>
      <c r="AN981">
        <v>0</v>
      </c>
      <c r="AO981">
        <v>1</v>
      </c>
      <c r="AP981">
        <v>0</v>
      </c>
      <c r="AQ981">
        <v>0</v>
      </c>
      <c r="AR981">
        <v>0</v>
      </c>
      <c r="AS981" t="s">
        <v>3</v>
      </c>
      <c r="AT981">
        <v>0.03</v>
      </c>
      <c r="AU981" t="s">
        <v>3</v>
      </c>
      <c r="AV981">
        <v>0</v>
      </c>
      <c r="AW981">
        <v>2</v>
      </c>
      <c r="AX981">
        <v>33360018</v>
      </c>
      <c r="AY981">
        <v>1</v>
      </c>
      <c r="AZ981">
        <v>0</v>
      </c>
      <c r="BA981">
        <v>1159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X981">
        <f>Y981*Source!I1019</f>
        <v>6.2999999999999992E-3</v>
      </c>
      <c r="CY981">
        <f>AA981</f>
        <v>3960</v>
      </c>
      <c r="CZ981">
        <f>AE981</f>
        <v>3960</v>
      </c>
      <c r="DA981">
        <f>AI981</f>
        <v>1</v>
      </c>
      <c r="DB981">
        <f>ROUND(ROUND(AT981*CZ981,2),2)</f>
        <v>118.8</v>
      </c>
      <c r="DC981">
        <f>ROUND(ROUND(AT981*AG981,2),2)</f>
        <v>0</v>
      </c>
    </row>
    <row r="982" spans="1:107">
      <c r="A982">
        <f>ROW(Source!A1019)</f>
        <v>1019</v>
      </c>
      <c r="B982">
        <v>33304975</v>
      </c>
      <c r="C982">
        <v>33360002</v>
      </c>
      <c r="D982">
        <v>31201861</v>
      </c>
      <c r="E982">
        <v>1</v>
      </c>
      <c r="F982">
        <v>1</v>
      </c>
      <c r="G982">
        <v>1</v>
      </c>
      <c r="H982">
        <v>3</v>
      </c>
      <c r="I982" t="s">
        <v>909</v>
      </c>
      <c r="J982" t="s">
        <v>910</v>
      </c>
      <c r="K982" t="s">
        <v>911</v>
      </c>
      <c r="L982">
        <v>1348</v>
      </c>
      <c r="N982">
        <v>1009</v>
      </c>
      <c r="O982" t="s">
        <v>32</v>
      </c>
      <c r="P982" t="s">
        <v>32</v>
      </c>
      <c r="Q982">
        <v>1000</v>
      </c>
      <c r="W982">
        <v>0</v>
      </c>
      <c r="X982">
        <v>532254978</v>
      </c>
      <c r="Y982">
        <v>4.7300000000000002E-2</v>
      </c>
      <c r="AA982">
        <v>7590</v>
      </c>
      <c r="AB982">
        <v>0</v>
      </c>
      <c r="AC982">
        <v>0</v>
      </c>
      <c r="AD982">
        <v>0</v>
      </c>
      <c r="AE982">
        <v>7590</v>
      </c>
      <c r="AF982">
        <v>0</v>
      </c>
      <c r="AG982">
        <v>0</v>
      </c>
      <c r="AH982">
        <v>0</v>
      </c>
      <c r="AI982">
        <v>1</v>
      </c>
      <c r="AJ982">
        <v>1</v>
      </c>
      <c r="AK982">
        <v>1</v>
      </c>
      <c r="AL982">
        <v>1</v>
      </c>
      <c r="AN982">
        <v>0</v>
      </c>
      <c r="AO982">
        <v>1</v>
      </c>
      <c r="AP982">
        <v>0</v>
      </c>
      <c r="AQ982">
        <v>0</v>
      </c>
      <c r="AR982">
        <v>0</v>
      </c>
      <c r="AS982" t="s">
        <v>3</v>
      </c>
      <c r="AT982">
        <v>4.7300000000000002E-2</v>
      </c>
      <c r="AU982" t="s">
        <v>3</v>
      </c>
      <c r="AV982">
        <v>0</v>
      </c>
      <c r="AW982">
        <v>2</v>
      </c>
      <c r="AX982">
        <v>33360019</v>
      </c>
      <c r="AY982">
        <v>1</v>
      </c>
      <c r="AZ982">
        <v>0</v>
      </c>
      <c r="BA982">
        <v>1160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X982">
        <f>Y982*Source!I1019</f>
        <v>9.9330000000000009E-3</v>
      </c>
      <c r="CY982">
        <f>AA982</f>
        <v>7590</v>
      </c>
      <c r="CZ982">
        <f>AE982</f>
        <v>7590</v>
      </c>
      <c r="DA982">
        <f>AI982</f>
        <v>1</v>
      </c>
      <c r="DB982">
        <f>ROUND(ROUND(AT982*CZ982,2),2)</f>
        <v>359.01</v>
      </c>
      <c r="DC982">
        <f>ROUND(ROUND(AT982*AG982,2),2)</f>
        <v>0</v>
      </c>
    </row>
    <row r="983" spans="1:107">
      <c r="A983">
        <f>ROW(Source!A1019)</f>
        <v>1019</v>
      </c>
      <c r="B983">
        <v>33304975</v>
      </c>
      <c r="C983">
        <v>33360002</v>
      </c>
      <c r="D983">
        <v>31214657</v>
      </c>
      <c r="E983">
        <v>1</v>
      </c>
      <c r="F983">
        <v>1</v>
      </c>
      <c r="G983">
        <v>1</v>
      </c>
      <c r="H983">
        <v>3</v>
      </c>
      <c r="I983" t="s">
        <v>912</v>
      </c>
      <c r="J983" t="s">
        <v>913</v>
      </c>
      <c r="K983" t="s">
        <v>914</v>
      </c>
      <c r="L983">
        <v>1348</v>
      </c>
      <c r="N983">
        <v>1009</v>
      </c>
      <c r="O983" t="s">
        <v>32</v>
      </c>
      <c r="P983" t="s">
        <v>32</v>
      </c>
      <c r="Q983">
        <v>1000</v>
      </c>
      <c r="W983">
        <v>0</v>
      </c>
      <c r="X983">
        <v>654489916</v>
      </c>
      <c r="Y983">
        <v>1.2600000000000001E-3</v>
      </c>
      <c r="AA983">
        <v>9550.01</v>
      </c>
      <c r="AB983">
        <v>0</v>
      </c>
      <c r="AC983">
        <v>0</v>
      </c>
      <c r="AD983">
        <v>0</v>
      </c>
      <c r="AE983">
        <v>9550.01</v>
      </c>
      <c r="AF983">
        <v>0</v>
      </c>
      <c r="AG983">
        <v>0</v>
      </c>
      <c r="AH983">
        <v>0</v>
      </c>
      <c r="AI983">
        <v>1</v>
      </c>
      <c r="AJ983">
        <v>1</v>
      </c>
      <c r="AK983">
        <v>1</v>
      </c>
      <c r="AL983">
        <v>1</v>
      </c>
      <c r="AN983">
        <v>0</v>
      </c>
      <c r="AO983">
        <v>1</v>
      </c>
      <c r="AP983">
        <v>0</v>
      </c>
      <c r="AQ983">
        <v>0</v>
      </c>
      <c r="AR983">
        <v>0</v>
      </c>
      <c r="AS983" t="s">
        <v>3</v>
      </c>
      <c r="AT983">
        <v>1.2600000000000001E-3</v>
      </c>
      <c r="AU983" t="s">
        <v>3</v>
      </c>
      <c r="AV983">
        <v>0</v>
      </c>
      <c r="AW983">
        <v>2</v>
      </c>
      <c r="AX983">
        <v>33360021</v>
      </c>
      <c r="AY983">
        <v>1</v>
      </c>
      <c r="AZ983">
        <v>0</v>
      </c>
      <c r="BA983">
        <v>1162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X983">
        <f>Y983*Source!I1019</f>
        <v>2.6459999999999998E-4</v>
      </c>
      <c r="CY983">
        <f>AA983</f>
        <v>9550.01</v>
      </c>
      <c r="CZ983">
        <f>AE983</f>
        <v>9550.01</v>
      </c>
      <c r="DA983">
        <f>AI983</f>
        <v>1</v>
      </c>
      <c r="DB983">
        <f>ROUND(ROUND(AT983*CZ983,2),2)</f>
        <v>12.03</v>
      </c>
      <c r="DC983">
        <f>ROUND(ROUND(AT983*AG983,2),2)</f>
        <v>0</v>
      </c>
    </row>
    <row r="984" spans="1:107">
      <c r="A984">
        <f>ROW(Source!A1020)</f>
        <v>1020</v>
      </c>
      <c r="B984">
        <v>33304960</v>
      </c>
      <c r="C984">
        <v>33360002</v>
      </c>
      <c r="D984">
        <v>31172059</v>
      </c>
      <c r="E984">
        <v>1</v>
      </c>
      <c r="F984">
        <v>1</v>
      </c>
      <c r="G984">
        <v>1</v>
      </c>
      <c r="H984">
        <v>1</v>
      </c>
      <c r="I984" t="s">
        <v>895</v>
      </c>
      <c r="J984" t="s">
        <v>3</v>
      </c>
      <c r="K984" t="s">
        <v>896</v>
      </c>
      <c r="L984">
        <v>1191</v>
      </c>
      <c r="N984">
        <v>1013</v>
      </c>
      <c r="O984" t="s">
        <v>831</v>
      </c>
      <c r="P984" t="s">
        <v>831</v>
      </c>
      <c r="Q984">
        <v>1</v>
      </c>
      <c r="W984">
        <v>0</v>
      </c>
      <c r="X984">
        <v>1010519658</v>
      </c>
      <c r="Y984">
        <v>44.132399999999997</v>
      </c>
      <c r="AA984">
        <v>0</v>
      </c>
      <c r="AB984">
        <v>0</v>
      </c>
      <c r="AC984">
        <v>0</v>
      </c>
      <c r="AD984">
        <v>8.64</v>
      </c>
      <c r="AE984">
        <v>0</v>
      </c>
      <c r="AF984">
        <v>0</v>
      </c>
      <c r="AG984">
        <v>0</v>
      </c>
      <c r="AH984">
        <v>8.64</v>
      </c>
      <c r="AI984">
        <v>1</v>
      </c>
      <c r="AJ984">
        <v>1</v>
      </c>
      <c r="AK984">
        <v>1</v>
      </c>
      <c r="AL984">
        <v>1</v>
      </c>
      <c r="AN984">
        <v>0</v>
      </c>
      <c r="AO984">
        <v>1</v>
      </c>
      <c r="AP984">
        <v>1</v>
      </c>
      <c r="AQ984">
        <v>0</v>
      </c>
      <c r="AR984">
        <v>0</v>
      </c>
      <c r="AS984" t="s">
        <v>3</v>
      </c>
      <c r="AT984">
        <v>31.98</v>
      </c>
      <c r="AU984" t="s">
        <v>22</v>
      </c>
      <c r="AV984">
        <v>1</v>
      </c>
      <c r="AW984">
        <v>2</v>
      </c>
      <c r="AX984">
        <v>33360012</v>
      </c>
      <c r="AY984">
        <v>1</v>
      </c>
      <c r="AZ984">
        <v>0</v>
      </c>
      <c r="BA984">
        <v>1163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X984">
        <f>Y984*Source!I1020</f>
        <v>9.2678039999999982</v>
      </c>
      <c r="CY984">
        <f>AD984</f>
        <v>8.64</v>
      </c>
      <c r="CZ984">
        <f>AH984</f>
        <v>8.64</v>
      </c>
      <c r="DA984">
        <f>AL984</f>
        <v>1</v>
      </c>
      <c r="DB984">
        <f>ROUND(((ROUND(AT984*CZ984,2)*1.2)*1.15),2)</f>
        <v>381.31</v>
      </c>
      <c r="DC984">
        <f>ROUND(((ROUND(AT984*AG984,2)*1.2)*1.15),2)</f>
        <v>0</v>
      </c>
    </row>
    <row r="985" spans="1:107">
      <c r="A985">
        <f>ROW(Source!A1020)</f>
        <v>1020</v>
      </c>
      <c r="B985">
        <v>33304960</v>
      </c>
      <c r="C985">
        <v>33360002</v>
      </c>
      <c r="D985">
        <v>31172011</v>
      </c>
      <c r="E985">
        <v>1</v>
      </c>
      <c r="F985">
        <v>1</v>
      </c>
      <c r="G985">
        <v>1</v>
      </c>
      <c r="H985">
        <v>1</v>
      </c>
      <c r="I985" t="s">
        <v>832</v>
      </c>
      <c r="J985" t="s">
        <v>3</v>
      </c>
      <c r="K985" t="s">
        <v>833</v>
      </c>
      <c r="L985">
        <v>1191</v>
      </c>
      <c r="N985">
        <v>1013</v>
      </c>
      <c r="O985" t="s">
        <v>831</v>
      </c>
      <c r="P985" t="s">
        <v>831</v>
      </c>
      <c r="Q985">
        <v>1</v>
      </c>
      <c r="W985">
        <v>0</v>
      </c>
      <c r="X985">
        <v>-1417349443</v>
      </c>
      <c r="Y985">
        <v>0.47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1</v>
      </c>
      <c r="AJ985">
        <v>1</v>
      </c>
      <c r="AK985">
        <v>1</v>
      </c>
      <c r="AL985">
        <v>1</v>
      </c>
      <c r="AN985">
        <v>0</v>
      </c>
      <c r="AO985">
        <v>1</v>
      </c>
      <c r="AP985">
        <v>0</v>
      </c>
      <c r="AQ985">
        <v>0</v>
      </c>
      <c r="AR985">
        <v>0</v>
      </c>
      <c r="AS985" t="s">
        <v>3</v>
      </c>
      <c r="AT985">
        <v>0.47</v>
      </c>
      <c r="AU985" t="s">
        <v>3</v>
      </c>
      <c r="AV985">
        <v>2</v>
      </c>
      <c r="AW985">
        <v>2</v>
      </c>
      <c r="AX985">
        <v>33360013</v>
      </c>
      <c r="AY985">
        <v>1</v>
      </c>
      <c r="AZ985">
        <v>2048</v>
      </c>
      <c r="BA985">
        <v>1164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X985">
        <f>Y985*Source!I1020</f>
        <v>9.8699999999999996E-2</v>
      </c>
      <c r="CY985">
        <f>AD985</f>
        <v>0</v>
      </c>
      <c r="CZ985">
        <f>AH985</f>
        <v>0</v>
      </c>
      <c r="DA985">
        <f>AL985</f>
        <v>1</v>
      </c>
      <c r="DB985">
        <f>ROUND(ROUND(AT985*CZ985,2),2)</f>
        <v>0</v>
      </c>
      <c r="DC985">
        <f>ROUND(ROUND(AT985*AG985,2),2)</f>
        <v>0</v>
      </c>
    </row>
    <row r="986" spans="1:107">
      <c r="A986">
        <f>ROW(Source!A1020)</f>
        <v>1020</v>
      </c>
      <c r="B986">
        <v>33304960</v>
      </c>
      <c r="C986">
        <v>33360002</v>
      </c>
      <c r="D986">
        <v>31259116</v>
      </c>
      <c r="E986">
        <v>1</v>
      </c>
      <c r="F986">
        <v>1</v>
      </c>
      <c r="G986">
        <v>1</v>
      </c>
      <c r="H986">
        <v>2</v>
      </c>
      <c r="I986" t="s">
        <v>897</v>
      </c>
      <c r="J986" t="s">
        <v>898</v>
      </c>
      <c r="K986" t="s">
        <v>899</v>
      </c>
      <c r="L986">
        <v>1368</v>
      </c>
      <c r="N986">
        <v>1011</v>
      </c>
      <c r="O986" t="s">
        <v>837</v>
      </c>
      <c r="P986" t="s">
        <v>837</v>
      </c>
      <c r="Q986">
        <v>1</v>
      </c>
      <c r="W986">
        <v>0</v>
      </c>
      <c r="X986">
        <v>520357435</v>
      </c>
      <c r="Y986">
        <v>0.34500000000000003</v>
      </c>
      <c r="AA986">
        <v>0</v>
      </c>
      <c r="AB986">
        <v>30</v>
      </c>
      <c r="AC986">
        <v>0</v>
      </c>
      <c r="AD986">
        <v>0</v>
      </c>
      <c r="AE986">
        <v>0</v>
      </c>
      <c r="AF986">
        <v>30</v>
      </c>
      <c r="AG986">
        <v>0</v>
      </c>
      <c r="AH986">
        <v>0</v>
      </c>
      <c r="AI986">
        <v>1</v>
      </c>
      <c r="AJ986">
        <v>1</v>
      </c>
      <c r="AK986">
        <v>1</v>
      </c>
      <c r="AL986">
        <v>1</v>
      </c>
      <c r="AN986">
        <v>0</v>
      </c>
      <c r="AO986">
        <v>1</v>
      </c>
      <c r="AP986">
        <v>1</v>
      </c>
      <c r="AQ986">
        <v>0</v>
      </c>
      <c r="AR986">
        <v>0</v>
      </c>
      <c r="AS986" t="s">
        <v>3</v>
      </c>
      <c r="AT986">
        <v>0.23</v>
      </c>
      <c r="AU986" t="s">
        <v>21</v>
      </c>
      <c r="AV986">
        <v>0</v>
      </c>
      <c r="AW986">
        <v>2</v>
      </c>
      <c r="AX986">
        <v>33360014</v>
      </c>
      <c r="AY986">
        <v>1</v>
      </c>
      <c r="AZ986">
        <v>0</v>
      </c>
      <c r="BA986">
        <v>1165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X986">
        <f>Y986*Source!I1020</f>
        <v>7.2450000000000001E-2</v>
      </c>
      <c r="CY986">
        <f>AB986</f>
        <v>30</v>
      </c>
      <c r="CZ986">
        <f>AF986</f>
        <v>30</v>
      </c>
      <c r="DA986">
        <f>AJ986</f>
        <v>1</v>
      </c>
      <c r="DB986">
        <f>ROUND(((ROUND(AT986*CZ986,2)*1.2)*1.25),2)</f>
        <v>10.35</v>
      </c>
      <c r="DC986">
        <f>ROUND(((ROUND(AT986*AG986,2)*1.2)*1.25),2)</f>
        <v>0</v>
      </c>
    </row>
    <row r="987" spans="1:107">
      <c r="A987">
        <f>ROW(Source!A1020)</f>
        <v>1020</v>
      </c>
      <c r="B987">
        <v>33304960</v>
      </c>
      <c r="C987">
        <v>33360002</v>
      </c>
      <c r="D987">
        <v>31259879</v>
      </c>
      <c r="E987">
        <v>1</v>
      </c>
      <c r="F987">
        <v>1</v>
      </c>
      <c r="G987">
        <v>1</v>
      </c>
      <c r="H987">
        <v>2</v>
      </c>
      <c r="I987" t="s">
        <v>841</v>
      </c>
      <c r="J987" t="s">
        <v>842</v>
      </c>
      <c r="K987" t="s">
        <v>843</v>
      </c>
      <c r="L987">
        <v>1368</v>
      </c>
      <c r="N987">
        <v>1011</v>
      </c>
      <c r="O987" t="s">
        <v>837</v>
      </c>
      <c r="P987" t="s">
        <v>837</v>
      </c>
      <c r="Q987">
        <v>1</v>
      </c>
      <c r="W987">
        <v>0</v>
      </c>
      <c r="X987">
        <v>1372534845</v>
      </c>
      <c r="Y987">
        <v>0.70499999999999996</v>
      </c>
      <c r="AA987">
        <v>0</v>
      </c>
      <c r="AB987">
        <v>65.709999999999994</v>
      </c>
      <c r="AC987">
        <v>11.6</v>
      </c>
      <c r="AD987">
        <v>0</v>
      </c>
      <c r="AE987">
        <v>0</v>
      </c>
      <c r="AF987">
        <v>65.709999999999994</v>
      </c>
      <c r="AG987">
        <v>11.6</v>
      </c>
      <c r="AH987">
        <v>0</v>
      </c>
      <c r="AI987">
        <v>1</v>
      </c>
      <c r="AJ987">
        <v>1</v>
      </c>
      <c r="AK987">
        <v>1</v>
      </c>
      <c r="AL987">
        <v>1</v>
      </c>
      <c r="AN987">
        <v>0</v>
      </c>
      <c r="AO987">
        <v>1</v>
      </c>
      <c r="AP987">
        <v>1</v>
      </c>
      <c r="AQ987">
        <v>0</v>
      </c>
      <c r="AR987">
        <v>0</v>
      </c>
      <c r="AS987" t="s">
        <v>3</v>
      </c>
      <c r="AT987">
        <v>0.47</v>
      </c>
      <c r="AU987" t="s">
        <v>21</v>
      </c>
      <c r="AV987">
        <v>0</v>
      </c>
      <c r="AW987">
        <v>2</v>
      </c>
      <c r="AX987">
        <v>33360015</v>
      </c>
      <c r="AY987">
        <v>1</v>
      </c>
      <c r="AZ987">
        <v>0</v>
      </c>
      <c r="BA987">
        <v>1166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X987">
        <f>Y987*Source!I1020</f>
        <v>0.14804999999999999</v>
      </c>
      <c r="CY987">
        <f>AB987</f>
        <v>65.709999999999994</v>
      </c>
      <c r="CZ987">
        <f>AF987</f>
        <v>65.709999999999994</v>
      </c>
      <c r="DA987">
        <f>AJ987</f>
        <v>1</v>
      </c>
      <c r="DB987">
        <f>ROUND(((ROUND(AT987*CZ987,2)*1.2)*1.25),2)</f>
        <v>46.32</v>
      </c>
      <c r="DC987">
        <f>ROUND(((ROUND(AT987*AG987,2)*1.2)*1.25),2)</f>
        <v>8.18</v>
      </c>
    </row>
    <row r="988" spans="1:107">
      <c r="A988">
        <f>ROW(Source!A1020)</f>
        <v>1020</v>
      </c>
      <c r="B988">
        <v>33304960</v>
      </c>
      <c r="C988">
        <v>33360002</v>
      </c>
      <c r="D988">
        <v>31260961</v>
      </c>
      <c r="E988">
        <v>1</v>
      </c>
      <c r="F988">
        <v>1</v>
      </c>
      <c r="G988">
        <v>1</v>
      </c>
      <c r="H988">
        <v>2</v>
      </c>
      <c r="I988" t="s">
        <v>900</v>
      </c>
      <c r="J988" t="s">
        <v>901</v>
      </c>
      <c r="K988" t="s">
        <v>902</v>
      </c>
      <c r="L988">
        <v>1368</v>
      </c>
      <c r="N988">
        <v>1011</v>
      </c>
      <c r="O988" t="s">
        <v>837</v>
      </c>
      <c r="P988" t="s">
        <v>837</v>
      </c>
      <c r="Q988">
        <v>1</v>
      </c>
      <c r="W988">
        <v>0</v>
      </c>
      <c r="X988">
        <v>1581354540</v>
      </c>
      <c r="Y988">
        <v>1.8900000000000001</v>
      </c>
      <c r="AA988">
        <v>0</v>
      </c>
      <c r="AB988">
        <v>2.16</v>
      </c>
      <c r="AC988">
        <v>0</v>
      </c>
      <c r="AD988">
        <v>0</v>
      </c>
      <c r="AE988">
        <v>0</v>
      </c>
      <c r="AF988">
        <v>2.16</v>
      </c>
      <c r="AG988">
        <v>0</v>
      </c>
      <c r="AH988">
        <v>0</v>
      </c>
      <c r="AI988">
        <v>1</v>
      </c>
      <c r="AJ988">
        <v>1</v>
      </c>
      <c r="AK988">
        <v>1</v>
      </c>
      <c r="AL988">
        <v>1</v>
      </c>
      <c r="AN988">
        <v>0</v>
      </c>
      <c r="AO988">
        <v>1</v>
      </c>
      <c r="AP988">
        <v>1</v>
      </c>
      <c r="AQ988">
        <v>0</v>
      </c>
      <c r="AR988">
        <v>0</v>
      </c>
      <c r="AS988" t="s">
        <v>3</v>
      </c>
      <c r="AT988">
        <v>1.26</v>
      </c>
      <c r="AU988" t="s">
        <v>21</v>
      </c>
      <c r="AV988">
        <v>0</v>
      </c>
      <c r="AW988">
        <v>2</v>
      </c>
      <c r="AX988">
        <v>33360016</v>
      </c>
      <c r="AY988">
        <v>1</v>
      </c>
      <c r="AZ988">
        <v>0</v>
      </c>
      <c r="BA988">
        <v>1167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X988">
        <f>Y988*Source!I1020</f>
        <v>0.39690000000000003</v>
      </c>
      <c r="CY988">
        <f>AB988</f>
        <v>2.16</v>
      </c>
      <c r="CZ988">
        <f>AF988</f>
        <v>2.16</v>
      </c>
      <c r="DA988">
        <f>AJ988</f>
        <v>1</v>
      </c>
      <c r="DB988">
        <f>ROUND(((ROUND(AT988*CZ988,2)*1.2)*1.25),2)</f>
        <v>4.08</v>
      </c>
      <c r="DC988">
        <f>ROUND(((ROUND(AT988*AG988,2)*1.2)*1.25),2)</f>
        <v>0</v>
      </c>
    </row>
    <row r="989" spans="1:107">
      <c r="A989">
        <f>ROW(Source!A1020)</f>
        <v>1020</v>
      </c>
      <c r="B989">
        <v>33304960</v>
      </c>
      <c r="C989">
        <v>33360002</v>
      </c>
      <c r="D989">
        <v>31176145</v>
      </c>
      <c r="E989">
        <v>1</v>
      </c>
      <c r="F989">
        <v>1</v>
      </c>
      <c r="G989">
        <v>1</v>
      </c>
      <c r="H989">
        <v>3</v>
      </c>
      <c r="I989" t="s">
        <v>903</v>
      </c>
      <c r="J989" t="s">
        <v>904</v>
      </c>
      <c r="K989" t="s">
        <v>905</v>
      </c>
      <c r="L989">
        <v>1348</v>
      </c>
      <c r="N989">
        <v>1009</v>
      </c>
      <c r="O989" t="s">
        <v>32</v>
      </c>
      <c r="P989" t="s">
        <v>32</v>
      </c>
      <c r="Q989">
        <v>1000</v>
      </c>
      <c r="W989">
        <v>0</v>
      </c>
      <c r="X989">
        <v>1554699552</v>
      </c>
      <c r="Y989">
        <v>1.26E-2</v>
      </c>
      <c r="AA989">
        <v>1412.5</v>
      </c>
      <c r="AB989">
        <v>0</v>
      </c>
      <c r="AC989">
        <v>0</v>
      </c>
      <c r="AD989">
        <v>0</v>
      </c>
      <c r="AE989">
        <v>1412.5</v>
      </c>
      <c r="AF989">
        <v>0</v>
      </c>
      <c r="AG989">
        <v>0</v>
      </c>
      <c r="AH989">
        <v>0</v>
      </c>
      <c r="AI989">
        <v>1</v>
      </c>
      <c r="AJ989">
        <v>1</v>
      </c>
      <c r="AK989">
        <v>1</v>
      </c>
      <c r="AL989">
        <v>1</v>
      </c>
      <c r="AN989">
        <v>0</v>
      </c>
      <c r="AO989">
        <v>1</v>
      </c>
      <c r="AP989">
        <v>0</v>
      </c>
      <c r="AQ989">
        <v>0</v>
      </c>
      <c r="AR989">
        <v>0</v>
      </c>
      <c r="AS989" t="s">
        <v>3</v>
      </c>
      <c r="AT989">
        <v>1.26E-2</v>
      </c>
      <c r="AU989" t="s">
        <v>3</v>
      </c>
      <c r="AV989">
        <v>0</v>
      </c>
      <c r="AW989">
        <v>2</v>
      </c>
      <c r="AX989">
        <v>33360017</v>
      </c>
      <c r="AY989">
        <v>1</v>
      </c>
      <c r="AZ989">
        <v>0</v>
      </c>
      <c r="BA989">
        <v>1168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X989">
        <f>Y989*Source!I1020</f>
        <v>2.6459999999999999E-3</v>
      </c>
      <c r="CY989">
        <f>AA989</f>
        <v>1412.5</v>
      </c>
      <c r="CZ989">
        <f>AE989</f>
        <v>1412.5</v>
      </c>
      <c r="DA989">
        <f>AI989</f>
        <v>1</v>
      </c>
      <c r="DB989">
        <f>ROUND(ROUND(AT989*CZ989,2),2)</f>
        <v>17.8</v>
      </c>
      <c r="DC989">
        <f>ROUND(ROUND(AT989*AG989,2),2)</f>
        <v>0</v>
      </c>
    </row>
    <row r="990" spans="1:107">
      <c r="A990">
        <f>ROW(Source!A1020)</f>
        <v>1020</v>
      </c>
      <c r="B990">
        <v>33304960</v>
      </c>
      <c r="C990">
        <v>33360002</v>
      </c>
      <c r="D990">
        <v>31176252</v>
      </c>
      <c r="E990">
        <v>1</v>
      </c>
      <c r="F990">
        <v>1</v>
      </c>
      <c r="G990">
        <v>1</v>
      </c>
      <c r="H990">
        <v>3</v>
      </c>
      <c r="I990" t="s">
        <v>906</v>
      </c>
      <c r="J990" t="s">
        <v>907</v>
      </c>
      <c r="K990" t="s">
        <v>908</v>
      </c>
      <c r="L990">
        <v>1348</v>
      </c>
      <c r="N990">
        <v>1009</v>
      </c>
      <c r="O990" t="s">
        <v>32</v>
      </c>
      <c r="P990" t="s">
        <v>32</v>
      </c>
      <c r="Q990">
        <v>1000</v>
      </c>
      <c r="W990">
        <v>0</v>
      </c>
      <c r="X990">
        <v>136000979</v>
      </c>
      <c r="Y990">
        <v>0.03</v>
      </c>
      <c r="AA990">
        <v>3960</v>
      </c>
      <c r="AB990">
        <v>0</v>
      </c>
      <c r="AC990">
        <v>0</v>
      </c>
      <c r="AD990">
        <v>0</v>
      </c>
      <c r="AE990">
        <v>3960</v>
      </c>
      <c r="AF990">
        <v>0</v>
      </c>
      <c r="AG990">
        <v>0</v>
      </c>
      <c r="AH990">
        <v>0</v>
      </c>
      <c r="AI990">
        <v>1</v>
      </c>
      <c r="AJ990">
        <v>1</v>
      </c>
      <c r="AK990">
        <v>1</v>
      </c>
      <c r="AL990">
        <v>1</v>
      </c>
      <c r="AN990">
        <v>0</v>
      </c>
      <c r="AO990">
        <v>1</v>
      </c>
      <c r="AP990">
        <v>0</v>
      </c>
      <c r="AQ990">
        <v>0</v>
      </c>
      <c r="AR990">
        <v>0</v>
      </c>
      <c r="AS990" t="s">
        <v>3</v>
      </c>
      <c r="AT990">
        <v>0.03</v>
      </c>
      <c r="AU990" t="s">
        <v>3</v>
      </c>
      <c r="AV990">
        <v>0</v>
      </c>
      <c r="AW990">
        <v>2</v>
      </c>
      <c r="AX990">
        <v>33360018</v>
      </c>
      <c r="AY990">
        <v>1</v>
      </c>
      <c r="AZ990">
        <v>0</v>
      </c>
      <c r="BA990">
        <v>1169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X990">
        <f>Y990*Source!I1020</f>
        <v>6.2999999999999992E-3</v>
      </c>
      <c r="CY990">
        <f>AA990</f>
        <v>3960</v>
      </c>
      <c r="CZ990">
        <f>AE990</f>
        <v>3960</v>
      </c>
      <c r="DA990">
        <f>AI990</f>
        <v>1</v>
      </c>
      <c r="DB990">
        <f>ROUND(ROUND(AT990*CZ990,2),2)</f>
        <v>118.8</v>
      </c>
      <c r="DC990">
        <f>ROUND(ROUND(AT990*AG990,2),2)</f>
        <v>0</v>
      </c>
    </row>
    <row r="991" spans="1:107">
      <c r="A991">
        <f>ROW(Source!A1020)</f>
        <v>1020</v>
      </c>
      <c r="B991">
        <v>33304960</v>
      </c>
      <c r="C991">
        <v>33360002</v>
      </c>
      <c r="D991">
        <v>31201861</v>
      </c>
      <c r="E991">
        <v>1</v>
      </c>
      <c r="F991">
        <v>1</v>
      </c>
      <c r="G991">
        <v>1</v>
      </c>
      <c r="H991">
        <v>3</v>
      </c>
      <c r="I991" t="s">
        <v>909</v>
      </c>
      <c r="J991" t="s">
        <v>910</v>
      </c>
      <c r="K991" t="s">
        <v>911</v>
      </c>
      <c r="L991">
        <v>1348</v>
      </c>
      <c r="N991">
        <v>1009</v>
      </c>
      <c r="O991" t="s">
        <v>32</v>
      </c>
      <c r="P991" t="s">
        <v>32</v>
      </c>
      <c r="Q991">
        <v>1000</v>
      </c>
      <c r="W991">
        <v>0</v>
      </c>
      <c r="X991">
        <v>532254978</v>
      </c>
      <c r="Y991">
        <v>4.7300000000000002E-2</v>
      </c>
      <c r="AA991">
        <v>7590</v>
      </c>
      <c r="AB991">
        <v>0</v>
      </c>
      <c r="AC991">
        <v>0</v>
      </c>
      <c r="AD991">
        <v>0</v>
      </c>
      <c r="AE991">
        <v>7590</v>
      </c>
      <c r="AF991">
        <v>0</v>
      </c>
      <c r="AG991">
        <v>0</v>
      </c>
      <c r="AH991">
        <v>0</v>
      </c>
      <c r="AI991">
        <v>1</v>
      </c>
      <c r="AJ991">
        <v>1</v>
      </c>
      <c r="AK991">
        <v>1</v>
      </c>
      <c r="AL991">
        <v>1</v>
      </c>
      <c r="AN991">
        <v>0</v>
      </c>
      <c r="AO991">
        <v>1</v>
      </c>
      <c r="AP991">
        <v>0</v>
      </c>
      <c r="AQ991">
        <v>0</v>
      </c>
      <c r="AR991">
        <v>0</v>
      </c>
      <c r="AS991" t="s">
        <v>3</v>
      </c>
      <c r="AT991">
        <v>4.7300000000000002E-2</v>
      </c>
      <c r="AU991" t="s">
        <v>3</v>
      </c>
      <c r="AV991">
        <v>0</v>
      </c>
      <c r="AW991">
        <v>2</v>
      </c>
      <c r="AX991">
        <v>33360019</v>
      </c>
      <c r="AY991">
        <v>1</v>
      </c>
      <c r="AZ991">
        <v>0</v>
      </c>
      <c r="BA991">
        <v>1170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X991">
        <f>Y991*Source!I1020</f>
        <v>9.9330000000000009E-3</v>
      </c>
      <c r="CY991">
        <f>AA991</f>
        <v>7590</v>
      </c>
      <c r="CZ991">
        <f>AE991</f>
        <v>7590</v>
      </c>
      <c r="DA991">
        <f>AI991</f>
        <v>1</v>
      </c>
      <c r="DB991">
        <f>ROUND(ROUND(AT991*CZ991,2),2)</f>
        <v>359.01</v>
      </c>
      <c r="DC991">
        <f>ROUND(ROUND(AT991*AG991,2),2)</f>
        <v>0</v>
      </c>
    </row>
    <row r="992" spans="1:107">
      <c r="A992">
        <f>ROW(Source!A1020)</f>
        <v>1020</v>
      </c>
      <c r="B992">
        <v>33304960</v>
      </c>
      <c r="C992">
        <v>33360002</v>
      </c>
      <c r="D992">
        <v>31214657</v>
      </c>
      <c r="E992">
        <v>1</v>
      </c>
      <c r="F992">
        <v>1</v>
      </c>
      <c r="G992">
        <v>1</v>
      </c>
      <c r="H992">
        <v>3</v>
      </c>
      <c r="I992" t="s">
        <v>912</v>
      </c>
      <c r="J992" t="s">
        <v>913</v>
      </c>
      <c r="K992" t="s">
        <v>914</v>
      </c>
      <c r="L992">
        <v>1348</v>
      </c>
      <c r="N992">
        <v>1009</v>
      </c>
      <c r="O992" t="s">
        <v>32</v>
      </c>
      <c r="P992" t="s">
        <v>32</v>
      </c>
      <c r="Q992">
        <v>1000</v>
      </c>
      <c r="W992">
        <v>0</v>
      </c>
      <c r="X992">
        <v>654489916</v>
      </c>
      <c r="Y992">
        <v>1.2600000000000001E-3</v>
      </c>
      <c r="AA992">
        <v>9550.01</v>
      </c>
      <c r="AB992">
        <v>0</v>
      </c>
      <c r="AC992">
        <v>0</v>
      </c>
      <c r="AD992">
        <v>0</v>
      </c>
      <c r="AE992">
        <v>9550.01</v>
      </c>
      <c r="AF992">
        <v>0</v>
      </c>
      <c r="AG992">
        <v>0</v>
      </c>
      <c r="AH992">
        <v>0</v>
      </c>
      <c r="AI992">
        <v>1</v>
      </c>
      <c r="AJ992">
        <v>1</v>
      </c>
      <c r="AK992">
        <v>1</v>
      </c>
      <c r="AL992">
        <v>1</v>
      </c>
      <c r="AN992">
        <v>0</v>
      </c>
      <c r="AO992">
        <v>1</v>
      </c>
      <c r="AP992">
        <v>0</v>
      </c>
      <c r="AQ992">
        <v>0</v>
      </c>
      <c r="AR992">
        <v>0</v>
      </c>
      <c r="AS992" t="s">
        <v>3</v>
      </c>
      <c r="AT992">
        <v>1.2600000000000001E-3</v>
      </c>
      <c r="AU992" t="s">
        <v>3</v>
      </c>
      <c r="AV992">
        <v>0</v>
      </c>
      <c r="AW992">
        <v>2</v>
      </c>
      <c r="AX992">
        <v>33360021</v>
      </c>
      <c r="AY992">
        <v>1</v>
      </c>
      <c r="AZ992">
        <v>0</v>
      </c>
      <c r="BA992">
        <v>1172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X992">
        <f>Y992*Source!I1020</f>
        <v>2.6459999999999998E-4</v>
      </c>
      <c r="CY992">
        <f>AA992</f>
        <v>9550.01</v>
      </c>
      <c r="CZ992">
        <f>AE992</f>
        <v>9550.01</v>
      </c>
      <c r="DA992">
        <f>AI992</f>
        <v>1</v>
      </c>
      <c r="DB992">
        <f>ROUND(ROUND(AT992*CZ992,2),2)</f>
        <v>12.03</v>
      </c>
      <c r="DC992">
        <f>ROUND(ROUND(AT992*AG992,2),2)</f>
        <v>0</v>
      </c>
    </row>
    <row r="993" spans="1:107">
      <c r="A993">
        <f>ROW(Source!A1023)</f>
        <v>1023</v>
      </c>
      <c r="B993">
        <v>33304975</v>
      </c>
      <c r="C993">
        <v>33360023</v>
      </c>
      <c r="D993">
        <v>31172061</v>
      </c>
      <c r="E993">
        <v>1</v>
      </c>
      <c r="F993">
        <v>1</v>
      </c>
      <c r="G993">
        <v>1</v>
      </c>
      <c r="H993">
        <v>1</v>
      </c>
      <c r="I993" t="s">
        <v>850</v>
      </c>
      <c r="J993" t="s">
        <v>3</v>
      </c>
      <c r="K993" t="s">
        <v>851</v>
      </c>
      <c r="L993">
        <v>1191</v>
      </c>
      <c r="N993">
        <v>1013</v>
      </c>
      <c r="O993" t="s">
        <v>831</v>
      </c>
      <c r="P993" t="s">
        <v>831</v>
      </c>
      <c r="Q993">
        <v>1</v>
      </c>
      <c r="W993">
        <v>0</v>
      </c>
      <c r="X993">
        <v>-784637506</v>
      </c>
      <c r="Y993">
        <v>111.61439999999999</v>
      </c>
      <c r="AA993">
        <v>0</v>
      </c>
      <c r="AB993">
        <v>0</v>
      </c>
      <c r="AC993">
        <v>0</v>
      </c>
      <c r="AD993">
        <v>8.74</v>
      </c>
      <c r="AE993">
        <v>0</v>
      </c>
      <c r="AF993">
        <v>0</v>
      </c>
      <c r="AG993">
        <v>0</v>
      </c>
      <c r="AH993">
        <v>8.74</v>
      </c>
      <c r="AI993">
        <v>1</v>
      </c>
      <c r="AJ993">
        <v>1</v>
      </c>
      <c r="AK993">
        <v>1</v>
      </c>
      <c r="AL993">
        <v>1</v>
      </c>
      <c r="AN993">
        <v>0</v>
      </c>
      <c r="AO993">
        <v>1</v>
      </c>
      <c r="AP993">
        <v>1</v>
      </c>
      <c r="AQ993">
        <v>0</v>
      </c>
      <c r="AR993">
        <v>0</v>
      </c>
      <c r="AS993" t="s">
        <v>3</v>
      </c>
      <c r="AT993">
        <v>80.88</v>
      </c>
      <c r="AU993" t="s">
        <v>22</v>
      </c>
      <c r="AV993">
        <v>1</v>
      </c>
      <c r="AW993">
        <v>2</v>
      </c>
      <c r="AX993">
        <v>33360035</v>
      </c>
      <c r="AY993">
        <v>1</v>
      </c>
      <c r="AZ993">
        <v>0</v>
      </c>
      <c r="BA993">
        <v>1173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X993">
        <f>Y993*Source!I1023</f>
        <v>13.393727999999998</v>
      </c>
      <c r="CY993">
        <f>AD993</f>
        <v>8.74</v>
      </c>
      <c r="CZ993">
        <f>AH993</f>
        <v>8.74</v>
      </c>
      <c r="DA993">
        <f>AL993</f>
        <v>1</v>
      </c>
      <c r="DB993">
        <f>ROUND(((ROUND(AT993*CZ993,2)*1.2)*1.15),2)</f>
        <v>975.51</v>
      </c>
      <c r="DC993">
        <f>ROUND(((ROUND(AT993*AG993,2)*1.2)*1.15),2)</f>
        <v>0</v>
      </c>
    </row>
    <row r="994" spans="1:107">
      <c r="A994">
        <f>ROW(Source!A1023)</f>
        <v>1023</v>
      </c>
      <c r="B994">
        <v>33304975</v>
      </c>
      <c r="C994">
        <v>33360023</v>
      </c>
      <c r="D994">
        <v>31172011</v>
      </c>
      <c r="E994">
        <v>1</v>
      </c>
      <c r="F994">
        <v>1</v>
      </c>
      <c r="G994">
        <v>1</v>
      </c>
      <c r="H994">
        <v>1</v>
      </c>
      <c r="I994" t="s">
        <v>832</v>
      </c>
      <c r="J994" t="s">
        <v>3</v>
      </c>
      <c r="K994" t="s">
        <v>833</v>
      </c>
      <c r="L994">
        <v>1191</v>
      </c>
      <c r="N994">
        <v>1013</v>
      </c>
      <c r="O994" t="s">
        <v>831</v>
      </c>
      <c r="P994" t="s">
        <v>831</v>
      </c>
      <c r="Q994">
        <v>1</v>
      </c>
      <c r="W994">
        <v>0</v>
      </c>
      <c r="X994">
        <v>-1417349443</v>
      </c>
      <c r="Y994">
        <v>0.76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1</v>
      </c>
      <c r="AJ994">
        <v>1</v>
      </c>
      <c r="AK994">
        <v>1</v>
      </c>
      <c r="AL994">
        <v>1</v>
      </c>
      <c r="AN994">
        <v>0</v>
      </c>
      <c r="AO994">
        <v>1</v>
      </c>
      <c r="AP994">
        <v>0</v>
      </c>
      <c r="AQ994">
        <v>0</v>
      </c>
      <c r="AR994">
        <v>0</v>
      </c>
      <c r="AS994" t="s">
        <v>3</v>
      </c>
      <c r="AT994">
        <v>0.76</v>
      </c>
      <c r="AU994" t="s">
        <v>3</v>
      </c>
      <c r="AV994">
        <v>2</v>
      </c>
      <c r="AW994">
        <v>2</v>
      </c>
      <c r="AX994">
        <v>33360036</v>
      </c>
      <c r="AY994">
        <v>1</v>
      </c>
      <c r="AZ994">
        <v>2048</v>
      </c>
      <c r="BA994">
        <v>1174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X994">
        <f>Y994*Source!I1023</f>
        <v>9.1200000000000003E-2</v>
      </c>
      <c r="CY994">
        <f>AD994</f>
        <v>0</v>
      </c>
      <c r="CZ994">
        <f>AH994</f>
        <v>0</v>
      </c>
      <c r="DA994">
        <f>AL994</f>
        <v>1</v>
      </c>
      <c r="DB994">
        <f>ROUND(ROUND(AT994*CZ994,2),2)</f>
        <v>0</v>
      </c>
      <c r="DC994">
        <f>ROUND(ROUND(AT994*AG994,2),2)</f>
        <v>0</v>
      </c>
    </row>
    <row r="995" spans="1:107">
      <c r="A995">
        <f>ROW(Source!A1023)</f>
        <v>1023</v>
      </c>
      <c r="B995">
        <v>33304975</v>
      </c>
      <c r="C995">
        <v>33360023</v>
      </c>
      <c r="D995">
        <v>31258491</v>
      </c>
      <c r="E995">
        <v>1</v>
      </c>
      <c r="F995">
        <v>1</v>
      </c>
      <c r="G995">
        <v>1</v>
      </c>
      <c r="H995">
        <v>2</v>
      </c>
      <c r="I995" t="s">
        <v>834</v>
      </c>
      <c r="J995" t="s">
        <v>835</v>
      </c>
      <c r="K995" t="s">
        <v>836</v>
      </c>
      <c r="L995">
        <v>1368</v>
      </c>
      <c r="N995">
        <v>1011</v>
      </c>
      <c r="O995" t="s">
        <v>837</v>
      </c>
      <c r="P995" t="s">
        <v>837</v>
      </c>
      <c r="Q995">
        <v>1</v>
      </c>
      <c r="W995">
        <v>0</v>
      </c>
      <c r="X995">
        <v>-1718674368</v>
      </c>
      <c r="Y995">
        <v>0.46499999999999997</v>
      </c>
      <c r="AA995">
        <v>0</v>
      </c>
      <c r="AB995">
        <v>111.99</v>
      </c>
      <c r="AC995">
        <v>13.5</v>
      </c>
      <c r="AD995">
        <v>0</v>
      </c>
      <c r="AE995">
        <v>0</v>
      </c>
      <c r="AF995">
        <v>111.99</v>
      </c>
      <c r="AG995">
        <v>13.5</v>
      </c>
      <c r="AH995">
        <v>0</v>
      </c>
      <c r="AI995">
        <v>1</v>
      </c>
      <c r="AJ995">
        <v>1</v>
      </c>
      <c r="AK995">
        <v>1</v>
      </c>
      <c r="AL995">
        <v>1</v>
      </c>
      <c r="AN995">
        <v>0</v>
      </c>
      <c r="AO995">
        <v>1</v>
      </c>
      <c r="AP995">
        <v>1</v>
      </c>
      <c r="AQ995">
        <v>0</v>
      </c>
      <c r="AR995">
        <v>0</v>
      </c>
      <c r="AS995" t="s">
        <v>3</v>
      </c>
      <c r="AT995">
        <v>0.31</v>
      </c>
      <c r="AU995" t="s">
        <v>21</v>
      </c>
      <c r="AV995">
        <v>0</v>
      </c>
      <c r="AW995">
        <v>2</v>
      </c>
      <c r="AX995">
        <v>33360037</v>
      </c>
      <c r="AY995">
        <v>1</v>
      </c>
      <c r="AZ995">
        <v>0</v>
      </c>
      <c r="BA995">
        <v>1175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X995">
        <f>Y995*Source!I1023</f>
        <v>5.5799999999999995E-2</v>
      </c>
      <c r="CY995">
        <f>AB995</f>
        <v>111.99</v>
      </c>
      <c r="CZ995">
        <f>AF995</f>
        <v>111.99</v>
      </c>
      <c r="DA995">
        <f>AJ995</f>
        <v>1</v>
      </c>
      <c r="DB995">
        <f>ROUND(((ROUND(AT995*CZ995,2)*1.2)*1.25),2)</f>
        <v>52.08</v>
      </c>
      <c r="DC995">
        <f>ROUND(((ROUND(AT995*AG995,2)*1.2)*1.25),2)</f>
        <v>6.29</v>
      </c>
    </row>
    <row r="996" spans="1:107">
      <c r="A996">
        <f>ROW(Source!A1023)</f>
        <v>1023</v>
      </c>
      <c r="B996">
        <v>33304975</v>
      </c>
      <c r="C996">
        <v>33360023</v>
      </c>
      <c r="D996">
        <v>31258691</v>
      </c>
      <c r="E996">
        <v>1</v>
      </c>
      <c r="F996">
        <v>1</v>
      </c>
      <c r="G996">
        <v>1</v>
      </c>
      <c r="H996">
        <v>2</v>
      </c>
      <c r="I996" t="s">
        <v>838</v>
      </c>
      <c r="J996" t="s">
        <v>839</v>
      </c>
      <c r="K996" t="s">
        <v>840</v>
      </c>
      <c r="L996">
        <v>1368</v>
      </c>
      <c r="N996">
        <v>1011</v>
      </c>
      <c r="O996" t="s">
        <v>837</v>
      </c>
      <c r="P996" t="s">
        <v>837</v>
      </c>
      <c r="Q996">
        <v>1</v>
      </c>
      <c r="W996">
        <v>0</v>
      </c>
      <c r="X996">
        <v>1373224040</v>
      </c>
      <c r="Y996">
        <v>15.075000000000001</v>
      </c>
      <c r="AA996">
        <v>0</v>
      </c>
      <c r="AB996">
        <v>3.12</v>
      </c>
      <c r="AC996">
        <v>0</v>
      </c>
      <c r="AD996">
        <v>0</v>
      </c>
      <c r="AE996">
        <v>0</v>
      </c>
      <c r="AF996">
        <v>3.12</v>
      </c>
      <c r="AG996">
        <v>0</v>
      </c>
      <c r="AH996">
        <v>0</v>
      </c>
      <c r="AI996">
        <v>1</v>
      </c>
      <c r="AJ996">
        <v>1</v>
      </c>
      <c r="AK996">
        <v>1</v>
      </c>
      <c r="AL996">
        <v>1</v>
      </c>
      <c r="AN996">
        <v>0</v>
      </c>
      <c r="AO996">
        <v>1</v>
      </c>
      <c r="AP996">
        <v>1</v>
      </c>
      <c r="AQ996">
        <v>0</v>
      </c>
      <c r="AR996">
        <v>0</v>
      </c>
      <c r="AS996" t="s">
        <v>3</v>
      </c>
      <c r="AT996">
        <v>10.050000000000001</v>
      </c>
      <c r="AU996" t="s">
        <v>21</v>
      </c>
      <c r="AV996">
        <v>0</v>
      </c>
      <c r="AW996">
        <v>2</v>
      </c>
      <c r="AX996">
        <v>33360038</v>
      </c>
      <c r="AY996">
        <v>1</v>
      </c>
      <c r="AZ996">
        <v>0</v>
      </c>
      <c r="BA996">
        <v>1176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X996">
        <f>Y996*Source!I1023</f>
        <v>1.8090000000000002</v>
      </c>
      <c r="CY996">
        <f>AB996</f>
        <v>3.12</v>
      </c>
      <c r="CZ996">
        <f>AF996</f>
        <v>3.12</v>
      </c>
      <c r="DA996">
        <f>AJ996</f>
        <v>1</v>
      </c>
      <c r="DB996">
        <f>ROUND(((ROUND(AT996*CZ996,2)*1.2)*1.25),2)</f>
        <v>47.04</v>
      </c>
      <c r="DC996">
        <f>ROUND(((ROUND(AT996*AG996,2)*1.2)*1.25),2)</f>
        <v>0</v>
      </c>
    </row>
    <row r="997" spans="1:107">
      <c r="A997">
        <f>ROW(Source!A1023)</f>
        <v>1023</v>
      </c>
      <c r="B997">
        <v>33304975</v>
      </c>
      <c r="C997">
        <v>33360023</v>
      </c>
      <c r="D997">
        <v>31258646</v>
      </c>
      <c r="E997">
        <v>1</v>
      </c>
      <c r="F997">
        <v>1</v>
      </c>
      <c r="G997">
        <v>1</v>
      </c>
      <c r="H997">
        <v>2</v>
      </c>
      <c r="I997" t="s">
        <v>866</v>
      </c>
      <c r="J997" t="s">
        <v>867</v>
      </c>
      <c r="K997" t="s">
        <v>868</v>
      </c>
      <c r="L997">
        <v>1368</v>
      </c>
      <c r="N997">
        <v>1011</v>
      </c>
      <c r="O997" t="s">
        <v>837</v>
      </c>
      <c r="P997" t="s">
        <v>837</v>
      </c>
      <c r="Q997">
        <v>1</v>
      </c>
      <c r="W997">
        <v>0</v>
      </c>
      <c r="X997">
        <v>-1985289705</v>
      </c>
      <c r="Y997">
        <v>0.3</v>
      </c>
      <c r="AA997">
        <v>0</v>
      </c>
      <c r="AB997">
        <v>6.66</v>
      </c>
      <c r="AC997">
        <v>0</v>
      </c>
      <c r="AD997">
        <v>0</v>
      </c>
      <c r="AE997">
        <v>0</v>
      </c>
      <c r="AF997">
        <v>6.66</v>
      </c>
      <c r="AG997">
        <v>0</v>
      </c>
      <c r="AH997">
        <v>0</v>
      </c>
      <c r="AI997">
        <v>1</v>
      </c>
      <c r="AJ997">
        <v>1</v>
      </c>
      <c r="AK997">
        <v>1</v>
      </c>
      <c r="AL997">
        <v>1</v>
      </c>
      <c r="AN997">
        <v>0</v>
      </c>
      <c r="AO997">
        <v>1</v>
      </c>
      <c r="AP997">
        <v>1</v>
      </c>
      <c r="AQ997">
        <v>0</v>
      </c>
      <c r="AR997">
        <v>0</v>
      </c>
      <c r="AS997" t="s">
        <v>3</v>
      </c>
      <c r="AT997">
        <v>0.2</v>
      </c>
      <c r="AU997" t="s">
        <v>21</v>
      </c>
      <c r="AV997">
        <v>0</v>
      </c>
      <c r="AW997">
        <v>2</v>
      </c>
      <c r="AX997">
        <v>33360039</v>
      </c>
      <c r="AY997">
        <v>1</v>
      </c>
      <c r="AZ997">
        <v>0</v>
      </c>
      <c r="BA997">
        <v>1177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X997">
        <f>Y997*Source!I1023</f>
        <v>3.5999999999999997E-2</v>
      </c>
      <c r="CY997">
        <f>AB997</f>
        <v>6.66</v>
      </c>
      <c r="CZ997">
        <f>AF997</f>
        <v>6.66</v>
      </c>
      <c r="DA997">
        <f>AJ997</f>
        <v>1</v>
      </c>
      <c r="DB997">
        <f>ROUND(((ROUND(AT997*CZ997,2)*1.2)*1.25),2)</f>
        <v>2</v>
      </c>
      <c r="DC997">
        <f>ROUND(((ROUND(AT997*AG997,2)*1.2)*1.25),2)</f>
        <v>0</v>
      </c>
    </row>
    <row r="998" spans="1:107">
      <c r="A998">
        <f>ROW(Source!A1023)</f>
        <v>1023</v>
      </c>
      <c r="B998">
        <v>33304975</v>
      </c>
      <c r="C998">
        <v>33360023</v>
      </c>
      <c r="D998">
        <v>31259879</v>
      </c>
      <c r="E998">
        <v>1</v>
      </c>
      <c r="F998">
        <v>1</v>
      </c>
      <c r="G998">
        <v>1</v>
      </c>
      <c r="H998">
        <v>2</v>
      </c>
      <c r="I998" t="s">
        <v>841</v>
      </c>
      <c r="J998" t="s">
        <v>842</v>
      </c>
      <c r="K998" t="s">
        <v>843</v>
      </c>
      <c r="L998">
        <v>1368</v>
      </c>
      <c r="N998">
        <v>1011</v>
      </c>
      <c r="O998" t="s">
        <v>837</v>
      </c>
      <c r="P998" t="s">
        <v>837</v>
      </c>
      <c r="Q998">
        <v>1</v>
      </c>
      <c r="W998">
        <v>0</v>
      </c>
      <c r="X998">
        <v>1372534845</v>
      </c>
      <c r="Y998">
        <v>0.67500000000000004</v>
      </c>
      <c r="AA998">
        <v>0</v>
      </c>
      <c r="AB998">
        <v>65.709999999999994</v>
      </c>
      <c r="AC998">
        <v>11.6</v>
      </c>
      <c r="AD998">
        <v>0</v>
      </c>
      <c r="AE998">
        <v>0</v>
      </c>
      <c r="AF998">
        <v>65.709999999999994</v>
      </c>
      <c r="AG998">
        <v>11.6</v>
      </c>
      <c r="AH998">
        <v>0</v>
      </c>
      <c r="AI998">
        <v>1</v>
      </c>
      <c r="AJ998">
        <v>1</v>
      </c>
      <c r="AK998">
        <v>1</v>
      </c>
      <c r="AL998">
        <v>1</v>
      </c>
      <c r="AN998">
        <v>0</v>
      </c>
      <c r="AO998">
        <v>1</v>
      </c>
      <c r="AP998">
        <v>1</v>
      </c>
      <c r="AQ998">
        <v>0</v>
      </c>
      <c r="AR998">
        <v>0</v>
      </c>
      <c r="AS998" t="s">
        <v>3</v>
      </c>
      <c r="AT998">
        <v>0.45</v>
      </c>
      <c r="AU998" t="s">
        <v>21</v>
      </c>
      <c r="AV998">
        <v>0</v>
      </c>
      <c r="AW998">
        <v>2</v>
      </c>
      <c r="AX998">
        <v>33360040</v>
      </c>
      <c r="AY998">
        <v>1</v>
      </c>
      <c r="AZ998">
        <v>0</v>
      </c>
      <c r="BA998">
        <v>1178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X998">
        <f>Y998*Source!I1023</f>
        <v>8.1000000000000003E-2</v>
      </c>
      <c r="CY998">
        <f>AB998</f>
        <v>65.709999999999994</v>
      </c>
      <c r="CZ998">
        <f>AF998</f>
        <v>65.709999999999994</v>
      </c>
      <c r="DA998">
        <f>AJ998</f>
        <v>1</v>
      </c>
      <c r="DB998">
        <f>ROUND(((ROUND(AT998*CZ998,2)*1.2)*1.25),2)</f>
        <v>44.36</v>
      </c>
      <c r="DC998">
        <f>ROUND(((ROUND(AT998*AG998,2)*1.2)*1.25),2)</f>
        <v>7.83</v>
      </c>
    </row>
    <row r="999" spans="1:107">
      <c r="A999">
        <f>ROW(Source!A1023)</f>
        <v>1023</v>
      </c>
      <c r="B999">
        <v>33304975</v>
      </c>
      <c r="C999">
        <v>33360023</v>
      </c>
      <c r="D999">
        <v>31260100</v>
      </c>
      <c r="E999">
        <v>1</v>
      </c>
      <c r="F999">
        <v>1</v>
      </c>
      <c r="G999">
        <v>1</v>
      </c>
      <c r="H999">
        <v>2</v>
      </c>
      <c r="I999" t="s">
        <v>858</v>
      </c>
      <c r="J999" t="s">
        <v>859</v>
      </c>
      <c r="K999" t="s">
        <v>860</v>
      </c>
      <c r="L999">
        <v>1368</v>
      </c>
      <c r="N999">
        <v>1011</v>
      </c>
      <c r="O999" t="s">
        <v>837</v>
      </c>
      <c r="P999" t="s">
        <v>837</v>
      </c>
      <c r="Q999">
        <v>1</v>
      </c>
      <c r="W999">
        <v>0</v>
      </c>
      <c r="X999">
        <v>-353815937</v>
      </c>
      <c r="Y999">
        <v>1.9650000000000001</v>
      </c>
      <c r="AA999">
        <v>0</v>
      </c>
      <c r="AB999">
        <v>8.1</v>
      </c>
      <c r="AC999">
        <v>0</v>
      </c>
      <c r="AD999">
        <v>0</v>
      </c>
      <c r="AE999">
        <v>0</v>
      </c>
      <c r="AF999">
        <v>8.1</v>
      </c>
      <c r="AG999">
        <v>0</v>
      </c>
      <c r="AH999">
        <v>0</v>
      </c>
      <c r="AI999">
        <v>1</v>
      </c>
      <c r="AJ999">
        <v>1</v>
      </c>
      <c r="AK999">
        <v>1</v>
      </c>
      <c r="AL999">
        <v>1</v>
      </c>
      <c r="AN999">
        <v>0</v>
      </c>
      <c r="AO999">
        <v>1</v>
      </c>
      <c r="AP999">
        <v>1</v>
      </c>
      <c r="AQ999">
        <v>0</v>
      </c>
      <c r="AR999">
        <v>0</v>
      </c>
      <c r="AS999" t="s">
        <v>3</v>
      </c>
      <c r="AT999">
        <v>1.31</v>
      </c>
      <c r="AU999" t="s">
        <v>21</v>
      </c>
      <c r="AV999">
        <v>0</v>
      </c>
      <c r="AW999">
        <v>2</v>
      </c>
      <c r="AX999">
        <v>33360041</v>
      </c>
      <c r="AY999">
        <v>1</v>
      </c>
      <c r="AZ999">
        <v>0</v>
      </c>
      <c r="BA999">
        <v>1179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X999">
        <f>Y999*Source!I1023</f>
        <v>0.23580000000000001</v>
      </c>
      <c r="CY999">
        <f>AB999</f>
        <v>8.1</v>
      </c>
      <c r="CZ999">
        <f>AF999</f>
        <v>8.1</v>
      </c>
      <c r="DA999">
        <f>AJ999</f>
        <v>1</v>
      </c>
      <c r="DB999">
        <f>ROUND(((ROUND(AT999*CZ999,2)*1.2)*1.25),2)</f>
        <v>15.92</v>
      </c>
      <c r="DC999">
        <f>ROUND(((ROUND(AT999*AG999,2)*1.2)*1.25),2)</f>
        <v>0</v>
      </c>
    </row>
    <row r="1000" spans="1:107">
      <c r="A1000">
        <f>ROW(Source!A1023)</f>
        <v>1023</v>
      </c>
      <c r="B1000">
        <v>33304975</v>
      </c>
      <c r="C1000">
        <v>33360023</v>
      </c>
      <c r="D1000">
        <v>31178369</v>
      </c>
      <c r="E1000">
        <v>1</v>
      </c>
      <c r="F1000">
        <v>1</v>
      </c>
      <c r="G1000">
        <v>1</v>
      </c>
      <c r="H1000">
        <v>3</v>
      </c>
      <c r="I1000" t="s">
        <v>915</v>
      </c>
      <c r="J1000" t="s">
        <v>916</v>
      </c>
      <c r="K1000" t="s">
        <v>917</v>
      </c>
      <c r="L1000">
        <v>1346</v>
      </c>
      <c r="N1000">
        <v>1009</v>
      </c>
      <c r="O1000" t="s">
        <v>78</v>
      </c>
      <c r="P1000" t="s">
        <v>78</v>
      </c>
      <c r="Q1000">
        <v>1</v>
      </c>
      <c r="W1000">
        <v>0</v>
      </c>
      <c r="X1000">
        <v>1730218770</v>
      </c>
      <c r="Y1000">
        <v>7.95</v>
      </c>
      <c r="AA1000">
        <v>39.020000000000003</v>
      </c>
      <c r="AB1000">
        <v>0</v>
      </c>
      <c r="AC1000">
        <v>0</v>
      </c>
      <c r="AD1000">
        <v>0</v>
      </c>
      <c r="AE1000">
        <v>39.020000000000003</v>
      </c>
      <c r="AF1000">
        <v>0</v>
      </c>
      <c r="AG1000">
        <v>0</v>
      </c>
      <c r="AH1000">
        <v>0</v>
      </c>
      <c r="AI1000">
        <v>1</v>
      </c>
      <c r="AJ1000">
        <v>1</v>
      </c>
      <c r="AK1000">
        <v>1</v>
      </c>
      <c r="AL1000">
        <v>1</v>
      </c>
      <c r="AN1000">
        <v>0</v>
      </c>
      <c r="AO1000">
        <v>1</v>
      </c>
      <c r="AP1000">
        <v>0</v>
      </c>
      <c r="AQ1000">
        <v>0</v>
      </c>
      <c r="AR1000">
        <v>0</v>
      </c>
      <c r="AS1000" t="s">
        <v>3</v>
      </c>
      <c r="AT1000">
        <v>7.95</v>
      </c>
      <c r="AU1000" t="s">
        <v>3</v>
      </c>
      <c r="AV1000">
        <v>0</v>
      </c>
      <c r="AW1000">
        <v>2</v>
      </c>
      <c r="AX1000">
        <v>33360042</v>
      </c>
      <c r="AY1000">
        <v>1</v>
      </c>
      <c r="AZ1000">
        <v>0</v>
      </c>
      <c r="BA1000">
        <v>1180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X1000">
        <f>Y1000*Source!I1023</f>
        <v>0.95399999999999996</v>
      </c>
      <c r="CY1000">
        <f>AA1000</f>
        <v>39.020000000000003</v>
      </c>
      <c r="CZ1000">
        <f>AE1000</f>
        <v>39.020000000000003</v>
      </c>
      <c r="DA1000">
        <f>AI1000</f>
        <v>1</v>
      </c>
      <c r="DB1000">
        <f>ROUND(ROUND(AT1000*CZ1000,2),2)</f>
        <v>310.20999999999998</v>
      </c>
      <c r="DC1000">
        <f>ROUND(ROUND(AT1000*AG1000,2),2)</f>
        <v>0</v>
      </c>
    </row>
    <row r="1001" spans="1:107">
      <c r="A1001">
        <f>ROW(Source!A1023)</f>
        <v>1023</v>
      </c>
      <c r="B1001">
        <v>33304975</v>
      </c>
      <c r="C1001">
        <v>33360023</v>
      </c>
      <c r="D1001">
        <v>31179550</v>
      </c>
      <c r="E1001">
        <v>1</v>
      </c>
      <c r="F1001">
        <v>1</v>
      </c>
      <c r="G1001">
        <v>1</v>
      </c>
      <c r="H1001">
        <v>3</v>
      </c>
      <c r="I1001" t="s">
        <v>861</v>
      </c>
      <c r="J1001" t="s">
        <v>862</v>
      </c>
      <c r="K1001" t="s">
        <v>863</v>
      </c>
      <c r="L1001">
        <v>1348</v>
      </c>
      <c r="N1001">
        <v>1009</v>
      </c>
      <c r="O1001" t="s">
        <v>32</v>
      </c>
      <c r="P1001" t="s">
        <v>32</v>
      </c>
      <c r="Q1001">
        <v>1000</v>
      </c>
      <c r="W1001">
        <v>0</v>
      </c>
      <c r="X1001">
        <v>-1068056325</v>
      </c>
      <c r="Y1001">
        <v>3.3E-4</v>
      </c>
      <c r="AA1001">
        <v>10362</v>
      </c>
      <c r="AB1001">
        <v>0</v>
      </c>
      <c r="AC1001">
        <v>0</v>
      </c>
      <c r="AD1001">
        <v>0</v>
      </c>
      <c r="AE1001">
        <v>10362</v>
      </c>
      <c r="AF1001">
        <v>0</v>
      </c>
      <c r="AG1001">
        <v>0</v>
      </c>
      <c r="AH1001">
        <v>0</v>
      </c>
      <c r="AI1001">
        <v>1</v>
      </c>
      <c r="AJ1001">
        <v>1</v>
      </c>
      <c r="AK1001">
        <v>1</v>
      </c>
      <c r="AL1001">
        <v>1</v>
      </c>
      <c r="AN1001">
        <v>0</v>
      </c>
      <c r="AO1001">
        <v>1</v>
      </c>
      <c r="AP1001">
        <v>0</v>
      </c>
      <c r="AQ1001">
        <v>0</v>
      </c>
      <c r="AR1001">
        <v>0</v>
      </c>
      <c r="AS1001" t="s">
        <v>3</v>
      </c>
      <c r="AT1001">
        <v>3.3E-4</v>
      </c>
      <c r="AU1001" t="s">
        <v>3</v>
      </c>
      <c r="AV1001">
        <v>0</v>
      </c>
      <c r="AW1001">
        <v>2</v>
      </c>
      <c r="AX1001">
        <v>33360043</v>
      </c>
      <c r="AY1001">
        <v>1</v>
      </c>
      <c r="AZ1001">
        <v>0</v>
      </c>
      <c r="BA1001">
        <v>1181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X1001">
        <f>Y1001*Source!I1023</f>
        <v>3.96E-5</v>
      </c>
      <c r="CY1001">
        <f>AA1001</f>
        <v>10362</v>
      </c>
      <c r="CZ1001">
        <f>AE1001</f>
        <v>10362</v>
      </c>
      <c r="DA1001">
        <f>AI1001</f>
        <v>1</v>
      </c>
      <c r="DB1001">
        <f>ROUND(ROUND(AT1001*CZ1001,2),2)</f>
        <v>3.42</v>
      </c>
      <c r="DC1001">
        <f>ROUND(ROUND(AT1001*AG1001,2),2)</f>
        <v>0</v>
      </c>
    </row>
    <row r="1002" spans="1:107">
      <c r="A1002">
        <f>ROW(Source!A1023)</f>
        <v>1023</v>
      </c>
      <c r="B1002">
        <v>33304975</v>
      </c>
      <c r="C1002">
        <v>33360023</v>
      </c>
      <c r="D1002">
        <v>31180727</v>
      </c>
      <c r="E1002">
        <v>1</v>
      </c>
      <c r="F1002">
        <v>1</v>
      </c>
      <c r="G1002">
        <v>1</v>
      </c>
      <c r="H1002">
        <v>3</v>
      </c>
      <c r="I1002" t="s">
        <v>844</v>
      </c>
      <c r="J1002" t="s">
        <v>845</v>
      </c>
      <c r="K1002" t="s">
        <v>846</v>
      </c>
      <c r="L1002">
        <v>1348</v>
      </c>
      <c r="N1002">
        <v>1009</v>
      </c>
      <c r="O1002" t="s">
        <v>32</v>
      </c>
      <c r="P1002" t="s">
        <v>32</v>
      </c>
      <c r="Q1002">
        <v>1000</v>
      </c>
      <c r="W1002">
        <v>0</v>
      </c>
      <c r="X1002">
        <v>-437906794</v>
      </c>
      <c r="Y1002">
        <v>6.0000000000000001E-3</v>
      </c>
      <c r="AA1002">
        <v>9040.01</v>
      </c>
      <c r="AB1002">
        <v>0</v>
      </c>
      <c r="AC1002">
        <v>0</v>
      </c>
      <c r="AD1002">
        <v>0</v>
      </c>
      <c r="AE1002">
        <v>9040.01</v>
      </c>
      <c r="AF1002">
        <v>0</v>
      </c>
      <c r="AG1002">
        <v>0</v>
      </c>
      <c r="AH1002">
        <v>0</v>
      </c>
      <c r="AI1002">
        <v>1</v>
      </c>
      <c r="AJ1002">
        <v>1</v>
      </c>
      <c r="AK1002">
        <v>1</v>
      </c>
      <c r="AL1002">
        <v>1</v>
      </c>
      <c r="AN1002">
        <v>0</v>
      </c>
      <c r="AO1002">
        <v>1</v>
      </c>
      <c r="AP1002">
        <v>0</v>
      </c>
      <c r="AQ1002">
        <v>0</v>
      </c>
      <c r="AR1002">
        <v>0</v>
      </c>
      <c r="AS1002" t="s">
        <v>3</v>
      </c>
      <c r="AT1002">
        <v>6.0000000000000001E-3</v>
      </c>
      <c r="AU1002" t="s">
        <v>3</v>
      </c>
      <c r="AV1002">
        <v>0</v>
      </c>
      <c r="AW1002">
        <v>2</v>
      </c>
      <c r="AX1002">
        <v>33360044</v>
      </c>
      <c r="AY1002">
        <v>1</v>
      </c>
      <c r="AZ1002">
        <v>0</v>
      </c>
      <c r="BA1002">
        <v>1182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X1002">
        <f>Y1002*Source!I1023</f>
        <v>7.1999999999999994E-4</v>
      </c>
      <c r="CY1002">
        <f>AA1002</f>
        <v>9040.01</v>
      </c>
      <c r="CZ1002">
        <f>AE1002</f>
        <v>9040.01</v>
      </c>
      <c r="DA1002">
        <f>AI1002</f>
        <v>1</v>
      </c>
      <c r="DB1002">
        <f>ROUND(ROUND(AT1002*CZ1002,2),2)</f>
        <v>54.24</v>
      </c>
      <c r="DC1002">
        <f>ROUND(ROUND(AT1002*AG1002,2),2)</f>
        <v>0</v>
      </c>
    </row>
    <row r="1003" spans="1:107">
      <c r="A1003">
        <f>ROW(Source!A1023)</f>
        <v>1023</v>
      </c>
      <c r="B1003">
        <v>33304975</v>
      </c>
      <c r="C1003">
        <v>33360023</v>
      </c>
      <c r="D1003">
        <v>31181610</v>
      </c>
      <c r="E1003">
        <v>1</v>
      </c>
      <c r="F1003">
        <v>1</v>
      </c>
      <c r="G1003">
        <v>1</v>
      </c>
      <c r="H1003">
        <v>3</v>
      </c>
      <c r="I1003" t="s">
        <v>847</v>
      </c>
      <c r="J1003" t="s">
        <v>848</v>
      </c>
      <c r="K1003" t="s">
        <v>849</v>
      </c>
      <c r="L1003">
        <v>1346</v>
      </c>
      <c r="N1003">
        <v>1009</v>
      </c>
      <c r="O1003" t="s">
        <v>78</v>
      </c>
      <c r="P1003" t="s">
        <v>78</v>
      </c>
      <c r="Q1003">
        <v>1</v>
      </c>
      <c r="W1003">
        <v>0</v>
      </c>
      <c r="X1003">
        <v>-731615568</v>
      </c>
      <c r="Y1003">
        <v>9.09</v>
      </c>
      <c r="AA1003">
        <v>23.09</v>
      </c>
      <c r="AB1003">
        <v>0</v>
      </c>
      <c r="AC1003">
        <v>0</v>
      </c>
      <c r="AD1003">
        <v>0</v>
      </c>
      <c r="AE1003">
        <v>23.09</v>
      </c>
      <c r="AF1003">
        <v>0</v>
      </c>
      <c r="AG1003">
        <v>0</v>
      </c>
      <c r="AH1003">
        <v>0</v>
      </c>
      <c r="AI1003">
        <v>1</v>
      </c>
      <c r="AJ1003">
        <v>1</v>
      </c>
      <c r="AK1003">
        <v>1</v>
      </c>
      <c r="AL1003">
        <v>1</v>
      </c>
      <c r="AN1003">
        <v>0</v>
      </c>
      <c r="AO1003">
        <v>1</v>
      </c>
      <c r="AP1003">
        <v>0</v>
      </c>
      <c r="AQ1003">
        <v>0</v>
      </c>
      <c r="AR1003">
        <v>0</v>
      </c>
      <c r="AS1003" t="s">
        <v>3</v>
      </c>
      <c r="AT1003">
        <v>9.09</v>
      </c>
      <c r="AU1003" t="s">
        <v>3</v>
      </c>
      <c r="AV1003">
        <v>0</v>
      </c>
      <c r="AW1003">
        <v>2</v>
      </c>
      <c r="AX1003">
        <v>33360045</v>
      </c>
      <c r="AY1003">
        <v>1</v>
      </c>
      <c r="AZ1003">
        <v>0</v>
      </c>
      <c r="BA1003">
        <v>1183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X1003">
        <f>Y1003*Source!I1023</f>
        <v>1.0908</v>
      </c>
      <c r="CY1003">
        <f>AA1003</f>
        <v>23.09</v>
      </c>
      <c r="CZ1003">
        <f>AE1003</f>
        <v>23.09</v>
      </c>
      <c r="DA1003">
        <f>AI1003</f>
        <v>1</v>
      </c>
      <c r="DB1003">
        <f>ROUND(ROUND(AT1003*CZ1003,2),2)</f>
        <v>209.89</v>
      </c>
      <c r="DC1003">
        <f>ROUND(ROUND(AT1003*AG1003,2),2)</f>
        <v>0</v>
      </c>
    </row>
    <row r="1004" spans="1:107">
      <c r="A1004">
        <f>ROW(Source!A1024)</f>
        <v>1024</v>
      </c>
      <c r="B1004">
        <v>33304960</v>
      </c>
      <c r="C1004">
        <v>33360023</v>
      </c>
      <c r="D1004">
        <v>31172061</v>
      </c>
      <c r="E1004">
        <v>1</v>
      </c>
      <c r="F1004">
        <v>1</v>
      </c>
      <c r="G1004">
        <v>1</v>
      </c>
      <c r="H1004">
        <v>1</v>
      </c>
      <c r="I1004" t="s">
        <v>850</v>
      </c>
      <c r="J1004" t="s">
        <v>3</v>
      </c>
      <c r="K1004" t="s">
        <v>851</v>
      </c>
      <c r="L1004">
        <v>1191</v>
      </c>
      <c r="N1004">
        <v>1013</v>
      </c>
      <c r="O1004" t="s">
        <v>831</v>
      </c>
      <c r="P1004" t="s">
        <v>831</v>
      </c>
      <c r="Q1004">
        <v>1</v>
      </c>
      <c r="W1004">
        <v>0</v>
      </c>
      <c r="X1004">
        <v>-784637506</v>
      </c>
      <c r="Y1004">
        <v>111.61439999999999</v>
      </c>
      <c r="AA1004">
        <v>0</v>
      </c>
      <c r="AB1004">
        <v>0</v>
      </c>
      <c r="AC1004">
        <v>0</v>
      </c>
      <c r="AD1004">
        <v>8.74</v>
      </c>
      <c r="AE1004">
        <v>0</v>
      </c>
      <c r="AF1004">
        <v>0</v>
      </c>
      <c r="AG1004">
        <v>0</v>
      </c>
      <c r="AH1004">
        <v>8.74</v>
      </c>
      <c r="AI1004">
        <v>1</v>
      </c>
      <c r="AJ1004">
        <v>1</v>
      </c>
      <c r="AK1004">
        <v>1</v>
      </c>
      <c r="AL1004">
        <v>1</v>
      </c>
      <c r="AN1004">
        <v>0</v>
      </c>
      <c r="AO1004">
        <v>1</v>
      </c>
      <c r="AP1004">
        <v>1</v>
      </c>
      <c r="AQ1004">
        <v>0</v>
      </c>
      <c r="AR1004">
        <v>0</v>
      </c>
      <c r="AS1004" t="s">
        <v>3</v>
      </c>
      <c r="AT1004">
        <v>80.88</v>
      </c>
      <c r="AU1004" t="s">
        <v>22</v>
      </c>
      <c r="AV1004">
        <v>1</v>
      </c>
      <c r="AW1004">
        <v>2</v>
      </c>
      <c r="AX1004">
        <v>33360035</v>
      </c>
      <c r="AY1004">
        <v>1</v>
      </c>
      <c r="AZ1004">
        <v>0</v>
      </c>
      <c r="BA1004">
        <v>1189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X1004">
        <f>Y1004*Source!I1024</f>
        <v>13.393727999999998</v>
      </c>
      <c r="CY1004">
        <f>AD1004</f>
        <v>8.74</v>
      </c>
      <c r="CZ1004">
        <f>AH1004</f>
        <v>8.74</v>
      </c>
      <c r="DA1004">
        <f>AL1004</f>
        <v>1</v>
      </c>
      <c r="DB1004">
        <f>ROUND(((ROUND(AT1004*CZ1004,2)*1.2)*1.15),2)</f>
        <v>975.51</v>
      </c>
      <c r="DC1004">
        <f>ROUND(((ROUND(AT1004*AG1004,2)*1.2)*1.15),2)</f>
        <v>0</v>
      </c>
    </row>
    <row r="1005" spans="1:107">
      <c r="A1005">
        <f>ROW(Source!A1024)</f>
        <v>1024</v>
      </c>
      <c r="B1005">
        <v>33304960</v>
      </c>
      <c r="C1005">
        <v>33360023</v>
      </c>
      <c r="D1005">
        <v>31172011</v>
      </c>
      <c r="E1005">
        <v>1</v>
      </c>
      <c r="F1005">
        <v>1</v>
      </c>
      <c r="G1005">
        <v>1</v>
      </c>
      <c r="H1005">
        <v>1</v>
      </c>
      <c r="I1005" t="s">
        <v>832</v>
      </c>
      <c r="J1005" t="s">
        <v>3</v>
      </c>
      <c r="K1005" t="s">
        <v>833</v>
      </c>
      <c r="L1005">
        <v>1191</v>
      </c>
      <c r="N1005">
        <v>1013</v>
      </c>
      <c r="O1005" t="s">
        <v>831</v>
      </c>
      <c r="P1005" t="s">
        <v>831</v>
      </c>
      <c r="Q1005">
        <v>1</v>
      </c>
      <c r="W1005">
        <v>0</v>
      </c>
      <c r="X1005">
        <v>-1417349443</v>
      </c>
      <c r="Y1005">
        <v>0.76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1</v>
      </c>
      <c r="AJ1005">
        <v>1</v>
      </c>
      <c r="AK1005">
        <v>1</v>
      </c>
      <c r="AL1005">
        <v>1</v>
      </c>
      <c r="AN1005">
        <v>0</v>
      </c>
      <c r="AO1005">
        <v>1</v>
      </c>
      <c r="AP1005">
        <v>0</v>
      </c>
      <c r="AQ1005">
        <v>0</v>
      </c>
      <c r="AR1005">
        <v>0</v>
      </c>
      <c r="AS1005" t="s">
        <v>3</v>
      </c>
      <c r="AT1005">
        <v>0.76</v>
      </c>
      <c r="AU1005" t="s">
        <v>3</v>
      </c>
      <c r="AV1005">
        <v>2</v>
      </c>
      <c r="AW1005">
        <v>2</v>
      </c>
      <c r="AX1005">
        <v>33360036</v>
      </c>
      <c r="AY1005">
        <v>1</v>
      </c>
      <c r="AZ1005">
        <v>2048</v>
      </c>
      <c r="BA1005">
        <v>1190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X1005">
        <f>Y1005*Source!I1024</f>
        <v>9.1200000000000003E-2</v>
      </c>
      <c r="CY1005">
        <f>AD1005</f>
        <v>0</v>
      </c>
      <c r="CZ1005">
        <f>AH1005</f>
        <v>0</v>
      </c>
      <c r="DA1005">
        <f>AL1005</f>
        <v>1</v>
      </c>
      <c r="DB1005">
        <f>ROUND(ROUND(AT1005*CZ1005,2),2)</f>
        <v>0</v>
      </c>
      <c r="DC1005">
        <f>ROUND(ROUND(AT1005*AG1005,2),2)</f>
        <v>0</v>
      </c>
    </row>
    <row r="1006" spans="1:107">
      <c r="A1006">
        <f>ROW(Source!A1024)</f>
        <v>1024</v>
      </c>
      <c r="B1006">
        <v>33304960</v>
      </c>
      <c r="C1006">
        <v>33360023</v>
      </c>
      <c r="D1006">
        <v>31258491</v>
      </c>
      <c r="E1006">
        <v>1</v>
      </c>
      <c r="F1006">
        <v>1</v>
      </c>
      <c r="G1006">
        <v>1</v>
      </c>
      <c r="H1006">
        <v>2</v>
      </c>
      <c r="I1006" t="s">
        <v>834</v>
      </c>
      <c r="J1006" t="s">
        <v>835</v>
      </c>
      <c r="K1006" t="s">
        <v>836</v>
      </c>
      <c r="L1006">
        <v>1368</v>
      </c>
      <c r="N1006">
        <v>1011</v>
      </c>
      <c r="O1006" t="s">
        <v>837</v>
      </c>
      <c r="P1006" t="s">
        <v>837</v>
      </c>
      <c r="Q1006">
        <v>1</v>
      </c>
      <c r="W1006">
        <v>0</v>
      </c>
      <c r="X1006">
        <v>-1718674368</v>
      </c>
      <c r="Y1006">
        <v>0.46499999999999997</v>
      </c>
      <c r="AA1006">
        <v>0</v>
      </c>
      <c r="AB1006">
        <v>111.99</v>
      </c>
      <c r="AC1006">
        <v>13.5</v>
      </c>
      <c r="AD1006">
        <v>0</v>
      </c>
      <c r="AE1006">
        <v>0</v>
      </c>
      <c r="AF1006">
        <v>111.99</v>
      </c>
      <c r="AG1006">
        <v>13.5</v>
      </c>
      <c r="AH1006">
        <v>0</v>
      </c>
      <c r="AI1006">
        <v>1</v>
      </c>
      <c r="AJ1006">
        <v>1</v>
      </c>
      <c r="AK1006">
        <v>1</v>
      </c>
      <c r="AL1006">
        <v>1</v>
      </c>
      <c r="AN1006">
        <v>0</v>
      </c>
      <c r="AO1006">
        <v>1</v>
      </c>
      <c r="AP1006">
        <v>1</v>
      </c>
      <c r="AQ1006">
        <v>0</v>
      </c>
      <c r="AR1006">
        <v>0</v>
      </c>
      <c r="AS1006" t="s">
        <v>3</v>
      </c>
      <c r="AT1006">
        <v>0.31</v>
      </c>
      <c r="AU1006" t="s">
        <v>21</v>
      </c>
      <c r="AV1006">
        <v>0</v>
      </c>
      <c r="AW1006">
        <v>2</v>
      </c>
      <c r="AX1006">
        <v>33360037</v>
      </c>
      <c r="AY1006">
        <v>1</v>
      </c>
      <c r="AZ1006">
        <v>0</v>
      </c>
      <c r="BA1006">
        <v>1191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X1006">
        <f>Y1006*Source!I1024</f>
        <v>5.5799999999999995E-2</v>
      </c>
      <c r="CY1006">
        <f>AB1006</f>
        <v>111.99</v>
      </c>
      <c r="CZ1006">
        <f>AF1006</f>
        <v>111.99</v>
      </c>
      <c r="DA1006">
        <f>AJ1006</f>
        <v>1</v>
      </c>
      <c r="DB1006">
        <f>ROUND(((ROUND(AT1006*CZ1006,2)*1.2)*1.25),2)</f>
        <v>52.08</v>
      </c>
      <c r="DC1006">
        <f>ROUND(((ROUND(AT1006*AG1006,2)*1.2)*1.25),2)</f>
        <v>6.29</v>
      </c>
    </row>
    <row r="1007" spans="1:107">
      <c r="A1007">
        <f>ROW(Source!A1024)</f>
        <v>1024</v>
      </c>
      <c r="B1007">
        <v>33304960</v>
      </c>
      <c r="C1007">
        <v>33360023</v>
      </c>
      <c r="D1007">
        <v>31258691</v>
      </c>
      <c r="E1007">
        <v>1</v>
      </c>
      <c r="F1007">
        <v>1</v>
      </c>
      <c r="G1007">
        <v>1</v>
      </c>
      <c r="H1007">
        <v>2</v>
      </c>
      <c r="I1007" t="s">
        <v>838</v>
      </c>
      <c r="J1007" t="s">
        <v>839</v>
      </c>
      <c r="K1007" t="s">
        <v>840</v>
      </c>
      <c r="L1007">
        <v>1368</v>
      </c>
      <c r="N1007">
        <v>1011</v>
      </c>
      <c r="O1007" t="s">
        <v>837</v>
      </c>
      <c r="P1007" t="s">
        <v>837</v>
      </c>
      <c r="Q1007">
        <v>1</v>
      </c>
      <c r="W1007">
        <v>0</v>
      </c>
      <c r="X1007">
        <v>1373224040</v>
      </c>
      <c r="Y1007">
        <v>15.075000000000001</v>
      </c>
      <c r="AA1007">
        <v>0</v>
      </c>
      <c r="AB1007">
        <v>3.12</v>
      </c>
      <c r="AC1007">
        <v>0</v>
      </c>
      <c r="AD1007">
        <v>0</v>
      </c>
      <c r="AE1007">
        <v>0</v>
      </c>
      <c r="AF1007">
        <v>3.12</v>
      </c>
      <c r="AG1007">
        <v>0</v>
      </c>
      <c r="AH1007">
        <v>0</v>
      </c>
      <c r="AI1007">
        <v>1</v>
      </c>
      <c r="AJ1007">
        <v>1</v>
      </c>
      <c r="AK1007">
        <v>1</v>
      </c>
      <c r="AL1007">
        <v>1</v>
      </c>
      <c r="AN1007">
        <v>0</v>
      </c>
      <c r="AO1007">
        <v>1</v>
      </c>
      <c r="AP1007">
        <v>1</v>
      </c>
      <c r="AQ1007">
        <v>0</v>
      </c>
      <c r="AR1007">
        <v>0</v>
      </c>
      <c r="AS1007" t="s">
        <v>3</v>
      </c>
      <c r="AT1007">
        <v>10.050000000000001</v>
      </c>
      <c r="AU1007" t="s">
        <v>21</v>
      </c>
      <c r="AV1007">
        <v>0</v>
      </c>
      <c r="AW1007">
        <v>2</v>
      </c>
      <c r="AX1007">
        <v>33360038</v>
      </c>
      <c r="AY1007">
        <v>1</v>
      </c>
      <c r="AZ1007">
        <v>0</v>
      </c>
      <c r="BA1007">
        <v>1192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X1007">
        <f>Y1007*Source!I1024</f>
        <v>1.8090000000000002</v>
      </c>
      <c r="CY1007">
        <f>AB1007</f>
        <v>3.12</v>
      </c>
      <c r="CZ1007">
        <f>AF1007</f>
        <v>3.12</v>
      </c>
      <c r="DA1007">
        <f>AJ1007</f>
        <v>1</v>
      </c>
      <c r="DB1007">
        <f>ROUND(((ROUND(AT1007*CZ1007,2)*1.2)*1.25),2)</f>
        <v>47.04</v>
      </c>
      <c r="DC1007">
        <f>ROUND(((ROUND(AT1007*AG1007,2)*1.2)*1.25),2)</f>
        <v>0</v>
      </c>
    </row>
    <row r="1008" spans="1:107">
      <c r="A1008">
        <f>ROW(Source!A1024)</f>
        <v>1024</v>
      </c>
      <c r="B1008">
        <v>33304960</v>
      </c>
      <c r="C1008">
        <v>33360023</v>
      </c>
      <c r="D1008">
        <v>31258646</v>
      </c>
      <c r="E1008">
        <v>1</v>
      </c>
      <c r="F1008">
        <v>1</v>
      </c>
      <c r="G1008">
        <v>1</v>
      </c>
      <c r="H1008">
        <v>2</v>
      </c>
      <c r="I1008" t="s">
        <v>866</v>
      </c>
      <c r="J1008" t="s">
        <v>867</v>
      </c>
      <c r="K1008" t="s">
        <v>868</v>
      </c>
      <c r="L1008">
        <v>1368</v>
      </c>
      <c r="N1008">
        <v>1011</v>
      </c>
      <c r="O1008" t="s">
        <v>837</v>
      </c>
      <c r="P1008" t="s">
        <v>837</v>
      </c>
      <c r="Q1008">
        <v>1</v>
      </c>
      <c r="W1008">
        <v>0</v>
      </c>
      <c r="X1008">
        <v>-1985289705</v>
      </c>
      <c r="Y1008">
        <v>0.3</v>
      </c>
      <c r="AA1008">
        <v>0</v>
      </c>
      <c r="AB1008">
        <v>6.66</v>
      </c>
      <c r="AC1008">
        <v>0</v>
      </c>
      <c r="AD1008">
        <v>0</v>
      </c>
      <c r="AE1008">
        <v>0</v>
      </c>
      <c r="AF1008">
        <v>6.66</v>
      </c>
      <c r="AG1008">
        <v>0</v>
      </c>
      <c r="AH1008">
        <v>0</v>
      </c>
      <c r="AI1008">
        <v>1</v>
      </c>
      <c r="AJ1008">
        <v>1</v>
      </c>
      <c r="AK1008">
        <v>1</v>
      </c>
      <c r="AL1008">
        <v>1</v>
      </c>
      <c r="AN1008">
        <v>0</v>
      </c>
      <c r="AO1008">
        <v>1</v>
      </c>
      <c r="AP1008">
        <v>1</v>
      </c>
      <c r="AQ1008">
        <v>0</v>
      </c>
      <c r="AR1008">
        <v>0</v>
      </c>
      <c r="AS1008" t="s">
        <v>3</v>
      </c>
      <c r="AT1008">
        <v>0.2</v>
      </c>
      <c r="AU1008" t="s">
        <v>21</v>
      </c>
      <c r="AV1008">
        <v>0</v>
      </c>
      <c r="AW1008">
        <v>2</v>
      </c>
      <c r="AX1008">
        <v>33360039</v>
      </c>
      <c r="AY1008">
        <v>1</v>
      </c>
      <c r="AZ1008">
        <v>0</v>
      </c>
      <c r="BA1008">
        <v>1193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X1008">
        <f>Y1008*Source!I1024</f>
        <v>3.5999999999999997E-2</v>
      </c>
      <c r="CY1008">
        <f>AB1008</f>
        <v>6.66</v>
      </c>
      <c r="CZ1008">
        <f>AF1008</f>
        <v>6.66</v>
      </c>
      <c r="DA1008">
        <f>AJ1008</f>
        <v>1</v>
      </c>
      <c r="DB1008">
        <f>ROUND(((ROUND(AT1008*CZ1008,2)*1.2)*1.25),2)</f>
        <v>2</v>
      </c>
      <c r="DC1008">
        <f>ROUND(((ROUND(AT1008*AG1008,2)*1.2)*1.25),2)</f>
        <v>0</v>
      </c>
    </row>
    <row r="1009" spans="1:107">
      <c r="A1009">
        <f>ROW(Source!A1024)</f>
        <v>1024</v>
      </c>
      <c r="B1009">
        <v>33304960</v>
      </c>
      <c r="C1009">
        <v>33360023</v>
      </c>
      <c r="D1009">
        <v>31259879</v>
      </c>
      <c r="E1009">
        <v>1</v>
      </c>
      <c r="F1009">
        <v>1</v>
      </c>
      <c r="G1009">
        <v>1</v>
      </c>
      <c r="H1009">
        <v>2</v>
      </c>
      <c r="I1009" t="s">
        <v>841</v>
      </c>
      <c r="J1009" t="s">
        <v>842</v>
      </c>
      <c r="K1009" t="s">
        <v>843</v>
      </c>
      <c r="L1009">
        <v>1368</v>
      </c>
      <c r="N1009">
        <v>1011</v>
      </c>
      <c r="O1009" t="s">
        <v>837</v>
      </c>
      <c r="P1009" t="s">
        <v>837</v>
      </c>
      <c r="Q1009">
        <v>1</v>
      </c>
      <c r="W1009">
        <v>0</v>
      </c>
      <c r="X1009">
        <v>1372534845</v>
      </c>
      <c r="Y1009">
        <v>0.67500000000000004</v>
      </c>
      <c r="AA1009">
        <v>0</v>
      </c>
      <c r="AB1009">
        <v>65.709999999999994</v>
      </c>
      <c r="AC1009">
        <v>11.6</v>
      </c>
      <c r="AD1009">
        <v>0</v>
      </c>
      <c r="AE1009">
        <v>0</v>
      </c>
      <c r="AF1009">
        <v>65.709999999999994</v>
      </c>
      <c r="AG1009">
        <v>11.6</v>
      </c>
      <c r="AH1009">
        <v>0</v>
      </c>
      <c r="AI1009">
        <v>1</v>
      </c>
      <c r="AJ1009">
        <v>1</v>
      </c>
      <c r="AK1009">
        <v>1</v>
      </c>
      <c r="AL1009">
        <v>1</v>
      </c>
      <c r="AN1009">
        <v>0</v>
      </c>
      <c r="AO1009">
        <v>1</v>
      </c>
      <c r="AP1009">
        <v>1</v>
      </c>
      <c r="AQ1009">
        <v>0</v>
      </c>
      <c r="AR1009">
        <v>0</v>
      </c>
      <c r="AS1009" t="s">
        <v>3</v>
      </c>
      <c r="AT1009">
        <v>0.45</v>
      </c>
      <c r="AU1009" t="s">
        <v>21</v>
      </c>
      <c r="AV1009">
        <v>0</v>
      </c>
      <c r="AW1009">
        <v>2</v>
      </c>
      <c r="AX1009">
        <v>33360040</v>
      </c>
      <c r="AY1009">
        <v>1</v>
      </c>
      <c r="AZ1009">
        <v>0</v>
      </c>
      <c r="BA1009">
        <v>1194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X1009">
        <f>Y1009*Source!I1024</f>
        <v>8.1000000000000003E-2</v>
      </c>
      <c r="CY1009">
        <f>AB1009</f>
        <v>65.709999999999994</v>
      </c>
      <c r="CZ1009">
        <f>AF1009</f>
        <v>65.709999999999994</v>
      </c>
      <c r="DA1009">
        <f>AJ1009</f>
        <v>1</v>
      </c>
      <c r="DB1009">
        <f>ROUND(((ROUND(AT1009*CZ1009,2)*1.2)*1.25),2)</f>
        <v>44.36</v>
      </c>
      <c r="DC1009">
        <f>ROUND(((ROUND(AT1009*AG1009,2)*1.2)*1.25),2)</f>
        <v>7.83</v>
      </c>
    </row>
    <row r="1010" spans="1:107">
      <c r="A1010">
        <f>ROW(Source!A1024)</f>
        <v>1024</v>
      </c>
      <c r="B1010">
        <v>33304960</v>
      </c>
      <c r="C1010">
        <v>33360023</v>
      </c>
      <c r="D1010">
        <v>31260100</v>
      </c>
      <c r="E1010">
        <v>1</v>
      </c>
      <c r="F1010">
        <v>1</v>
      </c>
      <c r="G1010">
        <v>1</v>
      </c>
      <c r="H1010">
        <v>2</v>
      </c>
      <c r="I1010" t="s">
        <v>858</v>
      </c>
      <c r="J1010" t="s">
        <v>859</v>
      </c>
      <c r="K1010" t="s">
        <v>860</v>
      </c>
      <c r="L1010">
        <v>1368</v>
      </c>
      <c r="N1010">
        <v>1011</v>
      </c>
      <c r="O1010" t="s">
        <v>837</v>
      </c>
      <c r="P1010" t="s">
        <v>837</v>
      </c>
      <c r="Q1010">
        <v>1</v>
      </c>
      <c r="W1010">
        <v>0</v>
      </c>
      <c r="X1010">
        <v>-353815937</v>
      </c>
      <c r="Y1010">
        <v>1.9650000000000001</v>
      </c>
      <c r="AA1010">
        <v>0</v>
      </c>
      <c r="AB1010">
        <v>8.1</v>
      </c>
      <c r="AC1010">
        <v>0</v>
      </c>
      <c r="AD1010">
        <v>0</v>
      </c>
      <c r="AE1010">
        <v>0</v>
      </c>
      <c r="AF1010">
        <v>8.1</v>
      </c>
      <c r="AG1010">
        <v>0</v>
      </c>
      <c r="AH1010">
        <v>0</v>
      </c>
      <c r="AI1010">
        <v>1</v>
      </c>
      <c r="AJ1010">
        <v>1</v>
      </c>
      <c r="AK1010">
        <v>1</v>
      </c>
      <c r="AL1010">
        <v>1</v>
      </c>
      <c r="AN1010">
        <v>0</v>
      </c>
      <c r="AO1010">
        <v>1</v>
      </c>
      <c r="AP1010">
        <v>1</v>
      </c>
      <c r="AQ1010">
        <v>0</v>
      </c>
      <c r="AR1010">
        <v>0</v>
      </c>
      <c r="AS1010" t="s">
        <v>3</v>
      </c>
      <c r="AT1010">
        <v>1.31</v>
      </c>
      <c r="AU1010" t="s">
        <v>21</v>
      </c>
      <c r="AV1010">
        <v>0</v>
      </c>
      <c r="AW1010">
        <v>2</v>
      </c>
      <c r="AX1010">
        <v>33360041</v>
      </c>
      <c r="AY1010">
        <v>1</v>
      </c>
      <c r="AZ1010">
        <v>0</v>
      </c>
      <c r="BA1010">
        <v>1195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X1010">
        <f>Y1010*Source!I1024</f>
        <v>0.23580000000000001</v>
      </c>
      <c r="CY1010">
        <f>AB1010</f>
        <v>8.1</v>
      </c>
      <c r="CZ1010">
        <f>AF1010</f>
        <v>8.1</v>
      </c>
      <c r="DA1010">
        <f>AJ1010</f>
        <v>1</v>
      </c>
      <c r="DB1010">
        <f>ROUND(((ROUND(AT1010*CZ1010,2)*1.2)*1.25),2)</f>
        <v>15.92</v>
      </c>
      <c r="DC1010">
        <f>ROUND(((ROUND(AT1010*AG1010,2)*1.2)*1.25),2)</f>
        <v>0</v>
      </c>
    </row>
    <row r="1011" spans="1:107">
      <c r="A1011">
        <f>ROW(Source!A1024)</f>
        <v>1024</v>
      </c>
      <c r="B1011">
        <v>33304960</v>
      </c>
      <c r="C1011">
        <v>33360023</v>
      </c>
      <c r="D1011">
        <v>31178369</v>
      </c>
      <c r="E1011">
        <v>1</v>
      </c>
      <c r="F1011">
        <v>1</v>
      </c>
      <c r="G1011">
        <v>1</v>
      </c>
      <c r="H1011">
        <v>3</v>
      </c>
      <c r="I1011" t="s">
        <v>915</v>
      </c>
      <c r="J1011" t="s">
        <v>916</v>
      </c>
      <c r="K1011" t="s">
        <v>917</v>
      </c>
      <c r="L1011">
        <v>1346</v>
      </c>
      <c r="N1011">
        <v>1009</v>
      </c>
      <c r="O1011" t="s">
        <v>78</v>
      </c>
      <c r="P1011" t="s">
        <v>78</v>
      </c>
      <c r="Q1011">
        <v>1</v>
      </c>
      <c r="W1011">
        <v>0</v>
      </c>
      <c r="X1011">
        <v>1730218770</v>
      </c>
      <c r="Y1011">
        <v>7.95</v>
      </c>
      <c r="AA1011">
        <v>39.020000000000003</v>
      </c>
      <c r="AB1011">
        <v>0</v>
      </c>
      <c r="AC1011">
        <v>0</v>
      </c>
      <c r="AD1011">
        <v>0</v>
      </c>
      <c r="AE1011">
        <v>39.020000000000003</v>
      </c>
      <c r="AF1011">
        <v>0</v>
      </c>
      <c r="AG1011">
        <v>0</v>
      </c>
      <c r="AH1011">
        <v>0</v>
      </c>
      <c r="AI1011">
        <v>1</v>
      </c>
      <c r="AJ1011">
        <v>1</v>
      </c>
      <c r="AK1011">
        <v>1</v>
      </c>
      <c r="AL1011">
        <v>1</v>
      </c>
      <c r="AN1011">
        <v>0</v>
      </c>
      <c r="AO1011">
        <v>1</v>
      </c>
      <c r="AP1011">
        <v>0</v>
      </c>
      <c r="AQ1011">
        <v>0</v>
      </c>
      <c r="AR1011">
        <v>0</v>
      </c>
      <c r="AS1011" t="s">
        <v>3</v>
      </c>
      <c r="AT1011">
        <v>7.95</v>
      </c>
      <c r="AU1011" t="s">
        <v>3</v>
      </c>
      <c r="AV1011">
        <v>0</v>
      </c>
      <c r="AW1011">
        <v>2</v>
      </c>
      <c r="AX1011">
        <v>33360042</v>
      </c>
      <c r="AY1011">
        <v>1</v>
      </c>
      <c r="AZ1011">
        <v>0</v>
      </c>
      <c r="BA1011">
        <v>1196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X1011">
        <f>Y1011*Source!I1024</f>
        <v>0.95399999999999996</v>
      </c>
      <c r="CY1011">
        <f>AA1011</f>
        <v>39.020000000000003</v>
      </c>
      <c r="CZ1011">
        <f>AE1011</f>
        <v>39.020000000000003</v>
      </c>
      <c r="DA1011">
        <f>AI1011</f>
        <v>1</v>
      </c>
      <c r="DB1011">
        <f>ROUND(ROUND(AT1011*CZ1011,2),2)</f>
        <v>310.20999999999998</v>
      </c>
      <c r="DC1011">
        <f>ROUND(ROUND(AT1011*AG1011,2),2)</f>
        <v>0</v>
      </c>
    </row>
    <row r="1012" spans="1:107">
      <c r="A1012">
        <f>ROW(Source!A1024)</f>
        <v>1024</v>
      </c>
      <c r="B1012">
        <v>33304960</v>
      </c>
      <c r="C1012">
        <v>33360023</v>
      </c>
      <c r="D1012">
        <v>31179550</v>
      </c>
      <c r="E1012">
        <v>1</v>
      </c>
      <c r="F1012">
        <v>1</v>
      </c>
      <c r="G1012">
        <v>1</v>
      </c>
      <c r="H1012">
        <v>3</v>
      </c>
      <c r="I1012" t="s">
        <v>861</v>
      </c>
      <c r="J1012" t="s">
        <v>862</v>
      </c>
      <c r="K1012" t="s">
        <v>863</v>
      </c>
      <c r="L1012">
        <v>1348</v>
      </c>
      <c r="N1012">
        <v>1009</v>
      </c>
      <c r="O1012" t="s">
        <v>32</v>
      </c>
      <c r="P1012" t="s">
        <v>32</v>
      </c>
      <c r="Q1012">
        <v>1000</v>
      </c>
      <c r="W1012">
        <v>0</v>
      </c>
      <c r="X1012">
        <v>-1068056325</v>
      </c>
      <c r="Y1012">
        <v>3.3E-4</v>
      </c>
      <c r="AA1012">
        <v>10362</v>
      </c>
      <c r="AB1012">
        <v>0</v>
      </c>
      <c r="AC1012">
        <v>0</v>
      </c>
      <c r="AD1012">
        <v>0</v>
      </c>
      <c r="AE1012">
        <v>10362</v>
      </c>
      <c r="AF1012">
        <v>0</v>
      </c>
      <c r="AG1012">
        <v>0</v>
      </c>
      <c r="AH1012">
        <v>0</v>
      </c>
      <c r="AI1012">
        <v>1</v>
      </c>
      <c r="AJ1012">
        <v>1</v>
      </c>
      <c r="AK1012">
        <v>1</v>
      </c>
      <c r="AL1012">
        <v>1</v>
      </c>
      <c r="AN1012">
        <v>0</v>
      </c>
      <c r="AO1012">
        <v>1</v>
      </c>
      <c r="AP1012">
        <v>0</v>
      </c>
      <c r="AQ1012">
        <v>0</v>
      </c>
      <c r="AR1012">
        <v>0</v>
      </c>
      <c r="AS1012" t="s">
        <v>3</v>
      </c>
      <c r="AT1012">
        <v>3.3E-4</v>
      </c>
      <c r="AU1012" t="s">
        <v>3</v>
      </c>
      <c r="AV1012">
        <v>0</v>
      </c>
      <c r="AW1012">
        <v>2</v>
      </c>
      <c r="AX1012">
        <v>33360043</v>
      </c>
      <c r="AY1012">
        <v>1</v>
      </c>
      <c r="AZ1012">
        <v>0</v>
      </c>
      <c r="BA1012">
        <v>1197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X1012">
        <f>Y1012*Source!I1024</f>
        <v>3.96E-5</v>
      </c>
      <c r="CY1012">
        <f>AA1012</f>
        <v>10362</v>
      </c>
      <c r="CZ1012">
        <f>AE1012</f>
        <v>10362</v>
      </c>
      <c r="DA1012">
        <f>AI1012</f>
        <v>1</v>
      </c>
      <c r="DB1012">
        <f>ROUND(ROUND(AT1012*CZ1012,2),2)</f>
        <v>3.42</v>
      </c>
      <c r="DC1012">
        <f>ROUND(ROUND(AT1012*AG1012,2),2)</f>
        <v>0</v>
      </c>
    </row>
    <row r="1013" spans="1:107">
      <c r="A1013">
        <f>ROW(Source!A1024)</f>
        <v>1024</v>
      </c>
      <c r="B1013">
        <v>33304960</v>
      </c>
      <c r="C1013">
        <v>33360023</v>
      </c>
      <c r="D1013">
        <v>31180727</v>
      </c>
      <c r="E1013">
        <v>1</v>
      </c>
      <c r="F1013">
        <v>1</v>
      </c>
      <c r="G1013">
        <v>1</v>
      </c>
      <c r="H1013">
        <v>3</v>
      </c>
      <c r="I1013" t="s">
        <v>844</v>
      </c>
      <c r="J1013" t="s">
        <v>845</v>
      </c>
      <c r="K1013" t="s">
        <v>846</v>
      </c>
      <c r="L1013">
        <v>1348</v>
      </c>
      <c r="N1013">
        <v>1009</v>
      </c>
      <c r="O1013" t="s">
        <v>32</v>
      </c>
      <c r="P1013" t="s">
        <v>32</v>
      </c>
      <c r="Q1013">
        <v>1000</v>
      </c>
      <c r="W1013">
        <v>0</v>
      </c>
      <c r="X1013">
        <v>-437906794</v>
      </c>
      <c r="Y1013">
        <v>6.0000000000000001E-3</v>
      </c>
      <c r="AA1013">
        <v>9040.01</v>
      </c>
      <c r="AB1013">
        <v>0</v>
      </c>
      <c r="AC1013">
        <v>0</v>
      </c>
      <c r="AD1013">
        <v>0</v>
      </c>
      <c r="AE1013">
        <v>9040.01</v>
      </c>
      <c r="AF1013">
        <v>0</v>
      </c>
      <c r="AG1013">
        <v>0</v>
      </c>
      <c r="AH1013">
        <v>0</v>
      </c>
      <c r="AI1013">
        <v>1</v>
      </c>
      <c r="AJ1013">
        <v>1</v>
      </c>
      <c r="AK1013">
        <v>1</v>
      </c>
      <c r="AL1013">
        <v>1</v>
      </c>
      <c r="AN1013">
        <v>0</v>
      </c>
      <c r="AO1013">
        <v>1</v>
      </c>
      <c r="AP1013">
        <v>0</v>
      </c>
      <c r="AQ1013">
        <v>0</v>
      </c>
      <c r="AR1013">
        <v>0</v>
      </c>
      <c r="AS1013" t="s">
        <v>3</v>
      </c>
      <c r="AT1013">
        <v>6.0000000000000001E-3</v>
      </c>
      <c r="AU1013" t="s">
        <v>3</v>
      </c>
      <c r="AV1013">
        <v>0</v>
      </c>
      <c r="AW1013">
        <v>2</v>
      </c>
      <c r="AX1013">
        <v>33360044</v>
      </c>
      <c r="AY1013">
        <v>1</v>
      </c>
      <c r="AZ1013">
        <v>0</v>
      </c>
      <c r="BA1013">
        <v>1198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X1013">
        <f>Y1013*Source!I1024</f>
        <v>7.1999999999999994E-4</v>
      </c>
      <c r="CY1013">
        <f>AA1013</f>
        <v>9040.01</v>
      </c>
      <c r="CZ1013">
        <f>AE1013</f>
        <v>9040.01</v>
      </c>
      <c r="DA1013">
        <f>AI1013</f>
        <v>1</v>
      </c>
      <c r="DB1013">
        <f>ROUND(ROUND(AT1013*CZ1013,2),2)</f>
        <v>54.24</v>
      </c>
      <c r="DC1013">
        <f>ROUND(ROUND(AT1013*AG1013,2),2)</f>
        <v>0</v>
      </c>
    </row>
    <row r="1014" spans="1:107">
      <c r="A1014">
        <f>ROW(Source!A1024)</f>
        <v>1024</v>
      </c>
      <c r="B1014">
        <v>33304960</v>
      </c>
      <c r="C1014">
        <v>33360023</v>
      </c>
      <c r="D1014">
        <v>31181610</v>
      </c>
      <c r="E1014">
        <v>1</v>
      </c>
      <c r="F1014">
        <v>1</v>
      </c>
      <c r="G1014">
        <v>1</v>
      </c>
      <c r="H1014">
        <v>3</v>
      </c>
      <c r="I1014" t="s">
        <v>847</v>
      </c>
      <c r="J1014" t="s">
        <v>848</v>
      </c>
      <c r="K1014" t="s">
        <v>849</v>
      </c>
      <c r="L1014">
        <v>1346</v>
      </c>
      <c r="N1014">
        <v>1009</v>
      </c>
      <c r="O1014" t="s">
        <v>78</v>
      </c>
      <c r="P1014" t="s">
        <v>78</v>
      </c>
      <c r="Q1014">
        <v>1</v>
      </c>
      <c r="W1014">
        <v>0</v>
      </c>
      <c r="X1014">
        <v>-731615568</v>
      </c>
      <c r="Y1014">
        <v>9.09</v>
      </c>
      <c r="AA1014">
        <v>23.09</v>
      </c>
      <c r="AB1014">
        <v>0</v>
      </c>
      <c r="AC1014">
        <v>0</v>
      </c>
      <c r="AD1014">
        <v>0</v>
      </c>
      <c r="AE1014">
        <v>23.09</v>
      </c>
      <c r="AF1014">
        <v>0</v>
      </c>
      <c r="AG1014">
        <v>0</v>
      </c>
      <c r="AH1014">
        <v>0</v>
      </c>
      <c r="AI1014">
        <v>1</v>
      </c>
      <c r="AJ1014">
        <v>1</v>
      </c>
      <c r="AK1014">
        <v>1</v>
      </c>
      <c r="AL1014">
        <v>1</v>
      </c>
      <c r="AN1014">
        <v>0</v>
      </c>
      <c r="AO1014">
        <v>1</v>
      </c>
      <c r="AP1014">
        <v>0</v>
      </c>
      <c r="AQ1014">
        <v>0</v>
      </c>
      <c r="AR1014">
        <v>0</v>
      </c>
      <c r="AS1014" t="s">
        <v>3</v>
      </c>
      <c r="AT1014">
        <v>9.09</v>
      </c>
      <c r="AU1014" t="s">
        <v>3</v>
      </c>
      <c r="AV1014">
        <v>0</v>
      </c>
      <c r="AW1014">
        <v>2</v>
      </c>
      <c r="AX1014">
        <v>33360045</v>
      </c>
      <c r="AY1014">
        <v>1</v>
      </c>
      <c r="AZ1014">
        <v>0</v>
      </c>
      <c r="BA1014">
        <v>1199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X1014">
        <f>Y1014*Source!I1024</f>
        <v>1.0908</v>
      </c>
      <c r="CY1014">
        <f>AA1014</f>
        <v>23.09</v>
      </c>
      <c r="CZ1014">
        <f>AE1014</f>
        <v>23.09</v>
      </c>
      <c r="DA1014">
        <f>AI1014</f>
        <v>1</v>
      </c>
      <c r="DB1014">
        <f>ROUND(ROUND(AT1014*CZ1014,2),2)</f>
        <v>209.89</v>
      </c>
      <c r="DC1014">
        <f>ROUND(ROUND(AT1014*AG1014,2),2)</f>
        <v>0</v>
      </c>
    </row>
    <row r="1015" spans="1:107">
      <c r="A1015">
        <f>ROW(Source!A1027)</f>
        <v>1027</v>
      </c>
      <c r="B1015">
        <v>33304975</v>
      </c>
      <c r="C1015">
        <v>33360052</v>
      </c>
      <c r="D1015">
        <v>31172061</v>
      </c>
      <c r="E1015">
        <v>1</v>
      </c>
      <c r="F1015">
        <v>1</v>
      </c>
      <c r="G1015">
        <v>1</v>
      </c>
      <c r="H1015">
        <v>1</v>
      </c>
      <c r="I1015" t="s">
        <v>850</v>
      </c>
      <c r="J1015" t="s">
        <v>3</v>
      </c>
      <c r="K1015" t="s">
        <v>851</v>
      </c>
      <c r="L1015">
        <v>1191</v>
      </c>
      <c r="N1015">
        <v>1013</v>
      </c>
      <c r="O1015" t="s">
        <v>831</v>
      </c>
      <c r="P1015" t="s">
        <v>831</v>
      </c>
      <c r="Q1015">
        <v>1</v>
      </c>
      <c r="W1015">
        <v>0</v>
      </c>
      <c r="X1015">
        <v>-784637506</v>
      </c>
      <c r="Y1015">
        <v>111.61439999999999</v>
      </c>
      <c r="AA1015">
        <v>0</v>
      </c>
      <c r="AB1015">
        <v>0</v>
      </c>
      <c r="AC1015">
        <v>0</v>
      </c>
      <c r="AD1015">
        <v>8.74</v>
      </c>
      <c r="AE1015">
        <v>0</v>
      </c>
      <c r="AF1015">
        <v>0</v>
      </c>
      <c r="AG1015">
        <v>0</v>
      </c>
      <c r="AH1015">
        <v>8.74</v>
      </c>
      <c r="AI1015">
        <v>1</v>
      </c>
      <c r="AJ1015">
        <v>1</v>
      </c>
      <c r="AK1015">
        <v>1</v>
      </c>
      <c r="AL1015">
        <v>1</v>
      </c>
      <c r="AN1015">
        <v>0</v>
      </c>
      <c r="AO1015">
        <v>1</v>
      </c>
      <c r="AP1015">
        <v>1</v>
      </c>
      <c r="AQ1015">
        <v>0</v>
      </c>
      <c r="AR1015">
        <v>0</v>
      </c>
      <c r="AS1015" t="s">
        <v>3</v>
      </c>
      <c r="AT1015">
        <v>80.88</v>
      </c>
      <c r="AU1015" t="s">
        <v>22</v>
      </c>
      <c r="AV1015">
        <v>1</v>
      </c>
      <c r="AW1015">
        <v>2</v>
      </c>
      <c r="AX1015">
        <v>33360439</v>
      </c>
      <c r="AY1015">
        <v>1</v>
      </c>
      <c r="AZ1015">
        <v>0</v>
      </c>
      <c r="BA1015">
        <v>1205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X1015">
        <f>Y1015*Source!I1027</f>
        <v>5.6075074559999996</v>
      </c>
      <c r="CY1015">
        <f>AD1015</f>
        <v>8.74</v>
      </c>
      <c r="CZ1015">
        <f>AH1015</f>
        <v>8.74</v>
      </c>
      <c r="DA1015">
        <f>AL1015</f>
        <v>1</v>
      </c>
      <c r="DB1015">
        <f>ROUND(((ROUND(AT1015*CZ1015,2)*1.2)*1.15),2)</f>
        <v>975.51</v>
      </c>
      <c r="DC1015">
        <f>ROUND(((ROUND(AT1015*AG1015,2)*1.2)*1.15),2)</f>
        <v>0</v>
      </c>
    </row>
    <row r="1016" spans="1:107">
      <c r="A1016">
        <f>ROW(Source!A1027)</f>
        <v>1027</v>
      </c>
      <c r="B1016">
        <v>33304975</v>
      </c>
      <c r="C1016">
        <v>33360052</v>
      </c>
      <c r="D1016">
        <v>31172011</v>
      </c>
      <c r="E1016">
        <v>1</v>
      </c>
      <c r="F1016">
        <v>1</v>
      </c>
      <c r="G1016">
        <v>1</v>
      </c>
      <c r="H1016">
        <v>1</v>
      </c>
      <c r="I1016" t="s">
        <v>832</v>
      </c>
      <c r="J1016" t="s">
        <v>3</v>
      </c>
      <c r="K1016" t="s">
        <v>833</v>
      </c>
      <c r="L1016">
        <v>1191</v>
      </c>
      <c r="N1016">
        <v>1013</v>
      </c>
      <c r="O1016" t="s">
        <v>831</v>
      </c>
      <c r="P1016" t="s">
        <v>831</v>
      </c>
      <c r="Q1016">
        <v>1</v>
      </c>
      <c r="W1016">
        <v>0</v>
      </c>
      <c r="X1016">
        <v>-1417349443</v>
      </c>
      <c r="Y1016">
        <v>0.69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1</v>
      </c>
      <c r="AJ1016">
        <v>1</v>
      </c>
      <c r="AK1016">
        <v>1</v>
      </c>
      <c r="AL1016">
        <v>1</v>
      </c>
      <c r="AN1016">
        <v>0</v>
      </c>
      <c r="AO1016">
        <v>1</v>
      </c>
      <c r="AP1016">
        <v>0</v>
      </c>
      <c r="AQ1016">
        <v>0</v>
      </c>
      <c r="AR1016">
        <v>0</v>
      </c>
      <c r="AS1016" t="s">
        <v>3</v>
      </c>
      <c r="AT1016">
        <v>0.69</v>
      </c>
      <c r="AU1016" t="s">
        <v>3</v>
      </c>
      <c r="AV1016">
        <v>2</v>
      </c>
      <c r="AW1016">
        <v>2</v>
      </c>
      <c r="AX1016">
        <v>33360440</v>
      </c>
      <c r="AY1016">
        <v>1</v>
      </c>
      <c r="AZ1016">
        <v>2048</v>
      </c>
      <c r="BA1016">
        <v>1206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X1016">
        <f>Y1016*Source!I1027</f>
        <v>3.4665599999999998E-2</v>
      </c>
      <c r="CY1016">
        <f>AD1016</f>
        <v>0</v>
      </c>
      <c r="CZ1016">
        <f>AH1016</f>
        <v>0</v>
      </c>
      <c r="DA1016">
        <f>AL1016</f>
        <v>1</v>
      </c>
      <c r="DB1016">
        <f>ROUND(ROUND(AT1016*CZ1016,2),2)</f>
        <v>0</v>
      </c>
      <c r="DC1016">
        <f>ROUND(ROUND(AT1016*AG1016,2),2)</f>
        <v>0</v>
      </c>
    </row>
    <row r="1017" spans="1:107">
      <c r="A1017">
        <f>ROW(Source!A1027)</f>
        <v>1027</v>
      </c>
      <c r="B1017">
        <v>33304975</v>
      </c>
      <c r="C1017">
        <v>33360052</v>
      </c>
      <c r="D1017">
        <v>31258491</v>
      </c>
      <c r="E1017">
        <v>1</v>
      </c>
      <c r="F1017">
        <v>1</v>
      </c>
      <c r="G1017">
        <v>1</v>
      </c>
      <c r="H1017">
        <v>2</v>
      </c>
      <c r="I1017" t="s">
        <v>834</v>
      </c>
      <c r="J1017" t="s">
        <v>835</v>
      </c>
      <c r="K1017" t="s">
        <v>836</v>
      </c>
      <c r="L1017">
        <v>1368</v>
      </c>
      <c r="N1017">
        <v>1011</v>
      </c>
      <c r="O1017" t="s">
        <v>837</v>
      </c>
      <c r="P1017" t="s">
        <v>837</v>
      </c>
      <c r="Q1017">
        <v>1</v>
      </c>
      <c r="W1017">
        <v>0</v>
      </c>
      <c r="X1017">
        <v>-1718674368</v>
      </c>
      <c r="Y1017">
        <v>0.42000000000000004</v>
      </c>
      <c r="AA1017">
        <v>0</v>
      </c>
      <c r="AB1017">
        <v>111.99</v>
      </c>
      <c r="AC1017">
        <v>13.5</v>
      </c>
      <c r="AD1017">
        <v>0</v>
      </c>
      <c r="AE1017">
        <v>0</v>
      </c>
      <c r="AF1017">
        <v>111.99</v>
      </c>
      <c r="AG1017">
        <v>13.5</v>
      </c>
      <c r="AH1017">
        <v>0</v>
      </c>
      <c r="AI1017">
        <v>1</v>
      </c>
      <c r="AJ1017">
        <v>1</v>
      </c>
      <c r="AK1017">
        <v>1</v>
      </c>
      <c r="AL1017">
        <v>1</v>
      </c>
      <c r="AN1017">
        <v>0</v>
      </c>
      <c r="AO1017">
        <v>1</v>
      </c>
      <c r="AP1017">
        <v>1</v>
      </c>
      <c r="AQ1017">
        <v>0</v>
      </c>
      <c r="AR1017">
        <v>0</v>
      </c>
      <c r="AS1017" t="s">
        <v>3</v>
      </c>
      <c r="AT1017">
        <v>0.28000000000000003</v>
      </c>
      <c r="AU1017" t="s">
        <v>21</v>
      </c>
      <c r="AV1017">
        <v>0</v>
      </c>
      <c r="AW1017">
        <v>2</v>
      </c>
      <c r="AX1017">
        <v>33360441</v>
      </c>
      <c r="AY1017">
        <v>1</v>
      </c>
      <c r="AZ1017">
        <v>0</v>
      </c>
      <c r="BA1017">
        <v>1207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X1017">
        <f>Y1017*Source!I1027</f>
        <v>2.1100800000000003E-2</v>
      </c>
      <c r="CY1017">
        <f>AB1017</f>
        <v>111.99</v>
      </c>
      <c r="CZ1017">
        <f>AF1017</f>
        <v>111.99</v>
      </c>
      <c r="DA1017">
        <f>AJ1017</f>
        <v>1</v>
      </c>
      <c r="DB1017">
        <f>ROUND(((ROUND(AT1017*CZ1017,2)*1.2)*1.25),2)</f>
        <v>47.04</v>
      </c>
      <c r="DC1017">
        <f>ROUND(((ROUND(AT1017*AG1017,2)*1.2)*1.25),2)</f>
        <v>5.67</v>
      </c>
    </row>
    <row r="1018" spans="1:107">
      <c r="A1018">
        <f>ROW(Source!A1027)</f>
        <v>1027</v>
      </c>
      <c r="B1018">
        <v>33304975</v>
      </c>
      <c r="C1018">
        <v>33360052</v>
      </c>
      <c r="D1018">
        <v>31258691</v>
      </c>
      <c r="E1018">
        <v>1</v>
      </c>
      <c r="F1018">
        <v>1</v>
      </c>
      <c r="G1018">
        <v>1</v>
      </c>
      <c r="H1018">
        <v>2</v>
      </c>
      <c r="I1018" t="s">
        <v>838</v>
      </c>
      <c r="J1018" t="s">
        <v>839</v>
      </c>
      <c r="K1018" t="s">
        <v>840</v>
      </c>
      <c r="L1018">
        <v>1368</v>
      </c>
      <c r="N1018">
        <v>1011</v>
      </c>
      <c r="O1018" t="s">
        <v>837</v>
      </c>
      <c r="P1018" t="s">
        <v>837</v>
      </c>
      <c r="Q1018">
        <v>1</v>
      </c>
      <c r="W1018">
        <v>0</v>
      </c>
      <c r="X1018">
        <v>1373224040</v>
      </c>
      <c r="Y1018">
        <v>15.075000000000001</v>
      </c>
      <c r="AA1018">
        <v>0</v>
      </c>
      <c r="AB1018">
        <v>3.12</v>
      </c>
      <c r="AC1018">
        <v>0</v>
      </c>
      <c r="AD1018">
        <v>0</v>
      </c>
      <c r="AE1018">
        <v>0</v>
      </c>
      <c r="AF1018">
        <v>3.12</v>
      </c>
      <c r="AG1018">
        <v>0</v>
      </c>
      <c r="AH1018">
        <v>0</v>
      </c>
      <c r="AI1018">
        <v>1</v>
      </c>
      <c r="AJ1018">
        <v>1</v>
      </c>
      <c r="AK1018">
        <v>1</v>
      </c>
      <c r="AL1018">
        <v>1</v>
      </c>
      <c r="AN1018">
        <v>0</v>
      </c>
      <c r="AO1018">
        <v>1</v>
      </c>
      <c r="AP1018">
        <v>1</v>
      </c>
      <c r="AQ1018">
        <v>0</v>
      </c>
      <c r="AR1018">
        <v>0</v>
      </c>
      <c r="AS1018" t="s">
        <v>3</v>
      </c>
      <c r="AT1018">
        <v>10.050000000000001</v>
      </c>
      <c r="AU1018" t="s">
        <v>21</v>
      </c>
      <c r="AV1018">
        <v>0</v>
      </c>
      <c r="AW1018">
        <v>2</v>
      </c>
      <c r="AX1018">
        <v>33360442</v>
      </c>
      <c r="AY1018">
        <v>1</v>
      </c>
      <c r="AZ1018">
        <v>0</v>
      </c>
      <c r="BA1018">
        <v>1208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X1018">
        <f>Y1018*Source!I1027</f>
        <v>0.75736800000000004</v>
      </c>
      <c r="CY1018">
        <f>AB1018</f>
        <v>3.12</v>
      </c>
      <c r="CZ1018">
        <f>AF1018</f>
        <v>3.12</v>
      </c>
      <c r="DA1018">
        <f>AJ1018</f>
        <v>1</v>
      </c>
      <c r="DB1018">
        <f>ROUND(((ROUND(AT1018*CZ1018,2)*1.2)*1.25),2)</f>
        <v>47.04</v>
      </c>
      <c r="DC1018">
        <f>ROUND(((ROUND(AT1018*AG1018,2)*1.2)*1.25),2)</f>
        <v>0</v>
      </c>
    </row>
    <row r="1019" spans="1:107">
      <c r="A1019">
        <f>ROW(Source!A1027)</f>
        <v>1027</v>
      </c>
      <c r="B1019">
        <v>33304975</v>
      </c>
      <c r="C1019">
        <v>33360052</v>
      </c>
      <c r="D1019">
        <v>31258646</v>
      </c>
      <c r="E1019">
        <v>1</v>
      </c>
      <c r="F1019">
        <v>1</v>
      </c>
      <c r="G1019">
        <v>1</v>
      </c>
      <c r="H1019">
        <v>2</v>
      </c>
      <c r="I1019" t="s">
        <v>866</v>
      </c>
      <c r="J1019" t="s">
        <v>867</v>
      </c>
      <c r="K1019" t="s">
        <v>868</v>
      </c>
      <c r="L1019">
        <v>1368</v>
      </c>
      <c r="N1019">
        <v>1011</v>
      </c>
      <c r="O1019" t="s">
        <v>837</v>
      </c>
      <c r="P1019" t="s">
        <v>837</v>
      </c>
      <c r="Q1019">
        <v>1</v>
      </c>
      <c r="W1019">
        <v>0</v>
      </c>
      <c r="X1019">
        <v>-1985289705</v>
      </c>
      <c r="Y1019">
        <v>0.22499999999999998</v>
      </c>
      <c r="AA1019">
        <v>0</v>
      </c>
      <c r="AB1019">
        <v>6.66</v>
      </c>
      <c r="AC1019">
        <v>0</v>
      </c>
      <c r="AD1019">
        <v>0</v>
      </c>
      <c r="AE1019">
        <v>0</v>
      </c>
      <c r="AF1019">
        <v>6.66</v>
      </c>
      <c r="AG1019">
        <v>0</v>
      </c>
      <c r="AH1019">
        <v>0</v>
      </c>
      <c r="AI1019">
        <v>1</v>
      </c>
      <c r="AJ1019">
        <v>1</v>
      </c>
      <c r="AK1019">
        <v>1</v>
      </c>
      <c r="AL1019">
        <v>1</v>
      </c>
      <c r="AN1019">
        <v>0</v>
      </c>
      <c r="AO1019">
        <v>1</v>
      </c>
      <c r="AP1019">
        <v>1</v>
      </c>
      <c r="AQ1019">
        <v>0</v>
      </c>
      <c r="AR1019">
        <v>0</v>
      </c>
      <c r="AS1019" t="s">
        <v>3</v>
      </c>
      <c r="AT1019">
        <v>0.15</v>
      </c>
      <c r="AU1019" t="s">
        <v>21</v>
      </c>
      <c r="AV1019">
        <v>0</v>
      </c>
      <c r="AW1019">
        <v>2</v>
      </c>
      <c r="AX1019">
        <v>33360443</v>
      </c>
      <c r="AY1019">
        <v>1</v>
      </c>
      <c r="AZ1019">
        <v>0</v>
      </c>
      <c r="BA1019">
        <v>1209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X1019">
        <f>Y1019*Source!I1027</f>
        <v>1.1303999999999998E-2</v>
      </c>
      <c r="CY1019">
        <f>AB1019</f>
        <v>6.66</v>
      </c>
      <c r="CZ1019">
        <f>AF1019</f>
        <v>6.66</v>
      </c>
      <c r="DA1019">
        <f>AJ1019</f>
        <v>1</v>
      </c>
      <c r="DB1019">
        <f>ROUND(((ROUND(AT1019*CZ1019,2)*1.2)*1.25),2)</f>
        <v>1.5</v>
      </c>
      <c r="DC1019">
        <f>ROUND(((ROUND(AT1019*AG1019,2)*1.2)*1.25),2)</f>
        <v>0</v>
      </c>
    </row>
    <row r="1020" spans="1:107">
      <c r="A1020">
        <f>ROW(Source!A1027)</f>
        <v>1027</v>
      </c>
      <c r="B1020">
        <v>33304975</v>
      </c>
      <c r="C1020">
        <v>33360052</v>
      </c>
      <c r="D1020">
        <v>31259879</v>
      </c>
      <c r="E1020">
        <v>1</v>
      </c>
      <c r="F1020">
        <v>1</v>
      </c>
      <c r="G1020">
        <v>1</v>
      </c>
      <c r="H1020">
        <v>2</v>
      </c>
      <c r="I1020" t="s">
        <v>841</v>
      </c>
      <c r="J1020" t="s">
        <v>842</v>
      </c>
      <c r="K1020" t="s">
        <v>843</v>
      </c>
      <c r="L1020">
        <v>1368</v>
      </c>
      <c r="N1020">
        <v>1011</v>
      </c>
      <c r="O1020" t="s">
        <v>837</v>
      </c>
      <c r="P1020" t="s">
        <v>837</v>
      </c>
      <c r="Q1020">
        <v>1</v>
      </c>
      <c r="W1020">
        <v>0</v>
      </c>
      <c r="X1020">
        <v>1372534845</v>
      </c>
      <c r="Y1020">
        <v>0.61499999999999988</v>
      </c>
      <c r="AA1020">
        <v>0</v>
      </c>
      <c r="AB1020">
        <v>65.709999999999994</v>
      </c>
      <c r="AC1020">
        <v>11.6</v>
      </c>
      <c r="AD1020">
        <v>0</v>
      </c>
      <c r="AE1020">
        <v>0</v>
      </c>
      <c r="AF1020">
        <v>65.709999999999994</v>
      </c>
      <c r="AG1020">
        <v>11.6</v>
      </c>
      <c r="AH1020">
        <v>0</v>
      </c>
      <c r="AI1020">
        <v>1</v>
      </c>
      <c r="AJ1020">
        <v>1</v>
      </c>
      <c r="AK1020">
        <v>1</v>
      </c>
      <c r="AL1020">
        <v>1</v>
      </c>
      <c r="AN1020">
        <v>0</v>
      </c>
      <c r="AO1020">
        <v>1</v>
      </c>
      <c r="AP1020">
        <v>1</v>
      </c>
      <c r="AQ1020">
        <v>0</v>
      </c>
      <c r="AR1020">
        <v>0</v>
      </c>
      <c r="AS1020" t="s">
        <v>3</v>
      </c>
      <c r="AT1020">
        <v>0.41</v>
      </c>
      <c r="AU1020" t="s">
        <v>21</v>
      </c>
      <c r="AV1020">
        <v>0</v>
      </c>
      <c r="AW1020">
        <v>2</v>
      </c>
      <c r="AX1020">
        <v>33360444</v>
      </c>
      <c r="AY1020">
        <v>1</v>
      </c>
      <c r="AZ1020">
        <v>0</v>
      </c>
      <c r="BA1020">
        <v>1210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X1020">
        <f>Y1020*Source!I1027</f>
        <v>3.0897599999999994E-2</v>
      </c>
      <c r="CY1020">
        <f>AB1020</f>
        <v>65.709999999999994</v>
      </c>
      <c r="CZ1020">
        <f>AF1020</f>
        <v>65.709999999999994</v>
      </c>
      <c r="DA1020">
        <f>AJ1020</f>
        <v>1</v>
      </c>
      <c r="DB1020">
        <f>ROUND(((ROUND(AT1020*CZ1020,2)*1.2)*1.25),2)</f>
        <v>40.409999999999997</v>
      </c>
      <c r="DC1020">
        <f>ROUND(((ROUND(AT1020*AG1020,2)*1.2)*1.25),2)</f>
        <v>7.14</v>
      </c>
    </row>
    <row r="1021" spans="1:107">
      <c r="A1021">
        <f>ROW(Source!A1027)</f>
        <v>1027</v>
      </c>
      <c r="B1021">
        <v>33304975</v>
      </c>
      <c r="C1021">
        <v>33360052</v>
      </c>
      <c r="D1021">
        <v>31260100</v>
      </c>
      <c r="E1021">
        <v>1</v>
      </c>
      <c r="F1021">
        <v>1</v>
      </c>
      <c r="G1021">
        <v>1</v>
      </c>
      <c r="H1021">
        <v>2</v>
      </c>
      <c r="I1021" t="s">
        <v>858</v>
      </c>
      <c r="J1021" t="s">
        <v>859</v>
      </c>
      <c r="K1021" t="s">
        <v>860</v>
      </c>
      <c r="L1021">
        <v>1368</v>
      </c>
      <c r="N1021">
        <v>1011</v>
      </c>
      <c r="O1021" t="s">
        <v>837</v>
      </c>
      <c r="P1021" t="s">
        <v>837</v>
      </c>
      <c r="Q1021">
        <v>1</v>
      </c>
      <c r="W1021">
        <v>0</v>
      </c>
      <c r="X1021">
        <v>-353815937</v>
      </c>
      <c r="Y1021">
        <v>1.9650000000000001</v>
      </c>
      <c r="AA1021">
        <v>0</v>
      </c>
      <c r="AB1021">
        <v>8.1</v>
      </c>
      <c r="AC1021">
        <v>0</v>
      </c>
      <c r="AD1021">
        <v>0</v>
      </c>
      <c r="AE1021">
        <v>0</v>
      </c>
      <c r="AF1021">
        <v>8.1</v>
      </c>
      <c r="AG1021">
        <v>0</v>
      </c>
      <c r="AH1021">
        <v>0</v>
      </c>
      <c r="AI1021">
        <v>1</v>
      </c>
      <c r="AJ1021">
        <v>1</v>
      </c>
      <c r="AK1021">
        <v>1</v>
      </c>
      <c r="AL1021">
        <v>1</v>
      </c>
      <c r="AN1021">
        <v>0</v>
      </c>
      <c r="AO1021">
        <v>1</v>
      </c>
      <c r="AP1021">
        <v>1</v>
      </c>
      <c r="AQ1021">
        <v>0</v>
      </c>
      <c r="AR1021">
        <v>0</v>
      </c>
      <c r="AS1021" t="s">
        <v>3</v>
      </c>
      <c r="AT1021">
        <v>1.31</v>
      </c>
      <c r="AU1021" t="s">
        <v>21</v>
      </c>
      <c r="AV1021">
        <v>0</v>
      </c>
      <c r="AW1021">
        <v>2</v>
      </c>
      <c r="AX1021">
        <v>33360445</v>
      </c>
      <c r="AY1021">
        <v>1</v>
      </c>
      <c r="AZ1021">
        <v>0</v>
      </c>
      <c r="BA1021">
        <v>1211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X1021">
        <f>Y1021*Source!I1027</f>
        <v>9.8721600000000007E-2</v>
      </c>
      <c r="CY1021">
        <f>AB1021</f>
        <v>8.1</v>
      </c>
      <c r="CZ1021">
        <f>AF1021</f>
        <v>8.1</v>
      </c>
      <c r="DA1021">
        <f>AJ1021</f>
        <v>1</v>
      </c>
      <c r="DB1021">
        <f>ROUND(((ROUND(AT1021*CZ1021,2)*1.2)*1.25),2)</f>
        <v>15.92</v>
      </c>
      <c r="DC1021">
        <f>ROUND(((ROUND(AT1021*AG1021,2)*1.2)*1.25),2)</f>
        <v>0</v>
      </c>
    </row>
    <row r="1022" spans="1:107">
      <c r="A1022">
        <f>ROW(Source!A1027)</f>
        <v>1027</v>
      </c>
      <c r="B1022">
        <v>33304975</v>
      </c>
      <c r="C1022">
        <v>33360052</v>
      </c>
      <c r="D1022">
        <v>31178369</v>
      </c>
      <c r="E1022">
        <v>1</v>
      </c>
      <c r="F1022">
        <v>1</v>
      </c>
      <c r="G1022">
        <v>1</v>
      </c>
      <c r="H1022">
        <v>3</v>
      </c>
      <c r="I1022" t="s">
        <v>915</v>
      </c>
      <c r="J1022" t="s">
        <v>916</v>
      </c>
      <c r="K1022" t="s">
        <v>917</v>
      </c>
      <c r="L1022">
        <v>1346</v>
      </c>
      <c r="N1022">
        <v>1009</v>
      </c>
      <c r="O1022" t="s">
        <v>78</v>
      </c>
      <c r="P1022" t="s">
        <v>78</v>
      </c>
      <c r="Q1022">
        <v>1</v>
      </c>
      <c r="W1022">
        <v>0</v>
      </c>
      <c r="X1022">
        <v>1730218770</v>
      </c>
      <c r="Y1022">
        <v>7.95</v>
      </c>
      <c r="AA1022">
        <v>39.020000000000003</v>
      </c>
      <c r="AB1022">
        <v>0</v>
      </c>
      <c r="AC1022">
        <v>0</v>
      </c>
      <c r="AD1022">
        <v>0</v>
      </c>
      <c r="AE1022">
        <v>39.020000000000003</v>
      </c>
      <c r="AF1022">
        <v>0</v>
      </c>
      <c r="AG1022">
        <v>0</v>
      </c>
      <c r="AH1022">
        <v>0</v>
      </c>
      <c r="AI1022">
        <v>1</v>
      </c>
      <c r="AJ1022">
        <v>1</v>
      </c>
      <c r="AK1022">
        <v>1</v>
      </c>
      <c r="AL1022">
        <v>1</v>
      </c>
      <c r="AN1022">
        <v>0</v>
      </c>
      <c r="AO1022">
        <v>1</v>
      </c>
      <c r="AP1022">
        <v>0</v>
      </c>
      <c r="AQ1022">
        <v>0</v>
      </c>
      <c r="AR1022">
        <v>0</v>
      </c>
      <c r="AS1022" t="s">
        <v>3</v>
      </c>
      <c r="AT1022">
        <v>7.95</v>
      </c>
      <c r="AU1022" t="s">
        <v>3</v>
      </c>
      <c r="AV1022">
        <v>0</v>
      </c>
      <c r="AW1022">
        <v>2</v>
      </c>
      <c r="AX1022">
        <v>33360446</v>
      </c>
      <c r="AY1022">
        <v>1</v>
      </c>
      <c r="AZ1022">
        <v>0</v>
      </c>
      <c r="BA1022">
        <v>1212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X1022">
        <f>Y1022*Source!I1027</f>
        <v>0.39940799999999999</v>
      </c>
      <c r="CY1022">
        <f>AA1022</f>
        <v>39.020000000000003</v>
      </c>
      <c r="CZ1022">
        <f>AE1022</f>
        <v>39.020000000000003</v>
      </c>
      <c r="DA1022">
        <f>AI1022</f>
        <v>1</v>
      </c>
      <c r="DB1022">
        <f>ROUND(ROUND(AT1022*CZ1022,2),2)</f>
        <v>310.20999999999998</v>
      </c>
      <c r="DC1022">
        <f>ROUND(ROUND(AT1022*AG1022,2),2)</f>
        <v>0</v>
      </c>
    </row>
    <row r="1023" spans="1:107">
      <c r="A1023">
        <f>ROW(Source!A1027)</f>
        <v>1027</v>
      </c>
      <c r="B1023">
        <v>33304975</v>
      </c>
      <c r="C1023">
        <v>33360052</v>
      </c>
      <c r="D1023">
        <v>31179550</v>
      </c>
      <c r="E1023">
        <v>1</v>
      </c>
      <c r="F1023">
        <v>1</v>
      </c>
      <c r="G1023">
        <v>1</v>
      </c>
      <c r="H1023">
        <v>3</v>
      </c>
      <c r="I1023" t="s">
        <v>861</v>
      </c>
      <c r="J1023" t="s">
        <v>862</v>
      </c>
      <c r="K1023" t="s">
        <v>863</v>
      </c>
      <c r="L1023">
        <v>1348</v>
      </c>
      <c r="N1023">
        <v>1009</v>
      </c>
      <c r="O1023" t="s">
        <v>32</v>
      </c>
      <c r="P1023" t="s">
        <v>32</v>
      </c>
      <c r="Q1023">
        <v>1000</v>
      </c>
      <c r="W1023">
        <v>0</v>
      </c>
      <c r="X1023">
        <v>-1068056325</v>
      </c>
      <c r="Y1023">
        <v>3.3E-4</v>
      </c>
      <c r="AA1023">
        <v>10362</v>
      </c>
      <c r="AB1023">
        <v>0</v>
      </c>
      <c r="AC1023">
        <v>0</v>
      </c>
      <c r="AD1023">
        <v>0</v>
      </c>
      <c r="AE1023">
        <v>10362</v>
      </c>
      <c r="AF1023">
        <v>0</v>
      </c>
      <c r="AG1023">
        <v>0</v>
      </c>
      <c r="AH1023">
        <v>0</v>
      </c>
      <c r="AI1023">
        <v>1</v>
      </c>
      <c r="AJ1023">
        <v>1</v>
      </c>
      <c r="AK1023">
        <v>1</v>
      </c>
      <c r="AL1023">
        <v>1</v>
      </c>
      <c r="AN1023">
        <v>0</v>
      </c>
      <c r="AO1023">
        <v>1</v>
      </c>
      <c r="AP1023">
        <v>0</v>
      </c>
      <c r="AQ1023">
        <v>0</v>
      </c>
      <c r="AR1023">
        <v>0</v>
      </c>
      <c r="AS1023" t="s">
        <v>3</v>
      </c>
      <c r="AT1023">
        <v>3.3E-4</v>
      </c>
      <c r="AU1023" t="s">
        <v>3</v>
      </c>
      <c r="AV1023">
        <v>0</v>
      </c>
      <c r="AW1023">
        <v>2</v>
      </c>
      <c r="AX1023">
        <v>33360447</v>
      </c>
      <c r="AY1023">
        <v>1</v>
      </c>
      <c r="AZ1023">
        <v>0</v>
      </c>
      <c r="BA1023">
        <v>1213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X1023">
        <f>Y1023*Source!I1027</f>
        <v>1.6579199999999999E-5</v>
      </c>
      <c r="CY1023">
        <f>AA1023</f>
        <v>10362</v>
      </c>
      <c r="CZ1023">
        <f>AE1023</f>
        <v>10362</v>
      </c>
      <c r="DA1023">
        <f>AI1023</f>
        <v>1</v>
      </c>
      <c r="DB1023">
        <f>ROUND(ROUND(AT1023*CZ1023,2),2)</f>
        <v>3.42</v>
      </c>
      <c r="DC1023">
        <f>ROUND(ROUND(AT1023*AG1023,2),2)</f>
        <v>0</v>
      </c>
    </row>
    <row r="1024" spans="1:107">
      <c r="A1024">
        <f>ROW(Source!A1027)</f>
        <v>1027</v>
      </c>
      <c r="B1024">
        <v>33304975</v>
      </c>
      <c r="C1024">
        <v>33360052</v>
      </c>
      <c r="D1024">
        <v>31180727</v>
      </c>
      <c r="E1024">
        <v>1</v>
      </c>
      <c r="F1024">
        <v>1</v>
      </c>
      <c r="G1024">
        <v>1</v>
      </c>
      <c r="H1024">
        <v>3</v>
      </c>
      <c r="I1024" t="s">
        <v>844</v>
      </c>
      <c r="J1024" t="s">
        <v>845</v>
      </c>
      <c r="K1024" t="s">
        <v>846</v>
      </c>
      <c r="L1024">
        <v>1348</v>
      </c>
      <c r="N1024">
        <v>1009</v>
      </c>
      <c r="O1024" t="s">
        <v>32</v>
      </c>
      <c r="P1024" t="s">
        <v>32</v>
      </c>
      <c r="Q1024">
        <v>1000</v>
      </c>
      <c r="W1024">
        <v>0</v>
      </c>
      <c r="X1024">
        <v>-437906794</v>
      </c>
      <c r="Y1024">
        <v>6.0000000000000001E-3</v>
      </c>
      <c r="AA1024">
        <v>9040.01</v>
      </c>
      <c r="AB1024">
        <v>0</v>
      </c>
      <c r="AC1024">
        <v>0</v>
      </c>
      <c r="AD1024">
        <v>0</v>
      </c>
      <c r="AE1024">
        <v>9040.01</v>
      </c>
      <c r="AF1024">
        <v>0</v>
      </c>
      <c r="AG1024">
        <v>0</v>
      </c>
      <c r="AH1024">
        <v>0</v>
      </c>
      <c r="AI1024">
        <v>1</v>
      </c>
      <c r="AJ1024">
        <v>1</v>
      </c>
      <c r="AK1024">
        <v>1</v>
      </c>
      <c r="AL1024">
        <v>1</v>
      </c>
      <c r="AN1024">
        <v>0</v>
      </c>
      <c r="AO1024">
        <v>1</v>
      </c>
      <c r="AP1024">
        <v>0</v>
      </c>
      <c r="AQ1024">
        <v>0</v>
      </c>
      <c r="AR1024">
        <v>0</v>
      </c>
      <c r="AS1024" t="s">
        <v>3</v>
      </c>
      <c r="AT1024">
        <v>6.0000000000000001E-3</v>
      </c>
      <c r="AU1024" t="s">
        <v>3</v>
      </c>
      <c r="AV1024">
        <v>0</v>
      </c>
      <c r="AW1024">
        <v>2</v>
      </c>
      <c r="AX1024">
        <v>33360448</v>
      </c>
      <c r="AY1024">
        <v>1</v>
      </c>
      <c r="AZ1024">
        <v>0</v>
      </c>
      <c r="BA1024">
        <v>1214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X1024">
        <f>Y1024*Source!I1027</f>
        <v>3.0143999999999999E-4</v>
      </c>
      <c r="CY1024">
        <f>AA1024</f>
        <v>9040.01</v>
      </c>
      <c r="CZ1024">
        <f>AE1024</f>
        <v>9040.01</v>
      </c>
      <c r="DA1024">
        <f>AI1024</f>
        <v>1</v>
      </c>
      <c r="DB1024">
        <f>ROUND(ROUND(AT1024*CZ1024,2),2)</f>
        <v>54.24</v>
      </c>
      <c r="DC1024">
        <f>ROUND(ROUND(AT1024*AG1024,2),2)</f>
        <v>0</v>
      </c>
    </row>
    <row r="1025" spans="1:107">
      <c r="A1025">
        <f>ROW(Source!A1027)</f>
        <v>1027</v>
      </c>
      <c r="B1025">
        <v>33304975</v>
      </c>
      <c r="C1025">
        <v>33360052</v>
      </c>
      <c r="D1025">
        <v>31181610</v>
      </c>
      <c r="E1025">
        <v>1</v>
      </c>
      <c r="F1025">
        <v>1</v>
      </c>
      <c r="G1025">
        <v>1</v>
      </c>
      <c r="H1025">
        <v>3</v>
      </c>
      <c r="I1025" t="s">
        <v>847</v>
      </c>
      <c r="J1025" t="s">
        <v>848</v>
      </c>
      <c r="K1025" t="s">
        <v>849</v>
      </c>
      <c r="L1025">
        <v>1346</v>
      </c>
      <c r="N1025">
        <v>1009</v>
      </c>
      <c r="O1025" t="s">
        <v>78</v>
      </c>
      <c r="P1025" t="s">
        <v>78</v>
      </c>
      <c r="Q1025">
        <v>1</v>
      </c>
      <c r="W1025">
        <v>0</v>
      </c>
      <c r="X1025">
        <v>-731615568</v>
      </c>
      <c r="Y1025">
        <v>9.09</v>
      </c>
      <c r="AA1025">
        <v>23.09</v>
      </c>
      <c r="AB1025">
        <v>0</v>
      </c>
      <c r="AC1025">
        <v>0</v>
      </c>
      <c r="AD1025">
        <v>0</v>
      </c>
      <c r="AE1025">
        <v>23.09</v>
      </c>
      <c r="AF1025">
        <v>0</v>
      </c>
      <c r="AG1025">
        <v>0</v>
      </c>
      <c r="AH1025">
        <v>0</v>
      </c>
      <c r="AI1025">
        <v>1</v>
      </c>
      <c r="AJ1025">
        <v>1</v>
      </c>
      <c r="AK1025">
        <v>1</v>
      </c>
      <c r="AL1025">
        <v>1</v>
      </c>
      <c r="AN1025">
        <v>0</v>
      </c>
      <c r="AO1025">
        <v>1</v>
      </c>
      <c r="AP1025">
        <v>0</v>
      </c>
      <c r="AQ1025">
        <v>0</v>
      </c>
      <c r="AR1025">
        <v>0</v>
      </c>
      <c r="AS1025" t="s">
        <v>3</v>
      </c>
      <c r="AT1025">
        <v>9.09</v>
      </c>
      <c r="AU1025" t="s">
        <v>3</v>
      </c>
      <c r="AV1025">
        <v>0</v>
      </c>
      <c r="AW1025">
        <v>2</v>
      </c>
      <c r="AX1025">
        <v>33360449</v>
      </c>
      <c r="AY1025">
        <v>1</v>
      </c>
      <c r="AZ1025">
        <v>0</v>
      </c>
      <c r="BA1025">
        <v>1215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X1025">
        <f>Y1025*Source!I1027</f>
        <v>0.45668159999999997</v>
      </c>
      <c r="CY1025">
        <f>AA1025</f>
        <v>23.09</v>
      </c>
      <c r="CZ1025">
        <f>AE1025</f>
        <v>23.09</v>
      </c>
      <c r="DA1025">
        <f>AI1025</f>
        <v>1</v>
      </c>
      <c r="DB1025">
        <f>ROUND(ROUND(AT1025*CZ1025,2),2)</f>
        <v>209.89</v>
      </c>
      <c r="DC1025">
        <f>ROUND(ROUND(AT1025*AG1025,2),2)</f>
        <v>0</v>
      </c>
    </row>
    <row r="1026" spans="1:107">
      <c r="A1026">
        <f>ROW(Source!A1028)</f>
        <v>1028</v>
      </c>
      <c r="B1026">
        <v>33304960</v>
      </c>
      <c r="C1026">
        <v>33360052</v>
      </c>
      <c r="D1026">
        <v>31172061</v>
      </c>
      <c r="E1026">
        <v>1</v>
      </c>
      <c r="F1026">
        <v>1</v>
      </c>
      <c r="G1026">
        <v>1</v>
      </c>
      <c r="H1026">
        <v>1</v>
      </c>
      <c r="I1026" t="s">
        <v>850</v>
      </c>
      <c r="J1026" t="s">
        <v>3</v>
      </c>
      <c r="K1026" t="s">
        <v>851</v>
      </c>
      <c r="L1026">
        <v>1191</v>
      </c>
      <c r="N1026">
        <v>1013</v>
      </c>
      <c r="O1026" t="s">
        <v>831</v>
      </c>
      <c r="P1026" t="s">
        <v>831</v>
      </c>
      <c r="Q1026">
        <v>1</v>
      </c>
      <c r="W1026">
        <v>0</v>
      </c>
      <c r="X1026">
        <v>-784637506</v>
      </c>
      <c r="Y1026">
        <v>111.61439999999999</v>
      </c>
      <c r="AA1026">
        <v>0</v>
      </c>
      <c r="AB1026">
        <v>0</v>
      </c>
      <c r="AC1026">
        <v>0</v>
      </c>
      <c r="AD1026">
        <v>8.74</v>
      </c>
      <c r="AE1026">
        <v>0</v>
      </c>
      <c r="AF1026">
        <v>0</v>
      </c>
      <c r="AG1026">
        <v>0</v>
      </c>
      <c r="AH1026">
        <v>8.74</v>
      </c>
      <c r="AI1026">
        <v>1</v>
      </c>
      <c r="AJ1026">
        <v>1</v>
      </c>
      <c r="AK1026">
        <v>1</v>
      </c>
      <c r="AL1026">
        <v>1</v>
      </c>
      <c r="AN1026">
        <v>0</v>
      </c>
      <c r="AO1026">
        <v>1</v>
      </c>
      <c r="AP1026">
        <v>1</v>
      </c>
      <c r="AQ1026">
        <v>0</v>
      </c>
      <c r="AR1026">
        <v>0</v>
      </c>
      <c r="AS1026" t="s">
        <v>3</v>
      </c>
      <c r="AT1026">
        <v>80.88</v>
      </c>
      <c r="AU1026" t="s">
        <v>22</v>
      </c>
      <c r="AV1026">
        <v>1</v>
      </c>
      <c r="AW1026">
        <v>2</v>
      </c>
      <c r="AX1026">
        <v>33360439</v>
      </c>
      <c r="AY1026">
        <v>1</v>
      </c>
      <c r="AZ1026">
        <v>0</v>
      </c>
      <c r="BA1026">
        <v>1221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X1026">
        <f>Y1026*Source!I1028</f>
        <v>5.6075074559999996</v>
      </c>
      <c r="CY1026">
        <f>AD1026</f>
        <v>8.74</v>
      </c>
      <c r="CZ1026">
        <f>AH1026</f>
        <v>8.74</v>
      </c>
      <c r="DA1026">
        <f>AL1026</f>
        <v>1</v>
      </c>
      <c r="DB1026">
        <f>ROUND(((ROUND(AT1026*CZ1026,2)*1.2)*1.15),2)</f>
        <v>975.51</v>
      </c>
      <c r="DC1026">
        <f>ROUND(((ROUND(AT1026*AG1026,2)*1.2)*1.15),2)</f>
        <v>0</v>
      </c>
    </row>
    <row r="1027" spans="1:107">
      <c r="A1027">
        <f>ROW(Source!A1028)</f>
        <v>1028</v>
      </c>
      <c r="B1027">
        <v>33304960</v>
      </c>
      <c r="C1027">
        <v>33360052</v>
      </c>
      <c r="D1027">
        <v>31172011</v>
      </c>
      <c r="E1027">
        <v>1</v>
      </c>
      <c r="F1027">
        <v>1</v>
      </c>
      <c r="G1027">
        <v>1</v>
      </c>
      <c r="H1027">
        <v>1</v>
      </c>
      <c r="I1027" t="s">
        <v>832</v>
      </c>
      <c r="J1027" t="s">
        <v>3</v>
      </c>
      <c r="K1027" t="s">
        <v>833</v>
      </c>
      <c r="L1027">
        <v>1191</v>
      </c>
      <c r="N1027">
        <v>1013</v>
      </c>
      <c r="O1027" t="s">
        <v>831</v>
      </c>
      <c r="P1027" t="s">
        <v>831</v>
      </c>
      <c r="Q1027">
        <v>1</v>
      </c>
      <c r="W1027">
        <v>0</v>
      </c>
      <c r="X1027">
        <v>-1417349443</v>
      </c>
      <c r="Y1027">
        <v>0.69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1</v>
      </c>
      <c r="AJ1027">
        <v>1</v>
      </c>
      <c r="AK1027">
        <v>1</v>
      </c>
      <c r="AL1027">
        <v>1</v>
      </c>
      <c r="AN1027">
        <v>0</v>
      </c>
      <c r="AO1027">
        <v>1</v>
      </c>
      <c r="AP1027">
        <v>0</v>
      </c>
      <c r="AQ1027">
        <v>0</v>
      </c>
      <c r="AR1027">
        <v>0</v>
      </c>
      <c r="AS1027" t="s">
        <v>3</v>
      </c>
      <c r="AT1027">
        <v>0.69</v>
      </c>
      <c r="AU1027" t="s">
        <v>3</v>
      </c>
      <c r="AV1027">
        <v>2</v>
      </c>
      <c r="AW1027">
        <v>2</v>
      </c>
      <c r="AX1027">
        <v>33360440</v>
      </c>
      <c r="AY1027">
        <v>1</v>
      </c>
      <c r="AZ1027">
        <v>2048</v>
      </c>
      <c r="BA1027">
        <v>1222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X1027">
        <f>Y1027*Source!I1028</f>
        <v>3.4665599999999998E-2</v>
      </c>
      <c r="CY1027">
        <f>AD1027</f>
        <v>0</v>
      </c>
      <c r="CZ1027">
        <f>AH1027</f>
        <v>0</v>
      </c>
      <c r="DA1027">
        <f>AL1027</f>
        <v>1</v>
      </c>
      <c r="DB1027">
        <f>ROUND(ROUND(AT1027*CZ1027,2),2)</f>
        <v>0</v>
      </c>
      <c r="DC1027">
        <f>ROUND(ROUND(AT1027*AG1027,2),2)</f>
        <v>0</v>
      </c>
    </row>
    <row r="1028" spans="1:107">
      <c r="A1028">
        <f>ROW(Source!A1028)</f>
        <v>1028</v>
      </c>
      <c r="B1028">
        <v>33304960</v>
      </c>
      <c r="C1028">
        <v>33360052</v>
      </c>
      <c r="D1028">
        <v>31258491</v>
      </c>
      <c r="E1028">
        <v>1</v>
      </c>
      <c r="F1028">
        <v>1</v>
      </c>
      <c r="G1028">
        <v>1</v>
      </c>
      <c r="H1028">
        <v>2</v>
      </c>
      <c r="I1028" t="s">
        <v>834</v>
      </c>
      <c r="J1028" t="s">
        <v>835</v>
      </c>
      <c r="K1028" t="s">
        <v>836</v>
      </c>
      <c r="L1028">
        <v>1368</v>
      </c>
      <c r="N1028">
        <v>1011</v>
      </c>
      <c r="O1028" t="s">
        <v>837</v>
      </c>
      <c r="P1028" t="s">
        <v>837</v>
      </c>
      <c r="Q1028">
        <v>1</v>
      </c>
      <c r="W1028">
        <v>0</v>
      </c>
      <c r="X1028">
        <v>-1718674368</v>
      </c>
      <c r="Y1028">
        <v>0.42000000000000004</v>
      </c>
      <c r="AA1028">
        <v>0</v>
      </c>
      <c r="AB1028">
        <v>111.99</v>
      </c>
      <c r="AC1028">
        <v>13.5</v>
      </c>
      <c r="AD1028">
        <v>0</v>
      </c>
      <c r="AE1028">
        <v>0</v>
      </c>
      <c r="AF1028">
        <v>111.99</v>
      </c>
      <c r="AG1028">
        <v>13.5</v>
      </c>
      <c r="AH1028">
        <v>0</v>
      </c>
      <c r="AI1028">
        <v>1</v>
      </c>
      <c r="AJ1028">
        <v>1</v>
      </c>
      <c r="AK1028">
        <v>1</v>
      </c>
      <c r="AL1028">
        <v>1</v>
      </c>
      <c r="AN1028">
        <v>0</v>
      </c>
      <c r="AO1028">
        <v>1</v>
      </c>
      <c r="AP1028">
        <v>1</v>
      </c>
      <c r="AQ1028">
        <v>0</v>
      </c>
      <c r="AR1028">
        <v>0</v>
      </c>
      <c r="AS1028" t="s">
        <v>3</v>
      </c>
      <c r="AT1028">
        <v>0.28000000000000003</v>
      </c>
      <c r="AU1028" t="s">
        <v>21</v>
      </c>
      <c r="AV1028">
        <v>0</v>
      </c>
      <c r="AW1028">
        <v>2</v>
      </c>
      <c r="AX1028">
        <v>33360441</v>
      </c>
      <c r="AY1028">
        <v>1</v>
      </c>
      <c r="AZ1028">
        <v>0</v>
      </c>
      <c r="BA1028">
        <v>1223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X1028">
        <f>Y1028*Source!I1028</f>
        <v>2.1100800000000003E-2</v>
      </c>
      <c r="CY1028">
        <f>AB1028</f>
        <v>111.99</v>
      </c>
      <c r="CZ1028">
        <f>AF1028</f>
        <v>111.99</v>
      </c>
      <c r="DA1028">
        <f>AJ1028</f>
        <v>1</v>
      </c>
      <c r="DB1028">
        <f>ROUND(((ROUND(AT1028*CZ1028,2)*1.2)*1.25),2)</f>
        <v>47.04</v>
      </c>
      <c r="DC1028">
        <f>ROUND(((ROUND(AT1028*AG1028,2)*1.2)*1.25),2)</f>
        <v>5.67</v>
      </c>
    </row>
    <row r="1029" spans="1:107">
      <c r="A1029">
        <f>ROW(Source!A1028)</f>
        <v>1028</v>
      </c>
      <c r="B1029">
        <v>33304960</v>
      </c>
      <c r="C1029">
        <v>33360052</v>
      </c>
      <c r="D1029">
        <v>31258691</v>
      </c>
      <c r="E1029">
        <v>1</v>
      </c>
      <c r="F1029">
        <v>1</v>
      </c>
      <c r="G1029">
        <v>1</v>
      </c>
      <c r="H1029">
        <v>2</v>
      </c>
      <c r="I1029" t="s">
        <v>838</v>
      </c>
      <c r="J1029" t="s">
        <v>839</v>
      </c>
      <c r="K1029" t="s">
        <v>840</v>
      </c>
      <c r="L1029">
        <v>1368</v>
      </c>
      <c r="N1029">
        <v>1011</v>
      </c>
      <c r="O1029" t="s">
        <v>837</v>
      </c>
      <c r="P1029" t="s">
        <v>837</v>
      </c>
      <c r="Q1029">
        <v>1</v>
      </c>
      <c r="W1029">
        <v>0</v>
      </c>
      <c r="X1029">
        <v>1373224040</v>
      </c>
      <c r="Y1029">
        <v>15.075000000000001</v>
      </c>
      <c r="AA1029">
        <v>0</v>
      </c>
      <c r="AB1029">
        <v>3.12</v>
      </c>
      <c r="AC1029">
        <v>0</v>
      </c>
      <c r="AD1029">
        <v>0</v>
      </c>
      <c r="AE1029">
        <v>0</v>
      </c>
      <c r="AF1029">
        <v>3.12</v>
      </c>
      <c r="AG1029">
        <v>0</v>
      </c>
      <c r="AH1029">
        <v>0</v>
      </c>
      <c r="AI1029">
        <v>1</v>
      </c>
      <c r="AJ1029">
        <v>1</v>
      </c>
      <c r="AK1029">
        <v>1</v>
      </c>
      <c r="AL1029">
        <v>1</v>
      </c>
      <c r="AN1029">
        <v>0</v>
      </c>
      <c r="AO1029">
        <v>1</v>
      </c>
      <c r="AP1029">
        <v>1</v>
      </c>
      <c r="AQ1029">
        <v>0</v>
      </c>
      <c r="AR1029">
        <v>0</v>
      </c>
      <c r="AS1029" t="s">
        <v>3</v>
      </c>
      <c r="AT1029">
        <v>10.050000000000001</v>
      </c>
      <c r="AU1029" t="s">
        <v>21</v>
      </c>
      <c r="AV1029">
        <v>0</v>
      </c>
      <c r="AW1029">
        <v>2</v>
      </c>
      <c r="AX1029">
        <v>33360442</v>
      </c>
      <c r="AY1029">
        <v>1</v>
      </c>
      <c r="AZ1029">
        <v>0</v>
      </c>
      <c r="BA1029">
        <v>1224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X1029">
        <f>Y1029*Source!I1028</f>
        <v>0.75736800000000004</v>
      </c>
      <c r="CY1029">
        <f>AB1029</f>
        <v>3.12</v>
      </c>
      <c r="CZ1029">
        <f>AF1029</f>
        <v>3.12</v>
      </c>
      <c r="DA1029">
        <f>AJ1029</f>
        <v>1</v>
      </c>
      <c r="DB1029">
        <f>ROUND(((ROUND(AT1029*CZ1029,2)*1.2)*1.25),2)</f>
        <v>47.04</v>
      </c>
      <c r="DC1029">
        <f>ROUND(((ROUND(AT1029*AG1029,2)*1.2)*1.25),2)</f>
        <v>0</v>
      </c>
    </row>
    <row r="1030" spans="1:107">
      <c r="A1030">
        <f>ROW(Source!A1028)</f>
        <v>1028</v>
      </c>
      <c r="B1030">
        <v>33304960</v>
      </c>
      <c r="C1030">
        <v>33360052</v>
      </c>
      <c r="D1030">
        <v>31258646</v>
      </c>
      <c r="E1030">
        <v>1</v>
      </c>
      <c r="F1030">
        <v>1</v>
      </c>
      <c r="G1030">
        <v>1</v>
      </c>
      <c r="H1030">
        <v>2</v>
      </c>
      <c r="I1030" t="s">
        <v>866</v>
      </c>
      <c r="J1030" t="s">
        <v>867</v>
      </c>
      <c r="K1030" t="s">
        <v>868</v>
      </c>
      <c r="L1030">
        <v>1368</v>
      </c>
      <c r="N1030">
        <v>1011</v>
      </c>
      <c r="O1030" t="s">
        <v>837</v>
      </c>
      <c r="P1030" t="s">
        <v>837</v>
      </c>
      <c r="Q1030">
        <v>1</v>
      </c>
      <c r="W1030">
        <v>0</v>
      </c>
      <c r="X1030">
        <v>-1985289705</v>
      </c>
      <c r="Y1030">
        <v>0.22499999999999998</v>
      </c>
      <c r="AA1030">
        <v>0</v>
      </c>
      <c r="AB1030">
        <v>6.66</v>
      </c>
      <c r="AC1030">
        <v>0</v>
      </c>
      <c r="AD1030">
        <v>0</v>
      </c>
      <c r="AE1030">
        <v>0</v>
      </c>
      <c r="AF1030">
        <v>6.66</v>
      </c>
      <c r="AG1030">
        <v>0</v>
      </c>
      <c r="AH1030">
        <v>0</v>
      </c>
      <c r="AI1030">
        <v>1</v>
      </c>
      <c r="AJ1030">
        <v>1</v>
      </c>
      <c r="AK1030">
        <v>1</v>
      </c>
      <c r="AL1030">
        <v>1</v>
      </c>
      <c r="AN1030">
        <v>0</v>
      </c>
      <c r="AO1030">
        <v>1</v>
      </c>
      <c r="AP1030">
        <v>1</v>
      </c>
      <c r="AQ1030">
        <v>0</v>
      </c>
      <c r="AR1030">
        <v>0</v>
      </c>
      <c r="AS1030" t="s">
        <v>3</v>
      </c>
      <c r="AT1030">
        <v>0.15</v>
      </c>
      <c r="AU1030" t="s">
        <v>21</v>
      </c>
      <c r="AV1030">
        <v>0</v>
      </c>
      <c r="AW1030">
        <v>2</v>
      </c>
      <c r="AX1030">
        <v>33360443</v>
      </c>
      <c r="AY1030">
        <v>1</v>
      </c>
      <c r="AZ1030">
        <v>0</v>
      </c>
      <c r="BA1030">
        <v>1225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X1030">
        <f>Y1030*Source!I1028</f>
        <v>1.1303999999999998E-2</v>
      </c>
      <c r="CY1030">
        <f>AB1030</f>
        <v>6.66</v>
      </c>
      <c r="CZ1030">
        <f>AF1030</f>
        <v>6.66</v>
      </c>
      <c r="DA1030">
        <f>AJ1030</f>
        <v>1</v>
      </c>
      <c r="DB1030">
        <f>ROUND(((ROUND(AT1030*CZ1030,2)*1.2)*1.25),2)</f>
        <v>1.5</v>
      </c>
      <c r="DC1030">
        <f>ROUND(((ROUND(AT1030*AG1030,2)*1.2)*1.25),2)</f>
        <v>0</v>
      </c>
    </row>
    <row r="1031" spans="1:107">
      <c r="A1031">
        <f>ROW(Source!A1028)</f>
        <v>1028</v>
      </c>
      <c r="B1031">
        <v>33304960</v>
      </c>
      <c r="C1031">
        <v>33360052</v>
      </c>
      <c r="D1031">
        <v>31259879</v>
      </c>
      <c r="E1031">
        <v>1</v>
      </c>
      <c r="F1031">
        <v>1</v>
      </c>
      <c r="G1031">
        <v>1</v>
      </c>
      <c r="H1031">
        <v>2</v>
      </c>
      <c r="I1031" t="s">
        <v>841</v>
      </c>
      <c r="J1031" t="s">
        <v>842</v>
      </c>
      <c r="K1031" t="s">
        <v>843</v>
      </c>
      <c r="L1031">
        <v>1368</v>
      </c>
      <c r="N1031">
        <v>1011</v>
      </c>
      <c r="O1031" t="s">
        <v>837</v>
      </c>
      <c r="P1031" t="s">
        <v>837</v>
      </c>
      <c r="Q1031">
        <v>1</v>
      </c>
      <c r="W1031">
        <v>0</v>
      </c>
      <c r="X1031">
        <v>1372534845</v>
      </c>
      <c r="Y1031">
        <v>0.61499999999999988</v>
      </c>
      <c r="AA1031">
        <v>0</v>
      </c>
      <c r="AB1031">
        <v>65.709999999999994</v>
      </c>
      <c r="AC1031">
        <v>11.6</v>
      </c>
      <c r="AD1031">
        <v>0</v>
      </c>
      <c r="AE1031">
        <v>0</v>
      </c>
      <c r="AF1031">
        <v>65.709999999999994</v>
      </c>
      <c r="AG1031">
        <v>11.6</v>
      </c>
      <c r="AH1031">
        <v>0</v>
      </c>
      <c r="AI1031">
        <v>1</v>
      </c>
      <c r="AJ1031">
        <v>1</v>
      </c>
      <c r="AK1031">
        <v>1</v>
      </c>
      <c r="AL1031">
        <v>1</v>
      </c>
      <c r="AN1031">
        <v>0</v>
      </c>
      <c r="AO1031">
        <v>1</v>
      </c>
      <c r="AP1031">
        <v>1</v>
      </c>
      <c r="AQ1031">
        <v>0</v>
      </c>
      <c r="AR1031">
        <v>0</v>
      </c>
      <c r="AS1031" t="s">
        <v>3</v>
      </c>
      <c r="AT1031">
        <v>0.41</v>
      </c>
      <c r="AU1031" t="s">
        <v>21</v>
      </c>
      <c r="AV1031">
        <v>0</v>
      </c>
      <c r="AW1031">
        <v>2</v>
      </c>
      <c r="AX1031">
        <v>33360444</v>
      </c>
      <c r="AY1031">
        <v>1</v>
      </c>
      <c r="AZ1031">
        <v>0</v>
      </c>
      <c r="BA1031">
        <v>1226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X1031">
        <f>Y1031*Source!I1028</f>
        <v>3.0897599999999994E-2</v>
      </c>
      <c r="CY1031">
        <f>AB1031</f>
        <v>65.709999999999994</v>
      </c>
      <c r="CZ1031">
        <f>AF1031</f>
        <v>65.709999999999994</v>
      </c>
      <c r="DA1031">
        <f>AJ1031</f>
        <v>1</v>
      </c>
      <c r="DB1031">
        <f>ROUND(((ROUND(AT1031*CZ1031,2)*1.2)*1.25),2)</f>
        <v>40.409999999999997</v>
      </c>
      <c r="DC1031">
        <f>ROUND(((ROUND(AT1031*AG1031,2)*1.2)*1.25),2)</f>
        <v>7.14</v>
      </c>
    </row>
    <row r="1032" spans="1:107">
      <c r="A1032">
        <f>ROW(Source!A1028)</f>
        <v>1028</v>
      </c>
      <c r="B1032">
        <v>33304960</v>
      </c>
      <c r="C1032">
        <v>33360052</v>
      </c>
      <c r="D1032">
        <v>31260100</v>
      </c>
      <c r="E1032">
        <v>1</v>
      </c>
      <c r="F1032">
        <v>1</v>
      </c>
      <c r="G1032">
        <v>1</v>
      </c>
      <c r="H1032">
        <v>2</v>
      </c>
      <c r="I1032" t="s">
        <v>858</v>
      </c>
      <c r="J1032" t="s">
        <v>859</v>
      </c>
      <c r="K1032" t="s">
        <v>860</v>
      </c>
      <c r="L1032">
        <v>1368</v>
      </c>
      <c r="N1032">
        <v>1011</v>
      </c>
      <c r="O1032" t="s">
        <v>837</v>
      </c>
      <c r="P1032" t="s">
        <v>837</v>
      </c>
      <c r="Q1032">
        <v>1</v>
      </c>
      <c r="W1032">
        <v>0</v>
      </c>
      <c r="X1032">
        <v>-353815937</v>
      </c>
      <c r="Y1032">
        <v>1.9650000000000001</v>
      </c>
      <c r="AA1032">
        <v>0</v>
      </c>
      <c r="AB1032">
        <v>8.1</v>
      </c>
      <c r="AC1032">
        <v>0</v>
      </c>
      <c r="AD1032">
        <v>0</v>
      </c>
      <c r="AE1032">
        <v>0</v>
      </c>
      <c r="AF1032">
        <v>8.1</v>
      </c>
      <c r="AG1032">
        <v>0</v>
      </c>
      <c r="AH1032">
        <v>0</v>
      </c>
      <c r="AI1032">
        <v>1</v>
      </c>
      <c r="AJ1032">
        <v>1</v>
      </c>
      <c r="AK1032">
        <v>1</v>
      </c>
      <c r="AL1032">
        <v>1</v>
      </c>
      <c r="AN1032">
        <v>0</v>
      </c>
      <c r="AO1032">
        <v>1</v>
      </c>
      <c r="AP1032">
        <v>1</v>
      </c>
      <c r="AQ1032">
        <v>0</v>
      </c>
      <c r="AR1032">
        <v>0</v>
      </c>
      <c r="AS1032" t="s">
        <v>3</v>
      </c>
      <c r="AT1032">
        <v>1.31</v>
      </c>
      <c r="AU1032" t="s">
        <v>21</v>
      </c>
      <c r="AV1032">
        <v>0</v>
      </c>
      <c r="AW1032">
        <v>2</v>
      </c>
      <c r="AX1032">
        <v>33360445</v>
      </c>
      <c r="AY1032">
        <v>1</v>
      </c>
      <c r="AZ1032">
        <v>0</v>
      </c>
      <c r="BA1032">
        <v>1227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X1032">
        <f>Y1032*Source!I1028</f>
        <v>9.8721600000000007E-2</v>
      </c>
      <c r="CY1032">
        <f>AB1032</f>
        <v>8.1</v>
      </c>
      <c r="CZ1032">
        <f>AF1032</f>
        <v>8.1</v>
      </c>
      <c r="DA1032">
        <f>AJ1032</f>
        <v>1</v>
      </c>
      <c r="DB1032">
        <f>ROUND(((ROUND(AT1032*CZ1032,2)*1.2)*1.25),2)</f>
        <v>15.92</v>
      </c>
      <c r="DC1032">
        <f>ROUND(((ROUND(AT1032*AG1032,2)*1.2)*1.25),2)</f>
        <v>0</v>
      </c>
    </row>
    <row r="1033" spans="1:107">
      <c r="A1033">
        <f>ROW(Source!A1028)</f>
        <v>1028</v>
      </c>
      <c r="B1033">
        <v>33304960</v>
      </c>
      <c r="C1033">
        <v>33360052</v>
      </c>
      <c r="D1033">
        <v>31178369</v>
      </c>
      <c r="E1033">
        <v>1</v>
      </c>
      <c r="F1033">
        <v>1</v>
      </c>
      <c r="G1033">
        <v>1</v>
      </c>
      <c r="H1033">
        <v>3</v>
      </c>
      <c r="I1033" t="s">
        <v>915</v>
      </c>
      <c r="J1033" t="s">
        <v>916</v>
      </c>
      <c r="K1033" t="s">
        <v>917</v>
      </c>
      <c r="L1033">
        <v>1346</v>
      </c>
      <c r="N1033">
        <v>1009</v>
      </c>
      <c r="O1033" t="s">
        <v>78</v>
      </c>
      <c r="P1033" t="s">
        <v>78</v>
      </c>
      <c r="Q1033">
        <v>1</v>
      </c>
      <c r="W1033">
        <v>0</v>
      </c>
      <c r="X1033">
        <v>1730218770</v>
      </c>
      <c r="Y1033">
        <v>7.95</v>
      </c>
      <c r="AA1033">
        <v>39.020000000000003</v>
      </c>
      <c r="AB1033">
        <v>0</v>
      </c>
      <c r="AC1033">
        <v>0</v>
      </c>
      <c r="AD1033">
        <v>0</v>
      </c>
      <c r="AE1033">
        <v>39.020000000000003</v>
      </c>
      <c r="AF1033">
        <v>0</v>
      </c>
      <c r="AG1033">
        <v>0</v>
      </c>
      <c r="AH1033">
        <v>0</v>
      </c>
      <c r="AI1033">
        <v>1</v>
      </c>
      <c r="AJ1033">
        <v>1</v>
      </c>
      <c r="AK1033">
        <v>1</v>
      </c>
      <c r="AL1033">
        <v>1</v>
      </c>
      <c r="AN1033">
        <v>0</v>
      </c>
      <c r="AO1033">
        <v>1</v>
      </c>
      <c r="AP1033">
        <v>0</v>
      </c>
      <c r="AQ1033">
        <v>0</v>
      </c>
      <c r="AR1033">
        <v>0</v>
      </c>
      <c r="AS1033" t="s">
        <v>3</v>
      </c>
      <c r="AT1033">
        <v>7.95</v>
      </c>
      <c r="AU1033" t="s">
        <v>3</v>
      </c>
      <c r="AV1033">
        <v>0</v>
      </c>
      <c r="AW1033">
        <v>2</v>
      </c>
      <c r="AX1033">
        <v>33360446</v>
      </c>
      <c r="AY1033">
        <v>1</v>
      </c>
      <c r="AZ1033">
        <v>0</v>
      </c>
      <c r="BA1033">
        <v>1228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X1033">
        <f>Y1033*Source!I1028</f>
        <v>0.39940799999999999</v>
      </c>
      <c r="CY1033">
        <f>AA1033</f>
        <v>39.020000000000003</v>
      </c>
      <c r="CZ1033">
        <f>AE1033</f>
        <v>39.020000000000003</v>
      </c>
      <c r="DA1033">
        <f>AI1033</f>
        <v>1</v>
      </c>
      <c r="DB1033">
        <f>ROUND(ROUND(AT1033*CZ1033,2),2)</f>
        <v>310.20999999999998</v>
      </c>
      <c r="DC1033">
        <f>ROUND(ROUND(AT1033*AG1033,2),2)</f>
        <v>0</v>
      </c>
    </row>
    <row r="1034" spans="1:107">
      <c r="A1034">
        <f>ROW(Source!A1028)</f>
        <v>1028</v>
      </c>
      <c r="B1034">
        <v>33304960</v>
      </c>
      <c r="C1034">
        <v>33360052</v>
      </c>
      <c r="D1034">
        <v>31179550</v>
      </c>
      <c r="E1034">
        <v>1</v>
      </c>
      <c r="F1034">
        <v>1</v>
      </c>
      <c r="G1034">
        <v>1</v>
      </c>
      <c r="H1034">
        <v>3</v>
      </c>
      <c r="I1034" t="s">
        <v>861</v>
      </c>
      <c r="J1034" t="s">
        <v>862</v>
      </c>
      <c r="K1034" t="s">
        <v>863</v>
      </c>
      <c r="L1034">
        <v>1348</v>
      </c>
      <c r="N1034">
        <v>1009</v>
      </c>
      <c r="O1034" t="s">
        <v>32</v>
      </c>
      <c r="P1034" t="s">
        <v>32</v>
      </c>
      <c r="Q1034">
        <v>1000</v>
      </c>
      <c r="W1034">
        <v>0</v>
      </c>
      <c r="X1034">
        <v>-1068056325</v>
      </c>
      <c r="Y1034">
        <v>3.3E-4</v>
      </c>
      <c r="AA1034">
        <v>10362</v>
      </c>
      <c r="AB1034">
        <v>0</v>
      </c>
      <c r="AC1034">
        <v>0</v>
      </c>
      <c r="AD1034">
        <v>0</v>
      </c>
      <c r="AE1034">
        <v>10362</v>
      </c>
      <c r="AF1034">
        <v>0</v>
      </c>
      <c r="AG1034">
        <v>0</v>
      </c>
      <c r="AH1034">
        <v>0</v>
      </c>
      <c r="AI1034">
        <v>1</v>
      </c>
      <c r="AJ1034">
        <v>1</v>
      </c>
      <c r="AK1034">
        <v>1</v>
      </c>
      <c r="AL1034">
        <v>1</v>
      </c>
      <c r="AN1034">
        <v>0</v>
      </c>
      <c r="AO1034">
        <v>1</v>
      </c>
      <c r="AP1034">
        <v>0</v>
      </c>
      <c r="AQ1034">
        <v>0</v>
      </c>
      <c r="AR1034">
        <v>0</v>
      </c>
      <c r="AS1034" t="s">
        <v>3</v>
      </c>
      <c r="AT1034">
        <v>3.3E-4</v>
      </c>
      <c r="AU1034" t="s">
        <v>3</v>
      </c>
      <c r="AV1034">
        <v>0</v>
      </c>
      <c r="AW1034">
        <v>2</v>
      </c>
      <c r="AX1034">
        <v>33360447</v>
      </c>
      <c r="AY1034">
        <v>1</v>
      </c>
      <c r="AZ1034">
        <v>0</v>
      </c>
      <c r="BA1034">
        <v>1229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X1034">
        <f>Y1034*Source!I1028</f>
        <v>1.6579199999999999E-5</v>
      </c>
      <c r="CY1034">
        <f>AA1034</f>
        <v>10362</v>
      </c>
      <c r="CZ1034">
        <f>AE1034</f>
        <v>10362</v>
      </c>
      <c r="DA1034">
        <f>AI1034</f>
        <v>1</v>
      </c>
      <c r="DB1034">
        <f>ROUND(ROUND(AT1034*CZ1034,2),2)</f>
        <v>3.42</v>
      </c>
      <c r="DC1034">
        <f>ROUND(ROUND(AT1034*AG1034,2),2)</f>
        <v>0</v>
      </c>
    </row>
    <row r="1035" spans="1:107">
      <c r="A1035">
        <f>ROW(Source!A1028)</f>
        <v>1028</v>
      </c>
      <c r="B1035">
        <v>33304960</v>
      </c>
      <c r="C1035">
        <v>33360052</v>
      </c>
      <c r="D1035">
        <v>31180727</v>
      </c>
      <c r="E1035">
        <v>1</v>
      </c>
      <c r="F1035">
        <v>1</v>
      </c>
      <c r="G1035">
        <v>1</v>
      </c>
      <c r="H1035">
        <v>3</v>
      </c>
      <c r="I1035" t="s">
        <v>844</v>
      </c>
      <c r="J1035" t="s">
        <v>845</v>
      </c>
      <c r="K1035" t="s">
        <v>846</v>
      </c>
      <c r="L1035">
        <v>1348</v>
      </c>
      <c r="N1035">
        <v>1009</v>
      </c>
      <c r="O1035" t="s">
        <v>32</v>
      </c>
      <c r="P1035" t="s">
        <v>32</v>
      </c>
      <c r="Q1035">
        <v>1000</v>
      </c>
      <c r="W1035">
        <v>0</v>
      </c>
      <c r="X1035">
        <v>-437906794</v>
      </c>
      <c r="Y1035">
        <v>6.0000000000000001E-3</v>
      </c>
      <c r="AA1035">
        <v>9040.01</v>
      </c>
      <c r="AB1035">
        <v>0</v>
      </c>
      <c r="AC1035">
        <v>0</v>
      </c>
      <c r="AD1035">
        <v>0</v>
      </c>
      <c r="AE1035">
        <v>9040.01</v>
      </c>
      <c r="AF1035">
        <v>0</v>
      </c>
      <c r="AG1035">
        <v>0</v>
      </c>
      <c r="AH1035">
        <v>0</v>
      </c>
      <c r="AI1035">
        <v>1</v>
      </c>
      <c r="AJ1035">
        <v>1</v>
      </c>
      <c r="AK1035">
        <v>1</v>
      </c>
      <c r="AL1035">
        <v>1</v>
      </c>
      <c r="AN1035">
        <v>0</v>
      </c>
      <c r="AO1035">
        <v>1</v>
      </c>
      <c r="AP1035">
        <v>0</v>
      </c>
      <c r="AQ1035">
        <v>0</v>
      </c>
      <c r="AR1035">
        <v>0</v>
      </c>
      <c r="AS1035" t="s">
        <v>3</v>
      </c>
      <c r="AT1035">
        <v>6.0000000000000001E-3</v>
      </c>
      <c r="AU1035" t="s">
        <v>3</v>
      </c>
      <c r="AV1035">
        <v>0</v>
      </c>
      <c r="AW1035">
        <v>2</v>
      </c>
      <c r="AX1035">
        <v>33360448</v>
      </c>
      <c r="AY1035">
        <v>1</v>
      </c>
      <c r="AZ1035">
        <v>0</v>
      </c>
      <c r="BA1035">
        <v>1230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X1035">
        <f>Y1035*Source!I1028</f>
        <v>3.0143999999999999E-4</v>
      </c>
      <c r="CY1035">
        <f>AA1035</f>
        <v>9040.01</v>
      </c>
      <c r="CZ1035">
        <f>AE1035</f>
        <v>9040.01</v>
      </c>
      <c r="DA1035">
        <f>AI1035</f>
        <v>1</v>
      </c>
      <c r="DB1035">
        <f>ROUND(ROUND(AT1035*CZ1035,2),2)</f>
        <v>54.24</v>
      </c>
      <c r="DC1035">
        <f>ROUND(ROUND(AT1035*AG1035,2),2)</f>
        <v>0</v>
      </c>
    </row>
    <row r="1036" spans="1:107">
      <c r="A1036">
        <f>ROW(Source!A1028)</f>
        <v>1028</v>
      </c>
      <c r="B1036">
        <v>33304960</v>
      </c>
      <c r="C1036">
        <v>33360052</v>
      </c>
      <c r="D1036">
        <v>31181610</v>
      </c>
      <c r="E1036">
        <v>1</v>
      </c>
      <c r="F1036">
        <v>1</v>
      </c>
      <c r="G1036">
        <v>1</v>
      </c>
      <c r="H1036">
        <v>3</v>
      </c>
      <c r="I1036" t="s">
        <v>847</v>
      </c>
      <c r="J1036" t="s">
        <v>848</v>
      </c>
      <c r="K1036" t="s">
        <v>849</v>
      </c>
      <c r="L1036">
        <v>1346</v>
      </c>
      <c r="N1036">
        <v>1009</v>
      </c>
      <c r="O1036" t="s">
        <v>78</v>
      </c>
      <c r="P1036" t="s">
        <v>78</v>
      </c>
      <c r="Q1036">
        <v>1</v>
      </c>
      <c r="W1036">
        <v>0</v>
      </c>
      <c r="X1036">
        <v>-731615568</v>
      </c>
      <c r="Y1036">
        <v>9.09</v>
      </c>
      <c r="AA1036">
        <v>23.09</v>
      </c>
      <c r="AB1036">
        <v>0</v>
      </c>
      <c r="AC1036">
        <v>0</v>
      </c>
      <c r="AD1036">
        <v>0</v>
      </c>
      <c r="AE1036">
        <v>23.09</v>
      </c>
      <c r="AF1036">
        <v>0</v>
      </c>
      <c r="AG1036">
        <v>0</v>
      </c>
      <c r="AH1036">
        <v>0</v>
      </c>
      <c r="AI1036">
        <v>1</v>
      </c>
      <c r="AJ1036">
        <v>1</v>
      </c>
      <c r="AK1036">
        <v>1</v>
      </c>
      <c r="AL1036">
        <v>1</v>
      </c>
      <c r="AN1036">
        <v>0</v>
      </c>
      <c r="AO1036">
        <v>1</v>
      </c>
      <c r="AP1036">
        <v>0</v>
      </c>
      <c r="AQ1036">
        <v>0</v>
      </c>
      <c r="AR1036">
        <v>0</v>
      </c>
      <c r="AS1036" t="s">
        <v>3</v>
      </c>
      <c r="AT1036">
        <v>9.09</v>
      </c>
      <c r="AU1036" t="s">
        <v>3</v>
      </c>
      <c r="AV1036">
        <v>0</v>
      </c>
      <c r="AW1036">
        <v>2</v>
      </c>
      <c r="AX1036">
        <v>33360449</v>
      </c>
      <c r="AY1036">
        <v>1</v>
      </c>
      <c r="AZ1036">
        <v>0</v>
      </c>
      <c r="BA1036">
        <v>1231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X1036">
        <f>Y1036*Source!I1028</f>
        <v>0.45668159999999997</v>
      </c>
      <c r="CY1036">
        <f>AA1036</f>
        <v>23.09</v>
      </c>
      <c r="CZ1036">
        <f>AE1036</f>
        <v>23.09</v>
      </c>
      <c r="DA1036">
        <f>AI1036</f>
        <v>1</v>
      </c>
      <c r="DB1036">
        <f>ROUND(ROUND(AT1036*CZ1036,2),2)</f>
        <v>209.89</v>
      </c>
      <c r="DC1036">
        <f>ROUND(ROUND(AT1036*AG1036,2),2)</f>
        <v>0</v>
      </c>
    </row>
    <row r="1037" spans="1:107">
      <c r="A1037">
        <f>ROW(Source!A1070)</f>
        <v>1070</v>
      </c>
      <c r="B1037">
        <v>33304975</v>
      </c>
      <c r="C1037">
        <v>33360195</v>
      </c>
      <c r="D1037">
        <v>31172061</v>
      </c>
      <c r="E1037">
        <v>1</v>
      </c>
      <c r="F1037">
        <v>1</v>
      </c>
      <c r="G1037">
        <v>1</v>
      </c>
      <c r="H1037">
        <v>1</v>
      </c>
      <c r="I1037" t="s">
        <v>850</v>
      </c>
      <c r="J1037" t="s">
        <v>3</v>
      </c>
      <c r="K1037" t="s">
        <v>851</v>
      </c>
      <c r="L1037">
        <v>1191</v>
      </c>
      <c r="N1037">
        <v>1013</v>
      </c>
      <c r="O1037" t="s">
        <v>831</v>
      </c>
      <c r="P1037" t="s">
        <v>831</v>
      </c>
      <c r="Q1037">
        <v>1</v>
      </c>
      <c r="W1037">
        <v>0</v>
      </c>
      <c r="X1037">
        <v>-784637506</v>
      </c>
      <c r="Y1037">
        <v>8.2109999999999985</v>
      </c>
      <c r="AA1037">
        <v>0</v>
      </c>
      <c r="AB1037">
        <v>0</v>
      </c>
      <c r="AC1037">
        <v>0</v>
      </c>
      <c r="AD1037">
        <v>8.74</v>
      </c>
      <c r="AE1037">
        <v>0</v>
      </c>
      <c r="AF1037">
        <v>0</v>
      </c>
      <c r="AG1037">
        <v>0</v>
      </c>
      <c r="AH1037">
        <v>8.74</v>
      </c>
      <c r="AI1037">
        <v>1</v>
      </c>
      <c r="AJ1037">
        <v>1</v>
      </c>
      <c r="AK1037">
        <v>1</v>
      </c>
      <c r="AL1037">
        <v>1</v>
      </c>
      <c r="AN1037">
        <v>0</v>
      </c>
      <c r="AO1037">
        <v>1</v>
      </c>
      <c r="AP1037">
        <v>1</v>
      </c>
      <c r="AQ1037">
        <v>0</v>
      </c>
      <c r="AR1037">
        <v>0</v>
      </c>
      <c r="AS1037" t="s">
        <v>3</v>
      </c>
      <c r="AT1037">
        <v>5.95</v>
      </c>
      <c r="AU1037" t="s">
        <v>22</v>
      </c>
      <c r="AV1037">
        <v>1</v>
      </c>
      <c r="AW1037">
        <v>2</v>
      </c>
      <c r="AX1037">
        <v>33360205</v>
      </c>
      <c r="AY1037">
        <v>1</v>
      </c>
      <c r="AZ1037">
        <v>0</v>
      </c>
      <c r="BA1037">
        <v>1237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X1037">
        <f>Y1037*Source!I1070</f>
        <v>16.421999999999997</v>
      </c>
      <c r="CY1037">
        <f>AD1037</f>
        <v>8.74</v>
      </c>
      <c r="CZ1037">
        <f>AH1037</f>
        <v>8.74</v>
      </c>
      <c r="DA1037">
        <f>AL1037</f>
        <v>1</v>
      </c>
      <c r="DB1037">
        <f>ROUND(((ROUND(AT1037*CZ1037,2)*1.2)*1.15),2)</f>
        <v>71.760000000000005</v>
      </c>
      <c r="DC1037">
        <f>ROUND(((ROUND(AT1037*AG1037,2)*1.2)*1.15),2)</f>
        <v>0</v>
      </c>
    </row>
    <row r="1038" spans="1:107">
      <c r="A1038">
        <f>ROW(Source!A1070)</f>
        <v>1070</v>
      </c>
      <c r="B1038">
        <v>33304975</v>
      </c>
      <c r="C1038">
        <v>33360195</v>
      </c>
      <c r="D1038">
        <v>31172011</v>
      </c>
      <c r="E1038">
        <v>1</v>
      </c>
      <c r="F1038">
        <v>1</v>
      </c>
      <c r="G1038">
        <v>1</v>
      </c>
      <c r="H1038">
        <v>1</v>
      </c>
      <c r="I1038" t="s">
        <v>832</v>
      </c>
      <c r="J1038" t="s">
        <v>3</v>
      </c>
      <c r="K1038" t="s">
        <v>833</v>
      </c>
      <c r="L1038">
        <v>1191</v>
      </c>
      <c r="N1038">
        <v>1013</v>
      </c>
      <c r="O1038" t="s">
        <v>831</v>
      </c>
      <c r="P1038" t="s">
        <v>831</v>
      </c>
      <c r="Q1038">
        <v>1</v>
      </c>
      <c r="W1038">
        <v>0</v>
      </c>
      <c r="X1038">
        <v>-1417349443</v>
      </c>
      <c r="Y1038">
        <v>0.04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1</v>
      </c>
      <c r="AJ1038">
        <v>1</v>
      </c>
      <c r="AK1038">
        <v>1</v>
      </c>
      <c r="AL1038">
        <v>1</v>
      </c>
      <c r="AN1038">
        <v>0</v>
      </c>
      <c r="AO1038">
        <v>1</v>
      </c>
      <c r="AP1038">
        <v>0</v>
      </c>
      <c r="AQ1038">
        <v>0</v>
      </c>
      <c r="AR1038">
        <v>0</v>
      </c>
      <c r="AS1038" t="s">
        <v>3</v>
      </c>
      <c r="AT1038">
        <v>0.04</v>
      </c>
      <c r="AU1038" t="s">
        <v>3</v>
      </c>
      <c r="AV1038">
        <v>2</v>
      </c>
      <c r="AW1038">
        <v>2</v>
      </c>
      <c r="AX1038">
        <v>33360206</v>
      </c>
      <c r="AY1038">
        <v>1</v>
      </c>
      <c r="AZ1038">
        <v>2048</v>
      </c>
      <c r="BA1038">
        <v>1238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X1038">
        <f>Y1038*Source!I1070</f>
        <v>0.08</v>
      </c>
      <c r="CY1038">
        <f>AD1038</f>
        <v>0</v>
      </c>
      <c r="CZ1038">
        <f>AH1038</f>
        <v>0</v>
      </c>
      <c r="DA1038">
        <f>AL1038</f>
        <v>1</v>
      </c>
      <c r="DB1038">
        <f>ROUND(ROUND(AT1038*CZ1038,2),2)</f>
        <v>0</v>
      </c>
      <c r="DC1038">
        <f>ROUND(ROUND(AT1038*AG1038,2),2)</f>
        <v>0</v>
      </c>
    </row>
    <row r="1039" spans="1:107">
      <c r="A1039">
        <f>ROW(Source!A1070)</f>
        <v>1070</v>
      </c>
      <c r="B1039">
        <v>33304975</v>
      </c>
      <c r="C1039">
        <v>33360195</v>
      </c>
      <c r="D1039">
        <v>31258491</v>
      </c>
      <c r="E1039">
        <v>1</v>
      </c>
      <c r="F1039">
        <v>1</v>
      </c>
      <c r="G1039">
        <v>1</v>
      </c>
      <c r="H1039">
        <v>2</v>
      </c>
      <c r="I1039" t="s">
        <v>834</v>
      </c>
      <c r="J1039" t="s">
        <v>835</v>
      </c>
      <c r="K1039" t="s">
        <v>836</v>
      </c>
      <c r="L1039">
        <v>1368</v>
      </c>
      <c r="N1039">
        <v>1011</v>
      </c>
      <c r="O1039" t="s">
        <v>837</v>
      </c>
      <c r="P1039" t="s">
        <v>837</v>
      </c>
      <c r="Q1039">
        <v>1</v>
      </c>
      <c r="W1039">
        <v>0</v>
      </c>
      <c r="X1039">
        <v>-1718674368</v>
      </c>
      <c r="Y1039">
        <v>1.4999999999999999E-2</v>
      </c>
      <c r="AA1039">
        <v>0</v>
      </c>
      <c r="AB1039">
        <v>111.99</v>
      </c>
      <c r="AC1039">
        <v>13.5</v>
      </c>
      <c r="AD1039">
        <v>0</v>
      </c>
      <c r="AE1039">
        <v>0</v>
      </c>
      <c r="AF1039">
        <v>111.99</v>
      </c>
      <c r="AG1039">
        <v>13.5</v>
      </c>
      <c r="AH1039">
        <v>0</v>
      </c>
      <c r="AI1039">
        <v>1</v>
      </c>
      <c r="AJ1039">
        <v>1</v>
      </c>
      <c r="AK1039">
        <v>1</v>
      </c>
      <c r="AL1039">
        <v>1</v>
      </c>
      <c r="AN1039">
        <v>0</v>
      </c>
      <c r="AO1039">
        <v>1</v>
      </c>
      <c r="AP1039">
        <v>1</v>
      </c>
      <c r="AQ1039">
        <v>0</v>
      </c>
      <c r="AR1039">
        <v>0</v>
      </c>
      <c r="AS1039" t="s">
        <v>3</v>
      </c>
      <c r="AT1039">
        <v>0.01</v>
      </c>
      <c r="AU1039" t="s">
        <v>21</v>
      </c>
      <c r="AV1039">
        <v>0</v>
      </c>
      <c r="AW1039">
        <v>2</v>
      </c>
      <c r="AX1039">
        <v>33360207</v>
      </c>
      <c r="AY1039">
        <v>1</v>
      </c>
      <c r="AZ1039">
        <v>0</v>
      </c>
      <c r="BA1039">
        <v>1239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X1039">
        <f>Y1039*Source!I1070</f>
        <v>0.03</v>
      </c>
      <c r="CY1039">
        <f>AB1039</f>
        <v>111.99</v>
      </c>
      <c r="CZ1039">
        <f>AF1039</f>
        <v>111.99</v>
      </c>
      <c r="DA1039">
        <f>AJ1039</f>
        <v>1</v>
      </c>
      <c r="DB1039">
        <f>ROUND(((ROUND(AT1039*CZ1039,2)*1.2)*1.25),2)</f>
        <v>1.68</v>
      </c>
      <c r="DC1039">
        <f>ROUND(((ROUND(AT1039*AG1039,2)*1.2)*1.25),2)</f>
        <v>0.21</v>
      </c>
    </row>
    <row r="1040" spans="1:107">
      <c r="A1040">
        <f>ROW(Source!A1070)</f>
        <v>1070</v>
      </c>
      <c r="B1040">
        <v>33304975</v>
      </c>
      <c r="C1040">
        <v>33360195</v>
      </c>
      <c r="D1040">
        <v>31258691</v>
      </c>
      <c r="E1040">
        <v>1</v>
      </c>
      <c r="F1040">
        <v>1</v>
      </c>
      <c r="G1040">
        <v>1</v>
      </c>
      <c r="H1040">
        <v>2</v>
      </c>
      <c r="I1040" t="s">
        <v>838</v>
      </c>
      <c r="J1040" t="s">
        <v>839</v>
      </c>
      <c r="K1040" t="s">
        <v>840</v>
      </c>
      <c r="L1040">
        <v>1368</v>
      </c>
      <c r="N1040">
        <v>1011</v>
      </c>
      <c r="O1040" t="s">
        <v>837</v>
      </c>
      <c r="P1040" t="s">
        <v>837</v>
      </c>
      <c r="Q1040">
        <v>1</v>
      </c>
      <c r="W1040">
        <v>0</v>
      </c>
      <c r="X1040">
        <v>1373224040</v>
      </c>
      <c r="Y1040">
        <v>2.04</v>
      </c>
      <c r="AA1040">
        <v>0</v>
      </c>
      <c r="AB1040">
        <v>3.12</v>
      </c>
      <c r="AC1040">
        <v>0</v>
      </c>
      <c r="AD1040">
        <v>0</v>
      </c>
      <c r="AE1040">
        <v>0</v>
      </c>
      <c r="AF1040">
        <v>3.12</v>
      </c>
      <c r="AG1040">
        <v>0</v>
      </c>
      <c r="AH1040">
        <v>0</v>
      </c>
      <c r="AI1040">
        <v>1</v>
      </c>
      <c r="AJ1040">
        <v>1</v>
      </c>
      <c r="AK1040">
        <v>1</v>
      </c>
      <c r="AL1040">
        <v>1</v>
      </c>
      <c r="AN1040">
        <v>0</v>
      </c>
      <c r="AO1040">
        <v>1</v>
      </c>
      <c r="AP1040">
        <v>1</v>
      </c>
      <c r="AQ1040">
        <v>0</v>
      </c>
      <c r="AR1040">
        <v>0</v>
      </c>
      <c r="AS1040" t="s">
        <v>3</v>
      </c>
      <c r="AT1040">
        <v>1.36</v>
      </c>
      <c r="AU1040" t="s">
        <v>21</v>
      </c>
      <c r="AV1040">
        <v>0</v>
      </c>
      <c r="AW1040">
        <v>2</v>
      </c>
      <c r="AX1040">
        <v>33360208</v>
      </c>
      <c r="AY1040">
        <v>1</v>
      </c>
      <c r="AZ1040">
        <v>0</v>
      </c>
      <c r="BA1040">
        <v>1240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X1040">
        <f>Y1040*Source!I1070</f>
        <v>4.08</v>
      </c>
      <c r="CY1040">
        <f>AB1040</f>
        <v>3.12</v>
      </c>
      <c r="CZ1040">
        <f>AF1040</f>
        <v>3.12</v>
      </c>
      <c r="DA1040">
        <f>AJ1040</f>
        <v>1</v>
      </c>
      <c r="DB1040">
        <f>ROUND(((ROUND(AT1040*CZ1040,2)*1.2)*1.25),2)</f>
        <v>6.36</v>
      </c>
      <c r="DC1040">
        <f>ROUND(((ROUND(AT1040*AG1040,2)*1.2)*1.25),2)</f>
        <v>0</v>
      </c>
    </row>
    <row r="1041" spans="1:107">
      <c r="A1041">
        <f>ROW(Source!A1070)</f>
        <v>1070</v>
      </c>
      <c r="B1041">
        <v>33304975</v>
      </c>
      <c r="C1041">
        <v>33360195</v>
      </c>
      <c r="D1041">
        <v>31259879</v>
      </c>
      <c r="E1041">
        <v>1</v>
      </c>
      <c r="F1041">
        <v>1</v>
      </c>
      <c r="G1041">
        <v>1</v>
      </c>
      <c r="H1041">
        <v>2</v>
      </c>
      <c r="I1041" t="s">
        <v>841</v>
      </c>
      <c r="J1041" t="s">
        <v>842</v>
      </c>
      <c r="K1041" t="s">
        <v>843</v>
      </c>
      <c r="L1041">
        <v>1368</v>
      </c>
      <c r="N1041">
        <v>1011</v>
      </c>
      <c r="O1041" t="s">
        <v>837</v>
      </c>
      <c r="P1041" t="s">
        <v>837</v>
      </c>
      <c r="Q1041">
        <v>1</v>
      </c>
      <c r="W1041">
        <v>0</v>
      </c>
      <c r="X1041">
        <v>1372534845</v>
      </c>
      <c r="Y1041">
        <v>4.4999999999999998E-2</v>
      </c>
      <c r="AA1041">
        <v>0</v>
      </c>
      <c r="AB1041">
        <v>65.709999999999994</v>
      </c>
      <c r="AC1041">
        <v>11.6</v>
      </c>
      <c r="AD1041">
        <v>0</v>
      </c>
      <c r="AE1041">
        <v>0</v>
      </c>
      <c r="AF1041">
        <v>65.709999999999994</v>
      </c>
      <c r="AG1041">
        <v>11.6</v>
      </c>
      <c r="AH1041">
        <v>0</v>
      </c>
      <c r="AI1041">
        <v>1</v>
      </c>
      <c r="AJ1041">
        <v>1</v>
      </c>
      <c r="AK1041">
        <v>1</v>
      </c>
      <c r="AL1041">
        <v>1</v>
      </c>
      <c r="AN1041">
        <v>0</v>
      </c>
      <c r="AO1041">
        <v>1</v>
      </c>
      <c r="AP1041">
        <v>1</v>
      </c>
      <c r="AQ1041">
        <v>0</v>
      </c>
      <c r="AR1041">
        <v>0</v>
      </c>
      <c r="AS1041" t="s">
        <v>3</v>
      </c>
      <c r="AT1041">
        <v>0.03</v>
      </c>
      <c r="AU1041" t="s">
        <v>21</v>
      </c>
      <c r="AV1041">
        <v>0</v>
      </c>
      <c r="AW1041">
        <v>2</v>
      </c>
      <c r="AX1041">
        <v>33360209</v>
      </c>
      <c r="AY1041">
        <v>1</v>
      </c>
      <c r="AZ1041">
        <v>0</v>
      </c>
      <c r="BA1041">
        <v>1241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X1041">
        <f>Y1041*Source!I1070</f>
        <v>0.09</v>
      </c>
      <c r="CY1041">
        <f>AB1041</f>
        <v>65.709999999999994</v>
      </c>
      <c r="CZ1041">
        <f>AF1041</f>
        <v>65.709999999999994</v>
      </c>
      <c r="DA1041">
        <f>AJ1041</f>
        <v>1</v>
      </c>
      <c r="DB1041">
        <f>ROUND(((ROUND(AT1041*CZ1041,2)*1.2)*1.25),2)</f>
        <v>2.96</v>
      </c>
      <c r="DC1041">
        <f>ROUND(((ROUND(AT1041*AG1041,2)*1.2)*1.25),2)</f>
        <v>0.53</v>
      </c>
    </row>
    <row r="1042" spans="1:107">
      <c r="A1042">
        <f>ROW(Source!A1070)</f>
        <v>1070</v>
      </c>
      <c r="B1042">
        <v>33304975</v>
      </c>
      <c r="C1042">
        <v>33360195</v>
      </c>
      <c r="D1042">
        <v>31175973</v>
      </c>
      <c r="E1042">
        <v>1</v>
      </c>
      <c r="F1042">
        <v>1</v>
      </c>
      <c r="G1042">
        <v>1</v>
      </c>
      <c r="H1042">
        <v>3</v>
      </c>
      <c r="I1042" t="s">
        <v>889</v>
      </c>
      <c r="J1042" t="s">
        <v>890</v>
      </c>
      <c r="K1042" t="s">
        <v>891</v>
      </c>
      <c r="L1042">
        <v>1348</v>
      </c>
      <c r="N1042">
        <v>1009</v>
      </c>
      <c r="O1042" t="s">
        <v>32</v>
      </c>
      <c r="P1042" t="s">
        <v>32</v>
      </c>
      <c r="Q1042">
        <v>1000</v>
      </c>
      <c r="W1042">
        <v>0</v>
      </c>
      <c r="X1042">
        <v>731670393</v>
      </c>
      <c r="Y1042">
        <v>2.9999999999999997E-4</v>
      </c>
      <c r="AA1042">
        <v>26499</v>
      </c>
      <c r="AB1042">
        <v>0</v>
      </c>
      <c r="AC1042">
        <v>0</v>
      </c>
      <c r="AD1042">
        <v>0</v>
      </c>
      <c r="AE1042">
        <v>26499</v>
      </c>
      <c r="AF1042">
        <v>0</v>
      </c>
      <c r="AG1042">
        <v>0</v>
      </c>
      <c r="AH1042">
        <v>0</v>
      </c>
      <c r="AI1042">
        <v>1</v>
      </c>
      <c r="AJ1042">
        <v>1</v>
      </c>
      <c r="AK1042">
        <v>1</v>
      </c>
      <c r="AL1042">
        <v>1</v>
      </c>
      <c r="AN1042">
        <v>0</v>
      </c>
      <c r="AO1042">
        <v>1</v>
      </c>
      <c r="AP1042">
        <v>0</v>
      </c>
      <c r="AQ1042">
        <v>0</v>
      </c>
      <c r="AR1042">
        <v>0</v>
      </c>
      <c r="AS1042" t="s">
        <v>3</v>
      </c>
      <c r="AT1042">
        <v>2.9999999999999997E-4</v>
      </c>
      <c r="AU1042" t="s">
        <v>3</v>
      </c>
      <c r="AV1042">
        <v>0</v>
      </c>
      <c r="AW1042">
        <v>2</v>
      </c>
      <c r="AX1042">
        <v>33360210</v>
      </c>
      <c r="AY1042">
        <v>1</v>
      </c>
      <c r="AZ1042">
        <v>0</v>
      </c>
      <c r="BA1042">
        <v>1242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X1042">
        <f>Y1042*Source!I1070</f>
        <v>5.9999999999999995E-4</v>
      </c>
      <c r="CY1042">
        <f>AA1042</f>
        <v>26499</v>
      </c>
      <c r="CZ1042">
        <f>AE1042</f>
        <v>26499</v>
      </c>
      <c r="DA1042">
        <f>AI1042</f>
        <v>1</v>
      </c>
      <c r="DB1042">
        <f>ROUND(ROUND(AT1042*CZ1042,2),2)</f>
        <v>7.95</v>
      </c>
      <c r="DC1042">
        <f>ROUND(ROUND(AT1042*AG1042,2),2)</f>
        <v>0</v>
      </c>
    </row>
    <row r="1043" spans="1:107">
      <c r="A1043">
        <f>ROW(Source!A1070)</f>
        <v>1070</v>
      </c>
      <c r="B1043">
        <v>33304975</v>
      </c>
      <c r="C1043">
        <v>33360195</v>
      </c>
      <c r="D1043">
        <v>31180727</v>
      </c>
      <c r="E1043">
        <v>1</v>
      </c>
      <c r="F1043">
        <v>1</v>
      </c>
      <c r="G1043">
        <v>1</v>
      </c>
      <c r="H1043">
        <v>3</v>
      </c>
      <c r="I1043" t="s">
        <v>844</v>
      </c>
      <c r="J1043" t="s">
        <v>845</v>
      </c>
      <c r="K1043" t="s">
        <v>846</v>
      </c>
      <c r="L1043">
        <v>1348</v>
      </c>
      <c r="N1043">
        <v>1009</v>
      </c>
      <c r="O1043" t="s">
        <v>32</v>
      </c>
      <c r="P1043" t="s">
        <v>32</v>
      </c>
      <c r="Q1043">
        <v>1000</v>
      </c>
      <c r="W1043">
        <v>0</v>
      </c>
      <c r="X1043">
        <v>-437906794</v>
      </c>
      <c r="Y1043">
        <v>8.0000000000000004E-4</v>
      </c>
      <c r="AA1043">
        <v>9040.01</v>
      </c>
      <c r="AB1043">
        <v>0</v>
      </c>
      <c r="AC1043">
        <v>0</v>
      </c>
      <c r="AD1043">
        <v>0</v>
      </c>
      <c r="AE1043">
        <v>9040.01</v>
      </c>
      <c r="AF1043">
        <v>0</v>
      </c>
      <c r="AG1043">
        <v>0</v>
      </c>
      <c r="AH1043">
        <v>0</v>
      </c>
      <c r="AI1043">
        <v>1</v>
      </c>
      <c r="AJ1043">
        <v>1</v>
      </c>
      <c r="AK1043">
        <v>1</v>
      </c>
      <c r="AL1043">
        <v>1</v>
      </c>
      <c r="AN1043">
        <v>0</v>
      </c>
      <c r="AO1043">
        <v>1</v>
      </c>
      <c r="AP1043">
        <v>0</v>
      </c>
      <c r="AQ1043">
        <v>0</v>
      </c>
      <c r="AR1043">
        <v>0</v>
      </c>
      <c r="AS1043" t="s">
        <v>3</v>
      </c>
      <c r="AT1043">
        <v>8.0000000000000004E-4</v>
      </c>
      <c r="AU1043" t="s">
        <v>3</v>
      </c>
      <c r="AV1043">
        <v>0</v>
      </c>
      <c r="AW1043">
        <v>2</v>
      </c>
      <c r="AX1043">
        <v>33360211</v>
      </c>
      <c r="AY1043">
        <v>1</v>
      </c>
      <c r="AZ1043">
        <v>0</v>
      </c>
      <c r="BA1043">
        <v>1243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X1043">
        <f>Y1043*Source!I1070</f>
        <v>1.6000000000000001E-3</v>
      </c>
      <c r="CY1043">
        <f>AA1043</f>
        <v>9040.01</v>
      </c>
      <c r="CZ1043">
        <f>AE1043</f>
        <v>9040.01</v>
      </c>
      <c r="DA1043">
        <f>AI1043</f>
        <v>1</v>
      </c>
      <c r="DB1043">
        <f>ROUND(ROUND(AT1043*CZ1043,2),2)</f>
        <v>7.23</v>
      </c>
      <c r="DC1043">
        <f>ROUND(ROUND(AT1043*AG1043,2),2)</f>
        <v>0</v>
      </c>
    </row>
    <row r="1044" spans="1:107">
      <c r="A1044">
        <f>ROW(Source!A1070)</f>
        <v>1070</v>
      </c>
      <c r="B1044">
        <v>33304975</v>
      </c>
      <c r="C1044">
        <v>33360195</v>
      </c>
      <c r="D1044">
        <v>31181610</v>
      </c>
      <c r="E1044">
        <v>1</v>
      </c>
      <c r="F1044">
        <v>1</v>
      </c>
      <c r="G1044">
        <v>1</v>
      </c>
      <c r="H1044">
        <v>3</v>
      </c>
      <c r="I1044" t="s">
        <v>847</v>
      </c>
      <c r="J1044" t="s">
        <v>848</v>
      </c>
      <c r="K1044" t="s">
        <v>849</v>
      </c>
      <c r="L1044">
        <v>1346</v>
      </c>
      <c r="N1044">
        <v>1009</v>
      </c>
      <c r="O1044" t="s">
        <v>78</v>
      </c>
      <c r="P1044" t="s">
        <v>78</v>
      </c>
      <c r="Q1044">
        <v>1</v>
      </c>
      <c r="W1044">
        <v>0</v>
      </c>
      <c r="X1044">
        <v>-731615568</v>
      </c>
      <c r="Y1044">
        <v>0.43</v>
      </c>
      <c r="AA1044">
        <v>23.09</v>
      </c>
      <c r="AB1044">
        <v>0</v>
      </c>
      <c r="AC1044">
        <v>0</v>
      </c>
      <c r="AD1044">
        <v>0</v>
      </c>
      <c r="AE1044">
        <v>23.09</v>
      </c>
      <c r="AF1044">
        <v>0</v>
      </c>
      <c r="AG1044">
        <v>0</v>
      </c>
      <c r="AH1044">
        <v>0</v>
      </c>
      <c r="AI1044">
        <v>1</v>
      </c>
      <c r="AJ1044">
        <v>1</v>
      </c>
      <c r="AK1044">
        <v>1</v>
      </c>
      <c r="AL1044">
        <v>1</v>
      </c>
      <c r="AN1044">
        <v>0</v>
      </c>
      <c r="AO1044">
        <v>1</v>
      </c>
      <c r="AP1044">
        <v>0</v>
      </c>
      <c r="AQ1044">
        <v>0</v>
      </c>
      <c r="AR1044">
        <v>0</v>
      </c>
      <c r="AS1044" t="s">
        <v>3</v>
      </c>
      <c r="AT1044">
        <v>0.43</v>
      </c>
      <c r="AU1044" t="s">
        <v>3</v>
      </c>
      <c r="AV1044">
        <v>0</v>
      </c>
      <c r="AW1044">
        <v>2</v>
      </c>
      <c r="AX1044">
        <v>33360212</v>
      </c>
      <c r="AY1044">
        <v>1</v>
      </c>
      <c r="AZ1044">
        <v>0</v>
      </c>
      <c r="BA1044">
        <v>1244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X1044">
        <f>Y1044*Source!I1070</f>
        <v>0.86</v>
      </c>
      <c r="CY1044">
        <f>AA1044</f>
        <v>23.09</v>
      </c>
      <c r="CZ1044">
        <f>AE1044</f>
        <v>23.09</v>
      </c>
      <c r="DA1044">
        <f>AI1044</f>
        <v>1</v>
      </c>
      <c r="DB1044">
        <f>ROUND(ROUND(AT1044*CZ1044,2),2)</f>
        <v>9.93</v>
      </c>
      <c r="DC1044">
        <f>ROUND(ROUND(AT1044*AG1044,2),2)</f>
        <v>0</v>
      </c>
    </row>
    <row r="1045" spans="1:107">
      <c r="A1045">
        <f>ROW(Source!A1070)</f>
        <v>1070</v>
      </c>
      <c r="B1045">
        <v>33304975</v>
      </c>
      <c r="C1045">
        <v>33360195</v>
      </c>
      <c r="D1045">
        <v>31238438</v>
      </c>
      <c r="E1045">
        <v>1</v>
      </c>
      <c r="F1045">
        <v>1</v>
      </c>
      <c r="G1045">
        <v>1</v>
      </c>
      <c r="H1045">
        <v>3</v>
      </c>
      <c r="I1045" t="s">
        <v>892</v>
      </c>
      <c r="J1045" t="s">
        <v>893</v>
      </c>
      <c r="K1045" t="s">
        <v>894</v>
      </c>
      <c r="L1045">
        <v>1301</v>
      </c>
      <c r="N1045">
        <v>1003</v>
      </c>
      <c r="O1045" t="s">
        <v>275</v>
      </c>
      <c r="P1045" t="s">
        <v>275</v>
      </c>
      <c r="Q1045">
        <v>1</v>
      </c>
      <c r="W1045">
        <v>0</v>
      </c>
      <c r="X1045">
        <v>2069285701</v>
      </c>
      <c r="Y1045">
        <v>0.39</v>
      </c>
      <c r="AA1045">
        <v>15.33</v>
      </c>
      <c r="AB1045">
        <v>0</v>
      </c>
      <c r="AC1045">
        <v>0</v>
      </c>
      <c r="AD1045">
        <v>0</v>
      </c>
      <c r="AE1045">
        <v>15.33</v>
      </c>
      <c r="AF1045">
        <v>0</v>
      </c>
      <c r="AG1045">
        <v>0</v>
      </c>
      <c r="AH1045">
        <v>0</v>
      </c>
      <c r="AI1045">
        <v>1</v>
      </c>
      <c r="AJ1045">
        <v>1</v>
      </c>
      <c r="AK1045">
        <v>1</v>
      </c>
      <c r="AL1045">
        <v>1</v>
      </c>
      <c r="AN1045">
        <v>0</v>
      </c>
      <c r="AO1045">
        <v>1</v>
      </c>
      <c r="AP1045">
        <v>0</v>
      </c>
      <c r="AQ1045">
        <v>0</v>
      </c>
      <c r="AR1045">
        <v>0</v>
      </c>
      <c r="AS1045" t="s">
        <v>3</v>
      </c>
      <c r="AT1045">
        <v>0.39</v>
      </c>
      <c r="AU1045" t="s">
        <v>3</v>
      </c>
      <c r="AV1045">
        <v>0</v>
      </c>
      <c r="AW1045">
        <v>2</v>
      </c>
      <c r="AX1045">
        <v>33360216</v>
      </c>
      <c r="AY1045">
        <v>1</v>
      </c>
      <c r="AZ1045">
        <v>0</v>
      </c>
      <c r="BA1045">
        <v>1248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X1045">
        <f>Y1045*Source!I1070</f>
        <v>0.78</v>
      </c>
      <c r="CY1045">
        <f>AA1045</f>
        <v>15.33</v>
      </c>
      <c r="CZ1045">
        <f>AE1045</f>
        <v>15.33</v>
      </c>
      <c r="DA1045">
        <f>AI1045</f>
        <v>1</v>
      </c>
      <c r="DB1045">
        <f>ROUND(ROUND(AT1045*CZ1045,2),2)</f>
        <v>5.98</v>
      </c>
      <c r="DC1045">
        <f>ROUND(ROUND(AT1045*AG1045,2),2)</f>
        <v>0</v>
      </c>
    </row>
    <row r="1046" spans="1:107">
      <c r="A1046">
        <f>ROW(Source!A1071)</f>
        <v>1071</v>
      </c>
      <c r="B1046">
        <v>33304960</v>
      </c>
      <c r="C1046">
        <v>33360195</v>
      </c>
      <c r="D1046">
        <v>31172061</v>
      </c>
      <c r="E1046">
        <v>1</v>
      </c>
      <c r="F1046">
        <v>1</v>
      </c>
      <c r="G1046">
        <v>1</v>
      </c>
      <c r="H1046">
        <v>1</v>
      </c>
      <c r="I1046" t="s">
        <v>850</v>
      </c>
      <c r="J1046" t="s">
        <v>3</v>
      </c>
      <c r="K1046" t="s">
        <v>851</v>
      </c>
      <c r="L1046">
        <v>1191</v>
      </c>
      <c r="N1046">
        <v>1013</v>
      </c>
      <c r="O1046" t="s">
        <v>831</v>
      </c>
      <c r="P1046" t="s">
        <v>831</v>
      </c>
      <c r="Q1046">
        <v>1</v>
      </c>
      <c r="W1046">
        <v>0</v>
      </c>
      <c r="X1046">
        <v>-784637506</v>
      </c>
      <c r="Y1046">
        <v>8.2109999999999985</v>
      </c>
      <c r="AA1046">
        <v>0</v>
      </c>
      <c r="AB1046">
        <v>0</v>
      </c>
      <c r="AC1046">
        <v>0</v>
      </c>
      <c r="AD1046">
        <v>8.74</v>
      </c>
      <c r="AE1046">
        <v>0</v>
      </c>
      <c r="AF1046">
        <v>0</v>
      </c>
      <c r="AG1046">
        <v>0</v>
      </c>
      <c r="AH1046">
        <v>8.74</v>
      </c>
      <c r="AI1046">
        <v>1</v>
      </c>
      <c r="AJ1046">
        <v>1</v>
      </c>
      <c r="AK1046">
        <v>1</v>
      </c>
      <c r="AL1046">
        <v>1</v>
      </c>
      <c r="AN1046">
        <v>0</v>
      </c>
      <c r="AO1046">
        <v>1</v>
      </c>
      <c r="AP1046">
        <v>1</v>
      </c>
      <c r="AQ1046">
        <v>0</v>
      </c>
      <c r="AR1046">
        <v>0</v>
      </c>
      <c r="AS1046" t="s">
        <v>3</v>
      </c>
      <c r="AT1046">
        <v>5.95</v>
      </c>
      <c r="AU1046" t="s">
        <v>22</v>
      </c>
      <c r="AV1046">
        <v>1</v>
      </c>
      <c r="AW1046">
        <v>2</v>
      </c>
      <c r="AX1046">
        <v>33360205</v>
      </c>
      <c r="AY1046">
        <v>1</v>
      </c>
      <c r="AZ1046">
        <v>0</v>
      </c>
      <c r="BA1046">
        <v>1249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X1046">
        <f>Y1046*Source!I1071</f>
        <v>16.421999999999997</v>
      </c>
      <c r="CY1046">
        <f>AD1046</f>
        <v>8.74</v>
      </c>
      <c r="CZ1046">
        <f>AH1046</f>
        <v>8.74</v>
      </c>
      <c r="DA1046">
        <f>AL1046</f>
        <v>1</v>
      </c>
      <c r="DB1046">
        <f>ROUND(((ROUND(AT1046*CZ1046,2)*1.2)*1.15),2)</f>
        <v>71.760000000000005</v>
      </c>
      <c r="DC1046">
        <f>ROUND(((ROUND(AT1046*AG1046,2)*1.2)*1.15),2)</f>
        <v>0</v>
      </c>
    </row>
    <row r="1047" spans="1:107">
      <c r="A1047">
        <f>ROW(Source!A1071)</f>
        <v>1071</v>
      </c>
      <c r="B1047">
        <v>33304960</v>
      </c>
      <c r="C1047">
        <v>33360195</v>
      </c>
      <c r="D1047">
        <v>31172011</v>
      </c>
      <c r="E1047">
        <v>1</v>
      </c>
      <c r="F1047">
        <v>1</v>
      </c>
      <c r="G1047">
        <v>1</v>
      </c>
      <c r="H1047">
        <v>1</v>
      </c>
      <c r="I1047" t="s">
        <v>832</v>
      </c>
      <c r="J1047" t="s">
        <v>3</v>
      </c>
      <c r="K1047" t="s">
        <v>833</v>
      </c>
      <c r="L1047">
        <v>1191</v>
      </c>
      <c r="N1047">
        <v>1013</v>
      </c>
      <c r="O1047" t="s">
        <v>831</v>
      </c>
      <c r="P1047" t="s">
        <v>831</v>
      </c>
      <c r="Q1047">
        <v>1</v>
      </c>
      <c r="W1047">
        <v>0</v>
      </c>
      <c r="X1047">
        <v>-1417349443</v>
      </c>
      <c r="Y1047">
        <v>0.04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1</v>
      </c>
      <c r="AJ1047">
        <v>1</v>
      </c>
      <c r="AK1047">
        <v>1</v>
      </c>
      <c r="AL1047">
        <v>1</v>
      </c>
      <c r="AN1047">
        <v>0</v>
      </c>
      <c r="AO1047">
        <v>1</v>
      </c>
      <c r="AP1047">
        <v>0</v>
      </c>
      <c r="AQ1047">
        <v>0</v>
      </c>
      <c r="AR1047">
        <v>0</v>
      </c>
      <c r="AS1047" t="s">
        <v>3</v>
      </c>
      <c r="AT1047">
        <v>0.04</v>
      </c>
      <c r="AU1047" t="s">
        <v>3</v>
      </c>
      <c r="AV1047">
        <v>2</v>
      </c>
      <c r="AW1047">
        <v>2</v>
      </c>
      <c r="AX1047">
        <v>33360206</v>
      </c>
      <c r="AY1047">
        <v>1</v>
      </c>
      <c r="AZ1047">
        <v>2048</v>
      </c>
      <c r="BA1047">
        <v>1250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X1047">
        <f>Y1047*Source!I1071</f>
        <v>0.08</v>
      </c>
      <c r="CY1047">
        <f>AD1047</f>
        <v>0</v>
      </c>
      <c r="CZ1047">
        <f>AH1047</f>
        <v>0</v>
      </c>
      <c r="DA1047">
        <f>AL1047</f>
        <v>1</v>
      </c>
      <c r="DB1047">
        <f>ROUND(ROUND(AT1047*CZ1047,2),2)</f>
        <v>0</v>
      </c>
      <c r="DC1047">
        <f>ROUND(ROUND(AT1047*AG1047,2),2)</f>
        <v>0</v>
      </c>
    </row>
    <row r="1048" spans="1:107">
      <c r="A1048">
        <f>ROW(Source!A1071)</f>
        <v>1071</v>
      </c>
      <c r="B1048">
        <v>33304960</v>
      </c>
      <c r="C1048">
        <v>33360195</v>
      </c>
      <c r="D1048">
        <v>31258491</v>
      </c>
      <c r="E1048">
        <v>1</v>
      </c>
      <c r="F1048">
        <v>1</v>
      </c>
      <c r="G1048">
        <v>1</v>
      </c>
      <c r="H1048">
        <v>2</v>
      </c>
      <c r="I1048" t="s">
        <v>834</v>
      </c>
      <c r="J1048" t="s">
        <v>835</v>
      </c>
      <c r="K1048" t="s">
        <v>836</v>
      </c>
      <c r="L1048">
        <v>1368</v>
      </c>
      <c r="N1048">
        <v>1011</v>
      </c>
      <c r="O1048" t="s">
        <v>837</v>
      </c>
      <c r="P1048" t="s">
        <v>837</v>
      </c>
      <c r="Q1048">
        <v>1</v>
      </c>
      <c r="W1048">
        <v>0</v>
      </c>
      <c r="X1048">
        <v>-1718674368</v>
      </c>
      <c r="Y1048">
        <v>1.4999999999999999E-2</v>
      </c>
      <c r="AA1048">
        <v>0</v>
      </c>
      <c r="AB1048">
        <v>111.99</v>
      </c>
      <c r="AC1048">
        <v>13.5</v>
      </c>
      <c r="AD1048">
        <v>0</v>
      </c>
      <c r="AE1048">
        <v>0</v>
      </c>
      <c r="AF1048">
        <v>111.99</v>
      </c>
      <c r="AG1048">
        <v>13.5</v>
      </c>
      <c r="AH1048">
        <v>0</v>
      </c>
      <c r="AI1048">
        <v>1</v>
      </c>
      <c r="AJ1048">
        <v>1</v>
      </c>
      <c r="AK1048">
        <v>1</v>
      </c>
      <c r="AL1048">
        <v>1</v>
      </c>
      <c r="AN1048">
        <v>0</v>
      </c>
      <c r="AO1048">
        <v>1</v>
      </c>
      <c r="AP1048">
        <v>1</v>
      </c>
      <c r="AQ1048">
        <v>0</v>
      </c>
      <c r="AR1048">
        <v>0</v>
      </c>
      <c r="AS1048" t="s">
        <v>3</v>
      </c>
      <c r="AT1048">
        <v>0.01</v>
      </c>
      <c r="AU1048" t="s">
        <v>21</v>
      </c>
      <c r="AV1048">
        <v>0</v>
      </c>
      <c r="AW1048">
        <v>2</v>
      </c>
      <c r="AX1048">
        <v>33360207</v>
      </c>
      <c r="AY1048">
        <v>1</v>
      </c>
      <c r="AZ1048">
        <v>0</v>
      </c>
      <c r="BA1048">
        <v>1251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X1048">
        <f>Y1048*Source!I1071</f>
        <v>0.03</v>
      </c>
      <c r="CY1048">
        <f>AB1048</f>
        <v>111.99</v>
      </c>
      <c r="CZ1048">
        <f>AF1048</f>
        <v>111.99</v>
      </c>
      <c r="DA1048">
        <f>AJ1048</f>
        <v>1</v>
      </c>
      <c r="DB1048">
        <f>ROUND(((ROUND(AT1048*CZ1048,2)*1.2)*1.25),2)</f>
        <v>1.68</v>
      </c>
      <c r="DC1048">
        <f>ROUND(((ROUND(AT1048*AG1048,2)*1.2)*1.25),2)</f>
        <v>0.21</v>
      </c>
    </row>
    <row r="1049" spans="1:107">
      <c r="A1049">
        <f>ROW(Source!A1071)</f>
        <v>1071</v>
      </c>
      <c r="B1049">
        <v>33304960</v>
      </c>
      <c r="C1049">
        <v>33360195</v>
      </c>
      <c r="D1049">
        <v>31258691</v>
      </c>
      <c r="E1049">
        <v>1</v>
      </c>
      <c r="F1049">
        <v>1</v>
      </c>
      <c r="G1049">
        <v>1</v>
      </c>
      <c r="H1049">
        <v>2</v>
      </c>
      <c r="I1049" t="s">
        <v>838</v>
      </c>
      <c r="J1049" t="s">
        <v>839</v>
      </c>
      <c r="K1049" t="s">
        <v>840</v>
      </c>
      <c r="L1049">
        <v>1368</v>
      </c>
      <c r="N1049">
        <v>1011</v>
      </c>
      <c r="O1049" t="s">
        <v>837</v>
      </c>
      <c r="P1049" t="s">
        <v>837</v>
      </c>
      <c r="Q1049">
        <v>1</v>
      </c>
      <c r="W1049">
        <v>0</v>
      </c>
      <c r="X1049">
        <v>1373224040</v>
      </c>
      <c r="Y1049">
        <v>2.04</v>
      </c>
      <c r="AA1049">
        <v>0</v>
      </c>
      <c r="AB1049">
        <v>3.12</v>
      </c>
      <c r="AC1049">
        <v>0</v>
      </c>
      <c r="AD1049">
        <v>0</v>
      </c>
      <c r="AE1049">
        <v>0</v>
      </c>
      <c r="AF1049">
        <v>3.12</v>
      </c>
      <c r="AG1049">
        <v>0</v>
      </c>
      <c r="AH1049">
        <v>0</v>
      </c>
      <c r="AI1049">
        <v>1</v>
      </c>
      <c r="AJ1049">
        <v>1</v>
      </c>
      <c r="AK1049">
        <v>1</v>
      </c>
      <c r="AL1049">
        <v>1</v>
      </c>
      <c r="AN1049">
        <v>0</v>
      </c>
      <c r="AO1049">
        <v>1</v>
      </c>
      <c r="AP1049">
        <v>1</v>
      </c>
      <c r="AQ1049">
        <v>0</v>
      </c>
      <c r="AR1049">
        <v>0</v>
      </c>
      <c r="AS1049" t="s">
        <v>3</v>
      </c>
      <c r="AT1049">
        <v>1.36</v>
      </c>
      <c r="AU1049" t="s">
        <v>21</v>
      </c>
      <c r="AV1049">
        <v>0</v>
      </c>
      <c r="AW1049">
        <v>2</v>
      </c>
      <c r="AX1049">
        <v>33360208</v>
      </c>
      <c r="AY1049">
        <v>1</v>
      </c>
      <c r="AZ1049">
        <v>0</v>
      </c>
      <c r="BA1049">
        <v>1252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X1049">
        <f>Y1049*Source!I1071</f>
        <v>4.08</v>
      </c>
      <c r="CY1049">
        <f>AB1049</f>
        <v>3.12</v>
      </c>
      <c r="CZ1049">
        <f>AF1049</f>
        <v>3.12</v>
      </c>
      <c r="DA1049">
        <f>AJ1049</f>
        <v>1</v>
      </c>
      <c r="DB1049">
        <f>ROUND(((ROUND(AT1049*CZ1049,2)*1.2)*1.25),2)</f>
        <v>6.36</v>
      </c>
      <c r="DC1049">
        <f>ROUND(((ROUND(AT1049*AG1049,2)*1.2)*1.25),2)</f>
        <v>0</v>
      </c>
    </row>
    <row r="1050" spans="1:107">
      <c r="A1050">
        <f>ROW(Source!A1071)</f>
        <v>1071</v>
      </c>
      <c r="B1050">
        <v>33304960</v>
      </c>
      <c r="C1050">
        <v>33360195</v>
      </c>
      <c r="D1050">
        <v>31259879</v>
      </c>
      <c r="E1050">
        <v>1</v>
      </c>
      <c r="F1050">
        <v>1</v>
      </c>
      <c r="G1050">
        <v>1</v>
      </c>
      <c r="H1050">
        <v>2</v>
      </c>
      <c r="I1050" t="s">
        <v>841</v>
      </c>
      <c r="J1050" t="s">
        <v>842</v>
      </c>
      <c r="K1050" t="s">
        <v>843</v>
      </c>
      <c r="L1050">
        <v>1368</v>
      </c>
      <c r="N1050">
        <v>1011</v>
      </c>
      <c r="O1050" t="s">
        <v>837</v>
      </c>
      <c r="P1050" t="s">
        <v>837</v>
      </c>
      <c r="Q1050">
        <v>1</v>
      </c>
      <c r="W1050">
        <v>0</v>
      </c>
      <c r="X1050">
        <v>1372534845</v>
      </c>
      <c r="Y1050">
        <v>4.4999999999999998E-2</v>
      </c>
      <c r="AA1050">
        <v>0</v>
      </c>
      <c r="AB1050">
        <v>65.709999999999994</v>
      </c>
      <c r="AC1050">
        <v>11.6</v>
      </c>
      <c r="AD1050">
        <v>0</v>
      </c>
      <c r="AE1050">
        <v>0</v>
      </c>
      <c r="AF1050">
        <v>65.709999999999994</v>
      </c>
      <c r="AG1050">
        <v>11.6</v>
      </c>
      <c r="AH1050">
        <v>0</v>
      </c>
      <c r="AI1050">
        <v>1</v>
      </c>
      <c r="AJ1050">
        <v>1</v>
      </c>
      <c r="AK1050">
        <v>1</v>
      </c>
      <c r="AL1050">
        <v>1</v>
      </c>
      <c r="AN1050">
        <v>0</v>
      </c>
      <c r="AO1050">
        <v>1</v>
      </c>
      <c r="AP1050">
        <v>1</v>
      </c>
      <c r="AQ1050">
        <v>0</v>
      </c>
      <c r="AR1050">
        <v>0</v>
      </c>
      <c r="AS1050" t="s">
        <v>3</v>
      </c>
      <c r="AT1050">
        <v>0.03</v>
      </c>
      <c r="AU1050" t="s">
        <v>21</v>
      </c>
      <c r="AV1050">
        <v>0</v>
      </c>
      <c r="AW1050">
        <v>2</v>
      </c>
      <c r="AX1050">
        <v>33360209</v>
      </c>
      <c r="AY1050">
        <v>1</v>
      </c>
      <c r="AZ1050">
        <v>0</v>
      </c>
      <c r="BA1050">
        <v>1253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X1050">
        <f>Y1050*Source!I1071</f>
        <v>0.09</v>
      </c>
      <c r="CY1050">
        <f>AB1050</f>
        <v>65.709999999999994</v>
      </c>
      <c r="CZ1050">
        <f>AF1050</f>
        <v>65.709999999999994</v>
      </c>
      <c r="DA1050">
        <f>AJ1050</f>
        <v>1</v>
      </c>
      <c r="DB1050">
        <f>ROUND(((ROUND(AT1050*CZ1050,2)*1.2)*1.25),2)</f>
        <v>2.96</v>
      </c>
      <c r="DC1050">
        <f>ROUND(((ROUND(AT1050*AG1050,2)*1.2)*1.25),2)</f>
        <v>0.53</v>
      </c>
    </row>
    <row r="1051" spans="1:107">
      <c r="A1051">
        <f>ROW(Source!A1071)</f>
        <v>1071</v>
      </c>
      <c r="B1051">
        <v>33304960</v>
      </c>
      <c r="C1051">
        <v>33360195</v>
      </c>
      <c r="D1051">
        <v>31175973</v>
      </c>
      <c r="E1051">
        <v>1</v>
      </c>
      <c r="F1051">
        <v>1</v>
      </c>
      <c r="G1051">
        <v>1</v>
      </c>
      <c r="H1051">
        <v>3</v>
      </c>
      <c r="I1051" t="s">
        <v>889</v>
      </c>
      <c r="J1051" t="s">
        <v>890</v>
      </c>
      <c r="K1051" t="s">
        <v>891</v>
      </c>
      <c r="L1051">
        <v>1348</v>
      </c>
      <c r="N1051">
        <v>1009</v>
      </c>
      <c r="O1051" t="s">
        <v>32</v>
      </c>
      <c r="P1051" t="s">
        <v>32</v>
      </c>
      <c r="Q1051">
        <v>1000</v>
      </c>
      <c r="W1051">
        <v>0</v>
      </c>
      <c r="X1051">
        <v>731670393</v>
      </c>
      <c r="Y1051">
        <v>2.9999999999999997E-4</v>
      </c>
      <c r="AA1051">
        <v>26499</v>
      </c>
      <c r="AB1051">
        <v>0</v>
      </c>
      <c r="AC1051">
        <v>0</v>
      </c>
      <c r="AD1051">
        <v>0</v>
      </c>
      <c r="AE1051">
        <v>26499</v>
      </c>
      <c r="AF1051">
        <v>0</v>
      </c>
      <c r="AG1051">
        <v>0</v>
      </c>
      <c r="AH1051">
        <v>0</v>
      </c>
      <c r="AI1051">
        <v>1</v>
      </c>
      <c r="AJ1051">
        <v>1</v>
      </c>
      <c r="AK1051">
        <v>1</v>
      </c>
      <c r="AL1051">
        <v>1</v>
      </c>
      <c r="AN1051">
        <v>0</v>
      </c>
      <c r="AO1051">
        <v>1</v>
      </c>
      <c r="AP1051">
        <v>0</v>
      </c>
      <c r="AQ1051">
        <v>0</v>
      </c>
      <c r="AR1051">
        <v>0</v>
      </c>
      <c r="AS1051" t="s">
        <v>3</v>
      </c>
      <c r="AT1051">
        <v>2.9999999999999997E-4</v>
      </c>
      <c r="AU1051" t="s">
        <v>3</v>
      </c>
      <c r="AV1051">
        <v>0</v>
      </c>
      <c r="AW1051">
        <v>2</v>
      </c>
      <c r="AX1051">
        <v>33360210</v>
      </c>
      <c r="AY1051">
        <v>1</v>
      </c>
      <c r="AZ1051">
        <v>0</v>
      </c>
      <c r="BA1051">
        <v>1254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X1051">
        <f>Y1051*Source!I1071</f>
        <v>5.9999999999999995E-4</v>
      </c>
      <c r="CY1051">
        <f>AA1051</f>
        <v>26499</v>
      </c>
      <c r="CZ1051">
        <f>AE1051</f>
        <v>26499</v>
      </c>
      <c r="DA1051">
        <f>AI1051</f>
        <v>1</v>
      </c>
      <c r="DB1051">
        <f>ROUND(ROUND(AT1051*CZ1051,2),2)</f>
        <v>7.95</v>
      </c>
      <c r="DC1051">
        <f>ROUND(ROUND(AT1051*AG1051,2),2)</f>
        <v>0</v>
      </c>
    </row>
    <row r="1052" spans="1:107">
      <c r="A1052">
        <f>ROW(Source!A1071)</f>
        <v>1071</v>
      </c>
      <c r="B1052">
        <v>33304960</v>
      </c>
      <c r="C1052">
        <v>33360195</v>
      </c>
      <c r="D1052">
        <v>31180727</v>
      </c>
      <c r="E1052">
        <v>1</v>
      </c>
      <c r="F1052">
        <v>1</v>
      </c>
      <c r="G1052">
        <v>1</v>
      </c>
      <c r="H1052">
        <v>3</v>
      </c>
      <c r="I1052" t="s">
        <v>844</v>
      </c>
      <c r="J1052" t="s">
        <v>845</v>
      </c>
      <c r="K1052" t="s">
        <v>846</v>
      </c>
      <c r="L1052">
        <v>1348</v>
      </c>
      <c r="N1052">
        <v>1009</v>
      </c>
      <c r="O1052" t="s">
        <v>32</v>
      </c>
      <c r="P1052" t="s">
        <v>32</v>
      </c>
      <c r="Q1052">
        <v>1000</v>
      </c>
      <c r="W1052">
        <v>0</v>
      </c>
      <c r="X1052">
        <v>-437906794</v>
      </c>
      <c r="Y1052">
        <v>8.0000000000000004E-4</v>
      </c>
      <c r="AA1052">
        <v>9040.01</v>
      </c>
      <c r="AB1052">
        <v>0</v>
      </c>
      <c r="AC1052">
        <v>0</v>
      </c>
      <c r="AD1052">
        <v>0</v>
      </c>
      <c r="AE1052">
        <v>9040.01</v>
      </c>
      <c r="AF1052">
        <v>0</v>
      </c>
      <c r="AG1052">
        <v>0</v>
      </c>
      <c r="AH1052">
        <v>0</v>
      </c>
      <c r="AI1052">
        <v>1</v>
      </c>
      <c r="AJ1052">
        <v>1</v>
      </c>
      <c r="AK1052">
        <v>1</v>
      </c>
      <c r="AL1052">
        <v>1</v>
      </c>
      <c r="AN1052">
        <v>0</v>
      </c>
      <c r="AO1052">
        <v>1</v>
      </c>
      <c r="AP1052">
        <v>0</v>
      </c>
      <c r="AQ1052">
        <v>0</v>
      </c>
      <c r="AR1052">
        <v>0</v>
      </c>
      <c r="AS1052" t="s">
        <v>3</v>
      </c>
      <c r="AT1052">
        <v>8.0000000000000004E-4</v>
      </c>
      <c r="AU1052" t="s">
        <v>3</v>
      </c>
      <c r="AV1052">
        <v>0</v>
      </c>
      <c r="AW1052">
        <v>2</v>
      </c>
      <c r="AX1052">
        <v>33360211</v>
      </c>
      <c r="AY1052">
        <v>1</v>
      </c>
      <c r="AZ1052">
        <v>0</v>
      </c>
      <c r="BA1052">
        <v>1255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X1052">
        <f>Y1052*Source!I1071</f>
        <v>1.6000000000000001E-3</v>
      </c>
      <c r="CY1052">
        <f>AA1052</f>
        <v>9040.01</v>
      </c>
      <c r="CZ1052">
        <f>AE1052</f>
        <v>9040.01</v>
      </c>
      <c r="DA1052">
        <f>AI1052</f>
        <v>1</v>
      </c>
      <c r="DB1052">
        <f>ROUND(ROUND(AT1052*CZ1052,2),2)</f>
        <v>7.23</v>
      </c>
      <c r="DC1052">
        <f>ROUND(ROUND(AT1052*AG1052,2),2)</f>
        <v>0</v>
      </c>
    </row>
    <row r="1053" spans="1:107">
      <c r="A1053">
        <f>ROW(Source!A1071)</f>
        <v>1071</v>
      </c>
      <c r="B1053">
        <v>33304960</v>
      </c>
      <c r="C1053">
        <v>33360195</v>
      </c>
      <c r="D1053">
        <v>31181610</v>
      </c>
      <c r="E1053">
        <v>1</v>
      </c>
      <c r="F1053">
        <v>1</v>
      </c>
      <c r="G1053">
        <v>1</v>
      </c>
      <c r="H1053">
        <v>3</v>
      </c>
      <c r="I1053" t="s">
        <v>847</v>
      </c>
      <c r="J1053" t="s">
        <v>848</v>
      </c>
      <c r="K1053" t="s">
        <v>849</v>
      </c>
      <c r="L1053">
        <v>1346</v>
      </c>
      <c r="N1053">
        <v>1009</v>
      </c>
      <c r="O1053" t="s">
        <v>78</v>
      </c>
      <c r="P1053" t="s">
        <v>78</v>
      </c>
      <c r="Q1053">
        <v>1</v>
      </c>
      <c r="W1053">
        <v>0</v>
      </c>
      <c r="X1053">
        <v>-731615568</v>
      </c>
      <c r="Y1053">
        <v>0.43</v>
      </c>
      <c r="AA1053">
        <v>23.09</v>
      </c>
      <c r="AB1053">
        <v>0</v>
      </c>
      <c r="AC1053">
        <v>0</v>
      </c>
      <c r="AD1053">
        <v>0</v>
      </c>
      <c r="AE1053">
        <v>23.09</v>
      </c>
      <c r="AF1053">
        <v>0</v>
      </c>
      <c r="AG1053">
        <v>0</v>
      </c>
      <c r="AH1053">
        <v>0</v>
      </c>
      <c r="AI1053">
        <v>1</v>
      </c>
      <c r="AJ1053">
        <v>1</v>
      </c>
      <c r="AK1053">
        <v>1</v>
      </c>
      <c r="AL1053">
        <v>1</v>
      </c>
      <c r="AN1053">
        <v>0</v>
      </c>
      <c r="AO1053">
        <v>1</v>
      </c>
      <c r="AP1053">
        <v>0</v>
      </c>
      <c r="AQ1053">
        <v>0</v>
      </c>
      <c r="AR1053">
        <v>0</v>
      </c>
      <c r="AS1053" t="s">
        <v>3</v>
      </c>
      <c r="AT1053">
        <v>0.43</v>
      </c>
      <c r="AU1053" t="s">
        <v>3</v>
      </c>
      <c r="AV1053">
        <v>0</v>
      </c>
      <c r="AW1053">
        <v>2</v>
      </c>
      <c r="AX1053">
        <v>33360212</v>
      </c>
      <c r="AY1053">
        <v>1</v>
      </c>
      <c r="AZ1053">
        <v>0</v>
      </c>
      <c r="BA1053">
        <v>1256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X1053">
        <f>Y1053*Source!I1071</f>
        <v>0.86</v>
      </c>
      <c r="CY1053">
        <f>AA1053</f>
        <v>23.09</v>
      </c>
      <c r="CZ1053">
        <f>AE1053</f>
        <v>23.09</v>
      </c>
      <c r="DA1053">
        <f>AI1053</f>
        <v>1</v>
      </c>
      <c r="DB1053">
        <f>ROUND(ROUND(AT1053*CZ1053,2),2)</f>
        <v>9.93</v>
      </c>
      <c r="DC1053">
        <f>ROUND(ROUND(AT1053*AG1053,2),2)</f>
        <v>0</v>
      </c>
    </row>
    <row r="1054" spans="1:107">
      <c r="A1054">
        <f>ROW(Source!A1071)</f>
        <v>1071</v>
      </c>
      <c r="B1054">
        <v>33304960</v>
      </c>
      <c r="C1054">
        <v>33360195</v>
      </c>
      <c r="D1054">
        <v>31238438</v>
      </c>
      <c r="E1054">
        <v>1</v>
      </c>
      <c r="F1054">
        <v>1</v>
      </c>
      <c r="G1054">
        <v>1</v>
      </c>
      <c r="H1054">
        <v>3</v>
      </c>
      <c r="I1054" t="s">
        <v>892</v>
      </c>
      <c r="J1054" t="s">
        <v>893</v>
      </c>
      <c r="K1054" t="s">
        <v>894</v>
      </c>
      <c r="L1054">
        <v>1301</v>
      </c>
      <c r="N1054">
        <v>1003</v>
      </c>
      <c r="O1054" t="s">
        <v>275</v>
      </c>
      <c r="P1054" t="s">
        <v>275</v>
      </c>
      <c r="Q1054">
        <v>1</v>
      </c>
      <c r="W1054">
        <v>0</v>
      </c>
      <c r="X1054">
        <v>2069285701</v>
      </c>
      <c r="Y1054">
        <v>0.39</v>
      </c>
      <c r="AA1054">
        <v>15.33</v>
      </c>
      <c r="AB1054">
        <v>0</v>
      </c>
      <c r="AC1054">
        <v>0</v>
      </c>
      <c r="AD1054">
        <v>0</v>
      </c>
      <c r="AE1054">
        <v>15.33</v>
      </c>
      <c r="AF1054">
        <v>0</v>
      </c>
      <c r="AG1054">
        <v>0</v>
      </c>
      <c r="AH1054">
        <v>0</v>
      </c>
      <c r="AI1054">
        <v>1</v>
      </c>
      <c r="AJ1054">
        <v>1</v>
      </c>
      <c r="AK1054">
        <v>1</v>
      </c>
      <c r="AL1054">
        <v>1</v>
      </c>
      <c r="AN1054">
        <v>0</v>
      </c>
      <c r="AO1054">
        <v>1</v>
      </c>
      <c r="AP1054">
        <v>0</v>
      </c>
      <c r="AQ1054">
        <v>0</v>
      </c>
      <c r="AR1054">
        <v>0</v>
      </c>
      <c r="AS1054" t="s">
        <v>3</v>
      </c>
      <c r="AT1054">
        <v>0.39</v>
      </c>
      <c r="AU1054" t="s">
        <v>3</v>
      </c>
      <c r="AV1054">
        <v>0</v>
      </c>
      <c r="AW1054">
        <v>2</v>
      </c>
      <c r="AX1054">
        <v>33360216</v>
      </c>
      <c r="AY1054">
        <v>1</v>
      </c>
      <c r="AZ1054">
        <v>0</v>
      </c>
      <c r="BA1054">
        <v>1260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X1054">
        <f>Y1054*Source!I1071</f>
        <v>0.78</v>
      </c>
      <c r="CY1054">
        <f>AA1054</f>
        <v>15.33</v>
      </c>
      <c r="CZ1054">
        <f>AE1054</f>
        <v>15.33</v>
      </c>
      <c r="DA1054">
        <f>AI1054</f>
        <v>1</v>
      </c>
      <c r="DB1054">
        <f>ROUND(ROUND(AT1054*CZ1054,2),2)</f>
        <v>5.98</v>
      </c>
      <c r="DC1054">
        <f>ROUND(ROUND(AT1054*AG1054,2),2)</f>
        <v>0</v>
      </c>
    </row>
    <row r="1055" spans="1:107">
      <c r="A1055">
        <f>ROW(Source!A1078)</f>
        <v>1078</v>
      </c>
      <c r="B1055">
        <v>33304975</v>
      </c>
      <c r="C1055">
        <v>33360220</v>
      </c>
      <c r="D1055">
        <v>31172059</v>
      </c>
      <c r="E1055">
        <v>1</v>
      </c>
      <c r="F1055">
        <v>1</v>
      </c>
      <c r="G1055">
        <v>1</v>
      </c>
      <c r="H1055">
        <v>1</v>
      </c>
      <c r="I1055" t="s">
        <v>895</v>
      </c>
      <c r="J1055" t="s">
        <v>3</v>
      </c>
      <c r="K1055" t="s">
        <v>896</v>
      </c>
      <c r="L1055">
        <v>1191</v>
      </c>
      <c r="N1055">
        <v>1013</v>
      </c>
      <c r="O1055" t="s">
        <v>831</v>
      </c>
      <c r="P1055" t="s">
        <v>831</v>
      </c>
      <c r="Q1055">
        <v>1</v>
      </c>
      <c r="W1055">
        <v>0</v>
      </c>
      <c r="X1055">
        <v>1010519658</v>
      </c>
      <c r="Y1055">
        <v>44.132399999999997</v>
      </c>
      <c r="AA1055">
        <v>0</v>
      </c>
      <c r="AB1055">
        <v>0</v>
      </c>
      <c r="AC1055">
        <v>0</v>
      </c>
      <c r="AD1055">
        <v>8.64</v>
      </c>
      <c r="AE1055">
        <v>0</v>
      </c>
      <c r="AF1055">
        <v>0</v>
      </c>
      <c r="AG1055">
        <v>0</v>
      </c>
      <c r="AH1055">
        <v>8.64</v>
      </c>
      <c r="AI1055">
        <v>1</v>
      </c>
      <c r="AJ1055">
        <v>1</v>
      </c>
      <c r="AK1055">
        <v>1</v>
      </c>
      <c r="AL1055">
        <v>1</v>
      </c>
      <c r="AN1055">
        <v>0</v>
      </c>
      <c r="AO1055">
        <v>1</v>
      </c>
      <c r="AP1055">
        <v>1</v>
      </c>
      <c r="AQ1055">
        <v>0</v>
      </c>
      <c r="AR1055">
        <v>0</v>
      </c>
      <c r="AS1055" t="s">
        <v>3</v>
      </c>
      <c r="AT1055">
        <v>31.98</v>
      </c>
      <c r="AU1055" t="s">
        <v>22</v>
      </c>
      <c r="AV1055">
        <v>1</v>
      </c>
      <c r="AW1055">
        <v>2</v>
      </c>
      <c r="AX1055">
        <v>33360230</v>
      </c>
      <c r="AY1055">
        <v>1</v>
      </c>
      <c r="AZ1055">
        <v>0</v>
      </c>
      <c r="BA1055">
        <v>1261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X1055">
        <f>Y1055*Source!I1078</f>
        <v>11.474423999999999</v>
      </c>
      <c r="CY1055">
        <f>AD1055</f>
        <v>8.64</v>
      </c>
      <c r="CZ1055">
        <f>AH1055</f>
        <v>8.64</v>
      </c>
      <c r="DA1055">
        <f>AL1055</f>
        <v>1</v>
      </c>
      <c r="DB1055">
        <f>ROUND(((ROUND(AT1055*CZ1055,2)*1.2)*1.15),2)</f>
        <v>381.31</v>
      </c>
      <c r="DC1055">
        <f>ROUND(((ROUND(AT1055*AG1055,2)*1.2)*1.15),2)</f>
        <v>0</v>
      </c>
    </row>
    <row r="1056" spans="1:107">
      <c r="A1056">
        <f>ROW(Source!A1078)</f>
        <v>1078</v>
      </c>
      <c r="B1056">
        <v>33304975</v>
      </c>
      <c r="C1056">
        <v>33360220</v>
      </c>
      <c r="D1056">
        <v>31172011</v>
      </c>
      <c r="E1056">
        <v>1</v>
      </c>
      <c r="F1056">
        <v>1</v>
      </c>
      <c r="G1056">
        <v>1</v>
      </c>
      <c r="H1056">
        <v>1</v>
      </c>
      <c r="I1056" t="s">
        <v>832</v>
      </c>
      <c r="J1056" t="s">
        <v>3</v>
      </c>
      <c r="K1056" t="s">
        <v>833</v>
      </c>
      <c r="L1056">
        <v>1191</v>
      </c>
      <c r="N1056">
        <v>1013</v>
      </c>
      <c r="O1056" t="s">
        <v>831</v>
      </c>
      <c r="P1056" t="s">
        <v>831</v>
      </c>
      <c r="Q1056">
        <v>1</v>
      </c>
      <c r="W1056">
        <v>0</v>
      </c>
      <c r="X1056">
        <v>-1417349443</v>
      </c>
      <c r="Y1056">
        <v>0.47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1</v>
      </c>
      <c r="AJ1056">
        <v>1</v>
      </c>
      <c r="AK1056">
        <v>1</v>
      </c>
      <c r="AL1056">
        <v>1</v>
      </c>
      <c r="AN1056">
        <v>0</v>
      </c>
      <c r="AO1056">
        <v>1</v>
      </c>
      <c r="AP1056">
        <v>0</v>
      </c>
      <c r="AQ1056">
        <v>0</v>
      </c>
      <c r="AR1056">
        <v>0</v>
      </c>
      <c r="AS1056" t="s">
        <v>3</v>
      </c>
      <c r="AT1056">
        <v>0.47</v>
      </c>
      <c r="AU1056" t="s">
        <v>3</v>
      </c>
      <c r="AV1056">
        <v>2</v>
      </c>
      <c r="AW1056">
        <v>2</v>
      </c>
      <c r="AX1056">
        <v>33360231</v>
      </c>
      <c r="AY1056">
        <v>1</v>
      </c>
      <c r="AZ1056">
        <v>2048</v>
      </c>
      <c r="BA1056">
        <v>1262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X1056">
        <f>Y1056*Source!I1078</f>
        <v>0.1222</v>
      </c>
      <c r="CY1056">
        <f>AD1056</f>
        <v>0</v>
      </c>
      <c r="CZ1056">
        <f>AH1056</f>
        <v>0</v>
      </c>
      <c r="DA1056">
        <f>AL1056</f>
        <v>1</v>
      </c>
      <c r="DB1056">
        <f>ROUND(ROUND(AT1056*CZ1056,2),2)</f>
        <v>0</v>
      </c>
      <c r="DC1056">
        <f>ROUND(ROUND(AT1056*AG1056,2),2)</f>
        <v>0</v>
      </c>
    </row>
    <row r="1057" spans="1:107">
      <c r="A1057">
        <f>ROW(Source!A1078)</f>
        <v>1078</v>
      </c>
      <c r="B1057">
        <v>33304975</v>
      </c>
      <c r="C1057">
        <v>33360220</v>
      </c>
      <c r="D1057">
        <v>31259116</v>
      </c>
      <c r="E1057">
        <v>1</v>
      </c>
      <c r="F1057">
        <v>1</v>
      </c>
      <c r="G1057">
        <v>1</v>
      </c>
      <c r="H1057">
        <v>2</v>
      </c>
      <c r="I1057" t="s">
        <v>897</v>
      </c>
      <c r="J1057" t="s">
        <v>898</v>
      </c>
      <c r="K1057" t="s">
        <v>899</v>
      </c>
      <c r="L1057">
        <v>1368</v>
      </c>
      <c r="N1057">
        <v>1011</v>
      </c>
      <c r="O1057" t="s">
        <v>837</v>
      </c>
      <c r="P1057" t="s">
        <v>837</v>
      </c>
      <c r="Q1057">
        <v>1</v>
      </c>
      <c r="W1057">
        <v>0</v>
      </c>
      <c r="X1057">
        <v>520357435</v>
      </c>
      <c r="Y1057">
        <v>0.34500000000000003</v>
      </c>
      <c r="AA1057">
        <v>0</v>
      </c>
      <c r="AB1057">
        <v>30</v>
      </c>
      <c r="AC1057">
        <v>0</v>
      </c>
      <c r="AD1057">
        <v>0</v>
      </c>
      <c r="AE1057">
        <v>0</v>
      </c>
      <c r="AF1057">
        <v>30</v>
      </c>
      <c r="AG1057">
        <v>0</v>
      </c>
      <c r="AH1057">
        <v>0</v>
      </c>
      <c r="AI1057">
        <v>1</v>
      </c>
      <c r="AJ1057">
        <v>1</v>
      </c>
      <c r="AK1057">
        <v>1</v>
      </c>
      <c r="AL1057">
        <v>1</v>
      </c>
      <c r="AN1057">
        <v>0</v>
      </c>
      <c r="AO1057">
        <v>1</v>
      </c>
      <c r="AP1057">
        <v>1</v>
      </c>
      <c r="AQ1057">
        <v>0</v>
      </c>
      <c r="AR1057">
        <v>0</v>
      </c>
      <c r="AS1057" t="s">
        <v>3</v>
      </c>
      <c r="AT1057">
        <v>0.23</v>
      </c>
      <c r="AU1057" t="s">
        <v>21</v>
      </c>
      <c r="AV1057">
        <v>0</v>
      </c>
      <c r="AW1057">
        <v>2</v>
      </c>
      <c r="AX1057">
        <v>33360232</v>
      </c>
      <c r="AY1057">
        <v>1</v>
      </c>
      <c r="AZ1057">
        <v>0</v>
      </c>
      <c r="BA1057">
        <v>1263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X1057">
        <f>Y1057*Source!I1078</f>
        <v>8.9700000000000016E-2</v>
      </c>
      <c r="CY1057">
        <f>AB1057</f>
        <v>30</v>
      </c>
      <c r="CZ1057">
        <f>AF1057</f>
        <v>30</v>
      </c>
      <c r="DA1057">
        <f>AJ1057</f>
        <v>1</v>
      </c>
      <c r="DB1057">
        <f>ROUND(((ROUND(AT1057*CZ1057,2)*1.2)*1.25),2)</f>
        <v>10.35</v>
      </c>
      <c r="DC1057">
        <f>ROUND(((ROUND(AT1057*AG1057,2)*1.2)*1.25),2)</f>
        <v>0</v>
      </c>
    </row>
    <row r="1058" spans="1:107">
      <c r="A1058">
        <f>ROW(Source!A1078)</f>
        <v>1078</v>
      </c>
      <c r="B1058">
        <v>33304975</v>
      </c>
      <c r="C1058">
        <v>33360220</v>
      </c>
      <c r="D1058">
        <v>31259879</v>
      </c>
      <c r="E1058">
        <v>1</v>
      </c>
      <c r="F1058">
        <v>1</v>
      </c>
      <c r="G1058">
        <v>1</v>
      </c>
      <c r="H1058">
        <v>2</v>
      </c>
      <c r="I1058" t="s">
        <v>841</v>
      </c>
      <c r="J1058" t="s">
        <v>842</v>
      </c>
      <c r="K1058" t="s">
        <v>843</v>
      </c>
      <c r="L1058">
        <v>1368</v>
      </c>
      <c r="N1058">
        <v>1011</v>
      </c>
      <c r="O1058" t="s">
        <v>837</v>
      </c>
      <c r="P1058" t="s">
        <v>837</v>
      </c>
      <c r="Q1058">
        <v>1</v>
      </c>
      <c r="W1058">
        <v>0</v>
      </c>
      <c r="X1058">
        <v>1372534845</v>
      </c>
      <c r="Y1058">
        <v>0.70499999999999996</v>
      </c>
      <c r="AA1058">
        <v>0</v>
      </c>
      <c r="AB1058">
        <v>65.709999999999994</v>
      </c>
      <c r="AC1058">
        <v>11.6</v>
      </c>
      <c r="AD1058">
        <v>0</v>
      </c>
      <c r="AE1058">
        <v>0</v>
      </c>
      <c r="AF1058">
        <v>65.709999999999994</v>
      </c>
      <c r="AG1058">
        <v>11.6</v>
      </c>
      <c r="AH1058">
        <v>0</v>
      </c>
      <c r="AI1058">
        <v>1</v>
      </c>
      <c r="AJ1058">
        <v>1</v>
      </c>
      <c r="AK1058">
        <v>1</v>
      </c>
      <c r="AL1058">
        <v>1</v>
      </c>
      <c r="AN1058">
        <v>0</v>
      </c>
      <c r="AO1058">
        <v>1</v>
      </c>
      <c r="AP1058">
        <v>1</v>
      </c>
      <c r="AQ1058">
        <v>0</v>
      </c>
      <c r="AR1058">
        <v>0</v>
      </c>
      <c r="AS1058" t="s">
        <v>3</v>
      </c>
      <c r="AT1058">
        <v>0.47</v>
      </c>
      <c r="AU1058" t="s">
        <v>21</v>
      </c>
      <c r="AV1058">
        <v>0</v>
      </c>
      <c r="AW1058">
        <v>2</v>
      </c>
      <c r="AX1058">
        <v>33360233</v>
      </c>
      <c r="AY1058">
        <v>1</v>
      </c>
      <c r="AZ1058">
        <v>0</v>
      </c>
      <c r="BA1058">
        <v>1264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X1058">
        <f>Y1058*Source!I1078</f>
        <v>0.18329999999999999</v>
      </c>
      <c r="CY1058">
        <f>AB1058</f>
        <v>65.709999999999994</v>
      </c>
      <c r="CZ1058">
        <f>AF1058</f>
        <v>65.709999999999994</v>
      </c>
      <c r="DA1058">
        <f>AJ1058</f>
        <v>1</v>
      </c>
      <c r="DB1058">
        <f>ROUND(((ROUND(AT1058*CZ1058,2)*1.2)*1.25),2)</f>
        <v>46.32</v>
      </c>
      <c r="DC1058">
        <f>ROUND(((ROUND(AT1058*AG1058,2)*1.2)*1.25),2)</f>
        <v>8.18</v>
      </c>
    </row>
    <row r="1059" spans="1:107">
      <c r="A1059">
        <f>ROW(Source!A1078)</f>
        <v>1078</v>
      </c>
      <c r="B1059">
        <v>33304975</v>
      </c>
      <c r="C1059">
        <v>33360220</v>
      </c>
      <c r="D1059">
        <v>31260961</v>
      </c>
      <c r="E1059">
        <v>1</v>
      </c>
      <c r="F1059">
        <v>1</v>
      </c>
      <c r="G1059">
        <v>1</v>
      </c>
      <c r="H1059">
        <v>2</v>
      </c>
      <c r="I1059" t="s">
        <v>900</v>
      </c>
      <c r="J1059" t="s">
        <v>901</v>
      </c>
      <c r="K1059" t="s">
        <v>902</v>
      </c>
      <c r="L1059">
        <v>1368</v>
      </c>
      <c r="N1059">
        <v>1011</v>
      </c>
      <c r="O1059" t="s">
        <v>837</v>
      </c>
      <c r="P1059" t="s">
        <v>837</v>
      </c>
      <c r="Q1059">
        <v>1</v>
      </c>
      <c r="W1059">
        <v>0</v>
      </c>
      <c r="X1059">
        <v>1581354540</v>
      </c>
      <c r="Y1059">
        <v>1.8900000000000001</v>
      </c>
      <c r="AA1059">
        <v>0</v>
      </c>
      <c r="AB1059">
        <v>2.16</v>
      </c>
      <c r="AC1059">
        <v>0</v>
      </c>
      <c r="AD1059">
        <v>0</v>
      </c>
      <c r="AE1059">
        <v>0</v>
      </c>
      <c r="AF1059">
        <v>2.16</v>
      </c>
      <c r="AG1059">
        <v>0</v>
      </c>
      <c r="AH1059">
        <v>0</v>
      </c>
      <c r="AI1059">
        <v>1</v>
      </c>
      <c r="AJ1059">
        <v>1</v>
      </c>
      <c r="AK1059">
        <v>1</v>
      </c>
      <c r="AL1059">
        <v>1</v>
      </c>
      <c r="AN1059">
        <v>0</v>
      </c>
      <c r="AO1059">
        <v>1</v>
      </c>
      <c r="AP1059">
        <v>1</v>
      </c>
      <c r="AQ1059">
        <v>0</v>
      </c>
      <c r="AR1059">
        <v>0</v>
      </c>
      <c r="AS1059" t="s">
        <v>3</v>
      </c>
      <c r="AT1059">
        <v>1.26</v>
      </c>
      <c r="AU1059" t="s">
        <v>21</v>
      </c>
      <c r="AV1059">
        <v>0</v>
      </c>
      <c r="AW1059">
        <v>2</v>
      </c>
      <c r="AX1059">
        <v>33360234</v>
      </c>
      <c r="AY1059">
        <v>1</v>
      </c>
      <c r="AZ1059">
        <v>0</v>
      </c>
      <c r="BA1059">
        <v>1265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X1059">
        <f>Y1059*Source!I1078</f>
        <v>0.49140000000000006</v>
      </c>
      <c r="CY1059">
        <f>AB1059</f>
        <v>2.16</v>
      </c>
      <c r="CZ1059">
        <f>AF1059</f>
        <v>2.16</v>
      </c>
      <c r="DA1059">
        <f>AJ1059</f>
        <v>1</v>
      </c>
      <c r="DB1059">
        <f>ROUND(((ROUND(AT1059*CZ1059,2)*1.2)*1.25),2)</f>
        <v>4.08</v>
      </c>
      <c r="DC1059">
        <f>ROUND(((ROUND(AT1059*AG1059,2)*1.2)*1.25),2)</f>
        <v>0</v>
      </c>
    </row>
    <row r="1060" spans="1:107">
      <c r="A1060">
        <f>ROW(Source!A1078)</f>
        <v>1078</v>
      </c>
      <c r="B1060">
        <v>33304975</v>
      </c>
      <c r="C1060">
        <v>33360220</v>
      </c>
      <c r="D1060">
        <v>31176145</v>
      </c>
      <c r="E1060">
        <v>1</v>
      </c>
      <c r="F1060">
        <v>1</v>
      </c>
      <c r="G1060">
        <v>1</v>
      </c>
      <c r="H1060">
        <v>3</v>
      </c>
      <c r="I1060" t="s">
        <v>903</v>
      </c>
      <c r="J1060" t="s">
        <v>904</v>
      </c>
      <c r="K1060" t="s">
        <v>905</v>
      </c>
      <c r="L1060">
        <v>1348</v>
      </c>
      <c r="N1060">
        <v>1009</v>
      </c>
      <c r="O1060" t="s">
        <v>32</v>
      </c>
      <c r="P1060" t="s">
        <v>32</v>
      </c>
      <c r="Q1060">
        <v>1000</v>
      </c>
      <c r="W1060">
        <v>0</v>
      </c>
      <c r="X1060">
        <v>1554699552</v>
      </c>
      <c r="Y1060">
        <v>1.26E-2</v>
      </c>
      <c r="AA1060">
        <v>1412.5</v>
      </c>
      <c r="AB1060">
        <v>0</v>
      </c>
      <c r="AC1060">
        <v>0</v>
      </c>
      <c r="AD1060">
        <v>0</v>
      </c>
      <c r="AE1060">
        <v>1412.5</v>
      </c>
      <c r="AF1060">
        <v>0</v>
      </c>
      <c r="AG1060">
        <v>0</v>
      </c>
      <c r="AH1060">
        <v>0</v>
      </c>
      <c r="AI1060">
        <v>1</v>
      </c>
      <c r="AJ1060">
        <v>1</v>
      </c>
      <c r="AK1060">
        <v>1</v>
      </c>
      <c r="AL1060">
        <v>1</v>
      </c>
      <c r="AN1060">
        <v>0</v>
      </c>
      <c r="AO1060">
        <v>1</v>
      </c>
      <c r="AP1060">
        <v>0</v>
      </c>
      <c r="AQ1060">
        <v>0</v>
      </c>
      <c r="AR1060">
        <v>0</v>
      </c>
      <c r="AS1060" t="s">
        <v>3</v>
      </c>
      <c r="AT1060">
        <v>1.26E-2</v>
      </c>
      <c r="AU1060" t="s">
        <v>3</v>
      </c>
      <c r="AV1060">
        <v>0</v>
      </c>
      <c r="AW1060">
        <v>2</v>
      </c>
      <c r="AX1060">
        <v>33360235</v>
      </c>
      <c r="AY1060">
        <v>1</v>
      </c>
      <c r="AZ1060">
        <v>0</v>
      </c>
      <c r="BA1060">
        <v>1266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X1060">
        <f>Y1060*Source!I1078</f>
        <v>3.2760000000000003E-3</v>
      </c>
      <c r="CY1060">
        <f>AA1060</f>
        <v>1412.5</v>
      </c>
      <c r="CZ1060">
        <f>AE1060</f>
        <v>1412.5</v>
      </c>
      <c r="DA1060">
        <f>AI1060</f>
        <v>1</v>
      </c>
      <c r="DB1060">
        <f>ROUND(ROUND(AT1060*CZ1060,2),2)</f>
        <v>17.8</v>
      </c>
      <c r="DC1060">
        <f>ROUND(ROUND(AT1060*AG1060,2),2)</f>
        <v>0</v>
      </c>
    </row>
    <row r="1061" spans="1:107">
      <c r="A1061">
        <f>ROW(Source!A1078)</f>
        <v>1078</v>
      </c>
      <c r="B1061">
        <v>33304975</v>
      </c>
      <c r="C1061">
        <v>33360220</v>
      </c>
      <c r="D1061">
        <v>31176252</v>
      </c>
      <c r="E1061">
        <v>1</v>
      </c>
      <c r="F1061">
        <v>1</v>
      </c>
      <c r="G1061">
        <v>1</v>
      </c>
      <c r="H1061">
        <v>3</v>
      </c>
      <c r="I1061" t="s">
        <v>906</v>
      </c>
      <c r="J1061" t="s">
        <v>907</v>
      </c>
      <c r="K1061" t="s">
        <v>908</v>
      </c>
      <c r="L1061">
        <v>1348</v>
      </c>
      <c r="N1061">
        <v>1009</v>
      </c>
      <c r="O1061" t="s">
        <v>32</v>
      </c>
      <c r="P1061" t="s">
        <v>32</v>
      </c>
      <c r="Q1061">
        <v>1000</v>
      </c>
      <c r="W1061">
        <v>0</v>
      </c>
      <c r="X1061">
        <v>136000979</v>
      </c>
      <c r="Y1061">
        <v>0.03</v>
      </c>
      <c r="AA1061">
        <v>3960</v>
      </c>
      <c r="AB1061">
        <v>0</v>
      </c>
      <c r="AC1061">
        <v>0</v>
      </c>
      <c r="AD1061">
        <v>0</v>
      </c>
      <c r="AE1061">
        <v>3960</v>
      </c>
      <c r="AF1061">
        <v>0</v>
      </c>
      <c r="AG1061">
        <v>0</v>
      </c>
      <c r="AH1061">
        <v>0</v>
      </c>
      <c r="AI1061">
        <v>1</v>
      </c>
      <c r="AJ1061">
        <v>1</v>
      </c>
      <c r="AK1061">
        <v>1</v>
      </c>
      <c r="AL1061">
        <v>1</v>
      </c>
      <c r="AN1061">
        <v>0</v>
      </c>
      <c r="AO1061">
        <v>1</v>
      </c>
      <c r="AP1061">
        <v>0</v>
      </c>
      <c r="AQ1061">
        <v>0</v>
      </c>
      <c r="AR1061">
        <v>0</v>
      </c>
      <c r="AS1061" t="s">
        <v>3</v>
      </c>
      <c r="AT1061">
        <v>0.03</v>
      </c>
      <c r="AU1061" t="s">
        <v>3</v>
      </c>
      <c r="AV1061">
        <v>0</v>
      </c>
      <c r="AW1061">
        <v>2</v>
      </c>
      <c r="AX1061">
        <v>33360236</v>
      </c>
      <c r="AY1061">
        <v>1</v>
      </c>
      <c r="AZ1061">
        <v>0</v>
      </c>
      <c r="BA1061">
        <v>1267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X1061">
        <f>Y1061*Source!I1078</f>
        <v>7.7999999999999996E-3</v>
      </c>
      <c r="CY1061">
        <f>AA1061</f>
        <v>3960</v>
      </c>
      <c r="CZ1061">
        <f>AE1061</f>
        <v>3960</v>
      </c>
      <c r="DA1061">
        <f>AI1061</f>
        <v>1</v>
      </c>
      <c r="DB1061">
        <f>ROUND(ROUND(AT1061*CZ1061,2),2)</f>
        <v>118.8</v>
      </c>
      <c r="DC1061">
        <f>ROUND(ROUND(AT1061*AG1061,2),2)</f>
        <v>0</v>
      </c>
    </row>
    <row r="1062" spans="1:107">
      <c r="A1062">
        <f>ROW(Source!A1078)</f>
        <v>1078</v>
      </c>
      <c r="B1062">
        <v>33304975</v>
      </c>
      <c r="C1062">
        <v>33360220</v>
      </c>
      <c r="D1062">
        <v>31201861</v>
      </c>
      <c r="E1062">
        <v>1</v>
      </c>
      <c r="F1062">
        <v>1</v>
      </c>
      <c r="G1062">
        <v>1</v>
      </c>
      <c r="H1062">
        <v>3</v>
      </c>
      <c r="I1062" t="s">
        <v>909</v>
      </c>
      <c r="J1062" t="s">
        <v>910</v>
      </c>
      <c r="K1062" t="s">
        <v>911</v>
      </c>
      <c r="L1062">
        <v>1348</v>
      </c>
      <c r="N1062">
        <v>1009</v>
      </c>
      <c r="O1062" t="s">
        <v>32</v>
      </c>
      <c r="P1062" t="s">
        <v>32</v>
      </c>
      <c r="Q1062">
        <v>1000</v>
      </c>
      <c r="W1062">
        <v>0</v>
      </c>
      <c r="X1062">
        <v>532254978</v>
      </c>
      <c r="Y1062">
        <v>4.7300000000000002E-2</v>
      </c>
      <c r="AA1062">
        <v>7590</v>
      </c>
      <c r="AB1062">
        <v>0</v>
      </c>
      <c r="AC1062">
        <v>0</v>
      </c>
      <c r="AD1062">
        <v>0</v>
      </c>
      <c r="AE1062">
        <v>7590</v>
      </c>
      <c r="AF1062">
        <v>0</v>
      </c>
      <c r="AG1062">
        <v>0</v>
      </c>
      <c r="AH1062">
        <v>0</v>
      </c>
      <c r="AI1062">
        <v>1</v>
      </c>
      <c r="AJ1062">
        <v>1</v>
      </c>
      <c r="AK1062">
        <v>1</v>
      </c>
      <c r="AL1062">
        <v>1</v>
      </c>
      <c r="AN1062">
        <v>0</v>
      </c>
      <c r="AO1062">
        <v>1</v>
      </c>
      <c r="AP1062">
        <v>0</v>
      </c>
      <c r="AQ1062">
        <v>0</v>
      </c>
      <c r="AR1062">
        <v>0</v>
      </c>
      <c r="AS1062" t="s">
        <v>3</v>
      </c>
      <c r="AT1062">
        <v>4.7300000000000002E-2</v>
      </c>
      <c r="AU1062" t="s">
        <v>3</v>
      </c>
      <c r="AV1062">
        <v>0</v>
      </c>
      <c r="AW1062">
        <v>2</v>
      </c>
      <c r="AX1062">
        <v>33360237</v>
      </c>
      <c r="AY1062">
        <v>1</v>
      </c>
      <c r="AZ1062">
        <v>0</v>
      </c>
      <c r="BA1062">
        <v>1268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X1062">
        <f>Y1062*Source!I1078</f>
        <v>1.2298000000000002E-2</v>
      </c>
      <c r="CY1062">
        <f>AA1062</f>
        <v>7590</v>
      </c>
      <c r="CZ1062">
        <f>AE1062</f>
        <v>7590</v>
      </c>
      <c r="DA1062">
        <f>AI1062</f>
        <v>1</v>
      </c>
      <c r="DB1062">
        <f>ROUND(ROUND(AT1062*CZ1062,2),2)</f>
        <v>359.01</v>
      </c>
      <c r="DC1062">
        <f>ROUND(ROUND(AT1062*AG1062,2),2)</f>
        <v>0</v>
      </c>
    </row>
    <row r="1063" spans="1:107">
      <c r="A1063">
        <f>ROW(Source!A1078)</f>
        <v>1078</v>
      </c>
      <c r="B1063">
        <v>33304975</v>
      </c>
      <c r="C1063">
        <v>33360220</v>
      </c>
      <c r="D1063">
        <v>31214657</v>
      </c>
      <c r="E1063">
        <v>1</v>
      </c>
      <c r="F1063">
        <v>1</v>
      </c>
      <c r="G1063">
        <v>1</v>
      </c>
      <c r="H1063">
        <v>3</v>
      </c>
      <c r="I1063" t="s">
        <v>912</v>
      </c>
      <c r="J1063" t="s">
        <v>913</v>
      </c>
      <c r="K1063" t="s">
        <v>914</v>
      </c>
      <c r="L1063">
        <v>1348</v>
      </c>
      <c r="N1063">
        <v>1009</v>
      </c>
      <c r="O1063" t="s">
        <v>32</v>
      </c>
      <c r="P1063" t="s">
        <v>32</v>
      </c>
      <c r="Q1063">
        <v>1000</v>
      </c>
      <c r="W1063">
        <v>0</v>
      </c>
      <c r="X1063">
        <v>654489916</v>
      </c>
      <c r="Y1063">
        <v>1.2600000000000001E-3</v>
      </c>
      <c r="AA1063">
        <v>9550.01</v>
      </c>
      <c r="AB1063">
        <v>0</v>
      </c>
      <c r="AC1063">
        <v>0</v>
      </c>
      <c r="AD1063">
        <v>0</v>
      </c>
      <c r="AE1063">
        <v>9550.01</v>
      </c>
      <c r="AF1063">
        <v>0</v>
      </c>
      <c r="AG1063">
        <v>0</v>
      </c>
      <c r="AH1063">
        <v>0</v>
      </c>
      <c r="AI1063">
        <v>1</v>
      </c>
      <c r="AJ1063">
        <v>1</v>
      </c>
      <c r="AK1063">
        <v>1</v>
      </c>
      <c r="AL1063">
        <v>1</v>
      </c>
      <c r="AN1063">
        <v>0</v>
      </c>
      <c r="AO1063">
        <v>1</v>
      </c>
      <c r="AP1063">
        <v>0</v>
      </c>
      <c r="AQ1063">
        <v>0</v>
      </c>
      <c r="AR1063">
        <v>0</v>
      </c>
      <c r="AS1063" t="s">
        <v>3</v>
      </c>
      <c r="AT1063">
        <v>1.2600000000000001E-3</v>
      </c>
      <c r="AU1063" t="s">
        <v>3</v>
      </c>
      <c r="AV1063">
        <v>0</v>
      </c>
      <c r="AW1063">
        <v>2</v>
      </c>
      <c r="AX1063">
        <v>33360239</v>
      </c>
      <c r="AY1063">
        <v>1</v>
      </c>
      <c r="AZ1063">
        <v>0</v>
      </c>
      <c r="BA1063">
        <v>1270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X1063">
        <f>Y1063*Source!I1078</f>
        <v>3.2760000000000005E-4</v>
      </c>
      <c r="CY1063">
        <f>AA1063</f>
        <v>9550.01</v>
      </c>
      <c r="CZ1063">
        <f>AE1063</f>
        <v>9550.01</v>
      </c>
      <c r="DA1063">
        <f>AI1063</f>
        <v>1</v>
      </c>
      <c r="DB1063">
        <f>ROUND(ROUND(AT1063*CZ1063,2),2)</f>
        <v>12.03</v>
      </c>
      <c r="DC1063">
        <f>ROUND(ROUND(AT1063*AG1063,2),2)</f>
        <v>0</v>
      </c>
    </row>
    <row r="1064" spans="1:107">
      <c r="A1064">
        <f>ROW(Source!A1079)</f>
        <v>1079</v>
      </c>
      <c r="B1064">
        <v>33304960</v>
      </c>
      <c r="C1064">
        <v>33360220</v>
      </c>
      <c r="D1064">
        <v>31172059</v>
      </c>
      <c r="E1064">
        <v>1</v>
      </c>
      <c r="F1064">
        <v>1</v>
      </c>
      <c r="G1064">
        <v>1</v>
      </c>
      <c r="H1064">
        <v>1</v>
      </c>
      <c r="I1064" t="s">
        <v>895</v>
      </c>
      <c r="J1064" t="s">
        <v>3</v>
      </c>
      <c r="K1064" t="s">
        <v>896</v>
      </c>
      <c r="L1064">
        <v>1191</v>
      </c>
      <c r="N1064">
        <v>1013</v>
      </c>
      <c r="O1064" t="s">
        <v>831</v>
      </c>
      <c r="P1064" t="s">
        <v>831</v>
      </c>
      <c r="Q1064">
        <v>1</v>
      </c>
      <c r="W1064">
        <v>0</v>
      </c>
      <c r="X1064">
        <v>1010519658</v>
      </c>
      <c r="Y1064">
        <v>44.132399999999997</v>
      </c>
      <c r="AA1064">
        <v>0</v>
      </c>
      <c r="AB1064">
        <v>0</v>
      </c>
      <c r="AC1064">
        <v>0</v>
      </c>
      <c r="AD1064">
        <v>8.64</v>
      </c>
      <c r="AE1064">
        <v>0</v>
      </c>
      <c r="AF1064">
        <v>0</v>
      </c>
      <c r="AG1064">
        <v>0</v>
      </c>
      <c r="AH1064">
        <v>8.64</v>
      </c>
      <c r="AI1064">
        <v>1</v>
      </c>
      <c r="AJ1064">
        <v>1</v>
      </c>
      <c r="AK1064">
        <v>1</v>
      </c>
      <c r="AL1064">
        <v>1</v>
      </c>
      <c r="AN1064">
        <v>0</v>
      </c>
      <c r="AO1064">
        <v>1</v>
      </c>
      <c r="AP1064">
        <v>1</v>
      </c>
      <c r="AQ1064">
        <v>0</v>
      </c>
      <c r="AR1064">
        <v>0</v>
      </c>
      <c r="AS1064" t="s">
        <v>3</v>
      </c>
      <c r="AT1064">
        <v>31.98</v>
      </c>
      <c r="AU1064" t="s">
        <v>22</v>
      </c>
      <c r="AV1064">
        <v>1</v>
      </c>
      <c r="AW1064">
        <v>2</v>
      </c>
      <c r="AX1064">
        <v>33360230</v>
      </c>
      <c r="AY1064">
        <v>1</v>
      </c>
      <c r="AZ1064">
        <v>0</v>
      </c>
      <c r="BA1064">
        <v>1271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X1064">
        <f>Y1064*Source!I1079</f>
        <v>11.474423999999999</v>
      </c>
      <c r="CY1064">
        <f>AD1064</f>
        <v>8.64</v>
      </c>
      <c r="CZ1064">
        <f>AH1064</f>
        <v>8.64</v>
      </c>
      <c r="DA1064">
        <f>AL1064</f>
        <v>1</v>
      </c>
      <c r="DB1064">
        <f>ROUND(((ROUND(AT1064*CZ1064,2)*1.2)*1.15),2)</f>
        <v>381.31</v>
      </c>
      <c r="DC1064">
        <f>ROUND(((ROUND(AT1064*AG1064,2)*1.2)*1.15),2)</f>
        <v>0</v>
      </c>
    </row>
    <row r="1065" spans="1:107">
      <c r="A1065">
        <f>ROW(Source!A1079)</f>
        <v>1079</v>
      </c>
      <c r="B1065">
        <v>33304960</v>
      </c>
      <c r="C1065">
        <v>33360220</v>
      </c>
      <c r="D1065">
        <v>31172011</v>
      </c>
      <c r="E1065">
        <v>1</v>
      </c>
      <c r="F1065">
        <v>1</v>
      </c>
      <c r="G1065">
        <v>1</v>
      </c>
      <c r="H1065">
        <v>1</v>
      </c>
      <c r="I1065" t="s">
        <v>832</v>
      </c>
      <c r="J1065" t="s">
        <v>3</v>
      </c>
      <c r="K1065" t="s">
        <v>833</v>
      </c>
      <c r="L1065">
        <v>1191</v>
      </c>
      <c r="N1065">
        <v>1013</v>
      </c>
      <c r="O1065" t="s">
        <v>831</v>
      </c>
      <c r="P1065" t="s">
        <v>831</v>
      </c>
      <c r="Q1065">
        <v>1</v>
      </c>
      <c r="W1065">
        <v>0</v>
      </c>
      <c r="X1065">
        <v>-1417349443</v>
      </c>
      <c r="Y1065">
        <v>0.47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1</v>
      </c>
      <c r="AJ1065">
        <v>1</v>
      </c>
      <c r="AK1065">
        <v>1</v>
      </c>
      <c r="AL1065">
        <v>1</v>
      </c>
      <c r="AN1065">
        <v>0</v>
      </c>
      <c r="AO1065">
        <v>1</v>
      </c>
      <c r="AP1065">
        <v>0</v>
      </c>
      <c r="AQ1065">
        <v>0</v>
      </c>
      <c r="AR1065">
        <v>0</v>
      </c>
      <c r="AS1065" t="s">
        <v>3</v>
      </c>
      <c r="AT1065">
        <v>0.47</v>
      </c>
      <c r="AU1065" t="s">
        <v>3</v>
      </c>
      <c r="AV1065">
        <v>2</v>
      </c>
      <c r="AW1065">
        <v>2</v>
      </c>
      <c r="AX1065">
        <v>33360231</v>
      </c>
      <c r="AY1065">
        <v>1</v>
      </c>
      <c r="AZ1065">
        <v>2048</v>
      </c>
      <c r="BA1065">
        <v>1272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X1065">
        <f>Y1065*Source!I1079</f>
        <v>0.1222</v>
      </c>
      <c r="CY1065">
        <f>AD1065</f>
        <v>0</v>
      </c>
      <c r="CZ1065">
        <f>AH1065</f>
        <v>0</v>
      </c>
      <c r="DA1065">
        <f>AL1065</f>
        <v>1</v>
      </c>
      <c r="DB1065">
        <f>ROUND(ROUND(AT1065*CZ1065,2),2)</f>
        <v>0</v>
      </c>
      <c r="DC1065">
        <f>ROUND(ROUND(AT1065*AG1065,2),2)</f>
        <v>0</v>
      </c>
    </row>
    <row r="1066" spans="1:107">
      <c r="A1066">
        <f>ROW(Source!A1079)</f>
        <v>1079</v>
      </c>
      <c r="B1066">
        <v>33304960</v>
      </c>
      <c r="C1066">
        <v>33360220</v>
      </c>
      <c r="D1066">
        <v>31259116</v>
      </c>
      <c r="E1066">
        <v>1</v>
      </c>
      <c r="F1066">
        <v>1</v>
      </c>
      <c r="G1066">
        <v>1</v>
      </c>
      <c r="H1066">
        <v>2</v>
      </c>
      <c r="I1066" t="s">
        <v>897</v>
      </c>
      <c r="J1066" t="s">
        <v>898</v>
      </c>
      <c r="K1066" t="s">
        <v>899</v>
      </c>
      <c r="L1066">
        <v>1368</v>
      </c>
      <c r="N1066">
        <v>1011</v>
      </c>
      <c r="O1066" t="s">
        <v>837</v>
      </c>
      <c r="P1066" t="s">
        <v>837</v>
      </c>
      <c r="Q1066">
        <v>1</v>
      </c>
      <c r="W1066">
        <v>0</v>
      </c>
      <c r="X1066">
        <v>520357435</v>
      </c>
      <c r="Y1066">
        <v>0.34500000000000003</v>
      </c>
      <c r="AA1066">
        <v>0</v>
      </c>
      <c r="AB1066">
        <v>30</v>
      </c>
      <c r="AC1066">
        <v>0</v>
      </c>
      <c r="AD1066">
        <v>0</v>
      </c>
      <c r="AE1066">
        <v>0</v>
      </c>
      <c r="AF1066">
        <v>30</v>
      </c>
      <c r="AG1066">
        <v>0</v>
      </c>
      <c r="AH1066">
        <v>0</v>
      </c>
      <c r="AI1066">
        <v>1</v>
      </c>
      <c r="AJ1066">
        <v>1</v>
      </c>
      <c r="AK1066">
        <v>1</v>
      </c>
      <c r="AL1066">
        <v>1</v>
      </c>
      <c r="AN1066">
        <v>0</v>
      </c>
      <c r="AO1066">
        <v>1</v>
      </c>
      <c r="AP1066">
        <v>1</v>
      </c>
      <c r="AQ1066">
        <v>0</v>
      </c>
      <c r="AR1066">
        <v>0</v>
      </c>
      <c r="AS1066" t="s">
        <v>3</v>
      </c>
      <c r="AT1066">
        <v>0.23</v>
      </c>
      <c r="AU1066" t="s">
        <v>21</v>
      </c>
      <c r="AV1066">
        <v>0</v>
      </c>
      <c r="AW1066">
        <v>2</v>
      </c>
      <c r="AX1066">
        <v>33360232</v>
      </c>
      <c r="AY1066">
        <v>1</v>
      </c>
      <c r="AZ1066">
        <v>0</v>
      </c>
      <c r="BA1066">
        <v>1273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X1066">
        <f>Y1066*Source!I1079</f>
        <v>8.9700000000000016E-2</v>
      </c>
      <c r="CY1066">
        <f>AB1066</f>
        <v>30</v>
      </c>
      <c r="CZ1066">
        <f>AF1066</f>
        <v>30</v>
      </c>
      <c r="DA1066">
        <f>AJ1066</f>
        <v>1</v>
      </c>
      <c r="DB1066">
        <f>ROUND(((ROUND(AT1066*CZ1066,2)*1.2)*1.25),2)</f>
        <v>10.35</v>
      </c>
      <c r="DC1066">
        <f>ROUND(((ROUND(AT1066*AG1066,2)*1.2)*1.25),2)</f>
        <v>0</v>
      </c>
    </row>
    <row r="1067" spans="1:107">
      <c r="A1067">
        <f>ROW(Source!A1079)</f>
        <v>1079</v>
      </c>
      <c r="B1067">
        <v>33304960</v>
      </c>
      <c r="C1067">
        <v>33360220</v>
      </c>
      <c r="D1067">
        <v>31259879</v>
      </c>
      <c r="E1067">
        <v>1</v>
      </c>
      <c r="F1067">
        <v>1</v>
      </c>
      <c r="G1067">
        <v>1</v>
      </c>
      <c r="H1067">
        <v>2</v>
      </c>
      <c r="I1067" t="s">
        <v>841</v>
      </c>
      <c r="J1067" t="s">
        <v>842</v>
      </c>
      <c r="K1067" t="s">
        <v>843</v>
      </c>
      <c r="L1067">
        <v>1368</v>
      </c>
      <c r="N1067">
        <v>1011</v>
      </c>
      <c r="O1067" t="s">
        <v>837</v>
      </c>
      <c r="P1067" t="s">
        <v>837</v>
      </c>
      <c r="Q1067">
        <v>1</v>
      </c>
      <c r="W1067">
        <v>0</v>
      </c>
      <c r="X1067">
        <v>1372534845</v>
      </c>
      <c r="Y1067">
        <v>0.70499999999999996</v>
      </c>
      <c r="AA1067">
        <v>0</v>
      </c>
      <c r="AB1067">
        <v>65.709999999999994</v>
      </c>
      <c r="AC1067">
        <v>11.6</v>
      </c>
      <c r="AD1067">
        <v>0</v>
      </c>
      <c r="AE1067">
        <v>0</v>
      </c>
      <c r="AF1067">
        <v>65.709999999999994</v>
      </c>
      <c r="AG1067">
        <v>11.6</v>
      </c>
      <c r="AH1067">
        <v>0</v>
      </c>
      <c r="AI1067">
        <v>1</v>
      </c>
      <c r="AJ1067">
        <v>1</v>
      </c>
      <c r="AK1067">
        <v>1</v>
      </c>
      <c r="AL1067">
        <v>1</v>
      </c>
      <c r="AN1067">
        <v>0</v>
      </c>
      <c r="AO1067">
        <v>1</v>
      </c>
      <c r="AP1067">
        <v>1</v>
      </c>
      <c r="AQ1067">
        <v>0</v>
      </c>
      <c r="AR1067">
        <v>0</v>
      </c>
      <c r="AS1067" t="s">
        <v>3</v>
      </c>
      <c r="AT1067">
        <v>0.47</v>
      </c>
      <c r="AU1067" t="s">
        <v>21</v>
      </c>
      <c r="AV1067">
        <v>0</v>
      </c>
      <c r="AW1067">
        <v>2</v>
      </c>
      <c r="AX1067">
        <v>33360233</v>
      </c>
      <c r="AY1067">
        <v>1</v>
      </c>
      <c r="AZ1067">
        <v>0</v>
      </c>
      <c r="BA1067">
        <v>1274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X1067">
        <f>Y1067*Source!I1079</f>
        <v>0.18329999999999999</v>
      </c>
      <c r="CY1067">
        <f>AB1067</f>
        <v>65.709999999999994</v>
      </c>
      <c r="CZ1067">
        <f>AF1067</f>
        <v>65.709999999999994</v>
      </c>
      <c r="DA1067">
        <f>AJ1067</f>
        <v>1</v>
      </c>
      <c r="DB1067">
        <f>ROUND(((ROUND(AT1067*CZ1067,2)*1.2)*1.25),2)</f>
        <v>46.32</v>
      </c>
      <c r="DC1067">
        <f>ROUND(((ROUND(AT1067*AG1067,2)*1.2)*1.25),2)</f>
        <v>8.18</v>
      </c>
    </row>
    <row r="1068" spans="1:107">
      <c r="A1068">
        <f>ROW(Source!A1079)</f>
        <v>1079</v>
      </c>
      <c r="B1068">
        <v>33304960</v>
      </c>
      <c r="C1068">
        <v>33360220</v>
      </c>
      <c r="D1068">
        <v>31260961</v>
      </c>
      <c r="E1068">
        <v>1</v>
      </c>
      <c r="F1068">
        <v>1</v>
      </c>
      <c r="G1068">
        <v>1</v>
      </c>
      <c r="H1068">
        <v>2</v>
      </c>
      <c r="I1068" t="s">
        <v>900</v>
      </c>
      <c r="J1068" t="s">
        <v>901</v>
      </c>
      <c r="K1068" t="s">
        <v>902</v>
      </c>
      <c r="L1068">
        <v>1368</v>
      </c>
      <c r="N1068">
        <v>1011</v>
      </c>
      <c r="O1068" t="s">
        <v>837</v>
      </c>
      <c r="P1068" t="s">
        <v>837</v>
      </c>
      <c r="Q1068">
        <v>1</v>
      </c>
      <c r="W1068">
        <v>0</v>
      </c>
      <c r="X1068">
        <v>1581354540</v>
      </c>
      <c r="Y1068">
        <v>1.8900000000000001</v>
      </c>
      <c r="AA1068">
        <v>0</v>
      </c>
      <c r="AB1068">
        <v>2.16</v>
      </c>
      <c r="AC1068">
        <v>0</v>
      </c>
      <c r="AD1068">
        <v>0</v>
      </c>
      <c r="AE1068">
        <v>0</v>
      </c>
      <c r="AF1068">
        <v>2.16</v>
      </c>
      <c r="AG1068">
        <v>0</v>
      </c>
      <c r="AH1068">
        <v>0</v>
      </c>
      <c r="AI1068">
        <v>1</v>
      </c>
      <c r="AJ1068">
        <v>1</v>
      </c>
      <c r="AK1068">
        <v>1</v>
      </c>
      <c r="AL1068">
        <v>1</v>
      </c>
      <c r="AN1068">
        <v>0</v>
      </c>
      <c r="AO1068">
        <v>1</v>
      </c>
      <c r="AP1068">
        <v>1</v>
      </c>
      <c r="AQ1068">
        <v>0</v>
      </c>
      <c r="AR1068">
        <v>0</v>
      </c>
      <c r="AS1068" t="s">
        <v>3</v>
      </c>
      <c r="AT1068">
        <v>1.26</v>
      </c>
      <c r="AU1068" t="s">
        <v>21</v>
      </c>
      <c r="AV1068">
        <v>0</v>
      </c>
      <c r="AW1068">
        <v>2</v>
      </c>
      <c r="AX1068">
        <v>33360234</v>
      </c>
      <c r="AY1068">
        <v>1</v>
      </c>
      <c r="AZ1068">
        <v>0</v>
      </c>
      <c r="BA1068">
        <v>1275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X1068">
        <f>Y1068*Source!I1079</f>
        <v>0.49140000000000006</v>
      </c>
      <c r="CY1068">
        <f>AB1068</f>
        <v>2.16</v>
      </c>
      <c r="CZ1068">
        <f>AF1068</f>
        <v>2.16</v>
      </c>
      <c r="DA1068">
        <f>AJ1068</f>
        <v>1</v>
      </c>
      <c r="DB1068">
        <f>ROUND(((ROUND(AT1068*CZ1068,2)*1.2)*1.25),2)</f>
        <v>4.08</v>
      </c>
      <c r="DC1068">
        <f>ROUND(((ROUND(AT1068*AG1068,2)*1.2)*1.25),2)</f>
        <v>0</v>
      </c>
    </row>
    <row r="1069" spans="1:107">
      <c r="A1069">
        <f>ROW(Source!A1079)</f>
        <v>1079</v>
      </c>
      <c r="B1069">
        <v>33304960</v>
      </c>
      <c r="C1069">
        <v>33360220</v>
      </c>
      <c r="D1069">
        <v>31176145</v>
      </c>
      <c r="E1069">
        <v>1</v>
      </c>
      <c r="F1069">
        <v>1</v>
      </c>
      <c r="G1069">
        <v>1</v>
      </c>
      <c r="H1069">
        <v>3</v>
      </c>
      <c r="I1069" t="s">
        <v>903</v>
      </c>
      <c r="J1069" t="s">
        <v>904</v>
      </c>
      <c r="K1069" t="s">
        <v>905</v>
      </c>
      <c r="L1069">
        <v>1348</v>
      </c>
      <c r="N1069">
        <v>1009</v>
      </c>
      <c r="O1069" t="s">
        <v>32</v>
      </c>
      <c r="P1069" t="s">
        <v>32</v>
      </c>
      <c r="Q1069">
        <v>1000</v>
      </c>
      <c r="W1069">
        <v>0</v>
      </c>
      <c r="X1069">
        <v>1554699552</v>
      </c>
      <c r="Y1069">
        <v>1.26E-2</v>
      </c>
      <c r="AA1069">
        <v>1412.5</v>
      </c>
      <c r="AB1069">
        <v>0</v>
      </c>
      <c r="AC1069">
        <v>0</v>
      </c>
      <c r="AD1069">
        <v>0</v>
      </c>
      <c r="AE1069">
        <v>1412.5</v>
      </c>
      <c r="AF1069">
        <v>0</v>
      </c>
      <c r="AG1069">
        <v>0</v>
      </c>
      <c r="AH1069">
        <v>0</v>
      </c>
      <c r="AI1069">
        <v>1</v>
      </c>
      <c r="AJ1069">
        <v>1</v>
      </c>
      <c r="AK1069">
        <v>1</v>
      </c>
      <c r="AL1069">
        <v>1</v>
      </c>
      <c r="AN1069">
        <v>0</v>
      </c>
      <c r="AO1069">
        <v>1</v>
      </c>
      <c r="AP1069">
        <v>0</v>
      </c>
      <c r="AQ1069">
        <v>0</v>
      </c>
      <c r="AR1069">
        <v>0</v>
      </c>
      <c r="AS1069" t="s">
        <v>3</v>
      </c>
      <c r="AT1069">
        <v>1.26E-2</v>
      </c>
      <c r="AU1069" t="s">
        <v>3</v>
      </c>
      <c r="AV1069">
        <v>0</v>
      </c>
      <c r="AW1069">
        <v>2</v>
      </c>
      <c r="AX1069">
        <v>33360235</v>
      </c>
      <c r="AY1069">
        <v>1</v>
      </c>
      <c r="AZ1069">
        <v>0</v>
      </c>
      <c r="BA1069">
        <v>1276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X1069">
        <f>Y1069*Source!I1079</f>
        <v>3.2760000000000003E-3</v>
      </c>
      <c r="CY1069">
        <f>AA1069</f>
        <v>1412.5</v>
      </c>
      <c r="CZ1069">
        <f>AE1069</f>
        <v>1412.5</v>
      </c>
      <c r="DA1069">
        <f>AI1069</f>
        <v>1</v>
      </c>
      <c r="DB1069">
        <f>ROUND(ROUND(AT1069*CZ1069,2),2)</f>
        <v>17.8</v>
      </c>
      <c r="DC1069">
        <f>ROUND(ROUND(AT1069*AG1069,2),2)</f>
        <v>0</v>
      </c>
    </row>
    <row r="1070" spans="1:107">
      <c r="A1070">
        <f>ROW(Source!A1079)</f>
        <v>1079</v>
      </c>
      <c r="B1070">
        <v>33304960</v>
      </c>
      <c r="C1070">
        <v>33360220</v>
      </c>
      <c r="D1070">
        <v>31176252</v>
      </c>
      <c r="E1070">
        <v>1</v>
      </c>
      <c r="F1070">
        <v>1</v>
      </c>
      <c r="G1070">
        <v>1</v>
      </c>
      <c r="H1070">
        <v>3</v>
      </c>
      <c r="I1070" t="s">
        <v>906</v>
      </c>
      <c r="J1070" t="s">
        <v>907</v>
      </c>
      <c r="K1070" t="s">
        <v>908</v>
      </c>
      <c r="L1070">
        <v>1348</v>
      </c>
      <c r="N1070">
        <v>1009</v>
      </c>
      <c r="O1070" t="s">
        <v>32</v>
      </c>
      <c r="P1070" t="s">
        <v>32</v>
      </c>
      <c r="Q1070">
        <v>1000</v>
      </c>
      <c r="W1070">
        <v>0</v>
      </c>
      <c r="X1070">
        <v>136000979</v>
      </c>
      <c r="Y1070">
        <v>0.03</v>
      </c>
      <c r="AA1070">
        <v>3960</v>
      </c>
      <c r="AB1070">
        <v>0</v>
      </c>
      <c r="AC1070">
        <v>0</v>
      </c>
      <c r="AD1070">
        <v>0</v>
      </c>
      <c r="AE1070">
        <v>3960</v>
      </c>
      <c r="AF1070">
        <v>0</v>
      </c>
      <c r="AG1070">
        <v>0</v>
      </c>
      <c r="AH1070">
        <v>0</v>
      </c>
      <c r="AI1070">
        <v>1</v>
      </c>
      <c r="AJ1070">
        <v>1</v>
      </c>
      <c r="AK1070">
        <v>1</v>
      </c>
      <c r="AL1070">
        <v>1</v>
      </c>
      <c r="AN1070">
        <v>0</v>
      </c>
      <c r="AO1070">
        <v>1</v>
      </c>
      <c r="AP1070">
        <v>0</v>
      </c>
      <c r="AQ1070">
        <v>0</v>
      </c>
      <c r="AR1070">
        <v>0</v>
      </c>
      <c r="AS1070" t="s">
        <v>3</v>
      </c>
      <c r="AT1070">
        <v>0.03</v>
      </c>
      <c r="AU1070" t="s">
        <v>3</v>
      </c>
      <c r="AV1070">
        <v>0</v>
      </c>
      <c r="AW1070">
        <v>2</v>
      </c>
      <c r="AX1070">
        <v>33360236</v>
      </c>
      <c r="AY1070">
        <v>1</v>
      </c>
      <c r="AZ1070">
        <v>0</v>
      </c>
      <c r="BA1070">
        <v>1277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X1070">
        <f>Y1070*Source!I1079</f>
        <v>7.7999999999999996E-3</v>
      </c>
      <c r="CY1070">
        <f>AA1070</f>
        <v>3960</v>
      </c>
      <c r="CZ1070">
        <f>AE1070</f>
        <v>3960</v>
      </c>
      <c r="DA1070">
        <f>AI1070</f>
        <v>1</v>
      </c>
      <c r="DB1070">
        <f>ROUND(ROUND(AT1070*CZ1070,2),2)</f>
        <v>118.8</v>
      </c>
      <c r="DC1070">
        <f>ROUND(ROUND(AT1070*AG1070,2),2)</f>
        <v>0</v>
      </c>
    </row>
    <row r="1071" spans="1:107">
      <c r="A1071">
        <f>ROW(Source!A1079)</f>
        <v>1079</v>
      </c>
      <c r="B1071">
        <v>33304960</v>
      </c>
      <c r="C1071">
        <v>33360220</v>
      </c>
      <c r="D1071">
        <v>31201861</v>
      </c>
      <c r="E1071">
        <v>1</v>
      </c>
      <c r="F1071">
        <v>1</v>
      </c>
      <c r="G1071">
        <v>1</v>
      </c>
      <c r="H1071">
        <v>3</v>
      </c>
      <c r="I1071" t="s">
        <v>909</v>
      </c>
      <c r="J1071" t="s">
        <v>910</v>
      </c>
      <c r="K1071" t="s">
        <v>911</v>
      </c>
      <c r="L1071">
        <v>1348</v>
      </c>
      <c r="N1071">
        <v>1009</v>
      </c>
      <c r="O1071" t="s">
        <v>32</v>
      </c>
      <c r="P1071" t="s">
        <v>32</v>
      </c>
      <c r="Q1071">
        <v>1000</v>
      </c>
      <c r="W1071">
        <v>0</v>
      </c>
      <c r="X1071">
        <v>532254978</v>
      </c>
      <c r="Y1071">
        <v>4.7300000000000002E-2</v>
      </c>
      <c r="AA1071">
        <v>7590</v>
      </c>
      <c r="AB1071">
        <v>0</v>
      </c>
      <c r="AC1071">
        <v>0</v>
      </c>
      <c r="AD1071">
        <v>0</v>
      </c>
      <c r="AE1071">
        <v>7590</v>
      </c>
      <c r="AF1071">
        <v>0</v>
      </c>
      <c r="AG1071">
        <v>0</v>
      </c>
      <c r="AH1071">
        <v>0</v>
      </c>
      <c r="AI1071">
        <v>1</v>
      </c>
      <c r="AJ1071">
        <v>1</v>
      </c>
      <c r="AK1071">
        <v>1</v>
      </c>
      <c r="AL1071">
        <v>1</v>
      </c>
      <c r="AN1071">
        <v>0</v>
      </c>
      <c r="AO1071">
        <v>1</v>
      </c>
      <c r="AP1071">
        <v>0</v>
      </c>
      <c r="AQ1071">
        <v>0</v>
      </c>
      <c r="AR1071">
        <v>0</v>
      </c>
      <c r="AS1071" t="s">
        <v>3</v>
      </c>
      <c r="AT1071">
        <v>4.7300000000000002E-2</v>
      </c>
      <c r="AU1071" t="s">
        <v>3</v>
      </c>
      <c r="AV1071">
        <v>0</v>
      </c>
      <c r="AW1071">
        <v>2</v>
      </c>
      <c r="AX1071">
        <v>33360237</v>
      </c>
      <c r="AY1071">
        <v>1</v>
      </c>
      <c r="AZ1071">
        <v>0</v>
      </c>
      <c r="BA1071">
        <v>1278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X1071">
        <f>Y1071*Source!I1079</f>
        <v>1.2298000000000002E-2</v>
      </c>
      <c r="CY1071">
        <f>AA1071</f>
        <v>7590</v>
      </c>
      <c r="CZ1071">
        <f>AE1071</f>
        <v>7590</v>
      </c>
      <c r="DA1071">
        <f>AI1071</f>
        <v>1</v>
      </c>
      <c r="DB1071">
        <f>ROUND(ROUND(AT1071*CZ1071,2),2)</f>
        <v>359.01</v>
      </c>
      <c r="DC1071">
        <f>ROUND(ROUND(AT1071*AG1071,2),2)</f>
        <v>0</v>
      </c>
    </row>
    <row r="1072" spans="1:107">
      <c r="A1072">
        <f>ROW(Source!A1079)</f>
        <v>1079</v>
      </c>
      <c r="B1072">
        <v>33304960</v>
      </c>
      <c r="C1072">
        <v>33360220</v>
      </c>
      <c r="D1072">
        <v>31214657</v>
      </c>
      <c r="E1072">
        <v>1</v>
      </c>
      <c r="F1072">
        <v>1</v>
      </c>
      <c r="G1072">
        <v>1</v>
      </c>
      <c r="H1072">
        <v>3</v>
      </c>
      <c r="I1072" t="s">
        <v>912</v>
      </c>
      <c r="J1072" t="s">
        <v>913</v>
      </c>
      <c r="K1072" t="s">
        <v>914</v>
      </c>
      <c r="L1072">
        <v>1348</v>
      </c>
      <c r="N1072">
        <v>1009</v>
      </c>
      <c r="O1072" t="s">
        <v>32</v>
      </c>
      <c r="P1072" t="s">
        <v>32</v>
      </c>
      <c r="Q1072">
        <v>1000</v>
      </c>
      <c r="W1072">
        <v>0</v>
      </c>
      <c r="X1072">
        <v>654489916</v>
      </c>
      <c r="Y1072">
        <v>1.2600000000000001E-3</v>
      </c>
      <c r="AA1072">
        <v>9550.01</v>
      </c>
      <c r="AB1072">
        <v>0</v>
      </c>
      <c r="AC1072">
        <v>0</v>
      </c>
      <c r="AD1072">
        <v>0</v>
      </c>
      <c r="AE1072">
        <v>9550.01</v>
      </c>
      <c r="AF1072">
        <v>0</v>
      </c>
      <c r="AG1072">
        <v>0</v>
      </c>
      <c r="AH1072">
        <v>0</v>
      </c>
      <c r="AI1072">
        <v>1</v>
      </c>
      <c r="AJ1072">
        <v>1</v>
      </c>
      <c r="AK1072">
        <v>1</v>
      </c>
      <c r="AL1072">
        <v>1</v>
      </c>
      <c r="AN1072">
        <v>0</v>
      </c>
      <c r="AO1072">
        <v>1</v>
      </c>
      <c r="AP1072">
        <v>0</v>
      </c>
      <c r="AQ1072">
        <v>0</v>
      </c>
      <c r="AR1072">
        <v>0</v>
      </c>
      <c r="AS1072" t="s">
        <v>3</v>
      </c>
      <c r="AT1072">
        <v>1.2600000000000001E-3</v>
      </c>
      <c r="AU1072" t="s">
        <v>3</v>
      </c>
      <c r="AV1072">
        <v>0</v>
      </c>
      <c r="AW1072">
        <v>2</v>
      </c>
      <c r="AX1072">
        <v>33360239</v>
      </c>
      <c r="AY1072">
        <v>1</v>
      </c>
      <c r="AZ1072">
        <v>0</v>
      </c>
      <c r="BA1072">
        <v>1280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X1072">
        <f>Y1072*Source!I1079</f>
        <v>3.2760000000000005E-4</v>
      </c>
      <c r="CY1072">
        <f>AA1072</f>
        <v>9550.01</v>
      </c>
      <c r="CZ1072">
        <f>AE1072</f>
        <v>9550.01</v>
      </c>
      <c r="DA1072">
        <f>AI1072</f>
        <v>1</v>
      </c>
      <c r="DB1072">
        <f>ROUND(ROUND(AT1072*CZ1072,2),2)</f>
        <v>12.03</v>
      </c>
      <c r="DC1072">
        <f>ROUND(ROUND(AT1072*AG1072,2),2)</f>
        <v>0</v>
      </c>
    </row>
    <row r="1073" spans="1:107">
      <c r="A1073">
        <f>ROW(Source!A1082)</f>
        <v>1082</v>
      </c>
      <c r="B1073">
        <v>33304975</v>
      </c>
      <c r="C1073">
        <v>33360241</v>
      </c>
      <c r="D1073">
        <v>31172061</v>
      </c>
      <c r="E1073">
        <v>1</v>
      </c>
      <c r="F1073">
        <v>1</v>
      </c>
      <c r="G1073">
        <v>1</v>
      </c>
      <c r="H1073">
        <v>1</v>
      </c>
      <c r="I1073" t="s">
        <v>850</v>
      </c>
      <c r="J1073" t="s">
        <v>3</v>
      </c>
      <c r="K1073" t="s">
        <v>851</v>
      </c>
      <c r="L1073">
        <v>1191</v>
      </c>
      <c r="N1073">
        <v>1013</v>
      </c>
      <c r="O1073" t="s">
        <v>831</v>
      </c>
      <c r="P1073" t="s">
        <v>831</v>
      </c>
      <c r="Q1073">
        <v>1</v>
      </c>
      <c r="W1073">
        <v>0</v>
      </c>
      <c r="X1073">
        <v>-784637506</v>
      </c>
      <c r="Y1073">
        <v>111.61439999999999</v>
      </c>
      <c r="AA1073">
        <v>0</v>
      </c>
      <c r="AB1073">
        <v>0</v>
      </c>
      <c r="AC1073">
        <v>0</v>
      </c>
      <c r="AD1073">
        <v>8.74</v>
      </c>
      <c r="AE1073">
        <v>0</v>
      </c>
      <c r="AF1073">
        <v>0</v>
      </c>
      <c r="AG1073">
        <v>0</v>
      </c>
      <c r="AH1073">
        <v>8.74</v>
      </c>
      <c r="AI1073">
        <v>1</v>
      </c>
      <c r="AJ1073">
        <v>1</v>
      </c>
      <c r="AK1073">
        <v>1</v>
      </c>
      <c r="AL1073">
        <v>1</v>
      </c>
      <c r="AN1073">
        <v>0</v>
      </c>
      <c r="AO1073">
        <v>1</v>
      </c>
      <c r="AP1073">
        <v>1</v>
      </c>
      <c r="AQ1073">
        <v>0</v>
      </c>
      <c r="AR1073">
        <v>0</v>
      </c>
      <c r="AS1073" t="s">
        <v>3</v>
      </c>
      <c r="AT1073">
        <v>80.88</v>
      </c>
      <c r="AU1073" t="s">
        <v>22</v>
      </c>
      <c r="AV1073">
        <v>1</v>
      </c>
      <c r="AW1073">
        <v>2</v>
      </c>
      <c r="AX1073">
        <v>33360253</v>
      </c>
      <c r="AY1073">
        <v>1</v>
      </c>
      <c r="AZ1073">
        <v>0</v>
      </c>
      <c r="BA1073">
        <v>1281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X1073">
        <f>Y1073*Source!I1082</f>
        <v>17.411846399999998</v>
      </c>
      <c r="CY1073">
        <f>AD1073</f>
        <v>8.74</v>
      </c>
      <c r="CZ1073">
        <f>AH1073</f>
        <v>8.74</v>
      </c>
      <c r="DA1073">
        <f>AL1073</f>
        <v>1</v>
      </c>
      <c r="DB1073">
        <f>ROUND(((ROUND(AT1073*CZ1073,2)*1.2)*1.15),2)</f>
        <v>975.51</v>
      </c>
      <c r="DC1073">
        <f>ROUND(((ROUND(AT1073*AG1073,2)*1.2)*1.15),2)</f>
        <v>0</v>
      </c>
    </row>
    <row r="1074" spans="1:107">
      <c r="A1074">
        <f>ROW(Source!A1082)</f>
        <v>1082</v>
      </c>
      <c r="B1074">
        <v>33304975</v>
      </c>
      <c r="C1074">
        <v>33360241</v>
      </c>
      <c r="D1074">
        <v>31172011</v>
      </c>
      <c r="E1074">
        <v>1</v>
      </c>
      <c r="F1074">
        <v>1</v>
      </c>
      <c r="G1074">
        <v>1</v>
      </c>
      <c r="H1074">
        <v>1</v>
      </c>
      <c r="I1074" t="s">
        <v>832</v>
      </c>
      <c r="J1074" t="s">
        <v>3</v>
      </c>
      <c r="K1074" t="s">
        <v>833</v>
      </c>
      <c r="L1074">
        <v>1191</v>
      </c>
      <c r="N1074">
        <v>1013</v>
      </c>
      <c r="O1074" t="s">
        <v>831</v>
      </c>
      <c r="P1074" t="s">
        <v>831</v>
      </c>
      <c r="Q1074">
        <v>1</v>
      </c>
      <c r="W1074">
        <v>0</v>
      </c>
      <c r="X1074">
        <v>-1417349443</v>
      </c>
      <c r="Y1074">
        <v>0.76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1</v>
      </c>
      <c r="AJ1074">
        <v>1</v>
      </c>
      <c r="AK1074">
        <v>1</v>
      </c>
      <c r="AL1074">
        <v>1</v>
      </c>
      <c r="AN1074">
        <v>0</v>
      </c>
      <c r="AO1074">
        <v>1</v>
      </c>
      <c r="AP1074">
        <v>0</v>
      </c>
      <c r="AQ1074">
        <v>0</v>
      </c>
      <c r="AR1074">
        <v>0</v>
      </c>
      <c r="AS1074" t="s">
        <v>3</v>
      </c>
      <c r="AT1074">
        <v>0.76</v>
      </c>
      <c r="AU1074" t="s">
        <v>3</v>
      </c>
      <c r="AV1074">
        <v>2</v>
      </c>
      <c r="AW1074">
        <v>2</v>
      </c>
      <c r="AX1074">
        <v>33360254</v>
      </c>
      <c r="AY1074">
        <v>1</v>
      </c>
      <c r="AZ1074">
        <v>2048</v>
      </c>
      <c r="BA1074">
        <v>1282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X1074">
        <f>Y1074*Source!I1082</f>
        <v>0.11856</v>
      </c>
      <c r="CY1074">
        <f>AD1074</f>
        <v>0</v>
      </c>
      <c r="CZ1074">
        <f>AH1074</f>
        <v>0</v>
      </c>
      <c r="DA1074">
        <f>AL1074</f>
        <v>1</v>
      </c>
      <c r="DB1074">
        <f>ROUND(ROUND(AT1074*CZ1074,2),2)</f>
        <v>0</v>
      </c>
      <c r="DC1074">
        <f>ROUND(ROUND(AT1074*AG1074,2),2)</f>
        <v>0</v>
      </c>
    </row>
    <row r="1075" spans="1:107">
      <c r="A1075">
        <f>ROW(Source!A1082)</f>
        <v>1082</v>
      </c>
      <c r="B1075">
        <v>33304975</v>
      </c>
      <c r="C1075">
        <v>33360241</v>
      </c>
      <c r="D1075">
        <v>31258491</v>
      </c>
      <c r="E1075">
        <v>1</v>
      </c>
      <c r="F1075">
        <v>1</v>
      </c>
      <c r="G1075">
        <v>1</v>
      </c>
      <c r="H1075">
        <v>2</v>
      </c>
      <c r="I1075" t="s">
        <v>834</v>
      </c>
      <c r="J1075" t="s">
        <v>835</v>
      </c>
      <c r="K1075" t="s">
        <v>836</v>
      </c>
      <c r="L1075">
        <v>1368</v>
      </c>
      <c r="N1075">
        <v>1011</v>
      </c>
      <c r="O1075" t="s">
        <v>837</v>
      </c>
      <c r="P1075" t="s">
        <v>837</v>
      </c>
      <c r="Q1075">
        <v>1</v>
      </c>
      <c r="W1075">
        <v>0</v>
      </c>
      <c r="X1075">
        <v>-1718674368</v>
      </c>
      <c r="Y1075">
        <v>0.46499999999999997</v>
      </c>
      <c r="AA1075">
        <v>0</v>
      </c>
      <c r="AB1075">
        <v>111.99</v>
      </c>
      <c r="AC1075">
        <v>13.5</v>
      </c>
      <c r="AD1075">
        <v>0</v>
      </c>
      <c r="AE1075">
        <v>0</v>
      </c>
      <c r="AF1075">
        <v>111.99</v>
      </c>
      <c r="AG1075">
        <v>13.5</v>
      </c>
      <c r="AH1075">
        <v>0</v>
      </c>
      <c r="AI1075">
        <v>1</v>
      </c>
      <c r="AJ1075">
        <v>1</v>
      </c>
      <c r="AK1075">
        <v>1</v>
      </c>
      <c r="AL1075">
        <v>1</v>
      </c>
      <c r="AN1075">
        <v>0</v>
      </c>
      <c r="AO1075">
        <v>1</v>
      </c>
      <c r="AP1075">
        <v>1</v>
      </c>
      <c r="AQ1075">
        <v>0</v>
      </c>
      <c r="AR1075">
        <v>0</v>
      </c>
      <c r="AS1075" t="s">
        <v>3</v>
      </c>
      <c r="AT1075">
        <v>0.31</v>
      </c>
      <c r="AU1075" t="s">
        <v>21</v>
      </c>
      <c r="AV1075">
        <v>0</v>
      </c>
      <c r="AW1075">
        <v>2</v>
      </c>
      <c r="AX1075">
        <v>33360255</v>
      </c>
      <c r="AY1075">
        <v>1</v>
      </c>
      <c r="AZ1075">
        <v>0</v>
      </c>
      <c r="BA1075">
        <v>1283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X1075">
        <f>Y1075*Source!I1082</f>
        <v>7.2539999999999993E-2</v>
      </c>
      <c r="CY1075">
        <f>AB1075</f>
        <v>111.99</v>
      </c>
      <c r="CZ1075">
        <f>AF1075</f>
        <v>111.99</v>
      </c>
      <c r="DA1075">
        <f>AJ1075</f>
        <v>1</v>
      </c>
      <c r="DB1075">
        <f>ROUND(((ROUND(AT1075*CZ1075,2)*1.2)*1.25),2)</f>
        <v>52.08</v>
      </c>
      <c r="DC1075">
        <f>ROUND(((ROUND(AT1075*AG1075,2)*1.2)*1.25),2)</f>
        <v>6.29</v>
      </c>
    </row>
    <row r="1076" spans="1:107">
      <c r="A1076">
        <f>ROW(Source!A1082)</f>
        <v>1082</v>
      </c>
      <c r="B1076">
        <v>33304975</v>
      </c>
      <c r="C1076">
        <v>33360241</v>
      </c>
      <c r="D1076">
        <v>31258691</v>
      </c>
      <c r="E1076">
        <v>1</v>
      </c>
      <c r="F1076">
        <v>1</v>
      </c>
      <c r="G1076">
        <v>1</v>
      </c>
      <c r="H1076">
        <v>2</v>
      </c>
      <c r="I1076" t="s">
        <v>838</v>
      </c>
      <c r="J1076" t="s">
        <v>839</v>
      </c>
      <c r="K1076" t="s">
        <v>840</v>
      </c>
      <c r="L1076">
        <v>1368</v>
      </c>
      <c r="N1076">
        <v>1011</v>
      </c>
      <c r="O1076" t="s">
        <v>837</v>
      </c>
      <c r="P1076" t="s">
        <v>837</v>
      </c>
      <c r="Q1076">
        <v>1</v>
      </c>
      <c r="W1076">
        <v>0</v>
      </c>
      <c r="X1076">
        <v>1373224040</v>
      </c>
      <c r="Y1076">
        <v>15.075000000000001</v>
      </c>
      <c r="AA1076">
        <v>0</v>
      </c>
      <c r="AB1076">
        <v>3.12</v>
      </c>
      <c r="AC1076">
        <v>0</v>
      </c>
      <c r="AD1076">
        <v>0</v>
      </c>
      <c r="AE1076">
        <v>0</v>
      </c>
      <c r="AF1076">
        <v>3.12</v>
      </c>
      <c r="AG1076">
        <v>0</v>
      </c>
      <c r="AH1076">
        <v>0</v>
      </c>
      <c r="AI1076">
        <v>1</v>
      </c>
      <c r="AJ1076">
        <v>1</v>
      </c>
      <c r="AK1076">
        <v>1</v>
      </c>
      <c r="AL1076">
        <v>1</v>
      </c>
      <c r="AN1076">
        <v>0</v>
      </c>
      <c r="AO1076">
        <v>1</v>
      </c>
      <c r="AP1076">
        <v>1</v>
      </c>
      <c r="AQ1076">
        <v>0</v>
      </c>
      <c r="AR1076">
        <v>0</v>
      </c>
      <c r="AS1076" t="s">
        <v>3</v>
      </c>
      <c r="AT1076">
        <v>10.050000000000001</v>
      </c>
      <c r="AU1076" t="s">
        <v>21</v>
      </c>
      <c r="AV1076">
        <v>0</v>
      </c>
      <c r="AW1076">
        <v>2</v>
      </c>
      <c r="AX1076">
        <v>33360256</v>
      </c>
      <c r="AY1076">
        <v>1</v>
      </c>
      <c r="AZ1076">
        <v>0</v>
      </c>
      <c r="BA1076">
        <v>1284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X1076">
        <f>Y1076*Source!I1082</f>
        <v>2.3517000000000001</v>
      </c>
      <c r="CY1076">
        <f>AB1076</f>
        <v>3.12</v>
      </c>
      <c r="CZ1076">
        <f>AF1076</f>
        <v>3.12</v>
      </c>
      <c r="DA1076">
        <f>AJ1076</f>
        <v>1</v>
      </c>
      <c r="DB1076">
        <f>ROUND(((ROUND(AT1076*CZ1076,2)*1.2)*1.25),2)</f>
        <v>47.04</v>
      </c>
      <c r="DC1076">
        <f>ROUND(((ROUND(AT1076*AG1076,2)*1.2)*1.25),2)</f>
        <v>0</v>
      </c>
    </row>
    <row r="1077" spans="1:107">
      <c r="A1077">
        <f>ROW(Source!A1082)</f>
        <v>1082</v>
      </c>
      <c r="B1077">
        <v>33304975</v>
      </c>
      <c r="C1077">
        <v>33360241</v>
      </c>
      <c r="D1077">
        <v>31258646</v>
      </c>
      <c r="E1077">
        <v>1</v>
      </c>
      <c r="F1077">
        <v>1</v>
      </c>
      <c r="G1077">
        <v>1</v>
      </c>
      <c r="H1077">
        <v>2</v>
      </c>
      <c r="I1077" t="s">
        <v>866</v>
      </c>
      <c r="J1077" t="s">
        <v>867</v>
      </c>
      <c r="K1077" t="s">
        <v>868</v>
      </c>
      <c r="L1077">
        <v>1368</v>
      </c>
      <c r="N1077">
        <v>1011</v>
      </c>
      <c r="O1077" t="s">
        <v>837</v>
      </c>
      <c r="P1077" t="s">
        <v>837</v>
      </c>
      <c r="Q1077">
        <v>1</v>
      </c>
      <c r="W1077">
        <v>0</v>
      </c>
      <c r="X1077">
        <v>-1985289705</v>
      </c>
      <c r="Y1077">
        <v>0.3</v>
      </c>
      <c r="AA1077">
        <v>0</v>
      </c>
      <c r="AB1077">
        <v>6.66</v>
      </c>
      <c r="AC1077">
        <v>0</v>
      </c>
      <c r="AD1077">
        <v>0</v>
      </c>
      <c r="AE1077">
        <v>0</v>
      </c>
      <c r="AF1077">
        <v>6.66</v>
      </c>
      <c r="AG1077">
        <v>0</v>
      </c>
      <c r="AH1077">
        <v>0</v>
      </c>
      <c r="AI1077">
        <v>1</v>
      </c>
      <c r="AJ1077">
        <v>1</v>
      </c>
      <c r="AK1077">
        <v>1</v>
      </c>
      <c r="AL1077">
        <v>1</v>
      </c>
      <c r="AN1077">
        <v>0</v>
      </c>
      <c r="AO1077">
        <v>1</v>
      </c>
      <c r="AP1077">
        <v>1</v>
      </c>
      <c r="AQ1077">
        <v>0</v>
      </c>
      <c r="AR1077">
        <v>0</v>
      </c>
      <c r="AS1077" t="s">
        <v>3</v>
      </c>
      <c r="AT1077">
        <v>0.2</v>
      </c>
      <c r="AU1077" t="s">
        <v>21</v>
      </c>
      <c r="AV1077">
        <v>0</v>
      </c>
      <c r="AW1077">
        <v>2</v>
      </c>
      <c r="AX1077">
        <v>33360257</v>
      </c>
      <c r="AY1077">
        <v>1</v>
      </c>
      <c r="AZ1077">
        <v>0</v>
      </c>
      <c r="BA1077">
        <v>1285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X1077">
        <f>Y1077*Source!I1082</f>
        <v>4.6800000000000001E-2</v>
      </c>
      <c r="CY1077">
        <f>AB1077</f>
        <v>6.66</v>
      </c>
      <c r="CZ1077">
        <f>AF1077</f>
        <v>6.66</v>
      </c>
      <c r="DA1077">
        <f>AJ1077</f>
        <v>1</v>
      </c>
      <c r="DB1077">
        <f>ROUND(((ROUND(AT1077*CZ1077,2)*1.2)*1.25),2)</f>
        <v>2</v>
      </c>
      <c r="DC1077">
        <f>ROUND(((ROUND(AT1077*AG1077,2)*1.2)*1.25),2)</f>
        <v>0</v>
      </c>
    </row>
    <row r="1078" spans="1:107">
      <c r="A1078">
        <f>ROW(Source!A1082)</f>
        <v>1082</v>
      </c>
      <c r="B1078">
        <v>33304975</v>
      </c>
      <c r="C1078">
        <v>33360241</v>
      </c>
      <c r="D1078">
        <v>31259879</v>
      </c>
      <c r="E1078">
        <v>1</v>
      </c>
      <c r="F1078">
        <v>1</v>
      </c>
      <c r="G1078">
        <v>1</v>
      </c>
      <c r="H1078">
        <v>2</v>
      </c>
      <c r="I1078" t="s">
        <v>841</v>
      </c>
      <c r="J1078" t="s">
        <v>842</v>
      </c>
      <c r="K1078" t="s">
        <v>843</v>
      </c>
      <c r="L1078">
        <v>1368</v>
      </c>
      <c r="N1078">
        <v>1011</v>
      </c>
      <c r="O1078" t="s">
        <v>837</v>
      </c>
      <c r="P1078" t="s">
        <v>837</v>
      </c>
      <c r="Q1078">
        <v>1</v>
      </c>
      <c r="W1078">
        <v>0</v>
      </c>
      <c r="X1078">
        <v>1372534845</v>
      </c>
      <c r="Y1078">
        <v>0.67500000000000004</v>
      </c>
      <c r="AA1078">
        <v>0</v>
      </c>
      <c r="AB1078">
        <v>65.709999999999994</v>
      </c>
      <c r="AC1078">
        <v>11.6</v>
      </c>
      <c r="AD1078">
        <v>0</v>
      </c>
      <c r="AE1078">
        <v>0</v>
      </c>
      <c r="AF1078">
        <v>65.709999999999994</v>
      </c>
      <c r="AG1078">
        <v>11.6</v>
      </c>
      <c r="AH1078">
        <v>0</v>
      </c>
      <c r="AI1078">
        <v>1</v>
      </c>
      <c r="AJ1078">
        <v>1</v>
      </c>
      <c r="AK1078">
        <v>1</v>
      </c>
      <c r="AL1078">
        <v>1</v>
      </c>
      <c r="AN1078">
        <v>0</v>
      </c>
      <c r="AO1078">
        <v>1</v>
      </c>
      <c r="AP1078">
        <v>1</v>
      </c>
      <c r="AQ1078">
        <v>0</v>
      </c>
      <c r="AR1078">
        <v>0</v>
      </c>
      <c r="AS1078" t="s">
        <v>3</v>
      </c>
      <c r="AT1078">
        <v>0.45</v>
      </c>
      <c r="AU1078" t="s">
        <v>21</v>
      </c>
      <c r="AV1078">
        <v>0</v>
      </c>
      <c r="AW1078">
        <v>2</v>
      </c>
      <c r="AX1078">
        <v>33360258</v>
      </c>
      <c r="AY1078">
        <v>1</v>
      </c>
      <c r="AZ1078">
        <v>0</v>
      </c>
      <c r="BA1078">
        <v>1286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X1078">
        <f>Y1078*Source!I1082</f>
        <v>0.1053</v>
      </c>
      <c r="CY1078">
        <f>AB1078</f>
        <v>65.709999999999994</v>
      </c>
      <c r="CZ1078">
        <f>AF1078</f>
        <v>65.709999999999994</v>
      </c>
      <c r="DA1078">
        <f>AJ1078</f>
        <v>1</v>
      </c>
      <c r="DB1078">
        <f>ROUND(((ROUND(AT1078*CZ1078,2)*1.2)*1.25),2)</f>
        <v>44.36</v>
      </c>
      <c r="DC1078">
        <f>ROUND(((ROUND(AT1078*AG1078,2)*1.2)*1.25),2)</f>
        <v>7.83</v>
      </c>
    </row>
    <row r="1079" spans="1:107">
      <c r="A1079">
        <f>ROW(Source!A1082)</f>
        <v>1082</v>
      </c>
      <c r="B1079">
        <v>33304975</v>
      </c>
      <c r="C1079">
        <v>33360241</v>
      </c>
      <c r="D1079">
        <v>31260100</v>
      </c>
      <c r="E1079">
        <v>1</v>
      </c>
      <c r="F1079">
        <v>1</v>
      </c>
      <c r="G1079">
        <v>1</v>
      </c>
      <c r="H1079">
        <v>2</v>
      </c>
      <c r="I1079" t="s">
        <v>858</v>
      </c>
      <c r="J1079" t="s">
        <v>859</v>
      </c>
      <c r="K1079" t="s">
        <v>860</v>
      </c>
      <c r="L1079">
        <v>1368</v>
      </c>
      <c r="N1079">
        <v>1011</v>
      </c>
      <c r="O1079" t="s">
        <v>837</v>
      </c>
      <c r="P1079" t="s">
        <v>837</v>
      </c>
      <c r="Q1079">
        <v>1</v>
      </c>
      <c r="W1079">
        <v>0</v>
      </c>
      <c r="X1079">
        <v>-353815937</v>
      </c>
      <c r="Y1079">
        <v>1.9650000000000001</v>
      </c>
      <c r="AA1079">
        <v>0</v>
      </c>
      <c r="AB1079">
        <v>8.1</v>
      </c>
      <c r="AC1079">
        <v>0</v>
      </c>
      <c r="AD1079">
        <v>0</v>
      </c>
      <c r="AE1079">
        <v>0</v>
      </c>
      <c r="AF1079">
        <v>8.1</v>
      </c>
      <c r="AG1079">
        <v>0</v>
      </c>
      <c r="AH1079">
        <v>0</v>
      </c>
      <c r="AI1079">
        <v>1</v>
      </c>
      <c r="AJ1079">
        <v>1</v>
      </c>
      <c r="AK1079">
        <v>1</v>
      </c>
      <c r="AL1079">
        <v>1</v>
      </c>
      <c r="AN1079">
        <v>0</v>
      </c>
      <c r="AO1079">
        <v>1</v>
      </c>
      <c r="AP1079">
        <v>1</v>
      </c>
      <c r="AQ1079">
        <v>0</v>
      </c>
      <c r="AR1079">
        <v>0</v>
      </c>
      <c r="AS1079" t="s">
        <v>3</v>
      </c>
      <c r="AT1079">
        <v>1.31</v>
      </c>
      <c r="AU1079" t="s">
        <v>21</v>
      </c>
      <c r="AV1079">
        <v>0</v>
      </c>
      <c r="AW1079">
        <v>2</v>
      </c>
      <c r="AX1079">
        <v>33360259</v>
      </c>
      <c r="AY1079">
        <v>1</v>
      </c>
      <c r="AZ1079">
        <v>0</v>
      </c>
      <c r="BA1079">
        <v>1287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X1079">
        <f>Y1079*Source!I1082</f>
        <v>0.30654000000000003</v>
      </c>
      <c r="CY1079">
        <f>AB1079</f>
        <v>8.1</v>
      </c>
      <c r="CZ1079">
        <f>AF1079</f>
        <v>8.1</v>
      </c>
      <c r="DA1079">
        <f>AJ1079</f>
        <v>1</v>
      </c>
      <c r="DB1079">
        <f>ROUND(((ROUND(AT1079*CZ1079,2)*1.2)*1.25),2)</f>
        <v>15.92</v>
      </c>
      <c r="DC1079">
        <f>ROUND(((ROUND(AT1079*AG1079,2)*1.2)*1.25),2)</f>
        <v>0</v>
      </c>
    </row>
    <row r="1080" spans="1:107">
      <c r="A1080">
        <f>ROW(Source!A1082)</f>
        <v>1082</v>
      </c>
      <c r="B1080">
        <v>33304975</v>
      </c>
      <c r="C1080">
        <v>33360241</v>
      </c>
      <c r="D1080">
        <v>31178369</v>
      </c>
      <c r="E1080">
        <v>1</v>
      </c>
      <c r="F1080">
        <v>1</v>
      </c>
      <c r="G1080">
        <v>1</v>
      </c>
      <c r="H1080">
        <v>3</v>
      </c>
      <c r="I1080" t="s">
        <v>915</v>
      </c>
      <c r="J1080" t="s">
        <v>916</v>
      </c>
      <c r="K1080" t="s">
        <v>917</v>
      </c>
      <c r="L1080">
        <v>1346</v>
      </c>
      <c r="N1080">
        <v>1009</v>
      </c>
      <c r="O1080" t="s">
        <v>78</v>
      </c>
      <c r="P1080" t="s">
        <v>78</v>
      </c>
      <c r="Q1080">
        <v>1</v>
      </c>
      <c r="W1080">
        <v>0</v>
      </c>
      <c r="X1080">
        <v>1730218770</v>
      </c>
      <c r="Y1080">
        <v>7.95</v>
      </c>
      <c r="AA1080">
        <v>39.020000000000003</v>
      </c>
      <c r="AB1080">
        <v>0</v>
      </c>
      <c r="AC1080">
        <v>0</v>
      </c>
      <c r="AD1080">
        <v>0</v>
      </c>
      <c r="AE1080">
        <v>39.020000000000003</v>
      </c>
      <c r="AF1080">
        <v>0</v>
      </c>
      <c r="AG1080">
        <v>0</v>
      </c>
      <c r="AH1080">
        <v>0</v>
      </c>
      <c r="AI1080">
        <v>1</v>
      </c>
      <c r="AJ1080">
        <v>1</v>
      </c>
      <c r="AK1080">
        <v>1</v>
      </c>
      <c r="AL1080">
        <v>1</v>
      </c>
      <c r="AN1080">
        <v>0</v>
      </c>
      <c r="AO1080">
        <v>1</v>
      </c>
      <c r="AP1080">
        <v>0</v>
      </c>
      <c r="AQ1080">
        <v>0</v>
      </c>
      <c r="AR1080">
        <v>0</v>
      </c>
      <c r="AS1080" t="s">
        <v>3</v>
      </c>
      <c r="AT1080">
        <v>7.95</v>
      </c>
      <c r="AU1080" t="s">
        <v>3</v>
      </c>
      <c r="AV1080">
        <v>0</v>
      </c>
      <c r="AW1080">
        <v>2</v>
      </c>
      <c r="AX1080">
        <v>33360260</v>
      </c>
      <c r="AY1080">
        <v>1</v>
      </c>
      <c r="AZ1080">
        <v>0</v>
      </c>
      <c r="BA1080">
        <v>1288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X1080">
        <f>Y1080*Source!I1082</f>
        <v>1.2402</v>
      </c>
      <c r="CY1080">
        <f>AA1080</f>
        <v>39.020000000000003</v>
      </c>
      <c r="CZ1080">
        <f>AE1080</f>
        <v>39.020000000000003</v>
      </c>
      <c r="DA1080">
        <f>AI1080</f>
        <v>1</v>
      </c>
      <c r="DB1080">
        <f>ROUND(ROUND(AT1080*CZ1080,2),2)</f>
        <v>310.20999999999998</v>
      </c>
      <c r="DC1080">
        <f>ROUND(ROUND(AT1080*AG1080,2),2)</f>
        <v>0</v>
      </c>
    </row>
    <row r="1081" spans="1:107">
      <c r="A1081">
        <f>ROW(Source!A1082)</f>
        <v>1082</v>
      </c>
      <c r="B1081">
        <v>33304975</v>
      </c>
      <c r="C1081">
        <v>33360241</v>
      </c>
      <c r="D1081">
        <v>31179550</v>
      </c>
      <c r="E1081">
        <v>1</v>
      </c>
      <c r="F1081">
        <v>1</v>
      </c>
      <c r="G1081">
        <v>1</v>
      </c>
      <c r="H1081">
        <v>3</v>
      </c>
      <c r="I1081" t="s">
        <v>861</v>
      </c>
      <c r="J1081" t="s">
        <v>862</v>
      </c>
      <c r="K1081" t="s">
        <v>863</v>
      </c>
      <c r="L1081">
        <v>1348</v>
      </c>
      <c r="N1081">
        <v>1009</v>
      </c>
      <c r="O1081" t="s">
        <v>32</v>
      </c>
      <c r="P1081" t="s">
        <v>32</v>
      </c>
      <c r="Q1081">
        <v>1000</v>
      </c>
      <c r="W1081">
        <v>0</v>
      </c>
      <c r="X1081">
        <v>-1068056325</v>
      </c>
      <c r="Y1081">
        <v>3.3E-4</v>
      </c>
      <c r="AA1081">
        <v>10362</v>
      </c>
      <c r="AB1081">
        <v>0</v>
      </c>
      <c r="AC1081">
        <v>0</v>
      </c>
      <c r="AD1081">
        <v>0</v>
      </c>
      <c r="AE1081">
        <v>10362</v>
      </c>
      <c r="AF1081">
        <v>0</v>
      </c>
      <c r="AG1081">
        <v>0</v>
      </c>
      <c r="AH1081">
        <v>0</v>
      </c>
      <c r="AI1081">
        <v>1</v>
      </c>
      <c r="AJ1081">
        <v>1</v>
      </c>
      <c r="AK1081">
        <v>1</v>
      </c>
      <c r="AL1081">
        <v>1</v>
      </c>
      <c r="AN1081">
        <v>0</v>
      </c>
      <c r="AO1081">
        <v>1</v>
      </c>
      <c r="AP1081">
        <v>0</v>
      </c>
      <c r="AQ1081">
        <v>0</v>
      </c>
      <c r="AR1081">
        <v>0</v>
      </c>
      <c r="AS1081" t="s">
        <v>3</v>
      </c>
      <c r="AT1081">
        <v>3.3E-4</v>
      </c>
      <c r="AU1081" t="s">
        <v>3</v>
      </c>
      <c r="AV1081">
        <v>0</v>
      </c>
      <c r="AW1081">
        <v>2</v>
      </c>
      <c r="AX1081">
        <v>33360261</v>
      </c>
      <c r="AY1081">
        <v>1</v>
      </c>
      <c r="AZ1081">
        <v>0</v>
      </c>
      <c r="BA1081">
        <v>1289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X1081">
        <f>Y1081*Source!I1082</f>
        <v>5.1480000000000002E-5</v>
      </c>
      <c r="CY1081">
        <f>AA1081</f>
        <v>10362</v>
      </c>
      <c r="CZ1081">
        <f>AE1081</f>
        <v>10362</v>
      </c>
      <c r="DA1081">
        <f>AI1081</f>
        <v>1</v>
      </c>
      <c r="DB1081">
        <f>ROUND(ROUND(AT1081*CZ1081,2),2)</f>
        <v>3.42</v>
      </c>
      <c r="DC1081">
        <f>ROUND(ROUND(AT1081*AG1081,2),2)</f>
        <v>0</v>
      </c>
    </row>
    <row r="1082" spans="1:107">
      <c r="A1082">
        <f>ROW(Source!A1082)</f>
        <v>1082</v>
      </c>
      <c r="B1082">
        <v>33304975</v>
      </c>
      <c r="C1082">
        <v>33360241</v>
      </c>
      <c r="D1082">
        <v>31180727</v>
      </c>
      <c r="E1082">
        <v>1</v>
      </c>
      <c r="F1082">
        <v>1</v>
      </c>
      <c r="G1082">
        <v>1</v>
      </c>
      <c r="H1082">
        <v>3</v>
      </c>
      <c r="I1082" t="s">
        <v>844</v>
      </c>
      <c r="J1082" t="s">
        <v>845</v>
      </c>
      <c r="K1082" t="s">
        <v>846</v>
      </c>
      <c r="L1082">
        <v>1348</v>
      </c>
      <c r="N1082">
        <v>1009</v>
      </c>
      <c r="O1082" t="s">
        <v>32</v>
      </c>
      <c r="P1082" t="s">
        <v>32</v>
      </c>
      <c r="Q1082">
        <v>1000</v>
      </c>
      <c r="W1082">
        <v>0</v>
      </c>
      <c r="X1082">
        <v>-437906794</v>
      </c>
      <c r="Y1082">
        <v>6.0000000000000001E-3</v>
      </c>
      <c r="AA1082">
        <v>9040.01</v>
      </c>
      <c r="AB1082">
        <v>0</v>
      </c>
      <c r="AC1082">
        <v>0</v>
      </c>
      <c r="AD1082">
        <v>0</v>
      </c>
      <c r="AE1082">
        <v>9040.01</v>
      </c>
      <c r="AF1082">
        <v>0</v>
      </c>
      <c r="AG1082">
        <v>0</v>
      </c>
      <c r="AH1082">
        <v>0</v>
      </c>
      <c r="AI1082">
        <v>1</v>
      </c>
      <c r="AJ1082">
        <v>1</v>
      </c>
      <c r="AK1082">
        <v>1</v>
      </c>
      <c r="AL1082">
        <v>1</v>
      </c>
      <c r="AN1082">
        <v>0</v>
      </c>
      <c r="AO1082">
        <v>1</v>
      </c>
      <c r="AP1082">
        <v>0</v>
      </c>
      <c r="AQ1082">
        <v>0</v>
      </c>
      <c r="AR1082">
        <v>0</v>
      </c>
      <c r="AS1082" t="s">
        <v>3</v>
      </c>
      <c r="AT1082">
        <v>6.0000000000000001E-3</v>
      </c>
      <c r="AU1082" t="s">
        <v>3</v>
      </c>
      <c r="AV1082">
        <v>0</v>
      </c>
      <c r="AW1082">
        <v>2</v>
      </c>
      <c r="AX1082">
        <v>33360262</v>
      </c>
      <c r="AY1082">
        <v>1</v>
      </c>
      <c r="AZ1082">
        <v>0</v>
      </c>
      <c r="BA1082">
        <v>1290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X1082">
        <f>Y1082*Source!I1082</f>
        <v>9.3599999999999998E-4</v>
      </c>
      <c r="CY1082">
        <f>AA1082</f>
        <v>9040.01</v>
      </c>
      <c r="CZ1082">
        <f>AE1082</f>
        <v>9040.01</v>
      </c>
      <c r="DA1082">
        <f>AI1082</f>
        <v>1</v>
      </c>
      <c r="DB1082">
        <f>ROUND(ROUND(AT1082*CZ1082,2),2)</f>
        <v>54.24</v>
      </c>
      <c r="DC1082">
        <f>ROUND(ROUND(AT1082*AG1082,2),2)</f>
        <v>0</v>
      </c>
    </row>
    <row r="1083" spans="1:107">
      <c r="A1083">
        <f>ROW(Source!A1082)</f>
        <v>1082</v>
      </c>
      <c r="B1083">
        <v>33304975</v>
      </c>
      <c r="C1083">
        <v>33360241</v>
      </c>
      <c r="D1083">
        <v>31181610</v>
      </c>
      <c r="E1083">
        <v>1</v>
      </c>
      <c r="F1083">
        <v>1</v>
      </c>
      <c r="G1083">
        <v>1</v>
      </c>
      <c r="H1083">
        <v>3</v>
      </c>
      <c r="I1083" t="s">
        <v>847</v>
      </c>
      <c r="J1083" t="s">
        <v>848</v>
      </c>
      <c r="K1083" t="s">
        <v>849</v>
      </c>
      <c r="L1083">
        <v>1346</v>
      </c>
      <c r="N1083">
        <v>1009</v>
      </c>
      <c r="O1083" t="s">
        <v>78</v>
      </c>
      <c r="P1083" t="s">
        <v>78</v>
      </c>
      <c r="Q1083">
        <v>1</v>
      </c>
      <c r="W1083">
        <v>0</v>
      </c>
      <c r="X1083">
        <v>-731615568</v>
      </c>
      <c r="Y1083">
        <v>9.09</v>
      </c>
      <c r="AA1083">
        <v>23.09</v>
      </c>
      <c r="AB1083">
        <v>0</v>
      </c>
      <c r="AC1083">
        <v>0</v>
      </c>
      <c r="AD1083">
        <v>0</v>
      </c>
      <c r="AE1083">
        <v>23.09</v>
      </c>
      <c r="AF1083">
        <v>0</v>
      </c>
      <c r="AG1083">
        <v>0</v>
      </c>
      <c r="AH1083">
        <v>0</v>
      </c>
      <c r="AI1083">
        <v>1</v>
      </c>
      <c r="AJ1083">
        <v>1</v>
      </c>
      <c r="AK1083">
        <v>1</v>
      </c>
      <c r="AL1083">
        <v>1</v>
      </c>
      <c r="AN1083">
        <v>0</v>
      </c>
      <c r="AO1083">
        <v>1</v>
      </c>
      <c r="AP1083">
        <v>0</v>
      </c>
      <c r="AQ1083">
        <v>0</v>
      </c>
      <c r="AR1083">
        <v>0</v>
      </c>
      <c r="AS1083" t="s">
        <v>3</v>
      </c>
      <c r="AT1083">
        <v>9.09</v>
      </c>
      <c r="AU1083" t="s">
        <v>3</v>
      </c>
      <c r="AV1083">
        <v>0</v>
      </c>
      <c r="AW1083">
        <v>2</v>
      </c>
      <c r="AX1083">
        <v>33360263</v>
      </c>
      <c r="AY1083">
        <v>1</v>
      </c>
      <c r="AZ1083">
        <v>0</v>
      </c>
      <c r="BA1083">
        <v>1291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X1083">
        <f>Y1083*Source!I1082</f>
        <v>1.41804</v>
      </c>
      <c r="CY1083">
        <f>AA1083</f>
        <v>23.09</v>
      </c>
      <c r="CZ1083">
        <f>AE1083</f>
        <v>23.09</v>
      </c>
      <c r="DA1083">
        <f>AI1083</f>
        <v>1</v>
      </c>
      <c r="DB1083">
        <f>ROUND(ROUND(AT1083*CZ1083,2),2)</f>
        <v>209.89</v>
      </c>
      <c r="DC1083">
        <f>ROUND(ROUND(AT1083*AG1083,2),2)</f>
        <v>0</v>
      </c>
    </row>
    <row r="1084" spans="1:107">
      <c r="A1084">
        <f>ROW(Source!A1083)</f>
        <v>1083</v>
      </c>
      <c r="B1084">
        <v>33304960</v>
      </c>
      <c r="C1084">
        <v>33360241</v>
      </c>
      <c r="D1084">
        <v>31172061</v>
      </c>
      <c r="E1084">
        <v>1</v>
      </c>
      <c r="F1084">
        <v>1</v>
      </c>
      <c r="G1084">
        <v>1</v>
      </c>
      <c r="H1084">
        <v>1</v>
      </c>
      <c r="I1084" t="s">
        <v>850</v>
      </c>
      <c r="J1084" t="s">
        <v>3</v>
      </c>
      <c r="K1084" t="s">
        <v>851</v>
      </c>
      <c r="L1084">
        <v>1191</v>
      </c>
      <c r="N1084">
        <v>1013</v>
      </c>
      <c r="O1084" t="s">
        <v>831</v>
      </c>
      <c r="P1084" t="s">
        <v>831</v>
      </c>
      <c r="Q1084">
        <v>1</v>
      </c>
      <c r="W1084">
        <v>0</v>
      </c>
      <c r="X1084">
        <v>-784637506</v>
      </c>
      <c r="Y1084">
        <v>111.61439999999999</v>
      </c>
      <c r="AA1084">
        <v>0</v>
      </c>
      <c r="AB1084">
        <v>0</v>
      </c>
      <c r="AC1084">
        <v>0</v>
      </c>
      <c r="AD1084">
        <v>8.74</v>
      </c>
      <c r="AE1084">
        <v>0</v>
      </c>
      <c r="AF1084">
        <v>0</v>
      </c>
      <c r="AG1084">
        <v>0</v>
      </c>
      <c r="AH1084">
        <v>8.74</v>
      </c>
      <c r="AI1084">
        <v>1</v>
      </c>
      <c r="AJ1084">
        <v>1</v>
      </c>
      <c r="AK1084">
        <v>1</v>
      </c>
      <c r="AL1084">
        <v>1</v>
      </c>
      <c r="AN1084">
        <v>0</v>
      </c>
      <c r="AO1084">
        <v>1</v>
      </c>
      <c r="AP1084">
        <v>1</v>
      </c>
      <c r="AQ1084">
        <v>0</v>
      </c>
      <c r="AR1084">
        <v>0</v>
      </c>
      <c r="AS1084" t="s">
        <v>3</v>
      </c>
      <c r="AT1084">
        <v>80.88</v>
      </c>
      <c r="AU1084" t="s">
        <v>22</v>
      </c>
      <c r="AV1084">
        <v>1</v>
      </c>
      <c r="AW1084">
        <v>2</v>
      </c>
      <c r="AX1084">
        <v>33360253</v>
      </c>
      <c r="AY1084">
        <v>1</v>
      </c>
      <c r="AZ1084">
        <v>0</v>
      </c>
      <c r="BA1084">
        <v>1297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X1084">
        <f>Y1084*Source!I1083</f>
        <v>17.411846399999998</v>
      </c>
      <c r="CY1084">
        <f>AD1084</f>
        <v>8.74</v>
      </c>
      <c r="CZ1084">
        <f>AH1084</f>
        <v>8.74</v>
      </c>
      <c r="DA1084">
        <f>AL1084</f>
        <v>1</v>
      </c>
      <c r="DB1084">
        <f>ROUND(((ROUND(AT1084*CZ1084,2)*1.2)*1.15),2)</f>
        <v>975.51</v>
      </c>
      <c r="DC1084">
        <f>ROUND(((ROUND(AT1084*AG1084,2)*1.2)*1.15),2)</f>
        <v>0</v>
      </c>
    </row>
    <row r="1085" spans="1:107">
      <c r="A1085">
        <f>ROW(Source!A1083)</f>
        <v>1083</v>
      </c>
      <c r="B1085">
        <v>33304960</v>
      </c>
      <c r="C1085">
        <v>33360241</v>
      </c>
      <c r="D1085">
        <v>31172011</v>
      </c>
      <c r="E1085">
        <v>1</v>
      </c>
      <c r="F1085">
        <v>1</v>
      </c>
      <c r="G1085">
        <v>1</v>
      </c>
      <c r="H1085">
        <v>1</v>
      </c>
      <c r="I1085" t="s">
        <v>832</v>
      </c>
      <c r="J1085" t="s">
        <v>3</v>
      </c>
      <c r="K1085" t="s">
        <v>833</v>
      </c>
      <c r="L1085">
        <v>1191</v>
      </c>
      <c r="N1085">
        <v>1013</v>
      </c>
      <c r="O1085" t="s">
        <v>831</v>
      </c>
      <c r="P1085" t="s">
        <v>831</v>
      </c>
      <c r="Q1085">
        <v>1</v>
      </c>
      <c r="W1085">
        <v>0</v>
      </c>
      <c r="X1085">
        <v>-1417349443</v>
      </c>
      <c r="Y1085">
        <v>0.76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1</v>
      </c>
      <c r="AJ1085">
        <v>1</v>
      </c>
      <c r="AK1085">
        <v>1</v>
      </c>
      <c r="AL1085">
        <v>1</v>
      </c>
      <c r="AN1085">
        <v>0</v>
      </c>
      <c r="AO1085">
        <v>1</v>
      </c>
      <c r="AP1085">
        <v>0</v>
      </c>
      <c r="AQ1085">
        <v>0</v>
      </c>
      <c r="AR1085">
        <v>0</v>
      </c>
      <c r="AS1085" t="s">
        <v>3</v>
      </c>
      <c r="AT1085">
        <v>0.76</v>
      </c>
      <c r="AU1085" t="s">
        <v>3</v>
      </c>
      <c r="AV1085">
        <v>2</v>
      </c>
      <c r="AW1085">
        <v>2</v>
      </c>
      <c r="AX1085">
        <v>33360254</v>
      </c>
      <c r="AY1085">
        <v>1</v>
      </c>
      <c r="AZ1085">
        <v>2048</v>
      </c>
      <c r="BA1085">
        <v>1298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X1085">
        <f>Y1085*Source!I1083</f>
        <v>0.11856</v>
      </c>
      <c r="CY1085">
        <f>AD1085</f>
        <v>0</v>
      </c>
      <c r="CZ1085">
        <f>AH1085</f>
        <v>0</v>
      </c>
      <c r="DA1085">
        <f>AL1085</f>
        <v>1</v>
      </c>
      <c r="DB1085">
        <f>ROUND(ROUND(AT1085*CZ1085,2),2)</f>
        <v>0</v>
      </c>
      <c r="DC1085">
        <f>ROUND(ROUND(AT1085*AG1085,2),2)</f>
        <v>0</v>
      </c>
    </row>
    <row r="1086" spans="1:107">
      <c r="A1086">
        <f>ROW(Source!A1083)</f>
        <v>1083</v>
      </c>
      <c r="B1086">
        <v>33304960</v>
      </c>
      <c r="C1086">
        <v>33360241</v>
      </c>
      <c r="D1086">
        <v>31258491</v>
      </c>
      <c r="E1086">
        <v>1</v>
      </c>
      <c r="F1086">
        <v>1</v>
      </c>
      <c r="G1086">
        <v>1</v>
      </c>
      <c r="H1086">
        <v>2</v>
      </c>
      <c r="I1086" t="s">
        <v>834</v>
      </c>
      <c r="J1086" t="s">
        <v>835</v>
      </c>
      <c r="K1086" t="s">
        <v>836</v>
      </c>
      <c r="L1086">
        <v>1368</v>
      </c>
      <c r="N1086">
        <v>1011</v>
      </c>
      <c r="O1086" t="s">
        <v>837</v>
      </c>
      <c r="P1086" t="s">
        <v>837</v>
      </c>
      <c r="Q1086">
        <v>1</v>
      </c>
      <c r="W1086">
        <v>0</v>
      </c>
      <c r="X1086">
        <v>-1718674368</v>
      </c>
      <c r="Y1086">
        <v>0.46499999999999997</v>
      </c>
      <c r="AA1086">
        <v>0</v>
      </c>
      <c r="AB1086">
        <v>111.99</v>
      </c>
      <c r="AC1086">
        <v>13.5</v>
      </c>
      <c r="AD1086">
        <v>0</v>
      </c>
      <c r="AE1086">
        <v>0</v>
      </c>
      <c r="AF1086">
        <v>111.99</v>
      </c>
      <c r="AG1086">
        <v>13.5</v>
      </c>
      <c r="AH1086">
        <v>0</v>
      </c>
      <c r="AI1086">
        <v>1</v>
      </c>
      <c r="AJ1086">
        <v>1</v>
      </c>
      <c r="AK1086">
        <v>1</v>
      </c>
      <c r="AL1086">
        <v>1</v>
      </c>
      <c r="AN1086">
        <v>0</v>
      </c>
      <c r="AO1086">
        <v>1</v>
      </c>
      <c r="AP1086">
        <v>1</v>
      </c>
      <c r="AQ1086">
        <v>0</v>
      </c>
      <c r="AR1086">
        <v>0</v>
      </c>
      <c r="AS1086" t="s">
        <v>3</v>
      </c>
      <c r="AT1086">
        <v>0.31</v>
      </c>
      <c r="AU1086" t="s">
        <v>21</v>
      </c>
      <c r="AV1086">
        <v>0</v>
      </c>
      <c r="AW1086">
        <v>2</v>
      </c>
      <c r="AX1086">
        <v>33360255</v>
      </c>
      <c r="AY1086">
        <v>1</v>
      </c>
      <c r="AZ1086">
        <v>0</v>
      </c>
      <c r="BA1086">
        <v>1299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X1086">
        <f>Y1086*Source!I1083</f>
        <v>7.2539999999999993E-2</v>
      </c>
      <c r="CY1086">
        <f>AB1086</f>
        <v>111.99</v>
      </c>
      <c r="CZ1086">
        <f>AF1086</f>
        <v>111.99</v>
      </c>
      <c r="DA1086">
        <f>AJ1086</f>
        <v>1</v>
      </c>
      <c r="DB1086">
        <f>ROUND(((ROUND(AT1086*CZ1086,2)*1.2)*1.25),2)</f>
        <v>52.08</v>
      </c>
      <c r="DC1086">
        <f>ROUND(((ROUND(AT1086*AG1086,2)*1.2)*1.25),2)</f>
        <v>6.29</v>
      </c>
    </row>
    <row r="1087" spans="1:107">
      <c r="A1087">
        <f>ROW(Source!A1083)</f>
        <v>1083</v>
      </c>
      <c r="B1087">
        <v>33304960</v>
      </c>
      <c r="C1087">
        <v>33360241</v>
      </c>
      <c r="D1087">
        <v>31258691</v>
      </c>
      <c r="E1087">
        <v>1</v>
      </c>
      <c r="F1087">
        <v>1</v>
      </c>
      <c r="G1087">
        <v>1</v>
      </c>
      <c r="H1087">
        <v>2</v>
      </c>
      <c r="I1087" t="s">
        <v>838</v>
      </c>
      <c r="J1087" t="s">
        <v>839</v>
      </c>
      <c r="K1087" t="s">
        <v>840</v>
      </c>
      <c r="L1087">
        <v>1368</v>
      </c>
      <c r="N1087">
        <v>1011</v>
      </c>
      <c r="O1087" t="s">
        <v>837</v>
      </c>
      <c r="P1087" t="s">
        <v>837</v>
      </c>
      <c r="Q1087">
        <v>1</v>
      </c>
      <c r="W1087">
        <v>0</v>
      </c>
      <c r="X1087">
        <v>1373224040</v>
      </c>
      <c r="Y1087">
        <v>15.075000000000001</v>
      </c>
      <c r="AA1087">
        <v>0</v>
      </c>
      <c r="AB1087">
        <v>3.12</v>
      </c>
      <c r="AC1087">
        <v>0</v>
      </c>
      <c r="AD1087">
        <v>0</v>
      </c>
      <c r="AE1087">
        <v>0</v>
      </c>
      <c r="AF1087">
        <v>3.12</v>
      </c>
      <c r="AG1087">
        <v>0</v>
      </c>
      <c r="AH1087">
        <v>0</v>
      </c>
      <c r="AI1087">
        <v>1</v>
      </c>
      <c r="AJ1087">
        <v>1</v>
      </c>
      <c r="AK1087">
        <v>1</v>
      </c>
      <c r="AL1087">
        <v>1</v>
      </c>
      <c r="AN1087">
        <v>0</v>
      </c>
      <c r="AO1087">
        <v>1</v>
      </c>
      <c r="AP1087">
        <v>1</v>
      </c>
      <c r="AQ1087">
        <v>0</v>
      </c>
      <c r="AR1087">
        <v>0</v>
      </c>
      <c r="AS1087" t="s">
        <v>3</v>
      </c>
      <c r="AT1087">
        <v>10.050000000000001</v>
      </c>
      <c r="AU1087" t="s">
        <v>21</v>
      </c>
      <c r="AV1087">
        <v>0</v>
      </c>
      <c r="AW1087">
        <v>2</v>
      </c>
      <c r="AX1087">
        <v>33360256</v>
      </c>
      <c r="AY1087">
        <v>1</v>
      </c>
      <c r="AZ1087">
        <v>0</v>
      </c>
      <c r="BA1087">
        <v>1300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X1087">
        <f>Y1087*Source!I1083</f>
        <v>2.3517000000000001</v>
      </c>
      <c r="CY1087">
        <f>AB1087</f>
        <v>3.12</v>
      </c>
      <c r="CZ1087">
        <f>AF1087</f>
        <v>3.12</v>
      </c>
      <c r="DA1087">
        <f>AJ1087</f>
        <v>1</v>
      </c>
      <c r="DB1087">
        <f>ROUND(((ROUND(AT1087*CZ1087,2)*1.2)*1.25),2)</f>
        <v>47.04</v>
      </c>
      <c r="DC1087">
        <f>ROUND(((ROUND(AT1087*AG1087,2)*1.2)*1.25),2)</f>
        <v>0</v>
      </c>
    </row>
    <row r="1088" spans="1:107">
      <c r="A1088">
        <f>ROW(Source!A1083)</f>
        <v>1083</v>
      </c>
      <c r="B1088">
        <v>33304960</v>
      </c>
      <c r="C1088">
        <v>33360241</v>
      </c>
      <c r="D1088">
        <v>31258646</v>
      </c>
      <c r="E1088">
        <v>1</v>
      </c>
      <c r="F1088">
        <v>1</v>
      </c>
      <c r="G1088">
        <v>1</v>
      </c>
      <c r="H1088">
        <v>2</v>
      </c>
      <c r="I1088" t="s">
        <v>866</v>
      </c>
      <c r="J1088" t="s">
        <v>867</v>
      </c>
      <c r="K1088" t="s">
        <v>868</v>
      </c>
      <c r="L1088">
        <v>1368</v>
      </c>
      <c r="N1088">
        <v>1011</v>
      </c>
      <c r="O1088" t="s">
        <v>837</v>
      </c>
      <c r="P1088" t="s">
        <v>837</v>
      </c>
      <c r="Q1088">
        <v>1</v>
      </c>
      <c r="W1088">
        <v>0</v>
      </c>
      <c r="X1088">
        <v>-1985289705</v>
      </c>
      <c r="Y1088">
        <v>0.3</v>
      </c>
      <c r="AA1088">
        <v>0</v>
      </c>
      <c r="AB1088">
        <v>6.66</v>
      </c>
      <c r="AC1088">
        <v>0</v>
      </c>
      <c r="AD1088">
        <v>0</v>
      </c>
      <c r="AE1088">
        <v>0</v>
      </c>
      <c r="AF1088">
        <v>6.66</v>
      </c>
      <c r="AG1088">
        <v>0</v>
      </c>
      <c r="AH1088">
        <v>0</v>
      </c>
      <c r="AI1088">
        <v>1</v>
      </c>
      <c r="AJ1088">
        <v>1</v>
      </c>
      <c r="AK1088">
        <v>1</v>
      </c>
      <c r="AL1088">
        <v>1</v>
      </c>
      <c r="AN1088">
        <v>0</v>
      </c>
      <c r="AO1088">
        <v>1</v>
      </c>
      <c r="AP1088">
        <v>1</v>
      </c>
      <c r="AQ1088">
        <v>0</v>
      </c>
      <c r="AR1088">
        <v>0</v>
      </c>
      <c r="AS1088" t="s">
        <v>3</v>
      </c>
      <c r="AT1088">
        <v>0.2</v>
      </c>
      <c r="AU1088" t="s">
        <v>21</v>
      </c>
      <c r="AV1088">
        <v>0</v>
      </c>
      <c r="AW1088">
        <v>2</v>
      </c>
      <c r="AX1088">
        <v>33360257</v>
      </c>
      <c r="AY1088">
        <v>1</v>
      </c>
      <c r="AZ1088">
        <v>0</v>
      </c>
      <c r="BA1088">
        <v>1301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X1088">
        <f>Y1088*Source!I1083</f>
        <v>4.6800000000000001E-2</v>
      </c>
      <c r="CY1088">
        <f>AB1088</f>
        <v>6.66</v>
      </c>
      <c r="CZ1088">
        <f>AF1088</f>
        <v>6.66</v>
      </c>
      <c r="DA1088">
        <f>AJ1088</f>
        <v>1</v>
      </c>
      <c r="DB1088">
        <f>ROUND(((ROUND(AT1088*CZ1088,2)*1.2)*1.25),2)</f>
        <v>2</v>
      </c>
      <c r="DC1088">
        <f>ROUND(((ROUND(AT1088*AG1088,2)*1.2)*1.25),2)</f>
        <v>0</v>
      </c>
    </row>
    <row r="1089" spans="1:107">
      <c r="A1089">
        <f>ROW(Source!A1083)</f>
        <v>1083</v>
      </c>
      <c r="B1089">
        <v>33304960</v>
      </c>
      <c r="C1089">
        <v>33360241</v>
      </c>
      <c r="D1089">
        <v>31259879</v>
      </c>
      <c r="E1089">
        <v>1</v>
      </c>
      <c r="F1089">
        <v>1</v>
      </c>
      <c r="G1089">
        <v>1</v>
      </c>
      <c r="H1089">
        <v>2</v>
      </c>
      <c r="I1089" t="s">
        <v>841</v>
      </c>
      <c r="J1089" t="s">
        <v>842</v>
      </c>
      <c r="K1089" t="s">
        <v>843</v>
      </c>
      <c r="L1089">
        <v>1368</v>
      </c>
      <c r="N1089">
        <v>1011</v>
      </c>
      <c r="O1089" t="s">
        <v>837</v>
      </c>
      <c r="P1089" t="s">
        <v>837</v>
      </c>
      <c r="Q1089">
        <v>1</v>
      </c>
      <c r="W1089">
        <v>0</v>
      </c>
      <c r="X1089">
        <v>1372534845</v>
      </c>
      <c r="Y1089">
        <v>0.67500000000000004</v>
      </c>
      <c r="AA1089">
        <v>0</v>
      </c>
      <c r="AB1089">
        <v>65.709999999999994</v>
      </c>
      <c r="AC1089">
        <v>11.6</v>
      </c>
      <c r="AD1089">
        <v>0</v>
      </c>
      <c r="AE1089">
        <v>0</v>
      </c>
      <c r="AF1089">
        <v>65.709999999999994</v>
      </c>
      <c r="AG1089">
        <v>11.6</v>
      </c>
      <c r="AH1089">
        <v>0</v>
      </c>
      <c r="AI1089">
        <v>1</v>
      </c>
      <c r="AJ1089">
        <v>1</v>
      </c>
      <c r="AK1089">
        <v>1</v>
      </c>
      <c r="AL1089">
        <v>1</v>
      </c>
      <c r="AN1089">
        <v>0</v>
      </c>
      <c r="AO1089">
        <v>1</v>
      </c>
      <c r="AP1089">
        <v>1</v>
      </c>
      <c r="AQ1089">
        <v>0</v>
      </c>
      <c r="AR1089">
        <v>0</v>
      </c>
      <c r="AS1089" t="s">
        <v>3</v>
      </c>
      <c r="AT1089">
        <v>0.45</v>
      </c>
      <c r="AU1089" t="s">
        <v>21</v>
      </c>
      <c r="AV1089">
        <v>0</v>
      </c>
      <c r="AW1089">
        <v>2</v>
      </c>
      <c r="AX1089">
        <v>33360258</v>
      </c>
      <c r="AY1089">
        <v>1</v>
      </c>
      <c r="AZ1089">
        <v>0</v>
      </c>
      <c r="BA1089">
        <v>1302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X1089">
        <f>Y1089*Source!I1083</f>
        <v>0.1053</v>
      </c>
      <c r="CY1089">
        <f>AB1089</f>
        <v>65.709999999999994</v>
      </c>
      <c r="CZ1089">
        <f>AF1089</f>
        <v>65.709999999999994</v>
      </c>
      <c r="DA1089">
        <f>AJ1089</f>
        <v>1</v>
      </c>
      <c r="DB1089">
        <f>ROUND(((ROUND(AT1089*CZ1089,2)*1.2)*1.25),2)</f>
        <v>44.36</v>
      </c>
      <c r="DC1089">
        <f>ROUND(((ROUND(AT1089*AG1089,2)*1.2)*1.25),2)</f>
        <v>7.83</v>
      </c>
    </row>
    <row r="1090" spans="1:107">
      <c r="A1090">
        <f>ROW(Source!A1083)</f>
        <v>1083</v>
      </c>
      <c r="B1090">
        <v>33304960</v>
      </c>
      <c r="C1090">
        <v>33360241</v>
      </c>
      <c r="D1090">
        <v>31260100</v>
      </c>
      <c r="E1090">
        <v>1</v>
      </c>
      <c r="F1090">
        <v>1</v>
      </c>
      <c r="G1090">
        <v>1</v>
      </c>
      <c r="H1090">
        <v>2</v>
      </c>
      <c r="I1090" t="s">
        <v>858</v>
      </c>
      <c r="J1090" t="s">
        <v>859</v>
      </c>
      <c r="K1090" t="s">
        <v>860</v>
      </c>
      <c r="L1090">
        <v>1368</v>
      </c>
      <c r="N1090">
        <v>1011</v>
      </c>
      <c r="O1090" t="s">
        <v>837</v>
      </c>
      <c r="P1090" t="s">
        <v>837</v>
      </c>
      <c r="Q1090">
        <v>1</v>
      </c>
      <c r="W1090">
        <v>0</v>
      </c>
      <c r="X1090">
        <v>-353815937</v>
      </c>
      <c r="Y1090">
        <v>1.9650000000000001</v>
      </c>
      <c r="AA1090">
        <v>0</v>
      </c>
      <c r="AB1090">
        <v>8.1</v>
      </c>
      <c r="AC1090">
        <v>0</v>
      </c>
      <c r="AD1090">
        <v>0</v>
      </c>
      <c r="AE1090">
        <v>0</v>
      </c>
      <c r="AF1090">
        <v>8.1</v>
      </c>
      <c r="AG1090">
        <v>0</v>
      </c>
      <c r="AH1090">
        <v>0</v>
      </c>
      <c r="AI1090">
        <v>1</v>
      </c>
      <c r="AJ1090">
        <v>1</v>
      </c>
      <c r="AK1090">
        <v>1</v>
      </c>
      <c r="AL1090">
        <v>1</v>
      </c>
      <c r="AN1090">
        <v>0</v>
      </c>
      <c r="AO1090">
        <v>1</v>
      </c>
      <c r="AP1090">
        <v>1</v>
      </c>
      <c r="AQ1090">
        <v>0</v>
      </c>
      <c r="AR1090">
        <v>0</v>
      </c>
      <c r="AS1090" t="s">
        <v>3</v>
      </c>
      <c r="AT1090">
        <v>1.31</v>
      </c>
      <c r="AU1090" t="s">
        <v>21</v>
      </c>
      <c r="AV1090">
        <v>0</v>
      </c>
      <c r="AW1090">
        <v>2</v>
      </c>
      <c r="AX1090">
        <v>33360259</v>
      </c>
      <c r="AY1090">
        <v>1</v>
      </c>
      <c r="AZ1090">
        <v>0</v>
      </c>
      <c r="BA1090">
        <v>1303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X1090">
        <f>Y1090*Source!I1083</f>
        <v>0.30654000000000003</v>
      </c>
      <c r="CY1090">
        <f>AB1090</f>
        <v>8.1</v>
      </c>
      <c r="CZ1090">
        <f>AF1090</f>
        <v>8.1</v>
      </c>
      <c r="DA1090">
        <f>AJ1090</f>
        <v>1</v>
      </c>
      <c r="DB1090">
        <f>ROUND(((ROUND(AT1090*CZ1090,2)*1.2)*1.25),2)</f>
        <v>15.92</v>
      </c>
      <c r="DC1090">
        <f>ROUND(((ROUND(AT1090*AG1090,2)*1.2)*1.25),2)</f>
        <v>0</v>
      </c>
    </row>
    <row r="1091" spans="1:107">
      <c r="A1091">
        <f>ROW(Source!A1083)</f>
        <v>1083</v>
      </c>
      <c r="B1091">
        <v>33304960</v>
      </c>
      <c r="C1091">
        <v>33360241</v>
      </c>
      <c r="D1091">
        <v>31178369</v>
      </c>
      <c r="E1091">
        <v>1</v>
      </c>
      <c r="F1091">
        <v>1</v>
      </c>
      <c r="G1091">
        <v>1</v>
      </c>
      <c r="H1091">
        <v>3</v>
      </c>
      <c r="I1091" t="s">
        <v>915</v>
      </c>
      <c r="J1091" t="s">
        <v>916</v>
      </c>
      <c r="K1091" t="s">
        <v>917</v>
      </c>
      <c r="L1091">
        <v>1346</v>
      </c>
      <c r="N1091">
        <v>1009</v>
      </c>
      <c r="O1091" t="s">
        <v>78</v>
      </c>
      <c r="P1091" t="s">
        <v>78</v>
      </c>
      <c r="Q1091">
        <v>1</v>
      </c>
      <c r="W1091">
        <v>0</v>
      </c>
      <c r="X1091">
        <v>1730218770</v>
      </c>
      <c r="Y1091">
        <v>7.95</v>
      </c>
      <c r="AA1091">
        <v>39.020000000000003</v>
      </c>
      <c r="AB1091">
        <v>0</v>
      </c>
      <c r="AC1091">
        <v>0</v>
      </c>
      <c r="AD1091">
        <v>0</v>
      </c>
      <c r="AE1091">
        <v>39.020000000000003</v>
      </c>
      <c r="AF1091">
        <v>0</v>
      </c>
      <c r="AG1091">
        <v>0</v>
      </c>
      <c r="AH1091">
        <v>0</v>
      </c>
      <c r="AI1091">
        <v>1</v>
      </c>
      <c r="AJ1091">
        <v>1</v>
      </c>
      <c r="AK1091">
        <v>1</v>
      </c>
      <c r="AL1091">
        <v>1</v>
      </c>
      <c r="AN1091">
        <v>0</v>
      </c>
      <c r="AO1091">
        <v>1</v>
      </c>
      <c r="AP1091">
        <v>0</v>
      </c>
      <c r="AQ1091">
        <v>0</v>
      </c>
      <c r="AR1091">
        <v>0</v>
      </c>
      <c r="AS1091" t="s">
        <v>3</v>
      </c>
      <c r="AT1091">
        <v>7.95</v>
      </c>
      <c r="AU1091" t="s">
        <v>3</v>
      </c>
      <c r="AV1091">
        <v>0</v>
      </c>
      <c r="AW1091">
        <v>2</v>
      </c>
      <c r="AX1091">
        <v>33360260</v>
      </c>
      <c r="AY1091">
        <v>1</v>
      </c>
      <c r="AZ1091">
        <v>0</v>
      </c>
      <c r="BA1091">
        <v>1304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X1091">
        <f>Y1091*Source!I1083</f>
        <v>1.2402</v>
      </c>
      <c r="CY1091">
        <f>AA1091</f>
        <v>39.020000000000003</v>
      </c>
      <c r="CZ1091">
        <f>AE1091</f>
        <v>39.020000000000003</v>
      </c>
      <c r="DA1091">
        <f>AI1091</f>
        <v>1</v>
      </c>
      <c r="DB1091">
        <f>ROUND(ROUND(AT1091*CZ1091,2),2)</f>
        <v>310.20999999999998</v>
      </c>
      <c r="DC1091">
        <f>ROUND(ROUND(AT1091*AG1091,2),2)</f>
        <v>0</v>
      </c>
    </row>
    <row r="1092" spans="1:107">
      <c r="A1092">
        <f>ROW(Source!A1083)</f>
        <v>1083</v>
      </c>
      <c r="B1092">
        <v>33304960</v>
      </c>
      <c r="C1092">
        <v>33360241</v>
      </c>
      <c r="D1092">
        <v>31179550</v>
      </c>
      <c r="E1092">
        <v>1</v>
      </c>
      <c r="F1092">
        <v>1</v>
      </c>
      <c r="G1092">
        <v>1</v>
      </c>
      <c r="H1092">
        <v>3</v>
      </c>
      <c r="I1092" t="s">
        <v>861</v>
      </c>
      <c r="J1092" t="s">
        <v>862</v>
      </c>
      <c r="K1092" t="s">
        <v>863</v>
      </c>
      <c r="L1092">
        <v>1348</v>
      </c>
      <c r="N1092">
        <v>1009</v>
      </c>
      <c r="O1092" t="s">
        <v>32</v>
      </c>
      <c r="P1092" t="s">
        <v>32</v>
      </c>
      <c r="Q1092">
        <v>1000</v>
      </c>
      <c r="W1092">
        <v>0</v>
      </c>
      <c r="X1092">
        <v>-1068056325</v>
      </c>
      <c r="Y1092">
        <v>3.3E-4</v>
      </c>
      <c r="AA1092">
        <v>10362</v>
      </c>
      <c r="AB1092">
        <v>0</v>
      </c>
      <c r="AC1092">
        <v>0</v>
      </c>
      <c r="AD1092">
        <v>0</v>
      </c>
      <c r="AE1092">
        <v>10362</v>
      </c>
      <c r="AF1092">
        <v>0</v>
      </c>
      <c r="AG1092">
        <v>0</v>
      </c>
      <c r="AH1092">
        <v>0</v>
      </c>
      <c r="AI1092">
        <v>1</v>
      </c>
      <c r="AJ1092">
        <v>1</v>
      </c>
      <c r="AK1092">
        <v>1</v>
      </c>
      <c r="AL1092">
        <v>1</v>
      </c>
      <c r="AN1092">
        <v>0</v>
      </c>
      <c r="AO1092">
        <v>1</v>
      </c>
      <c r="AP1092">
        <v>0</v>
      </c>
      <c r="AQ1092">
        <v>0</v>
      </c>
      <c r="AR1092">
        <v>0</v>
      </c>
      <c r="AS1092" t="s">
        <v>3</v>
      </c>
      <c r="AT1092">
        <v>3.3E-4</v>
      </c>
      <c r="AU1092" t="s">
        <v>3</v>
      </c>
      <c r="AV1092">
        <v>0</v>
      </c>
      <c r="AW1092">
        <v>2</v>
      </c>
      <c r="AX1092">
        <v>33360261</v>
      </c>
      <c r="AY1092">
        <v>1</v>
      </c>
      <c r="AZ1092">
        <v>0</v>
      </c>
      <c r="BA1092">
        <v>1305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X1092">
        <f>Y1092*Source!I1083</f>
        <v>5.1480000000000002E-5</v>
      </c>
      <c r="CY1092">
        <f>AA1092</f>
        <v>10362</v>
      </c>
      <c r="CZ1092">
        <f>AE1092</f>
        <v>10362</v>
      </c>
      <c r="DA1092">
        <f>AI1092</f>
        <v>1</v>
      </c>
      <c r="DB1092">
        <f>ROUND(ROUND(AT1092*CZ1092,2),2)</f>
        <v>3.42</v>
      </c>
      <c r="DC1092">
        <f>ROUND(ROUND(AT1092*AG1092,2),2)</f>
        <v>0</v>
      </c>
    </row>
    <row r="1093" spans="1:107">
      <c r="A1093">
        <f>ROW(Source!A1083)</f>
        <v>1083</v>
      </c>
      <c r="B1093">
        <v>33304960</v>
      </c>
      <c r="C1093">
        <v>33360241</v>
      </c>
      <c r="D1093">
        <v>31180727</v>
      </c>
      <c r="E1093">
        <v>1</v>
      </c>
      <c r="F1093">
        <v>1</v>
      </c>
      <c r="G1093">
        <v>1</v>
      </c>
      <c r="H1093">
        <v>3</v>
      </c>
      <c r="I1093" t="s">
        <v>844</v>
      </c>
      <c r="J1093" t="s">
        <v>845</v>
      </c>
      <c r="K1093" t="s">
        <v>846</v>
      </c>
      <c r="L1093">
        <v>1348</v>
      </c>
      <c r="N1093">
        <v>1009</v>
      </c>
      <c r="O1093" t="s">
        <v>32</v>
      </c>
      <c r="P1093" t="s">
        <v>32</v>
      </c>
      <c r="Q1093">
        <v>1000</v>
      </c>
      <c r="W1093">
        <v>0</v>
      </c>
      <c r="X1093">
        <v>-437906794</v>
      </c>
      <c r="Y1093">
        <v>6.0000000000000001E-3</v>
      </c>
      <c r="AA1093">
        <v>9040.01</v>
      </c>
      <c r="AB1093">
        <v>0</v>
      </c>
      <c r="AC1093">
        <v>0</v>
      </c>
      <c r="AD1093">
        <v>0</v>
      </c>
      <c r="AE1093">
        <v>9040.01</v>
      </c>
      <c r="AF1093">
        <v>0</v>
      </c>
      <c r="AG1093">
        <v>0</v>
      </c>
      <c r="AH1093">
        <v>0</v>
      </c>
      <c r="AI1093">
        <v>1</v>
      </c>
      <c r="AJ1093">
        <v>1</v>
      </c>
      <c r="AK1093">
        <v>1</v>
      </c>
      <c r="AL1093">
        <v>1</v>
      </c>
      <c r="AN1093">
        <v>0</v>
      </c>
      <c r="AO1093">
        <v>1</v>
      </c>
      <c r="AP1093">
        <v>0</v>
      </c>
      <c r="AQ1093">
        <v>0</v>
      </c>
      <c r="AR1093">
        <v>0</v>
      </c>
      <c r="AS1093" t="s">
        <v>3</v>
      </c>
      <c r="AT1093">
        <v>6.0000000000000001E-3</v>
      </c>
      <c r="AU1093" t="s">
        <v>3</v>
      </c>
      <c r="AV1093">
        <v>0</v>
      </c>
      <c r="AW1093">
        <v>2</v>
      </c>
      <c r="AX1093">
        <v>33360262</v>
      </c>
      <c r="AY1093">
        <v>1</v>
      </c>
      <c r="AZ1093">
        <v>0</v>
      </c>
      <c r="BA1093">
        <v>1306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X1093">
        <f>Y1093*Source!I1083</f>
        <v>9.3599999999999998E-4</v>
      </c>
      <c r="CY1093">
        <f>AA1093</f>
        <v>9040.01</v>
      </c>
      <c r="CZ1093">
        <f>AE1093</f>
        <v>9040.01</v>
      </c>
      <c r="DA1093">
        <f>AI1093</f>
        <v>1</v>
      </c>
      <c r="DB1093">
        <f>ROUND(ROUND(AT1093*CZ1093,2),2)</f>
        <v>54.24</v>
      </c>
      <c r="DC1093">
        <f>ROUND(ROUND(AT1093*AG1093,2),2)</f>
        <v>0</v>
      </c>
    </row>
    <row r="1094" spans="1:107">
      <c r="A1094">
        <f>ROW(Source!A1083)</f>
        <v>1083</v>
      </c>
      <c r="B1094">
        <v>33304960</v>
      </c>
      <c r="C1094">
        <v>33360241</v>
      </c>
      <c r="D1094">
        <v>31181610</v>
      </c>
      <c r="E1094">
        <v>1</v>
      </c>
      <c r="F1094">
        <v>1</v>
      </c>
      <c r="G1094">
        <v>1</v>
      </c>
      <c r="H1094">
        <v>3</v>
      </c>
      <c r="I1094" t="s">
        <v>847</v>
      </c>
      <c r="J1094" t="s">
        <v>848</v>
      </c>
      <c r="K1094" t="s">
        <v>849</v>
      </c>
      <c r="L1094">
        <v>1346</v>
      </c>
      <c r="N1094">
        <v>1009</v>
      </c>
      <c r="O1094" t="s">
        <v>78</v>
      </c>
      <c r="P1094" t="s">
        <v>78</v>
      </c>
      <c r="Q1094">
        <v>1</v>
      </c>
      <c r="W1094">
        <v>0</v>
      </c>
      <c r="X1094">
        <v>-731615568</v>
      </c>
      <c r="Y1094">
        <v>9.09</v>
      </c>
      <c r="AA1094">
        <v>23.09</v>
      </c>
      <c r="AB1094">
        <v>0</v>
      </c>
      <c r="AC1094">
        <v>0</v>
      </c>
      <c r="AD1094">
        <v>0</v>
      </c>
      <c r="AE1094">
        <v>23.09</v>
      </c>
      <c r="AF1094">
        <v>0</v>
      </c>
      <c r="AG1094">
        <v>0</v>
      </c>
      <c r="AH1094">
        <v>0</v>
      </c>
      <c r="AI1094">
        <v>1</v>
      </c>
      <c r="AJ1094">
        <v>1</v>
      </c>
      <c r="AK1094">
        <v>1</v>
      </c>
      <c r="AL1094">
        <v>1</v>
      </c>
      <c r="AN1094">
        <v>0</v>
      </c>
      <c r="AO1094">
        <v>1</v>
      </c>
      <c r="AP1094">
        <v>0</v>
      </c>
      <c r="AQ1094">
        <v>0</v>
      </c>
      <c r="AR1094">
        <v>0</v>
      </c>
      <c r="AS1094" t="s">
        <v>3</v>
      </c>
      <c r="AT1094">
        <v>9.09</v>
      </c>
      <c r="AU1094" t="s">
        <v>3</v>
      </c>
      <c r="AV1094">
        <v>0</v>
      </c>
      <c r="AW1094">
        <v>2</v>
      </c>
      <c r="AX1094">
        <v>33360263</v>
      </c>
      <c r="AY1094">
        <v>1</v>
      </c>
      <c r="AZ1094">
        <v>0</v>
      </c>
      <c r="BA1094">
        <v>1307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X1094">
        <f>Y1094*Source!I1083</f>
        <v>1.41804</v>
      </c>
      <c r="CY1094">
        <f>AA1094</f>
        <v>23.09</v>
      </c>
      <c r="CZ1094">
        <f>AE1094</f>
        <v>23.09</v>
      </c>
      <c r="DA1094">
        <f>AI1094</f>
        <v>1</v>
      </c>
      <c r="DB1094">
        <f>ROUND(ROUND(AT1094*CZ1094,2),2)</f>
        <v>209.89</v>
      </c>
      <c r="DC1094">
        <f>ROUND(ROUND(AT1094*AG1094,2),2)</f>
        <v>0</v>
      </c>
    </row>
    <row r="1095" spans="1:107">
      <c r="A1095">
        <f>ROW(Source!A1086)</f>
        <v>1086</v>
      </c>
      <c r="B1095">
        <v>33304975</v>
      </c>
      <c r="C1095">
        <v>33360270</v>
      </c>
      <c r="D1095">
        <v>31172061</v>
      </c>
      <c r="E1095">
        <v>1</v>
      </c>
      <c r="F1095">
        <v>1</v>
      </c>
      <c r="G1095">
        <v>1</v>
      </c>
      <c r="H1095">
        <v>1</v>
      </c>
      <c r="I1095" t="s">
        <v>850</v>
      </c>
      <c r="J1095" t="s">
        <v>3</v>
      </c>
      <c r="K1095" t="s">
        <v>851</v>
      </c>
      <c r="L1095">
        <v>1191</v>
      </c>
      <c r="N1095">
        <v>1013</v>
      </c>
      <c r="O1095" t="s">
        <v>831</v>
      </c>
      <c r="P1095" t="s">
        <v>831</v>
      </c>
      <c r="Q1095">
        <v>1</v>
      </c>
      <c r="W1095">
        <v>0</v>
      </c>
      <c r="X1095">
        <v>-784637506</v>
      </c>
      <c r="Y1095">
        <v>111.61439999999999</v>
      </c>
      <c r="AA1095">
        <v>0</v>
      </c>
      <c r="AB1095">
        <v>0</v>
      </c>
      <c r="AC1095">
        <v>0</v>
      </c>
      <c r="AD1095">
        <v>8.74</v>
      </c>
      <c r="AE1095">
        <v>0</v>
      </c>
      <c r="AF1095">
        <v>0</v>
      </c>
      <c r="AG1095">
        <v>0</v>
      </c>
      <c r="AH1095">
        <v>8.74</v>
      </c>
      <c r="AI1095">
        <v>1</v>
      </c>
      <c r="AJ1095">
        <v>1</v>
      </c>
      <c r="AK1095">
        <v>1</v>
      </c>
      <c r="AL1095">
        <v>1</v>
      </c>
      <c r="AN1095">
        <v>0</v>
      </c>
      <c r="AO1095">
        <v>1</v>
      </c>
      <c r="AP1095">
        <v>1</v>
      </c>
      <c r="AQ1095">
        <v>0</v>
      </c>
      <c r="AR1095">
        <v>0</v>
      </c>
      <c r="AS1095" t="s">
        <v>3</v>
      </c>
      <c r="AT1095">
        <v>80.88</v>
      </c>
      <c r="AU1095" t="s">
        <v>22</v>
      </c>
      <c r="AV1095">
        <v>1</v>
      </c>
      <c r="AW1095">
        <v>2</v>
      </c>
      <c r="AX1095">
        <v>33360416</v>
      </c>
      <c r="AY1095">
        <v>1</v>
      </c>
      <c r="AZ1095">
        <v>0</v>
      </c>
      <c r="BA1095">
        <v>1313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X1095">
        <f>Y1095*Source!I1086</f>
        <v>5.6075074559999996</v>
      </c>
      <c r="CY1095">
        <f>AD1095</f>
        <v>8.74</v>
      </c>
      <c r="CZ1095">
        <f>AH1095</f>
        <v>8.74</v>
      </c>
      <c r="DA1095">
        <f>AL1095</f>
        <v>1</v>
      </c>
      <c r="DB1095">
        <f>ROUND(((ROUND(AT1095*CZ1095,2)*1.2)*1.15),2)</f>
        <v>975.51</v>
      </c>
      <c r="DC1095">
        <f>ROUND(((ROUND(AT1095*AG1095,2)*1.2)*1.15),2)</f>
        <v>0</v>
      </c>
    </row>
    <row r="1096" spans="1:107">
      <c r="A1096">
        <f>ROW(Source!A1086)</f>
        <v>1086</v>
      </c>
      <c r="B1096">
        <v>33304975</v>
      </c>
      <c r="C1096">
        <v>33360270</v>
      </c>
      <c r="D1096">
        <v>31172011</v>
      </c>
      <c r="E1096">
        <v>1</v>
      </c>
      <c r="F1096">
        <v>1</v>
      </c>
      <c r="G1096">
        <v>1</v>
      </c>
      <c r="H1096">
        <v>1</v>
      </c>
      <c r="I1096" t="s">
        <v>832</v>
      </c>
      <c r="J1096" t="s">
        <v>3</v>
      </c>
      <c r="K1096" t="s">
        <v>833</v>
      </c>
      <c r="L1096">
        <v>1191</v>
      </c>
      <c r="N1096">
        <v>1013</v>
      </c>
      <c r="O1096" t="s">
        <v>831</v>
      </c>
      <c r="P1096" t="s">
        <v>831</v>
      </c>
      <c r="Q1096">
        <v>1</v>
      </c>
      <c r="W1096">
        <v>0</v>
      </c>
      <c r="X1096">
        <v>-1417349443</v>
      </c>
      <c r="Y1096">
        <v>0.69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1</v>
      </c>
      <c r="AJ1096">
        <v>1</v>
      </c>
      <c r="AK1096">
        <v>1</v>
      </c>
      <c r="AL1096">
        <v>1</v>
      </c>
      <c r="AN1096">
        <v>0</v>
      </c>
      <c r="AO1096">
        <v>1</v>
      </c>
      <c r="AP1096">
        <v>0</v>
      </c>
      <c r="AQ1096">
        <v>0</v>
      </c>
      <c r="AR1096">
        <v>0</v>
      </c>
      <c r="AS1096" t="s">
        <v>3</v>
      </c>
      <c r="AT1096">
        <v>0.69</v>
      </c>
      <c r="AU1096" t="s">
        <v>3</v>
      </c>
      <c r="AV1096">
        <v>2</v>
      </c>
      <c r="AW1096">
        <v>2</v>
      </c>
      <c r="AX1096">
        <v>33360417</v>
      </c>
      <c r="AY1096">
        <v>1</v>
      </c>
      <c r="AZ1096">
        <v>2048</v>
      </c>
      <c r="BA1096">
        <v>1314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X1096">
        <f>Y1096*Source!I1086</f>
        <v>3.4665599999999998E-2</v>
      </c>
      <c r="CY1096">
        <f>AD1096</f>
        <v>0</v>
      </c>
      <c r="CZ1096">
        <f>AH1096</f>
        <v>0</v>
      </c>
      <c r="DA1096">
        <f>AL1096</f>
        <v>1</v>
      </c>
      <c r="DB1096">
        <f>ROUND(ROUND(AT1096*CZ1096,2),2)</f>
        <v>0</v>
      </c>
      <c r="DC1096">
        <f>ROUND(ROUND(AT1096*AG1096,2),2)</f>
        <v>0</v>
      </c>
    </row>
    <row r="1097" spans="1:107">
      <c r="A1097">
        <f>ROW(Source!A1086)</f>
        <v>1086</v>
      </c>
      <c r="B1097">
        <v>33304975</v>
      </c>
      <c r="C1097">
        <v>33360270</v>
      </c>
      <c r="D1097">
        <v>31258491</v>
      </c>
      <c r="E1097">
        <v>1</v>
      </c>
      <c r="F1097">
        <v>1</v>
      </c>
      <c r="G1097">
        <v>1</v>
      </c>
      <c r="H1097">
        <v>2</v>
      </c>
      <c r="I1097" t="s">
        <v>834</v>
      </c>
      <c r="J1097" t="s">
        <v>835</v>
      </c>
      <c r="K1097" t="s">
        <v>836</v>
      </c>
      <c r="L1097">
        <v>1368</v>
      </c>
      <c r="N1097">
        <v>1011</v>
      </c>
      <c r="O1097" t="s">
        <v>837</v>
      </c>
      <c r="P1097" t="s">
        <v>837</v>
      </c>
      <c r="Q1097">
        <v>1</v>
      </c>
      <c r="W1097">
        <v>0</v>
      </c>
      <c r="X1097">
        <v>-1718674368</v>
      </c>
      <c r="Y1097">
        <v>0.42000000000000004</v>
      </c>
      <c r="AA1097">
        <v>0</v>
      </c>
      <c r="AB1097">
        <v>111.99</v>
      </c>
      <c r="AC1097">
        <v>13.5</v>
      </c>
      <c r="AD1097">
        <v>0</v>
      </c>
      <c r="AE1097">
        <v>0</v>
      </c>
      <c r="AF1097">
        <v>111.99</v>
      </c>
      <c r="AG1097">
        <v>13.5</v>
      </c>
      <c r="AH1097">
        <v>0</v>
      </c>
      <c r="AI1097">
        <v>1</v>
      </c>
      <c r="AJ1097">
        <v>1</v>
      </c>
      <c r="AK1097">
        <v>1</v>
      </c>
      <c r="AL1097">
        <v>1</v>
      </c>
      <c r="AN1097">
        <v>0</v>
      </c>
      <c r="AO1097">
        <v>1</v>
      </c>
      <c r="AP1097">
        <v>1</v>
      </c>
      <c r="AQ1097">
        <v>0</v>
      </c>
      <c r="AR1097">
        <v>0</v>
      </c>
      <c r="AS1097" t="s">
        <v>3</v>
      </c>
      <c r="AT1097">
        <v>0.28000000000000003</v>
      </c>
      <c r="AU1097" t="s">
        <v>21</v>
      </c>
      <c r="AV1097">
        <v>0</v>
      </c>
      <c r="AW1097">
        <v>2</v>
      </c>
      <c r="AX1097">
        <v>33360418</v>
      </c>
      <c r="AY1097">
        <v>1</v>
      </c>
      <c r="AZ1097">
        <v>0</v>
      </c>
      <c r="BA1097">
        <v>1315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X1097">
        <f>Y1097*Source!I1086</f>
        <v>2.1100800000000003E-2</v>
      </c>
      <c r="CY1097">
        <f>AB1097</f>
        <v>111.99</v>
      </c>
      <c r="CZ1097">
        <f>AF1097</f>
        <v>111.99</v>
      </c>
      <c r="DA1097">
        <f>AJ1097</f>
        <v>1</v>
      </c>
      <c r="DB1097">
        <f>ROUND(((ROUND(AT1097*CZ1097,2)*1.2)*1.25),2)</f>
        <v>47.04</v>
      </c>
      <c r="DC1097">
        <f>ROUND(((ROUND(AT1097*AG1097,2)*1.2)*1.25),2)</f>
        <v>5.67</v>
      </c>
    </row>
    <row r="1098" spans="1:107">
      <c r="A1098">
        <f>ROW(Source!A1086)</f>
        <v>1086</v>
      </c>
      <c r="B1098">
        <v>33304975</v>
      </c>
      <c r="C1098">
        <v>33360270</v>
      </c>
      <c r="D1098">
        <v>31258691</v>
      </c>
      <c r="E1098">
        <v>1</v>
      </c>
      <c r="F1098">
        <v>1</v>
      </c>
      <c r="G1098">
        <v>1</v>
      </c>
      <c r="H1098">
        <v>2</v>
      </c>
      <c r="I1098" t="s">
        <v>838</v>
      </c>
      <c r="J1098" t="s">
        <v>839</v>
      </c>
      <c r="K1098" t="s">
        <v>840</v>
      </c>
      <c r="L1098">
        <v>1368</v>
      </c>
      <c r="N1098">
        <v>1011</v>
      </c>
      <c r="O1098" t="s">
        <v>837</v>
      </c>
      <c r="P1098" t="s">
        <v>837</v>
      </c>
      <c r="Q1098">
        <v>1</v>
      </c>
      <c r="W1098">
        <v>0</v>
      </c>
      <c r="X1098">
        <v>1373224040</v>
      </c>
      <c r="Y1098">
        <v>15.075000000000001</v>
      </c>
      <c r="AA1098">
        <v>0</v>
      </c>
      <c r="AB1098">
        <v>3.12</v>
      </c>
      <c r="AC1098">
        <v>0</v>
      </c>
      <c r="AD1098">
        <v>0</v>
      </c>
      <c r="AE1098">
        <v>0</v>
      </c>
      <c r="AF1098">
        <v>3.12</v>
      </c>
      <c r="AG1098">
        <v>0</v>
      </c>
      <c r="AH1098">
        <v>0</v>
      </c>
      <c r="AI1098">
        <v>1</v>
      </c>
      <c r="AJ1098">
        <v>1</v>
      </c>
      <c r="AK1098">
        <v>1</v>
      </c>
      <c r="AL1098">
        <v>1</v>
      </c>
      <c r="AN1098">
        <v>0</v>
      </c>
      <c r="AO1098">
        <v>1</v>
      </c>
      <c r="AP1098">
        <v>1</v>
      </c>
      <c r="AQ1098">
        <v>0</v>
      </c>
      <c r="AR1098">
        <v>0</v>
      </c>
      <c r="AS1098" t="s">
        <v>3</v>
      </c>
      <c r="AT1098">
        <v>10.050000000000001</v>
      </c>
      <c r="AU1098" t="s">
        <v>21</v>
      </c>
      <c r="AV1098">
        <v>0</v>
      </c>
      <c r="AW1098">
        <v>2</v>
      </c>
      <c r="AX1098">
        <v>33360419</v>
      </c>
      <c r="AY1098">
        <v>1</v>
      </c>
      <c r="AZ1098">
        <v>0</v>
      </c>
      <c r="BA1098">
        <v>1316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X1098">
        <f>Y1098*Source!I1086</f>
        <v>0.75736800000000004</v>
      </c>
      <c r="CY1098">
        <f>AB1098</f>
        <v>3.12</v>
      </c>
      <c r="CZ1098">
        <f>AF1098</f>
        <v>3.12</v>
      </c>
      <c r="DA1098">
        <f>AJ1098</f>
        <v>1</v>
      </c>
      <c r="DB1098">
        <f>ROUND(((ROUND(AT1098*CZ1098,2)*1.2)*1.25),2)</f>
        <v>47.04</v>
      </c>
      <c r="DC1098">
        <f>ROUND(((ROUND(AT1098*AG1098,2)*1.2)*1.25),2)</f>
        <v>0</v>
      </c>
    </row>
    <row r="1099" spans="1:107">
      <c r="A1099">
        <f>ROW(Source!A1086)</f>
        <v>1086</v>
      </c>
      <c r="B1099">
        <v>33304975</v>
      </c>
      <c r="C1099">
        <v>33360270</v>
      </c>
      <c r="D1099">
        <v>31258646</v>
      </c>
      <c r="E1099">
        <v>1</v>
      </c>
      <c r="F1099">
        <v>1</v>
      </c>
      <c r="G1099">
        <v>1</v>
      </c>
      <c r="H1099">
        <v>2</v>
      </c>
      <c r="I1099" t="s">
        <v>866</v>
      </c>
      <c r="J1099" t="s">
        <v>867</v>
      </c>
      <c r="K1099" t="s">
        <v>868</v>
      </c>
      <c r="L1099">
        <v>1368</v>
      </c>
      <c r="N1099">
        <v>1011</v>
      </c>
      <c r="O1099" t="s">
        <v>837</v>
      </c>
      <c r="P1099" t="s">
        <v>837</v>
      </c>
      <c r="Q1099">
        <v>1</v>
      </c>
      <c r="W1099">
        <v>0</v>
      </c>
      <c r="X1099">
        <v>-1985289705</v>
      </c>
      <c r="Y1099">
        <v>0.22499999999999998</v>
      </c>
      <c r="AA1099">
        <v>0</v>
      </c>
      <c r="AB1099">
        <v>6.66</v>
      </c>
      <c r="AC1099">
        <v>0</v>
      </c>
      <c r="AD1099">
        <v>0</v>
      </c>
      <c r="AE1099">
        <v>0</v>
      </c>
      <c r="AF1099">
        <v>6.66</v>
      </c>
      <c r="AG1099">
        <v>0</v>
      </c>
      <c r="AH1099">
        <v>0</v>
      </c>
      <c r="AI1099">
        <v>1</v>
      </c>
      <c r="AJ1099">
        <v>1</v>
      </c>
      <c r="AK1099">
        <v>1</v>
      </c>
      <c r="AL1099">
        <v>1</v>
      </c>
      <c r="AN1099">
        <v>0</v>
      </c>
      <c r="AO1099">
        <v>1</v>
      </c>
      <c r="AP1099">
        <v>1</v>
      </c>
      <c r="AQ1099">
        <v>0</v>
      </c>
      <c r="AR1099">
        <v>0</v>
      </c>
      <c r="AS1099" t="s">
        <v>3</v>
      </c>
      <c r="AT1099">
        <v>0.15</v>
      </c>
      <c r="AU1099" t="s">
        <v>21</v>
      </c>
      <c r="AV1099">
        <v>0</v>
      </c>
      <c r="AW1099">
        <v>2</v>
      </c>
      <c r="AX1099">
        <v>33360420</v>
      </c>
      <c r="AY1099">
        <v>1</v>
      </c>
      <c r="AZ1099">
        <v>0</v>
      </c>
      <c r="BA1099">
        <v>1317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X1099">
        <f>Y1099*Source!I1086</f>
        <v>1.1303999999999998E-2</v>
      </c>
      <c r="CY1099">
        <f>AB1099</f>
        <v>6.66</v>
      </c>
      <c r="CZ1099">
        <f>AF1099</f>
        <v>6.66</v>
      </c>
      <c r="DA1099">
        <f>AJ1099</f>
        <v>1</v>
      </c>
      <c r="DB1099">
        <f>ROUND(((ROUND(AT1099*CZ1099,2)*1.2)*1.25),2)</f>
        <v>1.5</v>
      </c>
      <c r="DC1099">
        <f>ROUND(((ROUND(AT1099*AG1099,2)*1.2)*1.25),2)</f>
        <v>0</v>
      </c>
    </row>
    <row r="1100" spans="1:107">
      <c r="A1100">
        <f>ROW(Source!A1086)</f>
        <v>1086</v>
      </c>
      <c r="B1100">
        <v>33304975</v>
      </c>
      <c r="C1100">
        <v>33360270</v>
      </c>
      <c r="D1100">
        <v>31259879</v>
      </c>
      <c r="E1100">
        <v>1</v>
      </c>
      <c r="F1100">
        <v>1</v>
      </c>
      <c r="G1100">
        <v>1</v>
      </c>
      <c r="H1100">
        <v>2</v>
      </c>
      <c r="I1100" t="s">
        <v>841</v>
      </c>
      <c r="J1100" t="s">
        <v>842</v>
      </c>
      <c r="K1100" t="s">
        <v>843</v>
      </c>
      <c r="L1100">
        <v>1368</v>
      </c>
      <c r="N1100">
        <v>1011</v>
      </c>
      <c r="O1100" t="s">
        <v>837</v>
      </c>
      <c r="P1100" t="s">
        <v>837</v>
      </c>
      <c r="Q1100">
        <v>1</v>
      </c>
      <c r="W1100">
        <v>0</v>
      </c>
      <c r="X1100">
        <v>1372534845</v>
      </c>
      <c r="Y1100">
        <v>0.61499999999999988</v>
      </c>
      <c r="AA1100">
        <v>0</v>
      </c>
      <c r="AB1100">
        <v>65.709999999999994</v>
      </c>
      <c r="AC1100">
        <v>11.6</v>
      </c>
      <c r="AD1100">
        <v>0</v>
      </c>
      <c r="AE1100">
        <v>0</v>
      </c>
      <c r="AF1100">
        <v>65.709999999999994</v>
      </c>
      <c r="AG1100">
        <v>11.6</v>
      </c>
      <c r="AH1100">
        <v>0</v>
      </c>
      <c r="AI1100">
        <v>1</v>
      </c>
      <c r="AJ1100">
        <v>1</v>
      </c>
      <c r="AK1100">
        <v>1</v>
      </c>
      <c r="AL1100">
        <v>1</v>
      </c>
      <c r="AN1100">
        <v>0</v>
      </c>
      <c r="AO1100">
        <v>1</v>
      </c>
      <c r="AP1100">
        <v>1</v>
      </c>
      <c r="AQ1100">
        <v>0</v>
      </c>
      <c r="AR1100">
        <v>0</v>
      </c>
      <c r="AS1100" t="s">
        <v>3</v>
      </c>
      <c r="AT1100">
        <v>0.41</v>
      </c>
      <c r="AU1100" t="s">
        <v>21</v>
      </c>
      <c r="AV1100">
        <v>0</v>
      </c>
      <c r="AW1100">
        <v>2</v>
      </c>
      <c r="AX1100">
        <v>33360421</v>
      </c>
      <c r="AY1100">
        <v>1</v>
      </c>
      <c r="AZ1100">
        <v>0</v>
      </c>
      <c r="BA1100">
        <v>1318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X1100">
        <f>Y1100*Source!I1086</f>
        <v>3.0897599999999994E-2</v>
      </c>
      <c r="CY1100">
        <f>AB1100</f>
        <v>65.709999999999994</v>
      </c>
      <c r="CZ1100">
        <f>AF1100</f>
        <v>65.709999999999994</v>
      </c>
      <c r="DA1100">
        <f>AJ1100</f>
        <v>1</v>
      </c>
      <c r="DB1100">
        <f>ROUND(((ROUND(AT1100*CZ1100,2)*1.2)*1.25),2)</f>
        <v>40.409999999999997</v>
      </c>
      <c r="DC1100">
        <f>ROUND(((ROUND(AT1100*AG1100,2)*1.2)*1.25),2)</f>
        <v>7.14</v>
      </c>
    </row>
    <row r="1101" spans="1:107">
      <c r="A1101">
        <f>ROW(Source!A1086)</f>
        <v>1086</v>
      </c>
      <c r="B1101">
        <v>33304975</v>
      </c>
      <c r="C1101">
        <v>33360270</v>
      </c>
      <c r="D1101">
        <v>31260100</v>
      </c>
      <c r="E1101">
        <v>1</v>
      </c>
      <c r="F1101">
        <v>1</v>
      </c>
      <c r="G1101">
        <v>1</v>
      </c>
      <c r="H1101">
        <v>2</v>
      </c>
      <c r="I1101" t="s">
        <v>858</v>
      </c>
      <c r="J1101" t="s">
        <v>859</v>
      </c>
      <c r="K1101" t="s">
        <v>860</v>
      </c>
      <c r="L1101">
        <v>1368</v>
      </c>
      <c r="N1101">
        <v>1011</v>
      </c>
      <c r="O1101" t="s">
        <v>837</v>
      </c>
      <c r="P1101" t="s">
        <v>837</v>
      </c>
      <c r="Q1101">
        <v>1</v>
      </c>
      <c r="W1101">
        <v>0</v>
      </c>
      <c r="X1101">
        <v>-353815937</v>
      </c>
      <c r="Y1101">
        <v>1.9650000000000001</v>
      </c>
      <c r="AA1101">
        <v>0</v>
      </c>
      <c r="AB1101">
        <v>8.1</v>
      </c>
      <c r="AC1101">
        <v>0</v>
      </c>
      <c r="AD1101">
        <v>0</v>
      </c>
      <c r="AE1101">
        <v>0</v>
      </c>
      <c r="AF1101">
        <v>8.1</v>
      </c>
      <c r="AG1101">
        <v>0</v>
      </c>
      <c r="AH1101">
        <v>0</v>
      </c>
      <c r="AI1101">
        <v>1</v>
      </c>
      <c r="AJ1101">
        <v>1</v>
      </c>
      <c r="AK1101">
        <v>1</v>
      </c>
      <c r="AL1101">
        <v>1</v>
      </c>
      <c r="AN1101">
        <v>0</v>
      </c>
      <c r="AO1101">
        <v>1</v>
      </c>
      <c r="AP1101">
        <v>1</v>
      </c>
      <c r="AQ1101">
        <v>0</v>
      </c>
      <c r="AR1101">
        <v>0</v>
      </c>
      <c r="AS1101" t="s">
        <v>3</v>
      </c>
      <c r="AT1101">
        <v>1.31</v>
      </c>
      <c r="AU1101" t="s">
        <v>21</v>
      </c>
      <c r="AV1101">
        <v>0</v>
      </c>
      <c r="AW1101">
        <v>2</v>
      </c>
      <c r="AX1101">
        <v>33360422</v>
      </c>
      <c r="AY1101">
        <v>1</v>
      </c>
      <c r="AZ1101">
        <v>0</v>
      </c>
      <c r="BA1101">
        <v>1319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X1101">
        <f>Y1101*Source!I1086</f>
        <v>9.8721600000000007E-2</v>
      </c>
      <c r="CY1101">
        <f>AB1101</f>
        <v>8.1</v>
      </c>
      <c r="CZ1101">
        <f>AF1101</f>
        <v>8.1</v>
      </c>
      <c r="DA1101">
        <f>AJ1101</f>
        <v>1</v>
      </c>
      <c r="DB1101">
        <f>ROUND(((ROUND(AT1101*CZ1101,2)*1.2)*1.25),2)</f>
        <v>15.92</v>
      </c>
      <c r="DC1101">
        <f>ROUND(((ROUND(AT1101*AG1101,2)*1.2)*1.25),2)</f>
        <v>0</v>
      </c>
    </row>
    <row r="1102" spans="1:107">
      <c r="A1102">
        <f>ROW(Source!A1086)</f>
        <v>1086</v>
      </c>
      <c r="B1102">
        <v>33304975</v>
      </c>
      <c r="C1102">
        <v>33360270</v>
      </c>
      <c r="D1102">
        <v>31178369</v>
      </c>
      <c r="E1102">
        <v>1</v>
      </c>
      <c r="F1102">
        <v>1</v>
      </c>
      <c r="G1102">
        <v>1</v>
      </c>
      <c r="H1102">
        <v>3</v>
      </c>
      <c r="I1102" t="s">
        <v>915</v>
      </c>
      <c r="J1102" t="s">
        <v>916</v>
      </c>
      <c r="K1102" t="s">
        <v>917</v>
      </c>
      <c r="L1102">
        <v>1346</v>
      </c>
      <c r="N1102">
        <v>1009</v>
      </c>
      <c r="O1102" t="s">
        <v>78</v>
      </c>
      <c r="P1102" t="s">
        <v>78</v>
      </c>
      <c r="Q1102">
        <v>1</v>
      </c>
      <c r="W1102">
        <v>0</v>
      </c>
      <c r="X1102">
        <v>1730218770</v>
      </c>
      <c r="Y1102">
        <v>7.95</v>
      </c>
      <c r="AA1102">
        <v>39.020000000000003</v>
      </c>
      <c r="AB1102">
        <v>0</v>
      </c>
      <c r="AC1102">
        <v>0</v>
      </c>
      <c r="AD1102">
        <v>0</v>
      </c>
      <c r="AE1102">
        <v>39.020000000000003</v>
      </c>
      <c r="AF1102">
        <v>0</v>
      </c>
      <c r="AG1102">
        <v>0</v>
      </c>
      <c r="AH1102">
        <v>0</v>
      </c>
      <c r="AI1102">
        <v>1</v>
      </c>
      <c r="AJ1102">
        <v>1</v>
      </c>
      <c r="AK1102">
        <v>1</v>
      </c>
      <c r="AL1102">
        <v>1</v>
      </c>
      <c r="AN1102">
        <v>0</v>
      </c>
      <c r="AO1102">
        <v>1</v>
      </c>
      <c r="AP1102">
        <v>0</v>
      </c>
      <c r="AQ1102">
        <v>0</v>
      </c>
      <c r="AR1102">
        <v>0</v>
      </c>
      <c r="AS1102" t="s">
        <v>3</v>
      </c>
      <c r="AT1102">
        <v>7.95</v>
      </c>
      <c r="AU1102" t="s">
        <v>3</v>
      </c>
      <c r="AV1102">
        <v>0</v>
      </c>
      <c r="AW1102">
        <v>2</v>
      </c>
      <c r="AX1102">
        <v>33360423</v>
      </c>
      <c r="AY1102">
        <v>1</v>
      </c>
      <c r="AZ1102">
        <v>0</v>
      </c>
      <c r="BA1102">
        <v>1320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X1102">
        <f>Y1102*Source!I1086</f>
        <v>0.39940799999999999</v>
      </c>
      <c r="CY1102">
        <f>AA1102</f>
        <v>39.020000000000003</v>
      </c>
      <c r="CZ1102">
        <f>AE1102</f>
        <v>39.020000000000003</v>
      </c>
      <c r="DA1102">
        <f>AI1102</f>
        <v>1</v>
      </c>
      <c r="DB1102">
        <f>ROUND(ROUND(AT1102*CZ1102,2),2)</f>
        <v>310.20999999999998</v>
      </c>
      <c r="DC1102">
        <f>ROUND(ROUND(AT1102*AG1102,2),2)</f>
        <v>0</v>
      </c>
    </row>
    <row r="1103" spans="1:107">
      <c r="A1103">
        <f>ROW(Source!A1086)</f>
        <v>1086</v>
      </c>
      <c r="B1103">
        <v>33304975</v>
      </c>
      <c r="C1103">
        <v>33360270</v>
      </c>
      <c r="D1103">
        <v>31179550</v>
      </c>
      <c r="E1103">
        <v>1</v>
      </c>
      <c r="F1103">
        <v>1</v>
      </c>
      <c r="G1103">
        <v>1</v>
      </c>
      <c r="H1103">
        <v>3</v>
      </c>
      <c r="I1103" t="s">
        <v>861</v>
      </c>
      <c r="J1103" t="s">
        <v>862</v>
      </c>
      <c r="K1103" t="s">
        <v>863</v>
      </c>
      <c r="L1103">
        <v>1348</v>
      </c>
      <c r="N1103">
        <v>1009</v>
      </c>
      <c r="O1103" t="s">
        <v>32</v>
      </c>
      <c r="P1103" t="s">
        <v>32</v>
      </c>
      <c r="Q1103">
        <v>1000</v>
      </c>
      <c r="W1103">
        <v>0</v>
      </c>
      <c r="X1103">
        <v>-1068056325</v>
      </c>
      <c r="Y1103">
        <v>3.3E-4</v>
      </c>
      <c r="AA1103">
        <v>10362</v>
      </c>
      <c r="AB1103">
        <v>0</v>
      </c>
      <c r="AC1103">
        <v>0</v>
      </c>
      <c r="AD1103">
        <v>0</v>
      </c>
      <c r="AE1103">
        <v>10362</v>
      </c>
      <c r="AF1103">
        <v>0</v>
      </c>
      <c r="AG1103">
        <v>0</v>
      </c>
      <c r="AH1103">
        <v>0</v>
      </c>
      <c r="AI1103">
        <v>1</v>
      </c>
      <c r="AJ1103">
        <v>1</v>
      </c>
      <c r="AK1103">
        <v>1</v>
      </c>
      <c r="AL1103">
        <v>1</v>
      </c>
      <c r="AN1103">
        <v>0</v>
      </c>
      <c r="AO1103">
        <v>1</v>
      </c>
      <c r="AP1103">
        <v>0</v>
      </c>
      <c r="AQ1103">
        <v>0</v>
      </c>
      <c r="AR1103">
        <v>0</v>
      </c>
      <c r="AS1103" t="s">
        <v>3</v>
      </c>
      <c r="AT1103">
        <v>3.3E-4</v>
      </c>
      <c r="AU1103" t="s">
        <v>3</v>
      </c>
      <c r="AV1103">
        <v>0</v>
      </c>
      <c r="AW1103">
        <v>2</v>
      </c>
      <c r="AX1103">
        <v>33360424</v>
      </c>
      <c r="AY1103">
        <v>1</v>
      </c>
      <c r="AZ1103">
        <v>0</v>
      </c>
      <c r="BA1103">
        <v>1321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X1103">
        <f>Y1103*Source!I1086</f>
        <v>1.6579199999999999E-5</v>
      </c>
      <c r="CY1103">
        <f>AA1103</f>
        <v>10362</v>
      </c>
      <c r="CZ1103">
        <f>AE1103</f>
        <v>10362</v>
      </c>
      <c r="DA1103">
        <f>AI1103</f>
        <v>1</v>
      </c>
      <c r="DB1103">
        <f>ROUND(ROUND(AT1103*CZ1103,2),2)</f>
        <v>3.42</v>
      </c>
      <c r="DC1103">
        <f>ROUND(ROUND(AT1103*AG1103,2),2)</f>
        <v>0</v>
      </c>
    </row>
    <row r="1104" spans="1:107">
      <c r="A1104">
        <f>ROW(Source!A1086)</f>
        <v>1086</v>
      </c>
      <c r="B1104">
        <v>33304975</v>
      </c>
      <c r="C1104">
        <v>33360270</v>
      </c>
      <c r="D1104">
        <v>31180727</v>
      </c>
      <c r="E1104">
        <v>1</v>
      </c>
      <c r="F1104">
        <v>1</v>
      </c>
      <c r="G1104">
        <v>1</v>
      </c>
      <c r="H1104">
        <v>3</v>
      </c>
      <c r="I1104" t="s">
        <v>844</v>
      </c>
      <c r="J1104" t="s">
        <v>845</v>
      </c>
      <c r="K1104" t="s">
        <v>846</v>
      </c>
      <c r="L1104">
        <v>1348</v>
      </c>
      <c r="N1104">
        <v>1009</v>
      </c>
      <c r="O1104" t="s">
        <v>32</v>
      </c>
      <c r="P1104" t="s">
        <v>32</v>
      </c>
      <c r="Q1104">
        <v>1000</v>
      </c>
      <c r="W1104">
        <v>0</v>
      </c>
      <c r="X1104">
        <v>-437906794</v>
      </c>
      <c r="Y1104">
        <v>6.0000000000000001E-3</v>
      </c>
      <c r="AA1104">
        <v>9040.01</v>
      </c>
      <c r="AB1104">
        <v>0</v>
      </c>
      <c r="AC1104">
        <v>0</v>
      </c>
      <c r="AD1104">
        <v>0</v>
      </c>
      <c r="AE1104">
        <v>9040.01</v>
      </c>
      <c r="AF1104">
        <v>0</v>
      </c>
      <c r="AG1104">
        <v>0</v>
      </c>
      <c r="AH1104">
        <v>0</v>
      </c>
      <c r="AI1104">
        <v>1</v>
      </c>
      <c r="AJ1104">
        <v>1</v>
      </c>
      <c r="AK1104">
        <v>1</v>
      </c>
      <c r="AL1104">
        <v>1</v>
      </c>
      <c r="AN1104">
        <v>0</v>
      </c>
      <c r="AO1104">
        <v>1</v>
      </c>
      <c r="AP1104">
        <v>0</v>
      </c>
      <c r="AQ1104">
        <v>0</v>
      </c>
      <c r="AR1104">
        <v>0</v>
      </c>
      <c r="AS1104" t="s">
        <v>3</v>
      </c>
      <c r="AT1104">
        <v>6.0000000000000001E-3</v>
      </c>
      <c r="AU1104" t="s">
        <v>3</v>
      </c>
      <c r="AV1104">
        <v>0</v>
      </c>
      <c r="AW1104">
        <v>2</v>
      </c>
      <c r="AX1104">
        <v>33360425</v>
      </c>
      <c r="AY1104">
        <v>1</v>
      </c>
      <c r="AZ1104">
        <v>0</v>
      </c>
      <c r="BA1104">
        <v>1322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X1104">
        <f>Y1104*Source!I1086</f>
        <v>3.0143999999999999E-4</v>
      </c>
      <c r="CY1104">
        <f>AA1104</f>
        <v>9040.01</v>
      </c>
      <c r="CZ1104">
        <f>AE1104</f>
        <v>9040.01</v>
      </c>
      <c r="DA1104">
        <f>AI1104</f>
        <v>1</v>
      </c>
      <c r="DB1104">
        <f>ROUND(ROUND(AT1104*CZ1104,2),2)</f>
        <v>54.24</v>
      </c>
      <c r="DC1104">
        <f>ROUND(ROUND(AT1104*AG1104,2),2)</f>
        <v>0</v>
      </c>
    </row>
    <row r="1105" spans="1:107">
      <c r="A1105">
        <f>ROW(Source!A1086)</f>
        <v>1086</v>
      </c>
      <c r="B1105">
        <v>33304975</v>
      </c>
      <c r="C1105">
        <v>33360270</v>
      </c>
      <c r="D1105">
        <v>31181610</v>
      </c>
      <c r="E1105">
        <v>1</v>
      </c>
      <c r="F1105">
        <v>1</v>
      </c>
      <c r="G1105">
        <v>1</v>
      </c>
      <c r="H1105">
        <v>3</v>
      </c>
      <c r="I1105" t="s">
        <v>847</v>
      </c>
      <c r="J1105" t="s">
        <v>848</v>
      </c>
      <c r="K1105" t="s">
        <v>849</v>
      </c>
      <c r="L1105">
        <v>1346</v>
      </c>
      <c r="N1105">
        <v>1009</v>
      </c>
      <c r="O1105" t="s">
        <v>78</v>
      </c>
      <c r="P1105" t="s">
        <v>78</v>
      </c>
      <c r="Q1105">
        <v>1</v>
      </c>
      <c r="W1105">
        <v>0</v>
      </c>
      <c r="X1105">
        <v>-731615568</v>
      </c>
      <c r="Y1105">
        <v>9.09</v>
      </c>
      <c r="AA1105">
        <v>23.09</v>
      </c>
      <c r="AB1105">
        <v>0</v>
      </c>
      <c r="AC1105">
        <v>0</v>
      </c>
      <c r="AD1105">
        <v>0</v>
      </c>
      <c r="AE1105">
        <v>23.09</v>
      </c>
      <c r="AF1105">
        <v>0</v>
      </c>
      <c r="AG1105">
        <v>0</v>
      </c>
      <c r="AH1105">
        <v>0</v>
      </c>
      <c r="AI1105">
        <v>1</v>
      </c>
      <c r="AJ1105">
        <v>1</v>
      </c>
      <c r="AK1105">
        <v>1</v>
      </c>
      <c r="AL1105">
        <v>1</v>
      </c>
      <c r="AN1105">
        <v>0</v>
      </c>
      <c r="AO1105">
        <v>1</v>
      </c>
      <c r="AP1105">
        <v>0</v>
      </c>
      <c r="AQ1105">
        <v>0</v>
      </c>
      <c r="AR1105">
        <v>0</v>
      </c>
      <c r="AS1105" t="s">
        <v>3</v>
      </c>
      <c r="AT1105">
        <v>9.09</v>
      </c>
      <c r="AU1105" t="s">
        <v>3</v>
      </c>
      <c r="AV1105">
        <v>0</v>
      </c>
      <c r="AW1105">
        <v>2</v>
      </c>
      <c r="AX1105">
        <v>33360426</v>
      </c>
      <c r="AY1105">
        <v>1</v>
      </c>
      <c r="AZ1105">
        <v>0</v>
      </c>
      <c r="BA1105">
        <v>1323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X1105">
        <f>Y1105*Source!I1086</f>
        <v>0.45668159999999997</v>
      </c>
      <c r="CY1105">
        <f>AA1105</f>
        <v>23.09</v>
      </c>
      <c r="CZ1105">
        <f>AE1105</f>
        <v>23.09</v>
      </c>
      <c r="DA1105">
        <f>AI1105</f>
        <v>1</v>
      </c>
      <c r="DB1105">
        <f>ROUND(ROUND(AT1105*CZ1105,2),2)</f>
        <v>209.89</v>
      </c>
      <c r="DC1105">
        <f>ROUND(ROUND(AT1105*AG1105,2),2)</f>
        <v>0</v>
      </c>
    </row>
    <row r="1106" spans="1:107">
      <c r="A1106">
        <f>ROW(Source!A1087)</f>
        <v>1087</v>
      </c>
      <c r="B1106">
        <v>33304960</v>
      </c>
      <c r="C1106">
        <v>33360270</v>
      </c>
      <c r="D1106">
        <v>31172061</v>
      </c>
      <c r="E1106">
        <v>1</v>
      </c>
      <c r="F1106">
        <v>1</v>
      </c>
      <c r="G1106">
        <v>1</v>
      </c>
      <c r="H1106">
        <v>1</v>
      </c>
      <c r="I1106" t="s">
        <v>850</v>
      </c>
      <c r="J1106" t="s">
        <v>3</v>
      </c>
      <c r="K1106" t="s">
        <v>851</v>
      </c>
      <c r="L1106">
        <v>1191</v>
      </c>
      <c r="N1106">
        <v>1013</v>
      </c>
      <c r="O1106" t="s">
        <v>831</v>
      </c>
      <c r="P1106" t="s">
        <v>831</v>
      </c>
      <c r="Q1106">
        <v>1</v>
      </c>
      <c r="W1106">
        <v>0</v>
      </c>
      <c r="X1106">
        <v>-784637506</v>
      </c>
      <c r="Y1106">
        <v>111.61439999999999</v>
      </c>
      <c r="AA1106">
        <v>0</v>
      </c>
      <c r="AB1106">
        <v>0</v>
      </c>
      <c r="AC1106">
        <v>0</v>
      </c>
      <c r="AD1106">
        <v>8.74</v>
      </c>
      <c r="AE1106">
        <v>0</v>
      </c>
      <c r="AF1106">
        <v>0</v>
      </c>
      <c r="AG1106">
        <v>0</v>
      </c>
      <c r="AH1106">
        <v>8.74</v>
      </c>
      <c r="AI1106">
        <v>1</v>
      </c>
      <c r="AJ1106">
        <v>1</v>
      </c>
      <c r="AK1106">
        <v>1</v>
      </c>
      <c r="AL1106">
        <v>1</v>
      </c>
      <c r="AN1106">
        <v>0</v>
      </c>
      <c r="AO1106">
        <v>1</v>
      </c>
      <c r="AP1106">
        <v>1</v>
      </c>
      <c r="AQ1106">
        <v>0</v>
      </c>
      <c r="AR1106">
        <v>0</v>
      </c>
      <c r="AS1106" t="s">
        <v>3</v>
      </c>
      <c r="AT1106">
        <v>80.88</v>
      </c>
      <c r="AU1106" t="s">
        <v>22</v>
      </c>
      <c r="AV1106">
        <v>1</v>
      </c>
      <c r="AW1106">
        <v>2</v>
      </c>
      <c r="AX1106">
        <v>33360416</v>
      </c>
      <c r="AY1106">
        <v>1</v>
      </c>
      <c r="AZ1106">
        <v>0</v>
      </c>
      <c r="BA1106">
        <v>1329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X1106">
        <f>Y1106*Source!I1087</f>
        <v>5.6075074559999996</v>
      </c>
      <c r="CY1106">
        <f>AD1106</f>
        <v>8.74</v>
      </c>
      <c r="CZ1106">
        <f>AH1106</f>
        <v>8.74</v>
      </c>
      <c r="DA1106">
        <f>AL1106</f>
        <v>1</v>
      </c>
      <c r="DB1106">
        <f>ROUND(((ROUND(AT1106*CZ1106,2)*1.2)*1.15),2)</f>
        <v>975.51</v>
      </c>
      <c r="DC1106">
        <f>ROUND(((ROUND(AT1106*AG1106,2)*1.2)*1.15),2)</f>
        <v>0</v>
      </c>
    </row>
    <row r="1107" spans="1:107">
      <c r="A1107">
        <f>ROW(Source!A1087)</f>
        <v>1087</v>
      </c>
      <c r="B1107">
        <v>33304960</v>
      </c>
      <c r="C1107">
        <v>33360270</v>
      </c>
      <c r="D1107">
        <v>31172011</v>
      </c>
      <c r="E1107">
        <v>1</v>
      </c>
      <c r="F1107">
        <v>1</v>
      </c>
      <c r="G1107">
        <v>1</v>
      </c>
      <c r="H1107">
        <v>1</v>
      </c>
      <c r="I1107" t="s">
        <v>832</v>
      </c>
      <c r="J1107" t="s">
        <v>3</v>
      </c>
      <c r="K1107" t="s">
        <v>833</v>
      </c>
      <c r="L1107">
        <v>1191</v>
      </c>
      <c r="N1107">
        <v>1013</v>
      </c>
      <c r="O1107" t="s">
        <v>831</v>
      </c>
      <c r="P1107" t="s">
        <v>831</v>
      </c>
      <c r="Q1107">
        <v>1</v>
      </c>
      <c r="W1107">
        <v>0</v>
      </c>
      <c r="X1107">
        <v>-1417349443</v>
      </c>
      <c r="Y1107">
        <v>0.69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1</v>
      </c>
      <c r="AJ1107">
        <v>1</v>
      </c>
      <c r="AK1107">
        <v>1</v>
      </c>
      <c r="AL1107">
        <v>1</v>
      </c>
      <c r="AN1107">
        <v>0</v>
      </c>
      <c r="AO1107">
        <v>1</v>
      </c>
      <c r="AP1107">
        <v>0</v>
      </c>
      <c r="AQ1107">
        <v>0</v>
      </c>
      <c r="AR1107">
        <v>0</v>
      </c>
      <c r="AS1107" t="s">
        <v>3</v>
      </c>
      <c r="AT1107">
        <v>0.69</v>
      </c>
      <c r="AU1107" t="s">
        <v>3</v>
      </c>
      <c r="AV1107">
        <v>2</v>
      </c>
      <c r="AW1107">
        <v>2</v>
      </c>
      <c r="AX1107">
        <v>33360417</v>
      </c>
      <c r="AY1107">
        <v>1</v>
      </c>
      <c r="AZ1107">
        <v>2048</v>
      </c>
      <c r="BA1107">
        <v>1330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X1107">
        <f>Y1107*Source!I1087</f>
        <v>3.4665599999999998E-2</v>
      </c>
      <c r="CY1107">
        <f>AD1107</f>
        <v>0</v>
      </c>
      <c r="CZ1107">
        <f>AH1107</f>
        <v>0</v>
      </c>
      <c r="DA1107">
        <f>AL1107</f>
        <v>1</v>
      </c>
      <c r="DB1107">
        <f>ROUND(ROUND(AT1107*CZ1107,2),2)</f>
        <v>0</v>
      </c>
      <c r="DC1107">
        <f>ROUND(ROUND(AT1107*AG1107,2),2)</f>
        <v>0</v>
      </c>
    </row>
    <row r="1108" spans="1:107">
      <c r="A1108">
        <f>ROW(Source!A1087)</f>
        <v>1087</v>
      </c>
      <c r="B1108">
        <v>33304960</v>
      </c>
      <c r="C1108">
        <v>33360270</v>
      </c>
      <c r="D1108">
        <v>31258491</v>
      </c>
      <c r="E1108">
        <v>1</v>
      </c>
      <c r="F1108">
        <v>1</v>
      </c>
      <c r="G1108">
        <v>1</v>
      </c>
      <c r="H1108">
        <v>2</v>
      </c>
      <c r="I1108" t="s">
        <v>834</v>
      </c>
      <c r="J1108" t="s">
        <v>835</v>
      </c>
      <c r="K1108" t="s">
        <v>836</v>
      </c>
      <c r="L1108">
        <v>1368</v>
      </c>
      <c r="N1108">
        <v>1011</v>
      </c>
      <c r="O1108" t="s">
        <v>837</v>
      </c>
      <c r="P1108" t="s">
        <v>837</v>
      </c>
      <c r="Q1108">
        <v>1</v>
      </c>
      <c r="W1108">
        <v>0</v>
      </c>
      <c r="X1108">
        <v>-1718674368</v>
      </c>
      <c r="Y1108">
        <v>0.42000000000000004</v>
      </c>
      <c r="AA1108">
        <v>0</v>
      </c>
      <c r="AB1108">
        <v>111.99</v>
      </c>
      <c r="AC1108">
        <v>13.5</v>
      </c>
      <c r="AD1108">
        <v>0</v>
      </c>
      <c r="AE1108">
        <v>0</v>
      </c>
      <c r="AF1108">
        <v>111.99</v>
      </c>
      <c r="AG1108">
        <v>13.5</v>
      </c>
      <c r="AH1108">
        <v>0</v>
      </c>
      <c r="AI1108">
        <v>1</v>
      </c>
      <c r="AJ1108">
        <v>1</v>
      </c>
      <c r="AK1108">
        <v>1</v>
      </c>
      <c r="AL1108">
        <v>1</v>
      </c>
      <c r="AN1108">
        <v>0</v>
      </c>
      <c r="AO1108">
        <v>1</v>
      </c>
      <c r="AP1108">
        <v>1</v>
      </c>
      <c r="AQ1108">
        <v>0</v>
      </c>
      <c r="AR1108">
        <v>0</v>
      </c>
      <c r="AS1108" t="s">
        <v>3</v>
      </c>
      <c r="AT1108">
        <v>0.28000000000000003</v>
      </c>
      <c r="AU1108" t="s">
        <v>21</v>
      </c>
      <c r="AV1108">
        <v>0</v>
      </c>
      <c r="AW1108">
        <v>2</v>
      </c>
      <c r="AX1108">
        <v>33360418</v>
      </c>
      <c r="AY1108">
        <v>1</v>
      </c>
      <c r="AZ1108">
        <v>0</v>
      </c>
      <c r="BA1108">
        <v>1331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X1108">
        <f>Y1108*Source!I1087</f>
        <v>2.1100800000000003E-2</v>
      </c>
      <c r="CY1108">
        <f>AB1108</f>
        <v>111.99</v>
      </c>
      <c r="CZ1108">
        <f>AF1108</f>
        <v>111.99</v>
      </c>
      <c r="DA1108">
        <f>AJ1108</f>
        <v>1</v>
      </c>
      <c r="DB1108">
        <f>ROUND(((ROUND(AT1108*CZ1108,2)*1.2)*1.25),2)</f>
        <v>47.04</v>
      </c>
      <c r="DC1108">
        <f>ROUND(((ROUND(AT1108*AG1108,2)*1.2)*1.25),2)</f>
        <v>5.67</v>
      </c>
    </row>
    <row r="1109" spans="1:107">
      <c r="A1109">
        <f>ROW(Source!A1087)</f>
        <v>1087</v>
      </c>
      <c r="B1109">
        <v>33304960</v>
      </c>
      <c r="C1109">
        <v>33360270</v>
      </c>
      <c r="D1109">
        <v>31258691</v>
      </c>
      <c r="E1109">
        <v>1</v>
      </c>
      <c r="F1109">
        <v>1</v>
      </c>
      <c r="G1109">
        <v>1</v>
      </c>
      <c r="H1109">
        <v>2</v>
      </c>
      <c r="I1109" t="s">
        <v>838</v>
      </c>
      <c r="J1109" t="s">
        <v>839</v>
      </c>
      <c r="K1109" t="s">
        <v>840</v>
      </c>
      <c r="L1109">
        <v>1368</v>
      </c>
      <c r="N1109">
        <v>1011</v>
      </c>
      <c r="O1109" t="s">
        <v>837</v>
      </c>
      <c r="P1109" t="s">
        <v>837</v>
      </c>
      <c r="Q1109">
        <v>1</v>
      </c>
      <c r="W1109">
        <v>0</v>
      </c>
      <c r="X1109">
        <v>1373224040</v>
      </c>
      <c r="Y1109">
        <v>15.075000000000001</v>
      </c>
      <c r="AA1109">
        <v>0</v>
      </c>
      <c r="AB1109">
        <v>3.12</v>
      </c>
      <c r="AC1109">
        <v>0</v>
      </c>
      <c r="AD1109">
        <v>0</v>
      </c>
      <c r="AE1109">
        <v>0</v>
      </c>
      <c r="AF1109">
        <v>3.12</v>
      </c>
      <c r="AG1109">
        <v>0</v>
      </c>
      <c r="AH1109">
        <v>0</v>
      </c>
      <c r="AI1109">
        <v>1</v>
      </c>
      <c r="AJ1109">
        <v>1</v>
      </c>
      <c r="AK1109">
        <v>1</v>
      </c>
      <c r="AL1109">
        <v>1</v>
      </c>
      <c r="AN1109">
        <v>0</v>
      </c>
      <c r="AO1109">
        <v>1</v>
      </c>
      <c r="AP1109">
        <v>1</v>
      </c>
      <c r="AQ1109">
        <v>0</v>
      </c>
      <c r="AR1109">
        <v>0</v>
      </c>
      <c r="AS1109" t="s">
        <v>3</v>
      </c>
      <c r="AT1109">
        <v>10.050000000000001</v>
      </c>
      <c r="AU1109" t="s">
        <v>21</v>
      </c>
      <c r="AV1109">
        <v>0</v>
      </c>
      <c r="AW1109">
        <v>2</v>
      </c>
      <c r="AX1109">
        <v>33360419</v>
      </c>
      <c r="AY1109">
        <v>1</v>
      </c>
      <c r="AZ1109">
        <v>0</v>
      </c>
      <c r="BA1109">
        <v>1332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X1109">
        <f>Y1109*Source!I1087</f>
        <v>0.75736800000000004</v>
      </c>
      <c r="CY1109">
        <f>AB1109</f>
        <v>3.12</v>
      </c>
      <c r="CZ1109">
        <f>AF1109</f>
        <v>3.12</v>
      </c>
      <c r="DA1109">
        <f>AJ1109</f>
        <v>1</v>
      </c>
      <c r="DB1109">
        <f>ROUND(((ROUND(AT1109*CZ1109,2)*1.2)*1.25),2)</f>
        <v>47.04</v>
      </c>
      <c r="DC1109">
        <f>ROUND(((ROUND(AT1109*AG1109,2)*1.2)*1.25),2)</f>
        <v>0</v>
      </c>
    </row>
    <row r="1110" spans="1:107">
      <c r="A1110">
        <f>ROW(Source!A1087)</f>
        <v>1087</v>
      </c>
      <c r="B1110">
        <v>33304960</v>
      </c>
      <c r="C1110">
        <v>33360270</v>
      </c>
      <c r="D1110">
        <v>31258646</v>
      </c>
      <c r="E1110">
        <v>1</v>
      </c>
      <c r="F1110">
        <v>1</v>
      </c>
      <c r="G1110">
        <v>1</v>
      </c>
      <c r="H1110">
        <v>2</v>
      </c>
      <c r="I1110" t="s">
        <v>866</v>
      </c>
      <c r="J1110" t="s">
        <v>867</v>
      </c>
      <c r="K1110" t="s">
        <v>868</v>
      </c>
      <c r="L1110">
        <v>1368</v>
      </c>
      <c r="N1110">
        <v>1011</v>
      </c>
      <c r="O1110" t="s">
        <v>837</v>
      </c>
      <c r="P1110" t="s">
        <v>837</v>
      </c>
      <c r="Q1110">
        <v>1</v>
      </c>
      <c r="W1110">
        <v>0</v>
      </c>
      <c r="X1110">
        <v>-1985289705</v>
      </c>
      <c r="Y1110">
        <v>0.22499999999999998</v>
      </c>
      <c r="AA1110">
        <v>0</v>
      </c>
      <c r="AB1110">
        <v>6.66</v>
      </c>
      <c r="AC1110">
        <v>0</v>
      </c>
      <c r="AD1110">
        <v>0</v>
      </c>
      <c r="AE1110">
        <v>0</v>
      </c>
      <c r="AF1110">
        <v>6.66</v>
      </c>
      <c r="AG1110">
        <v>0</v>
      </c>
      <c r="AH1110">
        <v>0</v>
      </c>
      <c r="AI1110">
        <v>1</v>
      </c>
      <c r="AJ1110">
        <v>1</v>
      </c>
      <c r="AK1110">
        <v>1</v>
      </c>
      <c r="AL1110">
        <v>1</v>
      </c>
      <c r="AN1110">
        <v>0</v>
      </c>
      <c r="AO1110">
        <v>1</v>
      </c>
      <c r="AP1110">
        <v>1</v>
      </c>
      <c r="AQ1110">
        <v>0</v>
      </c>
      <c r="AR1110">
        <v>0</v>
      </c>
      <c r="AS1110" t="s">
        <v>3</v>
      </c>
      <c r="AT1110">
        <v>0.15</v>
      </c>
      <c r="AU1110" t="s">
        <v>21</v>
      </c>
      <c r="AV1110">
        <v>0</v>
      </c>
      <c r="AW1110">
        <v>2</v>
      </c>
      <c r="AX1110">
        <v>33360420</v>
      </c>
      <c r="AY1110">
        <v>1</v>
      </c>
      <c r="AZ1110">
        <v>0</v>
      </c>
      <c r="BA1110">
        <v>1333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X1110">
        <f>Y1110*Source!I1087</f>
        <v>1.1303999999999998E-2</v>
      </c>
      <c r="CY1110">
        <f>AB1110</f>
        <v>6.66</v>
      </c>
      <c r="CZ1110">
        <f>AF1110</f>
        <v>6.66</v>
      </c>
      <c r="DA1110">
        <f>AJ1110</f>
        <v>1</v>
      </c>
      <c r="DB1110">
        <f>ROUND(((ROUND(AT1110*CZ1110,2)*1.2)*1.25),2)</f>
        <v>1.5</v>
      </c>
      <c r="DC1110">
        <f>ROUND(((ROUND(AT1110*AG1110,2)*1.2)*1.25),2)</f>
        <v>0</v>
      </c>
    </row>
    <row r="1111" spans="1:107">
      <c r="A1111">
        <f>ROW(Source!A1087)</f>
        <v>1087</v>
      </c>
      <c r="B1111">
        <v>33304960</v>
      </c>
      <c r="C1111">
        <v>33360270</v>
      </c>
      <c r="D1111">
        <v>31259879</v>
      </c>
      <c r="E1111">
        <v>1</v>
      </c>
      <c r="F1111">
        <v>1</v>
      </c>
      <c r="G1111">
        <v>1</v>
      </c>
      <c r="H1111">
        <v>2</v>
      </c>
      <c r="I1111" t="s">
        <v>841</v>
      </c>
      <c r="J1111" t="s">
        <v>842</v>
      </c>
      <c r="K1111" t="s">
        <v>843</v>
      </c>
      <c r="L1111">
        <v>1368</v>
      </c>
      <c r="N1111">
        <v>1011</v>
      </c>
      <c r="O1111" t="s">
        <v>837</v>
      </c>
      <c r="P1111" t="s">
        <v>837</v>
      </c>
      <c r="Q1111">
        <v>1</v>
      </c>
      <c r="W1111">
        <v>0</v>
      </c>
      <c r="X1111">
        <v>1372534845</v>
      </c>
      <c r="Y1111">
        <v>0.61499999999999988</v>
      </c>
      <c r="AA1111">
        <v>0</v>
      </c>
      <c r="AB1111">
        <v>65.709999999999994</v>
      </c>
      <c r="AC1111">
        <v>11.6</v>
      </c>
      <c r="AD1111">
        <v>0</v>
      </c>
      <c r="AE1111">
        <v>0</v>
      </c>
      <c r="AF1111">
        <v>65.709999999999994</v>
      </c>
      <c r="AG1111">
        <v>11.6</v>
      </c>
      <c r="AH1111">
        <v>0</v>
      </c>
      <c r="AI1111">
        <v>1</v>
      </c>
      <c r="AJ1111">
        <v>1</v>
      </c>
      <c r="AK1111">
        <v>1</v>
      </c>
      <c r="AL1111">
        <v>1</v>
      </c>
      <c r="AN1111">
        <v>0</v>
      </c>
      <c r="AO1111">
        <v>1</v>
      </c>
      <c r="AP1111">
        <v>1</v>
      </c>
      <c r="AQ1111">
        <v>0</v>
      </c>
      <c r="AR1111">
        <v>0</v>
      </c>
      <c r="AS1111" t="s">
        <v>3</v>
      </c>
      <c r="AT1111">
        <v>0.41</v>
      </c>
      <c r="AU1111" t="s">
        <v>21</v>
      </c>
      <c r="AV1111">
        <v>0</v>
      </c>
      <c r="AW1111">
        <v>2</v>
      </c>
      <c r="AX1111">
        <v>33360421</v>
      </c>
      <c r="AY1111">
        <v>1</v>
      </c>
      <c r="AZ1111">
        <v>0</v>
      </c>
      <c r="BA1111">
        <v>1334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X1111">
        <f>Y1111*Source!I1087</f>
        <v>3.0897599999999994E-2</v>
      </c>
      <c r="CY1111">
        <f>AB1111</f>
        <v>65.709999999999994</v>
      </c>
      <c r="CZ1111">
        <f>AF1111</f>
        <v>65.709999999999994</v>
      </c>
      <c r="DA1111">
        <f>AJ1111</f>
        <v>1</v>
      </c>
      <c r="DB1111">
        <f>ROUND(((ROUND(AT1111*CZ1111,2)*1.2)*1.25),2)</f>
        <v>40.409999999999997</v>
      </c>
      <c r="DC1111">
        <f>ROUND(((ROUND(AT1111*AG1111,2)*1.2)*1.25),2)</f>
        <v>7.14</v>
      </c>
    </row>
    <row r="1112" spans="1:107">
      <c r="A1112">
        <f>ROW(Source!A1087)</f>
        <v>1087</v>
      </c>
      <c r="B1112">
        <v>33304960</v>
      </c>
      <c r="C1112">
        <v>33360270</v>
      </c>
      <c r="D1112">
        <v>31260100</v>
      </c>
      <c r="E1112">
        <v>1</v>
      </c>
      <c r="F1112">
        <v>1</v>
      </c>
      <c r="G1112">
        <v>1</v>
      </c>
      <c r="H1112">
        <v>2</v>
      </c>
      <c r="I1112" t="s">
        <v>858</v>
      </c>
      <c r="J1112" t="s">
        <v>859</v>
      </c>
      <c r="K1112" t="s">
        <v>860</v>
      </c>
      <c r="L1112">
        <v>1368</v>
      </c>
      <c r="N1112">
        <v>1011</v>
      </c>
      <c r="O1112" t="s">
        <v>837</v>
      </c>
      <c r="P1112" t="s">
        <v>837</v>
      </c>
      <c r="Q1112">
        <v>1</v>
      </c>
      <c r="W1112">
        <v>0</v>
      </c>
      <c r="X1112">
        <v>-353815937</v>
      </c>
      <c r="Y1112">
        <v>1.9650000000000001</v>
      </c>
      <c r="AA1112">
        <v>0</v>
      </c>
      <c r="AB1112">
        <v>8.1</v>
      </c>
      <c r="AC1112">
        <v>0</v>
      </c>
      <c r="AD1112">
        <v>0</v>
      </c>
      <c r="AE1112">
        <v>0</v>
      </c>
      <c r="AF1112">
        <v>8.1</v>
      </c>
      <c r="AG1112">
        <v>0</v>
      </c>
      <c r="AH1112">
        <v>0</v>
      </c>
      <c r="AI1112">
        <v>1</v>
      </c>
      <c r="AJ1112">
        <v>1</v>
      </c>
      <c r="AK1112">
        <v>1</v>
      </c>
      <c r="AL1112">
        <v>1</v>
      </c>
      <c r="AN1112">
        <v>0</v>
      </c>
      <c r="AO1112">
        <v>1</v>
      </c>
      <c r="AP1112">
        <v>1</v>
      </c>
      <c r="AQ1112">
        <v>0</v>
      </c>
      <c r="AR1112">
        <v>0</v>
      </c>
      <c r="AS1112" t="s">
        <v>3</v>
      </c>
      <c r="AT1112">
        <v>1.31</v>
      </c>
      <c r="AU1112" t="s">
        <v>21</v>
      </c>
      <c r="AV1112">
        <v>0</v>
      </c>
      <c r="AW1112">
        <v>2</v>
      </c>
      <c r="AX1112">
        <v>33360422</v>
      </c>
      <c r="AY1112">
        <v>1</v>
      </c>
      <c r="AZ1112">
        <v>0</v>
      </c>
      <c r="BA1112">
        <v>1335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X1112">
        <f>Y1112*Source!I1087</f>
        <v>9.8721600000000007E-2</v>
      </c>
      <c r="CY1112">
        <f>AB1112</f>
        <v>8.1</v>
      </c>
      <c r="CZ1112">
        <f>AF1112</f>
        <v>8.1</v>
      </c>
      <c r="DA1112">
        <f>AJ1112</f>
        <v>1</v>
      </c>
      <c r="DB1112">
        <f>ROUND(((ROUND(AT1112*CZ1112,2)*1.2)*1.25),2)</f>
        <v>15.92</v>
      </c>
      <c r="DC1112">
        <f>ROUND(((ROUND(AT1112*AG1112,2)*1.2)*1.25),2)</f>
        <v>0</v>
      </c>
    </row>
    <row r="1113" spans="1:107">
      <c r="A1113">
        <f>ROW(Source!A1087)</f>
        <v>1087</v>
      </c>
      <c r="B1113">
        <v>33304960</v>
      </c>
      <c r="C1113">
        <v>33360270</v>
      </c>
      <c r="D1113">
        <v>31178369</v>
      </c>
      <c r="E1113">
        <v>1</v>
      </c>
      <c r="F1113">
        <v>1</v>
      </c>
      <c r="G1113">
        <v>1</v>
      </c>
      <c r="H1113">
        <v>3</v>
      </c>
      <c r="I1113" t="s">
        <v>915</v>
      </c>
      <c r="J1113" t="s">
        <v>916</v>
      </c>
      <c r="K1113" t="s">
        <v>917</v>
      </c>
      <c r="L1113">
        <v>1346</v>
      </c>
      <c r="N1113">
        <v>1009</v>
      </c>
      <c r="O1113" t="s">
        <v>78</v>
      </c>
      <c r="P1113" t="s">
        <v>78</v>
      </c>
      <c r="Q1113">
        <v>1</v>
      </c>
      <c r="W1113">
        <v>0</v>
      </c>
      <c r="X1113">
        <v>1730218770</v>
      </c>
      <c r="Y1113">
        <v>7.95</v>
      </c>
      <c r="AA1113">
        <v>39.020000000000003</v>
      </c>
      <c r="AB1113">
        <v>0</v>
      </c>
      <c r="AC1113">
        <v>0</v>
      </c>
      <c r="AD1113">
        <v>0</v>
      </c>
      <c r="AE1113">
        <v>39.020000000000003</v>
      </c>
      <c r="AF1113">
        <v>0</v>
      </c>
      <c r="AG1113">
        <v>0</v>
      </c>
      <c r="AH1113">
        <v>0</v>
      </c>
      <c r="AI1113">
        <v>1</v>
      </c>
      <c r="AJ1113">
        <v>1</v>
      </c>
      <c r="AK1113">
        <v>1</v>
      </c>
      <c r="AL1113">
        <v>1</v>
      </c>
      <c r="AN1113">
        <v>0</v>
      </c>
      <c r="AO1113">
        <v>1</v>
      </c>
      <c r="AP1113">
        <v>0</v>
      </c>
      <c r="AQ1113">
        <v>0</v>
      </c>
      <c r="AR1113">
        <v>0</v>
      </c>
      <c r="AS1113" t="s">
        <v>3</v>
      </c>
      <c r="AT1113">
        <v>7.95</v>
      </c>
      <c r="AU1113" t="s">
        <v>3</v>
      </c>
      <c r="AV1113">
        <v>0</v>
      </c>
      <c r="AW1113">
        <v>2</v>
      </c>
      <c r="AX1113">
        <v>33360423</v>
      </c>
      <c r="AY1113">
        <v>1</v>
      </c>
      <c r="AZ1113">
        <v>0</v>
      </c>
      <c r="BA1113">
        <v>1336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X1113">
        <f>Y1113*Source!I1087</f>
        <v>0.39940799999999999</v>
      </c>
      <c r="CY1113">
        <f>AA1113</f>
        <v>39.020000000000003</v>
      </c>
      <c r="CZ1113">
        <f>AE1113</f>
        <v>39.020000000000003</v>
      </c>
      <c r="DA1113">
        <f>AI1113</f>
        <v>1</v>
      </c>
      <c r="DB1113">
        <f>ROUND(ROUND(AT1113*CZ1113,2),2)</f>
        <v>310.20999999999998</v>
      </c>
      <c r="DC1113">
        <f>ROUND(ROUND(AT1113*AG1113,2),2)</f>
        <v>0</v>
      </c>
    </row>
    <row r="1114" spans="1:107">
      <c r="A1114">
        <f>ROW(Source!A1087)</f>
        <v>1087</v>
      </c>
      <c r="B1114">
        <v>33304960</v>
      </c>
      <c r="C1114">
        <v>33360270</v>
      </c>
      <c r="D1114">
        <v>31179550</v>
      </c>
      <c r="E1114">
        <v>1</v>
      </c>
      <c r="F1114">
        <v>1</v>
      </c>
      <c r="G1114">
        <v>1</v>
      </c>
      <c r="H1114">
        <v>3</v>
      </c>
      <c r="I1114" t="s">
        <v>861</v>
      </c>
      <c r="J1114" t="s">
        <v>862</v>
      </c>
      <c r="K1114" t="s">
        <v>863</v>
      </c>
      <c r="L1114">
        <v>1348</v>
      </c>
      <c r="N1114">
        <v>1009</v>
      </c>
      <c r="O1114" t="s">
        <v>32</v>
      </c>
      <c r="P1114" t="s">
        <v>32</v>
      </c>
      <c r="Q1114">
        <v>1000</v>
      </c>
      <c r="W1114">
        <v>0</v>
      </c>
      <c r="X1114">
        <v>-1068056325</v>
      </c>
      <c r="Y1114">
        <v>3.3E-4</v>
      </c>
      <c r="AA1114">
        <v>10362</v>
      </c>
      <c r="AB1114">
        <v>0</v>
      </c>
      <c r="AC1114">
        <v>0</v>
      </c>
      <c r="AD1114">
        <v>0</v>
      </c>
      <c r="AE1114">
        <v>10362</v>
      </c>
      <c r="AF1114">
        <v>0</v>
      </c>
      <c r="AG1114">
        <v>0</v>
      </c>
      <c r="AH1114">
        <v>0</v>
      </c>
      <c r="AI1114">
        <v>1</v>
      </c>
      <c r="AJ1114">
        <v>1</v>
      </c>
      <c r="AK1114">
        <v>1</v>
      </c>
      <c r="AL1114">
        <v>1</v>
      </c>
      <c r="AN1114">
        <v>0</v>
      </c>
      <c r="AO1114">
        <v>1</v>
      </c>
      <c r="AP1114">
        <v>0</v>
      </c>
      <c r="AQ1114">
        <v>0</v>
      </c>
      <c r="AR1114">
        <v>0</v>
      </c>
      <c r="AS1114" t="s">
        <v>3</v>
      </c>
      <c r="AT1114">
        <v>3.3E-4</v>
      </c>
      <c r="AU1114" t="s">
        <v>3</v>
      </c>
      <c r="AV1114">
        <v>0</v>
      </c>
      <c r="AW1114">
        <v>2</v>
      </c>
      <c r="AX1114">
        <v>33360424</v>
      </c>
      <c r="AY1114">
        <v>1</v>
      </c>
      <c r="AZ1114">
        <v>0</v>
      </c>
      <c r="BA1114">
        <v>1337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X1114">
        <f>Y1114*Source!I1087</f>
        <v>1.6579199999999999E-5</v>
      </c>
      <c r="CY1114">
        <f>AA1114</f>
        <v>10362</v>
      </c>
      <c r="CZ1114">
        <f>AE1114</f>
        <v>10362</v>
      </c>
      <c r="DA1114">
        <f>AI1114</f>
        <v>1</v>
      </c>
      <c r="DB1114">
        <f>ROUND(ROUND(AT1114*CZ1114,2),2)</f>
        <v>3.42</v>
      </c>
      <c r="DC1114">
        <f>ROUND(ROUND(AT1114*AG1114,2),2)</f>
        <v>0</v>
      </c>
    </row>
    <row r="1115" spans="1:107">
      <c r="A1115">
        <f>ROW(Source!A1087)</f>
        <v>1087</v>
      </c>
      <c r="B1115">
        <v>33304960</v>
      </c>
      <c r="C1115">
        <v>33360270</v>
      </c>
      <c r="D1115">
        <v>31180727</v>
      </c>
      <c r="E1115">
        <v>1</v>
      </c>
      <c r="F1115">
        <v>1</v>
      </c>
      <c r="G1115">
        <v>1</v>
      </c>
      <c r="H1115">
        <v>3</v>
      </c>
      <c r="I1115" t="s">
        <v>844</v>
      </c>
      <c r="J1115" t="s">
        <v>845</v>
      </c>
      <c r="K1115" t="s">
        <v>846</v>
      </c>
      <c r="L1115">
        <v>1348</v>
      </c>
      <c r="N1115">
        <v>1009</v>
      </c>
      <c r="O1115" t="s">
        <v>32</v>
      </c>
      <c r="P1115" t="s">
        <v>32</v>
      </c>
      <c r="Q1115">
        <v>1000</v>
      </c>
      <c r="W1115">
        <v>0</v>
      </c>
      <c r="X1115">
        <v>-437906794</v>
      </c>
      <c r="Y1115">
        <v>6.0000000000000001E-3</v>
      </c>
      <c r="AA1115">
        <v>9040.01</v>
      </c>
      <c r="AB1115">
        <v>0</v>
      </c>
      <c r="AC1115">
        <v>0</v>
      </c>
      <c r="AD1115">
        <v>0</v>
      </c>
      <c r="AE1115">
        <v>9040.01</v>
      </c>
      <c r="AF1115">
        <v>0</v>
      </c>
      <c r="AG1115">
        <v>0</v>
      </c>
      <c r="AH1115">
        <v>0</v>
      </c>
      <c r="AI1115">
        <v>1</v>
      </c>
      <c r="AJ1115">
        <v>1</v>
      </c>
      <c r="AK1115">
        <v>1</v>
      </c>
      <c r="AL1115">
        <v>1</v>
      </c>
      <c r="AN1115">
        <v>0</v>
      </c>
      <c r="AO1115">
        <v>1</v>
      </c>
      <c r="AP1115">
        <v>0</v>
      </c>
      <c r="AQ1115">
        <v>0</v>
      </c>
      <c r="AR1115">
        <v>0</v>
      </c>
      <c r="AS1115" t="s">
        <v>3</v>
      </c>
      <c r="AT1115">
        <v>6.0000000000000001E-3</v>
      </c>
      <c r="AU1115" t="s">
        <v>3</v>
      </c>
      <c r="AV1115">
        <v>0</v>
      </c>
      <c r="AW1115">
        <v>2</v>
      </c>
      <c r="AX1115">
        <v>33360425</v>
      </c>
      <c r="AY1115">
        <v>1</v>
      </c>
      <c r="AZ1115">
        <v>0</v>
      </c>
      <c r="BA1115">
        <v>1338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X1115">
        <f>Y1115*Source!I1087</f>
        <v>3.0143999999999999E-4</v>
      </c>
      <c r="CY1115">
        <f>AA1115</f>
        <v>9040.01</v>
      </c>
      <c r="CZ1115">
        <f>AE1115</f>
        <v>9040.01</v>
      </c>
      <c r="DA1115">
        <f>AI1115</f>
        <v>1</v>
      </c>
      <c r="DB1115">
        <f>ROUND(ROUND(AT1115*CZ1115,2),2)</f>
        <v>54.24</v>
      </c>
      <c r="DC1115">
        <f>ROUND(ROUND(AT1115*AG1115,2),2)</f>
        <v>0</v>
      </c>
    </row>
    <row r="1116" spans="1:107">
      <c r="A1116">
        <f>ROW(Source!A1087)</f>
        <v>1087</v>
      </c>
      <c r="B1116">
        <v>33304960</v>
      </c>
      <c r="C1116">
        <v>33360270</v>
      </c>
      <c r="D1116">
        <v>31181610</v>
      </c>
      <c r="E1116">
        <v>1</v>
      </c>
      <c r="F1116">
        <v>1</v>
      </c>
      <c r="G1116">
        <v>1</v>
      </c>
      <c r="H1116">
        <v>3</v>
      </c>
      <c r="I1116" t="s">
        <v>847</v>
      </c>
      <c r="J1116" t="s">
        <v>848</v>
      </c>
      <c r="K1116" t="s">
        <v>849</v>
      </c>
      <c r="L1116">
        <v>1346</v>
      </c>
      <c r="N1116">
        <v>1009</v>
      </c>
      <c r="O1116" t="s">
        <v>78</v>
      </c>
      <c r="P1116" t="s">
        <v>78</v>
      </c>
      <c r="Q1116">
        <v>1</v>
      </c>
      <c r="W1116">
        <v>0</v>
      </c>
      <c r="X1116">
        <v>-731615568</v>
      </c>
      <c r="Y1116">
        <v>9.09</v>
      </c>
      <c r="AA1116">
        <v>23.09</v>
      </c>
      <c r="AB1116">
        <v>0</v>
      </c>
      <c r="AC1116">
        <v>0</v>
      </c>
      <c r="AD1116">
        <v>0</v>
      </c>
      <c r="AE1116">
        <v>23.09</v>
      </c>
      <c r="AF1116">
        <v>0</v>
      </c>
      <c r="AG1116">
        <v>0</v>
      </c>
      <c r="AH1116">
        <v>0</v>
      </c>
      <c r="AI1116">
        <v>1</v>
      </c>
      <c r="AJ1116">
        <v>1</v>
      </c>
      <c r="AK1116">
        <v>1</v>
      </c>
      <c r="AL1116">
        <v>1</v>
      </c>
      <c r="AN1116">
        <v>0</v>
      </c>
      <c r="AO1116">
        <v>1</v>
      </c>
      <c r="AP1116">
        <v>0</v>
      </c>
      <c r="AQ1116">
        <v>0</v>
      </c>
      <c r="AR1116">
        <v>0</v>
      </c>
      <c r="AS1116" t="s">
        <v>3</v>
      </c>
      <c r="AT1116">
        <v>9.09</v>
      </c>
      <c r="AU1116" t="s">
        <v>3</v>
      </c>
      <c r="AV1116">
        <v>0</v>
      </c>
      <c r="AW1116">
        <v>2</v>
      </c>
      <c r="AX1116">
        <v>33360426</v>
      </c>
      <c r="AY1116">
        <v>1</v>
      </c>
      <c r="AZ1116">
        <v>0</v>
      </c>
      <c r="BA1116">
        <v>1339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X1116">
        <f>Y1116*Source!I1087</f>
        <v>0.45668159999999997</v>
      </c>
      <c r="CY1116">
        <f>AA1116</f>
        <v>23.09</v>
      </c>
      <c r="CZ1116">
        <f>AE1116</f>
        <v>23.09</v>
      </c>
      <c r="DA1116">
        <f>AI1116</f>
        <v>1</v>
      </c>
      <c r="DB1116">
        <f>ROUND(ROUND(AT1116*CZ1116,2),2)</f>
        <v>209.89</v>
      </c>
      <c r="DC1116">
        <f>ROUND(ROUND(AT1116*AG1116,2),2)</f>
        <v>0</v>
      </c>
    </row>
    <row r="1117" spans="1:107">
      <c r="A1117">
        <f>ROW(Source!A1131)</f>
        <v>1131</v>
      </c>
      <c r="B1117">
        <v>33304975</v>
      </c>
      <c r="C1117">
        <v>33360632</v>
      </c>
      <c r="D1117">
        <v>31172067</v>
      </c>
      <c r="E1117">
        <v>1</v>
      </c>
      <c r="F1117">
        <v>1</v>
      </c>
      <c r="G1117">
        <v>1</v>
      </c>
      <c r="H1117">
        <v>1</v>
      </c>
      <c r="I1117" t="s">
        <v>887</v>
      </c>
      <c r="J1117" t="s">
        <v>3</v>
      </c>
      <c r="K1117" t="s">
        <v>888</v>
      </c>
      <c r="L1117">
        <v>1191</v>
      </c>
      <c r="N1117">
        <v>1013</v>
      </c>
      <c r="O1117" t="s">
        <v>831</v>
      </c>
      <c r="P1117" t="s">
        <v>831</v>
      </c>
      <c r="Q1117">
        <v>1</v>
      </c>
      <c r="W1117">
        <v>0</v>
      </c>
      <c r="X1117">
        <v>145020957</v>
      </c>
      <c r="Y1117">
        <v>5.5475999999999983</v>
      </c>
      <c r="AA1117">
        <v>0</v>
      </c>
      <c r="AB1117">
        <v>0</v>
      </c>
      <c r="AC1117">
        <v>0</v>
      </c>
      <c r="AD1117">
        <v>9.07</v>
      </c>
      <c r="AE1117">
        <v>0</v>
      </c>
      <c r="AF1117">
        <v>0</v>
      </c>
      <c r="AG1117">
        <v>0</v>
      </c>
      <c r="AH1117">
        <v>9.07</v>
      </c>
      <c r="AI1117">
        <v>1</v>
      </c>
      <c r="AJ1117">
        <v>1</v>
      </c>
      <c r="AK1117">
        <v>1</v>
      </c>
      <c r="AL1117">
        <v>1</v>
      </c>
      <c r="AN1117">
        <v>0</v>
      </c>
      <c r="AO1117">
        <v>1</v>
      </c>
      <c r="AP1117">
        <v>1</v>
      </c>
      <c r="AQ1117">
        <v>0</v>
      </c>
      <c r="AR1117">
        <v>0</v>
      </c>
      <c r="AS1117" t="s">
        <v>3</v>
      </c>
      <c r="AT1117">
        <v>4.0199999999999996</v>
      </c>
      <c r="AU1117" t="s">
        <v>22</v>
      </c>
      <c r="AV1117">
        <v>1</v>
      </c>
      <c r="AW1117">
        <v>2</v>
      </c>
      <c r="AX1117">
        <v>33360667</v>
      </c>
      <c r="AY1117">
        <v>1</v>
      </c>
      <c r="AZ1117">
        <v>0</v>
      </c>
      <c r="BA1117">
        <v>1345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X1117">
        <f>Y1117*Source!I1131</f>
        <v>5.5475999999999983</v>
      </c>
      <c r="CY1117">
        <f>AD1117</f>
        <v>9.07</v>
      </c>
      <c r="CZ1117">
        <f>AH1117</f>
        <v>9.07</v>
      </c>
      <c r="DA1117">
        <f>AL1117</f>
        <v>1</v>
      </c>
      <c r="DB1117">
        <f>ROUND(((ROUND(AT1117*CZ1117,2)*1.2)*1.15),2)</f>
        <v>50.31</v>
      </c>
      <c r="DC1117">
        <f>ROUND(((ROUND(AT1117*AG1117,2)*1.2)*1.15),2)</f>
        <v>0</v>
      </c>
    </row>
    <row r="1118" spans="1:107">
      <c r="A1118">
        <f>ROW(Source!A1131)</f>
        <v>1131</v>
      </c>
      <c r="B1118">
        <v>33304975</v>
      </c>
      <c r="C1118">
        <v>33360632</v>
      </c>
      <c r="D1118">
        <v>31172011</v>
      </c>
      <c r="E1118">
        <v>1</v>
      </c>
      <c r="F1118">
        <v>1</v>
      </c>
      <c r="G1118">
        <v>1</v>
      </c>
      <c r="H1118">
        <v>1</v>
      </c>
      <c r="I1118" t="s">
        <v>832</v>
      </c>
      <c r="J1118" t="s">
        <v>3</v>
      </c>
      <c r="K1118" t="s">
        <v>833</v>
      </c>
      <c r="L1118">
        <v>1191</v>
      </c>
      <c r="N1118">
        <v>1013</v>
      </c>
      <c r="O1118" t="s">
        <v>831</v>
      </c>
      <c r="P1118" t="s">
        <v>831</v>
      </c>
      <c r="Q1118">
        <v>1</v>
      </c>
      <c r="W1118">
        <v>0</v>
      </c>
      <c r="X1118">
        <v>-1417349443</v>
      </c>
      <c r="Y1118">
        <v>0.01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1</v>
      </c>
      <c r="AJ1118">
        <v>1</v>
      </c>
      <c r="AK1118">
        <v>1</v>
      </c>
      <c r="AL1118">
        <v>1</v>
      </c>
      <c r="AN1118">
        <v>0</v>
      </c>
      <c r="AO1118">
        <v>1</v>
      </c>
      <c r="AP1118">
        <v>0</v>
      </c>
      <c r="AQ1118">
        <v>0</v>
      </c>
      <c r="AR1118">
        <v>0</v>
      </c>
      <c r="AS1118" t="s">
        <v>3</v>
      </c>
      <c r="AT1118">
        <v>0.01</v>
      </c>
      <c r="AU1118" t="s">
        <v>3</v>
      </c>
      <c r="AV1118">
        <v>2</v>
      </c>
      <c r="AW1118">
        <v>2</v>
      </c>
      <c r="AX1118">
        <v>33360668</v>
      </c>
      <c r="AY1118">
        <v>1</v>
      </c>
      <c r="AZ1118">
        <v>2048</v>
      </c>
      <c r="BA1118">
        <v>1346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X1118">
        <f>Y1118*Source!I1131</f>
        <v>0.01</v>
      </c>
      <c r="CY1118">
        <f>AD1118</f>
        <v>0</v>
      </c>
      <c r="CZ1118">
        <f>AH1118</f>
        <v>0</v>
      </c>
      <c r="DA1118">
        <f>AL1118</f>
        <v>1</v>
      </c>
      <c r="DB1118">
        <f>ROUND(ROUND(AT1118*CZ1118,2),2)</f>
        <v>0</v>
      </c>
      <c r="DC1118">
        <f>ROUND(ROUND(AT1118*AG1118,2),2)</f>
        <v>0</v>
      </c>
    </row>
    <row r="1119" spans="1:107">
      <c r="A1119">
        <f>ROW(Source!A1131)</f>
        <v>1131</v>
      </c>
      <c r="B1119">
        <v>33304975</v>
      </c>
      <c r="C1119">
        <v>33360632</v>
      </c>
      <c r="D1119">
        <v>31258691</v>
      </c>
      <c r="E1119">
        <v>1</v>
      </c>
      <c r="F1119">
        <v>1</v>
      </c>
      <c r="G1119">
        <v>1</v>
      </c>
      <c r="H1119">
        <v>2</v>
      </c>
      <c r="I1119" t="s">
        <v>838</v>
      </c>
      <c r="J1119" t="s">
        <v>839</v>
      </c>
      <c r="K1119" t="s">
        <v>840</v>
      </c>
      <c r="L1119">
        <v>1368</v>
      </c>
      <c r="N1119">
        <v>1011</v>
      </c>
      <c r="O1119" t="s">
        <v>837</v>
      </c>
      <c r="P1119" t="s">
        <v>837</v>
      </c>
      <c r="Q1119">
        <v>1</v>
      </c>
      <c r="W1119">
        <v>0</v>
      </c>
      <c r="X1119">
        <v>1373224040</v>
      </c>
      <c r="Y1119">
        <v>1.5149999999999999</v>
      </c>
      <c r="AA1119">
        <v>0</v>
      </c>
      <c r="AB1119">
        <v>3.12</v>
      </c>
      <c r="AC1119">
        <v>0</v>
      </c>
      <c r="AD1119">
        <v>0</v>
      </c>
      <c r="AE1119">
        <v>0</v>
      </c>
      <c r="AF1119">
        <v>3.12</v>
      </c>
      <c r="AG1119">
        <v>0</v>
      </c>
      <c r="AH1119">
        <v>0</v>
      </c>
      <c r="AI1119">
        <v>1</v>
      </c>
      <c r="AJ1119">
        <v>1</v>
      </c>
      <c r="AK1119">
        <v>1</v>
      </c>
      <c r="AL1119">
        <v>1</v>
      </c>
      <c r="AN1119">
        <v>0</v>
      </c>
      <c r="AO1119">
        <v>1</v>
      </c>
      <c r="AP1119">
        <v>1</v>
      </c>
      <c r="AQ1119">
        <v>0</v>
      </c>
      <c r="AR1119">
        <v>0</v>
      </c>
      <c r="AS1119" t="s">
        <v>3</v>
      </c>
      <c r="AT1119">
        <v>1.01</v>
      </c>
      <c r="AU1119" t="s">
        <v>21</v>
      </c>
      <c r="AV1119">
        <v>0</v>
      </c>
      <c r="AW1119">
        <v>2</v>
      </c>
      <c r="AX1119">
        <v>33360669</v>
      </c>
      <c r="AY1119">
        <v>1</v>
      </c>
      <c r="AZ1119">
        <v>0</v>
      </c>
      <c r="BA1119">
        <v>1347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X1119">
        <f>Y1119*Source!I1131</f>
        <v>1.5149999999999999</v>
      </c>
      <c r="CY1119">
        <f>AB1119</f>
        <v>3.12</v>
      </c>
      <c r="CZ1119">
        <f>AF1119</f>
        <v>3.12</v>
      </c>
      <c r="DA1119">
        <f>AJ1119</f>
        <v>1</v>
      </c>
      <c r="DB1119">
        <f>ROUND(((ROUND(AT1119*CZ1119,2)*1.2)*1.25),2)</f>
        <v>4.7300000000000004</v>
      </c>
      <c r="DC1119">
        <f>ROUND(((ROUND(AT1119*AG1119,2)*1.2)*1.25),2)</f>
        <v>0</v>
      </c>
    </row>
    <row r="1120" spans="1:107">
      <c r="A1120">
        <f>ROW(Source!A1131)</f>
        <v>1131</v>
      </c>
      <c r="B1120">
        <v>33304975</v>
      </c>
      <c r="C1120">
        <v>33360632</v>
      </c>
      <c r="D1120">
        <v>31259879</v>
      </c>
      <c r="E1120">
        <v>1</v>
      </c>
      <c r="F1120">
        <v>1</v>
      </c>
      <c r="G1120">
        <v>1</v>
      </c>
      <c r="H1120">
        <v>2</v>
      </c>
      <c r="I1120" t="s">
        <v>841</v>
      </c>
      <c r="J1120" t="s">
        <v>842</v>
      </c>
      <c r="K1120" t="s">
        <v>843</v>
      </c>
      <c r="L1120">
        <v>1368</v>
      </c>
      <c r="N1120">
        <v>1011</v>
      </c>
      <c r="O1120" t="s">
        <v>837</v>
      </c>
      <c r="P1120" t="s">
        <v>837</v>
      </c>
      <c r="Q1120">
        <v>1</v>
      </c>
      <c r="W1120">
        <v>0</v>
      </c>
      <c r="X1120">
        <v>1372534845</v>
      </c>
      <c r="Y1120">
        <v>1.4999999999999999E-2</v>
      </c>
      <c r="AA1120">
        <v>0</v>
      </c>
      <c r="AB1120">
        <v>65.709999999999994</v>
      </c>
      <c r="AC1120">
        <v>11.6</v>
      </c>
      <c r="AD1120">
        <v>0</v>
      </c>
      <c r="AE1120">
        <v>0</v>
      </c>
      <c r="AF1120">
        <v>65.709999999999994</v>
      </c>
      <c r="AG1120">
        <v>11.6</v>
      </c>
      <c r="AH1120">
        <v>0</v>
      </c>
      <c r="AI1120">
        <v>1</v>
      </c>
      <c r="AJ1120">
        <v>1</v>
      </c>
      <c r="AK1120">
        <v>1</v>
      </c>
      <c r="AL1120">
        <v>1</v>
      </c>
      <c r="AN1120">
        <v>0</v>
      </c>
      <c r="AO1120">
        <v>1</v>
      </c>
      <c r="AP1120">
        <v>1</v>
      </c>
      <c r="AQ1120">
        <v>0</v>
      </c>
      <c r="AR1120">
        <v>0</v>
      </c>
      <c r="AS1120" t="s">
        <v>3</v>
      </c>
      <c r="AT1120">
        <v>0.01</v>
      </c>
      <c r="AU1120" t="s">
        <v>21</v>
      </c>
      <c r="AV1120">
        <v>0</v>
      </c>
      <c r="AW1120">
        <v>2</v>
      </c>
      <c r="AX1120">
        <v>33360670</v>
      </c>
      <c r="AY1120">
        <v>1</v>
      </c>
      <c r="AZ1120">
        <v>0</v>
      </c>
      <c r="BA1120">
        <v>1348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X1120">
        <f>Y1120*Source!I1131</f>
        <v>1.4999999999999999E-2</v>
      </c>
      <c r="CY1120">
        <f>AB1120</f>
        <v>65.709999999999994</v>
      </c>
      <c r="CZ1120">
        <f>AF1120</f>
        <v>65.709999999999994</v>
      </c>
      <c r="DA1120">
        <f>AJ1120</f>
        <v>1</v>
      </c>
      <c r="DB1120">
        <f>ROUND(((ROUND(AT1120*CZ1120,2)*1.2)*1.25),2)</f>
        <v>0.99</v>
      </c>
      <c r="DC1120">
        <f>ROUND(((ROUND(AT1120*AG1120,2)*1.2)*1.25),2)</f>
        <v>0.18</v>
      </c>
    </row>
    <row r="1121" spans="1:107">
      <c r="A1121">
        <f>ROW(Source!A1131)</f>
        <v>1131</v>
      </c>
      <c r="B1121">
        <v>33304975</v>
      </c>
      <c r="C1121">
        <v>33360632</v>
      </c>
      <c r="D1121">
        <v>31175973</v>
      </c>
      <c r="E1121">
        <v>1</v>
      </c>
      <c r="F1121">
        <v>1</v>
      </c>
      <c r="G1121">
        <v>1</v>
      </c>
      <c r="H1121">
        <v>3</v>
      </c>
      <c r="I1121" t="s">
        <v>889</v>
      </c>
      <c r="J1121" t="s">
        <v>890</v>
      </c>
      <c r="K1121" t="s">
        <v>891</v>
      </c>
      <c r="L1121">
        <v>1348</v>
      </c>
      <c r="N1121">
        <v>1009</v>
      </c>
      <c r="O1121" t="s">
        <v>32</v>
      </c>
      <c r="P1121" t="s">
        <v>32</v>
      </c>
      <c r="Q1121">
        <v>1000</v>
      </c>
      <c r="W1121">
        <v>0</v>
      </c>
      <c r="X1121">
        <v>731670393</v>
      </c>
      <c r="Y1121">
        <v>1.2999999999999999E-4</v>
      </c>
      <c r="AA1121">
        <v>26499</v>
      </c>
      <c r="AB1121">
        <v>0</v>
      </c>
      <c r="AC1121">
        <v>0</v>
      </c>
      <c r="AD1121">
        <v>0</v>
      </c>
      <c r="AE1121">
        <v>26499</v>
      </c>
      <c r="AF1121">
        <v>0</v>
      </c>
      <c r="AG1121">
        <v>0</v>
      </c>
      <c r="AH1121">
        <v>0</v>
      </c>
      <c r="AI1121">
        <v>1</v>
      </c>
      <c r="AJ1121">
        <v>1</v>
      </c>
      <c r="AK1121">
        <v>1</v>
      </c>
      <c r="AL1121">
        <v>1</v>
      </c>
      <c r="AN1121">
        <v>0</v>
      </c>
      <c r="AO1121">
        <v>1</v>
      </c>
      <c r="AP1121">
        <v>0</v>
      </c>
      <c r="AQ1121">
        <v>0</v>
      </c>
      <c r="AR1121">
        <v>0</v>
      </c>
      <c r="AS1121" t="s">
        <v>3</v>
      </c>
      <c r="AT1121">
        <v>1.2999999999999999E-4</v>
      </c>
      <c r="AU1121" t="s">
        <v>3</v>
      </c>
      <c r="AV1121">
        <v>0</v>
      </c>
      <c r="AW1121">
        <v>2</v>
      </c>
      <c r="AX1121">
        <v>33360671</v>
      </c>
      <c r="AY1121">
        <v>1</v>
      </c>
      <c r="AZ1121">
        <v>0</v>
      </c>
      <c r="BA1121">
        <v>1349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X1121">
        <f>Y1121*Source!I1131</f>
        <v>1.2999999999999999E-4</v>
      </c>
      <c r="CY1121">
        <f>AA1121</f>
        <v>26499</v>
      </c>
      <c r="CZ1121">
        <f>AE1121</f>
        <v>26499</v>
      </c>
      <c r="DA1121">
        <f>AI1121</f>
        <v>1</v>
      </c>
      <c r="DB1121">
        <f>ROUND(ROUND(AT1121*CZ1121,2),2)</f>
        <v>3.44</v>
      </c>
      <c r="DC1121">
        <f>ROUND(ROUND(AT1121*AG1121,2),2)</f>
        <v>0</v>
      </c>
    </row>
    <row r="1122" spans="1:107">
      <c r="A1122">
        <f>ROW(Source!A1131)</f>
        <v>1131</v>
      </c>
      <c r="B1122">
        <v>33304975</v>
      </c>
      <c r="C1122">
        <v>33360632</v>
      </c>
      <c r="D1122">
        <v>31180727</v>
      </c>
      <c r="E1122">
        <v>1</v>
      </c>
      <c r="F1122">
        <v>1</v>
      </c>
      <c r="G1122">
        <v>1</v>
      </c>
      <c r="H1122">
        <v>3</v>
      </c>
      <c r="I1122" t="s">
        <v>844</v>
      </c>
      <c r="J1122" t="s">
        <v>845</v>
      </c>
      <c r="K1122" t="s">
        <v>846</v>
      </c>
      <c r="L1122">
        <v>1348</v>
      </c>
      <c r="N1122">
        <v>1009</v>
      </c>
      <c r="O1122" t="s">
        <v>32</v>
      </c>
      <c r="P1122" t="s">
        <v>32</v>
      </c>
      <c r="Q1122">
        <v>1000</v>
      </c>
      <c r="W1122">
        <v>0</v>
      </c>
      <c r="X1122">
        <v>-437906794</v>
      </c>
      <c r="Y1122">
        <v>1.8000000000000001E-4</v>
      </c>
      <c r="AA1122">
        <v>9040.01</v>
      </c>
      <c r="AB1122">
        <v>0</v>
      </c>
      <c r="AC1122">
        <v>0</v>
      </c>
      <c r="AD1122">
        <v>0</v>
      </c>
      <c r="AE1122">
        <v>9040.01</v>
      </c>
      <c r="AF1122">
        <v>0</v>
      </c>
      <c r="AG1122">
        <v>0</v>
      </c>
      <c r="AH1122">
        <v>0</v>
      </c>
      <c r="AI1122">
        <v>1</v>
      </c>
      <c r="AJ1122">
        <v>1</v>
      </c>
      <c r="AK1122">
        <v>1</v>
      </c>
      <c r="AL1122">
        <v>1</v>
      </c>
      <c r="AN1122">
        <v>0</v>
      </c>
      <c r="AO1122">
        <v>1</v>
      </c>
      <c r="AP1122">
        <v>0</v>
      </c>
      <c r="AQ1122">
        <v>0</v>
      </c>
      <c r="AR1122">
        <v>0</v>
      </c>
      <c r="AS1122" t="s">
        <v>3</v>
      </c>
      <c r="AT1122">
        <v>1.8000000000000001E-4</v>
      </c>
      <c r="AU1122" t="s">
        <v>3</v>
      </c>
      <c r="AV1122">
        <v>0</v>
      </c>
      <c r="AW1122">
        <v>2</v>
      </c>
      <c r="AX1122">
        <v>33360672</v>
      </c>
      <c r="AY1122">
        <v>1</v>
      </c>
      <c r="AZ1122">
        <v>0</v>
      </c>
      <c r="BA1122">
        <v>1350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X1122">
        <f>Y1122*Source!I1131</f>
        <v>1.8000000000000001E-4</v>
      </c>
      <c r="CY1122">
        <f>AA1122</f>
        <v>9040.01</v>
      </c>
      <c r="CZ1122">
        <f>AE1122</f>
        <v>9040.01</v>
      </c>
      <c r="DA1122">
        <f>AI1122</f>
        <v>1</v>
      </c>
      <c r="DB1122">
        <f>ROUND(ROUND(AT1122*CZ1122,2),2)</f>
        <v>1.63</v>
      </c>
      <c r="DC1122">
        <f>ROUND(ROUND(AT1122*AG1122,2),2)</f>
        <v>0</v>
      </c>
    </row>
    <row r="1123" spans="1:107">
      <c r="A1123">
        <f>ROW(Source!A1131)</f>
        <v>1131</v>
      </c>
      <c r="B1123">
        <v>33304975</v>
      </c>
      <c r="C1123">
        <v>33360632</v>
      </c>
      <c r="D1123">
        <v>31181610</v>
      </c>
      <c r="E1123">
        <v>1</v>
      </c>
      <c r="F1123">
        <v>1</v>
      </c>
      <c r="G1123">
        <v>1</v>
      </c>
      <c r="H1123">
        <v>3</v>
      </c>
      <c r="I1123" t="s">
        <v>847</v>
      </c>
      <c r="J1123" t="s">
        <v>848</v>
      </c>
      <c r="K1123" t="s">
        <v>849</v>
      </c>
      <c r="L1123">
        <v>1346</v>
      </c>
      <c r="N1123">
        <v>1009</v>
      </c>
      <c r="O1123" t="s">
        <v>78</v>
      </c>
      <c r="P1123" t="s">
        <v>78</v>
      </c>
      <c r="Q1123">
        <v>1</v>
      </c>
      <c r="W1123">
        <v>0</v>
      </c>
      <c r="X1123">
        <v>-731615568</v>
      </c>
      <c r="Y1123">
        <v>0.16</v>
      </c>
      <c r="AA1123">
        <v>23.09</v>
      </c>
      <c r="AB1123">
        <v>0</v>
      </c>
      <c r="AC1123">
        <v>0</v>
      </c>
      <c r="AD1123">
        <v>0</v>
      </c>
      <c r="AE1123">
        <v>23.09</v>
      </c>
      <c r="AF1123">
        <v>0</v>
      </c>
      <c r="AG1123">
        <v>0</v>
      </c>
      <c r="AH1123">
        <v>0</v>
      </c>
      <c r="AI1123">
        <v>1</v>
      </c>
      <c r="AJ1123">
        <v>1</v>
      </c>
      <c r="AK1123">
        <v>1</v>
      </c>
      <c r="AL1123">
        <v>1</v>
      </c>
      <c r="AN1123">
        <v>0</v>
      </c>
      <c r="AO1123">
        <v>1</v>
      </c>
      <c r="AP1123">
        <v>0</v>
      </c>
      <c r="AQ1123">
        <v>0</v>
      </c>
      <c r="AR1123">
        <v>0</v>
      </c>
      <c r="AS1123" t="s">
        <v>3</v>
      </c>
      <c r="AT1123">
        <v>0.16</v>
      </c>
      <c r="AU1123" t="s">
        <v>3</v>
      </c>
      <c r="AV1123">
        <v>0</v>
      </c>
      <c r="AW1123">
        <v>2</v>
      </c>
      <c r="AX1123">
        <v>33360673</v>
      </c>
      <c r="AY1123">
        <v>1</v>
      </c>
      <c r="AZ1123">
        <v>0</v>
      </c>
      <c r="BA1123">
        <v>1351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X1123">
        <f>Y1123*Source!I1131</f>
        <v>0.16</v>
      </c>
      <c r="CY1123">
        <f>AA1123</f>
        <v>23.09</v>
      </c>
      <c r="CZ1123">
        <f>AE1123</f>
        <v>23.09</v>
      </c>
      <c r="DA1123">
        <f>AI1123</f>
        <v>1</v>
      </c>
      <c r="DB1123">
        <f>ROUND(ROUND(AT1123*CZ1123,2),2)</f>
        <v>3.69</v>
      </c>
      <c r="DC1123">
        <f>ROUND(ROUND(AT1123*AG1123,2),2)</f>
        <v>0</v>
      </c>
    </row>
    <row r="1124" spans="1:107">
      <c r="A1124">
        <f>ROW(Source!A1131)</f>
        <v>1131</v>
      </c>
      <c r="B1124">
        <v>33304975</v>
      </c>
      <c r="C1124">
        <v>33360632</v>
      </c>
      <c r="D1124">
        <v>31238438</v>
      </c>
      <c r="E1124">
        <v>1</v>
      </c>
      <c r="F1124">
        <v>1</v>
      </c>
      <c r="G1124">
        <v>1</v>
      </c>
      <c r="H1124">
        <v>3</v>
      </c>
      <c r="I1124" t="s">
        <v>892</v>
      </c>
      <c r="J1124" t="s">
        <v>893</v>
      </c>
      <c r="K1124" t="s">
        <v>894</v>
      </c>
      <c r="L1124">
        <v>1301</v>
      </c>
      <c r="N1124">
        <v>1003</v>
      </c>
      <c r="O1124" t="s">
        <v>275</v>
      </c>
      <c r="P1124" t="s">
        <v>275</v>
      </c>
      <c r="Q1124">
        <v>1</v>
      </c>
      <c r="W1124">
        <v>0</v>
      </c>
      <c r="X1124">
        <v>2069285701</v>
      </c>
      <c r="Y1124">
        <v>0.39</v>
      </c>
      <c r="AA1124">
        <v>15.33</v>
      </c>
      <c r="AB1124">
        <v>0</v>
      </c>
      <c r="AC1124">
        <v>0</v>
      </c>
      <c r="AD1124">
        <v>0</v>
      </c>
      <c r="AE1124">
        <v>15.33</v>
      </c>
      <c r="AF1124">
        <v>0</v>
      </c>
      <c r="AG1124">
        <v>0</v>
      </c>
      <c r="AH1124">
        <v>0</v>
      </c>
      <c r="AI1124">
        <v>1</v>
      </c>
      <c r="AJ1124">
        <v>1</v>
      </c>
      <c r="AK1124">
        <v>1</v>
      </c>
      <c r="AL1124">
        <v>1</v>
      </c>
      <c r="AN1124">
        <v>0</v>
      </c>
      <c r="AO1124">
        <v>1</v>
      </c>
      <c r="AP1124">
        <v>0</v>
      </c>
      <c r="AQ1124">
        <v>0</v>
      </c>
      <c r="AR1124">
        <v>0</v>
      </c>
      <c r="AS1124" t="s">
        <v>3</v>
      </c>
      <c r="AT1124">
        <v>0.39</v>
      </c>
      <c r="AU1124" t="s">
        <v>3</v>
      </c>
      <c r="AV1124">
        <v>0</v>
      </c>
      <c r="AW1124">
        <v>2</v>
      </c>
      <c r="AX1124">
        <v>33360677</v>
      </c>
      <c r="AY1124">
        <v>1</v>
      </c>
      <c r="AZ1124">
        <v>0</v>
      </c>
      <c r="BA1124">
        <v>1355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X1124">
        <f>Y1124*Source!I1131</f>
        <v>0.39</v>
      </c>
      <c r="CY1124">
        <f>AA1124</f>
        <v>15.33</v>
      </c>
      <c r="CZ1124">
        <f>AE1124</f>
        <v>15.33</v>
      </c>
      <c r="DA1124">
        <f>AI1124</f>
        <v>1</v>
      </c>
      <c r="DB1124">
        <f>ROUND(ROUND(AT1124*CZ1124,2),2)</f>
        <v>5.98</v>
      </c>
      <c r="DC1124">
        <f>ROUND(ROUND(AT1124*AG1124,2),2)</f>
        <v>0</v>
      </c>
    </row>
    <row r="1125" spans="1:107">
      <c r="A1125">
        <f>ROW(Source!A1132)</f>
        <v>1132</v>
      </c>
      <c r="B1125">
        <v>33304960</v>
      </c>
      <c r="C1125">
        <v>33360632</v>
      </c>
      <c r="D1125">
        <v>31172067</v>
      </c>
      <c r="E1125">
        <v>1</v>
      </c>
      <c r="F1125">
        <v>1</v>
      </c>
      <c r="G1125">
        <v>1</v>
      </c>
      <c r="H1125">
        <v>1</v>
      </c>
      <c r="I1125" t="s">
        <v>887</v>
      </c>
      <c r="J1125" t="s">
        <v>3</v>
      </c>
      <c r="K1125" t="s">
        <v>888</v>
      </c>
      <c r="L1125">
        <v>1191</v>
      </c>
      <c r="N1125">
        <v>1013</v>
      </c>
      <c r="O1125" t="s">
        <v>831</v>
      </c>
      <c r="P1125" t="s">
        <v>831</v>
      </c>
      <c r="Q1125">
        <v>1</v>
      </c>
      <c r="W1125">
        <v>0</v>
      </c>
      <c r="X1125">
        <v>145020957</v>
      </c>
      <c r="Y1125">
        <v>5.5475999999999983</v>
      </c>
      <c r="AA1125">
        <v>0</v>
      </c>
      <c r="AB1125">
        <v>0</v>
      </c>
      <c r="AC1125">
        <v>0</v>
      </c>
      <c r="AD1125">
        <v>9.07</v>
      </c>
      <c r="AE1125">
        <v>0</v>
      </c>
      <c r="AF1125">
        <v>0</v>
      </c>
      <c r="AG1125">
        <v>0</v>
      </c>
      <c r="AH1125">
        <v>9.07</v>
      </c>
      <c r="AI1125">
        <v>1</v>
      </c>
      <c r="AJ1125">
        <v>1</v>
      </c>
      <c r="AK1125">
        <v>1</v>
      </c>
      <c r="AL1125">
        <v>1</v>
      </c>
      <c r="AN1125">
        <v>0</v>
      </c>
      <c r="AO1125">
        <v>1</v>
      </c>
      <c r="AP1125">
        <v>1</v>
      </c>
      <c r="AQ1125">
        <v>0</v>
      </c>
      <c r="AR1125">
        <v>0</v>
      </c>
      <c r="AS1125" t="s">
        <v>3</v>
      </c>
      <c r="AT1125">
        <v>4.0199999999999996</v>
      </c>
      <c r="AU1125" t="s">
        <v>22</v>
      </c>
      <c r="AV1125">
        <v>1</v>
      </c>
      <c r="AW1125">
        <v>2</v>
      </c>
      <c r="AX1125">
        <v>33360667</v>
      </c>
      <c r="AY1125">
        <v>1</v>
      </c>
      <c r="AZ1125">
        <v>0</v>
      </c>
      <c r="BA1125">
        <v>1356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X1125">
        <f>Y1125*Source!I1132</f>
        <v>5.5475999999999983</v>
      </c>
      <c r="CY1125">
        <f>AD1125</f>
        <v>9.07</v>
      </c>
      <c r="CZ1125">
        <f>AH1125</f>
        <v>9.07</v>
      </c>
      <c r="DA1125">
        <f>AL1125</f>
        <v>1</v>
      </c>
      <c r="DB1125">
        <f>ROUND(((ROUND(AT1125*CZ1125,2)*1.2)*1.15),2)</f>
        <v>50.31</v>
      </c>
      <c r="DC1125">
        <f>ROUND(((ROUND(AT1125*AG1125,2)*1.2)*1.15),2)</f>
        <v>0</v>
      </c>
    </row>
    <row r="1126" spans="1:107">
      <c r="A1126">
        <f>ROW(Source!A1132)</f>
        <v>1132</v>
      </c>
      <c r="B1126">
        <v>33304960</v>
      </c>
      <c r="C1126">
        <v>33360632</v>
      </c>
      <c r="D1126">
        <v>31172011</v>
      </c>
      <c r="E1126">
        <v>1</v>
      </c>
      <c r="F1126">
        <v>1</v>
      </c>
      <c r="G1126">
        <v>1</v>
      </c>
      <c r="H1126">
        <v>1</v>
      </c>
      <c r="I1126" t="s">
        <v>832</v>
      </c>
      <c r="J1126" t="s">
        <v>3</v>
      </c>
      <c r="K1126" t="s">
        <v>833</v>
      </c>
      <c r="L1126">
        <v>1191</v>
      </c>
      <c r="N1126">
        <v>1013</v>
      </c>
      <c r="O1126" t="s">
        <v>831</v>
      </c>
      <c r="P1126" t="s">
        <v>831</v>
      </c>
      <c r="Q1126">
        <v>1</v>
      </c>
      <c r="W1126">
        <v>0</v>
      </c>
      <c r="X1126">
        <v>-1417349443</v>
      </c>
      <c r="Y1126">
        <v>0.01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1</v>
      </c>
      <c r="AJ1126">
        <v>1</v>
      </c>
      <c r="AK1126">
        <v>1</v>
      </c>
      <c r="AL1126">
        <v>1</v>
      </c>
      <c r="AN1126">
        <v>0</v>
      </c>
      <c r="AO1126">
        <v>1</v>
      </c>
      <c r="AP1126">
        <v>0</v>
      </c>
      <c r="AQ1126">
        <v>0</v>
      </c>
      <c r="AR1126">
        <v>0</v>
      </c>
      <c r="AS1126" t="s">
        <v>3</v>
      </c>
      <c r="AT1126">
        <v>0.01</v>
      </c>
      <c r="AU1126" t="s">
        <v>3</v>
      </c>
      <c r="AV1126">
        <v>2</v>
      </c>
      <c r="AW1126">
        <v>2</v>
      </c>
      <c r="AX1126">
        <v>33360668</v>
      </c>
      <c r="AY1126">
        <v>1</v>
      </c>
      <c r="AZ1126">
        <v>2048</v>
      </c>
      <c r="BA1126">
        <v>1357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X1126">
        <f>Y1126*Source!I1132</f>
        <v>0.01</v>
      </c>
      <c r="CY1126">
        <f>AD1126</f>
        <v>0</v>
      </c>
      <c r="CZ1126">
        <f>AH1126</f>
        <v>0</v>
      </c>
      <c r="DA1126">
        <f>AL1126</f>
        <v>1</v>
      </c>
      <c r="DB1126">
        <f>ROUND(ROUND(AT1126*CZ1126,2),2)</f>
        <v>0</v>
      </c>
      <c r="DC1126">
        <f>ROUND(ROUND(AT1126*AG1126,2),2)</f>
        <v>0</v>
      </c>
    </row>
    <row r="1127" spans="1:107">
      <c r="A1127">
        <f>ROW(Source!A1132)</f>
        <v>1132</v>
      </c>
      <c r="B1127">
        <v>33304960</v>
      </c>
      <c r="C1127">
        <v>33360632</v>
      </c>
      <c r="D1127">
        <v>31258691</v>
      </c>
      <c r="E1127">
        <v>1</v>
      </c>
      <c r="F1127">
        <v>1</v>
      </c>
      <c r="G1127">
        <v>1</v>
      </c>
      <c r="H1127">
        <v>2</v>
      </c>
      <c r="I1127" t="s">
        <v>838</v>
      </c>
      <c r="J1127" t="s">
        <v>839</v>
      </c>
      <c r="K1127" t="s">
        <v>840</v>
      </c>
      <c r="L1127">
        <v>1368</v>
      </c>
      <c r="N1127">
        <v>1011</v>
      </c>
      <c r="O1127" t="s">
        <v>837</v>
      </c>
      <c r="P1127" t="s">
        <v>837</v>
      </c>
      <c r="Q1127">
        <v>1</v>
      </c>
      <c r="W1127">
        <v>0</v>
      </c>
      <c r="X1127">
        <v>1373224040</v>
      </c>
      <c r="Y1127">
        <v>1.5149999999999999</v>
      </c>
      <c r="AA1127">
        <v>0</v>
      </c>
      <c r="AB1127">
        <v>3.12</v>
      </c>
      <c r="AC1127">
        <v>0</v>
      </c>
      <c r="AD1127">
        <v>0</v>
      </c>
      <c r="AE1127">
        <v>0</v>
      </c>
      <c r="AF1127">
        <v>3.12</v>
      </c>
      <c r="AG1127">
        <v>0</v>
      </c>
      <c r="AH1127">
        <v>0</v>
      </c>
      <c r="AI1127">
        <v>1</v>
      </c>
      <c r="AJ1127">
        <v>1</v>
      </c>
      <c r="AK1127">
        <v>1</v>
      </c>
      <c r="AL1127">
        <v>1</v>
      </c>
      <c r="AN1127">
        <v>0</v>
      </c>
      <c r="AO1127">
        <v>1</v>
      </c>
      <c r="AP1127">
        <v>1</v>
      </c>
      <c r="AQ1127">
        <v>0</v>
      </c>
      <c r="AR1127">
        <v>0</v>
      </c>
      <c r="AS1127" t="s">
        <v>3</v>
      </c>
      <c r="AT1127">
        <v>1.01</v>
      </c>
      <c r="AU1127" t="s">
        <v>21</v>
      </c>
      <c r="AV1127">
        <v>0</v>
      </c>
      <c r="AW1127">
        <v>2</v>
      </c>
      <c r="AX1127">
        <v>33360669</v>
      </c>
      <c r="AY1127">
        <v>1</v>
      </c>
      <c r="AZ1127">
        <v>0</v>
      </c>
      <c r="BA1127">
        <v>1358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X1127">
        <f>Y1127*Source!I1132</f>
        <v>1.5149999999999999</v>
      </c>
      <c r="CY1127">
        <f>AB1127</f>
        <v>3.12</v>
      </c>
      <c r="CZ1127">
        <f>AF1127</f>
        <v>3.12</v>
      </c>
      <c r="DA1127">
        <f>AJ1127</f>
        <v>1</v>
      </c>
      <c r="DB1127">
        <f>ROUND(((ROUND(AT1127*CZ1127,2)*1.2)*1.25),2)</f>
        <v>4.7300000000000004</v>
      </c>
      <c r="DC1127">
        <f>ROUND(((ROUND(AT1127*AG1127,2)*1.2)*1.25),2)</f>
        <v>0</v>
      </c>
    </row>
    <row r="1128" spans="1:107">
      <c r="A1128">
        <f>ROW(Source!A1132)</f>
        <v>1132</v>
      </c>
      <c r="B1128">
        <v>33304960</v>
      </c>
      <c r="C1128">
        <v>33360632</v>
      </c>
      <c r="D1128">
        <v>31259879</v>
      </c>
      <c r="E1128">
        <v>1</v>
      </c>
      <c r="F1128">
        <v>1</v>
      </c>
      <c r="G1128">
        <v>1</v>
      </c>
      <c r="H1128">
        <v>2</v>
      </c>
      <c r="I1128" t="s">
        <v>841</v>
      </c>
      <c r="J1128" t="s">
        <v>842</v>
      </c>
      <c r="K1128" t="s">
        <v>843</v>
      </c>
      <c r="L1128">
        <v>1368</v>
      </c>
      <c r="N1128">
        <v>1011</v>
      </c>
      <c r="O1128" t="s">
        <v>837</v>
      </c>
      <c r="P1128" t="s">
        <v>837</v>
      </c>
      <c r="Q1128">
        <v>1</v>
      </c>
      <c r="W1128">
        <v>0</v>
      </c>
      <c r="X1128">
        <v>1372534845</v>
      </c>
      <c r="Y1128">
        <v>1.4999999999999999E-2</v>
      </c>
      <c r="AA1128">
        <v>0</v>
      </c>
      <c r="AB1128">
        <v>65.709999999999994</v>
      </c>
      <c r="AC1128">
        <v>11.6</v>
      </c>
      <c r="AD1128">
        <v>0</v>
      </c>
      <c r="AE1128">
        <v>0</v>
      </c>
      <c r="AF1128">
        <v>65.709999999999994</v>
      </c>
      <c r="AG1128">
        <v>11.6</v>
      </c>
      <c r="AH1128">
        <v>0</v>
      </c>
      <c r="AI1128">
        <v>1</v>
      </c>
      <c r="AJ1128">
        <v>1</v>
      </c>
      <c r="AK1128">
        <v>1</v>
      </c>
      <c r="AL1128">
        <v>1</v>
      </c>
      <c r="AN1128">
        <v>0</v>
      </c>
      <c r="AO1128">
        <v>1</v>
      </c>
      <c r="AP1128">
        <v>1</v>
      </c>
      <c r="AQ1128">
        <v>0</v>
      </c>
      <c r="AR1128">
        <v>0</v>
      </c>
      <c r="AS1128" t="s">
        <v>3</v>
      </c>
      <c r="AT1128">
        <v>0.01</v>
      </c>
      <c r="AU1128" t="s">
        <v>21</v>
      </c>
      <c r="AV1128">
        <v>0</v>
      </c>
      <c r="AW1128">
        <v>2</v>
      </c>
      <c r="AX1128">
        <v>33360670</v>
      </c>
      <c r="AY1128">
        <v>1</v>
      </c>
      <c r="AZ1128">
        <v>0</v>
      </c>
      <c r="BA1128">
        <v>1359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CX1128">
        <f>Y1128*Source!I1132</f>
        <v>1.4999999999999999E-2</v>
      </c>
      <c r="CY1128">
        <f>AB1128</f>
        <v>65.709999999999994</v>
      </c>
      <c r="CZ1128">
        <f>AF1128</f>
        <v>65.709999999999994</v>
      </c>
      <c r="DA1128">
        <f>AJ1128</f>
        <v>1</v>
      </c>
      <c r="DB1128">
        <f>ROUND(((ROUND(AT1128*CZ1128,2)*1.2)*1.25),2)</f>
        <v>0.99</v>
      </c>
      <c r="DC1128">
        <f>ROUND(((ROUND(AT1128*AG1128,2)*1.2)*1.25),2)</f>
        <v>0.18</v>
      </c>
    </row>
    <row r="1129" spans="1:107">
      <c r="A1129">
        <f>ROW(Source!A1132)</f>
        <v>1132</v>
      </c>
      <c r="B1129">
        <v>33304960</v>
      </c>
      <c r="C1129">
        <v>33360632</v>
      </c>
      <c r="D1129">
        <v>31175973</v>
      </c>
      <c r="E1129">
        <v>1</v>
      </c>
      <c r="F1129">
        <v>1</v>
      </c>
      <c r="G1129">
        <v>1</v>
      </c>
      <c r="H1129">
        <v>3</v>
      </c>
      <c r="I1129" t="s">
        <v>889</v>
      </c>
      <c r="J1129" t="s">
        <v>890</v>
      </c>
      <c r="K1129" t="s">
        <v>891</v>
      </c>
      <c r="L1129">
        <v>1348</v>
      </c>
      <c r="N1129">
        <v>1009</v>
      </c>
      <c r="O1129" t="s">
        <v>32</v>
      </c>
      <c r="P1129" t="s">
        <v>32</v>
      </c>
      <c r="Q1129">
        <v>1000</v>
      </c>
      <c r="W1129">
        <v>0</v>
      </c>
      <c r="X1129">
        <v>731670393</v>
      </c>
      <c r="Y1129">
        <v>1.2999999999999999E-4</v>
      </c>
      <c r="AA1129">
        <v>26499</v>
      </c>
      <c r="AB1129">
        <v>0</v>
      </c>
      <c r="AC1129">
        <v>0</v>
      </c>
      <c r="AD1129">
        <v>0</v>
      </c>
      <c r="AE1129">
        <v>26499</v>
      </c>
      <c r="AF1129">
        <v>0</v>
      </c>
      <c r="AG1129">
        <v>0</v>
      </c>
      <c r="AH1129">
        <v>0</v>
      </c>
      <c r="AI1129">
        <v>1</v>
      </c>
      <c r="AJ1129">
        <v>1</v>
      </c>
      <c r="AK1129">
        <v>1</v>
      </c>
      <c r="AL1129">
        <v>1</v>
      </c>
      <c r="AN1129">
        <v>0</v>
      </c>
      <c r="AO1129">
        <v>1</v>
      </c>
      <c r="AP1129">
        <v>0</v>
      </c>
      <c r="AQ1129">
        <v>0</v>
      </c>
      <c r="AR1129">
        <v>0</v>
      </c>
      <c r="AS1129" t="s">
        <v>3</v>
      </c>
      <c r="AT1129">
        <v>1.2999999999999999E-4</v>
      </c>
      <c r="AU1129" t="s">
        <v>3</v>
      </c>
      <c r="AV1129">
        <v>0</v>
      </c>
      <c r="AW1129">
        <v>2</v>
      </c>
      <c r="AX1129">
        <v>33360671</v>
      </c>
      <c r="AY1129">
        <v>1</v>
      </c>
      <c r="AZ1129">
        <v>0</v>
      </c>
      <c r="BA1129">
        <v>1360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CX1129">
        <f>Y1129*Source!I1132</f>
        <v>1.2999999999999999E-4</v>
      </c>
      <c r="CY1129">
        <f>AA1129</f>
        <v>26499</v>
      </c>
      <c r="CZ1129">
        <f>AE1129</f>
        <v>26499</v>
      </c>
      <c r="DA1129">
        <f>AI1129</f>
        <v>1</v>
      </c>
      <c r="DB1129">
        <f>ROUND(ROUND(AT1129*CZ1129,2),2)</f>
        <v>3.44</v>
      </c>
      <c r="DC1129">
        <f>ROUND(ROUND(AT1129*AG1129,2),2)</f>
        <v>0</v>
      </c>
    </row>
    <row r="1130" spans="1:107">
      <c r="A1130">
        <f>ROW(Source!A1132)</f>
        <v>1132</v>
      </c>
      <c r="B1130">
        <v>33304960</v>
      </c>
      <c r="C1130">
        <v>33360632</v>
      </c>
      <c r="D1130">
        <v>31180727</v>
      </c>
      <c r="E1130">
        <v>1</v>
      </c>
      <c r="F1130">
        <v>1</v>
      </c>
      <c r="G1130">
        <v>1</v>
      </c>
      <c r="H1130">
        <v>3</v>
      </c>
      <c r="I1130" t="s">
        <v>844</v>
      </c>
      <c r="J1130" t="s">
        <v>845</v>
      </c>
      <c r="K1130" t="s">
        <v>846</v>
      </c>
      <c r="L1130">
        <v>1348</v>
      </c>
      <c r="N1130">
        <v>1009</v>
      </c>
      <c r="O1130" t="s">
        <v>32</v>
      </c>
      <c r="P1130" t="s">
        <v>32</v>
      </c>
      <c r="Q1130">
        <v>1000</v>
      </c>
      <c r="W1130">
        <v>0</v>
      </c>
      <c r="X1130">
        <v>-437906794</v>
      </c>
      <c r="Y1130">
        <v>1.8000000000000001E-4</v>
      </c>
      <c r="AA1130">
        <v>9040.01</v>
      </c>
      <c r="AB1130">
        <v>0</v>
      </c>
      <c r="AC1130">
        <v>0</v>
      </c>
      <c r="AD1130">
        <v>0</v>
      </c>
      <c r="AE1130">
        <v>9040.01</v>
      </c>
      <c r="AF1130">
        <v>0</v>
      </c>
      <c r="AG1130">
        <v>0</v>
      </c>
      <c r="AH1130">
        <v>0</v>
      </c>
      <c r="AI1130">
        <v>1</v>
      </c>
      <c r="AJ1130">
        <v>1</v>
      </c>
      <c r="AK1130">
        <v>1</v>
      </c>
      <c r="AL1130">
        <v>1</v>
      </c>
      <c r="AN1130">
        <v>0</v>
      </c>
      <c r="AO1130">
        <v>1</v>
      </c>
      <c r="AP1130">
        <v>0</v>
      </c>
      <c r="AQ1130">
        <v>0</v>
      </c>
      <c r="AR1130">
        <v>0</v>
      </c>
      <c r="AS1130" t="s">
        <v>3</v>
      </c>
      <c r="AT1130">
        <v>1.8000000000000001E-4</v>
      </c>
      <c r="AU1130" t="s">
        <v>3</v>
      </c>
      <c r="AV1130">
        <v>0</v>
      </c>
      <c r="AW1130">
        <v>2</v>
      </c>
      <c r="AX1130">
        <v>33360672</v>
      </c>
      <c r="AY1130">
        <v>1</v>
      </c>
      <c r="AZ1130">
        <v>0</v>
      </c>
      <c r="BA1130">
        <v>1361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CX1130">
        <f>Y1130*Source!I1132</f>
        <v>1.8000000000000001E-4</v>
      </c>
      <c r="CY1130">
        <f>AA1130</f>
        <v>9040.01</v>
      </c>
      <c r="CZ1130">
        <f>AE1130</f>
        <v>9040.01</v>
      </c>
      <c r="DA1130">
        <f>AI1130</f>
        <v>1</v>
      </c>
      <c r="DB1130">
        <f>ROUND(ROUND(AT1130*CZ1130,2),2)</f>
        <v>1.63</v>
      </c>
      <c r="DC1130">
        <f>ROUND(ROUND(AT1130*AG1130,2),2)</f>
        <v>0</v>
      </c>
    </row>
    <row r="1131" spans="1:107">
      <c r="A1131">
        <f>ROW(Source!A1132)</f>
        <v>1132</v>
      </c>
      <c r="B1131">
        <v>33304960</v>
      </c>
      <c r="C1131">
        <v>33360632</v>
      </c>
      <c r="D1131">
        <v>31181610</v>
      </c>
      <c r="E1131">
        <v>1</v>
      </c>
      <c r="F1131">
        <v>1</v>
      </c>
      <c r="G1131">
        <v>1</v>
      </c>
      <c r="H1131">
        <v>3</v>
      </c>
      <c r="I1131" t="s">
        <v>847</v>
      </c>
      <c r="J1131" t="s">
        <v>848</v>
      </c>
      <c r="K1131" t="s">
        <v>849</v>
      </c>
      <c r="L1131">
        <v>1346</v>
      </c>
      <c r="N1131">
        <v>1009</v>
      </c>
      <c r="O1131" t="s">
        <v>78</v>
      </c>
      <c r="P1131" t="s">
        <v>78</v>
      </c>
      <c r="Q1131">
        <v>1</v>
      </c>
      <c r="W1131">
        <v>0</v>
      </c>
      <c r="X1131">
        <v>-731615568</v>
      </c>
      <c r="Y1131">
        <v>0.16</v>
      </c>
      <c r="AA1131">
        <v>23.09</v>
      </c>
      <c r="AB1131">
        <v>0</v>
      </c>
      <c r="AC1131">
        <v>0</v>
      </c>
      <c r="AD1131">
        <v>0</v>
      </c>
      <c r="AE1131">
        <v>23.09</v>
      </c>
      <c r="AF1131">
        <v>0</v>
      </c>
      <c r="AG1131">
        <v>0</v>
      </c>
      <c r="AH1131">
        <v>0</v>
      </c>
      <c r="AI1131">
        <v>1</v>
      </c>
      <c r="AJ1131">
        <v>1</v>
      </c>
      <c r="AK1131">
        <v>1</v>
      </c>
      <c r="AL1131">
        <v>1</v>
      </c>
      <c r="AN1131">
        <v>0</v>
      </c>
      <c r="AO1131">
        <v>1</v>
      </c>
      <c r="AP1131">
        <v>0</v>
      </c>
      <c r="AQ1131">
        <v>0</v>
      </c>
      <c r="AR1131">
        <v>0</v>
      </c>
      <c r="AS1131" t="s">
        <v>3</v>
      </c>
      <c r="AT1131">
        <v>0.16</v>
      </c>
      <c r="AU1131" t="s">
        <v>3</v>
      </c>
      <c r="AV1131">
        <v>0</v>
      </c>
      <c r="AW1131">
        <v>2</v>
      </c>
      <c r="AX1131">
        <v>33360673</v>
      </c>
      <c r="AY1131">
        <v>1</v>
      </c>
      <c r="AZ1131">
        <v>0</v>
      </c>
      <c r="BA1131">
        <v>1362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CX1131">
        <f>Y1131*Source!I1132</f>
        <v>0.16</v>
      </c>
      <c r="CY1131">
        <f>AA1131</f>
        <v>23.09</v>
      </c>
      <c r="CZ1131">
        <f>AE1131</f>
        <v>23.09</v>
      </c>
      <c r="DA1131">
        <f>AI1131</f>
        <v>1</v>
      </c>
      <c r="DB1131">
        <f>ROUND(ROUND(AT1131*CZ1131,2),2)</f>
        <v>3.69</v>
      </c>
      <c r="DC1131">
        <f>ROUND(ROUND(AT1131*AG1131,2),2)</f>
        <v>0</v>
      </c>
    </row>
    <row r="1132" spans="1:107">
      <c r="A1132">
        <f>ROW(Source!A1132)</f>
        <v>1132</v>
      </c>
      <c r="B1132">
        <v>33304960</v>
      </c>
      <c r="C1132">
        <v>33360632</v>
      </c>
      <c r="D1132">
        <v>31238438</v>
      </c>
      <c r="E1132">
        <v>1</v>
      </c>
      <c r="F1132">
        <v>1</v>
      </c>
      <c r="G1132">
        <v>1</v>
      </c>
      <c r="H1132">
        <v>3</v>
      </c>
      <c r="I1132" t="s">
        <v>892</v>
      </c>
      <c r="J1132" t="s">
        <v>893</v>
      </c>
      <c r="K1132" t="s">
        <v>894</v>
      </c>
      <c r="L1132">
        <v>1301</v>
      </c>
      <c r="N1132">
        <v>1003</v>
      </c>
      <c r="O1132" t="s">
        <v>275</v>
      </c>
      <c r="P1132" t="s">
        <v>275</v>
      </c>
      <c r="Q1132">
        <v>1</v>
      </c>
      <c r="W1132">
        <v>0</v>
      </c>
      <c r="X1132">
        <v>2069285701</v>
      </c>
      <c r="Y1132">
        <v>0.39</v>
      </c>
      <c r="AA1132">
        <v>15.33</v>
      </c>
      <c r="AB1132">
        <v>0</v>
      </c>
      <c r="AC1132">
        <v>0</v>
      </c>
      <c r="AD1132">
        <v>0</v>
      </c>
      <c r="AE1132">
        <v>15.33</v>
      </c>
      <c r="AF1132">
        <v>0</v>
      </c>
      <c r="AG1132">
        <v>0</v>
      </c>
      <c r="AH1132">
        <v>0</v>
      </c>
      <c r="AI1132">
        <v>1</v>
      </c>
      <c r="AJ1132">
        <v>1</v>
      </c>
      <c r="AK1132">
        <v>1</v>
      </c>
      <c r="AL1132">
        <v>1</v>
      </c>
      <c r="AN1132">
        <v>0</v>
      </c>
      <c r="AO1132">
        <v>1</v>
      </c>
      <c r="AP1132">
        <v>0</v>
      </c>
      <c r="AQ1132">
        <v>0</v>
      </c>
      <c r="AR1132">
        <v>0</v>
      </c>
      <c r="AS1132" t="s">
        <v>3</v>
      </c>
      <c r="AT1132">
        <v>0.39</v>
      </c>
      <c r="AU1132" t="s">
        <v>3</v>
      </c>
      <c r="AV1132">
        <v>0</v>
      </c>
      <c r="AW1132">
        <v>2</v>
      </c>
      <c r="AX1132">
        <v>33360677</v>
      </c>
      <c r="AY1132">
        <v>1</v>
      </c>
      <c r="AZ1132">
        <v>0</v>
      </c>
      <c r="BA1132">
        <v>1366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CX1132">
        <f>Y1132*Source!I1132</f>
        <v>0.39</v>
      </c>
      <c r="CY1132">
        <f>AA1132</f>
        <v>15.33</v>
      </c>
      <c r="CZ1132">
        <f>AE1132</f>
        <v>15.33</v>
      </c>
      <c r="DA1132">
        <f>AI1132</f>
        <v>1</v>
      </c>
      <c r="DB1132">
        <f>ROUND(ROUND(AT1132*CZ1132,2),2)</f>
        <v>5.98</v>
      </c>
      <c r="DC1132">
        <f>ROUND(ROUND(AT1132*AG1132,2),2)</f>
        <v>0</v>
      </c>
    </row>
    <row r="1133" spans="1:107">
      <c r="A1133">
        <f>ROW(Source!A1139)</f>
        <v>1139</v>
      </c>
      <c r="B1133">
        <v>33304975</v>
      </c>
      <c r="C1133">
        <v>33360550</v>
      </c>
      <c r="D1133">
        <v>31172059</v>
      </c>
      <c r="E1133">
        <v>1</v>
      </c>
      <c r="F1133">
        <v>1</v>
      </c>
      <c r="G1133">
        <v>1</v>
      </c>
      <c r="H1133">
        <v>1</v>
      </c>
      <c r="I1133" t="s">
        <v>895</v>
      </c>
      <c r="J1133" t="s">
        <v>3</v>
      </c>
      <c r="K1133" t="s">
        <v>896</v>
      </c>
      <c r="L1133">
        <v>1191</v>
      </c>
      <c r="N1133">
        <v>1013</v>
      </c>
      <c r="O1133" t="s">
        <v>831</v>
      </c>
      <c r="P1133" t="s">
        <v>831</v>
      </c>
      <c r="Q1133">
        <v>1</v>
      </c>
      <c r="W1133">
        <v>0</v>
      </c>
      <c r="X1133">
        <v>1010519658</v>
      </c>
      <c r="Y1133">
        <v>44.132399999999997</v>
      </c>
      <c r="AA1133">
        <v>0</v>
      </c>
      <c r="AB1133">
        <v>0</v>
      </c>
      <c r="AC1133">
        <v>0</v>
      </c>
      <c r="AD1133">
        <v>8.64</v>
      </c>
      <c r="AE1133">
        <v>0</v>
      </c>
      <c r="AF1133">
        <v>0</v>
      </c>
      <c r="AG1133">
        <v>0</v>
      </c>
      <c r="AH1133">
        <v>8.64</v>
      </c>
      <c r="AI1133">
        <v>1</v>
      </c>
      <c r="AJ1133">
        <v>1</v>
      </c>
      <c r="AK1133">
        <v>1</v>
      </c>
      <c r="AL1133">
        <v>1</v>
      </c>
      <c r="AN1133">
        <v>0</v>
      </c>
      <c r="AO1133">
        <v>1</v>
      </c>
      <c r="AP1133">
        <v>1</v>
      </c>
      <c r="AQ1133">
        <v>0</v>
      </c>
      <c r="AR1133">
        <v>0</v>
      </c>
      <c r="AS1133" t="s">
        <v>3</v>
      </c>
      <c r="AT1133">
        <v>31.98</v>
      </c>
      <c r="AU1133" t="s">
        <v>22</v>
      </c>
      <c r="AV1133">
        <v>1</v>
      </c>
      <c r="AW1133">
        <v>2</v>
      </c>
      <c r="AX1133">
        <v>33360560</v>
      </c>
      <c r="AY1133">
        <v>1</v>
      </c>
      <c r="AZ1133">
        <v>0</v>
      </c>
      <c r="BA1133">
        <v>1367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CX1133">
        <f>Y1133*Source!I1139</f>
        <v>2.20662</v>
      </c>
      <c r="CY1133">
        <f>AD1133</f>
        <v>8.64</v>
      </c>
      <c r="CZ1133">
        <f>AH1133</f>
        <v>8.64</v>
      </c>
      <c r="DA1133">
        <f>AL1133</f>
        <v>1</v>
      </c>
      <c r="DB1133">
        <f>ROUND(((ROUND(AT1133*CZ1133,2)*1.2)*1.15),2)</f>
        <v>381.31</v>
      </c>
      <c r="DC1133">
        <f>ROUND(((ROUND(AT1133*AG1133,2)*1.2)*1.15),2)</f>
        <v>0</v>
      </c>
    </row>
    <row r="1134" spans="1:107">
      <c r="A1134">
        <f>ROW(Source!A1139)</f>
        <v>1139</v>
      </c>
      <c r="B1134">
        <v>33304975</v>
      </c>
      <c r="C1134">
        <v>33360550</v>
      </c>
      <c r="D1134">
        <v>31172011</v>
      </c>
      <c r="E1134">
        <v>1</v>
      </c>
      <c r="F1134">
        <v>1</v>
      </c>
      <c r="G1134">
        <v>1</v>
      </c>
      <c r="H1134">
        <v>1</v>
      </c>
      <c r="I1134" t="s">
        <v>832</v>
      </c>
      <c r="J1134" t="s">
        <v>3</v>
      </c>
      <c r="K1134" t="s">
        <v>833</v>
      </c>
      <c r="L1134">
        <v>1191</v>
      </c>
      <c r="N1134">
        <v>1013</v>
      </c>
      <c r="O1134" t="s">
        <v>831</v>
      </c>
      <c r="P1134" t="s">
        <v>831</v>
      </c>
      <c r="Q1134">
        <v>1</v>
      </c>
      <c r="W1134">
        <v>0</v>
      </c>
      <c r="X1134">
        <v>-1417349443</v>
      </c>
      <c r="Y1134">
        <v>0.47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1</v>
      </c>
      <c r="AJ1134">
        <v>1</v>
      </c>
      <c r="AK1134">
        <v>1</v>
      </c>
      <c r="AL1134">
        <v>1</v>
      </c>
      <c r="AN1134">
        <v>0</v>
      </c>
      <c r="AO1134">
        <v>1</v>
      </c>
      <c r="AP1134">
        <v>0</v>
      </c>
      <c r="AQ1134">
        <v>0</v>
      </c>
      <c r="AR1134">
        <v>0</v>
      </c>
      <c r="AS1134" t="s">
        <v>3</v>
      </c>
      <c r="AT1134">
        <v>0.47</v>
      </c>
      <c r="AU1134" t="s">
        <v>3</v>
      </c>
      <c r="AV1134">
        <v>2</v>
      </c>
      <c r="AW1134">
        <v>2</v>
      </c>
      <c r="AX1134">
        <v>33360561</v>
      </c>
      <c r="AY1134">
        <v>1</v>
      </c>
      <c r="AZ1134">
        <v>2048</v>
      </c>
      <c r="BA1134">
        <v>1368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CX1134">
        <f>Y1134*Source!I1139</f>
        <v>2.35E-2</v>
      </c>
      <c r="CY1134">
        <f>AD1134</f>
        <v>0</v>
      </c>
      <c r="CZ1134">
        <f>AH1134</f>
        <v>0</v>
      </c>
      <c r="DA1134">
        <f>AL1134</f>
        <v>1</v>
      </c>
      <c r="DB1134">
        <f>ROUND(ROUND(AT1134*CZ1134,2),2)</f>
        <v>0</v>
      </c>
      <c r="DC1134">
        <f>ROUND(ROUND(AT1134*AG1134,2),2)</f>
        <v>0</v>
      </c>
    </row>
    <row r="1135" spans="1:107">
      <c r="A1135">
        <f>ROW(Source!A1139)</f>
        <v>1139</v>
      </c>
      <c r="B1135">
        <v>33304975</v>
      </c>
      <c r="C1135">
        <v>33360550</v>
      </c>
      <c r="D1135">
        <v>31259116</v>
      </c>
      <c r="E1135">
        <v>1</v>
      </c>
      <c r="F1135">
        <v>1</v>
      </c>
      <c r="G1135">
        <v>1</v>
      </c>
      <c r="H1135">
        <v>2</v>
      </c>
      <c r="I1135" t="s">
        <v>897</v>
      </c>
      <c r="J1135" t="s">
        <v>898</v>
      </c>
      <c r="K1135" t="s">
        <v>899</v>
      </c>
      <c r="L1135">
        <v>1368</v>
      </c>
      <c r="N1135">
        <v>1011</v>
      </c>
      <c r="O1135" t="s">
        <v>837</v>
      </c>
      <c r="P1135" t="s">
        <v>837</v>
      </c>
      <c r="Q1135">
        <v>1</v>
      </c>
      <c r="W1135">
        <v>0</v>
      </c>
      <c r="X1135">
        <v>520357435</v>
      </c>
      <c r="Y1135">
        <v>0.34500000000000003</v>
      </c>
      <c r="AA1135">
        <v>0</v>
      </c>
      <c r="AB1135">
        <v>30</v>
      </c>
      <c r="AC1135">
        <v>0</v>
      </c>
      <c r="AD1135">
        <v>0</v>
      </c>
      <c r="AE1135">
        <v>0</v>
      </c>
      <c r="AF1135">
        <v>30</v>
      </c>
      <c r="AG1135">
        <v>0</v>
      </c>
      <c r="AH1135">
        <v>0</v>
      </c>
      <c r="AI1135">
        <v>1</v>
      </c>
      <c r="AJ1135">
        <v>1</v>
      </c>
      <c r="AK1135">
        <v>1</v>
      </c>
      <c r="AL1135">
        <v>1</v>
      </c>
      <c r="AN1135">
        <v>0</v>
      </c>
      <c r="AO1135">
        <v>1</v>
      </c>
      <c r="AP1135">
        <v>1</v>
      </c>
      <c r="AQ1135">
        <v>0</v>
      </c>
      <c r="AR1135">
        <v>0</v>
      </c>
      <c r="AS1135" t="s">
        <v>3</v>
      </c>
      <c r="AT1135">
        <v>0.23</v>
      </c>
      <c r="AU1135" t="s">
        <v>21</v>
      </c>
      <c r="AV1135">
        <v>0</v>
      </c>
      <c r="AW1135">
        <v>2</v>
      </c>
      <c r="AX1135">
        <v>33360562</v>
      </c>
      <c r="AY1135">
        <v>1</v>
      </c>
      <c r="AZ1135">
        <v>0</v>
      </c>
      <c r="BA1135">
        <v>1369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CX1135">
        <f>Y1135*Source!I1139</f>
        <v>1.7250000000000001E-2</v>
      </c>
      <c r="CY1135">
        <f>AB1135</f>
        <v>30</v>
      </c>
      <c r="CZ1135">
        <f>AF1135</f>
        <v>30</v>
      </c>
      <c r="DA1135">
        <f>AJ1135</f>
        <v>1</v>
      </c>
      <c r="DB1135">
        <f>ROUND(((ROUND(AT1135*CZ1135,2)*1.2)*1.25),2)</f>
        <v>10.35</v>
      </c>
      <c r="DC1135">
        <f>ROUND(((ROUND(AT1135*AG1135,2)*1.2)*1.25),2)</f>
        <v>0</v>
      </c>
    </row>
    <row r="1136" spans="1:107">
      <c r="A1136">
        <f>ROW(Source!A1139)</f>
        <v>1139</v>
      </c>
      <c r="B1136">
        <v>33304975</v>
      </c>
      <c r="C1136">
        <v>33360550</v>
      </c>
      <c r="D1136">
        <v>31259879</v>
      </c>
      <c r="E1136">
        <v>1</v>
      </c>
      <c r="F1136">
        <v>1</v>
      </c>
      <c r="G1136">
        <v>1</v>
      </c>
      <c r="H1136">
        <v>2</v>
      </c>
      <c r="I1136" t="s">
        <v>841</v>
      </c>
      <c r="J1136" t="s">
        <v>842</v>
      </c>
      <c r="K1136" t="s">
        <v>843</v>
      </c>
      <c r="L1136">
        <v>1368</v>
      </c>
      <c r="N1136">
        <v>1011</v>
      </c>
      <c r="O1136" t="s">
        <v>837</v>
      </c>
      <c r="P1136" t="s">
        <v>837</v>
      </c>
      <c r="Q1136">
        <v>1</v>
      </c>
      <c r="W1136">
        <v>0</v>
      </c>
      <c r="X1136">
        <v>1372534845</v>
      </c>
      <c r="Y1136">
        <v>0.70499999999999996</v>
      </c>
      <c r="AA1136">
        <v>0</v>
      </c>
      <c r="AB1136">
        <v>65.709999999999994</v>
      </c>
      <c r="AC1136">
        <v>11.6</v>
      </c>
      <c r="AD1136">
        <v>0</v>
      </c>
      <c r="AE1136">
        <v>0</v>
      </c>
      <c r="AF1136">
        <v>65.709999999999994</v>
      </c>
      <c r="AG1136">
        <v>11.6</v>
      </c>
      <c r="AH1136">
        <v>0</v>
      </c>
      <c r="AI1136">
        <v>1</v>
      </c>
      <c r="AJ1136">
        <v>1</v>
      </c>
      <c r="AK1136">
        <v>1</v>
      </c>
      <c r="AL1136">
        <v>1</v>
      </c>
      <c r="AN1136">
        <v>0</v>
      </c>
      <c r="AO1136">
        <v>1</v>
      </c>
      <c r="AP1136">
        <v>1</v>
      </c>
      <c r="AQ1136">
        <v>0</v>
      </c>
      <c r="AR1136">
        <v>0</v>
      </c>
      <c r="AS1136" t="s">
        <v>3</v>
      </c>
      <c r="AT1136">
        <v>0.47</v>
      </c>
      <c r="AU1136" t="s">
        <v>21</v>
      </c>
      <c r="AV1136">
        <v>0</v>
      </c>
      <c r="AW1136">
        <v>2</v>
      </c>
      <c r="AX1136">
        <v>33360563</v>
      </c>
      <c r="AY1136">
        <v>1</v>
      </c>
      <c r="AZ1136">
        <v>0</v>
      </c>
      <c r="BA1136">
        <v>1370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CX1136">
        <f>Y1136*Source!I1139</f>
        <v>3.5249999999999997E-2</v>
      </c>
      <c r="CY1136">
        <f>AB1136</f>
        <v>65.709999999999994</v>
      </c>
      <c r="CZ1136">
        <f>AF1136</f>
        <v>65.709999999999994</v>
      </c>
      <c r="DA1136">
        <f>AJ1136</f>
        <v>1</v>
      </c>
      <c r="DB1136">
        <f>ROUND(((ROUND(AT1136*CZ1136,2)*1.2)*1.25),2)</f>
        <v>46.32</v>
      </c>
      <c r="DC1136">
        <f>ROUND(((ROUND(AT1136*AG1136,2)*1.2)*1.25),2)</f>
        <v>8.18</v>
      </c>
    </row>
    <row r="1137" spans="1:107">
      <c r="A1137">
        <f>ROW(Source!A1139)</f>
        <v>1139</v>
      </c>
      <c r="B1137">
        <v>33304975</v>
      </c>
      <c r="C1137">
        <v>33360550</v>
      </c>
      <c r="D1137">
        <v>31260961</v>
      </c>
      <c r="E1137">
        <v>1</v>
      </c>
      <c r="F1137">
        <v>1</v>
      </c>
      <c r="G1137">
        <v>1</v>
      </c>
      <c r="H1137">
        <v>2</v>
      </c>
      <c r="I1137" t="s">
        <v>900</v>
      </c>
      <c r="J1137" t="s">
        <v>901</v>
      </c>
      <c r="K1137" t="s">
        <v>902</v>
      </c>
      <c r="L1137">
        <v>1368</v>
      </c>
      <c r="N1137">
        <v>1011</v>
      </c>
      <c r="O1137" t="s">
        <v>837</v>
      </c>
      <c r="P1137" t="s">
        <v>837</v>
      </c>
      <c r="Q1137">
        <v>1</v>
      </c>
      <c r="W1137">
        <v>0</v>
      </c>
      <c r="X1137">
        <v>1581354540</v>
      </c>
      <c r="Y1137">
        <v>1.8900000000000001</v>
      </c>
      <c r="AA1137">
        <v>0</v>
      </c>
      <c r="AB1137">
        <v>2.16</v>
      </c>
      <c r="AC1137">
        <v>0</v>
      </c>
      <c r="AD1137">
        <v>0</v>
      </c>
      <c r="AE1137">
        <v>0</v>
      </c>
      <c r="AF1137">
        <v>2.16</v>
      </c>
      <c r="AG1137">
        <v>0</v>
      </c>
      <c r="AH1137">
        <v>0</v>
      </c>
      <c r="AI1137">
        <v>1</v>
      </c>
      <c r="AJ1137">
        <v>1</v>
      </c>
      <c r="AK1137">
        <v>1</v>
      </c>
      <c r="AL1137">
        <v>1</v>
      </c>
      <c r="AN1137">
        <v>0</v>
      </c>
      <c r="AO1137">
        <v>1</v>
      </c>
      <c r="AP1137">
        <v>1</v>
      </c>
      <c r="AQ1137">
        <v>0</v>
      </c>
      <c r="AR1137">
        <v>0</v>
      </c>
      <c r="AS1137" t="s">
        <v>3</v>
      </c>
      <c r="AT1137">
        <v>1.26</v>
      </c>
      <c r="AU1137" t="s">
        <v>21</v>
      </c>
      <c r="AV1137">
        <v>0</v>
      </c>
      <c r="AW1137">
        <v>2</v>
      </c>
      <c r="AX1137">
        <v>33360564</v>
      </c>
      <c r="AY1137">
        <v>1</v>
      </c>
      <c r="AZ1137">
        <v>0</v>
      </c>
      <c r="BA1137">
        <v>1371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CX1137">
        <f>Y1137*Source!I1139</f>
        <v>9.4500000000000015E-2</v>
      </c>
      <c r="CY1137">
        <f>AB1137</f>
        <v>2.16</v>
      </c>
      <c r="CZ1137">
        <f>AF1137</f>
        <v>2.16</v>
      </c>
      <c r="DA1137">
        <f>AJ1137</f>
        <v>1</v>
      </c>
      <c r="DB1137">
        <f>ROUND(((ROUND(AT1137*CZ1137,2)*1.2)*1.25),2)</f>
        <v>4.08</v>
      </c>
      <c r="DC1137">
        <f>ROUND(((ROUND(AT1137*AG1137,2)*1.2)*1.25),2)</f>
        <v>0</v>
      </c>
    </row>
    <row r="1138" spans="1:107">
      <c r="A1138">
        <f>ROW(Source!A1139)</f>
        <v>1139</v>
      </c>
      <c r="B1138">
        <v>33304975</v>
      </c>
      <c r="C1138">
        <v>33360550</v>
      </c>
      <c r="D1138">
        <v>31176145</v>
      </c>
      <c r="E1138">
        <v>1</v>
      </c>
      <c r="F1138">
        <v>1</v>
      </c>
      <c r="G1138">
        <v>1</v>
      </c>
      <c r="H1138">
        <v>3</v>
      </c>
      <c r="I1138" t="s">
        <v>903</v>
      </c>
      <c r="J1138" t="s">
        <v>904</v>
      </c>
      <c r="K1138" t="s">
        <v>905</v>
      </c>
      <c r="L1138">
        <v>1348</v>
      </c>
      <c r="N1138">
        <v>1009</v>
      </c>
      <c r="O1138" t="s">
        <v>32</v>
      </c>
      <c r="P1138" t="s">
        <v>32</v>
      </c>
      <c r="Q1138">
        <v>1000</v>
      </c>
      <c r="W1138">
        <v>0</v>
      </c>
      <c r="X1138">
        <v>1554699552</v>
      </c>
      <c r="Y1138">
        <v>1.26E-2</v>
      </c>
      <c r="AA1138">
        <v>1412.5</v>
      </c>
      <c r="AB1138">
        <v>0</v>
      </c>
      <c r="AC1138">
        <v>0</v>
      </c>
      <c r="AD1138">
        <v>0</v>
      </c>
      <c r="AE1138">
        <v>1412.5</v>
      </c>
      <c r="AF1138">
        <v>0</v>
      </c>
      <c r="AG1138">
        <v>0</v>
      </c>
      <c r="AH1138">
        <v>0</v>
      </c>
      <c r="AI1138">
        <v>1</v>
      </c>
      <c r="AJ1138">
        <v>1</v>
      </c>
      <c r="AK1138">
        <v>1</v>
      </c>
      <c r="AL1138">
        <v>1</v>
      </c>
      <c r="AN1138">
        <v>0</v>
      </c>
      <c r="AO1138">
        <v>1</v>
      </c>
      <c r="AP1138">
        <v>0</v>
      </c>
      <c r="AQ1138">
        <v>0</v>
      </c>
      <c r="AR1138">
        <v>0</v>
      </c>
      <c r="AS1138" t="s">
        <v>3</v>
      </c>
      <c r="AT1138">
        <v>1.26E-2</v>
      </c>
      <c r="AU1138" t="s">
        <v>3</v>
      </c>
      <c r="AV1138">
        <v>0</v>
      </c>
      <c r="AW1138">
        <v>2</v>
      </c>
      <c r="AX1138">
        <v>33360565</v>
      </c>
      <c r="AY1138">
        <v>1</v>
      </c>
      <c r="AZ1138">
        <v>0</v>
      </c>
      <c r="BA1138">
        <v>1372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CX1138">
        <f>Y1138*Source!I1139</f>
        <v>6.3000000000000003E-4</v>
      </c>
      <c r="CY1138">
        <f>AA1138</f>
        <v>1412.5</v>
      </c>
      <c r="CZ1138">
        <f>AE1138</f>
        <v>1412.5</v>
      </c>
      <c r="DA1138">
        <f>AI1138</f>
        <v>1</v>
      </c>
      <c r="DB1138">
        <f>ROUND(ROUND(AT1138*CZ1138,2),2)</f>
        <v>17.8</v>
      </c>
      <c r="DC1138">
        <f>ROUND(ROUND(AT1138*AG1138,2),2)</f>
        <v>0</v>
      </c>
    </row>
    <row r="1139" spans="1:107">
      <c r="A1139">
        <f>ROW(Source!A1139)</f>
        <v>1139</v>
      </c>
      <c r="B1139">
        <v>33304975</v>
      </c>
      <c r="C1139">
        <v>33360550</v>
      </c>
      <c r="D1139">
        <v>31176252</v>
      </c>
      <c r="E1139">
        <v>1</v>
      </c>
      <c r="F1139">
        <v>1</v>
      </c>
      <c r="G1139">
        <v>1</v>
      </c>
      <c r="H1139">
        <v>3</v>
      </c>
      <c r="I1139" t="s">
        <v>906</v>
      </c>
      <c r="J1139" t="s">
        <v>907</v>
      </c>
      <c r="K1139" t="s">
        <v>908</v>
      </c>
      <c r="L1139">
        <v>1348</v>
      </c>
      <c r="N1139">
        <v>1009</v>
      </c>
      <c r="O1139" t="s">
        <v>32</v>
      </c>
      <c r="P1139" t="s">
        <v>32</v>
      </c>
      <c r="Q1139">
        <v>1000</v>
      </c>
      <c r="W1139">
        <v>0</v>
      </c>
      <c r="X1139">
        <v>136000979</v>
      </c>
      <c r="Y1139">
        <v>0.03</v>
      </c>
      <c r="AA1139">
        <v>3960</v>
      </c>
      <c r="AB1139">
        <v>0</v>
      </c>
      <c r="AC1139">
        <v>0</v>
      </c>
      <c r="AD1139">
        <v>0</v>
      </c>
      <c r="AE1139">
        <v>3960</v>
      </c>
      <c r="AF1139">
        <v>0</v>
      </c>
      <c r="AG1139">
        <v>0</v>
      </c>
      <c r="AH1139">
        <v>0</v>
      </c>
      <c r="AI1139">
        <v>1</v>
      </c>
      <c r="AJ1139">
        <v>1</v>
      </c>
      <c r="AK1139">
        <v>1</v>
      </c>
      <c r="AL1139">
        <v>1</v>
      </c>
      <c r="AN1139">
        <v>0</v>
      </c>
      <c r="AO1139">
        <v>1</v>
      </c>
      <c r="AP1139">
        <v>0</v>
      </c>
      <c r="AQ1139">
        <v>0</v>
      </c>
      <c r="AR1139">
        <v>0</v>
      </c>
      <c r="AS1139" t="s">
        <v>3</v>
      </c>
      <c r="AT1139">
        <v>0.03</v>
      </c>
      <c r="AU1139" t="s">
        <v>3</v>
      </c>
      <c r="AV1139">
        <v>0</v>
      </c>
      <c r="AW1139">
        <v>2</v>
      </c>
      <c r="AX1139">
        <v>33360566</v>
      </c>
      <c r="AY1139">
        <v>1</v>
      </c>
      <c r="AZ1139">
        <v>0</v>
      </c>
      <c r="BA1139">
        <v>1373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CX1139">
        <f>Y1139*Source!I1139</f>
        <v>1.5E-3</v>
      </c>
      <c r="CY1139">
        <f>AA1139</f>
        <v>3960</v>
      </c>
      <c r="CZ1139">
        <f>AE1139</f>
        <v>3960</v>
      </c>
      <c r="DA1139">
        <f>AI1139</f>
        <v>1</v>
      </c>
      <c r="DB1139">
        <f>ROUND(ROUND(AT1139*CZ1139,2),2)</f>
        <v>118.8</v>
      </c>
      <c r="DC1139">
        <f>ROUND(ROUND(AT1139*AG1139,2),2)</f>
        <v>0</v>
      </c>
    </row>
    <row r="1140" spans="1:107">
      <c r="A1140">
        <f>ROW(Source!A1139)</f>
        <v>1139</v>
      </c>
      <c r="B1140">
        <v>33304975</v>
      </c>
      <c r="C1140">
        <v>33360550</v>
      </c>
      <c r="D1140">
        <v>31201861</v>
      </c>
      <c r="E1140">
        <v>1</v>
      </c>
      <c r="F1140">
        <v>1</v>
      </c>
      <c r="G1140">
        <v>1</v>
      </c>
      <c r="H1140">
        <v>3</v>
      </c>
      <c r="I1140" t="s">
        <v>909</v>
      </c>
      <c r="J1140" t="s">
        <v>910</v>
      </c>
      <c r="K1140" t="s">
        <v>911</v>
      </c>
      <c r="L1140">
        <v>1348</v>
      </c>
      <c r="N1140">
        <v>1009</v>
      </c>
      <c r="O1140" t="s">
        <v>32</v>
      </c>
      <c r="P1140" t="s">
        <v>32</v>
      </c>
      <c r="Q1140">
        <v>1000</v>
      </c>
      <c r="W1140">
        <v>0</v>
      </c>
      <c r="X1140">
        <v>532254978</v>
      </c>
      <c r="Y1140">
        <v>4.7300000000000002E-2</v>
      </c>
      <c r="AA1140">
        <v>7590</v>
      </c>
      <c r="AB1140">
        <v>0</v>
      </c>
      <c r="AC1140">
        <v>0</v>
      </c>
      <c r="AD1140">
        <v>0</v>
      </c>
      <c r="AE1140">
        <v>7590</v>
      </c>
      <c r="AF1140">
        <v>0</v>
      </c>
      <c r="AG1140">
        <v>0</v>
      </c>
      <c r="AH1140">
        <v>0</v>
      </c>
      <c r="AI1140">
        <v>1</v>
      </c>
      <c r="AJ1140">
        <v>1</v>
      </c>
      <c r="AK1140">
        <v>1</v>
      </c>
      <c r="AL1140">
        <v>1</v>
      </c>
      <c r="AN1140">
        <v>0</v>
      </c>
      <c r="AO1140">
        <v>1</v>
      </c>
      <c r="AP1140">
        <v>0</v>
      </c>
      <c r="AQ1140">
        <v>0</v>
      </c>
      <c r="AR1140">
        <v>0</v>
      </c>
      <c r="AS1140" t="s">
        <v>3</v>
      </c>
      <c r="AT1140">
        <v>4.7300000000000002E-2</v>
      </c>
      <c r="AU1140" t="s">
        <v>3</v>
      </c>
      <c r="AV1140">
        <v>0</v>
      </c>
      <c r="AW1140">
        <v>2</v>
      </c>
      <c r="AX1140">
        <v>33360567</v>
      </c>
      <c r="AY1140">
        <v>1</v>
      </c>
      <c r="AZ1140">
        <v>0</v>
      </c>
      <c r="BA1140">
        <v>1374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CX1140">
        <f>Y1140*Source!I1139</f>
        <v>2.3650000000000003E-3</v>
      </c>
      <c r="CY1140">
        <f>AA1140</f>
        <v>7590</v>
      </c>
      <c r="CZ1140">
        <f>AE1140</f>
        <v>7590</v>
      </c>
      <c r="DA1140">
        <f>AI1140</f>
        <v>1</v>
      </c>
      <c r="DB1140">
        <f>ROUND(ROUND(AT1140*CZ1140,2),2)</f>
        <v>359.01</v>
      </c>
      <c r="DC1140">
        <f>ROUND(ROUND(AT1140*AG1140,2),2)</f>
        <v>0</v>
      </c>
    </row>
    <row r="1141" spans="1:107">
      <c r="A1141">
        <f>ROW(Source!A1139)</f>
        <v>1139</v>
      </c>
      <c r="B1141">
        <v>33304975</v>
      </c>
      <c r="C1141">
        <v>33360550</v>
      </c>
      <c r="D1141">
        <v>31214657</v>
      </c>
      <c r="E1141">
        <v>1</v>
      </c>
      <c r="F1141">
        <v>1</v>
      </c>
      <c r="G1141">
        <v>1</v>
      </c>
      <c r="H1141">
        <v>3</v>
      </c>
      <c r="I1141" t="s">
        <v>912</v>
      </c>
      <c r="J1141" t="s">
        <v>913</v>
      </c>
      <c r="K1141" t="s">
        <v>914</v>
      </c>
      <c r="L1141">
        <v>1348</v>
      </c>
      <c r="N1141">
        <v>1009</v>
      </c>
      <c r="O1141" t="s">
        <v>32</v>
      </c>
      <c r="P1141" t="s">
        <v>32</v>
      </c>
      <c r="Q1141">
        <v>1000</v>
      </c>
      <c r="W1141">
        <v>0</v>
      </c>
      <c r="X1141">
        <v>654489916</v>
      </c>
      <c r="Y1141">
        <v>1.2600000000000001E-3</v>
      </c>
      <c r="AA1141">
        <v>9550.01</v>
      </c>
      <c r="AB1141">
        <v>0</v>
      </c>
      <c r="AC1141">
        <v>0</v>
      </c>
      <c r="AD1141">
        <v>0</v>
      </c>
      <c r="AE1141">
        <v>9550.01</v>
      </c>
      <c r="AF1141">
        <v>0</v>
      </c>
      <c r="AG1141">
        <v>0</v>
      </c>
      <c r="AH1141">
        <v>0</v>
      </c>
      <c r="AI1141">
        <v>1</v>
      </c>
      <c r="AJ1141">
        <v>1</v>
      </c>
      <c r="AK1141">
        <v>1</v>
      </c>
      <c r="AL1141">
        <v>1</v>
      </c>
      <c r="AN1141">
        <v>0</v>
      </c>
      <c r="AO1141">
        <v>1</v>
      </c>
      <c r="AP1141">
        <v>0</v>
      </c>
      <c r="AQ1141">
        <v>0</v>
      </c>
      <c r="AR1141">
        <v>0</v>
      </c>
      <c r="AS1141" t="s">
        <v>3</v>
      </c>
      <c r="AT1141">
        <v>1.2600000000000001E-3</v>
      </c>
      <c r="AU1141" t="s">
        <v>3</v>
      </c>
      <c r="AV1141">
        <v>0</v>
      </c>
      <c r="AW1141">
        <v>2</v>
      </c>
      <c r="AX1141">
        <v>33360569</v>
      </c>
      <c r="AY1141">
        <v>1</v>
      </c>
      <c r="AZ1141">
        <v>0</v>
      </c>
      <c r="BA1141">
        <v>1376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CX1141">
        <f>Y1141*Source!I1139</f>
        <v>6.3E-5</v>
      </c>
      <c r="CY1141">
        <f>AA1141</f>
        <v>9550.01</v>
      </c>
      <c r="CZ1141">
        <f>AE1141</f>
        <v>9550.01</v>
      </c>
      <c r="DA1141">
        <f>AI1141</f>
        <v>1</v>
      </c>
      <c r="DB1141">
        <f>ROUND(ROUND(AT1141*CZ1141,2),2)</f>
        <v>12.03</v>
      </c>
      <c r="DC1141">
        <f>ROUND(ROUND(AT1141*AG1141,2),2)</f>
        <v>0</v>
      </c>
    </row>
    <row r="1142" spans="1:107">
      <c r="A1142">
        <f>ROW(Source!A1140)</f>
        <v>1140</v>
      </c>
      <c r="B1142">
        <v>33304960</v>
      </c>
      <c r="C1142">
        <v>33360550</v>
      </c>
      <c r="D1142">
        <v>31172059</v>
      </c>
      <c r="E1142">
        <v>1</v>
      </c>
      <c r="F1142">
        <v>1</v>
      </c>
      <c r="G1142">
        <v>1</v>
      </c>
      <c r="H1142">
        <v>1</v>
      </c>
      <c r="I1142" t="s">
        <v>895</v>
      </c>
      <c r="J1142" t="s">
        <v>3</v>
      </c>
      <c r="K1142" t="s">
        <v>896</v>
      </c>
      <c r="L1142">
        <v>1191</v>
      </c>
      <c r="N1142">
        <v>1013</v>
      </c>
      <c r="O1142" t="s">
        <v>831</v>
      </c>
      <c r="P1142" t="s">
        <v>831</v>
      </c>
      <c r="Q1142">
        <v>1</v>
      </c>
      <c r="W1142">
        <v>0</v>
      </c>
      <c r="X1142">
        <v>1010519658</v>
      </c>
      <c r="Y1142">
        <v>44.132399999999997</v>
      </c>
      <c r="AA1142">
        <v>0</v>
      </c>
      <c r="AB1142">
        <v>0</v>
      </c>
      <c r="AC1142">
        <v>0</v>
      </c>
      <c r="AD1142">
        <v>8.64</v>
      </c>
      <c r="AE1142">
        <v>0</v>
      </c>
      <c r="AF1142">
        <v>0</v>
      </c>
      <c r="AG1142">
        <v>0</v>
      </c>
      <c r="AH1142">
        <v>8.64</v>
      </c>
      <c r="AI1142">
        <v>1</v>
      </c>
      <c r="AJ1142">
        <v>1</v>
      </c>
      <c r="AK1142">
        <v>1</v>
      </c>
      <c r="AL1142">
        <v>1</v>
      </c>
      <c r="AN1142">
        <v>0</v>
      </c>
      <c r="AO1142">
        <v>1</v>
      </c>
      <c r="AP1142">
        <v>1</v>
      </c>
      <c r="AQ1142">
        <v>0</v>
      </c>
      <c r="AR1142">
        <v>0</v>
      </c>
      <c r="AS1142" t="s">
        <v>3</v>
      </c>
      <c r="AT1142">
        <v>31.98</v>
      </c>
      <c r="AU1142" t="s">
        <v>22</v>
      </c>
      <c r="AV1142">
        <v>1</v>
      </c>
      <c r="AW1142">
        <v>2</v>
      </c>
      <c r="AX1142">
        <v>33360560</v>
      </c>
      <c r="AY1142">
        <v>1</v>
      </c>
      <c r="AZ1142">
        <v>0</v>
      </c>
      <c r="BA1142">
        <v>1377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CX1142">
        <f>Y1142*Source!I1140</f>
        <v>2.20662</v>
      </c>
      <c r="CY1142">
        <f>AD1142</f>
        <v>8.64</v>
      </c>
      <c r="CZ1142">
        <f>AH1142</f>
        <v>8.64</v>
      </c>
      <c r="DA1142">
        <f>AL1142</f>
        <v>1</v>
      </c>
      <c r="DB1142">
        <f>ROUND(((ROUND(AT1142*CZ1142,2)*1.2)*1.15),2)</f>
        <v>381.31</v>
      </c>
      <c r="DC1142">
        <f>ROUND(((ROUND(AT1142*AG1142,2)*1.2)*1.15),2)</f>
        <v>0</v>
      </c>
    </row>
    <row r="1143" spans="1:107">
      <c r="A1143">
        <f>ROW(Source!A1140)</f>
        <v>1140</v>
      </c>
      <c r="B1143">
        <v>33304960</v>
      </c>
      <c r="C1143">
        <v>33360550</v>
      </c>
      <c r="D1143">
        <v>31172011</v>
      </c>
      <c r="E1143">
        <v>1</v>
      </c>
      <c r="F1143">
        <v>1</v>
      </c>
      <c r="G1143">
        <v>1</v>
      </c>
      <c r="H1143">
        <v>1</v>
      </c>
      <c r="I1143" t="s">
        <v>832</v>
      </c>
      <c r="J1143" t="s">
        <v>3</v>
      </c>
      <c r="K1143" t="s">
        <v>833</v>
      </c>
      <c r="L1143">
        <v>1191</v>
      </c>
      <c r="N1143">
        <v>1013</v>
      </c>
      <c r="O1143" t="s">
        <v>831</v>
      </c>
      <c r="P1143" t="s">
        <v>831</v>
      </c>
      <c r="Q1143">
        <v>1</v>
      </c>
      <c r="W1143">
        <v>0</v>
      </c>
      <c r="X1143">
        <v>-1417349443</v>
      </c>
      <c r="Y1143">
        <v>0.47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1</v>
      </c>
      <c r="AJ1143">
        <v>1</v>
      </c>
      <c r="AK1143">
        <v>1</v>
      </c>
      <c r="AL1143">
        <v>1</v>
      </c>
      <c r="AN1143">
        <v>0</v>
      </c>
      <c r="AO1143">
        <v>1</v>
      </c>
      <c r="AP1143">
        <v>0</v>
      </c>
      <c r="AQ1143">
        <v>0</v>
      </c>
      <c r="AR1143">
        <v>0</v>
      </c>
      <c r="AS1143" t="s">
        <v>3</v>
      </c>
      <c r="AT1143">
        <v>0.47</v>
      </c>
      <c r="AU1143" t="s">
        <v>3</v>
      </c>
      <c r="AV1143">
        <v>2</v>
      </c>
      <c r="AW1143">
        <v>2</v>
      </c>
      <c r="AX1143">
        <v>33360561</v>
      </c>
      <c r="AY1143">
        <v>1</v>
      </c>
      <c r="AZ1143">
        <v>2048</v>
      </c>
      <c r="BA1143">
        <v>1378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CX1143">
        <f>Y1143*Source!I1140</f>
        <v>2.35E-2</v>
      </c>
      <c r="CY1143">
        <f>AD1143</f>
        <v>0</v>
      </c>
      <c r="CZ1143">
        <f>AH1143</f>
        <v>0</v>
      </c>
      <c r="DA1143">
        <f>AL1143</f>
        <v>1</v>
      </c>
      <c r="DB1143">
        <f>ROUND(ROUND(AT1143*CZ1143,2),2)</f>
        <v>0</v>
      </c>
      <c r="DC1143">
        <f>ROUND(ROUND(AT1143*AG1143,2),2)</f>
        <v>0</v>
      </c>
    </row>
    <row r="1144" spans="1:107">
      <c r="A1144">
        <f>ROW(Source!A1140)</f>
        <v>1140</v>
      </c>
      <c r="B1144">
        <v>33304960</v>
      </c>
      <c r="C1144">
        <v>33360550</v>
      </c>
      <c r="D1144">
        <v>31259116</v>
      </c>
      <c r="E1144">
        <v>1</v>
      </c>
      <c r="F1144">
        <v>1</v>
      </c>
      <c r="G1144">
        <v>1</v>
      </c>
      <c r="H1144">
        <v>2</v>
      </c>
      <c r="I1144" t="s">
        <v>897</v>
      </c>
      <c r="J1144" t="s">
        <v>898</v>
      </c>
      <c r="K1144" t="s">
        <v>899</v>
      </c>
      <c r="L1144">
        <v>1368</v>
      </c>
      <c r="N1144">
        <v>1011</v>
      </c>
      <c r="O1144" t="s">
        <v>837</v>
      </c>
      <c r="P1144" t="s">
        <v>837</v>
      </c>
      <c r="Q1144">
        <v>1</v>
      </c>
      <c r="W1144">
        <v>0</v>
      </c>
      <c r="X1144">
        <v>520357435</v>
      </c>
      <c r="Y1144">
        <v>0.34500000000000003</v>
      </c>
      <c r="AA1144">
        <v>0</v>
      </c>
      <c r="AB1144">
        <v>30</v>
      </c>
      <c r="AC1144">
        <v>0</v>
      </c>
      <c r="AD1144">
        <v>0</v>
      </c>
      <c r="AE1144">
        <v>0</v>
      </c>
      <c r="AF1144">
        <v>30</v>
      </c>
      <c r="AG1144">
        <v>0</v>
      </c>
      <c r="AH1144">
        <v>0</v>
      </c>
      <c r="AI1144">
        <v>1</v>
      </c>
      <c r="AJ1144">
        <v>1</v>
      </c>
      <c r="AK1144">
        <v>1</v>
      </c>
      <c r="AL1144">
        <v>1</v>
      </c>
      <c r="AN1144">
        <v>0</v>
      </c>
      <c r="AO1144">
        <v>1</v>
      </c>
      <c r="AP1144">
        <v>1</v>
      </c>
      <c r="AQ1144">
        <v>0</v>
      </c>
      <c r="AR1144">
        <v>0</v>
      </c>
      <c r="AS1144" t="s">
        <v>3</v>
      </c>
      <c r="AT1144">
        <v>0.23</v>
      </c>
      <c r="AU1144" t="s">
        <v>21</v>
      </c>
      <c r="AV1144">
        <v>0</v>
      </c>
      <c r="AW1144">
        <v>2</v>
      </c>
      <c r="AX1144">
        <v>33360562</v>
      </c>
      <c r="AY1144">
        <v>1</v>
      </c>
      <c r="AZ1144">
        <v>0</v>
      </c>
      <c r="BA1144">
        <v>1379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CX1144">
        <f>Y1144*Source!I1140</f>
        <v>1.7250000000000001E-2</v>
      </c>
      <c r="CY1144">
        <f>AB1144</f>
        <v>30</v>
      </c>
      <c r="CZ1144">
        <f>AF1144</f>
        <v>30</v>
      </c>
      <c r="DA1144">
        <f>AJ1144</f>
        <v>1</v>
      </c>
      <c r="DB1144">
        <f>ROUND(((ROUND(AT1144*CZ1144,2)*1.2)*1.25),2)</f>
        <v>10.35</v>
      </c>
      <c r="DC1144">
        <f>ROUND(((ROUND(AT1144*AG1144,2)*1.2)*1.25),2)</f>
        <v>0</v>
      </c>
    </row>
    <row r="1145" spans="1:107">
      <c r="A1145">
        <f>ROW(Source!A1140)</f>
        <v>1140</v>
      </c>
      <c r="B1145">
        <v>33304960</v>
      </c>
      <c r="C1145">
        <v>33360550</v>
      </c>
      <c r="D1145">
        <v>31259879</v>
      </c>
      <c r="E1145">
        <v>1</v>
      </c>
      <c r="F1145">
        <v>1</v>
      </c>
      <c r="G1145">
        <v>1</v>
      </c>
      <c r="H1145">
        <v>2</v>
      </c>
      <c r="I1145" t="s">
        <v>841</v>
      </c>
      <c r="J1145" t="s">
        <v>842</v>
      </c>
      <c r="K1145" t="s">
        <v>843</v>
      </c>
      <c r="L1145">
        <v>1368</v>
      </c>
      <c r="N1145">
        <v>1011</v>
      </c>
      <c r="O1145" t="s">
        <v>837</v>
      </c>
      <c r="P1145" t="s">
        <v>837</v>
      </c>
      <c r="Q1145">
        <v>1</v>
      </c>
      <c r="W1145">
        <v>0</v>
      </c>
      <c r="X1145">
        <v>1372534845</v>
      </c>
      <c r="Y1145">
        <v>0.70499999999999996</v>
      </c>
      <c r="AA1145">
        <v>0</v>
      </c>
      <c r="AB1145">
        <v>65.709999999999994</v>
      </c>
      <c r="AC1145">
        <v>11.6</v>
      </c>
      <c r="AD1145">
        <v>0</v>
      </c>
      <c r="AE1145">
        <v>0</v>
      </c>
      <c r="AF1145">
        <v>65.709999999999994</v>
      </c>
      <c r="AG1145">
        <v>11.6</v>
      </c>
      <c r="AH1145">
        <v>0</v>
      </c>
      <c r="AI1145">
        <v>1</v>
      </c>
      <c r="AJ1145">
        <v>1</v>
      </c>
      <c r="AK1145">
        <v>1</v>
      </c>
      <c r="AL1145">
        <v>1</v>
      </c>
      <c r="AN1145">
        <v>0</v>
      </c>
      <c r="AO1145">
        <v>1</v>
      </c>
      <c r="AP1145">
        <v>1</v>
      </c>
      <c r="AQ1145">
        <v>0</v>
      </c>
      <c r="AR1145">
        <v>0</v>
      </c>
      <c r="AS1145" t="s">
        <v>3</v>
      </c>
      <c r="AT1145">
        <v>0.47</v>
      </c>
      <c r="AU1145" t="s">
        <v>21</v>
      </c>
      <c r="AV1145">
        <v>0</v>
      </c>
      <c r="AW1145">
        <v>2</v>
      </c>
      <c r="AX1145">
        <v>33360563</v>
      </c>
      <c r="AY1145">
        <v>1</v>
      </c>
      <c r="AZ1145">
        <v>0</v>
      </c>
      <c r="BA1145">
        <v>1380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CX1145">
        <f>Y1145*Source!I1140</f>
        <v>3.5249999999999997E-2</v>
      </c>
      <c r="CY1145">
        <f>AB1145</f>
        <v>65.709999999999994</v>
      </c>
      <c r="CZ1145">
        <f>AF1145</f>
        <v>65.709999999999994</v>
      </c>
      <c r="DA1145">
        <f>AJ1145</f>
        <v>1</v>
      </c>
      <c r="DB1145">
        <f>ROUND(((ROUND(AT1145*CZ1145,2)*1.2)*1.25),2)</f>
        <v>46.32</v>
      </c>
      <c r="DC1145">
        <f>ROUND(((ROUND(AT1145*AG1145,2)*1.2)*1.25),2)</f>
        <v>8.18</v>
      </c>
    </row>
    <row r="1146" spans="1:107">
      <c r="A1146">
        <f>ROW(Source!A1140)</f>
        <v>1140</v>
      </c>
      <c r="B1146">
        <v>33304960</v>
      </c>
      <c r="C1146">
        <v>33360550</v>
      </c>
      <c r="D1146">
        <v>31260961</v>
      </c>
      <c r="E1146">
        <v>1</v>
      </c>
      <c r="F1146">
        <v>1</v>
      </c>
      <c r="G1146">
        <v>1</v>
      </c>
      <c r="H1146">
        <v>2</v>
      </c>
      <c r="I1146" t="s">
        <v>900</v>
      </c>
      <c r="J1146" t="s">
        <v>901</v>
      </c>
      <c r="K1146" t="s">
        <v>902</v>
      </c>
      <c r="L1146">
        <v>1368</v>
      </c>
      <c r="N1146">
        <v>1011</v>
      </c>
      <c r="O1146" t="s">
        <v>837</v>
      </c>
      <c r="P1146" t="s">
        <v>837</v>
      </c>
      <c r="Q1146">
        <v>1</v>
      </c>
      <c r="W1146">
        <v>0</v>
      </c>
      <c r="X1146">
        <v>1581354540</v>
      </c>
      <c r="Y1146">
        <v>1.8900000000000001</v>
      </c>
      <c r="AA1146">
        <v>0</v>
      </c>
      <c r="AB1146">
        <v>2.16</v>
      </c>
      <c r="AC1146">
        <v>0</v>
      </c>
      <c r="AD1146">
        <v>0</v>
      </c>
      <c r="AE1146">
        <v>0</v>
      </c>
      <c r="AF1146">
        <v>2.16</v>
      </c>
      <c r="AG1146">
        <v>0</v>
      </c>
      <c r="AH1146">
        <v>0</v>
      </c>
      <c r="AI1146">
        <v>1</v>
      </c>
      <c r="AJ1146">
        <v>1</v>
      </c>
      <c r="AK1146">
        <v>1</v>
      </c>
      <c r="AL1146">
        <v>1</v>
      </c>
      <c r="AN1146">
        <v>0</v>
      </c>
      <c r="AO1146">
        <v>1</v>
      </c>
      <c r="AP1146">
        <v>1</v>
      </c>
      <c r="AQ1146">
        <v>0</v>
      </c>
      <c r="AR1146">
        <v>0</v>
      </c>
      <c r="AS1146" t="s">
        <v>3</v>
      </c>
      <c r="AT1146">
        <v>1.26</v>
      </c>
      <c r="AU1146" t="s">
        <v>21</v>
      </c>
      <c r="AV1146">
        <v>0</v>
      </c>
      <c r="AW1146">
        <v>2</v>
      </c>
      <c r="AX1146">
        <v>33360564</v>
      </c>
      <c r="AY1146">
        <v>1</v>
      </c>
      <c r="AZ1146">
        <v>0</v>
      </c>
      <c r="BA1146">
        <v>1381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CX1146">
        <f>Y1146*Source!I1140</f>
        <v>9.4500000000000015E-2</v>
      </c>
      <c r="CY1146">
        <f>AB1146</f>
        <v>2.16</v>
      </c>
      <c r="CZ1146">
        <f>AF1146</f>
        <v>2.16</v>
      </c>
      <c r="DA1146">
        <f>AJ1146</f>
        <v>1</v>
      </c>
      <c r="DB1146">
        <f>ROUND(((ROUND(AT1146*CZ1146,2)*1.2)*1.25),2)</f>
        <v>4.08</v>
      </c>
      <c r="DC1146">
        <f>ROUND(((ROUND(AT1146*AG1146,2)*1.2)*1.25),2)</f>
        <v>0</v>
      </c>
    </row>
    <row r="1147" spans="1:107">
      <c r="A1147">
        <f>ROW(Source!A1140)</f>
        <v>1140</v>
      </c>
      <c r="B1147">
        <v>33304960</v>
      </c>
      <c r="C1147">
        <v>33360550</v>
      </c>
      <c r="D1147">
        <v>31176145</v>
      </c>
      <c r="E1147">
        <v>1</v>
      </c>
      <c r="F1147">
        <v>1</v>
      </c>
      <c r="G1147">
        <v>1</v>
      </c>
      <c r="H1147">
        <v>3</v>
      </c>
      <c r="I1147" t="s">
        <v>903</v>
      </c>
      <c r="J1147" t="s">
        <v>904</v>
      </c>
      <c r="K1147" t="s">
        <v>905</v>
      </c>
      <c r="L1147">
        <v>1348</v>
      </c>
      <c r="N1147">
        <v>1009</v>
      </c>
      <c r="O1147" t="s">
        <v>32</v>
      </c>
      <c r="P1147" t="s">
        <v>32</v>
      </c>
      <c r="Q1147">
        <v>1000</v>
      </c>
      <c r="W1147">
        <v>0</v>
      </c>
      <c r="X1147">
        <v>1554699552</v>
      </c>
      <c r="Y1147">
        <v>1.26E-2</v>
      </c>
      <c r="AA1147">
        <v>1412.5</v>
      </c>
      <c r="AB1147">
        <v>0</v>
      </c>
      <c r="AC1147">
        <v>0</v>
      </c>
      <c r="AD1147">
        <v>0</v>
      </c>
      <c r="AE1147">
        <v>1412.5</v>
      </c>
      <c r="AF1147">
        <v>0</v>
      </c>
      <c r="AG1147">
        <v>0</v>
      </c>
      <c r="AH1147">
        <v>0</v>
      </c>
      <c r="AI1147">
        <v>1</v>
      </c>
      <c r="AJ1147">
        <v>1</v>
      </c>
      <c r="AK1147">
        <v>1</v>
      </c>
      <c r="AL1147">
        <v>1</v>
      </c>
      <c r="AN1147">
        <v>0</v>
      </c>
      <c r="AO1147">
        <v>1</v>
      </c>
      <c r="AP1147">
        <v>0</v>
      </c>
      <c r="AQ1147">
        <v>0</v>
      </c>
      <c r="AR1147">
        <v>0</v>
      </c>
      <c r="AS1147" t="s">
        <v>3</v>
      </c>
      <c r="AT1147">
        <v>1.26E-2</v>
      </c>
      <c r="AU1147" t="s">
        <v>3</v>
      </c>
      <c r="AV1147">
        <v>0</v>
      </c>
      <c r="AW1147">
        <v>2</v>
      </c>
      <c r="AX1147">
        <v>33360565</v>
      </c>
      <c r="AY1147">
        <v>1</v>
      </c>
      <c r="AZ1147">
        <v>0</v>
      </c>
      <c r="BA1147">
        <v>1382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CX1147">
        <f>Y1147*Source!I1140</f>
        <v>6.3000000000000003E-4</v>
      </c>
      <c r="CY1147">
        <f>AA1147</f>
        <v>1412.5</v>
      </c>
      <c r="CZ1147">
        <f>AE1147</f>
        <v>1412.5</v>
      </c>
      <c r="DA1147">
        <f>AI1147</f>
        <v>1</v>
      </c>
      <c r="DB1147">
        <f>ROUND(ROUND(AT1147*CZ1147,2),2)</f>
        <v>17.8</v>
      </c>
      <c r="DC1147">
        <f>ROUND(ROUND(AT1147*AG1147,2),2)</f>
        <v>0</v>
      </c>
    </row>
    <row r="1148" spans="1:107">
      <c r="A1148">
        <f>ROW(Source!A1140)</f>
        <v>1140</v>
      </c>
      <c r="B1148">
        <v>33304960</v>
      </c>
      <c r="C1148">
        <v>33360550</v>
      </c>
      <c r="D1148">
        <v>31176252</v>
      </c>
      <c r="E1148">
        <v>1</v>
      </c>
      <c r="F1148">
        <v>1</v>
      </c>
      <c r="G1148">
        <v>1</v>
      </c>
      <c r="H1148">
        <v>3</v>
      </c>
      <c r="I1148" t="s">
        <v>906</v>
      </c>
      <c r="J1148" t="s">
        <v>907</v>
      </c>
      <c r="K1148" t="s">
        <v>908</v>
      </c>
      <c r="L1148">
        <v>1348</v>
      </c>
      <c r="N1148">
        <v>1009</v>
      </c>
      <c r="O1148" t="s">
        <v>32</v>
      </c>
      <c r="P1148" t="s">
        <v>32</v>
      </c>
      <c r="Q1148">
        <v>1000</v>
      </c>
      <c r="W1148">
        <v>0</v>
      </c>
      <c r="X1148">
        <v>136000979</v>
      </c>
      <c r="Y1148">
        <v>0.03</v>
      </c>
      <c r="AA1148">
        <v>3960</v>
      </c>
      <c r="AB1148">
        <v>0</v>
      </c>
      <c r="AC1148">
        <v>0</v>
      </c>
      <c r="AD1148">
        <v>0</v>
      </c>
      <c r="AE1148">
        <v>3960</v>
      </c>
      <c r="AF1148">
        <v>0</v>
      </c>
      <c r="AG1148">
        <v>0</v>
      </c>
      <c r="AH1148">
        <v>0</v>
      </c>
      <c r="AI1148">
        <v>1</v>
      </c>
      <c r="AJ1148">
        <v>1</v>
      </c>
      <c r="AK1148">
        <v>1</v>
      </c>
      <c r="AL1148">
        <v>1</v>
      </c>
      <c r="AN1148">
        <v>0</v>
      </c>
      <c r="AO1148">
        <v>1</v>
      </c>
      <c r="AP1148">
        <v>0</v>
      </c>
      <c r="AQ1148">
        <v>0</v>
      </c>
      <c r="AR1148">
        <v>0</v>
      </c>
      <c r="AS1148" t="s">
        <v>3</v>
      </c>
      <c r="AT1148">
        <v>0.03</v>
      </c>
      <c r="AU1148" t="s">
        <v>3</v>
      </c>
      <c r="AV1148">
        <v>0</v>
      </c>
      <c r="AW1148">
        <v>2</v>
      </c>
      <c r="AX1148">
        <v>33360566</v>
      </c>
      <c r="AY1148">
        <v>1</v>
      </c>
      <c r="AZ1148">
        <v>0</v>
      </c>
      <c r="BA1148">
        <v>1383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CX1148">
        <f>Y1148*Source!I1140</f>
        <v>1.5E-3</v>
      </c>
      <c r="CY1148">
        <f>AA1148</f>
        <v>3960</v>
      </c>
      <c r="CZ1148">
        <f>AE1148</f>
        <v>3960</v>
      </c>
      <c r="DA1148">
        <f>AI1148</f>
        <v>1</v>
      </c>
      <c r="DB1148">
        <f>ROUND(ROUND(AT1148*CZ1148,2),2)</f>
        <v>118.8</v>
      </c>
      <c r="DC1148">
        <f>ROUND(ROUND(AT1148*AG1148,2),2)</f>
        <v>0</v>
      </c>
    </row>
    <row r="1149" spans="1:107">
      <c r="A1149">
        <f>ROW(Source!A1140)</f>
        <v>1140</v>
      </c>
      <c r="B1149">
        <v>33304960</v>
      </c>
      <c r="C1149">
        <v>33360550</v>
      </c>
      <c r="D1149">
        <v>31201861</v>
      </c>
      <c r="E1149">
        <v>1</v>
      </c>
      <c r="F1149">
        <v>1</v>
      </c>
      <c r="G1149">
        <v>1</v>
      </c>
      <c r="H1149">
        <v>3</v>
      </c>
      <c r="I1149" t="s">
        <v>909</v>
      </c>
      <c r="J1149" t="s">
        <v>910</v>
      </c>
      <c r="K1149" t="s">
        <v>911</v>
      </c>
      <c r="L1149">
        <v>1348</v>
      </c>
      <c r="N1149">
        <v>1009</v>
      </c>
      <c r="O1149" t="s">
        <v>32</v>
      </c>
      <c r="P1149" t="s">
        <v>32</v>
      </c>
      <c r="Q1149">
        <v>1000</v>
      </c>
      <c r="W1149">
        <v>0</v>
      </c>
      <c r="X1149">
        <v>532254978</v>
      </c>
      <c r="Y1149">
        <v>4.7300000000000002E-2</v>
      </c>
      <c r="AA1149">
        <v>7590</v>
      </c>
      <c r="AB1149">
        <v>0</v>
      </c>
      <c r="AC1149">
        <v>0</v>
      </c>
      <c r="AD1149">
        <v>0</v>
      </c>
      <c r="AE1149">
        <v>7590</v>
      </c>
      <c r="AF1149">
        <v>0</v>
      </c>
      <c r="AG1149">
        <v>0</v>
      </c>
      <c r="AH1149">
        <v>0</v>
      </c>
      <c r="AI1149">
        <v>1</v>
      </c>
      <c r="AJ1149">
        <v>1</v>
      </c>
      <c r="AK1149">
        <v>1</v>
      </c>
      <c r="AL1149">
        <v>1</v>
      </c>
      <c r="AN1149">
        <v>0</v>
      </c>
      <c r="AO1149">
        <v>1</v>
      </c>
      <c r="AP1149">
        <v>0</v>
      </c>
      <c r="AQ1149">
        <v>0</v>
      </c>
      <c r="AR1149">
        <v>0</v>
      </c>
      <c r="AS1149" t="s">
        <v>3</v>
      </c>
      <c r="AT1149">
        <v>4.7300000000000002E-2</v>
      </c>
      <c r="AU1149" t="s">
        <v>3</v>
      </c>
      <c r="AV1149">
        <v>0</v>
      </c>
      <c r="AW1149">
        <v>2</v>
      </c>
      <c r="AX1149">
        <v>33360567</v>
      </c>
      <c r="AY1149">
        <v>1</v>
      </c>
      <c r="AZ1149">
        <v>0</v>
      </c>
      <c r="BA1149">
        <v>1384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CX1149">
        <f>Y1149*Source!I1140</f>
        <v>2.3650000000000003E-3</v>
      </c>
      <c r="CY1149">
        <f>AA1149</f>
        <v>7590</v>
      </c>
      <c r="CZ1149">
        <f>AE1149</f>
        <v>7590</v>
      </c>
      <c r="DA1149">
        <f>AI1149</f>
        <v>1</v>
      </c>
      <c r="DB1149">
        <f>ROUND(ROUND(AT1149*CZ1149,2),2)</f>
        <v>359.01</v>
      </c>
      <c r="DC1149">
        <f>ROUND(ROUND(AT1149*AG1149,2),2)</f>
        <v>0</v>
      </c>
    </row>
    <row r="1150" spans="1:107">
      <c r="A1150">
        <f>ROW(Source!A1140)</f>
        <v>1140</v>
      </c>
      <c r="B1150">
        <v>33304960</v>
      </c>
      <c r="C1150">
        <v>33360550</v>
      </c>
      <c r="D1150">
        <v>31214657</v>
      </c>
      <c r="E1150">
        <v>1</v>
      </c>
      <c r="F1150">
        <v>1</v>
      </c>
      <c r="G1150">
        <v>1</v>
      </c>
      <c r="H1150">
        <v>3</v>
      </c>
      <c r="I1150" t="s">
        <v>912</v>
      </c>
      <c r="J1150" t="s">
        <v>913</v>
      </c>
      <c r="K1150" t="s">
        <v>914</v>
      </c>
      <c r="L1150">
        <v>1348</v>
      </c>
      <c r="N1150">
        <v>1009</v>
      </c>
      <c r="O1150" t="s">
        <v>32</v>
      </c>
      <c r="P1150" t="s">
        <v>32</v>
      </c>
      <c r="Q1150">
        <v>1000</v>
      </c>
      <c r="W1150">
        <v>0</v>
      </c>
      <c r="X1150">
        <v>654489916</v>
      </c>
      <c r="Y1150">
        <v>1.2600000000000001E-3</v>
      </c>
      <c r="AA1150">
        <v>9550.01</v>
      </c>
      <c r="AB1150">
        <v>0</v>
      </c>
      <c r="AC1150">
        <v>0</v>
      </c>
      <c r="AD1150">
        <v>0</v>
      </c>
      <c r="AE1150">
        <v>9550.01</v>
      </c>
      <c r="AF1150">
        <v>0</v>
      </c>
      <c r="AG1150">
        <v>0</v>
      </c>
      <c r="AH1150">
        <v>0</v>
      </c>
      <c r="AI1150">
        <v>1</v>
      </c>
      <c r="AJ1150">
        <v>1</v>
      </c>
      <c r="AK1150">
        <v>1</v>
      </c>
      <c r="AL1150">
        <v>1</v>
      </c>
      <c r="AN1150">
        <v>0</v>
      </c>
      <c r="AO1150">
        <v>1</v>
      </c>
      <c r="AP1150">
        <v>0</v>
      </c>
      <c r="AQ1150">
        <v>0</v>
      </c>
      <c r="AR1150">
        <v>0</v>
      </c>
      <c r="AS1150" t="s">
        <v>3</v>
      </c>
      <c r="AT1150">
        <v>1.2600000000000001E-3</v>
      </c>
      <c r="AU1150" t="s">
        <v>3</v>
      </c>
      <c r="AV1150">
        <v>0</v>
      </c>
      <c r="AW1150">
        <v>2</v>
      </c>
      <c r="AX1150">
        <v>33360569</v>
      </c>
      <c r="AY1150">
        <v>1</v>
      </c>
      <c r="AZ1150">
        <v>0</v>
      </c>
      <c r="BA1150">
        <v>1386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CX1150">
        <f>Y1150*Source!I1140</f>
        <v>6.3E-5</v>
      </c>
      <c r="CY1150">
        <f>AA1150</f>
        <v>9550.01</v>
      </c>
      <c r="CZ1150">
        <f>AE1150</f>
        <v>9550.01</v>
      </c>
      <c r="DA1150">
        <f>AI1150</f>
        <v>1</v>
      </c>
      <c r="DB1150">
        <f>ROUND(ROUND(AT1150*CZ1150,2),2)</f>
        <v>12.03</v>
      </c>
      <c r="DC1150">
        <f>ROUND(ROUND(AT1150*AG1150,2),2)</f>
        <v>0</v>
      </c>
    </row>
    <row r="1151" spans="1:107">
      <c r="A1151">
        <f>ROW(Source!A1143)</f>
        <v>1143</v>
      </c>
      <c r="B1151">
        <v>33304975</v>
      </c>
      <c r="C1151">
        <v>33360571</v>
      </c>
      <c r="D1151">
        <v>31172061</v>
      </c>
      <c r="E1151">
        <v>1</v>
      </c>
      <c r="F1151">
        <v>1</v>
      </c>
      <c r="G1151">
        <v>1</v>
      </c>
      <c r="H1151">
        <v>1</v>
      </c>
      <c r="I1151" t="s">
        <v>850</v>
      </c>
      <c r="J1151" t="s">
        <v>3</v>
      </c>
      <c r="K1151" t="s">
        <v>851</v>
      </c>
      <c r="L1151">
        <v>1191</v>
      </c>
      <c r="N1151">
        <v>1013</v>
      </c>
      <c r="O1151" t="s">
        <v>831</v>
      </c>
      <c r="P1151" t="s">
        <v>831</v>
      </c>
      <c r="Q1151">
        <v>1</v>
      </c>
      <c r="W1151">
        <v>0</v>
      </c>
      <c r="X1151">
        <v>-784637506</v>
      </c>
      <c r="Y1151">
        <v>183.51239999999999</v>
      </c>
      <c r="AA1151">
        <v>0</v>
      </c>
      <c r="AB1151">
        <v>0</v>
      </c>
      <c r="AC1151">
        <v>0</v>
      </c>
      <c r="AD1151">
        <v>8.74</v>
      </c>
      <c r="AE1151">
        <v>0</v>
      </c>
      <c r="AF1151">
        <v>0</v>
      </c>
      <c r="AG1151">
        <v>0</v>
      </c>
      <c r="AH1151">
        <v>8.74</v>
      </c>
      <c r="AI1151">
        <v>1</v>
      </c>
      <c r="AJ1151">
        <v>1</v>
      </c>
      <c r="AK1151">
        <v>1</v>
      </c>
      <c r="AL1151">
        <v>1</v>
      </c>
      <c r="AN1151">
        <v>0</v>
      </c>
      <c r="AO1151">
        <v>1</v>
      </c>
      <c r="AP1151">
        <v>1</v>
      </c>
      <c r="AQ1151">
        <v>0</v>
      </c>
      <c r="AR1151">
        <v>0</v>
      </c>
      <c r="AS1151" t="s">
        <v>3</v>
      </c>
      <c r="AT1151">
        <v>132.97999999999999</v>
      </c>
      <c r="AU1151" t="s">
        <v>22</v>
      </c>
      <c r="AV1151">
        <v>1</v>
      </c>
      <c r="AW1151">
        <v>2</v>
      </c>
      <c r="AX1151">
        <v>33360681</v>
      </c>
      <c r="AY1151">
        <v>1</v>
      </c>
      <c r="AZ1151">
        <v>0</v>
      </c>
      <c r="BA1151">
        <v>1387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CX1151">
        <f>Y1151*Source!I1143</f>
        <v>2.9361983999999999</v>
      </c>
      <c r="CY1151">
        <f>AD1151</f>
        <v>8.74</v>
      </c>
      <c r="CZ1151">
        <f>AH1151</f>
        <v>8.74</v>
      </c>
      <c r="DA1151">
        <f>AL1151</f>
        <v>1</v>
      </c>
      <c r="DB1151">
        <f>ROUND(((ROUND(AT1151*CZ1151,2)*1.2)*1.15),2)</f>
        <v>1603.91</v>
      </c>
      <c r="DC1151">
        <f>ROUND(((ROUND(AT1151*AG1151,2)*1.2)*1.15),2)</f>
        <v>0</v>
      </c>
    </row>
    <row r="1152" spans="1:107">
      <c r="A1152">
        <f>ROW(Source!A1143)</f>
        <v>1143</v>
      </c>
      <c r="B1152">
        <v>33304975</v>
      </c>
      <c r="C1152">
        <v>33360571</v>
      </c>
      <c r="D1152">
        <v>31172011</v>
      </c>
      <c r="E1152">
        <v>1</v>
      </c>
      <c r="F1152">
        <v>1</v>
      </c>
      <c r="G1152">
        <v>1</v>
      </c>
      <c r="H1152">
        <v>1</v>
      </c>
      <c r="I1152" t="s">
        <v>832</v>
      </c>
      <c r="J1152" t="s">
        <v>3</v>
      </c>
      <c r="K1152" t="s">
        <v>833</v>
      </c>
      <c r="L1152">
        <v>1191</v>
      </c>
      <c r="N1152">
        <v>1013</v>
      </c>
      <c r="O1152" t="s">
        <v>831</v>
      </c>
      <c r="P1152" t="s">
        <v>831</v>
      </c>
      <c r="Q1152">
        <v>1</v>
      </c>
      <c r="W1152">
        <v>0</v>
      </c>
      <c r="X1152">
        <v>-1417349443</v>
      </c>
      <c r="Y1152">
        <v>0.95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1</v>
      </c>
      <c r="AJ1152">
        <v>1</v>
      </c>
      <c r="AK1152">
        <v>1</v>
      </c>
      <c r="AL1152">
        <v>1</v>
      </c>
      <c r="AN1152">
        <v>0</v>
      </c>
      <c r="AO1152">
        <v>1</v>
      </c>
      <c r="AP1152">
        <v>0</v>
      </c>
      <c r="AQ1152">
        <v>0</v>
      </c>
      <c r="AR1152">
        <v>0</v>
      </c>
      <c r="AS1152" t="s">
        <v>3</v>
      </c>
      <c r="AT1152">
        <v>0.95</v>
      </c>
      <c r="AU1152" t="s">
        <v>3</v>
      </c>
      <c r="AV1152">
        <v>2</v>
      </c>
      <c r="AW1152">
        <v>2</v>
      </c>
      <c r="AX1152">
        <v>33360682</v>
      </c>
      <c r="AY1152">
        <v>1</v>
      </c>
      <c r="AZ1152">
        <v>2048</v>
      </c>
      <c r="BA1152">
        <v>1388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CX1152">
        <f>Y1152*Source!I1143</f>
        <v>1.52E-2</v>
      </c>
      <c r="CY1152">
        <f>AD1152</f>
        <v>0</v>
      </c>
      <c r="CZ1152">
        <f>AH1152</f>
        <v>0</v>
      </c>
      <c r="DA1152">
        <f>AL1152</f>
        <v>1</v>
      </c>
      <c r="DB1152">
        <f>ROUND(ROUND(AT1152*CZ1152,2),2)</f>
        <v>0</v>
      </c>
      <c r="DC1152">
        <f>ROUND(ROUND(AT1152*AG1152,2),2)</f>
        <v>0</v>
      </c>
    </row>
    <row r="1153" spans="1:107">
      <c r="A1153">
        <f>ROW(Source!A1143)</f>
        <v>1143</v>
      </c>
      <c r="B1153">
        <v>33304975</v>
      </c>
      <c r="C1153">
        <v>33360571</v>
      </c>
      <c r="D1153">
        <v>31258491</v>
      </c>
      <c r="E1153">
        <v>1</v>
      </c>
      <c r="F1153">
        <v>1</v>
      </c>
      <c r="G1153">
        <v>1</v>
      </c>
      <c r="H1153">
        <v>2</v>
      </c>
      <c r="I1153" t="s">
        <v>834</v>
      </c>
      <c r="J1153" t="s">
        <v>835</v>
      </c>
      <c r="K1153" t="s">
        <v>836</v>
      </c>
      <c r="L1153">
        <v>1368</v>
      </c>
      <c r="N1153">
        <v>1011</v>
      </c>
      <c r="O1153" t="s">
        <v>837</v>
      </c>
      <c r="P1153" t="s">
        <v>837</v>
      </c>
      <c r="Q1153">
        <v>1</v>
      </c>
      <c r="W1153">
        <v>0</v>
      </c>
      <c r="X1153">
        <v>-1718674368</v>
      </c>
      <c r="Y1153">
        <v>0.56999999999999995</v>
      </c>
      <c r="AA1153">
        <v>0</v>
      </c>
      <c r="AB1153">
        <v>111.99</v>
      </c>
      <c r="AC1153">
        <v>13.5</v>
      </c>
      <c r="AD1153">
        <v>0</v>
      </c>
      <c r="AE1153">
        <v>0</v>
      </c>
      <c r="AF1153">
        <v>111.99</v>
      </c>
      <c r="AG1153">
        <v>13.5</v>
      </c>
      <c r="AH1153">
        <v>0</v>
      </c>
      <c r="AI1153">
        <v>1</v>
      </c>
      <c r="AJ1153">
        <v>1</v>
      </c>
      <c r="AK1153">
        <v>1</v>
      </c>
      <c r="AL1153">
        <v>1</v>
      </c>
      <c r="AN1153">
        <v>0</v>
      </c>
      <c r="AO1153">
        <v>1</v>
      </c>
      <c r="AP1153">
        <v>1</v>
      </c>
      <c r="AQ1153">
        <v>0</v>
      </c>
      <c r="AR1153">
        <v>0</v>
      </c>
      <c r="AS1153" t="s">
        <v>3</v>
      </c>
      <c r="AT1153">
        <v>0.38</v>
      </c>
      <c r="AU1153" t="s">
        <v>21</v>
      </c>
      <c r="AV1153">
        <v>0</v>
      </c>
      <c r="AW1153">
        <v>2</v>
      </c>
      <c r="AX1153">
        <v>33360683</v>
      </c>
      <c r="AY1153">
        <v>1</v>
      </c>
      <c r="AZ1153">
        <v>0</v>
      </c>
      <c r="BA1153">
        <v>1389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CX1153">
        <f>Y1153*Source!I1143</f>
        <v>9.1199999999999996E-3</v>
      </c>
      <c r="CY1153">
        <f>AB1153</f>
        <v>111.99</v>
      </c>
      <c r="CZ1153">
        <f>AF1153</f>
        <v>111.99</v>
      </c>
      <c r="DA1153">
        <f>AJ1153</f>
        <v>1</v>
      </c>
      <c r="DB1153">
        <f>ROUND(((ROUND(AT1153*CZ1153,2)*1.2)*1.25),2)</f>
        <v>63.84</v>
      </c>
      <c r="DC1153">
        <f>ROUND(((ROUND(AT1153*AG1153,2)*1.2)*1.25),2)</f>
        <v>7.7</v>
      </c>
    </row>
    <row r="1154" spans="1:107">
      <c r="A1154">
        <f>ROW(Source!A1143)</f>
        <v>1143</v>
      </c>
      <c r="B1154">
        <v>33304975</v>
      </c>
      <c r="C1154">
        <v>33360571</v>
      </c>
      <c r="D1154">
        <v>31258646</v>
      </c>
      <c r="E1154">
        <v>1</v>
      </c>
      <c r="F1154">
        <v>1</v>
      </c>
      <c r="G1154">
        <v>1</v>
      </c>
      <c r="H1154">
        <v>2</v>
      </c>
      <c r="I1154" t="s">
        <v>866</v>
      </c>
      <c r="J1154" t="s">
        <v>867</v>
      </c>
      <c r="K1154" t="s">
        <v>868</v>
      </c>
      <c r="L1154">
        <v>1368</v>
      </c>
      <c r="N1154">
        <v>1011</v>
      </c>
      <c r="O1154" t="s">
        <v>837</v>
      </c>
      <c r="P1154" t="s">
        <v>837</v>
      </c>
      <c r="Q1154">
        <v>1</v>
      </c>
      <c r="W1154">
        <v>0</v>
      </c>
      <c r="X1154">
        <v>-1985289705</v>
      </c>
      <c r="Y1154">
        <v>0.58499999999999996</v>
      </c>
      <c r="AA1154">
        <v>0</v>
      </c>
      <c r="AB1154">
        <v>6.66</v>
      </c>
      <c r="AC1154">
        <v>0</v>
      </c>
      <c r="AD1154">
        <v>0</v>
      </c>
      <c r="AE1154">
        <v>0</v>
      </c>
      <c r="AF1154">
        <v>6.66</v>
      </c>
      <c r="AG1154">
        <v>0</v>
      </c>
      <c r="AH1154">
        <v>0</v>
      </c>
      <c r="AI1154">
        <v>1</v>
      </c>
      <c r="AJ1154">
        <v>1</v>
      </c>
      <c r="AK1154">
        <v>1</v>
      </c>
      <c r="AL1154">
        <v>1</v>
      </c>
      <c r="AN1154">
        <v>0</v>
      </c>
      <c r="AO1154">
        <v>1</v>
      </c>
      <c r="AP1154">
        <v>1</v>
      </c>
      <c r="AQ1154">
        <v>0</v>
      </c>
      <c r="AR1154">
        <v>0</v>
      </c>
      <c r="AS1154" t="s">
        <v>3</v>
      </c>
      <c r="AT1154">
        <v>0.39</v>
      </c>
      <c r="AU1154" t="s">
        <v>21</v>
      </c>
      <c r="AV1154">
        <v>0</v>
      </c>
      <c r="AW1154">
        <v>2</v>
      </c>
      <c r="AX1154">
        <v>33360684</v>
      </c>
      <c r="AY1154">
        <v>1</v>
      </c>
      <c r="AZ1154">
        <v>0</v>
      </c>
      <c r="BA1154">
        <v>1390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CX1154">
        <f>Y1154*Source!I1143</f>
        <v>9.3600000000000003E-3</v>
      </c>
      <c r="CY1154">
        <f>AB1154</f>
        <v>6.66</v>
      </c>
      <c r="CZ1154">
        <f>AF1154</f>
        <v>6.66</v>
      </c>
      <c r="DA1154">
        <f>AJ1154</f>
        <v>1</v>
      </c>
      <c r="DB1154">
        <f>ROUND(((ROUND(AT1154*CZ1154,2)*1.2)*1.25),2)</f>
        <v>3.9</v>
      </c>
      <c r="DC1154">
        <f>ROUND(((ROUND(AT1154*AG1154,2)*1.2)*1.25),2)</f>
        <v>0</v>
      </c>
    </row>
    <row r="1155" spans="1:107">
      <c r="A1155">
        <f>ROW(Source!A1143)</f>
        <v>1143</v>
      </c>
      <c r="B1155">
        <v>33304975</v>
      </c>
      <c r="C1155">
        <v>33360571</v>
      </c>
      <c r="D1155">
        <v>31259879</v>
      </c>
      <c r="E1155">
        <v>1</v>
      </c>
      <c r="F1155">
        <v>1</v>
      </c>
      <c r="G1155">
        <v>1</v>
      </c>
      <c r="H1155">
        <v>2</v>
      </c>
      <c r="I1155" t="s">
        <v>841</v>
      </c>
      <c r="J1155" t="s">
        <v>842</v>
      </c>
      <c r="K1155" t="s">
        <v>843</v>
      </c>
      <c r="L1155">
        <v>1368</v>
      </c>
      <c r="N1155">
        <v>1011</v>
      </c>
      <c r="O1155" t="s">
        <v>837</v>
      </c>
      <c r="P1155" t="s">
        <v>837</v>
      </c>
      <c r="Q1155">
        <v>1</v>
      </c>
      <c r="W1155">
        <v>0</v>
      </c>
      <c r="X1155">
        <v>1372534845</v>
      </c>
      <c r="Y1155">
        <v>0.85499999999999998</v>
      </c>
      <c r="AA1155">
        <v>0</v>
      </c>
      <c r="AB1155">
        <v>65.709999999999994</v>
      </c>
      <c r="AC1155">
        <v>11.6</v>
      </c>
      <c r="AD1155">
        <v>0</v>
      </c>
      <c r="AE1155">
        <v>0</v>
      </c>
      <c r="AF1155">
        <v>65.709999999999994</v>
      </c>
      <c r="AG1155">
        <v>11.6</v>
      </c>
      <c r="AH1155">
        <v>0</v>
      </c>
      <c r="AI1155">
        <v>1</v>
      </c>
      <c r="AJ1155">
        <v>1</v>
      </c>
      <c r="AK1155">
        <v>1</v>
      </c>
      <c r="AL1155">
        <v>1</v>
      </c>
      <c r="AN1155">
        <v>0</v>
      </c>
      <c r="AO1155">
        <v>1</v>
      </c>
      <c r="AP1155">
        <v>1</v>
      </c>
      <c r="AQ1155">
        <v>0</v>
      </c>
      <c r="AR1155">
        <v>0</v>
      </c>
      <c r="AS1155" t="s">
        <v>3</v>
      </c>
      <c r="AT1155">
        <v>0.56999999999999995</v>
      </c>
      <c r="AU1155" t="s">
        <v>21</v>
      </c>
      <c r="AV1155">
        <v>0</v>
      </c>
      <c r="AW1155">
        <v>2</v>
      </c>
      <c r="AX1155">
        <v>33360685</v>
      </c>
      <c r="AY1155">
        <v>1</v>
      </c>
      <c r="AZ1155">
        <v>0</v>
      </c>
      <c r="BA1155">
        <v>1391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CX1155">
        <f>Y1155*Source!I1143</f>
        <v>1.3679999999999999E-2</v>
      </c>
      <c r="CY1155">
        <f>AB1155</f>
        <v>65.709999999999994</v>
      </c>
      <c r="CZ1155">
        <f>AF1155</f>
        <v>65.709999999999994</v>
      </c>
      <c r="DA1155">
        <f>AJ1155</f>
        <v>1</v>
      </c>
      <c r="DB1155">
        <f>ROUND(((ROUND(AT1155*CZ1155,2)*1.2)*1.25),2)</f>
        <v>56.18</v>
      </c>
      <c r="DC1155">
        <f>ROUND(((ROUND(AT1155*AG1155,2)*1.2)*1.25),2)</f>
        <v>9.92</v>
      </c>
    </row>
    <row r="1156" spans="1:107">
      <c r="A1156">
        <f>ROW(Source!A1143)</f>
        <v>1143</v>
      </c>
      <c r="B1156">
        <v>33304975</v>
      </c>
      <c r="C1156">
        <v>33360571</v>
      </c>
      <c r="D1156">
        <v>31260100</v>
      </c>
      <c r="E1156">
        <v>1</v>
      </c>
      <c r="F1156">
        <v>1</v>
      </c>
      <c r="G1156">
        <v>1</v>
      </c>
      <c r="H1156">
        <v>2</v>
      </c>
      <c r="I1156" t="s">
        <v>858</v>
      </c>
      <c r="J1156" t="s">
        <v>859</v>
      </c>
      <c r="K1156" t="s">
        <v>860</v>
      </c>
      <c r="L1156">
        <v>1368</v>
      </c>
      <c r="N1156">
        <v>1011</v>
      </c>
      <c r="O1156" t="s">
        <v>837</v>
      </c>
      <c r="P1156" t="s">
        <v>837</v>
      </c>
      <c r="Q1156">
        <v>1</v>
      </c>
      <c r="W1156">
        <v>0</v>
      </c>
      <c r="X1156">
        <v>-353815937</v>
      </c>
      <c r="Y1156">
        <v>2.3099999999999996</v>
      </c>
      <c r="AA1156">
        <v>0</v>
      </c>
      <c r="AB1156">
        <v>8.1</v>
      </c>
      <c r="AC1156">
        <v>0</v>
      </c>
      <c r="AD1156">
        <v>0</v>
      </c>
      <c r="AE1156">
        <v>0</v>
      </c>
      <c r="AF1156">
        <v>8.1</v>
      </c>
      <c r="AG1156">
        <v>0</v>
      </c>
      <c r="AH1156">
        <v>0</v>
      </c>
      <c r="AI1156">
        <v>1</v>
      </c>
      <c r="AJ1156">
        <v>1</v>
      </c>
      <c r="AK1156">
        <v>1</v>
      </c>
      <c r="AL1156">
        <v>1</v>
      </c>
      <c r="AN1156">
        <v>0</v>
      </c>
      <c r="AO1156">
        <v>1</v>
      </c>
      <c r="AP1156">
        <v>1</v>
      </c>
      <c r="AQ1156">
        <v>0</v>
      </c>
      <c r="AR1156">
        <v>0</v>
      </c>
      <c r="AS1156" t="s">
        <v>3</v>
      </c>
      <c r="AT1156">
        <v>1.54</v>
      </c>
      <c r="AU1156" t="s">
        <v>21</v>
      </c>
      <c r="AV1156">
        <v>0</v>
      </c>
      <c r="AW1156">
        <v>2</v>
      </c>
      <c r="AX1156">
        <v>33360686</v>
      </c>
      <c r="AY1156">
        <v>1</v>
      </c>
      <c r="AZ1156">
        <v>0</v>
      </c>
      <c r="BA1156">
        <v>1392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CX1156">
        <f>Y1156*Source!I1143</f>
        <v>3.6959999999999993E-2</v>
      </c>
      <c r="CY1156">
        <f>AB1156</f>
        <v>8.1</v>
      </c>
      <c r="CZ1156">
        <f>AF1156</f>
        <v>8.1</v>
      </c>
      <c r="DA1156">
        <f>AJ1156</f>
        <v>1</v>
      </c>
      <c r="DB1156">
        <f>ROUND(((ROUND(AT1156*CZ1156,2)*1.2)*1.25),2)</f>
        <v>18.71</v>
      </c>
      <c r="DC1156">
        <f>ROUND(((ROUND(AT1156*AG1156,2)*1.2)*1.25),2)</f>
        <v>0</v>
      </c>
    </row>
    <row r="1157" spans="1:107">
      <c r="A1157">
        <f>ROW(Source!A1143)</f>
        <v>1143</v>
      </c>
      <c r="B1157">
        <v>33304975</v>
      </c>
      <c r="C1157">
        <v>33360571</v>
      </c>
      <c r="D1157">
        <v>31178369</v>
      </c>
      <c r="E1157">
        <v>1</v>
      </c>
      <c r="F1157">
        <v>1</v>
      </c>
      <c r="G1157">
        <v>1</v>
      </c>
      <c r="H1157">
        <v>3</v>
      </c>
      <c r="I1157" t="s">
        <v>915</v>
      </c>
      <c r="J1157" t="s">
        <v>916</v>
      </c>
      <c r="K1157" t="s">
        <v>917</v>
      </c>
      <c r="L1157">
        <v>1346</v>
      </c>
      <c r="N1157">
        <v>1009</v>
      </c>
      <c r="O1157" t="s">
        <v>78</v>
      </c>
      <c r="P1157" t="s">
        <v>78</v>
      </c>
      <c r="Q1157">
        <v>1</v>
      </c>
      <c r="W1157">
        <v>0</v>
      </c>
      <c r="X1157">
        <v>1730218770</v>
      </c>
      <c r="Y1157">
        <v>1.58</v>
      </c>
      <c r="AA1157">
        <v>39.020000000000003</v>
      </c>
      <c r="AB1157">
        <v>0</v>
      </c>
      <c r="AC1157">
        <v>0</v>
      </c>
      <c r="AD1157">
        <v>0</v>
      </c>
      <c r="AE1157">
        <v>39.020000000000003</v>
      </c>
      <c r="AF1157">
        <v>0</v>
      </c>
      <c r="AG1157">
        <v>0</v>
      </c>
      <c r="AH1157">
        <v>0</v>
      </c>
      <c r="AI1157">
        <v>1</v>
      </c>
      <c r="AJ1157">
        <v>1</v>
      </c>
      <c r="AK1157">
        <v>1</v>
      </c>
      <c r="AL1157">
        <v>1</v>
      </c>
      <c r="AN1157">
        <v>0</v>
      </c>
      <c r="AO1157">
        <v>1</v>
      </c>
      <c r="AP1157">
        <v>0</v>
      </c>
      <c r="AQ1157">
        <v>0</v>
      </c>
      <c r="AR1157">
        <v>0</v>
      </c>
      <c r="AS1157" t="s">
        <v>3</v>
      </c>
      <c r="AT1157">
        <v>1.58</v>
      </c>
      <c r="AU1157" t="s">
        <v>3</v>
      </c>
      <c r="AV1157">
        <v>0</v>
      </c>
      <c r="AW1157">
        <v>2</v>
      </c>
      <c r="AX1157">
        <v>33360687</v>
      </c>
      <c r="AY1157">
        <v>1</v>
      </c>
      <c r="AZ1157">
        <v>0</v>
      </c>
      <c r="BA1157">
        <v>1393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CX1157">
        <f>Y1157*Source!I1143</f>
        <v>2.528E-2</v>
      </c>
      <c r="CY1157">
        <f>AA1157</f>
        <v>39.020000000000003</v>
      </c>
      <c r="CZ1157">
        <f>AE1157</f>
        <v>39.020000000000003</v>
      </c>
      <c r="DA1157">
        <f>AI1157</f>
        <v>1</v>
      </c>
      <c r="DB1157">
        <f>ROUND(ROUND(AT1157*CZ1157,2),2)</f>
        <v>61.65</v>
      </c>
      <c r="DC1157">
        <f>ROUND(ROUND(AT1157*AG1157,2),2)</f>
        <v>0</v>
      </c>
    </row>
    <row r="1158" spans="1:107">
      <c r="A1158">
        <f>ROW(Source!A1143)</f>
        <v>1143</v>
      </c>
      <c r="B1158">
        <v>33304975</v>
      </c>
      <c r="C1158">
        <v>33360571</v>
      </c>
      <c r="D1158">
        <v>31178391</v>
      </c>
      <c r="E1158">
        <v>1</v>
      </c>
      <c r="F1158">
        <v>1</v>
      </c>
      <c r="G1158">
        <v>1</v>
      </c>
      <c r="H1158">
        <v>3</v>
      </c>
      <c r="I1158" t="s">
        <v>921</v>
      </c>
      <c r="J1158" t="s">
        <v>922</v>
      </c>
      <c r="K1158" t="s">
        <v>923</v>
      </c>
      <c r="L1158">
        <v>1346</v>
      </c>
      <c r="N1158">
        <v>1009</v>
      </c>
      <c r="O1158" t="s">
        <v>78</v>
      </c>
      <c r="P1158" t="s">
        <v>78</v>
      </c>
      <c r="Q1158">
        <v>1</v>
      </c>
      <c r="W1158">
        <v>0</v>
      </c>
      <c r="X1158">
        <v>-2124370092</v>
      </c>
      <c r="Y1158">
        <v>8.1999999999999993</v>
      </c>
      <c r="AA1158">
        <v>91.29</v>
      </c>
      <c r="AB1158">
        <v>0</v>
      </c>
      <c r="AC1158">
        <v>0</v>
      </c>
      <c r="AD1158">
        <v>0</v>
      </c>
      <c r="AE1158">
        <v>91.29</v>
      </c>
      <c r="AF1158">
        <v>0</v>
      </c>
      <c r="AG1158">
        <v>0</v>
      </c>
      <c r="AH1158">
        <v>0</v>
      </c>
      <c r="AI1158">
        <v>1</v>
      </c>
      <c r="AJ1158">
        <v>1</v>
      </c>
      <c r="AK1158">
        <v>1</v>
      </c>
      <c r="AL1158">
        <v>1</v>
      </c>
      <c r="AN1158">
        <v>0</v>
      </c>
      <c r="AO1158">
        <v>1</v>
      </c>
      <c r="AP1158">
        <v>0</v>
      </c>
      <c r="AQ1158">
        <v>0</v>
      </c>
      <c r="AR1158">
        <v>0</v>
      </c>
      <c r="AS1158" t="s">
        <v>3</v>
      </c>
      <c r="AT1158">
        <v>8.1999999999999993</v>
      </c>
      <c r="AU1158" t="s">
        <v>3</v>
      </c>
      <c r="AV1158">
        <v>0</v>
      </c>
      <c r="AW1158">
        <v>2</v>
      </c>
      <c r="AX1158">
        <v>33360688</v>
      </c>
      <c r="AY1158">
        <v>1</v>
      </c>
      <c r="AZ1158">
        <v>0</v>
      </c>
      <c r="BA1158">
        <v>1394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CX1158">
        <f>Y1158*Source!I1143</f>
        <v>0.13119999999999998</v>
      </c>
      <c r="CY1158">
        <f>AA1158</f>
        <v>91.29</v>
      </c>
      <c r="CZ1158">
        <f>AE1158</f>
        <v>91.29</v>
      </c>
      <c r="DA1158">
        <f>AI1158</f>
        <v>1</v>
      </c>
      <c r="DB1158">
        <f>ROUND(ROUND(AT1158*CZ1158,2),2)</f>
        <v>748.58</v>
      </c>
      <c r="DC1158">
        <f>ROUND(ROUND(AT1158*AG1158,2),2)</f>
        <v>0</v>
      </c>
    </row>
    <row r="1159" spans="1:107">
      <c r="A1159">
        <f>ROW(Source!A1143)</f>
        <v>1143</v>
      </c>
      <c r="B1159">
        <v>33304975</v>
      </c>
      <c r="C1159">
        <v>33360571</v>
      </c>
      <c r="D1159">
        <v>31179550</v>
      </c>
      <c r="E1159">
        <v>1</v>
      </c>
      <c r="F1159">
        <v>1</v>
      </c>
      <c r="G1159">
        <v>1</v>
      </c>
      <c r="H1159">
        <v>3</v>
      </c>
      <c r="I1159" t="s">
        <v>861</v>
      </c>
      <c r="J1159" t="s">
        <v>862</v>
      </c>
      <c r="K1159" t="s">
        <v>863</v>
      </c>
      <c r="L1159">
        <v>1348</v>
      </c>
      <c r="N1159">
        <v>1009</v>
      </c>
      <c r="O1159" t="s">
        <v>32</v>
      </c>
      <c r="P1159" t="s">
        <v>32</v>
      </c>
      <c r="Q1159">
        <v>1000</v>
      </c>
      <c r="W1159">
        <v>0</v>
      </c>
      <c r="X1159">
        <v>-1068056325</v>
      </c>
      <c r="Y1159">
        <v>3.8999999999999999E-4</v>
      </c>
      <c r="AA1159">
        <v>10362</v>
      </c>
      <c r="AB1159">
        <v>0</v>
      </c>
      <c r="AC1159">
        <v>0</v>
      </c>
      <c r="AD1159">
        <v>0</v>
      </c>
      <c r="AE1159">
        <v>10362</v>
      </c>
      <c r="AF1159">
        <v>0</v>
      </c>
      <c r="AG1159">
        <v>0</v>
      </c>
      <c r="AH1159">
        <v>0</v>
      </c>
      <c r="AI1159">
        <v>1</v>
      </c>
      <c r="AJ1159">
        <v>1</v>
      </c>
      <c r="AK1159">
        <v>1</v>
      </c>
      <c r="AL1159">
        <v>1</v>
      </c>
      <c r="AN1159">
        <v>0</v>
      </c>
      <c r="AO1159">
        <v>1</v>
      </c>
      <c r="AP1159">
        <v>0</v>
      </c>
      <c r="AQ1159">
        <v>0</v>
      </c>
      <c r="AR1159">
        <v>0</v>
      </c>
      <c r="AS1159" t="s">
        <v>3</v>
      </c>
      <c r="AT1159">
        <v>3.8999999999999999E-4</v>
      </c>
      <c r="AU1159" t="s">
        <v>3</v>
      </c>
      <c r="AV1159">
        <v>0</v>
      </c>
      <c r="AW1159">
        <v>2</v>
      </c>
      <c r="AX1159">
        <v>33360689</v>
      </c>
      <c r="AY1159">
        <v>1</v>
      </c>
      <c r="AZ1159">
        <v>0</v>
      </c>
      <c r="BA1159">
        <v>1395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CX1159">
        <f>Y1159*Source!I1143</f>
        <v>6.2400000000000004E-6</v>
      </c>
      <c r="CY1159">
        <f>AA1159</f>
        <v>10362</v>
      </c>
      <c r="CZ1159">
        <f>AE1159</f>
        <v>10362</v>
      </c>
      <c r="DA1159">
        <f>AI1159</f>
        <v>1</v>
      </c>
      <c r="DB1159">
        <f>ROUND(ROUND(AT1159*CZ1159,2),2)</f>
        <v>4.04</v>
      </c>
      <c r="DC1159">
        <f>ROUND(ROUND(AT1159*AG1159,2),2)</f>
        <v>0</v>
      </c>
    </row>
    <row r="1160" spans="1:107">
      <c r="A1160">
        <f>ROW(Source!A1143)</f>
        <v>1143</v>
      </c>
      <c r="B1160">
        <v>33304975</v>
      </c>
      <c r="C1160">
        <v>33360571</v>
      </c>
      <c r="D1160">
        <v>31180727</v>
      </c>
      <c r="E1160">
        <v>1</v>
      </c>
      <c r="F1160">
        <v>1</v>
      </c>
      <c r="G1160">
        <v>1</v>
      </c>
      <c r="H1160">
        <v>3</v>
      </c>
      <c r="I1160" t="s">
        <v>844</v>
      </c>
      <c r="J1160" t="s">
        <v>845</v>
      </c>
      <c r="K1160" t="s">
        <v>846</v>
      </c>
      <c r="L1160">
        <v>1348</v>
      </c>
      <c r="N1160">
        <v>1009</v>
      </c>
      <c r="O1160" t="s">
        <v>32</v>
      </c>
      <c r="P1160" t="s">
        <v>32</v>
      </c>
      <c r="Q1160">
        <v>1000</v>
      </c>
      <c r="W1160">
        <v>0</v>
      </c>
      <c r="X1160">
        <v>-437906794</v>
      </c>
      <c r="Y1160">
        <v>1.0999999999999999E-2</v>
      </c>
      <c r="AA1160">
        <v>9040.01</v>
      </c>
      <c r="AB1160">
        <v>0</v>
      </c>
      <c r="AC1160">
        <v>0</v>
      </c>
      <c r="AD1160">
        <v>0</v>
      </c>
      <c r="AE1160">
        <v>9040.01</v>
      </c>
      <c r="AF1160">
        <v>0</v>
      </c>
      <c r="AG1160">
        <v>0</v>
      </c>
      <c r="AH1160">
        <v>0</v>
      </c>
      <c r="AI1160">
        <v>1</v>
      </c>
      <c r="AJ1160">
        <v>1</v>
      </c>
      <c r="AK1160">
        <v>1</v>
      </c>
      <c r="AL1160">
        <v>1</v>
      </c>
      <c r="AN1160">
        <v>0</v>
      </c>
      <c r="AO1160">
        <v>1</v>
      </c>
      <c r="AP1160">
        <v>0</v>
      </c>
      <c r="AQ1160">
        <v>0</v>
      </c>
      <c r="AR1160">
        <v>0</v>
      </c>
      <c r="AS1160" t="s">
        <v>3</v>
      </c>
      <c r="AT1160">
        <v>1.0999999999999999E-2</v>
      </c>
      <c r="AU1160" t="s">
        <v>3</v>
      </c>
      <c r="AV1160">
        <v>0</v>
      </c>
      <c r="AW1160">
        <v>2</v>
      </c>
      <c r="AX1160">
        <v>33360690</v>
      </c>
      <c r="AY1160">
        <v>1</v>
      </c>
      <c r="AZ1160">
        <v>0</v>
      </c>
      <c r="BA1160">
        <v>1396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CX1160">
        <f>Y1160*Source!I1143</f>
        <v>1.76E-4</v>
      </c>
      <c r="CY1160">
        <f>AA1160</f>
        <v>9040.01</v>
      </c>
      <c r="CZ1160">
        <f>AE1160</f>
        <v>9040.01</v>
      </c>
      <c r="DA1160">
        <f>AI1160</f>
        <v>1</v>
      </c>
      <c r="DB1160">
        <f>ROUND(ROUND(AT1160*CZ1160,2),2)</f>
        <v>99.44</v>
      </c>
      <c r="DC1160">
        <f>ROUND(ROUND(AT1160*AG1160,2),2)</f>
        <v>0</v>
      </c>
    </row>
    <row r="1161" spans="1:107">
      <c r="A1161">
        <f>ROW(Source!A1143)</f>
        <v>1143</v>
      </c>
      <c r="B1161">
        <v>33304975</v>
      </c>
      <c r="C1161">
        <v>33360571</v>
      </c>
      <c r="D1161">
        <v>31181610</v>
      </c>
      <c r="E1161">
        <v>1</v>
      </c>
      <c r="F1161">
        <v>1</v>
      </c>
      <c r="G1161">
        <v>1</v>
      </c>
      <c r="H1161">
        <v>3</v>
      </c>
      <c r="I1161" t="s">
        <v>847</v>
      </c>
      <c r="J1161" t="s">
        <v>848</v>
      </c>
      <c r="K1161" t="s">
        <v>849</v>
      </c>
      <c r="L1161">
        <v>1346</v>
      </c>
      <c r="N1161">
        <v>1009</v>
      </c>
      <c r="O1161" t="s">
        <v>78</v>
      </c>
      <c r="P1161" t="s">
        <v>78</v>
      </c>
      <c r="Q1161">
        <v>1</v>
      </c>
      <c r="W1161">
        <v>0</v>
      </c>
      <c r="X1161">
        <v>-731615568</v>
      </c>
      <c r="Y1161">
        <v>7.58</v>
      </c>
      <c r="AA1161">
        <v>23.09</v>
      </c>
      <c r="AB1161">
        <v>0</v>
      </c>
      <c r="AC1161">
        <v>0</v>
      </c>
      <c r="AD1161">
        <v>0</v>
      </c>
      <c r="AE1161">
        <v>23.09</v>
      </c>
      <c r="AF1161">
        <v>0</v>
      </c>
      <c r="AG1161">
        <v>0</v>
      </c>
      <c r="AH1161">
        <v>0</v>
      </c>
      <c r="AI1161">
        <v>1</v>
      </c>
      <c r="AJ1161">
        <v>1</v>
      </c>
      <c r="AK1161">
        <v>1</v>
      </c>
      <c r="AL1161">
        <v>1</v>
      </c>
      <c r="AN1161">
        <v>0</v>
      </c>
      <c r="AO1161">
        <v>1</v>
      </c>
      <c r="AP1161">
        <v>0</v>
      </c>
      <c r="AQ1161">
        <v>0</v>
      </c>
      <c r="AR1161">
        <v>0</v>
      </c>
      <c r="AS1161" t="s">
        <v>3</v>
      </c>
      <c r="AT1161">
        <v>7.58</v>
      </c>
      <c r="AU1161" t="s">
        <v>3</v>
      </c>
      <c r="AV1161">
        <v>0</v>
      </c>
      <c r="AW1161">
        <v>2</v>
      </c>
      <c r="AX1161">
        <v>33360691</v>
      </c>
      <c r="AY1161">
        <v>1</v>
      </c>
      <c r="AZ1161">
        <v>0</v>
      </c>
      <c r="BA1161">
        <v>1397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CX1161">
        <f>Y1161*Source!I1143</f>
        <v>0.12128</v>
      </c>
      <c r="CY1161">
        <f>AA1161</f>
        <v>23.09</v>
      </c>
      <c r="CZ1161">
        <f>AE1161</f>
        <v>23.09</v>
      </c>
      <c r="DA1161">
        <f>AI1161</f>
        <v>1</v>
      </c>
      <c r="DB1161">
        <f>ROUND(ROUND(AT1161*CZ1161,2),2)</f>
        <v>175.02</v>
      </c>
      <c r="DC1161">
        <f>ROUND(ROUND(AT1161*AG1161,2),2)</f>
        <v>0</v>
      </c>
    </row>
    <row r="1162" spans="1:107">
      <c r="A1162">
        <f>ROW(Source!A1144)</f>
        <v>1144</v>
      </c>
      <c r="B1162">
        <v>33304960</v>
      </c>
      <c r="C1162">
        <v>33360571</v>
      </c>
      <c r="D1162">
        <v>31172061</v>
      </c>
      <c r="E1162">
        <v>1</v>
      </c>
      <c r="F1162">
        <v>1</v>
      </c>
      <c r="G1162">
        <v>1</v>
      </c>
      <c r="H1162">
        <v>1</v>
      </c>
      <c r="I1162" t="s">
        <v>850</v>
      </c>
      <c r="J1162" t="s">
        <v>3</v>
      </c>
      <c r="K1162" t="s">
        <v>851</v>
      </c>
      <c r="L1162">
        <v>1191</v>
      </c>
      <c r="N1162">
        <v>1013</v>
      </c>
      <c r="O1162" t="s">
        <v>831</v>
      </c>
      <c r="P1162" t="s">
        <v>831</v>
      </c>
      <c r="Q1162">
        <v>1</v>
      </c>
      <c r="W1162">
        <v>0</v>
      </c>
      <c r="X1162">
        <v>-784637506</v>
      </c>
      <c r="Y1162">
        <v>183.51239999999999</v>
      </c>
      <c r="AA1162">
        <v>0</v>
      </c>
      <c r="AB1162">
        <v>0</v>
      </c>
      <c r="AC1162">
        <v>0</v>
      </c>
      <c r="AD1162">
        <v>8.74</v>
      </c>
      <c r="AE1162">
        <v>0</v>
      </c>
      <c r="AF1162">
        <v>0</v>
      </c>
      <c r="AG1162">
        <v>0</v>
      </c>
      <c r="AH1162">
        <v>8.74</v>
      </c>
      <c r="AI1162">
        <v>1</v>
      </c>
      <c r="AJ1162">
        <v>1</v>
      </c>
      <c r="AK1162">
        <v>1</v>
      </c>
      <c r="AL1162">
        <v>1</v>
      </c>
      <c r="AN1162">
        <v>0</v>
      </c>
      <c r="AO1162">
        <v>1</v>
      </c>
      <c r="AP1162">
        <v>1</v>
      </c>
      <c r="AQ1162">
        <v>0</v>
      </c>
      <c r="AR1162">
        <v>0</v>
      </c>
      <c r="AS1162" t="s">
        <v>3</v>
      </c>
      <c r="AT1162">
        <v>132.97999999999999</v>
      </c>
      <c r="AU1162" t="s">
        <v>22</v>
      </c>
      <c r="AV1162">
        <v>1</v>
      </c>
      <c r="AW1162">
        <v>2</v>
      </c>
      <c r="AX1162">
        <v>33360681</v>
      </c>
      <c r="AY1162">
        <v>1</v>
      </c>
      <c r="AZ1162">
        <v>0</v>
      </c>
      <c r="BA1162">
        <v>1403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CX1162">
        <f>Y1162*Source!I1144</f>
        <v>2.9361983999999999</v>
      </c>
      <c r="CY1162">
        <f>AD1162</f>
        <v>8.74</v>
      </c>
      <c r="CZ1162">
        <f>AH1162</f>
        <v>8.74</v>
      </c>
      <c r="DA1162">
        <f>AL1162</f>
        <v>1</v>
      </c>
      <c r="DB1162">
        <f>ROUND(((ROUND(AT1162*CZ1162,2)*1.2)*1.15),2)</f>
        <v>1603.91</v>
      </c>
      <c r="DC1162">
        <f>ROUND(((ROUND(AT1162*AG1162,2)*1.2)*1.15),2)</f>
        <v>0</v>
      </c>
    </row>
    <row r="1163" spans="1:107">
      <c r="A1163">
        <f>ROW(Source!A1144)</f>
        <v>1144</v>
      </c>
      <c r="B1163">
        <v>33304960</v>
      </c>
      <c r="C1163">
        <v>33360571</v>
      </c>
      <c r="D1163">
        <v>31172011</v>
      </c>
      <c r="E1163">
        <v>1</v>
      </c>
      <c r="F1163">
        <v>1</v>
      </c>
      <c r="G1163">
        <v>1</v>
      </c>
      <c r="H1163">
        <v>1</v>
      </c>
      <c r="I1163" t="s">
        <v>832</v>
      </c>
      <c r="J1163" t="s">
        <v>3</v>
      </c>
      <c r="K1163" t="s">
        <v>833</v>
      </c>
      <c r="L1163">
        <v>1191</v>
      </c>
      <c r="N1163">
        <v>1013</v>
      </c>
      <c r="O1163" t="s">
        <v>831</v>
      </c>
      <c r="P1163" t="s">
        <v>831</v>
      </c>
      <c r="Q1163">
        <v>1</v>
      </c>
      <c r="W1163">
        <v>0</v>
      </c>
      <c r="X1163">
        <v>-1417349443</v>
      </c>
      <c r="Y1163">
        <v>0.95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1</v>
      </c>
      <c r="AJ1163">
        <v>1</v>
      </c>
      <c r="AK1163">
        <v>1</v>
      </c>
      <c r="AL1163">
        <v>1</v>
      </c>
      <c r="AN1163">
        <v>0</v>
      </c>
      <c r="AO1163">
        <v>1</v>
      </c>
      <c r="AP1163">
        <v>0</v>
      </c>
      <c r="AQ1163">
        <v>0</v>
      </c>
      <c r="AR1163">
        <v>0</v>
      </c>
      <c r="AS1163" t="s">
        <v>3</v>
      </c>
      <c r="AT1163">
        <v>0.95</v>
      </c>
      <c r="AU1163" t="s">
        <v>3</v>
      </c>
      <c r="AV1163">
        <v>2</v>
      </c>
      <c r="AW1163">
        <v>2</v>
      </c>
      <c r="AX1163">
        <v>33360682</v>
      </c>
      <c r="AY1163">
        <v>1</v>
      </c>
      <c r="AZ1163">
        <v>2048</v>
      </c>
      <c r="BA1163">
        <v>1404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CX1163">
        <f>Y1163*Source!I1144</f>
        <v>1.52E-2</v>
      </c>
      <c r="CY1163">
        <f>AD1163</f>
        <v>0</v>
      </c>
      <c r="CZ1163">
        <f>AH1163</f>
        <v>0</v>
      </c>
      <c r="DA1163">
        <f>AL1163</f>
        <v>1</v>
      </c>
      <c r="DB1163">
        <f>ROUND(ROUND(AT1163*CZ1163,2),2)</f>
        <v>0</v>
      </c>
      <c r="DC1163">
        <f>ROUND(ROUND(AT1163*AG1163,2),2)</f>
        <v>0</v>
      </c>
    </row>
    <row r="1164" spans="1:107">
      <c r="A1164">
        <f>ROW(Source!A1144)</f>
        <v>1144</v>
      </c>
      <c r="B1164">
        <v>33304960</v>
      </c>
      <c r="C1164">
        <v>33360571</v>
      </c>
      <c r="D1164">
        <v>31258491</v>
      </c>
      <c r="E1164">
        <v>1</v>
      </c>
      <c r="F1164">
        <v>1</v>
      </c>
      <c r="G1164">
        <v>1</v>
      </c>
      <c r="H1164">
        <v>2</v>
      </c>
      <c r="I1164" t="s">
        <v>834</v>
      </c>
      <c r="J1164" t="s">
        <v>835</v>
      </c>
      <c r="K1164" t="s">
        <v>836</v>
      </c>
      <c r="L1164">
        <v>1368</v>
      </c>
      <c r="N1164">
        <v>1011</v>
      </c>
      <c r="O1164" t="s">
        <v>837</v>
      </c>
      <c r="P1164" t="s">
        <v>837</v>
      </c>
      <c r="Q1164">
        <v>1</v>
      </c>
      <c r="W1164">
        <v>0</v>
      </c>
      <c r="X1164">
        <v>-1718674368</v>
      </c>
      <c r="Y1164">
        <v>0.56999999999999995</v>
      </c>
      <c r="AA1164">
        <v>0</v>
      </c>
      <c r="AB1164">
        <v>111.99</v>
      </c>
      <c r="AC1164">
        <v>13.5</v>
      </c>
      <c r="AD1164">
        <v>0</v>
      </c>
      <c r="AE1164">
        <v>0</v>
      </c>
      <c r="AF1164">
        <v>111.99</v>
      </c>
      <c r="AG1164">
        <v>13.5</v>
      </c>
      <c r="AH1164">
        <v>0</v>
      </c>
      <c r="AI1164">
        <v>1</v>
      </c>
      <c r="AJ1164">
        <v>1</v>
      </c>
      <c r="AK1164">
        <v>1</v>
      </c>
      <c r="AL1164">
        <v>1</v>
      </c>
      <c r="AN1164">
        <v>0</v>
      </c>
      <c r="AO1164">
        <v>1</v>
      </c>
      <c r="AP1164">
        <v>1</v>
      </c>
      <c r="AQ1164">
        <v>0</v>
      </c>
      <c r="AR1164">
        <v>0</v>
      </c>
      <c r="AS1164" t="s">
        <v>3</v>
      </c>
      <c r="AT1164">
        <v>0.38</v>
      </c>
      <c r="AU1164" t="s">
        <v>21</v>
      </c>
      <c r="AV1164">
        <v>0</v>
      </c>
      <c r="AW1164">
        <v>2</v>
      </c>
      <c r="AX1164">
        <v>33360683</v>
      </c>
      <c r="AY1164">
        <v>1</v>
      </c>
      <c r="AZ1164">
        <v>0</v>
      </c>
      <c r="BA1164">
        <v>1405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CX1164">
        <f>Y1164*Source!I1144</f>
        <v>9.1199999999999996E-3</v>
      </c>
      <c r="CY1164">
        <f>AB1164</f>
        <v>111.99</v>
      </c>
      <c r="CZ1164">
        <f>AF1164</f>
        <v>111.99</v>
      </c>
      <c r="DA1164">
        <f>AJ1164</f>
        <v>1</v>
      </c>
      <c r="DB1164">
        <f>ROUND(((ROUND(AT1164*CZ1164,2)*1.2)*1.25),2)</f>
        <v>63.84</v>
      </c>
      <c r="DC1164">
        <f>ROUND(((ROUND(AT1164*AG1164,2)*1.2)*1.25),2)</f>
        <v>7.7</v>
      </c>
    </row>
    <row r="1165" spans="1:107">
      <c r="A1165">
        <f>ROW(Source!A1144)</f>
        <v>1144</v>
      </c>
      <c r="B1165">
        <v>33304960</v>
      </c>
      <c r="C1165">
        <v>33360571</v>
      </c>
      <c r="D1165">
        <v>31258646</v>
      </c>
      <c r="E1165">
        <v>1</v>
      </c>
      <c r="F1165">
        <v>1</v>
      </c>
      <c r="G1165">
        <v>1</v>
      </c>
      <c r="H1165">
        <v>2</v>
      </c>
      <c r="I1165" t="s">
        <v>866</v>
      </c>
      <c r="J1165" t="s">
        <v>867</v>
      </c>
      <c r="K1165" t="s">
        <v>868</v>
      </c>
      <c r="L1165">
        <v>1368</v>
      </c>
      <c r="N1165">
        <v>1011</v>
      </c>
      <c r="O1165" t="s">
        <v>837</v>
      </c>
      <c r="P1165" t="s">
        <v>837</v>
      </c>
      <c r="Q1165">
        <v>1</v>
      </c>
      <c r="W1165">
        <v>0</v>
      </c>
      <c r="X1165">
        <v>-1985289705</v>
      </c>
      <c r="Y1165">
        <v>0.58499999999999996</v>
      </c>
      <c r="AA1165">
        <v>0</v>
      </c>
      <c r="AB1165">
        <v>6.66</v>
      </c>
      <c r="AC1165">
        <v>0</v>
      </c>
      <c r="AD1165">
        <v>0</v>
      </c>
      <c r="AE1165">
        <v>0</v>
      </c>
      <c r="AF1165">
        <v>6.66</v>
      </c>
      <c r="AG1165">
        <v>0</v>
      </c>
      <c r="AH1165">
        <v>0</v>
      </c>
      <c r="AI1165">
        <v>1</v>
      </c>
      <c r="AJ1165">
        <v>1</v>
      </c>
      <c r="AK1165">
        <v>1</v>
      </c>
      <c r="AL1165">
        <v>1</v>
      </c>
      <c r="AN1165">
        <v>0</v>
      </c>
      <c r="AO1165">
        <v>1</v>
      </c>
      <c r="AP1165">
        <v>1</v>
      </c>
      <c r="AQ1165">
        <v>0</v>
      </c>
      <c r="AR1165">
        <v>0</v>
      </c>
      <c r="AS1165" t="s">
        <v>3</v>
      </c>
      <c r="AT1165">
        <v>0.39</v>
      </c>
      <c r="AU1165" t="s">
        <v>21</v>
      </c>
      <c r="AV1165">
        <v>0</v>
      </c>
      <c r="AW1165">
        <v>2</v>
      </c>
      <c r="AX1165">
        <v>33360684</v>
      </c>
      <c r="AY1165">
        <v>1</v>
      </c>
      <c r="AZ1165">
        <v>0</v>
      </c>
      <c r="BA1165">
        <v>1406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CX1165">
        <f>Y1165*Source!I1144</f>
        <v>9.3600000000000003E-3</v>
      </c>
      <c r="CY1165">
        <f>AB1165</f>
        <v>6.66</v>
      </c>
      <c r="CZ1165">
        <f>AF1165</f>
        <v>6.66</v>
      </c>
      <c r="DA1165">
        <f>AJ1165</f>
        <v>1</v>
      </c>
      <c r="DB1165">
        <f>ROUND(((ROUND(AT1165*CZ1165,2)*1.2)*1.25),2)</f>
        <v>3.9</v>
      </c>
      <c r="DC1165">
        <f>ROUND(((ROUND(AT1165*AG1165,2)*1.2)*1.25),2)</f>
        <v>0</v>
      </c>
    </row>
    <row r="1166" spans="1:107">
      <c r="A1166">
        <f>ROW(Source!A1144)</f>
        <v>1144</v>
      </c>
      <c r="B1166">
        <v>33304960</v>
      </c>
      <c r="C1166">
        <v>33360571</v>
      </c>
      <c r="D1166">
        <v>31259879</v>
      </c>
      <c r="E1166">
        <v>1</v>
      </c>
      <c r="F1166">
        <v>1</v>
      </c>
      <c r="G1166">
        <v>1</v>
      </c>
      <c r="H1166">
        <v>2</v>
      </c>
      <c r="I1166" t="s">
        <v>841</v>
      </c>
      <c r="J1166" t="s">
        <v>842</v>
      </c>
      <c r="K1166" t="s">
        <v>843</v>
      </c>
      <c r="L1166">
        <v>1368</v>
      </c>
      <c r="N1166">
        <v>1011</v>
      </c>
      <c r="O1166" t="s">
        <v>837</v>
      </c>
      <c r="P1166" t="s">
        <v>837</v>
      </c>
      <c r="Q1166">
        <v>1</v>
      </c>
      <c r="W1166">
        <v>0</v>
      </c>
      <c r="X1166">
        <v>1372534845</v>
      </c>
      <c r="Y1166">
        <v>0.85499999999999998</v>
      </c>
      <c r="AA1166">
        <v>0</v>
      </c>
      <c r="AB1166">
        <v>65.709999999999994</v>
      </c>
      <c r="AC1166">
        <v>11.6</v>
      </c>
      <c r="AD1166">
        <v>0</v>
      </c>
      <c r="AE1166">
        <v>0</v>
      </c>
      <c r="AF1166">
        <v>65.709999999999994</v>
      </c>
      <c r="AG1166">
        <v>11.6</v>
      </c>
      <c r="AH1166">
        <v>0</v>
      </c>
      <c r="AI1166">
        <v>1</v>
      </c>
      <c r="AJ1166">
        <v>1</v>
      </c>
      <c r="AK1166">
        <v>1</v>
      </c>
      <c r="AL1166">
        <v>1</v>
      </c>
      <c r="AN1166">
        <v>0</v>
      </c>
      <c r="AO1166">
        <v>1</v>
      </c>
      <c r="AP1166">
        <v>1</v>
      </c>
      <c r="AQ1166">
        <v>0</v>
      </c>
      <c r="AR1166">
        <v>0</v>
      </c>
      <c r="AS1166" t="s">
        <v>3</v>
      </c>
      <c r="AT1166">
        <v>0.56999999999999995</v>
      </c>
      <c r="AU1166" t="s">
        <v>21</v>
      </c>
      <c r="AV1166">
        <v>0</v>
      </c>
      <c r="AW1166">
        <v>2</v>
      </c>
      <c r="AX1166">
        <v>33360685</v>
      </c>
      <c r="AY1166">
        <v>1</v>
      </c>
      <c r="AZ1166">
        <v>0</v>
      </c>
      <c r="BA1166">
        <v>1407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CX1166">
        <f>Y1166*Source!I1144</f>
        <v>1.3679999999999999E-2</v>
      </c>
      <c r="CY1166">
        <f>AB1166</f>
        <v>65.709999999999994</v>
      </c>
      <c r="CZ1166">
        <f>AF1166</f>
        <v>65.709999999999994</v>
      </c>
      <c r="DA1166">
        <f>AJ1166</f>
        <v>1</v>
      </c>
      <c r="DB1166">
        <f>ROUND(((ROUND(AT1166*CZ1166,2)*1.2)*1.25),2)</f>
        <v>56.18</v>
      </c>
      <c r="DC1166">
        <f>ROUND(((ROUND(AT1166*AG1166,2)*1.2)*1.25),2)</f>
        <v>9.92</v>
      </c>
    </row>
    <row r="1167" spans="1:107">
      <c r="A1167">
        <f>ROW(Source!A1144)</f>
        <v>1144</v>
      </c>
      <c r="B1167">
        <v>33304960</v>
      </c>
      <c r="C1167">
        <v>33360571</v>
      </c>
      <c r="D1167">
        <v>31260100</v>
      </c>
      <c r="E1167">
        <v>1</v>
      </c>
      <c r="F1167">
        <v>1</v>
      </c>
      <c r="G1167">
        <v>1</v>
      </c>
      <c r="H1167">
        <v>2</v>
      </c>
      <c r="I1167" t="s">
        <v>858</v>
      </c>
      <c r="J1167" t="s">
        <v>859</v>
      </c>
      <c r="K1167" t="s">
        <v>860</v>
      </c>
      <c r="L1167">
        <v>1368</v>
      </c>
      <c r="N1167">
        <v>1011</v>
      </c>
      <c r="O1167" t="s">
        <v>837</v>
      </c>
      <c r="P1167" t="s">
        <v>837</v>
      </c>
      <c r="Q1167">
        <v>1</v>
      </c>
      <c r="W1167">
        <v>0</v>
      </c>
      <c r="X1167">
        <v>-353815937</v>
      </c>
      <c r="Y1167">
        <v>2.3099999999999996</v>
      </c>
      <c r="AA1167">
        <v>0</v>
      </c>
      <c r="AB1167">
        <v>8.1</v>
      </c>
      <c r="AC1167">
        <v>0</v>
      </c>
      <c r="AD1167">
        <v>0</v>
      </c>
      <c r="AE1167">
        <v>0</v>
      </c>
      <c r="AF1167">
        <v>8.1</v>
      </c>
      <c r="AG1167">
        <v>0</v>
      </c>
      <c r="AH1167">
        <v>0</v>
      </c>
      <c r="AI1167">
        <v>1</v>
      </c>
      <c r="AJ1167">
        <v>1</v>
      </c>
      <c r="AK1167">
        <v>1</v>
      </c>
      <c r="AL1167">
        <v>1</v>
      </c>
      <c r="AN1167">
        <v>0</v>
      </c>
      <c r="AO1167">
        <v>1</v>
      </c>
      <c r="AP1167">
        <v>1</v>
      </c>
      <c r="AQ1167">
        <v>0</v>
      </c>
      <c r="AR1167">
        <v>0</v>
      </c>
      <c r="AS1167" t="s">
        <v>3</v>
      </c>
      <c r="AT1167">
        <v>1.54</v>
      </c>
      <c r="AU1167" t="s">
        <v>21</v>
      </c>
      <c r="AV1167">
        <v>0</v>
      </c>
      <c r="AW1167">
        <v>2</v>
      </c>
      <c r="AX1167">
        <v>33360686</v>
      </c>
      <c r="AY1167">
        <v>1</v>
      </c>
      <c r="AZ1167">
        <v>0</v>
      </c>
      <c r="BA1167">
        <v>1408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CX1167">
        <f>Y1167*Source!I1144</f>
        <v>3.6959999999999993E-2</v>
      </c>
      <c r="CY1167">
        <f>AB1167</f>
        <v>8.1</v>
      </c>
      <c r="CZ1167">
        <f>AF1167</f>
        <v>8.1</v>
      </c>
      <c r="DA1167">
        <f>AJ1167</f>
        <v>1</v>
      </c>
      <c r="DB1167">
        <f>ROUND(((ROUND(AT1167*CZ1167,2)*1.2)*1.25),2)</f>
        <v>18.71</v>
      </c>
      <c r="DC1167">
        <f>ROUND(((ROUND(AT1167*AG1167,2)*1.2)*1.25),2)</f>
        <v>0</v>
      </c>
    </row>
    <row r="1168" spans="1:107">
      <c r="A1168">
        <f>ROW(Source!A1144)</f>
        <v>1144</v>
      </c>
      <c r="B1168">
        <v>33304960</v>
      </c>
      <c r="C1168">
        <v>33360571</v>
      </c>
      <c r="D1168">
        <v>31178369</v>
      </c>
      <c r="E1168">
        <v>1</v>
      </c>
      <c r="F1168">
        <v>1</v>
      </c>
      <c r="G1168">
        <v>1</v>
      </c>
      <c r="H1168">
        <v>3</v>
      </c>
      <c r="I1168" t="s">
        <v>915</v>
      </c>
      <c r="J1168" t="s">
        <v>916</v>
      </c>
      <c r="K1168" t="s">
        <v>917</v>
      </c>
      <c r="L1168">
        <v>1346</v>
      </c>
      <c r="N1168">
        <v>1009</v>
      </c>
      <c r="O1168" t="s">
        <v>78</v>
      </c>
      <c r="P1168" t="s">
        <v>78</v>
      </c>
      <c r="Q1168">
        <v>1</v>
      </c>
      <c r="W1168">
        <v>0</v>
      </c>
      <c r="X1168">
        <v>1730218770</v>
      </c>
      <c r="Y1168">
        <v>1.58</v>
      </c>
      <c r="AA1168">
        <v>39.020000000000003</v>
      </c>
      <c r="AB1168">
        <v>0</v>
      </c>
      <c r="AC1168">
        <v>0</v>
      </c>
      <c r="AD1168">
        <v>0</v>
      </c>
      <c r="AE1168">
        <v>39.020000000000003</v>
      </c>
      <c r="AF1168">
        <v>0</v>
      </c>
      <c r="AG1168">
        <v>0</v>
      </c>
      <c r="AH1168">
        <v>0</v>
      </c>
      <c r="AI1168">
        <v>1</v>
      </c>
      <c r="AJ1168">
        <v>1</v>
      </c>
      <c r="AK1168">
        <v>1</v>
      </c>
      <c r="AL1168">
        <v>1</v>
      </c>
      <c r="AN1168">
        <v>0</v>
      </c>
      <c r="AO1168">
        <v>1</v>
      </c>
      <c r="AP1168">
        <v>0</v>
      </c>
      <c r="AQ1168">
        <v>0</v>
      </c>
      <c r="AR1168">
        <v>0</v>
      </c>
      <c r="AS1168" t="s">
        <v>3</v>
      </c>
      <c r="AT1168">
        <v>1.58</v>
      </c>
      <c r="AU1168" t="s">
        <v>3</v>
      </c>
      <c r="AV1168">
        <v>0</v>
      </c>
      <c r="AW1168">
        <v>2</v>
      </c>
      <c r="AX1168">
        <v>33360687</v>
      </c>
      <c r="AY1168">
        <v>1</v>
      </c>
      <c r="AZ1168">
        <v>0</v>
      </c>
      <c r="BA1168">
        <v>1409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CX1168">
        <f>Y1168*Source!I1144</f>
        <v>2.528E-2</v>
      </c>
      <c r="CY1168">
        <f>AA1168</f>
        <v>39.020000000000003</v>
      </c>
      <c r="CZ1168">
        <f>AE1168</f>
        <v>39.020000000000003</v>
      </c>
      <c r="DA1168">
        <f>AI1168</f>
        <v>1</v>
      </c>
      <c r="DB1168">
        <f>ROUND(ROUND(AT1168*CZ1168,2),2)</f>
        <v>61.65</v>
      </c>
      <c r="DC1168">
        <f>ROUND(ROUND(AT1168*AG1168,2),2)</f>
        <v>0</v>
      </c>
    </row>
    <row r="1169" spans="1:107">
      <c r="A1169">
        <f>ROW(Source!A1144)</f>
        <v>1144</v>
      </c>
      <c r="B1169">
        <v>33304960</v>
      </c>
      <c r="C1169">
        <v>33360571</v>
      </c>
      <c r="D1169">
        <v>31178391</v>
      </c>
      <c r="E1169">
        <v>1</v>
      </c>
      <c r="F1169">
        <v>1</v>
      </c>
      <c r="G1169">
        <v>1</v>
      </c>
      <c r="H1169">
        <v>3</v>
      </c>
      <c r="I1169" t="s">
        <v>921</v>
      </c>
      <c r="J1169" t="s">
        <v>922</v>
      </c>
      <c r="K1169" t="s">
        <v>923</v>
      </c>
      <c r="L1169">
        <v>1346</v>
      </c>
      <c r="N1169">
        <v>1009</v>
      </c>
      <c r="O1169" t="s">
        <v>78</v>
      </c>
      <c r="P1169" t="s">
        <v>78</v>
      </c>
      <c r="Q1169">
        <v>1</v>
      </c>
      <c r="W1169">
        <v>0</v>
      </c>
      <c r="X1169">
        <v>-2124370092</v>
      </c>
      <c r="Y1169">
        <v>8.1999999999999993</v>
      </c>
      <c r="AA1169">
        <v>91.29</v>
      </c>
      <c r="AB1169">
        <v>0</v>
      </c>
      <c r="AC1169">
        <v>0</v>
      </c>
      <c r="AD1169">
        <v>0</v>
      </c>
      <c r="AE1169">
        <v>91.29</v>
      </c>
      <c r="AF1169">
        <v>0</v>
      </c>
      <c r="AG1169">
        <v>0</v>
      </c>
      <c r="AH1169">
        <v>0</v>
      </c>
      <c r="AI1169">
        <v>1</v>
      </c>
      <c r="AJ1169">
        <v>1</v>
      </c>
      <c r="AK1169">
        <v>1</v>
      </c>
      <c r="AL1169">
        <v>1</v>
      </c>
      <c r="AN1169">
        <v>0</v>
      </c>
      <c r="AO1169">
        <v>1</v>
      </c>
      <c r="AP1169">
        <v>0</v>
      </c>
      <c r="AQ1169">
        <v>0</v>
      </c>
      <c r="AR1169">
        <v>0</v>
      </c>
      <c r="AS1169" t="s">
        <v>3</v>
      </c>
      <c r="AT1169">
        <v>8.1999999999999993</v>
      </c>
      <c r="AU1169" t="s">
        <v>3</v>
      </c>
      <c r="AV1169">
        <v>0</v>
      </c>
      <c r="AW1169">
        <v>2</v>
      </c>
      <c r="AX1169">
        <v>33360688</v>
      </c>
      <c r="AY1169">
        <v>1</v>
      </c>
      <c r="AZ1169">
        <v>0</v>
      </c>
      <c r="BA1169">
        <v>1410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CX1169">
        <f>Y1169*Source!I1144</f>
        <v>0.13119999999999998</v>
      </c>
      <c r="CY1169">
        <f>AA1169</f>
        <v>91.29</v>
      </c>
      <c r="CZ1169">
        <f>AE1169</f>
        <v>91.29</v>
      </c>
      <c r="DA1169">
        <f>AI1169</f>
        <v>1</v>
      </c>
      <c r="DB1169">
        <f>ROUND(ROUND(AT1169*CZ1169,2),2)</f>
        <v>748.58</v>
      </c>
      <c r="DC1169">
        <f>ROUND(ROUND(AT1169*AG1169,2),2)</f>
        <v>0</v>
      </c>
    </row>
    <row r="1170" spans="1:107">
      <c r="A1170">
        <f>ROW(Source!A1144)</f>
        <v>1144</v>
      </c>
      <c r="B1170">
        <v>33304960</v>
      </c>
      <c r="C1170">
        <v>33360571</v>
      </c>
      <c r="D1170">
        <v>31179550</v>
      </c>
      <c r="E1170">
        <v>1</v>
      </c>
      <c r="F1170">
        <v>1</v>
      </c>
      <c r="G1170">
        <v>1</v>
      </c>
      <c r="H1170">
        <v>3</v>
      </c>
      <c r="I1170" t="s">
        <v>861</v>
      </c>
      <c r="J1170" t="s">
        <v>862</v>
      </c>
      <c r="K1170" t="s">
        <v>863</v>
      </c>
      <c r="L1170">
        <v>1348</v>
      </c>
      <c r="N1170">
        <v>1009</v>
      </c>
      <c r="O1170" t="s">
        <v>32</v>
      </c>
      <c r="P1170" t="s">
        <v>32</v>
      </c>
      <c r="Q1170">
        <v>1000</v>
      </c>
      <c r="W1170">
        <v>0</v>
      </c>
      <c r="X1170">
        <v>-1068056325</v>
      </c>
      <c r="Y1170">
        <v>3.8999999999999999E-4</v>
      </c>
      <c r="AA1170">
        <v>10362</v>
      </c>
      <c r="AB1170">
        <v>0</v>
      </c>
      <c r="AC1170">
        <v>0</v>
      </c>
      <c r="AD1170">
        <v>0</v>
      </c>
      <c r="AE1170">
        <v>10362</v>
      </c>
      <c r="AF1170">
        <v>0</v>
      </c>
      <c r="AG1170">
        <v>0</v>
      </c>
      <c r="AH1170">
        <v>0</v>
      </c>
      <c r="AI1170">
        <v>1</v>
      </c>
      <c r="AJ1170">
        <v>1</v>
      </c>
      <c r="AK1170">
        <v>1</v>
      </c>
      <c r="AL1170">
        <v>1</v>
      </c>
      <c r="AN1170">
        <v>0</v>
      </c>
      <c r="AO1170">
        <v>1</v>
      </c>
      <c r="AP1170">
        <v>0</v>
      </c>
      <c r="AQ1170">
        <v>0</v>
      </c>
      <c r="AR1170">
        <v>0</v>
      </c>
      <c r="AS1170" t="s">
        <v>3</v>
      </c>
      <c r="AT1170">
        <v>3.8999999999999999E-4</v>
      </c>
      <c r="AU1170" t="s">
        <v>3</v>
      </c>
      <c r="AV1170">
        <v>0</v>
      </c>
      <c r="AW1170">
        <v>2</v>
      </c>
      <c r="AX1170">
        <v>33360689</v>
      </c>
      <c r="AY1170">
        <v>1</v>
      </c>
      <c r="AZ1170">
        <v>0</v>
      </c>
      <c r="BA1170">
        <v>1411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CX1170">
        <f>Y1170*Source!I1144</f>
        <v>6.2400000000000004E-6</v>
      </c>
      <c r="CY1170">
        <f>AA1170</f>
        <v>10362</v>
      </c>
      <c r="CZ1170">
        <f>AE1170</f>
        <v>10362</v>
      </c>
      <c r="DA1170">
        <f>AI1170</f>
        <v>1</v>
      </c>
      <c r="DB1170">
        <f>ROUND(ROUND(AT1170*CZ1170,2),2)</f>
        <v>4.04</v>
      </c>
      <c r="DC1170">
        <f>ROUND(ROUND(AT1170*AG1170,2),2)</f>
        <v>0</v>
      </c>
    </row>
    <row r="1171" spans="1:107">
      <c r="A1171">
        <f>ROW(Source!A1144)</f>
        <v>1144</v>
      </c>
      <c r="B1171">
        <v>33304960</v>
      </c>
      <c r="C1171">
        <v>33360571</v>
      </c>
      <c r="D1171">
        <v>31180727</v>
      </c>
      <c r="E1171">
        <v>1</v>
      </c>
      <c r="F1171">
        <v>1</v>
      </c>
      <c r="G1171">
        <v>1</v>
      </c>
      <c r="H1171">
        <v>3</v>
      </c>
      <c r="I1171" t="s">
        <v>844</v>
      </c>
      <c r="J1171" t="s">
        <v>845</v>
      </c>
      <c r="K1171" t="s">
        <v>846</v>
      </c>
      <c r="L1171">
        <v>1348</v>
      </c>
      <c r="N1171">
        <v>1009</v>
      </c>
      <c r="O1171" t="s">
        <v>32</v>
      </c>
      <c r="P1171" t="s">
        <v>32</v>
      </c>
      <c r="Q1171">
        <v>1000</v>
      </c>
      <c r="W1171">
        <v>0</v>
      </c>
      <c r="X1171">
        <v>-437906794</v>
      </c>
      <c r="Y1171">
        <v>1.0999999999999999E-2</v>
      </c>
      <c r="AA1171">
        <v>9040.01</v>
      </c>
      <c r="AB1171">
        <v>0</v>
      </c>
      <c r="AC1171">
        <v>0</v>
      </c>
      <c r="AD1171">
        <v>0</v>
      </c>
      <c r="AE1171">
        <v>9040.01</v>
      </c>
      <c r="AF1171">
        <v>0</v>
      </c>
      <c r="AG1171">
        <v>0</v>
      </c>
      <c r="AH1171">
        <v>0</v>
      </c>
      <c r="AI1171">
        <v>1</v>
      </c>
      <c r="AJ1171">
        <v>1</v>
      </c>
      <c r="AK1171">
        <v>1</v>
      </c>
      <c r="AL1171">
        <v>1</v>
      </c>
      <c r="AN1171">
        <v>0</v>
      </c>
      <c r="AO1171">
        <v>1</v>
      </c>
      <c r="AP1171">
        <v>0</v>
      </c>
      <c r="AQ1171">
        <v>0</v>
      </c>
      <c r="AR1171">
        <v>0</v>
      </c>
      <c r="AS1171" t="s">
        <v>3</v>
      </c>
      <c r="AT1171">
        <v>1.0999999999999999E-2</v>
      </c>
      <c r="AU1171" t="s">
        <v>3</v>
      </c>
      <c r="AV1171">
        <v>0</v>
      </c>
      <c r="AW1171">
        <v>2</v>
      </c>
      <c r="AX1171">
        <v>33360690</v>
      </c>
      <c r="AY1171">
        <v>1</v>
      </c>
      <c r="AZ1171">
        <v>0</v>
      </c>
      <c r="BA1171">
        <v>1412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CX1171">
        <f>Y1171*Source!I1144</f>
        <v>1.76E-4</v>
      </c>
      <c r="CY1171">
        <f>AA1171</f>
        <v>9040.01</v>
      </c>
      <c r="CZ1171">
        <f>AE1171</f>
        <v>9040.01</v>
      </c>
      <c r="DA1171">
        <f>AI1171</f>
        <v>1</v>
      </c>
      <c r="DB1171">
        <f>ROUND(ROUND(AT1171*CZ1171,2),2)</f>
        <v>99.44</v>
      </c>
      <c r="DC1171">
        <f>ROUND(ROUND(AT1171*AG1171,2),2)</f>
        <v>0</v>
      </c>
    </row>
    <row r="1172" spans="1:107">
      <c r="A1172">
        <f>ROW(Source!A1144)</f>
        <v>1144</v>
      </c>
      <c r="B1172">
        <v>33304960</v>
      </c>
      <c r="C1172">
        <v>33360571</v>
      </c>
      <c r="D1172">
        <v>31181610</v>
      </c>
      <c r="E1172">
        <v>1</v>
      </c>
      <c r="F1172">
        <v>1</v>
      </c>
      <c r="G1172">
        <v>1</v>
      </c>
      <c r="H1172">
        <v>3</v>
      </c>
      <c r="I1172" t="s">
        <v>847</v>
      </c>
      <c r="J1172" t="s">
        <v>848</v>
      </c>
      <c r="K1172" t="s">
        <v>849</v>
      </c>
      <c r="L1172">
        <v>1346</v>
      </c>
      <c r="N1172">
        <v>1009</v>
      </c>
      <c r="O1172" t="s">
        <v>78</v>
      </c>
      <c r="P1172" t="s">
        <v>78</v>
      </c>
      <c r="Q1172">
        <v>1</v>
      </c>
      <c r="W1172">
        <v>0</v>
      </c>
      <c r="X1172">
        <v>-731615568</v>
      </c>
      <c r="Y1172">
        <v>7.58</v>
      </c>
      <c r="AA1172">
        <v>23.09</v>
      </c>
      <c r="AB1172">
        <v>0</v>
      </c>
      <c r="AC1172">
        <v>0</v>
      </c>
      <c r="AD1172">
        <v>0</v>
      </c>
      <c r="AE1172">
        <v>23.09</v>
      </c>
      <c r="AF1172">
        <v>0</v>
      </c>
      <c r="AG1172">
        <v>0</v>
      </c>
      <c r="AH1172">
        <v>0</v>
      </c>
      <c r="AI1172">
        <v>1</v>
      </c>
      <c r="AJ1172">
        <v>1</v>
      </c>
      <c r="AK1172">
        <v>1</v>
      </c>
      <c r="AL1172">
        <v>1</v>
      </c>
      <c r="AN1172">
        <v>0</v>
      </c>
      <c r="AO1172">
        <v>1</v>
      </c>
      <c r="AP1172">
        <v>0</v>
      </c>
      <c r="AQ1172">
        <v>0</v>
      </c>
      <c r="AR1172">
        <v>0</v>
      </c>
      <c r="AS1172" t="s">
        <v>3</v>
      </c>
      <c r="AT1172">
        <v>7.58</v>
      </c>
      <c r="AU1172" t="s">
        <v>3</v>
      </c>
      <c r="AV1172">
        <v>0</v>
      </c>
      <c r="AW1172">
        <v>2</v>
      </c>
      <c r="AX1172">
        <v>33360691</v>
      </c>
      <c r="AY1172">
        <v>1</v>
      </c>
      <c r="AZ1172">
        <v>0</v>
      </c>
      <c r="BA1172">
        <v>1413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CX1172">
        <f>Y1172*Source!I1144</f>
        <v>0.12128</v>
      </c>
      <c r="CY1172">
        <f>AA1172</f>
        <v>23.09</v>
      </c>
      <c r="CZ1172">
        <f>AE1172</f>
        <v>23.09</v>
      </c>
      <c r="DA1172">
        <f>AI1172</f>
        <v>1</v>
      </c>
      <c r="DB1172">
        <f>ROUND(ROUND(AT1172*CZ1172,2),2)</f>
        <v>175.02</v>
      </c>
      <c r="DC1172">
        <f>ROUND(ROUND(AT1172*AG1172,2),2)</f>
        <v>0</v>
      </c>
    </row>
    <row r="1173" spans="1:107">
      <c r="A1173">
        <f>ROW(Source!A1147)</f>
        <v>1147</v>
      </c>
      <c r="B1173">
        <v>33304975</v>
      </c>
      <c r="C1173">
        <v>33360600</v>
      </c>
      <c r="D1173">
        <v>31172061</v>
      </c>
      <c r="E1173">
        <v>1</v>
      </c>
      <c r="F1173">
        <v>1</v>
      </c>
      <c r="G1173">
        <v>1</v>
      </c>
      <c r="H1173">
        <v>1</v>
      </c>
      <c r="I1173" t="s">
        <v>850</v>
      </c>
      <c r="J1173" t="s">
        <v>3</v>
      </c>
      <c r="K1173" t="s">
        <v>851</v>
      </c>
      <c r="L1173">
        <v>1191</v>
      </c>
      <c r="N1173">
        <v>1013</v>
      </c>
      <c r="O1173" t="s">
        <v>831</v>
      </c>
      <c r="P1173" t="s">
        <v>831</v>
      </c>
      <c r="Q1173">
        <v>1</v>
      </c>
      <c r="W1173">
        <v>0</v>
      </c>
      <c r="X1173">
        <v>-784637506</v>
      </c>
      <c r="Y1173">
        <v>111.61439999999999</v>
      </c>
      <c r="AA1173">
        <v>0</v>
      </c>
      <c r="AB1173">
        <v>0</v>
      </c>
      <c r="AC1173">
        <v>0</v>
      </c>
      <c r="AD1173">
        <v>8.74</v>
      </c>
      <c r="AE1173">
        <v>0</v>
      </c>
      <c r="AF1173">
        <v>0</v>
      </c>
      <c r="AG1173">
        <v>0</v>
      </c>
      <c r="AH1173">
        <v>8.74</v>
      </c>
      <c r="AI1173">
        <v>1</v>
      </c>
      <c r="AJ1173">
        <v>1</v>
      </c>
      <c r="AK1173">
        <v>1</v>
      </c>
      <c r="AL1173">
        <v>1</v>
      </c>
      <c r="AN1173">
        <v>0</v>
      </c>
      <c r="AO1173">
        <v>1</v>
      </c>
      <c r="AP1173">
        <v>1</v>
      </c>
      <c r="AQ1173">
        <v>0</v>
      </c>
      <c r="AR1173">
        <v>0</v>
      </c>
      <c r="AS1173" t="s">
        <v>3</v>
      </c>
      <c r="AT1173">
        <v>80.88</v>
      </c>
      <c r="AU1173" t="s">
        <v>22</v>
      </c>
      <c r="AV1173">
        <v>1</v>
      </c>
      <c r="AW1173">
        <v>2</v>
      </c>
      <c r="AX1173">
        <v>33360723</v>
      </c>
      <c r="AY1173">
        <v>1</v>
      </c>
      <c r="AZ1173">
        <v>0</v>
      </c>
      <c r="BA1173">
        <v>1419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CX1173">
        <f>Y1173*Source!I1147</f>
        <v>1.1039780304</v>
      </c>
      <c r="CY1173">
        <f>AD1173</f>
        <v>8.74</v>
      </c>
      <c r="CZ1173">
        <f>AH1173</f>
        <v>8.74</v>
      </c>
      <c r="DA1173">
        <f>AL1173</f>
        <v>1</v>
      </c>
      <c r="DB1173">
        <f>ROUND(((ROUND(AT1173*CZ1173,2)*1.2)*1.15),2)</f>
        <v>975.51</v>
      </c>
      <c r="DC1173">
        <f>ROUND(((ROUND(AT1173*AG1173,2)*1.2)*1.15),2)</f>
        <v>0</v>
      </c>
    </row>
    <row r="1174" spans="1:107">
      <c r="A1174">
        <f>ROW(Source!A1147)</f>
        <v>1147</v>
      </c>
      <c r="B1174">
        <v>33304975</v>
      </c>
      <c r="C1174">
        <v>33360600</v>
      </c>
      <c r="D1174">
        <v>31172011</v>
      </c>
      <c r="E1174">
        <v>1</v>
      </c>
      <c r="F1174">
        <v>1</v>
      </c>
      <c r="G1174">
        <v>1</v>
      </c>
      <c r="H1174">
        <v>1</v>
      </c>
      <c r="I1174" t="s">
        <v>832</v>
      </c>
      <c r="J1174" t="s">
        <v>3</v>
      </c>
      <c r="K1174" t="s">
        <v>833</v>
      </c>
      <c r="L1174">
        <v>1191</v>
      </c>
      <c r="N1174">
        <v>1013</v>
      </c>
      <c r="O1174" t="s">
        <v>831</v>
      </c>
      <c r="P1174" t="s">
        <v>831</v>
      </c>
      <c r="Q1174">
        <v>1</v>
      </c>
      <c r="W1174">
        <v>0</v>
      </c>
      <c r="X1174">
        <v>-1417349443</v>
      </c>
      <c r="Y1174">
        <v>0.69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1</v>
      </c>
      <c r="AJ1174">
        <v>1</v>
      </c>
      <c r="AK1174">
        <v>1</v>
      </c>
      <c r="AL1174">
        <v>1</v>
      </c>
      <c r="AN1174">
        <v>0</v>
      </c>
      <c r="AO1174">
        <v>1</v>
      </c>
      <c r="AP1174">
        <v>0</v>
      </c>
      <c r="AQ1174">
        <v>0</v>
      </c>
      <c r="AR1174">
        <v>0</v>
      </c>
      <c r="AS1174" t="s">
        <v>3</v>
      </c>
      <c r="AT1174">
        <v>0.69</v>
      </c>
      <c r="AU1174" t="s">
        <v>3</v>
      </c>
      <c r="AV1174">
        <v>2</v>
      </c>
      <c r="AW1174">
        <v>2</v>
      </c>
      <c r="AX1174">
        <v>33360724</v>
      </c>
      <c r="AY1174">
        <v>1</v>
      </c>
      <c r="AZ1174">
        <v>2048</v>
      </c>
      <c r="BA1174">
        <v>1420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CX1174">
        <f>Y1174*Source!I1147</f>
        <v>6.8247899999999998E-3</v>
      </c>
      <c r="CY1174">
        <f>AD1174</f>
        <v>0</v>
      </c>
      <c r="CZ1174">
        <f>AH1174</f>
        <v>0</v>
      </c>
      <c r="DA1174">
        <f>AL1174</f>
        <v>1</v>
      </c>
      <c r="DB1174">
        <f>ROUND(ROUND(AT1174*CZ1174,2),2)</f>
        <v>0</v>
      </c>
      <c r="DC1174">
        <f>ROUND(ROUND(AT1174*AG1174,2),2)</f>
        <v>0</v>
      </c>
    </row>
    <row r="1175" spans="1:107">
      <c r="A1175">
        <f>ROW(Source!A1147)</f>
        <v>1147</v>
      </c>
      <c r="B1175">
        <v>33304975</v>
      </c>
      <c r="C1175">
        <v>33360600</v>
      </c>
      <c r="D1175">
        <v>31258491</v>
      </c>
      <c r="E1175">
        <v>1</v>
      </c>
      <c r="F1175">
        <v>1</v>
      </c>
      <c r="G1175">
        <v>1</v>
      </c>
      <c r="H1175">
        <v>2</v>
      </c>
      <c r="I1175" t="s">
        <v>834</v>
      </c>
      <c r="J1175" t="s">
        <v>835</v>
      </c>
      <c r="K1175" t="s">
        <v>836</v>
      </c>
      <c r="L1175">
        <v>1368</v>
      </c>
      <c r="N1175">
        <v>1011</v>
      </c>
      <c r="O1175" t="s">
        <v>837</v>
      </c>
      <c r="P1175" t="s">
        <v>837</v>
      </c>
      <c r="Q1175">
        <v>1</v>
      </c>
      <c r="W1175">
        <v>0</v>
      </c>
      <c r="X1175">
        <v>-1718674368</v>
      </c>
      <c r="Y1175">
        <v>0.42000000000000004</v>
      </c>
      <c r="AA1175">
        <v>0</v>
      </c>
      <c r="AB1175">
        <v>111.99</v>
      </c>
      <c r="AC1175">
        <v>13.5</v>
      </c>
      <c r="AD1175">
        <v>0</v>
      </c>
      <c r="AE1175">
        <v>0</v>
      </c>
      <c r="AF1175">
        <v>111.99</v>
      </c>
      <c r="AG1175">
        <v>13.5</v>
      </c>
      <c r="AH1175">
        <v>0</v>
      </c>
      <c r="AI1175">
        <v>1</v>
      </c>
      <c r="AJ1175">
        <v>1</v>
      </c>
      <c r="AK1175">
        <v>1</v>
      </c>
      <c r="AL1175">
        <v>1</v>
      </c>
      <c r="AN1175">
        <v>0</v>
      </c>
      <c r="AO1175">
        <v>1</v>
      </c>
      <c r="AP1175">
        <v>1</v>
      </c>
      <c r="AQ1175">
        <v>0</v>
      </c>
      <c r="AR1175">
        <v>0</v>
      </c>
      <c r="AS1175" t="s">
        <v>3</v>
      </c>
      <c r="AT1175">
        <v>0.28000000000000003</v>
      </c>
      <c r="AU1175" t="s">
        <v>21</v>
      </c>
      <c r="AV1175">
        <v>0</v>
      </c>
      <c r="AW1175">
        <v>2</v>
      </c>
      <c r="AX1175">
        <v>33360725</v>
      </c>
      <c r="AY1175">
        <v>1</v>
      </c>
      <c r="AZ1175">
        <v>0</v>
      </c>
      <c r="BA1175">
        <v>1421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CX1175">
        <f>Y1175*Source!I1147</f>
        <v>4.154220000000001E-3</v>
      </c>
      <c r="CY1175">
        <f>AB1175</f>
        <v>111.99</v>
      </c>
      <c r="CZ1175">
        <f>AF1175</f>
        <v>111.99</v>
      </c>
      <c r="DA1175">
        <f>AJ1175</f>
        <v>1</v>
      </c>
      <c r="DB1175">
        <f>ROUND(((ROUND(AT1175*CZ1175,2)*1.2)*1.25),2)</f>
        <v>47.04</v>
      </c>
      <c r="DC1175">
        <f>ROUND(((ROUND(AT1175*AG1175,2)*1.2)*1.25),2)</f>
        <v>5.67</v>
      </c>
    </row>
    <row r="1176" spans="1:107">
      <c r="A1176">
        <f>ROW(Source!A1147)</f>
        <v>1147</v>
      </c>
      <c r="B1176">
        <v>33304975</v>
      </c>
      <c r="C1176">
        <v>33360600</v>
      </c>
      <c r="D1176">
        <v>31258691</v>
      </c>
      <c r="E1176">
        <v>1</v>
      </c>
      <c r="F1176">
        <v>1</v>
      </c>
      <c r="G1176">
        <v>1</v>
      </c>
      <c r="H1176">
        <v>2</v>
      </c>
      <c r="I1176" t="s">
        <v>838</v>
      </c>
      <c r="J1176" t="s">
        <v>839</v>
      </c>
      <c r="K1176" t="s">
        <v>840</v>
      </c>
      <c r="L1176">
        <v>1368</v>
      </c>
      <c r="N1176">
        <v>1011</v>
      </c>
      <c r="O1176" t="s">
        <v>837</v>
      </c>
      <c r="P1176" t="s">
        <v>837</v>
      </c>
      <c r="Q1176">
        <v>1</v>
      </c>
      <c r="W1176">
        <v>0</v>
      </c>
      <c r="X1176">
        <v>1373224040</v>
      </c>
      <c r="Y1176">
        <v>15.075000000000001</v>
      </c>
      <c r="AA1176">
        <v>0</v>
      </c>
      <c r="AB1176">
        <v>3.12</v>
      </c>
      <c r="AC1176">
        <v>0</v>
      </c>
      <c r="AD1176">
        <v>0</v>
      </c>
      <c r="AE1176">
        <v>0</v>
      </c>
      <c r="AF1176">
        <v>3.12</v>
      </c>
      <c r="AG1176">
        <v>0</v>
      </c>
      <c r="AH1176">
        <v>0</v>
      </c>
      <c r="AI1176">
        <v>1</v>
      </c>
      <c r="AJ1176">
        <v>1</v>
      </c>
      <c r="AK1176">
        <v>1</v>
      </c>
      <c r="AL1176">
        <v>1</v>
      </c>
      <c r="AN1176">
        <v>0</v>
      </c>
      <c r="AO1176">
        <v>1</v>
      </c>
      <c r="AP1176">
        <v>1</v>
      </c>
      <c r="AQ1176">
        <v>0</v>
      </c>
      <c r="AR1176">
        <v>0</v>
      </c>
      <c r="AS1176" t="s">
        <v>3</v>
      </c>
      <c r="AT1176">
        <v>10.050000000000001</v>
      </c>
      <c r="AU1176" t="s">
        <v>21</v>
      </c>
      <c r="AV1176">
        <v>0</v>
      </c>
      <c r="AW1176">
        <v>2</v>
      </c>
      <c r="AX1176">
        <v>33360726</v>
      </c>
      <c r="AY1176">
        <v>1</v>
      </c>
      <c r="AZ1176">
        <v>0</v>
      </c>
      <c r="BA1176">
        <v>1422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CX1176">
        <f>Y1176*Source!I1147</f>
        <v>0.14910682500000003</v>
      </c>
      <c r="CY1176">
        <f>AB1176</f>
        <v>3.12</v>
      </c>
      <c r="CZ1176">
        <f>AF1176</f>
        <v>3.12</v>
      </c>
      <c r="DA1176">
        <f>AJ1176</f>
        <v>1</v>
      </c>
      <c r="DB1176">
        <f>ROUND(((ROUND(AT1176*CZ1176,2)*1.2)*1.25),2)</f>
        <v>47.04</v>
      </c>
      <c r="DC1176">
        <f>ROUND(((ROUND(AT1176*AG1176,2)*1.2)*1.25),2)</f>
        <v>0</v>
      </c>
    </row>
    <row r="1177" spans="1:107">
      <c r="A1177">
        <f>ROW(Source!A1147)</f>
        <v>1147</v>
      </c>
      <c r="B1177">
        <v>33304975</v>
      </c>
      <c r="C1177">
        <v>33360600</v>
      </c>
      <c r="D1177">
        <v>31258646</v>
      </c>
      <c r="E1177">
        <v>1</v>
      </c>
      <c r="F1177">
        <v>1</v>
      </c>
      <c r="G1177">
        <v>1</v>
      </c>
      <c r="H1177">
        <v>2</v>
      </c>
      <c r="I1177" t="s">
        <v>866</v>
      </c>
      <c r="J1177" t="s">
        <v>867</v>
      </c>
      <c r="K1177" t="s">
        <v>868</v>
      </c>
      <c r="L1177">
        <v>1368</v>
      </c>
      <c r="N1177">
        <v>1011</v>
      </c>
      <c r="O1177" t="s">
        <v>837</v>
      </c>
      <c r="P1177" t="s">
        <v>837</v>
      </c>
      <c r="Q1177">
        <v>1</v>
      </c>
      <c r="W1177">
        <v>0</v>
      </c>
      <c r="X1177">
        <v>-1985289705</v>
      </c>
      <c r="Y1177">
        <v>0.22499999999999998</v>
      </c>
      <c r="AA1177">
        <v>0</v>
      </c>
      <c r="AB1177">
        <v>6.66</v>
      </c>
      <c r="AC1177">
        <v>0</v>
      </c>
      <c r="AD1177">
        <v>0</v>
      </c>
      <c r="AE1177">
        <v>0</v>
      </c>
      <c r="AF1177">
        <v>6.66</v>
      </c>
      <c r="AG1177">
        <v>0</v>
      </c>
      <c r="AH1177">
        <v>0</v>
      </c>
      <c r="AI1177">
        <v>1</v>
      </c>
      <c r="AJ1177">
        <v>1</v>
      </c>
      <c r="AK1177">
        <v>1</v>
      </c>
      <c r="AL1177">
        <v>1</v>
      </c>
      <c r="AN1177">
        <v>0</v>
      </c>
      <c r="AO1177">
        <v>1</v>
      </c>
      <c r="AP1177">
        <v>1</v>
      </c>
      <c r="AQ1177">
        <v>0</v>
      </c>
      <c r="AR1177">
        <v>0</v>
      </c>
      <c r="AS1177" t="s">
        <v>3</v>
      </c>
      <c r="AT1177">
        <v>0.15</v>
      </c>
      <c r="AU1177" t="s">
        <v>21</v>
      </c>
      <c r="AV1177">
        <v>0</v>
      </c>
      <c r="AW1177">
        <v>2</v>
      </c>
      <c r="AX1177">
        <v>33360727</v>
      </c>
      <c r="AY1177">
        <v>1</v>
      </c>
      <c r="AZ1177">
        <v>0</v>
      </c>
      <c r="BA1177">
        <v>1423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CX1177">
        <f>Y1177*Source!I1147</f>
        <v>2.2254749999999998E-3</v>
      </c>
      <c r="CY1177">
        <f>AB1177</f>
        <v>6.66</v>
      </c>
      <c r="CZ1177">
        <f>AF1177</f>
        <v>6.66</v>
      </c>
      <c r="DA1177">
        <f>AJ1177</f>
        <v>1</v>
      </c>
      <c r="DB1177">
        <f>ROUND(((ROUND(AT1177*CZ1177,2)*1.2)*1.25),2)</f>
        <v>1.5</v>
      </c>
      <c r="DC1177">
        <f>ROUND(((ROUND(AT1177*AG1177,2)*1.2)*1.25),2)</f>
        <v>0</v>
      </c>
    </row>
    <row r="1178" spans="1:107">
      <c r="A1178">
        <f>ROW(Source!A1147)</f>
        <v>1147</v>
      </c>
      <c r="B1178">
        <v>33304975</v>
      </c>
      <c r="C1178">
        <v>33360600</v>
      </c>
      <c r="D1178">
        <v>31259879</v>
      </c>
      <c r="E1178">
        <v>1</v>
      </c>
      <c r="F1178">
        <v>1</v>
      </c>
      <c r="G1178">
        <v>1</v>
      </c>
      <c r="H1178">
        <v>2</v>
      </c>
      <c r="I1178" t="s">
        <v>841</v>
      </c>
      <c r="J1178" t="s">
        <v>842</v>
      </c>
      <c r="K1178" t="s">
        <v>843</v>
      </c>
      <c r="L1178">
        <v>1368</v>
      </c>
      <c r="N1178">
        <v>1011</v>
      </c>
      <c r="O1178" t="s">
        <v>837</v>
      </c>
      <c r="P1178" t="s">
        <v>837</v>
      </c>
      <c r="Q1178">
        <v>1</v>
      </c>
      <c r="W1178">
        <v>0</v>
      </c>
      <c r="X1178">
        <v>1372534845</v>
      </c>
      <c r="Y1178">
        <v>0.61499999999999988</v>
      </c>
      <c r="AA1178">
        <v>0</v>
      </c>
      <c r="AB1178">
        <v>65.709999999999994</v>
      </c>
      <c r="AC1178">
        <v>11.6</v>
      </c>
      <c r="AD1178">
        <v>0</v>
      </c>
      <c r="AE1178">
        <v>0</v>
      </c>
      <c r="AF1178">
        <v>65.709999999999994</v>
      </c>
      <c r="AG1178">
        <v>11.6</v>
      </c>
      <c r="AH1178">
        <v>0</v>
      </c>
      <c r="AI1178">
        <v>1</v>
      </c>
      <c r="AJ1178">
        <v>1</v>
      </c>
      <c r="AK1178">
        <v>1</v>
      </c>
      <c r="AL1178">
        <v>1</v>
      </c>
      <c r="AN1178">
        <v>0</v>
      </c>
      <c r="AO1178">
        <v>1</v>
      </c>
      <c r="AP1178">
        <v>1</v>
      </c>
      <c r="AQ1178">
        <v>0</v>
      </c>
      <c r="AR1178">
        <v>0</v>
      </c>
      <c r="AS1178" t="s">
        <v>3</v>
      </c>
      <c r="AT1178">
        <v>0.41</v>
      </c>
      <c r="AU1178" t="s">
        <v>21</v>
      </c>
      <c r="AV1178">
        <v>0</v>
      </c>
      <c r="AW1178">
        <v>2</v>
      </c>
      <c r="AX1178">
        <v>33360728</v>
      </c>
      <c r="AY1178">
        <v>1</v>
      </c>
      <c r="AZ1178">
        <v>0</v>
      </c>
      <c r="BA1178">
        <v>1424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CX1178">
        <f>Y1178*Source!I1147</f>
        <v>6.0829649999999992E-3</v>
      </c>
      <c r="CY1178">
        <f>AB1178</f>
        <v>65.709999999999994</v>
      </c>
      <c r="CZ1178">
        <f>AF1178</f>
        <v>65.709999999999994</v>
      </c>
      <c r="DA1178">
        <f>AJ1178</f>
        <v>1</v>
      </c>
      <c r="DB1178">
        <f>ROUND(((ROUND(AT1178*CZ1178,2)*1.2)*1.25),2)</f>
        <v>40.409999999999997</v>
      </c>
      <c r="DC1178">
        <f>ROUND(((ROUND(AT1178*AG1178,2)*1.2)*1.25),2)</f>
        <v>7.14</v>
      </c>
    </row>
    <row r="1179" spans="1:107">
      <c r="A1179">
        <f>ROW(Source!A1147)</f>
        <v>1147</v>
      </c>
      <c r="B1179">
        <v>33304975</v>
      </c>
      <c r="C1179">
        <v>33360600</v>
      </c>
      <c r="D1179">
        <v>31260100</v>
      </c>
      <c r="E1179">
        <v>1</v>
      </c>
      <c r="F1179">
        <v>1</v>
      </c>
      <c r="G1179">
        <v>1</v>
      </c>
      <c r="H1179">
        <v>2</v>
      </c>
      <c r="I1179" t="s">
        <v>858</v>
      </c>
      <c r="J1179" t="s">
        <v>859</v>
      </c>
      <c r="K1179" t="s">
        <v>860</v>
      </c>
      <c r="L1179">
        <v>1368</v>
      </c>
      <c r="N1179">
        <v>1011</v>
      </c>
      <c r="O1179" t="s">
        <v>837</v>
      </c>
      <c r="P1179" t="s">
        <v>837</v>
      </c>
      <c r="Q1179">
        <v>1</v>
      </c>
      <c r="W1179">
        <v>0</v>
      </c>
      <c r="X1179">
        <v>-353815937</v>
      </c>
      <c r="Y1179">
        <v>1.9650000000000001</v>
      </c>
      <c r="AA1179">
        <v>0</v>
      </c>
      <c r="AB1179">
        <v>8.1</v>
      </c>
      <c r="AC1179">
        <v>0</v>
      </c>
      <c r="AD1179">
        <v>0</v>
      </c>
      <c r="AE1179">
        <v>0</v>
      </c>
      <c r="AF1179">
        <v>8.1</v>
      </c>
      <c r="AG1179">
        <v>0</v>
      </c>
      <c r="AH1179">
        <v>0</v>
      </c>
      <c r="AI1179">
        <v>1</v>
      </c>
      <c r="AJ1179">
        <v>1</v>
      </c>
      <c r="AK1179">
        <v>1</v>
      </c>
      <c r="AL1179">
        <v>1</v>
      </c>
      <c r="AN1179">
        <v>0</v>
      </c>
      <c r="AO1179">
        <v>1</v>
      </c>
      <c r="AP1179">
        <v>1</v>
      </c>
      <c r="AQ1179">
        <v>0</v>
      </c>
      <c r="AR1179">
        <v>0</v>
      </c>
      <c r="AS1179" t="s">
        <v>3</v>
      </c>
      <c r="AT1179">
        <v>1.31</v>
      </c>
      <c r="AU1179" t="s">
        <v>21</v>
      </c>
      <c r="AV1179">
        <v>0</v>
      </c>
      <c r="AW1179">
        <v>2</v>
      </c>
      <c r="AX1179">
        <v>33360729</v>
      </c>
      <c r="AY1179">
        <v>1</v>
      </c>
      <c r="AZ1179">
        <v>0</v>
      </c>
      <c r="BA1179">
        <v>1425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CX1179">
        <f>Y1179*Source!I1147</f>
        <v>1.9435815000000002E-2</v>
      </c>
      <c r="CY1179">
        <f>AB1179</f>
        <v>8.1</v>
      </c>
      <c r="CZ1179">
        <f>AF1179</f>
        <v>8.1</v>
      </c>
      <c r="DA1179">
        <f>AJ1179</f>
        <v>1</v>
      </c>
      <c r="DB1179">
        <f>ROUND(((ROUND(AT1179*CZ1179,2)*1.2)*1.25),2)</f>
        <v>15.92</v>
      </c>
      <c r="DC1179">
        <f>ROUND(((ROUND(AT1179*AG1179,2)*1.2)*1.25),2)</f>
        <v>0</v>
      </c>
    </row>
    <row r="1180" spans="1:107">
      <c r="A1180">
        <f>ROW(Source!A1147)</f>
        <v>1147</v>
      </c>
      <c r="B1180">
        <v>33304975</v>
      </c>
      <c r="C1180">
        <v>33360600</v>
      </c>
      <c r="D1180">
        <v>31178369</v>
      </c>
      <c r="E1180">
        <v>1</v>
      </c>
      <c r="F1180">
        <v>1</v>
      </c>
      <c r="G1180">
        <v>1</v>
      </c>
      <c r="H1180">
        <v>3</v>
      </c>
      <c r="I1180" t="s">
        <v>915</v>
      </c>
      <c r="J1180" t="s">
        <v>916</v>
      </c>
      <c r="K1180" t="s">
        <v>917</v>
      </c>
      <c r="L1180">
        <v>1346</v>
      </c>
      <c r="N1180">
        <v>1009</v>
      </c>
      <c r="O1180" t="s">
        <v>78</v>
      </c>
      <c r="P1180" t="s">
        <v>78</v>
      </c>
      <c r="Q1180">
        <v>1</v>
      </c>
      <c r="W1180">
        <v>0</v>
      </c>
      <c r="X1180">
        <v>1730218770</v>
      </c>
      <c r="Y1180">
        <v>7.95</v>
      </c>
      <c r="AA1180">
        <v>39.020000000000003</v>
      </c>
      <c r="AB1180">
        <v>0</v>
      </c>
      <c r="AC1180">
        <v>0</v>
      </c>
      <c r="AD1180">
        <v>0</v>
      </c>
      <c r="AE1180">
        <v>39.020000000000003</v>
      </c>
      <c r="AF1180">
        <v>0</v>
      </c>
      <c r="AG1180">
        <v>0</v>
      </c>
      <c r="AH1180">
        <v>0</v>
      </c>
      <c r="AI1180">
        <v>1</v>
      </c>
      <c r="AJ1180">
        <v>1</v>
      </c>
      <c r="AK1180">
        <v>1</v>
      </c>
      <c r="AL1180">
        <v>1</v>
      </c>
      <c r="AN1180">
        <v>0</v>
      </c>
      <c r="AO1180">
        <v>1</v>
      </c>
      <c r="AP1180">
        <v>0</v>
      </c>
      <c r="AQ1180">
        <v>0</v>
      </c>
      <c r="AR1180">
        <v>0</v>
      </c>
      <c r="AS1180" t="s">
        <v>3</v>
      </c>
      <c r="AT1180">
        <v>7.95</v>
      </c>
      <c r="AU1180" t="s">
        <v>3</v>
      </c>
      <c r="AV1180">
        <v>0</v>
      </c>
      <c r="AW1180">
        <v>2</v>
      </c>
      <c r="AX1180">
        <v>33360730</v>
      </c>
      <c r="AY1180">
        <v>1</v>
      </c>
      <c r="AZ1180">
        <v>0</v>
      </c>
      <c r="BA1180">
        <v>1426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CX1180">
        <f>Y1180*Source!I1147</f>
        <v>7.8633450000000008E-2</v>
      </c>
      <c r="CY1180">
        <f>AA1180</f>
        <v>39.020000000000003</v>
      </c>
      <c r="CZ1180">
        <f>AE1180</f>
        <v>39.020000000000003</v>
      </c>
      <c r="DA1180">
        <f>AI1180</f>
        <v>1</v>
      </c>
      <c r="DB1180">
        <f>ROUND(ROUND(AT1180*CZ1180,2),2)</f>
        <v>310.20999999999998</v>
      </c>
      <c r="DC1180">
        <f>ROUND(ROUND(AT1180*AG1180,2),2)</f>
        <v>0</v>
      </c>
    </row>
    <row r="1181" spans="1:107">
      <c r="A1181">
        <f>ROW(Source!A1147)</f>
        <v>1147</v>
      </c>
      <c r="B1181">
        <v>33304975</v>
      </c>
      <c r="C1181">
        <v>33360600</v>
      </c>
      <c r="D1181">
        <v>31179550</v>
      </c>
      <c r="E1181">
        <v>1</v>
      </c>
      <c r="F1181">
        <v>1</v>
      </c>
      <c r="G1181">
        <v>1</v>
      </c>
      <c r="H1181">
        <v>3</v>
      </c>
      <c r="I1181" t="s">
        <v>861</v>
      </c>
      <c r="J1181" t="s">
        <v>862</v>
      </c>
      <c r="K1181" t="s">
        <v>863</v>
      </c>
      <c r="L1181">
        <v>1348</v>
      </c>
      <c r="N1181">
        <v>1009</v>
      </c>
      <c r="O1181" t="s">
        <v>32</v>
      </c>
      <c r="P1181" t="s">
        <v>32</v>
      </c>
      <c r="Q1181">
        <v>1000</v>
      </c>
      <c r="W1181">
        <v>0</v>
      </c>
      <c r="X1181">
        <v>-1068056325</v>
      </c>
      <c r="Y1181">
        <v>3.3E-4</v>
      </c>
      <c r="AA1181">
        <v>10362</v>
      </c>
      <c r="AB1181">
        <v>0</v>
      </c>
      <c r="AC1181">
        <v>0</v>
      </c>
      <c r="AD1181">
        <v>0</v>
      </c>
      <c r="AE1181">
        <v>10362</v>
      </c>
      <c r="AF1181">
        <v>0</v>
      </c>
      <c r="AG1181">
        <v>0</v>
      </c>
      <c r="AH1181">
        <v>0</v>
      </c>
      <c r="AI1181">
        <v>1</v>
      </c>
      <c r="AJ1181">
        <v>1</v>
      </c>
      <c r="AK1181">
        <v>1</v>
      </c>
      <c r="AL1181">
        <v>1</v>
      </c>
      <c r="AN1181">
        <v>0</v>
      </c>
      <c r="AO1181">
        <v>1</v>
      </c>
      <c r="AP1181">
        <v>0</v>
      </c>
      <c r="AQ1181">
        <v>0</v>
      </c>
      <c r="AR1181">
        <v>0</v>
      </c>
      <c r="AS1181" t="s">
        <v>3</v>
      </c>
      <c r="AT1181">
        <v>3.3E-4</v>
      </c>
      <c r="AU1181" t="s">
        <v>3</v>
      </c>
      <c r="AV1181">
        <v>0</v>
      </c>
      <c r="AW1181">
        <v>2</v>
      </c>
      <c r="AX1181">
        <v>33360731</v>
      </c>
      <c r="AY1181">
        <v>1</v>
      </c>
      <c r="AZ1181">
        <v>0</v>
      </c>
      <c r="BA1181">
        <v>1427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CX1181">
        <f>Y1181*Source!I1147</f>
        <v>3.26403E-6</v>
      </c>
      <c r="CY1181">
        <f>AA1181</f>
        <v>10362</v>
      </c>
      <c r="CZ1181">
        <f>AE1181</f>
        <v>10362</v>
      </c>
      <c r="DA1181">
        <f>AI1181</f>
        <v>1</v>
      </c>
      <c r="DB1181">
        <f>ROUND(ROUND(AT1181*CZ1181,2),2)</f>
        <v>3.42</v>
      </c>
      <c r="DC1181">
        <f>ROUND(ROUND(AT1181*AG1181,2),2)</f>
        <v>0</v>
      </c>
    </row>
    <row r="1182" spans="1:107">
      <c r="A1182">
        <f>ROW(Source!A1147)</f>
        <v>1147</v>
      </c>
      <c r="B1182">
        <v>33304975</v>
      </c>
      <c r="C1182">
        <v>33360600</v>
      </c>
      <c r="D1182">
        <v>31180727</v>
      </c>
      <c r="E1182">
        <v>1</v>
      </c>
      <c r="F1182">
        <v>1</v>
      </c>
      <c r="G1182">
        <v>1</v>
      </c>
      <c r="H1182">
        <v>3</v>
      </c>
      <c r="I1182" t="s">
        <v>844</v>
      </c>
      <c r="J1182" t="s">
        <v>845</v>
      </c>
      <c r="K1182" t="s">
        <v>846</v>
      </c>
      <c r="L1182">
        <v>1348</v>
      </c>
      <c r="N1182">
        <v>1009</v>
      </c>
      <c r="O1182" t="s">
        <v>32</v>
      </c>
      <c r="P1182" t="s">
        <v>32</v>
      </c>
      <c r="Q1182">
        <v>1000</v>
      </c>
      <c r="W1182">
        <v>0</v>
      </c>
      <c r="X1182">
        <v>-437906794</v>
      </c>
      <c r="Y1182">
        <v>6.0000000000000001E-3</v>
      </c>
      <c r="AA1182">
        <v>9040.01</v>
      </c>
      <c r="AB1182">
        <v>0</v>
      </c>
      <c r="AC1182">
        <v>0</v>
      </c>
      <c r="AD1182">
        <v>0</v>
      </c>
      <c r="AE1182">
        <v>9040.01</v>
      </c>
      <c r="AF1182">
        <v>0</v>
      </c>
      <c r="AG1182">
        <v>0</v>
      </c>
      <c r="AH1182">
        <v>0</v>
      </c>
      <c r="AI1182">
        <v>1</v>
      </c>
      <c r="AJ1182">
        <v>1</v>
      </c>
      <c r="AK1182">
        <v>1</v>
      </c>
      <c r="AL1182">
        <v>1</v>
      </c>
      <c r="AN1182">
        <v>0</v>
      </c>
      <c r="AO1182">
        <v>1</v>
      </c>
      <c r="AP1182">
        <v>0</v>
      </c>
      <c r="AQ1182">
        <v>0</v>
      </c>
      <c r="AR1182">
        <v>0</v>
      </c>
      <c r="AS1182" t="s">
        <v>3</v>
      </c>
      <c r="AT1182">
        <v>6.0000000000000001E-3</v>
      </c>
      <c r="AU1182" t="s">
        <v>3</v>
      </c>
      <c r="AV1182">
        <v>0</v>
      </c>
      <c r="AW1182">
        <v>2</v>
      </c>
      <c r="AX1182">
        <v>33360732</v>
      </c>
      <c r="AY1182">
        <v>1</v>
      </c>
      <c r="AZ1182">
        <v>0</v>
      </c>
      <c r="BA1182">
        <v>1428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CX1182">
        <f>Y1182*Source!I1147</f>
        <v>5.9346000000000004E-5</v>
      </c>
      <c r="CY1182">
        <f>AA1182</f>
        <v>9040.01</v>
      </c>
      <c r="CZ1182">
        <f>AE1182</f>
        <v>9040.01</v>
      </c>
      <c r="DA1182">
        <f>AI1182</f>
        <v>1</v>
      </c>
      <c r="DB1182">
        <f>ROUND(ROUND(AT1182*CZ1182,2),2)</f>
        <v>54.24</v>
      </c>
      <c r="DC1182">
        <f>ROUND(ROUND(AT1182*AG1182,2),2)</f>
        <v>0</v>
      </c>
    </row>
    <row r="1183" spans="1:107">
      <c r="A1183">
        <f>ROW(Source!A1147)</f>
        <v>1147</v>
      </c>
      <c r="B1183">
        <v>33304975</v>
      </c>
      <c r="C1183">
        <v>33360600</v>
      </c>
      <c r="D1183">
        <v>31181610</v>
      </c>
      <c r="E1183">
        <v>1</v>
      </c>
      <c r="F1183">
        <v>1</v>
      </c>
      <c r="G1183">
        <v>1</v>
      </c>
      <c r="H1183">
        <v>3</v>
      </c>
      <c r="I1183" t="s">
        <v>847</v>
      </c>
      <c r="J1183" t="s">
        <v>848</v>
      </c>
      <c r="K1183" t="s">
        <v>849</v>
      </c>
      <c r="L1183">
        <v>1346</v>
      </c>
      <c r="N1183">
        <v>1009</v>
      </c>
      <c r="O1183" t="s">
        <v>78</v>
      </c>
      <c r="P1183" t="s">
        <v>78</v>
      </c>
      <c r="Q1183">
        <v>1</v>
      </c>
      <c r="W1183">
        <v>0</v>
      </c>
      <c r="X1183">
        <v>-731615568</v>
      </c>
      <c r="Y1183">
        <v>9.09</v>
      </c>
      <c r="AA1183">
        <v>23.09</v>
      </c>
      <c r="AB1183">
        <v>0</v>
      </c>
      <c r="AC1183">
        <v>0</v>
      </c>
      <c r="AD1183">
        <v>0</v>
      </c>
      <c r="AE1183">
        <v>23.09</v>
      </c>
      <c r="AF1183">
        <v>0</v>
      </c>
      <c r="AG1183">
        <v>0</v>
      </c>
      <c r="AH1183">
        <v>0</v>
      </c>
      <c r="AI1183">
        <v>1</v>
      </c>
      <c r="AJ1183">
        <v>1</v>
      </c>
      <c r="AK1183">
        <v>1</v>
      </c>
      <c r="AL1183">
        <v>1</v>
      </c>
      <c r="AN1183">
        <v>0</v>
      </c>
      <c r="AO1183">
        <v>1</v>
      </c>
      <c r="AP1183">
        <v>0</v>
      </c>
      <c r="AQ1183">
        <v>0</v>
      </c>
      <c r="AR1183">
        <v>0</v>
      </c>
      <c r="AS1183" t="s">
        <v>3</v>
      </c>
      <c r="AT1183">
        <v>9.09</v>
      </c>
      <c r="AU1183" t="s">
        <v>3</v>
      </c>
      <c r="AV1183">
        <v>0</v>
      </c>
      <c r="AW1183">
        <v>2</v>
      </c>
      <c r="AX1183">
        <v>33360733</v>
      </c>
      <c r="AY1183">
        <v>1</v>
      </c>
      <c r="AZ1183">
        <v>0</v>
      </c>
      <c r="BA1183">
        <v>1429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CX1183">
        <f>Y1183*Source!I1147</f>
        <v>8.990919E-2</v>
      </c>
      <c r="CY1183">
        <f>AA1183</f>
        <v>23.09</v>
      </c>
      <c r="CZ1183">
        <f>AE1183</f>
        <v>23.09</v>
      </c>
      <c r="DA1183">
        <f>AI1183</f>
        <v>1</v>
      </c>
      <c r="DB1183">
        <f>ROUND(ROUND(AT1183*CZ1183,2),2)</f>
        <v>209.89</v>
      </c>
      <c r="DC1183">
        <f>ROUND(ROUND(AT1183*AG1183,2),2)</f>
        <v>0</v>
      </c>
    </row>
    <row r="1184" spans="1:107">
      <c r="A1184">
        <f>ROW(Source!A1148)</f>
        <v>1148</v>
      </c>
      <c r="B1184">
        <v>33304960</v>
      </c>
      <c r="C1184">
        <v>33360600</v>
      </c>
      <c r="D1184">
        <v>31172061</v>
      </c>
      <c r="E1184">
        <v>1</v>
      </c>
      <c r="F1184">
        <v>1</v>
      </c>
      <c r="G1184">
        <v>1</v>
      </c>
      <c r="H1184">
        <v>1</v>
      </c>
      <c r="I1184" t="s">
        <v>850</v>
      </c>
      <c r="J1184" t="s">
        <v>3</v>
      </c>
      <c r="K1184" t="s">
        <v>851</v>
      </c>
      <c r="L1184">
        <v>1191</v>
      </c>
      <c r="N1184">
        <v>1013</v>
      </c>
      <c r="O1184" t="s">
        <v>831</v>
      </c>
      <c r="P1184" t="s">
        <v>831</v>
      </c>
      <c r="Q1184">
        <v>1</v>
      </c>
      <c r="W1184">
        <v>0</v>
      </c>
      <c r="X1184">
        <v>-784637506</v>
      </c>
      <c r="Y1184">
        <v>111.61439999999999</v>
      </c>
      <c r="AA1184">
        <v>0</v>
      </c>
      <c r="AB1184">
        <v>0</v>
      </c>
      <c r="AC1184">
        <v>0</v>
      </c>
      <c r="AD1184">
        <v>8.74</v>
      </c>
      <c r="AE1184">
        <v>0</v>
      </c>
      <c r="AF1184">
        <v>0</v>
      </c>
      <c r="AG1184">
        <v>0</v>
      </c>
      <c r="AH1184">
        <v>8.74</v>
      </c>
      <c r="AI1184">
        <v>1</v>
      </c>
      <c r="AJ1184">
        <v>1</v>
      </c>
      <c r="AK1184">
        <v>1</v>
      </c>
      <c r="AL1184">
        <v>1</v>
      </c>
      <c r="AN1184">
        <v>0</v>
      </c>
      <c r="AO1184">
        <v>1</v>
      </c>
      <c r="AP1184">
        <v>1</v>
      </c>
      <c r="AQ1184">
        <v>0</v>
      </c>
      <c r="AR1184">
        <v>0</v>
      </c>
      <c r="AS1184" t="s">
        <v>3</v>
      </c>
      <c r="AT1184">
        <v>80.88</v>
      </c>
      <c r="AU1184" t="s">
        <v>22</v>
      </c>
      <c r="AV1184">
        <v>1</v>
      </c>
      <c r="AW1184">
        <v>2</v>
      </c>
      <c r="AX1184">
        <v>33360723</v>
      </c>
      <c r="AY1184">
        <v>1</v>
      </c>
      <c r="AZ1184">
        <v>0</v>
      </c>
      <c r="BA1184">
        <v>1435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CX1184">
        <f>Y1184*Source!I1148</f>
        <v>1.1039780304</v>
      </c>
      <c r="CY1184">
        <f>AD1184</f>
        <v>8.74</v>
      </c>
      <c r="CZ1184">
        <f>AH1184</f>
        <v>8.74</v>
      </c>
      <c r="DA1184">
        <f>AL1184</f>
        <v>1</v>
      </c>
      <c r="DB1184">
        <f>ROUND(((ROUND(AT1184*CZ1184,2)*1.2)*1.15),2)</f>
        <v>975.51</v>
      </c>
      <c r="DC1184">
        <f>ROUND(((ROUND(AT1184*AG1184,2)*1.2)*1.15),2)</f>
        <v>0</v>
      </c>
    </row>
    <row r="1185" spans="1:107">
      <c r="A1185">
        <f>ROW(Source!A1148)</f>
        <v>1148</v>
      </c>
      <c r="B1185">
        <v>33304960</v>
      </c>
      <c r="C1185">
        <v>33360600</v>
      </c>
      <c r="D1185">
        <v>31172011</v>
      </c>
      <c r="E1185">
        <v>1</v>
      </c>
      <c r="F1185">
        <v>1</v>
      </c>
      <c r="G1185">
        <v>1</v>
      </c>
      <c r="H1185">
        <v>1</v>
      </c>
      <c r="I1185" t="s">
        <v>832</v>
      </c>
      <c r="J1185" t="s">
        <v>3</v>
      </c>
      <c r="K1185" t="s">
        <v>833</v>
      </c>
      <c r="L1185">
        <v>1191</v>
      </c>
      <c r="N1185">
        <v>1013</v>
      </c>
      <c r="O1185" t="s">
        <v>831</v>
      </c>
      <c r="P1185" t="s">
        <v>831</v>
      </c>
      <c r="Q1185">
        <v>1</v>
      </c>
      <c r="W1185">
        <v>0</v>
      </c>
      <c r="X1185">
        <v>-1417349443</v>
      </c>
      <c r="Y1185">
        <v>0.69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1</v>
      </c>
      <c r="AJ1185">
        <v>1</v>
      </c>
      <c r="AK1185">
        <v>1</v>
      </c>
      <c r="AL1185">
        <v>1</v>
      </c>
      <c r="AN1185">
        <v>0</v>
      </c>
      <c r="AO1185">
        <v>1</v>
      </c>
      <c r="AP1185">
        <v>0</v>
      </c>
      <c r="AQ1185">
        <v>0</v>
      </c>
      <c r="AR1185">
        <v>0</v>
      </c>
      <c r="AS1185" t="s">
        <v>3</v>
      </c>
      <c r="AT1185">
        <v>0.69</v>
      </c>
      <c r="AU1185" t="s">
        <v>3</v>
      </c>
      <c r="AV1185">
        <v>2</v>
      </c>
      <c r="AW1185">
        <v>2</v>
      </c>
      <c r="AX1185">
        <v>33360724</v>
      </c>
      <c r="AY1185">
        <v>1</v>
      </c>
      <c r="AZ1185">
        <v>2048</v>
      </c>
      <c r="BA1185">
        <v>1436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CX1185">
        <f>Y1185*Source!I1148</f>
        <v>6.8247899999999998E-3</v>
      </c>
      <c r="CY1185">
        <f>AD1185</f>
        <v>0</v>
      </c>
      <c r="CZ1185">
        <f>AH1185</f>
        <v>0</v>
      </c>
      <c r="DA1185">
        <f>AL1185</f>
        <v>1</v>
      </c>
      <c r="DB1185">
        <f>ROUND(ROUND(AT1185*CZ1185,2),2)</f>
        <v>0</v>
      </c>
      <c r="DC1185">
        <f>ROUND(ROUND(AT1185*AG1185,2),2)</f>
        <v>0</v>
      </c>
    </row>
    <row r="1186" spans="1:107">
      <c r="A1186">
        <f>ROW(Source!A1148)</f>
        <v>1148</v>
      </c>
      <c r="B1186">
        <v>33304960</v>
      </c>
      <c r="C1186">
        <v>33360600</v>
      </c>
      <c r="D1186">
        <v>31258491</v>
      </c>
      <c r="E1186">
        <v>1</v>
      </c>
      <c r="F1186">
        <v>1</v>
      </c>
      <c r="G1186">
        <v>1</v>
      </c>
      <c r="H1186">
        <v>2</v>
      </c>
      <c r="I1186" t="s">
        <v>834</v>
      </c>
      <c r="J1186" t="s">
        <v>835</v>
      </c>
      <c r="K1186" t="s">
        <v>836</v>
      </c>
      <c r="L1186">
        <v>1368</v>
      </c>
      <c r="N1186">
        <v>1011</v>
      </c>
      <c r="O1186" t="s">
        <v>837</v>
      </c>
      <c r="P1186" t="s">
        <v>837</v>
      </c>
      <c r="Q1186">
        <v>1</v>
      </c>
      <c r="W1186">
        <v>0</v>
      </c>
      <c r="X1186">
        <v>-1718674368</v>
      </c>
      <c r="Y1186">
        <v>0.42000000000000004</v>
      </c>
      <c r="AA1186">
        <v>0</v>
      </c>
      <c r="AB1186">
        <v>111.99</v>
      </c>
      <c r="AC1186">
        <v>13.5</v>
      </c>
      <c r="AD1186">
        <v>0</v>
      </c>
      <c r="AE1186">
        <v>0</v>
      </c>
      <c r="AF1186">
        <v>111.99</v>
      </c>
      <c r="AG1186">
        <v>13.5</v>
      </c>
      <c r="AH1186">
        <v>0</v>
      </c>
      <c r="AI1186">
        <v>1</v>
      </c>
      <c r="AJ1186">
        <v>1</v>
      </c>
      <c r="AK1186">
        <v>1</v>
      </c>
      <c r="AL1186">
        <v>1</v>
      </c>
      <c r="AN1186">
        <v>0</v>
      </c>
      <c r="AO1186">
        <v>1</v>
      </c>
      <c r="AP1186">
        <v>1</v>
      </c>
      <c r="AQ1186">
        <v>0</v>
      </c>
      <c r="AR1186">
        <v>0</v>
      </c>
      <c r="AS1186" t="s">
        <v>3</v>
      </c>
      <c r="AT1186">
        <v>0.28000000000000003</v>
      </c>
      <c r="AU1186" t="s">
        <v>21</v>
      </c>
      <c r="AV1186">
        <v>0</v>
      </c>
      <c r="AW1186">
        <v>2</v>
      </c>
      <c r="AX1186">
        <v>33360725</v>
      </c>
      <c r="AY1186">
        <v>1</v>
      </c>
      <c r="AZ1186">
        <v>0</v>
      </c>
      <c r="BA1186">
        <v>1437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CX1186">
        <f>Y1186*Source!I1148</f>
        <v>4.154220000000001E-3</v>
      </c>
      <c r="CY1186">
        <f>AB1186</f>
        <v>111.99</v>
      </c>
      <c r="CZ1186">
        <f>AF1186</f>
        <v>111.99</v>
      </c>
      <c r="DA1186">
        <f>AJ1186</f>
        <v>1</v>
      </c>
      <c r="DB1186">
        <f>ROUND(((ROUND(AT1186*CZ1186,2)*1.2)*1.25),2)</f>
        <v>47.04</v>
      </c>
      <c r="DC1186">
        <f>ROUND(((ROUND(AT1186*AG1186,2)*1.2)*1.25),2)</f>
        <v>5.67</v>
      </c>
    </row>
    <row r="1187" spans="1:107">
      <c r="A1187">
        <f>ROW(Source!A1148)</f>
        <v>1148</v>
      </c>
      <c r="B1187">
        <v>33304960</v>
      </c>
      <c r="C1187">
        <v>33360600</v>
      </c>
      <c r="D1187">
        <v>31258691</v>
      </c>
      <c r="E1187">
        <v>1</v>
      </c>
      <c r="F1187">
        <v>1</v>
      </c>
      <c r="G1187">
        <v>1</v>
      </c>
      <c r="H1187">
        <v>2</v>
      </c>
      <c r="I1187" t="s">
        <v>838</v>
      </c>
      <c r="J1187" t="s">
        <v>839</v>
      </c>
      <c r="K1187" t="s">
        <v>840</v>
      </c>
      <c r="L1187">
        <v>1368</v>
      </c>
      <c r="N1187">
        <v>1011</v>
      </c>
      <c r="O1187" t="s">
        <v>837</v>
      </c>
      <c r="P1187" t="s">
        <v>837</v>
      </c>
      <c r="Q1187">
        <v>1</v>
      </c>
      <c r="W1187">
        <v>0</v>
      </c>
      <c r="X1187">
        <v>1373224040</v>
      </c>
      <c r="Y1187">
        <v>15.075000000000001</v>
      </c>
      <c r="AA1187">
        <v>0</v>
      </c>
      <c r="AB1187">
        <v>3.12</v>
      </c>
      <c r="AC1187">
        <v>0</v>
      </c>
      <c r="AD1187">
        <v>0</v>
      </c>
      <c r="AE1187">
        <v>0</v>
      </c>
      <c r="AF1187">
        <v>3.12</v>
      </c>
      <c r="AG1187">
        <v>0</v>
      </c>
      <c r="AH1187">
        <v>0</v>
      </c>
      <c r="AI1187">
        <v>1</v>
      </c>
      <c r="AJ1187">
        <v>1</v>
      </c>
      <c r="AK1187">
        <v>1</v>
      </c>
      <c r="AL1187">
        <v>1</v>
      </c>
      <c r="AN1187">
        <v>0</v>
      </c>
      <c r="AO1187">
        <v>1</v>
      </c>
      <c r="AP1187">
        <v>1</v>
      </c>
      <c r="AQ1187">
        <v>0</v>
      </c>
      <c r="AR1187">
        <v>0</v>
      </c>
      <c r="AS1187" t="s">
        <v>3</v>
      </c>
      <c r="AT1187">
        <v>10.050000000000001</v>
      </c>
      <c r="AU1187" t="s">
        <v>21</v>
      </c>
      <c r="AV1187">
        <v>0</v>
      </c>
      <c r="AW1187">
        <v>2</v>
      </c>
      <c r="AX1187">
        <v>33360726</v>
      </c>
      <c r="AY1187">
        <v>1</v>
      </c>
      <c r="AZ1187">
        <v>0</v>
      </c>
      <c r="BA1187">
        <v>1438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CX1187">
        <f>Y1187*Source!I1148</f>
        <v>0.14910682500000003</v>
      </c>
      <c r="CY1187">
        <f>AB1187</f>
        <v>3.12</v>
      </c>
      <c r="CZ1187">
        <f>AF1187</f>
        <v>3.12</v>
      </c>
      <c r="DA1187">
        <f>AJ1187</f>
        <v>1</v>
      </c>
      <c r="DB1187">
        <f>ROUND(((ROUND(AT1187*CZ1187,2)*1.2)*1.25),2)</f>
        <v>47.04</v>
      </c>
      <c r="DC1187">
        <f>ROUND(((ROUND(AT1187*AG1187,2)*1.2)*1.25),2)</f>
        <v>0</v>
      </c>
    </row>
    <row r="1188" spans="1:107">
      <c r="A1188">
        <f>ROW(Source!A1148)</f>
        <v>1148</v>
      </c>
      <c r="B1188">
        <v>33304960</v>
      </c>
      <c r="C1188">
        <v>33360600</v>
      </c>
      <c r="D1188">
        <v>31258646</v>
      </c>
      <c r="E1188">
        <v>1</v>
      </c>
      <c r="F1188">
        <v>1</v>
      </c>
      <c r="G1188">
        <v>1</v>
      </c>
      <c r="H1188">
        <v>2</v>
      </c>
      <c r="I1188" t="s">
        <v>866</v>
      </c>
      <c r="J1188" t="s">
        <v>867</v>
      </c>
      <c r="K1188" t="s">
        <v>868</v>
      </c>
      <c r="L1188">
        <v>1368</v>
      </c>
      <c r="N1188">
        <v>1011</v>
      </c>
      <c r="O1188" t="s">
        <v>837</v>
      </c>
      <c r="P1188" t="s">
        <v>837</v>
      </c>
      <c r="Q1188">
        <v>1</v>
      </c>
      <c r="W1188">
        <v>0</v>
      </c>
      <c r="X1188">
        <v>-1985289705</v>
      </c>
      <c r="Y1188">
        <v>0.22499999999999998</v>
      </c>
      <c r="AA1188">
        <v>0</v>
      </c>
      <c r="AB1188">
        <v>6.66</v>
      </c>
      <c r="AC1188">
        <v>0</v>
      </c>
      <c r="AD1188">
        <v>0</v>
      </c>
      <c r="AE1188">
        <v>0</v>
      </c>
      <c r="AF1188">
        <v>6.66</v>
      </c>
      <c r="AG1188">
        <v>0</v>
      </c>
      <c r="AH1188">
        <v>0</v>
      </c>
      <c r="AI1188">
        <v>1</v>
      </c>
      <c r="AJ1188">
        <v>1</v>
      </c>
      <c r="AK1188">
        <v>1</v>
      </c>
      <c r="AL1188">
        <v>1</v>
      </c>
      <c r="AN1188">
        <v>0</v>
      </c>
      <c r="AO1188">
        <v>1</v>
      </c>
      <c r="AP1188">
        <v>1</v>
      </c>
      <c r="AQ1188">
        <v>0</v>
      </c>
      <c r="AR1188">
        <v>0</v>
      </c>
      <c r="AS1188" t="s">
        <v>3</v>
      </c>
      <c r="AT1188">
        <v>0.15</v>
      </c>
      <c r="AU1188" t="s">
        <v>21</v>
      </c>
      <c r="AV1188">
        <v>0</v>
      </c>
      <c r="AW1188">
        <v>2</v>
      </c>
      <c r="AX1188">
        <v>33360727</v>
      </c>
      <c r="AY1188">
        <v>1</v>
      </c>
      <c r="AZ1188">
        <v>0</v>
      </c>
      <c r="BA1188">
        <v>1439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CX1188">
        <f>Y1188*Source!I1148</f>
        <v>2.2254749999999998E-3</v>
      </c>
      <c r="CY1188">
        <f>AB1188</f>
        <v>6.66</v>
      </c>
      <c r="CZ1188">
        <f>AF1188</f>
        <v>6.66</v>
      </c>
      <c r="DA1188">
        <f>AJ1188</f>
        <v>1</v>
      </c>
      <c r="DB1188">
        <f>ROUND(((ROUND(AT1188*CZ1188,2)*1.2)*1.25),2)</f>
        <v>1.5</v>
      </c>
      <c r="DC1188">
        <f>ROUND(((ROUND(AT1188*AG1188,2)*1.2)*1.25),2)</f>
        <v>0</v>
      </c>
    </row>
    <row r="1189" spans="1:107">
      <c r="A1189">
        <f>ROW(Source!A1148)</f>
        <v>1148</v>
      </c>
      <c r="B1189">
        <v>33304960</v>
      </c>
      <c r="C1189">
        <v>33360600</v>
      </c>
      <c r="D1189">
        <v>31259879</v>
      </c>
      <c r="E1189">
        <v>1</v>
      </c>
      <c r="F1189">
        <v>1</v>
      </c>
      <c r="G1189">
        <v>1</v>
      </c>
      <c r="H1189">
        <v>2</v>
      </c>
      <c r="I1189" t="s">
        <v>841</v>
      </c>
      <c r="J1189" t="s">
        <v>842</v>
      </c>
      <c r="K1189" t="s">
        <v>843</v>
      </c>
      <c r="L1189">
        <v>1368</v>
      </c>
      <c r="N1189">
        <v>1011</v>
      </c>
      <c r="O1189" t="s">
        <v>837</v>
      </c>
      <c r="P1189" t="s">
        <v>837</v>
      </c>
      <c r="Q1189">
        <v>1</v>
      </c>
      <c r="W1189">
        <v>0</v>
      </c>
      <c r="X1189">
        <v>1372534845</v>
      </c>
      <c r="Y1189">
        <v>0.61499999999999988</v>
      </c>
      <c r="AA1189">
        <v>0</v>
      </c>
      <c r="AB1189">
        <v>65.709999999999994</v>
      </c>
      <c r="AC1189">
        <v>11.6</v>
      </c>
      <c r="AD1189">
        <v>0</v>
      </c>
      <c r="AE1189">
        <v>0</v>
      </c>
      <c r="AF1189">
        <v>65.709999999999994</v>
      </c>
      <c r="AG1189">
        <v>11.6</v>
      </c>
      <c r="AH1189">
        <v>0</v>
      </c>
      <c r="AI1189">
        <v>1</v>
      </c>
      <c r="AJ1189">
        <v>1</v>
      </c>
      <c r="AK1189">
        <v>1</v>
      </c>
      <c r="AL1189">
        <v>1</v>
      </c>
      <c r="AN1189">
        <v>0</v>
      </c>
      <c r="AO1189">
        <v>1</v>
      </c>
      <c r="AP1189">
        <v>1</v>
      </c>
      <c r="AQ1189">
        <v>0</v>
      </c>
      <c r="AR1189">
        <v>0</v>
      </c>
      <c r="AS1189" t="s">
        <v>3</v>
      </c>
      <c r="AT1189">
        <v>0.41</v>
      </c>
      <c r="AU1189" t="s">
        <v>21</v>
      </c>
      <c r="AV1189">
        <v>0</v>
      </c>
      <c r="AW1189">
        <v>2</v>
      </c>
      <c r="AX1189">
        <v>33360728</v>
      </c>
      <c r="AY1189">
        <v>1</v>
      </c>
      <c r="AZ1189">
        <v>0</v>
      </c>
      <c r="BA1189">
        <v>1440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CX1189">
        <f>Y1189*Source!I1148</f>
        <v>6.0829649999999992E-3</v>
      </c>
      <c r="CY1189">
        <f>AB1189</f>
        <v>65.709999999999994</v>
      </c>
      <c r="CZ1189">
        <f>AF1189</f>
        <v>65.709999999999994</v>
      </c>
      <c r="DA1189">
        <f>AJ1189</f>
        <v>1</v>
      </c>
      <c r="DB1189">
        <f>ROUND(((ROUND(AT1189*CZ1189,2)*1.2)*1.25),2)</f>
        <v>40.409999999999997</v>
      </c>
      <c r="DC1189">
        <f>ROUND(((ROUND(AT1189*AG1189,2)*1.2)*1.25),2)</f>
        <v>7.14</v>
      </c>
    </row>
    <row r="1190" spans="1:107">
      <c r="A1190">
        <f>ROW(Source!A1148)</f>
        <v>1148</v>
      </c>
      <c r="B1190">
        <v>33304960</v>
      </c>
      <c r="C1190">
        <v>33360600</v>
      </c>
      <c r="D1190">
        <v>31260100</v>
      </c>
      <c r="E1190">
        <v>1</v>
      </c>
      <c r="F1190">
        <v>1</v>
      </c>
      <c r="G1190">
        <v>1</v>
      </c>
      <c r="H1190">
        <v>2</v>
      </c>
      <c r="I1190" t="s">
        <v>858</v>
      </c>
      <c r="J1190" t="s">
        <v>859</v>
      </c>
      <c r="K1190" t="s">
        <v>860</v>
      </c>
      <c r="L1190">
        <v>1368</v>
      </c>
      <c r="N1190">
        <v>1011</v>
      </c>
      <c r="O1190" t="s">
        <v>837</v>
      </c>
      <c r="P1190" t="s">
        <v>837</v>
      </c>
      <c r="Q1190">
        <v>1</v>
      </c>
      <c r="W1190">
        <v>0</v>
      </c>
      <c r="X1190">
        <v>-353815937</v>
      </c>
      <c r="Y1190">
        <v>1.9650000000000001</v>
      </c>
      <c r="AA1190">
        <v>0</v>
      </c>
      <c r="AB1190">
        <v>8.1</v>
      </c>
      <c r="AC1190">
        <v>0</v>
      </c>
      <c r="AD1190">
        <v>0</v>
      </c>
      <c r="AE1190">
        <v>0</v>
      </c>
      <c r="AF1190">
        <v>8.1</v>
      </c>
      <c r="AG1190">
        <v>0</v>
      </c>
      <c r="AH1190">
        <v>0</v>
      </c>
      <c r="AI1190">
        <v>1</v>
      </c>
      <c r="AJ1190">
        <v>1</v>
      </c>
      <c r="AK1190">
        <v>1</v>
      </c>
      <c r="AL1190">
        <v>1</v>
      </c>
      <c r="AN1190">
        <v>0</v>
      </c>
      <c r="AO1190">
        <v>1</v>
      </c>
      <c r="AP1190">
        <v>1</v>
      </c>
      <c r="AQ1190">
        <v>0</v>
      </c>
      <c r="AR1190">
        <v>0</v>
      </c>
      <c r="AS1190" t="s">
        <v>3</v>
      </c>
      <c r="AT1190">
        <v>1.31</v>
      </c>
      <c r="AU1190" t="s">
        <v>21</v>
      </c>
      <c r="AV1190">
        <v>0</v>
      </c>
      <c r="AW1190">
        <v>2</v>
      </c>
      <c r="AX1190">
        <v>33360729</v>
      </c>
      <c r="AY1190">
        <v>1</v>
      </c>
      <c r="AZ1190">
        <v>0</v>
      </c>
      <c r="BA1190">
        <v>1441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CX1190">
        <f>Y1190*Source!I1148</f>
        <v>1.9435815000000002E-2</v>
      </c>
      <c r="CY1190">
        <f>AB1190</f>
        <v>8.1</v>
      </c>
      <c r="CZ1190">
        <f>AF1190</f>
        <v>8.1</v>
      </c>
      <c r="DA1190">
        <f>AJ1190</f>
        <v>1</v>
      </c>
      <c r="DB1190">
        <f>ROUND(((ROUND(AT1190*CZ1190,2)*1.2)*1.25),2)</f>
        <v>15.92</v>
      </c>
      <c r="DC1190">
        <f>ROUND(((ROUND(AT1190*AG1190,2)*1.2)*1.25),2)</f>
        <v>0</v>
      </c>
    </row>
    <row r="1191" spans="1:107">
      <c r="A1191">
        <f>ROW(Source!A1148)</f>
        <v>1148</v>
      </c>
      <c r="B1191">
        <v>33304960</v>
      </c>
      <c r="C1191">
        <v>33360600</v>
      </c>
      <c r="D1191">
        <v>31178369</v>
      </c>
      <c r="E1191">
        <v>1</v>
      </c>
      <c r="F1191">
        <v>1</v>
      </c>
      <c r="G1191">
        <v>1</v>
      </c>
      <c r="H1191">
        <v>3</v>
      </c>
      <c r="I1191" t="s">
        <v>915</v>
      </c>
      <c r="J1191" t="s">
        <v>916</v>
      </c>
      <c r="K1191" t="s">
        <v>917</v>
      </c>
      <c r="L1191">
        <v>1346</v>
      </c>
      <c r="N1191">
        <v>1009</v>
      </c>
      <c r="O1191" t="s">
        <v>78</v>
      </c>
      <c r="P1191" t="s">
        <v>78</v>
      </c>
      <c r="Q1191">
        <v>1</v>
      </c>
      <c r="W1191">
        <v>0</v>
      </c>
      <c r="X1191">
        <v>1730218770</v>
      </c>
      <c r="Y1191">
        <v>7.95</v>
      </c>
      <c r="AA1191">
        <v>39.020000000000003</v>
      </c>
      <c r="AB1191">
        <v>0</v>
      </c>
      <c r="AC1191">
        <v>0</v>
      </c>
      <c r="AD1191">
        <v>0</v>
      </c>
      <c r="AE1191">
        <v>39.020000000000003</v>
      </c>
      <c r="AF1191">
        <v>0</v>
      </c>
      <c r="AG1191">
        <v>0</v>
      </c>
      <c r="AH1191">
        <v>0</v>
      </c>
      <c r="AI1191">
        <v>1</v>
      </c>
      <c r="AJ1191">
        <v>1</v>
      </c>
      <c r="AK1191">
        <v>1</v>
      </c>
      <c r="AL1191">
        <v>1</v>
      </c>
      <c r="AN1191">
        <v>0</v>
      </c>
      <c r="AO1191">
        <v>1</v>
      </c>
      <c r="AP1191">
        <v>0</v>
      </c>
      <c r="AQ1191">
        <v>0</v>
      </c>
      <c r="AR1191">
        <v>0</v>
      </c>
      <c r="AS1191" t="s">
        <v>3</v>
      </c>
      <c r="AT1191">
        <v>7.95</v>
      </c>
      <c r="AU1191" t="s">
        <v>3</v>
      </c>
      <c r="AV1191">
        <v>0</v>
      </c>
      <c r="AW1191">
        <v>2</v>
      </c>
      <c r="AX1191">
        <v>33360730</v>
      </c>
      <c r="AY1191">
        <v>1</v>
      </c>
      <c r="AZ1191">
        <v>0</v>
      </c>
      <c r="BA1191">
        <v>1442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CX1191">
        <f>Y1191*Source!I1148</f>
        <v>7.8633450000000008E-2</v>
      </c>
      <c r="CY1191">
        <f>AA1191</f>
        <v>39.020000000000003</v>
      </c>
      <c r="CZ1191">
        <f>AE1191</f>
        <v>39.020000000000003</v>
      </c>
      <c r="DA1191">
        <f>AI1191</f>
        <v>1</v>
      </c>
      <c r="DB1191">
        <f>ROUND(ROUND(AT1191*CZ1191,2),2)</f>
        <v>310.20999999999998</v>
      </c>
      <c r="DC1191">
        <f>ROUND(ROUND(AT1191*AG1191,2),2)</f>
        <v>0</v>
      </c>
    </row>
    <row r="1192" spans="1:107">
      <c r="A1192">
        <f>ROW(Source!A1148)</f>
        <v>1148</v>
      </c>
      <c r="B1192">
        <v>33304960</v>
      </c>
      <c r="C1192">
        <v>33360600</v>
      </c>
      <c r="D1192">
        <v>31179550</v>
      </c>
      <c r="E1192">
        <v>1</v>
      </c>
      <c r="F1192">
        <v>1</v>
      </c>
      <c r="G1192">
        <v>1</v>
      </c>
      <c r="H1192">
        <v>3</v>
      </c>
      <c r="I1192" t="s">
        <v>861</v>
      </c>
      <c r="J1192" t="s">
        <v>862</v>
      </c>
      <c r="K1192" t="s">
        <v>863</v>
      </c>
      <c r="L1192">
        <v>1348</v>
      </c>
      <c r="N1192">
        <v>1009</v>
      </c>
      <c r="O1192" t="s">
        <v>32</v>
      </c>
      <c r="P1192" t="s">
        <v>32</v>
      </c>
      <c r="Q1192">
        <v>1000</v>
      </c>
      <c r="W1192">
        <v>0</v>
      </c>
      <c r="X1192">
        <v>-1068056325</v>
      </c>
      <c r="Y1192">
        <v>3.3E-4</v>
      </c>
      <c r="AA1192">
        <v>10362</v>
      </c>
      <c r="AB1192">
        <v>0</v>
      </c>
      <c r="AC1192">
        <v>0</v>
      </c>
      <c r="AD1192">
        <v>0</v>
      </c>
      <c r="AE1192">
        <v>10362</v>
      </c>
      <c r="AF1192">
        <v>0</v>
      </c>
      <c r="AG1192">
        <v>0</v>
      </c>
      <c r="AH1192">
        <v>0</v>
      </c>
      <c r="AI1192">
        <v>1</v>
      </c>
      <c r="AJ1192">
        <v>1</v>
      </c>
      <c r="AK1192">
        <v>1</v>
      </c>
      <c r="AL1192">
        <v>1</v>
      </c>
      <c r="AN1192">
        <v>0</v>
      </c>
      <c r="AO1192">
        <v>1</v>
      </c>
      <c r="AP1192">
        <v>0</v>
      </c>
      <c r="AQ1192">
        <v>0</v>
      </c>
      <c r="AR1192">
        <v>0</v>
      </c>
      <c r="AS1192" t="s">
        <v>3</v>
      </c>
      <c r="AT1192">
        <v>3.3E-4</v>
      </c>
      <c r="AU1192" t="s">
        <v>3</v>
      </c>
      <c r="AV1192">
        <v>0</v>
      </c>
      <c r="AW1192">
        <v>2</v>
      </c>
      <c r="AX1192">
        <v>33360731</v>
      </c>
      <c r="AY1192">
        <v>1</v>
      </c>
      <c r="AZ1192">
        <v>0</v>
      </c>
      <c r="BA1192">
        <v>1443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CX1192">
        <f>Y1192*Source!I1148</f>
        <v>3.26403E-6</v>
      </c>
      <c r="CY1192">
        <f>AA1192</f>
        <v>10362</v>
      </c>
      <c r="CZ1192">
        <f>AE1192</f>
        <v>10362</v>
      </c>
      <c r="DA1192">
        <f>AI1192</f>
        <v>1</v>
      </c>
      <c r="DB1192">
        <f>ROUND(ROUND(AT1192*CZ1192,2),2)</f>
        <v>3.42</v>
      </c>
      <c r="DC1192">
        <f>ROUND(ROUND(AT1192*AG1192,2),2)</f>
        <v>0</v>
      </c>
    </row>
    <row r="1193" spans="1:107">
      <c r="A1193">
        <f>ROW(Source!A1148)</f>
        <v>1148</v>
      </c>
      <c r="B1193">
        <v>33304960</v>
      </c>
      <c r="C1193">
        <v>33360600</v>
      </c>
      <c r="D1193">
        <v>31180727</v>
      </c>
      <c r="E1193">
        <v>1</v>
      </c>
      <c r="F1193">
        <v>1</v>
      </c>
      <c r="G1193">
        <v>1</v>
      </c>
      <c r="H1193">
        <v>3</v>
      </c>
      <c r="I1193" t="s">
        <v>844</v>
      </c>
      <c r="J1193" t="s">
        <v>845</v>
      </c>
      <c r="K1193" t="s">
        <v>846</v>
      </c>
      <c r="L1193">
        <v>1348</v>
      </c>
      <c r="N1193">
        <v>1009</v>
      </c>
      <c r="O1193" t="s">
        <v>32</v>
      </c>
      <c r="P1193" t="s">
        <v>32</v>
      </c>
      <c r="Q1193">
        <v>1000</v>
      </c>
      <c r="W1193">
        <v>0</v>
      </c>
      <c r="X1193">
        <v>-437906794</v>
      </c>
      <c r="Y1193">
        <v>6.0000000000000001E-3</v>
      </c>
      <c r="AA1193">
        <v>9040.01</v>
      </c>
      <c r="AB1193">
        <v>0</v>
      </c>
      <c r="AC1193">
        <v>0</v>
      </c>
      <c r="AD1193">
        <v>0</v>
      </c>
      <c r="AE1193">
        <v>9040.01</v>
      </c>
      <c r="AF1193">
        <v>0</v>
      </c>
      <c r="AG1193">
        <v>0</v>
      </c>
      <c r="AH1193">
        <v>0</v>
      </c>
      <c r="AI1193">
        <v>1</v>
      </c>
      <c r="AJ1193">
        <v>1</v>
      </c>
      <c r="AK1193">
        <v>1</v>
      </c>
      <c r="AL1193">
        <v>1</v>
      </c>
      <c r="AN1193">
        <v>0</v>
      </c>
      <c r="AO1193">
        <v>1</v>
      </c>
      <c r="AP1193">
        <v>0</v>
      </c>
      <c r="AQ1193">
        <v>0</v>
      </c>
      <c r="AR1193">
        <v>0</v>
      </c>
      <c r="AS1193" t="s">
        <v>3</v>
      </c>
      <c r="AT1193">
        <v>6.0000000000000001E-3</v>
      </c>
      <c r="AU1193" t="s">
        <v>3</v>
      </c>
      <c r="AV1193">
        <v>0</v>
      </c>
      <c r="AW1193">
        <v>2</v>
      </c>
      <c r="AX1193">
        <v>33360732</v>
      </c>
      <c r="AY1193">
        <v>1</v>
      </c>
      <c r="AZ1193">
        <v>0</v>
      </c>
      <c r="BA1193">
        <v>1444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CX1193">
        <f>Y1193*Source!I1148</f>
        <v>5.9346000000000004E-5</v>
      </c>
      <c r="CY1193">
        <f>AA1193</f>
        <v>9040.01</v>
      </c>
      <c r="CZ1193">
        <f>AE1193</f>
        <v>9040.01</v>
      </c>
      <c r="DA1193">
        <f>AI1193</f>
        <v>1</v>
      </c>
      <c r="DB1193">
        <f>ROUND(ROUND(AT1193*CZ1193,2),2)</f>
        <v>54.24</v>
      </c>
      <c r="DC1193">
        <f>ROUND(ROUND(AT1193*AG1193,2),2)</f>
        <v>0</v>
      </c>
    </row>
    <row r="1194" spans="1:107">
      <c r="A1194">
        <f>ROW(Source!A1148)</f>
        <v>1148</v>
      </c>
      <c r="B1194">
        <v>33304960</v>
      </c>
      <c r="C1194">
        <v>33360600</v>
      </c>
      <c r="D1194">
        <v>31181610</v>
      </c>
      <c r="E1194">
        <v>1</v>
      </c>
      <c r="F1194">
        <v>1</v>
      </c>
      <c r="G1194">
        <v>1</v>
      </c>
      <c r="H1194">
        <v>3</v>
      </c>
      <c r="I1194" t="s">
        <v>847</v>
      </c>
      <c r="J1194" t="s">
        <v>848</v>
      </c>
      <c r="K1194" t="s">
        <v>849</v>
      </c>
      <c r="L1194">
        <v>1346</v>
      </c>
      <c r="N1194">
        <v>1009</v>
      </c>
      <c r="O1194" t="s">
        <v>78</v>
      </c>
      <c r="P1194" t="s">
        <v>78</v>
      </c>
      <c r="Q1194">
        <v>1</v>
      </c>
      <c r="W1194">
        <v>0</v>
      </c>
      <c r="X1194">
        <v>-731615568</v>
      </c>
      <c r="Y1194">
        <v>9.09</v>
      </c>
      <c r="AA1194">
        <v>23.09</v>
      </c>
      <c r="AB1194">
        <v>0</v>
      </c>
      <c r="AC1194">
        <v>0</v>
      </c>
      <c r="AD1194">
        <v>0</v>
      </c>
      <c r="AE1194">
        <v>23.09</v>
      </c>
      <c r="AF1194">
        <v>0</v>
      </c>
      <c r="AG1194">
        <v>0</v>
      </c>
      <c r="AH1194">
        <v>0</v>
      </c>
      <c r="AI1194">
        <v>1</v>
      </c>
      <c r="AJ1194">
        <v>1</v>
      </c>
      <c r="AK1194">
        <v>1</v>
      </c>
      <c r="AL1194">
        <v>1</v>
      </c>
      <c r="AN1194">
        <v>0</v>
      </c>
      <c r="AO1194">
        <v>1</v>
      </c>
      <c r="AP1194">
        <v>0</v>
      </c>
      <c r="AQ1194">
        <v>0</v>
      </c>
      <c r="AR1194">
        <v>0</v>
      </c>
      <c r="AS1194" t="s">
        <v>3</v>
      </c>
      <c r="AT1194">
        <v>9.09</v>
      </c>
      <c r="AU1194" t="s">
        <v>3</v>
      </c>
      <c r="AV1194">
        <v>0</v>
      </c>
      <c r="AW1194">
        <v>2</v>
      </c>
      <c r="AX1194">
        <v>33360733</v>
      </c>
      <c r="AY1194">
        <v>1</v>
      </c>
      <c r="AZ1194">
        <v>0</v>
      </c>
      <c r="BA1194">
        <v>1445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CX1194">
        <f>Y1194*Source!I1148</f>
        <v>8.990919E-2</v>
      </c>
      <c r="CY1194">
        <f>AA1194</f>
        <v>23.09</v>
      </c>
      <c r="CZ1194">
        <f>AE1194</f>
        <v>23.09</v>
      </c>
      <c r="DA1194">
        <f>AI1194</f>
        <v>1</v>
      </c>
      <c r="DB1194">
        <f>ROUND(ROUND(AT1194*CZ1194,2),2)</f>
        <v>209.89</v>
      </c>
      <c r="DC1194">
        <f>ROUND(ROUND(AT1194*AG1194,2),2)</f>
        <v>0</v>
      </c>
    </row>
    <row r="1195" spans="1:107">
      <c r="A1195">
        <f>ROW(Source!A1190)</f>
        <v>1190</v>
      </c>
      <c r="B1195">
        <v>33304975</v>
      </c>
      <c r="C1195">
        <v>33360746</v>
      </c>
      <c r="D1195">
        <v>31172061</v>
      </c>
      <c r="E1195">
        <v>1</v>
      </c>
      <c r="F1195">
        <v>1</v>
      </c>
      <c r="G1195">
        <v>1</v>
      </c>
      <c r="H1195">
        <v>1</v>
      </c>
      <c r="I1195" t="s">
        <v>850</v>
      </c>
      <c r="J1195" t="s">
        <v>3</v>
      </c>
      <c r="K1195" t="s">
        <v>851</v>
      </c>
      <c r="L1195">
        <v>1191</v>
      </c>
      <c r="N1195">
        <v>1013</v>
      </c>
      <c r="O1195" t="s">
        <v>831</v>
      </c>
      <c r="P1195" t="s">
        <v>831</v>
      </c>
      <c r="Q1195">
        <v>1</v>
      </c>
      <c r="W1195">
        <v>0</v>
      </c>
      <c r="X1195">
        <v>-784637506</v>
      </c>
      <c r="Y1195">
        <v>8.2109999999999985</v>
      </c>
      <c r="AA1195">
        <v>0</v>
      </c>
      <c r="AB1195">
        <v>0</v>
      </c>
      <c r="AC1195">
        <v>0</v>
      </c>
      <c r="AD1195">
        <v>8.74</v>
      </c>
      <c r="AE1195">
        <v>0</v>
      </c>
      <c r="AF1195">
        <v>0</v>
      </c>
      <c r="AG1195">
        <v>0</v>
      </c>
      <c r="AH1195">
        <v>8.74</v>
      </c>
      <c r="AI1195">
        <v>1</v>
      </c>
      <c r="AJ1195">
        <v>1</v>
      </c>
      <c r="AK1195">
        <v>1</v>
      </c>
      <c r="AL1195">
        <v>1</v>
      </c>
      <c r="AN1195">
        <v>0</v>
      </c>
      <c r="AO1195">
        <v>1</v>
      </c>
      <c r="AP1195">
        <v>1</v>
      </c>
      <c r="AQ1195">
        <v>0</v>
      </c>
      <c r="AR1195">
        <v>0</v>
      </c>
      <c r="AS1195" t="s">
        <v>3</v>
      </c>
      <c r="AT1195">
        <v>5.95</v>
      </c>
      <c r="AU1195" t="s">
        <v>22</v>
      </c>
      <c r="AV1195">
        <v>1</v>
      </c>
      <c r="AW1195">
        <v>2</v>
      </c>
      <c r="AX1195">
        <v>33360756</v>
      </c>
      <c r="AY1195">
        <v>1</v>
      </c>
      <c r="AZ1195">
        <v>0</v>
      </c>
      <c r="BA1195">
        <v>1451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CX1195">
        <f>Y1195*Source!I1190</f>
        <v>24.632999999999996</v>
      </c>
      <c r="CY1195">
        <f>AD1195</f>
        <v>8.74</v>
      </c>
      <c r="CZ1195">
        <f>AH1195</f>
        <v>8.74</v>
      </c>
      <c r="DA1195">
        <f>AL1195</f>
        <v>1</v>
      </c>
      <c r="DB1195">
        <f>ROUND(((ROUND(AT1195*CZ1195,2)*1.2)*1.15),2)</f>
        <v>71.760000000000005</v>
      </c>
      <c r="DC1195">
        <f>ROUND(((ROUND(AT1195*AG1195,2)*1.2)*1.15),2)</f>
        <v>0</v>
      </c>
    </row>
    <row r="1196" spans="1:107">
      <c r="A1196">
        <f>ROW(Source!A1190)</f>
        <v>1190</v>
      </c>
      <c r="B1196">
        <v>33304975</v>
      </c>
      <c r="C1196">
        <v>33360746</v>
      </c>
      <c r="D1196">
        <v>31172011</v>
      </c>
      <c r="E1196">
        <v>1</v>
      </c>
      <c r="F1196">
        <v>1</v>
      </c>
      <c r="G1196">
        <v>1</v>
      </c>
      <c r="H1196">
        <v>1</v>
      </c>
      <c r="I1196" t="s">
        <v>832</v>
      </c>
      <c r="J1196" t="s">
        <v>3</v>
      </c>
      <c r="K1196" t="s">
        <v>833</v>
      </c>
      <c r="L1196">
        <v>1191</v>
      </c>
      <c r="N1196">
        <v>1013</v>
      </c>
      <c r="O1196" t="s">
        <v>831</v>
      </c>
      <c r="P1196" t="s">
        <v>831</v>
      </c>
      <c r="Q1196">
        <v>1</v>
      </c>
      <c r="W1196">
        <v>0</v>
      </c>
      <c r="X1196">
        <v>-1417349443</v>
      </c>
      <c r="Y1196">
        <v>0.04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1</v>
      </c>
      <c r="AJ1196">
        <v>1</v>
      </c>
      <c r="AK1196">
        <v>1</v>
      </c>
      <c r="AL1196">
        <v>1</v>
      </c>
      <c r="AN1196">
        <v>0</v>
      </c>
      <c r="AO1196">
        <v>1</v>
      </c>
      <c r="AP1196">
        <v>0</v>
      </c>
      <c r="AQ1196">
        <v>0</v>
      </c>
      <c r="AR1196">
        <v>0</v>
      </c>
      <c r="AS1196" t="s">
        <v>3</v>
      </c>
      <c r="AT1196">
        <v>0.04</v>
      </c>
      <c r="AU1196" t="s">
        <v>3</v>
      </c>
      <c r="AV1196">
        <v>2</v>
      </c>
      <c r="AW1196">
        <v>2</v>
      </c>
      <c r="AX1196">
        <v>33360757</v>
      </c>
      <c r="AY1196">
        <v>1</v>
      </c>
      <c r="AZ1196">
        <v>2048</v>
      </c>
      <c r="BA1196">
        <v>1452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CX1196">
        <f>Y1196*Source!I1190</f>
        <v>0.12</v>
      </c>
      <c r="CY1196">
        <f>AD1196</f>
        <v>0</v>
      </c>
      <c r="CZ1196">
        <f>AH1196</f>
        <v>0</v>
      </c>
      <c r="DA1196">
        <f>AL1196</f>
        <v>1</v>
      </c>
      <c r="DB1196">
        <f>ROUND(ROUND(AT1196*CZ1196,2),2)</f>
        <v>0</v>
      </c>
      <c r="DC1196">
        <f>ROUND(ROUND(AT1196*AG1196,2),2)</f>
        <v>0</v>
      </c>
    </row>
    <row r="1197" spans="1:107">
      <c r="A1197">
        <f>ROW(Source!A1190)</f>
        <v>1190</v>
      </c>
      <c r="B1197">
        <v>33304975</v>
      </c>
      <c r="C1197">
        <v>33360746</v>
      </c>
      <c r="D1197">
        <v>31258491</v>
      </c>
      <c r="E1197">
        <v>1</v>
      </c>
      <c r="F1197">
        <v>1</v>
      </c>
      <c r="G1197">
        <v>1</v>
      </c>
      <c r="H1197">
        <v>2</v>
      </c>
      <c r="I1197" t="s">
        <v>834</v>
      </c>
      <c r="J1197" t="s">
        <v>835</v>
      </c>
      <c r="K1197" t="s">
        <v>836</v>
      </c>
      <c r="L1197">
        <v>1368</v>
      </c>
      <c r="N1197">
        <v>1011</v>
      </c>
      <c r="O1197" t="s">
        <v>837</v>
      </c>
      <c r="P1197" t="s">
        <v>837</v>
      </c>
      <c r="Q1197">
        <v>1</v>
      </c>
      <c r="W1197">
        <v>0</v>
      </c>
      <c r="X1197">
        <v>-1718674368</v>
      </c>
      <c r="Y1197">
        <v>1.4999999999999999E-2</v>
      </c>
      <c r="AA1197">
        <v>0</v>
      </c>
      <c r="AB1197">
        <v>111.99</v>
      </c>
      <c r="AC1197">
        <v>13.5</v>
      </c>
      <c r="AD1197">
        <v>0</v>
      </c>
      <c r="AE1197">
        <v>0</v>
      </c>
      <c r="AF1197">
        <v>111.99</v>
      </c>
      <c r="AG1197">
        <v>13.5</v>
      </c>
      <c r="AH1197">
        <v>0</v>
      </c>
      <c r="AI1197">
        <v>1</v>
      </c>
      <c r="AJ1197">
        <v>1</v>
      </c>
      <c r="AK1197">
        <v>1</v>
      </c>
      <c r="AL1197">
        <v>1</v>
      </c>
      <c r="AN1197">
        <v>0</v>
      </c>
      <c r="AO1197">
        <v>1</v>
      </c>
      <c r="AP1197">
        <v>1</v>
      </c>
      <c r="AQ1197">
        <v>0</v>
      </c>
      <c r="AR1197">
        <v>0</v>
      </c>
      <c r="AS1197" t="s">
        <v>3</v>
      </c>
      <c r="AT1197">
        <v>0.01</v>
      </c>
      <c r="AU1197" t="s">
        <v>21</v>
      </c>
      <c r="AV1197">
        <v>0</v>
      </c>
      <c r="AW1197">
        <v>2</v>
      </c>
      <c r="AX1197">
        <v>33360758</v>
      </c>
      <c r="AY1197">
        <v>1</v>
      </c>
      <c r="AZ1197">
        <v>0</v>
      </c>
      <c r="BA1197">
        <v>1453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CX1197">
        <f>Y1197*Source!I1190</f>
        <v>4.4999999999999998E-2</v>
      </c>
      <c r="CY1197">
        <f>AB1197</f>
        <v>111.99</v>
      </c>
      <c r="CZ1197">
        <f>AF1197</f>
        <v>111.99</v>
      </c>
      <c r="DA1197">
        <f>AJ1197</f>
        <v>1</v>
      </c>
      <c r="DB1197">
        <f>ROUND(((ROUND(AT1197*CZ1197,2)*1.2)*1.25),2)</f>
        <v>1.68</v>
      </c>
      <c r="DC1197">
        <f>ROUND(((ROUND(AT1197*AG1197,2)*1.2)*1.25),2)</f>
        <v>0.21</v>
      </c>
    </row>
    <row r="1198" spans="1:107">
      <c r="A1198">
        <f>ROW(Source!A1190)</f>
        <v>1190</v>
      </c>
      <c r="B1198">
        <v>33304975</v>
      </c>
      <c r="C1198">
        <v>33360746</v>
      </c>
      <c r="D1198">
        <v>31258691</v>
      </c>
      <c r="E1198">
        <v>1</v>
      </c>
      <c r="F1198">
        <v>1</v>
      </c>
      <c r="G1198">
        <v>1</v>
      </c>
      <c r="H1198">
        <v>2</v>
      </c>
      <c r="I1198" t="s">
        <v>838</v>
      </c>
      <c r="J1198" t="s">
        <v>839</v>
      </c>
      <c r="K1198" t="s">
        <v>840</v>
      </c>
      <c r="L1198">
        <v>1368</v>
      </c>
      <c r="N1198">
        <v>1011</v>
      </c>
      <c r="O1198" t="s">
        <v>837</v>
      </c>
      <c r="P1198" t="s">
        <v>837</v>
      </c>
      <c r="Q1198">
        <v>1</v>
      </c>
      <c r="W1198">
        <v>0</v>
      </c>
      <c r="X1198">
        <v>1373224040</v>
      </c>
      <c r="Y1198">
        <v>2.04</v>
      </c>
      <c r="AA1198">
        <v>0</v>
      </c>
      <c r="AB1198">
        <v>3.12</v>
      </c>
      <c r="AC1198">
        <v>0</v>
      </c>
      <c r="AD1198">
        <v>0</v>
      </c>
      <c r="AE1198">
        <v>0</v>
      </c>
      <c r="AF1198">
        <v>3.12</v>
      </c>
      <c r="AG1198">
        <v>0</v>
      </c>
      <c r="AH1198">
        <v>0</v>
      </c>
      <c r="AI1198">
        <v>1</v>
      </c>
      <c r="AJ1198">
        <v>1</v>
      </c>
      <c r="AK1198">
        <v>1</v>
      </c>
      <c r="AL1198">
        <v>1</v>
      </c>
      <c r="AN1198">
        <v>0</v>
      </c>
      <c r="AO1198">
        <v>1</v>
      </c>
      <c r="AP1198">
        <v>1</v>
      </c>
      <c r="AQ1198">
        <v>0</v>
      </c>
      <c r="AR1198">
        <v>0</v>
      </c>
      <c r="AS1198" t="s">
        <v>3</v>
      </c>
      <c r="AT1198">
        <v>1.36</v>
      </c>
      <c r="AU1198" t="s">
        <v>21</v>
      </c>
      <c r="AV1198">
        <v>0</v>
      </c>
      <c r="AW1198">
        <v>2</v>
      </c>
      <c r="AX1198">
        <v>33360759</v>
      </c>
      <c r="AY1198">
        <v>1</v>
      </c>
      <c r="AZ1198">
        <v>0</v>
      </c>
      <c r="BA1198">
        <v>1454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CX1198">
        <f>Y1198*Source!I1190</f>
        <v>6.12</v>
      </c>
      <c r="CY1198">
        <f>AB1198</f>
        <v>3.12</v>
      </c>
      <c r="CZ1198">
        <f>AF1198</f>
        <v>3.12</v>
      </c>
      <c r="DA1198">
        <f>AJ1198</f>
        <v>1</v>
      </c>
      <c r="DB1198">
        <f>ROUND(((ROUND(AT1198*CZ1198,2)*1.2)*1.25),2)</f>
        <v>6.36</v>
      </c>
      <c r="DC1198">
        <f>ROUND(((ROUND(AT1198*AG1198,2)*1.2)*1.25),2)</f>
        <v>0</v>
      </c>
    </row>
    <row r="1199" spans="1:107">
      <c r="A1199">
        <f>ROW(Source!A1190)</f>
        <v>1190</v>
      </c>
      <c r="B1199">
        <v>33304975</v>
      </c>
      <c r="C1199">
        <v>33360746</v>
      </c>
      <c r="D1199">
        <v>31259879</v>
      </c>
      <c r="E1199">
        <v>1</v>
      </c>
      <c r="F1199">
        <v>1</v>
      </c>
      <c r="G1199">
        <v>1</v>
      </c>
      <c r="H1199">
        <v>2</v>
      </c>
      <c r="I1199" t="s">
        <v>841</v>
      </c>
      <c r="J1199" t="s">
        <v>842</v>
      </c>
      <c r="K1199" t="s">
        <v>843</v>
      </c>
      <c r="L1199">
        <v>1368</v>
      </c>
      <c r="N1199">
        <v>1011</v>
      </c>
      <c r="O1199" t="s">
        <v>837</v>
      </c>
      <c r="P1199" t="s">
        <v>837</v>
      </c>
      <c r="Q1199">
        <v>1</v>
      </c>
      <c r="W1199">
        <v>0</v>
      </c>
      <c r="X1199">
        <v>1372534845</v>
      </c>
      <c r="Y1199">
        <v>4.4999999999999998E-2</v>
      </c>
      <c r="AA1199">
        <v>0</v>
      </c>
      <c r="AB1199">
        <v>65.709999999999994</v>
      </c>
      <c r="AC1199">
        <v>11.6</v>
      </c>
      <c r="AD1199">
        <v>0</v>
      </c>
      <c r="AE1199">
        <v>0</v>
      </c>
      <c r="AF1199">
        <v>65.709999999999994</v>
      </c>
      <c r="AG1199">
        <v>11.6</v>
      </c>
      <c r="AH1199">
        <v>0</v>
      </c>
      <c r="AI1199">
        <v>1</v>
      </c>
      <c r="AJ1199">
        <v>1</v>
      </c>
      <c r="AK1199">
        <v>1</v>
      </c>
      <c r="AL1199">
        <v>1</v>
      </c>
      <c r="AN1199">
        <v>0</v>
      </c>
      <c r="AO1199">
        <v>1</v>
      </c>
      <c r="AP1199">
        <v>1</v>
      </c>
      <c r="AQ1199">
        <v>0</v>
      </c>
      <c r="AR1199">
        <v>0</v>
      </c>
      <c r="AS1199" t="s">
        <v>3</v>
      </c>
      <c r="AT1199">
        <v>0.03</v>
      </c>
      <c r="AU1199" t="s">
        <v>21</v>
      </c>
      <c r="AV1199">
        <v>0</v>
      </c>
      <c r="AW1199">
        <v>2</v>
      </c>
      <c r="AX1199">
        <v>33360760</v>
      </c>
      <c r="AY1199">
        <v>1</v>
      </c>
      <c r="AZ1199">
        <v>0</v>
      </c>
      <c r="BA1199">
        <v>1455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CX1199">
        <f>Y1199*Source!I1190</f>
        <v>0.13500000000000001</v>
      </c>
      <c r="CY1199">
        <f>AB1199</f>
        <v>65.709999999999994</v>
      </c>
      <c r="CZ1199">
        <f>AF1199</f>
        <v>65.709999999999994</v>
      </c>
      <c r="DA1199">
        <f>AJ1199</f>
        <v>1</v>
      </c>
      <c r="DB1199">
        <f>ROUND(((ROUND(AT1199*CZ1199,2)*1.2)*1.25),2)</f>
        <v>2.96</v>
      </c>
      <c r="DC1199">
        <f>ROUND(((ROUND(AT1199*AG1199,2)*1.2)*1.25),2)</f>
        <v>0.53</v>
      </c>
    </row>
    <row r="1200" spans="1:107">
      <c r="A1200">
        <f>ROW(Source!A1190)</f>
        <v>1190</v>
      </c>
      <c r="B1200">
        <v>33304975</v>
      </c>
      <c r="C1200">
        <v>33360746</v>
      </c>
      <c r="D1200">
        <v>31175973</v>
      </c>
      <c r="E1200">
        <v>1</v>
      </c>
      <c r="F1200">
        <v>1</v>
      </c>
      <c r="G1200">
        <v>1</v>
      </c>
      <c r="H1200">
        <v>3</v>
      </c>
      <c r="I1200" t="s">
        <v>889</v>
      </c>
      <c r="J1200" t="s">
        <v>890</v>
      </c>
      <c r="K1200" t="s">
        <v>891</v>
      </c>
      <c r="L1200">
        <v>1348</v>
      </c>
      <c r="N1200">
        <v>1009</v>
      </c>
      <c r="O1200" t="s">
        <v>32</v>
      </c>
      <c r="P1200" t="s">
        <v>32</v>
      </c>
      <c r="Q1200">
        <v>1000</v>
      </c>
      <c r="W1200">
        <v>0</v>
      </c>
      <c r="X1200">
        <v>731670393</v>
      </c>
      <c r="Y1200">
        <v>2.9999999999999997E-4</v>
      </c>
      <c r="AA1200">
        <v>26499</v>
      </c>
      <c r="AB1200">
        <v>0</v>
      </c>
      <c r="AC1200">
        <v>0</v>
      </c>
      <c r="AD1200">
        <v>0</v>
      </c>
      <c r="AE1200">
        <v>26499</v>
      </c>
      <c r="AF1200">
        <v>0</v>
      </c>
      <c r="AG1200">
        <v>0</v>
      </c>
      <c r="AH1200">
        <v>0</v>
      </c>
      <c r="AI1200">
        <v>1</v>
      </c>
      <c r="AJ1200">
        <v>1</v>
      </c>
      <c r="AK1200">
        <v>1</v>
      </c>
      <c r="AL1200">
        <v>1</v>
      </c>
      <c r="AN1200">
        <v>0</v>
      </c>
      <c r="AO1200">
        <v>1</v>
      </c>
      <c r="AP1200">
        <v>0</v>
      </c>
      <c r="AQ1200">
        <v>0</v>
      </c>
      <c r="AR1200">
        <v>0</v>
      </c>
      <c r="AS1200" t="s">
        <v>3</v>
      </c>
      <c r="AT1200">
        <v>2.9999999999999997E-4</v>
      </c>
      <c r="AU1200" t="s">
        <v>3</v>
      </c>
      <c r="AV1200">
        <v>0</v>
      </c>
      <c r="AW1200">
        <v>2</v>
      </c>
      <c r="AX1200">
        <v>33360761</v>
      </c>
      <c r="AY1200">
        <v>1</v>
      </c>
      <c r="AZ1200">
        <v>0</v>
      </c>
      <c r="BA1200">
        <v>1456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CX1200">
        <f>Y1200*Source!I1190</f>
        <v>8.9999999999999998E-4</v>
      </c>
      <c r="CY1200">
        <f>AA1200</f>
        <v>26499</v>
      </c>
      <c r="CZ1200">
        <f>AE1200</f>
        <v>26499</v>
      </c>
      <c r="DA1200">
        <f>AI1200</f>
        <v>1</v>
      </c>
      <c r="DB1200">
        <f>ROUND(ROUND(AT1200*CZ1200,2),2)</f>
        <v>7.95</v>
      </c>
      <c r="DC1200">
        <f>ROUND(ROUND(AT1200*AG1200,2),2)</f>
        <v>0</v>
      </c>
    </row>
    <row r="1201" spans="1:107">
      <c r="A1201">
        <f>ROW(Source!A1190)</f>
        <v>1190</v>
      </c>
      <c r="B1201">
        <v>33304975</v>
      </c>
      <c r="C1201">
        <v>33360746</v>
      </c>
      <c r="D1201">
        <v>31180727</v>
      </c>
      <c r="E1201">
        <v>1</v>
      </c>
      <c r="F1201">
        <v>1</v>
      </c>
      <c r="G1201">
        <v>1</v>
      </c>
      <c r="H1201">
        <v>3</v>
      </c>
      <c r="I1201" t="s">
        <v>844</v>
      </c>
      <c r="J1201" t="s">
        <v>845</v>
      </c>
      <c r="K1201" t="s">
        <v>846</v>
      </c>
      <c r="L1201">
        <v>1348</v>
      </c>
      <c r="N1201">
        <v>1009</v>
      </c>
      <c r="O1201" t="s">
        <v>32</v>
      </c>
      <c r="P1201" t="s">
        <v>32</v>
      </c>
      <c r="Q1201">
        <v>1000</v>
      </c>
      <c r="W1201">
        <v>0</v>
      </c>
      <c r="X1201">
        <v>-437906794</v>
      </c>
      <c r="Y1201">
        <v>8.0000000000000004E-4</v>
      </c>
      <c r="AA1201">
        <v>9040.01</v>
      </c>
      <c r="AB1201">
        <v>0</v>
      </c>
      <c r="AC1201">
        <v>0</v>
      </c>
      <c r="AD1201">
        <v>0</v>
      </c>
      <c r="AE1201">
        <v>9040.01</v>
      </c>
      <c r="AF1201">
        <v>0</v>
      </c>
      <c r="AG1201">
        <v>0</v>
      </c>
      <c r="AH1201">
        <v>0</v>
      </c>
      <c r="AI1201">
        <v>1</v>
      </c>
      <c r="AJ1201">
        <v>1</v>
      </c>
      <c r="AK1201">
        <v>1</v>
      </c>
      <c r="AL1201">
        <v>1</v>
      </c>
      <c r="AN1201">
        <v>0</v>
      </c>
      <c r="AO1201">
        <v>1</v>
      </c>
      <c r="AP1201">
        <v>0</v>
      </c>
      <c r="AQ1201">
        <v>0</v>
      </c>
      <c r="AR1201">
        <v>0</v>
      </c>
      <c r="AS1201" t="s">
        <v>3</v>
      </c>
      <c r="AT1201">
        <v>8.0000000000000004E-4</v>
      </c>
      <c r="AU1201" t="s">
        <v>3</v>
      </c>
      <c r="AV1201">
        <v>0</v>
      </c>
      <c r="AW1201">
        <v>2</v>
      </c>
      <c r="AX1201">
        <v>33360762</v>
      </c>
      <c r="AY1201">
        <v>1</v>
      </c>
      <c r="AZ1201">
        <v>0</v>
      </c>
      <c r="BA1201">
        <v>1457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CX1201">
        <f>Y1201*Source!I1190</f>
        <v>2.4000000000000002E-3</v>
      </c>
      <c r="CY1201">
        <f>AA1201</f>
        <v>9040.01</v>
      </c>
      <c r="CZ1201">
        <f>AE1201</f>
        <v>9040.01</v>
      </c>
      <c r="DA1201">
        <f>AI1201</f>
        <v>1</v>
      </c>
      <c r="DB1201">
        <f>ROUND(ROUND(AT1201*CZ1201,2),2)</f>
        <v>7.23</v>
      </c>
      <c r="DC1201">
        <f>ROUND(ROUND(AT1201*AG1201,2),2)</f>
        <v>0</v>
      </c>
    </row>
    <row r="1202" spans="1:107">
      <c r="A1202">
        <f>ROW(Source!A1190)</f>
        <v>1190</v>
      </c>
      <c r="B1202">
        <v>33304975</v>
      </c>
      <c r="C1202">
        <v>33360746</v>
      </c>
      <c r="D1202">
        <v>31181610</v>
      </c>
      <c r="E1202">
        <v>1</v>
      </c>
      <c r="F1202">
        <v>1</v>
      </c>
      <c r="G1202">
        <v>1</v>
      </c>
      <c r="H1202">
        <v>3</v>
      </c>
      <c r="I1202" t="s">
        <v>847</v>
      </c>
      <c r="J1202" t="s">
        <v>848</v>
      </c>
      <c r="K1202" t="s">
        <v>849</v>
      </c>
      <c r="L1202">
        <v>1346</v>
      </c>
      <c r="N1202">
        <v>1009</v>
      </c>
      <c r="O1202" t="s">
        <v>78</v>
      </c>
      <c r="P1202" t="s">
        <v>78</v>
      </c>
      <c r="Q1202">
        <v>1</v>
      </c>
      <c r="W1202">
        <v>0</v>
      </c>
      <c r="X1202">
        <v>-731615568</v>
      </c>
      <c r="Y1202">
        <v>0.43</v>
      </c>
      <c r="AA1202">
        <v>23.09</v>
      </c>
      <c r="AB1202">
        <v>0</v>
      </c>
      <c r="AC1202">
        <v>0</v>
      </c>
      <c r="AD1202">
        <v>0</v>
      </c>
      <c r="AE1202">
        <v>23.09</v>
      </c>
      <c r="AF1202">
        <v>0</v>
      </c>
      <c r="AG1202">
        <v>0</v>
      </c>
      <c r="AH1202">
        <v>0</v>
      </c>
      <c r="AI1202">
        <v>1</v>
      </c>
      <c r="AJ1202">
        <v>1</v>
      </c>
      <c r="AK1202">
        <v>1</v>
      </c>
      <c r="AL1202">
        <v>1</v>
      </c>
      <c r="AN1202">
        <v>0</v>
      </c>
      <c r="AO1202">
        <v>1</v>
      </c>
      <c r="AP1202">
        <v>0</v>
      </c>
      <c r="AQ1202">
        <v>0</v>
      </c>
      <c r="AR1202">
        <v>0</v>
      </c>
      <c r="AS1202" t="s">
        <v>3</v>
      </c>
      <c r="AT1202">
        <v>0.43</v>
      </c>
      <c r="AU1202" t="s">
        <v>3</v>
      </c>
      <c r="AV1202">
        <v>0</v>
      </c>
      <c r="AW1202">
        <v>2</v>
      </c>
      <c r="AX1202">
        <v>33360763</v>
      </c>
      <c r="AY1202">
        <v>1</v>
      </c>
      <c r="AZ1202">
        <v>0</v>
      </c>
      <c r="BA1202">
        <v>1458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CX1202">
        <f>Y1202*Source!I1190</f>
        <v>1.29</v>
      </c>
      <c r="CY1202">
        <f>AA1202</f>
        <v>23.09</v>
      </c>
      <c r="CZ1202">
        <f>AE1202</f>
        <v>23.09</v>
      </c>
      <c r="DA1202">
        <f>AI1202</f>
        <v>1</v>
      </c>
      <c r="DB1202">
        <f>ROUND(ROUND(AT1202*CZ1202,2),2)</f>
        <v>9.93</v>
      </c>
      <c r="DC1202">
        <f>ROUND(ROUND(AT1202*AG1202,2),2)</f>
        <v>0</v>
      </c>
    </row>
    <row r="1203" spans="1:107">
      <c r="A1203">
        <f>ROW(Source!A1190)</f>
        <v>1190</v>
      </c>
      <c r="B1203">
        <v>33304975</v>
      </c>
      <c r="C1203">
        <v>33360746</v>
      </c>
      <c r="D1203">
        <v>31238438</v>
      </c>
      <c r="E1203">
        <v>1</v>
      </c>
      <c r="F1203">
        <v>1</v>
      </c>
      <c r="G1203">
        <v>1</v>
      </c>
      <c r="H1203">
        <v>3</v>
      </c>
      <c r="I1203" t="s">
        <v>892</v>
      </c>
      <c r="J1203" t="s">
        <v>893</v>
      </c>
      <c r="K1203" t="s">
        <v>894</v>
      </c>
      <c r="L1203">
        <v>1301</v>
      </c>
      <c r="N1203">
        <v>1003</v>
      </c>
      <c r="O1203" t="s">
        <v>275</v>
      </c>
      <c r="P1203" t="s">
        <v>275</v>
      </c>
      <c r="Q1203">
        <v>1</v>
      </c>
      <c r="W1203">
        <v>0</v>
      </c>
      <c r="X1203">
        <v>2069285701</v>
      </c>
      <c r="Y1203">
        <v>0.39</v>
      </c>
      <c r="AA1203">
        <v>15.33</v>
      </c>
      <c r="AB1203">
        <v>0</v>
      </c>
      <c r="AC1203">
        <v>0</v>
      </c>
      <c r="AD1203">
        <v>0</v>
      </c>
      <c r="AE1203">
        <v>15.33</v>
      </c>
      <c r="AF1203">
        <v>0</v>
      </c>
      <c r="AG1203">
        <v>0</v>
      </c>
      <c r="AH1203">
        <v>0</v>
      </c>
      <c r="AI1203">
        <v>1</v>
      </c>
      <c r="AJ1203">
        <v>1</v>
      </c>
      <c r="AK1203">
        <v>1</v>
      </c>
      <c r="AL1203">
        <v>1</v>
      </c>
      <c r="AN1203">
        <v>0</v>
      </c>
      <c r="AO1203">
        <v>1</v>
      </c>
      <c r="AP1203">
        <v>0</v>
      </c>
      <c r="AQ1203">
        <v>0</v>
      </c>
      <c r="AR1203">
        <v>0</v>
      </c>
      <c r="AS1203" t="s">
        <v>3</v>
      </c>
      <c r="AT1203">
        <v>0.39</v>
      </c>
      <c r="AU1203" t="s">
        <v>3</v>
      </c>
      <c r="AV1203">
        <v>0</v>
      </c>
      <c r="AW1203">
        <v>2</v>
      </c>
      <c r="AX1203">
        <v>33360767</v>
      </c>
      <c r="AY1203">
        <v>1</v>
      </c>
      <c r="AZ1203">
        <v>0</v>
      </c>
      <c r="BA1203">
        <v>1462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CX1203">
        <f>Y1203*Source!I1190</f>
        <v>1.17</v>
      </c>
      <c r="CY1203">
        <f>AA1203</f>
        <v>15.33</v>
      </c>
      <c r="CZ1203">
        <f>AE1203</f>
        <v>15.33</v>
      </c>
      <c r="DA1203">
        <f>AI1203</f>
        <v>1</v>
      </c>
      <c r="DB1203">
        <f>ROUND(ROUND(AT1203*CZ1203,2),2)</f>
        <v>5.98</v>
      </c>
      <c r="DC1203">
        <f>ROUND(ROUND(AT1203*AG1203,2),2)</f>
        <v>0</v>
      </c>
    </row>
    <row r="1204" spans="1:107">
      <c r="A1204">
        <f>ROW(Source!A1191)</f>
        <v>1191</v>
      </c>
      <c r="B1204">
        <v>33304960</v>
      </c>
      <c r="C1204">
        <v>33360746</v>
      </c>
      <c r="D1204">
        <v>31172061</v>
      </c>
      <c r="E1204">
        <v>1</v>
      </c>
      <c r="F1204">
        <v>1</v>
      </c>
      <c r="G1204">
        <v>1</v>
      </c>
      <c r="H1204">
        <v>1</v>
      </c>
      <c r="I1204" t="s">
        <v>850</v>
      </c>
      <c r="J1204" t="s">
        <v>3</v>
      </c>
      <c r="K1204" t="s">
        <v>851</v>
      </c>
      <c r="L1204">
        <v>1191</v>
      </c>
      <c r="N1204">
        <v>1013</v>
      </c>
      <c r="O1204" t="s">
        <v>831</v>
      </c>
      <c r="P1204" t="s">
        <v>831</v>
      </c>
      <c r="Q1204">
        <v>1</v>
      </c>
      <c r="W1204">
        <v>0</v>
      </c>
      <c r="X1204">
        <v>-784637506</v>
      </c>
      <c r="Y1204">
        <v>8.2109999999999985</v>
      </c>
      <c r="AA1204">
        <v>0</v>
      </c>
      <c r="AB1204">
        <v>0</v>
      </c>
      <c r="AC1204">
        <v>0</v>
      </c>
      <c r="AD1204">
        <v>8.74</v>
      </c>
      <c r="AE1204">
        <v>0</v>
      </c>
      <c r="AF1204">
        <v>0</v>
      </c>
      <c r="AG1204">
        <v>0</v>
      </c>
      <c r="AH1204">
        <v>8.74</v>
      </c>
      <c r="AI1204">
        <v>1</v>
      </c>
      <c r="AJ1204">
        <v>1</v>
      </c>
      <c r="AK1204">
        <v>1</v>
      </c>
      <c r="AL1204">
        <v>1</v>
      </c>
      <c r="AN1204">
        <v>0</v>
      </c>
      <c r="AO1204">
        <v>1</v>
      </c>
      <c r="AP1204">
        <v>1</v>
      </c>
      <c r="AQ1204">
        <v>0</v>
      </c>
      <c r="AR1204">
        <v>0</v>
      </c>
      <c r="AS1204" t="s">
        <v>3</v>
      </c>
      <c r="AT1204">
        <v>5.95</v>
      </c>
      <c r="AU1204" t="s">
        <v>22</v>
      </c>
      <c r="AV1204">
        <v>1</v>
      </c>
      <c r="AW1204">
        <v>2</v>
      </c>
      <c r="AX1204">
        <v>33360756</v>
      </c>
      <c r="AY1204">
        <v>1</v>
      </c>
      <c r="AZ1204">
        <v>0</v>
      </c>
      <c r="BA1204">
        <v>1463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CX1204">
        <f>Y1204*Source!I1191</f>
        <v>24.632999999999996</v>
      </c>
      <c r="CY1204">
        <f>AD1204</f>
        <v>8.74</v>
      </c>
      <c r="CZ1204">
        <f>AH1204</f>
        <v>8.74</v>
      </c>
      <c r="DA1204">
        <f>AL1204</f>
        <v>1</v>
      </c>
      <c r="DB1204">
        <f>ROUND(((ROUND(AT1204*CZ1204,2)*1.2)*1.15),2)</f>
        <v>71.760000000000005</v>
      </c>
      <c r="DC1204">
        <f>ROUND(((ROUND(AT1204*AG1204,2)*1.2)*1.15),2)</f>
        <v>0</v>
      </c>
    </row>
    <row r="1205" spans="1:107">
      <c r="A1205">
        <f>ROW(Source!A1191)</f>
        <v>1191</v>
      </c>
      <c r="B1205">
        <v>33304960</v>
      </c>
      <c r="C1205">
        <v>33360746</v>
      </c>
      <c r="D1205">
        <v>31172011</v>
      </c>
      <c r="E1205">
        <v>1</v>
      </c>
      <c r="F1205">
        <v>1</v>
      </c>
      <c r="G1205">
        <v>1</v>
      </c>
      <c r="H1205">
        <v>1</v>
      </c>
      <c r="I1205" t="s">
        <v>832</v>
      </c>
      <c r="J1205" t="s">
        <v>3</v>
      </c>
      <c r="K1205" t="s">
        <v>833</v>
      </c>
      <c r="L1205">
        <v>1191</v>
      </c>
      <c r="N1205">
        <v>1013</v>
      </c>
      <c r="O1205" t="s">
        <v>831</v>
      </c>
      <c r="P1205" t="s">
        <v>831</v>
      </c>
      <c r="Q1205">
        <v>1</v>
      </c>
      <c r="W1205">
        <v>0</v>
      </c>
      <c r="X1205">
        <v>-1417349443</v>
      </c>
      <c r="Y1205">
        <v>0.04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1</v>
      </c>
      <c r="AJ1205">
        <v>1</v>
      </c>
      <c r="AK1205">
        <v>1</v>
      </c>
      <c r="AL1205">
        <v>1</v>
      </c>
      <c r="AN1205">
        <v>0</v>
      </c>
      <c r="AO1205">
        <v>1</v>
      </c>
      <c r="AP1205">
        <v>0</v>
      </c>
      <c r="AQ1205">
        <v>0</v>
      </c>
      <c r="AR1205">
        <v>0</v>
      </c>
      <c r="AS1205" t="s">
        <v>3</v>
      </c>
      <c r="AT1205">
        <v>0.04</v>
      </c>
      <c r="AU1205" t="s">
        <v>3</v>
      </c>
      <c r="AV1205">
        <v>2</v>
      </c>
      <c r="AW1205">
        <v>2</v>
      </c>
      <c r="AX1205">
        <v>33360757</v>
      </c>
      <c r="AY1205">
        <v>1</v>
      </c>
      <c r="AZ1205">
        <v>2048</v>
      </c>
      <c r="BA1205">
        <v>1464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CX1205">
        <f>Y1205*Source!I1191</f>
        <v>0.12</v>
      </c>
      <c r="CY1205">
        <f>AD1205</f>
        <v>0</v>
      </c>
      <c r="CZ1205">
        <f>AH1205</f>
        <v>0</v>
      </c>
      <c r="DA1205">
        <f>AL1205</f>
        <v>1</v>
      </c>
      <c r="DB1205">
        <f>ROUND(ROUND(AT1205*CZ1205,2),2)</f>
        <v>0</v>
      </c>
      <c r="DC1205">
        <f>ROUND(ROUND(AT1205*AG1205,2),2)</f>
        <v>0</v>
      </c>
    </row>
    <row r="1206" spans="1:107">
      <c r="A1206">
        <f>ROW(Source!A1191)</f>
        <v>1191</v>
      </c>
      <c r="B1206">
        <v>33304960</v>
      </c>
      <c r="C1206">
        <v>33360746</v>
      </c>
      <c r="D1206">
        <v>31258491</v>
      </c>
      <c r="E1206">
        <v>1</v>
      </c>
      <c r="F1206">
        <v>1</v>
      </c>
      <c r="G1206">
        <v>1</v>
      </c>
      <c r="H1206">
        <v>2</v>
      </c>
      <c r="I1206" t="s">
        <v>834</v>
      </c>
      <c r="J1206" t="s">
        <v>835</v>
      </c>
      <c r="K1206" t="s">
        <v>836</v>
      </c>
      <c r="L1206">
        <v>1368</v>
      </c>
      <c r="N1206">
        <v>1011</v>
      </c>
      <c r="O1206" t="s">
        <v>837</v>
      </c>
      <c r="P1206" t="s">
        <v>837</v>
      </c>
      <c r="Q1206">
        <v>1</v>
      </c>
      <c r="W1206">
        <v>0</v>
      </c>
      <c r="X1206">
        <v>-1718674368</v>
      </c>
      <c r="Y1206">
        <v>1.4999999999999999E-2</v>
      </c>
      <c r="AA1206">
        <v>0</v>
      </c>
      <c r="AB1206">
        <v>111.99</v>
      </c>
      <c r="AC1206">
        <v>13.5</v>
      </c>
      <c r="AD1206">
        <v>0</v>
      </c>
      <c r="AE1206">
        <v>0</v>
      </c>
      <c r="AF1206">
        <v>111.99</v>
      </c>
      <c r="AG1206">
        <v>13.5</v>
      </c>
      <c r="AH1206">
        <v>0</v>
      </c>
      <c r="AI1206">
        <v>1</v>
      </c>
      <c r="AJ1206">
        <v>1</v>
      </c>
      <c r="AK1206">
        <v>1</v>
      </c>
      <c r="AL1206">
        <v>1</v>
      </c>
      <c r="AN1206">
        <v>0</v>
      </c>
      <c r="AO1206">
        <v>1</v>
      </c>
      <c r="AP1206">
        <v>1</v>
      </c>
      <c r="AQ1206">
        <v>0</v>
      </c>
      <c r="AR1206">
        <v>0</v>
      </c>
      <c r="AS1206" t="s">
        <v>3</v>
      </c>
      <c r="AT1206">
        <v>0.01</v>
      </c>
      <c r="AU1206" t="s">
        <v>21</v>
      </c>
      <c r="AV1206">
        <v>0</v>
      </c>
      <c r="AW1206">
        <v>2</v>
      </c>
      <c r="AX1206">
        <v>33360758</v>
      </c>
      <c r="AY1206">
        <v>1</v>
      </c>
      <c r="AZ1206">
        <v>0</v>
      </c>
      <c r="BA1206">
        <v>1465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CX1206">
        <f>Y1206*Source!I1191</f>
        <v>4.4999999999999998E-2</v>
      </c>
      <c r="CY1206">
        <f>AB1206</f>
        <v>111.99</v>
      </c>
      <c r="CZ1206">
        <f>AF1206</f>
        <v>111.99</v>
      </c>
      <c r="DA1206">
        <f>AJ1206</f>
        <v>1</v>
      </c>
      <c r="DB1206">
        <f>ROUND(((ROUND(AT1206*CZ1206,2)*1.2)*1.25),2)</f>
        <v>1.68</v>
      </c>
      <c r="DC1206">
        <f>ROUND(((ROUND(AT1206*AG1206,2)*1.2)*1.25),2)</f>
        <v>0.21</v>
      </c>
    </row>
    <row r="1207" spans="1:107">
      <c r="A1207">
        <f>ROW(Source!A1191)</f>
        <v>1191</v>
      </c>
      <c r="B1207">
        <v>33304960</v>
      </c>
      <c r="C1207">
        <v>33360746</v>
      </c>
      <c r="D1207">
        <v>31258691</v>
      </c>
      <c r="E1207">
        <v>1</v>
      </c>
      <c r="F1207">
        <v>1</v>
      </c>
      <c r="G1207">
        <v>1</v>
      </c>
      <c r="H1207">
        <v>2</v>
      </c>
      <c r="I1207" t="s">
        <v>838</v>
      </c>
      <c r="J1207" t="s">
        <v>839</v>
      </c>
      <c r="K1207" t="s">
        <v>840</v>
      </c>
      <c r="L1207">
        <v>1368</v>
      </c>
      <c r="N1207">
        <v>1011</v>
      </c>
      <c r="O1207" t="s">
        <v>837</v>
      </c>
      <c r="P1207" t="s">
        <v>837</v>
      </c>
      <c r="Q1207">
        <v>1</v>
      </c>
      <c r="W1207">
        <v>0</v>
      </c>
      <c r="X1207">
        <v>1373224040</v>
      </c>
      <c r="Y1207">
        <v>2.04</v>
      </c>
      <c r="AA1207">
        <v>0</v>
      </c>
      <c r="AB1207">
        <v>3.12</v>
      </c>
      <c r="AC1207">
        <v>0</v>
      </c>
      <c r="AD1207">
        <v>0</v>
      </c>
      <c r="AE1207">
        <v>0</v>
      </c>
      <c r="AF1207">
        <v>3.12</v>
      </c>
      <c r="AG1207">
        <v>0</v>
      </c>
      <c r="AH1207">
        <v>0</v>
      </c>
      <c r="AI1207">
        <v>1</v>
      </c>
      <c r="AJ1207">
        <v>1</v>
      </c>
      <c r="AK1207">
        <v>1</v>
      </c>
      <c r="AL1207">
        <v>1</v>
      </c>
      <c r="AN1207">
        <v>0</v>
      </c>
      <c r="AO1207">
        <v>1</v>
      </c>
      <c r="AP1207">
        <v>1</v>
      </c>
      <c r="AQ1207">
        <v>0</v>
      </c>
      <c r="AR1207">
        <v>0</v>
      </c>
      <c r="AS1207" t="s">
        <v>3</v>
      </c>
      <c r="AT1207">
        <v>1.36</v>
      </c>
      <c r="AU1207" t="s">
        <v>21</v>
      </c>
      <c r="AV1207">
        <v>0</v>
      </c>
      <c r="AW1207">
        <v>2</v>
      </c>
      <c r="AX1207">
        <v>33360759</v>
      </c>
      <c r="AY1207">
        <v>1</v>
      </c>
      <c r="AZ1207">
        <v>0</v>
      </c>
      <c r="BA1207">
        <v>1466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CX1207">
        <f>Y1207*Source!I1191</f>
        <v>6.12</v>
      </c>
      <c r="CY1207">
        <f>AB1207</f>
        <v>3.12</v>
      </c>
      <c r="CZ1207">
        <f>AF1207</f>
        <v>3.12</v>
      </c>
      <c r="DA1207">
        <f>AJ1207</f>
        <v>1</v>
      </c>
      <c r="DB1207">
        <f>ROUND(((ROUND(AT1207*CZ1207,2)*1.2)*1.25),2)</f>
        <v>6.36</v>
      </c>
      <c r="DC1207">
        <f>ROUND(((ROUND(AT1207*AG1207,2)*1.2)*1.25),2)</f>
        <v>0</v>
      </c>
    </row>
    <row r="1208" spans="1:107">
      <c r="A1208">
        <f>ROW(Source!A1191)</f>
        <v>1191</v>
      </c>
      <c r="B1208">
        <v>33304960</v>
      </c>
      <c r="C1208">
        <v>33360746</v>
      </c>
      <c r="D1208">
        <v>31259879</v>
      </c>
      <c r="E1208">
        <v>1</v>
      </c>
      <c r="F1208">
        <v>1</v>
      </c>
      <c r="G1208">
        <v>1</v>
      </c>
      <c r="H1208">
        <v>2</v>
      </c>
      <c r="I1208" t="s">
        <v>841</v>
      </c>
      <c r="J1208" t="s">
        <v>842</v>
      </c>
      <c r="K1208" t="s">
        <v>843</v>
      </c>
      <c r="L1208">
        <v>1368</v>
      </c>
      <c r="N1208">
        <v>1011</v>
      </c>
      <c r="O1208" t="s">
        <v>837</v>
      </c>
      <c r="P1208" t="s">
        <v>837</v>
      </c>
      <c r="Q1208">
        <v>1</v>
      </c>
      <c r="W1208">
        <v>0</v>
      </c>
      <c r="X1208">
        <v>1372534845</v>
      </c>
      <c r="Y1208">
        <v>4.4999999999999998E-2</v>
      </c>
      <c r="AA1208">
        <v>0</v>
      </c>
      <c r="AB1208">
        <v>65.709999999999994</v>
      </c>
      <c r="AC1208">
        <v>11.6</v>
      </c>
      <c r="AD1208">
        <v>0</v>
      </c>
      <c r="AE1208">
        <v>0</v>
      </c>
      <c r="AF1208">
        <v>65.709999999999994</v>
      </c>
      <c r="AG1208">
        <v>11.6</v>
      </c>
      <c r="AH1208">
        <v>0</v>
      </c>
      <c r="AI1208">
        <v>1</v>
      </c>
      <c r="AJ1208">
        <v>1</v>
      </c>
      <c r="AK1208">
        <v>1</v>
      </c>
      <c r="AL1208">
        <v>1</v>
      </c>
      <c r="AN1208">
        <v>0</v>
      </c>
      <c r="AO1208">
        <v>1</v>
      </c>
      <c r="AP1208">
        <v>1</v>
      </c>
      <c r="AQ1208">
        <v>0</v>
      </c>
      <c r="AR1208">
        <v>0</v>
      </c>
      <c r="AS1208" t="s">
        <v>3</v>
      </c>
      <c r="AT1208">
        <v>0.03</v>
      </c>
      <c r="AU1208" t="s">
        <v>21</v>
      </c>
      <c r="AV1208">
        <v>0</v>
      </c>
      <c r="AW1208">
        <v>2</v>
      </c>
      <c r="AX1208">
        <v>33360760</v>
      </c>
      <c r="AY1208">
        <v>1</v>
      </c>
      <c r="AZ1208">
        <v>0</v>
      </c>
      <c r="BA1208">
        <v>1467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CX1208">
        <f>Y1208*Source!I1191</f>
        <v>0.13500000000000001</v>
      </c>
      <c r="CY1208">
        <f>AB1208</f>
        <v>65.709999999999994</v>
      </c>
      <c r="CZ1208">
        <f>AF1208</f>
        <v>65.709999999999994</v>
      </c>
      <c r="DA1208">
        <f>AJ1208</f>
        <v>1</v>
      </c>
      <c r="DB1208">
        <f>ROUND(((ROUND(AT1208*CZ1208,2)*1.2)*1.25),2)</f>
        <v>2.96</v>
      </c>
      <c r="DC1208">
        <f>ROUND(((ROUND(AT1208*AG1208,2)*1.2)*1.25),2)</f>
        <v>0.53</v>
      </c>
    </row>
    <row r="1209" spans="1:107">
      <c r="A1209">
        <f>ROW(Source!A1191)</f>
        <v>1191</v>
      </c>
      <c r="B1209">
        <v>33304960</v>
      </c>
      <c r="C1209">
        <v>33360746</v>
      </c>
      <c r="D1209">
        <v>31175973</v>
      </c>
      <c r="E1209">
        <v>1</v>
      </c>
      <c r="F1209">
        <v>1</v>
      </c>
      <c r="G1209">
        <v>1</v>
      </c>
      <c r="H1209">
        <v>3</v>
      </c>
      <c r="I1209" t="s">
        <v>889</v>
      </c>
      <c r="J1209" t="s">
        <v>890</v>
      </c>
      <c r="K1209" t="s">
        <v>891</v>
      </c>
      <c r="L1209">
        <v>1348</v>
      </c>
      <c r="N1209">
        <v>1009</v>
      </c>
      <c r="O1209" t="s">
        <v>32</v>
      </c>
      <c r="P1209" t="s">
        <v>32</v>
      </c>
      <c r="Q1209">
        <v>1000</v>
      </c>
      <c r="W1209">
        <v>0</v>
      </c>
      <c r="X1209">
        <v>731670393</v>
      </c>
      <c r="Y1209">
        <v>2.9999999999999997E-4</v>
      </c>
      <c r="AA1209">
        <v>26499</v>
      </c>
      <c r="AB1209">
        <v>0</v>
      </c>
      <c r="AC1209">
        <v>0</v>
      </c>
      <c r="AD1209">
        <v>0</v>
      </c>
      <c r="AE1209">
        <v>26499</v>
      </c>
      <c r="AF1209">
        <v>0</v>
      </c>
      <c r="AG1209">
        <v>0</v>
      </c>
      <c r="AH1209">
        <v>0</v>
      </c>
      <c r="AI1209">
        <v>1</v>
      </c>
      <c r="AJ1209">
        <v>1</v>
      </c>
      <c r="AK1209">
        <v>1</v>
      </c>
      <c r="AL1209">
        <v>1</v>
      </c>
      <c r="AN1209">
        <v>0</v>
      </c>
      <c r="AO1209">
        <v>1</v>
      </c>
      <c r="AP1209">
        <v>0</v>
      </c>
      <c r="AQ1209">
        <v>0</v>
      </c>
      <c r="AR1209">
        <v>0</v>
      </c>
      <c r="AS1209" t="s">
        <v>3</v>
      </c>
      <c r="AT1209">
        <v>2.9999999999999997E-4</v>
      </c>
      <c r="AU1209" t="s">
        <v>3</v>
      </c>
      <c r="AV1209">
        <v>0</v>
      </c>
      <c r="AW1209">
        <v>2</v>
      </c>
      <c r="AX1209">
        <v>33360761</v>
      </c>
      <c r="AY1209">
        <v>1</v>
      </c>
      <c r="AZ1209">
        <v>0</v>
      </c>
      <c r="BA1209">
        <v>1468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CX1209">
        <f>Y1209*Source!I1191</f>
        <v>8.9999999999999998E-4</v>
      </c>
      <c r="CY1209">
        <f>AA1209</f>
        <v>26499</v>
      </c>
      <c r="CZ1209">
        <f>AE1209</f>
        <v>26499</v>
      </c>
      <c r="DA1209">
        <f>AI1209</f>
        <v>1</v>
      </c>
      <c r="DB1209">
        <f>ROUND(ROUND(AT1209*CZ1209,2),2)</f>
        <v>7.95</v>
      </c>
      <c r="DC1209">
        <f>ROUND(ROUND(AT1209*AG1209,2),2)</f>
        <v>0</v>
      </c>
    </row>
    <row r="1210" spans="1:107">
      <c r="A1210">
        <f>ROW(Source!A1191)</f>
        <v>1191</v>
      </c>
      <c r="B1210">
        <v>33304960</v>
      </c>
      <c r="C1210">
        <v>33360746</v>
      </c>
      <c r="D1210">
        <v>31180727</v>
      </c>
      <c r="E1210">
        <v>1</v>
      </c>
      <c r="F1210">
        <v>1</v>
      </c>
      <c r="G1210">
        <v>1</v>
      </c>
      <c r="H1210">
        <v>3</v>
      </c>
      <c r="I1210" t="s">
        <v>844</v>
      </c>
      <c r="J1210" t="s">
        <v>845</v>
      </c>
      <c r="K1210" t="s">
        <v>846</v>
      </c>
      <c r="L1210">
        <v>1348</v>
      </c>
      <c r="N1210">
        <v>1009</v>
      </c>
      <c r="O1210" t="s">
        <v>32</v>
      </c>
      <c r="P1210" t="s">
        <v>32</v>
      </c>
      <c r="Q1210">
        <v>1000</v>
      </c>
      <c r="W1210">
        <v>0</v>
      </c>
      <c r="X1210">
        <v>-437906794</v>
      </c>
      <c r="Y1210">
        <v>8.0000000000000004E-4</v>
      </c>
      <c r="AA1210">
        <v>9040.01</v>
      </c>
      <c r="AB1210">
        <v>0</v>
      </c>
      <c r="AC1210">
        <v>0</v>
      </c>
      <c r="AD1210">
        <v>0</v>
      </c>
      <c r="AE1210">
        <v>9040.01</v>
      </c>
      <c r="AF1210">
        <v>0</v>
      </c>
      <c r="AG1210">
        <v>0</v>
      </c>
      <c r="AH1210">
        <v>0</v>
      </c>
      <c r="AI1210">
        <v>1</v>
      </c>
      <c r="AJ1210">
        <v>1</v>
      </c>
      <c r="AK1210">
        <v>1</v>
      </c>
      <c r="AL1210">
        <v>1</v>
      </c>
      <c r="AN1210">
        <v>0</v>
      </c>
      <c r="AO1210">
        <v>1</v>
      </c>
      <c r="AP1210">
        <v>0</v>
      </c>
      <c r="AQ1210">
        <v>0</v>
      </c>
      <c r="AR1210">
        <v>0</v>
      </c>
      <c r="AS1210" t="s">
        <v>3</v>
      </c>
      <c r="AT1210">
        <v>8.0000000000000004E-4</v>
      </c>
      <c r="AU1210" t="s">
        <v>3</v>
      </c>
      <c r="AV1210">
        <v>0</v>
      </c>
      <c r="AW1210">
        <v>2</v>
      </c>
      <c r="AX1210">
        <v>33360762</v>
      </c>
      <c r="AY1210">
        <v>1</v>
      </c>
      <c r="AZ1210">
        <v>0</v>
      </c>
      <c r="BA1210">
        <v>1469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CX1210">
        <f>Y1210*Source!I1191</f>
        <v>2.4000000000000002E-3</v>
      </c>
      <c r="CY1210">
        <f>AA1210</f>
        <v>9040.01</v>
      </c>
      <c r="CZ1210">
        <f>AE1210</f>
        <v>9040.01</v>
      </c>
      <c r="DA1210">
        <f>AI1210</f>
        <v>1</v>
      </c>
      <c r="DB1210">
        <f>ROUND(ROUND(AT1210*CZ1210,2),2)</f>
        <v>7.23</v>
      </c>
      <c r="DC1210">
        <f>ROUND(ROUND(AT1210*AG1210,2),2)</f>
        <v>0</v>
      </c>
    </row>
    <row r="1211" spans="1:107">
      <c r="A1211">
        <f>ROW(Source!A1191)</f>
        <v>1191</v>
      </c>
      <c r="B1211">
        <v>33304960</v>
      </c>
      <c r="C1211">
        <v>33360746</v>
      </c>
      <c r="D1211">
        <v>31181610</v>
      </c>
      <c r="E1211">
        <v>1</v>
      </c>
      <c r="F1211">
        <v>1</v>
      </c>
      <c r="G1211">
        <v>1</v>
      </c>
      <c r="H1211">
        <v>3</v>
      </c>
      <c r="I1211" t="s">
        <v>847</v>
      </c>
      <c r="J1211" t="s">
        <v>848</v>
      </c>
      <c r="K1211" t="s">
        <v>849</v>
      </c>
      <c r="L1211">
        <v>1346</v>
      </c>
      <c r="N1211">
        <v>1009</v>
      </c>
      <c r="O1211" t="s">
        <v>78</v>
      </c>
      <c r="P1211" t="s">
        <v>78</v>
      </c>
      <c r="Q1211">
        <v>1</v>
      </c>
      <c r="W1211">
        <v>0</v>
      </c>
      <c r="X1211">
        <v>-731615568</v>
      </c>
      <c r="Y1211">
        <v>0.43</v>
      </c>
      <c r="AA1211">
        <v>23.09</v>
      </c>
      <c r="AB1211">
        <v>0</v>
      </c>
      <c r="AC1211">
        <v>0</v>
      </c>
      <c r="AD1211">
        <v>0</v>
      </c>
      <c r="AE1211">
        <v>23.09</v>
      </c>
      <c r="AF1211">
        <v>0</v>
      </c>
      <c r="AG1211">
        <v>0</v>
      </c>
      <c r="AH1211">
        <v>0</v>
      </c>
      <c r="AI1211">
        <v>1</v>
      </c>
      <c r="AJ1211">
        <v>1</v>
      </c>
      <c r="AK1211">
        <v>1</v>
      </c>
      <c r="AL1211">
        <v>1</v>
      </c>
      <c r="AN1211">
        <v>0</v>
      </c>
      <c r="AO1211">
        <v>1</v>
      </c>
      <c r="AP1211">
        <v>0</v>
      </c>
      <c r="AQ1211">
        <v>0</v>
      </c>
      <c r="AR1211">
        <v>0</v>
      </c>
      <c r="AS1211" t="s">
        <v>3</v>
      </c>
      <c r="AT1211">
        <v>0.43</v>
      </c>
      <c r="AU1211" t="s">
        <v>3</v>
      </c>
      <c r="AV1211">
        <v>0</v>
      </c>
      <c r="AW1211">
        <v>2</v>
      </c>
      <c r="AX1211">
        <v>33360763</v>
      </c>
      <c r="AY1211">
        <v>1</v>
      </c>
      <c r="AZ1211">
        <v>0</v>
      </c>
      <c r="BA1211">
        <v>1470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CX1211">
        <f>Y1211*Source!I1191</f>
        <v>1.29</v>
      </c>
      <c r="CY1211">
        <f>AA1211</f>
        <v>23.09</v>
      </c>
      <c r="CZ1211">
        <f>AE1211</f>
        <v>23.09</v>
      </c>
      <c r="DA1211">
        <f>AI1211</f>
        <v>1</v>
      </c>
      <c r="DB1211">
        <f>ROUND(ROUND(AT1211*CZ1211,2),2)</f>
        <v>9.93</v>
      </c>
      <c r="DC1211">
        <f>ROUND(ROUND(AT1211*AG1211,2),2)</f>
        <v>0</v>
      </c>
    </row>
    <row r="1212" spans="1:107">
      <c r="A1212">
        <f>ROW(Source!A1191)</f>
        <v>1191</v>
      </c>
      <c r="B1212">
        <v>33304960</v>
      </c>
      <c r="C1212">
        <v>33360746</v>
      </c>
      <c r="D1212">
        <v>31238438</v>
      </c>
      <c r="E1212">
        <v>1</v>
      </c>
      <c r="F1212">
        <v>1</v>
      </c>
      <c r="G1212">
        <v>1</v>
      </c>
      <c r="H1212">
        <v>3</v>
      </c>
      <c r="I1212" t="s">
        <v>892</v>
      </c>
      <c r="J1212" t="s">
        <v>893</v>
      </c>
      <c r="K1212" t="s">
        <v>894</v>
      </c>
      <c r="L1212">
        <v>1301</v>
      </c>
      <c r="N1212">
        <v>1003</v>
      </c>
      <c r="O1212" t="s">
        <v>275</v>
      </c>
      <c r="P1212" t="s">
        <v>275</v>
      </c>
      <c r="Q1212">
        <v>1</v>
      </c>
      <c r="W1212">
        <v>0</v>
      </c>
      <c r="X1212">
        <v>2069285701</v>
      </c>
      <c r="Y1212">
        <v>0.39</v>
      </c>
      <c r="AA1212">
        <v>15.33</v>
      </c>
      <c r="AB1212">
        <v>0</v>
      </c>
      <c r="AC1212">
        <v>0</v>
      </c>
      <c r="AD1212">
        <v>0</v>
      </c>
      <c r="AE1212">
        <v>15.33</v>
      </c>
      <c r="AF1212">
        <v>0</v>
      </c>
      <c r="AG1212">
        <v>0</v>
      </c>
      <c r="AH1212">
        <v>0</v>
      </c>
      <c r="AI1212">
        <v>1</v>
      </c>
      <c r="AJ1212">
        <v>1</v>
      </c>
      <c r="AK1212">
        <v>1</v>
      </c>
      <c r="AL1212">
        <v>1</v>
      </c>
      <c r="AN1212">
        <v>0</v>
      </c>
      <c r="AO1212">
        <v>1</v>
      </c>
      <c r="AP1212">
        <v>0</v>
      </c>
      <c r="AQ1212">
        <v>0</v>
      </c>
      <c r="AR1212">
        <v>0</v>
      </c>
      <c r="AS1212" t="s">
        <v>3</v>
      </c>
      <c r="AT1212">
        <v>0.39</v>
      </c>
      <c r="AU1212" t="s">
        <v>3</v>
      </c>
      <c r="AV1212">
        <v>0</v>
      </c>
      <c r="AW1212">
        <v>2</v>
      </c>
      <c r="AX1212">
        <v>33360767</v>
      </c>
      <c r="AY1212">
        <v>1</v>
      </c>
      <c r="AZ1212">
        <v>0</v>
      </c>
      <c r="BA1212">
        <v>1474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CX1212">
        <f>Y1212*Source!I1191</f>
        <v>1.17</v>
      </c>
      <c r="CY1212">
        <f>AA1212</f>
        <v>15.33</v>
      </c>
      <c r="CZ1212">
        <f>AE1212</f>
        <v>15.33</v>
      </c>
      <c r="DA1212">
        <f>AI1212</f>
        <v>1</v>
      </c>
      <c r="DB1212">
        <f>ROUND(ROUND(AT1212*CZ1212,2),2)</f>
        <v>5.98</v>
      </c>
      <c r="DC1212">
        <f>ROUND(ROUND(AT1212*AG1212,2),2)</f>
        <v>0</v>
      </c>
    </row>
    <row r="1213" spans="1:107">
      <c r="A1213">
        <f>ROW(Source!A1198)</f>
        <v>1198</v>
      </c>
      <c r="B1213">
        <v>33304975</v>
      </c>
      <c r="C1213">
        <v>33360858</v>
      </c>
      <c r="D1213">
        <v>31172067</v>
      </c>
      <c r="E1213">
        <v>1</v>
      </c>
      <c r="F1213">
        <v>1</v>
      </c>
      <c r="G1213">
        <v>1</v>
      </c>
      <c r="H1213">
        <v>1</v>
      </c>
      <c r="I1213" t="s">
        <v>887</v>
      </c>
      <c r="J1213" t="s">
        <v>3</v>
      </c>
      <c r="K1213" t="s">
        <v>888</v>
      </c>
      <c r="L1213">
        <v>1191</v>
      </c>
      <c r="N1213">
        <v>1013</v>
      </c>
      <c r="O1213" t="s">
        <v>831</v>
      </c>
      <c r="P1213" t="s">
        <v>831</v>
      </c>
      <c r="Q1213">
        <v>1</v>
      </c>
      <c r="W1213">
        <v>0</v>
      </c>
      <c r="X1213">
        <v>145020957</v>
      </c>
      <c r="Y1213">
        <v>5.5475999999999983</v>
      </c>
      <c r="AA1213">
        <v>0</v>
      </c>
      <c r="AB1213">
        <v>0</v>
      </c>
      <c r="AC1213">
        <v>0</v>
      </c>
      <c r="AD1213">
        <v>9.07</v>
      </c>
      <c r="AE1213">
        <v>0</v>
      </c>
      <c r="AF1213">
        <v>0</v>
      </c>
      <c r="AG1213">
        <v>0</v>
      </c>
      <c r="AH1213">
        <v>9.07</v>
      </c>
      <c r="AI1213">
        <v>1</v>
      </c>
      <c r="AJ1213">
        <v>1</v>
      </c>
      <c r="AK1213">
        <v>1</v>
      </c>
      <c r="AL1213">
        <v>1</v>
      </c>
      <c r="AN1213">
        <v>0</v>
      </c>
      <c r="AO1213">
        <v>1</v>
      </c>
      <c r="AP1213">
        <v>1</v>
      </c>
      <c r="AQ1213">
        <v>0</v>
      </c>
      <c r="AR1213">
        <v>0</v>
      </c>
      <c r="AS1213" t="s">
        <v>3</v>
      </c>
      <c r="AT1213">
        <v>4.0199999999999996</v>
      </c>
      <c r="AU1213" t="s">
        <v>22</v>
      </c>
      <c r="AV1213">
        <v>1</v>
      </c>
      <c r="AW1213">
        <v>2</v>
      </c>
      <c r="AX1213">
        <v>33360880</v>
      </c>
      <c r="AY1213">
        <v>1</v>
      </c>
      <c r="AZ1213">
        <v>0</v>
      </c>
      <c r="BA1213">
        <v>1475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CX1213">
        <f>Y1213*Source!I1198</f>
        <v>11.095199999999997</v>
      </c>
      <c r="CY1213">
        <f>AD1213</f>
        <v>9.07</v>
      </c>
      <c r="CZ1213">
        <f>AH1213</f>
        <v>9.07</v>
      </c>
      <c r="DA1213">
        <f>AL1213</f>
        <v>1</v>
      </c>
      <c r="DB1213">
        <f>ROUND(((ROUND(AT1213*CZ1213,2)*1.2)*1.15),2)</f>
        <v>50.31</v>
      </c>
      <c r="DC1213">
        <f>ROUND(((ROUND(AT1213*AG1213,2)*1.2)*1.15),2)</f>
        <v>0</v>
      </c>
    </row>
    <row r="1214" spans="1:107">
      <c r="A1214">
        <f>ROW(Source!A1198)</f>
        <v>1198</v>
      </c>
      <c r="B1214">
        <v>33304975</v>
      </c>
      <c r="C1214">
        <v>33360858</v>
      </c>
      <c r="D1214">
        <v>31172011</v>
      </c>
      <c r="E1214">
        <v>1</v>
      </c>
      <c r="F1214">
        <v>1</v>
      </c>
      <c r="G1214">
        <v>1</v>
      </c>
      <c r="H1214">
        <v>1</v>
      </c>
      <c r="I1214" t="s">
        <v>832</v>
      </c>
      <c r="J1214" t="s">
        <v>3</v>
      </c>
      <c r="K1214" t="s">
        <v>833</v>
      </c>
      <c r="L1214">
        <v>1191</v>
      </c>
      <c r="N1214">
        <v>1013</v>
      </c>
      <c r="O1214" t="s">
        <v>831</v>
      </c>
      <c r="P1214" t="s">
        <v>831</v>
      </c>
      <c r="Q1214">
        <v>1</v>
      </c>
      <c r="W1214">
        <v>0</v>
      </c>
      <c r="X1214">
        <v>-1417349443</v>
      </c>
      <c r="Y1214">
        <v>0.01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1</v>
      </c>
      <c r="AJ1214">
        <v>1</v>
      </c>
      <c r="AK1214">
        <v>1</v>
      </c>
      <c r="AL1214">
        <v>1</v>
      </c>
      <c r="AN1214">
        <v>0</v>
      </c>
      <c r="AO1214">
        <v>1</v>
      </c>
      <c r="AP1214">
        <v>0</v>
      </c>
      <c r="AQ1214">
        <v>0</v>
      </c>
      <c r="AR1214">
        <v>0</v>
      </c>
      <c r="AS1214" t="s">
        <v>3</v>
      </c>
      <c r="AT1214">
        <v>0.01</v>
      </c>
      <c r="AU1214" t="s">
        <v>3</v>
      </c>
      <c r="AV1214">
        <v>2</v>
      </c>
      <c r="AW1214">
        <v>2</v>
      </c>
      <c r="AX1214">
        <v>33360881</v>
      </c>
      <c r="AY1214">
        <v>1</v>
      </c>
      <c r="AZ1214">
        <v>2048</v>
      </c>
      <c r="BA1214">
        <v>1476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CX1214">
        <f>Y1214*Source!I1198</f>
        <v>0.02</v>
      </c>
      <c r="CY1214">
        <f>AD1214</f>
        <v>0</v>
      </c>
      <c r="CZ1214">
        <f>AH1214</f>
        <v>0</v>
      </c>
      <c r="DA1214">
        <f>AL1214</f>
        <v>1</v>
      </c>
      <c r="DB1214">
        <f>ROUND(ROUND(AT1214*CZ1214,2),2)</f>
        <v>0</v>
      </c>
      <c r="DC1214">
        <f>ROUND(ROUND(AT1214*AG1214,2),2)</f>
        <v>0</v>
      </c>
    </row>
    <row r="1215" spans="1:107">
      <c r="A1215">
        <f>ROW(Source!A1198)</f>
        <v>1198</v>
      </c>
      <c r="B1215">
        <v>33304975</v>
      </c>
      <c r="C1215">
        <v>33360858</v>
      </c>
      <c r="D1215">
        <v>31258691</v>
      </c>
      <c r="E1215">
        <v>1</v>
      </c>
      <c r="F1215">
        <v>1</v>
      </c>
      <c r="G1215">
        <v>1</v>
      </c>
      <c r="H1215">
        <v>2</v>
      </c>
      <c r="I1215" t="s">
        <v>838</v>
      </c>
      <c r="J1215" t="s">
        <v>839</v>
      </c>
      <c r="K1215" t="s">
        <v>840</v>
      </c>
      <c r="L1215">
        <v>1368</v>
      </c>
      <c r="N1215">
        <v>1011</v>
      </c>
      <c r="O1215" t="s">
        <v>837</v>
      </c>
      <c r="P1215" t="s">
        <v>837</v>
      </c>
      <c r="Q1215">
        <v>1</v>
      </c>
      <c r="W1215">
        <v>0</v>
      </c>
      <c r="X1215">
        <v>1373224040</v>
      </c>
      <c r="Y1215">
        <v>1.5149999999999999</v>
      </c>
      <c r="AA1215">
        <v>0</v>
      </c>
      <c r="AB1215">
        <v>3.12</v>
      </c>
      <c r="AC1215">
        <v>0</v>
      </c>
      <c r="AD1215">
        <v>0</v>
      </c>
      <c r="AE1215">
        <v>0</v>
      </c>
      <c r="AF1215">
        <v>3.12</v>
      </c>
      <c r="AG1215">
        <v>0</v>
      </c>
      <c r="AH1215">
        <v>0</v>
      </c>
      <c r="AI1215">
        <v>1</v>
      </c>
      <c r="AJ1215">
        <v>1</v>
      </c>
      <c r="AK1215">
        <v>1</v>
      </c>
      <c r="AL1215">
        <v>1</v>
      </c>
      <c r="AN1215">
        <v>0</v>
      </c>
      <c r="AO1215">
        <v>1</v>
      </c>
      <c r="AP1215">
        <v>1</v>
      </c>
      <c r="AQ1215">
        <v>0</v>
      </c>
      <c r="AR1215">
        <v>0</v>
      </c>
      <c r="AS1215" t="s">
        <v>3</v>
      </c>
      <c r="AT1215">
        <v>1.01</v>
      </c>
      <c r="AU1215" t="s">
        <v>21</v>
      </c>
      <c r="AV1215">
        <v>0</v>
      </c>
      <c r="AW1215">
        <v>2</v>
      </c>
      <c r="AX1215">
        <v>33360882</v>
      </c>
      <c r="AY1215">
        <v>1</v>
      </c>
      <c r="AZ1215">
        <v>0</v>
      </c>
      <c r="BA1215">
        <v>1477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CX1215">
        <f>Y1215*Source!I1198</f>
        <v>3.03</v>
      </c>
      <c r="CY1215">
        <f>AB1215</f>
        <v>3.12</v>
      </c>
      <c r="CZ1215">
        <f>AF1215</f>
        <v>3.12</v>
      </c>
      <c r="DA1215">
        <f>AJ1215</f>
        <v>1</v>
      </c>
      <c r="DB1215">
        <f>ROUND(((ROUND(AT1215*CZ1215,2)*1.2)*1.25),2)</f>
        <v>4.7300000000000004</v>
      </c>
      <c r="DC1215">
        <f>ROUND(((ROUND(AT1215*AG1215,2)*1.2)*1.25),2)</f>
        <v>0</v>
      </c>
    </row>
    <row r="1216" spans="1:107">
      <c r="A1216">
        <f>ROW(Source!A1198)</f>
        <v>1198</v>
      </c>
      <c r="B1216">
        <v>33304975</v>
      </c>
      <c r="C1216">
        <v>33360858</v>
      </c>
      <c r="D1216">
        <v>31259879</v>
      </c>
      <c r="E1216">
        <v>1</v>
      </c>
      <c r="F1216">
        <v>1</v>
      </c>
      <c r="G1216">
        <v>1</v>
      </c>
      <c r="H1216">
        <v>2</v>
      </c>
      <c r="I1216" t="s">
        <v>841</v>
      </c>
      <c r="J1216" t="s">
        <v>842</v>
      </c>
      <c r="K1216" t="s">
        <v>843</v>
      </c>
      <c r="L1216">
        <v>1368</v>
      </c>
      <c r="N1216">
        <v>1011</v>
      </c>
      <c r="O1216" t="s">
        <v>837</v>
      </c>
      <c r="P1216" t="s">
        <v>837</v>
      </c>
      <c r="Q1216">
        <v>1</v>
      </c>
      <c r="W1216">
        <v>0</v>
      </c>
      <c r="X1216">
        <v>1372534845</v>
      </c>
      <c r="Y1216">
        <v>1.4999999999999999E-2</v>
      </c>
      <c r="AA1216">
        <v>0</v>
      </c>
      <c r="AB1216">
        <v>65.709999999999994</v>
      </c>
      <c r="AC1216">
        <v>11.6</v>
      </c>
      <c r="AD1216">
        <v>0</v>
      </c>
      <c r="AE1216">
        <v>0</v>
      </c>
      <c r="AF1216">
        <v>65.709999999999994</v>
      </c>
      <c r="AG1216">
        <v>11.6</v>
      </c>
      <c r="AH1216">
        <v>0</v>
      </c>
      <c r="AI1216">
        <v>1</v>
      </c>
      <c r="AJ1216">
        <v>1</v>
      </c>
      <c r="AK1216">
        <v>1</v>
      </c>
      <c r="AL1216">
        <v>1</v>
      </c>
      <c r="AN1216">
        <v>0</v>
      </c>
      <c r="AO1216">
        <v>1</v>
      </c>
      <c r="AP1216">
        <v>1</v>
      </c>
      <c r="AQ1216">
        <v>0</v>
      </c>
      <c r="AR1216">
        <v>0</v>
      </c>
      <c r="AS1216" t="s">
        <v>3</v>
      </c>
      <c r="AT1216">
        <v>0.01</v>
      </c>
      <c r="AU1216" t="s">
        <v>21</v>
      </c>
      <c r="AV1216">
        <v>0</v>
      </c>
      <c r="AW1216">
        <v>2</v>
      </c>
      <c r="AX1216">
        <v>33360883</v>
      </c>
      <c r="AY1216">
        <v>1</v>
      </c>
      <c r="AZ1216">
        <v>0</v>
      </c>
      <c r="BA1216">
        <v>1478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CX1216">
        <f>Y1216*Source!I1198</f>
        <v>0.03</v>
      </c>
      <c r="CY1216">
        <f>AB1216</f>
        <v>65.709999999999994</v>
      </c>
      <c r="CZ1216">
        <f>AF1216</f>
        <v>65.709999999999994</v>
      </c>
      <c r="DA1216">
        <f>AJ1216</f>
        <v>1</v>
      </c>
      <c r="DB1216">
        <f>ROUND(((ROUND(AT1216*CZ1216,2)*1.2)*1.25),2)</f>
        <v>0.99</v>
      </c>
      <c r="DC1216">
        <f>ROUND(((ROUND(AT1216*AG1216,2)*1.2)*1.25),2)</f>
        <v>0.18</v>
      </c>
    </row>
    <row r="1217" spans="1:107">
      <c r="A1217">
        <f>ROW(Source!A1198)</f>
        <v>1198</v>
      </c>
      <c r="B1217">
        <v>33304975</v>
      </c>
      <c r="C1217">
        <v>33360858</v>
      </c>
      <c r="D1217">
        <v>31175973</v>
      </c>
      <c r="E1217">
        <v>1</v>
      </c>
      <c r="F1217">
        <v>1</v>
      </c>
      <c r="G1217">
        <v>1</v>
      </c>
      <c r="H1217">
        <v>3</v>
      </c>
      <c r="I1217" t="s">
        <v>889</v>
      </c>
      <c r="J1217" t="s">
        <v>890</v>
      </c>
      <c r="K1217" t="s">
        <v>891</v>
      </c>
      <c r="L1217">
        <v>1348</v>
      </c>
      <c r="N1217">
        <v>1009</v>
      </c>
      <c r="O1217" t="s">
        <v>32</v>
      </c>
      <c r="P1217" t="s">
        <v>32</v>
      </c>
      <c r="Q1217">
        <v>1000</v>
      </c>
      <c r="W1217">
        <v>0</v>
      </c>
      <c r="X1217">
        <v>731670393</v>
      </c>
      <c r="Y1217">
        <v>1.2999999999999999E-4</v>
      </c>
      <c r="AA1217">
        <v>26499</v>
      </c>
      <c r="AB1217">
        <v>0</v>
      </c>
      <c r="AC1217">
        <v>0</v>
      </c>
      <c r="AD1217">
        <v>0</v>
      </c>
      <c r="AE1217">
        <v>26499</v>
      </c>
      <c r="AF1217">
        <v>0</v>
      </c>
      <c r="AG1217">
        <v>0</v>
      </c>
      <c r="AH1217">
        <v>0</v>
      </c>
      <c r="AI1217">
        <v>1</v>
      </c>
      <c r="AJ1217">
        <v>1</v>
      </c>
      <c r="AK1217">
        <v>1</v>
      </c>
      <c r="AL1217">
        <v>1</v>
      </c>
      <c r="AN1217">
        <v>0</v>
      </c>
      <c r="AO1217">
        <v>1</v>
      </c>
      <c r="AP1217">
        <v>0</v>
      </c>
      <c r="AQ1217">
        <v>0</v>
      </c>
      <c r="AR1217">
        <v>0</v>
      </c>
      <c r="AS1217" t="s">
        <v>3</v>
      </c>
      <c r="AT1217">
        <v>1.2999999999999999E-4</v>
      </c>
      <c r="AU1217" t="s">
        <v>3</v>
      </c>
      <c r="AV1217">
        <v>0</v>
      </c>
      <c r="AW1217">
        <v>2</v>
      </c>
      <c r="AX1217">
        <v>33360884</v>
      </c>
      <c r="AY1217">
        <v>1</v>
      </c>
      <c r="AZ1217">
        <v>0</v>
      </c>
      <c r="BA1217">
        <v>1479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CX1217">
        <f>Y1217*Source!I1198</f>
        <v>2.5999999999999998E-4</v>
      </c>
      <c r="CY1217">
        <f>AA1217</f>
        <v>26499</v>
      </c>
      <c r="CZ1217">
        <f>AE1217</f>
        <v>26499</v>
      </c>
      <c r="DA1217">
        <f>AI1217</f>
        <v>1</v>
      </c>
      <c r="DB1217">
        <f>ROUND(ROUND(AT1217*CZ1217,2),2)</f>
        <v>3.44</v>
      </c>
      <c r="DC1217">
        <f>ROUND(ROUND(AT1217*AG1217,2),2)</f>
        <v>0</v>
      </c>
    </row>
    <row r="1218" spans="1:107">
      <c r="A1218">
        <f>ROW(Source!A1198)</f>
        <v>1198</v>
      </c>
      <c r="B1218">
        <v>33304975</v>
      </c>
      <c r="C1218">
        <v>33360858</v>
      </c>
      <c r="D1218">
        <v>31180727</v>
      </c>
      <c r="E1218">
        <v>1</v>
      </c>
      <c r="F1218">
        <v>1</v>
      </c>
      <c r="G1218">
        <v>1</v>
      </c>
      <c r="H1218">
        <v>3</v>
      </c>
      <c r="I1218" t="s">
        <v>844</v>
      </c>
      <c r="J1218" t="s">
        <v>845</v>
      </c>
      <c r="K1218" t="s">
        <v>846</v>
      </c>
      <c r="L1218">
        <v>1348</v>
      </c>
      <c r="N1218">
        <v>1009</v>
      </c>
      <c r="O1218" t="s">
        <v>32</v>
      </c>
      <c r="P1218" t="s">
        <v>32</v>
      </c>
      <c r="Q1218">
        <v>1000</v>
      </c>
      <c r="W1218">
        <v>0</v>
      </c>
      <c r="X1218">
        <v>-437906794</v>
      </c>
      <c r="Y1218">
        <v>1.8000000000000001E-4</v>
      </c>
      <c r="AA1218">
        <v>9040.01</v>
      </c>
      <c r="AB1218">
        <v>0</v>
      </c>
      <c r="AC1218">
        <v>0</v>
      </c>
      <c r="AD1218">
        <v>0</v>
      </c>
      <c r="AE1218">
        <v>9040.01</v>
      </c>
      <c r="AF1218">
        <v>0</v>
      </c>
      <c r="AG1218">
        <v>0</v>
      </c>
      <c r="AH1218">
        <v>0</v>
      </c>
      <c r="AI1218">
        <v>1</v>
      </c>
      <c r="AJ1218">
        <v>1</v>
      </c>
      <c r="AK1218">
        <v>1</v>
      </c>
      <c r="AL1218">
        <v>1</v>
      </c>
      <c r="AN1218">
        <v>0</v>
      </c>
      <c r="AO1218">
        <v>1</v>
      </c>
      <c r="AP1218">
        <v>0</v>
      </c>
      <c r="AQ1218">
        <v>0</v>
      </c>
      <c r="AR1218">
        <v>0</v>
      </c>
      <c r="AS1218" t="s">
        <v>3</v>
      </c>
      <c r="AT1218">
        <v>1.8000000000000001E-4</v>
      </c>
      <c r="AU1218" t="s">
        <v>3</v>
      </c>
      <c r="AV1218">
        <v>0</v>
      </c>
      <c r="AW1218">
        <v>2</v>
      </c>
      <c r="AX1218">
        <v>33360885</v>
      </c>
      <c r="AY1218">
        <v>1</v>
      </c>
      <c r="AZ1218">
        <v>0</v>
      </c>
      <c r="BA1218">
        <v>1480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CX1218">
        <f>Y1218*Source!I1198</f>
        <v>3.6000000000000002E-4</v>
      </c>
      <c r="CY1218">
        <f>AA1218</f>
        <v>9040.01</v>
      </c>
      <c r="CZ1218">
        <f>AE1218</f>
        <v>9040.01</v>
      </c>
      <c r="DA1218">
        <f>AI1218</f>
        <v>1</v>
      </c>
      <c r="DB1218">
        <f>ROUND(ROUND(AT1218*CZ1218,2),2)</f>
        <v>1.63</v>
      </c>
      <c r="DC1218">
        <f>ROUND(ROUND(AT1218*AG1218,2),2)</f>
        <v>0</v>
      </c>
    </row>
    <row r="1219" spans="1:107">
      <c r="A1219">
        <f>ROW(Source!A1198)</f>
        <v>1198</v>
      </c>
      <c r="B1219">
        <v>33304975</v>
      </c>
      <c r="C1219">
        <v>33360858</v>
      </c>
      <c r="D1219">
        <v>31181610</v>
      </c>
      <c r="E1219">
        <v>1</v>
      </c>
      <c r="F1219">
        <v>1</v>
      </c>
      <c r="G1219">
        <v>1</v>
      </c>
      <c r="H1219">
        <v>3</v>
      </c>
      <c r="I1219" t="s">
        <v>847</v>
      </c>
      <c r="J1219" t="s">
        <v>848</v>
      </c>
      <c r="K1219" t="s">
        <v>849</v>
      </c>
      <c r="L1219">
        <v>1346</v>
      </c>
      <c r="N1219">
        <v>1009</v>
      </c>
      <c r="O1219" t="s">
        <v>78</v>
      </c>
      <c r="P1219" t="s">
        <v>78</v>
      </c>
      <c r="Q1219">
        <v>1</v>
      </c>
      <c r="W1219">
        <v>0</v>
      </c>
      <c r="X1219">
        <v>-731615568</v>
      </c>
      <c r="Y1219">
        <v>0.16</v>
      </c>
      <c r="AA1219">
        <v>23.09</v>
      </c>
      <c r="AB1219">
        <v>0</v>
      </c>
      <c r="AC1219">
        <v>0</v>
      </c>
      <c r="AD1219">
        <v>0</v>
      </c>
      <c r="AE1219">
        <v>23.09</v>
      </c>
      <c r="AF1219">
        <v>0</v>
      </c>
      <c r="AG1219">
        <v>0</v>
      </c>
      <c r="AH1219">
        <v>0</v>
      </c>
      <c r="AI1219">
        <v>1</v>
      </c>
      <c r="AJ1219">
        <v>1</v>
      </c>
      <c r="AK1219">
        <v>1</v>
      </c>
      <c r="AL1219">
        <v>1</v>
      </c>
      <c r="AN1219">
        <v>0</v>
      </c>
      <c r="AO1219">
        <v>1</v>
      </c>
      <c r="AP1219">
        <v>0</v>
      </c>
      <c r="AQ1219">
        <v>0</v>
      </c>
      <c r="AR1219">
        <v>0</v>
      </c>
      <c r="AS1219" t="s">
        <v>3</v>
      </c>
      <c r="AT1219">
        <v>0.16</v>
      </c>
      <c r="AU1219" t="s">
        <v>3</v>
      </c>
      <c r="AV1219">
        <v>0</v>
      </c>
      <c r="AW1219">
        <v>2</v>
      </c>
      <c r="AX1219">
        <v>33360886</v>
      </c>
      <c r="AY1219">
        <v>1</v>
      </c>
      <c r="AZ1219">
        <v>0</v>
      </c>
      <c r="BA1219">
        <v>1481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CX1219">
        <f>Y1219*Source!I1198</f>
        <v>0.32</v>
      </c>
      <c r="CY1219">
        <f>AA1219</f>
        <v>23.09</v>
      </c>
      <c r="CZ1219">
        <f>AE1219</f>
        <v>23.09</v>
      </c>
      <c r="DA1219">
        <f>AI1219</f>
        <v>1</v>
      </c>
      <c r="DB1219">
        <f>ROUND(ROUND(AT1219*CZ1219,2),2)</f>
        <v>3.69</v>
      </c>
      <c r="DC1219">
        <f>ROUND(ROUND(AT1219*AG1219,2),2)</f>
        <v>0</v>
      </c>
    </row>
    <row r="1220" spans="1:107">
      <c r="A1220">
        <f>ROW(Source!A1198)</f>
        <v>1198</v>
      </c>
      <c r="B1220">
        <v>33304975</v>
      </c>
      <c r="C1220">
        <v>33360858</v>
      </c>
      <c r="D1220">
        <v>31238438</v>
      </c>
      <c r="E1220">
        <v>1</v>
      </c>
      <c r="F1220">
        <v>1</v>
      </c>
      <c r="G1220">
        <v>1</v>
      </c>
      <c r="H1220">
        <v>3</v>
      </c>
      <c r="I1220" t="s">
        <v>892</v>
      </c>
      <c r="J1220" t="s">
        <v>893</v>
      </c>
      <c r="K1220" t="s">
        <v>894</v>
      </c>
      <c r="L1220">
        <v>1301</v>
      </c>
      <c r="N1220">
        <v>1003</v>
      </c>
      <c r="O1220" t="s">
        <v>275</v>
      </c>
      <c r="P1220" t="s">
        <v>275</v>
      </c>
      <c r="Q1220">
        <v>1</v>
      </c>
      <c r="W1220">
        <v>0</v>
      </c>
      <c r="X1220">
        <v>2069285701</v>
      </c>
      <c r="Y1220">
        <v>0.39</v>
      </c>
      <c r="AA1220">
        <v>15.33</v>
      </c>
      <c r="AB1220">
        <v>0</v>
      </c>
      <c r="AC1220">
        <v>0</v>
      </c>
      <c r="AD1220">
        <v>0</v>
      </c>
      <c r="AE1220">
        <v>15.33</v>
      </c>
      <c r="AF1220">
        <v>0</v>
      </c>
      <c r="AG1220">
        <v>0</v>
      </c>
      <c r="AH1220">
        <v>0</v>
      </c>
      <c r="AI1220">
        <v>1</v>
      </c>
      <c r="AJ1220">
        <v>1</v>
      </c>
      <c r="AK1220">
        <v>1</v>
      </c>
      <c r="AL1220">
        <v>1</v>
      </c>
      <c r="AN1220">
        <v>0</v>
      </c>
      <c r="AO1220">
        <v>1</v>
      </c>
      <c r="AP1220">
        <v>0</v>
      </c>
      <c r="AQ1220">
        <v>0</v>
      </c>
      <c r="AR1220">
        <v>0</v>
      </c>
      <c r="AS1220" t="s">
        <v>3</v>
      </c>
      <c r="AT1220">
        <v>0.39</v>
      </c>
      <c r="AU1220" t="s">
        <v>3</v>
      </c>
      <c r="AV1220">
        <v>0</v>
      </c>
      <c r="AW1220">
        <v>2</v>
      </c>
      <c r="AX1220">
        <v>33360890</v>
      </c>
      <c r="AY1220">
        <v>1</v>
      </c>
      <c r="AZ1220">
        <v>0</v>
      </c>
      <c r="BA1220">
        <v>1485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CX1220">
        <f>Y1220*Source!I1198</f>
        <v>0.78</v>
      </c>
      <c r="CY1220">
        <f>AA1220</f>
        <v>15.33</v>
      </c>
      <c r="CZ1220">
        <f>AE1220</f>
        <v>15.33</v>
      </c>
      <c r="DA1220">
        <f>AI1220</f>
        <v>1</v>
      </c>
      <c r="DB1220">
        <f>ROUND(ROUND(AT1220*CZ1220,2),2)</f>
        <v>5.98</v>
      </c>
      <c r="DC1220">
        <f>ROUND(ROUND(AT1220*AG1220,2),2)</f>
        <v>0</v>
      </c>
    </row>
    <row r="1221" spans="1:107">
      <c r="A1221">
        <f>ROW(Source!A1199)</f>
        <v>1199</v>
      </c>
      <c r="B1221">
        <v>33304960</v>
      </c>
      <c r="C1221">
        <v>33360858</v>
      </c>
      <c r="D1221">
        <v>31172067</v>
      </c>
      <c r="E1221">
        <v>1</v>
      </c>
      <c r="F1221">
        <v>1</v>
      </c>
      <c r="G1221">
        <v>1</v>
      </c>
      <c r="H1221">
        <v>1</v>
      </c>
      <c r="I1221" t="s">
        <v>887</v>
      </c>
      <c r="J1221" t="s">
        <v>3</v>
      </c>
      <c r="K1221" t="s">
        <v>888</v>
      </c>
      <c r="L1221">
        <v>1191</v>
      </c>
      <c r="N1221">
        <v>1013</v>
      </c>
      <c r="O1221" t="s">
        <v>831</v>
      </c>
      <c r="P1221" t="s">
        <v>831</v>
      </c>
      <c r="Q1221">
        <v>1</v>
      </c>
      <c r="W1221">
        <v>0</v>
      </c>
      <c r="X1221">
        <v>145020957</v>
      </c>
      <c r="Y1221">
        <v>5.5475999999999983</v>
      </c>
      <c r="AA1221">
        <v>0</v>
      </c>
      <c r="AB1221">
        <v>0</v>
      </c>
      <c r="AC1221">
        <v>0</v>
      </c>
      <c r="AD1221">
        <v>9.07</v>
      </c>
      <c r="AE1221">
        <v>0</v>
      </c>
      <c r="AF1221">
        <v>0</v>
      </c>
      <c r="AG1221">
        <v>0</v>
      </c>
      <c r="AH1221">
        <v>9.07</v>
      </c>
      <c r="AI1221">
        <v>1</v>
      </c>
      <c r="AJ1221">
        <v>1</v>
      </c>
      <c r="AK1221">
        <v>1</v>
      </c>
      <c r="AL1221">
        <v>1</v>
      </c>
      <c r="AN1221">
        <v>0</v>
      </c>
      <c r="AO1221">
        <v>1</v>
      </c>
      <c r="AP1221">
        <v>1</v>
      </c>
      <c r="AQ1221">
        <v>0</v>
      </c>
      <c r="AR1221">
        <v>0</v>
      </c>
      <c r="AS1221" t="s">
        <v>3</v>
      </c>
      <c r="AT1221">
        <v>4.0199999999999996</v>
      </c>
      <c r="AU1221" t="s">
        <v>22</v>
      </c>
      <c r="AV1221">
        <v>1</v>
      </c>
      <c r="AW1221">
        <v>2</v>
      </c>
      <c r="AX1221">
        <v>33360880</v>
      </c>
      <c r="AY1221">
        <v>1</v>
      </c>
      <c r="AZ1221">
        <v>0</v>
      </c>
      <c r="BA1221">
        <v>1486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CX1221">
        <f>Y1221*Source!I1199</f>
        <v>11.095199999999997</v>
      </c>
      <c r="CY1221">
        <f>AD1221</f>
        <v>9.07</v>
      </c>
      <c r="CZ1221">
        <f>AH1221</f>
        <v>9.07</v>
      </c>
      <c r="DA1221">
        <f>AL1221</f>
        <v>1</v>
      </c>
      <c r="DB1221">
        <f>ROUND(((ROUND(AT1221*CZ1221,2)*1.2)*1.15),2)</f>
        <v>50.31</v>
      </c>
      <c r="DC1221">
        <f>ROUND(((ROUND(AT1221*AG1221,2)*1.2)*1.15),2)</f>
        <v>0</v>
      </c>
    </row>
    <row r="1222" spans="1:107">
      <c r="A1222">
        <f>ROW(Source!A1199)</f>
        <v>1199</v>
      </c>
      <c r="B1222">
        <v>33304960</v>
      </c>
      <c r="C1222">
        <v>33360858</v>
      </c>
      <c r="D1222">
        <v>31172011</v>
      </c>
      <c r="E1222">
        <v>1</v>
      </c>
      <c r="F1222">
        <v>1</v>
      </c>
      <c r="G1222">
        <v>1</v>
      </c>
      <c r="H1222">
        <v>1</v>
      </c>
      <c r="I1222" t="s">
        <v>832</v>
      </c>
      <c r="J1222" t="s">
        <v>3</v>
      </c>
      <c r="K1222" t="s">
        <v>833</v>
      </c>
      <c r="L1222">
        <v>1191</v>
      </c>
      <c r="N1222">
        <v>1013</v>
      </c>
      <c r="O1222" t="s">
        <v>831</v>
      </c>
      <c r="P1222" t="s">
        <v>831</v>
      </c>
      <c r="Q1222">
        <v>1</v>
      </c>
      <c r="W1222">
        <v>0</v>
      </c>
      <c r="X1222">
        <v>-1417349443</v>
      </c>
      <c r="Y1222">
        <v>0.01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1</v>
      </c>
      <c r="AJ1222">
        <v>1</v>
      </c>
      <c r="AK1222">
        <v>1</v>
      </c>
      <c r="AL1222">
        <v>1</v>
      </c>
      <c r="AN1222">
        <v>0</v>
      </c>
      <c r="AO1222">
        <v>1</v>
      </c>
      <c r="AP1222">
        <v>0</v>
      </c>
      <c r="AQ1222">
        <v>0</v>
      </c>
      <c r="AR1222">
        <v>0</v>
      </c>
      <c r="AS1222" t="s">
        <v>3</v>
      </c>
      <c r="AT1222">
        <v>0.01</v>
      </c>
      <c r="AU1222" t="s">
        <v>3</v>
      </c>
      <c r="AV1222">
        <v>2</v>
      </c>
      <c r="AW1222">
        <v>2</v>
      </c>
      <c r="AX1222">
        <v>33360881</v>
      </c>
      <c r="AY1222">
        <v>1</v>
      </c>
      <c r="AZ1222">
        <v>2048</v>
      </c>
      <c r="BA1222">
        <v>1487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CX1222">
        <f>Y1222*Source!I1199</f>
        <v>0.02</v>
      </c>
      <c r="CY1222">
        <f>AD1222</f>
        <v>0</v>
      </c>
      <c r="CZ1222">
        <f>AH1222</f>
        <v>0</v>
      </c>
      <c r="DA1222">
        <f>AL1222</f>
        <v>1</v>
      </c>
      <c r="DB1222">
        <f>ROUND(ROUND(AT1222*CZ1222,2),2)</f>
        <v>0</v>
      </c>
      <c r="DC1222">
        <f>ROUND(ROUND(AT1222*AG1222,2),2)</f>
        <v>0</v>
      </c>
    </row>
    <row r="1223" spans="1:107">
      <c r="A1223">
        <f>ROW(Source!A1199)</f>
        <v>1199</v>
      </c>
      <c r="B1223">
        <v>33304960</v>
      </c>
      <c r="C1223">
        <v>33360858</v>
      </c>
      <c r="D1223">
        <v>31258691</v>
      </c>
      <c r="E1223">
        <v>1</v>
      </c>
      <c r="F1223">
        <v>1</v>
      </c>
      <c r="G1223">
        <v>1</v>
      </c>
      <c r="H1223">
        <v>2</v>
      </c>
      <c r="I1223" t="s">
        <v>838</v>
      </c>
      <c r="J1223" t="s">
        <v>839</v>
      </c>
      <c r="K1223" t="s">
        <v>840</v>
      </c>
      <c r="L1223">
        <v>1368</v>
      </c>
      <c r="N1223">
        <v>1011</v>
      </c>
      <c r="O1223" t="s">
        <v>837</v>
      </c>
      <c r="P1223" t="s">
        <v>837</v>
      </c>
      <c r="Q1223">
        <v>1</v>
      </c>
      <c r="W1223">
        <v>0</v>
      </c>
      <c r="X1223">
        <v>1373224040</v>
      </c>
      <c r="Y1223">
        <v>1.5149999999999999</v>
      </c>
      <c r="AA1223">
        <v>0</v>
      </c>
      <c r="AB1223">
        <v>3.12</v>
      </c>
      <c r="AC1223">
        <v>0</v>
      </c>
      <c r="AD1223">
        <v>0</v>
      </c>
      <c r="AE1223">
        <v>0</v>
      </c>
      <c r="AF1223">
        <v>3.12</v>
      </c>
      <c r="AG1223">
        <v>0</v>
      </c>
      <c r="AH1223">
        <v>0</v>
      </c>
      <c r="AI1223">
        <v>1</v>
      </c>
      <c r="AJ1223">
        <v>1</v>
      </c>
      <c r="AK1223">
        <v>1</v>
      </c>
      <c r="AL1223">
        <v>1</v>
      </c>
      <c r="AN1223">
        <v>0</v>
      </c>
      <c r="AO1223">
        <v>1</v>
      </c>
      <c r="AP1223">
        <v>1</v>
      </c>
      <c r="AQ1223">
        <v>0</v>
      </c>
      <c r="AR1223">
        <v>0</v>
      </c>
      <c r="AS1223" t="s">
        <v>3</v>
      </c>
      <c r="AT1223">
        <v>1.01</v>
      </c>
      <c r="AU1223" t="s">
        <v>21</v>
      </c>
      <c r="AV1223">
        <v>0</v>
      </c>
      <c r="AW1223">
        <v>2</v>
      </c>
      <c r="AX1223">
        <v>33360882</v>
      </c>
      <c r="AY1223">
        <v>1</v>
      </c>
      <c r="AZ1223">
        <v>0</v>
      </c>
      <c r="BA1223">
        <v>1488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CX1223">
        <f>Y1223*Source!I1199</f>
        <v>3.03</v>
      </c>
      <c r="CY1223">
        <f>AB1223</f>
        <v>3.12</v>
      </c>
      <c r="CZ1223">
        <f>AF1223</f>
        <v>3.12</v>
      </c>
      <c r="DA1223">
        <f>AJ1223</f>
        <v>1</v>
      </c>
      <c r="DB1223">
        <f>ROUND(((ROUND(AT1223*CZ1223,2)*1.2)*1.25),2)</f>
        <v>4.7300000000000004</v>
      </c>
      <c r="DC1223">
        <f>ROUND(((ROUND(AT1223*AG1223,2)*1.2)*1.25),2)</f>
        <v>0</v>
      </c>
    </row>
    <row r="1224" spans="1:107">
      <c r="A1224">
        <f>ROW(Source!A1199)</f>
        <v>1199</v>
      </c>
      <c r="B1224">
        <v>33304960</v>
      </c>
      <c r="C1224">
        <v>33360858</v>
      </c>
      <c r="D1224">
        <v>31259879</v>
      </c>
      <c r="E1224">
        <v>1</v>
      </c>
      <c r="F1224">
        <v>1</v>
      </c>
      <c r="G1224">
        <v>1</v>
      </c>
      <c r="H1224">
        <v>2</v>
      </c>
      <c r="I1224" t="s">
        <v>841</v>
      </c>
      <c r="J1224" t="s">
        <v>842</v>
      </c>
      <c r="K1224" t="s">
        <v>843</v>
      </c>
      <c r="L1224">
        <v>1368</v>
      </c>
      <c r="N1224">
        <v>1011</v>
      </c>
      <c r="O1224" t="s">
        <v>837</v>
      </c>
      <c r="P1224" t="s">
        <v>837</v>
      </c>
      <c r="Q1224">
        <v>1</v>
      </c>
      <c r="W1224">
        <v>0</v>
      </c>
      <c r="X1224">
        <v>1372534845</v>
      </c>
      <c r="Y1224">
        <v>1.4999999999999999E-2</v>
      </c>
      <c r="AA1224">
        <v>0</v>
      </c>
      <c r="AB1224">
        <v>65.709999999999994</v>
      </c>
      <c r="AC1224">
        <v>11.6</v>
      </c>
      <c r="AD1224">
        <v>0</v>
      </c>
      <c r="AE1224">
        <v>0</v>
      </c>
      <c r="AF1224">
        <v>65.709999999999994</v>
      </c>
      <c r="AG1224">
        <v>11.6</v>
      </c>
      <c r="AH1224">
        <v>0</v>
      </c>
      <c r="AI1224">
        <v>1</v>
      </c>
      <c r="AJ1224">
        <v>1</v>
      </c>
      <c r="AK1224">
        <v>1</v>
      </c>
      <c r="AL1224">
        <v>1</v>
      </c>
      <c r="AN1224">
        <v>0</v>
      </c>
      <c r="AO1224">
        <v>1</v>
      </c>
      <c r="AP1224">
        <v>1</v>
      </c>
      <c r="AQ1224">
        <v>0</v>
      </c>
      <c r="AR1224">
        <v>0</v>
      </c>
      <c r="AS1224" t="s">
        <v>3</v>
      </c>
      <c r="AT1224">
        <v>0.01</v>
      </c>
      <c r="AU1224" t="s">
        <v>21</v>
      </c>
      <c r="AV1224">
        <v>0</v>
      </c>
      <c r="AW1224">
        <v>2</v>
      </c>
      <c r="AX1224">
        <v>33360883</v>
      </c>
      <c r="AY1224">
        <v>1</v>
      </c>
      <c r="AZ1224">
        <v>0</v>
      </c>
      <c r="BA1224">
        <v>1489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CX1224">
        <f>Y1224*Source!I1199</f>
        <v>0.03</v>
      </c>
      <c r="CY1224">
        <f>AB1224</f>
        <v>65.709999999999994</v>
      </c>
      <c r="CZ1224">
        <f>AF1224</f>
        <v>65.709999999999994</v>
      </c>
      <c r="DA1224">
        <f>AJ1224</f>
        <v>1</v>
      </c>
      <c r="DB1224">
        <f>ROUND(((ROUND(AT1224*CZ1224,2)*1.2)*1.25),2)</f>
        <v>0.99</v>
      </c>
      <c r="DC1224">
        <f>ROUND(((ROUND(AT1224*AG1224,2)*1.2)*1.25),2)</f>
        <v>0.18</v>
      </c>
    </row>
    <row r="1225" spans="1:107">
      <c r="A1225">
        <f>ROW(Source!A1199)</f>
        <v>1199</v>
      </c>
      <c r="B1225">
        <v>33304960</v>
      </c>
      <c r="C1225">
        <v>33360858</v>
      </c>
      <c r="D1225">
        <v>31175973</v>
      </c>
      <c r="E1225">
        <v>1</v>
      </c>
      <c r="F1225">
        <v>1</v>
      </c>
      <c r="G1225">
        <v>1</v>
      </c>
      <c r="H1225">
        <v>3</v>
      </c>
      <c r="I1225" t="s">
        <v>889</v>
      </c>
      <c r="J1225" t="s">
        <v>890</v>
      </c>
      <c r="K1225" t="s">
        <v>891</v>
      </c>
      <c r="L1225">
        <v>1348</v>
      </c>
      <c r="N1225">
        <v>1009</v>
      </c>
      <c r="O1225" t="s">
        <v>32</v>
      </c>
      <c r="P1225" t="s">
        <v>32</v>
      </c>
      <c r="Q1225">
        <v>1000</v>
      </c>
      <c r="W1225">
        <v>0</v>
      </c>
      <c r="X1225">
        <v>731670393</v>
      </c>
      <c r="Y1225">
        <v>1.2999999999999999E-4</v>
      </c>
      <c r="AA1225">
        <v>26499</v>
      </c>
      <c r="AB1225">
        <v>0</v>
      </c>
      <c r="AC1225">
        <v>0</v>
      </c>
      <c r="AD1225">
        <v>0</v>
      </c>
      <c r="AE1225">
        <v>26499</v>
      </c>
      <c r="AF1225">
        <v>0</v>
      </c>
      <c r="AG1225">
        <v>0</v>
      </c>
      <c r="AH1225">
        <v>0</v>
      </c>
      <c r="AI1225">
        <v>1</v>
      </c>
      <c r="AJ1225">
        <v>1</v>
      </c>
      <c r="AK1225">
        <v>1</v>
      </c>
      <c r="AL1225">
        <v>1</v>
      </c>
      <c r="AN1225">
        <v>0</v>
      </c>
      <c r="AO1225">
        <v>1</v>
      </c>
      <c r="AP1225">
        <v>0</v>
      </c>
      <c r="AQ1225">
        <v>0</v>
      </c>
      <c r="AR1225">
        <v>0</v>
      </c>
      <c r="AS1225" t="s">
        <v>3</v>
      </c>
      <c r="AT1225">
        <v>1.2999999999999999E-4</v>
      </c>
      <c r="AU1225" t="s">
        <v>3</v>
      </c>
      <c r="AV1225">
        <v>0</v>
      </c>
      <c r="AW1225">
        <v>2</v>
      </c>
      <c r="AX1225">
        <v>33360884</v>
      </c>
      <c r="AY1225">
        <v>1</v>
      </c>
      <c r="AZ1225">
        <v>0</v>
      </c>
      <c r="BA1225">
        <v>1490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CX1225">
        <f>Y1225*Source!I1199</f>
        <v>2.5999999999999998E-4</v>
      </c>
      <c r="CY1225">
        <f>AA1225</f>
        <v>26499</v>
      </c>
      <c r="CZ1225">
        <f>AE1225</f>
        <v>26499</v>
      </c>
      <c r="DA1225">
        <f>AI1225</f>
        <v>1</v>
      </c>
      <c r="DB1225">
        <f>ROUND(ROUND(AT1225*CZ1225,2),2)</f>
        <v>3.44</v>
      </c>
      <c r="DC1225">
        <f>ROUND(ROUND(AT1225*AG1225,2),2)</f>
        <v>0</v>
      </c>
    </row>
    <row r="1226" spans="1:107">
      <c r="A1226">
        <f>ROW(Source!A1199)</f>
        <v>1199</v>
      </c>
      <c r="B1226">
        <v>33304960</v>
      </c>
      <c r="C1226">
        <v>33360858</v>
      </c>
      <c r="D1226">
        <v>31180727</v>
      </c>
      <c r="E1226">
        <v>1</v>
      </c>
      <c r="F1226">
        <v>1</v>
      </c>
      <c r="G1226">
        <v>1</v>
      </c>
      <c r="H1226">
        <v>3</v>
      </c>
      <c r="I1226" t="s">
        <v>844</v>
      </c>
      <c r="J1226" t="s">
        <v>845</v>
      </c>
      <c r="K1226" t="s">
        <v>846</v>
      </c>
      <c r="L1226">
        <v>1348</v>
      </c>
      <c r="N1226">
        <v>1009</v>
      </c>
      <c r="O1226" t="s">
        <v>32</v>
      </c>
      <c r="P1226" t="s">
        <v>32</v>
      </c>
      <c r="Q1226">
        <v>1000</v>
      </c>
      <c r="W1226">
        <v>0</v>
      </c>
      <c r="X1226">
        <v>-437906794</v>
      </c>
      <c r="Y1226">
        <v>1.8000000000000001E-4</v>
      </c>
      <c r="AA1226">
        <v>9040.01</v>
      </c>
      <c r="AB1226">
        <v>0</v>
      </c>
      <c r="AC1226">
        <v>0</v>
      </c>
      <c r="AD1226">
        <v>0</v>
      </c>
      <c r="AE1226">
        <v>9040.01</v>
      </c>
      <c r="AF1226">
        <v>0</v>
      </c>
      <c r="AG1226">
        <v>0</v>
      </c>
      <c r="AH1226">
        <v>0</v>
      </c>
      <c r="AI1226">
        <v>1</v>
      </c>
      <c r="AJ1226">
        <v>1</v>
      </c>
      <c r="AK1226">
        <v>1</v>
      </c>
      <c r="AL1226">
        <v>1</v>
      </c>
      <c r="AN1226">
        <v>0</v>
      </c>
      <c r="AO1226">
        <v>1</v>
      </c>
      <c r="AP1226">
        <v>0</v>
      </c>
      <c r="AQ1226">
        <v>0</v>
      </c>
      <c r="AR1226">
        <v>0</v>
      </c>
      <c r="AS1226" t="s">
        <v>3</v>
      </c>
      <c r="AT1226">
        <v>1.8000000000000001E-4</v>
      </c>
      <c r="AU1226" t="s">
        <v>3</v>
      </c>
      <c r="AV1226">
        <v>0</v>
      </c>
      <c r="AW1226">
        <v>2</v>
      </c>
      <c r="AX1226">
        <v>33360885</v>
      </c>
      <c r="AY1226">
        <v>1</v>
      </c>
      <c r="AZ1226">
        <v>0</v>
      </c>
      <c r="BA1226">
        <v>1491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CX1226">
        <f>Y1226*Source!I1199</f>
        <v>3.6000000000000002E-4</v>
      </c>
      <c r="CY1226">
        <f>AA1226</f>
        <v>9040.01</v>
      </c>
      <c r="CZ1226">
        <f>AE1226</f>
        <v>9040.01</v>
      </c>
      <c r="DA1226">
        <f>AI1226</f>
        <v>1</v>
      </c>
      <c r="DB1226">
        <f>ROUND(ROUND(AT1226*CZ1226,2),2)</f>
        <v>1.63</v>
      </c>
      <c r="DC1226">
        <f>ROUND(ROUND(AT1226*AG1226,2),2)</f>
        <v>0</v>
      </c>
    </row>
    <row r="1227" spans="1:107">
      <c r="A1227">
        <f>ROW(Source!A1199)</f>
        <v>1199</v>
      </c>
      <c r="B1227">
        <v>33304960</v>
      </c>
      <c r="C1227">
        <v>33360858</v>
      </c>
      <c r="D1227">
        <v>31181610</v>
      </c>
      <c r="E1227">
        <v>1</v>
      </c>
      <c r="F1227">
        <v>1</v>
      </c>
      <c r="G1227">
        <v>1</v>
      </c>
      <c r="H1227">
        <v>3</v>
      </c>
      <c r="I1227" t="s">
        <v>847</v>
      </c>
      <c r="J1227" t="s">
        <v>848</v>
      </c>
      <c r="K1227" t="s">
        <v>849</v>
      </c>
      <c r="L1227">
        <v>1346</v>
      </c>
      <c r="N1227">
        <v>1009</v>
      </c>
      <c r="O1227" t="s">
        <v>78</v>
      </c>
      <c r="P1227" t="s">
        <v>78</v>
      </c>
      <c r="Q1227">
        <v>1</v>
      </c>
      <c r="W1227">
        <v>0</v>
      </c>
      <c r="X1227">
        <v>-731615568</v>
      </c>
      <c r="Y1227">
        <v>0.16</v>
      </c>
      <c r="AA1227">
        <v>23.09</v>
      </c>
      <c r="AB1227">
        <v>0</v>
      </c>
      <c r="AC1227">
        <v>0</v>
      </c>
      <c r="AD1227">
        <v>0</v>
      </c>
      <c r="AE1227">
        <v>23.09</v>
      </c>
      <c r="AF1227">
        <v>0</v>
      </c>
      <c r="AG1227">
        <v>0</v>
      </c>
      <c r="AH1227">
        <v>0</v>
      </c>
      <c r="AI1227">
        <v>1</v>
      </c>
      <c r="AJ1227">
        <v>1</v>
      </c>
      <c r="AK1227">
        <v>1</v>
      </c>
      <c r="AL1227">
        <v>1</v>
      </c>
      <c r="AN1227">
        <v>0</v>
      </c>
      <c r="AO1227">
        <v>1</v>
      </c>
      <c r="AP1227">
        <v>0</v>
      </c>
      <c r="AQ1227">
        <v>0</v>
      </c>
      <c r="AR1227">
        <v>0</v>
      </c>
      <c r="AS1227" t="s">
        <v>3</v>
      </c>
      <c r="AT1227">
        <v>0.16</v>
      </c>
      <c r="AU1227" t="s">
        <v>3</v>
      </c>
      <c r="AV1227">
        <v>0</v>
      </c>
      <c r="AW1227">
        <v>2</v>
      </c>
      <c r="AX1227">
        <v>33360886</v>
      </c>
      <c r="AY1227">
        <v>1</v>
      </c>
      <c r="AZ1227">
        <v>0</v>
      </c>
      <c r="BA1227">
        <v>1492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CX1227">
        <f>Y1227*Source!I1199</f>
        <v>0.32</v>
      </c>
      <c r="CY1227">
        <f>AA1227</f>
        <v>23.09</v>
      </c>
      <c r="CZ1227">
        <f>AE1227</f>
        <v>23.09</v>
      </c>
      <c r="DA1227">
        <f>AI1227</f>
        <v>1</v>
      </c>
      <c r="DB1227">
        <f>ROUND(ROUND(AT1227*CZ1227,2),2)</f>
        <v>3.69</v>
      </c>
      <c r="DC1227">
        <f>ROUND(ROUND(AT1227*AG1227,2),2)</f>
        <v>0</v>
      </c>
    </row>
    <row r="1228" spans="1:107">
      <c r="A1228">
        <f>ROW(Source!A1199)</f>
        <v>1199</v>
      </c>
      <c r="B1228">
        <v>33304960</v>
      </c>
      <c r="C1228">
        <v>33360858</v>
      </c>
      <c r="D1228">
        <v>31238438</v>
      </c>
      <c r="E1228">
        <v>1</v>
      </c>
      <c r="F1228">
        <v>1</v>
      </c>
      <c r="G1228">
        <v>1</v>
      </c>
      <c r="H1228">
        <v>3</v>
      </c>
      <c r="I1228" t="s">
        <v>892</v>
      </c>
      <c r="J1228" t="s">
        <v>893</v>
      </c>
      <c r="K1228" t="s">
        <v>894</v>
      </c>
      <c r="L1228">
        <v>1301</v>
      </c>
      <c r="N1228">
        <v>1003</v>
      </c>
      <c r="O1228" t="s">
        <v>275</v>
      </c>
      <c r="P1228" t="s">
        <v>275</v>
      </c>
      <c r="Q1228">
        <v>1</v>
      </c>
      <c r="W1228">
        <v>0</v>
      </c>
      <c r="X1228">
        <v>2069285701</v>
      </c>
      <c r="Y1228">
        <v>0.39</v>
      </c>
      <c r="AA1228">
        <v>15.33</v>
      </c>
      <c r="AB1228">
        <v>0</v>
      </c>
      <c r="AC1228">
        <v>0</v>
      </c>
      <c r="AD1228">
        <v>0</v>
      </c>
      <c r="AE1228">
        <v>15.33</v>
      </c>
      <c r="AF1228">
        <v>0</v>
      </c>
      <c r="AG1228">
        <v>0</v>
      </c>
      <c r="AH1228">
        <v>0</v>
      </c>
      <c r="AI1228">
        <v>1</v>
      </c>
      <c r="AJ1228">
        <v>1</v>
      </c>
      <c r="AK1228">
        <v>1</v>
      </c>
      <c r="AL1228">
        <v>1</v>
      </c>
      <c r="AN1228">
        <v>0</v>
      </c>
      <c r="AO1228">
        <v>1</v>
      </c>
      <c r="AP1228">
        <v>0</v>
      </c>
      <c r="AQ1228">
        <v>0</v>
      </c>
      <c r="AR1228">
        <v>0</v>
      </c>
      <c r="AS1228" t="s">
        <v>3</v>
      </c>
      <c r="AT1228">
        <v>0.39</v>
      </c>
      <c r="AU1228" t="s">
        <v>3</v>
      </c>
      <c r="AV1228">
        <v>0</v>
      </c>
      <c r="AW1228">
        <v>2</v>
      </c>
      <c r="AX1228">
        <v>33360890</v>
      </c>
      <c r="AY1228">
        <v>1</v>
      </c>
      <c r="AZ1228">
        <v>0</v>
      </c>
      <c r="BA1228">
        <v>1496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CX1228">
        <f>Y1228*Source!I1199</f>
        <v>0.78</v>
      </c>
      <c r="CY1228">
        <f>AA1228</f>
        <v>15.33</v>
      </c>
      <c r="CZ1228">
        <f>AE1228</f>
        <v>15.33</v>
      </c>
      <c r="DA1228">
        <f>AI1228</f>
        <v>1</v>
      </c>
      <c r="DB1228">
        <f>ROUND(ROUND(AT1228*CZ1228,2),2)</f>
        <v>5.98</v>
      </c>
      <c r="DC1228">
        <f>ROUND(ROUND(AT1228*AG1228,2),2)</f>
        <v>0</v>
      </c>
    </row>
    <row r="1229" spans="1:107">
      <c r="A1229">
        <f>ROW(Source!A1208)</f>
        <v>1208</v>
      </c>
      <c r="B1229">
        <v>33304975</v>
      </c>
      <c r="C1229">
        <v>33360772</v>
      </c>
      <c r="D1229">
        <v>31172059</v>
      </c>
      <c r="E1229">
        <v>1</v>
      </c>
      <c r="F1229">
        <v>1</v>
      </c>
      <c r="G1229">
        <v>1</v>
      </c>
      <c r="H1229">
        <v>1</v>
      </c>
      <c r="I1229" t="s">
        <v>895</v>
      </c>
      <c r="J1229" t="s">
        <v>3</v>
      </c>
      <c r="K1229" t="s">
        <v>896</v>
      </c>
      <c r="L1229">
        <v>1191</v>
      </c>
      <c r="N1229">
        <v>1013</v>
      </c>
      <c r="O1229" t="s">
        <v>831</v>
      </c>
      <c r="P1229" t="s">
        <v>831</v>
      </c>
      <c r="Q1229">
        <v>1</v>
      </c>
      <c r="W1229">
        <v>0</v>
      </c>
      <c r="X1229">
        <v>1010519658</v>
      </c>
      <c r="Y1229">
        <v>44.132399999999997</v>
      </c>
      <c r="AA1229">
        <v>0</v>
      </c>
      <c r="AB1229">
        <v>0</v>
      </c>
      <c r="AC1229">
        <v>0</v>
      </c>
      <c r="AD1229">
        <v>8.64</v>
      </c>
      <c r="AE1229">
        <v>0</v>
      </c>
      <c r="AF1229">
        <v>0</v>
      </c>
      <c r="AG1229">
        <v>0</v>
      </c>
      <c r="AH1229">
        <v>8.64</v>
      </c>
      <c r="AI1229">
        <v>1</v>
      </c>
      <c r="AJ1229">
        <v>1</v>
      </c>
      <c r="AK1229">
        <v>1</v>
      </c>
      <c r="AL1229">
        <v>1</v>
      </c>
      <c r="AN1229">
        <v>0</v>
      </c>
      <c r="AO1229">
        <v>1</v>
      </c>
      <c r="AP1229">
        <v>1</v>
      </c>
      <c r="AQ1229">
        <v>0</v>
      </c>
      <c r="AR1229">
        <v>0</v>
      </c>
      <c r="AS1229" t="s">
        <v>3</v>
      </c>
      <c r="AT1229">
        <v>31.98</v>
      </c>
      <c r="AU1229" t="s">
        <v>22</v>
      </c>
      <c r="AV1229">
        <v>1</v>
      </c>
      <c r="AW1229">
        <v>2</v>
      </c>
      <c r="AX1229">
        <v>33360782</v>
      </c>
      <c r="AY1229">
        <v>1</v>
      </c>
      <c r="AZ1229">
        <v>0</v>
      </c>
      <c r="BA1229">
        <v>1497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CX1229">
        <f>Y1229*Source!I1208</f>
        <v>25.596791999999997</v>
      </c>
      <c r="CY1229">
        <f>AD1229</f>
        <v>8.64</v>
      </c>
      <c r="CZ1229">
        <f>AH1229</f>
        <v>8.64</v>
      </c>
      <c r="DA1229">
        <f>AL1229</f>
        <v>1</v>
      </c>
      <c r="DB1229">
        <f>ROUND(((ROUND(AT1229*CZ1229,2)*1.2)*1.15),2)</f>
        <v>381.31</v>
      </c>
      <c r="DC1229">
        <f>ROUND(((ROUND(AT1229*AG1229,2)*1.2)*1.15),2)</f>
        <v>0</v>
      </c>
    </row>
    <row r="1230" spans="1:107">
      <c r="A1230">
        <f>ROW(Source!A1208)</f>
        <v>1208</v>
      </c>
      <c r="B1230">
        <v>33304975</v>
      </c>
      <c r="C1230">
        <v>33360772</v>
      </c>
      <c r="D1230">
        <v>31172011</v>
      </c>
      <c r="E1230">
        <v>1</v>
      </c>
      <c r="F1230">
        <v>1</v>
      </c>
      <c r="G1230">
        <v>1</v>
      </c>
      <c r="H1230">
        <v>1</v>
      </c>
      <c r="I1230" t="s">
        <v>832</v>
      </c>
      <c r="J1230" t="s">
        <v>3</v>
      </c>
      <c r="K1230" t="s">
        <v>833</v>
      </c>
      <c r="L1230">
        <v>1191</v>
      </c>
      <c r="N1230">
        <v>1013</v>
      </c>
      <c r="O1230" t="s">
        <v>831</v>
      </c>
      <c r="P1230" t="s">
        <v>831</v>
      </c>
      <c r="Q1230">
        <v>1</v>
      </c>
      <c r="W1230">
        <v>0</v>
      </c>
      <c r="X1230">
        <v>-1417349443</v>
      </c>
      <c r="Y1230">
        <v>0.47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1</v>
      </c>
      <c r="AJ1230">
        <v>1</v>
      </c>
      <c r="AK1230">
        <v>1</v>
      </c>
      <c r="AL1230">
        <v>1</v>
      </c>
      <c r="AN1230">
        <v>0</v>
      </c>
      <c r="AO1230">
        <v>1</v>
      </c>
      <c r="AP1230">
        <v>0</v>
      </c>
      <c r="AQ1230">
        <v>0</v>
      </c>
      <c r="AR1230">
        <v>0</v>
      </c>
      <c r="AS1230" t="s">
        <v>3</v>
      </c>
      <c r="AT1230">
        <v>0.47</v>
      </c>
      <c r="AU1230" t="s">
        <v>3</v>
      </c>
      <c r="AV1230">
        <v>2</v>
      </c>
      <c r="AW1230">
        <v>2</v>
      </c>
      <c r="AX1230">
        <v>33360783</v>
      </c>
      <c r="AY1230">
        <v>1</v>
      </c>
      <c r="AZ1230">
        <v>2048</v>
      </c>
      <c r="BA1230">
        <v>1498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CX1230">
        <f>Y1230*Source!I1208</f>
        <v>0.27259999999999995</v>
      </c>
      <c r="CY1230">
        <f>AD1230</f>
        <v>0</v>
      </c>
      <c r="CZ1230">
        <f>AH1230</f>
        <v>0</v>
      </c>
      <c r="DA1230">
        <f>AL1230</f>
        <v>1</v>
      </c>
      <c r="DB1230">
        <f>ROUND(ROUND(AT1230*CZ1230,2),2)</f>
        <v>0</v>
      </c>
      <c r="DC1230">
        <f>ROUND(ROUND(AT1230*AG1230,2),2)</f>
        <v>0</v>
      </c>
    </row>
    <row r="1231" spans="1:107">
      <c r="A1231">
        <f>ROW(Source!A1208)</f>
        <v>1208</v>
      </c>
      <c r="B1231">
        <v>33304975</v>
      </c>
      <c r="C1231">
        <v>33360772</v>
      </c>
      <c r="D1231">
        <v>31259116</v>
      </c>
      <c r="E1231">
        <v>1</v>
      </c>
      <c r="F1231">
        <v>1</v>
      </c>
      <c r="G1231">
        <v>1</v>
      </c>
      <c r="H1231">
        <v>2</v>
      </c>
      <c r="I1231" t="s">
        <v>897</v>
      </c>
      <c r="J1231" t="s">
        <v>898</v>
      </c>
      <c r="K1231" t="s">
        <v>899</v>
      </c>
      <c r="L1231">
        <v>1368</v>
      </c>
      <c r="N1231">
        <v>1011</v>
      </c>
      <c r="O1231" t="s">
        <v>837</v>
      </c>
      <c r="P1231" t="s">
        <v>837</v>
      </c>
      <c r="Q1231">
        <v>1</v>
      </c>
      <c r="W1231">
        <v>0</v>
      </c>
      <c r="X1231">
        <v>520357435</v>
      </c>
      <c r="Y1231">
        <v>0.34500000000000003</v>
      </c>
      <c r="AA1231">
        <v>0</v>
      </c>
      <c r="AB1231">
        <v>30</v>
      </c>
      <c r="AC1231">
        <v>0</v>
      </c>
      <c r="AD1231">
        <v>0</v>
      </c>
      <c r="AE1231">
        <v>0</v>
      </c>
      <c r="AF1231">
        <v>30</v>
      </c>
      <c r="AG1231">
        <v>0</v>
      </c>
      <c r="AH1231">
        <v>0</v>
      </c>
      <c r="AI1231">
        <v>1</v>
      </c>
      <c r="AJ1231">
        <v>1</v>
      </c>
      <c r="AK1231">
        <v>1</v>
      </c>
      <c r="AL1231">
        <v>1</v>
      </c>
      <c r="AN1231">
        <v>0</v>
      </c>
      <c r="AO1231">
        <v>1</v>
      </c>
      <c r="AP1231">
        <v>1</v>
      </c>
      <c r="AQ1231">
        <v>0</v>
      </c>
      <c r="AR1231">
        <v>0</v>
      </c>
      <c r="AS1231" t="s">
        <v>3</v>
      </c>
      <c r="AT1231">
        <v>0.23</v>
      </c>
      <c r="AU1231" t="s">
        <v>21</v>
      </c>
      <c r="AV1231">
        <v>0</v>
      </c>
      <c r="AW1231">
        <v>2</v>
      </c>
      <c r="AX1231">
        <v>33360784</v>
      </c>
      <c r="AY1231">
        <v>1</v>
      </c>
      <c r="AZ1231">
        <v>0</v>
      </c>
      <c r="BA1231">
        <v>1499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CX1231">
        <f>Y1231*Source!I1208</f>
        <v>0.2001</v>
      </c>
      <c r="CY1231">
        <f>AB1231</f>
        <v>30</v>
      </c>
      <c r="CZ1231">
        <f>AF1231</f>
        <v>30</v>
      </c>
      <c r="DA1231">
        <f>AJ1231</f>
        <v>1</v>
      </c>
      <c r="DB1231">
        <f>ROUND(((ROUND(AT1231*CZ1231,2)*1.2)*1.25),2)</f>
        <v>10.35</v>
      </c>
      <c r="DC1231">
        <f>ROUND(((ROUND(AT1231*AG1231,2)*1.2)*1.25),2)</f>
        <v>0</v>
      </c>
    </row>
    <row r="1232" spans="1:107">
      <c r="A1232">
        <f>ROW(Source!A1208)</f>
        <v>1208</v>
      </c>
      <c r="B1232">
        <v>33304975</v>
      </c>
      <c r="C1232">
        <v>33360772</v>
      </c>
      <c r="D1232">
        <v>31259879</v>
      </c>
      <c r="E1232">
        <v>1</v>
      </c>
      <c r="F1232">
        <v>1</v>
      </c>
      <c r="G1232">
        <v>1</v>
      </c>
      <c r="H1232">
        <v>2</v>
      </c>
      <c r="I1232" t="s">
        <v>841</v>
      </c>
      <c r="J1232" t="s">
        <v>842</v>
      </c>
      <c r="K1232" t="s">
        <v>843</v>
      </c>
      <c r="L1232">
        <v>1368</v>
      </c>
      <c r="N1232">
        <v>1011</v>
      </c>
      <c r="O1232" t="s">
        <v>837</v>
      </c>
      <c r="P1232" t="s">
        <v>837</v>
      </c>
      <c r="Q1232">
        <v>1</v>
      </c>
      <c r="W1232">
        <v>0</v>
      </c>
      <c r="X1232">
        <v>1372534845</v>
      </c>
      <c r="Y1232">
        <v>0.70499999999999996</v>
      </c>
      <c r="AA1232">
        <v>0</v>
      </c>
      <c r="AB1232">
        <v>65.709999999999994</v>
      </c>
      <c r="AC1232">
        <v>11.6</v>
      </c>
      <c r="AD1232">
        <v>0</v>
      </c>
      <c r="AE1232">
        <v>0</v>
      </c>
      <c r="AF1232">
        <v>65.709999999999994</v>
      </c>
      <c r="AG1232">
        <v>11.6</v>
      </c>
      <c r="AH1232">
        <v>0</v>
      </c>
      <c r="AI1232">
        <v>1</v>
      </c>
      <c r="AJ1232">
        <v>1</v>
      </c>
      <c r="AK1232">
        <v>1</v>
      </c>
      <c r="AL1232">
        <v>1</v>
      </c>
      <c r="AN1232">
        <v>0</v>
      </c>
      <c r="AO1232">
        <v>1</v>
      </c>
      <c r="AP1232">
        <v>1</v>
      </c>
      <c r="AQ1232">
        <v>0</v>
      </c>
      <c r="AR1232">
        <v>0</v>
      </c>
      <c r="AS1232" t="s">
        <v>3</v>
      </c>
      <c r="AT1232">
        <v>0.47</v>
      </c>
      <c r="AU1232" t="s">
        <v>21</v>
      </c>
      <c r="AV1232">
        <v>0</v>
      </c>
      <c r="AW1232">
        <v>2</v>
      </c>
      <c r="AX1232">
        <v>33360785</v>
      </c>
      <c r="AY1232">
        <v>1</v>
      </c>
      <c r="AZ1232">
        <v>0</v>
      </c>
      <c r="BA1232">
        <v>1500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CX1232">
        <f>Y1232*Source!I1208</f>
        <v>0.40889999999999993</v>
      </c>
      <c r="CY1232">
        <f>AB1232</f>
        <v>65.709999999999994</v>
      </c>
      <c r="CZ1232">
        <f>AF1232</f>
        <v>65.709999999999994</v>
      </c>
      <c r="DA1232">
        <f>AJ1232</f>
        <v>1</v>
      </c>
      <c r="DB1232">
        <f>ROUND(((ROUND(AT1232*CZ1232,2)*1.2)*1.25),2)</f>
        <v>46.32</v>
      </c>
      <c r="DC1232">
        <f>ROUND(((ROUND(AT1232*AG1232,2)*1.2)*1.25),2)</f>
        <v>8.18</v>
      </c>
    </row>
    <row r="1233" spans="1:107">
      <c r="A1233">
        <f>ROW(Source!A1208)</f>
        <v>1208</v>
      </c>
      <c r="B1233">
        <v>33304975</v>
      </c>
      <c r="C1233">
        <v>33360772</v>
      </c>
      <c r="D1233">
        <v>31260961</v>
      </c>
      <c r="E1233">
        <v>1</v>
      </c>
      <c r="F1233">
        <v>1</v>
      </c>
      <c r="G1233">
        <v>1</v>
      </c>
      <c r="H1233">
        <v>2</v>
      </c>
      <c r="I1233" t="s">
        <v>900</v>
      </c>
      <c r="J1233" t="s">
        <v>901</v>
      </c>
      <c r="K1233" t="s">
        <v>902</v>
      </c>
      <c r="L1233">
        <v>1368</v>
      </c>
      <c r="N1233">
        <v>1011</v>
      </c>
      <c r="O1233" t="s">
        <v>837</v>
      </c>
      <c r="P1233" t="s">
        <v>837</v>
      </c>
      <c r="Q1233">
        <v>1</v>
      </c>
      <c r="W1233">
        <v>0</v>
      </c>
      <c r="X1233">
        <v>1581354540</v>
      </c>
      <c r="Y1233">
        <v>1.8900000000000001</v>
      </c>
      <c r="AA1233">
        <v>0</v>
      </c>
      <c r="AB1233">
        <v>2.16</v>
      </c>
      <c r="AC1233">
        <v>0</v>
      </c>
      <c r="AD1233">
        <v>0</v>
      </c>
      <c r="AE1233">
        <v>0</v>
      </c>
      <c r="AF1233">
        <v>2.16</v>
      </c>
      <c r="AG1233">
        <v>0</v>
      </c>
      <c r="AH1233">
        <v>0</v>
      </c>
      <c r="AI1233">
        <v>1</v>
      </c>
      <c r="AJ1233">
        <v>1</v>
      </c>
      <c r="AK1233">
        <v>1</v>
      </c>
      <c r="AL1233">
        <v>1</v>
      </c>
      <c r="AN1233">
        <v>0</v>
      </c>
      <c r="AO1233">
        <v>1</v>
      </c>
      <c r="AP1233">
        <v>1</v>
      </c>
      <c r="AQ1233">
        <v>0</v>
      </c>
      <c r="AR1233">
        <v>0</v>
      </c>
      <c r="AS1233" t="s">
        <v>3</v>
      </c>
      <c r="AT1233">
        <v>1.26</v>
      </c>
      <c r="AU1233" t="s">
        <v>21</v>
      </c>
      <c r="AV1233">
        <v>0</v>
      </c>
      <c r="AW1233">
        <v>2</v>
      </c>
      <c r="AX1233">
        <v>33360786</v>
      </c>
      <c r="AY1233">
        <v>1</v>
      </c>
      <c r="AZ1233">
        <v>0</v>
      </c>
      <c r="BA1233">
        <v>1501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CX1233">
        <f>Y1233*Source!I1208</f>
        <v>1.0962000000000001</v>
      </c>
      <c r="CY1233">
        <f>AB1233</f>
        <v>2.16</v>
      </c>
      <c r="CZ1233">
        <f>AF1233</f>
        <v>2.16</v>
      </c>
      <c r="DA1233">
        <f>AJ1233</f>
        <v>1</v>
      </c>
      <c r="DB1233">
        <f>ROUND(((ROUND(AT1233*CZ1233,2)*1.2)*1.25),2)</f>
        <v>4.08</v>
      </c>
      <c r="DC1233">
        <f>ROUND(((ROUND(AT1233*AG1233,2)*1.2)*1.25),2)</f>
        <v>0</v>
      </c>
    </row>
    <row r="1234" spans="1:107">
      <c r="A1234">
        <f>ROW(Source!A1208)</f>
        <v>1208</v>
      </c>
      <c r="B1234">
        <v>33304975</v>
      </c>
      <c r="C1234">
        <v>33360772</v>
      </c>
      <c r="D1234">
        <v>31176145</v>
      </c>
      <c r="E1234">
        <v>1</v>
      </c>
      <c r="F1234">
        <v>1</v>
      </c>
      <c r="G1234">
        <v>1</v>
      </c>
      <c r="H1234">
        <v>3</v>
      </c>
      <c r="I1234" t="s">
        <v>903</v>
      </c>
      <c r="J1234" t="s">
        <v>904</v>
      </c>
      <c r="K1234" t="s">
        <v>905</v>
      </c>
      <c r="L1234">
        <v>1348</v>
      </c>
      <c r="N1234">
        <v>1009</v>
      </c>
      <c r="O1234" t="s">
        <v>32</v>
      </c>
      <c r="P1234" t="s">
        <v>32</v>
      </c>
      <c r="Q1234">
        <v>1000</v>
      </c>
      <c r="W1234">
        <v>0</v>
      </c>
      <c r="X1234">
        <v>1554699552</v>
      </c>
      <c r="Y1234">
        <v>1.26E-2</v>
      </c>
      <c r="AA1234">
        <v>1412.5</v>
      </c>
      <c r="AB1234">
        <v>0</v>
      </c>
      <c r="AC1234">
        <v>0</v>
      </c>
      <c r="AD1234">
        <v>0</v>
      </c>
      <c r="AE1234">
        <v>1412.5</v>
      </c>
      <c r="AF1234">
        <v>0</v>
      </c>
      <c r="AG1234">
        <v>0</v>
      </c>
      <c r="AH1234">
        <v>0</v>
      </c>
      <c r="AI1234">
        <v>1</v>
      </c>
      <c r="AJ1234">
        <v>1</v>
      </c>
      <c r="AK1234">
        <v>1</v>
      </c>
      <c r="AL1234">
        <v>1</v>
      </c>
      <c r="AN1234">
        <v>0</v>
      </c>
      <c r="AO1234">
        <v>1</v>
      </c>
      <c r="AP1234">
        <v>0</v>
      </c>
      <c r="AQ1234">
        <v>0</v>
      </c>
      <c r="AR1234">
        <v>0</v>
      </c>
      <c r="AS1234" t="s">
        <v>3</v>
      </c>
      <c r="AT1234">
        <v>1.26E-2</v>
      </c>
      <c r="AU1234" t="s">
        <v>3</v>
      </c>
      <c r="AV1234">
        <v>0</v>
      </c>
      <c r="AW1234">
        <v>2</v>
      </c>
      <c r="AX1234">
        <v>33360787</v>
      </c>
      <c r="AY1234">
        <v>1</v>
      </c>
      <c r="AZ1234">
        <v>0</v>
      </c>
      <c r="BA1234">
        <v>1502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CX1234">
        <f>Y1234*Source!I1208</f>
        <v>7.3079999999999994E-3</v>
      </c>
      <c r="CY1234">
        <f>AA1234</f>
        <v>1412.5</v>
      </c>
      <c r="CZ1234">
        <f>AE1234</f>
        <v>1412.5</v>
      </c>
      <c r="DA1234">
        <f>AI1234</f>
        <v>1</v>
      </c>
      <c r="DB1234">
        <f>ROUND(ROUND(AT1234*CZ1234,2),2)</f>
        <v>17.8</v>
      </c>
      <c r="DC1234">
        <f>ROUND(ROUND(AT1234*AG1234,2),2)</f>
        <v>0</v>
      </c>
    </row>
    <row r="1235" spans="1:107">
      <c r="A1235">
        <f>ROW(Source!A1208)</f>
        <v>1208</v>
      </c>
      <c r="B1235">
        <v>33304975</v>
      </c>
      <c r="C1235">
        <v>33360772</v>
      </c>
      <c r="D1235">
        <v>31176252</v>
      </c>
      <c r="E1235">
        <v>1</v>
      </c>
      <c r="F1235">
        <v>1</v>
      </c>
      <c r="G1235">
        <v>1</v>
      </c>
      <c r="H1235">
        <v>3</v>
      </c>
      <c r="I1235" t="s">
        <v>906</v>
      </c>
      <c r="J1235" t="s">
        <v>907</v>
      </c>
      <c r="K1235" t="s">
        <v>908</v>
      </c>
      <c r="L1235">
        <v>1348</v>
      </c>
      <c r="N1235">
        <v>1009</v>
      </c>
      <c r="O1235" t="s">
        <v>32</v>
      </c>
      <c r="P1235" t="s">
        <v>32</v>
      </c>
      <c r="Q1235">
        <v>1000</v>
      </c>
      <c r="W1235">
        <v>0</v>
      </c>
      <c r="X1235">
        <v>136000979</v>
      </c>
      <c r="Y1235">
        <v>0.03</v>
      </c>
      <c r="AA1235">
        <v>3960</v>
      </c>
      <c r="AB1235">
        <v>0</v>
      </c>
      <c r="AC1235">
        <v>0</v>
      </c>
      <c r="AD1235">
        <v>0</v>
      </c>
      <c r="AE1235">
        <v>3960</v>
      </c>
      <c r="AF1235">
        <v>0</v>
      </c>
      <c r="AG1235">
        <v>0</v>
      </c>
      <c r="AH1235">
        <v>0</v>
      </c>
      <c r="AI1235">
        <v>1</v>
      </c>
      <c r="AJ1235">
        <v>1</v>
      </c>
      <c r="AK1235">
        <v>1</v>
      </c>
      <c r="AL1235">
        <v>1</v>
      </c>
      <c r="AN1235">
        <v>0</v>
      </c>
      <c r="AO1235">
        <v>1</v>
      </c>
      <c r="AP1235">
        <v>0</v>
      </c>
      <c r="AQ1235">
        <v>0</v>
      </c>
      <c r="AR1235">
        <v>0</v>
      </c>
      <c r="AS1235" t="s">
        <v>3</v>
      </c>
      <c r="AT1235">
        <v>0.03</v>
      </c>
      <c r="AU1235" t="s">
        <v>3</v>
      </c>
      <c r="AV1235">
        <v>0</v>
      </c>
      <c r="AW1235">
        <v>2</v>
      </c>
      <c r="AX1235">
        <v>33360788</v>
      </c>
      <c r="AY1235">
        <v>1</v>
      </c>
      <c r="AZ1235">
        <v>0</v>
      </c>
      <c r="BA1235">
        <v>1503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CX1235">
        <f>Y1235*Source!I1208</f>
        <v>1.7399999999999999E-2</v>
      </c>
      <c r="CY1235">
        <f>AA1235</f>
        <v>3960</v>
      </c>
      <c r="CZ1235">
        <f>AE1235</f>
        <v>3960</v>
      </c>
      <c r="DA1235">
        <f>AI1235</f>
        <v>1</v>
      </c>
      <c r="DB1235">
        <f>ROUND(ROUND(AT1235*CZ1235,2),2)</f>
        <v>118.8</v>
      </c>
      <c r="DC1235">
        <f>ROUND(ROUND(AT1235*AG1235,2),2)</f>
        <v>0</v>
      </c>
    </row>
    <row r="1236" spans="1:107">
      <c r="A1236">
        <f>ROW(Source!A1208)</f>
        <v>1208</v>
      </c>
      <c r="B1236">
        <v>33304975</v>
      </c>
      <c r="C1236">
        <v>33360772</v>
      </c>
      <c r="D1236">
        <v>31201861</v>
      </c>
      <c r="E1236">
        <v>1</v>
      </c>
      <c r="F1236">
        <v>1</v>
      </c>
      <c r="G1236">
        <v>1</v>
      </c>
      <c r="H1236">
        <v>3</v>
      </c>
      <c r="I1236" t="s">
        <v>909</v>
      </c>
      <c r="J1236" t="s">
        <v>910</v>
      </c>
      <c r="K1236" t="s">
        <v>911</v>
      </c>
      <c r="L1236">
        <v>1348</v>
      </c>
      <c r="N1236">
        <v>1009</v>
      </c>
      <c r="O1236" t="s">
        <v>32</v>
      </c>
      <c r="P1236" t="s">
        <v>32</v>
      </c>
      <c r="Q1236">
        <v>1000</v>
      </c>
      <c r="W1236">
        <v>0</v>
      </c>
      <c r="X1236">
        <v>532254978</v>
      </c>
      <c r="Y1236">
        <v>4.7300000000000002E-2</v>
      </c>
      <c r="AA1236">
        <v>7590</v>
      </c>
      <c r="AB1236">
        <v>0</v>
      </c>
      <c r="AC1236">
        <v>0</v>
      </c>
      <c r="AD1236">
        <v>0</v>
      </c>
      <c r="AE1236">
        <v>7590</v>
      </c>
      <c r="AF1236">
        <v>0</v>
      </c>
      <c r="AG1236">
        <v>0</v>
      </c>
      <c r="AH1236">
        <v>0</v>
      </c>
      <c r="AI1236">
        <v>1</v>
      </c>
      <c r="AJ1236">
        <v>1</v>
      </c>
      <c r="AK1236">
        <v>1</v>
      </c>
      <c r="AL1236">
        <v>1</v>
      </c>
      <c r="AN1236">
        <v>0</v>
      </c>
      <c r="AO1236">
        <v>1</v>
      </c>
      <c r="AP1236">
        <v>0</v>
      </c>
      <c r="AQ1236">
        <v>0</v>
      </c>
      <c r="AR1236">
        <v>0</v>
      </c>
      <c r="AS1236" t="s">
        <v>3</v>
      </c>
      <c r="AT1236">
        <v>4.7300000000000002E-2</v>
      </c>
      <c r="AU1236" t="s">
        <v>3</v>
      </c>
      <c r="AV1236">
        <v>0</v>
      </c>
      <c r="AW1236">
        <v>2</v>
      </c>
      <c r="AX1236">
        <v>33360789</v>
      </c>
      <c r="AY1236">
        <v>1</v>
      </c>
      <c r="AZ1236">
        <v>0</v>
      </c>
      <c r="BA1236">
        <v>1504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CX1236">
        <f>Y1236*Source!I1208</f>
        <v>2.7434E-2</v>
      </c>
      <c r="CY1236">
        <f>AA1236</f>
        <v>7590</v>
      </c>
      <c r="CZ1236">
        <f>AE1236</f>
        <v>7590</v>
      </c>
      <c r="DA1236">
        <f>AI1236</f>
        <v>1</v>
      </c>
      <c r="DB1236">
        <f>ROUND(ROUND(AT1236*CZ1236,2),2)</f>
        <v>359.01</v>
      </c>
      <c r="DC1236">
        <f>ROUND(ROUND(AT1236*AG1236,2),2)</f>
        <v>0</v>
      </c>
    </row>
    <row r="1237" spans="1:107">
      <c r="A1237">
        <f>ROW(Source!A1208)</f>
        <v>1208</v>
      </c>
      <c r="B1237">
        <v>33304975</v>
      </c>
      <c r="C1237">
        <v>33360772</v>
      </c>
      <c r="D1237">
        <v>31214657</v>
      </c>
      <c r="E1237">
        <v>1</v>
      </c>
      <c r="F1237">
        <v>1</v>
      </c>
      <c r="G1237">
        <v>1</v>
      </c>
      <c r="H1237">
        <v>3</v>
      </c>
      <c r="I1237" t="s">
        <v>912</v>
      </c>
      <c r="J1237" t="s">
        <v>913</v>
      </c>
      <c r="K1237" t="s">
        <v>914</v>
      </c>
      <c r="L1237">
        <v>1348</v>
      </c>
      <c r="N1237">
        <v>1009</v>
      </c>
      <c r="O1237" t="s">
        <v>32</v>
      </c>
      <c r="P1237" t="s">
        <v>32</v>
      </c>
      <c r="Q1237">
        <v>1000</v>
      </c>
      <c r="W1237">
        <v>0</v>
      </c>
      <c r="X1237">
        <v>654489916</v>
      </c>
      <c r="Y1237">
        <v>1.2600000000000001E-3</v>
      </c>
      <c r="AA1237">
        <v>9550.01</v>
      </c>
      <c r="AB1237">
        <v>0</v>
      </c>
      <c r="AC1237">
        <v>0</v>
      </c>
      <c r="AD1237">
        <v>0</v>
      </c>
      <c r="AE1237">
        <v>9550.01</v>
      </c>
      <c r="AF1237">
        <v>0</v>
      </c>
      <c r="AG1237">
        <v>0</v>
      </c>
      <c r="AH1237">
        <v>0</v>
      </c>
      <c r="AI1237">
        <v>1</v>
      </c>
      <c r="AJ1237">
        <v>1</v>
      </c>
      <c r="AK1237">
        <v>1</v>
      </c>
      <c r="AL1237">
        <v>1</v>
      </c>
      <c r="AN1237">
        <v>0</v>
      </c>
      <c r="AO1237">
        <v>1</v>
      </c>
      <c r="AP1237">
        <v>0</v>
      </c>
      <c r="AQ1237">
        <v>0</v>
      </c>
      <c r="AR1237">
        <v>0</v>
      </c>
      <c r="AS1237" t="s">
        <v>3</v>
      </c>
      <c r="AT1237">
        <v>1.2600000000000001E-3</v>
      </c>
      <c r="AU1237" t="s">
        <v>3</v>
      </c>
      <c r="AV1237">
        <v>0</v>
      </c>
      <c r="AW1237">
        <v>2</v>
      </c>
      <c r="AX1237">
        <v>33360791</v>
      </c>
      <c r="AY1237">
        <v>1</v>
      </c>
      <c r="AZ1237">
        <v>0</v>
      </c>
      <c r="BA1237">
        <v>1506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CX1237">
        <f>Y1237*Source!I1208</f>
        <v>7.3079999999999998E-4</v>
      </c>
      <c r="CY1237">
        <f>AA1237</f>
        <v>9550.01</v>
      </c>
      <c r="CZ1237">
        <f>AE1237</f>
        <v>9550.01</v>
      </c>
      <c r="DA1237">
        <f>AI1237</f>
        <v>1</v>
      </c>
      <c r="DB1237">
        <f>ROUND(ROUND(AT1237*CZ1237,2),2)</f>
        <v>12.03</v>
      </c>
      <c r="DC1237">
        <f>ROUND(ROUND(AT1237*AG1237,2),2)</f>
        <v>0</v>
      </c>
    </row>
    <row r="1238" spans="1:107">
      <c r="A1238">
        <f>ROW(Source!A1209)</f>
        <v>1209</v>
      </c>
      <c r="B1238">
        <v>33304960</v>
      </c>
      <c r="C1238">
        <v>33360772</v>
      </c>
      <c r="D1238">
        <v>31172059</v>
      </c>
      <c r="E1238">
        <v>1</v>
      </c>
      <c r="F1238">
        <v>1</v>
      </c>
      <c r="G1238">
        <v>1</v>
      </c>
      <c r="H1238">
        <v>1</v>
      </c>
      <c r="I1238" t="s">
        <v>895</v>
      </c>
      <c r="J1238" t="s">
        <v>3</v>
      </c>
      <c r="K1238" t="s">
        <v>896</v>
      </c>
      <c r="L1238">
        <v>1191</v>
      </c>
      <c r="N1238">
        <v>1013</v>
      </c>
      <c r="O1238" t="s">
        <v>831</v>
      </c>
      <c r="P1238" t="s">
        <v>831</v>
      </c>
      <c r="Q1238">
        <v>1</v>
      </c>
      <c r="W1238">
        <v>0</v>
      </c>
      <c r="X1238">
        <v>1010519658</v>
      </c>
      <c r="Y1238">
        <v>44.132399999999997</v>
      </c>
      <c r="AA1238">
        <v>0</v>
      </c>
      <c r="AB1238">
        <v>0</v>
      </c>
      <c r="AC1238">
        <v>0</v>
      </c>
      <c r="AD1238">
        <v>8.64</v>
      </c>
      <c r="AE1238">
        <v>0</v>
      </c>
      <c r="AF1238">
        <v>0</v>
      </c>
      <c r="AG1238">
        <v>0</v>
      </c>
      <c r="AH1238">
        <v>8.64</v>
      </c>
      <c r="AI1238">
        <v>1</v>
      </c>
      <c r="AJ1238">
        <v>1</v>
      </c>
      <c r="AK1238">
        <v>1</v>
      </c>
      <c r="AL1238">
        <v>1</v>
      </c>
      <c r="AN1238">
        <v>0</v>
      </c>
      <c r="AO1238">
        <v>1</v>
      </c>
      <c r="AP1238">
        <v>1</v>
      </c>
      <c r="AQ1238">
        <v>0</v>
      </c>
      <c r="AR1238">
        <v>0</v>
      </c>
      <c r="AS1238" t="s">
        <v>3</v>
      </c>
      <c r="AT1238">
        <v>31.98</v>
      </c>
      <c r="AU1238" t="s">
        <v>22</v>
      </c>
      <c r="AV1238">
        <v>1</v>
      </c>
      <c r="AW1238">
        <v>2</v>
      </c>
      <c r="AX1238">
        <v>33360782</v>
      </c>
      <c r="AY1238">
        <v>1</v>
      </c>
      <c r="AZ1238">
        <v>0</v>
      </c>
      <c r="BA1238">
        <v>1507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CX1238">
        <f>Y1238*Source!I1209</f>
        <v>25.596791999999997</v>
      </c>
      <c r="CY1238">
        <f>AD1238</f>
        <v>8.64</v>
      </c>
      <c r="CZ1238">
        <f>AH1238</f>
        <v>8.64</v>
      </c>
      <c r="DA1238">
        <f>AL1238</f>
        <v>1</v>
      </c>
      <c r="DB1238">
        <f>ROUND(((ROUND(AT1238*CZ1238,2)*1.2)*1.15),2)</f>
        <v>381.31</v>
      </c>
      <c r="DC1238">
        <f>ROUND(((ROUND(AT1238*AG1238,2)*1.2)*1.15),2)</f>
        <v>0</v>
      </c>
    </row>
    <row r="1239" spans="1:107">
      <c r="A1239">
        <f>ROW(Source!A1209)</f>
        <v>1209</v>
      </c>
      <c r="B1239">
        <v>33304960</v>
      </c>
      <c r="C1239">
        <v>33360772</v>
      </c>
      <c r="D1239">
        <v>31172011</v>
      </c>
      <c r="E1239">
        <v>1</v>
      </c>
      <c r="F1239">
        <v>1</v>
      </c>
      <c r="G1239">
        <v>1</v>
      </c>
      <c r="H1239">
        <v>1</v>
      </c>
      <c r="I1239" t="s">
        <v>832</v>
      </c>
      <c r="J1239" t="s">
        <v>3</v>
      </c>
      <c r="K1239" t="s">
        <v>833</v>
      </c>
      <c r="L1239">
        <v>1191</v>
      </c>
      <c r="N1239">
        <v>1013</v>
      </c>
      <c r="O1239" t="s">
        <v>831</v>
      </c>
      <c r="P1239" t="s">
        <v>831</v>
      </c>
      <c r="Q1239">
        <v>1</v>
      </c>
      <c r="W1239">
        <v>0</v>
      </c>
      <c r="X1239">
        <v>-1417349443</v>
      </c>
      <c r="Y1239">
        <v>0.47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1</v>
      </c>
      <c r="AJ1239">
        <v>1</v>
      </c>
      <c r="AK1239">
        <v>1</v>
      </c>
      <c r="AL1239">
        <v>1</v>
      </c>
      <c r="AN1239">
        <v>0</v>
      </c>
      <c r="AO1239">
        <v>1</v>
      </c>
      <c r="AP1239">
        <v>0</v>
      </c>
      <c r="AQ1239">
        <v>0</v>
      </c>
      <c r="AR1239">
        <v>0</v>
      </c>
      <c r="AS1239" t="s">
        <v>3</v>
      </c>
      <c r="AT1239">
        <v>0.47</v>
      </c>
      <c r="AU1239" t="s">
        <v>3</v>
      </c>
      <c r="AV1239">
        <v>2</v>
      </c>
      <c r="AW1239">
        <v>2</v>
      </c>
      <c r="AX1239">
        <v>33360783</v>
      </c>
      <c r="AY1239">
        <v>1</v>
      </c>
      <c r="AZ1239">
        <v>2048</v>
      </c>
      <c r="BA1239">
        <v>1508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CX1239">
        <f>Y1239*Source!I1209</f>
        <v>0.27259999999999995</v>
      </c>
      <c r="CY1239">
        <f>AD1239</f>
        <v>0</v>
      </c>
      <c r="CZ1239">
        <f>AH1239</f>
        <v>0</v>
      </c>
      <c r="DA1239">
        <f>AL1239</f>
        <v>1</v>
      </c>
      <c r="DB1239">
        <f>ROUND(ROUND(AT1239*CZ1239,2),2)</f>
        <v>0</v>
      </c>
      <c r="DC1239">
        <f>ROUND(ROUND(AT1239*AG1239,2),2)</f>
        <v>0</v>
      </c>
    </row>
    <row r="1240" spans="1:107">
      <c r="A1240">
        <f>ROW(Source!A1209)</f>
        <v>1209</v>
      </c>
      <c r="B1240">
        <v>33304960</v>
      </c>
      <c r="C1240">
        <v>33360772</v>
      </c>
      <c r="D1240">
        <v>31259116</v>
      </c>
      <c r="E1240">
        <v>1</v>
      </c>
      <c r="F1240">
        <v>1</v>
      </c>
      <c r="G1240">
        <v>1</v>
      </c>
      <c r="H1240">
        <v>2</v>
      </c>
      <c r="I1240" t="s">
        <v>897</v>
      </c>
      <c r="J1240" t="s">
        <v>898</v>
      </c>
      <c r="K1240" t="s">
        <v>899</v>
      </c>
      <c r="L1240">
        <v>1368</v>
      </c>
      <c r="N1240">
        <v>1011</v>
      </c>
      <c r="O1240" t="s">
        <v>837</v>
      </c>
      <c r="P1240" t="s">
        <v>837</v>
      </c>
      <c r="Q1240">
        <v>1</v>
      </c>
      <c r="W1240">
        <v>0</v>
      </c>
      <c r="X1240">
        <v>520357435</v>
      </c>
      <c r="Y1240">
        <v>0.34500000000000003</v>
      </c>
      <c r="AA1240">
        <v>0</v>
      </c>
      <c r="AB1240">
        <v>30</v>
      </c>
      <c r="AC1240">
        <v>0</v>
      </c>
      <c r="AD1240">
        <v>0</v>
      </c>
      <c r="AE1240">
        <v>0</v>
      </c>
      <c r="AF1240">
        <v>30</v>
      </c>
      <c r="AG1240">
        <v>0</v>
      </c>
      <c r="AH1240">
        <v>0</v>
      </c>
      <c r="AI1240">
        <v>1</v>
      </c>
      <c r="AJ1240">
        <v>1</v>
      </c>
      <c r="AK1240">
        <v>1</v>
      </c>
      <c r="AL1240">
        <v>1</v>
      </c>
      <c r="AN1240">
        <v>0</v>
      </c>
      <c r="AO1240">
        <v>1</v>
      </c>
      <c r="AP1240">
        <v>1</v>
      </c>
      <c r="AQ1240">
        <v>0</v>
      </c>
      <c r="AR1240">
        <v>0</v>
      </c>
      <c r="AS1240" t="s">
        <v>3</v>
      </c>
      <c r="AT1240">
        <v>0.23</v>
      </c>
      <c r="AU1240" t="s">
        <v>21</v>
      </c>
      <c r="AV1240">
        <v>0</v>
      </c>
      <c r="AW1240">
        <v>2</v>
      </c>
      <c r="AX1240">
        <v>33360784</v>
      </c>
      <c r="AY1240">
        <v>1</v>
      </c>
      <c r="AZ1240">
        <v>0</v>
      </c>
      <c r="BA1240">
        <v>1509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CX1240">
        <f>Y1240*Source!I1209</f>
        <v>0.2001</v>
      </c>
      <c r="CY1240">
        <f>AB1240</f>
        <v>30</v>
      </c>
      <c r="CZ1240">
        <f>AF1240</f>
        <v>30</v>
      </c>
      <c r="DA1240">
        <f>AJ1240</f>
        <v>1</v>
      </c>
      <c r="DB1240">
        <f>ROUND(((ROUND(AT1240*CZ1240,2)*1.2)*1.25),2)</f>
        <v>10.35</v>
      </c>
      <c r="DC1240">
        <f>ROUND(((ROUND(AT1240*AG1240,2)*1.2)*1.25),2)</f>
        <v>0</v>
      </c>
    </row>
    <row r="1241" spans="1:107">
      <c r="A1241">
        <f>ROW(Source!A1209)</f>
        <v>1209</v>
      </c>
      <c r="B1241">
        <v>33304960</v>
      </c>
      <c r="C1241">
        <v>33360772</v>
      </c>
      <c r="D1241">
        <v>31259879</v>
      </c>
      <c r="E1241">
        <v>1</v>
      </c>
      <c r="F1241">
        <v>1</v>
      </c>
      <c r="G1241">
        <v>1</v>
      </c>
      <c r="H1241">
        <v>2</v>
      </c>
      <c r="I1241" t="s">
        <v>841</v>
      </c>
      <c r="J1241" t="s">
        <v>842</v>
      </c>
      <c r="K1241" t="s">
        <v>843</v>
      </c>
      <c r="L1241">
        <v>1368</v>
      </c>
      <c r="N1241">
        <v>1011</v>
      </c>
      <c r="O1241" t="s">
        <v>837</v>
      </c>
      <c r="P1241" t="s">
        <v>837</v>
      </c>
      <c r="Q1241">
        <v>1</v>
      </c>
      <c r="W1241">
        <v>0</v>
      </c>
      <c r="X1241">
        <v>1372534845</v>
      </c>
      <c r="Y1241">
        <v>0.70499999999999996</v>
      </c>
      <c r="AA1241">
        <v>0</v>
      </c>
      <c r="AB1241">
        <v>65.709999999999994</v>
      </c>
      <c r="AC1241">
        <v>11.6</v>
      </c>
      <c r="AD1241">
        <v>0</v>
      </c>
      <c r="AE1241">
        <v>0</v>
      </c>
      <c r="AF1241">
        <v>65.709999999999994</v>
      </c>
      <c r="AG1241">
        <v>11.6</v>
      </c>
      <c r="AH1241">
        <v>0</v>
      </c>
      <c r="AI1241">
        <v>1</v>
      </c>
      <c r="AJ1241">
        <v>1</v>
      </c>
      <c r="AK1241">
        <v>1</v>
      </c>
      <c r="AL1241">
        <v>1</v>
      </c>
      <c r="AN1241">
        <v>0</v>
      </c>
      <c r="AO1241">
        <v>1</v>
      </c>
      <c r="AP1241">
        <v>1</v>
      </c>
      <c r="AQ1241">
        <v>0</v>
      </c>
      <c r="AR1241">
        <v>0</v>
      </c>
      <c r="AS1241" t="s">
        <v>3</v>
      </c>
      <c r="AT1241">
        <v>0.47</v>
      </c>
      <c r="AU1241" t="s">
        <v>21</v>
      </c>
      <c r="AV1241">
        <v>0</v>
      </c>
      <c r="AW1241">
        <v>2</v>
      </c>
      <c r="AX1241">
        <v>33360785</v>
      </c>
      <c r="AY1241">
        <v>1</v>
      </c>
      <c r="AZ1241">
        <v>0</v>
      </c>
      <c r="BA1241">
        <v>1510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CX1241">
        <f>Y1241*Source!I1209</f>
        <v>0.40889999999999993</v>
      </c>
      <c r="CY1241">
        <f>AB1241</f>
        <v>65.709999999999994</v>
      </c>
      <c r="CZ1241">
        <f>AF1241</f>
        <v>65.709999999999994</v>
      </c>
      <c r="DA1241">
        <f>AJ1241</f>
        <v>1</v>
      </c>
      <c r="DB1241">
        <f>ROUND(((ROUND(AT1241*CZ1241,2)*1.2)*1.25),2)</f>
        <v>46.32</v>
      </c>
      <c r="DC1241">
        <f>ROUND(((ROUND(AT1241*AG1241,2)*1.2)*1.25),2)</f>
        <v>8.18</v>
      </c>
    </row>
    <row r="1242" spans="1:107">
      <c r="A1242">
        <f>ROW(Source!A1209)</f>
        <v>1209</v>
      </c>
      <c r="B1242">
        <v>33304960</v>
      </c>
      <c r="C1242">
        <v>33360772</v>
      </c>
      <c r="D1242">
        <v>31260961</v>
      </c>
      <c r="E1242">
        <v>1</v>
      </c>
      <c r="F1242">
        <v>1</v>
      </c>
      <c r="G1242">
        <v>1</v>
      </c>
      <c r="H1242">
        <v>2</v>
      </c>
      <c r="I1242" t="s">
        <v>900</v>
      </c>
      <c r="J1242" t="s">
        <v>901</v>
      </c>
      <c r="K1242" t="s">
        <v>902</v>
      </c>
      <c r="L1242">
        <v>1368</v>
      </c>
      <c r="N1242">
        <v>1011</v>
      </c>
      <c r="O1242" t="s">
        <v>837</v>
      </c>
      <c r="P1242" t="s">
        <v>837</v>
      </c>
      <c r="Q1242">
        <v>1</v>
      </c>
      <c r="W1242">
        <v>0</v>
      </c>
      <c r="X1242">
        <v>1581354540</v>
      </c>
      <c r="Y1242">
        <v>1.8900000000000001</v>
      </c>
      <c r="AA1242">
        <v>0</v>
      </c>
      <c r="AB1242">
        <v>2.16</v>
      </c>
      <c r="AC1242">
        <v>0</v>
      </c>
      <c r="AD1242">
        <v>0</v>
      </c>
      <c r="AE1242">
        <v>0</v>
      </c>
      <c r="AF1242">
        <v>2.16</v>
      </c>
      <c r="AG1242">
        <v>0</v>
      </c>
      <c r="AH1242">
        <v>0</v>
      </c>
      <c r="AI1242">
        <v>1</v>
      </c>
      <c r="AJ1242">
        <v>1</v>
      </c>
      <c r="AK1242">
        <v>1</v>
      </c>
      <c r="AL1242">
        <v>1</v>
      </c>
      <c r="AN1242">
        <v>0</v>
      </c>
      <c r="AO1242">
        <v>1</v>
      </c>
      <c r="AP1242">
        <v>1</v>
      </c>
      <c r="AQ1242">
        <v>0</v>
      </c>
      <c r="AR1242">
        <v>0</v>
      </c>
      <c r="AS1242" t="s">
        <v>3</v>
      </c>
      <c r="AT1242">
        <v>1.26</v>
      </c>
      <c r="AU1242" t="s">
        <v>21</v>
      </c>
      <c r="AV1242">
        <v>0</v>
      </c>
      <c r="AW1242">
        <v>2</v>
      </c>
      <c r="AX1242">
        <v>33360786</v>
      </c>
      <c r="AY1242">
        <v>1</v>
      </c>
      <c r="AZ1242">
        <v>0</v>
      </c>
      <c r="BA1242">
        <v>1511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CX1242">
        <f>Y1242*Source!I1209</f>
        <v>1.0962000000000001</v>
      </c>
      <c r="CY1242">
        <f>AB1242</f>
        <v>2.16</v>
      </c>
      <c r="CZ1242">
        <f>AF1242</f>
        <v>2.16</v>
      </c>
      <c r="DA1242">
        <f>AJ1242</f>
        <v>1</v>
      </c>
      <c r="DB1242">
        <f>ROUND(((ROUND(AT1242*CZ1242,2)*1.2)*1.25),2)</f>
        <v>4.08</v>
      </c>
      <c r="DC1242">
        <f>ROUND(((ROUND(AT1242*AG1242,2)*1.2)*1.25),2)</f>
        <v>0</v>
      </c>
    </row>
    <row r="1243" spans="1:107">
      <c r="A1243">
        <f>ROW(Source!A1209)</f>
        <v>1209</v>
      </c>
      <c r="B1243">
        <v>33304960</v>
      </c>
      <c r="C1243">
        <v>33360772</v>
      </c>
      <c r="D1243">
        <v>31176145</v>
      </c>
      <c r="E1243">
        <v>1</v>
      </c>
      <c r="F1243">
        <v>1</v>
      </c>
      <c r="G1243">
        <v>1</v>
      </c>
      <c r="H1243">
        <v>3</v>
      </c>
      <c r="I1243" t="s">
        <v>903</v>
      </c>
      <c r="J1243" t="s">
        <v>904</v>
      </c>
      <c r="K1243" t="s">
        <v>905</v>
      </c>
      <c r="L1243">
        <v>1348</v>
      </c>
      <c r="N1243">
        <v>1009</v>
      </c>
      <c r="O1243" t="s">
        <v>32</v>
      </c>
      <c r="P1243" t="s">
        <v>32</v>
      </c>
      <c r="Q1243">
        <v>1000</v>
      </c>
      <c r="W1243">
        <v>0</v>
      </c>
      <c r="X1243">
        <v>1554699552</v>
      </c>
      <c r="Y1243">
        <v>1.26E-2</v>
      </c>
      <c r="AA1243">
        <v>1412.5</v>
      </c>
      <c r="AB1243">
        <v>0</v>
      </c>
      <c r="AC1243">
        <v>0</v>
      </c>
      <c r="AD1243">
        <v>0</v>
      </c>
      <c r="AE1243">
        <v>1412.5</v>
      </c>
      <c r="AF1243">
        <v>0</v>
      </c>
      <c r="AG1243">
        <v>0</v>
      </c>
      <c r="AH1243">
        <v>0</v>
      </c>
      <c r="AI1243">
        <v>1</v>
      </c>
      <c r="AJ1243">
        <v>1</v>
      </c>
      <c r="AK1243">
        <v>1</v>
      </c>
      <c r="AL1243">
        <v>1</v>
      </c>
      <c r="AN1243">
        <v>0</v>
      </c>
      <c r="AO1243">
        <v>1</v>
      </c>
      <c r="AP1243">
        <v>0</v>
      </c>
      <c r="AQ1243">
        <v>0</v>
      </c>
      <c r="AR1243">
        <v>0</v>
      </c>
      <c r="AS1243" t="s">
        <v>3</v>
      </c>
      <c r="AT1243">
        <v>1.26E-2</v>
      </c>
      <c r="AU1243" t="s">
        <v>3</v>
      </c>
      <c r="AV1243">
        <v>0</v>
      </c>
      <c r="AW1243">
        <v>2</v>
      </c>
      <c r="AX1243">
        <v>33360787</v>
      </c>
      <c r="AY1243">
        <v>1</v>
      </c>
      <c r="AZ1243">
        <v>0</v>
      </c>
      <c r="BA1243">
        <v>1512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CX1243">
        <f>Y1243*Source!I1209</f>
        <v>7.3079999999999994E-3</v>
      </c>
      <c r="CY1243">
        <f>AA1243</f>
        <v>1412.5</v>
      </c>
      <c r="CZ1243">
        <f>AE1243</f>
        <v>1412.5</v>
      </c>
      <c r="DA1243">
        <f>AI1243</f>
        <v>1</v>
      </c>
      <c r="DB1243">
        <f>ROUND(ROUND(AT1243*CZ1243,2),2)</f>
        <v>17.8</v>
      </c>
      <c r="DC1243">
        <f>ROUND(ROUND(AT1243*AG1243,2),2)</f>
        <v>0</v>
      </c>
    </row>
    <row r="1244" spans="1:107">
      <c r="A1244">
        <f>ROW(Source!A1209)</f>
        <v>1209</v>
      </c>
      <c r="B1244">
        <v>33304960</v>
      </c>
      <c r="C1244">
        <v>33360772</v>
      </c>
      <c r="D1244">
        <v>31176252</v>
      </c>
      <c r="E1244">
        <v>1</v>
      </c>
      <c r="F1244">
        <v>1</v>
      </c>
      <c r="G1244">
        <v>1</v>
      </c>
      <c r="H1244">
        <v>3</v>
      </c>
      <c r="I1244" t="s">
        <v>906</v>
      </c>
      <c r="J1244" t="s">
        <v>907</v>
      </c>
      <c r="K1244" t="s">
        <v>908</v>
      </c>
      <c r="L1244">
        <v>1348</v>
      </c>
      <c r="N1244">
        <v>1009</v>
      </c>
      <c r="O1244" t="s">
        <v>32</v>
      </c>
      <c r="P1244" t="s">
        <v>32</v>
      </c>
      <c r="Q1244">
        <v>1000</v>
      </c>
      <c r="W1244">
        <v>0</v>
      </c>
      <c r="X1244">
        <v>136000979</v>
      </c>
      <c r="Y1244">
        <v>0.03</v>
      </c>
      <c r="AA1244">
        <v>3960</v>
      </c>
      <c r="AB1244">
        <v>0</v>
      </c>
      <c r="AC1244">
        <v>0</v>
      </c>
      <c r="AD1244">
        <v>0</v>
      </c>
      <c r="AE1244">
        <v>3960</v>
      </c>
      <c r="AF1244">
        <v>0</v>
      </c>
      <c r="AG1244">
        <v>0</v>
      </c>
      <c r="AH1244">
        <v>0</v>
      </c>
      <c r="AI1244">
        <v>1</v>
      </c>
      <c r="AJ1244">
        <v>1</v>
      </c>
      <c r="AK1244">
        <v>1</v>
      </c>
      <c r="AL1244">
        <v>1</v>
      </c>
      <c r="AN1244">
        <v>0</v>
      </c>
      <c r="AO1244">
        <v>1</v>
      </c>
      <c r="AP1244">
        <v>0</v>
      </c>
      <c r="AQ1244">
        <v>0</v>
      </c>
      <c r="AR1244">
        <v>0</v>
      </c>
      <c r="AS1244" t="s">
        <v>3</v>
      </c>
      <c r="AT1244">
        <v>0.03</v>
      </c>
      <c r="AU1244" t="s">
        <v>3</v>
      </c>
      <c r="AV1244">
        <v>0</v>
      </c>
      <c r="AW1244">
        <v>2</v>
      </c>
      <c r="AX1244">
        <v>33360788</v>
      </c>
      <c r="AY1244">
        <v>1</v>
      </c>
      <c r="AZ1244">
        <v>0</v>
      </c>
      <c r="BA1244">
        <v>1513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CX1244">
        <f>Y1244*Source!I1209</f>
        <v>1.7399999999999999E-2</v>
      </c>
      <c r="CY1244">
        <f>AA1244</f>
        <v>3960</v>
      </c>
      <c r="CZ1244">
        <f>AE1244</f>
        <v>3960</v>
      </c>
      <c r="DA1244">
        <f>AI1244</f>
        <v>1</v>
      </c>
      <c r="DB1244">
        <f>ROUND(ROUND(AT1244*CZ1244,2),2)</f>
        <v>118.8</v>
      </c>
      <c r="DC1244">
        <f>ROUND(ROUND(AT1244*AG1244,2),2)</f>
        <v>0</v>
      </c>
    </row>
    <row r="1245" spans="1:107">
      <c r="A1245">
        <f>ROW(Source!A1209)</f>
        <v>1209</v>
      </c>
      <c r="B1245">
        <v>33304960</v>
      </c>
      <c r="C1245">
        <v>33360772</v>
      </c>
      <c r="D1245">
        <v>31201861</v>
      </c>
      <c r="E1245">
        <v>1</v>
      </c>
      <c r="F1245">
        <v>1</v>
      </c>
      <c r="G1245">
        <v>1</v>
      </c>
      <c r="H1245">
        <v>3</v>
      </c>
      <c r="I1245" t="s">
        <v>909</v>
      </c>
      <c r="J1245" t="s">
        <v>910</v>
      </c>
      <c r="K1245" t="s">
        <v>911</v>
      </c>
      <c r="L1245">
        <v>1348</v>
      </c>
      <c r="N1245">
        <v>1009</v>
      </c>
      <c r="O1245" t="s">
        <v>32</v>
      </c>
      <c r="P1245" t="s">
        <v>32</v>
      </c>
      <c r="Q1245">
        <v>1000</v>
      </c>
      <c r="W1245">
        <v>0</v>
      </c>
      <c r="X1245">
        <v>532254978</v>
      </c>
      <c r="Y1245">
        <v>4.7300000000000002E-2</v>
      </c>
      <c r="AA1245">
        <v>7590</v>
      </c>
      <c r="AB1245">
        <v>0</v>
      </c>
      <c r="AC1245">
        <v>0</v>
      </c>
      <c r="AD1245">
        <v>0</v>
      </c>
      <c r="AE1245">
        <v>7590</v>
      </c>
      <c r="AF1245">
        <v>0</v>
      </c>
      <c r="AG1245">
        <v>0</v>
      </c>
      <c r="AH1245">
        <v>0</v>
      </c>
      <c r="AI1245">
        <v>1</v>
      </c>
      <c r="AJ1245">
        <v>1</v>
      </c>
      <c r="AK1245">
        <v>1</v>
      </c>
      <c r="AL1245">
        <v>1</v>
      </c>
      <c r="AN1245">
        <v>0</v>
      </c>
      <c r="AO1245">
        <v>1</v>
      </c>
      <c r="AP1245">
        <v>0</v>
      </c>
      <c r="AQ1245">
        <v>0</v>
      </c>
      <c r="AR1245">
        <v>0</v>
      </c>
      <c r="AS1245" t="s">
        <v>3</v>
      </c>
      <c r="AT1245">
        <v>4.7300000000000002E-2</v>
      </c>
      <c r="AU1245" t="s">
        <v>3</v>
      </c>
      <c r="AV1245">
        <v>0</v>
      </c>
      <c r="AW1245">
        <v>2</v>
      </c>
      <c r="AX1245">
        <v>33360789</v>
      </c>
      <c r="AY1245">
        <v>1</v>
      </c>
      <c r="AZ1245">
        <v>0</v>
      </c>
      <c r="BA1245">
        <v>1514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CX1245">
        <f>Y1245*Source!I1209</f>
        <v>2.7434E-2</v>
      </c>
      <c r="CY1245">
        <f>AA1245</f>
        <v>7590</v>
      </c>
      <c r="CZ1245">
        <f>AE1245</f>
        <v>7590</v>
      </c>
      <c r="DA1245">
        <f>AI1245</f>
        <v>1</v>
      </c>
      <c r="DB1245">
        <f>ROUND(ROUND(AT1245*CZ1245,2),2)</f>
        <v>359.01</v>
      </c>
      <c r="DC1245">
        <f>ROUND(ROUND(AT1245*AG1245,2),2)</f>
        <v>0</v>
      </c>
    </row>
    <row r="1246" spans="1:107">
      <c r="A1246">
        <f>ROW(Source!A1209)</f>
        <v>1209</v>
      </c>
      <c r="B1246">
        <v>33304960</v>
      </c>
      <c r="C1246">
        <v>33360772</v>
      </c>
      <c r="D1246">
        <v>31214657</v>
      </c>
      <c r="E1246">
        <v>1</v>
      </c>
      <c r="F1246">
        <v>1</v>
      </c>
      <c r="G1246">
        <v>1</v>
      </c>
      <c r="H1246">
        <v>3</v>
      </c>
      <c r="I1246" t="s">
        <v>912</v>
      </c>
      <c r="J1246" t="s">
        <v>913</v>
      </c>
      <c r="K1246" t="s">
        <v>914</v>
      </c>
      <c r="L1246">
        <v>1348</v>
      </c>
      <c r="N1246">
        <v>1009</v>
      </c>
      <c r="O1246" t="s">
        <v>32</v>
      </c>
      <c r="P1246" t="s">
        <v>32</v>
      </c>
      <c r="Q1246">
        <v>1000</v>
      </c>
      <c r="W1246">
        <v>0</v>
      </c>
      <c r="X1246">
        <v>654489916</v>
      </c>
      <c r="Y1246">
        <v>1.2600000000000001E-3</v>
      </c>
      <c r="AA1246">
        <v>9550.01</v>
      </c>
      <c r="AB1246">
        <v>0</v>
      </c>
      <c r="AC1246">
        <v>0</v>
      </c>
      <c r="AD1246">
        <v>0</v>
      </c>
      <c r="AE1246">
        <v>9550.01</v>
      </c>
      <c r="AF1246">
        <v>0</v>
      </c>
      <c r="AG1246">
        <v>0</v>
      </c>
      <c r="AH1246">
        <v>0</v>
      </c>
      <c r="AI1246">
        <v>1</v>
      </c>
      <c r="AJ1246">
        <v>1</v>
      </c>
      <c r="AK1246">
        <v>1</v>
      </c>
      <c r="AL1246">
        <v>1</v>
      </c>
      <c r="AN1246">
        <v>0</v>
      </c>
      <c r="AO1246">
        <v>1</v>
      </c>
      <c r="AP1246">
        <v>0</v>
      </c>
      <c r="AQ1246">
        <v>0</v>
      </c>
      <c r="AR1246">
        <v>0</v>
      </c>
      <c r="AS1246" t="s">
        <v>3</v>
      </c>
      <c r="AT1246">
        <v>1.2600000000000001E-3</v>
      </c>
      <c r="AU1246" t="s">
        <v>3</v>
      </c>
      <c r="AV1246">
        <v>0</v>
      </c>
      <c r="AW1246">
        <v>2</v>
      </c>
      <c r="AX1246">
        <v>33360791</v>
      </c>
      <c r="AY1246">
        <v>1</v>
      </c>
      <c r="AZ1246">
        <v>0</v>
      </c>
      <c r="BA1246">
        <v>1516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CX1246">
        <f>Y1246*Source!I1209</f>
        <v>7.3079999999999998E-4</v>
      </c>
      <c r="CY1246">
        <f>AA1246</f>
        <v>9550.01</v>
      </c>
      <c r="CZ1246">
        <f>AE1246</f>
        <v>9550.01</v>
      </c>
      <c r="DA1246">
        <f>AI1246</f>
        <v>1</v>
      </c>
      <c r="DB1246">
        <f>ROUND(ROUND(AT1246*CZ1246,2),2)</f>
        <v>12.03</v>
      </c>
      <c r="DC1246">
        <f>ROUND(ROUND(AT1246*AG1246,2),2)</f>
        <v>0</v>
      </c>
    </row>
    <row r="1247" spans="1:107">
      <c r="A1247">
        <f>ROW(Source!A1212)</f>
        <v>1212</v>
      </c>
      <c r="B1247">
        <v>33304975</v>
      </c>
      <c r="C1247">
        <v>33360793</v>
      </c>
      <c r="D1247">
        <v>31172061</v>
      </c>
      <c r="E1247">
        <v>1</v>
      </c>
      <c r="F1247">
        <v>1</v>
      </c>
      <c r="G1247">
        <v>1</v>
      </c>
      <c r="H1247">
        <v>1</v>
      </c>
      <c r="I1247" t="s">
        <v>850</v>
      </c>
      <c r="J1247" t="s">
        <v>3</v>
      </c>
      <c r="K1247" t="s">
        <v>851</v>
      </c>
      <c r="L1247">
        <v>1191</v>
      </c>
      <c r="N1247">
        <v>1013</v>
      </c>
      <c r="O1247" t="s">
        <v>831</v>
      </c>
      <c r="P1247" t="s">
        <v>831</v>
      </c>
      <c r="Q1247">
        <v>1</v>
      </c>
      <c r="W1247">
        <v>0</v>
      </c>
      <c r="X1247">
        <v>-784637506</v>
      </c>
      <c r="Y1247">
        <v>138.08279999999999</v>
      </c>
      <c r="AA1247">
        <v>0</v>
      </c>
      <c r="AB1247">
        <v>0</v>
      </c>
      <c r="AC1247">
        <v>0</v>
      </c>
      <c r="AD1247">
        <v>8.74</v>
      </c>
      <c r="AE1247">
        <v>0</v>
      </c>
      <c r="AF1247">
        <v>0</v>
      </c>
      <c r="AG1247">
        <v>0</v>
      </c>
      <c r="AH1247">
        <v>8.74</v>
      </c>
      <c r="AI1247">
        <v>1</v>
      </c>
      <c r="AJ1247">
        <v>1</v>
      </c>
      <c r="AK1247">
        <v>1</v>
      </c>
      <c r="AL1247">
        <v>1</v>
      </c>
      <c r="AN1247">
        <v>0</v>
      </c>
      <c r="AO1247">
        <v>1</v>
      </c>
      <c r="AP1247">
        <v>1</v>
      </c>
      <c r="AQ1247">
        <v>0</v>
      </c>
      <c r="AR1247">
        <v>0</v>
      </c>
      <c r="AS1247" t="s">
        <v>3</v>
      </c>
      <c r="AT1247">
        <v>100.06</v>
      </c>
      <c r="AU1247" t="s">
        <v>22</v>
      </c>
      <c r="AV1247">
        <v>1</v>
      </c>
      <c r="AW1247">
        <v>2</v>
      </c>
      <c r="AX1247">
        <v>33360924</v>
      </c>
      <c r="AY1247">
        <v>1</v>
      </c>
      <c r="AZ1247">
        <v>0</v>
      </c>
      <c r="BA1247">
        <v>1517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CX1247">
        <f>Y1247*Source!I1212</f>
        <v>46.395820800000003</v>
      </c>
      <c r="CY1247">
        <f>AD1247</f>
        <v>8.74</v>
      </c>
      <c r="CZ1247">
        <f>AH1247</f>
        <v>8.74</v>
      </c>
      <c r="DA1247">
        <f>AL1247</f>
        <v>1</v>
      </c>
      <c r="DB1247">
        <f>ROUND(((ROUND(AT1247*CZ1247,2)*1.2)*1.15),2)</f>
        <v>1206.8399999999999</v>
      </c>
      <c r="DC1247">
        <f>ROUND(((ROUND(AT1247*AG1247,2)*1.2)*1.15),2)</f>
        <v>0</v>
      </c>
    </row>
    <row r="1248" spans="1:107">
      <c r="A1248">
        <f>ROW(Source!A1212)</f>
        <v>1212</v>
      </c>
      <c r="B1248">
        <v>33304975</v>
      </c>
      <c r="C1248">
        <v>33360793</v>
      </c>
      <c r="D1248">
        <v>31172011</v>
      </c>
      <c r="E1248">
        <v>1</v>
      </c>
      <c r="F1248">
        <v>1</v>
      </c>
      <c r="G1248">
        <v>1</v>
      </c>
      <c r="H1248">
        <v>1</v>
      </c>
      <c r="I1248" t="s">
        <v>832</v>
      </c>
      <c r="J1248" t="s">
        <v>3</v>
      </c>
      <c r="K1248" t="s">
        <v>833</v>
      </c>
      <c r="L1248">
        <v>1191</v>
      </c>
      <c r="N1248">
        <v>1013</v>
      </c>
      <c r="O1248" t="s">
        <v>831</v>
      </c>
      <c r="P1248" t="s">
        <v>831</v>
      </c>
      <c r="Q1248">
        <v>1</v>
      </c>
      <c r="W1248">
        <v>0</v>
      </c>
      <c r="X1248">
        <v>-1417349443</v>
      </c>
      <c r="Y1248">
        <v>0.71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1</v>
      </c>
      <c r="AJ1248">
        <v>1</v>
      </c>
      <c r="AK1248">
        <v>1</v>
      </c>
      <c r="AL1248">
        <v>1</v>
      </c>
      <c r="AN1248">
        <v>0</v>
      </c>
      <c r="AO1248">
        <v>1</v>
      </c>
      <c r="AP1248">
        <v>0</v>
      </c>
      <c r="AQ1248">
        <v>0</v>
      </c>
      <c r="AR1248">
        <v>0</v>
      </c>
      <c r="AS1248" t="s">
        <v>3</v>
      </c>
      <c r="AT1248">
        <v>0.71</v>
      </c>
      <c r="AU1248" t="s">
        <v>3</v>
      </c>
      <c r="AV1248">
        <v>2</v>
      </c>
      <c r="AW1248">
        <v>2</v>
      </c>
      <c r="AX1248">
        <v>33360925</v>
      </c>
      <c r="AY1248">
        <v>1</v>
      </c>
      <c r="AZ1248">
        <v>2048</v>
      </c>
      <c r="BA1248">
        <v>1518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CX1248">
        <f>Y1248*Source!I1212</f>
        <v>0.23855999999999999</v>
      </c>
      <c r="CY1248">
        <f>AD1248</f>
        <v>0</v>
      </c>
      <c r="CZ1248">
        <f>AH1248</f>
        <v>0</v>
      </c>
      <c r="DA1248">
        <f>AL1248</f>
        <v>1</v>
      </c>
      <c r="DB1248">
        <f>ROUND(ROUND(AT1248*CZ1248,2),2)</f>
        <v>0</v>
      </c>
      <c r="DC1248">
        <f>ROUND(ROUND(AT1248*AG1248,2),2)</f>
        <v>0</v>
      </c>
    </row>
    <row r="1249" spans="1:107">
      <c r="A1249">
        <f>ROW(Source!A1212)</f>
        <v>1212</v>
      </c>
      <c r="B1249">
        <v>33304975</v>
      </c>
      <c r="C1249">
        <v>33360793</v>
      </c>
      <c r="D1249">
        <v>31258491</v>
      </c>
      <c r="E1249">
        <v>1</v>
      </c>
      <c r="F1249">
        <v>1</v>
      </c>
      <c r="G1249">
        <v>1</v>
      </c>
      <c r="H1249">
        <v>2</v>
      </c>
      <c r="I1249" t="s">
        <v>834</v>
      </c>
      <c r="J1249" t="s">
        <v>835</v>
      </c>
      <c r="K1249" t="s">
        <v>836</v>
      </c>
      <c r="L1249">
        <v>1368</v>
      </c>
      <c r="N1249">
        <v>1011</v>
      </c>
      <c r="O1249" t="s">
        <v>837</v>
      </c>
      <c r="P1249" t="s">
        <v>837</v>
      </c>
      <c r="Q1249">
        <v>1</v>
      </c>
      <c r="W1249">
        <v>0</v>
      </c>
      <c r="X1249">
        <v>-1718674368</v>
      </c>
      <c r="Y1249">
        <v>0.42000000000000004</v>
      </c>
      <c r="AA1249">
        <v>0</v>
      </c>
      <c r="AB1249">
        <v>111.99</v>
      </c>
      <c r="AC1249">
        <v>13.5</v>
      </c>
      <c r="AD1249">
        <v>0</v>
      </c>
      <c r="AE1249">
        <v>0</v>
      </c>
      <c r="AF1249">
        <v>111.99</v>
      </c>
      <c r="AG1249">
        <v>13.5</v>
      </c>
      <c r="AH1249">
        <v>0</v>
      </c>
      <c r="AI1249">
        <v>1</v>
      </c>
      <c r="AJ1249">
        <v>1</v>
      </c>
      <c r="AK1249">
        <v>1</v>
      </c>
      <c r="AL1249">
        <v>1</v>
      </c>
      <c r="AN1249">
        <v>0</v>
      </c>
      <c r="AO1249">
        <v>1</v>
      </c>
      <c r="AP1249">
        <v>1</v>
      </c>
      <c r="AQ1249">
        <v>0</v>
      </c>
      <c r="AR1249">
        <v>0</v>
      </c>
      <c r="AS1249" t="s">
        <v>3</v>
      </c>
      <c r="AT1249">
        <v>0.28000000000000003</v>
      </c>
      <c r="AU1249" t="s">
        <v>21</v>
      </c>
      <c r="AV1249">
        <v>0</v>
      </c>
      <c r="AW1249">
        <v>2</v>
      </c>
      <c r="AX1249">
        <v>33360926</v>
      </c>
      <c r="AY1249">
        <v>1</v>
      </c>
      <c r="AZ1249">
        <v>0</v>
      </c>
      <c r="BA1249">
        <v>1519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CX1249">
        <f>Y1249*Source!I1212</f>
        <v>0.14112000000000002</v>
      </c>
      <c r="CY1249">
        <f>AB1249</f>
        <v>111.99</v>
      </c>
      <c r="CZ1249">
        <f>AF1249</f>
        <v>111.99</v>
      </c>
      <c r="DA1249">
        <f>AJ1249</f>
        <v>1</v>
      </c>
      <c r="DB1249">
        <f>ROUND(((ROUND(AT1249*CZ1249,2)*1.2)*1.25),2)</f>
        <v>47.04</v>
      </c>
      <c r="DC1249">
        <f>ROUND(((ROUND(AT1249*AG1249,2)*1.2)*1.25),2)</f>
        <v>5.67</v>
      </c>
    </row>
    <row r="1250" spans="1:107">
      <c r="A1250">
        <f>ROW(Source!A1212)</f>
        <v>1212</v>
      </c>
      <c r="B1250">
        <v>33304975</v>
      </c>
      <c r="C1250">
        <v>33360793</v>
      </c>
      <c r="D1250">
        <v>31258691</v>
      </c>
      <c r="E1250">
        <v>1</v>
      </c>
      <c r="F1250">
        <v>1</v>
      </c>
      <c r="G1250">
        <v>1</v>
      </c>
      <c r="H1250">
        <v>2</v>
      </c>
      <c r="I1250" t="s">
        <v>838</v>
      </c>
      <c r="J1250" t="s">
        <v>839</v>
      </c>
      <c r="K1250" t="s">
        <v>840</v>
      </c>
      <c r="L1250">
        <v>1368</v>
      </c>
      <c r="N1250">
        <v>1011</v>
      </c>
      <c r="O1250" t="s">
        <v>837</v>
      </c>
      <c r="P1250" t="s">
        <v>837</v>
      </c>
      <c r="Q1250">
        <v>1</v>
      </c>
      <c r="W1250">
        <v>0</v>
      </c>
      <c r="X1250">
        <v>1373224040</v>
      </c>
      <c r="Y1250">
        <v>15.075000000000001</v>
      </c>
      <c r="AA1250">
        <v>0</v>
      </c>
      <c r="AB1250">
        <v>3.12</v>
      </c>
      <c r="AC1250">
        <v>0</v>
      </c>
      <c r="AD1250">
        <v>0</v>
      </c>
      <c r="AE1250">
        <v>0</v>
      </c>
      <c r="AF1250">
        <v>3.12</v>
      </c>
      <c r="AG1250">
        <v>0</v>
      </c>
      <c r="AH1250">
        <v>0</v>
      </c>
      <c r="AI1250">
        <v>1</v>
      </c>
      <c r="AJ1250">
        <v>1</v>
      </c>
      <c r="AK1250">
        <v>1</v>
      </c>
      <c r="AL1250">
        <v>1</v>
      </c>
      <c r="AN1250">
        <v>0</v>
      </c>
      <c r="AO1250">
        <v>1</v>
      </c>
      <c r="AP1250">
        <v>1</v>
      </c>
      <c r="AQ1250">
        <v>0</v>
      </c>
      <c r="AR1250">
        <v>0</v>
      </c>
      <c r="AS1250" t="s">
        <v>3</v>
      </c>
      <c r="AT1250">
        <v>10.050000000000001</v>
      </c>
      <c r="AU1250" t="s">
        <v>21</v>
      </c>
      <c r="AV1250">
        <v>0</v>
      </c>
      <c r="AW1250">
        <v>2</v>
      </c>
      <c r="AX1250">
        <v>33360927</v>
      </c>
      <c r="AY1250">
        <v>1</v>
      </c>
      <c r="AZ1250">
        <v>0</v>
      </c>
      <c r="BA1250">
        <v>1520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CX1250">
        <f>Y1250*Source!I1212</f>
        <v>5.0652000000000008</v>
      </c>
      <c r="CY1250">
        <f>AB1250</f>
        <v>3.12</v>
      </c>
      <c r="CZ1250">
        <f>AF1250</f>
        <v>3.12</v>
      </c>
      <c r="DA1250">
        <f>AJ1250</f>
        <v>1</v>
      </c>
      <c r="DB1250">
        <f>ROUND(((ROUND(AT1250*CZ1250,2)*1.2)*1.25),2)</f>
        <v>47.04</v>
      </c>
      <c r="DC1250">
        <f>ROUND(((ROUND(AT1250*AG1250,2)*1.2)*1.25),2)</f>
        <v>0</v>
      </c>
    </row>
    <row r="1251" spans="1:107">
      <c r="A1251">
        <f>ROW(Source!A1212)</f>
        <v>1212</v>
      </c>
      <c r="B1251">
        <v>33304975</v>
      </c>
      <c r="C1251">
        <v>33360793</v>
      </c>
      <c r="D1251">
        <v>31258646</v>
      </c>
      <c r="E1251">
        <v>1</v>
      </c>
      <c r="F1251">
        <v>1</v>
      </c>
      <c r="G1251">
        <v>1</v>
      </c>
      <c r="H1251">
        <v>2</v>
      </c>
      <c r="I1251" t="s">
        <v>866</v>
      </c>
      <c r="J1251" t="s">
        <v>867</v>
      </c>
      <c r="K1251" t="s">
        <v>868</v>
      </c>
      <c r="L1251">
        <v>1368</v>
      </c>
      <c r="N1251">
        <v>1011</v>
      </c>
      <c r="O1251" t="s">
        <v>837</v>
      </c>
      <c r="P1251" t="s">
        <v>837</v>
      </c>
      <c r="Q1251">
        <v>1</v>
      </c>
      <c r="W1251">
        <v>0</v>
      </c>
      <c r="X1251">
        <v>-1985289705</v>
      </c>
      <c r="Y1251">
        <v>0.3</v>
      </c>
      <c r="AA1251">
        <v>0</v>
      </c>
      <c r="AB1251">
        <v>6.66</v>
      </c>
      <c r="AC1251">
        <v>0</v>
      </c>
      <c r="AD1251">
        <v>0</v>
      </c>
      <c r="AE1251">
        <v>0</v>
      </c>
      <c r="AF1251">
        <v>6.66</v>
      </c>
      <c r="AG1251">
        <v>0</v>
      </c>
      <c r="AH1251">
        <v>0</v>
      </c>
      <c r="AI1251">
        <v>1</v>
      </c>
      <c r="AJ1251">
        <v>1</v>
      </c>
      <c r="AK1251">
        <v>1</v>
      </c>
      <c r="AL1251">
        <v>1</v>
      </c>
      <c r="AN1251">
        <v>0</v>
      </c>
      <c r="AO1251">
        <v>1</v>
      </c>
      <c r="AP1251">
        <v>1</v>
      </c>
      <c r="AQ1251">
        <v>0</v>
      </c>
      <c r="AR1251">
        <v>0</v>
      </c>
      <c r="AS1251" t="s">
        <v>3</v>
      </c>
      <c r="AT1251">
        <v>0.2</v>
      </c>
      <c r="AU1251" t="s">
        <v>21</v>
      </c>
      <c r="AV1251">
        <v>0</v>
      </c>
      <c r="AW1251">
        <v>2</v>
      </c>
      <c r="AX1251">
        <v>33360928</v>
      </c>
      <c r="AY1251">
        <v>1</v>
      </c>
      <c r="AZ1251">
        <v>0</v>
      </c>
      <c r="BA1251">
        <v>1521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CX1251">
        <f>Y1251*Source!I1212</f>
        <v>0.1008</v>
      </c>
      <c r="CY1251">
        <f>AB1251</f>
        <v>6.66</v>
      </c>
      <c r="CZ1251">
        <f>AF1251</f>
        <v>6.66</v>
      </c>
      <c r="DA1251">
        <f>AJ1251</f>
        <v>1</v>
      </c>
      <c r="DB1251">
        <f>ROUND(((ROUND(AT1251*CZ1251,2)*1.2)*1.25),2)</f>
        <v>2</v>
      </c>
      <c r="DC1251">
        <f>ROUND(((ROUND(AT1251*AG1251,2)*1.2)*1.25),2)</f>
        <v>0</v>
      </c>
    </row>
    <row r="1252" spans="1:107">
      <c r="A1252">
        <f>ROW(Source!A1212)</f>
        <v>1212</v>
      </c>
      <c r="B1252">
        <v>33304975</v>
      </c>
      <c r="C1252">
        <v>33360793</v>
      </c>
      <c r="D1252">
        <v>31259879</v>
      </c>
      <c r="E1252">
        <v>1</v>
      </c>
      <c r="F1252">
        <v>1</v>
      </c>
      <c r="G1252">
        <v>1</v>
      </c>
      <c r="H1252">
        <v>2</v>
      </c>
      <c r="I1252" t="s">
        <v>841</v>
      </c>
      <c r="J1252" t="s">
        <v>842</v>
      </c>
      <c r="K1252" t="s">
        <v>843</v>
      </c>
      <c r="L1252">
        <v>1368</v>
      </c>
      <c r="N1252">
        <v>1011</v>
      </c>
      <c r="O1252" t="s">
        <v>837</v>
      </c>
      <c r="P1252" t="s">
        <v>837</v>
      </c>
      <c r="Q1252">
        <v>1</v>
      </c>
      <c r="W1252">
        <v>0</v>
      </c>
      <c r="X1252">
        <v>1372534845</v>
      </c>
      <c r="Y1252">
        <v>0.64500000000000002</v>
      </c>
      <c r="AA1252">
        <v>0</v>
      </c>
      <c r="AB1252">
        <v>65.709999999999994</v>
      </c>
      <c r="AC1252">
        <v>11.6</v>
      </c>
      <c r="AD1252">
        <v>0</v>
      </c>
      <c r="AE1252">
        <v>0</v>
      </c>
      <c r="AF1252">
        <v>65.709999999999994</v>
      </c>
      <c r="AG1252">
        <v>11.6</v>
      </c>
      <c r="AH1252">
        <v>0</v>
      </c>
      <c r="AI1252">
        <v>1</v>
      </c>
      <c r="AJ1252">
        <v>1</v>
      </c>
      <c r="AK1252">
        <v>1</v>
      </c>
      <c r="AL1252">
        <v>1</v>
      </c>
      <c r="AN1252">
        <v>0</v>
      </c>
      <c r="AO1252">
        <v>1</v>
      </c>
      <c r="AP1252">
        <v>1</v>
      </c>
      <c r="AQ1252">
        <v>0</v>
      </c>
      <c r="AR1252">
        <v>0</v>
      </c>
      <c r="AS1252" t="s">
        <v>3</v>
      </c>
      <c r="AT1252">
        <v>0.43</v>
      </c>
      <c r="AU1252" t="s">
        <v>21</v>
      </c>
      <c r="AV1252">
        <v>0</v>
      </c>
      <c r="AW1252">
        <v>2</v>
      </c>
      <c r="AX1252">
        <v>33360929</v>
      </c>
      <c r="AY1252">
        <v>1</v>
      </c>
      <c r="AZ1252">
        <v>0</v>
      </c>
      <c r="BA1252">
        <v>1522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CX1252">
        <f>Y1252*Source!I1212</f>
        <v>0.21672000000000002</v>
      </c>
      <c r="CY1252">
        <f>AB1252</f>
        <v>65.709999999999994</v>
      </c>
      <c r="CZ1252">
        <f>AF1252</f>
        <v>65.709999999999994</v>
      </c>
      <c r="DA1252">
        <f>AJ1252</f>
        <v>1</v>
      </c>
      <c r="DB1252">
        <f>ROUND(((ROUND(AT1252*CZ1252,2)*1.2)*1.25),2)</f>
        <v>42.39</v>
      </c>
      <c r="DC1252">
        <f>ROUND(((ROUND(AT1252*AG1252,2)*1.2)*1.25),2)</f>
        <v>7.49</v>
      </c>
    </row>
    <row r="1253" spans="1:107">
      <c r="A1253">
        <f>ROW(Source!A1212)</f>
        <v>1212</v>
      </c>
      <c r="B1253">
        <v>33304975</v>
      </c>
      <c r="C1253">
        <v>33360793</v>
      </c>
      <c r="D1253">
        <v>31260100</v>
      </c>
      <c r="E1253">
        <v>1</v>
      </c>
      <c r="F1253">
        <v>1</v>
      </c>
      <c r="G1253">
        <v>1</v>
      </c>
      <c r="H1253">
        <v>2</v>
      </c>
      <c r="I1253" t="s">
        <v>858</v>
      </c>
      <c r="J1253" t="s">
        <v>859</v>
      </c>
      <c r="K1253" t="s">
        <v>860</v>
      </c>
      <c r="L1253">
        <v>1368</v>
      </c>
      <c r="N1253">
        <v>1011</v>
      </c>
      <c r="O1253" t="s">
        <v>837</v>
      </c>
      <c r="P1253" t="s">
        <v>837</v>
      </c>
      <c r="Q1253">
        <v>1</v>
      </c>
      <c r="W1253">
        <v>0</v>
      </c>
      <c r="X1253">
        <v>-353815937</v>
      </c>
      <c r="Y1253">
        <v>1.9650000000000001</v>
      </c>
      <c r="AA1253">
        <v>0</v>
      </c>
      <c r="AB1253">
        <v>8.1</v>
      </c>
      <c r="AC1253">
        <v>0</v>
      </c>
      <c r="AD1253">
        <v>0</v>
      </c>
      <c r="AE1253">
        <v>0</v>
      </c>
      <c r="AF1253">
        <v>8.1</v>
      </c>
      <c r="AG1253">
        <v>0</v>
      </c>
      <c r="AH1253">
        <v>0</v>
      </c>
      <c r="AI1253">
        <v>1</v>
      </c>
      <c r="AJ1253">
        <v>1</v>
      </c>
      <c r="AK1253">
        <v>1</v>
      </c>
      <c r="AL1253">
        <v>1</v>
      </c>
      <c r="AN1253">
        <v>0</v>
      </c>
      <c r="AO1253">
        <v>1</v>
      </c>
      <c r="AP1253">
        <v>1</v>
      </c>
      <c r="AQ1253">
        <v>0</v>
      </c>
      <c r="AR1253">
        <v>0</v>
      </c>
      <c r="AS1253" t="s">
        <v>3</v>
      </c>
      <c r="AT1253">
        <v>1.31</v>
      </c>
      <c r="AU1253" t="s">
        <v>21</v>
      </c>
      <c r="AV1253">
        <v>0</v>
      </c>
      <c r="AW1253">
        <v>2</v>
      </c>
      <c r="AX1253">
        <v>33360930</v>
      </c>
      <c r="AY1253">
        <v>1</v>
      </c>
      <c r="AZ1253">
        <v>0</v>
      </c>
      <c r="BA1253">
        <v>1523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CX1253">
        <f>Y1253*Source!I1212</f>
        <v>0.66024000000000005</v>
      </c>
      <c r="CY1253">
        <f>AB1253</f>
        <v>8.1</v>
      </c>
      <c r="CZ1253">
        <f>AF1253</f>
        <v>8.1</v>
      </c>
      <c r="DA1253">
        <f>AJ1253</f>
        <v>1</v>
      </c>
      <c r="DB1253">
        <f>ROUND(((ROUND(AT1253*CZ1253,2)*1.2)*1.25),2)</f>
        <v>15.92</v>
      </c>
      <c r="DC1253">
        <f>ROUND(((ROUND(AT1253*AG1253,2)*1.2)*1.25),2)</f>
        <v>0</v>
      </c>
    </row>
    <row r="1254" spans="1:107">
      <c r="A1254">
        <f>ROW(Source!A1212)</f>
        <v>1212</v>
      </c>
      <c r="B1254">
        <v>33304975</v>
      </c>
      <c r="C1254">
        <v>33360793</v>
      </c>
      <c r="D1254">
        <v>31178369</v>
      </c>
      <c r="E1254">
        <v>1</v>
      </c>
      <c r="F1254">
        <v>1</v>
      </c>
      <c r="G1254">
        <v>1</v>
      </c>
      <c r="H1254">
        <v>3</v>
      </c>
      <c r="I1254" t="s">
        <v>915</v>
      </c>
      <c r="J1254" t="s">
        <v>916</v>
      </c>
      <c r="K1254" t="s">
        <v>917</v>
      </c>
      <c r="L1254">
        <v>1346</v>
      </c>
      <c r="N1254">
        <v>1009</v>
      </c>
      <c r="O1254" t="s">
        <v>78</v>
      </c>
      <c r="P1254" t="s">
        <v>78</v>
      </c>
      <c r="Q1254">
        <v>1</v>
      </c>
      <c r="W1254">
        <v>0</v>
      </c>
      <c r="X1254">
        <v>1730218770</v>
      </c>
      <c r="Y1254">
        <v>7.08</v>
      </c>
      <c r="AA1254">
        <v>39.020000000000003</v>
      </c>
      <c r="AB1254">
        <v>0</v>
      </c>
      <c r="AC1254">
        <v>0</v>
      </c>
      <c r="AD1254">
        <v>0</v>
      </c>
      <c r="AE1254">
        <v>39.020000000000003</v>
      </c>
      <c r="AF1254">
        <v>0</v>
      </c>
      <c r="AG1254">
        <v>0</v>
      </c>
      <c r="AH1254">
        <v>0</v>
      </c>
      <c r="AI1254">
        <v>1</v>
      </c>
      <c r="AJ1254">
        <v>1</v>
      </c>
      <c r="AK1254">
        <v>1</v>
      </c>
      <c r="AL1254">
        <v>1</v>
      </c>
      <c r="AN1254">
        <v>0</v>
      </c>
      <c r="AO1254">
        <v>1</v>
      </c>
      <c r="AP1254">
        <v>0</v>
      </c>
      <c r="AQ1254">
        <v>0</v>
      </c>
      <c r="AR1254">
        <v>0</v>
      </c>
      <c r="AS1254" t="s">
        <v>3</v>
      </c>
      <c r="AT1254">
        <v>7.08</v>
      </c>
      <c r="AU1254" t="s">
        <v>3</v>
      </c>
      <c r="AV1254">
        <v>0</v>
      </c>
      <c r="AW1254">
        <v>2</v>
      </c>
      <c r="AX1254">
        <v>33360931</v>
      </c>
      <c r="AY1254">
        <v>1</v>
      </c>
      <c r="AZ1254">
        <v>0</v>
      </c>
      <c r="BA1254">
        <v>1524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CX1254">
        <f>Y1254*Source!I1212</f>
        <v>2.3788800000000001</v>
      </c>
      <c r="CY1254">
        <f>AA1254</f>
        <v>39.020000000000003</v>
      </c>
      <c r="CZ1254">
        <f>AE1254</f>
        <v>39.020000000000003</v>
      </c>
      <c r="DA1254">
        <f>AI1254</f>
        <v>1</v>
      </c>
      <c r="DB1254">
        <f>ROUND(ROUND(AT1254*CZ1254,2),2)</f>
        <v>276.26</v>
      </c>
      <c r="DC1254">
        <f>ROUND(ROUND(AT1254*AG1254,2),2)</f>
        <v>0</v>
      </c>
    </row>
    <row r="1255" spans="1:107">
      <c r="A1255">
        <f>ROW(Source!A1212)</f>
        <v>1212</v>
      </c>
      <c r="B1255">
        <v>33304975</v>
      </c>
      <c r="C1255">
        <v>33360793</v>
      </c>
      <c r="D1255">
        <v>31179550</v>
      </c>
      <c r="E1255">
        <v>1</v>
      </c>
      <c r="F1255">
        <v>1</v>
      </c>
      <c r="G1255">
        <v>1</v>
      </c>
      <c r="H1255">
        <v>3</v>
      </c>
      <c r="I1255" t="s">
        <v>861</v>
      </c>
      <c r="J1255" t="s">
        <v>862</v>
      </c>
      <c r="K1255" t="s">
        <v>863</v>
      </c>
      <c r="L1255">
        <v>1348</v>
      </c>
      <c r="N1255">
        <v>1009</v>
      </c>
      <c r="O1255" t="s">
        <v>32</v>
      </c>
      <c r="P1255" t="s">
        <v>32</v>
      </c>
      <c r="Q1255">
        <v>1000</v>
      </c>
      <c r="W1255">
        <v>0</v>
      </c>
      <c r="X1255">
        <v>-1068056325</v>
      </c>
      <c r="Y1255">
        <v>3.3E-4</v>
      </c>
      <c r="AA1255">
        <v>10362</v>
      </c>
      <c r="AB1255">
        <v>0</v>
      </c>
      <c r="AC1255">
        <v>0</v>
      </c>
      <c r="AD1255">
        <v>0</v>
      </c>
      <c r="AE1255">
        <v>10362</v>
      </c>
      <c r="AF1255">
        <v>0</v>
      </c>
      <c r="AG1255">
        <v>0</v>
      </c>
      <c r="AH1255">
        <v>0</v>
      </c>
      <c r="AI1255">
        <v>1</v>
      </c>
      <c r="AJ1255">
        <v>1</v>
      </c>
      <c r="AK1255">
        <v>1</v>
      </c>
      <c r="AL1255">
        <v>1</v>
      </c>
      <c r="AN1255">
        <v>0</v>
      </c>
      <c r="AO1255">
        <v>1</v>
      </c>
      <c r="AP1255">
        <v>0</v>
      </c>
      <c r="AQ1255">
        <v>0</v>
      </c>
      <c r="AR1255">
        <v>0</v>
      </c>
      <c r="AS1255" t="s">
        <v>3</v>
      </c>
      <c r="AT1255">
        <v>3.3E-4</v>
      </c>
      <c r="AU1255" t="s">
        <v>3</v>
      </c>
      <c r="AV1255">
        <v>0</v>
      </c>
      <c r="AW1255">
        <v>2</v>
      </c>
      <c r="AX1255">
        <v>33360932</v>
      </c>
      <c r="AY1255">
        <v>1</v>
      </c>
      <c r="AZ1255">
        <v>0</v>
      </c>
      <c r="BA1255">
        <v>1525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CX1255">
        <f>Y1255*Source!I1212</f>
        <v>1.1088000000000001E-4</v>
      </c>
      <c r="CY1255">
        <f>AA1255</f>
        <v>10362</v>
      </c>
      <c r="CZ1255">
        <f>AE1255</f>
        <v>10362</v>
      </c>
      <c r="DA1255">
        <f>AI1255</f>
        <v>1</v>
      </c>
      <c r="DB1255">
        <f>ROUND(ROUND(AT1255*CZ1255,2),2)</f>
        <v>3.42</v>
      </c>
      <c r="DC1255">
        <f>ROUND(ROUND(AT1255*AG1255,2),2)</f>
        <v>0</v>
      </c>
    </row>
    <row r="1256" spans="1:107">
      <c r="A1256">
        <f>ROW(Source!A1212)</f>
        <v>1212</v>
      </c>
      <c r="B1256">
        <v>33304975</v>
      </c>
      <c r="C1256">
        <v>33360793</v>
      </c>
      <c r="D1256">
        <v>31180727</v>
      </c>
      <c r="E1256">
        <v>1</v>
      </c>
      <c r="F1256">
        <v>1</v>
      </c>
      <c r="G1256">
        <v>1</v>
      </c>
      <c r="H1256">
        <v>3</v>
      </c>
      <c r="I1256" t="s">
        <v>844</v>
      </c>
      <c r="J1256" t="s">
        <v>845</v>
      </c>
      <c r="K1256" t="s">
        <v>846</v>
      </c>
      <c r="L1256">
        <v>1348</v>
      </c>
      <c r="N1256">
        <v>1009</v>
      </c>
      <c r="O1256" t="s">
        <v>32</v>
      </c>
      <c r="P1256" t="s">
        <v>32</v>
      </c>
      <c r="Q1256">
        <v>1000</v>
      </c>
      <c r="W1256">
        <v>0</v>
      </c>
      <c r="X1256">
        <v>-437906794</v>
      </c>
      <c r="Y1256">
        <v>8.0000000000000002E-3</v>
      </c>
      <c r="AA1256">
        <v>9040.01</v>
      </c>
      <c r="AB1256">
        <v>0</v>
      </c>
      <c r="AC1256">
        <v>0</v>
      </c>
      <c r="AD1256">
        <v>0</v>
      </c>
      <c r="AE1256">
        <v>9040.01</v>
      </c>
      <c r="AF1256">
        <v>0</v>
      </c>
      <c r="AG1256">
        <v>0</v>
      </c>
      <c r="AH1256">
        <v>0</v>
      </c>
      <c r="AI1256">
        <v>1</v>
      </c>
      <c r="AJ1256">
        <v>1</v>
      </c>
      <c r="AK1256">
        <v>1</v>
      </c>
      <c r="AL1256">
        <v>1</v>
      </c>
      <c r="AN1256">
        <v>0</v>
      </c>
      <c r="AO1256">
        <v>1</v>
      </c>
      <c r="AP1256">
        <v>0</v>
      </c>
      <c r="AQ1256">
        <v>0</v>
      </c>
      <c r="AR1256">
        <v>0</v>
      </c>
      <c r="AS1256" t="s">
        <v>3</v>
      </c>
      <c r="AT1256">
        <v>8.0000000000000002E-3</v>
      </c>
      <c r="AU1256" t="s">
        <v>3</v>
      </c>
      <c r="AV1256">
        <v>0</v>
      </c>
      <c r="AW1256">
        <v>2</v>
      </c>
      <c r="AX1256">
        <v>33360933</v>
      </c>
      <c r="AY1256">
        <v>1</v>
      </c>
      <c r="AZ1256">
        <v>0</v>
      </c>
      <c r="BA1256">
        <v>1526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CX1256">
        <f>Y1256*Source!I1212</f>
        <v>2.6880000000000003E-3</v>
      </c>
      <c r="CY1256">
        <f>AA1256</f>
        <v>9040.01</v>
      </c>
      <c r="CZ1256">
        <f>AE1256</f>
        <v>9040.01</v>
      </c>
      <c r="DA1256">
        <f>AI1256</f>
        <v>1</v>
      </c>
      <c r="DB1256">
        <f>ROUND(ROUND(AT1256*CZ1256,2),2)</f>
        <v>72.319999999999993</v>
      </c>
      <c r="DC1256">
        <f>ROUND(ROUND(AT1256*AG1256,2),2)</f>
        <v>0</v>
      </c>
    </row>
    <row r="1257" spans="1:107">
      <c r="A1257">
        <f>ROW(Source!A1212)</f>
        <v>1212</v>
      </c>
      <c r="B1257">
        <v>33304975</v>
      </c>
      <c r="C1257">
        <v>33360793</v>
      </c>
      <c r="D1257">
        <v>31181610</v>
      </c>
      <c r="E1257">
        <v>1</v>
      </c>
      <c r="F1257">
        <v>1</v>
      </c>
      <c r="G1257">
        <v>1</v>
      </c>
      <c r="H1257">
        <v>3</v>
      </c>
      <c r="I1257" t="s">
        <v>847</v>
      </c>
      <c r="J1257" t="s">
        <v>848</v>
      </c>
      <c r="K1257" t="s">
        <v>849</v>
      </c>
      <c r="L1257">
        <v>1346</v>
      </c>
      <c r="N1257">
        <v>1009</v>
      </c>
      <c r="O1257" t="s">
        <v>78</v>
      </c>
      <c r="P1257" t="s">
        <v>78</v>
      </c>
      <c r="Q1257">
        <v>1</v>
      </c>
      <c r="W1257">
        <v>0</v>
      </c>
      <c r="X1257">
        <v>-731615568</v>
      </c>
      <c r="Y1257">
        <v>9.91</v>
      </c>
      <c r="AA1257">
        <v>23.09</v>
      </c>
      <c r="AB1257">
        <v>0</v>
      </c>
      <c r="AC1257">
        <v>0</v>
      </c>
      <c r="AD1257">
        <v>0</v>
      </c>
      <c r="AE1257">
        <v>23.09</v>
      </c>
      <c r="AF1257">
        <v>0</v>
      </c>
      <c r="AG1257">
        <v>0</v>
      </c>
      <c r="AH1257">
        <v>0</v>
      </c>
      <c r="AI1257">
        <v>1</v>
      </c>
      <c r="AJ1257">
        <v>1</v>
      </c>
      <c r="AK1257">
        <v>1</v>
      </c>
      <c r="AL1257">
        <v>1</v>
      </c>
      <c r="AN1257">
        <v>0</v>
      </c>
      <c r="AO1257">
        <v>1</v>
      </c>
      <c r="AP1257">
        <v>0</v>
      </c>
      <c r="AQ1257">
        <v>0</v>
      </c>
      <c r="AR1257">
        <v>0</v>
      </c>
      <c r="AS1257" t="s">
        <v>3</v>
      </c>
      <c r="AT1257">
        <v>9.91</v>
      </c>
      <c r="AU1257" t="s">
        <v>3</v>
      </c>
      <c r="AV1257">
        <v>0</v>
      </c>
      <c r="AW1257">
        <v>2</v>
      </c>
      <c r="AX1257">
        <v>33360934</v>
      </c>
      <c r="AY1257">
        <v>1</v>
      </c>
      <c r="AZ1257">
        <v>0</v>
      </c>
      <c r="BA1257">
        <v>1527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CX1257">
        <f>Y1257*Source!I1212</f>
        <v>3.3297600000000003</v>
      </c>
      <c r="CY1257">
        <f>AA1257</f>
        <v>23.09</v>
      </c>
      <c r="CZ1257">
        <f>AE1257</f>
        <v>23.09</v>
      </c>
      <c r="DA1257">
        <f>AI1257</f>
        <v>1</v>
      </c>
      <c r="DB1257">
        <f>ROUND(ROUND(AT1257*CZ1257,2),2)</f>
        <v>228.82</v>
      </c>
      <c r="DC1257">
        <f>ROUND(ROUND(AT1257*AG1257,2),2)</f>
        <v>0</v>
      </c>
    </row>
    <row r="1258" spans="1:107">
      <c r="A1258">
        <f>ROW(Source!A1213)</f>
        <v>1213</v>
      </c>
      <c r="B1258">
        <v>33304960</v>
      </c>
      <c r="C1258">
        <v>33360793</v>
      </c>
      <c r="D1258">
        <v>31172061</v>
      </c>
      <c r="E1258">
        <v>1</v>
      </c>
      <c r="F1258">
        <v>1</v>
      </c>
      <c r="G1258">
        <v>1</v>
      </c>
      <c r="H1258">
        <v>1</v>
      </c>
      <c r="I1258" t="s">
        <v>850</v>
      </c>
      <c r="J1258" t="s">
        <v>3</v>
      </c>
      <c r="K1258" t="s">
        <v>851</v>
      </c>
      <c r="L1258">
        <v>1191</v>
      </c>
      <c r="N1258">
        <v>1013</v>
      </c>
      <c r="O1258" t="s">
        <v>831</v>
      </c>
      <c r="P1258" t="s">
        <v>831</v>
      </c>
      <c r="Q1258">
        <v>1</v>
      </c>
      <c r="W1258">
        <v>0</v>
      </c>
      <c r="X1258">
        <v>-784637506</v>
      </c>
      <c r="Y1258">
        <v>138.08279999999999</v>
      </c>
      <c r="AA1258">
        <v>0</v>
      </c>
      <c r="AB1258">
        <v>0</v>
      </c>
      <c r="AC1258">
        <v>0</v>
      </c>
      <c r="AD1258">
        <v>8.74</v>
      </c>
      <c r="AE1258">
        <v>0</v>
      </c>
      <c r="AF1258">
        <v>0</v>
      </c>
      <c r="AG1258">
        <v>0</v>
      </c>
      <c r="AH1258">
        <v>8.74</v>
      </c>
      <c r="AI1258">
        <v>1</v>
      </c>
      <c r="AJ1258">
        <v>1</v>
      </c>
      <c r="AK1258">
        <v>1</v>
      </c>
      <c r="AL1258">
        <v>1</v>
      </c>
      <c r="AN1258">
        <v>0</v>
      </c>
      <c r="AO1258">
        <v>1</v>
      </c>
      <c r="AP1258">
        <v>1</v>
      </c>
      <c r="AQ1258">
        <v>0</v>
      </c>
      <c r="AR1258">
        <v>0</v>
      </c>
      <c r="AS1258" t="s">
        <v>3</v>
      </c>
      <c r="AT1258">
        <v>100.06</v>
      </c>
      <c r="AU1258" t="s">
        <v>22</v>
      </c>
      <c r="AV1258">
        <v>1</v>
      </c>
      <c r="AW1258">
        <v>2</v>
      </c>
      <c r="AX1258">
        <v>33360924</v>
      </c>
      <c r="AY1258">
        <v>1</v>
      </c>
      <c r="AZ1258">
        <v>0</v>
      </c>
      <c r="BA1258">
        <v>1533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CX1258">
        <f>Y1258*Source!I1213</f>
        <v>46.395820800000003</v>
      </c>
      <c r="CY1258">
        <f>AD1258</f>
        <v>8.74</v>
      </c>
      <c r="CZ1258">
        <f>AH1258</f>
        <v>8.74</v>
      </c>
      <c r="DA1258">
        <f>AL1258</f>
        <v>1</v>
      </c>
      <c r="DB1258">
        <f>ROUND(((ROUND(AT1258*CZ1258,2)*1.2)*1.15),2)</f>
        <v>1206.8399999999999</v>
      </c>
      <c r="DC1258">
        <f>ROUND(((ROUND(AT1258*AG1258,2)*1.2)*1.15),2)</f>
        <v>0</v>
      </c>
    </row>
    <row r="1259" spans="1:107">
      <c r="A1259">
        <f>ROW(Source!A1213)</f>
        <v>1213</v>
      </c>
      <c r="B1259">
        <v>33304960</v>
      </c>
      <c r="C1259">
        <v>33360793</v>
      </c>
      <c r="D1259">
        <v>31172011</v>
      </c>
      <c r="E1259">
        <v>1</v>
      </c>
      <c r="F1259">
        <v>1</v>
      </c>
      <c r="G1259">
        <v>1</v>
      </c>
      <c r="H1259">
        <v>1</v>
      </c>
      <c r="I1259" t="s">
        <v>832</v>
      </c>
      <c r="J1259" t="s">
        <v>3</v>
      </c>
      <c r="K1259" t="s">
        <v>833</v>
      </c>
      <c r="L1259">
        <v>1191</v>
      </c>
      <c r="N1259">
        <v>1013</v>
      </c>
      <c r="O1259" t="s">
        <v>831</v>
      </c>
      <c r="P1259" t="s">
        <v>831</v>
      </c>
      <c r="Q1259">
        <v>1</v>
      </c>
      <c r="W1259">
        <v>0</v>
      </c>
      <c r="X1259">
        <v>-1417349443</v>
      </c>
      <c r="Y1259">
        <v>0.71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1</v>
      </c>
      <c r="AJ1259">
        <v>1</v>
      </c>
      <c r="AK1259">
        <v>1</v>
      </c>
      <c r="AL1259">
        <v>1</v>
      </c>
      <c r="AN1259">
        <v>0</v>
      </c>
      <c r="AO1259">
        <v>1</v>
      </c>
      <c r="AP1259">
        <v>0</v>
      </c>
      <c r="AQ1259">
        <v>0</v>
      </c>
      <c r="AR1259">
        <v>0</v>
      </c>
      <c r="AS1259" t="s">
        <v>3</v>
      </c>
      <c r="AT1259">
        <v>0.71</v>
      </c>
      <c r="AU1259" t="s">
        <v>3</v>
      </c>
      <c r="AV1259">
        <v>2</v>
      </c>
      <c r="AW1259">
        <v>2</v>
      </c>
      <c r="AX1259">
        <v>33360925</v>
      </c>
      <c r="AY1259">
        <v>1</v>
      </c>
      <c r="AZ1259">
        <v>2048</v>
      </c>
      <c r="BA1259">
        <v>1534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CX1259">
        <f>Y1259*Source!I1213</f>
        <v>0.23855999999999999</v>
      </c>
      <c r="CY1259">
        <f>AD1259</f>
        <v>0</v>
      </c>
      <c r="CZ1259">
        <f>AH1259</f>
        <v>0</v>
      </c>
      <c r="DA1259">
        <f>AL1259</f>
        <v>1</v>
      </c>
      <c r="DB1259">
        <f>ROUND(ROUND(AT1259*CZ1259,2),2)</f>
        <v>0</v>
      </c>
      <c r="DC1259">
        <f>ROUND(ROUND(AT1259*AG1259,2),2)</f>
        <v>0</v>
      </c>
    </row>
    <row r="1260" spans="1:107">
      <c r="A1260">
        <f>ROW(Source!A1213)</f>
        <v>1213</v>
      </c>
      <c r="B1260">
        <v>33304960</v>
      </c>
      <c r="C1260">
        <v>33360793</v>
      </c>
      <c r="D1260">
        <v>31258491</v>
      </c>
      <c r="E1260">
        <v>1</v>
      </c>
      <c r="F1260">
        <v>1</v>
      </c>
      <c r="G1260">
        <v>1</v>
      </c>
      <c r="H1260">
        <v>2</v>
      </c>
      <c r="I1260" t="s">
        <v>834</v>
      </c>
      <c r="J1260" t="s">
        <v>835</v>
      </c>
      <c r="K1260" t="s">
        <v>836</v>
      </c>
      <c r="L1260">
        <v>1368</v>
      </c>
      <c r="N1260">
        <v>1011</v>
      </c>
      <c r="O1260" t="s">
        <v>837</v>
      </c>
      <c r="P1260" t="s">
        <v>837</v>
      </c>
      <c r="Q1260">
        <v>1</v>
      </c>
      <c r="W1260">
        <v>0</v>
      </c>
      <c r="X1260">
        <v>-1718674368</v>
      </c>
      <c r="Y1260">
        <v>0.42000000000000004</v>
      </c>
      <c r="AA1260">
        <v>0</v>
      </c>
      <c r="AB1260">
        <v>111.99</v>
      </c>
      <c r="AC1260">
        <v>13.5</v>
      </c>
      <c r="AD1260">
        <v>0</v>
      </c>
      <c r="AE1260">
        <v>0</v>
      </c>
      <c r="AF1260">
        <v>111.99</v>
      </c>
      <c r="AG1260">
        <v>13.5</v>
      </c>
      <c r="AH1260">
        <v>0</v>
      </c>
      <c r="AI1260">
        <v>1</v>
      </c>
      <c r="AJ1260">
        <v>1</v>
      </c>
      <c r="AK1260">
        <v>1</v>
      </c>
      <c r="AL1260">
        <v>1</v>
      </c>
      <c r="AN1260">
        <v>0</v>
      </c>
      <c r="AO1260">
        <v>1</v>
      </c>
      <c r="AP1260">
        <v>1</v>
      </c>
      <c r="AQ1260">
        <v>0</v>
      </c>
      <c r="AR1260">
        <v>0</v>
      </c>
      <c r="AS1260" t="s">
        <v>3</v>
      </c>
      <c r="AT1260">
        <v>0.28000000000000003</v>
      </c>
      <c r="AU1260" t="s">
        <v>21</v>
      </c>
      <c r="AV1260">
        <v>0</v>
      </c>
      <c r="AW1260">
        <v>2</v>
      </c>
      <c r="AX1260">
        <v>33360926</v>
      </c>
      <c r="AY1260">
        <v>1</v>
      </c>
      <c r="AZ1260">
        <v>0</v>
      </c>
      <c r="BA1260">
        <v>1535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CX1260">
        <f>Y1260*Source!I1213</f>
        <v>0.14112000000000002</v>
      </c>
      <c r="CY1260">
        <f>AB1260</f>
        <v>111.99</v>
      </c>
      <c r="CZ1260">
        <f>AF1260</f>
        <v>111.99</v>
      </c>
      <c r="DA1260">
        <f>AJ1260</f>
        <v>1</v>
      </c>
      <c r="DB1260">
        <f>ROUND(((ROUND(AT1260*CZ1260,2)*1.2)*1.25),2)</f>
        <v>47.04</v>
      </c>
      <c r="DC1260">
        <f>ROUND(((ROUND(AT1260*AG1260,2)*1.2)*1.25),2)</f>
        <v>5.67</v>
      </c>
    </row>
    <row r="1261" spans="1:107">
      <c r="A1261">
        <f>ROW(Source!A1213)</f>
        <v>1213</v>
      </c>
      <c r="B1261">
        <v>33304960</v>
      </c>
      <c r="C1261">
        <v>33360793</v>
      </c>
      <c r="D1261">
        <v>31258691</v>
      </c>
      <c r="E1261">
        <v>1</v>
      </c>
      <c r="F1261">
        <v>1</v>
      </c>
      <c r="G1261">
        <v>1</v>
      </c>
      <c r="H1261">
        <v>2</v>
      </c>
      <c r="I1261" t="s">
        <v>838</v>
      </c>
      <c r="J1261" t="s">
        <v>839</v>
      </c>
      <c r="K1261" t="s">
        <v>840</v>
      </c>
      <c r="L1261">
        <v>1368</v>
      </c>
      <c r="N1261">
        <v>1011</v>
      </c>
      <c r="O1261" t="s">
        <v>837</v>
      </c>
      <c r="P1261" t="s">
        <v>837</v>
      </c>
      <c r="Q1261">
        <v>1</v>
      </c>
      <c r="W1261">
        <v>0</v>
      </c>
      <c r="X1261">
        <v>1373224040</v>
      </c>
      <c r="Y1261">
        <v>15.075000000000001</v>
      </c>
      <c r="AA1261">
        <v>0</v>
      </c>
      <c r="AB1261">
        <v>3.12</v>
      </c>
      <c r="AC1261">
        <v>0</v>
      </c>
      <c r="AD1261">
        <v>0</v>
      </c>
      <c r="AE1261">
        <v>0</v>
      </c>
      <c r="AF1261">
        <v>3.12</v>
      </c>
      <c r="AG1261">
        <v>0</v>
      </c>
      <c r="AH1261">
        <v>0</v>
      </c>
      <c r="AI1261">
        <v>1</v>
      </c>
      <c r="AJ1261">
        <v>1</v>
      </c>
      <c r="AK1261">
        <v>1</v>
      </c>
      <c r="AL1261">
        <v>1</v>
      </c>
      <c r="AN1261">
        <v>0</v>
      </c>
      <c r="AO1261">
        <v>1</v>
      </c>
      <c r="AP1261">
        <v>1</v>
      </c>
      <c r="AQ1261">
        <v>0</v>
      </c>
      <c r="AR1261">
        <v>0</v>
      </c>
      <c r="AS1261" t="s">
        <v>3</v>
      </c>
      <c r="AT1261">
        <v>10.050000000000001</v>
      </c>
      <c r="AU1261" t="s">
        <v>21</v>
      </c>
      <c r="AV1261">
        <v>0</v>
      </c>
      <c r="AW1261">
        <v>2</v>
      </c>
      <c r="AX1261">
        <v>33360927</v>
      </c>
      <c r="AY1261">
        <v>1</v>
      </c>
      <c r="AZ1261">
        <v>0</v>
      </c>
      <c r="BA1261">
        <v>1536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CX1261">
        <f>Y1261*Source!I1213</f>
        <v>5.0652000000000008</v>
      </c>
      <c r="CY1261">
        <f>AB1261</f>
        <v>3.12</v>
      </c>
      <c r="CZ1261">
        <f>AF1261</f>
        <v>3.12</v>
      </c>
      <c r="DA1261">
        <f>AJ1261</f>
        <v>1</v>
      </c>
      <c r="DB1261">
        <f>ROUND(((ROUND(AT1261*CZ1261,2)*1.2)*1.25),2)</f>
        <v>47.04</v>
      </c>
      <c r="DC1261">
        <f>ROUND(((ROUND(AT1261*AG1261,2)*1.2)*1.25),2)</f>
        <v>0</v>
      </c>
    </row>
    <row r="1262" spans="1:107">
      <c r="A1262">
        <f>ROW(Source!A1213)</f>
        <v>1213</v>
      </c>
      <c r="B1262">
        <v>33304960</v>
      </c>
      <c r="C1262">
        <v>33360793</v>
      </c>
      <c r="D1262">
        <v>31258646</v>
      </c>
      <c r="E1262">
        <v>1</v>
      </c>
      <c r="F1262">
        <v>1</v>
      </c>
      <c r="G1262">
        <v>1</v>
      </c>
      <c r="H1262">
        <v>2</v>
      </c>
      <c r="I1262" t="s">
        <v>866</v>
      </c>
      <c r="J1262" t="s">
        <v>867</v>
      </c>
      <c r="K1262" t="s">
        <v>868</v>
      </c>
      <c r="L1262">
        <v>1368</v>
      </c>
      <c r="N1262">
        <v>1011</v>
      </c>
      <c r="O1262" t="s">
        <v>837</v>
      </c>
      <c r="P1262" t="s">
        <v>837</v>
      </c>
      <c r="Q1262">
        <v>1</v>
      </c>
      <c r="W1262">
        <v>0</v>
      </c>
      <c r="X1262">
        <v>-1985289705</v>
      </c>
      <c r="Y1262">
        <v>0.3</v>
      </c>
      <c r="AA1262">
        <v>0</v>
      </c>
      <c r="AB1262">
        <v>6.66</v>
      </c>
      <c r="AC1262">
        <v>0</v>
      </c>
      <c r="AD1262">
        <v>0</v>
      </c>
      <c r="AE1262">
        <v>0</v>
      </c>
      <c r="AF1262">
        <v>6.66</v>
      </c>
      <c r="AG1262">
        <v>0</v>
      </c>
      <c r="AH1262">
        <v>0</v>
      </c>
      <c r="AI1262">
        <v>1</v>
      </c>
      <c r="AJ1262">
        <v>1</v>
      </c>
      <c r="AK1262">
        <v>1</v>
      </c>
      <c r="AL1262">
        <v>1</v>
      </c>
      <c r="AN1262">
        <v>0</v>
      </c>
      <c r="AO1262">
        <v>1</v>
      </c>
      <c r="AP1262">
        <v>1</v>
      </c>
      <c r="AQ1262">
        <v>0</v>
      </c>
      <c r="AR1262">
        <v>0</v>
      </c>
      <c r="AS1262" t="s">
        <v>3</v>
      </c>
      <c r="AT1262">
        <v>0.2</v>
      </c>
      <c r="AU1262" t="s">
        <v>21</v>
      </c>
      <c r="AV1262">
        <v>0</v>
      </c>
      <c r="AW1262">
        <v>2</v>
      </c>
      <c r="AX1262">
        <v>33360928</v>
      </c>
      <c r="AY1262">
        <v>1</v>
      </c>
      <c r="AZ1262">
        <v>0</v>
      </c>
      <c r="BA1262">
        <v>1537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CX1262">
        <f>Y1262*Source!I1213</f>
        <v>0.1008</v>
      </c>
      <c r="CY1262">
        <f>AB1262</f>
        <v>6.66</v>
      </c>
      <c r="CZ1262">
        <f>AF1262</f>
        <v>6.66</v>
      </c>
      <c r="DA1262">
        <f>AJ1262</f>
        <v>1</v>
      </c>
      <c r="DB1262">
        <f>ROUND(((ROUND(AT1262*CZ1262,2)*1.2)*1.25),2)</f>
        <v>2</v>
      </c>
      <c r="DC1262">
        <f>ROUND(((ROUND(AT1262*AG1262,2)*1.2)*1.25),2)</f>
        <v>0</v>
      </c>
    </row>
    <row r="1263" spans="1:107">
      <c r="A1263">
        <f>ROW(Source!A1213)</f>
        <v>1213</v>
      </c>
      <c r="B1263">
        <v>33304960</v>
      </c>
      <c r="C1263">
        <v>33360793</v>
      </c>
      <c r="D1263">
        <v>31259879</v>
      </c>
      <c r="E1263">
        <v>1</v>
      </c>
      <c r="F1263">
        <v>1</v>
      </c>
      <c r="G1263">
        <v>1</v>
      </c>
      <c r="H1263">
        <v>2</v>
      </c>
      <c r="I1263" t="s">
        <v>841</v>
      </c>
      <c r="J1263" t="s">
        <v>842</v>
      </c>
      <c r="K1263" t="s">
        <v>843</v>
      </c>
      <c r="L1263">
        <v>1368</v>
      </c>
      <c r="N1263">
        <v>1011</v>
      </c>
      <c r="O1263" t="s">
        <v>837</v>
      </c>
      <c r="P1263" t="s">
        <v>837</v>
      </c>
      <c r="Q1263">
        <v>1</v>
      </c>
      <c r="W1263">
        <v>0</v>
      </c>
      <c r="X1263">
        <v>1372534845</v>
      </c>
      <c r="Y1263">
        <v>0.64500000000000002</v>
      </c>
      <c r="AA1263">
        <v>0</v>
      </c>
      <c r="AB1263">
        <v>65.709999999999994</v>
      </c>
      <c r="AC1263">
        <v>11.6</v>
      </c>
      <c r="AD1263">
        <v>0</v>
      </c>
      <c r="AE1263">
        <v>0</v>
      </c>
      <c r="AF1263">
        <v>65.709999999999994</v>
      </c>
      <c r="AG1263">
        <v>11.6</v>
      </c>
      <c r="AH1263">
        <v>0</v>
      </c>
      <c r="AI1263">
        <v>1</v>
      </c>
      <c r="AJ1263">
        <v>1</v>
      </c>
      <c r="AK1263">
        <v>1</v>
      </c>
      <c r="AL1263">
        <v>1</v>
      </c>
      <c r="AN1263">
        <v>0</v>
      </c>
      <c r="AO1263">
        <v>1</v>
      </c>
      <c r="AP1263">
        <v>1</v>
      </c>
      <c r="AQ1263">
        <v>0</v>
      </c>
      <c r="AR1263">
        <v>0</v>
      </c>
      <c r="AS1263" t="s">
        <v>3</v>
      </c>
      <c r="AT1263">
        <v>0.43</v>
      </c>
      <c r="AU1263" t="s">
        <v>21</v>
      </c>
      <c r="AV1263">
        <v>0</v>
      </c>
      <c r="AW1263">
        <v>2</v>
      </c>
      <c r="AX1263">
        <v>33360929</v>
      </c>
      <c r="AY1263">
        <v>1</v>
      </c>
      <c r="AZ1263">
        <v>0</v>
      </c>
      <c r="BA1263">
        <v>1538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CX1263">
        <f>Y1263*Source!I1213</f>
        <v>0.21672000000000002</v>
      </c>
      <c r="CY1263">
        <f>AB1263</f>
        <v>65.709999999999994</v>
      </c>
      <c r="CZ1263">
        <f>AF1263</f>
        <v>65.709999999999994</v>
      </c>
      <c r="DA1263">
        <f>AJ1263</f>
        <v>1</v>
      </c>
      <c r="DB1263">
        <f>ROUND(((ROUND(AT1263*CZ1263,2)*1.2)*1.25),2)</f>
        <v>42.39</v>
      </c>
      <c r="DC1263">
        <f>ROUND(((ROUND(AT1263*AG1263,2)*1.2)*1.25),2)</f>
        <v>7.49</v>
      </c>
    </row>
    <row r="1264" spans="1:107">
      <c r="A1264">
        <f>ROW(Source!A1213)</f>
        <v>1213</v>
      </c>
      <c r="B1264">
        <v>33304960</v>
      </c>
      <c r="C1264">
        <v>33360793</v>
      </c>
      <c r="D1264">
        <v>31260100</v>
      </c>
      <c r="E1264">
        <v>1</v>
      </c>
      <c r="F1264">
        <v>1</v>
      </c>
      <c r="G1264">
        <v>1</v>
      </c>
      <c r="H1264">
        <v>2</v>
      </c>
      <c r="I1264" t="s">
        <v>858</v>
      </c>
      <c r="J1264" t="s">
        <v>859</v>
      </c>
      <c r="K1264" t="s">
        <v>860</v>
      </c>
      <c r="L1264">
        <v>1368</v>
      </c>
      <c r="N1264">
        <v>1011</v>
      </c>
      <c r="O1264" t="s">
        <v>837</v>
      </c>
      <c r="P1264" t="s">
        <v>837</v>
      </c>
      <c r="Q1264">
        <v>1</v>
      </c>
      <c r="W1264">
        <v>0</v>
      </c>
      <c r="X1264">
        <v>-353815937</v>
      </c>
      <c r="Y1264">
        <v>1.9650000000000001</v>
      </c>
      <c r="AA1264">
        <v>0</v>
      </c>
      <c r="AB1264">
        <v>8.1</v>
      </c>
      <c r="AC1264">
        <v>0</v>
      </c>
      <c r="AD1264">
        <v>0</v>
      </c>
      <c r="AE1264">
        <v>0</v>
      </c>
      <c r="AF1264">
        <v>8.1</v>
      </c>
      <c r="AG1264">
        <v>0</v>
      </c>
      <c r="AH1264">
        <v>0</v>
      </c>
      <c r="AI1264">
        <v>1</v>
      </c>
      <c r="AJ1264">
        <v>1</v>
      </c>
      <c r="AK1264">
        <v>1</v>
      </c>
      <c r="AL1264">
        <v>1</v>
      </c>
      <c r="AN1264">
        <v>0</v>
      </c>
      <c r="AO1264">
        <v>1</v>
      </c>
      <c r="AP1264">
        <v>1</v>
      </c>
      <c r="AQ1264">
        <v>0</v>
      </c>
      <c r="AR1264">
        <v>0</v>
      </c>
      <c r="AS1264" t="s">
        <v>3</v>
      </c>
      <c r="AT1264">
        <v>1.31</v>
      </c>
      <c r="AU1264" t="s">
        <v>21</v>
      </c>
      <c r="AV1264">
        <v>0</v>
      </c>
      <c r="AW1264">
        <v>2</v>
      </c>
      <c r="AX1264">
        <v>33360930</v>
      </c>
      <c r="AY1264">
        <v>1</v>
      </c>
      <c r="AZ1264">
        <v>0</v>
      </c>
      <c r="BA1264">
        <v>1539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CX1264">
        <f>Y1264*Source!I1213</f>
        <v>0.66024000000000005</v>
      </c>
      <c r="CY1264">
        <f>AB1264</f>
        <v>8.1</v>
      </c>
      <c r="CZ1264">
        <f>AF1264</f>
        <v>8.1</v>
      </c>
      <c r="DA1264">
        <f>AJ1264</f>
        <v>1</v>
      </c>
      <c r="DB1264">
        <f>ROUND(((ROUND(AT1264*CZ1264,2)*1.2)*1.25),2)</f>
        <v>15.92</v>
      </c>
      <c r="DC1264">
        <f>ROUND(((ROUND(AT1264*AG1264,2)*1.2)*1.25),2)</f>
        <v>0</v>
      </c>
    </row>
    <row r="1265" spans="1:107">
      <c r="A1265">
        <f>ROW(Source!A1213)</f>
        <v>1213</v>
      </c>
      <c r="B1265">
        <v>33304960</v>
      </c>
      <c r="C1265">
        <v>33360793</v>
      </c>
      <c r="D1265">
        <v>31178369</v>
      </c>
      <c r="E1265">
        <v>1</v>
      </c>
      <c r="F1265">
        <v>1</v>
      </c>
      <c r="G1265">
        <v>1</v>
      </c>
      <c r="H1265">
        <v>3</v>
      </c>
      <c r="I1265" t="s">
        <v>915</v>
      </c>
      <c r="J1265" t="s">
        <v>916</v>
      </c>
      <c r="K1265" t="s">
        <v>917</v>
      </c>
      <c r="L1265">
        <v>1346</v>
      </c>
      <c r="N1265">
        <v>1009</v>
      </c>
      <c r="O1265" t="s">
        <v>78</v>
      </c>
      <c r="P1265" t="s">
        <v>78</v>
      </c>
      <c r="Q1265">
        <v>1</v>
      </c>
      <c r="W1265">
        <v>0</v>
      </c>
      <c r="X1265">
        <v>1730218770</v>
      </c>
      <c r="Y1265">
        <v>7.08</v>
      </c>
      <c r="AA1265">
        <v>39.020000000000003</v>
      </c>
      <c r="AB1265">
        <v>0</v>
      </c>
      <c r="AC1265">
        <v>0</v>
      </c>
      <c r="AD1265">
        <v>0</v>
      </c>
      <c r="AE1265">
        <v>39.020000000000003</v>
      </c>
      <c r="AF1265">
        <v>0</v>
      </c>
      <c r="AG1265">
        <v>0</v>
      </c>
      <c r="AH1265">
        <v>0</v>
      </c>
      <c r="AI1265">
        <v>1</v>
      </c>
      <c r="AJ1265">
        <v>1</v>
      </c>
      <c r="AK1265">
        <v>1</v>
      </c>
      <c r="AL1265">
        <v>1</v>
      </c>
      <c r="AN1265">
        <v>0</v>
      </c>
      <c r="AO1265">
        <v>1</v>
      </c>
      <c r="AP1265">
        <v>0</v>
      </c>
      <c r="AQ1265">
        <v>0</v>
      </c>
      <c r="AR1265">
        <v>0</v>
      </c>
      <c r="AS1265" t="s">
        <v>3</v>
      </c>
      <c r="AT1265">
        <v>7.08</v>
      </c>
      <c r="AU1265" t="s">
        <v>3</v>
      </c>
      <c r="AV1265">
        <v>0</v>
      </c>
      <c r="AW1265">
        <v>2</v>
      </c>
      <c r="AX1265">
        <v>33360931</v>
      </c>
      <c r="AY1265">
        <v>1</v>
      </c>
      <c r="AZ1265">
        <v>0</v>
      </c>
      <c r="BA1265">
        <v>1540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CX1265">
        <f>Y1265*Source!I1213</f>
        <v>2.3788800000000001</v>
      </c>
      <c r="CY1265">
        <f>AA1265</f>
        <v>39.020000000000003</v>
      </c>
      <c r="CZ1265">
        <f>AE1265</f>
        <v>39.020000000000003</v>
      </c>
      <c r="DA1265">
        <f>AI1265</f>
        <v>1</v>
      </c>
      <c r="DB1265">
        <f>ROUND(ROUND(AT1265*CZ1265,2),2)</f>
        <v>276.26</v>
      </c>
      <c r="DC1265">
        <f>ROUND(ROUND(AT1265*AG1265,2),2)</f>
        <v>0</v>
      </c>
    </row>
    <row r="1266" spans="1:107">
      <c r="A1266">
        <f>ROW(Source!A1213)</f>
        <v>1213</v>
      </c>
      <c r="B1266">
        <v>33304960</v>
      </c>
      <c r="C1266">
        <v>33360793</v>
      </c>
      <c r="D1266">
        <v>31179550</v>
      </c>
      <c r="E1266">
        <v>1</v>
      </c>
      <c r="F1266">
        <v>1</v>
      </c>
      <c r="G1266">
        <v>1</v>
      </c>
      <c r="H1266">
        <v>3</v>
      </c>
      <c r="I1266" t="s">
        <v>861</v>
      </c>
      <c r="J1266" t="s">
        <v>862</v>
      </c>
      <c r="K1266" t="s">
        <v>863</v>
      </c>
      <c r="L1266">
        <v>1348</v>
      </c>
      <c r="N1266">
        <v>1009</v>
      </c>
      <c r="O1266" t="s">
        <v>32</v>
      </c>
      <c r="P1266" t="s">
        <v>32</v>
      </c>
      <c r="Q1266">
        <v>1000</v>
      </c>
      <c r="W1266">
        <v>0</v>
      </c>
      <c r="X1266">
        <v>-1068056325</v>
      </c>
      <c r="Y1266">
        <v>3.3E-4</v>
      </c>
      <c r="AA1266">
        <v>10362</v>
      </c>
      <c r="AB1266">
        <v>0</v>
      </c>
      <c r="AC1266">
        <v>0</v>
      </c>
      <c r="AD1266">
        <v>0</v>
      </c>
      <c r="AE1266">
        <v>10362</v>
      </c>
      <c r="AF1266">
        <v>0</v>
      </c>
      <c r="AG1266">
        <v>0</v>
      </c>
      <c r="AH1266">
        <v>0</v>
      </c>
      <c r="AI1266">
        <v>1</v>
      </c>
      <c r="AJ1266">
        <v>1</v>
      </c>
      <c r="AK1266">
        <v>1</v>
      </c>
      <c r="AL1266">
        <v>1</v>
      </c>
      <c r="AN1266">
        <v>0</v>
      </c>
      <c r="AO1266">
        <v>1</v>
      </c>
      <c r="AP1266">
        <v>0</v>
      </c>
      <c r="AQ1266">
        <v>0</v>
      </c>
      <c r="AR1266">
        <v>0</v>
      </c>
      <c r="AS1266" t="s">
        <v>3</v>
      </c>
      <c r="AT1266">
        <v>3.3E-4</v>
      </c>
      <c r="AU1266" t="s">
        <v>3</v>
      </c>
      <c r="AV1266">
        <v>0</v>
      </c>
      <c r="AW1266">
        <v>2</v>
      </c>
      <c r="AX1266">
        <v>33360932</v>
      </c>
      <c r="AY1266">
        <v>1</v>
      </c>
      <c r="AZ1266">
        <v>0</v>
      </c>
      <c r="BA1266">
        <v>1541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CX1266">
        <f>Y1266*Source!I1213</f>
        <v>1.1088000000000001E-4</v>
      </c>
      <c r="CY1266">
        <f>AA1266</f>
        <v>10362</v>
      </c>
      <c r="CZ1266">
        <f>AE1266</f>
        <v>10362</v>
      </c>
      <c r="DA1266">
        <f>AI1266</f>
        <v>1</v>
      </c>
      <c r="DB1266">
        <f>ROUND(ROUND(AT1266*CZ1266,2),2)</f>
        <v>3.42</v>
      </c>
      <c r="DC1266">
        <f>ROUND(ROUND(AT1266*AG1266,2),2)</f>
        <v>0</v>
      </c>
    </row>
    <row r="1267" spans="1:107">
      <c r="A1267">
        <f>ROW(Source!A1213)</f>
        <v>1213</v>
      </c>
      <c r="B1267">
        <v>33304960</v>
      </c>
      <c r="C1267">
        <v>33360793</v>
      </c>
      <c r="D1267">
        <v>31180727</v>
      </c>
      <c r="E1267">
        <v>1</v>
      </c>
      <c r="F1267">
        <v>1</v>
      </c>
      <c r="G1267">
        <v>1</v>
      </c>
      <c r="H1267">
        <v>3</v>
      </c>
      <c r="I1267" t="s">
        <v>844</v>
      </c>
      <c r="J1267" t="s">
        <v>845</v>
      </c>
      <c r="K1267" t="s">
        <v>846</v>
      </c>
      <c r="L1267">
        <v>1348</v>
      </c>
      <c r="N1267">
        <v>1009</v>
      </c>
      <c r="O1267" t="s">
        <v>32</v>
      </c>
      <c r="P1267" t="s">
        <v>32</v>
      </c>
      <c r="Q1267">
        <v>1000</v>
      </c>
      <c r="W1267">
        <v>0</v>
      </c>
      <c r="X1267">
        <v>-437906794</v>
      </c>
      <c r="Y1267">
        <v>8.0000000000000002E-3</v>
      </c>
      <c r="AA1267">
        <v>9040.01</v>
      </c>
      <c r="AB1267">
        <v>0</v>
      </c>
      <c r="AC1267">
        <v>0</v>
      </c>
      <c r="AD1267">
        <v>0</v>
      </c>
      <c r="AE1267">
        <v>9040.01</v>
      </c>
      <c r="AF1267">
        <v>0</v>
      </c>
      <c r="AG1267">
        <v>0</v>
      </c>
      <c r="AH1267">
        <v>0</v>
      </c>
      <c r="AI1267">
        <v>1</v>
      </c>
      <c r="AJ1267">
        <v>1</v>
      </c>
      <c r="AK1267">
        <v>1</v>
      </c>
      <c r="AL1267">
        <v>1</v>
      </c>
      <c r="AN1267">
        <v>0</v>
      </c>
      <c r="AO1267">
        <v>1</v>
      </c>
      <c r="AP1267">
        <v>0</v>
      </c>
      <c r="AQ1267">
        <v>0</v>
      </c>
      <c r="AR1267">
        <v>0</v>
      </c>
      <c r="AS1267" t="s">
        <v>3</v>
      </c>
      <c r="AT1267">
        <v>8.0000000000000002E-3</v>
      </c>
      <c r="AU1267" t="s">
        <v>3</v>
      </c>
      <c r="AV1267">
        <v>0</v>
      </c>
      <c r="AW1267">
        <v>2</v>
      </c>
      <c r="AX1267">
        <v>33360933</v>
      </c>
      <c r="AY1267">
        <v>1</v>
      </c>
      <c r="AZ1267">
        <v>0</v>
      </c>
      <c r="BA1267">
        <v>1542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CX1267">
        <f>Y1267*Source!I1213</f>
        <v>2.6880000000000003E-3</v>
      </c>
      <c r="CY1267">
        <f>AA1267</f>
        <v>9040.01</v>
      </c>
      <c r="CZ1267">
        <f>AE1267</f>
        <v>9040.01</v>
      </c>
      <c r="DA1267">
        <f>AI1267</f>
        <v>1</v>
      </c>
      <c r="DB1267">
        <f>ROUND(ROUND(AT1267*CZ1267,2),2)</f>
        <v>72.319999999999993</v>
      </c>
      <c r="DC1267">
        <f>ROUND(ROUND(AT1267*AG1267,2),2)</f>
        <v>0</v>
      </c>
    </row>
    <row r="1268" spans="1:107">
      <c r="A1268">
        <f>ROW(Source!A1213)</f>
        <v>1213</v>
      </c>
      <c r="B1268">
        <v>33304960</v>
      </c>
      <c r="C1268">
        <v>33360793</v>
      </c>
      <c r="D1268">
        <v>31181610</v>
      </c>
      <c r="E1268">
        <v>1</v>
      </c>
      <c r="F1268">
        <v>1</v>
      </c>
      <c r="G1268">
        <v>1</v>
      </c>
      <c r="H1268">
        <v>3</v>
      </c>
      <c r="I1268" t="s">
        <v>847</v>
      </c>
      <c r="J1268" t="s">
        <v>848</v>
      </c>
      <c r="K1268" t="s">
        <v>849</v>
      </c>
      <c r="L1268">
        <v>1346</v>
      </c>
      <c r="N1268">
        <v>1009</v>
      </c>
      <c r="O1268" t="s">
        <v>78</v>
      </c>
      <c r="P1268" t="s">
        <v>78</v>
      </c>
      <c r="Q1268">
        <v>1</v>
      </c>
      <c r="W1268">
        <v>0</v>
      </c>
      <c r="X1268">
        <v>-731615568</v>
      </c>
      <c r="Y1268">
        <v>9.91</v>
      </c>
      <c r="AA1268">
        <v>23.09</v>
      </c>
      <c r="AB1268">
        <v>0</v>
      </c>
      <c r="AC1268">
        <v>0</v>
      </c>
      <c r="AD1268">
        <v>0</v>
      </c>
      <c r="AE1268">
        <v>23.09</v>
      </c>
      <c r="AF1268">
        <v>0</v>
      </c>
      <c r="AG1268">
        <v>0</v>
      </c>
      <c r="AH1268">
        <v>0</v>
      </c>
      <c r="AI1268">
        <v>1</v>
      </c>
      <c r="AJ1268">
        <v>1</v>
      </c>
      <c r="AK1268">
        <v>1</v>
      </c>
      <c r="AL1268">
        <v>1</v>
      </c>
      <c r="AN1268">
        <v>0</v>
      </c>
      <c r="AO1268">
        <v>1</v>
      </c>
      <c r="AP1268">
        <v>0</v>
      </c>
      <c r="AQ1268">
        <v>0</v>
      </c>
      <c r="AR1268">
        <v>0</v>
      </c>
      <c r="AS1268" t="s">
        <v>3</v>
      </c>
      <c r="AT1268">
        <v>9.91</v>
      </c>
      <c r="AU1268" t="s">
        <v>3</v>
      </c>
      <c r="AV1268">
        <v>0</v>
      </c>
      <c r="AW1268">
        <v>2</v>
      </c>
      <c r="AX1268">
        <v>33360934</v>
      </c>
      <c r="AY1268">
        <v>1</v>
      </c>
      <c r="AZ1268">
        <v>0</v>
      </c>
      <c r="BA1268">
        <v>1543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CX1268">
        <f>Y1268*Source!I1213</f>
        <v>3.3297600000000003</v>
      </c>
      <c r="CY1268">
        <f>AA1268</f>
        <v>23.09</v>
      </c>
      <c r="CZ1268">
        <f>AE1268</f>
        <v>23.09</v>
      </c>
      <c r="DA1268">
        <f>AI1268</f>
        <v>1</v>
      </c>
      <c r="DB1268">
        <f>ROUND(ROUND(AT1268*CZ1268,2),2)</f>
        <v>228.82</v>
      </c>
      <c r="DC1268">
        <f>ROUND(ROUND(AT1268*AG1268,2),2)</f>
        <v>0</v>
      </c>
    </row>
    <row r="1269" spans="1:107">
      <c r="A1269">
        <f>ROW(Source!A1216)</f>
        <v>1216</v>
      </c>
      <c r="B1269">
        <v>33304975</v>
      </c>
      <c r="C1269">
        <v>33360822</v>
      </c>
      <c r="D1269">
        <v>31172061</v>
      </c>
      <c r="E1269">
        <v>1</v>
      </c>
      <c r="F1269">
        <v>1</v>
      </c>
      <c r="G1269">
        <v>1</v>
      </c>
      <c r="H1269">
        <v>1</v>
      </c>
      <c r="I1269" t="s">
        <v>850</v>
      </c>
      <c r="J1269" t="s">
        <v>3</v>
      </c>
      <c r="K1269" t="s">
        <v>851</v>
      </c>
      <c r="L1269">
        <v>1191</v>
      </c>
      <c r="N1269">
        <v>1013</v>
      </c>
      <c r="O1269" t="s">
        <v>831</v>
      </c>
      <c r="P1269" t="s">
        <v>831</v>
      </c>
      <c r="Q1269">
        <v>1</v>
      </c>
      <c r="W1269">
        <v>0</v>
      </c>
      <c r="X1269">
        <v>-784637506</v>
      </c>
      <c r="Y1269">
        <v>111.61439999999999</v>
      </c>
      <c r="AA1269">
        <v>0</v>
      </c>
      <c r="AB1269">
        <v>0</v>
      </c>
      <c r="AC1269">
        <v>0</v>
      </c>
      <c r="AD1269">
        <v>8.74</v>
      </c>
      <c r="AE1269">
        <v>0</v>
      </c>
      <c r="AF1269">
        <v>0</v>
      </c>
      <c r="AG1269">
        <v>0</v>
      </c>
      <c r="AH1269">
        <v>8.74</v>
      </c>
      <c r="AI1269">
        <v>1</v>
      </c>
      <c r="AJ1269">
        <v>1</v>
      </c>
      <c r="AK1269">
        <v>1</v>
      </c>
      <c r="AL1269">
        <v>1</v>
      </c>
      <c r="AN1269">
        <v>0</v>
      </c>
      <c r="AO1269">
        <v>1</v>
      </c>
      <c r="AP1269">
        <v>1</v>
      </c>
      <c r="AQ1269">
        <v>0</v>
      </c>
      <c r="AR1269">
        <v>0</v>
      </c>
      <c r="AS1269" t="s">
        <v>3</v>
      </c>
      <c r="AT1269">
        <v>80.88</v>
      </c>
      <c r="AU1269" t="s">
        <v>22</v>
      </c>
      <c r="AV1269">
        <v>1</v>
      </c>
      <c r="AW1269">
        <v>2</v>
      </c>
      <c r="AX1269">
        <v>33360834</v>
      </c>
      <c r="AY1269">
        <v>1</v>
      </c>
      <c r="AZ1269">
        <v>0</v>
      </c>
      <c r="BA1269">
        <v>1549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CX1269">
        <f>Y1269*Source!I1216</f>
        <v>15.140270131199998</v>
      </c>
      <c r="CY1269">
        <f>AD1269</f>
        <v>8.74</v>
      </c>
      <c r="CZ1269">
        <f>AH1269</f>
        <v>8.74</v>
      </c>
      <c r="DA1269">
        <f>AL1269</f>
        <v>1</v>
      </c>
      <c r="DB1269">
        <f>ROUND(((ROUND(AT1269*CZ1269,2)*1.2)*1.15),2)</f>
        <v>975.51</v>
      </c>
      <c r="DC1269">
        <f>ROUND(((ROUND(AT1269*AG1269,2)*1.2)*1.15),2)</f>
        <v>0</v>
      </c>
    </row>
    <row r="1270" spans="1:107">
      <c r="A1270">
        <f>ROW(Source!A1216)</f>
        <v>1216</v>
      </c>
      <c r="B1270">
        <v>33304975</v>
      </c>
      <c r="C1270">
        <v>33360822</v>
      </c>
      <c r="D1270">
        <v>31172011</v>
      </c>
      <c r="E1270">
        <v>1</v>
      </c>
      <c r="F1270">
        <v>1</v>
      </c>
      <c r="G1270">
        <v>1</v>
      </c>
      <c r="H1270">
        <v>1</v>
      </c>
      <c r="I1270" t="s">
        <v>832</v>
      </c>
      <c r="J1270" t="s">
        <v>3</v>
      </c>
      <c r="K1270" t="s">
        <v>833</v>
      </c>
      <c r="L1270">
        <v>1191</v>
      </c>
      <c r="N1270">
        <v>1013</v>
      </c>
      <c r="O1270" t="s">
        <v>831</v>
      </c>
      <c r="P1270" t="s">
        <v>831</v>
      </c>
      <c r="Q1270">
        <v>1</v>
      </c>
      <c r="W1270">
        <v>0</v>
      </c>
      <c r="X1270">
        <v>-1417349443</v>
      </c>
      <c r="Y1270">
        <v>0.69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1</v>
      </c>
      <c r="AJ1270">
        <v>1</v>
      </c>
      <c r="AK1270">
        <v>1</v>
      </c>
      <c r="AL1270">
        <v>1</v>
      </c>
      <c r="AN1270">
        <v>0</v>
      </c>
      <c r="AO1270">
        <v>1</v>
      </c>
      <c r="AP1270">
        <v>0</v>
      </c>
      <c r="AQ1270">
        <v>0</v>
      </c>
      <c r="AR1270">
        <v>0</v>
      </c>
      <c r="AS1270" t="s">
        <v>3</v>
      </c>
      <c r="AT1270">
        <v>0.69</v>
      </c>
      <c r="AU1270" t="s">
        <v>3</v>
      </c>
      <c r="AV1270">
        <v>2</v>
      </c>
      <c r="AW1270">
        <v>2</v>
      </c>
      <c r="AX1270">
        <v>33360835</v>
      </c>
      <c r="AY1270">
        <v>1</v>
      </c>
      <c r="AZ1270">
        <v>2048</v>
      </c>
      <c r="BA1270">
        <v>1550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CX1270">
        <f>Y1270*Source!I1216</f>
        <v>9.3597119999999992E-2</v>
      </c>
      <c r="CY1270">
        <f>AD1270</f>
        <v>0</v>
      </c>
      <c r="CZ1270">
        <f>AH1270</f>
        <v>0</v>
      </c>
      <c r="DA1270">
        <f>AL1270</f>
        <v>1</v>
      </c>
      <c r="DB1270">
        <f>ROUND(ROUND(AT1270*CZ1270,2),2)</f>
        <v>0</v>
      </c>
      <c r="DC1270">
        <f>ROUND(ROUND(AT1270*AG1270,2),2)</f>
        <v>0</v>
      </c>
    </row>
    <row r="1271" spans="1:107">
      <c r="A1271">
        <f>ROW(Source!A1216)</f>
        <v>1216</v>
      </c>
      <c r="B1271">
        <v>33304975</v>
      </c>
      <c r="C1271">
        <v>33360822</v>
      </c>
      <c r="D1271">
        <v>31258491</v>
      </c>
      <c r="E1271">
        <v>1</v>
      </c>
      <c r="F1271">
        <v>1</v>
      </c>
      <c r="G1271">
        <v>1</v>
      </c>
      <c r="H1271">
        <v>2</v>
      </c>
      <c r="I1271" t="s">
        <v>834</v>
      </c>
      <c r="J1271" t="s">
        <v>835</v>
      </c>
      <c r="K1271" t="s">
        <v>836</v>
      </c>
      <c r="L1271">
        <v>1368</v>
      </c>
      <c r="N1271">
        <v>1011</v>
      </c>
      <c r="O1271" t="s">
        <v>837</v>
      </c>
      <c r="P1271" t="s">
        <v>837</v>
      </c>
      <c r="Q1271">
        <v>1</v>
      </c>
      <c r="W1271">
        <v>0</v>
      </c>
      <c r="X1271">
        <v>-1718674368</v>
      </c>
      <c r="Y1271">
        <v>0.42000000000000004</v>
      </c>
      <c r="AA1271">
        <v>0</v>
      </c>
      <c r="AB1271">
        <v>111.99</v>
      </c>
      <c r="AC1271">
        <v>13.5</v>
      </c>
      <c r="AD1271">
        <v>0</v>
      </c>
      <c r="AE1271">
        <v>0</v>
      </c>
      <c r="AF1271">
        <v>111.99</v>
      </c>
      <c r="AG1271">
        <v>13.5</v>
      </c>
      <c r="AH1271">
        <v>0</v>
      </c>
      <c r="AI1271">
        <v>1</v>
      </c>
      <c r="AJ1271">
        <v>1</v>
      </c>
      <c r="AK1271">
        <v>1</v>
      </c>
      <c r="AL1271">
        <v>1</v>
      </c>
      <c r="AN1271">
        <v>0</v>
      </c>
      <c r="AO1271">
        <v>1</v>
      </c>
      <c r="AP1271">
        <v>1</v>
      </c>
      <c r="AQ1271">
        <v>0</v>
      </c>
      <c r="AR1271">
        <v>0</v>
      </c>
      <c r="AS1271" t="s">
        <v>3</v>
      </c>
      <c r="AT1271">
        <v>0.28000000000000003</v>
      </c>
      <c r="AU1271" t="s">
        <v>21</v>
      </c>
      <c r="AV1271">
        <v>0</v>
      </c>
      <c r="AW1271">
        <v>2</v>
      </c>
      <c r="AX1271">
        <v>33360836</v>
      </c>
      <c r="AY1271">
        <v>1</v>
      </c>
      <c r="AZ1271">
        <v>0</v>
      </c>
      <c r="BA1271">
        <v>1551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CX1271">
        <f>Y1271*Source!I1216</f>
        <v>5.6972160000000001E-2</v>
      </c>
      <c r="CY1271">
        <f>AB1271</f>
        <v>111.99</v>
      </c>
      <c r="CZ1271">
        <f>AF1271</f>
        <v>111.99</v>
      </c>
      <c r="DA1271">
        <f>AJ1271</f>
        <v>1</v>
      </c>
      <c r="DB1271">
        <f>ROUND(((ROUND(AT1271*CZ1271,2)*1.2)*1.25),2)</f>
        <v>47.04</v>
      </c>
      <c r="DC1271">
        <f>ROUND(((ROUND(AT1271*AG1271,2)*1.2)*1.25),2)</f>
        <v>5.67</v>
      </c>
    </row>
    <row r="1272" spans="1:107">
      <c r="A1272">
        <f>ROW(Source!A1216)</f>
        <v>1216</v>
      </c>
      <c r="B1272">
        <v>33304975</v>
      </c>
      <c r="C1272">
        <v>33360822</v>
      </c>
      <c r="D1272">
        <v>31258691</v>
      </c>
      <c r="E1272">
        <v>1</v>
      </c>
      <c r="F1272">
        <v>1</v>
      </c>
      <c r="G1272">
        <v>1</v>
      </c>
      <c r="H1272">
        <v>2</v>
      </c>
      <c r="I1272" t="s">
        <v>838</v>
      </c>
      <c r="J1272" t="s">
        <v>839</v>
      </c>
      <c r="K1272" t="s">
        <v>840</v>
      </c>
      <c r="L1272">
        <v>1368</v>
      </c>
      <c r="N1272">
        <v>1011</v>
      </c>
      <c r="O1272" t="s">
        <v>837</v>
      </c>
      <c r="P1272" t="s">
        <v>837</v>
      </c>
      <c r="Q1272">
        <v>1</v>
      </c>
      <c r="W1272">
        <v>0</v>
      </c>
      <c r="X1272">
        <v>1373224040</v>
      </c>
      <c r="Y1272">
        <v>15.075000000000001</v>
      </c>
      <c r="AA1272">
        <v>0</v>
      </c>
      <c r="AB1272">
        <v>3.12</v>
      </c>
      <c r="AC1272">
        <v>0</v>
      </c>
      <c r="AD1272">
        <v>0</v>
      </c>
      <c r="AE1272">
        <v>0</v>
      </c>
      <c r="AF1272">
        <v>3.12</v>
      </c>
      <c r="AG1272">
        <v>0</v>
      </c>
      <c r="AH1272">
        <v>0</v>
      </c>
      <c r="AI1272">
        <v>1</v>
      </c>
      <c r="AJ1272">
        <v>1</v>
      </c>
      <c r="AK1272">
        <v>1</v>
      </c>
      <c r="AL1272">
        <v>1</v>
      </c>
      <c r="AN1272">
        <v>0</v>
      </c>
      <c r="AO1272">
        <v>1</v>
      </c>
      <c r="AP1272">
        <v>1</v>
      </c>
      <c r="AQ1272">
        <v>0</v>
      </c>
      <c r="AR1272">
        <v>0</v>
      </c>
      <c r="AS1272" t="s">
        <v>3</v>
      </c>
      <c r="AT1272">
        <v>10.050000000000001</v>
      </c>
      <c r="AU1272" t="s">
        <v>21</v>
      </c>
      <c r="AV1272">
        <v>0</v>
      </c>
      <c r="AW1272">
        <v>2</v>
      </c>
      <c r="AX1272">
        <v>33360837</v>
      </c>
      <c r="AY1272">
        <v>1</v>
      </c>
      <c r="AZ1272">
        <v>0</v>
      </c>
      <c r="BA1272">
        <v>1552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CX1272">
        <f>Y1272*Source!I1216</f>
        <v>2.0448936</v>
      </c>
      <c r="CY1272">
        <f>AB1272</f>
        <v>3.12</v>
      </c>
      <c r="CZ1272">
        <f>AF1272</f>
        <v>3.12</v>
      </c>
      <c r="DA1272">
        <f>AJ1272</f>
        <v>1</v>
      </c>
      <c r="DB1272">
        <f>ROUND(((ROUND(AT1272*CZ1272,2)*1.2)*1.25),2)</f>
        <v>47.04</v>
      </c>
      <c r="DC1272">
        <f>ROUND(((ROUND(AT1272*AG1272,2)*1.2)*1.25),2)</f>
        <v>0</v>
      </c>
    </row>
    <row r="1273" spans="1:107">
      <c r="A1273">
        <f>ROW(Source!A1216)</f>
        <v>1216</v>
      </c>
      <c r="B1273">
        <v>33304975</v>
      </c>
      <c r="C1273">
        <v>33360822</v>
      </c>
      <c r="D1273">
        <v>31258646</v>
      </c>
      <c r="E1273">
        <v>1</v>
      </c>
      <c r="F1273">
        <v>1</v>
      </c>
      <c r="G1273">
        <v>1</v>
      </c>
      <c r="H1273">
        <v>2</v>
      </c>
      <c r="I1273" t="s">
        <v>866</v>
      </c>
      <c r="J1273" t="s">
        <v>867</v>
      </c>
      <c r="K1273" t="s">
        <v>868</v>
      </c>
      <c r="L1273">
        <v>1368</v>
      </c>
      <c r="N1273">
        <v>1011</v>
      </c>
      <c r="O1273" t="s">
        <v>837</v>
      </c>
      <c r="P1273" t="s">
        <v>837</v>
      </c>
      <c r="Q1273">
        <v>1</v>
      </c>
      <c r="W1273">
        <v>0</v>
      </c>
      <c r="X1273">
        <v>-1985289705</v>
      </c>
      <c r="Y1273">
        <v>0.22499999999999998</v>
      </c>
      <c r="AA1273">
        <v>0</v>
      </c>
      <c r="AB1273">
        <v>6.66</v>
      </c>
      <c r="AC1273">
        <v>0</v>
      </c>
      <c r="AD1273">
        <v>0</v>
      </c>
      <c r="AE1273">
        <v>0</v>
      </c>
      <c r="AF1273">
        <v>6.66</v>
      </c>
      <c r="AG1273">
        <v>0</v>
      </c>
      <c r="AH1273">
        <v>0</v>
      </c>
      <c r="AI1273">
        <v>1</v>
      </c>
      <c r="AJ1273">
        <v>1</v>
      </c>
      <c r="AK1273">
        <v>1</v>
      </c>
      <c r="AL1273">
        <v>1</v>
      </c>
      <c r="AN1273">
        <v>0</v>
      </c>
      <c r="AO1273">
        <v>1</v>
      </c>
      <c r="AP1273">
        <v>1</v>
      </c>
      <c r="AQ1273">
        <v>0</v>
      </c>
      <c r="AR1273">
        <v>0</v>
      </c>
      <c r="AS1273" t="s">
        <v>3</v>
      </c>
      <c r="AT1273">
        <v>0.15</v>
      </c>
      <c r="AU1273" t="s">
        <v>21</v>
      </c>
      <c r="AV1273">
        <v>0</v>
      </c>
      <c r="AW1273">
        <v>2</v>
      </c>
      <c r="AX1273">
        <v>33360838</v>
      </c>
      <c r="AY1273">
        <v>1</v>
      </c>
      <c r="AZ1273">
        <v>0</v>
      </c>
      <c r="BA1273">
        <v>1553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CX1273">
        <f>Y1273*Source!I1216</f>
        <v>3.0520799999999994E-2</v>
      </c>
      <c r="CY1273">
        <f>AB1273</f>
        <v>6.66</v>
      </c>
      <c r="CZ1273">
        <f>AF1273</f>
        <v>6.66</v>
      </c>
      <c r="DA1273">
        <f>AJ1273</f>
        <v>1</v>
      </c>
      <c r="DB1273">
        <f>ROUND(((ROUND(AT1273*CZ1273,2)*1.2)*1.25),2)</f>
        <v>1.5</v>
      </c>
      <c r="DC1273">
        <f>ROUND(((ROUND(AT1273*AG1273,2)*1.2)*1.25),2)</f>
        <v>0</v>
      </c>
    </row>
    <row r="1274" spans="1:107">
      <c r="A1274">
        <f>ROW(Source!A1216)</f>
        <v>1216</v>
      </c>
      <c r="B1274">
        <v>33304975</v>
      </c>
      <c r="C1274">
        <v>33360822</v>
      </c>
      <c r="D1274">
        <v>31259879</v>
      </c>
      <c r="E1274">
        <v>1</v>
      </c>
      <c r="F1274">
        <v>1</v>
      </c>
      <c r="G1274">
        <v>1</v>
      </c>
      <c r="H1274">
        <v>2</v>
      </c>
      <c r="I1274" t="s">
        <v>841</v>
      </c>
      <c r="J1274" t="s">
        <v>842</v>
      </c>
      <c r="K1274" t="s">
        <v>843</v>
      </c>
      <c r="L1274">
        <v>1368</v>
      </c>
      <c r="N1274">
        <v>1011</v>
      </c>
      <c r="O1274" t="s">
        <v>837</v>
      </c>
      <c r="P1274" t="s">
        <v>837</v>
      </c>
      <c r="Q1274">
        <v>1</v>
      </c>
      <c r="W1274">
        <v>0</v>
      </c>
      <c r="X1274">
        <v>1372534845</v>
      </c>
      <c r="Y1274">
        <v>0.61499999999999988</v>
      </c>
      <c r="AA1274">
        <v>0</v>
      </c>
      <c r="AB1274">
        <v>65.709999999999994</v>
      </c>
      <c r="AC1274">
        <v>11.6</v>
      </c>
      <c r="AD1274">
        <v>0</v>
      </c>
      <c r="AE1274">
        <v>0</v>
      </c>
      <c r="AF1274">
        <v>65.709999999999994</v>
      </c>
      <c r="AG1274">
        <v>11.6</v>
      </c>
      <c r="AH1274">
        <v>0</v>
      </c>
      <c r="AI1274">
        <v>1</v>
      </c>
      <c r="AJ1274">
        <v>1</v>
      </c>
      <c r="AK1274">
        <v>1</v>
      </c>
      <c r="AL1274">
        <v>1</v>
      </c>
      <c r="AN1274">
        <v>0</v>
      </c>
      <c r="AO1274">
        <v>1</v>
      </c>
      <c r="AP1274">
        <v>1</v>
      </c>
      <c r="AQ1274">
        <v>0</v>
      </c>
      <c r="AR1274">
        <v>0</v>
      </c>
      <c r="AS1274" t="s">
        <v>3</v>
      </c>
      <c r="AT1274">
        <v>0.41</v>
      </c>
      <c r="AU1274" t="s">
        <v>21</v>
      </c>
      <c r="AV1274">
        <v>0</v>
      </c>
      <c r="AW1274">
        <v>2</v>
      </c>
      <c r="AX1274">
        <v>33360839</v>
      </c>
      <c r="AY1274">
        <v>1</v>
      </c>
      <c r="AZ1274">
        <v>0</v>
      </c>
      <c r="BA1274">
        <v>1554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CX1274">
        <f>Y1274*Source!I1216</f>
        <v>8.3423519999999973E-2</v>
      </c>
      <c r="CY1274">
        <f>AB1274</f>
        <v>65.709999999999994</v>
      </c>
      <c r="CZ1274">
        <f>AF1274</f>
        <v>65.709999999999994</v>
      </c>
      <c r="DA1274">
        <f>AJ1274</f>
        <v>1</v>
      </c>
      <c r="DB1274">
        <f>ROUND(((ROUND(AT1274*CZ1274,2)*1.2)*1.25),2)</f>
        <v>40.409999999999997</v>
      </c>
      <c r="DC1274">
        <f>ROUND(((ROUND(AT1274*AG1274,2)*1.2)*1.25),2)</f>
        <v>7.14</v>
      </c>
    </row>
    <row r="1275" spans="1:107">
      <c r="A1275">
        <f>ROW(Source!A1216)</f>
        <v>1216</v>
      </c>
      <c r="B1275">
        <v>33304975</v>
      </c>
      <c r="C1275">
        <v>33360822</v>
      </c>
      <c r="D1275">
        <v>31260100</v>
      </c>
      <c r="E1275">
        <v>1</v>
      </c>
      <c r="F1275">
        <v>1</v>
      </c>
      <c r="G1275">
        <v>1</v>
      </c>
      <c r="H1275">
        <v>2</v>
      </c>
      <c r="I1275" t="s">
        <v>858</v>
      </c>
      <c r="J1275" t="s">
        <v>859</v>
      </c>
      <c r="K1275" t="s">
        <v>860</v>
      </c>
      <c r="L1275">
        <v>1368</v>
      </c>
      <c r="N1275">
        <v>1011</v>
      </c>
      <c r="O1275" t="s">
        <v>837</v>
      </c>
      <c r="P1275" t="s">
        <v>837</v>
      </c>
      <c r="Q1275">
        <v>1</v>
      </c>
      <c r="W1275">
        <v>0</v>
      </c>
      <c r="X1275">
        <v>-353815937</v>
      </c>
      <c r="Y1275">
        <v>1.9650000000000001</v>
      </c>
      <c r="AA1275">
        <v>0</v>
      </c>
      <c r="AB1275">
        <v>8.1</v>
      </c>
      <c r="AC1275">
        <v>0</v>
      </c>
      <c r="AD1275">
        <v>0</v>
      </c>
      <c r="AE1275">
        <v>0</v>
      </c>
      <c r="AF1275">
        <v>8.1</v>
      </c>
      <c r="AG1275">
        <v>0</v>
      </c>
      <c r="AH1275">
        <v>0</v>
      </c>
      <c r="AI1275">
        <v>1</v>
      </c>
      <c r="AJ1275">
        <v>1</v>
      </c>
      <c r="AK1275">
        <v>1</v>
      </c>
      <c r="AL1275">
        <v>1</v>
      </c>
      <c r="AN1275">
        <v>0</v>
      </c>
      <c r="AO1275">
        <v>1</v>
      </c>
      <c r="AP1275">
        <v>1</v>
      </c>
      <c r="AQ1275">
        <v>0</v>
      </c>
      <c r="AR1275">
        <v>0</v>
      </c>
      <c r="AS1275" t="s">
        <v>3</v>
      </c>
      <c r="AT1275">
        <v>1.31</v>
      </c>
      <c r="AU1275" t="s">
        <v>21</v>
      </c>
      <c r="AV1275">
        <v>0</v>
      </c>
      <c r="AW1275">
        <v>2</v>
      </c>
      <c r="AX1275">
        <v>33360840</v>
      </c>
      <c r="AY1275">
        <v>1</v>
      </c>
      <c r="AZ1275">
        <v>0</v>
      </c>
      <c r="BA1275">
        <v>1555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CX1275">
        <f>Y1275*Source!I1216</f>
        <v>0.26654832000000001</v>
      </c>
      <c r="CY1275">
        <f>AB1275</f>
        <v>8.1</v>
      </c>
      <c r="CZ1275">
        <f>AF1275</f>
        <v>8.1</v>
      </c>
      <c r="DA1275">
        <f>AJ1275</f>
        <v>1</v>
      </c>
      <c r="DB1275">
        <f>ROUND(((ROUND(AT1275*CZ1275,2)*1.2)*1.25),2)</f>
        <v>15.92</v>
      </c>
      <c r="DC1275">
        <f>ROUND(((ROUND(AT1275*AG1275,2)*1.2)*1.25),2)</f>
        <v>0</v>
      </c>
    </row>
    <row r="1276" spans="1:107">
      <c r="A1276">
        <f>ROW(Source!A1216)</f>
        <v>1216</v>
      </c>
      <c r="B1276">
        <v>33304975</v>
      </c>
      <c r="C1276">
        <v>33360822</v>
      </c>
      <c r="D1276">
        <v>31178369</v>
      </c>
      <c r="E1276">
        <v>1</v>
      </c>
      <c r="F1276">
        <v>1</v>
      </c>
      <c r="G1276">
        <v>1</v>
      </c>
      <c r="H1276">
        <v>3</v>
      </c>
      <c r="I1276" t="s">
        <v>915</v>
      </c>
      <c r="J1276" t="s">
        <v>916</v>
      </c>
      <c r="K1276" t="s">
        <v>917</v>
      </c>
      <c r="L1276">
        <v>1346</v>
      </c>
      <c r="N1276">
        <v>1009</v>
      </c>
      <c r="O1276" t="s">
        <v>78</v>
      </c>
      <c r="P1276" t="s">
        <v>78</v>
      </c>
      <c r="Q1276">
        <v>1</v>
      </c>
      <c r="W1276">
        <v>0</v>
      </c>
      <c r="X1276">
        <v>1730218770</v>
      </c>
      <c r="Y1276">
        <v>7.95</v>
      </c>
      <c r="AA1276">
        <v>39.020000000000003</v>
      </c>
      <c r="AB1276">
        <v>0</v>
      </c>
      <c r="AC1276">
        <v>0</v>
      </c>
      <c r="AD1276">
        <v>0</v>
      </c>
      <c r="AE1276">
        <v>39.020000000000003</v>
      </c>
      <c r="AF1276">
        <v>0</v>
      </c>
      <c r="AG1276">
        <v>0</v>
      </c>
      <c r="AH1276">
        <v>0</v>
      </c>
      <c r="AI1276">
        <v>1</v>
      </c>
      <c r="AJ1276">
        <v>1</v>
      </c>
      <c r="AK1276">
        <v>1</v>
      </c>
      <c r="AL1276">
        <v>1</v>
      </c>
      <c r="AN1276">
        <v>0</v>
      </c>
      <c r="AO1276">
        <v>1</v>
      </c>
      <c r="AP1276">
        <v>0</v>
      </c>
      <c r="AQ1276">
        <v>0</v>
      </c>
      <c r="AR1276">
        <v>0</v>
      </c>
      <c r="AS1276" t="s">
        <v>3</v>
      </c>
      <c r="AT1276">
        <v>7.95</v>
      </c>
      <c r="AU1276" t="s">
        <v>3</v>
      </c>
      <c r="AV1276">
        <v>0</v>
      </c>
      <c r="AW1276">
        <v>2</v>
      </c>
      <c r="AX1276">
        <v>33360841</v>
      </c>
      <c r="AY1276">
        <v>1</v>
      </c>
      <c r="AZ1276">
        <v>0</v>
      </c>
      <c r="BA1276">
        <v>1556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CX1276">
        <f>Y1276*Source!I1216</f>
        <v>1.0784015999999998</v>
      </c>
      <c r="CY1276">
        <f>AA1276</f>
        <v>39.020000000000003</v>
      </c>
      <c r="CZ1276">
        <f>AE1276</f>
        <v>39.020000000000003</v>
      </c>
      <c r="DA1276">
        <f>AI1276</f>
        <v>1</v>
      </c>
      <c r="DB1276">
        <f>ROUND(ROUND(AT1276*CZ1276,2),2)</f>
        <v>310.20999999999998</v>
      </c>
      <c r="DC1276">
        <f>ROUND(ROUND(AT1276*AG1276,2),2)</f>
        <v>0</v>
      </c>
    </row>
    <row r="1277" spans="1:107">
      <c r="A1277">
        <f>ROW(Source!A1216)</f>
        <v>1216</v>
      </c>
      <c r="B1277">
        <v>33304975</v>
      </c>
      <c r="C1277">
        <v>33360822</v>
      </c>
      <c r="D1277">
        <v>31179550</v>
      </c>
      <c r="E1277">
        <v>1</v>
      </c>
      <c r="F1277">
        <v>1</v>
      </c>
      <c r="G1277">
        <v>1</v>
      </c>
      <c r="H1277">
        <v>3</v>
      </c>
      <c r="I1277" t="s">
        <v>861</v>
      </c>
      <c r="J1277" t="s">
        <v>862</v>
      </c>
      <c r="K1277" t="s">
        <v>863</v>
      </c>
      <c r="L1277">
        <v>1348</v>
      </c>
      <c r="N1277">
        <v>1009</v>
      </c>
      <c r="O1277" t="s">
        <v>32</v>
      </c>
      <c r="P1277" t="s">
        <v>32</v>
      </c>
      <c r="Q1277">
        <v>1000</v>
      </c>
      <c r="W1277">
        <v>0</v>
      </c>
      <c r="X1277">
        <v>-1068056325</v>
      </c>
      <c r="Y1277">
        <v>3.3E-4</v>
      </c>
      <c r="AA1277">
        <v>10362</v>
      </c>
      <c r="AB1277">
        <v>0</v>
      </c>
      <c r="AC1277">
        <v>0</v>
      </c>
      <c r="AD1277">
        <v>0</v>
      </c>
      <c r="AE1277">
        <v>10362</v>
      </c>
      <c r="AF1277">
        <v>0</v>
      </c>
      <c r="AG1277">
        <v>0</v>
      </c>
      <c r="AH1277">
        <v>0</v>
      </c>
      <c r="AI1277">
        <v>1</v>
      </c>
      <c r="AJ1277">
        <v>1</v>
      </c>
      <c r="AK1277">
        <v>1</v>
      </c>
      <c r="AL1277">
        <v>1</v>
      </c>
      <c r="AN1277">
        <v>0</v>
      </c>
      <c r="AO1277">
        <v>1</v>
      </c>
      <c r="AP1277">
        <v>0</v>
      </c>
      <c r="AQ1277">
        <v>0</v>
      </c>
      <c r="AR1277">
        <v>0</v>
      </c>
      <c r="AS1277" t="s">
        <v>3</v>
      </c>
      <c r="AT1277">
        <v>3.3E-4</v>
      </c>
      <c r="AU1277" t="s">
        <v>3</v>
      </c>
      <c r="AV1277">
        <v>0</v>
      </c>
      <c r="AW1277">
        <v>2</v>
      </c>
      <c r="AX1277">
        <v>33360842</v>
      </c>
      <c r="AY1277">
        <v>1</v>
      </c>
      <c r="AZ1277">
        <v>0</v>
      </c>
      <c r="BA1277">
        <v>1557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CX1277">
        <f>Y1277*Source!I1216</f>
        <v>4.4763839999999996E-5</v>
      </c>
      <c r="CY1277">
        <f>AA1277</f>
        <v>10362</v>
      </c>
      <c r="CZ1277">
        <f>AE1277</f>
        <v>10362</v>
      </c>
      <c r="DA1277">
        <f>AI1277</f>
        <v>1</v>
      </c>
      <c r="DB1277">
        <f>ROUND(ROUND(AT1277*CZ1277,2),2)</f>
        <v>3.42</v>
      </c>
      <c r="DC1277">
        <f>ROUND(ROUND(AT1277*AG1277,2),2)</f>
        <v>0</v>
      </c>
    </row>
    <row r="1278" spans="1:107">
      <c r="A1278">
        <f>ROW(Source!A1216)</f>
        <v>1216</v>
      </c>
      <c r="B1278">
        <v>33304975</v>
      </c>
      <c r="C1278">
        <v>33360822</v>
      </c>
      <c r="D1278">
        <v>31180727</v>
      </c>
      <c r="E1278">
        <v>1</v>
      </c>
      <c r="F1278">
        <v>1</v>
      </c>
      <c r="G1278">
        <v>1</v>
      </c>
      <c r="H1278">
        <v>3</v>
      </c>
      <c r="I1278" t="s">
        <v>844</v>
      </c>
      <c r="J1278" t="s">
        <v>845</v>
      </c>
      <c r="K1278" t="s">
        <v>846</v>
      </c>
      <c r="L1278">
        <v>1348</v>
      </c>
      <c r="N1278">
        <v>1009</v>
      </c>
      <c r="O1278" t="s">
        <v>32</v>
      </c>
      <c r="P1278" t="s">
        <v>32</v>
      </c>
      <c r="Q1278">
        <v>1000</v>
      </c>
      <c r="W1278">
        <v>0</v>
      </c>
      <c r="X1278">
        <v>-437906794</v>
      </c>
      <c r="Y1278">
        <v>6.0000000000000001E-3</v>
      </c>
      <c r="AA1278">
        <v>9040.01</v>
      </c>
      <c r="AB1278">
        <v>0</v>
      </c>
      <c r="AC1278">
        <v>0</v>
      </c>
      <c r="AD1278">
        <v>0</v>
      </c>
      <c r="AE1278">
        <v>9040.01</v>
      </c>
      <c r="AF1278">
        <v>0</v>
      </c>
      <c r="AG1278">
        <v>0</v>
      </c>
      <c r="AH1278">
        <v>0</v>
      </c>
      <c r="AI1278">
        <v>1</v>
      </c>
      <c r="AJ1278">
        <v>1</v>
      </c>
      <c r="AK1278">
        <v>1</v>
      </c>
      <c r="AL1278">
        <v>1</v>
      </c>
      <c r="AN1278">
        <v>0</v>
      </c>
      <c r="AO1278">
        <v>1</v>
      </c>
      <c r="AP1278">
        <v>0</v>
      </c>
      <c r="AQ1278">
        <v>0</v>
      </c>
      <c r="AR1278">
        <v>0</v>
      </c>
      <c r="AS1278" t="s">
        <v>3</v>
      </c>
      <c r="AT1278">
        <v>6.0000000000000001E-3</v>
      </c>
      <c r="AU1278" t="s">
        <v>3</v>
      </c>
      <c r="AV1278">
        <v>0</v>
      </c>
      <c r="AW1278">
        <v>2</v>
      </c>
      <c r="AX1278">
        <v>33360843</v>
      </c>
      <c r="AY1278">
        <v>1</v>
      </c>
      <c r="AZ1278">
        <v>0</v>
      </c>
      <c r="BA1278">
        <v>1558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CX1278">
        <f>Y1278*Source!I1216</f>
        <v>8.1388799999999992E-4</v>
      </c>
      <c r="CY1278">
        <f>AA1278</f>
        <v>9040.01</v>
      </c>
      <c r="CZ1278">
        <f>AE1278</f>
        <v>9040.01</v>
      </c>
      <c r="DA1278">
        <f>AI1278</f>
        <v>1</v>
      </c>
      <c r="DB1278">
        <f>ROUND(ROUND(AT1278*CZ1278,2),2)</f>
        <v>54.24</v>
      </c>
      <c r="DC1278">
        <f>ROUND(ROUND(AT1278*AG1278,2),2)</f>
        <v>0</v>
      </c>
    </row>
    <row r="1279" spans="1:107">
      <c r="A1279">
        <f>ROW(Source!A1216)</f>
        <v>1216</v>
      </c>
      <c r="B1279">
        <v>33304975</v>
      </c>
      <c r="C1279">
        <v>33360822</v>
      </c>
      <c r="D1279">
        <v>31181610</v>
      </c>
      <c r="E1279">
        <v>1</v>
      </c>
      <c r="F1279">
        <v>1</v>
      </c>
      <c r="G1279">
        <v>1</v>
      </c>
      <c r="H1279">
        <v>3</v>
      </c>
      <c r="I1279" t="s">
        <v>847</v>
      </c>
      <c r="J1279" t="s">
        <v>848</v>
      </c>
      <c r="K1279" t="s">
        <v>849</v>
      </c>
      <c r="L1279">
        <v>1346</v>
      </c>
      <c r="N1279">
        <v>1009</v>
      </c>
      <c r="O1279" t="s">
        <v>78</v>
      </c>
      <c r="P1279" t="s">
        <v>78</v>
      </c>
      <c r="Q1279">
        <v>1</v>
      </c>
      <c r="W1279">
        <v>0</v>
      </c>
      <c r="X1279">
        <v>-731615568</v>
      </c>
      <c r="Y1279">
        <v>9.09</v>
      </c>
      <c r="AA1279">
        <v>23.09</v>
      </c>
      <c r="AB1279">
        <v>0</v>
      </c>
      <c r="AC1279">
        <v>0</v>
      </c>
      <c r="AD1279">
        <v>0</v>
      </c>
      <c r="AE1279">
        <v>23.09</v>
      </c>
      <c r="AF1279">
        <v>0</v>
      </c>
      <c r="AG1279">
        <v>0</v>
      </c>
      <c r="AH1279">
        <v>0</v>
      </c>
      <c r="AI1279">
        <v>1</v>
      </c>
      <c r="AJ1279">
        <v>1</v>
      </c>
      <c r="AK1279">
        <v>1</v>
      </c>
      <c r="AL1279">
        <v>1</v>
      </c>
      <c r="AN1279">
        <v>0</v>
      </c>
      <c r="AO1279">
        <v>1</v>
      </c>
      <c r="AP1279">
        <v>0</v>
      </c>
      <c r="AQ1279">
        <v>0</v>
      </c>
      <c r="AR1279">
        <v>0</v>
      </c>
      <c r="AS1279" t="s">
        <v>3</v>
      </c>
      <c r="AT1279">
        <v>9.09</v>
      </c>
      <c r="AU1279" t="s">
        <v>3</v>
      </c>
      <c r="AV1279">
        <v>0</v>
      </c>
      <c r="AW1279">
        <v>2</v>
      </c>
      <c r="AX1279">
        <v>33360844</v>
      </c>
      <c r="AY1279">
        <v>1</v>
      </c>
      <c r="AZ1279">
        <v>0</v>
      </c>
      <c r="BA1279">
        <v>1559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CX1279">
        <f>Y1279*Source!I1216</f>
        <v>1.23304032</v>
      </c>
      <c r="CY1279">
        <f>AA1279</f>
        <v>23.09</v>
      </c>
      <c r="CZ1279">
        <f>AE1279</f>
        <v>23.09</v>
      </c>
      <c r="DA1279">
        <f>AI1279</f>
        <v>1</v>
      </c>
      <c r="DB1279">
        <f>ROUND(ROUND(AT1279*CZ1279,2),2)</f>
        <v>209.89</v>
      </c>
      <c r="DC1279">
        <f>ROUND(ROUND(AT1279*AG1279,2),2)</f>
        <v>0</v>
      </c>
    </row>
    <row r="1280" spans="1:107">
      <c r="A1280">
        <f>ROW(Source!A1217)</f>
        <v>1217</v>
      </c>
      <c r="B1280">
        <v>33304960</v>
      </c>
      <c r="C1280">
        <v>33360822</v>
      </c>
      <c r="D1280">
        <v>31172061</v>
      </c>
      <c r="E1280">
        <v>1</v>
      </c>
      <c r="F1280">
        <v>1</v>
      </c>
      <c r="G1280">
        <v>1</v>
      </c>
      <c r="H1280">
        <v>1</v>
      </c>
      <c r="I1280" t="s">
        <v>850</v>
      </c>
      <c r="J1280" t="s">
        <v>3</v>
      </c>
      <c r="K1280" t="s">
        <v>851</v>
      </c>
      <c r="L1280">
        <v>1191</v>
      </c>
      <c r="N1280">
        <v>1013</v>
      </c>
      <c r="O1280" t="s">
        <v>831</v>
      </c>
      <c r="P1280" t="s">
        <v>831</v>
      </c>
      <c r="Q1280">
        <v>1</v>
      </c>
      <c r="W1280">
        <v>0</v>
      </c>
      <c r="X1280">
        <v>-784637506</v>
      </c>
      <c r="Y1280">
        <v>111.61439999999999</v>
      </c>
      <c r="AA1280">
        <v>0</v>
      </c>
      <c r="AB1280">
        <v>0</v>
      </c>
      <c r="AC1280">
        <v>0</v>
      </c>
      <c r="AD1280">
        <v>8.74</v>
      </c>
      <c r="AE1280">
        <v>0</v>
      </c>
      <c r="AF1280">
        <v>0</v>
      </c>
      <c r="AG1280">
        <v>0</v>
      </c>
      <c r="AH1280">
        <v>8.74</v>
      </c>
      <c r="AI1280">
        <v>1</v>
      </c>
      <c r="AJ1280">
        <v>1</v>
      </c>
      <c r="AK1280">
        <v>1</v>
      </c>
      <c r="AL1280">
        <v>1</v>
      </c>
      <c r="AN1280">
        <v>0</v>
      </c>
      <c r="AO1280">
        <v>1</v>
      </c>
      <c r="AP1280">
        <v>1</v>
      </c>
      <c r="AQ1280">
        <v>0</v>
      </c>
      <c r="AR1280">
        <v>0</v>
      </c>
      <c r="AS1280" t="s">
        <v>3</v>
      </c>
      <c r="AT1280">
        <v>80.88</v>
      </c>
      <c r="AU1280" t="s">
        <v>22</v>
      </c>
      <c r="AV1280">
        <v>1</v>
      </c>
      <c r="AW1280">
        <v>2</v>
      </c>
      <c r="AX1280">
        <v>33360834</v>
      </c>
      <c r="AY1280">
        <v>1</v>
      </c>
      <c r="AZ1280">
        <v>0</v>
      </c>
      <c r="BA1280">
        <v>1565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CX1280">
        <f>Y1280*Source!I1217</f>
        <v>15.140270131199998</v>
      </c>
      <c r="CY1280">
        <f>AD1280</f>
        <v>8.74</v>
      </c>
      <c r="CZ1280">
        <f>AH1280</f>
        <v>8.74</v>
      </c>
      <c r="DA1280">
        <f>AL1280</f>
        <v>1</v>
      </c>
      <c r="DB1280">
        <f>ROUND(((ROUND(AT1280*CZ1280,2)*1.2)*1.15),2)</f>
        <v>975.51</v>
      </c>
      <c r="DC1280">
        <f>ROUND(((ROUND(AT1280*AG1280,2)*1.2)*1.15),2)</f>
        <v>0</v>
      </c>
    </row>
    <row r="1281" spans="1:107">
      <c r="A1281">
        <f>ROW(Source!A1217)</f>
        <v>1217</v>
      </c>
      <c r="B1281">
        <v>33304960</v>
      </c>
      <c r="C1281">
        <v>33360822</v>
      </c>
      <c r="D1281">
        <v>31172011</v>
      </c>
      <c r="E1281">
        <v>1</v>
      </c>
      <c r="F1281">
        <v>1</v>
      </c>
      <c r="G1281">
        <v>1</v>
      </c>
      <c r="H1281">
        <v>1</v>
      </c>
      <c r="I1281" t="s">
        <v>832</v>
      </c>
      <c r="J1281" t="s">
        <v>3</v>
      </c>
      <c r="K1281" t="s">
        <v>833</v>
      </c>
      <c r="L1281">
        <v>1191</v>
      </c>
      <c r="N1281">
        <v>1013</v>
      </c>
      <c r="O1281" t="s">
        <v>831</v>
      </c>
      <c r="P1281" t="s">
        <v>831</v>
      </c>
      <c r="Q1281">
        <v>1</v>
      </c>
      <c r="W1281">
        <v>0</v>
      </c>
      <c r="X1281">
        <v>-1417349443</v>
      </c>
      <c r="Y1281">
        <v>0.69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1</v>
      </c>
      <c r="AJ1281">
        <v>1</v>
      </c>
      <c r="AK1281">
        <v>1</v>
      </c>
      <c r="AL1281">
        <v>1</v>
      </c>
      <c r="AN1281">
        <v>0</v>
      </c>
      <c r="AO1281">
        <v>1</v>
      </c>
      <c r="AP1281">
        <v>0</v>
      </c>
      <c r="AQ1281">
        <v>0</v>
      </c>
      <c r="AR1281">
        <v>0</v>
      </c>
      <c r="AS1281" t="s">
        <v>3</v>
      </c>
      <c r="AT1281">
        <v>0.69</v>
      </c>
      <c r="AU1281" t="s">
        <v>3</v>
      </c>
      <c r="AV1281">
        <v>2</v>
      </c>
      <c r="AW1281">
        <v>2</v>
      </c>
      <c r="AX1281">
        <v>33360835</v>
      </c>
      <c r="AY1281">
        <v>1</v>
      </c>
      <c r="AZ1281">
        <v>2048</v>
      </c>
      <c r="BA1281">
        <v>1566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CX1281">
        <f>Y1281*Source!I1217</f>
        <v>9.3597119999999992E-2</v>
      </c>
      <c r="CY1281">
        <f>AD1281</f>
        <v>0</v>
      </c>
      <c r="CZ1281">
        <f>AH1281</f>
        <v>0</v>
      </c>
      <c r="DA1281">
        <f>AL1281</f>
        <v>1</v>
      </c>
      <c r="DB1281">
        <f>ROUND(ROUND(AT1281*CZ1281,2),2)</f>
        <v>0</v>
      </c>
      <c r="DC1281">
        <f>ROUND(ROUND(AT1281*AG1281,2),2)</f>
        <v>0</v>
      </c>
    </row>
    <row r="1282" spans="1:107">
      <c r="A1282">
        <f>ROW(Source!A1217)</f>
        <v>1217</v>
      </c>
      <c r="B1282">
        <v>33304960</v>
      </c>
      <c r="C1282">
        <v>33360822</v>
      </c>
      <c r="D1282">
        <v>31258491</v>
      </c>
      <c r="E1282">
        <v>1</v>
      </c>
      <c r="F1282">
        <v>1</v>
      </c>
      <c r="G1282">
        <v>1</v>
      </c>
      <c r="H1282">
        <v>2</v>
      </c>
      <c r="I1282" t="s">
        <v>834</v>
      </c>
      <c r="J1282" t="s">
        <v>835</v>
      </c>
      <c r="K1282" t="s">
        <v>836</v>
      </c>
      <c r="L1282">
        <v>1368</v>
      </c>
      <c r="N1282">
        <v>1011</v>
      </c>
      <c r="O1282" t="s">
        <v>837</v>
      </c>
      <c r="P1282" t="s">
        <v>837</v>
      </c>
      <c r="Q1282">
        <v>1</v>
      </c>
      <c r="W1282">
        <v>0</v>
      </c>
      <c r="X1282">
        <v>-1718674368</v>
      </c>
      <c r="Y1282">
        <v>0.42000000000000004</v>
      </c>
      <c r="AA1282">
        <v>0</v>
      </c>
      <c r="AB1282">
        <v>111.99</v>
      </c>
      <c r="AC1282">
        <v>13.5</v>
      </c>
      <c r="AD1282">
        <v>0</v>
      </c>
      <c r="AE1282">
        <v>0</v>
      </c>
      <c r="AF1282">
        <v>111.99</v>
      </c>
      <c r="AG1282">
        <v>13.5</v>
      </c>
      <c r="AH1282">
        <v>0</v>
      </c>
      <c r="AI1282">
        <v>1</v>
      </c>
      <c r="AJ1282">
        <v>1</v>
      </c>
      <c r="AK1282">
        <v>1</v>
      </c>
      <c r="AL1282">
        <v>1</v>
      </c>
      <c r="AN1282">
        <v>0</v>
      </c>
      <c r="AO1282">
        <v>1</v>
      </c>
      <c r="AP1282">
        <v>1</v>
      </c>
      <c r="AQ1282">
        <v>0</v>
      </c>
      <c r="AR1282">
        <v>0</v>
      </c>
      <c r="AS1282" t="s">
        <v>3</v>
      </c>
      <c r="AT1282">
        <v>0.28000000000000003</v>
      </c>
      <c r="AU1282" t="s">
        <v>21</v>
      </c>
      <c r="AV1282">
        <v>0</v>
      </c>
      <c r="AW1282">
        <v>2</v>
      </c>
      <c r="AX1282">
        <v>33360836</v>
      </c>
      <c r="AY1282">
        <v>1</v>
      </c>
      <c r="AZ1282">
        <v>0</v>
      </c>
      <c r="BA1282">
        <v>1567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CX1282">
        <f>Y1282*Source!I1217</f>
        <v>5.6972160000000001E-2</v>
      </c>
      <c r="CY1282">
        <f>AB1282</f>
        <v>111.99</v>
      </c>
      <c r="CZ1282">
        <f>AF1282</f>
        <v>111.99</v>
      </c>
      <c r="DA1282">
        <f>AJ1282</f>
        <v>1</v>
      </c>
      <c r="DB1282">
        <f>ROUND(((ROUND(AT1282*CZ1282,2)*1.2)*1.25),2)</f>
        <v>47.04</v>
      </c>
      <c r="DC1282">
        <f>ROUND(((ROUND(AT1282*AG1282,2)*1.2)*1.25),2)</f>
        <v>5.67</v>
      </c>
    </row>
    <row r="1283" spans="1:107">
      <c r="A1283">
        <f>ROW(Source!A1217)</f>
        <v>1217</v>
      </c>
      <c r="B1283">
        <v>33304960</v>
      </c>
      <c r="C1283">
        <v>33360822</v>
      </c>
      <c r="D1283">
        <v>31258691</v>
      </c>
      <c r="E1283">
        <v>1</v>
      </c>
      <c r="F1283">
        <v>1</v>
      </c>
      <c r="G1283">
        <v>1</v>
      </c>
      <c r="H1283">
        <v>2</v>
      </c>
      <c r="I1283" t="s">
        <v>838</v>
      </c>
      <c r="J1283" t="s">
        <v>839</v>
      </c>
      <c r="K1283" t="s">
        <v>840</v>
      </c>
      <c r="L1283">
        <v>1368</v>
      </c>
      <c r="N1283">
        <v>1011</v>
      </c>
      <c r="O1283" t="s">
        <v>837</v>
      </c>
      <c r="P1283" t="s">
        <v>837</v>
      </c>
      <c r="Q1283">
        <v>1</v>
      </c>
      <c r="W1283">
        <v>0</v>
      </c>
      <c r="X1283">
        <v>1373224040</v>
      </c>
      <c r="Y1283">
        <v>15.075000000000001</v>
      </c>
      <c r="AA1283">
        <v>0</v>
      </c>
      <c r="AB1283">
        <v>3.12</v>
      </c>
      <c r="AC1283">
        <v>0</v>
      </c>
      <c r="AD1283">
        <v>0</v>
      </c>
      <c r="AE1283">
        <v>0</v>
      </c>
      <c r="AF1283">
        <v>3.12</v>
      </c>
      <c r="AG1283">
        <v>0</v>
      </c>
      <c r="AH1283">
        <v>0</v>
      </c>
      <c r="AI1283">
        <v>1</v>
      </c>
      <c r="AJ1283">
        <v>1</v>
      </c>
      <c r="AK1283">
        <v>1</v>
      </c>
      <c r="AL1283">
        <v>1</v>
      </c>
      <c r="AN1283">
        <v>0</v>
      </c>
      <c r="AO1283">
        <v>1</v>
      </c>
      <c r="AP1283">
        <v>1</v>
      </c>
      <c r="AQ1283">
        <v>0</v>
      </c>
      <c r="AR1283">
        <v>0</v>
      </c>
      <c r="AS1283" t="s">
        <v>3</v>
      </c>
      <c r="AT1283">
        <v>10.050000000000001</v>
      </c>
      <c r="AU1283" t="s">
        <v>21</v>
      </c>
      <c r="AV1283">
        <v>0</v>
      </c>
      <c r="AW1283">
        <v>2</v>
      </c>
      <c r="AX1283">
        <v>33360837</v>
      </c>
      <c r="AY1283">
        <v>1</v>
      </c>
      <c r="AZ1283">
        <v>0</v>
      </c>
      <c r="BA1283">
        <v>1568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CX1283">
        <f>Y1283*Source!I1217</f>
        <v>2.0448936</v>
      </c>
      <c r="CY1283">
        <f>AB1283</f>
        <v>3.12</v>
      </c>
      <c r="CZ1283">
        <f>AF1283</f>
        <v>3.12</v>
      </c>
      <c r="DA1283">
        <f>AJ1283</f>
        <v>1</v>
      </c>
      <c r="DB1283">
        <f>ROUND(((ROUND(AT1283*CZ1283,2)*1.2)*1.25),2)</f>
        <v>47.04</v>
      </c>
      <c r="DC1283">
        <f>ROUND(((ROUND(AT1283*AG1283,2)*1.2)*1.25),2)</f>
        <v>0</v>
      </c>
    </row>
    <row r="1284" spans="1:107">
      <c r="A1284">
        <f>ROW(Source!A1217)</f>
        <v>1217</v>
      </c>
      <c r="B1284">
        <v>33304960</v>
      </c>
      <c r="C1284">
        <v>33360822</v>
      </c>
      <c r="D1284">
        <v>31258646</v>
      </c>
      <c r="E1284">
        <v>1</v>
      </c>
      <c r="F1284">
        <v>1</v>
      </c>
      <c r="G1284">
        <v>1</v>
      </c>
      <c r="H1284">
        <v>2</v>
      </c>
      <c r="I1284" t="s">
        <v>866</v>
      </c>
      <c r="J1284" t="s">
        <v>867</v>
      </c>
      <c r="K1284" t="s">
        <v>868</v>
      </c>
      <c r="L1284">
        <v>1368</v>
      </c>
      <c r="N1284">
        <v>1011</v>
      </c>
      <c r="O1284" t="s">
        <v>837</v>
      </c>
      <c r="P1284" t="s">
        <v>837</v>
      </c>
      <c r="Q1284">
        <v>1</v>
      </c>
      <c r="W1284">
        <v>0</v>
      </c>
      <c r="X1284">
        <v>-1985289705</v>
      </c>
      <c r="Y1284">
        <v>0.22499999999999998</v>
      </c>
      <c r="AA1284">
        <v>0</v>
      </c>
      <c r="AB1284">
        <v>6.66</v>
      </c>
      <c r="AC1284">
        <v>0</v>
      </c>
      <c r="AD1284">
        <v>0</v>
      </c>
      <c r="AE1284">
        <v>0</v>
      </c>
      <c r="AF1284">
        <v>6.66</v>
      </c>
      <c r="AG1284">
        <v>0</v>
      </c>
      <c r="AH1284">
        <v>0</v>
      </c>
      <c r="AI1284">
        <v>1</v>
      </c>
      <c r="AJ1284">
        <v>1</v>
      </c>
      <c r="AK1284">
        <v>1</v>
      </c>
      <c r="AL1284">
        <v>1</v>
      </c>
      <c r="AN1284">
        <v>0</v>
      </c>
      <c r="AO1284">
        <v>1</v>
      </c>
      <c r="AP1284">
        <v>1</v>
      </c>
      <c r="AQ1284">
        <v>0</v>
      </c>
      <c r="AR1284">
        <v>0</v>
      </c>
      <c r="AS1284" t="s">
        <v>3</v>
      </c>
      <c r="AT1284">
        <v>0.15</v>
      </c>
      <c r="AU1284" t="s">
        <v>21</v>
      </c>
      <c r="AV1284">
        <v>0</v>
      </c>
      <c r="AW1284">
        <v>2</v>
      </c>
      <c r="AX1284">
        <v>33360838</v>
      </c>
      <c r="AY1284">
        <v>1</v>
      </c>
      <c r="AZ1284">
        <v>0</v>
      </c>
      <c r="BA1284">
        <v>1569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CX1284">
        <f>Y1284*Source!I1217</f>
        <v>3.0520799999999994E-2</v>
      </c>
      <c r="CY1284">
        <f>AB1284</f>
        <v>6.66</v>
      </c>
      <c r="CZ1284">
        <f>AF1284</f>
        <v>6.66</v>
      </c>
      <c r="DA1284">
        <f>AJ1284</f>
        <v>1</v>
      </c>
      <c r="DB1284">
        <f>ROUND(((ROUND(AT1284*CZ1284,2)*1.2)*1.25),2)</f>
        <v>1.5</v>
      </c>
      <c r="DC1284">
        <f>ROUND(((ROUND(AT1284*AG1284,2)*1.2)*1.25),2)</f>
        <v>0</v>
      </c>
    </row>
    <row r="1285" spans="1:107">
      <c r="A1285">
        <f>ROW(Source!A1217)</f>
        <v>1217</v>
      </c>
      <c r="B1285">
        <v>33304960</v>
      </c>
      <c r="C1285">
        <v>33360822</v>
      </c>
      <c r="D1285">
        <v>31259879</v>
      </c>
      <c r="E1285">
        <v>1</v>
      </c>
      <c r="F1285">
        <v>1</v>
      </c>
      <c r="G1285">
        <v>1</v>
      </c>
      <c r="H1285">
        <v>2</v>
      </c>
      <c r="I1285" t="s">
        <v>841</v>
      </c>
      <c r="J1285" t="s">
        <v>842</v>
      </c>
      <c r="K1285" t="s">
        <v>843</v>
      </c>
      <c r="L1285">
        <v>1368</v>
      </c>
      <c r="N1285">
        <v>1011</v>
      </c>
      <c r="O1285" t="s">
        <v>837</v>
      </c>
      <c r="P1285" t="s">
        <v>837</v>
      </c>
      <c r="Q1285">
        <v>1</v>
      </c>
      <c r="W1285">
        <v>0</v>
      </c>
      <c r="X1285">
        <v>1372534845</v>
      </c>
      <c r="Y1285">
        <v>0.61499999999999988</v>
      </c>
      <c r="AA1285">
        <v>0</v>
      </c>
      <c r="AB1285">
        <v>65.709999999999994</v>
      </c>
      <c r="AC1285">
        <v>11.6</v>
      </c>
      <c r="AD1285">
        <v>0</v>
      </c>
      <c r="AE1285">
        <v>0</v>
      </c>
      <c r="AF1285">
        <v>65.709999999999994</v>
      </c>
      <c r="AG1285">
        <v>11.6</v>
      </c>
      <c r="AH1285">
        <v>0</v>
      </c>
      <c r="AI1285">
        <v>1</v>
      </c>
      <c r="AJ1285">
        <v>1</v>
      </c>
      <c r="AK1285">
        <v>1</v>
      </c>
      <c r="AL1285">
        <v>1</v>
      </c>
      <c r="AN1285">
        <v>0</v>
      </c>
      <c r="AO1285">
        <v>1</v>
      </c>
      <c r="AP1285">
        <v>1</v>
      </c>
      <c r="AQ1285">
        <v>0</v>
      </c>
      <c r="AR1285">
        <v>0</v>
      </c>
      <c r="AS1285" t="s">
        <v>3</v>
      </c>
      <c r="AT1285">
        <v>0.41</v>
      </c>
      <c r="AU1285" t="s">
        <v>21</v>
      </c>
      <c r="AV1285">
        <v>0</v>
      </c>
      <c r="AW1285">
        <v>2</v>
      </c>
      <c r="AX1285">
        <v>33360839</v>
      </c>
      <c r="AY1285">
        <v>1</v>
      </c>
      <c r="AZ1285">
        <v>0</v>
      </c>
      <c r="BA1285">
        <v>1570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CX1285">
        <f>Y1285*Source!I1217</f>
        <v>8.3423519999999973E-2</v>
      </c>
      <c r="CY1285">
        <f>AB1285</f>
        <v>65.709999999999994</v>
      </c>
      <c r="CZ1285">
        <f>AF1285</f>
        <v>65.709999999999994</v>
      </c>
      <c r="DA1285">
        <f>AJ1285</f>
        <v>1</v>
      </c>
      <c r="DB1285">
        <f>ROUND(((ROUND(AT1285*CZ1285,2)*1.2)*1.25),2)</f>
        <v>40.409999999999997</v>
      </c>
      <c r="DC1285">
        <f>ROUND(((ROUND(AT1285*AG1285,2)*1.2)*1.25),2)</f>
        <v>7.14</v>
      </c>
    </row>
    <row r="1286" spans="1:107">
      <c r="A1286">
        <f>ROW(Source!A1217)</f>
        <v>1217</v>
      </c>
      <c r="B1286">
        <v>33304960</v>
      </c>
      <c r="C1286">
        <v>33360822</v>
      </c>
      <c r="D1286">
        <v>31260100</v>
      </c>
      <c r="E1286">
        <v>1</v>
      </c>
      <c r="F1286">
        <v>1</v>
      </c>
      <c r="G1286">
        <v>1</v>
      </c>
      <c r="H1286">
        <v>2</v>
      </c>
      <c r="I1286" t="s">
        <v>858</v>
      </c>
      <c r="J1286" t="s">
        <v>859</v>
      </c>
      <c r="K1286" t="s">
        <v>860</v>
      </c>
      <c r="L1286">
        <v>1368</v>
      </c>
      <c r="N1286">
        <v>1011</v>
      </c>
      <c r="O1286" t="s">
        <v>837</v>
      </c>
      <c r="P1286" t="s">
        <v>837</v>
      </c>
      <c r="Q1286">
        <v>1</v>
      </c>
      <c r="W1286">
        <v>0</v>
      </c>
      <c r="X1286">
        <v>-353815937</v>
      </c>
      <c r="Y1286">
        <v>1.9650000000000001</v>
      </c>
      <c r="AA1286">
        <v>0</v>
      </c>
      <c r="AB1286">
        <v>8.1</v>
      </c>
      <c r="AC1286">
        <v>0</v>
      </c>
      <c r="AD1286">
        <v>0</v>
      </c>
      <c r="AE1286">
        <v>0</v>
      </c>
      <c r="AF1286">
        <v>8.1</v>
      </c>
      <c r="AG1286">
        <v>0</v>
      </c>
      <c r="AH1286">
        <v>0</v>
      </c>
      <c r="AI1286">
        <v>1</v>
      </c>
      <c r="AJ1286">
        <v>1</v>
      </c>
      <c r="AK1286">
        <v>1</v>
      </c>
      <c r="AL1286">
        <v>1</v>
      </c>
      <c r="AN1286">
        <v>0</v>
      </c>
      <c r="AO1286">
        <v>1</v>
      </c>
      <c r="AP1286">
        <v>1</v>
      </c>
      <c r="AQ1286">
        <v>0</v>
      </c>
      <c r="AR1286">
        <v>0</v>
      </c>
      <c r="AS1286" t="s">
        <v>3</v>
      </c>
      <c r="AT1286">
        <v>1.31</v>
      </c>
      <c r="AU1286" t="s">
        <v>21</v>
      </c>
      <c r="AV1286">
        <v>0</v>
      </c>
      <c r="AW1286">
        <v>2</v>
      </c>
      <c r="AX1286">
        <v>33360840</v>
      </c>
      <c r="AY1286">
        <v>1</v>
      </c>
      <c r="AZ1286">
        <v>0</v>
      </c>
      <c r="BA1286">
        <v>1571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CX1286">
        <f>Y1286*Source!I1217</f>
        <v>0.26654832000000001</v>
      </c>
      <c r="CY1286">
        <f>AB1286</f>
        <v>8.1</v>
      </c>
      <c r="CZ1286">
        <f>AF1286</f>
        <v>8.1</v>
      </c>
      <c r="DA1286">
        <f>AJ1286</f>
        <v>1</v>
      </c>
      <c r="DB1286">
        <f>ROUND(((ROUND(AT1286*CZ1286,2)*1.2)*1.25),2)</f>
        <v>15.92</v>
      </c>
      <c r="DC1286">
        <f>ROUND(((ROUND(AT1286*AG1286,2)*1.2)*1.25),2)</f>
        <v>0</v>
      </c>
    </row>
    <row r="1287" spans="1:107">
      <c r="A1287">
        <f>ROW(Source!A1217)</f>
        <v>1217</v>
      </c>
      <c r="B1287">
        <v>33304960</v>
      </c>
      <c r="C1287">
        <v>33360822</v>
      </c>
      <c r="D1287">
        <v>31178369</v>
      </c>
      <c r="E1287">
        <v>1</v>
      </c>
      <c r="F1287">
        <v>1</v>
      </c>
      <c r="G1287">
        <v>1</v>
      </c>
      <c r="H1287">
        <v>3</v>
      </c>
      <c r="I1287" t="s">
        <v>915</v>
      </c>
      <c r="J1287" t="s">
        <v>916</v>
      </c>
      <c r="K1287" t="s">
        <v>917</v>
      </c>
      <c r="L1287">
        <v>1346</v>
      </c>
      <c r="N1287">
        <v>1009</v>
      </c>
      <c r="O1287" t="s">
        <v>78</v>
      </c>
      <c r="P1287" t="s">
        <v>78</v>
      </c>
      <c r="Q1287">
        <v>1</v>
      </c>
      <c r="W1287">
        <v>0</v>
      </c>
      <c r="X1287">
        <v>1730218770</v>
      </c>
      <c r="Y1287">
        <v>7.95</v>
      </c>
      <c r="AA1287">
        <v>39.020000000000003</v>
      </c>
      <c r="AB1287">
        <v>0</v>
      </c>
      <c r="AC1287">
        <v>0</v>
      </c>
      <c r="AD1287">
        <v>0</v>
      </c>
      <c r="AE1287">
        <v>39.020000000000003</v>
      </c>
      <c r="AF1287">
        <v>0</v>
      </c>
      <c r="AG1287">
        <v>0</v>
      </c>
      <c r="AH1287">
        <v>0</v>
      </c>
      <c r="AI1287">
        <v>1</v>
      </c>
      <c r="AJ1287">
        <v>1</v>
      </c>
      <c r="AK1287">
        <v>1</v>
      </c>
      <c r="AL1287">
        <v>1</v>
      </c>
      <c r="AN1287">
        <v>0</v>
      </c>
      <c r="AO1287">
        <v>1</v>
      </c>
      <c r="AP1287">
        <v>0</v>
      </c>
      <c r="AQ1287">
        <v>0</v>
      </c>
      <c r="AR1287">
        <v>0</v>
      </c>
      <c r="AS1287" t="s">
        <v>3</v>
      </c>
      <c r="AT1287">
        <v>7.95</v>
      </c>
      <c r="AU1287" t="s">
        <v>3</v>
      </c>
      <c r="AV1287">
        <v>0</v>
      </c>
      <c r="AW1287">
        <v>2</v>
      </c>
      <c r="AX1287">
        <v>33360841</v>
      </c>
      <c r="AY1287">
        <v>1</v>
      </c>
      <c r="AZ1287">
        <v>0</v>
      </c>
      <c r="BA1287">
        <v>1572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CX1287">
        <f>Y1287*Source!I1217</f>
        <v>1.0784015999999998</v>
      </c>
      <c r="CY1287">
        <f>AA1287</f>
        <v>39.020000000000003</v>
      </c>
      <c r="CZ1287">
        <f>AE1287</f>
        <v>39.020000000000003</v>
      </c>
      <c r="DA1287">
        <f>AI1287</f>
        <v>1</v>
      </c>
      <c r="DB1287">
        <f>ROUND(ROUND(AT1287*CZ1287,2),2)</f>
        <v>310.20999999999998</v>
      </c>
      <c r="DC1287">
        <f>ROUND(ROUND(AT1287*AG1287,2),2)</f>
        <v>0</v>
      </c>
    </row>
    <row r="1288" spans="1:107">
      <c r="A1288">
        <f>ROW(Source!A1217)</f>
        <v>1217</v>
      </c>
      <c r="B1288">
        <v>33304960</v>
      </c>
      <c r="C1288">
        <v>33360822</v>
      </c>
      <c r="D1288">
        <v>31179550</v>
      </c>
      <c r="E1288">
        <v>1</v>
      </c>
      <c r="F1288">
        <v>1</v>
      </c>
      <c r="G1288">
        <v>1</v>
      </c>
      <c r="H1288">
        <v>3</v>
      </c>
      <c r="I1288" t="s">
        <v>861</v>
      </c>
      <c r="J1288" t="s">
        <v>862</v>
      </c>
      <c r="K1288" t="s">
        <v>863</v>
      </c>
      <c r="L1288">
        <v>1348</v>
      </c>
      <c r="N1288">
        <v>1009</v>
      </c>
      <c r="O1288" t="s">
        <v>32</v>
      </c>
      <c r="P1288" t="s">
        <v>32</v>
      </c>
      <c r="Q1288">
        <v>1000</v>
      </c>
      <c r="W1288">
        <v>0</v>
      </c>
      <c r="X1288">
        <v>-1068056325</v>
      </c>
      <c r="Y1288">
        <v>3.3E-4</v>
      </c>
      <c r="AA1288">
        <v>10362</v>
      </c>
      <c r="AB1288">
        <v>0</v>
      </c>
      <c r="AC1288">
        <v>0</v>
      </c>
      <c r="AD1288">
        <v>0</v>
      </c>
      <c r="AE1288">
        <v>10362</v>
      </c>
      <c r="AF1288">
        <v>0</v>
      </c>
      <c r="AG1288">
        <v>0</v>
      </c>
      <c r="AH1288">
        <v>0</v>
      </c>
      <c r="AI1288">
        <v>1</v>
      </c>
      <c r="AJ1288">
        <v>1</v>
      </c>
      <c r="AK1288">
        <v>1</v>
      </c>
      <c r="AL1288">
        <v>1</v>
      </c>
      <c r="AN1288">
        <v>0</v>
      </c>
      <c r="AO1288">
        <v>1</v>
      </c>
      <c r="AP1288">
        <v>0</v>
      </c>
      <c r="AQ1288">
        <v>0</v>
      </c>
      <c r="AR1288">
        <v>0</v>
      </c>
      <c r="AS1288" t="s">
        <v>3</v>
      </c>
      <c r="AT1288">
        <v>3.3E-4</v>
      </c>
      <c r="AU1288" t="s">
        <v>3</v>
      </c>
      <c r="AV1288">
        <v>0</v>
      </c>
      <c r="AW1288">
        <v>2</v>
      </c>
      <c r="AX1288">
        <v>33360842</v>
      </c>
      <c r="AY1288">
        <v>1</v>
      </c>
      <c r="AZ1288">
        <v>0</v>
      </c>
      <c r="BA1288">
        <v>1573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CX1288">
        <f>Y1288*Source!I1217</f>
        <v>4.4763839999999996E-5</v>
      </c>
      <c r="CY1288">
        <f>AA1288</f>
        <v>10362</v>
      </c>
      <c r="CZ1288">
        <f>AE1288</f>
        <v>10362</v>
      </c>
      <c r="DA1288">
        <f>AI1288</f>
        <v>1</v>
      </c>
      <c r="DB1288">
        <f>ROUND(ROUND(AT1288*CZ1288,2),2)</f>
        <v>3.42</v>
      </c>
      <c r="DC1288">
        <f>ROUND(ROUND(AT1288*AG1288,2),2)</f>
        <v>0</v>
      </c>
    </row>
    <row r="1289" spans="1:107">
      <c r="A1289">
        <f>ROW(Source!A1217)</f>
        <v>1217</v>
      </c>
      <c r="B1289">
        <v>33304960</v>
      </c>
      <c r="C1289">
        <v>33360822</v>
      </c>
      <c r="D1289">
        <v>31180727</v>
      </c>
      <c r="E1289">
        <v>1</v>
      </c>
      <c r="F1289">
        <v>1</v>
      </c>
      <c r="G1289">
        <v>1</v>
      </c>
      <c r="H1289">
        <v>3</v>
      </c>
      <c r="I1289" t="s">
        <v>844</v>
      </c>
      <c r="J1289" t="s">
        <v>845</v>
      </c>
      <c r="K1289" t="s">
        <v>846</v>
      </c>
      <c r="L1289">
        <v>1348</v>
      </c>
      <c r="N1289">
        <v>1009</v>
      </c>
      <c r="O1289" t="s">
        <v>32</v>
      </c>
      <c r="P1289" t="s">
        <v>32</v>
      </c>
      <c r="Q1289">
        <v>1000</v>
      </c>
      <c r="W1289">
        <v>0</v>
      </c>
      <c r="X1289">
        <v>-437906794</v>
      </c>
      <c r="Y1289">
        <v>6.0000000000000001E-3</v>
      </c>
      <c r="AA1289">
        <v>9040.01</v>
      </c>
      <c r="AB1289">
        <v>0</v>
      </c>
      <c r="AC1289">
        <v>0</v>
      </c>
      <c r="AD1289">
        <v>0</v>
      </c>
      <c r="AE1289">
        <v>9040.01</v>
      </c>
      <c r="AF1289">
        <v>0</v>
      </c>
      <c r="AG1289">
        <v>0</v>
      </c>
      <c r="AH1289">
        <v>0</v>
      </c>
      <c r="AI1289">
        <v>1</v>
      </c>
      <c r="AJ1289">
        <v>1</v>
      </c>
      <c r="AK1289">
        <v>1</v>
      </c>
      <c r="AL1289">
        <v>1</v>
      </c>
      <c r="AN1289">
        <v>0</v>
      </c>
      <c r="AO1289">
        <v>1</v>
      </c>
      <c r="AP1289">
        <v>0</v>
      </c>
      <c r="AQ1289">
        <v>0</v>
      </c>
      <c r="AR1289">
        <v>0</v>
      </c>
      <c r="AS1289" t="s">
        <v>3</v>
      </c>
      <c r="AT1289">
        <v>6.0000000000000001E-3</v>
      </c>
      <c r="AU1289" t="s">
        <v>3</v>
      </c>
      <c r="AV1289">
        <v>0</v>
      </c>
      <c r="AW1289">
        <v>2</v>
      </c>
      <c r="AX1289">
        <v>33360843</v>
      </c>
      <c r="AY1289">
        <v>1</v>
      </c>
      <c r="AZ1289">
        <v>0</v>
      </c>
      <c r="BA1289">
        <v>1574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CX1289">
        <f>Y1289*Source!I1217</f>
        <v>8.1388799999999992E-4</v>
      </c>
      <c r="CY1289">
        <f>AA1289</f>
        <v>9040.01</v>
      </c>
      <c r="CZ1289">
        <f>AE1289</f>
        <v>9040.01</v>
      </c>
      <c r="DA1289">
        <f>AI1289</f>
        <v>1</v>
      </c>
      <c r="DB1289">
        <f>ROUND(ROUND(AT1289*CZ1289,2),2)</f>
        <v>54.24</v>
      </c>
      <c r="DC1289">
        <f>ROUND(ROUND(AT1289*AG1289,2),2)</f>
        <v>0</v>
      </c>
    </row>
    <row r="1290" spans="1:107">
      <c r="A1290">
        <f>ROW(Source!A1217)</f>
        <v>1217</v>
      </c>
      <c r="B1290">
        <v>33304960</v>
      </c>
      <c r="C1290">
        <v>33360822</v>
      </c>
      <c r="D1290">
        <v>31181610</v>
      </c>
      <c r="E1290">
        <v>1</v>
      </c>
      <c r="F1290">
        <v>1</v>
      </c>
      <c r="G1290">
        <v>1</v>
      </c>
      <c r="H1290">
        <v>3</v>
      </c>
      <c r="I1290" t="s">
        <v>847</v>
      </c>
      <c r="J1290" t="s">
        <v>848</v>
      </c>
      <c r="K1290" t="s">
        <v>849</v>
      </c>
      <c r="L1290">
        <v>1346</v>
      </c>
      <c r="N1290">
        <v>1009</v>
      </c>
      <c r="O1290" t="s">
        <v>78</v>
      </c>
      <c r="P1290" t="s">
        <v>78</v>
      </c>
      <c r="Q1290">
        <v>1</v>
      </c>
      <c r="W1290">
        <v>0</v>
      </c>
      <c r="X1290">
        <v>-731615568</v>
      </c>
      <c r="Y1290">
        <v>9.09</v>
      </c>
      <c r="AA1290">
        <v>23.09</v>
      </c>
      <c r="AB1290">
        <v>0</v>
      </c>
      <c r="AC1290">
        <v>0</v>
      </c>
      <c r="AD1290">
        <v>0</v>
      </c>
      <c r="AE1290">
        <v>23.09</v>
      </c>
      <c r="AF1290">
        <v>0</v>
      </c>
      <c r="AG1290">
        <v>0</v>
      </c>
      <c r="AH1290">
        <v>0</v>
      </c>
      <c r="AI1290">
        <v>1</v>
      </c>
      <c r="AJ1290">
        <v>1</v>
      </c>
      <c r="AK1290">
        <v>1</v>
      </c>
      <c r="AL1290">
        <v>1</v>
      </c>
      <c r="AN1290">
        <v>0</v>
      </c>
      <c r="AO1290">
        <v>1</v>
      </c>
      <c r="AP1290">
        <v>0</v>
      </c>
      <c r="AQ1290">
        <v>0</v>
      </c>
      <c r="AR1290">
        <v>0</v>
      </c>
      <c r="AS1290" t="s">
        <v>3</v>
      </c>
      <c r="AT1290">
        <v>9.09</v>
      </c>
      <c r="AU1290" t="s">
        <v>3</v>
      </c>
      <c r="AV1290">
        <v>0</v>
      </c>
      <c r="AW1290">
        <v>2</v>
      </c>
      <c r="AX1290">
        <v>33360844</v>
      </c>
      <c r="AY1290">
        <v>1</v>
      </c>
      <c r="AZ1290">
        <v>0</v>
      </c>
      <c r="BA1290">
        <v>1575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CX1290">
        <f>Y1290*Source!I1217</f>
        <v>1.23304032</v>
      </c>
      <c r="CY1290">
        <f>AA1290</f>
        <v>23.09</v>
      </c>
      <c r="CZ1290">
        <f>AE1290</f>
        <v>23.09</v>
      </c>
      <c r="DA1290">
        <f>AI1290</f>
        <v>1</v>
      </c>
      <c r="DB1290">
        <f>ROUND(ROUND(AT1290*CZ1290,2),2)</f>
        <v>209.89</v>
      </c>
      <c r="DC1290">
        <f>ROUND(ROUND(AT1290*AG1290,2),2)</f>
        <v>0</v>
      </c>
    </row>
    <row r="1291" spans="1:107">
      <c r="A1291">
        <f>ROW(Source!A1265)</f>
        <v>1265</v>
      </c>
      <c r="B1291">
        <v>33304975</v>
      </c>
      <c r="C1291">
        <v>33361001</v>
      </c>
      <c r="D1291">
        <v>31172061</v>
      </c>
      <c r="E1291">
        <v>1</v>
      </c>
      <c r="F1291">
        <v>1</v>
      </c>
      <c r="G1291">
        <v>1</v>
      </c>
      <c r="H1291">
        <v>1</v>
      </c>
      <c r="I1291" t="s">
        <v>850</v>
      </c>
      <c r="J1291" t="s">
        <v>3</v>
      </c>
      <c r="K1291" t="s">
        <v>851</v>
      </c>
      <c r="L1291">
        <v>1191</v>
      </c>
      <c r="N1291">
        <v>1013</v>
      </c>
      <c r="O1291" t="s">
        <v>831</v>
      </c>
      <c r="P1291" t="s">
        <v>831</v>
      </c>
      <c r="Q1291">
        <v>1</v>
      </c>
      <c r="W1291">
        <v>0</v>
      </c>
      <c r="X1291">
        <v>-784637506</v>
      </c>
      <c r="Y1291">
        <v>8.2109999999999985</v>
      </c>
      <c r="AA1291">
        <v>0</v>
      </c>
      <c r="AB1291">
        <v>0</v>
      </c>
      <c r="AC1291">
        <v>0</v>
      </c>
      <c r="AD1291">
        <v>8.74</v>
      </c>
      <c r="AE1291">
        <v>0</v>
      </c>
      <c r="AF1291">
        <v>0</v>
      </c>
      <c r="AG1291">
        <v>0</v>
      </c>
      <c r="AH1291">
        <v>8.74</v>
      </c>
      <c r="AI1291">
        <v>1</v>
      </c>
      <c r="AJ1291">
        <v>1</v>
      </c>
      <c r="AK1291">
        <v>1</v>
      </c>
      <c r="AL1291">
        <v>1</v>
      </c>
      <c r="AN1291">
        <v>0</v>
      </c>
      <c r="AO1291">
        <v>1</v>
      </c>
      <c r="AP1291">
        <v>1</v>
      </c>
      <c r="AQ1291">
        <v>0</v>
      </c>
      <c r="AR1291">
        <v>0</v>
      </c>
      <c r="AS1291" t="s">
        <v>3</v>
      </c>
      <c r="AT1291">
        <v>5.95</v>
      </c>
      <c r="AU1291" t="s">
        <v>22</v>
      </c>
      <c r="AV1291">
        <v>1</v>
      </c>
      <c r="AW1291">
        <v>2</v>
      </c>
      <c r="AX1291">
        <v>33361011</v>
      </c>
      <c r="AY1291">
        <v>1</v>
      </c>
      <c r="AZ1291">
        <v>0</v>
      </c>
      <c r="BA1291">
        <v>1581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CX1291">
        <f>Y1291*Source!I1265</f>
        <v>8.2109999999999985</v>
      </c>
      <c r="CY1291">
        <f>AD1291</f>
        <v>8.74</v>
      </c>
      <c r="CZ1291">
        <f>AH1291</f>
        <v>8.74</v>
      </c>
      <c r="DA1291">
        <f>AL1291</f>
        <v>1</v>
      </c>
      <c r="DB1291">
        <f>ROUND(((ROUND(AT1291*CZ1291,2)*1.2)*1.15),2)</f>
        <v>71.760000000000005</v>
      </c>
      <c r="DC1291">
        <f>ROUND(((ROUND(AT1291*AG1291,2)*1.2)*1.15),2)</f>
        <v>0</v>
      </c>
    </row>
    <row r="1292" spans="1:107">
      <c r="A1292">
        <f>ROW(Source!A1265)</f>
        <v>1265</v>
      </c>
      <c r="B1292">
        <v>33304975</v>
      </c>
      <c r="C1292">
        <v>33361001</v>
      </c>
      <c r="D1292">
        <v>31172011</v>
      </c>
      <c r="E1292">
        <v>1</v>
      </c>
      <c r="F1292">
        <v>1</v>
      </c>
      <c r="G1292">
        <v>1</v>
      </c>
      <c r="H1292">
        <v>1</v>
      </c>
      <c r="I1292" t="s">
        <v>832</v>
      </c>
      <c r="J1292" t="s">
        <v>3</v>
      </c>
      <c r="K1292" t="s">
        <v>833</v>
      </c>
      <c r="L1292">
        <v>1191</v>
      </c>
      <c r="N1292">
        <v>1013</v>
      </c>
      <c r="O1292" t="s">
        <v>831</v>
      </c>
      <c r="P1292" t="s">
        <v>831</v>
      </c>
      <c r="Q1292">
        <v>1</v>
      </c>
      <c r="W1292">
        <v>0</v>
      </c>
      <c r="X1292">
        <v>-1417349443</v>
      </c>
      <c r="Y1292">
        <v>0.04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1</v>
      </c>
      <c r="AJ1292">
        <v>1</v>
      </c>
      <c r="AK1292">
        <v>1</v>
      </c>
      <c r="AL1292">
        <v>1</v>
      </c>
      <c r="AN1292">
        <v>0</v>
      </c>
      <c r="AO1292">
        <v>1</v>
      </c>
      <c r="AP1292">
        <v>0</v>
      </c>
      <c r="AQ1292">
        <v>0</v>
      </c>
      <c r="AR1292">
        <v>0</v>
      </c>
      <c r="AS1292" t="s">
        <v>3</v>
      </c>
      <c r="AT1292">
        <v>0.04</v>
      </c>
      <c r="AU1292" t="s">
        <v>3</v>
      </c>
      <c r="AV1292">
        <v>2</v>
      </c>
      <c r="AW1292">
        <v>2</v>
      </c>
      <c r="AX1292">
        <v>33361012</v>
      </c>
      <c r="AY1292">
        <v>1</v>
      </c>
      <c r="AZ1292">
        <v>2048</v>
      </c>
      <c r="BA1292">
        <v>1582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CX1292">
        <f>Y1292*Source!I1265</f>
        <v>0.04</v>
      </c>
      <c r="CY1292">
        <f>AD1292</f>
        <v>0</v>
      </c>
      <c r="CZ1292">
        <f>AH1292</f>
        <v>0</v>
      </c>
      <c r="DA1292">
        <f>AL1292</f>
        <v>1</v>
      </c>
      <c r="DB1292">
        <f>ROUND(ROUND(AT1292*CZ1292,2),2)</f>
        <v>0</v>
      </c>
      <c r="DC1292">
        <f>ROUND(ROUND(AT1292*AG1292,2),2)</f>
        <v>0</v>
      </c>
    </row>
    <row r="1293" spans="1:107">
      <c r="A1293">
        <f>ROW(Source!A1265)</f>
        <v>1265</v>
      </c>
      <c r="B1293">
        <v>33304975</v>
      </c>
      <c r="C1293">
        <v>33361001</v>
      </c>
      <c r="D1293">
        <v>31258491</v>
      </c>
      <c r="E1293">
        <v>1</v>
      </c>
      <c r="F1293">
        <v>1</v>
      </c>
      <c r="G1293">
        <v>1</v>
      </c>
      <c r="H1293">
        <v>2</v>
      </c>
      <c r="I1293" t="s">
        <v>834</v>
      </c>
      <c r="J1293" t="s">
        <v>835</v>
      </c>
      <c r="K1293" t="s">
        <v>836</v>
      </c>
      <c r="L1293">
        <v>1368</v>
      </c>
      <c r="N1293">
        <v>1011</v>
      </c>
      <c r="O1293" t="s">
        <v>837</v>
      </c>
      <c r="P1293" t="s">
        <v>837</v>
      </c>
      <c r="Q1293">
        <v>1</v>
      </c>
      <c r="W1293">
        <v>0</v>
      </c>
      <c r="X1293">
        <v>-1718674368</v>
      </c>
      <c r="Y1293">
        <v>1.4999999999999999E-2</v>
      </c>
      <c r="AA1293">
        <v>0</v>
      </c>
      <c r="AB1293">
        <v>111.99</v>
      </c>
      <c r="AC1293">
        <v>13.5</v>
      </c>
      <c r="AD1293">
        <v>0</v>
      </c>
      <c r="AE1293">
        <v>0</v>
      </c>
      <c r="AF1293">
        <v>111.99</v>
      </c>
      <c r="AG1293">
        <v>13.5</v>
      </c>
      <c r="AH1293">
        <v>0</v>
      </c>
      <c r="AI1293">
        <v>1</v>
      </c>
      <c r="AJ1293">
        <v>1</v>
      </c>
      <c r="AK1293">
        <v>1</v>
      </c>
      <c r="AL1293">
        <v>1</v>
      </c>
      <c r="AN1293">
        <v>0</v>
      </c>
      <c r="AO1293">
        <v>1</v>
      </c>
      <c r="AP1293">
        <v>1</v>
      </c>
      <c r="AQ1293">
        <v>0</v>
      </c>
      <c r="AR1293">
        <v>0</v>
      </c>
      <c r="AS1293" t="s">
        <v>3</v>
      </c>
      <c r="AT1293">
        <v>0.01</v>
      </c>
      <c r="AU1293" t="s">
        <v>21</v>
      </c>
      <c r="AV1293">
        <v>0</v>
      </c>
      <c r="AW1293">
        <v>2</v>
      </c>
      <c r="AX1293">
        <v>33361013</v>
      </c>
      <c r="AY1293">
        <v>1</v>
      </c>
      <c r="AZ1293">
        <v>0</v>
      </c>
      <c r="BA1293">
        <v>1583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CX1293">
        <f>Y1293*Source!I1265</f>
        <v>1.4999999999999999E-2</v>
      </c>
      <c r="CY1293">
        <f>AB1293</f>
        <v>111.99</v>
      </c>
      <c r="CZ1293">
        <f>AF1293</f>
        <v>111.99</v>
      </c>
      <c r="DA1293">
        <f>AJ1293</f>
        <v>1</v>
      </c>
      <c r="DB1293">
        <f>ROUND(((ROUND(AT1293*CZ1293,2)*1.2)*1.25),2)</f>
        <v>1.68</v>
      </c>
      <c r="DC1293">
        <f>ROUND(((ROUND(AT1293*AG1293,2)*1.2)*1.25),2)</f>
        <v>0.21</v>
      </c>
    </row>
    <row r="1294" spans="1:107">
      <c r="A1294">
        <f>ROW(Source!A1265)</f>
        <v>1265</v>
      </c>
      <c r="B1294">
        <v>33304975</v>
      </c>
      <c r="C1294">
        <v>33361001</v>
      </c>
      <c r="D1294">
        <v>31258691</v>
      </c>
      <c r="E1294">
        <v>1</v>
      </c>
      <c r="F1294">
        <v>1</v>
      </c>
      <c r="G1294">
        <v>1</v>
      </c>
      <c r="H1294">
        <v>2</v>
      </c>
      <c r="I1294" t="s">
        <v>838</v>
      </c>
      <c r="J1294" t="s">
        <v>839</v>
      </c>
      <c r="K1294" t="s">
        <v>840</v>
      </c>
      <c r="L1294">
        <v>1368</v>
      </c>
      <c r="N1294">
        <v>1011</v>
      </c>
      <c r="O1294" t="s">
        <v>837</v>
      </c>
      <c r="P1294" t="s">
        <v>837</v>
      </c>
      <c r="Q1294">
        <v>1</v>
      </c>
      <c r="W1294">
        <v>0</v>
      </c>
      <c r="X1294">
        <v>1373224040</v>
      </c>
      <c r="Y1294">
        <v>2.04</v>
      </c>
      <c r="AA1294">
        <v>0</v>
      </c>
      <c r="AB1294">
        <v>3.12</v>
      </c>
      <c r="AC1294">
        <v>0</v>
      </c>
      <c r="AD1294">
        <v>0</v>
      </c>
      <c r="AE1294">
        <v>0</v>
      </c>
      <c r="AF1294">
        <v>3.12</v>
      </c>
      <c r="AG1294">
        <v>0</v>
      </c>
      <c r="AH1294">
        <v>0</v>
      </c>
      <c r="AI1294">
        <v>1</v>
      </c>
      <c r="AJ1294">
        <v>1</v>
      </c>
      <c r="AK1294">
        <v>1</v>
      </c>
      <c r="AL1294">
        <v>1</v>
      </c>
      <c r="AN1294">
        <v>0</v>
      </c>
      <c r="AO1294">
        <v>1</v>
      </c>
      <c r="AP1294">
        <v>1</v>
      </c>
      <c r="AQ1294">
        <v>0</v>
      </c>
      <c r="AR1294">
        <v>0</v>
      </c>
      <c r="AS1294" t="s">
        <v>3</v>
      </c>
      <c r="AT1294">
        <v>1.36</v>
      </c>
      <c r="AU1294" t="s">
        <v>21</v>
      </c>
      <c r="AV1294">
        <v>0</v>
      </c>
      <c r="AW1294">
        <v>2</v>
      </c>
      <c r="AX1294">
        <v>33361014</v>
      </c>
      <c r="AY1294">
        <v>1</v>
      </c>
      <c r="AZ1294">
        <v>0</v>
      </c>
      <c r="BA1294">
        <v>1584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CX1294">
        <f>Y1294*Source!I1265</f>
        <v>2.04</v>
      </c>
      <c r="CY1294">
        <f>AB1294</f>
        <v>3.12</v>
      </c>
      <c r="CZ1294">
        <f>AF1294</f>
        <v>3.12</v>
      </c>
      <c r="DA1294">
        <f>AJ1294</f>
        <v>1</v>
      </c>
      <c r="DB1294">
        <f>ROUND(((ROUND(AT1294*CZ1294,2)*1.2)*1.25),2)</f>
        <v>6.36</v>
      </c>
      <c r="DC1294">
        <f>ROUND(((ROUND(AT1294*AG1294,2)*1.2)*1.25),2)</f>
        <v>0</v>
      </c>
    </row>
    <row r="1295" spans="1:107">
      <c r="A1295">
        <f>ROW(Source!A1265)</f>
        <v>1265</v>
      </c>
      <c r="B1295">
        <v>33304975</v>
      </c>
      <c r="C1295">
        <v>33361001</v>
      </c>
      <c r="D1295">
        <v>31259879</v>
      </c>
      <c r="E1295">
        <v>1</v>
      </c>
      <c r="F1295">
        <v>1</v>
      </c>
      <c r="G1295">
        <v>1</v>
      </c>
      <c r="H1295">
        <v>2</v>
      </c>
      <c r="I1295" t="s">
        <v>841</v>
      </c>
      <c r="J1295" t="s">
        <v>842</v>
      </c>
      <c r="K1295" t="s">
        <v>843</v>
      </c>
      <c r="L1295">
        <v>1368</v>
      </c>
      <c r="N1295">
        <v>1011</v>
      </c>
      <c r="O1295" t="s">
        <v>837</v>
      </c>
      <c r="P1295" t="s">
        <v>837</v>
      </c>
      <c r="Q1295">
        <v>1</v>
      </c>
      <c r="W1295">
        <v>0</v>
      </c>
      <c r="X1295">
        <v>1372534845</v>
      </c>
      <c r="Y1295">
        <v>4.4999999999999998E-2</v>
      </c>
      <c r="AA1295">
        <v>0</v>
      </c>
      <c r="AB1295">
        <v>65.709999999999994</v>
      </c>
      <c r="AC1295">
        <v>11.6</v>
      </c>
      <c r="AD1295">
        <v>0</v>
      </c>
      <c r="AE1295">
        <v>0</v>
      </c>
      <c r="AF1295">
        <v>65.709999999999994</v>
      </c>
      <c r="AG1295">
        <v>11.6</v>
      </c>
      <c r="AH1295">
        <v>0</v>
      </c>
      <c r="AI1295">
        <v>1</v>
      </c>
      <c r="AJ1295">
        <v>1</v>
      </c>
      <c r="AK1295">
        <v>1</v>
      </c>
      <c r="AL1295">
        <v>1</v>
      </c>
      <c r="AN1295">
        <v>0</v>
      </c>
      <c r="AO1295">
        <v>1</v>
      </c>
      <c r="AP1295">
        <v>1</v>
      </c>
      <c r="AQ1295">
        <v>0</v>
      </c>
      <c r="AR1295">
        <v>0</v>
      </c>
      <c r="AS1295" t="s">
        <v>3</v>
      </c>
      <c r="AT1295">
        <v>0.03</v>
      </c>
      <c r="AU1295" t="s">
        <v>21</v>
      </c>
      <c r="AV1295">
        <v>0</v>
      </c>
      <c r="AW1295">
        <v>2</v>
      </c>
      <c r="AX1295">
        <v>33361015</v>
      </c>
      <c r="AY1295">
        <v>1</v>
      </c>
      <c r="AZ1295">
        <v>0</v>
      </c>
      <c r="BA1295">
        <v>1585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CX1295">
        <f>Y1295*Source!I1265</f>
        <v>4.4999999999999998E-2</v>
      </c>
      <c r="CY1295">
        <f>AB1295</f>
        <v>65.709999999999994</v>
      </c>
      <c r="CZ1295">
        <f>AF1295</f>
        <v>65.709999999999994</v>
      </c>
      <c r="DA1295">
        <f>AJ1295</f>
        <v>1</v>
      </c>
      <c r="DB1295">
        <f>ROUND(((ROUND(AT1295*CZ1295,2)*1.2)*1.25),2)</f>
        <v>2.96</v>
      </c>
      <c r="DC1295">
        <f>ROUND(((ROUND(AT1295*AG1295,2)*1.2)*1.25),2)</f>
        <v>0.53</v>
      </c>
    </row>
    <row r="1296" spans="1:107">
      <c r="A1296">
        <f>ROW(Source!A1265)</f>
        <v>1265</v>
      </c>
      <c r="B1296">
        <v>33304975</v>
      </c>
      <c r="C1296">
        <v>33361001</v>
      </c>
      <c r="D1296">
        <v>31175973</v>
      </c>
      <c r="E1296">
        <v>1</v>
      </c>
      <c r="F1296">
        <v>1</v>
      </c>
      <c r="G1296">
        <v>1</v>
      </c>
      <c r="H1296">
        <v>3</v>
      </c>
      <c r="I1296" t="s">
        <v>889</v>
      </c>
      <c r="J1296" t="s">
        <v>890</v>
      </c>
      <c r="K1296" t="s">
        <v>891</v>
      </c>
      <c r="L1296">
        <v>1348</v>
      </c>
      <c r="N1296">
        <v>1009</v>
      </c>
      <c r="O1296" t="s">
        <v>32</v>
      </c>
      <c r="P1296" t="s">
        <v>32</v>
      </c>
      <c r="Q1296">
        <v>1000</v>
      </c>
      <c r="W1296">
        <v>0</v>
      </c>
      <c r="X1296">
        <v>731670393</v>
      </c>
      <c r="Y1296">
        <v>2.9999999999999997E-4</v>
      </c>
      <c r="AA1296">
        <v>26499</v>
      </c>
      <c r="AB1296">
        <v>0</v>
      </c>
      <c r="AC1296">
        <v>0</v>
      </c>
      <c r="AD1296">
        <v>0</v>
      </c>
      <c r="AE1296">
        <v>26499</v>
      </c>
      <c r="AF1296">
        <v>0</v>
      </c>
      <c r="AG1296">
        <v>0</v>
      </c>
      <c r="AH1296">
        <v>0</v>
      </c>
      <c r="AI1296">
        <v>1</v>
      </c>
      <c r="AJ1296">
        <v>1</v>
      </c>
      <c r="AK1296">
        <v>1</v>
      </c>
      <c r="AL1296">
        <v>1</v>
      </c>
      <c r="AN1296">
        <v>0</v>
      </c>
      <c r="AO1296">
        <v>1</v>
      </c>
      <c r="AP1296">
        <v>0</v>
      </c>
      <c r="AQ1296">
        <v>0</v>
      </c>
      <c r="AR1296">
        <v>0</v>
      </c>
      <c r="AS1296" t="s">
        <v>3</v>
      </c>
      <c r="AT1296">
        <v>2.9999999999999997E-4</v>
      </c>
      <c r="AU1296" t="s">
        <v>3</v>
      </c>
      <c r="AV1296">
        <v>0</v>
      </c>
      <c r="AW1296">
        <v>2</v>
      </c>
      <c r="AX1296">
        <v>33361016</v>
      </c>
      <c r="AY1296">
        <v>1</v>
      </c>
      <c r="AZ1296">
        <v>0</v>
      </c>
      <c r="BA1296">
        <v>1586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CX1296">
        <f>Y1296*Source!I1265</f>
        <v>2.9999999999999997E-4</v>
      </c>
      <c r="CY1296">
        <f>AA1296</f>
        <v>26499</v>
      </c>
      <c r="CZ1296">
        <f>AE1296</f>
        <v>26499</v>
      </c>
      <c r="DA1296">
        <f>AI1296</f>
        <v>1</v>
      </c>
      <c r="DB1296">
        <f>ROUND(ROUND(AT1296*CZ1296,2),2)</f>
        <v>7.95</v>
      </c>
      <c r="DC1296">
        <f>ROUND(ROUND(AT1296*AG1296,2),2)</f>
        <v>0</v>
      </c>
    </row>
    <row r="1297" spans="1:107">
      <c r="A1297">
        <f>ROW(Source!A1265)</f>
        <v>1265</v>
      </c>
      <c r="B1297">
        <v>33304975</v>
      </c>
      <c r="C1297">
        <v>33361001</v>
      </c>
      <c r="D1297">
        <v>31180727</v>
      </c>
      <c r="E1297">
        <v>1</v>
      </c>
      <c r="F1297">
        <v>1</v>
      </c>
      <c r="G1297">
        <v>1</v>
      </c>
      <c r="H1297">
        <v>3</v>
      </c>
      <c r="I1297" t="s">
        <v>844</v>
      </c>
      <c r="J1297" t="s">
        <v>845</v>
      </c>
      <c r="K1297" t="s">
        <v>846</v>
      </c>
      <c r="L1297">
        <v>1348</v>
      </c>
      <c r="N1297">
        <v>1009</v>
      </c>
      <c r="O1297" t="s">
        <v>32</v>
      </c>
      <c r="P1297" t="s">
        <v>32</v>
      </c>
      <c r="Q1297">
        <v>1000</v>
      </c>
      <c r="W1297">
        <v>0</v>
      </c>
      <c r="X1297">
        <v>-437906794</v>
      </c>
      <c r="Y1297">
        <v>8.0000000000000004E-4</v>
      </c>
      <c r="AA1297">
        <v>9040.01</v>
      </c>
      <c r="AB1297">
        <v>0</v>
      </c>
      <c r="AC1297">
        <v>0</v>
      </c>
      <c r="AD1297">
        <v>0</v>
      </c>
      <c r="AE1297">
        <v>9040.01</v>
      </c>
      <c r="AF1297">
        <v>0</v>
      </c>
      <c r="AG1297">
        <v>0</v>
      </c>
      <c r="AH1297">
        <v>0</v>
      </c>
      <c r="AI1297">
        <v>1</v>
      </c>
      <c r="AJ1297">
        <v>1</v>
      </c>
      <c r="AK1297">
        <v>1</v>
      </c>
      <c r="AL1297">
        <v>1</v>
      </c>
      <c r="AN1297">
        <v>0</v>
      </c>
      <c r="AO1297">
        <v>1</v>
      </c>
      <c r="AP1297">
        <v>0</v>
      </c>
      <c r="AQ1297">
        <v>0</v>
      </c>
      <c r="AR1297">
        <v>0</v>
      </c>
      <c r="AS1297" t="s">
        <v>3</v>
      </c>
      <c r="AT1297">
        <v>8.0000000000000004E-4</v>
      </c>
      <c r="AU1297" t="s">
        <v>3</v>
      </c>
      <c r="AV1297">
        <v>0</v>
      </c>
      <c r="AW1297">
        <v>2</v>
      </c>
      <c r="AX1297">
        <v>33361017</v>
      </c>
      <c r="AY1297">
        <v>1</v>
      </c>
      <c r="AZ1297">
        <v>0</v>
      </c>
      <c r="BA1297">
        <v>1587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CX1297">
        <f>Y1297*Source!I1265</f>
        <v>8.0000000000000004E-4</v>
      </c>
      <c r="CY1297">
        <f>AA1297</f>
        <v>9040.01</v>
      </c>
      <c r="CZ1297">
        <f>AE1297</f>
        <v>9040.01</v>
      </c>
      <c r="DA1297">
        <f>AI1297</f>
        <v>1</v>
      </c>
      <c r="DB1297">
        <f>ROUND(ROUND(AT1297*CZ1297,2),2)</f>
        <v>7.23</v>
      </c>
      <c r="DC1297">
        <f>ROUND(ROUND(AT1297*AG1297,2),2)</f>
        <v>0</v>
      </c>
    </row>
    <row r="1298" spans="1:107">
      <c r="A1298">
        <f>ROW(Source!A1265)</f>
        <v>1265</v>
      </c>
      <c r="B1298">
        <v>33304975</v>
      </c>
      <c r="C1298">
        <v>33361001</v>
      </c>
      <c r="D1298">
        <v>31181610</v>
      </c>
      <c r="E1298">
        <v>1</v>
      </c>
      <c r="F1298">
        <v>1</v>
      </c>
      <c r="G1298">
        <v>1</v>
      </c>
      <c r="H1298">
        <v>3</v>
      </c>
      <c r="I1298" t="s">
        <v>847</v>
      </c>
      <c r="J1298" t="s">
        <v>848</v>
      </c>
      <c r="K1298" t="s">
        <v>849</v>
      </c>
      <c r="L1298">
        <v>1346</v>
      </c>
      <c r="N1298">
        <v>1009</v>
      </c>
      <c r="O1298" t="s">
        <v>78</v>
      </c>
      <c r="P1298" t="s">
        <v>78</v>
      </c>
      <c r="Q1298">
        <v>1</v>
      </c>
      <c r="W1298">
        <v>0</v>
      </c>
      <c r="X1298">
        <v>-731615568</v>
      </c>
      <c r="Y1298">
        <v>0.43</v>
      </c>
      <c r="AA1298">
        <v>23.09</v>
      </c>
      <c r="AB1298">
        <v>0</v>
      </c>
      <c r="AC1298">
        <v>0</v>
      </c>
      <c r="AD1298">
        <v>0</v>
      </c>
      <c r="AE1298">
        <v>23.09</v>
      </c>
      <c r="AF1298">
        <v>0</v>
      </c>
      <c r="AG1298">
        <v>0</v>
      </c>
      <c r="AH1298">
        <v>0</v>
      </c>
      <c r="AI1298">
        <v>1</v>
      </c>
      <c r="AJ1298">
        <v>1</v>
      </c>
      <c r="AK1298">
        <v>1</v>
      </c>
      <c r="AL1298">
        <v>1</v>
      </c>
      <c r="AN1298">
        <v>0</v>
      </c>
      <c r="AO1298">
        <v>1</v>
      </c>
      <c r="AP1298">
        <v>0</v>
      </c>
      <c r="AQ1298">
        <v>0</v>
      </c>
      <c r="AR1298">
        <v>0</v>
      </c>
      <c r="AS1298" t="s">
        <v>3</v>
      </c>
      <c r="AT1298">
        <v>0.43</v>
      </c>
      <c r="AU1298" t="s">
        <v>3</v>
      </c>
      <c r="AV1298">
        <v>0</v>
      </c>
      <c r="AW1298">
        <v>2</v>
      </c>
      <c r="AX1298">
        <v>33361018</v>
      </c>
      <c r="AY1298">
        <v>1</v>
      </c>
      <c r="AZ1298">
        <v>0</v>
      </c>
      <c r="BA1298">
        <v>1588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CX1298">
        <f>Y1298*Source!I1265</f>
        <v>0.43</v>
      </c>
      <c r="CY1298">
        <f>AA1298</f>
        <v>23.09</v>
      </c>
      <c r="CZ1298">
        <f>AE1298</f>
        <v>23.09</v>
      </c>
      <c r="DA1298">
        <f>AI1298</f>
        <v>1</v>
      </c>
      <c r="DB1298">
        <f>ROUND(ROUND(AT1298*CZ1298,2),2)</f>
        <v>9.93</v>
      </c>
      <c r="DC1298">
        <f>ROUND(ROUND(AT1298*AG1298,2),2)</f>
        <v>0</v>
      </c>
    </row>
    <row r="1299" spans="1:107">
      <c r="A1299">
        <f>ROW(Source!A1265)</f>
        <v>1265</v>
      </c>
      <c r="B1299">
        <v>33304975</v>
      </c>
      <c r="C1299">
        <v>33361001</v>
      </c>
      <c r="D1299">
        <v>31238438</v>
      </c>
      <c r="E1299">
        <v>1</v>
      </c>
      <c r="F1299">
        <v>1</v>
      </c>
      <c r="G1299">
        <v>1</v>
      </c>
      <c r="H1299">
        <v>3</v>
      </c>
      <c r="I1299" t="s">
        <v>892</v>
      </c>
      <c r="J1299" t="s">
        <v>893</v>
      </c>
      <c r="K1299" t="s">
        <v>894</v>
      </c>
      <c r="L1299">
        <v>1301</v>
      </c>
      <c r="N1299">
        <v>1003</v>
      </c>
      <c r="O1299" t="s">
        <v>275</v>
      </c>
      <c r="P1299" t="s">
        <v>275</v>
      </c>
      <c r="Q1299">
        <v>1</v>
      </c>
      <c r="W1299">
        <v>0</v>
      </c>
      <c r="X1299">
        <v>2069285701</v>
      </c>
      <c r="Y1299">
        <v>0.39</v>
      </c>
      <c r="AA1299">
        <v>15.33</v>
      </c>
      <c r="AB1299">
        <v>0</v>
      </c>
      <c r="AC1299">
        <v>0</v>
      </c>
      <c r="AD1299">
        <v>0</v>
      </c>
      <c r="AE1299">
        <v>15.33</v>
      </c>
      <c r="AF1299">
        <v>0</v>
      </c>
      <c r="AG1299">
        <v>0</v>
      </c>
      <c r="AH1299">
        <v>0</v>
      </c>
      <c r="AI1299">
        <v>1</v>
      </c>
      <c r="AJ1299">
        <v>1</v>
      </c>
      <c r="AK1299">
        <v>1</v>
      </c>
      <c r="AL1299">
        <v>1</v>
      </c>
      <c r="AN1299">
        <v>0</v>
      </c>
      <c r="AO1299">
        <v>1</v>
      </c>
      <c r="AP1299">
        <v>0</v>
      </c>
      <c r="AQ1299">
        <v>0</v>
      </c>
      <c r="AR1299">
        <v>0</v>
      </c>
      <c r="AS1299" t="s">
        <v>3</v>
      </c>
      <c r="AT1299">
        <v>0.39</v>
      </c>
      <c r="AU1299" t="s">
        <v>3</v>
      </c>
      <c r="AV1299">
        <v>0</v>
      </c>
      <c r="AW1299">
        <v>2</v>
      </c>
      <c r="AX1299">
        <v>33361022</v>
      </c>
      <c r="AY1299">
        <v>1</v>
      </c>
      <c r="AZ1299">
        <v>0</v>
      </c>
      <c r="BA1299">
        <v>1592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CX1299">
        <f>Y1299*Source!I1265</f>
        <v>0.39</v>
      </c>
      <c r="CY1299">
        <f>AA1299</f>
        <v>15.33</v>
      </c>
      <c r="CZ1299">
        <f>AE1299</f>
        <v>15.33</v>
      </c>
      <c r="DA1299">
        <f>AI1299</f>
        <v>1</v>
      </c>
      <c r="DB1299">
        <f>ROUND(ROUND(AT1299*CZ1299,2),2)</f>
        <v>5.98</v>
      </c>
      <c r="DC1299">
        <f>ROUND(ROUND(AT1299*AG1299,2),2)</f>
        <v>0</v>
      </c>
    </row>
    <row r="1300" spans="1:107">
      <c r="A1300">
        <f>ROW(Source!A1266)</f>
        <v>1266</v>
      </c>
      <c r="B1300">
        <v>33304960</v>
      </c>
      <c r="C1300">
        <v>33361001</v>
      </c>
      <c r="D1300">
        <v>31172061</v>
      </c>
      <c r="E1300">
        <v>1</v>
      </c>
      <c r="F1300">
        <v>1</v>
      </c>
      <c r="G1300">
        <v>1</v>
      </c>
      <c r="H1300">
        <v>1</v>
      </c>
      <c r="I1300" t="s">
        <v>850</v>
      </c>
      <c r="J1300" t="s">
        <v>3</v>
      </c>
      <c r="K1300" t="s">
        <v>851</v>
      </c>
      <c r="L1300">
        <v>1191</v>
      </c>
      <c r="N1300">
        <v>1013</v>
      </c>
      <c r="O1300" t="s">
        <v>831</v>
      </c>
      <c r="P1300" t="s">
        <v>831</v>
      </c>
      <c r="Q1300">
        <v>1</v>
      </c>
      <c r="W1300">
        <v>0</v>
      </c>
      <c r="X1300">
        <v>-784637506</v>
      </c>
      <c r="Y1300">
        <v>8.2109999999999985</v>
      </c>
      <c r="AA1300">
        <v>0</v>
      </c>
      <c r="AB1300">
        <v>0</v>
      </c>
      <c r="AC1300">
        <v>0</v>
      </c>
      <c r="AD1300">
        <v>8.74</v>
      </c>
      <c r="AE1300">
        <v>0</v>
      </c>
      <c r="AF1300">
        <v>0</v>
      </c>
      <c r="AG1300">
        <v>0</v>
      </c>
      <c r="AH1300">
        <v>8.74</v>
      </c>
      <c r="AI1300">
        <v>1</v>
      </c>
      <c r="AJ1300">
        <v>1</v>
      </c>
      <c r="AK1300">
        <v>1</v>
      </c>
      <c r="AL1300">
        <v>1</v>
      </c>
      <c r="AN1300">
        <v>0</v>
      </c>
      <c r="AO1300">
        <v>1</v>
      </c>
      <c r="AP1300">
        <v>1</v>
      </c>
      <c r="AQ1300">
        <v>0</v>
      </c>
      <c r="AR1300">
        <v>0</v>
      </c>
      <c r="AS1300" t="s">
        <v>3</v>
      </c>
      <c r="AT1300">
        <v>5.95</v>
      </c>
      <c r="AU1300" t="s">
        <v>22</v>
      </c>
      <c r="AV1300">
        <v>1</v>
      </c>
      <c r="AW1300">
        <v>2</v>
      </c>
      <c r="AX1300">
        <v>33361011</v>
      </c>
      <c r="AY1300">
        <v>1</v>
      </c>
      <c r="AZ1300">
        <v>0</v>
      </c>
      <c r="BA1300">
        <v>1593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CX1300">
        <f>Y1300*Source!I1266</f>
        <v>8.2109999999999985</v>
      </c>
      <c r="CY1300">
        <f>AD1300</f>
        <v>8.74</v>
      </c>
      <c r="CZ1300">
        <f>AH1300</f>
        <v>8.74</v>
      </c>
      <c r="DA1300">
        <f>AL1300</f>
        <v>1</v>
      </c>
      <c r="DB1300">
        <f>ROUND(((ROUND(AT1300*CZ1300,2)*1.2)*1.15),2)</f>
        <v>71.760000000000005</v>
      </c>
      <c r="DC1300">
        <f>ROUND(((ROUND(AT1300*AG1300,2)*1.2)*1.15),2)</f>
        <v>0</v>
      </c>
    </row>
    <row r="1301" spans="1:107">
      <c r="A1301">
        <f>ROW(Source!A1266)</f>
        <v>1266</v>
      </c>
      <c r="B1301">
        <v>33304960</v>
      </c>
      <c r="C1301">
        <v>33361001</v>
      </c>
      <c r="D1301">
        <v>31172011</v>
      </c>
      <c r="E1301">
        <v>1</v>
      </c>
      <c r="F1301">
        <v>1</v>
      </c>
      <c r="G1301">
        <v>1</v>
      </c>
      <c r="H1301">
        <v>1</v>
      </c>
      <c r="I1301" t="s">
        <v>832</v>
      </c>
      <c r="J1301" t="s">
        <v>3</v>
      </c>
      <c r="K1301" t="s">
        <v>833</v>
      </c>
      <c r="L1301">
        <v>1191</v>
      </c>
      <c r="N1301">
        <v>1013</v>
      </c>
      <c r="O1301" t="s">
        <v>831</v>
      </c>
      <c r="P1301" t="s">
        <v>831</v>
      </c>
      <c r="Q1301">
        <v>1</v>
      </c>
      <c r="W1301">
        <v>0</v>
      </c>
      <c r="X1301">
        <v>-1417349443</v>
      </c>
      <c r="Y1301">
        <v>0.04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1</v>
      </c>
      <c r="AJ1301">
        <v>1</v>
      </c>
      <c r="AK1301">
        <v>1</v>
      </c>
      <c r="AL1301">
        <v>1</v>
      </c>
      <c r="AN1301">
        <v>0</v>
      </c>
      <c r="AO1301">
        <v>1</v>
      </c>
      <c r="AP1301">
        <v>0</v>
      </c>
      <c r="AQ1301">
        <v>0</v>
      </c>
      <c r="AR1301">
        <v>0</v>
      </c>
      <c r="AS1301" t="s">
        <v>3</v>
      </c>
      <c r="AT1301">
        <v>0.04</v>
      </c>
      <c r="AU1301" t="s">
        <v>3</v>
      </c>
      <c r="AV1301">
        <v>2</v>
      </c>
      <c r="AW1301">
        <v>2</v>
      </c>
      <c r="AX1301">
        <v>33361012</v>
      </c>
      <c r="AY1301">
        <v>1</v>
      </c>
      <c r="AZ1301">
        <v>2048</v>
      </c>
      <c r="BA1301">
        <v>1594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CX1301">
        <f>Y1301*Source!I1266</f>
        <v>0.04</v>
      </c>
      <c r="CY1301">
        <f>AD1301</f>
        <v>0</v>
      </c>
      <c r="CZ1301">
        <f>AH1301</f>
        <v>0</v>
      </c>
      <c r="DA1301">
        <f>AL1301</f>
        <v>1</v>
      </c>
      <c r="DB1301">
        <f>ROUND(ROUND(AT1301*CZ1301,2),2)</f>
        <v>0</v>
      </c>
      <c r="DC1301">
        <f>ROUND(ROUND(AT1301*AG1301,2),2)</f>
        <v>0</v>
      </c>
    </row>
    <row r="1302" spans="1:107">
      <c r="A1302">
        <f>ROW(Source!A1266)</f>
        <v>1266</v>
      </c>
      <c r="B1302">
        <v>33304960</v>
      </c>
      <c r="C1302">
        <v>33361001</v>
      </c>
      <c r="D1302">
        <v>31258491</v>
      </c>
      <c r="E1302">
        <v>1</v>
      </c>
      <c r="F1302">
        <v>1</v>
      </c>
      <c r="G1302">
        <v>1</v>
      </c>
      <c r="H1302">
        <v>2</v>
      </c>
      <c r="I1302" t="s">
        <v>834</v>
      </c>
      <c r="J1302" t="s">
        <v>835</v>
      </c>
      <c r="K1302" t="s">
        <v>836</v>
      </c>
      <c r="L1302">
        <v>1368</v>
      </c>
      <c r="N1302">
        <v>1011</v>
      </c>
      <c r="O1302" t="s">
        <v>837</v>
      </c>
      <c r="P1302" t="s">
        <v>837</v>
      </c>
      <c r="Q1302">
        <v>1</v>
      </c>
      <c r="W1302">
        <v>0</v>
      </c>
      <c r="X1302">
        <v>-1718674368</v>
      </c>
      <c r="Y1302">
        <v>1.4999999999999999E-2</v>
      </c>
      <c r="AA1302">
        <v>0</v>
      </c>
      <c r="AB1302">
        <v>111.99</v>
      </c>
      <c r="AC1302">
        <v>13.5</v>
      </c>
      <c r="AD1302">
        <v>0</v>
      </c>
      <c r="AE1302">
        <v>0</v>
      </c>
      <c r="AF1302">
        <v>111.99</v>
      </c>
      <c r="AG1302">
        <v>13.5</v>
      </c>
      <c r="AH1302">
        <v>0</v>
      </c>
      <c r="AI1302">
        <v>1</v>
      </c>
      <c r="AJ1302">
        <v>1</v>
      </c>
      <c r="AK1302">
        <v>1</v>
      </c>
      <c r="AL1302">
        <v>1</v>
      </c>
      <c r="AN1302">
        <v>0</v>
      </c>
      <c r="AO1302">
        <v>1</v>
      </c>
      <c r="AP1302">
        <v>1</v>
      </c>
      <c r="AQ1302">
        <v>0</v>
      </c>
      <c r="AR1302">
        <v>0</v>
      </c>
      <c r="AS1302" t="s">
        <v>3</v>
      </c>
      <c r="AT1302">
        <v>0.01</v>
      </c>
      <c r="AU1302" t="s">
        <v>21</v>
      </c>
      <c r="AV1302">
        <v>0</v>
      </c>
      <c r="AW1302">
        <v>2</v>
      </c>
      <c r="AX1302">
        <v>33361013</v>
      </c>
      <c r="AY1302">
        <v>1</v>
      </c>
      <c r="AZ1302">
        <v>0</v>
      </c>
      <c r="BA1302">
        <v>1595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CX1302">
        <f>Y1302*Source!I1266</f>
        <v>1.4999999999999999E-2</v>
      </c>
      <c r="CY1302">
        <f>AB1302</f>
        <v>111.99</v>
      </c>
      <c r="CZ1302">
        <f>AF1302</f>
        <v>111.99</v>
      </c>
      <c r="DA1302">
        <f>AJ1302</f>
        <v>1</v>
      </c>
      <c r="DB1302">
        <f>ROUND(((ROUND(AT1302*CZ1302,2)*1.2)*1.25),2)</f>
        <v>1.68</v>
      </c>
      <c r="DC1302">
        <f>ROUND(((ROUND(AT1302*AG1302,2)*1.2)*1.25),2)</f>
        <v>0.21</v>
      </c>
    </row>
    <row r="1303" spans="1:107">
      <c r="A1303">
        <f>ROW(Source!A1266)</f>
        <v>1266</v>
      </c>
      <c r="B1303">
        <v>33304960</v>
      </c>
      <c r="C1303">
        <v>33361001</v>
      </c>
      <c r="D1303">
        <v>31258691</v>
      </c>
      <c r="E1303">
        <v>1</v>
      </c>
      <c r="F1303">
        <v>1</v>
      </c>
      <c r="G1303">
        <v>1</v>
      </c>
      <c r="H1303">
        <v>2</v>
      </c>
      <c r="I1303" t="s">
        <v>838</v>
      </c>
      <c r="J1303" t="s">
        <v>839</v>
      </c>
      <c r="K1303" t="s">
        <v>840</v>
      </c>
      <c r="L1303">
        <v>1368</v>
      </c>
      <c r="N1303">
        <v>1011</v>
      </c>
      <c r="O1303" t="s">
        <v>837</v>
      </c>
      <c r="P1303" t="s">
        <v>837</v>
      </c>
      <c r="Q1303">
        <v>1</v>
      </c>
      <c r="W1303">
        <v>0</v>
      </c>
      <c r="X1303">
        <v>1373224040</v>
      </c>
      <c r="Y1303">
        <v>2.04</v>
      </c>
      <c r="AA1303">
        <v>0</v>
      </c>
      <c r="AB1303">
        <v>3.12</v>
      </c>
      <c r="AC1303">
        <v>0</v>
      </c>
      <c r="AD1303">
        <v>0</v>
      </c>
      <c r="AE1303">
        <v>0</v>
      </c>
      <c r="AF1303">
        <v>3.12</v>
      </c>
      <c r="AG1303">
        <v>0</v>
      </c>
      <c r="AH1303">
        <v>0</v>
      </c>
      <c r="AI1303">
        <v>1</v>
      </c>
      <c r="AJ1303">
        <v>1</v>
      </c>
      <c r="AK1303">
        <v>1</v>
      </c>
      <c r="AL1303">
        <v>1</v>
      </c>
      <c r="AN1303">
        <v>0</v>
      </c>
      <c r="AO1303">
        <v>1</v>
      </c>
      <c r="AP1303">
        <v>1</v>
      </c>
      <c r="AQ1303">
        <v>0</v>
      </c>
      <c r="AR1303">
        <v>0</v>
      </c>
      <c r="AS1303" t="s">
        <v>3</v>
      </c>
      <c r="AT1303">
        <v>1.36</v>
      </c>
      <c r="AU1303" t="s">
        <v>21</v>
      </c>
      <c r="AV1303">
        <v>0</v>
      </c>
      <c r="AW1303">
        <v>2</v>
      </c>
      <c r="AX1303">
        <v>33361014</v>
      </c>
      <c r="AY1303">
        <v>1</v>
      </c>
      <c r="AZ1303">
        <v>0</v>
      </c>
      <c r="BA1303">
        <v>1596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CX1303">
        <f>Y1303*Source!I1266</f>
        <v>2.04</v>
      </c>
      <c r="CY1303">
        <f>AB1303</f>
        <v>3.12</v>
      </c>
      <c r="CZ1303">
        <f>AF1303</f>
        <v>3.12</v>
      </c>
      <c r="DA1303">
        <f>AJ1303</f>
        <v>1</v>
      </c>
      <c r="DB1303">
        <f>ROUND(((ROUND(AT1303*CZ1303,2)*1.2)*1.25),2)</f>
        <v>6.36</v>
      </c>
      <c r="DC1303">
        <f>ROUND(((ROUND(AT1303*AG1303,2)*1.2)*1.25),2)</f>
        <v>0</v>
      </c>
    </row>
    <row r="1304" spans="1:107">
      <c r="A1304">
        <f>ROW(Source!A1266)</f>
        <v>1266</v>
      </c>
      <c r="B1304">
        <v>33304960</v>
      </c>
      <c r="C1304">
        <v>33361001</v>
      </c>
      <c r="D1304">
        <v>31259879</v>
      </c>
      <c r="E1304">
        <v>1</v>
      </c>
      <c r="F1304">
        <v>1</v>
      </c>
      <c r="G1304">
        <v>1</v>
      </c>
      <c r="H1304">
        <v>2</v>
      </c>
      <c r="I1304" t="s">
        <v>841</v>
      </c>
      <c r="J1304" t="s">
        <v>842</v>
      </c>
      <c r="K1304" t="s">
        <v>843</v>
      </c>
      <c r="L1304">
        <v>1368</v>
      </c>
      <c r="N1304">
        <v>1011</v>
      </c>
      <c r="O1304" t="s">
        <v>837</v>
      </c>
      <c r="P1304" t="s">
        <v>837</v>
      </c>
      <c r="Q1304">
        <v>1</v>
      </c>
      <c r="W1304">
        <v>0</v>
      </c>
      <c r="X1304">
        <v>1372534845</v>
      </c>
      <c r="Y1304">
        <v>4.4999999999999998E-2</v>
      </c>
      <c r="AA1304">
        <v>0</v>
      </c>
      <c r="AB1304">
        <v>65.709999999999994</v>
      </c>
      <c r="AC1304">
        <v>11.6</v>
      </c>
      <c r="AD1304">
        <v>0</v>
      </c>
      <c r="AE1304">
        <v>0</v>
      </c>
      <c r="AF1304">
        <v>65.709999999999994</v>
      </c>
      <c r="AG1304">
        <v>11.6</v>
      </c>
      <c r="AH1304">
        <v>0</v>
      </c>
      <c r="AI1304">
        <v>1</v>
      </c>
      <c r="AJ1304">
        <v>1</v>
      </c>
      <c r="AK1304">
        <v>1</v>
      </c>
      <c r="AL1304">
        <v>1</v>
      </c>
      <c r="AN1304">
        <v>0</v>
      </c>
      <c r="AO1304">
        <v>1</v>
      </c>
      <c r="AP1304">
        <v>1</v>
      </c>
      <c r="AQ1304">
        <v>0</v>
      </c>
      <c r="AR1304">
        <v>0</v>
      </c>
      <c r="AS1304" t="s">
        <v>3</v>
      </c>
      <c r="AT1304">
        <v>0.03</v>
      </c>
      <c r="AU1304" t="s">
        <v>21</v>
      </c>
      <c r="AV1304">
        <v>0</v>
      </c>
      <c r="AW1304">
        <v>2</v>
      </c>
      <c r="AX1304">
        <v>33361015</v>
      </c>
      <c r="AY1304">
        <v>1</v>
      </c>
      <c r="AZ1304">
        <v>0</v>
      </c>
      <c r="BA1304">
        <v>1597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CX1304">
        <f>Y1304*Source!I1266</f>
        <v>4.4999999999999998E-2</v>
      </c>
      <c r="CY1304">
        <f>AB1304</f>
        <v>65.709999999999994</v>
      </c>
      <c r="CZ1304">
        <f>AF1304</f>
        <v>65.709999999999994</v>
      </c>
      <c r="DA1304">
        <f>AJ1304</f>
        <v>1</v>
      </c>
      <c r="DB1304">
        <f>ROUND(((ROUND(AT1304*CZ1304,2)*1.2)*1.25),2)</f>
        <v>2.96</v>
      </c>
      <c r="DC1304">
        <f>ROUND(((ROUND(AT1304*AG1304,2)*1.2)*1.25),2)</f>
        <v>0.53</v>
      </c>
    </row>
    <row r="1305" spans="1:107">
      <c r="A1305">
        <f>ROW(Source!A1266)</f>
        <v>1266</v>
      </c>
      <c r="B1305">
        <v>33304960</v>
      </c>
      <c r="C1305">
        <v>33361001</v>
      </c>
      <c r="D1305">
        <v>31175973</v>
      </c>
      <c r="E1305">
        <v>1</v>
      </c>
      <c r="F1305">
        <v>1</v>
      </c>
      <c r="G1305">
        <v>1</v>
      </c>
      <c r="H1305">
        <v>3</v>
      </c>
      <c r="I1305" t="s">
        <v>889</v>
      </c>
      <c r="J1305" t="s">
        <v>890</v>
      </c>
      <c r="K1305" t="s">
        <v>891</v>
      </c>
      <c r="L1305">
        <v>1348</v>
      </c>
      <c r="N1305">
        <v>1009</v>
      </c>
      <c r="O1305" t="s">
        <v>32</v>
      </c>
      <c r="P1305" t="s">
        <v>32</v>
      </c>
      <c r="Q1305">
        <v>1000</v>
      </c>
      <c r="W1305">
        <v>0</v>
      </c>
      <c r="X1305">
        <v>731670393</v>
      </c>
      <c r="Y1305">
        <v>2.9999999999999997E-4</v>
      </c>
      <c r="AA1305">
        <v>26499</v>
      </c>
      <c r="AB1305">
        <v>0</v>
      </c>
      <c r="AC1305">
        <v>0</v>
      </c>
      <c r="AD1305">
        <v>0</v>
      </c>
      <c r="AE1305">
        <v>26499</v>
      </c>
      <c r="AF1305">
        <v>0</v>
      </c>
      <c r="AG1305">
        <v>0</v>
      </c>
      <c r="AH1305">
        <v>0</v>
      </c>
      <c r="AI1305">
        <v>1</v>
      </c>
      <c r="AJ1305">
        <v>1</v>
      </c>
      <c r="AK1305">
        <v>1</v>
      </c>
      <c r="AL1305">
        <v>1</v>
      </c>
      <c r="AN1305">
        <v>0</v>
      </c>
      <c r="AO1305">
        <v>1</v>
      </c>
      <c r="AP1305">
        <v>0</v>
      </c>
      <c r="AQ1305">
        <v>0</v>
      </c>
      <c r="AR1305">
        <v>0</v>
      </c>
      <c r="AS1305" t="s">
        <v>3</v>
      </c>
      <c r="AT1305">
        <v>2.9999999999999997E-4</v>
      </c>
      <c r="AU1305" t="s">
        <v>3</v>
      </c>
      <c r="AV1305">
        <v>0</v>
      </c>
      <c r="AW1305">
        <v>2</v>
      </c>
      <c r="AX1305">
        <v>33361016</v>
      </c>
      <c r="AY1305">
        <v>1</v>
      </c>
      <c r="AZ1305">
        <v>0</v>
      </c>
      <c r="BA1305">
        <v>1598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CX1305">
        <f>Y1305*Source!I1266</f>
        <v>2.9999999999999997E-4</v>
      </c>
      <c r="CY1305">
        <f>AA1305</f>
        <v>26499</v>
      </c>
      <c r="CZ1305">
        <f>AE1305</f>
        <v>26499</v>
      </c>
      <c r="DA1305">
        <f>AI1305</f>
        <v>1</v>
      </c>
      <c r="DB1305">
        <f>ROUND(ROUND(AT1305*CZ1305,2),2)</f>
        <v>7.95</v>
      </c>
      <c r="DC1305">
        <f>ROUND(ROUND(AT1305*AG1305,2),2)</f>
        <v>0</v>
      </c>
    </row>
    <row r="1306" spans="1:107">
      <c r="A1306">
        <f>ROW(Source!A1266)</f>
        <v>1266</v>
      </c>
      <c r="B1306">
        <v>33304960</v>
      </c>
      <c r="C1306">
        <v>33361001</v>
      </c>
      <c r="D1306">
        <v>31180727</v>
      </c>
      <c r="E1306">
        <v>1</v>
      </c>
      <c r="F1306">
        <v>1</v>
      </c>
      <c r="G1306">
        <v>1</v>
      </c>
      <c r="H1306">
        <v>3</v>
      </c>
      <c r="I1306" t="s">
        <v>844</v>
      </c>
      <c r="J1306" t="s">
        <v>845</v>
      </c>
      <c r="K1306" t="s">
        <v>846</v>
      </c>
      <c r="L1306">
        <v>1348</v>
      </c>
      <c r="N1306">
        <v>1009</v>
      </c>
      <c r="O1306" t="s">
        <v>32</v>
      </c>
      <c r="P1306" t="s">
        <v>32</v>
      </c>
      <c r="Q1306">
        <v>1000</v>
      </c>
      <c r="W1306">
        <v>0</v>
      </c>
      <c r="X1306">
        <v>-437906794</v>
      </c>
      <c r="Y1306">
        <v>8.0000000000000004E-4</v>
      </c>
      <c r="AA1306">
        <v>9040.01</v>
      </c>
      <c r="AB1306">
        <v>0</v>
      </c>
      <c r="AC1306">
        <v>0</v>
      </c>
      <c r="AD1306">
        <v>0</v>
      </c>
      <c r="AE1306">
        <v>9040.01</v>
      </c>
      <c r="AF1306">
        <v>0</v>
      </c>
      <c r="AG1306">
        <v>0</v>
      </c>
      <c r="AH1306">
        <v>0</v>
      </c>
      <c r="AI1306">
        <v>1</v>
      </c>
      <c r="AJ1306">
        <v>1</v>
      </c>
      <c r="AK1306">
        <v>1</v>
      </c>
      <c r="AL1306">
        <v>1</v>
      </c>
      <c r="AN1306">
        <v>0</v>
      </c>
      <c r="AO1306">
        <v>1</v>
      </c>
      <c r="AP1306">
        <v>0</v>
      </c>
      <c r="AQ1306">
        <v>0</v>
      </c>
      <c r="AR1306">
        <v>0</v>
      </c>
      <c r="AS1306" t="s">
        <v>3</v>
      </c>
      <c r="AT1306">
        <v>8.0000000000000004E-4</v>
      </c>
      <c r="AU1306" t="s">
        <v>3</v>
      </c>
      <c r="AV1306">
        <v>0</v>
      </c>
      <c r="AW1306">
        <v>2</v>
      </c>
      <c r="AX1306">
        <v>33361017</v>
      </c>
      <c r="AY1306">
        <v>1</v>
      </c>
      <c r="AZ1306">
        <v>0</v>
      </c>
      <c r="BA1306">
        <v>1599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CX1306">
        <f>Y1306*Source!I1266</f>
        <v>8.0000000000000004E-4</v>
      </c>
      <c r="CY1306">
        <f>AA1306</f>
        <v>9040.01</v>
      </c>
      <c r="CZ1306">
        <f>AE1306</f>
        <v>9040.01</v>
      </c>
      <c r="DA1306">
        <f>AI1306</f>
        <v>1</v>
      </c>
      <c r="DB1306">
        <f>ROUND(ROUND(AT1306*CZ1306,2),2)</f>
        <v>7.23</v>
      </c>
      <c r="DC1306">
        <f>ROUND(ROUND(AT1306*AG1306,2),2)</f>
        <v>0</v>
      </c>
    </row>
    <row r="1307" spans="1:107">
      <c r="A1307">
        <f>ROW(Source!A1266)</f>
        <v>1266</v>
      </c>
      <c r="B1307">
        <v>33304960</v>
      </c>
      <c r="C1307">
        <v>33361001</v>
      </c>
      <c r="D1307">
        <v>31181610</v>
      </c>
      <c r="E1307">
        <v>1</v>
      </c>
      <c r="F1307">
        <v>1</v>
      </c>
      <c r="G1307">
        <v>1</v>
      </c>
      <c r="H1307">
        <v>3</v>
      </c>
      <c r="I1307" t="s">
        <v>847</v>
      </c>
      <c r="J1307" t="s">
        <v>848</v>
      </c>
      <c r="K1307" t="s">
        <v>849</v>
      </c>
      <c r="L1307">
        <v>1346</v>
      </c>
      <c r="N1307">
        <v>1009</v>
      </c>
      <c r="O1307" t="s">
        <v>78</v>
      </c>
      <c r="P1307" t="s">
        <v>78</v>
      </c>
      <c r="Q1307">
        <v>1</v>
      </c>
      <c r="W1307">
        <v>0</v>
      </c>
      <c r="X1307">
        <v>-731615568</v>
      </c>
      <c r="Y1307">
        <v>0.43</v>
      </c>
      <c r="AA1307">
        <v>23.09</v>
      </c>
      <c r="AB1307">
        <v>0</v>
      </c>
      <c r="AC1307">
        <v>0</v>
      </c>
      <c r="AD1307">
        <v>0</v>
      </c>
      <c r="AE1307">
        <v>23.09</v>
      </c>
      <c r="AF1307">
        <v>0</v>
      </c>
      <c r="AG1307">
        <v>0</v>
      </c>
      <c r="AH1307">
        <v>0</v>
      </c>
      <c r="AI1307">
        <v>1</v>
      </c>
      <c r="AJ1307">
        <v>1</v>
      </c>
      <c r="AK1307">
        <v>1</v>
      </c>
      <c r="AL1307">
        <v>1</v>
      </c>
      <c r="AN1307">
        <v>0</v>
      </c>
      <c r="AO1307">
        <v>1</v>
      </c>
      <c r="AP1307">
        <v>0</v>
      </c>
      <c r="AQ1307">
        <v>0</v>
      </c>
      <c r="AR1307">
        <v>0</v>
      </c>
      <c r="AS1307" t="s">
        <v>3</v>
      </c>
      <c r="AT1307">
        <v>0.43</v>
      </c>
      <c r="AU1307" t="s">
        <v>3</v>
      </c>
      <c r="AV1307">
        <v>0</v>
      </c>
      <c r="AW1307">
        <v>2</v>
      </c>
      <c r="AX1307">
        <v>33361018</v>
      </c>
      <c r="AY1307">
        <v>1</v>
      </c>
      <c r="AZ1307">
        <v>0</v>
      </c>
      <c r="BA1307">
        <v>1600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CX1307">
        <f>Y1307*Source!I1266</f>
        <v>0.43</v>
      </c>
      <c r="CY1307">
        <f>AA1307</f>
        <v>23.09</v>
      </c>
      <c r="CZ1307">
        <f>AE1307</f>
        <v>23.09</v>
      </c>
      <c r="DA1307">
        <f>AI1307</f>
        <v>1</v>
      </c>
      <c r="DB1307">
        <f>ROUND(ROUND(AT1307*CZ1307,2),2)</f>
        <v>9.93</v>
      </c>
      <c r="DC1307">
        <f>ROUND(ROUND(AT1307*AG1307,2),2)</f>
        <v>0</v>
      </c>
    </row>
    <row r="1308" spans="1:107">
      <c r="A1308">
        <f>ROW(Source!A1266)</f>
        <v>1266</v>
      </c>
      <c r="B1308">
        <v>33304960</v>
      </c>
      <c r="C1308">
        <v>33361001</v>
      </c>
      <c r="D1308">
        <v>31238438</v>
      </c>
      <c r="E1308">
        <v>1</v>
      </c>
      <c r="F1308">
        <v>1</v>
      </c>
      <c r="G1308">
        <v>1</v>
      </c>
      <c r="H1308">
        <v>3</v>
      </c>
      <c r="I1308" t="s">
        <v>892</v>
      </c>
      <c r="J1308" t="s">
        <v>893</v>
      </c>
      <c r="K1308" t="s">
        <v>894</v>
      </c>
      <c r="L1308">
        <v>1301</v>
      </c>
      <c r="N1308">
        <v>1003</v>
      </c>
      <c r="O1308" t="s">
        <v>275</v>
      </c>
      <c r="P1308" t="s">
        <v>275</v>
      </c>
      <c r="Q1308">
        <v>1</v>
      </c>
      <c r="W1308">
        <v>0</v>
      </c>
      <c r="X1308">
        <v>2069285701</v>
      </c>
      <c r="Y1308">
        <v>0.39</v>
      </c>
      <c r="AA1308">
        <v>15.33</v>
      </c>
      <c r="AB1308">
        <v>0</v>
      </c>
      <c r="AC1308">
        <v>0</v>
      </c>
      <c r="AD1308">
        <v>0</v>
      </c>
      <c r="AE1308">
        <v>15.33</v>
      </c>
      <c r="AF1308">
        <v>0</v>
      </c>
      <c r="AG1308">
        <v>0</v>
      </c>
      <c r="AH1308">
        <v>0</v>
      </c>
      <c r="AI1308">
        <v>1</v>
      </c>
      <c r="AJ1308">
        <v>1</v>
      </c>
      <c r="AK1308">
        <v>1</v>
      </c>
      <c r="AL1308">
        <v>1</v>
      </c>
      <c r="AN1308">
        <v>0</v>
      </c>
      <c r="AO1308">
        <v>1</v>
      </c>
      <c r="AP1308">
        <v>0</v>
      </c>
      <c r="AQ1308">
        <v>0</v>
      </c>
      <c r="AR1308">
        <v>0</v>
      </c>
      <c r="AS1308" t="s">
        <v>3</v>
      </c>
      <c r="AT1308">
        <v>0.39</v>
      </c>
      <c r="AU1308" t="s">
        <v>3</v>
      </c>
      <c r="AV1308">
        <v>0</v>
      </c>
      <c r="AW1308">
        <v>2</v>
      </c>
      <c r="AX1308">
        <v>33361022</v>
      </c>
      <c r="AY1308">
        <v>1</v>
      </c>
      <c r="AZ1308">
        <v>0</v>
      </c>
      <c r="BA1308">
        <v>1604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CX1308">
        <f>Y1308*Source!I1266</f>
        <v>0.39</v>
      </c>
      <c r="CY1308">
        <f>AA1308</f>
        <v>15.33</v>
      </c>
      <c r="CZ1308">
        <f>AE1308</f>
        <v>15.33</v>
      </c>
      <c r="DA1308">
        <f>AI1308</f>
        <v>1</v>
      </c>
      <c r="DB1308">
        <f>ROUND(ROUND(AT1308*CZ1308,2),2)</f>
        <v>5.98</v>
      </c>
      <c r="DC1308">
        <f>ROUND(ROUND(AT1308*AG1308,2),2)</f>
        <v>0</v>
      </c>
    </row>
    <row r="1309" spans="1:107">
      <c r="A1309">
        <f>ROW(Source!A1273)</f>
        <v>1273</v>
      </c>
      <c r="B1309">
        <v>33304975</v>
      </c>
      <c r="C1309">
        <v>33361027</v>
      </c>
      <c r="D1309">
        <v>31172059</v>
      </c>
      <c r="E1309">
        <v>1</v>
      </c>
      <c r="F1309">
        <v>1</v>
      </c>
      <c r="G1309">
        <v>1</v>
      </c>
      <c r="H1309">
        <v>1</v>
      </c>
      <c r="I1309" t="s">
        <v>895</v>
      </c>
      <c r="J1309" t="s">
        <v>3</v>
      </c>
      <c r="K1309" t="s">
        <v>896</v>
      </c>
      <c r="L1309">
        <v>1191</v>
      </c>
      <c r="N1309">
        <v>1013</v>
      </c>
      <c r="O1309" t="s">
        <v>831</v>
      </c>
      <c r="P1309" t="s">
        <v>831</v>
      </c>
      <c r="Q1309">
        <v>1</v>
      </c>
      <c r="W1309">
        <v>0</v>
      </c>
      <c r="X1309">
        <v>1010519658</v>
      </c>
      <c r="Y1309">
        <v>44.132399999999997</v>
      </c>
      <c r="AA1309">
        <v>0</v>
      </c>
      <c r="AB1309">
        <v>0</v>
      </c>
      <c r="AC1309">
        <v>0</v>
      </c>
      <c r="AD1309">
        <v>8.64</v>
      </c>
      <c r="AE1309">
        <v>0</v>
      </c>
      <c r="AF1309">
        <v>0</v>
      </c>
      <c r="AG1309">
        <v>0</v>
      </c>
      <c r="AH1309">
        <v>8.64</v>
      </c>
      <c r="AI1309">
        <v>1</v>
      </c>
      <c r="AJ1309">
        <v>1</v>
      </c>
      <c r="AK1309">
        <v>1</v>
      </c>
      <c r="AL1309">
        <v>1</v>
      </c>
      <c r="AN1309">
        <v>0</v>
      </c>
      <c r="AO1309">
        <v>1</v>
      </c>
      <c r="AP1309">
        <v>1</v>
      </c>
      <c r="AQ1309">
        <v>0</v>
      </c>
      <c r="AR1309">
        <v>0</v>
      </c>
      <c r="AS1309" t="s">
        <v>3</v>
      </c>
      <c r="AT1309">
        <v>31.98</v>
      </c>
      <c r="AU1309" t="s">
        <v>22</v>
      </c>
      <c r="AV1309">
        <v>1</v>
      </c>
      <c r="AW1309">
        <v>2</v>
      </c>
      <c r="AX1309">
        <v>33361037</v>
      </c>
      <c r="AY1309">
        <v>1</v>
      </c>
      <c r="AZ1309">
        <v>0</v>
      </c>
      <c r="BA1309">
        <v>1605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CX1309">
        <f>Y1309*Source!I1273</f>
        <v>3.9719159999999998</v>
      </c>
      <c r="CY1309">
        <f>AD1309</f>
        <v>8.64</v>
      </c>
      <c r="CZ1309">
        <f>AH1309</f>
        <v>8.64</v>
      </c>
      <c r="DA1309">
        <f>AL1309</f>
        <v>1</v>
      </c>
      <c r="DB1309">
        <f>ROUND(((ROUND(AT1309*CZ1309,2)*1.2)*1.15),2)</f>
        <v>381.31</v>
      </c>
      <c r="DC1309">
        <f>ROUND(((ROUND(AT1309*AG1309,2)*1.2)*1.15),2)</f>
        <v>0</v>
      </c>
    </row>
    <row r="1310" spans="1:107">
      <c r="A1310">
        <f>ROW(Source!A1273)</f>
        <v>1273</v>
      </c>
      <c r="B1310">
        <v>33304975</v>
      </c>
      <c r="C1310">
        <v>33361027</v>
      </c>
      <c r="D1310">
        <v>31172011</v>
      </c>
      <c r="E1310">
        <v>1</v>
      </c>
      <c r="F1310">
        <v>1</v>
      </c>
      <c r="G1310">
        <v>1</v>
      </c>
      <c r="H1310">
        <v>1</v>
      </c>
      <c r="I1310" t="s">
        <v>832</v>
      </c>
      <c r="J1310" t="s">
        <v>3</v>
      </c>
      <c r="K1310" t="s">
        <v>833</v>
      </c>
      <c r="L1310">
        <v>1191</v>
      </c>
      <c r="N1310">
        <v>1013</v>
      </c>
      <c r="O1310" t="s">
        <v>831</v>
      </c>
      <c r="P1310" t="s">
        <v>831</v>
      </c>
      <c r="Q1310">
        <v>1</v>
      </c>
      <c r="W1310">
        <v>0</v>
      </c>
      <c r="X1310">
        <v>-1417349443</v>
      </c>
      <c r="Y1310">
        <v>0.47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1</v>
      </c>
      <c r="AJ1310">
        <v>1</v>
      </c>
      <c r="AK1310">
        <v>1</v>
      </c>
      <c r="AL1310">
        <v>1</v>
      </c>
      <c r="AN1310">
        <v>0</v>
      </c>
      <c r="AO1310">
        <v>1</v>
      </c>
      <c r="AP1310">
        <v>0</v>
      </c>
      <c r="AQ1310">
        <v>0</v>
      </c>
      <c r="AR1310">
        <v>0</v>
      </c>
      <c r="AS1310" t="s">
        <v>3</v>
      </c>
      <c r="AT1310">
        <v>0.47</v>
      </c>
      <c r="AU1310" t="s">
        <v>3</v>
      </c>
      <c r="AV1310">
        <v>2</v>
      </c>
      <c r="AW1310">
        <v>2</v>
      </c>
      <c r="AX1310">
        <v>33361038</v>
      </c>
      <c r="AY1310">
        <v>1</v>
      </c>
      <c r="AZ1310">
        <v>2048</v>
      </c>
      <c r="BA1310">
        <v>1606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CX1310">
        <f>Y1310*Source!I1273</f>
        <v>4.2299999999999997E-2</v>
      </c>
      <c r="CY1310">
        <f>AD1310</f>
        <v>0</v>
      </c>
      <c r="CZ1310">
        <f>AH1310</f>
        <v>0</v>
      </c>
      <c r="DA1310">
        <f>AL1310</f>
        <v>1</v>
      </c>
      <c r="DB1310">
        <f>ROUND(ROUND(AT1310*CZ1310,2),2)</f>
        <v>0</v>
      </c>
      <c r="DC1310">
        <f>ROUND(ROUND(AT1310*AG1310,2),2)</f>
        <v>0</v>
      </c>
    </row>
    <row r="1311" spans="1:107">
      <c r="A1311">
        <f>ROW(Source!A1273)</f>
        <v>1273</v>
      </c>
      <c r="B1311">
        <v>33304975</v>
      </c>
      <c r="C1311">
        <v>33361027</v>
      </c>
      <c r="D1311">
        <v>31259116</v>
      </c>
      <c r="E1311">
        <v>1</v>
      </c>
      <c r="F1311">
        <v>1</v>
      </c>
      <c r="G1311">
        <v>1</v>
      </c>
      <c r="H1311">
        <v>2</v>
      </c>
      <c r="I1311" t="s">
        <v>897</v>
      </c>
      <c r="J1311" t="s">
        <v>898</v>
      </c>
      <c r="K1311" t="s">
        <v>899</v>
      </c>
      <c r="L1311">
        <v>1368</v>
      </c>
      <c r="N1311">
        <v>1011</v>
      </c>
      <c r="O1311" t="s">
        <v>837</v>
      </c>
      <c r="P1311" t="s">
        <v>837</v>
      </c>
      <c r="Q1311">
        <v>1</v>
      </c>
      <c r="W1311">
        <v>0</v>
      </c>
      <c r="X1311">
        <v>520357435</v>
      </c>
      <c r="Y1311">
        <v>0.34500000000000003</v>
      </c>
      <c r="AA1311">
        <v>0</v>
      </c>
      <c r="AB1311">
        <v>30</v>
      </c>
      <c r="AC1311">
        <v>0</v>
      </c>
      <c r="AD1311">
        <v>0</v>
      </c>
      <c r="AE1311">
        <v>0</v>
      </c>
      <c r="AF1311">
        <v>30</v>
      </c>
      <c r="AG1311">
        <v>0</v>
      </c>
      <c r="AH1311">
        <v>0</v>
      </c>
      <c r="AI1311">
        <v>1</v>
      </c>
      <c r="AJ1311">
        <v>1</v>
      </c>
      <c r="AK1311">
        <v>1</v>
      </c>
      <c r="AL1311">
        <v>1</v>
      </c>
      <c r="AN1311">
        <v>0</v>
      </c>
      <c r="AO1311">
        <v>1</v>
      </c>
      <c r="AP1311">
        <v>1</v>
      </c>
      <c r="AQ1311">
        <v>0</v>
      </c>
      <c r="AR1311">
        <v>0</v>
      </c>
      <c r="AS1311" t="s">
        <v>3</v>
      </c>
      <c r="AT1311">
        <v>0.23</v>
      </c>
      <c r="AU1311" t="s">
        <v>21</v>
      </c>
      <c r="AV1311">
        <v>0</v>
      </c>
      <c r="AW1311">
        <v>2</v>
      </c>
      <c r="AX1311">
        <v>33361039</v>
      </c>
      <c r="AY1311">
        <v>1</v>
      </c>
      <c r="AZ1311">
        <v>0</v>
      </c>
      <c r="BA1311">
        <v>1607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CX1311">
        <f>Y1311*Source!I1273</f>
        <v>3.1050000000000001E-2</v>
      </c>
      <c r="CY1311">
        <f>AB1311</f>
        <v>30</v>
      </c>
      <c r="CZ1311">
        <f>AF1311</f>
        <v>30</v>
      </c>
      <c r="DA1311">
        <f>AJ1311</f>
        <v>1</v>
      </c>
      <c r="DB1311">
        <f>ROUND(((ROUND(AT1311*CZ1311,2)*1.2)*1.25),2)</f>
        <v>10.35</v>
      </c>
      <c r="DC1311">
        <f>ROUND(((ROUND(AT1311*AG1311,2)*1.2)*1.25),2)</f>
        <v>0</v>
      </c>
    </row>
    <row r="1312" spans="1:107">
      <c r="A1312">
        <f>ROW(Source!A1273)</f>
        <v>1273</v>
      </c>
      <c r="B1312">
        <v>33304975</v>
      </c>
      <c r="C1312">
        <v>33361027</v>
      </c>
      <c r="D1312">
        <v>31259879</v>
      </c>
      <c r="E1312">
        <v>1</v>
      </c>
      <c r="F1312">
        <v>1</v>
      </c>
      <c r="G1312">
        <v>1</v>
      </c>
      <c r="H1312">
        <v>2</v>
      </c>
      <c r="I1312" t="s">
        <v>841</v>
      </c>
      <c r="J1312" t="s">
        <v>842</v>
      </c>
      <c r="K1312" t="s">
        <v>843</v>
      </c>
      <c r="L1312">
        <v>1368</v>
      </c>
      <c r="N1312">
        <v>1011</v>
      </c>
      <c r="O1312" t="s">
        <v>837</v>
      </c>
      <c r="P1312" t="s">
        <v>837</v>
      </c>
      <c r="Q1312">
        <v>1</v>
      </c>
      <c r="W1312">
        <v>0</v>
      </c>
      <c r="X1312">
        <v>1372534845</v>
      </c>
      <c r="Y1312">
        <v>0.70499999999999996</v>
      </c>
      <c r="AA1312">
        <v>0</v>
      </c>
      <c r="AB1312">
        <v>65.709999999999994</v>
      </c>
      <c r="AC1312">
        <v>11.6</v>
      </c>
      <c r="AD1312">
        <v>0</v>
      </c>
      <c r="AE1312">
        <v>0</v>
      </c>
      <c r="AF1312">
        <v>65.709999999999994</v>
      </c>
      <c r="AG1312">
        <v>11.6</v>
      </c>
      <c r="AH1312">
        <v>0</v>
      </c>
      <c r="AI1312">
        <v>1</v>
      </c>
      <c r="AJ1312">
        <v>1</v>
      </c>
      <c r="AK1312">
        <v>1</v>
      </c>
      <c r="AL1312">
        <v>1</v>
      </c>
      <c r="AN1312">
        <v>0</v>
      </c>
      <c r="AO1312">
        <v>1</v>
      </c>
      <c r="AP1312">
        <v>1</v>
      </c>
      <c r="AQ1312">
        <v>0</v>
      </c>
      <c r="AR1312">
        <v>0</v>
      </c>
      <c r="AS1312" t="s">
        <v>3</v>
      </c>
      <c r="AT1312">
        <v>0.47</v>
      </c>
      <c r="AU1312" t="s">
        <v>21</v>
      </c>
      <c r="AV1312">
        <v>0</v>
      </c>
      <c r="AW1312">
        <v>2</v>
      </c>
      <c r="AX1312">
        <v>33361040</v>
      </c>
      <c r="AY1312">
        <v>1</v>
      </c>
      <c r="AZ1312">
        <v>0</v>
      </c>
      <c r="BA1312">
        <v>1608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CX1312">
        <f>Y1312*Source!I1273</f>
        <v>6.3449999999999993E-2</v>
      </c>
      <c r="CY1312">
        <f>AB1312</f>
        <v>65.709999999999994</v>
      </c>
      <c r="CZ1312">
        <f>AF1312</f>
        <v>65.709999999999994</v>
      </c>
      <c r="DA1312">
        <f>AJ1312</f>
        <v>1</v>
      </c>
      <c r="DB1312">
        <f>ROUND(((ROUND(AT1312*CZ1312,2)*1.2)*1.25),2)</f>
        <v>46.32</v>
      </c>
      <c r="DC1312">
        <f>ROUND(((ROUND(AT1312*AG1312,2)*1.2)*1.25),2)</f>
        <v>8.18</v>
      </c>
    </row>
    <row r="1313" spans="1:107">
      <c r="A1313">
        <f>ROW(Source!A1273)</f>
        <v>1273</v>
      </c>
      <c r="B1313">
        <v>33304975</v>
      </c>
      <c r="C1313">
        <v>33361027</v>
      </c>
      <c r="D1313">
        <v>31260961</v>
      </c>
      <c r="E1313">
        <v>1</v>
      </c>
      <c r="F1313">
        <v>1</v>
      </c>
      <c r="G1313">
        <v>1</v>
      </c>
      <c r="H1313">
        <v>2</v>
      </c>
      <c r="I1313" t="s">
        <v>900</v>
      </c>
      <c r="J1313" t="s">
        <v>901</v>
      </c>
      <c r="K1313" t="s">
        <v>902</v>
      </c>
      <c r="L1313">
        <v>1368</v>
      </c>
      <c r="N1313">
        <v>1011</v>
      </c>
      <c r="O1313" t="s">
        <v>837</v>
      </c>
      <c r="P1313" t="s">
        <v>837</v>
      </c>
      <c r="Q1313">
        <v>1</v>
      </c>
      <c r="W1313">
        <v>0</v>
      </c>
      <c r="X1313">
        <v>1581354540</v>
      </c>
      <c r="Y1313">
        <v>1.8900000000000001</v>
      </c>
      <c r="AA1313">
        <v>0</v>
      </c>
      <c r="AB1313">
        <v>2.16</v>
      </c>
      <c r="AC1313">
        <v>0</v>
      </c>
      <c r="AD1313">
        <v>0</v>
      </c>
      <c r="AE1313">
        <v>0</v>
      </c>
      <c r="AF1313">
        <v>2.16</v>
      </c>
      <c r="AG1313">
        <v>0</v>
      </c>
      <c r="AH1313">
        <v>0</v>
      </c>
      <c r="AI1313">
        <v>1</v>
      </c>
      <c r="AJ1313">
        <v>1</v>
      </c>
      <c r="AK1313">
        <v>1</v>
      </c>
      <c r="AL1313">
        <v>1</v>
      </c>
      <c r="AN1313">
        <v>0</v>
      </c>
      <c r="AO1313">
        <v>1</v>
      </c>
      <c r="AP1313">
        <v>1</v>
      </c>
      <c r="AQ1313">
        <v>0</v>
      </c>
      <c r="AR1313">
        <v>0</v>
      </c>
      <c r="AS1313" t="s">
        <v>3</v>
      </c>
      <c r="AT1313">
        <v>1.26</v>
      </c>
      <c r="AU1313" t="s">
        <v>21</v>
      </c>
      <c r="AV1313">
        <v>0</v>
      </c>
      <c r="AW1313">
        <v>2</v>
      </c>
      <c r="AX1313">
        <v>33361041</v>
      </c>
      <c r="AY1313">
        <v>1</v>
      </c>
      <c r="AZ1313">
        <v>0</v>
      </c>
      <c r="BA1313">
        <v>1609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CX1313">
        <f>Y1313*Source!I1273</f>
        <v>0.1701</v>
      </c>
      <c r="CY1313">
        <f>AB1313</f>
        <v>2.16</v>
      </c>
      <c r="CZ1313">
        <f>AF1313</f>
        <v>2.16</v>
      </c>
      <c r="DA1313">
        <f>AJ1313</f>
        <v>1</v>
      </c>
      <c r="DB1313">
        <f>ROUND(((ROUND(AT1313*CZ1313,2)*1.2)*1.25),2)</f>
        <v>4.08</v>
      </c>
      <c r="DC1313">
        <f>ROUND(((ROUND(AT1313*AG1313,2)*1.2)*1.25),2)</f>
        <v>0</v>
      </c>
    </row>
    <row r="1314" spans="1:107">
      <c r="A1314">
        <f>ROW(Source!A1273)</f>
        <v>1273</v>
      </c>
      <c r="B1314">
        <v>33304975</v>
      </c>
      <c r="C1314">
        <v>33361027</v>
      </c>
      <c r="D1314">
        <v>31176145</v>
      </c>
      <c r="E1314">
        <v>1</v>
      </c>
      <c r="F1314">
        <v>1</v>
      </c>
      <c r="G1314">
        <v>1</v>
      </c>
      <c r="H1314">
        <v>3</v>
      </c>
      <c r="I1314" t="s">
        <v>903</v>
      </c>
      <c r="J1314" t="s">
        <v>904</v>
      </c>
      <c r="K1314" t="s">
        <v>905</v>
      </c>
      <c r="L1314">
        <v>1348</v>
      </c>
      <c r="N1314">
        <v>1009</v>
      </c>
      <c r="O1314" t="s">
        <v>32</v>
      </c>
      <c r="P1314" t="s">
        <v>32</v>
      </c>
      <c r="Q1314">
        <v>1000</v>
      </c>
      <c r="W1314">
        <v>0</v>
      </c>
      <c r="X1314">
        <v>1554699552</v>
      </c>
      <c r="Y1314">
        <v>1.26E-2</v>
      </c>
      <c r="AA1314">
        <v>1412.5</v>
      </c>
      <c r="AB1314">
        <v>0</v>
      </c>
      <c r="AC1314">
        <v>0</v>
      </c>
      <c r="AD1314">
        <v>0</v>
      </c>
      <c r="AE1314">
        <v>1412.5</v>
      </c>
      <c r="AF1314">
        <v>0</v>
      </c>
      <c r="AG1314">
        <v>0</v>
      </c>
      <c r="AH1314">
        <v>0</v>
      </c>
      <c r="AI1314">
        <v>1</v>
      </c>
      <c r="AJ1314">
        <v>1</v>
      </c>
      <c r="AK1314">
        <v>1</v>
      </c>
      <c r="AL1314">
        <v>1</v>
      </c>
      <c r="AN1314">
        <v>0</v>
      </c>
      <c r="AO1314">
        <v>1</v>
      </c>
      <c r="AP1314">
        <v>0</v>
      </c>
      <c r="AQ1314">
        <v>0</v>
      </c>
      <c r="AR1314">
        <v>0</v>
      </c>
      <c r="AS1314" t="s">
        <v>3</v>
      </c>
      <c r="AT1314">
        <v>1.26E-2</v>
      </c>
      <c r="AU1314" t="s">
        <v>3</v>
      </c>
      <c r="AV1314">
        <v>0</v>
      </c>
      <c r="AW1314">
        <v>2</v>
      </c>
      <c r="AX1314">
        <v>33361042</v>
      </c>
      <c r="AY1314">
        <v>1</v>
      </c>
      <c r="AZ1314">
        <v>0</v>
      </c>
      <c r="BA1314">
        <v>1610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CX1314">
        <f>Y1314*Source!I1273</f>
        <v>1.134E-3</v>
      </c>
      <c r="CY1314">
        <f>AA1314</f>
        <v>1412.5</v>
      </c>
      <c r="CZ1314">
        <f>AE1314</f>
        <v>1412.5</v>
      </c>
      <c r="DA1314">
        <f>AI1314</f>
        <v>1</v>
      </c>
      <c r="DB1314">
        <f>ROUND(ROUND(AT1314*CZ1314,2),2)</f>
        <v>17.8</v>
      </c>
      <c r="DC1314">
        <f>ROUND(ROUND(AT1314*AG1314,2),2)</f>
        <v>0</v>
      </c>
    </row>
    <row r="1315" spans="1:107">
      <c r="A1315">
        <f>ROW(Source!A1273)</f>
        <v>1273</v>
      </c>
      <c r="B1315">
        <v>33304975</v>
      </c>
      <c r="C1315">
        <v>33361027</v>
      </c>
      <c r="D1315">
        <v>31176252</v>
      </c>
      <c r="E1315">
        <v>1</v>
      </c>
      <c r="F1315">
        <v>1</v>
      </c>
      <c r="G1315">
        <v>1</v>
      </c>
      <c r="H1315">
        <v>3</v>
      </c>
      <c r="I1315" t="s">
        <v>906</v>
      </c>
      <c r="J1315" t="s">
        <v>907</v>
      </c>
      <c r="K1315" t="s">
        <v>908</v>
      </c>
      <c r="L1315">
        <v>1348</v>
      </c>
      <c r="N1315">
        <v>1009</v>
      </c>
      <c r="O1315" t="s">
        <v>32</v>
      </c>
      <c r="P1315" t="s">
        <v>32</v>
      </c>
      <c r="Q1315">
        <v>1000</v>
      </c>
      <c r="W1315">
        <v>0</v>
      </c>
      <c r="X1315">
        <v>136000979</v>
      </c>
      <c r="Y1315">
        <v>0.03</v>
      </c>
      <c r="AA1315">
        <v>3960</v>
      </c>
      <c r="AB1315">
        <v>0</v>
      </c>
      <c r="AC1315">
        <v>0</v>
      </c>
      <c r="AD1315">
        <v>0</v>
      </c>
      <c r="AE1315">
        <v>3960</v>
      </c>
      <c r="AF1315">
        <v>0</v>
      </c>
      <c r="AG1315">
        <v>0</v>
      </c>
      <c r="AH1315">
        <v>0</v>
      </c>
      <c r="AI1315">
        <v>1</v>
      </c>
      <c r="AJ1315">
        <v>1</v>
      </c>
      <c r="AK1315">
        <v>1</v>
      </c>
      <c r="AL1315">
        <v>1</v>
      </c>
      <c r="AN1315">
        <v>0</v>
      </c>
      <c r="AO1315">
        <v>1</v>
      </c>
      <c r="AP1315">
        <v>0</v>
      </c>
      <c r="AQ1315">
        <v>0</v>
      </c>
      <c r="AR1315">
        <v>0</v>
      </c>
      <c r="AS1315" t="s">
        <v>3</v>
      </c>
      <c r="AT1315">
        <v>0.03</v>
      </c>
      <c r="AU1315" t="s">
        <v>3</v>
      </c>
      <c r="AV1315">
        <v>0</v>
      </c>
      <c r="AW1315">
        <v>2</v>
      </c>
      <c r="AX1315">
        <v>33361043</v>
      </c>
      <c r="AY1315">
        <v>1</v>
      </c>
      <c r="AZ1315">
        <v>0</v>
      </c>
      <c r="BA1315">
        <v>1611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CX1315">
        <f>Y1315*Source!I1273</f>
        <v>2.6999999999999997E-3</v>
      </c>
      <c r="CY1315">
        <f>AA1315</f>
        <v>3960</v>
      </c>
      <c r="CZ1315">
        <f>AE1315</f>
        <v>3960</v>
      </c>
      <c r="DA1315">
        <f>AI1315</f>
        <v>1</v>
      </c>
      <c r="DB1315">
        <f>ROUND(ROUND(AT1315*CZ1315,2),2)</f>
        <v>118.8</v>
      </c>
      <c r="DC1315">
        <f>ROUND(ROUND(AT1315*AG1315,2),2)</f>
        <v>0</v>
      </c>
    </row>
    <row r="1316" spans="1:107">
      <c r="A1316">
        <f>ROW(Source!A1273)</f>
        <v>1273</v>
      </c>
      <c r="B1316">
        <v>33304975</v>
      </c>
      <c r="C1316">
        <v>33361027</v>
      </c>
      <c r="D1316">
        <v>31201861</v>
      </c>
      <c r="E1316">
        <v>1</v>
      </c>
      <c r="F1316">
        <v>1</v>
      </c>
      <c r="G1316">
        <v>1</v>
      </c>
      <c r="H1316">
        <v>3</v>
      </c>
      <c r="I1316" t="s">
        <v>909</v>
      </c>
      <c r="J1316" t="s">
        <v>910</v>
      </c>
      <c r="K1316" t="s">
        <v>911</v>
      </c>
      <c r="L1316">
        <v>1348</v>
      </c>
      <c r="N1316">
        <v>1009</v>
      </c>
      <c r="O1316" t="s">
        <v>32</v>
      </c>
      <c r="P1316" t="s">
        <v>32</v>
      </c>
      <c r="Q1316">
        <v>1000</v>
      </c>
      <c r="W1316">
        <v>0</v>
      </c>
      <c r="X1316">
        <v>532254978</v>
      </c>
      <c r="Y1316">
        <v>4.7300000000000002E-2</v>
      </c>
      <c r="AA1316">
        <v>7590</v>
      </c>
      <c r="AB1316">
        <v>0</v>
      </c>
      <c r="AC1316">
        <v>0</v>
      </c>
      <c r="AD1316">
        <v>0</v>
      </c>
      <c r="AE1316">
        <v>7590</v>
      </c>
      <c r="AF1316">
        <v>0</v>
      </c>
      <c r="AG1316">
        <v>0</v>
      </c>
      <c r="AH1316">
        <v>0</v>
      </c>
      <c r="AI1316">
        <v>1</v>
      </c>
      <c r="AJ1316">
        <v>1</v>
      </c>
      <c r="AK1316">
        <v>1</v>
      </c>
      <c r="AL1316">
        <v>1</v>
      </c>
      <c r="AN1316">
        <v>0</v>
      </c>
      <c r="AO1316">
        <v>1</v>
      </c>
      <c r="AP1316">
        <v>0</v>
      </c>
      <c r="AQ1316">
        <v>0</v>
      </c>
      <c r="AR1316">
        <v>0</v>
      </c>
      <c r="AS1316" t="s">
        <v>3</v>
      </c>
      <c r="AT1316">
        <v>4.7300000000000002E-2</v>
      </c>
      <c r="AU1316" t="s">
        <v>3</v>
      </c>
      <c r="AV1316">
        <v>0</v>
      </c>
      <c r="AW1316">
        <v>2</v>
      </c>
      <c r="AX1316">
        <v>33361044</v>
      </c>
      <c r="AY1316">
        <v>1</v>
      </c>
      <c r="AZ1316">
        <v>0</v>
      </c>
      <c r="BA1316">
        <v>1612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CX1316">
        <f>Y1316*Source!I1273</f>
        <v>4.2570000000000004E-3</v>
      </c>
      <c r="CY1316">
        <f>AA1316</f>
        <v>7590</v>
      </c>
      <c r="CZ1316">
        <f>AE1316</f>
        <v>7590</v>
      </c>
      <c r="DA1316">
        <f>AI1316</f>
        <v>1</v>
      </c>
      <c r="DB1316">
        <f>ROUND(ROUND(AT1316*CZ1316,2),2)</f>
        <v>359.01</v>
      </c>
      <c r="DC1316">
        <f>ROUND(ROUND(AT1316*AG1316,2),2)</f>
        <v>0</v>
      </c>
    </row>
    <row r="1317" spans="1:107">
      <c r="A1317">
        <f>ROW(Source!A1273)</f>
        <v>1273</v>
      </c>
      <c r="B1317">
        <v>33304975</v>
      </c>
      <c r="C1317">
        <v>33361027</v>
      </c>
      <c r="D1317">
        <v>31214657</v>
      </c>
      <c r="E1317">
        <v>1</v>
      </c>
      <c r="F1317">
        <v>1</v>
      </c>
      <c r="G1317">
        <v>1</v>
      </c>
      <c r="H1317">
        <v>3</v>
      </c>
      <c r="I1317" t="s">
        <v>912</v>
      </c>
      <c r="J1317" t="s">
        <v>913</v>
      </c>
      <c r="K1317" t="s">
        <v>914</v>
      </c>
      <c r="L1317">
        <v>1348</v>
      </c>
      <c r="N1317">
        <v>1009</v>
      </c>
      <c r="O1317" t="s">
        <v>32</v>
      </c>
      <c r="P1317" t="s">
        <v>32</v>
      </c>
      <c r="Q1317">
        <v>1000</v>
      </c>
      <c r="W1317">
        <v>0</v>
      </c>
      <c r="X1317">
        <v>654489916</v>
      </c>
      <c r="Y1317">
        <v>1.2600000000000001E-3</v>
      </c>
      <c r="AA1317">
        <v>9550.01</v>
      </c>
      <c r="AB1317">
        <v>0</v>
      </c>
      <c r="AC1317">
        <v>0</v>
      </c>
      <c r="AD1317">
        <v>0</v>
      </c>
      <c r="AE1317">
        <v>9550.01</v>
      </c>
      <c r="AF1317">
        <v>0</v>
      </c>
      <c r="AG1317">
        <v>0</v>
      </c>
      <c r="AH1317">
        <v>0</v>
      </c>
      <c r="AI1317">
        <v>1</v>
      </c>
      <c r="AJ1317">
        <v>1</v>
      </c>
      <c r="AK1317">
        <v>1</v>
      </c>
      <c r="AL1317">
        <v>1</v>
      </c>
      <c r="AN1317">
        <v>0</v>
      </c>
      <c r="AO1317">
        <v>1</v>
      </c>
      <c r="AP1317">
        <v>0</v>
      </c>
      <c r="AQ1317">
        <v>0</v>
      </c>
      <c r="AR1317">
        <v>0</v>
      </c>
      <c r="AS1317" t="s">
        <v>3</v>
      </c>
      <c r="AT1317">
        <v>1.2600000000000001E-3</v>
      </c>
      <c r="AU1317" t="s">
        <v>3</v>
      </c>
      <c r="AV1317">
        <v>0</v>
      </c>
      <c r="AW1317">
        <v>2</v>
      </c>
      <c r="AX1317">
        <v>33361046</v>
      </c>
      <c r="AY1317">
        <v>1</v>
      </c>
      <c r="AZ1317">
        <v>0</v>
      </c>
      <c r="BA1317">
        <v>1614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CX1317">
        <f>Y1317*Source!I1273</f>
        <v>1.1340000000000001E-4</v>
      </c>
      <c r="CY1317">
        <f>AA1317</f>
        <v>9550.01</v>
      </c>
      <c r="CZ1317">
        <f>AE1317</f>
        <v>9550.01</v>
      </c>
      <c r="DA1317">
        <f>AI1317</f>
        <v>1</v>
      </c>
      <c r="DB1317">
        <f>ROUND(ROUND(AT1317*CZ1317,2),2)</f>
        <v>12.03</v>
      </c>
      <c r="DC1317">
        <f>ROUND(ROUND(AT1317*AG1317,2),2)</f>
        <v>0</v>
      </c>
    </row>
    <row r="1318" spans="1:107">
      <c r="A1318">
        <f>ROW(Source!A1274)</f>
        <v>1274</v>
      </c>
      <c r="B1318">
        <v>33304960</v>
      </c>
      <c r="C1318">
        <v>33361027</v>
      </c>
      <c r="D1318">
        <v>31172059</v>
      </c>
      <c r="E1318">
        <v>1</v>
      </c>
      <c r="F1318">
        <v>1</v>
      </c>
      <c r="G1318">
        <v>1</v>
      </c>
      <c r="H1318">
        <v>1</v>
      </c>
      <c r="I1318" t="s">
        <v>895</v>
      </c>
      <c r="J1318" t="s">
        <v>3</v>
      </c>
      <c r="K1318" t="s">
        <v>896</v>
      </c>
      <c r="L1318">
        <v>1191</v>
      </c>
      <c r="N1318">
        <v>1013</v>
      </c>
      <c r="O1318" t="s">
        <v>831</v>
      </c>
      <c r="P1318" t="s">
        <v>831</v>
      </c>
      <c r="Q1318">
        <v>1</v>
      </c>
      <c r="W1318">
        <v>0</v>
      </c>
      <c r="X1318">
        <v>1010519658</v>
      </c>
      <c r="Y1318">
        <v>44.132399999999997</v>
      </c>
      <c r="AA1318">
        <v>0</v>
      </c>
      <c r="AB1318">
        <v>0</v>
      </c>
      <c r="AC1318">
        <v>0</v>
      </c>
      <c r="AD1318">
        <v>8.64</v>
      </c>
      <c r="AE1318">
        <v>0</v>
      </c>
      <c r="AF1318">
        <v>0</v>
      </c>
      <c r="AG1318">
        <v>0</v>
      </c>
      <c r="AH1318">
        <v>8.64</v>
      </c>
      <c r="AI1318">
        <v>1</v>
      </c>
      <c r="AJ1318">
        <v>1</v>
      </c>
      <c r="AK1318">
        <v>1</v>
      </c>
      <c r="AL1318">
        <v>1</v>
      </c>
      <c r="AN1318">
        <v>0</v>
      </c>
      <c r="AO1318">
        <v>1</v>
      </c>
      <c r="AP1318">
        <v>1</v>
      </c>
      <c r="AQ1318">
        <v>0</v>
      </c>
      <c r="AR1318">
        <v>0</v>
      </c>
      <c r="AS1318" t="s">
        <v>3</v>
      </c>
      <c r="AT1318">
        <v>31.98</v>
      </c>
      <c r="AU1318" t="s">
        <v>22</v>
      </c>
      <c r="AV1318">
        <v>1</v>
      </c>
      <c r="AW1318">
        <v>2</v>
      </c>
      <c r="AX1318">
        <v>33361037</v>
      </c>
      <c r="AY1318">
        <v>1</v>
      </c>
      <c r="AZ1318">
        <v>0</v>
      </c>
      <c r="BA1318">
        <v>1615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CX1318">
        <f>Y1318*Source!I1274</f>
        <v>3.9719159999999998</v>
      </c>
      <c r="CY1318">
        <f>AD1318</f>
        <v>8.64</v>
      </c>
      <c r="CZ1318">
        <f>AH1318</f>
        <v>8.64</v>
      </c>
      <c r="DA1318">
        <f>AL1318</f>
        <v>1</v>
      </c>
      <c r="DB1318">
        <f>ROUND(((ROUND(AT1318*CZ1318,2)*1.2)*1.15),2)</f>
        <v>381.31</v>
      </c>
      <c r="DC1318">
        <f>ROUND(((ROUND(AT1318*AG1318,2)*1.2)*1.15),2)</f>
        <v>0</v>
      </c>
    </row>
    <row r="1319" spans="1:107">
      <c r="A1319">
        <f>ROW(Source!A1274)</f>
        <v>1274</v>
      </c>
      <c r="B1319">
        <v>33304960</v>
      </c>
      <c r="C1319">
        <v>33361027</v>
      </c>
      <c r="D1319">
        <v>31172011</v>
      </c>
      <c r="E1319">
        <v>1</v>
      </c>
      <c r="F1319">
        <v>1</v>
      </c>
      <c r="G1319">
        <v>1</v>
      </c>
      <c r="H1319">
        <v>1</v>
      </c>
      <c r="I1319" t="s">
        <v>832</v>
      </c>
      <c r="J1319" t="s">
        <v>3</v>
      </c>
      <c r="K1319" t="s">
        <v>833</v>
      </c>
      <c r="L1319">
        <v>1191</v>
      </c>
      <c r="N1319">
        <v>1013</v>
      </c>
      <c r="O1319" t="s">
        <v>831</v>
      </c>
      <c r="P1319" t="s">
        <v>831</v>
      </c>
      <c r="Q1319">
        <v>1</v>
      </c>
      <c r="W1319">
        <v>0</v>
      </c>
      <c r="X1319">
        <v>-1417349443</v>
      </c>
      <c r="Y1319">
        <v>0.47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1</v>
      </c>
      <c r="AJ1319">
        <v>1</v>
      </c>
      <c r="AK1319">
        <v>1</v>
      </c>
      <c r="AL1319">
        <v>1</v>
      </c>
      <c r="AN1319">
        <v>0</v>
      </c>
      <c r="AO1319">
        <v>1</v>
      </c>
      <c r="AP1319">
        <v>0</v>
      </c>
      <c r="AQ1319">
        <v>0</v>
      </c>
      <c r="AR1319">
        <v>0</v>
      </c>
      <c r="AS1319" t="s">
        <v>3</v>
      </c>
      <c r="AT1319">
        <v>0.47</v>
      </c>
      <c r="AU1319" t="s">
        <v>3</v>
      </c>
      <c r="AV1319">
        <v>2</v>
      </c>
      <c r="AW1319">
        <v>2</v>
      </c>
      <c r="AX1319">
        <v>33361038</v>
      </c>
      <c r="AY1319">
        <v>1</v>
      </c>
      <c r="AZ1319">
        <v>2048</v>
      </c>
      <c r="BA1319">
        <v>1616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CX1319">
        <f>Y1319*Source!I1274</f>
        <v>4.2299999999999997E-2</v>
      </c>
      <c r="CY1319">
        <f>AD1319</f>
        <v>0</v>
      </c>
      <c r="CZ1319">
        <f>AH1319</f>
        <v>0</v>
      </c>
      <c r="DA1319">
        <f>AL1319</f>
        <v>1</v>
      </c>
      <c r="DB1319">
        <f>ROUND(ROUND(AT1319*CZ1319,2),2)</f>
        <v>0</v>
      </c>
      <c r="DC1319">
        <f>ROUND(ROUND(AT1319*AG1319,2),2)</f>
        <v>0</v>
      </c>
    </row>
    <row r="1320" spans="1:107">
      <c r="A1320">
        <f>ROW(Source!A1274)</f>
        <v>1274</v>
      </c>
      <c r="B1320">
        <v>33304960</v>
      </c>
      <c r="C1320">
        <v>33361027</v>
      </c>
      <c r="D1320">
        <v>31259116</v>
      </c>
      <c r="E1320">
        <v>1</v>
      </c>
      <c r="F1320">
        <v>1</v>
      </c>
      <c r="G1320">
        <v>1</v>
      </c>
      <c r="H1320">
        <v>2</v>
      </c>
      <c r="I1320" t="s">
        <v>897</v>
      </c>
      <c r="J1320" t="s">
        <v>898</v>
      </c>
      <c r="K1320" t="s">
        <v>899</v>
      </c>
      <c r="L1320">
        <v>1368</v>
      </c>
      <c r="N1320">
        <v>1011</v>
      </c>
      <c r="O1320" t="s">
        <v>837</v>
      </c>
      <c r="P1320" t="s">
        <v>837</v>
      </c>
      <c r="Q1320">
        <v>1</v>
      </c>
      <c r="W1320">
        <v>0</v>
      </c>
      <c r="X1320">
        <v>520357435</v>
      </c>
      <c r="Y1320">
        <v>0.34500000000000003</v>
      </c>
      <c r="AA1320">
        <v>0</v>
      </c>
      <c r="AB1320">
        <v>30</v>
      </c>
      <c r="AC1320">
        <v>0</v>
      </c>
      <c r="AD1320">
        <v>0</v>
      </c>
      <c r="AE1320">
        <v>0</v>
      </c>
      <c r="AF1320">
        <v>30</v>
      </c>
      <c r="AG1320">
        <v>0</v>
      </c>
      <c r="AH1320">
        <v>0</v>
      </c>
      <c r="AI1320">
        <v>1</v>
      </c>
      <c r="AJ1320">
        <v>1</v>
      </c>
      <c r="AK1320">
        <v>1</v>
      </c>
      <c r="AL1320">
        <v>1</v>
      </c>
      <c r="AN1320">
        <v>0</v>
      </c>
      <c r="AO1320">
        <v>1</v>
      </c>
      <c r="AP1320">
        <v>1</v>
      </c>
      <c r="AQ1320">
        <v>0</v>
      </c>
      <c r="AR1320">
        <v>0</v>
      </c>
      <c r="AS1320" t="s">
        <v>3</v>
      </c>
      <c r="AT1320">
        <v>0.23</v>
      </c>
      <c r="AU1320" t="s">
        <v>21</v>
      </c>
      <c r="AV1320">
        <v>0</v>
      </c>
      <c r="AW1320">
        <v>2</v>
      </c>
      <c r="AX1320">
        <v>33361039</v>
      </c>
      <c r="AY1320">
        <v>1</v>
      </c>
      <c r="AZ1320">
        <v>0</v>
      </c>
      <c r="BA1320">
        <v>1617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CX1320">
        <f>Y1320*Source!I1274</f>
        <v>3.1050000000000001E-2</v>
      </c>
      <c r="CY1320">
        <f>AB1320</f>
        <v>30</v>
      </c>
      <c r="CZ1320">
        <f>AF1320</f>
        <v>30</v>
      </c>
      <c r="DA1320">
        <f>AJ1320</f>
        <v>1</v>
      </c>
      <c r="DB1320">
        <f>ROUND(((ROUND(AT1320*CZ1320,2)*1.2)*1.25),2)</f>
        <v>10.35</v>
      </c>
      <c r="DC1320">
        <f>ROUND(((ROUND(AT1320*AG1320,2)*1.2)*1.25),2)</f>
        <v>0</v>
      </c>
    </row>
    <row r="1321" spans="1:107">
      <c r="A1321">
        <f>ROW(Source!A1274)</f>
        <v>1274</v>
      </c>
      <c r="B1321">
        <v>33304960</v>
      </c>
      <c r="C1321">
        <v>33361027</v>
      </c>
      <c r="D1321">
        <v>31259879</v>
      </c>
      <c r="E1321">
        <v>1</v>
      </c>
      <c r="F1321">
        <v>1</v>
      </c>
      <c r="G1321">
        <v>1</v>
      </c>
      <c r="H1321">
        <v>2</v>
      </c>
      <c r="I1321" t="s">
        <v>841</v>
      </c>
      <c r="J1321" t="s">
        <v>842</v>
      </c>
      <c r="K1321" t="s">
        <v>843</v>
      </c>
      <c r="L1321">
        <v>1368</v>
      </c>
      <c r="N1321">
        <v>1011</v>
      </c>
      <c r="O1321" t="s">
        <v>837</v>
      </c>
      <c r="P1321" t="s">
        <v>837</v>
      </c>
      <c r="Q1321">
        <v>1</v>
      </c>
      <c r="W1321">
        <v>0</v>
      </c>
      <c r="X1321">
        <v>1372534845</v>
      </c>
      <c r="Y1321">
        <v>0.70499999999999996</v>
      </c>
      <c r="AA1321">
        <v>0</v>
      </c>
      <c r="AB1321">
        <v>65.709999999999994</v>
      </c>
      <c r="AC1321">
        <v>11.6</v>
      </c>
      <c r="AD1321">
        <v>0</v>
      </c>
      <c r="AE1321">
        <v>0</v>
      </c>
      <c r="AF1321">
        <v>65.709999999999994</v>
      </c>
      <c r="AG1321">
        <v>11.6</v>
      </c>
      <c r="AH1321">
        <v>0</v>
      </c>
      <c r="AI1321">
        <v>1</v>
      </c>
      <c r="AJ1321">
        <v>1</v>
      </c>
      <c r="AK1321">
        <v>1</v>
      </c>
      <c r="AL1321">
        <v>1</v>
      </c>
      <c r="AN1321">
        <v>0</v>
      </c>
      <c r="AO1321">
        <v>1</v>
      </c>
      <c r="AP1321">
        <v>1</v>
      </c>
      <c r="AQ1321">
        <v>0</v>
      </c>
      <c r="AR1321">
        <v>0</v>
      </c>
      <c r="AS1321" t="s">
        <v>3</v>
      </c>
      <c r="AT1321">
        <v>0.47</v>
      </c>
      <c r="AU1321" t="s">
        <v>21</v>
      </c>
      <c r="AV1321">
        <v>0</v>
      </c>
      <c r="AW1321">
        <v>2</v>
      </c>
      <c r="AX1321">
        <v>33361040</v>
      </c>
      <c r="AY1321">
        <v>1</v>
      </c>
      <c r="AZ1321">
        <v>0</v>
      </c>
      <c r="BA1321">
        <v>1618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CX1321">
        <f>Y1321*Source!I1274</f>
        <v>6.3449999999999993E-2</v>
      </c>
      <c r="CY1321">
        <f>AB1321</f>
        <v>65.709999999999994</v>
      </c>
      <c r="CZ1321">
        <f>AF1321</f>
        <v>65.709999999999994</v>
      </c>
      <c r="DA1321">
        <f>AJ1321</f>
        <v>1</v>
      </c>
      <c r="DB1321">
        <f>ROUND(((ROUND(AT1321*CZ1321,2)*1.2)*1.25),2)</f>
        <v>46.32</v>
      </c>
      <c r="DC1321">
        <f>ROUND(((ROUND(AT1321*AG1321,2)*1.2)*1.25),2)</f>
        <v>8.18</v>
      </c>
    </row>
    <row r="1322" spans="1:107">
      <c r="A1322">
        <f>ROW(Source!A1274)</f>
        <v>1274</v>
      </c>
      <c r="B1322">
        <v>33304960</v>
      </c>
      <c r="C1322">
        <v>33361027</v>
      </c>
      <c r="D1322">
        <v>31260961</v>
      </c>
      <c r="E1322">
        <v>1</v>
      </c>
      <c r="F1322">
        <v>1</v>
      </c>
      <c r="G1322">
        <v>1</v>
      </c>
      <c r="H1322">
        <v>2</v>
      </c>
      <c r="I1322" t="s">
        <v>900</v>
      </c>
      <c r="J1322" t="s">
        <v>901</v>
      </c>
      <c r="K1322" t="s">
        <v>902</v>
      </c>
      <c r="L1322">
        <v>1368</v>
      </c>
      <c r="N1322">
        <v>1011</v>
      </c>
      <c r="O1322" t="s">
        <v>837</v>
      </c>
      <c r="P1322" t="s">
        <v>837</v>
      </c>
      <c r="Q1322">
        <v>1</v>
      </c>
      <c r="W1322">
        <v>0</v>
      </c>
      <c r="X1322">
        <v>1581354540</v>
      </c>
      <c r="Y1322">
        <v>1.8900000000000001</v>
      </c>
      <c r="AA1322">
        <v>0</v>
      </c>
      <c r="AB1322">
        <v>2.16</v>
      </c>
      <c r="AC1322">
        <v>0</v>
      </c>
      <c r="AD1322">
        <v>0</v>
      </c>
      <c r="AE1322">
        <v>0</v>
      </c>
      <c r="AF1322">
        <v>2.16</v>
      </c>
      <c r="AG1322">
        <v>0</v>
      </c>
      <c r="AH1322">
        <v>0</v>
      </c>
      <c r="AI1322">
        <v>1</v>
      </c>
      <c r="AJ1322">
        <v>1</v>
      </c>
      <c r="AK1322">
        <v>1</v>
      </c>
      <c r="AL1322">
        <v>1</v>
      </c>
      <c r="AN1322">
        <v>0</v>
      </c>
      <c r="AO1322">
        <v>1</v>
      </c>
      <c r="AP1322">
        <v>1</v>
      </c>
      <c r="AQ1322">
        <v>0</v>
      </c>
      <c r="AR1322">
        <v>0</v>
      </c>
      <c r="AS1322" t="s">
        <v>3</v>
      </c>
      <c r="AT1322">
        <v>1.26</v>
      </c>
      <c r="AU1322" t="s">
        <v>21</v>
      </c>
      <c r="AV1322">
        <v>0</v>
      </c>
      <c r="AW1322">
        <v>2</v>
      </c>
      <c r="AX1322">
        <v>33361041</v>
      </c>
      <c r="AY1322">
        <v>1</v>
      </c>
      <c r="AZ1322">
        <v>0</v>
      </c>
      <c r="BA1322">
        <v>1619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CX1322">
        <f>Y1322*Source!I1274</f>
        <v>0.1701</v>
      </c>
      <c r="CY1322">
        <f>AB1322</f>
        <v>2.16</v>
      </c>
      <c r="CZ1322">
        <f>AF1322</f>
        <v>2.16</v>
      </c>
      <c r="DA1322">
        <f>AJ1322</f>
        <v>1</v>
      </c>
      <c r="DB1322">
        <f>ROUND(((ROUND(AT1322*CZ1322,2)*1.2)*1.25),2)</f>
        <v>4.08</v>
      </c>
      <c r="DC1322">
        <f>ROUND(((ROUND(AT1322*AG1322,2)*1.2)*1.25),2)</f>
        <v>0</v>
      </c>
    </row>
    <row r="1323" spans="1:107">
      <c r="A1323">
        <f>ROW(Source!A1274)</f>
        <v>1274</v>
      </c>
      <c r="B1323">
        <v>33304960</v>
      </c>
      <c r="C1323">
        <v>33361027</v>
      </c>
      <c r="D1323">
        <v>31176145</v>
      </c>
      <c r="E1323">
        <v>1</v>
      </c>
      <c r="F1323">
        <v>1</v>
      </c>
      <c r="G1323">
        <v>1</v>
      </c>
      <c r="H1323">
        <v>3</v>
      </c>
      <c r="I1323" t="s">
        <v>903</v>
      </c>
      <c r="J1323" t="s">
        <v>904</v>
      </c>
      <c r="K1323" t="s">
        <v>905</v>
      </c>
      <c r="L1323">
        <v>1348</v>
      </c>
      <c r="N1323">
        <v>1009</v>
      </c>
      <c r="O1323" t="s">
        <v>32</v>
      </c>
      <c r="P1323" t="s">
        <v>32</v>
      </c>
      <c r="Q1323">
        <v>1000</v>
      </c>
      <c r="W1323">
        <v>0</v>
      </c>
      <c r="X1323">
        <v>1554699552</v>
      </c>
      <c r="Y1323">
        <v>1.26E-2</v>
      </c>
      <c r="AA1323">
        <v>1412.5</v>
      </c>
      <c r="AB1323">
        <v>0</v>
      </c>
      <c r="AC1323">
        <v>0</v>
      </c>
      <c r="AD1323">
        <v>0</v>
      </c>
      <c r="AE1323">
        <v>1412.5</v>
      </c>
      <c r="AF1323">
        <v>0</v>
      </c>
      <c r="AG1323">
        <v>0</v>
      </c>
      <c r="AH1323">
        <v>0</v>
      </c>
      <c r="AI1323">
        <v>1</v>
      </c>
      <c r="AJ1323">
        <v>1</v>
      </c>
      <c r="AK1323">
        <v>1</v>
      </c>
      <c r="AL1323">
        <v>1</v>
      </c>
      <c r="AN1323">
        <v>0</v>
      </c>
      <c r="AO1323">
        <v>1</v>
      </c>
      <c r="AP1323">
        <v>0</v>
      </c>
      <c r="AQ1323">
        <v>0</v>
      </c>
      <c r="AR1323">
        <v>0</v>
      </c>
      <c r="AS1323" t="s">
        <v>3</v>
      </c>
      <c r="AT1323">
        <v>1.26E-2</v>
      </c>
      <c r="AU1323" t="s">
        <v>3</v>
      </c>
      <c r="AV1323">
        <v>0</v>
      </c>
      <c r="AW1323">
        <v>2</v>
      </c>
      <c r="AX1323">
        <v>33361042</v>
      </c>
      <c r="AY1323">
        <v>1</v>
      </c>
      <c r="AZ1323">
        <v>0</v>
      </c>
      <c r="BA1323">
        <v>1620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CX1323">
        <f>Y1323*Source!I1274</f>
        <v>1.134E-3</v>
      </c>
      <c r="CY1323">
        <f>AA1323</f>
        <v>1412.5</v>
      </c>
      <c r="CZ1323">
        <f>AE1323</f>
        <v>1412.5</v>
      </c>
      <c r="DA1323">
        <f>AI1323</f>
        <v>1</v>
      </c>
      <c r="DB1323">
        <f>ROUND(ROUND(AT1323*CZ1323,2),2)</f>
        <v>17.8</v>
      </c>
      <c r="DC1323">
        <f>ROUND(ROUND(AT1323*AG1323,2),2)</f>
        <v>0</v>
      </c>
    </row>
    <row r="1324" spans="1:107">
      <c r="A1324">
        <f>ROW(Source!A1274)</f>
        <v>1274</v>
      </c>
      <c r="B1324">
        <v>33304960</v>
      </c>
      <c r="C1324">
        <v>33361027</v>
      </c>
      <c r="D1324">
        <v>31176252</v>
      </c>
      <c r="E1324">
        <v>1</v>
      </c>
      <c r="F1324">
        <v>1</v>
      </c>
      <c r="G1324">
        <v>1</v>
      </c>
      <c r="H1324">
        <v>3</v>
      </c>
      <c r="I1324" t="s">
        <v>906</v>
      </c>
      <c r="J1324" t="s">
        <v>907</v>
      </c>
      <c r="K1324" t="s">
        <v>908</v>
      </c>
      <c r="L1324">
        <v>1348</v>
      </c>
      <c r="N1324">
        <v>1009</v>
      </c>
      <c r="O1324" t="s">
        <v>32</v>
      </c>
      <c r="P1324" t="s">
        <v>32</v>
      </c>
      <c r="Q1324">
        <v>1000</v>
      </c>
      <c r="W1324">
        <v>0</v>
      </c>
      <c r="X1324">
        <v>136000979</v>
      </c>
      <c r="Y1324">
        <v>0.03</v>
      </c>
      <c r="AA1324">
        <v>3960</v>
      </c>
      <c r="AB1324">
        <v>0</v>
      </c>
      <c r="AC1324">
        <v>0</v>
      </c>
      <c r="AD1324">
        <v>0</v>
      </c>
      <c r="AE1324">
        <v>3960</v>
      </c>
      <c r="AF1324">
        <v>0</v>
      </c>
      <c r="AG1324">
        <v>0</v>
      </c>
      <c r="AH1324">
        <v>0</v>
      </c>
      <c r="AI1324">
        <v>1</v>
      </c>
      <c r="AJ1324">
        <v>1</v>
      </c>
      <c r="AK1324">
        <v>1</v>
      </c>
      <c r="AL1324">
        <v>1</v>
      </c>
      <c r="AN1324">
        <v>0</v>
      </c>
      <c r="AO1324">
        <v>1</v>
      </c>
      <c r="AP1324">
        <v>0</v>
      </c>
      <c r="AQ1324">
        <v>0</v>
      </c>
      <c r="AR1324">
        <v>0</v>
      </c>
      <c r="AS1324" t="s">
        <v>3</v>
      </c>
      <c r="AT1324">
        <v>0.03</v>
      </c>
      <c r="AU1324" t="s">
        <v>3</v>
      </c>
      <c r="AV1324">
        <v>0</v>
      </c>
      <c r="AW1324">
        <v>2</v>
      </c>
      <c r="AX1324">
        <v>33361043</v>
      </c>
      <c r="AY1324">
        <v>1</v>
      </c>
      <c r="AZ1324">
        <v>0</v>
      </c>
      <c r="BA1324">
        <v>1621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CX1324">
        <f>Y1324*Source!I1274</f>
        <v>2.6999999999999997E-3</v>
      </c>
      <c r="CY1324">
        <f>AA1324</f>
        <v>3960</v>
      </c>
      <c r="CZ1324">
        <f>AE1324</f>
        <v>3960</v>
      </c>
      <c r="DA1324">
        <f>AI1324</f>
        <v>1</v>
      </c>
      <c r="DB1324">
        <f>ROUND(ROUND(AT1324*CZ1324,2),2)</f>
        <v>118.8</v>
      </c>
      <c r="DC1324">
        <f>ROUND(ROUND(AT1324*AG1324,2),2)</f>
        <v>0</v>
      </c>
    </row>
    <row r="1325" spans="1:107">
      <c r="A1325">
        <f>ROW(Source!A1274)</f>
        <v>1274</v>
      </c>
      <c r="B1325">
        <v>33304960</v>
      </c>
      <c r="C1325">
        <v>33361027</v>
      </c>
      <c r="D1325">
        <v>31201861</v>
      </c>
      <c r="E1325">
        <v>1</v>
      </c>
      <c r="F1325">
        <v>1</v>
      </c>
      <c r="G1325">
        <v>1</v>
      </c>
      <c r="H1325">
        <v>3</v>
      </c>
      <c r="I1325" t="s">
        <v>909</v>
      </c>
      <c r="J1325" t="s">
        <v>910</v>
      </c>
      <c r="K1325" t="s">
        <v>911</v>
      </c>
      <c r="L1325">
        <v>1348</v>
      </c>
      <c r="N1325">
        <v>1009</v>
      </c>
      <c r="O1325" t="s">
        <v>32</v>
      </c>
      <c r="P1325" t="s">
        <v>32</v>
      </c>
      <c r="Q1325">
        <v>1000</v>
      </c>
      <c r="W1325">
        <v>0</v>
      </c>
      <c r="X1325">
        <v>532254978</v>
      </c>
      <c r="Y1325">
        <v>4.7300000000000002E-2</v>
      </c>
      <c r="AA1325">
        <v>7590</v>
      </c>
      <c r="AB1325">
        <v>0</v>
      </c>
      <c r="AC1325">
        <v>0</v>
      </c>
      <c r="AD1325">
        <v>0</v>
      </c>
      <c r="AE1325">
        <v>7590</v>
      </c>
      <c r="AF1325">
        <v>0</v>
      </c>
      <c r="AG1325">
        <v>0</v>
      </c>
      <c r="AH1325">
        <v>0</v>
      </c>
      <c r="AI1325">
        <v>1</v>
      </c>
      <c r="AJ1325">
        <v>1</v>
      </c>
      <c r="AK1325">
        <v>1</v>
      </c>
      <c r="AL1325">
        <v>1</v>
      </c>
      <c r="AN1325">
        <v>0</v>
      </c>
      <c r="AO1325">
        <v>1</v>
      </c>
      <c r="AP1325">
        <v>0</v>
      </c>
      <c r="AQ1325">
        <v>0</v>
      </c>
      <c r="AR1325">
        <v>0</v>
      </c>
      <c r="AS1325" t="s">
        <v>3</v>
      </c>
      <c r="AT1325">
        <v>4.7300000000000002E-2</v>
      </c>
      <c r="AU1325" t="s">
        <v>3</v>
      </c>
      <c r="AV1325">
        <v>0</v>
      </c>
      <c r="AW1325">
        <v>2</v>
      </c>
      <c r="AX1325">
        <v>33361044</v>
      </c>
      <c r="AY1325">
        <v>1</v>
      </c>
      <c r="AZ1325">
        <v>0</v>
      </c>
      <c r="BA1325">
        <v>1622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CX1325">
        <f>Y1325*Source!I1274</f>
        <v>4.2570000000000004E-3</v>
      </c>
      <c r="CY1325">
        <f>AA1325</f>
        <v>7590</v>
      </c>
      <c r="CZ1325">
        <f>AE1325</f>
        <v>7590</v>
      </c>
      <c r="DA1325">
        <f>AI1325</f>
        <v>1</v>
      </c>
      <c r="DB1325">
        <f>ROUND(ROUND(AT1325*CZ1325,2),2)</f>
        <v>359.01</v>
      </c>
      <c r="DC1325">
        <f>ROUND(ROUND(AT1325*AG1325,2),2)</f>
        <v>0</v>
      </c>
    </row>
    <row r="1326" spans="1:107">
      <c r="A1326">
        <f>ROW(Source!A1274)</f>
        <v>1274</v>
      </c>
      <c r="B1326">
        <v>33304960</v>
      </c>
      <c r="C1326">
        <v>33361027</v>
      </c>
      <c r="D1326">
        <v>31214657</v>
      </c>
      <c r="E1326">
        <v>1</v>
      </c>
      <c r="F1326">
        <v>1</v>
      </c>
      <c r="G1326">
        <v>1</v>
      </c>
      <c r="H1326">
        <v>3</v>
      </c>
      <c r="I1326" t="s">
        <v>912</v>
      </c>
      <c r="J1326" t="s">
        <v>913</v>
      </c>
      <c r="K1326" t="s">
        <v>914</v>
      </c>
      <c r="L1326">
        <v>1348</v>
      </c>
      <c r="N1326">
        <v>1009</v>
      </c>
      <c r="O1326" t="s">
        <v>32</v>
      </c>
      <c r="P1326" t="s">
        <v>32</v>
      </c>
      <c r="Q1326">
        <v>1000</v>
      </c>
      <c r="W1326">
        <v>0</v>
      </c>
      <c r="X1326">
        <v>654489916</v>
      </c>
      <c r="Y1326">
        <v>1.2600000000000001E-3</v>
      </c>
      <c r="AA1326">
        <v>9550.01</v>
      </c>
      <c r="AB1326">
        <v>0</v>
      </c>
      <c r="AC1326">
        <v>0</v>
      </c>
      <c r="AD1326">
        <v>0</v>
      </c>
      <c r="AE1326">
        <v>9550.01</v>
      </c>
      <c r="AF1326">
        <v>0</v>
      </c>
      <c r="AG1326">
        <v>0</v>
      </c>
      <c r="AH1326">
        <v>0</v>
      </c>
      <c r="AI1326">
        <v>1</v>
      </c>
      <c r="AJ1326">
        <v>1</v>
      </c>
      <c r="AK1326">
        <v>1</v>
      </c>
      <c r="AL1326">
        <v>1</v>
      </c>
      <c r="AN1326">
        <v>0</v>
      </c>
      <c r="AO1326">
        <v>1</v>
      </c>
      <c r="AP1326">
        <v>0</v>
      </c>
      <c r="AQ1326">
        <v>0</v>
      </c>
      <c r="AR1326">
        <v>0</v>
      </c>
      <c r="AS1326" t="s">
        <v>3</v>
      </c>
      <c r="AT1326">
        <v>1.2600000000000001E-3</v>
      </c>
      <c r="AU1326" t="s">
        <v>3</v>
      </c>
      <c r="AV1326">
        <v>0</v>
      </c>
      <c r="AW1326">
        <v>2</v>
      </c>
      <c r="AX1326">
        <v>33361046</v>
      </c>
      <c r="AY1326">
        <v>1</v>
      </c>
      <c r="AZ1326">
        <v>0</v>
      </c>
      <c r="BA1326">
        <v>1624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CX1326">
        <f>Y1326*Source!I1274</f>
        <v>1.1340000000000001E-4</v>
      </c>
      <c r="CY1326">
        <f>AA1326</f>
        <v>9550.01</v>
      </c>
      <c r="CZ1326">
        <f>AE1326</f>
        <v>9550.01</v>
      </c>
      <c r="DA1326">
        <f>AI1326</f>
        <v>1</v>
      </c>
      <c r="DB1326">
        <f>ROUND(ROUND(AT1326*CZ1326,2),2)</f>
        <v>12.03</v>
      </c>
      <c r="DC1326">
        <f>ROUND(ROUND(AT1326*AG1326,2),2)</f>
        <v>0</v>
      </c>
    </row>
    <row r="1327" spans="1:107">
      <c r="A1327">
        <f>ROW(Source!A1277)</f>
        <v>1277</v>
      </c>
      <c r="B1327">
        <v>33304975</v>
      </c>
      <c r="C1327">
        <v>33361048</v>
      </c>
      <c r="D1327">
        <v>31172061</v>
      </c>
      <c r="E1327">
        <v>1</v>
      </c>
      <c r="F1327">
        <v>1</v>
      </c>
      <c r="G1327">
        <v>1</v>
      </c>
      <c r="H1327">
        <v>1</v>
      </c>
      <c r="I1327" t="s">
        <v>850</v>
      </c>
      <c r="J1327" t="s">
        <v>3</v>
      </c>
      <c r="K1327" t="s">
        <v>851</v>
      </c>
      <c r="L1327">
        <v>1191</v>
      </c>
      <c r="N1327">
        <v>1013</v>
      </c>
      <c r="O1327" t="s">
        <v>831</v>
      </c>
      <c r="P1327" t="s">
        <v>831</v>
      </c>
      <c r="Q1327">
        <v>1</v>
      </c>
      <c r="W1327">
        <v>0</v>
      </c>
      <c r="X1327">
        <v>-784637506</v>
      </c>
      <c r="Y1327">
        <v>111.61439999999999</v>
      </c>
      <c r="AA1327">
        <v>0</v>
      </c>
      <c r="AB1327">
        <v>0</v>
      </c>
      <c r="AC1327">
        <v>0</v>
      </c>
      <c r="AD1327">
        <v>8.74</v>
      </c>
      <c r="AE1327">
        <v>0</v>
      </c>
      <c r="AF1327">
        <v>0</v>
      </c>
      <c r="AG1327">
        <v>0</v>
      </c>
      <c r="AH1327">
        <v>8.74</v>
      </c>
      <c r="AI1327">
        <v>1</v>
      </c>
      <c r="AJ1327">
        <v>1</v>
      </c>
      <c r="AK1327">
        <v>1</v>
      </c>
      <c r="AL1327">
        <v>1</v>
      </c>
      <c r="AN1327">
        <v>0</v>
      </c>
      <c r="AO1327">
        <v>1</v>
      </c>
      <c r="AP1327">
        <v>1</v>
      </c>
      <c r="AQ1327">
        <v>0</v>
      </c>
      <c r="AR1327">
        <v>0</v>
      </c>
      <c r="AS1327" t="s">
        <v>3</v>
      </c>
      <c r="AT1327">
        <v>80.88</v>
      </c>
      <c r="AU1327" t="s">
        <v>22</v>
      </c>
      <c r="AV1327">
        <v>1</v>
      </c>
      <c r="AW1327">
        <v>2</v>
      </c>
      <c r="AX1327">
        <v>33361060</v>
      </c>
      <c r="AY1327">
        <v>1</v>
      </c>
      <c r="AZ1327">
        <v>0</v>
      </c>
      <c r="BA1327">
        <v>1625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CX1327">
        <f>Y1327*Source!I1277</f>
        <v>3.5716607999999996</v>
      </c>
      <c r="CY1327">
        <f>AD1327</f>
        <v>8.74</v>
      </c>
      <c r="CZ1327">
        <f>AH1327</f>
        <v>8.74</v>
      </c>
      <c r="DA1327">
        <f>AL1327</f>
        <v>1</v>
      </c>
      <c r="DB1327">
        <f>ROUND(((ROUND(AT1327*CZ1327,2)*1.2)*1.15),2)</f>
        <v>975.51</v>
      </c>
      <c r="DC1327">
        <f>ROUND(((ROUND(AT1327*AG1327,2)*1.2)*1.15),2)</f>
        <v>0</v>
      </c>
    </row>
    <row r="1328" spans="1:107">
      <c r="A1328">
        <f>ROW(Source!A1277)</f>
        <v>1277</v>
      </c>
      <c r="B1328">
        <v>33304975</v>
      </c>
      <c r="C1328">
        <v>33361048</v>
      </c>
      <c r="D1328">
        <v>31172011</v>
      </c>
      <c r="E1328">
        <v>1</v>
      </c>
      <c r="F1328">
        <v>1</v>
      </c>
      <c r="G1328">
        <v>1</v>
      </c>
      <c r="H1328">
        <v>1</v>
      </c>
      <c r="I1328" t="s">
        <v>832</v>
      </c>
      <c r="J1328" t="s">
        <v>3</v>
      </c>
      <c r="K1328" t="s">
        <v>833</v>
      </c>
      <c r="L1328">
        <v>1191</v>
      </c>
      <c r="N1328">
        <v>1013</v>
      </c>
      <c r="O1328" t="s">
        <v>831</v>
      </c>
      <c r="P1328" t="s">
        <v>831</v>
      </c>
      <c r="Q1328">
        <v>1</v>
      </c>
      <c r="W1328">
        <v>0</v>
      </c>
      <c r="X1328">
        <v>-1417349443</v>
      </c>
      <c r="Y1328">
        <v>0.76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1</v>
      </c>
      <c r="AJ1328">
        <v>1</v>
      </c>
      <c r="AK1328">
        <v>1</v>
      </c>
      <c r="AL1328">
        <v>1</v>
      </c>
      <c r="AN1328">
        <v>0</v>
      </c>
      <c r="AO1328">
        <v>1</v>
      </c>
      <c r="AP1328">
        <v>0</v>
      </c>
      <c r="AQ1328">
        <v>0</v>
      </c>
      <c r="AR1328">
        <v>0</v>
      </c>
      <c r="AS1328" t="s">
        <v>3</v>
      </c>
      <c r="AT1328">
        <v>0.76</v>
      </c>
      <c r="AU1328" t="s">
        <v>3</v>
      </c>
      <c r="AV1328">
        <v>2</v>
      </c>
      <c r="AW1328">
        <v>2</v>
      </c>
      <c r="AX1328">
        <v>33361061</v>
      </c>
      <c r="AY1328">
        <v>1</v>
      </c>
      <c r="AZ1328">
        <v>2048</v>
      </c>
      <c r="BA1328">
        <v>1626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CX1328">
        <f>Y1328*Source!I1277</f>
        <v>2.4320000000000001E-2</v>
      </c>
      <c r="CY1328">
        <f>AD1328</f>
        <v>0</v>
      </c>
      <c r="CZ1328">
        <f>AH1328</f>
        <v>0</v>
      </c>
      <c r="DA1328">
        <f>AL1328</f>
        <v>1</v>
      </c>
      <c r="DB1328">
        <f>ROUND(ROUND(AT1328*CZ1328,2),2)</f>
        <v>0</v>
      </c>
      <c r="DC1328">
        <f>ROUND(ROUND(AT1328*AG1328,2),2)</f>
        <v>0</v>
      </c>
    </row>
    <row r="1329" spans="1:107">
      <c r="A1329">
        <f>ROW(Source!A1277)</f>
        <v>1277</v>
      </c>
      <c r="B1329">
        <v>33304975</v>
      </c>
      <c r="C1329">
        <v>33361048</v>
      </c>
      <c r="D1329">
        <v>31258491</v>
      </c>
      <c r="E1329">
        <v>1</v>
      </c>
      <c r="F1329">
        <v>1</v>
      </c>
      <c r="G1329">
        <v>1</v>
      </c>
      <c r="H1329">
        <v>2</v>
      </c>
      <c r="I1329" t="s">
        <v>834</v>
      </c>
      <c r="J1329" t="s">
        <v>835</v>
      </c>
      <c r="K1329" t="s">
        <v>836</v>
      </c>
      <c r="L1329">
        <v>1368</v>
      </c>
      <c r="N1329">
        <v>1011</v>
      </c>
      <c r="O1329" t="s">
        <v>837</v>
      </c>
      <c r="P1329" t="s">
        <v>837</v>
      </c>
      <c r="Q1329">
        <v>1</v>
      </c>
      <c r="W1329">
        <v>0</v>
      </c>
      <c r="X1329">
        <v>-1718674368</v>
      </c>
      <c r="Y1329">
        <v>0.46499999999999997</v>
      </c>
      <c r="AA1329">
        <v>0</v>
      </c>
      <c r="AB1329">
        <v>111.99</v>
      </c>
      <c r="AC1329">
        <v>13.5</v>
      </c>
      <c r="AD1329">
        <v>0</v>
      </c>
      <c r="AE1329">
        <v>0</v>
      </c>
      <c r="AF1329">
        <v>111.99</v>
      </c>
      <c r="AG1329">
        <v>13.5</v>
      </c>
      <c r="AH1329">
        <v>0</v>
      </c>
      <c r="AI1329">
        <v>1</v>
      </c>
      <c r="AJ1329">
        <v>1</v>
      </c>
      <c r="AK1329">
        <v>1</v>
      </c>
      <c r="AL1329">
        <v>1</v>
      </c>
      <c r="AN1329">
        <v>0</v>
      </c>
      <c r="AO1329">
        <v>1</v>
      </c>
      <c r="AP1329">
        <v>1</v>
      </c>
      <c r="AQ1329">
        <v>0</v>
      </c>
      <c r="AR1329">
        <v>0</v>
      </c>
      <c r="AS1329" t="s">
        <v>3</v>
      </c>
      <c r="AT1329">
        <v>0.31</v>
      </c>
      <c r="AU1329" t="s">
        <v>21</v>
      </c>
      <c r="AV1329">
        <v>0</v>
      </c>
      <c r="AW1329">
        <v>2</v>
      </c>
      <c r="AX1329">
        <v>33361062</v>
      </c>
      <c r="AY1329">
        <v>1</v>
      </c>
      <c r="AZ1329">
        <v>0</v>
      </c>
      <c r="BA1329">
        <v>1627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CX1329">
        <f>Y1329*Source!I1277</f>
        <v>1.4879999999999999E-2</v>
      </c>
      <c r="CY1329">
        <f>AB1329</f>
        <v>111.99</v>
      </c>
      <c r="CZ1329">
        <f>AF1329</f>
        <v>111.99</v>
      </c>
      <c r="DA1329">
        <f>AJ1329</f>
        <v>1</v>
      </c>
      <c r="DB1329">
        <f>ROUND(((ROUND(AT1329*CZ1329,2)*1.2)*1.25),2)</f>
        <v>52.08</v>
      </c>
      <c r="DC1329">
        <f>ROUND(((ROUND(AT1329*AG1329,2)*1.2)*1.25),2)</f>
        <v>6.29</v>
      </c>
    </row>
    <row r="1330" spans="1:107">
      <c r="A1330">
        <f>ROW(Source!A1277)</f>
        <v>1277</v>
      </c>
      <c r="B1330">
        <v>33304975</v>
      </c>
      <c r="C1330">
        <v>33361048</v>
      </c>
      <c r="D1330">
        <v>31258691</v>
      </c>
      <c r="E1330">
        <v>1</v>
      </c>
      <c r="F1330">
        <v>1</v>
      </c>
      <c r="G1330">
        <v>1</v>
      </c>
      <c r="H1330">
        <v>2</v>
      </c>
      <c r="I1330" t="s">
        <v>838</v>
      </c>
      <c r="J1330" t="s">
        <v>839</v>
      </c>
      <c r="K1330" t="s">
        <v>840</v>
      </c>
      <c r="L1330">
        <v>1368</v>
      </c>
      <c r="N1330">
        <v>1011</v>
      </c>
      <c r="O1330" t="s">
        <v>837</v>
      </c>
      <c r="P1330" t="s">
        <v>837</v>
      </c>
      <c r="Q1330">
        <v>1</v>
      </c>
      <c r="W1330">
        <v>0</v>
      </c>
      <c r="X1330">
        <v>1373224040</v>
      </c>
      <c r="Y1330">
        <v>15.075000000000001</v>
      </c>
      <c r="AA1330">
        <v>0</v>
      </c>
      <c r="AB1330">
        <v>3.12</v>
      </c>
      <c r="AC1330">
        <v>0</v>
      </c>
      <c r="AD1330">
        <v>0</v>
      </c>
      <c r="AE1330">
        <v>0</v>
      </c>
      <c r="AF1330">
        <v>3.12</v>
      </c>
      <c r="AG1330">
        <v>0</v>
      </c>
      <c r="AH1330">
        <v>0</v>
      </c>
      <c r="AI1330">
        <v>1</v>
      </c>
      <c r="AJ1330">
        <v>1</v>
      </c>
      <c r="AK1330">
        <v>1</v>
      </c>
      <c r="AL1330">
        <v>1</v>
      </c>
      <c r="AN1330">
        <v>0</v>
      </c>
      <c r="AO1330">
        <v>1</v>
      </c>
      <c r="AP1330">
        <v>1</v>
      </c>
      <c r="AQ1330">
        <v>0</v>
      </c>
      <c r="AR1330">
        <v>0</v>
      </c>
      <c r="AS1330" t="s">
        <v>3</v>
      </c>
      <c r="AT1330">
        <v>10.050000000000001</v>
      </c>
      <c r="AU1330" t="s">
        <v>21</v>
      </c>
      <c r="AV1330">
        <v>0</v>
      </c>
      <c r="AW1330">
        <v>2</v>
      </c>
      <c r="AX1330">
        <v>33361063</v>
      </c>
      <c r="AY1330">
        <v>1</v>
      </c>
      <c r="AZ1330">
        <v>0</v>
      </c>
      <c r="BA1330">
        <v>1628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CX1330">
        <f>Y1330*Source!I1277</f>
        <v>0.48240000000000005</v>
      </c>
      <c r="CY1330">
        <f>AB1330</f>
        <v>3.12</v>
      </c>
      <c r="CZ1330">
        <f>AF1330</f>
        <v>3.12</v>
      </c>
      <c r="DA1330">
        <f>AJ1330</f>
        <v>1</v>
      </c>
      <c r="DB1330">
        <f>ROUND(((ROUND(AT1330*CZ1330,2)*1.2)*1.25),2)</f>
        <v>47.04</v>
      </c>
      <c r="DC1330">
        <f>ROUND(((ROUND(AT1330*AG1330,2)*1.2)*1.25),2)</f>
        <v>0</v>
      </c>
    </row>
    <row r="1331" spans="1:107">
      <c r="A1331">
        <f>ROW(Source!A1277)</f>
        <v>1277</v>
      </c>
      <c r="B1331">
        <v>33304975</v>
      </c>
      <c r="C1331">
        <v>33361048</v>
      </c>
      <c r="D1331">
        <v>31258646</v>
      </c>
      <c r="E1331">
        <v>1</v>
      </c>
      <c r="F1331">
        <v>1</v>
      </c>
      <c r="G1331">
        <v>1</v>
      </c>
      <c r="H1331">
        <v>2</v>
      </c>
      <c r="I1331" t="s">
        <v>866</v>
      </c>
      <c r="J1331" t="s">
        <v>867</v>
      </c>
      <c r="K1331" t="s">
        <v>868</v>
      </c>
      <c r="L1331">
        <v>1368</v>
      </c>
      <c r="N1331">
        <v>1011</v>
      </c>
      <c r="O1331" t="s">
        <v>837</v>
      </c>
      <c r="P1331" t="s">
        <v>837</v>
      </c>
      <c r="Q1331">
        <v>1</v>
      </c>
      <c r="W1331">
        <v>0</v>
      </c>
      <c r="X1331">
        <v>-1985289705</v>
      </c>
      <c r="Y1331">
        <v>0.3</v>
      </c>
      <c r="AA1331">
        <v>0</v>
      </c>
      <c r="AB1331">
        <v>6.66</v>
      </c>
      <c r="AC1331">
        <v>0</v>
      </c>
      <c r="AD1331">
        <v>0</v>
      </c>
      <c r="AE1331">
        <v>0</v>
      </c>
      <c r="AF1331">
        <v>6.66</v>
      </c>
      <c r="AG1331">
        <v>0</v>
      </c>
      <c r="AH1331">
        <v>0</v>
      </c>
      <c r="AI1331">
        <v>1</v>
      </c>
      <c r="AJ1331">
        <v>1</v>
      </c>
      <c r="AK1331">
        <v>1</v>
      </c>
      <c r="AL1331">
        <v>1</v>
      </c>
      <c r="AN1331">
        <v>0</v>
      </c>
      <c r="AO1331">
        <v>1</v>
      </c>
      <c r="AP1331">
        <v>1</v>
      </c>
      <c r="AQ1331">
        <v>0</v>
      </c>
      <c r="AR1331">
        <v>0</v>
      </c>
      <c r="AS1331" t="s">
        <v>3</v>
      </c>
      <c r="AT1331">
        <v>0.2</v>
      </c>
      <c r="AU1331" t="s">
        <v>21</v>
      </c>
      <c r="AV1331">
        <v>0</v>
      </c>
      <c r="AW1331">
        <v>2</v>
      </c>
      <c r="AX1331">
        <v>33361064</v>
      </c>
      <c r="AY1331">
        <v>1</v>
      </c>
      <c r="AZ1331">
        <v>0</v>
      </c>
      <c r="BA1331">
        <v>1629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CX1331">
        <f>Y1331*Source!I1277</f>
        <v>9.5999999999999992E-3</v>
      </c>
      <c r="CY1331">
        <f>AB1331</f>
        <v>6.66</v>
      </c>
      <c r="CZ1331">
        <f>AF1331</f>
        <v>6.66</v>
      </c>
      <c r="DA1331">
        <f>AJ1331</f>
        <v>1</v>
      </c>
      <c r="DB1331">
        <f>ROUND(((ROUND(AT1331*CZ1331,2)*1.2)*1.25),2)</f>
        <v>2</v>
      </c>
      <c r="DC1331">
        <f>ROUND(((ROUND(AT1331*AG1331,2)*1.2)*1.25),2)</f>
        <v>0</v>
      </c>
    </row>
    <row r="1332" spans="1:107">
      <c r="A1332">
        <f>ROW(Source!A1277)</f>
        <v>1277</v>
      </c>
      <c r="B1332">
        <v>33304975</v>
      </c>
      <c r="C1332">
        <v>33361048</v>
      </c>
      <c r="D1332">
        <v>31259879</v>
      </c>
      <c r="E1332">
        <v>1</v>
      </c>
      <c r="F1332">
        <v>1</v>
      </c>
      <c r="G1332">
        <v>1</v>
      </c>
      <c r="H1332">
        <v>2</v>
      </c>
      <c r="I1332" t="s">
        <v>841</v>
      </c>
      <c r="J1332" t="s">
        <v>842</v>
      </c>
      <c r="K1332" t="s">
        <v>843</v>
      </c>
      <c r="L1332">
        <v>1368</v>
      </c>
      <c r="N1332">
        <v>1011</v>
      </c>
      <c r="O1332" t="s">
        <v>837</v>
      </c>
      <c r="P1332" t="s">
        <v>837</v>
      </c>
      <c r="Q1332">
        <v>1</v>
      </c>
      <c r="W1332">
        <v>0</v>
      </c>
      <c r="X1332">
        <v>1372534845</v>
      </c>
      <c r="Y1332">
        <v>0.67500000000000004</v>
      </c>
      <c r="AA1332">
        <v>0</v>
      </c>
      <c r="AB1332">
        <v>65.709999999999994</v>
      </c>
      <c r="AC1332">
        <v>11.6</v>
      </c>
      <c r="AD1332">
        <v>0</v>
      </c>
      <c r="AE1332">
        <v>0</v>
      </c>
      <c r="AF1332">
        <v>65.709999999999994</v>
      </c>
      <c r="AG1332">
        <v>11.6</v>
      </c>
      <c r="AH1332">
        <v>0</v>
      </c>
      <c r="AI1332">
        <v>1</v>
      </c>
      <c r="AJ1332">
        <v>1</v>
      </c>
      <c r="AK1332">
        <v>1</v>
      </c>
      <c r="AL1332">
        <v>1</v>
      </c>
      <c r="AN1332">
        <v>0</v>
      </c>
      <c r="AO1332">
        <v>1</v>
      </c>
      <c r="AP1332">
        <v>1</v>
      </c>
      <c r="AQ1332">
        <v>0</v>
      </c>
      <c r="AR1332">
        <v>0</v>
      </c>
      <c r="AS1332" t="s">
        <v>3</v>
      </c>
      <c r="AT1332">
        <v>0.45</v>
      </c>
      <c r="AU1332" t="s">
        <v>21</v>
      </c>
      <c r="AV1332">
        <v>0</v>
      </c>
      <c r="AW1332">
        <v>2</v>
      </c>
      <c r="AX1332">
        <v>33361065</v>
      </c>
      <c r="AY1332">
        <v>1</v>
      </c>
      <c r="AZ1332">
        <v>0</v>
      </c>
      <c r="BA1332">
        <v>1630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CX1332">
        <f>Y1332*Source!I1277</f>
        <v>2.1600000000000001E-2</v>
      </c>
      <c r="CY1332">
        <f>AB1332</f>
        <v>65.709999999999994</v>
      </c>
      <c r="CZ1332">
        <f>AF1332</f>
        <v>65.709999999999994</v>
      </c>
      <c r="DA1332">
        <f>AJ1332</f>
        <v>1</v>
      </c>
      <c r="DB1332">
        <f>ROUND(((ROUND(AT1332*CZ1332,2)*1.2)*1.25),2)</f>
        <v>44.36</v>
      </c>
      <c r="DC1332">
        <f>ROUND(((ROUND(AT1332*AG1332,2)*1.2)*1.25),2)</f>
        <v>7.83</v>
      </c>
    </row>
    <row r="1333" spans="1:107">
      <c r="A1333">
        <f>ROW(Source!A1277)</f>
        <v>1277</v>
      </c>
      <c r="B1333">
        <v>33304975</v>
      </c>
      <c r="C1333">
        <v>33361048</v>
      </c>
      <c r="D1333">
        <v>31260100</v>
      </c>
      <c r="E1333">
        <v>1</v>
      </c>
      <c r="F1333">
        <v>1</v>
      </c>
      <c r="G1333">
        <v>1</v>
      </c>
      <c r="H1333">
        <v>2</v>
      </c>
      <c r="I1333" t="s">
        <v>858</v>
      </c>
      <c r="J1333" t="s">
        <v>859</v>
      </c>
      <c r="K1333" t="s">
        <v>860</v>
      </c>
      <c r="L1333">
        <v>1368</v>
      </c>
      <c r="N1333">
        <v>1011</v>
      </c>
      <c r="O1333" t="s">
        <v>837</v>
      </c>
      <c r="P1333" t="s">
        <v>837</v>
      </c>
      <c r="Q1333">
        <v>1</v>
      </c>
      <c r="W1333">
        <v>0</v>
      </c>
      <c r="X1333">
        <v>-353815937</v>
      </c>
      <c r="Y1333">
        <v>1.9650000000000001</v>
      </c>
      <c r="AA1333">
        <v>0</v>
      </c>
      <c r="AB1333">
        <v>8.1</v>
      </c>
      <c r="AC1333">
        <v>0</v>
      </c>
      <c r="AD1333">
        <v>0</v>
      </c>
      <c r="AE1333">
        <v>0</v>
      </c>
      <c r="AF1333">
        <v>8.1</v>
      </c>
      <c r="AG1333">
        <v>0</v>
      </c>
      <c r="AH1333">
        <v>0</v>
      </c>
      <c r="AI1333">
        <v>1</v>
      </c>
      <c r="AJ1333">
        <v>1</v>
      </c>
      <c r="AK1333">
        <v>1</v>
      </c>
      <c r="AL1333">
        <v>1</v>
      </c>
      <c r="AN1333">
        <v>0</v>
      </c>
      <c r="AO1333">
        <v>1</v>
      </c>
      <c r="AP1333">
        <v>1</v>
      </c>
      <c r="AQ1333">
        <v>0</v>
      </c>
      <c r="AR1333">
        <v>0</v>
      </c>
      <c r="AS1333" t="s">
        <v>3</v>
      </c>
      <c r="AT1333">
        <v>1.31</v>
      </c>
      <c r="AU1333" t="s">
        <v>21</v>
      </c>
      <c r="AV1333">
        <v>0</v>
      </c>
      <c r="AW1333">
        <v>2</v>
      </c>
      <c r="AX1333">
        <v>33361066</v>
      </c>
      <c r="AY1333">
        <v>1</v>
      </c>
      <c r="AZ1333">
        <v>0</v>
      </c>
      <c r="BA1333">
        <v>1631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CX1333">
        <f>Y1333*Source!I1277</f>
        <v>6.2880000000000005E-2</v>
      </c>
      <c r="CY1333">
        <f>AB1333</f>
        <v>8.1</v>
      </c>
      <c r="CZ1333">
        <f>AF1333</f>
        <v>8.1</v>
      </c>
      <c r="DA1333">
        <f>AJ1333</f>
        <v>1</v>
      </c>
      <c r="DB1333">
        <f>ROUND(((ROUND(AT1333*CZ1333,2)*1.2)*1.25),2)</f>
        <v>15.92</v>
      </c>
      <c r="DC1333">
        <f>ROUND(((ROUND(AT1333*AG1333,2)*1.2)*1.25),2)</f>
        <v>0</v>
      </c>
    </row>
    <row r="1334" spans="1:107">
      <c r="A1334">
        <f>ROW(Source!A1277)</f>
        <v>1277</v>
      </c>
      <c r="B1334">
        <v>33304975</v>
      </c>
      <c r="C1334">
        <v>33361048</v>
      </c>
      <c r="D1334">
        <v>31178369</v>
      </c>
      <c r="E1334">
        <v>1</v>
      </c>
      <c r="F1334">
        <v>1</v>
      </c>
      <c r="G1334">
        <v>1</v>
      </c>
      <c r="H1334">
        <v>3</v>
      </c>
      <c r="I1334" t="s">
        <v>915</v>
      </c>
      <c r="J1334" t="s">
        <v>916</v>
      </c>
      <c r="K1334" t="s">
        <v>917</v>
      </c>
      <c r="L1334">
        <v>1346</v>
      </c>
      <c r="N1334">
        <v>1009</v>
      </c>
      <c r="O1334" t="s">
        <v>78</v>
      </c>
      <c r="P1334" t="s">
        <v>78</v>
      </c>
      <c r="Q1334">
        <v>1</v>
      </c>
      <c r="W1334">
        <v>0</v>
      </c>
      <c r="X1334">
        <v>1730218770</v>
      </c>
      <c r="Y1334">
        <v>7.95</v>
      </c>
      <c r="AA1334">
        <v>39.020000000000003</v>
      </c>
      <c r="AB1334">
        <v>0</v>
      </c>
      <c r="AC1334">
        <v>0</v>
      </c>
      <c r="AD1334">
        <v>0</v>
      </c>
      <c r="AE1334">
        <v>39.020000000000003</v>
      </c>
      <c r="AF1334">
        <v>0</v>
      </c>
      <c r="AG1334">
        <v>0</v>
      </c>
      <c r="AH1334">
        <v>0</v>
      </c>
      <c r="AI1334">
        <v>1</v>
      </c>
      <c r="AJ1334">
        <v>1</v>
      </c>
      <c r="AK1334">
        <v>1</v>
      </c>
      <c r="AL1334">
        <v>1</v>
      </c>
      <c r="AN1334">
        <v>0</v>
      </c>
      <c r="AO1334">
        <v>1</v>
      </c>
      <c r="AP1334">
        <v>0</v>
      </c>
      <c r="AQ1334">
        <v>0</v>
      </c>
      <c r="AR1334">
        <v>0</v>
      </c>
      <c r="AS1334" t="s">
        <v>3</v>
      </c>
      <c r="AT1334">
        <v>7.95</v>
      </c>
      <c r="AU1334" t="s">
        <v>3</v>
      </c>
      <c r="AV1334">
        <v>0</v>
      </c>
      <c r="AW1334">
        <v>2</v>
      </c>
      <c r="AX1334">
        <v>33361067</v>
      </c>
      <c r="AY1334">
        <v>1</v>
      </c>
      <c r="AZ1334">
        <v>0</v>
      </c>
      <c r="BA1334">
        <v>1632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CX1334">
        <f>Y1334*Source!I1277</f>
        <v>0.25440000000000002</v>
      </c>
      <c r="CY1334">
        <f>AA1334</f>
        <v>39.020000000000003</v>
      </c>
      <c r="CZ1334">
        <f>AE1334</f>
        <v>39.020000000000003</v>
      </c>
      <c r="DA1334">
        <f>AI1334</f>
        <v>1</v>
      </c>
      <c r="DB1334">
        <f>ROUND(ROUND(AT1334*CZ1334,2),2)</f>
        <v>310.20999999999998</v>
      </c>
      <c r="DC1334">
        <f>ROUND(ROUND(AT1334*AG1334,2),2)</f>
        <v>0</v>
      </c>
    </row>
    <row r="1335" spans="1:107">
      <c r="A1335">
        <f>ROW(Source!A1277)</f>
        <v>1277</v>
      </c>
      <c r="B1335">
        <v>33304975</v>
      </c>
      <c r="C1335">
        <v>33361048</v>
      </c>
      <c r="D1335">
        <v>31179550</v>
      </c>
      <c r="E1335">
        <v>1</v>
      </c>
      <c r="F1335">
        <v>1</v>
      </c>
      <c r="G1335">
        <v>1</v>
      </c>
      <c r="H1335">
        <v>3</v>
      </c>
      <c r="I1335" t="s">
        <v>861</v>
      </c>
      <c r="J1335" t="s">
        <v>862</v>
      </c>
      <c r="K1335" t="s">
        <v>863</v>
      </c>
      <c r="L1335">
        <v>1348</v>
      </c>
      <c r="N1335">
        <v>1009</v>
      </c>
      <c r="O1335" t="s">
        <v>32</v>
      </c>
      <c r="P1335" t="s">
        <v>32</v>
      </c>
      <c r="Q1335">
        <v>1000</v>
      </c>
      <c r="W1335">
        <v>0</v>
      </c>
      <c r="X1335">
        <v>-1068056325</v>
      </c>
      <c r="Y1335">
        <v>3.3E-4</v>
      </c>
      <c r="AA1335">
        <v>10362</v>
      </c>
      <c r="AB1335">
        <v>0</v>
      </c>
      <c r="AC1335">
        <v>0</v>
      </c>
      <c r="AD1335">
        <v>0</v>
      </c>
      <c r="AE1335">
        <v>10362</v>
      </c>
      <c r="AF1335">
        <v>0</v>
      </c>
      <c r="AG1335">
        <v>0</v>
      </c>
      <c r="AH1335">
        <v>0</v>
      </c>
      <c r="AI1335">
        <v>1</v>
      </c>
      <c r="AJ1335">
        <v>1</v>
      </c>
      <c r="AK1335">
        <v>1</v>
      </c>
      <c r="AL1335">
        <v>1</v>
      </c>
      <c r="AN1335">
        <v>0</v>
      </c>
      <c r="AO1335">
        <v>1</v>
      </c>
      <c r="AP1335">
        <v>0</v>
      </c>
      <c r="AQ1335">
        <v>0</v>
      </c>
      <c r="AR1335">
        <v>0</v>
      </c>
      <c r="AS1335" t="s">
        <v>3</v>
      </c>
      <c r="AT1335">
        <v>3.3E-4</v>
      </c>
      <c r="AU1335" t="s">
        <v>3</v>
      </c>
      <c r="AV1335">
        <v>0</v>
      </c>
      <c r="AW1335">
        <v>2</v>
      </c>
      <c r="AX1335">
        <v>33361068</v>
      </c>
      <c r="AY1335">
        <v>1</v>
      </c>
      <c r="AZ1335">
        <v>0</v>
      </c>
      <c r="BA1335">
        <v>1633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CX1335">
        <f>Y1335*Source!I1277</f>
        <v>1.0560000000000001E-5</v>
      </c>
      <c r="CY1335">
        <f>AA1335</f>
        <v>10362</v>
      </c>
      <c r="CZ1335">
        <f>AE1335</f>
        <v>10362</v>
      </c>
      <c r="DA1335">
        <f>AI1335</f>
        <v>1</v>
      </c>
      <c r="DB1335">
        <f>ROUND(ROUND(AT1335*CZ1335,2),2)</f>
        <v>3.42</v>
      </c>
      <c r="DC1335">
        <f>ROUND(ROUND(AT1335*AG1335,2),2)</f>
        <v>0</v>
      </c>
    </row>
    <row r="1336" spans="1:107">
      <c r="A1336">
        <f>ROW(Source!A1277)</f>
        <v>1277</v>
      </c>
      <c r="B1336">
        <v>33304975</v>
      </c>
      <c r="C1336">
        <v>33361048</v>
      </c>
      <c r="D1336">
        <v>31180727</v>
      </c>
      <c r="E1336">
        <v>1</v>
      </c>
      <c r="F1336">
        <v>1</v>
      </c>
      <c r="G1336">
        <v>1</v>
      </c>
      <c r="H1336">
        <v>3</v>
      </c>
      <c r="I1336" t="s">
        <v>844</v>
      </c>
      <c r="J1336" t="s">
        <v>845</v>
      </c>
      <c r="K1336" t="s">
        <v>846</v>
      </c>
      <c r="L1336">
        <v>1348</v>
      </c>
      <c r="N1336">
        <v>1009</v>
      </c>
      <c r="O1336" t="s">
        <v>32</v>
      </c>
      <c r="P1336" t="s">
        <v>32</v>
      </c>
      <c r="Q1336">
        <v>1000</v>
      </c>
      <c r="W1336">
        <v>0</v>
      </c>
      <c r="X1336">
        <v>-437906794</v>
      </c>
      <c r="Y1336">
        <v>6.0000000000000001E-3</v>
      </c>
      <c r="AA1336">
        <v>9040.01</v>
      </c>
      <c r="AB1336">
        <v>0</v>
      </c>
      <c r="AC1336">
        <v>0</v>
      </c>
      <c r="AD1336">
        <v>0</v>
      </c>
      <c r="AE1336">
        <v>9040.01</v>
      </c>
      <c r="AF1336">
        <v>0</v>
      </c>
      <c r="AG1336">
        <v>0</v>
      </c>
      <c r="AH1336">
        <v>0</v>
      </c>
      <c r="AI1336">
        <v>1</v>
      </c>
      <c r="AJ1336">
        <v>1</v>
      </c>
      <c r="AK1336">
        <v>1</v>
      </c>
      <c r="AL1336">
        <v>1</v>
      </c>
      <c r="AN1336">
        <v>0</v>
      </c>
      <c r="AO1336">
        <v>1</v>
      </c>
      <c r="AP1336">
        <v>0</v>
      </c>
      <c r="AQ1336">
        <v>0</v>
      </c>
      <c r="AR1336">
        <v>0</v>
      </c>
      <c r="AS1336" t="s">
        <v>3</v>
      </c>
      <c r="AT1336">
        <v>6.0000000000000001E-3</v>
      </c>
      <c r="AU1336" t="s">
        <v>3</v>
      </c>
      <c r="AV1336">
        <v>0</v>
      </c>
      <c r="AW1336">
        <v>2</v>
      </c>
      <c r="AX1336">
        <v>33361069</v>
      </c>
      <c r="AY1336">
        <v>1</v>
      </c>
      <c r="AZ1336">
        <v>0</v>
      </c>
      <c r="BA1336">
        <v>1634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CX1336">
        <f>Y1336*Source!I1277</f>
        <v>1.92E-4</v>
      </c>
      <c r="CY1336">
        <f>AA1336</f>
        <v>9040.01</v>
      </c>
      <c r="CZ1336">
        <f>AE1336</f>
        <v>9040.01</v>
      </c>
      <c r="DA1336">
        <f>AI1336</f>
        <v>1</v>
      </c>
      <c r="DB1336">
        <f>ROUND(ROUND(AT1336*CZ1336,2),2)</f>
        <v>54.24</v>
      </c>
      <c r="DC1336">
        <f>ROUND(ROUND(AT1336*AG1336,2),2)</f>
        <v>0</v>
      </c>
    </row>
    <row r="1337" spans="1:107">
      <c r="A1337">
        <f>ROW(Source!A1277)</f>
        <v>1277</v>
      </c>
      <c r="B1337">
        <v>33304975</v>
      </c>
      <c r="C1337">
        <v>33361048</v>
      </c>
      <c r="D1337">
        <v>31181610</v>
      </c>
      <c r="E1337">
        <v>1</v>
      </c>
      <c r="F1337">
        <v>1</v>
      </c>
      <c r="G1337">
        <v>1</v>
      </c>
      <c r="H1337">
        <v>3</v>
      </c>
      <c r="I1337" t="s">
        <v>847</v>
      </c>
      <c r="J1337" t="s">
        <v>848</v>
      </c>
      <c r="K1337" t="s">
        <v>849</v>
      </c>
      <c r="L1337">
        <v>1346</v>
      </c>
      <c r="N1337">
        <v>1009</v>
      </c>
      <c r="O1337" t="s">
        <v>78</v>
      </c>
      <c r="P1337" t="s">
        <v>78</v>
      </c>
      <c r="Q1337">
        <v>1</v>
      </c>
      <c r="W1337">
        <v>0</v>
      </c>
      <c r="X1337">
        <v>-731615568</v>
      </c>
      <c r="Y1337">
        <v>9.09</v>
      </c>
      <c r="AA1337">
        <v>23.09</v>
      </c>
      <c r="AB1337">
        <v>0</v>
      </c>
      <c r="AC1337">
        <v>0</v>
      </c>
      <c r="AD1337">
        <v>0</v>
      </c>
      <c r="AE1337">
        <v>23.09</v>
      </c>
      <c r="AF1337">
        <v>0</v>
      </c>
      <c r="AG1337">
        <v>0</v>
      </c>
      <c r="AH1337">
        <v>0</v>
      </c>
      <c r="AI1337">
        <v>1</v>
      </c>
      <c r="AJ1337">
        <v>1</v>
      </c>
      <c r="AK1337">
        <v>1</v>
      </c>
      <c r="AL1337">
        <v>1</v>
      </c>
      <c r="AN1337">
        <v>0</v>
      </c>
      <c r="AO1337">
        <v>1</v>
      </c>
      <c r="AP1337">
        <v>0</v>
      </c>
      <c r="AQ1337">
        <v>0</v>
      </c>
      <c r="AR1337">
        <v>0</v>
      </c>
      <c r="AS1337" t="s">
        <v>3</v>
      </c>
      <c r="AT1337">
        <v>9.09</v>
      </c>
      <c r="AU1337" t="s">
        <v>3</v>
      </c>
      <c r="AV1337">
        <v>0</v>
      </c>
      <c r="AW1337">
        <v>2</v>
      </c>
      <c r="AX1337">
        <v>33361070</v>
      </c>
      <c r="AY1337">
        <v>1</v>
      </c>
      <c r="AZ1337">
        <v>0</v>
      </c>
      <c r="BA1337">
        <v>1635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CX1337">
        <f>Y1337*Source!I1277</f>
        <v>0.29088000000000003</v>
      </c>
      <c r="CY1337">
        <f>AA1337</f>
        <v>23.09</v>
      </c>
      <c r="CZ1337">
        <f>AE1337</f>
        <v>23.09</v>
      </c>
      <c r="DA1337">
        <f>AI1337</f>
        <v>1</v>
      </c>
      <c r="DB1337">
        <f>ROUND(ROUND(AT1337*CZ1337,2),2)</f>
        <v>209.89</v>
      </c>
      <c r="DC1337">
        <f>ROUND(ROUND(AT1337*AG1337,2),2)</f>
        <v>0</v>
      </c>
    </row>
    <row r="1338" spans="1:107">
      <c r="A1338">
        <f>ROW(Source!A1278)</f>
        <v>1278</v>
      </c>
      <c r="B1338">
        <v>33304960</v>
      </c>
      <c r="C1338">
        <v>33361048</v>
      </c>
      <c r="D1338">
        <v>31172061</v>
      </c>
      <c r="E1338">
        <v>1</v>
      </c>
      <c r="F1338">
        <v>1</v>
      </c>
      <c r="G1338">
        <v>1</v>
      </c>
      <c r="H1338">
        <v>1</v>
      </c>
      <c r="I1338" t="s">
        <v>850</v>
      </c>
      <c r="J1338" t="s">
        <v>3</v>
      </c>
      <c r="K1338" t="s">
        <v>851</v>
      </c>
      <c r="L1338">
        <v>1191</v>
      </c>
      <c r="N1338">
        <v>1013</v>
      </c>
      <c r="O1338" t="s">
        <v>831</v>
      </c>
      <c r="P1338" t="s">
        <v>831</v>
      </c>
      <c r="Q1338">
        <v>1</v>
      </c>
      <c r="W1338">
        <v>0</v>
      </c>
      <c r="X1338">
        <v>-784637506</v>
      </c>
      <c r="Y1338">
        <v>111.61439999999999</v>
      </c>
      <c r="AA1338">
        <v>0</v>
      </c>
      <c r="AB1338">
        <v>0</v>
      </c>
      <c r="AC1338">
        <v>0</v>
      </c>
      <c r="AD1338">
        <v>8.74</v>
      </c>
      <c r="AE1338">
        <v>0</v>
      </c>
      <c r="AF1338">
        <v>0</v>
      </c>
      <c r="AG1338">
        <v>0</v>
      </c>
      <c r="AH1338">
        <v>8.74</v>
      </c>
      <c r="AI1338">
        <v>1</v>
      </c>
      <c r="AJ1338">
        <v>1</v>
      </c>
      <c r="AK1338">
        <v>1</v>
      </c>
      <c r="AL1338">
        <v>1</v>
      </c>
      <c r="AN1338">
        <v>0</v>
      </c>
      <c r="AO1338">
        <v>1</v>
      </c>
      <c r="AP1338">
        <v>1</v>
      </c>
      <c r="AQ1338">
        <v>0</v>
      </c>
      <c r="AR1338">
        <v>0</v>
      </c>
      <c r="AS1338" t="s">
        <v>3</v>
      </c>
      <c r="AT1338">
        <v>80.88</v>
      </c>
      <c r="AU1338" t="s">
        <v>22</v>
      </c>
      <c r="AV1338">
        <v>1</v>
      </c>
      <c r="AW1338">
        <v>2</v>
      </c>
      <c r="AX1338">
        <v>33361060</v>
      </c>
      <c r="AY1338">
        <v>1</v>
      </c>
      <c r="AZ1338">
        <v>0</v>
      </c>
      <c r="BA1338">
        <v>1641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CX1338">
        <f>Y1338*Source!I1278</f>
        <v>3.5716607999999996</v>
      </c>
      <c r="CY1338">
        <f>AD1338</f>
        <v>8.74</v>
      </c>
      <c r="CZ1338">
        <f>AH1338</f>
        <v>8.74</v>
      </c>
      <c r="DA1338">
        <f>AL1338</f>
        <v>1</v>
      </c>
      <c r="DB1338">
        <f>ROUND(((ROUND(AT1338*CZ1338,2)*1.2)*1.15),2)</f>
        <v>975.51</v>
      </c>
      <c r="DC1338">
        <f>ROUND(((ROUND(AT1338*AG1338,2)*1.2)*1.15),2)</f>
        <v>0</v>
      </c>
    </row>
    <row r="1339" spans="1:107">
      <c r="A1339">
        <f>ROW(Source!A1278)</f>
        <v>1278</v>
      </c>
      <c r="B1339">
        <v>33304960</v>
      </c>
      <c r="C1339">
        <v>33361048</v>
      </c>
      <c r="D1339">
        <v>31172011</v>
      </c>
      <c r="E1339">
        <v>1</v>
      </c>
      <c r="F1339">
        <v>1</v>
      </c>
      <c r="G1339">
        <v>1</v>
      </c>
      <c r="H1339">
        <v>1</v>
      </c>
      <c r="I1339" t="s">
        <v>832</v>
      </c>
      <c r="J1339" t="s">
        <v>3</v>
      </c>
      <c r="K1339" t="s">
        <v>833</v>
      </c>
      <c r="L1339">
        <v>1191</v>
      </c>
      <c r="N1339">
        <v>1013</v>
      </c>
      <c r="O1339" t="s">
        <v>831</v>
      </c>
      <c r="P1339" t="s">
        <v>831</v>
      </c>
      <c r="Q1339">
        <v>1</v>
      </c>
      <c r="W1339">
        <v>0</v>
      </c>
      <c r="X1339">
        <v>-1417349443</v>
      </c>
      <c r="Y1339">
        <v>0.76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1</v>
      </c>
      <c r="AJ1339">
        <v>1</v>
      </c>
      <c r="AK1339">
        <v>1</v>
      </c>
      <c r="AL1339">
        <v>1</v>
      </c>
      <c r="AN1339">
        <v>0</v>
      </c>
      <c r="AO1339">
        <v>1</v>
      </c>
      <c r="AP1339">
        <v>0</v>
      </c>
      <c r="AQ1339">
        <v>0</v>
      </c>
      <c r="AR1339">
        <v>0</v>
      </c>
      <c r="AS1339" t="s">
        <v>3</v>
      </c>
      <c r="AT1339">
        <v>0.76</v>
      </c>
      <c r="AU1339" t="s">
        <v>3</v>
      </c>
      <c r="AV1339">
        <v>2</v>
      </c>
      <c r="AW1339">
        <v>2</v>
      </c>
      <c r="AX1339">
        <v>33361061</v>
      </c>
      <c r="AY1339">
        <v>1</v>
      </c>
      <c r="AZ1339">
        <v>2048</v>
      </c>
      <c r="BA1339">
        <v>1642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CX1339">
        <f>Y1339*Source!I1278</f>
        <v>2.4320000000000001E-2</v>
      </c>
      <c r="CY1339">
        <f>AD1339</f>
        <v>0</v>
      </c>
      <c r="CZ1339">
        <f>AH1339</f>
        <v>0</v>
      </c>
      <c r="DA1339">
        <f>AL1339</f>
        <v>1</v>
      </c>
      <c r="DB1339">
        <f>ROUND(ROUND(AT1339*CZ1339,2),2)</f>
        <v>0</v>
      </c>
      <c r="DC1339">
        <f>ROUND(ROUND(AT1339*AG1339,2),2)</f>
        <v>0</v>
      </c>
    </row>
    <row r="1340" spans="1:107">
      <c r="A1340">
        <f>ROW(Source!A1278)</f>
        <v>1278</v>
      </c>
      <c r="B1340">
        <v>33304960</v>
      </c>
      <c r="C1340">
        <v>33361048</v>
      </c>
      <c r="D1340">
        <v>31258491</v>
      </c>
      <c r="E1340">
        <v>1</v>
      </c>
      <c r="F1340">
        <v>1</v>
      </c>
      <c r="G1340">
        <v>1</v>
      </c>
      <c r="H1340">
        <v>2</v>
      </c>
      <c r="I1340" t="s">
        <v>834</v>
      </c>
      <c r="J1340" t="s">
        <v>835</v>
      </c>
      <c r="K1340" t="s">
        <v>836</v>
      </c>
      <c r="L1340">
        <v>1368</v>
      </c>
      <c r="N1340">
        <v>1011</v>
      </c>
      <c r="O1340" t="s">
        <v>837</v>
      </c>
      <c r="P1340" t="s">
        <v>837</v>
      </c>
      <c r="Q1340">
        <v>1</v>
      </c>
      <c r="W1340">
        <v>0</v>
      </c>
      <c r="X1340">
        <v>-1718674368</v>
      </c>
      <c r="Y1340">
        <v>0.46499999999999997</v>
      </c>
      <c r="AA1340">
        <v>0</v>
      </c>
      <c r="AB1340">
        <v>111.99</v>
      </c>
      <c r="AC1340">
        <v>13.5</v>
      </c>
      <c r="AD1340">
        <v>0</v>
      </c>
      <c r="AE1340">
        <v>0</v>
      </c>
      <c r="AF1340">
        <v>111.99</v>
      </c>
      <c r="AG1340">
        <v>13.5</v>
      </c>
      <c r="AH1340">
        <v>0</v>
      </c>
      <c r="AI1340">
        <v>1</v>
      </c>
      <c r="AJ1340">
        <v>1</v>
      </c>
      <c r="AK1340">
        <v>1</v>
      </c>
      <c r="AL1340">
        <v>1</v>
      </c>
      <c r="AN1340">
        <v>0</v>
      </c>
      <c r="AO1340">
        <v>1</v>
      </c>
      <c r="AP1340">
        <v>1</v>
      </c>
      <c r="AQ1340">
        <v>0</v>
      </c>
      <c r="AR1340">
        <v>0</v>
      </c>
      <c r="AS1340" t="s">
        <v>3</v>
      </c>
      <c r="AT1340">
        <v>0.31</v>
      </c>
      <c r="AU1340" t="s">
        <v>21</v>
      </c>
      <c r="AV1340">
        <v>0</v>
      </c>
      <c r="AW1340">
        <v>2</v>
      </c>
      <c r="AX1340">
        <v>33361062</v>
      </c>
      <c r="AY1340">
        <v>1</v>
      </c>
      <c r="AZ1340">
        <v>0</v>
      </c>
      <c r="BA1340">
        <v>1643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CX1340">
        <f>Y1340*Source!I1278</f>
        <v>1.4879999999999999E-2</v>
      </c>
      <c r="CY1340">
        <f>AB1340</f>
        <v>111.99</v>
      </c>
      <c r="CZ1340">
        <f>AF1340</f>
        <v>111.99</v>
      </c>
      <c r="DA1340">
        <f>AJ1340</f>
        <v>1</v>
      </c>
      <c r="DB1340">
        <f>ROUND(((ROUND(AT1340*CZ1340,2)*1.2)*1.25),2)</f>
        <v>52.08</v>
      </c>
      <c r="DC1340">
        <f>ROUND(((ROUND(AT1340*AG1340,2)*1.2)*1.25),2)</f>
        <v>6.29</v>
      </c>
    </row>
    <row r="1341" spans="1:107">
      <c r="A1341">
        <f>ROW(Source!A1278)</f>
        <v>1278</v>
      </c>
      <c r="B1341">
        <v>33304960</v>
      </c>
      <c r="C1341">
        <v>33361048</v>
      </c>
      <c r="D1341">
        <v>31258691</v>
      </c>
      <c r="E1341">
        <v>1</v>
      </c>
      <c r="F1341">
        <v>1</v>
      </c>
      <c r="G1341">
        <v>1</v>
      </c>
      <c r="H1341">
        <v>2</v>
      </c>
      <c r="I1341" t="s">
        <v>838</v>
      </c>
      <c r="J1341" t="s">
        <v>839</v>
      </c>
      <c r="K1341" t="s">
        <v>840</v>
      </c>
      <c r="L1341">
        <v>1368</v>
      </c>
      <c r="N1341">
        <v>1011</v>
      </c>
      <c r="O1341" t="s">
        <v>837</v>
      </c>
      <c r="P1341" t="s">
        <v>837</v>
      </c>
      <c r="Q1341">
        <v>1</v>
      </c>
      <c r="W1341">
        <v>0</v>
      </c>
      <c r="X1341">
        <v>1373224040</v>
      </c>
      <c r="Y1341">
        <v>15.075000000000001</v>
      </c>
      <c r="AA1341">
        <v>0</v>
      </c>
      <c r="AB1341">
        <v>3.12</v>
      </c>
      <c r="AC1341">
        <v>0</v>
      </c>
      <c r="AD1341">
        <v>0</v>
      </c>
      <c r="AE1341">
        <v>0</v>
      </c>
      <c r="AF1341">
        <v>3.12</v>
      </c>
      <c r="AG1341">
        <v>0</v>
      </c>
      <c r="AH1341">
        <v>0</v>
      </c>
      <c r="AI1341">
        <v>1</v>
      </c>
      <c r="AJ1341">
        <v>1</v>
      </c>
      <c r="AK1341">
        <v>1</v>
      </c>
      <c r="AL1341">
        <v>1</v>
      </c>
      <c r="AN1341">
        <v>0</v>
      </c>
      <c r="AO1341">
        <v>1</v>
      </c>
      <c r="AP1341">
        <v>1</v>
      </c>
      <c r="AQ1341">
        <v>0</v>
      </c>
      <c r="AR1341">
        <v>0</v>
      </c>
      <c r="AS1341" t="s">
        <v>3</v>
      </c>
      <c r="AT1341">
        <v>10.050000000000001</v>
      </c>
      <c r="AU1341" t="s">
        <v>21</v>
      </c>
      <c r="AV1341">
        <v>0</v>
      </c>
      <c r="AW1341">
        <v>2</v>
      </c>
      <c r="AX1341">
        <v>33361063</v>
      </c>
      <c r="AY1341">
        <v>1</v>
      </c>
      <c r="AZ1341">
        <v>0</v>
      </c>
      <c r="BA1341">
        <v>1644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CX1341">
        <f>Y1341*Source!I1278</f>
        <v>0.48240000000000005</v>
      </c>
      <c r="CY1341">
        <f>AB1341</f>
        <v>3.12</v>
      </c>
      <c r="CZ1341">
        <f>AF1341</f>
        <v>3.12</v>
      </c>
      <c r="DA1341">
        <f>AJ1341</f>
        <v>1</v>
      </c>
      <c r="DB1341">
        <f>ROUND(((ROUND(AT1341*CZ1341,2)*1.2)*1.25),2)</f>
        <v>47.04</v>
      </c>
      <c r="DC1341">
        <f>ROUND(((ROUND(AT1341*AG1341,2)*1.2)*1.25),2)</f>
        <v>0</v>
      </c>
    </row>
    <row r="1342" spans="1:107">
      <c r="A1342">
        <f>ROW(Source!A1278)</f>
        <v>1278</v>
      </c>
      <c r="B1342">
        <v>33304960</v>
      </c>
      <c r="C1342">
        <v>33361048</v>
      </c>
      <c r="D1342">
        <v>31258646</v>
      </c>
      <c r="E1342">
        <v>1</v>
      </c>
      <c r="F1342">
        <v>1</v>
      </c>
      <c r="G1342">
        <v>1</v>
      </c>
      <c r="H1342">
        <v>2</v>
      </c>
      <c r="I1342" t="s">
        <v>866</v>
      </c>
      <c r="J1342" t="s">
        <v>867</v>
      </c>
      <c r="K1342" t="s">
        <v>868</v>
      </c>
      <c r="L1342">
        <v>1368</v>
      </c>
      <c r="N1342">
        <v>1011</v>
      </c>
      <c r="O1342" t="s">
        <v>837</v>
      </c>
      <c r="P1342" t="s">
        <v>837</v>
      </c>
      <c r="Q1342">
        <v>1</v>
      </c>
      <c r="W1342">
        <v>0</v>
      </c>
      <c r="X1342">
        <v>-1985289705</v>
      </c>
      <c r="Y1342">
        <v>0.3</v>
      </c>
      <c r="AA1342">
        <v>0</v>
      </c>
      <c r="AB1342">
        <v>6.66</v>
      </c>
      <c r="AC1342">
        <v>0</v>
      </c>
      <c r="AD1342">
        <v>0</v>
      </c>
      <c r="AE1342">
        <v>0</v>
      </c>
      <c r="AF1342">
        <v>6.66</v>
      </c>
      <c r="AG1342">
        <v>0</v>
      </c>
      <c r="AH1342">
        <v>0</v>
      </c>
      <c r="AI1342">
        <v>1</v>
      </c>
      <c r="AJ1342">
        <v>1</v>
      </c>
      <c r="AK1342">
        <v>1</v>
      </c>
      <c r="AL1342">
        <v>1</v>
      </c>
      <c r="AN1342">
        <v>0</v>
      </c>
      <c r="AO1342">
        <v>1</v>
      </c>
      <c r="AP1342">
        <v>1</v>
      </c>
      <c r="AQ1342">
        <v>0</v>
      </c>
      <c r="AR1342">
        <v>0</v>
      </c>
      <c r="AS1342" t="s">
        <v>3</v>
      </c>
      <c r="AT1342">
        <v>0.2</v>
      </c>
      <c r="AU1342" t="s">
        <v>21</v>
      </c>
      <c r="AV1342">
        <v>0</v>
      </c>
      <c r="AW1342">
        <v>2</v>
      </c>
      <c r="AX1342">
        <v>33361064</v>
      </c>
      <c r="AY1342">
        <v>1</v>
      </c>
      <c r="AZ1342">
        <v>0</v>
      </c>
      <c r="BA1342">
        <v>1645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CX1342">
        <f>Y1342*Source!I1278</f>
        <v>9.5999999999999992E-3</v>
      </c>
      <c r="CY1342">
        <f>AB1342</f>
        <v>6.66</v>
      </c>
      <c r="CZ1342">
        <f>AF1342</f>
        <v>6.66</v>
      </c>
      <c r="DA1342">
        <f>AJ1342</f>
        <v>1</v>
      </c>
      <c r="DB1342">
        <f>ROUND(((ROUND(AT1342*CZ1342,2)*1.2)*1.25),2)</f>
        <v>2</v>
      </c>
      <c r="DC1342">
        <f>ROUND(((ROUND(AT1342*AG1342,2)*1.2)*1.25),2)</f>
        <v>0</v>
      </c>
    </row>
    <row r="1343" spans="1:107">
      <c r="A1343">
        <f>ROW(Source!A1278)</f>
        <v>1278</v>
      </c>
      <c r="B1343">
        <v>33304960</v>
      </c>
      <c r="C1343">
        <v>33361048</v>
      </c>
      <c r="D1343">
        <v>31259879</v>
      </c>
      <c r="E1343">
        <v>1</v>
      </c>
      <c r="F1343">
        <v>1</v>
      </c>
      <c r="G1343">
        <v>1</v>
      </c>
      <c r="H1343">
        <v>2</v>
      </c>
      <c r="I1343" t="s">
        <v>841</v>
      </c>
      <c r="J1343" t="s">
        <v>842</v>
      </c>
      <c r="K1343" t="s">
        <v>843</v>
      </c>
      <c r="L1343">
        <v>1368</v>
      </c>
      <c r="N1343">
        <v>1011</v>
      </c>
      <c r="O1343" t="s">
        <v>837</v>
      </c>
      <c r="P1343" t="s">
        <v>837</v>
      </c>
      <c r="Q1343">
        <v>1</v>
      </c>
      <c r="W1343">
        <v>0</v>
      </c>
      <c r="X1343">
        <v>1372534845</v>
      </c>
      <c r="Y1343">
        <v>0.67500000000000004</v>
      </c>
      <c r="AA1343">
        <v>0</v>
      </c>
      <c r="AB1343">
        <v>65.709999999999994</v>
      </c>
      <c r="AC1343">
        <v>11.6</v>
      </c>
      <c r="AD1343">
        <v>0</v>
      </c>
      <c r="AE1343">
        <v>0</v>
      </c>
      <c r="AF1343">
        <v>65.709999999999994</v>
      </c>
      <c r="AG1343">
        <v>11.6</v>
      </c>
      <c r="AH1343">
        <v>0</v>
      </c>
      <c r="AI1343">
        <v>1</v>
      </c>
      <c r="AJ1343">
        <v>1</v>
      </c>
      <c r="AK1343">
        <v>1</v>
      </c>
      <c r="AL1343">
        <v>1</v>
      </c>
      <c r="AN1343">
        <v>0</v>
      </c>
      <c r="AO1343">
        <v>1</v>
      </c>
      <c r="AP1343">
        <v>1</v>
      </c>
      <c r="AQ1343">
        <v>0</v>
      </c>
      <c r="AR1343">
        <v>0</v>
      </c>
      <c r="AS1343" t="s">
        <v>3</v>
      </c>
      <c r="AT1343">
        <v>0.45</v>
      </c>
      <c r="AU1343" t="s">
        <v>21</v>
      </c>
      <c r="AV1343">
        <v>0</v>
      </c>
      <c r="AW1343">
        <v>2</v>
      </c>
      <c r="AX1343">
        <v>33361065</v>
      </c>
      <c r="AY1343">
        <v>1</v>
      </c>
      <c r="AZ1343">
        <v>0</v>
      </c>
      <c r="BA1343">
        <v>1646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CX1343">
        <f>Y1343*Source!I1278</f>
        <v>2.1600000000000001E-2</v>
      </c>
      <c r="CY1343">
        <f>AB1343</f>
        <v>65.709999999999994</v>
      </c>
      <c r="CZ1343">
        <f>AF1343</f>
        <v>65.709999999999994</v>
      </c>
      <c r="DA1343">
        <f>AJ1343</f>
        <v>1</v>
      </c>
      <c r="DB1343">
        <f>ROUND(((ROUND(AT1343*CZ1343,2)*1.2)*1.25),2)</f>
        <v>44.36</v>
      </c>
      <c r="DC1343">
        <f>ROUND(((ROUND(AT1343*AG1343,2)*1.2)*1.25),2)</f>
        <v>7.83</v>
      </c>
    </row>
    <row r="1344" spans="1:107">
      <c r="A1344">
        <f>ROW(Source!A1278)</f>
        <v>1278</v>
      </c>
      <c r="B1344">
        <v>33304960</v>
      </c>
      <c r="C1344">
        <v>33361048</v>
      </c>
      <c r="D1344">
        <v>31260100</v>
      </c>
      <c r="E1344">
        <v>1</v>
      </c>
      <c r="F1344">
        <v>1</v>
      </c>
      <c r="G1344">
        <v>1</v>
      </c>
      <c r="H1344">
        <v>2</v>
      </c>
      <c r="I1344" t="s">
        <v>858</v>
      </c>
      <c r="J1344" t="s">
        <v>859</v>
      </c>
      <c r="K1344" t="s">
        <v>860</v>
      </c>
      <c r="L1344">
        <v>1368</v>
      </c>
      <c r="N1344">
        <v>1011</v>
      </c>
      <c r="O1344" t="s">
        <v>837</v>
      </c>
      <c r="P1344" t="s">
        <v>837</v>
      </c>
      <c r="Q1344">
        <v>1</v>
      </c>
      <c r="W1344">
        <v>0</v>
      </c>
      <c r="X1344">
        <v>-353815937</v>
      </c>
      <c r="Y1344">
        <v>1.9650000000000001</v>
      </c>
      <c r="AA1344">
        <v>0</v>
      </c>
      <c r="AB1344">
        <v>8.1</v>
      </c>
      <c r="AC1344">
        <v>0</v>
      </c>
      <c r="AD1344">
        <v>0</v>
      </c>
      <c r="AE1344">
        <v>0</v>
      </c>
      <c r="AF1344">
        <v>8.1</v>
      </c>
      <c r="AG1344">
        <v>0</v>
      </c>
      <c r="AH1344">
        <v>0</v>
      </c>
      <c r="AI1344">
        <v>1</v>
      </c>
      <c r="AJ1344">
        <v>1</v>
      </c>
      <c r="AK1344">
        <v>1</v>
      </c>
      <c r="AL1344">
        <v>1</v>
      </c>
      <c r="AN1344">
        <v>0</v>
      </c>
      <c r="AO1344">
        <v>1</v>
      </c>
      <c r="AP1344">
        <v>1</v>
      </c>
      <c r="AQ1344">
        <v>0</v>
      </c>
      <c r="AR1344">
        <v>0</v>
      </c>
      <c r="AS1344" t="s">
        <v>3</v>
      </c>
      <c r="AT1344">
        <v>1.31</v>
      </c>
      <c r="AU1344" t="s">
        <v>21</v>
      </c>
      <c r="AV1344">
        <v>0</v>
      </c>
      <c r="AW1344">
        <v>2</v>
      </c>
      <c r="AX1344">
        <v>33361066</v>
      </c>
      <c r="AY1344">
        <v>1</v>
      </c>
      <c r="AZ1344">
        <v>0</v>
      </c>
      <c r="BA1344">
        <v>1647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CX1344">
        <f>Y1344*Source!I1278</f>
        <v>6.2880000000000005E-2</v>
      </c>
      <c r="CY1344">
        <f>AB1344</f>
        <v>8.1</v>
      </c>
      <c r="CZ1344">
        <f>AF1344</f>
        <v>8.1</v>
      </c>
      <c r="DA1344">
        <f>AJ1344</f>
        <v>1</v>
      </c>
      <c r="DB1344">
        <f>ROUND(((ROUND(AT1344*CZ1344,2)*1.2)*1.25),2)</f>
        <v>15.92</v>
      </c>
      <c r="DC1344">
        <f>ROUND(((ROUND(AT1344*AG1344,2)*1.2)*1.25),2)</f>
        <v>0</v>
      </c>
    </row>
    <row r="1345" spans="1:107">
      <c r="A1345">
        <f>ROW(Source!A1278)</f>
        <v>1278</v>
      </c>
      <c r="B1345">
        <v>33304960</v>
      </c>
      <c r="C1345">
        <v>33361048</v>
      </c>
      <c r="D1345">
        <v>31178369</v>
      </c>
      <c r="E1345">
        <v>1</v>
      </c>
      <c r="F1345">
        <v>1</v>
      </c>
      <c r="G1345">
        <v>1</v>
      </c>
      <c r="H1345">
        <v>3</v>
      </c>
      <c r="I1345" t="s">
        <v>915</v>
      </c>
      <c r="J1345" t="s">
        <v>916</v>
      </c>
      <c r="K1345" t="s">
        <v>917</v>
      </c>
      <c r="L1345">
        <v>1346</v>
      </c>
      <c r="N1345">
        <v>1009</v>
      </c>
      <c r="O1345" t="s">
        <v>78</v>
      </c>
      <c r="P1345" t="s">
        <v>78</v>
      </c>
      <c r="Q1345">
        <v>1</v>
      </c>
      <c r="W1345">
        <v>0</v>
      </c>
      <c r="X1345">
        <v>1730218770</v>
      </c>
      <c r="Y1345">
        <v>7.95</v>
      </c>
      <c r="AA1345">
        <v>39.020000000000003</v>
      </c>
      <c r="AB1345">
        <v>0</v>
      </c>
      <c r="AC1345">
        <v>0</v>
      </c>
      <c r="AD1345">
        <v>0</v>
      </c>
      <c r="AE1345">
        <v>39.020000000000003</v>
      </c>
      <c r="AF1345">
        <v>0</v>
      </c>
      <c r="AG1345">
        <v>0</v>
      </c>
      <c r="AH1345">
        <v>0</v>
      </c>
      <c r="AI1345">
        <v>1</v>
      </c>
      <c r="AJ1345">
        <v>1</v>
      </c>
      <c r="AK1345">
        <v>1</v>
      </c>
      <c r="AL1345">
        <v>1</v>
      </c>
      <c r="AN1345">
        <v>0</v>
      </c>
      <c r="AO1345">
        <v>1</v>
      </c>
      <c r="AP1345">
        <v>0</v>
      </c>
      <c r="AQ1345">
        <v>0</v>
      </c>
      <c r="AR1345">
        <v>0</v>
      </c>
      <c r="AS1345" t="s">
        <v>3</v>
      </c>
      <c r="AT1345">
        <v>7.95</v>
      </c>
      <c r="AU1345" t="s">
        <v>3</v>
      </c>
      <c r="AV1345">
        <v>0</v>
      </c>
      <c r="AW1345">
        <v>2</v>
      </c>
      <c r="AX1345">
        <v>33361067</v>
      </c>
      <c r="AY1345">
        <v>1</v>
      </c>
      <c r="AZ1345">
        <v>0</v>
      </c>
      <c r="BA1345">
        <v>1648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CX1345">
        <f>Y1345*Source!I1278</f>
        <v>0.25440000000000002</v>
      </c>
      <c r="CY1345">
        <f>AA1345</f>
        <v>39.020000000000003</v>
      </c>
      <c r="CZ1345">
        <f>AE1345</f>
        <v>39.020000000000003</v>
      </c>
      <c r="DA1345">
        <f>AI1345</f>
        <v>1</v>
      </c>
      <c r="DB1345">
        <f>ROUND(ROUND(AT1345*CZ1345,2),2)</f>
        <v>310.20999999999998</v>
      </c>
      <c r="DC1345">
        <f>ROUND(ROUND(AT1345*AG1345,2),2)</f>
        <v>0</v>
      </c>
    </row>
    <row r="1346" spans="1:107">
      <c r="A1346">
        <f>ROW(Source!A1278)</f>
        <v>1278</v>
      </c>
      <c r="B1346">
        <v>33304960</v>
      </c>
      <c r="C1346">
        <v>33361048</v>
      </c>
      <c r="D1346">
        <v>31179550</v>
      </c>
      <c r="E1346">
        <v>1</v>
      </c>
      <c r="F1346">
        <v>1</v>
      </c>
      <c r="G1346">
        <v>1</v>
      </c>
      <c r="H1346">
        <v>3</v>
      </c>
      <c r="I1346" t="s">
        <v>861</v>
      </c>
      <c r="J1346" t="s">
        <v>862</v>
      </c>
      <c r="K1346" t="s">
        <v>863</v>
      </c>
      <c r="L1346">
        <v>1348</v>
      </c>
      <c r="N1346">
        <v>1009</v>
      </c>
      <c r="O1346" t="s">
        <v>32</v>
      </c>
      <c r="P1346" t="s">
        <v>32</v>
      </c>
      <c r="Q1346">
        <v>1000</v>
      </c>
      <c r="W1346">
        <v>0</v>
      </c>
      <c r="X1346">
        <v>-1068056325</v>
      </c>
      <c r="Y1346">
        <v>3.3E-4</v>
      </c>
      <c r="AA1346">
        <v>10362</v>
      </c>
      <c r="AB1346">
        <v>0</v>
      </c>
      <c r="AC1346">
        <v>0</v>
      </c>
      <c r="AD1346">
        <v>0</v>
      </c>
      <c r="AE1346">
        <v>10362</v>
      </c>
      <c r="AF1346">
        <v>0</v>
      </c>
      <c r="AG1346">
        <v>0</v>
      </c>
      <c r="AH1346">
        <v>0</v>
      </c>
      <c r="AI1346">
        <v>1</v>
      </c>
      <c r="AJ1346">
        <v>1</v>
      </c>
      <c r="AK1346">
        <v>1</v>
      </c>
      <c r="AL1346">
        <v>1</v>
      </c>
      <c r="AN1346">
        <v>0</v>
      </c>
      <c r="AO1346">
        <v>1</v>
      </c>
      <c r="AP1346">
        <v>0</v>
      </c>
      <c r="AQ1346">
        <v>0</v>
      </c>
      <c r="AR1346">
        <v>0</v>
      </c>
      <c r="AS1346" t="s">
        <v>3</v>
      </c>
      <c r="AT1346">
        <v>3.3E-4</v>
      </c>
      <c r="AU1346" t="s">
        <v>3</v>
      </c>
      <c r="AV1346">
        <v>0</v>
      </c>
      <c r="AW1346">
        <v>2</v>
      </c>
      <c r="AX1346">
        <v>33361068</v>
      </c>
      <c r="AY1346">
        <v>1</v>
      </c>
      <c r="AZ1346">
        <v>0</v>
      </c>
      <c r="BA1346">
        <v>1649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CX1346">
        <f>Y1346*Source!I1278</f>
        <v>1.0560000000000001E-5</v>
      </c>
      <c r="CY1346">
        <f>AA1346</f>
        <v>10362</v>
      </c>
      <c r="CZ1346">
        <f>AE1346</f>
        <v>10362</v>
      </c>
      <c r="DA1346">
        <f>AI1346</f>
        <v>1</v>
      </c>
      <c r="DB1346">
        <f>ROUND(ROUND(AT1346*CZ1346,2),2)</f>
        <v>3.42</v>
      </c>
      <c r="DC1346">
        <f>ROUND(ROUND(AT1346*AG1346,2),2)</f>
        <v>0</v>
      </c>
    </row>
    <row r="1347" spans="1:107">
      <c r="A1347">
        <f>ROW(Source!A1278)</f>
        <v>1278</v>
      </c>
      <c r="B1347">
        <v>33304960</v>
      </c>
      <c r="C1347">
        <v>33361048</v>
      </c>
      <c r="D1347">
        <v>31180727</v>
      </c>
      <c r="E1347">
        <v>1</v>
      </c>
      <c r="F1347">
        <v>1</v>
      </c>
      <c r="G1347">
        <v>1</v>
      </c>
      <c r="H1347">
        <v>3</v>
      </c>
      <c r="I1347" t="s">
        <v>844</v>
      </c>
      <c r="J1347" t="s">
        <v>845</v>
      </c>
      <c r="K1347" t="s">
        <v>846</v>
      </c>
      <c r="L1347">
        <v>1348</v>
      </c>
      <c r="N1347">
        <v>1009</v>
      </c>
      <c r="O1347" t="s">
        <v>32</v>
      </c>
      <c r="P1347" t="s">
        <v>32</v>
      </c>
      <c r="Q1347">
        <v>1000</v>
      </c>
      <c r="W1347">
        <v>0</v>
      </c>
      <c r="X1347">
        <v>-437906794</v>
      </c>
      <c r="Y1347">
        <v>6.0000000000000001E-3</v>
      </c>
      <c r="AA1347">
        <v>9040.01</v>
      </c>
      <c r="AB1347">
        <v>0</v>
      </c>
      <c r="AC1347">
        <v>0</v>
      </c>
      <c r="AD1347">
        <v>0</v>
      </c>
      <c r="AE1347">
        <v>9040.01</v>
      </c>
      <c r="AF1347">
        <v>0</v>
      </c>
      <c r="AG1347">
        <v>0</v>
      </c>
      <c r="AH1347">
        <v>0</v>
      </c>
      <c r="AI1347">
        <v>1</v>
      </c>
      <c r="AJ1347">
        <v>1</v>
      </c>
      <c r="AK1347">
        <v>1</v>
      </c>
      <c r="AL1347">
        <v>1</v>
      </c>
      <c r="AN1347">
        <v>0</v>
      </c>
      <c r="AO1347">
        <v>1</v>
      </c>
      <c r="AP1347">
        <v>0</v>
      </c>
      <c r="AQ1347">
        <v>0</v>
      </c>
      <c r="AR1347">
        <v>0</v>
      </c>
      <c r="AS1347" t="s">
        <v>3</v>
      </c>
      <c r="AT1347">
        <v>6.0000000000000001E-3</v>
      </c>
      <c r="AU1347" t="s">
        <v>3</v>
      </c>
      <c r="AV1347">
        <v>0</v>
      </c>
      <c r="AW1347">
        <v>2</v>
      </c>
      <c r="AX1347">
        <v>33361069</v>
      </c>
      <c r="AY1347">
        <v>1</v>
      </c>
      <c r="AZ1347">
        <v>0</v>
      </c>
      <c r="BA1347">
        <v>1650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CX1347">
        <f>Y1347*Source!I1278</f>
        <v>1.92E-4</v>
      </c>
      <c r="CY1347">
        <f>AA1347</f>
        <v>9040.01</v>
      </c>
      <c r="CZ1347">
        <f>AE1347</f>
        <v>9040.01</v>
      </c>
      <c r="DA1347">
        <f>AI1347</f>
        <v>1</v>
      </c>
      <c r="DB1347">
        <f>ROUND(ROUND(AT1347*CZ1347,2),2)</f>
        <v>54.24</v>
      </c>
      <c r="DC1347">
        <f>ROUND(ROUND(AT1347*AG1347,2),2)</f>
        <v>0</v>
      </c>
    </row>
    <row r="1348" spans="1:107">
      <c r="A1348">
        <f>ROW(Source!A1278)</f>
        <v>1278</v>
      </c>
      <c r="B1348">
        <v>33304960</v>
      </c>
      <c r="C1348">
        <v>33361048</v>
      </c>
      <c r="D1348">
        <v>31181610</v>
      </c>
      <c r="E1348">
        <v>1</v>
      </c>
      <c r="F1348">
        <v>1</v>
      </c>
      <c r="G1348">
        <v>1</v>
      </c>
      <c r="H1348">
        <v>3</v>
      </c>
      <c r="I1348" t="s">
        <v>847</v>
      </c>
      <c r="J1348" t="s">
        <v>848</v>
      </c>
      <c r="K1348" t="s">
        <v>849</v>
      </c>
      <c r="L1348">
        <v>1346</v>
      </c>
      <c r="N1348">
        <v>1009</v>
      </c>
      <c r="O1348" t="s">
        <v>78</v>
      </c>
      <c r="P1348" t="s">
        <v>78</v>
      </c>
      <c r="Q1348">
        <v>1</v>
      </c>
      <c r="W1348">
        <v>0</v>
      </c>
      <c r="X1348">
        <v>-731615568</v>
      </c>
      <c r="Y1348">
        <v>9.09</v>
      </c>
      <c r="AA1348">
        <v>23.09</v>
      </c>
      <c r="AB1348">
        <v>0</v>
      </c>
      <c r="AC1348">
        <v>0</v>
      </c>
      <c r="AD1348">
        <v>0</v>
      </c>
      <c r="AE1348">
        <v>23.09</v>
      </c>
      <c r="AF1348">
        <v>0</v>
      </c>
      <c r="AG1348">
        <v>0</v>
      </c>
      <c r="AH1348">
        <v>0</v>
      </c>
      <c r="AI1348">
        <v>1</v>
      </c>
      <c r="AJ1348">
        <v>1</v>
      </c>
      <c r="AK1348">
        <v>1</v>
      </c>
      <c r="AL1348">
        <v>1</v>
      </c>
      <c r="AN1348">
        <v>0</v>
      </c>
      <c r="AO1348">
        <v>1</v>
      </c>
      <c r="AP1348">
        <v>0</v>
      </c>
      <c r="AQ1348">
        <v>0</v>
      </c>
      <c r="AR1348">
        <v>0</v>
      </c>
      <c r="AS1348" t="s">
        <v>3</v>
      </c>
      <c r="AT1348">
        <v>9.09</v>
      </c>
      <c r="AU1348" t="s">
        <v>3</v>
      </c>
      <c r="AV1348">
        <v>0</v>
      </c>
      <c r="AW1348">
        <v>2</v>
      </c>
      <c r="AX1348">
        <v>33361070</v>
      </c>
      <c r="AY1348">
        <v>1</v>
      </c>
      <c r="AZ1348">
        <v>0</v>
      </c>
      <c r="BA1348">
        <v>1651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CX1348">
        <f>Y1348*Source!I1278</f>
        <v>0.29088000000000003</v>
      </c>
      <c r="CY1348">
        <f>AA1348</f>
        <v>23.09</v>
      </c>
      <c r="CZ1348">
        <f>AE1348</f>
        <v>23.09</v>
      </c>
      <c r="DA1348">
        <f>AI1348</f>
        <v>1</v>
      </c>
      <c r="DB1348">
        <f>ROUND(ROUND(AT1348*CZ1348,2),2)</f>
        <v>209.89</v>
      </c>
      <c r="DC1348">
        <f>ROUND(ROUND(AT1348*AG1348,2),2)</f>
        <v>0</v>
      </c>
    </row>
    <row r="1349" spans="1:107">
      <c r="A1349">
        <f>ROW(Source!A1281)</f>
        <v>1281</v>
      </c>
      <c r="B1349">
        <v>33304975</v>
      </c>
      <c r="C1349">
        <v>33361077</v>
      </c>
      <c r="D1349">
        <v>31172061</v>
      </c>
      <c r="E1349">
        <v>1</v>
      </c>
      <c r="F1349">
        <v>1</v>
      </c>
      <c r="G1349">
        <v>1</v>
      </c>
      <c r="H1349">
        <v>1</v>
      </c>
      <c r="I1349" t="s">
        <v>850</v>
      </c>
      <c r="J1349" t="s">
        <v>3</v>
      </c>
      <c r="K1349" t="s">
        <v>851</v>
      </c>
      <c r="L1349">
        <v>1191</v>
      </c>
      <c r="N1349">
        <v>1013</v>
      </c>
      <c r="O1349" t="s">
        <v>831</v>
      </c>
      <c r="P1349" t="s">
        <v>831</v>
      </c>
      <c r="Q1349">
        <v>1</v>
      </c>
      <c r="W1349">
        <v>0</v>
      </c>
      <c r="X1349">
        <v>-784637506</v>
      </c>
      <c r="Y1349">
        <v>111.61439999999999</v>
      </c>
      <c r="AA1349">
        <v>0</v>
      </c>
      <c r="AB1349">
        <v>0</v>
      </c>
      <c r="AC1349">
        <v>0</v>
      </c>
      <c r="AD1349">
        <v>8.74</v>
      </c>
      <c r="AE1349">
        <v>0</v>
      </c>
      <c r="AF1349">
        <v>0</v>
      </c>
      <c r="AG1349">
        <v>0</v>
      </c>
      <c r="AH1349">
        <v>8.74</v>
      </c>
      <c r="AI1349">
        <v>1</v>
      </c>
      <c r="AJ1349">
        <v>1</v>
      </c>
      <c r="AK1349">
        <v>1</v>
      </c>
      <c r="AL1349">
        <v>1</v>
      </c>
      <c r="AN1349">
        <v>0</v>
      </c>
      <c r="AO1349">
        <v>1</v>
      </c>
      <c r="AP1349">
        <v>1</v>
      </c>
      <c r="AQ1349">
        <v>0</v>
      </c>
      <c r="AR1349">
        <v>0</v>
      </c>
      <c r="AS1349" t="s">
        <v>3</v>
      </c>
      <c r="AT1349">
        <v>80.88</v>
      </c>
      <c r="AU1349" t="s">
        <v>22</v>
      </c>
      <c r="AV1349">
        <v>1</v>
      </c>
      <c r="AW1349">
        <v>2</v>
      </c>
      <c r="AX1349">
        <v>33361089</v>
      </c>
      <c r="AY1349">
        <v>1</v>
      </c>
      <c r="AZ1349">
        <v>0</v>
      </c>
      <c r="BA1349">
        <v>1657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CX1349">
        <f>Y1349*Source!I1281</f>
        <v>3.5046921599999994</v>
      </c>
      <c r="CY1349">
        <f>AD1349</f>
        <v>8.74</v>
      </c>
      <c r="CZ1349">
        <f>AH1349</f>
        <v>8.74</v>
      </c>
      <c r="DA1349">
        <f>AL1349</f>
        <v>1</v>
      </c>
      <c r="DB1349">
        <f>ROUND(((ROUND(AT1349*CZ1349,2)*1.2)*1.15),2)</f>
        <v>975.51</v>
      </c>
      <c r="DC1349">
        <f>ROUND(((ROUND(AT1349*AG1349,2)*1.2)*1.15),2)</f>
        <v>0</v>
      </c>
    </row>
    <row r="1350" spans="1:107">
      <c r="A1350">
        <f>ROW(Source!A1281)</f>
        <v>1281</v>
      </c>
      <c r="B1350">
        <v>33304975</v>
      </c>
      <c r="C1350">
        <v>33361077</v>
      </c>
      <c r="D1350">
        <v>31172011</v>
      </c>
      <c r="E1350">
        <v>1</v>
      </c>
      <c r="F1350">
        <v>1</v>
      </c>
      <c r="G1350">
        <v>1</v>
      </c>
      <c r="H1350">
        <v>1</v>
      </c>
      <c r="I1350" t="s">
        <v>832</v>
      </c>
      <c r="J1350" t="s">
        <v>3</v>
      </c>
      <c r="K1350" t="s">
        <v>833</v>
      </c>
      <c r="L1350">
        <v>1191</v>
      </c>
      <c r="N1350">
        <v>1013</v>
      </c>
      <c r="O1350" t="s">
        <v>831</v>
      </c>
      <c r="P1350" t="s">
        <v>831</v>
      </c>
      <c r="Q1350">
        <v>1</v>
      </c>
      <c r="W1350">
        <v>0</v>
      </c>
      <c r="X1350">
        <v>-1417349443</v>
      </c>
      <c r="Y1350">
        <v>0.69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1</v>
      </c>
      <c r="AJ1350">
        <v>1</v>
      </c>
      <c r="AK1350">
        <v>1</v>
      </c>
      <c r="AL1350">
        <v>1</v>
      </c>
      <c r="AN1350">
        <v>0</v>
      </c>
      <c r="AO1350">
        <v>1</v>
      </c>
      <c r="AP1350">
        <v>0</v>
      </c>
      <c r="AQ1350">
        <v>0</v>
      </c>
      <c r="AR1350">
        <v>0</v>
      </c>
      <c r="AS1350" t="s">
        <v>3</v>
      </c>
      <c r="AT1350">
        <v>0.69</v>
      </c>
      <c r="AU1350" t="s">
        <v>3</v>
      </c>
      <c r="AV1350">
        <v>2</v>
      </c>
      <c r="AW1350">
        <v>2</v>
      </c>
      <c r="AX1350">
        <v>33361090</v>
      </c>
      <c r="AY1350">
        <v>1</v>
      </c>
      <c r="AZ1350">
        <v>2048</v>
      </c>
      <c r="BA1350">
        <v>1658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CX1350">
        <f>Y1350*Source!I1281</f>
        <v>2.1665999999999998E-2</v>
      </c>
      <c r="CY1350">
        <f>AD1350</f>
        <v>0</v>
      </c>
      <c r="CZ1350">
        <f>AH1350</f>
        <v>0</v>
      </c>
      <c r="DA1350">
        <f>AL1350</f>
        <v>1</v>
      </c>
      <c r="DB1350">
        <f>ROUND(ROUND(AT1350*CZ1350,2),2)</f>
        <v>0</v>
      </c>
      <c r="DC1350">
        <f>ROUND(ROUND(AT1350*AG1350,2),2)</f>
        <v>0</v>
      </c>
    </row>
    <row r="1351" spans="1:107">
      <c r="A1351">
        <f>ROW(Source!A1281)</f>
        <v>1281</v>
      </c>
      <c r="B1351">
        <v>33304975</v>
      </c>
      <c r="C1351">
        <v>33361077</v>
      </c>
      <c r="D1351">
        <v>31258491</v>
      </c>
      <c r="E1351">
        <v>1</v>
      </c>
      <c r="F1351">
        <v>1</v>
      </c>
      <c r="G1351">
        <v>1</v>
      </c>
      <c r="H1351">
        <v>2</v>
      </c>
      <c r="I1351" t="s">
        <v>834</v>
      </c>
      <c r="J1351" t="s">
        <v>835</v>
      </c>
      <c r="K1351" t="s">
        <v>836</v>
      </c>
      <c r="L1351">
        <v>1368</v>
      </c>
      <c r="N1351">
        <v>1011</v>
      </c>
      <c r="O1351" t="s">
        <v>837</v>
      </c>
      <c r="P1351" t="s">
        <v>837</v>
      </c>
      <c r="Q1351">
        <v>1</v>
      </c>
      <c r="W1351">
        <v>0</v>
      </c>
      <c r="X1351">
        <v>-1718674368</v>
      </c>
      <c r="Y1351">
        <v>0.42000000000000004</v>
      </c>
      <c r="AA1351">
        <v>0</v>
      </c>
      <c r="AB1351">
        <v>111.99</v>
      </c>
      <c r="AC1351">
        <v>13.5</v>
      </c>
      <c r="AD1351">
        <v>0</v>
      </c>
      <c r="AE1351">
        <v>0</v>
      </c>
      <c r="AF1351">
        <v>111.99</v>
      </c>
      <c r="AG1351">
        <v>13.5</v>
      </c>
      <c r="AH1351">
        <v>0</v>
      </c>
      <c r="AI1351">
        <v>1</v>
      </c>
      <c r="AJ1351">
        <v>1</v>
      </c>
      <c r="AK1351">
        <v>1</v>
      </c>
      <c r="AL1351">
        <v>1</v>
      </c>
      <c r="AN1351">
        <v>0</v>
      </c>
      <c r="AO1351">
        <v>1</v>
      </c>
      <c r="AP1351">
        <v>1</v>
      </c>
      <c r="AQ1351">
        <v>0</v>
      </c>
      <c r="AR1351">
        <v>0</v>
      </c>
      <c r="AS1351" t="s">
        <v>3</v>
      </c>
      <c r="AT1351">
        <v>0.28000000000000003</v>
      </c>
      <c r="AU1351" t="s">
        <v>21</v>
      </c>
      <c r="AV1351">
        <v>0</v>
      </c>
      <c r="AW1351">
        <v>2</v>
      </c>
      <c r="AX1351">
        <v>33361091</v>
      </c>
      <c r="AY1351">
        <v>1</v>
      </c>
      <c r="AZ1351">
        <v>0</v>
      </c>
      <c r="BA1351">
        <v>1659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CX1351">
        <f>Y1351*Source!I1281</f>
        <v>1.3188E-2</v>
      </c>
      <c r="CY1351">
        <f>AB1351</f>
        <v>111.99</v>
      </c>
      <c r="CZ1351">
        <f>AF1351</f>
        <v>111.99</v>
      </c>
      <c r="DA1351">
        <f>AJ1351</f>
        <v>1</v>
      </c>
      <c r="DB1351">
        <f>ROUND(((ROUND(AT1351*CZ1351,2)*1.2)*1.25),2)</f>
        <v>47.04</v>
      </c>
      <c r="DC1351">
        <f>ROUND(((ROUND(AT1351*AG1351,2)*1.2)*1.25),2)</f>
        <v>5.67</v>
      </c>
    </row>
    <row r="1352" spans="1:107">
      <c r="A1352">
        <f>ROW(Source!A1281)</f>
        <v>1281</v>
      </c>
      <c r="B1352">
        <v>33304975</v>
      </c>
      <c r="C1352">
        <v>33361077</v>
      </c>
      <c r="D1352">
        <v>31258691</v>
      </c>
      <c r="E1352">
        <v>1</v>
      </c>
      <c r="F1352">
        <v>1</v>
      </c>
      <c r="G1352">
        <v>1</v>
      </c>
      <c r="H1352">
        <v>2</v>
      </c>
      <c r="I1352" t="s">
        <v>838</v>
      </c>
      <c r="J1352" t="s">
        <v>839</v>
      </c>
      <c r="K1352" t="s">
        <v>840</v>
      </c>
      <c r="L1352">
        <v>1368</v>
      </c>
      <c r="N1352">
        <v>1011</v>
      </c>
      <c r="O1352" t="s">
        <v>837</v>
      </c>
      <c r="P1352" t="s">
        <v>837</v>
      </c>
      <c r="Q1352">
        <v>1</v>
      </c>
      <c r="W1352">
        <v>0</v>
      </c>
      <c r="X1352">
        <v>1373224040</v>
      </c>
      <c r="Y1352">
        <v>15.075000000000001</v>
      </c>
      <c r="AA1352">
        <v>0</v>
      </c>
      <c r="AB1352">
        <v>3.12</v>
      </c>
      <c r="AC1352">
        <v>0</v>
      </c>
      <c r="AD1352">
        <v>0</v>
      </c>
      <c r="AE1352">
        <v>0</v>
      </c>
      <c r="AF1352">
        <v>3.12</v>
      </c>
      <c r="AG1352">
        <v>0</v>
      </c>
      <c r="AH1352">
        <v>0</v>
      </c>
      <c r="AI1352">
        <v>1</v>
      </c>
      <c r="AJ1352">
        <v>1</v>
      </c>
      <c r="AK1352">
        <v>1</v>
      </c>
      <c r="AL1352">
        <v>1</v>
      </c>
      <c r="AN1352">
        <v>0</v>
      </c>
      <c r="AO1352">
        <v>1</v>
      </c>
      <c r="AP1352">
        <v>1</v>
      </c>
      <c r="AQ1352">
        <v>0</v>
      </c>
      <c r="AR1352">
        <v>0</v>
      </c>
      <c r="AS1352" t="s">
        <v>3</v>
      </c>
      <c r="AT1352">
        <v>10.050000000000001</v>
      </c>
      <c r="AU1352" t="s">
        <v>21</v>
      </c>
      <c r="AV1352">
        <v>0</v>
      </c>
      <c r="AW1352">
        <v>2</v>
      </c>
      <c r="AX1352">
        <v>33361092</v>
      </c>
      <c r="AY1352">
        <v>1</v>
      </c>
      <c r="AZ1352">
        <v>0</v>
      </c>
      <c r="BA1352">
        <v>1660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CX1352">
        <f>Y1352*Source!I1281</f>
        <v>0.47335499999999997</v>
      </c>
      <c r="CY1352">
        <f>AB1352</f>
        <v>3.12</v>
      </c>
      <c r="CZ1352">
        <f>AF1352</f>
        <v>3.12</v>
      </c>
      <c r="DA1352">
        <f>AJ1352</f>
        <v>1</v>
      </c>
      <c r="DB1352">
        <f>ROUND(((ROUND(AT1352*CZ1352,2)*1.2)*1.25),2)</f>
        <v>47.04</v>
      </c>
      <c r="DC1352">
        <f>ROUND(((ROUND(AT1352*AG1352,2)*1.2)*1.25),2)</f>
        <v>0</v>
      </c>
    </row>
    <row r="1353" spans="1:107">
      <c r="A1353">
        <f>ROW(Source!A1281)</f>
        <v>1281</v>
      </c>
      <c r="B1353">
        <v>33304975</v>
      </c>
      <c r="C1353">
        <v>33361077</v>
      </c>
      <c r="D1353">
        <v>31258646</v>
      </c>
      <c r="E1353">
        <v>1</v>
      </c>
      <c r="F1353">
        <v>1</v>
      </c>
      <c r="G1353">
        <v>1</v>
      </c>
      <c r="H1353">
        <v>2</v>
      </c>
      <c r="I1353" t="s">
        <v>866</v>
      </c>
      <c r="J1353" t="s">
        <v>867</v>
      </c>
      <c r="K1353" t="s">
        <v>868</v>
      </c>
      <c r="L1353">
        <v>1368</v>
      </c>
      <c r="N1353">
        <v>1011</v>
      </c>
      <c r="O1353" t="s">
        <v>837</v>
      </c>
      <c r="P1353" t="s">
        <v>837</v>
      </c>
      <c r="Q1353">
        <v>1</v>
      </c>
      <c r="W1353">
        <v>0</v>
      </c>
      <c r="X1353">
        <v>-1985289705</v>
      </c>
      <c r="Y1353">
        <v>0.22499999999999998</v>
      </c>
      <c r="AA1353">
        <v>0</v>
      </c>
      <c r="AB1353">
        <v>6.66</v>
      </c>
      <c r="AC1353">
        <v>0</v>
      </c>
      <c r="AD1353">
        <v>0</v>
      </c>
      <c r="AE1353">
        <v>0</v>
      </c>
      <c r="AF1353">
        <v>6.66</v>
      </c>
      <c r="AG1353">
        <v>0</v>
      </c>
      <c r="AH1353">
        <v>0</v>
      </c>
      <c r="AI1353">
        <v>1</v>
      </c>
      <c r="AJ1353">
        <v>1</v>
      </c>
      <c r="AK1353">
        <v>1</v>
      </c>
      <c r="AL1353">
        <v>1</v>
      </c>
      <c r="AN1353">
        <v>0</v>
      </c>
      <c r="AO1353">
        <v>1</v>
      </c>
      <c r="AP1353">
        <v>1</v>
      </c>
      <c r="AQ1353">
        <v>0</v>
      </c>
      <c r="AR1353">
        <v>0</v>
      </c>
      <c r="AS1353" t="s">
        <v>3</v>
      </c>
      <c r="AT1353">
        <v>0.15</v>
      </c>
      <c r="AU1353" t="s">
        <v>21</v>
      </c>
      <c r="AV1353">
        <v>0</v>
      </c>
      <c r="AW1353">
        <v>2</v>
      </c>
      <c r="AX1353">
        <v>33361093</v>
      </c>
      <c r="AY1353">
        <v>1</v>
      </c>
      <c r="AZ1353">
        <v>0</v>
      </c>
      <c r="BA1353">
        <v>1661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CX1353">
        <f>Y1353*Source!I1281</f>
        <v>7.0649999999999984E-3</v>
      </c>
      <c r="CY1353">
        <f>AB1353</f>
        <v>6.66</v>
      </c>
      <c r="CZ1353">
        <f>AF1353</f>
        <v>6.66</v>
      </c>
      <c r="DA1353">
        <f>AJ1353</f>
        <v>1</v>
      </c>
      <c r="DB1353">
        <f>ROUND(((ROUND(AT1353*CZ1353,2)*1.2)*1.25),2)</f>
        <v>1.5</v>
      </c>
      <c r="DC1353">
        <f>ROUND(((ROUND(AT1353*AG1353,2)*1.2)*1.25),2)</f>
        <v>0</v>
      </c>
    </row>
    <row r="1354" spans="1:107">
      <c r="A1354">
        <f>ROW(Source!A1281)</f>
        <v>1281</v>
      </c>
      <c r="B1354">
        <v>33304975</v>
      </c>
      <c r="C1354">
        <v>33361077</v>
      </c>
      <c r="D1354">
        <v>31259879</v>
      </c>
      <c r="E1354">
        <v>1</v>
      </c>
      <c r="F1354">
        <v>1</v>
      </c>
      <c r="G1354">
        <v>1</v>
      </c>
      <c r="H1354">
        <v>2</v>
      </c>
      <c r="I1354" t="s">
        <v>841</v>
      </c>
      <c r="J1354" t="s">
        <v>842</v>
      </c>
      <c r="K1354" t="s">
        <v>843</v>
      </c>
      <c r="L1354">
        <v>1368</v>
      </c>
      <c r="N1354">
        <v>1011</v>
      </c>
      <c r="O1354" t="s">
        <v>837</v>
      </c>
      <c r="P1354" t="s">
        <v>837</v>
      </c>
      <c r="Q1354">
        <v>1</v>
      </c>
      <c r="W1354">
        <v>0</v>
      </c>
      <c r="X1354">
        <v>1372534845</v>
      </c>
      <c r="Y1354">
        <v>0.61499999999999988</v>
      </c>
      <c r="AA1354">
        <v>0</v>
      </c>
      <c r="AB1354">
        <v>65.709999999999994</v>
      </c>
      <c r="AC1354">
        <v>11.6</v>
      </c>
      <c r="AD1354">
        <v>0</v>
      </c>
      <c r="AE1354">
        <v>0</v>
      </c>
      <c r="AF1354">
        <v>65.709999999999994</v>
      </c>
      <c r="AG1354">
        <v>11.6</v>
      </c>
      <c r="AH1354">
        <v>0</v>
      </c>
      <c r="AI1354">
        <v>1</v>
      </c>
      <c r="AJ1354">
        <v>1</v>
      </c>
      <c r="AK1354">
        <v>1</v>
      </c>
      <c r="AL1354">
        <v>1</v>
      </c>
      <c r="AN1354">
        <v>0</v>
      </c>
      <c r="AO1354">
        <v>1</v>
      </c>
      <c r="AP1354">
        <v>1</v>
      </c>
      <c r="AQ1354">
        <v>0</v>
      </c>
      <c r="AR1354">
        <v>0</v>
      </c>
      <c r="AS1354" t="s">
        <v>3</v>
      </c>
      <c r="AT1354">
        <v>0.41</v>
      </c>
      <c r="AU1354" t="s">
        <v>21</v>
      </c>
      <c r="AV1354">
        <v>0</v>
      </c>
      <c r="AW1354">
        <v>2</v>
      </c>
      <c r="AX1354">
        <v>33361094</v>
      </c>
      <c r="AY1354">
        <v>1</v>
      </c>
      <c r="AZ1354">
        <v>0</v>
      </c>
      <c r="BA1354">
        <v>1662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CX1354">
        <f>Y1354*Source!I1281</f>
        <v>1.9310999999999995E-2</v>
      </c>
      <c r="CY1354">
        <f>AB1354</f>
        <v>65.709999999999994</v>
      </c>
      <c r="CZ1354">
        <f>AF1354</f>
        <v>65.709999999999994</v>
      </c>
      <c r="DA1354">
        <f>AJ1354</f>
        <v>1</v>
      </c>
      <c r="DB1354">
        <f>ROUND(((ROUND(AT1354*CZ1354,2)*1.2)*1.25),2)</f>
        <v>40.409999999999997</v>
      </c>
      <c r="DC1354">
        <f>ROUND(((ROUND(AT1354*AG1354,2)*1.2)*1.25),2)</f>
        <v>7.14</v>
      </c>
    </row>
    <row r="1355" spans="1:107">
      <c r="A1355">
        <f>ROW(Source!A1281)</f>
        <v>1281</v>
      </c>
      <c r="B1355">
        <v>33304975</v>
      </c>
      <c r="C1355">
        <v>33361077</v>
      </c>
      <c r="D1355">
        <v>31260100</v>
      </c>
      <c r="E1355">
        <v>1</v>
      </c>
      <c r="F1355">
        <v>1</v>
      </c>
      <c r="G1355">
        <v>1</v>
      </c>
      <c r="H1355">
        <v>2</v>
      </c>
      <c r="I1355" t="s">
        <v>858</v>
      </c>
      <c r="J1355" t="s">
        <v>859</v>
      </c>
      <c r="K1355" t="s">
        <v>860</v>
      </c>
      <c r="L1355">
        <v>1368</v>
      </c>
      <c r="N1355">
        <v>1011</v>
      </c>
      <c r="O1355" t="s">
        <v>837</v>
      </c>
      <c r="P1355" t="s">
        <v>837</v>
      </c>
      <c r="Q1355">
        <v>1</v>
      </c>
      <c r="W1355">
        <v>0</v>
      </c>
      <c r="X1355">
        <v>-353815937</v>
      </c>
      <c r="Y1355">
        <v>1.9650000000000001</v>
      </c>
      <c r="AA1355">
        <v>0</v>
      </c>
      <c r="AB1355">
        <v>8.1</v>
      </c>
      <c r="AC1355">
        <v>0</v>
      </c>
      <c r="AD1355">
        <v>0</v>
      </c>
      <c r="AE1355">
        <v>0</v>
      </c>
      <c r="AF1355">
        <v>8.1</v>
      </c>
      <c r="AG1355">
        <v>0</v>
      </c>
      <c r="AH1355">
        <v>0</v>
      </c>
      <c r="AI1355">
        <v>1</v>
      </c>
      <c r="AJ1355">
        <v>1</v>
      </c>
      <c r="AK1355">
        <v>1</v>
      </c>
      <c r="AL1355">
        <v>1</v>
      </c>
      <c r="AN1355">
        <v>0</v>
      </c>
      <c r="AO1355">
        <v>1</v>
      </c>
      <c r="AP1355">
        <v>1</v>
      </c>
      <c r="AQ1355">
        <v>0</v>
      </c>
      <c r="AR1355">
        <v>0</v>
      </c>
      <c r="AS1355" t="s">
        <v>3</v>
      </c>
      <c r="AT1355">
        <v>1.31</v>
      </c>
      <c r="AU1355" t="s">
        <v>21</v>
      </c>
      <c r="AV1355">
        <v>0</v>
      </c>
      <c r="AW1355">
        <v>2</v>
      </c>
      <c r="AX1355">
        <v>33361095</v>
      </c>
      <c r="AY1355">
        <v>1</v>
      </c>
      <c r="AZ1355">
        <v>0</v>
      </c>
      <c r="BA1355">
        <v>1663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CX1355">
        <f>Y1355*Source!I1281</f>
        <v>6.1700999999999999E-2</v>
      </c>
      <c r="CY1355">
        <f>AB1355</f>
        <v>8.1</v>
      </c>
      <c r="CZ1355">
        <f>AF1355</f>
        <v>8.1</v>
      </c>
      <c r="DA1355">
        <f>AJ1355</f>
        <v>1</v>
      </c>
      <c r="DB1355">
        <f>ROUND(((ROUND(AT1355*CZ1355,2)*1.2)*1.25),2)</f>
        <v>15.92</v>
      </c>
      <c r="DC1355">
        <f>ROUND(((ROUND(AT1355*AG1355,2)*1.2)*1.25),2)</f>
        <v>0</v>
      </c>
    </row>
    <row r="1356" spans="1:107">
      <c r="A1356">
        <f>ROW(Source!A1281)</f>
        <v>1281</v>
      </c>
      <c r="B1356">
        <v>33304975</v>
      </c>
      <c r="C1356">
        <v>33361077</v>
      </c>
      <c r="D1356">
        <v>31178369</v>
      </c>
      <c r="E1356">
        <v>1</v>
      </c>
      <c r="F1356">
        <v>1</v>
      </c>
      <c r="G1356">
        <v>1</v>
      </c>
      <c r="H1356">
        <v>3</v>
      </c>
      <c r="I1356" t="s">
        <v>915</v>
      </c>
      <c r="J1356" t="s">
        <v>916</v>
      </c>
      <c r="K1356" t="s">
        <v>917</v>
      </c>
      <c r="L1356">
        <v>1346</v>
      </c>
      <c r="N1356">
        <v>1009</v>
      </c>
      <c r="O1356" t="s">
        <v>78</v>
      </c>
      <c r="P1356" t="s">
        <v>78</v>
      </c>
      <c r="Q1356">
        <v>1</v>
      </c>
      <c r="W1356">
        <v>0</v>
      </c>
      <c r="X1356">
        <v>1730218770</v>
      </c>
      <c r="Y1356">
        <v>7.95</v>
      </c>
      <c r="AA1356">
        <v>39.020000000000003</v>
      </c>
      <c r="AB1356">
        <v>0</v>
      </c>
      <c r="AC1356">
        <v>0</v>
      </c>
      <c r="AD1356">
        <v>0</v>
      </c>
      <c r="AE1356">
        <v>39.020000000000003</v>
      </c>
      <c r="AF1356">
        <v>0</v>
      </c>
      <c r="AG1356">
        <v>0</v>
      </c>
      <c r="AH1356">
        <v>0</v>
      </c>
      <c r="AI1356">
        <v>1</v>
      </c>
      <c r="AJ1356">
        <v>1</v>
      </c>
      <c r="AK1356">
        <v>1</v>
      </c>
      <c r="AL1356">
        <v>1</v>
      </c>
      <c r="AN1356">
        <v>0</v>
      </c>
      <c r="AO1356">
        <v>1</v>
      </c>
      <c r="AP1356">
        <v>0</v>
      </c>
      <c r="AQ1356">
        <v>0</v>
      </c>
      <c r="AR1356">
        <v>0</v>
      </c>
      <c r="AS1356" t="s">
        <v>3</v>
      </c>
      <c r="AT1356">
        <v>7.95</v>
      </c>
      <c r="AU1356" t="s">
        <v>3</v>
      </c>
      <c r="AV1356">
        <v>0</v>
      </c>
      <c r="AW1356">
        <v>2</v>
      </c>
      <c r="AX1356">
        <v>33361096</v>
      </c>
      <c r="AY1356">
        <v>1</v>
      </c>
      <c r="AZ1356">
        <v>0</v>
      </c>
      <c r="BA1356">
        <v>1664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CX1356">
        <f>Y1356*Source!I1281</f>
        <v>0.24962999999999999</v>
      </c>
      <c r="CY1356">
        <f>AA1356</f>
        <v>39.020000000000003</v>
      </c>
      <c r="CZ1356">
        <f>AE1356</f>
        <v>39.020000000000003</v>
      </c>
      <c r="DA1356">
        <f>AI1356</f>
        <v>1</v>
      </c>
      <c r="DB1356">
        <f>ROUND(ROUND(AT1356*CZ1356,2),2)</f>
        <v>310.20999999999998</v>
      </c>
      <c r="DC1356">
        <f>ROUND(ROUND(AT1356*AG1356,2),2)</f>
        <v>0</v>
      </c>
    </row>
    <row r="1357" spans="1:107">
      <c r="A1357">
        <f>ROW(Source!A1281)</f>
        <v>1281</v>
      </c>
      <c r="B1357">
        <v>33304975</v>
      </c>
      <c r="C1357">
        <v>33361077</v>
      </c>
      <c r="D1357">
        <v>31179550</v>
      </c>
      <c r="E1357">
        <v>1</v>
      </c>
      <c r="F1357">
        <v>1</v>
      </c>
      <c r="G1357">
        <v>1</v>
      </c>
      <c r="H1357">
        <v>3</v>
      </c>
      <c r="I1357" t="s">
        <v>861</v>
      </c>
      <c r="J1357" t="s">
        <v>862</v>
      </c>
      <c r="K1357" t="s">
        <v>863</v>
      </c>
      <c r="L1357">
        <v>1348</v>
      </c>
      <c r="N1357">
        <v>1009</v>
      </c>
      <c r="O1357" t="s">
        <v>32</v>
      </c>
      <c r="P1357" t="s">
        <v>32</v>
      </c>
      <c r="Q1357">
        <v>1000</v>
      </c>
      <c r="W1357">
        <v>0</v>
      </c>
      <c r="X1357">
        <v>-1068056325</v>
      </c>
      <c r="Y1357">
        <v>3.3E-4</v>
      </c>
      <c r="AA1357">
        <v>10362</v>
      </c>
      <c r="AB1357">
        <v>0</v>
      </c>
      <c r="AC1357">
        <v>0</v>
      </c>
      <c r="AD1357">
        <v>0</v>
      </c>
      <c r="AE1357">
        <v>10362</v>
      </c>
      <c r="AF1357">
        <v>0</v>
      </c>
      <c r="AG1357">
        <v>0</v>
      </c>
      <c r="AH1357">
        <v>0</v>
      </c>
      <c r="AI1357">
        <v>1</v>
      </c>
      <c r="AJ1357">
        <v>1</v>
      </c>
      <c r="AK1357">
        <v>1</v>
      </c>
      <c r="AL1357">
        <v>1</v>
      </c>
      <c r="AN1357">
        <v>0</v>
      </c>
      <c r="AO1357">
        <v>1</v>
      </c>
      <c r="AP1357">
        <v>0</v>
      </c>
      <c r="AQ1357">
        <v>0</v>
      </c>
      <c r="AR1357">
        <v>0</v>
      </c>
      <c r="AS1357" t="s">
        <v>3</v>
      </c>
      <c r="AT1357">
        <v>3.3E-4</v>
      </c>
      <c r="AU1357" t="s">
        <v>3</v>
      </c>
      <c r="AV1357">
        <v>0</v>
      </c>
      <c r="AW1357">
        <v>2</v>
      </c>
      <c r="AX1357">
        <v>33361097</v>
      </c>
      <c r="AY1357">
        <v>1</v>
      </c>
      <c r="AZ1357">
        <v>0</v>
      </c>
      <c r="BA1357">
        <v>1665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CX1357">
        <f>Y1357*Source!I1281</f>
        <v>1.0361999999999998E-5</v>
      </c>
      <c r="CY1357">
        <f>AA1357</f>
        <v>10362</v>
      </c>
      <c r="CZ1357">
        <f>AE1357</f>
        <v>10362</v>
      </c>
      <c r="DA1357">
        <f>AI1357</f>
        <v>1</v>
      </c>
      <c r="DB1357">
        <f>ROUND(ROUND(AT1357*CZ1357,2),2)</f>
        <v>3.42</v>
      </c>
      <c r="DC1357">
        <f>ROUND(ROUND(AT1357*AG1357,2),2)</f>
        <v>0</v>
      </c>
    </row>
    <row r="1358" spans="1:107">
      <c r="A1358">
        <f>ROW(Source!A1281)</f>
        <v>1281</v>
      </c>
      <c r="B1358">
        <v>33304975</v>
      </c>
      <c r="C1358">
        <v>33361077</v>
      </c>
      <c r="D1358">
        <v>31180727</v>
      </c>
      <c r="E1358">
        <v>1</v>
      </c>
      <c r="F1358">
        <v>1</v>
      </c>
      <c r="G1358">
        <v>1</v>
      </c>
      <c r="H1358">
        <v>3</v>
      </c>
      <c r="I1358" t="s">
        <v>844</v>
      </c>
      <c r="J1358" t="s">
        <v>845</v>
      </c>
      <c r="K1358" t="s">
        <v>846</v>
      </c>
      <c r="L1358">
        <v>1348</v>
      </c>
      <c r="N1358">
        <v>1009</v>
      </c>
      <c r="O1358" t="s">
        <v>32</v>
      </c>
      <c r="P1358" t="s">
        <v>32</v>
      </c>
      <c r="Q1358">
        <v>1000</v>
      </c>
      <c r="W1358">
        <v>0</v>
      </c>
      <c r="X1358">
        <v>-437906794</v>
      </c>
      <c r="Y1358">
        <v>6.0000000000000001E-3</v>
      </c>
      <c r="AA1358">
        <v>9040.01</v>
      </c>
      <c r="AB1358">
        <v>0</v>
      </c>
      <c r="AC1358">
        <v>0</v>
      </c>
      <c r="AD1358">
        <v>0</v>
      </c>
      <c r="AE1358">
        <v>9040.01</v>
      </c>
      <c r="AF1358">
        <v>0</v>
      </c>
      <c r="AG1358">
        <v>0</v>
      </c>
      <c r="AH1358">
        <v>0</v>
      </c>
      <c r="AI1358">
        <v>1</v>
      </c>
      <c r="AJ1358">
        <v>1</v>
      </c>
      <c r="AK1358">
        <v>1</v>
      </c>
      <c r="AL1358">
        <v>1</v>
      </c>
      <c r="AN1358">
        <v>0</v>
      </c>
      <c r="AO1358">
        <v>1</v>
      </c>
      <c r="AP1358">
        <v>0</v>
      </c>
      <c r="AQ1358">
        <v>0</v>
      </c>
      <c r="AR1358">
        <v>0</v>
      </c>
      <c r="AS1358" t="s">
        <v>3</v>
      </c>
      <c r="AT1358">
        <v>6.0000000000000001E-3</v>
      </c>
      <c r="AU1358" t="s">
        <v>3</v>
      </c>
      <c r="AV1358">
        <v>0</v>
      </c>
      <c r="AW1358">
        <v>2</v>
      </c>
      <c r="AX1358">
        <v>33361098</v>
      </c>
      <c r="AY1358">
        <v>1</v>
      </c>
      <c r="AZ1358">
        <v>0</v>
      </c>
      <c r="BA1358">
        <v>1666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CX1358">
        <f>Y1358*Source!I1281</f>
        <v>1.884E-4</v>
      </c>
      <c r="CY1358">
        <f>AA1358</f>
        <v>9040.01</v>
      </c>
      <c r="CZ1358">
        <f>AE1358</f>
        <v>9040.01</v>
      </c>
      <c r="DA1358">
        <f>AI1358</f>
        <v>1</v>
      </c>
      <c r="DB1358">
        <f>ROUND(ROUND(AT1358*CZ1358,2),2)</f>
        <v>54.24</v>
      </c>
      <c r="DC1358">
        <f>ROUND(ROUND(AT1358*AG1358,2),2)</f>
        <v>0</v>
      </c>
    </row>
    <row r="1359" spans="1:107">
      <c r="A1359">
        <f>ROW(Source!A1281)</f>
        <v>1281</v>
      </c>
      <c r="B1359">
        <v>33304975</v>
      </c>
      <c r="C1359">
        <v>33361077</v>
      </c>
      <c r="D1359">
        <v>31181610</v>
      </c>
      <c r="E1359">
        <v>1</v>
      </c>
      <c r="F1359">
        <v>1</v>
      </c>
      <c r="G1359">
        <v>1</v>
      </c>
      <c r="H1359">
        <v>3</v>
      </c>
      <c r="I1359" t="s">
        <v>847</v>
      </c>
      <c r="J1359" t="s">
        <v>848</v>
      </c>
      <c r="K1359" t="s">
        <v>849</v>
      </c>
      <c r="L1359">
        <v>1346</v>
      </c>
      <c r="N1359">
        <v>1009</v>
      </c>
      <c r="O1359" t="s">
        <v>78</v>
      </c>
      <c r="P1359" t="s">
        <v>78</v>
      </c>
      <c r="Q1359">
        <v>1</v>
      </c>
      <c r="W1359">
        <v>0</v>
      </c>
      <c r="X1359">
        <v>-731615568</v>
      </c>
      <c r="Y1359">
        <v>9.09</v>
      </c>
      <c r="AA1359">
        <v>23.09</v>
      </c>
      <c r="AB1359">
        <v>0</v>
      </c>
      <c r="AC1359">
        <v>0</v>
      </c>
      <c r="AD1359">
        <v>0</v>
      </c>
      <c r="AE1359">
        <v>23.09</v>
      </c>
      <c r="AF1359">
        <v>0</v>
      </c>
      <c r="AG1359">
        <v>0</v>
      </c>
      <c r="AH1359">
        <v>0</v>
      </c>
      <c r="AI1359">
        <v>1</v>
      </c>
      <c r="AJ1359">
        <v>1</v>
      </c>
      <c r="AK1359">
        <v>1</v>
      </c>
      <c r="AL1359">
        <v>1</v>
      </c>
      <c r="AN1359">
        <v>0</v>
      </c>
      <c r="AO1359">
        <v>1</v>
      </c>
      <c r="AP1359">
        <v>0</v>
      </c>
      <c r="AQ1359">
        <v>0</v>
      </c>
      <c r="AR1359">
        <v>0</v>
      </c>
      <c r="AS1359" t="s">
        <v>3</v>
      </c>
      <c r="AT1359">
        <v>9.09</v>
      </c>
      <c r="AU1359" t="s">
        <v>3</v>
      </c>
      <c r="AV1359">
        <v>0</v>
      </c>
      <c r="AW1359">
        <v>2</v>
      </c>
      <c r="AX1359">
        <v>33361099</v>
      </c>
      <c r="AY1359">
        <v>1</v>
      </c>
      <c r="AZ1359">
        <v>0</v>
      </c>
      <c r="BA1359">
        <v>1667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CX1359">
        <f>Y1359*Source!I1281</f>
        <v>0.28542599999999996</v>
      </c>
      <c r="CY1359">
        <f>AA1359</f>
        <v>23.09</v>
      </c>
      <c r="CZ1359">
        <f>AE1359</f>
        <v>23.09</v>
      </c>
      <c r="DA1359">
        <f>AI1359</f>
        <v>1</v>
      </c>
      <c r="DB1359">
        <f>ROUND(ROUND(AT1359*CZ1359,2),2)</f>
        <v>209.89</v>
      </c>
      <c r="DC1359">
        <f>ROUND(ROUND(AT1359*AG1359,2),2)</f>
        <v>0</v>
      </c>
    </row>
    <row r="1360" spans="1:107">
      <c r="A1360">
        <f>ROW(Source!A1282)</f>
        <v>1282</v>
      </c>
      <c r="B1360">
        <v>33304960</v>
      </c>
      <c r="C1360">
        <v>33361077</v>
      </c>
      <c r="D1360">
        <v>31172061</v>
      </c>
      <c r="E1360">
        <v>1</v>
      </c>
      <c r="F1360">
        <v>1</v>
      </c>
      <c r="G1360">
        <v>1</v>
      </c>
      <c r="H1360">
        <v>1</v>
      </c>
      <c r="I1360" t="s">
        <v>850</v>
      </c>
      <c r="J1360" t="s">
        <v>3</v>
      </c>
      <c r="K1360" t="s">
        <v>851</v>
      </c>
      <c r="L1360">
        <v>1191</v>
      </c>
      <c r="N1360">
        <v>1013</v>
      </c>
      <c r="O1360" t="s">
        <v>831</v>
      </c>
      <c r="P1360" t="s">
        <v>831</v>
      </c>
      <c r="Q1360">
        <v>1</v>
      </c>
      <c r="W1360">
        <v>0</v>
      </c>
      <c r="X1360">
        <v>-784637506</v>
      </c>
      <c r="Y1360">
        <v>111.61439999999999</v>
      </c>
      <c r="AA1360">
        <v>0</v>
      </c>
      <c r="AB1360">
        <v>0</v>
      </c>
      <c r="AC1360">
        <v>0</v>
      </c>
      <c r="AD1360">
        <v>8.74</v>
      </c>
      <c r="AE1360">
        <v>0</v>
      </c>
      <c r="AF1360">
        <v>0</v>
      </c>
      <c r="AG1360">
        <v>0</v>
      </c>
      <c r="AH1360">
        <v>8.74</v>
      </c>
      <c r="AI1360">
        <v>1</v>
      </c>
      <c r="AJ1360">
        <v>1</v>
      </c>
      <c r="AK1360">
        <v>1</v>
      </c>
      <c r="AL1360">
        <v>1</v>
      </c>
      <c r="AN1360">
        <v>0</v>
      </c>
      <c r="AO1360">
        <v>1</v>
      </c>
      <c r="AP1360">
        <v>1</v>
      </c>
      <c r="AQ1360">
        <v>0</v>
      </c>
      <c r="AR1360">
        <v>0</v>
      </c>
      <c r="AS1360" t="s">
        <v>3</v>
      </c>
      <c r="AT1360">
        <v>80.88</v>
      </c>
      <c r="AU1360" t="s">
        <v>22</v>
      </c>
      <c r="AV1360">
        <v>1</v>
      </c>
      <c r="AW1360">
        <v>2</v>
      </c>
      <c r="AX1360">
        <v>33361089</v>
      </c>
      <c r="AY1360">
        <v>1</v>
      </c>
      <c r="AZ1360">
        <v>0</v>
      </c>
      <c r="BA1360">
        <v>1673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CX1360">
        <f>Y1360*Source!I1282</f>
        <v>3.5046921599999994</v>
      </c>
      <c r="CY1360">
        <f>AD1360</f>
        <v>8.74</v>
      </c>
      <c r="CZ1360">
        <f>AH1360</f>
        <v>8.74</v>
      </c>
      <c r="DA1360">
        <f>AL1360</f>
        <v>1</v>
      </c>
      <c r="DB1360">
        <f>ROUND(((ROUND(AT1360*CZ1360,2)*1.2)*1.15),2)</f>
        <v>975.51</v>
      </c>
      <c r="DC1360">
        <f>ROUND(((ROUND(AT1360*AG1360,2)*1.2)*1.15),2)</f>
        <v>0</v>
      </c>
    </row>
    <row r="1361" spans="1:107">
      <c r="A1361">
        <f>ROW(Source!A1282)</f>
        <v>1282</v>
      </c>
      <c r="B1361">
        <v>33304960</v>
      </c>
      <c r="C1361">
        <v>33361077</v>
      </c>
      <c r="D1361">
        <v>31172011</v>
      </c>
      <c r="E1361">
        <v>1</v>
      </c>
      <c r="F1361">
        <v>1</v>
      </c>
      <c r="G1361">
        <v>1</v>
      </c>
      <c r="H1361">
        <v>1</v>
      </c>
      <c r="I1361" t="s">
        <v>832</v>
      </c>
      <c r="J1361" t="s">
        <v>3</v>
      </c>
      <c r="K1361" t="s">
        <v>833</v>
      </c>
      <c r="L1361">
        <v>1191</v>
      </c>
      <c r="N1361">
        <v>1013</v>
      </c>
      <c r="O1361" t="s">
        <v>831</v>
      </c>
      <c r="P1361" t="s">
        <v>831</v>
      </c>
      <c r="Q1361">
        <v>1</v>
      </c>
      <c r="W1361">
        <v>0</v>
      </c>
      <c r="X1361">
        <v>-1417349443</v>
      </c>
      <c r="Y1361">
        <v>0.69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1</v>
      </c>
      <c r="AJ1361">
        <v>1</v>
      </c>
      <c r="AK1361">
        <v>1</v>
      </c>
      <c r="AL1361">
        <v>1</v>
      </c>
      <c r="AN1361">
        <v>0</v>
      </c>
      <c r="AO1361">
        <v>1</v>
      </c>
      <c r="AP1361">
        <v>0</v>
      </c>
      <c r="AQ1361">
        <v>0</v>
      </c>
      <c r="AR1361">
        <v>0</v>
      </c>
      <c r="AS1361" t="s">
        <v>3</v>
      </c>
      <c r="AT1361">
        <v>0.69</v>
      </c>
      <c r="AU1361" t="s">
        <v>3</v>
      </c>
      <c r="AV1361">
        <v>2</v>
      </c>
      <c r="AW1361">
        <v>2</v>
      </c>
      <c r="AX1361">
        <v>33361090</v>
      </c>
      <c r="AY1361">
        <v>1</v>
      </c>
      <c r="AZ1361">
        <v>2048</v>
      </c>
      <c r="BA1361">
        <v>1674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CX1361">
        <f>Y1361*Source!I1282</f>
        <v>2.1665999999999998E-2</v>
      </c>
      <c r="CY1361">
        <f>AD1361</f>
        <v>0</v>
      </c>
      <c r="CZ1361">
        <f>AH1361</f>
        <v>0</v>
      </c>
      <c r="DA1361">
        <f>AL1361</f>
        <v>1</v>
      </c>
      <c r="DB1361">
        <f>ROUND(ROUND(AT1361*CZ1361,2),2)</f>
        <v>0</v>
      </c>
      <c r="DC1361">
        <f>ROUND(ROUND(AT1361*AG1361,2),2)</f>
        <v>0</v>
      </c>
    </row>
    <row r="1362" spans="1:107">
      <c r="A1362">
        <f>ROW(Source!A1282)</f>
        <v>1282</v>
      </c>
      <c r="B1362">
        <v>33304960</v>
      </c>
      <c r="C1362">
        <v>33361077</v>
      </c>
      <c r="D1362">
        <v>31258491</v>
      </c>
      <c r="E1362">
        <v>1</v>
      </c>
      <c r="F1362">
        <v>1</v>
      </c>
      <c r="G1362">
        <v>1</v>
      </c>
      <c r="H1362">
        <v>2</v>
      </c>
      <c r="I1362" t="s">
        <v>834</v>
      </c>
      <c r="J1362" t="s">
        <v>835</v>
      </c>
      <c r="K1362" t="s">
        <v>836</v>
      </c>
      <c r="L1362">
        <v>1368</v>
      </c>
      <c r="N1362">
        <v>1011</v>
      </c>
      <c r="O1362" t="s">
        <v>837</v>
      </c>
      <c r="P1362" t="s">
        <v>837</v>
      </c>
      <c r="Q1362">
        <v>1</v>
      </c>
      <c r="W1362">
        <v>0</v>
      </c>
      <c r="X1362">
        <v>-1718674368</v>
      </c>
      <c r="Y1362">
        <v>0.42000000000000004</v>
      </c>
      <c r="AA1362">
        <v>0</v>
      </c>
      <c r="AB1362">
        <v>111.99</v>
      </c>
      <c r="AC1362">
        <v>13.5</v>
      </c>
      <c r="AD1362">
        <v>0</v>
      </c>
      <c r="AE1362">
        <v>0</v>
      </c>
      <c r="AF1362">
        <v>111.99</v>
      </c>
      <c r="AG1362">
        <v>13.5</v>
      </c>
      <c r="AH1362">
        <v>0</v>
      </c>
      <c r="AI1362">
        <v>1</v>
      </c>
      <c r="AJ1362">
        <v>1</v>
      </c>
      <c r="AK1362">
        <v>1</v>
      </c>
      <c r="AL1362">
        <v>1</v>
      </c>
      <c r="AN1362">
        <v>0</v>
      </c>
      <c r="AO1362">
        <v>1</v>
      </c>
      <c r="AP1362">
        <v>1</v>
      </c>
      <c r="AQ1362">
        <v>0</v>
      </c>
      <c r="AR1362">
        <v>0</v>
      </c>
      <c r="AS1362" t="s">
        <v>3</v>
      </c>
      <c r="AT1362">
        <v>0.28000000000000003</v>
      </c>
      <c r="AU1362" t="s">
        <v>21</v>
      </c>
      <c r="AV1362">
        <v>0</v>
      </c>
      <c r="AW1362">
        <v>2</v>
      </c>
      <c r="AX1362">
        <v>33361091</v>
      </c>
      <c r="AY1362">
        <v>1</v>
      </c>
      <c r="AZ1362">
        <v>0</v>
      </c>
      <c r="BA1362">
        <v>1675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CX1362">
        <f>Y1362*Source!I1282</f>
        <v>1.3188E-2</v>
      </c>
      <c r="CY1362">
        <f>AB1362</f>
        <v>111.99</v>
      </c>
      <c r="CZ1362">
        <f>AF1362</f>
        <v>111.99</v>
      </c>
      <c r="DA1362">
        <f>AJ1362</f>
        <v>1</v>
      </c>
      <c r="DB1362">
        <f>ROUND(((ROUND(AT1362*CZ1362,2)*1.2)*1.25),2)</f>
        <v>47.04</v>
      </c>
      <c r="DC1362">
        <f>ROUND(((ROUND(AT1362*AG1362,2)*1.2)*1.25),2)</f>
        <v>5.67</v>
      </c>
    </row>
    <row r="1363" spans="1:107">
      <c r="A1363">
        <f>ROW(Source!A1282)</f>
        <v>1282</v>
      </c>
      <c r="B1363">
        <v>33304960</v>
      </c>
      <c r="C1363">
        <v>33361077</v>
      </c>
      <c r="D1363">
        <v>31258691</v>
      </c>
      <c r="E1363">
        <v>1</v>
      </c>
      <c r="F1363">
        <v>1</v>
      </c>
      <c r="G1363">
        <v>1</v>
      </c>
      <c r="H1363">
        <v>2</v>
      </c>
      <c r="I1363" t="s">
        <v>838</v>
      </c>
      <c r="J1363" t="s">
        <v>839</v>
      </c>
      <c r="K1363" t="s">
        <v>840</v>
      </c>
      <c r="L1363">
        <v>1368</v>
      </c>
      <c r="N1363">
        <v>1011</v>
      </c>
      <c r="O1363" t="s">
        <v>837</v>
      </c>
      <c r="P1363" t="s">
        <v>837</v>
      </c>
      <c r="Q1363">
        <v>1</v>
      </c>
      <c r="W1363">
        <v>0</v>
      </c>
      <c r="X1363">
        <v>1373224040</v>
      </c>
      <c r="Y1363">
        <v>15.075000000000001</v>
      </c>
      <c r="AA1363">
        <v>0</v>
      </c>
      <c r="AB1363">
        <v>3.12</v>
      </c>
      <c r="AC1363">
        <v>0</v>
      </c>
      <c r="AD1363">
        <v>0</v>
      </c>
      <c r="AE1363">
        <v>0</v>
      </c>
      <c r="AF1363">
        <v>3.12</v>
      </c>
      <c r="AG1363">
        <v>0</v>
      </c>
      <c r="AH1363">
        <v>0</v>
      </c>
      <c r="AI1363">
        <v>1</v>
      </c>
      <c r="AJ1363">
        <v>1</v>
      </c>
      <c r="AK1363">
        <v>1</v>
      </c>
      <c r="AL1363">
        <v>1</v>
      </c>
      <c r="AN1363">
        <v>0</v>
      </c>
      <c r="AO1363">
        <v>1</v>
      </c>
      <c r="AP1363">
        <v>1</v>
      </c>
      <c r="AQ1363">
        <v>0</v>
      </c>
      <c r="AR1363">
        <v>0</v>
      </c>
      <c r="AS1363" t="s">
        <v>3</v>
      </c>
      <c r="AT1363">
        <v>10.050000000000001</v>
      </c>
      <c r="AU1363" t="s">
        <v>21</v>
      </c>
      <c r="AV1363">
        <v>0</v>
      </c>
      <c r="AW1363">
        <v>2</v>
      </c>
      <c r="AX1363">
        <v>33361092</v>
      </c>
      <c r="AY1363">
        <v>1</v>
      </c>
      <c r="AZ1363">
        <v>0</v>
      </c>
      <c r="BA1363">
        <v>1676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CX1363">
        <f>Y1363*Source!I1282</f>
        <v>0.47335499999999997</v>
      </c>
      <c r="CY1363">
        <f>AB1363</f>
        <v>3.12</v>
      </c>
      <c r="CZ1363">
        <f>AF1363</f>
        <v>3.12</v>
      </c>
      <c r="DA1363">
        <f>AJ1363</f>
        <v>1</v>
      </c>
      <c r="DB1363">
        <f>ROUND(((ROUND(AT1363*CZ1363,2)*1.2)*1.25),2)</f>
        <v>47.04</v>
      </c>
      <c r="DC1363">
        <f>ROUND(((ROUND(AT1363*AG1363,2)*1.2)*1.25),2)</f>
        <v>0</v>
      </c>
    </row>
    <row r="1364" spans="1:107">
      <c r="A1364">
        <f>ROW(Source!A1282)</f>
        <v>1282</v>
      </c>
      <c r="B1364">
        <v>33304960</v>
      </c>
      <c r="C1364">
        <v>33361077</v>
      </c>
      <c r="D1364">
        <v>31258646</v>
      </c>
      <c r="E1364">
        <v>1</v>
      </c>
      <c r="F1364">
        <v>1</v>
      </c>
      <c r="G1364">
        <v>1</v>
      </c>
      <c r="H1364">
        <v>2</v>
      </c>
      <c r="I1364" t="s">
        <v>866</v>
      </c>
      <c r="J1364" t="s">
        <v>867</v>
      </c>
      <c r="K1364" t="s">
        <v>868</v>
      </c>
      <c r="L1364">
        <v>1368</v>
      </c>
      <c r="N1364">
        <v>1011</v>
      </c>
      <c r="O1364" t="s">
        <v>837</v>
      </c>
      <c r="P1364" t="s">
        <v>837</v>
      </c>
      <c r="Q1364">
        <v>1</v>
      </c>
      <c r="W1364">
        <v>0</v>
      </c>
      <c r="X1364">
        <v>-1985289705</v>
      </c>
      <c r="Y1364">
        <v>0.22499999999999998</v>
      </c>
      <c r="AA1364">
        <v>0</v>
      </c>
      <c r="AB1364">
        <v>6.66</v>
      </c>
      <c r="AC1364">
        <v>0</v>
      </c>
      <c r="AD1364">
        <v>0</v>
      </c>
      <c r="AE1364">
        <v>0</v>
      </c>
      <c r="AF1364">
        <v>6.66</v>
      </c>
      <c r="AG1364">
        <v>0</v>
      </c>
      <c r="AH1364">
        <v>0</v>
      </c>
      <c r="AI1364">
        <v>1</v>
      </c>
      <c r="AJ1364">
        <v>1</v>
      </c>
      <c r="AK1364">
        <v>1</v>
      </c>
      <c r="AL1364">
        <v>1</v>
      </c>
      <c r="AN1364">
        <v>0</v>
      </c>
      <c r="AO1364">
        <v>1</v>
      </c>
      <c r="AP1364">
        <v>1</v>
      </c>
      <c r="AQ1364">
        <v>0</v>
      </c>
      <c r="AR1364">
        <v>0</v>
      </c>
      <c r="AS1364" t="s">
        <v>3</v>
      </c>
      <c r="AT1364">
        <v>0.15</v>
      </c>
      <c r="AU1364" t="s">
        <v>21</v>
      </c>
      <c r="AV1364">
        <v>0</v>
      </c>
      <c r="AW1364">
        <v>2</v>
      </c>
      <c r="AX1364">
        <v>33361093</v>
      </c>
      <c r="AY1364">
        <v>1</v>
      </c>
      <c r="AZ1364">
        <v>0</v>
      </c>
      <c r="BA1364">
        <v>1677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CX1364">
        <f>Y1364*Source!I1282</f>
        <v>7.0649999999999984E-3</v>
      </c>
      <c r="CY1364">
        <f>AB1364</f>
        <v>6.66</v>
      </c>
      <c r="CZ1364">
        <f>AF1364</f>
        <v>6.66</v>
      </c>
      <c r="DA1364">
        <f>AJ1364</f>
        <v>1</v>
      </c>
      <c r="DB1364">
        <f>ROUND(((ROUND(AT1364*CZ1364,2)*1.2)*1.25),2)</f>
        <v>1.5</v>
      </c>
      <c r="DC1364">
        <f>ROUND(((ROUND(AT1364*AG1364,2)*1.2)*1.25),2)</f>
        <v>0</v>
      </c>
    </row>
    <row r="1365" spans="1:107">
      <c r="A1365">
        <f>ROW(Source!A1282)</f>
        <v>1282</v>
      </c>
      <c r="B1365">
        <v>33304960</v>
      </c>
      <c r="C1365">
        <v>33361077</v>
      </c>
      <c r="D1365">
        <v>31259879</v>
      </c>
      <c r="E1365">
        <v>1</v>
      </c>
      <c r="F1365">
        <v>1</v>
      </c>
      <c r="G1365">
        <v>1</v>
      </c>
      <c r="H1365">
        <v>2</v>
      </c>
      <c r="I1365" t="s">
        <v>841</v>
      </c>
      <c r="J1365" t="s">
        <v>842</v>
      </c>
      <c r="K1365" t="s">
        <v>843</v>
      </c>
      <c r="L1365">
        <v>1368</v>
      </c>
      <c r="N1365">
        <v>1011</v>
      </c>
      <c r="O1365" t="s">
        <v>837</v>
      </c>
      <c r="P1365" t="s">
        <v>837</v>
      </c>
      <c r="Q1365">
        <v>1</v>
      </c>
      <c r="W1365">
        <v>0</v>
      </c>
      <c r="X1365">
        <v>1372534845</v>
      </c>
      <c r="Y1365">
        <v>0.61499999999999988</v>
      </c>
      <c r="AA1365">
        <v>0</v>
      </c>
      <c r="AB1365">
        <v>65.709999999999994</v>
      </c>
      <c r="AC1365">
        <v>11.6</v>
      </c>
      <c r="AD1365">
        <v>0</v>
      </c>
      <c r="AE1365">
        <v>0</v>
      </c>
      <c r="AF1365">
        <v>65.709999999999994</v>
      </c>
      <c r="AG1365">
        <v>11.6</v>
      </c>
      <c r="AH1365">
        <v>0</v>
      </c>
      <c r="AI1365">
        <v>1</v>
      </c>
      <c r="AJ1365">
        <v>1</v>
      </c>
      <c r="AK1365">
        <v>1</v>
      </c>
      <c r="AL1365">
        <v>1</v>
      </c>
      <c r="AN1365">
        <v>0</v>
      </c>
      <c r="AO1365">
        <v>1</v>
      </c>
      <c r="AP1365">
        <v>1</v>
      </c>
      <c r="AQ1365">
        <v>0</v>
      </c>
      <c r="AR1365">
        <v>0</v>
      </c>
      <c r="AS1365" t="s">
        <v>3</v>
      </c>
      <c r="AT1365">
        <v>0.41</v>
      </c>
      <c r="AU1365" t="s">
        <v>21</v>
      </c>
      <c r="AV1365">
        <v>0</v>
      </c>
      <c r="AW1365">
        <v>2</v>
      </c>
      <c r="AX1365">
        <v>33361094</v>
      </c>
      <c r="AY1365">
        <v>1</v>
      </c>
      <c r="AZ1365">
        <v>0</v>
      </c>
      <c r="BA1365">
        <v>1678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CX1365">
        <f>Y1365*Source!I1282</f>
        <v>1.9310999999999995E-2</v>
      </c>
      <c r="CY1365">
        <f>AB1365</f>
        <v>65.709999999999994</v>
      </c>
      <c r="CZ1365">
        <f>AF1365</f>
        <v>65.709999999999994</v>
      </c>
      <c r="DA1365">
        <f>AJ1365</f>
        <v>1</v>
      </c>
      <c r="DB1365">
        <f>ROUND(((ROUND(AT1365*CZ1365,2)*1.2)*1.25),2)</f>
        <v>40.409999999999997</v>
      </c>
      <c r="DC1365">
        <f>ROUND(((ROUND(AT1365*AG1365,2)*1.2)*1.25),2)</f>
        <v>7.14</v>
      </c>
    </row>
    <row r="1366" spans="1:107">
      <c r="A1366">
        <f>ROW(Source!A1282)</f>
        <v>1282</v>
      </c>
      <c r="B1366">
        <v>33304960</v>
      </c>
      <c r="C1366">
        <v>33361077</v>
      </c>
      <c r="D1366">
        <v>31260100</v>
      </c>
      <c r="E1366">
        <v>1</v>
      </c>
      <c r="F1366">
        <v>1</v>
      </c>
      <c r="G1366">
        <v>1</v>
      </c>
      <c r="H1366">
        <v>2</v>
      </c>
      <c r="I1366" t="s">
        <v>858</v>
      </c>
      <c r="J1366" t="s">
        <v>859</v>
      </c>
      <c r="K1366" t="s">
        <v>860</v>
      </c>
      <c r="L1366">
        <v>1368</v>
      </c>
      <c r="N1366">
        <v>1011</v>
      </c>
      <c r="O1366" t="s">
        <v>837</v>
      </c>
      <c r="P1366" t="s">
        <v>837</v>
      </c>
      <c r="Q1366">
        <v>1</v>
      </c>
      <c r="W1366">
        <v>0</v>
      </c>
      <c r="X1366">
        <v>-353815937</v>
      </c>
      <c r="Y1366">
        <v>1.9650000000000001</v>
      </c>
      <c r="AA1366">
        <v>0</v>
      </c>
      <c r="AB1366">
        <v>8.1</v>
      </c>
      <c r="AC1366">
        <v>0</v>
      </c>
      <c r="AD1366">
        <v>0</v>
      </c>
      <c r="AE1366">
        <v>0</v>
      </c>
      <c r="AF1366">
        <v>8.1</v>
      </c>
      <c r="AG1366">
        <v>0</v>
      </c>
      <c r="AH1366">
        <v>0</v>
      </c>
      <c r="AI1366">
        <v>1</v>
      </c>
      <c r="AJ1366">
        <v>1</v>
      </c>
      <c r="AK1366">
        <v>1</v>
      </c>
      <c r="AL1366">
        <v>1</v>
      </c>
      <c r="AN1366">
        <v>0</v>
      </c>
      <c r="AO1366">
        <v>1</v>
      </c>
      <c r="AP1366">
        <v>1</v>
      </c>
      <c r="AQ1366">
        <v>0</v>
      </c>
      <c r="AR1366">
        <v>0</v>
      </c>
      <c r="AS1366" t="s">
        <v>3</v>
      </c>
      <c r="AT1366">
        <v>1.31</v>
      </c>
      <c r="AU1366" t="s">
        <v>21</v>
      </c>
      <c r="AV1366">
        <v>0</v>
      </c>
      <c r="AW1366">
        <v>2</v>
      </c>
      <c r="AX1366">
        <v>33361095</v>
      </c>
      <c r="AY1366">
        <v>1</v>
      </c>
      <c r="AZ1366">
        <v>0</v>
      </c>
      <c r="BA1366">
        <v>1679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CX1366">
        <f>Y1366*Source!I1282</f>
        <v>6.1700999999999999E-2</v>
      </c>
      <c r="CY1366">
        <f>AB1366</f>
        <v>8.1</v>
      </c>
      <c r="CZ1366">
        <f>AF1366</f>
        <v>8.1</v>
      </c>
      <c r="DA1366">
        <f>AJ1366</f>
        <v>1</v>
      </c>
      <c r="DB1366">
        <f>ROUND(((ROUND(AT1366*CZ1366,2)*1.2)*1.25),2)</f>
        <v>15.92</v>
      </c>
      <c r="DC1366">
        <f>ROUND(((ROUND(AT1366*AG1366,2)*1.2)*1.25),2)</f>
        <v>0</v>
      </c>
    </row>
    <row r="1367" spans="1:107">
      <c r="A1367">
        <f>ROW(Source!A1282)</f>
        <v>1282</v>
      </c>
      <c r="B1367">
        <v>33304960</v>
      </c>
      <c r="C1367">
        <v>33361077</v>
      </c>
      <c r="D1367">
        <v>31178369</v>
      </c>
      <c r="E1367">
        <v>1</v>
      </c>
      <c r="F1367">
        <v>1</v>
      </c>
      <c r="G1367">
        <v>1</v>
      </c>
      <c r="H1367">
        <v>3</v>
      </c>
      <c r="I1367" t="s">
        <v>915</v>
      </c>
      <c r="J1367" t="s">
        <v>916</v>
      </c>
      <c r="K1367" t="s">
        <v>917</v>
      </c>
      <c r="L1367">
        <v>1346</v>
      </c>
      <c r="N1367">
        <v>1009</v>
      </c>
      <c r="O1367" t="s">
        <v>78</v>
      </c>
      <c r="P1367" t="s">
        <v>78</v>
      </c>
      <c r="Q1367">
        <v>1</v>
      </c>
      <c r="W1367">
        <v>0</v>
      </c>
      <c r="X1367">
        <v>1730218770</v>
      </c>
      <c r="Y1367">
        <v>7.95</v>
      </c>
      <c r="AA1367">
        <v>39.020000000000003</v>
      </c>
      <c r="AB1367">
        <v>0</v>
      </c>
      <c r="AC1367">
        <v>0</v>
      </c>
      <c r="AD1367">
        <v>0</v>
      </c>
      <c r="AE1367">
        <v>39.020000000000003</v>
      </c>
      <c r="AF1367">
        <v>0</v>
      </c>
      <c r="AG1367">
        <v>0</v>
      </c>
      <c r="AH1367">
        <v>0</v>
      </c>
      <c r="AI1367">
        <v>1</v>
      </c>
      <c r="AJ1367">
        <v>1</v>
      </c>
      <c r="AK1367">
        <v>1</v>
      </c>
      <c r="AL1367">
        <v>1</v>
      </c>
      <c r="AN1367">
        <v>0</v>
      </c>
      <c r="AO1367">
        <v>1</v>
      </c>
      <c r="AP1367">
        <v>0</v>
      </c>
      <c r="AQ1367">
        <v>0</v>
      </c>
      <c r="AR1367">
        <v>0</v>
      </c>
      <c r="AS1367" t="s">
        <v>3</v>
      </c>
      <c r="AT1367">
        <v>7.95</v>
      </c>
      <c r="AU1367" t="s">
        <v>3</v>
      </c>
      <c r="AV1367">
        <v>0</v>
      </c>
      <c r="AW1367">
        <v>2</v>
      </c>
      <c r="AX1367">
        <v>33361096</v>
      </c>
      <c r="AY1367">
        <v>1</v>
      </c>
      <c r="AZ1367">
        <v>0</v>
      </c>
      <c r="BA1367">
        <v>1680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CX1367">
        <f>Y1367*Source!I1282</f>
        <v>0.24962999999999999</v>
      </c>
      <c r="CY1367">
        <f>AA1367</f>
        <v>39.020000000000003</v>
      </c>
      <c r="CZ1367">
        <f>AE1367</f>
        <v>39.020000000000003</v>
      </c>
      <c r="DA1367">
        <f>AI1367</f>
        <v>1</v>
      </c>
      <c r="DB1367">
        <f>ROUND(ROUND(AT1367*CZ1367,2),2)</f>
        <v>310.20999999999998</v>
      </c>
      <c r="DC1367">
        <f>ROUND(ROUND(AT1367*AG1367,2),2)</f>
        <v>0</v>
      </c>
    </row>
    <row r="1368" spans="1:107">
      <c r="A1368">
        <f>ROW(Source!A1282)</f>
        <v>1282</v>
      </c>
      <c r="B1368">
        <v>33304960</v>
      </c>
      <c r="C1368">
        <v>33361077</v>
      </c>
      <c r="D1368">
        <v>31179550</v>
      </c>
      <c r="E1368">
        <v>1</v>
      </c>
      <c r="F1368">
        <v>1</v>
      </c>
      <c r="G1368">
        <v>1</v>
      </c>
      <c r="H1368">
        <v>3</v>
      </c>
      <c r="I1368" t="s">
        <v>861</v>
      </c>
      <c r="J1368" t="s">
        <v>862</v>
      </c>
      <c r="K1368" t="s">
        <v>863</v>
      </c>
      <c r="L1368">
        <v>1348</v>
      </c>
      <c r="N1368">
        <v>1009</v>
      </c>
      <c r="O1368" t="s">
        <v>32</v>
      </c>
      <c r="P1368" t="s">
        <v>32</v>
      </c>
      <c r="Q1368">
        <v>1000</v>
      </c>
      <c r="W1368">
        <v>0</v>
      </c>
      <c r="X1368">
        <v>-1068056325</v>
      </c>
      <c r="Y1368">
        <v>3.3E-4</v>
      </c>
      <c r="AA1368">
        <v>10362</v>
      </c>
      <c r="AB1368">
        <v>0</v>
      </c>
      <c r="AC1368">
        <v>0</v>
      </c>
      <c r="AD1368">
        <v>0</v>
      </c>
      <c r="AE1368">
        <v>10362</v>
      </c>
      <c r="AF1368">
        <v>0</v>
      </c>
      <c r="AG1368">
        <v>0</v>
      </c>
      <c r="AH1368">
        <v>0</v>
      </c>
      <c r="AI1368">
        <v>1</v>
      </c>
      <c r="AJ1368">
        <v>1</v>
      </c>
      <c r="AK1368">
        <v>1</v>
      </c>
      <c r="AL1368">
        <v>1</v>
      </c>
      <c r="AN1368">
        <v>0</v>
      </c>
      <c r="AO1368">
        <v>1</v>
      </c>
      <c r="AP1368">
        <v>0</v>
      </c>
      <c r="AQ1368">
        <v>0</v>
      </c>
      <c r="AR1368">
        <v>0</v>
      </c>
      <c r="AS1368" t="s">
        <v>3</v>
      </c>
      <c r="AT1368">
        <v>3.3E-4</v>
      </c>
      <c r="AU1368" t="s">
        <v>3</v>
      </c>
      <c r="AV1368">
        <v>0</v>
      </c>
      <c r="AW1368">
        <v>2</v>
      </c>
      <c r="AX1368">
        <v>33361097</v>
      </c>
      <c r="AY1368">
        <v>1</v>
      </c>
      <c r="AZ1368">
        <v>0</v>
      </c>
      <c r="BA1368">
        <v>1681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CX1368">
        <f>Y1368*Source!I1282</f>
        <v>1.0361999999999998E-5</v>
      </c>
      <c r="CY1368">
        <f>AA1368</f>
        <v>10362</v>
      </c>
      <c r="CZ1368">
        <f>AE1368</f>
        <v>10362</v>
      </c>
      <c r="DA1368">
        <f>AI1368</f>
        <v>1</v>
      </c>
      <c r="DB1368">
        <f>ROUND(ROUND(AT1368*CZ1368,2),2)</f>
        <v>3.42</v>
      </c>
      <c r="DC1368">
        <f>ROUND(ROUND(AT1368*AG1368,2),2)</f>
        <v>0</v>
      </c>
    </row>
    <row r="1369" spans="1:107">
      <c r="A1369">
        <f>ROW(Source!A1282)</f>
        <v>1282</v>
      </c>
      <c r="B1369">
        <v>33304960</v>
      </c>
      <c r="C1369">
        <v>33361077</v>
      </c>
      <c r="D1369">
        <v>31180727</v>
      </c>
      <c r="E1369">
        <v>1</v>
      </c>
      <c r="F1369">
        <v>1</v>
      </c>
      <c r="G1369">
        <v>1</v>
      </c>
      <c r="H1369">
        <v>3</v>
      </c>
      <c r="I1369" t="s">
        <v>844</v>
      </c>
      <c r="J1369" t="s">
        <v>845</v>
      </c>
      <c r="K1369" t="s">
        <v>846</v>
      </c>
      <c r="L1369">
        <v>1348</v>
      </c>
      <c r="N1369">
        <v>1009</v>
      </c>
      <c r="O1369" t="s">
        <v>32</v>
      </c>
      <c r="P1369" t="s">
        <v>32</v>
      </c>
      <c r="Q1369">
        <v>1000</v>
      </c>
      <c r="W1369">
        <v>0</v>
      </c>
      <c r="X1369">
        <v>-437906794</v>
      </c>
      <c r="Y1369">
        <v>6.0000000000000001E-3</v>
      </c>
      <c r="AA1369">
        <v>9040.01</v>
      </c>
      <c r="AB1369">
        <v>0</v>
      </c>
      <c r="AC1369">
        <v>0</v>
      </c>
      <c r="AD1369">
        <v>0</v>
      </c>
      <c r="AE1369">
        <v>9040.01</v>
      </c>
      <c r="AF1369">
        <v>0</v>
      </c>
      <c r="AG1369">
        <v>0</v>
      </c>
      <c r="AH1369">
        <v>0</v>
      </c>
      <c r="AI1369">
        <v>1</v>
      </c>
      <c r="AJ1369">
        <v>1</v>
      </c>
      <c r="AK1369">
        <v>1</v>
      </c>
      <c r="AL1369">
        <v>1</v>
      </c>
      <c r="AN1369">
        <v>0</v>
      </c>
      <c r="AO1369">
        <v>1</v>
      </c>
      <c r="AP1369">
        <v>0</v>
      </c>
      <c r="AQ1369">
        <v>0</v>
      </c>
      <c r="AR1369">
        <v>0</v>
      </c>
      <c r="AS1369" t="s">
        <v>3</v>
      </c>
      <c r="AT1369">
        <v>6.0000000000000001E-3</v>
      </c>
      <c r="AU1369" t="s">
        <v>3</v>
      </c>
      <c r="AV1369">
        <v>0</v>
      </c>
      <c r="AW1369">
        <v>2</v>
      </c>
      <c r="AX1369">
        <v>33361098</v>
      </c>
      <c r="AY1369">
        <v>1</v>
      </c>
      <c r="AZ1369">
        <v>0</v>
      </c>
      <c r="BA1369">
        <v>1682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CX1369">
        <f>Y1369*Source!I1282</f>
        <v>1.884E-4</v>
      </c>
      <c r="CY1369">
        <f>AA1369</f>
        <v>9040.01</v>
      </c>
      <c r="CZ1369">
        <f>AE1369</f>
        <v>9040.01</v>
      </c>
      <c r="DA1369">
        <f>AI1369</f>
        <v>1</v>
      </c>
      <c r="DB1369">
        <f>ROUND(ROUND(AT1369*CZ1369,2),2)</f>
        <v>54.24</v>
      </c>
      <c r="DC1369">
        <f>ROUND(ROUND(AT1369*AG1369,2),2)</f>
        <v>0</v>
      </c>
    </row>
    <row r="1370" spans="1:107">
      <c r="A1370">
        <f>ROW(Source!A1282)</f>
        <v>1282</v>
      </c>
      <c r="B1370">
        <v>33304960</v>
      </c>
      <c r="C1370">
        <v>33361077</v>
      </c>
      <c r="D1370">
        <v>31181610</v>
      </c>
      <c r="E1370">
        <v>1</v>
      </c>
      <c r="F1370">
        <v>1</v>
      </c>
      <c r="G1370">
        <v>1</v>
      </c>
      <c r="H1370">
        <v>3</v>
      </c>
      <c r="I1370" t="s">
        <v>847</v>
      </c>
      <c r="J1370" t="s">
        <v>848</v>
      </c>
      <c r="K1370" t="s">
        <v>849</v>
      </c>
      <c r="L1370">
        <v>1346</v>
      </c>
      <c r="N1370">
        <v>1009</v>
      </c>
      <c r="O1370" t="s">
        <v>78</v>
      </c>
      <c r="P1370" t="s">
        <v>78</v>
      </c>
      <c r="Q1370">
        <v>1</v>
      </c>
      <c r="W1370">
        <v>0</v>
      </c>
      <c r="X1370">
        <v>-731615568</v>
      </c>
      <c r="Y1370">
        <v>9.09</v>
      </c>
      <c r="AA1370">
        <v>23.09</v>
      </c>
      <c r="AB1370">
        <v>0</v>
      </c>
      <c r="AC1370">
        <v>0</v>
      </c>
      <c r="AD1370">
        <v>0</v>
      </c>
      <c r="AE1370">
        <v>23.09</v>
      </c>
      <c r="AF1370">
        <v>0</v>
      </c>
      <c r="AG1370">
        <v>0</v>
      </c>
      <c r="AH1370">
        <v>0</v>
      </c>
      <c r="AI1370">
        <v>1</v>
      </c>
      <c r="AJ1370">
        <v>1</v>
      </c>
      <c r="AK1370">
        <v>1</v>
      </c>
      <c r="AL1370">
        <v>1</v>
      </c>
      <c r="AN1370">
        <v>0</v>
      </c>
      <c r="AO1370">
        <v>1</v>
      </c>
      <c r="AP1370">
        <v>0</v>
      </c>
      <c r="AQ1370">
        <v>0</v>
      </c>
      <c r="AR1370">
        <v>0</v>
      </c>
      <c r="AS1370" t="s">
        <v>3</v>
      </c>
      <c r="AT1370">
        <v>9.09</v>
      </c>
      <c r="AU1370" t="s">
        <v>3</v>
      </c>
      <c r="AV1370">
        <v>0</v>
      </c>
      <c r="AW1370">
        <v>2</v>
      </c>
      <c r="AX1370">
        <v>33361099</v>
      </c>
      <c r="AY1370">
        <v>1</v>
      </c>
      <c r="AZ1370">
        <v>0</v>
      </c>
      <c r="BA1370">
        <v>1683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CX1370">
        <f>Y1370*Source!I1282</f>
        <v>0.28542599999999996</v>
      </c>
      <c r="CY1370">
        <f>AA1370</f>
        <v>23.09</v>
      </c>
      <c r="CZ1370">
        <f>AE1370</f>
        <v>23.09</v>
      </c>
      <c r="DA1370">
        <f>AI1370</f>
        <v>1</v>
      </c>
      <c r="DB1370">
        <f>ROUND(ROUND(AT1370*CZ1370,2),2)</f>
        <v>209.89</v>
      </c>
      <c r="DC1370">
        <f>ROUND(ROUND(AT1370*AG1370,2),2)</f>
        <v>0</v>
      </c>
    </row>
    <row r="1371" spans="1:107">
      <c r="A1371">
        <f>ROW(Source!A1326)</f>
        <v>1326</v>
      </c>
      <c r="B1371">
        <v>33304975</v>
      </c>
      <c r="C1371">
        <v>33361278</v>
      </c>
      <c r="D1371">
        <v>31172061</v>
      </c>
      <c r="E1371">
        <v>1</v>
      </c>
      <c r="F1371">
        <v>1</v>
      </c>
      <c r="G1371">
        <v>1</v>
      </c>
      <c r="H1371">
        <v>1</v>
      </c>
      <c r="I1371" t="s">
        <v>850</v>
      </c>
      <c r="J1371" t="s">
        <v>3</v>
      </c>
      <c r="K1371" t="s">
        <v>851</v>
      </c>
      <c r="L1371">
        <v>1191</v>
      </c>
      <c r="N1371">
        <v>1013</v>
      </c>
      <c r="O1371" t="s">
        <v>831</v>
      </c>
      <c r="P1371" t="s">
        <v>831</v>
      </c>
      <c r="Q1371">
        <v>1</v>
      </c>
      <c r="W1371">
        <v>0</v>
      </c>
      <c r="X1371">
        <v>-784637506</v>
      </c>
      <c r="Y1371">
        <v>8.2109999999999985</v>
      </c>
      <c r="AA1371">
        <v>0</v>
      </c>
      <c r="AB1371">
        <v>0</v>
      </c>
      <c r="AC1371">
        <v>0</v>
      </c>
      <c r="AD1371">
        <v>8.74</v>
      </c>
      <c r="AE1371">
        <v>0</v>
      </c>
      <c r="AF1371">
        <v>0</v>
      </c>
      <c r="AG1371">
        <v>0</v>
      </c>
      <c r="AH1371">
        <v>8.74</v>
      </c>
      <c r="AI1371">
        <v>1</v>
      </c>
      <c r="AJ1371">
        <v>1</v>
      </c>
      <c r="AK1371">
        <v>1</v>
      </c>
      <c r="AL1371">
        <v>1</v>
      </c>
      <c r="AN1371">
        <v>0</v>
      </c>
      <c r="AO1371">
        <v>1</v>
      </c>
      <c r="AP1371">
        <v>1</v>
      </c>
      <c r="AQ1371">
        <v>0</v>
      </c>
      <c r="AR1371">
        <v>0</v>
      </c>
      <c r="AS1371" t="s">
        <v>3</v>
      </c>
      <c r="AT1371">
        <v>5.95</v>
      </c>
      <c r="AU1371" t="s">
        <v>22</v>
      </c>
      <c r="AV1371">
        <v>1</v>
      </c>
      <c r="AW1371">
        <v>2</v>
      </c>
      <c r="AX1371">
        <v>33361288</v>
      </c>
      <c r="AY1371">
        <v>1</v>
      </c>
      <c r="AZ1371">
        <v>0</v>
      </c>
      <c r="BA1371">
        <v>1689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CX1371">
        <f>Y1371*Source!I1326</f>
        <v>16.421999999999997</v>
      </c>
      <c r="CY1371">
        <f>AD1371</f>
        <v>8.74</v>
      </c>
      <c r="CZ1371">
        <f>AH1371</f>
        <v>8.74</v>
      </c>
      <c r="DA1371">
        <f>AL1371</f>
        <v>1</v>
      </c>
      <c r="DB1371">
        <f>ROUND(((ROUND(AT1371*CZ1371,2)*1.2)*1.15),2)</f>
        <v>71.760000000000005</v>
      </c>
      <c r="DC1371">
        <f>ROUND(((ROUND(AT1371*AG1371,2)*1.2)*1.15),2)</f>
        <v>0</v>
      </c>
    </row>
    <row r="1372" spans="1:107">
      <c r="A1372">
        <f>ROW(Source!A1326)</f>
        <v>1326</v>
      </c>
      <c r="B1372">
        <v>33304975</v>
      </c>
      <c r="C1372">
        <v>33361278</v>
      </c>
      <c r="D1372">
        <v>31172011</v>
      </c>
      <c r="E1372">
        <v>1</v>
      </c>
      <c r="F1372">
        <v>1</v>
      </c>
      <c r="G1372">
        <v>1</v>
      </c>
      <c r="H1372">
        <v>1</v>
      </c>
      <c r="I1372" t="s">
        <v>832</v>
      </c>
      <c r="J1372" t="s">
        <v>3</v>
      </c>
      <c r="K1372" t="s">
        <v>833</v>
      </c>
      <c r="L1372">
        <v>1191</v>
      </c>
      <c r="N1372">
        <v>1013</v>
      </c>
      <c r="O1372" t="s">
        <v>831</v>
      </c>
      <c r="P1372" t="s">
        <v>831</v>
      </c>
      <c r="Q1372">
        <v>1</v>
      </c>
      <c r="W1372">
        <v>0</v>
      </c>
      <c r="X1372">
        <v>-1417349443</v>
      </c>
      <c r="Y1372">
        <v>0.04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1</v>
      </c>
      <c r="AJ1372">
        <v>1</v>
      </c>
      <c r="AK1372">
        <v>1</v>
      </c>
      <c r="AL1372">
        <v>1</v>
      </c>
      <c r="AN1372">
        <v>0</v>
      </c>
      <c r="AO1372">
        <v>1</v>
      </c>
      <c r="AP1372">
        <v>0</v>
      </c>
      <c r="AQ1372">
        <v>0</v>
      </c>
      <c r="AR1372">
        <v>0</v>
      </c>
      <c r="AS1372" t="s">
        <v>3</v>
      </c>
      <c r="AT1372">
        <v>0.04</v>
      </c>
      <c r="AU1372" t="s">
        <v>3</v>
      </c>
      <c r="AV1372">
        <v>2</v>
      </c>
      <c r="AW1372">
        <v>2</v>
      </c>
      <c r="AX1372">
        <v>33361289</v>
      </c>
      <c r="AY1372">
        <v>1</v>
      </c>
      <c r="AZ1372">
        <v>2048</v>
      </c>
      <c r="BA1372">
        <v>1690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CX1372">
        <f>Y1372*Source!I1326</f>
        <v>0.08</v>
      </c>
      <c r="CY1372">
        <f>AD1372</f>
        <v>0</v>
      </c>
      <c r="CZ1372">
        <f>AH1372</f>
        <v>0</v>
      </c>
      <c r="DA1372">
        <f>AL1372</f>
        <v>1</v>
      </c>
      <c r="DB1372">
        <f>ROUND(ROUND(AT1372*CZ1372,2),2)</f>
        <v>0</v>
      </c>
      <c r="DC1372">
        <f>ROUND(ROUND(AT1372*AG1372,2),2)</f>
        <v>0</v>
      </c>
    </row>
    <row r="1373" spans="1:107">
      <c r="A1373">
        <f>ROW(Source!A1326)</f>
        <v>1326</v>
      </c>
      <c r="B1373">
        <v>33304975</v>
      </c>
      <c r="C1373">
        <v>33361278</v>
      </c>
      <c r="D1373">
        <v>31258491</v>
      </c>
      <c r="E1373">
        <v>1</v>
      </c>
      <c r="F1373">
        <v>1</v>
      </c>
      <c r="G1373">
        <v>1</v>
      </c>
      <c r="H1373">
        <v>2</v>
      </c>
      <c r="I1373" t="s">
        <v>834</v>
      </c>
      <c r="J1373" t="s">
        <v>835</v>
      </c>
      <c r="K1373" t="s">
        <v>836</v>
      </c>
      <c r="L1373">
        <v>1368</v>
      </c>
      <c r="N1373">
        <v>1011</v>
      </c>
      <c r="O1373" t="s">
        <v>837</v>
      </c>
      <c r="P1373" t="s">
        <v>837</v>
      </c>
      <c r="Q1373">
        <v>1</v>
      </c>
      <c r="W1373">
        <v>0</v>
      </c>
      <c r="X1373">
        <v>-1718674368</v>
      </c>
      <c r="Y1373">
        <v>1.4999999999999999E-2</v>
      </c>
      <c r="AA1373">
        <v>0</v>
      </c>
      <c r="AB1373">
        <v>111.99</v>
      </c>
      <c r="AC1373">
        <v>13.5</v>
      </c>
      <c r="AD1373">
        <v>0</v>
      </c>
      <c r="AE1373">
        <v>0</v>
      </c>
      <c r="AF1373">
        <v>111.99</v>
      </c>
      <c r="AG1373">
        <v>13.5</v>
      </c>
      <c r="AH1373">
        <v>0</v>
      </c>
      <c r="AI1373">
        <v>1</v>
      </c>
      <c r="AJ1373">
        <v>1</v>
      </c>
      <c r="AK1373">
        <v>1</v>
      </c>
      <c r="AL1373">
        <v>1</v>
      </c>
      <c r="AN1373">
        <v>0</v>
      </c>
      <c r="AO1373">
        <v>1</v>
      </c>
      <c r="AP1373">
        <v>1</v>
      </c>
      <c r="AQ1373">
        <v>0</v>
      </c>
      <c r="AR1373">
        <v>0</v>
      </c>
      <c r="AS1373" t="s">
        <v>3</v>
      </c>
      <c r="AT1373">
        <v>0.01</v>
      </c>
      <c r="AU1373" t="s">
        <v>21</v>
      </c>
      <c r="AV1373">
        <v>0</v>
      </c>
      <c r="AW1373">
        <v>2</v>
      </c>
      <c r="AX1373">
        <v>33361290</v>
      </c>
      <c r="AY1373">
        <v>1</v>
      </c>
      <c r="AZ1373">
        <v>0</v>
      </c>
      <c r="BA1373">
        <v>1691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CX1373">
        <f>Y1373*Source!I1326</f>
        <v>0.03</v>
      </c>
      <c r="CY1373">
        <f>AB1373</f>
        <v>111.99</v>
      </c>
      <c r="CZ1373">
        <f>AF1373</f>
        <v>111.99</v>
      </c>
      <c r="DA1373">
        <f>AJ1373</f>
        <v>1</v>
      </c>
      <c r="DB1373">
        <f>ROUND(((ROUND(AT1373*CZ1373,2)*1.2)*1.25),2)</f>
        <v>1.68</v>
      </c>
      <c r="DC1373">
        <f>ROUND(((ROUND(AT1373*AG1373,2)*1.2)*1.25),2)</f>
        <v>0.21</v>
      </c>
    </row>
    <row r="1374" spans="1:107">
      <c r="A1374">
        <f>ROW(Source!A1326)</f>
        <v>1326</v>
      </c>
      <c r="B1374">
        <v>33304975</v>
      </c>
      <c r="C1374">
        <v>33361278</v>
      </c>
      <c r="D1374">
        <v>31258691</v>
      </c>
      <c r="E1374">
        <v>1</v>
      </c>
      <c r="F1374">
        <v>1</v>
      </c>
      <c r="G1374">
        <v>1</v>
      </c>
      <c r="H1374">
        <v>2</v>
      </c>
      <c r="I1374" t="s">
        <v>838</v>
      </c>
      <c r="J1374" t="s">
        <v>839</v>
      </c>
      <c r="K1374" t="s">
        <v>840</v>
      </c>
      <c r="L1374">
        <v>1368</v>
      </c>
      <c r="N1374">
        <v>1011</v>
      </c>
      <c r="O1374" t="s">
        <v>837</v>
      </c>
      <c r="P1374" t="s">
        <v>837</v>
      </c>
      <c r="Q1374">
        <v>1</v>
      </c>
      <c r="W1374">
        <v>0</v>
      </c>
      <c r="X1374">
        <v>1373224040</v>
      </c>
      <c r="Y1374">
        <v>2.04</v>
      </c>
      <c r="AA1374">
        <v>0</v>
      </c>
      <c r="AB1374">
        <v>3.12</v>
      </c>
      <c r="AC1374">
        <v>0</v>
      </c>
      <c r="AD1374">
        <v>0</v>
      </c>
      <c r="AE1374">
        <v>0</v>
      </c>
      <c r="AF1374">
        <v>3.12</v>
      </c>
      <c r="AG1374">
        <v>0</v>
      </c>
      <c r="AH1374">
        <v>0</v>
      </c>
      <c r="AI1374">
        <v>1</v>
      </c>
      <c r="AJ1374">
        <v>1</v>
      </c>
      <c r="AK1374">
        <v>1</v>
      </c>
      <c r="AL1374">
        <v>1</v>
      </c>
      <c r="AN1374">
        <v>0</v>
      </c>
      <c r="AO1374">
        <v>1</v>
      </c>
      <c r="AP1374">
        <v>1</v>
      </c>
      <c r="AQ1374">
        <v>0</v>
      </c>
      <c r="AR1374">
        <v>0</v>
      </c>
      <c r="AS1374" t="s">
        <v>3</v>
      </c>
      <c r="AT1374">
        <v>1.36</v>
      </c>
      <c r="AU1374" t="s">
        <v>21</v>
      </c>
      <c r="AV1374">
        <v>0</v>
      </c>
      <c r="AW1374">
        <v>2</v>
      </c>
      <c r="AX1374">
        <v>33361291</v>
      </c>
      <c r="AY1374">
        <v>1</v>
      </c>
      <c r="AZ1374">
        <v>0</v>
      </c>
      <c r="BA1374">
        <v>1692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CX1374">
        <f>Y1374*Source!I1326</f>
        <v>4.08</v>
      </c>
      <c r="CY1374">
        <f>AB1374</f>
        <v>3.12</v>
      </c>
      <c r="CZ1374">
        <f>AF1374</f>
        <v>3.12</v>
      </c>
      <c r="DA1374">
        <f>AJ1374</f>
        <v>1</v>
      </c>
      <c r="DB1374">
        <f>ROUND(((ROUND(AT1374*CZ1374,2)*1.2)*1.25),2)</f>
        <v>6.36</v>
      </c>
      <c r="DC1374">
        <f>ROUND(((ROUND(AT1374*AG1374,2)*1.2)*1.25),2)</f>
        <v>0</v>
      </c>
    </row>
    <row r="1375" spans="1:107">
      <c r="A1375">
        <f>ROW(Source!A1326)</f>
        <v>1326</v>
      </c>
      <c r="B1375">
        <v>33304975</v>
      </c>
      <c r="C1375">
        <v>33361278</v>
      </c>
      <c r="D1375">
        <v>31259879</v>
      </c>
      <c r="E1375">
        <v>1</v>
      </c>
      <c r="F1375">
        <v>1</v>
      </c>
      <c r="G1375">
        <v>1</v>
      </c>
      <c r="H1375">
        <v>2</v>
      </c>
      <c r="I1375" t="s">
        <v>841</v>
      </c>
      <c r="J1375" t="s">
        <v>842</v>
      </c>
      <c r="K1375" t="s">
        <v>843</v>
      </c>
      <c r="L1375">
        <v>1368</v>
      </c>
      <c r="N1375">
        <v>1011</v>
      </c>
      <c r="O1375" t="s">
        <v>837</v>
      </c>
      <c r="P1375" t="s">
        <v>837</v>
      </c>
      <c r="Q1375">
        <v>1</v>
      </c>
      <c r="W1375">
        <v>0</v>
      </c>
      <c r="X1375">
        <v>1372534845</v>
      </c>
      <c r="Y1375">
        <v>4.4999999999999998E-2</v>
      </c>
      <c r="AA1375">
        <v>0</v>
      </c>
      <c r="AB1375">
        <v>65.709999999999994</v>
      </c>
      <c r="AC1375">
        <v>11.6</v>
      </c>
      <c r="AD1375">
        <v>0</v>
      </c>
      <c r="AE1375">
        <v>0</v>
      </c>
      <c r="AF1375">
        <v>65.709999999999994</v>
      </c>
      <c r="AG1375">
        <v>11.6</v>
      </c>
      <c r="AH1375">
        <v>0</v>
      </c>
      <c r="AI1375">
        <v>1</v>
      </c>
      <c r="AJ1375">
        <v>1</v>
      </c>
      <c r="AK1375">
        <v>1</v>
      </c>
      <c r="AL1375">
        <v>1</v>
      </c>
      <c r="AN1375">
        <v>0</v>
      </c>
      <c r="AO1375">
        <v>1</v>
      </c>
      <c r="AP1375">
        <v>1</v>
      </c>
      <c r="AQ1375">
        <v>0</v>
      </c>
      <c r="AR1375">
        <v>0</v>
      </c>
      <c r="AS1375" t="s">
        <v>3</v>
      </c>
      <c r="AT1375">
        <v>0.03</v>
      </c>
      <c r="AU1375" t="s">
        <v>21</v>
      </c>
      <c r="AV1375">
        <v>0</v>
      </c>
      <c r="AW1375">
        <v>2</v>
      </c>
      <c r="AX1375">
        <v>33361292</v>
      </c>
      <c r="AY1375">
        <v>1</v>
      </c>
      <c r="AZ1375">
        <v>0</v>
      </c>
      <c r="BA1375">
        <v>1693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CX1375">
        <f>Y1375*Source!I1326</f>
        <v>0.09</v>
      </c>
      <c r="CY1375">
        <f>AB1375</f>
        <v>65.709999999999994</v>
      </c>
      <c r="CZ1375">
        <f>AF1375</f>
        <v>65.709999999999994</v>
      </c>
      <c r="DA1375">
        <f>AJ1375</f>
        <v>1</v>
      </c>
      <c r="DB1375">
        <f>ROUND(((ROUND(AT1375*CZ1375,2)*1.2)*1.25),2)</f>
        <v>2.96</v>
      </c>
      <c r="DC1375">
        <f>ROUND(((ROUND(AT1375*AG1375,2)*1.2)*1.25),2)</f>
        <v>0.53</v>
      </c>
    </row>
    <row r="1376" spans="1:107">
      <c r="A1376">
        <f>ROW(Source!A1326)</f>
        <v>1326</v>
      </c>
      <c r="B1376">
        <v>33304975</v>
      </c>
      <c r="C1376">
        <v>33361278</v>
      </c>
      <c r="D1376">
        <v>31175973</v>
      </c>
      <c r="E1376">
        <v>1</v>
      </c>
      <c r="F1376">
        <v>1</v>
      </c>
      <c r="G1376">
        <v>1</v>
      </c>
      <c r="H1376">
        <v>3</v>
      </c>
      <c r="I1376" t="s">
        <v>889</v>
      </c>
      <c r="J1376" t="s">
        <v>890</v>
      </c>
      <c r="K1376" t="s">
        <v>891</v>
      </c>
      <c r="L1376">
        <v>1348</v>
      </c>
      <c r="N1376">
        <v>1009</v>
      </c>
      <c r="O1376" t="s">
        <v>32</v>
      </c>
      <c r="P1376" t="s">
        <v>32</v>
      </c>
      <c r="Q1376">
        <v>1000</v>
      </c>
      <c r="W1376">
        <v>0</v>
      </c>
      <c r="X1376">
        <v>731670393</v>
      </c>
      <c r="Y1376">
        <v>2.9999999999999997E-4</v>
      </c>
      <c r="AA1376">
        <v>26499</v>
      </c>
      <c r="AB1376">
        <v>0</v>
      </c>
      <c r="AC1376">
        <v>0</v>
      </c>
      <c r="AD1376">
        <v>0</v>
      </c>
      <c r="AE1376">
        <v>26499</v>
      </c>
      <c r="AF1376">
        <v>0</v>
      </c>
      <c r="AG1376">
        <v>0</v>
      </c>
      <c r="AH1376">
        <v>0</v>
      </c>
      <c r="AI1376">
        <v>1</v>
      </c>
      <c r="AJ1376">
        <v>1</v>
      </c>
      <c r="AK1376">
        <v>1</v>
      </c>
      <c r="AL1376">
        <v>1</v>
      </c>
      <c r="AN1376">
        <v>0</v>
      </c>
      <c r="AO1376">
        <v>1</v>
      </c>
      <c r="AP1376">
        <v>0</v>
      </c>
      <c r="AQ1376">
        <v>0</v>
      </c>
      <c r="AR1376">
        <v>0</v>
      </c>
      <c r="AS1376" t="s">
        <v>3</v>
      </c>
      <c r="AT1376">
        <v>2.9999999999999997E-4</v>
      </c>
      <c r="AU1376" t="s">
        <v>3</v>
      </c>
      <c r="AV1376">
        <v>0</v>
      </c>
      <c r="AW1376">
        <v>2</v>
      </c>
      <c r="AX1376">
        <v>33361293</v>
      </c>
      <c r="AY1376">
        <v>1</v>
      </c>
      <c r="AZ1376">
        <v>0</v>
      </c>
      <c r="BA1376">
        <v>1694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CX1376">
        <f>Y1376*Source!I1326</f>
        <v>5.9999999999999995E-4</v>
      </c>
      <c r="CY1376">
        <f>AA1376</f>
        <v>26499</v>
      </c>
      <c r="CZ1376">
        <f>AE1376</f>
        <v>26499</v>
      </c>
      <c r="DA1376">
        <f>AI1376</f>
        <v>1</v>
      </c>
      <c r="DB1376">
        <f>ROUND(ROUND(AT1376*CZ1376,2),2)</f>
        <v>7.95</v>
      </c>
      <c r="DC1376">
        <f>ROUND(ROUND(AT1376*AG1376,2),2)</f>
        <v>0</v>
      </c>
    </row>
    <row r="1377" spans="1:107">
      <c r="A1377">
        <f>ROW(Source!A1326)</f>
        <v>1326</v>
      </c>
      <c r="B1377">
        <v>33304975</v>
      </c>
      <c r="C1377">
        <v>33361278</v>
      </c>
      <c r="D1377">
        <v>31180727</v>
      </c>
      <c r="E1377">
        <v>1</v>
      </c>
      <c r="F1377">
        <v>1</v>
      </c>
      <c r="G1377">
        <v>1</v>
      </c>
      <c r="H1377">
        <v>3</v>
      </c>
      <c r="I1377" t="s">
        <v>844</v>
      </c>
      <c r="J1377" t="s">
        <v>845</v>
      </c>
      <c r="K1377" t="s">
        <v>846</v>
      </c>
      <c r="L1377">
        <v>1348</v>
      </c>
      <c r="N1377">
        <v>1009</v>
      </c>
      <c r="O1377" t="s">
        <v>32</v>
      </c>
      <c r="P1377" t="s">
        <v>32</v>
      </c>
      <c r="Q1377">
        <v>1000</v>
      </c>
      <c r="W1377">
        <v>0</v>
      </c>
      <c r="X1377">
        <v>-437906794</v>
      </c>
      <c r="Y1377">
        <v>8.0000000000000004E-4</v>
      </c>
      <c r="AA1377">
        <v>9040.01</v>
      </c>
      <c r="AB1377">
        <v>0</v>
      </c>
      <c r="AC1377">
        <v>0</v>
      </c>
      <c r="AD1377">
        <v>0</v>
      </c>
      <c r="AE1377">
        <v>9040.01</v>
      </c>
      <c r="AF1377">
        <v>0</v>
      </c>
      <c r="AG1377">
        <v>0</v>
      </c>
      <c r="AH1377">
        <v>0</v>
      </c>
      <c r="AI1377">
        <v>1</v>
      </c>
      <c r="AJ1377">
        <v>1</v>
      </c>
      <c r="AK1377">
        <v>1</v>
      </c>
      <c r="AL1377">
        <v>1</v>
      </c>
      <c r="AN1377">
        <v>0</v>
      </c>
      <c r="AO1377">
        <v>1</v>
      </c>
      <c r="AP1377">
        <v>0</v>
      </c>
      <c r="AQ1377">
        <v>0</v>
      </c>
      <c r="AR1377">
        <v>0</v>
      </c>
      <c r="AS1377" t="s">
        <v>3</v>
      </c>
      <c r="AT1377">
        <v>8.0000000000000004E-4</v>
      </c>
      <c r="AU1377" t="s">
        <v>3</v>
      </c>
      <c r="AV1377">
        <v>0</v>
      </c>
      <c r="AW1377">
        <v>2</v>
      </c>
      <c r="AX1377">
        <v>33361294</v>
      </c>
      <c r="AY1377">
        <v>1</v>
      </c>
      <c r="AZ1377">
        <v>0</v>
      </c>
      <c r="BA1377">
        <v>1695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CX1377">
        <f>Y1377*Source!I1326</f>
        <v>1.6000000000000001E-3</v>
      </c>
      <c r="CY1377">
        <f>AA1377</f>
        <v>9040.01</v>
      </c>
      <c r="CZ1377">
        <f>AE1377</f>
        <v>9040.01</v>
      </c>
      <c r="DA1377">
        <f>AI1377</f>
        <v>1</v>
      </c>
      <c r="DB1377">
        <f>ROUND(ROUND(AT1377*CZ1377,2),2)</f>
        <v>7.23</v>
      </c>
      <c r="DC1377">
        <f>ROUND(ROUND(AT1377*AG1377,2),2)</f>
        <v>0</v>
      </c>
    </row>
    <row r="1378" spans="1:107">
      <c r="A1378">
        <f>ROW(Source!A1326)</f>
        <v>1326</v>
      </c>
      <c r="B1378">
        <v>33304975</v>
      </c>
      <c r="C1378">
        <v>33361278</v>
      </c>
      <c r="D1378">
        <v>31181610</v>
      </c>
      <c r="E1378">
        <v>1</v>
      </c>
      <c r="F1378">
        <v>1</v>
      </c>
      <c r="G1378">
        <v>1</v>
      </c>
      <c r="H1378">
        <v>3</v>
      </c>
      <c r="I1378" t="s">
        <v>847</v>
      </c>
      <c r="J1378" t="s">
        <v>848</v>
      </c>
      <c r="K1378" t="s">
        <v>849</v>
      </c>
      <c r="L1378">
        <v>1346</v>
      </c>
      <c r="N1378">
        <v>1009</v>
      </c>
      <c r="O1378" t="s">
        <v>78</v>
      </c>
      <c r="P1378" t="s">
        <v>78</v>
      </c>
      <c r="Q1378">
        <v>1</v>
      </c>
      <c r="W1378">
        <v>0</v>
      </c>
      <c r="X1378">
        <v>-731615568</v>
      </c>
      <c r="Y1378">
        <v>0.43</v>
      </c>
      <c r="AA1378">
        <v>23.09</v>
      </c>
      <c r="AB1378">
        <v>0</v>
      </c>
      <c r="AC1378">
        <v>0</v>
      </c>
      <c r="AD1378">
        <v>0</v>
      </c>
      <c r="AE1378">
        <v>23.09</v>
      </c>
      <c r="AF1378">
        <v>0</v>
      </c>
      <c r="AG1378">
        <v>0</v>
      </c>
      <c r="AH1378">
        <v>0</v>
      </c>
      <c r="AI1378">
        <v>1</v>
      </c>
      <c r="AJ1378">
        <v>1</v>
      </c>
      <c r="AK1378">
        <v>1</v>
      </c>
      <c r="AL1378">
        <v>1</v>
      </c>
      <c r="AN1378">
        <v>0</v>
      </c>
      <c r="AO1378">
        <v>1</v>
      </c>
      <c r="AP1378">
        <v>0</v>
      </c>
      <c r="AQ1378">
        <v>0</v>
      </c>
      <c r="AR1378">
        <v>0</v>
      </c>
      <c r="AS1378" t="s">
        <v>3</v>
      </c>
      <c r="AT1378">
        <v>0.43</v>
      </c>
      <c r="AU1378" t="s">
        <v>3</v>
      </c>
      <c r="AV1378">
        <v>0</v>
      </c>
      <c r="AW1378">
        <v>2</v>
      </c>
      <c r="AX1378">
        <v>33361295</v>
      </c>
      <c r="AY1378">
        <v>1</v>
      </c>
      <c r="AZ1378">
        <v>0</v>
      </c>
      <c r="BA1378">
        <v>1696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CX1378">
        <f>Y1378*Source!I1326</f>
        <v>0.86</v>
      </c>
      <c r="CY1378">
        <f>AA1378</f>
        <v>23.09</v>
      </c>
      <c r="CZ1378">
        <f>AE1378</f>
        <v>23.09</v>
      </c>
      <c r="DA1378">
        <f>AI1378</f>
        <v>1</v>
      </c>
      <c r="DB1378">
        <f>ROUND(ROUND(AT1378*CZ1378,2),2)</f>
        <v>9.93</v>
      </c>
      <c r="DC1378">
        <f>ROUND(ROUND(AT1378*AG1378,2),2)</f>
        <v>0</v>
      </c>
    </row>
    <row r="1379" spans="1:107">
      <c r="A1379">
        <f>ROW(Source!A1326)</f>
        <v>1326</v>
      </c>
      <c r="B1379">
        <v>33304975</v>
      </c>
      <c r="C1379">
        <v>33361278</v>
      </c>
      <c r="D1379">
        <v>31238438</v>
      </c>
      <c r="E1379">
        <v>1</v>
      </c>
      <c r="F1379">
        <v>1</v>
      </c>
      <c r="G1379">
        <v>1</v>
      </c>
      <c r="H1379">
        <v>3</v>
      </c>
      <c r="I1379" t="s">
        <v>892</v>
      </c>
      <c r="J1379" t="s">
        <v>893</v>
      </c>
      <c r="K1379" t="s">
        <v>894</v>
      </c>
      <c r="L1379">
        <v>1301</v>
      </c>
      <c r="N1379">
        <v>1003</v>
      </c>
      <c r="O1379" t="s">
        <v>275</v>
      </c>
      <c r="P1379" t="s">
        <v>275</v>
      </c>
      <c r="Q1379">
        <v>1</v>
      </c>
      <c r="W1379">
        <v>0</v>
      </c>
      <c r="X1379">
        <v>2069285701</v>
      </c>
      <c r="Y1379">
        <v>0.39</v>
      </c>
      <c r="AA1379">
        <v>15.33</v>
      </c>
      <c r="AB1379">
        <v>0</v>
      </c>
      <c r="AC1379">
        <v>0</v>
      </c>
      <c r="AD1379">
        <v>0</v>
      </c>
      <c r="AE1379">
        <v>15.33</v>
      </c>
      <c r="AF1379">
        <v>0</v>
      </c>
      <c r="AG1379">
        <v>0</v>
      </c>
      <c r="AH1379">
        <v>0</v>
      </c>
      <c r="AI1379">
        <v>1</v>
      </c>
      <c r="AJ1379">
        <v>1</v>
      </c>
      <c r="AK1379">
        <v>1</v>
      </c>
      <c r="AL1379">
        <v>1</v>
      </c>
      <c r="AN1379">
        <v>0</v>
      </c>
      <c r="AO1379">
        <v>1</v>
      </c>
      <c r="AP1379">
        <v>0</v>
      </c>
      <c r="AQ1379">
        <v>0</v>
      </c>
      <c r="AR1379">
        <v>0</v>
      </c>
      <c r="AS1379" t="s">
        <v>3</v>
      </c>
      <c r="AT1379">
        <v>0.39</v>
      </c>
      <c r="AU1379" t="s">
        <v>3</v>
      </c>
      <c r="AV1379">
        <v>0</v>
      </c>
      <c r="AW1379">
        <v>2</v>
      </c>
      <c r="AX1379">
        <v>33361299</v>
      </c>
      <c r="AY1379">
        <v>1</v>
      </c>
      <c r="AZ1379">
        <v>0</v>
      </c>
      <c r="BA1379">
        <v>1700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CX1379">
        <f>Y1379*Source!I1326</f>
        <v>0.78</v>
      </c>
      <c r="CY1379">
        <f>AA1379</f>
        <v>15.33</v>
      </c>
      <c r="CZ1379">
        <f>AE1379</f>
        <v>15.33</v>
      </c>
      <c r="DA1379">
        <f>AI1379</f>
        <v>1</v>
      </c>
      <c r="DB1379">
        <f>ROUND(ROUND(AT1379*CZ1379,2),2)</f>
        <v>5.98</v>
      </c>
      <c r="DC1379">
        <f>ROUND(ROUND(AT1379*AG1379,2),2)</f>
        <v>0</v>
      </c>
    </row>
    <row r="1380" spans="1:107">
      <c r="A1380">
        <f>ROW(Source!A1327)</f>
        <v>1327</v>
      </c>
      <c r="B1380">
        <v>33304960</v>
      </c>
      <c r="C1380">
        <v>33361278</v>
      </c>
      <c r="D1380">
        <v>31172061</v>
      </c>
      <c r="E1380">
        <v>1</v>
      </c>
      <c r="F1380">
        <v>1</v>
      </c>
      <c r="G1380">
        <v>1</v>
      </c>
      <c r="H1380">
        <v>1</v>
      </c>
      <c r="I1380" t="s">
        <v>850</v>
      </c>
      <c r="J1380" t="s">
        <v>3</v>
      </c>
      <c r="K1380" t="s">
        <v>851</v>
      </c>
      <c r="L1380">
        <v>1191</v>
      </c>
      <c r="N1380">
        <v>1013</v>
      </c>
      <c r="O1380" t="s">
        <v>831</v>
      </c>
      <c r="P1380" t="s">
        <v>831</v>
      </c>
      <c r="Q1380">
        <v>1</v>
      </c>
      <c r="W1380">
        <v>0</v>
      </c>
      <c r="X1380">
        <v>-784637506</v>
      </c>
      <c r="Y1380">
        <v>8.2109999999999985</v>
      </c>
      <c r="AA1380">
        <v>0</v>
      </c>
      <c r="AB1380">
        <v>0</v>
      </c>
      <c r="AC1380">
        <v>0</v>
      </c>
      <c r="AD1380">
        <v>8.74</v>
      </c>
      <c r="AE1380">
        <v>0</v>
      </c>
      <c r="AF1380">
        <v>0</v>
      </c>
      <c r="AG1380">
        <v>0</v>
      </c>
      <c r="AH1380">
        <v>8.74</v>
      </c>
      <c r="AI1380">
        <v>1</v>
      </c>
      <c r="AJ1380">
        <v>1</v>
      </c>
      <c r="AK1380">
        <v>1</v>
      </c>
      <c r="AL1380">
        <v>1</v>
      </c>
      <c r="AN1380">
        <v>0</v>
      </c>
      <c r="AO1380">
        <v>1</v>
      </c>
      <c r="AP1380">
        <v>1</v>
      </c>
      <c r="AQ1380">
        <v>0</v>
      </c>
      <c r="AR1380">
        <v>0</v>
      </c>
      <c r="AS1380" t="s">
        <v>3</v>
      </c>
      <c r="AT1380">
        <v>5.95</v>
      </c>
      <c r="AU1380" t="s">
        <v>22</v>
      </c>
      <c r="AV1380">
        <v>1</v>
      </c>
      <c r="AW1380">
        <v>2</v>
      </c>
      <c r="AX1380">
        <v>33361288</v>
      </c>
      <c r="AY1380">
        <v>1</v>
      </c>
      <c r="AZ1380">
        <v>0</v>
      </c>
      <c r="BA1380">
        <v>1701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CX1380">
        <f>Y1380*Source!I1327</f>
        <v>16.421999999999997</v>
      </c>
      <c r="CY1380">
        <f>AD1380</f>
        <v>8.74</v>
      </c>
      <c r="CZ1380">
        <f>AH1380</f>
        <v>8.74</v>
      </c>
      <c r="DA1380">
        <f>AL1380</f>
        <v>1</v>
      </c>
      <c r="DB1380">
        <f>ROUND(((ROUND(AT1380*CZ1380,2)*1.2)*1.15),2)</f>
        <v>71.760000000000005</v>
      </c>
      <c r="DC1380">
        <f>ROUND(((ROUND(AT1380*AG1380,2)*1.2)*1.15),2)</f>
        <v>0</v>
      </c>
    </row>
    <row r="1381" spans="1:107">
      <c r="A1381">
        <f>ROW(Source!A1327)</f>
        <v>1327</v>
      </c>
      <c r="B1381">
        <v>33304960</v>
      </c>
      <c r="C1381">
        <v>33361278</v>
      </c>
      <c r="D1381">
        <v>31172011</v>
      </c>
      <c r="E1381">
        <v>1</v>
      </c>
      <c r="F1381">
        <v>1</v>
      </c>
      <c r="G1381">
        <v>1</v>
      </c>
      <c r="H1381">
        <v>1</v>
      </c>
      <c r="I1381" t="s">
        <v>832</v>
      </c>
      <c r="J1381" t="s">
        <v>3</v>
      </c>
      <c r="K1381" t="s">
        <v>833</v>
      </c>
      <c r="L1381">
        <v>1191</v>
      </c>
      <c r="N1381">
        <v>1013</v>
      </c>
      <c r="O1381" t="s">
        <v>831</v>
      </c>
      <c r="P1381" t="s">
        <v>831</v>
      </c>
      <c r="Q1381">
        <v>1</v>
      </c>
      <c r="W1381">
        <v>0</v>
      </c>
      <c r="X1381">
        <v>-1417349443</v>
      </c>
      <c r="Y1381">
        <v>0.04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1</v>
      </c>
      <c r="AJ1381">
        <v>1</v>
      </c>
      <c r="AK1381">
        <v>1</v>
      </c>
      <c r="AL1381">
        <v>1</v>
      </c>
      <c r="AN1381">
        <v>0</v>
      </c>
      <c r="AO1381">
        <v>1</v>
      </c>
      <c r="AP1381">
        <v>0</v>
      </c>
      <c r="AQ1381">
        <v>0</v>
      </c>
      <c r="AR1381">
        <v>0</v>
      </c>
      <c r="AS1381" t="s">
        <v>3</v>
      </c>
      <c r="AT1381">
        <v>0.04</v>
      </c>
      <c r="AU1381" t="s">
        <v>3</v>
      </c>
      <c r="AV1381">
        <v>2</v>
      </c>
      <c r="AW1381">
        <v>2</v>
      </c>
      <c r="AX1381">
        <v>33361289</v>
      </c>
      <c r="AY1381">
        <v>1</v>
      </c>
      <c r="AZ1381">
        <v>2048</v>
      </c>
      <c r="BA1381">
        <v>1702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CX1381">
        <f>Y1381*Source!I1327</f>
        <v>0.08</v>
      </c>
      <c r="CY1381">
        <f>AD1381</f>
        <v>0</v>
      </c>
      <c r="CZ1381">
        <f>AH1381</f>
        <v>0</v>
      </c>
      <c r="DA1381">
        <f>AL1381</f>
        <v>1</v>
      </c>
      <c r="DB1381">
        <f>ROUND(ROUND(AT1381*CZ1381,2),2)</f>
        <v>0</v>
      </c>
      <c r="DC1381">
        <f>ROUND(ROUND(AT1381*AG1381,2),2)</f>
        <v>0</v>
      </c>
    </row>
    <row r="1382" spans="1:107">
      <c r="A1382">
        <f>ROW(Source!A1327)</f>
        <v>1327</v>
      </c>
      <c r="B1382">
        <v>33304960</v>
      </c>
      <c r="C1382">
        <v>33361278</v>
      </c>
      <c r="D1382">
        <v>31258491</v>
      </c>
      <c r="E1382">
        <v>1</v>
      </c>
      <c r="F1382">
        <v>1</v>
      </c>
      <c r="G1382">
        <v>1</v>
      </c>
      <c r="H1382">
        <v>2</v>
      </c>
      <c r="I1382" t="s">
        <v>834</v>
      </c>
      <c r="J1382" t="s">
        <v>835</v>
      </c>
      <c r="K1382" t="s">
        <v>836</v>
      </c>
      <c r="L1382">
        <v>1368</v>
      </c>
      <c r="N1382">
        <v>1011</v>
      </c>
      <c r="O1382" t="s">
        <v>837</v>
      </c>
      <c r="P1382" t="s">
        <v>837</v>
      </c>
      <c r="Q1382">
        <v>1</v>
      </c>
      <c r="W1382">
        <v>0</v>
      </c>
      <c r="X1382">
        <v>-1718674368</v>
      </c>
      <c r="Y1382">
        <v>1.4999999999999999E-2</v>
      </c>
      <c r="AA1382">
        <v>0</v>
      </c>
      <c r="AB1382">
        <v>111.99</v>
      </c>
      <c r="AC1382">
        <v>13.5</v>
      </c>
      <c r="AD1382">
        <v>0</v>
      </c>
      <c r="AE1382">
        <v>0</v>
      </c>
      <c r="AF1382">
        <v>111.99</v>
      </c>
      <c r="AG1382">
        <v>13.5</v>
      </c>
      <c r="AH1382">
        <v>0</v>
      </c>
      <c r="AI1382">
        <v>1</v>
      </c>
      <c r="AJ1382">
        <v>1</v>
      </c>
      <c r="AK1382">
        <v>1</v>
      </c>
      <c r="AL1382">
        <v>1</v>
      </c>
      <c r="AN1382">
        <v>0</v>
      </c>
      <c r="AO1382">
        <v>1</v>
      </c>
      <c r="AP1382">
        <v>1</v>
      </c>
      <c r="AQ1382">
        <v>0</v>
      </c>
      <c r="AR1382">
        <v>0</v>
      </c>
      <c r="AS1382" t="s">
        <v>3</v>
      </c>
      <c r="AT1382">
        <v>0.01</v>
      </c>
      <c r="AU1382" t="s">
        <v>21</v>
      </c>
      <c r="AV1382">
        <v>0</v>
      </c>
      <c r="AW1382">
        <v>2</v>
      </c>
      <c r="AX1382">
        <v>33361290</v>
      </c>
      <c r="AY1382">
        <v>1</v>
      </c>
      <c r="AZ1382">
        <v>0</v>
      </c>
      <c r="BA1382">
        <v>1703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CX1382">
        <f>Y1382*Source!I1327</f>
        <v>0.03</v>
      </c>
      <c r="CY1382">
        <f>AB1382</f>
        <v>111.99</v>
      </c>
      <c r="CZ1382">
        <f>AF1382</f>
        <v>111.99</v>
      </c>
      <c r="DA1382">
        <f>AJ1382</f>
        <v>1</v>
      </c>
      <c r="DB1382">
        <f>ROUND(((ROUND(AT1382*CZ1382,2)*1.2)*1.25),2)</f>
        <v>1.68</v>
      </c>
      <c r="DC1382">
        <f>ROUND(((ROUND(AT1382*AG1382,2)*1.2)*1.25),2)</f>
        <v>0.21</v>
      </c>
    </row>
    <row r="1383" spans="1:107">
      <c r="A1383">
        <f>ROW(Source!A1327)</f>
        <v>1327</v>
      </c>
      <c r="B1383">
        <v>33304960</v>
      </c>
      <c r="C1383">
        <v>33361278</v>
      </c>
      <c r="D1383">
        <v>31258691</v>
      </c>
      <c r="E1383">
        <v>1</v>
      </c>
      <c r="F1383">
        <v>1</v>
      </c>
      <c r="G1383">
        <v>1</v>
      </c>
      <c r="H1383">
        <v>2</v>
      </c>
      <c r="I1383" t="s">
        <v>838</v>
      </c>
      <c r="J1383" t="s">
        <v>839</v>
      </c>
      <c r="K1383" t="s">
        <v>840</v>
      </c>
      <c r="L1383">
        <v>1368</v>
      </c>
      <c r="N1383">
        <v>1011</v>
      </c>
      <c r="O1383" t="s">
        <v>837</v>
      </c>
      <c r="P1383" t="s">
        <v>837</v>
      </c>
      <c r="Q1383">
        <v>1</v>
      </c>
      <c r="W1383">
        <v>0</v>
      </c>
      <c r="X1383">
        <v>1373224040</v>
      </c>
      <c r="Y1383">
        <v>2.04</v>
      </c>
      <c r="AA1383">
        <v>0</v>
      </c>
      <c r="AB1383">
        <v>3.12</v>
      </c>
      <c r="AC1383">
        <v>0</v>
      </c>
      <c r="AD1383">
        <v>0</v>
      </c>
      <c r="AE1383">
        <v>0</v>
      </c>
      <c r="AF1383">
        <v>3.12</v>
      </c>
      <c r="AG1383">
        <v>0</v>
      </c>
      <c r="AH1383">
        <v>0</v>
      </c>
      <c r="AI1383">
        <v>1</v>
      </c>
      <c r="AJ1383">
        <v>1</v>
      </c>
      <c r="AK1383">
        <v>1</v>
      </c>
      <c r="AL1383">
        <v>1</v>
      </c>
      <c r="AN1383">
        <v>0</v>
      </c>
      <c r="AO1383">
        <v>1</v>
      </c>
      <c r="AP1383">
        <v>1</v>
      </c>
      <c r="AQ1383">
        <v>0</v>
      </c>
      <c r="AR1383">
        <v>0</v>
      </c>
      <c r="AS1383" t="s">
        <v>3</v>
      </c>
      <c r="AT1383">
        <v>1.36</v>
      </c>
      <c r="AU1383" t="s">
        <v>21</v>
      </c>
      <c r="AV1383">
        <v>0</v>
      </c>
      <c r="AW1383">
        <v>2</v>
      </c>
      <c r="AX1383">
        <v>33361291</v>
      </c>
      <c r="AY1383">
        <v>1</v>
      </c>
      <c r="AZ1383">
        <v>0</v>
      </c>
      <c r="BA1383">
        <v>1704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CX1383">
        <f>Y1383*Source!I1327</f>
        <v>4.08</v>
      </c>
      <c r="CY1383">
        <f>AB1383</f>
        <v>3.12</v>
      </c>
      <c r="CZ1383">
        <f>AF1383</f>
        <v>3.12</v>
      </c>
      <c r="DA1383">
        <f>AJ1383</f>
        <v>1</v>
      </c>
      <c r="DB1383">
        <f>ROUND(((ROUND(AT1383*CZ1383,2)*1.2)*1.25),2)</f>
        <v>6.36</v>
      </c>
      <c r="DC1383">
        <f>ROUND(((ROUND(AT1383*AG1383,2)*1.2)*1.25),2)</f>
        <v>0</v>
      </c>
    </row>
    <row r="1384" spans="1:107">
      <c r="A1384">
        <f>ROW(Source!A1327)</f>
        <v>1327</v>
      </c>
      <c r="B1384">
        <v>33304960</v>
      </c>
      <c r="C1384">
        <v>33361278</v>
      </c>
      <c r="D1384">
        <v>31259879</v>
      </c>
      <c r="E1384">
        <v>1</v>
      </c>
      <c r="F1384">
        <v>1</v>
      </c>
      <c r="G1384">
        <v>1</v>
      </c>
      <c r="H1384">
        <v>2</v>
      </c>
      <c r="I1384" t="s">
        <v>841</v>
      </c>
      <c r="J1384" t="s">
        <v>842</v>
      </c>
      <c r="K1384" t="s">
        <v>843</v>
      </c>
      <c r="L1384">
        <v>1368</v>
      </c>
      <c r="N1384">
        <v>1011</v>
      </c>
      <c r="O1384" t="s">
        <v>837</v>
      </c>
      <c r="P1384" t="s">
        <v>837</v>
      </c>
      <c r="Q1384">
        <v>1</v>
      </c>
      <c r="W1384">
        <v>0</v>
      </c>
      <c r="X1384">
        <v>1372534845</v>
      </c>
      <c r="Y1384">
        <v>4.4999999999999998E-2</v>
      </c>
      <c r="AA1384">
        <v>0</v>
      </c>
      <c r="AB1384">
        <v>65.709999999999994</v>
      </c>
      <c r="AC1384">
        <v>11.6</v>
      </c>
      <c r="AD1384">
        <v>0</v>
      </c>
      <c r="AE1384">
        <v>0</v>
      </c>
      <c r="AF1384">
        <v>65.709999999999994</v>
      </c>
      <c r="AG1384">
        <v>11.6</v>
      </c>
      <c r="AH1384">
        <v>0</v>
      </c>
      <c r="AI1384">
        <v>1</v>
      </c>
      <c r="AJ1384">
        <v>1</v>
      </c>
      <c r="AK1384">
        <v>1</v>
      </c>
      <c r="AL1384">
        <v>1</v>
      </c>
      <c r="AN1384">
        <v>0</v>
      </c>
      <c r="AO1384">
        <v>1</v>
      </c>
      <c r="AP1384">
        <v>1</v>
      </c>
      <c r="AQ1384">
        <v>0</v>
      </c>
      <c r="AR1384">
        <v>0</v>
      </c>
      <c r="AS1384" t="s">
        <v>3</v>
      </c>
      <c r="AT1384">
        <v>0.03</v>
      </c>
      <c r="AU1384" t="s">
        <v>21</v>
      </c>
      <c r="AV1384">
        <v>0</v>
      </c>
      <c r="AW1384">
        <v>2</v>
      </c>
      <c r="AX1384">
        <v>33361292</v>
      </c>
      <c r="AY1384">
        <v>1</v>
      </c>
      <c r="AZ1384">
        <v>0</v>
      </c>
      <c r="BA1384">
        <v>1705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CX1384">
        <f>Y1384*Source!I1327</f>
        <v>0.09</v>
      </c>
      <c r="CY1384">
        <f>AB1384</f>
        <v>65.709999999999994</v>
      </c>
      <c r="CZ1384">
        <f>AF1384</f>
        <v>65.709999999999994</v>
      </c>
      <c r="DA1384">
        <f>AJ1384</f>
        <v>1</v>
      </c>
      <c r="DB1384">
        <f>ROUND(((ROUND(AT1384*CZ1384,2)*1.2)*1.25),2)</f>
        <v>2.96</v>
      </c>
      <c r="DC1384">
        <f>ROUND(((ROUND(AT1384*AG1384,2)*1.2)*1.25),2)</f>
        <v>0.53</v>
      </c>
    </row>
    <row r="1385" spans="1:107">
      <c r="A1385">
        <f>ROW(Source!A1327)</f>
        <v>1327</v>
      </c>
      <c r="B1385">
        <v>33304960</v>
      </c>
      <c r="C1385">
        <v>33361278</v>
      </c>
      <c r="D1385">
        <v>31175973</v>
      </c>
      <c r="E1385">
        <v>1</v>
      </c>
      <c r="F1385">
        <v>1</v>
      </c>
      <c r="G1385">
        <v>1</v>
      </c>
      <c r="H1385">
        <v>3</v>
      </c>
      <c r="I1385" t="s">
        <v>889</v>
      </c>
      <c r="J1385" t="s">
        <v>890</v>
      </c>
      <c r="K1385" t="s">
        <v>891</v>
      </c>
      <c r="L1385">
        <v>1348</v>
      </c>
      <c r="N1385">
        <v>1009</v>
      </c>
      <c r="O1385" t="s">
        <v>32</v>
      </c>
      <c r="P1385" t="s">
        <v>32</v>
      </c>
      <c r="Q1385">
        <v>1000</v>
      </c>
      <c r="W1385">
        <v>0</v>
      </c>
      <c r="X1385">
        <v>731670393</v>
      </c>
      <c r="Y1385">
        <v>2.9999999999999997E-4</v>
      </c>
      <c r="AA1385">
        <v>26499</v>
      </c>
      <c r="AB1385">
        <v>0</v>
      </c>
      <c r="AC1385">
        <v>0</v>
      </c>
      <c r="AD1385">
        <v>0</v>
      </c>
      <c r="AE1385">
        <v>26499</v>
      </c>
      <c r="AF1385">
        <v>0</v>
      </c>
      <c r="AG1385">
        <v>0</v>
      </c>
      <c r="AH1385">
        <v>0</v>
      </c>
      <c r="AI1385">
        <v>1</v>
      </c>
      <c r="AJ1385">
        <v>1</v>
      </c>
      <c r="AK1385">
        <v>1</v>
      </c>
      <c r="AL1385">
        <v>1</v>
      </c>
      <c r="AN1385">
        <v>0</v>
      </c>
      <c r="AO1385">
        <v>1</v>
      </c>
      <c r="AP1385">
        <v>0</v>
      </c>
      <c r="AQ1385">
        <v>0</v>
      </c>
      <c r="AR1385">
        <v>0</v>
      </c>
      <c r="AS1385" t="s">
        <v>3</v>
      </c>
      <c r="AT1385">
        <v>2.9999999999999997E-4</v>
      </c>
      <c r="AU1385" t="s">
        <v>3</v>
      </c>
      <c r="AV1385">
        <v>0</v>
      </c>
      <c r="AW1385">
        <v>2</v>
      </c>
      <c r="AX1385">
        <v>33361293</v>
      </c>
      <c r="AY1385">
        <v>1</v>
      </c>
      <c r="AZ1385">
        <v>0</v>
      </c>
      <c r="BA1385">
        <v>1706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CX1385">
        <f>Y1385*Source!I1327</f>
        <v>5.9999999999999995E-4</v>
      </c>
      <c r="CY1385">
        <f>AA1385</f>
        <v>26499</v>
      </c>
      <c r="CZ1385">
        <f>AE1385</f>
        <v>26499</v>
      </c>
      <c r="DA1385">
        <f>AI1385</f>
        <v>1</v>
      </c>
      <c r="DB1385">
        <f>ROUND(ROUND(AT1385*CZ1385,2),2)</f>
        <v>7.95</v>
      </c>
      <c r="DC1385">
        <f>ROUND(ROUND(AT1385*AG1385,2),2)</f>
        <v>0</v>
      </c>
    </row>
    <row r="1386" spans="1:107">
      <c r="A1386">
        <f>ROW(Source!A1327)</f>
        <v>1327</v>
      </c>
      <c r="B1386">
        <v>33304960</v>
      </c>
      <c r="C1386">
        <v>33361278</v>
      </c>
      <c r="D1386">
        <v>31180727</v>
      </c>
      <c r="E1386">
        <v>1</v>
      </c>
      <c r="F1386">
        <v>1</v>
      </c>
      <c r="G1386">
        <v>1</v>
      </c>
      <c r="H1386">
        <v>3</v>
      </c>
      <c r="I1386" t="s">
        <v>844</v>
      </c>
      <c r="J1386" t="s">
        <v>845</v>
      </c>
      <c r="K1386" t="s">
        <v>846</v>
      </c>
      <c r="L1386">
        <v>1348</v>
      </c>
      <c r="N1386">
        <v>1009</v>
      </c>
      <c r="O1386" t="s">
        <v>32</v>
      </c>
      <c r="P1386" t="s">
        <v>32</v>
      </c>
      <c r="Q1386">
        <v>1000</v>
      </c>
      <c r="W1386">
        <v>0</v>
      </c>
      <c r="X1386">
        <v>-437906794</v>
      </c>
      <c r="Y1386">
        <v>8.0000000000000004E-4</v>
      </c>
      <c r="AA1386">
        <v>9040.01</v>
      </c>
      <c r="AB1386">
        <v>0</v>
      </c>
      <c r="AC1386">
        <v>0</v>
      </c>
      <c r="AD1386">
        <v>0</v>
      </c>
      <c r="AE1386">
        <v>9040.01</v>
      </c>
      <c r="AF1386">
        <v>0</v>
      </c>
      <c r="AG1386">
        <v>0</v>
      </c>
      <c r="AH1386">
        <v>0</v>
      </c>
      <c r="AI1386">
        <v>1</v>
      </c>
      <c r="AJ1386">
        <v>1</v>
      </c>
      <c r="AK1386">
        <v>1</v>
      </c>
      <c r="AL1386">
        <v>1</v>
      </c>
      <c r="AN1386">
        <v>0</v>
      </c>
      <c r="AO1386">
        <v>1</v>
      </c>
      <c r="AP1386">
        <v>0</v>
      </c>
      <c r="AQ1386">
        <v>0</v>
      </c>
      <c r="AR1386">
        <v>0</v>
      </c>
      <c r="AS1386" t="s">
        <v>3</v>
      </c>
      <c r="AT1386">
        <v>8.0000000000000004E-4</v>
      </c>
      <c r="AU1386" t="s">
        <v>3</v>
      </c>
      <c r="AV1386">
        <v>0</v>
      </c>
      <c r="AW1386">
        <v>2</v>
      </c>
      <c r="AX1386">
        <v>33361294</v>
      </c>
      <c r="AY1386">
        <v>1</v>
      </c>
      <c r="AZ1386">
        <v>0</v>
      </c>
      <c r="BA1386">
        <v>1707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CX1386">
        <f>Y1386*Source!I1327</f>
        <v>1.6000000000000001E-3</v>
      </c>
      <c r="CY1386">
        <f>AA1386</f>
        <v>9040.01</v>
      </c>
      <c r="CZ1386">
        <f>AE1386</f>
        <v>9040.01</v>
      </c>
      <c r="DA1386">
        <f>AI1386</f>
        <v>1</v>
      </c>
      <c r="DB1386">
        <f>ROUND(ROUND(AT1386*CZ1386,2),2)</f>
        <v>7.23</v>
      </c>
      <c r="DC1386">
        <f>ROUND(ROUND(AT1386*AG1386,2),2)</f>
        <v>0</v>
      </c>
    </row>
    <row r="1387" spans="1:107">
      <c r="A1387">
        <f>ROW(Source!A1327)</f>
        <v>1327</v>
      </c>
      <c r="B1387">
        <v>33304960</v>
      </c>
      <c r="C1387">
        <v>33361278</v>
      </c>
      <c r="D1387">
        <v>31181610</v>
      </c>
      <c r="E1387">
        <v>1</v>
      </c>
      <c r="F1387">
        <v>1</v>
      </c>
      <c r="G1387">
        <v>1</v>
      </c>
      <c r="H1387">
        <v>3</v>
      </c>
      <c r="I1387" t="s">
        <v>847</v>
      </c>
      <c r="J1387" t="s">
        <v>848</v>
      </c>
      <c r="K1387" t="s">
        <v>849</v>
      </c>
      <c r="L1387">
        <v>1346</v>
      </c>
      <c r="N1387">
        <v>1009</v>
      </c>
      <c r="O1387" t="s">
        <v>78</v>
      </c>
      <c r="P1387" t="s">
        <v>78</v>
      </c>
      <c r="Q1387">
        <v>1</v>
      </c>
      <c r="W1387">
        <v>0</v>
      </c>
      <c r="X1387">
        <v>-731615568</v>
      </c>
      <c r="Y1387">
        <v>0.43</v>
      </c>
      <c r="AA1387">
        <v>23.09</v>
      </c>
      <c r="AB1387">
        <v>0</v>
      </c>
      <c r="AC1387">
        <v>0</v>
      </c>
      <c r="AD1387">
        <v>0</v>
      </c>
      <c r="AE1387">
        <v>23.09</v>
      </c>
      <c r="AF1387">
        <v>0</v>
      </c>
      <c r="AG1387">
        <v>0</v>
      </c>
      <c r="AH1387">
        <v>0</v>
      </c>
      <c r="AI1387">
        <v>1</v>
      </c>
      <c r="AJ1387">
        <v>1</v>
      </c>
      <c r="AK1387">
        <v>1</v>
      </c>
      <c r="AL1387">
        <v>1</v>
      </c>
      <c r="AN1387">
        <v>0</v>
      </c>
      <c r="AO1387">
        <v>1</v>
      </c>
      <c r="AP1387">
        <v>0</v>
      </c>
      <c r="AQ1387">
        <v>0</v>
      </c>
      <c r="AR1387">
        <v>0</v>
      </c>
      <c r="AS1387" t="s">
        <v>3</v>
      </c>
      <c r="AT1387">
        <v>0.43</v>
      </c>
      <c r="AU1387" t="s">
        <v>3</v>
      </c>
      <c r="AV1387">
        <v>0</v>
      </c>
      <c r="AW1387">
        <v>2</v>
      </c>
      <c r="AX1387">
        <v>33361295</v>
      </c>
      <c r="AY1387">
        <v>1</v>
      </c>
      <c r="AZ1387">
        <v>0</v>
      </c>
      <c r="BA1387">
        <v>1708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CX1387">
        <f>Y1387*Source!I1327</f>
        <v>0.86</v>
      </c>
      <c r="CY1387">
        <f>AA1387</f>
        <v>23.09</v>
      </c>
      <c r="CZ1387">
        <f>AE1387</f>
        <v>23.09</v>
      </c>
      <c r="DA1387">
        <f>AI1387</f>
        <v>1</v>
      </c>
      <c r="DB1387">
        <f>ROUND(ROUND(AT1387*CZ1387,2),2)</f>
        <v>9.93</v>
      </c>
      <c r="DC1387">
        <f>ROUND(ROUND(AT1387*AG1387,2),2)</f>
        <v>0</v>
      </c>
    </row>
    <row r="1388" spans="1:107">
      <c r="A1388">
        <f>ROW(Source!A1327)</f>
        <v>1327</v>
      </c>
      <c r="B1388">
        <v>33304960</v>
      </c>
      <c r="C1388">
        <v>33361278</v>
      </c>
      <c r="D1388">
        <v>31238438</v>
      </c>
      <c r="E1388">
        <v>1</v>
      </c>
      <c r="F1388">
        <v>1</v>
      </c>
      <c r="G1388">
        <v>1</v>
      </c>
      <c r="H1388">
        <v>3</v>
      </c>
      <c r="I1388" t="s">
        <v>892</v>
      </c>
      <c r="J1388" t="s">
        <v>893</v>
      </c>
      <c r="K1388" t="s">
        <v>894</v>
      </c>
      <c r="L1388">
        <v>1301</v>
      </c>
      <c r="N1388">
        <v>1003</v>
      </c>
      <c r="O1388" t="s">
        <v>275</v>
      </c>
      <c r="P1388" t="s">
        <v>275</v>
      </c>
      <c r="Q1388">
        <v>1</v>
      </c>
      <c r="W1388">
        <v>0</v>
      </c>
      <c r="X1388">
        <v>2069285701</v>
      </c>
      <c r="Y1388">
        <v>0.39</v>
      </c>
      <c r="AA1388">
        <v>15.33</v>
      </c>
      <c r="AB1388">
        <v>0</v>
      </c>
      <c r="AC1388">
        <v>0</v>
      </c>
      <c r="AD1388">
        <v>0</v>
      </c>
      <c r="AE1388">
        <v>15.33</v>
      </c>
      <c r="AF1388">
        <v>0</v>
      </c>
      <c r="AG1388">
        <v>0</v>
      </c>
      <c r="AH1388">
        <v>0</v>
      </c>
      <c r="AI1388">
        <v>1</v>
      </c>
      <c r="AJ1388">
        <v>1</v>
      </c>
      <c r="AK1388">
        <v>1</v>
      </c>
      <c r="AL1388">
        <v>1</v>
      </c>
      <c r="AN1388">
        <v>0</v>
      </c>
      <c r="AO1388">
        <v>1</v>
      </c>
      <c r="AP1388">
        <v>0</v>
      </c>
      <c r="AQ1388">
        <v>0</v>
      </c>
      <c r="AR1388">
        <v>0</v>
      </c>
      <c r="AS1388" t="s">
        <v>3</v>
      </c>
      <c r="AT1388">
        <v>0.39</v>
      </c>
      <c r="AU1388" t="s">
        <v>3</v>
      </c>
      <c r="AV1388">
        <v>0</v>
      </c>
      <c r="AW1388">
        <v>2</v>
      </c>
      <c r="AX1388">
        <v>33361299</v>
      </c>
      <c r="AY1388">
        <v>1</v>
      </c>
      <c r="AZ1388">
        <v>0</v>
      </c>
      <c r="BA1388">
        <v>1712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CX1388">
        <f>Y1388*Source!I1327</f>
        <v>0.78</v>
      </c>
      <c r="CY1388">
        <f>AA1388</f>
        <v>15.33</v>
      </c>
      <c r="CZ1388">
        <f>AE1388</f>
        <v>15.33</v>
      </c>
      <c r="DA1388">
        <f>AI1388</f>
        <v>1</v>
      </c>
      <c r="DB1388">
        <f>ROUND(ROUND(AT1388*CZ1388,2),2)</f>
        <v>5.98</v>
      </c>
      <c r="DC1388">
        <f>ROUND(ROUND(AT1388*AG1388,2),2)</f>
        <v>0</v>
      </c>
    </row>
    <row r="1389" spans="1:107">
      <c r="A1389">
        <f>ROW(Source!A1334)</f>
        <v>1334</v>
      </c>
      <c r="B1389">
        <v>33304975</v>
      </c>
      <c r="C1389">
        <v>33361327</v>
      </c>
      <c r="D1389">
        <v>31172059</v>
      </c>
      <c r="E1389">
        <v>1</v>
      </c>
      <c r="F1389">
        <v>1</v>
      </c>
      <c r="G1389">
        <v>1</v>
      </c>
      <c r="H1389">
        <v>1</v>
      </c>
      <c r="I1389" t="s">
        <v>895</v>
      </c>
      <c r="J1389" t="s">
        <v>3</v>
      </c>
      <c r="K1389" t="s">
        <v>896</v>
      </c>
      <c r="L1389">
        <v>1191</v>
      </c>
      <c r="N1389">
        <v>1013</v>
      </c>
      <c r="O1389" t="s">
        <v>831</v>
      </c>
      <c r="P1389" t="s">
        <v>831</v>
      </c>
      <c r="Q1389">
        <v>1</v>
      </c>
      <c r="W1389">
        <v>0</v>
      </c>
      <c r="X1389">
        <v>1010519658</v>
      </c>
      <c r="Y1389">
        <v>44.132399999999997</v>
      </c>
      <c r="AA1389">
        <v>0</v>
      </c>
      <c r="AB1389">
        <v>0</v>
      </c>
      <c r="AC1389">
        <v>0</v>
      </c>
      <c r="AD1389">
        <v>8.64</v>
      </c>
      <c r="AE1389">
        <v>0</v>
      </c>
      <c r="AF1389">
        <v>0</v>
      </c>
      <c r="AG1389">
        <v>0</v>
      </c>
      <c r="AH1389">
        <v>8.64</v>
      </c>
      <c r="AI1389">
        <v>1</v>
      </c>
      <c r="AJ1389">
        <v>1</v>
      </c>
      <c r="AK1389">
        <v>1</v>
      </c>
      <c r="AL1389">
        <v>1</v>
      </c>
      <c r="AN1389">
        <v>0</v>
      </c>
      <c r="AO1389">
        <v>1</v>
      </c>
      <c r="AP1389">
        <v>1</v>
      </c>
      <c r="AQ1389">
        <v>0</v>
      </c>
      <c r="AR1389">
        <v>0</v>
      </c>
      <c r="AS1389" t="s">
        <v>3</v>
      </c>
      <c r="AT1389">
        <v>31.98</v>
      </c>
      <c r="AU1389" t="s">
        <v>22</v>
      </c>
      <c r="AV1389">
        <v>1</v>
      </c>
      <c r="AW1389">
        <v>2</v>
      </c>
      <c r="AX1389">
        <v>33361337</v>
      </c>
      <c r="AY1389">
        <v>1</v>
      </c>
      <c r="AZ1389">
        <v>0</v>
      </c>
      <c r="BA1389">
        <v>1713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CX1389">
        <f>Y1389*Source!I1334</f>
        <v>12.357072000000001</v>
      </c>
      <c r="CY1389">
        <f>AD1389</f>
        <v>8.64</v>
      </c>
      <c r="CZ1389">
        <f>AH1389</f>
        <v>8.64</v>
      </c>
      <c r="DA1389">
        <f>AL1389</f>
        <v>1</v>
      </c>
      <c r="DB1389">
        <f>ROUND(((ROUND(AT1389*CZ1389,2)*1.2)*1.15),2)</f>
        <v>381.31</v>
      </c>
      <c r="DC1389">
        <f>ROUND(((ROUND(AT1389*AG1389,2)*1.2)*1.15),2)</f>
        <v>0</v>
      </c>
    </row>
    <row r="1390" spans="1:107">
      <c r="A1390">
        <f>ROW(Source!A1334)</f>
        <v>1334</v>
      </c>
      <c r="B1390">
        <v>33304975</v>
      </c>
      <c r="C1390">
        <v>33361327</v>
      </c>
      <c r="D1390">
        <v>31172011</v>
      </c>
      <c r="E1390">
        <v>1</v>
      </c>
      <c r="F1390">
        <v>1</v>
      </c>
      <c r="G1390">
        <v>1</v>
      </c>
      <c r="H1390">
        <v>1</v>
      </c>
      <c r="I1390" t="s">
        <v>832</v>
      </c>
      <c r="J1390" t="s">
        <v>3</v>
      </c>
      <c r="K1390" t="s">
        <v>833</v>
      </c>
      <c r="L1390">
        <v>1191</v>
      </c>
      <c r="N1390">
        <v>1013</v>
      </c>
      <c r="O1390" t="s">
        <v>831</v>
      </c>
      <c r="P1390" t="s">
        <v>831</v>
      </c>
      <c r="Q1390">
        <v>1</v>
      </c>
      <c r="W1390">
        <v>0</v>
      </c>
      <c r="X1390">
        <v>-1417349443</v>
      </c>
      <c r="Y1390">
        <v>0.47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1</v>
      </c>
      <c r="AJ1390">
        <v>1</v>
      </c>
      <c r="AK1390">
        <v>1</v>
      </c>
      <c r="AL1390">
        <v>1</v>
      </c>
      <c r="AN1390">
        <v>0</v>
      </c>
      <c r="AO1390">
        <v>1</v>
      </c>
      <c r="AP1390">
        <v>0</v>
      </c>
      <c r="AQ1390">
        <v>0</v>
      </c>
      <c r="AR1390">
        <v>0</v>
      </c>
      <c r="AS1390" t="s">
        <v>3</v>
      </c>
      <c r="AT1390">
        <v>0.47</v>
      </c>
      <c r="AU1390" t="s">
        <v>3</v>
      </c>
      <c r="AV1390">
        <v>2</v>
      </c>
      <c r="AW1390">
        <v>2</v>
      </c>
      <c r="AX1390">
        <v>33361338</v>
      </c>
      <c r="AY1390">
        <v>1</v>
      </c>
      <c r="AZ1390">
        <v>2048</v>
      </c>
      <c r="BA1390">
        <v>1714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CX1390">
        <f>Y1390*Source!I1334</f>
        <v>0.13159999999999999</v>
      </c>
      <c r="CY1390">
        <f>AD1390</f>
        <v>0</v>
      </c>
      <c r="CZ1390">
        <f>AH1390</f>
        <v>0</v>
      </c>
      <c r="DA1390">
        <f>AL1390</f>
        <v>1</v>
      </c>
      <c r="DB1390">
        <f>ROUND(ROUND(AT1390*CZ1390,2),2)</f>
        <v>0</v>
      </c>
      <c r="DC1390">
        <f>ROUND(ROUND(AT1390*AG1390,2),2)</f>
        <v>0</v>
      </c>
    </row>
    <row r="1391" spans="1:107">
      <c r="A1391">
        <f>ROW(Source!A1334)</f>
        <v>1334</v>
      </c>
      <c r="B1391">
        <v>33304975</v>
      </c>
      <c r="C1391">
        <v>33361327</v>
      </c>
      <c r="D1391">
        <v>31259116</v>
      </c>
      <c r="E1391">
        <v>1</v>
      </c>
      <c r="F1391">
        <v>1</v>
      </c>
      <c r="G1391">
        <v>1</v>
      </c>
      <c r="H1391">
        <v>2</v>
      </c>
      <c r="I1391" t="s">
        <v>897</v>
      </c>
      <c r="J1391" t="s">
        <v>898</v>
      </c>
      <c r="K1391" t="s">
        <v>899</v>
      </c>
      <c r="L1391">
        <v>1368</v>
      </c>
      <c r="N1391">
        <v>1011</v>
      </c>
      <c r="O1391" t="s">
        <v>837</v>
      </c>
      <c r="P1391" t="s">
        <v>837</v>
      </c>
      <c r="Q1391">
        <v>1</v>
      </c>
      <c r="W1391">
        <v>0</v>
      </c>
      <c r="X1391">
        <v>520357435</v>
      </c>
      <c r="Y1391">
        <v>0.34500000000000003</v>
      </c>
      <c r="AA1391">
        <v>0</v>
      </c>
      <c r="AB1391">
        <v>30</v>
      </c>
      <c r="AC1391">
        <v>0</v>
      </c>
      <c r="AD1391">
        <v>0</v>
      </c>
      <c r="AE1391">
        <v>0</v>
      </c>
      <c r="AF1391">
        <v>30</v>
      </c>
      <c r="AG1391">
        <v>0</v>
      </c>
      <c r="AH1391">
        <v>0</v>
      </c>
      <c r="AI1391">
        <v>1</v>
      </c>
      <c r="AJ1391">
        <v>1</v>
      </c>
      <c r="AK1391">
        <v>1</v>
      </c>
      <c r="AL1391">
        <v>1</v>
      </c>
      <c r="AN1391">
        <v>0</v>
      </c>
      <c r="AO1391">
        <v>1</v>
      </c>
      <c r="AP1391">
        <v>1</v>
      </c>
      <c r="AQ1391">
        <v>0</v>
      </c>
      <c r="AR1391">
        <v>0</v>
      </c>
      <c r="AS1391" t="s">
        <v>3</v>
      </c>
      <c r="AT1391">
        <v>0.23</v>
      </c>
      <c r="AU1391" t="s">
        <v>21</v>
      </c>
      <c r="AV1391">
        <v>0</v>
      </c>
      <c r="AW1391">
        <v>2</v>
      </c>
      <c r="AX1391">
        <v>33361339</v>
      </c>
      <c r="AY1391">
        <v>1</v>
      </c>
      <c r="AZ1391">
        <v>0</v>
      </c>
      <c r="BA1391">
        <v>1715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CX1391">
        <f>Y1391*Source!I1334</f>
        <v>9.6600000000000019E-2</v>
      </c>
      <c r="CY1391">
        <f>AB1391</f>
        <v>30</v>
      </c>
      <c r="CZ1391">
        <f>AF1391</f>
        <v>30</v>
      </c>
      <c r="DA1391">
        <f>AJ1391</f>
        <v>1</v>
      </c>
      <c r="DB1391">
        <f>ROUND(((ROUND(AT1391*CZ1391,2)*1.2)*1.25),2)</f>
        <v>10.35</v>
      </c>
      <c r="DC1391">
        <f>ROUND(((ROUND(AT1391*AG1391,2)*1.2)*1.25),2)</f>
        <v>0</v>
      </c>
    </row>
    <row r="1392" spans="1:107">
      <c r="A1392">
        <f>ROW(Source!A1334)</f>
        <v>1334</v>
      </c>
      <c r="B1392">
        <v>33304975</v>
      </c>
      <c r="C1392">
        <v>33361327</v>
      </c>
      <c r="D1392">
        <v>31259879</v>
      </c>
      <c r="E1392">
        <v>1</v>
      </c>
      <c r="F1392">
        <v>1</v>
      </c>
      <c r="G1392">
        <v>1</v>
      </c>
      <c r="H1392">
        <v>2</v>
      </c>
      <c r="I1392" t="s">
        <v>841</v>
      </c>
      <c r="J1392" t="s">
        <v>842</v>
      </c>
      <c r="K1392" t="s">
        <v>843</v>
      </c>
      <c r="L1392">
        <v>1368</v>
      </c>
      <c r="N1392">
        <v>1011</v>
      </c>
      <c r="O1392" t="s">
        <v>837</v>
      </c>
      <c r="P1392" t="s">
        <v>837</v>
      </c>
      <c r="Q1392">
        <v>1</v>
      </c>
      <c r="W1392">
        <v>0</v>
      </c>
      <c r="X1392">
        <v>1372534845</v>
      </c>
      <c r="Y1392">
        <v>0.70499999999999996</v>
      </c>
      <c r="AA1392">
        <v>0</v>
      </c>
      <c r="AB1392">
        <v>65.709999999999994</v>
      </c>
      <c r="AC1392">
        <v>11.6</v>
      </c>
      <c r="AD1392">
        <v>0</v>
      </c>
      <c r="AE1392">
        <v>0</v>
      </c>
      <c r="AF1392">
        <v>65.709999999999994</v>
      </c>
      <c r="AG1392">
        <v>11.6</v>
      </c>
      <c r="AH1392">
        <v>0</v>
      </c>
      <c r="AI1392">
        <v>1</v>
      </c>
      <c r="AJ1392">
        <v>1</v>
      </c>
      <c r="AK1392">
        <v>1</v>
      </c>
      <c r="AL1392">
        <v>1</v>
      </c>
      <c r="AN1392">
        <v>0</v>
      </c>
      <c r="AO1392">
        <v>1</v>
      </c>
      <c r="AP1392">
        <v>1</v>
      </c>
      <c r="AQ1392">
        <v>0</v>
      </c>
      <c r="AR1392">
        <v>0</v>
      </c>
      <c r="AS1392" t="s">
        <v>3</v>
      </c>
      <c r="AT1392">
        <v>0.47</v>
      </c>
      <c r="AU1392" t="s">
        <v>21</v>
      </c>
      <c r="AV1392">
        <v>0</v>
      </c>
      <c r="AW1392">
        <v>2</v>
      </c>
      <c r="AX1392">
        <v>33361340</v>
      </c>
      <c r="AY1392">
        <v>1</v>
      </c>
      <c r="AZ1392">
        <v>0</v>
      </c>
      <c r="BA1392">
        <v>1716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CX1392">
        <f>Y1392*Source!I1334</f>
        <v>0.19740000000000002</v>
      </c>
      <c r="CY1392">
        <f>AB1392</f>
        <v>65.709999999999994</v>
      </c>
      <c r="CZ1392">
        <f>AF1392</f>
        <v>65.709999999999994</v>
      </c>
      <c r="DA1392">
        <f>AJ1392</f>
        <v>1</v>
      </c>
      <c r="DB1392">
        <f>ROUND(((ROUND(AT1392*CZ1392,2)*1.2)*1.25),2)</f>
        <v>46.32</v>
      </c>
      <c r="DC1392">
        <f>ROUND(((ROUND(AT1392*AG1392,2)*1.2)*1.25),2)</f>
        <v>8.18</v>
      </c>
    </row>
    <row r="1393" spans="1:107">
      <c r="A1393">
        <f>ROW(Source!A1334)</f>
        <v>1334</v>
      </c>
      <c r="B1393">
        <v>33304975</v>
      </c>
      <c r="C1393">
        <v>33361327</v>
      </c>
      <c r="D1393">
        <v>31260961</v>
      </c>
      <c r="E1393">
        <v>1</v>
      </c>
      <c r="F1393">
        <v>1</v>
      </c>
      <c r="G1393">
        <v>1</v>
      </c>
      <c r="H1393">
        <v>2</v>
      </c>
      <c r="I1393" t="s">
        <v>900</v>
      </c>
      <c r="J1393" t="s">
        <v>901</v>
      </c>
      <c r="K1393" t="s">
        <v>902</v>
      </c>
      <c r="L1393">
        <v>1368</v>
      </c>
      <c r="N1393">
        <v>1011</v>
      </c>
      <c r="O1393" t="s">
        <v>837</v>
      </c>
      <c r="P1393" t="s">
        <v>837</v>
      </c>
      <c r="Q1393">
        <v>1</v>
      </c>
      <c r="W1393">
        <v>0</v>
      </c>
      <c r="X1393">
        <v>1581354540</v>
      </c>
      <c r="Y1393">
        <v>1.8900000000000001</v>
      </c>
      <c r="AA1393">
        <v>0</v>
      </c>
      <c r="AB1393">
        <v>2.16</v>
      </c>
      <c r="AC1393">
        <v>0</v>
      </c>
      <c r="AD1393">
        <v>0</v>
      </c>
      <c r="AE1393">
        <v>0</v>
      </c>
      <c r="AF1393">
        <v>2.16</v>
      </c>
      <c r="AG1393">
        <v>0</v>
      </c>
      <c r="AH1393">
        <v>0</v>
      </c>
      <c r="AI1393">
        <v>1</v>
      </c>
      <c r="AJ1393">
        <v>1</v>
      </c>
      <c r="AK1393">
        <v>1</v>
      </c>
      <c r="AL1393">
        <v>1</v>
      </c>
      <c r="AN1393">
        <v>0</v>
      </c>
      <c r="AO1393">
        <v>1</v>
      </c>
      <c r="AP1393">
        <v>1</v>
      </c>
      <c r="AQ1393">
        <v>0</v>
      </c>
      <c r="AR1393">
        <v>0</v>
      </c>
      <c r="AS1393" t="s">
        <v>3</v>
      </c>
      <c r="AT1393">
        <v>1.26</v>
      </c>
      <c r="AU1393" t="s">
        <v>21</v>
      </c>
      <c r="AV1393">
        <v>0</v>
      </c>
      <c r="AW1393">
        <v>2</v>
      </c>
      <c r="AX1393">
        <v>33361341</v>
      </c>
      <c r="AY1393">
        <v>1</v>
      </c>
      <c r="AZ1393">
        <v>0</v>
      </c>
      <c r="BA1393">
        <v>1717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CX1393">
        <f>Y1393*Source!I1334</f>
        <v>0.52920000000000011</v>
      </c>
      <c r="CY1393">
        <f>AB1393</f>
        <v>2.16</v>
      </c>
      <c r="CZ1393">
        <f>AF1393</f>
        <v>2.16</v>
      </c>
      <c r="DA1393">
        <f>AJ1393</f>
        <v>1</v>
      </c>
      <c r="DB1393">
        <f>ROUND(((ROUND(AT1393*CZ1393,2)*1.2)*1.25),2)</f>
        <v>4.08</v>
      </c>
      <c r="DC1393">
        <f>ROUND(((ROUND(AT1393*AG1393,2)*1.2)*1.25),2)</f>
        <v>0</v>
      </c>
    </row>
    <row r="1394" spans="1:107">
      <c r="A1394">
        <f>ROW(Source!A1334)</f>
        <v>1334</v>
      </c>
      <c r="B1394">
        <v>33304975</v>
      </c>
      <c r="C1394">
        <v>33361327</v>
      </c>
      <c r="D1394">
        <v>31176145</v>
      </c>
      <c r="E1394">
        <v>1</v>
      </c>
      <c r="F1394">
        <v>1</v>
      </c>
      <c r="G1394">
        <v>1</v>
      </c>
      <c r="H1394">
        <v>3</v>
      </c>
      <c r="I1394" t="s">
        <v>903</v>
      </c>
      <c r="J1394" t="s">
        <v>904</v>
      </c>
      <c r="K1394" t="s">
        <v>905</v>
      </c>
      <c r="L1394">
        <v>1348</v>
      </c>
      <c r="N1394">
        <v>1009</v>
      </c>
      <c r="O1394" t="s">
        <v>32</v>
      </c>
      <c r="P1394" t="s">
        <v>32</v>
      </c>
      <c r="Q1394">
        <v>1000</v>
      </c>
      <c r="W1394">
        <v>0</v>
      </c>
      <c r="X1394">
        <v>1554699552</v>
      </c>
      <c r="Y1394">
        <v>1.26E-2</v>
      </c>
      <c r="AA1394">
        <v>1412.5</v>
      </c>
      <c r="AB1394">
        <v>0</v>
      </c>
      <c r="AC1394">
        <v>0</v>
      </c>
      <c r="AD1394">
        <v>0</v>
      </c>
      <c r="AE1394">
        <v>1412.5</v>
      </c>
      <c r="AF1394">
        <v>0</v>
      </c>
      <c r="AG1394">
        <v>0</v>
      </c>
      <c r="AH1394">
        <v>0</v>
      </c>
      <c r="AI1394">
        <v>1</v>
      </c>
      <c r="AJ1394">
        <v>1</v>
      </c>
      <c r="AK1394">
        <v>1</v>
      </c>
      <c r="AL1394">
        <v>1</v>
      </c>
      <c r="AN1394">
        <v>0</v>
      </c>
      <c r="AO1394">
        <v>1</v>
      </c>
      <c r="AP1394">
        <v>0</v>
      </c>
      <c r="AQ1394">
        <v>0</v>
      </c>
      <c r="AR1394">
        <v>0</v>
      </c>
      <c r="AS1394" t="s">
        <v>3</v>
      </c>
      <c r="AT1394">
        <v>1.26E-2</v>
      </c>
      <c r="AU1394" t="s">
        <v>3</v>
      </c>
      <c r="AV1394">
        <v>0</v>
      </c>
      <c r="AW1394">
        <v>2</v>
      </c>
      <c r="AX1394">
        <v>33361342</v>
      </c>
      <c r="AY1394">
        <v>1</v>
      </c>
      <c r="AZ1394">
        <v>0</v>
      </c>
      <c r="BA1394">
        <v>1718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CX1394">
        <f>Y1394*Source!I1334</f>
        <v>3.5280000000000003E-3</v>
      </c>
      <c r="CY1394">
        <f>AA1394</f>
        <v>1412.5</v>
      </c>
      <c r="CZ1394">
        <f>AE1394</f>
        <v>1412.5</v>
      </c>
      <c r="DA1394">
        <f>AI1394</f>
        <v>1</v>
      </c>
      <c r="DB1394">
        <f>ROUND(ROUND(AT1394*CZ1394,2),2)</f>
        <v>17.8</v>
      </c>
      <c r="DC1394">
        <f>ROUND(ROUND(AT1394*AG1394,2),2)</f>
        <v>0</v>
      </c>
    </row>
    <row r="1395" spans="1:107">
      <c r="A1395">
        <f>ROW(Source!A1334)</f>
        <v>1334</v>
      </c>
      <c r="B1395">
        <v>33304975</v>
      </c>
      <c r="C1395">
        <v>33361327</v>
      </c>
      <c r="D1395">
        <v>31176252</v>
      </c>
      <c r="E1395">
        <v>1</v>
      </c>
      <c r="F1395">
        <v>1</v>
      </c>
      <c r="G1395">
        <v>1</v>
      </c>
      <c r="H1395">
        <v>3</v>
      </c>
      <c r="I1395" t="s">
        <v>906</v>
      </c>
      <c r="J1395" t="s">
        <v>907</v>
      </c>
      <c r="K1395" t="s">
        <v>908</v>
      </c>
      <c r="L1395">
        <v>1348</v>
      </c>
      <c r="N1395">
        <v>1009</v>
      </c>
      <c r="O1395" t="s">
        <v>32</v>
      </c>
      <c r="P1395" t="s">
        <v>32</v>
      </c>
      <c r="Q1395">
        <v>1000</v>
      </c>
      <c r="W1395">
        <v>0</v>
      </c>
      <c r="X1395">
        <v>136000979</v>
      </c>
      <c r="Y1395">
        <v>0.03</v>
      </c>
      <c r="AA1395">
        <v>3960</v>
      </c>
      <c r="AB1395">
        <v>0</v>
      </c>
      <c r="AC1395">
        <v>0</v>
      </c>
      <c r="AD1395">
        <v>0</v>
      </c>
      <c r="AE1395">
        <v>3960</v>
      </c>
      <c r="AF1395">
        <v>0</v>
      </c>
      <c r="AG1395">
        <v>0</v>
      </c>
      <c r="AH1395">
        <v>0</v>
      </c>
      <c r="AI1395">
        <v>1</v>
      </c>
      <c r="AJ1395">
        <v>1</v>
      </c>
      <c r="AK1395">
        <v>1</v>
      </c>
      <c r="AL1395">
        <v>1</v>
      </c>
      <c r="AN1395">
        <v>0</v>
      </c>
      <c r="AO1395">
        <v>1</v>
      </c>
      <c r="AP1395">
        <v>0</v>
      </c>
      <c r="AQ1395">
        <v>0</v>
      </c>
      <c r="AR1395">
        <v>0</v>
      </c>
      <c r="AS1395" t="s">
        <v>3</v>
      </c>
      <c r="AT1395">
        <v>0.03</v>
      </c>
      <c r="AU1395" t="s">
        <v>3</v>
      </c>
      <c r="AV1395">
        <v>0</v>
      </c>
      <c r="AW1395">
        <v>2</v>
      </c>
      <c r="AX1395">
        <v>33361343</v>
      </c>
      <c r="AY1395">
        <v>1</v>
      </c>
      <c r="AZ1395">
        <v>0</v>
      </c>
      <c r="BA1395">
        <v>1719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CX1395">
        <f>Y1395*Source!I1334</f>
        <v>8.4000000000000012E-3</v>
      </c>
      <c r="CY1395">
        <f>AA1395</f>
        <v>3960</v>
      </c>
      <c r="CZ1395">
        <f>AE1395</f>
        <v>3960</v>
      </c>
      <c r="DA1395">
        <f>AI1395</f>
        <v>1</v>
      </c>
      <c r="DB1395">
        <f>ROUND(ROUND(AT1395*CZ1395,2),2)</f>
        <v>118.8</v>
      </c>
      <c r="DC1395">
        <f>ROUND(ROUND(AT1395*AG1395,2),2)</f>
        <v>0</v>
      </c>
    </row>
    <row r="1396" spans="1:107">
      <c r="A1396">
        <f>ROW(Source!A1334)</f>
        <v>1334</v>
      </c>
      <c r="B1396">
        <v>33304975</v>
      </c>
      <c r="C1396">
        <v>33361327</v>
      </c>
      <c r="D1396">
        <v>31201861</v>
      </c>
      <c r="E1396">
        <v>1</v>
      </c>
      <c r="F1396">
        <v>1</v>
      </c>
      <c r="G1396">
        <v>1</v>
      </c>
      <c r="H1396">
        <v>3</v>
      </c>
      <c r="I1396" t="s">
        <v>909</v>
      </c>
      <c r="J1396" t="s">
        <v>910</v>
      </c>
      <c r="K1396" t="s">
        <v>911</v>
      </c>
      <c r="L1396">
        <v>1348</v>
      </c>
      <c r="N1396">
        <v>1009</v>
      </c>
      <c r="O1396" t="s">
        <v>32</v>
      </c>
      <c r="P1396" t="s">
        <v>32</v>
      </c>
      <c r="Q1396">
        <v>1000</v>
      </c>
      <c r="W1396">
        <v>0</v>
      </c>
      <c r="X1396">
        <v>532254978</v>
      </c>
      <c r="Y1396">
        <v>4.7300000000000002E-2</v>
      </c>
      <c r="AA1396">
        <v>7590</v>
      </c>
      <c r="AB1396">
        <v>0</v>
      </c>
      <c r="AC1396">
        <v>0</v>
      </c>
      <c r="AD1396">
        <v>0</v>
      </c>
      <c r="AE1396">
        <v>7590</v>
      </c>
      <c r="AF1396">
        <v>0</v>
      </c>
      <c r="AG1396">
        <v>0</v>
      </c>
      <c r="AH1396">
        <v>0</v>
      </c>
      <c r="AI1396">
        <v>1</v>
      </c>
      <c r="AJ1396">
        <v>1</v>
      </c>
      <c r="AK1396">
        <v>1</v>
      </c>
      <c r="AL1396">
        <v>1</v>
      </c>
      <c r="AN1396">
        <v>0</v>
      </c>
      <c r="AO1396">
        <v>1</v>
      </c>
      <c r="AP1396">
        <v>0</v>
      </c>
      <c r="AQ1396">
        <v>0</v>
      </c>
      <c r="AR1396">
        <v>0</v>
      </c>
      <c r="AS1396" t="s">
        <v>3</v>
      </c>
      <c r="AT1396">
        <v>4.7300000000000002E-2</v>
      </c>
      <c r="AU1396" t="s">
        <v>3</v>
      </c>
      <c r="AV1396">
        <v>0</v>
      </c>
      <c r="AW1396">
        <v>2</v>
      </c>
      <c r="AX1396">
        <v>33361344</v>
      </c>
      <c r="AY1396">
        <v>1</v>
      </c>
      <c r="AZ1396">
        <v>0</v>
      </c>
      <c r="BA1396">
        <v>1720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CX1396">
        <f>Y1396*Source!I1334</f>
        <v>1.3244000000000002E-2</v>
      </c>
      <c r="CY1396">
        <f>AA1396</f>
        <v>7590</v>
      </c>
      <c r="CZ1396">
        <f>AE1396</f>
        <v>7590</v>
      </c>
      <c r="DA1396">
        <f>AI1396</f>
        <v>1</v>
      </c>
      <c r="DB1396">
        <f>ROUND(ROUND(AT1396*CZ1396,2),2)</f>
        <v>359.01</v>
      </c>
      <c r="DC1396">
        <f>ROUND(ROUND(AT1396*AG1396,2),2)</f>
        <v>0</v>
      </c>
    </row>
    <row r="1397" spans="1:107">
      <c r="A1397">
        <f>ROW(Source!A1334)</f>
        <v>1334</v>
      </c>
      <c r="B1397">
        <v>33304975</v>
      </c>
      <c r="C1397">
        <v>33361327</v>
      </c>
      <c r="D1397">
        <v>31214657</v>
      </c>
      <c r="E1397">
        <v>1</v>
      </c>
      <c r="F1397">
        <v>1</v>
      </c>
      <c r="G1397">
        <v>1</v>
      </c>
      <c r="H1397">
        <v>3</v>
      </c>
      <c r="I1397" t="s">
        <v>912</v>
      </c>
      <c r="J1397" t="s">
        <v>913</v>
      </c>
      <c r="K1397" t="s">
        <v>914</v>
      </c>
      <c r="L1397">
        <v>1348</v>
      </c>
      <c r="N1397">
        <v>1009</v>
      </c>
      <c r="O1397" t="s">
        <v>32</v>
      </c>
      <c r="P1397" t="s">
        <v>32</v>
      </c>
      <c r="Q1397">
        <v>1000</v>
      </c>
      <c r="W1397">
        <v>0</v>
      </c>
      <c r="X1397">
        <v>654489916</v>
      </c>
      <c r="Y1397">
        <v>1.2600000000000001E-3</v>
      </c>
      <c r="AA1397">
        <v>9550.01</v>
      </c>
      <c r="AB1397">
        <v>0</v>
      </c>
      <c r="AC1397">
        <v>0</v>
      </c>
      <c r="AD1397">
        <v>0</v>
      </c>
      <c r="AE1397">
        <v>9550.01</v>
      </c>
      <c r="AF1397">
        <v>0</v>
      </c>
      <c r="AG1397">
        <v>0</v>
      </c>
      <c r="AH1397">
        <v>0</v>
      </c>
      <c r="AI1397">
        <v>1</v>
      </c>
      <c r="AJ1397">
        <v>1</v>
      </c>
      <c r="AK1397">
        <v>1</v>
      </c>
      <c r="AL1397">
        <v>1</v>
      </c>
      <c r="AN1397">
        <v>0</v>
      </c>
      <c r="AO1397">
        <v>1</v>
      </c>
      <c r="AP1397">
        <v>0</v>
      </c>
      <c r="AQ1397">
        <v>0</v>
      </c>
      <c r="AR1397">
        <v>0</v>
      </c>
      <c r="AS1397" t="s">
        <v>3</v>
      </c>
      <c r="AT1397">
        <v>1.2600000000000001E-3</v>
      </c>
      <c r="AU1397" t="s">
        <v>3</v>
      </c>
      <c r="AV1397">
        <v>0</v>
      </c>
      <c r="AW1397">
        <v>2</v>
      </c>
      <c r="AX1397">
        <v>33361346</v>
      </c>
      <c r="AY1397">
        <v>1</v>
      </c>
      <c r="AZ1397">
        <v>0</v>
      </c>
      <c r="BA1397">
        <v>1722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CX1397">
        <f>Y1397*Source!I1334</f>
        <v>3.5280000000000006E-4</v>
      </c>
      <c r="CY1397">
        <f>AA1397</f>
        <v>9550.01</v>
      </c>
      <c r="CZ1397">
        <f>AE1397</f>
        <v>9550.01</v>
      </c>
      <c r="DA1397">
        <f>AI1397</f>
        <v>1</v>
      </c>
      <c r="DB1397">
        <f>ROUND(ROUND(AT1397*CZ1397,2),2)</f>
        <v>12.03</v>
      </c>
      <c r="DC1397">
        <f>ROUND(ROUND(AT1397*AG1397,2),2)</f>
        <v>0</v>
      </c>
    </row>
    <row r="1398" spans="1:107">
      <c r="A1398">
        <f>ROW(Source!A1335)</f>
        <v>1335</v>
      </c>
      <c r="B1398">
        <v>33304960</v>
      </c>
      <c r="C1398">
        <v>33361327</v>
      </c>
      <c r="D1398">
        <v>31172059</v>
      </c>
      <c r="E1398">
        <v>1</v>
      </c>
      <c r="F1398">
        <v>1</v>
      </c>
      <c r="G1398">
        <v>1</v>
      </c>
      <c r="H1398">
        <v>1</v>
      </c>
      <c r="I1398" t="s">
        <v>895</v>
      </c>
      <c r="J1398" t="s">
        <v>3</v>
      </c>
      <c r="K1398" t="s">
        <v>896</v>
      </c>
      <c r="L1398">
        <v>1191</v>
      </c>
      <c r="N1398">
        <v>1013</v>
      </c>
      <c r="O1398" t="s">
        <v>831</v>
      </c>
      <c r="P1398" t="s">
        <v>831</v>
      </c>
      <c r="Q1398">
        <v>1</v>
      </c>
      <c r="W1398">
        <v>0</v>
      </c>
      <c r="X1398">
        <v>1010519658</v>
      </c>
      <c r="Y1398">
        <v>44.132399999999997</v>
      </c>
      <c r="AA1398">
        <v>0</v>
      </c>
      <c r="AB1398">
        <v>0</v>
      </c>
      <c r="AC1398">
        <v>0</v>
      </c>
      <c r="AD1398">
        <v>8.64</v>
      </c>
      <c r="AE1398">
        <v>0</v>
      </c>
      <c r="AF1398">
        <v>0</v>
      </c>
      <c r="AG1398">
        <v>0</v>
      </c>
      <c r="AH1398">
        <v>8.64</v>
      </c>
      <c r="AI1398">
        <v>1</v>
      </c>
      <c r="AJ1398">
        <v>1</v>
      </c>
      <c r="AK1398">
        <v>1</v>
      </c>
      <c r="AL1398">
        <v>1</v>
      </c>
      <c r="AN1398">
        <v>0</v>
      </c>
      <c r="AO1398">
        <v>1</v>
      </c>
      <c r="AP1398">
        <v>1</v>
      </c>
      <c r="AQ1398">
        <v>0</v>
      </c>
      <c r="AR1398">
        <v>0</v>
      </c>
      <c r="AS1398" t="s">
        <v>3</v>
      </c>
      <c r="AT1398">
        <v>31.98</v>
      </c>
      <c r="AU1398" t="s">
        <v>22</v>
      </c>
      <c r="AV1398">
        <v>1</v>
      </c>
      <c r="AW1398">
        <v>2</v>
      </c>
      <c r="AX1398">
        <v>33361337</v>
      </c>
      <c r="AY1398">
        <v>1</v>
      </c>
      <c r="AZ1398">
        <v>0</v>
      </c>
      <c r="BA1398">
        <v>1723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CX1398">
        <f>Y1398*Source!I1335</f>
        <v>12.357072000000001</v>
      </c>
      <c r="CY1398">
        <f>AD1398</f>
        <v>8.64</v>
      </c>
      <c r="CZ1398">
        <f>AH1398</f>
        <v>8.64</v>
      </c>
      <c r="DA1398">
        <f>AL1398</f>
        <v>1</v>
      </c>
      <c r="DB1398">
        <f>ROUND(((ROUND(AT1398*CZ1398,2)*1.2)*1.15),2)</f>
        <v>381.31</v>
      </c>
      <c r="DC1398">
        <f>ROUND(((ROUND(AT1398*AG1398,2)*1.2)*1.15),2)</f>
        <v>0</v>
      </c>
    </row>
    <row r="1399" spans="1:107">
      <c r="A1399">
        <f>ROW(Source!A1335)</f>
        <v>1335</v>
      </c>
      <c r="B1399">
        <v>33304960</v>
      </c>
      <c r="C1399">
        <v>33361327</v>
      </c>
      <c r="D1399">
        <v>31172011</v>
      </c>
      <c r="E1399">
        <v>1</v>
      </c>
      <c r="F1399">
        <v>1</v>
      </c>
      <c r="G1399">
        <v>1</v>
      </c>
      <c r="H1399">
        <v>1</v>
      </c>
      <c r="I1399" t="s">
        <v>832</v>
      </c>
      <c r="J1399" t="s">
        <v>3</v>
      </c>
      <c r="K1399" t="s">
        <v>833</v>
      </c>
      <c r="L1399">
        <v>1191</v>
      </c>
      <c r="N1399">
        <v>1013</v>
      </c>
      <c r="O1399" t="s">
        <v>831</v>
      </c>
      <c r="P1399" t="s">
        <v>831</v>
      </c>
      <c r="Q1399">
        <v>1</v>
      </c>
      <c r="W1399">
        <v>0</v>
      </c>
      <c r="X1399">
        <v>-1417349443</v>
      </c>
      <c r="Y1399">
        <v>0.47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1</v>
      </c>
      <c r="AJ1399">
        <v>1</v>
      </c>
      <c r="AK1399">
        <v>1</v>
      </c>
      <c r="AL1399">
        <v>1</v>
      </c>
      <c r="AN1399">
        <v>0</v>
      </c>
      <c r="AO1399">
        <v>1</v>
      </c>
      <c r="AP1399">
        <v>0</v>
      </c>
      <c r="AQ1399">
        <v>0</v>
      </c>
      <c r="AR1399">
        <v>0</v>
      </c>
      <c r="AS1399" t="s">
        <v>3</v>
      </c>
      <c r="AT1399">
        <v>0.47</v>
      </c>
      <c r="AU1399" t="s">
        <v>3</v>
      </c>
      <c r="AV1399">
        <v>2</v>
      </c>
      <c r="AW1399">
        <v>2</v>
      </c>
      <c r="AX1399">
        <v>33361338</v>
      </c>
      <c r="AY1399">
        <v>1</v>
      </c>
      <c r="AZ1399">
        <v>2048</v>
      </c>
      <c r="BA1399">
        <v>1724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CX1399">
        <f>Y1399*Source!I1335</f>
        <v>0.13159999999999999</v>
      </c>
      <c r="CY1399">
        <f>AD1399</f>
        <v>0</v>
      </c>
      <c r="CZ1399">
        <f>AH1399</f>
        <v>0</v>
      </c>
      <c r="DA1399">
        <f>AL1399</f>
        <v>1</v>
      </c>
      <c r="DB1399">
        <f>ROUND(ROUND(AT1399*CZ1399,2),2)</f>
        <v>0</v>
      </c>
      <c r="DC1399">
        <f>ROUND(ROUND(AT1399*AG1399,2),2)</f>
        <v>0</v>
      </c>
    </row>
    <row r="1400" spans="1:107">
      <c r="A1400">
        <f>ROW(Source!A1335)</f>
        <v>1335</v>
      </c>
      <c r="B1400">
        <v>33304960</v>
      </c>
      <c r="C1400">
        <v>33361327</v>
      </c>
      <c r="D1400">
        <v>31259116</v>
      </c>
      <c r="E1400">
        <v>1</v>
      </c>
      <c r="F1400">
        <v>1</v>
      </c>
      <c r="G1400">
        <v>1</v>
      </c>
      <c r="H1400">
        <v>2</v>
      </c>
      <c r="I1400" t="s">
        <v>897</v>
      </c>
      <c r="J1400" t="s">
        <v>898</v>
      </c>
      <c r="K1400" t="s">
        <v>899</v>
      </c>
      <c r="L1400">
        <v>1368</v>
      </c>
      <c r="N1400">
        <v>1011</v>
      </c>
      <c r="O1400" t="s">
        <v>837</v>
      </c>
      <c r="P1400" t="s">
        <v>837</v>
      </c>
      <c r="Q1400">
        <v>1</v>
      </c>
      <c r="W1400">
        <v>0</v>
      </c>
      <c r="X1400">
        <v>520357435</v>
      </c>
      <c r="Y1400">
        <v>0.34500000000000003</v>
      </c>
      <c r="AA1400">
        <v>0</v>
      </c>
      <c r="AB1400">
        <v>30</v>
      </c>
      <c r="AC1400">
        <v>0</v>
      </c>
      <c r="AD1400">
        <v>0</v>
      </c>
      <c r="AE1400">
        <v>0</v>
      </c>
      <c r="AF1400">
        <v>30</v>
      </c>
      <c r="AG1400">
        <v>0</v>
      </c>
      <c r="AH1400">
        <v>0</v>
      </c>
      <c r="AI1400">
        <v>1</v>
      </c>
      <c r="AJ1400">
        <v>1</v>
      </c>
      <c r="AK1400">
        <v>1</v>
      </c>
      <c r="AL1400">
        <v>1</v>
      </c>
      <c r="AN1400">
        <v>0</v>
      </c>
      <c r="AO1400">
        <v>1</v>
      </c>
      <c r="AP1400">
        <v>1</v>
      </c>
      <c r="AQ1400">
        <v>0</v>
      </c>
      <c r="AR1400">
        <v>0</v>
      </c>
      <c r="AS1400" t="s">
        <v>3</v>
      </c>
      <c r="AT1400">
        <v>0.23</v>
      </c>
      <c r="AU1400" t="s">
        <v>21</v>
      </c>
      <c r="AV1400">
        <v>0</v>
      </c>
      <c r="AW1400">
        <v>2</v>
      </c>
      <c r="AX1400">
        <v>33361339</v>
      </c>
      <c r="AY1400">
        <v>1</v>
      </c>
      <c r="AZ1400">
        <v>0</v>
      </c>
      <c r="BA1400">
        <v>1725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CX1400">
        <f>Y1400*Source!I1335</f>
        <v>9.6600000000000019E-2</v>
      </c>
      <c r="CY1400">
        <f>AB1400</f>
        <v>30</v>
      </c>
      <c r="CZ1400">
        <f>AF1400</f>
        <v>30</v>
      </c>
      <c r="DA1400">
        <f>AJ1400</f>
        <v>1</v>
      </c>
      <c r="DB1400">
        <f>ROUND(((ROUND(AT1400*CZ1400,2)*1.2)*1.25),2)</f>
        <v>10.35</v>
      </c>
      <c r="DC1400">
        <f>ROUND(((ROUND(AT1400*AG1400,2)*1.2)*1.25),2)</f>
        <v>0</v>
      </c>
    </row>
    <row r="1401" spans="1:107">
      <c r="A1401">
        <f>ROW(Source!A1335)</f>
        <v>1335</v>
      </c>
      <c r="B1401">
        <v>33304960</v>
      </c>
      <c r="C1401">
        <v>33361327</v>
      </c>
      <c r="D1401">
        <v>31259879</v>
      </c>
      <c r="E1401">
        <v>1</v>
      </c>
      <c r="F1401">
        <v>1</v>
      </c>
      <c r="G1401">
        <v>1</v>
      </c>
      <c r="H1401">
        <v>2</v>
      </c>
      <c r="I1401" t="s">
        <v>841</v>
      </c>
      <c r="J1401" t="s">
        <v>842</v>
      </c>
      <c r="K1401" t="s">
        <v>843</v>
      </c>
      <c r="L1401">
        <v>1368</v>
      </c>
      <c r="N1401">
        <v>1011</v>
      </c>
      <c r="O1401" t="s">
        <v>837</v>
      </c>
      <c r="P1401" t="s">
        <v>837</v>
      </c>
      <c r="Q1401">
        <v>1</v>
      </c>
      <c r="W1401">
        <v>0</v>
      </c>
      <c r="X1401">
        <v>1372534845</v>
      </c>
      <c r="Y1401">
        <v>0.70499999999999996</v>
      </c>
      <c r="AA1401">
        <v>0</v>
      </c>
      <c r="AB1401">
        <v>65.709999999999994</v>
      </c>
      <c r="AC1401">
        <v>11.6</v>
      </c>
      <c r="AD1401">
        <v>0</v>
      </c>
      <c r="AE1401">
        <v>0</v>
      </c>
      <c r="AF1401">
        <v>65.709999999999994</v>
      </c>
      <c r="AG1401">
        <v>11.6</v>
      </c>
      <c r="AH1401">
        <v>0</v>
      </c>
      <c r="AI1401">
        <v>1</v>
      </c>
      <c r="AJ1401">
        <v>1</v>
      </c>
      <c r="AK1401">
        <v>1</v>
      </c>
      <c r="AL1401">
        <v>1</v>
      </c>
      <c r="AN1401">
        <v>0</v>
      </c>
      <c r="AO1401">
        <v>1</v>
      </c>
      <c r="AP1401">
        <v>1</v>
      </c>
      <c r="AQ1401">
        <v>0</v>
      </c>
      <c r="AR1401">
        <v>0</v>
      </c>
      <c r="AS1401" t="s">
        <v>3</v>
      </c>
      <c r="AT1401">
        <v>0.47</v>
      </c>
      <c r="AU1401" t="s">
        <v>21</v>
      </c>
      <c r="AV1401">
        <v>0</v>
      </c>
      <c r="AW1401">
        <v>2</v>
      </c>
      <c r="AX1401">
        <v>33361340</v>
      </c>
      <c r="AY1401">
        <v>1</v>
      </c>
      <c r="AZ1401">
        <v>0</v>
      </c>
      <c r="BA1401">
        <v>1726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CX1401">
        <f>Y1401*Source!I1335</f>
        <v>0.19740000000000002</v>
      </c>
      <c r="CY1401">
        <f>AB1401</f>
        <v>65.709999999999994</v>
      </c>
      <c r="CZ1401">
        <f>AF1401</f>
        <v>65.709999999999994</v>
      </c>
      <c r="DA1401">
        <f>AJ1401</f>
        <v>1</v>
      </c>
      <c r="DB1401">
        <f>ROUND(((ROUND(AT1401*CZ1401,2)*1.2)*1.25),2)</f>
        <v>46.32</v>
      </c>
      <c r="DC1401">
        <f>ROUND(((ROUND(AT1401*AG1401,2)*1.2)*1.25),2)</f>
        <v>8.18</v>
      </c>
    </row>
    <row r="1402" spans="1:107">
      <c r="A1402">
        <f>ROW(Source!A1335)</f>
        <v>1335</v>
      </c>
      <c r="B1402">
        <v>33304960</v>
      </c>
      <c r="C1402">
        <v>33361327</v>
      </c>
      <c r="D1402">
        <v>31260961</v>
      </c>
      <c r="E1402">
        <v>1</v>
      </c>
      <c r="F1402">
        <v>1</v>
      </c>
      <c r="G1402">
        <v>1</v>
      </c>
      <c r="H1402">
        <v>2</v>
      </c>
      <c r="I1402" t="s">
        <v>900</v>
      </c>
      <c r="J1402" t="s">
        <v>901</v>
      </c>
      <c r="K1402" t="s">
        <v>902</v>
      </c>
      <c r="L1402">
        <v>1368</v>
      </c>
      <c r="N1402">
        <v>1011</v>
      </c>
      <c r="O1402" t="s">
        <v>837</v>
      </c>
      <c r="P1402" t="s">
        <v>837</v>
      </c>
      <c r="Q1402">
        <v>1</v>
      </c>
      <c r="W1402">
        <v>0</v>
      </c>
      <c r="X1402">
        <v>1581354540</v>
      </c>
      <c r="Y1402">
        <v>1.8900000000000001</v>
      </c>
      <c r="AA1402">
        <v>0</v>
      </c>
      <c r="AB1402">
        <v>2.16</v>
      </c>
      <c r="AC1402">
        <v>0</v>
      </c>
      <c r="AD1402">
        <v>0</v>
      </c>
      <c r="AE1402">
        <v>0</v>
      </c>
      <c r="AF1402">
        <v>2.16</v>
      </c>
      <c r="AG1402">
        <v>0</v>
      </c>
      <c r="AH1402">
        <v>0</v>
      </c>
      <c r="AI1402">
        <v>1</v>
      </c>
      <c r="AJ1402">
        <v>1</v>
      </c>
      <c r="AK1402">
        <v>1</v>
      </c>
      <c r="AL1402">
        <v>1</v>
      </c>
      <c r="AN1402">
        <v>0</v>
      </c>
      <c r="AO1402">
        <v>1</v>
      </c>
      <c r="AP1402">
        <v>1</v>
      </c>
      <c r="AQ1402">
        <v>0</v>
      </c>
      <c r="AR1402">
        <v>0</v>
      </c>
      <c r="AS1402" t="s">
        <v>3</v>
      </c>
      <c r="AT1402">
        <v>1.26</v>
      </c>
      <c r="AU1402" t="s">
        <v>21</v>
      </c>
      <c r="AV1402">
        <v>0</v>
      </c>
      <c r="AW1402">
        <v>2</v>
      </c>
      <c r="AX1402">
        <v>33361341</v>
      </c>
      <c r="AY1402">
        <v>1</v>
      </c>
      <c r="AZ1402">
        <v>0</v>
      </c>
      <c r="BA1402">
        <v>1727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CX1402">
        <f>Y1402*Source!I1335</f>
        <v>0.52920000000000011</v>
      </c>
      <c r="CY1402">
        <f>AB1402</f>
        <v>2.16</v>
      </c>
      <c r="CZ1402">
        <f>AF1402</f>
        <v>2.16</v>
      </c>
      <c r="DA1402">
        <f>AJ1402</f>
        <v>1</v>
      </c>
      <c r="DB1402">
        <f>ROUND(((ROUND(AT1402*CZ1402,2)*1.2)*1.25),2)</f>
        <v>4.08</v>
      </c>
      <c r="DC1402">
        <f>ROUND(((ROUND(AT1402*AG1402,2)*1.2)*1.25),2)</f>
        <v>0</v>
      </c>
    </row>
    <row r="1403" spans="1:107">
      <c r="A1403">
        <f>ROW(Source!A1335)</f>
        <v>1335</v>
      </c>
      <c r="B1403">
        <v>33304960</v>
      </c>
      <c r="C1403">
        <v>33361327</v>
      </c>
      <c r="D1403">
        <v>31176145</v>
      </c>
      <c r="E1403">
        <v>1</v>
      </c>
      <c r="F1403">
        <v>1</v>
      </c>
      <c r="G1403">
        <v>1</v>
      </c>
      <c r="H1403">
        <v>3</v>
      </c>
      <c r="I1403" t="s">
        <v>903</v>
      </c>
      <c r="J1403" t="s">
        <v>904</v>
      </c>
      <c r="K1403" t="s">
        <v>905</v>
      </c>
      <c r="L1403">
        <v>1348</v>
      </c>
      <c r="N1403">
        <v>1009</v>
      </c>
      <c r="O1403" t="s">
        <v>32</v>
      </c>
      <c r="P1403" t="s">
        <v>32</v>
      </c>
      <c r="Q1403">
        <v>1000</v>
      </c>
      <c r="W1403">
        <v>0</v>
      </c>
      <c r="X1403">
        <v>1554699552</v>
      </c>
      <c r="Y1403">
        <v>1.26E-2</v>
      </c>
      <c r="AA1403">
        <v>1412.5</v>
      </c>
      <c r="AB1403">
        <v>0</v>
      </c>
      <c r="AC1403">
        <v>0</v>
      </c>
      <c r="AD1403">
        <v>0</v>
      </c>
      <c r="AE1403">
        <v>1412.5</v>
      </c>
      <c r="AF1403">
        <v>0</v>
      </c>
      <c r="AG1403">
        <v>0</v>
      </c>
      <c r="AH1403">
        <v>0</v>
      </c>
      <c r="AI1403">
        <v>1</v>
      </c>
      <c r="AJ1403">
        <v>1</v>
      </c>
      <c r="AK1403">
        <v>1</v>
      </c>
      <c r="AL1403">
        <v>1</v>
      </c>
      <c r="AN1403">
        <v>0</v>
      </c>
      <c r="AO1403">
        <v>1</v>
      </c>
      <c r="AP1403">
        <v>0</v>
      </c>
      <c r="AQ1403">
        <v>0</v>
      </c>
      <c r="AR1403">
        <v>0</v>
      </c>
      <c r="AS1403" t="s">
        <v>3</v>
      </c>
      <c r="AT1403">
        <v>1.26E-2</v>
      </c>
      <c r="AU1403" t="s">
        <v>3</v>
      </c>
      <c r="AV1403">
        <v>0</v>
      </c>
      <c r="AW1403">
        <v>2</v>
      </c>
      <c r="AX1403">
        <v>33361342</v>
      </c>
      <c r="AY1403">
        <v>1</v>
      </c>
      <c r="AZ1403">
        <v>0</v>
      </c>
      <c r="BA1403">
        <v>1728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CX1403">
        <f>Y1403*Source!I1335</f>
        <v>3.5280000000000003E-3</v>
      </c>
      <c r="CY1403">
        <f>AA1403</f>
        <v>1412.5</v>
      </c>
      <c r="CZ1403">
        <f>AE1403</f>
        <v>1412.5</v>
      </c>
      <c r="DA1403">
        <f>AI1403</f>
        <v>1</v>
      </c>
      <c r="DB1403">
        <f>ROUND(ROUND(AT1403*CZ1403,2),2)</f>
        <v>17.8</v>
      </c>
      <c r="DC1403">
        <f>ROUND(ROUND(AT1403*AG1403,2),2)</f>
        <v>0</v>
      </c>
    </row>
    <row r="1404" spans="1:107">
      <c r="A1404">
        <f>ROW(Source!A1335)</f>
        <v>1335</v>
      </c>
      <c r="B1404">
        <v>33304960</v>
      </c>
      <c r="C1404">
        <v>33361327</v>
      </c>
      <c r="D1404">
        <v>31176252</v>
      </c>
      <c r="E1404">
        <v>1</v>
      </c>
      <c r="F1404">
        <v>1</v>
      </c>
      <c r="G1404">
        <v>1</v>
      </c>
      <c r="H1404">
        <v>3</v>
      </c>
      <c r="I1404" t="s">
        <v>906</v>
      </c>
      <c r="J1404" t="s">
        <v>907</v>
      </c>
      <c r="K1404" t="s">
        <v>908</v>
      </c>
      <c r="L1404">
        <v>1348</v>
      </c>
      <c r="N1404">
        <v>1009</v>
      </c>
      <c r="O1404" t="s">
        <v>32</v>
      </c>
      <c r="P1404" t="s">
        <v>32</v>
      </c>
      <c r="Q1404">
        <v>1000</v>
      </c>
      <c r="W1404">
        <v>0</v>
      </c>
      <c r="X1404">
        <v>136000979</v>
      </c>
      <c r="Y1404">
        <v>0.03</v>
      </c>
      <c r="AA1404">
        <v>3960</v>
      </c>
      <c r="AB1404">
        <v>0</v>
      </c>
      <c r="AC1404">
        <v>0</v>
      </c>
      <c r="AD1404">
        <v>0</v>
      </c>
      <c r="AE1404">
        <v>3960</v>
      </c>
      <c r="AF1404">
        <v>0</v>
      </c>
      <c r="AG1404">
        <v>0</v>
      </c>
      <c r="AH1404">
        <v>0</v>
      </c>
      <c r="AI1404">
        <v>1</v>
      </c>
      <c r="AJ1404">
        <v>1</v>
      </c>
      <c r="AK1404">
        <v>1</v>
      </c>
      <c r="AL1404">
        <v>1</v>
      </c>
      <c r="AN1404">
        <v>0</v>
      </c>
      <c r="AO1404">
        <v>1</v>
      </c>
      <c r="AP1404">
        <v>0</v>
      </c>
      <c r="AQ1404">
        <v>0</v>
      </c>
      <c r="AR1404">
        <v>0</v>
      </c>
      <c r="AS1404" t="s">
        <v>3</v>
      </c>
      <c r="AT1404">
        <v>0.03</v>
      </c>
      <c r="AU1404" t="s">
        <v>3</v>
      </c>
      <c r="AV1404">
        <v>0</v>
      </c>
      <c r="AW1404">
        <v>2</v>
      </c>
      <c r="AX1404">
        <v>33361343</v>
      </c>
      <c r="AY1404">
        <v>1</v>
      </c>
      <c r="AZ1404">
        <v>0</v>
      </c>
      <c r="BA1404">
        <v>1729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CX1404">
        <f>Y1404*Source!I1335</f>
        <v>8.4000000000000012E-3</v>
      </c>
      <c r="CY1404">
        <f>AA1404</f>
        <v>3960</v>
      </c>
      <c r="CZ1404">
        <f>AE1404</f>
        <v>3960</v>
      </c>
      <c r="DA1404">
        <f>AI1404</f>
        <v>1</v>
      </c>
      <c r="DB1404">
        <f>ROUND(ROUND(AT1404*CZ1404,2),2)</f>
        <v>118.8</v>
      </c>
      <c r="DC1404">
        <f>ROUND(ROUND(AT1404*AG1404,2),2)</f>
        <v>0</v>
      </c>
    </row>
    <row r="1405" spans="1:107">
      <c r="A1405">
        <f>ROW(Source!A1335)</f>
        <v>1335</v>
      </c>
      <c r="B1405">
        <v>33304960</v>
      </c>
      <c r="C1405">
        <v>33361327</v>
      </c>
      <c r="D1405">
        <v>31201861</v>
      </c>
      <c r="E1405">
        <v>1</v>
      </c>
      <c r="F1405">
        <v>1</v>
      </c>
      <c r="G1405">
        <v>1</v>
      </c>
      <c r="H1405">
        <v>3</v>
      </c>
      <c r="I1405" t="s">
        <v>909</v>
      </c>
      <c r="J1405" t="s">
        <v>910</v>
      </c>
      <c r="K1405" t="s">
        <v>911</v>
      </c>
      <c r="L1405">
        <v>1348</v>
      </c>
      <c r="N1405">
        <v>1009</v>
      </c>
      <c r="O1405" t="s">
        <v>32</v>
      </c>
      <c r="P1405" t="s">
        <v>32</v>
      </c>
      <c r="Q1405">
        <v>1000</v>
      </c>
      <c r="W1405">
        <v>0</v>
      </c>
      <c r="X1405">
        <v>532254978</v>
      </c>
      <c r="Y1405">
        <v>4.7300000000000002E-2</v>
      </c>
      <c r="AA1405">
        <v>7590</v>
      </c>
      <c r="AB1405">
        <v>0</v>
      </c>
      <c r="AC1405">
        <v>0</v>
      </c>
      <c r="AD1405">
        <v>0</v>
      </c>
      <c r="AE1405">
        <v>7590</v>
      </c>
      <c r="AF1405">
        <v>0</v>
      </c>
      <c r="AG1405">
        <v>0</v>
      </c>
      <c r="AH1405">
        <v>0</v>
      </c>
      <c r="AI1405">
        <v>1</v>
      </c>
      <c r="AJ1405">
        <v>1</v>
      </c>
      <c r="AK1405">
        <v>1</v>
      </c>
      <c r="AL1405">
        <v>1</v>
      </c>
      <c r="AN1405">
        <v>0</v>
      </c>
      <c r="AO1405">
        <v>1</v>
      </c>
      <c r="AP1405">
        <v>0</v>
      </c>
      <c r="AQ1405">
        <v>0</v>
      </c>
      <c r="AR1405">
        <v>0</v>
      </c>
      <c r="AS1405" t="s">
        <v>3</v>
      </c>
      <c r="AT1405">
        <v>4.7300000000000002E-2</v>
      </c>
      <c r="AU1405" t="s">
        <v>3</v>
      </c>
      <c r="AV1405">
        <v>0</v>
      </c>
      <c r="AW1405">
        <v>2</v>
      </c>
      <c r="AX1405">
        <v>33361344</v>
      </c>
      <c r="AY1405">
        <v>1</v>
      </c>
      <c r="AZ1405">
        <v>0</v>
      </c>
      <c r="BA1405">
        <v>1730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CX1405">
        <f>Y1405*Source!I1335</f>
        <v>1.3244000000000002E-2</v>
      </c>
      <c r="CY1405">
        <f>AA1405</f>
        <v>7590</v>
      </c>
      <c r="CZ1405">
        <f>AE1405</f>
        <v>7590</v>
      </c>
      <c r="DA1405">
        <f>AI1405</f>
        <v>1</v>
      </c>
      <c r="DB1405">
        <f>ROUND(ROUND(AT1405*CZ1405,2),2)</f>
        <v>359.01</v>
      </c>
      <c r="DC1405">
        <f>ROUND(ROUND(AT1405*AG1405,2),2)</f>
        <v>0</v>
      </c>
    </row>
    <row r="1406" spans="1:107">
      <c r="A1406">
        <f>ROW(Source!A1335)</f>
        <v>1335</v>
      </c>
      <c r="B1406">
        <v>33304960</v>
      </c>
      <c r="C1406">
        <v>33361327</v>
      </c>
      <c r="D1406">
        <v>31214657</v>
      </c>
      <c r="E1406">
        <v>1</v>
      </c>
      <c r="F1406">
        <v>1</v>
      </c>
      <c r="G1406">
        <v>1</v>
      </c>
      <c r="H1406">
        <v>3</v>
      </c>
      <c r="I1406" t="s">
        <v>912</v>
      </c>
      <c r="J1406" t="s">
        <v>913</v>
      </c>
      <c r="K1406" t="s">
        <v>914</v>
      </c>
      <c r="L1406">
        <v>1348</v>
      </c>
      <c r="N1406">
        <v>1009</v>
      </c>
      <c r="O1406" t="s">
        <v>32</v>
      </c>
      <c r="P1406" t="s">
        <v>32</v>
      </c>
      <c r="Q1406">
        <v>1000</v>
      </c>
      <c r="W1406">
        <v>0</v>
      </c>
      <c r="X1406">
        <v>654489916</v>
      </c>
      <c r="Y1406">
        <v>1.2600000000000001E-3</v>
      </c>
      <c r="AA1406">
        <v>9550.01</v>
      </c>
      <c r="AB1406">
        <v>0</v>
      </c>
      <c r="AC1406">
        <v>0</v>
      </c>
      <c r="AD1406">
        <v>0</v>
      </c>
      <c r="AE1406">
        <v>9550.01</v>
      </c>
      <c r="AF1406">
        <v>0</v>
      </c>
      <c r="AG1406">
        <v>0</v>
      </c>
      <c r="AH1406">
        <v>0</v>
      </c>
      <c r="AI1406">
        <v>1</v>
      </c>
      <c r="AJ1406">
        <v>1</v>
      </c>
      <c r="AK1406">
        <v>1</v>
      </c>
      <c r="AL1406">
        <v>1</v>
      </c>
      <c r="AN1406">
        <v>0</v>
      </c>
      <c r="AO1406">
        <v>1</v>
      </c>
      <c r="AP1406">
        <v>0</v>
      </c>
      <c r="AQ1406">
        <v>0</v>
      </c>
      <c r="AR1406">
        <v>0</v>
      </c>
      <c r="AS1406" t="s">
        <v>3</v>
      </c>
      <c r="AT1406">
        <v>1.2600000000000001E-3</v>
      </c>
      <c r="AU1406" t="s">
        <v>3</v>
      </c>
      <c r="AV1406">
        <v>0</v>
      </c>
      <c r="AW1406">
        <v>2</v>
      </c>
      <c r="AX1406">
        <v>33361346</v>
      </c>
      <c r="AY1406">
        <v>1</v>
      </c>
      <c r="AZ1406">
        <v>0</v>
      </c>
      <c r="BA1406">
        <v>1732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CX1406">
        <f>Y1406*Source!I1335</f>
        <v>3.5280000000000006E-4</v>
      </c>
      <c r="CY1406">
        <f>AA1406</f>
        <v>9550.01</v>
      </c>
      <c r="CZ1406">
        <f>AE1406</f>
        <v>9550.01</v>
      </c>
      <c r="DA1406">
        <f>AI1406</f>
        <v>1</v>
      </c>
      <c r="DB1406">
        <f>ROUND(ROUND(AT1406*CZ1406,2),2)</f>
        <v>12.03</v>
      </c>
      <c r="DC1406">
        <f>ROUND(ROUND(AT1406*AG1406,2),2)</f>
        <v>0</v>
      </c>
    </row>
    <row r="1407" spans="1:107">
      <c r="A1407">
        <f>ROW(Source!A1338)</f>
        <v>1338</v>
      </c>
      <c r="B1407">
        <v>33304975</v>
      </c>
      <c r="C1407">
        <v>33361348</v>
      </c>
      <c r="D1407">
        <v>31172061</v>
      </c>
      <c r="E1407">
        <v>1</v>
      </c>
      <c r="F1407">
        <v>1</v>
      </c>
      <c r="G1407">
        <v>1</v>
      </c>
      <c r="H1407">
        <v>1</v>
      </c>
      <c r="I1407" t="s">
        <v>850</v>
      </c>
      <c r="J1407" t="s">
        <v>3</v>
      </c>
      <c r="K1407" t="s">
        <v>851</v>
      </c>
      <c r="L1407">
        <v>1191</v>
      </c>
      <c r="N1407">
        <v>1013</v>
      </c>
      <c r="O1407" t="s">
        <v>831</v>
      </c>
      <c r="P1407" t="s">
        <v>831</v>
      </c>
      <c r="Q1407">
        <v>1</v>
      </c>
      <c r="W1407">
        <v>0</v>
      </c>
      <c r="X1407">
        <v>-784637506</v>
      </c>
      <c r="Y1407">
        <v>138.08279999999999</v>
      </c>
      <c r="AA1407">
        <v>0</v>
      </c>
      <c r="AB1407">
        <v>0</v>
      </c>
      <c r="AC1407">
        <v>0</v>
      </c>
      <c r="AD1407">
        <v>8.74</v>
      </c>
      <c r="AE1407">
        <v>0</v>
      </c>
      <c r="AF1407">
        <v>0</v>
      </c>
      <c r="AG1407">
        <v>0</v>
      </c>
      <c r="AH1407">
        <v>8.74</v>
      </c>
      <c r="AI1407">
        <v>1</v>
      </c>
      <c r="AJ1407">
        <v>1</v>
      </c>
      <c r="AK1407">
        <v>1</v>
      </c>
      <c r="AL1407">
        <v>1</v>
      </c>
      <c r="AN1407">
        <v>0</v>
      </c>
      <c r="AO1407">
        <v>1</v>
      </c>
      <c r="AP1407">
        <v>1</v>
      </c>
      <c r="AQ1407">
        <v>0</v>
      </c>
      <c r="AR1407">
        <v>0</v>
      </c>
      <c r="AS1407" t="s">
        <v>3</v>
      </c>
      <c r="AT1407">
        <v>100.06</v>
      </c>
      <c r="AU1407" t="s">
        <v>22</v>
      </c>
      <c r="AV1407">
        <v>1</v>
      </c>
      <c r="AW1407">
        <v>2</v>
      </c>
      <c r="AX1407">
        <v>33361360</v>
      </c>
      <c r="AY1407">
        <v>1</v>
      </c>
      <c r="AZ1407">
        <v>0</v>
      </c>
      <c r="BA1407">
        <v>1733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CX1407">
        <f>Y1407*Source!I1338</f>
        <v>27.61656</v>
      </c>
      <c r="CY1407">
        <f>AD1407</f>
        <v>8.74</v>
      </c>
      <c r="CZ1407">
        <f>AH1407</f>
        <v>8.74</v>
      </c>
      <c r="DA1407">
        <f>AL1407</f>
        <v>1</v>
      </c>
      <c r="DB1407">
        <f>ROUND(((ROUND(AT1407*CZ1407,2)*1.2)*1.15),2)</f>
        <v>1206.8399999999999</v>
      </c>
      <c r="DC1407">
        <f>ROUND(((ROUND(AT1407*AG1407,2)*1.2)*1.15),2)</f>
        <v>0</v>
      </c>
    </row>
    <row r="1408" spans="1:107">
      <c r="A1408">
        <f>ROW(Source!A1338)</f>
        <v>1338</v>
      </c>
      <c r="B1408">
        <v>33304975</v>
      </c>
      <c r="C1408">
        <v>33361348</v>
      </c>
      <c r="D1408">
        <v>31172011</v>
      </c>
      <c r="E1408">
        <v>1</v>
      </c>
      <c r="F1408">
        <v>1</v>
      </c>
      <c r="G1408">
        <v>1</v>
      </c>
      <c r="H1408">
        <v>1</v>
      </c>
      <c r="I1408" t="s">
        <v>832</v>
      </c>
      <c r="J1408" t="s">
        <v>3</v>
      </c>
      <c r="K1408" t="s">
        <v>833</v>
      </c>
      <c r="L1408">
        <v>1191</v>
      </c>
      <c r="N1408">
        <v>1013</v>
      </c>
      <c r="O1408" t="s">
        <v>831</v>
      </c>
      <c r="P1408" t="s">
        <v>831</v>
      </c>
      <c r="Q1408">
        <v>1</v>
      </c>
      <c r="W1408">
        <v>0</v>
      </c>
      <c r="X1408">
        <v>-1417349443</v>
      </c>
      <c r="Y1408">
        <v>0.71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1</v>
      </c>
      <c r="AJ1408">
        <v>1</v>
      </c>
      <c r="AK1408">
        <v>1</v>
      </c>
      <c r="AL1408">
        <v>1</v>
      </c>
      <c r="AN1408">
        <v>0</v>
      </c>
      <c r="AO1408">
        <v>1</v>
      </c>
      <c r="AP1408">
        <v>0</v>
      </c>
      <c r="AQ1408">
        <v>0</v>
      </c>
      <c r="AR1408">
        <v>0</v>
      </c>
      <c r="AS1408" t="s">
        <v>3</v>
      </c>
      <c r="AT1408">
        <v>0.71</v>
      </c>
      <c r="AU1408" t="s">
        <v>3</v>
      </c>
      <c r="AV1408">
        <v>2</v>
      </c>
      <c r="AW1408">
        <v>2</v>
      </c>
      <c r="AX1408">
        <v>33361361</v>
      </c>
      <c r="AY1408">
        <v>1</v>
      </c>
      <c r="AZ1408">
        <v>2048</v>
      </c>
      <c r="BA1408">
        <v>1734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CX1408">
        <f>Y1408*Source!I1338</f>
        <v>0.14199999999999999</v>
      </c>
      <c r="CY1408">
        <f>AD1408</f>
        <v>0</v>
      </c>
      <c r="CZ1408">
        <f>AH1408</f>
        <v>0</v>
      </c>
      <c r="DA1408">
        <f>AL1408</f>
        <v>1</v>
      </c>
      <c r="DB1408">
        <f>ROUND(ROUND(AT1408*CZ1408,2),2)</f>
        <v>0</v>
      </c>
      <c r="DC1408">
        <f>ROUND(ROUND(AT1408*AG1408,2),2)</f>
        <v>0</v>
      </c>
    </row>
    <row r="1409" spans="1:107">
      <c r="A1409">
        <f>ROW(Source!A1338)</f>
        <v>1338</v>
      </c>
      <c r="B1409">
        <v>33304975</v>
      </c>
      <c r="C1409">
        <v>33361348</v>
      </c>
      <c r="D1409">
        <v>31258491</v>
      </c>
      <c r="E1409">
        <v>1</v>
      </c>
      <c r="F1409">
        <v>1</v>
      </c>
      <c r="G1409">
        <v>1</v>
      </c>
      <c r="H1409">
        <v>2</v>
      </c>
      <c r="I1409" t="s">
        <v>834</v>
      </c>
      <c r="J1409" t="s">
        <v>835</v>
      </c>
      <c r="K1409" t="s">
        <v>836</v>
      </c>
      <c r="L1409">
        <v>1368</v>
      </c>
      <c r="N1409">
        <v>1011</v>
      </c>
      <c r="O1409" t="s">
        <v>837</v>
      </c>
      <c r="P1409" t="s">
        <v>837</v>
      </c>
      <c r="Q1409">
        <v>1</v>
      </c>
      <c r="W1409">
        <v>0</v>
      </c>
      <c r="X1409">
        <v>-1718674368</v>
      </c>
      <c r="Y1409">
        <v>0.42000000000000004</v>
      </c>
      <c r="AA1409">
        <v>0</v>
      </c>
      <c r="AB1409">
        <v>111.99</v>
      </c>
      <c r="AC1409">
        <v>13.5</v>
      </c>
      <c r="AD1409">
        <v>0</v>
      </c>
      <c r="AE1409">
        <v>0</v>
      </c>
      <c r="AF1409">
        <v>111.99</v>
      </c>
      <c r="AG1409">
        <v>13.5</v>
      </c>
      <c r="AH1409">
        <v>0</v>
      </c>
      <c r="AI1409">
        <v>1</v>
      </c>
      <c r="AJ1409">
        <v>1</v>
      </c>
      <c r="AK1409">
        <v>1</v>
      </c>
      <c r="AL1409">
        <v>1</v>
      </c>
      <c r="AN1409">
        <v>0</v>
      </c>
      <c r="AO1409">
        <v>1</v>
      </c>
      <c r="AP1409">
        <v>1</v>
      </c>
      <c r="AQ1409">
        <v>0</v>
      </c>
      <c r="AR1409">
        <v>0</v>
      </c>
      <c r="AS1409" t="s">
        <v>3</v>
      </c>
      <c r="AT1409">
        <v>0.28000000000000003</v>
      </c>
      <c r="AU1409" t="s">
        <v>21</v>
      </c>
      <c r="AV1409">
        <v>0</v>
      </c>
      <c r="AW1409">
        <v>2</v>
      </c>
      <c r="AX1409">
        <v>33361362</v>
      </c>
      <c r="AY1409">
        <v>1</v>
      </c>
      <c r="AZ1409">
        <v>0</v>
      </c>
      <c r="BA1409">
        <v>1735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CX1409">
        <f>Y1409*Source!I1338</f>
        <v>8.4000000000000019E-2</v>
      </c>
      <c r="CY1409">
        <f>AB1409</f>
        <v>111.99</v>
      </c>
      <c r="CZ1409">
        <f>AF1409</f>
        <v>111.99</v>
      </c>
      <c r="DA1409">
        <f>AJ1409</f>
        <v>1</v>
      </c>
      <c r="DB1409">
        <f>ROUND(((ROUND(AT1409*CZ1409,2)*1.2)*1.25),2)</f>
        <v>47.04</v>
      </c>
      <c r="DC1409">
        <f>ROUND(((ROUND(AT1409*AG1409,2)*1.2)*1.25),2)</f>
        <v>5.67</v>
      </c>
    </row>
    <row r="1410" spans="1:107">
      <c r="A1410">
        <f>ROW(Source!A1338)</f>
        <v>1338</v>
      </c>
      <c r="B1410">
        <v>33304975</v>
      </c>
      <c r="C1410">
        <v>33361348</v>
      </c>
      <c r="D1410">
        <v>31258691</v>
      </c>
      <c r="E1410">
        <v>1</v>
      </c>
      <c r="F1410">
        <v>1</v>
      </c>
      <c r="G1410">
        <v>1</v>
      </c>
      <c r="H1410">
        <v>2</v>
      </c>
      <c r="I1410" t="s">
        <v>838</v>
      </c>
      <c r="J1410" t="s">
        <v>839</v>
      </c>
      <c r="K1410" t="s">
        <v>840</v>
      </c>
      <c r="L1410">
        <v>1368</v>
      </c>
      <c r="N1410">
        <v>1011</v>
      </c>
      <c r="O1410" t="s">
        <v>837</v>
      </c>
      <c r="P1410" t="s">
        <v>837</v>
      </c>
      <c r="Q1410">
        <v>1</v>
      </c>
      <c r="W1410">
        <v>0</v>
      </c>
      <c r="X1410">
        <v>1373224040</v>
      </c>
      <c r="Y1410">
        <v>15.075000000000001</v>
      </c>
      <c r="AA1410">
        <v>0</v>
      </c>
      <c r="AB1410">
        <v>3.12</v>
      </c>
      <c r="AC1410">
        <v>0</v>
      </c>
      <c r="AD1410">
        <v>0</v>
      </c>
      <c r="AE1410">
        <v>0</v>
      </c>
      <c r="AF1410">
        <v>3.12</v>
      </c>
      <c r="AG1410">
        <v>0</v>
      </c>
      <c r="AH1410">
        <v>0</v>
      </c>
      <c r="AI1410">
        <v>1</v>
      </c>
      <c r="AJ1410">
        <v>1</v>
      </c>
      <c r="AK1410">
        <v>1</v>
      </c>
      <c r="AL1410">
        <v>1</v>
      </c>
      <c r="AN1410">
        <v>0</v>
      </c>
      <c r="AO1410">
        <v>1</v>
      </c>
      <c r="AP1410">
        <v>1</v>
      </c>
      <c r="AQ1410">
        <v>0</v>
      </c>
      <c r="AR1410">
        <v>0</v>
      </c>
      <c r="AS1410" t="s">
        <v>3</v>
      </c>
      <c r="AT1410">
        <v>10.050000000000001</v>
      </c>
      <c r="AU1410" t="s">
        <v>21</v>
      </c>
      <c r="AV1410">
        <v>0</v>
      </c>
      <c r="AW1410">
        <v>2</v>
      </c>
      <c r="AX1410">
        <v>33361363</v>
      </c>
      <c r="AY1410">
        <v>1</v>
      </c>
      <c r="AZ1410">
        <v>0</v>
      </c>
      <c r="BA1410">
        <v>1736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CX1410">
        <f>Y1410*Source!I1338</f>
        <v>3.0150000000000006</v>
      </c>
      <c r="CY1410">
        <f>AB1410</f>
        <v>3.12</v>
      </c>
      <c r="CZ1410">
        <f>AF1410</f>
        <v>3.12</v>
      </c>
      <c r="DA1410">
        <f>AJ1410</f>
        <v>1</v>
      </c>
      <c r="DB1410">
        <f>ROUND(((ROUND(AT1410*CZ1410,2)*1.2)*1.25),2)</f>
        <v>47.04</v>
      </c>
      <c r="DC1410">
        <f>ROUND(((ROUND(AT1410*AG1410,2)*1.2)*1.25),2)</f>
        <v>0</v>
      </c>
    </row>
    <row r="1411" spans="1:107">
      <c r="A1411">
        <f>ROW(Source!A1338)</f>
        <v>1338</v>
      </c>
      <c r="B1411">
        <v>33304975</v>
      </c>
      <c r="C1411">
        <v>33361348</v>
      </c>
      <c r="D1411">
        <v>31258646</v>
      </c>
      <c r="E1411">
        <v>1</v>
      </c>
      <c r="F1411">
        <v>1</v>
      </c>
      <c r="G1411">
        <v>1</v>
      </c>
      <c r="H1411">
        <v>2</v>
      </c>
      <c r="I1411" t="s">
        <v>866</v>
      </c>
      <c r="J1411" t="s">
        <v>867</v>
      </c>
      <c r="K1411" t="s">
        <v>868</v>
      </c>
      <c r="L1411">
        <v>1368</v>
      </c>
      <c r="N1411">
        <v>1011</v>
      </c>
      <c r="O1411" t="s">
        <v>837</v>
      </c>
      <c r="P1411" t="s">
        <v>837</v>
      </c>
      <c r="Q1411">
        <v>1</v>
      </c>
      <c r="W1411">
        <v>0</v>
      </c>
      <c r="X1411">
        <v>-1985289705</v>
      </c>
      <c r="Y1411">
        <v>0.3</v>
      </c>
      <c r="AA1411">
        <v>0</v>
      </c>
      <c r="AB1411">
        <v>6.66</v>
      </c>
      <c r="AC1411">
        <v>0</v>
      </c>
      <c r="AD1411">
        <v>0</v>
      </c>
      <c r="AE1411">
        <v>0</v>
      </c>
      <c r="AF1411">
        <v>6.66</v>
      </c>
      <c r="AG1411">
        <v>0</v>
      </c>
      <c r="AH1411">
        <v>0</v>
      </c>
      <c r="AI1411">
        <v>1</v>
      </c>
      <c r="AJ1411">
        <v>1</v>
      </c>
      <c r="AK1411">
        <v>1</v>
      </c>
      <c r="AL1411">
        <v>1</v>
      </c>
      <c r="AN1411">
        <v>0</v>
      </c>
      <c r="AO1411">
        <v>1</v>
      </c>
      <c r="AP1411">
        <v>1</v>
      </c>
      <c r="AQ1411">
        <v>0</v>
      </c>
      <c r="AR1411">
        <v>0</v>
      </c>
      <c r="AS1411" t="s">
        <v>3</v>
      </c>
      <c r="AT1411">
        <v>0.2</v>
      </c>
      <c r="AU1411" t="s">
        <v>21</v>
      </c>
      <c r="AV1411">
        <v>0</v>
      </c>
      <c r="AW1411">
        <v>2</v>
      </c>
      <c r="AX1411">
        <v>33361364</v>
      </c>
      <c r="AY1411">
        <v>1</v>
      </c>
      <c r="AZ1411">
        <v>0</v>
      </c>
      <c r="BA1411">
        <v>1737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CX1411">
        <f>Y1411*Source!I1338</f>
        <v>0.06</v>
      </c>
      <c r="CY1411">
        <f>AB1411</f>
        <v>6.66</v>
      </c>
      <c r="CZ1411">
        <f>AF1411</f>
        <v>6.66</v>
      </c>
      <c r="DA1411">
        <f>AJ1411</f>
        <v>1</v>
      </c>
      <c r="DB1411">
        <f>ROUND(((ROUND(AT1411*CZ1411,2)*1.2)*1.25),2)</f>
        <v>2</v>
      </c>
      <c r="DC1411">
        <f>ROUND(((ROUND(AT1411*AG1411,2)*1.2)*1.25),2)</f>
        <v>0</v>
      </c>
    </row>
    <row r="1412" spans="1:107">
      <c r="A1412">
        <f>ROW(Source!A1338)</f>
        <v>1338</v>
      </c>
      <c r="B1412">
        <v>33304975</v>
      </c>
      <c r="C1412">
        <v>33361348</v>
      </c>
      <c r="D1412">
        <v>31259879</v>
      </c>
      <c r="E1412">
        <v>1</v>
      </c>
      <c r="F1412">
        <v>1</v>
      </c>
      <c r="G1412">
        <v>1</v>
      </c>
      <c r="H1412">
        <v>2</v>
      </c>
      <c r="I1412" t="s">
        <v>841</v>
      </c>
      <c r="J1412" t="s">
        <v>842</v>
      </c>
      <c r="K1412" t="s">
        <v>843</v>
      </c>
      <c r="L1412">
        <v>1368</v>
      </c>
      <c r="N1412">
        <v>1011</v>
      </c>
      <c r="O1412" t="s">
        <v>837</v>
      </c>
      <c r="P1412" t="s">
        <v>837</v>
      </c>
      <c r="Q1412">
        <v>1</v>
      </c>
      <c r="W1412">
        <v>0</v>
      </c>
      <c r="X1412">
        <v>1372534845</v>
      </c>
      <c r="Y1412">
        <v>0.64500000000000002</v>
      </c>
      <c r="AA1412">
        <v>0</v>
      </c>
      <c r="AB1412">
        <v>65.709999999999994</v>
      </c>
      <c r="AC1412">
        <v>11.6</v>
      </c>
      <c r="AD1412">
        <v>0</v>
      </c>
      <c r="AE1412">
        <v>0</v>
      </c>
      <c r="AF1412">
        <v>65.709999999999994</v>
      </c>
      <c r="AG1412">
        <v>11.6</v>
      </c>
      <c r="AH1412">
        <v>0</v>
      </c>
      <c r="AI1412">
        <v>1</v>
      </c>
      <c r="AJ1412">
        <v>1</v>
      </c>
      <c r="AK1412">
        <v>1</v>
      </c>
      <c r="AL1412">
        <v>1</v>
      </c>
      <c r="AN1412">
        <v>0</v>
      </c>
      <c r="AO1412">
        <v>1</v>
      </c>
      <c r="AP1412">
        <v>1</v>
      </c>
      <c r="AQ1412">
        <v>0</v>
      </c>
      <c r="AR1412">
        <v>0</v>
      </c>
      <c r="AS1412" t="s">
        <v>3</v>
      </c>
      <c r="AT1412">
        <v>0.43</v>
      </c>
      <c r="AU1412" t="s">
        <v>21</v>
      </c>
      <c r="AV1412">
        <v>0</v>
      </c>
      <c r="AW1412">
        <v>2</v>
      </c>
      <c r="AX1412">
        <v>33361365</v>
      </c>
      <c r="AY1412">
        <v>1</v>
      </c>
      <c r="AZ1412">
        <v>0</v>
      </c>
      <c r="BA1412">
        <v>1738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CX1412">
        <f>Y1412*Source!I1338</f>
        <v>0.129</v>
      </c>
      <c r="CY1412">
        <f>AB1412</f>
        <v>65.709999999999994</v>
      </c>
      <c r="CZ1412">
        <f>AF1412</f>
        <v>65.709999999999994</v>
      </c>
      <c r="DA1412">
        <f>AJ1412</f>
        <v>1</v>
      </c>
      <c r="DB1412">
        <f>ROUND(((ROUND(AT1412*CZ1412,2)*1.2)*1.25),2)</f>
        <v>42.39</v>
      </c>
      <c r="DC1412">
        <f>ROUND(((ROUND(AT1412*AG1412,2)*1.2)*1.25),2)</f>
        <v>7.49</v>
      </c>
    </row>
    <row r="1413" spans="1:107">
      <c r="A1413">
        <f>ROW(Source!A1338)</f>
        <v>1338</v>
      </c>
      <c r="B1413">
        <v>33304975</v>
      </c>
      <c r="C1413">
        <v>33361348</v>
      </c>
      <c r="D1413">
        <v>31260100</v>
      </c>
      <c r="E1413">
        <v>1</v>
      </c>
      <c r="F1413">
        <v>1</v>
      </c>
      <c r="G1413">
        <v>1</v>
      </c>
      <c r="H1413">
        <v>2</v>
      </c>
      <c r="I1413" t="s">
        <v>858</v>
      </c>
      <c r="J1413" t="s">
        <v>859</v>
      </c>
      <c r="K1413" t="s">
        <v>860</v>
      </c>
      <c r="L1413">
        <v>1368</v>
      </c>
      <c r="N1413">
        <v>1011</v>
      </c>
      <c r="O1413" t="s">
        <v>837</v>
      </c>
      <c r="P1413" t="s">
        <v>837</v>
      </c>
      <c r="Q1413">
        <v>1</v>
      </c>
      <c r="W1413">
        <v>0</v>
      </c>
      <c r="X1413">
        <v>-353815937</v>
      </c>
      <c r="Y1413">
        <v>1.9650000000000001</v>
      </c>
      <c r="AA1413">
        <v>0</v>
      </c>
      <c r="AB1413">
        <v>8.1</v>
      </c>
      <c r="AC1413">
        <v>0</v>
      </c>
      <c r="AD1413">
        <v>0</v>
      </c>
      <c r="AE1413">
        <v>0</v>
      </c>
      <c r="AF1413">
        <v>8.1</v>
      </c>
      <c r="AG1413">
        <v>0</v>
      </c>
      <c r="AH1413">
        <v>0</v>
      </c>
      <c r="AI1413">
        <v>1</v>
      </c>
      <c r="AJ1413">
        <v>1</v>
      </c>
      <c r="AK1413">
        <v>1</v>
      </c>
      <c r="AL1413">
        <v>1</v>
      </c>
      <c r="AN1413">
        <v>0</v>
      </c>
      <c r="AO1413">
        <v>1</v>
      </c>
      <c r="AP1413">
        <v>1</v>
      </c>
      <c r="AQ1413">
        <v>0</v>
      </c>
      <c r="AR1413">
        <v>0</v>
      </c>
      <c r="AS1413" t="s">
        <v>3</v>
      </c>
      <c r="AT1413">
        <v>1.31</v>
      </c>
      <c r="AU1413" t="s">
        <v>21</v>
      </c>
      <c r="AV1413">
        <v>0</v>
      </c>
      <c r="AW1413">
        <v>2</v>
      </c>
      <c r="AX1413">
        <v>33361366</v>
      </c>
      <c r="AY1413">
        <v>1</v>
      </c>
      <c r="AZ1413">
        <v>0</v>
      </c>
      <c r="BA1413">
        <v>1739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CX1413">
        <f>Y1413*Source!I1338</f>
        <v>0.39300000000000002</v>
      </c>
      <c r="CY1413">
        <f>AB1413</f>
        <v>8.1</v>
      </c>
      <c r="CZ1413">
        <f>AF1413</f>
        <v>8.1</v>
      </c>
      <c r="DA1413">
        <f>AJ1413</f>
        <v>1</v>
      </c>
      <c r="DB1413">
        <f>ROUND(((ROUND(AT1413*CZ1413,2)*1.2)*1.25),2)</f>
        <v>15.92</v>
      </c>
      <c r="DC1413">
        <f>ROUND(((ROUND(AT1413*AG1413,2)*1.2)*1.25),2)</f>
        <v>0</v>
      </c>
    </row>
    <row r="1414" spans="1:107">
      <c r="A1414">
        <f>ROW(Source!A1338)</f>
        <v>1338</v>
      </c>
      <c r="B1414">
        <v>33304975</v>
      </c>
      <c r="C1414">
        <v>33361348</v>
      </c>
      <c r="D1414">
        <v>31178369</v>
      </c>
      <c r="E1414">
        <v>1</v>
      </c>
      <c r="F1414">
        <v>1</v>
      </c>
      <c r="G1414">
        <v>1</v>
      </c>
      <c r="H1414">
        <v>3</v>
      </c>
      <c r="I1414" t="s">
        <v>915</v>
      </c>
      <c r="J1414" t="s">
        <v>916</v>
      </c>
      <c r="K1414" t="s">
        <v>917</v>
      </c>
      <c r="L1414">
        <v>1346</v>
      </c>
      <c r="N1414">
        <v>1009</v>
      </c>
      <c r="O1414" t="s">
        <v>78</v>
      </c>
      <c r="P1414" t="s">
        <v>78</v>
      </c>
      <c r="Q1414">
        <v>1</v>
      </c>
      <c r="W1414">
        <v>0</v>
      </c>
      <c r="X1414">
        <v>1730218770</v>
      </c>
      <c r="Y1414">
        <v>7.08</v>
      </c>
      <c r="AA1414">
        <v>39.020000000000003</v>
      </c>
      <c r="AB1414">
        <v>0</v>
      </c>
      <c r="AC1414">
        <v>0</v>
      </c>
      <c r="AD1414">
        <v>0</v>
      </c>
      <c r="AE1414">
        <v>39.020000000000003</v>
      </c>
      <c r="AF1414">
        <v>0</v>
      </c>
      <c r="AG1414">
        <v>0</v>
      </c>
      <c r="AH1414">
        <v>0</v>
      </c>
      <c r="AI1414">
        <v>1</v>
      </c>
      <c r="AJ1414">
        <v>1</v>
      </c>
      <c r="AK1414">
        <v>1</v>
      </c>
      <c r="AL1414">
        <v>1</v>
      </c>
      <c r="AN1414">
        <v>0</v>
      </c>
      <c r="AO1414">
        <v>1</v>
      </c>
      <c r="AP1414">
        <v>0</v>
      </c>
      <c r="AQ1414">
        <v>0</v>
      </c>
      <c r="AR1414">
        <v>0</v>
      </c>
      <c r="AS1414" t="s">
        <v>3</v>
      </c>
      <c r="AT1414">
        <v>7.08</v>
      </c>
      <c r="AU1414" t="s">
        <v>3</v>
      </c>
      <c r="AV1414">
        <v>0</v>
      </c>
      <c r="AW1414">
        <v>2</v>
      </c>
      <c r="AX1414">
        <v>33361367</v>
      </c>
      <c r="AY1414">
        <v>1</v>
      </c>
      <c r="AZ1414">
        <v>0</v>
      </c>
      <c r="BA1414">
        <v>1740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CX1414">
        <f>Y1414*Source!I1338</f>
        <v>1.4160000000000001</v>
      </c>
      <c r="CY1414">
        <f>AA1414</f>
        <v>39.020000000000003</v>
      </c>
      <c r="CZ1414">
        <f>AE1414</f>
        <v>39.020000000000003</v>
      </c>
      <c r="DA1414">
        <f>AI1414</f>
        <v>1</v>
      </c>
      <c r="DB1414">
        <f>ROUND(ROUND(AT1414*CZ1414,2),2)</f>
        <v>276.26</v>
      </c>
      <c r="DC1414">
        <f>ROUND(ROUND(AT1414*AG1414,2),2)</f>
        <v>0</v>
      </c>
    </row>
    <row r="1415" spans="1:107">
      <c r="A1415">
        <f>ROW(Source!A1338)</f>
        <v>1338</v>
      </c>
      <c r="B1415">
        <v>33304975</v>
      </c>
      <c r="C1415">
        <v>33361348</v>
      </c>
      <c r="D1415">
        <v>31179550</v>
      </c>
      <c r="E1415">
        <v>1</v>
      </c>
      <c r="F1415">
        <v>1</v>
      </c>
      <c r="G1415">
        <v>1</v>
      </c>
      <c r="H1415">
        <v>3</v>
      </c>
      <c r="I1415" t="s">
        <v>861</v>
      </c>
      <c r="J1415" t="s">
        <v>862</v>
      </c>
      <c r="K1415" t="s">
        <v>863</v>
      </c>
      <c r="L1415">
        <v>1348</v>
      </c>
      <c r="N1415">
        <v>1009</v>
      </c>
      <c r="O1415" t="s">
        <v>32</v>
      </c>
      <c r="P1415" t="s">
        <v>32</v>
      </c>
      <c r="Q1415">
        <v>1000</v>
      </c>
      <c r="W1415">
        <v>0</v>
      </c>
      <c r="X1415">
        <v>-1068056325</v>
      </c>
      <c r="Y1415">
        <v>3.3E-4</v>
      </c>
      <c r="AA1415">
        <v>10362</v>
      </c>
      <c r="AB1415">
        <v>0</v>
      </c>
      <c r="AC1415">
        <v>0</v>
      </c>
      <c r="AD1415">
        <v>0</v>
      </c>
      <c r="AE1415">
        <v>10362</v>
      </c>
      <c r="AF1415">
        <v>0</v>
      </c>
      <c r="AG1415">
        <v>0</v>
      </c>
      <c r="AH1415">
        <v>0</v>
      </c>
      <c r="AI1415">
        <v>1</v>
      </c>
      <c r="AJ1415">
        <v>1</v>
      </c>
      <c r="AK1415">
        <v>1</v>
      </c>
      <c r="AL1415">
        <v>1</v>
      </c>
      <c r="AN1415">
        <v>0</v>
      </c>
      <c r="AO1415">
        <v>1</v>
      </c>
      <c r="AP1415">
        <v>0</v>
      </c>
      <c r="AQ1415">
        <v>0</v>
      </c>
      <c r="AR1415">
        <v>0</v>
      </c>
      <c r="AS1415" t="s">
        <v>3</v>
      </c>
      <c r="AT1415">
        <v>3.3E-4</v>
      </c>
      <c r="AU1415" t="s">
        <v>3</v>
      </c>
      <c r="AV1415">
        <v>0</v>
      </c>
      <c r="AW1415">
        <v>2</v>
      </c>
      <c r="AX1415">
        <v>33361368</v>
      </c>
      <c r="AY1415">
        <v>1</v>
      </c>
      <c r="AZ1415">
        <v>0</v>
      </c>
      <c r="BA1415">
        <v>1741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CX1415">
        <f>Y1415*Source!I1338</f>
        <v>6.6000000000000005E-5</v>
      </c>
      <c r="CY1415">
        <f>AA1415</f>
        <v>10362</v>
      </c>
      <c r="CZ1415">
        <f>AE1415</f>
        <v>10362</v>
      </c>
      <c r="DA1415">
        <f>AI1415</f>
        <v>1</v>
      </c>
      <c r="DB1415">
        <f>ROUND(ROUND(AT1415*CZ1415,2),2)</f>
        <v>3.42</v>
      </c>
      <c r="DC1415">
        <f>ROUND(ROUND(AT1415*AG1415,2),2)</f>
        <v>0</v>
      </c>
    </row>
    <row r="1416" spans="1:107">
      <c r="A1416">
        <f>ROW(Source!A1338)</f>
        <v>1338</v>
      </c>
      <c r="B1416">
        <v>33304975</v>
      </c>
      <c r="C1416">
        <v>33361348</v>
      </c>
      <c r="D1416">
        <v>31180727</v>
      </c>
      <c r="E1416">
        <v>1</v>
      </c>
      <c r="F1416">
        <v>1</v>
      </c>
      <c r="G1416">
        <v>1</v>
      </c>
      <c r="H1416">
        <v>3</v>
      </c>
      <c r="I1416" t="s">
        <v>844</v>
      </c>
      <c r="J1416" t="s">
        <v>845</v>
      </c>
      <c r="K1416" t="s">
        <v>846</v>
      </c>
      <c r="L1416">
        <v>1348</v>
      </c>
      <c r="N1416">
        <v>1009</v>
      </c>
      <c r="O1416" t="s">
        <v>32</v>
      </c>
      <c r="P1416" t="s">
        <v>32</v>
      </c>
      <c r="Q1416">
        <v>1000</v>
      </c>
      <c r="W1416">
        <v>0</v>
      </c>
      <c r="X1416">
        <v>-437906794</v>
      </c>
      <c r="Y1416">
        <v>8.0000000000000002E-3</v>
      </c>
      <c r="AA1416">
        <v>9040.01</v>
      </c>
      <c r="AB1416">
        <v>0</v>
      </c>
      <c r="AC1416">
        <v>0</v>
      </c>
      <c r="AD1416">
        <v>0</v>
      </c>
      <c r="AE1416">
        <v>9040.01</v>
      </c>
      <c r="AF1416">
        <v>0</v>
      </c>
      <c r="AG1416">
        <v>0</v>
      </c>
      <c r="AH1416">
        <v>0</v>
      </c>
      <c r="AI1416">
        <v>1</v>
      </c>
      <c r="AJ1416">
        <v>1</v>
      </c>
      <c r="AK1416">
        <v>1</v>
      </c>
      <c r="AL1416">
        <v>1</v>
      </c>
      <c r="AN1416">
        <v>0</v>
      </c>
      <c r="AO1416">
        <v>1</v>
      </c>
      <c r="AP1416">
        <v>0</v>
      </c>
      <c r="AQ1416">
        <v>0</v>
      </c>
      <c r="AR1416">
        <v>0</v>
      </c>
      <c r="AS1416" t="s">
        <v>3</v>
      </c>
      <c r="AT1416">
        <v>8.0000000000000002E-3</v>
      </c>
      <c r="AU1416" t="s">
        <v>3</v>
      </c>
      <c r="AV1416">
        <v>0</v>
      </c>
      <c r="AW1416">
        <v>2</v>
      </c>
      <c r="AX1416">
        <v>33361369</v>
      </c>
      <c r="AY1416">
        <v>1</v>
      </c>
      <c r="AZ1416">
        <v>0</v>
      </c>
      <c r="BA1416">
        <v>1742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CX1416">
        <f>Y1416*Source!I1338</f>
        <v>1.6000000000000001E-3</v>
      </c>
      <c r="CY1416">
        <f>AA1416</f>
        <v>9040.01</v>
      </c>
      <c r="CZ1416">
        <f>AE1416</f>
        <v>9040.01</v>
      </c>
      <c r="DA1416">
        <f>AI1416</f>
        <v>1</v>
      </c>
      <c r="DB1416">
        <f>ROUND(ROUND(AT1416*CZ1416,2),2)</f>
        <v>72.319999999999993</v>
      </c>
      <c r="DC1416">
        <f>ROUND(ROUND(AT1416*AG1416,2),2)</f>
        <v>0</v>
      </c>
    </row>
    <row r="1417" spans="1:107">
      <c r="A1417">
        <f>ROW(Source!A1338)</f>
        <v>1338</v>
      </c>
      <c r="B1417">
        <v>33304975</v>
      </c>
      <c r="C1417">
        <v>33361348</v>
      </c>
      <c r="D1417">
        <v>31181610</v>
      </c>
      <c r="E1417">
        <v>1</v>
      </c>
      <c r="F1417">
        <v>1</v>
      </c>
      <c r="G1417">
        <v>1</v>
      </c>
      <c r="H1417">
        <v>3</v>
      </c>
      <c r="I1417" t="s">
        <v>847</v>
      </c>
      <c r="J1417" t="s">
        <v>848</v>
      </c>
      <c r="K1417" t="s">
        <v>849</v>
      </c>
      <c r="L1417">
        <v>1346</v>
      </c>
      <c r="N1417">
        <v>1009</v>
      </c>
      <c r="O1417" t="s">
        <v>78</v>
      </c>
      <c r="P1417" t="s">
        <v>78</v>
      </c>
      <c r="Q1417">
        <v>1</v>
      </c>
      <c r="W1417">
        <v>0</v>
      </c>
      <c r="X1417">
        <v>-731615568</v>
      </c>
      <c r="Y1417">
        <v>9.91</v>
      </c>
      <c r="AA1417">
        <v>23.09</v>
      </c>
      <c r="AB1417">
        <v>0</v>
      </c>
      <c r="AC1417">
        <v>0</v>
      </c>
      <c r="AD1417">
        <v>0</v>
      </c>
      <c r="AE1417">
        <v>23.09</v>
      </c>
      <c r="AF1417">
        <v>0</v>
      </c>
      <c r="AG1417">
        <v>0</v>
      </c>
      <c r="AH1417">
        <v>0</v>
      </c>
      <c r="AI1417">
        <v>1</v>
      </c>
      <c r="AJ1417">
        <v>1</v>
      </c>
      <c r="AK1417">
        <v>1</v>
      </c>
      <c r="AL1417">
        <v>1</v>
      </c>
      <c r="AN1417">
        <v>0</v>
      </c>
      <c r="AO1417">
        <v>1</v>
      </c>
      <c r="AP1417">
        <v>0</v>
      </c>
      <c r="AQ1417">
        <v>0</v>
      </c>
      <c r="AR1417">
        <v>0</v>
      </c>
      <c r="AS1417" t="s">
        <v>3</v>
      </c>
      <c r="AT1417">
        <v>9.91</v>
      </c>
      <c r="AU1417" t="s">
        <v>3</v>
      </c>
      <c r="AV1417">
        <v>0</v>
      </c>
      <c r="AW1417">
        <v>2</v>
      </c>
      <c r="AX1417">
        <v>33361370</v>
      </c>
      <c r="AY1417">
        <v>1</v>
      </c>
      <c r="AZ1417">
        <v>0</v>
      </c>
      <c r="BA1417">
        <v>1743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CX1417">
        <f>Y1417*Source!I1338</f>
        <v>1.9820000000000002</v>
      </c>
      <c r="CY1417">
        <f>AA1417</f>
        <v>23.09</v>
      </c>
      <c r="CZ1417">
        <f>AE1417</f>
        <v>23.09</v>
      </c>
      <c r="DA1417">
        <f>AI1417</f>
        <v>1</v>
      </c>
      <c r="DB1417">
        <f>ROUND(ROUND(AT1417*CZ1417,2),2)</f>
        <v>228.82</v>
      </c>
      <c r="DC1417">
        <f>ROUND(ROUND(AT1417*AG1417,2),2)</f>
        <v>0</v>
      </c>
    </row>
    <row r="1418" spans="1:107">
      <c r="A1418">
        <f>ROW(Source!A1339)</f>
        <v>1339</v>
      </c>
      <c r="B1418">
        <v>33304960</v>
      </c>
      <c r="C1418">
        <v>33361348</v>
      </c>
      <c r="D1418">
        <v>31172061</v>
      </c>
      <c r="E1418">
        <v>1</v>
      </c>
      <c r="F1418">
        <v>1</v>
      </c>
      <c r="G1418">
        <v>1</v>
      </c>
      <c r="H1418">
        <v>1</v>
      </c>
      <c r="I1418" t="s">
        <v>850</v>
      </c>
      <c r="J1418" t="s">
        <v>3</v>
      </c>
      <c r="K1418" t="s">
        <v>851</v>
      </c>
      <c r="L1418">
        <v>1191</v>
      </c>
      <c r="N1418">
        <v>1013</v>
      </c>
      <c r="O1418" t="s">
        <v>831</v>
      </c>
      <c r="P1418" t="s">
        <v>831</v>
      </c>
      <c r="Q1418">
        <v>1</v>
      </c>
      <c r="W1418">
        <v>0</v>
      </c>
      <c r="X1418">
        <v>-784637506</v>
      </c>
      <c r="Y1418">
        <v>138.08279999999999</v>
      </c>
      <c r="AA1418">
        <v>0</v>
      </c>
      <c r="AB1418">
        <v>0</v>
      </c>
      <c r="AC1418">
        <v>0</v>
      </c>
      <c r="AD1418">
        <v>8.74</v>
      </c>
      <c r="AE1418">
        <v>0</v>
      </c>
      <c r="AF1418">
        <v>0</v>
      </c>
      <c r="AG1418">
        <v>0</v>
      </c>
      <c r="AH1418">
        <v>8.74</v>
      </c>
      <c r="AI1418">
        <v>1</v>
      </c>
      <c r="AJ1418">
        <v>1</v>
      </c>
      <c r="AK1418">
        <v>1</v>
      </c>
      <c r="AL1418">
        <v>1</v>
      </c>
      <c r="AN1418">
        <v>0</v>
      </c>
      <c r="AO1418">
        <v>1</v>
      </c>
      <c r="AP1418">
        <v>1</v>
      </c>
      <c r="AQ1418">
        <v>0</v>
      </c>
      <c r="AR1418">
        <v>0</v>
      </c>
      <c r="AS1418" t="s">
        <v>3</v>
      </c>
      <c r="AT1418">
        <v>100.06</v>
      </c>
      <c r="AU1418" t="s">
        <v>22</v>
      </c>
      <c r="AV1418">
        <v>1</v>
      </c>
      <c r="AW1418">
        <v>2</v>
      </c>
      <c r="AX1418">
        <v>33361360</v>
      </c>
      <c r="AY1418">
        <v>1</v>
      </c>
      <c r="AZ1418">
        <v>0</v>
      </c>
      <c r="BA1418">
        <v>1749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CX1418">
        <f>Y1418*Source!I1339</f>
        <v>27.61656</v>
      </c>
      <c r="CY1418">
        <f>AD1418</f>
        <v>8.74</v>
      </c>
      <c r="CZ1418">
        <f>AH1418</f>
        <v>8.74</v>
      </c>
      <c r="DA1418">
        <f>AL1418</f>
        <v>1</v>
      </c>
      <c r="DB1418">
        <f>ROUND(((ROUND(AT1418*CZ1418,2)*1.2)*1.15),2)</f>
        <v>1206.8399999999999</v>
      </c>
      <c r="DC1418">
        <f>ROUND(((ROUND(AT1418*AG1418,2)*1.2)*1.15),2)</f>
        <v>0</v>
      </c>
    </row>
    <row r="1419" spans="1:107">
      <c r="A1419">
        <f>ROW(Source!A1339)</f>
        <v>1339</v>
      </c>
      <c r="B1419">
        <v>33304960</v>
      </c>
      <c r="C1419">
        <v>33361348</v>
      </c>
      <c r="D1419">
        <v>31172011</v>
      </c>
      <c r="E1419">
        <v>1</v>
      </c>
      <c r="F1419">
        <v>1</v>
      </c>
      <c r="G1419">
        <v>1</v>
      </c>
      <c r="H1419">
        <v>1</v>
      </c>
      <c r="I1419" t="s">
        <v>832</v>
      </c>
      <c r="J1419" t="s">
        <v>3</v>
      </c>
      <c r="K1419" t="s">
        <v>833</v>
      </c>
      <c r="L1419">
        <v>1191</v>
      </c>
      <c r="N1419">
        <v>1013</v>
      </c>
      <c r="O1419" t="s">
        <v>831</v>
      </c>
      <c r="P1419" t="s">
        <v>831</v>
      </c>
      <c r="Q1419">
        <v>1</v>
      </c>
      <c r="W1419">
        <v>0</v>
      </c>
      <c r="X1419">
        <v>-1417349443</v>
      </c>
      <c r="Y1419">
        <v>0.71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1</v>
      </c>
      <c r="AJ1419">
        <v>1</v>
      </c>
      <c r="AK1419">
        <v>1</v>
      </c>
      <c r="AL1419">
        <v>1</v>
      </c>
      <c r="AN1419">
        <v>0</v>
      </c>
      <c r="AO1419">
        <v>1</v>
      </c>
      <c r="AP1419">
        <v>0</v>
      </c>
      <c r="AQ1419">
        <v>0</v>
      </c>
      <c r="AR1419">
        <v>0</v>
      </c>
      <c r="AS1419" t="s">
        <v>3</v>
      </c>
      <c r="AT1419">
        <v>0.71</v>
      </c>
      <c r="AU1419" t="s">
        <v>3</v>
      </c>
      <c r="AV1419">
        <v>2</v>
      </c>
      <c r="AW1419">
        <v>2</v>
      </c>
      <c r="AX1419">
        <v>33361361</v>
      </c>
      <c r="AY1419">
        <v>1</v>
      </c>
      <c r="AZ1419">
        <v>2048</v>
      </c>
      <c r="BA1419">
        <v>1750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CX1419">
        <f>Y1419*Source!I1339</f>
        <v>0.14199999999999999</v>
      </c>
      <c r="CY1419">
        <f>AD1419</f>
        <v>0</v>
      </c>
      <c r="CZ1419">
        <f>AH1419</f>
        <v>0</v>
      </c>
      <c r="DA1419">
        <f>AL1419</f>
        <v>1</v>
      </c>
      <c r="DB1419">
        <f>ROUND(ROUND(AT1419*CZ1419,2),2)</f>
        <v>0</v>
      </c>
      <c r="DC1419">
        <f>ROUND(ROUND(AT1419*AG1419,2),2)</f>
        <v>0</v>
      </c>
    </row>
    <row r="1420" spans="1:107">
      <c r="A1420">
        <f>ROW(Source!A1339)</f>
        <v>1339</v>
      </c>
      <c r="B1420">
        <v>33304960</v>
      </c>
      <c r="C1420">
        <v>33361348</v>
      </c>
      <c r="D1420">
        <v>31258491</v>
      </c>
      <c r="E1420">
        <v>1</v>
      </c>
      <c r="F1420">
        <v>1</v>
      </c>
      <c r="G1420">
        <v>1</v>
      </c>
      <c r="H1420">
        <v>2</v>
      </c>
      <c r="I1420" t="s">
        <v>834</v>
      </c>
      <c r="J1420" t="s">
        <v>835</v>
      </c>
      <c r="K1420" t="s">
        <v>836</v>
      </c>
      <c r="L1420">
        <v>1368</v>
      </c>
      <c r="N1420">
        <v>1011</v>
      </c>
      <c r="O1420" t="s">
        <v>837</v>
      </c>
      <c r="P1420" t="s">
        <v>837</v>
      </c>
      <c r="Q1420">
        <v>1</v>
      </c>
      <c r="W1420">
        <v>0</v>
      </c>
      <c r="X1420">
        <v>-1718674368</v>
      </c>
      <c r="Y1420">
        <v>0.42000000000000004</v>
      </c>
      <c r="AA1420">
        <v>0</v>
      </c>
      <c r="AB1420">
        <v>111.99</v>
      </c>
      <c r="AC1420">
        <v>13.5</v>
      </c>
      <c r="AD1420">
        <v>0</v>
      </c>
      <c r="AE1420">
        <v>0</v>
      </c>
      <c r="AF1420">
        <v>111.99</v>
      </c>
      <c r="AG1420">
        <v>13.5</v>
      </c>
      <c r="AH1420">
        <v>0</v>
      </c>
      <c r="AI1420">
        <v>1</v>
      </c>
      <c r="AJ1420">
        <v>1</v>
      </c>
      <c r="AK1420">
        <v>1</v>
      </c>
      <c r="AL1420">
        <v>1</v>
      </c>
      <c r="AN1420">
        <v>0</v>
      </c>
      <c r="AO1420">
        <v>1</v>
      </c>
      <c r="AP1420">
        <v>1</v>
      </c>
      <c r="AQ1420">
        <v>0</v>
      </c>
      <c r="AR1420">
        <v>0</v>
      </c>
      <c r="AS1420" t="s">
        <v>3</v>
      </c>
      <c r="AT1420">
        <v>0.28000000000000003</v>
      </c>
      <c r="AU1420" t="s">
        <v>21</v>
      </c>
      <c r="AV1420">
        <v>0</v>
      </c>
      <c r="AW1420">
        <v>2</v>
      </c>
      <c r="AX1420">
        <v>33361362</v>
      </c>
      <c r="AY1420">
        <v>1</v>
      </c>
      <c r="AZ1420">
        <v>0</v>
      </c>
      <c r="BA1420">
        <v>1751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CX1420">
        <f>Y1420*Source!I1339</f>
        <v>8.4000000000000019E-2</v>
      </c>
      <c r="CY1420">
        <f>AB1420</f>
        <v>111.99</v>
      </c>
      <c r="CZ1420">
        <f>AF1420</f>
        <v>111.99</v>
      </c>
      <c r="DA1420">
        <f>AJ1420</f>
        <v>1</v>
      </c>
      <c r="DB1420">
        <f>ROUND(((ROUND(AT1420*CZ1420,2)*1.2)*1.25),2)</f>
        <v>47.04</v>
      </c>
      <c r="DC1420">
        <f>ROUND(((ROUND(AT1420*AG1420,2)*1.2)*1.25),2)</f>
        <v>5.67</v>
      </c>
    </row>
    <row r="1421" spans="1:107">
      <c r="A1421">
        <f>ROW(Source!A1339)</f>
        <v>1339</v>
      </c>
      <c r="B1421">
        <v>33304960</v>
      </c>
      <c r="C1421">
        <v>33361348</v>
      </c>
      <c r="D1421">
        <v>31258691</v>
      </c>
      <c r="E1421">
        <v>1</v>
      </c>
      <c r="F1421">
        <v>1</v>
      </c>
      <c r="G1421">
        <v>1</v>
      </c>
      <c r="H1421">
        <v>2</v>
      </c>
      <c r="I1421" t="s">
        <v>838</v>
      </c>
      <c r="J1421" t="s">
        <v>839</v>
      </c>
      <c r="K1421" t="s">
        <v>840</v>
      </c>
      <c r="L1421">
        <v>1368</v>
      </c>
      <c r="N1421">
        <v>1011</v>
      </c>
      <c r="O1421" t="s">
        <v>837</v>
      </c>
      <c r="P1421" t="s">
        <v>837</v>
      </c>
      <c r="Q1421">
        <v>1</v>
      </c>
      <c r="W1421">
        <v>0</v>
      </c>
      <c r="X1421">
        <v>1373224040</v>
      </c>
      <c r="Y1421">
        <v>15.075000000000001</v>
      </c>
      <c r="AA1421">
        <v>0</v>
      </c>
      <c r="AB1421">
        <v>3.12</v>
      </c>
      <c r="AC1421">
        <v>0</v>
      </c>
      <c r="AD1421">
        <v>0</v>
      </c>
      <c r="AE1421">
        <v>0</v>
      </c>
      <c r="AF1421">
        <v>3.12</v>
      </c>
      <c r="AG1421">
        <v>0</v>
      </c>
      <c r="AH1421">
        <v>0</v>
      </c>
      <c r="AI1421">
        <v>1</v>
      </c>
      <c r="AJ1421">
        <v>1</v>
      </c>
      <c r="AK1421">
        <v>1</v>
      </c>
      <c r="AL1421">
        <v>1</v>
      </c>
      <c r="AN1421">
        <v>0</v>
      </c>
      <c r="AO1421">
        <v>1</v>
      </c>
      <c r="AP1421">
        <v>1</v>
      </c>
      <c r="AQ1421">
        <v>0</v>
      </c>
      <c r="AR1421">
        <v>0</v>
      </c>
      <c r="AS1421" t="s">
        <v>3</v>
      </c>
      <c r="AT1421">
        <v>10.050000000000001</v>
      </c>
      <c r="AU1421" t="s">
        <v>21</v>
      </c>
      <c r="AV1421">
        <v>0</v>
      </c>
      <c r="AW1421">
        <v>2</v>
      </c>
      <c r="AX1421">
        <v>33361363</v>
      </c>
      <c r="AY1421">
        <v>1</v>
      </c>
      <c r="AZ1421">
        <v>0</v>
      </c>
      <c r="BA1421">
        <v>1752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CX1421">
        <f>Y1421*Source!I1339</f>
        <v>3.0150000000000006</v>
      </c>
      <c r="CY1421">
        <f>AB1421</f>
        <v>3.12</v>
      </c>
      <c r="CZ1421">
        <f>AF1421</f>
        <v>3.12</v>
      </c>
      <c r="DA1421">
        <f>AJ1421</f>
        <v>1</v>
      </c>
      <c r="DB1421">
        <f>ROUND(((ROUND(AT1421*CZ1421,2)*1.2)*1.25),2)</f>
        <v>47.04</v>
      </c>
      <c r="DC1421">
        <f>ROUND(((ROUND(AT1421*AG1421,2)*1.2)*1.25),2)</f>
        <v>0</v>
      </c>
    </row>
    <row r="1422" spans="1:107">
      <c r="A1422">
        <f>ROW(Source!A1339)</f>
        <v>1339</v>
      </c>
      <c r="B1422">
        <v>33304960</v>
      </c>
      <c r="C1422">
        <v>33361348</v>
      </c>
      <c r="D1422">
        <v>31258646</v>
      </c>
      <c r="E1422">
        <v>1</v>
      </c>
      <c r="F1422">
        <v>1</v>
      </c>
      <c r="G1422">
        <v>1</v>
      </c>
      <c r="H1422">
        <v>2</v>
      </c>
      <c r="I1422" t="s">
        <v>866</v>
      </c>
      <c r="J1422" t="s">
        <v>867</v>
      </c>
      <c r="K1422" t="s">
        <v>868</v>
      </c>
      <c r="L1422">
        <v>1368</v>
      </c>
      <c r="N1422">
        <v>1011</v>
      </c>
      <c r="O1422" t="s">
        <v>837</v>
      </c>
      <c r="P1422" t="s">
        <v>837</v>
      </c>
      <c r="Q1422">
        <v>1</v>
      </c>
      <c r="W1422">
        <v>0</v>
      </c>
      <c r="X1422">
        <v>-1985289705</v>
      </c>
      <c r="Y1422">
        <v>0.3</v>
      </c>
      <c r="AA1422">
        <v>0</v>
      </c>
      <c r="AB1422">
        <v>6.66</v>
      </c>
      <c r="AC1422">
        <v>0</v>
      </c>
      <c r="AD1422">
        <v>0</v>
      </c>
      <c r="AE1422">
        <v>0</v>
      </c>
      <c r="AF1422">
        <v>6.66</v>
      </c>
      <c r="AG1422">
        <v>0</v>
      </c>
      <c r="AH1422">
        <v>0</v>
      </c>
      <c r="AI1422">
        <v>1</v>
      </c>
      <c r="AJ1422">
        <v>1</v>
      </c>
      <c r="AK1422">
        <v>1</v>
      </c>
      <c r="AL1422">
        <v>1</v>
      </c>
      <c r="AN1422">
        <v>0</v>
      </c>
      <c r="AO1422">
        <v>1</v>
      </c>
      <c r="AP1422">
        <v>1</v>
      </c>
      <c r="AQ1422">
        <v>0</v>
      </c>
      <c r="AR1422">
        <v>0</v>
      </c>
      <c r="AS1422" t="s">
        <v>3</v>
      </c>
      <c r="AT1422">
        <v>0.2</v>
      </c>
      <c r="AU1422" t="s">
        <v>21</v>
      </c>
      <c r="AV1422">
        <v>0</v>
      </c>
      <c r="AW1422">
        <v>2</v>
      </c>
      <c r="AX1422">
        <v>33361364</v>
      </c>
      <c r="AY1422">
        <v>1</v>
      </c>
      <c r="AZ1422">
        <v>0</v>
      </c>
      <c r="BA1422">
        <v>1753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CX1422">
        <f>Y1422*Source!I1339</f>
        <v>0.06</v>
      </c>
      <c r="CY1422">
        <f>AB1422</f>
        <v>6.66</v>
      </c>
      <c r="CZ1422">
        <f>AF1422</f>
        <v>6.66</v>
      </c>
      <c r="DA1422">
        <f>AJ1422</f>
        <v>1</v>
      </c>
      <c r="DB1422">
        <f>ROUND(((ROUND(AT1422*CZ1422,2)*1.2)*1.25),2)</f>
        <v>2</v>
      </c>
      <c r="DC1422">
        <f>ROUND(((ROUND(AT1422*AG1422,2)*1.2)*1.25),2)</f>
        <v>0</v>
      </c>
    </row>
    <row r="1423" spans="1:107">
      <c r="A1423">
        <f>ROW(Source!A1339)</f>
        <v>1339</v>
      </c>
      <c r="B1423">
        <v>33304960</v>
      </c>
      <c r="C1423">
        <v>33361348</v>
      </c>
      <c r="D1423">
        <v>31259879</v>
      </c>
      <c r="E1423">
        <v>1</v>
      </c>
      <c r="F1423">
        <v>1</v>
      </c>
      <c r="G1423">
        <v>1</v>
      </c>
      <c r="H1423">
        <v>2</v>
      </c>
      <c r="I1423" t="s">
        <v>841</v>
      </c>
      <c r="J1423" t="s">
        <v>842</v>
      </c>
      <c r="K1423" t="s">
        <v>843</v>
      </c>
      <c r="L1423">
        <v>1368</v>
      </c>
      <c r="N1423">
        <v>1011</v>
      </c>
      <c r="O1423" t="s">
        <v>837</v>
      </c>
      <c r="P1423" t="s">
        <v>837</v>
      </c>
      <c r="Q1423">
        <v>1</v>
      </c>
      <c r="W1423">
        <v>0</v>
      </c>
      <c r="X1423">
        <v>1372534845</v>
      </c>
      <c r="Y1423">
        <v>0.64500000000000002</v>
      </c>
      <c r="AA1423">
        <v>0</v>
      </c>
      <c r="AB1423">
        <v>65.709999999999994</v>
      </c>
      <c r="AC1423">
        <v>11.6</v>
      </c>
      <c r="AD1423">
        <v>0</v>
      </c>
      <c r="AE1423">
        <v>0</v>
      </c>
      <c r="AF1423">
        <v>65.709999999999994</v>
      </c>
      <c r="AG1423">
        <v>11.6</v>
      </c>
      <c r="AH1423">
        <v>0</v>
      </c>
      <c r="AI1423">
        <v>1</v>
      </c>
      <c r="AJ1423">
        <v>1</v>
      </c>
      <c r="AK1423">
        <v>1</v>
      </c>
      <c r="AL1423">
        <v>1</v>
      </c>
      <c r="AN1423">
        <v>0</v>
      </c>
      <c r="AO1423">
        <v>1</v>
      </c>
      <c r="AP1423">
        <v>1</v>
      </c>
      <c r="AQ1423">
        <v>0</v>
      </c>
      <c r="AR1423">
        <v>0</v>
      </c>
      <c r="AS1423" t="s">
        <v>3</v>
      </c>
      <c r="AT1423">
        <v>0.43</v>
      </c>
      <c r="AU1423" t="s">
        <v>21</v>
      </c>
      <c r="AV1423">
        <v>0</v>
      </c>
      <c r="AW1423">
        <v>2</v>
      </c>
      <c r="AX1423">
        <v>33361365</v>
      </c>
      <c r="AY1423">
        <v>1</v>
      </c>
      <c r="AZ1423">
        <v>0</v>
      </c>
      <c r="BA1423">
        <v>1754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CX1423">
        <f>Y1423*Source!I1339</f>
        <v>0.129</v>
      </c>
      <c r="CY1423">
        <f>AB1423</f>
        <v>65.709999999999994</v>
      </c>
      <c r="CZ1423">
        <f>AF1423</f>
        <v>65.709999999999994</v>
      </c>
      <c r="DA1423">
        <f>AJ1423</f>
        <v>1</v>
      </c>
      <c r="DB1423">
        <f>ROUND(((ROUND(AT1423*CZ1423,2)*1.2)*1.25),2)</f>
        <v>42.39</v>
      </c>
      <c r="DC1423">
        <f>ROUND(((ROUND(AT1423*AG1423,2)*1.2)*1.25),2)</f>
        <v>7.49</v>
      </c>
    </row>
    <row r="1424" spans="1:107">
      <c r="A1424">
        <f>ROW(Source!A1339)</f>
        <v>1339</v>
      </c>
      <c r="B1424">
        <v>33304960</v>
      </c>
      <c r="C1424">
        <v>33361348</v>
      </c>
      <c r="D1424">
        <v>31260100</v>
      </c>
      <c r="E1424">
        <v>1</v>
      </c>
      <c r="F1424">
        <v>1</v>
      </c>
      <c r="G1424">
        <v>1</v>
      </c>
      <c r="H1424">
        <v>2</v>
      </c>
      <c r="I1424" t="s">
        <v>858</v>
      </c>
      <c r="J1424" t="s">
        <v>859</v>
      </c>
      <c r="K1424" t="s">
        <v>860</v>
      </c>
      <c r="L1424">
        <v>1368</v>
      </c>
      <c r="N1424">
        <v>1011</v>
      </c>
      <c r="O1424" t="s">
        <v>837</v>
      </c>
      <c r="P1424" t="s">
        <v>837</v>
      </c>
      <c r="Q1424">
        <v>1</v>
      </c>
      <c r="W1424">
        <v>0</v>
      </c>
      <c r="X1424">
        <v>-353815937</v>
      </c>
      <c r="Y1424">
        <v>1.9650000000000001</v>
      </c>
      <c r="AA1424">
        <v>0</v>
      </c>
      <c r="AB1424">
        <v>8.1</v>
      </c>
      <c r="AC1424">
        <v>0</v>
      </c>
      <c r="AD1424">
        <v>0</v>
      </c>
      <c r="AE1424">
        <v>0</v>
      </c>
      <c r="AF1424">
        <v>8.1</v>
      </c>
      <c r="AG1424">
        <v>0</v>
      </c>
      <c r="AH1424">
        <v>0</v>
      </c>
      <c r="AI1424">
        <v>1</v>
      </c>
      <c r="AJ1424">
        <v>1</v>
      </c>
      <c r="AK1424">
        <v>1</v>
      </c>
      <c r="AL1424">
        <v>1</v>
      </c>
      <c r="AN1424">
        <v>0</v>
      </c>
      <c r="AO1424">
        <v>1</v>
      </c>
      <c r="AP1424">
        <v>1</v>
      </c>
      <c r="AQ1424">
        <v>0</v>
      </c>
      <c r="AR1424">
        <v>0</v>
      </c>
      <c r="AS1424" t="s">
        <v>3</v>
      </c>
      <c r="AT1424">
        <v>1.31</v>
      </c>
      <c r="AU1424" t="s">
        <v>21</v>
      </c>
      <c r="AV1424">
        <v>0</v>
      </c>
      <c r="AW1424">
        <v>2</v>
      </c>
      <c r="AX1424">
        <v>33361366</v>
      </c>
      <c r="AY1424">
        <v>1</v>
      </c>
      <c r="AZ1424">
        <v>0</v>
      </c>
      <c r="BA1424">
        <v>1755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CX1424">
        <f>Y1424*Source!I1339</f>
        <v>0.39300000000000002</v>
      </c>
      <c r="CY1424">
        <f>AB1424</f>
        <v>8.1</v>
      </c>
      <c r="CZ1424">
        <f>AF1424</f>
        <v>8.1</v>
      </c>
      <c r="DA1424">
        <f>AJ1424</f>
        <v>1</v>
      </c>
      <c r="DB1424">
        <f>ROUND(((ROUND(AT1424*CZ1424,2)*1.2)*1.25),2)</f>
        <v>15.92</v>
      </c>
      <c r="DC1424">
        <f>ROUND(((ROUND(AT1424*AG1424,2)*1.2)*1.25),2)</f>
        <v>0</v>
      </c>
    </row>
    <row r="1425" spans="1:107">
      <c r="A1425">
        <f>ROW(Source!A1339)</f>
        <v>1339</v>
      </c>
      <c r="B1425">
        <v>33304960</v>
      </c>
      <c r="C1425">
        <v>33361348</v>
      </c>
      <c r="D1425">
        <v>31178369</v>
      </c>
      <c r="E1425">
        <v>1</v>
      </c>
      <c r="F1425">
        <v>1</v>
      </c>
      <c r="G1425">
        <v>1</v>
      </c>
      <c r="H1425">
        <v>3</v>
      </c>
      <c r="I1425" t="s">
        <v>915</v>
      </c>
      <c r="J1425" t="s">
        <v>916</v>
      </c>
      <c r="K1425" t="s">
        <v>917</v>
      </c>
      <c r="L1425">
        <v>1346</v>
      </c>
      <c r="N1425">
        <v>1009</v>
      </c>
      <c r="O1425" t="s">
        <v>78</v>
      </c>
      <c r="P1425" t="s">
        <v>78</v>
      </c>
      <c r="Q1425">
        <v>1</v>
      </c>
      <c r="W1425">
        <v>0</v>
      </c>
      <c r="X1425">
        <v>1730218770</v>
      </c>
      <c r="Y1425">
        <v>7.08</v>
      </c>
      <c r="AA1425">
        <v>39.020000000000003</v>
      </c>
      <c r="AB1425">
        <v>0</v>
      </c>
      <c r="AC1425">
        <v>0</v>
      </c>
      <c r="AD1425">
        <v>0</v>
      </c>
      <c r="AE1425">
        <v>39.020000000000003</v>
      </c>
      <c r="AF1425">
        <v>0</v>
      </c>
      <c r="AG1425">
        <v>0</v>
      </c>
      <c r="AH1425">
        <v>0</v>
      </c>
      <c r="AI1425">
        <v>1</v>
      </c>
      <c r="AJ1425">
        <v>1</v>
      </c>
      <c r="AK1425">
        <v>1</v>
      </c>
      <c r="AL1425">
        <v>1</v>
      </c>
      <c r="AN1425">
        <v>0</v>
      </c>
      <c r="AO1425">
        <v>1</v>
      </c>
      <c r="AP1425">
        <v>0</v>
      </c>
      <c r="AQ1425">
        <v>0</v>
      </c>
      <c r="AR1425">
        <v>0</v>
      </c>
      <c r="AS1425" t="s">
        <v>3</v>
      </c>
      <c r="AT1425">
        <v>7.08</v>
      </c>
      <c r="AU1425" t="s">
        <v>3</v>
      </c>
      <c r="AV1425">
        <v>0</v>
      </c>
      <c r="AW1425">
        <v>2</v>
      </c>
      <c r="AX1425">
        <v>33361367</v>
      </c>
      <c r="AY1425">
        <v>1</v>
      </c>
      <c r="AZ1425">
        <v>0</v>
      </c>
      <c r="BA1425">
        <v>1756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CX1425">
        <f>Y1425*Source!I1339</f>
        <v>1.4160000000000001</v>
      </c>
      <c r="CY1425">
        <f>AA1425</f>
        <v>39.020000000000003</v>
      </c>
      <c r="CZ1425">
        <f>AE1425</f>
        <v>39.020000000000003</v>
      </c>
      <c r="DA1425">
        <f>AI1425</f>
        <v>1</v>
      </c>
      <c r="DB1425">
        <f>ROUND(ROUND(AT1425*CZ1425,2),2)</f>
        <v>276.26</v>
      </c>
      <c r="DC1425">
        <f>ROUND(ROUND(AT1425*AG1425,2),2)</f>
        <v>0</v>
      </c>
    </row>
    <row r="1426" spans="1:107">
      <c r="A1426">
        <f>ROW(Source!A1339)</f>
        <v>1339</v>
      </c>
      <c r="B1426">
        <v>33304960</v>
      </c>
      <c r="C1426">
        <v>33361348</v>
      </c>
      <c r="D1426">
        <v>31179550</v>
      </c>
      <c r="E1426">
        <v>1</v>
      </c>
      <c r="F1426">
        <v>1</v>
      </c>
      <c r="G1426">
        <v>1</v>
      </c>
      <c r="H1426">
        <v>3</v>
      </c>
      <c r="I1426" t="s">
        <v>861</v>
      </c>
      <c r="J1426" t="s">
        <v>862</v>
      </c>
      <c r="K1426" t="s">
        <v>863</v>
      </c>
      <c r="L1426">
        <v>1348</v>
      </c>
      <c r="N1426">
        <v>1009</v>
      </c>
      <c r="O1426" t="s">
        <v>32</v>
      </c>
      <c r="P1426" t="s">
        <v>32</v>
      </c>
      <c r="Q1426">
        <v>1000</v>
      </c>
      <c r="W1426">
        <v>0</v>
      </c>
      <c r="X1426">
        <v>-1068056325</v>
      </c>
      <c r="Y1426">
        <v>3.3E-4</v>
      </c>
      <c r="AA1426">
        <v>10362</v>
      </c>
      <c r="AB1426">
        <v>0</v>
      </c>
      <c r="AC1426">
        <v>0</v>
      </c>
      <c r="AD1426">
        <v>0</v>
      </c>
      <c r="AE1426">
        <v>10362</v>
      </c>
      <c r="AF1426">
        <v>0</v>
      </c>
      <c r="AG1426">
        <v>0</v>
      </c>
      <c r="AH1426">
        <v>0</v>
      </c>
      <c r="AI1426">
        <v>1</v>
      </c>
      <c r="AJ1426">
        <v>1</v>
      </c>
      <c r="AK1426">
        <v>1</v>
      </c>
      <c r="AL1426">
        <v>1</v>
      </c>
      <c r="AN1426">
        <v>0</v>
      </c>
      <c r="AO1426">
        <v>1</v>
      </c>
      <c r="AP1426">
        <v>0</v>
      </c>
      <c r="AQ1426">
        <v>0</v>
      </c>
      <c r="AR1426">
        <v>0</v>
      </c>
      <c r="AS1426" t="s">
        <v>3</v>
      </c>
      <c r="AT1426">
        <v>3.3E-4</v>
      </c>
      <c r="AU1426" t="s">
        <v>3</v>
      </c>
      <c r="AV1426">
        <v>0</v>
      </c>
      <c r="AW1426">
        <v>2</v>
      </c>
      <c r="AX1426">
        <v>33361368</v>
      </c>
      <c r="AY1426">
        <v>1</v>
      </c>
      <c r="AZ1426">
        <v>0</v>
      </c>
      <c r="BA1426">
        <v>1757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CX1426">
        <f>Y1426*Source!I1339</f>
        <v>6.6000000000000005E-5</v>
      </c>
      <c r="CY1426">
        <f>AA1426</f>
        <v>10362</v>
      </c>
      <c r="CZ1426">
        <f>AE1426</f>
        <v>10362</v>
      </c>
      <c r="DA1426">
        <f>AI1426</f>
        <v>1</v>
      </c>
      <c r="DB1426">
        <f>ROUND(ROUND(AT1426*CZ1426,2),2)</f>
        <v>3.42</v>
      </c>
      <c r="DC1426">
        <f>ROUND(ROUND(AT1426*AG1426,2),2)</f>
        <v>0</v>
      </c>
    </row>
    <row r="1427" spans="1:107">
      <c r="A1427">
        <f>ROW(Source!A1339)</f>
        <v>1339</v>
      </c>
      <c r="B1427">
        <v>33304960</v>
      </c>
      <c r="C1427">
        <v>33361348</v>
      </c>
      <c r="D1427">
        <v>31180727</v>
      </c>
      <c r="E1427">
        <v>1</v>
      </c>
      <c r="F1427">
        <v>1</v>
      </c>
      <c r="G1427">
        <v>1</v>
      </c>
      <c r="H1427">
        <v>3</v>
      </c>
      <c r="I1427" t="s">
        <v>844</v>
      </c>
      <c r="J1427" t="s">
        <v>845</v>
      </c>
      <c r="K1427" t="s">
        <v>846</v>
      </c>
      <c r="L1427">
        <v>1348</v>
      </c>
      <c r="N1427">
        <v>1009</v>
      </c>
      <c r="O1427" t="s">
        <v>32</v>
      </c>
      <c r="P1427" t="s">
        <v>32</v>
      </c>
      <c r="Q1427">
        <v>1000</v>
      </c>
      <c r="W1427">
        <v>0</v>
      </c>
      <c r="X1427">
        <v>-437906794</v>
      </c>
      <c r="Y1427">
        <v>8.0000000000000002E-3</v>
      </c>
      <c r="AA1427">
        <v>9040.01</v>
      </c>
      <c r="AB1427">
        <v>0</v>
      </c>
      <c r="AC1427">
        <v>0</v>
      </c>
      <c r="AD1427">
        <v>0</v>
      </c>
      <c r="AE1427">
        <v>9040.01</v>
      </c>
      <c r="AF1427">
        <v>0</v>
      </c>
      <c r="AG1427">
        <v>0</v>
      </c>
      <c r="AH1427">
        <v>0</v>
      </c>
      <c r="AI1427">
        <v>1</v>
      </c>
      <c r="AJ1427">
        <v>1</v>
      </c>
      <c r="AK1427">
        <v>1</v>
      </c>
      <c r="AL1427">
        <v>1</v>
      </c>
      <c r="AN1427">
        <v>0</v>
      </c>
      <c r="AO1427">
        <v>1</v>
      </c>
      <c r="AP1427">
        <v>0</v>
      </c>
      <c r="AQ1427">
        <v>0</v>
      </c>
      <c r="AR1427">
        <v>0</v>
      </c>
      <c r="AS1427" t="s">
        <v>3</v>
      </c>
      <c r="AT1427">
        <v>8.0000000000000002E-3</v>
      </c>
      <c r="AU1427" t="s">
        <v>3</v>
      </c>
      <c r="AV1427">
        <v>0</v>
      </c>
      <c r="AW1427">
        <v>2</v>
      </c>
      <c r="AX1427">
        <v>33361369</v>
      </c>
      <c r="AY1427">
        <v>1</v>
      </c>
      <c r="AZ1427">
        <v>0</v>
      </c>
      <c r="BA1427">
        <v>1758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CX1427">
        <f>Y1427*Source!I1339</f>
        <v>1.6000000000000001E-3</v>
      </c>
      <c r="CY1427">
        <f>AA1427</f>
        <v>9040.01</v>
      </c>
      <c r="CZ1427">
        <f>AE1427</f>
        <v>9040.01</v>
      </c>
      <c r="DA1427">
        <f>AI1427</f>
        <v>1</v>
      </c>
      <c r="DB1427">
        <f>ROUND(ROUND(AT1427*CZ1427,2),2)</f>
        <v>72.319999999999993</v>
      </c>
      <c r="DC1427">
        <f>ROUND(ROUND(AT1427*AG1427,2),2)</f>
        <v>0</v>
      </c>
    </row>
    <row r="1428" spans="1:107">
      <c r="A1428">
        <f>ROW(Source!A1339)</f>
        <v>1339</v>
      </c>
      <c r="B1428">
        <v>33304960</v>
      </c>
      <c r="C1428">
        <v>33361348</v>
      </c>
      <c r="D1428">
        <v>31181610</v>
      </c>
      <c r="E1428">
        <v>1</v>
      </c>
      <c r="F1428">
        <v>1</v>
      </c>
      <c r="G1428">
        <v>1</v>
      </c>
      <c r="H1428">
        <v>3</v>
      </c>
      <c r="I1428" t="s">
        <v>847</v>
      </c>
      <c r="J1428" t="s">
        <v>848</v>
      </c>
      <c r="K1428" t="s">
        <v>849</v>
      </c>
      <c r="L1428">
        <v>1346</v>
      </c>
      <c r="N1428">
        <v>1009</v>
      </c>
      <c r="O1428" t="s">
        <v>78</v>
      </c>
      <c r="P1428" t="s">
        <v>78</v>
      </c>
      <c r="Q1428">
        <v>1</v>
      </c>
      <c r="W1428">
        <v>0</v>
      </c>
      <c r="X1428">
        <v>-731615568</v>
      </c>
      <c r="Y1428">
        <v>9.91</v>
      </c>
      <c r="AA1428">
        <v>23.09</v>
      </c>
      <c r="AB1428">
        <v>0</v>
      </c>
      <c r="AC1428">
        <v>0</v>
      </c>
      <c r="AD1428">
        <v>0</v>
      </c>
      <c r="AE1428">
        <v>23.09</v>
      </c>
      <c r="AF1428">
        <v>0</v>
      </c>
      <c r="AG1428">
        <v>0</v>
      </c>
      <c r="AH1428">
        <v>0</v>
      </c>
      <c r="AI1428">
        <v>1</v>
      </c>
      <c r="AJ1428">
        <v>1</v>
      </c>
      <c r="AK1428">
        <v>1</v>
      </c>
      <c r="AL1428">
        <v>1</v>
      </c>
      <c r="AN1428">
        <v>0</v>
      </c>
      <c r="AO1428">
        <v>1</v>
      </c>
      <c r="AP1428">
        <v>0</v>
      </c>
      <c r="AQ1428">
        <v>0</v>
      </c>
      <c r="AR1428">
        <v>0</v>
      </c>
      <c r="AS1428" t="s">
        <v>3</v>
      </c>
      <c r="AT1428">
        <v>9.91</v>
      </c>
      <c r="AU1428" t="s">
        <v>3</v>
      </c>
      <c r="AV1428">
        <v>0</v>
      </c>
      <c r="AW1428">
        <v>2</v>
      </c>
      <c r="AX1428">
        <v>33361370</v>
      </c>
      <c r="AY1428">
        <v>1</v>
      </c>
      <c r="AZ1428">
        <v>0</v>
      </c>
      <c r="BA1428">
        <v>1759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CX1428">
        <f>Y1428*Source!I1339</f>
        <v>1.9820000000000002</v>
      </c>
      <c r="CY1428">
        <f>AA1428</f>
        <v>23.09</v>
      </c>
      <c r="CZ1428">
        <f>AE1428</f>
        <v>23.09</v>
      </c>
      <c r="DA1428">
        <f>AI1428</f>
        <v>1</v>
      </c>
      <c r="DB1428">
        <f>ROUND(ROUND(AT1428*CZ1428,2),2)</f>
        <v>228.82</v>
      </c>
      <c r="DC1428">
        <f>ROUND(ROUND(AT1428*AG1428,2),2)</f>
        <v>0</v>
      </c>
    </row>
    <row r="1429" spans="1:107">
      <c r="A1429">
        <f>ROW(Source!A1342)</f>
        <v>1342</v>
      </c>
      <c r="B1429">
        <v>33304975</v>
      </c>
      <c r="C1429">
        <v>33361377</v>
      </c>
      <c r="D1429">
        <v>31172061</v>
      </c>
      <c r="E1429">
        <v>1</v>
      </c>
      <c r="F1429">
        <v>1</v>
      </c>
      <c r="G1429">
        <v>1</v>
      </c>
      <c r="H1429">
        <v>1</v>
      </c>
      <c r="I1429" t="s">
        <v>850</v>
      </c>
      <c r="J1429" t="s">
        <v>3</v>
      </c>
      <c r="K1429" t="s">
        <v>851</v>
      </c>
      <c r="L1429">
        <v>1191</v>
      </c>
      <c r="N1429">
        <v>1013</v>
      </c>
      <c r="O1429" t="s">
        <v>831</v>
      </c>
      <c r="P1429" t="s">
        <v>831</v>
      </c>
      <c r="Q1429">
        <v>1</v>
      </c>
      <c r="W1429">
        <v>0</v>
      </c>
      <c r="X1429">
        <v>-784637506</v>
      </c>
      <c r="Y1429">
        <v>111.61439999999999</v>
      </c>
      <c r="AA1429">
        <v>0</v>
      </c>
      <c r="AB1429">
        <v>0</v>
      </c>
      <c r="AC1429">
        <v>0</v>
      </c>
      <c r="AD1429">
        <v>8.74</v>
      </c>
      <c r="AE1429">
        <v>0</v>
      </c>
      <c r="AF1429">
        <v>0</v>
      </c>
      <c r="AG1429">
        <v>0</v>
      </c>
      <c r="AH1429">
        <v>8.74</v>
      </c>
      <c r="AI1429">
        <v>1</v>
      </c>
      <c r="AJ1429">
        <v>1</v>
      </c>
      <c r="AK1429">
        <v>1</v>
      </c>
      <c r="AL1429">
        <v>1</v>
      </c>
      <c r="AN1429">
        <v>0</v>
      </c>
      <c r="AO1429">
        <v>1</v>
      </c>
      <c r="AP1429">
        <v>1</v>
      </c>
      <c r="AQ1429">
        <v>0</v>
      </c>
      <c r="AR1429">
        <v>0</v>
      </c>
      <c r="AS1429" t="s">
        <v>3</v>
      </c>
      <c r="AT1429">
        <v>80.88</v>
      </c>
      <c r="AU1429" t="s">
        <v>22</v>
      </c>
      <c r="AV1429">
        <v>1</v>
      </c>
      <c r="AW1429">
        <v>2</v>
      </c>
      <c r="AX1429">
        <v>33361389</v>
      </c>
      <c r="AY1429">
        <v>1</v>
      </c>
      <c r="AZ1429">
        <v>0</v>
      </c>
      <c r="BA1429">
        <v>1765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CX1429">
        <f>Y1429*Source!I1342</f>
        <v>4.2056305919999994</v>
      </c>
      <c r="CY1429">
        <f>AD1429</f>
        <v>8.74</v>
      </c>
      <c r="CZ1429">
        <f>AH1429</f>
        <v>8.74</v>
      </c>
      <c r="DA1429">
        <f>AL1429</f>
        <v>1</v>
      </c>
      <c r="DB1429">
        <f>ROUND(((ROUND(AT1429*CZ1429,2)*1.2)*1.15),2)</f>
        <v>975.51</v>
      </c>
      <c r="DC1429">
        <f>ROUND(((ROUND(AT1429*AG1429,2)*1.2)*1.15),2)</f>
        <v>0</v>
      </c>
    </row>
    <row r="1430" spans="1:107">
      <c r="A1430">
        <f>ROW(Source!A1342)</f>
        <v>1342</v>
      </c>
      <c r="B1430">
        <v>33304975</v>
      </c>
      <c r="C1430">
        <v>33361377</v>
      </c>
      <c r="D1430">
        <v>31172011</v>
      </c>
      <c r="E1430">
        <v>1</v>
      </c>
      <c r="F1430">
        <v>1</v>
      </c>
      <c r="G1430">
        <v>1</v>
      </c>
      <c r="H1430">
        <v>1</v>
      </c>
      <c r="I1430" t="s">
        <v>832</v>
      </c>
      <c r="J1430" t="s">
        <v>3</v>
      </c>
      <c r="K1430" t="s">
        <v>833</v>
      </c>
      <c r="L1430">
        <v>1191</v>
      </c>
      <c r="N1430">
        <v>1013</v>
      </c>
      <c r="O1430" t="s">
        <v>831</v>
      </c>
      <c r="P1430" t="s">
        <v>831</v>
      </c>
      <c r="Q1430">
        <v>1</v>
      </c>
      <c r="W1430">
        <v>0</v>
      </c>
      <c r="X1430">
        <v>-1417349443</v>
      </c>
      <c r="Y1430">
        <v>0.69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1</v>
      </c>
      <c r="AJ1430">
        <v>1</v>
      </c>
      <c r="AK1430">
        <v>1</v>
      </c>
      <c r="AL1430">
        <v>1</v>
      </c>
      <c r="AN1430">
        <v>0</v>
      </c>
      <c r="AO1430">
        <v>1</v>
      </c>
      <c r="AP1430">
        <v>0</v>
      </c>
      <c r="AQ1430">
        <v>0</v>
      </c>
      <c r="AR1430">
        <v>0</v>
      </c>
      <c r="AS1430" t="s">
        <v>3</v>
      </c>
      <c r="AT1430">
        <v>0.69</v>
      </c>
      <c r="AU1430" t="s">
        <v>3</v>
      </c>
      <c r="AV1430">
        <v>2</v>
      </c>
      <c r="AW1430">
        <v>2</v>
      </c>
      <c r="AX1430">
        <v>33361390</v>
      </c>
      <c r="AY1430">
        <v>1</v>
      </c>
      <c r="AZ1430">
        <v>2048</v>
      </c>
      <c r="BA1430">
        <v>1766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CX1430">
        <f>Y1430*Source!I1342</f>
        <v>2.5999199999999997E-2</v>
      </c>
      <c r="CY1430">
        <f>AD1430</f>
        <v>0</v>
      </c>
      <c r="CZ1430">
        <f>AH1430</f>
        <v>0</v>
      </c>
      <c r="DA1430">
        <f>AL1430</f>
        <v>1</v>
      </c>
      <c r="DB1430">
        <f>ROUND(ROUND(AT1430*CZ1430,2),2)</f>
        <v>0</v>
      </c>
      <c r="DC1430">
        <f>ROUND(ROUND(AT1430*AG1430,2),2)</f>
        <v>0</v>
      </c>
    </row>
    <row r="1431" spans="1:107">
      <c r="A1431">
        <f>ROW(Source!A1342)</f>
        <v>1342</v>
      </c>
      <c r="B1431">
        <v>33304975</v>
      </c>
      <c r="C1431">
        <v>33361377</v>
      </c>
      <c r="D1431">
        <v>31258491</v>
      </c>
      <c r="E1431">
        <v>1</v>
      </c>
      <c r="F1431">
        <v>1</v>
      </c>
      <c r="G1431">
        <v>1</v>
      </c>
      <c r="H1431">
        <v>2</v>
      </c>
      <c r="I1431" t="s">
        <v>834</v>
      </c>
      <c r="J1431" t="s">
        <v>835</v>
      </c>
      <c r="K1431" t="s">
        <v>836</v>
      </c>
      <c r="L1431">
        <v>1368</v>
      </c>
      <c r="N1431">
        <v>1011</v>
      </c>
      <c r="O1431" t="s">
        <v>837</v>
      </c>
      <c r="P1431" t="s">
        <v>837</v>
      </c>
      <c r="Q1431">
        <v>1</v>
      </c>
      <c r="W1431">
        <v>0</v>
      </c>
      <c r="X1431">
        <v>-1718674368</v>
      </c>
      <c r="Y1431">
        <v>0.42000000000000004</v>
      </c>
      <c r="AA1431">
        <v>0</v>
      </c>
      <c r="AB1431">
        <v>111.99</v>
      </c>
      <c r="AC1431">
        <v>13.5</v>
      </c>
      <c r="AD1431">
        <v>0</v>
      </c>
      <c r="AE1431">
        <v>0</v>
      </c>
      <c r="AF1431">
        <v>111.99</v>
      </c>
      <c r="AG1431">
        <v>13.5</v>
      </c>
      <c r="AH1431">
        <v>0</v>
      </c>
      <c r="AI1431">
        <v>1</v>
      </c>
      <c r="AJ1431">
        <v>1</v>
      </c>
      <c r="AK1431">
        <v>1</v>
      </c>
      <c r="AL1431">
        <v>1</v>
      </c>
      <c r="AN1431">
        <v>0</v>
      </c>
      <c r="AO1431">
        <v>1</v>
      </c>
      <c r="AP1431">
        <v>1</v>
      </c>
      <c r="AQ1431">
        <v>0</v>
      </c>
      <c r="AR1431">
        <v>0</v>
      </c>
      <c r="AS1431" t="s">
        <v>3</v>
      </c>
      <c r="AT1431">
        <v>0.28000000000000003</v>
      </c>
      <c r="AU1431" t="s">
        <v>21</v>
      </c>
      <c r="AV1431">
        <v>0</v>
      </c>
      <c r="AW1431">
        <v>2</v>
      </c>
      <c r="AX1431">
        <v>33361391</v>
      </c>
      <c r="AY1431">
        <v>1</v>
      </c>
      <c r="AZ1431">
        <v>0</v>
      </c>
      <c r="BA1431">
        <v>1767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CX1431">
        <f>Y1431*Source!I1342</f>
        <v>1.5825600000000002E-2</v>
      </c>
      <c r="CY1431">
        <f>AB1431</f>
        <v>111.99</v>
      </c>
      <c r="CZ1431">
        <f>AF1431</f>
        <v>111.99</v>
      </c>
      <c r="DA1431">
        <f>AJ1431</f>
        <v>1</v>
      </c>
      <c r="DB1431">
        <f>ROUND(((ROUND(AT1431*CZ1431,2)*1.2)*1.25),2)</f>
        <v>47.04</v>
      </c>
      <c r="DC1431">
        <f>ROUND(((ROUND(AT1431*AG1431,2)*1.2)*1.25),2)</f>
        <v>5.67</v>
      </c>
    </row>
    <row r="1432" spans="1:107">
      <c r="A1432">
        <f>ROW(Source!A1342)</f>
        <v>1342</v>
      </c>
      <c r="B1432">
        <v>33304975</v>
      </c>
      <c r="C1432">
        <v>33361377</v>
      </c>
      <c r="D1432">
        <v>31258691</v>
      </c>
      <c r="E1432">
        <v>1</v>
      </c>
      <c r="F1432">
        <v>1</v>
      </c>
      <c r="G1432">
        <v>1</v>
      </c>
      <c r="H1432">
        <v>2</v>
      </c>
      <c r="I1432" t="s">
        <v>838</v>
      </c>
      <c r="J1432" t="s">
        <v>839</v>
      </c>
      <c r="K1432" t="s">
        <v>840</v>
      </c>
      <c r="L1432">
        <v>1368</v>
      </c>
      <c r="N1432">
        <v>1011</v>
      </c>
      <c r="O1432" t="s">
        <v>837</v>
      </c>
      <c r="P1432" t="s">
        <v>837</v>
      </c>
      <c r="Q1432">
        <v>1</v>
      </c>
      <c r="W1432">
        <v>0</v>
      </c>
      <c r="X1432">
        <v>1373224040</v>
      </c>
      <c r="Y1432">
        <v>15.075000000000001</v>
      </c>
      <c r="AA1432">
        <v>0</v>
      </c>
      <c r="AB1432">
        <v>3.12</v>
      </c>
      <c r="AC1432">
        <v>0</v>
      </c>
      <c r="AD1432">
        <v>0</v>
      </c>
      <c r="AE1432">
        <v>0</v>
      </c>
      <c r="AF1432">
        <v>3.12</v>
      </c>
      <c r="AG1432">
        <v>0</v>
      </c>
      <c r="AH1432">
        <v>0</v>
      </c>
      <c r="AI1432">
        <v>1</v>
      </c>
      <c r="AJ1432">
        <v>1</v>
      </c>
      <c r="AK1432">
        <v>1</v>
      </c>
      <c r="AL1432">
        <v>1</v>
      </c>
      <c r="AN1432">
        <v>0</v>
      </c>
      <c r="AO1432">
        <v>1</v>
      </c>
      <c r="AP1432">
        <v>1</v>
      </c>
      <c r="AQ1432">
        <v>0</v>
      </c>
      <c r="AR1432">
        <v>0</v>
      </c>
      <c r="AS1432" t="s">
        <v>3</v>
      </c>
      <c r="AT1432">
        <v>10.050000000000001</v>
      </c>
      <c r="AU1432" t="s">
        <v>21</v>
      </c>
      <c r="AV1432">
        <v>0</v>
      </c>
      <c r="AW1432">
        <v>2</v>
      </c>
      <c r="AX1432">
        <v>33361392</v>
      </c>
      <c r="AY1432">
        <v>1</v>
      </c>
      <c r="AZ1432">
        <v>0</v>
      </c>
      <c r="BA1432">
        <v>1768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CX1432">
        <f>Y1432*Source!I1342</f>
        <v>0.56802600000000003</v>
      </c>
      <c r="CY1432">
        <f>AB1432</f>
        <v>3.12</v>
      </c>
      <c r="CZ1432">
        <f>AF1432</f>
        <v>3.12</v>
      </c>
      <c r="DA1432">
        <f>AJ1432</f>
        <v>1</v>
      </c>
      <c r="DB1432">
        <f>ROUND(((ROUND(AT1432*CZ1432,2)*1.2)*1.25),2)</f>
        <v>47.04</v>
      </c>
      <c r="DC1432">
        <f>ROUND(((ROUND(AT1432*AG1432,2)*1.2)*1.25),2)</f>
        <v>0</v>
      </c>
    </row>
    <row r="1433" spans="1:107">
      <c r="A1433">
        <f>ROW(Source!A1342)</f>
        <v>1342</v>
      </c>
      <c r="B1433">
        <v>33304975</v>
      </c>
      <c r="C1433">
        <v>33361377</v>
      </c>
      <c r="D1433">
        <v>31258646</v>
      </c>
      <c r="E1433">
        <v>1</v>
      </c>
      <c r="F1433">
        <v>1</v>
      </c>
      <c r="G1433">
        <v>1</v>
      </c>
      <c r="H1433">
        <v>2</v>
      </c>
      <c r="I1433" t="s">
        <v>866</v>
      </c>
      <c r="J1433" t="s">
        <v>867</v>
      </c>
      <c r="K1433" t="s">
        <v>868</v>
      </c>
      <c r="L1433">
        <v>1368</v>
      </c>
      <c r="N1433">
        <v>1011</v>
      </c>
      <c r="O1433" t="s">
        <v>837</v>
      </c>
      <c r="P1433" t="s">
        <v>837</v>
      </c>
      <c r="Q1433">
        <v>1</v>
      </c>
      <c r="W1433">
        <v>0</v>
      </c>
      <c r="X1433">
        <v>-1985289705</v>
      </c>
      <c r="Y1433">
        <v>0.22499999999999998</v>
      </c>
      <c r="AA1433">
        <v>0</v>
      </c>
      <c r="AB1433">
        <v>6.66</v>
      </c>
      <c r="AC1433">
        <v>0</v>
      </c>
      <c r="AD1433">
        <v>0</v>
      </c>
      <c r="AE1433">
        <v>0</v>
      </c>
      <c r="AF1433">
        <v>6.66</v>
      </c>
      <c r="AG1433">
        <v>0</v>
      </c>
      <c r="AH1433">
        <v>0</v>
      </c>
      <c r="AI1433">
        <v>1</v>
      </c>
      <c r="AJ1433">
        <v>1</v>
      </c>
      <c r="AK1433">
        <v>1</v>
      </c>
      <c r="AL1433">
        <v>1</v>
      </c>
      <c r="AN1433">
        <v>0</v>
      </c>
      <c r="AO1433">
        <v>1</v>
      </c>
      <c r="AP1433">
        <v>1</v>
      </c>
      <c r="AQ1433">
        <v>0</v>
      </c>
      <c r="AR1433">
        <v>0</v>
      </c>
      <c r="AS1433" t="s">
        <v>3</v>
      </c>
      <c r="AT1433">
        <v>0.15</v>
      </c>
      <c r="AU1433" t="s">
        <v>21</v>
      </c>
      <c r="AV1433">
        <v>0</v>
      </c>
      <c r="AW1433">
        <v>2</v>
      </c>
      <c r="AX1433">
        <v>33361393</v>
      </c>
      <c r="AY1433">
        <v>1</v>
      </c>
      <c r="AZ1433">
        <v>0</v>
      </c>
      <c r="BA1433">
        <v>1769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CX1433">
        <f>Y1433*Source!I1342</f>
        <v>8.4779999999999994E-3</v>
      </c>
      <c r="CY1433">
        <f>AB1433</f>
        <v>6.66</v>
      </c>
      <c r="CZ1433">
        <f>AF1433</f>
        <v>6.66</v>
      </c>
      <c r="DA1433">
        <f>AJ1433</f>
        <v>1</v>
      </c>
      <c r="DB1433">
        <f>ROUND(((ROUND(AT1433*CZ1433,2)*1.2)*1.25),2)</f>
        <v>1.5</v>
      </c>
      <c r="DC1433">
        <f>ROUND(((ROUND(AT1433*AG1433,2)*1.2)*1.25),2)</f>
        <v>0</v>
      </c>
    </row>
    <row r="1434" spans="1:107">
      <c r="A1434">
        <f>ROW(Source!A1342)</f>
        <v>1342</v>
      </c>
      <c r="B1434">
        <v>33304975</v>
      </c>
      <c r="C1434">
        <v>33361377</v>
      </c>
      <c r="D1434">
        <v>31259879</v>
      </c>
      <c r="E1434">
        <v>1</v>
      </c>
      <c r="F1434">
        <v>1</v>
      </c>
      <c r="G1434">
        <v>1</v>
      </c>
      <c r="H1434">
        <v>2</v>
      </c>
      <c r="I1434" t="s">
        <v>841</v>
      </c>
      <c r="J1434" t="s">
        <v>842</v>
      </c>
      <c r="K1434" t="s">
        <v>843</v>
      </c>
      <c r="L1434">
        <v>1368</v>
      </c>
      <c r="N1434">
        <v>1011</v>
      </c>
      <c r="O1434" t="s">
        <v>837</v>
      </c>
      <c r="P1434" t="s">
        <v>837</v>
      </c>
      <c r="Q1434">
        <v>1</v>
      </c>
      <c r="W1434">
        <v>0</v>
      </c>
      <c r="X1434">
        <v>1372534845</v>
      </c>
      <c r="Y1434">
        <v>0.61499999999999988</v>
      </c>
      <c r="AA1434">
        <v>0</v>
      </c>
      <c r="AB1434">
        <v>65.709999999999994</v>
      </c>
      <c r="AC1434">
        <v>11.6</v>
      </c>
      <c r="AD1434">
        <v>0</v>
      </c>
      <c r="AE1434">
        <v>0</v>
      </c>
      <c r="AF1434">
        <v>65.709999999999994</v>
      </c>
      <c r="AG1434">
        <v>11.6</v>
      </c>
      <c r="AH1434">
        <v>0</v>
      </c>
      <c r="AI1434">
        <v>1</v>
      </c>
      <c r="AJ1434">
        <v>1</v>
      </c>
      <c r="AK1434">
        <v>1</v>
      </c>
      <c r="AL1434">
        <v>1</v>
      </c>
      <c r="AN1434">
        <v>0</v>
      </c>
      <c r="AO1434">
        <v>1</v>
      </c>
      <c r="AP1434">
        <v>1</v>
      </c>
      <c r="AQ1434">
        <v>0</v>
      </c>
      <c r="AR1434">
        <v>0</v>
      </c>
      <c r="AS1434" t="s">
        <v>3</v>
      </c>
      <c r="AT1434">
        <v>0.41</v>
      </c>
      <c r="AU1434" t="s">
        <v>21</v>
      </c>
      <c r="AV1434">
        <v>0</v>
      </c>
      <c r="AW1434">
        <v>2</v>
      </c>
      <c r="AX1434">
        <v>33361394</v>
      </c>
      <c r="AY1434">
        <v>1</v>
      </c>
      <c r="AZ1434">
        <v>0</v>
      </c>
      <c r="BA1434">
        <v>1770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CX1434">
        <f>Y1434*Source!I1342</f>
        <v>2.3173199999999994E-2</v>
      </c>
      <c r="CY1434">
        <f>AB1434</f>
        <v>65.709999999999994</v>
      </c>
      <c r="CZ1434">
        <f>AF1434</f>
        <v>65.709999999999994</v>
      </c>
      <c r="DA1434">
        <f>AJ1434</f>
        <v>1</v>
      </c>
      <c r="DB1434">
        <f>ROUND(((ROUND(AT1434*CZ1434,2)*1.2)*1.25),2)</f>
        <v>40.409999999999997</v>
      </c>
      <c r="DC1434">
        <f>ROUND(((ROUND(AT1434*AG1434,2)*1.2)*1.25),2)</f>
        <v>7.14</v>
      </c>
    </row>
    <row r="1435" spans="1:107">
      <c r="A1435">
        <f>ROW(Source!A1342)</f>
        <v>1342</v>
      </c>
      <c r="B1435">
        <v>33304975</v>
      </c>
      <c r="C1435">
        <v>33361377</v>
      </c>
      <c r="D1435">
        <v>31260100</v>
      </c>
      <c r="E1435">
        <v>1</v>
      </c>
      <c r="F1435">
        <v>1</v>
      </c>
      <c r="G1435">
        <v>1</v>
      </c>
      <c r="H1435">
        <v>2</v>
      </c>
      <c r="I1435" t="s">
        <v>858</v>
      </c>
      <c r="J1435" t="s">
        <v>859</v>
      </c>
      <c r="K1435" t="s">
        <v>860</v>
      </c>
      <c r="L1435">
        <v>1368</v>
      </c>
      <c r="N1435">
        <v>1011</v>
      </c>
      <c r="O1435" t="s">
        <v>837</v>
      </c>
      <c r="P1435" t="s">
        <v>837</v>
      </c>
      <c r="Q1435">
        <v>1</v>
      </c>
      <c r="W1435">
        <v>0</v>
      </c>
      <c r="X1435">
        <v>-353815937</v>
      </c>
      <c r="Y1435">
        <v>1.9650000000000001</v>
      </c>
      <c r="AA1435">
        <v>0</v>
      </c>
      <c r="AB1435">
        <v>8.1</v>
      </c>
      <c r="AC1435">
        <v>0</v>
      </c>
      <c r="AD1435">
        <v>0</v>
      </c>
      <c r="AE1435">
        <v>0</v>
      </c>
      <c r="AF1435">
        <v>8.1</v>
      </c>
      <c r="AG1435">
        <v>0</v>
      </c>
      <c r="AH1435">
        <v>0</v>
      </c>
      <c r="AI1435">
        <v>1</v>
      </c>
      <c r="AJ1435">
        <v>1</v>
      </c>
      <c r="AK1435">
        <v>1</v>
      </c>
      <c r="AL1435">
        <v>1</v>
      </c>
      <c r="AN1435">
        <v>0</v>
      </c>
      <c r="AO1435">
        <v>1</v>
      </c>
      <c r="AP1435">
        <v>1</v>
      </c>
      <c r="AQ1435">
        <v>0</v>
      </c>
      <c r="AR1435">
        <v>0</v>
      </c>
      <c r="AS1435" t="s">
        <v>3</v>
      </c>
      <c r="AT1435">
        <v>1.31</v>
      </c>
      <c r="AU1435" t="s">
        <v>21</v>
      </c>
      <c r="AV1435">
        <v>0</v>
      </c>
      <c r="AW1435">
        <v>2</v>
      </c>
      <c r="AX1435">
        <v>33361395</v>
      </c>
      <c r="AY1435">
        <v>1</v>
      </c>
      <c r="AZ1435">
        <v>0</v>
      </c>
      <c r="BA1435">
        <v>1771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CX1435">
        <f>Y1435*Source!I1342</f>
        <v>7.4041200000000001E-2</v>
      </c>
      <c r="CY1435">
        <f>AB1435</f>
        <v>8.1</v>
      </c>
      <c r="CZ1435">
        <f>AF1435</f>
        <v>8.1</v>
      </c>
      <c r="DA1435">
        <f>AJ1435</f>
        <v>1</v>
      </c>
      <c r="DB1435">
        <f>ROUND(((ROUND(AT1435*CZ1435,2)*1.2)*1.25),2)</f>
        <v>15.92</v>
      </c>
      <c r="DC1435">
        <f>ROUND(((ROUND(AT1435*AG1435,2)*1.2)*1.25),2)</f>
        <v>0</v>
      </c>
    </row>
    <row r="1436" spans="1:107">
      <c r="A1436">
        <f>ROW(Source!A1342)</f>
        <v>1342</v>
      </c>
      <c r="B1436">
        <v>33304975</v>
      </c>
      <c r="C1436">
        <v>33361377</v>
      </c>
      <c r="D1436">
        <v>31178369</v>
      </c>
      <c r="E1436">
        <v>1</v>
      </c>
      <c r="F1436">
        <v>1</v>
      </c>
      <c r="G1436">
        <v>1</v>
      </c>
      <c r="H1436">
        <v>3</v>
      </c>
      <c r="I1436" t="s">
        <v>915</v>
      </c>
      <c r="J1436" t="s">
        <v>916</v>
      </c>
      <c r="K1436" t="s">
        <v>917</v>
      </c>
      <c r="L1436">
        <v>1346</v>
      </c>
      <c r="N1436">
        <v>1009</v>
      </c>
      <c r="O1436" t="s">
        <v>78</v>
      </c>
      <c r="P1436" t="s">
        <v>78</v>
      </c>
      <c r="Q1436">
        <v>1</v>
      </c>
      <c r="W1436">
        <v>0</v>
      </c>
      <c r="X1436">
        <v>1730218770</v>
      </c>
      <c r="Y1436">
        <v>7.95</v>
      </c>
      <c r="AA1436">
        <v>39.020000000000003</v>
      </c>
      <c r="AB1436">
        <v>0</v>
      </c>
      <c r="AC1436">
        <v>0</v>
      </c>
      <c r="AD1436">
        <v>0</v>
      </c>
      <c r="AE1436">
        <v>39.020000000000003</v>
      </c>
      <c r="AF1436">
        <v>0</v>
      </c>
      <c r="AG1436">
        <v>0</v>
      </c>
      <c r="AH1436">
        <v>0</v>
      </c>
      <c r="AI1436">
        <v>1</v>
      </c>
      <c r="AJ1436">
        <v>1</v>
      </c>
      <c r="AK1436">
        <v>1</v>
      </c>
      <c r="AL1436">
        <v>1</v>
      </c>
      <c r="AN1436">
        <v>0</v>
      </c>
      <c r="AO1436">
        <v>1</v>
      </c>
      <c r="AP1436">
        <v>0</v>
      </c>
      <c r="AQ1436">
        <v>0</v>
      </c>
      <c r="AR1436">
        <v>0</v>
      </c>
      <c r="AS1436" t="s">
        <v>3</v>
      </c>
      <c r="AT1436">
        <v>7.95</v>
      </c>
      <c r="AU1436" t="s">
        <v>3</v>
      </c>
      <c r="AV1436">
        <v>0</v>
      </c>
      <c r="AW1436">
        <v>2</v>
      </c>
      <c r="AX1436">
        <v>33361396</v>
      </c>
      <c r="AY1436">
        <v>1</v>
      </c>
      <c r="AZ1436">
        <v>0</v>
      </c>
      <c r="BA1436">
        <v>1772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CX1436">
        <f>Y1436*Source!I1342</f>
        <v>0.29955599999999999</v>
      </c>
      <c r="CY1436">
        <f>AA1436</f>
        <v>39.020000000000003</v>
      </c>
      <c r="CZ1436">
        <f>AE1436</f>
        <v>39.020000000000003</v>
      </c>
      <c r="DA1436">
        <f>AI1436</f>
        <v>1</v>
      </c>
      <c r="DB1436">
        <f>ROUND(ROUND(AT1436*CZ1436,2),2)</f>
        <v>310.20999999999998</v>
      </c>
      <c r="DC1436">
        <f>ROUND(ROUND(AT1436*AG1436,2),2)</f>
        <v>0</v>
      </c>
    </row>
    <row r="1437" spans="1:107">
      <c r="A1437">
        <f>ROW(Source!A1342)</f>
        <v>1342</v>
      </c>
      <c r="B1437">
        <v>33304975</v>
      </c>
      <c r="C1437">
        <v>33361377</v>
      </c>
      <c r="D1437">
        <v>31179550</v>
      </c>
      <c r="E1437">
        <v>1</v>
      </c>
      <c r="F1437">
        <v>1</v>
      </c>
      <c r="G1437">
        <v>1</v>
      </c>
      <c r="H1437">
        <v>3</v>
      </c>
      <c r="I1437" t="s">
        <v>861</v>
      </c>
      <c r="J1437" t="s">
        <v>862</v>
      </c>
      <c r="K1437" t="s">
        <v>863</v>
      </c>
      <c r="L1437">
        <v>1348</v>
      </c>
      <c r="N1437">
        <v>1009</v>
      </c>
      <c r="O1437" t="s">
        <v>32</v>
      </c>
      <c r="P1437" t="s">
        <v>32</v>
      </c>
      <c r="Q1437">
        <v>1000</v>
      </c>
      <c r="W1437">
        <v>0</v>
      </c>
      <c r="X1437">
        <v>-1068056325</v>
      </c>
      <c r="Y1437">
        <v>3.3E-4</v>
      </c>
      <c r="AA1437">
        <v>10362</v>
      </c>
      <c r="AB1437">
        <v>0</v>
      </c>
      <c r="AC1437">
        <v>0</v>
      </c>
      <c r="AD1437">
        <v>0</v>
      </c>
      <c r="AE1437">
        <v>10362</v>
      </c>
      <c r="AF1437">
        <v>0</v>
      </c>
      <c r="AG1437">
        <v>0</v>
      </c>
      <c r="AH1437">
        <v>0</v>
      </c>
      <c r="AI1437">
        <v>1</v>
      </c>
      <c r="AJ1437">
        <v>1</v>
      </c>
      <c r="AK1437">
        <v>1</v>
      </c>
      <c r="AL1437">
        <v>1</v>
      </c>
      <c r="AN1437">
        <v>0</v>
      </c>
      <c r="AO1437">
        <v>1</v>
      </c>
      <c r="AP1437">
        <v>0</v>
      </c>
      <c r="AQ1437">
        <v>0</v>
      </c>
      <c r="AR1437">
        <v>0</v>
      </c>
      <c r="AS1437" t="s">
        <v>3</v>
      </c>
      <c r="AT1437">
        <v>3.3E-4</v>
      </c>
      <c r="AU1437" t="s">
        <v>3</v>
      </c>
      <c r="AV1437">
        <v>0</v>
      </c>
      <c r="AW1437">
        <v>2</v>
      </c>
      <c r="AX1437">
        <v>33361397</v>
      </c>
      <c r="AY1437">
        <v>1</v>
      </c>
      <c r="AZ1437">
        <v>0</v>
      </c>
      <c r="BA1437">
        <v>1773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CX1437">
        <f>Y1437*Source!I1342</f>
        <v>1.2434399999999999E-5</v>
      </c>
      <c r="CY1437">
        <f>AA1437</f>
        <v>10362</v>
      </c>
      <c r="CZ1437">
        <f>AE1437</f>
        <v>10362</v>
      </c>
      <c r="DA1437">
        <f>AI1437</f>
        <v>1</v>
      </c>
      <c r="DB1437">
        <f>ROUND(ROUND(AT1437*CZ1437,2),2)</f>
        <v>3.42</v>
      </c>
      <c r="DC1437">
        <f>ROUND(ROUND(AT1437*AG1437,2),2)</f>
        <v>0</v>
      </c>
    </row>
    <row r="1438" spans="1:107">
      <c r="A1438">
        <f>ROW(Source!A1342)</f>
        <v>1342</v>
      </c>
      <c r="B1438">
        <v>33304975</v>
      </c>
      <c r="C1438">
        <v>33361377</v>
      </c>
      <c r="D1438">
        <v>31180727</v>
      </c>
      <c r="E1438">
        <v>1</v>
      </c>
      <c r="F1438">
        <v>1</v>
      </c>
      <c r="G1438">
        <v>1</v>
      </c>
      <c r="H1438">
        <v>3</v>
      </c>
      <c r="I1438" t="s">
        <v>844</v>
      </c>
      <c r="J1438" t="s">
        <v>845</v>
      </c>
      <c r="K1438" t="s">
        <v>846</v>
      </c>
      <c r="L1438">
        <v>1348</v>
      </c>
      <c r="N1438">
        <v>1009</v>
      </c>
      <c r="O1438" t="s">
        <v>32</v>
      </c>
      <c r="P1438" t="s">
        <v>32</v>
      </c>
      <c r="Q1438">
        <v>1000</v>
      </c>
      <c r="W1438">
        <v>0</v>
      </c>
      <c r="X1438">
        <v>-437906794</v>
      </c>
      <c r="Y1438">
        <v>6.0000000000000001E-3</v>
      </c>
      <c r="AA1438">
        <v>9040.01</v>
      </c>
      <c r="AB1438">
        <v>0</v>
      </c>
      <c r="AC1438">
        <v>0</v>
      </c>
      <c r="AD1438">
        <v>0</v>
      </c>
      <c r="AE1438">
        <v>9040.01</v>
      </c>
      <c r="AF1438">
        <v>0</v>
      </c>
      <c r="AG1438">
        <v>0</v>
      </c>
      <c r="AH1438">
        <v>0</v>
      </c>
      <c r="AI1438">
        <v>1</v>
      </c>
      <c r="AJ1438">
        <v>1</v>
      </c>
      <c r="AK1438">
        <v>1</v>
      </c>
      <c r="AL1438">
        <v>1</v>
      </c>
      <c r="AN1438">
        <v>0</v>
      </c>
      <c r="AO1438">
        <v>1</v>
      </c>
      <c r="AP1438">
        <v>0</v>
      </c>
      <c r="AQ1438">
        <v>0</v>
      </c>
      <c r="AR1438">
        <v>0</v>
      </c>
      <c r="AS1438" t="s">
        <v>3</v>
      </c>
      <c r="AT1438">
        <v>6.0000000000000001E-3</v>
      </c>
      <c r="AU1438" t="s">
        <v>3</v>
      </c>
      <c r="AV1438">
        <v>0</v>
      </c>
      <c r="AW1438">
        <v>2</v>
      </c>
      <c r="AX1438">
        <v>33361398</v>
      </c>
      <c r="AY1438">
        <v>1</v>
      </c>
      <c r="AZ1438">
        <v>0</v>
      </c>
      <c r="BA1438">
        <v>1774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CX1438">
        <f>Y1438*Source!I1342</f>
        <v>2.2608E-4</v>
      </c>
      <c r="CY1438">
        <f>AA1438</f>
        <v>9040.01</v>
      </c>
      <c r="CZ1438">
        <f>AE1438</f>
        <v>9040.01</v>
      </c>
      <c r="DA1438">
        <f>AI1438</f>
        <v>1</v>
      </c>
      <c r="DB1438">
        <f>ROUND(ROUND(AT1438*CZ1438,2),2)</f>
        <v>54.24</v>
      </c>
      <c r="DC1438">
        <f>ROUND(ROUND(AT1438*AG1438,2),2)</f>
        <v>0</v>
      </c>
    </row>
    <row r="1439" spans="1:107">
      <c r="A1439">
        <f>ROW(Source!A1342)</f>
        <v>1342</v>
      </c>
      <c r="B1439">
        <v>33304975</v>
      </c>
      <c r="C1439">
        <v>33361377</v>
      </c>
      <c r="D1439">
        <v>31181610</v>
      </c>
      <c r="E1439">
        <v>1</v>
      </c>
      <c r="F1439">
        <v>1</v>
      </c>
      <c r="G1439">
        <v>1</v>
      </c>
      <c r="H1439">
        <v>3</v>
      </c>
      <c r="I1439" t="s">
        <v>847</v>
      </c>
      <c r="J1439" t="s">
        <v>848</v>
      </c>
      <c r="K1439" t="s">
        <v>849</v>
      </c>
      <c r="L1439">
        <v>1346</v>
      </c>
      <c r="N1439">
        <v>1009</v>
      </c>
      <c r="O1439" t="s">
        <v>78</v>
      </c>
      <c r="P1439" t="s">
        <v>78</v>
      </c>
      <c r="Q1439">
        <v>1</v>
      </c>
      <c r="W1439">
        <v>0</v>
      </c>
      <c r="X1439">
        <v>-731615568</v>
      </c>
      <c r="Y1439">
        <v>9.09</v>
      </c>
      <c r="AA1439">
        <v>23.09</v>
      </c>
      <c r="AB1439">
        <v>0</v>
      </c>
      <c r="AC1439">
        <v>0</v>
      </c>
      <c r="AD1439">
        <v>0</v>
      </c>
      <c r="AE1439">
        <v>23.09</v>
      </c>
      <c r="AF1439">
        <v>0</v>
      </c>
      <c r="AG1439">
        <v>0</v>
      </c>
      <c r="AH1439">
        <v>0</v>
      </c>
      <c r="AI1439">
        <v>1</v>
      </c>
      <c r="AJ1439">
        <v>1</v>
      </c>
      <c r="AK1439">
        <v>1</v>
      </c>
      <c r="AL1439">
        <v>1</v>
      </c>
      <c r="AN1439">
        <v>0</v>
      </c>
      <c r="AO1439">
        <v>1</v>
      </c>
      <c r="AP1439">
        <v>0</v>
      </c>
      <c r="AQ1439">
        <v>0</v>
      </c>
      <c r="AR1439">
        <v>0</v>
      </c>
      <c r="AS1439" t="s">
        <v>3</v>
      </c>
      <c r="AT1439">
        <v>9.09</v>
      </c>
      <c r="AU1439" t="s">
        <v>3</v>
      </c>
      <c r="AV1439">
        <v>0</v>
      </c>
      <c r="AW1439">
        <v>2</v>
      </c>
      <c r="AX1439">
        <v>33361399</v>
      </c>
      <c r="AY1439">
        <v>1</v>
      </c>
      <c r="AZ1439">
        <v>0</v>
      </c>
      <c r="BA1439">
        <v>1775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CX1439">
        <f>Y1439*Source!I1342</f>
        <v>0.34251119999999996</v>
      </c>
      <c r="CY1439">
        <f>AA1439</f>
        <v>23.09</v>
      </c>
      <c r="CZ1439">
        <f>AE1439</f>
        <v>23.09</v>
      </c>
      <c r="DA1439">
        <f>AI1439</f>
        <v>1</v>
      </c>
      <c r="DB1439">
        <f>ROUND(ROUND(AT1439*CZ1439,2),2)</f>
        <v>209.89</v>
      </c>
      <c r="DC1439">
        <f>ROUND(ROUND(AT1439*AG1439,2),2)</f>
        <v>0</v>
      </c>
    </row>
    <row r="1440" spans="1:107">
      <c r="A1440">
        <f>ROW(Source!A1343)</f>
        <v>1343</v>
      </c>
      <c r="B1440">
        <v>33304960</v>
      </c>
      <c r="C1440">
        <v>33361377</v>
      </c>
      <c r="D1440">
        <v>31172061</v>
      </c>
      <c r="E1440">
        <v>1</v>
      </c>
      <c r="F1440">
        <v>1</v>
      </c>
      <c r="G1440">
        <v>1</v>
      </c>
      <c r="H1440">
        <v>1</v>
      </c>
      <c r="I1440" t="s">
        <v>850</v>
      </c>
      <c r="J1440" t="s">
        <v>3</v>
      </c>
      <c r="K1440" t="s">
        <v>851</v>
      </c>
      <c r="L1440">
        <v>1191</v>
      </c>
      <c r="N1440">
        <v>1013</v>
      </c>
      <c r="O1440" t="s">
        <v>831</v>
      </c>
      <c r="P1440" t="s">
        <v>831</v>
      </c>
      <c r="Q1440">
        <v>1</v>
      </c>
      <c r="W1440">
        <v>0</v>
      </c>
      <c r="X1440">
        <v>-784637506</v>
      </c>
      <c r="Y1440">
        <v>111.61439999999999</v>
      </c>
      <c r="AA1440">
        <v>0</v>
      </c>
      <c r="AB1440">
        <v>0</v>
      </c>
      <c r="AC1440">
        <v>0</v>
      </c>
      <c r="AD1440">
        <v>8.74</v>
      </c>
      <c r="AE1440">
        <v>0</v>
      </c>
      <c r="AF1440">
        <v>0</v>
      </c>
      <c r="AG1440">
        <v>0</v>
      </c>
      <c r="AH1440">
        <v>8.74</v>
      </c>
      <c r="AI1440">
        <v>1</v>
      </c>
      <c r="AJ1440">
        <v>1</v>
      </c>
      <c r="AK1440">
        <v>1</v>
      </c>
      <c r="AL1440">
        <v>1</v>
      </c>
      <c r="AN1440">
        <v>0</v>
      </c>
      <c r="AO1440">
        <v>1</v>
      </c>
      <c r="AP1440">
        <v>1</v>
      </c>
      <c r="AQ1440">
        <v>0</v>
      </c>
      <c r="AR1440">
        <v>0</v>
      </c>
      <c r="AS1440" t="s">
        <v>3</v>
      </c>
      <c r="AT1440">
        <v>80.88</v>
      </c>
      <c r="AU1440" t="s">
        <v>22</v>
      </c>
      <c r="AV1440">
        <v>1</v>
      </c>
      <c r="AW1440">
        <v>2</v>
      </c>
      <c r="AX1440">
        <v>33361389</v>
      </c>
      <c r="AY1440">
        <v>1</v>
      </c>
      <c r="AZ1440">
        <v>0</v>
      </c>
      <c r="BA1440">
        <v>1781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CX1440">
        <f>Y1440*Source!I1343</f>
        <v>4.2056305919999994</v>
      </c>
      <c r="CY1440">
        <f>AD1440</f>
        <v>8.74</v>
      </c>
      <c r="CZ1440">
        <f>AH1440</f>
        <v>8.74</v>
      </c>
      <c r="DA1440">
        <f>AL1440</f>
        <v>1</v>
      </c>
      <c r="DB1440">
        <f>ROUND(((ROUND(AT1440*CZ1440,2)*1.2)*1.15),2)</f>
        <v>975.51</v>
      </c>
      <c r="DC1440">
        <f>ROUND(((ROUND(AT1440*AG1440,2)*1.2)*1.15),2)</f>
        <v>0</v>
      </c>
    </row>
    <row r="1441" spans="1:107">
      <c r="A1441">
        <f>ROW(Source!A1343)</f>
        <v>1343</v>
      </c>
      <c r="B1441">
        <v>33304960</v>
      </c>
      <c r="C1441">
        <v>33361377</v>
      </c>
      <c r="D1441">
        <v>31172011</v>
      </c>
      <c r="E1441">
        <v>1</v>
      </c>
      <c r="F1441">
        <v>1</v>
      </c>
      <c r="G1441">
        <v>1</v>
      </c>
      <c r="H1441">
        <v>1</v>
      </c>
      <c r="I1441" t="s">
        <v>832</v>
      </c>
      <c r="J1441" t="s">
        <v>3</v>
      </c>
      <c r="K1441" t="s">
        <v>833</v>
      </c>
      <c r="L1441">
        <v>1191</v>
      </c>
      <c r="N1441">
        <v>1013</v>
      </c>
      <c r="O1441" t="s">
        <v>831</v>
      </c>
      <c r="P1441" t="s">
        <v>831</v>
      </c>
      <c r="Q1441">
        <v>1</v>
      </c>
      <c r="W1441">
        <v>0</v>
      </c>
      <c r="X1441">
        <v>-1417349443</v>
      </c>
      <c r="Y1441">
        <v>0.69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1</v>
      </c>
      <c r="AJ1441">
        <v>1</v>
      </c>
      <c r="AK1441">
        <v>1</v>
      </c>
      <c r="AL1441">
        <v>1</v>
      </c>
      <c r="AN1441">
        <v>0</v>
      </c>
      <c r="AO1441">
        <v>1</v>
      </c>
      <c r="AP1441">
        <v>0</v>
      </c>
      <c r="AQ1441">
        <v>0</v>
      </c>
      <c r="AR1441">
        <v>0</v>
      </c>
      <c r="AS1441" t="s">
        <v>3</v>
      </c>
      <c r="AT1441">
        <v>0.69</v>
      </c>
      <c r="AU1441" t="s">
        <v>3</v>
      </c>
      <c r="AV1441">
        <v>2</v>
      </c>
      <c r="AW1441">
        <v>2</v>
      </c>
      <c r="AX1441">
        <v>33361390</v>
      </c>
      <c r="AY1441">
        <v>1</v>
      </c>
      <c r="AZ1441">
        <v>2048</v>
      </c>
      <c r="BA1441">
        <v>1782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CX1441">
        <f>Y1441*Source!I1343</f>
        <v>2.5999199999999997E-2</v>
      </c>
      <c r="CY1441">
        <f>AD1441</f>
        <v>0</v>
      </c>
      <c r="CZ1441">
        <f>AH1441</f>
        <v>0</v>
      </c>
      <c r="DA1441">
        <f>AL1441</f>
        <v>1</v>
      </c>
      <c r="DB1441">
        <f>ROUND(ROUND(AT1441*CZ1441,2),2)</f>
        <v>0</v>
      </c>
      <c r="DC1441">
        <f>ROUND(ROUND(AT1441*AG1441,2),2)</f>
        <v>0</v>
      </c>
    </row>
    <row r="1442" spans="1:107">
      <c r="A1442">
        <f>ROW(Source!A1343)</f>
        <v>1343</v>
      </c>
      <c r="B1442">
        <v>33304960</v>
      </c>
      <c r="C1442">
        <v>33361377</v>
      </c>
      <c r="D1442">
        <v>31258491</v>
      </c>
      <c r="E1442">
        <v>1</v>
      </c>
      <c r="F1442">
        <v>1</v>
      </c>
      <c r="G1442">
        <v>1</v>
      </c>
      <c r="H1442">
        <v>2</v>
      </c>
      <c r="I1442" t="s">
        <v>834</v>
      </c>
      <c r="J1442" t="s">
        <v>835</v>
      </c>
      <c r="K1442" t="s">
        <v>836</v>
      </c>
      <c r="L1442">
        <v>1368</v>
      </c>
      <c r="N1442">
        <v>1011</v>
      </c>
      <c r="O1442" t="s">
        <v>837</v>
      </c>
      <c r="P1442" t="s">
        <v>837</v>
      </c>
      <c r="Q1442">
        <v>1</v>
      </c>
      <c r="W1442">
        <v>0</v>
      </c>
      <c r="X1442">
        <v>-1718674368</v>
      </c>
      <c r="Y1442">
        <v>0.42000000000000004</v>
      </c>
      <c r="AA1442">
        <v>0</v>
      </c>
      <c r="AB1442">
        <v>111.99</v>
      </c>
      <c r="AC1442">
        <v>13.5</v>
      </c>
      <c r="AD1442">
        <v>0</v>
      </c>
      <c r="AE1442">
        <v>0</v>
      </c>
      <c r="AF1442">
        <v>111.99</v>
      </c>
      <c r="AG1442">
        <v>13.5</v>
      </c>
      <c r="AH1442">
        <v>0</v>
      </c>
      <c r="AI1442">
        <v>1</v>
      </c>
      <c r="AJ1442">
        <v>1</v>
      </c>
      <c r="AK1442">
        <v>1</v>
      </c>
      <c r="AL1442">
        <v>1</v>
      </c>
      <c r="AN1442">
        <v>0</v>
      </c>
      <c r="AO1442">
        <v>1</v>
      </c>
      <c r="AP1442">
        <v>1</v>
      </c>
      <c r="AQ1442">
        <v>0</v>
      </c>
      <c r="AR1442">
        <v>0</v>
      </c>
      <c r="AS1442" t="s">
        <v>3</v>
      </c>
      <c r="AT1442">
        <v>0.28000000000000003</v>
      </c>
      <c r="AU1442" t="s">
        <v>21</v>
      </c>
      <c r="AV1442">
        <v>0</v>
      </c>
      <c r="AW1442">
        <v>2</v>
      </c>
      <c r="AX1442">
        <v>33361391</v>
      </c>
      <c r="AY1442">
        <v>1</v>
      </c>
      <c r="AZ1442">
        <v>0</v>
      </c>
      <c r="BA1442">
        <v>1783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CX1442">
        <f>Y1442*Source!I1343</f>
        <v>1.5825600000000002E-2</v>
      </c>
      <c r="CY1442">
        <f>AB1442</f>
        <v>111.99</v>
      </c>
      <c r="CZ1442">
        <f>AF1442</f>
        <v>111.99</v>
      </c>
      <c r="DA1442">
        <f>AJ1442</f>
        <v>1</v>
      </c>
      <c r="DB1442">
        <f>ROUND(((ROUND(AT1442*CZ1442,2)*1.2)*1.25),2)</f>
        <v>47.04</v>
      </c>
      <c r="DC1442">
        <f>ROUND(((ROUND(AT1442*AG1442,2)*1.2)*1.25),2)</f>
        <v>5.67</v>
      </c>
    </row>
    <row r="1443" spans="1:107">
      <c r="A1443">
        <f>ROW(Source!A1343)</f>
        <v>1343</v>
      </c>
      <c r="B1443">
        <v>33304960</v>
      </c>
      <c r="C1443">
        <v>33361377</v>
      </c>
      <c r="D1443">
        <v>31258691</v>
      </c>
      <c r="E1443">
        <v>1</v>
      </c>
      <c r="F1443">
        <v>1</v>
      </c>
      <c r="G1443">
        <v>1</v>
      </c>
      <c r="H1443">
        <v>2</v>
      </c>
      <c r="I1443" t="s">
        <v>838</v>
      </c>
      <c r="J1443" t="s">
        <v>839</v>
      </c>
      <c r="K1443" t="s">
        <v>840</v>
      </c>
      <c r="L1443">
        <v>1368</v>
      </c>
      <c r="N1443">
        <v>1011</v>
      </c>
      <c r="O1443" t="s">
        <v>837</v>
      </c>
      <c r="P1443" t="s">
        <v>837</v>
      </c>
      <c r="Q1443">
        <v>1</v>
      </c>
      <c r="W1443">
        <v>0</v>
      </c>
      <c r="X1443">
        <v>1373224040</v>
      </c>
      <c r="Y1443">
        <v>15.075000000000001</v>
      </c>
      <c r="AA1443">
        <v>0</v>
      </c>
      <c r="AB1443">
        <v>3.12</v>
      </c>
      <c r="AC1443">
        <v>0</v>
      </c>
      <c r="AD1443">
        <v>0</v>
      </c>
      <c r="AE1443">
        <v>0</v>
      </c>
      <c r="AF1443">
        <v>3.12</v>
      </c>
      <c r="AG1443">
        <v>0</v>
      </c>
      <c r="AH1443">
        <v>0</v>
      </c>
      <c r="AI1443">
        <v>1</v>
      </c>
      <c r="AJ1443">
        <v>1</v>
      </c>
      <c r="AK1443">
        <v>1</v>
      </c>
      <c r="AL1443">
        <v>1</v>
      </c>
      <c r="AN1443">
        <v>0</v>
      </c>
      <c r="AO1443">
        <v>1</v>
      </c>
      <c r="AP1443">
        <v>1</v>
      </c>
      <c r="AQ1443">
        <v>0</v>
      </c>
      <c r="AR1443">
        <v>0</v>
      </c>
      <c r="AS1443" t="s">
        <v>3</v>
      </c>
      <c r="AT1443">
        <v>10.050000000000001</v>
      </c>
      <c r="AU1443" t="s">
        <v>21</v>
      </c>
      <c r="AV1443">
        <v>0</v>
      </c>
      <c r="AW1443">
        <v>2</v>
      </c>
      <c r="AX1443">
        <v>33361392</v>
      </c>
      <c r="AY1443">
        <v>1</v>
      </c>
      <c r="AZ1443">
        <v>0</v>
      </c>
      <c r="BA1443">
        <v>1784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CX1443">
        <f>Y1443*Source!I1343</f>
        <v>0.56802600000000003</v>
      </c>
      <c r="CY1443">
        <f>AB1443</f>
        <v>3.12</v>
      </c>
      <c r="CZ1443">
        <f>AF1443</f>
        <v>3.12</v>
      </c>
      <c r="DA1443">
        <f>AJ1443</f>
        <v>1</v>
      </c>
      <c r="DB1443">
        <f>ROUND(((ROUND(AT1443*CZ1443,2)*1.2)*1.25),2)</f>
        <v>47.04</v>
      </c>
      <c r="DC1443">
        <f>ROUND(((ROUND(AT1443*AG1443,2)*1.2)*1.25),2)</f>
        <v>0</v>
      </c>
    </row>
    <row r="1444" spans="1:107">
      <c r="A1444">
        <f>ROW(Source!A1343)</f>
        <v>1343</v>
      </c>
      <c r="B1444">
        <v>33304960</v>
      </c>
      <c r="C1444">
        <v>33361377</v>
      </c>
      <c r="D1444">
        <v>31258646</v>
      </c>
      <c r="E1444">
        <v>1</v>
      </c>
      <c r="F1444">
        <v>1</v>
      </c>
      <c r="G1444">
        <v>1</v>
      </c>
      <c r="H1444">
        <v>2</v>
      </c>
      <c r="I1444" t="s">
        <v>866</v>
      </c>
      <c r="J1444" t="s">
        <v>867</v>
      </c>
      <c r="K1444" t="s">
        <v>868</v>
      </c>
      <c r="L1444">
        <v>1368</v>
      </c>
      <c r="N1444">
        <v>1011</v>
      </c>
      <c r="O1444" t="s">
        <v>837</v>
      </c>
      <c r="P1444" t="s">
        <v>837</v>
      </c>
      <c r="Q1444">
        <v>1</v>
      </c>
      <c r="W1444">
        <v>0</v>
      </c>
      <c r="X1444">
        <v>-1985289705</v>
      </c>
      <c r="Y1444">
        <v>0.22499999999999998</v>
      </c>
      <c r="AA1444">
        <v>0</v>
      </c>
      <c r="AB1444">
        <v>6.66</v>
      </c>
      <c r="AC1444">
        <v>0</v>
      </c>
      <c r="AD1444">
        <v>0</v>
      </c>
      <c r="AE1444">
        <v>0</v>
      </c>
      <c r="AF1444">
        <v>6.66</v>
      </c>
      <c r="AG1444">
        <v>0</v>
      </c>
      <c r="AH1444">
        <v>0</v>
      </c>
      <c r="AI1444">
        <v>1</v>
      </c>
      <c r="AJ1444">
        <v>1</v>
      </c>
      <c r="AK1444">
        <v>1</v>
      </c>
      <c r="AL1444">
        <v>1</v>
      </c>
      <c r="AN1444">
        <v>0</v>
      </c>
      <c r="AO1444">
        <v>1</v>
      </c>
      <c r="AP1444">
        <v>1</v>
      </c>
      <c r="AQ1444">
        <v>0</v>
      </c>
      <c r="AR1444">
        <v>0</v>
      </c>
      <c r="AS1444" t="s">
        <v>3</v>
      </c>
      <c r="AT1444">
        <v>0.15</v>
      </c>
      <c r="AU1444" t="s">
        <v>21</v>
      </c>
      <c r="AV1444">
        <v>0</v>
      </c>
      <c r="AW1444">
        <v>2</v>
      </c>
      <c r="AX1444">
        <v>33361393</v>
      </c>
      <c r="AY1444">
        <v>1</v>
      </c>
      <c r="AZ1444">
        <v>0</v>
      </c>
      <c r="BA1444">
        <v>1785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CX1444">
        <f>Y1444*Source!I1343</f>
        <v>8.4779999999999994E-3</v>
      </c>
      <c r="CY1444">
        <f>AB1444</f>
        <v>6.66</v>
      </c>
      <c r="CZ1444">
        <f>AF1444</f>
        <v>6.66</v>
      </c>
      <c r="DA1444">
        <f>AJ1444</f>
        <v>1</v>
      </c>
      <c r="DB1444">
        <f>ROUND(((ROUND(AT1444*CZ1444,2)*1.2)*1.25),2)</f>
        <v>1.5</v>
      </c>
      <c r="DC1444">
        <f>ROUND(((ROUND(AT1444*AG1444,2)*1.2)*1.25),2)</f>
        <v>0</v>
      </c>
    </row>
    <row r="1445" spans="1:107">
      <c r="A1445">
        <f>ROW(Source!A1343)</f>
        <v>1343</v>
      </c>
      <c r="B1445">
        <v>33304960</v>
      </c>
      <c r="C1445">
        <v>33361377</v>
      </c>
      <c r="D1445">
        <v>31259879</v>
      </c>
      <c r="E1445">
        <v>1</v>
      </c>
      <c r="F1445">
        <v>1</v>
      </c>
      <c r="G1445">
        <v>1</v>
      </c>
      <c r="H1445">
        <v>2</v>
      </c>
      <c r="I1445" t="s">
        <v>841</v>
      </c>
      <c r="J1445" t="s">
        <v>842</v>
      </c>
      <c r="K1445" t="s">
        <v>843</v>
      </c>
      <c r="L1445">
        <v>1368</v>
      </c>
      <c r="N1445">
        <v>1011</v>
      </c>
      <c r="O1445" t="s">
        <v>837</v>
      </c>
      <c r="P1445" t="s">
        <v>837</v>
      </c>
      <c r="Q1445">
        <v>1</v>
      </c>
      <c r="W1445">
        <v>0</v>
      </c>
      <c r="X1445">
        <v>1372534845</v>
      </c>
      <c r="Y1445">
        <v>0.61499999999999988</v>
      </c>
      <c r="AA1445">
        <v>0</v>
      </c>
      <c r="AB1445">
        <v>65.709999999999994</v>
      </c>
      <c r="AC1445">
        <v>11.6</v>
      </c>
      <c r="AD1445">
        <v>0</v>
      </c>
      <c r="AE1445">
        <v>0</v>
      </c>
      <c r="AF1445">
        <v>65.709999999999994</v>
      </c>
      <c r="AG1445">
        <v>11.6</v>
      </c>
      <c r="AH1445">
        <v>0</v>
      </c>
      <c r="AI1445">
        <v>1</v>
      </c>
      <c r="AJ1445">
        <v>1</v>
      </c>
      <c r="AK1445">
        <v>1</v>
      </c>
      <c r="AL1445">
        <v>1</v>
      </c>
      <c r="AN1445">
        <v>0</v>
      </c>
      <c r="AO1445">
        <v>1</v>
      </c>
      <c r="AP1445">
        <v>1</v>
      </c>
      <c r="AQ1445">
        <v>0</v>
      </c>
      <c r="AR1445">
        <v>0</v>
      </c>
      <c r="AS1445" t="s">
        <v>3</v>
      </c>
      <c r="AT1445">
        <v>0.41</v>
      </c>
      <c r="AU1445" t="s">
        <v>21</v>
      </c>
      <c r="AV1445">
        <v>0</v>
      </c>
      <c r="AW1445">
        <v>2</v>
      </c>
      <c r="AX1445">
        <v>33361394</v>
      </c>
      <c r="AY1445">
        <v>1</v>
      </c>
      <c r="AZ1445">
        <v>0</v>
      </c>
      <c r="BA1445">
        <v>1786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CX1445">
        <f>Y1445*Source!I1343</f>
        <v>2.3173199999999994E-2</v>
      </c>
      <c r="CY1445">
        <f>AB1445</f>
        <v>65.709999999999994</v>
      </c>
      <c r="CZ1445">
        <f>AF1445</f>
        <v>65.709999999999994</v>
      </c>
      <c r="DA1445">
        <f>AJ1445</f>
        <v>1</v>
      </c>
      <c r="DB1445">
        <f>ROUND(((ROUND(AT1445*CZ1445,2)*1.2)*1.25),2)</f>
        <v>40.409999999999997</v>
      </c>
      <c r="DC1445">
        <f>ROUND(((ROUND(AT1445*AG1445,2)*1.2)*1.25),2)</f>
        <v>7.14</v>
      </c>
    </row>
    <row r="1446" spans="1:107">
      <c r="A1446">
        <f>ROW(Source!A1343)</f>
        <v>1343</v>
      </c>
      <c r="B1446">
        <v>33304960</v>
      </c>
      <c r="C1446">
        <v>33361377</v>
      </c>
      <c r="D1446">
        <v>31260100</v>
      </c>
      <c r="E1446">
        <v>1</v>
      </c>
      <c r="F1446">
        <v>1</v>
      </c>
      <c r="G1446">
        <v>1</v>
      </c>
      <c r="H1446">
        <v>2</v>
      </c>
      <c r="I1446" t="s">
        <v>858</v>
      </c>
      <c r="J1446" t="s">
        <v>859</v>
      </c>
      <c r="K1446" t="s">
        <v>860</v>
      </c>
      <c r="L1446">
        <v>1368</v>
      </c>
      <c r="N1446">
        <v>1011</v>
      </c>
      <c r="O1446" t="s">
        <v>837</v>
      </c>
      <c r="P1446" t="s">
        <v>837</v>
      </c>
      <c r="Q1446">
        <v>1</v>
      </c>
      <c r="W1446">
        <v>0</v>
      </c>
      <c r="X1446">
        <v>-353815937</v>
      </c>
      <c r="Y1446">
        <v>1.9650000000000001</v>
      </c>
      <c r="AA1446">
        <v>0</v>
      </c>
      <c r="AB1446">
        <v>8.1</v>
      </c>
      <c r="AC1446">
        <v>0</v>
      </c>
      <c r="AD1446">
        <v>0</v>
      </c>
      <c r="AE1446">
        <v>0</v>
      </c>
      <c r="AF1446">
        <v>8.1</v>
      </c>
      <c r="AG1446">
        <v>0</v>
      </c>
      <c r="AH1446">
        <v>0</v>
      </c>
      <c r="AI1446">
        <v>1</v>
      </c>
      <c r="AJ1446">
        <v>1</v>
      </c>
      <c r="AK1446">
        <v>1</v>
      </c>
      <c r="AL1446">
        <v>1</v>
      </c>
      <c r="AN1446">
        <v>0</v>
      </c>
      <c r="AO1446">
        <v>1</v>
      </c>
      <c r="AP1446">
        <v>1</v>
      </c>
      <c r="AQ1446">
        <v>0</v>
      </c>
      <c r="AR1446">
        <v>0</v>
      </c>
      <c r="AS1446" t="s">
        <v>3</v>
      </c>
      <c r="AT1446">
        <v>1.31</v>
      </c>
      <c r="AU1446" t="s">
        <v>21</v>
      </c>
      <c r="AV1446">
        <v>0</v>
      </c>
      <c r="AW1446">
        <v>2</v>
      </c>
      <c r="AX1446">
        <v>33361395</v>
      </c>
      <c r="AY1446">
        <v>1</v>
      </c>
      <c r="AZ1446">
        <v>0</v>
      </c>
      <c r="BA1446">
        <v>1787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CX1446">
        <f>Y1446*Source!I1343</f>
        <v>7.4041200000000001E-2</v>
      </c>
      <c r="CY1446">
        <f>AB1446</f>
        <v>8.1</v>
      </c>
      <c r="CZ1446">
        <f>AF1446</f>
        <v>8.1</v>
      </c>
      <c r="DA1446">
        <f>AJ1446</f>
        <v>1</v>
      </c>
      <c r="DB1446">
        <f>ROUND(((ROUND(AT1446*CZ1446,2)*1.2)*1.25),2)</f>
        <v>15.92</v>
      </c>
      <c r="DC1446">
        <f>ROUND(((ROUND(AT1446*AG1446,2)*1.2)*1.25),2)</f>
        <v>0</v>
      </c>
    </row>
    <row r="1447" spans="1:107">
      <c r="A1447">
        <f>ROW(Source!A1343)</f>
        <v>1343</v>
      </c>
      <c r="B1447">
        <v>33304960</v>
      </c>
      <c r="C1447">
        <v>33361377</v>
      </c>
      <c r="D1447">
        <v>31178369</v>
      </c>
      <c r="E1447">
        <v>1</v>
      </c>
      <c r="F1447">
        <v>1</v>
      </c>
      <c r="G1447">
        <v>1</v>
      </c>
      <c r="H1447">
        <v>3</v>
      </c>
      <c r="I1447" t="s">
        <v>915</v>
      </c>
      <c r="J1447" t="s">
        <v>916</v>
      </c>
      <c r="K1447" t="s">
        <v>917</v>
      </c>
      <c r="L1447">
        <v>1346</v>
      </c>
      <c r="N1447">
        <v>1009</v>
      </c>
      <c r="O1447" t="s">
        <v>78</v>
      </c>
      <c r="P1447" t="s">
        <v>78</v>
      </c>
      <c r="Q1447">
        <v>1</v>
      </c>
      <c r="W1447">
        <v>0</v>
      </c>
      <c r="X1447">
        <v>1730218770</v>
      </c>
      <c r="Y1447">
        <v>7.95</v>
      </c>
      <c r="AA1447">
        <v>39.020000000000003</v>
      </c>
      <c r="AB1447">
        <v>0</v>
      </c>
      <c r="AC1447">
        <v>0</v>
      </c>
      <c r="AD1447">
        <v>0</v>
      </c>
      <c r="AE1447">
        <v>39.020000000000003</v>
      </c>
      <c r="AF1447">
        <v>0</v>
      </c>
      <c r="AG1447">
        <v>0</v>
      </c>
      <c r="AH1447">
        <v>0</v>
      </c>
      <c r="AI1447">
        <v>1</v>
      </c>
      <c r="AJ1447">
        <v>1</v>
      </c>
      <c r="AK1447">
        <v>1</v>
      </c>
      <c r="AL1447">
        <v>1</v>
      </c>
      <c r="AN1447">
        <v>0</v>
      </c>
      <c r="AO1447">
        <v>1</v>
      </c>
      <c r="AP1447">
        <v>0</v>
      </c>
      <c r="AQ1447">
        <v>0</v>
      </c>
      <c r="AR1447">
        <v>0</v>
      </c>
      <c r="AS1447" t="s">
        <v>3</v>
      </c>
      <c r="AT1447">
        <v>7.95</v>
      </c>
      <c r="AU1447" t="s">
        <v>3</v>
      </c>
      <c r="AV1447">
        <v>0</v>
      </c>
      <c r="AW1447">
        <v>2</v>
      </c>
      <c r="AX1447">
        <v>33361396</v>
      </c>
      <c r="AY1447">
        <v>1</v>
      </c>
      <c r="AZ1447">
        <v>0</v>
      </c>
      <c r="BA1447">
        <v>1788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CX1447">
        <f>Y1447*Source!I1343</f>
        <v>0.29955599999999999</v>
      </c>
      <c r="CY1447">
        <f>AA1447</f>
        <v>39.020000000000003</v>
      </c>
      <c r="CZ1447">
        <f>AE1447</f>
        <v>39.020000000000003</v>
      </c>
      <c r="DA1447">
        <f>AI1447</f>
        <v>1</v>
      </c>
      <c r="DB1447">
        <f>ROUND(ROUND(AT1447*CZ1447,2),2)</f>
        <v>310.20999999999998</v>
      </c>
      <c r="DC1447">
        <f>ROUND(ROUND(AT1447*AG1447,2),2)</f>
        <v>0</v>
      </c>
    </row>
    <row r="1448" spans="1:107">
      <c r="A1448">
        <f>ROW(Source!A1343)</f>
        <v>1343</v>
      </c>
      <c r="B1448">
        <v>33304960</v>
      </c>
      <c r="C1448">
        <v>33361377</v>
      </c>
      <c r="D1448">
        <v>31179550</v>
      </c>
      <c r="E1448">
        <v>1</v>
      </c>
      <c r="F1448">
        <v>1</v>
      </c>
      <c r="G1448">
        <v>1</v>
      </c>
      <c r="H1448">
        <v>3</v>
      </c>
      <c r="I1448" t="s">
        <v>861</v>
      </c>
      <c r="J1448" t="s">
        <v>862</v>
      </c>
      <c r="K1448" t="s">
        <v>863</v>
      </c>
      <c r="L1448">
        <v>1348</v>
      </c>
      <c r="N1448">
        <v>1009</v>
      </c>
      <c r="O1448" t="s">
        <v>32</v>
      </c>
      <c r="P1448" t="s">
        <v>32</v>
      </c>
      <c r="Q1448">
        <v>1000</v>
      </c>
      <c r="W1448">
        <v>0</v>
      </c>
      <c r="X1448">
        <v>-1068056325</v>
      </c>
      <c r="Y1448">
        <v>3.3E-4</v>
      </c>
      <c r="AA1448">
        <v>10362</v>
      </c>
      <c r="AB1448">
        <v>0</v>
      </c>
      <c r="AC1448">
        <v>0</v>
      </c>
      <c r="AD1448">
        <v>0</v>
      </c>
      <c r="AE1448">
        <v>10362</v>
      </c>
      <c r="AF1448">
        <v>0</v>
      </c>
      <c r="AG1448">
        <v>0</v>
      </c>
      <c r="AH1448">
        <v>0</v>
      </c>
      <c r="AI1448">
        <v>1</v>
      </c>
      <c r="AJ1448">
        <v>1</v>
      </c>
      <c r="AK1448">
        <v>1</v>
      </c>
      <c r="AL1448">
        <v>1</v>
      </c>
      <c r="AN1448">
        <v>0</v>
      </c>
      <c r="AO1448">
        <v>1</v>
      </c>
      <c r="AP1448">
        <v>0</v>
      </c>
      <c r="AQ1448">
        <v>0</v>
      </c>
      <c r="AR1448">
        <v>0</v>
      </c>
      <c r="AS1448" t="s">
        <v>3</v>
      </c>
      <c r="AT1448">
        <v>3.3E-4</v>
      </c>
      <c r="AU1448" t="s">
        <v>3</v>
      </c>
      <c r="AV1448">
        <v>0</v>
      </c>
      <c r="AW1448">
        <v>2</v>
      </c>
      <c r="AX1448">
        <v>33361397</v>
      </c>
      <c r="AY1448">
        <v>1</v>
      </c>
      <c r="AZ1448">
        <v>0</v>
      </c>
      <c r="BA1448">
        <v>1789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CX1448">
        <f>Y1448*Source!I1343</f>
        <v>1.2434399999999999E-5</v>
      </c>
      <c r="CY1448">
        <f>AA1448</f>
        <v>10362</v>
      </c>
      <c r="CZ1448">
        <f>AE1448</f>
        <v>10362</v>
      </c>
      <c r="DA1448">
        <f>AI1448</f>
        <v>1</v>
      </c>
      <c r="DB1448">
        <f>ROUND(ROUND(AT1448*CZ1448,2),2)</f>
        <v>3.42</v>
      </c>
      <c r="DC1448">
        <f>ROUND(ROUND(AT1448*AG1448,2),2)</f>
        <v>0</v>
      </c>
    </row>
    <row r="1449" spans="1:107">
      <c r="A1449">
        <f>ROW(Source!A1343)</f>
        <v>1343</v>
      </c>
      <c r="B1449">
        <v>33304960</v>
      </c>
      <c r="C1449">
        <v>33361377</v>
      </c>
      <c r="D1449">
        <v>31180727</v>
      </c>
      <c r="E1449">
        <v>1</v>
      </c>
      <c r="F1449">
        <v>1</v>
      </c>
      <c r="G1449">
        <v>1</v>
      </c>
      <c r="H1449">
        <v>3</v>
      </c>
      <c r="I1449" t="s">
        <v>844</v>
      </c>
      <c r="J1449" t="s">
        <v>845</v>
      </c>
      <c r="K1449" t="s">
        <v>846</v>
      </c>
      <c r="L1449">
        <v>1348</v>
      </c>
      <c r="N1449">
        <v>1009</v>
      </c>
      <c r="O1449" t="s">
        <v>32</v>
      </c>
      <c r="P1449" t="s">
        <v>32</v>
      </c>
      <c r="Q1449">
        <v>1000</v>
      </c>
      <c r="W1449">
        <v>0</v>
      </c>
      <c r="X1449">
        <v>-437906794</v>
      </c>
      <c r="Y1449">
        <v>6.0000000000000001E-3</v>
      </c>
      <c r="AA1449">
        <v>9040.01</v>
      </c>
      <c r="AB1449">
        <v>0</v>
      </c>
      <c r="AC1449">
        <v>0</v>
      </c>
      <c r="AD1449">
        <v>0</v>
      </c>
      <c r="AE1449">
        <v>9040.01</v>
      </c>
      <c r="AF1449">
        <v>0</v>
      </c>
      <c r="AG1449">
        <v>0</v>
      </c>
      <c r="AH1449">
        <v>0</v>
      </c>
      <c r="AI1449">
        <v>1</v>
      </c>
      <c r="AJ1449">
        <v>1</v>
      </c>
      <c r="AK1449">
        <v>1</v>
      </c>
      <c r="AL1449">
        <v>1</v>
      </c>
      <c r="AN1449">
        <v>0</v>
      </c>
      <c r="AO1449">
        <v>1</v>
      </c>
      <c r="AP1449">
        <v>0</v>
      </c>
      <c r="AQ1449">
        <v>0</v>
      </c>
      <c r="AR1449">
        <v>0</v>
      </c>
      <c r="AS1449" t="s">
        <v>3</v>
      </c>
      <c r="AT1449">
        <v>6.0000000000000001E-3</v>
      </c>
      <c r="AU1449" t="s">
        <v>3</v>
      </c>
      <c r="AV1449">
        <v>0</v>
      </c>
      <c r="AW1449">
        <v>2</v>
      </c>
      <c r="AX1449">
        <v>33361398</v>
      </c>
      <c r="AY1449">
        <v>1</v>
      </c>
      <c r="AZ1449">
        <v>0</v>
      </c>
      <c r="BA1449">
        <v>1790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CX1449">
        <f>Y1449*Source!I1343</f>
        <v>2.2608E-4</v>
      </c>
      <c r="CY1449">
        <f>AA1449</f>
        <v>9040.01</v>
      </c>
      <c r="CZ1449">
        <f>AE1449</f>
        <v>9040.01</v>
      </c>
      <c r="DA1449">
        <f>AI1449</f>
        <v>1</v>
      </c>
      <c r="DB1449">
        <f>ROUND(ROUND(AT1449*CZ1449,2),2)</f>
        <v>54.24</v>
      </c>
      <c r="DC1449">
        <f>ROUND(ROUND(AT1449*AG1449,2),2)</f>
        <v>0</v>
      </c>
    </row>
    <row r="1450" spans="1:107">
      <c r="A1450">
        <f>ROW(Source!A1343)</f>
        <v>1343</v>
      </c>
      <c r="B1450">
        <v>33304960</v>
      </c>
      <c r="C1450">
        <v>33361377</v>
      </c>
      <c r="D1450">
        <v>31181610</v>
      </c>
      <c r="E1450">
        <v>1</v>
      </c>
      <c r="F1450">
        <v>1</v>
      </c>
      <c r="G1450">
        <v>1</v>
      </c>
      <c r="H1450">
        <v>3</v>
      </c>
      <c r="I1450" t="s">
        <v>847</v>
      </c>
      <c r="J1450" t="s">
        <v>848</v>
      </c>
      <c r="K1450" t="s">
        <v>849</v>
      </c>
      <c r="L1450">
        <v>1346</v>
      </c>
      <c r="N1450">
        <v>1009</v>
      </c>
      <c r="O1450" t="s">
        <v>78</v>
      </c>
      <c r="P1450" t="s">
        <v>78</v>
      </c>
      <c r="Q1450">
        <v>1</v>
      </c>
      <c r="W1450">
        <v>0</v>
      </c>
      <c r="X1450">
        <v>-731615568</v>
      </c>
      <c r="Y1450">
        <v>9.09</v>
      </c>
      <c r="AA1450">
        <v>23.09</v>
      </c>
      <c r="AB1450">
        <v>0</v>
      </c>
      <c r="AC1450">
        <v>0</v>
      </c>
      <c r="AD1450">
        <v>0</v>
      </c>
      <c r="AE1450">
        <v>23.09</v>
      </c>
      <c r="AF1450">
        <v>0</v>
      </c>
      <c r="AG1450">
        <v>0</v>
      </c>
      <c r="AH1450">
        <v>0</v>
      </c>
      <c r="AI1450">
        <v>1</v>
      </c>
      <c r="AJ1450">
        <v>1</v>
      </c>
      <c r="AK1450">
        <v>1</v>
      </c>
      <c r="AL1450">
        <v>1</v>
      </c>
      <c r="AN1450">
        <v>0</v>
      </c>
      <c r="AO1450">
        <v>1</v>
      </c>
      <c r="AP1450">
        <v>0</v>
      </c>
      <c r="AQ1450">
        <v>0</v>
      </c>
      <c r="AR1450">
        <v>0</v>
      </c>
      <c r="AS1450" t="s">
        <v>3</v>
      </c>
      <c r="AT1450">
        <v>9.09</v>
      </c>
      <c r="AU1450" t="s">
        <v>3</v>
      </c>
      <c r="AV1450">
        <v>0</v>
      </c>
      <c r="AW1450">
        <v>2</v>
      </c>
      <c r="AX1450">
        <v>33361399</v>
      </c>
      <c r="AY1450">
        <v>1</v>
      </c>
      <c r="AZ1450">
        <v>0</v>
      </c>
      <c r="BA1450">
        <v>1791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CX1450">
        <f>Y1450*Source!I1343</f>
        <v>0.34251119999999996</v>
      </c>
      <c r="CY1450">
        <f>AA1450</f>
        <v>23.09</v>
      </c>
      <c r="CZ1450">
        <f>AE1450</f>
        <v>23.09</v>
      </c>
      <c r="DA1450">
        <f>AI1450</f>
        <v>1</v>
      </c>
      <c r="DB1450">
        <f>ROUND(ROUND(AT1450*CZ1450,2),2)</f>
        <v>209.89</v>
      </c>
      <c r="DC1450">
        <f>ROUND(ROUND(AT1450*AG1450,2),2)</f>
        <v>0</v>
      </c>
    </row>
    <row r="1451" spans="1:107">
      <c r="A1451">
        <f>ROW(Source!A1387)</f>
        <v>1387</v>
      </c>
      <c r="B1451">
        <v>33304975</v>
      </c>
      <c r="C1451">
        <v>33361111</v>
      </c>
      <c r="D1451">
        <v>31172067</v>
      </c>
      <c r="E1451">
        <v>1</v>
      </c>
      <c r="F1451">
        <v>1</v>
      </c>
      <c r="G1451">
        <v>1</v>
      </c>
      <c r="H1451">
        <v>1</v>
      </c>
      <c r="I1451" t="s">
        <v>887</v>
      </c>
      <c r="J1451" t="s">
        <v>3</v>
      </c>
      <c r="K1451" t="s">
        <v>888</v>
      </c>
      <c r="L1451">
        <v>1191</v>
      </c>
      <c r="N1451">
        <v>1013</v>
      </c>
      <c r="O1451" t="s">
        <v>831</v>
      </c>
      <c r="P1451" t="s">
        <v>831</v>
      </c>
      <c r="Q1451">
        <v>1</v>
      </c>
      <c r="W1451">
        <v>0</v>
      </c>
      <c r="X1451">
        <v>145020957</v>
      </c>
      <c r="Y1451">
        <v>5.5475999999999983</v>
      </c>
      <c r="AA1451">
        <v>0</v>
      </c>
      <c r="AB1451">
        <v>0</v>
      </c>
      <c r="AC1451">
        <v>0</v>
      </c>
      <c r="AD1451">
        <v>9.07</v>
      </c>
      <c r="AE1451">
        <v>0</v>
      </c>
      <c r="AF1451">
        <v>0</v>
      </c>
      <c r="AG1451">
        <v>0</v>
      </c>
      <c r="AH1451">
        <v>9.07</v>
      </c>
      <c r="AI1451">
        <v>1</v>
      </c>
      <c r="AJ1451">
        <v>1</v>
      </c>
      <c r="AK1451">
        <v>1</v>
      </c>
      <c r="AL1451">
        <v>1</v>
      </c>
      <c r="AN1451">
        <v>0</v>
      </c>
      <c r="AO1451">
        <v>1</v>
      </c>
      <c r="AP1451">
        <v>1</v>
      </c>
      <c r="AQ1451">
        <v>0</v>
      </c>
      <c r="AR1451">
        <v>0</v>
      </c>
      <c r="AS1451" t="s">
        <v>3</v>
      </c>
      <c r="AT1451">
        <v>4.0199999999999996</v>
      </c>
      <c r="AU1451" t="s">
        <v>22</v>
      </c>
      <c r="AV1451">
        <v>1</v>
      </c>
      <c r="AW1451">
        <v>2</v>
      </c>
      <c r="AX1451">
        <v>33361120</v>
      </c>
      <c r="AY1451">
        <v>1</v>
      </c>
      <c r="AZ1451">
        <v>0</v>
      </c>
      <c r="BA1451">
        <v>1797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CX1451">
        <f>Y1451*Source!I1387</f>
        <v>16.642799999999994</v>
      </c>
      <c r="CY1451">
        <f>AD1451</f>
        <v>9.07</v>
      </c>
      <c r="CZ1451">
        <f>AH1451</f>
        <v>9.07</v>
      </c>
      <c r="DA1451">
        <f>AL1451</f>
        <v>1</v>
      </c>
      <c r="DB1451">
        <f>ROUND(((ROUND(AT1451*CZ1451,2)*1.2)*1.15),2)</f>
        <v>50.31</v>
      </c>
      <c r="DC1451">
        <f>ROUND(((ROUND(AT1451*AG1451,2)*1.2)*1.15),2)</f>
        <v>0</v>
      </c>
    </row>
    <row r="1452" spans="1:107">
      <c r="A1452">
        <f>ROW(Source!A1387)</f>
        <v>1387</v>
      </c>
      <c r="B1452">
        <v>33304975</v>
      </c>
      <c r="C1452">
        <v>33361111</v>
      </c>
      <c r="D1452">
        <v>31172011</v>
      </c>
      <c r="E1452">
        <v>1</v>
      </c>
      <c r="F1452">
        <v>1</v>
      </c>
      <c r="G1452">
        <v>1</v>
      </c>
      <c r="H1452">
        <v>1</v>
      </c>
      <c r="I1452" t="s">
        <v>832</v>
      </c>
      <c r="J1452" t="s">
        <v>3</v>
      </c>
      <c r="K1452" t="s">
        <v>833</v>
      </c>
      <c r="L1452">
        <v>1191</v>
      </c>
      <c r="N1452">
        <v>1013</v>
      </c>
      <c r="O1452" t="s">
        <v>831</v>
      </c>
      <c r="P1452" t="s">
        <v>831</v>
      </c>
      <c r="Q1452">
        <v>1</v>
      </c>
      <c r="W1452">
        <v>0</v>
      </c>
      <c r="X1452">
        <v>-1417349443</v>
      </c>
      <c r="Y1452">
        <v>0.01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1</v>
      </c>
      <c r="AJ1452">
        <v>1</v>
      </c>
      <c r="AK1452">
        <v>1</v>
      </c>
      <c r="AL1452">
        <v>1</v>
      </c>
      <c r="AN1452">
        <v>0</v>
      </c>
      <c r="AO1452">
        <v>1</v>
      </c>
      <c r="AP1452">
        <v>0</v>
      </c>
      <c r="AQ1452">
        <v>0</v>
      </c>
      <c r="AR1452">
        <v>0</v>
      </c>
      <c r="AS1452" t="s">
        <v>3</v>
      </c>
      <c r="AT1452">
        <v>0.01</v>
      </c>
      <c r="AU1452" t="s">
        <v>3</v>
      </c>
      <c r="AV1452">
        <v>2</v>
      </c>
      <c r="AW1452">
        <v>2</v>
      </c>
      <c r="AX1452">
        <v>33361121</v>
      </c>
      <c r="AY1452">
        <v>1</v>
      </c>
      <c r="AZ1452">
        <v>2048</v>
      </c>
      <c r="BA1452">
        <v>1798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CX1452">
        <f>Y1452*Source!I1387</f>
        <v>0.03</v>
      </c>
      <c r="CY1452">
        <f>AD1452</f>
        <v>0</v>
      </c>
      <c r="CZ1452">
        <f>AH1452</f>
        <v>0</v>
      </c>
      <c r="DA1452">
        <f>AL1452</f>
        <v>1</v>
      </c>
      <c r="DB1452">
        <f>ROUND(ROUND(AT1452*CZ1452,2),2)</f>
        <v>0</v>
      </c>
      <c r="DC1452">
        <f>ROUND(ROUND(AT1452*AG1452,2),2)</f>
        <v>0</v>
      </c>
    </row>
    <row r="1453" spans="1:107">
      <c r="A1453">
        <f>ROW(Source!A1387)</f>
        <v>1387</v>
      </c>
      <c r="B1453">
        <v>33304975</v>
      </c>
      <c r="C1453">
        <v>33361111</v>
      </c>
      <c r="D1453">
        <v>31258691</v>
      </c>
      <c r="E1453">
        <v>1</v>
      </c>
      <c r="F1453">
        <v>1</v>
      </c>
      <c r="G1453">
        <v>1</v>
      </c>
      <c r="H1453">
        <v>2</v>
      </c>
      <c r="I1453" t="s">
        <v>838</v>
      </c>
      <c r="J1453" t="s">
        <v>839</v>
      </c>
      <c r="K1453" t="s">
        <v>840</v>
      </c>
      <c r="L1453">
        <v>1368</v>
      </c>
      <c r="N1453">
        <v>1011</v>
      </c>
      <c r="O1453" t="s">
        <v>837</v>
      </c>
      <c r="P1453" t="s">
        <v>837</v>
      </c>
      <c r="Q1453">
        <v>1</v>
      </c>
      <c r="W1453">
        <v>0</v>
      </c>
      <c r="X1453">
        <v>1373224040</v>
      </c>
      <c r="Y1453">
        <v>1.5149999999999999</v>
      </c>
      <c r="AA1453">
        <v>0</v>
      </c>
      <c r="AB1453">
        <v>3.12</v>
      </c>
      <c r="AC1453">
        <v>0</v>
      </c>
      <c r="AD1453">
        <v>0</v>
      </c>
      <c r="AE1453">
        <v>0</v>
      </c>
      <c r="AF1453">
        <v>3.12</v>
      </c>
      <c r="AG1453">
        <v>0</v>
      </c>
      <c r="AH1453">
        <v>0</v>
      </c>
      <c r="AI1453">
        <v>1</v>
      </c>
      <c r="AJ1453">
        <v>1</v>
      </c>
      <c r="AK1453">
        <v>1</v>
      </c>
      <c r="AL1453">
        <v>1</v>
      </c>
      <c r="AN1453">
        <v>0</v>
      </c>
      <c r="AO1453">
        <v>1</v>
      </c>
      <c r="AP1453">
        <v>1</v>
      </c>
      <c r="AQ1453">
        <v>0</v>
      </c>
      <c r="AR1453">
        <v>0</v>
      </c>
      <c r="AS1453" t="s">
        <v>3</v>
      </c>
      <c r="AT1453">
        <v>1.01</v>
      </c>
      <c r="AU1453" t="s">
        <v>21</v>
      </c>
      <c r="AV1453">
        <v>0</v>
      </c>
      <c r="AW1453">
        <v>2</v>
      </c>
      <c r="AX1453">
        <v>33361122</v>
      </c>
      <c r="AY1453">
        <v>1</v>
      </c>
      <c r="AZ1453">
        <v>0</v>
      </c>
      <c r="BA1453">
        <v>1799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CX1453">
        <f>Y1453*Source!I1387</f>
        <v>4.5449999999999999</v>
      </c>
      <c r="CY1453">
        <f>AB1453</f>
        <v>3.12</v>
      </c>
      <c r="CZ1453">
        <f>AF1453</f>
        <v>3.12</v>
      </c>
      <c r="DA1453">
        <f>AJ1453</f>
        <v>1</v>
      </c>
      <c r="DB1453">
        <f>ROUND(((ROUND(AT1453*CZ1453,2)*1.2)*1.25),2)</f>
        <v>4.7300000000000004</v>
      </c>
      <c r="DC1453">
        <f>ROUND(((ROUND(AT1453*AG1453,2)*1.2)*1.25),2)</f>
        <v>0</v>
      </c>
    </row>
    <row r="1454" spans="1:107">
      <c r="A1454">
        <f>ROW(Source!A1387)</f>
        <v>1387</v>
      </c>
      <c r="B1454">
        <v>33304975</v>
      </c>
      <c r="C1454">
        <v>33361111</v>
      </c>
      <c r="D1454">
        <v>31259879</v>
      </c>
      <c r="E1454">
        <v>1</v>
      </c>
      <c r="F1454">
        <v>1</v>
      </c>
      <c r="G1454">
        <v>1</v>
      </c>
      <c r="H1454">
        <v>2</v>
      </c>
      <c r="I1454" t="s">
        <v>841</v>
      </c>
      <c r="J1454" t="s">
        <v>842</v>
      </c>
      <c r="K1454" t="s">
        <v>843</v>
      </c>
      <c r="L1454">
        <v>1368</v>
      </c>
      <c r="N1454">
        <v>1011</v>
      </c>
      <c r="O1454" t="s">
        <v>837</v>
      </c>
      <c r="P1454" t="s">
        <v>837</v>
      </c>
      <c r="Q1454">
        <v>1</v>
      </c>
      <c r="W1454">
        <v>0</v>
      </c>
      <c r="X1454">
        <v>1372534845</v>
      </c>
      <c r="Y1454">
        <v>1.4999999999999999E-2</v>
      </c>
      <c r="AA1454">
        <v>0</v>
      </c>
      <c r="AB1454">
        <v>65.709999999999994</v>
      </c>
      <c r="AC1454">
        <v>11.6</v>
      </c>
      <c r="AD1454">
        <v>0</v>
      </c>
      <c r="AE1454">
        <v>0</v>
      </c>
      <c r="AF1454">
        <v>65.709999999999994</v>
      </c>
      <c r="AG1454">
        <v>11.6</v>
      </c>
      <c r="AH1454">
        <v>0</v>
      </c>
      <c r="AI1454">
        <v>1</v>
      </c>
      <c r="AJ1454">
        <v>1</v>
      </c>
      <c r="AK1454">
        <v>1</v>
      </c>
      <c r="AL1454">
        <v>1</v>
      </c>
      <c r="AN1454">
        <v>0</v>
      </c>
      <c r="AO1454">
        <v>1</v>
      </c>
      <c r="AP1454">
        <v>1</v>
      </c>
      <c r="AQ1454">
        <v>0</v>
      </c>
      <c r="AR1454">
        <v>0</v>
      </c>
      <c r="AS1454" t="s">
        <v>3</v>
      </c>
      <c r="AT1454">
        <v>0.01</v>
      </c>
      <c r="AU1454" t="s">
        <v>21</v>
      </c>
      <c r="AV1454">
        <v>0</v>
      </c>
      <c r="AW1454">
        <v>2</v>
      </c>
      <c r="AX1454">
        <v>33361123</v>
      </c>
      <c r="AY1454">
        <v>1</v>
      </c>
      <c r="AZ1454">
        <v>0</v>
      </c>
      <c r="BA1454">
        <v>1800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CX1454">
        <f>Y1454*Source!I1387</f>
        <v>4.4999999999999998E-2</v>
      </c>
      <c r="CY1454">
        <f>AB1454</f>
        <v>65.709999999999994</v>
      </c>
      <c r="CZ1454">
        <f>AF1454</f>
        <v>65.709999999999994</v>
      </c>
      <c r="DA1454">
        <f>AJ1454</f>
        <v>1</v>
      </c>
      <c r="DB1454">
        <f>ROUND(((ROUND(AT1454*CZ1454,2)*1.2)*1.25),2)</f>
        <v>0.99</v>
      </c>
      <c r="DC1454">
        <f>ROUND(((ROUND(AT1454*AG1454,2)*1.2)*1.25),2)</f>
        <v>0.18</v>
      </c>
    </row>
    <row r="1455" spans="1:107">
      <c r="A1455">
        <f>ROW(Source!A1387)</f>
        <v>1387</v>
      </c>
      <c r="B1455">
        <v>33304975</v>
      </c>
      <c r="C1455">
        <v>33361111</v>
      </c>
      <c r="D1455">
        <v>31175973</v>
      </c>
      <c r="E1455">
        <v>1</v>
      </c>
      <c r="F1455">
        <v>1</v>
      </c>
      <c r="G1455">
        <v>1</v>
      </c>
      <c r="H1455">
        <v>3</v>
      </c>
      <c r="I1455" t="s">
        <v>889</v>
      </c>
      <c r="J1455" t="s">
        <v>890</v>
      </c>
      <c r="K1455" t="s">
        <v>891</v>
      </c>
      <c r="L1455">
        <v>1348</v>
      </c>
      <c r="N1455">
        <v>1009</v>
      </c>
      <c r="O1455" t="s">
        <v>32</v>
      </c>
      <c r="P1455" t="s">
        <v>32</v>
      </c>
      <c r="Q1455">
        <v>1000</v>
      </c>
      <c r="W1455">
        <v>0</v>
      </c>
      <c r="X1455">
        <v>731670393</v>
      </c>
      <c r="Y1455">
        <v>1.2999999999999999E-4</v>
      </c>
      <c r="AA1455">
        <v>26499</v>
      </c>
      <c r="AB1455">
        <v>0</v>
      </c>
      <c r="AC1455">
        <v>0</v>
      </c>
      <c r="AD1455">
        <v>0</v>
      </c>
      <c r="AE1455">
        <v>26499</v>
      </c>
      <c r="AF1455">
        <v>0</v>
      </c>
      <c r="AG1455">
        <v>0</v>
      </c>
      <c r="AH1455">
        <v>0</v>
      </c>
      <c r="AI1455">
        <v>1</v>
      </c>
      <c r="AJ1455">
        <v>1</v>
      </c>
      <c r="AK1455">
        <v>1</v>
      </c>
      <c r="AL1455">
        <v>1</v>
      </c>
      <c r="AN1455">
        <v>0</v>
      </c>
      <c r="AO1455">
        <v>1</v>
      </c>
      <c r="AP1455">
        <v>0</v>
      </c>
      <c r="AQ1455">
        <v>0</v>
      </c>
      <c r="AR1455">
        <v>0</v>
      </c>
      <c r="AS1455" t="s">
        <v>3</v>
      </c>
      <c r="AT1455">
        <v>1.2999999999999999E-4</v>
      </c>
      <c r="AU1455" t="s">
        <v>3</v>
      </c>
      <c r="AV1455">
        <v>0</v>
      </c>
      <c r="AW1455">
        <v>2</v>
      </c>
      <c r="AX1455">
        <v>33361124</v>
      </c>
      <c r="AY1455">
        <v>1</v>
      </c>
      <c r="AZ1455">
        <v>0</v>
      </c>
      <c r="BA1455">
        <v>1801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CX1455">
        <f>Y1455*Source!I1387</f>
        <v>3.8999999999999994E-4</v>
      </c>
      <c r="CY1455">
        <f>AA1455</f>
        <v>26499</v>
      </c>
      <c r="CZ1455">
        <f>AE1455</f>
        <v>26499</v>
      </c>
      <c r="DA1455">
        <f>AI1455</f>
        <v>1</v>
      </c>
      <c r="DB1455">
        <f>ROUND(ROUND(AT1455*CZ1455,2),2)</f>
        <v>3.44</v>
      </c>
      <c r="DC1455">
        <f>ROUND(ROUND(AT1455*AG1455,2),2)</f>
        <v>0</v>
      </c>
    </row>
    <row r="1456" spans="1:107">
      <c r="A1456">
        <f>ROW(Source!A1387)</f>
        <v>1387</v>
      </c>
      <c r="B1456">
        <v>33304975</v>
      </c>
      <c r="C1456">
        <v>33361111</v>
      </c>
      <c r="D1456">
        <v>31180727</v>
      </c>
      <c r="E1456">
        <v>1</v>
      </c>
      <c r="F1456">
        <v>1</v>
      </c>
      <c r="G1456">
        <v>1</v>
      </c>
      <c r="H1456">
        <v>3</v>
      </c>
      <c r="I1456" t="s">
        <v>844</v>
      </c>
      <c r="J1456" t="s">
        <v>845</v>
      </c>
      <c r="K1456" t="s">
        <v>846</v>
      </c>
      <c r="L1456">
        <v>1348</v>
      </c>
      <c r="N1456">
        <v>1009</v>
      </c>
      <c r="O1456" t="s">
        <v>32</v>
      </c>
      <c r="P1456" t="s">
        <v>32</v>
      </c>
      <c r="Q1456">
        <v>1000</v>
      </c>
      <c r="W1456">
        <v>0</v>
      </c>
      <c r="X1456">
        <v>-437906794</v>
      </c>
      <c r="Y1456">
        <v>1.8000000000000001E-4</v>
      </c>
      <c r="AA1456">
        <v>9040.01</v>
      </c>
      <c r="AB1456">
        <v>0</v>
      </c>
      <c r="AC1456">
        <v>0</v>
      </c>
      <c r="AD1456">
        <v>0</v>
      </c>
      <c r="AE1456">
        <v>9040.01</v>
      </c>
      <c r="AF1456">
        <v>0</v>
      </c>
      <c r="AG1456">
        <v>0</v>
      </c>
      <c r="AH1456">
        <v>0</v>
      </c>
      <c r="AI1456">
        <v>1</v>
      </c>
      <c r="AJ1456">
        <v>1</v>
      </c>
      <c r="AK1456">
        <v>1</v>
      </c>
      <c r="AL1456">
        <v>1</v>
      </c>
      <c r="AN1456">
        <v>0</v>
      </c>
      <c r="AO1456">
        <v>1</v>
      </c>
      <c r="AP1456">
        <v>0</v>
      </c>
      <c r="AQ1456">
        <v>0</v>
      </c>
      <c r="AR1456">
        <v>0</v>
      </c>
      <c r="AS1456" t="s">
        <v>3</v>
      </c>
      <c r="AT1456">
        <v>1.8000000000000001E-4</v>
      </c>
      <c r="AU1456" t="s">
        <v>3</v>
      </c>
      <c r="AV1456">
        <v>0</v>
      </c>
      <c r="AW1456">
        <v>2</v>
      </c>
      <c r="AX1456">
        <v>33361125</v>
      </c>
      <c r="AY1456">
        <v>1</v>
      </c>
      <c r="AZ1456">
        <v>0</v>
      </c>
      <c r="BA1456">
        <v>1802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CX1456">
        <f>Y1456*Source!I1387</f>
        <v>5.4000000000000001E-4</v>
      </c>
      <c r="CY1456">
        <f>AA1456</f>
        <v>9040.01</v>
      </c>
      <c r="CZ1456">
        <f>AE1456</f>
        <v>9040.01</v>
      </c>
      <c r="DA1456">
        <f>AI1456</f>
        <v>1</v>
      </c>
      <c r="DB1456">
        <f>ROUND(ROUND(AT1456*CZ1456,2),2)</f>
        <v>1.63</v>
      </c>
      <c r="DC1456">
        <f>ROUND(ROUND(AT1456*AG1456,2),2)</f>
        <v>0</v>
      </c>
    </row>
    <row r="1457" spans="1:107">
      <c r="A1457">
        <f>ROW(Source!A1387)</f>
        <v>1387</v>
      </c>
      <c r="B1457">
        <v>33304975</v>
      </c>
      <c r="C1457">
        <v>33361111</v>
      </c>
      <c r="D1457">
        <v>31181610</v>
      </c>
      <c r="E1457">
        <v>1</v>
      </c>
      <c r="F1457">
        <v>1</v>
      </c>
      <c r="G1457">
        <v>1</v>
      </c>
      <c r="H1457">
        <v>3</v>
      </c>
      <c r="I1457" t="s">
        <v>847</v>
      </c>
      <c r="J1457" t="s">
        <v>848</v>
      </c>
      <c r="K1457" t="s">
        <v>849</v>
      </c>
      <c r="L1457">
        <v>1346</v>
      </c>
      <c r="N1457">
        <v>1009</v>
      </c>
      <c r="O1457" t="s">
        <v>78</v>
      </c>
      <c r="P1457" t="s">
        <v>78</v>
      </c>
      <c r="Q1457">
        <v>1</v>
      </c>
      <c r="W1457">
        <v>0</v>
      </c>
      <c r="X1457">
        <v>-731615568</v>
      </c>
      <c r="Y1457">
        <v>0.16</v>
      </c>
      <c r="AA1457">
        <v>23.09</v>
      </c>
      <c r="AB1457">
        <v>0</v>
      </c>
      <c r="AC1457">
        <v>0</v>
      </c>
      <c r="AD1457">
        <v>0</v>
      </c>
      <c r="AE1457">
        <v>23.09</v>
      </c>
      <c r="AF1457">
        <v>0</v>
      </c>
      <c r="AG1457">
        <v>0</v>
      </c>
      <c r="AH1457">
        <v>0</v>
      </c>
      <c r="AI1457">
        <v>1</v>
      </c>
      <c r="AJ1457">
        <v>1</v>
      </c>
      <c r="AK1457">
        <v>1</v>
      </c>
      <c r="AL1457">
        <v>1</v>
      </c>
      <c r="AN1457">
        <v>0</v>
      </c>
      <c r="AO1457">
        <v>1</v>
      </c>
      <c r="AP1457">
        <v>0</v>
      </c>
      <c r="AQ1457">
        <v>0</v>
      </c>
      <c r="AR1457">
        <v>0</v>
      </c>
      <c r="AS1457" t="s">
        <v>3</v>
      </c>
      <c r="AT1457">
        <v>0.16</v>
      </c>
      <c r="AU1457" t="s">
        <v>3</v>
      </c>
      <c r="AV1457">
        <v>0</v>
      </c>
      <c r="AW1457">
        <v>2</v>
      </c>
      <c r="AX1457">
        <v>33361126</v>
      </c>
      <c r="AY1457">
        <v>1</v>
      </c>
      <c r="AZ1457">
        <v>0</v>
      </c>
      <c r="BA1457">
        <v>1803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CX1457">
        <f>Y1457*Source!I1387</f>
        <v>0.48</v>
      </c>
      <c r="CY1457">
        <f>AA1457</f>
        <v>23.09</v>
      </c>
      <c r="CZ1457">
        <f>AE1457</f>
        <v>23.09</v>
      </c>
      <c r="DA1457">
        <f>AI1457</f>
        <v>1</v>
      </c>
      <c r="DB1457">
        <f>ROUND(ROUND(AT1457*CZ1457,2),2)</f>
        <v>3.69</v>
      </c>
      <c r="DC1457">
        <f>ROUND(ROUND(AT1457*AG1457,2),2)</f>
        <v>0</v>
      </c>
    </row>
    <row r="1458" spans="1:107">
      <c r="A1458">
        <f>ROW(Source!A1387)</f>
        <v>1387</v>
      </c>
      <c r="B1458">
        <v>33304975</v>
      </c>
      <c r="C1458">
        <v>33361111</v>
      </c>
      <c r="D1458">
        <v>31238438</v>
      </c>
      <c r="E1458">
        <v>1</v>
      </c>
      <c r="F1458">
        <v>1</v>
      </c>
      <c r="G1458">
        <v>1</v>
      </c>
      <c r="H1458">
        <v>3</v>
      </c>
      <c r="I1458" t="s">
        <v>892</v>
      </c>
      <c r="J1458" t="s">
        <v>893</v>
      </c>
      <c r="K1458" t="s">
        <v>894</v>
      </c>
      <c r="L1458">
        <v>1301</v>
      </c>
      <c r="N1458">
        <v>1003</v>
      </c>
      <c r="O1458" t="s">
        <v>275</v>
      </c>
      <c r="P1458" t="s">
        <v>275</v>
      </c>
      <c r="Q1458">
        <v>1</v>
      </c>
      <c r="W1458">
        <v>0</v>
      </c>
      <c r="X1458">
        <v>2069285701</v>
      </c>
      <c r="Y1458">
        <v>0.39</v>
      </c>
      <c r="AA1458">
        <v>15.33</v>
      </c>
      <c r="AB1458">
        <v>0</v>
      </c>
      <c r="AC1458">
        <v>0</v>
      </c>
      <c r="AD1458">
        <v>0</v>
      </c>
      <c r="AE1458">
        <v>15.33</v>
      </c>
      <c r="AF1458">
        <v>0</v>
      </c>
      <c r="AG1458">
        <v>0</v>
      </c>
      <c r="AH1458">
        <v>0</v>
      </c>
      <c r="AI1458">
        <v>1</v>
      </c>
      <c r="AJ1458">
        <v>1</v>
      </c>
      <c r="AK1458">
        <v>1</v>
      </c>
      <c r="AL1458">
        <v>1</v>
      </c>
      <c r="AN1458">
        <v>0</v>
      </c>
      <c r="AO1458">
        <v>1</v>
      </c>
      <c r="AP1458">
        <v>0</v>
      </c>
      <c r="AQ1458">
        <v>0</v>
      </c>
      <c r="AR1458">
        <v>0</v>
      </c>
      <c r="AS1458" t="s">
        <v>3</v>
      </c>
      <c r="AT1458">
        <v>0.39</v>
      </c>
      <c r="AU1458" t="s">
        <v>3</v>
      </c>
      <c r="AV1458">
        <v>0</v>
      </c>
      <c r="AW1458">
        <v>2</v>
      </c>
      <c r="AX1458">
        <v>33361130</v>
      </c>
      <c r="AY1458">
        <v>1</v>
      </c>
      <c r="AZ1458">
        <v>0</v>
      </c>
      <c r="BA1458">
        <v>1807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CX1458">
        <f>Y1458*Source!I1387</f>
        <v>1.17</v>
      </c>
      <c r="CY1458">
        <f>AA1458</f>
        <v>15.33</v>
      </c>
      <c r="CZ1458">
        <f>AE1458</f>
        <v>15.33</v>
      </c>
      <c r="DA1458">
        <f>AI1458</f>
        <v>1</v>
      </c>
      <c r="DB1458">
        <f>ROUND(ROUND(AT1458*CZ1458,2),2)</f>
        <v>5.98</v>
      </c>
      <c r="DC1458">
        <f>ROUND(ROUND(AT1458*AG1458,2),2)</f>
        <v>0</v>
      </c>
    </row>
    <row r="1459" spans="1:107">
      <c r="A1459">
        <f>ROW(Source!A1388)</f>
        <v>1388</v>
      </c>
      <c r="B1459">
        <v>33304960</v>
      </c>
      <c r="C1459">
        <v>33361111</v>
      </c>
      <c r="D1459">
        <v>31172067</v>
      </c>
      <c r="E1459">
        <v>1</v>
      </c>
      <c r="F1459">
        <v>1</v>
      </c>
      <c r="G1459">
        <v>1</v>
      </c>
      <c r="H1459">
        <v>1</v>
      </c>
      <c r="I1459" t="s">
        <v>887</v>
      </c>
      <c r="J1459" t="s">
        <v>3</v>
      </c>
      <c r="K1459" t="s">
        <v>888</v>
      </c>
      <c r="L1459">
        <v>1191</v>
      </c>
      <c r="N1459">
        <v>1013</v>
      </c>
      <c r="O1459" t="s">
        <v>831</v>
      </c>
      <c r="P1459" t="s">
        <v>831</v>
      </c>
      <c r="Q1459">
        <v>1</v>
      </c>
      <c r="W1459">
        <v>0</v>
      </c>
      <c r="X1459">
        <v>145020957</v>
      </c>
      <c r="Y1459">
        <v>5.5475999999999983</v>
      </c>
      <c r="AA1459">
        <v>0</v>
      </c>
      <c r="AB1459">
        <v>0</v>
      </c>
      <c r="AC1459">
        <v>0</v>
      </c>
      <c r="AD1459">
        <v>9.07</v>
      </c>
      <c r="AE1459">
        <v>0</v>
      </c>
      <c r="AF1459">
        <v>0</v>
      </c>
      <c r="AG1459">
        <v>0</v>
      </c>
      <c r="AH1459">
        <v>9.07</v>
      </c>
      <c r="AI1459">
        <v>1</v>
      </c>
      <c r="AJ1459">
        <v>1</v>
      </c>
      <c r="AK1459">
        <v>1</v>
      </c>
      <c r="AL1459">
        <v>1</v>
      </c>
      <c r="AN1459">
        <v>0</v>
      </c>
      <c r="AO1459">
        <v>1</v>
      </c>
      <c r="AP1459">
        <v>1</v>
      </c>
      <c r="AQ1459">
        <v>0</v>
      </c>
      <c r="AR1459">
        <v>0</v>
      </c>
      <c r="AS1459" t="s">
        <v>3</v>
      </c>
      <c r="AT1459">
        <v>4.0199999999999996</v>
      </c>
      <c r="AU1459" t="s">
        <v>22</v>
      </c>
      <c r="AV1459">
        <v>1</v>
      </c>
      <c r="AW1459">
        <v>2</v>
      </c>
      <c r="AX1459">
        <v>33361120</v>
      </c>
      <c r="AY1459">
        <v>1</v>
      </c>
      <c r="AZ1459">
        <v>0</v>
      </c>
      <c r="BA1459">
        <v>1808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CX1459">
        <f>Y1459*Source!I1388</f>
        <v>16.642799999999994</v>
      </c>
      <c r="CY1459">
        <f>AD1459</f>
        <v>9.07</v>
      </c>
      <c r="CZ1459">
        <f>AH1459</f>
        <v>9.07</v>
      </c>
      <c r="DA1459">
        <f>AL1459</f>
        <v>1</v>
      </c>
      <c r="DB1459">
        <f>ROUND(((ROUND(AT1459*CZ1459,2)*1.2)*1.15),2)</f>
        <v>50.31</v>
      </c>
      <c r="DC1459">
        <f>ROUND(((ROUND(AT1459*AG1459,2)*1.2)*1.15),2)</f>
        <v>0</v>
      </c>
    </row>
    <row r="1460" spans="1:107">
      <c r="A1460">
        <f>ROW(Source!A1388)</f>
        <v>1388</v>
      </c>
      <c r="B1460">
        <v>33304960</v>
      </c>
      <c r="C1460">
        <v>33361111</v>
      </c>
      <c r="D1460">
        <v>31172011</v>
      </c>
      <c r="E1460">
        <v>1</v>
      </c>
      <c r="F1460">
        <v>1</v>
      </c>
      <c r="G1460">
        <v>1</v>
      </c>
      <c r="H1460">
        <v>1</v>
      </c>
      <c r="I1460" t="s">
        <v>832</v>
      </c>
      <c r="J1460" t="s">
        <v>3</v>
      </c>
      <c r="K1460" t="s">
        <v>833</v>
      </c>
      <c r="L1460">
        <v>1191</v>
      </c>
      <c r="N1460">
        <v>1013</v>
      </c>
      <c r="O1460" t="s">
        <v>831</v>
      </c>
      <c r="P1460" t="s">
        <v>831</v>
      </c>
      <c r="Q1460">
        <v>1</v>
      </c>
      <c r="W1460">
        <v>0</v>
      </c>
      <c r="X1460">
        <v>-1417349443</v>
      </c>
      <c r="Y1460">
        <v>0.01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1</v>
      </c>
      <c r="AJ1460">
        <v>1</v>
      </c>
      <c r="AK1460">
        <v>1</v>
      </c>
      <c r="AL1460">
        <v>1</v>
      </c>
      <c r="AN1460">
        <v>0</v>
      </c>
      <c r="AO1460">
        <v>1</v>
      </c>
      <c r="AP1460">
        <v>0</v>
      </c>
      <c r="AQ1460">
        <v>0</v>
      </c>
      <c r="AR1460">
        <v>0</v>
      </c>
      <c r="AS1460" t="s">
        <v>3</v>
      </c>
      <c r="AT1460">
        <v>0.01</v>
      </c>
      <c r="AU1460" t="s">
        <v>3</v>
      </c>
      <c r="AV1460">
        <v>2</v>
      </c>
      <c r="AW1460">
        <v>2</v>
      </c>
      <c r="AX1460">
        <v>33361121</v>
      </c>
      <c r="AY1460">
        <v>1</v>
      </c>
      <c r="AZ1460">
        <v>2048</v>
      </c>
      <c r="BA1460">
        <v>1809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CX1460">
        <f>Y1460*Source!I1388</f>
        <v>0.03</v>
      </c>
      <c r="CY1460">
        <f>AD1460</f>
        <v>0</v>
      </c>
      <c r="CZ1460">
        <f>AH1460</f>
        <v>0</v>
      </c>
      <c r="DA1460">
        <f>AL1460</f>
        <v>1</v>
      </c>
      <c r="DB1460">
        <f>ROUND(ROUND(AT1460*CZ1460,2),2)</f>
        <v>0</v>
      </c>
      <c r="DC1460">
        <f>ROUND(ROUND(AT1460*AG1460,2),2)</f>
        <v>0</v>
      </c>
    </row>
    <row r="1461" spans="1:107">
      <c r="A1461">
        <f>ROW(Source!A1388)</f>
        <v>1388</v>
      </c>
      <c r="B1461">
        <v>33304960</v>
      </c>
      <c r="C1461">
        <v>33361111</v>
      </c>
      <c r="D1461">
        <v>31258691</v>
      </c>
      <c r="E1461">
        <v>1</v>
      </c>
      <c r="F1461">
        <v>1</v>
      </c>
      <c r="G1461">
        <v>1</v>
      </c>
      <c r="H1461">
        <v>2</v>
      </c>
      <c r="I1461" t="s">
        <v>838</v>
      </c>
      <c r="J1461" t="s">
        <v>839</v>
      </c>
      <c r="K1461" t="s">
        <v>840</v>
      </c>
      <c r="L1461">
        <v>1368</v>
      </c>
      <c r="N1461">
        <v>1011</v>
      </c>
      <c r="O1461" t="s">
        <v>837</v>
      </c>
      <c r="P1461" t="s">
        <v>837</v>
      </c>
      <c r="Q1461">
        <v>1</v>
      </c>
      <c r="W1461">
        <v>0</v>
      </c>
      <c r="X1461">
        <v>1373224040</v>
      </c>
      <c r="Y1461">
        <v>1.5149999999999999</v>
      </c>
      <c r="AA1461">
        <v>0</v>
      </c>
      <c r="AB1461">
        <v>3.12</v>
      </c>
      <c r="AC1461">
        <v>0</v>
      </c>
      <c r="AD1461">
        <v>0</v>
      </c>
      <c r="AE1461">
        <v>0</v>
      </c>
      <c r="AF1461">
        <v>3.12</v>
      </c>
      <c r="AG1461">
        <v>0</v>
      </c>
      <c r="AH1461">
        <v>0</v>
      </c>
      <c r="AI1461">
        <v>1</v>
      </c>
      <c r="AJ1461">
        <v>1</v>
      </c>
      <c r="AK1461">
        <v>1</v>
      </c>
      <c r="AL1461">
        <v>1</v>
      </c>
      <c r="AN1461">
        <v>0</v>
      </c>
      <c r="AO1461">
        <v>1</v>
      </c>
      <c r="AP1461">
        <v>1</v>
      </c>
      <c r="AQ1461">
        <v>0</v>
      </c>
      <c r="AR1461">
        <v>0</v>
      </c>
      <c r="AS1461" t="s">
        <v>3</v>
      </c>
      <c r="AT1461">
        <v>1.01</v>
      </c>
      <c r="AU1461" t="s">
        <v>21</v>
      </c>
      <c r="AV1461">
        <v>0</v>
      </c>
      <c r="AW1461">
        <v>2</v>
      </c>
      <c r="AX1461">
        <v>33361122</v>
      </c>
      <c r="AY1461">
        <v>1</v>
      </c>
      <c r="AZ1461">
        <v>0</v>
      </c>
      <c r="BA1461">
        <v>1810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CX1461">
        <f>Y1461*Source!I1388</f>
        <v>4.5449999999999999</v>
      </c>
      <c r="CY1461">
        <f>AB1461</f>
        <v>3.12</v>
      </c>
      <c r="CZ1461">
        <f>AF1461</f>
        <v>3.12</v>
      </c>
      <c r="DA1461">
        <f>AJ1461</f>
        <v>1</v>
      </c>
      <c r="DB1461">
        <f>ROUND(((ROUND(AT1461*CZ1461,2)*1.2)*1.25),2)</f>
        <v>4.7300000000000004</v>
      </c>
      <c r="DC1461">
        <f>ROUND(((ROUND(AT1461*AG1461,2)*1.2)*1.25),2)</f>
        <v>0</v>
      </c>
    </row>
    <row r="1462" spans="1:107">
      <c r="A1462">
        <f>ROW(Source!A1388)</f>
        <v>1388</v>
      </c>
      <c r="B1462">
        <v>33304960</v>
      </c>
      <c r="C1462">
        <v>33361111</v>
      </c>
      <c r="D1462">
        <v>31259879</v>
      </c>
      <c r="E1462">
        <v>1</v>
      </c>
      <c r="F1462">
        <v>1</v>
      </c>
      <c r="G1462">
        <v>1</v>
      </c>
      <c r="H1462">
        <v>2</v>
      </c>
      <c r="I1462" t="s">
        <v>841</v>
      </c>
      <c r="J1462" t="s">
        <v>842</v>
      </c>
      <c r="K1462" t="s">
        <v>843</v>
      </c>
      <c r="L1462">
        <v>1368</v>
      </c>
      <c r="N1462">
        <v>1011</v>
      </c>
      <c r="O1462" t="s">
        <v>837</v>
      </c>
      <c r="P1462" t="s">
        <v>837</v>
      </c>
      <c r="Q1462">
        <v>1</v>
      </c>
      <c r="W1462">
        <v>0</v>
      </c>
      <c r="X1462">
        <v>1372534845</v>
      </c>
      <c r="Y1462">
        <v>1.4999999999999999E-2</v>
      </c>
      <c r="AA1462">
        <v>0</v>
      </c>
      <c r="AB1462">
        <v>65.709999999999994</v>
      </c>
      <c r="AC1462">
        <v>11.6</v>
      </c>
      <c r="AD1462">
        <v>0</v>
      </c>
      <c r="AE1462">
        <v>0</v>
      </c>
      <c r="AF1462">
        <v>65.709999999999994</v>
      </c>
      <c r="AG1462">
        <v>11.6</v>
      </c>
      <c r="AH1462">
        <v>0</v>
      </c>
      <c r="AI1462">
        <v>1</v>
      </c>
      <c r="AJ1462">
        <v>1</v>
      </c>
      <c r="AK1462">
        <v>1</v>
      </c>
      <c r="AL1462">
        <v>1</v>
      </c>
      <c r="AN1462">
        <v>0</v>
      </c>
      <c r="AO1462">
        <v>1</v>
      </c>
      <c r="AP1462">
        <v>1</v>
      </c>
      <c r="AQ1462">
        <v>0</v>
      </c>
      <c r="AR1462">
        <v>0</v>
      </c>
      <c r="AS1462" t="s">
        <v>3</v>
      </c>
      <c r="AT1462">
        <v>0.01</v>
      </c>
      <c r="AU1462" t="s">
        <v>21</v>
      </c>
      <c r="AV1462">
        <v>0</v>
      </c>
      <c r="AW1462">
        <v>2</v>
      </c>
      <c r="AX1462">
        <v>33361123</v>
      </c>
      <c r="AY1462">
        <v>1</v>
      </c>
      <c r="AZ1462">
        <v>0</v>
      </c>
      <c r="BA1462">
        <v>1811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CX1462">
        <f>Y1462*Source!I1388</f>
        <v>4.4999999999999998E-2</v>
      </c>
      <c r="CY1462">
        <f>AB1462</f>
        <v>65.709999999999994</v>
      </c>
      <c r="CZ1462">
        <f>AF1462</f>
        <v>65.709999999999994</v>
      </c>
      <c r="DA1462">
        <f>AJ1462</f>
        <v>1</v>
      </c>
      <c r="DB1462">
        <f>ROUND(((ROUND(AT1462*CZ1462,2)*1.2)*1.25),2)</f>
        <v>0.99</v>
      </c>
      <c r="DC1462">
        <f>ROUND(((ROUND(AT1462*AG1462,2)*1.2)*1.25),2)</f>
        <v>0.18</v>
      </c>
    </row>
    <row r="1463" spans="1:107">
      <c r="A1463">
        <f>ROW(Source!A1388)</f>
        <v>1388</v>
      </c>
      <c r="B1463">
        <v>33304960</v>
      </c>
      <c r="C1463">
        <v>33361111</v>
      </c>
      <c r="D1463">
        <v>31175973</v>
      </c>
      <c r="E1463">
        <v>1</v>
      </c>
      <c r="F1463">
        <v>1</v>
      </c>
      <c r="G1463">
        <v>1</v>
      </c>
      <c r="H1463">
        <v>3</v>
      </c>
      <c r="I1463" t="s">
        <v>889</v>
      </c>
      <c r="J1463" t="s">
        <v>890</v>
      </c>
      <c r="K1463" t="s">
        <v>891</v>
      </c>
      <c r="L1463">
        <v>1348</v>
      </c>
      <c r="N1463">
        <v>1009</v>
      </c>
      <c r="O1463" t="s">
        <v>32</v>
      </c>
      <c r="P1463" t="s">
        <v>32</v>
      </c>
      <c r="Q1463">
        <v>1000</v>
      </c>
      <c r="W1463">
        <v>0</v>
      </c>
      <c r="X1463">
        <v>731670393</v>
      </c>
      <c r="Y1463">
        <v>1.2999999999999999E-4</v>
      </c>
      <c r="AA1463">
        <v>26499</v>
      </c>
      <c r="AB1463">
        <v>0</v>
      </c>
      <c r="AC1463">
        <v>0</v>
      </c>
      <c r="AD1463">
        <v>0</v>
      </c>
      <c r="AE1463">
        <v>26499</v>
      </c>
      <c r="AF1463">
        <v>0</v>
      </c>
      <c r="AG1463">
        <v>0</v>
      </c>
      <c r="AH1463">
        <v>0</v>
      </c>
      <c r="AI1463">
        <v>1</v>
      </c>
      <c r="AJ1463">
        <v>1</v>
      </c>
      <c r="AK1463">
        <v>1</v>
      </c>
      <c r="AL1463">
        <v>1</v>
      </c>
      <c r="AN1463">
        <v>0</v>
      </c>
      <c r="AO1463">
        <v>1</v>
      </c>
      <c r="AP1463">
        <v>0</v>
      </c>
      <c r="AQ1463">
        <v>0</v>
      </c>
      <c r="AR1463">
        <v>0</v>
      </c>
      <c r="AS1463" t="s">
        <v>3</v>
      </c>
      <c r="AT1463">
        <v>1.2999999999999999E-4</v>
      </c>
      <c r="AU1463" t="s">
        <v>3</v>
      </c>
      <c r="AV1463">
        <v>0</v>
      </c>
      <c r="AW1463">
        <v>2</v>
      </c>
      <c r="AX1463">
        <v>33361124</v>
      </c>
      <c r="AY1463">
        <v>1</v>
      </c>
      <c r="AZ1463">
        <v>0</v>
      </c>
      <c r="BA1463">
        <v>1812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CX1463">
        <f>Y1463*Source!I1388</f>
        <v>3.8999999999999994E-4</v>
      </c>
      <c r="CY1463">
        <f>AA1463</f>
        <v>26499</v>
      </c>
      <c r="CZ1463">
        <f>AE1463</f>
        <v>26499</v>
      </c>
      <c r="DA1463">
        <f>AI1463</f>
        <v>1</v>
      </c>
      <c r="DB1463">
        <f>ROUND(ROUND(AT1463*CZ1463,2),2)</f>
        <v>3.44</v>
      </c>
      <c r="DC1463">
        <f>ROUND(ROUND(AT1463*AG1463,2),2)</f>
        <v>0</v>
      </c>
    </row>
    <row r="1464" spans="1:107">
      <c r="A1464">
        <f>ROW(Source!A1388)</f>
        <v>1388</v>
      </c>
      <c r="B1464">
        <v>33304960</v>
      </c>
      <c r="C1464">
        <v>33361111</v>
      </c>
      <c r="D1464">
        <v>31180727</v>
      </c>
      <c r="E1464">
        <v>1</v>
      </c>
      <c r="F1464">
        <v>1</v>
      </c>
      <c r="G1464">
        <v>1</v>
      </c>
      <c r="H1464">
        <v>3</v>
      </c>
      <c r="I1464" t="s">
        <v>844</v>
      </c>
      <c r="J1464" t="s">
        <v>845</v>
      </c>
      <c r="K1464" t="s">
        <v>846</v>
      </c>
      <c r="L1464">
        <v>1348</v>
      </c>
      <c r="N1464">
        <v>1009</v>
      </c>
      <c r="O1464" t="s">
        <v>32</v>
      </c>
      <c r="P1464" t="s">
        <v>32</v>
      </c>
      <c r="Q1464">
        <v>1000</v>
      </c>
      <c r="W1464">
        <v>0</v>
      </c>
      <c r="X1464">
        <v>-437906794</v>
      </c>
      <c r="Y1464">
        <v>1.8000000000000001E-4</v>
      </c>
      <c r="AA1464">
        <v>9040.01</v>
      </c>
      <c r="AB1464">
        <v>0</v>
      </c>
      <c r="AC1464">
        <v>0</v>
      </c>
      <c r="AD1464">
        <v>0</v>
      </c>
      <c r="AE1464">
        <v>9040.01</v>
      </c>
      <c r="AF1464">
        <v>0</v>
      </c>
      <c r="AG1464">
        <v>0</v>
      </c>
      <c r="AH1464">
        <v>0</v>
      </c>
      <c r="AI1464">
        <v>1</v>
      </c>
      <c r="AJ1464">
        <v>1</v>
      </c>
      <c r="AK1464">
        <v>1</v>
      </c>
      <c r="AL1464">
        <v>1</v>
      </c>
      <c r="AN1464">
        <v>0</v>
      </c>
      <c r="AO1464">
        <v>1</v>
      </c>
      <c r="AP1464">
        <v>0</v>
      </c>
      <c r="AQ1464">
        <v>0</v>
      </c>
      <c r="AR1464">
        <v>0</v>
      </c>
      <c r="AS1464" t="s">
        <v>3</v>
      </c>
      <c r="AT1464">
        <v>1.8000000000000001E-4</v>
      </c>
      <c r="AU1464" t="s">
        <v>3</v>
      </c>
      <c r="AV1464">
        <v>0</v>
      </c>
      <c r="AW1464">
        <v>2</v>
      </c>
      <c r="AX1464">
        <v>33361125</v>
      </c>
      <c r="AY1464">
        <v>1</v>
      </c>
      <c r="AZ1464">
        <v>0</v>
      </c>
      <c r="BA1464">
        <v>1813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CX1464">
        <f>Y1464*Source!I1388</f>
        <v>5.4000000000000001E-4</v>
      </c>
      <c r="CY1464">
        <f>AA1464</f>
        <v>9040.01</v>
      </c>
      <c r="CZ1464">
        <f>AE1464</f>
        <v>9040.01</v>
      </c>
      <c r="DA1464">
        <f>AI1464</f>
        <v>1</v>
      </c>
      <c r="DB1464">
        <f>ROUND(ROUND(AT1464*CZ1464,2),2)</f>
        <v>1.63</v>
      </c>
      <c r="DC1464">
        <f>ROUND(ROUND(AT1464*AG1464,2),2)</f>
        <v>0</v>
      </c>
    </row>
    <row r="1465" spans="1:107">
      <c r="A1465">
        <f>ROW(Source!A1388)</f>
        <v>1388</v>
      </c>
      <c r="B1465">
        <v>33304960</v>
      </c>
      <c r="C1465">
        <v>33361111</v>
      </c>
      <c r="D1465">
        <v>31181610</v>
      </c>
      <c r="E1465">
        <v>1</v>
      </c>
      <c r="F1465">
        <v>1</v>
      </c>
      <c r="G1465">
        <v>1</v>
      </c>
      <c r="H1465">
        <v>3</v>
      </c>
      <c r="I1465" t="s">
        <v>847</v>
      </c>
      <c r="J1465" t="s">
        <v>848</v>
      </c>
      <c r="K1465" t="s">
        <v>849</v>
      </c>
      <c r="L1465">
        <v>1346</v>
      </c>
      <c r="N1465">
        <v>1009</v>
      </c>
      <c r="O1465" t="s">
        <v>78</v>
      </c>
      <c r="P1465" t="s">
        <v>78</v>
      </c>
      <c r="Q1465">
        <v>1</v>
      </c>
      <c r="W1465">
        <v>0</v>
      </c>
      <c r="X1465">
        <v>-731615568</v>
      </c>
      <c r="Y1465">
        <v>0.16</v>
      </c>
      <c r="AA1465">
        <v>23.09</v>
      </c>
      <c r="AB1465">
        <v>0</v>
      </c>
      <c r="AC1465">
        <v>0</v>
      </c>
      <c r="AD1465">
        <v>0</v>
      </c>
      <c r="AE1465">
        <v>23.09</v>
      </c>
      <c r="AF1465">
        <v>0</v>
      </c>
      <c r="AG1465">
        <v>0</v>
      </c>
      <c r="AH1465">
        <v>0</v>
      </c>
      <c r="AI1465">
        <v>1</v>
      </c>
      <c r="AJ1465">
        <v>1</v>
      </c>
      <c r="AK1465">
        <v>1</v>
      </c>
      <c r="AL1465">
        <v>1</v>
      </c>
      <c r="AN1465">
        <v>0</v>
      </c>
      <c r="AO1465">
        <v>1</v>
      </c>
      <c r="AP1465">
        <v>0</v>
      </c>
      <c r="AQ1465">
        <v>0</v>
      </c>
      <c r="AR1465">
        <v>0</v>
      </c>
      <c r="AS1465" t="s">
        <v>3</v>
      </c>
      <c r="AT1465">
        <v>0.16</v>
      </c>
      <c r="AU1465" t="s">
        <v>3</v>
      </c>
      <c r="AV1465">
        <v>0</v>
      </c>
      <c r="AW1465">
        <v>2</v>
      </c>
      <c r="AX1465">
        <v>33361126</v>
      </c>
      <c r="AY1465">
        <v>1</v>
      </c>
      <c r="AZ1465">
        <v>0</v>
      </c>
      <c r="BA1465">
        <v>1814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CX1465">
        <f>Y1465*Source!I1388</f>
        <v>0.48</v>
      </c>
      <c r="CY1465">
        <f>AA1465</f>
        <v>23.09</v>
      </c>
      <c r="CZ1465">
        <f>AE1465</f>
        <v>23.09</v>
      </c>
      <c r="DA1465">
        <f>AI1465</f>
        <v>1</v>
      </c>
      <c r="DB1465">
        <f>ROUND(ROUND(AT1465*CZ1465,2),2)</f>
        <v>3.69</v>
      </c>
      <c r="DC1465">
        <f>ROUND(ROUND(AT1465*AG1465,2),2)</f>
        <v>0</v>
      </c>
    </row>
    <row r="1466" spans="1:107">
      <c r="A1466">
        <f>ROW(Source!A1388)</f>
        <v>1388</v>
      </c>
      <c r="B1466">
        <v>33304960</v>
      </c>
      <c r="C1466">
        <v>33361111</v>
      </c>
      <c r="D1466">
        <v>31238438</v>
      </c>
      <c r="E1466">
        <v>1</v>
      </c>
      <c r="F1466">
        <v>1</v>
      </c>
      <c r="G1466">
        <v>1</v>
      </c>
      <c r="H1466">
        <v>3</v>
      </c>
      <c r="I1466" t="s">
        <v>892</v>
      </c>
      <c r="J1466" t="s">
        <v>893</v>
      </c>
      <c r="K1466" t="s">
        <v>894</v>
      </c>
      <c r="L1466">
        <v>1301</v>
      </c>
      <c r="N1466">
        <v>1003</v>
      </c>
      <c r="O1466" t="s">
        <v>275</v>
      </c>
      <c r="P1466" t="s">
        <v>275</v>
      </c>
      <c r="Q1466">
        <v>1</v>
      </c>
      <c r="W1466">
        <v>0</v>
      </c>
      <c r="X1466">
        <v>2069285701</v>
      </c>
      <c r="Y1466">
        <v>0.39</v>
      </c>
      <c r="AA1466">
        <v>15.33</v>
      </c>
      <c r="AB1466">
        <v>0</v>
      </c>
      <c r="AC1466">
        <v>0</v>
      </c>
      <c r="AD1466">
        <v>0</v>
      </c>
      <c r="AE1466">
        <v>15.33</v>
      </c>
      <c r="AF1466">
        <v>0</v>
      </c>
      <c r="AG1466">
        <v>0</v>
      </c>
      <c r="AH1466">
        <v>0</v>
      </c>
      <c r="AI1466">
        <v>1</v>
      </c>
      <c r="AJ1466">
        <v>1</v>
      </c>
      <c r="AK1466">
        <v>1</v>
      </c>
      <c r="AL1466">
        <v>1</v>
      </c>
      <c r="AN1466">
        <v>0</v>
      </c>
      <c r="AO1466">
        <v>1</v>
      </c>
      <c r="AP1466">
        <v>0</v>
      </c>
      <c r="AQ1466">
        <v>0</v>
      </c>
      <c r="AR1466">
        <v>0</v>
      </c>
      <c r="AS1466" t="s">
        <v>3</v>
      </c>
      <c r="AT1466">
        <v>0.39</v>
      </c>
      <c r="AU1466" t="s">
        <v>3</v>
      </c>
      <c r="AV1466">
        <v>0</v>
      </c>
      <c r="AW1466">
        <v>2</v>
      </c>
      <c r="AX1466">
        <v>33361130</v>
      </c>
      <c r="AY1466">
        <v>1</v>
      </c>
      <c r="AZ1466">
        <v>0</v>
      </c>
      <c r="BA1466">
        <v>1818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CX1466">
        <f>Y1466*Source!I1388</f>
        <v>1.17</v>
      </c>
      <c r="CY1466">
        <f>AA1466</f>
        <v>15.33</v>
      </c>
      <c r="CZ1466">
        <f>AE1466</f>
        <v>15.33</v>
      </c>
      <c r="DA1466">
        <f>AI1466</f>
        <v>1</v>
      </c>
      <c r="DB1466">
        <f>ROUND(ROUND(AT1466*CZ1466,2),2)</f>
        <v>5.98</v>
      </c>
      <c r="DC1466">
        <f>ROUND(ROUND(AT1466*AG1466,2),2)</f>
        <v>0</v>
      </c>
    </row>
    <row r="1467" spans="1:107">
      <c r="A1467">
        <f>ROW(Source!A1397)</f>
        <v>1397</v>
      </c>
      <c r="B1467">
        <v>33304975</v>
      </c>
      <c r="C1467">
        <v>33361134</v>
      </c>
      <c r="D1467">
        <v>31172059</v>
      </c>
      <c r="E1467">
        <v>1</v>
      </c>
      <c r="F1467">
        <v>1</v>
      </c>
      <c r="G1467">
        <v>1</v>
      </c>
      <c r="H1467">
        <v>1</v>
      </c>
      <c r="I1467" t="s">
        <v>895</v>
      </c>
      <c r="J1467" t="s">
        <v>3</v>
      </c>
      <c r="K1467" t="s">
        <v>896</v>
      </c>
      <c r="L1467">
        <v>1191</v>
      </c>
      <c r="N1467">
        <v>1013</v>
      </c>
      <c r="O1467" t="s">
        <v>831</v>
      </c>
      <c r="P1467" t="s">
        <v>831</v>
      </c>
      <c r="Q1467">
        <v>1</v>
      </c>
      <c r="W1467">
        <v>0</v>
      </c>
      <c r="X1467">
        <v>1010519658</v>
      </c>
      <c r="Y1467">
        <v>44.132399999999997</v>
      </c>
      <c r="AA1467">
        <v>0</v>
      </c>
      <c r="AB1467">
        <v>0</v>
      </c>
      <c r="AC1467">
        <v>0</v>
      </c>
      <c r="AD1467">
        <v>8.64</v>
      </c>
      <c r="AE1467">
        <v>0</v>
      </c>
      <c r="AF1467">
        <v>0</v>
      </c>
      <c r="AG1467">
        <v>0</v>
      </c>
      <c r="AH1467">
        <v>8.64</v>
      </c>
      <c r="AI1467">
        <v>1</v>
      </c>
      <c r="AJ1467">
        <v>1</v>
      </c>
      <c r="AK1467">
        <v>1</v>
      </c>
      <c r="AL1467">
        <v>1</v>
      </c>
      <c r="AN1467">
        <v>0</v>
      </c>
      <c r="AO1467">
        <v>1</v>
      </c>
      <c r="AP1467">
        <v>1</v>
      </c>
      <c r="AQ1467">
        <v>0</v>
      </c>
      <c r="AR1467">
        <v>0</v>
      </c>
      <c r="AS1467" t="s">
        <v>3</v>
      </c>
      <c r="AT1467">
        <v>31.98</v>
      </c>
      <c r="AU1467" t="s">
        <v>22</v>
      </c>
      <c r="AV1467">
        <v>1</v>
      </c>
      <c r="AW1467">
        <v>2</v>
      </c>
      <c r="AX1467">
        <v>33361144</v>
      </c>
      <c r="AY1467">
        <v>1</v>
      </c>
      <c r="AZ1467">
        <v>0</v>
      </c>
      <c r="BA1467">
        <v>1819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CX1467">
        <f>Y1467*Source!I1397</f>
        <v>10.150452</v>
      </c>
      <c r="CY1467">
        <f>AD1467</f>
        <v>8.64</v>
      </c>
      <c r="CZ1467">
        <f>AH1467</f>
        <v>8.64</v>
      </c>
      <c r="DA1467">
        <f>AL1467</f>
        <v>1</v>
      </c>
      <c r="DB1467">
        <f>ROUND(((ROUND(AT1467*CZ1467,2)*1.2)*1.15),2)</f>
        <v>381.31</v>
      </c>
      <c r="DC1467">
        <f>ROUND(((ROUND(AT1467*AG1467,2)*1.2)*1.15),2)</f>
        <v>0</v>
      </c>
    </row>
    <row r="1468" spans="1:107">
      <c r="A1468">
        <f>ROW(Source!A1397)</f>
        <v>1397</v>
      </c>
      <c r="B1468">
        <v>33304975</v>
      </c>
      <c r="C1468">
        <v>33361134</v>
      </c>
      <c r="D1468">
        <v>31172011</v>
      </c>
      <c r="E1468">
        <v>1</v>
      </c>
      <c r="F1468">
        <v>1</v>
      </c>
      <c r="G1468">
        <v>1</v>
      </c>
      <c r="H1468">
        <v>1</v>
      </c>
      <c r="I1468" t="s">
        <v>832</v>
      </c>
      <c r="J1468" t="s">
        <v>3</v>
      </c>
      <c r="K1468" t="s">
        <v>833</v>
      </c>
      <c r="L1468">
        <v>1191</v>
      </c>
      <c r="N1468">
        <v>1013</v>
      </c>
      <c r="O1468" t="s">
        <v>831</v>
      </c>
      <c r="P1468" t="s">
        <v>831</v>
      </c>
      <c r="Q1468">
        <v>1</v>
      </c>
      <c r="W1468">
        <v>0</v>
      </c>
      <c r="X1468">
        <v>-1417349443</v>
      </c>
      <c r="Y1468">
        <v>0.47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1</v>
      </c>
      <c r="AJ1468">
        <v>1</v>
      </c>
      <c r="AK1468">
        <v>1</v>
      </c>
      <c r="AL1468">
        <v>1</v>
      </c>
      <c r="AN1468">
        <v>0</v>
      </c>
      <c r="AO1468">
        <v>1</v>
      </c>
      <c r="AP1468">
        <v>0</v>
      </c>
      <c r="AQ1468">
        <v>0</v>
      </c>
      <c r="AR1468">
        <v>0</v>
      </c>
      <c r="AS1468" t="s">
        <v>3</v>
      </c>
      <c r="AT1468">
        <v>0.47</v>
      </c>
      <c r="AU1468" t="s">
        <v>3</v>
      </c>
      <c r="AV1468">
        <v>2</v>
      </c>
      <c r="AW1468">
        <v>2</v>
      </c>
      <c r="AX1468">
        <v>33361145</v>
      </c>
      <c r="AY1468">
        <v>1</v>
      </c>
      <c r="AZ1468">
        <v>2048</v>
      </c>
      <c r="BA1468">
        <v>1820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CX1468">
        <f>Y1468*Source!I1397</f>
        <v>0.1081</v>
      </c>
      <c r="CY1468">
        <f>AD1468</f>
        <v>0</v>
      </c>
      <c r="CZ1468">
        <f>AH1468</f>
        <v>0</v>
      </c>
      <c r="DA1468">
        <f>AL1468</f>
        <v>1</v>
      </c>
      <c r="DB1468">
        <f>ROUND(ROUND(AT1468*CZ1468,2),2)</f>
        <v>0</v>
      </c>
      <c r="DC1468">
        <f>ROUND(ROUND(AT1468*AG1468,2),2)</f>
        <v>0</v>
      </c>
    </row>
    <row r="1469" spans="1:107">
      <c r="A1469">
        <f>ROW(Source!A1397)</f>
        <v>1397</v>
      </c>
      <c r="B1469">
        <v>33304975</v>
      </c>
      <c r="C1469">
        <v>33361134</v>
      </c>
      <c r="D1469">
        <v>31259116</v>
      </c>
      <c r="E1469">
        <v>1</v>
      </c>
      <c r="F1469">
        <v>1</v>
      </c>
      <c r="G1469">
        <v>1</v>
      </c>
      <c r="H1469">
        <v>2</v>
      </c>
      <c r="I1469" t="s">
        <v>897</v>
      </c>
      <c r="J1469" t="s">
        <v>898</v>
      </c>
      <c r="K1469" t="s">
        <v>899</v>
      </c>
      <c r="L1469">
        <v>1368</v>
      </c>
      <c r="N1469">
        <v>1011</v>
      </c>
      <c r="O1469" t="s">
        <v>837</v>
      </c>
      <c r="P1469" t="s">
        <v>837</v>
      </c>
      <c r="Q1469">
        <v>1</v>
      </c>
      <c r="W1469">
        <v>0</v>
      </c>
      <c r="X1469">
        <v>520357435</v>
      </c>
      <c r="Y1469">
        <v>0.34500000000000003</v>
      </c>
      <c r="AA1469">
        <v>0</v>
      </c>
      <c r="AB1469">
        <v>30</v>
      </c>
      <c r="AC1469">
        <v>0</v>
      </c>
      <c r="AD1469">
        <v>0</v>
      </c>
      <c r="AE1469">
        <v>0</v>
      </c>
      <c r="AF1469">
        <v>30</v>
      </c>
      <c r="AG1469">
        <v>0</v>
      </c>
      <c r="AH1469">
        <v>0</v>
      </c>
      <c r="AI1469">
        <v>1</v>
      </c>
      <c r="AJ1469">
        <v>1</v>
      </c>
      <c r="AK1469">
        <v>1</v>
      </c>
      <c r="AL1469">
        <v>1</v>
      </c>
      <c r="AN1469">
        <v>0</v>
      </c>
      <c r="AO1469">
        <v>1</v>
      </c>
      <c r="AP1469">
        <v>1</v>
      </c>
      <c r="AQ1469">
        <v>0</v>
      </c>
      <c r="AR1469">
        <v>0</v>
      </c>
      <c r="AS1469" t="s">
        <v>3</v>
      </c>
      <c r="AT1469">
        <v>0.23</v>
      </c>
      <c r="AU1469" t="s">
        <v>21</v>
      </c>
      <c r="AV1469">
        <v>0</v>
      </c>
      <c r="AW1469">
        <v>2</v>
      </c>
      <c r="AX1469">
        <v>33361146</v>
      </c>
      <c r="AY1469">
        <v>1</v>
      </c>
      <c r="AZ1469">
        <v>0</v>
      </c>
      <c r="BA1469">
        <v>1821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CX1469">
        <f>Y1469*Source!I1397</f>
        <v>7.9350000000000004E-2</v>
      </c>
      <c r="CY1469">
        <f>AB1469</f>
        <v>30</v>
      </c>
      <c r="CZ1469">
        <f>AF1469</f>
        <v>30</v>
      </c>
      <c r="DA1469">
        <f>AJ1469</f>
        <v>1</v>
      </c>
      <c r="DB1469">
        <f>ROUND(((ROUND(AT1469*CZ1469,2)*1.2)*1.25),2)</f>
        <v>10.35</v>
      </c>
      <c r="DC1469">
        <f>ROUND(((ROUND(AT1469*AG1469,2)*1.2)*1.25),2)</f>
        <v>0</v>
      </c>
    </row>
    <row r="1470" spans="1:107">
      <c r="A1470">
        <f>ROW(Source!A1397)</f>
        <v>1397</v>
      </c>
      <c r="B1470">
        <v>33304975</v>
      </c>
      <c r="C1470">
        <v>33361134</v>
      </c>
      <c r="D1470">
        <v>31259879</v>
      </c>
      <c r="E1470">
        <v>1</v>
      </c>
      <c r="F1470">
        <v>1</v>
      </c>
      <c r="G1470">
        <v>1</v>
      </c>
      <c r="H1470">
        <v>2</v>
      </c>
      <c r="I1470" t="s">
        <v>841</v>
      </c>
      <c r="J1470" t="s">
        <v>842</v>
      </c>
      <c r="K1470" t="s">
        <v>843</v>
      </c>
      <c r="L1470">
        <v>1368</v>
      </c>
      <c r="N1470">
        <v>1011</v>
      </c>
      <c r="O1470" t="s">
        <v>837</v>
      </c>
      <c r="P1470" t="s">
        <v>837</v>
      </c>
      <c r="Q1470">
        <v>1</v>
      </c>
      <c r="W1470">
        <v>0</v>
      </c>
      <c r="X1470">
        <v>1372534845</v>
      </c>
      <c r="Y1470">
        <v>0.70499999999999996</v>
      </c>
      <c r="AA1470">
        <v>0</v>
      </c>
      <c r="AB1470">
        <v>65.709999999999994</v>
      </c>
      <c r="AC1470">
        <v>11.6</v>
      </c>
      <c r="AD1470">
        <v>0</v>
      </c>
      <c r="AE1470">
        <v>0</v>
      </c>
      <c r="AF1470">
        <v>65.709999999999994</v>
      </c>
      <c r="AG1470">
        <v>11.6</v>
      </c>
      <c r="AH1470">
        <v>0</v>
      </c>
      <c r="AI1470">
        <v>1</v>
      </c>
      <c r="AJ1470">
        <v>1</v>
      </c>
      <c r="AK1470">
        <v>1</v>
      </c>
      <c r="AL1470">
        <v>1</v>
      </c>
      <c r="AN1470">
        <v>0</v>
      </c>
      <c r="AO1470">
        <v>1</v>
      </c>
      <c r="AP1470">
        <v>1</v>
      </c>
      <c r="AQ1470">
        <v>0</v>
      </c>
      <c r="AR1470">
        <v>0</v>
      </c>
      <c r="AS1470" t="s">
        <v>3</v>
      </c>
      <c r="AT1470">
        <v>0.47</v>
      </c>
      <c r="AU1470" t="s">
        <v>21</v>
      </c>
      <c r="AV1470">
        <v>0</v>
      </c>
      <c r="AW1470">
        <v>2</v>
      </c>
      <c r="AX1470">
        <v>33361147</v>
      </c>
      <c r="AY1470">
        <v>1</v>
      </c>
      <c r="AZ1470">
        <v>0</v>
      </c>
      <c r="BA1470">
        <v>1822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CX1470">
        <f>Y1470*Source!I1397</f>
        <v>0.16214999999999999</v>
      </c>
      <c r="CY1470">
        <f>AB1470</f>
        <v>65.709999999999994</v>
      </c>
      <c r="CZ1470">
        <f>AF1470</f>
        <v>65.709999999999994</v>
      </c>
      <c r="DA1470">
        <f>AJ1470</f>
        <v>1</v>
      </c>
      <c r="DB1470">
        <f>ROUND(((ROUND(AT1470*CZ1470,2)*1.2)*1.25),2)</f>
        <v>46.32</v>
      </c>
      <c r="DC1470">
        <f>ROUND(((ROUND(AT1470*AG1470,2)*1.2)*1.25),2)</f>
        <v>8.18</v>
      </c>
    </row>
    <row r="1471" spans="1:107">
      <c r="A1471">
        <f>ROW(Source!A1397)</f>
        <v>1397</v>
      </c>
      <c r="B1471">
        <v>33304975</v>
      </c>
      <c r="C1471">
        <v>33361134</v>
      </c>
      <c r="D1471">
        <v>31260961</v>
      </c>
      <c r="E1471">
        <v>1</v>
      </c>
      <c r="F1471">
        <v>1</v>
      </c>
      <c r="G1471">
        <v>1</v>
      </c>
      <c r="H1471">
        <v>2</v>
      </c>
      <c r="I1471" t="s">
        <v>900</v>
      </c>
      <c r="J1471" t="s">
        <v>901</v>
      </c>
      <c r="K1471" t="s">
        <v>902</v>
      </c>
      <c r="L1471">
        <v>1368</v>
      </c>
      <c r="N1471">
        <v>1011</v>
      </c>
      <c r="O1471" t="s">
        <v>837</v>
      </c>
      <c r="P1471" t="s">
        <v>837</v>
      </c>
      <c r="Q1471">
        <v>1</v>
      </c>
      <c r="W1471">
        <v>0</v>
      </c>
      <c r="X1471">
        <v>1581354540</v>
      </c>
      <c r="Y1471">
        <v>1.8900000000000001</v>
      </c>
      <c r="AA1471">
        <v>0</v>
      </c>
      <c r="AB1471">
        <v>2.16</v>
      </c>
      <c r="AC1471">
        <v>0</v>
      </c>
      <c r="AD1471">
        <v>0</v>
      </c>
      <c r="AE1471">
        <v>0</v>
      </c>
      <c r="AF1471">
        <v>2.16</v>
      </c>
      <c r="AG1471">
        <v>0</v>
      </c>
      <c r="AH1471">
        <v>0</v>
      </c>
      <c r="AI1471">
        <v>1</v>
      </c>
      <c r="AJ1471">
        <v>1</v>
      </c>
      <c r="AK1471">
        <v>1</v>
      </c>
      <c r="AL1471">
        <v>1</v>
      </c>
      <c r="AN1471">
        <v>0</v>
      </c>
      <c r="AO1471">
        <v>1</v>
      </c>
      <c r="AP1471">
        <v>1</v>
      </c>
      <c r="AQ1471">
        <v>0</v>
      </c>
      <c r="AR1471">
        <v>0</v>
      </c>
      <c r="AS1471" t="s">
        <v>3</v>
      </c>
      <c r="AT1471">
        <v>1.26</v>
      </c>
      <c r="AU1471" t="s">
        <v>21</v>
      </c>
      <c r="AV1471">
        <v>0</v>
      </c>
      <c r="AW1471">
        <v>2</v>
      </c>
      <c r="AX1471">
        <v>33361148</v>
      </c>
      <c r="AY1471">
        <v>1</v>
      </c>
      <c r="AZ1471">
        <v>0</v>
      </c>
      <c r="BA1471">
        <v>1823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CX1471">
        <f>Y1471*Source!I1397</f>
        <v>0.43470000000000003</v>
      </c>
      <c r="CY1471">
        <f>AB1471</f>
        <v>2.16</v>
      </c>
      <c r="CZ1471">
        <f>AF1471</f>
        <v>2.16</v>
      </c>
      <c r="DA1471">
        <f>AJ1471</f>
        <v>1</v>
      </c>
      <c r="DB1471">
        <f>ROUND(((ROUND(AT1471*CZ1471,2)*1.2)*1.25),2)</f>
        <v>4.08</v>
      </c>
      <c r="DC1471">
        <f>ROUND(((ROUND(AT1471*AG1471,2)*1.2)*1.25),2)</f>
        <v>0</v>
      </c>
    </row>
    <row r="1472" spans="1:107">
      <c r="A1472">
        <f>ROW(Source!A1397)</f>
        <v>1397</v>
      </c>
      <c r="B1472">
        <v>33304975</v>
      </c>
      <c r="C1472">
        <v>33361134</v>
      </c>
      <c r="D1472">
        <v>31176145</v>
      </c>
      <c r="E1472">
        <v>1</v>
      </c>
      <c r="F1472">
        <v>1</v>
      </c>
      <c r="G1472">
        <v>1</v>
      </c>
      <c r="H1472">
        <v>3</v>
      </c>
      <c r="I1472" t="s">
        <v>903</v>
      </c>
      <c r="J1472" t="s">
        <v>904</v>
      </c>
      <c r="K1472" t="s">
        <v>905</v>
      </c>
      <c r="L1472">
        <v>1348</v>
      </c>
      <c r="N1472">
        <v>1009</v>
      </c>
      <c r="O1472" t="s">
        <v>32</v>
      </c>
      <c r="P1472" t="s">
        <v>32</v>
      </c>
      <c r="Q1472">
        <v>1000</v>
      </c>
      <c r="W1472">
        <v>0</v>
      </c>
      <c r="X1472">
        <v>1554699552</v>
      </c>
      <c r="Y1472">
        <v>1.26E-2</v>
      </c>
      <c r="AA1472">
        <v>1412.5</v>
      </c>
      <c r="AB1472">
        <v>0</v>
      </c>
      <c r="AC1472">
        <v>0</v>
      </c>
      <c r="AD1472">
        <v>0</v>
      </c>
      <c r="AE1472">
        <v>1412.5</v>
      </c>
      <c r="AF1472">
        <v>0</v>
      </c>
      <c r="AG1472">
        <v>0</v>
      </c>
      <c r="AH1472">
        <v>0</v>
      </c>
      <c r="AI1472">
        <v>1</v>
      </c>
      <c r="AJ1472">
        <v>1</v>
      </c>
      <c r="AK1472">
        <v>1</v>
      </c>
      <c r="AL1472">
        <v>1</v>
      </c>
      <c r="AN1472">
        <v>0</v>
      </c>
      <c r="AO1472">
        <v>1</v>
      </c>
      <c r="AP1472">
        <v>0</v>
      </c>
      <c r="AQ1472">
        <v>0</v>
      </c>
      <c r="AR1472">
        <v>0</v>
      </c>
      <c r="AS1472" t="s">
        <v>3</v>
      </c>
      <c r="AT1472">
        <v>1.26E-2</v>
      </c>
      <c r="AU1472" t="s">
        <v>3</v>
      </c>
      <c r="AV1472">
        <v>0</v>
      </c>
      <c r="AW1472">
        <v>2</v>
      </c>
      <c r="AX1472">
        <v>33361149</v>
      </c>
      <c r="AY1472">
        <v>1</v>
      </c>
      <c r="AZ1472">
        <v>0</v>
      </c>
      <c r="BA1472">
        <v>1824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CX1472">
        <f>Y1472*Source!I1397</f>
        <v>2.898E-3</v>
      </c>
      <c r="CY1472">
        <f>AA1472</f>
        <v>1412.5</v>
      </c>
      <c r="CZ1472">
        <f>AE1472</f>
        <v>1412.5</v>
      </c>
      <c r="DA1472">
        <f>AI1472</f>
        <v>1</v>
      </c>
      <c r="DB1472">
        <f>ROUND(ROUND(AT1472*CZ1472,2),2)</f>
        <v>17.8</v>
      </c>
      <c r="DC1472">
        <f>ROUND(ROUND(AT1472*AG1472,2),2)</f>
        <v>0</v>
      </c>
    </row>
    <row r="1473" spans="1:107">
      <c r="A1473">
        <f>ROW(Source!A1397)</f>
        <v>1397</v>
      </c>
      <c r="B1473">
        <v>33304975</v>
      </c>
      <c r="C1473">
        <v>33361134</v>
      </c>
      <c r="D1473">
        <v>31176252</v>
      </c>
      <c r="E1473">
        <v>1</v>
      </c>
      <c r="F1473">
        <v>1</v>
      </c>
      <c r="G1473">
        <v>1</v>
      </c>
      <c r="H1473">
        <v>3</v>
      </c>
      <c r="I1473" t="s">
        <v>906</v>
      </c>
      <c r="J1473" t="s">
        <v>907</v>
      </c>
      <c r="K1473" t="s">
        <v>908</v>
      </c>
      <c r="L1473">
        <v>1348</v>
      </c>
      <c r="N1473">
        <v>1009</v>
      </c>
      <c r="O1473" t="s">
        <v>32</v>
      </c>
      <c r="P1473" t="s">
        <v>32</v>
      </c>
      <c r="Q1473">
        <v>1000</v>
      </c>
      <c r="W1473">
        <v>0</v>
      </c>
      <c r="X1473">
        <v>136000979</v>
      </c>
      <c r="Y1473">
        <v>0.03</v>
      </c>
      <c r="AA1473">
        <v>3960</v>
      </c>
      <c r="AB1473">
        <v>0</v>
      </c>
      <c r="AC1473">
        <v>0</v>
      </c>
      <c r="AD1473">
        <v>0</v>
      </c>
      <c r="AE1473">
        <v>3960</v>
      </c>
      <c r="AF1473">
        <v>0</v>
      </c>
      <c r="AG1473">
        <v>0</v>
      </c>
      <c r="AH1473">
        <v>0</v>
      </c>
      <c r="AI1473">
        <v>1</v>
      </c>
      <c r="AJ1473">
        <v>1</v>
      </c>
      <c r="AK1473">
        <v>1</v>
      </c>
      <c r="AL1473">
        <v>1</v>
      </c>
      <c r="AN1473">
        <v>0</v>
      </c>
      <c r="AO1473">
        <v>1</v>
      </c>
      <c r="AP1473">
        <v>0</v>
      </c>
      <c r="AQ1473">
        <v>0</v>
      </c>
      <c r="AR1473">
        <v>0</v>
      </c>
      <c r="AS1473" t="s">
        <v>3</v>
      </c>
      <c r="AT1473">
        <v>0.03</v>
      </c>
      <c r="AU1473" t="s">
        <v>3</v>
      </c>
      <c r="AV1473">
        <v>0</v>
      </c>
      <c r="AW1473">
        <v>2</v>
      </c>
      <c r="AX1473">
        <v>33361150</v>
      </c>
      <c r="AY1473">
        <v>1</v>
      </c>
      <c r="AZ1473">
        <v>0</v>
      </c>
      <c r="BA1473">
        <v>1825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CX1473">
        <f>Y1473*Source!I1397</f>
        <v>6.8999999999999999E-3</v>
      </c>
      <c r="CY1473">
        <f>AA1473</f>
        <v>3960</v>
      </c>
      <c r="CZ1473">
        <f>AE1473</f>
        <v>3960</v>
      </c>
      <c r="DA1473">
        <f>AI1473</f>
        <v>1</v>
      </c>
      <c r="DB1473">
        <f>ROUND(ROUND(AT1473*CZ1473,2),2)</f>
        <v>118.8</v>
      </c>
      <c r="DC1473">
        <f>ROUND(ROUND(AT1473*AG1473,2),2)</f>
        <v>0</v>
      </c>
    </row>
    <row r="1474" spans="1:107">
      <c r="A1474">
        <f>ROW(Source!A1397)</f>
        <v>1397</v>
      </c>
      <c r="B1474">
        <v>33304975</v>
      </c>
      <c r="C1474">
        <v>33361134</v>
      </c>
      <c r="D1474">
        <v>31201861</v>
      </c>
      <c r="E1474">
        <v>1</v>
      </c>
      <c r="F1474">
        <v>1</v>
      </c>
      <c r="G1474">
        <v>1</v>
      </c>
      <c r="H1474">
        <v>3</v>
      </c>
      <c r="I1474" t="s">
        <v>909</v>
      </c>
      <c r="J1474" t="s">
        <v>910</v>
      </c>
      <c r="K1474" t="s">
        <v>911</v>
      </c>
      <c r="L1474">
        <v>1348</v>
      </c>
      <c r="N1474">
        <v>1009</v>
      </c>
      <c r="O1474" t="s">
        <v>32</v>
      </c>
      <c r="P1474" t="s">
        <v>32</v>
      </c>
      <c r="Q1474">
        <v>1000</v>
      </c>
      <c r="W1474">
        <v>0</v>
      </c>
      <c r="X1474">
        <v>532254978</v>
      </c>
      <c r="Y1474">
        <v>4.7300000000000002E-2</v>
      </c>
      <c r="AA1474">
        <v>7590</v>
      </c>
      <c r="AB1474">
        <v>0</v>
      </c>
      <c r="AC1474">
        <v>0</v>
      </c>
      <c r="AD1474">
        <v>0</v>
      </c>
      <c r="AE1474">
        <v>7590</v>
      </c>
      <c r="AF1474">
        <v>0</v>
      </c>
      <c r="AG1474">
        <v>0</v>
      </c>
      <c r="AH1474">
        <v>0</v>
      </c>
      <c r="AI1474">
        <v>1</v>
      </c>
      <c r="AJ1474">
        <v>1</v>
      </c>
      <c r="AK1474">
        <v>1</v>
      </c>
      <c r="AL1474">
        <v>1</v>
      </c>
      <c r="AN1474">
        <v>0</v>
      </c>
      <c r="AO1474">
        <v>1</v>
      </c>
      <c r="AP1474">
        <v>0</v>
      </c>
      <c r="AQ1474">
        <v>0</v>
      </c>
      <c r="AR1474">
        <v>0</v>
      </c>
      <c r="AS1474" t="s">
        <v>3</v>
      </c>
      <c r="AT1474">
        <v>4.7300000000000002E-2</v>
      </c>
      <c r="AU1474" t="s">
        <v>3</v>
      </c>
      <c r="AV1474">
        <v>0</v>
      </c>
      <c r="AW1474">
        <v>2</v>
      </c>
      <c r="AX1474">
        <v>33361151</v>
      </c>
      <c r="AY1474">
        <v>1</v>
      </c>
      <c r="AZ1474">
        <v>0</v>
      </c>
      <c r="BA1474">
        <v>1826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CX1474">
        <f>Y1474*Source!I1397</f>
        <v>1.0879000000000002E-2</v>
      </c>
      <c r="CY1474">
        <f>AA1474</f>
        <v>7590</v>
      </c>
      <c r="CZ1474">
        <f>AE1474</f>
        <v>7590</v>
      </c>
      <c r="DA1474">
        <f>AI1474</f>
        <v>1</v>
      </c>
      <c r="DB1474">
        <f>ROUND(ROUND(AT1474*CZ1474,2),2)</f>
        <v>359.01</v>
      </c>
      <c r="DC1474">
        <f>ROUND(ROUND(AT1474*AG1474,2),2)</f>
        <v>0</v>
      </c>
    </row>
    <row r="1475" spans="1:107">
      <c r="A1475">
        <f>ROW(Source!A1397)</f>
        <v>1397</v>
      </c>
      <c r="B1475">
        <v>33304975</v>
      </c>
      <c r="C1475">
        <v>33361134</v>
      </c>
      <c r="D1475">
        <v>31214657</v>
      </c>
      <c r="E1475">
        <v>1</v>
      </c>
      <c r="F1475">
        <v>1</v>
      </c>
      <c r="G1475">
        <v>1</v>
      </c>
      <c r="H1475">
        <v>3</v>
      </c>
      <c r="I1475" t="s">
        <v>912</v>
      </c>
      <c r="J1475" t="s">
        <v>913</v>
      </c>
      <c r="K1475" t="s">
        <v>914</v>
      </c>
      <c r="L1475">
        <v>1348</v>
      </c>
      <c r="N1475">
        <v>1009</v>
      </c>
      <c r="O1475" t="s">
        <v>32</v>
      </c>
      <c r="P1475" t="s">
        <v>32</v>
      </c>
      <c r="Q1475">
        <v>1000</v>
      </c>
      <c r="W1475">
        <v>0</v>
      </c>
      <c r="X1475">
        <v>654489916</v>
      </c>
      <c r="Y1475">
        <v>1.2600000000000001E-3</v>
      </c>
      <c r="AA1475">
        <v>9550.01</v>
      </c>
      <c r="AB1475">
        <v>0</v>
      </c>
      <c r="AC1475">
        <v>0</v>
      </c>
      <c r="AD1475">
        <v>0</v>
      </c>
      <c r="AE1475">
        <v>9550.01</v>
      </c>
      <c r="AF1475">
        <v>0</v>
      </c>
      <c r="AG1475">
        <v>0</v>
      </c>
      <c r="AH1475">
        <v>0</v>
      </c>
      <c r="AI1475">
        <v>1</v>
      </c>
      <c r="AJ1475">
        <v>1</v>
      </c>
      <c r="AK1475">
        <v>1</v>
      </c>
      <c r="AL1475">
        <v>1</v>
      </c>
      <c r="AN1475">
        <v>0</v>
      </c>
      <c r="AO1475">
        <v>1</v>
      </c>
      <c r="AP1475">
        <v>0</v>
      </c>
      <c r="AQ1475">
        <v>0</v>
      </c>
      <c r="AR1475">
        <v>0</v>
      </c>
      <c r="AS1475" t="s">
        <v>3</v>
      </c>
      <c r="AT1475">
        <v>1.2600000000000001E-3</v>
      </c>
      <c r="AU1475" t="s">
        <v>3</v>
      </c>
      <c r="AV1475">
        <v>0</v>
      </c>
      <c r="AW1475">
        <v>2</v>
      </c>
      <c r="AX1475">
        <v>33361153</v>
      </c>
      <c r="AY1475">
        <v>1</v>
      </c>
      <c r="AZ1475">
        <v>0</v>
      </c>
      <c r="BA1475">
        <v>1828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CX1475">
        <f>Y1475*Source!I1397</f>
        <v>2.8980000000000005E-4</v>
      </c>
      <c r="CY1475">
        <f>AA1475</f>
        <v>9550.01</v>
      </c>
      <c r="CZ1475">
        <f>AE1475</f>
        <v>9550.01</v>
      </c>
      <c r="DA1475">
        <f>AI1475</f>
        <v>1</v>
      </c>
      <c r="DB1475">
        <f>ROUND(ROUND(AT1475*CZ1475,2),2)</f>
        <v>12.03</v>
      </c>
      <c r="DC1475">
        <f>ROUND(ROUND(AT1475*AG1475,2),2)</f>
        <v>0</v>
      </c>
    </row>
    <row r="1476" spans="1:107">
      <c r="A1476">
        <f>ROW(Source!A1398)</f>
        <v>1398</v>
      </c>
      <c r="B1476">
        <v>33304960</v>
      </c>
      <c r="C1476">
        <v>33361134</v>
      </c>
      <c r="D1476">
        <v>31172059</v>
      </c>
      <c r="E1476">
        <v>1</v>
      </c>
      <c r="F1476">
        <v>1</v>
      </c>
      <c r="G1476">
        <v>1</v>
      </c>
      <c r="H1476">
        <v>1</v>
      </c>
      <c r="I1476" t="s">
        <v>895</v>
      </c>
      <c r="J1476" t="s">
        <v>3</v>
      </c>
      <c r="K1476" t="s">
        <v>896</v>
      </c>
      <c r="L1476">
        <v>1191</v>
      </c>
      <c r="N1476">
        <v>1013</v>
      </c>
      <c r="O1476" t="s">
        <v>831</v>
      </c>
      <c r="P1476" t="s">
        <v>831</v>
      </c>
      <c r="Q1476">
        <v>1</v>
      </c>
      <c r="W1476">
        <v>0</v>
      </c>
      <c r="X1476">
        <v>1010519658</v>
      </c>
      <c r="Y1476">
        <v>44.132399999999997</v>
      </c>
      <c r="AA1476">
        <v>0</v>
      </c>
      <c r="AB1476">
        <v>0</v>
      </c>
      <c r="AC1476">
        <v>0</v>
      </c>
      <c r="AD1476">
        <v>8.64</v>
      </c>
      <c r="AE1476">
        <v>0</v>
      </c>
      <c r="AF1476">
        <v>0</v>
      </c>
      <c r="AG1476">
        <v>0</v>
      </c>
      <c r="AH1476">
        <v>8.64</v>
      </c>
      <c r="AI1476">
        <v>1</v>
      </c>
      <c r="AJ1476">
        <v>1</v>
      </c>
      <c r="AK1476">
        <v>1</v>
      </c>
      <c r="AL1476">
        <v>1</v>
      </c>
      <c r="AN1476">
        <v>0</v>
      </c>
      <c r="AO1476">
        <v>1</v>
      </c>
      <c r="AP1476">
        <v>1</v>
      </c>
      <c r="AQ1476">
        <v>0</v>
      </c>
      <c r="AR1476">
        <v>0</v>
      </c>
      <c r="AS1476" t="s">
        <v>3</v>
      </c>
      <c r="AT1476">
        <v>31.98</v>
      </c>
      <c r="AU1476" t="s">
        <v>22</v>
      </c>
      <c r="AV1476">
        <v>1</v>
      </c>
      <c r="AW1476">
        <v>2</v>
      </c>
      <c r="AX1476">
        <v>33361144</v>
      </c>
      <c r="AY1476">
        <v>1</v>
      </c>
      <c r="AZ1476">
        <v>0</v>
      </c>
      <c r="BA1476">
        <v>1829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CX1476">
        <f>Y1476*Source!I1398</f>
        <v>10.150452</v>
      </c>
      <c r="CY1476">
        <f>AD1476</f>
        <v>8.64</v>
      </c>
      <c r="CZ1476">
        <f>AH1476</f>
        <v>8.64</v>
      </c>
      <c r="DA1476">
        <f>AL1476</f>
        <v>1</v>
      </c>
      <c r="DB1476">
        <f>ROUND(((ROUND(AT1476*CZ1476,2)*1.2)*1.15),2)</f>
        <v>381.31</v>
      </c>
      <c r="DC1476">
        <f>ROUND(((ROUND(AT1476*AG1476,2)*1.2)*1.15),2)</f>
        <v>0</v>
      </c>
    </row>
    <row r="1477" spans="1:107">
      <c r="A1477">
        <f>ROW(Source!A1398)</f>
        <v>1398</v>
      </c>
      <c r="B1477">
        <v>33304960</v>
      </c>
      <c r="C1477">
        <v>33361134</v>
      </c>
      <c r="D1477">
        <v>31172011</v>
      </c>
      <c r="E1477">
        <v>1</v>
      </c>
      <c r="F1477">
        <v>1</v>
      </c>
      <c r="G1477">
        <v>1</v>
      </c>
      <c r="H1477">
        <v>1</v>
      </c>
      <c r="I1477" t="s">
        <v>832</v>
      </c>
      <c r="J1477" t="s">
        <v>3</v>
      </c>
      <c r="K1477" t="s">
        <v>833</v>
      </c>
      <c r="L1477">
        <v>1191</v>
      </c>
      <c r="N1477">
        <v>1013</v>
      </c>
      <c r="O1477" t="s">
        <v>831</v>
      </c>
      <c r="P1477" t="s">
        <v>831</v>
      </c>
      <c r="Q1477">
        <v>1</v>
      </c>
      <c r="W1477">
        <v>0</v>
      </c>
      <c r="X1477">
        <v>-1417349443</v>
      </c>
      <c r="Y1477">
        <v>0.47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1</v>
      </c>
      <c r="AJ1477">
        <v>1</v>
      </c>
      <c r="AK1477">
        <v>1</v>
      </c>
      <c r="AL1477">
        <v>1</v>
      </c>
      <c r="AN1477">
        <v>0</v>
      </c>
      <c r="AO1477">
        <v>1</v>
      </c>
      <c r="AP1477">
        <v>0</v>
      </c>
      <c r="AQ1477">
        <v>0</v>
      </c>
      <c r="AR1477">
        <v>0</v>
      </c>
      <c r="AS1477" t="s">
        <v>3</v>
      </c>
      <c r="AT1477">
        <v>0.47</v>
      </c>
      <c r="AU1477" t="s">
        <v>3</v>
      </c>
      <c r="AV1477">
        <v>2</v>
      </c>
      <c r="AW1477">
        <v>2</v>
      </c>
      <c r="AX1477">
        <v>33361145</v>
      </c>
      <c r="AY1477">
        <v>1</v>
      </c>
      <c r="AZ1477">
        <v>2048</v>
      </c>
      <c r="BA1477">
        <v>1830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CX1477">
        <f>Y1477*Source!I1398</f>
        <v>0.1081</v>
      </c>
      <c r="CY1477">
        <f>AD1477</f>
        <v>0</v>
      </c>
      <c r="CZ1477">
        <f>AH1477</f>
        <v>0</v>
      </c>
      <c r="DA1477">
        <f>AL1477</f>
        <v>1</v>
      </c>
      <c r="DB1477">
        <f>ROUND(ROUND(AT1477*CZ1477,2),2)</f>
        <v>0</v>
      </c>
      <c r="DC1477">
        <f>ROUND(ROUND(AT1477*AG1477,2),2)</f>
        <v>0</v>
      </c>
    </row>
    <row r="1478" spans="1:107">
      <c r="A1478">
        <f>ROW(Source!A1398)</f>
        <v>1398</v>
      </c>
      <c r="B1478">
        <v>33304960</v>
      </c>
      <c r="C1478">
        <v>33361134</v>
      </c>
      <c r="D1478">
        <v>31259116</v>
      </c>
      <c r="E1478">
        <v>1</v>
      </c>
      <c r="F1478">
        <v>1</v>
      </c>
      <c r="G1478">
        <v>1</v>
      </c>
      <c r="H1478">
        <v>2</v>
      </c>
      <c r="I1478" t="s">
        <v>897</v>
      </c>
      <c r="J1478" t="s">
        <v>898</v>
      </c>
      <c r="K1478" t="s">
        <v>899</v>
      </c>
      <c r="L1478">
        <v>1368</v>
      </c>
      <c r="N1478">
        <v>1011</v>
      </c>
      <c r="O1478" t="s">
        <v>837</v>
      </c>
      <c r="P1478" t="s">
        <v>837</v>
      </c>
      <c r="Q1478">
        <v>1</v>
      </c>
      <c r="W1478">
        <v>0</v>
      </c>
      <c r="X1478">
        <v>520357435</v>
      </c>
      <c r="Y1478">
        <v>0.34500000000000003</v>
      </c>
      <c r="AA1478">
        <v>0</v>
      </c>
      <c r="AB1478">
        <v>30</v>
      </c>
      <c r="AC1478">
        <v>0</v>
      </c>
      <c r="AD1478">
        <v>0</v>
      </c>
      <c r="AE1478">
        <v>0</v>
      </c>
      <c r="AF1478">
        <v>30</v>
      </c>
      <c r="AG1478">
        <v>0</v>
      </c>
      <c r="AH1478">
        <v>0</v>
      </c>
      <c r="AI1478">
        <v>1</v>
      </c>
      <c r="AJ1478">
        <v>1</v>
      </c>
      <c r="AK1478">
        <v>1</v>
      </c>
      <c r="AL1478">
        <v>1</v>
      </c>
      <c r="AN1478">
        <v>0</v>
      </c>
      <c r="AO1478">
        <v>1</v>
      </c>
      <c r="AP1478">
        <v>1</v>
      </c>
      <c r="AQ1478">
        <v>0</v>
      </c>
      <c r="AR1478">
        <v>0</v>
      </c>
      <c r="AS1478" t="s">
        <v>3</v>
      </c>
      <c r="AT1478">
        <v>0.23</v>
      </c>
      <c r="AU1478" t="s">
        <v>21</v>
      </c>
      <c r="AV1478">
        <v>0</v>
      </c>
      <c r="AW1478">
        <v>2</v>
      </c>
      <c r="AX1478">
        <v>33361146</v>
      </c>
      <c r="AY1478">
        <v>1</v>
      </c>
      <c r="AZ1478">
        <v>0</v>
      </c>
      <c r="BA1478">
        <v>1831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CX1478">
        <f>Y1478*Source!I1398</f>
        <v>7.9350000000000004E-2</v>
      </c>
      <c r="CY1478">
        <f>AB1478</f>
        <v>30</v>
      </c>
      <c r="CZ1478">
        <f>AF1478</f>
        <v>30</v>
      </c>
      <c r="DA1478">
        <f>AJ1478</f>
        <v>1</v>
      </c>
      <c r="DB1478">
        <f>ROUND(((ROUND(AT1478*CZ1478,2)*1.2)*1.25),2)</f>
        <v>10.35</v>
      </c>
      <c r="DC1478">
        <f>ROUND(((ROUND(AT1478*AG1478,2)*1.2)*1.25),2)</f>
        <v>0</v>
      </c>
    </row>
    <row r="1479" spans="1:107">
      <c r="A1479">
        <f>ROW(Source!A1398)</f>
        <v>1398</v>
      </c>
      <c r="B1479">
        <v>33304960</v>
      </c>
      <c r="C1479">
        <v>33361134</v>
      </c>
      <c r="D1479">
        <v>31259879</v>
      </c>
      <c r="E1479">
        <v>1</v>
      </c>
      <c r="F1479">
        <v>1</v>
      </c>
      <c r="G1479">
        <v>1</v>
      </c>
      <c r="H1479">
        <v>2</v>
      </c>
      <c r="I1479" t="s">
        <v>841</v>
      </c>
      <c r="J1479" t="s">
        <v>842</v>
      </c>
      <c r="K1479" t="s">
        <v>843</v>
      </c>
      <c r="L1479">
        <v>1368</v>
      </c>
      <c r="N1479">
        <v>1011</v>
      </c>
      <c r="O1479" t="s">
        <v>837</v>
      </c>
      <c r="P1479" t="s">
        <v>837</v>
      </c>
      <c r="Q1479">
        <v>1</v>
      </c>
      <c r="W1479">
        <v>0</v>
      </c>
      <c r="X1479">
        <v>1372534845</v>
      </c>
      <c r="Y1479">
        <v>0.70499999999999996</v>
      </c>
      <c r="AA1479">
        <v>0</v>
      </c>
      <c r="AB1479">
        <v>65.709999999999994</v>
      </c>
      <c r="AC1479">
        <v>11.6</v>
      </c>
      <c r="AD1479">
        <v>0</v>
      </c>
      <c r="AE1479">
        <v>0</v>
      </c>
      <c r="AF1479">
        <v>65.709999999999994</v>
      </c>
      <c r="AG1479">
        <v>11.6</v>
      </c>
      <c r="AH1479">
        <v>0</v>
      </c>
      <c r="AI1479">
        <v>1</v>
      </c>
      <c r="AJ1479">
        <v>1</v>
      </c>
      <c r="AK1479">
        <v>1</v>
      </c>
      <c r="AL1479">
        <v>1</v>
      </c>
      <c r="AN1479">
        <v>0</v>
      </c>
      <c r="AO1479">
        <v>1</v>
      </c>
      <c r="AP1479">
        <v>1</v>
      </c>
      <c r="AQ1479">
        <v>0</v>
      </c>
      <c r="AR1479">
        <v>0</v>
      </c>
      <c r="AS1479" t="s">
        <v>3</v>
      </c>
      <c r="AT1479">
        <v>0.47</v>
      </c>
      <c r="AU1479" t="s">
        <v>21</v>
      </c>
      <c r="AV1479">
        <v>0</v>
      </c>
      <c r="AW1479">
        <v>2</v>
      </c>
      <c r="AX1479">
        <v>33361147</v>
      </c>
      <c r="AY1479">
        <v>1</v>
      </c>
      <c r="AZ1479">
        <v>0</v>
      </c>
      <c r="BA1479">
        <v>1832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CX1479">
        <f>Y1479*Source!I1398</f>
        <v>0.16214999999999999</v>
      </c>
      <c r="CY1479">
        <f>AB1479</f>
        <v>65.709999999999994</v>
      </c>
      <c r="CZ1479">
        <f>AF1479</f>
        <v>65.709999999999994</v>
      </c>
      <c r="DA1479">
        <f>AJ1479</f>
        <v>1</v>
      </c>
      <c r="DB1479">
        <f>ROUND(((ROUND(AT1479*CZ1479,2)*1.2)*1.25),2)</f>
        <v>46.32</v>
      </c>
      <c r="DC1479">
        <f>ROUND(((ROUND(AT1479*AG1479,2)*1.2)*1.25),2)</f>
        <v>8.18</v>
      </c>
    </row>
    <row r="1480" spans="1:107">
      <c r="A1480">
        <f>ROW(Source!A1398)</f>
        <v>1398</v>
      </c>
      <c r="B1480">
        <v>33304960</v>
      </c>
      <c r="C1480">
        <v>33361134</v>
      </c>
      <c r="D1480">
        <v>31260961</v>
      </c>
      <c r="E1480">
        <v>1</v>
      </c>
      <c r="F1480">
        <v>1</v>
      </c>
      <c r="G1480">
        <v>1</v>
      </c>
      <c r="H1480">
        <v>2</v>
      </c>
      <c r="I1480" t="s">
        <v>900</v>
      </c>
      <c r="J1480" t="s">
        <v>901</v>
      </c>
      <c r="K1480" t="s">
        <v>902</v>
      </c>
      <c r="L1480">
        <v>1368</v>
      </c>
      <c r="N1480">
        <v>1011</v>
      </c>
      <c r="O1480" t="s">
        <v>837</v>
      </c>
      <c r="P1480" t="s">
        <v>837</v>
      </c>
      <c r="Q1480">
        <v>1</v>
      </c>
      <c r="W1480">
        <v>0</v>
      </c>
      <c r="X1480">
        <v>1581354540</v>
      </c>
      <c r="Y1480">
        <v>1.8900000000000001</v>
      </c>
      <c r="AA1480">
        <v>0</v>
      </c>
      <c r="AB1480">
        <v>2.16</v>
      </c>
      <c r="AC1480">
        <v>0</v>
      </c>
      <c r="AD1480">
        <v>0</v>
      </c>
      <c r="AE1480">
        <v>0</v>
      </c>
      <c r="AF1480">
        <v>2.16</v>
      </c>
      <c r="AG1480">
        <v>0</v>
      </c>
      <c r="AH1480">
        <v>0</v>
      </c>
      <c r="AI1480">
        <v>1</v>
      </c>
      <c r="AJ1480">
        <v>1</v>
      </c>
      <c r="AK1480">
        <v>1</v>
      </c>
      <c r="AL1480">
        <v>1</v>
      </c>
      <c r="AN1480">
        <v>0</v>
      </c>
      <c r="AO1480">
        <v>1</v>
      </c>
      <c r="AP1480">
        <v>1</v>
      </c>
      <c r="AQ1480">
        <v>0</v>
      </c>
      <c r="AR1480">
        <v>0</v>
      </c>
      <c r="AS1480" t="s">
        <v>3</v>
      </c>
      <c r="AT1480">
        <v>1.26</v>
      </c>
      <c r="AU1480" t="s">
        <v>21</v>
      </c>
      <c r="AV1480">
        <v>0</v>
      </c>
      <c r="AW1480">
        <v>2</v>
      </c>
      <c r="AX1480">
        <v>33361148</v>
      </c>
      <c r="AY1480">
        <v>1</v>
      </c>
      <c r="AZ1480">
        <v>0</v>
      </c>
      <c r="BA1480">
        <v>1833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CX1480">
        <f>Y1480*Source!I1398</f>
        <v>0.43470000000000003</v>
      </c>
      <c r="CY1480">
        <f>AB1480</f>
        <v>2.16</v>
      </c>
      <c r="CZ1480">
        <f>AF1480</f>
        <v>2.16</v>
      </c>
      <c r="DA1480">
        <f>AJ1480</f>
        <v>1</v>
      </c>
      <c r="DB1480">
        <f>ROUND(((ROUND(AT1480*CZ1480,2)*1.2)*1.25),2)</f>
        <v>4.08</v>
      </c>
      <c r="DC1480">
        <f>ROUND(((ROUND(AT1480*AG1480,2)*1.2)*1.25),2)</f>
        <v>0</v>
      </c>
    </row>
    <row r="1481" spans="1:107">
      <c r="A1481">
        <f>ROW(Source!A1398)</f>
        <v>1398</v>
      </c>
      <c r="B1481">
        <v>33304960</v>
      </c>
      <c r="C1481">
        <v>33361134</v>
      </c>
      <c r="D1481">
        <v>31176145</v>
      </c>
      <c r="E1481">
        <v>1</v>
      </c>
      <c r="F1481">
        <v>1</v>
      </c>
      <c r="G1481">
        <v>1</v>
      </c>
      <c r="H1481">
        <v>3</v>
      </c>
      <c r="I1481" t="s">
        <v>903</v>
      </c>
      <c r="J1481" t="s">
        <v>904</v>
      </c>
      <c r="K1481" t="s">
        <v>905</v>
      </c>
      <c r="L1481">
        <v>1348</v>
      </c>
      <c r="N1481">
        <v>1009</v>
      </c>
      <c r="O1481" t="s">
        <v>32</v>
      </c>
      <c r="P1481" t="s">
        <v>32</v>
      </c>
      <c r="Q1481">
        <v>1000</v>
      </c>
      <c r="W1481">
        <v>0</v>
      </c>
      <c r="X1481">
        <v>1554699552</v>
      </c>
      <c r="Y1481">
        <v>1.26E-2</v>
      </c>
      <c r="AA1481">
        <v>1412.5</v>
      </c>
      <c r="AB1481">
        <v>0</v>
      </c>
      <c r="AC1481">
        <v>0</v>
      </c>
      <c r="AD1481">
        <v>0</v>
      </c>
      <c r="AE1481">
        <v>1412.5</v>
      </c>
      <c r="AF1481">
        <v>0</v>
      </c>
      <c r="AG1481">
        <v>0</v>
      </c>
      <c r="AH1481">
        <v>0</v>
      </c>
      <c r="AI1481">
        <v>1</v>
      </c>
      <c r="AJ1481">
        <v>1</v>
      </c>
      <c r="AK1481">
        <v>1</v>
      </c>
      <c r="AL1481">
        <v>1</v>
      </c>
      <c r="AN1481">
        <v>0</v>
      </c>
      <c r="AO1481">
        <v>1</v>
      </c>
      <c r="AP1481">
        <v>0</v>
      </c>
      <c r="AQ1481">
        <v>0</v>
      </c>
      <c r="AR1481">
        <v>0</v>
      </c>
      <c r="AS1481" t="s">
        <v>3</v>
      </c>
      <c r="AT1481">
        <v>1.26E-2</v>
      </c>
      <c r="AU1481" t="s">
        <v>3</v>
      </c>
      <c r="AV1481">
        <v>0</v>
      </c>
      <c r="AW1481">
        <v>2</v>
      </c>
      <c r="AX1481">
        <v>33361149</v>
      </c>
      <c r="AY1481">
        <v>1</v>
      </c>
      <c r="AZ1481">
        <v>0</v>
      </c>
      <c r="BA1481">
        <v>1834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CX1481">
        <f>Y1481*Source!I1398</f>
        <v>2.898E-3</v>
      </c>
      <c r="CY1481">
        <f>AA1481</f>
        <v>1412.5</v>
      </c>
      <c r="CZ1481">
        <f>AE1481</f>
        <v>1412.5</v>
      </c>
      <c r="DA1481">
        <f>AI1481</f>
        <v>1</v>
      </c>
      <c r="DB1481">
        <f>ROUND(ROUND(AT1481*CZ1481,2),2)</f>
        <v>17.8</v>
      </c>
      <c r="DC1481">
        <f>ROUND(ROUND(AT1481*AG1481,2),2)</f>
        <v>0</v>
      </c>
    </row>
    <row r="1482" spans="1:107">
      <c r="A1482">
        <f>ROW(Source!A1398)</f>
        <v>1398</v>
      </c>
      <c r="B1482">
        <v>33304960</v>
      </c>
      <c r="C1482">
        <v>33361134</v>
      </c>
      <c r="D1482">
        <v>31176252</v>
      </c>
      <c r="E1482">
        <v>1</v>
      </c>
      <c r="F1482">
        <v>1</v>
      </c>
      <c r="G1482">
        <v>1</v>
      </c>
      <c r="H1482">
        <v>3</v>
      </c>
      <c r="I1482" t="s">
        <v>906</v>
      </c>
      <c r="J1482" t="s">
        <v>907</v>
      </c>
      <c r="K1482" t="s">
        <v>908</v>
      </c>
      <c r="L1482">
        <v>1348</v>
      </c>
      <c r="N1482">
        <v>1009</v>
      </c>
      <c r="O1482" t="s">
        <v>32</v>
      </c>
      <c r="P1482" t="s">
        <v>32</v>
      </c>
      <c r="Q1482">
        <v>1000</v>
      </c>
      <c r="W1482">
        <v>0</v>
      </c>
      <c r="X1482">
        <v>136000979</v>
      </c>
      <c r="Y1482">
        <v>0.03</v>
      </c>
      <c r="AA1482">
        <v>3960</v>
      </c>
      <c r="AB1482">
        <v>0</v>
      </c>
      <c r="AC1482">
        <v>0</v>
      </c>
      <c r="AD1482">
        <v>0</v>
      </c>
      <c r="AE1482">
        <v>3960</v>
      </c>
      <c r="AF1482">
        <v>0</v>
      </c>
      <c r="AG1482">
        <v>0</v>
      </c>
      <c r="AH1482">
        <v>0</v>
      </c>
      <c r="AI1482">
        <v>1</v>
      </c>
      <c r="AJ1482">
        <v>1</v>
      </c>
      <c r="AK1482">
        <v>1</v>
      </c>
      <c r="AL1482">
        <v>1</v>
      </c>
      <c r="AN1482">
        <v>0</v>
      </c>
      <c r="AO1482">
        <v>1</v>
      </c>
      <c r="AP1482">
        <v>0</v>
      </c>
      <c r="AQ1482">
        <v>0</v>
      </c>
      <c r="AR1482">
        <v>0</v>
      </c>
      <c r="AS1482" t="s">
        <v>3</v>
      </c>
      <c r="AT1482">
        <v>0.03</v>
      </c>
      <c r="AU1482" t="s">
        <v>3</v>
      </c>
      <c r="AV1482">
        <v>0</v>
      </c>
      <c r="AW1482">
        <v>2</v>
      </c>
      <c r="AX1482">
        <v>33361150</v>
      </c>
      <c r="AY1482">
        <v>1</v>
      </c>
      <c r="AZ1482">
        <v>0</v>
      </c>
      <c r="BA1482">
        <v>1835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CX1482">
        <f>Y1482*Source!I1398</f>
        <v>6.8999999999999999E-3</v>
      </c>
      <c r="CY1482">
        <f>AA1482</f>
        <v>3960</v>
      </c>
      <c r="CZ1482">
        <f>AE1482</f>
        <v>3960</v>
      </c>
      <c r="DA1482">
        <f>AI1482</f>
        <v>1</v>
      </c>
      <c r="DB1482">
        <f>ROUND(ROUND(AT1482*CZ1482,2),2)</f>
        <v>118.8</v>
      </c>
      <c r="DC1482">
        <f>ROUND(ROUND(AT1482*AG1482,2),2)</f>
        <v>0</v>
      </c>
    </row>
    <row r="1483" spans="1:107">
      <c r="A1483">
        <f>ROW(Source!A1398)</f>
        <v>1398</v>
      </c>
      <c r="B1483">
        <v>33304960</v>
      </c>
      <c r="C1483">
        <v>33361134</v>
      </c>
      <c r="D1483">
        <v>31201861</v>
      </c>
      <c r="E1483">
        <v>1</v>
      </c>
      <c r="F1483">
        <v>1</v>
      </c>
      <c r="G1483">
        <v>1</v>
      </c>
      <c r="H1483">
        <v>3</v>
      </c>
      <c r="I1483" t="s">
        <v>909</v>
      </c>
      <c r="J1483" t="s">
        <v>910</v>
      </c>
      <c r="K1483" t="s">
        <v>911</v>
      </c>
      <c r="L1483">
        <v>1348</v>
      </c>
      <c r="N1483">
        <v>1009</v>
      </c>
      <c r="O1483" t="s">
        <v>32</v>
      </c>
      <c r="P1483" t="s">
        <v>32</v>
      </c>
      <c r="Q1483">
        <v>1000</v>
      </c>
      <c r="W1483">
        <v>0</v>
      </c>
      <c r="X1483">
        <v>532254978</v>
      </c>
      <c r="Y1483">
        <v>4.7300000000000002E-2</v>
      </c>
      <c r="AA1483">
        <v>7590</v>
      </c>
      <c r="AB1483">
        <v>0</v>
      </c>
      <c r="AC1483">
        <v>0</v>
      </c>
      <c r="AD1483">
        <v>0</v>
      </c>
      <c r="AE1483">
        <v>7590</v>
      </c>
      <c r="AF1483">
        <v>0</v>
      </c>
      <c r="AG1483">
        <v>0</v>
      </c>
      <c r="AH1483">
        <v>0</v>
      </c>
      <c r="AI1483">
        <v>1</v>
      </c>
      <c r="AJ1483">
        <v>1</v>
      </c>
      <c r="AK1483">
        <v>1</v>
      </c>
      <c r="AL1483">
        <v>1</v>
      </c>
      <c r="AN1483">
        <v>0</v>
      </c>
      <c r="AO1483">
        <v>1</v>
      </c>
      <c r="AP1483">
        <v>0</v>
      </c>
      <c r="AQ1483">
        <v>0</v>
      </c>
      <c r="AR1483">
        <v>0</v>
      </c>
      <c r="AS1483" t="s">
        <v>3</v>
      </c>
      <c r="AT1483">
        <v>4.7300000000000002E-2</v>
      </c>
      <c r="AU1483" t="s">
        <v>3</v>
      </c>
      <c r="AV1483">
        <v>0</v>
      </c>
      <c r="AW1483">
        <v>2</v>
      </c>
      <c r="AX1483">
        <v>33361151</v>
      </c>
      <c r="AY1483">
        <v>1</v>
      </c>
      <c r="AZ1483">
        <v>0</v>
      </c>
      <c r="BA1483">
        <v>1836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CX1483">
        <f>Y1483*Source!I1398</f>
        <v>1.0879000000000002E-2</v>
      </c>
      <c r="CY1483">
        <f>AA1483</f>
        <v>7590</v>
      </c>
      <c r="CZ1483">
        <f>AE1483</f>
        <v>7590</v>
      </c>
      <c r="DA1483">
        <f>AI1483</f>
        <v>1</v>
      </c>
      <c r="DB1483">
        <f>ROUND(ROUND(AT1483*CZ1483,2),2)</f>
        <v>359.01</v>
      </c>
      <c r="DC1483">
        <f>ROUND(ROUND(AT1483*AG1483,2),2)</f>
        <v>0</v>
      </c>
    </row>
    <row r="1484" spans="1:107">
      <c r="A1484">
        <f>ROW(Source!A1398)</f>
        <v>1398</v>
      </c>
      <c r="B1484">
        <v>33304960</v>
      </c>
      <c r="C1484">
        <v>33361134</v>
      </c>
      <c r="D1484">
        <v>31214657</v>
      </c>
      <c r="E1484">
        <v>1</v>
      </c>
      <c r="F1484">
        <v>1</v>
      </c>
      <c r="G1484">
        <v>1</v>
      </c>
      <c r="H1484">
        <v>3</v>
      </c>
      <c r="I1484" t="s">
        <v>912</v>
      </c>
      <c r="J1484" t="s">
        <v>913</v>
      </c>
      <c r="K1484" t="s">
        <v>914</v>
      </c>
      <c r="L1484">
        <v>1348</v>
      </c>
      <c r="N1484">
        <v>1009</v>
      </c>
      <c r="O1484" t="s">
        <v>32</v>
      </c>
      <c r="P1484" t="s">
        <v>32</v>
      </c>
      <c r="Q1484">
        <v>1000</v>
      </c>
      <c r="W1484">
        <v>0</v>
      </c>
      <c r="X1484">
        <v>654489916</v>
      </c>
      <c r="Y1484">
        <v>1.2600000000000001E-3</v>
      </c>
      <c r="AA1484">
        <v>9550.01</v>
      </c>
      <c r="AB1484">
        <v>0</v>
      </c>
      <c r="AC1484">
        <v>0</v>
      </c>
      <c r="AD1484">
        <v>0</v>
      </c>
      <c r="AE1484">
        <v>9550.01</v>
      </c>
      <c r="AF1484">
        <v>0</v>
      </c>
      <c r="AG1484">
        <v>0</v>
      </c>
      <c r="AH1484">
        <v>0</v>
      </c>
      <c r="AI1484">
        <v>1</v>
      </c>
      <c r="AJ1484">
        <v>1</v>
      </c>
      <c r="AK1484">
        <v>1</v>
      </c>
      <c r="AL1484">
        <v>1</v>
      </c>
      <c r="AN1484">
        <v>0</v>
      </c>
      <c r="AO1484">
        <v>1</v>
      </c>
      <c r="AP1484">
        <v>0</v>
      </c>
      <c r="AQ1484">
        <v>0</v>
      </c>
      <c r="AR1484">
        <v>0</v>
      </c>
      <c r="AS1484" t="s">
        <v>3</v>
      </c>
      <c r="AT1484">
        <v>1.2600000000000001E-3</v>
      </c>
      <c r="AU1484" t="s">
        <v>3</v>
      </c>
      <c r="AV1484">
        <v>0</v>
      </c>
      <c r="AW1484">
        <v>2</v>
      </c>
      <c r="AX1484">
        <v>33361153</v>
      </c>
      <c r="AY1484">
        <v>1</v>
      </c>
      <c r="AZ1484">
        <v>0</v>
      </c>
      <c r="BA1484">
        <v>1838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CX1484">
        <f>Y1484*Source!I1398</f>
        <v>2.8980000000000005E-4</v>
      </c>
      <c r="CY1484">
        <f>AA1484</f>
        <v>9550.01</v>
      </c>
      <c r="CZ1484">
        <f>AE1484</f>
        <v>9550.01</v>
      </c>
      <c r="DA1484">
        <f>AI1484</f>
        <v>1</v>
      </c>
      <c r="DB1484">
        <f>ROUND(ROUND(AT1484*CZ1484,2),2)</f>
        <v>12.03</v>
      </c>
      <c r="DC1484">
        <f>ROUND(ROUND(AT1484*AG1484,2),2)</f>
        <v>0</v>
      </c>
    </row>
    <row r="1485" spans="1:107">
      <c r="A1485">
        <f>ROW(Source!A1401)</f>
        <v>1401</v>
      </c>
      <c r="B1485">
        <v>33304975</v>
      </c>
      <c r="C1485">
        <v>33361155</v>
      </c>
      <c r="D1485">
        <v>31172061</v>
      </c>
      <c r="E1485">
        <v>1</v>
      </c>
      <c r="F1485">
        <v>1</v>
      </c>
      <c r="G1485">
        <v>1</v>
      </c>
      <c r="H1485">
        <v>1</v>
      </c>
      <c r="I1485" t="s">
        <v>850</v>
      </c>
      <c r="J1485" t="s">
        <v>3</v>
      </c>
      <c r="K1485" t="s">
        <v>851</v>
      </c>
      <c r="L1485">
        <v>1191</v>
      </c>
      <c r="N1485">
        <v>1013</v>
      </c>
      <c r="O1485" t="s">
        <v>831</v>
      </c>
      <c r="P1485" t="s">
        <v>831</v>
      </c>
      <c r="Q1485">
        <v>1</v>
      </c>
      <c r="W1485">
        <v>0</v>
      </c>
      <c r="X1485">
        <v>-784637506</v>
      </c>
      <c r="Y1485">
        <v>183.51239999999999</v>
      </c>
      <c r="AA1485">
        <v>0</v>
      </c>
      <c r="AB1485">
        <v>0</v>
      </c>
      <c r="AC1485">
        <v>0</v>
      </c>
      <c r="AD1485">
        <v>8.74</v>
      </c>
      <c r="AE1485">
        <v>0</v>
      </c>
      <c r="AF1485">
        <v>0</v>
      </c>
      <c r="AG1485">
        <v>0</v>
      </c>
      <c r="AH1485">
        <v>8.74</v>
      </c>
      <c r="AI1485">
        <v>1</v>
      </c>
      <c r="AJ1485">
        <v>1</v>
      </c>
      <c r="AK1485">
        <v>1</v>
      </c>
      <c r="AL1485">
        <v>1</v>
      </c>
      <c r="AN1485">
        <v>0</v>
      </c>
      <c r="AO1485">
        <v>1</v>
      </c>
      <c r="AP1485">
        <v>1</v>
      </c>
      <c r="AQ1485">
        <v>0</v>
      </c>
      <c r="AR1485">
        <v>0</v>
      </c>
      <c r="AS1485" t="s">
        <v>3</v>
      </c>
      <c r="AT1485">
        <v>132.97999999999999</v>
      </c>
      <c r="AU1485" t="s">
        <v>22</v>
      </c>
      <c r="AV1485">
        <v>1</v>
      </c>
      <c r="AW1485">
        <v>2</v>
      </c>
      <c r="AX1485">
        <v>33361167</v>
      </c>
      <c r="AY1485">
        <v>1</v>
      </c>
      <c r="AZ1485">
        <v>0</v>
      </c>
      <c r="BA1485">
        <v>1839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CX1485">
        <f>Y1485*Source!I1401</f>
        <v>29.361984</v>
      </c>
      <c r="CY1485">
        <f>AD1485</f>
        <v>8.74</v>
      </c>
      <c r="CZ1485">
        <f>AH1485</f>
        <v>8.74</v>
      </c>
      <c r="DA1485">
        <f>AL1485</f>
        <v>1</v>
      </c>
      <c r="DB1485">
        <f>ROUND(((ROUND(AT1485*CZ1485,2)*1.2)*1.15),2)</f>
        <v>1603.91</v>
      </c>
      <c r="DC1485">
        <f>ROUND(((ROUND(AT1485*AG1485,2)*1.2)*1.15),2)</f>
        <v>0</v>
      </c>
    </row>
    <row r="1486" spans="1:107">
      <c r="A1486">
        <f>ROW(Source!A1401)</f>
        <v>1401</v>
      </c>
      <c r="B1486">
        <v>33304975</v>
      </c>
      <c r="C1486">
        <v>33361155</v>
      </c>
      <c r="D1486">
        <v>31172011</v>
      </c>
      <c r="E1486">
        <v>1</v>
      </c>
      <c r="F1486">
        <v>1</v>
      </c>
      <c r="G1486">
        <v>1</v>
      </c>
      <c r="H1486">
        <v>1</v>
      </c>
      <c r="I1486" t="s">
        <v>832</v>
      </c>
      <c r="J1486" t="s">
        <v>3</v>
      </c>
      <c r="K1486" t="s">
        <v>833</v>
      </c>
      <c r="L1486">
        <v>1191</v>
      </c>
      <c r="N1486">
        <v>1013</v>
      </c>
      <c r="O1486" t="s">
        <v>831</v>
      </c>
      <c r="P1486" t="s">
        <v>831</v>
      </c>
      <c r="Q1486">
        <v>1</v>
      </c>
      <c r="W1486">
        <v>0</v>
      </c>
      <c r="X1486">
        <v>-1417349443</v>
      </c>
      <c r="Y1486">
        <v>0.95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1</v>
      </c>
      <c r="AJ1486">
        <v>1</v>
      </c>
      <c r="AK1486">
        <v>1</v>
      </c>
      <c r="AL1486">
        <v>1</v>
      </c>
      <c r="AN1486">
        <v>0</v>
      </c>
      <c r="AO1486">
        <v>1</v>
      </c>
      <c r="AP1486">
        <v>0</v>
      </c>
      <c r="AQ1486">
        <v>0</v>
      </c>
      <c r="AR1486">
        <v>0</v>
      </c>
      <c r="AS1486" t="s">
        <v>3</v>
      </c>
      <c r="AT1486">
        <v>0.95</v>
      </c>
      <c r="AU1486" t="s">
        <v>3</v>
      </c>
      <c r="AV1486">
        <v>2</v>
      </c>
      <c r="AW1486">
        <v>2</v>
      </c>
      <c r="AX1486">
        <v>33361168</v>
      </c>
      <c r="AY1486">
        <v>1</v>
      </c>
      <c r="AZ1486">
        <v>2048</v>
      </c>
      <c r="BA1486">
        <v>1840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CX1486">
        <f>Y1486*Source!I1401</f>
        <v>0.152</v>
      </c>
      <c r="CY1486">
        <f>AD1486</f>
        <v>0</v>
      </c>
      <c r="CZ1486">
        <f>AH1486</f>
        <v>0</v>
      </c>
      <c r="DA1486">
        <f>AL1486</f>
        <v>1</v>
      </c>
      <c r="DB1486">
        <f>ROUND(ROUND(AT1486*CZ1486,2),2)</f>
        <v>0</v>
      </c>
      <c r="DC1486">
        <f>ROUND(ROUND(AT1486*AG1486,2),2)</f>
        <v>0</v>
      </c>
    </row>
    <row r="1487" spans="1:107">
      <c r="A1487">
        <f>ROW(Source!A1401)</f>
        <v>1401</v>
      </c>
      <c r="B1487">
        <v>33304975</v>
      </c>
      <c r="C1487">
        <v>33361155</v>
      </c>
      <c r="D1487">
        <v>31258491</v>
      </c>
      <c r="E1487">
        <v>1</v>
      </c>
      <c r="F1487">
        <v>1</v>
      </c>
      <c r="G1487">
        <v>1</v>
      </c>
      <c r="H1487">
        <v>2</v>
      </c>
      <c r="I1487" t="s">
        <v>834</v>
      </c>
      <c r="J1487" t="s">
        <v>835</v>
      </c>
      <c r="K1487" t="s">
        <v>836</v>
      </c>
      <c r="L1487">
        <v>1368</v>
      </c>
      <c r="N1487">
        <v>1011</v>
      </c>
      <c r="O1487" t="s">
        <v>837</v>
      </c>
      <c r="P1487" t="s">
        <v>837</v>
      </c>
      <c r="Q1487">
        <v>1</v>
      </c>
      <c r="W1487">
        <v>0</v>
      </c>
      <c r="X1487">
        <v>-1718674368</v>
      </c>
      <c r="Y1487">
        <v>0.56999999999999995</v>
      </c>
      <c r="AA1487">
        <v>0</v>
      </c>
      <c r="AB1487">
        <v>111.99</v>
      </c>
      <c r="AC1487">
        <v>13.5</v>
      </c>
      <c r="AD1487">
        <v>0</v>
      </c>
      <c r="AE1487">
        <v>0</v>
      </c>
      <c r="AF1487">
        <v>111.99</v>
      </c>
      <c r="AG1487">
        <v>13.5</v>
      </c>
      <c r="AH1487">
        <v>0</v>
      </c>
      <c r="AI1487">
        <v>1</v>
      </c>
      <c r="AJ1487">
        <v>1</v>
      </c>
      <c r="AK1487">
        <v>1</v>
      </c>
      <c r="AL1487">
        <v>1</v>
      </c>
      <c r="AN1487">
        <v>0</v>
      </c>
      <c r="AO1487">
        <v>1</v>
      </c>
      <c r="AP1487">
        <v>1</v>
      </c>
      <c r="AQ1487">
        <v>0</v>
      </c>
      <c r="AR1487">
        <v>0</v>
      </c>
      <c r="AS1487" t="s">
        <v>3</v>
      </c>
      <c r="AT1487">
        <v>0.38</v>
      </c>
      <c r="AU1487" t="s">
        <v>21</v>
      </c>
      <c r="AV1487">
        <v>0</v>
      </c>
      <c r="AW1487">
        <v>2</v>
      </c>
      <c r="AX1487">
        <v>33361169</v>
      </c>
      <c r="AY1487">
        <v>1</v>
      </c>
      <c r="AZ1487">
        <v>0</v>
      </c>
      <c r="BA1487">
        <v>1841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CX1487">
        <f>Y1487*Source!I1401</f>
        <v>9.1199999999999989E-2</v>
      </c>
      <c r="CY1487">
        <f>AB1487</f>
        <v>111.99</v>
      </c>
      <c r="CZ1487">
        <f>AF1487</f>
        <v>111.99</v>
      </c>
      <c r="DA1487">
        <f>AJ1487</f>
        <v>1</v>
      </c>
      <c r="DB1487">
        <f>ROUND(((ROUND(AT1487*CZ1487,2)*1.2)*1.25),2)</f>
        <v>63.84</v>
      </c>
      <c r="DC1487">
        <f>ROUND(((ROUND(AT1487*AG1487,2)*1.2)*1.25),2)</f>
        <v>7.7</v>
      </c>
    </row>
    <row r="1488" spans="1:107">
      <c r="A1488">
        <f>ROW(Source!A1401)</f>
        <v>1401</v>
      </c>
      <c r="B1488">
        <v>33304975</v>
      </c>
      <c r="C1488">
        <v>33361155</v>
      </c>
      <c r="D1488">
        <v>31258646</v>
      </c>
      <c r="E1488">
        <v>1</v>
      </c>
      <c r="F1488">
        <v>1</v>
      </c>
      <c r="G1488">
        <v>1</v>
      </c>
      <c r="H1488">
        <v>2</v>
      </c>
      <c r="I1488" t="s">
        <v>866</v>
      </c>
      <c r="J1488" t="s">
        <v>867</v>
      </c>
      <c r="K1488" t="s">
        <v>868</v>
      </c>
      <c r="L1488">
        <v>1368</v>
      </c>
      <c r="N1488">
        <v>1011</v>
      </c>
      <c r="O1488" t="s">
        <v>837</v>
      </c>
      <c r="P1488" t="s">
        <v>837</v>
      </c>
      <c r="Q1488">
        <v>1</v>
      </c>
      <c r="W1488">
        <v>0</v>
      </c>
      <c r="X1488">
        <v>-1985289705</v>
      </c>
      <c r="Y1488">
        <v>0.58499999999999996</v>
      </c>
      <c r="AA1488">
        <v>0</v>
      </c>
      <c r="AB1488">
        <v>6.66</v>
      </c>
      <c r="AC1488">
        <v>0</v>
      </c>
      <c r="AD1488">
        <v>0</v>
      </c>
      <c r="AE1488">
        <v>0</v>
      </c>
      <c r="AF1488">
        <v>6.66</v>
      </c>
      <c r="AG1488">
        <v>0</v>
      </c>
      <c r="AH1488">
        <v>0</v>
      </c>
      <c r="AI1488">
        <v>1</v>
      </c>
      <c r="AJ1488">
        <v>1</v>
      </c>
      <c r="AK1488">
        <v>1</v>
      </c>
      <c r="AL1488">
        <v>1</v>
      </c>
      <c r="AN1488">
        <v>0</v>
      </c>
      <c r="AO1488">
        <v>1</v>
      </c>
      <c r="AP1488">
        <v>1</v>
      </c>
      <c r="AQ1488">
        <v>0</v>
      </c>
      <c r="AR1488">
        <v>0</v>
      </c>
      <c r="AS1488" t="s">
        <v>3</v>
      </c>
      <c r="AT1488">
        <v>0.39</v>
      </c>
      <c r="AU1488" t="s">
        <v>21</v>
      </c>
      <c r="AV1488">
        <v>0</v>
      </c>
      <c r="AW1488">
        <v>2</v>
      </c>
      <c r="AX1488">
        <v>33361170</v>
      </c>
      <c r="AY1488">
        <v>1</v>
      </c>
      <c r="AZ1488">
        <v>0</v>
      </c>
      <c r="BA1488">
        <v>1842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CX1488">
        <f>Y1488*Source!I1401</f>
        <v>9.3600000000000003E-2</v>
      </c>
      <c r="CY1488">
        <f>AB1488</f>
        <v>6.66</v>
      </c>
      <c r="CZ1488">
        <f>AF1488</f>
        <v>6.66</v>
      </c>
      <c r="DA1488">
        <f>AJ1488</f>
        <v>1</v>
      </c>
      <c r="DB1488">
        <f>ROUND(((ROUND(AT1488*CZ1488,2)*1.2)*1.25),2)</f>
        <v>3.9</v>
      </c>
      <c r="DC1488">
        <f>ROUND(((ROUND(AT1488*AG1488,2)*1.2)*1.25),2)</f>
        <v>0</v>
      </c>
    </row>
    <row r="1489" spans="1:107">
      <c r="A1489">
        <f>ROW(Source!A1401)</f>
        <v>1401</v>
      </c>
      <c r="B1489">
        <v>33304975</v>
      </c>
      <c r="C1489">
        <v>33361155</v>
      </c>
      <c r="D1489">
        <v>31259879</v>
      </c>
      <c r="E1489">
        <v>1</v>
      </c>
      <c r="F1489">
        <v>1</v>
      </c>
      <c r="G1489">
        <v>1</v>
      </c>
      <c r="H1489">
        <v>2</v>
      </c>
      <c r="I1489" t="s">
        <v>841</v>
      </c>
      <c r="J1489" t="s">
        <v>842</v>
      </c>
      <c r="K1489" t="s">
        <v>843</v>
      </c>
      <c r="L1489">
        <v>1368</v>
      </c>
      <c r="N1489">
        <v>1011</v>
      </c>
      <c r="O1489" t="s">
        <v>837</v>
      </c>
      <c r="P1489" t="s">
        <v>837</v>
      </c>
      <c r="Q1489">
        <v>1</v>
      </c>
      <c r="W1489">
        <v>0</v>
      </c>
      <c r="X1489">
        <v>1372534845</v>
      </c>
      <c r="Y1489">
        <v>0.85499999999999998</v>
      </c>
      <c r="AA1489">
        <v>0</v>
      </c>
      <c r="AB1489">
        <v>65.709999999999994</v>
      </c>
      <c r="AC1489">
        <v>11.6</v>
      </c>
      <c r="AD1489">
        <v>0</v>
      </c>
      <c r="AE1489">
        <v>0</v>
      </c>
      <c r="AF1489">
        <v>65.709999999999994</v>
      </c>
      <c r="AG1489">
        <v>11.6</v>
      </c>
      <c r="AH1489">
        <v>0</v>
      </c>
      <c r="AI1489">
        <v>1</v>
      </c>
      <c r="AJ1489">
        <v>1</v>
      </c>
      <c r="AK1489">
        <v>1</v>
      </c>
      <c r="AL1489">
        <v>1</v>
      </c>
      <c r="AN1489">
        <v>0</v>
      </c>
      <c r="AO1489">
        <v>1</v>
      </c>
      <c r="AP1489">
        <v>1</v>
      </c>
      <c r="AQ1489">
        <v>0</v>
      </c>
      <c r="AR1489">
        <v>0</v>
      </c>
      <c r="AS1489" t="s">
        <v>3</v>
      </c>
      <c r="AT1489">
        <v>0.56999999999999995</v>
      </c>
      <c r="AU1489" t="s">
        <v>21</v>
      </c>
      <c r="AV1489">
        <v>0</v>
      </c>
      <c r="AW1489">
        <v>2</v>
      </c>
      <c r="AX1489">
        <v>33361171</v>
      </c>
      <c r="AY1489">
        <v>1</v>
      </c>
      <c r="AZ1489">
        <v>0</v>
      </c>
      <c r="BA1489">
        <v>1843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CX1489">
        <f>Y1489*Source!I1401</f>
        <v>0.1368</v>
      </c>
      <c r="CY1489">
        <f>AB1489</f>
        <v>65.709999999999994</v>
      </c>
      <c r="CZ1489">
        <f>AF1489</f>
        <v>65.709999999999994</v>
      </c>
      <c r="DA1489">
        <f>AJ1489</f>
        <v>1</v>
      </c>
      <c r="DB1489">
        <f>ROUND(((ROUND(AT1489*CZ1489,2)*1.2)*1.25),2)</f>
        <v>56.18</v>
      </c>
      <c r="DC1489">
        <f>ROUND(((ROUND(AT1489*AG1489,2)*1.2)*1.25),2)</f>
        <v>9.92</v>
      </c>
    </row>
    <row r="1490" spans="1:107">
      <c r="A1490">
        <f>ROW(Source!A1401)</f>
        <v>1401</v>
      </c>
      <c r="B1490">
        <v>33304975</v>
      </c>
      <c r="C1490">
        <v>33361155</v>
      </c>
      <c r="D1490">
        <v>31260100</v>
      </c>
      <c r="E1490">
        <v>1</v>
      </c>
      <c r="F1490">
        <v>1</v>
      </c>
      <c r="G1490">
        <v>1</v>
      </c>
      <c r="H1490">
        <v>2</v>
      </c>
      <c r="I1490" t="s">
        <v>858</v>
      </c>
      <c r="J1490" t="s">
        <v>859</v>
      </c>
      <c r="K1490" t="s">
        <v>860</v>
      </c>
      <c r="L1490">
        <v>1368</v>
      </c>
      <c r="N1490">
        <v>1011</v>
      </c>
      <c r="O1490" t="s">
        <v>837</v>
      </c>
      <c r="P1490" t="s">
        <v>837</v>
      </c>
      <c r="Q1490">
        <v>1</v>
      </c>
      <c r="W1490">
        <v>0</v>
      </c>
      <c r="X1490">
        <v>-353815937</v>
      </c>
      <c r="Y1490">
        <v>2.3099999999999996</v>
      </c>
      <c r="AA1490">
        <v>0</v>
      </c>
      <c r="AB1490">
        <v>8.1</v>
      </c>
      <c r="AC1490">
        <v>0</v>
      </c>
      <c r="AD1490">
        <v>0</v>
      </c>
      <c r="AE1490">
        <v>0</v>
      </c>
      <c r="AF1490">
        <v>8.1</v>
      </c>
      <c r="AG1490">
        <v>0</v>
      </c>
      <c r="AH1490">
        <v>0</v>
      </c>
      <c r="AI1490">
        <v>1</v>
      </c>
      <c r="AJ1490">
        <v>1</v>
      </c>
      <c r="AK1490">
        <v>1</v>
      </c>
      <c r="AL1490">
        <v>1</v>
      </c>
      <c r="AN1490">
        <v>0</v>
      </c>
      <c r="AO1490">
        <v>1</v>
      </c>
      <c r="AP1490">
        <v>1</v>
      </c>
      <c r="AQ1490">
        <v>0</v>
      </c>
      <c r="AR1490">
        <v>0</v>
      </c>
      <c r="AS1490" t="s">
        <v>3</v>
      </c>
      <c r="AT1490">
        <v>1.54</v>
      </c>
      <c r="AU1490" t="s">
        <v>21</v>
      </c>
      <c r="AV1490">
        <v>0</v>
      </c>
      <c r="AW1490">
        <v>2</v>
      </c>
      <c r="AX1490">
        <v>33361172</v>
      </c>
      <c r="AY1490">
        <v>1</v>
      </c>
      <c r="AZ1490">
        <v>0</v>
      </c>
      <c r="BA1490">
        <v>1844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CX1490">
        <f>Y1490*Source!I1401</f>
        <v>0.36959999999999993</v>
      </c>
      <c r="CY1490">
        <f>AB1490</f>
        <v>8.1</v>
      </c>
      <c r="CZ1490">
        <f>AF1490</f>
        <v>8.1</v>
      </c>
      <c r="DA1490">
        <f>AJ1490</f>
        <v>1</v>
      </c>
      <c r="DB1490">
        <f>ROUND(((ROUND(AT1490*CZ1490,2)*1.2)*1.25),2)</f>
        <v>18.71</v>
      </c>
      <c r="DC1490">
        <f>ROUND(((ROUND(AT1490*AG1490,2)*1.2)*1.25),2)</f>
        <v>0</v>
      </c>
    </row>
    <row r="1491" spans="1:107">
      <c r="A1491">
        <f>ROW(Source!A1401)</f>
        <v>1401</v>
      </c>
      <c r="B1491">
        <v>33304975</v>
      </c>
      <c r="C1491">
        <v>33361155</v>
      </c>
      <c r="D1491">
        <v>31178369</v>
      </c>
      <c r="E1491">
        <v>1</v>
      </c>
      <c r="F1491">
        <v>1</v>
      </c>
      <c r="G1491">
        <v>1</v>
      </c>
      <c r="H1491">
        <v>3</v>
      </c>
      <c r="I1491" t="s">
        <v>915</v>
      </c>
      <c r="J1491" t="s">
        <v>916</v>
      </c>
      <c r="K1491" t="s">
        <v>917</v>
      </c>
      <c r="L1491">
        <v>1346</v>
      </c>
      <c r="N1491">
        <v>1009</v>
      </c>
      <c r="O1491" t="s">
        <v>78</v>
      </c>
      <c r="P1491" t="s">
        <v>78</v>
      </c>
      <c r="Q1491">
        <v>1</v>
      </c>
      <c r="W1491">
        <v>0</v>
      </c>
      <c r="X1491">
        <v>1730218770</v>
      </c>
      <c r="Y1491">
        <v>1.58</v>
      </c>
      <c r="AA1491">
        <v>39.020000000000003</v>
      </c>
      <c r="AB1491">
        <v>0</v>
      </c>
      <c r="AC1491">
        <v>0</v>
      </c>
      <c r="AD1491">
        <v>0</v>
      </c>
      <c r="AE1491">
        <v>39.020000000000003</v>
      </c>
      <c r="AF1491">
        <v>0</v>
      </c>
      <c r="AG1491">
        <v>0</v>
      </c>
      <c r="AH1491">
        <v>0</v>
      </c>
      <c r="AI1491">
        <v>1</v>
      </c>
      <c r="AJ1491">
        <v>1</v>
      </c>
      <c r="AK1491">
        <v>1</v>
      </c>
      <c r="AL1491">
        <v>1</v>
      </c>
      <c r="AN1491">
        <v>0</v>
      </c>
      <c r="AO1491">
        <v>1</v>
      </c>
      <c r="AP1491">
        <v>0</v>
      </c>
      <c r="AQ1491">
        <v>0</v>
      </c>
      <c r="AR1491">
        <v>0</v>
      </c>
      <c r="AS1491" t="s">
        <v>3</v>
      </c>
      <c r="AT1491">
        <v>1.58</v>
      </c>
      <c r="AU1491" t="s">
        <v>3</v>
      </c>
      <c r="AV1491">
        <v>0</v>
      </c>
      <c r="AW1491">
        <v>2</v>
      </c>
      <c r="AX1491">
        <v>33361173</v>
      </c>
      <c r="AY1491">
        <v>1</v>
      </c>
      <c r="AZ1491">
        <v>0</v>
      </c>
      <c r="BA1491">
        <v>1845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CX1491">
        <f>Y1491*Source!I1401</f>
        <v>0.25280000000000002</v>
      </c>
      <c r="CY1491">
        <f>AA1491</f>
        <v>39.020000000000003</v>
      </c>
      <c r="CZ1491">
        <f>AE1491</f>
        <v>39.020000000000003</v>
      </c>
      <c r="DA1491">
        <f>AI1491</f>
        <v>1</v>
      </c>
      <c r="DB1491">
        <f>ROUND(ROUND(AT1491*CZ1491,2),2)</f>
        <v>61.65</v>
      </c>
      <c r="DC1491">
        <f>ROUND(ROUND(AT1491*AG1491,2),2)</f>
        <v>0</v>
      </c>
    </row>
    <row r="1492" spans="1:107">
      <c r="A1492">
        <f>ROW(Source!A1401)</f>
        <v>1401</v>
      </c>
      <c r="B1492">
        <v>33304975</v>
      </c>
      <c r="C1492">
        <v>33361155</v>
      </c>
      <c r="D1492">
        <v>31178391</v>
      </c>
      <c r="E1492">
        <v>1</v>
      </c>
      <c r="F1492">
        <v>1</v>
      </c>
      <c r="G1492">
        <v>1</v>
      </c>
      <c r="H1492">
        <v>3</v>
      </c>
      <c r="I1492" t="s">
        <v>921</v>
      </c>
      <c r="J1492" t="s">
        <v>922</v>
      </c>
      <c r="K1492" t="s">
        <v>923</v>
      </c>
      <c r="L1492">
        <v>1346</v>
      </c>
      <c r="N1492">
        <v>1009</v>
      </c>
      <c r="O1492" t="s">
        <v>78</v>
      </c>
      <c r="P1492" t="s">
        <v>78</v>
      </c>
      <c r="Q1492">
        <v>1</v>
      </c>
      <c r="W1492">
        <v>0</v>
      </c>
      <c r="X1492">
        <v>-2124370092</v>
      </c>
      <c r="Y1492">
        <v>8.1999999999999993</v>
      </c>
      <c r="AA1492">
        <v>91.29</v>
      </c>
      <c r="AB1492">
        <v>0</v>
      </c>
      <c r="AC1492">
        <v>0</v>
      </c>
      <c r="AD1492">
        <v>0</v>
      </c>
      <c r="AE1492">
        <v>91.29</v>
      </c>
      <c r="AF1492">
        <v>0</v>
      </c>
      <c r="AG1492">
        <v>0</v>
      </c>
      <c r="AH1492">
        <v>0</v>
      </c>
      <c r="AI1492">
        <v>1</v>
      </c>
      <c r="AJ1492">
        <v>1</v>
      </c>
      <c r="AK1492">
        <v>1</v>
      </c>
      <c r="AL1492">
        <v>1</v>
      </c>
      <c r="AN1492">
        <v>0</v>
      </c>
      <c r="AO1492">
        <v>1</v>
      </c>
      <c r="AP1492">
        <v>0</v>
      </c>
      <c r="AQ1492">
        <v>0</v>
      </c>
      <c r="AR1492">
        <v>0</v>
      </c>
      <c r="AS1492" t="s">
        <v>3</v>
      </c>
      <c r="AT1492">
        <v>8.1999999999999993</v>
      </c>
      <c r="AU1492" t="s">
        <v>3</v>
      </c>
      <c r="AV1492">
        <v>0</v>
      </c>
      <c r="AW1492">
        <v>2</v>
      </c>
      <c r="AX1492">
        <v>33361174</v>
      </c>
      <c r="AY1492">
        <v>1</v>
      </c>
      <c r="AZ1492">
        <v>0</v>
      </c>
      <c r="BA1492">
        <v>1846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CX1492">
        <f>Y1492*Source!I1401</f>
        <v>1.3119999999999998</v>
      </c>
      <c r="CY1492">
        <f>AA1492</f>
        <v>91.29</v>
      </c>
      <c r="CZ1492">
        <f>AE1492</f>
        <v>91.29</v>
      </c>
      <c r="DA1492">
        <f>AI1492</f>
        <v>1</v>
      </c>
      <c r="DB1492">
        <f>ROUND(ROUND(AT1492*CZ1492,2),2)</f>
        <v>748.58</v>
      </c>
      <c r="DC1492">
        <f>ROUND(ROUND(AT1492*AG1492,2),2)</f>
        <v>0</v>
      </c>
    </row>
    <row r="1493" spans="1:107">
      <c r="A1493">
        <f>ROW(Source!A1401)</f>
        <v>1401</v>
      </c>
      <c r="B1493">
        <v>33304975</v>
      </c>
      <c r="C1493">
        <v>33361155</v>
      </c>
      <c r="D1493">
        <v>31179550</v>
      </c>
      <c r="E1493">
        <v>1</v>
      </c>
      <c r="F1493">
        <v>1</v>
      </c>
      <c r="G1493">
        <v>1</v>
      </c>
      <c r="H1493">
        <v>3</v>
      </c>
      <c r="I1493" t="s">
        <v>861</v>
      </c>
      <c r="J1493" t="s">
        <v>862</v>
      </c>
      <c r="K1493" t="s">
        <v>863</v>
      </c>
      <c r="L1493">
        <v>1348</v>
      </c>
      <c r="N1493">
        <v>1009</v>
      </c>
      <c r="O1493" t="s">
        <v>32</v>
      </c>
      <c r="P1493" t="s">
        <v>32</v>
      </c>
      <c r="Q1493">
        <v>1000</v>
      </c>
      <c r="W1493">
        <v>0</v>
      </c>
      <c r="X1493">
        <v>-1068056325</v>
      </c>
      <c r="Y1493">
        <v>3.8999999999999999E-4</v>
      </c>
      <c r="AA1493">
        <v>10362</v>
      </c>
      <c r="AB1493">
        <v>0</v>
      </c>
      <c r="AC1493">
        <v>0</v>
      </c>
      <c r="AD1493">
        <v>0</v>
      </c>
      <c r="AE1493">
        <v>10362</v>
      </c>
      <c r="AF1493">
        <v>0</v>
      </c>
      <c r="AG1493">
        <v>0</v>
      </c>
      <c r="AH1493">
        <v>0</v>
      </c>
      <c r="AI1493">
        <v>1</v>
      </c>
      <c r="AJ1493">
        <v>1</v>
      </c>
      <c r="AK1493">
        <v>1</v>
      </c>
      <c r="AL1493">
        <v>1</v>
      </c>
      <c r="AN1493">
        <v>0</v>
      </c>
      <c r="AO1493">
        <v>1</v>
      </c>
      <c r="AP1493">
        <v>0</v>
      </c>
      <c r="AQ1493">
        <v>0</v>
      </c>
      <c r="AR1493">
        <v>0</v>
      </c>
      <c r="AS1493" t="s">
        <v>3</v>
      </c>
      <c r="AT1493">
        <v>3.8999999999999999E-4</v>
      </c>
      <c r="AU1493" t="s">
        <v>3</v>
      </c>
      <c r="AV1493">
        <v>0</v>
      </c>
      <c r="AW1493">
        <v>2</v>
      </c>
      <c r="AX1493">
        <v>33361175</v>
      </c>
      <c r="AY1493">
        <v>1</v>
      </c>
      <c r="AZ1493">
        <v>0</v>
      </c>
      <c r="BA1493">
        <v>1847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CX1493">
        <f>Y1493*Source!I1401</f>
        <v>6.2399999999999999E-5</v>
      </c>
      <c r="CY1493">
        <f>AA1493</f>
        <v>10362</v>
      </c>
      <c r="CZ1493">
        <f>AE1493</f>
        <v>10362</v>
      </c>
      <c r="DA1493">
        <f>AI1493</f>
        <v>1</v>
      </c>
      <c r="DB1493">
        <f>ROUND(ROUND(AT1493*CZ1493,2),2)</f>
        <v>4.04</v>
      </c>
      <c r="DC1493">
        <f>ROUND(ROUND(AT1493*AG1493,2),2)</f>
        <v>0</v>
      </c>
    </row>
    <row r="1494" spans="1:107">
      <c r="A1494">
        <f>ROW(Source!A1401)</f>
        <v>1401</v>
      </c>
      <c r="B1494">
        <v>33304975</v>
      </c>
      <c r="C1494">
        <v>33361155</v>
      </c>
      <c r="D1494">
        <v>31180727</v>
      </c>
      <c r="E1494">
        <v>1</v>
      </c>
      <c r="F1494">
        <v>1</v>
      </c>
      <c r="G1494">
        <v>1</v>
      </c>
      <c r="H1494">
        <v>3</v>
      </c>
      <c r="I1494" t="s">
        <v>844</v>
      </c>
      <c r="J1494" t="s">
        <v>845</v>
      </c>
      <c r="K1494" t="s">
        <v>846</v>
      </c>
      <c r="L1494">
        <v>1348</v>
      </c>
      <c r="N1494">
        <v>1009</v>
      </c>
      <c r="O1494" t="s">
        <v>32</v>
      </c>
      <c r="P1494" t="s">
        <v>32</v>
      </c>
      <c r="Q1494">
        <v>1000</v>
      </c>
      <c r="W1494">
        <v>0</v>
      </c>
      <c r="X1494">
        <v>-437906794</v>
      </c>
      <c r="Y1494">
        <v>1.0999999999999999E-2</v>
      </c>
      <c r="AA1494">
        <v>9040.01</v>
      </c>
      <c r="AB1494">
        <v>0</v>
      </c>
      <c r="AC1494">
        <v>0</v>
      </c>
      <c r="AD1494">
        <v>0</v>
      </c>
      <c r="AE1494">
        <v>9040.01</v>
      </c>
      <c r="AF1494">
        <v>0</v>
      </c>
      <c r="AG1494">
        <v>0</v>
      </c>
      <c r="AH1494">
        <v>0</v>
      </c>
      <c r="AI1494">
        <v>1</v>
      </c>
      <c r="AJ1494">
        <v>1</v>
      </c>
      <c r="AK1494">
        <v>1</v>
      </c>
      <c r="AL1494">
        <v>1</v>
      </c>
      <c r="AN1494">
        <v>0</v>
      </c>
      <c r="AO1494">
        <v>1</v>
      </c>
      <c r="AP1494">
        <v>0</v>
      </c>
      <c r="AQ1494">
        <v>0</v>
      </c>
      <c r="AR1494">
        <v>0</v>
      </c>
      <c r="AS1494" t="s">
        <v>3</v>
      </c>
      <c r="AT1494">
        <v>1.0999999999999999E-2</v>
      </c>
      <c r="AU1494" t="s">
        <v>3</v>
      </c>
      <c r="AV1494">
        <v>0</v>
      </c>
      <c r="AW1494">
        <v>2</v>
      </c>
      <c r="AX1494">
        <v>33361176</v>
      </c>
      <c r="AY1494">
        <v>1</v>
      </c>
      <c r="AZ1494">
        <v>0</v>
      </c>
      <c r="BA1494">
        <v>1848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CX1494">
        <f>Y1494*Source!I1401</f>
        <v>1.7599999999999998E-3</v>
      </c>
      <c r="CY1494">
        <f>AA1494</f>
        <v>9040.01</v>
      </c>
      <c r="CZ1494">
        <f>AE1494</f>
        <v>9040.01</v>
      </c>
      <c r="DA1494">
        <f>AI1494</f>
        <v>1</v>
      </c>
      <c r="DB1494">
        <f>ROUND(ROUND(AT1494*CZ1494,2),2)</f>
        <v>99.44</v>
      </c>
      <c r="DC1494">
        <f>ROUND(ROUND(AT1494*AG1494,2),2)</f>
        <v>0</v>
      </c>
    </row>
    <row r="1495" spans="1:107">
      <c r="A1495">
        <f>ROW(Source!A1401)</f>
        <v>1401</v>
      </c>
      <c r="B1495">
        <v>33304975</v>
      </c>
      <c r="C1495">
        <v>33361155</v>
      </c>
      <c r="D1495">
        <v>31181610</v>
      </c>
      <c r="E1495">
        <v>1</v>
      </c>
      <c r="F1495">
        <v>1</v>
      </c>
      <c r="G1495">
        <v>1</v>
      </c>
      <c r="H1495">
        <v>3</v>
      </c>
      <c r="I1495" t="s">
        <v>847</v>
      </c>
      <c r="J1495" t="s">
        <v>848</v>
      </c>
      <c r="K1495" t="s">
        <v>849</v>
      </c>
      <c r="L1495">
        <v>1346</v>
      </c>
      <c r="N1495">
        <v>1009</v>
      </c>
      <c r="O1495" t="s">
        <v>78</v>
      </c>
      <c r="P1495" t="s">
        <v>78</v>
      </c>
      <c r="Q1495">
        <v>1</v>
      </c>
      <c r="W1495">
        <v>0</v>
      </c>
      <c r="X1495">
        <v>-731615568</v>
      </c>
      <c r="Y1495">
        <v>7.58</v>
      </c>
      <c r="AA1495">
        <v>23.09</v>
      </c>
      <c r="AB1495">
        <v>0</v>
      </c>
      <c r="AC1495">
        <v>0</v>
      </c>
      <c r="AD1495">
        <v>0</v>
      </c>
      <c r="AE1495">
        <v>23.09</v>
      </c>
      <c r="AF1495">
        <v>0</v>
      </c>
      <c r="AG1495">
        <v>0</v>
      </c>
      <c r="AH1495">
        <v>0</v>
      </c>
      <c r="AI1495">
        <v>1</v>
      </c>
      <c r="AJ1495">
        <v>1</v>
      </c>
      <c r="AK1495">
        <v>1</v>
      </c>
      <c r="AL1495">
        <v>1</v>
      </c>
      <c r="AN1495">
        <v>0</v>
      </c>
      <c r="AO1495">
        <v>1</v>
      </c>
      <c r="AP1495">
        <v>0</v>
      </c>
      <c r="AQ1495">
        <v>0</v>
      </c>
      <c r="AR1495">
        <v>0</v>
      </c>
      <c r="AS1495" t="s">
        <v>3</v>
      </c>
      <c r="AT1495">
        <v>7.58</v>
      </c>
      <c r="AU1495" t="s">
        <v>3</v>
      </c>
      <c r="AV1495">
        <v>0</v>
      </c>
      <c r="AW1495">
        <v>2</v>
      </c>
      <c r="AX1495">
        <v>33361177</v>
      </c>
      <c r="AY1495">
        <v>1</v>
      </c>
      <c r="AZ1495">
        <v>0</v>
      </c>
      <c r="BA1495">
        <v>1849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CX1495">
        <f>Y1495*Source!I1401</f>
        <v>1.2128000000000001</v>
      </c>
      <c r="CY1495">
        <f>AA1495</f>
        <v>23.09</v>
      </c>
      <c r="CZ1495">
        <f>AE1495</f>
        <v>23.09</v>
      </c>
      <c r="DA1495">
        <f>AI1495</f>
        <v>1</v>
      </c>
      <c r="DB1495">
        <f>ROUND(ROUND(AT1495*CZ1495,2),2)</f>
        <v>175.02</v>
      </c>
      <c r="DC1495">
        <f>ROUND(ROUND(AT1495*AG1495,2),2)</f>
        <v>0</v>
      </c>
    </row>
    <row r="1496" spans="1:107">
      <c r="A1496">
        <f>ROW(Source!A1402)</f>
        <v>1402</v>
      </c>
      <c r="B1496">
        <v>33304960</v>
      </c>
      <c r="C1496">
        <v>33361155</v>
      </c>
      <c r="D1496">
        <v>31172061</v>
      </c>
      <c r="E1496">
        <v>1</v>
      </c>
      <c r="F1496">
        <v>1</v>
      </c>
      <c r="G1496">
        <v>1</v>
      </c>
      <c r="H1496">
        <v>1</v>
      </c>
      <c r="I1496" t="s">
        <v>850</v>
      </c>
      <c r="J1496" t="s">
        <v>3</v>
      </c>
      <c r="K1496" t="s">
        <v>851</v>
      </c>
      <c r="L1496">
        <v>1191</v>
      </c>
      <c r="N1496">
        <v>1013</v>
      </c>
      <c r="O1496" t="s">
        <v>831</v>
      </c>
      <c r="P1496" t="s">
        <v>831</v>
      </c>
      <c r="Q1496">
        <v>1</v>
      </c>
      <c r="W1496">
        <v>0</v>
      </c>
      <c r="X1496">
        <v>-784637506</v>
      </c>
      <c r="Y1496">
        <v>183.51239999999999</v>
      </c>
      <c r="AA1496">
        <v>0</v>
      </c>
      <c r="AB1496">
        <v>0</v>
      </c>
      <c r="AC1496">
        <v>0</v>
      </c>
      <c r="AD1496">
        <v>8.74</v>
      </c>
      <c r="AE1496">
        <v>0</v>
      </c>
      <c r="AF1496">
        <v>0</v>
      </c>
      <c r="AG1496">
        <v>0</v>
      </c>
      <c r="AH1496">
        <v>8.74</v>
      </c>
      <c r="AI1496">
        <v>1</v>
      </c>
      <c r="AJ1496">
        <v>1</v>
      </c>
      <c r="AK1496">
        <v>1</v>
      </c>
      <c r="AL1496">
        <v>1</v>
      </c>
      <c r="AN1496">
        <v>0</v>
      </c>
      <c r="AO1496">
        <v>1</v>
      </c>
      <c r="AP1496">
        <v>1</v>
      </c>
      <c r="AQ1496">
        <v>0</v>
      </c>
      <c r="AR1496">
        <v>0</v>
      </c>
      <c r="AS1496" t="s">
        <v>3</v>
      </c>
      <c r="AT1496">
        <v>132.97999999999999</v>
      </c>
      <c r="AU1496" t="s">
        <v>22</v>
      </c>
      <c r="AV1496">
        <v>1</v>
      </c>
      <c r="AW1496">
        <v>2</v>
      </c>
      <c r="AX1496">
        <v>33361167</v>
      </c>
      <c r="AY1496">
        <v>1</v>
      </c>
      <c r="AZ1496">
        <v>0</v>
      </c>
      <c r="BA1496">
        <v>1855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CX1496">
        <f>Y1496*Source!I1402</f>
        <v>29.361984</v>
      </c>
      <c r="CY1496">
        <f>AD1496</f>
        <v>8.74</v>
      </c>
      <c r="CZ1496">
        <f>AH1496</f>
        <v>8.74</v>
      </c>
      <c r="DA1496">
        <f>AL1496</f>
        <v>1</v>
      </c>
      <c r="DB1496">
        <f>ROUND(((ROUND(AT1496*CZ1496,2)*1.2)*1.15),2)</f>
        <v>1603.91</v>
      </c>
      <c r="DC1496">
        <f>ROUND(((ROUND(AT1496*AG1496,2)*1.2)*1.15),2)</f>
        <v>0</v>
      </c>
    </row>
    <row r="1497" spans="1:107">
      <c r="A1497">
        <f>ROW(Source!A1402)</f>
        <v>1402</v>
      </c>
      <c r="B1497">
        <v>33304960</v>
      </c>
      <c r="C1497">
        <v>33361155</v>
      </c>
      <c r="D1497">
        <v>31172011</v>
      </c>
      <c r="E1497">
        <v>1</v>
      </c>
      <c r="F1497">
        <v>1</v>
      </c>
      <c r="G1497">
        <v>1</v>
      </c>
      <c r="H1497">
        <v>1</v>
      </c>
      <c r="I1497" t="s">
        <v>832</v>
      </c>
      <c r="J1497" t="s">
        <v>3</v>
      </c>
      <c r="K1497" t="s">
        <v>833</v>
      </c>
      <c r="L1497">
        <v>1191</v>
      </c>
      <c r="N1497">
        <v>1013</v>
      </c>
      <c r="O1497" t="s">
        <v>831</v>
      </c>
      <c r="P1497" t="s">
        <v>831</v>
      </c>
      <c r="Q1497">
        <v>1</v>
      </c>
      <c r="W1497">
        <v>0</v>
      </c>
      <c r="X1497">
        <v>-1417349443</v>
      </c>
      <c r="Y1497">
        <v>0.95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1</v>
      </c>
      <c r="AJ1497">
        <v>1</v>
      </c>
      <c r="AK1497">
        <v>1</v>
      </c>
      <c r="AL1497">
        <v>1</v>
      </c>
      <c r="AN1497">
        <v>0</v>
      </c>
      <c r="AO1497">
        <v>1</v>
      </c>
      <c r="AP1497">
        <v>0</v>
      </c>
      <c r="AQ1497">
        <v>0</v>
      </c>
      <c r="AR1497">
        <v>0</v>
      </c>
      <c r="AS1497" t="s">
        <v>3</v>
      </c>
      <c r="AT1497">
        <v>0.95</v>
      </c>
      <c r="AU1497" t="s">
        <v>3</v>
      </c>
      <c r="AV1497">
        <v>2</v>
      </c>
      <c r="AW1497">
        <v>2</v>
      </c>
      <c r="AX1497">
        <v>33361168</v>
      </c>
      <c r="AY1497">
        <v>1</v>
      </c>
      <c r="AZ1497">
        <v>2048</v>
      </c>
      <c r="BA1497">
        <v>1856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CX1497">
        <f>Y1497*Source!I1402</f>
        <v>0.152</v>
      </c>
      <c r="CY1497">
        <f>AD1497</f>
        <v>0</v>
      </c>
      <c r="CZ1497">
        <f>AH1497</f>
        <v>0</v>
      </c>
      <c r="DA1497">
        <f>AL1497</f>
        <v>1</v>
      </c>
      <c r="DB1497">
        <f>ROUND(ROUND(AT1497*CZ1497,2),2)</f>
        <v>0</v>
      </c>
      <c r="DC1497">
        <f>ROUND(ROUND(AT1497*AG1497,2),2)</f>
        <v>0</v>
      </c>
    </row>
    <row r="1498" spans="1:107">
      <c r="A1498">
        <f>ROW(Source!A1402)</f>
        <v>1402</v>
      </c>
      <c r="B1498">
        <v>33304960</v>
      </c>
      <c r="C1498">
        <v>33361155</v>
      </c>
      <c r="D1498">
        <v>31258491</v>
      </c>
      <c r="E1498">
        <v>1</v>
      </c>
      <c r="F1498">
        <v>1</v>
      </c>
      <c r="G1498">
        <v>1</v>
      </c>
      <c r="H1498">
        <v>2</v>
      </c>
      <c r="I1498" t="s">
        <v>834</v>
      </c>
      <c r="J1498" t="s">
        <v>835</v>
      </c>
      <c r="K1498" t="s">
        <v>836</v>
      </c>
      <c r="L1498">
        <v>1368</v>
      </c>
      <c r="N1498">
        <v>1011</v>
      </c>
      <c r="O1498" t="s">
        <v>837</v>
      </c>
      <c r="P1498" t="s">
        <v>837</v>
      </c>
      <c r="Q1498">
        <v>1</v>
      </c>
      <c r="W1498">
        <v>0</v>
      </c>
      <c r="X1498">
        <v>-1718674368</v>
      </c>
      <c r="Y1498">
        <v>0.56999999999999995</v>
      </c>
      <c r="AA1498">
        <v>0</v>
      </c>
      <c r="AB1498">
        <v>111.99</v>
      </c>
      <c r="AC1498">
        <v>13.5</v>
      </c>
      <c r="AD1498">
        <v>0</v>
      </c>
      <c r="AE1498">
        <v>0</v>
      </c>
      <c r="AF1498">
        <v>111.99</v>
      </c>
      <c r="AG1498">
        <v>13.5</v>
      </c>
      <c r="AH1498">
        <v>0</v>
      </c>
      <c r="AI1498">
        <v>1</v>
      </c>
      <c r="AJ1498">
        <v>1</v>
      </c>
      <c r="AK1498">
        <v>1</v>
      </c>
      <c r="AL1498">
        <v>1</v>
      </c>
      <c r="AN1498">
        <v>0</v>
      </c>
      <c r="AO1498">
        <v>1</v>
      </c>
      <c r="AP1498">
        <v>1</v>
      </c>
      <c r="AQ1498">
        <v>0</v>
      </c>
      <c r="AR1498">
        <v>0</v>
      </c>
      <c r="AS1498" t="s">
        <v>3</v>
      </c>
      <c r="AT1498">
        <v>0.38</v>
      </c>
      <c r="AU1498" t="s">
        <v>21</v>
      </c>
      <c r="AV1498">
        <v>0</v>
      </c>
      <c r="AW1498">
        <v>2</v>
      </c>
      <c r="AX1498">
        <v>33361169</v>
      </c>
      <c r="AY1498">
        <v>1</v>
      </c>
      <c r="AZ1498">
        <v>0</v>
      </c>
      <c r="BA1498">
        <v>1857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CX1498">
        <f>Y1498*Source!I1402</f>
        <v>9.1199999999999989E-2</v>
      </c>
      <c r="CY1498">
        <f>AB1498</f>
        <v>111.99</v>
      </c>
      <c r="CZ1498">
        <f>AF1498</f>
        <v>111.99</v>
      </c>
      <c r="DA1498">
        <f>AJ1498</f>
        <v>1</v>
      </c>
      <c r="DB1498">
        <f>ROUND(((ROUND(AT1498*CZ1498,2)*1.2)*1.25),2)</f>
        <v>63.84</v>
      </c>
      <c r="DC1498">
        <f>ROUND(((ROUND(AT1498*AG1498,2)*1.2)*1.25),2)</f>
        <v>7.7</v>
      </c>
    </row>
    <row r="1499" spans="1:107">
      <c r="A1499">
        <f>ROW(Source!A1402)</f>
        <v>1402</v>
      </c>
      <c r="B1499">
        <v>33304960</v>
      </c>
      <c r="C1499">
        <v>33361155</v>
      </c>
      <c r="D1499">
        <v>31258646</v>
      </c>
      <c r="E1499">
        <v>1</v>
      </c>
      <c r="F1499">
        <v>1</v>
      </c>
      <c r="G1499">
        <v>1</v>
      </c>
      <c r="H1499">
        <v>2</v>
      </c>
      <c r="I1499" t="s">
        <v>866</v>
      </c>
      <c r="J1499" t="s">
        <v>867</v>
      </c>
      <c r="K1499" t="s">
        <v>868</v>
      </c>
      <c r="L1499">
        <v>1368</v>
      </c>
      <c r="N1499">
        <v>1011</v>
      </c>
      <c r="O1499" t="s">
        <v>837</v>
      </c>
      <c r="P1499" t="s">
        <v>837</v>
      </c>
      <c r="Q1499">
        <v>1</v>
      </c>
      <c r="W1499">
        <v>0</v>
      </c>
      <c r="X1499">
        <v>-1985289705</v>
      </c>
      <c r="Y1499">
        <v>0.58499999999999996</v>
      </c>
      <c r="AA1499">
        <v>0</v>
      </c>
      <c r="AB1499">
        <v>6.66</v>
      </c>
      <c r="AC1499">
        <v>0</v>
      </c>
      <c r="AD1499">
        <v>0</v>
      </c>
      <c r="AE1499">
        <v>0</v>
      </c>
      <c r="AF1499">
        <v>6.66</v>
      </c>
      <c r="AG1499">
        <v>0</v>
      </c>
      <c r="AH1499">
        <v>0</v>
      </c>
      <c r="AI1499">
        <v>1</v>
      </c>
      <c r="AJ1499">
        <v>1</v>
      </c>
      <c r="AK1499">
        <v>1</v>
      </c>
      <c r="AL1499">
        <v>1</v>
      </c>
      <c r="AN1499">
        <v>0</v>
      </c>
      <c r="AO1499">
        <v>1</v>
      </c>
      <c r="AP1499">
        <v>1</v>
      </c>
      <c r="AQ1499">
        <v>0</v>
      </c>
      <c r="AR1499">
        <v>0</v>
      </c>
      <c r="AS1499" t="s">
        <v>3</v>
      </c>
      <c r="AT1499">
        <v>0.39</v>
      </c>
      <c r="AU1499" t="s">
        <v>21</v>
      </c>
      <c r="AV1499">
        <v>0</v>
      </c>
      <c r="AW1499">
        <v>2</v>
      </c>
      <c r="AX1499">
        <v>33361170</v>
      </c>
      <c r="AY1499">
        <v>1</v>
      </c>
      <c r="AZ1499">
        <v>0</v>
      </c>
      <c r="BA1499">
        <v>1858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CX1499">
        <f>Y1499*Source!I1402</f>
        <v>9.3600000000000003E-2</v>
      </c>
      <c r="CY1499">
        <f>AB1499</f>
        <v>6.66</v>
      </c>
      <c r="CZ1499">
        <f>AF1499</f>
        <v>6.66</v>
      </c>
      <c r="DA1499">
        <f>AJ1499</f>
        <v>1</v>
      </c>
      <c r="DB1499">
        <f>ROUND(((ROUND(AT1499*CZ1499,2)*1.2)*1.25),2)</f>
        <v>3.9</v>
      </c>
      <c r="DC1499">
        <f>ROUND(((ROUND(AT1499*AG1499,2)*1.2)*1.25),2)</f>
        <v>0</v>
      </c>
    </row>
    <row r="1500" spans="1:107">
      <c r="A1500">
        <f>ROW(Source!A1402)</f>
        <v>1402</v>
      </c>
      <c r="B1500">
        <v>33304960</v>
      </c>
      <c r="C1500">
        <v>33361155</v>
      </c>
      <c r="D1500">
        <v>31259879</v>
      </c>
      <c r="E1500">
        <v>1</v>
      </c>
      <c r="F1500">
        <v>1</v>
      </c>
      <c r="G1500">
        <v>1</v>
      </c>
      <c r="H1500">
        <v>2</v>
      </c>
      <c r="I1500" t="s">
        <v>841</v>
      </c>
      <c r="J1500" t="s">
        <v>842</v>
      </c>
      <c r="K1500" t="s">
        <v>843</v>
      </c>
      <c r="L1500">
        <v>1368</v>
      </c>
      <c r="N1500">
        <v>1011</v>
      </c>
      <c r="O1500" t="s">
        <v>837</v>
      </c>
      <c r="P1500" t="s">
        <v>837</v>
      </c>
      <c r="Q1500">
        <v>1</v>
      </c>
      <c r="W1500">
        <v>0</v>
      </c>
      <c r="X1500">
        <v>1372534845</v>
      </c>
      <c r="Y1500">
        <v>0.85499999999999998</v>
      </c>
      <c r="AA1500">
        <v>0</v>
      </c>
      <c r="AB1500">
        <v>65.709999999999994</v>
      </c>
      <c r="AC1500">
        <v>11.6</v>
      </c>
      <c r="AD1500">
        <v>0</v>
      </c>
      <c r="AE1500">
        <v>0</v>
      </c>
      <c r="AF1500">
        <v>65.709999999999994</v>
      </c>
      <c r="AG1500">
        <v>11.6</v>
      </c>
      <c r="AH1500">
        <v>0</v>
      </c>
      <c r="AI1500">
        <v>1</v>
      </c>
      <c r="AJ1500">
        <v>1</v>
      </c>
      <c r="AK1500">
        <v>1</v>
      </c>
      <c r="AL1500">
        <v>1</v>
      </c>
      <c r="AN1500">
        <v>0</v>
      </c>
      <c r="AO1500">
        <v>1</v>
      </c>
      <c r="AP1500">
        <v>1</v>
      </c>
      <c r="AQ1500">
        <v>0</v>
      </c>
      <c r="AR1500">
        <v>0</v>
      </c>
      <c r="AS1500" t="s">
        <v>3</v>
      </c>
      <c r="AT1500">
        <v>0.56999999999999995</v>
      </c>
      <c r="AU1500" t="s">
        <v>21</v>
      </c>
      <c r="AV1500">
        <v>0</v>
      </c>
      <c r="AW1500">
        <v>2</v>
      </c>
      <c r="AX1500">
        <v>33361171</v>
      </c>
      <c r="AY1500">
        <v>1</v>
      </c>
      <c r="AZ1500">
        <v>0</v>
      </c>
      <c r="BA1500">
        <v>1859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CX1500">
        <f>Y1500*Source!I1402</f>
        <v>0.1368</v>
      </c>
      <c r="CY1500">
        <f>AB1500</f>
        <v>65.709999999999994</v>
      </c>
      <c r="CZ1500">
        <f>AF1500</f>
        <v>65.709999999999994</v>
      </c>
      <c r="DA1500">
        <f>AJ1500</f>
        <v>1</v>
      </c>
      <c r="DB1500">
        <f>ROUND(((ROUND(AT1500*CZ1500,2)*1.2)*1.25),2)</f>
        <v>56.18</v>
      </c>
      <c r="DC1500">
        <f>ROUND(((ROUND(AT1500*AG1500,2)*1.2)*1.25),2)</f>
        <v>9.92</v>
      </c>
    </row>
    <row r="1501" spans="1:107">
      <c r="A1501">
        <f>ROW(Source!A1402)</f>
        <v>1402</v>
      </c>
      <c r="B1501">
        <v>33304960</v>
      </c>
      <c r="C1501">
        <v>33361155</v>
      </c>
      <c r="D1501">
        <v>31260100</v>
      </c>
      <c r="E1501">
        <v>1</v>
      </c>
      <c r="F1501">
        <v>1</v>
      </c>
      <c r="G1501">
        <v>1</v>
      </c>
      <c r="H1501">
        <v>2</v>
      </c>
      <c r="I1501" t="s">
        <v>858</v>
      </c>
      <c r="J1501" t="s">
        <v>859</v>
      </c>
      <c r="K1501" t="s">
        <v>860</v>
      </c>
      <c r="L1501">
        <v>1368</v>
      </c>
      <c r="N1501">
        <v>1011</v>
      </c>
      <c r="O1501" t="s">
        <v>837</v>
      </c>
      <c r="P1501" t="s">
        <v>837</v>
      </c>
      <c r="Q1501">
        <v>1</v>
      </c>
      <c r="W1501">
        <v>0</v>
      </c>
      <c r="X1501">
        <v>-353815937</v>
      </c>
      <c r="Y1501">
        <v>2.3099999999999996</v>
      </c>
      <c r="AA1501">
        <v>0</v>
      </c>
      <c r="AB1501">
        <v>8.1</v>
      </c>
      <c r="AC1501">
        <v>0</v>
      </c>
      <c r="AD1501">
        <v>0</v>
      </c>
      <c r="AE1501">
        <v>0</v>
      </c>
      <c r="AF1501">
        <v>8.1</v>
      </c>
      <c r="AG1501">
        <v>0</v>
      </c>
      <c r="AH1501">
        <v>0</v>
      </c>
      <c r="AI1501">
        <v>1</v>
      </c>
      <c r="AJ1501">
        <v>1</v>
      </c>
      <c r="AK1501">
        <v>1</v>
      </c>
      <c r="AL1501">
        <v>1</v>
      </c>
      <c r="AN1501">
        <v>0</v>
      </c>
      <c r="AO1501">
        <v>1</v>
      </c>
      <c r="AP1501">
        <v>1</v>
      </c>
      <c r="AQ1501">
        <v>0</v>
      </c>
      <c r="AR1501">
        <v>0</v>
      </c>
      <c r="AS1501" t="s">
        <v>3</v>
      </c>
      <c r="AT1501">
        <v>1.54</v>
      </c>
      <c r="AU1501" t="s">
        <v>21</v>
      </c>
      <c r="AV1501">
        <v>0</v>
      </c>
      <c r="AW1501">
        <v>2</v>
      </c>
      <c r="AX1501">
        <v>33361172</v>
      </c>
      <c r="AY1501">
        <v>1</v>
      </c>
      <c r="AZ1501">
        <v>0</v>
      </c>
      <c r="BA1501">
        <v>1860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CX1501">
        <f>Y1501*Source!I1402</f>
        <v>0.36959999999999993</v>
      </c>
      <c r="CY1501">
        <f>AB1501</f>
        <v>8.1</v>
      </c>
      <c r="CZ1501">
        <f>AF1501</f>
        <v>8.1</v>
      </c>
      <c r="DA1501">
        <f>AJ1501</f>
        <v>1</v>
      </c>
      <c r="DB1501">
        <f>ROUND(((ROUND(AT1501*CZ1501,2)*1.2)*1.25),2)</f>
        <v>18.71</v>
      </c>
      <c r="DC1501">
        <f>ROUND(((ROUND(AT1501*AG1501,2)*1.2)*1.25),2)</f>
        <v>0</v>
      </c>
    </row>
    <row r="1502" spans="1:107">
      <c r="A1502">
        <f>ROW(Source!A1402)</f>
        <v>1402</v>
      </c>
      <c r="B1502">
        <v>33304960</v>
      </c>
      <c r="C1502">
        <v>33361155</v>
      </c>
      <c r="D1502">
        <v>31178369</v>
      </c>
      <c r="E1502">
        <v>1</v>
      </c>
      <c r="F1502">
        <v>1</v>
      </c>
      <c r="G1502">
        <v>1</v>
      </c>
      <c r="H1502">
        <v>3</v>
      </c>
      <c r="I1502" t="s">
        <v>915</v>
      </c>
      <c r="J1502" t="s">
        <v>916</v>
      </c>
      <c r="K1502" t="s">
        <v>917</v>
      </c>
      <c r="L1502">
        <v>1346</v>
      </c>
      <c r="N1502">
        <v>1009</v>
      </c>
      <c r="O1502" t="s">
        <v>78</v>
      </c>
      <c r="P1502" t="s">
        <v>78</v>
      </c>
      <c r="Q1502">
        <v>1</v>
      </c>
      <c r="W1502">
        <v>0</v>
      </c>
      <c r="X1502">
        <v>1730218770</v>
      </c>
      <c r="Y1502">
        <v>1.58</v>
      </c>
      <c r="AA1502">
        <v>39.020000000000003</v>
      </c>
      <c r="AB1502">
        <v>0</v>
      </c>
      <c r="AC1502">
        <v>0</v>
      </c>
      <c r="AD1502">
        <v>0</v>
      </c>
      <c r="AE1502">
        <v>39.020000000000003</v>
      </c>
      <c r="AF1502">
        <v>0</v>
      </c>
      <c r="AG1502">
        <v>0</v>
      </c>
      <c r="AH1502">
        <v>0</v>
      </c>
      <c r="AI1502">
        <v>1</v>
      </c>
      <c r="AJ1502">
        <v>1</v>
      </c>
      <c r="AK1502">
        <v>1</v>
      </c>
      <c r="AL1502">
        <v>1</v>
      </c>
      <c r="AN1502">
        <v>0</v>
      </c>
      <c r="AO1502">
        <v>1</v>
      </c>
      <c r="AP1502">
        <v>0</v>
      </c>
      <c r="AQ1502">
        <v>0</v>
      </c>
      <c r="AR1502">
        <v>0</v>
      </c>
      <c r="AS1502" t="s">
        <v>3</v>
      </c>
      <c r="AT1502">
        <v>1.58</v>
      </c>
      <c r="AU1502" t="s">
        <v>3</v>
      </c>
      <c r="AV1502">
        <v>0</v>
      </c>
      <c r="AW1502">
        <v>2</v>
      </c>
      <c r="AX1502">
        <v>33361173</v>
      </c>
      <c r="AY1502">
        <v>1</v>
      </c>
      <c r="AZ1502">
        <v>0</v>
      </c>
      <c r="BA1502">
        <v>1861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CX1502">
        <f>Y1502*Source!I1402</f>
        <v>0.25280000000000002</v>
      </c>
      <c r="CY1502">
        <f>AA1502</f>
        <v>39.020000000000003</v>
      </c>
      <c r="CZ1502">
        <f>AE1502</f>
        <v>39.020000000000003</v>
      </c>
      <c r="DA1502">
        <f>AI1502</f>
        <v>1</v>
      </c>
      <c r="DB1502">
        <f>ROUND(ROUND(AT1502*CZ1502,2),2)</f>
        <v>61.65</v>
      </c>
      <c r="DC1502">
        <f>ROUND(ROUND(AT1502*AG1502,2),2)</f>
        <v>0</v>
      </c>
    </row>
    <row r="1503" spans="1:107">
      <c r="A1503">
        <f>ROW(Source!A1402)</f>
        <v>1402</v>
      </c>
      <c r="B1503">
        <v>33304960</v>
      </c>
      <c r="C1503">
        <v>33361155</v>
      </c>
      <c r="D1503">
        <v>31178391</v>
      </c>
      <c r="E1503">
        <v>1</v>
      </c>
      <c r="F1503">
        <v>1</v>
      </c>
      <c r="G1503">
        <v>1</v>
      </c>
      <c r="H1503">
        <v>3</v>
      </c>
      <c r="I1503" t="s">
        <v>921</v>
      </c>
      <c r="J1503" t="s">
        <v>922</v>
      </c>
      <c r="K1503" t="s">
        <v>923</v>
      </c>
      <c r="L1503">
        <v>1346</v>
      </c>
      <c r="N1503">
        <v>1009</v>
      </c>
      <c r="O1503" t="s">
        <v>78</v>
      </c>
      <c r="P1503" t="s">
        <v>78</v>
      </c>
      <c r="Q1503">
        <v>1</v>
      </c>
      <c r="W1503">
        <v>0</v>
      </c>
      <c r="X1503">
        <v>-2124370092</v>
      </c>
      <c r="Y1503">
        <v>8.1999999999999993</v>
      </c>
      <c r="AA1503">
        <v>91.29</v>
      </c>
      <c r="AB1503">
        <v>0</v>
      </c>
      <c r="AC1503">
        <v>0</v>
      </c>
      <c r="AD1503">
        <v>0</v>
      </c>
      <c r="AE1503">
        <v>91.29</v>
      </c>
      <c r="AF1503">
        <v>0</v>
      </c>
      <c r="AG1503">
        <v>0</v>
      </c>
      <c r="AH1503">
        <v>0</v>
      </c>
      <c r="AI1503">
        <v>1</v>
      </c>
      <c r="AJ1503">
        <v>1</v>
      </c>
      <c r="AK1503">
        <v>1</v>
      </c>
      <c r="AL1503">
        <v>1</v>
      </c>
      <c r="AN1503">
        <v>0</v>
      </c>
      <c r="AO1503">
        <v>1</v>
      </c>
      <c r="AP1503">
        <v>0</v>
      </c>
      <c r="AQ1503">
        <v>0</v>
      </c>
      <c r="AR1503">
        <v>0</v>
      </c>
      <c r="AS1503" t="s">
        <v>3</v>
      </c>
      <c r="AT1503">
        <v>8.1999999999999993</v>
      </c>
      <c r="AU1503" t="s">
        <v>3</v>
      </c>
      <c r="AV1503">
        <v>0</v>
      </c>
      <c r="AW1503">
        <v>2</v>
      </c>
      <c r="AX1503">
        <v>33361174</v>
      </c>
      <c r="AY1503">
        <v>1</v>
      </c>
      <c r="AZ1503">
        <v>0</v>
      </c>
      <c r="BA1503">
        <v>1862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CX1503">
        <f>Y1503*Source!I1402</f>
        <v>1.3119999999999998</v>
      </c>
      <c r="CY1503">
        <f>AA1503</f>
        <v>91.29</v>
      </c>
      <c r="CZ1503">
        <f>AE1503</f>
        <v>91.29</v>
      </c>
      <c r="DA1503">
        <f>AI1503</f>
        <v>1</v>
      </c>
      <c r="DB1503">
        <f>ROUND(ROUND(AT1503*CZ1503,2),2)</f>
        <v>748.58</v>
      </c>
      <c r="DC1503">
        <f>ROUND(ROUND(AT1503*AG1503,2),2)</f>
        <v>0</v>
      </c>
    </row>
    <row r="1504" spans="1:107">
      <c r="A1504">
        <f>ROW(Source!A1402)</f>
        <v>1402</v>
      </c>
      <c r="B1504">
        <v>33304960</v>
      </c>
      <c r="C1504">
        <v>33361155</v>
      </c>
      <c r="D1504">
        <v>31179550</v>
      </c>
      <c r="E1504">
        <v>1</v>
      </c>
      <c r="F1504">
        <v>1</v>
      </c>
      <c r="G1504">
        <v>1</v>
      </c>
      <c r="H1504">
        <v>3</v>
      </c>
      <c r="I1504" t="s">
        <v>861</v>
      </c>
      <c r="J1504" t="s">
        <v>862</v>
      </c>
      <c r="K1504" t="s">
        <v>863</v>
      </c>
      <c r="L1504">
        <v>1348</v>
      </c>
      <c r="N1504">
        <v>1009</v>
      </c>
      <c r="O1504" t="s">
        <v>32</v>
      </c>
      <c r="P1504" t="s">
        <v>32</v>
      </c>
      <c r="Q1504">
        <v>1000</v>
      </c>
      <c r="W1504">
        <v>0</v>
      </c>
      <c r="X1504">
        <v>-1068056325</v>
      </c>
      <c r="Y1504">
        <v>3.8999999999999999E-4</v>
      </c>
      <c r="AA1504">
        <v>10362</v>
      </c>
      <c r="AB1504">
        <v>0</v>
      </c>
      <c r="AC1504">
        <v>0</v>
      </c>
      <c r="AD1504">
        <v>0</v>
      </c>
      <c r="AE1504">
        <v>10362</v>
      </c>
      <c r="AF1504">
        <v>0</v>
      </c>
      <c r="AG1504">
        <v>0</v>
      </c>
      <c r="AH1504">
        <v>0</v>
      </c>
      <c r="AI1504">
        <v>1</v>
      </c>
      <c r="AJ1504">
        <v>1</v>
      </c>
      <c r="AK1504">
        <v>1</v>
      </c>
      <c r="AL1504">
        <v>1</v>
      </c>
      <c r="AN1504">
        <v>0</v>
      </c>
      <c r="AO1504">
        <v>1</v>
      </c>
      <c r="AP1504">
        <v>0</v>
      </c>
      <c r="AQ1504">
        <v>0</v>
      </c>
      <c r="AR1504">
        <v>0</v>
      </c>
      <c r="AS1504" t="s">
        <v>3</v>
      </c>
      <c r="AT1504">
        <v>3.8999999999999999E-4</v>
      </c>
      <c r="AU1504" t="s">
        <v>3</v>
      </c>
      <c r="AV1504">
        <v>0</v>
      </c>
      <c r="AW1504">
        <v>2</v>
      </c>
      <c r="AX1504">
        <v>33361175</v>
      </c>
      <c r="AY1504">
        <v>1</v>
      </c>
      <c r="AZ1504">
        <v>0</v>
      </c>
      <c r="BA1504">
        <v>1863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CX1504">
        <f>Y1504*Source!I1402</f>
        <v>6.2399999999999999E-5</v>
      </c>
      <c r="CY1504">
        <f>AA1504</f>
        <v>10362</v>
      </c>
      <c r="CZ1504">
        <f>AE1504</f>
        <v>10362</v>
      </c>
      <c r="DA1504">
        <f>AI1504</f>
        <v>1</v>
      </c>
      <c r="DB1504">
        <f>ROUND(ROUND(AT1504*CZ1504,2),2)</f>
        <v>4.04</v>
      </c>
      <c r="DC1504">
        <f>ROUND(ROUND(AT1504*AG1504,2),2)</f>
        <v>0</v>
      </c>
    </row>
    <row r="1505" spans="1:107">
      <c r="A1505">
        <f>ROW(Source!A1402)</f>
        <v>1402</v>
      </c>
      <c r="B1505">
        <v>33304960</v>
      </c>
      <c r="C1505">
        <v>33361155</v>
      </c>
      <c r="D1505">
        <v>31180727</v>
      </c>
      <c r="E1505">
        <v>1</v>
      </c>
      <c r="F1505">
        <v>1</v>
      </c>
      <c r="G1505">
        <v>1</v>
      </c>
      <c r="H1505">
        <v>3</v>
      </c>
      <c r="I1505" t="s">
        <v>844</v>
      </c>
      <c r="J1505" t="s">
        <v>845</v>
      </c>
      <c r="K1505" t="s">
        <v>846</v>
      </c>
      <c r="L1505">
        <v>1348</v>
      </c>
      <c r="N1505">
        <v>1009</v>
      </c>
      <c r="O1505" t="s">
        <v>32</v>
      </c>
      <c r="P1505" t="s">
        <v>32</v>
      </c>
      <c r="Q1505">
        <v>1000</v>
      </c>
      <c r="W1505">
        <v>0</v>
      </c>
      <c r="X1505">
        <v>-437906794</v>
      </c>
      <c r="Y1505">
        <v>1.0999999999999999E-2</v>
      </c>
      <c r="AA1505">
        <v>9040.01</v>
      </c>
      <c r="AB1505">
        <v>0</v>
      </c>
      <c r="AC1505">
        <v>0</v>
      </c>
      <c r="AD1505">
        <v>0</v>
      </c>
      <c r="AE1505">
        <v>9040.01</v>
      </c>
      <c r="AF1505">
        <v>0</v>
      </c>
      <c r="AG1505">
        <v>0</v>
      </c>
      <c r="AH1505">
        <v>0</v>
      </c>
      <c r="AI1505">
        <v>1</v>
      </c>
      <c r="AJ1505">
        <v>1</v>
      </c>
      <c r="AK1505">
        <v>1</v>
      </c>
      <c r="AL1505">
        <v>1</v>
      </c>
      <c r="AN1505">
        <v>0</v>
      </c>
      <c r="AO1505">
        <v>1</v>
      </c>
      <c r="AP1505">
        <v>0</v>
      </c>
      <c r="AQ1505">
        <v>0</v>
      </c>
      <c r="AR1505">
        <v>0</v>
      </c>
      <c r="AS1505" t="s">
        <v>3</v>
      </c>
      <c r="AT1505">
        <v>1.0999999999999999E-2</v>
      </c>
      <c r="AU1505" t="s">
        <v>3</v>
      </c>
      <c r="AV1505">
        <v>0</v>
      </c>
      <c r="AW1505">
        <v>2</v>
      </c>
      <c r="AX1505">
        <v>33361176</v>
      </c>
      <c r="AY1505">
        <v>1</v>
      </c>
      <c r="AZ1505">
        <v>0</v>
      </c>
      <c r="BA1505">
        <v>1864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CX1505">
        <f>Y1505*Source!I1402</f>
        <v>1.7599999999999998E-3</v>
      </c>
      <c r="CY1505">
        <f>AA1505</f>
        <v>9040.01</v>
      </c>
      <c r="CZ1505">
        <f>AE1505</f>
        <v>9040.01</v>
      </c>
      <c r="DA1505">
        <f>AI1505</f>
        <v>1</v>
      </c>
      <c r="DB1505">
        <f>ROUND(ROUND(AT1505*CZ1505,2),2)</f>
        <v>99.44</v>
      </c>
      <c r="DC1505">
        <f>ROUND(ROUND(AT1505*AG1505,2),2)</f>
        <v>0</v>
      </c>
    </row>
    <row r="1506" spans="1:107">
      <c r="A1506">
        <f>ROW(Source!A1402)</f>
        <v>1402</v>
      </c>
      <c r="B1506">
        <v>33304960</v>
      </c>
      <c r="C1506">
        <v>33361155</v>
      </c>
      <c r="D1506">
        <v>31181610</v>
      </c>
      <c r="E1506">
        <v>1</v>
      </c>
      <c r="F1506">
        <v>1</v>
      </c>
      <c r="G1506">
        <v>1</v>
      </c>
      <c r="H1506">
        <v>3</v>
      </c>
      <c r="I1506" t="s">
        <v>847</v>
      </c>
      <c r="J1506" t="s">
        <v>848</v>
      </c>
      <c r="K1506" t="s">
        <v>849</v>
      </c>
      <c r="L1506">
        <v>1346</v>
      </c>
      <c r="N1506">
        <v>1009</v>
      </c>
      <c r="O1506" t="s">
        <v>78</v>
      </c>
      <c r="P1506" t="s">
        <v>78</v>
      </c>
      <c r="Q1506">
        <v>1</v>
      </c>
      <c r="W1506">
        <v>0</v>
      </c>
      <c r="X1506">
        <v>-731615568</v>
      </c>
      <c r="Y1506">
        <v>7.58</v>
      </c>
      <c r="AA1506">
        <v>23.09</v>
      </c>
      <c r="AB1506">
        <v>0</v>
      </c>
      <c r="AC1506">
        <v>0</v>
      </c>
      <c r="AD1506">
        <v>0</v>
      </c>
      <c r="AE1506">
        <v>23.09</v>
      </c>
      <c r="AF1506">
        <v>0</v>
      </c>
      <c r="AG1506">
        <v>0</v>
      </c>
      <c r="AH1506">
        <v>0</v>
      </c>
      <c r="AI1506">
        <v>1</v>
      </c>
      <c r="AJ1506">
        <v>1</v>
      </c>
      <c r="AK1506">
        <v>1</v>
      </c>
      <c r="AL1506">
        <v>1</v>
      </c>
      <c r="AN1506">
        <v>0</v>
      </c>
      <c r="AO1506">
        <v>1</v>
      </c>
      <c r="AP1506">
        <v>0</v>
      </c>
      <c r="AQ1506">
        <v>0</v>
      </c>
      <c r="AR1506">
        <v>0</v>
      </c>
      <c r="AS1506" t="s">
        <v>3</v>
      </c>
      <c r="AT1506">
        <v>7.58</v>
      </c>
      <c r="AU1506" t="s">
        <v>3</v>
      </c>
      <c r="AV1506">
        <v>0</v>
      </c>
      <c r="AW1506">
        <v>2</v>
      </c>
      <c r="AX1506">
        <v>33361177</v>
      </c>
      <c r="AY1506">
        <v>1</v>
      </c>
      <c r="AZ1506">
        <v>0</v>
      </c>
      <c r="BA1506">
        <v>1865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CX1506">
        <f>Y1506*Source!I1402</f>
        <v>1.2128000000000001</v>
      </c>
      <c r="CY1506">
        <f>AA1506</f>
        <v>23.09</v>
      </c>
      <c r="CZ1506">
        <f>AE1506</f>
        <v>23.09</v>
      </c>
      <c r="DA1506">
        <f>AI1506</f>
        <v>1</v>
      </c>
      <c r="DB1506">
        <f>ROUND(ROUND(AT1506*CZ1506,2),2)</f>
        <v>175.02</v>
      </c>
      <c r="DC1506">
        <f>ROUND(ROUND(AT1506*AG1506,2),2)</f>
        <v>0</v>
      </c>
    </row>
    <row r="1507" spans="1:107">
      <c r="A1507">
        <f>ROW(Source!A1405)</f>
        <v>1405</v>
      </c>
      <c r="B1507">
        <v>33304975</v>
      </c>
      <c r="C1507">
        <v>33361184</v>
      </c>
      <c r="D1507">
        <v>31172061</v>
      </c>
      <c r="E1507">
        <v>1</v>
      </c>
      <c r="F1507">
        <v>1</v>
      </c>
      <c r="G1507">
        <v>1</v>
      </c>
      <c r="H1507">
        <v>1</v>
      </c>
      <c r="I1507" t="s">
        <v>850</v>
      </c>
      <c r="J1507" t="s">
        <v>3</v>
      </c>
      <c r="K1507" t="s">
        <v>851</v>
      </c>
      <c r="L1507">
        <v>1191</v>
      </c>
      <c r="N1507">
        <v>1013</v>
      </c>
      <c r="O1507" t="s">
        <v>831</v>
      </c>
      <c r="P1507" t="s">
        <v>831</v>
      </c>
      <c r="Q1507">
        <v>1</v>
      </c>
      <c r="W1507">
        <v>0</v>
      </c>
      <c r="X1507">
        <v>-784637506</v>
      </c>
      <c r="Y1507">
        <v>111.61439999999999</v>
      </c>
      <c r="AA1507">
        <v>0</v>
      </c>
      <c r="AB1507">
        <v>0</v>
      </c>
      <c r="AC1507">
        <v>0</v>
      </c>
      <c r="AD1507">
        <v>8.74</v>
      </c>
      <c r="AE1507">
        <v>0</v>
      </c>
      <c r="AF1507">
        <v>0</v>
      </c>
      <c r="AG1507">
        <v>0</v>
      </c>
      <c r="AH1507">
        <v>8.74</v>
      </c>
      <c r="AI1507">
        <v>1</v>
      </c>
      <c r="AJ1507">
        <v>1</v>
      </c>
      <c r="AK1507">
        <v>1</v>
      </c>
      <c r="AL1507">
        <v>1</v>
      </c>
      <c r="AN1507">
        <v>0</v>
      </c>
      <c r="AO1507">
        <v>1</v>
      </c>
      <c r="AP1507">
        <v>1</v>
      </c>
      <c r="AQ1507">
        <v>0</v>
      </c>
      <c r="AR1507">
        <v>0</v>
      </c>
      <c r="AS1507" t="s">
        <v>3</v>
      </c>
      <c r="AT1507">
        <v>80.88</v>
      </c>
      <c r="AU1507" t="s">
        <v>22</v>
      </c>
      <c r="AV1507">
        <v>1</v>
      </c>
      <c r="AW1507">
        <v>2</v>
      </c>
      <c r="AX1507">
        <v>33361196</v>
      </c>
      <c r="AY1507">
        <v>1</v>
      </c>
      <c r="AZ1507">
        <v>0</v>
      </c>
      <c r="BA1507">
        <v>1871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CX1507">
        <f>Y1507*Source!I1405</f>
        <v>4.2056305919999994</v>
      </c>
      <c r="CY1507">
        <f>AD1507</f>
        <v>8.74</v>
      </c>
      <c r="CZ1507">
        <f>AH1507</f>
        <v>8.74</v>
      </c>
      <c r="DA1507">
        <f>AL1507</f>
        <v>1</v>
      </c>
      <c r="DB1507">
        <f>ROUND(((ROUND(AT1507*CZ1507,2)*1.2)*1.15),2)</f>
        <v>975.51</v>
      </c>
      <c r="DC1507">
        <f>ROUND(((ROUND(AT1507*AG1507,2)*1.2)*1.15),2)</f>
        <v>0</v>
      </c>
    </row>
    <row r="1508" spans="1:107">
      <c r="A1508">
        <f>ROW(Source!A1405)</f>
        <v>1405</v>
      </c>
      <c r="B1508">
        <v>33304975</v>
      </c>
      <c r="C1508">
        <v>33361184</v>
      </c>
      <c r="D1508">
        <v>31172011</v>
      </c>
      <c r="E1508">
        <v>1</v>
      </c>
      <c r="F1508">
        <v>1</v>
      </c>
      <c r="G1508">
        <v>1</v>
      </c>
      <c r="H1508">
        <v>1</v>
      </c>
      <c r="I1508" t="s">
        <v>832</v>
      </c>
      <c r="J1508" t="s">
        <v>3</v>
      </c>
      <c r="K1508" t="s">
        <v>833</v>
      </c>
      <c r="L1508">
        <v>1191</v>
      </c>
      <c r="N1508">
        <v>1013</v>
      </c>
      <c r="O1508" t="s">
        <v>831</v>
      </c>
      <c r="P1508" t="s">
        <v>831</v>
      </c>
      <c r="Q1508">
        <v>1</v>
      </c>
      <c r="W1508">
        <v>0</v>
      </c>
      <c r="X1508">
        <v>-1417349443</v>
      </c>
      <c r="Y1508">
        <v>0.69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1</v>
      </c>
      <c r="AJ1508">
        <v>1</v>
      </c>
      <c r="AK1508">
        <v>1</v>
      </c>
      <c r="AL1508">
        <v>1</v>
      </c>
      <c r="AN1508">
        <v>0</v>
      </c>
      <c r="AO1508">
        <v>1</v>
      </c>
      <c r="AP1508">
        <v>0</v>
      </c>
      <c r="AQ1508">
        <v>0</v>
      </c>
      <c r="AR1508">
        <v>0</v>
      </c>
      <c r="AS1508" t="s">
        <v>3</v>
      </c>
      <c r="AT1508">
        <v>0.69</v>
      </c>
      <c r="AU1508" t="s">
        <v>3</v>
      </c>
      <c r="AV1508">
        <v>2</v>
      </c>
      <c r="AW1508">
        <v>2</v>
      </c>
      <c r="AX1508">
        <v>33361197</v>
      </c>
      <c r="AY1508">
        <v>1</v>
      </c>
      <c r="AZ1508">
        <v>2048</v>
      </c>
      <c r="BA1508">
        <v>1872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CX1508">
        <f>Y1508*Source!I1405</f>
        <v>2.5999199999999997E-2</v>
      </c>
      <c r="CY1508">
        <f>AD1508</f>
        <v>0</v>
      </c>
      <c r="CZ1508">
        <f>AH1508</f>
        <v>0</v>
      </c>
      <c r="DA1508">
        <f>AL1508</f>
        <v>1</v>
      </c>
      <c r="DB1508">
        <f>ROUND(ROUND(AT1508*CZ1508,2),2)</f>
        <v>0</v>
      </c>
      <c r="DC1508">
        <f>ROUND(ROUND(AT1508*AG1508,2),2)</f>
        <v>0</v>
      </c>
    </row>
    <row r="1509" spans="1:107">
      <c r="A1509">
        <f>ROW(Source!A1405)</f>
        <v>1405</v>
      </c>
      <c r="B1509">
        <v>33304975</v>
      </c>
      <c r="C1509">
        <v>33361184</v>
      </c>
      <c r="D1509">
        <v>31258491</v>
      </c>
      <c r="E1509">
        <v>1</v>
      </c>
      <c r="F1509">
        <v>1</v>
      </c>
      <c r="G1509">
        <v>1</v>
      </c>
      <c r="H1509">
        <v>2</v>
      </c>
      <c r="I1509" t="s">
        <v>834</v>
      </c>
      <c r="J1509" t="s">
        <v>835</v>
      </c>
      <c r="K1509" t="s">
        <v>836</v>
      </c>
      <c r="L1509">
        <v>1368</v>
      </c>
      <c r="N1509">
        <v>1011</v>
      </c>
      <c r="O1509" t="s">
        <v>837</v>
      </c>
      <c r="P1509" t="s">
        <v>837</v>
      </c>
      <c r="Q1509">
        <v>1</v>
      </c>
      <c r="W1509">
        <v>0</v>
      </c>
      <c r="X1509">
        <v>-1718674368</v>
      </c>
      <c r="Y1509">
        <v>0.42000000000000004</v>
      </c>
      <c r="AA1509">
        <v>0</v>
      </c>
      <c r="AB1509">
        <v>111.99</v>
      </c>
      <c r="AC1509">
        <v>13.5</v>
      </c>
      <c r="AD1509">
        <v>0</v>
      </c>
      <c r="AE1509">
        <v>0</v>
      </c>
      <c r="AF1509">
        <v>111.99</v>
      </c>
      <c r="AG1509">
        <v>13.5</v>
      </c>
      <c r="AH1509">
        <v>0</v>
      </c>
      <c r="AI1509">
        <v>1</v>
      </c>
      <c r="AJ1509">
        <v>1</v>
      </c>
      <c r="AK1509">
        <v>1</v>
      </c>
      <c r="AL1509">
        <v>1</v>
      </c>
      <c r="AN1509">
        <v>0</v>
      </c>
      <c r="AO1509">
        <v>1</v>
      </c>
      <c r="AP1509">
        <v>1</v>
      </c>
      <c r="AQ1509">
        <v>0</v>
      </c>
      <c r="AR1509">
        <v>0</v>
      </c>
      <c r="AS1509" t="s">
        <v>3</v>
      </c>
      <c r="AT1509">
        <v>0.28000000000000003</v>
      </c>
      <c r="AU1509" t="s">
        <v>21</v>
      </c>
      <c r="AV1509">
        <v>0</v>
      </c>
      <c r="AW1509">
        <v>2</v>
      </c>
      <c r="AX1509">
        <v>33361198</v>
      </c>
      <c r="AY1509">
        <v>1</v>
      </c>
      <c r="AZ1509">
        <v>0</v>
      </c>
      <c r="BA1509">
        <v>1873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CX1509">
        <f>Y1509*Source!I1405</f>
        <v>1.5825600000000002E-2</v>
      </c>
      <c r="CY1509">
        <f>AB1509</f>
        <v>111.99</v>
      </c>
      <c r="CZ1509">
        <f>AF1509</f>
        <v>111.99</v>
      </c>
      <c r="DA1509">
        <f>AJ1509</f>
        <v>1</v>
      </c>
      <c r="DB1509">
        <f>ROUND(((ROUND(AT1509*CZ1509,2)*1.2)*1.25),2)</f>
        <v>47.04</v>
      </c>
      <c r="DC1509">
        <f>ROUND(((ROUND(AT1509*AG1509,2)*1.2)*1.25),2)</f>
        <v>5.67</v>
      </c>
    </row>
    <row r="1510" spans="1:107">
      <c r="A1510">
        <f>ROW(Source!A1405)</f>
        <v>1405</v>
      </c>
      <c r="B1510">
        <v>33304975</v>
      </c>
      <c r="C1510">
        <v>33361184</v>
      </c>
      <c r="D1510">
        <v>31258691</v>
      </c>
      <c r="E1510">
        <v>1</v>
      </c>
      <c r="F1510">
        <v>1</v>
      </c>
      <c r="G1510">
        <v>1</v>
      </c>
      <c r="H1510">
        <v>2</v>
      </c>
      <c r="I1510" t="s">
        <v>838</v>
      </c>
      <c r="J1510" t="s">
        <v>839</v>
      </c>
      <c r="K1510" t="s">
        <v>840</v>
      </c>
      <c r="L1510">
        <v>1368</v>
      </c>
      <c r="N1510">
        <v>1011</v>
      </c>
      <c r="O1510" t="s">
        <v>837</v>
      </c>
      <c r="P1510" t="s">
        <v>837</v>
      </c>
      <c r="Q1510">
        <v>1</v>
      </c>
      <c r="W1510">
        <v>0</v>
      </c>
      <c r="X1510">
        <v>1373224040</v>
      </c>
      <c r="Y1510">
        <v>15.075000000000001</v>
      </c>
      <c r="AA1510">
        <v>0</v>
      </c>
      <c r="AB1510">
        <v>3.12</v>
      </c>
      <c r="AC1510">
        <v>0</v>
      </c>
      <c r="AD1510">
        <v>0</v>
      </c>
      <c r="AE1510">
        <v>0</v>
      </c>
      <c r="AF1510">
        <v>3.12</v>
      </c>
      <c r="AG1510">
        <v>0</v>
      </c>
      <c r="AH1510">
        <v>0</v>
      </c>
      <c r="AI1510">
        <v>1</v>
      </c>
      <c r="AJ1510">
        <v>1</v>
      </c>
      <c r="AK1510">
        <v>1</v>
      </c>
      <c r="AL1510">
        <v>1</v>
      </c>
      <c r="AN1510">
        <v>0</v>
      </c>
      <c r="AO1510">
        <v>1</v>
      </c>
      <c r="AP1510">
        <v>1</v>
      </c>
      <c r="AQ1510">
        <v>0</v>
      </c>
      <c r="AR1510">
        <v>0</v>
      </c>
      <c r="AS1510" t="s">
        <v>3</v>
      </c>
      <c r="AT1510">
        <v>10.050000000000001</v>
      </c>
      <c r="AU1510" t="s">
        <v>21</v>
      </c>
      <c r="AV1510">
        <v>0</v>
      </c>
      <c r="AW1510">
        <v>2</v>
      </c>
      <c r="AX1510">
        <v>33361199</v>
      </c>
      <c r="AY1510">
        <v>1</v>
      </c>
      <c r="AZ1510">
        <v>0</v>
      </c>
      <c r="BA1510">
        <v>1874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CX1510">
        <f>Y1510*Source!I1405</f>
        <v>0.56802600000000003</v>
      </c>
      <c r="CY1510">
        <f>AB1510</f>
        <v>3.12</v>
      </c>
      <c r="CZ1510">
        <f>AF1510</f>
        <v>3.12</v>
      </c>
      <c r="DA1510">
        <f>AJ1510</f>
        <v>1</v>
      </c>
      <c r="DB1510">
        <f>ROUND(((ROUND(AT1510*CZ1510,2)*1.2)*1.25),2)</f>
        <v>47.04</v>
      </c>
      <c r="DC1510">
        <f>ROUND(((ROUND(AT1510*AG1510,2)*1.2)*1.25),2)</f>
        <v>0</v>
      </c>
    </row>
    <row r="1511" spans="1:107">
      <c r="A1511">
        <f>ROW(Source!A1405)</f>
        <v>1405</v>
      </c>
      <c r="B1511">
        <v>33304975</v>
      </c>
      <c r="C1511">
        <v>33361184</v>
      </c>
      <c r="D1511">
        <v>31258646</v>
      </c>
      <c r="E1511">
        <v>1</v>
      </c>
      <c r="F1511">
        <v>1</v>
      </c>
      <c r="G1511">
        <v>1</v>
      </c>
      <c r="H1511">
        <v>2</v>
      </c>
      <c r="I1511" t="s">
        <v>866</v>
      </c>
      <c r="J1511" t="s">
        <v>867</v>
      </c>
      <c r="K1511" t="s">
        <v>868</v>
      </c>
      <c r="L1511">
        <v>1368</v>
      </c>
      <c r="N1511">
        <v>1011</v>
      </c>
      <c r="O1511" t="s">
        <v>837</v>
      </c>
      <c r="P1511" t="s">
        <v>837</v>
      </c>
      <c r="Q1511">
        <v>1</v>
      </c>
      <c r="W1511">
        <v>0</v>
      </c>
      <c r="X1511">
        <v>-1985289705</v>
      </c>
      <c r="Y1511">
        <v>0.22499999999999998</v>
      </c>
      <c r="AA1511">
        <v>0</v>
      </c>
      <c r="AB1511">
        <v>6.66</v>
      </c>
      <c r="AC1511">
        <v>0</v>
      </c>
      <c r="AD1511">
        <v>0</v>
      </c>
      <c r="AE1511">
        <v>0</v>
      </c>
      <c r="AF1511">
        <v>6.66</v>
      </c>
      <c r="AG1511">
        <v>0</v>
      </c>
      <c r="AH1511">
        <v>0</v>
      </c>
      <c r="AI1511">
        <v>1</v>
      </c>
      <c r="AJ1511">
        <v>1</v>
      </c>
      <c r="AK1511">
        <v>1</v>
      </c>
      <c r="AL1511">
        <v>1</v>
      </c>
      <c r="AN1511">
        <v>0</v>
      </c>
      <c r="AO1511">
        <v>1</v>
      </c>
      <c r="AP1511">
        <v>1</v>
      </c>
      <c r="AQ1511">
        <v>0</v>
      </c>
      <c r="AR1511">
        <v>0</v>
      </c>
      <c r="AS1511" t="s">
        <v>3</v>
      </c>
      <c r="AT1511">
        <v>0.15</v>
      </c>
      <c r="AU1511" t="s">
        <v>21</v>
      </c>
      <c r="AV1511">
        <v>0</v>
      </c>
      <c r="AW1511">
        <v>2</v>
      </c>
      <c r="AX1511">
        <v>33361200</v>
      </c>
      <c r="AY1511">
        <v>1</v>
      </c>
      <c r="AZ1511">
        <v>0</v>
      </c>
      <c r="BA1511">
        <v>1875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CX1511">
        <f>Y1511*Source!I1405</f>
        <v>8.4779999999999994E-3</v>
      </c>
      <c r="CY1511">
        <f>AB1511</f>
        <v>6.66</v>
      </c>
      <c r="CZ1511">
        <f>AF1511</f>
        <v>6.66</v>
      </c>
      <c r="DA1511">
        <f>AJ1511</f>
        <v>1</v>
      </c>
      <c r="DB1511">
        <f>ROUND(((ROUND(AT1511*CZ1511,2)*1.2)*1.25),2)</f>
        <v>1.5</v>
      </c>
      <c r="DC1511">
        <f>ROUND(((ROUND(AT1511*AG1511,2)*1.2)*1.25),2)</f>
        <v>0</v>
      </c>
    </row>
    <row r="1512" spans="1:107">
      <c r="A1512">
        <f>ROW(Source!A1405)</f>
        <v>1405</v>
      </c>
      <c r="B1512">
        <v>33304975</v>
      </c>
      <c r="C1512">
        <v>33361184</v>
      </c>
      <c r="D1512">
        <v>31259879</v>
      </c>
      <c r="E1512">
        <v>1</v>
      </c>
      <c r="F1512">
        <v>1</v>
      </c>
      <c r="G1512">
        <v>1</v>
      </c>
      <c r="H1512">
        <v>2</v>
      </c>
      <c r="I1512" t="s">
        <v>841</v>
      </c>
      <c r="J1512" t="s">
        <v>842</v>
      </c>
      <c r="K1512" t="s">
        <v>843</v>
      </c>
      <c r="L1512">
        <v>1368</v>
      </c>
      <c r="N1512">
        <v>1011</v>
      </c>
      <c r="O1512" t="s">
        <v>837</v>
      </c>
      <c r="P1512" t="s">
        <v>837</v>
      </c>
      <c r="Q1512">
        <v>1</v>
      </c>
      <c r="W1512">
        <v>0</v>
      </c>
      <c r="X1512">
        <v>1372534845</v>
      </c>
      <c r="Y1512">
        <v>0.61499999999999988</v>
      </c>
      <c r="AA1512">
        <v>0</v>
      </c>
      <c r="AB1512">
        <v>65.709999999999994</v>
      </c>
      <c r="AC1512">
        <v>11.6</v>
      </c>
      <c r="AD1512">
        <v>0</v>
      </c>
      <c r="AE1512">
        <v>0</v>
      </c>
      <c r="AF1512">
        <v>65.709999999999994</v>
      </c>
      <c r="AG1512">
        <v>11.6</v>
      </c>
      <c r="AH1512">
        <v>0</v>
      </c>
      <c r="AI1512">
        <v>1</v>
      </c>
      <c r="AJ1512">
        <v>1</v>
      </c>
      <c r="AK1512">
        <v>1</v>
      </c>
      <c r="AL1512">
        <v>1</v>
      </c>
      <c r="AN1512">
        <v>0</v>
      </c>
      <c r="AO1512">
        <v>1</v>
      </c>
      <c r="AP1512">
        <v>1</v>
      </c>
      <c r="AQ1512">
        <v>0</v>
      </c>
      <c r="AR1512">
        <v>0</v>
      </c>
      <c r="AS1512" t="s">
        <v>3</v>
      </c>
      <c r="AT1512">
        <v>0.41</v>
      </c>
      <c r="AU1512" t="s">
        <v>21</v>
      </c>
      <c r="AV1512">
        <v>0</v>
      </c>
      <c r="AW1512">
        <v>2</v>
      </c>
      <c r="AX1512">
        <v>33361201</v>
      </c>
      <c r="AY1512">
        <v>1</v>
      </c>
      <c r="AZ1512">
        <v>0</v>
      </c>
      <c r="BA1512">
        <v>1876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CX1512">
        <f>Y1512*Source!I1405</f>
        <v>2.3173199999999994E-2</v>
      </c>
      <c r="CY1512">
        <f>AB1512</f>
        <v>65.709999999999994</v>
      </c>
      <c r="CZ1512">
        <f>AF1512</f>
        <v>65.709999999999994</v>
      </c>
      <c r="DA1512">
        <f>AJ1512</f>
        <v>1</v>
      </c>
      <c r="DB1512">
        <f>ROUND(((ROUND(AT1512*CZ1512,2)*1.2)*1.25),2)</f>
        <v>40.409999999999997</v>
      </c>
      <c r="DC1512">
        <f>ROUND(((ROUND(AT1512*AG1512,2)*1.2)*1.25),2)</f>
        <v>7.14</v>
      </c>
    </row>
    <row r="1513" spans="1:107">
      <c r="A1513">
        <f>ROW(Source!A1405)</f>
        <v>1405</v>
      </c>
      <c r="B1513">
        <v>33304975</v>
      </c>
      <c r="C1513">
        <v>33361184</v>
      </c>
      <c r="D1513">
        <v>31260100</v>
      </c>
      <c r="E1513">
        <v>1</v>
      </c>
      <c r="F1513">
        <v>1</v>
      </c>
      <c r="G1513">
        <v>1</v>
      </c>
      <c r="H1513">
        <v>2</v>
      </c>
      <c r="I1513" t="s">
        <v>858</v>
      </c>
      <c r="J1513" t="s">
        <v>859</v>
      </c>
      <c r="K1513" t="s">
        <v>860</v>
      </c>
      <c r="L1513">
        <v>1368</v>
      </c>
      <c r="N1513">
        <v>1011</v>
      </c>
      <c r="O1513" t="s">
        <v>837</v>
      </c>
      <c r="P1513" t="s">
        <v>837</v>
      </c>
      <c r="Q1513">
        <v>1</v>
      </c>
      <c r="W1513">
        <v>0</v>
      </c>
      <c r="X1513">
        <v>-353815937</v>
      </c>
      <c r="Y1513">
        <v>1.9650000000000001</v>
      </c>
      <c r="AA1513">
        <v>0</v>
      </c>
      <c r="AB1513">
        <v>8.1</v>
      </c>
      <c r="AC1513">
        <v>0</v>
      </c>
      <c r="AD1513">
        <v>0</v>
      </c>
      <c r="AE1513">
        <v>0</v>
      </c>
      <c r="AF1513">
        <v>8.1</v>
      </c>
      <c r="AG1513">
        <v>0</v>
      </c>
      <c r="AH1513">
        <v>0</v>
      </c>
      <c r="AI1513">
        <v>1</v>
      </c>
      <c r="AJ1513">
        <v>1</v>
      </c>
      <c r="AK1513">
        <v>1</v>
      </c>
      <c r="AL1513">
        <v>1</v>
      </c>
      <c r="AN1513">
        <v>0</v>
      </c>
      <c r="AO1513">
        <v>1</v>
      </c>
      <c r="AP1513">
        <v>1</v>
      </c>
      <c r="AQ1513">
        <v>0</v>
      </c>
      <c r="AR1513">
        <v>0</v>
      </c>
      <c r="AS1513" t="s">
        <v>3</v>
      </c>
      <c r="AT1513">
        <v>1.31</v>
      </c>
      <c r="AU1513" t="s">
        <v>21</v>
      </c>
      <c r="AV1513">
        <v>0</v>
      </c>
      <c r="AW1513">
        <v>2</v>
      </c>
      <c r="AX1513">
        <v>33361202</v>
      </c>
      <c r="AY1513">
        <v>1</v>
      </c>
      <c r="AZ1513">
        <v>0</v>
      </c>
      <c r="BA1513">
        <v>1877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CX1513">
        <f>Y1513*Source!I1405</f>
        <v>7.4041200000000001E-2</v>
      </c>
      <c r="CY1513">
        <f>AB1513</f>
        <v>8.1</v>
      </c>
      <c r="CZ1513">
        <f>AF1513</f>
        <v>8.1</v>
      </c>
      <c r="DA1513">
        <f>AJ1513</f>
        <v>1</v>
      </c>
      <c r="DB1513">
        <f>ROUND(((ROUND(AT1513*CZ1513,2)*1.2)*1.25),2)</f>
        <v>15.92</v>
      </c>
      <c r="DC1513">
        <f>ROUND(((ROUND(AT1513*AG1513,2)*1.2)*1.25),2)</f>
        <v>0</v>
      </c>
    </row>
    <row r="1514" spans="1:107">
      <c r="A1514">
        <f>ROW(Source!A1405)</f>
        <v>1405</v>
      </c>
      <c r="B1514">
        <v>33304975</v>
      </c>
      <c r="C1514">
        <v>33361184</v>
      </c>
      <c r="D1514">
        <v>31178369</v>
      </c>
      <c r="E1514">
        <v>1</v>
      </c>
      <c r="F1514">
        <v>1</v>
      </c>
      <c r="G1514">
        <v>1</v>
      </c>
      <c r="H1514">
        <v>3</v>
      </c>
      <c r="I1514" t="s">
        <v>915</v>
      </c>
      <c r="J1514" t="s">
        <v>916</v>
      </c>
      <c r="K1514" t="s">
        <v>917</v>
      </c>
      <c r="L1514">
        <v>1346</v>
      </c>
      <c r="N1514">
        <v>1009</v>
      </c>
      <c r="O1514" t="s">
        <v>78</v>
      </c>
      <c r="P1514" t="s">
        <v>78</v>
      </c>
      <c r="Q1514">
        <v>1</v>
      </c>
      <c r="W1514">
        <v>0</v>
      </c>
      <c r="X1514">
        <v>1730218770</v>
      </c>
      <c r="Y1514">
        <v>7.95</v>
      </c>
      <c r="AA1514">
        <v>39.020000000000003</v>
      </c>
      <c r="AB1514">
        <v>0</v>
      </c>
      <c r="AC1514">
        <v>0</v>
      </c>
      <c r="AD1514">
        <v>0</v>
      </c>
      <c r="AE1514">
        <v>39.020000000000003</v>
      </c>
      <c r="AF1514">
        <v>0</v>
      </c>
      <c r="AG1514">
        <v>0</v>
      </c>
      <c r="AH1514">
        <v>0</v>
      </c>
      <c r="AI1514">
        <v>1</v>
      </c>
      <c r="AJ1514">
        <v>1</v>
      </c>
      <c r="AK1514">
        <v>1</v>
      </c>
      <c r="AL1514">
        <v>1</v>
      </c>
      <c r="AN1514">
        <v>0</v>
      </c>
      <c r="AO1514">
        <v>1</v>
      </c>
      <c r="AP1514">
        <v>0</v>
      </c>
      <c r="AQ1514">
        <v>0</v>
      </c>
      <c r="AR1514">
        <v>0</v>
      </c>
      <c r="AS1514" t="s">
        <v>3</v>
      </c>
      <c r="AT1514">
        <v>7.95</v>
      </c>
      <c r="AU1514" t="s">
        <v>3</v>
      </c>
      <c r="AV1514">
        <v>0</v>
      </c>
      <c r="AW1514">
        <v>2</v>
      </c>
      <c r="AX1514">
        <v>33361203</v>
      </c>
      <c r="AY1514">
        <v>1</v>
      </c>
      <c r="AZ1514">
        <v>0</v>
      </c>
      <c r="BA1514">
        <v>1878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CX1514">
        <f>Y1514*Source!I1405</f>
        <v>0.29955599999999999</v>
      </c>
      <c r="CY1514">
        <f>AA1514</f>
        <v>39.020000000000003</v>
      </c>
      <c r="CZ1514">
        <f>AE1514</f>
        <v>39.020000000000003</v>
      </c>
      <c r="DA1514">
        <f>AI1514</f>
        <v>1</v>
      </c>
      <c r="DB1514">
        <f>ROUND(ROUND(AT1514*CZ1514,2),2)</f>
        <v>310.20999999999998</v>
      </c>
      <c r="DC1514">
        <f>ROUND(ROUND(AT1514*AG1514,2),2)</f>
        <v>0</v>
      </c>
    </row>
    <row r="1515" spans="1:107">
      <c r="A1515">
        <f>ROW(Source!A1405)</f>
        <v>1405</v>
      </c>
      <c r="B1515">
        <v>33304975</v>
      </c>
      <c r="C1515">
        <v>33361184</v>
      </c>
      <c r="D1515">
        <v>31179550</v>
      </c>
      <c r="E1515">
        <v>1</v>
      </c>
      <c r="F1515">
        <v>1</v>
      </c>
      <c r="G1515">
        <v>1</v>
      </c>
      <c r="H1515">
        <v>3</v>
      </c>
      <c r="I1515" t="s">
        <v>861</v>
      </c>
      <c r="J1515" t="s">
        <v>862</v>
      </c>
      <c r="K1515" t="s">
        <v>863</v>
      </c>
      <c r="L1515">
        <v>1348</v>
      </c>
      <c r="N1515">
        <v>1009</v>
      </c>
      <c r="O1515" t="s">
        <v>32</v>
      </c>
      <c r="P1515" t="s">
        <v>32</v>
      </c>
      <c r="Q1515">
        <v>1000</v>
      </c>
      <c r="W1515">
        <v>0</v>
      </c>
      <c r="X1515">
        <v>-1068056325</v>
      </c>
      <c r="Y1515">
        <v>3.3E-4</v>
      </c>
      <c r="AA1515">
        <v>10362</v>
      </c>
      <c r="AB1515">
        <v>0</v>
      </c>
      <c r="AC1515">
        <v>0</v>
      </c>
      <c r="AD1515">
        <v>0</v>
      </c>
      <c r="AE1515">
        <v>10362</v>
      </c>
      <c r="AF1515">
        <v>0</v>
      </c>
      <c r="AG1515">
        <v>0</v>
      </c>
      <c r="AH1515">
        <v>0</v>
      </c>
      <c r="AI1515">
        <v>1</v>
      </c>
      <c r="AJ1515">
        <v>1</v>
      </c>
      <c r="AK1515">
        <v>1</v>
      </c>
      <c r="AL1515">
        <v>1</v>
      </c>
      <c r="AN1515">
        <v>0</v>
      </c>
      <c r="AO1515">
        <v>1</v>
      </c>
      <c r="AP1515">
        <v>0</v>
      </c>
      <c r="AQ1515">
        <v>0</v>
      </c>
      <c r="AR1515">
        <v>0</v>
      </c>
      <c r="AS1515" t="s">
        <v>3</v>
      </c>
      <c r="AT1515">
        <v>3.3E-4</v>
      </c>
      <c r="AU1515" t="s">
        <v>3</v>
      </c>
      <c r="AV1515">
        <v>0</v>
      </c>
      <c r="AW1515">
        <v>2</v>
      </c>
      <c r="AX1515">
        <v>33361204</v>
      </c>
      <c r="AY1515">
        <v>1</v>
      </c>
      <c r="AZ1515">
        <v>0</v>
      </c>
      <c r="BA1515">
        <v>1879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CX1515">
        <f>Y1515*Source!I1405</f>
        <v>1.2434399999999999E-5</v>
      </c>
      <c r="CY1515">
        <f>AA1515</f>
        <v>10362</v>
      </c>
      <c r="CZ1515">
        <f>AE1515</f>
        <v>10362</v>
      </c>
      <c r="DA1515">
        <f>AI1515</f>
        <v>1</v>
      </c>
      <c r="DB1515">
        <f>ROUND(ROUND(AT1515*CZ1515,2),2)</f>
        <v>3.42</v>
      </c>
      <c r="DC1515">
        <f>ROUND(ROUND(AT1515*AG1515,2),2)</f>
        <v>0</v>
      </c>
    </row>
    <row r="1516" spans="1:107">
      <c r="A1516">
        <f>ROW(Source!A1405)</f>
        <v>1405</v>
      </c>
      <c r="B1516">
        <v>33304975</v>
      </c>
      <c r="C1516">
        <v>33361184</v>
      </c>
      <c r="D1516">
        <v>31180727</v>
      </c>
      <c r="E1516">
        <v>1</v>
      </c>
      <c r="F1516">
        <v>1</v>
      </c>
      <c r="G1516">
        <v>1</v>
      </c>
      <c r="H1516">
        <v>3</v>
      </c>
      <c r="I1516" t="s">
        <v>844</v>
      </c>
      <c r="J1516" t="s">
        <v>845</v>
      </c>
      <c r="K1516" t="s">
        <v>846</v>
      </c>
      <c r="L1516">
        <v>1348</v>
      </c>
      <c r="N1516">
        <v>1009</v>
      </c>
      <c r="O1516" t="s">
        <v>32</v>
      </c>
      <c r="P1516" t="s">
        <v>32</v>
      </c>
      <c r="Q1516">
        <v>1000</v>
      </c>
      <c r="W1516">
        <v>0</v>
      </c>
      <c r="X1516">
        <v>-437906794</v>
      </c>
      <c r="Y1516">
        <v>6.0000000000000001E-3</v>
      </c>
      <c r="AA1516">
        <v>9040.01</v>
      </c>
      <c r="AB1516">
        <v>0</v>
      </c>
      <c r="AC1516">
        <v>0</v>
      </c>
      <c r="AD1516">
        <v>0</v>
      </c>
      <c r="AE1516">
        <v>9040.01</v>
      </c>
      <c r="AF1516">
        <v>0</v>
      </c>
      <c r="AG1516">
        <v>0</v>
      </c>
      <c r="AH1516">
        <v>0</v>
      </c>
      <c r="AI1516">
        <v>1</v>
      </c>
      <c r="AJ1516">
        <v>1</v>
      </c>
      <c r="AK1516">
        <v>1</v>
      </c>
      <c r="AL1516">
        <v>1</v>
      </c>
      <c r="AN1516">
        <v>0</v>
      </c>
      <c r="AO1516">
        <v>1</v>
      </c>
      <c r="AP1516">
        <v>0</v>
      </c>
      <c r="AQ1516">
        <v>0</v>
      </c>
      <c r="AR1516">
        <v>0</v>
      </c>
      <c r="AS1516" t="s">
        <v>3</v>
      </c>
      <c r="AT1516">
        <v>6.0000000000000001E-3</v>
      </c>
      <c r="AU1516" t="s">
        <v>3</v>
      </c>
      <c r="AV1516">
        <v>0</v>
      </c>
      <c r="AW1516">
        <v>2</v>
      </c>
      <c r="AX1516">
        <v>33361205</v>
      </c>
      <c r="AY1516">
        <v>1</v>
      </c>
      <c r="AZ1516">
        <v>0</v>
      </c>
      <c r="BA1516">
        <v>1880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CX1516">
        <f>Y1516*Source!I1405</f>
        <v>2.2608E-4</v>
      </c>
      <c r="CY1516">
        <f>AA1516</f>
        <v>9040.01</v>
      </c>
      <c r="CZ1516">
        <f>AE1516</f>
        <v>9040.01</v>
      </c>
      <c r="DA1516">
        <f>AI1516</f>
        <v>1</v>
      </c>
      <c r="DB1516">
        <f>ROUND(ROUND(AT1516*CZ1516,2),2)</f>
        <v>54.24</v>
      </c>
      <c r="DC1516">
        <f>ROUND(ROUND(AT1516*AG1516,2),2)</f>
        <v>0</v>
      </c>
    </row>
    <row r="1517" spans="1:107">
      <c r="A1517">
        <f>ROW(Source!A1405)</f>
        <v>1405</v>
      </c>
      <c r="B1517">
        <v>33304975</v>
      </c>
      <c r="C1517">
        <v>33361184</v>
      </c>
      <c r="D1517">
        <v>31181610</v>
      </c>
      <c r="E1517">
        <v>1</v>
      </c>
      <c r="F1517">
        <v>1</v>
      </c>
      <c r="G1517">
        <v>1</v>
      </c>
      <c r="H1517">
        <v>3</v>
      </c>
      <c r="I1517" t="s">
        <v>847</v>
      </c>
      <c r="J1517" t="s">
        <v>848</v>
      </c>
      <c r="K1517" t="s">
        <v>849</v>
      </c>
      <c r="L1517">
        <v>1346</v>
      </c>
      <c r="N1517">
        <v>1009</v>
      </c>
      <c r="O1517" t="s">
        <v>78</v>
      </c>
      <c r="P1517" t="s">
        <v>78</v>
      </c>
      <c r="Q1517">
        <v>1</v>
      </c>
      <c r="W1517">
        <v>0</v>
      </c>
      <c r="X1517">
        <v>-731615568</v>
      </c>
      <c r="Y1517">
        <v>9.09</v>
      </c>
      <c r="AA1517">
        <v>23.09</v>
      </c>
      <c r="AB1517">
        <v>0</v>
      </c>
      <c r="AC1517">
        <v>0</v>
      </c>
      <c r="AD1517">
        <v>0</v>
      </c>
      <c r="AE1517">
        <v>23.09</v>
      </c>
      <c r="AF1517">
        <v>0</v>
      </c>
      <c r="AG1517">
        <v>0</v>
      </c>
      <c r="AH1517">
        <v>0</v>
      </c>
      <c r="AI1517">
        <v>1</v>
      </c>
      <c r="AJ1517">
        <v>1</v>
      </c>
      <c r="AK1517">
        <v>1</v>
      </c>
      <c r="AL1517">
        <v>1</v>
      </c>
      <c r="AN1517">
        <v>0</v>
      </c>
      <c r="AO1517">
        <v>1</v>
      </c>
      <c r="AP1517">
        <v>0</v>
      </c>
      <c r="AQ1517">
        <v>0</v>
      </c>
      <c r="AR1517">
        <v>0</v>
      </c>
      <c r="AS1517" t="s">
        <v>3</v>
      </c>
      <c r="AT1517">
        <v>9.09</v>
      </c>
      <c r="AU1517" t="s">
        <v>3</v>
      </c>
      <c r="AV1517">
        <v>0</v>
      </c>
      <c r="AW1517">
        <v>2</v>
      </c>
      <c r="AX1517">
        <v>33361206</v>
      </c>
      <c r="AY1517">
        <v>1</v>
      </c>
      <c r="AZ1517">
        <v>0</v>
      </c>
      <c r="BA1517">
        <v>1881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CX1517">
        <f>Y1517*Source!I1405</f>
        <v>0.34251119999999996</v>
      </c>
      <c r="CY1517">
        <f>AA1517</f>
        <v>23.09</v>
      </c>
      <c r="CZ1517">
        <f>AE1517</f>
        <v>23.09</v>
      </c>
      <c r="DA1517">
        <f>AI1517</f>
        <v>1</v>
      </c>
      <c r="DB1517">
        <f>ROUND(ROUND(AT1517*CZ1517,2),2)</f>
        <v>209.89</v>
      </c>
      <c r="DC1517">
        <f>ROUND(ROUND(AT1517*AG1517,2),2)</f>
        <v>0</v>
      </c>
    </row>
    <row r="1518" spans="1:107">
      <c r="A1518">
        <f>ROW(Source!A1406)</f>
        <v>1406</v>
      </c>
      <c r="B1518">
        <v>33304960</v>
      </c>
      <c r="C1518">
        <v>33361184</v>
      </c>
      <c r="D1518">
        <v>31172061</v>
      </c>
      <c r="E1518">
        <v>1</v>
      </c>
      <c r="F1518">
        <v>1</v>
      </c>
      <c r="G1518">
        <v>1</v>
      </c>
      <c r="H1518">
        <v>1</v>
      </c>
      <c r="I1518" t="s">
        <v>850</v>
      </c>
      <c r="J1518" t="s">
        <v>3</v>
      </c>
      <c r="K1518" t="s">
        <v>851</v>
      </c>
      <c r="L1518">
        <v>1191</v>
      </c>
      <c r="N1518">
        <v>1013</v>
      </c>
      <c r="O1518" t="s">
        <v>831</v>
      </c>
      <c r="P1518" t="s">
        <v>831</v>
      </c>
      <c r="Q1518">
        <v>1</v>
      </c>
      <c r="W1518">
        <v>0</v>
      </c>
      <c r="X1518">
        <v>-784637506</v>
      </c>
      <c r="Y1518">
        <v>111.61439999999999</v>
      </c>
      <c r="AA1518">
        <v>0</v>
      </c>
      <c r="AB1518">
        <v>0</v>
      </c>
      <c r="AC1518">
        <v>0</v>
      </c>
      <c r="AD1518">
        <v>8.74</v>
      </c>
      <c r="AE1518">
        <v>0</v>
      </c>
      <c r="AF1518">
        <v>0</v>
      </c>
      <c r="AG1518">
        <v>0</v>
      </c>
      <c r="AH1518">
        <v>8.74</v>
      </c>
      <c r="AI1518">
        <v>1</v>
      </c>
      <c r="AJ1518">
        <v>1</v>
      </c>
      <c r="AK1518">
        <v>1</v>
      </c>
      <c r="AL1518">
        <v>1</v>
      </c>
      <c r="AN1518">
        <v>0</v>
      </c>
      <c r="AO1518">
        <v>1</v>
      </c>
      <c r="AP1518">
        <v>1</v>
      </c>
      <c r="AQ1518">
        <v>0</v>
      </c>
      <c r="AR1518">
        <v>0</v>
      </c>
      <c r="AS1518" t="s">
        <v>3</v>
      </c>
      <c r="AT1518">
        <v>80.88</v>
      </c>
      <c r="AU1518" t="s">
        <v>22</v>
      </c>
      <c r="AV1518">
        <v>1</v>
      </c>
      <c r="AW1518">
        <v>2</v>
      </c>
      <c r="AX1518">
        <v>33361196</v>
      </c>
      <c r="AY1518">
        <v>1</v>
      </c>
      <c r="AZ1518">
        <v>0</v>
      </c>
      <c r="BA1518">
        <v>1887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CX1518">
        <f>Y1518*Source!I1406</f>
        <v>4.2056305919999994</v>
      </c>
      <c r="CY1518">
        <f>AD1518</f>
        <v>8.74</v>
      </c>
      <c r="CZ1518">
        <f>AH1518</f>
        <v>8.74</v>
      </c>
      <c r="DA1518">
        <f>AL1518</f>
        <v>1</v>
      </c>
      <c r="DB1518">
        <f>ROUND(((ROUND(AT1518*CZ1518,2)*1.2)*1.15),2)</f>
        <v>975.51</v>
      </c>
      <c r="DC1518">
        <f>ROUND(((ROUND(AT1518*AG1518,2)*1.2)*1.15),2)</f>
        <v>0</v>
      </c>
    </row>
    <row r="1519" spans="1:107">
      <c r="A1519">
        <f>ROW(Source!A1406)</f>
        <v>1406</v>
      </c>
      <c r="B1519">
        <v>33304960</v>
      </c>
      <c r="C1519">
        <v>33361184</v>
      </c>
      <c r="D1519">
        <v>31172011</v>
      </c>
      <c r="E1519">
        <v>1</v>
      </c>
      <c r="F1519">
        <v>1</v>
      </c>
      <c r="G1519">
        <v>1</v>
      </c>
      <c r="H1519">
        <v>1</v>
      </c>
      <c r="I1519" t="s">
        <v>832</v>
      </c>
      <c r="J1519" t="s">
        <v>3</v>
      </c>
      <c r="K1519" t="s">
        <v>833</v>
      </c>
      <c r="L1519">
        <v>1191</v>
      </c>
      <c r="N1519">
        <v>1013</v>
      </c>
      <c r="O1519" t="s">
        <v>831</v>
      </c>
      <c r="P1519" t="s">
        <v>831</v>
      </c>
      <c r="Q1519">
        <v>1</v>
      </c>
      <c r="W1519">
        <v>0</v>
      </c>
      <c r="X1519">
        <v>-1417349443</v>
      </c>
      <c r="Y1519">
        <v>0.69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1</v>
      </c>
      <c r="AJ1519">
        <v>1</v>
      </c>
      <c r="AK1519">
        <v>1</v>
      </c>
      <c r="AL1519">
        <v>1</v>
      </c>
      <c r="AN1519">
        <v>0</v>
      </c>
      <c r="AO1519">
        <v>1</v>
      </c>
      <c r="AP1519">
        <v>0</v>
      </c>
      <c r="AQ1519">
        <v>0</v>
      </c>
      <c r="AR1519">
        <v>0</v>
      </c>
      <c r="AS1519" t="s">
        <v>3</v>
      </c>
      <c r="AT1519">
        <v>0.69</v>
      </c>
      <c r="AU1519" t="s">
        <v>3</v>
      </c>
      <c r="AV1519">
        <v>2</v>
      </c>
      <c r="AW1519">
        <v>2</v>
      </c>
      <c r="AX1519">
        <v>33361197</v>
      </c>
      <c r="AY1519">
        <v>1</v>
      </c>
      <c r="AZ1519">
        <v>2048</v>
      </c>
      <c r="BA1519">
        <v>1888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CX1519">
        <f>Y1519*Source!I1406</f>
        <v>2.5999199999999997E-2</v>
      </c>
      <c r="CY1519">
        <f>AD1519</f>
        <v>0</v>
      </c>
      <c r="CZ1519">
        <f>AH1519</f>
        <v>0</v>
      </c>
      <c r="DA1519">
        <f>AL1519</f>
        <v>1</v>
      </c>
      <c r="DB1519">
        <f>ROUND(ROUND(AT1519*CZ1519,2),2)</f>
        <v>0</v>
      </c>
      <c r="DC1519">
        <f>ROUND(ROUND(AT1519*AG1519,2),2)</f>
        <v>0</v>
      </c>
    </row>
    <row r="1520" spans="1:107">
      <c r="A1520">
        <f>ROW(Source!A1406)</f>
        <v>1406</v>
      </c>
      <c r="B1520">
        <v>33304960</v>
      </c>
      <c r="C1520">
        <v>33361184</v>
      </c>
      <c r="D1520">
        <v>31258491</v>
      </c>
      <c r="E1520">
        <v>1</v>
      </c>
      <c r="F1520">
        <v>1</v>
      </c>
      <c r="G1520">
        <v>1</v>
      </c>
      <c r="H1520">
        <v>2</v>
      </c>
      <c r="I1520" t="s">
        <v>834</v>
      </c>
      <c r="J1520" t="s">
        <v>835</v>
      </c>
      <c r="K1520" t="s">
        <v>836</v>
      </c>
      <c r="L1520">
        <v>1368</v>
      </c>
      <c r="N1520">
        <v>1011</v>
      </c>
      <c r="O1520" t="s">
        <v>837</v>
      </c>
      <c r="P1520" t="s">
        <v>837</v>
      </c>
      <c r="Q1520">
        <v>1</v>
      </c>
      <c r="W1520">
        <v>0</v>
      </c>
      <c r="X1520">
        <v>-1718674368</v>
      </c>
      <c r="Y1520">
        <v>0.42000000000000004</v>
      </c>
      <c r="AA1520">
        <v>0</v>
      </c>
      <c r="AB1520">
        <v>111.99</v>
      </c>
      <c r="AC1520">
        <v>13.5</v>
      </c>
      <c r="AD1520">
        <v>0</v>
      </c>
      <c r="AE1520">
        <v>0</v>
      </c>
      <c r="AF1520">
        <v>111.99</v>
      </c>
      <c r="AG1520">
        <v>13.5</v>
      </c>
      <c r="AH1520">
        <v>0</v>
      </c>
      <c r="AI1520">
        <v>1</v>
      </c>
      <c r="AJ1520">
        <v>1</v>
      </c>
      <c r="AK1520">
        <v>1</v>
      </c>
      <c r="AL1520">
        <v>1</v>
      </c>
      <c r="AN1520">
        <v>0</v>
      </c>
      <c r="AO1520">
        <v>1</v>
      </c>
      <c r="AP1520">
        <v>1</v>
      </c>
      <c r="AQ1520">
        <v>0</v>
      </c>
      <c r="AR1520">
        <v>0</v>
      </c>
      <c r="AS1520" t="s">
        <v>3</v>
      </c>
      <c r="AT1520">
        <v>0.28000000000000003</v>
      </c>
      <c r="AU1520" t="s">
        <v>21</v>
      </c>
      <c r="AV1520">
        <v>0</v>
      </c>
      <c r="AW1520">
        <v>2</v>
      </c>
      <c r="AX1520">
        <v>33361198</v>
      </c>
      <c r="AY1520">
        <v>1</v>
      </c>
      <c r="AZ1520">
        <v>0</v>
      </c>
      <c r="BA1520">
        <v>1889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CX1520">
        <f>Y1520*Source!I1406</f>
        <v>1.5825600000000002E-2</v>
      </c>
      <c r="CY1520">
        <f>AB1520</f>
        <v>111.99</v>
      </c>
      <c r="CZ1520">
        <f>AF1520</f>
        <v>111.99</v>
      </c>
      <c r="DA1520">
        <f>AJ1520</f>
        <v>1</v>
      </c>
      <c r="DB1520">
        <f>ROUND(((ROUND(AT1520*CZ1520,2)*1.2)*1.25),2)</f>
        <v>47.04</v>
      </c>
      <c r="DC1520">
        <f>ROUND(((ROUND(AT1520*AG1520,2)*1.2)*1.25),2)</f>
        <v>5.67</v>
      </c>
    </row>
    <row r="1521" spans="1:107">
      <c r="A1521">
        <f>ROW(Source!A1406)</f>
        <v>1406</v>
      </c>
      <c r="B1521">
        <v>33304960</v>
      </c>
      <c r="C1521">
        <v>33361184</v>
      </c>
      <c r="D1521">
        <v>31258691</v>
      </c>
      <c r="E1521">
        <v>1</v>
      </c>
      <c r="F1521">
        <v>1</v>
      </c>
      <c r="G1521">
        <v>1</v>
      </c>
      <c r="H1521">
        <v>2</v>
      </c>
      <c r="I1521" t="s">
        <v>838</v>
      </c>
      <c r="J1521" t="s">
        <v>839</v>
      </c>
      <c r="K1521" t="s">
        <v>840</v>
      </c>
      <c r="L1521">
        <v>1368</v>
      </c>
      <c r="N1521">
        <v>1011</v>
      </c>
      <c r="O1521" t="s">
        <v>837</v>
      </c>
      <c r="P1521" t="s">
        <v>837</v>
      </c>
      <c r="Q1521">
        <v>1</v>
      </c>
      <c r="W1521">
        <v>0</v>
      </c>
      <c r="X1521">
        <v>1373224040</v>
      </c>
      <c r="Y1521">
        <v>15.075000000000001</v>
      </c>
      <c r="AA1521">
        <v>0</v>
      </c>
      <c r="AB1521">
        <v>3.12</v>
      </c>
      <c r="AC1521">
        <v>0</v>
      </c>
      <c r="AD1521">
        <v>0</v>
      </c>
      <c r="AE1521">
        <v>0</v>
      </c>
      <c r="AF1521">
        <v>3.12</v>
      </c>
      <c r="AG1521">
        <v>0</v>
      </c>
      <c r="AH1521">
        <v>0</v>
      </c>
      <c r="AI1521">
        <v>1</v>
      </c>
      <c r="AJ1521">
        <v>1</v>
      </c>
      <c r="AK1521">
        <v>1</v>
      </c>
      <c r="AL1521">
        <v>1</v>
      </c>
      <c r="AN1521">
        <v>0</v>
      </c>
      <c r="AO1521">
        <v>1</v>
      </c>
      <c r="AP1521">
        <v>1</v>
      </c>
      <c r="AQ1521">
        <v>0</v>
      </c>
      <c r="AR1521">
        <v>0</v>
      </c>
      <c r="AS1521" t="s">
        <v>3</v>
      </c>
      <c r="AT1521">
        <v>10.050000000000001</v>
      </c>
      <c r="AU1521" t="s">
        <v>21</v>
      </c>
      <c r="AV1521">
        <v>0</v>
      </c>
      <c r="AW1521">
        <v>2</v>
      </c>
      <c r="AX1521">
        <v>33361199</v>
      </c>
      <c r="AY1521">
        <v>1</v>
      </c>
      <c r="AZ1521">
        <v>0</v>
      </c>
      <c r="BA1521">
        <v>1890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CX1521">
        <f>Y1521*Source!I1406</f>
        <v>0.56802600000000003</v>
      </c>
      <c r="CY1521">
        <f>AB1521</f>
        <v>3.12</v>
      </c>
      <c r="CZ1521">
        <f>AF1521</f>
        <v>3.12</v>
      </c>
      <c r="DA1521">
        <f>AJ1521</f>
        <v>1</v>
      </c>
      <c r="DB1521">
        <f>ROUND(((ROUND(AT1521*CZ1521,2)*1.2)*1.25),2)</f>
        <v>47.04</v>
      </c>
      <c r="DC1521">
        <f>ROUND(((ROUND(AT1521*AG1521,2)*1.2)*1.25),2)</f>
        <v>0</v>
      </c>
    </row>
    <row r="1522" spans="1:107">
      <c r="A1522">
        <f>ROW(Source!A1406)</f>
        <v>1406</v>
      </c>
      <c r="B1522">
        <v>33304960</v>
      </c>
      <c r="C1522">
        <v>33361184</v>
      </c>
      <c r="D1522">
        <v>31258646</v>
      </c>
      <c r="E1522">
        <v>1</v>
      </c>
      <c r="F1522">
        <v>1</v>
      </c>
      <c r="G1522">
        <v>1</v>
      </c>
      <c r="H1522">
        <v>2</v>
      </c>
      <c r="I1522" t="s">
        <v>866</v>
      </c>
      <c r="J1522" t="s">
        <v>867</v>
      </c>
      <c r="K1522" t="s">
        <v>868</v>
      </c>
      <c r="L1522">
        <v>1368</v>
      </c>
      <c r="N1522">
        <v>1011</v>
      </c>
      <c r="O1522" t="s">
        <v>837</v>
      </c>
      <c r="P1522" t="s">
        <v>837</v>
      </c>
      <c r="Q1522">
        <v>1</v>
      </c>
      <c r="W1522">
        <v>0</v>
      </c>
      <c r="X1522">
        <v>-1985289705</v>
      </c>
      <c r="Y1522">
        <v>0.22499999999999998</v>
      </c>
      <c r="AA1522">
        <v>0</v>
      </c>
      <c r="AB1522">
        <v>6.66</v>
      </c>
      <c r="AC1522">
        <v>0</v>
      </c>
      <c r="AD1522">
        <v>0</v>
      </c>
      <c r="AE1522">
        <v>0</v>
      </c>
      <c r="AF1522">
        <v>6.66</v>
      </c>
      <c r="AG1522">
        <v>0</v>
      </c>
      <c r="AH1522">
        <v>0</v>
      </c>
      <c r="AI1522">
        <v>1</v>
      </c>
      <c r="AJ1522">
        <v>1</v>
      </c>
      <c r="AK1522">
        <v>1</v>
      </c>
      <c r="AL1522">
        <v>1</v>
      </c>
      <c r="AN1522">
        <v>0</v>
      </c>
      <c r="AO1522">
        <v>1</v>
      </c>
      <c r="AP1522">
        <v>1</v>
      </c>
      <c r="AQ1522">
        <v>0</v>
      </c>
      <c r="AR1522">
        <v>0</v>
      </c>
      <c r="AS1522" t="s">
        <v>3</v>
      </c>
      <c r="AT1522">
        <v>0.15</v>
      </c>
      <c r="AU1522" t="s">
        <v>21</v>
      </c>
      <c r="AV1522">
        <v>0</v>
      </c>
      <c r="AW1522">
        <v>2</v>
      </c>
      <c r="AX1522">
        <v>33361200</v>
      </c>
      <c r="AY1522">
        <v>1</v>
      </c>
      <c r="AZ1522">
        <v>0</v>
      </c>
      <c r="BA1522">
        <v>1891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CX1522">
        <f>Y1522*Source!I1406</f>
        <v>8.4779999999999994E-3</v>
      </c>
      <c r="CY1522">
        <f>AB1522</f>
        <v>6.66</v>
      </c>
      <c r="CZ1522">
        <f>AF1522</f>
        <v>6.66</v>
      </c>
      <c r="DA1522">
        <f>AJ1522</f>
        <v>1</v>
      </c>
      <c r="DB1522">
        <f>ROUND(((ROUND(AT1522*CZ1522,2)*1.2)*1.25),2)</f>
        <v>1.5</v>
      </c>
      <c r="DC1522">
        <f>ROUND(((ROUND(AT1522*AG1522,2)*1.2)*1.25),2)</f>
        <v>0</v>
      </c>
    </row>
    <row r="1523" spans="1:107">
      <c r="A1523">
        <f>ROW(Source!A1406)</f>
        <v>1406</v>
      </c>
      <c r="B1523">
        <v>33304960</v>
      </c>
      <c r="C1523">
        <v>33361184</v>
      </c>
      <c r="D1523">
        <v>31259879</v>
      </c>
      <c r="E1523">
        <v>1</v>
      </c>
      <c r="F1523">
        <v>1</v>
      </c>
      <c r="G1523">
        <v>1</v>
      </c>
      <c r="H1523">
        <v>2</v>
      </c>
      <c r="I1523" t="s">
        <v>841</v>
      </c>
      <c r="J1523" t="s">
        <v>842</v>
      </c>
      <c r="K1523" t="s">
        <v>843</v>
      </c>
      <c r="L1523">
        <v>1368</v>
      </c>
      <c r="N1523">
        <v>1011</v>
      </c>
      <c r="O1523" t="s">
        <v>837</v>
      </c>
      <c r="P1523" t="s">
        <v>837</v>
      </c>
      <c r="Q1523">
        <v>1</v>
      </c>
      <c r="W1523">
        <v>0</v>
      </c>
      <c r="X1523">
        <v>1372534845</v>
      </c>
      <c r="Y1523">
        <v>0.61499999999999988</v>
      </c>
      <c r="AA1523">
        <v>0</v>
      </c>
      <c r="AB1523">
        <v>65.709999999999994</v>
      </c>
      <c r="AC1523">
        <v>11.6</v>
      </c>
      <c r="AD1523">
        <v>0</v>
      </c>
      <c r="AE1523">
        <v>0</v>
      </c>
      <c r="AF1523">
        <v>65.709999999999994</v>
      </c>
      <c r="AG1523">
        <v>11.6</v>
      </c>
      <c r="AH1523">
        <v>0</v>
      </c>
      <c r="AI1523">
        <v>1</v>
      </c>
      <c r="AJ1523">
        <v>1</v>
      </c>
      <c r="AK1523">
        <v>1</v>
      </c>
      <c r="AL1523">
        <v>1</v>
      </c>
      <c r="AN1523">
        <v>0</v>
      </c>
      <c r="AO1523">
        <v>1</v>
      </c>
      <c r="AP1523">
        <v>1</v>
      </c>
      <c r="AQ1523">
        <v>0</v>
      </c>
      <c r="AR1523">
        <v>0</v>
      </c>
      <c r="AS1523" t="s">
        <v>3</v>
      </c>
      <c r="AT1523">
        <v>0.41</v>
      </c>
      <c r="AU1523" t="s">
        <v>21</v>
      </c>
      <c r="AV1523">
        <v>0</v>
      </c>
      <c r="AW1523">
        <v>2</v>
      </c>
      <c r="AX1523">
        <v>33361201</v>
      </c>
      <c r="AY1523">
        <v>1</v>
      </c>
      <c r="AZ1523">
        <v>0</v>
      </c>
      <c r="BA1523">
        <v>1892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CX1523">
        <f>Y1523*Source!I1406</f>
        <v>2.3173199999999994E-2</v>
      </c>
      <c r="CY1523">
        <f>AB1523</f>
        <v>65.709999999999994</v>
      </c>
      <c r="CZ1523">
        <f>AF1523</f>
        <v>65.709999999999994</v>
      </c>
      <c r="DA1523">
        <f>AJ1523</f>
        <v>1</v>
      </c>
      <c r="DB1523">
        <f>ROUND(((ROUND(AT1523*CZ1523,2)*1.2)*1.25),2)</f>
        <v>40.409999999999997</v>
      </c>
      <c r="DC1523">
        <f>ROUND(((ROUND(AT1523*AG1523,2)*1.2)*1.25),2)</f>
        <v>7.14</v>
      </c>
    </row>
    <row r="1524" spans="1:107">
      <c r="A1524">
        <f>ROW(Source!A1406)</f>
        <v>1406</v>
      </c>
      <c r="B1524">
        <v>33304960</v>
      </c>
      <c r="C1524">
        <v>33361184</v>
      </c>
      <c r="D1524">
        <v>31260100</v>
      </c>
      <c r="E1524">
        <v>1</v>
      </c>
      <c r="F1524">
        <v>1</v>
      </c>
      <c r="G1524">
        <v>1</v>
      </c>
      <c r="H1524">
        <v>2</v>
      </c>
      <c r="I1524" t="s">
        <v>858</v>
      </c>
      <c r="J1524" t="s">
        <v>859</v>
      </c>
      <c r="K1524" t="s">
        <v>860</v>
      </c>
      <c r="L1524">
        <v>1368</v>
      </c>
      <c r="N1524">
        <v>1011</v>
      </c>
      <c r="O1524" t="s">
        <v>837</v>
      </c>
      <c r="P1524" t="s">
        <v>837</v>
      </c>
      <c r="Q1524">
        <v>1</v>
      </c>
      <c r="W1524">
        <v>0</v>
      </c>
      <c r="X1524">
        <v>-353815937</v>
      </c>
      <c r="Y1524">
        <v>1.9650000000000001</v>
      </c>
      <c r="AA1524">
        <v>0</v>
      </c>
      <c r="AB1524">
        <v>8.1</v>
      </c>
      <c r="AC1524">
        <v>0</v>
      </c>
      <c r="AD1524">
        <v>0</v>
      </c>
      <c r="AE1524">
        <v>0</v>
      </c>
      <c r="AF1524">
        <v>8.1</v>
      </c>
      <c r="AG1524">
        <v>0</v>
      </c>
      <c r="AH1524">
        <v>0</v>
      </c>
      <c r="AI1524">
        <v>1</v>
      </c>
      <c r="AJ1524">
        <v>1</v>
      </c>
      <c r="AK1524">
        <v>1</v>
      </c>
      <c r="AL1524">
        <v>1</v>
      </c>
      <c r="AN1524">
        <v>0</v>
      </c>
      <c r="AO1524">
        <v>1</v>
      </c>
      <c r="AP1524">
        <v>1</v>
      </c>
      <c r="AQ1524">
        <v>0</v>
      </c>
      <c r="AR1524">
        <v>0</v>
      </c>
      <c r="AS1524" t="s">
        <v>3</v>
      </c>
      <c r="AT1524">
        <v>1.31</v>
      </c>
      <c r="AU1524" t="s">
        <v>21</v>
      </c>
      <c r="AV1524">
        <v>0</v>
      </c>
      <c r="AW1524">
        <v>2</v>
      </c>
      <c r="AX1524">
        <v>33361202</v>
      </c>
      <c r="AY1524">
        <v>1</v>
      </c>
      <c r="AZ1524">
        <v>0</v>
      </c>
      <c r="BA1524">
        <v>1893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CX1524">
        <f>Y1524*Source!I1406</f>
        <v>7.4041200000000001E-2</v>
      </c>
      <c r="CY1524">
        <f>AB1524</f>
        <v>8.1</v>
      </c>
      <c r="CZ1524">
        <f>AF1524</f>
        <v>8.1</v>
      </c>
      <c r="DA1524">
        <f>AJ1524</f>
        <v>1</v>
      </c>
      <c r="DB1524">
        <f>ROUND(((ROUND(AT1524*CZ1524,2)*1.2)*1.25),2)</f>
        <v>15.92</v>
      </c>
      <c r="DC1524">
        <f>ROUND(((ROUND(AT1524*AG1524,2)*1.2)*1.25),2)</f>
        <v>0</v>
      </c>
    </row>
    <row r="1525" spans="1:107">
      <c r="A1525">
        <f>ROW(Source!A1406)</f>
        <v>1406</v>
      </c>
      <c r="B1525">
        <v>33304960</v>
      </c>
      <c r="C1525">
        <v>33361184</v>
      </c>
      <c r="D1525">
        <v>31178369</v>
      </c>
      <c r="E1525">
        <v>1</v>
      </c>
      <c r="F1525">
        <v>1</v>
      </c>
      <c r="G1525">
        <v>1</v>
      </c>
      <c r="H1525">
        <v>3</v>
      </c>
      <c r="I1525" t="s">
        <v>915</v>
      </c>
      <c r="J1525" t="s">
        <v>916</v>
      </c>
      <c r="K1525" t="s">
        <v>917</v>
      </c>
      <c r="L1525">
        <v>1346</v>
      </c>
      <c r="N1525">
        <v>1009</v>
      </c>
      <c r="O1525" t="s">
        <v>78</v>
      </c>
      <c r="P1525" t="s">
        <v>78</v>
      </c>
      <c r="Q1525">
        <v>1</v>
      </c>
      <c r="W1525">
        <v>0</v>
      </c>
      <c r="X1525">
        <v>1730218770</v>
      </c>
      <c r="Y1525">
        <v>7.95</v>
      </c>
      <c r="AA1525">
        <v>39.020000000000003</v>
      </c>
      <c r="AB1525">
        <v>0</v>
      </c>
      <c r="AC1525">
        <v>0</v>
      </c>
      <c r="AD1525">
        <v>0</v>
      </c>
      <c r="AE1525">
        <v>39.020000000000003</v>
      </c>
      <c r="AF1525">
        <v>0</v>
      </c>
      <c r="AG1525">
        <v>0</v>
      </c>
      <c r="AH1525">
        <v>0</v>
      </c>
      <c r="AI1525">
        <v>1</v>
      </c>
      <c r="AJ1525">
        <v>1</v>
      </c>
      <c r="AK1525">
        <v>1</v>
      </c>
      <c r="AL1525">
        <v>1</v>
      </c>
      <c r="AN1525">
        <v>0</v>
      </c>
      <c r="AO1525">
        <v>1</v>
      </c>
      <c r="AP1525">
        <v>0</v>
      </c>
      <c r="AQ1525">
        <v>0</v>
      </c>
      <c r="AR1525">
        <v>0</v>
      </c>
      <c r="AS1525" t="s">
        <v>3</v>
      </c>
      <c r="AT1525">
        <v>7.95</v>
      </c>
      <c r="AU1525" t="s">
        <v>3</v>
      </c>
      <c r="AV1525">
        <v>0</v>
      </c>
      <c r="AW1525">
        <v>2</v>
      </c>
      <c r="AX1525">
        <v>33361203</v>
      </c>
      <c r="AY1525">
        <v>1</v>
      </c>
      <c r="AZ1525">
        <v>0</v>
      </c>
      <c r="BA1525">
        <v>1894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CX1525">
        <f>Y1525*Source!I1406</f>
        <v>0.29955599999999999</v>
      </c>
      <c r="CY1525">
        <f>AA1525</f>
        <v>39.020000000000003</v>
      </c>
      <c r="CZ1525">
        <f>AE1525</f>
        <v>39.020000000000003</v>
      </c>
      <c r="DA1525">
        <f>AI1525</f>
        <v>1</v>
      </c>
      <c r="DB1525">
        <f>ROUND(ROUND(AT1525*CZ1525,2),2)</f>
        <v>310.20999999999998</v>
      </c>
      <c r="DC1525">
        <f>ROUND(ROUND(AT1525*AG1525,2),2)</f>
        <v>0</v>
      </c>
    </row>
    <row r="1526" spans="1:107">
      <c r="A1526">
        <f>ROW(Source!A1406)</f>
        <v>1406</v>
      </c>
      <c r="B1526">
        <v>33304960</v>
      </c>
      <c r="C1526">
        <v>33361184</v>
      </c>
      <c r="D1526">
        <v>31179550</v>
      </c>
      <c r="E1526">
        <v>1</v>
      </c>
      <c r="F1526">
        <v>1</v>
      </c>
      <c r="G1526">
        <v>1</v>
      </c>
      <c r="H1526">
        <v>3</v>
      </c>
      <c r="I1526" t="s">
        <v>861</v>
      </c>
      <c r="J1526" t="s">
        <v>862</v>
      </c>
      <c r="K1526" t="s">
        <v>863</v>
      </c>
      <c r="L1526">
        <v>1348</v>
      </c>
      <c r="N1526">
        <v>1009</v>
      </c>
      <c r="O1526" t="s">
        <v>32</v>
      </c>
      <c r="P1526" t="s">
        <v>32</v>
      </c>
      <c r="Q1526">
        <v>1000</v>
      </c>
      <c r="W1526">
        <v>0</v>
      </c>
      <c r="X1526">
        <v>-1068056325</v>
      </c>
      <c r="Y1526">
        <v>3.3E-4</v>
      </c>
      <c r="AA1526">
        <v>10362</v>
      </c>
      <c r="AB1526">
        <v>0</v>
      </c>
      <c r="AC1526">
        <v>0</v>
      </c>
      <c r="AD1526">
        <v>0</v>
      </c>
      <c r="AE1526">
        <v>10362</v>
      </c>
      <c r="AF1526">
        <v>0</v>
      </c>
      <c r="AG1526">
        <v>0</v>
      </c>
      <c r="AH1526">
        <v>0</v>
      </c>
      <c r="AI1526">
        <v>1</v>
      </c>
      <c r="AJ1526">
        <v>1</v>
      </c>
      <c r="AK1526">
        <v>1</v>
      </c>
      <c r="AL1526">
        <v>1</v>
      </c>
      <c r="AN1526">
        <v>0</v>
      </c>
      <c r="AO1526">
        <v>1</v>
      </c>
      <c r="AP1526">
        <v>0</v>
      </c>
      <c r="AQ1526">
        <v>0</v>
      </c>
      <c r="AR1526">
        <v>0</v>
      </c>
      <c r="AS1526" t="s">
        <v>3</v>
      </c>
      <c r="AT1526">
        <v>3.3E-4</v>
      </c>
      <c r="AU1526" t="s">
        <v>3</v>
      </c>
      <c r="AV1526">
        <v>0</v>
      </c>
      <c r="AW1526">
        <v>2</v>
      </c>
      <c r="AX1526">
        <v>33361204</v>
      </c>
      <c r="AY1526">
        <v>1</v>
      </c>
      <c r="AZ1526">
        <v>0</v>
      </c>
      <c r="BA1526">
        <v>1895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CX1526">
        <f>Y1526*Source!I1406</f>
        <v>1.2434399999999999E-5</v>
      </c>
      <c r="CY1526">
        <f>AA1526</f>
        <v>10362</v>
      </c>
      <c r="CZ1526">
        <f>AE1526</f>
        <v>10362</v>
      </c>
      <c r="DA1526">
        <f>AI1526</f>
        <v>1</v>
      </c>
      <c r="DB1526">
        <f>ROUND(ROUND(AT1526*CZ1526,2),2)</f>
        <v>3.42</v>
      </c>
      <c r="DC1526">
        <f>ROUND(ROUND(AT1526*AG1526,2),2)</f>
        <v>0</v>
      </c>
    </row>
    <row r="1527" spans="1:107">
      <c r="A1527">
        <f>ROW(Source!A1406)</f>
        <v>1406</v>
      </c>
      <c r="B1527">
        <v>33304960</v>
      </c>
      <c r="C1527">
        <v>33361184</v>
      </c>
      <c r="D1527">
        <v>31180727</v>
      </c>
      <c r="E1527">
        <v>1</v>
      </c>
      <c r="F1527">
        <v>1</v>
      </c>
      <c r="G1527">
        <v>1</v>
      </c>
      <c r="H1527">
        <v>3</v>
      </c>
      <c r="I1527" t="s">
        <v>844</v>
      </c>
      <c r="J1527" t="s">
        <v>845</v>
      </c>
      <c r="K1527" t="s">
        <v>846</v>
      </c>
      <c r="L1527">
        <v>1348</v>
      </c>
      <c r="N1527">
        <v>1009</v>
      </c>
      <c r="O1527" t="s">
        <v>32</v>
      </c>
      <c r="P1527" t="s">
        <v>32</v>
      </c>
      <c r="Q1527">
        <v>1000</v>
      </c>
      <c r="W1527">
        <v>0</v>
      </c>
      <c r="X1527">
        <v>-437906794</v>
      </c>
      <c r="Y1527">
        <v>6.0000000000000001E-3</v>
      </c>
      <c r="AA1527">
        <v>9040.01</v>
      </c>
      <c r="AB1527">
        <v>0</v>
      </c>
      <c r="AC1527">
        <v>0</v>
      </c>
      <c r="AD1527">
        <v>0</v>
      </c>
      <c r="AE1527">
        <v>9040.01</v>
      </c>
      <c r="AF1527">
        <v>0</v>
      </c>
      <c r="AG1527">
        <v>0</v>
      </c>
      <c r="AH1527">
        <v>0</v>
      </c>
      <c r="AI1527">
        <v>1</v>
      </c>
      <c r="AJ1527">
        <v>1</v>
      </c>
      <c r="AK1527">
        <v>1</v>
      </c>
      <c r="AL1527">
        <v>1</v>
      </c>
      <c r="AN1527">
        <v>0</v>
      </c>
      <c r="AO1527">
        <v>1</v>
      </c>
      <c r="AP1527">
        <v>0</v>
      </c>
      <c r="AQ1527">
        <v>0</v>
      </c>
      <c r="AR1527">
        <v>0</v>
      </c>
      <c r="AS1527" t="s">
        <v>3</v>
      </c>
      <c r="AT1527">
        <v>6.0000000000000001E-3</v>
      </c>
      <c r="AU1527" t="s">
        <v>3</v>
      </c>
      <c r="AV1527">
        <v>0</v>
      </c>
      <c r="AW1527">
        <v>2</v>
      </c>
      <c r="AX1527">
        <v>33361205</v>
      </c>
      <c r="AY1527">
        <v>1</v>
      </c>
      <c r="AZ1527">
        <v>0</v>
      </c>
      <c r="BA1527">
        <v>1896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CX1527">
        <f>Y1527*Source!I1406</f>
        <v>2.2608E-4</v>
      </c>
      <c r="CY1527">
        <f>AA1527</f>
        <v>9040.01</v>
      </c>
      <c r="CZ1527">
        <f>AE1527</f>
        <v>9040.01</v>
      </c>
      <c r="DA1527">
        <f>AI1527</f>
        <v>1</v>
      </c>
      <c r="DB1527">
        <f>ROUND(ROUND(AT1527*CZ1527,2),2)</f>
        <v>54.24</v>
      </c>
      <c r="DC1527">
        <f>ROUND(ROUND(AT1527*AG1527,2),2)</f>
        <v>0</v>
      </c>
    </row>
    <row r="1528" spans="1:107">
      <c r="A1528">
        <f>ROW(Source!A1406)</f>
        <v>1406</v>
      </c>
      <c r="B1528">
        <v>33304960</v>
      </c>
      <c r="C1528">
        <v>33361184</v>
      </c>
      <c r="D1528">
        <v>31181610</v>
      </c>
      <c r="E1528">
        <v>1</v>
      </c>
      <c r="F1528">
        <v>1</v>
      </c>
      <c r="G1528">
        <v>1</v>
      </c>
      <c r="H1528">
        <v>3</v>
      </c>
      <c r="I1528" t="s">
        <v>847</v>
      </c>
      <c r="J1528" t="s">
        <v>848</v>
      </c>
      <c r="K1528" t="s">
        <v>849</v>
      </c>
      <c r="L1528">
        <v>1346</v>
      </c>
      <c r="N1528">
        <v>1009</v>
      </c>
      <c r="O1528" t="s">
        <v>78</v>
      </c>
      <c r="P1528" t="s">
        <v>78</v>
      </c>
      <c r="Q1528">
        <v>1</v>
      </c>
      <c r="W1528">
        <v>0</v>
      </c>
      <c r="X1528">
        <v>-731615568</v>
      </c>
      <c r="Y1528">
        <v>9.09</v>
      </c>
      <c r="AA1528">
        <v>23.09</v>
      </c>
      <c r="AB1528">
        <v>0</v>
      </c>
      <c r="AC1528">
        <v>0</v>
      </c>
      <c r="AD1528">
        <v>0</v>
      </c>
      <c r="AE1528">
        <v>23.09</v>
      </c>
      <c r="AF1528">
        <v>0</v>
      </c>
      <c r="AG1528">
        <v>0</v>
      </c>
      <c r="AH1528">
        <v>0</v>
      </c>
      <c r="AI1528">
        <v>1</v>
      </c>
      <c r="AJ1528">
        <v>1</v>
      </c>
      <c r="AK1528">
        <v>1</v>
      </c>
      <c r="AL1528">
        <v>1</v>
      </c>
      <c r="AN1528">
        <v>0</v>
      </c>
      <c r="AO1528">
        <v>1</v>
      </c>
      <c r="AP1528">
        <v>0</v>
      </c>
      <c r="AQ1528">
        <v>0</v>
      </c>
      <c r="AR1528">
        <v>0</v>
      </c>
      <c r="AS1528" t="s">
        <v>3</v>
      </c>
      <c r="AT1528">
        <v>9.09</v>
      </c>
      <c r="AU1528" t="s">
        <v>3</v>
      </c>
      <c r="AV1528">
        <v>0</v>
      </c>
      <c r="AW1528">
        <v>2</v>
      </c>
      <c r="AX1528">
        <v>33361206</v>
      </c>
      <c r="AY1528">
        <v>1</v>
      </c>
      <c r="AZ1528">
        <v>0</v>
      </c>
      <c r="BA1528">
        <v>1897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CX1528">
        <f>Y1528*Source!I1406</f>
        <v>0.34251119999999996</v>
      </c>
      <c r="CY1528">
        <f>AA1528</f>
        <v>23.09</v>
      </c>
      <c r="CZ1528">
        <f>AE1528</f>
        <v>23.09</v>
      </c>
      <c r="DA1528">
        <f>AI1528</f>
        <v>1</v>
      </c>
      <c r="DB1528">
        <f>ROUND(ROUND(AT1528*CZ1528,2),2)</f>
        <v>209.89</v>
      </c>
      <c r="DC1528">
        <f>ROUND(ROUND(AT1528*AG1528,2),2)</f>
        <v>0</v>
      </c>
    </row>
    <row r="1529" spans="1:107">
      <c r="A1529">
        <f>ROW(Source!A1450)</f>
        <v>1450</v>
      </c>
      <c r="B1529">
        <v>33304975</v>
      </c>
      <c r="C1529">
        <v>33361452</v>
      </c>
      <c r="D1529">
        <v>31172061</v>
      </c>
      <c r="E1529">
        <v>1</v>
      </c>
      <c r="F1529">
        <v>1</v>
      </c>
      <c r="G1529">
        <v>1</v>
      </c>
      <c r="H1529">
        <v>1</v>
      </c>
      <c r="I1529" t="s">
        <v>850</v>
      </c>
      <c r="J1529" t="s">
        <v>3</v>
      </c>
      <c r="K1529" t="s">
        <v>851</v>
      </c>
      <c r="L1529">
        <v>1191</v>
      </c>
      <c r="N1529">
        <v>1013</v>
      </c>
      <c r="O1529" t="s">
        <v>831</v>
      </c>
      <c r="P1529" t="s">
        <v>831</v>
      </c>
      <c r="Q1529">
        <v>1</v>
      </c>
      <c r="W1529">
        <v>0</v>
      </c>
      <c r="X1529">
        <v>-784637506</v>
      </c>
      <c r="Y1529">
        <v>8.2109999999999985</v>
      </c>
      <c r="AA1529">
        <v>0</v>
      </c>
      <c r="AB1529">
        <v>0</v>
      </c>
      <c r="AC1529">
        <v>0</v>
      </c>
      <c r="AD1529">
        <v>8.74</v>
      </c>
      <c r="AE1529">
        <v>0</v>
      </c>
      <c r="AF1529">
        <v>0</v>
      </c>
      <c r="AG1529">
        <v>0</v>
      </c>
      <c r="AH1529">
        <v>8.74</v>
      </c>
      <c r="AI1529">
        <v>1</v>
      </c>
      <c r="AJ1529">
        <v>1</v>
      </c>
      <c r="AK1529">
        <v>1</v>
      </c>
      <c r="AL1529">
        <v>1</v>
      </c>
      <c r="AN1529">
        <v>0</v>
      </c>
      <c r="AO1529">
        <v>1</v>
      </c>
      <c r="AP1529">
        <v>1</v>
      </c>
      <c r="AQ1529">
        <v>0</v>
      </c>
      <c r="AR1529">
        <v>0</v>
      </c>
      <c r="AS1529" t="s">
        <v>3</v>
      </c>
      <c r="AT1529">
        <v>5.95</v>
      </c>
      <c r="AU1529" t="s">
        <v>22</v>
      </c>
      <c r="AV1529">
        <v>1</v>
      </c>
      <c r="AW1529">
        <v>2</v>
      </c>
      <c r="AX1529">
        <v>33361462</v>
      </c>
      <c r="AY1529">
        <v>1</v>
      </c>
      <c r="AZ1529">
        <v>0</v>
      </c>
      <c r="BA1529">
        <v>1903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CX1529">
        <f>Y1529*Source!I1450</f>
        <v>8.2109999999999985</v>
      </c>
      <c r="CY1529">
        <f>AD1529</f>
        <v>8.74</v>
      </c>
      <c r="CZ1529">
        <f>AH1529</f>
        <v>8.74</v>
      </c>
      <c r="DA1529">
        <f>AL1529</f>
        <v>1</v>
      </c>
      <c r="DB1529">
        <f>ROUND(((ROUND(AT1529*CZ1529,2)*1.2)*1.15),2)</f>
        <v>71.760000000000005</v>
      </c>
      <c r="DC1529">
        <f>ROUND(((ROUND(AT1529*AG1529,2)*1.2)*1.15),2)</f>
        <v>0</v>
      </c>
    </row>
    <row r="1530" spans="1:107">
      <c r="A1530">
        <f>ROW(Source!A1450)</f>
        <v>1450</v>
      </c>
      <c r="B1530">
        <v>33304975</v>
      </c>
      <c r="C1530">
        <v>33361452</v>
      </c>
      <c r="D1530">
        <v>31172011</v>
      </c>
      <c r="E1530">
        <v>1</v>
      </c>
      <c r="F1530">
        <v>1</v>
      </c>
      <c r="G1530">
        <v>1</v>
      </c>
      <c r="H1530">
        <v>1</v>
      </c>
      <c r="I1530" t="s">
        <v>832</v>
      </c>
      <c r="J1530" t="s">
        <v>3</v>
      </c>
      <c r="K1530" t="s">
        <v>833</v>
      </c>
      <c r="L1530">
        <v>1191</v>
      </c>
      <c r="N1530">
        <v>1013</v>
      </c>
      <c r="O1530" t="s">
        <v>831</v>
      </c>
      <c r="P1530" t="s">
        <v>831</v>
      </c>
      <c r="Q1530">
        <v>1</v>
      </c>
      <c r="W1530">
        <v>0</v>
      </c>
      <c r="X1530">
        <v>-1417349443</v>
      </c>
      <c r="Y1530">
        <v>0.04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1</v>
      </c>
      <c r="AJ1530">
        <v>1</v>
      </c>
      <c r="AK1530">
        <v>1</v>
      </c>
      <c r="AL1530">
        <v>1</v>
      </c>
      <c r="AN1530">
        <v>0</v>
      </c>
      <c r="AO1530">
        <v>1</v>
      </c>
      <c r="AP1530">
        <v>0</v>
      </c>
      <c r="AQ1530">
        <v>0</v>
      </c>
      <c r="AR1530">
        <v>0</v>
      </c>
      <c r="AS1530" t="s">
        <v>3</v>
      </c>
      <c r="AT1530">
        <v>0.04</v>
      </c>
      <c r="AU1530" t="s">
        <v>3</v>
      </c>
      <c r="AV1530">
        <v>2</v>
      </c>
      <c r="AW1530">
        <v>2</v>
      </c>
      <c r="AX1530">
        <v>33361463</v>
      </c>
      <c r="AY1530">
        <v>1</v>
      </c>
      <c r="AZ1530">
        <v>2048</v>
      </c>
      <c r="BA1530">
        <v>1904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CX1530">
        <f>Y1530*Source!I1450</f>
        <v>0.04</v>
      </c>
      <c r="CY1530">
        <f>AD1530</f>
        <v>0</v>
      </c>
      <c r="CZ1530">
        <f>AH1530</f>
        <v>0</v>
      </c>
      <c r="DA1530">
        <f>AL1530</f>
        <v>1</v>
      </c>
      <c r="DB1530">
        <f>ROUND(ROUND(AT1530*CZ1530,2),2)</f>
        <v>0</v>
      </c>
      <c r="DC1530">
        <f>ROUND(ROUND(AT1530*AG1530,2),2)</f>
        <v>0</v>
      </c>
    </row>
    <row r="1531" spans="1:107">
      <c r="A1531">
        <f>ROW(Source!A1450)</f>
        <v>1450</v>
      </c>
      <c r="B1531">
        <v>33304975</v>
      </c>
      <c r="C1531">
        <v>33361452</v>
      </c>
      <c r="D1531">
        <v>31258491</v>
      </c>
      <c r="E1531">
        <v>1</v>
      </c>
      <c r="F1531">
        <v>1</v>
      </c>
      <c r="G1531">
        <v>1</v>
      </c>
      <c r="H1531">
        <v>2</v>
      </c>
      <c r="I1531" t="s">
        <v>834</v>
      </c>
      <c r="J1531" t="s">
        <v>835</v>
      </c>
      <c r="K1531" t="s">
        <v>836</v>
      </c>
      <c r="L1531">
        <v>1368</v>
      </c>
      <c r="N1531">
        <v>1011</v>
      </c>
      <c r="O1531" t="s">
        <v>837</v>
      </c>
      <c r="P1531" t="s">
        <v>837</v>
      </c>
      <c r="Q1531">
        <v>1</v>
      </c>
      <c r="W1531">
        <v>0</v>
      </c>
      <c r="X1531">
        <v>-1718674368</v>
      </c>
      <c r="Y1531">
        <v>1.4999999999999999E-2</v>
      </c>
      <c r="AA1531">
        <v>0</v>
      </c>
      <c r="AB1531">
        <v>111.99</v>
      </c>
      <c r="AC1531">
        <v>13.5</v>
      </c>
      <c r="AD1531">
        <v>0</v>
      </c>
      <c r="AE1531">
        <v>0</v>
      </c>
      <c r="AF1531">
        <v>111.99</v>
      </c>
      <c r="AG1531">
        <v>13.5</v>
      </c>
      <c r="AH1531">
        <v>0</v>
      </c>
      <c r="AI1531">
        <v>1</v>
      </c>
      <c r="AJ1531">
        <v>1</v>
      </c>
      <c r="AK1531">
        <v>1</v>
      </c>
      <c r="AL1531">
        <v>1</v>
      </c>
      <c r="AN1531">
        <v>0</v>
      </c>
      <c r="AO1531">
        <v>1</v>
      </c>
      <c r="AP1531">
        <v>1</v>
      </c>
      <c r="AQ1531">
        <v>0</v>
      </c>
      <c r="AR1531">
        <v>0</v>
      </c>
      <c r="AS1531" t="s">
        <v>3</v>
      </c>
      <c r="AT1531">
        <v>0.01</v>
      </c>
      <c r="AU1531" t="s">
        <v>21</v>
      </c>
      <c r="AV1531">
        <v>0</v>
      </c>
      <c r="AW1531">
        <v>2</v>
      </c>
      <c r="AX1531">
        <v>33361464</v>
      </c>
      <c r="AY1531">
        <v>1</v>
      </c>
      <c r="AZ1531">
        <v>0</v>
      </c>
      <c r="BA1531">
        <v>1905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CX1531">
        <f>Y1531*Source!I1450</f>
        <v>1.4999999999999999E-2</v>
      </c>
      <c r="CY1531">
        <f>AB1531</f>
        <v>111.99</v>
      </c>
      <c r="CZ1531">
        <f>AF1531</f>
        <v>111.99</v>
      </c>
      <c r="DA1531">
        <f>AJ1531</f>
        <v>1</v>
      </c>
      <c r="DB1531">
        <f>ROUND(((ROUND(AT1531*CZ1531,2)*1.2)*1.25),2)</f>
        <v>1.68</v>
      </c>
      <c r="DC1531">
        <f>ROUND(((ROUND(AT1531*AG1531,2)*1.2)*1.25),2)</f>
        <v>0.21</v>
      </c>
    </row>
    <row r="1532" spans="1:107">
      <c r="A1532">
        <f>ROW(Source!A1450)</f>
        <v>1450</v>
      </c>
      <c r="B1532">
        <v>33304975</v>
      </c>
      <c r="C1532">
        <v>33361452</v>
      </c>
      <c r="D1532">
        <v>31258691</v>
      </c>
      <c r="E1532">
        <v>1</v>
      </c>
      <c r="F1532">
        <v>1</v>
      </c>
      <c r="G1532">
        <v>1</v>
      </c>
      <c r="H1532">
        <v>2</v>
      </c>
      <c r="I1532" t="s">
        <v>838</v>
      </c>
      <c r="J1532" t="s">
        <v>839</v>
      </c>
      <c r="K1532" t="s">
        <v>840</v>
      </c>
      <c r="L1532">
        <v>1368</v>
      </c>
      <c r="N1532">
        <v>1011</v>
      </c>
      <c r="O1532" t="s">
        <v>837</v>
      </c>
      <c r="P1532" t="s">
        <v>837</v>
      </c>
      <c r="Q1532">
        <v>1</v>
      </c>
      <c r="W1532">
        <v>0</v>
      </c>
      <c r="X1532">
        <v>1373224040</v>
      </c>
      <c r="Y1532">
        <v>2.04</v>
      </c>
      <c r="AA1532">
        <v>0</v>
      </c>
      <c r="AB1532">
        <v>3.12</v>
      </c>
      <c r="AC1532">
        <v>0</v>
      </c>
      <c r="AD1532">
        <v>0</v>
      </c>
      <c r="AE1532">
        <v>0</v>
      </c>
      <c r="AF1532">
        <v>3.12</v>
      </c>
      <c r="AG1532">
        <v>0</v>
      </c>
      <c r="AH1532">
        <v>0</v>
      </c>
      <c r="AI1532">
        <v>1</v>
      </c>
      <c r="AJ1532">
        <v>1</v>
      </c>
      <c r="AK1532">
        <v>1</v>
      </c>
      <c r="AL1532">
        <v>1</v>
      </c>
      <c r="AN1532">
        <v>0</v>
      </c>
      <c r="AO1532">
        <v>1</v>
      </c>
      <c r="AP1532">
        <v>1</v>
      </c>
      <c r="AQ1532">
        <v>0</v>
      </c>
      <c r="AR1532">
        <v>0</v>
      </c>
      <c r="AS1532" t="s">
        <v>3</v>
      </c>
      <c r="AT1532">
        <v>1.36</v>
      </c>
      <c r="AU1532" t="s">
        <v>21</v>
      </c>
      <c r="AV1532">
        <v>0</v>
      </c>
      <c r="AW1532">
        <v>2</v>
      </c>
      <c r="AX1532">
        <v>33361465</v>
      </c>
      <c r="AY1532">
        <v>1</v>
      </c>
      <c r="AZ1532">
        <v>0</v>
      </c>
      <c r="BA1532">
        <v>1906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CX1532">
        <f>Y1532*Source!I1450</f>
        <v>2.04</v>
      </c>
      <c r="CY1532">
        <f>AB1532</f>
        <v>3.12</v>
      </c>
      <c r="CZ1532">
        <f>AF1532</f>
        <v>3.12</v>
      </c>
      <c r="DA1532">
        <f>AJ1532</f>
        <v>1</v>
      </c>
      <c r="DB1532">
        <f>ROUND(((ROUND(AT1532*CZ1532,2)*1.2)*1.25),2)</f>
        <v>6.36</v>
      </c>
      <c r="DC1532">
        <f>ROUND(((ROUND(AT1532*AG1532,2)*1.2)*1.25),2)</f>
        <v>0</v>
      </c>
    </row>
    <row r="1533" spans="1:107">
      <c r="A1533">
        <f>ROW(Source!A1450)</f>
        <v>1450</v>
      </c>
      <c r="B1533">
        <v>33304975</v>
      </c>
      <c r="C1533">
        <v>33361452</v>
      </c>
      <c r="D1533">
        <v>31259879</v>
      </c>
      <c r="E1533">
        <v>1</v>
      </c>
      <c r="F1533">
        <v>1</v>
      </c>
      <c r="G1533">
        <v>1</v>
      </c>
      <c r="H1533">
        <v>2</v>
      </c>
      <c r="I1533" t="s">
        <v>841</v>
      </c>
      <c r="J1533" t="s">
        <v>842</v>
      </c>
      <c r="K1533" t="s">
        <v>843</v>
      </c>
      <c r="L1533">
        <v>1368</v>
      </c>
      <c r="N1533">
        <v>1011</v>
      </c>
      <c r="O1533" t="s">
        <v>837</v>
      </c>
      <c r="P1533" t="s">
        <v>837</v>
      </c>
      <c r="Q1533">
        <v>1</v>
      </c>
      <c r="W1533">
        <v>0</v>
      </c>
      <c r="X1533">
        <v>1372534845</v>
      </c>
      <c r="Y1533">
        <v>4.4999999999999998E-2</v>
      </c>
      <c r="AA1533">
        <v>0</v>
      </c>
      <c r="AB1533">
        <v>65.709999999999994</v>
      </c>
      <c r="AC1533">
        <v>11.6</v>
      </c>
      <c r="AD1533">
        <v>0</v>
      </c>
      <c r="AE1533">
        <v>0</v>
      </c>
      <c r="AF1533">
        <v>65.709999999999994</v>
      </c>
      <c r="AG1533">
        <v>11.6</v>
      </c>
      <c r="AH1533">
        <v>0</v>
      </c>
      <c r="AI1533">
        <v>1</v>
      </c>
      <c r="AJ1533">
        <v>1</v>
      </c>
      <c r="AK1533">
        <v>1</v>
      </c>
      <c r="AL1533">
        <v>1</v>
      </c>
      <c r="AN1533">
        <v>0</v>
      </c>
      <c r="AO1533">
        <v>1</v>
      </c>
      <c r="AP1533">
        <v>1</v>
      </c>
      <c r="AQ1533">
        <v>0</v>
      </c>
      <c r="AR1533">
        <v>0</v>
      </c>
      <c r="AS1533" t="s">
        <v>3</v>
      </c>
      <c r="AT1533">
        <v>0.03</v>
      </c>
      <c r="AU1533" t="s">
        <v>21</v>
      </c>
      <c r="AV1533">
        <v>0</v>
      </c>
      <c r="AW1533">
        <v>2</v>
      </c>
      <c r="AX1533">
        <v>33361466</v>
      </c>
      <c r="AY1533">
        <v>1</v>
      </c>
      <c r="AZ1533">
        <v>0</v>
      </c>
      <c r="BA1533">
        <v>1907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CX1533">
        <f>Y1533*Source!I1450</f>
        <v>4.4999999999999998E-2</v>
      </c>
      <c r="CY1533">
        <f>AB1533</f>
        <v>65.709999999999994</v>
      </c>
      <c r="CZ1533">
        <f>AF1533</f>
        <v>65.709999999999994</v>
      </c>
      <c r="DA1533">
        <f>AJ1533</f>
        <v>1</v>
      </c>
      <c r="DB1533">
        <f>ROUND(((ROUND(AT1533*CZ1533,2)*1.2)*1.25),2)</f>
        <v>2.96</v>
      </c>
      <c r="DC1533">
        <f>ROUND(((ROUND(AT1533*AG1533,2)*1.2)*1.25),2)</f>
        <v>0.53</v>
      </c>
    </row>
    <row r="1534" spans="1:107">
      <c r="A1534">
        <f>ROW(Source!A1450)</f>
        <v>1450</v>
      </c>
      <c r="B1534">
        <v>33304975</v>
      </c>
      <c r="C1534">
        <v>33361452</v>
      </c>
      <c r="D1534">
        <v>31175973</v>
      </c>
      <c r="E1534">
        <v>1</v>
      </c>
      <c r="F1534">
        <v>1</v>
      </c>
      <c r="G1534">
        <v>1</v>
      </c>
      <c r="H1534">
        <v>3</v>
      </c>
      <c r="I1534" t="s">
        <v>889</v>
      </c>
      <c r="J1534" t="s">
        <v>890</v>
      </c>
      <c r="K1534" t="s">
        <v>891</v>
      </c>
      <c r="L1534">
        <v>1348</v>
      </c>
      <c r="N1534">
        <v>1009</v>
      </c>
      <c r="O1534" t="s">
        <v>32</v>
      </c>
      <c r="P1534" t="s">
        <v>32</v>
      </c>
      <c r="Q1534">
        <v>1000</v>
      </c>
      <c r="W1534">
        <v>0</v>
      </c>
      <c r="X1534">
        <v>731670393</v>
      </c>
      <c r="Y1534">
        <v>2.9999999999999997E-4</v>
      </c>
      <c r="AA1534">
        <v>26499</v>
      </c>
      <c r="AB1534">
        <v>0</v>
      </c>
      <c r="AC1534">
        <v>0</v>
      </c>
      <c r="AD1534">
        <v>0</v>
      </c>
      <c r="AE1534">
        <v>26499</v>
      </c>
      <c r="AF1534">
        <v>0</v>
      </c>
      <c r="AG1534">
        <v>0</v>
      </c>
      <c r="AH1534">
        <v>0</v>
      </c>
      <c r="AI1534">
        <v>1</v>
      </c>
      <c r="AJ1534">
        <v>1</v>
      </c>
      <c r="AK1534">
        <v>1</v>
      </c>
      <c r="AL1534">
        <v>1</v>
      </c>
      <c r="AN1534">
        <v>0</v>
      </c>
      <c r="AO1534">
        <v>1</v>
      </c>
      <c r="AP1534">
        <v>0</v>
      </c>
      <c r="AQ1534">
        <v>0</v>
      </c>
      <c r="AR1534">
        <v>0</v>
      </c>
      <c r="AS1534" t="s">
        <v>3</v>
      </c>
      <c r="AT1534">
        <v>2.9999999999999997E-4</v>
      </c>
      <c r="AU1534" t="s">
        <v>3</v>
      </c>
      <c r="AV1534">
        <v>0</v>
      </c>
      <c r="AW1534">
        <v>2</v>
      </c>
      <c r="AX1534">
        <v>33361467</v>
      </c>
      <c r="AY1534">
        <v>1</v>
      </c>
      <c r="AZ1534">
        <v>0</v>
      </c>
      <c r="BA1534">
        <v>1908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CX1534">
        <f>Y1534*Source!I1450</f>
        <v>2.9999999999999997E-4</v>
      </c>
      <c r="CY1534">
        <f>AA1534</f>
        <v>26499</v>
      </c>
      <c r="CZ1534">
        <f>AE1534</f>
        <v>26499</v>
      </c>
      <c r="DA1534">
        <f>AI1534</f>
        <v>1</v>
      </c>
      <c r="DB1534">
        <f>ROUND(ROUND(AT1534*CZ1534,2),2)</f>
        <v>7.95</v>
      </c>
      <c r="DC1534">
        <f>ROUND(ROUND(AT1534*AG1534,2),2)</f>
        <v>0</v>
      </c>
    </row>
    <row r="1535" spans="1:107">
      <c r="A1535">
        <f>ROW(Source!A1450)</f>
        <v>1450</v>
      </c>
      <c r="B1535">
        <v>33304975</v>
      </c>
      <c r="C1535">
        <v>33361452</v>
      </c>
      <c r="D1535">
        <v>31180727</v>
      </c>
      <c r="E1535">
        <v>1</v>
      </c>
      <c r="F1535">
        <v>1</v>
      </c>
      <c r="G1535">
        <v>1</v>
      </c>
      <c r="H1535">
        <v>3</v>
      </c>
      <c r="I1535" t="s">
        <v>844</v>
      </c>
      <c r="J1535" t="s">
        <v>845</v>
      </c>
      <c r="K1535" t="s">
        <v>846</v>
      </c>
      <c r="L1535">
        <v>1348</v>
      </c>
      <c r="N1535">
        <v>1009</v>
      </c>
      <c r="O1535" t="s">
        <v>32</v>
      </c>
      <c r="P1535" t="s">
        <v>32</v>
      </c>
      <c r="Q1535">
        <v>1000</v>
      </c>
      <c r="W1535">
        <v>0</v>
      </c>
      <c r="X1535">
        <v>-437906794</v>
      </c>
      <c r="Y1535">
        <v>8.0000000000000004E-4</v>
      </c>
      <c r="AA1535">
        <v>9040.01</v>
      </c>
      <c r="AB1535">
        <v>0</v>
      </c>
      <c r="AC1535">
        <v>0</v>
      </c>
      <c r="AD1535">
        <v>0</v>
      </c>
      <c r="AE1535">
        <v>9040.01</v>
      </c>
      <c r="AF1535">
        <v>0</v>
      </c>
      <c r="AG1535">
        <v>0</v>
      </c>
      <c r="AH1535">
        <v>0</v>
      </c>
      <c r="AI1535">
        <v>1</v>
      </c>
      <c r="AJ1535">
        <v>1</v>
      </c>
      <c r="AK1535">
        <v>1</v>
      </c>
      <c r="AL1535">
        <v>1</v>
      </c>
      <c r="AN1535">
        <v>0</v>
      </c>
      <c r="AO1535">
        <v>1</v>
      </c>
      <c r="AP1535">
        <v>0</v>
      </c>
      <c r="AQ1535">
        <v>0</v>
      </c>
      <c r="AR1535">
        <v>0</v>
      </c>
      <c r="AS1535" t="s">
        <v>3</v>
      </c>
      <c r="AT1535">
        <v>8.0000000000000004E-4</v>
      </c>
      <c r="AU1535" t="s">
        <v>3</v>
      </c>
      <c r="AV1535">
        <v>0</v>
      </c>
      <c r="AW1535">
        <v>2</v>
      </c>
      <c r="AX1535">
        <v>33361468</v>
      </c>
      <c r="AY1535">
        <v>1</v>
      </c>
      <c r="AZ1535">
        <v>0</v>
      </c>
      <c r="BA1535">
        <v>1909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CX1535">
        <f>Y1535*Source!I1450</f>
        <v>8.0000000000000004E-4</v>
      </c>
      <c r="CY1535">
        <f>AA1535</f>
        <v>9040.01</v>
      </c>
      <c r="CZ1535">
        <f>AE1535</f>
        <v>9040.01</v>
      </c>
      <c r="DA1535">
        <f>AI1535</f>
        <v>1</v>
      </c>
      <c r="DB1535">
        <f>ROUND(ROUND(AT1535*CZ1535,2),2)</f>
        <v>7.23</v>
      </c>
      <c r="DC1535">
        <f>ROUND(ROUND(AT1535*AG1535,2),2)</f>
        <v>0</v>
      </c>
    </row>
    <row r="1536" spans="1:107">
      <c r="A1536">
        <f>ROW(Source!A1450)</f>
        <v>1450</v>
      </c>
      <c r="B1536">
        <v>33304975</v>
      </c>
      <c r="C1536">
        <v>33361452</v>
      </c>
      <c r="D1536">
        <v>31181610</v>
      </c>
      <c r="E1536">
        <v>1</v>
      </c>
      <c r="F1536">
        <v>1</v>
      </c>
      <c r="G1536">
        <v>1</v>
      </c>
      <c r="H1536">
        <v>3</v>
      </c>
      <c r="I1536" t="s">
        <v>847</v>
      </c>
      <c r="J1536" t="s">
        <v>848</v>
      </c>
      <c r="K1536" t="s">
        <v>849</v>
      </c>
      <c r="L1536">
        <v>1346</v>
      </c>
      <c r="N1536">
        <v>1009</v>
      </c>
      <c r="O1536" t="s">
        <v>78</v>
      </c>
      <c r="P1536" t="s">
        <v>78</v>
      </c>
      <c r="Q1536">
        <v>1</v>
      </c>
      <c r="W1536">
        <v>0</v>
      </c>
      <c r="X1536">
        <v>-731615568</v>
      </c>
      <c r="Y1536">
        <v>0.43</v>
      </c>
      <c r="AA1536">
        <v>23.09</v>
      </c>
      <c r="AB1536">
        <v>0</v>
      </c>
      <c r="AC1536">
        <v>0</v>
      </c>
      <c r="AD1536">
        <v>0</v>
      </c>
      <c r="AE1536">
        <v>23.09</v>
      </c>
      <c r="AF1536">
        <v>0</v>
      </c>
      <c r="AG1536">
        <v>0</v>
      </c>
      <c r="AH1536">
        <v>0</v>
      </c>
      <c r="AI1536">
        <v>1</v>
      </c>
      <c r="AJ1536">
        <v>1</v>
      </c>
      <c r="AK1536">
        <v>1</v>
      </c>
      <c r="AL1536">
        <v>1</v>
      </c>
      <c r="AN1536">
        <v>0</v>
      </c>
      <c r="AO1536">
        <v>1</v>
      </c>
      <c r="AP1536">
        <v>0</v>
      </c>
      <c r="AQ1536">
        <v>0</v>
      </c>
      <c r="AR1536">
        <v>0</v>
      </c>
      <c r="AS1536" t="s">
        <v>3</v>
      </c>
      <c r="AT1536">
        <v>0.43</v>
      </c>
      <c r="AU1536" t="s">
        <v>3</v>
      </c>
      <c r="AV1536">
        <v>0</v>
      </c>
      <c r="AW1536">
        <v>2</v>
      </c>
      <c r="AX1536">
        <v>33361469</v>
      </c>
      <c r="AY1536">
        <v>1</v>
      </c>
      <c r="AZ1536">
        <v>0</v>
      </c>
      <c r="BA1536">
        <v>1910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CX1536">
        <f>Y1536*Source!I1450</f>
        <v>0.43</v>
      </c>
      <c r="CY1536">
        <f>AA1536</f>
        <v>23.09</v>
      </c>
      <c r="CZ1536">
        <f>AE1536</f>
        <v>23.09</v>
      </c>
      <c r="DA1536">
        <f>AI1536</f>
        <v>1</v>
      </c>
      <c r="DB1536">
        <f>ROUND(ROUND(AT1536*CZ1536,2),2)</f>
        <v>9.93</v>
      </c>
      <c r="DC1536">
        <f>ROUND(ROUND(AT1536*AG1536,2),2)</f>
        <v>0</v>
      </c>
    </row>
    <row r="1537" spans="1:107">
      <c r="A1537">
        <f>ROW(Source!A1450)</f>
        <v>1450</v>
      </c>
      <c r="B1537">
        <v>33304975</v>
      </c>
      <c r="C1537">
        <v>33361452</v>
      </c>
      <c r="D1537">
        <v>31238438</v>
      </c>
      <c r="E1537">
        <v>1</v>
      </c>
      <c r="F1537">
        <v>1</v>
      </c>
      <c r="G1537">
        <v>1</v>
      </c>
      <c r="H1537">
        <v>3</v>
      </c>
      <c r="I1537" t="s">
        <v>892</v>
      </c>
      <c r="J1537" t="s">
        <v>893</v>
      </c>
      <c r="K1537" t="s">
        <v>894</v>
      </c>
      <c r="L1537">
        <v>1301</v>
      </c>
      <c r="N1537">
        <v>1003</v>
      </c>
      <c r="O1537" t="s">
        <v>275</v>
      </c>
      <c r="P1537" t="s">
        <v>275</v>
      </c>
      <c r="Q1537">
        <v>1</v>
      </c>
      <c r="W1537">
        <v>0</v>
      </c>
      <c r="X1537">
        <v>2069285701</v>
      </c>
      <c r="Y1537">
        <v>0.39</v>
      </c>
      <c r="AA1537">
        <v>15.33</v>
      </c>
      <c r="AB1537">
        <v>0</v>
      </c>
      <c r="AC1537">
        <v>0</v>
      </c>
      <c r="AD1537">
        <v>0</v>
      </c>
      <c r="AE1537">
        <v>15.33</v>
      </c>
      <c r="AF1537">
        <v>0</v>
      </c>
      <c r="AG1537">
        <v>0</v>
      </c>
      <c r="AH1537">
        <v>0</v>
      </c>
      <c r="AI1537">
        <v>1</v>
      </c>
      <c r="AJ1537">
        <v>1</v>
      </c>
      <c r="AK1537">
        <v>1</v>
      </c>
      <c r="AL1537">
        <v>1</v>
      </c>
      <c r="AN1537">
        <v>0</v>
      </c>
      <c r="AO1537">
        <v>1</v>
      </c>
      <c r="AP1537">
        <v>0</v>
      </c>
      <c r="AQ1537">
        <v>0</v>
      </c>
      <c r="AR1537">
        <v>0</v>
      </c>
      <c r="AS1537" t="s">
        <v>3</v>
      </c>
      <c r="AT1537">
        <v>0.39</v>
      </c>
      <c r="AU1537" t="s">
        <v>3</v>
      </c>
      <c r="AV1537">
        <v>0</v>
      </c>
      <c r="AW1537">
        <v>2</v>
      </c>
      <c r="AX1537">
        <v>33361473</v>
      </c>
      <c r="AY1537">
        <v>1</v>
      </c>
      <c r="AZ1537">
        <v>0</v>
      </c>
      <c r="BA1537">
        <v>1914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CX1537">
        <f>Y1537*Source!I1450</f>
        <v>0.39</v>
      </c>
      <c r="CY1537">
        <f>AA1537</f>
        <v>15.33</v>
      </c>
      <c r="CZ1537">
        <f>AE1537</f>
        <v>15.33</v>
      </c>
      <c r="DA1537">
        <f>AI1537</f>
        <v>1</v>
      </c>
      <c r="DB1537">
        <f>ROUND(ROUND(AT1537*CZ1537,2),2)</f>
        <v>5.98</v>
      </c>
      <c r="DC1537">
        <f>ROUND(ROUND(AT1537*AG1537,2),2)</f>
        <v>0</v>
      </c>
    </row>
    <row r="1538" spans="1:107">
      <c r="A1538">
        <f>ROW(Source!A1451)</f>
        <v>1451</v>
      </c>
      <c r="B1538">
        <v>33304960</v>
      </c>
      <c r="C1538">
        <v>33361452</v>
      </c>
      <c r="D1538">
        <v>31172061</v>
      </c>
      <c r="E1538">
        <v>1</v>
      </c>
      <c r="F1538">
        <v>1</v>
      </c>
      <c r="G1538">
        <v>1</v>
      </c>
      <c r="H1538">
        <v>1</v>
      </c>
      <c r="I1538" t="s">
        <v>850</v>
      </c>
      <c r="J1538" t="s">
        <v>3</v>
      </c>
      <c r="K1538" t="s">
        <v>851</v>
      </c>
      <c r="L1538">
        <v>1191</v>
      </c>
      <c r="N1538">
        <v>1013</v>
      </c>
      <c r="O1538" t="s">
        <v>831</v>
      </c>
      <c r="P1538" t="s">
        <v>831</v>
      </c>
      <c r="Q1538">
        <v>1</v>
      </c>
      <c r="W1538">
        <v>0</v>
      </c>
      <c r="X1538">
        <v>-784637506</v>
      </c>
      <c r="Y1538">
        <v>8.2109999999999985</v>
      </c>
      <c r="AA1538">
        <v>0</v>
      </c>
      <c r="AB1538">
        <v>0</v>
      </c>
      <c r="AC1538">
        <v>0</v>
      </c>
      <c r="AD1538">
        <v>8.74</v>
      </c>
      <c r="AE1538">
        <v>0</v>
      </c>
      <c r="AF1538">
        <v>0</v>
      </c>
      <c r="AG1538">
        <v>0</v>
      </c>
      <c r="AH1538">
        <v>8.74</v>
      </c>
      <c r="AI1538">
        <v>1</v>
      </c>
      <c r="AJ1538">
        <v>1</v>
      </c>
      <c r="AK1538">
        <v>1</v>
      </c>
      <c r="AL1538">
        <v>1</v>
      </c>
      <c r="AN1538">
        <v>0</v>
      </c>
      <c r="AO1538">
        <v>1</v>
      </c>
      <c r="AP1538">
        <v>1</v>
      </c>
      <c r="AQ1538">
        <v>0</v>
      </c>
      <c r="AR1538">
        <v>0</v>
      </c>
      <c r="AS1538" t="s">
        <v>3</v>
      </c>
      <c r="AT1538">
        <v>5.95</v>
      </c>
      <c r="AU1538" t="s">
        <v>22</v>
      </c>
      <c r="AV1538">
        <v>1</v>
      </c>
      <c r="AW1538">
        <v>2</v>
      </c>
      <c r="AX1538">
        <v>33361462</v>
      </c>
      <c r="AY1538">
        <v>1</v>
      </c>
      <c r="AZ1538">
        <v>0</v>
      </c>
      <c r="BA1538">
        <v>1915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CX1538">
        <f>Y1538*Source!I1451</f>
        <v>8.2109999999999985</v>
      </c>
      <c r="CY1538">
        <f>AD1538</f>
        <v>8.74</v>
      </c>
      <c r="CZ1538">
        <f>AH1538</f>
        <v>8.74</v>
      </c>
      <c r="DA1538">
        <f>AL1538</f>
        <v>1</v>
      </c>
      <c r="DB1538">
        <f>ROUND(((ROUND(AT1538*CZ1538,2)*1.2)*1.15),2)</f>
        <v>71.760000000000005</v>
      </c>
      <c r="DC1538">
        <f>ROUND(((ROUND(AT1538*AG1538,2)*1.2)*1.15),2)</f>
        <v>0</v>
      </c>
    </row>
    <row r="1539" spans="1:107">
      <c r="A1539">
        <f>ROW(Source!A1451)</f>
        <v>1451</v>
      </c>
      <c r="B1539">
        <v>33304960</v>
      </c>
      <c r="C1539">
        <v>33361452</v>
      </c>
      <c r="D1539">
        <v>31172011</v>
      </c>
      <c r="E1539">
        <v>1</v>
      </c>
      <c r="F1539">
        <v>1</v>
      </c>
      <c r="G1539">
        <v>1</v>
      </c>
      <c r="H1539">
        <v>1</v>
      </c>
      <c r="I1539" t="s">
        <v>832</v>
      </c>
      <c r="J1539" t="s">
        <v>3</v>
      </c>
      <c r="K1539" t="s">
        <v>833</v>
      </c>
      <c r="L1539">
        <v>1191</v>
      </c>
      <c r="N1539">
        <v>1013</v>
      </c>
      <c r="O1539" t="s">
        <v>831</v>
      </c>
      <c r="P1539" t="s">
        <v>831</v>
      </c>
      <c r="Q1539">
        <v>1</v>
      </c>
      <c r="W1539">
        <v>0</v>
      </c>
      <c r="X1539">
        <v>-1417349443</v>
      </c>
      <c r="Y1539">
        <v>0.04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1</v>
      </c>
      <c r="AJ1539">
        <v>1</v>
      </c>
      <c r="AK1539">
        <v>1</v>
      </c>
      <c r="AL1539">
        <v>1</v>
      </c>
      <c r="AN1539">
        <v>0</v>
      </c>
      <c r="AO1539">
        <v>1</v>
      </c>
      <c r="AP1539">
        <v>0</v>
      </c>
      <c r="AQ1539">
        <v>0</v>
      </c>
      <c r="AR1539">
        <v>0</v>
      </c>
      <c r="AS1539" t="s">
        <v>3</v>
      </c>
      <c r="AT1539">
        <v>0.04</v>
      </c>
      <c r="AU1539" t="s">
        <v>3</v>
      </c>
      <c r="AV1539">
        <v>2</v>
      </c>
      <c r="AW1539">
        <v>2</v>
      </c>
      <c r="AX1539">
        <v>33361463</v>
      </c>
      <c r="AY1539">
        <v>1</v>
      </c>
      <c r="AZ1539">
        <v>2048</v>
      </c>
      <c r="BA1539">
        <v>1916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CX1539">
        <f>Y1539*Source!I1451</f>
        <v>0.04</v>
      </c>
      <c r="CY1539">
        <f>AD1539</f>
        <v>0</v>
      </c>
      <c r="CZ1539">
        <f>AH1539</f>
        <v>0</v>
      </c>
      <c r="DA1539">
        <f>AL1539</f>
        <v>1</v>
      </c>
      <c r="DB1539">
        <f>ROUND(ROUND(AT1539*CZ1539,2),2)</f>
        <v>0</v>
      </c>
      <c r="DC1539">
        <f>ROUND(ROUND(AT1539*AG1539,2),2)</f>
        <v>0</v>
      </c>
    </row>
    <row r="1540" spans="1:107">
      <c r="A1540">
        <f>ROW(Source!A1451)</f>
        <v>1451</v>
      </c>
      <c r="B1540">
        <v>33304960</v>
      </c>
      <c r="C1540">
        <v>33361452</v>
      </c>
      <c r="D1540">
        <v>31258491</v>
      </c>
      <c r="E1540">
        <v>1</v>
      </c>
      <c r="F1540">
        <v>1</v>
      </c>
      <c r="G1540">
        <v>1</v>
      </c>
      <c r="H1540">
        <v>2</v>
      </c>
      <c r="I1540" t="s">
        <v>834</v>
      </c>
      <c r="J1540" t="s">
        <v>835</v>
      </c>
      <c r="K1540" t="s">
        <v>836</v>
      </c>
      <c r="L1540">
        <v>1368</v>
      </c>
      <c r="N1540">
        <v>1011</v>
      </c>
      <c r="O1540" t="s">
        <v>837</v>
      </c>
      <c r="P1540" t="s">
        <v>837</v>
      </c>
      <c r="Q1540">
        <v>1</v>
      </c>
      <c r="W1540">
        <v>0</v>
      </c>
      <c r="X1540">
        <v>-1718674368</v>
      </c>
      <c r="Y1540">
        <v>1.4999999999999999E-2</v>
      </c>
      <c r="AA1540">
        <v>0</v>
      </c>
      <c r="AB1540">
        <v>111.99</v>
      </c>
      <c r="AC1540">
        <v>13.5</v>
      </c>
      <c r="AD1540">
        <v>0</v>
      </c>
      <c r="AE1540">
        <v>0</v>
      </c>
      <c r="AF1540">
        <v>111.99</v>
      </c>
      <c r="AG1540">
        <v>13.5</v>
      </c>
      <c r="AH1540">
        <v>0</v>
      </c>
      <c r="AI1540">
        <v>1</v>
      </c>
      <c r="AJ1540">
        <v>1</v>
      </c>
      <c r="AK1540">
        <v>1</v>
      </c>
      <c r="AL1540">
        <v>1</v>
      </c>
      <c r="AN1540">
        <v>0</v>
      </c>
      <c r="AO1540">
        <v>1</v>
      </c>
      <c r="AP1540">
        <v>1</v>
      </c>
      <c r="AQ1540">
        <v>0</v>
      </c>
      <c r="AR1540">
        <v>0</v>
      </c>
      <c r="AS1540" t="s">
        <v>3</v>
      </c>
      <c r="AT1540">
        <v>0.01</v>
      </c>
      <c r="AU1540" t="s">
        <v>21</v>
      </c>
      <c r="AV1540">
        <v>0</v>
      </c>
      <c r="AW1540">
        <v>2</v>
      </c>
      <c r="AX1540">
        <v>33361464</v>
      </c>
      <c r="AY1540">
        <v>1</v>
      </c>
      <c r="AZ1540">
        <v>0</v>
      </c>
      <c r="BA1540">
        <v>1917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CX1540">
        <f>Y1540*Source!I1451</f>
        <v>1.4999999999999999E-2</v>
      </c>
      <c r="CY1540">
        <f>AB1540</f>
        <v>111.99</v>
      </c>
      <c r="CZ1540">
        <f>AF1540</f>
        <v>111.99</v>
      </c>
      <c r="DA1540">
        <f>AJ1540</f>
        <v>1</v>
      </c>
      <c r="DB1540">
        <f>ROUND(((ROUND(AT1540*CZ1540,2)*1.2)*1.25),2)</f>
        <v>1.68</v>
      </c>
      <c r="DC1540">
        <f>ROUND(((ROUND(AT1540*AG1540,2)*1.2)*1.25),2)</f>
        <v>0.21</v>
      </c>
    </row>
    <row r="1541" spans="1:107">
      <c r="A1541">
        <f>ROW(Source!A1451)</f>
        <v>1451</v>
      </c>
      <c r="B1541">
        <v>33304960</v>
      </c>
      <c r="C1541">
        <v>33361452</v>
      </c>
      <c r="D1541">
        <v>31258691</v>
      </c>
      <c r="E1541">
        <v>1</v>
      </c>
      <c r="F1541">
        <v>1</v>
      </c>
      <c r="G1541">
        <v>1</v>
      </c>
      <c r="H1541">
        <v>2</v>
      </c>
      <c r="I1541" t="s">
        <v>838</v>
      </c>
      <c r="J1541" t="s">
        <v>839</v>
      </c>
      <c r="K1541" t="s">
        <v>840</v>
      </c>
      <c r="L1541">
        <v>1368</v>
      </c>
      <c r="N1541">
        <v>1011</v>
      </c>
      <c r="O1541" t="s">
        <v>837</v>
      </c>
      <c r="P1541" t="s">
        <v>837</v>
      </c>
      <c r="Q1541">
        <v>1</v>
      </c>
      <c r="W1541">
        <v>0</v>
      </c>
      <c r="X1541">
        <v>1373224040</v>
      </c>
      <c r="Y1541">
        <v>2.04</v>
      </c>
      <c r="AA1541">
        <v>0</v>
      </c>
      <c r="AB1541">
        <v>3.12</v>
      </c>
      <c r="AC1541">
        <v>0</v>
      </c>
      <c r="AD1541">
        <v>0</v>
      </c>
      <c r="AE1541">
        <v>0</v>
      </c>
      <c r="AF1541">
        <v>3.12</v>
      </c>
      <c r="AG1541">
        <v>0</v>
      </c>
      <c r="AH1541">
        <v>0</v>
      </c>
      <c r="AI1541">
        <v>1</v>
      </c>
      <c r="AJ1541">
        <v>1</v>
      </c>
      <c r="AK1541">
        <v>1</v>
      </c>
      <c r="AL1541">
        <v>1</v>
      </c>
      <c r="AN1541">
        <v>0</v>
      </c>
      <c r="AO1541">
        <v>1</v>
      </c>
      <c r="AP1541">
        <v>1</v>
      </c>
      <c r="AQ1541">
        <v>0</v>
      </c>
      <c r="AR1541">
        <v>0</v>
      </c>
      <c r="AS1541" t="s">
        <v>3</v>
      </c>
      <c r="AT1541">
        <v>1.36</v>
      </c>
      <c r="AU1541" t="s">
        <v>21</v>
      </c>
      <c r="AV1541">
        <v>0</v>
      </c>
      <c r="AW1541">
        <v>2</v>
      </c>
      <c r="AX1541">
        <v>33361465</v>
      </c>
      <c r="AY1541">
        <v>1</v>
      </c>
      <c r="AZ1541">
        <v>0</v>
      </c>
      <c r="BA1541">
        <v>1918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CX1541">
        <f>Y1541*Source!I1451</f>
        <v>2.04</v>
      </c>
      <c r="CY1541">
        <f>AB1541</f>
        <v>3.12</v>
      </c>
      <c r="CZ1541">
        <f>AF1541</f>
        <v>3.12</v>
      </c>
      <c r="DA1541">
        <f>AJ1541</f>
        <v>1</v>
      </c>
      <c r="DB1541">
        <f>ROUND(((ROUND(AT1541*CZ1541,2)*1.2)*1.25),2)</f>
        <v>6.36</v>
      </c>
      <c r="DC1541">
        <f>ROUND(((ROUND(AT1541*AG1541,2)*1.2)*1.25),2)</f>
        <v>0</v>
      </c>
    </row>
    <row r="1542" spans="1:107">
      <c r="A1542">
        <f>ROW(Source!A1451)</f>
        <v>1451</v>
      </c>
      <c r="B1542">
        <v>33304960</v>
      </c>
      <c r="C1542">
        <v>33361452</v>
      </c>
      <c r="D1542">
        <v>31259879</v>
      </c>
      <c r="E1542">
        <v>1</v>
      </c>
      <c r="F1542">
        <v>1</v>
      </c>
      <c r="G1542">
        <v>1</v>
      </c>
      <c r="H1542">
        <v>2</v>
      </c>
      <c r="I1542" t="s">
        <v>841</v>
      </c>
      <c r="J1542" t="s">
        <v>842</v>
      </c>
      <c r="K1542" t="s">
        <v>843</v>
      </c>
      <c r="L1542">
        <v>1368</v>
      </c>
      <c r="N1542">
        <v>1011</v>
      </c>
      <c r="O1542" t="s">
        <v>837</v>
      </c>
      <c r="P1542" t="s">
        <v>837</v>
      </c>
      <c r="Q1542">
        <v>1</v>
      </c>
      <c r="W1542">
        <v>0</v>
      </c>
      <c r="X1542">
        <v>1372534845</v>
      </c>
      <c r="Y1542">
        <v>4.4999999999999998E-2</v>
      </c>
      <c r="AA1542">
        <v>0</v>
      </c>
      <c r="AB1542">
        <v>65.709999999999994</v>
      </c>
      <c r="AC1542">
        <v>11.6</v>
      </c>
      <c r="AD1542">
        <v>0</v>
      </c>
      <c r="AE1542">
        <v>0</v>
      </c>
      <c r="AF1542">
        <v>65.709999999999994</v>
      </c>
      <c r="AG1542">
        <v>11.6</v>
      </c>
      <c r="AH1542">
        <v>0</v>
      </c>
      <c r="AI1542">
        <v>1</v>
      </c>
      <c r="AJ1542">
        <v>1</v>
      </c>
      <c r="AK1542">
        <v>1</v>
      </c>
      <c r="AL1542">
        <v>1</v>
      </c>
      <c r="AN1542">
        <v>0</v>
      </c>
      <c r="AO1542">
        <v>1</v>
      </c>
      <c r="AP1542">
        <v>1</v>
      </c>
      <c r="AQ1542">
        <v>0</v>
      </c>
      <c r="AR1542">
        <v>0</v>
      </c>
      <c r="AS1542" t="s">
        <v>3</v>
      </c>
      <c r="AT1542">
        <v>0.03</v>
      </c>
      <c r="AU1542" t="s">
        <v>21</v>
      </c>
      <c r="AV1542">
        <v>0</v>
      </c>
      <c r="AW1542">
        <v>2</v>
      </c>
      <c r="AX1542">
        <v>33361466</v>
      </c>
      <c r="AY1542">
        <v>1</v>
      </c>
      <c r="AZ1542">
        <v>0</v>
      </c>
      <c r="BA1542">
        <v>1919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CX1542">
        <f>Y1542*Source!I1451</f>
        <v>4.4999999999999998E-2</v>
      </c>
      <c r="CY1542">
        <f>AB1542</f>
        <v>65.709999999999994</v>
      </c>
      <c r="CZ1542">
        <f>AF1542</f>
        <v>65.709999999999994</v>
      </c>
      <c r="DA1542">
        <f>AJ1542</f>
        <v>1</v>
      </c>
      <c r="DB1542">
        <f>ROUND(((ROUND(AT1542*CZ1542,2)*1.2)*1.25),2)</f>
        <v>2.96</v>
      </c>
      <c r="DC1542">
        <f>ROUND(((ROUND(AT1542*AG1542,2)*1.2)*1.25),2)</f>
        <v>0.53</v>
      </c>
    </row>
    <row r="1543" spans="1:107">
      <c r="A1543">
        <f>ROW(Source!A1451)</f>
        <v>1451</v>
      </c>
      <c r="B1543">
        <v>33304960</v>
      </c>
      <c r="C1543">
        <v>33361452</v>
      </c>
      <c r="D1543">
        <v>31175973</v>
      </c>
      <c r="E1543">
        <v>1</v>
      </c>
      <c r="F1543">
        <v>1</v>
      </c>
      <c r="G1543">
        <v>1</v>
      </c>
      <c r="H1543">
        <v>3</v>
      </c>
      <c r="I1543" t="s">
        <v>889</v>
      </c>
      <c r="J1543" t="s">
        <v>890</v>
      </c>
      <c r="K1543" t="s">
        <v>891</v>
      </c>
      <c r="L1543">
        <v>1348</v>
      </c>
      <c r="N1543">
        <v>1009</v>
      </c>
      <c r="O1543" t="s">
        <v>32</v>
      </c>
      <c r="P1543" t="s">
        <v>32</v>
      </c>
      <c r="Q1543">
        <v>1000</v>
      </c>
      <c r="W1543">
        <v>0</v>
      </c>
      <c r="X1543">
        <v>731670393</v>
      </c>
      <c r="Y1543">
        <v>2.9999999999999997E-4</v>
      </c>
      <c r="AA1543">
        <v>26499</v>
      </c>
      <c r="AB1543">
        <v>0</v>
      </c>
      <c r="AC1543">
        <v>0</v>
      </c>
      <c r="AD1543">
        <v>0</v>
      </c>
      <c r="AE1543">
        <v>26499</v>
      </c>
      <c r="AF1543">
        <v>0</v>
      </c>
      <c r="AG1543">
        <v>0</v>
      </c>
      <c r="AH1543">
        <v>0</v>
      </c>
      <c r="AI1543">
        <v>1</v>
      </c>
      <c r="AJ1543">
        <v>1</v>
      </c>
      <c r="AK1543">
        <v>1</v>
      </c>
      <c r="AL1543">
        <v>1</v>
      </c>
      <c r="AN1543">
        <v>0</v>
      </c>
      <c r="AO1543">
        <v>1</v>
      </c>
      <c r="AP1543">
        <v>0</v>
      </c>
      <c r="AQ1543">
        <v>0</v>
      </c>
      <c r="AR1543">
        <v>0</v>
      </c>
      <c r="AS1543" t="s">
        <v>3</v>
      </c>
      <c r="AT1543">
        <v>2.9999999999999997E-4</v>
      </c>
      <c r="AU1543" t="s">
        <v>3</v>
      </c>
      <c r="AV1543">
        <v>0</v>
      </c>
      <c r="AW1543">
        <v>2</v>
      </c>
      <c r="AX1543">
        <v>33361467</v>
      </c>
      <c r="AY1543">
        <v>1</v>
      </c>
      <c r="AZ1543">
        <v>0</v>
      </c>
      <c r="BA1543">
        <v>1920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CX1543">
        <f>Y1543*Source!I1451</f>
        <v>2.9999999999999997E-4</v>
      </c>
      <c r="CY1543">
        <f>AA1543</f>
        <v>26499</v>
      </c>
      <c r="CZ1543">
        <f>AE1543</f>
        <v>26499</v>
      </c>
      <c r="DA1543">
        <f>AI1543</f>
        <v>1</v>
      </c>
      <c r="DB1543">
        <f>ROUND(ROUND(AT1543*CZ1543,2),2)</f>
        <v>7.95</v>
      </c>
      <c r="DC1543">
        <f>ROUND(ROUND(AT1543*AG1543,2),2)</f>
        <v>0</v>
      </c>
    </row>
    <row r="1544" spans="1:107">
      <c r="A1544">
        <f>ROW(Source!A1451)</f>
        <v>1451</v>
      </c>
      <c r="B1544">
        <v>33304960</v>
      </c>
      <c r="C1544">
        <v>33361452</v>
      </c>
      <c r="D1544">
        <v>31180727</v>
      </c>
      <c r="E1544">
        <v>1</v>
      </c>
      <c r="F1544">
        <v>1</v>
      </c>
      <c r="G1544">
        <v>1</v>
      </c>
      <c r="H1544">
        <v>3</v>
      </c>
      <c r="I1544" t="s">
        <v>844</v>
      </c>
      <c r="J1544" t="s">
        <v>845</v>
      </c>
      <c r="K1544" t="s">
        <v>846</v>
      </c>
      <c r="L1544">
        <v>1348</v>
      </c>
      <c r="N1544">
        <v>1009</v>
      </c>
      <c r="O1544" t="s">
        <v>32</v>
      </c>
      <c r="P1544" t="s">
        <v>32</v>
      </c>
      <c r="Q1544">
        <v>1000</v>
      </c>
      <c r="W1544">
        <v>0</v>
      </c>
      <c r="X1544">
        <v>-437906794</v>
      </c>
      <c r="Y1544">
        <v>8.0000000000000004E-4</v>
      </c>
      <c r="AA1544">
        <v>9040.01</v>
      </c>
      <c r="AB1544">
        <v>0</v>
      </c>
      <c r="AC1544">
        <v>0</v>
      </c>
      <c r="AD1544">
        <v>0</v>
      </c>
      <c r="AE1544">
        <v>9040.01</v>
      </c>
      <c r="AF1544">
        <v>0</v>
      </c>
      <c r="AG1544">
        <v>0</v>
      </c>
      <c r="AH1544">
        <v>0</v>
      </c>
      <c r="AI1544">
        <v>1</v>
      </c>
      <c r="AJ1544">
        <v>1</v>
      </c>
      <c r="AK1544">
        <v>1</v>
      </c>
      <c r="AL1544">
        <v>1</v>
      </c>
      <c r="AN1544">
        <v>0</v>
      </c>
      <c r="AO1544">
        <v>1</v>
      </c>
      <c r="AP1544">
        <v>0</v>
      </c>
      <c r="AQ1544">
        <v>0</v>
      </c>
      <c r="AR1544">
        <v>0</v>
      </c>
      <c r="AS1544" t="s">
        <v>3</v>
      </c>
      <c r="AT1544">
        <v>8.0000000000000004E-4</v>
      </c>
      <c r="AU1544" t="s">
        <v>3</v>
      </c>
      <c r="AV1544">
        <v>0</v>
      </c>
      <c r="AW1544">
        <v>2</v>
      </c>
      <c r="AX1544">
        <v>33361468</v>
      </c>
      <c r="AY1544">
        <v>1</v>
      </c>
      <c r="AZ1544">
        <v>0</v>
      </c>
      <c r="BA1544">
        <v>1921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CX1544">
        <f>Y1544*Source!I1451</f>
        <v>8.0000000000000004E-4</v>
      </c>
      <c r="CY1544">
        <f>AA1544</f>
        <v>9040.01</v>
      </c>
      <c r="CZ1544">
        <f>AE1544</f>
        <v>9040.01</v>
      </c>
      <c r="DA1544">
        <f>AI1544</f>
        <v>1</v>
      </c>
      <c r="DB1544">
        <f>ROUND(ROUND(AT1544*CZ1544,2),2)</f>
        <v>7.23</v>
      </c>
      <c r="DC1544">
        <f>ROUND(ROUND(AT1544*AG1544,2),2)</f>
        <v>0</v>
      </c>
    </row>
    <row r="1545" spans="1:107">
      <c r="A1545">
        <f>ROW(Source!A1451)</f>
        <v>1451</v>
      </c>
      <c r="B1545">
        <v>33304960</v>
      </c>
      <c r="C1545">
        <v>33361452</v>
      </c>
      <c r="D1545">
        <v>31181610</v>
      </c>
      <c r="E1545">
        <v>1</v>
      </c>
      <c r="F1545">
        <v>1</v>
      </c>
      <c r="G1545">
        <v>1</v>
      </c>
      <c r="H1545">
        <v>3</v>
      </c>
      <c r="I1545" t="s">
        <v>847</v>
      </c>
      <c r="J1545" t="s">
        <v>848</v>
      </c>
      <c r="K1545" t="s">
        <v>849</v>
      </c>
      <c r="L1545">
        <v>1346</v>
      </c>
      <c r="N1545">
        <v>1009</v>
      </c>
      <c r="O1545" t="s">
        <v>78</v>
      </c>
      <c r="P1545" t="s">
        <v>78</v>
      </c>
      <c r="Q1545">
        <v>1</v>
      </c>
      <c r="W1545">
        <v>0</v>
      </c>
      <c r="X1545">
        <v>-731615568</v>
      </c>
      <c r="Y1545">
        <v>0.43</v>
      </c>
      <c r="AA1545">
        <v>23.09</v>
      </c>
      <c r="AB1545">
        <v>0</v>
      </c>
      <c r="AC1545">
        <v>0</v>
      </c>
      <c r="AD1545">
        <v>0</v>
      </c>
      <c r="AE1545">
        <v>23.09</v>
      </c>
      <c r="AF1545">
        <v>0</v>
      </c>
      <c r="AG1545">
        <v>0</v>
      </c>
      <c r="AH1545">
        <v>0</v>
      </c>
      <c r="AI1545">
        <v>1</v>
      </c>
      <c r="AJ1545">
        <v>1</v>
      </c>
      <c r="AK1545">
        <v>1</v>
      </c>
      <c r="AL1545">
        <v>1</v>
      </c>
      <c r="AN1545">
        <v>0</v>
      </c>
      <c r="AO1545">
        <v>1</v>
      </c>
      <c r="AP1545">
        <v>0</v>
      </c>
      <c r="AQ1545">
        <v>0</v>
      </c>
      <c r="AR1545">
        <v>0</v>
      </c>
      <c r="AS1545" t="s">
        <v>3</v>
      </c>
      <c r="AT1545">
        <v>0.43</v>
      </c>
      <c r="AU1545" t="s">
        <v>3</v>
      </c>
      <c r="AV1545">
        <v>0</v>
      </c>
      <c r="AW1545">
        <v>2</v>
      </c>
      <c r="AX1545">
        <v>33361469</v>
      </c>
      <c r="AY1545">
        <v>1</v>
      </c>
      <c r="AZ1545">
        <v>0</v>
      </c>
      <c r="BA1545">
        <v>1922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CX1545">
        <f>Y1545*Source!I1451</f>
        <v>0.43</v>
      </c>
      <c r="CY1545">
        <f>AA1545</f>
        <v>23.09</v>
      </c>
      <c r="CZ1545">
        <f>AE1545</f>
        <v>23.09</v>
      </c>
      <c r="DA1545">
        <f>AI1545</f>
        <v>1</v>
      </c>
      <c r="DB1545">
        <f>ROUND(ROUND(AT1545*CZ1545,2),2)</f>
        <v>9.93</v>
      </c>
      <c r="DC1545">
        <f>ROUND(ROUND(AT1545*AG1545,2),2)</f>
        <v>0</v>
      </c>
    </row>
    <row r="1546" spans="1:107">
      <c r="A1546">
        <f>ROW(Source!A1451)</f>
        <v>1451</v>
      </c>
      <c r="B1546">
        <v>33304960</v>
      </c>
      <c r="C1546">
        <v>33361452</v>
      </c>
      <c r="D1546">
        <v>31238438</v>
      </c>
      <c r="E1546">
        <v>1</v>
      </c>
      <c r="F1546">
        <v>1</v>
      </c>
      <c r="G1546">
        <v>1</v>
      </c>
      <c r="H1546">
        <v>3</v>
      </c>
      <c r="I1546" t="s">
        <v>892</v>
      </c>
      <c r="J1546" t="s">
        <v>893</v>
      </c>
      <c r="K1546" t="s">
        <v>894</v>
      </c>
      <c r="L1546">
        <v>1301</v>
      </c>
      <c r="N1546">
        <v>1003</v>
      </c>
      <c r="O1546" t="s">
        <v>275</v>
      </c>
      <c r="P1546" t="s">
        <v>275</v>
      </c>
      <c r="Q1546">
        <v>1</v>
      </c>
      <c r="W1546">
        <v>0</v>
      </c>
      <c r="X1546">
        <v>2069285701</v>
      </c>
      <c r="Y1546">
        <v>0.39</v>
      </c>
      <c r="AA1546">
        <v>15.33</v>
      </c>
      <c r="AB1546">
        <v>0</v>
      </c>
      <c r="AC1546">
        <v>0</v>
      </c>
      <c r="AD1546">
        <v>0</v>
      </c>
      <c r="AE1546">
        <v>15.33</v>
      </c>
      <c r="AF1546">
        <v>0</v>
      </c>
      <c r="AG1546">
        <v>0</v>
      </c>
      <c r="AH1546">
        <v>0</v>
      </c>
      <c r="AI1546">
        <v>1</v>
      </c>
      <c r="AJ1546">
        <v>1</v>
      </c>
      <c r="AK1546">
        <v>1</v>
      </c>
      <c r="AL1546">
        <v>1</v>
      </c>
      <c r="AN1546">
        <v>0</v>
      </c>
      <c r="AO1546">
        <v>1</v>
      </c>
      <c r="AP1546">
        <v>0</v>
      </c>
      <c r="AQ1546">
        <v>0</v>
      </c>
      <c r="AR1546">
        <v>0</v>
      </c>
      <c r="AS1546" t="s">
        <v>3</v>
      </c>
      <c r="AT1546">
        <v>0.39</v>
      </c>
      <c r="AU1546" t="s">
        <v>3</v>
      </c>
      <c r="AV1546">
        <v>0</v>
      </c>
      <c r="AW1546">
        <v>2</v>
      </c>
      <c r="AX1546">
        <v>33361473</v>
      </c>
      <c r="AY1546">
        <v>1</v>
      </c>
      <c r="AZ1546">
        <v>0</v>
      </c>
      <c r="BA1546">
        <v>1926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CX1546">
        <f>Y1546*Source!I1451</f>
        <v>0.39</v>
      </c>
      <c r="CY1546">
        <f>AA1546</f>
        <v>15.33</v>
      </c>
      <c r="CZ1546">
        <f>AE1546</f>
        <v>15.33</v>
      </c>
      <c r="DA1546">
        <f>AI1546</f>
        <v>1</v>
      </c>
      <c r="DB1546">
        <f>ROUND(ROUND(AT1546*CZ1546,2),2)</f>
        <v>5.98</v>
      </c>
      <c r="DC1546">
        <f>ROUND(ROUND(AT1546*AG1546,2),2)</f>
        <v>0</v>
      </c>
    </row>
    <row r="1547" spans="1:107">
      <c r="A1547">
        <f>ROW(Source!A1458)</f>
        <v>1458</v>
      </c>
      <c r="B1547">
        <v>33304975</v>
      </c>
      <c r="C1547">
        <v>33361477</v>
      </c>
      <c r="D1547">
        <v>31172059</v>
      </c>
      <c r="E1547">
        <v>1</v>
      </c>
      <c r="F1547">
        <v>1</v>
      </c>
      <c r="G1547">
        <v>1</v>
      </c>
      <c r="H1547">
        <v>1</v>
      </c>
      <c r="I1547" t="s">
        <v>895</v>
      </c>
      <c r="J1547" t="s">
        <v>3</v>
      </c>
      <c r="K1547" t="s">
        <v>896</v>
      </c>
      <c r="L1547">
        <v>1191</v>
      </c>
      <c r="N1547">
        <v>1013</v>
      </c>
      <c r="O1547" t="s">
        <v>831</v>
      </c>
      <c r="P1547" t="s">
        <v>831</v>
      </c>
      <c r="Q1547">
        <v>1</v>
      </c>
      <c r="W1547">
        <v>0</v>
      </c>
      <c r="X1547">
        <v>1010519658</v>
      </c>
      <c r="Y1547">
        <v>44.132399999999997</v>
      </c>
      <c r="AA1547">
        <v>0</v>
      </c>
      <c r="AB1547">
        <v>0</v>
      </c>
      <c r="AC1547">
        <v>0</v>
      </c>
      <c r="AD1547">
        <v>8.64</v>
      </c>
      <c r="AE1547">
        <v>0</v>
      </c>
      <c r="AF1547">
        <v>0</v>
      </c>
      <c r="AG1547">
        <v>0</v>
      </c>
      <c r="AH1547">
        <v>8.64</v>
      </c>
      <c r="AI1547">
        <v>1</v>
      </c>
      <c r="AJ1547">
        <v>1</v>
      </c>
      <c r="AK1547">
        <v>1</v>
      </c>
      <c r="AL1547">
        <v>1</v>
      </c>
      <c r="AN1547">
        <v>0</v>
      </c>
      <c r="AO1547">
        <v>1</v>
      </c>
      <c r="AP1547">
        <v>1</v>
      </c>
      <c r="AQ1547">
        <v>0</v>
      </c>
      <c r="AR1547">
        <v>0</v>
      </c>
      <c r="AS1547" t="s">
        <v>3</v>
      </c>
      <c r="AT1547">
        <v>31.98</v>
      </c>
      <c r="AU1547" t="s">
        <v>22</v>
      </c>
      <c r="AV1547">
        <v>1</v>
      </c>
      <c r="AW1547">
        <v>2</v>
      </c>
      <c r="AX1547">
        <v>33361487</v>
      </c>
      <c r="AY1547">
        <v>1</v>
      </c>
      <c r="AZ1547">
        <v>0</v>
      </c>
      <c r="BA1547">
        <v>1927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CX1547">
        <f>Y1547*Source!I1458</f>
        <v>3.530592</v>
      </c>
      <c r="CY1547">
        <f>AD1547</f>
        <v>8.64</v>
      </c>
      <c r="CZ1547">
        <f>AH1547</f>
        <v>8.64</v>
      </c>
      <c r="DA1547">
        <f>AL1547</f>
        <v>1</v>
      </c>
      <c r="DB1547">
        <f>ROUND(((ROUND(AT1547*CZ1547,2)*1.2)*1.15),2)</f>
        <v>381.31</v>
      </c>
      <c r="DC1547">
        <f>ROUND(((ROUND(AT1547*AG1547,2)*1.2)*1.15),2)</f>
        <v>0</v>
      </c>
    </row>
    <row r="1548" spans="1:107">
      <c r="A1548">
        <f>ROW(Source!A1458)</f>
        <v>1458</v>
      </c>
      <c r="B1548">
        <v>33304975</v>
      </c>
      <c r="C1548">
        <v>33361477</v>
      </c>
      <c r="D1548">
        <v>31172011</v>
      </c>
      <c r="E1548">
        <v>1</v>
      </c>
      <c r="F1548">
        <v>1</v>
      </c>
      <c r="G1548">
        <v>1</v>
      </c>
      <c r="H1548">
        <v>1</v>
      </c>
      <c r="I1548" t="s">
        <v>832</v>
      </c>
      <c r="J1548" t="s">
        <v>3</v>
      </c>
      <c r="K1548" t="s">
        <v>833</v>
      </c>
      <c r="L1548">
        <v>1191</v>
      </c>
      <c r="N1548">
        <v>1013</v>
      </c>
      <c r="O1548" t="s">
        <v>831</v>
      </c>
      <c r="P1548" t="s">
        <v>831</v>
      </c>
      <c r="Q1548">
        <v>1</v>
      </c>
      <c r="W1548">
        <v>0</v>
      </c>
      <c r="X1548">
        <v>-1417349443</v>
      </c>
      <c r="Y1548">
        <v>0.47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1</v>
      </c>
      <c r="AJ1548">
        <v>1</v>
      </c>
      <c r="AK1548">
        <v>1</v>
      </c>
      <c r="AL1548">
        <v>1</v>
      </c>
      <c r="AN1548">
        <v>0</v>
      </c>
      <c r="AO1548">
        <v>1</v>
      </c>
      <c r="AP1548">
        <v>0</v>
      </c>
      <c r="AQ1548">
        <v>0</v>
      </c>
      <c r="AR1548">
        <v>0</v>
      </c>
      <c r="AS1548" t="s">
        <v>3</v>
      </c>
      <c r="AT1548">
        <v>0.47</v>
      </c>
      <c r="AU1548" t="s">
        <v>3</v>
      </c>
      <c r="AV1548">
        <v>2</v>
      </c>
      <c r="AW1548">
        <v>2</v>
      </c>
      <c r="AX1548">
        <v>33361488</v>
      </c>
      <c r="AY1548">
        <v>1</v>
      </c>
      <c r="AZ1548">
        <v>2048</v>
      </c>
      <c r="BA1548">
        <v>1928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CX1548">
        <f>Y1548*Source!I1458</f>
        <v>3.7600000000000001E-2</v>
      </c>
      <c r="CY1548">
        <f>AD1548</f>
        <v>0</v>
      </c>
      <c r="CZ1548">
        <f>AH1548</f>
        <v>0</v>
      </c>
      <c r="DA1548">
        <f>AL1548</f>
        <v>1</v>
      </c>
      <c r="DB1548">
        <f>ROUND(ROUND(AT1548*CZ1548,2),2)</f>
        <v>0</v>
      </c>
      <c r="DC1548">
        <f>ROUND(ROUND(AT1548*AG1548,2),2)</f>
        <v>0</v>
      </c>
    </row>
    <row r="1549" spans="1:107">
      <c r="A1549">
        <f>ROW(Source!A1458)</f>
        <v>1458</v>
      </c>
      <c r="B1549">
        <v>33304975</v>
      </c>
      <c r="C1549">
        <v>33361477</v>
      </c>
      <c r="D1549">
        <v>31259116</v>
      </c>
      <c r="E1549">
        <v>1</v>
      </c>
      <c r="F1549">
        <v>1</v>
      </c>
      <c r="G1549">
        <v>1</v>
      </c>
      <c r="H1549">
        <v>2</v>
      </c>
      <c r="I1549" t="s">
        <v>897</v>
      </c>
      <c r="J1549" t="s">
        <v>898</v>
      </c>
      <c r="K1549" t="s">
        <v>899</v>
      </c>
      <c r="L1549">
        <v>1368</v>
      </c>
      <c r="N1549">
        <v>1011</v>
      </c>
      <c r="O1549" t="s">
        <v>837</v>
      </c>
      <c r="P1549" t="s">
        <v>837</v>
      </c>
      <c r="Q1549">
        <v>1</v>
      </c>
      <c r="W1549">
        <v>0</v>
      </c>
      <c r="X1549">
        <v>520357435</v>
      </c>
      <c r="Y1549">
        <v>0.34500000000000003</v>
      </c>
      <c r="AA1549">
        <v>0</v>
      </c>
      <c r="AB1549">
        <v>30</v>
      </c>
      <c r="AC1549">
        <v>0</v>
      </c>
      <c r="AD1549">
        <v>0</v>
      </c>
      <c r="AE1549">
        <v>0</v>
      </c>
      <c r="AF1549">
        <v>30</v>
      </c>
      <c r="AG1549">
        <v>0</v>
      </c>
      <c r="AH1549">
        <v>0</v>
      </c>
      <c r="AI1549">
        <v>1</v>
      </c>
      <c r="AJ1549">
        <v>1</v>
      </c>
      <c r="AK1549">
        <v>1</v>
      </c>
      <c r="AL1549">
        <v>1</v>
      </c>
      <c r="AN1549">
        <v>0</v>
      </c>
      <c r="AO1549">
        <v>1</v>
      </c>
      <c r="AP1549">
        <v>1</v>
      </c>
      <c r="AQ1549">
        <v>0</v>
      </c>
      <c r="AR1549">
        <v>0</v>
      </c>
      <c r="AS1549" t="s">
        <v>3</v>
      </c>
      <c r="AT1549">
        <v>0.23</v>
      </c>
      <c r="AU1549" t="s">
        <v>21</v>
      </c>
      <c r="AV1549">
        <v>0</v>
      </c>
      <c r="AW1549">
        <v>2</v>
      </c>
      <c r="AX1549">
        <v>33361489</v>
      </c>
      <c r="AY1549">
        <v>1</v>
      </c>
      <c r="AZ1549">
        <v>0</v>
      </c>
      <c r="BA1549">
        <v>1929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CX1549">
        <f>Y1549*Source!I1458</f>
        <v>2.7600000000000003E-2</v>
      </c>
      <c r="CY1549">
        <f>AB1549</f>
        <v>30</v>
      </c>
      <c r="CZ1549">
        <f>AF1549</f>
        <v>30</v>
      </c>
      <c r="DA1549">
        <f>AJ1549</f>
        <v>1</v>
      </c>
      <c r="DB1549">
        <f>ROUND(((ROUND(AT1549*CZ1549,2)*1.2)*1.25),2)</f>
        <v>10.35</v>
      </c>
      <c r="DC1549">
        <f>ROUND(((ROUND(AT1549*AG1549,2)*1.2)*1.25),2)</f>
        <v>0</v>
      </c>
    </row>
    <row r="1550" spans="1:107">
      <c r="A1550">
        <f>ROW(Source!A1458)</f>
        <v>1458</v>
      </c>
      <c r="B1550">
        <v>33304975</v>
      </c>
      <c r="C1550">
        <v>33361477</v>
      </c>
      <c r="D1550">
        <v>31259879</v>
      </c>
      <c r="E1550">
        <v>1</v>
      </c>
      <c r="F1550">
        <v>1</v>
      </c>
      <c r="G1550">
        <v>1</v>
      </c>
      <c r="H1550">
        <v>2</v>
      </c>
      <c r="I1550" t="s">
        <v>841</v>
      </c>
      <c r="J1550" t="s">
        <v>842</v>
      </c>
      <c r="K1550" t="s">
        <v>843</v>
      </c>
      <c r="L1550">
        <v>1368</v>
      </c>
      <c r="N1550">
        <v>1011</v>
      </c>
      <c r="O1550" t="s">
        <v>837</v>
      </c>
      <c r="P1550" t="s">
        <v>837</v>
      </c>
      <c r="Q1550">
        <v>1</v>
      </c>
      <c r="W1550">
        <v>0</v>
      </c>
      <c r="X1550">
        <v>1372534845</v>
      </c>
      <c r="Y1550">
        <v>0.70499999999999996</v>
      </c>
      <c r="AA1550">
        <v>0</v>
      </c>
      <c r="AB1550">
        <v>65.709999999999994</v>
      </c>
      <c r="AC1550">
        <v>11.6</v>
      </c>
      <c r="AD1550">
        <v>0</v>
      </c>
      <c r="AE1550">
        <v>0</v>
      </c>
      <c r="AF1550">
        <v>65.709999999999994</v>
      </c>
      <c r="AG1550">
        <v>11.6</v>
      </c>
      <c r="AH1550">
        <v>0</v>
      </c>
      <c r="AI1550">
        <v>1</v>
      </c>
      <c r="AJ1550">
        <v>1</v>
      </c>
      <c r="AK1550">
        <v>1</v>
      </c>
      <c r="AL1550">
        <v>1</v>
      </c>
      <c r="AN1550">
        <v>0</v>
      </c>
      <c r="AO1550">
        <v>1</v>
      </c>
      <c r="AP1550">
        <v>1</v>
      </c>
      <c r="AQ1550">
        <v>0</v>
      </c>
      <c r="AR1550">
        <v>0</v>
      </c>
      <c r="AS1550" t="s">
        <v>3</v>
      </c>
      <c r="AT1550">
        <v>0.47</v>
      </c>
      <c r="AU1550" t="s">
        <v>21</v>
      </c>
      <c r="AV1550">
        <v>0</v>
      </c>
      <c r="AW1550">
        <v>2</v>
      </c>
      <c r="AX1550">
        <v>33361490</v>
      </c>
      <c r="AY1550">
        <v>1</v>
      </c>
      <c r="AZ1550">
        <v>0</v>
      </c>
      <c r="BA1550">
        <v>1930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CX1550">
        <f>Y1550*Source!I1458</f>
        <v>5.6399999999999999E-2</v>
      </c>
      <c r="CY1550">
        <f>AB1550</f>
        <v>65.709999999999994</v>
      </c>
      <c r="CZ1550">
        <f>AF1550</f>
        <v>65.709999999999994</v>
      </c>
      <c r="DA1550">
        <f>AJ1550</f>
        <v>1</v>
      </c>
      <c r="DB1550">
        <f>ROUND(((ROUND(AT1550*CZ1550,2)*1.2)*1.25),2)</f>
        <v>46.32</v>
      </c>
      <c r="DC1550">
        <f>ROUND(((ROUND(AT1550*AG1550,2)*1.2)*1.25),2)</f>
        <v>8.18</v>
      </c>
    </row>
    <row r="1551" spans="1:107">
      <c r="A1551">
        <f>ROW(Source!A1458)</f>
        <v>1458</v>
      </c>
      <c r="B1551">
        <v>33304975</v>
      </c>
      <c r="C1551">
        <v>33361477</v>
      </c>
      <c r="D1551">
        <v>31260961</v>
      </c>
      <c r="E1551">
        <v>1</v>
      </c>
      <c r="F1551">
        <v>1</v>
      </c>
      <c r="G1551">
        <v>1</v>
      </c>
      <c r="H1551">
        <v>2</v>
      </c>
      <c r="I1551" t="s">
        <v>900</v>
      </c>
      <c r="J1551" t="s">
        <v>901</v>
      </c>
      <c r="K1551" t="s">
        <v>902</v>
      </c>
      <c r="L1551">
        <v>1368</v>
      </c>
      <c r="N1551">
        <v>1011</v>
      </c>
      <c r="O1551" t="s">
        <v>837</v>
      </c>
      <c r="P1551" t="s">
        <v>837</v>
      </c>
      <c r="Q1551">
        <v>1</v>
      </c>
      <c r="W1551">
        <v>0</v>
      </c>
      <c r="X1551">
        <v>1581354540</v>
      </c>
      <c r="Y1551">
        <v>1.8900000000000001</v>
      </c>
      <c r="AA1551">
        <v>0</v>
      </c>
      <c r="AB1551">
        <v>2.16</v>
      </c>
      <c r="AC1551">
        <v>0</v>
      </c>
      <c r="AD1551">
        <v>0</v>
      </c>
      <c r="AE1551">
        <v>0</v>
      </c>
      <c r="AF1551">
        <v>2.16</v>
      </c>
      <c r="AG1551">
        <v>0</v>
      </c>
      <c r="AH1551">
        <v>0</v>
      </c>
      <c r="AI1551">
        <v>1</v>
      </c>
      <c r="AJ1551">
        <v>1</v>
      </c>
      <c r="AK1551">
        <v>1</v>
      </c>
      <c r="AL1551">
        <v>1</v>
      </c>
      <c r="AN1551">
        <v>0</v>
      </c>
      <c r="AO1551">
        <v>1</v>
      </c>
      <c r="AP1551">
        <v>1</v>
      </c>
      <c r="AQ1551">
        <v>0</v>
      </c>
      <c r="AR1551">
        <v>0</v>
      </c>
      <c r="AS1551" t="s">
        <v>3</v>
      </c>
      <c r="AT1551">
        <v>1.26</v>
      </c>
      <c r="AU1551" t="s">
        <v>21</v>
      </c>
      <c r="AV1551">
        <v>0</v>
      </c>
      <c r="AW1551">
        <v>2</v>
      </c>
      <c r="AX1551">
        <v>33361491</v>
      </c>
      <c r="AY1551">
        <v>1</v>
      </c>
      <c r="AZ1551">
        <v>0</v>
      </c>
      <c r="BA1551">
        <v>1931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CX1551">
        <f>Y1551*Source!I1458</f>
        <v>0.1512</v>
      </c>
      <c r="CY1551">
        <f>AB1551</f>
        <v>2.16</v>
      </c>
      <c r="CZ1551">
        <f>AF1551</f>
        <v>2.16</v>
      </c>
      <c r="DA1551">
        <f>AJ1551</f>
        <v>1</v>
      </c>
      <c r="DB1551">
        <f>ROUND(((ROUND(AT1551*CZ1551,2)*1.2)*1.25),2)</f>
        <v>4.08</v>
      </c>
      <c r="DC1551">
        <f>ROUND(((ROUND(AT1551*AG1551,2)*1.2)*1.25),2)</f>
        <v>0</v>
      </c>
    </row>
    <row r="1552" spans="1:107">
      <c r="A1552">
        <f>ROW(Source!A1458)</f>
        <v>1458</v>
      </c>
      <c r="B1552">
        <v>33304975</v>
      </c>
      <c r="C1552">
        <v>33361477</v>
      </c>
      <c r="D1552">
        <v>31176145</v>
      </c>
      <c r="E1552">
        <v>1</v>
      </c>
      <c r="F1552">
        <v>1</v>
      </c>
      <c r="G1552">
        <v>1</v>
      </c>
      <c r="H1552">
        <v>3</v>
      </c>
      <c r="I1552" t="s">
        <v>903</v>
      </c>
      <c r="J1552" t="s">
        <v>904</v>
      </c>
      <c r="K1552" t="s">
        <v>905</v>
      </c>
      <c r="L1552">
        <v>1348</v>
      </c>
      <c r="N1552">
        <v>1009</v>
      </c>
      <c r="O1552" t="s">
        <v>32</v>
      </c>
      <c r="P1552" t="s">
        <v>32</v>
      </c>
      <c r="Q1552">
        <v>1000</v>
      </c>
      <c r="W1552">
        <v>0</v>
      </c>
      <c r="X1552">
        <v>1554699552</v>
      </c>
      <c r="Y1552">
        <v>1.26E-2</v>
      </c>
      <c r="AA1552">
        <v>1412.5</v>
      </c>
      <c r="AB1552">
        <v>0</v>
      </c>
      <c r="AC1552">
        <v>0</v>
      </c>
      <c r="AD1552">
        <v>0</v>
      </c>
      <c r="AE1552">
        <v>1412.5</v>
      </c>
      <c r="AF1552">
        <v>0</v>
      </c>
      <c r="AG1552">
        <v>0</v>
      </c>
      <c r="AH1552">
        <v>0</v>
      </c>
      <c r="AI1552">
        <v>1</v>
      </c>
      <c r="AJ1552">
        <v>1</v>
      </c>
      <c r="AK1552">
        <v>1</v>
      </c>
      <c r="AL1552">
        <v>1</v>
      </c>
      <c r="AN1552">
        <v>0</v>
      </c>
      <c r="AO1552">
        <v>1</v>
      </c>
      <c r="AP1552">
        <v>0</v>
      </c>
      <c r="AQ1552">
        <v>0</v>
      </c>
      <c r="AR1552">
        <v>0</v>
      </c>
      <c r="AS1552" t="s">
        <v>3</v>
      </c>
      <c r="AT1552">
        <v>1.26E-2</v>
      </c>
      <c r="AU1552" t="s">
        <v>3</v>
      </c>
      <c r="AV1552">
        <v>0</v>
      </c>
      <c r="AW1552">
        <v>2</v>
      </c>
      <c r="AX1552">
        <v>33361492</v>
      </c>
      <c r="AY1552">
        <v>1</v>
      </c>
      <c r="AZ1552">
        <v>0</v>
      </c>
      <c r="BA1552">
        <v>1932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CX1552">
        <f>Y1552*Source!I1458</f>
        <v>1.008E-3</v>
      </c>
      <c r="CY1552">
        <f>AA1552</f>
        <v>1412.5</v>
      </c>
      <c r="CZ1552">
        <f>AE1552</f>
        <v>1412.5</v>
      </c>
      <c r="DA1552">
        <f>AI1552</f>
        <v>1</v>
      </c>
      <c r="DB1552">
        <f>ROUND(ROUND(AT1552*CZ1552,2),2)</f>
        <v>17.8</v>
      </c>
      <c r="DC1552">
        <f>ROUND(ROUND(AT1552*AG1552,2),2)</f>
        <v>0</v>
      </c>
    </row>
    <row r="1553" spans="1:107">
      <c r="A1553">
        <f>ROW(Source!A1458)</f>
        <v>1458</v>
      </c>
      <c r="B1553">
        <v>33304975</v>
      </c>
      <c r="C1553">
        <v>33361477</v>
      </c>
      <c r="D1553">
        <v>31176252</v>
      </c>
      <c r="E1553">
        <v>1</v>
      </c>
      <c r="F1553">
        <v>1</v>
      </c>
      <c r="G1553">
        <v>1</v>
      </c>
      <c r="H1553">
        <v>3</v>
      </c>
      <c r="I1553" t="s">
        <v>906</v>
      </c>
      <c r="J1553" t="s">
        <v>907</v>
      </c>
      <c r="K1553" t="s">
        <v>908</v>
      </c>
      <c r="L1553">
        <v>1348</v>
      </c>
      <c r="N1553">
        <v>1009</v>
      </c>
      <c r="O1553" t="s">
        <v>32</v>
      </c>
      <c r="P1553" t="s">
        <v>32</v>
      </c>
      <c r="Q1553">
        <v>1000</v>
      </c>
      <c r="W1553">
        <v>0</v>
      </c>
      <c r="X1553">
        <v>136000979</v>
      </c>
      <c r="Y1553">
        <v>0.03</v>
      </c>
      <c r="AA1553">
        <v>3960</v>
      </c>
      <c r="AB1553">
        <v>0</v>
      </c>
      <c r="AC1553">
        <v>0</v>
      </c>
      <c r="AD1553">
        <v>0</v>
      </c>
      <c r="AE1553">
        <v>3960</v>
      </c>
      <c r="AF1553">
        <v>0</v>
      </c>
      <c r="AG1553">
        <v>0</v>
      </c>
      <c r="AH1553">
        <v>0</v>
      </c>
      <c r="AI1553">
        <v>1</v>
      </c>
      <c r="AJ1553">
        <v>1</v>
      </c>
      <c r="AK1553">
        <v>1</v>
      </c>
      <c r="AL1553">
        <v>1</v>
      </c>
      <c r="AN1553">
        <v>0</v>
      </c>
      <c r="AO1553">
        <v>1</v>
      </c>
      <c r="AP1553">
        <v>0</v>
      </c>
      <c r="AQ1553">
        <v>0</v>
      </c>
      <c r="AR1553">
        <v>0</v>
      </c>
      <c r="AS1553" t="s">
        <v>3</v>
      </c>
      <c r="AT1553">
        <v>0.03</v>
      </c>
      <c r="AU1553" t="s">
        <v>3</v>
      </c>
      <c r="AV1553">
        <v>0</v>
      </c>
      <c r="AW1553">
        <v>2</v>
      </c>
      <c r="AX1553">
        <v>33361493</v>
      </c>
      <c r="AY1553">
        <v>1</v>
      </c>
      <c r="AZ1553">
        <v>0</v>
      </c>
      <c r="BA1553">
        <v>1933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CX1553">
        <f>Y1553*Source!I1458</f>
        <v>2.3999999999999998E-3</v>
      </c>
      <c r="CY1553">
        <f>AA1553</f>
        <v>3960</v>
      </c>
      <c r="CZ1553">
        <f>AE1553</f>
        <v>3960</v>
      </c>
      <c r="DA1553">
        <f>AI1553</f>
        <v>1</v>
      </c>
      <c r="DB1553">
        <f>ROUND(ROUND(AT1553*CZ1553,2),2)</f>
        <v>118.8</v>
      </c>
      <c r="DC1553">
        <f>ROUND(ROUND(AT1553*AG1553,2),2)</f>
        <v>0</v>
      </c>
    </row>
    <row r="1554" spans="1:107">
      <c r="A1554">
        <f>ROW(Source!A1458)</f>
        <v>1458</v>
      </c>
      <c r="B1554">
        <v>33304975</v>
      </c>
      <c r="C1554">
        <v>33361477</v>
      </c>
      <c r="D1554">
        <v>31201861</v>
      </c>
      <c r="E1554">
        <v>1</v>
      </c>
      <c r="F1554">
        <v>1</v>
      </c>
      <c r="G1554">
        <v>1</v>
      </c>
      <c r="H1554">
        <v>3</v>
      </c>
      <c r="I1554" t="s">
        <v>909</v>
      </c>
      <c r="J1554" t="s">
        <v>910</v>
      </c>
      <c r="K1554" t="s">
        <v>911</v>
      </c>
      <c r="L1554">
        <v>1348</v>
      </c>
      <c r="N1554">
        <v>1009</v>
      </c>
      <c r="O1554" t="s">
        <v>32</v>
      </c>
      <c r="P1554" t="s">
        <v>32</v>
      </c>
      <c r="Q1554">
        <v>1000</v>
      </c>
      <c r="W1554">
        <v>0</v>
      </c>
      <c r="X1554">
        <v>532254978</v>
      </c>
      <c r="Y1554">
        <v>4.7300000000000002E-2</v>
      </c>
      <c r="AA1554">
        <v>7590</v>
      </c>
      <c r="AB1554">
        <v>0</v>
      </c>
      <c r="AC1554">
        <v>0</v>
      </c>
      <c r="AD1554">
        <v>0</v>
      </c>
      <c r="AE1554">
        <v>7590</v>
      </c>
      <c r="AF1554">
        <v>0</v>
      </c>
      <c r="AG1554">
        <v>0</v>
      </c>
      <c r="AH1554">
        <v>0</v>
      </c>
      <c r="AI1554">
        <v>1</v>
      </c>
      <c r="AJ1554">
        <v>1</v>
      </c>
      <c r="AK1554">
        <v>1</v>
      </c>
      <c r="AL1554">
        <v>1</v>
      </c>
      <c r="AN1554">
        <v>0</v>
      </c>
      <c r="AO1554">
        <v>1</v>
      </c>
      <c r="AP1554">
        <v>0</v>
      </c>
      <c r="AQ1554">
        <v>0</v>
      </c>
      <c r="AR1554">
        <v>0</v>
      </c>
      <c r="AS1554" t="s">
        <v>3</v>
      </c>
      <c r="AT1554">
        <v>4.7300000000000002E-2</v>
      </c>
      <c r="AU1554" t="s">
        <v>3</v>
      </c>
      <c r="AV1554">
        <v>0</v>
      </c>
      <c r="AW1554">
        <v>2</v>
      </c>
      <c r="AX1554">
        <v>33361494</v>
      </c>
      <c r="AY1554">
        <v>1</v>
      </c>
      <c r="AZ1554">
        <v>0</v>
      </c>
      <c r="BA1554">
        <v>1934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CX1554">
        <f>Y1554*Source!I1458</f>
        <v>3.784E-3</v>
      </c>
      <c r="CY1554">
        <f>AA1554</f>
        <v>7590</v>
      </c>
      <c r="CZ1554">
        <f>AE1554</f>
        <v>7590</v>
      </c>
      <c r="DA1554">
        <f>AI1554</f>
        <v>1</v>
      </c>
      <c r="DB1554">
        <f>ROUND(ROUND(AT1554*CZ1554,2),2)</f>
        <v>359.01</v>
      </c>
      <c r="DC1554">
        <f>ROUND(ROUND(AT1554*AG1554,2),2)</f>
        <v>0</v>
      </c>
    </row>
    <row r="1555" spans="1:107">
      <c r="A1555">
        <f>ROW(Source!A1458)</f>
        <v>1458</v>
      </c>
      <c r="B1555">
        <v>33304975</v>
      </c>
      <c r="C1555">
        <v>33361477</v>
      </c>
      <c r="D1555">
        <v>31214657</v>
      </c>
      <c r="E1555">
        <v>1</v>
      </c>
      <c r="F1555">
        <v>1</v>
      </c>
      <c r="G1555">
        <v>1</v>
      </c>
      <c r="H1555">
        <v>3</v>
      </c>
      <c r="I1555" t="s">
        <v>912</v>
      </c>
      <c r="J1555" t="s">
        <v>913</v>
      </c>
      <c r="K1555" t="s">
        <v>914</v>
      </c>
      <c r="L1555">
        <v>1348</v>
      </c>
      <c r="N1555">
        <v>1009</v>
      </c>
      <c r="O1555" t="s">
        <v>32</v>
      </c>
      <c r="P1555" t="s">
        <v>32</v>
      </c>
      <c r="Q1555">
        <v>1000</v>
      </c>
      <c r="W1555">
        <v>0</v>
      </c>
      <c r="X1555">
        <v>654489916</v>
      </c>
      <c r="Y1555">
        <v>1.2600000000000001E-3</v>
      </c>
      <c r="AA1555">
        <v>9550.01</v>
      </c>
      <c r="AB1555">
        <v>0</v>
      </c>
      <c r="AC1555">
        <v>0</v>
      </c>
      <c r="AD1555">
        <v>0</v>
      </c>
      <c r="AE1555">
        <v>9550.01</v>
      </c>
      <c r="AF1555">
        <v>0</v>
      </c>
      <c r="AG1555">
        <v>0</v>
      </c>
      <c r="AH1555">
        <v>0</v>
      </c>
      <c r="AI1555">
        <v>1</v>
      </c>
      <c r="AJ1555">
        <v>1</v>
      </c>
      <c r="AK1555">
        <v>1</v>
      </c>
      <c r="AL1555">
        <v>1</v>
      </c>
      <c r="AN1555">
        <v>0</v>
      </c>
      <c r="AO1555">
        <v>1</v>
      </c>
      <c r="AP1555">
        <v>0</v>
      </c>
      <c r="AQ1555">
        <v>0</v>
      </c>
      <c r="AR1555">
        <v>0</v>
      </c>
      <c r="AS1555" t="s">
        <v>3</v>
      </c>
      <c r="AT1555">
        <v>1.2600000000000001E-3</v>
      </c>
      <c r="AU1555" t="s">
        <v>3</v>
      </c>
      <c r="AV1555">
        <v>0</v>
      </c>
      <c r="AW1555">
        <v>2</v>
      </c>
      <c r="AX1555">
        <v>33361496</v>
      </c>
      <c r="AY1555">
        <v>1</v>
      </c>
      <c r="AZ1555">
        <v>0</v>
      </c>
      <c r="BA1555">
        <v>1936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CX1555">
        <f>Y1555*Source!I1458</f>
        <v>1.0080000000000001E-4</v>
      </c>
      <c r="CY1555">
        <f>AA1555</f>
        <v>9550.01</v>
      </c>
      <c r="CZ1555">
        <f>AE1555</f>
        <v>9550.01</v>
      </c>
      <c r="DA1555">
        <f>AI1555</f>
        <v>1</v>
      </c>
      <c r="DB1555">
        <f>ROUND(ROUND(AT1555*CZ1555,2),2)</f>
        <v>12.03</v>
      </c>
      <c r="DC1555">
        <f>ROUND(ROUND(AT1555*AG1555,2),2)</f>
        <v>0</v>
      </c>
    </row>
    <row r="1556" spans="1:107">
      <c r="A1556">
        <f>ROW(Source!A1459)</f>
        <v>1459</v>
      </c>
      <c r="B1556">
        <v>33304960</v>
      </c>
      <c r="C1556">
        <v>33361477</v>
      </c>
      <c r="D1556">
        <v>31172059</v>
      </c>
      <c r="E1556">
        <v>1</v>
      </c>
      <c r="F1556">
        <v>1</v>
      </c>
      <c r="G1556">
        <v>1</v>
      </c>
      <c r="H1556">
        <v>1</v>
      </c>
      <c r="I1556" t="s">
        <v>895</v>
      </c>
      <c r="J1556" t="s">
        <v>3</v>
      </c>
      <c r="K1556" t="s">
        <v>896</v>
      </c>
      <c r="L1556">
        <v>1191</v>
      </c>
      <c r="N1556">
        <v>1013</v>
      </c>
      <c r="O1556" t="s">
        <v>831</v>
      </c>
      <c r="P1556" t="s">
        <v>831</v>
      </c>
      <c r="Q1556">
        <v>1</v>
      </c>
      <c r="W1556">
        <v>0</v>
      </c>
      <c r="X1556">
        <v>1010519658</v>
      </c>
      <c r="Y1556">
        <v>44.132399999999997</v>
      </c>
      <c r="AA1556">
        <v>0</v>
      </c>
      <c r="AB1556">
        <v>0</v>
      </c>
      <c r="AC1556">
        <v>0</v>
      </c>
      <c r="AD1556">
        <v>8.64</v>
      </c>
      <c r="AE1556">
        <v>0</v>
      </c>
      <c r="AF1556">
        <v>0</v>
      </c>
      <c r="AG1556">
        <v>0</v>
      </c>
      <c r="AH1556">
        <v>8.64</v>
      </c>
      <c r="AI1556">
        <v>1</v>
      </c>
      <c r="AJ1556">
        <v>1</v>
      </c>
      <c r="AK1556">
        <v>1</v>
      </c>
      <c r="AL1556">
        <v>1</v>
      </c>
      <c r="AN1556">
        <v>0</v>
      </c>
      <c r="AO1556">
        <v>1</v>
      </c>
      <c r="AP1556">
        <v>1</v>
      </c>
      <c r="AQ1556">
        <v>0</v>
      </c>
      <c r="AR1556">
        <v>0</v>
      </c>
      <c r="AS1556" t="s">
        <v>3</v>
      </c>
      <c r="AT1556">
        <v>31.98</v>
      </c>
      <c r="AU1556" t="s">
        <v>22</v>
      </c>
      <c r="AV1556">
        <v>1</v>
      </c>
      <c r="AW1556">
        <v>2</v>
      </c>
      <c r="AX1556">
        <v>33361487</v>
      </c>
      <c r="AY1556">
        <v>1</v>
      </c>
      <c r="AZ1556">
        <v>0</v>
      </c>
      <c r="BA1556">
        <v>1937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CX1556">
        <f>Y1556*Source!I1459</f>
        <v>3.530592</v>
      </c>
      <c r="CY1556">
        <f>AD1556</f>
        <v>8.64</v>
      </c>
      <c r="CZ1556">
        <f>AH1556</f>
        <v>8.64</v>
      </c>
      <c r="DA1556">
        <f>AL1556</f>
        <v>1</v>
      </c>
      <c r="DB1556">
        <f>ROUND(((ROUND(AT1556*CZ1556,2)*1.2)*1.15),2)</f>
        <v>381.31</v>
      </c>
      <c r="DC1556">
        <f>ROUND(((ROUND(AT1556*AG1556,2)*1.2)*1.15),2)</f>
        <v>0</v>
      </c>
    </row>
    <row r="1557" spans="1:107">
      <c r="A1557">
        <f>ROW(Source!A1459)</f>
        <v>1459</v>
      </c>
      <c r="B1557">
        <v>33304960</v>
      </c>
      <c r="C1557">
        <v>33361477</v>
      </c>
      <c r="D1557">
        <v>31172011</v>
      </c>
      <c r="E1557">
        <v>1</v>
      </c>
      <c r="F1557">
        <v>1</v>
      </c>
      <c r="G1557">
        <v>1</v>
      </c>
      <c r="H1557">
        <v>1</v>
      </c>
      <c r="I1557" t="s">
        <v>832</v>
      </c>
      <c r="J1557" t="s">
        <v>3</v>
      </c>
      <c r="K1557" t="s">
        <v>833</v>
      </c>
      <c r="L1557">
        <v>1191</v>
      </c>
      <c r="N1557">
        <v>1013</v>
      </c>
      <c r="O1557" t="s">
        <v>831</v>
      </c>
      <c r="P1557" t="s">
        <v>831</v>
      </c>
      <c r="Q1557">
        <v>1</v>
      </c>
      <c r="W1557">
        <v>0</v>
      </c>
      <c r="X1557">
        <v>-1417349443</v>
      </c>
      <c r="Y1557">
        <v>0.47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1</v>
      </c>
      <c r="AJ1557">
        <v>1</v>
      </c>
      <c r="AK1557">
        <v>1</v>
      </c>
      <c r="AL1557">
        <v>1</v>
      </c>
      <c r="AN1557">
        <v>0</v>
      </c>
      <c r="AO1557">
        <v>1</v>
      </c>
      <c r="AP1557">
        <v>0</v>
      </c>
      <c r="AQ1557">
        <v>0</v>
      </c>
      <c r="AR1557">
        <v>0</v>
      </c>
      <c r="AS1557" t="s">
        <v>3</v>
      </c>
      <c r="AT1557">
        <v>0.47</v>
      </c>
      <c r="AU1557" t="s">
        <v>3</v>
      </c>
      <c r="AV1557">
        <v>2</v>
      </c>
      <c r="AW1557">
        <v>2</v>
      </c>
      <c r="AX1557">
        <v>33361488</v>
      </c>
      <c r="AY1557">
        <v>1</v>
      </c>
      <c r="AZ1557">
        <v>2048</v>
      </c>
      <c r="BA1557">
        <v>1938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CX1557">
        <f>Y1557*Source!I1459</f>
        <v>3.7600000000000001E-2</v>
      </c>
      <c r="CY1557">
        <f>AD1557</f>
        <v>0</v>
      </c>
      <c r="CZ1557">
        <f>AH1557</f>
        <v>0</v>
      </c>
      <c r="DA1557">
        <f>AL1557</f>
        <v>1</v>
      </c>
      <c r="DB1557">
        <f>ROUND(ROUND(AT1557*CZ1557,2),2)</f>
        <v>0</v>
      </c>
      <c r="DC1557">
        <f>ROUND(ROUND(AT1557*AG1557,2),2)</f>
        <v>0</v>
      </c>
    </row>
    <row r="1558" spans="1:107">
      <c r="A1558">
        <f>ROW(Source!A1459)</f>
        <v>1459</v>
      </c>
      <c r="B1558">
        <v>33304960</v>
      </c>
      <c r="C1558">
        <v>33361477</v>
      </c>
      <c r="D1558">
        <v>31259116</v>
      </c>
      <c r="E1558">
        <v>1</v>
      </c>
      <c r="F1558">
        <v>1</v>
      </c>
      <c r="G1558">
        <v>1</v>
      </c>
      <c r="H1558">
        <v>2</v>
      </c>
      <c r="I1558" t="s">
        <v>897</v>
      </c>
      <c r="J1558" t="s">
        <v>898</v>
      </c>
      <c r="K1558" t="s">
        <v>899</v>
      </c>
      <c r="L1558">
        <v>1368</v>
      </c>
      <c r="N1558">
        <v>1011</v>
      </c>
      <c r="O1558" t="s">
        <v>837</v>
      </c>
      <c r="P1558" t="s">
        <v>837</v>
      </c>
      <c r="Q1558">
        <v>1</v>
      </c>
      <c r="W1558">
        <v>0</v>
      </c>
      <c r="X1558">
        <v>520357435</v>
      </c>
      <c r="Y1558">
        <v>0.34500000000000003</v>
      </c>
      <c r="AA1558">
        <v>0</v>
      </c>
      <c r="AB1558">
        <v>30</v>
      </c>
      <c r="AC1558">
        <v>0</v>
      </c>
      <c r="AD1558">
        <v>0</v>
      </c>
      <c r="AE1558">
        <v>0</v>
      </c>
      <c r="AF1558">
        <v>30</v>
      </c>
      <c r="AG1558">
        <v>0</v>
      </c>
      <c r="AH1558">
        <v>0</v>
      </c>
      <c r="AI1558">
        <v>1</v>
      </c>
      <c r="AJ1558">
        <v>1</v>
      </c>
      <c r="AK1558">
        <v>1</v>
      </c>
      <c r="AL1558">
        <v>1</v>
      </c>
      <c r="AN1558">
        <v>0</v>
      </c>
      <c r="AO1558">
        <v>1</v>
      </c>
      <c r="AP1558">
        <v>1</v>
      </c>
      <c r="AQ1558">
        <v>0</v>
      </c>
      <c r="AR1558">
        <v>0</v>
      </c>
      <c r="AS1558" t="s">
        <v>3</v>
      </c>
      <c r="AT1558">
        <v>0.23</v>
      </c>
      <c r="AU1558" t="s">
        <v>21</v>
      </c>
      <c r="AV1558">
        <v>0</v>
      </c>
      <c r="AW1558">
        <v>2</v>
      </c>
      <c r="AX1558">
        <v>33361489</v>
      </c>
      <c r="AY1558">
        <v>1</v>
      </c>
      <c r="AZ1558">
        <v>0</v>
      </c>
      <c r="BA1558">
        <v>1939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CX1558">
        <f>Y1558*Source!I1459</f>
        <v>2.7600000000000003E-2</v>
      </c>
      <c r="CY1558">
        <f>AB1558</f>
        <v>30</v>
      </c>
      <c r="CZ1558">
        <f>AF1558</f>
        <v>30</v>
      </c>
      <c r="DA1558">
        <f>AJ1558</f>
        <v>1</v>
      </c>
      <c r="DB1558">
        <f>ROUND(((ROUND(AT1558*CZ1558,2)*1.2)*1.25),2)</f>
        <v>10.35</v>
      </c>
      <c r="DC1558">
        <f>ROUND(((ROUND(AT1558*AG1558,2)*1.2)*1.25),2)</f>
        <v>0</v>
      </c>
    </row>
    <row r="1559" spans="1:107">
      <c r="A1559">
        <f>ROW(Source!A1459)</f>
        <v>1459</v>
      </c>
      <c r="B1559">
        <v>33304960</v>
      </c>
      <c r="C1559">
        <v>33361477</v>
      </c>
      <c r="D1559">
        <v>31259879</v>
      </c>
      <c r="E1559">
        <v>1</v>
      </c>
      <c r="F1559">
        <v>1</v>
      </c>
      <c r="G1559">
        <v>1</v>
      </c>
      <c r="H1559">
        <v>2</v>
      </c>
      <c r="I1559" t="s">
        <v>841</v>
      </c>
      <c r="J1559" t="s">
        <v>842</v>
      </c>
      <c r="K1559" t="s">
        <v>843</v>
      </c>
      <c r="L1559">
        <v>1368</v>
      </c>
      <c r="N1559">
        <v>1011</v>
      </c>
      <c r="O1559" t="s">
        <v>837</v>
      </c>
      <c r="P1559" t="s">
        <v>837</v>
      </c>
      <c r="Q1559">
        <v>1</v>
      </c>
      <c r="W1559">
        <v>0</v>
      </c>
      <c r="X1559">
        <v>1372534845</v>
      </c>
      <c r="Y1559">
        <v>0.70499999999999996</v>
      </c>
      <c r="AA1559">
        <v>0</v>
      </c>
      <c r="AB1559">
        <v>65.709999999999994</v>
      </c>
      <c r="AC1559">
        <v>11.6</v>
      </c>
      <c r="AD1559">
        <v>0</v>
      </c>
      <c r="AE1559">
        <v>0</v>
      </c>
      <c r="AF1559">
        <v>65.709999999999994</v>
      </c>
      <c r="AG1559">
        <v>11.6</v>
      </c>
      <c r="AH1559">
        <v>0</v>
      </c>
      <c r="AI1559">
        <v>1</v>
      </c>
      <c r="AJ1559">
        <v>1</v>
      </c>
      <c r="AK1559">
        <v>1</v>
      </c>
      <c r="AL1559">
        <v>1</v>
      </c>
      <c r="AN1559">
        <v>0</v>
      </c>
      <c r="AO1559">
        <v>1</v>
      </c>
      <c r="AP1559">
        <v>1</v>
      </c>
      <c r="AQ1559">
        <v>0</v>
      </c>
      <c r="AR1559">
        <v>0</v>
      </c>
      <c r="AS1559" t="s">
        <v>3</v>
      </c>
      <c r="AT1559">
        <v>0.47</v>
      </c>
      <c r="AU1559" t="s">
        <v>21</v>
      </c>
      <c r="AV1559">
        <v>0</v>
      </c>
      <c r="AW1559">
        <v>2</v>
      </c>
      <c r="AX1559">
        <v>33361490</v>
      </c>
      <c r="AY1559">
        <v>1</v>
      </c>
      <c r="AZ1559">
        <v>0</v>
      </c>
      <c r="BA1559">
        <v>1940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CX1559">
        <f>Y1559*Source!I1459</f>
        <v>5.6399999999999999E-2</v>
      </c>
      <c r="CY1559">
        <f>AB1559</f>
        <v>65.709999999999994</v>
      </c>
      <c r="CZ1559">
        <f>AF1559</f>
        <v>65.709999999999994</v>
      </c>
      <c r="DA1559">
        <f>AJ1559</f>
        <v>1</v>
      </c>
      <c r="DB1559">
        <f>ROUND(((ROUND(AT1559*CZ1559,2)*1.2)*1.25),2)</f>
        <v>46.32</v>
      </c>
      <c r="DC1559">
        <f>ROUND(((ROUND(AT1559*AG1559,2)*1.2)*1.25),2)</f>
        <v>8.18</v>
      </c>
    </row>
    <row r="1560" spans="1:107">
      <c r="A1560">
        <f>ROW(Source!A1459)</f>
        <v>1459</v>
      </c>
      <c r="B1560">
        <v>33304960</v>
      </c>
      <c r="C1560">
        <v>33361477</v>
      </c>
      <c r="D1560">
        <v>31260961</v>
      </c>
      <c r="E1560">
        <v>1</v>
      </c>
      <c r="F1560">
        <v>1</v>
      </c>
      <c r="G1560">
        <v>1</v>
      </c>
      <c r="H1560">
        <v>2</v>
      </c>
      <c r="I1560" t="s">
        <v>900</v>
      </c>
      <c r="J1560" t="s">
        <v>901</v>
      </c>
      <c r="K1560" t="s">
        <v>902</v>
      </c>
      <c r="L1560">
        <v>1368</v>
      </c>
      <c r="N1560">
        <v>1011</v>
      </c>
      <c r="O1560" t="s">
        <v>837</v>
      </c>
      <c r="P1560" t="s">
        <v>837</v>
      </c>
      <c r="Q1560">
        <v>1</v>
      </c>
      <c r="W1560">
        <v>0</v>
      </c>
      <c r="X1560">
        <v>1581354540</v>
      </c>
      <c r="Y1560">
        <v>1.8900000000000001</v>
      </c>
      <c r="AA1560">
        <v>0</v>
      </c>
      <c r="AB1560">
        <v>2.16</v>
      </c>
      <c r="AC1560">
        <v>0</v>
      </c>
      <c r="AD1560">
        <v>0</v>
      </c>
      <c r="AE1560">
        <v>0</v>
      </c>
      <c r="AF1560">
        <v>2.16</v>
      </c>
      <c r="AG1560">
        <v>0</v>
      </c>
      <c r="AH1560">
        <v>0</v>
      </c>
      <c r="AI1560">
        <v>1</v>
      </c>
      <c r="AJ1560">
        <v>1</v>
      </c>
      <c r="AK1560">
        <v>1</v>
      </c>
      <c r="AL1560">
        <v>1</v>
      </c>
      <c r="AN1560">
        <v>0</v>
      </c>
      <c r="AO1560">
        <v>1</v>
      </c>
      <c r="AP1560">
        <v>1</v>
      </c>
      <c r="AQ1560">
        <v>0</v>
      </c>
      <c r="AR1560">
        <v>0</v>
      </c>
      <c r="AS1560" t="s">
        <v>3</v>
      </c>
      <c r="AT1560">
        <v>1.26</v>
      </c>
      <c r="AU1560" t="s">
        <v>21</v>
      </c>
      <c r="AV1560">
        <v>0</v>
      </c>
      <c r="AW1560">
        <v>2</v>
      </c>
      <c r="AX1560">
        <v>33361491</v>
      </c>
      <c r="AY1560">
        <v>1</v>
      </c>
      <c r="AZ1560">
        <v>0</v>
      </c>
      <c r="BA1560">
        <v>1941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CX1560">
        <f>Y1560*Source!I1459</f>
        <v>0.1512</v>
      </c>
      <c r="CY1560">
        <f>AB1560</f>
        <v>2.16</v>
      </c>
      <c r="CZ1560">
        <f>AF1560</f>
        <v>2.16</v>
      </c>
      <c r="DA1560">
        <f>AJ1560</f>
        <v>1</v>
      </c>
      <c r="DB1560">
        <f>ROUND(((ROUND(AT1560*CZ1560,2)*1.2)*1.25),2)</f>
        <v>4.08</v>
      </c>
      <c r="DC1560">
        <f>ROUND(((ROUND(AT1560*AG1560,2)*1.2)*1.25),2)</f>
        <v>0</v>
      </c>
    </row>
    <row r="1561" spans="1:107">
      <c r="A1561">
        <f>ROW(Source!A1459)</f>
        <v>1459</v>
      </c>
      <c r="B1561">
        <v>33304960</v>
      </c>
      <c r="C1561">
        <v>33361477</v>
      </c>
      <c r="D1561">
        <v>31176145</v>
      </c>
      <c r="E1561">
        <v>1</v>
      </c>
      <c r="F1561">
        <v>1</v>
      </c>
      <c r="G1561">
        <v>1</v>
      </c>
      <c r="H1561">
        <v>3</v>
      </c>
      <c r="I1561" t="s">
        <v>903</v>
      </c>
      <c r="J1561" t="s">
        <v>904</v>
      </c>
      <c r="K1561" t="s">
        <v>905</v>
      </c>
      <c r="L1561">
        <v>1348</v>
      </c>
      <c r="N1561">
        <v>1009</v>
      </c>
      <c r="O1561" t="s">
        <v>32</v>
      </c>
      <c r="P1561" t="s">
        <v>32</v>
      </c>
      <c r="Q1561">
        <v>1000</v>
      </c>
      <c r="W1561">
        <v>0</v>
      </c>
      <c r="X1561">
        <v>1554699552</v>
      </c>
      <c r="Y1561">
        <v>1.26E-2</v>
      </c>
      <c r="AA1561">
        <v>1412.5</v>
      </c>
      <c r="AB1561">
        <v>0</v>
      </c>
      <c r="AC1561">
        <v>0</v>
      </c>
      <c r="AD1561">
        <v>0</v>
      </c>
      <c r="AE1561">
        <v>1412.5</v>
      </c>
      <c r="AF1561">
        <v>0</v>
      </c>
      <c r="AG1561">
        <v>0</v>
      </c>
      <c r="AH1561">
        <v>0</v>
      </c>
      <c r="AI1561">
        <v>1</v>
      </c>
      <c r="AJ1561">
        <v>1</v>
      </c>
      <c r="AK1561">
        <v>1</v>
      </c>
      <c r="AL1561">
        <v>1</v>
      </c>
      <c r="AN1561">
        <v>0</v>
      </c>
      <c r="AO1561">
        <v>1</v>
      </c>
      <c r="AP1561">
        <v>0</v>
      </c>
      <c r="AQ1561">
        <v>0</v>
      </c>
      <c r="AR1561">
        <v>0</v>
      </c>
      <c r="AS1561" t="s">
        <v>3</v>
      </c>
      <c r="AT1561">
        <v>1.26E-2</v>
      </c>
      <c r="AU1561" t="s">
        <v>3</v>
      </c>
      <c r="AV1561">
        <v>0</v>
      </c>
      <c r="AW1561">
        <v>2</v>
      </c>
      <c r="AX1561">
        <v>33361492</v>
      </c>
      <c r="AY1561">
        <v>1</v>
      </c>
      <c r="AZ1561">
        <v>0</v>
      </c>
      <c r="BA1561">
        <v>1942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CX1561">
        <f>Y1561*Source!I1459</f>
        <v>1.008E-3</v>
      </c>
      <c r="CY1561">
        <f>AA1561</f>
        <v>1412.5</v>
      </c>
      <c r="CZ1561">
        <f>AE1561</f>
        <v>1412.5</v>
      </c>
      <c r="DA1561">
        <f>AI1561</f>
        <v>1</v>
      </c>
      <c r="DB1561">
        <f>ROUND(ROUND(AT1561*CZ1561,2),2)</f>
        <v>17.8</v>
      </c>
      <c r="DC1561">
        <f>ROUND(ROUND(AT1561*AG1561,2),2)</f>
        <v>0</v>
      </c>
    </row>
    <row r="1562" spans="1:107">
      <c r="A1562">
        <f>ROW(Source!A1459)</f>
        <v>1459</v>
      </c>
      <c r="B1562">
        <v>33304960</v>
      </c>
      <c r="C1562">
        <v>33361477</v>
      </c>
      <c r="D1562">
        <v>31176252</v>
      </c>
      <c r="E1562">
        <v>1</v>
      </c>
      <c r="F1562">
        <v>1</v>
      </c>
      <c r="G1562">
        <v>1</v>
      </c>
      <c r="H1562">
        <v>3</v>
      </c>
      <c r="I1562" t="s">
        <v>906</v>
      </c>
      <c r="J1562" t="s">
        <v>907</v>
      </c>
      <c r="K1562" t="s">
        <v>908</v>
      </c>
      <c r="L1562">
        <v>1348</v>
      </c>
      <c r="N1562">
        <v>1009</v>
      </c>
      <c r="O1562" t="s">
        <v>32</v>
      </c>
      <c r="P1562" t="s">
        <v>32</v>
      </c>
      <c r="Q1562">
        <v>1000</v>
      </c>
      <c r="W1562">
        <v>0</v>
      </c>
      <c r="X1562">
        <v>136000979</v>
      </c>
      <c r="Y1562">
        <v>0.03</v>
      </c>
      <c r="AA1562">
        <v>3960</v>
      </c>
      <c r="AB1562">
        <v>0</v>
      </c>
      <c r="AC1562">
        <v>0</v>
      </c>
      <c r="AD1562">
        <v>0</v>
      </c>
      <c r="AE1562">
        <v>3960</v>
      </c>
      <c r="AF1562">
        <v>0</v>
      </c>
      <c r="AG1562">
        <v>0</v>
      </c>
      <c r="AH1562">
        <v>0</v>
      </c>
      <c r="AI1562">
        <v>1</v>
      </c>
      <c r="AJ1562">
        <v>1</v>
      </c>
      <c r="AK1562">
        <v>1</v>
      </c>
      <c r="AL1562">
        <v>1</v>
      </c>
      <c r="AN1562">
        <v>0</v>
      </c>
      <c r="AO1562">
        <v>1</v>
      </c>
      <c r="AP1562">
        <v>0</v>
      </c>
      <c r="AQ1562">
        <v>0</v>
      </c>
      <c r="AR1562">
        <v>0</v>
      </c>
      <c r="AS1562" t="s">
        <v>3</v>
      </c>
      <c r="AT1562">
        <v>0.03</v>
      </c>
      <c r="AU1562" t="s">
        <v>3</v>
      </c>
      <c r="AV1562">
        <v>0</v>
      </c>
      <c r="AW1562">
        <v>2</v>
      </c>
      <c r="AX1562">
        <v>33361493</v>
      </c>
      <c r="AY1562">
        <v>1</v>
      </c>
      <c r="AZ1562">
        <v>0</v>
      </c>
      <c r="BA1562">
        <v>1943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CX1562">
        <f>Y1562*Source!I1459</f>
        <v>2.3999999999999998E-3</v>
      </c>
      <c r="CY1562">
        <f>AA1562</f>
        <v>3960</v>
      </c>
      <c r="CZ1562">
        <f>AE1562</f>
        <v>3960</v>
      </c>
      <c r="DA1562">
        <f>AI1562</f>
        <v>1</v>
      </c>
      <c r="DB1562">
        <f>ROUND(ROUND(AT1562*CZ1562,2),2)</f>
        <v>118.8</v>
      </c>
      <c r="DC1562">
        <f>ROUND(ROUND(AT1562*AG1562,2),2)</f>
        <v>0</v>
      </c>
    </row>
    <row r="1563" spans="1:107">
      <c r="A1563">
        <f>ROW(Source!A1459)</f>
        <v>1459</v>
      </c>
      <c r="B1563">
        <v>33304960</v>
      </c>
      <c r="C1563">
        <v>33361477</v>
      </c>
      <c r="D1563">
        <v>31201861</v>
      </c>
      <c r="E1563">
        <v>1</v>
      </c>
      <c r="F1563">
        <v>1</v>
      </c>
      <c r="G1563">
        <v>1</v>
      </c>
      <c r="H1563">
        <v>3</v>
      </c>
      <c r="I1563" t="s">
        <v>909</v>
      </c>
      <c r="J1563" t="s">
        <v>910</v>
      </c>
      <c r="K1563" t="s">
        <v>911</v>
      </c>
      <c r="L1563">
        <v>1348</v>
      </c>
      <c r="N1563">
        <v>1009</v>
      </c>
      <c r="O1563" t="s">
        <v>32</v>
      </c>
      <c r="P1563" t="s">
        <v>32</v>
      </c>
      <c r="Q1563">
        <v>1000</v>
      </c>
      <c r="W1563">
        <v>0</v>
      </c>
      <c r="X1563">
        <v>532254978</v>
      </c>
      <c r="Y1563">
        <v>4.7300000000000002E-2</v>
      </c>
      <c r="AA1563">
        <v>7590</v>
      </c>
      <c r="AB1563">
        <v>0</v>
      </c>
      <c r="AC1563">
        <v>0</v>
      </c>
      <c r="AD1563">
        <v>0</v>
      </c>
      <c r="AE1563">
        <v>7590</v>
      </c>
      <c r="AF1563">
        <v>0</v>
      </c>
      <c r="AG1563">
        <v>0</v>
      </c>
      <c r="AH1563">
        <v>0</v>
      </c>
      <c r="AI1563">
        <v>1</v>
      </c>
      <c r="AJ1563">
        <v>1</v>
      </c>
      <c r="AK1563">
        <v>1</v>
      </c>
      <c r="AL1563">
        <v>1</v>
      </c>
      <c r="AN1563">
        <v>0</v>
      </c>
      <c r="AO1563">
        <v>1</v>
      </c>
      <c r="AP1563">
        <v>0</v>
      </c>
      <c r="AQ1563">
        <v>0</v>
      </c>
      <c r="AR1563">
        <v>0</v>
      </c>
      <c r="AS1563" t="s">
        <v>3</v>
      </c>
      <c r="AT1563">
        <v>4.7300000000000002E-2</v>
      </c>
      <c r="AU1563" t="s">
        <v>3</v>
      </c>
      <c r="AV1563">
        <v>0</v>
      </c>
      <c r="AW1563">
        <v>2</v>
      </c>
      <c r="AX1563">
        <v>33361494</v>
      </c>
      <c r="AY1563">
        <v>1</v>
      </c>
      <c r="AZ1563">
        <v>0</v>
      </c>
      <c r="BA1563">
        <v>1944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CX1563">
        <f>Y1563*Source!I1459</f>
        <v>3.784E-3</v>
      </c>
      <c r="CY1563">
        <f>AA1563</f>
        <v>7590</v>
      </c>
      <c r="CZ1563">
        <f>AE1563</f>
        <v>7590</v>
      </c>
      <c r="DA1563">
        <f>AI1563</f>
        <v>1</v>
      </c>
      <c r="DB1563">
        <f>ROUND(ROUND(AT1563*CZ1563,2),2)</f>
        <v>359.01</v>
      </c>
      <c r="DC1563">
        <f>ROUND(ROUND(AT1563*AG1563,2),2)</f>
        <v>0</v>
      </c>
    </row>
    <row r="1564" spans="1:107">
      <c r="A1564">
        <f>ROW(Source!A1459)</f>
        <v>1459</v>
      </c>
      <c r="B1564">
        <v>33304960</v>
      </c>
      <c r="C1564">
        <v>33361477</v>
      </c>
      <c r="D1564">
        <v>31214657</v>
      </c>
      <c r="E1564">
        <v>1</v>
      </c>
      <c r="F1564">
        <v>1</v>
      </c>
      <c r="G1564">
        <v>1</v>
      </c>
      <c r="H1564">
        <v>3</v>
      </c>
      <c r="I1564" t="s">
        <v>912</v>
      </c>
      <c r="J1564" t="s">
        <v>913</v>
      </c>
      <c r="K1564" t="s">
        <v>914</v>
      </c>
      <c r="L1564">
        <v>1348</v>
      </c>
      <c r="N1564">
        <v>1009</v>
      </c>
      <c r="O1564" t="s">
        <v>32</v>
      </c>
      <c r="P1564" t="s">
        <v>32</v>
      </c>
      <c r="Q1564">
        <v>1000</v>
      </c>
      <c r="W1564">
        <v>0</v>
      </c>
      <c r="X1564">
        <v>654489916</v>
      </c>
      <c r="Y1564">
        <v>1.2600000000000001E-3</v>
      </c>
      <c r="AA1564">
        <v>9550.01</v>
      </c>
      <c r="AB1564">
        <v>0</v>
      </c>
      <c r="AC1564">
        <v>0</v>
      </c>
      <c r="AD1564">
        <v>0</v>
      </c>
      <c r="AE1564">
        <v>9550.01</v>
      </c>
      <c r="AF1564">
        <v>0</v>
      </c>
      <c r="AG1564">
        <v>0</v>
      </c>
      <c r="AH1564">
        <v>0</v>
      </c>
      <c r="AI1564">
        <v>1</v>
      </c>
      <c r="AJ1564">
        <v>1</v>
      </c>
      <c r="AK1564">
        <v>1</v>
      </c>
      <c r="AL1564">
        <v>1</v>
      </c>
      <c r="AN1564">
        <v>0</v>
      </c>
      <c r="AO1564">
        <v>1</v>
      </c>
      <c r="AP1564">
        <v>0</v>
      </c>
      <c r="AQ1564">
        <v>0</v>
      </c>
      <c r="AR1564">
        <v>0</v>
      </c>
      <c r="AS1564" t="s">
        <v>3</v>
      </c>
      <c r="AT1564">
        <v>1.2600000000000001E-3</v>
      </c>
      <c r="AU1564" t="s">
        <v>3</v>
      </c>
      <c r="AV1564">
        <v>0</v>
      </c>
      <c r="AW1564">
        <v>2</v>
      </c>
      <c r="AX1564">
        <v>33361496</v>
      </c>
      <c r="AY1564">
        <v>1</v>
      </c>
      <c r="AZ1564">
        <v>0</v>
      </c>
      <c r="BA1564">
        <v>1946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CX1564">
        <f>Y1564*Source!I1459</f>
        <v>1.0080000000000001E-4</v>
      </c>
      <c r="CY1564">
        <f>AA1564</f>
        <v>9550.01</v>
      </c>
      <c r="CZ1564">
        <f>AE1564</f>
        <v>9550.01</v>
      </c>
      <c r="DA1564">
        <f>AI1564</f>
        <v>1</v>
      </c>
      <c r="DB1564">
        <f>ROUND(ROUND(AT1564*CZ1564,2),2)</f>
        <v>12.03</v>
      </c>
      <c r="DC1564">
        <f>ROUND(ROUND(AT1564*AG1564,2),2)</f>
        <v>0</v>
      </c>
    </row>
    <row r="1565" spans="1:107">
      <c r="A1565">
        <f>ROW(Source!A1462)</f>
        <v>1462</v>
      </c>
      <c r="B1565">
        <v>33304975</v>
      </c>
      <c r="C1565">
        <v>33361498</v>
      </c>
      <c r="D1565">
        <v>31172061</v>
      </c>
      <c r="E1565">
        <v>1</v>
      </c>
      <c r="F1565">
        <v>1</v>
      </c>
      <c r="G1565">
        <v>1</v>
      </c>
      <c r="H1565">
        <v>1</v>
      </c>
      <c r="I1565" t="s">
        <v>850</v>
      </c>
      <c r="J1565" t="s">
        <v>3</v>
      </c>
      <c r="K1565" t="s">
        <v>851</v>
      </c>
      <c r="L1565">
        <v>1191</v>
      </c>
      <c r="N1565">
        <v>1013</v>
      </c>
      <c r="O1565" t="s">
        <v>831</v>
      </c>
      <c r="P1565" t="s">
        <v>831</v>
      </c>
      <c r="Q1565">
        <v>1</v>
      </c>
      <c r="W1565">
        <v>0</v>
      </c>
      <c r="X1565">
        <v>-784637506</v>
      </c>
      <c r="Y1565">
        <v>111.61439999999999</v>
      </c>
      <c r="AA1565">
        <v>0</v>
      </c>
      <c r="AB1565">
        <v>0</v>
      </c>
      <c r="AC1565">
        <v>0</v>
      </c>
      <c r="AD1565">
        <v>8.74</v>
      </c>
      <c r="AE1565">
        <v>0</v>
      </c>
      <c r="AF1565">
        <v>0</v>
      </c>
      <c r="AG1565">
        <v>0</v>
      </c>
      <c r="AH1565">
        <v>8.74</v>
      </c>
      <c r="AI1565">
        <v>1</v>
      </c>
      <c r="AJ1565">
        <v>1</v>
      </c>
      <c r="AK1565">
        <v>1</v>
      </c>
      <c r="AL1565">
        <v>1</v>
      </c>
      <c r="AN1565">
        <v>0</v>
      </c>
      <c r="AO1565">
        <v>1</v>
      </c>
      <c r="AP1565">
        <v>1</v>
      </c>
      <c r="AQ1565">
        <v>0</v>
      </c>
      <c r="AR1565">
        <v>0</v>
      </c>
      <c r="AS1565" t="s">
        <v>3</v>
      </c>
      <c r="AT1565">
        <v>80.88</v>
      </c>
      <c r="AU1565" t="s">
        <v>22</v>
      </c>
      <c r="AV1565">
        <v>1</v>
      </c>
      <c r="AW1565">
        <v>2</v>
      </c>
      <c r="AX1565">
        <v>33361510</v>
      </c>
      <c r="AY1565">
        <v>1</v>
      </c>
      <c r="AZ1565">
        <v>0</v>
      </c>
      <c r="BA1565">
        <v>1947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CX1565">
        <f>Y1565*Source!I1462</f>
        <v>3.5716607999999996</v>
      </c>
      <c r="CY1565">
        <f>AD1565</f>
        <v>8.74</v>
      </c>
      <c r="CZ1565">
        <f>AH1565</f>
        <v>8.74</v>
      </c>
      <c r="DA1565">
        <f>AL1565</f>
        <v>1</v>
      </c>
      <c r="DB1565">
        <f>ROUND(((ROUND(AT1565*CZ1565,2)*1.2)*1.15),2)</f>
        <v>975.51</v>
      </c>
      <c r="DC1565">
        <f>ROUND(((ROUND(AT1565*AG1565,2)*1.2)*1.15),2)</f>
        <v>0</v>
      </c>
    </row>
    <row r="1566" spans="1:107">
      <c r="A1566">
        <f>ROW(Source!A1462)</f>
        <v>1462</v>
      </c>
      <c r="B1566">
        <v>33304975</v>
      </c>
      <c r="C1566">
        <v>33361498</v>
      </c>
      <c r="D1566">
        <v>31172011</v>
      </c>
      <c r="E1566">
        <v>1</v>
      </c>
      <c r="F1566">
        <v>1</v>
      </c>
      <c r="G1566">
        <v>1</v>
      </c>
      <c r="H1566">
        <v>1</v>
      </c>
      <c r="I1566" t="s">
        <v>832</v>
      </c>
      <c r="J1566" t="s">
        <v>3</v>
      </c>
      <c r="K1566" t="s">
        <v>833</v>
      </c>
      <c r="L1566">
        <v>1191</v>
      </c>
      <c r="N1566">
        <v>1013</v>
      </c>
      <c r="O1566" t="s">
        <v>831</v>
      </c>
      <c r="P1566" t="s">
        <v>831</v>
      </c>
      <c r="Q1566">
        <v>1</v>
      </c>
      <c r="W1566">
        <v>0</v>
      </c>
      <c r="X1566">
        <v>-1417349443</v>
      </c>
      <c r="Y1566">
        <v>0.76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1</v>
      </c>
      <c r="AJ1566">
        <v>1</v>
      </c>
      <c r="AK1566">
        <v>1</v>
      </c>
      <c r="AL1566">
        <v>1</v>
      </c>
      <c r="AN1566">
        <v>0</v>
      </c>
      <c r="AO1566">
        <v>1</v>
      </c>
      <c r="AP1566">
        <v>0</v>
      </c>
      <c r="AQ1566">
        <v>0</v>
      </c>
      <c r="AR1566">
        <v>0</v>
      </c>
      <c r="AS1566" t="s">
        <v>3</v>
      </c>
      <c r="AT1566">
        <v>0.76</v>
      </c>
      <c r="AU1566" t="s">
        <v>3</v>
      </c>
      <c r="AV1566">
        <v>2</v>
      </c>
      <c r="AW1566">
        <v>2</v>
      </c>
      <c r="AX1566">
        <v>33361511</v>
      </c>
      <c r="AY1566">
        <v>1</v>
      </c>
      <c r="AZ1566">
        <v>2048</v>
      </c>
      <c r="BA1566">
        <v>1948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CX1566">
        <f>Y1566*Source!I1462</f>
        <v>2.4320000000000001E-2</v>
      </c>
      <c r="CY1566">
        <f>AD1566</f>
        <v>0</v>
      </c>
      <c r="CZ1566">
        <f>AH1566</f>
        <v>0</v>
      </c>
      <c r="DA1566">
        <f>AL1566</f>
        <v>1</v>
      </c>
      <c r="DB1566">
        <f>ROUND(ROUND(AT1566*CZ1566,2),2)</f>
        <v>0</v>
      </c>
      <c r="DC1566">
        <f>ROUND(ROUND(AT1566*AG1566,2),2)</f>
        <v>0</v>
      </c>
    </row>
    <row r="1567" spans="1:107">
      <c r="A1567">
        <f>ROW(Source!A1462)</f>
        <v>1462</v>
      </c>
      <c r="B1567">
        <v>33304975</v>
      </c>
      <c r="C1567">
        <v>33361498</v>
      </c>
      <c r="D1567">
        <v>31258491</v>
      </c>
      <c r="E1567">
        <v>1</v>
      </c>
      <c r="F1567">
        <v>1</v>
      </c>
      <c r="G1567">
        <v>1</v>
      </c>
      <c r="H1567">
        <v>2</v>
      </c>
      <c r="I1567" t="s">
        <v>834</v>
      </c>
      <c r="J1567" t="s">
        <v>835</v>
      </c>
      <c r="K1567" t="s">
        <v>836</v>
      </c>
      <c r="L1567">
        <v>1368</v>
      </c>
      <c r="N1567">
        <v>1011</v>
      </c>
      <c r="O1567" t="s">
        <v>837</v>
      </c>
      <c r="P1567" t="s">
        <v>837</v>
      </c>
      <c r="Q1567">
        <v>1</v>
      </c>
      <c r="W1567">
        <v>0</v>
      </c>
      <c r="X1567">
        <v>-1718674368</v>
      </c>
      <c r="Y1567">
        <v>0.46499999999999997</v>
      </c>
      <c r="AA1567">
        <v>0</v>
      </c>
      <c r="AB1567">
        <v>111.99</v>
      </c>
      <c r="AC1567">
        <v>13.5</v>
      </c>
      <c r="AD1567">
        <v>0</v>
      </c>
      <c r="AE1567">
        <v>0</v>
      </c>
      <c r="AF1567">
        <v>111.99</v>
      </c>
      <c r="AG1567">
        <v>13.5</v>
      </c>
      <c r="AH1567">
        <v>0</v>
      </c>
      <c r="AI1567">
        <v>1</v>
      </c>
      <c r="AJ1567">
        <v>1</v>
      </c>
      <c r="AK1567">
        <v>1</v>
      </c>
      <c r="AL1567">
        <v>1</v>
      </c>
      <c r="AN1567">
        <v>0</v>
      </c>
      <c r="AO1567">
        <v>1</v>
      </c>
      <c r="AP1567">
        <v>1</v>
      </c>
      <c r="AQ1567">
        <v>0</v>
      </c>
      <c r="AR1567">
        <v>0</v>
      </c>
      <c r="AS1567" t="s">
        <v>3</v>
      </c>
      <c r="AT1567">
        <v>0.31</v>
      </c>
      <c r="AU1567" t="s">
        <v>21</v>
      </c>
      <c r="AV1567">
        <v>0</v>
      </c>
      <c r="AW1567">
        <v>2</v>
      </c>
      <c r="AX1567">
        <v>33361512</v>
      </c>
      <c r="AY1567">
        <v>1</v>
      </c>
      <c r="AZ1567">
        <v>0</v>
      </c>
      <c r="BA1567">
        <v>1949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CX1567">
        <f>Y1567*Source!I1462</f>
        <v>1.4879999999999999E-2</v>
      </c>
      <c r="CY1567">
        <f>AB1567</f>
        <v>111.99</v>
      </c>
      <c r="CZ1567">
        <f>AF1567</f>
        <v>111.99</v>
      </c>
      <c r="DA1567">
        <f>AJ1567</f>
        <v>1</v>
      </c>
      <c r="DB1567">
        <f>ROUND(((ROUND(AT1567*CZ1567,2)*1.2)*1.25),2)</f>
        <v>52.08</v>
      </c>
      <c r="DC1567">
        <f>ROUND(((ROUND(AT1567*AG1567,2)*1.2)*1.25),2)</f>
        <v>6.29</v>
      </c>
    </row>
    <row r="1568" spans="1:107">
      <c r="A1568">
        <f>ROW(Source!A1462)</f>
        <v>1462</v>
      </c>
      <c r="B1568">
        <v>33304975</v>
      </c>
      <c r="C1568">
        <v>33361498</v>
      </c>
      <c r="D1568">
        <v>31258691</v>
      </c>
      <c r="E1568">
        <v>1</v>
      </c>
      <c r="F1568">
        <v>1</v>
      </c>
      <c r="G1568">
        <v>1</v>
      </c>
      <c r="H1568">
        <v>2</v>
      </c>
      <c r="I1568" t="s">
        <v>838</v>
      </c>
      <c r="J1568" t="s">
        <v>839</v>
      </c>
      <c r="K1568" t="s">
        <v>840</v>
      </c>
      <c r="L1568">
        <v>1368</v>
      </c>
      <c r="N1568">
        <v>1011</v>
      </c>
      <c r="O1568" t="s">
        <v>837</v>
      </c>
      <c r="P1568" t="s">
        <v>837</v>
      </c>
      <c r="Q1568">
        <v>1</v>
      </c>
      <c r="W1568">
        <v>0</v>
      </c>
      <c r="X1568">
        <v>1373224040</v>
      </c>
      <c r="Y1568">
        <v>15.075000000000001</v>
      </c>
      <c r="AA1568">
        <v>0</v>
      </c>
      <c r="AB1568">
        <v>3.12</v>
      </c>
      <c r="AC1568">
        <v>0</v>
      </c>
      <c r="AD1568">
        <v>0</v>
      </c>
      <c r="AE1568">
        <v>0</v>
      </c>
      <c r="AF1568">
        <v>3.12</v>
      </c>
      <c r="AG1568">
        <v>0</v>
      </c>
      <c r="AH1568">
        <v>0</v>
      </c>
      <c r="AI1568">
        <v>1</v>
      </c>
      <c r="AJ1568">
        <v>1</v>
      </c>
      <c r="AK1568">
        <v>1</v>
      </c>
      <c r="AL1568">
        <v>1</v>
      </c>
      <c r="AN1568">
        <v>0</v>
      </c>
      <c r="AO1568">
        <v>1</v>
      </c>
      <c r="AP1568">
        <v>1</v>
      </c>
      <c r="AQ1568">
        <v>0</v>
      </c>
      <c r="AR1568">
        <v>0</v>
      </c>
      <c r="AS1568" t="s">
        <v>3</v>
      </c>
      <c r="AT1568">
        <v>10.050000000000001</v>
      </c>
      <c r="AU1568" t="s">
        <v>21</v>
      </c>
      <c r="AV1568">
        <v>0</v>
      </c>
      <c r="AW1568">
        <v>2</v>
      </c>
      <c r="AX1568">
        <v>33361513</v>
      </c>
      <c r="AY1568">
        <v>1</v>
      </c>
      <c r="AZ1568">
        <v>0</v>
      </c>
      <c r="BA1568">
        <v>1950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CX1568">
        <f>Y1568*Source!I1462</f>
        <v>0.48240000000000005</v>
      </c>
      <c r="CY1568">
        <f>AB1568</f>
        <v>3.12</v>
      </c>
      <c r="CZ1568">
        <f>AF1568</f>
        <v>3.12</v>
      </c>
      <c r="DA1568">
        <f>AJ1568</f>
        <v>1</v>
      </c>
      <c r="DB1568">
        <f>ROUND(((ROUND(AT1568*CZ1568,2)*1.2)*1.25),2)</f>
        <v>47.04</v>
      </c>
      <c r="DC1568">
        <f>ROUND(((ROUND(AT1568*AG1568,2)*1.2)*1.25),2)</f>
        <v>0</v>
      </c>
    </row>
    <row r="1569" spans="1:107">
      <c r="A1569">
        <f>ROW(Source!A1462)</f>
        <v>1462</v>
      </c>
      <c r="B1569">
        <v>33304975</v>
      </c>
      <c r="C1569">
        <v>33361498</v>
      </c>
      <c r="D1569">
        <v>31258646</v>
      </c>
      <c r="E1569">
        <v>1</v>
      </c>
      <c r="F1569">
        <v>1</v>
      </c>
      <c r="G1569">
        <v>1</v>
      </c>
      <c r="H1569">
        <v>2</v>
      </c>
      <c r="I1569" t="s">
        <v>866</v>
      </c>
      <c r="J1569" t="s">
        <v>867</v>
      </c>
      <c r="K1569" t="s">
        <v>868</v>
      </c>
      <c r="L1569">
        <v>1368</v>
      </c>
      <c r="N1569">
        <v>1011</v>
      </c>
      <c r="O1569" t="s">
        <v>837</v>
      </c>
      <c r="P1569" t="s">
        <v>837</v>
      </c>
      <c r="Q1569">
        <v>1</v>
      </c>
      <c r="W1569">
        <v>0</v>
      </c>
      <c r="X1569">
        <v>-1985289705</v>
      </c>
      <c r="Y1569">
        <v>0.3</v>
      </c>
      <c r="AA1569">
        <v>0</v>
      </c>
      <c r="AB1569">
        <v>6.66</v>
      </c>
      <c r="AC1569">
        <v>0</v>
      </c>
      <c r="AD1569">
        <v>0</v>
      </c>
      <c r="AE1569">
        <v>0</v>
      </c>
      <c r="AF1569">
        <v>6.66</v>
      </c>
      <c r="AG1569">
        <v>0</v>
      </c>
      <c r="AH1569">
        <v>0</v>
      </c>
      <c r="AI1569">
        <v>1</v>
      </c>
      <c r="AJ1569">
        <v>1</v>
      </c>
      <c r="AK1569">
        <v>1</v>
      </c>
      <c r="AL1569">
        <v>1</v>
      </c>
      <c r="AN1569">
        <v>0</v>
      </c>
      <c r="AO1569">
        <v>1</v>
      </c>
      <c r="AP1569">
        <v>1</v>
      </c>
      <c r="AQ1569">
        <v>0</v>
      </c>
      <c r="AR1569">
        <v>0</v>
      </c>
      <c r="AS1569" t="s">
        <v>3</v>
      </c>
      <c r="AT1569">
        <v>0.2</v>
      </c>
      <c r="AU1569" t="s">
        <v>21</v>
      </c>
      <c r="AV1569">
        <v>0</v>
      </c>
      <c r="AW1569">
        <v>2</v>
      </c>
      <c r="AX1569">
        <v>33361514</v>
      </c>
      <c r="AY1569">
        <v>1</v>
      </c>
      <c r="AZ1569">
        <v>0</v>
      </c>
      <c r="BA1569">
        <v>1951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CX1569">
        <f>Y1569*Source!I1462</f>
        <v>9.5999999999999992E-3</v>
      </c>
      <c r="CY1569">
        <f>AB1569</f>
        <v>6.66</v>
      </c>
      <c r="CZ1569">
        <f>AF1569</f>
        <v>6.66</v>
      </c>
      <c r="DA1569">
        <f>AJ1569</f>
        <v>1</v>
      </c>
      <c r="DB1569">
        <f>ROUND(((ROUND(AT1569*CZ1569,2)*1.2)*1.25),2)</f>
        <v>2</v>
      </c>
      <c r="DC1569">
        <f>ROUND(((ROUND(AT1569*AG1569,2)*1.2)*1.25),2)</f>
        <v>0</v>
      </c>
    </row>
    <row r="1570" spans="1:107">
      <c r="A1570">
        <f>ROW(Source!A1462)</f>
        <v>1462</v>
      </c>
      <c r="B1570">
        <v>33304975</v>
      </c>
      <c r="C1570">
        <v>33361498</v>
      </c>
      <c r="D1570">
        <v>31259879</v>
      </c>
      <c r="E1570">
        <v>1</v>
      </c>
      <c r="F1570">
        <v>1</v>
      </c>
      <c r="G1570">
        <v>1</v>
      </c>
      <c r="H1570">
        <v>2</v>
      </c>
      <c r="I1570" t="s">
        <v>841</v>
      </c>
      <c r="J1570" t="s">
        <v>842</v>
      </c>
      <c r="K1570" t="s">
        <v>843</v>
      </c>
      <c r="L1570">
        <v>1368</v>
      </c>
      <c r="N1570">
        <v>1011</v>
      </c>
      <c r="O1570" t="s">
        <v>837</v>
      </c>
      <c r="P1570" t="s">
        <v>837</v>
      </c>
      <c r="Q1570">
        <v>1</v>
      </c>
      <c r="W1570">
        <v>0</v>
      </c>
      <c r="X1570">
        <v>1372534845</v>
      </c>
      <c r="Y1570">
        <v>0.67500000000000004</v>
      </c>
      <c r="AA1570">
        <v>0</v>
      </c>
      <c r="AB1570">
        <v>65.709999999999994</v>
      </c>
      <c r="AC1570">
        <v>11.6</v>
      </c>
      <c r="AD1570">
        <v>0</v>
      </c>
      <c r="AE1570">
        <v>0</v>
      </c>
      <c r="AF1570">
        <v>65.709999999999994</v>
      </c>
      <c r="AG1570">
        <v>11.6</v>
      </c>
      <c r="AH1570">
        <v>0</v>
      </c>
      <c r="AI1570">
        <v>1</v>
      </c>
      <c r="AJ1570">
        <v>1</v>
      </c>
      <c r="AK1570">
        <v>1</v>
      </c>
      <c r="AL1570">
        <v>1</v>
      </c>
      <c r="AN1570">
        <v>0</v>
      </c>
      <c r="AO1570">
        <v>1</v>
      </c>
      <c r="AP1570">
        <v>1</v>
      </c>
      <c r="AQ1570">
        <v>0</v>
      </c>
      <c r="AR1570">
        <v>0</v>
      </c>
      <c r="AS1570" t="s">
        <v>3</v>
      </c>
      <c r="AT1570">
        <v>0.45</v>
      </c>
      <c r="AU1570" t="s">
        <v>21</v>
      </c>
      <c r="AV1570">
        <v>0</v>
      </c>
      <c r="AW1570">
        <v>2</v>
      </c>
      <c r="AX1570">
        <v>33361515</v>
      </c>
      <c r="AY1570">
        <v>1</v>
      </c>
      <c r="AZ1570">
        <v>0</v>
      </c>
      <c r="BA1570">
        <v>1952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CX1570">
        <f>Y1570*Source!I1462</f>
        <v>2.1600000000000001E-2</v>
      </c>
      <c r="CY1570">
        <f>AB1570</f>
        <v>65.709999999999994</v>
      </c>
      <c r="CZ1570">
        <f>AF1570</f>
        <v>65.709999999999994</v>
      </c>
      <c r="DA1570">
        <f>AJ1570</f>
        <v>1</v>
      </c>
      <c r="DB1570">
        <f>ROUND(((ROUND(AT1570*CZ1570,2)*1.2)*1.25),2)</f>
        <v>44.36</v>
      </c>
      <c r="DC1570">
        <f>ROUND(((ROUND(AT1570*AG1570,2)*1.2)*1.25),2)</f>
        <v>7.83</v>
      </c>
    </row>
    <row r="1571" spans="1:107">
      <c r="A1571">
        <f>ROW(Source!A1462)</f>
        <v>1462</v>
      </c>
      <c r="B1571">
        <v>33304975</v>
      </c>
      <c r="C1571">
        <v>33361498</v>
      </c>
      <c r="D1571">
        <v>31260100</v>
      </c>
      <c r="E1571">
        <v>1</v>
      </c>
      <c r="F1571">
        <v>1</v>
      </c>
      <c r="G1571">
        <v>1</v>
      </c>
      <c r="H1571">
        <v>2</v>
      </c>
      <c r="I1571" t="s">
        <v>858</v>
      </c>
      <c r="J1571" t="s">
        <v>859</v>
      </c>
      <c r="K1571" t="s">
        <v>860</v>
      </c>
      <c r="L1571">
        <v>1368</v>
      </c>
      <c r="N1571">
        <v>1011</v>
      </c>
      <c r="O1571" t="s">
        <v>837</v>
      </c>
      <c r="P1571" t="s">
        <v>837</v>
      </c>
      <c r="Q1571">
        <v>1</v>
      </c>
      <c r="W1571">
        <v>0</v>
      </c>
      <c r="X1571">
        <v>-353815937</v>
      </c>
      <c r="Y1571">
        <v>1.9650000000000001</v>
      </c>
      <c r="AA1571">
        <v>0</v>
      </c>
      <c r="AB1571">
        <v>8.1</v>
      </c>
      <c r="AC1571">
        <v>0</v>
      </c>
      <c r="AD1571">
        <v>0</v>
      </c>
      <c r="AE1571">
        <v>0</v>
      </c>
      <c r="AF1571">
        <v>8.1</v>
      </c>
      <c r="AG1571">
        <v>0</v>
      </c>
      <c r="AH1571">
        <v>0</v>
      </c>
      <c r="AI1571">
        <v>1</v>
      </c>
      <c r="AJ1571">
        <v>1</v>
      </c>
      <c r="AK1571">
        <v>1</v>
      </c>
      <c r="AL1571">
        <v>1</v>
      </c>
      <c r="AN1571">
        <v>0</v>
      </c>
      <c r="AO1571">
        <v>1</v>
      </c>
      <c r="AP1571">
        <v>1</v>
      </c>
      <c r="AQ1571">
        <v>0</v>
      </c>
      <c r="AR1571">
        <v>0</v>
      </c>
      <c r="AS1571" t="s">
        <v>3</v>
      </c>
      <c r="AT1571">
        <v>1.31</v>
      </c>
      <c r="AU1571" t="s">
        <v>21</v>
      </c>
      <c r="AV1571">
        <v>0</v>
      </c>
      <c r="AW1571">
        <v>2</v>
      </c>
      <c r="AX1571">
        <v>33361516</v>
      </c>
      <c r="AY1571">
        <v>1</v>
      </c>
      <c r="AZ1571">
        <v>0</v>
      </c>
      <c r="BA1571">
        <v>1953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CX1571">
        <f>Y1571*Source!I1462</f>
        <v>6.2880000000000005E-2</v>
      </c>
      <c r="CY1571">
        <f>AB1571</f>
        <v>8.1</v>
      </c>
      <c r="CZ1571">
        <f>AF1571</f>
        <v>8.1</v>
      </c>
      <c r="DA1571">
        <f>AJ1571</f>
        <v>1</v>
      </c>
      <c r="DB1571">
        <f>ROUND(((ROUND(AT1571*CZ1571,2)*1.2)*1.25),2)</f>
        <v>15.92</v>
      </c>
      <c r="DC1571">
        <f>ROUND(((ROUND(AT1571*AG1571,2)*1.2)*1.25),2)</f>
        <v>0</v>
      </c>
    </row>
    <row r="1572" spans="1:107">
      <c r="A1572">
        <f>ROW(Source!A1462)</f>
        <v>1462</v>
      </c>
      <c r="B1572">
        <v>33304975</v>
      </c>
      <c r="C1572">
        <v>33361498</v>
      </c>
      <c r="D1572">
        <v>31178369</v>
      </c>
      <c r="E1572">
        <v>1</v>
      </c>
      <c r="F1572">
        <v>1</v>
      </c>
      <c r="G1572">
        <v>1</v>
      </c>
      <c r="H1572">
        <v>3</v>
      </c>
      <c r="I1572" t="s">
        <v>915</v>
      </c>
      <c r="J1572" t="s">
        <v>916</v>
      </c>
      <c r="K1572" t="s">
        <v>917</v>
      </c>
      <c r="L1572">
        <v>1346</v>
      </c>
      <c r="N1572">
        <v>1009</v>
      </c>
      <c r="O1572" t="s">
        <v>78</v>
      </c>
      <c r="P1572" t="s">
        <v>78</v>
      </c>
      <c r="Q1572">
        <v>1</v>
      </c>
      <c r="W1572">
        <v>0</v>
      </c>
      <c r="X1572">
        <v>1730218770</v>
      </c>
      <c r="Y1572">
        <v>7.95</v>
      </c>
      <c r="AA1572">
        <v>39.020000000000003</v>
      </c>
      <c r="AB1572">
        <v>0</v>
      </c>
      <c r="AC1572">
        <v>0</v>
      </c>
      <c r="AD1572">
        <v>0</v>
      </c>
      <c r="AE1572">
        <v>39.020000000000003</v>
      </c>
      <c r="AF1572">
        <v>0</v>
      </c>
      <c r="AG1572">
        <v>0</v>
      </c>
      <c r="AH1572">
        <v>0</v>
      </c>
      <c r="AI1572">
        <v>1</v>
      </c>
      <c r="AJ1572">
        <v>1</v>
      </c>
      <c r="AK1572">
        <v>1</v>
      </c>
      <c r="AL1572">
        <v>1</v>
      </c>
      <c r="AN1572">
        <v>0</v>
      </c>
      <c r="AO1572">
        <v>1</v>
      </c>
      <c r="AP1572">
        <v>0</v>
      </c>
      <c r="AQ1572">
        <v>0</v>
      </c>
      <c r="AR1572">
        <v>0</v>
      </c>
      <c r="AS1572" t="s">
        <v>3</v>
      </c>
      <c r="AT1572">
        <v>7.95</v>
      </c>
      <c r="AU1572" t="s">
        <v>3</v>
      </c>
      <c r="AV1572">
        <v>0</v>
      </c>
      <c r="AW1572">
        <v>2</v>
      </c>
      <c r="AX1572">
        <v>33361517</v>
      </c>
      <c r="AY1572">
        <v>1</v>
      </c>
      <c r="AZ1572">
        <v>0</v>
      </c>
      <c r="BA1572">
        <v>1954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CX1572">
        <f>Y1572*Source!I1462</f>
        <v>0.25440000000000002</v>
      </c>
      <c r="CY1572">
        <f>AA1572</f>
        <v>39.020000000000003</v>
      </c>
      <c r="CZ1572">
        <f>AE1572</f>
        <v>39.020000000000003</v>
      </c>
      <c r="DA1572">
        <f>AI1572</f>
        <v>1</v>
      </c>
      <c r="DB1572">
        <f>ROUND(ROUND(AT1572*CZ1572,2),2)</f>
        <v>310.20999999999998</v>
      </c>
      <c r="DC1572">
        <f>ROUND(ROUND(AT1572*AG1572,2),2)</f>
        <v>0</v>
      </c>
    </row>
    <row r="1573" spans="1:107">
      <c r="A1573">
        <f>ROW(Source!A1462)</f>
        <v>1462</v>
      </c>
      <c r="B1573">
        <v>33304975</v>
      </c>
      <c r="C1573">
        <v>33361498</v>
      </c>
      <c r="D1573">
        <v>31179550</v>
      </c>
      <c r="E1573">
        <v>1</v>
      </c>
      <c r="F1573">
        <v>1</v>
      </c>
      <c r="G1573">
        <v>1</v>
      </c>
      <c r="H1573">
        <v>3</v>
      </c>
      <c r="I1573" t="s">
        <v>861</v>
      </c>
      <c r="J1573" t="s">
        <v>862</v>
      </c>
      <c r="K1573" t="s">
        <v>863</v>
      </c>
      <c r="L1573">
        <v>1348</v>
      </c>
      <c r="N1573">
        <v>1009</v>
      </c>
      <c r="O1573" t="s">
        <v>32</v>
      </c>
      <c r="P1573" t="s">
        <v>32</v>
      </c>
      <c r="Q1573">
        <v>1000</v>
      </c>
      <c r="W1573">
        <v>0</v>
      </c>
      <c r="X1573">
        <v>-1068056325</v>
      </c>
      <c r="Y1573">
        <v>3.3E-4</v>
      </c>
      <c r="AA1573">
        <v>10362</v>
      </c>
      <c r="AB1573">
        <v>0</v>
      </c>
      <c r="AC1573">
        <v>0</v>
      </c>
      <c r="AD1573">
        <v>0</v>
      </c>
      <c r="AE1573">
        <v>10362</v>
      </c>
      <c r="AF1573">
        <v>0</v>
      </c>
      <c r="AG1573">
        <v>0</v>
      </c>
      <c r="AH1573">
        <v>0</v>
      </c>
      <c r="AI1573">
        <v>1</v>
      </c>
      <c r="AJ1573">
        <v>1</v>
      </c>
      <c r="AK1573">
        <v>1</v>
      </c>
      <c r="AL1573">
        <v>1</v>
      </c>
      <c r="AN1573">
        <v>0</v>
      </c>
      <c r="AO1573">
        <v>1</v>
      </c>
      <c r="AP1573">
        <v>0</v>
      </c>
      <c r="AQ1573">
        <v>0</v>
      </c>
      <c r="AR1573">
        <v>0</v>
      </c>
      <c r="AS1573" t="s">
        <v>3</v>
      </c>
      <c r="AT1573">
        <v>3.3E-4</v>
      </c>
      <c r="AU1573" t="s">
        <v>3</v>
      </c>
      <c r="AV1573">
        <v>0</v>
      </c>
      <c r="AW1573">
        <v>2</v>
      </c>
      <c r="AX1573">
        <v>33361518</v>
      </c>
      <c r="AY1573">
        <v>1</v>
      </c>
      <c r="AZ1573">
        <v>0</v>
      </c>
      <c r="BA1573">
        <v>1955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CX1573">
        <f>Y1573*Source!I1462</f>
        <v>1.0560000000000001E-5</v>
      </c>
      <c r="CY1573">
        <f>AA1573</f>
        <v>10362</v>
      </c>
      <c r="CZ1573">
        <f>AE1573</f>
        <v>10362</v>
      </c>
      <c r="DA1573">
        <f>AI1573</f>
        <v>1</v>
      </c>
      <c r="DB1573">
        <f>ROUND(ROUND(AT1573*CZ1573,2),2)</f>
        <v>3.42</v>
      </c>
      <c r="DC1573">
        <f>ROUND(ROUND(AT1573*AG1573,2),2)</f>
        <v>0</v>
      </c>
    </row>
    <row r="1574" spans="1:107">
      <c r="A1574">
        <f>ROW(Source!A1462)</f>
        <v>1462</v>
      </c>
      <c r="B1574">
        <v>33304975</v>
      </c>
      <c r="C1574">
        <v>33361498</v>
      </c>
      <c r="D1574">
        <v>31180727</v>
      </c>
      <c r="E1574">
        <v>1</v>
      </c>
      <c r="F1574">
        <v>1</v>
      </c>
      <c r="G1574">
        <v>1</v>
      </c>
      <c r="H1574">
        <v>3</v>
      </c>
      <c r="I1574" t="s">
        <v>844</v>
      </c>
      <c r="J1574" t="s">
        <v>845</v>
      </c>
      <c r="K1574" t="s">
        <v>846</v>
      </c>
      <c r="L1574">
        <v>1348</v>
      </c>
      <c r="N1574">
        <v>1009</v>
      </c>
      <c r="O1574" t="s">
        <v>32</v>
      </c>
      <c r="P1574" t="s">
        <v>32</v>
      </c>
      <c r="Q1574">
        <v>1000</v>
      </c>
      <c r="W1574">
        <v>0</v>
      </c>
      <c r="X1574">
        <v>-437906794</v>
      </c>
      <c r="Y1574">
        <v>6.0000000000000001E-3</v>
      </c>
      <c r="AA1574">
        <v>9040.01</v>
      </c>
      <c r="AB1574">
        <v>0</v>
      </c>
      <c r="AC1574">
        <v>0</v>
      </c>
      <c r="AD1574">
        <v>0</v>
      </c>
      <c r="AE1574">
        <v>9040.01</v>
      </c>
      <c r="AF1574">
        <v>0</v>
      </c>
      <c r="AG1574">
        <v>0</v>
      </c>
      <c r="AH1574">
        <v>0</v>
      </c>
      <c r="AI1574">
        <v>1</v>
      </c>
      <c r="AJ1574">
        <v>1</v>
      </c>
      <c r="AK1574">
        <v>1</v>
      </c>
      <c r="AL1574">
        <v>1</v>
      </c>
      <c r="AN1574">
        <v>0</v>
      </c>
      <c r="AO1574">
        <v>1</v>
      </c>
      <c r="AP1574">
        <v>0</v>
      </c>
      <c r="AQ1574">
        <v>0</v>
      </c>
      <c r="AR1574">
        <v>0</v>
      </c>
      <c r="AS1574" t="s">
        <v>3</v>
      </c>
      <c r="AT1574">
        <v>6.0000000000000001E-3</v>
      </c>
      <c r="AU1574" t="s">
        <v>3</v>
      </c>
      <c r="AV1574">
        <v>0</v>
      </c>
      <c r="AW1574">
        <v>2</v>
      </c>
      <c r="AX1574">
        <v>33361519</v>
      </c>
      <c r="AY1574">
        <v>1</v>
      </c>
      <c r="AZ1574">
        <v>0</v>
      </c>
      <c r="BA1574">
        <v>1956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CX1574">
        <f>Y1574*Source!I1462</f>
        <v>1.92E-4</v>
      </c>
      <c r="CY1574">
        <f>AA1574</f>
        <v>9040.01</v>
      </c>
      <c r="CZ1574">
        <f>AE1574</f>
        <v>9040.01</v>
      </c>
      <c r="DA1574">
        <f>AI1574</f>
        <v>1</v>
      </c>
      <c r="DB1574">
        <f>ROUND(ROUND(AT1574*CZ1574,2),2)</f>
        <v>54.24</v>
      </c>
      <c r="DC1574">
        <f>ROUND(ROUND(AT1574*AG1574,2),2)</f>
        <v>0</v>
      </c>
    </row>
    <row r="1575" spans="1:107">
      <c r="A1575">
        <f>ROW(Source!A1462)</f>
        <v>1462</v>
      </c>
      <c r="B1575">
        <v>33304975</v>
      </c>
      <c r="C1575">
        <v>33361498</v>
      </c>
      <c r="D1575">
        <v>31181610</v>
      </c>
      <c r="E1575">
        <v>1</v>
      </c>
      <c r="F1575">
        <v>1</v>
      </c>
      <c r="G1575">
        <v>1</v>
      </c>
      <c r="H1575">
        <v>3</v>
      </c>
      <c r="I1575" t="s">
        <v>847</v>
      </c>
      <c r="J1575" t="s">
        <v>848</v>
      </c>
      <c r="K1575" t="s">
        <v>849</v>
      </c>
      <c r="L1575">
        <v>1346</v>
      </c>
      <c r="N1575">
        <v>1009</v>
      </c>
      <c r="O1575" t="s">
        <v>78</v>
      </c>
      <c r="P1575" t="s">
        <v>78</v>
      </c>
      <c r="Q1575">
        <v>1</v>
      </c>
      <c r="W1575">
        <v>0</v>
      </c>
      <c r="X1575">
        <v>-731615568</v>
      </c>
      <c r="Y1575">
        <v>9.09</v>
      </c>
      <c r="AA1575">
        <v>23.09</v>
      </c>
      <c r="AB1575">
        <v>0</v>
      </c>
      <c r="AC1575">
        <v>0</v>
      </c>
      <c r="AD1575">
        <v>0</v>
      </c>
      <c r="AE1575">
        <v>23.09</v>
      </c>
      <c r="AF1575">
        <v>0</v>
      </c>
      <c r="AG1575">
        <v>0</v>
      </c>
      <c r="AH1575">
        <v>0</v>
      </c>
      <c r="AI1575">
        <v>1</v>
      </c>
      <c r="AJ1575">
        <v>1</v>
      </c>
      <c r="AK1575">
        <v>1</v>
      </c>
      <c r="AL1575">
        <v>1</v>
      </c>
      <c r="AN1575">
        <v>0</v>
      </c>
      <c r="AO1575">
        <v>1</v>
      </c>
      <c r="AP1575">
        <v>0</v>
      </c>
      <c r="AQ1575">
        <v>0</v>
      </c>
      <c r="AR1575">
        <v>0</v>
      </c>
      <c r="AS1575" t="s">
        <v>3</v>
      </c>
      <c r="AT1575">
        <v>9.09</v>
      </c>
      <c r="AU1575" t="s">
        <v>3</v>
      </c>
      <c r="AV1575">
        <v>0</v>
      </c>
      <c r="AW1575">
        <v>2</v>
      </c>
      <c r="AX1575">
        <v>33361520</v>
      </c>
      <c r="AY1575">
        <v>1</v>
      </c>
      <c r="AZ1575">
        <v>0</v>
      </c>
      <c r="BA1575">
        <v>1957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CX1575">
        <f>Y1575*Source!I1462</f>
        <v>0.29088000000000003</v>
      </c>
      <c r="CY1575">
        <f>AA1575</f>
        <v>23.09</v>
      </c>
      <c r="CZ1575">
        <f>AE1575</f>
        <v>23.09</v>
      </c>
      <c r="DA1575">
        <f>AI1575</f>
        <v>1</v>
      </c>
      <c r="DB1575">
        <f>ROUND(ROUND(AT1575*CZ1575,2),2)</f>
        <v>209.89</v>
      </c>
      <c r="DC1575">
        <f>ROUND(ROUND(AT1575*AG1575,2),2)</f>
        <v>0</v>
      </c>
    </row>
    <row r="1576" spans="1:107">
      <c r="A1576">
        <f>ROW(Source!A1463)</f>
        <v>1463</v>
      </c>
      <c r="B1576">
        <v>33304960</v>
      </c>
      <c r="C1576">
        <v>33361498</v>
      </c>
      <c r="D1576">
        <v>31172061</v>
      </c>
      <c r="E1576">
        <v>1</v>
      </c>
      <c r="F1576">
        <v>1</v>
      </c>
      <c r="G1576">
        <v>1</v>
      </c>
      <c r="H1576">
        <v>1</v>
      </c>
      <c r="I1576" t="s">
        <v>850</v>
      </c>
      <c r="J1576" t="s">
        <v>3</v>
      </c>
      <c r="K1576" t="s">
        <v>851</v>
      </c>
      <c r="L1576">
        <v>1191</v>
      </c>
      <c r="N1576">
        <v>1013</v>
      </c>
      <c r="O1576" t="s">
        <v>831</v>
      </c>
      <c r="P1576" t="s">
        <v>831</v>
      </c>
      <c r="Q1576">
        <v>1</v>
      </c>
      <c r="W1576">
        <v>0</v>
      </c>
      <c r="X1576">
        <v>-784637506</v>
      </c>
      <c r="Y1576">
        <v>111.61439999999999</v>
      </c>
      <c r="AA1576">
        <v>0</v>
      </c>
      <c r="AB1576">
        <v>0</v>
      </c>
      <c r="AC1576">
        <v>0</v>
      </c>
      <c r="AD1576">
        <v>8.74</v>
      </c>
      <c r="AE1576">
        <v>0</v>
      </c>
      <c r="AF1576">
        <v>0</v>
      </c>
      <c r="AG1576">
        <v>0</v>
      </c>
      <c r="AH1576">
        <v>8.74</v>
      </c>
      <c r="AI1576">
        <v>1</v>
      </c>
      <c r="AJ1576">
        <v>1</v>
      </c>
      <c r="AK1576">
        <v>1</v>
      </c>
      <c r="AL1576">
        <v>1</v>
      </c>
      <c r="AN1576">
        <v>0</v>
      </c>
      <c r="AO1576">
        <v>1</v>
      </c>
      <c r="AP1576">
        <v>1</v>
      </c>
      <c r="AQ1576">
        <v>0</v>
      </c>
      <c r="AR1576">
        <v>0</v>
      </c>
      <c r="AS1576" t="s">
        <v>3</v>
      </c>
      <c r="AT1576">
        <v>80.88</v>
      </c>
      <c r="AU1576" t="s">
        <v>22</v>
      </c>
      <c r="AV1576">
        <v>1</v>
      </c>
      <c r="AW1576">
        <v>2</v>
      </c>
      <c r="AX1576">
        <v>33361510</v>
      </c>
      <c r="AY1576">
        <v>1</v>
      </c>
      <c r="AZ1576">
        <v>0</v>
      </c>
      <c r="BA1576">
        <v>1963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CX1576">
        <f>Y1576*Source!I1463</f>
        <v>3.5716607999999996</v>
      </c>
      <c r="CY1576">
        <f>AD1576</f>
        <v>8.74</v>
      </c>
      <c r="CZ1576">
        <f>AH1576</f>
        <v>8.74</v>
      </c>
      <c r="DA1576">
        <f>AL1576</f>
        <v>1</v>
      </c>
      <c r="DB1576">
        <f>ROUND(((ROUND(AT1576*CZ1576,2)*1.2)*1.15),2)</f>
        <v>975.51</v>
      </c>
      <c r="DC1576">
        <f>ROUND(((ROUND(AT1576*AG1576,2)*1.2)*1.15),2)</f>
        <v>0</v>
      </c>
    </row>
    <row r="1577" spans="1:107">
      <c r="A1577">
        <f>ROW(Source!A1463)</f>
        <v>1463</v>
      </c>
      <c r="B1577">
        <v>33304960</v>
      </c>
      <c r="C1577">
        <v>33361498</v>
      </c>
      <c r="D1577">
        <v>31172011</v>
      </c>
      <c r="E1577">
        <v>1</v>
      </c>
      <c r="F1577">
        <v>1</v>
      </c>
      <c r="G1577">
        <v>1</v>
      </c>
      <c r="H1577">
        <v>1</v>
      </c>
      <c r="I1577" t="s">
        <v>832</v>
      </c>
      <c r="J1577" t="s">
        <v>3</v>
      </c>
      <c r="K1577" t="s">
        <v>833</v>
      </c>
      <c r="L1577">
        <v>1191</v>
      </c>
      <c r="N1577">
        <v>1013</v>
      </c>
      <c r="O1577" t="s">
        <v>831</v>
      </c>
      <c r="P1577" t="s">
        <v>831</v>
      </c>
      <c r="Q1577">
        <v>1</v>
      </c>
      <c r="W1577">
        <v>0</v>
      </c>
      <c r="X1577">
        <v>-1417349443</v>
      </c>
      <c r="Y1577">
        <v>0.76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1</v>
      </c>
      <c r="AJ1577">
        <v>1</v>
      </c>
      <c r="AK1577">
        <v>1</v>
      </c>
      <c r="AL1577">
        <v>1</v>
      </c>
      <c r="AN1577">
        <v>0</v>
      </c>
      <c r="AO1577">
        <v>1</v>
      </c>
      <c r="AP1577">
        <v>0</v>
      </c>
      <c r="AQ1577">
        <v>0</v>
      </c>
      <c r="AR1577">
        <v>0</v>
      </c>
      <c r="AS1577" t="s">
        <v>3</v>
      </c>
      <c r="AT1577">
        <v>0.76</v>
      </c>
      <c r="AU1577" t="s">
        <v>3</v>
      </c>
      <c r="AV1577">
        <v>2</v>
      </c>
      <c r="AW1577">
        <v>2</v>
      </c>
      <c r="AX1577">
        <v>33361511</v>
      </c>
      <c r="AY1577">
        <v>1</v>
      </c>
      <c r="AZ1577">
        <v>2048</v>
      </c>
      <c r="BA1577">
        <v>1964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CX1577">
        <f>Y1577*Source!I1463</f>
        <v>2.4320000000000001E-2</v>
      </c>
      <c r="CY1577">
        <f>AD1577</f>
        <v>0</v>
      </c>
      <c r="CZ1577">
        <f>AH1577</f>
        <v>0</v>
      </c>
      <c r="DA1577">
        <f>AL1577</f>
        <v>1</v>
      </c>
      <c r="DB1577">
        <f>ROUND(ROUND(AT1577*CZ1577,2),2)</f>
        <v>0</v>
      </c>
      <c r="DC1577">
        <f>ROUND(ROUND(AT1577*AG1577,2),2)</f>
        <v>0</v>
      </c>
    </row>
    <row r="1578" spans="1:107">
      <c r="A1578">
        <f>ROW(Source!A1463)</f>
        <v>1463</v>
      </c>
      <c r="B1578">
        <v>33304960</v>
      </c>
      <c r="C1578">
        <v>33361498</v>
      </c>
      <c r="D1578">
        <v>31258491</v>
      </c>
      <c r="E1578">
        <v>1</v>
      </c>
      <c r="F1578">
        <v>1</v>
      </c>
      <c r="G1578">
        <v>1</v>
      </c>
      <c r="H1578">
        <v>2</v>
      </c>
      <c r="I1578" t="s">
        <v>834</v>
      </c>
      <c r="J1578" t="s">
        <v>835</v>
      </c>
      <c r="K1578" t="s">
        <v>836</v>
      </c>
      <c r="L1578">
        <v>1368</v>
      </c>
      <c r="N1578">
        <v>1011</v>
      </c>
      <c r="O1578" t="s">
        <v>837</v>
      </c>
      <c r="P1578" t="s">
        <v>837</v>
      </c>
      <c r="Q1578">
        <v>1</v>
      </c>
      <c r="W1578">
        <v>0</v>
      </c>
      <c r="X1578">
        <v>-1718674368</v>
      </c>
      <c r="Y1578">
        <v>0.46499999999999997</v>
      </c>
      <c r="AA1578">
        <v>0</v>
      </c>
      <c r="AB1578">
        <v>111.99</v>
      </c>
      <c r="AC1578">
        <v>13.5</v>
      </c>
      <c r="AD1578">
        <v>0</v>
      </c>
      <c r="AE1578">
        <v>0</v>
      </c>
      <c r="AF1578">
        <v>111.99</v>
      </c>
      <c r="AG1578">
        <v>13.5</v>
      </c>
      <c r="AH1578">
        <v>0</v>
      </c>
      <c r="AI1578">
        <v>1</v>
      </c>
      <c r="AJ1578">
        <v>1</v>
      </c>
      <c r="AK1578">
        <v>1</v>
      </c>
      <c r="AL1578">
        <v>1</v>
      </c>
      <c r="AN1578">
        <v>0</v>
      </c>
      <c r="AO1578">
        <v>1</v>
      </c>
      <c r="AP1578">
        <v>1</v>
      </c>
      <c r="AQ1578">
        <v>0</v>
      </c>
      <c r="AR1578">
        <v>0</v>
      </c>
      <c r="AS1578" t="s">
        <v>3</v>
      </c>
      <c r="AT1578">
        <v>0.31</v>
      </c>
      <c r="AU1578" t="s">
        <v>21</v>
      </c>
      <c r="AV1578">
        <v>0</v>
      </c>
      <c r="AW1578">
        <v>2</v>
      </c>
      <c r="AX1578">
        <v>33361512</v>
      </c>
      <c r="AY1578">
        <v>1</v>
      </c>
      <c r="AZ1578">
        <v>0</v>
      </c>
      <c r="BA1578">
        <v>1965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CX1578">
        <f>Y1578*Source!I1463</f>
        <v>1.4879999999999999E-2</v>
      </c>
      <c r="CY1578">
        <f>AB1578</f>
        <v>111.99</v>
      </c>
      <c r="CZ1578">
        <f>AF1578</f>
        <v>111.99</v>
      </c>
      <c r="DA1578">
        <f>AJ1578</f>
        <v>1</v>
      </c>
      <c r="DB1578">
        <f>ROUND(((ROUND(AT1578*CZ1578,2)*1.2)*1.25),2)</f>
        <v>52.08</v>
      </c>
      <c r="DC1578">
        <f>ROUND(((ROUND(AT1578*AG1578,2)*1.2)*1.25),2)</f>
        <v>6.29</v>
      </c>
    </row>
    <row r="1579" spans="1:107">
      <c r="A1579">
        <f>ROW(Source!A1463)</f>
        <v>1463</v>
      </c>
      <c r="B1579">
        <v>33304960</v>
      </c>
      <c r="C1579">
        <v>33361498</v>
      </c>
      <c r="D1579">
        <v>31258691</v>
      </c>
      <c r="E1579">
        <v>1</v>
      </c>
      <c r="F1579">
        <v>1</v>
      </c>
      <c r="G1579">
        <v>1</v>
      </c>
      <c r="H1579">
        <v>2</v>
      </c>
      <c r="I1579" t="s">
        <v>838</v>
      </c>
      <c r="J1579" t="s">
        <v>839</v>
      </c>
      <c r="K1579" t="s">
        <v>840</v>
      </c>
      <c r="L1579">
        <v>1368</v>
      </c>
      <c r="N1579">
        <v>1011</v>
      </c>
      <c r="O1579" t="s">
        <v>837</v>
      </c>
      <c r="P1579" t="s">
        <v>837</v>
      </c>
      <c r="Q1579">
        <v>1</v>
      </c>
      <c r="W1579">
        <v>0</v>
      </c>
      <c r="X1579">
        <v>1373224040</v>
      </c>
      <c r="Y1579">
        <v>15.075000000000001</v>
      </c>
      <c r="AA1579">
        <v>0</v>
      </c>
      <c r="AB1579">
        <v>3.12</v>
      </c>
      <c r="AC1579">
        <v>0</v>
      </c>
      <c r="AD1579">
        <v>0</v>
      </c>
      <c r="AE1579">
        <v>0</v>
      </c>
      <c r="AF1579">
        <v>3.12</v>
      </c>
      <c r="AG1579">
        <v>0</v>
      </c>
      <c r="AH1579">
        <v>0</v>
      </c>
      <c r="AI1579">
        <v>1</v>
      </c>
      <c r="AJ1579">
        <v>1</v>
      </c>
      <c r="AK1579">
        <v>1</v>
      </c>
      <c r="AL1579">
        <v>1</v>
      </c>
      <c r="AN1579">
        <v>0</v>
      </c>
      <c r="AO1579">
        <v>1</v>
      </c>
      <c r="AP1579">
        <v>1</v>
      </c>
      <c r="AQ1579">
        <v>0</v>
      </c>
      <c r="AR1579">
        <v>0</v>
      </c>
      <c r="AS1579" t="s">
        <v>3</v>
      </c>
      <c r="AT1579">
        <v>10.050000000000001</v>
      </c>
      <c r="AU1579" t="s">
        <v>21</v>
      </c>
      <c r="AV1579">
        <v>0</v>
      </c>
      <c r="AW1579">
        <v>2</v>
      </c>
      <c r="AX1579">
        <v>33361513</v>
      </c>
      <c r="AY1579">
        <v>1</v>
      </c>
      <c r="AZ1579">
        <v>0</v>
      </c>
      <c r="BA1579">
        <v>1966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CX1579">
        <f>Y1579*Source!I1463</f>
        <v>0.48240000000000005</v>
      </c>
      <c r="CY1579">
        <f>AB1579</f>
        <v>3.12</v>
      </c>
      <c r="CZ1579">
        <f>AF1579</f>
        <v>3.12</v>
      </c>
      <c r="DA1579">
        <f>AJ1579</f>
        <v>1</v>
      </c>
      <c r="DB1579">
        <f>ROUND(((ROUND(AT1579*CZ1579,2)*1.2)*1.25),2)</f>
        <v>47.04</v>
      </c>
      <c r="DC1579">
        <f>ROUND(((ROUND(AT1579*AG1579,2)*1.2)*1.25),2)</f>
        <v>0</v>
      </c>
    </row>
    <row r="1580" spans="1:107">
      <c r="A1580">
        <f>ROW(Source!A1463)</f>
        <v>1463</v>
      </c>
      <c r="B1580">
        <v>33304960</v>
      </c>
      <c r="C1580">
        <v>33361498</v>
      </c>
      <c r="D1580">
        <v>31258646</v>
      </c>
      <c r="E1580">
        <v>1</v>
      </c>
      <c r="F1580">
        <v>1</v>
      </c>
      <c r="G1580">
        <v>1</v>
      </c>
      <c r="H1580">
        <v>2</v>
      </c>
      <c r="I1580" t="s">
        <v>866</v>
      </c>
      <c r="J1580" t="s">
        <v>867</v>
      </c>
      <c r="K1580" t="s">
        <v>868</v>
      </c>
      <c r="L1580">
        <v>1368</v>
      </c>
      <c r="N1580">
        <v>1011</v>
      </c>
      <c r="O1580" t="s">
        <v>837</v>
      </c>
      <c r="P1580" t="s">
        <v>837</v>
      </c>
      <c r="Q1580">
        <v>1</v>
      </c>
      <c r="W1580">
        <v>0</v>
      </c>
      <c r="X1580">
        <v>-1985289705</v>
      </c>
      <c r="Y1580">
        <v>0.3</v>
      </c>
      <c r="AA1580">
        <v>0</v>
      </c>
      <c r="AB1580">
        <v>6.66</v>
      </c>
      <c r="AC1580">
        <v>0</v>
      </c>
      <c r="AD1580">
        <v>0</v>
      </c>
      <c r="AE1580">
        <v>0</v>
      </c>
      <c r="AF1580">
        <v>6.66</v>
      </c>
      <c r="AG1580">
        <v>0</v>
      </c>
      <c r="AH1580">
        <v>0</v>
      </c>
      <c r="AI1580">
        <v>1</v>
      </c>
      <c r="AJ1580">
        <v>1</v>
      </c>
      <c r="AK1580">
        <v>1</v>
      </c>
      <c r="AL1580">
        <v>1</v>
      </c>
      <c r="AN1580">
        <v>0</v>
      </c>
      <c r="AO1580">
        <v>1</v>
      </c>
      <c r="AP1580">
        <v>1</v>
      </c>
      <c r="AQ1580">
        <v>0</v>
      </c>
      <c r="AR1580">
        <v>0</v>
      </c>
      <c r="AS1580" t="s">
        <v>3</v>
      </c>
      <c r="AT1580">
        <v>0.2</v>
      </c>
      <c r="AU1580" t="s">
        <v>21</v>
      </c>
      <c r="AV1580">
        <v>0</v>
      </c>
      <c r="AW1580">
        <v>2</v>
      </c>
      <c r="AX1580">
        <v>33361514</v>
      </c>
      <c r="AY1580">
        <v>1</v>
      </c>
      <c r="AZ1580">
        <v>0</v>
      </c>
      <c r="BA1580">
        <v>1967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CX1580">
        <f>Y1580*Source!I1463</f>
        <v>9.5999999999999992E-3</v>
      </c>
      <c r="CY1580">
        <f>AB1580</f>
        <v>6.66</v>
      </c>
      <c r="CZ1580">
        <f>AF1580</f>
        <v>6.66</v>
      </c>
      <c r="DA1580">
        <f>AJ1580</f>
        <v>1</v>
      </c>
      <c r="DB1580">
        <f>ROUND(((ROUND(AT1580*CZ1580,2)*1.2)*1.25),2)</f>
        <v>2</v>
      </c>
      <c r="DC1580">
        <f>ROUND(((ROUND(AT1580*AG1580,2)*1.2)*1.25),2)</f>
        <v>0</v>
      </c>
    </row>
    <row r="1581" spans="1:107">
      <c r="A1581">
        <f>ROW(Source!A1463)</f>
        <v>1463</v>
      </c>
      <c r="B1581">
        <v>33304960</v>
      </c>
      <c r="C1581">
        <v>33361498</v>
      </c>
      <c r="D1581">
        <v>31259879</v>
      </c>
      <c r="E1581">
        <v>1</v>
      </c>
      <c r="F1581">
        <v>1</v>
      </c>
      <c r="G1581">
        <v>1</v>
      </c>
      <c r="H1581">
        <v>2</v>
      </c>
      <c r="I1581" t="s">
        <v>841</v>
      </c>
      <c r="J1581" t="s">
        <v>842</v>
      </c>
      <c r="K1581" t="s">
        <v>843</v>
      </c>
      <c r="L1581">
        <v>1368</v>
      </c>
      <c r="N1581">
        <v>1011</v>
      </c>
      <c r="O1581" t="s">
        <v>837</v>
      </c>
      <c r="P1581" t="s">
        <v>837</v>
      </c>
      <c r="Q1581">
        <v>1</v>
      </c>
      <c r="W1581">
        <v>0</v>
      </c>
      <c r="X1581">
        <v>1372534845</v>
      </c>
      <c r="Y1581">
        <v>0.67500000000000004</v>
      </c>
      <c r="AA1581">
        <v>0</v>
      </c>
      <c r="AB1581">
        <v>65.709999999999994</v>
      </c>
      <c r="AC1581">
        <v>11.6</v>
      </c>
      <c r="AD1581">
        <v>0</v>
      </c>
      <c r="AE1581">
        <v>0</v>
      </c>
      <c r="AF1581">
        <v>65.709999999999994</v>
      </c>
      <c r="AG1581">
        <v>11.6</v>
      </c>
      <c r="AH1581">
        <v>0</v>
      </c>
      <c r="AI1581">
        <v>1</v>
      </c>
      <c r="AJ1581">
        <v>1</v>
      </c>
      <c r="AK1581">
        <v>1</v>
      </c>
      <c r="AL1581">
        <v>1</v>
      </c>
      <c r="AN1581">
        <v>0</v>
      </c>
      <c r="AO1581">
        <v>1</v>
      </c>
      <c r="AP1581">
        <v>1</v>
      </c>
      <c r="AQ1581">
        <v>0</v>
      </c>
      <c r="AR1581">
        <v>0</v>
      </c>
      <c r="AS1581" t="s">
        <v>3</v>
      </c>
      <c r="AT1581">
        <v>0.45</v>
      </c>
      <c r="AU1581" t="s">
        <v>21</v>
      </c>
      <c r="AV1581">
        <v>0</v>
      </c>
      <c r="AW1581">
        <v>2</v>
      </c>
      <c r="AX1581">
        <v>33361515</v>
      </c>
      <c r="AY1581">
        <v>1</v>
      </c>
      <c r="AZ1581">
        <v>0</v>
      </c>
      <c r="BA1581">
        <v>1968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CX1581">
        <f>Y1581*Source!I1463</f>
        <v>2.1600000000000001E-2</v>
      </c>
      <c r="CY1581">
        <f>AB1581</f>
        <v>65.709999999999994</v>
      </c>
      <c r="CZ1581">
        <f>AF1581</f>
        <v>65.709999999999994</v>
      </c>
      <c r="DA1581">
        <f>AJ1581</f>
        <v>1</v>
      </c>
      <c r="DB1581">
        <f>ROUND(((ROUND(AT1581*CZ1581,2)*1.2)*1.25),2)</f>
        <v>44.36</v>
      </c>
      <c r="DC1581">
        <f>ROUND(((ROUND(AT1581*AG1581,2)*1.2)*1.25),2)</f>
        <v>7.83</v>
      </c>
    </row>
    <row r="1582" spans="1:107">
      <c r="A1582">
        <f>ROW(Source!A1463)</f>
        <v>1463</v>
      </c>
      <c r="B1582">
        <v>33304960</v>
      </c>
      <c r="C1582">
        <v>33361498</v>
      </c>
      <c r="D1582">
        <v>31260100</v>
      </c>
      <c r="E1582">
        <v>1</v>
      </c>
      <c r="F1582">
        <v>1</v>
      </c>
      <c r="G1582">
        <v>1</v>
      </c>
      <c r="H1582">
        <v>2</v>
      </c>
      <c r="I1582" t="s">
        <v>858</v>
      </c>
      <c r="J1582" t="s">
        <v>859</v>
      </c>
      <c r="K1582" t="s">
        <v>860</v>
      </c>
      <c r="L1582">
        <v>1368</v>
      </c>
      <c r="N1582">
        <v>1011</v>
      </c>
      <c r="O1582" t="s">
        <v>837</v>
      </c>
      <c r="P1582" t="s">
        <v>837</v>
      </c>
      <c r="Q1582">
        <v>1</v>
      </c>
      <c r="W1582">
        <v>0</v>
      </c>
      <c r="X1582">
        <v>-353815937</v>
      </c>
      <c r="Y1582">
        <v>1.9650000000000001</v>
      </c>
      <c r="AA1582">
        <v>0</v>
      </c>
      <c r="AB1582">
        <v>8.1</v>
      </c>
      <c r="AC1582">
        <v>0</v>
      </c>
      <c r="AD1582">
        <v>0</v>
      </c>
      <c r="AE1582">
        <v>0</v>
      </c>
      <c r="AF1582">
        <v>8.1</v>
      </c>
      <c r="AG1582">
        <v>0</v>
      </c>
      <c r="AH1582">
        <v>0</v>
      </c>
      <c r="AI1582">
        <v>1</v>
      </c>
      <c r="AJ1582">
        <v>1</v>
      </c>
      <c r="AK1582">
        <v>1</v>
      </c>
      <c r="AL1582">
        <v>1</v>
      </c>
      <c r="AN1582">
        <v>0</v>
      </c>
      <c r="AO1582">
        <v>1</v>
      </c>
      <c r="AP1582">
        <v>1</v>
      </c>
      <c r="AQ1582">
        <v>0</v>
      </c>
      <c r="AR1582">
        <v>0</v>
      </c>
      <c r="AS1582" t="s">
        <v>3</v>
      </c>
      <c r="AT1582">
        <v>1.31</v>
      </c>
      <c r="AU1582" t="s">
        <v>21</v>
      </c>
      <c r="AV1582">
        <v>0</v>
      </c>
      <c r="AW1582">
        <v>2</v>
      </c>
      <c r="AX1582">
        <v>33361516</v>
      </c>
      <c r="AY1582">
        <v>1</v>
      </c>
      <c r="AZ1582">
        <v>0</v>
      </c>
      <c r="BA1582">
        <v>1969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CX1582">
        <f>Y1582*Source!I1463</f>
        <v>6.2880000000000005E-2</v>
      </c>
      <c r="CY1582">
        <f>AB1582</f>
        <v>8.1</v>
      </c>
      <c r="CZ1582">
        <f>AF1582</f>
        <v>8.1</v>
      </c>
      <c r="DA1582">
        <f>AJ1582</f>
        <v>1</v>
      </c>
      <c r="DB1582">
        <f>ROUND(((ROUND(AT1582*CZ1582,2)*1.2)*1.25),2)</f>
        <v>15.92</v>
      </c>
      <c r="DC1582">
        <f>ROUND(((ROUND(AT1582*AG1582,2)*1.2)*1.25),2)</f>
        <v>0</v>
      </c>
    </row>
    <row r="1583" spans="1:107">
      <c r="A1583">
        <f>ROW(Source!A1463)</f>
        <v>1463</v>
      </c>
      <c r="B1583">
        <v>33304960</v>
      </c>
      <c r="C1583">
        <v>33361498</v>
      </c>
      <c r="D1583">
        <v>31178369</v>
      </c>
      <c r="E1583">
        <v>1</v>
      </c>
      <c r="F1583">
        <v>1</v>
      </c>
      <c r="G1583">
        <v>1</v>
      </c>
      <c r="H1583">
        <v>3</v>
      </c>
      <c r="I1583" t="s">
        <v>915</v>
      </c>
      <c r="J1583" t="s">
        <v>916</v>
      </c>
      <c r="K1583" t="s">
        <v>917</v>
      </c>
      <c r="L1583">
        <v>1346</v>
      </c>
      <c r="N1583">
        <v>1009</v>
      </c>
      <c r="O1583" t="s">
        <v>78</v>
      </c>
      <c r="P1583" t="s">
        <v>78</v>
      </c>
      <c r="Q1583">
        <v>1</v>
      </c>
      <c r="W1583">
        <v>0</v>
      </c>
      <c r="X1583">
        <v>1730218770</v>
      </c>
      <c r="Y1583">
        <v>7.95</v>
      </c>
      <c r="AA1583">
        <v>39.020000000000003</v>
      </c>
      <c r="AB1583">
        <v>0</v>
      </c>
      <c r="AC1583">
        <v>0</v>
      </c>
      <c r="AD1583">
        <v>0</v>
      </c>
      <c r="AE1583">
        <v>39.020000000000003</v>
      </c>
      <c r="AF1583">
        <v>0</v>
      </c>
      <c r="AG1583">
        <v>0</v>
      </c>
      <c r="AH1583">
        <v>0</v>
      </c>
      <c r="AI1583">
        <v>1</v>
      </c>
      <c r="AJ1583">
        <v>1</v>
      </c>
      <c r="AK1583">
        <v>1</v>
      </c>
      <c r="AL1583">
        <v>1</v>
      </c>
      <c r="AN1583">
        <v>0</v>
      </c>
      <c r="AO1583">
        <v>1</v>
      </c>
      <c r="AP1583">
        <v>0</v>
      </c>
      <c r="AQ1583">
        <v>0</v>
      </c>
      <c r="AR1583">
        <v>0</v>
      </c>
      <c r="AS1583" t="s">
        <v>3</v>
      </c>
      <c r="AT1583">
        <v>7.95</v>
      </c>
      <c r="AU1583" t="s">
        <v>3</v>
      </c>
      <c r="AV1583">
        <v>0</v>
      </c>
      <c r="AW1583">
        <v>2</v>
      </c>
      <c r="AX1583">
        <v>33361517</v>
      </c>
      <c r="AY1583">
        <v>1</v>
      </c>
      <c r="AZ1583">
        <v>0</v>
      </c>
      <c r="BA1583">
        <v>1970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CX1583">
        <f>Y1583*Source!I1463</f>
        <v>0.25440000000000002</v>
      </c>
      <c r="CY1583">
        <f>AA1583</f>
        <v>39.020000000000003</v>
      </c>
      <c r="CZ1583">
        <f>AE1583</f>
        <v>39.020000000000003</v>
      </c>
      <c r="DA1583">
        <f>AI1583</f>
        <v>1</v>
      </c>
      <c r="DB1583">
        <f>ROUND(ROUND(AT1583*CZ1583,2),2)</f>
        <v>310.20999999999998</v>
      </c>
      <c r="DC1583">
        <f>ROUND(ROUND(AT1583*AG1583,2),2)</f>
        <v>0</v>
      </c>
    </row>
    <row r="1584" spans="1:107">
      <c r="A1584">
        <f>ROW(Source!A1463)</f>
        <v>1463</v>
      </c>
      <c r="B1584">
        <v>33304960</v>
      </c>
      <c r="C1584">
        <v>33361498</v>
      </c>
      <c r="D1584">
        <v>31179550</v>
      </c>
      <c r="E1584">
        <v>1</v>
      </c>
      <c r="F1584">
        <v>1</v>
      </c>
      <c r="G1584">
        <v>1</v>
      </c>
      <c r="H1584">
        <v>3</v>
      </c>
      <c r="I1584" t="s">
        <v>861</v>
      </c>
      <c r="J1584" t="s">
        <v>862</v>
      </c>
      <c r="K1584" t="s">
        <v>863</v>
      </c>
      <c r="L1584">
        <v>1348</v>
      </c>
      <c r="N1584">
        <v>1009</v>
      </c>
      <c r="O1584" t="s">
        <v>32</v>
      </c>
      <c r="P1584" t="s">
        <v>32</v>
      </c>
      <c r="Q1584">
        <v>1000</v>
      </c>
      <c r="W1584">
        <v>0</v>
      </c>
      <c r="X1584">
        <v>-1068056325</v>
      </c>
      <c r="Y1584">
        <v>3.3E-4</v>
      </c>
      <c r="AA1584">
        <v>10362</v>
      </c>
      <c r="AB1584">
        <v>0</v>
      </c>
      <c r="AC1584">
        <v>0</v>
      </c>
      <c r="AD1584">
        <v>0</v>
      </c>
      <c r="AE1584">
        <v>10362</v>
      </c>
      <c r="AF1584">
        <v>0</v>
      </c>
      <c r="AG1584">
        <v>0</v>
      </c>
      <c r="AH1584">
        <v>0</v>
      </c>
      <c r="AI1584">
        <v>1</v>
      </c>
      <c r="AJ1584">
        <v>1</v>
      </c>
      <c r="AK1584">
        <v>1</v>
      </c>
      <c r="AL1584">
        <v>1</v>
      </c>
      <c r="AN1584">
        <v>0</v>
      </c>
      <c r="AO1584">
        <v>1</v>
      </c>
      <c r="AP1584">
        <v>0</v>
      </c>
      <c r="AQ1584">
        <v>0</v>
      </c>
      <c r="AR1584">
        <v>0</v>
      </c>
      <c r="AS1584" t="s">
        <v>3</v>
      </c>
      <c r="AT1584">
        <v>3.3E-4</v>
      </c>
      <c r="AU1584" t="s">
        <v>3</v>
      </c>
      <c r="AV1584">
        <v>0</v>
      </c>
      <c r="AW1584">
        <v>2</v>
      </c>
      <c r="AX1584">
        <v>33361518</v>
      </c>
      <c r="AY1584">
        <v>1</v>
      </c>
      <c r="AZ1584">
        <v>0</v>
      </c>
      <c r="BA1584">
        <v>1971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CX1584">
        <f>Y1584*Source!I1463</f>
        <v>1.0560000000000001E-5</v>
      </c>
      <c r="CY1584">
        <f>AA1584</f>
        <v>10362</v>
      </c>
      <c r="CZ1584">
        <f>AE1584</f>
        <v>10362</v>
      </c>
      <c r="DA1584">
        <f>AI1584</f>
        <v>1</v>
      </c>
      <c r="DB1584">
        <f>ROUND(ROUND(AT1584*CZ1584,2),2)</f>
        <v>3.42</v>
      </c>
      <c r="DC1584">
        <f>ROUND(ROUND(AT1584*AG1584,2),2)</f>
        <v>0</v>
      </c>
    </row>
    <row r="1585" spans="1:107">
      <c r="A1585">
        <f>ROW(Source!A1463)</f>
        <v>1463</v>
      </c>
      <c r="B1585">
        <v>33304960</v>
      </c>
      <c r="C1585">
        <v>33361498</v>
      </c>
      <c r="D1585">
        <v>31180727</v>
      </c>
      <c r="E1585">
        <v>1</v>
      </c>
      <c r="F1585">
        <v>1</v>
      </c>
      <c r="G1585">
        <v>1</v>
      </c>
      <c r="H1585">
        <v>3</v>
      </c>
      <c r="I1585" t="s">
        <v>844</v>
      </c>
      <c r="J1585" t="s">
        <v>845</v>
      </c>
      <c r="K1585" t="s">
        <v>846</v>
      </c>
      <c r="L1585">
        <v>1348</v>
      </c>
      <c r="N1585">
        <v>1009</v>
      </c>
      <c r="O1585" t="s">
        <v>32</v>
      </c>
      <c r="P1585" t="s">
        <v>32</v>
      </c>
      <c r="Q1585">
        <v>1000</v>
      </c>
      <c r="W1585">
        <v>0</v>
      </c>
      <c r="X1585">
        <v>-437906794</v>
      </c>
      <c r="Y1585">
        <v>6.0000000000000001E-3</v>
      </c>
      <c r="AA1585">
        <v>9040.01</v>
      </c>
      <c r="AB1585">
        <v>0</v>
      </c>
      <c r="AC1585">
        <v>0</v>
      </c>
      <c r="AD1585">
        <v>0</v>
      </c>
      <c r="AE1585">
        <v>9040.01</v>
      </c>
      <c r="AF1585">
        <v>0</v>
      </c>
      <c r="AG1585">
        <v>0</v>
      </c>
      <c r="AH1585">
        <v>0</v>
      </c>
      <c r="AI1585">
        <v>1</v>
      </c>
      <c r="AJ1585">
        <v>1</v>
      </c>
      <c r="AK1585">
        <v>1</v>
      </c>
      <c r="AL1585">
        <v>1</v>
      </c>
      <c r="AN1585">
        <v>0</v>
      </c>
      <c r="AO1585">
        <v>1</v>
      </c>
      <c r="AP1585">
        <v>0</v>
      </c>
      <c r="AQ1585">
        <v>0</v>
      </c>
      <c r="AR1585">
        <v>0</v>
      </c>
      <c r="AS1585" t="s">
        <v>3</v>
      </c>
      <c r="AT1585">
        <v>6.0000000000000001E-3</v>
      </c>
      <c r="AU1585" t="s">
        <v>3</v>
      </c>
      <c r="AV1585">
        <v>0</v>
      </c>
      <c r="AW1585">
        <v>2</v>
      </c>
      <c r="AX1585">
        <v>33361519</v>
      </c>
      <c r="AY1585">
        <v>1</v>
      </c>
      <c r="AZ1585">
        <v>0</v>
      </c>
      <c r="BA1585">
        <v>1972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CX1585">
        <f>Y1585*Source!I1463</f>
        <v>1.92E-4</v>
      </c>
      <c r="CY1585">
        <f>AA1585</f>
        <v>9040.01</v>
      </c>
      <c r="CZ1585">
        <f>AE1585</f>
        <v>9040.01</v>
      </c>
      <c r="DA1585">
        <f>AI1585</f>
        <v>1</v>
      </c>
      <c r="DB1585">
        <f>ROUND(ROUND(AT1585*CZ1585,2),2)</f>
        <v>54.24</v>
      </c>
      <c r="DC1585">
        <f>ROUND(ROUND(AT1585*AG1585,2),2)</f>
        <v>0</v>
      </c>
    </row>
    <row r="1586" spans="1:107">
      <c r="A1586">
        <f>ROW(Source!A1463)</f>
        <v>1463</v>
      </c>
      <c r="B1586">
        <v>33304960</v>
      </c>
      <c r="C1586">
        <v>33361498</v>
      </c>
      <c r="D1586">
        <v>31181610</v>
      </c>
      <c r="E1586">
        <v>1</v>
      </c>
      <c r="F1586">
        <v>1</v>
      </c>
      <c r="G1586">
        <v>1</v>
      </c>
      <c r="H1586">
        <v>3</v>
      </c>
      <c r="I1586" t="s">
        <v>847</v>
      </c>
      <c r="J1586" t="s">
        <v>848</v>
      </c>
      <c r="K1586" t="s">
        <v>849</v>
      </c>
      <c r="L1586">
        <v>1346</v>
      </c>
      <c r="N1586">
        <v>1009</v>
      </c>
      <c r="O1586" t="s">
        <v>78</v>
      </c>
      <c r="P1586" t="s">
        <v>78</v>
      </c>
      <c r="Q1586">
        <v>1</v>
      </c>
      <c r="W1586">
        <v>0</v>
      </c>
      <c r="X1586">
        <v>-731615568</v>
      </c>
      <c r="Y1586">
        <v>9.09</v>
      </c>
      <c r="AA1586">
        <v>23.09</v>
      </c>
      <c r="AB1586">
        <v>0</v>
      </c>
      <c r="AC1586">
        <v>0</v>
      </c>
      <c r="AD1586">
        <v>0</v>
      </c>
      <c r="AE1586">
        <v>23.09</v>
      </c>
      <c r="AF1586">
        <v>0</v>
      </c>
      <c r="AG1586">
        <v>0</v>
      </c>
      <c r="AH1586">
        <v>0</v>
      </c>
      <c r="AI1586">
        <v>1</v>
      </c>
      <c r="AJ1586">
        <v>1</v>
      </c>
      <c r="AK1586">
        <v>1</v>
      </c>
      <c r="AL1586">
        <v>1</v>
      </c>
      <c r="AN1586">
        <v>0</v>
      </c>
      <c r="AO1586">
        <v>1</v>
      </c>
      <c r="AP1586">
        <v>0</v>
      </c>
      <c r="AQ1586">
        <v>0</v>
      </c>
      <c r="AR1586">
        <v>0</v>
      </c>
      <c r="AS1586" t="s">
        <v>3</v>
      </c>
      <c r="AT1586">
        <v>9.09</v>
      </c>
      <c r="AU1586" t="s">
        <v>3</v>
      </c>
      <c r="AV1586">
        <v>0</v>
      </c>
      <c r="AW1586">
        <v>2</v>
      </c>
      <c r="AX1586">
        <v>33361520</v>
      </c>
      <c r="AY1586">
        <v>1</v>
      </c>
      <c r="AZ1586">
        <v>0</v>
      </c>
      <c r="BA1586">
        <v>1973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CX1586">
        <f>Y1586*Source!I1463</f>
        <v>0.29088000000000003</v>
      </c>
      <c r="CY1586">
        <f>AA1586</f>
        <v>23.09</v>
      </c>
      <c r="CZ1586">
        <f>AE1586</f>
        <v>23.09</v>
      </c>
      <c r="DA1586">
        <f>AI1586</f>
        <v>1</v>
      </c>
      <c r="DB1586">
        <f>ROUND(ROUND(AT1586*CZ1586,2),2)</f>
        <v>209.89</v>
      </c>
      <c r="DC1586">
        <f>ROUND(ROUND(AT1586*AG1586,2),2)</f>
        <v>0</v>
      </c>
    </row>
    <row r="1587" spans="1:107">
      <c r="A1587">
        <f>ROW(Source!A1466)</f>
        <v>1466</v>
      </c>
      <c r="B1587">
        <v>33304975</v>
      </c>
      <c r="C1587">
        <v>33361527</v>
      </c>
      <c r="D1587">
        <v>31172061</v>
      </c>
      <c r="E1587">
        <v>1</v>
      </c>
      <c r="F1587">
        <v>1</v>
      </c>
      <c r="G1587">
        <v>1</v>
      </c>
      <c r="H1587">
        <v>1</v>
      </c>
      <c r="I1587" t="s">
        <v>850</v>
      </c>
      <c r="J1587" t="s">
        <v>3</v>
      </c>
      <c r="K1587" t="s">
        <v>851</v>
      </c>
      <c r="L1587">
        <v>1191</v>
      </c>
      <c r="N1587">
        <v>1013</v>
      </c>
      <c r="O1587" t="s">
        <v>831</v>
      </c>
      <c r="P1587" t="s">
        <v>831</v>
      </c>
      <c r="Q1587">
        <v>1</v>
      </c>
      <c r="W1587">
        <v>0</v>
      </c>
      <c r="X1587">
        <v>-784637506</v>
      </c>
      <c r="Y1587">
        <v>111.61439999999999</v>
      </c>
      <c r="AA1587">
        <v>0</v>
      </c>
      <c r="AB1587">
        <v>0</v>
      </c>
      <c r="AC1587">
        <v>0</v>
      </c>
      <c r="AD1587">
        <v>8.74</v>
      </c>
      <c r="AE1587">
        <v>0</v>
      </c>
      <c r="AF1587">
        <v>0</v>
      </c>
      <c r="AG1587">
        <v>0</v>
      </c>
      <c r="AH1587">
        <v>8.74</v>
      </c>
      <c r="AI1587">
        <v>1</v>
      </c>
      <c r="AJ1587">
        <v>1</v>
      </c>
      <c r="AK1587">
        <v>1</v>
      </c>
      <c r="AL1587">
        <v>1</v>
      </c>
      <c r="AN1587">
        <v>0</v>
      </c>
      <c r="AO1587">
        <v>1</v>
      </c>
      <c r="AP1587">
        <v>1</v>
      </c>
      <c r="AQ1587">
        <v>0</v>
      </c>
      <c r="AR1587">
        <v>0</v>
      </c>
      <c r="AS1587" t="s">
        <v>3</v>
      </c>
      <c r="AT1587">
        <v>80.88</v>
      </c>
      <c r="AU1587" t="s">
        <v>22</v>
      </c>
      <c r="AV1587">
        <v>1</v>
      </c>
      <c r="AW1587">
        <v>2</v>
      </c>
      <c r="AX1587">
        <v>33361539</v>
      </c>
      <c r="AY1587">
        <v>1</v>
      </c>
      <c r="AZ1587">
        <v>0</v>
      </c>
      <c r="BA1587">
        <v>1979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CX1587">
        <f>Y1587*Source!I1466</f>
        <v>3.5046921599999994</v>
      </c>
      <c r="CY1587">
        <f>AD1587</f>
        <v>8.74</v>
      </c>
      <c r="CZ1587">
        <f>AH1587</f>
        <v>8.74</v>
      </c>
      <c r="DA1587">
        <f>AL1587</f>
        <v>1</v>
      </c>
      <c r="DB1587">
        <f>ROUND(((ROUND(AT1587*CZ1587,2)*1.2)*1.15),2)</f>
        <v>975.51</v>
      </c>
      <c r="DC1587">
        <f>ROUND(((ROUND(AT1587*AG1587,2)*1.2)*1.15),2)</f>
        <v>0</v>
      </c>
    </row>
    <row r="1588" spans="1:107">
      <c r="A1588">
        <f>ROW(Source!A1466)</f>
        <v>1466</v>
      </c>
      <c r="B1588">
        <v>33304975</v>
      </c>
      <c r="C1588">
        <v>33361527</v>
      </c>
      <c r="D1588">
        <v>31172011</v>
      </c>
      <c r="E1588">
        <v>1</v>
      </c>
      <c r="F1588">
        <v>1</v>
      </c>
      <c r="G1588">
        <v>1</v>
      </c>
      <c r="H1588">
        <v>1</v>
      </c>
      <c r="I1588" t="s">
        <v>832</v>
      </c>
      <c r="J1588" t="s">
        <v>3</v>
      </c>
      <c r="K1588" t="s">
        <v>833</v>
      </c>
      <c r="L1588">
        <v>1191</v>
      </c>
      <c r="N1588">
        <v>1013</v>
      </c>
      <c r="O1588" t="s">
        <v>831</v>
      </c>
      <c r="P1588" t="s">
        <v>831</v>
      </c>
      <c r="Q1588">
        <v>1</v>
      </c>
      <c r="W1588">
        <v>0</v>
      </c>
      <c r="X1588">
        <v>-1417349443</v>
      </c>
      <c r="Y1588">
        <v>0.69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1</v>
      </c>
      <c r="AJ1588">
        <v>1</v>
      </c>
      <c r="AK1588">
        <v>1</v>
      </c>
      <c r="AL1588">
        <v>1</v>
      </c>
      <c r="AN1588">
        <v>0</v>
      </c>
      <c r="AO1588">
        <v>1</v>
      </c>
      <c r="AP1588">
        <v>0</v>
      </c>
      <c r="AQ1588">
        <v>0</v>
      </c>
      <c r="AR1588">
        <v>0</v>
      </c>
      <c r="AS1588" t="s">
        <v>3</v>
      </c>
      <c r="AT1588">
        <v>0.69</v>
      </c>
      <c r="AU1588" t="s">
        <v>3</v>
      </c>
      <c r="AV1588">
        <v>2</v>
      </c>
      <c r="AW1588">
        <v>2</v>
      </c>
      <c r="AX1588">
        <v>33361540</v>
      </c>
      <c r="AY1588">
        <v>1</v>
      </c>
      <c r="AZ1588">
        <v>2048</v>
      </c>
      <c r="BA1588">
        <v>1980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CX1588">
        <f>Y1588*Source!I1466</f>
        <v>2.1665999999999998E-2</v>
      </c>
      <c r="CY1588">
        <f>AD1588</f>
        <v>0</v>
      </c>
      <c r="CZ1588">
        <f>AH1588</f>
        <v>0</v>
      </c>
      <c r="DA1588">
        <f>AL1588</f>
        <v>1</v>
      </c>
      <c r="DB1588">
        <f>ROUND(ROUND(AT1588*CZ1588,2),2)</f>
        <v>0</v>
      </c>
      <c r="DC1588">
        <f>ROUND(ROUND(AT1588*AG1588,2),2)</f>
        <v>0</v>
      </c>
    </row>
    <row r="1589" spans="1:107">
      <c r="A1589">
        <f>ROW(Source!A1466)</f>
        <v>1466</v>
      </c>
      <c r="B1589">
        <v>33304975</v>
      </c>
      <c r="C1589">
        <v>33361527</v>
      </c>
      <c r="D1589">
        <v>31258491</v>
      </c>
      <c r="E1589">
        <v>1</v>
      </c>
      <c r="F1589">
        <v>1</v>
      </c>
      <c r="G1589">
        <v>1</v>
      </c>
      <c r="H1589">
        <v>2</v>
      </c>
      <c r="I1589" t="s">
        <v>834</v>
      </c>
      <c r="J1589" t="s">
        <v>835</v>
      </c>
      <c r="K1589" t="s">
        <v>836</v>
      </c>
      <c r="L1589">
        <v>1368</v>
      </c>
      <c r="N1589">
        <v>1011</v>
      </c>
      <c r="O1589" t="s">
        <v>837</v>
      </c>
      <c r="P1589" t="s">
        <v>837</v>
      </c>
      <c r="Q1589">
        <v>1</v>
      </c>
      <c r="W1589">
        <v>0</v>
      </c>
      <c r="X1589">
        <v>-1718674368</v>
      </c>
      <c r="Y1589">
        <v>0.42000000000000004</v>
      </c>
      <c r="AA1589">
        <v>0</v>
      </c>
      <c r="AB1589">
        <v>111.99</v>
      </c>
      <c r="AC1589">
        <v>13.5</v>
      </c>
      <c r="AD1589">
        <v>0</v>
      </c>
      <c r="AE1589">
        <v>0</v>
      </c>
      <c r="AF1589">
        <v>111.99</v>
      </c>
      <c r="AG1589">
        <v>13.5</v>
      </c>
      <c r="AH1589">
        <v>0</v>
      </c>
      <c r="AI1589">
        <v>1</v>
      </c>
      <c r="AJ1589">
        <v>1</v>
      </c>
      <c r="AK1589">
        <v>1</v>
      </c>
      <c r="AL1589">
        <v>1</v>
      </c>
      <c r="AN1589">
        <v>0</v>
      </c>
      <c r="AO1589">
        <v>1</v>
      </c>
      <c r="AP1589">
        <v>1</v>
      </c>
      <c r="AQ1589">
        <v>0</v>
      </c>
      <c r="AR1589">
        <v>0</v>
      </c>
      <c r="AS1589" t="s">
        <v>3</v>
      </c>
      <c r="AT1589">
        <v>0.28000000000000003</v>
      </c>
      <c r="AU1589" t="s">
        <v>21</v>
      </c>
      <c r="AV1589">
        <v>0</v>
      </c>
      <c r="AW1589">
        <v>2</v>
      </c>
      <c r="AX1589">
        <v>33361541</v>
      </c>
      <c r="AY1589">
        <v>1</v>
      </c>
      <c r="AZ1589">
        <v>0</v>
      </c>
      <c r="BA1589">
        <v>1981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CX1589">
        <f>Y1589*Source!I1466</f>
        <v>1.3188E-2</v>
      </c>
      <c r="CY1589">
        <f>AB1589</f>
        <v>111.99</v>
      </c>
      <c r="CZ1589">
        <f>AF1589</f>
        <v>111.99</v>
      </c>
      <c r="DA1589">
        <f>AJ1589</f>
        <v>1</v>
      </c>
      <c r="DB1589">
        <f>ROUND(((ROUND(AT1589*CZ1589,2)*1.2)*1.25),2)</f>
        <v>47.04</v>
      </c>
      <c r="DC1589">
        <f>ROUND(((ROUND(AT1589*AG1589,2)*1.2)*1.25),2)</f>
        <v>5.67</v>
      </c>
    </row>
    <row r="1590" spans="1:107">
      <c r="A1590">
        <f>ROW(Source!A1466)</f>
        <v>1466</v>
      </c>
      <c r="B1590">
        <v>33304975</v>
      </c>
      <c r="C1590">
        <v>33361527</v>
      </c>
      <c r="D1590">
        <v>31258691</v>
      </c>
      <c r="E1590">
        <v>1</v>
      </c>
      <c r="F1590">
        <v>1</v>
      </c>
      <c r="G1590">
        <v>1</v>
      </c>
      <c r="H1590">
        <v>2</v>
      </c>
      <c r="I1590" t="s">
        <v>838</v>
      </c>
      <c r="J1590" t="s">
        <v>839</v>
      </c>
      <c r="K1590" t="s">
        <v>840</v>
      </c>
      <c r="L1590">
        <v>1368</v>
      </c>
      <c r="N1590">
        <v>1011</v>
      </c>
      <c r="O1590" t="s">
        <v>837</v>
      </c>
      <c r="P1590" t="s">
        <v>837</v>
      </c>
      <c r="Q1590">
        <v>1</v>
      </c>
      <c r="W1590">
        <v>0</v>
      </c>
      <c r="X1590">
        <v>1373224040</v>
      </c>
      <c r="Y1590">
        <v>15.075000000000001</v>
      </c>
      <c r="AA1590">
        <v>0</v>
      </c>
      <c r="AB1590">
        <v>3.12</v>
      </c>
      <c r="AC1590">
        <v>0</v>
      </c>
      <c r="AD1590">
        <v>0</v>
      </c>
      <c r="AE1590">
        <v>0</v>
      </c>
      <c r="AF1590">
        <v>3.12</v>
      </c>
      <c r="AG1590">
        <v>0</v>
      </c>
      <c r="AH1590">
        <v>0</v>
      </c>
      <c r="AI1590">
        <v>1</v>
      </c>
      <c r="AJ1590">
        <v>1</v>
      </c>
      <c r="AK1590">
        <v>1</v>
      </c>
      <c r="AL1590">
        <v>1</v>
      </c>
      <c r="AN1590">
        <v>0</v>
      </c>
      <c r="AO1590">
        <v>1</v>
      </c>
      <c r="AP1590">
        <v>1</v>
      </c>
      <c r="AQ1590">
        <v>0</v>
      </c>
      <c r="AR1590">
        <v>0</v>
      </c>
      <c r="AS1590" t="s">
        <v>3</v>
      </c>
      <c r="AT1590">
        <v>10.050000000000001</v>
      </c>
      <c r="AU1590" t="s">
        <v>21</v>
      </c>
      <c r="AV1590">
        <v>0</v>
      </c>
      <c r="AW1590">
        <v>2</v>
      </c>
      <c r="AX1590">
        <v>33361542</v>
      </c>
      <c r="AY1590">
        <v>1</v>
      </c>
      <c r="AZ1590">
        <v>0</v>
      </c>
      <c r="BA1590">
        <v>1982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CX1590">
        <f>Y1590*Source!I1466</f>
        <v>0.47335499999999997</v>
      </c>
      <c r="CY1590">
        <f>AB1590</f>
        <v>3.12</v>
      </c>
      <c r="CZ1590">
        <f>AF1590</f>
        <v>3.12</v>
      </c>
      <c r="DA1590">
        <f>AJ1590</f>
        <v>1</v>
      </c>
      <c r="DB1590">
        <f>ROUND(((ROUND(AT1590*CZ1590,2)*1.2)*1.25),2)</f>
        <v>47.04</v>
      </c>
      <c r="DC1590">
        <f>ROUND(((ROUND(AT1590*AG1590,2)*1.2)*1.25),2)</f>
        <v>0</v>
      </c>
    </row>
    <row r="1591" spans="1:107">
      <c r="A1591">
        <f>ROW(Source!A1466)</f>
        <v>1466</v>
      </c>
      <c r="B1591">
        <v>33304975</v>
      </c>
      <c r="C1591">
        <v>33361527</v>
      </c>
      <c r="D1591">
        <v>31258646</v>
      </c>
      <c r="E1591">
        <v>1</v>
      </c>
      <c r="F1591">
        <v>1</v>
      </c>
      <c r="G1591">
        <v>1</v>
      </c>
      <c r="H1591">
        <v>2</v>
      </c>
      <c r="I1591" t="s">
        <v>866</v>
      </c>
      <c r="J1591" t="s">
        <v>867</v>
      </c>
      <c r="K1591" t="s">
        <v>868</v>
      </c>
      <c r="L1591">
        <v>1368</v>
      </c>
      <c r="N1591">
        <v>1011</v>
      </c>
      <c r="O1591" t="s">
        <v>837</v>
      </c>
      <c r="P1591" t="s">
        <v>837</v>
      </c>
      <c r="Q1591">
        <v>1</v>
      </c>
      <c r="W1591">
        <v>0</v>
      </c>
      <c r="X1591">
        <v>-1985289705</v>
      </c>
      <c r="Y1591">
        <v>0.22499999999999998</v>
      </c>
      <c r="AA1591">
        <v>0</v>
      </c>
      <c r="AB1591">
        <v>6.66</v>
      </c>
      <c r="AC1591">
        <v>0</v>
      </c>
      <c r="AD1591">
        <v>0</v>
      </c>
      <c r="AE1591">
        <v>0</v>
      </c>
      <c r="AF1591">
        <v>6.66</v>
      </c>
      <c r="AG1591">
        <v>0</v>
      </c>
      <c r="AH1591">
        <v>0</v>
      </c>
      <c r="AI1591">
        <v>1</v>
      </c>
      <c r="AJ1591">
        <v>1</v>
      </c>
      <c r="AK1591">
        <v>1</v>
      </c>
      <c r="AL1591">
        <v>1</v>
      </c>
      <c r="AN1591">
        <v>0</v>
      </c>
      <c r="AO1591">
        <v>1</v>
      </c>
      <c r="AP1591">
        <v>1</v>
      </c>
      <c r="AQ1591">
        <v>0</v>
      </c>
      <c r="AR1591">
        <v>0</v>
      </c>
      <c r="AS1591" t="s">
        <v>3</v>
      </c>
      <c r="AT1591">
        <v>0.15</v>
      </c>
      <c r="AU1591" t="s">
        <v>21</v>
      </c>
      <c r="AV1591">
        <v>0</v>
      </c>
      <c r="AW1591">
        <v>2</v>
      </c>
      <c r="AX1591">
        <v>33361543</v>
      </c>
      <c r="AY1591">
        <v>1</v>
      </c>
      <c r="AZ1591">
        <v>0</v>
      </c>
      <c r="BA1591">
        <v>1983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CX1591">
        <f>Y1591*Source!I1466</f>
        <v>7.0649999999999984E-3</v>
      </c>
      <c r="CY1591">
        <f>AB1591</f>
        <v>6.66</v>
      </c>
      <c r="CZ1591">
        <f>AF1591</f>
        <v>6.66</v>
      </c>
      <c r="DA1591">
        <f>AJ1591</f>
        <v>1</v>
      </c>
      <c r="DB1591">
        <f>ROUND(((ROUND(AT1591*CZ1591,2)*1.2)*1.25),2)</f>
        <v>1.5</v>
      </c>
      <c r="DC1591">
        <f>ROUND(((ROUND(AT1591*AG1591,2)*1.2)*1.25),2)</f>
        <v>0</v>
      </c>
    </row>
    <row r="1592" spans="1:107">
      <c r="A1592">
        <f>ROW(Source!A1466)</f>
        <v>1466</v>
      </c>
      <c r="B1592">
        <v>33304975</v>
      </c>
      <c r="C1592">
        <v>33361527</v>
      </c>
      <c r="D1592">
        <v>31259879</v>
      </c>
      <c r="E1592">
        <v>1</v>
      </c>
      <c r="F1592">
        <v>1</v>
      </c>
      <c r="G1592">
        <v>1</v>
      </c>
      <c r="H1592">
        <v>2</v>
      </c>
      <c r="I1592" t="s">
        <v>841</v>
      </c>
      <c r="J1592" t="s">
        <v>842</v>
      </c>
      <c r="K1592" t="s">
        <v>843</v>
      </c>
      <c r="L1592">
        <v>1368</v>
      </c>
      <c r="N1592">
        <v>1011</v>
      </c>
      <c r="O1592" t="s">
        <v>837</v>
      </c>
      <c r="P1592" t="s">
        <v>837</v>
      </c>
      <c r="Q1592">
        <v>1</v>
      </c>
      <c r="W1592">
        <v>0</v>
      </c>
      <c r="X1592">
        <v>1372534845</v>
      </c>
      <c r="Y1592">
        <v>0.61499999999999988</v>
      </c>
      <c r="AA1592">
        <v>0</v>
      </c>
      <c r="AB1592">
        <v>65.709999999999994</v>
      </c>
      <c r="AC1592">
        <v>11.6</v>
      </c>
      <c r="AD1592">
        <v>0</v>
      </c>
      <c r="AE1592">
        <v>0</v>
      </c>
      <c r="AF1592">
        <v>65.709999999999994</v>
      </c>
      <c r="AG1592">
        <v>11.6</v>
      </c>
      <c r="AH1592">
        <v>0</v>
      </c>
      <c r="AI1592">
        <v>1</v>
      </c>
      <c r="AJ1592">
        <v>1</v>
      </c>
      <c r="AK1592">
        <v>1</v>
      </c>
      <c r="AL1592">
        <v>1</v>
      </c>
      <c r="AN1592">
        <v>0</v>
      </c>
      <c r="AO1592">
        <v>1</v>
      </c>
      <c r="AP1592">
        <v>1</v>
      </c>
      <c r="AQ1592">
        <v>0</v>
      </c>
      <c r="AR1592">
        <v>0</v>
      </c>
      <c r="AS1592" t="s">
        <v>3</v>
      </c>
      <c r="AT1592">
        <v>0.41</v>
      </c>
      <c r="AU1592" t="s">
        <v>21</v>
      </c>
      <c r="AV1592">
        <v>0</v>
      </c>
      <c r="AW1592">
        <v>2</v>
      </c>
      <c r="AX1592">
        <v>33361544</v>
      </c>
      <c r="AY1592">
        <v>1</v>
      </c>
      <c r="AZ1592">
        <v>0</v>
      </c>
      <c r="BA1592">
        <v>1984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CX1592">
        <f>Y1592*Source!I1466</f>
        <v>1.9310999999999995E-2</v>
      </c>
      <c r="CY1592">
        <f>AB1592</f>
        <v>65.709999999999994</v>
      </c>
      <c r="CZ1592">
        <f>AF1592</f>
        <v>65.709999999999994</v>
      </c>
      <c r="DA1592">
        <f>AJ1592</f>
        <v>1</v>
      </c>
      <c r="DB1592">
        <f>ROUND(((ROUND(AT1592*CZ1592,2)*1.2)*1.25),2)</f>
        <v>40.409999999999997</v>
      </c>
      <c r="DC1592">
        <f>ROUND(((ROUND(AT1592*AG1592,2)*1.2)*1.25),2)</f>
        <v>7.14</v>
      </c>
    </row>
    <row r="1593" spans="1:107">
      <c r="A1593">
        <f>ROW(Source!A1466)</f>
        <v>1466</v>
      </c>
      <c r="B1593">
        <v>33304975</v>
      </c>
      <c r="C1593">
        <v>33361527</v>
      </c>
      <c r="D1593">
        <v>31260100</v>
      </c>
      <c r="E1593">
        <v>1</v>
      </c>
      <c r="F1593">
        <v>1</v>
      </c>
      <c r="G1593">
        <v>1</v>
      </c>
      <c r="H1593">
        <v>2</v>
      </c>
      <c r="I1593" t="s">
        <v>858</v>
      </c>
      <c r="J1593" t="s">
        <v>859</v>
      </c>
      <c r="K1593" t="s">
        <v>860</v>
      </c>
      <c r="L1593">
        <v>1368</v>
      </c>
      <c r="N1593">
        <v>1011</v>
      </c>
      <c r="O1593" t="s">
        <v>837</v>
      </c>
      <c r="P1593" t="s">
        <v>837</v>
      </c>
      <c r="Q1593">
        <v>1</v>
      </c>
      <c r="W1593">
        <v>0</v>
      </c>
      <c r="X1593">
        <v>-353815937</v>
      </c>
      <c r="Y1593">
        <v>1.9650000000000001</v>
      </c>
      <c r="AA1593">
        <v>0</v>
      </c>
      <c r="AB1593">
        <v>8.1</v>
      </c>
      <c r="AC1593">
        <v>0</v>
      </c>
      <c r="AD1593">
        <v>0</v>
      </c>
      <c r="AE1593">
        <v>0</v>
      </c>
      <c r="AF1593">
        <v>8.1</v>
      </c>
      <c r="AG1593">
        <v>0</v>
      </c>
      <c r="AH1593">
        <v>0</v>
      </c>
      <c r="AI1593">
        <v>1</v>
      </c>
      <c r="AJ1593">
        <v>1</v>
      </c>
      <c r="AK1593">
        <v>1</v>
      </c>
      <c r="AL1593">
        <v>1</v>
      </c>
      <c r="AN1593">
        <v>0</v>
      </c>
      <c r="AO1593">
        <v>1</v>
      </c>
      <c r="AP1593">
        <v>1</v>
      </c>
      <c r="AQ1593">
        <v>0</v>
      </c>
      <c r="AR1593">
        <v>0</v>
      </c>
      <c r="AS1593" t="s">
        <v>3</v>
      </c>
      <c r="AT1593">
        <v>1.31</v>
      </c>
      <c r="AU1593" t="s">
        <v>21</v>
      </c>
      <c r="AV1593">
        <v>0</v>
      </c>
      <c r="AW1593">
        <v>2</v>
      </c>
      <c r="AX1593">
        <v>33361545</v>
      </c>
      <c r="AY1593">
        <v>1</v>
      </c>
      <c r="AZ1593">
        <v>0</v>
      </c>
      <c r="BA1593">
        <v>1985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CX1593">
        <f>Y1593*Source!I1466</f>
        <v>6.1700999999999999E-2</v>
      </c>
      <c r="CY1593">
        <f>AB1593</f>
        <v>8.1</v>
      </c>
      <c r="CZ1593">
        <f>AF1593</f>
        <v>8.1</v>
      </c>
      <c r="DA1593">
        <f>AJ1593</f>
        <v>1</v>
      </c>
      <c r="DB1593">
        <f>ROUND(((ROUND(AT1593*CZ1593,2)*1.2)*1.25),2)</f>
        <v>15.92</v>
      </c>
      <c r="DC1593">
        <f>ROUND(((ROUND(AT1593*AG1593,2)*1.2)*1.25),2)</f>
        <v>0</v>
      </c>
    </row>
    <row r="1594" spans="1:107">
      <c r="A1594">
        <f>ROW(Source!A1466)</f>
        <v>1466</v>
      </c>
      <c r="B1594">
        <v>33304975</v>
      </c>
      <c r="C1594">
        <v>33361527</v>
      </c>
      <c r="D1594">
        <v>31178369</v>
      </c>
      <c r="E1594">
        <v>1</v>
      </c>
      <c r="F1594">
        <v>1</v>
      </c>
      <c r="G1594">
        <v>1</v>
      </c>
      <c r="H1594">
        <v>3</v>
      </c>
      <c r="I1594" t="s">
        <v>915</v>
      </c>
      <c r="J1594" t="s">
        <v>916</v>
      </c>
      <c r="K1594" t="s">
        <v>917</v>
      </c>
      <c r="L1594">
        <v>1346</v>
      </c>
      <c r="N1594">
        <v>1009</v>
      </c>
      <c r="O1594" t="s">
        <v>78</v>
      </c>
      <c r="P1594" t="s">
        <v>78</v>
      </c>
      <c r="Q1594">
        <v>1</v>
      </c>
      <c r="W1594">
        <v>0</v>
      </c>
      <c r="X1594">
        <v>1730218770</v>
      </c>
      <c r="Y1594">
        <v>7.95</v>
      </c>
      <c r="AA1594">
        <v>39.020000000000003</v>
      </c>
      <c r="AB1594">
        <v>0</v>
      </c>
      <c r="AC1594">
        <v>0</v>
      </c>
      <c r="AD1594">
        <v>0</v>
      </c>
      <c r="AE1594">
        <v>39.020000000000003</v>
      </c>
      <c r="AF1594">
        <v>0</v>
      </c>
      <c r="AG1594">
        <v>0</v>
      </c>
      <c r="AH1594">
        <v>0</v>
      </c>
      <c r="AI1594">
        <v>1</v>
      </c>
      <c r="AJ1594">
        <v>1</v>
      </c>
      <c r="AK1594">
        <v>1</v>
      </c>
      <c r="AL1594">
        <v>1</v>
      </c>
      <c r="AN1594">
        <v>0</v>
      </c>
      <c r="AO1594">
        <v>1</v>
      </c>
      <c r="AP1594">
        <v>0</v>
      </c>
      <c r="AQ1594">
        <v>0</v>
      </c>
      <c r="AR1594">
        <v>0</v>
      </c>
      <c r="AS1594" t="s">
        <v>3</v>
      </c>
      <c r="AT1594">
        <v>7.95</v>
      </c>
      <c r="AU1594" t="s">
        <v>3</v>
      </c>
      <c r="AV1594">
        <v>0</v>
      </c>
      <c r="AW1594">
        <v>2</v>
      </c>
      <c r="AX1594">
        <v>33361546</v>
      </c>
      <c r="AY1594">
        <v>1</v>
      </c>
      <c r="AZ1594">
        <v>0</v>
      </c>
      <c r="BA1594">
        <v>1986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CX1594">
        <f>Y1594*Source!I1466</f>
        <v>0.24962999999999999</v>
      </c>
      <c r="CY1594">
        <f>AA1594</f>
        <v>39.020000000000003</v>
      </c>
      <c r="CZ1594">
        <f>AE1594</f>
        <v>39.020000000000003</v>
      </c>
      <c r="DA1594">
        <f>AI1594</f>
        <v>1</v>
      </c>
      <c r="DB1594">
        <f>ROUND(ROUND(AT1594*CZ1594,2),2)</f>
        <v>310.20999999999998</v>
      </c>
      <c r="DC1594">
        <f>ROUND(ROUND(AT1594*AG1594,2),2)</f>
        <v>0</v>
      </c>
    </row>
    <row r="1595" spans="1:107">
      <c r="A1595">
        <f>ROW(Source!A1466)</f>
        <v>1466</v>
      </c>
      <c r="B1595">
        <v>33304975</v>
      </c>
      <c r="C1595">
        <v>33361527</v>
      </c>
      <c r="D1595">
        <v>31179550</v>
      </c>
      <c r="E1595">
        <v>1</v>
      </c>
      <c r="F1595">
        <v>1</v>
      </c>
      <c r="G1595">
        <v>1</v>
      </c>
      <c r="H1595">
        <v>3</v>
      </c>
      <c r="I1595" t="s">
        <v>861</v>
      </c>
      <c r="J1595" t="s">
        <v>862</v>
      </c>
      <c r="K1595" t="s">
        <v>863</v>
      </c>
      <c r="L1595">
        <v>1348</v>
      </c>
      <c r="N1595">
        <v>1009</v>
      </c>
      <c r="O1595" t="s">
        <v>32</v>
      </c>
      <c r="P1595" t="s">
        <v>32</v>
      </c>
      <c r="Q1595">
        <v>1000</v>
      </c>
      <c r="W1595">
        <v>0</v>
      </c>
      <c r="X1595">
        <v>-1068056325</v>
      </c>
      <c r="Y1595">
        <v>3.3E-4</v>
      </c>
      <c r="AA1595">
        <v>10362</v>
      </c>
      <c r="AB1595">
        <v>0</v>
      </c>
      <c r="AC1595">
        <v>0</v>
      </c>
      <c r="AD1595">
        <v>0</v>
      </c>
      <c r="AE1595">
        <v>10362</v>
      </c>
      <c r="AF1595">
        <v>0</v>
      </c>
      <c r="AG1595">
        <v>0</v>
      </c>
      <c r="AH1595">
        <v>0</v>
      </c>
      <c r="AI1595">
        <v>1</v>
      </c>
      <c r="AJ1595">
        <v>1</v>
      </c>
      <c r="AK1595">
        <v>1</v>
      </c>
      <c r="AL1595">
        <v>1</v>
      </c>
      <c r="AN1595">
        <v>0</v>
      </c>
      <c r="AO1595">
        <v>1</v>
      </c>
      <c r="AP1595">
        <v>0</v>
      </c>
      <c r="AQ1595">
        <v>0</v>
      </c>
      <c r="AR1595">
        <v>0</v>
      </c>
      <c r="AS1595" t="s">
        <v>3</v>
      </c>
      <c r="AT1595">
        <v>3.3E-4</v>
      </c>
      <c r="AU1595" t="s">
        <v>3</v>
      </c>
      <c r="AV1595">
        <v>0</v>
      </c>
      <c r="AW1595">
        <v>2</v>
      </c>
      <c r="AX1595">
        <v>33361547</v>
      </c>
      <c r="AY1595">
        <v>1</v>
      </c>
      <c r="AZ1595">
        <v>0</v>
      </c>
      <c r="BA1595">
        <v>1987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CX1595">
        <f>Y1595*Source!I1466</f>
        <v>1.0361999999999998E-5</v>
      </c>
      <c r="CY1595">
        <f>AA1595</f>
        <v>10362</v>
      </c>
      <c r="CZ1595">
        <f>AE1595</f>
        <v>10362</v>
      </c>
      <c r="DA1595">
        <f>AI1595</f>
        <v>1</v>
      </c>
      <c r="DB1595">
        <f>ROUND(ROUND(AT1595*CZ1595,2),2)</f>
        <v>3.42</v>
      </c>
      <c r="DC1595">
        <f>ROUND(ROUND(AT1595*AG1595,2),2)</f>
        <v>0</v>
      </c>
    </row>
    <row r="1596" spans="1:107">
      <c r="A1596">
        <f>ROW(Source!A1466)</f>
        <v>1466</v>
      </c>
      <c r="B1596">
        <v>33304975</v>
      </c>
      <c r="C1596">
        <v>33361527</v>
      </c>
      <c r="D1596">
        <v>31180727</v>
      </c>
      <c r="E1596">
        <v>1</v>
      </c>
      <c r="F1596">
        <v>1</v>
      </c>
      <c r="G1596">
        <v>1</v>
      </c>
      <c r="H1596">
        <v>3</v>
      </c>
      <c r="I1596" t="s">
        <v>844</v>
      </c>
      <c r="J1596" t="s">
        <v>845</v>
      </c>
      <c r="K1596" t="s">
        <v>846</v>
      </c>
      <c r="L1596">
        <v>1348</v>
      </c>
      <c r="N1596">
        <v>1009</v>
      </c>
      <c r="O1596" t="s">
        <v>32</v>
      </c>
      <c r="P1596" t="s">
        <v>32</v>
      </c>
      <c r="Q1596">
        <v>1000</v>
      </c>
      <c r="W1596">
        <v>0</v>
      </c>
      <c r="X1596">
        <v>-437906794</v>
      </c>
      <c r="Y1596">
        <v>6.0000000000000001E-3</v>
      </c>
      <c r="AA1596">
        <v>9040.01</v>
      </c>
      <c r="AB1596">
        <v>0</v>
      </c>
      <c r="AC1596">
        <v>0</v>
      </c>
      <c r="AD1596">
        <v>0</v>
      </c>
      <c r="AE1596">
        <v>9040.01</v>
      </c>
      <c r="AF1596">
        <v>0</v>
      </c>
      <c r="AG1596">
        <v>0</v>
      </c>
      <c r="AH1596">
        <v>0</v>
      </c>
      <c r="AI1596">
        <v>1</v>
      </c>
      <c r="AJ1596">
        <v>1</v>
      </c>
      <c r="AK1596">
        <v>1</v>
      </c>
      <c r="AL1596">
        <v>1</v>
      </c>
      <c r="AN1596">
        <v>0</v>
      </c>
      <c r="AO1596">
        <v>1</v>
      </c>
      <c r="AP1596">
        <v>0</v>
      </c>
      <c r="AQ1596">
        <v>0</v>
      </c>
      <c r="AR1596">
        <v>0</v>
      </c>
      <c r="AS1596" t="s">
        <v>3</v>
      </c>
      <c r="AT1596">
        <v>6.0000000000000001E-3</v>
      </c>
      <c r="AU1596" t="s">
        <v>3</v>
      </c>
      <c r="AV1596">
        <v>0</v>
      </c>
      <c r="AW1596">
        <v>2</v>
      </c>
      <c r="AX1596">
        <v>33361548</v>
      </c>
      <c r="AY1596">
        <v>1</v>
      </c>
      <c r="AZ1596">
        <v>0</v>
      </c>
      <c r="BA1596">
        <v>1988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CX1596">
        <f>Y1596*Source!I1466</f>
        <v>1.884E-4</v>
      </c>
      <c r="CY1596">
        <f>AA1596</f>
        <v>9040.01</v>
      </c>
      <c r="CZ1596">
        <f>AE1596</f>
        <v>9040.01</v>
      </c>
      <c r="DA1596">
        <f>AI1596</f>
        <v>1</v>
      </c>
      <c r="DB1596">
        <f>ROUND(ROUND(AT1596*CZ1596,2),2)</f>
        <v>54.24</v>
      </c>
      <c r="DC1596">
        <f>ROUND(ROUND(AT1596*AG1596,2),2)</f>
        <v>0</v>
      </c>
    </row>
    <row r="1597" spans="1:107">
      <c r="A1597">
        <f>ROW(Source!A1466)</f>
        <v>1466</v>
      </c>
      <c r="B1597">
        <v>33304975</v>
      </c>
      <c r="C1597">
        <v>33361527</v>
      </c>
      <c r="D1597">
        <v>31181610</v>
      </c>
      <c r="E1597">
        <v>1</v>
      </c>
      <c r="F1597">
        <v>1</v>
      </c>
      <c r="G1597">
        <v>1</v>
      </c>
      <c r="H1597">
        <v>3</v>
      </c>
      <c r="I1597" t="s">
        <v>847</v>
      </c>
      <c r="J1597" t="s">
        <v>848</v>
      </c>
      <c r="K1597" t="s">
        <v>849</v>
      </c>
      <c r="L1597">
        <v>1346</v>
      </c>
      <c r="N1597">
        <v>1009</v>
      </c>
      <c r="O1597" t="s">
        <v>78</v>
      </c>
      <c r="P1597" t="s">
        <v>78</v>
      </c>
      <c r="Q1597">
        <v>1</v>
      </c>
      <c r="W1597">
        <v>0</v>
      </c>
      <c r="X1597">
        <v>-731615568</v>
      </c>
      <c r="Y1597">
        <v>9.09</v>
      </c>
      <c r="AA1597">
        <v>23.09</v>
      </c>
      <c r="AB1597">
        <v>0</v>
      </c>
      <c r="AC1597">
        <v>0</v>
      </c>
      <c r="AD1597">
        <v>0</v>
      </c>
      <c r="AE1597">
        <v>23.09</v>
      </c>
      <c r="AF1597">
        <v>0</v>
      </c>
      <c r="AG1597">
        <v>0</v>
      </c>
      <c r="AH1597">
        <v>0</v>
      </c>
      <c r="AI1597">
        <v>1</v>
      </c>
      <c r="AJ1597">
        <v>1</v>
      </c>
      <c r="AK1597">
        <v>1</v>
      </c>
      <c r="AL1597">
        <v>1</v>
      </c>
      <c r="AN1597">
        <v>0</v>
      </c>
      <c r="AO1597">
        <v>1</v>
      </c>
      <c r="AP1597">
        <v>0</v>
      </c>
      <c r="AQ1597">
        <v>0</v>
      </c>
      <c r="AR1597">
        <v>0</v>
      </c>
      <c r="AS1597" t="s">
        <v>3</v>
      </c>
      <c r="AT1597">
        <v>9.09</v>
      </c>
      <c r="AU1597" t="s">
        <v>3</v>
      </c>
      <c r="AV1597">
        <v>0</v>
      </c>
      <c r="AW1597">
        <v>2</v>
      </c>
      <c r="AX1597">
        <v>33361549</v>
      </c>
      <c r="AY1597">
        <v>1</v>
      </c>
      <c r="AZ1597">
        <v>0</v>
      </c>
      <c r="BA1597">
        <v>1989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CX1597">
        <f>Y1597*Source!I1466</f>
        <v>0.28542599999999996</v>
      </c>
      <c r="CY1597">
        <f>AA1597</f>
        <v>23.09</v>
      </c>
      <c r="CZ1597">
        <f>AE1597</f>
        <v>23.09</v>
      </c>
      <c r="DA1597">
        <f>AI1597</f>
        <v>1</v>
      </c>
      <c r="DB1597">
        <f>ROUND(ROUND(AT1597*CZ1597,2),2)</f>
        <v>209.89</v>
      </c>
      <c r="DC1597">
        <f>ROUND(ROUND(AT1597*AG1597,2),2)</f>
        <v>0</v>
      </c>
    </row>
    <row r="1598" spans="1:107">
      <c r="A1598">
        <f>ROW(Source!A1467)</f>
        <v>1467</v>
      </c>
      <c r="B1598">
        <v>33304960</v>
      </c>
      <c r="C1598">
        <v>33361527</v>
      </c>
      <c r="D1598">
        <v>31172061</v>
      </c>
      <c r="E1598">
        <v>1</v>
      </c>
      <c r="F1598">
        <v>1</v>
      </c>
      <c r="G1598">
        <v>1</v>
      </c>
      <c r="H1598">
        <v>1</v>
      </c>
      <c r="I1598" t="s">
        <v>850</v>
      </c>
      <c r="J1598" t="s">
        <v>3</v>
      </c>
      <c r="K1598" t="s">
        <v>851</v>
      </c>
      <c r="L1598">
        <v>1191</v>
      </c>
      <c r="N1598">
        <v>1013</v>
      </c>
      <c r="O1598" t="s">
        <v>831</v>
      </c>
      <c r="P1598" t="s">
        <v>831</v>
      </c>
      <c r="Q1598">
        <v>1</v>
      </c>
      <c r="W1598">
        <v>0</v>
      </c>
      <c r="X1598">
        <v>-784637506</v>
      </c>
      <c r="Y1598">
        <v>111.61439999999999</v>
      </c>
      <c r="AA1598">
        <v>0</v>
      </c>
      <c r="AB1598">
        <v>0</v>
      </c>
      <c r="AC1598">
        <v>0</v>
      </c>
      <c r="AD1598">
        <v>8.74</v>
      </c>
      <c r="AE1598">
        <v>0</v>
      </c>
      <c r="AF1598">
        <v>0</v>
      </c>
      <c r="AG1598">
        <v>0</v>
      </c>
      <c r="AH1598">
        <v>8.74</v>
      </c>
      <c r="AI1598">
        <v>1</v>
      </c>
      <c r="AJ1598">
        <v>1</v>
      </c>
      <c r="AK1598">
        <v>1</v>
      </c>
      <c r="AL1598">
        <v>1</v>
      </c>
      <c r="AN1598">
        <v>0</v>
      </c>
      <c r="AO1598">
        <v>1</v>
      </c>
      <c r="AP1598">
        <v>1</v>
      </c>
      <c r="AQ1598">
        <v>0</v>
      </c>
      <c r="AR1598">
        <v>0</v>
      </c>
      <c r="AS1598" t="s">
        <v>3</v>
      </c>
      <c r="AT1598">
        <v>80.88</v>
      </c>
      <c r="AU1598" t="s">
        <v>22</v>
      </c>
      <c r="AV1598">
        <v>1</v>
      </c>
      <c r="AW1598">
        <v>2</v>
      </c>
      <c r="AX1598">
        <v>33361539</v>
      </c>
      <c r="AY1598">
        <v>1</v>
      </c>
      <c r="AZ1598">
        <v>0</v>
      </c>
      <c r="BA1598">
        <v>1995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CX1598">
        <f>Y1598*Source!I1467</f>
        <v>3.5046921599999994</v>
      </c>
      <c r="CY1598">
        <f>AD1598</f>
        <v>8.74</v>
      </c>
      <c r="CZ1598">
        <f>AH1598</f>
        <v>8.74</v>
      </c>
      <c r="DA1598">
        <f>AL1598</f>
        <v>1</v>
      </c>
      <c r="DB1598">
        <f>ROUND(((ROUND(AT1598*CZ1598,2)*1.2)*1.15),2)</f>
        <v>975.51</v>
      </c>
      <c r="DC1598">
        <f>ROUND(((ROUND(AT1598*AG1598,2)*1.2)*1.15),2)</f>
        <v>0</v>
      </c>
    </row>
    <row r="1599" spans="1:107">
      <c r="A1599">
        <f>ROW(Source!A1467)</f>
        <v>1467</v>
      </c>
      <c r="B1599">
        <v>33304960</v>
      </c>
      <c r="C1599">
        <v>33361527</v>
      </c>
      <c r="D1599">
        <v>31172011</v>
      </c>
      <c r="E1599">
        <v>1</v>
      </c>
      <c r="F1599">
        <v>1</v>
      </c>
      <c r="G1599">
        <v>1</v>
      </c>
      <c r="H1599">
        <v>1</v>
      </c>
      <c r="I1599" t="s">
        <v>832</v>
      </c>
      <c r="J1599" t="s">
        <v>3</v>
      </c>
      <c r="K1599" t="s">
        <v>833</v>
      </c>
      <c r="L1599">
        <v>1191</v>
      </c>
      <c r="N1599">
        <v>1013</v>
      </c>
      <c r="O1599" t="s">
        <v>831</v>
      </c>
      <c r="P1599" t="s">
        <v>831</v>
      </c>
      <c r="Q1599">
        <v>1</v>
      </c>
      <c r="W1599">
        <v>0</v>
      </c>
      <c r="X1599">
        <v>-1417349443</v>
      </c>
      <c r="Y1599">
        <v>0.69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1</v>
      </c>
      <c r="AJ1599">
        <v>1</v>
      </c>
      <c r="AK1599">
        <v>1</v>
      </c>
      <c r="AL1599">
        <v>1</v>
      </c>
      <c r="AN1599">
        <v>0</v>
      </c>
      <c r="AO1599">
        <v>1</v>
      </c>
      <c r="AP1599">
        <v>0</v>
      </c>
      <c r="AQ1599">
        <v>0</v>
      </c>
      <c r="AR1599">
        <v>0</v>
      </c>
      <c r="AS1599" t="s">
        <v>3</v>
      </c>
      <c r="AT1599">
        <v>0.69</v>
      </c>
      <c r="AU1599" t="s">
        <v>3</v>
      </c>
      <c r="AV1599">
        <v>2</v>
      </c>
      <c r="AW1599">
        <v>2</v>
      </c>
      <c r="AX1599">
        <v>33361540</v>
      </c>
      <c r="AY1599">
        <v>1</v>
      </c>
      <c r="AZ1599">
        <v>2048</v>
      </c>
      <c r="BA1599">
        <v>1996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CX1599">
        <f>Y1599*Source!I1467</f>
        <v>2.1665999999999998E-2</v>
      </c>
      <c r="CY1599">
        <f>AD1599</f>
        <v>0</v>
      </c>
      <c r="CZ1599">
        <f>AH1599</f>
        <v>0</v>
      </c>
      <c r="DA1599">
        <f>AL1599</f>
        <v>1</v>
      </c>
      <c r="DB1599">
        <f>ROUND(ROUND(AT1599*CZ1599,2),2)</f>
        <v>0</v>
      </c>
      <c r="DC1599">
        <f>ROUND(ROUND(AT1599*AG1599,2),2)</f>
        <v>0</v>
      </c>
    </row>
    <row r="1600" spans="1:107">
      <c r="A1600">
        <f>ROW(Source!A1467)</f>
        <v>1467</v>
      </c>
      <c r="B1600">
        <v>33304960</v>
      </c>
      <c r="C1600">
        <v>33361527</v>
      </c>
      <c r="D1600">
        <v>31258491</v>
      </c>
      <c r="E1600">
        <v>1</v>
      </c>
      <c r="F1600">
        <v>1</v>
      </c>
      <c r="G1600">
        <v>1</v>
      </c>
      <c r="H1600">
        <v>2</v>
      </c>
      <c r="I1600" t="s">
        <v>834</v>
      </c>
      <c r="J1600" t="s">
        <v>835</v>
      </c>
      <c r="K1600" t="s">
        <v>836</v>
      </c>
      <c r="L1600">
        <v>1368</v>
      </c>
      <c r="N1600">
        <v>1011</v>
      </c>
      <c r="O1600" t="s">
        <v>837</v>
      </c>
      <c r="P1600" t="s">
        <v>837</v>
      </c>
      <c r="Q1600">
        <v>1</v>
      </c>
      <c r="W1600">
        <v>0</v>
      </c>
      <c r="X1600">
        <v>-1718674368</v>
      </c>
      <c r="Y1600">
        <v>0.42000000000000004</v>
      </c>
      <c r="AA1600">
        <v>0</v>
      </c>
      <c r="AB1600">
        <v>111.99</v>
      </c>
      <c r="AC1600">
        <v>13.5</v>
      </c>
      <c r="AD1600">
        <v>0</v>
      </c>
      <c r="AE1600">
        <v>0</v>
      </c>
      <c r="AF1600">
        <v>111.99</v>
      </c>
      <c r="AG1600">
        <v>13.5</v>
      </c>
      <c r="AH1600">
        <v>0</v>
      </c>
      <c r="AI1600">
        <v>1</v>
      </c>
      <c r="AJ1600">
        <v>1</v>
      </c>
      <c r="AK1600">
        <v>1</v>
      </c>
      <c r="AL1600">
        <v>1</v>
      </c>
      <c r="AN1600">
        <v>0</v>
      </c>
      <c r="AO1600">
        <v>1</v>
      </c>
      <c r="AP1600">
        <v>1</v>
      </c>
      <c r="AQ1600">
        <v>0</v>
      </c>
      <c r="AR1600">
        <v>0</v>
      </c>
      <c r="AS1600" t="s">
        <v>3</v>
      </c>
      <c r="AT1600">
        <v>0.28000000000000003</v>
      </c>
      <c r="AU1600" t="s">
        <v>21</v>
      </c>
      <c r="AV1600">
        <v>0</v>
      </c>
      <c r="AW1600">
        <v>2</v>
      </c>
      <c r="AX1600">
        <v>33361541</v>
      </c>
      <c r="AY1600">
        <v>1</v>
      </c>
      <c r="AZ1600">
        <v>0</v>
      </c>
      <c r="BA1600">
        <v>1997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CX1600">
        <f>Y1600*Source!I1467</f>
        <v>1.3188E-2</v>
      </c>
      <c r="CY1600">
        <f>AB1600</f>
        <v>111.99</v>
      </c>
      <c r="CZ1600">
        <f>AF1600</f>
        <v>111.99</v>
      </c>
      <c r="DA1600">
        <f>AJ1600</f>
        <v>1</v>
      </c>
      <c r="DB1600">
        <f>ROUND(((ROUND(AT1600*CZ1600,2)*1.2)*1.25),2)</f>
        <v>47.04</v>
      </c>
      <c r="DC1600">
        <f>ROUND(((ROUND(AT1600*AG1600,2)*1.2)*1.25),2)</f>
        <v>5.67</v>
      </c>
    </row>
    <row r="1601" spans="1:107">
      <c r="A1601">
        <f>ROW(Source!A1467)</f>
        <v>1467</v>
      </c>
      <c r="B1601">
        <v>33304960</v>
      </c>
      <c r="C1601">
        <v>33361527</v>
      </c>
      <c r="D1601">
        <v>31258691</v>
      </c>
      <c r="E1601">
        <v>1</v>
      </c>
      <c r="F1601">
        <v>1</v>
      </c>
      <c r="G1601">
        <v>1</v>
      </c>
      <c r="H1601">
        <v>2</v>
      </c>
      <c r="I1601" t="s">
        <v>838</v>
      </c>
      <c r="J1601" t="s">
        <v>839</v>
      </c>
      <c r="K1601" t="s">
        <v>840</v>
      </c>
      <c r="L1601">
        <v>1368</v>
      </c>
      <c r="N1601">
        <v>1011</v>
      </c>
      <c r="O1601" t="s">
        <v>837</v>
      </c>
      <c r="P1601" t="s">
        <v>837</v>
      </c>
      <c r="Q1601">
        <v>1</v>
      </c>
      <c r="W1601">
        <v>0</v>
      </c>
      <c r="X1601">
        <v>1373224040</v>
      </c>
      <c r="Y1601">
        <v>15.075000000000001</v>
      </c>
      <c r="AA1601">
        <v>0</v>
      </c>
      <c r="AB1601">
        <v>3.12</v>
      </c>
      <c r="AC1601">
        <v>0</v>
      </c>
      <c r="AD1601">
        <v>0</v>
      </c>
      <c r="AE1601">
        <v>0</v>
      </c>
      <c r="AF1601">
        <v>3.12</v>
      </c>
      <c r="AG1601">
        <v>0</v>
      </c>
      <c r="AH1601">
        <v>0</v>
      </c>
      <c r="AI1601">
        <v>1</v>
      </c>
      <c r="AJ1601">
        <v>1</v>
      </c>
      <c r="AK1601">
        <v>1</v>
      </c>
      <c r="AL1601">
        <v>1</v>
      </c>
      <c r="AN1601">
        <v>0</v>
      </c>
      <c r="AO1601">
        <v>1</v>
      </c>
      <c r="AP1601">
        <v>1</v>
      </c>
      <c r="AQ1601">
        <v>0</v>
      </c>
      <c r="AR1601">
        <v>0</v>
      </c>
      <c r="AS1601" t="s">
        <v>3</v>
      </c>
      <c r="AT1601">
        <v>10.050000000000001</v>
      </c>
      <c r="AU1601" t="s">
        <v>21</v>
      </c>
      <c r="AV1601">
        <v>0</v>
      </c>
      <c r="AW1601">
        <v>2</v>
      </c>
      <c r="AX1601">
        <v>33361542</v>
      </c>
      <c r="AY1601">
        <v>1</v>
      </c>
      <c r="AZ1601">
        <v>0</v>
      </c>
      <c r="BA1601">
        <v>1998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CX1601">
        <f>Y1601*Source!I1467</f>
        <v>0.47335499999999997</v>
      </c>
      <c r="CY1601">
        <f>AB1601</f>
        <v>3.12</v>
      </c>
      <c r="CZ1601">
        <f>AF1601</f>
        <v>3.12</v>
      </c>
      <c r="DA1601">
        <f>AJ1601</f>
        <v>1</v>
      </c>
      <c r="DB1601">
        <f>ROUND(((ROUND(AT1601*CZ1601,2)*1.2)*1.25),2)</f>
        <v>47.04</v>
      </c>
      <c r="DC1601">
        <f>ROUND(((ROUND(AT1601*AG1601,2)*1.2)*1.25),2)</f>
        <v>0</v>
      </c>
    </row>
    <row r="1602" spans="1:107">
      <c r="A1602">
        <f>ROW(Source!A1467)</f>
        <v>1467</v>
      </c>
      <c r="B1602">
        <v>33304960</v>
      </c>
      <c r="C1602">
        <v>33361527</v>
      </c>
      <c r="D1602">
        <v>31258646</v>
      </c>
      <c r="E1602">
        <v>1</v>
      </c>
      <c r="F1602">
        <v>1</v>
      </c>
      <c r="G1602">
        <v>1</v>
      </c>
      <c r="H1602">
        <v>2</v>
      </c>
      <c r="I1602" t="s">
        <v>866</v>
      </c>
      <c r="J1602" t="s">
        <v>867</v>
      </c>
      <c r="K1602" t="s">
        <v>868</v>
      </c>
      <c r="L1602">
        <v>1368</v>
      </c>
      <c r="N1602">
        <v>1011</v>
      </c>
      <c r="O1602" t="s">
        <v>837</v>
      </c>
      <c r="P1602" t="s">
        <v>837</v>
      </c>
      <c r="Q1602">
        <v>1</v>
      </c>
      <c r="W1602">
        <v>0</v>
      </c>
      <c r="X1602">
        <v>-1985289705</v>
      </c>
      <c r="Y1602">
        <v>0.22499999999999998</v>
      </c>
      <c r="AA1602">
        <v>0</v>
      </c>
      <c r="AB1602">
        <v>6.66</v>
      </c>
      <c r="AC1602">
        <v>0</v>
      </c>
      <c r="AD1602">
        <v>0</v>
      </c>
      <c r="AE1602">
        <v>0</v>
      </c>
      <c r="AF1602">
        <v>6.66</v>
      </c>
      <c r="AG1602">
        <v>0</v>
      </c>
      <c r="AH1602">
        <v>0</v>
      </c>
      <c r="AI1602">
        <v>1</v>
      </c>
      <c r="AJ1602">
        <v>1</v>
      </c>
      <c r="AK1602">
        <v>1</v>
      </c>
      <c r="AL1602">
        <v>1</v>
      </c>
      <c r="AN1602">
        <v>0</v>
      </c>
      <c r="AO1602">
        <v>1</v>
      </c>
      <c r="AP1602">
        <v>1</v>
      </c>
      <c r="AQ1602">
        <v>0</v>
      </c>
      <c r="AR1602">
        <v>0</v>
      </c>
      <c r="AS1602" t="s">
        <v>3</v>
      </c>
      <c r="AT1602">
        <v>0.15</v>
      </c>
      <c r="AU1602" t="s">
        <v>21</v>
      </c>
      <c r="AV1602">
        <v>0</v>
      </c>
      <c r="AW1602">
        <v>2</v>
      </c>
      <c r="AX1602">
        <v>33361543</v>
      </c>
      <c r="AY1602">
        <v>1</v>
      </c>
      <c r="AZ1602">
        <v>0</v>
      </c>
      <c r="BA1602">
        <v>1999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CX1602">
        <f>Y1602*Source!I1467</f>
        <v>7.0649999999999984E-3</v>
      </c>
      <c r="CY1602">
        <f>AB1602</f>
        <v>6.66</v>
      </c>
      <c r="CZ1602">
        <f>AF1602</f>
        <v>6.66</v>
      </c>
      <c r="DA1602">
        <f>AJ1602</f>
        <v>1</v>
      </c>
      <c r="DB1602">
        <f>ROUND(((ROUND(AT1602*CZ1602,2)*1.2)*1.25),2)</f>
        <v>1.5</v>
      </c>
      <c r="DC1602">
        <f>ROUND(((ROUND(AT1602*AG1602,2)*1.2)*1.25),2)</f>
        <v>0</v>
      </c>
    </row>
    <row r="1603" spans="1:107">
      <c r="A1603">
        <f>ROW(Source!A1467)</f>
        <v>1467</v>
      </c>
      <c r="B1603">
        <v>33304960</v>
      </c>
      <c r="C1603">
        <v>33361527</v>
      </c>
      <c r="D1603">
        <v>31259879</v>
      </c>
      <c r="E1603">
        <v>1</v>
      </c>
      <c r="F1603">
        <v>1</v>
      </c>
      <c r="G1603">
        <v>1</v>
      </c>
      <c r="H1603">
        <v>2</v>
      </c>
      <c r="I1603" t="s">
        <v>841</v>
      </c>
      <c r="J1603" t="s">
        <v>842</v>
      </c>
      <c r="K1603" t="s">
        <v>843</v>
      </c>
      <c r="L1603">
        <v>1368</v>
      </c>
      <c r="N1603">
        <v>1011</v>
      </c>
      <c r="O1603" t="s">
        <v>837</v>
      </c>
      <c r="P1603" t="s">
        <v>837</v>
      </c>
      <c r="Q1603">
        <v>1</v>
      </c>
      <c r="W1603">
        <v>0</v>
      </c>
      <c r="X1603">
        <v>1372534845</v>
      </c>
      <c r="Y1603">
        <v>0.61499999999999988</v>
      </c>
      <c r="AA1603">
        <v>0</v>
      </c>
      <c r="AB1603">
        <v>65.709999999999994</v>
      </c>
      <c r="AC1603">
        <v>11.6</v>
      </c>
      <c r="AD1603">
        <v>0</v>
      </c>
      <c r="AE1603">
        <v>0</v>
      </c>
      <c r="AF1603">
        <v>65.709999999999994</v>
      </c>
      <c r="AG1603">
        <v>11.6</v>
      </c>
      <c r="AH1603">
        <v>0</v>
      </c>
      <c r="AI1603">
        <v>1</v>
      </c>
      <c r="AJ1603">
        <v>1</v>
      </c>
      <c r="AK1603">
        <v>1</v>
      </c>
      <c r="AL1603">
        <v>1</v>
      </c>
      <c r="AN1603">
        <v>0</v>
      </c>
      <c r="AO1603">
        <v>1</v>
      </c>
      <c r="AP1603">
        <v>1</v>
      </c>
      <c r="AQ1603">
        <v>0</v>
      </c>
      <c r="AR1603">
        <v>0</v>
      </c>
      <c r="AS1603" t="s">
        <v>3</v>
      </c>
      <c r="AT1603">
        <v>0.41</v>
      </c>
      <c r="AU1603" t="s">
        <v>21</v>
      </c>
      <c r="AV1603">
        <v>0</v>
      </c>
      <c r="AW1603">
        <v>2</v>
      </c>
      <c r="AX1603">
        <v>33361544</v>
      </c>
      <c r="AY1603">
        <v>1</v>
      </c>
      <c r="AZ1603">
        <v>0</v>
      </c>
      <c r="BA1603">
        <v>2000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CX1603">
        <f>Y1603*Source!I1467</f>
        <v>1.9310999999999995E-2</v>
      </c>
      <c r="CY1603">
        <f>AB1603</f>
        <v>65.709999999999994</v>
      </c>
      <c r="CZ1603">
        <f>AF1603</f>
        <v>65.709999999999994</v>
      </c>
      <c r="DA1603">
        <f>AJ1603</f>
        <v>1</v>
      </c>
      <c r="DB1603">
        <f>ROUND(((ROUND(AT1603*CZ1603,2)*1.2)*1.25),2)</f>
        <v>40.409999999999997</v>
      </c>
      <c r="DC1603">
        <f>ROUND(((ROUND(AT1603*AG1603,2)*1.2)*1.25),2)</f>
        <v>7.14</v>
      </c>
    </row>
    <row r="1604" spans="1:107">
      <c r="A1604">
        <f>ROW(Source!A1467)</f>
        <v>1467</v>
      </c>
      <c r="B1604">
        <v>33304960</v>
      </c>
      <c r="C1604">
        <v>33361527</v>
      </c>
      <c r="D1604">
        <v>31260100</v>
      </c>
      <c r="E1604">
        <v>1</v>
      </c>
      <c r="F1604">
        <v>1</v>
      </c>
      <c r="G1604">
        <v>1</v>
      </c>
      <c r="H1604">
        <v>2</v>
      </c>
      <c r="I1604" t="s">
        <v>858</v>
      </c>
      <c r="J1604" t="s">
        <v>859</v>
      </c>
      <c r="K1604" t="s">
        <v>860</v>
      </c>
      <c r="L1604">
        <v>1368</v>
      </c>
      <c r="N1604">
        <v>1011</v>
      </c>
      <c r="O1604" t="s">
        <v>837</v>
      </c>
      <c r="P1604" t="s">
        <v>837</v>
      </c>
      <c r="Q1604">
        <v>1</v>
      </c>
      <c r="W1604">
        <v>0</v>
      </c>
      <c r="X1604">
        <v>-353815937</v>
      </c>
      <c r="Y1604">
        <v>1.9650000000000001</v>
      </c>
      <c r="AA1604">
        <v>0</v>
      </c>
      <c r="AB1604">
        <v>8.1</v>
      </c>
      <c r="AC1604">
        <v>0</v>
      </c>
      <c r="AD1604">
        <v>0</v>
      </c>
      <c r="AE1604">
        <v>0</v>
      </c>
      <c r="AF1604">
        <v>8.1</v>
      </c>
      <c r="AG1604">
        <v>0</v>
      </c>
      <c r="AH1604">
        <v>0</v>
      </c>
      <c r="AI1604">
        <v>1</v>
      </c>
      <c r="AJ1604">
        <v>1</v>
      </c>
      <c r="AK1604">
        <v>1</v>
      </c>
      <c r="AL1604">
        <v>1</v>
      </c>
      <c r="AN1604">
        <v>0</v>
      </c>
      <c r="AO1604">
        <v>1</v>
      </c>
      <c r="AP1604">
        <v>1</v>
      </c>
      <c r="AQ1604">
        <v>0</v>
      </c>
      <c r="AR1604">
        <v>0</v>
      </c>
      <c r="AS1604" t="s">
        <v>3</v>
      </c>
      <c r="AT1604">
        <v>1.31</v>
      </c>
      <c r="AU1604" t="s">
        <v>21</v>
      </c>
      <c r="AV1604">
        <v>0</v>
      </c>
      <c r="AW1604">
        <v>2</v>
      </c>
      <c r="AX1604">
        <v>33361545</v>
      </c>
      <c r="AY1604">
        <v>1</v>
      </c>
      <c r="AZ1604">
        <v>0</v>
      </c>
      <c r="BA1604">
        <v>2001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CX1604">
        <f>Y1604*Source!I1467</f>
        <v>6.1700999999999999E-2</v>
      </c>
      <c r="CY1604">
        <f>AB1604</f>
        <v>8.1</v>
      </c>
      <c r="CZ1604">
        <f>AF1604</f>
        <v>8.1</v>
      </c>
      <c r="DA1604">
        <f>AJ1604</f>
        <v>1</v>
      </c>
      <c r="DB1604">
        <f>ROUND(((ROUND(AT1604*CZ1604,2)*1.2)*1.25),2)</f>
        <v>15.92</v>
      </c>
      <c r="DC1604">
        <f>ROUND(((ROUND(AT1604*AG1604,2)*1.2)*1.25),2)</f>
        <v>0</v>
      </c>
    </row>
    <row r="1605" spans="1:107">
      <c r="A1605">
        <f>ROW(Source!A1467)</f>
        <v>1467</v>
      </c>
      <c r="B1605">
        <v>33304960</v>
      </c>
      <c r="C1605">
        <v>33361527</v>
      </c>
      <c r="D1605">
        <v>31178369</v>
      </c>
      <c r="E1605">
        <v>1</v>
      </c>
      <c r="F1605">
        <v>1</v>
      </c>
      <c r="G1605">
        <v>1</v>
      </c>
      <c r="H1605">
        <v>3</v>
      </c>
      <c r="I1605" t="s">
        <v>915</v>
      </c>
      <c r="J1605" t="s">
        <v>916</v>
      </c>
      <c r="K1605" t="s">
        <v>917</v>
      </c>
      <c r="L1605">
        <v>1346</v>
      </c>
      <c r="N1605">
        <v>1009</v>
      </c>
      <c r="O1605" t="s">
        <v>78</v>
      </c>
      <c r="P1605" t="s">
        <v>78</v>
      </c>
      <c r="Q1605">
        <v>1</v>
      </c>
      <c r="W1605">
        <v>0</v>
      </c>
      <c r="X1605">
        <v>1730218770</v>
      </c>
      <c r="Y1605">
        <v>7.95</v>
      </c>
      <c r="AA1605">
        <v>39.020000000000003</v>
      </c>
      <c r="AB1605">
        <v>0</v>
      </c>
      <c r="AC1605">
        <v>0</v>
      </c>
      <c r="AD1605">
        <v>0</v>
      </c>
      <c r="AE1605">
        <v>39.020000000000003</v>
      </c>
      <c r="AF1605">
        <v>0</v>
      </c>
      <c r="AG1605">
        <v>0</v>
      </c>
      <c r="AH1605">
        <v>0</v>
      </c>
      <c r="AI1605">
        <v>1</v>
      </c>
      <c r="AJ1605">
        <v>1</v>
      </c>
      <c r="AK1605">
        <v>1</v>
      </c>
      <c r="AL1605">
        <v>1</v>
      </c>
      <c r="AN1605">
        <v>0</v>
      </c>
      <c r="AO1605">
        <v>1</v>
      </c>
      <c r="AP1605">
        <v>0</v>
      </c>
      <c r="AQ1605">
        <v>0</v>
      </c>
      <c r="AR1605">
        <v>0</v>
      </c>
      <c r="AS1605" t="s">
        <v>3</v>
      </c>
      <c r="AT1605">
        <v>7.95</v>
      </c>
      <c r="AU1605" t="s">
        <v>3</v>
      </c>
      <c r="AV1605">
        <v>0</v>
      </c>
      <c r="AW1605">
        <v>2</v>
      </c>
      <c r="AX1605">
        <v>33361546</v>
      </c>
      <c r="AY1605">
        <v>1</v>
      </c>
      <c r="AZ1605">
        <v>0</v>
      </c>
      <c r="BA1605">
        <v>2002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CX1605">
        <f>Y1605*Source!I1467</f>
        <v>0.24962999999999999</v>
      </c>
      <c r="CY1605">
        <f>AA1605</f>
        <v>39.020000000000003</v>
      </c>
      <c r="CZ1605">
        <f>AE1605</f>
        <v>39.020000000000003</v>
      </c>
      <c r="DA1605">
        <f>AI1605</f>
        <v>1</v>
      </c>
      <c r="DB1605">
        <f>ROUND(ROUND(AT1605*CZ1605,2),2)</f>
        <v>310.20999999999998</v>
      </c>
      <c r="DC1605">
        <f>ROUND(ROUND(AT1605*AG1605,2),2)</f>
        <v>0</v>
      </c>
    </row>
    <row r="1606" spans="1:107">
      <c r="A1606">
        <f>ROW(Source!A1467)</f>
        <v>1467</v>
      </c>
      <c r="B1606">
        <v>33304960</v>
      </c>
      <c r="C1606">
        <v>33361527</v>
      </c>
      <c r="D1606">
        <v>31179550</v>
      </c>
      <c r="E1606">
        <v>1</v>
      </c>
      <c r="F1606">
        <v>1</v>
      </c>
      <c r="G1606">
        <v>1</v>
      </c>
      <c r="H1606">
        <v>3</v>
      </c>
      <c r="I1606" t="s">
        <v>861</v>
      </c>
      <c r="J1606" t="s">
        <v>862</v>
      </c>
      <c r="K1606" t="s">
        <v>863</v>
      </c>
      <c r="L1606">
        <v>1348</v>
      </c>
      <c r="N1606">
        <v>1009</v>
      </c>
      <c r="O1606" t="s">
        <v>32</v>
      </c>
      <c r="P1606" t="s">
        <v>32</v>
      </c>
      <c r="Q1606">
        <v>1000</v>
      </c>
      <c r="W1606">
        <v>0</v>
      </c>
      <c r="X1606">
        <v>-1068056325</v>
      </c>
      <c r="Y1606">
        <v>3.3E-4</v>
      </c>
      <c r="AA1606">
        <v>10362</v>
      </c>
      <c r="AB1606">
        <v>0</v>
      </c>
      <c r="AC1606">
        <v>0</v>
      </c>
      <c r="AD1606">
        <v>0</v>
      </c>
      <c r="AE1606">
        <v>10362</v>
      </c>
      <c r="AF1606">
        <v>0</v>
      </c>
      <c r="AG1606">
        <v>0</v>
      </c>
      <c r="AH1606">
        <v>0</v>
      </c>
      <c r="AI1606">
        <v>1</v>
      </c>
      <c r="AJ1606">
        <v>1</v>
      </c>
      <c r="AK1606">
        <v>1</v>
      </c>
      <c r="AL1606">
        <v>1</v>
      </c>
      <c r="AN1606">
        <v>0</v>
      </c>
      <c r="AO1606">
        <v>1</v>
      </c>
      <c r="AP1606">
        <v>0</v>
      </c>
      <c r="AQ1606">
        <v>0</v>
      </c>
      <c r="AR1606">
        <v>0</v>
      </c>
      <c r="AS1606" t="s">
        <v>3</v>
      </c>
      <c r="AT1606">
        <v>3.3E-4</v>
      </c>
      <c r="AU1606" t="s">
        <v>3</v>
      </c>
      <c r="AV1606">
        <v>0</v>
      </c>
      <c r="AW1606">
        <v>2</v>
      </c>
      <c r="AX1606">
        <v>33361547</v>
      </c>
      <c r="AY1606">
        <v>1</v>
      </c>
      <c r="AZ1606">
        <v>0</v>
      </c>
      <c r="BA1606">
        <v>2003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CX1606">
        <f>Y1606*Source!I1467</f>
        <v>1.0361999999999998E-5</v>
      </c>
      <c r="CY1606">
        <f>AA1606</f>
        <v>10362</v>
      </c>
      <c r="CZ1606">
        <f>AE1606</f>
        <v>10362</v>
      </c>
      <c r="DA1606">
        <f>AI1606</f>
        <v>1</v>
      </c>
      <c r="DB1606">
        <f>ROUND(ROUND(AT1606*CZ1606,2),2)</f>
        <v>3.42</v>
      </c>
      <c r="DC1606">
        <f>ROUND(ROUND(AT1606*AG1606,2),2)</f>
        <v>0</v>
      </c>
    </row>
    <row r="1607" spans="1:107">
      <c r="A1607">
        <f>ROW(Source!A1467)</f>
        <v>1467</v>
      </c>
      <c r="B1607">
        <v>33304960</v>
      </c>
      <c r="C1607">
        <v>33361527</v>
      </c>
      <c r="D1607">
        <v>31180727</v>
      </c>
      <c r="E1607">
        <v>1</v>
      </c>
      <c r="F1607">
        <v>1</v>
      </c>
      <c r="G1607">
        <v>1</v>
      </c>
      <c r="H1607">
        <v>3</v>
      </c>
      <c r="I1607" t="s">
        <v>844</v>
      </c>
      <c r="J1607" t="s">
        <v>845</v>
      </c>
      <c r="K1607" t="s">
        <v>846</v>
      </c>
      <c r="L1607">
        <v>1348</v>
      </c>
      <c r="N1607">
        <v>1009</v>
      </c>
      <c r="O1607" t="s">
        <v>32</v>
      </c>
      <c r="P1607" t="s">
        <v>32</v>
      </c>
      <c r="Q1607">
        <v>1000</v>
      </c>
      <c r="W1607">
        <v>0</v>
      </c>
      <c r="X1607">
        <v>-437906794</v>
      </c>
      <c r="Y1607">
        <v>6.0000000000000001E-3</v>
      </c>
      <c r="AA1607">
        <v>9040.01</v>
      </c>
      <c r="AB1607">
        <v>0</v>
      </c>
      <c r="AC1607">
        <v>0</v>
      </c>
      <c r="AD1607">
        <v>0</v>
      </c>
      <c r="AE1607">
        <v>9040.01</v>
      </c>
      <c r="AF1607">
        <v>0</v>
      </c>
      <c r="AG1607">
        <v>0</v>
      </c>
      <c r="AH1607">
        <v>0</v>
      </c>
      <c r="AI1607">
        <v>1</v>
      </c>
      <c r="AJ1607">
        <v>1</v>
      </c>
      <c r="AK1607">
        <v>1</v>
      </c>
      <c r="AL1607">
        <v>1</v>
      </c>
      <c r="AN1607">
        <v>0</v>
      </c>
      <c r="AO1607">
        <v>1</v>
      </c>
      <c r="AP1607">
        <v>0</v>
      </c>
      <c r="AQ1607">
        <v>0</v>
      </c>
      <c r="AR1607">
        <v>0</v>
      </c>
      <c r="AS1607" t="s">
        <v>3</v>
      </c>
      <c r="AT1607">
        <v>6.0000000000000001E-3</v>
      </c>
      <c r="AU1607" t="s">
        <v>3</v>
      </c>
      <c r="AV1607">
        <v>0</v>
      </c>
      <c r="AW1607">
        <v>2</v>
      </c>
      <c r="AX1607">
        <v>33361548</v>
      </c>
      <c r="AY1607">
        <v>1</v>
      </c>
      <c r="AZ1607">
        <v>0</v>
      </c>
      <c r="BA1607">
        <v>2004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CX1607">
        <f>Y1607*Source!I1467</f>
        <v>1.884E-4</v>
      </c>
      <c r="CY1607">
        <f>AA1607</f>
        <v>9040.01</v>
      </c>
      <c r="CZ1607">
        <f>AE1607</f>
        <v>9040.01</v>
      </c>
      <c r="DA1607">
        <f>AI1607</f>
        <v>1</v>
      </c>
      <c r="DB1607">
        <f>ROUND(ROUND(AT1607*CZ1607,2),2)</f>
        <v>54.24</v>
      </c>
      <c r="DC1607">
        <f>ROUND(ROUND(AT1607*AG1607,2),2)</f>
        <v>0</v>
      </c>
    </row>
    <row r="1608" spans="1:107">
      <c r="A1608">
        <f>ROW(Source!A1467)</f>
        <v>1467</v>
      </c>
      <c r="B1608">
        <v>33304960</v>
      </c>
      <c r="C1608">
        <v>33361527</v>
      </c>
      <c r="D1608">
        <v>31181610</v>
      </c>
      <c r="E1608">
        <v>1</v>
      </c>
      <c r="F1608">
        <v>1</v>
      </c>
      <c r="G1608">
        <v>1</v>
      </c>
      <c r="H1608">
        <v>3</v>
      </c>
      <c r="I1608" t="s">
        <v>847</v>
      </c>
      <c r="J1608" t="s">
        <v>848</v>
      </c>
      <c r="K1608" t="s">
        <v>849</v>
      </c>
      <c r="L1608">
        <v>1346</v>
      </c>
      <c r="N1608">
        <v>1009</v>
      </c>
      <c r="O1608" t="s">
        <v>78</v>
      </c>
      <c r="P1608" t="s">
        <v>78</v>
      </c>
      <c r="Q1608">
        <v>1</v>
      </c>
      <c r="W1608">
        <v>0</v>
      </c>
      <c r="X1608">
        <v>-731615568</v>
      </c>
      <c r="Y1608">
        <v>9.09</v>
      </c>
      <c r="AA1608">
        <v>23.09</v>
      </c>
      <c r="AB1608">
        <v>0</v>
      </c>
      <c r="AC1608">
        <v>0</v>
      </c>
      <c r="AD1608">
        <v>0</v>
      </c>
      <c r="AE1608">
        <v>23.09</v>
      </c>
      <c r="AF1608">
        <v>0</v>
      </c>
      <c r="AG1608">
        <v>0</v>
      </c>
      <c r="AH1608">
        <v>0</v>
      </c>
      <c r="AI1608">
        <v>1</v>
      </c>
      <c r="AJ1608">
        <v>1</v>
      </c>
      <c r="AK1608">
        <v>1</v>
      </c>
      <c r="AL1608">
        <v>1</v>
      </c>
      <c r="AN1608">
        <v>0</v>
      </c>
      <c r="AO1608">
        <v>1</v>
      </c>
      <c r="AP1608">
        <v>0</v>
      </c>
      <c r="AQ1608">
        <v>0</v>
      </c>
      <c r="AR1608">
        <v>0</v>
      </c>
      <c r="AS1608" t="s">
        <v>3</v>
      </c>
      <c r="AT1608">
        <v>9.09</v>
      </c>
      <c r="AU1608" t="s">
        <v>3</v>
      </c>
      <c r="AV1608">
        <v>0</v>
      </c>
      <c r="AW1608">
        <v>2</v>
      </c>
      <c r="AX1608">
        <v>33361549</v>
      </c>
      <c r="AY1608">
        <v>1</v>
      </c>
      <c r="AZ1608">
        <v>0</v>
      </c>
      <c r="BA1608">
        <v>2005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CX1608">
        <f>Y1608*Source!I1467</f>
        <v>0.28542599999999996</v>
      </c>
      <c r="CY1608">
        <f>AA1608</f>
        <v>23.09</v>
      </c>
      <c r="CZ1608">
        <f>AE1608</f>
        <v>23.09</v>
      </c>
      <c r="DA1608">
        <f>AI1608</f>
        <v>1</v>
      </c>
      <c r="DB1608">
        <f>ROUND(ROUND(AT1608*CZ1608,2),2)</f>
        <v>209.89</v>
      </c>
      <c r="DC1608">
        <f>ROUND(ROUND(AT1608*AG1608,2),2)</f>
        <v>0</v>
      </c>
    </row>
    <row r="1609" spans="1:107">
      <c r="A1609">
        <f>ROW(Source!A1507)</f>
        <v>1507</v>
      </c>
      <c r="B1609">
        <v>33304975</v>
      </c>
      <c r="C1609">
        <v>33361766</v>
      </c>
      <c r="D1609">
        <v>31172061</v>
      </c>
      <c r="E1609">
        <v>1</v>
      </c>
      <c r="F1609">
        <v>1</v>
      </c>
      <c r="G1609">
        <v>1</v>
      </c>
      <c r="H1609">
        <v>1</v>
      </c>
      <c r="I1609" t="s">
        <v>850</v>
      </c>
      <c r="J1609" t="s">
        <v>3</v>
      </c>
      <c r="K1609" t="s">
        <v>851</v>
      </c>
      <c r="L1609">
        <v>1191</v>
      </c>
      <c r="N1609">
        <v>1013</v>
      </c>
      <c r="O1609" t="s">
        <v>831</v>
      </c>
      <c r="P1609" t="s">
        <v>831</v>
      </c>
      <c r="Q1609">
        <v>1</v>
      </c>
      <c r="W1609">
        <v>0</v>
      </c>
      <c r="X1609">
        <v>-784637506</v>
      </c>
      <c r="Y1609">
        <v>8.2109999999999985</v>
      </c>
      <c r="AA1609">
        <v>0</v>
      </c>
      <c r="AB1609">
        <v>0</v>
      </c>
      <c r="AC1609">
        <v>0</v>
      </c>
      <c r="AD1609">
        <v>8.74</v>
      </c>
      <c r="AE1609">
        <v>0</v>
      </c>
      <c r="AF1609">
        <v>0</v>
      </c>
      <c r="AG1609">
        <v>0</v>
      </c>
      <c r="AH1609">
        <v>8.74</v>
      </c>
      <c r="AI1609">
        <v>1</v>
      </c>
      <c r="AJ1609">
        <v>1</v>
      </c>
      <c r="AK1609">
        <v>1</v>
      </c>
      <c r="AL1609">
        <v>1</v>
      </c>
      <c r="AN1609">
        <v>0</v>
      </c>
      <c r="AO1609">
        <v>1</v>
      </c>
      <c r="AP1609">
        <v>1</v>
      </c>
      <c r="AQ1609">
        <v>0</v>
      </c>
      <c r="AR1609">
        <v>0</v>
      </c>
      <c r="AS1609" t="s">
        <v>3</v>
      </c>
      <c r="AT1609">
        <v>5.95</v>
      </c>
      <c r="AU1609" t="s">
        <v>22</v>
      </c>
      <c r="AV1609">
        <v>1</v>
      </c>
      <c r="AW1609">
        <v>2</v>
      </c>
      <c r="AX1609">
        <v>33361776</v>
      </c>
      <c r="AY1609">
        <v>1</v>
      </c>
      <c r="AZ1609">
        <v>0</v>
      </c>
      <c r="BA1609">
        <v>2011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CX1609">
        <f>Y1609*Source!I1507</f>
        <v>8.2109999999999985</v>
      </c>
      <c r="CY1609">
        <f>AD1609</f>
        <v>8.74</v>
      </c>
      <c r="CZ1609">
        <f>AH1609</f>
        <v>8.74</v>
      </c>
      <c r="DA1609">
        <f>AL1609</f>
        <v>1</v>
      </c>
      <c r="DB1609">
        <f>ROUND(((ROUND(AT1609*CZ1609,2)*1.2)*1.15),2)</f>
        <v>71.760000000000005</v>
      </c>
      <c r="DC1609">
        <f>ROUND(((ROUND(AT1609*AG1609,2)*1.2)*1.15),2)</f>
        <v>0</v>
      </c>
    </row>
    <row r="1610" spans="1:107">
      <c r="A1610">
        <f>ROW(Source!A1507)</f>
        <v>1507</v>
      </c>
      <c r="B1610">
        <v>33304975</v>
      </c>
      <c r="C1610">
        <v>33361766</v>
      </c>
      <c r="D1610">
        <v>31172011</v>
      </c>
      <c r="E1610">
        <v>1</v>
      </c>
      <c r="F1610">
        <v>1</v>
      </c>
      <c r="G1610">
        <v>1</v>
      </c>
      <c r="H1610">
        <v>1</v>
      </c>
      <c r="I1610" t="s">
        <v>832</v>
      </c>
      <c r="J1610" t="s">
        <v>3</v>
      </c>
      <c r="K1610" t="s">
        <v>833</v>
      </c>
      <c r="L1610">
        <v>1191</v>
      </c>
      <c r="N1610">
        <v>1013</v>
      </c>
      <c r="O1610" t="s">
        <v>831</v>
      </c>
      <c r="P1610" t="s">
        <v>831</v>
      </c>
      <c r="Q1610">
        <v>1</v>
      </c>
      <c r="W1610">
        <v>0</v>
      </c>
      <c r="X1610">
        <v>-1417349443</v>
      </c>
      <c r="Y1610">
        <v>0.04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1</v>
      </c>
      <c r="AJ1610">
        <v>1</v>
      </c>
      <c r="AK1610">
        <v>1</v>
      </c>
      <c r="AL1610">
        <v>1</v>
      </c>
      <c r="AN1610">
        <v>0</v>
      </c>
      <c r="AO1610">
        <v>1</v>
      </c>
      <c r="AP1610">
        <v>0</v>
      </c>
      <c r="AQ1610">
        <v>0</v>
      </c>
      <c r="AR1610">
        <v>0</v>
      </c>
      <c r="AS1610" t="s">
        <v>3</v>
      </c>
      <c r="AT1610">
        <v>0.04</v>
      </c>
      <c r="AU1610" t="s">
        <v>3</v>
      </c>
      <c r="AV1610">
        <v>2</v>
      </c>
      <c r="AW1610">
        <v>2</v>
      </c>
      <c r="AX1610">
        <v>33361777</v>
      </c>
      <c r="AY1610">
        <v>1</v>
      </c>
      <c r="AZ1610">
        <v>2048</v>
      </c>
      <c r="BA1610">
        <v>2012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CX1610">
        <f>Y1610*Source!I1507</f>
        <v>0.04</v>
      </c>
      <c r="CY1610">
        <f>AD1610</f>
        <v>0</v>
      </c>
      <c r="CZ1610">
        <f>AH1610</f>
        <v>0</v>
      </c>
      <c r="DA1610">
        <f>AL1610</f>
        <v>1</v>
      </c>
      <c r="DB1610">
        <f>ROUND(ROUND(AT1610*CZ1610,2),2)</f>
        <v>0</v>
      </c>
      <c r="DC1610">
        <f>ROUND(ROUND(AT1610*AG1610,2),2)</f>
        <v>0</v>
      </c>
    </row>
    <row r="1611" spans="1:107">
      <c r="A1611">
        <f>ROW(Source!A1507)</f>
        <v>1507</v>
      </c>
      <c r="B1611">
        <v>33304975</v>
      </c>
      <c r="C1611">
        <v>33361766</v>
      </c>
      <c r="D1611">
        <v>31258491</v>
      </c>
      <c r="E1611">
        <v>1</v>
      </c>
      <c r="F1611">
        <v>1</v>
      </c>
      <c r="G1611">
        <v>1</v>
      </c>
      <c r="H1611">
        <v>2</v>
      </c>
      <c r="I1611" t="s">
        <v>834</v>
      </c>
      <c r="J1611" t="s">
        <v>835</v>
      </c>
      <c r="K1611" t="s">
        <v>836</v>
      </c>
      <c r="L1611">
        <v>1368</v>
      </c>
      <c r="N1611">
        <v>1011</v>
      </c>
      <c r="O1611" t="s">
        <v>837</v>
      </c>
      <c r="P1611" t="s">
        <v>837</v>
      </c>
      <c r="Q1611">
        <v>1</v>
      </c>
      <c r="W1611">
        <v>0</v>
      </c>
      <c r="X1611">
        <v>-1718674368</v>
      </c>
      <c r="Y1611">
        <v>1.4999999999999999E-2</v>
      </c>
      <c r="AA1611">
        <v>0</v>
      </c>
      <c r="AB1611">
        <v>111.99</v>
      </c>
      <c r="AC1611">
        <v>13.5</v>
      </c>
      <c r="AD1611">
        <v>0</v>
      </c>
      <c r="AE1611">
        <v>0</v>
      </c>
      <c r="AF1611">
        <v>111.99</v>
      </c>
      <c r="AG1611">
        <v>13.5</v>
      </c>
      <c r="AH1611">
        <v>0</v>
      </c>
      <c r="AI1611">
        <v>1</v>
      </c>
      <c r="AJ1611">
        <v>1</v>
      </c>
      <c r="AK1611">
        <v>1</v>
      </c>
      <c r="AL1611">
        <v>1</v>
      </c>
      <c r="AN1611">
        <v>0</v>
      </c>
      <c r="AO1611">
        <v>1</v>
      </c>
      <c r="AP1611">
        <v>1</v>
      </c>
      <c r="AQ1611">
        <v>0</v>
      </c>
      <c r="AR1611">
        <v>0</v>
      </c>
      <c r="AS1611" t="s">
        <v>3</v>
      </c>
      <c r="AT1611">
        <v>0.01</v>
      </c>
      <c r="AU1611" t="s">
        <v>21</v>
      </c>
      <c r="AV1611">
        <v>0</v>
      </c>
      <c r="AW1611">
        <v>2</v>
      </c>
      <c r="AX1611">
        <v>33361778</v>
      </c>
      <c r="AY1611">
        <v>1</v>
      </c>
      <c r="AZ1611">
        <v>0</v>
      </c>
      <c r="BA1611">
        <v>2013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CX1611">
        <f>Y1611*Source!I1507</f>
        <v>1.4999999999999999E-2</v>
      </c>
      <c r="CY1611">
        <f>AB1611</f>
        <v>111.99</v>
      </c>
      <c r="CZ1611">
        <f>AF1611</f>
        <v>111.99</v>
      </c>
      <c r="DA1611">
        <f>AJ1611</f>
        <v>1</v>
      </c>
      <c r="DB1611">
        <f>ROUND(((ROUND(AT1611*CZ1611,2)*1.2)*1.25),2)</f>
        <v>1.68</v>
      </c>
      <c r="DC1611">
        <f>ROUND(((ROUND(AT1611*AG1611,2)*1.2)*1.25),2)</f>
        <v>0.21</v>
      </c>
    </row>
    <row r="1612" spans="1:107">
      <c r="A1612">
        <f>ROW(Source!A1507)</f>
        <v>1507</v>
      </c>
      <c r="B1612">
        <v>33304975</v>
      </c>
      <c r="C1612">
        <v>33361766</v>
      </c>
      <c r="D1612">
        <v>31258691</v>
      </c>
      <c r="E1612">
        <v>1</v>
      </c>
      <c r="F1612">
        <v>1</v>
      </c>
      <c r="G1612">
        <v>1</v>
      </c>
      <c r="H1612">
        <v>2</v>
      </c>
      <c r="I1612" t="s">
        <v>838</v>
      </c>
      <c r="J1612" t="s">
        <v>839</v>
      </c>
      <c r="K1612" t="s">
        <v>840</v>
      </c>
      <c r="L1612">
        <v>1368</v>
      </c>
      <c r="N1612">
        <v>1011</v>
      </c>
      <c r="O1612" t="s">
        <v>837</v>
      </c>
      <c r="P1612" t="s">
        <v>837</v>
      </c>
      <c r="Q1612">
        <v>1</v>
      </c>
      <c r="W1612">
        <v>0</v>
      </c>
      <c r="X1612">
        <v>1373224040</v>
      </c>
      <c r="Y1612">
        <v>2.04</v>
      </c>
      <c r="AA1612">
        <v>0</v>
      </c>
      <c r="AB1612">
        <v>3.12</v>
      </c>
      <c r="AC1612">
        <v>0</v>
      </c>
      <c r="AD1612">
        <v>0</v>
      </c>
      <c r="AE1612">
        <v>0</v>
      </c>
      <c r="AF1612">
        <v>3.12</v>
      </c>
      <c r="AG1612">
        <v>0</v>
      </c>
      <c r="AH1612">
        <v>0</v>
      </c>
      <c r="AI1612">
        <v>1</v>
      </c>
      <c r="AJ1612">
        <v>1</v>
      </c>
      <c r="AK1612">
        <v>1</v>
      </c>
      <c r="AL1612">
        <v>1</v>
      </c>
      <c r="AN1612">
        <v>0</v>
      </c>
      <c r="AO1612">
        <v>1</v>
      </c>
      <c r="AP1612">
        <v>1</v>
      </c>
      <c r="AQ1612">
        <v>0</v>
      </c>
      <c r="AR1612">
        <v>0</v>
      </c>
      <c r="AS1612" t="s">
        <v>3</v>
      </c>
      <c r="AT1612">
        <v>1.36</v>
      </c>
      <c r="AU1612" t="s">
        <v>21</v>
      </c>
      <c r="AV1612">
        <v>0</v>
      </c>
      <c r="AW1612">
        <v>2</v>
      </c>
      <c r="AX1612">
        <v>33361779</v>
      </c>
      <c r="AY1612">
        <v>1</v>
      </c>
      <c r="AZ1612">
        <v>0</v>
      </c>
      <c r="BA1612">
        <v>2014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CX1612">
        <f>Y1612*Source!I1507</f>
        <v>2.04</v>
      </c>
      <c r="CY1612">
        <f>AB1612</f>
        <v>3.12</v>
      </c>
      <c r="CZ1612">
        <f>AF1612</f>
        <v>3.12</v>
      </c>
      <c r="DA1612">
        <f>AJ1612</f>
        <v>1</v>
      </c>
      <c r="DB1612">
        <f>ROUND(((ROUND(AT1612*CZ1612,2)*1.2)*1.25),2)</f>
        <v>6.36</v>
      </c>
      <c r="DC1612">
        <f>ROUND(((ROUND(AT1612*AG1612,2)*1.2)*1.25),2)</f>
        <v>0</v>
      </c>
    </row>
    <row r="1613" spans="1:107">
      <c r="A1613">
        <f>ROW(Source!A1507)</f>
        <v>1507</v>
      </c>
      <c r="B1613">
        <v>33304975</v>
      </c>
      <c r="C1613">
        <v>33361766</v>
      </c>
      <c r="D1613">
        <v>31259879</v>
      </c>
      <c r="E1613">
        <v>1</v>
      </c>
      <c r="F1613">
        <v>1</v>
      </c>
      <c r="G1613">
        <v>1</v>
      </c>
      <c r="H1613">
        <v>2</v>
      </c>
      <c r="I1613" t="s">
        <v>841</v>
      </c>
      <c r="J1613" t="s">
        <v>842</v>
      </c>
      <c r="K1613" t="s">
        <v>843</v>
      </c>
      <c r="L1613">
        <v>1368</v>
      </c>
      <c r="N1613">
        <v>1011</v>
      </c>
      <c r="O1613" t="s">
        <v>837</v>
      </c>
      <c r="P1613" t="s">
        <v>837</v>
      </c>
      <c r="Q1613">
        <v>1</v>
      </c>
      <c r="W1613">
        <v>0</v>
      </c>
      <c r="X1613">
        <v>1372534845</v>
      </c>
      <c r="Y1613">
        <v>4.4999999999999998E-2</v>
      </c>
      <c r="AA1613">
        <v>0</v>
      </c>
      <c r="AB1613">
        <v>65.709999999999994</v>
      </c>
      <c r="AC1613">
        <v>11.6</v>
      </c>
      <c r="AD1613">
        <v>0</v>
      </c>
      <c r="AE1613">
        <v>0</v>
      </c>
      <c r="AF1613">
        <v>65.709999999999994</v>
      </c>
      <c r="AG1613">
        <v>11.6</v>
      </c>
      <c r="AH1613">
        <v>0</v>
      </c>
      <c r="AI1613">
        <v>1</v>
      </c>
      <c r="AJ1613">
        <v>1</v>
      </c>
      <c r="AK1613">
        <v>1</v>
      </c>
      <c r="AL1613">
        <v>1</v>
      </c>
      <c r="AN1613">
        <v>0</v>
      </c>
      <c r="AO1613">
        <v>1</v>
      </c>
      <c r="AP1613">
        <v>1</v>
      </c>
      <c r="AQ1613">
        <v>0</v>
      </c>
      <c r="AR1613">
        <v>0</v>
      </c>
      <c r="AS1613" t="s">
        <v>3</v>
      </c>
      <c r="AT1613">
        <v>0.03</v>
      </c>
      <c r="AU1613" t="s">
        <v>21</v>
      </c>
      <c r="AV1613">
        <v>0</v>
      </c>
      <c r="AW1613">
        <v>2</v>
      </c>
      <c r="AX1613">
        <v>33361780</v>
      </c>
      <c r="AY1613">
        <v>1</v>
      </c>
      <c r="AZ1613">
        <v>0</v>
      </c>
      <c r="BA1613">
        <v>2015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CX1613">
        <f>Y1613*Source!I1507</f>
        <v>4.4999999999999998E-2</v>
      </c>
      <c r="CY1613">
        <f>AB1613</f>
        <v>65.709999999999994</v>
      </c>
      <c r="CZ1613">
        <f>AF1613</f>
        <v>65.709999999999994</v>
      </c>
      <c r="DA1613">
        <f>AJ1613</f>
        <v>1</v>
      </c>
      <c r="DB1613">
        <f>ROUND(((ROUND(AT1613*CZ1613,2)*1.2)*1.25),2)</f>
        <v>2.96</v>
      </c>
      <c r="DC1613">
        <f>ROUND(((ROUND(AT1613*AG1613,2)*1.2)*1.25),2)</f>
        <v>0.53</v>
      </c>
    </row>
    <row r="1614" spans="1:107">
      <c r="A1614">
        <f>ROW(Source!A1507)</f>
        <v>1507</v>
      </c>
      <c r="B1614">
        <v>33304975</v>
      </c>
      <c r="C1614">
        <v>33361766</v>
      </c>
      <c r="D1614">
        <v>31175973</v>
      </c>
      <c r="E1614">
        <v>1</v>
      </c>
      <c r="F1614">
        <v>1</v>
      </c>
      <c r="G1614">
        <v>1</v>
      </c>
      <c r="H1614">
        <v>3</v>
      </c>
      <c r="I1614" t="s">
        <v>889</v>
      </c>
      <c r="J1614" t="s">
        <v>890</v>
      </c>
      <c r="K1614" t="s">
        <v>891</v>
      </c>
      <c r="L1614">
        <v>1348</v>
      </c>
      <c r="N1614">
        <v>1009</v>
      </c>
      <c r="O1614" t="s">
        <v>32</v>
      </c>
      <c r="P1614" t="s">
        <v>32</v>
      </c>
      <c r="Q1614">
        <v>1000</v>
      </c>
      <c r="W1614">
        <v>0</v>
      </c>
      <c r="X1614">
        <v>731670393</v>
      </c>
      <c r="Y1614">
        <v>2.9999999999999997E-4</v>
      </c>
      <c r="AA1614">
        <v>26499</v>
      </c>
      <c r="AB1614">
        <v>0</v>
      </c>
      <c r="AC1614">
        <v>0</v>
      </c>
      <c r="AD1614">
        <v>0</v>
      </c>
      <c r="AE1614">
        <v>26499</v>
      </c>
      <c r="AF1614">
        <v>0</v>
      </c>
      <c r="AG1614">
        <v>0</v>
      </c>
      <c r="AH1614">
        <v>0</v>
      </c>
      <c r="AI1614">
        <v>1</v>
      </c>
      <c r="AJ1614">
        <v>1</v>
      </c>
      <c r="AK1614">
        <v>1</v>
      </c>
      <c r="AL1614">
        <v>1</v>
      </c>
      <c r="AN1614">
        <v>0</v>
      </c>
      <c r="AO1614">
        <v>1</v>
      </c>
      <c r="AP1614">
        <v>0</v>
      </c>
      <c r="AQ1614">
        <v>0</v>
      </c>
      <c r="AR1614">
        <v>0</v>
      </c>
      <c r="AS1614" t="s">
        <v>3</v>
      </c>
      <c r="AT1614">
        <v>2.9999999999999997E-4</v>
      </c>
      <c r="AU1614" t="s">
        <v>3</v>
      </c>
      <c r="AV1614">
        <v>0</v>
      </c>
      <c r="AW1614">
        <v>2</v>
      </c>
      <c r="AX1614">
        <v>33361781</v>
      </c>
      <c r="AY1614">
        <v>1</v>
      </c>
      <c r="AZ1614">
        <v>0</v>
      </c>
      <c r="BA1614">
        <v>2016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CX1614">
        <f>Y1614*Source!I1507</f>
        <v>2.9999999999999997E-4</v>
      </c>
      <c r="CY1614">
        <f>AA1614</f>
        <v>26499</v>
      </c>
      <c r="CZ1614">
        <f>AE1614</f>
        <v>26499</v>
      </c>
      <c r="DA1614">
        <f>AI1614</f>
        <v>1</v>
      </c>
      <c r="DB1614">
        <f>ROUND(ROUND(AT1614*CZ1614,2),2)</f>
        <v>7.95</v>
      </c>
      <c r="DC1614">
        <f>ROUND(ROUND(AT1614*AG1614,2),2)</f>
        <v>0</v>
      </c>
    </row>
    <row r="1615" spans="1:107">
      <c r="A1615">
        <f>ROW(Source!A1507)</f>
        <v>1507</v>
      </c>
      <c r="B1615">
        <v>33304975</v>
      </c>
      <c r="C1615">
        <v>33361766</v>
      </c>
      <c r="D1615">
        <v>31180727</v>
      </c>
      <c r="E1615">
        <v>1</v>
      </c>
      <c r="F1615">
        <v>1</v>
      </c>
      <c r="G1615">
        <v>1</v>
      </c>
      <c r="H1615">
        <v>3</v>
      </c>
      <c r="I1615" t="s">
        <v>844</v>
      </c>
      <c r="J1615" t="s">
        <v>845</v>
      </c>
      <c r="K1615" t="s">
        <v>846</v>
      </c>
      <c r="L1615">
        <v>1348</v>
      </c>
      <c r="N1615">
        <v>1009</v>
      </c>
      <c r="O1615" t="s">
        <v>32</v>
      </c>
      <c r="P1615" t="s">
        <v>32</v>
      </c>
      <c r="Q1615">
        <v>1000</v>
      </c>
      <c r="W1615">
        <v>0</v>
      </c>
      <c r="X1615">
        <v>-437906794</v>
      </c>
      <c r="Y1615">
        <v>8.0000000000000004E-4</v>
      </c>
      <c r="AA1615">
        <v>9040.01</v>
      </c>
      <c r="AB1615">
        <v>0</v>
      </c>
      <c r="AC1615">
        <v>0</v>
      </c>
      <c r="AD1615">
        <v>0</v>
      </c>
      <c r="AE1615">
        <v>9040.01</v>
      </c>
      <c r="AF1615">
        <v>0</v>
      </c>
      <c r="AG1615">
        <v>0</v>
      </c>
      <c r="AH1615">
        <v>0</v>
      </c>
      <c r="AI1615">
        <v>1</v>
      </c>
      <c r="AJ1615">
        <v>1</v>
      </c>
      <c r="AK1615">
        <v>1</v>
      </c>
      <c r="AL1615">
        <v>1</v>
      </c>
      <c r="AN1615">
        <v>0</v>
      </c>
      <c r="AO1615">
        <v>1</v>
      </c>
      <c r="AP1615">
        <v>0</v>
      </c>
      <c r="AQ1615">
        <v>0</v>
      </c>
      <c r="AR1615">
        <v>0</v>
      </c>
      <c r="AS1615" t="s">
        <v>3</v>
      </c>
      <c r="AT1615">
        <v>8.0000000000000004E-4</v>
      </c>
      <c r="AU1615" t="s">
        <v>3</v>
      </c>
      <c r="AV1615">
        <v>0</v>
      </c>
      <c r="AW1615">
        <v>2</v>
      </c>
      <c r="AX1615">
        <v>33361782</v>
      </c>
      <c r="AY1615">
        <v>1</v>
      </c>
      <c r="AZ1615">
        <v>0</v>
      </c>
      <c r="BA1615">
        <v>2017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CX1615">
        <f>Y1615*Source!I1507</f>
        <v>8.0000000000000004E-4</v>
      </c>
      <c r="CY1615">
        <f>AA1615</f>
        <v>9040.01</v>
      </c>
      <c r="CZ1615">
        <f>AE1615</f>
        <v>9040.01</v>
      </c>
      <c r="DA1615">
        <f>AI1615</f>
        <v>1</v>
      </c>
      <c r="DB1615">
        <f>ROUND(ROUND(AT1615*CZ1615,2),2)</f>
        <v>7.23</v>
      </c>
      <c r="DC1615">
        <f>ROUND(ROUND(AT1615*AG1615,2),2)</f>
        <v>0</v>
      </c>
    </row>
    <row r="1616" spans="1:107">
      <c r="A1616">
        <f>ROW(Source!A1507)</f>
        <v>1507</v>
      </c>
      <c r="B1616">
        <v>33304975</v>
      </c>
      <c r="C1616">
        <v>33361766</v>
      </c>
      <c r="D1616">
        <v>31181610</v>
      </c>
      <c r="E1616">
        <v>1</v>
      </c>
      <c r="F1616">
        <v>1</v>
      </c>
      <c r="G1616">
        <v>1</v>
      </c>
      <c r="H1616">
        <v>3</v>
      </c>
      <c r="I1616" t="s">
        <v>847</v>
      </c>
      <c r="J1616" t="s">
        <v>848</v>
      </c>
      <c r="K1616" t="s">
        <v>849</v>
      </c>
      <c r="L1616">
        <v>1346</v>
      </c>
      <c r="N1616">
        <v>1009</v>
      </c>
      <c r="O1616" t="s">
        <v>78</v>
      </c>
      <c r="P1616" t="s">
        <v>78</v>
      </c>
      <c r="Q1616">
        <v>1</v>
      </c>
      <c r="W1616">
        <v>0</v>
      </c>
      <c r="X1616">
        <v>-731615568</v>
      </c>
      <c r="Y1616">
        <v>0.43</v>
      </c>
      <c r="AA1616">
        <v>23.09</v>
      </c>
      <c r="AB1616">
        <v>0</v>
      </c>
      <c r="AC1616">
        <v>0</v>
      </c>
      <c r="AD1616">
        <v>0</v>
      </c>
      <c r="AE1616">
        <v>23.09</v>
      </c>
      <c r="AF1616">
        <v>0</v>
      </c>
      <c r="AG1616">
        <v>0</v>
      </c>
      <c r="AH1616">
        <v>0</v>
      </c>
      <c r="AI1616">
        <v>1</v>
      </c>
      <c r="AJ1616">
        <v>1</v>
      </c>
      <c r="AK1616">
        <v>1</v>
      </c>
      <c r="AL1616">
        <v>1</v>
      </c>
      <c r="AN1616">
        <v>0</v>
      </c>
      <c r="AO1616">
        <v>1</v>
      </c>
      <c r="AP1616">
        <v>0</v>
      </c>
      <c r="AQ1616">
        <v>0</v>
      </c>
      <c r="AR1616">
        <v>0</v>
      </c>
      <c r="AS1616" t="s">
        <v>3</v>
      </c>
      <c r="AT1616">
        <v>0.43</v>
      </c>
      <c r="AU1616" t="s">
        <v>3</v>
      </c>
      <c r="AV1616">
        <v>0</v>
      </c>
      <c r="AW1616">
        <v>2</v>
      </c>
      <c r="AX1616">
        <v>33361783</v>
      </c>
      <c r="AY1616">
        <v>1</v>
      </c>
      <c r="AZ1616">
        <v>0</v>
      </c>
      <c r="BA1616">
        <v>2018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CX1616">
        <f>Y1616*Source!I1507</f>
        <v>0.43</v>
      </c>
      <c r="CY1616">
        <f>AA1616</f>
        <v>23.09</v>
      </c>
      <c r="CZ1616">
        <f>AE1616</f>
        <v>23.09</v>
      </c>
      <c r="DA1616">
        <f>AI1616</f>
        <v>1</v>
      </c>
      <c r="DB1616">
        <f>ROUND(ROUND(AT1616*CZ1616,2),2)</f>
        <v>9.93</v>
      </c>
      <c r="DC1616">
        <f>ROUND(ROUND(AT1616*AG1616,2),2)</f>
        <v>0</v>
      </c>
    </row>
    <row r="1617" spans="1:107">
      <c r="A1617">
        <f>ROW(Source!A1507)</f>
        <v>1507</v>
      </c>
      <c r="B1617">
        <v>33304975</v>
      </c>
      <c r="C1617">
        <v>33361766</v>
      </c>
      <c r="D1617">
        <v>31238438</v>
      </c>
      <c r="E1617">
        <v>1</v>
      </c>
      <c r="F1617">
        <v>1</v>
      </c>
      <c r="G1617">
        <v>1</v>
      </c>
      <c r="H1617">
        <v>3</v>
      </c>
      <c r="I1617" t="s">
        <v>892</v>
      </c>
      <c r="J1617" t="s">
        <v>893</v>
      </c>
      <c r="K1617" t="s">
        <v>894</v>
      </c>
      <c r="L1617">
        <v>1301</v>
      </c>
      <c r="N1617">
        <v>1003</v>
      </c>
      <c r="O1617" t="s">
        <v>275</v>
      </c>
      <c r="P1617" t="s">
        <v>275</v>
      </c>
      <c r="Q1617">
        <v>1</v>
      </c>
      <c r="W1617">
        <v>0</v>
      </c>
      <c r="X1617">
        <v>2069285701</v>
      </c>
      <c r="Y1617">
        <v>0.39</v>
      </c>
      <c r="AA1617">
        <v>15.33</v>
      </c>
      <c r="AB1617">
        <v>0</v>
      </c>
      <c r="AC1617">
        <v>0</v>
      </c>
      <c r="AD1617">
        <v>0</v>
      </c>
      <c r="AE1617">
        <v>15.33</v>
      </c>
      <c r="AF1617">
        <v>0</v>
      </c>
      <c r="AG1617">
        <v>0</v>
      </c>
      <c r="AH1617">
        <v>0</v>
      </c>
      <c r="AI1617">
        <v>1</v>
      </c>
      <c r="AJ1617">
        <v>1</v>
      </c>
      <c r="AK1617">
        <v>1</v>
      </c>
      <c r="AL1617">
        <v>1</v>
      </c>
      <c r="AN1617">
        <v>0</v>
      </c>
      <c r="AO1617">
        <v>1</v>
      </c>
      <c r="AP1617">
        <v>0</v>
      </c>
      <c r="AQ1617">
        <v>0</v>
      </c>
      <c r="AR1617">
        <v>0</v>
      </c>
      <c r="AS1617" t="s">
        <v>3</v>
      </c>
      <c r="AT1617">
        <v>0.39</v>
      </c>
      <c r="AU1617" t="s">
        <v>3</v>
      </c>
      <c r="AV1617">
        <v>0</v>
      </c>
      <c r="AW1617">
        <v>2</v>
      </c>
      <c r="AX1617">
        <v>33361787</v>
      </c>
      <c r="AY1617">
        <v>1</v>
      </c>
      <c r="AZ1617">
        <v>0</v>
      </c>
      <c r="BA1617">
        <v>2022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CX1617">
        <f>Y1617*Source!I1507</f>
        <v>0.39</v>
      </c>
      <c r="CY1617">
        <f>AA1617</f>
        <v>15.33</v>
      </c>
      <c r="CZ1617">
        <f>AE1617</f>
        <v>15.33</v>
      </c>
      <c r="DA1617">
        <f>AI1617</f>
        <v>1</v>
      </c>
      <c r="DB1617">
        <f>ROUND(ROUND(AT1617*CZ1617,2),2)</f>
        <v>5.98</v>
      </c>
      <c r="DC1617">
        <f>ROUND(ROUND(AT1617*AG1617,2),2)</f>
        <v>0</v>
      </c>
    </row>
    <row r="1618" spans="1:107">
      <c r="A1618">
        <f>ROW(Source!A1508)</f>
        <v>1508</v>
      </c>
      <c r="B1618">
        <v>33304960</v>
      </c>
      <c r="C1618">
        <v>33361766</v>
      </c>
      <c r="D1618">
        <v>31172061</v>
      </c>
      <c r="E1618">
        <v>1</v>
      </c>
      <c r="F1618">
        <v>1</v>
      </c>
      <c r="G1618">
        <v>1</v>
      </c>
      <c r="H1618">
        <v>1</v>
      </c>
      <c r="I1618" t="s">
        <v>850</v>
      </c>
      <c r="J1618" t="s">
        <v>3</v>
      </c>
      <c r="K1618" t="s">
        <v>851</v>
      </c>
      <c r="L1618">
        <v>1191</v>
      </c>
      <c r="N1618">
        <v>1013</v>
      </c>
      <c r="O1618" t="s">
        <v>831</v>
      </c>
      <c r="P1618" t="s">
        <v>831</v>
      </c>
      <c r="Q1618">
        <v>1</v>
      </c>
      <c r="W1618">
        <v>0</v>
      </c>
      <c r="X1618">
        <v>-784637506</v>
      </c>
      <c r="Y1618">
        <v>8.2109999999999985</v>
      </c>
      <c r="AA1618">
        <v>0</v>
      </c>
      <c r="AB1618">
        <v>0</v>
      </c>
      <c r="AC1618">
        <v>0</v>
      </c>
      <c r="AD1618">
        <v>8.74</v>
      </c>
      <c r="AE1618">
        <v>0</v>
      </c>
      <c r="AF1618">
        <v>0</v>
      </c>
      <c r="AG1618">
        <v>0</v>
      </c>
      <c r="AH1618">
        <v>8.74</v>
      </c>
      <c r="AI1618">
        <v>1</v>
      </c>
      <c r="AJ1618">
        <v>1</v>
      </c>
      <c r="AK1618">
        <v>1</v>
      </c>
      <c r="AL1618">
        <v>1</v>
      </c>
      <c r="AN1618">
        <v>0</v>
      </c>
      <c r="AO1618">
        <v>1</v>
      </c>
      <c r="AP1618">
        <v>1</v>
      </c>
      <c r="AQ1618">
        <v>0</v>
      </c>
      <c r="AR1618">
        <v>0</v>
      </c>
      <c r="AS1618" t="s">
        <v>3</v>
      </c>
      <c r="AT1618">
        <v>5.95</v>
      </c>
      <c r="AU1618" t="s">
        <v>22</v>
      </c>
      <c r="AV1618">
        <v>1</v>
      </c>
      <c r="AW1618">
        <v>2</v>
      </c>
      <c r="AX1618">
        <v>33361776</v>
      </c>
      <c r="AY1618">
        <v>1</v>
      </c>
      <c r="AZ1618">
        <v>0</v>
      </c>
      <c r="BA1618">
        <v>2023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CX1618">
        <f>Y1618*Source!I1508</f>
        <v>8.2109999999999985</v>
      </c>
      <c r="CY1618">
        <f>AD1618</f>
        <v>8.74</v>
      </c>
      <c r="CZ1618">
        <f>AH1618</f>
        <v>8.74</v>
      </c>
      <c r="DA1618">
        <f>AL1618</f>
        <v>1</v>
      </c>
      <c r="DB1618">
        <f>ROUND(((ROUND(AT1618*CZ1618,2)*1.2)*1.15),2)</f>
        <v>71.760000000000005</v>
      </c>
      <c r="DC1618">
        <f>ROUND(((ROUND(AT1618*AG1618,2)*1.2)*1.15),2)</f>
        <v>0</v>
      </c>
    </row>
    <row r="1619" spans="1:107">
      <c r="A1619">
        <f>ROW(Source!A1508)</f>
        <v>1508</v>
      </c>
      <c r="B1619">
        <v>33304960</v>
      </c>
      <c r="C1619">
        <v>33361766</v>
      </c>
      <c r="D1619">
        <v>31172011</v>
      </c>
      <c r="E1619">
        <v>1</v>
      </c>
      <c r="F1619">
        <v>1</v>
      </c>
      <c r="G1619">
        <v>1</v>
      </c>
      <c r="H1619">
        <v>1</v>
      </c>
      <c r="I1619" t="s">
        <v>832</v>
      </c>
      <c r="J1619" t="s">
        <v>3</v>
      </c>
      <c r="K1619" t="s">
        <v>833</v>
      </c>
      <c r="L1619">
        <v>1191</v>
      </c>
      <c r="N1619">
        <v>1013</v>
      </c>
      <c r="O1619" t="s">
        <v>831</v>
      </c>
      <c r="P1619" t="s">
        <v>831</v>
      </c>
      <c r="Q1619">
        <v>1</v>
      </c>
      <c r="W1619">
        <v>0</v>
      </c>
      <c r="X1619">
        <v>-1417349443</v>
      </c>
      <c r="Y1619">
        <v>0.04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1</v>
      </c>
      <c r="AJ1619">
        <v>1</v>
      </c>
      <c r="AK1619">
        <v>1</v>
      </c>
      <c r="AL1619">
        <v>1</v>
      </c>
      <c r="AN1619">
        <v>0</v>
      </c>
      <c r="AO1619">
        <v>1</v>
      </c>
      <c r="AP1619">
        <v>0</v>
      </c>
      <c r="AQ1619">
        <v>0</v>
      </c>
      <c r="AR1619">
        <v>0</v>
      </c>
      <c r="AS1619" t="s">
        <v>3</v>
      </c>
      <c r="AT1619">
        <v>0.04</v>
      </c>
      <c r="AU1619" t="s">
        <v>3</v>
      </c>
      <c r="AV1619">
        <v>2</v>
      </c>
      <c r="AW1619">
        <v>2</v>
      </c>
      <c r="AX1619">
        <v>33361777</v>
      </c>
      <c r="AY1619">
        <v>1</v>
      </c>
      <c r="AZ1619">
        <v>2048</v>
      </c>
      <c r="BA1619">
        <v>2024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CX1619">
        <f>Y1619*Source!I1508</f>
        <v>0.04</v>
      </c>
      <c r="CY1619">
        <f>AD1619</f>
        <v>0</v>
      </c>
      <c r="CZ1619">
        <f>AH1619</f>
        <v>0</v>
      </c>
      <c r="DA1619">
        <f>AL1619</f>
        <v>1</v>
      </c>
      <c r="DB1619">
        <f>ROUND(ROUND(AT1619*CZ1619,2),2)</f>
        <v>0</v>
      </c>
      <c r="DC1619">
        <f>ROUND(ROUND(AT1619*AG1619,2),2)</f>
        <v>0</v>
      </c>
    </row>
    <row r="1620" spans="1:107">
      <c r="A1620">
        <f>ROW(Source!A1508)</f>
        <v>1508</v>
      </c>
      <c r="B1620">
        <v>33304960</v>
      </c>
      <c r="C1620">
        <v>33361766</v>
      </c>
      <c r="D1620">
        <v>31258491</v>
      </c>
      <c r="E1620">
        <v>1</v>
      </c>
      <c r="F1620">
        <v>1</v>
      </c>
      <c r="G1620">
        <v>1</v>
      </c>
      <c r="H1620">
        <v>2</v>
      </c>
      <c r="I1620" t="s">
        <v>834</v>
      </c>
      <c r="J1620" t="s">
        <v>835</v>
      </c>
      <c r="K1620" t="s">
        <v>836</v>
      </c>
      <c r="L1620">
        <v>1368</v>
      </c>
      <c r="N1620">
        <v>1011</v>
      </c>
      <c r="O1620" t="s">
        <v>837</v>
      </c>
      <c r="P1620" t="s">
        <v>837</v>
      </c>
      <c r="Q1620">
        <v>1</v>
      </c>
      <c r="W1620">
        <v>0</v>
      </c>
      <c r="X1620">
        <v>-1718674368</v>
      </c>
      <c r="Y1620">
        <v>1.4999999999999999E-2</v>
      </c>
      <c r="AA1620">
        <v>0</v>
      </c>
      <c r="AB1620">
        <v>111.99</v>
      </c>
      <c r="AC1620">
        <v>13.5</v>
      </c>
      <c r="AD1620">
        <v>0</v>
      </c>
      <c r="AE1620">
        <v>0</v>
      </c>
      <c r="AF1620">
        <v>111.99</v>
      </c>
      <c r="AG1620">
        <v>13.5</v>
      </c>
      <c r="AH1620">
        <v>0</v>
      </c>
      <c r="AI1620">
        <v>1</v>
      </c>
      <c r="AJ1620">
        <v>1</v>
      </c>
      <c r="AK1620">
        <v>1</v>
      </c>
      <c r="AL1620">
        <v>1</v>
      </c>
      <c r="AN1620">
        <v>0</v>
      </c>
      <c r="AO1620">
        <v>1</v>
      </c>
      <c r="AP1620">
        <v>1</v>
      </c>
      <c r="AQ1620">
        <v>0</v>
      </c>
      <c r="AR1620">
        <v>0</v>
      </c>
      <c r="AS1620" t="s">
        <v>3</v>
      </c>
      <c r="AT1620">
        <v>0.01</v>
      </c>
      <c r="AU1620" t="s">
        <v>21</v>
      </c>
      <c r="AV1620">
        <v>0</v>
      </c>
      <c r="AW1620">
        <v>2</v>
      </c>
      <c r="AX1620">
        <v>33361778</v>
      </c>
      <c r="AY1620">
        <v>1</v>
      </c>
      <c r="AZ1620">
        <v>0</v>
      </c>
      <c r="BA1620">
        <v>2025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CX1620">
        <f>Y1620*Source!I1508</f>
        <v>1.4999999999999999E-2</v>
      </c>
      <c r="CY1620">
        <f>AB1620</f>
        <v>111.99</v>
      </c>
      <c r="CZ1620">
        <f>AF1620</f>
        <v>111.99</v>
      </c>
      <c r="DA1620">
        <f>AJ1620</f>
        <v>1</v>
      </c>
      <c r="DB1620">
        <f>ROUND(((ROUND(AT1620*CZ1620,2)*1.2)*1.25),2)</f>
        <v>1.68</v>
      </c>
      <c r="DC1620">
        <f>ROUND(((ROUND(AT1620*AG1620,2)*1.2)*1.25),2)</f>
        <v>0.21</v>
      </c>
    </row>
    <row r="1621" spans="1:107">
      <c r="A1621">
        <f>ROW(Source!A1508)</f>
        <v>1508</v>
      </c>
      <c r="B1621">
        <v>33304960</v>
      </c>
      <c r="C1621">
        <v>33361766</v>
      </c>
      <c r="D1621">
        <v>31258691</v>
      </c>
      <c r="E1621">
        <v>1</v>
      </c>
      <c r="F1621">
        <v>1</v>
      </c>
      <c r="G1621">
        <v>1</v>
      </c>
      <c r="H1621">
        <v>2</v>
      </c>
      <c r="I1621" t="s">
        <v>838</v>
      </c>
      <c r="J1621" t="s">
        <v>839</v>
      </c>
      <c r="K1621" t="s">
        <v>840</v>
      </c>
      <c r="L1621">
        <v>1368</v>
      </c>
      <c r="N1621">
        <v>1011</v>
      </c>
      <c r="O1621" t="s">
        <v>837</v>
      </c>
      <c r="P1621" t="s">
        <v>837</v>
      </c>
      <c r="Q1621">
        <v>1</v>
      </c>
      <c r="W1621">
        <v>0</v>
      </c>
      <c r="X1621">
        <v>1373224040</v>
      </c>
      <c r="Y1621">
        <v>2.04</v>
      </c>
      <c r="AA1621">
        <v>0</v>
      </c>
      <c r="AB1621">
        <v>3.12</v>
      </c>
      <c r="AC1621">
        <v>0</v>
      </c>
      <c r="AD1621">
        <v>0</v>
      </c>
      <c r="AE1621">
        <v>0</v>
      </c>
      <c r="AF1621">
        <v>3.12</v>
      </c>
      <c r="AG1621">
        <v>0</v>
      </c>
      <c r="AH1621">
        <v>0</v>
      </c>
      <c r="AI1621">
        <v>1</v>
      </c>
      <c r="AJ1621">
        <v>1</v>
      </c>
      <c r="AK1621">
        <v>1</v>
      </c>
      <c r="AL1621">
        <v>1</v>
      </c>
      <c r="AN1621">
        <v>0</v>
      </c>
      <c r="AO1621">
        <v>1</v>
      </c>
      <c r="AP1621">
        <v>1</v>
      </c>
      <c r="AQ1621">
        <v>0</v>
      </c>
      <c r="AR1621">
        <v>0</v>
      </c>
      <c r="AS1621" t="s">
        <v>3</v>
      </c>
      <c r="AT1621">
        <v>1.36</v>
      </c>
      <c r="AU1621" t="s">
        <v>21</v>
      </c>
      <c r="AV1621">
        <v>0</v>
      </c>
      <c r="AW1621">
        <v>2</v>
      </c>
      <c r="AX1621">
        <v>33361779</v>
      </c>
      <c r="AY1621">
        <v>1</v>
      </c>
      <c r="AZ1621">
        <v>0</v>
      </c>
      <c r="BA1621">
        <v>2026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CX1621">
        <f>Y1621*Source!I1508</f>
        <v>2.04</v>
      </c>
      <c r="CY1621">
        <f>AB1621</f>
        <v>3.12</v>
      </c>
      <c r="CZ1621">
        <f>AF1621</f>
        <v>3.12</v>
      </c>
      <c r="DA1621">
        <f>AJ1621</f>
        <v>1</v>
      </c>
      <c r="DB1621">
        <f>ROUND(((ROUND(AT1621*CZ1621,2)*1.2)*1.25),2)</f>
        <v>6.36</v>
      </c>
      <c r="DC1621">
        <f>ROUND(((ROUND(AT1621*AG1621,2)*1.2)*1.25),2)</f>
        <v>0</v>
      </c>
    </row>
    <row r="1622" spans="1:107">
      <c r="A1622">
        <f>ROW(Source!A1508)</f>
        <v>1508</v>
      </c>
      <c r="B1622">
        <v>33304960</v>
      </c>
      <c r="C1622">
        <v>33361766</v>
      </c>
      <c r="D1622">
        <v>31259879</v>
      </c>
      <c r="E1622">
        <v>1</v>
      </c>
      <c r="F1622">
        <v>1</v>
      </c>
      <c r="G1622">
        <v>1</v>
      </c>
      <c r="H1622">
        <v>2</v>
      </c>
      <c r="I1622" t="s">
        <v>841</v>
      </c>
      <c r="J1622" t="s">
        <v>842</v>
      </c>
      <c r="K1622" t="s">
        <v>843</v>
      </c>
      <c r="L1622">
        <v>1368</v>
      </c>
      <c r="N1622">
        <v>1011</v>
      </c>
      <c r="O1622" t="s">
        <v>837</v>
      </c>
      <c r="P1622" t="s">
        <v>837</v>
      </c>
      <c r="Q1622">
        <v>1</v>
      </c>
      <c r="W1622">
        <v>0</v>
      </c>
      <c r="X1622">
        <v>1372534845</v>
      </c>
      <c r="Y1622">
        <v>4.4999999999999998E-2</v>
      </c>
      <c r="AA1622">
        <v>0</v>
      </c>
      <c r="AB1622">
        <v>65.709999999999994</v>
      </c>
      <c r="AC1622">
        <v>11.6</v>
      </c>
      <c r="AD1622">
        <v>0</v>
      </c>
      <c r="AE1622">
        <v>0</v>
      </c>
      <c r="AF1622">
        <v>65.709999999999994</v>
      </c>
      <c r="AG1622">
        <v>11.6</v>
      </c>
      <c r="AH1622">
        <v>0</v>
      </c>
      <c r="AI1622">
        <v>1</v>
      </c>
      <c r="AJ1622">
        <v>1</v>
      </c>
      <c r="AK1622">
        <v>1</v>
      </c>
      <c r="AL1622">
        <v>1</v>
      </c>
      <c r="AN1622">
        <v>0</v>
      </c>
      <c r="AO1622">
        <v>1</v>
      </c>
      <c r="AP1622">
        <v>1</v>
      </c>
      <c r="AQ1622">
        <v>0</v>
      </c>
      <c r="AR1622">
        <v>0</v>
      </c>
      <c r="AS1622" t="s">
        <v>3</v>
      </c>
      <c r="AT1622">
        <v>0.03</v>
      </c>
      <c r="AU1622" t="s">
        <v>21</v>
      </c>
      <c r="AV1622">
        <v>0</v>
      </c>
      <c r="AW1622">
        <v>2</v>
      </c>
      <c r="AX1622">
        <v>33361780</v>
      </c>
      <c r="AY1622">
        <v>1</v>
      </c>
      <c r="AZ1622">
        <v>0</v>
      </c>
      <c r="BA1622">
        <v>2027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CX1622">
        <f>Y1622*Source!I1508</f>
        <v>4.4999999999999998E-2</v>
      </c>
      <c r="CY1622">
        <f>AB1622</f>
        <v>65.709999999999994</v>
      </c>
      <c r="CZ1622">
        <f>AF1622</f>
        <v>65.709999999999994</v>
      </c>
      <c r="DA1622">
        <f>AJ1622</f>
        <v>1</v>
      </c>
      <c r="DB1622">
        <f>ROUND(((ROUND(AT1622*CZ1622,2)*1.2)*1.25),2)</f>
        <v>2.96</v>
      </c>
      <c r="DC1622">
        <f>ROUND(((ROUND(AT1622*AG1622,2)*1.2)*1.25),2)</f>
        <v>0.53</v>
      </c>
    </row>
    <row r="1623" spans="1:107">
      <c r="A1623">
        <f>ROW(Source!A1508)</f>
        <v>1508</v>
      </c>
      <c r="B1623">
        <v>33304960</v>
      </c>
      <c r="C1623">
        <v>33361766</v>
      </c>
      <c r="D1623">
        <v>31175973</v>
      </c>
      <c r="E1623">
        <v>1</v>
      </c>
      <c r="F1623">
        <v>1</v>
      </c>
      <c r="G1623">
        <v>1</v>
      </c>
      <c r="H1623">
        <v>3</v>
      </c>
      <c r="I1623" t="s">
        <v>889</v>
      </c>
      <c r="J1623" t="s">
        <v>890</v>
      </c>
      <c r="K1623" t="s">
        <v>891</v>
      </c>
      <c r="L1623">
        <v>1348</v>
      </c>
      <c r="N1623">
        <v>1009</v>
      </c>
      <c r="O1623" t="s">
        <v>32</v>
      </c>
      <c r="P1623" t="s">
        <v>32</v>
      </c>
      <c r="Q1623">
        <v>1000</v>
      </c>
      <c r="W1623">
        <v>0</v>
      </c>
      <c r="X1623">
        <v>731670393</v>
      </c>
      <c r="Y1623">
        <v>2.9999999999999997E-4</v>
      </c>
      <c r="AA1623">
        <v>26499</v>
      </c>
      <c r="AB1623">
        <v>0</v>
      </c>
      <c r="AC1623">
        <v>0</v>
      </c>
      <c r="AD1623">
        <v>0</v>
      </c>
      <c r="AE1623">
        <v>26499</v>
      </c>
      <c r="AF1623">
        <v>0</v>
      </c>
      <c r="AG1623">
        <v>0</v>
      </c>
      <c r="AH1623">
        <v>0</v>
      </c>
      <c r="AI1623">
        <v>1</v>
      </c>
      <c r="AJ1623">
        <v>1</v>
      </c>
      <c r="AK1623">
        <v>1</v>
      </c>
      <c r="AL1623">
        <v>1</v>
      </c>
      <c r="AN1623">
        <v>0</v>
      </c>
      <c r="AO1623">
        <v>1</v>
      </c>
      <c r="AP1623">
        <v>0</v>
      </c>
      <c r="AQ1623">
        <v>0</v>
      </c>
      <c r="AR1623">
        <v>0</v>
      </c>
      <c r="AS1623" t="s">
        <v>3</v>
      </c>
      <c r="AT1623">
        <v>2.9999999999999997E-4</v>
      </c>
      <c r="AU1623" t="s">
        <v>3</v>
      </c>
      <c r="AV1623">
        <v>0</v>
      </c>
      <c r="AW1623">
        <v>2</v>
      </c>
      <c r="AX1623">
        <v>33361781</v>
      </c>
      <c r="AY1623">
        <v>1</v>
      </c>
      <c r="AZ1623">
        <v>0</v>
      </c>
      <c r="BA1623">
        <v>2028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CX1623">
        <f>Y1623*Source!I1508</f>
        <v>2.9999999999999997E-4</v>
      </c>
      <c r="CY1623">
        <f>AA1623</f>
        <v>26499</v>
      </c>
      <c r="CZ1623">
        <f>AE1623</f>
        <v>26499</v>
      </c>
      <c r="DA1623">
        <f>AI1623</f>
        <v>1</v>
      </c>
      <c r="DB1623">
        <f>ROUND(ROUND(AT1623*CZ1623,2),2)</f>
        <v>7.95</v>
      </c>
      <c r="DC1623">
        <f>ROUND(ROUND(AT1623*AG1623,2),2)</f>
        <v>0</v>
      </c>
    </row>
    <row r="1624" spans="1:107">
      <c r="A1624">
        <f>ROW(Source!A1508)</f>
        <v>1508</v>
      </c>
      <c r="B1624">
        <v>33304960</v>
      </c>
      <c r="C1624">
        <v>33361766</v>
      </c>
      <c r="D1624">
        <v>31180727</v>
      </c>
      <c r="E1624">
        <v>1</v>
      </c>
      <c r="F1624">
        <v>1</v>
      </c>
      <c r="G1624">
        <v>1</v>
      </c>
      <c r="H1624">
        <v>3</v>
      </c>
      <c r="I1624" t="s">
        <v>844</v>
      </c>
      <c r="J1624" t="s">
        <v>845</v>
      </c>
      <c r="K1624" t="s">
        <v>846</v>
      </c>
      <c r="L1624">
        <v>1348</v>
      </c>
      <c r="N1624">
        <v>1009</v>
      </c>
      <c r="O1624" t="s">
        <v>32</v>
      </c>
      <c r="P1624" t="s">
        <v>32</v>
      </c>
      <c r="Q1624">
        <v>1000</v>
      </c>
      <c r="W1624">
        <v>0</v>
      </c>
      <c r="X1624">
        <v>-437906794</v>
      </c>
      <c r="Y1624">
        <v>8.0000000000000004E-4</v>
      </c>
      <c r="AA1624">
        <v>9040.01</v>
      </c>
      <c r="AB1624">
        <v>0</v>
      </c>
      <c r="AC1624">
        <v>0</v>
      </c>
      <c r="AD1624">
        <v>0</v>
      </c>
      <c r="AE1624">
        <v>9040.01</v>
      </c>
      <c r="AF1624">
        <v>0</v>
      </c>
      <c r="AG1624">
        <v>0</v>
      </c>
      <c r="AH1624">
        <v>0</v>
      </c>
      <c r="AI1624">
        <v>1</v>
      </c>
      <c r="AJ1624">
        <v>1</v>
      </c>
      <c r="AK1624">
        <v>1</v>
      </c>
      <c r="AL1624">
        <v>1</v>
      </c>
      <c r="AN1624">
        <v>0</v>
      </c>
      <c r="AO1624">
        <v>1</v>
      </c>
      <c r="AP1624">
        <v>0</v>
      </c>
      <c r="AQ1624">
        <v>0</v>
      </c>
      <c r="AR1624">
        <v>0</v>
      </c>
      <c r="AS1624" t="s">
        <v>3</v>
      </c>
      <c r="AT1624">
        <v>8.0000000000000004E-4</v>
      </c>
      <c r="AU1624" t="s">
        <v>3</v>
      </c>
      <c r="AV1624">
        <v>0</v>
      </c>
      <c r="AW1624">
        <v>2</v>
      </c>
      <c r="AX1624">
        <v>33361782</v>
      </c>
      <c r="AY1624">
        <v>1</v>
      </c>
      <c r="AZ1624">
        <v>0</v>
      </c>
      <c r="BA1624">
        <v>2029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CX1624">
        <f>Y1624*Source!I1508</f>
        <v>8.0000000000000004E-4</v>
      </c>
      <c r="CY1624">
        <f>AA1624</f>
        <v>9040.01</v>
      </c>
      <c r="CZ1624">
        <f>AE1624</f>
        <v>9040.01</v>
      </c>
      <c r="DA1624">
        <f>AI1624</f>
        <v>1</v>
      </c>
      <c r="DB1624">
        <f>ROUND(ROUND(AT1624*CZ1624,2),2)</f>
        <v>7.23</v>
      </c>
      <c r="DC1624">
        <f>ROUND(ROUND(AT1624*AG1624,2),2)</f>
        <v>0</v>
      </c>
    </row>
    <row r="1625" spans="1:107">
      <c r="A1625">
        <f>ROW(Source!A1508)</f>
        <v>1508</v>
      </c>
      <c r="B1625">
        <v>33304960</v>
      </c>
      <c r="C1625">
        <v>33361766</v>
      </c>
      <c r="D1625">
        <v>31181610</v>
      </c>
      <c r="E1625">
        <v>1</v>
      </c>
      <c r="F1625">
        <v>1</v>
      </c>
      <c r="G1625">
        <v>1</v>
      </c>
      <c r="H1625">
        <v>3</v>
      </c>
      <c r="I1625" t="s">
        <v>847</v>
      </c>
      <c r="J1625" t="s">
        <v>848</v>
      </c>
      <c r="K1625" t="s">
        <v>849</v>
      </c>
      <c r="L1625">
        <v>1346</v>
      </c>
      <c r="N1625">
        <v>1009</v>
      </c>
      <c r="O1625" t="s">
        <v>78</v>
      </c>
      <c r="P1625" t="s">
        <v>78</v>
      </c>
      <c r="Q1625">
        <v>1</v>
      </c>
      <c r="W1625">
        <v>0</v>
      </c>
      <c r="X1625">
        <v>-731615568</v>
      </c>
      <c r="Y1625">
        <v>0.43</v>
      </c>
      <c r="AA1625">
        <v>23.09</v>
      </c>
      <c r="AB1625">
        <v>0</v>
      </c>
      <c r="AC1625">
        <v>0</v>
      </c>
      <c r="AD1625">
        <v>0</v>
      </c>
      <c r="AE1625">
        <v>23.09</v>
      </c>
      <c r="AF1625">
        <v>0</v>
      </c>
      <c r="AG1625">
        <v>0</v>
      </c>
      <c r="AH1625">
        <v>0</v>
      </c>
      <c r="AI1625">
        <v>1</v>
      </c>
      <c r="AJ1625">
        <v>1</v>
      </c>
      <c r="AK1625">
        <v>1</v>
      </c>
      <c r="AL1625">
        <v>1</v>
      </c>
      <c r="AN1625">
        <v>0</v>
      </c>
      <c r="AO1625">
        <v>1</v>
      </c>
      <c r="AP1625">
        <v>0</v>
      </c>
      <c r="AQ1625">
        <v>0</v>
      </c>
      <c r="AR1625">
        <v>0</v>
      </c>
      <c r="AS1625" t="s">
        <v>3</v>
      </c>
      <c r="AT1625">
        <v>0.43</v>
      </c>
      <c r="AU1625" t="s">
        <v>3</v>
      </c>
      <c r="AV1625">
        <v>0</v>
      </c>
      <c r="AW1625">
        <v>2</v>
      </c>
      <c r="AX1625">
        <v>33361783</v>
      </c>
      <c r="AY1625">
        <v>1</v>
      </c>
      <c r="AZ1625">
        <v>0</v>
      </c>
      <c r="BA1625">
        <v>2030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CX1625">
        <f>Y1625*Source!I1508</f>
        <v>0.43</v>
      </c>
      <c r="CY1625">
        <f>AA1625</f>
        <v>23.09</v>
      </c>
      <c r="CZ1625">
        <f>AE1625</f>
        <v>23.09</v>
      </c>
      <c r="DA1625">
        <f>AI1625</f>
        <v>1</v>
      </c>
      <c r="DB1625">
        <f>ROUND(ROUND(AT1625*CZ1625,2),2)</f>
        <v>9.93</v>
      </c>
      <c r="DC1625">
        <f>ROUND(ROUND(AT1625*AG1625,2),2)</f>
        <v>0</v>
      </c>
    </row>
    <row r="1626" spans="1:107">
      <c r="A1626">
        <f>ROW(Source!A1508)</f>
        <v>1508</v>
      </c>
      <c r="B1626">
        <v>33304960</v>
      </c>
      <c r="C1626">
        <v>33361766</v>
      </c>
      <c r="D1626">
        <v>31238438</v>
      </c>
      <c r="E1626">
        <v>1</v>
      </c>
      <c r="F1626">
        <v>1</v>
      </c>
      <c r="G1626">
        <v>1</v>
      </c>
      <c r="H1626">
        <v>3</v>
      </c>
      <c r="I1626" t="s">
        <v>892</v>
      </c>
      <c r="J1626" t="s">
        <v>893</v>
      </c>
      <c r="K1626" t="s">
        <v>894</v>
      </c>
      <c r="L1626">
        <v>1301</v>
      </c>
      <c r="N1626">
        <v>1003</v>
      </c>
      <c r="O1626" t="s">
        <v>275</v>
      </c>
      <c r="P1626" t="s">
        <v>275</v>
      </c>
      <c r="Q1626">
        <v>1</v>
      </c>
      <c r="W1626">
        <v>0</v>
      </c>
      <c r="X1626">
        <v>2069285701</v>
      </c>
      <c r="Y1626">
        <v>0.39</v>
      </c>
      <c r="AA1626">
        <v>15.33</v>
      </c>
      <c r="AB1626">
        <v>0</v>
      </c>
      <c r="AC1626">
        <v>0</v>
      </c>
      <c r="AD1626">
        <v>0</v>
      </c>
      <c r="AE1626">
        <v>15.33</v>
      </c>
      <c r="AF1626">
        <v>0</v>
      </c>
      <c r="AG1626">
        <v>0</v>
      </c>
      <c r="AH1626">
        <v>0</v>
      </c>
      <c r="AI1626">
        <v>1</v>
      </c>
      <c r="AJ1626">
        <v>1</v>
      </c>
      <c r="AK1626">
        <v>1</v>
      </c>
      <c r="AL1626">
        <v>1</v>
      </c>
      <c r="AN1626">
        <v>0</v>
      </c>
      <c r="AO1626">
        <v>1</v>
      </c>
      <c r="AP1626">
        <v>0</v>
      </c>
      <c r="AQ1626">
        <v>0</v>
      </c>
      <c r="AR1626">
        <v>0</v>
      </c>
      <c r="AS1626" t="s">
        <v>3</v>
      </c>
      <c r="AT1626">
        <v>0.39</v>
      </c>
      <c r="AU1626" t="s">
        <v>3</v>
      </c>
      <c r="AV1626">
        <v>0</v>
      </c>
      <c r="AW1626">
        <v>2</v>
      </c>
      <c r="AX1626">
        <v>33361787</v>
      </c>
      <c r="AY1626">
        <v>1</v>
      </c>
      <c r="AZ1626">
        <v>0</v>
      </c>
      <c r="BA1626">
        <v>2034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CX1626">
        <f>Y1626*Source!I1508</f>
        <v>0.39</v>
      </c>
      <c r="CY1626">
        <f>AA1626</f>
        <v>15.33</v>
      </c>
      <c r="CZ1626">
        <f>AE1626</f>
        <v>15.33</v>
      </c>
      <c r="DA1626">
        <f>AI1626</f>
        <v>1</v>
      </c>
      <c r="DB1626">
        <f>ROUND(ROUND(AT1626*CZ1626,2),2)</f>
        <v>5.98</v>
      </c>
      <c r="DC1626">
        <f>ROUND(ROUND(AT1626*AG1626,2),2)</f>
        <v>0</v>
      </c>
    </row>
    <row r="1627" spans="1:107">
      <c r="A1627">
        <f>ROW(Source!A1515)</f>
        <v>1515</v>
      </c>
      <c r="B1627">
        <v>33304975</v>
      </c>
      <c r="C1627">
        <v>33361791</v>
      </c>
      <c r="D1627">
        <v>31172059</v>
      </c>
      <c r="E1627">
        <v>1</v>
      </c>
      <c r="F1627">
        <v>1</v>
      </c>
      <c r="G1627">
        <v>1</v>
      </c>
      <c r="H1627">
        <v>1</v>
      </c>
      <c r="I1627" t="s">
        <v>895</v>
      </c>
      <c r="J1627" t="s">
        <v>3</v>
      </c>
      <c r="K1627" t="s">
        <v>896</v>
      </c>
      <c r="L1627">
        <v>1191</v>
      </c>
      <c r="N1627">
        <v>1013</v>
      </c>
      <c r="O1627" t="s">
        <v>831</v>
      </c>
      <c r="P1627" t="s">
        <v>831</v>
      </c>
      <c r="Q1627">
        <v>1</v>
      </c>
      <c r="W1627">
        <v>0</v>
      </c>
      <c r="X1627">
        <v>1010519658</v>
      </c>
      <c r="Y1627">
        <v>44.132399999999997</v>
      </c>
      <c r="AA1627">
        <v>0</v>
      </c>
      <c r="AB1627">
        <v>0</v>
      </c>
      <c r="AC1627">
        <v>0</v>
      </c>
      <c r="AD1627">
        <v>8.64</v>
      </c>
      <c r="AE1627">
        <v>0</v>
      </c>
      <c r="AF1627">
        <v>0</v>
      </c>
      <c r="AG1627">
        <v>0</v>
      </c>
      <c r="AH1627">
        <v>8.64</v>
      </c>
      <c r="AI1627">
        <v>1</v>
      </c>
      <c r="AJ1627">
        <v>1</v>
      </c>
      <c r="AK1627">
        <v>1</v>
      </c>
      <c r="AL1627">
        <v>1</v>
      </c>
      <c r="AN1627">
        <v>0</v>
      </c>
      <c r="AO1627">
        <v>1</v>
      </c>
      <c r="AP1627">
        <v>1</v>
      </c>
      <c r="AQ1627">
        <v>0</v>
      </c>
      <c r="AR1627">
        <v>0</v>
      </c>
      <c r="AS1627" t="s">
        <v>3</v>
      </c>
      <c r="AT1627">
        <v>31.98</v>
      </c>
      <c r="AU1627" t="s">
        <v>22</v>
      </c>
      <c r="AV1627">
        <v>1</v>
      </c>
      <c r="AW1627">
        <v>2</v>
      </c>
      <c r="AX1627">
        <v>33361801</v>
      </c>
      <c r="AY1627">
        <v>1</v>
      </c>
      <c r="AZ1627">
        <v>0</v>
      </c>
      <c r="BA1627">
        <v>2035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CX1627">
        <f>Y1627*Source!I1515</f>
        <v>3.530592</v>
      </c>
      <c r="CY1627">
        <f>AD1627</f>
        <v>8.64</v>
      </c>
      <c r="CZ1627">
        <f>AH1627</f>
        <v>8.64</v>
      </c>
      <c r="DA1627">
        <f>AL1627</f>
        <v>1</v>
      </c>
      <c r="DB1627">
        <f>ROUND(((ROUND(AT1627*CZ1627,2)*1.2)*1.15),2)</f>
        <v>381.31</v>
      </c>
      <c r="DC1627">
        <f>ROUND(((ROUND(AT1627*AG1627,2)*1.2)*1.15),2)</f>
        <v>0</v>
      </c>
    </row>
    <row r="1628" spans="1:107">
      <c r="A1628">
        <f>ROW(Source!A1515)</f>
        <v>1515</v>
      </c>
      <c r="B1628">
        <v>33304975</v>
      </c>
      <c r="C1628">
        <v>33361791</v>
      </c>
      <c r="D1628">
        <v>31172011</v>
      </c>
      <c r="E1628">
        <v>1</v>
      </c>
      <c r="F1628">
        <v>1</v>
      </c>
      <c r="G1628">
        <v>1</v>
      </c>
      <c r="H1628">
        <v>1</v>
      </c>
      <c r="I1628" t="s">
        <v>832</v>
      </c>
      <c r="J1628" t="s">
        <v>3</v>
      </c>
      <c r="K1628" t="s">
        <v>833</v>
      </c>
      <c r="L1628">
        <v>1191</v>
      </c>
      <c r="N1628">
        <v>1013</v>
      </c>
      <c r="O1628" t="s">
        <v>831</v>
      </c>
      <c r="P1628" t="s">
        <v>831</v>
      </c>
      <c r="Q1628">
        <v>1</v>
      </c>
      <c r="W1628">
        <v>0</v>
      </c>
      <c r="X1628">
        <v>-1417349443</v>
      </c>
      <c r="Y1628">
        <v>0.47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1</v>
      </c>
      <c r="AJ1628">
        <v>1</v>
      </c>
      <c r="AK1628">
        <v>1</v>
      </c>
      <c r="AL1628">
        <v>1</v>
      </c>
      <c r="AN1628">
        <v>0</v>
      </c>
      <c r="AO1628">
        <v>1</v>
      </c>
      <c r="AP1628">
        <v>0</v>
      </c>
      <c r="AQ1628">
        <v>0</v>
      </c>
      <c r="AR1628">
        <v>0</v>
      </c>
      <c r="AS1628" t="s">
        <v>3</v>
      </c>
      <c r="AT1628">
        <v>0.47</v>
      </c>
      <c r="AU1628" t="s">
        <v>3</v>
      </c>
      <c r="AV1628">
        <v>2</v>
      </c>
      <c r="AW1628">
        <v>2</v>
      </c>
      <c r="AX1628">
        <v>33361802</v>
      </c>
      <c r="AY1628">
        <v>1</v>
      </c>
      <c r="AZ1628">
        <v>2048</v>
      </c>
      <c r="BA1628">
        <v>2036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CX1628">
        <f>Y1628*Source!I1515</f>
        <v>3.7600000000000001E-2</v>
      </c>
      <c r="CY1628">
        <f>AD1628</f>
        <v>0</v>
      </c>
      <c r="CZ1628">
        <f>AH1628</f>
        <v>0</v>
      </c>
      <c r="DA1628">
        <f>AL1628</f>
        <v>1</v>
      </c>
      <c r="DB1628">
        <f>ROUND(ROUND(AT1628*CZ1628,2),2)</f>
        <v>0</v>
      </c>
      <c r="DC1628">
        <f>ROUND(ROUND(AT1628*AG1628,2),2)</f>
        <v>0</v>
      </c>
    </row>
    <row r="1629" spans="1:107">
      <c r="A1629">
        <f>ROW(Source!A1515)</f>
        <v>1515</v>
      </c>
      <c r="B1629">
        <v>33304975</v>
      </c>
      <c r="C1629">
        <v>33361791</v>
      </c>
      <c r="D1629">
        <v>31259116</v>
      </c>
      <c r="E1629">
        <v>1</v>
      </c>
      <c r="F1629">
        <v>1</v>
      </c>
      <c r="G1629">
        <v>1</v>
      </c>
      <c r="H1629">
        <v>2</v>
      </c>
      <c r="I1629" t="s">
        <v>897</v>
      </c>
      <c r="J1629" t="s">
        <v>898</v>
      </c>
      <c r="K1629" t="s">
        <v>899</v>
      </c>
      <c r="L1629">
        <v>1368</v>
      </c>
      <c r="N1629">
        <v>1011</v>
      </c>
      <c r="O1629" t="s">
        <v>837</v>
      </c>
      <c r="P1629" t="s">
        <v>837</v>
      </c>
      <c r="Q1629">
        <v>1</v>
      </c>
      <c r="W1629">
        <v>0</v>
      </c>
      <c r="X1629">
        <v>520357435</v>
      </c>
      <c r="Y1629">
        <v>0.34500000000000003</v>
      </c>
      <c r="AA1629">
        <v>0</v>
      </c>
      <c r="AB1629">
        <v>30</v>
      </c>
      <c r="AC1629">
        <v>0</v>
      </c>
      <c r="AD1629">
        <v>0</v>
      </c>
      <c r="AE1629">
        <v>0</v>
      </c>
      <c r="AF1629">
        <v>30</v>
      </c>
      <c r="AG1629">
        <v>0</v>
      </c>
      <c r="AH1629">
        <v>0</v>
      </c>
      <c r="AI1629">
        <v>1</v>
      </c>
      <c r="AJ1629">
        <v>1</v>
      </c>
      <c r="AK1629">
        <v>1</v>
      </c>
      <c r="AL1629">
        <v>1</v>
      </c>
      <c r="AN1629">
        <v>0</v>
      </c>
      <c r="AO1629">
        <v>1</v>
      </c>
      <c r="AP1629">
        <v>1</v>
      </c>
      <c r="AQ1629">
        <v>0</v>
      </c>
      <c r="AR1629">
        <v>0</v>
      </c>
      <c r="AS1629" t="s">
        <v>3</v>
      </c>
      <c r="AT1629">
        <v>0.23</v>
      </c>
      <c r="AU1629" t="s">
        <v>21</v>
      </c>
      <c r="AV1629">
        <v>0</v>
      </c>
      <c r="AW1629">
        <v>2</v>
      </c>
      <c r="AX1629">
        <v>33361803</v>
      </c>
      <c r="AY1629">
        <v>1</v>
      </c>
      <c r="AZ1629">
        <v>0</v>
      </c>
      <c r="BA1629">
        <v>2037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CX1629">
        <f>Y1629*Source!I1515</f>
        <v>2.7600000000000003E-2</v>
      </c>
      <c r="CY1629">
        <f>AB1629</f>
        <v>30</v>
      </c>
      <c r="CZ1629">
        <f>AF1629</f>
        <v>30</v>
      </c>
      <c r="DA1629">
        <f>AJ1629</f>
        <v>1</v>
      </c>
      <c r="DB1629">
        <f>ROUND(((ROUND(AT1629*CZ1629,2)*1.2)*1.25),2)</f>
        <v>10.35</v>
      </c>
      <c r="DC1629">
        <f>ROUND(((ROUND(AT1629*AG1629,2)*1.2)*1.25),2)</f>
        <v>0</v>
      </c>
    </row>
    <row r="1630" spans="1:107">
      <c r="A1630">
        <f>ROW(Source!A1515)</f>
        <v>1515</v>
      </c>
      <c r="B1630">
        <v>33304975</v>
      </c>
      <c r="C1630">
        <v>33361791</v>
      </c>
      <c r="D1630">
        <v>31259879</v>
      </c>
      <c r="E1630">
        <v>1</v>
      </c>
      <c r="F1630">
        <v>1</v>
      </c>
      <c r="G1630">
        <v>1</v>
      </c>
      <c r="H1630">
        <v>2</v>
      </c>
      <c r="I1630" t="s">
        <v>841</v>
      </c>
      <c r="J1630" t="s">
        <v>842</v>
      </c>
      <c r="K1630" t="s">
        <v>843</v>
      </c>
      <c r="L1630">
        <v>1368</v>
      </c>
      <c r="N1630">
        <v>1011</v>
      </c>
      <c r="O1630" t="s">
        <v>837</v>
      </c>
      <c r="P1630" t="s">
        <v>837</v>
      </c>
      <c r="Q1630">
        <v>1</v>
      </c>
      <c r="W1630">
        <v>0</v>
      </c>
      <c r="X1630">
        <v>1372534845</v>
      </c>
      <c r="Y1630">
        <v>0.70499999999999996</v>
      </c>
      <c r="AA1630">
        <v>0</v>
      </c>
      <c r="AB1630">
        <v>65.709999999999994</v>
      </c>
      <c r="AC1630">
        <v>11.6</v>
      </c>
      <c r="AD1630">
        <v>0</v>
      </c>
      <c r="AE1630">
        <v>0</v>
      </c>
      <c r="AF1630">
        <v>65.709999999999994</v>
      </c>
      <c r="AG1630">
        <v>11.6</v>
      </c>
      <c r="AH1630">
        <v>0</v>
      </c>
      <c r="AI1630">
        <v>1</v>
      </c>
      <c r="AJ1630">
        <v>1</v>
      </c>
      <c r="AK1630">
        <v>1</v>
      </c>
      <c r="AL1630">
        <v>1</v>
      </c>
      <c r="AN1630">
        <v>0</v>
      </c>
      <c r="AO1630">
        <v>1</v>
      </c>
      <c r="AP1630">
        <v>1</v>
      </c>
      <c r="AQ1630">
        <v>0</v>
      </c>
      <c r="AR1630">
        <v>0</v>
      </c>
      <c r="AS1630" t="s">
        <v>3</v>
      </c>
      <c r="AT1630">
        <v>0.47</v>
      </c>
      <c r="AU1630" t="s">
        <v>21</v>
      </c>
      <c r="AV1630">
        <v>0</v>
      </c>
      <c r="AW1630">
        <v>2</v>
      </c>
      <c r="AX1630">
        <v>33361804</v>
      </c>
      <c r="AY1630">
        <v>1</v>
      </c>
      <c r="AZ1630">
        <v>0</v>
      </c>
      <c r="BA1630">
        <v>2038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CX1630">
        <f>Y1630*Source!I1515</f>
        <v>5.6399999999999999E-2</v>
      </c>
      <c r="CY1630">
        <f>AB1630</f>
        <v>65.709999999999994</v>
      </c>
      <c r="CZ1630">
        <f>AF1630</f>
        <v>65.709999999999994</v>
      </c>
      <c r="DA1630">
        <f>AJ1630</f>
        <v>1</v>
      </c>
      <c r="DB1630">
        <f>ROUND(((ROUND(AT1630*CZ1630,2)*1.2)*1.25),2)</f>
        <v>46.32</v>
      </c>
      <c r="DC1630">
        <f>ROUND(((ROUND(AT1630*AG1630,2)*1.2)*1.25),2)</f>
        <v>8.18</v>
      </c>
    </row>
    <row r="1631" spans="1:107">
      <c r="A1631">
        <f>ROW(Source!A1515)</f>
        <v>1515</v>
      </c>
      <c r="B1631">
        <v>33304975</v>
      </c>
      <c r="C1631">
        <v>33361791</v>
      </c>
      <c r="D1631">
        <v>31260961</v>
      </c>
      <c r="E1631">
        <v>1</v>
      </c>
      <c r="F1631">
        <v>1</v>
      </c>
      <c r="G1631">
        <v>1</v>
      </c>
      <c r="H1631">
        <v>2</v>
      </c>
      <c r="I1631" t="s">
        <v>900</v>
      </c>
      <c r="J1631" t="s">
        <v>901</v>
      </c>
      <c r="K1631" t="s">
        <v>902</v>
      </c>
      <c r="L1631">
        <v>1368</v>
      </c>
      <c r="N1631">
        <v>1011</v>
      </c>
      <c r="O1631" t="s">
        <v>837</v>
      </c>
      <c r="P1631" t="s">
        <v>837</v>
      </c>
      <c r="Q1631">
        <v>1</v>
      </c>
      <c r="W1631">
        <v>0</v>
      </c>
      <c r="X1631">
        <v>1581354540</v>
      </c>
      <c r="Y1631">
        <v>1.8900000000000001</v>
      </c>
      <c r="AA1631">
        <v>0</v>
      </c>
      <c r="AB1631">
        <v>2.16</v>
      </c>
      <c r="AC1631">
        <v>0</v>
      </c>
      <c r="AD1631">
        <v>0</v>
      </c>
      <c r="AE1631">
        <v>0</v>
      </c>
      <c r="AF1631">
        <v>2.16</v>
      </c>
      <c r="AG1631">
        <v>0</v>
      </c>
      <c r="AH1631">
        <v>0</v>
      </c>
      <c r="AI1631">
        <v>1</v>
      </c>
      <c r="AJ1631">
        <v>1</v>
      </c>
      <c r="AK1631">
        <v>1</v>
      </c>
      <c r="AL1631">
        <v>1</v>
      </c>
      <c r="AN1631">
        <v>0</v>
      </c>
      <c r="AO1631">
        <v>1</v>
      </c>
      <c r="AP1631">
        <v>1</v>
      </c>
      <c r="AQ1631">
        <v>0</v>
      </c>
      <c r="AR1631">
        <v>0</v>
      </c>
      <c r="AS1631" t="s">
        <v>3</v>
      </c>
      <c r="AT1631">
        <v>1.26</v>
      </c>
      <c r="AU1631" t="s">
        <v>21</v>
      </c>
      <c r="AV1631">
        <v>0</v>
      </c>
      <c r="AW1631">
        <v>2</v>
      </c>
      <c r="AX1631">
        <v>33361805</v>
      </c>
      <c r="AY1631">
        <v>1</v>
      </c>
      <c r="AZ1631">
        <v>0</v>
      </c>
      <c r="BA1631">
        <v>2039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CX1631">
        <f>Y1631*Source!I1515</f>
        <v>0.1512</v>
      </c>
      <c r="CY1631">
        <f>AB1631</f>
        <v>2.16</v>
      </c>
      <c r="CZ1631">
        <f>AF1631</f>
        <v>2.16</v>
      </c>
      <c r="DA1631">
        <f>AJ1631</f>
        <v>1</v>
      </c>
      <c r="DB1631">
        <f>ROUND(((ROUND(AT1631*CZ1631,2)*1.2)*1.25),2)</f>
        <v>4.08</v>
      </c>
      <c r="DC1631">
        <f>ROUND(((ROUND(AT1631*AG1631,2)*1.2)*1.25),2)</f>
        <v>0</v>
      </c>
    </row>
    <row r="1632" spans="1:107">
      <c r="A1632">
        <f>ROW(Source!A1515)</f>
        <v>1515</v>
      </c>
      <c r="B1632">
        <v>33304975</v>
      </c>
      <c r="C1632">
        <v>33361791</v>
      </c>
      <c r="D1632">
        <v>31176145</v>
      </c>
      <c r="E1632">
        <v>1</v>
      </c>
      <c r="F1632">
        <v>1</v>
      </c>
      <c r="G1632">
        <v>1</v>
      </c>
      <c r="H1632">
        <v>3</v>
      </c>
      <c r="I1632" t="s">
        <v>903</v>
      </c>
      <c r="J1632" t="s">
        <v>904</v>
      </c>
      <c r="K1632" t="s">
        <v>905</v>
      </c>
      <c r="L1632">
        <v>1348</v>
      </c>
      <c r="N1632">
        <v>1009</v>
      </c>
      <c r="O1632" t="s">
        <v>32</v>
      </c>
      <c r="P1632" t="s">
        <v>32</v>
      </c>
      <c r="Q1632">
        <v>1000</v>
      </c>
      <c r="W1632">
        <v>0</v>
      </c>
      <c r="X1632">
        <v>1554699552</v>
      </c>
      <c r="Y1632">
        <v>1.26E-2</v>
      </c>
      <c r="AA1632">
        <v>1412.5</v>
      </c>
      <c r="AB1632">
        <v>0</v>
      </c>
      <c r="AC1632">
        <v>0</v>
      </c>
      <c r="AD1632">
        <v>0</v>
      </c>
      <c r="AE1632">
        <v>1412.5</v>
      </c>
      <c r="AF1632">
        <v>0</v>
      </c>
      <c r="AG1632">
        <v>0</v>
      </c>
      <c r="AH1632">
        <v>0</v>
      </c>
      <c r="AI1632">
        <v>1</v>
      </c>
      <c r="AJ1632">
        <v>1</v>
      </c>
      <c r="AK1632">
        <v>1</v>
      </c>
      <c r="AL1632">
        <v>1</v>
      </c>
      <c r="AN1632">
        <v>0</v>
      </c>
      <c r="AO1632">
        <v>1</v>
      </c>
      <c r="AP1632">
        <v>0</v>
      </c>
      <c r="AQ1632">
        <v>0</v>
      </c>
      <c r="AR1632">
        <v>0</v>
      </c>
      <c r="AS1632" t="s">
        <v>3</v>
      </c>
      <c r="AT1632">
        <v>1.26E-2</v>
      </c>
      <c r="AU1632" t="s">
        <v>3</v>
      </c>
      <c r="AV1632">
        <v>0</v>
      </c>
      <c r="AW1632">
        <v>2</v>
      </c>
      <c r="AX1632">
        <v>33361806</v>
      </c>
      <c r="AY1632">
        <v>1</v>
      </c>
      <c r="AZ1632">
        <v>0</v>
      </c>
      <c r="BA1632">
        <v>2040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CX1632">
        <f>Y1632*Source!I1515</f>
        <v>1.008E-3</v>
      </c>
      <c r="CY1632">
        <f>AA1632</f>
        <v>1412.5</v>
      </c>
      <c r="CZ1632">
        <f>AE1632</f>
        <v>1412.5</v>
      </c>
      <c r="DA1632">
        <f>AI1632</f>
        <v>1</v>
      </c>
      <c r="DB1632">
        <f>ROUND(ROUND(AT1632*CZ1632,2),2)</f>
        <v>17.8</v>
      </c>
      <c r="DC1632">
        <f>ROUND(ROUND(AT1632*AG1632,2),2)</f>
        <v>0</v>
      </c>
    </row>
    <row r="1633" spans="1:107">
      <c r="A1633">
        <f>ROW(Source!A1515)</f>
        <v>1515</v>
      </c>
      <c r="B1633">
        <v>33304975</v>
      </c>
      <c r="C1633">
        <v>33361791</v>
      </c>
      <c r="D1633">
        <v>31176252</v>
      </c>
      <c r="E1633">
        <v>1</v>
      </c>
      <c r="F1633">
        <v>1</v>
      </c>
      <c r="G1633">
        <v>1</v>
      </c>
      <c r="H1633">
        <v>3</v>
      </c>
      <c r="I1633" t="s">
        <v>906</v>
      </c>
      <c r="J1633" t="s">
        <v>907</v>
      </c>
      <c r="K1633" t="s">
        <v>908</v>
      </c>
      <c r="L1633">
        <v>1348</v>
      </c>
      <c r="N1633">
        <v>1009</v>
      </c>
      <c r="O1633" t="s">
        <v>32</v>
      </c>
      <c r="P1633" t="s">
        <v>32</v>
      </c>
      <c r="Q1633">
        <v>1000</v>
      </c>
      <c r="W1633">
        <v>0</v>
      </c>
      <c r="X1633">
        <v>136000979</v>
      </c>
      <c r="Y1633">
        <v>0.03</v>
      </c>
      <c r="AA1633">
        <v>3960</v>
      </c>
      <c r="AB1633">
        <v>0</v>
      </c>
      <c r="AC1633">
        <v>0</v>
      </c>
      <c r="AD1633">
        <v>0</v>
      </c>
      <c r="AE1633">
        <v>3960</v>
      </c>
      <c r="AF1633">
        <v>0</v>
      </c>
      <c r="AG1633">
        <v>0</v>
      </c>
      <c r="AH1633">
        <v>0</v>
      </c>
      <c r="AI1633">
        <v>1</v>
      </c>
      <c r="AJ1633">
        <v>1</v>
      </c>
      <c r="AK1633">
        <v>1</v>
      </c>
      <c r="AL1633">
        <v>1</v>
      </c>
      <c r="AN1633">
        <v>0</v>
      </c>
      <c r="AO1633">
        <v>1</v>
      </c>
      <c r="AP1633">
        <v>0</v>
      </c>
      <c r="AQ1633">
        <v>0</v>
      </c>
      <c r="AR1633">
        <v>0</v>
      </c>
      <c r="AS1633" t="s">
        <v>3</v>
      </c>
      <c r="AT1633">
        <v>0.03</v>
      </c>
      <c r="AU1633" t="s">
        <v>3</v>
      </c>
      <c r="AV1633">
        <v>0</v>
      </c>
      <c r="AW1633">
        <v>2</v>
      </c>
      <c r="AX1633">
        <v>33361807</v>
      </c>
      <c r="AY1633">
        <v>1</v>
      </c>
      <c r="AZ1633">
        <v>0</v>
      </c>
      <c r="BA1633">
        <v>2041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CX1633">
        <f>Y1633*Source!I1515</f>
        <v>2.3999999999999998E-3</v>
      </c>
      <c r="CY1633">
        <f>AA1633</f>
        <v>3960</v>
      </c>
      <c r="CZ1633">
        <f>AE1633</f>
        <v>3960</v>
      </c>
      <c r="DA1633">
        <f>AI1633</f>
        <v>1</v>
      </c>
      <c r="DB1633">
        <f>ROUND(ROUND(AT1633*CZ1633,2),2)</f>
        <v>118.8</v>
      </c>
      <c r="DC1633">
        <f>ROUND(ROUND(AT1633*AG1633,2),2)</f>
        <v>0</v>
      </c>
    </row>
    <row r="1634" spans="1:107">
      <c r="A1634">
        <f>ROW(Source!A1515)</f>
        <v>1515</v>
      </c>
      <c r="B1634">
        <v>33304975</v>
      </c>
      <c r="C1634">
        <v>33361791</v>
      </c>
      <c r="D1634">
        <v>31201861</v>
      </c>
      <c r="E1634">
        <v>1</v>
      </c>
      <c r="F1634">
        <v>1</v>
      </c>
      <c r="G1634">
        <v>1</v>
      </c>
      <c r="H1634">
        <v>3</v>
      </c>
      <c r="I1634" t="s">
        <v>909</v>
      </c>
      <c r="J1634" t="s">
        <v>910</v>
      </c>
      <c r="K1634" t="s">
        <v>911</v>
      </c>
      <c r="L1634">
        <v>1348</v>
      </c>
      <c r="N1634">
        <v>1009</v>
      </c>
      <c r="O1634" t="s">
        <v>32</v>
      </c>
      <c r="P1634" t="s">
        <v>32</v>
      </c>
      <c r="Q1634">
        <v>1000</v>
      </c>
      <c r="W1634">
        <v>0</v>
      </c>
      <c r="X1634">
        <v>532254978</v>
      </c>
      <c r="Y1634">
        <v>4.7300000000000002E-2</v>
      </c>
      <c r="AA1634">
        <v>7590</v>
      </c>
      <c r="AB1634">
        <v>0</v>
      </c>
      <c r="AC1634">
        <v>0</v>
      </c>
      <c r="AD1634">
        <v>0</v>
      </c>
      <c r="AE1634">
        <v>7590</v>
      </c>
      <c r="AF1634">
        <v>0</v>
      </c>
      <c r="AG1634">
        <v>0</v>
      </c>
      <c r="AH1634">
        <v>0</v>
      </c>
      <c r="AI1634">
        <v>1</v>
      </c>
      <c r="AJ1634">
        <v>1</v>
      </c>
      <c r="AK1634">
        <v>1</v>
      </c>
      <c r="AL1634">
        <v>1</v>
      </c>
      <c r="AN1634">
        <v>0</v>
      </c>
      <c r="AO1634">
        <v>1</v>
      </c>
      <c r="AP1634">
        <v>0</v>
      </c>
      <c r="AQ1634">
        <v>0</v>
      </c>
      <c r="AR1634">
        <v>0</v>
      </c>
      <c r="AS1634" t="s">
        <v>3</v>
      </c>
      <c r="AT1634">
        <v>4.7300000000000002E-2</v>
      </c>
      <c r="AU1634" t="s">
        <v>3</v>
      </c>
      <c r="AV1634">
        <v>0</v>
      </c>
      <c r="AW1634">
        <v>2</v>
      </c>
      <c r="AX1634">
        <v>33361808</v>
      </c>
      <c r="AY1634">
        <v>1</v>
      </c>
      <c r="AZ1634">
        <v>0</v>
      </c>
      <c r="BA1634">
        <v>2042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CX1634">
        <f>Y1634*Source!I1515</f>
        <v>3.784E-3</v>
      </c>
      <c r="CY1634">
        <f>AA1634</f>
        <v>7590</v>
      </c>
      <c r="CZ1634">
        <f>AE1634</f>
        <v>7590</v>
      </c>
      <c r="DA1634">
        <f>AI1634</f>
        <v>1</v>
      </c>
      <c r="DB1634">
        <f>ROUND(ROUND(AT1634*CZ1634,2),2)</f>
        <v>359.01</v>
      </c>
      <c r="DC1634">
        <f>ROUND(ROUND(AT1634*AG1634,2),2)</f>
        <v>0</v>
      </c>
    </row>
    <row r="1635" spans="1:107">
      <c r="A1635">
        <f>ROW(Source!A1515)</f>
        <v>1515</v>
      </c>
      <c r="B1635">
        <v>33304975</v>
      </c>
      <c r="C1635">
        <v>33361791</v>
      </c>
      <c r="D1635">
        <v>31214657</v>
      </c>
      <c r="E1635">
        <v>1</v>
      </c>
      <c r="F1635">
        <v>1</v>
      </c>
      <c r="G1635">
        <v>1</v>
      </c>
      <c r="H1635">
        <v>3</v>
      </c>
      <c r="I1635" t="s">
        <v>912</v>
      </c>
      <c r="J1635" t="s">
        <v>913</v>
      </c>
      <c r="K1635" t="s">
        <v>914</v>
      </c>
      <c r="L1635">
        <v>1348</v>
      </c>
      <c r="N1635">
        <v>1009</v>
      </c>
      <c r="O1635" t="s">
        <v>32</v>
      </c>
      <c r="P1635" t="s">
        <v>32</v>
      </c>
      <c r="Q1635">
        <v>1000</v>
      </c>
      <c r="W1635">
        <v>0</v>
      </c>
      <c r="X1635">
        <v>654489916</v>
      </c>
      <c r="Y1635">
        <v>1.2600000000000001E-3</v>
      </c>
      <c r="AA1635">
        <v>9550.01</v>
      </c>
      <c r="AB1635">
        <v>0</v>
      </c>
      <c r="AC1635">
        <v>0</v>
      </c>
      <c r="AD1635">
        <v>0</v>
      </c>
      <c r="AE1635">
        <v>9550.01</v>
      </c>
      <c r="AF1635">
        <v>0</v>
      </c>
      <c r="AG1635">
        <v>0</v>
      </c>
      <c r="AH1635">
        <v>0</v>
      </c>
      <c r="AI1635">
        <v>1</v>
      </c>
      <c r="AJ1635">
        <v>1</v>
      </c>
      <c r="AK1635">
        <v>1</v>
      </c>
      <c r="AL1635">
        <v>1</v>
      </c>
      <c r="AN1635">
        <v>0</v>
      </c>
      <c r="AO1635">
        <v>1</v>
      </c>
      <c r="AP1635">
        <v>0</v>
      </c>
      <c r="AQ1635">
        <v>0</v>
      </c>
      <c r="AR1635">
        <v>0</v>
      </c>
      <c r="AS1635" t="s">
        <v>3</v>
      </c>
      <c r="AT1635">
        <v>1.2600000000000001E-3</v>
      </c>
      <c r="AU1635" t="s">
        <v>3</v>
      </c>
      <c r="AV1635">
        <v>0</v>
      </c>
      <c r="AW1635">
        <v>2</v>
      </c>
      <c r="AX1635">
        <v>33361810</v>
      </c>
      <c r="AY1635">
        <v>1</v>
      </c>
      <c r="AZ1635">
        <v>0</v>
      </c>
      <c r="BA1635">
        <v>2044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CX1635">
        <f>Y1635*Source!I1515</f>
        <v>1.0080000000000001E-4</v>
      </c>
      <c r="CY1635">
        <f>AA1635</f>
        <v>9550.01</v>
      </c>
      <c r="CZ1635">
        <f>AE1635</f>
        <v>9550.01</v>
      </c>
      <c r="DA1635">
        <f>AI1635</f>
        <v>1</v>
      </c>
      <c r="DB1635">
        <f>ROUND(ROUND(AT1635*CZ1635,2),2)</f>
        <v>12.03</v>
      </c>
      <c r="DC1635">
        <f>ROUND(ROUND(AT1635*AG1635,2),2)</f>
        <v>0</v>
      </c>
    </row>
    <row r="1636" spans="1:107">
      <c r="A1636">
        <f>ROW(Source!A1516)</f>
        <v>1516</v>
      </c>
      <c r="B1636">
        <v>33304960</v>
      </c>
      <c r="C1636">
        <v>33361791</v>
      </c>
      <c r="D1636">
        <v>31172059</v>
      </c>
      <c r="E1636">
        <v>1</v>
      </c>
      <c r="F1636">
        <v>1</v>
      </c>
      <c r="G1636">
        <v>1</v>
      </c>
      <c r="H1636">
        <v>1</v>
      </c>
      <c r="I1636" t="s">
        <v>895</v>
      </c>
      <c r="J1636" t="s">
        <v>3</v>
      </c>
      <c r="K1636" t="s">
        <v>896</v>
      </c>
      <c r="L1636">
        <v>1191</v>
      </c>
      <c r="N1636">
        <v>1013</v>
      </c>
      <c r="O1636" t="s">
        <v>831</v>
      </c>
      <c r="P1636" t="s">
        <v>831</v>
      </c>
      <c r="Q1636">
        <v>1</v>
      </c>
      <c r="W1636">
        <v>0</v>
      </c>
      <c r="X1636">
        <v>1010519658</v>
      </c>
      <c r="Y1636">
        <v>44.132399999999997</v>
      </c>
      <c r="AA1636">
        <v>0</v>
      </c>
      <c r="AB1636">
        <v>0</v>
      </c>
      <c r="AC1636">
        <v>0</v>
      </c>
      <c r="AD1636">
        <v>8.64</v>
      </c>
      <c r="AE1636">
        <v>0</v>
      </c>
      <c r="AF1636">
        <v>0</v>
      </c>
      <c r="AG1636">
        <v>0</v>
      </c>
      <c r="AH1636">
        <v>8.64</v>
      </c>
      <c r="AI1636">
        <v>1</v>
      </c>
      <c r="AJ1636">
        <v>1</v>
      </c>
      <c r="AK1636">
        <v>1</v>
      </c>
      <c r="AL1636">
        <v>1</v>
      </c>
      <c r="AN1636">
        <v>0</v>
      </c>
      <c r="AO1636">
        <v>1</v>
      </c>
      <c r="AP1636">
        <v>1</v>
      </c>
      <c r="AQ1636">
        <v>0</v>
      </c>
      <c r="AR1636">
        <v>0</v>
      </c>
      <c r="AS1636" t="s">
        <v>3</v>
      </c>
      <c r="AT1636">
        <v>31.98</v>
      </c>
      <c r="AU1636" t="s">
        <v>22</v>
      </c>
      <c r="AV1636">
        <v>1</v>
      </c>
      <c r="AW1636">
        <v>2</v>
      </c>
      <c r="AX1636">
        <v>33361801</v>
      </c>
      <c r="AY1636">
        <v>1</v>
      </c>
      <c r="AZ1636">
        <v>0</v>
      </c>
      <c r="BA1636">
        <v>2045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CX1636">
        <f>Y1636*Source!I1516</f>
        <v>3.530592</v>
      </c>
      <c r="CY1636">
        <f>AD1636</f>
        <v>8.64</v>
      </c>
      <c r="CZ1636">
        <f>AH1636</f>
        <v>8.64</v>
      </c>
      <c r="DA1636">
        <f>AL1636</f>
        <v>1</v>
      </c>
      <c r="DB1636">
        <f>ROUND(((ROUND(AT1636*CZ1636,2)*1.2)*1.15),2)</f>
        <v>381.31</v>
      </c>
      <c r="DC1636">
        <f>ROUND(((ROUND(AT1636*AG1636,2)*1.2)*1.15),2)</f>
        <v>0</v>
      </c>
    </row>
    <row r="1637" spans="1:107">
      <c r="A1637">
        <f>ROW(Source!A1516)</f>
        <v>1516</v>
      </c>
      <c r="B1637">
        <v>33304960</v>
      </c>
      <c r="C1637">
        <v>33361791</v>
      </c>
      <c r="D1637">
        <v>31172011</v>
      </c>
      <c r="E1637">
        <v>1</v>
      </c>
      <c r="F1637">
        <v>1</v>
      </c>
      <c r="G1637">
        <v>1</v>
      </c>
      <c r="H1637">
        <v>1</v>
      </c>
      <c r="I1637" t="s">
        <v>832</v>
      </c>
      <c r="J1637" t="s">
        <v>3</v>
      </c>
      <c r="K1637" t="s">
        <v>833</v>
      </c>
      <c r="L1637">
        <v>1191</v>
      </c>
      <c r="N1637">
        <v>1013</v>
      </c>
      <c r="O1637" t="s">
        <v>831</v>
      </c>
      <c r="P1637" t="s">
        <v>831</v>
      </c>
      <c r="Q1637">
        <v>1</v>
      </c>
      <c r="W1637">
        <v>0</v>
      </c>
      <c r="X1637">
        <v>-1417349443</v>
      </c>
      <c r="Y1637">
        <v>0.47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1</v>
      </c>
      <c r="AJ1637">
        <v>1</v>
      </c>
      <c r="AK1637">
        <v>1</v>
      </c>
      <c r="AL1637">
        <v>1</v>
      </c>
      <c r="AN1637">
        <v>0</v>
      </c>
      <c r="AO1637">
        <v>1</v>
      </c>
      <c r="AP1637">
        <v>0</v>
      </c>
      <c r="AQ1637">
        <v>0</v>
      </c>
      <c r="AR1637">
        <v>0</v>
      </c>
      <c r="AS1637" t="s">
        <v>3</v>
      </c>
      <c r="AT1637">
        <v>0.47</v>
      </c>
      <c r="AU1637" t="s">
        <v>3</v>
      </c>
      <c r="AV1637">
        <v>2</v>
      </c>
      <c r="AW1637">
        <v>2</v>
      </c>
      <c r="AX1637">
        <v>33361802</v>
      </c>
      <c r="AY1637">
        <v>1</v>
      </c>
      <c r="AZ1637">
        <v>2048</v>
      </c>
      <c r="BA1637">
        <v>2046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CX1637">
        <f>Y1637*Source!I1516</f>
        <v>3.7600000000000001E-2</v>
      </c>
      <c r="CY1637">
        <f>AD1637</f>
        <v>0</v>
      </c>
      <c r="CZ1637">
        <f>AH1637</f>
        <v>0</v>
      </c>
      <c r="DA1637">
        <f>AL1637</f>
        <v>1</v>
      </c>
      <c r="DB1637">
        <f>ROUND(ROUND(AT1637*CZ1637,2),2)</f>
        <v>0</v>
      </c>
      <c r="DC1637">
        <f>ROUND(ROUND(AT1637*AG1637,2),2)</f>
        <v>0</v>
      </c>
    </row>
    <row r="1638" spans="1:107">
      <c r="A1638">
        <f>ROW(Source!A1516)</f>
        <v>1516</v>
      </c>
      <c r="B1638">
        <v>33304960</v>
      </c>
      <c r="C1638">
        <v>33361791</v>
      </c>
      <c r="D1638">
        <v>31259116</v>
      </c>
      <c r="E1638">
        <v>1</v>
      </c>
      <c r="F1638">
        <v>1</v>
      </c>
      <c r="G1638">
        <v>1</v>
      </c>
      <c r="H1638">
        <v>2</v>
      </c>
      <c r="I1638" t="s">
        <v>897</v>
      </c>
      <c r="J1638" t="s">
        <v>898</v>
      </c>
      <c r="K1638" t="s">
        <v>899</v>
      </c>
      <c r="L1638">
        <v>1368</v>
      </c>
      <c r="N1638">
        <v>1011</v>
      </c>
      <c r="O1638" t="s">
        <v>837</v>
      </c>
      <c r="P1638" t="s">
        <v>837</v>
      </c>
      <c r="Q1638">
        <v>1</v>
      </c>
      <c r="W1638">
        <v>0</v>
      </c>
      <c r="X1638">
        <v>520357435</v>
      </c>
      <c r="Y1638">
        <v>0.34500000000000003</v>
      </c>
      <c r="AA1638">
        <v>0</v>
      </c>
      <c r="AB1638">
        <v>30</v>
      </c>
      <c r="AC1638">
        <v>0</v>
      </c>
      <c r="AD1638">
        <v>0</v>
      </c>
      <c r="AE1638">
        <v>0</v>
      </c>
      <c r="AF1638">
        <v>30</v>
      </c>
      <c r="AG1638">
        <v>0</v>
      </c>
      <c r="AH1638">
        <v>0</v>
      </c>
      <c r="AI1638">
        <v>1</v>
      </c>
      <c r="AJ1638">
        <v>1</v>
      </c>
      <c r="AK1638">
        <v>1</v>
      </c>
      <c r="AL1638">
        <v>1</v>
      </c>
      <c r="AN1638">
        <v>0</v>
      </c>
      <c r="AO1638">
        <v>1</v>
      </c>
      <c r="AP1638">
        <v>1</v>
      </c>
      <c r="AQ1638">
        <v>0</v>
      </c>
      <c r="AR1638">
        <v>0</v>
      </c>
      <c r="AS1638" t="s">
        <v>3</v>
      </c>
      <c r="AT1638">
        <v>0.23</v>
      </c>
      <c r="AU1638" t="s">
        <v>21</v>
      </c>
      <c r="AV1638">
        <v>0</v>
      </c>
      <c r="AW1638">
        <v>2</v>
      </c>
      <c r="AX1638">
        <v>33361803</v>
      </c>
      <c r="AY1638">
        <v>1</v>
      </c>
      <c r="AZ1638">
        <v>0</v>
      </c>
      <c r="BA1638">
        <v>2047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CX1638">
        <f>Y1638*Source!I1516</f>
        <v>2.7600000000000003E-2</v>
      </c>
      <c r="CY1638">
        <f>AB1638</f>
        <v>30</v>
      </c>
      <c r="CZ1638">
        <f>AF1638</f>
        <v>30</v>
      </c>
      <c r="DA1638">
        <f>AJ1638</f>
        <v>1</v>
      </c>
      <c r="DB1638">
        <f>ROUND(((ROUND(AT1638*CZ1638,2)*1.2)*1.25),2)</f>
        <v>10.35</v>
      </c>
      <c r="DC1638">
        <f>ROUND(((ROUND(AT1638*AG1638,2)*1.2)*1.25),2)</f>
        <v>0</v>
      </c>
    </row>
    <row r="1639" spans="1:107">
      <c r="A1639">
        <f>ROW(Source!A1516)</f>
        <v>1516</v>
      </c>
      <c r="B1639">
        <v>33304960</v>
      </c>
      <c r="C1639">
        <v>33361791</v>
      </c>
      <c r="D1639">
        <v>31259879</v>
      </c>
      <c r="E1639">
        <v>1</v>
      </c>
      <c r="F1639">
        <v>1</v>
      </c>
      <c r="G1639">
        <v>1</v>
      </c>
      <c r="H1639">
        <v>2</v>
      </c>
      <c r="I1639" t="s">
        <v>841</v>
      </c>
      <c r="J1639" t="s">
        <v>842</v>
      </c>
      <c r="K1639" t="s">
        <v>843</v>
      </c>
      <c r="L1639">
        <v>1368</v>
      </c>
      <c r="N1639">
        <v>1011</v>
      </c>
      <c r="O1639" t="s">
        <v>837</v>
      </c>
      <c r="P1639" t="s">
        <v>837</v>
      </c>
      <c r="Q1639">
        <v>1</v>
      </c>
      <c r="W1639">
        <v>0</v>
      </c>
      <c r="X1639">
        <v>1372534845</v>
      </c>
      <c r="Y1639">
        <v>0.70499999999999996</v>
      </c>
      <c r="AA1639">
        <v>0</v>
      </c>
      <c r="AB1639">
        <v>65.709999999999994</v>
      </c>
      <c r="AC1639">
        <v>11.6</v>
      </c>
      <c r="AD1639">
        <v>0</v>
      </c>
      <c r="AE1639">
        <v>0</v>
      </c>
      <c r="AF1639">
        <v>65.709999999999994</v>
      </c>
      <c r="AG1639">
        <v>11.6</v>
      </c>
      <c r="AH1639">
        <v>0</v>
      </c>
      <c r="AI1639">
        <v>1</v>
      </c>
      <c r="AJ1639">
        <v>1</v>
      </c>
      <c r="AK1639">
        <v>1</v>
      </c>
      <c r="AL1639">
        <v>1</v>
      </c>
      <c r="AN1639">
        <v>0</v>
      </c>
      <c r="AO1639">
        <v>1</v>
      </c>
      <c r="AP1639">
        <v>1</v>
      </c>
      <c r="AQ1639">
        <v>0</v>
      </c>
      <c r="AR1639">
        <v>0</v>
      </c>
      <c r="AS1639" t="s">
        <v>3</v>
      </c>
      <c r="AT1639">
        <v>0.47</v>
      </c>
      <c r="AU1639" t="s">
        <v>21</v>
      </c>
      <c r="AV1639">
        <v>0</v>
      </c>
      <c r="AW1639">
        <v>2</v>
      </c>
      <c r="AX1639">
        <v>33361804</v>
      </c>
      <c r="AY1639">
        <v>1</v>
      </c>
      <c r="AZ1639">
        <v>0</v>
      </c>
      <c r="BA1639">
        <v>2048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CX1639">
        <f>Y1639*Source!I1516</f>
        <v>5.6399999999999999E-2</v>
      </c>
      <c r="CY1639">
        <f>AB1639</f>
        <v>65.709999999999994</v>
      </c>
      <c r="CZ1639">
        <f>AF1639</f>
        <v>65.709999999999994</v>
      </c>
      <c r="DA1639">
        <f>AJ1639</f>
        <v>1</v>
      </c>
      <c r="DB1639">
        <f>ROUND(((ROUND(AT1639*CZ1639,2)*1.2)*1.25),2)</f>
        <v>46.32</v>
      </c>
      <c r="DC1639">
        <f>ROUND(((ROUND(AT1639*AG1639,2)*1.2)*1.25),2)</f>
        <v>8.18</v>
      </c>
    </row>
    <row r="1640" spans="1:107">
      <c r="A1640">
        <f>ROW(Source!A1516)</f>
        <v>1516</v>
      </c>
      <c r="B1640">
        <v>33304960</v>
      </c>
      <c r="C1640">
        <v>33361791</v>
      </c>
      <c r="D1640">
        <v>31260961</v>
      </c>
      <c r="E1640">
        <v>1</v>
      </c>
      <c r="F1640">
        <v>1</v>
      </c>
      <c r="G1640">
        <v>1</v>
      </c>
      <c r="H1640">
        <v>2</v>
      </c>
      <c r="I1640" t="s">
        <v>900</v>
      </c>
      <c r="J1640" t="s">
        <v>901</v>
      </c>
      <c r="K1640" t="s">
        <v>902</v>
      </c>
      <c r="L1640">
        <v>1368</v>
      </c>
      <c r="N1640">
        <v>1011</v>
      </c>
      <c r="O1640" t="s">
        <v>837</v>
      </c>
      <c r="P1640" t="s">
        <v>837</v>
      </c>
      <c r="Q1640">
        <v>1</v>
      </c>
      <c r="W1640">
        <v>0</v>
      </c>
      <c r="X1640">
        <v>1581354540</v>
      </c>
      <c r="Y1640">
        <v>1.8900000000000001</v>
      </c>
      <c r="AA1640">
        <v>0</v>
      </c>
      <c r="AB1640">
        <v>2.16</v>
      </c>
      <c r="AC1640">
        <v>0</v>
      </c>
      <c r="AD1640">
        <v>0</v>
      </c>
      <c r="AE1640">
        <v>0</v>
      </c>
      <c r="AF1640">
        <v>2.16</v>
      </c>
      <c r="AG1640">
        <v>0</v>
      </c>
      <c r="AH1640">
        <v>0</v>
      </c>
      <c r="AI1640">
        <v>1</v>
      </c>
      <c r="AJ1640">
        <v>1</v>
      </c>
      <c r="AK1640">
        <v>1</v>
      </c>
      <c r="AL1640">
        <v>1</v>
      </c>
      <c r="AN1640">
        <v>0</v>
      </c>
      <c r="AO1640">
        <v>1</v>
      </c>
      <c r="AP1640">
        <v>1</v>
      </c>
      <c r="AQ1640">
        <v>0</v>
      </c>
      <c r="AR1640">
        <v>0</v>
      </c>
      <c r="AS1640" t="s">
        <v>3</v>
      </c>
      <c r="AT1640">
        <v>1.26</v>
      </c>
      <c r="AU1640" t="s">
        <v>21</v>
      </c>
      <c r="AV1640">
        <v>0</v>
      </c>
      <c r="AW1640">
        <v>2</v>
      </c>
      <c r="AX1640">
        <v>33361805</v>
      </c>
      <c r="AY1640">
        <v>1</v>
      </c>
      <c r="AZ1640">
        <v>0</v>
      </c>
      <c r="BA1640">
        <v>2049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CX1640">
        <f>Y1640*Source!I1516</f>
        <v>0.1512</v>
      </c>
      <c r="CY1640">
        <f>AB1640</f>
        <v>2.16</v>
      </c>
      <c r="CZ1640">
        <f>AF1640</f>
        <v>2.16</v>
      </c>
      <c r="DA1640">
        <f>AJ1640</f>
        <v>1</v>
      </c>
      <c r="DB1640">
        <f>ROUND(((ROUND(AT1640*CZ1640,2)*1.2)*1.25),2)</f>
        <v>4.08</v>
      </c>
      <c r="DC1640">
        <f>ROUND(((ROUND(AT1640*AG1640,2)*1.2)*1.25),2)</f>
        <v>0</v>
      </c>
    </row>
    <row r="1641" spans="1:107">
      <c r="A1641">
        <f>ROW(Source!A1516)</f>
        <v>1516</v>
      </c>
      <c r="B1641">
        <v>33304960</v>
      </c>
      <c r="C1641">
        <v>33361791</v>
      </c>
      <c r="D1641">
        <v>31176145</v>
      </c>
      <c r="E1641">
        <v>1</v>
      </c>
      <c r="F1641">
        <v>1</v>
      </c>
      <c r="G1641">
        <v>1</v>
      </c>
      <c r="H1641">
        <v>3</v>
      </c>
      <c r="I1641" t="s">
        <v>903</v>
      </c>
      <c r="J1641" t="s">
        <v>904</v>
      </c>
      <c r="K1641" t="s">
        <v>905</v>
      </c>
      <c r="L1641">
        <v>1348</v>
      </c>
      <c r="N1641">
        <v>1009</v>
      </c>
      <c r="O1641" t="s">
        <v>32</v>
      </c>
      <c r="P1641" t="s">
        <v>32</v>
      </c>
      <c r="Q1641">
        <v>1000</v>
      </c>
      <c r="W1641">
        <v>0</v>
      </c>
      <c r="X1641">
        <v>1554699552</v>
      </c>
      <c r="Y1641">
        <v>1.26E-2</v>
      </c>
      <c r="AA1641">
        <v>1412.5</v>
      </c>
      <c r="AB1641">
        <v>0</v>
      </c>
      <c r="AC1641">
        <v>0</v>
      </c>
      <c r="AD1641">
        <v>0</v>
      </c>
      <c r="AE1641">
        <v>1412.5</v>
      </c>
      <c r="AF1641">
        <v>0</v>
      </c>
      <c r="AG1641">
        <v>0</v>
      </c>
      <c r="AH1641">
        <v>0</v>
      </c>
      <c r="AI1641">
        <v>1</v>
      </c>
      <c r="AJ1641">
        <v>1</v>
      </c>
      <c r="AK1641">
        <v>1</v>
      </c>
      <c r="AL1641">
        <v>1</v>
      </c>
      <c r="AN1641">
        <v>0</v>
      </c>
      <c r="AO1641">
        <v>1</v>
      </c>
      <c r="AP1641">
        <v>0</v>
      </c>
      <c r="AQ1641">
        <v>0</v>
      </c>
      <c r="AR1641">
        <v>0</v>
      </c>
      <c r="AS1641" t="s">
        <v>3</v>
      </c>
      <c r="AT1641">
        <v>1.26E-2</v>
      </c>
      <c r="AU1641" t="s">
        <v>3</v>
      </c>
      <c r="AV1641">
        <v>0</v>
      </c>
      <c r="AW1641">
        <v>2</v>
      </c>
      <c r="AX1641">
        <v>33361806</v>
      </c>
      <c r="AY1641">
        <v>1</v>
      </c>
      <c r="AZ1641">
        <v>0</v>
      </c>
      <c r="BA1641">
        <v>2050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CX1641">
        <f>Y1641*Source!I1516</f>
        <v>1.008E-3</v>
      </c>
      <c r="CY1641">
        <f>AA1641</f>
        <v>1412.5</v>
      </c>
      <c r="CZ1641">
        <f>AE1641</f>
        <v>1412.5</v>
      </c>
      <c r="DA1641">
        <f>AI1641</f>
        <v>1</v>
      </c>
      <c r="DB1641">
        <f>ROUND(ROUND(AT1641*CZ1641,2),2)</f>
        <v>17.8</v>
      </c>
      <c r="DC1641">
        <f>ROUND(ROUND(AT1641*AG1641,2),2)</f>
        <v>0</v>
      </c>
    </row>
    <row r="1642" spans="1:107">
      <c r="A1642">
        <f>ROW(Source!A1516)</f>
        <v>1516</v>
      </c>
      <c r="B1642">
        <v>33304960</v>
      </c>
      <c r="C1642">
        <v>33361791</v>
      </c>
      <c r="D1642">
        <v>31176252</v>
      </c>
      <c r="E1642">
        <v>1</v>
      </c>
      <c r="F1642">
        <v>1</v>
      </c>
      <c r="G1642">
        <v>1</v>
      </c>
      <c r="H1642">
        <v>3</v>
      </c>
      <c r="I1642" t="s">
        <v>906</v>
      </c>
      <c r="J1642" t="s">
        <v>907</v>
      </c>
      <c r="K1642" t="s">
        <v>908</v>
      </c>
      <c r="L1642">
        <v>1348</v>
      </c>
      <c r="N1642">
        <v>1009</v>
      </c>
      <c r="O1642" t="s">
        <v>32</v>
      </c>
      <c r="P1642" t="s">
        <v>32</v>
      </c>
      <c r="Q1642">
        <v>1000</v>
      </c>
      <c r="W1642">
        <v>0</v>
      </c>
      <c r="X1642">
        <v>136000979</v>
      </c>
      <c r="Y1642">
        <v>0.03</v>
      </c>
      <c r="AA1642">
        <v>3960</v>
      </c>
      <c r="AB1642">
        <v>0</v>
      </c>
      <c r="AC1642">
        <v>0</v>
      </c>
      <c r="AD1642">
        <v>0</v>
      </c>
      <c r="AE1642">
        <v>3960</v>
      </c>
      <c r="AF1642">
        <v>0</v>
      </c>
      <c r="AG1642">
        <v>0</v>
      </c>
      <c r="AH1642">
        <v>0</v>
      </c>
      <c r="AI1642">
        <v>1</v>
      </c>
      <c r="AJ1642">
        <v>1</v>
      </c>
      <c r="AK1642">
        <v>1</v>
      </c>
      <c r="AL1642">
        <v>1</v>
      </c>
      <c r="AN1642">
        <v>0</v>
      </c>
      <c r="AO1642">
        <v>1</v>
      </c>
      <c r="AP1642">
        <v>0</v>
      </c>
      <c r="AQ1642">
        <v>0</v>
      </c>
      <c r="AR1642">
        <v>0</v>
      </c>
      <c r="AS1642" t="s">
        <v>3</v>
      </c>
      <c r="AT1642">
        <v>0.03</v>
      </c>
      <c r="AU1642" t="s">
        <v>3</v>
      </c>
      <c r="AV1642">
        <v>0</v>
      </c>
      <c r="AW1642">
        <v>2</v>
      </c>
      <c r="AX1642">
        <v>33361807</v>
      </c>
      <c r="AY1642">
        <v>1</v>
      </c>
      <c r="AZ1642">
        <v>0</v>
      </c>
      <c r="BA1642">
        <v>2051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CX1642">
        <f>Y1642*Source!I1516</f>
        <v>2.3999999999999998E-3</v>
      </c>
      <c r="CY1642">
        <f>AA1642</f>
        <v>3960</v>
      </c>
      <c r="CZ1642">
        <f>AE1642</f>
        <v>3960</v>
      </c>
      <c r="DA1642">
        <f>AI1642</f>
        <v>1</v>
      </c>
      <c r="DB1642">
        <f>ROUND(ROUND(AT1642*CZ1642,2),2)</f>
        <v>118.8</v>
      </c>
      <c r="DC1642">
        <f>ROUND(ROUND(AT1642*AG1642,2),2)</f>
        <v>0</v>
      </c>
    </row>
    <row r="1643" spans="1:107">
      <c r="A1643">
        <f>ROW(Source!A1516)</f>
        <v>1516</v>
      </c>
      <c r="B1643">
        <v>33304960</v>
      </c>
      <c r="C1643">
        <v>33361791</v>
      </c>
      <c r="D1643">
        <v>31201861</v>
      </c>
      <c r="E1643">
        <v>1</v>
      </c>
      <c r="F1643">
        <v>1</v>
      </c>
      <c r="G1643">
        <v>1</v>
      </c>
      <c r="H1643">
        <v>3</v>
      </c>
      <c r="I1643" t="s">
        <v>909</v>
      </c>
      <c r="J1643" t="s">
        <v>910</v>
      </c>
      <c r="K1643" t="s">
        <v>911</v>
      </c>
      <c r="L1643">
        <v>1348</v>
      </c>
      <c r="N1643">
        <v>1009</v>
      </c>
      <c r="O1643" t="s">
        <v>32</v>
      </c>
      <c r="P1643" t="s">
        <v>32</v>
      </c>
      <c r="Q1643">
        <v>1000</v>
      </c>
      <c r="W1643">
        <v>0</v>
      </c>
      <c r="X1643">
        <v>532254978</v>
      </c>
      <c r="Y1643">
        <v>4.7300000000000002E-2</v>
      </c>
      <c r="AA1643">
        <v>7590</v>
      </c>
      <c r="AB1643">
        <v>0</v>
      </c>
      <c r="AC1643">
        <v>0</v>
      </c>
      <c r="AD1643">
        <v>0</v>
      </c>
      <c r="AE1643">
        <v>7590</v>
      </c>
      <c r="AF1643">
        <v>0</v>
      </c>
      <c r="AG1643">
        <v>0</v>
      </c>
      <c r="AH1643">
        <v>0</v>
      </c>
      <c r="AI1643">
        <v>1</v>
      </c>
      <c r="AJ1643">
        <v>1</v>
      </c>
      <c r="AK1643">
        <v>1</v>
      </c>
      <c r="AL1643">
        <v>1</v>
      </c>
      <c r="AN1643">
        <v>0</v>
      </c>
      <c r="AO1643">
        <v>1</v>
      </c>
      <c r="AP1643">
        <v>0</v>
      </c>
      <c r="AQ1643">
        <v>0</v>
      </c>
      <c r="AR1643">
        <v>0</v>
      </c>
      <c r="AS1643" t="s">
        <v>3</v>
      </c>
      <c r="AT1643">
        <v>4.7300000000000002E-2</v>
      </c>
      <c r="AU1643" t="s">
        <v>3</v>
      </c>
      <c r="AV1643">
        <v>0</v>
      </c>
      <c r="AW1643">
        <v>2</v>
      </c>
      <c r="AX1643">
        <v>33361808</v>
      </c>
      <c r="AY1643">
        <v>1</v>
      </c>
      <c r="AZ1643">
        <v>0</v>
      </c>
      <c r="BA1643">
        <v>2052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CX1643">
        <f>Y1643*Source!I1516</f>
        <v>3.784E-3</v>
      </c>
      <c r="CY1643">
        <f>AA1643</f>
        <v>7590</v>
      </c>
      <c r="CZ1643">
        <f>AE1643</f>
        <v>7590</v>
      </c>
      <c r="DA1643">
        <f>AI1643</f>
        <v>1</v>
      </c>
      <c r="DB1643">
        <f>ROUND(ROUND(AT1643*CZ1643,2),2)</f>
        <v>359.01</v>
      </c>
      <c r="DC1643">
        <f>ROUND(ROUND(AT1643*AG1643,2),2)</f>
        <v>0</v>
      </c>
    </row>
    <row r="1644" spans="1:107">
      <c r="A1644">
        <f>ROW(Source!A1516)</f>
        <v>1516</v>
      </c>
      <c r="B1644">
        <v>33304960</v>
      </c>
      <c r="C1644">
        <v>33361791</v>
      </c>
      <c r="D1644">
        <v>31214657</v>
      </c>
      <c r="E1644">
        <v>1</v>
      </c>
      <c r="F1644">
        <v>1</v>
      </c>
      <c r="G1644">
        <v>1</v>
      </c>
      <c r="H1644">
        <v>3</v>
      </c>
      <c r="I1644" t="s">
        <v>912</v>
      </c>
      <c r="J1644" t="s">
        <v>913</v>
      </c>
      <c r="K1644" t="s">
        <v>914</v>
      </c>
      <c r="L1644">
        <v>1348</v>
      </c>
      <c r="N1644">
        <v>1009</v>
      </c>
      <c r="O1644" t="s">
        <v>32</v>
      </c>
      <c r="P1644" t="s">
        <v>32</v>
      </c>
      <c r="Q1644">
        <v>1000</v>
      </c>
      <c r="W1644">
        <v>0</v>
      </c>
      <c r="X1644">
        <v>654489916</v>
      </c>
      <c r="Y1644">
        <v>1.2600000000000001E-3</v>
      </c>
      <c r="AA1644">
        <v>9550.01</v>
      </c>
      <c r="AB1644">
        <v>0</v>
      </c>
      <c r="AC1644">
        <v>0</v>
      </c>
      <c r="AD1644">
        <v>0</v>
      </c>
      <c r="AE1644">
        <v>9550.01</v>
      </c>
      <c r="AF1644">
        <v>0</v>
      </c>
      <c r="AG1644">
        <v>0</v>
      </c>
      <c r="AH1644">
        <v>0</v>
      </c>
      <c r="AI1644">
        <v>1</v>
      </c>
      <c r="AJ1644">
        <v>1</v>
      </c>
      <c r="AK1644">
        <v>1</v>
      </c>
      <c r="AL1644">
        <v>1</v>
      </c>
      <c r="AN1644">
        <v>0</v>
      </c>
      <c r="AO1644">
        <v>1</v>
      </c>
      <c r="AP1644">
        <v>0</v>
      </c>
      <c r="AQ1644">
        <v>0</v>
      </c>
      <c r="AR1644">
        <v>0</v>
      </c>
      <c r="AS1644" t="s">
        <v>3</v>
      </c>
      <c r="AT1644">
        <v>1.2600000000000001E-3</v>
      </c>
      <c r="AU1644" t="s">
        <v>3</v>
      </c>
      <c r="AV1644">
        <v>0</v>
      </c>
      <c r="AW1644">
        <v>2</v>
      </c>
      <c r="AX1644">
        <v>33361810</v>
      </c>
      <c r="AY1644">
        <v>1</v>
      </c>
      <c r="AZ1644">
        <v>0</v>
      </c>
      <c r="BA1644">
        <v>2054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CX1644">
        <f>Y1644*Source!I1516</f>
        <v>1.0080000000000001E-4</v>
      </c>
      <c r="CY1644">
        <f>AA1644</f>
        <v>9550.01</v>
      </c>
      <c r="CZ1644">
        <f>AE1644</f>
        <v>9550.01</v>
      </c>
      <c r="DA1644">
        <f>AI1644</f>
        <v>1</v>
      </c>
      <c r="DB1644">
        <f>ROUND(ROUND(AT1644*CZ1644,2),2)</f>
        <v>12.03</v>
      </c>
      <c r="DC1644">
        <f>ROUND(ROUND(AT1644*AG1644,2),2)</f>
        <v>0</v>
      </c>
    </row>
    <row r="1645" spans="1:107">
      <c r="A1645">
        <f>ROW(Source!A1519)</f>
        <v>1519</v>
      </c>
      <c r="B1645">
        <v>33304975</v>
      </c>
      <c r="C1645">
        <v>33361812</v>
      </c>
      <c r="D1645">
        <v>31172061</v>
      </c>
      <c r="E1645">
        <v>1</v>
      </c>
      <c r="F1645">
        <v>1</v>
      </c>
      <c r="G1645">
        <v>1</v>
      </c>
      <c r="H1645">
        <v>1</v>
      </c>
      <c r="I1645" t="s">
        <v>850</v>
      </c>
      <c r="J1645" t="s">
        <v>3</v>
      </c>
      <c r="K1645" t="s">
        <v>851</v>
      </c>
      <c r="L1645">
        <v>1191</v>
      </c>
      <c r="N1645">
        <v>1013</v>
      </c>
      <c r="O1645" t="s">
        <v>831</v>
      </c>
      <c r="P1645" t="s">
        <v>831</v>
      </c>
      <c r="Q1645">
        <v>1</v>
      </c>
      <c r="W1645">
        <v>0</v>
      </c>
      <c r="X1645">
        <v>-784637506</v>
      </c>
      <c r="Y1645">
        <v>111.61439999999999</v>
      </c>
      <c r="AA1645">
        <v>0</v>
      </c>
      <c r="AB1645">
        <v>0</v>
      </c>
      <c r="AC1645">
        <v>0</v>
      </c>
      <c r="AD1645">
        <v>8.74</v>
      </c>
      <c r="AE1645">
        <v>0</v>
      </c>
      <c r="AF1645">
        <v>0</v>
      </c>
      <c r="AG1645">
        <v>0</v>
      </c>
      <c r="AH1645">
        <v>8.74</v>
      </c>
      <c r="AI1645">
        <v>1</v>
      </c>
      <c r="AJ1645">
        <v>1</v>
      </c>
      <c r="AK1645">
        <v>1</v>
      </c>
      <c r="AL1645">
        <v>1</v>
      </c>
      <c r="AN1645">
        <v>0</v>
      </c>
      <c r="AO1645">
        <v>1</v>
      </c>
      <c r="AP1645">
        <v>1</v>
      </c>
      <c r="AQ1645">
        <v>0</v>
      </c>
      <c r="AR1645">
        <v>0</v>
      </c>
      <c r="AS1645" t="s">
        <v>3</v>
      </c>
      <c r="AT1645">
        <v>80.88</v>
      </c>
      <c r="AU1645" t="s">
        <v>22</v>
      </c>
      <c r="AV1645">
        <v>1</v>
      </c>
      <c r="AW1645">
        <v>2</v>
      </c>
      <c r="AX1645">
        <v>33361824</v>
      </c>
      <c r="AY1645">
        <v>1</v>
      </c>
      <c r="AZ1645">
        <v>0</v>
      </c>
      <c r="BA1645">
        <v>2055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CX1645">
        <f>Y1645*Source!I1519</f>
        <v>3.5716607999999996</v>
      </c>
      <c r="CY1645">
        <f>AD1645</f>
        <v>8.74</v>
      </c>
      <c r="CZ1645">
        <f>AH1645</f>
        <v>8.74</v>
      </c>
      <c r="DA1645">
        <f>AL1645</f>
        <v>1</v>
      </c>
      <c r="DB1645">
        <f>ROUND(((ROUND(AT1645*CZ1645,2)*1.2)*1.15),2)</f>
        <v>975.51</v>
      </c>
      <c r="DC1645">
        <f>ROUND(((ROUND(AT1645*AG1645,2)*1.2)*1.15),2)</f>
        <v>0</v>
      </c>
    </row>
    <row r="1646" spans="1:107">
      <c r="A1646">
        <f>ROW(Source!A1519)</f>
        <v>1519</v>
      </c>
      <c r="B1646">
        <v>33304975</v>
      </c>
      <c r="C1646">
        <v>33361812</v>
      </c>
      <c r="D1646">
        <v>31172011</v>
      </c>
      <c r="E1646">
        <v>1</v>
      </c>
      <c r="F1646">
        <v>1</v>
      </c>
      <c r="G1646">
        <v>1</v>
      </c>
      <c r="H1646">
        <v>1</v>
      </c>
      <c r="I1646" t="s">
        <v>832</v>
      </c>
      <c r="J1646" t="s">
        <v>3</v>
      </c>
      <c r="K1646" t="s">
        <v>833</v>
      </c>
      <c r="L1646">
        <v>1191</v>
      </c>
      <c r="N1646">
        <v>1013</v>
      </c>
      <c r="O1646" t="s">
        <v>831</v>
      </c>
      <c r="P1646" t="s">
        <v>831</v>
      </c>
      <c r="Q1646">
        <v>1</v>
      </c>
      <c r="W1646">
        <v>0</v>
      </c>
      <c r="X1646">
        <v>-1417349443</v>
      </c>
      <c r="Y1646">
        <v>0.76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1</v>
      </c>
      <c r="AJ1646">
        <v>1</v>
      </c>
      <c r="AK1646">
        <v>1</v>
      </c>
      <c r="AL1646">
        <v>1</v>
      </c>
      <c r="AN1646">
        <v>0</v>
      </c>
      <c r="AO1646">
        <v>1</v>
      </c>
      <c r="AP1646">
        <v>0</v>
      </c>
      <c r="AQ1646">
        <v>0</v>
      </c>
      <c r="AR1646">
        <v>0</v>
      </c>
      <c r="AS1646" t="s">
        <v>3</v>
      </c>
      <c r="AT1646">
        <v>0.76</v>
      </c>
      <c r="AU1646" t="s">
        <v>3</v>
      </c>
      <c r="AV1646">
        <v>2</v>
      </c>
      <c r="AW1646">
        <v>2</v>
      </c>
      <c r="AX1646">
        <v>33361825</v>
      </c>
      <c r="AY1646">
        <v>1</v>
      </c>
      <c r="AZ1646">
        <v>2048</v>
      </c>
      <c r="BA1646">
        <v>2056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CX1646">
        <f>Y1646*Source!I1519</f>
        <v>2.4320000000000001E-2</v>
      </c>
      <c r="CY1646">
        <f>AD1646</f>
        <v>0</v>
      </c>
      <c r="CZ1646">
        <f>AH1646</f>
        <v>0</v>
      </c>
      <c r="DA1646">
        <f>AL1646</f>
        <v>1</v>
      </c>
      <c r="DB1646">
        <f>ROUND(ROUND(AT1646*CZ1646,2),2)</f>
        <v>0</v>
      </c>
      <c r="DC1646">
        <f>ROUND(ROUND(AT1646*AG1646,2),2)</f>
        <v>0</v>
      </c>
    </row>
    <row r="1647" spans="1:107">
      <c r="A1647">
        <f>ROW(Source!A1519)</f>
        <v>1519</v>
      </c>
      <c r="B1647">
        <v>33304975</v>
      </c>
      <c r="C1647">
        <v>33361812</v>
      </c>
      <c r="D1647">
        <v>31258491</v>
      </c>
      <c r="E1647">
        <v>1</v>
      </c>
      <c r="F1647">
        <v>1</v>
      </c>
      <c r="G1647">
        <v>1</v>
      </c>
      <c r="H1647">
        <v>2</v>
      </c>
      <c r="I1647" t="s">
        <v>834</v>
      </c>
      <c r="J1647" t="s">
        <v>835</v>
      </c>
      <c r="K1647" t="s">
        <v>836</v>
      </c>
      <c r="L1647">
        <v>1368</v>
      </c>
      <c r="N1647">
        <v>1011</v>
      </c>
      <c r="O1647" t="s">
        <v>837</v>
      </c>
      <c r="P1647" t="s">
        <v>837</v>
      </c>
      <c r="Q1647">
        <v>1</v>
      </c>
      <c r="W1647">
        <v>0</v>
      </c>
      <c r="X1647">
        <v>-1718674368</v>
      </c>
      <c r="Y1647">
        <v>0.46499999999999997</v>
      </c>
      <c r="AA1647">
        <v>0</v>
      </c>
      <c r="AB1647">
        <v>111.99</v>
      </c>
      <c r="AC1647">
        <v>13.5</v>
      </c>
      <c r="AD1647">
        <v>0</v>
      </c>
      <c r="AE1647">
        <v>0</v>
      </c>
      <c r="AF1647">
        <v>111.99</v>
      </c>
      <c r="AG1647">
        <v>13.5</v>
      </c>
      <c r="AH1647">
        <v>0</v>
      </c>
      <c r="AI1647">
        <v>1</v>
      </c>
      <c r="AJ1647">
        <v>1</v>
      </c>
      <c r="AK1647">
        <v>1</v>
      </c>
      <c r="AL1647">
        <v>1</v>
      </c>
      <c r="AN1647">
        <v>0</v>
      </c>
      <c r="AO1647">
        <v>1</v>
      </c>
      <c r="AP1647">
        <v>1</v>
      </c>
      <c r="AQ1647">
        <v>0</v>
      </c>
      <c r="AR1647">
        <v>0</v>
      </c>
      <c r="AS1647" t="s">
        <v>3</v>
      </c>
      <c r="AT1647">
        <v>0.31</v>
      </c>
      <c r="AU1647" t="s">
        <v>21</v>
      </c>
      <c r="AV1647">
        <v>0</v>
      </c>
      <c r="AW1647">
        <v>2</v>
      </c>
      <c r="AX1647">
        <v>33361826</v>
      </c>
      <c r="AY1647">
        <v>1</v>
      </c>
      <c r="AZ1647">
        <v>0</v>
      </c>
      <c r="BA1647">
        <v>2057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CX1647">
        <f>Y1647*Source!I1519</f>
        <v>1.4879999999999999E-2</v>
      </c>
      <c r="CY1647">
        <f>AB1647</f>
        <v>111.99</v>
      </c>
      <c r="CZ1647">
        <f>AF1647</f>
        <v>111.99</v>
      </c>
      <c r="DA1647">
        <f>AJ1647</f>
        <v>1</v>
      </c>
      <c r="DB1647">
        <f>ROUND(((ROUND(AT1647*CZ1647,2)*1.2)*1.25),2)</f>
        <v>52.08</v>
      </c>
      <c r="DC1647">
        <f>ROUND(((ROUND(AT1647*AG1647,2)*1.2)*1.25),2)</f>
        <v>6.29</v>
      </c>
    </row>
    <row r="1648" spans="1:107">
      <c r="A1648">
        <f>ROW(Source!A1519)</f>
        <v>1519</v>
      </c>
      <c r="B1648">
        <v>33304975</v>
      </c>
      <c r="C1648">
        <v>33361812</v>
      </c>
      <c r="D1648">
        <v>31258691</v>
      </c>
      <c r="E1648">
        <v>1</v>
      </c>
      <c r="F1648">
        <v>1</v>
      </c>
      <c r="G1648">
        <v>1</v>
      </c>
      <c r="H1648">
        <v>2</v>
      </c>
      <c r="I1648" t="s">
        <v>838</v>
      </c>
      <c r="J1648" t="s">
        <v>839</v>
      </c>
      <c r="K1648" t="s">
        <v>840</v>
      </c>
      <c r="L1648">
        <v>1368</v>
      </c>
      <c r="N1648">
        <v>1011</v>
      </c>
      <c r="O1648" t="s">
        <v>837</v>
      </c>
      <c r="P1648" t="s">
        <v>837</v>
      </c>
      <c r="Q1648">
        <v>1</v>
      </c>
      <c r="W1648">
        <v>0</v>
      </c>
      <c r="X1648">
        <v>1373224040</v>
      </c>
      <c r="Y1648">
        <v>15.075000000000001</v>
      </c>
      <c r="AA1648">
        <v>0</v>
      </c>
      <c r="AB1648">
        <v>3.12</v>
      </c>
      <c r="AC1648">
        <v>0</v>
      </c>
      <c r="AD1648">
        <v>0</v>
      </c>
      <c r="AE1648">
        <v>0</v>
      </c>
      <c r="AF1648">
        <v>3.12</v>
      </c>
      <c r="AG1648">
        <v>0</v>
      </c>
      <c r="AH1648">
        <v>0</v>
      </c>
      <c r="AI1648">
        <v>1</v>
      </c>
      <c r="AJ1648">
        <v>1</v>
      </c>
      <c r="AK1648">
        <v>1</v>
      </c>
      <c r="AL1648">
        <v>1</v>
      </c>
      <c r="AN1648">
        <v>0</v>
      </c>
      <c r="AO1648">
        <v>1</v>
      </c>
      <c r="AP1648">
        <v>1</v>
      </c>
      <c r="AQ1648">
        <v>0</v>
      </c>
      <c r="AR1648">
        <v>0</v>
      </c>
      <c r="AS1648" t="s">
        <v>3</v>
      </c>
      <c r="AT1648">
        <v>10.050000000000001</v>
      </c>
      <c r="AU1648" t="s">
        <v>21</v>
      </c>
      <c r="AV1648">
        <v>0</v>
      </c>
      <c r="AW1648">
        <v>2</v>
      </c>
      <c r="AX1648">
        <v>33361827</v>
      </c>
      <c r="AY1648">
        <v>1</v>
      </c>
      <c r="AZ1648">
        <v>0</v>
      </c>
      <c r="BA1648">
        <v>2058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CX1648">
        <f>Y1648*Source!I1519</f>
        <v>0.48240000000000005</v>
      </c>
      <c r="CY1648">
        <f>AB1648</f>
        <v>3.12</v>
      </c>
      <c r="CZ1648">
        <f>AF1648</f>
        <v>3.12</v>
      </c>
      <c r="DA1648">
        <f>AJ1648</f>
        <v>1</v>
      </c>
      <c r="DB1648">
        <f>ROUND(((ROUND(AT1648*CZ1648,2)*1.2)*1.25),2)</f>
        <v>47.04</v>
      </c>
      <c r="DC1648">
        <f>ROUND(((ROUND(AT1648*AG1648,2)*1.2)*1.25),2)</f>
        <v>0</v>
      </c>
    </row>
    <row r="1649" spans="1:107">
      <c r="A1649">
        <f>ROW(Source!A1519)</f>
        <v>1519</v>
      </c>
      <c r="B1649">
        <v>33304975</v>
      </c>
      <c r="C1649">
        <v>33361812</v>
      </c>
      <c r="D1649">
        <v>31258646</v>
      </c>
      <c r="E1649">
        <v>1</v>
      </c>
      <c r="F1649">
        <v>1</v>
      </c>
      <c r="G1649">
        <v>1</v>
      </c>
      <c r="H1649">
        <v>2</v>
      </c>
      <c r="I1649" t="s">
        <v>866</v>
      </c>
      <c r="J1649" t="s">
        <v>867</v>
      </c>
      <c r="K1649" t="s">
        <v>868</v>
      </c>
      <c r="L1649">
        <v>1368</v>
      </c>
      <c r="N1649">
        <v>1011</v>
      </c>
      <c r="O1649" t="s">
        <v>837</v>
      </c>
      <c r="P1649" t="s">
        <v>837</v>
      </c>
      <c r="Q1649">
        <v>1</v>
      </c>
      <c r="W1649">
        <v>0</v>
      </c>
      <c r="X1649">
        <v>-1985289705</v>
      </c>
      <c r="Y1649">
        <v>0.3</v>
      </c>
      <c r="AA1649">
        <v>0</v>
      </c>
      <c r="AB1649">
        <v>6.66</v>
      </c>
      <c r="AC1649">
        <v>0</v>
      </c>
      <c r="AD1649">
        <v>0</v>
      </c>
      <c r="AE1649">
        <v>0</v>
      </c>
      <c r="AF1649">
        <v>6.66</v>
      </c>
      <c r="AG1649">
        <v>0</v>
      </c>
      <c r="AH1649">
        <v>0</v>
      </c>
      <c r="AI1649">
        <v>1</v>
      </c>
      <c r="AJ1649">
        <v>1</v>
      </c>
      <c r="AK1649">
        <v>1</v>
      </c>
      <c r="AL1649">
        <v>1</v>
      </c>
      <c r="AN1649">
        <v>0</v>
      </c>
      <c r="AO1649">
        <v>1</v>
      </c>
      <c r="AP1649">
        <v>1</v>
      </c>
      <c r="AQ1649">
        <v>0</v>
      </c>
      <c r="AR1649">
        <v>0</v>
      </c>
      <c r="AS1649" t="s">
        <v>3</v>
      </c>
      <c r="AT1649">
        <v>0.2</v>
      </c>
      <c r="AU1649" t="s">
        <v>21</v>
      </c>
      <c r="AV1649">
        <v>0</v>
      </c>
      <c r="AW1649">
        <v>2</v>
      </c>
      <c r="AX1649">
        <v>33361828</v>
      </c>
      <c r="AY1649">
        <v>1</v>
      </c>
      <c r="AZ1649">
        <v>0</v>
      </c>
      <c r="BA1649">
        <v>2059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CX1649">
        <f>Y1649*Source!I1519</f>
        <v>9.5999999999999992E-3</v>
      </c>
      <c r="CY1649">
        <f>AB1649</f>
        <v>6.66</v>
      </c>
      <c r="CZ1649">
        <f>AF1649</f>
        <v>6.66</v>
      </c>
      <c r="DA1649">
        <f>AJ1649</f>
        <v>1</v>
      </c>
      <c r="DB1649">
        <f>ROUND(((ROUND(AT1649*CZ1649,2)*1.2)*1.25),2)</f>
        <v>2</v>
      </c>
      <c r="DC1649">
        <f>ROUND(((ROUND(AT1649*AG1649,2)*1.2)*1.25),2)</f>
        <v>0</v>
      </c>
    </row>
    <row r="1650" spans="1:107">
      <c r="A1650">
        <f>ROW(Source!A1519)</f>
        <v>1519</v>
      </c>
      <c r="B1650">
        <v>33304975</v>
      </c>
      <c r="C1650">
        <v>33361812</v>
      </c>
      <c r="D1650">
        <v>31259879</v>
      </c>
      <c r="E1650">
        <v>1</v>
      </c>
      <c r="F1650">
        <v>1</v>
      </c>
      <c r="G1650">
        <v>1</v>
      </c>
      <c r="H1650">
        <v>2</v>
      </c>
      <c r="I1650" t="s">
        <v>841</v>
      </c>
      <c r="J1650" t="s">
        <v>842</v>
      </c>
      <c r="K1650" t="s">
        <v>843</v>
      </c>
      <c r="L1650">
        <v>1368</v>
      </c>
      <c r="N1650">
        <v>1011</v>
      </c>
      <c r="O1650" t="s">
        <v>837</v>
      </c>
      <c r="P1650" t="s">
        <v>837</v>
      </c>
      <c r="Q1650">
        <v>1</v>
      </c>
      <c r="W1650">
        <v>0</v>
      </c>
      <c r="X1650">
        <v>1372534845</v>
      </c>
      <c r="Y1650">
        <v>0.67500000000000004</v>
      </c>
      <c r="AA1650">
        <v>0</v>
      </c>
      <c r="AB1650">
        <v>65.709999999999994</v>
      </c>
      <c r="AC1650">
        <v>11.6</v>
      </c>
      <c r="AD1650">
        <v>0</v>
      </c>
      <c r="AE1650">
        <v>0</v>
      </c>
      <c r="AF1650">
        <v>65.709999999999994</v>
      </c>
      <c r="AG1650">
        <v>11.6</v>
      </c>
      <c r="AH1650">
        <v>0</v>
      </c>
      <c r="AI1650">
        <v>1</v>
      </c>
      <c r="AJ1650">
        <v>1</v>
      </c>
      <c r="AK1650">
        <v>1</v>
      </c>
      <c r="AL1650">
        <v>1</v>
      </c>
      <c r="AN1650">
        <v>0</v>
      </c>
      <c r="AO1650">
        <v>1</v>
      </c>
      <c r="AP1650">
        <v>1</v>
      </c>
      <c r="AQ1650">
        <v>0</v>
      </c>
      <c r="AR1650">
        <v>0</v>
      </c>
      <c r="AS1650" t="s">
        <v>3</v>
      </c>
      <c r="AT1650">
        <v>0.45</v>
      </c>
      <c r="AU1650" t="s">
        <v>21</v>
      </c>
      <c r="AV1650">
        <v>0</v>
      </c>
      <c r="AW1650">
        <v>2</v>
      </c>
      <c r="AX1650">
        <v>33361829</v>
      </c>
      <c r="AY1650">
        <v>1</v>
      </c>
      <c r="AZ1650">
        <v>0</v>
      </c>
      <c r="BA1650">
        <v>2060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CX1650">
        <f>Y1650*Source!I1519</f>
        <v>2.1600000000000001E-2</v>
      </c>
      <c r="CY1650">
        <f>AB1650</f>
        <v>65.709999999999994</v>
      </c>
      <c r="CZ1650">
        <f>AF1650</f>
        <v>65.709999999999994</v>
      </c>
      <c r="DA1650">
        <f>AJ1650</f>
        <v>1</v>
      </c>
      <c r="DB1650">
        <f>ROUND(((ROUND(AT1650*CZ1650,2)*1.2)*1.25),2)</f>
        <v>44.36</v>
      </c>
      <c r="DC1650">
        <f>ROUND(((ROUND(AT1650*AG1650,2)*1.2)*1.25),2)</f>
        <v>7.83</v>
      </c>
    </row>
    <row r="1651" spans="1:107">
      <c r="A1651">
        <f>ROW(Source!A1519)</f>
        <v>1519</v>
      </c>
      <c r="B1651">
        <v>33304975</v>
      </c>
      <c r="C1651">
        <v>33361812</v>
      </c>
      <c r="D1651">
        <v>31260100</v>
      </c>
      <c r="E1651">
        <v>1</v>
      </c>
      <c r="F1651">
        <v>1</v>
      </c>
      <c r="G1651">
        <v>1</v>
      </c>
      <c r="H1651">
        <v>2</v>
      </c>
      <c r="I1651" t="s">
        <v>858</v>
      </c>
      <c r="J1651" t="s">
        <v>859</v>
      </c>
      <c r="K1651" t="s">
        <v>860</v>
      </c>
      <c r="L1651">
        <v>1368</v>
      </c>
      <c r="N1651">
        <v>1011</v>
      </c>
      <c r="O1651" t="s">
        <v>837</v>
      </c>
      <c r="P1651" t="s">
        <v>837</v>
      </c>
      <c r="Q1651">
        <v>1</v>
      </c>
      <c r="W1651">
        <v>0</v>
      </c>
      <c r="X1651">
        <v>-353815937</v>
      </c>
      <c r="Y1651">
        <v>1.9650000000000001</v>
      </c>
      <c r="AA1651">
        <v>0</v>
      </c>
      <c r="AB1651">
        <v>8.1</v>
      </c>
      <c r="AC1651">
        <v>0</v>
      </c>
      <c r="AD1651">
        <v>0</v>
      </c>
      <c r="AE1651">
        <v>0</v>
      </c>
      <c r="AF1651">
        <v>8.1</v>
      </c>
      <c r="AG1651">
        <v>0</v>
      </c>
      <c r="AH1651">
        <v>0</v>
      </c>
      <c r="AI1651">
        <v>1</v>
      </c>
      <c r="AJ1651">
        <v>1</v>
      </c>
      <c r="AK1651">
        <v>1</v>
      </c>
      <c r="AL1651">
        <v>1</v>
      </c>
      <c r="AN1651">
        <v>0</v>
      </c>
      <c r="AO1651">
        <v>1</v>
      </c>
      <c r="AP1651">
        <v>1</v>
      </c>
      <c r="AQ1651">
        <v>0</v>
      </c>
      <c r="AR1651">
        <v>0</v>
      </c>
      <c r="AS1651" t="s">
        <v>3</v>
      </c>
      <c r="AT1651">
        <v>1.31</v>
      </c>
      <c r="AU1651" t="s">
        <v>21</v>
      </c>
      <c r="AV1651">
        <v>0</v>
      </c>
      <c r="AW1651">
        <v>2</v>
      </c>
      <c r="AX1651">
        <v>33361830</v>
      </c>
      <c r="AY1651">
        <v>1</v>
      </c>
      <c r="AZ1651">
        <v>0</v>
      </c>
      <c r="BA1651">
        <v>2061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CX1651">
        <f>Y1651*Source!I1519</f>
        <v>6.2880000000000005E-2</v>
      </c>
      <c r="CY1651">
        <f>AB1651</f>
        <v>8.1</v>
      </c>
      <c r="CZ1651">
        <f>AF1651</f>
        <v>8.1</v>
      </c>
      <c r="DA1651">
        <f>AJ1651</f>
        <v>1</v>
      </c>
      <c r="DB1651">
        <f>ROUND(((ROUND(AT1651*CZ1651,2)*1.2)*1.25),2)</f>
        <v>15.92</v>
      </c>
      <c r="DC1651">
        <f>ROUND(((ROUND(AT1651*AG1651,2)*1.2)*1.25),2)</f>
        <v>0</v>
      </c>
    </row>
    <row r="1652" spans="1:107">
      <c r="A1652">
        <f>ROW(Source!A1519)</f>
        <v>1519</v>
      </c>
      <c r="B1652">
        <v>33304975</v>
      </c>
      <c r="C1652">
        <v>33361812</v>
      </c>
      <c r="D1652">
        <v>31178369</v>
      </c>
      <c r="E1652">
        <v>1</v>
      </c>
      <c r="F1652">
        <v>1</v>
      </c>
      <c r="G1652">
        <v>1</v>
      </c>
      <c r="H1652">
        <v>3</v>
      </c>
      <c r="I1652" t="s">
        <v>915</v>
      </c>
      <c r="J1652" t="s">
        <v>916</v>
      </c>
      <c r="K1652" t="s">
        <v>917</v>
      </c>
      <c r="L1652">
        <v>1346</v>
      </c>
      <c r="N1652">
        <v>1009</v>
      </c>
      <c r="O1652" t="s">
        <v>78</v>
      </c>
      <c r="P1652" t="s">
        <v>78</v>
      </c>
      <c r="Q1652">
        <v>1</v>
      </c>
      <c r="W1652">
        <v>0</v>
      </c>
      <c r="X1652">
        <v>1730218770</v>
      </c>
      <c r="Y1652">
        <v>7.95</v>
      </c>
      <c r="AA1652">
        <v>39.020000000000003</v>
      </c>
      <c r="AB1652">
        <v>0</v>
      </c>
      <c r="AC1652">
        <v>0</v>
      </c>
      <c r="AD1652">
        <v>0</v>
      </c>
      <c r="AE1652">
        <v>39.020000000000003</v>
      </c>
      <c r="AF1652">
        <v>0</v>
      </c>
      <c r="AG1652">
        <v>0</v>
      </c>
      <c r="AH1652">
        <v>0</v>
      </c>
      <c r="AI1652">
        <v>1</v>
      </c>
      <c r="AJ1652">
        <v>1</v>
      </c>
      <c r="AK1652">
        <v>1</v>
      </c>
      <c r="AL1652">
        <v>1</v>
      </c>
      <c r="AN1652">
        <v>0</v>
      </c>
      <c r="AO1652">
        <v>1</v>
      </c>
      <c r="AP1652">
        <v>0</v>
      </c>
      <c r="AQ1652">
        <v>0</v>
      </c>
      <c r="AR1652">
        <v>0</v>
      </c>
      <c r="AS1652" t="s">
        <v>3</v>
      </c>
      <c r="AT1652">
        <v>7.95</v>
      </c>
      <c r="AU1652" t="s">
        <v>3</v>
      </c>
      <c r="AV1652">
        <v>0</v>
      </c>
      <c r="AW1652">
        <v>2</v>
      </c>
      <c r="AX1652">
        <v>33361831</v>
      </c>
      <c r="AY1652">
        <v>1</v>
      </c>
      <c r="AZ1652">
        <v>0</v>
      </c>
      <c r="BA1652">
        <v>2062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CX1652">
        <f>Y1652*Source!I1519</f>
        <v>0.25440000000000002</v>
      </c>
      <c r="CY1652">
        <f>AA1652</f>
        <v>39.020000000000003</v>
      </c>
      <c r="CZ1652">
        <f>AE1652</f>
        <v>39.020000000000003</v>
      </c>
      <c r="DA1652">
        <f>AI1652</f>
        <v>1</v>
      </c>
      <c r="DB1652">
        <f>ROUND(ROUND(AT1652*CZ1652,2),2)</f>
        <v>310.20999999999998</v>
      </c>
      <c r="DC1652">
        <f>ROUND(ROUND(AT1652*AG1652,2),2)</f>
        <v>0</v>
      </c>
    </row>
    <row r="1653" spans="1:107">
      <c r="A1653">
        <f>ROW(Source!A1519)</f>
        <v>1519</v>
      </c>
      <c r="B1653">
        <v>33304975</v>
      </c>
      <c r="C1653">
        <v>33361812</v>
      </c>
      <c r="D1653">
        <v>31179550</v>
      </c>
      <c r="E1653">
        <v>1</v>
      </c>
      <c r="F1653">
        <v>1</v>
      </c>
      <c r="G1653">
        <v>1</v>
      </c>
      <c r="H1653">
        <v>3</v>
      </c>
      <c r="I1653" t="s">
        <v>861</v>
      </c>
      <c r="J1653" t="s">
        <v>862</v>
      </c>
      <c r="K1653" t="s">
        <v>863</v>
      </c>
      <c r="L1653">
        <v>1348</v>
      </c>
      <c r="N1653">
        <v>1009</v>
      </c>
      <c r="O1653" t="s">
        <v>32</v>
      </c>
      <c r="P1653" t="s">
        <v>32</v>
      </c>
      <c r="Q1653">
        <v>1000</v>
      </c>
      <c r="W1653">
        <v>0</v>
      </c>
      <c r="X1653">
        <v>-1068056325</v>
      </c>
      <c r="Y1653">
        <v>3.3E-4</v>
      </c>
      <c r="AA1653">
        <v>10362</v>
      </c>
      <c r="AB1653">
        <v>0</v>
      </c>
      <c r="AC1653">
        <v>0</v>
      </c>
      <c r="AD1653">
        <v>0</v>
      </c>
      <c r="AE1653">
        <v>10362</v>
      </c>
      <c r="AF1653">
        <v>0</v>
      </c>
      <c r="AG1653">
        <v>0</v>
      </c>
      <c r="AH1653">
        <v>0</v>
      </c>
      <c r="AI1653">
        <v>1</v>
      </c>
      <c r="AJ1653">
        <v>1</v>
      </c>
      <c r="AK1653">
        <v>1</v>
      </c>
      <c r="AL1653">
        <v>1</v>
      </c>
      <c r="AN1653">
        <v>0</v>
      </c>
      <c r="AO1653">
        <v>1</v>
      </c>
      <c r="AP1653">
        <v>0</v>
      </c>
      <c r="AQ1653">
        <v>0</v>
      </c>
      <c r="AR1653">
        <v>0</v>
      </c>
      <c r="AS1653" t="s">
        <v>3</v>
      </c>
      <c r="AT1653">
        <v>3.3E-4</v>
      </c>
      <c r="AU1653" t="s">
        <v>3</v>
      </c>
      <c r="AV1653">
        <v>0</v>
      </c>
      <c r="AW1653">
        <v>2</v>
      </c>
      <c r="AX1653">
        <v>33361832</v>
      </c>
      <c r="AY1653">
        <v>1</v>
      </c>
      <c r="AZ1653">
        <v>0</v>
      </c>
      <c r="BA1653">
        <v>2063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CX1653">
        <f>Y1653*Source!I1519</f>
        <v>1.0560000000000001E-5</v>
      </c>
      <c r="CY1653">
        <f>AA1653</f>
        <v>10362</v>
      </c>
      <c r="CZ1653">
        <f>AE1653</f>
        <v>10362</v>
      </c>
      <c r="DA1653">
        <f>AI1653</f>
        <v>1</v>
      </c>
      <c r="DB1653">
        <f>ROUND(ROUND(AT1653*CZ1653,2),2)</f>
        <v>3.42</v>
      </c>
      <c r="DC1653">
        <f>ROUND(ROUND(AT1653*AG1653,2),2)</f>
        <v>0</v>
      </c>
    </row>
    <row r="1654" spans="1:107">
      <c r="A1654">
        <f>ROW(Source!A1519)</f>
        <v>1519</v>
      </c>
      <c r="B1654">
        <v>33304975</v>
      </c>
      <c r="C1654">
        <v>33361812</v>
      </c>
      <c r="D1654">
        <v>31180727</v>
      </c>
      <c r="E1654">
        <v>1</v>
      </c>
      <c r="F1654">
        <v>1</v>
      </c>
      <c r="G1654">
        <v>1</v>
      </c>
      <c r="H1654">
        <v>3</v>
      </c>
      <c r="I1654" t="s">
        <v>844</v>
      </c>
      <c r="J1654" t="s">
        <v>845</v>
      </c>
      <c r="K1654" t="s">
        <v>846</v>
      </c>
      <c r="L1654">
        <v>1348</v>
      </c>
      <c r="N1654">
        <v>1009</v>
      </c>
      <c r="O1654" t="s">
        <v>32</v>
      </c>
      <c r="P1654" t="s">
        <v>32</v>
      </c>
      <c r="Q1654">
        <v>1000</v>
      </c>
      <c r="W1654">
        <v>0</v>
      </c>
      <c r="X1654">
        <v>-437906794</v>
      </c>
      <c r="Y1654">
        <v>6.0000000000000001E-3</v>
      </c>
      <c r="AA1654">
        <v>9040.01</v>
      </c>
      <c r="AB1654">
        <v>0</v>
      </c>
      <c r="AC1654">
        <v>0</v>
      </c>
      <c r="AD1654">
        <v>0</v>
      </c>
      <c r="AE1654">
        <v>9040.01</v>
      </c>
      <c r="AF1654">
        <v>0</v>
      </c>
      <c r="AG1654">
        <v>0</v>
      </c>
      <c r="AH1654">
        <v>0</v>
      </c>
      <c r="AI1654">
        <v>1</v>
      </c>
      <c r="AJ1654">
        <v>1</v>
      </c>
      <c r="AK1654">
        <v>1</v>
      </c>
      <c r="AL1654">
        <v>1</v>
      </c>
      <c r="AN1654">
        <v>0</v>
      </c>
      <c r="AO1654">
        <v>1</v>
      </c>
      <c r="AP1654">
        <v>0</v>
      </c>
      <c r="AQ1654">
        <v>0</v>
      </c>
      <c r="AR1654">
        <v>0</v>
      </c>
      <c r="AS1654" t="s">
        <v>3</v>
      </c>
      <c r="AT1654">
        <v>6.0000000000000001E-3</v>
      </c>
      <c r="AU1654" t="s">
        <v>3</v>
      </c>
      <c r="AV1654">
        <v>0</v>
      </c>
      <c r="AW1654">
        <v>2</v>
      </c>
      <c r="AX1654">
        <v>33361833</v>
      </c>
      <c r="AY1654">
        <v>1</v>
      </c>
      <c r="AZ1654">
        <v>0</v>
      </c>
      <c r="BA1654">
        <v>2064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CX1654">
        <f>Y1654*Source!I1519</f>
        <v>1.92E-4</v>
      </c>
      <c r="CY1654">
        <f>AA1654</f>
        <v>9040.01</v>
      </c>
      <c r="CZ1654">
        <f>AE1654</f>
        <v>9040.01</v>
      </c>
      <c r="DA1654">
        <f>AI1654</f>
        <v>1</v>
      </c>
      <c r="DB1654">
        <f>ROUND(ROUND(AT1654*CZ1654,2),2)</f>
        <v>54.24</v>
      </c>
      <c r="DC1654">
        <f>ROUND(ROUND(AT1654*AG1654,2),2)</f>
        <v>0</v>
      </c>
    </row>
    <row r="1655" spans="1:107">
      <c r="A1655">
        <f>ROW(Source!A1519)</f>
        <v>1519</v>
      </c>
      <c r="B1655">
        <v>33304975</v>
      </c>
      <c r="C1655">
        <v>33361812</v>
      </c>
      <c r="D1655">
        <v>31181610</v>
      </c>
      <c r="E1655">
        <v>1</v>
      </c>
      <c r="F1655">
        <v>1</v>
      </c>
      <c r="G1655">
        <v>1</v>
      </c>
      <c r="H1655">
        <v>3</v>
      </c>
      <c r="I1655" t="s">
        <v>847</v>
      </c>
      <c r="J1655" t="s">
        <v>848</v>
      </c>
      <c r="K1655" t="s">
        <v>849</v>
      </c>
      <c r="L1655">
        <v>1346</v>
      </c>
      <c r="N1655">
        <v>1009</v>
      </c>
      <c r="O1655" t="s">
        <v>78</v>
      </c>
      <c r="P1655" t="s">
        <v>78</v>
      </c>
      <c r="Q1655">
        <v>1</v>
      </c>
      <c r="W1655">
        <v>0</v>
      </c>
      <c r="X1655">
        <v>-731615568</v>
      </c>
      <c r="Y1655">
        <v>9.09</v>
      </c>
      <c r="AA1655">
        <v>23.09</v>
      </c>
      <c r="AB1655">
        <v>0</v>
      </c>
      <c r="AC1655">
        <v>0</v>
      </c>
      <c r="AD1655">
        <v>0</v>
      </c>
      <c r="AE1655">
        <v>23.09</v>
      </c>
      <c r="AF1655">
        <v>0</v>
      </c>
      <c r="AG1655">
        <v>0</v>
      </c>
      <c r="AH1655">
        <v>0</v>
      </c>
      <c r="AI1655">
        <v>1</v>
      </c>
      <c r="AJ1655">
        <v>1</v>
      </c>
      <c r="AK1655">
        <v>1</v>
      </c>
      <c r="AL1655">
        <v>1</v>
      </c>
      <c r="AN1655">
        <v>0</v>
      </c>
      <c r="AO1655">
        <v>1</v>
      </c>
      <c r="AP1655">
        <v>0</v>
      </c>
      <c r="AQ1655">
        <v>0</v>
      </c>
      <c r="AR1655">
        <v>0</v>
      </c>
      <c r="AS1655" t="s">
        <v>3</v>
      </c>
      <c r="AT1655">
        <v>9.09</v>
      </c>
      <c r="AU1655" t="s">
        <v>3</v>
      </c>
      <c r="AV1655">
        <v>0</v>
      </c>
      <c r="AW1655">
        <v>2</v>
      </c>
      <c r="AX1655">
        <v>33361834</v>
      </c>
      <c r="AY1655">
        <v>1</v>
      </c>
      <c r="AZ1655">
        <v>0</v>
      </c>
      <c r="BA1655">
        <v>2065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CX1655">
        <f>Y1655*Source!I1519</f>
        <v>0.29088000000000003</v>
      </c>
      <c r="CY1655">
        <f>AA1655</f>
        <v>23.09</v>
      </c>
      <c r="CZ1655">
        <f>AE1655</f>
        <v>23.09</v>
      </c>
      <c r="DA1655">
        <f>AI1655</f>
        <v>1</v>
      </c>
      <c r="DB1655">
        <f>ROUND(ROUND(AT1655*CZ1655,2),2)</f>
        <v>209.89</v>
      </c>
      <c r="DC1655">
        <f>ROUND(ROUND(AT1655*AG1655,2),2)</f>
        <v>0</v>
      </c>
    </row>
    <row r="1656" spans="1:107">
      <c r="A1656">
        <f>ROW(Source!A1520)</f>
        <v>1520</v>
      </c>
      <c r="B1656">
        <v>33304960</v>
      </c>
      <c r="C1656">
        <v>33361812</v>
      </c>
      <c r="D1656">
        <v>31172061</v>
      </c>
      <c r="E1656">
        <v>1</v>
      </c>
      <c r="F1656">
        <v>1</v>
      </c>
      <c r="G1656">
        <v>1</v>
      </c>
      <c r="H1656">
        <v>1</v>
      </c>
      <c r="I1656" t="s">
        <v>850</v>
      </c>
      <c r="J1656" t="s">
        <v>3</v>
      </c>
      <c r="K1656" t="s">
        <v>851</v>
      </c>
      <c r="L1656">
        <v>1191</v>
      </c>
      <c r="N1656">
        <v>1013</v>
      </c>
      <c r="O1656" t="s">
        <v>831</v>
      </c>
      <c r="P1656" t="s">
        <v>831</v>
      </c>
      <c r="Q1656">
        <v>1</v>
      </c>
      <c r="W1656">
        <v>0</v>
      </c>
      <c r="X1656">
        <v>-784637506</v>
      </c>
      <c r="Y1656">
        <v>111.61439999999999</v>
      </c>
      <c r="AA1656">
        <v>0</v>
      </c>
      <c r="AB1656">
        <v>0</v>
      </c>
      <c r="AC1656">
        <v>0</v>
      </c>
      <c r="AD1656">
        <v>8.74</v>
      </c>
      <c r="AE1656">
        <v>0</v>
      </c>
      <c r="AF1656">
        <v>0</v>
      </c>
      <c r="AG1656">
        <v>0</v>
      </c>
      <c r="AH1656">
        <v>8.74</v>
      </c>
      <c r="AI1656">
        <v>1</v>
      </c>
      <c r="AJ1656">
        <v>1</v>
      </c>
      <c r="AK1656">
        <v>1</v>
      </c>
      <c r="AL1656">
        <v>1</v>
      </c>
      <c r="AN1656">
        <v>0</v>
      </c>
      <c r="AO1656">
        <v>1</v>
      </c>
      <c r="AP1656">
        <v>1</v>
      </c>
      <c r="AQ1656">
        <v>0</v>
      </c>
      <c r="AR1656">
        <v>0</v>
      </c>
      <c r="AS1656" t="s">
        <v>3</v>
      </c>
      <c r="AT1656">
        <v>80.88</v>
      </c>
      <c r="AU1656" t="s">
        <v>22</v>
      </c>
      <c r="AV1656">
        <v>1</v>
      </c>
      <c r="AW1656">
        <v>2</v>
      </c>
      <c r="AX1656">
        <v>33361824</v>
      </c>
      <c r="AY1656">
        <v>1</v>
      </c>
      <c r="AZ1656">
        <v>0</v>
      </c>
      <c r="BA1656">
        <v>2071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CX1656">
        <f>Y1656*Source!I1520</f>
        <v>3.5716607999999996</v>
      </c>
      <c r="CY1656">
        <f>AD1656</f>
        <v>8.74</v>
      </c>
      <c r="CZ1656">
        <f>AH1656</f>
        <v>8.74</v>
      </c>
      <c r="DA1656">
        <f>AL1656</f>
        <v>1</v>
      </c>
      <c r="DB1656">
        <f>ROUND(((ROUND(AT1656*CZ1656,2)*1.2)*1.15),2)</f>
        <v>975.51</v>
      </c>
      <c r="DC1656">
        <f>ROUND(((ROUND(AT1656*AG1656,2)*1.2)*1.15),2)</f>
        <v>0</v>
      </c>
    </row>
    <row r="1657" spans="1:107">
      <c r="A1657">
        <f>ROW(Source!A1520)</f>
        <v>1520</v>
      </c>
      <c r="B1657">
        <v>33304960</v>
      </c>
      <c r="C1657">
        <v>33361812</v>
      </c>
      <c r="D1657">
        <v>31172011</v>
      </c>
      <c r="E1657">
        <v>1</v>
      </c>
      <c r="F1657">
        <v>1</v>
      </c>
      <c r="G1657">
        <v>1</v>
      </c>
      <c r="H1657">
        <v>1</v>
      </c>
      <c r="I1657" t="s">
        <v>832</v>
      </c>
      <c r="J1657" t="s">
        <v>3</v>
      </c>
      <c r="K1657" t="s">
        <v>833</v>
      </c>
      <c r="L1657">
        <v>1191</v>
      </c>
      <c r="N1657">
        <v>1013</v>
      </c>
      <c r="O1657" t="s">
        <v>831</v>
      </c>
      <c r="P1657" t="s">
        <v>831</v>
      </c>
      <c r="Q1657">
        <v>1</v>
      </c>
      <c r="W1657">
        <v>0</v>
      </c>
      <c r="X1657">
        <v>-1417349443</v>
      </c>
      <c r="Y1657">
        <v>0.76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1</v>
      </c>
      <c r="AJ1657">
        <v>1</v>
      </c>
      <c r="AK1657">
        <v>1</v>
      </c>
      <c r="AL1657">
        <v>1</v>
      </c>
      <c r="AN1657">
        <v>0</v>
      </c>
      <c r="AO1657">
        <v>1</v>
      </c>
      <c r="AP1657">
        <v>0</v>
      </c>
      <c r="AQ1657">
        <v>0</v>
      </c>
      <c r="AR1657">
        <v>0</v>
      </c>
      <c r="AS1657" t="s">
        <v>3</v>
      </c>
      <c r="AT1657">
        <v>0.76</v>
      </c>
      <c r="AU1657" t="s">
        <v>3</v>
      </c>
      <c r="AV1657">
        <v>2</v>
      </c>
      <c r="AW1657">
        <v>2</v>
      </c>
      <c r="AX1657">
        <v>33361825</v>
      </c>
      <c r="AY1657">
        <v>1</v>
      </c>
      <c r="AZ1657">
        <v>2048</v>
      </c>
      <c r="BA1657">
        <v>2072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CX1657">
        <f>Y1657*Source!I1520</f>
        <v>2.4320000000000001E-2</v>
      </c>
      <c r="CY1657">
        <f>AD1657</f>
        <v>0</v>
      </c>
      <c r="CZ1657">
        <f>AH1657</f>
        <v>0</v>
      </c>
      <c r="DA1657">
        <f>AL1657</f>
        <v>1</v>
      </c>
      <c r="DB1657">
        <f>ROUND(ROUND(AT1657*CZ1657,2),2)</f>
        <v>0</v>
      </c>
      <c r="DC1657">
        <f>ROUND(ROUND(AT1657*AG1657,2),2)</f>
        <v>0</v>
      </c>
    </row>
    <row r="1658" spans="1:107">
      <c r="A1658">
        <f>ROW(Source!A1520)</f>
        <v>1520</v>
      </c>
      <c r="B1658">
        <v>33304960</v>
      </c>
      <c r="C1658">
        <v>33361812</v>
      </c>
      <c r="D1658">
        <v>31258491</v>
      </c>
      <c r="E1658">
        <v>1</v>
      </c>
      <c r="F1658">
        <v>1</v>
      </c>
      <c r="G1658">
        <v>1</v>
      </c>
      <c r="H1658">
        <v>2</v>
      </c>
      <c r="I1658" t="s">
        <v>834</v>
      </c>
      <c r="J1658" t="s">
        <v>835</v>
      </c>
      <c r="K1658" t="s">
        <v>836</v>
      </c>
      <c r="L1658">
        <v>1368</v>
      </c>
      <c r="N1658">
        <v>1011</v>
      </c>
      <c r="O1658" t="s">
        <v>837</v>
      </c>
      <c r="P1658" t="s">
        <v>837</v>
      </c>
      <c r="Q1658">
        <v>1</v>
      </c>
      <c r="W1658">
        <v>0</v>
      </c>
      <c r="X1658">
        <v>-1718674368</v>
      </c>
      <c r="Y1658">
        <v>0.46499999999999997</v>
      </c>
      <c r="AA1658">
        <v>0</v>
      </c>
      <c r="AB1658">
        <v>111.99</v>
      </c>
      <c r="AC1658">
        <v>13.5</v>
      </c>
      <c r="AD1658">
        <v>0</v>
      </c>
      <c r="AE1658">
        <v>0</v>
      </c>
      <c r="AF1658">
        <v>111.99</v>
      </c>
      <c r="AG1658">
        <v>13.5</v>
      </c>
      <c r="AH1658">
        <v>0</v>
      </c>
      <c r="AI1658">
        <v>1</v>
      </c>
      <c r="AJ1658">
        <v>1</v>
      </c>
      <c r="AK1658">
        <v>1</v>
      </c>
      <c r="AL1658">
        <v>1</v>
      </c>
      <c r="AN1658">
        <v>0</v>
      </c>
      <c r="AO1658">
        <v>1</v>
      </c>
      <c r="AP1658">
        <v>1</v>
      </c>
      <c r="AQ1658">
        <v>0</v>
      </c>
      <c r="AR1658">
        <v>0</v>
      </c>
      <c r="AS1658" t="s">
        <v>3</v>
      </c>
      <c r="AT1658">
        <v>0.31</v>
      </c>
      <c r="AU1658" t="s">
        <v>21</v>
      </c>
      <c r="AV1658">
        <v>0</v>
      </c>
      <c r="AW1658">
        <v>2</v>
      </c>
      <c r="AX1658">
        <v>33361826</v>
      </c>
      <c r="AY1658">
        <v>1</v>
      </c>
      <c r="AZ1658">
        <v>0</v>
      </c>
      <c r="BA1658">
        <v>2073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CX1658">
        <f>Y1658*Source!I1520</f>
        <v>1.4879999999999999E-2</v>
      </c>
      <c r="CY1658">
        <f>AB1658</f>
        <v>111.99</v>
      </c>
      <c r="CZ1658">
        <f>AF1658</f>
        <v>111.99</v>
      </c>
      <c r="DA1658">
        <f>AJ1658</f>
        <v>1</v>
      </c>
      <c r="DB1658">
        <f>ROUND(((ROUND(AT1658*CZ1658,2)*1.2)*1.25),2)</f>
        <v>52.08</v>
      </c>
      <c r="DC1658">
        <f>ROUND(((ROUND(AT1658*AG1658,2)*1.2)*1.25),2)</f>
        <v>6.29</v>
      </c>
    </row>
    <row r="1659" spans="1:107">
      <c r="A1659">
        <f>ROW(Source!A1520)</f>
        <v>1520</v>
      </c>
      <c r="B1659">
        <v>33304960</v>
      </c>
      <c r="C1659">
        <v>33361812</v>
      </c>
      <c r="D1659">
        <v>31258691</v>
      </c>
      <c r="E1659">
        <v>1</v>
      </c>
      <c r="F1659">
        <v>1</v>
      </c>
      <c r="G1659">
        <v>1</v>
      </c>
      <c r="H1659">
        <v>2</v>
      </c>
      <c r="I1659" t="s">
        <v>838</v>
      </c>
      <c r="J1659" t="s">
        <v>839</v>
      </c>
      <c r="K1659" t="s">
        <v>840</v>
      </c>
      <c r="L1659">
        <v>1368</v>
      </c>
      <c r="N1659">
        <v>1011</v>
      </c>
      <c r="O1659" t="s">
        <v>837</v>
      </c>
      <c r="P1659" t="s">
        <v>837</v>
      </c>
      <c r="Q1659">
        <v>1</v>
      </c>
      <c r="W1659">
        <v>0</v>
      </c>
      <c r="X1659">
        <v>1373224040</v>
      </c>
      <c r="Y1659">
        <v>15.075000000000001</v>
      </c>
      <c r="AA1659">
        <v>0</v>
      </c>
      <c r="AB1659">
        <v>3.12</v>
      </c>
      <c r="AC1659">
        <v>0</v>
      </c>
      <c r="AD1659">
        <v>0</v>
      </c>
      <c r="AE1659">
        <v>0</v>
      </c>
      <c r="AF1659">
        <v>3.12</v>
      </c>
      <c r="AG1659">
        <v>0</v>
      </c>
      <c r="AH1659">
        <v>0</v>
      </c>
      <c r="AI1659">
        <v>1</v>
      </c>
      <c r="AJ1659">
        <v>1</v>
      </c>
      <c r="AK1659">
        <v>1</v>
      </c>
      <c r="AL1659">
        <v>1</v>
      </c>
      <c r="AN1659">
        <v>0</v>
      </c>
      <c r="AO1659">
        <v>1</v>
      </c>
      <c r="AP1659">
        <v>1</v>
      </c>
      <c r="AQ1659">
        <v>0</v>
      </c>
      <c r="AR1659">
        <v>0</v>
      </c>
      <c r="AS1659" t="s">
        <v>3</v>
      </c>
      <c r="AT1659">
        <v>10.050000000000001</v>
      </c>
      <c r="AU1659" t="s">
        <v>21</v>
      </c>
      <c r="AV1659">
        <v>0</v>
      </c>
      <c r="AW1659">
        <v>2</v>
      </c>
      <c r="AX1659">
        <v>33361827</v>
      </c>
      <c r="AY1659">
        <v>1</v>
      </c>
      <c r="AZ1659">
        <v>0</v>
      </c>
      <c r="BA1659">
        <v>2074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CX1659">
        <f>Y1659*Source!I1520</f>
        <v>0.48240000000000005</v>
      </c>
      <c r="CY1659">
        <f>AB1659</f>
        <v>3.12</v>
      </c>
      <c r="CZ1659">
        <f>AF1659</f>
        <v>3.12</v>
      </c>
      <c r="DA1659">
        <f>AJ1659</f>
        <v>1</v>
      </c>
      <c r="DB1659">
        <f>ROUND(((ROUND(AT1659*CZ1659,2)*1.2)*1.25),2)</f>
        <v>47.04</v>
      </c>
      <c r="DC1659">
        <f>ROUND(((ROUND(AT1659*AG1659,2)*1.2)*1.25),2)</f>
        <v>0</v>
      </c>
    </row>
    <row r="1660" spans="1:107">
      <c r="A1660">
        <f>ROW(Source!A1520)</f>
        <v>1520</v>
      </c>
      <c r="B1660">
        <v>33304960</v>
      </c>
      <c r="C1660">
        <v>33361812</v>
      </c>
      <c r="D1660">
        <v>31258646</v>
      </c>
      <c r="E1660">
        <v>1</v>
      </c>
      <c r="F1660">
        <v>1</v>
      </c>
      <c r="G1660">
        <v>1</v>
      </c>
      <c r="H1660">
        <v>2</v>
      </c>
      <c r="I1660" t="s">
        <v>866</v>
      </c>
      <c r="J1660" t="s">
        <v>867</v>
      </c>
      <c r="K1660" t="s">
        <v>868</v>
      </c>
      <c r="L1660">
        <v>1368</v>
      </c>
      <c r="N1660">
        <v>1011</v>
      </c>
      <c r="O1660" t="s">
        <v>837</v>
      </c>
      <c r="P1660" t="s">
        <v>837</v>
      </c>
      <c r="Q1660">
        <v>1</v>
      </c>
      <c r="W1660">
        <v>0</v>
      </c>
      <c r="X1660">
        <v>-1985289705</v>
      </c>
      <c r="Y1660">
        <v>0.3</v>
      </c>
      <c r="AA1660">
        <v>0</v>
      </c>
      <c r="AB1660">
        <v>6.66</v>
      </c>
      <c r="AC1660">
        <v>0</v>
      </c>
      <c r="AD1660">
        <v>0</v>
      </c>
      <c r="AE1660">
        <v>0</v>
      </c>
      <c r="AF1660">
        <v>6.66</v>
      </c>
      <c r="AG1660">
        <v>0</v>
      </c>
      <c r="AH1660">
        <v>0</v>
      </c>
      <c r="AI1660">
        <v>1</v>
      </c>
      <c r="AJ1660">
        <v>1</v>
      </c>
      <c r="AK1660">
        <v>1</v>
      </c>
      <c r="AL1660">
        <v>1</v>
      </c>
      <c r="AN1660">
        <v>0</v>
      </c>
      <c r="AO1660">
        <v>1</v>
      </c>
      <c r="AP1660">
        <v>1</v>
      </c>
      <c r="AQ1660">
        <v>0</v>
      </c>
      <c r="AR1660">
        <v>0</v>
      </c>
      <c r="AS1660" t="s">
        <v>3</v>
      </c>
      <c r="AT1660">
        <v>0.2</v>
      </c>
      <c r="AU1660" t="s">
        <v>21</v>
      </c>
      <c r="AV1660">
        <v>0</v>
      </c>
      <c r="AW1660">
        <v>2</v>
      </c>
      <c r="AX1660">
        <v>33361828</v>
      </c>
      <c r="AY1660">
        <v>1</v>
      </c>
      <c r="AZ1660">
        <v>0</v>
      </c>
      <c r="BA1660">
        <v>2075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CX1660">
        <f>Y1660*Source!I1520</f>
        <v>9.5999999999999992E-3</v>
      </c>
      <c r="CY1660">
        <f>AB1660</f>
        <v>6.66</v>
      </c>
      <c r="CZ1660">
        <f>AF1660</f>
        <v>6.66</v>
      </c>
      <c r="DA1660">
        <f>AJ1660</f>
        <v>1</v>
      </c>
      <c r="DB1660">
        <f>ROUND(((ROUND(AT1660*CZ1660,2)*1.2)*1.25),2)</f>
        <v>2</v>
      </c>
      <c r="DC1660">
        <f>ROUND(((ROUND(AT1660*AG1660,2)*1.2)*1.25),2)</f>
        <v>0</v>
      </c>
    </row>
    <row r="1661" spans="1:107">
      <c r="A1661">
        <f>ROW(Source!A1520)</f>
        <v>1520</v>
      </c>
      <c r="B1661">
        <v>33304960</v>
      </c>
      <c r="C1661">
        <v>33361812</v>
      </c>
      <c r="D1661">
        <v>31259879</v>
      </c>
      <c r="E1661">
        <v>1</v>
      </c>
      <c r="F1661">
        <v>1</v>
      </c>
      <c r="G1661">
        <v>1</v>
      </c>
      <c r="H1661">
        <v>2</v>
      </c>
      <c r="I1661" t="s">
        <v>841</v>
      </c>
      <c r="J1661" t="s">
        <v>842</v>
      </c>
      <c r="K1661" t="s">
        <v>843</v>
      </c>
      <c r="L1661">
        <v>1368</v>
      </c>
      <c r="N1661">
        <v>1011</v>
      </c>
      <c r="O1661" t="s">
        <v>837</v>
      </c>
      <c r="P1661" t="s">
        <v>837</v>
      </c>
      <c r="Q1661">
        <v>1</v>
      </c>
      <c r="W1661">
        <v>0</v>
      </c>
      <c r="X1661">
        <v>1372534845</v>
      </c>
      <c r="Y1661">
        <v>0.67500000000000004</v>
      </c>
      <c r="AA1661">
        <v>0</v>
      </c>
      <c r="AB1661">
        <v>65.709999999999994</v>
      </c>
      <c r="AC1661">
        <v>11.6</v>
      </c>
      <c r="AD1661">
        <v>0</v>
      </c>
      <c r="AE1661">
        <v>0</v>
      </c>
      <c r="AF1661">
        <v>65.709999999999994</v>
      </c>
      <c r="AG1661">
        <v>11.6</v>
      </c>
      <c r="AH1661">
        <v>0</v>
      </c>
      <c r="AI1661">
        <v>1</v>
      </c>
      <c r="AJ1661">
        <v>1</v>
      </c>
      <c r="AK1661">
        <v>1</v>
      </c>
      <c r="AL1661">
        <v>1</v>
      </c>
      <c r="AN1661">
        <v>0</v>
      </c>
      <c r="AO1661">
        <v>1</v>
      </c>
      <c r="AP1661">
        <v>1</v>
      </c>
      <c r="AQ1661">
        <v>0</v>
      </c>
      <c r="AR1661">
        <v>0</v>
      </c>
      <c r="AS1661" t="s">
        <v>3</v>
      </c>
      <c r="AT1661">
        <v>0.45</v>
      </c>
      <c r="AU1661" t="s">
        <v>21</v>
      </c>
      <c r="AV1661">
        <v>0</v>
      </c>
      <c r="AW1661">
        <v>2</v>
      </c>
      <c r="AX1661">
        <v>33361829</v>
      </c>
      <c r="AY1661">
        <v>1</v>
      </c>
      <c r="AZ1661">
        <v>0</v>
      </c>
      <c r="BA1661">
        <v>2076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CX1661">
        <f>Y1661*Source!I1520</f>
        <v>2.1600000000000001E-2</v>
      </c>
      <c r="CY1661">
        <f>AB1661</f>
        <v>65.709999999999994</v>
      </c>
      <c r="CZ1661">
        <f>AF1661</f>
        <v>65.709999999999994</v>
      </c>
      <c r="DA1661">
        <f>AJ1661</f>
        <v>1</v>
      </c>
      <c r="DB1661">
        <f>ROUND(((ROUND(AT1661*CZ1661,2)*1.2)*1.25),2)</f>
        <v>44.36</v>
      </c>
      <c r="DC1661">
        <f>ROUND(((ROUND(AT1661*AG1661,2)*1.2)*1.25),2)</f>
        <v>7.83</v>
      </c>
    </row>
    <row r="1662" spans="1:107">
      <c r="A1662">
        <f>ROW(Source!A1520)</f>
        <v>1520</v>
      </c>
      <c r="B1662">
        <v>33304960</v>
      </c>
      <c r="C1662">
        <v>33361812</v>
      </c>
      <c r="D1662">
        <v>31260100</v>
      </c>
      <c r="E1662">
        <v>1</v>
      </c>
      <c r="F1662">
        <v>1</v>
      </c>
      <c r="G1662">
        <v>1</v>
      </c>
      <c r="H1662">
        <v>2</v>
      </c>
      <c r="I1662" t="s">
        <v>858</v>
      </c>
      <c r="J1662" t="s">
        <v>859</v>
      </c>
      <c r="K1662" t="s">
        <v>860</v>
      </c>
      <c r="L1662">
        <v>1368</v>
      </c>
      <c r="N1662">
        <v>1011</v>
      </c>
      <c r="O1662" t="s">
        <v>837</v>
      </c>
      <c r="P1662" t="s">
        <v>837</v>
      </c>
      <c r="Q1662">
        <v>1</v>
      </c>
      <c r="W1662">
        <v>0</v>
      </c>
      <c r="X1662">
        <v>-353815937</v>
      </c>
      <c r="Y1662">
        <v>1.9650000000000001</v>
      </c>
      <c r="AA1662">
        <v>0</v>
      </c>
      <c r="AB1662">
        <v>8.1</v>
      </c>
      <c r="AC1662">
        <v>0</v>
      </c>
      <c r="AD1662">
        <v>0</v>
      </c>
      <c r="AE1662">
        <v>0</v>
      </c>
      <c r="AF1662">
        <v>8.1</v>
      </c>
      <c r="AG1662">
        <v>0</v>
      </c>
      <c r="AH1662">
        <v>0</v>
      </c>
      <c r="AI1662">
        <v>1</v>
      </c>
      <c r="AJ1662">
        <v>1</v>
      </c>
      <c r="AK1662">
        <v>1</v>
      </c>
      <c r="AL1662">
        <v>1</v>
      </c>
      <c r="AN1662">
        <v>0</v>
      </c>
      <c r="AO1662">
        <v>1</v>
      </c>
      <c r="AP1662">
        <v>1</v>
      </c>
      <c r="AQ1662">
        <v>0</v>
      </c>
      <c r="AR1662">
        <v>0</v>
      </c>
      <c r="AS1662" t="s">
        <v>3</v>
      </c>
      <c r="AT1662">
        <v>1.31</v>
      </c>
      <c r="AU1662" t="s">
        <v>21</v>
      </c>
      <c r="AV1662">
        <v>0</v>
      </c>
      <c r="AW1662">
        <v>2</v>
      </c>
      <c r="AX1662">
        <v>33361830</v>
      </c>
      <c r="AY1662">
        <v>1</v>
      </c>
      <c r="AZ1662">
        <v>0</v>
      </c>
      <c r="BA1662">
        <v>2077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CX1662">
        <f>Y1662*Source!I1520</f>
        <v>6.2880000000000005E-2</v>
      </c>
      <c r="CY1662">
        <f>AB1662</f>
        <v>8.1</v>
      </c>
      <c r="CZ1662">
        <f>AF1662</f>
        <v>8.1</v>
      </c>
      <c r="DA1662">
        <f>AJ1662</f>
        <v>1</v>
      </c>
      <c r="DB1662">
        <f>ROUND(((ROUND(AT1662*CZ1662,2)*1.2)*1.25),2)</f>
        <v>15.92</v>
      </c>
      <c r="DC1662">
        <f>ROUND(((ROUND(AT1662*AG1662,2)*1.2)*1.25),2)</f>
        <v>0</v>
      </c>
    </row>
    <row r="1663" spans="1:107">
      <c r="A1663">
        <f>ROW(Source!A1520)</f>
        <v>1520</v>
      </c>
      <c r="B1663">
        <v>33304960</v>
      </c>
      <c r="C1663">
        <v>33361812</v>
      </c>
      <c r="D1663">
        <v>31178369</v>
      </c>
      <c r="E1663">
        <v>1</v>
      </c>
      <c r="F1663">
        <v>1</v>
      </c>
      <c r="G1663">
        <v>1</v>
      </c>
      <c r="H1663">
        <v>3</v>
      </c>
      <c r="I1663" t="s">
        <v>915</v>
      </c>
      <c r="J1663" t="s">
        <v>916</v>
      </c>
      <c r="K1663" t="s">
        <v>917</v>
      </c>
      <c r="L1663">
        <v>1346</v>
      </c>
      <c r="N1663">
        <v>1009</v>
      </c>
      <c r="O1663" t="s">
        <v>78</v>
      </c>
      <c r="P1663" t="s">
        <v>78</v>
      </c>
      <c r="Q1663">
        <v>1</v>
      </c>
      <c r="W1663">
        <v>0</v>
      </c>
      <c r="X1663">
        <v>1730218770</v>
      </c>
      <c r="Y1663">
        <v>7.95</v>
      </c>
      <c r="AA1663">
        <v>39.020000000000003</v>
      </c>
      <c r="AB1663">
        <v>0</v>
      </c>
      <c r="AC1663">
        <v>0</v>
      </c>
      <c r="AD1663">
        <v>0</v>
      </c>
      <c r="AE1663">
        <v>39.020000000000003</v>
      </c>
      <c r="AF1663">
        <v>0</v>
      </c>
      <c r="AG1663">
        <v>0</v>
      </c>
      <c r="AH1663">
        <v>0</v>
      </c>
      <c r="AI1663">
        <v>1</v>
      </c>
      <c r="AJ1663">
        <v>1</v>
      </c>
      <c r="AK1663">
        <v>1</v>
      </c>
      <c r="AL1663">
        <v>1</v>
      </c>
      <c r="AN1663">
        <v>0</v>
      </c>
      <c r="AO1663">
        <v>1</v>
      </c>
      <c r="AP1663">
        <v>0</v>
      </c>
      <c r="AQ1663">
        <v>0</v>
      </c>
      <c r="AR1663">
        <v>0</v>
      </c>
      <c r="AS1663" t="s">
        <v>3</v>
      </c>
      <c r="AT1663">
        <v>7.95</v>
      </c>
      <c r="AU1663" t="s">
        <v>3</v>
      </c>
      <c r="AV1663">
        <v>0</v>
      </c>
      <c r="AW1663">
        <v>2</v>
      </c>
      <c r="AX1663">
        <v>33361831</v>
      </c>
      <c r="AY1663">
        <v>1</v>
      </c>
      <c r="AZ1663">
        <v>0</v>
      </c>
      <c r="BA1663">
        <v>2078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CX1663">
        <f>Y1663*Source!I1520</f>
        <v>0.25440000000000002</v>
      </c>
      <c r="CY1663">
        <f>AA1663</f>
        <v>39.020000000000003</v>
      </c>
      <c r="CZ1663">
        <f>AE1663</f>
        <v>39.020000000000003</v>
      </c>
      <c r="DA1663">
        <f>AI1663</f>
        <v>1</v>
      </c>
      <c r="DB1663">
        <f>ROUND(ROUND(AT1663*CZ1663,2),2)</f>
        <v>310.20999999999998</v>
      </c>
      <c r="DC1663">
        <f>ROUND(ROUND(AT1663*AG1663,2),2)</f>
        <v>0</v>
      </c>
    </row>
    <row r="1664" spans="1:107">
      <c r="A1664">
        <f>ROW(Source!A1520)</f>
        <v>1520</v>
      </c>
      <c r="B1664">
        <v>33304960</v>
      </c>
      <c r="C1664">
        <v>33361812</v>
      </c>
      <c r="D1664">
        <v>31179550</v>
      </c>
      <c r="E1664">
        <v>1</v>
      </c>
      <c r="F1664">
        <v>1</v>
      </c>
      <c r="G1664">
        <v>1</v>
      </c>
      <c r="H1664">
        <v>3</v>
      </c>
      <c r="I1664" t="s">
        <v>861</v>
      </c>
      <c r="J1664" t="s">
        <v>862</v>
      </c>
      <c r="K1664" t="s">
        <v>863</v>
      </c>
      <c r="L1664">
        <v>1348</v>
      </c>
      <c r="N1664">
        <v>1009</v>
      </c>
      <c r="O1664" t="s">
        <v>32</v>
      </c>
      <c r="P1664" t="s">
        <v>32</v>
      </c>
      <c r="Q1664">
        <v>1000</v>
      </c>
      <c r="W1664">
        <v>0</v>
      </c>
      <c r="X1664">
        <v>-1068056325</v>
      </c>
      <c r="Y1664">
        <v>3.3E-4</v>
      </c>
      <c r="AA1664">
        <v>10362</v>
      </c>
      <c r="AB1664">
        <v>0</v>
      </c>
      <c r="AC1664">
        <v>0</v>
      </c>
      <c r="AD1664">
        <v>0</v>
      </c>
      <c r="AE1664">
        <v>10362</v>
      </c>
      <c r="AF1664">
        <v>0</v>
      </c>
      <c r="AG1664">
        <v>0</v>
      </c>
      <c r="AH1664">
        <v>0</v>
      </c>
      <c r="AI1664">
        <v>1</v>
      </c>
      <c r="AJ1664">
        <v>1</v>
      </c>
      <c r="AK1664">
        <v>1</v>
      </c>
      <c r="AL1664">
        <v>1</v>
      </c>
      <c r="AN1664">
        <v>0</v>
      </c>
      <c r="AO1664">
        <v>1</v>
      </c>
      <c r="AP1664">
        <v>0</v>
      </c>
      <c r="AQ1664">
        <v>0</v>
      </c>
      <c r="AR1664">
        <v>0</v>
      </c>
      <c r="AS1664" t="s">
        <v>3</v>
      </c>
      <c r="AT1664">
        <v>3.3E-4</v>
      </c>
      <c r="AU1664" t="s">
        <v>3</v>
      </c>
      <c r="AV1664">
        <v>0</v>
      </c>
      <c r="AW1664">
        <v>2</v>
      </c>
      <c r="AX1664">
        <v>33361832</v>
      </c>
      <c r="AY1664">
        <v>1</v>
      </c>
      <c r="AZ1664">
        <v>0</v>
      </c>
      <c r="BA1664">
        <v>2079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CX1664">
        <f>Y1664*Source!I1520</f>
        <v>1.0560000000000001E-5</v>
      </c>
      <c r="CY1664">
        <f>AA1664</f>
        <v>10362</v>
      </c>
      <c r="CZ1664">
        <f>AE1664</f>
        <v>10362</v>
      </c>
      <c r="DA1664">
        <f>AI1664</f>
        <v>1</v>
      </c>
      <c r="DB1664">
        <f>ROUND(ROUND(AT1664*CZ1664,2),2)</f>
        <v>3.42</v>
      </c>
      <c r="DC1664">
        <f>ROUND(ROUND(AT1664*AG1664,2),2)</f>
        <v>0</v>
      </c>
    </row>
    <row r="1665" spans="1:107">
      <c r="A1665">
        <f>ROW(Source!A1520)</f>
        <v>1520</v>
      </c>
      <c r="B1665">
        <v>33304960</v>
      </c>
      <c r="C1665">
        <v>33361812</v>
      </c>
      <c r="D1665">
        <v>31180727</v>
      </c>
      <c r="E1665">
        <v>1</v>
      </c>
      <c r="F1665">
        <v>1</v>
      </c>
      <c r="G1665">
        <v>1</v>
      </c>
      <c r="H1665">
        <v>3</v>
      </c>
      <c r="I1665" t="s">
        <v>844</v>
      </c>
      <c r="J1665" t="s">
        <v>845</v>
      </c>
      <c r="K1665" t="s">
        <v>846</v>
      </c>
      <c r="L1665">
        <v>1348</v>
      </c>
      <c r="N1665">
        <v>1009</v>
      </c>
      <c r="O1665" t="s">
        <v>32</v>
      </c>
      <c r="P1665" t="s">
        <v>32</v>
      </c>
      <c r="Q1665">
        <v>1000</v>
      </c>
      <c r="W1665">
        <v>0</v>
      </c>
      <c r="X1665">
        <v>-437906794</v>
      </c>
      <c r="Y1665">
        <v>6.0000000000000001E-3</v>
      </c>
      <c r="AA1665">
        <v>9040.01</v>
      </c>
      <c r="AB1665">
        <v>0</v>
      </c>
      <c r="AC1665">
        <v>0</v>
      </c>
      <c r="AD1665">
        <v>0</v>
      </c>
      <c r="AE1665">
        <v>9040.01</v>
      </c>
      <c r="AF1665">
        <v>0</v>
      </c>
      <c r="AG1665">
        <v>0</v>
      </c>
      <c r="AH1665">
        <v>0</v>
      </c>
      <c r="AI1665">
        <v>1</v>
      </c>
      <c r="AJ1665">
        <v>1</v>
      </c>
      <c r="AK1665">
        <v>1</v>
      </c>
      <c r="AL1665">
        <v>1</v>
      </c>
      <c r="AN1665">
        <v>0</v>
      </c>
      <c r="AO1665">
        <v>1</v>
      </c>
      <c r="AP1665">
        <v>0</v>
      </c>
      <c r="AQ1665">
        <v>0</v>
      </c>
      <c r="AR1665">
        <v>0</v>
      </c>
      <c r="AS1665" t="s">
        <v>3</v>
      </c>
      <c r="AT1665">
        <v>6.0000000000000001E-3</v>
      </c>
      <c r="AU1665" t="s">
        <v>3</v>
      </c>
      <c r="AV1665">
        <v>0</v>
      </c>
      <c r="AW1665">
        <v>2</v>
      </c>
      <c r="AX1665">
        <v>33361833</v>
      </c>
      <c r="AY1665">
        <v>1</v>
      </c>
      <c r="AZ1665">
        <v>0</v>
      </c>
      <c r="BA1665">
        <v>2080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CX1665">
        <f>Y1665*Source!I1520</f>
        <v>1.92E-4</v>
      </c>
      <c r="CY1665">
        <f>AA1665</f>
        <v>9040.01</v>
      </c>
      <c r="CZ1665">
        <f>AE1665</f>
        <v>9040.01</v>
      </c>
      <c r="DA1665">
        <f>AI1665</f>
        <v>1</v>
      </c>
      <c r="DB1665">
        <f>ROUND(ROUND(AT1665*CZ1665,2),2)</f>
        <v>54.24</v>
      </c>
      <c r="DC1665">
        <f>ROUND(ROUND(AT1665*AG1665,2),2)</f>
        <v>0</v>
      </c>
    </row>
    <row r="1666" spans="1:107">
      <c r="A1666">
        <f>ROW(Source!A1520)</f>
        <v>1520</v>
      </c>
      <c r="B1666">
        <v>33304960</v>
      </c>
      <c r="C1666">
        <v>33361812</v>
      </c>
      <c r="D1666">
        <v>31181610</v>
      </c>
      <c r="E1666">
        <v>1</v>
      </c>
      <c r="F1666">
        <v>1</v>
      </c>
      <c r="G1666">
        <v>1</v>
      </c>
      <c r="H1666">
        <v>3</v>
      </c>
      <c r="I1666" t="s">
        <v>847</v>
      </c>
      <c r="J1666" t="s">
        <v>848</v>
      </c>
      <c r="K1666" t="s">
        <v>849</v>
      </c>
      <c r="L1666">
        <v>1346</v>
      </c>
      <c r="N1666">
        <v>1009</v>
      </c>
      <c r="O1666" t="s">
        <v>78</v>
      </c>
      <c r="P1666" t="s">
        <v>78</v>
      </c>
      <c r="Q1666">
        <v>1</v>
      </c>
      <c r="W1666">
        <v>0</v>
      </c>
      <c r="X1666">
        <v>-731615568</v>
      </c>
      <c r="Y1666">
        <v>9.09</v>
      </c>
      <c r="AA1666">
        <v>23.09</v>
      </c>
      <c r="AB1666">
        <v>0</v>
      </c>
      <c r="AC1666">
        <v>0</v>
      </c>
      <c r="AD1666">
        <v>0</v>
      </c>
      <c r="AE1666">
        <v>23.09</v>
      </c>
      <c r="AF1666">
        <v>0</v>
      </c>
      <c r="AG1666">
        <v>0</v>
      </c>
      <c r="AH1666">
        <v>0</v>
      </c>
      <c r="AI1666">
        <v>1</v>
      </c>
      <c r="AJ1666">
        <v>1</v>
      </c>
      <c r="AK1666">
        <v>1</v>
      </c>
      <c r="AL1666">
        <v>1</v>
      </c>
      <c r="AN1666">
        <v>0</v>
      </c>
      <c r="AO1666">
        <v>1</v>
      </c>
      <c r="AP1666">
        <v>0</v>
      </c>
      <c r="AQ1666">
        <v>0</v>
      </c>
      <c r="AR1666">
        <v>0</v>
      </c>
      <c r="AS1666" t="s">
        <v>3</v>
      </c>
      <c r="AT1666">
        <v>9.09</v>
      </c>
      <c r="AU1666" t="s">
        <v>3</v>
      </c>
      <c r="AV1666">
        <v>0</v>
      </c>
      <c r="AW1666">
        <v>2</v>
      </c>
      <c r="AX1666">
        <v>33361834</v>
      </c>
      <c r="AY1666">
        <v>1</v>
      </c>
      <c r="AZ1666">
        <v>0</v>
      </c>
      <c r="BA1666">
        <v>2081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CX1666">
        <f>Y1666*Source!I1520</f>
        <v>0.29088000000000003</v>
      </c>
      <c r="CY1666">
        <f>AA1666</f>
        <v>23.09</v>
      </c>
      <c r="CZ1666">
        <f>AE1666</f>
        <v>23.09</v>
      </c>
      <c r="DA1666">
        <f>AI1666</f>
        <v>1</v>
      </c>
      <c r="DB1666">
        <f>ROUND(ROUND(AT1666*CZ1666,2),2)</f>
        <v>209.89</v>
      </c>
      <c r="DC1666">
        <f>ROUND(ROUND(AT1666*AG1666,2),2)</f>
        <v>0</v>
      </c>
    </row>
    <row r="1667" spans="1:107">
      <c r="A1667">
        <f>ROW(Source!A1523)</f>
        <v>1523</v>
      </c>
      <c r="B1667">
        <v>33304975</v>
      </c>
      <c r="C1667">
        <v>33361870</v>
      </c>
      <c r="D1667">
        <v>31172061</v>
      </c>
      <c r="E1667">
        <v>1</v>
      </c>
      <c r="F1667">
        <v>1</v>
      </c>
      <c r="G1667">
        <v>1</v>
      </c>
      <c r="H1667">
        <v>1</v>
      </c>
      <c r="I1667" t="s">
        <v>850</v>
      </c>
      <c r="J1667" t="s">
        <v>3</v>
      </c>
      <c r="K1667" t="s">
        <v>851</v>
      </c>
      <c r="L1667">
        <v>1191</v>
      </c>
      <c r="N1667">
        <v>1013</v>
      </c>
      <c r="O1667" t="s">
        <v>831</v>
      </c>
      <c r="P1667" t="s">
        <v>831</v>
      </c>
      <c r="Q1667">
        <v>1</v>
      </c>
      <c r="W1667">
        <v>0</v>
      </c>
      <c r="X1667">
        <v>-784637506</v>
      </c>
      <c r="Y1667">
        <v>111.61439999999999</v>
      </c>
      <c r="AA1667">
        <v>0</v>
      </c>
      <c r="AB1667">
        <v>0</v>
      </c>
      <c r="AC1667">
        <v>0</v>
      </c>
      <c r="AD1667">
        <v>8.74</v>
      </c>
      <c r="AE1667">
        <v>0</v>
      </c>
      <c r="AF1667">
        <v>0</v>
      </c>
      <c r="AG1667">
        <v>0</v>
      </c>
      <c r="AH1667">
        <v>8.74</v>
      </c>
      <c r="AI1667">
        <v>1</v>
      </c>
      <c r="AJ1667">
        <v>1</v>
      </c>
      <c r="AK1667">
        <v>1</v>
      </c>
      <c r="AL1667">
        <v>1</v>
      </c>
      <c r="AN1667">
        <v>0</v>
      </c>
      <c r="AO1667">
        <v>1</v>
      </c>
      <c r="AP1667">
        <v>1</v>
      </c>
      <c r="AQ1667">
        <v>0</v>
      </c>
      <c r="AR1667">
        <v>0</v>
      </c>
      <c r="AS1667" t="s">
        <v>3</v>
      </c>
      <c r="AT1667">
        <v>80.88</v>
      </c>
      <c r="AU1667" t="s">
        <v>22</v>
      </c>
      <c r="AV1667">
        <v>1</v>
      </c>
      <c r="AW1667">
        <v>2</v>
      </c>
      <c r="AX1667">
        <v>33361882</v>
      </c>
      <c r="AY1667">
        <v>1</v>
      </c>
      <c r="AZ1667">
        <v>0</v>
      </c>
      <c r="BA1667">
        <v>2087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CX1667">
        <f>Y1667*Source!I1523</f>
        <v>3.1542229439999998</v>
      </c>
      <c r="CY1667">
        <f>AD1667</f>
        <v>8.74</v>
      </c>
      <c r="CZ1667">
        <f>AH1667</f>
        <v>8.74</v>
      </c>
      <c r="DA1667">
        <f>AL1667</f>
        <v>1</v>
      </c>
      <c r="DB1667">
        <f>ROUND(((ROUND(AT1667*CZ1667,2)*1.2)*1.15),2)</f>
        <v>975.51</v>
      </c>
      <c r="DC1667">
        <f>ROUND(((ROUND(AT1667*AG1667,2)*1.2)*1.15),2)</f>
        <v>0</v>
      </c>
    </row>
    <row r="1668" spans="1:107">
      <c r="A1668">
        <f>ROW(Source!A1523)</f>
        <v>1523</v>
      </c>
      <c r="B1668">
        <v>33304975</v>
      </c>
      <c r="C1668">
        <v>33361870</v>
      </c>
      <c r="D1668">
        <v>31172011</v>
      </c>
      <c r="E1668">
        <v>1</v>
      </c>
      <c r="F1668">
        <v>1</v>
      </c>
      <c r="G1668">
        <v>1</v>
      </c>
      <c r="H1668">
        <v>1</v>
      </c>
      <c r="I1668" t="s">
        <v>832</v>
      </c>
      <c r="J1668" t="s">
        <v>3</v>
      </c>
      <c r="K1668" t="s">
        <v>833</v>
      </c>
      <c r="L1668">
        <v>1191</v>
      </c>
      <c r="N1668">
        <v>1013</v>
      </c>
      <c r="O1668" t="s">
        <v>831</v>
      </c>
      <c r="P1668" t="s">
        <v>831</v>
      </c>
      <c r="Q1668">
        <v>1</v>
      </c>
      <c r="W1668">
        <v>0</v>
      </c>
      <c r="X1668">
        <v>-1417349443</v>
      </c>
      <c r="Y1668">
        <v>0.69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1</v>
      </c>
      <c r="AJ1668">
        <v>1</v>
      </c>
      <c r="AK1668">
        <v>1</v>
      </c>
      <c r="AL1668">
        <v>1</v>
      </c>
      <c r="AN1668">
        <v>0</v>
      </c>
      <c r="AO1668">
        <v>1</v>
      </c>
      <c r="AP1668">
        <v>0</v>
      </c>
      <c r="AQ1668">
        <v>0</v>
      </c>
      <c r="AR1668">
        <v>0</v>
      </c>
      <c r="AS1668" t="s">
        <v>3</v>
      </c>
      <c r="AT1668">
        <v>0.69</v>
      </c>
      <c r="AU1668" t="s">
        <v>3</v>
      </c>
      <c r="AV1668">
        <v>2</v>
      </c>
      <c r="AW1668">
        <v>2</v>
      </c>
      <c r="AX1668">
        <v>33361883</v>
      </c>
      <c r="AY1668">
        <v>1</v>
      </c>
      <c r="AZ1668">
        <v>2048</v>
      </c>
      <c r="BA1668">
        <v>2088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CX1668">
        <f>Y1668*Source!I1523</f>
        <v>1.94994E-2</v>
      </c>
      <c r="CY1668">
        <f>AD1668</f>
        <v>0</v>
      </c>
      <c r="CZ1668">
        <f>AH1668</f>
        <v>0</v>
      </c>
      <c r="DA1668">
        <f>AL1668</f>
        <v>1</v>
      </c>
      <c r="DB1668">
        <f>ROUND(ROUND(AT1668*CZ1668,2),2)</f>
        <v>0</v>
      </c>
      <c r="DC1668">
        <f>ROUND(ROUND(AT1668*AG1668,2),2)</f>
        <v>0</v>
      </c>
    </row>
    <row r="1669" spans="1:107">
      <c r="A1669">
        <f>ROW(Source!A1523)</f>
        <v>1523</v>
      </c>
      <c r="B1669">
        <v>33304975</v>
      </c>
      <c r="C1669">
        <v>33361870</v>
      </c>
      <c r="D1669">
        <v>31258491</v>
      </c>
      <c r="E1669">
        <v>1</v>
      </c>
      <c r="F1669">
        <v>1</v>
      </c>
      <c r="G1669">
        <v>1</v>
      </c>
      <c r="H1669">
        <v>2</v>
      </c>
      <c r="I1669" t="s">
        <v>834</v>
      </c>
      <c r="J1669" t="s">
        <v>835</v>
      </c>
      <c r="K1669" t="s">
        <v>836</v>
      </c>
      <c r="L1669">
        <v>1368</v>
      </c>
      <c r="N1669">
        <v>1011</v>
      </c>
      <c r="O1669" t="s">
        <v>837</v>
      </c>
      <c r="P1669" t="s">
        <v>837</v>
      </c>
      <c r="Q1669">
        <v>1</v>
      </c>
      <c r="W1669">
        <v>0</v>
      </c>
      <c r="X1669">
        <v>-1718674368</v>
      </c>
      <c r="Y1669">
        <v>0.42000000000000004</v>
      </c>
      <c r="AA1669">
        <v>0</v>
      </c>
      <c r="AB1669">
        <v>111.99</v>
      </c>
      <c r="AC1669">
        <v>13.5</v>
      </c>
      <c r="AD1669">
        <v>0</v>
      </c>
      <c r="AE1669">
        <v>0</v>
      </c>
      <c r="AF1669">
        <v>111.99</v>
      </c>
      <c r="AG1669">
        <v>13.5</v>
      </c>
      <c r="AH1669">
        <v>0</v>
      </c>
      <c r="AI1669">
        <v>1</v>
      </c>
      <c r="AJ1669">
        <v>1</v>
      </c>
      <c r="AK1669">
        <v>1</v>
      </c>
      <c r="AL1669">
        <v>1</v>
      </c>
      <c r="AN1669">
        <v>0</v>
      </c>
      <c r="AO1669">
        <v>1</v>
      </c>
      <c r="AP1669">
        <v>1</v>
      </c>
      <c r="AQ1669">
        <v>0</v>
      </c>
      <c r="AR1669">
        <v>0</v>
      </c>
      <c r="AS1669" t="s">
        <v>3</v>
      </c>
      <c r="AT1669">
        <v>0.28000000000000003</v>
      </c>
      <c r="AU1669" t="s">
        <v>21</v>
      </c>
      <c r="AV1669">
        <v>0</v>
      </c>
      <c r="AW1669">
        <v>2</v>
      </c>
      <c r="AX1669">
        <v>33361884</v>
      </c>
      <c r="AY1669">
        <v>1</v>
      </c>
      <c r="AZ1669">
        <v>0</v>
      </c>
      <c r="BA1669">
        <v>2089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CX1669">
        <f>Y1669*Source!I1523</f>
        <v>1.1869200000000002E-2</v>
      </c>
      <c r="CY1669">
        <f>AB1669</f>
        <v>111.99</v>
      </c>
      <c r="CZ1669">
        <f>AF1669</f>
        <v>111.99</v>
      </c>
      <c r="DA1669">
        <f>AJ1669</f>
        <v>1</v>
      </c>
      <c r="DB1669">
        <f>ROUND(((ROUND(AT1669*CZ1669,2)*1.2)*1.25),2)</f>
        <v>47.04</v>
      </c>
      <c r="DC1669">
        <f>ROUND(((ROUND(AT1669*AG1669,2)*1.2)*1.25),2)</f>
        <v>5.67</v>
      </c>
    </row>
    <row r="1670" spans="1:107">
      <c r="A1670">
        <f>ROW(Source!A1523)</f>
        <v>1523</v>
      </c>
      <c r="B1670">
        <v>33304975</v>
      </c>
      <c r="C1670">
        <v>33361870</v>
      </c>
      <c r="D1670">
        <v>31258691</v>
      </c>
      <c r="E1670">
        <v>1</v>
      </c>
      <c r="F1670">
        <v>1</v>
      </c>
      <c r="G1670">
        <v>1</v>
      </c>
      <c r="H1670">
        <v>2</v>
      </c>
      <c r="I1670" t="s">
        <v>838</v>
      </c>
      <c r="J1670" t="s">
        <v>839</v>
      </c>
      <c r="K1670" t="s">
        <v>840</v>
      </c>
      <c r="L1670">
        <v>1368</v>
      </c>
      <c r="N1670">
        <v>1011</v>
      </c>
      <c r="O1670" t="s">
        <v>837</v>
      </c>
      <c r="P1670" t="s">
        <v>837</v>
      </c>
      <c r="Q1670">
        <v>1</v>
      </c>
      <c r="W1670">
        <v>0</v>
      </c>
      <c r="X1670">
        <v>1373224040</v>
      </c>
      <c r="Y1670">
        <v>15.075000000000001</v>
      </c>
      <c r="AA1670">
        <v>0</v>
      </c>
      <c r="AB1670">
        <v>3.12</v>
      </c>
      <c r="AC1670">
        <v>0</v>
      </c>
      <c r="AD1670">
        <v>0</v>
      </c>
      <c r="AE1670">
        <v>0</v>
      </c>
      <c r="AF1670">
        <v>3.12</v>
      </c>
      <c r="AG1670">
        <v>0</v>
      </c>
      <c r="AH1670">
        <v>0</v>
      </c>
      <c r="AI1670">
        <v>1</v>
      </c>
      <c r="AJ1670">
        <v>1</v>
      </c>
      <c r="AK1670">
        <v>1</v>
      </c>
      <c r="AL1670">
        <v>1</v>
      </c>
      <c r="AN1670">
        <v>0</v>
      </c>
      <c r="AO1670">
        <v>1</v>
      </c>
      <c r="AP1670">
        <v>1</v>
      </c>
      <c r="AQ1670">
        <v>0</v>
      </c>
      <c r="AR1670">
        <v>0</v>
      </c>
      <c r="AS1670" t="s">
        <v>3</v>
      </c>
      <c r="AT1670">
        <v>10.050000000000001</v>
      </c>
      <c r="AU1670" t="s">
        <v>21</v>
      </c>
      <c r="AV1670">
        <v>0</v>
      </c>
      <c r="AW1670">
        <v>2</v>
      </c>
      <c r="AX1670">
        <v>33361885</v>
      </c>
      <c r="AY1670">
        <v>1</v>
      </c>
      <c r="AZ1670">
        <v>0</v>
      </c>
      <c r="BA1670">
        <v>2090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CX1670">
        <f>Y1670*Source!I1523</f>
        <v>0.42601950000000005</v>
      </c>
      <c r="CY1670">
        <f>AB1670</f>
        <v>3.12</v>
      </c>
      <c r="CZ1670">
        <f>AF1670</f>
        <v>3.12</v>
      </c>
      <c r="DA1670">
        <f>AJ1670</f>
        <v>1</v>
      </c>
      <c r="DB1670">
        <f>ROUND(((ROUND(AT1670*CZ1670,2)*1.2)*1.25),2)</f>
        <v>47.04</v>
      </c>
      <c r="DC1670">
        <f>ROUND(((ROUND(AT1670*AG1670,2)*1.2)*1.25),2)</f>
        <v>0</v>
      </c>
    </row>
    <row r="1671" spans="1:107">
      <c r="A1671">
        <f>ROW(Source!A1523)</f>
        <v>1523</v>
      </c>
      <c r="B1671">
        <v>33304975</v>
      </c>
      <c r="C1671">
        <v>33361870</v>
      </c>
      <c r="D1671">
        <v>31258646</v>
      </c>
      <c r="E1671">
        <v>1</v>
      </c>
      <c r="F1671">
        <v>1</v>
      </c>
      <c r="G1671">
        <v>1</v>
      </c>
      <c r="H1671">
        <v>2</v>
      </c>
      <c r="I1671" t="s">
        <v>866</v>
      </c>
      <c r="J1671" t="s">
        <v>867</v>
      </c>
      <c r="K1671" t="s">
        <v>868</v>
      </c>
      <c r="L1671">
        <v>1368</v>
      </c>
      <c r="N1671">
        <v>1011</v>
      </c>
      <c r="O1671" t="s">
        <v>837</v>
      </c>
      <c r="P1671" t="s">
        <v>837</v>
      </c>
      <c r="Q1671">
        <v>1</v>
      </c>
      <c r="W1671">
        <v>0</v>
      </c>
      <c r="X1671">
        <v>-1985289705</v>
      </c>
      <c r="Y1671">
        <v>0.22499999999999998</v>
      </c>
      <c r="AA1671">
        <v>0</v>
      </c>
      <c r="AB1671">
        <v>6.66</v>
      </c>
      <c r="AC1671">
        <v>0</v>
      </c>
      <c r="AD1671">
        <v>0</v>
      </c>
      <c r="AE1671">
        <v>0</v>
      </c>
      <c r="AF1671">
        <v>6.66</v>
      </c>
      <c r="AG1671">
        <v>0</v>
      </c>
      <c r="AH1671">
        <v>0</v>
      </c>
      <c r="AI1671">
        <v>1</v>
      </c>
      <c r="AJ1671">
        <v>1</v>
      </c>
      <c r="AK1671">
        <v>1</v>
      </c>
      <c r="AL1671">
        <v>1</v>
      </c>
      <c r="AN1671">
        <v>0</v>
      </c>
      <c r="AO1671">
        <v>1</v>
      </c>
      <c r="AP1671">
        <v>1</v>
      </c>
      <c r="AQ1671">
        <v>0</v>
      </c>
      <c r="AR1671">
        <v>0</v>
      </c>
      <c r="AS1671" t="s">
        <v>3</v>
      </c>
      <c r="AT1671">
        <v>0.15</v>
      </c>
      <c r="AU1671" t="s">
        <v>21</v>
      </c>
      <c r="AV1671">
        <v>0</v>
      </c>
      <c r="AW1671">
        <v>2</v>
      </c>
      <c r="AX1671">
        <v>33361886</v>
      </c>
      <c r="AY1671">
        <v>1</v>
      </c>
      <c r="AZ1671">
        <v>0</v>
      </c>
      <c r="BA1671">
        <v>2091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CX1671">
        <f>Y1671*Source!I1523</f>
        <v>6.3584999999999996E-3</v>
      </c>
      <c r="CY1671">
        <f>AB1671</f>
        <v>6.66</v>
      </c>
      <c r="CZ1671">
        <f>AF1671</f>
        <v>6.66</v>
      </c>
      <c r="DA1671">
        <f>AJ1671</f>
        <v>1</v>
      </c>
      <c r="DB1671">
        <f>ROUND(((ROUND(AT1671*CZ1671,2)*1.2)*1.25),2)</f>
        <v>1.5</v>
      </c>
      <c r="DC1671">
        <f>ROUND(((ROUND(AT1671*AG1671,2)*1.2)*1.25),2)</f>
        <v>0</v>
      </c>
    </row>
    <row r="1672" spans="1:107">
      <c r="A1672">
        <f>ROW(Source!A1523)</f>
        <v>1523</v>
      </c>
      <c r="B1672">
        <v>33304975</v>
      </c>
      <c r="C1672">
        <v>33361870</v>
      </c>
      <c r="D1672">
        <v>31259879</v>
      </c>
      <c r="E1672">
        <v>1</v>
      </c>
      <c r="F1672">
        <v>1</v>
      </c>
      <c r="G1672">
        <v>1</v>
      </c>
      <c r="H1672">
        <v>2</v>
      </c>
      <c r="I1672" t="s">
        <v>841</v>
      </c>
      <c r="J1672" t="s">
        <v>842</v>
      </c>
      <c r="K1672" t="s">
        <v>843</v>
      </c>
      <c r="L1672">
        <v>1368</v>
      </c>
      <c r="N1672">
        <v>1011</v>
      </c>
      <c r="O1672" t="s">
        <v>837</v>
      </c>
      <c r="P1672" t="s">
        <v>837</v>
      </c>
      <c r="Q1672">
        <v>1</v>
      </c>
      <c r="W1672">
        <v>0</v>
      </c>
      <c r="X1672">
        <v>1372534845</v>
      </c>
      <c r="Y1672">
        <v>0.61499999999999988</v>
      </c>
      <c r="AA1672">
        <v>0</v>
      </c>
      <c r="AB1672">
        <v>65.709999999999994</v>
      </c>
      <c r="AC1672">
        <v>11.6</v>
      </c>
      <c r="AD1672">
        <v>0</v>
      </c>
      <c r="AE1672">
        <v>0</v>
      </c>
      <c r="AF1672">
        <v>65.709999999999994</v>
      </c>
      <c r="AG1672">
        <v>11.6</v>
      </c>
      <c r="AH1672">
        <v>0</v>
      </c>
      <c r="AI1672">
        <v>1</v>
      </c>
      <c r="AJ1672">
        <v>1</v>
      </c>
      <c r="AK1672">
        <v>1</v>
      </c>
      <c r="AL1672">
        <v>1</v>
      </c>
      <c r="AN1672">
        <v>0</v>
      </c>
      <c r="AO1672">
        <v>1</v>
      </c>
      <c r="AP1672">
        <v>1</v>
      </c>
      <c r="AQ1672">
        <v>0</v>
      </c>
      <c r="AR1672">
        <v>0</v>
      </c>
      <c r="AS1672" t="s">
        <v>3</v>
      </c>
      <c r="AT1672">
        <v>0.41</v>
      </c>
      <c r="AU1672" t="s">
        <v>21</v>
      </c>
      <c r="AV1672">
        <v>0</v>
      </c>
      <c r="AW1672">
        <v>2</v>
      </c>
      <c r="AX1672">
        <v>33361887</v>
      </c>
      <c r="AY1672">
        <v>1</v>
      </c>
      <c r="AZ1672">
        <v>0</v>
      </c>
      <c r="BA1672">
        <v>2092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CX1672">
        <f>Y1672*Source!I1523</f>
        <v>1.7379899999999997E-2</v>
      </c>
      <c r="CY1672">
        <f>AB1672</f>
        <v>65.709999999999994</v>
      </c>
      <c r="CZ1672">
        <f>AF1672</f>
        <v>65.709999999999994</v>
      </c>
      <c r="DA1672">
        <f>AJ1672</f>
        <v>1</v>
      </c>
      <c r="DB1672">
        <f>ROUND(((ROUND(AT1672*CZ1672,2)*1.2)*1.25),2)</f>
        <v>40.409999999999997</v>
      </c>
      <c r="DC1672">
        <f>ROUND(((ROUND(AT1672*AG1672,2)*1.2)*1.25),2)</f>
        <v>7.14</v>
      </c>
    </row>
    <row r="1673" spans="1:107">
      <c r="A1673">
        <f>ROW(Source!A1523)</f>
        <v>1523</v>
      </c>
      <c r="B1673">
        <v>33304975</v>
      </c>
      <c r="C1673">
        <v>33361870</v>
      </c>
      <c r="D1673">
        <v>31260100</v>
      </c>
      <c r="E1673">
        <v>1</v>
      </c>
      <c r="F1673">
        <v>1</v>
      </c>
      <c r="G1673">
        <v>1</v>
      </c>
      <c r="H1673">
        <v>2</v>
      </c>
      <c r="I1673" t="s">
        <v>858</v>
      </c>
      <c r="J1673" t="s">
        <v>859</v>
      </c>
      <c r="K1673" t="s">
        <v>860</v>
      </c>
      <c r="L1673">
        <v>1368</v>
      </c>
      <c r="N1673">
        <v>1011</v>
      </c>
      <c r="O1673" t="s">
        <v>837</v>
      </c>
      <c r="P1673" t="s">
        <v>837</v>
      </c>
      <c r="Q1673">
        <v>1</v>
      </c>
      <c r="W1673">
        <v>0</v>
      </c>
      <c r="X1673">
        <v>-353815937</v>
      </c>
      <c r="Y1673">
        <v>1.9650000000000001</v>
      </c>
      <c r="AA1673">
        <v>0</v>
      </c>
      <c r="AB1673">
        <v>8.1</v>
      </c>
      <c r="AC1673">
        <v>0</v>
      </c>
      <c r="AD1673">
        <v>0</v>
      </c>
      <c r="AE1673">
        <v>0</v>
      </c>
      <c r="AF1673">
        <v>8.1</v>
      </c>
      <c r="AG1673">
        <v>0</v>
      </c>
      <c r="AH1673">
        <v>0</v>
      </c>
      <c r="AI1673">
        <v>1</v>
      </c>
      <c r="AJ1673">
        <v>1</v>
      </c>
      <c r="AK1673">
        <v>1</v>
      </c>
      <c r="AL1673">
        <v>1</v>
      </c>
      <c r="AN1673">
        <v>0</v>
      </c>
      <c r="AO1673">
        <v>1</v>
      </c>
      <c r="AP1673">
        <v>1</v>
      </c>
      <c r="AQ1673">
        <v>0</v>
      </c>
      <c r="AR1673">
        <v>0</v>
      </c>
      <c r="AS1673" t="s">
        <v>3</v>
      </c>
      <c r="AT1673">
        <v>1.31</v>
      </c>
      <c r="AU1673" t="s">
        <v>21</v>
      </c>
      <c r="AV1673">
        <v>0</v>
      </c>
      <c r="AW1673">
        <v>2</v>
      </c>
      <c r="AX1673">
        <v>33361888</v>
      </c>
      <c r="AY1673">
        <v>1</v>
      </c>
      <c r="AZ1673">
        <v>0</v>
      </c>
      <c r="BA1673">
        <v>2093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CX1673">
        <f>Y1673*Source!I1523</f>
        <v>5.5530900000000001E-2</v>
      </c>
      <c r="CY1673">
        <f>AB1673</f>
        <v>8.1</v>
      </c>
      <c r="CZ1673">
        <f>AF1673</f>
        <v>8.1</v>
      </c>
      <c r="DA1673">
        <f>AJ1673</f>
        <v>1</v>
      </c>
      <c r="DB1673">
        <f>ROUND(((ROUND(AT1673*CZ1673,2)*1.2)*1.25),2)</f>
        <v>15.92</v>
      </c>
      <c r="DC1673">
        <f>ROUND(((ROUND(AT1673*AG1673,2)*1.2)*1.25),2)</f>
        <v>0</v>
      </c>
    </row>
    <row r="1674" spans="1:107">
      <c r="A1674">
        <f>ROW(Source!A1523)</f>
        <v>1523</v>
      </c>
      <c r="B1674">
        <v>33304975</v>
      </c>
      <c r="C1674">
        <v>33361870</v>
      </c>
      <c r="D1674">
        <v>31178369</v>
      </c>
      <c r="E1674">
        <v>1</v>
      </c>
      <c r="F1674">
        <v>1</v>
      </c>
      <c r="G1674">
        <v>1</v>
      </c>
      <c r="H1674">
        <v>3</v>
      </c>
      <c r="I1674" t="s">
        <v>915</v>
      </c>
      <c r="J1674" t="s">
        <v>916</v>
      </c>
      <c r="K1674" t="s">
        <v>917</v>
      </c>
      <c r="L1674">
        <v>1346</v>
      </c>
      <c r="N1674">
        <v>1009</v>
      </c>
      <c r="O1674" t="s">
        <v>78</v>
      </c>
      <c r="P1674" t="s">
        <v>78</v>
      </c>
      <c r="Q1674">
        <v>1</v>
      </c>
      <c r="W1674">
        <v>0</v>
      </c>
      <c r="X1674">
        <v>1730218770</v>
      </c>
      <c r="Y1674">
        <v>7.95</v>
      </c>
      <c r="AA1674">
        <v>39.020000000000003</v>
      </c>
      <c r="AB1674">
        <v>0</v>
      </c>
      <c r="AC1674">
        <v>0</v>
      </c>
      <c r="AD1674">
        <v>0</v>
      </c>
      <c r="AE1674">
        <v>39.020000000000003</v>
      </c>
      <c r="AF1674">
        <v>0</v>
      </c>
      <c r="AG1674">
        <v>0</v>
      </c>
      <c r="AH1674">
        <v>0</v>
      </c>
      <c r="AI1674">
        <v>1</v>
      </c>
      <c r="AJ1674">
        <v>1</v>
      </c>
      <c r="AK1674">
        <v>1</v>
      </c>
      <c r="AL1674">
        <v>1</v>
      </c>
      <c r="AN1674">
        <v>0</v>
      </c>
      <c r="AO1674">
        <v>1</v>
      </c>
      <c r="AP1674">
        <v>0</v>
      </c>
      <c r="AQ1674">
        <v>0</v>
      </c>
      <c r="AR1674">
        <v>0</v>
      </c>
      <c r="AS1674" t="s">
        <v>3</v>
      </c>
      <c r="AT1674">
        <v>7.95</v>
      </c>
      <c r="AU1674" t="s">
        <v>3</v>
      </c>
      <c r="AV1674">
        <v>0</v>
      </c>
      <c r="AW1674">
        <v>2</v>
      </c>
      <c r="AX1674">
        <v>33361889</v>
      </c>
      <c r="AY1674">
        <v>1</v>
      </c>
      <c r="AZ1674">
        <v>0</v>
      </c>
      <c r="BA1674">
        <v>2094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CX1674">
        <f>Y1674*Source!I1523</f>
        <v>0.22466700000000001</v>
      </c>
      <c r="CY1674">
        <f>AA1674</f>
        <v>39.020000000000003</v>
      </c>
      <c r="CZ1674">
        <f>AE1674</f>
        <v>39.020000000000003</v>
      </c>
      <c r="DA1674">
        <f>AI1674</f>
        <v>1</v>
      </c>
      <c r="DB1674">
        <f>ROUND(ROUND(AT1674*CZ1674,2),2)</f>
        <v>310.20999999999998</v>
      </c>
      <c r="DC1674">
        <f>ROUND(ROUND(AT1674*AG1674,2),2)</f>
        <v>0</v>
      </c>
    </row>
    <row r="1675" spans="1:107">
      <c r="A1675">
        <f>ROW(Source!A1523)</f>
        <v>1523</v>
      </c>
      <c r="B1675">
        <v>33304975</v>
      </c>
      <c r="C1675">
        <v>33361870</v>
      </c>
      <c r="D1675">
        <v>31179550</v>
      </c>
      <c r="E1675">
        <v>1</v>
      </c>
      <c r="F1675">
        <v>1</v>
      </c>
      <c r="G1675">
        <v>1</v>
      </c>
      <c r="H1675">
        <v>3</v>
      </c>
      <c r="I1675" t="s">
        <v>861</v>
      </c>
      <c r="J1675" t="s">
        <v>862</v>
      </c>
      <c r="K1675" t="s">
        <v>863</v>
      </c>
      <c r="L1675">
        <v>1348</v>
      </c>
      <c r="N1675">
        <v>1009</v>
      </c>
      <c r="O1675" t="s">
        <v>32</v>
      </c>
      <c r="P1675" t="s">
        <v>32</v>
      </c>
      <c r="Q1675">
        <v>1000</v>
      </c>
      <c r="W1675">
        <v>0</v>
      </c>
      <c r="X1675">
        <v>-1068056325</v>
      </c>
      <c r="Y1675">
        <v>3.3E-4</v>
      </c>
      <c r="AA1675">
        <v>10362</v>
      </c>
      <c r="AB1675">
        <v>0</v>
      </c>
      <c r="AC1675">
        <v>0</v>
      </c>
      <c r="AD1675">
        <v>0</v>
      </c>
      <c r="AE1675">
        <v>10362</v>
      </c>
      <c r="AF1675">
        <v>0</v>
      </c>
      <c r="AG1675">
        <v>0</v>
      </c>
      <c r="AH1675">
        <v>0</v>
      </c>
      <c r="AI1675">
        <v>1</v>
      </c>
      <c r="AJ1675">
        <v>1</v>
      </c>
      <c r="AK1675">
        <v>1</v>
      </c>
      <c r="AL1675">
        <v>1</v>
      </c>
      <c r="AN1675">
        <v>0</v>
      </c>
      <c r="AO1675">
        <v>1</v>
      </c>
      <c r="AP1675">
        <v>0</v>
      </c>
      <c r="AQ1675">
        <v>0</v>
      </c>
      <c r="AR1675">
        <v>0</v>
      </c>
      <c r="AS1675" t="s">
        <v>3</v>
      </c>
      <c r="AT1675">
        <v>3.3E-4</v>
      </c>
      <c r="AU1675" t="s">
        <v>3</v>
      </c>
      <c r="AV1675">
        <v>0</v>
      </c>
      <c r="AW1675">
        <v>2</v>
      </c>
      <c r="AX1675">
        <v>33361890</v>
      </c>
      <c r="AY1675">
        <v>1</v>
      </c>
      <c r="AZ1675">
        <v>0</v>
      </c>
      <c r="BA1675">
        <v>2095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CX1675">
        <f>Y1675*Source!I1523</f>
        <v>9.3257999999999997E-6</v>
      </c>
      <c r="CY1675">
        <f>AA1675</f>
        <v>10362</v>
      </c>
      <c r="CZ1675">
        <f>AE1675</f>
        <v>10362</v>
      </c>
      <c r="DA1675">
        <f>AI1675</f>
        <v>1</v>
      </c>
      <c r="DB1675">
        <f>ROUND(ROUND(AT1675*CZ1675,2),2)</f>
        <v>3.42</v>
      </c>
      <c r="DC1675">
        <f>ROUND(ROUND(AT1675*AG1675,2),2)</f>
        <v>0</v>
      </c>
    </row>
    <row r="1676" spans="1:107">
      <c r="A1676">
        <f>ROW(Source!A1523)</f>
        <v>1523</v>
      </c>
      <c r="B1676">
        <v>33304975</v>
      </c>
      <c r="C1676">
        <v>33361870</v>
      </c>
      <c r="D1676">
        <v>31180727</v>
      </c>
      <c r="E1676">
        <v>1</v>
      </c>
      <c r="F1676">
        <v>1</v>
      </c>
      <c r="G1676">
        <v>1</v>
      </c>
      <c r="H1676">
        <v>3</v>
      </c>
      <c r="I1676" t="s">
        <v>844</v>
      </c>
      <c r="J1676" t="s">
        <v>845</v>
      </c>
      <c r="K1676" t="s">
        <v>846</v>
      </c>
      <c r="L1676">
        <v>1348</v>
      </c>
      <c r="N1676">
        <v>1009</v>
      </c>
      <c r="O1676" t="s">
        <v>32</v>
      </c>
      <c r="P1676" t="s">
        <v>32</v>
      </c>
      <c r="Q1676">
        <v>1000</v>
      </c>
      <c r="W1676">
        <v>0</v>
      </c>
      <c r="X1676">
        <v>-437906794</v>
      </c>
      <c r="Y1676">
        <v>6.0000000000000001E-3</v>
      </c>
      <c r="AA1676">
        <v>9040.01</v>
      </c>
      <c r="AB1676">
        <v>0</v>
      </c>
      <c r="AC1676">
        <v>0</v>
      </c>
      <c r="AD1676">
        <v>0</v>
      </c>
      <c r="AE1676">
        <v>9040.01</v>
      </c>
      <c r="AF1676">
        <v>0</v>
      </c>
      <c r="AG1676">
        <v>0</v>
      </c>
      <c r="AH1676">
        <v>0</v>
      </c>
      <c r="AI1676">
        <v>1</v>
      </c>
      <c r="AJ1676">
        <v>1</v>
      </c>
      <c r="AK1676">
        <v>1</v>
      </c>
      <c r="AL1676">
        <v>1</v>
      </c>
      <c r="AN1676">
        <v>0</v>
      </c>
      <c r="AO1676">
        <v>1</v>
      </c>
      <c r="AP1676">
        <v>0</v>
      </c>
      <c r="AQ1676">
        <v>0</v>
      </c>
      <c r="AR1676">
        <v>0</v>
      </c>
      <c r="AS1676" t="s">
        <v>3</v>
      </c>
      <c r="AT1676">
        <v>6.0000000000000001E-3</v>
      </c>
      <c r="AU1676" t="s">
        <v>3</v>
      </c>
      <c r="AV1676">
        <v>0</v>
      </c>
      <c r="AW1676">
        <v>2</v>
      </c>
      <c r="AX1676">
        <v>33361891</v>
      </c>
      <c r="AY1676">
        <v>1</v>
      </c>
      <c r="AZ1676">
        <v>0</v>
      </c>
      <c r="BA1676">
        <v>2096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CX1676">
        <f>Y1676*Source!I1523</f>
        <v>1.6956E-4</v>
      </c>
      <c r="CY1676">
        <f>AA1676</f>
        <v>9040.01</v>
      </c>
      <c r="CZ1676">
        <f>AE1676</f>
        <v>9040.01</v>
      </c>
      <c r="DA1676">
        <f>AI1676</f>
        <v>1</v>
      </c>
      <c r="DB1676">
        <f>ROUND(ROUND(AT1676*CZ1676,2),2)</f>
        <v>54.24</v>
      </c>
      <c r="DC1676">
        <f>ROUND(ROUND(AT1676*AG1676,2),2)</f>
        <v>0</v>
      </c>
    </row>
    <row r="1677" spans="1:107">
      <c r="A1677">
        <f>ROW(Source!A1523)</f>
        <v>1523</v>
      </c>
      <c r="B1677">
        <v>33304975</v>
      </c>
      <c r="C1677">
        <v>33361870</v>
      </c>
      <c r="D1677">
        <v>31181610</v>
      </c>
      <c r="E1677">
        <v>1</v>
      </c>
      <c r="F1677">
        <v>1</v>
      </c>
      <c r="G1677">
        <v>1</v>
      </c>
      <c r="H1677">
        <v>3</v>
      </c>
      <c r="I1677" t="s">
        <v>847</v>
      </c>
      <c r="J1677" t="s">
        <v>848</v>
      </c>
      <c r="K1677" t="s">
        <v>849</v>
      </c>
      <c r="L1677">
        <v>1346</v>
      </c>
      <c r="N1677">
        <v>1009</v>
      </c>
      <c r="O1677" t="s">
        <v>78</v>
      </c>
      <c r="P1677" t="s">
        <v>78</v>
      </c>
      <c r="Q1677">
        <v>1</v>
      </c>
      <c r="W1677">
        <v>0</v>
      </c>
      <c r="X1677">
        <v>-731615568</v>
      </c>
      <c r="Y1677">
        <v>9.09</v>
      </c>
      <c r="AA1677">
        <v>23.09</v>
      </c>
      <c r="AB1677">
        <v>0</v>
      </c>
      <c r="AC1677">
        <v>0</v>
      </c>
      <c r="AD1677">
        <v>0</v>
      </c>
      <c r="AE1677">
        <v>23.09</v>
      </c>
      <c r="AF1677">
        <v>0</v>
      </c>
      <c r="AG1677">
        <v>0</v>
      </c>
      <c r="AH1677">
        <v>0</v>
      </c>
      <c r="AI1677">
        <v>1</v>
      </c>
      <c r="AJ1677">
        <v>1</v>
      </c>
      <c r="AK1677">
        <v>1</v>
      </c>
      <c r="AL1677">
        <v>1</v>
      </c>
      <c r="AN1677">
        <v>0</v>
      </c>
      <c r="AO1677">
        <v>1</v>
      </c>
      <c r="AP1677">
        <v>0</v>
      </c>
      <c r="AQ1677">
        <v>0</v>
      </c>
      <c r="AR1677">
        <v>0</v>
      </c>
      <c r="AS1677" t="s">
        <v>3</v>
      </c>
      <c r="AT1677">
        <v>9.09</v>
      </c>
      <c r="AU1677" t="s">
        <v>3</v>
      </c>
      <c r="AV1677">
        <v>0</v>
      </c>
      <c r="AW1677">
        <v>2</v>
      </c>
      <c r="AX1677">
        <v>33361892</v>
      </c>
      <c r="AY1677">
        <v>1</v>
      </c>
      <c r="AZ1677">
        <v>0</v>
      </c>
      <c r="BA1677">
        <v>2097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CX1677">
        <f>Y1677*Source!I1523</f>
        <v>0.25688339999999998</v>
      </c>
      <c r="CY1677">
        <f>AA1677</f>
        <v>23.09</v>
      </c>
      <c r="CZ1677">
        <f>AE1677</f>
        <v>23.09</v>
      </c>
      <c r="DA1677">
        <f>AI1677</f>
        <v>1</v>
      </c>
      <c r="DB1677">
        <f>ROUND(ROUND(AT1677*CZ1677,2),2)</f>
        <v>209.89</v>
      </c>
      <c r="DC1677">
        <f>ROUND(ROUND(AT1677*AG1677,2),2)</f>
        <v>0</v>
      </c>
    </row>
    <row r="1678" spans="1:107">
      <c r="A1678">
        <f>ROW(Source!A1524)</f>
        <v>1524</v>
      </c>
      <c r="B1678">
        <v>33304960</v>
      </c>
      <c r="C1678">
        <v>33361870</v>
      </c>
      <c r="D1678">
        <v>31172061</v>
      </c>
      <c r="E1678">
        <v>1</v>
      </c>
      <c r="F1678">
        <v>1</v>
      </c>
      <c r="G1678">
        <v>1</v>
      </c>
      <c r="H1678">
        <v>1</v>
      </c>
      <c r="I1678" t="s">
        <v>850</v>
      </c>
      <c r="J1678" t="s">
        <v>3</v>
      </c>
      <c r="K1678" t="s">
        <v>851</v>
      </c>
      <c r="L1678">
        <v>1191</v>
      </c>
      <c r="N1678">
        <v>1013</v>
      </c>
      <c r="O1678" t="s">
        <v>831</v>
      </c>
      <c r="P1678" t="s">
        <v>831</v>
      </c>
      <c r="Q1678">
        <v>1</v>
      </c>
      <c r="W1678">
        <v>0</v>
      </c>
      <c r="X1678">
        <v>-784637506</v>
      </c>
      <c r="Y1678">
        <v>111.61439999999999</v>
      </c>
      <c r="AA1678">
        <v>0</v>
      </c>
      <c r="AB1678">
        <v>0</v>
      </c>
      <c r="AC1678">
        <v>0</v>
      </c>
      <c r="AD1678">
        <v>8.74</v>
      </c>
      <c r="AE1678">
        <v>0</v>
      </c>
      <c r="AF1678">
        <v>0</v>
      </c>
      <c r="AG1678">
        <v>0</v>
      </c>
      <c r="AH1678">
        <v>8.74</v>
      </c>
      <c r="AI1678">
        <v>1</v>
      </c>
      <c r="AJ1678">
        <v>1</v>
      </c>
      <c r="AK1678">
        <v>1</v>
      </c>
      <c r="AL1678">
        <v>1</v>
      </c>
      <c r="AN1678">
        <v>0</v>
      </c>
      <c r="AO1678">
        <v>1</v>
      </c>
      <c r="AP1678">
        <v>1</v>
      </c>
      <c r="AQ1678">
        <v>0</v>
      </c>
      <c r="AR1678">
        <v>0</v>
      </c>
      <c r="AS1678" t="s">
        <v>3</v>
      </c>
      <c r="AT1678">
        <v>80.88</v>
      </c>
      <c r="AU1678" t="s">
        <v>22</v>
      </c>
      <c r="AV1678">
        <v>1</v>
      </c>
      <c r="AW1678">
        <v>2</v>
      </c>
      <c r="AX1678">
        <v>33361882</v>
      </c>
      <c r="AY1678">
        <v>1</v>
      </c>
      <c r="AZ1678">
        <v>0</v>
      </c>
      <c r="BA1678">
        <v>2103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CX1678">
        <f>Y1678*Source!I1524</f>
        <v>3.1542229439999998</v>
      </c>
      <c r="CY1678">
        <f>AD1678</f>
        <v>8.74</v>
      </c>
      <c r="CZ1678">
        <f>AH1678</f>
        <v>8.74</v>
      </c>
      <c r="DA1678">
        <f>AL1678</f>
        <v>1</v>
      </c>
      <c r="DB1678">
        <f>ROUND(((ROUND(AT1678*CZ1678,2)*1.2)*1.15),2)</f>
        <v>975.51</v>
      </c>
      <c r="DC1678">
        <f>ROUND(((ROUND(AT1678*AG1678,2)*1.2)*1.15),2)</f>
        <v>0</v>
      </c>
    </row>
    <row r="1679" spans="1:107">
      <c r="A1679">
        <f>ROW(Source!A1524)</f>
        <v>1524</v>
      </c>
      <c r="B1679">
        <v>33304960</v>
      </c>
      <c r="C1679">
        <v>33361870</v>
      </c>
      <c r="D1679">
        <v>31172011</v>
      </c>
      <c r="E1679">
        <v>1</v>
      </c>
      <c r="F1679">
        <v>1</v>
      </c>
      <c r="G1679">
        <v>1</v>
      </c>
      <c r="H1679">
        <v>1</v>
      </c>
      <c r="I1679" t="s">
        <v>832</v>
      </c>
      <c r="J1679" t="s">
        <v>3</v>
      </c>
      <c r="K1679" t="s">
        <v>833</v>
      </c>
      <c r="L1679">
        <v>1191</v>
      </c>
      <c r="N1679">
        <v>1013</v>
      </c>
      <c r="O1679" t="s">
        <v>831</v>
      </c>
      <c r="P1679" t="s">
        <v>831</v>
      </c>
      <c r="Q1679">
        <v>1</v>
      </c>
      <c r="W1679">
        <v>0</v>
      </c>
      <c r="X1679">
        <v>-1417349443</v>
      </c>
      <c r="Y1679">
        <v>0.69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1</v>
      </c>
      <c r="AJ1679">
        <v>1</v>
      </c>
      <c r="AK1679">
        <v>1</v>
      </c>
      <c r="AL1679">
        <v>1</v>
      </c>
      <c r="AN1679">
        <v>0</v>
      </c>
      <c r="AO1679">
        <v>1</v>
      </c>
      <c r="AP1679">
        <v>0</v>
      </c>
      <c r="AQ1679">
        <v>0</v>
      </c>
      <c r="AR1679">
        <v>0</v>
      </c>
      <c r="AS1679" t="s">
        <v>3</v>
      </c>
      <c r="AT1679">
        <v>0.69</v>
      </c>
      <c r="AU1679" t="s">
        <v>3</v>
      </c>
      <c r="AV1679">
        <v>2</v>
      </c>
      <c r="AW1679">
        <v>2</v>
      </c>
      <c r="AX1679">
        <v>33361883</v>
      </c>
      <c r="AY1679">
        <v>1</v>
      </c>
      <c r="AZ1679">
        <v>2048</v>
      </c>
      <c r="BA1679">
        <v>2104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CX1679">
        <f>Y1679*Source!I1524</f>
        <v>1.94994E-2</v>
      </c>
      <c r="CY1679">
        <f>AD1679</f>
        <v>0</v>
      </c>
      <c r="CZ1679">
        <f>AH1679</f>
        <v>0</v>
      </c>
      <c r="DA1679">
        <f>AL1679</f>
        <v>1</v>
      </c>
      <c r="DB1679">
        <f>ROUND(ROUND(AT1679*CZ1679,2),2)</f>
        <v>0</v>
      </c>
      <c r="DC1679">
        <f>ROUND(ROUND(AT1679*AG1679,2),2)</f>
        <v>0</v>
      </c>
    </row>
    <row r="1680" spans="1:107">
      <c r="A1680">
        <f>ROW(Source!A1524)</f>
        <v>1524</v>
      </c>
      <c r="B1680">
        <v>33304960</v>
      </c>
      <c r="C1680">
        <v>33361870</v>
      </c>
      <c r="D1680">
        <v>31258491</v>
      </c>
      <c r="E1680">
        <v>1</v>
      </c>
      <c r="F1680">
        <v>1</v>
      </c>
      <c r="G1680">
        <v>1</v>
      </c>
      <c r="H1680">
        <v>2</v>
      </c>
      <c r="I1680" t="s">
        <v>834</v>
      </c>
      <c r="J1680" t="s">
        <v>835</v>
      </c>
      <c r="K1680" t="s">
        <v>836</v>
      </c>
      <c r="L1680">
        <v>1368</v>
      </c>
      <c r="N1680">
        <v>1011</v>
      </c>
      <c r="O1680" t="s">
        <v>837</v>
      </c>
      <c r="P1680" t="s">
        <v>837</v>
      </c>
      <c r="Q1680">
        <v>1</v>
      </c>
      <c r="W1680">
        <v>0</v>
      </c>
      <c r="X1680">
        <v>-1718674368</v>
      </c>
      <c r="Y1680">
        <v>0.42000000000000004</v>
      </c>
      <c r="AA1680">
        <v>0</v>
      </c>
      <c r="AB1680">
        <v>111.99</v>
      </c>
      <c r="AC1680">
        <v>13.5</v>
      </c>
      <c r="AD1680">
        <v>0</v>
      </c>
      <c r="AE1680">
        <v>0</v>
      </c>
      <c r="AF1680">
        <v>111.99</v>
      </c>
      <c r="AG1680">
        <v>13.5</v>
      </c>
      <c r="AH1680">
        <v>0</v>
      </c>
      <c r="AI1680">
        <v>1</v>
      </c>
      <c r="AJ1680">
        <v>1</v>
      </c>
      <c r="AK1680">
        <v>1</v>
      </c>
      <c r="AL1680">
        <v>1</v>
      </c>
      <c r="AN1680">
        <v>0</v>
      </c>
      <c r="AO1680">
        <v>1</v>
      </c>
      <c r="AP1680">
        <v>1</v>
      </c>
      <c r="AQ1680">
        <v>0</v>
      </c>
      <c r="AR1680">
        <v>0</v>
      </c>
      <c r="AS1680" t="s">
        <v>3</v>
      </c>
      <c r="AT1680">
        <v>0.28000000000000003</v>
      </c>
      <c r="AU1680" t="s">
        <v>21</v>
      </c>
      <c r="AV1680">
        <v>0</v>
      </c>
      <c r="AW1680">
        <v>2</v>
      </c>
      <c r="AX1680">
        <v>33361884</v>
      </c>
      <c r="AY1680">
        <v>1</v>
      </c>
      <c r="AZ1680">
        <v>0</v>
      </c>
      <c r="BA1680">
        <v>2105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CX1680">
        <f>Y1680*Source!I1524</f>
        <v>1.1869200000000002E-2</v>
      </c>
      <c r="CY1680">
        <f>AB1680</f>
        <v>111.99</v>
      </c>
      <c r="CZ1680">
        <f>AF1680</f>
        <v>111.99</v>
      </c>
      <c r="DA1680">
        <f>AJ1680</f>
        <v>1</v>
      </c>
      <c r="DB1680">
        <f>ROUND(((ROUND(AT1680*CZ1680,2)*1.2)*1.25),2)</f>
        <v>47.04</v>
      </c>
      <c r="DC1680">
        <f>ROUND(((ROUND(AT1680*AG1680,2)*1.2)*1.25),2)</f>
        <v>5.67</v>
      </c>
    </row>
    <row r="1681" spans="1:107">
      <c r="A1681">
        <f>ROW(Source!A1524)</f>
        <v>1524</v>
      </c>
      <c r="B1681">
        <v>33304960</v>
      </c>
      <c r="C1681">
        <v>33361870</v>
      </c>
      <c r="D1681">
        <v>31258691</v>
      </c>
      <c r="E1681">
        <v>1</v>
      </c>
      <c r="F1681">
        <v>1</v>
      </c>
      <c r="G1681">
        <v>1</v>
      </c>
      <c r="H1681">
        <v>2</v>
      </c>
      <c r="I1681" t="s">
        <v>838</v>
      </c>
      <c r="J1681" t="s">
        <v>839</v>
      </c>
      <c r="K1681" t="s">
        <v>840</v>
      </c>
      <c r="L1681">
        <v>1368</v>
      </c>
      <c r="N1681">
        <v>1011</v>
      </c>
      <c r="O1681" t="s">
        <v>837</v>
      </c>
      <c r="P1681" t="s">
        <v>837</v>
      </c>
      <c r="Q1681">
        <v>1</v>
      </c>
      <c r="W1681">
        <v>0</v>
      </c>
      <c r="X1681">
        <v>1373224040</v>
      </c>
      <c r="Y1681">
        <v>15.075000000000001</v>
      </c>
      <c r="AA1681">
        <v>0</v>
      </c>
      <c r="AB1681">
        <v>3.12</v>
      </c>
      <c r="AC1681">
        <v>0</v>
      </c>
      <c r="AD1681">
        <v>0</v>
      </c>
      <c r="AE1681">
        <v>0</v>
      </c>
      <c r="AF1681">
        <v>3.12</v>
      </c>
      <c r="AG1681">
        <v>0</v>
      </c>
      <c r="AH1681">
        <v>0</v>
      </c>
      <c r="AI1681">
        <v>1</v>
      </c>
      <c r="AJ1681">
        <v>1</v>
      </c>
      <c r="AK1681">
        <v>1</v>
      </c>
      <c r="AL1681">
        <v>1</v>
      </c>
      <c r="AN1681">
        <v>0</v>
      </c>
      <c r="AO1681">
        <v>1</v>
      </c>
      <c r="AP1681">
        <v>1</v>
      </c>
      <c r="AQ1681">
        <v>0</v>
      </c>
      <c r="AR1681">
        <v>0</v>
      </c>
      <c r="AS1681" t="s">
        <v>3</v>
      </c>
      <c r="AT1681">
        <v>10.050000000000001</v>
      </c>
      <c r="AU1681" t="s">
        <v>21</v>
      </c>
      <c r="AV1681">
        <v>0</v>
      </c>
      <c r="AW1681">
        <v>2</v>
      </c>
      <c r="AX1681">
        <v>33361885</v>
      </c>
      <c r="AY1681">
        <v>1</v>
      </c>
      <c r="AZ1681">
        <v>0</v>
      </c>
      <c r="BA1681">
        <v>2106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CX1681">
        <f>Y1681*Source!I1524</f>
        <v>0.42601950000000005</v>
      </c>
      <c r="CY1681">
        <f>AB1681</f>
        <v>3.12</v>
      </c>
      <c r="CZ1681">
        <f>AF1681</f>
        <v>3.12</v>
      </c>
      <c r="DA1681">
        <f>AJ1681</f>
        <v>1</v>
      </c>
      <c r="DB1681">
        <f>ROUND(((ROUND(AT1681*CZ1681,2)*1.2)*1.25),2)</f>
        <v>47.04</v>
      </c>
      <c r="DC1681">
        <f>ROUND(((ROUND(AT1681*AG1681,2)*1.2)*1.25),2)</f>
        <v>0</v>
      </c>
    </row>
    <row r="1682" spans="1:107">
      <c r="A1682">
        <f>ROW(Source!A1524)</f>
        <v>1524</v>
      </c>
      <c r="B1682">
        <v>33304960</v>
      </c>
      <c r="C1682">
        <v>33361870</v>
      </c>
      <c r="D1682">
        <v>31258646</v>
      </c>
      <c r="E1682">
        <v>1</v>
      </c>
      <c r="F1682">
        <v>1</v>
      </c>
      <c r="G1682">
        <v>1</v>
      </c>
      <c r="H1682">
        <v>2</v>
      </c>
      <c r="I1682" t="s">
        <v>866</v>
      </c>
      <c r="J1682" t="s">
        <v>867</v>
      </c>
      <c r="K1682" t="s">
        <v>868</v>
      </c>
      <c r="L1682">
        <v>1368</v>
      </c>
      <c r="N1682">
        <v>1011</v>
      </c>
      <c r="O1682" t="s">
        <v>837</v>
      </c>
      <c r="P1682" t="s">
        <v>837</v>
      </c>
      <c r="Q1682">
        <v>1</v>
      </c>
      <c r="W1682">
        <v>0</v>
      </c>
      <c r="X1682">
        <v>-1985289705</v>
      </c>
      <c r="Y1682">
        <v>0.22499999999999998</v>
      </c>
      <c r="AA1682">
        <v>0</v>
      </c>
      <c r="AB1682">
        <v>6.66</v>
      </c>
      <c r="AC1682">
        <v>0</v>
      </c>
      <c r="AD1682">
        <v>0</v>
      </c>
      <c r="AE1682">
        <v>0</v>
      </c>
      <c r="AF1682">
        <v>6.66</v>
      </c>
      <c r="AG1682">
        <v>0</v>
      </c>
      <c r="AH1682">
        <v>0</v>
      </c>
      <c r="AI1682">
        <v>1</v>
      </c>
      <c r="AJ1682">
        <v>1</v>
      </c>
      <c r="AK1682">
        <v>1</v>
      </c>
      <c r="AL1682">
        <v>1</v>
      </c>
      <c r="AN1682">
        <v>0</v>
      </c>
      <c r="AO1682">
        <v>1</v>
      </c>
      <c r="AP1682">
        <v>1</v>
      </c>
      <c r="AQ1682">
        <v>0</v>
      </c>
      <c r="AR1682">
        <v>0</v>
      </c>
      <c r="AS1682" t="s">
        <v>3</v>
      </c>
      <c r="AT1682">
        <v>0.15</v>
      </c>
      <c r="AU1682" t="s">
        <v>21</v>
      </c>
      <c r="AV1682">
        <v>0</v>
      </c>
      <c r="AW1682">
        <v>2</v>
      </c>
      <c r="AX1682">
        <v>33361886</v>
      </c>
      <c r="AY1682">
        <v>1</v>
      </c>
      <c r="AZ1682">
        <v>0</v>
      </c>
      <c r="BA1682">
        <v>2107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CX1682">
        <f>Y1682*Source!I1524</f>
        <v>6.3584999999999996E-3</v>
      </c>
      <c r="CY1682">
        <f>AB1682</f>
        <v>6.66</v>
      </c>
      <c r="CZ1682">
        <f>AF1682</f>
        <v>6.66</v>
      </c>
      <c r="DA1682">
        <f>AJ1682</f>
        <v>1</v>
      </c>
      <c r="DB1682">
        <f>ROUND(((ROUND(AT1682*CZ1682,2)*1.2)*1.25),2)</f>
        <v>1.5</v>
      </c>
      <c r="DC1682">
        <f>ROUND(((ROUND(AT1682*AG1682,2)*1.2)*1.25),2)</f>
        <v>0</v>
      </c>
    </row>
    <row r="1683" spans="1:107">
      <c r="A1683">
        <f>ROW(Source!A1524)</f>
        <v>1524</v>
      </c>
      <c r="B1683">
        <v>33304960</v>
      </c>
      <c r="C1683">
        <v>33361870</v>
      </c>
      <c r="D1683">
        <v>31259879</v>
      </c>
      <c r="E1683">
        <v>1</v>
      </c>
      <c r="F1683">
        <v>1</v>
      </c>
      <c r="G1683">
        <v>1</v>
      </c>
      <c r="H1683">
        <v>2</v>
      </c>
      <c r="I1683" t="s">
        <v>841</v>
      </c>
      <c r="J1683" t="s">
        <v>842</v>
      </c>
      <c r="K1683" t="s">
        <v>843</v>
      </c>
      <c r="L1683">
        <v>1368</v>
      </c>
      <c r="N1683">
        <v>1011</v>
      </c>
      <c r="O1683" t="s">
        <v>837</v>
      </c>
      <c r="P1683" t="s">
        <v>837</v>
      </c>
      <c r="Q1683">
        <v>1</v>
      </c>
      <c r="W1683">
        <v>0</v>
      </c>
      <c r="X1683">
        <v>1372534845</v>
      </c>
      <c r="Y1683">
        <v>0.61499999999999988</v>
      </c>
      <c r="AA1683">
        <v>0</v>
      </c>
      <c r="AB1683">
        <v>65.709999999999994</v>
      </c>
      <c r="AC1683">
        <v>11.6</v>
      </c>
      <c r="AD1683">
        <v>0</v>
      </c>
      <c r="AE1683">
        <v>0</v>
      </c>
      <c r="AF1683">
        <v>65.709999999999994</v>
      </c>
      <c r="AG1683">
        <v>11.6</v>
      </c>
      <c r="AH1683">
        <v>0</v>
      </c>
      <c r="AI1683">
        <v>1</v>
      </c>
      <c r="AJ1683">
        <v>1</v>
      </c>
      <c r="AK1683">
        <v>1</v>
      </c>
      <c r="AL1683">
        <v>1</v>
      </c>
      <c r="AN1683">
        <v>0</v>
      </c>
      <c r="AO1683">
        <v>1</v>
      </c>
      <c r="AP1683">
        <v>1</v>
      </c>
      <c r="AQ1683">
        <v>0</v>
      </c>
      <c r="AR1683">
        <v>0</v>
      </c>
      <c r="AS1683" t="s">
        <v>3</v>
      </c>
      <c r="AT1683">
        <v>0.41</v>
      </c>
      <c r="AU1683" t="s">
        <v>21</v>
      </c>
      <c r="AV1683">
        <v>0</v>
      </c>
      <c r="AW1683">
        <v>2</v>
      </c>
      <c r="AX1683">
        <v>33361887</v>
      </c>
      <c r="AY1683">
        <v>1</v>
      </c>
      <c r="AZ1683">
        <v>0</v>
      </c>
      <c r="BA1683">
        <v>2108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CX1683">
        <f>Y1683*Source!I1524</f>
        <v>1.7379899999999997E-2</v>
      </c>
      <c r="CY1683">
        <f>AB1683</f>
        <v>65.709999999999994</v>
      </c>
      <c r="CZ1683">
        <f>AF1683</f>
        <v>65.709999999999994</v>
      </c>
      <c r="DA1683">
        <f>AJ1683</f>
        <v>1</v>
      </c>
      <c r="DB1683">
        <f>ROUND(((ROUND(AT1683*CZ1683,2)*1.2)*1.25),2)</f>
        <v>40.409999999999997</v>
      </c>
      <c r="DC1683">
        <f>ROUND(((ROUND(AT1683*AG1683,2)*1.2)*1.25),2)</f>
        <v>7.14</v>
      </c>
    </row>
    <row r="1684" spans="1:107">
      <c r="A1684">
        <f>ROW(Source!A1524)</f>
        <v>1524</v>
      </c>
      <c r="B1684">
        <v>33304960</v>
      </c>
      <c r="C1684">
        <v>33361870</v>
      </c>
      <c r="D1684">
        <v>31260100</v>
      </c>
      <c r="E1684">
        <v>1</v>
      </c>
      <c r="F1684">
        <v>1</v>
      </c>
      <c r="G1684">
        <v>1</v>
      </c>
      <c r="H1684">
        <v>2</v>
      </c>
      <c r="I1684" t="s">
        <v>858</v>
      </c>
      <c r="J1684" t="s">
        <v>859</v>
      </c>
      <c r="K1684" t="s">
        <v>860</v>
      </c>
      <c r="L1684">
        <v>1368</v>
      </c>
      <c r="N1684">
        <v>1011</v>
      </c>
      <c r="O1684" t="s">
        <v>837</v>
      </c>
      <c r="P1684" t="s">
        <v>837</v>
      </c>
      <c r="Q1684">
        <v>1</v>
      </c>
      <c r="W1684">
        <v>0</v>
      </c>
      <c r="X1684">
        <v>-353815937</v>
      </c>
      <c r="Y1684">
        <v>1.9650000000000001</v>
      </c>
      <c r="AA1684">
        <v>0</v>
      </c>
      <c r="AB1684">
        <v>8.1</v>
      </c>
      <c r="AC1684">
        <v>0</v>
      </c>
      <c r="AD1684">
        <v>0</v>
      </c>
      <c r="AE1684">
        <v>0</v>
      </c>
      <c r="AF1684">
        <v>8.1</v>
      </c>
      <c r="AG1684">
        <v>0</v>
      </c>
      <c r="AH1684">
        <v>0</v>
      </c>
      <c r="AI1684">
        <v>1</v>
      </c>
      <c r="AJ1684">
        <v>1</v>
      </c>
      <c r="AK1684">
        <v>1</v>
      </c>
      <c r="AL1684">
        <v>1</v>
      </c>
      <c r="AN1684">
        <v>0</v>
      </c>
      <c r="AO1684">
        <v>1</v>
      </c>
      <c r="AP1684">
        <v>1</v>
      </c>
      <c r="AQ1684">
        <v>0</v>
      </c>
      <c r="AR1684">
        <v>0</v>
      </c>
      <c r="AS1684" t="s">
        <v>3</v>
      </c>
      <c r="AT1684">
        <v>1.31</v>
      </c>
      <c r="AU1684" t="s">
        <v>21</v>
      </c>
      <c r="AV1684">
        <v>0</v>
      </c>
      <c r="AW1684">
        <v>2</v>
      </c>
      <c r="AX1684">
        <v>33361888</v>
      </c>
      <c r="AY1684">
        <v>1</v>
      </c>
      <c r="AZ1684">
        <v>0</v>
      </c>
      <c r="BA1684">
        <v>2109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CX1684">
        <f>Y1684*Source!I1524</f>
        <v>5.5530900000000001E-2</v>
      </c>
      <c r="CY1684">
        <f>AB1684</f>
        <v>8.1</v>
      </c>
      <c r="CZ1684">
        <f>AF1684</f>
        <v>8.1</v>
      </c>
      <c r="DA1684">
        <f>AJ1684</f>
        <v>1</v>
      </c>
      <c r="DB1684">
        <f>ROUND(((ROUND(AT1684*CZ1684,2)*1.2)*1.25),2)</f>
        <v>15.92</v>
      </c>
      <c r="DC1684">
        <f>ROUND(((ROUND(AT1684*AG1684,2)*1.2)*1.25),2)</f>
        <v>0</v>
      </c>
    </row>
    <row r="1685" spans="1:107">
      <c r="A1685">
        <f>ROW(Source!A1524)</f>
        <v>1524</v>
      </c>
      <c r="B1685">
        <v>33304960</v>
      </c>
      <c r="C1685">
        <v>33361870</v>
      </c>
      <c r="D1685">
        <v>31178369</v>
      </c>
      <c r="E1685">
        <v>1</v>
      </c>
      <c r="F1685">
        <v>1</v>
      </c>
      <c r="G1685">
        <v>1</v>
      </c>
      <c r="H1685">
        <v>3</v>
      </c>
      <c r="I1685" t="s">
        <v>915</v>
      </c>
      <c r="J1685" t="s">
        <v>916</v>
      </c>
      <c r="K1685" t="s">
        <v>917</v>
      </c>
      <c r="L1685">
        <v>1346</v>
      </c>
      <c r="N1685">
        <v>1009</v>
      </c>
      <c r="O1685" t="s">
        <v>78</v>
      </c>
      <c r="P1685" t="s">
        <v>78</v>
      </c>
      <c r="Q1685">
        <v>1</v>
      </c>
      <c r="W1685">
        <v>0</v>
      </c>
      <c r="X1685">
        <v>1730218770</v>
      </c>
      <c r="Y1685">
        <v>7.95</v>
      </c>
      <c r="AA1685">
        <v>39.020000000000003</v>
      </c>
      <c r="AB1685">
        <v>0</v>
      </c>
      <c r="AC1685">
        <v>0</v>
      </c>
      <c r="AD1685">
        <v>0</v>
      </c>
      <c r="AE1685">
        <v>39.020000000000003</v>
      </c>
      <c r="AF1685">
        <v>0</v>
      </c>
      <c r="AG1685">
        <v>0</v>
      </c>
      <c r="AH1685">
        <v>0</v>
      </c>
      <c r="AI1685">
        <v>1</v>
      </c>
      <c r="AJ1685">
        <v>1</v>
      </c>
      <c r="AK1685">
        <v>1</v>
      </c>
      <c r="AL1685">
        <v>1</v>
      </c>
      <c r="AN1685">
        <v>0</v>
      </c>
      <c r="AO1685">
        <v>1</v>
      </c>
      <c r="AP1685">
        <v>0</v>
      </c>
      <c r="AQ1685">
        <v>0</v>
      </c>
      <c r="AR1685">
        <v>0</v>
      </c>
      <c r="AS1685" t="s">
        <v>3</v>
      </c>
      <c r="AT1685">
        <v>7.95</v>
      </c>
      <c r="AU1685" t="s">
        <v>3</v>
      </c>
      <c r="AV1685">
        <v>0</v>
      </c>
      <c r="AW1685">
        <v>2</v>
      </c>
      <c r="AX1685">
        <v>33361889</v>
      </c>
      <c r="AY1685">
        <v>1</v>
      </c>
      <c r="AZ1685">
        <v>0</v>
      </c>
      <c r="BA1685">
        <v>2110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CX1685">
        <f>Y1685*Source!I1524</f>
        <v>0.22466700000000001</v>
      </c>
      <c r="CY1685">
        <f>AA1685</f>
        <v>39.020000000000003</v>
      </c>
      <c r="CZ1685">
        <f>AE1685</f>
        <v>39.020000000000003</v>
      </c>
      <c r="DA1685">
        <f>AI1685</f>
        <v>1</v>
      </c>
      <c r="DB1685">
        <f>ROUND(ROUND(AT1685*CZ1685,2),2)</f>
        <v>310.20999999999998</v>
      </c>
      <c r="DC1685">
        <f>ROUND(ROUND(AT1685*AG1685,2),2)</f>
        <v>0</v>
      </c>
    </row>
    <row r="1686" spans="1:107">
      <c r="A1686">
        <f>ROW(Source!A1524)</f>
        <v>1524</v>
      </c>
      <c r="B1686">
        <v>33304960</v>
      </c>
      <c r="C1686">
        <v>33361870</v>
      </c>
      <c r="D1686">
        <v>31179550</v>
      </c>
      <c r="E1686">
        <v>1</v>
      </c>
      <c r="F1686">
        <v>1</v>
      </c>
      <c r="G1686">
        <v>1</v>
      </c>
      <c r="H1686">
        <v>3</v>
      </c>
      <c r="I1686" t="s">
        <v>861</v>
      </c>
      <c r="J1686" t="s">
        <v>862</v>
      </c>
      <c r="K1686" t="s">
        <v>863</v>
      </c>
      <c r="L1686">
        <v>1348</v>
      </c>
      <c r="N1686">
        <v>1009</v>
      </c>
      <c r="O1686" t="s">
        <v>32</v>
      </c>
      <c r="P1686" t="s">
        <v>32</v>
      </c>
      <c r="Q1686">
        <v>1000</v>
      </c>
      <c r="W1686">
        <v>0</v>
      </c>
      <c r="X1686">
        <v>-1068056325</v>
      </c>
      <c r="Y1686">
        <v>3.3E-4</v>
      </c>
      <c r="AA1686">
        <v>10362</v>
      </c>
      <c r="AB1686">
        <v>0</v>
      </c>
      <c r="AC1686">
        <v>0</v>
      </c>
      <c r="AD1686">
        <v>0</v>
      </c>
      <c r="AE1686">
        <v>10362</v>
      </c>
      <c r="AF1686">
        <v>0</v>
      </c>
      <c r="AG1686">
        <v>0</v>
      </c>
      <c r="AH1686">
        <v>0</v>
      </c>
      <c r="AI1686">
        <v>1</v>
      </c>
      <c r="AJ1686">
        <v>1</v>
      </c>
      <c r="AK1686">
        <v>1</v>
      </c>
      <c r="AL1686">
        <v>1</v>
      </c>
      <c r="AN1686">
        <v>0</v>
      </c>
      <c r="AO1686">
        <v>1</v>
      </c>
      <c r="AP1686">
        <v>0</v>
      </c>
      <c r="AQ1686">
        <v>0</v>
      </c>
      <c r="AR1686">
        <v>0</v>
      </c>
      <c r="AS1686" t="s">
        <v>3</v>
      </c>
      <c r="AT1686">
        <v>3.3E-4</v>
      </c>
      <c r="AU1686" t="s">
        <v>3</v>
      </c>
      <c r="AV1686">
        <v>0</v>
      </c>
      <c r="AW1686">
        <v>2</v>
      </c>
      <c r="AX1686">
        <v>33361890</v>
      </c>
      <c r="AY1686">
        <v>1</v>
      </c>
      <c r="AZ1686">
        <v>0</v>
      </c>
      <c r="BA1686">
        <v>2111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CX1686">
        <f>Y1686*Source!I1524</f>
        <v>9.3257999999999997E-6</v>
      </c>
      <c r="CY1686">
        <f>AA1686</f>
        <v>10362</v>
      </c>
      <c r="CZ1686">
        <f>AE1686</f>
        <v>10362</v>
      </c>
      <c r="DA1686">
        <f>AI1686</f>
        <v>1</v>
      </c>
      <c r="DB1686">
        <f>ROUND(ROUND(AT1686*CZ1686,2),2)</f>
        <v>3.42</v>
      </c>
      <c r="DC1686">
        <f>ROUND(ROUND(AT1686*AG1686,2),2)</f>
        <v>0</v>
      </c>
    </row>
    <row r="1687" spans="1:107">
      <c r="A1687">
        <f>ROW(Source!A1524)</f>
        <v>1524</v>
      </c>
      <c r="B1687">
        <v>33304960</v>
      </c>
      <c r="C1687">
        <v>33361870</v>
      </c>
      <c r="D1687">
        <v>31180727</v>
      </c>
      <c r="E1687">
        <v>1</v>
      </c>
      <c r="F1687">
        <v>1</v>
      </c>
      <c r="G1687">
        <v>1</v>
      </c>
      <c r="H1687">
        <v>3</v>
      </c>
      <c r="I1687" t="s">
        <v>844</v>
      </c>
      <c r="J1687" t="s">
        <v>845</v>
      </c>
      <c r="K1687" t="s">
        <v>846</v>
      </c>
      <c r="L1687">
        <v>1348</v>
      </c>
      <c r="N1687">
        <v>1009</v>
      </c>
      <c r="O1687" t="s">
        <v>32</v>
      </c>
      <c r="P1687" t="s">
        <v>32</v>
      </c>
      <c r="Q1687">
        <v>1000</v>
      </c>
      <c r="W1687">
        <v>0</v>
      </c>
      <c r="X1687">
        <v>-437906794</v>
      </c>
      <c r="Y1687">
        <v>6.0000000000000001E-3</v>
      </c>
      <c r="AA1687">
        <v>9040.01</v>
      </c>
      <c r="AB1687">
        <v>0</v>
      </c>
      <c r="AC1687">
        <v>0</v>
      </c>
      <c r="AD1687">
        <v>0</v>
      </c>
      <c r="AE1687">
        <v>9040.01</v>
      </c>
      <c r="AF1687">
        <v>0</v>
      </c>
      <c r="AG1687">
        <v>0</v>
      </c>
      <c r="AH1687">
        <v>0</v>
      </c>
      <c r="AI1687">
        <v>1</v>
      </c>
      <c r="AJ1687">
        <v>1</v>
      </c>
      <c r="AK1687">
        <v>1</v>
      </c>
      <c r="AL1687">
        <v>1</v>
      </c>
      <c r="AN1687">
        <v>0</v>
      </c>
      <c r="AO1687">
        <v>1</v>
      </c>
      <c r="AP1687">
        <v>0</v>
      </c>
      <c r="AQ1687">
        <v>0</v>
      </c>
      <c r="AR1687">
        <v>0</v>
      </c>
      <c r="AS1687" t="s">
        <v>3</v>
      </c>
      <c r="AT1687">
        <v>6.0000000000000001E-3</v>
      </c>
      <c r="AU1687" t="s">
        <v>3</v>
      </c>
      <c r="AV1687">
        <v>0</v>
      </c>
      <c r="AW1687">
        <v>2</v>
      </c>
      <c r="AX1687">
        <v>33361891</v>
      </c>
      <c r="AY1687">
        <v>1</v>
      </c>
      <c r="AZ1687">
        <v>0</v>
      </c>
      <c r="BA1687">
        <v>2112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CX1687">
        <f>Y1687*Source!I1524</f>
        <v>1.6956E-4</v>
      </c>
      <c r="CY1687">
        <f>AA1687</f>
        <v>9040.01</v>
      </c>
      <c r="CZ1687">
        <f>AE1687</f>
        <v>9040.01</v>
      </c>
      <c r="DA1687">
        <f>AI1687</f>
        <v>1</v>
      </c>
      <c r="DB1687">
        <f>ROUND(ROUND(AT1687*CZ1687,2),2)</f>
        <v>54.24</v>
      </c>
      <c r="DC1687">
        <f>ROUND(ROUND(AT1687*AG1687,2),2)</f>
        <v>0</v>
      </c>
    </row>
    <row r="1688" spans="1:107">
      <c r="A1688">
        <f>ROW(Source!A1524)</f>
        <v>1524</v>
      </c>
      <c r="B1688">
        <v>33304960</v>
      </c>
      <c r="C1688">
        <v>33361870</v>
      </c>
      <c r="D1688">
        <v>31181610</v>
      </c>
      <c r="E1688">
        <v>1</v>
      </c>
      <c r="F1688">
        <v>1</v>
      </c>
      <c r="G1688">
        <v>1</v>
      </c>
      <c r="H1688">
        <v>3</v>
      </c>
      <c r="I1688" t="s">
        <v>847</v>
      </c>
      <c r="J1688" t="s">
        <v>848</v>
      </c>
      <c r="K1688" t="s">
        <v>849</v>
      </c>
      <c r="L1688">
        <v>1346</v>
      </c>
      <c r="N1688">
        <v>1009</v>
      </c>
      <c r="O1688" t="s">
        <v>78</v>
      </c>
      <c r="P1688" t="s">
        <v>78</v>
      </c>
      <c r="Q1688">
        <v>1</v>
      </c>
      <c r="W1688">
        <v>0</v>
      </c>
      <c r="X1688">
        <v>-731615568</v>
      </c>
      <c r="Y1688">
        <v>9.09</v>
      </c>
      <c r="AA1688">
        <v>23.09</v>
      </c>
      <c r="AB1688">
        <v>0</v>
      </c>
      <c r="AC1688">
        <v>0</v>
      </c>
      <c r="AD1688">
        <v>0</v>
      </c>
      <c r="AE1688">
        <v>23.09</v>
      </c>
      <c r="AF1688">
        <v>0</v>
      </c>
      <c r="AG1688">
        <v>0</v>
      </c>
      <c r="AH1688">
        <v>0</v>
      </c>
      <c r="AI1688">
        <v>1</v>
      </c>
      <c r="AJ1688">
        <v>1</v>
      </c>
      <c r="AK1688">
        <v>1</v>
      </c>
      <c r="AL1688">
        <v>1</v>
      </c>
      <c r="AN1688">
        <v>0</v>
      </c>
      <c r="AO1688">
        <v>1</v>
      </c>
      <c r="AP1688">
        <v>0</v>
      </c>
      <c r="AQ1688">
        <v>0</v>
      </c>
      <c r="AR1688">
        <v>0</v>
      </c>
      <c r="AS1688" t="s">
        <v>3</v>
      </c>
      <c r="AT1688">
        <v>9.09</v>
      </c>
      <c r="AU1688" t="s">
        <v>3</v>
      </c>
      <c r="AV1688">
        <v>0</v>
      </c>
      <c r="AW1688">
        <v>2</v>
      </c>
      <c r="AX1688">
        <v>33361892</v>
      </c>
      <c r="AY1688">
        <v>1</v>
      </c>
      <c r="AZ1688">
        <v>0</v>
      </c>
      <c r="BA1688">
        <v>2113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CX1688">
        <f>Y1688*Source!I1524</f>
        <v>0.25688339999999998</v>
      </c>
      <c r="CY1688">
        <f>AA1688</f>
        <v>23.09</v>
      </c>
      <c r="CZ1688">
        <f>AE1688</f>
        <v>23.09</v>
      </c>
      <c r="DA1688">
        <f>AI1688</f>
        <v>1</v>
      </c>
      <c r="DB1688">
        <f>ROUND(ROUND(AT1688*CZ1688,2),2)</f>
        <v>209.89</v>
      </c>
      <c r="DC1688">
        <f>ROUND(ROUND(AT1688*AG1688,2),2)</f>
        <v>0</v>
      </c>
    </row>
    <row r="1689" spans="1:107">
      <c r="A1689">
        <f>ROW(Source!A1564)</f>
        <v>1564</v>
      </c>
      <c r="B1689">
        <v>33304975</v>
      </c>
      <c r="C1689">
        <v>33361929</v>
      </c>
      <c r="D1689">
        <v>31172067</v>
      </c>
      <c r="E1689">
        <v>1</v>
      </c>
      <c r="F1689">
        <v>1</v>
      </c>
      <c r="G1689">
        <v>1</v>
      </c>
      <c r="H1689">
        <v>1</v>
      </c>
      <c r="I1689" t="s">
        <v>887</v>
      </c>
      <c r="J1689" t="s">
        <v>3</v>
      </c>
      <c r="K1689" t="s">
        <v>888</v>
      </c>
      <c r="L1689">
        <v>1191</v>
      </c>
      <c r="N1689">
        <v>1013</v>
      </c>
      <c r="O1689" t="s">
        <v>831</v>
      </c>
      <c r="P1689" t="s">
        <v>831</v>
      </c>
      <c r="Q1689">
        <v>1</v>
      </c>
      <c r="W1689">
        <v>0</v>
      </c>
      <c r="X1689">
        <v>145020957</v>
      </c>
      <c r="Y1689">
        <v>5.5475999999999983</v>
      </c>
      <c r="AA1689">
        <v>0</v>
      </c>
      <c r="AB1689">
        <v>0</v>
      </c>
      <c r="AC1689">
        <v>0</v>
      </c>
      <c r="AD1689">
        <v>9.07</v>
      </c>
      <c r="AE1689">
        <v>0</v>
      </c>
      <c r="AF1689">
        <v>0</v>
      </c>
      <c r="AG1689">
        <v>0</v>
      </c>
      <c r="AH1689">
        <v>9.07</v>
      </c>
      <c r="AI1689">
        <v>1</v>
      </c>
      <c r="AJ1689">
        <v>1</v>
      </c>
      <c r="AK1689">
        <v>1</v>
      </c>
      <c r="AL1689">
        <v>1</v>
      </c>
      <c r="AN1689">
        <v>0</v>
      </c>
      <c r="AO1689">
        <v>1</v>
      </c>
      <c r="AP1689">
        <v>1</v>
      </c>
      <c r="AQ1689">
        <v>0</v>
      </c>
      <c r="AR1689">
        <v>0</v>
      </c>
      <c r="AS1689" t="s">
        <v>3</v>
      </c>
      <c r="AT1689">
        <v>4.0199999999999996</v>
      </c>
      <c r="AU1689" t="s">
        <v>22</v>
      </c>
      <c r="AV1689">
        <v>1</v>
      </c>
      <c r="AW1689">
        <v>2</v>
      </c>
      <c r="AX1689">
        <v>33361938</v>
      </c>
      <c r="AY1689">
        <v>1</v>
      </c>
      <c r="AZ1689">
        <v>0</v>
      </c>
      <c r="BA1689">
        <v>2119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CX1689">
        <f>Y1689*Source!I1564</f>
        <v>16.642799999999994</v>
      </c>
      <c r="CY1689">
        <f>AD1689</f>
        <v>9.07</v>
      </c>
      <c r="CZ1689">
        <f>AH1689</f>
        <v>9.07</v>
      </c>
      <c r="DA1689">
        <f>AL1689</f>
        <v>1</v>
      </c>
      <c r="DB1689">
        <f>ROUND(((ROUND(AT1689*CZ1689,2)*1.2)*1.15),2)</f>
        <v>50.31</v>
      </c>
      <c r="DC1689">
        <f>ROUND(((ROUND(AT1689*AG1689,2)*1.2)*1.15),2)</f>
        <v>0</v>
      </c>
    </row>
    <row r="1690" spans="1:107">
      <c r="A1690">
        <f>ROW(Source!A1564)</f>
        <v>1564</v>
      </c>
      <c r="B1690">
        <v>33304975</v>
      </c>
      <c r="C1690">
        <v>33361929</v>
      </c>
      <c r="D1690">
        <v>31172011</v>
      </c>
      <c r="E1690">
        <v>1</v>
      </c>
      <c r="F1690">
        <v>1</v>
      </c>
      <c r="G1690">
        <v>1</v>
      </c>
      <c r="H1690">
        <v>1</v>
      </c>
      <c r="I1690" t="s">
        <v>832</v>
      </c>
      <c r="J1690" t="s">
        <v>3</v>
      </c>
      <c r="K1690" t="s">
        <v>833</v>
      </c>
      <c r="L1690">
        <v>1191</v>
      </c>
      <c r="N1690">
        <v>1013</v>
      </c>
      <c r="O1690" t="s">
        <v>831</v>
      </c>
      <c r="P1690" t="s">
        <v>831</v>
      </c>
      <c r="Q1690">
        <v>1</v>
      </c>
      <c r="W1690">
        <v>0</v>
      </c>
      <c r="X1690">
        <v>-1417349443</v>
      </c>
      <c r="Y1690">
        <v>0.01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1</v>
      </c>
      <c r="AJ1690">
        <v>1</v>
      </c>
      <c r="AK1690">
        <v>1</v>
      </c>
      <c r="AL1690">
        <v>1</v>
      </c>
      <c r="AN1690">
        <v>0</v>
      </c>
      <c r="AO1690">
        <v>1</v>
      </c>
      <c r="AP1690">
        <v>0</v>
      </c>
      <c r="AQ1690">
        <v>0</v>
      </c>
      <c r="AR1690">
        <v>0</v>
      </c>
      <c r="AS1690" t="s">
        <v>3</v>
      </c>
      <c r="AT1690">
        <v>0.01</v>
      </c>
      <c r="AU1690" t="s">
        <v>3</v>
      </c>
      <c r="AV1690">
        <v>2</v>
      </c>
      <c r="AW1690">
        <v>2</v>
      </c>
      <c r="AX1690">
        <v>33361939</v>
      </c>
      <c r="AY1690">
        <v>1</v>
      </c>
      <c r="AZ1690">
        <v>2048</v>
      </c>
      <c r="BA1690">
        <v>2120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CX1690">
        <f>Y1690*Source!I1564</f>
        <v>0.03</v>
      </c>
      <c r="CY1690">
        <f>AD1690</f>
        <v>0</v>
      </c>
      <c r="CZ1690">
        <f>AH1690</f>
        <v>0</v>
      </c>
      <c r="DA1690">
        <f>AL1690</f>
        <v>1</v>
      </c>
      <c r="DB1690">
        <f>ROUND(ROUND(AT1690*CZ1690,2),2)</f>
        <v>0</v>
      </c>
      <c r="DC1690">
        <f>ROUND(ROUND(AT1690*AG1690,2),2)</f>
        <v>0</v>
      </c>
    </row>
    <row r="1691" spans="1:107">
      <c r="A1691">
        <f>ROW(Source!A1564)</f>
        <v>1564</v>
      </c>
      <c r="B1691">
        <v>33304975</v>
      </c>
      <c r="C1691">
        <v>33361929</v>
      </c>
      <c r="D1691">
        <v>31258691</v>
      </c>
      <c r="E1691">
        <v>1</v>
      </c>
      <c r="F1691">
        <v>1</v>
      </c>
      <c r="G1691">
        <v>1</v>
      </c>
      <c r="H1691">
        <v>2</v>
      </c>
      <c r="I1691" t="s">
        <v>838</v>
      </c>
      <c r="J1691" t="s">
        <v>839</v>
      </c>
      <c r="K1691" t="s">
        <v>840</v>
      </c>
      <c r="L1691">
        <v>1368</v>
      </c>
      <c r="N1691">
        <v>1011</v>
      </c>
      <c r="O1691" t="s">
        <v>837</v>
      </c>
      <c r="P1691" t="s">
        <v>837</v>
      </c>
      <c r="Q1691">
        <v>1</v>
      </c>
      <c r="W1691">
        <v>0</v>
      </c>
      <c r="X1691">
        <v>1373224040</v>
      </c>
      <c r="Y1691">
        <v>1.5149999999999999</v>
      </c>
      <c r="AA1691">
        <v>0</v>
      </c>
      <c r="AB1691">
        <v>3.12</v>
      </c>
      <c r="AC1691">
        <v>0</v>
      </c>
      <c r="AD1691">
        <v>0</v>
      </c>
      <c r="AE1691">
        <v>0</v>
      </c>
      <c r="AF1691">
        <v>3.12</v>
      </c>
      <c r="AG1691">
        <v>0</v>
      </c>
      <c r="AH1691">
        <v>0</v>
      </c>
      <c r="AI1691">
        <v>1</v>
      </c>
      <c r="AJ1691">
        <v>1</v>
      </c>
      <c r="AK1691">
        <v>1</v>
      </c>
      <c r="AL1691">
        <v>1</v>
      </c>
      <c r="AN1691">
        <v>0</v>
      </c>
      <c r="AO1691">
        <v>1</v>
      </c>
      <c r="AP1691">
        <v>1</v>
      </c>
      <c r="AQ1691">
        <v>0</v>
      </c>
      <c r="AR1691">
        <v>0</v>
      </c>
      <c r="AS1691" t="s">
        <v>3</v>
      </c>
      <c r="AT1691">
        <v>1.01</v>
      </c>
      <c r="AU1691" t="s">
        <v>21</v>
      </c>
      <c r="AV1691">
        <v>0</v>
      </c>
      <c r="AW1691">
        <v>2</v>
      </c>
      <c r="AX1691">
        <v>33361940</v>
      </c>
      <c r="AY1691">
        <v>1</v>
      </c>
      <c r="AZ1691">
        <v>0</v>
      </c>
      <c r="BA1691">
        <v>2121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CX1691">
        <f>Y1691*Source!I1564</f>
        <v>4.5449999999999999</v>
      </c>
      <c r="CY1691">
        <f>AB1691</f>
        <v>3.12</v>
      </c>
      <c r="CZ1691">
        <f>AF1691</f>
        <v>3.12</v>
      </c>
      <c r="DA1691">
        <f>AJ1691</f>
        <v>1</v>
      </c>
      <c r="DB1691">
        <f>ROUND(((ROUND(AT1691*CZ1691,2)*1.2)*1.25),2)</f>
        <v>4.7300000000000004</v>
      </c>
      <c r="DC1691">
        <f>ROUND(((ROUND(AT1691*AG1691,2)*1.2)*1.25),2)</f>
        <v>0</v>
      </c>
    </row>
    <row r="1692" spans="1:107">
      <c r="A1692">
        <f>ROW(Source!A1564)</f>
        <v>1564</v>
      </c>
      <c r="B1692">
        <v>33304975</v>
      </c>
      <c r="C1692">
        <v>33361929</v>
      </c>
      <c r="D1692">
        <v>31259879</v>
      </c>
      <c r="E1692">
        <v>1</v>
      </c>
      <c r="F1692">
        <v>1</v>
      </c>
      <c r="G1692">
        <v>1</v>
      </c>
      <c r="H1692">
        <v>2</v>
      </c>
      <c r="I1692" t="s">
        <v>841</v>
      </c>
      <c r="J1692" t="s">
        <v>842</v>
      </c>
      <c r="K1692" t="s">
        <v>843</v>
      </c>
      <c r="L1692">
        <v>1368</v>
      </c>
      <c r="N1692">
        <v>1011</v>
      </c>
      <c r="O1692" t="s">
        <v>837</v>
      </c>
      <c r="P1692" t="s">
        <v>837</v>
      </c>
      <c r="Q1692">
        <v>1</v>
      </c>
      <c r="W1692">
        <v>0</v>
      </c>
      <c r="X1692">
        <v>1372534845</v>
      </c>
      <c r="Y1692">
        <v>1.4999999999999999E-2</v>
      </c>
      <c r="AA1692">
        <v>0</v>
      </c>
      <c r="AB1692">
        <v>65.709999999999994</v>
      </c>
      <c r="AC1692">
        <v>11.6</v>
      </c>
      <c r="AD1692">
        <v>0</v>
      </c>
      <c r="AE1692">
        <v>0</v>
      </c>
      <c r="AF1692">
        <v>65.709999999999994</v>
      </c>
      <c r="AG1692">
        <v>11.6</v>
      </c>
      <c r="AH1692">
        <v>0</v>
      </c>
      <c r="AI1692">
        <v>1</v>
      </c>
      <c r="AJ1692">
        <v>1</v>
      </c>
      <c r="AK1692">
        <v>1</v>
      </c>
      <c r="AL1692">
        <v>1</v>
      </c>
      <c r="AN1692">
        <v>0</v>
      </c>
      <c r="AO1692">
        <v>1</v>
      </c>
      <c r="AP1692">
        <v>1</v>
      </c>
      <c r="AQ1692">
        <v>0</v>
      </c>
      <c r="AR1692">
        <v>0</v>
      </c>
      <c r="AS1692" t="s">
        <v>3</v>
      </c>
      <c r="AT1692">
        <v>0.01</v>
      </c>
      <c r="AU1692" t="s">
        <v>21</v>
      </c>
      <c r="AV1692">
        <v>0</v>
      </c>
      <c r="AW1692">
        <v>2</v>
      </c>
      <c r="AX1692">
        <v>33361941</v>
      </c>
      <c r="AY1692">
        <v>1</v>
      </c>
      <c r="AZ1692">
        <v>0</v>
      </c>
      <c r="BA1692">
        <v>2122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CX1692">
        <f>Y1692*Source!I1564</f>
        <v>4.4999999999999998E-2</v>
      </c>
      <c r="CY1692">
        <f>AB1692</f>
        <v>65.709999999999994</v>
      </c>
      <c r="CZ1692">
        <f>AF1692</f>
        <v>65.709999999999994</v>
      </c>
      <c r="DA1692">
        <f>AJ1692</f>
        <v>1</v>
      </c>
      <c r="DB1692">
        <f>ROUND(((ROUND(AT1692*CZ1692,2)*1.2)*1.25),2)</f>
        <v>0.99</v>
      </c>
      <c r="DC1692">
        <f>ROUND(((ROUND(AT1692*AG1692,2)*1.2)*1.25),2)</f>
        <v>0.18</v>
      </c>
    </row>
    <row r="1693" spans="1:107">
      <c r="A1693">
        <f>ROW(Source!A1564)</f>
        <v>1564</v>
      </c>
      <c r="B1693">
        <v>33304975</v>
      </c>
      <c r="C1693">
        <v>33361929</v>
      </c>
      <c r="D1693">
        <v>31175973</v>
      </c>
      <c r="E1693">
        <v>1</v>
      </c>
      <c r="F1693">
        <v>1</v>
      </c>
      <c r="G1693">
        <v>1</v>
      </c>
      <c r="H1693">
        <v>3</v>
      </c>
      <c r="I1693" t="s">
        <v>889</v>
      </c>
      <c r="J1693" t="s">
        <v>890</v>
      </c>
      <c r="K1693" t="s">
        <v>891</v>
      </c>
      <c r="L1693">
        <v>1348</v>
      </c>
      <c r="N1693">
        <v>1009</v>
      </c>
      <c r="O1693" t="s">
        <v>32</v>
      </c>
      <c r="P1693" t="s">
        <v>32</v>
      </c>
      <c r="Q1693">
        <v>1000</v>
      </c>
      <c r="W1693">
        <v>0</v>
      </c>
      <c r="X1693">
        <v>731670393</v>
      </c>
      <c r="Y1693">
        <v>1.2999999999999999E-4</v>
      </c>
      <c r="AA1693">
        <v>26499</v>
      </c>
      <c r="AB1693">
        <v>0</v>
      </c>
      <c r="AC1693">
        <v>0</v>
      </c>
      <c r="AD1693">
        <v>0</v>
      </c>
      <c r="AE1693">
        <v>26499</v>
      </c>
      <c r="AF1693">
        <v>0</v>
      </c>
      <c r="AG1693">
        <v>0</v>
      </c>
      <c r="AH1693">
        <v>0</v>
      </c>
      <c r="AI1693">
        <v>1</v>
      </c>
      <c r="AJ1693">
        <v>1</v>
      </c>
      <c r="AK1693">
        <v>1</v>
      </c>
      <c r="AL1693">
        <v>1</v>
      </c>
      <c r="AN1693">
        <v>0</v>
      </c>
      <c r="AO1693">
        <v>1</v>
      </c>
      <c r="AP1693">
        <v>0</v>
      </c>
      <c r="AQ1693">
        <v>0</v>
      </c>
      <c r="AR1693">
        <v>0</v>
      </c>
      <c r="AS1693" t="s">
        <v>3</v>
      </c>
      <c r="AT1693">
        <v>1.2999999999999999E-4</v>
      </c>
      <c r="AU1693" t="s">
        <v>3</v>
      </c>
      <c r="AV1693">
        <v>0</v>
      </c>
      <c r="AW1693">
        <v>2</v>
      </c>
      <c r="AX1693">
        <v>33361942</v>
      </c>
      <c r="AY1693">
        <v>1</v>
      </c>
      <c r="AZ1693">
        <v>0</v>
      </c>
      <c r="BA1693">
        <v>2123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CX1693">
        <f>Y1693*Source!I1564</f>
        <v>3.8999999999999994E-4</v>
      </c>
      <c r="CY1693">
        <f>AA1693</f>
        <v>26499</v>
      </c>
      <c r="CZ1693">
        <f>AE1693</f>
        <v>26499</v>
      </c>
      <c r="DA1693">
        <f>AI1693</f>
        <v>1</v>
      </c>
      <c r="DB1693">
        <f>ROUND(ROUND(AT1693*CZ1693,2),2)</f>
        <v>3.44</v>
      </c>
      <c r="DC1693">
        <f>ROUND(ROUND(AT1693*AG1693,2),2)</f>
        <v>0</v>
      </c>
    </row>
    <row r="1694" spans="1:107">
      <c r="A1694">
        <f>ROW(Source!A1564)</f>
        <v>1564</v>
      </c>
      <c r="B1694">
        <v>33304975</v>
      </c>
      <c r="C1694">
        <v>33361929</v>
      </c>
      <c r="D1694">
        <v>31180727</v>
      </c>
      <c r="E1694">
        <v>1</v>
      </c>
      <c r="F1694">
        <v>1</v>
      </c>
      <c r="G1694">
        <v>1</v>
      </c>
      <c r="H1694">
        <v>3</v>
      </c>
      <c r="I1694" t="s">
        <v>844</v>
      </c>
      <c r="J1694" t="s">
        <v>845</v>
      </c>
      <c r="K1694" t="s">
        <v>846</v>
      </c>
      <c r="L1694">
        <v>1348</v>
      </c>
      <c r="N1694">
        <v>1009</v>
      </c>
      <c r="O1694" t="s">
        <v>32</v>
      </c>
      <c r="P1694" t="s">
        <v>32</v>
      </c>
      <c r="Q1694">
        <v>1000</v>
      </c>
      <c r="W1694">
        <v>0</v>
      </c>
      <c r="X1694">
        <v>-437906794</v>
      </c>
      <c r="Y1694">
        <v>1.8000000000000001E-4</v>
      </c>
      <c r="AA1694">
        <v>9040.01</v>
      </c>
      <c r="AB1694">
        <v>0</v>
      </c>
      <c r="AC1694">
        <v>0</v>
      </c>
      <c r="AD1694">
        <v>0</v>
      </c>
      <c r="AE1694">
        <v>9040.01</v>
      </c>
      <c r="AF1694">
        <v>0</v>
      </c>
      <c r="AG1694">
        <v>0</v>
      </c>
      <c r="AH1694">
        <v>0</v>
      </c>
      <c r="AI1694">
        <v>1</v>
      </c>
      <c r="AJ1694">
        <v>1</v>
      </c>
      <c r="AK1694">
        <v>1</v>
      </c>
      <c r="AL1694">
        <v>1</v>
      </c>
      <c r="AN1694">
        <v>0</v>
      </c>
      <c r="AO1694">
        <v>1</v>
      </c>
      <c r="AP1694">
        <v>0</v>
      </c>
      <c r="AQ1694">
        <v>0</v>
      </c>
      <c r="AR1694">
        <v>0</v>
      </c>
      <c r="AS1694" t="s">
        <v>3</v>
      </c>
      <c r="AT1694">
        <v>1.8000000000000001E-4</v>
      </c>
      <c r="AU1694" t="s">
        <v>3</v>
      </c>
      <c r="AV1694">
        <v>0</v>
      </c>
      <c r="AW1694">
        <v>2</v>
      </c>
      <c r="AX1694">
        <v>33361943</v>
      </c>
      <c r="AY1694">
        <v>1</v>
      </c>
      <c r="AZ1694">
        <v>0</v>
      </c>
      <c r="BA1694">
        <v>2124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CX1694">
        <f>Y1694*Source!I1564</f>
        <v>5.4000000000000001E-4</v>
      </c>
      <c r="CY1694">
        <f>AA1694</f>
        <v>9040.01</v>
      </c>
      <c r="CZ1694">
        <f>AE1694</f>
        <v>9040.01</v>
      </c>
      <c r="DA1694">
        <f>AI1694</f>
        <v>1</v>
      </c>
      <c r="DB1694">
        <f>ROUND(ROUND(AT1694*CZ1694,2),2)</f>
        <v>1.63</v>
      </c>
      <c r="DC1694">
        <f>ROUND(ROUND(AT1694*AG1694,2),2)</f>
        <v>0</v>
      </c>
    </row>
    <row r="1695" spans="1:107">
      <c r="A1695">
        <f>ROW(Source!A1564)</f>
        <v>1564</v>
      </c>
      <c r="B1695">
        <v>33304975</v>
      </c>
      <c r="C1695">
        <v>33361929</v>
      </c>
      <c r="D1695">
        <v>31181610</v>
      </c>
      <c r="E1695">
        <v>1</v>
      </c>
      <c r="F1695">
        <v>1</v>
      </c>
      <c r="G1695">
        <v>1</v>
      </c>
      <c r="H1695">
        <v>3</v>
      </c>
      <c r="I1695" t="s">
        <v>847</v>
      </c>
      <c r="J1695" t="s">
        <v>848</v>
      </c>
      <c r="K1695" t="s">
        <v>849</v>
      </c>
      <c r="L1695">
        <v>1346</v>
      </c>
      <c r="N1695">
        <v>1009</v>
      </c>
      <c r="O1695" t="s">
        <v>78</v>
      </c>
      <c r="P1695" t="s">
        <v>78</v>
      </c>
      <c r="Q1695">
        <v>1</v>
      </c>
      <c r="W1695">
        <v>0</v>
      </c>
      <c r="X1695">
        <v>-731615568</v>
      </c>
      <c r="Y1695">
        <v>0.16</v>
      </c>
      <c r="AA1695">
        <v>23.09</v>
      </c>
      <c r="AB1695">
        <v>0</v>
      </c>
      <c r="AC1695">
        <v>0</v>
      </c>
      <c r="AD1695">
        <v>0</v>
      </c>
      <c r="AE1695">
        <v>23.09</v>
      </c>
      <c r="AF1695">
        <v>0</v>
      </c>
      <c r="AG1695">
        <v>0</v>
      </c>
      <c r="AH1695">
        <v>0</v>
      </c>
      <c r="AI1695">
        <v>1</v>
      </c>
      <c r="AJ1695">
        <v>1</v>
      </c>
      <c r="AK1695">
        <v>1</v>
      </c>
      <c r="AL1695">
        <v>1</v>
      </c>
      <c r="AN1695">
        <v>0</v>
      </c>
      <c r="AO1695">
        <v>1</v>
      </c>
      <c r="AP1695">
        <v>0</v>
      </c>
      <c r="AQ1695">
        <v>0</v>
      </c>
      <c r="AR1695">
        <v>0</v>
      </c>
      <c r="AS1695" t="s">
        <v>3</v>
      </c>
      <c r="AT1695">
        <v>0.16</v>
      </c>
      <c r="AU1695" t="s">
        <v>3</v>
      </c>
      <c r="AV1695">
        <v>0</v>
      </c>
      <c r="AW1695">
        <v>2</v>
      </c>
      <c r="AX1695">
        <v>33361944</v>
      </c>
      <c r="AY1695">
        <v>1</v>
      </c>
      <c r="AZ1695">
        <v>0</v>
      </c>
      <c r="BA1695">
        <v>2125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CX1695">
        <f>Y1695*Source!I1564</f>
        <v>0.48</v>
      </c>
      <c r="CY1695">
        <f>AA1695</f>
        <v>23.09</v>
      </c>
      <c r="CZ1695">
        <f>AE1695</f>
        <v>23.09</v>
      </c>
      <c r="DA1695">
        <f>AI1695</f>
        <v>1</v>
      </c>
      <c r="DB1695">
        <f>ROUND(ROUND(AT1695*CZ1695,2),2)</f>
        <v>3.69</v>
      </c>
      <c r="DC1695">
        <f>ROUND(ROUND(AT1695*AG1695,2),2)</f>
        <v>0</v>
      </c>
    </row>
    <row r="1696" spans="1:107">
      <c r="A1696">
        <f>ROW(Source!A1564)</f>
        <v>1564</v>
      </c>
      <c r="B1696">
        <v>33304975</v>
      </c>
      <c r="C1696">
        <v>33361929</v>
      </c>
      <c r="D1696">
        <v>31238438</v>
      </c>
      <c r="E1696">
        <v>1</v>
      </c>
      <c r="F1696">
        <v>1</v>
      </c>
      <c r="G1696">
        <v>1</v>
      </c>
      <c r="H1696">
        <v>3</v>
      </c>
      <c r="I1696" t="s">
        <v>892</v>
      </c>
      <c r="J1696" t="s">
        <v>893</v>
      </c>
      <c r="K1696" t="s">
        <v>894</v>
      </c>
      <c r="L1696">
        <v>1301</v>
      </c>
      <c r="N1696">
        <v>1003</v>
      </c>
      <c r="O1696" t="s">
        <v>275</v>
      </c>
      <c r="P1696" t="s">
        <v>275</v>
      </c>
      <c r="Q1696">
        <v>1</v>
      </c>
      <c r="W1696">
        <v>0</v>
      </c>
      <c r="X1696">
        <v>2069285701</v>
      </c>
      <c r="Y1696">
        <v>0.39</v>
      </c>
      <c r="AA1696">
        <v>15.33</v>
      </c>
      <c r="AB1696">
        <v>0</v>
      </c>
      <c r="AC1696">
        <v>0</v>
      </c>
      <c r="AD1696">
        <v>0</v>
      </c>
      <c r="AE1696">
        <v>15.33</v>
      </c>
      <c r="AF1696">
        <v>0</v>
      </c>
      <c r="AG1696">
        <v>0</v>
      </c>
      <c r="AH1696">
        <v>0</v>
      </c>
      <c r="AI1696">
        <v>1</v>
      </c>
      <c r="AJ1696">
        <v>1</v>
      </c>
      <c r="AK1696">
        <v>1</v>
      </c>
      <c r="AL1696">
        <v>1</v>
      </c>
      <c r="AN1696">
        <v>0</v>
      </c>
      <c r="AO1696">
        <v>1</v>
      </c>
      <c r="AP1696">
        <v>0</v>
      </c>
      <c r="AQ1696">
        <v>0</v>
      </c>
      <c r="AR1696">
        <v>0</v>
      </c>
      <c r="AS1696" t="s">
        <v>3</v>
      </c>
      <c r="AT1696">
        <v>0.39</v>
      </c>
      <c r="AU1696" t="s">
        <v>3</v>
      </c>
      <c r="AV1696">
        <v>0</v>
      </c>
      <c r="AW1696">
        <v>2</v>
      </c>
      <c r="AX1696">
        <v>33361948</v>
      </c>
      <c r="AY1696">
        <v>1</v>
      </c>
      <c r="AZ1696">
        <v>0</v>
      </c>
      <c r="BA1696">
        <v>2129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CX1696">
        <f>Y1696*Source!I1564</f>
        <v>1.17</v>
      </c>
      <c r="CY1696">
        <f>AA1696</f>
        <v>15.33</v>
      </c>
      <c r="CZ1696">
        <f>AE1696</f>
        <v>15.33</v>
      </c>
      <c r="DA1696">
        <f>AI1696</f>
        <v>1</v>
      </c>
      <c r="DB1696">
        <f>ROUND(ROUND(AT1696*CZ1696,2),2)</f>
        <v>5.98</v>
      </c>
      <c r="DC1696">
        <f>ROUND(ROUND(AT1696*AG1696,2),2)</f>
        <v>0</v>
      </c>
    </row>
    <row r="1697" spans="1:107">
      <c r="A1697">
        <f>ROW(Source!A1565)</f>
        <v>1565</v>
      </c>
      <c r="B1697">
        <v>33304960</v>
      </c>
      <c r="C1697">
        <v>33361929</v>
      </c>
      <c r="D1697">
        <v>31172067</v>
      </c>
      <c r="E1697">
        <v>1</v>
      </c>
      <c r="F1697">
        <v>1</v>
      </c>
      <c r="G1697">
        <v>1</v>
      </c>
      <c r="H1697">
        <v>1</v>
      </c>
      <c r="I1697" t="s">
        <v>887</v>
      </c>
      <c r="J1697" t="s">
        <v>3</v>
      </c>
      <c r="K1697" t="s">
        <v>888</v>
      </c>
      <c r="L1697">
        <v>1191</v>
      </c>
      <c r="N1697">
        <v>1013</v>
      </c>
      <c r="O1697" t="s">
        <v>831</v>
      </c>
      <c r="P1697" t="s">
        <v>831</v>
      </c>
      <c r="Q1697">
        <v>1</v>
      </c>
      <c r="W1697">
        <v>0</v>
      </c>
      <c r="X1697">
        <v>145020957</v>
      </c>
      <c r="Y1697">
        <v>5.5475999999999983</v>
      </c>
      <c r="AA1697">
        <v>0</v>
      </c>
      <c r="AB1697">
        <v>0</v>
      </c>
      <c r="AC1697">
        <v>0</v>
      </c>
      <c r="AD1697">
        <v>9.07</v>
      </c>
      <c r="AE1697">
        <v>0</v>
      </c>
      <c r="AF1697">
        <v>0</v>
      </c>
      <c r="AG1697">
        <v>0</v>
      </c>
      <c r="AH1697">
        <v>9.07</v>
      </c>
      <c r="AI1697">
        <v>1</v>
      </c>
      <c r="AJ1697">
        <v>1</v>
      </c>
      <c r="AK1697">
        <v>1</v>
      </c>
      <c r="AL1697">
        <v>1</v>
      </c>
      <c r="AN1697">
        <v>0</v>
      </c>
      <c r="AO1697">
        <v>1</v>
      </c>
      <c r="AP1697">
        <v>1</v>
      </c>
      <c r="AQ1697">
        <v>0</v>
      </c>
      <c r="AR1697">
        <v>0</v>
      </c>
      <c r="AS1697" t="s">
        <v>3</v>
      </c>
      <c r="AT1697">
        <v>4.0199999999999996</v>
      </c>
      <c r="AU1697" t="s">
        <v>22</v>
      </c>
      <c r="AV1697">
        <v>1</v>
      </c>
      <c r="AW1697">
        <v>2</v>
      </c>
      <c r="AX1697">
        <v>33361938</v>
      </c>
      <c r="AY1697">
        <v>1</v>
      </c>
      <c r="AZ1697">
        <v>0</v>
      </c>
      <c r="BA1697">
        <v>2130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CX1697">
        <f>Y1697*Source!I1565</f>
        <v>16.642799999999994</v>
      </c>
      <c r="CY1697">
        <f>AD1697</f>
        <v>9.07</v>
      </c>
      <c r="CZ1697">
        <f>AH1697</f>
        <v>9.07</v>
      </c>
      <c r="DA1697">
        <f>AL1697</f>
        <v>1</v>
      </c>
      <c r="DB1697">
        <f>ROUND(((ROUND(AT1697*CZ1697,2)*1.2)*1.15),2)</f>
        <v>50.31</v>
      </c>
      <c r="DC1697">
        <f>ROUND(((ROUND(AT1697*AG1697,2)*1.2)*1.15),2)</f>
        <v>0</v>
      </c>
    </row>
    <row r="1698" spans="1:107">
      <c r="A1698">
        <f>ROW(Source!A1565)</f>
        <v>1565</v>
      </c>
      <c r="B1698">
        <v>33304960</v>
      </c>
      <c r="C1698">
        <v>33361929</v>
      </c>
      <c r="D1698">
        <v>31172011</v>
      </c>
      <c r="E1698">
        <v>1</v>
      </c>
      <c r="F1698">
        <v>1</v>
      </c>
      <c r="G1698">
        <v>1</v>
      </c>
      <c r="H1698">
        <v>1</v>
      </c>
      <c r="I1698" t="s">
        <v>832</v>
      </c>
      <c r="J1698" t="s">
        <v>3</v>
      </c>
      <c r="K1698" t="s">
        <v>833</v>
      </c>
      <c r="L1698">
        <v>1191</v>
      </c>
      <c r="N1698">
        <v>1013</v>
      </c>
      <c r="O1698" t="s">
        <v>831</v>
      </c>
      <c r="P1698" t="s">
        <v>831</v>
      </c>
      <c r="Q1698">
        <v>1</v>
      </c>
      <c r="W1698">
        <v>0</v>
      </c>
      <c r="X1698">
        <v>-1417349443</v>
      </c>
      <c r="Y1698">
        <v>0.01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1</v>
      </c>
      <c r="AJ1698">
        <v>1</v>
      </c>
      <c r="AK1698">
        <v>1</v>
      </c>
      <c r="AL1698">
        <v>1</v>
      </c>
      <c r="AN1698">
        <v>0</v>
      </c>
      <c r="AO1698">
        <v>1</v>
      </c>
      <c r="AP1698">
        <v>0</v>
      </c>
      <c r="AQ1698">
        <v>0</v>
      </c>
      <c r="AR1698">
        <v>0</v>
      </c>
      <c r="AS1698" t="s">
        <v>3</v>
      </c>
      <c r="AT1698">
        <v>0.01</v>
      </c>
      <c r="AU1698" t="s">
        <v>3</v>
      </c>
      <c r="AV1698">
        <v>2</v>
      </c>
      <c r="AW1698">
        <v>2</v>
      </c>
      <c r="AX1698">
        <v>33361939</v>
      </c>
      <c r="AY1698">
        <v>1</v>
      </c>
      <c r="AZ1698">
        <v>2048</v>
      </c>
      <c r="BA1698">
        <v>2131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CX1698">
        <f>Y1698*Source!I1565</f>
        <v>0.03</v>
      </c>
      <c r="CY1698">
        <f>AD1698</f>
        <v>0</v>
      </c>
      <c r="CZ1698">
        <f>AH1698</f>
        <v>0</v>
      </c>
      <c r="DA1698">
        <f>AL1698</f>
        <v>1</v>
      </c>
      <c r="DB1698">
        <f>ROUND(ROUND(AT1698*CZ1698,2),2)</f>
        <v>0</v>
      </c>
      <c r="DC1698">
        <f>ROUND(ROUND(AT1698*AG1698,2),2)</f>
        <v>0</v>
      </c>
    </row>
    <row r="1699" spans="1:107">
      <c r="A1699">
        <f>ROW(Source!A1565)</f>
        <v>1565</v>
      </c>
      <c r="B1699">
        <v>33304960</v>
      </c>
      <c r="C1699">
        <v>33361929</v>
      </c>
      <c r="D1699">
        <v>31258691</v>
      </c>
      <c r="E1699">
        <v>1</v>
      </c>
      <c r="F1699">
        <v>1</v>
      </c>
      <c r="G1699">
        <v>1</v>
      </c>
      <c r="H1699">
        <v>2</v>
      </c>
      <c r="I1699" t="s">
        <v>838</v>
      </c>
      <c r="J1699" t="s">
        <v>839</v>
      </c>
      <c r="K1699" t="s">
        <v>840</v>
      </c>
      <c r="L1699">
        <v>1368</v>
      </c>
      <c r="N1699">
        <v>1011</v>
      </c>
      <c r="O1699" t="s">
        <v>837</v>
      </c>
      <c r="P1699" t="s">
        <v>837</v>
      </c>
      <c r="Q1699">
        <v>1</v>
      </c>
      <c r="W1699">
        <v>0</v>
      </c>
      <c r="X1699">
        <v>1373224040</v>
      </c>
      <c r="Y1699">
        <v>1.5149999999999999</v>
      </c>
      <c r="AA1699">
        <v>0</v>
      </c>
      <c r="AB1699">
        <v>3.12</v>
      </c>
      <c r="AC1699">
        <v>0</v>
      </c>
      <c r="AD1699">
        <v>0</v>
      </c>
      <c r="AE1699">
        <v>0</v>
      </c>
      <c r="AF1699">
        <v>3.12</v>
      </c>
      <c r="AG1699">
        <v>0</v>
      </c>
      <c r="AH1699">
        <v>0</v>
      </c>
      <c r="AI1699">
        <v>1</v>
      </c>
      <c r="AJ1699">
        <v>1</v>
      </c>
      <c r="AK1699">
        <v>1</v>
      </c>
      <c r="AL1699">
        <v>1</v>
      </c>
      <c r="AN1699">
        <v>0</v>
      </c>
      <c r="AO1699">
        <v>1</v>
      </c>
      <c r="AP1699">
        <v>1</v>
      </c>
      <c r="AQ1699">
        <v>0</v>
      </c>
      <c r="AR1699">
        <v>0</v>
      </c>
      <c r="AS1699" t="s">
        <v>3</v>
      </c>
      <c r="AT1699">
        <v>1.01</v>
      </c>
      <c r="AU1699" t="s">
        <v>21</v>
      </c>
      <c r="AV1699">
        <v>0</v>
      </c>
      <c r="AW1699">
        <v>2</v>
      </c>
      <c r="AX1699">
        <v>33361940</v>
      </c>
      <c r="AY1699">
        <v>1</v>
      </c>
      <c r="AZ1699">
        <v>0</v>
      </c>
      <c r="BA1699">
        <v>2132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CX1699">
        <f>Y1699*Source!I1565</f>
        <v>4.5449999999999999</v>
      </c>
      <c r="CY1699">
        <f>AB1699</f>
        <v>3.12</v>
      </c>
      <c r="CZ1699">
        <f>AF1699</f>
        <v>3.12</v>
      </c>
      <c r="DA1699">
        <f>AJ1699</f>
        <v>1</v>
      </c>
      <c r="DB1699">
        <f>ROUND(((ROUND(AT1699*CZ1699,2)*1.2)*1.25),2)</f>
        <v>4.7300000000000004</v>
      </c>
      <c r="DC1699">
        <f>ROUND(((ROUND(AT1699*AG1699,2)*1.2)*1.25),2)</f>
        <v>0</v>
      </c>
    </row>
    <row r="1700" spans="1:107">
      <c r="A1700">
        <f>ROW(Source!A1565)</f>
        <v>1565</v>
      </c>
      <c r="B1700">
        <v>33304960</v>
      </c>
      <c r="C1700">
        <v>33361929</v>
      </c>
      <c r="D1700">
        <v>31259879</v>
      </c>
      <c r="E1700">
        <v>1</v>
      </c>
      <c r="F1700">
        <v>1</v>
      </c>
      <c r="G1700">
        <v>1</v>
      </c>
      <c r="H1700">
        <v>2</v>
      </c>
      <c r="I1700" t="s">
        <v>841</v>
      </c>
      <c r="J1700" t="s">
        <v>842</v>
      </c>
      <c r="K1700" t="s">
        <v>843</v>
      </c>
      <c r="L1700">
        <v>1368</v>
      </c>
      <c r="N1700">
        <v>1011</v>
      </c>
      <c r="O1700" t="s">
        <v>837</v>
      </c>
      <c r="P1700" t="s">
        <v>837</v>
      </c>
      <c r="Q1700">
        <v>1</v>
      </c>
      <c r="W1700">
        <v>0</v>
      </c>
      <c r="X1700">
        <v>1372534845</v>
      </c>
      <c r="Y1700">
        <v>1.4999999999999999E-2</v>
      </c>
      <c r="AA1700">
        <v>0</v>
      </c>
      <c r="AB1700">
        <v>65.709999999999994</v>
      </c>
      <c r="AC1700">
        <v>11.6</v>
      </c>
      <c r="AD1700">
        <v>0</v>
      </c>
      <c r="AE1700">
        <v>0</v>
      </c>
      <c r="AF1700">
        <v>65.709999999999994</v>
      </c>
      <c r="AG1700">
        <v>11.6</v>
      </c>
      <c r="AH1700">
        <v>0</v>
      </c>
      <c r="AI1700">
        <v>1</v>
      </c>
      <c r="AJ1700">
        <v>1</v>
      </c>
      <c r="AK1700">
        <v>1</v>
      </c>
      <c r="AL1700">
        <v>1</v>
      </c>
      <c r="AN1700">
        <v>0</v>
      </c>
      <c r="AO1700">
        <v>1</v>
      </c>
      <c r="AP1700">
        <v>1</v>
      </c>
      <c r="AQ1700">
        <v>0</v>
      </c>
      <c r="AR1700">
        <v>0</v>
      </c>
      <c r="AS1700" t="s">
        <v>3</v>
      </c>
      <c r="AT1700">
        <v>0.01</v>
      </c>
      <c r="AU1700" t="s">
        <v>21</v>
      </c>
      <c r="AV1700">
        <v>0</v>
      </c>
      <c r="AW1700">
        <v>2</v>
      </c>
      <c r="AX1700">
        <v>33361941</v>
      </c>
      <c r="AY1700">
        <v>1</v>
      </c>
      <c r="AZ1700">
        <v>0</v>
      </c>
      <c r="BA1700">
        <v>2133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CX1700">
        <f>Y1700*Source!I1565</f>
        <v>4.4999999999999998E-2</v>
      </c>
      <c r="CY1700">
        <f>AB1700</f>
        <v>65.709999999999994</v>
      </c>
      <c r="CZ1700">
        <f>AF1700</f>
        <v>65.709999999999994</v>
      </c>
      <c r="DA1700">
        <f>AJ1700</f>
        <v>1</v>
      </c>
      <c r="DB1700">
        <f>ROUND(((ROUND(AT1700*CZ1700,2)*1.2)*1.25),2)</f>
        <v>0.99</v>
      </c>
      <c r="DC1700">
        <f>ROUND(((ROUND(AT1700*AG1700,2)*1.2)*1.25),2)</f>
        <v>0.18</v>
      </c>
    </row>
    <row r="1701" spans="1:107">
      <c r="A1701">
        <f>ROW(Source!A1565)</f>
        <v>1565</v>
      </c>
      <c r="B1701">
        <v>33304960</v>
      </c>
      <c r="C1701">
        <v>33361929</v>
      </c>
      <c r="D1701">
        <v>31175973</v>
      </c>
      <c r="E1701">
        <v>1</v>
      </c>
      <c r="F1701">
        <v>1</v>
      </c>
      <c r="G1701">
        <v>1</v>
      </c>
      <c r="H1701">
        <v>3</v>
      </c>
      <c r="I1701" t="s">
        <v>889</v>
      </c>
      <c r="J1701" t="s">
        <v>890</v>
      </c>
      <c r="K1701" t="s">
        <v>891</v>
      </c>
      <c r="L1701">
        <v>1348</v>
      </c>
      <c r="N1701">
        <v>1009</v>
      </c>
      <c r="O1701" t="s">
        <v>32</v>
      </c>
      <c r="P1701" t="s">
        <v>32</v>
      </c>
      <c r="Q1701">
        <v>1000</v>
      </c>
      <c r="W1701">
        <v>0</v>
      </c>
      <c r="X1701">
        <v>731670393</v>
      </c>
      <c r="Y1701">
        <v>1.2999999999999999E-4</v>
      </c>
      <c r="AA1701">
        <v>26499</v>
      </c>
      <c r="AB1701">
        <v>0</v>
      </c>
      <c r="AC1701">
        <v>0</v>
      </c>
      <c r="AD1701">
        <v>0</v>
      </c>
      <c r="AE1701">
        <v>26499</v>
      </c>
      <c r="AF1701">
        <v>0</v>
      </c>
      <c r="AG1701">
        <v>0</v>
      </c>
      <c r="AH1701">
        <v>0</v>
      </c>
      <c r="AI1701">
        <v>1</v>
      </c>
      <c r="AJ1701">
        <v>1</v>
      </c>
      <c r="AK1701">
        <v>1</v>
      </c>
      <c r="AL1701">
        <v>1</v>
      </c>
      <c r="AN1701">
        <v>0</v>
      </c>
      <c r="AO1701">
        <v>1</v>
      </c>
      <c r="AP1701">
        <v>0</v>
      </c>
      <c r="AQ1701">
        <v>0</v>
      </c>
      <c r="AR1701">
        <v>0</v>
      </c>
      <c r="AS1701" t="s">
        <v>3</v>
      </c>
      <c r="AT1701">
        <v>1.2999999999999999E-4</v>
      </c>
      <c r="AU1701" t="s">
        <v>3</v>
      </c>
      <c r="AV1701">
        <v>0</v>
      </c>
      <c r="AW1701">
        <v>2</v>
      </c>
      <c r="AX1701">
        <v>33361942</v>
      </c>
      <c r="AY1701">
        <v>1</v>
      </c>
      <c r="AZ1701">
        <v>0</v>
      </c>
      <c r="BA1701">
        <v>2134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CX1701">
        <f>Y1701*Source!I1565</f>
        <v>3.8999999999999994E-4</v>
      </c>
      <c r="CY1701">
        <f>AA1701</f>
        <v>26499</v>
      </c>
      <c r="CZ1701">
        <f>AE1701</f>
        <v>26499</v>
      </c>
      <c r="DA1701">
        <f>AI1701</f>
        <v>1</v>
      </c>
      <c r="DB1701">
        <f>ROUND(ROUND(AT1701*CZ1701,2),2)</f>
        <v>3.44</v>
      </c>
      <c r="DC1701">
        <f>ROUND(ROUND(AT1701*AG1701,2),2)</f>
        <v>0</v>
      </c>
    </row>
    <row r="1702" spans="1:107">
      <c r="A1702">
        <f>ROW(Source!A1565)</f>
        <v>1565</v>
      </c>
      <c r="B1702">
        <v>33304960</v>
      </c>
      <c r="C1702">
        <v>33361929</v>
      </c>
      <c r="D1702">
        <v>31180727</v>
      </c>
      <c r="E1702">
        <v>1</v>
      </c>
      <c r="F1702">
        <v>1</v>
      </c>
      <c r="G1702">
        <v>1</v>
      </c>
      <c r="H1702">
        <v>3</v>
      </c>
      <c r="I1702" t="s">
        <v>844</v>
      </c>
      <c r="J1702" t="s">
        <v>845</v>
      </c>
      <c r="K1702" t="s">
        <v>846</v>
      </c>
      <c r="L1702">
        <v>1348</v>
      </c>
      <c r="N1702">
        <v>1009</v>
      </c>
      <c r="O1702" t="s">
        <v>32</v>
      </c>
      <c r="P1702" t="s">
        <v>32</v>
      </c>
      <c r="Q1702">
        <v>1000</v>
      </c>
      <c r="W1702">
        <v>0</v>
      </c>
      <c r="X1702">
        <v>-437906794</v>
      </c>
      <c r="Y1702">
        <v>1.8000000000000001E-4</v>
      </c>
      <c r="AA1702">
        <v>9040.01</v>
      </c>
      <c r="AB1702">
        <v>0</v>
      </c>
      <c r="AC1702">
        <v>0</v>
      </c>
      <c r="AD1702">
        <v>0</v>
      </c>
      <c r="AE1702">
        <v>9040.01</v>
      </c>
      <c r="AF1702">
        <v>0</v>
      </c>
      <c r="AG1702">
        <v>0</v>
      </c>
      <c r="AH1702">
        <v>0</v>
      </c>
      <c r="AI1702">
        <v>1</v>
      </c>
      <c r="AJ1702">
        <v>1</v>
      </c>
      <c r="AK1702">
        <v>1</v>
      </c>
      <c r="AL1702">
        <v>1</v>
      </c>
      <c r="AN1702">
        <v>0</v>
      </c>
      <c r="AO1702">
        <v>1</v>
      </c>
      <c r="AP1702">
        <v>0</v>
      </c>
      <c r="AQ1702">
        <v>0</v>
      </c>
      <c r="AR1702">
        <v>0</v>
      </c>
      <c r="AS1702" t="s">
        <v>3</v>
      </c>
      <c r="AT1702">
        <v>1.8000000000000001E-4</v>
      </c>
      <c r="AU1702" t="s">
        <v>3</v>
      </c>
      <c r="AV1702">
        <v>0</v>
      </c>
      <c r="AW1702">
        <v>2</v>
      </c>
      <c r="AX1702">
        <v>33361943</v>
      </c>
      <c r="AY1702">
        <v>1</v>
      </c>
      <c r="AZ1702">
        <v>0</v>
      </c>
      <c r="BA1702">
        <v>2135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CX1702">
        <f>Y1702*Source!I1565</f>
        <v>5.4000000000000001E-4</v>
      </c>
      <c r="CY1702">
        <f>AA1702</f>
        <v>9040.01</v>
      </c>
      <c r="CZ1702">
        <f>AE1702</f>
        <v>9040.01</v>
      </c>
      <c r="DA1702">
        <f>AI1702</f>
        <v>1</v>
      </c>
      <c r="DB1702">
        <f>ROUND(ROUND(AT1702*CZ1702,2),2)</f>
        <v>1.63</v>
      </c>
      <c r="DC1702">
        <f>ROUND(ROUND(AT1702*AG1702,2),2)</f>
        <v>0</v>
      </c>
    </row>
    <row r="1703" spans="1:107">
      <c r="A1703">
        <f>ROW(Source!A1565)</f>
        <v>1565</v>
      </c>
      <c r="B1703">
        <v>33304960</v>
      </c>
      <c r="C1703">
        <v>33361929</v>
      </c>
      <c r="D1703">
        <v>31181610</v>
      </c>
      <c r="E1703">
        <v>1</v>
      </c>
      <c r="F1703">
        <v>1</v>
      </c>
      <c r="G1703">
        <v>1</v>
      </c>
      <c r="H1703">
        <v>3</v>
      </c>
      <c r="I1703" t="s">
        <v>847</v>
      </c>
      <c r="J1703" t="s">
        <v>848</v>
      </c>
      <c r="K1703" t="s">
        <v>849</v>
      </c>
      <c r="L1703">
        <v>1346</v>
      </c>
      <c r="N1703">
        <v>1009</v>
      </c>
      <c r="O1703" t="s">
        <v>78</v>
      </c>
      <c r="P1703" t="s">
        <v>78</v>
      </c>
      <c r="Q1703">
        <v>1</v>
      </c>
      <c r="W1703">
        <v>0</v>
      </c>
      <c r="X1703">
        <v>-731615568</v>
      </c>
      <c r="Y1703">
        <v>0.16</v>
      </c>
      <c r="AA1703">
        <v>23.09</v>
      </c>
      <c r="AB1703">
        <v>0</v>
      </c>
      <c r="AC1703">
        <v>0</v>
      </c>
      <c r="AD1703">
        <v>0</v>
      </c>
      <c r="AE1703">
        <v>23.09</v>
      </c>
      <c r="AF1703">
        <v>0</v>
      </c>
      <c r="AG1703">
        <v>0</v>
      </c>
      <c r="AH1703">
        <v>0</v>
      </c>
      <c r="AI1703">
        <v>1</v>
      </c>
      <c r="AJ1703">
        <v>1</v>
      </c>
      <c r="AK1703">
        <v>1</v>
      </c>
      <c r="AL1703">
        <v>1</v>
      </c>
      <c r="AN1703">
        <v>0</v>
      </c>
      <c r="AO1703">
        <v>1</v>
      </c>
      <c r="AP1703">
        <v>0</v>
      </c>
      <c r="AQ1703">
        <v>0</v>
      </c>
      <c r="AR1703">
        <v>0</v>
      </c>
      <c r="AS1703" t="s">
        <v>3</v>
      </c>
      <c r="AT1703">
        <v>0.16</v>
      </c>
      <c r="AU1703" t="s">
        <v>3</v>
      </c>
      <c r="AV1703">
        <v>0</v>
      </c>
      <c r="AW1703">
        <v>2</v>
      </c>
      <c r="AX1703">
        <v>33361944</v>
      </c>
      <c r="AY1703">
        <v>1</v>
      </c>
      <c r="AZ1703">
        <v>0</v>
      </c>
      <c r="BA1703">
        <v>2136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CX1703">
        <f>Y1703*Source!I1565</f>
        <v>0.48</v>
      </c>
      <c r="CY1703">
        <f>AA1703</f>
        <v>23.09</v>
      </c>
      <c r="CZ1703">
        <f>AE1703</f>
        <v>23.09</v>
      </c>
      <c r="DA1703">
        <f>AI1703</f>
        <v>1</v>
      </c>
      <c r="DB1703">
        <f>ROUND(ROUND(AT1703*CZ1703,2),2)</f>
        <v>3.69</v>
      </c>
      <c r="DC1703">
        <f>ROUND(ROUND(AT1703*AG1703,2),2)</f>
        <v>0</v>
      </c>
    </row>
    <row r="1704" spans="1:107">
      <c r="A1704">
        <f>ROW(Source!A1565)</f>
        <v>1565</v>
      </c>
      <c r="B1704">
        <v>33304960</v>
      </c>
      <c r="C1704">
        <v>33361929</v>
      </c>
      <c r="D1704">
        <v>31238438</v>
      </c>
      <c r="E1704">
        <v>1</v>
      </c>
      <c r="F1704">
        <v>1</v>
      </c>
      <c r="G1704">
        <v>1</v>
      </c>
      <c r="H1704">
        <v>3</v>
      </c>
      <c r="I1704" t="s">
        <v>892</v>
      </c>
      <c r="J1704" t="s">
        <v>893</v>
      </c>
      <c r="K1704" t="s">
        <v>894</v>
      </c>
      <c r="L1704">
        <v>1301</v>
      </c>
      <c r="N1704">
        <v>1003</v>
      </c>
      <c r="O1704" t="s">
        <v>275</v>
      </c>
      <c r="P1704" t="s">
        <v>275</v>
      </c>
      <c r="Q1704">
        <v>1</v>
      </c>
      <c r="W1704">
        <v>0</v>
      </c>
      <c r="X1704">
        <v>2069285701</v>
      </c>
      <c r="Y1704">
        <v>0.39</v>
      </c>
      <c r="AA1704">
        <v>15.33</v>
      </c>
      <c r="AB1704">
        <v>0</v>
      </c>
      <c r="AC1704">
        <v>0</v>
      </c>
      <c r="AD1704">
        <v>0</v>
      </c>
      <c r="AE1704">
        <v>15.33</v>
      </c>
      <c r="AF1704">
        <v>0</v>
      </c>
      <c r="AG1704">
        <v>0</v>
      </c>
      <c r="AH1704">
        <v>0</v>
      </c>
      <c r="AI1704">
        <v>1</v>
      </c>
      <c r="AJ1704">
        <v>1</v>
      </c>
      <c r="AK1704">
        <v>1</v>
      </c>
      <c r="AL1704">
        <v>1</v>
      </c>
      <c r="AN1704">
        <v>0</v>
      </c>
      <c r="AO1704">
        <v>1</v>
      </c>
      <c r="AP1704">
        <v>0</v>
      </c>
      <c r="AQ1704">
        <v>0</v>
      </c>
      <c r="AR1704">
        <v>0</v>
      </c>
      <c r="AS1704" t="s">
        <v>3</v>
      </c>
      <c r="AT1704">
        <v>0.39</v>
      </c>
      <c r="AU1704" t="s">
        <v>3</v>
      </c>
      <c r="AV1704">
        <v>0</v>
      </c>
      <c r="AW1704">
        <v>2</v>
      </c>
      <c r="AX1704">
        <v>33361948</v>
      </c>
      <c r="AY1704">
        <v>1</v>
      </c>
      <c r="AZ1704">
        <v>0</v>
      </c>
      <c r="BA1704">
        <v>2140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CX1704">
        <f>Y1704*Source!I1565</f>
        <v>1.17</v>
      </c>
      <c r="CY1704">
        <f>AA1704</f>
        <v>15.33</v>
      </c>
      <c r="CZ1704">
        <f>AE1704</f>
        <v>15.33</v>
      </c>
      <c r="DA1704">
        <f>AI1704</f>
        <v>1</v>
      </c>
      <c r="DB1704">
        <f>ROUND(ROUND(AT1704*CZ1704,2),2)</f>
        <v>5.98</v>
      </c>
      <c r="DC1704">
        <f>ROUND(ROUND(AT1704*AG1704,2),2)</f>
        <v>0</v>
      </c>
    </row>
    <row r="1705" spans="1:107">
      <c r="A1705">
        <f>ROW(Source!A1572)</f>
        <v>1572</v>
      </c>
      <c r="B1705">
        <v>33304975</v>
      </c>
      <c r="C1705">
        <v>33361953</v>
      </c>
      <c r="D1705">
        <v>31172059</v>
      </c>
      <c r="E1705">
        <v>1</v>
      </c>
      <c r="F1705">
        <v>1</v>
      </c>
      <c r="G1705">
        <v>1</v>
      </c>
      <c r="H1705">
        <v>1</v>
      </c>
      <c r="I1705" t="s">
        <v>895</v>
      </c>
      <c r="J1705" t="s">
        <v>3</v>
      </c>
      <c r="K1705" t="s">
        <v>896</v>
      </c>
      <c r="L1705">
        <v>1191</v>
      </c>
      <c r="N1705">
        <v>1013</v>
      </c>
      <c r="O1705" t="s">
        <v>831</v>
      </c>
      <c r="P1705" t="s">
        <v>831</v>
      </c>
      <c r="Q1705">
        <v>1</v>
      </c>
      <c r="W1705">
        <v>0</v>
      </c>
      <c r="X1705">
        <v>1010519658</v>
      </c>
      <c r="Y1705">
        <v>44.132399999999997</v>
      </c>
      <c r="AA1705">
        <v>0</v>
      </c>
      <c r="AB1705">
        <v>0</v>
      </c>
      <c r="AC1705">
        <v>0</v>
      </c>
      <c r="AD1705">
        <v>8.64</v>
      </c>
      <c r="AE1705">
        <v>0</v>
      </c>
      <c r="AF1705">
        <v>0</v>
      </c>
      <c r="AG1705">
        <v>0</v>
      </c>
      <c r="AH1705">
        <v>8.64</v>
      </c>
      <c r="AI1705">
        <v>1</v>
      </c>
      <c r="AJ1705">
        <v>1</v>
      </c>
      <c r="AK1705">
        <v>1</v>
      </c>
      <c r="AL1705">
        <v>1</v>
      </c>
      <c r="AN1705">
        <v>0</v>
      </c>
      <c r="AO1705">
        <v>1</v>
      </c>
      <c r="AP1705">
        <v>1</v>
      </c>
      <c r="AQ1705">
        <v>0</v>
      </c>
      <c r="AR1705">
        <v>0</v>
      </c>
      <c r="AS1705" t="s">
        <v>3</v>
      </c>
      <c r="AT1705">
        <v>31.98</v>
      </c>
      <c r="AU1705" t="s">
        <v>22</v>
      </c>
      <c r="AV1705">
        <v>1</v>
      </c>
      <c r="AW1705">
        <v>2</v>
      </c>
      <c r="AX1705">
        <v>33361963</v>
      </c>
      <c r="AY1705">
        <v>1</v>
      </c>
      <c r="AZ1705">
        <v>0</v>
      </c>
      <c r="BA1705">
        <v>2141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CX1705">
        <f>Y1705*Source!I1572</f>
        <v>2.6479439999999999</v>
      </c>
      <c r="CY1705">
        <f>AD1705</f>
        <v>8.64</v>
      </c>
      <c r="CZ1705">
        <f>AH1705</f>
        <v>8.64</v>
      </c>
      <c r="DA1705">
        <f>AL1705</f>
        <v>1</v>
      </c>
      <c r="DB1705">
        <f>ROUND(((ROUND(AT1705*CZ1705,2)*1.2)*1.15),2)</f>
        <v>381.31</v>
      </c>
      <c r="DC1705">
        <f>ROUND(((ROUND(AT1705*AG1705,2)*1.2)*1.15),2)</f>
        <v>0</v>
      </c>
    </row>
    <row r="1706" spans="1:107">
      <c r="A1706">
        <f>ROW(Source!A1572)</f>
        <v>1572</v>
      </c>
      <c r="B1706">
        <v>33304975</v>
      </c>
      <c r="C1706">
        <v>33361953</v>
      </c>
      <c r="D1706">
        <v>31172011</v>
      </c>
      <c r="E1706">
        <v>1</v>
      </c>
      <c r="F1706">
        <v>1</v>
      </c>
      <c r="G1706">
        <v>1</v>
      </c>
      <c r="H1706">
        <v>1</v>
      </c>
      <c r="I1706" t="s">
        <v>832</v>
      </c>
      <c r="J1706" t="s">
        <v>3</v>
      </c>
      <c r="K1706" t="s">
        <v>833</v>
      </c>
      <c r="L1706">
        <v>1191</v>
      </c>
      <c r="N1706">
        <v>1013</v>
      </c>
      <c r="O1706" t="s">
        <v>831</v>
      </c>
      <c r="P1706" t="s">
        <v>831</v>
      </c>
      <c r="Q1706">
        <v>1</v>
      </c>
      <c r="W1706">
        <v>0</v>
      </c>
      <c r="X1706">
        <v>-1417349443</v>
      </c>
      <c r="Y1706">
        <v>0.47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1</v>
      </c>
      <c r="AJ1706">
        <v>1</v>
      </c>
      <c r="AK1706">
        <v>1</v>
      </c>
      <c r="AL1706">
        <v>1</v>
      </c>
      <c r="AN1706">
        <v>0</v>
      </c>
      <c r="AO1706">
        <v>1</v>
      </c>
      <c r="AP1706">
        <v>0</v>
      </c>
      <c r="AQ1706">
        <v>0</v>
      </c>
      <c r="AR1706">
        <v>0</v>
      </c>
      <c r="AS1706" t="s">
        <v>3</v>
      </c>
      <c r="AT1706">
        <v>0.47</v>
      </c>
      <c r="AU1706" t="s">
        <v>3</v>
      </c>
      <c r="AV1706">
        <v>2</v>
      </c>
      <c r="AW1706">
        <v>2</v>
      </c>
      <c r="AX1706">
        <v>33361964</v>
      </c>
      <c r="AY1706">
        <v>1</v>
      </c>
      <c r="AZ1706">
        <v>2048</v>
      </c>
      <c r="BA1706">
        <v>2142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CX1706">
        <f>Y1706*Source!I1572</f>
        <v>2.8199999999999996E-2</v>
      </c>
      <c r="CY1706">
        <f>AD1706</f>
        <v>0</v>
      </c>
      <c r="CZ1706">
        <f>AH1706</f>
        <v>0</v>
      </c>
      <c r="DA1706">
        <f>AL1706</f>
        <v>1</v>
      </c>
      <c r="DB1706">
        <f>ROUND(ROUND(AT1706*CZ1706,2),2)</f>
        <v>0</v>
      </c>
      <c r="DC1706">
        <f>ROUND(ROUND(AT1706*AG1706,2),2)</f>
        <v>0</v>
      </c>
    </row>
    <row r="1707" spans="1:107">
      <c r="A1707">
        <f>ROW(Source!A1572)</f>
        <v>1572</v>
      </c>
      <c r="B1707">
        <v>33304975</v>
      </c>
      <c r="C1707">
        <v>33361953</v>
      </c>
      <c r="D1707">
        <v>31259116</v>
      </c>
      <c r="E1707">
        <v>1</v>
      </c>
      <c r="F1707">
        <v>1</v>
      </c>
      <c r="G1707">
        <v>1</v>
      </c>
      <c r="H1707">
        <v>2</v>
      </c>
      <c r="I1707" t="s">
        <v>897</v>
      </c>
      <c r="J1707" t="s">
        <v>898</v>
      </c>
      <c r="K1707" t="s">
        <v>899</v>
      </c>
      <c r="L1707">
        <v>1368</v>
      </c>
      <c r="N1707">
        <v>1011</v>
      </c>
      <c r="O1707" t="s">
        <v>837</v>
      </c>
      <c r="P1707" t="s">
        <v>837</v>
      </c>
      <c r="Q1707">
        <v>1</v>
      </c>
      <c r="W1707">
        <v>0</v>
      </c>
      <c r="X1707">
        <v>520357435</v>
      </c>
      <c r="Y1707">
        <v>0.34500000000000003</v>
      </c>
      <c r="AA1707">
        <v>0</v>
      </c>
      <c r="AB1707">
        <v>30</v>
      </c>
      <c r="AC1707">
        <v>0</v>
      </c>
      <c r="AD1707">
        <v>0</v>
      </c>
      <c r="AE1707">
        <v>0</v>
      </c>
      <c r="AF1707">
        <v>30</v>
      </c>
      <c r="AG1707">
        <v>0</v>
      </c>
      <c r="AH1707">
        <v>0</v>
      </c>
      <c r="AI1707">
        <v>1</v>
      </c>
      <c r="AJ1707">
        <v>1</v>
      </c>
      <c r="AK1707">
        <v>1</v>
      </c>
      <c r="AL1707">
        <v>1</v>
      </c>
      <c r="AN1707">
        <v>0</v>
      </c>
      <c r="AO1707">
        <v>1</v>
      </c>
      <c r="AP1707">
        <v>1</v>
      </c>
      <c r="AQ1707">
        <v>0</v>
      </c>
      <c r="AR1707">
        <v>0</v>
      </c>
      <c r="AS1707" t="s">
        <v>3</v>
      </c>
      <c r="AT1707">
        <v>0.23</v>
      </c>
      <c r="AU1707" t="s">
        <v>21</v>
      </c>
      <c r="AV1707">
        <v>0</v>
      </c>
      <c r="AW1707">
        <v>2</v>
      </c>
      <c r="AX1707">
        <v>33361965</v>
      </c>
      <c r="AY1707">
        <v>1</v>
      </c>
      <c r="AZ1707">
        <v>0</v>
      </c>
      <c r="BA1707">
        <v>2143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CX1707">
        <f>Y1707*Source!I1572</f>
        <v>2.07E-2</v>
      </c>
      <c r="CY1707">
        <f>AB1707</f>
        <v>30</v>
      </c>
      <c r="CZ1707">
        <f>AF1707</f>
        <v>30</v>
      </c>
      <c r="DA1707">
        <f>AJ1707</f>
        <v>1</v>
      </c>
      <c r="DB1707">
        <f>ROUND(((ROUND(AT1707*CZ1707,2)*1.2)*1.25),2)</f>
        <v>10.35</v>
      </c>
      <c r="DC1707">
        <f>ROUND(((ROUND(AT1707*AG1707,2)*1.2)*1.25),2)</f>
        <v>0</v>
      </c>
    </row>
    <row r="1708" spans="1:107">
      <c r="A1708">
        <f>ROW(Source!A1572)</f>
        <v>1572</v>
      </c>
      <c r="B1708">
        <v>33304975</v>
      </c>
      <c r="C1708">
        <v>33361953</v>
      </c>
      <c r="D1708">
        <v>31259879</v>
      </c>
      <c r="E1708">
        <v>1</v>
      </c>
      <c r="F1708">
        <v>1</v>
      </c>
      <c r="G1708">
        <v>1</v>
      </c>
      <c r="H1708">
        <v>2</v>
      </c>
      <c r="I1708" t="s">
        <v>841</v>
      </c>
      <c r="J1708" t="s">
        <v>842</v>
      </c>
      <c r="K1708" t="s">
        <v>843</v>
      </c>
      <c r="L1708">
        <v>1368</v>
      </c>
      <c r="N1708">
        <v>1011</v>
      </c>
      <c r="O1708" t="s">
        <v>837</v>
      </c>
      <c r="P1708" t="s">
        <v>837</v>
      </c>
      <c r="Q1708">
        <v>1</v>
      </c>
      <c r="W1708">
        <v>0</v>
      </c>
      <c r="X1708">
        <v>1372534845</v>
      </c>
      <c r="Y1708">
        <v>0.70499999999999996</v>
      </c>
      <c r="AA1708">
        <v>0</v>
      </c>
      <c r="AB1708">
        <v>65.709999999999994</v>
      </c>
      <c r="AC1708">
        <v>11.6</v>
      </c>
      <c r="AD1708">
        <v>0</v>
      </c>
      <c r="AE1708">
        <v>0</v>
      </c>
      <c r="AF1708">
        <v>65.709999999999994</v>
      </c>
      <c r="AG1708">
        <v>11.6</v>
      </c>
      <c r="AH1708">
        <v>0</v>
      </c>
      <c r="AI1708">
        <v>1</v>
      </c>
      <c r="AJ1708">
        <v>1</v>
      </c>
      <c r="AK1708">
        <v>1</v>
      </c>
      <c r="AL1708">
        <v>1</v>
      </c>
      <c r="AN1708">
        <v>0</v>
      </c>
      <c r="AO1708">
        <v>1</v>
      </c>
      <c r="AP1708">
        <v>1</v>
      </c>
      <c r="AQ1708">
        <v>0</v>
      </c>
      <c r="AR1708">
        <v>0</v>
      </c>
      <c r="AS1708" t="s">
        <v>3</v>
      </c>
      <c r="AT1708">
        <v>0.47</v>
      </c>
      <c r="AU1708" t="s">
        <v>21</v>
      </c>
      <c r="AV1708">
        <v>0</v>
      </c>
      <c r="AW1708">
        <v>2</v>
      </c>
      <c r="AX1708">
        <v>33361966</v>
      </c>
      <c r="AY1708">
        <v>1</v>
      </c>
      <c r="AZ1708">
        <v>0</v>
      </c>
      <c r="BA1708">
        <v>2144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CX1708">
        <f>Y1708*Source!I1572</f>
        <v>4.2299999999999997E-2</v>
      </c>
      <c r="CY1708">
        <f>AB1708</f>
        <v>65.709999999999994</v>
      </c>
      <c r="CZ1708">
        <f>AF1708</f>
        <v>65.709999999999994</v>
      </c>
      <c r="DA1708">
        <f>AJ1708</f>
        <v>1</v>
      </c>
      <c r="DB1708">
        <f>ROUND(((ROUND(AT1708*CZ1708,2)*1.2)*1.25),2)</f>
        <v>46.32</v>
      </c>
      <c r="DC1708">
        <f>ROUND(((ROUND(AT1708*AG1708,2)*1.2)*1.25),2)</f>
        <v>8.18</v>
      </c>
    </row>
    <row r="1709" spans="1:107">
      <c r="A1709">
        <f>ROW(Source!A1572)</f>
        <v>1572</v>
      </c>
      <c r="B1709">
        <v>33304975</v>
      </c>
      <c r="C1709">
        <v>33361953</v>
      </c>
      <c r="D1709">
        <v>31260961</v>
      </c>
      <c r="E1709">
        <v>1</v>
      </c>
      <c r="F1709">
        <v>1</v>
      </c>
      <c r="G1709">
        <v>1</v>
      </c>
      <c r="H1709">
        <v>2</v>
      </c>
      <c r="I1709" t="s">
        <v>900</v>
      </c>
      <c r="J1709" t="s">
        <v>901</v>
      </c>
      <c r="K1709" t="s">
        <v>902</v>
      </c>
      <c r="L1709">
        <v>1368</v>
      </c>
      <c r="N1709">
        <v>1011</v>
      </c>
      <c r="O1709" t="s">
        <v>837</v>
      </c>
      <c r="P1709" t="s">
        <v>837</v>
      </c>
      <c r="Q1709">
        <v>1</v>
      </c>
      <c r="W1709">
        <v>0</v>
      </c>
      <c r="X1709">
        <v>1581354540</v>
      </c>
      <c r="Y1709">
        <v>1.8900000000000001</v>
      </c>
      <c r="AA1709">
        <v>0</v>
      </c>
      <c r="AB1709">
        <v>2.16</v>
      </c>
      <c r="AC1709">
        <v>0</v>
      </c>
      <c r="AD1709">
        <v>0</v>
      </c>
      <c r="AE1709">
        <v>0</v>
      </c>
      <c r="AF1709">
        <v>2.16</v>
      </c>
      <c r="AG1709">
        <v>0</v>
      </c>
      <c r="AH1709">
        <v>0</v>
      </c>
      <c r="AI1709">
        <v>1</v>
      </c>
      <c r="AJ1709">
        <v>1</v>
      </c>
      <c r="AK1709">
        <v>1</v>
      </c>
      <c r="AL1709">
        <v>1</v>
      </c>
      <c r="AN1709">
        <v>0</v>
      </c>
      <c r="AO1709">
        <v>1</v>
      </c>
      <c r="AP1709">
        <v>1</v>
      </c>
      <c r="AQ1709">
        <v>0</v>
      </c>
      <c r="AR1709">
        <v>0</v>
      </c>
      <c r="AS1709" t="s">
        <v>3</v>
      </c>
      <c r="AT1709">
        <v>1.26</v>
      </c>
      <c r="AU1709" t="s">
        <v>21</v>
      </c>
      <c r="AV1709">
        <v>0</v>
      </c>
      <c r="AW1709">
        <v>2</v>
      </c>
      <c r="AX1709">
        <v>33361967</v>
      </c>
      <c r="AY1709">
        <v>1</v>
      </c>
      <c r="AZ1709">
        <v>0</v>
      </c>
      <c r="BA1709">
        <v>2145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CX1709">
        <f>Y1709*Source!I1572</f>
        <v>0.1134</v>
      </c>
      <c r="CY1709">
        <f>AB1709</f>
        <v>2.16</v>
      </c>
      <c r="CZ1709">
        <f>AF1709</f>
        <v>2.16</v>
      </c>
      <c r="DA1709">
        <f>AJ1709</f>
        <v>1</v>
      </c>
      <c r="DB1709">
        <f>ROUND(((ROUND(AT1709*CZ1709,2)*1.2)*1.25),2)</f>
        <v>4.08</v>
      </c>
      <c r="DC1709">
        <f>ROUND(((ROUND(AT1709*AG1709,2)*1.2)*1.25),2)</f>
        <v>0</v>
      </c>
    </row>
    <row r="1710" spans="1:107">
      <c r="A1710">
        <f>ROW(Source!A1572)</f>
        <v>1572</v>
      </c>
      <c r="B1710">
        <v>33304975</v>
      </c>
      <c r="C1710">
        <v>33361953</v>
      </c>
      <c r="D1710">
        <v>31176145</v>
      </c>
      <c r="E1710">
        <v>1</v>
      </c>
      <c r="F1710">
        <v>1</v>
      </c>
      <c r="G1710">
        <v>1</v>
      </c>
      <c r="H1710">
        <v>3</v>
      </c>
      <c r="I1710" t="s">
        <v>903</v>
      </c>
      <c r="J1710" t="s">
        <v>904</v>
      </c>
      <c r="K1710" t="s">
        <v>905</v>
      </c>
      <c r="L1710">
        <v>1348</v>
      </c>
      <c r="N1710">
        <v>1009</v>
      </c>
      <c r="O1710" t="s">
        <v>32</v>
      </c>
      <c r="P1710" t="s">
        <v>32</v>
      </c>
      <c r="Q1710">
        <v>1000</v>
      </c>
      <c r="W1710">
        <v>0</v>
      </c>
      <c r="X1710">
        <v>1554699552</v>
      </c>
      <c r="Y1710">
        <v>1.26E-2</v>
      </c>
      <c r="AA1710">
        <v>1412.5</v>
      </c>
      <c r="AB1710">
        <v>0</v>
      </c>
      <c r="AC1710">
        <v>0</v>
      </c>
      <c r="AD1710">
        <v>0</v>
      </c>
      <c r="AE1710">
        <v>1412.5</v>
      </c>
      <c r="AF1710">
        <v>0</v>
      </c>
      <c r="AG1710">
        <v>0</v>
      </c>
      <c r="AH1710">
        <v>0</v>
      </c>
      <c r="AI1710">
        <v>1</v>
      </c>
      <c r="AJ1710">
        <v>1</v>
      </c>
      <c r="AK1710">
        <v>1</v>
      </c>
      <c r="AL1710">
        <v>1</v>
      </c>
      <c r="AN1710">
        <v>0</v>
      </c>
      <c r="AO1710">
        <v>1</v>
      </c>
      <c r="AP1710">
        <v>0</v>
      </c>
      <c r="AQ1710">
        <v>0</v>
      </c>
      <c r="AR1710">
        <v>0</v>
      </c>
      <c r="AS1710" t="s">
        <v>3</v>
      </c>
      <c r="AT1710">
        <v>1.26E-2</v>
      </c>
      <c r="AU1710" t="s">
        <v>3</v>
      </c>
      <c r="AV1710">
        <v>0</v>
      </c>
      <c r="AW1710">
        <v>2</v>
      </c>
      <c r="AX1710">
        <v>33361968</v>
      </c>
      <c r="AY1710">
        <v>1</v>
      </c>
      <c r="AZ1710">
        <v>0</v>
      </c>
      <c r="BA1710">
        <v>2146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CX1710">
        <f>Y1710*Source!I1572</f>
        <v>7.5599999999999994E-4</v>
      </c>
      <c r="CY1710">
        <f>AA1710</f>
        <v>1412.5</v>
      </c>
      <c r="CZ1710">
        <f>AE1710</f>
        <v>1412.5</v>
      </c>
      <c r="DA1710">
        <f>AI1710</f>
        <v>1</v>
      </c>
      <c r="DB1710">
        <f>ROUND(ROUND(AT1710*CZ1710,2),2)</f>
        <v>17.8</v>
      </c>
      <c r="DC1710">
        <f>ROUND(ROUND(AT1710*AG1710,2),2)</f>
        <v>0</v>
      </c>
    </row>
    <row r="1711" spans="1:107">
      <c r="A1711">
        <f>ROW(Source!A1572)</f>
        <v>1572</v>
      </c>
      <c r="B1711">
        <v>33304975</v>
      </c>
      <c r="C1711">
        <v>33361953</v>
      </c>
      <c r="D1711">
        <v>31176252</v>
      </c>
      <c r="E1711">
        <v>1</v>
      </c>
      <c r="F1711">
        <v>1</v>
      </c>
      <c r="G1711">
        <v>1</v>
      </c>
      <c r="H1711">
        <v>3</v>
      </c>
      <c r="I1711" t="s">
        <v>906</v>
      </c>
      <c r="J1711" t="s">
        <v>907</v>
      </c>
      <c r="K1711" t="s">
        <v>908</v>
      </c>
      <c r="L1711">
        <v>1348</v>
      </c>
      <c r="N1711">
        <v>1009</v>
      </c>
      <c r="O1711" t="s">
        <v>32</v>
      </c>
      <c r="P1711" t="s">
        <v>32</v>
      </c>
      <c r="Q1711">
        <v>1000</v>
      </c>
      <c r="W1711">
        <v>0</v>
      </c>
      <c r="X1711">
        <v>136000979</v>
      </c>
      <c r="Y1711">
        <v>0.03</v>
      </c>
      <c r="AA1711">
        <v>3960</v>
      </c>
      <c r="AB1711">
        <v>0</v>
      </c>
      <c r="AC1711">
        <v>0</v>
      </c>
      <c r="AD1711">
        <v>0</v>
      </c>
      <c r="AE1711">
        <v>3960</v>
      </c>
      <c r="AF1711">
        <v>0</v>
      </c>
      <c r="AG1711">
        <v>0</v>
      </c>
      <c r="AH1711">
        <v>0</v>
      </c>
      <c r="AI1711">
        <v>1</v>
      </c>
      <c r="AJ1711">
        <v>1</v>
      </c>
      <c r="AK1711">
        <v>1</v>
      </c>
      <c r="AL1711">
        <v>1</v>
      </c>
      <c r="AN1711">
        <v>0</v>
      </c>
      <c r="AO1711">
        <v>1</v>
      </c>
      <c r="AP1711">
        <v>0</v>
      </c>
      <c r="AQ1711">
        <v>0</v>
      </c>
      <c r="AR1711">
        <v>0</v>
      </c>
      <c r="AS1711" t="s">
        <v>3</v>
      </c>
      <c r="AT1711">
        <v>0.03</v>
      </c>
      <c r="AU1711" t="s">
        <v>3</v>
      </c>
      <c r="AV1711">
        <v>0</v>
      </c>
      <c r="AW1711">
        <v>2</v>
      </c>
      <c r="AX1711">
        <v>33361969</v>
      </c>
      <c r="AY1711">
        <v>1</v>
      </c>
      <c r="AZ1711">
        <v>0</v>
      </c>
      <c r="BA1711">
        <v>2147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CX1711">
        <f>Y1711*Source!I1572</f>
        <v>1.8E-3</v>
      </c>
      <c r="CY1711">
        <f>AA1711</f>
        <v>3960</v>
      </c>
      <c r="CZ1711">
        <f>AE1711</f>
        <v>3960</v>
      </c>
      <c r="DA1711">
        <f>AI1711</f>
        <v>1</v>
      </c>
      <c r="DB1711">
        <f>ROUND(ROUND(AT1711*CZ1711,2),2)</f>
        <v>118.8</v>
      </c>
      <c r="DC1711">
        <f>ROUND(ROUND(AT1711*AG1711,2),2)</f>
        <v>0</v>
      </c>
    </row>
    <row r="1712" spans="1:107">
      <c r="A1712">
        <f>ROW(Source!A1572)</f>
        <v>1572</v>
      </c>
      <c r="B1712">
        <v>33304975</v>
      </c>
      <c r="C1712">
        <v>33361953</v>
      </c>
      <c r="D1712">
        <v>31201861</v>
      </c>
      <c r="E1712">
        <v>1</v>
      </c>
      <c r="F1712">
        <v>1</v>
      </c>
      <c r="G1712">
        <v>1</v>
      </c>
      <c r="H1712">
        <v>3</v>
      </c>
      <c r="I1712" t="s">
        <v>909</v>
      </c>
      <c r="J1712" t="s">
        <v>910</v>
      </c>
      <c r="K1712" t="s">
        <v>911</v>
      </c>
      <c r="L1712">
        <v>1348</v>
      </c>
      <c r="N1712">
        <v>1009</v>
      </c>
      <c r="O1712" t="s">
        <v>32</v>
      </c>
      <c r="P1712" t="s">
        <v>32</v>
      </c>
      <c r="Q1712">
        <v>1000</v>
      </c>
      <c r="W1712">
        <v>0</v>
      </c>
      <c r="X1712">
        <v>532254978</v>
      </c>
      <c r="Y1712">
        <v>4.7300000000000002E-2</v>
      </c>
      <c r="AA1712">
        <v>7590</v>
      </c>
      <c r="AB1712">
        <v>0</v>
      </c>
      <c r="AC1712">
        <v>0</v>
      </c>
      <c r="AD1712">
        <v>0</v>
      </c>
      <c r="AE1712">
        <v>7590</v>
      </c>
      <c r="AF1712">
        <v>0</v>
      </c>
      <c r="AG1712">
        <v>0</v>
      </c>
      <c r="AH1712">
        <v>0</v>
      </c>
      <c r="AI1712">
        <v>1</v>
      </c>
      <c r="AJ1712">
        <v>1</v>
      </c>
      <c r="AK1712">
        <v>1</v>
      </c>
      <c r="AL1712">
        <v>1</v>
      </c>
      <c r="AN1712">
        <v>0</v>
      </c>
      <c r="AO1712">
        <v>1</v>
      </c>
      <c r="AP1712">
        <v>0</v>
      </c>
      <c r="AQ1712">
        <v>0</v>
      </c>
      <c r="AR1712">
        <v>0</v>
      </c>
      <c r="AS1712" t="s">
        <v>3</v>
      </c>
      <c r="AT1712">
        <v>4.7300000000000002E-2</v>
      </c>
      <c r="AU1712" t="s">
        <v>3</v>
      </c>
      <c r="AV1712">
        <v>0</v>
      </c>
      <c r="AW1712">
        <v>2</v>
      </c>
      <c r="AX1712">
        <v>33361970</v>
      </c>
      <c r="AY1712">
        <v>1</v>
      </c>
      <c r="AZ1712">
        <v>0</v>
      </c>
      <c r="BA1712">
        <v>2148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CX1712">
        <f>Y1712*Source!I1572</f>
        <v>2.8379999999999998E-3</v>
      </c>
      <c r="CY1712">
        <f>AA1712</f>
        <v>7590</v>
      </c>
      <c r="CZ1712">
        <f>AE1712</f>
        <v>7590</v>
      </c>
      <c r="DA1712">
        <f>AI1712</f>
        <v>1</v>
      </c>
      <c r="DB1712">
        <f>ROUND(ROUND(AT1712*CZ1712,2),2)</f>
        <v>359.01</v>
      </c>
      <c r="DC1712">
        <f>ROUND(ROUND(AT1712*AG1712,2),2)</f>
        <v>0</v>
      </c>
    </row>
    <row r="1713" spans="1:107">
      <c r="A1713">
        <f>ROW(Source!A1572)</f>
        <v>1572</v>
      </c>
      <c r="B1713">
        <v>33304975</v>
      </c>
      <c r="C1713">
        <v>33361953</v>
      </c>
      <c r="D1713">
        <v>31214657</v>
      </c>
      <c r="E1713">
        <v>1</v>
      </c>
      <c r="F1713">
        <v>1</v>
      </c>
      <c r="G1713">
        <v>1</v>
      </c>
      <c r="H1713">
        <v>3</v>
      </c>
      <c r="I1713" t="s">
        <v>912</v>
      </c>
      <c r="J1713" t="s">
        <v>913</v>
      </c>
      <c r="K1713" t="s">
        <v>914</v>
      </c>
      <c r="L1713">
        <v>1348</v>
      </c>
      <c r="N1713">
        <v>1009</v>
      </c>
      <c r="O1713" t="s">
        <v>32</v>
      </c>
      <c r="P1713" t="s">
        <v>32</v>
      </c>
      <c r="Q1713">
        <v>1000</v>
      </c>
      <c r="W1713">
        <v>0</v>
      </c>
      <c r="X1713">
        <v>654489916</v>
      </c>
      <c r="Y1713">
        <v>1.2600000000000001E-3</v>
      </c>
      <c r="AA1713">
        <v>9550.01</v>
      </c>
      <c r="AB1713">
        <v>0</v>
      </c>
      <c r="AC1713">
        <v>0</v>
      </c>
      <c r="AD1713">
        <v>0</v>
      </c>
      <c r="AE1713">
        <v>9550.01</v>
      </c>
      <c r="AF1713">
        <v>0</v>
      </c>
      <c r="AG1713">
        <v>0</v>
      </c>
      <c r="AH1713">
        <v>0</v>
      </c>
      <c r="AI1713">
        <v>1</v>
      </c>
      <c r="AJ1713">
        <v>1</v>
      </c>
      <c r="AK1713">
        <v>1</v>
      </c>
      <c r="AL1713">
        <v>1</v>
      </c>
      <c r="AN1713">
        <v>0</v>
      </c>
      <c r="AO1713">
        <v>1</v>
      </c>
      <c r="AP1713">
        <v>0</v>
      </c>
      <c r="AQ1713">
        <v>0</v>
      </c>
      <c r="AR1713">
        <v>0</v>
      </c>
      <c r="AS1713" t="s">
        <v>3</v>
      </c>
      <c r="AT1713">
        <v>1.2600000000000001E-3</v>
      </c>
      <c r="AU1713" t="s">
        <v>3</v>
      </c>
      <c r="AV1713">
        <v>0</v>
      </c>
      <c r="AW1713">
        <v>2</v>
      </c>
      <c r="AX1713">
        <v>33361972</v>
      </c>
      <c r="AY1713">
        <v>1</v>
      </c>
      <c r="AZ1713">
        <v>0</v>
      </c>
      <c r="BA1713">
        <v>2150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CX1713">
        <f>Y1713*Source!I1572</f>
        <v>7.5599999999999994E-5</v>
      </c>
      <c r="CY1713">
        <f>AA1713</f>
        <v>9550.01</v>
      </c>
      <c r="CZ1713">
        <f>AE1713</f>
        <v>9550.01</v>
      </c>
      <c r="DA1713">
        <f>AI1713</f>
        <v>1</v>
      </c>
      <c r="DB1713">
        <f>ROUND(ROUND(AT1713*CZ1713,2),2)</f>
        <v>12.03</v>
      </c>
      <c r="DC1713">
        <f>ROUND(ROUND(AT1713*AG1713,2),2)</f>
        <v>0</v>
      </c>
    </row>
    <row r="1714" spans="1:107">
      <c r="A1714">
        <f>ROW(Source!A1573)</f>
        <v>1573</v>
      </c>
      <c r="B1714">
        <v>33304960</v>
      </c>
      <c r="C1714">
        <v>33361953</v>
      </c>
      <c r="D1714">
        <v>31172059</v>
      </c>
      <c r="E1714">
        <v>1</v>
      </c>
      <c r="F1714">
        <v>1</v>
      </c>
      <c r="G1714">
        <v>1</v>
      </c>
      <c r="H1714">
        <v>1</v>
      </c>
      <c r="I1714" t="s">
        <v>895</v>
      </c>
      <c r="J1714" t="s">
        <v>3</v>
      </c>
      <c r="K1714" t="s">
        <v>896</v>
      </c>
      <c r="L1714">
        <v>1191</v>
      </c>
      <c r="N1714">
        <v>1013</v>
      </c>
      <c r="O1714" t="s">
        <v>831</v>
      </c>
      <c r="P1714" t="s">
        <v>831</v>
      </c>
      <c r="Q1714">
        <v>1</v>
      </c>
      <c r="W1714">
        <v>0</v>
      </c>
      <c r="X1714">
        <v>1010519658</v>
      </c>
      <c r="Y1714">
        <v>44.132399999999997</v>
      </c>
      <c r="AA1714">
        <v>0</v>
      </c>
      <c r="AB1714">
        <v>0</v>
      </c>
      <c r="AC1714">
        <v>0</v>
      </c>
      <c r="AD1714">
        <v>8.64</v>
      </c>
      <c r="AE1714">
        <v>0</v>
      </c>
      <c r="AF1714">
        <v>0</v>
      </c>
      <c r="AG1714">
        <v>0</v>
      </c>
      <c r="AH1714">
        <v>8.64</v>
      </c>
      <c r="AI1714">
        <v>1</v>
      </c>
      <c r="AJ1714">
        <v>1</v>
      </c>
      <c r="AK1714">
        <v>1</v>
      </c>
      <c r="AL1714">
        <v>1</v>
      </c>
      <c r="AN1714">
        <v>0</v>
      </c>
      <c r="AO1714">
        <v>1</v>
      </c>
      <c r="AP1714">
        <v>1</v>
      </c>
      <c r="AQ1714">
        <v>0</v>
      </c>
      <c r="AR1714">
        <v>0</v>
      </c>
      <c r="AS1714" t="s">
        <v>3</v>
      </c>
      <c r="AT1714">
        <v>31.98</v>
      </c>
      <c r="AU1714" t="s">
        <v>22</v>
      </c>
      <c r="AV1714">
        <v>1</v>
      </c>
      <c r="AW1714">
        <v>2</v>
      </c>
      <c r="AX1714">
        <v>33361963</v>
      </c>
      <c r="AY1714">
        <v>1</v>
      </c>
      <c r="AZ1714">
        <v>0</v>
      </c>
      <c r="BA1714">
        <v>2151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CX1714">
        <f>Y1714*Source!I1573</f>
        <v>2.6479439999999999</v>
      </c>
      <c r="CY1714">
        <f>AD1714</f>
        <v>8.64</v>
      </c>
      <c r="CZ1714">
        <f>AH1714</f>
        <v>8.64</v>
      </c>
      <c r="DA1714">
        <f>AL1714</f>
        <v>1</v>
      </c>
      <c r="DB1714">
        <f>ROUND(((ROUND(AT1714*CZ1714,2)*1.2)*1.15),2)</f>
        <v>381.31</v>
      </c>
      <c r="DC1714">
        <f>ROUND(((ROUND(AT1714*AG1714,2)*1.2)*1.15),2)</f>
        <v>0</v>
      </c>
    </row>
    <row r="1715" spans="1:107">
      <c r="A1715">
        <f>ROW(Source!A1573)</f>
        <v>1573</v>
      </c>
      <c r="B1715">
        <v>33304960</v>
      </c>
      <c r="C1715">
        <v>33361953</v>
      </c>
      <c r="D1715">
        <v>31172011</v>
      </c>
      <c r="E1715">
        <v>1</v>
      </c>
      <c r="F1715">
        <v>1</v>
      </c>
      <c r="G1715">
        <v>1</v>
      </c>
      <c r="H1715">
        <v>1</v>
      </c>
      <c r="I1715" t="s">
        <v>832</v>
      </c>
      <c r="J1715" t="s">
        <v>3</v>
      </c>
      <c r="K1715" t="s">
        <v>833</v>
      </c>
      <c r="L1715">
        <v>1191</v>
      </c>
      <c r="N1715">
        <v>1013</v>
      </c>
      <c r="O1715" t="s">
        <v>831</v>
      </c>
      <c r="P1715" t="s">
        <v>831</v>
      </c>
      <c r="Q1715">
        <v>1</v>
      </c>
      <c r="W1715">
        <v>0</v>
      </c>
      <c r="X1715">
        <v>-1417349443</v>
      </c>
      <c r="Y1715">
        <v>0.47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1</v>
      </c>
      <c r="AJ1715">
        <v>1</v>
      </c>
      <c r="AK1715">
        <v>1</v>
      </c>
      <c r="AL1715">
        <v>1</v>
      </c>
      <c r="AN1715">
        <v>0</v>
      </c>
      <c r="AO1715">
        <v>1</v>
      </c>
      <c r="AP1715">
        <v>0</v>
      </c>
      <c r="AQ1715">
        <v>0</v>
      </c>
      <c r="AR1715">
        <v>0</v>
      </c>
      <c r="AS1715" t="s">
        <v>3</v>
      </c>
      <c r="AT1715">
        <v>0.47</v>
      </c>
      <c r="AU1715" t="s">
        <v>3</v>
      </c>
      <c r="AV1715">
        <v>2</v>
      </c>
      <c r="AW1715">
        <v>2</v>
      </c>
      <c r="AX1715">
        <v>33361964</v>
      </c>
      <c r="AY1715">
        <v>1</v>
      </c>
      <c r="AZ1715">
        <v>2048</v>
      </c>
      <c r="BA1715">
        <v>2152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CX1715">
        <f>Y1715*Source!I1573</f>
        <v>2.8199999999999996E-2</v>
      </c>
      <c r="CY1715">
        <f>AD1715</f>
        <v>0</v>
      </c>
      <c r="CZ1715">
        <f>AH1715</f>
        <v>0</v>
      </c>
      <c r="DA1715">
        <f>AL1715</f>
        <v>1</v>
      </c>
      <c r="DB1715">
        <f>ROUND(ROUND(AT1715*CZ1715,2),2)</f>
        <v>0</v>
      </c>
      <c r="DC1715">
        <f>ROUND(ROUND(AT1715*AG1715,2),2)</f>
        <v>0</v>
      </c>
    </row>
    <row r="1716" spans="1:107">
      <c r="A1716">
        <f>ROW(Source!A1573)</f>
        <v>1573</v>
      </c>
      <c r="B1716">
        <v>33304960</v>
      </c>
      <c r="C1716">
        <v>33361953</v>
      </c>
      <c r="D1716">
        <v>31259116</v>
      </c>
      <c r="E1716">
        <v>1</v>
      </c>
      <c r="F1716">
        <v>1</v>
      </c>
      <c r="G1716">
        <v>1</v>
      </c>
      <c r="H1716">
        <v>2</v>
      </c>
      <c r="I1716" t="s">
        <v>897</v>
      </c>
      <c r="J1716" t="s">
        <v>898</v>
      </c>
      <c r="K1716" t="s">
        <v>899</v>
      </c>
      <c r="L1716">
        <v>1368</v>
      </c>
      <c r="N1716">
        <v>1011</v>
      </c>
      <c r="O1716" t="s">
        <v>837</v>
      </c>
      <c r="P1716" t="s">
        <v>837</v>
      </c>
      <c r="Q1716">
        <v>1</v>
      </c>
      <c r="W1716">
        <v>0</v>
      </c>
      <c r="X1716">
        <v>520357435</v>
      </c>
      <c r="Y1716">
        <v>0.34500000000000003</v>
      </c>
      <c r="AA1716">
        <v>0</v>
      </c>
      <c r="AB1716">
        <v>30</v>
      </c>
      <c r="AC1716">
        <v>0</v>
      </c>
      <c r="AD1716">
        <v>0</v>
      </c>
      <c r="AE1716">
        <v>0</v>
      </c>
      <c r="AF1716">
        <v>30</v>
      </c>
      <c r="AG1716">
        <v>0</v>
      </c>
      <c r="AH1716">
        <v>0</v>
      </c>
      <c r="AI1716">
        <v>1</v>
      </c>
      <c r="AJ1716">
        <v>1</v>
      </c>
      <c r="AK1716">
        <v>1</v>
      </c>
      <c r="AL1716">
        <v>1</v>
      </c>
      <c r="AN1716">
        <v>0</v>
      </c>
      <c r="AO1716">
        <v>1</v>
      </c>
      <c r="AP1716">
        <v>1</v>
      </c>
      <c r="AQ1716">
        <v>0</v>
      </c>
      <c r="AR1716">
        <v>0</v>
      </c>
      <c r="AS1716" t="s">
        <v>3</v>
      </c>
      <c r="AT1716">
        <v>0.23</v>
      </c>
      <c r="AU1716" t="s">
        <v>21</v>
      </c>
      <c r="AV1716">
        <v>0</v>
      </c>
      <c r="AW1716">
        <v>2</v>
      </c>
      <c r="AX1716">
        <v>33361965</v>
      </c>
      <c r="AY1716">
        <v>1</v>
      </c>
      <c r="AZ1716">
        <v>0</v>
      </c>
      <c r="BA1716">
        <v>2153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CX1716">
        <f>Y1716*Source!I1573</f>
        <v>2.07E-2</v>
      </c>
      <c r="CY1716">
        <f>AB1716</f>
        <v>30</v>
      </c>
      <c r="CZ1716">
        <f>AF1716</f>
        <v>30</v>
      </c>
      <c r="DA1716">
        <f>AJ1716</f>
        <v>1</v>
      </c>
      <c r="DB1716">
        <f>ROUND(((ROUND(AT1716*CZ1716,2)*1.2)*1.25),2)</f>
        <v>10.35</v>
      </c>
      <c r="DC1716">
        <f>ROUND(((ROUND(AT1716*AG1716,2)*1.2)*1.25),2)</f>
        <v>0</v>
      </c>
    </row>
    <row r="1717" spans="1:107">
      <c r="A1717">
        <f>ROW(Source!A1573)</f>
        <v>1573</v>
      </c>
      <c r="B1717">
        <v>33304960</v>
      </c>
      <c r="C1717">
        <v>33361953</v>
      </c>
      <c r="D1717">
        <v>31259879</v>
      </c>
      <c r="E1717">
        <v>1</v>
      </c>
      <c r="F1717">
        <v>1</v>
      </c>
      <c r="G1717">
        <v>1</v>
      </c>
      <c r="H1717">
        <v>2</v>
      </c>
      <c r="I1717" t="s">
        <v>841</v>
      </c>
      <c r="J1717" t="s">
        <v>842</v>
      </c>
      <c r="K1717" t="s">
        <v>843</v>
      </c>
      <c r="L1717">
        <v>1368</v>
      </c>
      <c r="N1717">
        <v>1011</v>
      </c>
      <c r="O1717" t="s">
        <v>837</v>
      </c>
      <c r="P1717" t="s">
        <v>837</v>
      </c>
      <c r="Q1717">
        <v>1</v>
      </c>
      <c r="W1717">
        <v>0</v>
      </c>
      <c r="X1717">
        <v>1372534845</v>
      </c>
      <c r="Y1717">
        <v>0.70499999999999996</v>
      </c>
      <c r="AA1717">
        <v>0</v>
      </c>
      <c r="AB1717">
        <v>65.709999999999994</v>
      </c>
      <c r="AC1717">
        <v>11.6</v>
      </c>
      <c r="AD1717">
        <v>0</v>
      </c>
      <c r="AE1717">
        <v>0</v>
      </c>
      <c r="AF1717">
        <v>65.709999999999994</v>
      </c>
      <c r="AG1717">
        <v>11.6</v>
      </c>
      <c r="AH1717">
        <v>0</v>
      </c>
      <c r="AI1717">
        <v>1</v>
      </c>
      <c r="AJ1717">
        <v>1</v>
      </c>
      <c r="AK1717">
        <v>1</v>
      </c>
      <c r="AL1717">
        <v>1</v>
      </c>
      <c r="AN1717">
        <v>0</v>
      </c>
      <c r="AO1717">
        <v>1</v>
      </c>
      <c r="AP1717">
        <v>1</v>
      </c>
      <c r="AQ1717">
        <v>0</v>
      </c>
      <c r="AR1717">
        <v>0</v>
      </c>
      <c r="AS1717" t="s">
        <v>3</v>
      </c>
      <c r="AT1717">
        <v>0.47</v>
      </c>
      <c r="AU1717" t="s">
        <v>21</v>
      </c>
      <c r="AV1717">
        <v>0</v>
      </c>
      <c r="AW1717">
        <v>2</v>
      </c>
      <c r="AX1717">
        <v>33361966</v>
      </c>
      <c r="AY1717">
        <v>1</v>
      </c>
      <c r="AZ1717">
        <v>0</v>
      </c>
      <c r="BA1717">
        <v>2154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CX1717">
        <f>Y1717*Source!I1573</f>
        <v>4.2299999999999997E-2</v>
      </c>
      <c r="CY1717">
        <f>AB1717</f>
        <v>65.709999999999994</v>
      </c>
      <c r="CZ1717">
        <f>AF1717</f>
        <v>65.709999999999994</v>
      </c>
      <c r="DA1717">
        <f>AJ1717</f>
        <v>1</v>
      </c>
      <c r="DB1717">
        <f>ROUND(((ROUND(AT1717*CZ1717,2)*1.2)*1.25),2)</f>
        <v>46.32</v>
      </c>
      <c r="DC1717">
        <f>ROUND(((ROUND(AT1717*AG1717,2)*1.2)*1.25),2)</f>
        <v>8.18</v>
      </c>
    </row>
    <row r="1718" spans="1:107">
      <c r="A1718">
        <f>ROW(Source!A1573)</f>
        <v>1573</v>
      </c>
      <c r="B1718">
        <v>33304960</v>
      </c>
      <c r="C1718">
        <v>33361953</v>
      </c>
      <c r="D1718">
        <v>31260961</v>
      </c>
      <c r="E1718">
        <v>1</v>
      </c>
      <c r="F1718">
        <v>1</v>
      </c>
      <c r="G1718">
        <v>1</v>
      </c>
      <c r="H1718">
        <v>2</v>
      </c>
      <c r="I1718" t="s">
        <v>900</v>
      </c>
      <c r="J1718" t="s">
        <v>901</v>
      </c>
      <c r="K1718" t="s">
        <v>902</v>
      </c>
      <c r="L1718">
        <v>1368</v>
      </c>
      <c r="N1718">
        <v>1011</v>
      </c>
      <c r="O1718" t="s">
        <v>837</v>
      </c>
      <c r="P1718" t="s">
        <v>837</v>
      </c>
      <c r="Q1718">
        <v>1</v>
      </c>
      <c r="W1718">
        <v>0</v>
      </c>
      <c r="X1718">
        <v>1581354540</v>
      </c>
      <c r="Y1718">
        <v>1.8900000000000001</v>
      </c>
      <c r="AA1718">
        <v>0</v>
      </c>
      <c r="AB1718">
        <v>2.16</v>
      </c>
      <c r="AC1718">
        <v>0</v>
      </c>
      <c r="AD1718">
        <v>0</v>
      </c>
      <c r="AE1718">
        <v>0</v>
      </c>
      <c r="AF1718">
        <v>2.16</v>
      </c>
      <c r="AG1718">
        <v>0</v>
      </c>
      <c r="AH1718">
        <v>0</v>
      </c>
      <c r="AI1718">
        <v>1</v>
      </c>
      <c r="AJ1718">
        <v>1</v>
      </c>
      <c r="AK1718">
        <v>1</v>
      </c>
      <c r="AL1718">
        <v>1</v>
      </c>
      <c r="AN1718">
        <v>0</v>
      </c>
      <c r="AO1718">
        <v>1</v>
      </c>
      <c r="AP1718">
        <v>1</v>
      </c>
      <c r="AQ1718">
        <v>0</v>
      </c>
      <c r="AR1718">
        <v>0</v>
      </c>
      <c r="AS1718" t="s">
        <v>3</v>
      </c>
      <c r="AT1718">
        <v>1.26</v>
      </c>
      <c r="AU1718" t="s">
        <v>21</v>
      </c>
      <c r="AV1718">
        <v>0</v>
      </c>
      <c r="AW1718">
        <v>2</v>
      </c>
      <c r="AX1718">
        <v>33361967</v>
      </c>
      <c r="AY1718">
        <v>1</v>
      </c>
      <c r="AZ1718">
        <v>0</v>
      </c>
      <c r="BA1718">
        <v>2155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CX1718">
        <f>Y1718*Source!I1573</f>
        <v>0.1134</v>
      </c>
      <c r="CY1718">
        <f>AB1718</f>
        <v>2.16</v>
      </c>
      <c r="CZ1718">
        <f>AF1718</f>
        <v>2.16</v>
      </c>
      <c r="DA1718">
        <f>AJ1718</f>
        <v>1</v>
      </c>
      <c r="DB1718">
        <f>ROUND(((ROUND(AT1718*CZ1718,2)*1.2)*1.25),2)</f>
        <v>4.08</v>
      </c>
      <c r="DC1718">
        <f>ROUND(((ROUND(AT1718*AG1718,2)*1.2)*1.25),2)</f>
        <v>0</v>
      </c>
    </row>
    <row r="1719" spans="1:107">
      <c r="A1719">
        <f>ROW(Source!A1573)</f>
        <v>1573</v>
      </c>
      <c r="B1719">
        <v>33304960</v>
      </c>
      <c r="C1719">
        <v>33361953</v>
      </c>
      <c r="D1719">
        <v>31176145</v>
      </c>
      <c r="E1719">
        <v>1</v>
      </c>
      <c r="F1719">
        <v>1</v>
      </c>
      <c r="G1719">
        <v>1</v>
      </c>
      <c r="H1719">
        <v>3</v>
      </c>
      <c r="I1719" t="s">
        <v>903</v>
      </c>
      <c r="J1719" t="s">
        <v>904</v>
      </c>
      <c r="K1719" t="s">
        <v>905</v>
      </c>
      <c r="L1719">
        <v>1348</v>
      </c>
      <c r="N1719">
        <v>1009</v>
      </c>
      <c r="O1719" t="s">
        <v>32</v>
      </c>
      <c r="P1719" t="s">
        <v>32</v>
      </c>
      <c r="Q1719">
        <v>1000</v>
      </c>
      <c r="W1719">
        <v>0</v>
      </c>
      <c r="X1719">
        <v>1554699552</v>
      </c>
      <c r="Y1719">
        <v>1.26E-2</v>
      </c>
      <c r="AA1719">
        <v>1412.5</v>
      </c>
      <c r="AB1719">
        <v>0</v>
      </c>
      <c r="AC1719">
        <v>0</v>
      </c>
      <c r="AD1719">
        <v>0</v>
      </c>
      <c r="AE1719">
        <v>1412.5</v>
      </c>
      <c r="AF1719">
        <v>0</v>
      </c>
      <c r="AG1719">
        <v>0</v>
      </c>
      <c r="AH1719">
        <v>0</v>
      </c>
      <c r="AI1719">
        <v>1</v>
      </c>
      <c r="AJ1719">
        <v>1</v>
      </c>
      <c r="AK1719">
        <v>1</v>
      </c>
      <c r="AL1719">
        <v>1</v>
      </c>
      <c r="AN1719">
        <v>0</v>
      </c>
      <c r="AO1719">
        <v>1</v>
      </c>
      <c r="AP1719">
        <v>0</v>
      </c>
      <c r="AQ1719">
        <v>0</v>
      </c>
      <c r="AR1719">
        <v>0</v>
      </c>
      <c r="AS1719" t="s">
        <v>3</v>
      </c>
      <c r="AT1719">
        <v>1.26E-2</v>
      </c>
      <c r="AU1719" t="s">
        <v>3</v>
      </c>
      <c r="AV1719">
        <v>0</v>
      </c>
      <c r="AW1719">
        <v>2</v>
      </c>
      <c r="AX1719">
        <v>33361968</v>
      </c>
      <c r="AY1719">
        <v>1</v>
      </c>
      <c r="AZ1719">
        <v>0</v>
      </c>
      <c r="BA1719">
        <v>2156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CX1719">
        <f>Y1719*Source!I1573</f>
        <v>7.5599999999999994E-4</v>
      </c>
      <c r="CY1719">
        <f>AA1719</f>
        <v>1412.5</v>
      </c>
      <c r="CZ1719">
        <f>AE1719</f>
        <v>1412.5</v>
      </c>
      <c r="DA1719">
        <f>AI1719</f>
        <v>1</v>
      </c>
      <c r="DB1719">
        <f>ROUND(ROUND(AT1719*CZ1719,2),2)</f>
        <v>17.8</v>
      </c>
      <c r="DC1719">
        <f>ROUND(ROUND(AT1719*AG1719,2),2)</f>
        <v>0</v>
      </c>
    </row>
    <row r="1720" spans="1:107">
      <c r="A1720">
        <f>ROW(Source!A1573)</f>
        <v>1573</v>
      </c>
      <c r="B1720">
        <v>33304960</v>
      </c>
      <c r="C1720">
        <v>33361953</v>
      </c>
      <c r="D1720">
        <v>31176252</v>
      </c>
      <c r="E1720">
        <v>1</v>
      </c>
      <c r="F1720">
        <v>1</v>
      </c>
      <c r="G1720">
        <v>1</v>
      </c>
      <c r="H1720">
        <v>3</v>
      </c>
      <c r="I1720" t="s">
        <v>906</v>
      </c>
      <c r="J1720" t="s">
        <v>907</v>
      </c>
      <c r="K1720" t="s">
        <v>908</v>
      </c>
      <c r="L1720">
        <v>1348</v>
      </c>
      <c r="N1720">
        <v>1009</v>
      </c>
      <c r="O1720" t="s">
        <v>32</v>
      </c>
      <c r="P1720" t="s">
        <v>32</v>
      </c>
      <c r="Q1720">
        <v>1000</v>
      </c>
      <c r="W1720">
        <v>0</v>
      </c>
      <c r="X1720">
        <v>136000979</v>
      </c>
      <c r="Y1720">
        <v>0.03</v>
      </c>
      <c r="AA1720">
        <v>3960</v>
      </c>
      <c r="AB1720">
        <v>0</v>
      </c>
      <c r="AC1720">
        <v>0</v>
      </c>
      <c r="AD1720">
        <v>0</v>
      </c>
      <c r="AE1720">
        <v>3960</v>
      </c>
      <c r="AF1720">
        <v>0</v>
      </c>
      <c r="AG1720">
        <v>0</v>
      </c>
      <c r="AH1720">
        <v>0</v>
      </c>
      <c r="AI1720">
        <v>1</v>
      </c>
      <c r="AJ1720">
        <v>1</v>
      </c>
      <c r="AK1720">
        <v>1</v>
      </c>
      <c r="AL1720">
        <v>1</v>
      </c>
      <c r="AN1720">
        <v>0</v>
      </c>
      <c r="AO1720">
        <v>1</v>
      </c>
      <c r="AP1720">
        <v>0</v>
      </c>
      <c r="AQ1720">
        <v>0</v>
      </c>
      <c r="AR1720">
        <v>0</v>
      </c>
      <c r="AS1720" t="s">
        <v>3</v>
      </c>
      <c r="AT1720">
        <v>0.03</v>
      </c>
      <c r="AU1720" t="s">
        <v>3</v>
      </c>
      <c r="AV1720">
        <v>0</v>
      </c>
      <c r="AW1720">
        <v>2</v>
      </c>
      <c r="AX1720">
        <v>33361969</v>
      </c>
      <c r="AY1720">
        <v>1</v>
      </c>
      <c r="AZ1720">
        <v>0</v>
      </c>
      <c r="BA1720">
        <v>2157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CX1720">
        <f>Y1720*Source!I1573</f>
        <v>1.8E-3</v>
      </c>
      <c r="CY1720">
        <f>AA1720</f>
        <v>3960</v>
      </c>
      <c r="CZ1720">
        <f>AE1720</f>
        <v>3960</v>
      </c>
      <c r="DA1720">
        <f>AI1720</f>
        <v>1</v>
      </c>
      <c r="DB1720">
        <f>ROUND(ROUND(AT1720*CZ1720,2),2)</f>
        <v>118.8</v>
      </c>
      <c r="DC1720">
        <f>ROUND(ROUND(AT1720*AG1720,2),2)</f>
        <v>0</v>
      </c>
    </row>
    <row r="1721" spans="1:107">
      <c r="A1721">
        <f>ROW(Source!A1573)</f>
        <v>1573</v>
      </c>
      <c r="B1721">
        <v>33304960</v>
      </c>
      <c r="C1721">
        <v>33361953</v>
      </c>
      <c r="D1721">
        <v>31201861</v>
      </c>
      <c r="E1721">
        <v>1</v>
      </c>
      <c r="F1721">
        <v>1</v>
      </c>
      <c r="G1721">
        <v>1</v>
      </c>
      <c r="H1721">
        <v>3</v>
      </c>
      <c r="I1721" t="s">
        <v>909</v>
      </c>
      <c r="J1721" t="s">
        <v>910</v>
      </c>
      <c r="K1721" t="s">
        <v>911</v>
      </c>
      <c r="L1721">
        <v>1348</v>
      </c>
      <c r="N1721">
        <v>1009</v>
      </c>
      <c r="O1721" t="s">
        <v>32</v>
      </c>
      <c r="P1721" t="s">
        <v>32</v>
      </c>
      <c r="Q1721">
        <v>1000</v>
      </c>
      <c r="W1721">
        <v>0</v>
      </c>
      <c r="X1721">
        <v>532254978</v>
      </c>
      <c r="Y1721">
        <v>4.7300000000000002E-2</v>
      </c>
      <c r="AA1721">
        <v>7590</v>
      </c>
      <c r="AB1721">
        <v>0</v>
      </c>
      <c r="AC1721">
        <v>0</v>
      </c>
      <c r="AD1721">
        <v>0</v>
      </c>
      <c r="AE1721">
        <v>7590</v>
      </c>
      <c r="AF1721">
        <v>0</v>
      </c>
      <c r="AG1721">
        <v>0</v>
      </c>
      <c r="AH1721">
        <v>0</v>
      </c>
      <c r="AI1721">
        <v>1</v>
      </c>
      <c r="AJ1721">
        <v>1</v>
      </c>
      <c r="AK1721">
        <v>1</v>
      </c>
      <c r="AL1721">
        <v>1</v>
      </c>
      <c r="AN1721">
        <v>0</v>
      </c>
      <c r="AO1721">
        <v>1</v>
      </c>
      <c r="AP1721">
        <v>0</v>
      </c>
      <c r="AQ1721">
        <v>0</v>
      </c>
      <c r="AR1721">
        <v>0</v>
      </c>
      <c r="AS1721" t="s">
        <v>3</v>
      </c>
      <c r="AT1721">
        <v>4.7300000000000002E-2</v>
      </c>
      <c r="AU1721" t="s">
        <v>3</v>
      </c>
      <c r="AV1721">
        <v>0</v>
      </c>
      <c r="AW1721">
        <v>2</v>
      </c>
      <c r="AX1721">
        <v>33361970</v>
      </c>
      <c r="AY1721">
        <v>1</v>
      </c>
      <c r="AZ1721">
        <v>0</v>
      </c>
      <c r="BA1721">
        <v>2158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CX1721">
        <f>Y1721*Source!I1573</f>
        <v>2.8379999999999998E-3</v>
      </c>
      <c r="CY1721">
        <f>AA1721</f>
        <v>7590</v>
      </c>
      <c r="CZ1721">
        <f>AE1721</f>
        <v>7590</v>
      </c>
      <c r="DA1721">
        <f>AI1721</f>
        <v>1</v>
      </c>
      <c r="DB1721">
        <f>ROUND(ROUND(AT1721*CZ1721,2),2)</f>
        <v>359.01</v>
      </c>
      <c r="DC1721">
        <f>ROUND(ROUND(AT1721*AG1721,2),2)</f>
        <v>0</v>
      </c>
    </row>
    <row r="1722" spans="1:107">
      <c r="A1722">
        <f>ROW(Source!A1573)</f>
        <v>1573</v>
      </c>
      <c r="B1722">
        <v>33304960</v>
      </c>
      <c r="C1722">
        <v>33361953</v>
      </c>
      <c r="D1722">
        <v>31214657</v>
      </c>
      <c r="E1722">
        <v>1</v>
      </c>
      <c r="F1722">
        <v>1</v>
      </c>
      <c r="G1722">
        <v>1</v>
      </c>
      <c r="H1722">
        <v>3</v>
      </c>
      <c r="I1722" t="s">
        <v>912</v>
      </c>
      <c r="J1722" t="s">
        <v>913</v>
      </c>
      <c r="K1722" t="s">
        <v>914</v>
      </c>
      <c r="L1722">
        <v>1348</v>
      </c>
      <c r="N1722">
        <v>1009</v>
      </c>
      <c r="O1722" t="s">
        <v>32</v>
      </c>
      <c r="P1722" t="s">
        <v>32</v>
      </c>
      <c r="Q1722">
        <v>1000</v>
      </c>
      <c r="W1722">
        <v>0</v>
      </c>
      <c r="X1722">
        <v>654489916</v>
      </c>
      <c r="Y1722">
        <v>1.2600000000000001E-3</v>
      </c>
      <c r="AA1722">
        <v>9550.01</v>
      </c>
      <c r="AB1722">
        <v>0</v>
      </c>
      <c r="AC1722">
        <v>0</v>
      </c>
      <c r="AD1722">
        <v>0</v>
      </c>
      <c r="AE1722">
        <v>9550.01</v>
      </c>
      <c r="AF1722">
        <v>0</v>
      </c>
      <c r="AG1722">
        <v>0</v>
      </c>
      <c r="AH1722">
        <v>0</v>
      </c>
      <c r="AI1722">
        <v>1</v>
      </c>
      <c r="AJ1722">
        <v>1</v>
      </c>
      <c r="AK1722">
        <v>1</v>
      </c>
      <c r="AL1722">
        <v>1</v>
      </c>
      <c r="AN1722">
        <v>0</v>
      </c>
      <c r="AO1722">
        <v>1</v>
      </c>
      <c r="AP1722">
        <v>0</v>
      </c>
      <c r="AQ1722">
        <v>0</v>
      </c>
      <c r="AR1722">
        <v>0</v>
      </c>
      <c r="AS1722" t="s">
        <v>3</v>
      </c>
      <c r="AT1722">
        <v>1.2600000000000001E-3</v>
      </c>
      <c r="AU1722" t="s">
        <v>3</v>
      </c>
      <c r="AV1722">
        <v>0</v>
      </c>
      <c r="AW1722">
        <v>2</v>
      </c>
      <c r="AX1722">
        <v>33361972</v>
      </c>
      <c r="AY1722">
        <v>1</v>
      </c>
      <c r="AZ1722">
        <v>0</v>
      </c>
      <c r="BA1722">
        <v>2160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CX1722">
        <f>Y1722*Source!I1573</f>
        <v>7.5599999999999994E-5</v>
      </c>
      <c r="CY1722">
        <f>AA1722</f>
        <v>9550.01</v>
      </c>
      <c r="CZ1722">
        <f>AE1722</f>
        <v>9550.01</v>
      </c>
      <c r="DA1722">
        <f>AI1722</f>
        <v>1</v>
      </c>
      <c r="DB1722">
        <f>ROUND(ROUND(AT1722*CZ1722,2),2)</f>
        <v>12.03</v>
      </c>
      <c r="DC1722">
        <f>ROUND(ROUND(AT1722*AG1722,2),2)</f>
        <v>0</v>
      </c>
    </row>
    <row r="1723" spans="1:107">
      <c r="A1723">
        <f>ROW(Source!A1576)</f>
        <v>1576</v>
      </c>
      <c r="B1723">
        <v>33304975</v>
      </c>
      <c r="C1723">
        <v>33361974</v>
      </c>
      <c r="D1723">
        <v>31172061</v>
      </c>
      <c r="E1723">
        <v>1</v>
      </c>
      <c r="F1723">
        <v>1</v>
      </c>
      <c r="G1723">
        <v>1</v>
      </c>
      <c r="H1723">
        <v>1</v>
      </c>
      <c r="I1723" t="s">
        <v>850</v>
      </c>
      <c r="J1723" t="s">
        <v>3</v>
      </c>
      <c r="K1723" t="s">
        <v>851</v>
      </c>
      <c r="L1723">
        <v>1191</v>
      </c>
      <c r="N1723">
        <v>1013</v>
      </c>
      <c r="O1723" t="s">
        <v>831</v>
      </c>
      <c r="P1723" t="s">
        <v>831</v>
      </c>
      <c r="Q1723">
        <v>1</v>
      </c>
      <c r="W1723">
        <v>0</v>
      </c>
      <c r="X1723">
        <v>-784637506</v>
      </c>
      <c r="Y1723">
        <v>138.08279999999999</v>
      </c>
      <c r="AA1723">
        <v>0</v>
      </c>
      <c r="AB1723">
        <v>0</v>
      </c>
      <c r="AC1723">
        <v>0</v>
      </c>
      <c r="AD1723">
        <v>8.74</v>
      </c>
      <c r="AE1723">
        <v>0</v>
      </c>
      <c r="AF1723">
        <v>0</v>
      </c>
      <c r="AG1723">
        <v>0</v>
      </c>
      <c r="AH1723">
        <v>8.74</v>
      </c>
      <c r="AI1723">
        <v>1</v>
      </c>
      <c r="AJ1723">
        <v>1</v>
      </c>
      <c r="AK1723">
        <v>1</v>
      </c>
      <c r="AL1723">
        <v>1</v>
      </c>
      <c r="AN1723">
        <v>0</v>
      </c>
      <c r="AO1723">
        <v>1</v>
      </c>
      <c r="AP1723">
        <v>1</v>
      </c>
      <c r="AQ1723">
        <v>0</v>
      </c>
      <c r="AR1723">
        <v>0</v>
      </c>
      <c r="AS1723" t="s">
        <v>3</v>
      </c>
      <c r="AT1723">
        <v>100.06</v>
      </c>
      <c r="AU1723" t="s">
        <v>22</v>
      </c>
      <c r="AV1723">
        <v>1</v>
      </c>
      <c r="AW1723">
        <v>2</v>
      </c>
      <c r="AX1723">
        <v>33362081</v>
      </c>
      <c r="AY1723">
        <v>1</v>
      </c>
      <c r="AZ1723">
        <v>0</v>
      </c>
      <c r="BA1723">
        <v>2161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CX1723">
        <f>Y1723*Source!I1576</f>
        <v>1.1046624</v>
      </c>
      <c r="CY1723">
        <f>AD1723</f>
        <v>8.74</v>
      </c>
      <c r="CZ1723">
        <f>AH1723</f>
        <v>8.74</v>
      </c>
      <c r="DA1723">
        <f>AL1723</f>
        <v>1</v>
      </c>
      <c r="DB1723">
        <f>ROUND(((ROUND(AT1723*CZ1723,2)*1.2)*1.15),2)</f>
        <v>1206.8399999999999</v>
      </c>
      <c r="DC1723">
        <f>ROUND(((ROUND(AT1723*AG1723,2)*1.2)*1.15),2)</f>
        <v>0</v>
      </c>
    </row>
    <row r="1724" spans="1:107">
      <c r="A1724">
        <f>ROW(Source!A1576)</f>
        <v>1576</v>
      </c>
      <c r="B1724">
        <v>33304975</v>
      </c>
      <c r="C1724">
        <v>33361974</v>
      </c>
      <c r="D1724">
        <v>31172011</v>
      </c>
      <c r="E1724">
        <v>1</v>
      </c>
      <c r="F1724">
        <v>1</v>
      </c>
      <c r="G1724">
        <v>1</v>
      </c>
      <c r="H1724">
        <v>1</v>
      </c>
      <c r="I1724" t="s">
        <v>832</v>
      </c>
      <c r="J1724" t="s">
        <v>3</v>
      </c>
      <c r="K1724" t="s">
        <v>833</v>
      </c>
      <c r="L1724">
        <v>1191</v>
      </c>
      <c r="N1724">
        <v>1013</v>
      </c>
      <c r="O1724" t="s">
        <v>831</v>
      </c>
      <c r="P1724" t="s">
        <v>831</v>
      </c>
      <c r="Q1724">
        <v>1</v>
      </c>
      <c r="W1724">
        <v>0</v>
      </c>
      <c r="X1724">
        <v>-1417349443</v>
      </c>
      <c r="Y1724">
        <v>0.83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1</v>
      </c>
      <c r="AJ1724">
        <v>1</v>
      </c>
      <c r="AK1724">
        <v>1</v>
      </c>
      <c r="AL1724">
        <v>1</v>
      </c>
      <c r="AN1724">
        <v>0</v>
      </c>
      <c r="AO1724">
        <v>1</v>
      </c>
      <c r="AP1724">
        <v>0</v>
      </c>
      <c r="AQ1724">
        <v>0</v>
      </c>
      <c r="AR1724">
        <v>0</v>
      </c>
      <c r="AS1724" t="s">
        <v>3</v>
      </c>
      <c r="AT1724">
        <v>0.83</v>
      </c>
      <c r="AU1724" t="s">
        <v>3</v>
      </c>
      <c r="AV1724">
        <v>2</v>
      </c>
      <c r="AW1724">
        <v>2</v>
      </c>
      <c r="AX1724">
        <v>33362082</v>
      </c>
      <c r="AY1724">
        <v>1</v>
      </c>
      <c r="AZ1724">
        <v>2048</v>
      </c>
      <c r="BA1724">
        <v>2162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CX1724">
        <f>Y1724*Source!I1576</f>
        <v>6.6400000000000001E-3</v>
      </c>
      <c r="CY1724">
        <f>AD1724</f>
        <v>0</v>
      </c>
      <c r="CZ1724">
        <f>AH1724</f>
        <v>0</v>
      </c>
      <c r="DA1724">
        <f>AL1724</f>
        <v>1</v>
      </c>
      <c r="DB1724">
        <f>ROUND(ROUND(AT1724*CZ1724,2),2)</f>
        <v>0</v>
      </c>
      <c r="DC1724">
        <f>ROUND(ROUND(AT1724*AG1724,2),2)</f>
        <v>0</v>
      </c>
    </row>
    <row r="1725" spans="1:107">
      <c r="A1725">
        <f>ROW(Source!A1576)</f>
        <v>1576</v>
      </c>
      <c r="B1725">
        <v>33304975</v>
      </c>
      <c r="C1725">
        <v>33361974</v>
      </c>
      <c r="D1725">
        <v>31258491</v>
      </c>
      <c r="E1725">
        <v>1</v>
      </c>
      <c r="F1725">
        <v>1</v>
      </c>
      <c r="G1725">
        <v>1</v>
      </c>
      <c r="H1725">
        <v>2</v>
      </c>
      <c r="I1725" t="s">
        <v>834</v>
      </c>
      <c r="J1725" t="s">
        <v>835</v>
      </c>
      <c r="K1725" t="s">
        <v>836</v>
      </c>
      <c r="L1725">
        <v>1368</v>
      </c>
      <c r="N1725">
        <v>1011</v>
      </c>
      <c r="O1725" t="s">
        <v>837</v>
      </c>
      <c r="P1725" t="s">
        <v>837</v>
      </c>
      <c r="Q1725">
        <v>1</v>
      </c>
      <c r="W1725">
        <v>0</v>
      </c>
      <c r="X1725">
        <v>-1718674368</v>
      </c>
      <c r="Y1725">
        <v>0.54</v>
      </c>
      <c r="AA1725">
        <v>0</v>
      </c>
      <c r="AB1725">
        <v>111.99</v>
      </c>
      <c r="AC1725">
        <v>13.5</v>
      </c>
      <c r="AD1725">
        <v>0</v>
      </c>
      <c r="AE1725">
        <v>0</v>
      </c>
      <c r="AF1725">
        <v>111.99</v>
      </c>
      <c r="AG1725">
        <v>13.5</v>
      </c>
      <c r="AH1725">
        <v>0</v>
      </c>
      <c r="AI1725">
        <v>1</v>
      </c>
      <c r="AJ1725">
        <v>1</v>
      </c>
      <c r="AK1725">
        <v>1</v>
      </c>
      <c r="AL1725">
        <v>1</v>
      </c>
      <c r="AN1725">
        <v>0</v>
      </c>
      <c r="AO1725">
        <v>1</v>
      </c>
      <c r="AP1725">
        <v>1</v>
      </c>
      <c r="AQ1725">
        <v>0</v>
      </c>
      <c r="AR1725">
        <v>0</v>
      </c>
      <c r="AS1725" t="s">
        <v>3</v>
      </c>
      <c r="AT1725">
        <v>0.36</v>
      </c>
      <c r="AU1725" t="s">
        <v>21</v>
      </c>
      <c r="AV1725">
        <v>0</v>
      </c>
      <c r="AW1725">
        <v>2</v>
      </c>
      <c r="AX1725">
        <v>33362083</v>
      </c>
      <c r="AY1725">
        <v>1</v>
      </c>
      <c r="AZ1725">
        <v>0</v>
      </c>
      <c r="BA1725">
        <v>2163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CX1725">
        <f>Y1725*Source!I1576</f>
        <v>4.3200000000000001E-3</v>
      </c>
      <c r="CY1725">
        <f>AB1725</f>
        <v>111.99</v>
      </c>
      <c r="CZ1725">
        <f>AF1725</f>
        <v>111.99</v>
      </c>
      <c r="DA1725">
        <f>AJ1725</f>
        <v>1</v>
      </c>
      <c r="DB1725">
        <f>ROUND(((ROUND(AT1725*CZ1725,2)*1.2)*1.25),2)</f>
        <v>60.48</v>
      </c>
      <c r="DC1725">
        <f>ROUND(((ROUND(AT1725*AG1725,2)*1.2)*1.25),2)</f>
        <v>7.29</v>
      </c>
    </row>
    <row r="1726" spans="1:107">
      <c r="A1726">
        <f>ROW(Source!A1576)</f>
        <v>1576</v>
      </c>
      <c r="B1726">
        <v>33304975</v>
      </c>
      <c r="C1726">
        <v>33361974</v>
      </c>
      <c r="D1726">
        <v>31258691</v>
      </c>
      <c r="E1726">
        <v>1</v>
      </c>
      <c r="F1726">
        <v>1</v>
      </c>
      <c r="G1726">
        <v>1</v>
      </c>
      <c r="H1726">
        <v>2</v>
      </c>
      <c r="I1726" t="s">
        <v>838</v>
      </c>
      <c r="J1726" t="s">
        <v>839</v>
      </c>
      <c r="K1726" t="s">
        <v>840</v>
      </c>
      <c r="L1726">
        <v>1368</v>
      </c>
      <c r="N1726">
        <v>1011</v>
      </c>
      <c r="O1726" t="s">
        <v>837</v>
      </c>
      <c r="P1726" t="s">
        <v>837</v>
      </c>
      <c r="Q1726">
        <v>1</v>
      </c>
      <c r="W1726">
        <v>0</v>
      </c>
      <c r="X1726">
        <v>1373224040</v>
      </c>
      <c r="Y1726">
        <v>23.684999999999995</v>
      </c>
      <c r="AA1726">
        <v>0</v>
      </c>
      <c r="AB1726">
        <v>3.12</v>
      </c>
      <c r="AC1726">
        <v>0</v>
      </c>
      <c r="AD1726">
        <v>0</v>
      </c>
      <c r="AE1726">
        <v>0</v>
      </c>
      <c r="AF1726">
        <v>3.12</v>
      </c>
      <c r="AG1726">
        <v>0</v>
      </c>
      <c r="AH1726">
        <v>0</v>
      </c>
      <c r="AI1726">
        <v>1</v>
      </c>
      <c r="AJ1726">
        <v>1</v>
      </c>
      <c r="AK1726">
        <v>1</v>
      </c>
      <c r="AL1726">
        <v>1</v>
      </c>
      <c r="AN1726">
        <v>0</v>
      </c>
      <c r="AO1726">
        <v>1</v>
      </c>
      <c r="AP1726">
        <v>1</v>
      </c>
      <c r="AQ1726">
        <v>0</v>
      </c>
      <c r="AR1726">
        <v>0</v>
      </c>
      <c r="AS1726" t="s">
        <v>3</v>
      </c>
      <c r="AT1726">
        <v>15.79</v>
      </c>
      <c r="AU1726" t="s">
        <v>21</v>
      </c>
      <c r="AV1726">
        <v>0</v>
      </c>
      <c r="AW1726">
        <v>2</v>
      </c>
      <c r="AX1726">
        <v>33362084</v>
      </c>
      <c r="AY1726">
        <v>1</v>
      </c>
      <c r="AZ1726">
        <v>0</v>
      </c>
      <c r="BA1726">
        <v>2164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CX1726">
        <f>Y1726*Source!I1576</f>
        <v>0.18947999999999995</v>
      </c>
      <c r="CY1726">
        <f>AB1726</f>
        <v>3.12</v>
      </c>
      <c r="CZ1726">
        <f>AF1726</f>
        <v>3.12</v>
      </c>
      <c r="DA1726">
        <f>AJ1726</f>
        <v>1</v>
      </c>
      <c r="DB1726">
        <f>ROUND(((ROUND(AT1726*CZ1726,2)*1.2)*1.25),2)</f>
        <v>73.89</v>
      </c>
      <c r="DC1726">
        <f>ROUND(((ROUND(AT1726*AG1726,2)*1.2)*1.25),2)</f>
        <v>0</v>
      </c>
    </row>
    <row r="1727" spans="1:107">
      <c r="A1727">
        <f>ROW(Source!A1576)</f>
        <v>1576</v>
      </c>
      <c r="B1727">
        <v>33304975</v>
      </c>
      <c r="C1727">
        <v>33361974</v>
      </c>
      <c r="D1727">
        <v>31258646</v>
      </c>
      <c r="E1727">
        <v>1</v>
      </c>
      <c r="F1727">
        <v>1</v>
      </c>
      <c r="G1727">
        <v>1</v>
      </c>
      <c r="H1727">
        <v>2</v>
      </c>
      <c r="I1727" t="s">
        <v>866</v>
      </c>
      <c r="J1727" t="s">
        <v>867</v>
      </c>
      <c r="K1727" t="s">
        <v>868</v>
      </c>
      <c r="L1727">
        <v>1368</v>
      </c>
      <c r="N1727">
        <v>1011</v>
      </c>
      <c r="O1727" t="s">
        <v>837</v>
      </c>
      <c r="P1727" t="s">
        <v>837</v>
      </c>
      <c r="Q1727">
        <v>1</v>
      </c>
      <c r="W1727">
        <v>0</v>
      </c>
      <c r="X1727">
        <v>-1985289705</v>
      </c>
      <c r="Y1727">
        <v>0.3</v>
      </c>
      <c r="AA1727">
        <v>0</v>
      </c>
      <c r="AB1727">
        <v>6.66</v>
      </c>
      <c r="AC1727">
        <v>0</v>
      </c>
      <c r="AD1727">
        <v>0</v>
      </c>
      <c r="AE1727">
        <v>0</v>
      </c>
      <c r="AF1727">
        <v>6.66</v>
      </c>
      <c r="AG1727">
        <v>0</v>
      </c>
      <c r="AH1727">
        <v>0</v>
      </c>
      <c r="AI1727">
        <v>1</v>
      </c>
      <c r="AJ1727">
        <v>1</v>
      </c>
      <c r="AK1727">
        <v>1</v>
      </c>
      <c r="AL1727">
        <v>1</v>
      </c>
      <c r="AN1727">
        <v>0</v>
      </c>
      <c r="AO1727">
        <v>1</v>
      </c>
      <c r="AP1727">
        <v>1</v>
      </c>
      <c r="AQ1727">
        <v>0</v>
      </c>
      <c r="AR1727">
        <v>0</v>
      </c>
      <c r="AS1727" t="s">
        <v>3</v>
      </c>
      <c r="AT1727">
        <v>0.2</v>
      </c>
      <c r="AU1727" t="s">
        <v>21</v>
      </c>
      <c r="AV1727">
        <v>0</v>
      </c>
      <c r="AW1727">
        <v>2</v>
      </c>
      <c r="AX1727">
        <v>33362085</v>
      </c>
      <c r="AY1727">
        <v>1</v>
      </c>
      <c r="AZ1727">
        <v>0</v>
      </c>
      <c r="BA1727">
        <v>2165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CX1727">
        <f>Y1727*Source!I1576</f>
        <v>2.3999999999999998E-3</v>
      </c>
      <c r="CY1727">
        <f>AB1727</f>
        <v>6.66</v>
      </c>
      <c r="CZ1727">
        <f>AF1727</f>
        <v>6.66</v>
      </c>
      <c r="DA1727">
        <f>AJ1727</f>
        <v>1</v>
      </c>
      <c r="DB1727">
        <f>ROUND(((ROUND(AT1727*CZ1727,2)*1.2)*1.25),2)</f>
        <v>2</v>
      </c>
      <c r="DC1727">
        <f>ROUND(((ROUND(AT1727*AG1727,2)*1.2)*1.25),2)</f>
        <v>0</v>
      </c>
    </row>
    <row r="1728" spans="1:107">
      <c r="A1728">
        <f>ROW(Source!A1576)</f>
        <v>1576</v>
      </c>
      <c r="B1728">
        <v>33304975</v>
      </c>
      <c r="C1728">
        <v>33361974</v>
      </c>
      <c r="D1728">
        <v>31259879</v>
      </c>
      <c r="E1728">
        <v>1</v>
      </c>
      <c r="F1728">
        <v>1</v>
      </c>
      <c r="G1728">
        <v>1</v>
      </c>
      <c r="H1728">
        <v>2</v>
      </c>
      <c r="I1728" t="s">
        <v>841</v>
      </c>
      <c r="J1728" t="s">
        <v>842</v>
      </c>
      <c r="K1728" t="s">
        <v>843</v>
      </c>
      <c r="L1728">
        <v>1368</v>
      </c>
      <c r="N1728">
        <v>1011</v>
      </c>
      <c r="O1728" t="s">
        <v>837</v>
      </c>
      <c r="P1728" t="s">
        <v>837</v>
      </c>
      <c r="Q1728">
        <v>1</v>
      </c>
      <c r="W1728">
        <v>0</v>
      </c>
      <c r="X1728">
        <v>1372534845</v>
      </c>
      <c r="Y1728">
        <v>0.70499999999999996</v>
      </c>
      <c r="AA1728">
        <v>0</v>
      </c>
      <c r="AB1728">
        <v>65.709999999999994</v>
      </c>
      <c r="AC1728">
        <v>11.6</v>
      </c>
      <c r="AD1728">
        <v>0</v>
      </c>
      <c r="AE1728">
        <v>0</v>
      </c>
      <c r="AF1728">
        <v>65.709999999999994</v>
      </c>
      <c r="AG1728">
        <v>11.6</v>
      </c>
      <c r="AH1728">
        <v>0</v>
      </c>
      <c r="AI1728">
        <v>1</v>
      </c>
      <c r="AJ1728">
        <v>1</v>
      </c>
      <c r="AK1728">
        <v>1</v>
      </c>
      <c r="AL1728">
        <v>1</v>
      </c>
      <c r="AN1728">
        <v>0</v>
      </c>
      <c r="AO1728">
        <v>1</v>
      </c>
      <c r="AP1728">
        <v>1</v>
      </c>
      <c r="AQ1728">
        <v>0</v>
      </c>
      <c r="AR1728">
        <v>0</v>
      </c>
      <c r="AS1728" t="s">
        <v>3</v>
      </c>
      <c r="AT1728">
        <v>0.47</v>
      </c>
      <c r="AU1728" t="s">
        <v>21</v>
      </c>
      <c r="AV1728">
        <v>0</v>
      </c>
      <c r="AW1728">
        <v>2</v>
      </c>
      <c r="AX1728">
        <v>33362086</v>
      </c>
      <c r="AY1728">
        <v>1</v>
      </c>
      <c r="AZ1728">
        <v>0</v>
      </c>
      <c r="BA1728">
        <v>2166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CX1728">
        <f>Y1728*Source!I1576</f>
        <v>5.64E-3</v>
      </c>
      <c r="CY1728">
        <f>AB1728</f>
        <v>65.709999999999994</v>
      </c>
      <c r="CZ1728">
        <f>AF1728</f>
        <v>65.709999999999994</v>
      </c>
      <c r="DA1728">
        <f>AJ1728</f>
        <v>1</v>
      </c>
      <c r="DB1728">
        <f>ROUND(((ROUND(AT1728*CZ1728,2)*1.2)*1.25),2)</f>
        <v>46.32</v>
      </c>
      <c r="DC1728">
        <f>ROUND(((ROUND(AT1728*AG1728,2)*1.2)*1.25),2)</f>
        <v>8.18</v>
      </c>
    </row>
    <row r="1729" spans="1:107">
      <c r="A1729">
        <f>ROW(Source!A1576)</f>
        <v>1576</v>
      </c>
      <c r="B1729">
        <v>33304975</v>
      </c>
      <c r="C1729">
        <v>33361974</v>
      </c>
      <c r="D1729">
        <v>31260100</v>
      </c>
      <c r="E1729">
        <v>1</v>
      </c>
      <c r="F1729">
        <v>1</v>
      </c>
      <c r="G1729">
        <v>1</v>
      </c>
      <c r="H1729">
        <v>2</v>
      </c>
      <c r="I1729" t="s">
        <v>858</v>
      </c>
      <c r="J1729" t="s">
        <v>859</v>
      </c>
      <c r="K1729" t="s">
        <v>860</v>
      </c>
      <c r="L1729">
        <v>1368</v>
      </c>
      <c r="N1729">
        <v>1011</v>
      </c>
      <c r="O1729" t="s">
        <v>837</v>
      </c>
      <c r="P1729" t="s">
        <v>837</v>
      </c>
      <c r="Q1729">
        <v>1</v>
      </c>
      <c r="W1729">
        <v>0</v>
      </c>
      <c r="X1729">
        <v>-353815937</v>
      </c>
      <c r="Y1729">
        <v>1.9650000000000001</v>
      </c>
      <c r="AA1729">
        <v>0</v>
      </c>
      <c r="AB1729">
        <v>8.1</v>
      </c>
      <c r="AC1729">
        <v>0</v>
      </c>
      <c r="AD1729">
        <v>0</v>
      </c>
      <c r="AE1729">
        <v>0</v>
      </c>
      <c r="AF1729">
        <v>8.1</v>
      </c>
      <c r="AG1729">
        <v>0</v>
      </c>
      <c r="AH1729">
        <v>0</v>
      </c>
      <c r="AI1729">
        <v>1</v>
      </c>
      <c r="AJ1729">
        <v>1</v>
      </c>
      <c r="AK1729">
        <v>1</v>
      </c>
      <c r="AL1729">
        <v>1</v>
      </c>
      <c r="AN1729">
        <v>0</v>
      </c>
      <c r="AO1729">
        <v>1</v>
      </c>
      <c r="AP1729">
        <v>1</v>
      </c>
      <c r="AQ1729">
        <v>0</v>
      </c>
      <c r="AR1729">
        <v>0</v>
      </c>
      <c r="AS1729" t="s">
        <v>3</v>
      </c>
      <c r="AT1729">
        <v>1.31</v>
      </c>
      <c r="AU1729" t="s">
        <v>21</v>
      </c>
      <c r="AV1729">
        <v>0</v>
      </c>
      <c r="AW1729">
        <v>2</v>
      </c>
      <c r="AX1729">
        <v>33362087</v>
      </c>
      <c r="AY1729">
        <v>1</v>
      </c>
      <c r="AZ1729">
        <v>0</v>
      </c>
      <c r="BA1729">
        <v>2167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CX1729">
        <f>Y1729*Source!I1576</f>
        <v>1.5720000000000001E-2</v>
      </c>
      <c r="CY1729">
        <f>AB1729</f>
        <v>8.1</v>
      </c>
      <c r="CZ1729">
        <f>AF1729</f>
        <v>8.1</v>
      </c>
      <c r="DA1729">
        <f>AJ1729</f>
        <v>1</v>
      </c>
      <c r="DB1729">
        <f>ROUND(((ROUND(AT1729*CZ1729,2)*1.2)*1.25),2)</f>
        <v>15.92</v>
      </c>
      <c r="DC1729">
        <f>ROUND(((ROUND(AT1729*AG1729,2)*1.2)*1.25),2)</f>
        <v>0</v>
      </c>
    </row>
    <row r="1730" spans="1:107">
      <c r="A1730">
        <f>ROW(Source!A1576)</f>
        <v>1576</v>
      </c>
      <c r="B1730">
        <v>33304975</v>
      </c>
      <c r="C1730">
        <v>33361974</v>
      </c>
      <c r="D1730">
        <v>31178369</v>
      </c>
      <c r="E1730">
        <v>1</v>
      </c>
      <c r="F1730">
        <v>1</v>
      </c>
      <c r="G1730">
        <v>1</v>
      </c>
      <c r="H1730">
        <v>3</v>
      </c>
      <c r="I1730" t="s">
        <v>915</v>
      </c>
      <c r="J1730" t="s">
        <v>916</v>
      </c>
      <c r="K1730" t="s">
        <v>917</v>
      </c>
      <c r="L1730">
        <v>1346</v>
      </c>
      <c r="N1730">
        <v>1009</v>
      </c>
      <c r="O1730" t="s">
        <v>78</v>
      </c>
      <c r="P1730" t="s">
        <v>78</v>
      </c>
      <c r="Q1730">
        <v>1</v>
      </c>
      <c r="W1730">
        <v>0</v>
      </c>
      <c r="X1730">
        <v>1730218770</v>
      </c>
      <c r="Y1730">
        <v>7.08</v>
      </c>
      <c r="AA1730">
        <v>39.020000000000003</v>
      </c>
      <c r="AB1730">
        <v>0</v>
      </c>
      <c r="AC1730">
        <v>0</v>
      </c>
      <c r="AD1730">
        <v>0</v>
      </c>
      <c r="AE1730">
        <v>39.020000000000003</v>
      </c>
      <c r="AF1730">
        <v>0</v>
      </c>
      <c r="AG1730">
        <v>0</v>
      </c>
      <c r="AH1730">
        <v>0</v>
      </c>
      <c r="AI1730">
        <v>1</v>
      </c>
      <c r="AJ1730">
        <v>1</v>
      </c>
      <c r="AK1730">
        <v>1</v>
      </c>
      <c r="AL1730">
        <v>1</v>
      </c>
      <c r="AN1730">
        <v>0</v>
      </c>
      <c r="AO1730">
        <v>1</v>
      </c>
      <c r="AP1730">
        <v>0</v>
      </c>
      <c r="AQ1730">
        <v>0</v>
      </c>
      <c r="AR1730">
        <v>0</v>
      </c>
      <c r="AS1730" t="s">
        <v>3</v>
      </c>
      <c r="AT1730">
        <v>7.08</v>
      </c>
      <c r="AU1730" t="s">
        <v>3</v>
      </c>
      <c r="AV1730">
        <v>0</v>
      </c>
      <c r="AW1730">
        <v>2</v>
      </c>
      <c r="AX1730">
        <v>33362088</v>
      </c>
      <c r="AY1730">
        <v>1</v>
      </c>
      <c r="AZ1730">
        <v>0</v>
      </c>
      <c r="BA1730">
        <v>2168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CX1730">
        <f>Y1730*Source!I1576</f>
        <v>5.6640000000000003E-2</v>
      </c>
      <c r="CY1730">
        <f>AA1730</f>
        <v>39.020000000000003</v>
      </c>
      <c r="CZ1730">
        <f>AE1730</f>
        <v>39.020000000000003</v>
      </c>
      <c r="DA1730">
        <f>AI1730</f>
        <v>1</v>
      </c>
      <c r="DB1730">
        <f>ROUND(ROUND(AT1730*CZ1730,2),2)</f>
        <v>276.26</v>
      </c>
      <c r="DC1730">
        <f>ROUND(ROUND(AT1730*AG1730,2),2)</f>
        <v>0</v>
      </c>
    </row>
    <row r="1731" spans="1:107">
      <c r="A1731">
        <f>ROW(Source!A1576)</f>
        <v>1576</v>
      </c>
      <c r="B1731">
        <v>33304975</v>
      </c>
      <c r="C1731">
        <v>33361974</v>
      </c>
      <c r="D1731">
        <v>31179550</v>
      </c>
      <c r="E1731">
        <v>1</v>
      </c>
      <c r="F1731">
        <v>1</v>
      </c>
      <c r="G1731">
        <v>1</v>
      </c>
      <c r="H1731">
        <v>3</v>
      </c>
      <c r="I1731" t="s">
        <v>861</v>
      </c>
      <c r="J1731" t="s">
        <v>862</v>
      </c>
      <c r="K1731" t="s">
        <v>863</v>
      </c>
      <c r="L1731">
        <v>1348</v>
      </c>
      <c r="N1731">
        <v>1009</v>
      </c>
      <c r="O1731" t="s">
        <v>32</v>
      </c>
      <c r="P1731" t="s">
        <v>32</v>
      </c>
      <c r="Q1731">
        <v>1000</v>
      </c>
      <c r="W1731">
        <v>0</v>
      </c>
      <c r="X1731">
        <v>-1068056325</v>
      </c>
      <c r="Y1731">
        <v>3.3E-4</v>
      </c>
      <c r="AA1731">
        <v>10362</v>
      </c>
      <c r="AB1731">
        <v>0</v>
      </c>
      <c r="AC1731">
        <v>0</v>
      </c>
      <c r="AD1731">
        <v>0</v>
      </c>
      <c r="AE1731">
        <v>10362</v>
      </c>
      <c r="AF1731">
        <v>0</v>
      </c>
      <c r="AG1731">
        <v>0</v>
      </c>
      <c r="AH1731">
        <v>0</v>
      </c>
      <c r="AI1731">
        <v>1</v>
      </c>
      <c r="AJ1731">
        <v>1</v>
      </c>
      <c r="AK1731">
        <v>1</v>
      </c>
      <c r="AL1731">
        <v>1</v>
      </c>
      <c r="AN1731">
        <v>0</v>
      </c>
      <c r="AO1731">
        <v>1</v>
      </c>
      <c r="AP1731">
        <v>0</v>
      </c>
      <c r="AQ1731">
        <v>0</v>
      </c>
      <c r="AR1731">
        <v>0</v>
      </c>
      <c r="AS1731" t="s">
        <v>3</v>
      </c>
      <c r="AT1731">
        <v>3.3E-4</v>
      </c>
      <c r="AU1731" t="s">
        <v>3</v>
      </c>
      <c r="AV1731">
        <v>0</v>
      </c>
      <c r="AW1731">
        <v>2</v>
      </c>
      <c r="AX1731">
        <v>33362089</v>
      </c>
      <c r="AY1731">
        <v>1</v>
      </c>
      <c r="AZ1731">
        <v>0</v>
      </c>
      <c r="BA1731">
        <v>2169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CX1731">
        <f>Y1731*Source!I1576</f>
        <v>2.6400000000000001E-6</v>
      </c>
      <c r="CY1731">
        <f>AA1731</f>
        <v>10362</v>
      </c>
      <c r="CZ1731">
        <f>AE1731</f>
        <v>10362</v>
      </c>
      <c r="DA1731">
        <f>AI1731</f>
        <v>1</v>
      </c>
      <c r="DB1731">
        <f>ROUND(ROUND(AT1731*CZ1731,2),2)</f>
        <v>3.42</v>
      </c>
      <c r="DC1731">
        <f>ROUND(ROUND(AT1731*AG1731,2),2)</f>
        <v>0</v>
      </c>
    </row>
    <row r="1732" spans="1:107">
      <c r="A1732">
        <f>ROW(Source!A1576)</f>
        <v>1576</v>
      </c>
      <c r="B1732">
        <v>33304975</v>
      </c>
      <c r="C1732">
        <v>33361974</v>
      </c>
      <c r="D1732">
        <v>31180727</v>
      </c>
      <c r="E1732">
        <v>1</v>
      </c>
      <c r="F1732">
        <v>1</v>
      </c>
      <c r="G1732">
        <v>1</v>
      </c>
      <c r="H1732">
        <v>3</v>
      </c>
      <c r="I1732" t="s">
        <v>844</v>
      </c>
      <c r="J1732" t="s">
        <v>845</v>
      </c>
      <c r="K1732" t="s">
        <v>846</v>
      </c>
      <c r="L1732">
        <v>1348</v>
      </c>
      <c r="N1732">
        <v>1009</v>
      </c>
      <c r="O1732" t="s">
        <v>32</v>
      </c>
      <c r="P1732" t="s">
        <v>32</v>
      </c>
      <c r="Q1732">
        <v>1000</v>
      </c>
      <c r="W1732">
        <v>0</v>
      </c>
      <c r="X1732">
        <v>-437906794</v>
      </c>
      <c r="Y1732">
        <v>8.0000000000000002E-3</v>
      </c>
      <c r="AA1732">
        <v>9040.01</v>
      </c>
      <c r="AB1732">
        <v>0</v>
      </c>
      <c r="AC1732">
        <v>0</v>
      </c>
      <c r="AD1732">
        <v>0</v>
      </c>
      <c r="AE1732">
        <v>9040.01</v>
      </c>
      <c r="AF1732">
        <v>0</v>
      </c>
      <c r="AG1732">
        <v>0</v>
      </c>
      <c r="AH1732">
        <v>0</v>
      </c>
      <c r="AI1732">
        <v>1</v>
      </c>
      <c r="AJ1732">
        <v>1</v>
      </c>
      <c r="AK1732">
        <v>1</v>
      </c>
      <c r="AL1732">
        <v>1</v>
      </c>
      <c r="AN1732">
        <v>0</v>
      </c>
      <c r="AO1732">
        <v>1</v>
      </c>
      <c r="AP1732">
        <v>0</v>
      </c>
      <c r="AQ1732">
        <v>0</v>
      </c>
      <c r="AR1732">
        <v>0</v>
      </c>
      <c r="AS1732" t="s">
        <v>3</v>
      </c>
      <c r="AT1732">
        <v>8.0000000000000002E-3</v>
      </c>
      <c r="AU1732" t="s">
        <v>3</v>
      </c>
      <c r="AV1732">
        <v>0</v>
      </c>
      <c r="AW1732">
        <v>2</v>
      </c>
      <c r="AX1732">
        <v>33362090</v>
      </c>
      <c r="AY1732">
        <v>1</v>
      </c>
      <c r="AZ1732">
        <v>0</v>
      </c>
      <c r="BA1732">
        <v>2170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CX1732">
        <f>Y1732*Source!I1576</f>
        <v>6.3999999999999997E-5</v>
      </c>
      <c r="CY1732">
        <f>AA1732</f>
        <v>9040.01</v>
      </c>
      <c r="CZ1732">
        <f>AE1732</f>
        <v>9040.01</v>
      </c>
      <c r="DA1732">
        <f>AI1732</f>
        <v>1</v>
      </c>
      <c r="DB1732">
        <f>ROUND(ROUND(AT1732*CZ1732,2),2)</f>
        <v>72.319999999999993</v>
      </c>
      <c r="DC1732">
        <f>ROUND(ROUND(AT1732*AG1732,2),2)</f>
        <v>0</v>
      </c>
    </row>
    <row r="1733" spans="1:107">
      <c r="A1733">
        <f>ROW(Source!A1576)</f>
        <v>1576</v>
      </c>
      <c r="B1733">
        <v>33304975</v>
      </c>
      <c r="C1733">
        <v>33361974</v>
      </c>
      <c r="D1733">
        <v>31181610</v>
      </c>
      <c r="E1733">
        <v>1</v>
      </c>
      <c r="F1733">
        <v>1</v>
      </c>
      <c r="G1733">
        <v>1</v>
      </c>
      <c r="H1733">
        <v>3</v>
      </c>
      <c r="I1733" t="s">
        <v>847</v>
      </c>
      <c r="J1733" t="s">
        <v>848</v>
      </c>
      <c r="K1733" t="s">
        <v>849</v>
      </c>
      <c r="L1733">
        <v>1346</v>
      </c>
      <c r="N1733">
        <v>1009</v>
      </c>
      <c r="O1733" t="s">
        <v>78</v>
      </c>
      <c r="P1733" t="s">
        <v>78</v>
      </c>
      <c r="Q1733">
        <v>1</v>
      </c>
      <c r="W1733">
        <v>0</v>
      </c>
      <c r="X1733">
        <v>-731615568</v>
      </c>
      <c r="Y1733">
        <v>9.91</v>
      </c>
      <c r="AA1733">
        <v>23.09</v>
      </c>
      <c r="AB1733">
        <v>0</v>
      </c>
      <c r="AC1733">
        <v>0</v>
      </c>
      <c r="AD1733">
        <v>0</v>
      </c>
      <c r="AE1733">
        <v>23.09</v>
      </c>
      <c r="AF1733">
        <v>0</v>
      </c>
      <c r="AG1733">
        <v>0</v>
      </c>
      <c r="AH1733">
        <v>0</v>
      </c>
      <c r="AI1733">
        <v>1</v>
      </c>
      <c r="AJ1733">
        <v>1</v>
      </c>
      <c r="AK1733">
        <v>1</v>
      </c>
      <c r="AL1733">
        <v>1</v>
      </c>
      <c r="AN1733">
        <v>0</v>
      </c>
      <c r="AO1733">
        <v>1</v>
      </c>
      <c r="AP1733">
        <v>0</v>
      </c>
      <c r="AQ1733">
        <v>0</v>
      </c>
      <c r="AR1733">
        <v>0</v>
      </c>
      <c r="AS1733" t="s">
        <v>3</v>
      </c>
      <c r="AT1733">
        <v>9.91</v>
      </c>
      <c r="AU1733" t="s">
        <v>3</v>
      </c>
      <c r="AV1733">
        <v>0</v>
      </c>
      <c r="AW1733">
        <v>2</v>
      </c>
      <c r="AX1733">
        <v>33362091</v>
      </c>
      <c r="AY1733">
        <v>1</v>
      </c>
      <c r="AZ1733">
        <v>0</v>
      </c>
      <c r="BA1733">
        <v>2171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CX1733">
        <f>Y1733*Source!I1576</f>
        <v>7.9280000000000003E-2</v>
      </c>
      <c r="CY1733">
        <f>AA1733</f>
        <v>23.09</v>
      </c>
      <c r="CZ1733">
        <f>AE1733</f>
        <v>23.09</v>
      </c>
      <c r="DA1733">
        <f>AI1733</f>
        <v>1</v>
      </c>
      <c r="DB1733">
        <f>ROUND(ROUND(AT1733*CZ1733,2),2)</f>
        <v>228.82</v>
      </c>
      <c r="DC1733">
        <f>ROUND(ROUND(AT1733*AG1733,2),2)</f>
        <v>0</v>
      </c>
    </row>
    <row r="1734" spans="1:107">
      <c r="A1734">
        <f>ROW(Source!A1577)</f>
        <v>1577</v>
      </c>
      <c r="B1734">
        <v>33304960</v>
      </c>
      <c r="C1734">
        <v>33361974</v>
      </c>
      <c r="D1734">
        <v>31172061</v>
      </c>
      <c r="E1734">
        <v>1</v>
      </c>
      <c r="F1734">
        <v>1</v>
      </c>
      <c r="G1734">
        <v>1</v>
      </c>
      <c r="H1734">
        <v>1</v>
      </c>
      <c r="I1734" t="s">
        <v>850</v>
      </c>
      <c r="J1734" t="s">
        <v>3</v>
      </c>
      <c r="K1734" t="s">
        <v>851</v>
      </c>
      <c r="L1734">
        <v>1191</v>
      </c>
      <c r="N1734">
        <v>1013</v>
      </c>
      <c r="O1734" t="s">
        <v>831</v>
      </c>
      <c r="P1734" t="s">
        <v>831</v>
      </c>
      <c r="Q1734">
        <v>1</v>
      </c>
      <c r="W1734">
        <v>0</v>
      </c>
      <c r="X1734">
        <v>-784637506</v>
      </c>
      <c r="Y1734">
        <v>138.08279999999999</v>
      </c>
      <c r="AA1734">
        <v>0</v>
      </c>
      <c r="AB1734">
        <v>0</v>
      </c>
      <c r="AC1734">
        <v>0</v>
      </c>
      <c r="AD1734">
        <v>8.74</v>
      </c>
      <c r="AE1734">
        <v>0</v>
      </c>
      <c r="AF1734">
        <v>0</v>
      </c>
      <c r="AG1734">
        <v>0</v>
      </c>
      <c r="AH1734">
        <v>8.74</v>
      </c>
      <c r="AI1734">
        <v>1</v>
      </c>
      <c r="AJ1734">
        <v>1</v>
      </c>
      <c r="AK1734">
        <v>1</v>
      </c>
      <c r="AL1734">
        <v>1</v>
      </c>
      <c r="AN1734">
        <v>0</v>
      </c>
      <c r="AO1734">
        <v>1</v>
      </c>
      <c r="AP1734">
        <v>1</v>
      </c>
      <c r="AQ1734">
        <v>0</v>
      </c>
      <c r="AR1734">
        <v>0</v>
      </c>
      <c r="AS1734" t="s">
        <v>3</v>
      </c>
      <c r="AT1734">
        <v>100.06</v>
      </c>
      <c r="AU1734" t="s">
        <v>22</v>
      </c>
      <c r="AV1734">
        <v>1</v>
      </c>
      <c r="AW1734">
        <v>2</v>
      </c>
      <c r="AX1734">
        <v>33362081</v>
      </c>
      <c r="AY1734">
        <v>1</v>
      </c>
      <c r="AZ1734">
        <v>0</v>
      </c>
      <c r="BA1734">
        <v>2178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CX1734">
        <f>Y1734*Source!I1577</f>
        <v>1.1046624</v>
      </c>
      <c r="CY1734">
        <f>AD1734</f>
        <v>8.74</v>
      </c>
      <c r="CZ1734">
        <f>AH1734</f>
        <v>8.74</v>
      </c>
      <c r="DA1734">
        <f>AL1734</f>
        <v>1</v>
      </c>
      <c r="DB1734">
        <f>ROUND(((ROUND(AT1734*CZ1734,2)*1.2)*1.15),2)</f>
        <v>1206.8399999999999</v>
      </c>
      <c r="DC1734">
        <f>ROUND(((ROUND(AT1734*AG1734,2)*1.2)*1.15),2)</f>
        <v>0</v>
      </c>
    </row>
    <row r="1735" spans="1:107">
      <c r="A1735">
        <f>ROW(Source!A1577)</f>
        <v>1577</v>
      </c>
      <c r="B1735">
        <v>33304960</v>
      </c>
      <c r="C1735">
        <v>33361974</v>
      </c>
      <c r="D1735">
        <v>31172011</v>
      </c>
      <c r="E1735">
        <v>1</v>
      </c>
      <c r="F1735">
        <v>1</v>
      </c>
      <c r="G1735">
        <v>1</v>
      </c>
      <c r="H1735">
        <v>1</v>
      </c>
      <c r="I1735" t="s">
        <v>832</v>
      </c>
      <c r="J1735" t="s">
        <v>3</v>
      </c>
      <c r="K1735" t="s">
        <v>833</v>
      </c>
      <c r="L1735">
        <v>1191</v>
      </c>
      <c r="N1735">
        <v>1013</v>
      </c>
      <c r="O1735" t="s">
        <v>831</v>
      </c>
      <c r="P1735" t="s">
        <v>831</v>
      </c>
      <c r="Q1735">
        <v>1</v>
      </c>
      <c r="W1735">
        <v>0</v>
      </c>
      <c r="X1735">
        <v>-1417349443</v>
      </c>
      <c r="Y1735">
        <v>0.83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1</v>
      </c>
      <c r="AJ1735">
        <v>1</v>
      </c>
      <c r="AK1735">
        <v>1</v>
      </c>
      <c r="AL1735">
        <v>1</v>
      </c>
      <c r="AN1735">
        <v>0</v>
      </c>
      <c r="AO1735">
        <v>1</v>
      </c>
      <c r="AP1735">
        <v>0</v>
      </c>
      <c r="AQ1735">
        <v>0</v>
      </c>
      <c r="AR1735">
        <v>0</v>
      </c>
      <c r="AS1735" t="s">
        <v>3</v>
      </c>
      <c r="AT1735">
        <v>0.83</v>
      </c>
      <c r="AU1735" t="s">
        <v>3</v>
      </c>
      <c r="AV1735">
        <v>2</v>
      </c>
      <c r="AW1735">
        <v>2</v>
      </c>
      <c r="AX1735">
        <v>33362082</v>
      </c>
      <c r="AY1735">
        <v>1</v>
      </c>
      <c r="AZ1735">
        <v>2048</v>
      </c>
      <c r="BA1735">
        <v>2179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CX1735">
        <f>Y1735*Source!I1577</f>
        <v>6.6400000000000001E-3</v>
      </c>
      <c r="CY1735">
        <f>AD1735</f>
        <v>0</v>
      </c>
      <c r="CZ1735">
        <f>AH1735</f>
        <v>0</v>
      </c>
      <c r="DA1735">
        <f>AL1735</f>
        <v>1</v>
      </c>
      <c r="DB1735">
        <f>ROUND(ROUND(AT1735*CZ1735,2),2)</f>
        <v>0</v>
      </c>
      <c r="DC1735">
        <f>ROUND(ROUND(AT1735*AG1735,2),2)</f>
        <v>0</v>
      </c>
    </row>
    <row r="1736" spans="1:107">
      <c r="A1736">
        <f>ROW(Source!A1577)</f>
        <v>1577</v>
      </c>
      <c r="B1736">
        <v>33304960</v>
      </c>
      <c r="C1736">
        <v>33361974</v>
      </c>
      <c r="D1736">
        <v>31258491</v>
      </c>
      <c r="E1736">
        <v>1</v>
      </c>
      <c r="F1736">
        <v>1</v>
      </c>
      <c r="G1736">
        <v>1</v>
      </c>
      <c r="H1736">
        <v>2</v>
      </c>
      <c r="I1736" t="s">
        <v>834</v>
      </c>
      <c r="J1736" t="s">
        <v>835</v>
      </c>
      <c r="K1736" t="s">
        <v>836</v>
      </c>
      <c r="L1736">
        <v>1368</v>
      </c>
      <c r="N1736">
        <v>1011</v>
      </c>
      <c r="O1736" t="s">
        <v>837</v>
      </c>
      <c r="P1736" t="s">
        <v>837</v>
      </c>
      <c r="Q1736">
        <v>1</v>
      </c>
      <c r="W1736">
        <v>0</v>
      </c>
      <c r="X1736">
        <v>-1718674368</v>
      </c>
      <c r="Y1736">
        <v>0.54</v>
      </c>
      <c r="AA1736">
        <v>0</v>
      </c>
      <c r="AB1736">
        <v>111.99</v>
      </c>
      <c r="AC1736">
        <v>13.5</v>
      </c>
      <c r="AD1736">
        <v>0</v>
      </c>
      <c r="AE1736">
        <v>0</v>
      </c>
      <c r="AF1736">
        <v>111.99</v>
      </c>
      <c r="AG1736">
        <v>13.5</v>
      </c>
      <c r="AH1736">
        <v>0</v>
      </c>
      <c r="AI1736">
        <v>1</v>
      </c>
      <c r="AJ1736">
        <v>1</v>
      </c>
      <c r="AK1736">
        <v>1</v>
      </c>
      <c r="AL1736">
        <v>1</v>
      </c>
      <c r="AN1736">
        <v>0</v>
      </c>
      <c r="AO1736">
        <v>1</v>
      </c>
      <c r="AP1736">
        <v>1</v>
      </c>
      <c r="AQ1736">
        <v>0</v>
      </c>
      <c r="AR1736">
        <v>0</v>
      </c>
      <c r="AS1736" t="s">
        <v>3</v>
      </c>
      <c r="AT1736">
        <v>0.36</v>
      </c>
      <c r="AU1736" t="s">
        <v>21</v>
      </c>
      <c r="AV1736">
        <v>0</v>
      </c>
      <c r="AW1736">
        <v>2</v>
      </c>
      <c r="AX1736">
        <v>33362083</v>
      </c>
      <c r="AY1736">
        <v>1</v>
      </c>
      <c r="AZ1736">
        <v>0</v>
      </c>
      <c r="BA1736">
        <v>2180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CX1736">
        <f>Y1736*Source!I1577</f>
        <v>4.3200000000000001E-3</v>
      </c>
      <c r="CY1736">
        <f>AB1736</f>
        <v>111.99</v>
      </c>
      <c r="CZ1736">
        <f>AF1736</f>
        <v>111.99</v>
      </c>
      <c r="DA1736">
        <f>AJ1736</f>
        <v>1</v>
      </c>
      <c r="DB1736">
        <f>ROUND(((ROUND(AT1736*CZ1736,2)*1.2)*1.25),2)</f>
        <v>60.48</v>
      </c>
      <c r="DC1736">
        <f>ROUND(((ROUND(AT1736*AG1736,2)*1.2)*1.25),2)</f>
        <v>7.29</v>
      </c>
    </row>
    <row r="1737" spans="1:107">
      <c r="A1737">
        <f>ROW(Source!A1577)</f>
        <v>1577</v>
      </c>
      <c r="B1737">
        <v>33304960</v>
      </c>
      <c r="C1737">
        <v>33361974</v>
      </c>
      <c r="D1737">
        <v>31258691</v>
      </c>
      <c r="E1737">
        <v>1</v>
      </c>
      <c r="F1737">
        <v>1</v>
      </c>
      <c r="G1737">
        <v>1</v>
      </c>
      <c r="H1737">
        <v>2</v>
      </c>
      <c r="I1737" t="s">
        <v>838</v>
      </c>
      <c r="J1737" t="s">
        <v>839</v>
      </c>
      <c r="K1737" t="s">
        <v>840</v>
      </c>
      <c r="L1737">
        <v>1368</v>
      </c>
      <c r="N1737">
        <v>1011</v>
      </c>
      <c r="O1737" t="s">
        <v>837</v>
      </c>
      <c r="P1737" t="s">
        <v>837</v>
      </c>
      <c r="Q1737">
        <v>1</v>
      </c>
      <c r="W1737">
        <v>0</v>
      </c>
      <c r="X1737">
        <v>1373224040</v>
      </c>
      <c r="Y1737">
        <v>23.684999999999995</v>
      </c>
      <c r="AA1737">
        <v>0</v>
      </c>
      <c r="AB1737">
        <v>3.12</v>
      </c>
      <c r="AC1737">
        <v>0</v>
      </c>
      <c r="AD1737">
        <v>0</v>
      </c>
      <c r="AE1737">
        <v>0</v>
      </c>
      <c r="AF1737">
        <v>3.12</v>
      </c>
      <c r="AG1737">
        <v>0</v>
      </c>
      <c r="AH1737">
        <v>0</v>
      </c>
      <c r="AI1737">
        <v>1</v>
      </c>
      <c r="AJ1737">
        <v>1</v>
      </c>
      <c r="AK1737">
        <v>1</v>
      </c>
      <c r="AL1737">
        <v>1</v>
      </c>
      <c r="AN1737">
        <v>0</v>
      </c>
      <c r="AO1737">
        <v>1</v>
      </c>
      <c r="AP1737">
        <v>1</v>
      </c>
      <c r="AQ1737">
        <v>0</v>
      </c>
      <c r="AR1737">
        <v>0</v>
      </c>
      <c r="AS1737" t="s">
        <v>3</v>
      </c>
      <c r="AT1737">
        <v>15.79</v>
      </c>
      <c r="AU1737" t="s">
        <v>21</v>
      </c>
      <c r="AV1737">
        <v>0</v>
      </c>
      <c r="AW1737">
        <v>2</v>
      </c>
      <c r="AX1737">
        <v>33362084</v>
      </c>
      <c r="AY1737">
        <v>1</v>
      </c>
      <c r="AZ1737">
        <v>0</v>
      </c>
      <c r="BA1737">
        <v>2181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CX1737">
        <f>Y1737*Source!I1577</f>
        <v>0.18947999999999995</v>
      </c>
      <c r="CY1737">
        <f>AB1737</f>
        <v>3.12</v>
      </c>
      <c r="CZ1737">
        <f>AF1737</f>
        <v>3.12</v>
      </c>
      <c r="DA1737">
        <f>AJ1737</f>
        <v>1</v>
      </c>
      <c r="DB1737">
        <f>ROUND(((ROUND(AT1737*CZ1737,2)*1.2)*1.25),2)</f>
        <v>73.89</v>
      </c>
      <c r="DC1737">
        <f>ROUND(((ROUND(AT1737*AG1737,2)*1.2)*1.25),2)</f>
        <v>0</v>
      </c>
    </row>
    <row r="1738" spans="1:107">
      <c r="A1738">
        <f>ROW(Source!A1577)</f>
        <v>1577</v>
      </c>
      <c r="B1738">
        <v>33304960</v>
      </c>
      <c r="C1738">
        <v>33361974</v>
      </c>
      <c r="D1738">
        <v>31258646</v>
      </c>
      <c r="E1738">
        <v>1</v>
      </c>
      <c r="F1738">
        <v>1</v>
      </c>
      <c r="G1738">
        <v>1</v>
      </c>
      <c r="H1738">
        <v>2</v>
      </c>
      <c r="I1738" t="s">
        <v>866</v>
      </c>
      <c r="J1738" t="s">
        <v>867</v>
      </c>
      <c r="K1738" t="s">
        <v>868</v>
      </c>
      <c r="L1738">
        <v>1368</v>
      </c>
      <c r="N1738">
        <v>1011</v>
      </c>
      <c r="O1738" t="s">
        <v>837</v>
      </c>
      <c r="P1738" t="s">
        <v>837</v>
      </c>
      <c r="Q1738">
        <v>1</v>
      </c>
      <c r="W1738">
        <v>0</v>
      </c>
      <c r="X1738">
        <v>-1985289705</v>
      </c>
      <c r="Y1738">
        <v>0.3</v>
      </c>
      <c r="AA1738">
        <v>0</v>
      </c>
      <c r="AB1738">
        <v>6.66</v>
      </c>
      <c r="AC1738">
        <v>0</v>
      </c>
      <c r="AD1738">
        <v>0</v>
      </c>
      <c r="AE1738">
        <v>0</v>
      </c>
      <c r="AF1738">
        <v>6.66</v>
      </c>
      <c r="AG1738">
        <v>0</v>
      </c>
      <c r="AH1738">
        <v>0</v>
      </c>
      <c r="AI1738">
        <v>1</v>
      </c>
      <c r="AJ1738">
        <v>1</v>
      </c>
      <c r="AK1738">
        <v>1</v>
      </c>
      <c r="AL1738">
        <v>1</v>
      </c>
      <c r="AN1738">
        <v>0</v>
      </c>
      <c r="AO1738">
        <v>1</v>
      </c>
      <c r="AP1738">
        <v>1</v>
      </c>
      <c r="AQ1738">
        <v>0</v>
      </c>
      <c r="AR1738">
        <v>0</v>
      </c>
      <c r="AS1738" t="s">
        <v>3</v>
      </c>
      <c r="AT1738">
        <v>0.2</v>
      </c>
      <c r="AU1738" t="s">
        <v>21</v>
      </c>
      <c r="AV1738">
        <v>0</v>
      </c>
      <c r="AW1738">
        <v>2</v>
      </c>
      <c r="AX1738">
        <v>33362085</v>
      </c>
      <c r="AY1738">
        <v>1</v>
      </c>
      <c r="AZ1738">
        <v>0</v>
      </c>
      <c r="BA1738">
        <v>2182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CX1738">
        <f>Y1738*Source!I1577</f>
        <v>2.3999999999999998E-3</v>
      </c>
      <c r="CY1738">
        <f>AB1738</f>
        <v>6.66</v>
      </c>
      <c r="CZ1738">
        <f>AF1738</f>
        <v>6.66</v>
      </c>
      <c r="DA1738">
        <f>AJ1738</f>
        <v>1</v>
      </c>
      <c r="DB1738">
        <f>ROUND(((ROUND(AT1738*CZ1738,2)*1.2)*1.25),2)</f>
        <v>2</v>
      </c>
      <c r="DC1738">
        <f>ROUND(((ROUND(AT1738*AG1738,2)*1.2)*1.25),2)</f>
        <v>0</v>
      </c>
    </row>
    <row r="1739" spans="1:107">
      <c r="A1739">
        <f>ROW(Source!A1577)</f>
        <v>1577</v>
      </c>
      <c r="B1739">
        <v>33304960</v>
      </c>
      <c r="C1739">
        <v>33361974</v>
      </c>
      <c r="D1739">
        <v>31259879</v>
      </c>
      <c r="E1739">
        <v>1</v>
      </c>
      <c r="F1739">
        <v>1</v>
      </c>
      <c r="G1739">
        <v>1</v>
      </c>
      <c r="H1739">
        <v>2</v>
      </c>
      <c r="I1739" t="s">
        <v>841</v>
      </c>
      <c r="J1739" t="s">
        <v>842</v>
      </c>
      <c r="K1739" t="s">
        <v>843</v>
      </c>
      <c r="L1739">
        <v>1368</v>
      </c>
      <c r="N1739">
        <v>1011</v>
      </c>
      <c r="O1739" t="s">
        <v>837</v>
      </c>
      <c r="P1739" t="s">
        <v>837</v>
      </c>
      <c r="Q1739">
        <v>1</v>
      </c>
      <c r="W1739">
        <v>0</v>
      </c>
      <c r="X1739">
        <v>1372534845</v>
      </c>
      <c r="Y1739">
        <v>0.70499999999999996</v>
      </c>
      <c r="AA1739">
        <v>0</v>
      </c>
      <c r="AB1739">
        <v>65.709999999999994</v>
      </c>
      <c r="AC1739">
        <v>11.6</v>
      </c>
      <c r="AD1739">
        <v>0</v>
      </c>
      <c r="AE1739">
        <v>0</v>
      </c>
      <c r="AF1739">
        <v>65.709999999999994</v>
      </c>
      <c r="AG1739">
        <v>11.6</v>
      </c>
      <c r="AH1739">
        <v>0</v>
      </c>
      <c r="AI1739">
        <v>1</v>
      </c>
      <c r="AJ1739">
        <v>1</v>
      </c>
      <c r="AK1739">
        <v>1</v>
      </c>
      <c r="AL1739">
        <v>1</v>
      </c>
      <c r="AN1739">
        <v>0</v>
      </c>
      <c r="AO1739">
        <v>1</v>
      </c>
      <c r="AP1739">
        <v>1</v>
      </c>
      <c r="AQ1739">
        <v>0</v>
      </c>
      <c r="AR1739">
        <v>0</v>
      </c>
      <c r="AS1739" t="s">
        <v>3</v>
      </c>
      <c r="AT1739">
        <v>0.47</v>
      </c>
      <c r="AU1739" t="s">
        <v>21</v>
      </c>
      <c r="AV1739">
        <v>0</v>
      </c>
      <c r="AW1739">
        <v>2</v>
      </c>
      <c r="AX1739">
        <v>33362086</v>
      </c>
      <c r="AY1739">
        <v>1</v>
      </c>
      <c r="AZ1739">
        <v>0</v>
      </c>
      <c r="BA1739">
        <v>2183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CX1739">
        <f>Y1739*Source!I1577</f>
        <v>5.64E-3</v>
      </c>
      <c r="CY1739">
        <f>AB1739</f>
        <v>65.709999999999994</v>
      </c>
      <c r="CZ1739">
        <f>AF1739</f>
        <v>65.709999999999994</v>
      </c>
      <c r="DA1739">
        <f>AJ1739</f>
        <v>1</v>
      </c>
      <c r="DB1739">
        <f>ROUND(((ROUND(AT1739*CZ1739,2)*1.2)*1.25),2)</f>
        <v>46.32</v>
      </c>
      <c r="DC1739">
        <f>ROUND(((ROUND(AT1739*AG1739,2)*1.2)*1.25),2)</f>
        <v>8.18</v>
      </c>
    </row>
    <row r="1740" spans="1:107">
      <c r="A1740">
        <f>ROW(Source!A1577)</f>
        <v>1577</v>
      </c>
      <c r="B1740">
        <v>33304960</v>
      </c>
      <c r="C1740">
        <v>33361974</v>
      </c>
      <c r="D1740">
        <v>31260100</v>
      </c>
      <c r="E1740">
        <v>1</v>
      </c>
      <c r="F1740">
        <v>1</v>
      </c>
      <c r="G1740">
        <v>1</v>
      </c>
      <c r="H1740">
        <v>2</v>
      </c>
      <c r="I1740" t="s">
        <v>858</v>
      </c>
      <c r="J1740" t="s">
        <v>859</v>
      </c>
      <c r="K1740" t="s">
        <v>860</v>
      </c>
      <c r="L1740">
        <v>1368</v>
      </c>
      <c r="N1740">
        <v>1011</v>
      </c>
      <c r="O1740" t="s">
        <v>837</v>
      </c>
      <c r="P1740" t="s">
        <v>837</v>
      </c>
      <c r="Q1740">
        <v>1</v>
      </c>
      <c r="W1740">
        <v>0</v>
      </c>
      <c r="X1740">
        <v>-353815937</v>
      </c>
      <c r="Y1740">
        <v>1.9650000000000001</v>
      </c>
      <c r="AA1740">
        <v>0</v>
      </c>
      <c r="AB1740">
        <v>8.1</v>
      </c>
      <c r="AC1740">
        <v>0</v>
      </c>
      <c r="AD1740">
        <v>0</v>
      </c>
      <c r="AE1740">
        <v>0</v>
      </c>
      <c r="AF1740">
        <v>8.1</v>
      </c>
      <c r="AG1740">
        <v>0</v>
      </c>
      <c r="AH1740">
        <v>0</v>
      </c>
      <c r="AI1740">
        <v>1</v>
      </c>
      <c r="AJ1740">
        <v>1</v>
      </c>
      <c r="AK1740">
        <v>1</v>
      </c>
      <c r="AL1740">
        <v>1</v>
      </c>
      <c r="AN1740">
        <v>0</v>
      </c>
      <c r="AO1740">
        <v>1</v>
      </c>
      <c r="AP1740">
        <v>1</v>
      </c>
      <c r="AQ1740">
        <v>0</v>
      </c>
      <c r="AR1740">
        <v>0</v>
      </c>
      <c r="AS1740" t="s">
        <v>3</v>
      </c>
      <c r="AT1740">
        <v>1.31</v>
      </c>
      <c r="AU1740" t="s">
        <v>21</v>
      </c>
      <c r="AV1740">
        <v>0</v>
      </c>
      <c r="AW1740">
        <v>2</v>
      </c>
      <c r="AX1740">
        <v>33362087</v>
      </c>
      <c r="AY1740">
        <v>1</v>
      </c>
      <c r="AZ1740">
        <v>0</v>
      </c>
      <c r="BA1740">
        <v>2184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CX1740">
        <f>Y1740*Source!I1577</f>
        <v>1.5720000000000001E-2</v>
      </c>
      <c r="CY1740">
        <f>AB1740</f>
        <v>8.1</v>
      </c>
      <c r="CZ1740">
        <f>AF1740</f>
        <v>8.1</v>
      </c>
      <c r="DA1740">
        <f>AJ1740</f>
        <v>1</v>
      </c>
      <c r="DB1740">
        <f>ROUND(((ROUND(AT1740*CZ1740,2)*1.2)*1.25),2)</f>
        <v>15.92</v>
      </c>
      <c r="DC1740">
        <f>ROUND(((ROUND(AT1740*AG1740,2)*1.2)*1.25),2)</f>
        <v>0</v>
      </c>
    </row>
    <row r="1741" spans="1:107">
      <c r="A1741">
        <f>ROW(Source!A1577)</f>
        <v>1577</v>
      </c>
      <c r="B1741">
        <v>33304960</v>
      </c>
      <c r="C1741">
        <v>33361974</v>
      </c>
      <c r="D1741">
        <v>31178369</v>
      </c>
      <c r="E1741">
        <v>1</v>
      </c>
      <c r="F1741">
        <v>1</v>
      </c>
      <c r="G1741">
        <v>1</v>
      </c>
      <c r="H1741">
        <v>3</v>
      </c>
      <c r="I1741" t="s">
        <v>915</v>
      </c>
      <c r="J1741" t="s">
        <v>916</v>
      </c>
      <c r="K1741" t="s">
        <v>917</v>
      </c>
      <c r="L1741">
        <v>1346</v>
      </c>
      <c r="N1741">
        <v>1009</v>
      </c>
      <c r="O1741" t="s">
        <v>78</v>
      </c>
      <c r="P1741" t="s">
        <v>78</v>
      </c>
      <c r="Q1741">
        <v>1</v>
      </c>
      <c r="W1741">
        <v>0</v>
      </c>
      <c r="X1741">
        <v>1730218770</v>
      </c>
      <c r="Y1741">
        <v>7.08</v>
      </c>
      <c r="AA1741">
        <v>39.020000000000003</v>
      </c>
      <c r="AB1741">
        <v>0</v>
      </c>
      <c r="AC1741">
        <v>0</v>
      </c>
      <c r="AD1741">
        <v>0</v>
      </c>
      <c r="AE1741">
        <v>39.020000000000003</v>
      </c>
      <c r="AF1741">
        <v>0</v>
      </c>
      <c r="AG1741">
        <v>0</v>
      </c>
      <c r="AH1741">
        <v>0</v>
      </c>
      <c r="AI1741">
        <v>1</v>
      </c>
      <c r="AJ1741">
        <v>1</v>
      </c>
      <c r="AK1741">
        <v>1</v>
      </c>
      <c r="AL1741">
        <v>1</v>
      </c>
      <c r="AN1741">
        <v>0</v>
      </c>
      <c r="AO1741">
        <v>1</v>
      </c>
      <c r="AP1741">
        <v>0</v>
      </c>
      <c r="AQ1741">
        <v>0</v>
      </c>
      <c r="AR1741">
        <v>0</v>
      </c>
      <c r="AS1741" t="s">
        <v>3</v>
      </c>
      <c r="AT1741">
        <v>7.08</v>
      </c>
      <c r="AU1741" t="s">
        <v>3</v>
      </c>
      <c r="AV1741">
        <v>0</v>
      </c>
      <c r="AW1741">
        <v>2</v>
      </c>
      <c r="AX1741">
        <v>33362088</v>
      </c>
      <c r="AY1741">
        <v>1</v>
      </c>
      <c r="AZ1741">
        <v>0</v>
      </c>
      <c r="BA1741">
        <v>2185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CX1741">
        <f>Y1741*Source!I1577</f>
        <v>5.6640000000000003E-2</v>
      </c>
      <c r="CY1741">
        <f>AA1741</f>
        <v>39.020000000000003</v>
      </c>
      <c r="CZ1741">
        <f>AE1741</f>
        <v>39.020000000000003</v>
      </c>
      <c r="DA1741">
        <f>AI1741</f>
        <v>1</v>
      </c>
      <c r="DB1741">
        <f>ROUND(ROUND(AT1741*CZ1741,2),2)</f>
        <v>276.26</v>
      </c>
      <c r="DC1741">
        <f>ROUND(ROUND(AT1741*AG1741,2),2)</f>
        <v>0</v>
      </c>
    </row>
    <row r="1742" spans="1:107">
      <c r="A1742">
        <f>ROW(Source!A1577)</f>
        <v>1577</v>
      </c>
      <c r="B1742">
        <v>33304960</v>
      </c>
      <c r="C1742">
        <v>33361974</v>
      </c>
      <c r="D1742">
        <v>31179550</v>
      </c>
      <c r="E1742">
        <v>1</v>
      </c>
      <c r="F1742">
        <v>1</v>
      </c>
      <c r="G1742">
        <v>1</v>
      </c>
      <c r="H1742">
        <v>3</v>
      </c>
      <c r="I1742" t="s">
        <v>861</v>
      </c>
      <c r="J1742" t="s">
        <v>862</v>
      </c>
      <c r="K1742" t="s">
        <v>863</v>
      </c>
      <c r="L1742">
        <v>1348</v>
      </c>
      <c r="N1742">
        <v>1009</v>
      </c>
      <c r="O1742" t="s">
        <v>32</v>
      </c>
      <c r="P1742" t="s">
        <v>32</v>
      </c>
      <c r="Q1742">
        <v>1000</v>
      </c>
      <c r="W1742">
        <v>0</v>
      </c>
      <c r="X1742">
        <v>-1068056325</v>
      </c>
      <c r="Y1742">
        <v>3.3E-4</v>
      </c>
      <c r="AA1742">
        <v>10362</v>
      </c>
      <c r="AB1742">
        <v>0</v>
      </c>
      <c r="AC1742">
        <v>0</v>
      </c>
      <c r="AD1742">
        <v>0</v>
      </c>
      <c r="AE1742">
        <v>10362</v>
      </c>
      <c r="AF1742">
        <v>0</v>
      </c>
      <c r="AG1742">
        <v>0</v>
      </c>
      <c r="AH1742">
        <v>0</v>
      </c>
      <c r="AI1742">
        <v>1</v>
      </c>
      <c r="AJ1742">
        <v>1</v>
      </c>
      <c r="AK1742">
        <v>1</v>
      </c>
      <c r="AL1742">
        <v>1</v>
      </c>
      <c r="AN1742">
        <v>0</v>
      </c>
      <c r="AO1742">
        <v>1</v>
      </c>
      <c r="AP1742">
        <v>0</v>
      </c>
      <c r="AQ1742">
        <v>0</v>
      </c>
      <c r="AR1742">
        <v>0</v>
      </c>
      <c r="AS1742" t="s">
        <v>3</v>
      </c>
      <c r="AT1742">
        <v>3.3E-4</v>
      </c>
      <c r="AU1742" t="s">
        <v>3</v>
      </c>
      <c r="AV1742">
        <v>0</v>
      </c>
      <c r="AW1742">
        <v>2</v>
      </c>
      <c r="AX1742">
        <v>33362089</v>
      </c>
      <c r="AY1742">
        <v>1</v>
      </c>
      <c r="AZ1742">
        <v>0</v>
      </c>
      <c r="BA1742">
        <v>2186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CX1742">
        <f>Y1742*Source!I1577</f>
        <v>2.6400000000000001E-6</v>
      </c>
      <c r="CY1742">
        <f>AA1742</f>
        <v>10362</v>
      </c>
      <c r="CZ1742">
        <f>AE1742</f>
        <v>10362</v>
      </c>
      <c r="DA1742">
        <f>AI1742</f>
        <v>1</v>
      </c>
      <c r="DB1742">
        <f>ROUND(ROUND(AT1742*CZ1742,2),2)</f>
        <v>3.42</v>
      </c>
      <c r="DC1742">
        <f>ROUND(ROUND(AT1742*AG1742,2),2)</f>
        <v>0</v>
      </c>
    </row>
    <row r="1743" spans="1:107">
      <c r="A1743">
        <f>ROW(Source!A1577)</f>
        <v>1577</v>
      </c>
      <c r="B1743">
        <v>33304960</v>
      </c>
      <c r="C1743">
        <v>33361974</v>
      </c>
      <c r="D1743">
        <v>31180727</v>
      </c>
      <c r="E1743">
        <v>1</v>
      </c>
      <c r="F1743">
        <v>1</v>
      </c>
      <c r="G1743">
        <v>1</v>
      </c>
      <c r="H1743">
        <v>3</v>
      </c>
      <c r="I1743" t="s">
        <v>844</v>
      </c>
      <c r="J1743" t="s">
        <v>845</v>
      </c>
      <c r="K1743" t="s">
        <v>846</v>
      </c>
      <c r="L1743">
        <v>1348</v>
      </c>
      <c r="N1743">
        <v>1009</v>
      </c>
      <c r="O1743" t="s">
        <v>32</v>
      </c>
      <c r="P1743" t="s">
        <v>32</v>
      </c>
      <c r="Q1743">
        <v>1000</v>
      </c>
      <c r="W1743">
        <v>0</v>
      </c>
      <c r="X1743">
        <v>-437906794</v>
      </c>
      <c r="Y1743">
        <v>8.0000000000000002E-3</v>
      </c>
      <c r="AA1743">
        <v>9040.01</v>
      </c>
      <c r="AB1743">
        <v>0</v>
      </c>
      <c r="AC1743">
        <v>0</v>
      </c>
      <c r="AD1743">
        <v>0</v>
      </c>
      <c r="AE1743">
        <v>9040.01</v>
      </c>
      <c r="AF1743">
        <v>0</v>
      </c>
      <c r="AG1743">
        <v>0</v>
      </c>
      <c r="AH1743">
        <v>0</v>
      </c>
      <c r="AI1743">
        <v>1</v>
      </c>
      <c r="AJ1743">
        <v>1</v>
      </c>
      <c r="AK1743">
        <v>1</v>
      </c>
      <c r="AL1743">
        <v>1</v>
      </c>
      <c r="AN1743">
        <v>0</v>
      </c>
      <c r="AO1743">
        <v>1</v>
      </c>
      <c r="AP1743">
        <v>0</v>
      </c>
      <c r="AQ1743">
        <v>0</v>
      </c>
      <c r="AR1743">
        <v>0</v>
      </c>
      <c r="AS1743" t="s">
        <v>3</v>
      </c>
      <c r="AT1743">
        <v>8.0000000000000002E-3</v>
      </c>
      <c r="AU1743" t="s">
        <v>3</v>
      </c>
      <c r="AV1743">
        <v>0</v>
      </c>
      <c r="AW1743">
        <v>2</v>
      </c>
      <c r="AX1743">
        <v>33362090</v>
      </c>
      <c r="AY1743">
        <v>1</v>
      </c>
      <c r="AZ1743">
        <v>0</v>
      </c>
      <c r="BA1743">
        <v>2187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CX1743">
        <f>Y1743*Source!I1577</f>
        <v>6.3999999999999997E-5</v>
      </c>
      <c r="CY1743">
        <f>AA1743</f>
        <v>9040.01</v>
      </c>
      <c r="CZ1743">
        <f>AE1743</f>
        <v>9040.01</v>
      </c>
      <c r="DA1743">
        <f>AI1743</f>
        <v>1</v>
      </c>
      <c r="DB1743">
        <f>ROUND(ROUND(AT1743*CZ1743,2),2)</f>
        <v>72.319999999999993</v>
      </c>
      <c r="DC1743">
        <f>ROUND(ROUND(AT1743*AG1743,2),2)</f>
        <v>0</v>
      </c>
    </row>
    <row r="1744" spans="1:107">
      <c r="A1744">
        <f>ROW(Source!A1577)</f>
        <v>1577</v>
      </c>
      <c r="B1744">
        <v>33304960</v>
      </c>
      <c r="C1744">
        <v>33361974</v>
      </c>
      <c r="D1744">
        <v>31181610</v>
      </c>
      <c r="E1744">
        <v>1</v>
      </c>
      <c r="F1744">
        <v>1</v>
      </c>
      <c r="G1744">
        <v>1</v>
      </c>
      <c r="H1744">
        <v>3</v>
      </c>
      <c r="I1744" t="s">
        <v>847</v>
      </c>
      <c r="J1744" t="s">
        <v>848</v>
      </c>
      <c r="K1744" t="s">
        <v>849</v>
      </c>
      <c r="L1744">
        <v>1346</v>
      </c>
      <c r="N1744">
        <v>1009</v>
      </c>
      <c r="O1744" t="s">
        <v>78</v>
      </c>
      <c r="P1744" t="s">
        <v>78</v>
      </c>
      <c r="Q1744">
        <v>1</v>
      </c>
      <c r="W1744">
        <v>0</v>
      </c>
      <c r="X1744">
        <v>-731615568</v>
      </c>
      <c r="Y1744">
        <v>9.91</v>
      </c>
      <c r="AA1744">
        <v>23.09</v>
      </c>
      <c r="AB1744">
        <v>0</v>
      </c>
      <c r="AC1744">
        <v>0</v>
      </c>
      <c r="AD1744">
        <v>0</v>
      </c>
      <c r="AE1744">
        <v>23.09</v>
      </c>
      <c r="AF1744">
        <v>0</v>
      </c>
      <c r="AG1744">
        <v>0</v>
      </c>
      <c r="AH1744">
        <v>0</v>
      </c>
      <c r="AI1744">
        <v>1</v>
      </c>
      <c r="AJ1744">
        <v>1</v>
      </c>
      <c r="AK1744">
        <v>1</v>
      </c>
      <c r="AL1744">
        <v>1</v>
      </c>
      <c r="AN1744">
        <v>0</v>
      </c>
      <c r="AO1744">
        <v>1</v>
      </c>
      <c r="AP1744">
        <v>0</v>
      </c>
      <c r="AQ1744">
        <v>0</v>
      </c>
      <c r="AR1744">
        <v>0</v>
      </c>
      <c r="AS1744" t="s">
        <v>3</v>
      </c>
      <c r="AT1744">
        <v>9.91</v>
      </c>
      <c r="AU1744" t="s">
        <v>3</v>
      </c>
      <c r="AV1744">
        <v>0</v>
      </c>
      <c r="AW1744">
        <v>2</v>
      </c>
      <c r="AX1744">
        <v>33362091</v>
      </c>
      <c r="AY1744">
        <v>1</v>
      </c>
      <c r="AZ1744">
        <v>0</v>
      </c>
      <c r="BA1744">
        <v>2188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CX1744">
        <f>Y1744*Source!I1577</f>
        <v>7.9280000000000003E-2</v>
      </c>
      <c r="CY1744">
        <f>AA1744</f>
        <v>23.09</v>
      </c>
      <c r="CZ1744">
        <f>AE1744</f>
        <v>23.09</v>
      </c>
      <c r="DA1744">
        <f>AI1744</f>
        <v>1</v>
      </c>
      <c r="DB1744">
        <f>ROUND(ROUND(AT1744*CZ1744,2),2)</f>
        <v>228.82</v>
      </c>
      <c r="DC1744">
        <f>ROUND(ROUND(AT1744*AG1744,2),2)</f>
        <v>0</v>
      </c>
    </row>
    <row r="1745" spans="1:107">
      <c r="A1745">
        <f>ROW(Source!A1580)</f>
        <v>1580</v>
      </c>
      <c r="B1745">
        <v>33304975</v>
      </c>
      <c r="C1745">
        <v>33362003</v>
      </c>
      <c r="D1745">
        <v>31172061</v>
      </c>
      <c r="E1745">
        <v>1</v>
      </c>
      <c r="F1745">
        <v>1</v>
      </c>
      <c r="G1745">
        <v>1</v>
      </c>
      <c r="H1745">
        <v>1</v>
      </c>
      <c r="I1745" t="s">
        <v>850</v>
      </c>
      <c r="J1745" t="s">
        <v>3</v>
      </c>
      <c r="K1745" t="s">
        <v>851</v>
      </c>
      <c r="L1745">
        <v>1191</v>
      </c>
      <c r="N1745">
        <v>1013</v>
      </c>
      <c r="O1745" t="s">
        <v>831</v>
      </c>
      <c r="P1745" t="s">
        <v>831</v>
      </c>
      <c r="Q1745">
        <v>1</v>
      </c>
      <c r="W1745">
        <v>0</v>
      </c>
      <c r="X1745">
        <v>-784637506</v>
      </c>
      <c r="Y1745">
        <v>111.61439999999999</v>
      </c>
      <c r="AA1745">
        <v>0</v>
      </c>
      <c r="AB1745">
        <v>0</v>
      </c>
      <c r="AC1745">
        <v>0</v>
      </c>
      <c r="AD1745">
        <v>8.74</v>
      </c>
      <c r="AE1745">
        <v>0</v>
      </c>
      <c r="AF1745">
        <v>0</v>
      </c>
      <c r="AG1745">
        <v>0</v>
      </c>
      <c r="AH1745">
        <v>8.74</v>
      </c>
      <c r="AI1745">
        <v>1</v>
      </c>
      <c r="AJ1745">
        <v>1</v>
      </c>
      <c r="AK1745">
        <v>1</v>
      </c>
      <c r="AL1745">
        <v>1</v>
      </c>
      <c r="AN1745">
        <v>0</v>
      </c>
      <c r="AO1745">
        <v>1</v>
      </c>
      <c r="AP1745">
        <v>1</v>
      </c>
      <c r="AQ1745">
        <v>0</v>
      </c>
      <c r="AR1745">
        <v>0</v>
      </c>
      <c r="AS1745" t="s">
        <v>3</v>
      </c>
      <c r="AT1745">
        <v>80.88</v>
      </c>
      <c r="AU1745" t="s">
        <v>22</v>
      </c>
      <c r="AV1745">
        <v>1</v>
      </c>
      <c r="AW1745">
        <v>2</v>
      </c>
      <c r="AX1745">
        <v>33362015</v>
      </c>
      <c r="AY1745">
        <v>1</v>
      </c>
      <c r="AZ1745">
        <v>0</v>
      </c>
      <c r="BA1745">
        <v>2195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CX1745">
        <f>Y1745*Source!I1580</f>
        <v>4.2056305919999994</v>
      </c>
      <c r="CY1745">
        <f>AD1745</f>
        <v>8.74</v>
      </c>
      <c r="CZ1745">
        <f>AH1745</f>
        <v>8.74</v>
      </c>
      <c r="DA1745">
        <f>AL1745</f>
        <v>1</v>
      </c>
      <c r="DB1745">
        <f>ROUND(((ROUND(AT1745*CZ1745,2)*1.2)*1.15),2)</f>
        <v>975.51</v>
      </c>
      <c r="DC1745">
        <f>ROUND(((ROUND(AT1745*AG1745,2)*1.2)*1.15),2)</f>
        <v>0</v>
      </c>
    </row>
    <row r="1746" spans="1:107">
      <c r="A1746">
        <f>ROW(Source!A1580)</f>
        <v>1580</v>
      </c>
      <c r="B1746">
        <v>33304975</v>
      </c>
      <c r="C1746">
        <v>33362003</v>
      </c>
      <c r="D1746">
        <v>31172011</v>
      </c>
      <c r="E1746">
        <v>1</v>
      </c>
      <c r="F1746">
        <v>1</v>
      </c>
      <c r="G1746">
        <v>1</v>
      </c>
      <c r="H1746">
        <v>1</v>
      </c>
      <c r="I1746" t="s">
        <v>832</v>
      </c>
      <c r="J1746" t="s">
        <v>3</v>
      </c>
      <c r="K1746" t="s">
        <v>833</v>
      </c>
      <c r="L1746">
        <v>1191</v>
      </c>
      <c r="N1746">
        <v>1013</v>
      </c>
      <c r="O1746" t="s">
        <v>831</v>
      </c>
      <c r="P1746" t="s">
        <v>831</v>
      </c>
      <c r="Q1746">
        <v>1</v>
      </c>
      <c r="W1746">
        <v>0</v>
      </c>
      <c r="X1746">
        <v>-1417349443</v>
      </c>
      <c r="Y1746">
        <v>0.69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1</v>
      </c>
      <c r="AJ1746">
        <v>1</v>
      </c>
      <c r="AK1746">
        <v>1</v>
      </c>
      <c r="AL1746">
        <v>1</v>
      </c>
      <c r="AN1746">
        <v>0</v>
      </c>
      <c r="AO1746">
        <v>1</v>
      </c>
      <c r="AP1746">
        <v>0</v>
      </c>
      <c r="AQ1746">
        <v>0</v>
      </c>
      <c r="AR1746">
        <v>0</v>
      </c>
      <c r="AS1746" t="s">
        <v>3</v>
      </c>
      <c r="AT1746">
        <v>0.69</v>
      </c>
      <c r="AU1746" t="s">
        <v>3</v>
      </c>
      <c r="AV1746">
        <v>2</v>
      </c>
      <c r="AW1746">
        <v>2</v>
      </c>
      <c r="AX1746">
        <v>33362016</v>
      </c>
      <c r="AY1746">
        <v>1</v>
      </c>
      <c r="AZ1746">
        <v>2048</v>
      </c>
      <c r="BA1746">
        <v>2196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CX1746">
        <f>Y1746*Source!I1580</f>
        <v>2.5999199999999997E-2</v>
      </c>
      <c r="CY1746">
        <f>AD1746</f>
        <v>0</v>
      </c>
      <c r="CZ1746">
        <f>AH1746</f>
        <v>0</v>
      </c>
      <c r="DA1746">
        <f>AL1746</f>
        <v>1</v>
      </c>
      <c r="DB1746">
        <f>ROUND(ROUND(AT1746*CZ1746,2),2)</f>
        <v>0</v>
      </c>
      <c r="DC1746">
        <f>ROUND(ROUND(AT1746*AG1746,2),2)</f>
        <v>0</v>
      </c>
    </row>
    <row r="1747" spans="1:107">
      <c r="A1747">
        <f>ROW(Source!A1580)</f>
        <v>1580</v>
      </c>
      <c r="B1747">
        <v>33304975</v>
      </c>
      <c r="C1747">
        <v>33362003</v>
      </c>
      <c r="D1747">
        <v>31258491</v>
      </c>
      <c r="E1747">
        <v>1</v>
      </c>
      <c r="F1747">
        <v>1</v>
      </c>
      <c r="G1747">
        <v>1</v>
      </c>
      <c r="H1747">
        <v>2</v>
      </c>
      <c r="I1747" t="s">
        <v>834</v>
      </c>
      <c r="J1747" t="s">
        <v>835</v>
      </c>
      <c r="K1747" t="s">
        <v>836</v>
      </c>
      <c r="L1747">
        <v>1368</v>
      </c>
      <c r="N1747">
        <v>1011</v>
      </c>
      <c r="O1747" t="s">
        <v>837</v>
      </c>
      <c r="P1747" t="s">
        <v>837</v>
      </c>
      <c r="Q1747">
        <v>1</v>
      </c>
      <c r="W1747">
        <v>0</v>
      </c>
      <c r="X1747">
        <v>-1718674368</v>
      </c>
      <c r="Y1747">
        <v>0.42000000000000004</v>
      </c>
      <c r="AA1747">
        <v>0</v>
      </c>
      <c r="AB1747">
        <v>111.99</v>
      </c>
      <c r="AC1747">
        <v>13.5</v>
      </c>
      <c r="AD1747">
        <v>0</v>
      </c>
      <c r="AE1747">
        <v>0</v>
      </c>
      <c r="AF1747">
        <v>111.99</v>
      </c>
      <c r="AG1747">
        <v>13.5</v>
      </c>
      <c r="AH1747">
        <v>0</v>
      </c>
      <c r="AI1747">
        <v>1</v>
      </c>
      <c r="AJ1747">
        <v>1</v>
      </c>
      <c r="AK1747">
        <v>1</v>
      </c>
      <c r="AL1747">
        <v>1</v>
      </c>
      <c r="AN1747">
        <v>0</v>
      </c>
      <c r="AO1747">
        <v>1</v>
      </c>
      <c r="AP1747">
        <v>1</v>
      </c>
      <c r="AQ1747">
        <v>0</v>
      </c>
      <c r="AR1747">
        <v>0</v>
      </c>
      <c r="AS1747" t="s">
        <v>3</v>
      </c>
      <c r="AT1747">
        <v>0.28000000000000003</v>
      </c>
      <c r="AU1747" t="s">
        <v>21</v>
      </c>
      <c r="AV1747">
        <v>0</v>
      </c>
      <c r="AW1747">
        <v>2</v>
      </c>
      <c r="AX1747">
        <v>33362017</v>
      </c>
      <c r="AY1747">
        <v>1</v>
      </c>
      <c r="AZ1747">
        <v>0</v>
      </c>
      <c r="BA1747">
        <v>2197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CX1747">
        <f>Y1747*Source!I1580</f>
        <v>1.5825600000000002E-2</v>
      </c>
      <c r="CY1747">
        <f>AB1747</f>
        <v>111.99</v>
      </c>
      <c r="CZ1747">
        <f>AF1747</f>
        <v>111.99</v>
      </c>
      <c r="DA1747">
        <f>AJ1747</f>
        <v>1</v>
      </c>
      <c r="DB1747">
        <f>ROUND(((ROUND(AT1747*CZ1747,2)*1.2)*1.25),2)</f>
        <v>47.04</v>
      </c>
      <c r="DC1747">
        <f>ROUND(((ROUND(AT1747*AG1747,2)*1.2)*1.25),2)</f>
        <v>5.67</v>
      </c>
    </row>
    <row r="1748" spans="1:107">
      <c r="A1748">
        <f>ROW(Source!A1580)</f>
        <v>1580</v>
      </c>
      <c r="B1748">
        <v>33304975</v>
      </c>
      <c r="C1748">
        <v>33362003</v>
      </c>
      <c r="D1748">
        <v>31258691</v>
      </c>
      <c r="E1748">
        <v>1</v>
      </c>
      <c r="F1748">
        <v>1</v>
      </c>
      <c r="G1748">
        <v>1</v>
      </c>
      <c r="H1748">
        <v>2</v>
      </c>
      <c r="I1748" t="s">
        <v>838</v>
      </c>
      <c r="J1748" t="s">
        <v>839</v>
      </c>
      <c r="K1748" t="s">
        <v>840</v>
      </c>
      <c r="L1748">
        <v>1368</v>
      </c>
      <c r="N1748">
        <v>1011</v>
      </c>
      <c r="O1748" t="s">
        <v>837</v>
      </c>
      <c r="P1748" t="s">
        <v>837</v>
      </c>
      <c r="Q1748">
        <v>1</v>
      </c>
      <c r="W1748">
        <v>0</v>
      </c>
      <c r="X1748">
        <v>1373224040</v>
      </c>
      <c r="Y1748">
        <v>15.075000000000001</v>
      </c>
      <c r="AA1748">
        <v>0</v>
      </c>
      <c r="AB1748">
        <v>3.12</v>
      </c>
      <c r="AC1748">
        <v>0</v>
      </c>
      <c r="AD1748">
        <v>0</v>
      </c>
      <c r="AE1748">
        <v>0</v>
      </c>
      <c r="AF1748">
        <v>3.12</v>
      </c>
      <c r="AG1748">
        <v>0</v>
      </c>
      <c r="AH1748">
        <v>0</v>
      </c>
      <c r="AI1748">
        <v>1</v>
      </c>
      <c r="AJ1748">
        <v>1</v>
      </c>
      <c r="AK1748">
        <v>1</v>
      </c>
      <c r="AL1748">
        <v>1</v>
      </c>
      <c r="AN1748">
        <v>0</v>
      </c>
      <c r="AO1748">
        <v>1</v>
      </c>
      <c r="AP1748">
        <v>1</v>
      </c>
      <c r="AQ1748">
        <v>0</v>
      </c>
      <c r="AR1748">
        <v>0</v>
      </c>
      <c r="AS1748" t="s">
        <v>3</v>
      </c>
      <c r="AT1748">
        <v>10.050000000000001</v>
      </c>
      <c r="AU1748" t="s">
        <v>21</v>
      </c>
      <c r="AV1748">
        <v>0</v>
      </c>
      <c r="AW1748">
        <v>2</v>
      </c>
      <c r="AX1748">
        <v>33362018</v>
      </c>
      <c r="AY1748">
        <v>1</v>
      </c>
      <c r="AZ1748">
        <v>0</v>
      </c>
      <c r="BA1748">
        <v>2198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CX1748">
        <f>Y1748*Source!I1580</f>
        <v>0.56802600000000003</v>
      </c>
      <c r="CY1748">
        <f>AB1748</f>
        <v>3.12</v>
      </c>
      <c r="CZ1748">
        <f>AF1748</f>
        <v>3.12</v>
      </c>
      <c r="DA1748">
        <f>AJ1748</f>
        <v>1</v>
      </c>
      <c r="DB1748">
        <f>ROUND(((ROUND(AT1748*CZ1748,2)*1.2)*1.25),2)</f>
        <v>47.04</v>
      </c>
      <c r="DC1748">
        <f>ROUND(((ROUND(AT1748*AG1748,2)*1.2)*1.25),2)</f>
        <v>0</v>
      </c>
    </row>
    <row r="1749" spans="1:107">
      <c r="A1749">
        <f>ROW(Source!A1580)</f>
        <v>1580</v>
      </c>
      <c r="B1749">
        <v>33304975</v>
      </c>
      <c r="C1749">
        <v>33362003</v>
      </c>
      <c r="D1749">
        <v>31258646</v>
      </c>
      <c r="E1749">
        <v>1</v>
      </c>
      <c r="F1749">
        <v>1</v>
      </c>
      <c r="G1749">
        <v>1</v>
      </c>
      <c r="H1749">
        <v>2</v>
      </c>
      <c r="I1749" t="s">
        <v>866</v>
      </c>
      <c r="J1749" t="s">
        <v>867</v>
      </c>
      <c r="K1749" t="s">
        <v>868</v>
      </c>
      <c r="L1749">
        <v>1368</v>
      </c>
      <c r="N1749">
        <v>1011</v>
      </c>
      <c r="O1749" t="s">
        <v>837</v>
      </c>
      <c r="P1749" t="s">
        <v>837</v>
      </c>
      <c r="Q1749">
        <v>1</v>
      </c>
      <c r="W1749">
        <v>0</v>
      </c>
      <c r="X1749">
        <v>-1985289705</v>
      </c>
      <c r="Y1749">
        <v>0.22499999999999998</v>
      </c>
      <c r="AA1749">
        <v>0</v>
      </c>
      <c r="AB1749">
        <v>6.66</v>
      </c>
      <c r="AC1749">
        <v>0</v>
      </c>
      <c r="AD1749">
        <v>0</v>
      </c>
      <c r="AE1749">
        <v>0</v>
      </c>
      <c r="AF1749">
        <v>6.66</v>
      </c>
      <c r="AG1749">
        <v>0</v>
      </c>
      <c r="AH1749">
        <v>0</v>
      </c>
      <c r="AI1749">
        <v>1</v>
      </c>
      <c r="AJ1749">
        <v>1</v>
      </c>
      <c r="AK1749">
        <v>1</v>
      </c>
      <c r="AL1749">
        <v>1</v>
      </c>
      <c r="AN1749">
        <v>0</v>
      </c>
      <c r="AO1749">
        <v>1</v>
      </c>
      <c r="AP1749">
        <v>1</v>
      </c>
      <c r="AQ1749">
        <v>0</v>
      </c>
      <c r="AR1749">
        <v>0</v>
      </c>
      <c r="AS1749" t="s">
        <v>3</v>
      </c>
      <c r="AT1749">
        <v>0.15</v>
      </c>
      <c r="AU1749" t="s">
        <v>21</v>
      </c>
      <c r="AV1749">
        <v>0</v>
      </c>
      <c r="AW1749">
        <v>2</v>
      </c>
      <c r="AX1749">
        <v>33362019</v>
      </c>
      <c r="AY1749">
        <v>1</v>
      </c>
      <c r="AZ1749">
        <v>0</v>
      </c>
      <c r="BA1749">
        <v>2199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CX1749">
        <f>Y1749*Source!I1580</f>
        <v>8.4779999999999994E-3</v>
      </c>
      <c r="CY1749">
        <f>AB1749</f>
        <v>6.66</v>
      </c>
      <c r="CZ1749">
        <f>AF1749</f>
        <v>6.66</v>
      </c>
      <c r="DA1749">
        <f>AJ1749</f>
        <v>1</v>
      </c>
      <c r="DB1749">
        <f>ROUND(((ROUND(AT1749*CZ1749,2)*1.2)*1.25),2)</f>
        <v>1.5</v>
      </c>
      <c r="DC1749">
        <f>ROUND(((ROUND(AT1749*AG1749,2)*1.2)*1.25),2)</f>
        <v>0</v>
      </c>
    </row>
    <row r="1750" spans="1:107">
      <c r="A1750">
        <f>ROW(Source!A1580)</f>
        <v>1580</v>
      </c>
      <c r="B1750">
        <v>33304975</v>
      </c>
      <c r="C1750">
        <v>33362003</v>
      </c>
      <c r="D1750">
        <v>31259879</v>
      </c>
      <c r="E1750">
        <v>1</v>
      </c>
      <c r="F1750">
        <v>1</v>
      </c>
      <c r="G1750">
        <v>1</v>
      </c>
      <c r="H1750">
        <v>2</v>
      </c>
      <c r="I1750" t="s">
        <v>841</v>
      </c>
      <c r="J1750" t="s">
        <v>842</v>
      </c>
      <c r="K1750" t="s">
        <v>843</v>
      </c>
      <c r="L1750">
        <v>1368</v>
      </c>
      <c r="N1750">
        <v>1011</v>
      </c>
      <c r="O1750" t="s">
        <v>837</v>
      </c>
      <c r="P1750" t="s">
        <v>837</v>
      </c>
      <c r="Q1750">
        <v>1</v>
      </c>
      <c r="W1750">
        <v>0</v>
      </c>
      <c r="X1750">
        <v>1372534845</v>
      </c>
      <c r="Y1750">
        <v>0.61499999999999988</v>
      </c>
      <c r="AA1750">
        <v>0</v>
      </c>
      <c r="AB1750">
        <v>65.709999999999994</v>
      </c>
      <c r="AC1750">
        <v>11.6</v>
      </c>
      <c r="AD1750">
        <v>0</v>
      </c>
      <c r="AE1750">
        <v>0</v>
      </c>
      <c r="AF1750">
        <v>65.709999999999994</v>
      </c>
      <c r="AG1750">
        <v>11.6</v>
      </c>
      <c r="AH1750">
        <v>0</v>
      </c>
      <c r="AI1750">
        <v>1</v>
      </c>
      <c r="AJ1750">
        <v>1</v>
      </c>
      <c r="AK1750">
        <v>1</v>
      </c>
      <c r="AL1750">
        <v>1</v>
      </c>
      <c r="AN1750">
        <v>0</v>
      </c>
      <c r="AO1750">
        <v>1</v>
      </c>
      <c r="AP1750">
        <v>1</v>
      </c>
      <c r="AQ1750">
        <v>0</v>
      </c>
      <c r="AR1750">
        <v>0</v>
      </c>
      <c r="AS1750" t="s">
        <v>3</v>
      </c>
      <c r="AT1750">
        <v>0.41</v>
      </c>
      <c r="AU1750" t="s">
        <v>21</v>
      </c>
      <c r="AV1750">
        <v>0</v>
      </c>
      <c r="AW1750">
        <v>2</v>
      </c>
      <c r="AX1750">
        <v>33362020</v>
      </c>
      <c r="AY1750">
        <v>1</v>
      </c>
      <c r="AZ1750">
        <v>0</v>
      </c>
      <c r="BA1750">
        <v>2200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CX1750">
        <f>Y1750*Source!I1580</f>
        <v>2.3173199999999994E-2</v>
      </c>
      <c r="CY1750">
        <f>AB1750</f>
        <v>65.709999999999994</v>
      </c>
      <c r="CZ1750">
        <f>AF1750</f>
        <v>65.709999999999994</v>
      </c>
      <c r="DA1750">
        <f>AJ1750</f>
        <v>1</v>
      </c>
      <c r="DB1750">
        <f>ROUND(((ROUND(AT1750*CZ1750,2)*1.2)*1.25),2)</f>
        <v>40.409999999999997</v>
      </c>
      <c r="DC1750">
        <f>ROUND(((ROUND(AT1750*AG1750,2)*1.2)*1.25),2)</f>
        <v>7.14</v>
      </c>
    </row>
    <row r="1751" spans="1:107">
      <c r="A1751">
        <f>ROW(Source!A1580)</f>
        <v>1580</v>
      </c>
      <c r="B1751">
        <v>33304975</v>
      </c>
      <c r="C1751">
        <v>33362003</v>
      </c>
      <c r="D1751">
        <v>31260100</v>
      </c>
      <c r="E1751">
        <v>1</v>
      </c>
      <c r="F1751">
        <v>1</v>
      </c>
      <c r="G1751">
        <v>1</v>
      </c>
      <c r="H1751">
        <v>2</v>
      </c>
      <c r="I1751" t="s">
        <v>858</v>
      </c>
      <c r="J1751" t="s">
        <v>859</v>
      </c>
      <c r="K1751" t="s">
        <v>860</v>
      </c>
      <c r="L1751">
        <v>1368</v>
      </c>
      <c r="N1751">
        <v>1011</v>
      </c>
      <c r="O1751" t="s">
        <v>837</v>
      </c>
      <c r="P1751" t="s">
        <v>837</v>
      </c>
      <c r="Q1751">
        <v>1</v>
      </c>
      <c r="W1751">
        <v>0</v>
      </c>
      <c r="X1751">
        <v>-353815937</v>
      </c>
      <c r="Y1751">
        <v>1.9650000000000001</v>
      </c>
      <c r="AA1751">
        <v>0</v>
      </c>
      <c r="AB1751">
        <v>8.1</v>
      </c>
      <c r="AC1751">
        <v>0</v>
      </c>
      <c r="AD1751">
        <v>0</v>
      </c>
      <c r="AE1751">
        <v>0</v>
      </c>
      <c r="AF1751">
        <v>8.1</v>
      </c>
      <c r="AG1751">
        <v>0</v>
      </c>
      <c r="AH1751">
        <v>0</v>
      </c>
      <c r="AI1751">
        <v>1</v>
      </c>
      <c r="AJ1751">
        <v>1</v>
      </c>
      <c r="AK1751">
        <v>1</v>
      </c>
      <c r="AL1751">
        <v>1</v>
      </c>
      <c r="AN1751">
        <v>0</v>
      </c>
      <c r="AO1751">
        <v>1</v>
      </c>
      <c r="AP1751">
        <v>1</v>
      </c>
      <c r="AQ1751">
        <v>0</v>
      </c>
      <c r="AR1751">
        <v>0</v>
      </c>
      <c r="AS1751" t="s">
        <v>3</v>
      </c>
      <c r="AT1751">
        <v>1.31</v>
      </c>
      <c r="AU1751" t="s">
        <v>21</v>
      </c>
      <c r="AV1751">
        <v>0</v>
      </c>
      <c r="AW1751">
        <v>2</v>
      </c>
      <c r="AX1751">
        <v>33362021</v>
      </c>
      <c r="AY1751">
        <v>1</v>
      </c>
      <c r="AZ1751">
        <v>0</v>
      </c>
      <c r="BA1751">
        <v>2201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CX1751">
        <f>Y1751*Source!I1580</f>
        <v>7.4041200000000001E-2</v>
      </c>
      <c r="CY1751">
        <f>AB1751</f>
        <v>8.1</v>
      </c>
      <c r="CZ1751">
        <f>AF1751</f>
        <v>8.1</v>
      </c>
      <c r="DA1751">
        <f>AJ1751</f>
        <v>1</v>
      </c>
      <c r="DB1751">
        <f>ROUND(((ROUND(AT1751*CZ1751,2)*1.2)*1.25),2)</f>
        <v>15.92</v>
      </c>
      <c r="DC1751">
        <f>ROUND(((ROUND(AT1751*AG1751,2)*1.2)*1.25),2)</f>
        <v>0</v>
      </c>
    </row>
    <row r="1752" spans="1:107">
      <c r="A1752">
        <f>ROW(Source!A1580)</f>
        <v>1580</v>
      </c>
      <c r="B1752">
        <v>33304975</v>
      </c>
      <c r="C1752">
        <v>33362003</v>
      </c>
      <c r="D1752">
        <v>31178369</v>
      </c>
      <c r="E1752">
        <v>1</v>
      </c>
      <c r="F1752">
        <v>1</v>
      </c>
      <c r="G1752">
        <v>1</v>
      </c>
      <c r="H1752">
        <v>3</v>
      </c>
      <c r="I1752" t="s">
        <v>915</v>
      </c>
      <c r="J1752" t="s">
        <v>916</v>
      </c>
      <c r="K1752" t="s">
        <v>917</v>
      </c>
      <c r="L1752">
        <v>1346</v>
      </c>
      <c r="N1752">
        <v>1009</v>
      </c>
      <c r="O1752" t="s">
        <v>78</v>
      </c>
      <c r="P1752" t="s">
        <v>78</v>
      </c>
      <c r="Q1752">
        <v>1</v>
      </c>
      <c r="W1752">
        <v>0</v>
      </c>
      <c r="X1752">
        <v>1730218770</v>
      </c>
      <c r="Y1752">
        <v>7.95</v>
      </c>
      <c r="AA1752">
        <v>39.020000000000003</v>
      </c>
      <c r="AB1752">
        <v>0</v>
      </c>
      <c r="AC1752">
        <v>0</v>
      </c>
      <c r="AD1752">
        <v>0</v>
      </c>
      <c r="AE1752">
        <v>39.020000000000003</v>
      </c>
      <c r="AF1752">
        <v>0</v>
      </c>
      <c r="AG1752">
        <v>0</v>
      </c>
      <c r="AH1752">
        <v>0</v>
      </c>
      <c r="AI1752">
        <v>1</v>
      </c>
      <c r="AJ1752">
        <v>1</v>
      </c>
      <c r="AK1752">
        <v>1</v>
      </c>
      <c r="AL1752">
        <v>1</v>
      </c>
      <c r="AN1752">
        <v>0</v>
      </c>
      <c r="AO1752">
        <v>1</v>
      </c>
      <c r="AP1752">
        <v>0</v>
      </c>
      <c r="AQ1752">
        <v>0</v>
      </c>
      <c r="AR1752">
        <v>0</v>
      </c>
      <c r="AS1752" t="s">
        <v>3</v>
      </c>
      <c r="AT1752">
        <v>7.95</v>
      </c>
      <c r="AU1752" t="s">
        <v>3</v>
      </c>
      <c r="AV1752">
        <v>0</v>
      </c>
      <c r="AW1752">
        <v>2</v>
      </c>
      <c r="AX1752">
        <v>33362022</v>
      </c>
      <c r="AY1752">
        <v>1</v>
      </c>
      <c r="AZ1752">
        <v>0</v>
      </c>
      <c r="BA1752">
        <v>2202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CX1752">
        <f>Y1752*Source!I1580</f>
        <v>0.29955599999999999</v>
      </c>
      <c r="CY1752">
        <f>AA1752</f>
        <v>39.020000000000003</v>
      </c>
      <c r="CZ1752">
        <f>AE1752</f>
        <v>39.020000000000003</v>
      </c>
      <c r="DA1752">
        <f>AI1752</f>
        <v>1</v>
      </c>
      <c r="DB1752">
        <f>ROUND(ROUND(AT1752*CZ1752,2),2)</f>
        <v>310.20999999999998</v>
      </c>
      <c r="DC1752">
        <f>ROUND(ROUND(AT1752*AG1752,2),2)</f>
        <v>0</v>
      </c>
    </row>
    <row r="1753" spans="1:107">
      <c r="A1753">
        <f>ROW(Source!A1580)</f>
        <v>1580</v>
      </c>
      <c r="B1753">
        <v>33304975</v>
      </c>
      <c r="C1753">
        <v>33362003</v>
      </c>
      <c r="D1753">
        <v>31179550</v>
      </c>
      <c r="E1753">
        <v>1</v>
      </c>
      <c r="F1753">
        <v>1</v>
      </c>
      <c r="G1753">
        <v>1</v>
      </c>
      <c r="H1753">
        <v>3</v>
      </c>
      <c r="I1753" t="s">
        <v>861</v>
      </c>
      <c r="J1753" t="s">
        <v>862</v>
      </c>
      <c r="K1753" t="s">
        <v>863</v>
      </c>
      <c r="L1753">
        <v>1348</v>
      </c>
      <c r="N1753">
        <v>1009</v>
      </c>
      <c r="O1753" t="s">
        <v>32</v>
      </c>
      <c r="P1753" t="s">
        <v>32</v>
      </c>
      <c r="Q1753">
        <v>1000</v>
      </c>
      <c r="W1753">
        <v>0</v>
      </c>
      <c r="X1753">
        <v>-1068056325</v>
      </c>
      <c r="Y1753">
        <v>3.3E-4</v>
      </c>
      <c r="AA1753">
        <v>10362</v>
      </c>
      <c r="AB1753">
        <v>0</v>
      </c>
      <c r="AC1753">
        <v>0</v>
      </c>
      <c r="AD1753">
        <v>0</v>
      </c>
      <c r="AE1753">
        <v>10362</v>
      </c>
      <c r="AF1753">
        <v>0</v>
      </c>
      <c r="AG1753">
        <v>0</v>
      </c>
      <c r="AH1753">
        <v>0</v>
      </c>
      <c r="AI1753">
        <v>1</v>
      </c>
      <c r="AJ1753">
        <v>1</v>
      </c>
      <c r="AK1753">
        <v>1</v>
      </c>
      <c r="AL1753">
        <v>1</v>
      </c>
      <c r="AN1753">
        <v>0</v>
      </c>
      <c r="AO1753">
        <v>1</v>
      </c>
      <c r="AP1753">
        <v>0</v>
      </c>
      <c r="AQ1753">
        <v>0</v>
      </c>
      <c r="AR1753">
        <v>0</v>
      </c>
      <c r="AS1753" t="s">
        <v>3</v>
      </c>
      <c r="AT1753">
        <v>3.3E-4</v>
      </c>
      <c r="AU1753" t="s">
        <v>3</v>
      </c>
      <c r="AV1753">
        <v>0</v>
      </c>
      <c r="AW1753">
        <v>2</v>
      </c>
      <c r="AX1753">
        <v>33362023</v>
      </c>
      <c r="AY1753">
        <v>1</v>
      </c>
      <c r="AZ1753">
        <v>0</v>
      </c>
      <c r="BA1753">
        <v>2203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CX1753">
        <f>Y1753*Source!I1580</f>
        <v>1.2434399999999999E-5</v>
      </c>
      <c r="CY1753">
        <f>AA1753</f>
        <v>10362</v>
      </c>
      <c r="CZ1753">
        <f>AE1753</f>
        <v>10362</v>
      </c>
      <c r="DA1753">
        <f>AI1753</f>
        <v>1</v>
      </c>
      <c r="DB1753">
        <f>ROUND(ROUND(AT1753*CZ1753,2),2)</f>
        <v>3.42</v>
      </c>
      <c r="DC1753">
        <f>ROUND(ROUND(AT1753*AG1753,2),2)</f>
        <v>0</v>
      </c>
    </row>
    <row r="1754" spans="1:107">
      <c r="A1754">
        <f>ROW(Source!A1580)</f>
        <v>1580</v>
      </c>
      <c r="B1754">
        <v>33304975</v>
      </c>
      <c r="C1754">
        <v>33362003</v>
      </c>
      <c r="D1754">
        <v>31180727</v>
      </c>
      <c r="E1754">
        <v>1</v>
      </c>
      <c r="F1754">
        <v>1</v>
      </c>
      <c r="G1754">
        <v>1</v>
      </c>
      <c r="H1754">
        <v>3</v>
      </c>
      <c r="I1754" t="s">
        <v>844</v>
      </c>
      <c r="J1754" t="s">
        <v>845</v>
      </c>
      <c r="K1754" t="s">
        <v>846</v>
      </c>
      <c r="L1754">
        <v>1348</v>
      </c>
      <c r="N1754">
        <v>1009</v>
      </c>
      <c r="O1754" t="s">
        <v>32</v>
      </c>
      <c r="P1754" t="s">
        <v>32</v>
      </c>
      <c r="Q1754">
        <v>1000</v>
      </c>
      <c r="W1754">
        <v>0</v>
      </c>
      <c r="X1754">
        <v>-437906794</v>
      </c>
      <c r="Y1754">
        <v>6.0000000000000001E-3</v>
      </c>
      <c r="AA1754">
        <v>9040.01</v>
      </c>
      <c r="AB1754">
        <v>0</v>
      </c>
      <c r="AC1754">
        <v>0</v>
      </c>
      <c r="AD1754">
        <v>0</v>
      </c>
      <c r="AE1754">
        <v>9040.01</v>
      </c>
      <c r="AF1754">
        <v>0</v>
      </c>
      <c r="AG1754">
        <v>0</v>
      </c>
      <c r="AH1754">
        <v>0</v>
      </c>
      <c r="AI1754">
        <v>1</v>
      </c>
      <c r="AJ1754">
        <v>1</v>
      </c>
      <c r="AK1754">
        <v>1</v>
      </c>
      <c r="AL1754">
        <v>1</v>
      </c>
      <c r="AN1754">
        <v>0</v>
      </c>
      <c r="AO1754">
        <v>1</v>
      </c>
      <c r="AP1754">
        <v>0</v>
      </c>
      <c r="AQ1754">
        <v>0</v>
      </c>
      <c r="AR1754">
        <v>0</v>
      </c>
      <c r="AS1754" t="s">
        <v>3</v>
      </c>
      <c r="AT1754">
        <v>6.0000000000000001E-3</v>
      </c>
      <c r="AU1754" t="s">
        <v>3</v>
      </c>
      <c r="AV1754">
        <v>0</v>
      </c>
      <c r="AW1754">
        <v>2</v>
      </c>
      <c r="AX1754">
        <v>33362024</v>
      </c>
      <c r="AY1754">
        <v>1</v>
      </c>
      <c r="AZ1754">
        <v>0</v>
      </c>
      <c r="BA1754">
        <v>2204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CX1754">
        <f>Y1754*Source!I1580</f>
        <v>2.2608E-4</v>
      </c>
      <c r="CY1754">
        <f>AA1754</f>
        <v>9040.01</v>
      </c>
      <c r="CZ1754">
        <f>AE1754</f>
        <v>9040.01</v>
      </c>
      <c r="DA1754">
        <f>AI1754</f>
        <v>1</v>
      </c>
      <c r="DB1754">
        <f>ROUND(ROUND(AT1754*CZ1754,2),2)</f>
        <v>54.24</v>
      </c>
      <c r="DC1754">
        <f>ROUND(ROUND(AT1754*AG1754,2),2)</f>
        <v>0</v>
      </c>
    </row>
    <row r="1755" spans="1:107">
      <c r="A1755">
        <f>ROW(Source!A1580)</f>
        <v>1580</v>
      </c>
      <c r="B1755">
        <v>33304975</v>
      </c>
      <c r="C1755">
        <v>33362003</v>
      </c>
      <c r="D1755">
        <v>31181610</v>
      </c>
      <c r="E1755">
        <v>1</v>
      </c>
      <c r="F1755">
        <v>1</v>
      </c>
      <c r="G1755">
        <v>1</v>
      </c>
      <c r="H1755">
        <v>3</v>
      </c>
      <c r="I1755" t="s">
        <v>847</v>
      </c>
      <c r="J1755" t="s">
        <v>848</v>
      </c>
      <c r="K1755" t="s">
        <v>849</v>
      </c>
      <c r="L1755">
        <v>1346</v>
      </c>
      <c r="N1755">
        <v>1009</v>
      </c>
      <c r="O1755" t="s">
        <v>78</v>
      </c>
      <c r="P1755" t="s">
        <v>78</v>
      </c>
      <c r="Q1755">
        <v>1</v>
      </c>
      <c r="W1755">
        <v>0</v>
      </c>
      <c r="X1755">
        <v>-731615568</v>
      </c>
      <c r="Y1755">
        <v>9.09</v>
      </c>
      <c r="AA1755">
        <v>23.09</v>
      </c>
      <c r="AB1755">
        <v>0</v>
      </c>
      <c r="AC1755">
        <v>0</v>
      </c>
      <c r="AD1755">
        <v>0</v>
      </c>
      <c r="AE1755">
        <v>23.09</v>
      </c>
      <c r="AF1755">
        <v>0</v>
      </c>
      <c r="AG1755">
        <v>0</v>
      </c>
      <c r="AH1755">
        <v>0</v>
      </c>
      <c r="AI1755">
        <v>1</v>
      </c>
      <c r="AJ1755">
        <v>1</v>
      </c>
      <c r="AK1755">
        <v>1</v>
      </c>
      <c r="AL1755">
        <v>1</v>
      </c>
      <c r="AN1755">
        <v>0</v>
      </c>
      <c r="AO1755">
        <v>1</v>
      </c>
      <c r="AP1755">
        <v>0</v>
      </c>
      <c r="AQ1755">
        <v>0</v>
      </c>
      <c r="AR1755">
        <v>0</v>
      </c>
      <c r="AS1755" t="s">
        <v>3</v>
      </c>
      <c r="AT1755">
        <v>9.09</v>
      </c>
      <c r="AU1755" t="s">
        <v>3</v>
      </c>
      <c r="AV1755">
        <v>0</v>
      </c>
      <c r="AW1755">
        <v>2</v>
      </c>
      <c r="AX1755">
        <v>33362025</v>
      </c>
      <c r="AY1755">
        <v>1</v>
      </c>
      <c r="AZ1755">
        <v>0</v>
      </c>
      <c r="BA1755">
        <v>2205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0</v>
      </c>
      <c r="CX1755">
        <f>Y1755*Source!I1580</f>
        <v>0.34251119999999996</v>
      </c>
      <c r="CY1755">
        <f>AA1755</f>
        <v>23.09</v>
      </c>
      <c r="CZ1755">
        <f>AE1755</f>
        <v>23.09</v>
      </c>
      <c r="DA1755">
        <f>AI1755</f>
        <v>1</v>
      </c>
      <c r="DB1755">
        <f>ROUND(ROUND(AT1755*CZ1755,2),2)</f>
        <v>209.89</v>
      </c>
      <c r="DC1755">
        <f>ROUND(ROUND(AT1755*AG1755,2),2)</f>
        <v>0</v>
      </c>
    </row>
    <row r="1756" spans="1:107">
      <c r="A1756">
        <f>ROW(Source!A1581)</f>
        <v>1581</v>
      </c>
      <c r="B1756">
        <v>33304960</v>
      </c>
      <c r="C1756">
        <v>33362003</v>
      </c>
      <c r="D1756">
        <v>31172061</v>
      </c>
      <c r="E1756">
        <v>1</v>
      </c>
      <c r="F1756">
        <v>1</v>
      </c>
      <c r="G1756">
        <v>1</v>
      </c>
      <c r="H1756">
        <v>1</v>
      </c>
      <c r="I1756" t="s">
        <v>850</v>
      </c>
      <c r="J1756" t="s">
        <v>3</v>
      </c>
      <c r="K1756" t="s">
        <v>851</v>
      </c>
      <c r="L1756">
        <v>1191</v>
      </c>
      <c r="N1756">
        <v>1013</v>
      </c>
      <c r="O1756" t="s">
        <v>831</v>
      </c>
      <c r="P1756" t="s">
        <v>831</v>
      </c>
      <c r="Q1756">
        <v>1</v>
      </c>
      <c r="W1756">
        <v>0</v>
      </c>
      <c r="X1756">
        <v>-784637506</v>
      </c>
      <c r="Y1756">
        <v>111.61439999999999</v>
      </c>
      <c r="AA1756">
        <v>0</v>
      </c>
      <c r="AB1756">
        <v>0</v>
      </c>
      <c r="AC1756">
        <v>0</v>
      </c>
      <c r="AD1756">
        <v>8.74</v>
      </c>
      <c r="AE1756">
        <v>0</v>
      </c>
      <c r="AF1756">
        <v>0</v>
      </c>
      <c r="AG1756">
        <v>0</v>
      </c>
      <c r="AH1756">
        <v>8.74</v>
      </c>
      <c r="AI1756">
        <v>1</v>
      </c>
      <c r="AJ1756">
        <v>1</v>
      </c>
      <c r="AK1756">
        <v>1</v>
      </c>
      <c r="AL1756">
        <v>1</v>
      </c>
      <c r="AN1756">
        <v>0</v>
      </c>
      <c r="AO1756">
        <v>1</v>
      </c>
      <c r="AP1756">
        <v>1</v>
      </c>
      <c r="AQ1756">
        <v>0</v>
      </c>
      <c r="AR1756">
        <v>0</v>
      </c>
      <c r="AS1756" t="s">
        <v>3</v>
      </c>
      <c r="AT1756">
        <v>80.88</v>
      </c>
      <c r="AU1756" t="s">
        <v>22</v>
      </c>
      <c r="AV1756">
        <v>1</v>
      </c>
      <c r="AW1756">
        <v>2</v>
      </c>
      <c r="AX1756">
        <v>33362015</v>
      </c>
      <c r="AY1756">
        <v>1</v>
      </c>
      <c r="AZ1756">
        <v>0</v>
      </c>
      <c r="BA1756">
        <v>2211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CX1756">
        <f>Y1756*Source!I1581</f>
        <v>4.2056305919999994</v>
      </c>
      <c r="CY1756">
        <f>AD1756</f>
        <v>8.74</v>
      </c>
      <c r="CZ1756">
        <f>AH1756</f>
        <v>8.74</v>
      </c>
      <c r="DA1756">
        <f>AL1756</f>
        <v>1</v>
      </c>
      <c r="DB1756">
        <f>ROUND(((ROUND(AT1756*CZ1756,2)*1.2)*1.15),2)</f>
        <v>975.51</v>
      </c>
      <c r="DC1756">
        <f>ROUND(((ROUND(AT1756*AG1756,2)*1.2)*1.15),2)</f>
        <v>0</v>
      </c>
    </row>
    <row r="1757" spans="1:107">
      <c r="A1757">
        <f>ROW(Source!A1581)</f>
        <v>1581</v>
      </c>
      <c r="B1757">
        <v>33304960</v>
      </c>
      <c r="C1757">
        <v>33362003</v>
      </c>
      <c r="D1757">
        <v>31172011</v>
      </c>
      <c r="E1757">
        <v>1</v>
      </c>
      <c r="F1757">
        <v>1</v>
      </c>
      <c r="G1757">
        <v>1</v>
      </c>
      <c r="H1757">
        <v>1</v>
      </c>
      <c r="I1757" t="s">
        <v>832</v>
      </c>
      <c r="J1757" t="s">
        <v>3</v>
      </c>
      <c r="K1757" t="s">
        <v>833</v>
      </c>
      <c r="L1757">
        <v>1191</v>
      </c>
      <c r="N1757">
        <v>1013</v>
      </c>
      <c r="O1757" t="s">
        <v>831</v>
      </c>
      <c r="P1757" t="s">
        <v>831</v>
      </c>
      <c r="Q1757">
        <v>1</v>
      </c>
      <c r="W1757">
        <v>0</v>
      </c>
      <c r="X1757">
        <v>-1417349443</v>
      </c>
      <c r="Y1757">
        <v>0.69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1</v>
      </c>
      <c r="AJ1757">
        <v>1</v>
      </c>
      <c r="AK1757">
        <v>1</v>
      </c>
      <c r="AL1757">
        <v>1</v>
      </c>
      <c r="AN1757">
        <v>0</v>
      </c>
      <c r="AO1757">
        <v>1</v>
      </c>
      <c r="AP1757">
        <v>0</v>
      </c>
      <c r="AQ1757">
        <v>0</v>
      </c>
      <c r="AR1757">
        <v>0</v>
      </c>
      <c r="AS1757" t="s">
        <v>3</v>
      </c>
      <c r="AT1757">
        <v>0.69</v>
      </c>
      <c r="AU1757" t="s">
        <v>3</v>
      </c>
      <c r="AV1757">
        <v>2</v>
      </c>
      <c r="AW1757">
        <v>2</v>
      </c>
      <c r="AX1757">
        <v>33362016</v>
      </c>
      <c r="AY1757">
        <v>1</v>
      </c>
      <c r="AZ1757">
        <v>2048</v>
      </c>
      <c r="BA1757">
        <v>2212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CX1757">
        <f>Y1757*Source!I1581</f>
        <v>2.5999199999999997E-2</v>
      </c>
      <c r="CY1757">
        <f>AD1757</f>
        <v>0</v>
      </c>
      <c r="CZ1757">
        <f>AH1757</f>
        <v>0</v>
      </c>
      <c r="DA1757">
        <f>AL1757</f>
        <v>1</v>
      </c>
      <c r="DB1757">
        <f>ROUND(ROUND(AT1757*CZ1757,2),2)</f>
        <v>0</v>
      </c>
      <c r="DC1757">
        <f>ROUND(ROUND(AT1757*AG1757,2),2)</f>
        <v>0</v>
      </c>
    </row>
    <row r="1758" spans="1:107">
      <c r="A1758">
        <f>ROW(Source!A1581)</f>
        <v>1581</v>
      </c>
      <c r="B1758">
        <v>33304960</v>
      </c>
      <c r="C1758">
        <v>33362003</v>
      </c>
      <c r="D1758">
        <v>31258491</v>
      </c>
      <c r="E1758">
        <v>1</v>
      </c>
      <c r="F1758">
        <v>1</v>
      </c>
      <c r="G1758">
        <v>1</v>
      </c>
      <c r="H1758">
        <v>2</v>
      </c>
      <c r="I1758" t="s">
        <v>834</v>
      </c>
      <c r="J1758" t="s">
        <v>835</v>
      </c>
      <c r="K1758" t="s">
        <v>836</v>
      </c>
      <c r="L1758">
        <v>1368</v>
      </c>
      <c r="N1758">
        <v>1011</v>
      </c>
      <c r="O1758" t="s">
        <v>837</v>
      </c>
      <c r="P1758" t="s">
        <v>837</v>
      </c>
      <c r="Q1758">
        <v>1</v>
      </c>
      <c r="W1758">
        <v>0</v>
      </c>
      <c r="X1758">
        <v>-1718674368</v>
      </c>
      <c r="Y1758">
        <v>0.42000000000000004</v>
      </c>
      <c r="AA1758">
        <v>0</v>
      </c>
      <c r="AB1758">
        <v>111.99</v>
      </c>
      <c r="AC1758">
        <v>13.5</v>
      </c>
      <c r="AD1758">
        <v>0</v>
      </c>
      <c r="AE1758">
        <v>0</v>
      </c>
      <c r="AF1758">
        <v>111.99</v>
      </c>
      <c r="AG1758">
        <v>13.5</v>
      </c>
      <c r="AH1758">
        <v>0</v>
      </c>
      <c r="AI1758">
        <v>1</v>
      </c>
      <c r="AJ1758">
        <v>1</v>
      </c>
      <c r="AK1758">
        <v>1</v>
      </c>
      <c r="AL1758">
        <v>1</v>
      </c>
      <c r="AN1758">
        <v>0</v>
      </c>
      <c r="AO1758">
        <v>1</v>
      </c>
      <c r="AP1758">
        <v>1</v>
      </c>
      <c r="AQ1758">
        <v>0</v>
      </c>
      <c r="AR1758">
        <v>0</v>
      </c>
      <c r="AS1758" t="s">
        <v>3</v>
      </c>
      <c r="AT1758">
        <v>0.28000000000000003</v>
      </c>
      <c r="AU1758" t="s">
        <v>21</v>
      </c>
      <c r="AV1758">
        <v>0</v>
      </c>
      <c r="AW1758">
        <v>2</v>
      </c>
      <c r="AX1758">
        <v>33362017</v>
      </c>
      <c r="AY1758">
        <v>1</v>
      </c>
      <c r="AZ1758">
        <v>0</v>
      </c>
      <c r="BA1758">
        <v>2213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CX1758">
        <f>Y1758*Source!I1581</f>
        <v>1.5825600000000002E-2</v>
      </c>
      <c r="CY1758">
        <f>AB1758</f>
        <v>111.99</v>
      </c>
      <c r="CZ1758">
        <f>AF1758</f>
        <v>111.99</v>
      </c>
      <c r="DA1758">
        <f>AJ1758</f>
        <v>1</v>
      </c>
      <c r="DB1758">
        <f>ROUND(((ROUND(AT1758*CZ1758,2)*1.2)*1.25),2)</f>
        <v>47.04</v>
      </c>
      <c r="DC1758">
        <f>ROUND(((ROUND(AT1758*AG1758,2)*1.2)*1.25),2)</f>
        <v>5.67</v>
      </c>
    </row>
    <row r="1759" spans="1:107">
      <c r="A1759">
        <f>ROW(Source!A1581)</f>
        <v>1581</v>
      </c>
      <c r="B1759">
        <v>33304960</v>
      </c>
      <c r="C1759">
        <v>33362003</v>
      </c>
      <c r="D1759">
        <v>31258691</v>
      </c>
      <c r="E1759">
        <v>1</v>
      </c>
      <c r="F1759">
        <v>1</v>
      </c>
      <c r="G1759">
        <v>1</v>
      </c>
      <c r="H1759">
        <v>2</v>
      </c>
      <c r="I1759" t="s">
        <v>838</v>
      </c>
      <c r="J1759" t="s">
        <v>839</v>
      </c>
      <c r="K1759" t="s">
        <v>840</v>
      </c>
      <c r="L1759">
        <v>1368</v>
      </c>
      <c r="N1759">
        <v>1011</v>
      </c>
      <c r="O1759" t="s">
        <v>837</v>
      </c>
      <c r="P1759" t="s">
        <v>837</v>
      </c>
      <c r="Q1759">
        <v>1</v>
      </c>
      <c r="W1759">
        <v>0</v>
      </c>
      <c r="X1759">
        <v>1373224040</v>
      </c>
      <c r="Y1759">
        <v>15.075000000000001</v>
      </c>
      <c r="AA1759">
        <v>0</v>
      </c>
      <c r="AB1759">
        <v>3.12</v>
      </c>
      <c r="AC1759">
        <v>0</v>
      </c>
      <c r="AD1759">
        <v>0</v>
      </c>
      <c r="AE1759">
        <v>0</v>
      </c>
      <c r="AF1759">
        <v>3.12</v>
      </c>
      <c r="AG1759">
        <v>0</v>
      </c>
      <c r="AH1759">
        <v>0</v>
      </c>
      <c r="AI1759">
        <v>1</v>
      </c>
      <c r="AJ1759">
        <v>1</v>
      </c>
      <c r="AK1759">
        <v>1</v>
      </c>
      <c r="AL1759">
        <v>1</v>
      </c>
      <c r="AN1759">
        <v>0</v>
      </c>
      <c r="AO1759">
        <v>1</v>
      </c>
      <c r="AP1759">
        <v>1</v>
      </c>
      <c r="AQ1759">
        <v>0</v>
      </c>
      <c r="AR1759">
        <v>0</v>
      </c>
      <c r="AS1759" t="s">
        <v>3</v>
      </c>
      <c r="AT1759">
        <v>10.050000000000001</v>
      </c>
      <c r="AU1759" t="s">
        <v>21</v>
      </c>
      <c r="AV1759">
        <v>0</v>
      </c>
      <c r="AW1759">
        <v>2</v>
      </c>
      <c r="AX1759">
        <v>33362018</v>
      </c>
      <c r="AY1759">
        <v>1</v>
      </c>
      <c r="AZ1759">
        <v>0</v>
      </c>
      <c r="BA1759">
        <v>2214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CX1759">
        <f>Y1759*Source!I1581</f>
        <v>0.56802600000000003</v>
      </c>
      <c r="CY1759">
        <f>AB1759</f>
        <v>3.12</v>
      </c>
      <c r="CZ1759">
        <f>AF1759</f>
        <v>3.12</v>
      </c>
      <c r="DA1759">
        <f>AJ1759</f>
        <v>1</v>
      </c>
      <c r="DB1759">
        <f>ROUND(((ROUND(AT1759*CZ1759,2)*1.2)*1.25),2)</f>
        <v>47.04</v>
      </c>
      <c r="DC1759">
        <f>ROUND(((ROUND(AT1759*AG1759,2)*1.2)*1.25),2)</f>
        <v>0</v>
      </c>
    </row>
    <row r="1760" spans="1:107">
      <c r="A1760">
        <f>ROW(Source!A1581)</f>
        <v>1581</v>
      </c>
      <c r="B1760">
        <v>33304960</v>
      </c>
      <c r="C1760">
        <v>33362003</v>
      </c>
      <c r="D1760">
        <v>31258646</v>
      </c>
      <c r="E1760">
        <v>1</v>
      </c>
      <c r="F1760">
        <v>1</v>
      </c>
      <c r="G1760">
        <v>1</v>
      </c>
      <c r="H1760">
        <v>2</v>
      </c>
      <c r="I1760" t="s">
        <v>866</v>
      </c>
      <c r="J1760" t="s">
        <v>867</v>
      </c>
      <c r="K1760" t="s">
        <v>868</v>
      </c>
      <c r="L1760">
        <v>1368</v>
      </c>
      <c r="N1760">
        <v>1011</v>
      </c>
      <c r="O1760" t="s">
        <v>837</v>
      </c>
      <c r="P1760" t="s">
        <v>837</v>
      </c>
      <c r="Q1760">
        <v>1</v>
      </c>
      <c r="W1760">
        <v>0</v>
      </c>
      <c r="X1760">
        <v>-1985289705</v>
      </c>
      <c r="Y1760">
        <v>0.22499999999999998</v>
      </c>
      <c r="AA1760">
        <v>0</v>
      </c>
      <c r="AB1760">
        <v>6.66</v>
      </c>
      <c r="AC1760">
        <v>0</v>
      </c>
      <c r="AD1760">
        <v>0</v>
      </c>
      <c r="AE1760">
        <v>0</v>
      </c>
      <c r="AF1760">
        <v>6.66</v>
      </c>
      <c r="AG1760">
        <v>0</v>
      </c>
      <c r="AH1760">
        <v>0</v>
      </c>
      <c r="AI1760">
        <v>1</v>
      </c>
      <c r="AJ1760">
        <v>1</v>
      </c>
      <c r="AK1760">
        <v>1</v>
      </c>
      <c r="AL1760">
        <v>1</v>
      </c>
      <c r="AN1760">
        <v>0</v>
      </c>
      <c r="AO1760">
        <v>1</v>
      </c>
      <c r="AP1760">
        <v>1</v>
      </c>
      <c r="AQ1760">
        <v>0</v>
      </c>
      <c r="AR1760">
        <v>0</v>
      </c>
      <c r="AS1760" t="s">
        <v>3</v>
      </c>
      <c r="AT1760">
        <v>0.15</v>
      </c>
      <c r="AU1760" t="s">
        <v>21</v>
      </c>
      <c r="AV1760">
        <v>0</v>
      </c>
      <c r="AW1760">
        <v>2</v>
      </c>
      <c r="AX1760">
        <v>33362019</v>
      </c>
      <c r="AY1760">
        <v>1</v>
      </c>
      <c r="AZ1760">
        <v>0</v>
      </c>
      <c r="BA1760">
        <v>2215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CX1760">
        <f>Y1760*Source!I1581</f>
        <v>8.4779999999999994E-3</v>
      </c>
      <c r="CY1760">
        <f>AB1760</f>
        <v>6.66</v>
      </c>
      <c r="CZ1760">
        <f>AF1760</f>
        <v>6.66</v>
      </c>
      <c r="DA1760">
        <f>AJ1760</f>
        <v>1</v>
      </c>
      <c r="DB1760">
        <f>ROUND(((ROUND(AT1760*CZ1760,2)*1.2)*1.25),2)</f>
        <v>1.5</v>
      </c>
      <c r="DC1760">
        <f>ROUND(((ROUND(AT1760*AG1760,2)*1.2)*1.25),2)</f>
        <v>0</v>
      </c>
    </row>
    <row r="1761" spans="1:107">
      <c r="A1761">
        <f>ROW(Source!A1581)</f>
        <v>1581</v>
      </c>
      <c r="B1761">
        <v>33304960</v>
      </c>
      <c r="C1761">
        <v>33362003</v>
      </c>
      <c r="D1761">
        <v>31259879</v>
      </c>
      <c r="E1761">
        <v>1</v>
      </c>
      <c r="F1761">
        <v>1</v>
      </c>
      <c r="G1761">
        <v>1</v>
      </c>
      <c r="H1761">
        <v>2</v>
      </c>
      <c r="I1761" t="s">
        <v>841</v>
      </c>
      <c r="J1761" t="s">
        <v>842</v>
      </c>
      <c r="K1761" t="s">
        <v>843</v>
      </c>
      <c r="L1761">
        <v>1368</v>
      </c>
      <c r="N1761">
        <v>1011</v>
      </c>
      <c r="O1761" t="s">
        <v>837</v>
      </c>
      <c r="P1761" t="s">
        <v>837</v>
      </c>
      <c r="Q1761">
        <v>1</v>
      </c>
      <c r="W1761">
        <v>0</v>
      </c>
      <c r="X1761">
        <v>1372534845</v>
      </c>
      <c r="Y1761">
        <v>0.61499999999999988</v>
      </c>
      <c r="AA1761">
        <v>0</v>
      </c>
      <c r="AB1761">
        <v>65.709999999999994</v>
      </c>
      <c r="AC1761">
        <v>11.6</v>
      </c>
      <c r="AD1761">
        <v>0</v>
      </c>
      <c r="AE1761">
        <v>0</v>
      </c>
      <c r="AF1761">
        <v>65.709999999999994</v>
      </c>
      <c r="AG1761">
        <v>11.6</v>
      </c>
      <c r="AH1761">
        <v>0</v>
      </c>
      <c r="AI1761">
        <v>1</v>
      </c>
      <c r="AJ1761">
        <v>1</v>
      </c>
      <c r="AK1761">
        <v>1</v>
      </c>
      <c r="AL1761">
        <v>1</v>
      </c>
      <c r="AN1761">
        <v>0</v>
      </c>
      <c r="AO1761">
        <v>1</v>
      </c>
      <c r="AP1761">
        <v>1</v>
      </c>
      <c r="AQ1761">
        <v>0</v>
      </c>
      <c r="AR1761">
        <v>0</v>
      </c>
      <c r="AS1761" t="s">
        <v>3</v>
      </c>
      <c r="AT1761">
        <v>0.41</v>
      </c>
      <c r="AU1761" t="s">
        <v>21</v>
      </c>
      <c r="AV1761">
        <v>0</v>
      </c>
      <c r="AW1761">
        <v>2</v>
      </c>
      <c r="AX1761">
        <v>33362020</v>
      </c>
      <c r="AY1761">
        <v>1</v>
      </c>
      <c r="AZ1761">
        <v>0</v>
      </c>
      <c r="BA1761">
        <v>2216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CX1761">
        <f>Y1761*Source!I1581</f>
        <v>2.3173199999999994E-2</v>
      </c>
      <c r="CY1761">
        <f>AB1761</f>
        <v>65.709999999999994</v>
      </c>
      <c r="CZ1761">
        <f>AF1761</f>
        <v>65.709999999999994</v>
      </c>
      <c r="DA1761">
        <f>AJ1761</f>
        <v>1</v>
      </c>
      <c r="DB1761">
        <f>ROUND(((ROUND(AT1761*CZ1761,2)*1.2)*1.25),2)</f>
        <v>40.409999999999997</v>
      </c>
      <c r="DC1761">
        <f>ROUND(((ROUND(AT1761*AG1761,2)*1.2)*1.25),2)</f>
        <v>7.14</v>
      </c>
    </row>
    <row r="1762" spans="1:107">
      <c r="A1762">
        <f>ROW(Source!A1581)</f>
        <v>1581</v>
      </c>
      <c r="B1762">
        <v>33304960</v>
      </c>
      <c r="C1762">
        <v>33362003</v>
      </c>
      <c r="D1762">
        <v>31260100</v>
      </c>
      <c r="E1762">
        <v>1</v>
      </c>
      <c r="F1762">
        <v>1</v>
      </c>
      <c r="G1762">
        <v>1</v>
      </c>
      <c r="H1762">
        <v>2</v>
      </c>
      <c r="I1762" t="s">
        <v>858</v>
      </c>
      <c r="J1762" t="s">
        <v>859</v>
      </c>
      <c r="K1762" t="s">
        <v>860</v>
      </c>
      <c r="L1762">
        <v>1368</v>
      </c>
      <c r="N1762">
        <v>1011</v>
      </c>
      <c r="O1762" t="s">
        <v>837</v>
      </c>
      <c r="P1762" t="s">
        <v>837</v>
      </c>
      <c r="Q1762">
        <v>1</v>
      </c>
      <c r="W1762">
        <v>0</v>
      </c>
      <c r="X1762">
        <v>-353815937</v>
      </c>
      <c r="Y1762">
        <v>1.9650000000000001</v>
      </c>
      <c r="AA1762">
        <v>0</v>
      </c>
      <c r="AB1762">
        <v>8.1</v>
      </c>
      <c r="AC1762">
        <v>0</v>
      </c>
      <c r="AD1762">
        <v>0</v>
      </c>
      <c r="AE1762">
        <v>0</v>
      </c>
      <c r="AF1762">
        <v>8.1</v>
      </c>
      <c r="AG1762">
        <v>0</v>
      </c>
      <c r="AH1762">
        <v>0</v>
      </c>
      <c r="AI1762">
        <v>1</v>
      </c>
      <c r="AJ1762">
        <v>1</v>
      </c>
      <c r="AK1762">
        <v>1</v>
      </c>
      <c r="AL1762">
        <v>1</v>
      </c>
      <c r="AN1762">
        <v>0</v>
      </c>
      <c r="AO1762">
        <v>1</v>
      </c>
      <c r="AP1762">
        <v>1</v>
      </c>
      <c r="AQ1762">
        <v>0</v>
      </c>
      <c r="AR1762">
        <v>0</v>
      </c>
      <c r="AS1762" t="s">
        <v>3</v>
      </c>
      <c r="AT1762">
        <v>1.31</v>
      </c>
      <c r="AU1762" t="s">
        <v>21</v>
      </c>
      <c r="AV1762">
        <v>0</v>
      </c>
      <c r="AW1762">
        <v>2</v>
      </c>
      <c r="AX1762">
        <v>33362021</v>
      </c>
      <c r="AY1762">
        <v>1</v>
      </c>
      <c r="AZ1762">
        <v>0</v>
      </c>
      <c r="BA1762">
        <v>2217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CX1762">
        <f>Y1762*Source!I1581</f>
        <v>7.4041200000000001E-2</v>
      </c>
      <c r="CY1762">
        <f>AB1762</f>
        <v>8.1</v>
      </c>
      <c r="CZ1762">
        <f>AF1762</f>
        <v>8.1</v>
      </c>
      <c r="DA1762">
        <f>AJ1762</f>
        <v>1</v>
      </c>
      <c r="DB1762">
        <f>ROUND(((ROUND(AT1762*CZ1762,2)*1.2)*1.25),2)</f>
        <v>15.92</v>
      </c>
      <c r="DC1762">
        <f>ROUND(((ROUND(AT1762*AG1762,2)*1.2)*1.25),2)</f>
        <v>0</v>
      </c>
    </row>
    <row r="1763" spans="1:107">
      <c r="A1763">
        <f>ROW(Source!A1581)</f>
        <v>1581</v>
      </c>
      <c r="B1763">
        <v>33304960</v>
      </c>
      <c r="C1763">
        <v>33362003</v>
      </c>
      <c r="D1763">
        <v>31178369</v>
      </c>
      <c r="E1763">
        <v>1</v>
      </c>
      <c r="F1763">
        <v>1</v>
      </c>
      <c r="G1763">
        <v>1</v>
      </c>
      <c r="H1763">
        <v>3</v>
      </c>
      <c r="I1763" t="s">
        <v>915</v>
      </c>
      <c r="J1763" t="s">
        <v>916</v>
      </c>
      <c r="K1763" t="s">
        <v>917</v>
      </c>
      <c r="L1763">
        <v>1346</v>
      </c>
      <c r="N1763">
        <v>1009</v>
      </c>
      <c r="O1763" t="s">
        <v>78</v>
      </c>
      <c r="P1763" t="s">
        <v>78</v>
      </c>
      <c r="Q1763">
        <v>1</v>
      </c>
      <c r="W1763">
        <v>0</v>
      </c>
      <c r="X1763">
        <v>1730218770</v>
      </c>
      <c r="Y1763">
        <v>7.95</v>
      </c>
      <c r="AA1763">
        <v>39.020000000000003</v>
      </c>
      <c r="AB1763">
        <v>0</v>
      </c>
      <c r="AC1763">
        <v>0</v>
      </c>
      <c r="AD1763">
        <v>0</v>
      </c>
      <c r="AE1763">
        <v>39.020000000000003</v>
      </c>
      <c r="AF1763">
        <v>0</v>
      </c>
      <c r="AG1763">
        <v>0</v>
      </c>
      <c r="AH1763">
        <v>0</v>
      </c>
      <c r="AI1763">
        <v>1</v>
      </c>
      <c r="AJ1763">
        <v>1</v>
      </c>
      <c r="AK1763">
        <v>1</v>
      </c>
      <c r="AL1763">
        <v>1</v>
      </c>
      <c r="AN1763">
        <v>0</v>
      </c>
      <c r="AO1763">
        <v>1</v>
      </c>
      <c r="AP1763">
        <v>0</v>
      </c>
      <c r="AQ1763">
        <v>0</v>
      </c>
      <c r="AR1763">
        <v>0</v>
      </c>
      <c r="AS1763" t="s">
        <v>3</v>
      </c>
      <c r="AT1763">
        <v>7.95</v>
      </c>
      <c r="AU1763" t="s">
        <v>3</v>
      </c>
      <c r="AV1763">
        <v>0</v>
      </c>
      <c r="AW1763">
        <v>2</v>
      </c>
      <c r="AX1763">
        <v>33362022</v>
      </c>
      <c r="AY1763">
        <v>1</v>
      </c>
      <c r="AZ1763">
        <v>0</v>
      </c>
      <c r="BA1763">
        <v>2218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CX1763">
        <f>Y1763*Source!I1581</f>
        <v>0.29955599999999999</v>
      </c>
      <c r="CY1763">
        <f>AA1763</f>
        <v>39.020000000000003</v>
      </c>
      <c r="CZ1763">
        <f>AE1763</f>
        <v>39.020000000000003</v>
      </c>
      <c r="DA1763">
        <f>AI1763</f>
        <v>1</v>
      </c>
      <c r="DB1763">
        <f>ROUND(ROUND(AT1763*CZ1763,2),2)</f>
        <v>310.20999999999998</v>
      </c>
      <c r="DC1763">
        <f>ROUND(ROUND(AT1763*AG1763,2),2)</f>
        <v>0</v>
      </c>
    </row>
    <row r="1764" spans="1:107">
      <c r="A1764">
        <f>ROW(Source!A1581)</f>
        <v>1581</v>
      </c>
      <c r="B1764">
        <v>33304960</v>
      </c>
      <c r="C1764">
        <v>33362003</v>
      </c>
      <c r="D1764">
        <v>31179550</v>
      </c>
      <c r="E1764">
        <v>1</v>
      </c>
      <c r="F1764">
        <v>1</v>
      </c>
      <c r="G1764">
        <v>1</v>
      </c>
      <c r="H1764">
        <v>3</v>
      </c>
      <c r="I1764" t="s">
        <v>861</v>
      </c>
      <c r="J1764" t="s">
        <v>862</v>
      </c>
      <c r="K1764" t="s">
        <v>863</v>
      </c>
      <c r="L1764">
        <v>1348</v>
      </c>
      <c r="N1764">
        <v>1009</v>
      </c>
      <c r="O1764" t="s">
        <v>32</v>
      </c>
      <c r="P1764" t="s">
        <v>32</v>
      </c>
      <c r="Q1764">
        <v>1000</v>
      </c>
      <c r="W1764">
        <v>0</v>
      </c>
      <c r="X1764">
        <v>-1068056325</v>
      </c>
      <c r="Y1764">
        <v>3.3E-4</v>
      </c>
      <c r="AA1764">
        <v>10362</v>
      </c>
      <c r="AB1764">
        <v>0</v>
      </c>
      <c r="AC1764">
        <v>0</v>
      </c>
      <c r="AD1764">
        <v>0</v>
      </c>
      <c r="AE1764">
        <v>10362</v>
      </c>
      <c r="AF1764">
        <v>0</v>
      </c>
      <c r="AG1764">
        <v>0</v>
      </c>
      <c r="AH1764">
        <v>0</v>
      </c>
      <c r="AI1764">
        <v>1</v>
      </c>
      <c r="AJ1764">
        <v>1</v>
      </c>
      <c r="AK1764">
        <v>1</v>
      </c>
      <c r="AL1764">
        <v>1</v>
      </c>
      <c r="AN1764">
        <v>0</v>
      </c>
      <c r="AO1764">
        <v>1</v>
      </c>
      <c r="AP1764">
        <v>0</v>
      </c>
      <c r="AQ1764">
        <v>0</v>
      </c>
      <c r="AR1764">
        <v>0</v>
      </c>
      <c r="AS1764" t="s">
        <v>3</v>
      </c>
      <c r="AT1764">
        <v>3.3E-4</v>
      </c>
      <c r="AU1764" t="s">
        <v>3</v>
      </c>
      <c r="AV1764">
        <v>0</v>
      </c>
      <c r="AW1764">
        <v>2</v>
      </c>
      <c r="AX1764">
        <v>33362023</v>
      </c>
      <c r="AY1764">
        <v>1</v>
      </c>
      <c r="AZ1764">
        <v>0</v>
      </c>
      <c r="BA1764">
        <v>2219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CX1764">
        <f>Y1764*Source!I1581</f>
        <v>1.2434399999999999E-5</v>
      </c>
      <c r="CY1764">
        <f>AA1764</f>
        <v>10362</v>
      </c>
      <c r="CZ1764">
        <f>AE1764</f>
        <v>10362</v>
      </c>
      <c r="DA1764">
        <f>AI1764</f>
        <v>1</v>
      </c>
      <c r="DB1764">
        <f>ROUND(ROUND(AT1764*CZ1764,2),2)</f>
        <v>3.42</v>
      </c>
      <c r="DC1764">
        <f>ROUND(ROUND(AT1764*AG1764,2),2)</f>
        <v>0</v>
      </c>
    </row>
    <row r="1765" spans="1:107">
      <c r="A1765">
        <f>ROW(Source!A1581)</f>
        <v>1581</v>
      </c>
      <c r="B1765">
        <v>33304960</v>
      </c>
      <c r="C1765">
        <v>33362003</v>
      </c>
      <c r="D1765">
        <v>31180727</v>
      </c>
      <c r="E1765">
        <v>1</v>
      </c>
      <c r="F1765">
        <v>1</v>
      </c>
      <c r="G1765">
        <v>1</v>
      </c>
      <c r="H1765">
        <v>3</v>
      </c>
      <c r="I1765" t="s">
        <v>844</v>
      </c>
      <c r="J1765" t="s">
        <v>845</v>
      </c>
      <c r="K1765" t="s">
        <v>846</v>
      </c>
      <c r="L1765">
        <v>1348</v>
      </c>
      <c r="N1765">
        <v>1009</v>
      </c>
      <c r="O1765" t="s">
        <v>32</v>
      </c>
      <c r="P1765" t="s">
        <v>32</v>
      </c>
      <c r="Q1765">
        <v>1000</v>
      </c>
      <c r="W1765">
        <v>0</v>
      </c>
      <c r="X1765">
        <v>-437906794</v>
      </c>
      <c r="Y1765">
        <v>6.0000000000000001E-3</v>
      </c>
      <c r="AA1765">
        <v>9040.01</v>
      </c>
      <c r="AB1765">
        <v>0</v>
      </c>
      <c r="AC1765">
        <v>0</v>
      </c>
      <c r="AD1765">
        <v>0</v>
      </c>
      <c r="AE1765">
        <v>9040.01</v>
      </c>
      <c r="AF1765">
        <v>0</v>
      </c>
      <c r="AG1765">
        <v>0</v>
      </c>
      <c r="AH1765">
        <v>0</v>
      </c>
      <c r="AI1765">
        <v>1</v>
      </c>
      <c r="AJ1765">
        <v>1</v>
      </c>
      <c r="AK1765">
        <v>1</v>
      </c>
      <c r="AL1765">
        <v>1</v>
      </c>
      <c r="AN1765">
        <v>0</v>
      </c>
      <c r="AO1765">
        <v>1</v>
      </c>
      <c r="AP1765">
        <v>0</v>
      </c>
      <c r="AQ1765">
        <v>0</v>
      </c>
      <c r="AR1765">
        <v>0</v>
      </c>
      <c r="AS1765" t="s">
        <v>3</v>
      </c>
      <c r="AT1765">
        <v>6.0000000000000001E-3</v>
      </c>
      <c r="AU1765" t="s">
        <v>3</v>
      </c>
      <c r="AV1765">
        <v>0</v>
      </c>
      <c r="AW1765">
        <v>2</v>
      </c>
      <c r="AX1765">
        <v>33362024</v>
      </c>
      <c r="AY1765">
        <v>1</v>
      </c>
      <c r="AZ1765">
        <v>0</v>
      </c>
      <c r="BA1765">
        <v>2220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CX1765">
        <f>Y1765*Source!I1581</f>
        <v>2.2608E-4</v>
      </c>
      <c r="CY1765">
        <f>AA1765</f>
        <v>9040.01</v>
      </c>
      <c r="CZ1765">
        <f>AE1765</f>
        <v>9040.01</v>
      </c>
      <c r="DA1765">
        <f>AI1765</f>
        <v>1</v>
      </c>
      <c r="DB1765">
        <f>ROUND(ROUND(AT1765*CZ1765,2),2)</f>
        <v>54.24</v>
      </c>
      <c r="DC1765">
        <f>ROUND(ROUND(AT1765*AG1765,2),2)</f>
        <v>0</v>
      </c>
    </row>
    <row r="1766" spans="1:107">
      <c r="A1766">
        <f>ROW(Source!A1581)</f>
        <v>1581</v>
      </c>
      <c r="B1766">
        <v>33304960</v>
      </c>
      <c r="C1766">
        <v>33362003</v>
      </c>
      <c r="D1766">
        <v>31181610</v>
      </c>
      <c r="E1766">
        <v>1</v>
      </c>
      <c r="F1766">
        <v>1</v>
      </c>
      <c r="G1766">
        <v>1</v>
      </c>
      <c r="H1766">
        <v>3</v>
      </c>
      <c r="I1766" t="s">
        <v>847</v>
      </c>
      <c r="J1766" t="s">
        <v>848</v>
      </c>
      <c r="K1766" t="s">
        <v>849</v>
      </c>
      <c r="L1766">
        <v>1346</v>
      </c>
      <c r="N1766">
        <v>1009</v>
      </c>
      <c r="O1766" t="s">
        <v>78</v>
      </c>
      <c r="P1766" t="s">
        <v>78</v>
      </c>
      <c r="Q1766">
        <v>1</v>
      </c>
      <c r="W1766">
        <v>0</v>
      </c>
      <c r="X1766">
        <v>-731615568</v>
      </c>
      <c r="Y1766">
        <v>9.09</v>
      </c>
      <c r="AA1766">
        <v>23.09</v>
      </c>
      <c r="AB1766">
        <v>0</v>
      </c>
      <c r="AC1766">
        <v>0</v>
      </c>
      <c r="AD1766">
        <v>0</v>
      </c>
      <c r="AE1766">
        <v>23.09</v>
      </c>
      <c r="AF1766">
        <v>0</v>
      </c>
      <c r="AG1766">
        <v>0</v>
      </c>
      <c r="AH1766">
        <v>0</v>
      </c>
      <c r="AI1766">
        <v>1</v>
      </c>
      <c r="AJ1766">
        <v>1</v>
      </c>
      <c r="AK1766">
        <v>1</v>
      </c>
      <c r="AL1766">
        <v>1</v>
      </c>
      <c r="AN1766">
        <v>0</v>
      </c>
      <c r="AO1766">
        <v>1</v>
      </c>
      <c r="AP1766">
        <v>0</v>
      </c>
      <c r="AQ1766">
        <v>0</v>
      </c>
      <c r="AR1766">
        <v>0</v>
      </c>
      <c r="AS1766" t="s">
        <v>3</v>
      </c>
      <c r="AT1766">
        <v>9.09</v>
      </c>
      <c r="AU1766" t="s">
        <v>3</v>
      </c>
      <c r="AV1766">
        <v>0</v>
      </c>
      <c r="AW1766">
        <v>2</v>
      </c>
      <c r="AX1766">
        <v>33362025</v>
      </c>
      <c r="AY1766">
        <v>1</v>
      </c>
      <c r="AZ1766">
        <v>0</v>
      </c>
      <c r="BA1766">
        <v>2221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CX1766">
        <f>Y1766*Source!I1581</f>
        <v>0.34251119999999996</v>
      </c>
      <c r="CY1766">
        <f>AA1766</f>
        <v>23.09</v>
      </c>
      <c r="CZ1766">
        <f>AE1766</f>
        <v>23.09</v>
      </c>
      <c r="DA1766">
        <f>AI1766</f>
        <v>1</v>
      </c>
      <c r="DB1766">
        <f>ROUND(ROUND(AT1766*CZ1766,2),2)</f>
        <v>209.89</v>
      </c>
      <c r="DC1766">
        <f>ROUND(ROUND(AT1766*AG1766,2),2)</f>
        <v>0</v>
      </c>
    </row>
    <row r="1767" spans="1:107">
      <c r="A1767">
        <f>ROW(Source!A1623)</f>
        <v>1623</v>
      </c>
      <c r="B1767">
        <v>33304975</v>
      </c>
      <c r="C1767">
        <v>33362106</v>
      </c>
      <c r="D1767">
        <v>31172067</v>
      </c>
      <c r="E1767">
        <v>1</v>
      </c>
      <c r="F1767">
        <v>1</v>
      </c>
      <c r="G1767">
        <v>1</v>
      </c>
      <c r="H1767">
        <v>1</v>
      </c>
      <c r="I1767" t="s">
        <v>887</v>
      </c>
      <c r="J1767" t="s">
        <v>3</v>
      </c>
      <c r="K1767" t="s">
        <v>888</v>
      </c>
      <c r="L1767">
        <v>1191</v>
      </c>
      <c r="N1767">
        <v>1013</v>
      </c>
      <c r="O1767" t="s">
        <v>831</v>
      </c>
      <c r="P1767" t="s">
        <v>831</v>
      </c>
      <c r="Q1767">
        <v>1</v>
      </c>
      <c r="W1767">
        <v>0</v>
      </c>
      <c r="X1767">
        <v>145020957</v>
      </c>
      <c r="Y1767">
        <v>5.5475999999999983</v>
      </c>
      <c r="AA1767">
        <v>0</v>
      </c>
      <c r="AB1767">
        <v>0</v>
      </c>
      <c r="AC1767">
        <v>0</v>
      </c>
      <c r="AD1767">
        <v>9.07</v>
      </c>
      <c r="AE1767">
        <v>0</v>
      </c>
      <c r="AF1767">
        <v>0</v>
      </c>
      <c r="AG1767">
        <v>0</v>
      </c>
      <c r="AH1767">
        <v>9.07</v>
      </c>
      <c r="AI1767">
        <v>1</v>
      </c>
      <c r="AJ1767">
        <v>1</v>
      </c>
      <c r="AK1767">
        <v>1</v>
      </c>
      <c r="AL1767">
        <v>1</v>
      </c>
      <c r="AN1767">
        <v>0</v>
      </c>
      <c r="AO1767">
        <v>1</v>
      </c>
      <c r="AP1767">
        <v>1</v>
      </c>
      <c r="AQ1767">
        <v>0</v>
      </c>
      <c r="AR1767">
        <v>0</v>
      </c>
      <c r="AS1767" t="s">
        <v>3</v>
      </c>
      <c r="AT1767">
        <v>4.0199999999999996</v>
      </c>
      <c r="AU1767" t="s">
        <v>22</v>
      </c>
      <c r="AV1767">
        <v>1</v>
      </c>
      <c r="AW1767">
        <v>2</v>
      </c>
      <c r="AX1767">
        <v>33362115</v>
      </c>
      <c r="AY1767">
        <v>1</v>
      </c>
      <c r="AZ1767">
        <v>0</v>
      </c>
      <c r="BA1767">
        <v>2227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CX1767">
        <f>Y1767*Source!I1623</f>
        <v>16.642799999999994</v>
      </c>
      <c r="CY1767">
        <f>AD1767</f>
        <v>9.07</v>
      </c>
      <c r="CZ1767">
        <f>AH1767</f>
        <v>9.07</v>
      </c>
      <c r="DA1767">
        <f>AL1767</f>
        <v>1</v>
      </c>
      <c r="DB1767">
        <f>ROUND(((ROUND(AT1767*CZ1767,2)*1.2)*1.15),2)</f>
        <v>50.31</v>
      </c>
      <c r="DC1767">
        <f>ROUND(((ROUND(AT1767*AG1767,2)*1.2)*1.15),2)</f>
        <v>0</v>
      </c>
    </row>
    <row r="1768" spans="1:107">
      <c r="A1768">
        <f>ROW(Source!A1623)</f>
        <v>1623</v>
      </c>
      <c r="B1768">
        <v>33304975</v>
      </c>
      <c r="C1768">
        <v>33362106</v>
      </c>
      <c r="D1768">
        <v>31172011</v>
      </c>
      <c r="E1768">
        <v>1</v>
      </c>
      <c r="F1768">
        <v>1</v>
      </c>
      <c r="G1768">
        <v>1</v>
      </c>
      <c r="H1768">
        <v>1</v>
      </c>
      <c r="I1768" t="s">
        <v>832</v>
      </c>
      <c r="J1768" t="s">
        <v>3</v>
      </c>
      <c r="K1768" t="s">
        <v>833</v>
      </c>
      <c r="L1768">
        <v>1191</v>
      </c>
      <c r="N1768">
        <v>1013</v>
      </c>
      <c r="O1768" t="s">
        <v>831</v>
      </c>
      <c r="P1768" t="s">
        <v>831</v>
      </c>
      <c r="Q1768">
        <v>1</v>
      </c>
      <c r="W1768">
        <v>0</v>
      </c>
      <c r="X1768">
        <v>-1417349443</v>
      </c>
      <c r="Y1768">
        <v>0.01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1</v>
      </c>
      <c r="AJ1768">
        <v>1</v>
      </c>
      <c r="AK1768">
        <v>1</v>
      </c>
      <c r="AL1768">
        <v>1</v>
      </c>
      <c r="AN1768">
        <v>0</v>
      </c>
      <c r="AO1768">
        <v>1</v>
      </c>
      <c r="AP1768">
        <v>0</v>
      </c>
      <c r="AQ1768">
        <v>0</v>
      </c>
      <c r="AR1768">
        <v>0</v>
      </c>
      <c r="AS1768" t="s">
        <v>3</v>
      </c>
      <c r="AT1768">
        <v>0.01</v>
      </c>
      <c r="AU1768" t="s">
        <v>3</v>
      </c>
      <c r="AV1768">
        <v>2</v>
      </c>
      <c r="AW1768">
        <v>2</v>
      </c>
      <c r="AX1768">
        <v>33362116</v>
      </c>
      <c r="AY1768">
        <v>1</v>
      </c>
      <c r="AZ1768">
        <v>2048</v>
      </c>
      <c r="BA1768">
        <v>2228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CX1768">
        <f>Y1768*Source!I1623</f>
        <v>0.03</v>
      </c>
      <c r="CY1768">
        <f>AD1768</f>
        <v>0</v>
      </c>
      <c r="CZ1768">
        <f>AH1768</f>
        <v>0</v>
      </c>
      <c r="DA1768">
        <f>AL1768</f>
        <v>1</v>
      </c>
      <c r="DB1768">
        <f>ROUND(ROUND(AT1768*CZ1768,2),2)</f>
        <v>0</v>
      </c>
      <c r="DC1768">
        <f>ROUND(ROUND(AT1768*AG1768,2),2)</f>
        <v>0</v>
      </c>
    </row>
    <row r="1769" spans="1:107">
      <c r="A1769">
        <f>ROW(Source!A1623)</f>
        <v>1623</v>
      </c>
      <c r="B1769">
        <v>33304975</v>
      </c>
      <c r="C1769">
        <v>33362106</v>
      </c>
      <c r="D1769">
        <v>31258691</v>
      </c>
      <c r="E1769">
        <v>1</v>
      </c>
      <c r="F1769">
        <v>1</v>
      </c>
      <c r="G1769">
        <v>1</v>
      </c>
      <c r="H1769">
        <v>2</v>
      </c>
      <c r="I1769" t="s">
        <v>838</v>
      </c>
      <c r="J1769" t="s">
        <v>839</v>
      </c>
      <c r="K1769" t="s">
        <v>840</v>
      </c>
      <c r="L1769">
        <v>1368</v>
      </c>
      <c r="N1769">
        <v>1011</v>
      </c>
      <c r="O1769" t="s">
        <v>837</v>
      </c>
      <c r="P1769" t="s">
        <v>837</v>
      </c>
      <c r="Q1769">
        <v>1</v>
      </c>
      <c r="W1769">
        <v>0</v>
      </c>
      <c r="X1769">
        <v>1373224040</v>
      </c>
      <c r="Y1769">
        <v>1.5149999999999999</v>
      </c>
      <c r="AA1769">
        <v>0</v>
      </c>
      <c r="AB1769">
        <v>3.12</v>
      </c>
      <c r="AC1769">
        <v>0</v>
      </c>
      <c r="AD1769">
        <v>0</v>
      </c>
      <c r="AE1769">
        <v>0</v>
      </c>
      <c r="AF1769">
        <v>3.12</v>
      </c>
      <c r="AG1769">
        <v>0</v>
      </c>
      <c r="AH1769">
        <v>0</v>
      </c>
      <c r="AI1769">
        <v>1</v>
      </c>
      <c r="AJ1769">
        <v>1</v>
      </c>
      <c r="AK1769">
        <v>1</v>
      </c>
      <c r="AL1769">
        <v>1</v>
      </c>
      <c r="AN1769">
        <v>0</v>
      </c>
      <c r="AO1769">
        <v>1</v>
      </c>
      <c r="AP1769">
        <v>1</v>
      </c>
      <c r="AQ1769">
        <v>0</v>
      </c>
      <c r="AR1769">
        <v>0</v>
      </c>
      <c r="AS1769" t="s">
        <v>3</v>
      </c>
      <c r="AT1769">
        <v>1.01</v>
      </c>
      <c r="AU1769" t="s">
        <v>21</v>
      </c>
      <c r="AV1769">
        <v>0</v>
      </c>
      <c r="AW1769">
        <v>2</v>
      </c>
      <c r="AX1769">
        <v>33362117</v>
      </c>
      <c r="AY1769">
        <v>1</v>
      </c>
      <c r="AZ1769">
        <v>0</v>
      </c>
      <c r="BA1769">
        <v>2229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CX1769">
        <f>Y1769*Source!I1623</f>
        <v>4.5449999999999999</v>
      </c>
      <c r="CY1769">
        <f>AB1769</f>
        <v>3.12</v>
      </c>
      <c r="CZ1769">
        <f>AF1769</f>
        <v>3.12</v>
      </c>
      <c r="DA1769">
        <f>AJ1769</f>
        <v>1</v>
      </c>
      <c r="DB1769">
        <f>ROUND(((ROUND(AT1769*CZ1769,2)*1.2)*1.25),2)</f>
        <v>4.7300000000000004</v>
      </c>
      <c r="DC1769">
        <f>ROUND(((ROUND(AT1769*AG1769,2)*1.2)*1.25),2)</f>
        <v>0</v>
      </c>
    </row>
    <row r="1770" spans="1:107">
      <c r="A1770">
        <f>ROW(Source!A1623)</f>
        <v>1623</v>
      </c>
      <c r="B1770">
        <v>33304975</v>
      </c>
      <c r="C1770">
        <v>33362106</v>
      </c>
      <c r="D1770">
        <v>31259879</v>
      </c>
      <c r="E1770">
        <v>1</v>
      </c>
      <c r="F1770">
        <v>1</v>
      </c>
      <c r="G1770">
        <v>1</v>
      </c>
      <c r="H1770">
        <v>2</v>
      </c>
      <c r="I1770" t="s">
        <v>841</v>
      </c>
      <c r="J1770" t="s">
        <v>842</v>
      </c>
      <c r="K1770" t="s">
        <v>843</v>
      </c>
      <c r="L1770">
        <v>1368</v>
      </c>
      <c r="N1770">
        <v>1011</v>
      </c>
      <c r="O1770" t="s">
        <v>837</v>
      </c>
      <c r="P1770" t="s">
        <v>837</v>
      </c>
      <c r="Q1770">
        <v>1</v>
      </c>
      <c r="W1770">
        <v>0</v>
      </c>
      <c r="X1770">
        <v>1372534845</v>
      </c>
      <c r="Y1770">
        <v>1.4999999999999999E-2</v>
      </c>
      <c r="AA1770">
        <v>0</v>
      </c>
      <c r="AB1770">
        <v>65.709999999999994</v>
      </c>
      <c r="AC1770">
        <v>11.6</v>
      </c>
      <c r="AD1770">
        <v>0</v>
      </c>
      <c r="AE1770">
        <v>0</v>
      </c>
      <c r="AF1770">
        <v>65.709999999999994</v>
      </c>
      <c r="AG1770">
        <v>11.6</v>
      </c>
      <c r="AH1770">
        <v>0</v>
      </c>
      <c r="AI1770">
        <v>1</v>
      </c>
      <c r="AJ1770">
        <v>1</v>
      </c>
      <c r="AK1770">
        <v>1</v>
      </c>
      <c r="AL1770">
        <v>1</v>
      </c>
      <c r="AN1770">
        <v>0</v>
      </c>
      <c r="AO1770">
        <v>1</v>
      </c>
      <c r="AP1770">
        <v>1</v>
      </c>
      <c r="AQ1770">
        <v>0</v>
      </c>
      <c r="AR1770">
        <v>0</v>
      </c>
      <c r="AS1770" t="s">
        <v>3</v>
      </c>
      <c r="AT1770">
        <v>0.01</v>
      </c>
      <c r="AU1770" t="s">
        <v>21</v>
      </c>
      <c r="AV1770">
        <v>0</v>
      </c>
      <c r="AW1770">
        <v>2</v>
      </c>
      <c r="AX1770">
        <v>33362118</v>
      </c>
      <c r="AY1770">
        <v>1</v>
      </c>
      <c r="AZ1770">
        <v>0</v>
      </c>
      <c r="BA1770">
        <v>2230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CX1770">
        <f>Y1770*Source!I1623</f>
        <v>4.4999999999999998E-2</v>
      </c>
      <c r="CY1770">
        <f>AB1770</f>
        <v>65.709999999999994</v>
      </c>
      <c r="CZ1770">
        <f>AF1770</f>
        <v>65.709999999999994</v>
      </c>
      <c r="DA1770">
        <f>AJ1770</f>
        <v>1</v>
      </c>
      <c r="DB1770">
        <f>ROUND(((ROUND(AT1770*CZ1770,2)*1.2)*1.25),2)</f>
        <v>0.99</v>
      </c>
      <c r="DC1770">
        <f>ROUND(((ROUND(AT1770*AG1770,2)*1.2)*1.25),2)</f>
        <v>0.18</v>
      </c>
    </row>
    <row r="1771" spans="1:107">
      <c r="A1771">
        <f>ROW(Source!A1623)</f>
        <v>1623</v>
      </c>
      <c r="B1771">
        <v>33304975</v>
      </c>
      <c r="C1771">
        <v>33362106</v>
      </c>
      <c r="D1771">
        <v>31175973</v>
      </c>
      <c r="E1771">
        <v>1</v>
      </c>
      <c r="F1771">
        <v>1</v>
      </c>
      <c r="G1771">
        <v>1</v>
      </c>
      <c r="H1771">
        <v>3</v>
      </c>
      <c r="I1771" t="s">
        <v>889</v>
      </c>
      <c r="J1771" t="s">
        <v>890</v>
      </c>
      <c r="K1771" t="s">
        <v>891</v>
      </c>
      <c r="L1771">
        <v>1348</v>
      </c>
      <c r="N1771">
        <v>1009</v>
      </c>
      <c r="O1771" t="s">
        <v>32</v>
      </c>
      <c r="P1771" t="s">
        <v>32</v>
      </c>
      <c r="Q1771">
        <v>1000</v>
      </c>
      <c r="W1771">
        <v>0</v>
      </c>
      <c r="X1771">
        <v>731670393</v>
      </c>
      <c r="Y1771">
        <v>1.2999999999999999E-4</v>
      </c>
      <c r="AA1771">
        <v>26499</v>
      </c>
      <c r="AB1771">
        <v>0</v>
      </c>
      <c r="AC1771">
        <v>0</v>
      </c>
      <c r="AD1771">
        <v>0</v>
      </c>
      <c r="AE1771">
        <v>26499</v>
      </c>
      <c r="AF1771">
        <v>0</v>
      </c>
      <c r="AG1771">
        <v>0</v>
      </c>
      <c r="AH1771">
        <v>0</v>
      </c>
      <c r="AI1771">
        <v>1</v>
      </c>
      <c r="AJ1771">
        <v>1</v>
      </c>
      <c r="AK1771">
        <v>1</v>
      </c>
      <c r="AL1771">
        <v>1</v>
      </c>
      <c r="AN1771">
        <v>0</v>
      </c>
      <c r="AO1771">
        <v>1</v>
      </c>
      <c r="AP1771">
        <v>0</v>
      </c>
      <c r="AQ1771">
        <v>0</v>
      </c>
      <c r="AR1771">
        <v>0</v>
      </c>
      <c r="AS1771" t="s">
        <v>3</v>
      </c>
      <c r="AT1771">
        <v>1.2999999999999999E-4</v>
      </c>
      <c r="AU1771" t="s">
        <v>3</v>
      </c>
      <c r="AV1771">
        <v>0</v>
      </c>
      <c r="AW1771">
        <v>2</v>
      </c>
      <c r="AX1771">
        <v>33362119</v>
      </c>
      <c r="AY1771">
        <v>1</v>
      </c>
      <c r="AZ1771">
        <v>0</v>
      </c>
      <c r="BA1771">
        <v>2231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CX1771">
        <f>Y1771*Source!I1623</f>
        <v>3.8999999999999994E-4</v>
      </c>
      <c r="CY1771">
        <f>AA1771</f>
        <v>26499</v>
      </c>
      <c r="CZ1771">
        <f>AE1771</f>
        <v>26499</v>
      </c>
      <c r="DA1771">
        <f>AI1771</f>
        <v>1</v>
      </c>
      <c r="DB1771">
        <f>ROUND(ROUND(AT1771*CZ1771,2),2)</f>
        <v>3.44</v>
      </c>
      <c r="DC1771">
        <f>ROUND(ROUND(AT1771*AG1771,2),2)</f>
        <v>0</v>
      </c>
    </row>
    <row r="1772" spans="1:107">
      <c r="A1772">
        <f>ROW(Source!A1623)</f>
        <v>1623</v>
      </c>
      <c r="B1772">
        <v>33304975</v>
      </c>
      <c r="C1772">
        <v>33362106</v>
      </c>
      <c r="D1772">
        <v>31180727</v>
      </c>
      <c r="E1772">
        <v>1</v>
      </c>
      <c r="F1772">
        <v>1</v>
      </c>
      <c r="G1772">
        <v>1</v>
      </c>
      <c r="H1772">
        <v>3</v>
      </c>
      <c r="I1772" t="s">
        <v>844</v>
      </c>
      <c r="J1772" t="s">
        <v>845</v>
      </c>
      <c r="K1772" t="s">
        <v>846</v>
      </c>
      <c r="L1772">
        <v>1348</v>
      </c>
      <c r="N1772">
        <v>1009</v>
      </c>
      <c r="O1772" t="s">
        <v>32</v>
      </c>
      <c r="P1772" t="s">
        <v>32</v>
      </c>
      <c r="Q1772">
        <v>1000</v>
      </c>
      <c r="W1772">
        <v>0</v>
      </c>
      <c r="X1772">
        <v>-437906794</v>
      </c>
      <c r="Y1772">
        <v>1.8000000000000001E-4</v>
      </c>
      <c r="AA1772">
        <v>9040.01</v>
      </c>
      <c r="AB1772">
        <v>0</v>
      </c>
      <c r="AC1772">
        <v>0</v>
      </c>
      <c r="AD1772">
        <v>0</v>
      </c>
      <c r="AE1772">
        <v>9040.01</v>
      </c>
      <c r="AF1772">
        <v>0</v>
      </c>
      <c r="AG1772">
        <v>0</v>
      </c>
      <c r="AH1772">
        <v>0</v>
      </c>
      <c r="AI1772">
        <v>1</v>
      </c>
      <c r="AJ1772">
        <v>1</v>
      </c>
      <c r="AK1772">
        <v>1</v>
      </c>
      <c r="AL1772">
        <v>1</v>
      </c>
      <c r="AN1772">
        <v>0</v>
      </c>
      <c r="AO1772">
        <v>1</v>
      </c>
      <c r="AP1772">
        <v>0</v>
      </c>
      <c r="AQ1772">
        <v>0</v>
      </c>
      <c r="AR1772">
        <v>0</v>
      </c>
      <c r="AS1772" t="s">
        <v>3</v>
      </c>
      <c r="AT1772">
        <v>1.8000000000000001E-4</v>
      </c>
      <c r="AU1772" t="s">
        <v>3</v>
      </c>
      <c r="AV1772">
        <v>0</v>
      </c>
      <c r="AW1772">
        <v>2</v>
      </c>
      <c r="AX1772">
        <v>33362120</v>
      </c>
      <c r="AY1772">
        <v>1</v>
      </c>
      <c r="AZ1772">
        <v>0</v>
      </c>
      <c r="BA1772">
        <v>2232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CX1772">
        <f>Y1772*Source!I1623</f>
        <v>5.4000000000000001E-4</v>
      </c>
      <c r="CY1772">
        <f>AA1772</f>
        <v>9040.01</v>
      </c>
      <c r="CZ1772">
        <f>AE1772</f>
        <v>9040.01</v>
      </c>
      <c r="DA1772">
        <f>AI1772</f>
        <v>1</v>
      </c>
      <c r="DB1772">
        <f>ROUND(ROUND(AT1772*CZ1772,2),2)</f>
        <v>1.63</v>
      </c>
      <c r="DC1772">
        <f>ROUND(ROUND(AT1772*AG1772,2),2)</f>
        <v>0</v>
      </c>
    </row>
    <row r="1773" spans="1:107">
      <c r="A1773">
        <f>ROW(Source!A1623)</f>
        <v>1623</v>
      </c>
      <c r="B1773">
        <v>33304975</v>
      </c>
      <c r="C1773">
        <v>33362106</v>
      </c>
      <c r="D1773">
        <v>31181610</v>
      </c>
      <c r="E1773">
        <v>1</v>
      </c>
      <c r="F1773">
        <v>1</v>
      </c>
      <c r="G1773">
        <v>1</v>
      </c>
      <c r="H1773">
        <v>3</v>
      </c>
      <c r="I1773" t="s">
        <v>847</v>
      </c>
      <c r="J1773" t="s">
        <v>848</v>
      </c>
      <c r="K1773" t="s">
        <v>849</v>
      </c>
      <c r="L1773">
        <v>1346</v>
      </c>
      <c r="N1773">
        <v>1009</v>
      </c>
      <c r="O1773" t="s">
        <v>78</v>
      </c>
      <c r="P1773" t="s">
        <v>78</v>
      </c>
      <c r="Q1773">
        <v>1</v>
      </c>
      <c r="W1773">
        <v>0</v>
      </c>
      <c r="X1773">
        <v>-731615568</v>
      </c>
      <c r="Y1773">
        <v>0.16</v>
      </c>
      <c r="AA1773">
        <v>23.09</v>
      </c>
      <c r="AB1773">
        <v>0</v>
      </c>
      <c r="AC1773">
        <v>0</v>
      </c>
      <c r="AD1773">
        <v>0</v>
      </c>
      <c r="AE1773">
        <v>23.09</v>
      </c>
      <c r="AF1773">
        <v>0</v>
      </c>
      <c r="AG1773">
        <v>0</v>
      </c>
      <c r="AH1773">
        <v>0</v>
      </c>
      <c r="AI1773">
        <v>1</v>
      </c>
      <c r="AJ1773">
        <v>1</v>
      </c>
      <c r="AK1773">
        <v>1</v>
      </c>
      <c r="AL1773">
        <v>1</v>
      </c>
      <c r="AN1773">
        <v>0</v>
      </c>
      <c r="AO1773">
        <v>1</v>
      </c>
      <c r="AP1773">
        <v>0</v>
      </c>
      <c r="AQ1773">
        <v>0</v>
      </c>
      <c r="AR1773">
        <v>0</v>
      </c>
      <c r="AS1773" t="s">
        <v>3</v>
      </c>
      <c r="AT1773">
        <v>0.16</v>
      </c>
      <c r="AU1773" t="s">
        <v>3</v>
      </c>
      <c r="AV1773">
        <v>0</v>
      </c>
      <c r="AW1773">
        <v>2</v>
      </c>
      <c r="AX1773">
        <v>33362121</v>
      </c>
      <c r="AY1773">
        <v>1</v>
      </c>
      <c r="AZ1773">
        <v>0</v>
      </c>
      <c r="BA1773">
        <v>2233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CX1773">
        <f>Y1773*Source!I1623</f>
        <v>0.48</v>
      </c>
      <c r="CY1773">
        <f>AA1773</f>
        <v>23.09</v>
      </c>
      <c r="CZ1773">
        <f>AE1773</f>
        <v>23.09</v>
      </c>
      <c r="DA1773">
        <f>AI1773</f>
        <v>1</v>
      </c>
      <c r="DB1773">
        <f>ROUND(ROUND(AT1773*CZ1773,2),2)</f>
        <v>3.69</v>
      </c>
      <c r="DC1773">
        <f>ROUND(ROUND(AT1773*AG1773,2),2)</f>
        <v>0</v>
      </c>
    </row>
    <row r="1774" spans="1:107">
      <c r="A1774">
        <f>ROW(Source!A1623)</f>
        <v>1623</v>
      </c>
      <c r="B1774">
        <v>33304975</v>
      </c>
      <c r="C1774">
        <v>33362106</v>
      </c>
      <c r="D1774">
        <v>31238438</v>
      </c>
      <c r="E1774">
        <v>1</v>
      </c>
      <c r="F1774">
        <v>1</v>
      </c>
      <c r="G1774">
        <v>1</v>
      </c>
      <c r="H1774">
        <v>3</v>
      </c>
      <c r="I1774" t="s">
        <v>892</v>
      </c>
      <c r="J1774" t="s">
        <v>893</v>
      </c>
      <c r="K1774" t="s">
        <v>894</v>
      </c>
      <c r="L1774">
        <v>1301</v>
      </c>
      <c r="N1774">
        <v>1003</v>
      </c>
      <c r="O1774" t="s">
        <v>275</v>
      </c>
      <c r="P1774" t="s">
        <v>275</v>
      </c>
      <c r="Q1774">
        <v>1</v>
      </c>
      <c r="W1774">
        <v>0</v>
      </c>
      <c r="X1774">
        <v>2069285701</v>
      </c>
      <c r="Y1774">
        <v>0.39</v>
      </c>
      <c r="AA1774">
        <v>15.33</v>
      </c>
      <c r="AB1774">
        <v>0</v>
      </c>
      <c r="AC1774">
        <v>0</v>
      </c>
      <c r="AD1774">
        <v>0</v>
      </c>
      <c r="AE1774">
        <v>15.33</v>
      </c>
      <c r="AF1774">
        <v>0</v>
      </c>
      <c r="AG1774">
        <v>0</v>
      </c>
      <c r="AH1774">
        <v>0</v>
      </c>
      <c r="AI1774">
        <v>1</v>
      </c>
      <c r="AJ1774">
        <v>1</v>
      </c>
      <c r="AK1774">
        <v>1</v>
      </c>
      <c r="AL1774">
        <v>1</v>
      </c>
      <c r="AN1774">
        <v>0</v>
      </c>
      <c r="AO1774">
        <v>1</v>
      </c>
      <c r="AP1774">
        <v>0</v>
      </c>
      <c r="AQ1774">
        <v>0</v>
      </c>
      <c r="AR1774">
        <v>0</v>
      </c>
      <c r="AS1774" t="s">
        <v>3</v>
      </c>
      <c r="AT1774">
        <v>0.39</v>
      </c>
      <c r="AU1774" t="s">
        <v>3</v>
      </c>
      <c r="AV1774">
        <v>0</v>
      </c>
      <c r="AW1774">
        <v>2</v>
      </c>
      <c r="AX1774">
        <v>33362125</v>
      </c>
      <c r="AY1774">
        <v>1</v>
      </c>
      <c r="AZ1774">
        <v>0</v>
      </c>
      <c r="BA1774">
        <v>2237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CX1774">
        <f>Y1774*Source!I1623</f>
        <v>1.17</v>
      </c>
      <c r="CY1774">
        <f>AA1774</f>
        <v>15.33</v>
      </c>
      <c r="CZ1774">
        <f>AE1774</f>
        <v>15.33</v>
      </c>
      <c r="DA1774">
        <f>AI1774</f>
        <v>1</v>
      </c>
      <c r="DB1774">
        <f>ROUND(ROUND(AT1774*CZ1774,2),2)</f>
        <v>5.98</v>
      </c>
      <c r="DC1774">
        <f>ROUND(ROUND(AT1774*AG1774,2),2)</f>
        <v>0</v>
      </c>
    </row>
    <row r="1775" spans="1:107">
      <c r="A1775">
        <f>ROW(Source!A1624)</f>
        <v>1624</v>
      </c>
      <c r="B1775">
        <v>33304960</v>
      </c>
      <c r="C1775">
        <v>33362106</v>
      </c>
      <c r="D1775">
        <v>31172067</v>
      </c>
      <c r="E1775">
        <v>1</v>
      </c>
      <c r="F1775">
        <v>1</v>
      </c>
      <c r="G1775">
        <v>1</v>
      </c>
      <c r="H1775">
        <v>1</v>
      </c>
      <c r="I1775" t="s">
        <v>887</v>
      </c>
      <c r="J1775" t="s">
        <v>3</v>
      </c>
      <c r="K1775" t="s">
        <v>888</v>
      </c>
      <c r="L1775">
        <v>1191</v>
      </c>
      <c r="N1775">
        <v>1013</v>
      </c>
      <c r="O1775" t="s">
        <v>831</v>
      </c>
      <c r="P1775" t="s">
        <v>831</v>
      </c>
      <c r="Q1775">
        <v>1</v>
      </c>
      <c r="W1775">
        <v>0</v>
      </c>
      <c r="X1775">
        <v>145020957</v>
      </c>
      <c r="Y1775">
        <v>5.5475999999999983</v>
      </c>
      <c r="AA1775">
        <v>0</v>
      </c>
      <c r="AB1775">
        <v>0</v>
      </c>
      <c r="AC1775">
        <v>0</v>
      </c>
      <c r="AD1775">
        <v>9.07</v>
      </c>
      <c r="AE1775">
        <v>0</v>
      </c>
      <c r="AF1775">
        <v>0</v>
      </c>
      <c r="AG1775">
        <v>0</v>
      </c>
      <c r="AH1775">
        <v>9.07</v>
      </c>
      <c r="AI1775">
        <v>1</v>
      </c>
      <c r="AJ1775">
        <v>1</v>
      </c>
      <c r="AK1775">
        <v>1</v>
      </c>
      <c r="AL1775">
        <v>1</v>
      </c>
      <c r="AN1775">
        <v>0</v>
      </c>
      <c r="AO1775">
        <v>1</v>
      </c>
      <c r="AP1775">
        <v>1</v>
      </c>
      <c r="AQ1775">
        <v>0</v>
      </c>
      <c r="AR1775">
        <v>0</v>
      </c>
      <c r="AS1775" t="s">
        <v>3</v>
      </c>
      <c r="AT1775">
        <v>4.0199999999999996</v>
      </c>
      <c r="AU1775" t="s">
        <v>22</v>
      </c>
      <c r="AV1775">
        <v>1</v>
      </c>
      <c r="AW1775">
        <v>2</v>
      </c>
      <c r="AX1775">
        <v>33362115</v>
      </c>
      <c r="AY1775">
        <v>1</v>
      </c>
      <c r="AZ1775">
        <v>0</v>
      </c>
      <c r="BA1775">
        <v>2238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CX1775">
        <f>Y1775*Source!I1624</f>
        <v>16.642799999999994</v>
      </c>
      <c r="CY1775">
        <f>AD1775</f>
        <v>9.07</v>
      </c>
      <c r="CZ1775">
        <f>AH1775</f>
        <v>9.07</v>
      </c>
      <c r="DA1775">
        <f>AL1775</f>
        <v>1</v>
      </c>
      <c r="DB1775">
        <f>ROUND(((ROUND(AT1775*CZ1775,2)*1.2)*1.15),2)</f>
        <v>50.31</v>
      </c>
      <c r="DC1775">
        <f>ROUND(((ROUND(AT1775*AG1775,2)*1.2)*1.15),2)</f>
        <v>0</v>
      </c>
    </row>
    <row r="1776" spans="1:107">
      <c r="A1776">
        <f>ROW(Source!A1624)</f>
        <v>1624</v>
      </c>
      <c r="B1776">
        <v>33304960</v>
      </c>
      <c r="C1776">
        <v>33362106</v>
      </c>
      <c r="D1776">
        <v>31172011</v>
      </c>
      <c r="E1776">
        <v>1</v>
      </c>
      <c r="F1776">
        <v>1</v>
      </c>
      <c r="G1776">
        <v>1</v>
      </c>
      <c r="H1776">
        <v>1</v>
      </c>
      <c r="I1776" t="s">
        <v>832</v>
      </c>
      <c r="J1776" t="s">
        <v>3</v>
      </c>
      <c r="K1776" t="s">
        <v>833</v>
      </c>
      <c r="L1776">
        <v>1191</v>
      </c>
      <c r="N1776">
        <v>1013</v>
      </c>
      <c r="O1776" t="s">
        <v>831</v>
      </c>
      <c r="P1776" t="s">
        <v>831</v>
      </c>
      <c r="Q1776">
        <v>1</v>
      </c>
      <c r="W1776">
        <v>0</v>
      </c>
      <c r="X1776">
        <v>-1417349443</v>
      </c>
      <c r="Y1776">
        <v>0.01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1</v>
      </c>
      <c r="AJ1776">
        <v>1</v>
      </c>
      <c r="AK1776">
        <v>1</v>
      </c>
      <c r="AL1776">
        <v>1</v>
      </c>
      <c r="AN1776">
        <v>0</v>
      </c>
      <c r="AO1776">
        <v>1</v>
      </c>
      <c r="AP1776">
        <v>0</v>
      </c>
      <c r="AQ1776">
        <v>0</v>
      </c>
      <c r="AR1776">
        <v>0</v>
      </c>
      <c r="AS1776" t="s">
        <v>3</v>
      </c>
      <c r="AT1776">
        <v>0.01</v>
      </c>
      <c r="AU1776" t="s">
        <v>3</v>
      </c>
      <c r="AV1776">
        <v>2</v>
      </c>
      <c r="AW1776">
        <v>2</v>
      </c>
      <c r="AX1776">
        <v>33362116</v>
      </c>
      <c r="AY1776">
        <v>1</v>
      </c>
      <c r="AZ1776">
        <v>2048</v>
      </c>
      <c r="BA1776">
        <v>2239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0</v>
      </c>
      <c r="CX1776">
        <f>Y1776*Source!I1624</f>
        <v>0.03</v>
      </c>
      <c r="CY1776">
        <f>AD1776</f>
        <v>0</v>
      </c>
      <c r="CZ1776">
        <f>AH1776</f>
        <v>0</v>
      </c>
      <c r="DA1776">
        <f>AL1776</f>
        <v>1</v>
      </c>
      <c r="DB1776">
        <f>ROUND(ROUND(AT1776*CZ1776,2),2)</f>
        <v>0</v>
      </c>
      <c r="DC1776">
        <f>ROUND(ROUND(AT1776*AG1776,2),2)</f>
        <v>0</v>
      </c>
    </row>
    <row r="1777" spans="1:107">
      <c r="A1777">
        <f>ROW(Source!A1624)</f>
        <v>1624</v>
      </c>
      <c r="B1777">
        <v>33304960</v>
      </c>
      <c r="C1777">
        <v>33362106</v>
      </c>
      <c r="D1777">
        <v>31258691</v>
      </c>
      <c r="E1777">
        <v>1</v>
      </c>
      <c r="F1777">
        <v>1</v>
      </c>
      <c r="G1777">
        <v>1</v>
      </c>
      <c r="H1777">
        <v>2</v>
      </c>
      <c r="I1777" t="s">
        <v>838</v>
      </c>
      <c r="J1777" t="s">
        <v>839</v>
      </c>
      <c r="K1777" t="s">
        <v>840</v>
      </c>
      <c r="L1777">
        <v>1368</v>
      </c>
      <c r="N1777">
        <v>1011</v>
      </c>
      <c r="O1777" t="s">
        <v>837</v>
      </c>
      <c r="P1777" t="s">
        <v>837</v>
      </c>
      <c r="Q1777">
        <v>1</v>
      </c>
      <c r="W1777">
        <v>0</v>
      </c>
      <c r="X1777">
        <v>1373224040</v>
      </c>
      <c r="Y1777">
        <v>1.5149999999999999</v>
      </c>
      <c r="AA1777">
        <v>0</v>
      </c>
      <c r="AB1777">
        <v>3.12</v>
      </c>
      <c r="AC1777">
        <v>0</v>
      </c>
      <c r="AD1777">
        <v>0</v>
      </c>
      <c r="AE1777">
        <v>0</v>
      </c>
      <c r="AF1777">
        <v>3.12</v>
      </c>
      <c r="AG1777">
        <v>0</v>
      </c>
      <c r="AH1777">
        <v>0</v>
      </c>
      <c r="AI1777">
        <v>1</v>
      </c>
      <c r="AJ1777">
        <v>1</v>
      </c>
      <c r="AK1777">
        <v>1</v>
      </c>
      <c r="AL1777">
        <v>1</v>
      </c>
      <c r="AN1777">
        <v>0</v>
      </c>
      <c r="AO1777">
        <v>1</v>
      </c>
      <c r="AP1777">
        <v>1</v>
      </c>
      <c r="AQ1777">
        <v>0</v>
      </c>
      <c r="AR1777">
        <v>0</v>
      </c>
      <c r="AS1777" t="s">
        <v>3</v>
      </c>
      <c r="AT1777">
        <v>1.01</v>
      </c>
      <c r="AU1777" t="s">
        <v>21</v>
      </c>
      <c r="AV1777">
        <v>0</v>
      </c>
      <c r="AW1777">
        <v>2</v>
      </c>
      <c r="AX1777">
        <v>33362117</v>
      </c>
      <c r="AY1777">
        <v>1</v>
      </c>
      <c r="AZ1777">
        <v>0</v>
      </c>
      <c r="BA1777">
        <v>2240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CX1777">
        <f>Y1777*Source!I1624</f>
        <v>4.5449999999999999</v>
      </c>
      <c r="CY1777">
        <f>AB1777</f>
        <v>3.12</v>
      </c>
      <c r="CZ1777">
        <f>AF1777</f>
        <v>3.12</v>
      </c>
      <c r="DA1777">
        <f>AJ1777</f>
        <v>1</v>
      </c>
      <c r="DB1777">
        <f>ROUND(((ROUND(AT1777*CZ1777,2)*1.2)*1.25),2)</f>
        <v>4.7300000000000004</v>
      </c>
      <c r="DC1777">
        <f>ROUND(((ROUND(AT1777*AG1777,2)*1.2)*1.25),2)</f>
        <v>0</v>
      </c>
    </row>
    <row r="1778" spans="1:107">
      <c r="A1778">
        <f>ROW(Source!A1624)</f>
        <v>1624</v>
      </c>
      <c r="B1778">
        <v>33304960</v>
      </c>
      <c r="C1778">
        <v>33362106</v>
      </c>
      <c r="D1778">
        <v>31259879</v>
      </c>
      <c r="E1778">
        <v>1</v>
      </c>
      <c r="F1778">
        <v>1</v>
      </c>
      <c r="G1778">
        <v>1</v>
      </c>
      <c r="H1778">
        <v>2</v>
      </c>
      <c r="I1778" t="s">
        <v>841</v>
      </c>
      <c r="J1778" t="s">
        <v>842</v>
      </c>
      <c r="K1778" t="s">
        <v>843</v>
      </c>
      <c r="L1778">
        <v>1368</v>
      </c>
      <c r="N1778">
        <v>1011</v>
      </c>
      <c r="O1778" t="s">
        <v>837</v>
      </c>
      <c r="P1778" t="s">
        <v>837</v>
      </c>
      <c r="Q1778">
        <v>1</v>
      </c>
      <c r="W1778">
        <v>0</v>
      </c>
      <c r="X1778">
        <v>1372534845</v>
      </c>
      <c r="Y1778">
        <v>1.4999999999999999E-2</v>
      </c>
      <c r="AA1778">
        <v>0</v>
      </c>
      <c r="AB1778">
        <v>65.709999999999994</v>
      </c>
      <c r="AC1778">
        <v>11.6</v>
      </c>
      <c r="AD1778">
        <v>0</v>
      </c>
      <c r="AE1778">
        <v>0</v>
      </c>
      <c r="AF1778">
        <v>65.709999999999994</v>
      </c>
      <c r="AG1778">
        <v>11.6</v>
      </c>
      <c r="AH1778">
        <v>0</v>
      </c>
      <c r="AI1778">
        <v>1</v>
      </c>
      <c r="AJ1778">
        <v>1</v>
      </c>
      <c r="AK1778">
        <v>1</v>
      </c>
      <c r="AL1778">
        <v>1</v>
      </c>
      <c r="AN1778">
        <v>0</v>
      </c>
      <c r="AO1778">
        <v>1</v>
      </c>
      <c r="AP1778">
        <v>1</v>
      </c>
      <c r="AQ1778">
        <v>0</v>
      </c>
      <c r="AR1778">
        <v>0</v>
      </c>
      <c r="AS1778" t="s">
        <v>3</v>
      </c>
      <c r="AT1778">
        <v>0.01</v>
      </c>
      <c r="AU1778" t="s">
        <v>21</v>
      </c>
      <c r="AV1778">
        <v>0</v>
      </c>
      <c r="AW1778">
        <v>2</v>
      </c>
      <c r="AX1778">
        <v>33362118</v>
      </c>
      <c r="AY1778">
        <v>1</v>
      </c>
      <c r="AZ1778">
        <v>0</v>
      </c>
      <c r="BA1778">
        <v>2241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CX1778">
        <f>Y1778*Source!I1624</f>
        <v>4.4999999999999998E-2</v>
      </c>
      <c r="CY1778">
        <f>AB1778</f>
        <v>65.709999999999994</v>
      </c>
      <c r="CZ1778">
        <f>AF1778</f>
        <v>65.709999999999994</v>
      </c>
      <c r="DA1778">
        <f>AJ1778</f>
        <v>1</v>
      </c>
      <c r="DB1778">
        <f>ROUND(((ROUND(AT1778*CZ1778,2)*1.2)*1.25),2)</f>
        <v>0.99</v>
      </c>
      <c r="DC1778">
        <f>ROUND(((ROUND(AT1778*AG1778,2)*1.2)*1.25),2)</f>
        <v>0.18</v>
      </c>
    </row>
    <row r="1779" spans="1:107">
      <c r="A1779">
        <f>ROW(Source!A1624)</f>
        <v>1624</v>
      </c>
      <c r="B1779">
        <v>33304960</v>
      </c>
      <c r="C1779">
        <v>33362106</v>
      </c>
      <c r="D1779">
        <v>31175973</v>
      </c>
      <c r="E1779">
        <v>1</v>
      </c>
      <c r="F1779">
        <v>1</v>
      </c>
      <c r="G1779">
        <v>1</v>
      </c>
      <c r="H1779">
        <v>3</v>
      </c>
      <c r="I1779" t="s">
        <v>889</v>
      </c>
      <c r="J1779" t="s">
        <v>890</v>
      </c>
      <c r="K1779" t="s">
        <v>891</v>
      </c>
      <c r="L1779">
        <v>1348</v>
      </c>
      <c r="N1779">
        <v>1009</v>
      </c>
      <c r="O1779" t="s">
        <v>32</v>
      </c>
      <c r="P1779" t="s">
        <v>32</v>
      </c>
      <c r="Q1779">
        <v>1000</v>
      </c>
      <c r="W1779">
        <v>0</v>
      </c>
      <c r="X1779">
        <v>731670393</v>
      </c>
      <c r="Y1779">
        <v>1.2999999999999999E-4</v>
      </c>
      <c r="AA1779">
        <v>26499</v>
      </c>
      <c r="AB1779">
        <v>0</v>
      </c>
      <c r="AC1779">
        <v>0</v>
      </c>
      <c r="AD1779">
        <v>0</v>
      </c>
      <c r="AE1779">
        <v>26499</v>
      </c>
      <c r="AF1779">
        <v>0</v>
      </c>
      <c r="AG1779">
        <v>0</v>
      </c>
      <c r="AH1779">
        <v>0</v>
      </c>
      <c r="AI1779">
        <v>1</v>
      </c>
      <c r="AJ1779">
        <v>1</v>
      </c>
      <c r="AK1779">
        <v>1</v>
      </c>
      <c r="AL1779">
        <v>1</v>
      </c>
      <c r="AN1779">
        <v>0</v>
      </c>
      <c r="AO1779">
        <v>1</v>
      </c>
      <c r="AP1779">
        <v>0</v>
      </c>
      <c r="AQ1779">
        <v>0</v>
      </c>
      <c r="AR1779">
        <v>0</v>
      </c>
      <c r="AS1779" t="s">
        <v>3</v>
      </c>
      <c r="AT1779">
        <v>1.2999999999999999E-4</v>
      </c>
      <c r="AU1779" t="s">
        <v>3</v>
      </c>
      <c r="AV1779">
        <v>0</v>
      </c>
      <c r="AW1779">
        <v>2</v>
      </c>
      <c r="AX1779">
        <v>33362119</v>
      </c>
      <c r="AY1779">
        <v>1</v>
      </c>
      <c r="AZ1779">
        <v>0</v>
      </c>
      <c r="BA1779">
        <v>2242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CX1779">
        <f>Y1779*Source!I1624</f>
        <v>3.8999999999999994E-4</v>
      </c>
      <c r="CY1779">
        <f>AA1779</f>
        <v>26499</v>
      </c>
      <c r="CZ1779">
        <f>AE1779</f>
        <v>26499</v>
      </c>
      <c r="DA1779">
        <f>AI1779</f>
        <v>1</v>
      </c>
      <c r="DB1779">
        <f>ROUND(ROUND(AT1779*CZ1779,2),2)</f>
        <v>3.44</v>
      </c>
      <c r="DC1779">
        <f>ROUND(ROUND(AT1779*AG1779,2),2)</f>
        <v>0</v>
      </c>
    </row>
    <row r="1780" spans="1:107">
      <c r="A1780">
        <f>ROW(Source!A1624)</f>
        <v>1624</v>
      </c>
      <c r="B1780">
        <v>33304960</v>
      </c>
      <c r="C1780">
        <v>33362106</v>
      </c>
      <c r="D1780">
        <v>31180727</v>
      </c>
      <c r="E1780">
        <v>1</v>
      </c>
      <c r="F1780">
        <v>1</v>
      </c>
      <c r="G1780">
        <v>1</v>
      </c>
      <c r="H1780">
        <v>3</v>
      </c>
      <c r="I1780" t="s">
        <v>844</v>
      </c>
      <c r="J1780" t="s">
        <v>845</v>
      </c>
      <c r="K1780" t="s">
        <v>846</v>
      </c>
      <c r="L1780">
        <v>1348</v>
      </c>
      <c r="N1780">
        <v>1009</v>
      </c>
      <c r="O1780" t="s">
        <v>32</v>
      </c>
      <c r="P1780" t="s">
        <v>32</v>
      </c>
      <c r="Q1780">
        <v>1000</v>
      </c>
      <c r="W1780">
        <v>0</v>
      </c>
      <c r="X1780">
        <v>-437906794</v>
      </c>
      <c r="Y1780">
        <v>1.8000000000000001E-4</v>
      </c>
      <c r="AA1780">
        <v>9040.01</v>
      </c>
      <c r="AB1780">
        <v>0</v>
      </c>
      <c r="AC1780">
        <v>0</v>
      </c>
      <c r="AD1780">
        <v>0</v>
      </c>
      <c r="AE1780">
        <v>9040.01</v>
      </c>
      <c r="AF1780">
        <v>0</v>
      </c>
      <c r="AG1780">
        <v>0</v>
      </c>
      <c r="AH1780">
        <v>0</v>
      </c>
      <c r="AI1780">
        <v>1</v>
      </c>
      <c r="AJ1780">
        <v>1</v>
      </c>
      <c r="AK1780">
        <v>1</v>
      </c>
      <c r="AL1780">
        <v>1</v>
      </c>
      <c r="AN1780">
        <v>0</v>
      </c>
      <c r="AO1780">
        <v>1</v>
      </c>
      <c r="AP1780">
        <v>0</v>
      </c>
      <c r="AQ1780">
        <v>0</v>
      </c>
      <c r="AR1780">
        <v>0</v>
      </c>
      <c r="AS1780" t="s">
        <v>3</v>
      </c>
      <c r="AT1780">
        <v>1.8000000000000001E-4</v>
      </c>
      <c r="AU1780" t="s">
        <v>3</v>
      </c>
      <c r="AV1780">
        <v>0</v>
      </c>
      <c r="AW1780">
        <v>2</v>
      </c>
      <c r="AX1780">
        <v>33362120</v>
      </c>
      <c r="AY1780">
        <v>1</v>
      </c>
      <c r="AZ1780">
        <v>0</v>
      </c>
      <c r="BA1780">
        <v>2243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CX1780">
        <f>Y1780*Source!I1624</f>
        <v>5.4000000000000001E-4</v>
      </c>
      <c r="CY1780">
        <f>AA1780</f>
        <v>9040.01</v>
      </c>
      <c r="CZ1780">
        <f>AE1780</f>
        <v>9040.01</v>
      </c>
      <c r="DA1780">
        <f>AI1780</f>
        <v>1</v>
      </c>
      <c r="DB1780">
        <f>ROUND(ROUND(AT1780*CZ1780,2),2)</f>
        <v>1.63</v>
      </c>
      <c r="DC1780">
        <f>ROUND(ROUND(AT1780*AG1780,2),2)</f>
        <v>0</v>
      </c>
    </row>
    <row r="1781" spans="1:107">
      <c r="A1781">
        <f>ROW(Source!A1624)</f>
        <v>1624</v>
      </c>
      <c r="B1781">
        <v>33304960</v>
      </c>
      <c r="C1781">
        <v>33362106</v>
      </c>
      <c r="D1781">
        <v>31181610</v>
      </c>
      <c r="E1781">
        <v>1</v>
      </c>
      <c r="F1781">
        <v>1</v>
      </c>
      <c r="G1781">
        <v>1</v>
      </c>
      <c r="H1781">
        <v>3</v>
      </c>
      <c r="I1781" t="s">
        <v>847</v>
      </c>
      <c r="J1781" t="s">
        <v>848</v>
      </c>
      <c r="K1781" t="s">
        <v>849</v>
      </c>
      <c r="L1781">
        <v>1346</v>
      </c>
      <c r="N1781">
        <v>1009</v>
      </c>
      <c r="O1781" t="s">
        <v>78</v>
      </c>
      <c r="P1781" t="s">
        <v>78</v>
      </c>
      <c r="Q1781">
        <v>1</v>
      </c>
      <c r="W1781">
        <v>0</v>
      </c>
      <c r="X1781">
        <v>-731615568</v>
      </c>
      <c r="Y1781">
        <v>0.16</v>
      </c>
      <c r="AA1781">
        <v>23.09</v>
      </c>
      <c r="AB1781">
        <v>0</v>
      </c>
      <c r="AC1781">
        <v>0</v>
      </c>
      <c r="AD1781">
        <v>0</v>
      </c>
      <c r="AE1781">
        <v>23.09</v>
      </c>
      <c r="AF1781">
        <v>0</v>
      </c>
      <c r="AG1781">
        <v>0</v>
      </c>
      <c r="AH1781">
        <v>0</v>
      </c>
      <c r="AI1781">
        <v>1</v>
      </c>
      <c r="AJ1781">
        <v>1</v>
      </c>
      <c r="AK1781">
        <v>1</v>
      </c>
      <c r="AL1781">
        <v>1</v>
      </c>
      <c r="AN1781">
        <v>0</v>
      </c>
      <c r="AO1781">
        <v>1</v>
      </c>
      <c r="AP1781">
        <v>0</v>
      </c>
      <c r="AQ1781">
        <v>0</v>
      </c>
      <c r="AR1781">
        <v>0</v>
      </c>
      <c r="AS1781" t="s">
        <v>3</v>
      </c>
      <c r="AT1781">
        <v>0.16</v>
      </c>
      <c r="AU1781" t="s">
        <v>3</v>
      </c>
      <c r="AV1781">
        <v>0</v>
      </c>
      <c r="AW1781">
        <v>2</v>
      </c>
      <c r="AX1781">
        <v>33362121</v>
      </c>
      <c r="AY1781">
        <v>1</v>
      </c>
      <c r="AZ1781">
        <v>0</v>
      </c>
      <c r="BA1781">
        <v>2244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CX1781">
        <f>Y1781*Source!I1624</f>
        <v>0.48</v>
      </c>
      <c r="CY1781">
        <f>AA1781</f>
        <v>23.09</v>
      </c>
      <c r="CZ1781">
        <f>AE1781</f>
        <v>23.09</v>
      </c>
      <c r="DA1781">
        <f>AI1781</f>
        <v>1</v>
      </c>
      <c r="DB1781">
        <f>ROUND(ROUND(AT1781*CZ1781,2),2)</f>
        <v>3.69</v>
      </c>
      <c r="DC1781">
        <f>ROUND(ROUND(AT1781*AG1781,2),2)</f>
        <v>0</v>
      </c>
    </row>
    <row r="1782" spans="1:107">
      <c r="A1782">
        <f>ROW(Source!A1624)</f>
        <v>1624</v>
      </c>
      <c r="B1782">
        <v>33304960</v>
      </c>
      <c r="C1782">
        <v>33362106</v>
      </c>
      <c r="D1782">
        <v>31238438</v>
      </c>
      <c r="E1782">
        <v>1</v>
      </c>
      <c r="F1782">
        <v>1</v>
      </c>
      <c r="G1782">
        <v>1</v>
      </c>
      <c r="H1782">
        <v>3</v>
      </c>
      <c r="I1782" t="s">
        <v>892</v>
      </c>
      <c r="J1782" t="s">
        <v>893</v>
      </c>
      <c r="K1782" t="s">
        <v>894</v>
      </c>
      <c r="L1782">
        <v>1301</v>
      </c>
      <c r="N1782">
        <v>1003</v>
      </c>
      <c r="O1782" t="s">
        <v>275</v>
      </c>
      <c r="P1782" t="s">
        <v>275</v>
      </c>
      <c r="Q1782">
        <v>1</v>
      </c>
      <c r="W1782">
        <v>0</v>
      </c>
      <c r="X1782">
        <v>2069285701</v>
      </c>
      <c r="Y1782">
        <v>0.39</v>
      </c>
      <c r="AA1782">
        <v>15.33</v>
      </c>
      <c r="AB1782">
        <v>0</v>
      </c>
      <c r="AC1782">
        <v>0</v>
      </c>
      <c r="AD1782">
        <v>0</v>
      </c>
      <c r="AE1782">
        <v>15.33</v>
      </c>
      <c r="AF1782">
        <v>0</v>
      </c>
      <c r="AG1782">
        <v>0</v>
      </c>
      <c r="AH1782">
        <v>0</v>
      </c>
      <c r="AI1782">
        <v>1</v>
      </c>
      <c r="AJ1782">
        <v>1</v>
      </c>
      <c r="AK1782">
        <v>1</v>
      </c>
      <c r="AL1782">
        <v>1</v>
      </c>
      <c r="AN1782">
        <v>0</v>
      </c>
      <c r="AO1782">
        <v>1</v>
      </c>
      <c r="AP1782">
        <v>0</v>
      </c>
      <c r="AQ1782">
        <v>0</v>
      </c>
      <c r="AR1782">
        <v>0</v>
      </c>
      <c r="AS1782" t="s">
        <v>3</v>
      </c>
      <c r="AT1782">
        <v>0.39</v>
      </c>
      <c r="AU1782" t="s">
        <v>3</v>
      </c>
      <c r="AV1782">
        <v>0</v>
      </c>
      <c r="AW1782">
        <v>2</v>
      </c>
      <c r="AX1782">
        <v>33362125</v>
      </c>
      <c r="AY1782">
        <v>1</v>
      </c>
      <c r="AZ1782">
        <v>0</v>
      </c>
      <c r="BA1782">
        <v>2248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CX1782">
        <f>Y1782*Source!I1624</f>
        <v>1.17</v>
      </c>
      <c r="CY1782">
        <f>AA1782</f>
        <v>15.33</v>
      </c>
      <c r="CZ1782">
        <f>AE1782</f>
        <v>15.33</v>
      </c>
      <c r="DA1782">
        <f>AI1782</f>
        <v>1</v>
      </c>
      <c r="DB1782">
        <f>ROUND(ROUND(AT1782*CZ1782,2),2)</f>
        <v>5.98</v>
      </c>
      <c r="DC1782">
        <f>ROUND(ROUND(AT1782*AG1782,2),2)</f>
        <v>0</v>
      </c>
    </row>
    <row r="1783" spans="1:107">
      <c r="A1783">
        <f>ROW(Source!A1633)</f>
        <v>1633</v>
      </c>
      <c r="B1783">
        <v>33304975</v>
      </c>
      <c r="C1783">
        <v>33362130</v>
      </c>
      <c r="D1783">
        <v>31172059</v>
      </c>
      <c r="E1783">
        <v>1</v>
      </c>
      <c r="F1783">
        <v>1</v>
      </c>
      <c r="G1783">
        <v>1</v>
      </c>
      <c r="H1783">
        <v>1</v>
      </c>
      <c r="I1783" t="s">
        <v>895</v>
      </c>
      <c r="J1783" t="s">
        <v>3</v>
      </c>
      <c r="K1783" t="s">
        <v>896</v>
      </c>
      <c r="L1783">
        <v>1191</v>
      </c>
      <c r="N1783">
        <v>1013</v>
      </c>
      <c r="O1783" t="s">
        <v>831</v>
      </c>
      <c r="P1783" t="s">
        <v>831</v>
      </c>
      <c r="Q1783">
        <v>1</v>
      </c>
      <c r="W1783">
        <v>0</v>
      </c>
      <c r="X1783">
        <v>1010519658</v>
      </c>
      <c r="Y1783">
        <v>44.132399999999997</v>
      </c>
      <c r="AA1783">
        <v>0</v>
      </c>
      <c r="AB1783">
        <v>0</v>
      </c>
      <c r="AC1783">
        <v>0</v>
      </c>
      <c r="AD1783">
        <v>8.64</v>
      </c>
      <c r="AE1783">
        <v>0</v>
      </c>
      <c r="AF1783">
        <v>0</v>
      </c>
      <c r="AG1783">
        <v>0</v>
      </c>
      <c r="AH1783">
        <v>8.64</v>
      </c>
      <c r="AI1783">
        <v>1</v>
      </c>
      <c r="AJ1783">
        <v>1</v>
      </c>
      <c r="AK1783">
        <v>1</v>
      </c>
      <c r="AL1783">
        <v>1</v>
      </c>
      <c r="AN1783">
        <v>0</v>
      </c>
      <c r="AO1783">
        <v>1</v>
      </c>
      <c r="AP1783">
        <v>1</v>
      </c>
      <c r="AQ1783">
        <v>0</v>
      </c>
      <c r="AR1783">
        <v>0</v>
      </c>
      <c r="AS1783" t="s">
        <v>3</v>
      </c>
      <c r="AT1783">
        <v>31.98</v>
      </c>
      <c r="AU1783" t="s">
        <v>22</v>
      </c>
      <c r="AV1783">
        <v>1</v>
      </c>
      <c r="AW1783">
        <v>2</v>
      </c>
      <c r="AX1783">
        <v>33362140</v>
      </c>
      <c r="AY1783">
        <v>1</v>
      </c>
      <c r="AZ1783">
        <v>0</v>
      </c>
      <c r="BA1783">
        <v>2249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CX1783">
        <f>Y1783*Source!I1633</f>
        <v>8.8264800000000001</v>
      </c>
      <c r="CY1783">
        <f>AD1783</f>
        <v>8.64</v>
      </c>
      <c r="CZ1783">
        <f>AH1783</f>
        <v>8.64</v>
      </c>
      <c r="DA1783">
        <f>AL1783</f>
        <v>1</v>
      </c>
      <c r="DB1783">
        <f>ROUND(((ROUND(AT1783*CZ1783,2)*1.2)*1.15),2)</f>
        <v>381.31</v>
      </c>
      <c r="DC1783">
        <f>ROUND(((ROUND(AT1783*AG1783,2)*1.2)*1.15),2)</f>
        <v>0</v>
      </c>
    </row>
    <row r="1784" spans="1:107">
      <c r="A1784">
        <f>ROW(Source!A1633)</f>
        <v>1633</v>
      </c>
      <c r="B1784">
        <v>33304975</v>
      </c>
      <c r="C1784">
        <v>33362130</v>
      </c>
      <c r="D1784">
        <v>31172011</v>
      </c>
      <c r="E1784">
        <v>1</v>
      </c>
      <c r="F1784">
        <v>1</v>
      </c>
      <c r="G1784">
        <v>1</v>
      </c>
      <c r="H1784">
        <v>1</v>
      </c>
      <c r="I1784" t="s">
        <v>832</v>
      </c>
      <c r="J1784" t="s">
        <v>3</v>
      </c>
      <c r="K1784" t="s">
        <v>833</v>
      </c>
      <c r="L1784">
        <v>1191</v>
      </c>
      <c r="N1784">
        <v>1013</v>
      </c>
      <c r="O1784" t="s">
        <v>831</v>
      </c>
      <c r="P1784" t="s">
        <v>831</v>
      </c>
      <c r="Q1784">
        <v>1</v>
      </c>
      <c r="W1784">
        <v>0</v>
      </c>
      <c r="X1784">
        <v>-1417349443</v>
      </c>
      <c r="Y1784">
        <v>0.47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1</v>
      </c>
      <c r="AJ1784">
        <v>1</v>
      </c>
      <c r="AK1784">
        <v>1</v>
      </c>
      <c r="AL1784">
        <v>1</v>
      </c>
      <c r="AN1784">
        <v>0</v>
      </c>
      <c r="AO1784">
        <v>1</v>
      </c>
      <c r="AP1784">
        <v>0</v>
      </c>
      <c r="AQ1784">
        <v>0</v>
      </c>
      <c r="AR1784">
        <v>0</v>
      </c>
      <c r="AS1784" t="s">
        <v>3</v>
      </c>
      <c r="AT1784">
        <v>0.47</v>
      </c>
      <c r="AU1784" t="s">
        <v>3</v>
      </c>
      <c r="AV1784">
        <v>2</v>
      </c>
      <c r="AW1784">
        <v>2</v>
      </c>
      <c r="AX1784">
        <v>33362141</v>
      </c>
      <c r="AY1784">
        <v>1</v>
      </c>
      <c r="AZ1784">
        <v>2048</v>
      </c>
      <c r="BA1784">
        <v>2250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CX1784">
        <f>Y1784*Source!I1633</f>
        <v>9.4E-2</v>
      </c>
      <c r="CY1784">
        <f>AD1784</f>
        <v>0</v>
      </c>
      <c r="CZ1784">
        <f>AH1784</f>
        <v>0</v>
      </c>
      <c r="DA1784">
        <f>AL1784</f>
        <v>1</v>
      </c>
      <c r="DB1784">
        <f>ROUND(ROUND(AT1784*CZ1784,2),2)</f>
        <v>0</v>
      </c>
      <c r="DC1784">
        <f>ROUND(ROUND(AT1784*AG1784,2),2)</f>
        <v>0</v>
      </c>
    </row>
    <row r="1785" spans="1:107">
      <c r="A1785">
        <f>ROW(Source!A1633)</f>
        <v>1633</v>
      </c>
      <c r="B1785">
        <v>33304975</v>
      </c>
      <c r="C1785">
        <v>33362130</v>
      </c>
      <c r="D1785">
        <v>31259116</v>
      </c>
      <c r="E1785">
        <v>1</v>
      </c>
      <c r="F1785">
        <v>1</v>
      </c>
      <c r="G1785">
        <v>1</v>
      </c>
      <c r="H1785">
        <v>2</v>
      </c>
      <c r="I1785" t="s">
        <v>897</v>
      </c>
      <c r="J1785" t="s">
        <v>898</v>
      </c>
      <c r="K1785" t="s">
        <v>899</v>
      </c>
      <c r="L1785">
        <v>1368</v>
      </c>
      <c r="N1785">
        <v>1011</v>
      </c>
      <c r="O1785" t="s">
        <v>837</v>
      </c>
      <c r="P1785" t="s">
        <v>837</v>
      </c>
      <c r="Q1785">
        <v>1</v>
      </c>
      <c r="W1785">
        <v>0</v>
      </c>
      <c r="X1785">
        <v>520357435</v>
      </c>
      <c r="Y1785">
        <v>0.34500000000000003</v>
      </c>
      <c r="AA1785">
        <v>0</v>
      </c>
      <c r="AB1785">
        <v>30</v>
      </c>
      <c r="AC1785">
        <v>0</v>
      </c>
      <c r="AD1785">
        <v>0</v>
      </c>
      <c r="AE1785">
        <v>0</v>
      </c>
      <c r="AF1785">
        <v>30</v>
      </c>
      <c r="AG1785">
        <v>0</v>
      </c>
      <c r="AH1785">
        <v>0</v>
      </c>
      <c r="AI1785">
        <v>1</v>
      </c>
      <c r="AJ1785">
        <v>1</v>
      </c>
      <c r="AK1785">
        <v>1</v>
      </c>
      <c r="AL1785">
        <v>1</v>
      </c>
      <c r="AN1785">
        <v>0</v>
      </c>
      <c r="AO1785">
        <v>1</v>
      </c>
      <c r="AP1785">
        <v>1</v>
      </c>
      <c r="AQ1785">
        <v>0</v>
      </c>
      <c r="AR1785">
        <v>0</v>
      </c>
      <c r="AS1785" t="s">
        <v>3</v>
      </c>
      <c r="AT1785">
        <v>0.23</v>
      </c>
      <c r="AU1785" t="s">
        <v>21</v>
      </c>
      <c r="AV1785">
        <v>0</v>
      </c>
      <c r="AW1785">
        <v>2</v>
      </c>
      <c r="AX1785">
        <v>33362142</v>
      </c>
      <c r="AY1785">
        <v>1</v>
      </c>
      <c r="AZ1785">
        <v>0</v>
      </c>
      <c r="BA1785">
        <v>2251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CX1785">
        <f>Y1785*Source!I1633</f>
        <v>6.9000000000000006E-2</v>
      </c>
      <c r="CY1785">
        <f>AB1785</f>
        <v>30</v>
      </c>
      <c r="CZ1785">
        <f>AF1785</f>
        <v>30</v>
      </c>
      <c r="DA1785">
        <f>AJ1785</f>
        <v>1</v>
      </c>
      <c r="DB1785">
        <f>ROUND(((ROUND(AT1785*CZ1785,2)*1.2)*1.25),2)</f>
        <v>10.35</v>
      </c>
      <c r="DC1785">
        <f>ROUND(((ROUND(AT1785*AG1785,2)*1.2)*1.25),2)</f>
        <v>0</v>
      </c>
    </row>
    <row r="1786" spans="1:107">
      <c r="A1786">
        <f>ROW(Source!A1633)</f>
        <v>1633</v>
      </c>
      <c r="B1786">
        <v>33304975</v>
      </c>
      <c r="C1786">
        <v>33362130</v>
      </c>
      <c r="D1786">
        <v>31259879</v>
      </c>
      <c r="E1786">
        <v>1</v>
      </c>
      <c r="F1786">
        <v>1</v>
      </c>
      <c r="G1786">
        <v>1</v>
      </c>
      <c r="H1786">
        <v>2</v>
      </c>
      <c r="I1786" t="s">
        <v>841</v>
      </c>
      <c r="J1786" t="s">
        <v>842</v>
      </c>
      <c r="K1786" t="s">
        <v>843</v>
      </c>
      <c r="L1786">
        <v>1368</v>
      </c>
      <c r="N1786">
        <v>1011</v>
      </c>
      <c r="O1786" t="s">
        <v>837</v>
      </c>
      <c r="P1786" t="s">
        <v>837</v>
      </c>
      <c r="Q1786">
        <v>1</v>
      </c>
      <c r="W1786">
        <v>0</v>
      </c>
      <c r="X1786">
        <v>1372534845</v>
      </c>
      <c r="Y1786">
        <v>0.70499999999999996</v>
      </c>
      <c r="AA1786">
        <v>0</v>
      </c>
      <c r="AB1786">
        <v>65.709999999999994</v>
      </c>
      <c r="AC1786">
        <v>11.6</v>
      </c>
      <c r="AD1786">
        <v>0</v>
      </c>
      <c r="AE1786">
        <v>0</v>
      </c>
      <c r="AF1786">
        <v>65.709999999999994</v>
      </c>
      <c r="AG1786">
        <v>11.6</v>
      </c>
      <c r="AH1786">
        <v>0</v>
      </c>
      <c r="AI1786">
        <v>1</v>
      </c>
      <c r="AJ1786">
        <v>1</v>
      </c>
      <c r="AK1786">
        <v>1</v>
      </c>
      <c r="AL1786">
        <v>1</v>
      </c>
      <c r="AN1786">
        <v>0</v>
      </c>
      <c r="AO1786">
        <v>1</v>
      </c>
      <c r="AP1786">
        <v>1</v>
      </c>
      <c r="AQ1786">
        <v>0</v>
      </c>
      <c r="AR1786">
        <v>0</v>
      </c>
      <c r="AS1786" t="s">
        <v>3</v>
      </c>
      <c r="AT1786">
        <v>0.47</v>
      </c>
      <c r="AU1786" t="s">
        <v>21</v>
      </c>
      <c r="AV1786">
        <v>0</v>
      </c>
      <c r="AW1786">
        <v>2</v>
      </c>
      <c r="AX1786">
        <v>33362143</v>
      </c>
      <c r="AY1786">
        <v>1</v>
      </c>
      <c r="AZ1786">
        <v>0</v>
      </c>
      <c r="BA1786">
        <v>2252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CX1786">
        <f>Y1786*Source!I1633</f>
        <v>0.14099999999999999</v>
      </c>
      <c r="CY1786">
        <f>AB1786</f>
        <v>65.709999999999994</v>
      </c>
      <c r="CZ1786">
        <f>AF1786</f>
        <v>65.709999999999994</v>
      </c>
      <c r="DA1786">
        <f>AJ1786</f>
        <v>1</v>
      </c>
      <c r="DB1786">
        <f>ROUND(((ROUND(AT1786*CZ1786,2)*1.2)*1.25),2)</f>
        <v>46.32</v>
      </c>
      <c r="DC1786">
        <f>ROUND(((ROUND(AT1786*AG1786,2)*1.2)*1.25),2)</f>
        <v>8.18</v>
      </c>
    </row>
    <row r="1787" spans="1:107">
      <c r="A1787">
        <f>ROW(Source!A1633)</f>
        <v>1633</v>
      </c>
      <c r="B1787">
        <v>33304975</v>
      </c>
      <c r="C1787">
        <v>33362130</v>
      </c>
      <c r="D1787">
        <v>31260961</v>
      </c>
      <c r="E1787">
        <v>1</v>
      </c>
      <c r="F1787">
        <v>1</v>
      </c>
      <c r="G1787">
        <v>1</v>
      </c>
      <c r="H1787">
        <v>2</v>
      </c>
      <c r="I1787" t="s">
        <v>900</v>
      </c>
      <c r="J1787" t="s">
        <v>901</v>
      </c>
      <c r="K1787" t="s">
        <v>902</v>
      </c>
      <c r="L1787">
        <v>1368</v>
      </c>
      <c r="N1787">
        <v>1011</v>
      </c>
      <c r="O1787" t="s">
        <v>837</v>
      </c>
      <c r="P1787" t="s">
        <v>837</v>
      </c>
      <c r="Q1787">
        <v>1</v>
      </c>
      <c r="W1787">
        <v>0</v>
      </c>
      <c r="X1787">
        <v>1581354540</v>
      </c>
      <c r="Y1787">
        <v>1.8900000000000001</v>
      </c>
      <c r="AA1787">
        <v>0</v>
      </c>
      <c r="AB1787">
        <v>2.16</v>
      </c>
      <c r="AC1787">
        <v>0</v>
      </c>
      <c r="AD1787">
        <v>0</v>
      </c>
      <c r="AE1787">
        <v>0</v>
      </c>
      <c r="AF1787">
        <v>2.16</v>
      </c>
      <c r="AG1787">
        <v>0</v>
      </c>
      <c r="AH1787">
        <v>0</v>
      </c>
      <c r="AI1787">
        <v>1</v>
      </c>
      <c r="AJ1787">
        <v>1</v>
      </c>
      <c r="AK1787">
        <v>1</v>
      </c>
      <c r="AL1787">
        <v>1</v>
      </c>
      <c r="AN1787">
        <v>0</v>
      </c>
      <c r="AO1787">
        <v>1</v>
      </c>
      <c r="AP1787">
        <v>1</v>
      </c>
      <c r="AQ1787">
        <v>0</v>
      </c>
      <c r="AR1787">
        <v>0</v>
      </c>
      <c r="AS1787" t="s">
        <v>3</v>
      </c>
      <c r="AT1787">
        <v>1.26</v>
      </c>
      <c r="AU1787" t="s">
        <v>21</v>
      </c>
      <c r="AV1787">
        <v>0</v>
      </c>
      <c r="AW1787">
        <v>2</v>
      </c>
      <c r="AX1787">
        <v>33362144</v>
      </c>
      <c r="AY1787">
        <v>1</v>
      </c>
      <c r="AZ1787">
        <v>0</v>
      </c>
      <c r="BA1787">
        <v>2253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CX1787">
        <f>Y1787*Source!I1633</f>
        <v>0.37800000000000006</v>
      </c>
      <c r="CY1787">
        <f>AB1787</f>
        <v>2.16</v>
      </c>
      <c r="CZ1787">
        <f>AF1787</f>
        <v>2.16</v>
      </c>
      <c r="DA1787">
        <f>AJ1787</f>
        <v>1</v>
      </c>
      <c r="DB1787">
        <f>ROUND(((ROUND(AT1787*CZ1787,2)*1.2)*1.25),2)</f>
        <v>4.08</v>
      </c>
      <c r="DC1787">
        <f>ROUND(((ROUND(AT1787*AG1787,2)*1.2)*1.25),2)</f>
        <v>0</v>
      </c>
    </row>
    <row r="1788" spans="1:107">
      <c r="A1788">
        <f>ROW(Source!A1633)</f>
        <v>1633</v>
      </c>
      <c r="B1788">
        <v>33304975</v>
      </c>
      <c r="C1788">
        <v>33362130</v>
      </c>
      <c r="D1788">
        <v>31176145</v>
      </c>
      <c r="E1788">
        <v>1</v>
      </c>
      <c r="F1788">
        <v>1</v>
      </c>
      <c r="G1788">
        <v>1</v>
      </c>
      <c r="H1788">
        <v>3</v>
      </c>
      <c r="I1788" t="s">
        <v>903</v>
      </c>
      <c r="J1788" t="s">
        <v>904</v>
      </c>
      <c r="K1788" t="s">
        <v>905</v>
      </c>
      <c r="L1788">
        <v>1348</v>
      </c>
      <c r="N1788">
        <v>1009</v>
      </c>
      <c r="O1788" t="s">
        <v>32</v>
      </c>
      <c r="P1788" t="s">
        <v>32</v>
      </c>
      <c r="Q1788">
        <v>1000</v>
      </c>
      <c r="W1788">
        <v>0</v>
      </c>
      <c r="X1788">
        <v>1554699552</v>
      </c>
      <c r="Y1788">
        <v>1.26E-2</v>
      </c>
      <c r="AA1788">
        <v>1412.5</v>
      </c>
      <c r="AB1788">
        <v>0</v>
      </c>
      <c r="AC1788">
        <v>0</v>
      </c>
      <c r="AD1788">
        <v>0</v>
      </c>
      <c r="AE1788">
        <v>1412.5</v>
      </c>
      <c r="AF1788">
        <v>0</v>
      </c>
      <c r="AG1788">
        <v>0</v>
      </c>
      <c r="AH1788">
        <v>0</v>
      </c>
      <c r="AI1788">
        <v>1</v>
      </c>
      <c r="AJ1788">
        <v>1</v>
      </c>
      <c r="AK1788">
        <v>1</v>
      </c>
      <c r="AL1788">
        <v>1</v>
      </c>
      <c r="AN1788">
        <v>0</v>
      </c>
      <c r="AO1788">
        <v>1</v>
      </c>
      <c r="AP1788">
        <v>0</v>
      </c>
      <c r="AQ1788">
        <v>0</v>
      </c>
      <c r="AR1788">
        <v>0</v>
      </c>
      <c r="AS1788" t="s">
        <v>3</v>
      </c>
      <c r="AT1788">
        <v>1.26E-2</v>
      </c>
      <c r="AU1788" t="s">
        <v>3</v>
      </c>
      <c r="AV1788">
        <v>0</v>
      </c>
      <c r="AW1788">
        <v>2</v>
      </c>
      <c r="AX1788">
        <v>33362145</v>
      </c>
      <c r="AY1788">
        <v>1</v>
      </c>
      <c r="AZ1788">
        <v>0</v>
      </c>
      <c r="BA1788">
        <v>2254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CX1788">
        <f>Y1788*Source!I1633</f>
        <v>2.5200000000000001E-3</v>
      </c>
      <c r="CY1788">
        <f>AA1788</f>
        <v>1412.5</v>
      </c>
      <c r="CZ1788">
        <f>AE1788</f>
        <v>1412.5</v>
      </c>
      <c r="DA1788">
        <f>AI1788</f>
        <v>1</v>
      </c>
      <c r="DB1788">
        <f>ROUND(ROUND(AT1788*CZ1788,2),2)</f>
        <v>17.8</v>
      </c>
      <c r="DC1788">
        <f>ROUND(ROUND(AT1788*AG1788,2),2)</f>
        <v>0</v>
      </c>
    </row>
    <row r="1789" spans="1:107">
      <c r="A1789">
        <f>ROW(Source!A1633)</f>
        <v>1633</v>
      </c>
      <c r="B1789">
        <v>33304975</v>
      </c>
      <c r="C1789">
        <v>33362130</v>
      </c>
      <c r="D1789">
        <v>31176252</v>
      </c>
      <c r="E1789">
        <v>1</v>
      </c>
      <c r="F1789">
        <v>1</v>
      </c>
      <c r="G1789">
        <v>1</v>
      </c>
      <c r="H1789">
        <v>3</v>
      </c>
      <c r="I1789" t="s">
        <v>906</v>
      </c>
      <c r="J1789" t="s">
        <v>907</v>
      </c>
      <c r="K1789" t="s">
        <v>908</v>
      </c>
      <c r="L1789">
        <v>1348</v>
      </c>
      <c r="N1789">
        <v>1009</v>
      </c>
      <c r="O1789" t="s">
        <v>32</v>
      </c>
      <c r="P1789" t="s">
        <v>32</v>
      </c>
      <c r="Q1789">
        <v>1000</v>
      </c>
      <c r="W1789">
        <v>0</v>
      </c>
      <c r="X1789">
        <v>136000979</v>
      </c>
      <c r="Y1789">
        <v>0.03</v>
      </c>
      <c r="AA1789">
        <v>3960</v>
      </c>
      <c r="AB1789">
        <v>0</v>
      </c>
      <c r="AC1789">
        <v>0</v>
      </c>
      <c r="AD1789">
        <v>0</v>
      </c>
      <c r="AE1789">
        <v>3960</v>
      </c>
      <c r="AF1789">
        <v>0</v>
      </c>
      <c r="AG1789">
        <v>0</v>
      </c>
      <c r="AH1789">
        <v>0</v>
      </c>
      <c r="AI1789">
        <v>1</v>
      </c>
      <c r="AJ1789">
        <v>1</v>
      </c>
      <c r="AK1789">
        <v>1</v>
      </c>
      <c r="AL1789">
        <v>1</v>
      </c>
      <c r="AN1789">
        <v>0</v>
      </c>
      <c r="AO1789">
        <v>1</v>
      </c>
      <c r="AP1789">
        <v>0</v>
      </c>
      <c r="AQ1789">
        <v>0</v>
      </c>
      <c r="AR1789">
        <v>0</v>
      </c>
      <c r="AS1789" t="s">
        <v>3</v>
      </c>
      <c r="AT1789">
        <v>0.03</v>
      </c>
      <c r="AU1789" t="s">
        <v>3</v>
      </c>
      <c r="AV1789">
        <v>0</v>
      </c>
      <c r="AW1789">
        <v>2</v>
      </c>
      <c r="AX1789">
        <v>33362146</v>
      </c>
      <c r="AY1789">
        <v>1</v>
      </c>
      <c r="AZ1789">
        <v>0</v>
      </c>
      <c r="BA1789">
        <v>2255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CX1789">
        <f>Y1789*Source!I1633</f>
        <v>6.0000000000000001E-3</v>
      </c>
      <c r="CY1789">
        <f>AA1789</f>
        <v>3960</v>
      </c>
      <c r="CZ1789">
        <f>AE1789</f>
        <v>3960</v>
      </c>
      <c r="DA1789">
        <f>AI1789</f>
        <v>1</v>
      </c>
      <c r="DB1789">
        <f>ROUND(ROUND(AT1789*CZ1789,2),2)</f>
        <v>118.8</v>
      </c>
      <c r="DC1789">
        <f>ROUND(ROUND(AT1789*AG1789,2),2)</f>
        <v>0</v>
      </c>
    </row>
    <row r="1790" spans="1:107">
      <c r="A1790">
        <f>ROW(Source!A1633)</f>
        <v>1633</v>
      </c>
      <c r="B1790">
        <v>33304975</v>
      </c>
      <c r="C1790">
        <v>33362130</v>
      </c>
      <c r="D1790">
        <v>31201861</v>
      </c>
      <c r="E1790">
        <v>1</v>
      </c>
      <c r="F1790">
        <v>1</v>
      </c>
      <c r="G1790">
        <v>1</v>
      </c>
      <c r="H1790">
        <v>3</v>
      </c>
      <c r="I1790" t="s">
        <v>909</v>
      </c>
      <c r="J1790" t="s">
        <v>910</v>
      </c>
      <c r="K1790" t="s">
        <v>911</v>
      </c>
      <c r="L1790">
        <v>1348</v>
      </c>
      <c r="N1790">
        <v>1009</v>
      </c>
      <c r="O1790" t="s">
        <v>32</v>
      </c>
      <c r="P1790" t="s">
        <v>32</v>
      </c>
      <c r="Q1790">
        <v>1000</v>
      </c>
      <c r="W1790">
        <v>0</v>
      </c>
      <c r="X1790">
        <v>532254978</v>
      </c>
      <c r="Y1790">
        <v>4.7300000000000002E-2</v>
      </c>
      <c r="AA1790">
        <v>7590</v>
      </c>
      <c r="AB1790">
        <v>0</v>
      </c>
      <c r="AC1790">
        <v>0</v>
      </c>
      <c r="AD1790">
        <v>0</v>
      </c>
      <c r="AE1790">
        <v>7590</v>
      </c>
      <c r="AF1790">
        <v>0</v>
      </c>
      <c r="AG1790">
        <v>0</v>
      </c>
      <c r="AH1790">
        <v>0</v>
      </c>
      <c r="AI1790">
        <v>1</v>
      </c>
      <c r="AJ1790">
        <v>1</v>
      </c>
      <c r="AK1790">
        <v>1</v>
      </c>
      <c r="AL1790">
        <v>1</v>
      </c>
      <c r="AN1790">
        <v>0</v>
      </c>
      <c r="AO1790">
        <v>1</v>
      </c>
      <c r="AP1790">
        <v>0</v>
      </c>
      <c r="AQ1790">
        <v>0</v>
      </c>
      <c r="AR1790">
        <v>0</v>
      </c>
      <c r="AS1790" t="s">
        <v>3</v>
      </c>
      <c r="AT1790">
        <v>4.7300000000000002E-2</v>
      </c>
      <c r="AU1790" t="s">
        <v>3</v>
      </c>
      <c r="AV1790">
        <v>0</v>
      </c>
      <c r="AW1790">
        <v>2</v>
      </c>
      <c r="AX1790">
        <v>33362147</v>
      </c>
      <c r="AY1790">
        <v>1</v>
      </c>
      <c r="AZ1790">
        <v>0</v>
      </c>
      <c r="BA1790">
        <v>2256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CX1790">
        <f>Y1790*Source!I1633</f>
        <v>9.4600000000000014E-3</v>
      </c>
      <c r="CY1790">
        <f>AA1790</f>
        <v>7590</v>
      </c>
      <c r="CZ1790">
        <f>AE1790</f>
        <v>7590</v>
      </c>
      <c r="DA1790">
        <f>AI1790</f>
        <v>1</v>
      </c>
      <c r="DB1790">
        <f>ROUND(ROUND(AT1790*CZ1790,2),2)</f>
        <v>359.01</v>
      </c>
      <c r="DC1790">
        <f>ROUND(ROUND(AT1790*AG1790,2),2)</f>
        <v>0</v>
      </c>
    </row>
    <row r="1791" spans="1:107">
      <c r="A1791">
        <f>ROW(Source!A1633)</f>
        <v>1633</v>
      </c>
      <c r="B1791">
        <v>33304975</v>
      </c>
      <c r="C1791">
        <v>33362130</v>
      </c>
      <c r="D1791">
        <v>31214657</v>
      </c>
      <c r="E1791">
        <v>1</v>
      </c>
      <c r="F1791">
        <v>1</v>
      </c>
      <c r="G1791">
        <v>1</v>
      </c>
      <c r="H1791">
        <v>3</v>
      </c>
      <c r="I1791" t="s">
        <v>912</v>
      </c>
      <c r="J1791" t="s">
        <v>913</v>
      </c>
      <c r="K1791" t="s">
        <v>914</v>
      </c>
      <c r="L1791">
        <v>1348</v>
      </c>
      <c r="N1791">
        <v>1009</v>
      </c>
      <c r="O1791" t="s">
        <v>32</v>
      </c>
      <c r="P1791" t="s">
        <v>32</v>
      </c>
      <c r="Q1791">
        <v>1000</v>
      </c>
      <c r="W1791">
        <v>0</v>
      </c>
      <c r="X1791">
        <v>654489916</v>
      </c>
      <c r="Y1791">
        <v>1.2600000000000001E-3</v>
      </c>
      <c r="AA1791">
        <v>9550.01</v>
      </c>
      <c r="AB1791">
        <v>0</v>
      </c>
      <c r="AC1791">
        <v>0</v>
      </c>
      <c r="AD1791">
        <v>0</v>
      </c>
      <c r="AE1791">
        <v>9550.01</v>
      </c>
      <c r="AF1791">
        <v>0</v>
      </c>
      <c r="AG1791">
        <v>0</v>
      </c>
      <c r="AH1791">
        <v>0</v>
      </c>
      <c r="AI1791">
        <v>1</v>
      </c>
      <c r="AJ1791">
        <v>1</v>
      </c>
      <c r="AK1791">
        <v>1</v>
      </c>
      <c r="AL1791">
        <v>1</v>
      </c>
      <c r="AN1791">
        <v>0</v>
      </c>
      <c r="AO1791">
        <v>1</v>
      </c>
      <c r="AP1791">
        <v>0</v>
      </c>
      <c r="AQ1791">
        <v>0</v>
      </c>
      <c r="AR1791">
        <v>0</v>
      </c>
      <c r="AS1791" t="s">
        <v>3</v>
      </c>
      <c r="AT1791">
        <v>1.2600000000000001E-3</v>
      </c>
      <c r="AU1791" t="s">
        <v>3</v>
      </c>
      <c r="AV1791">
        <v>0</v>
      </c>
      <c r="AW1791">
        <v>2</v>
      </c>
      <c r="AX1791">
        <v>33362149</v>
      </c>
      <c r="AY1791">
        <v>1</v>
      </c>
      <c r="AZ1791">
        <v>0</v>
      </c>
      <c r="BA1791">
        <v>2258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CX1791">
        <f>Y1791*Source!I1633</f>
        <v>2.52E-4</v>
      </c>
      <c r="CY1791">
        <f>AA1791</f>
        <v>9550.01</v>
      </c>
      <c r="CZ1791">
        <f>AE1791</f>
        <v>9550.01</v>
      </c>
      <c r="DA1791">
        <f>AI1791</f>
        <v>1</v>
      </c>
      <c r="DB1791">
        <f>ROUND(ROUND(AT1791*CZ1791,2),2)</f>
        <v>12.03</v>
      </c>
      <c r="DC1791">
        <f>ROUND(ROUND(AT1791*AG1791,2),2)</f>
        <v>0</v>
      </c>
    </row>
    <row r="1792" spans="1:107">
      <c r="A1792">
        <f>ROW(Source!A1634)</f>
        <v>1634</v>
      </c>
      <c r="B1792">
        <v>33304960</v>
      </c>
      <c r="C1792">
        <v>33362130</v>
      </c>
      <c r="D1792">
        <v>31172059</v>
      </c>
      <c r="E1792">
        <v>1</v>
      </c>
      <c r="F1792">
        <v>1</v>
      </c>
      <c r="G1792">
        <v>1</v>
      </c>
      <c r="H1792">
        <v>1</v>
      </c>
      <c r="I1792" t="s">
        <v>895</v>
      </c>
      <c r="J1792" t="s">
        <v>3</v>
      </c>
      <c r="K1792" t="s">
        <v>896</v>
      </c>
      <c r="L1792">
        <v>1191</v>
      </c>
      <c r="N1792">
        <v>1013</v>
      </c>
      <c r="O1792" t="s">
        <v>831</v>
      </c>
      <c r="P1792" t="s">
        <v>831</v>
      </c>
      <c r="Q1792">
        <v>1</v>
      </c>
      <c r="W1792">
        <v>0</v>
      </c>
      <c r="X1792">
        <v>1010519658</v>
      </c>
      <c r="Y1792">
        <v>44.132399999999997</v>
      </c>
      <c r="AA1792">
        <v>0</v>
      </c>
      <c r="AB1792">
        <v>0</v>
      </c>
      <c r="AC1792">
        <v>0</v>
      </c>
      <c r="AD1792">
        <v>8.64</v>
      </c>
      <c r="AE1792">
        <v>0</v>
      </c>
      <c r="AF1792">
        <v>0</v>
      </c>
      <c r="AG1792">
        <v>0</v>
      </c>
      <c r="AH1792">
        <v>8.64</v>
      </c>
      <c r="AI1792">
        <v>1</v>
      </c>
      <c r="AJ1792">
        <v>1</v>
      </c>
      <c r="AK1792">
        <v>1</v>
      </c>
      <c r="AL1792">
        <v>1</v>
      </c>
      <c r="AN1792">
        <v>0</v>
      </c>
      <c r="AO1792">
        <v>1</v>
      </c>
      <c r="AP1792">
        <v>1</v>
      </c>
      <c r="AQ1792">
        <v>0</v>
      </c>
      <c r="AR1792">
        <v>0</v>
      </c>
      <c r="AS1792" t="s">
        <v>3</v>
      </c>
      <c r="AT1792">
        <v>31.98</v>
      </c>
      <c r="AU1792" t="s">
        <v>22</v>
      </c>
      <c r="AV1792">
        <v>1</v>
      </c>
      <c r="AW1792">
        <v>2</v>
      </c>
      <c r="AX1792">
        <v>33362140</v>
      </c>
      <c r="AY1792">
        <v>1</v>
      </c>
      <c r="AZ1792">
        <v>0</v>
      </c>
      <c r="BA1792">
        <v>2259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CX1792">
        <f>Y1792*Source!I1634</f>
        <v>8.8264800000000001</v>
      </c>
      <c r="CY1792">
        <f>AD1792</f>
        <v>8.64</v>
      </c>
      <c r="CZ1792">
        <f>AH1792</f>
        <v>8.64</v>
      </c>
      <c r="DA1792">
        <f>AL1792</f>
        <v>1</v>
      </c>
      <c r="DB1792">
        <f>ROUND(((ROUND(AT1792*CZ1792,2)*1.2)*1.15),2)</f>
        <v>381.31</v>
      </c>
      <c r="DC1792">
        <f>ROUND(((ROUND(AT1792*AG1792,2)*1.2)*1.15),2)</f>
        <v>0</v>
      </c>
    </row>
    <row r="1793" spans="1:107">
      <c r="A1793">
        <f>ROW(Source!A1634)</f>
        <v>1634</v>
      </c>
      <c r="B1793">
        <v>33304960</v>
      </c>
      <c r="C1793">
        <v>33362130</v>
      </c>
      <c r="D1793">
        <v>31172011</v>
      </c>
      <c r="E1793">
        <v>1</v>
      </c>
      <c r="F1793">
        <v>1</v>
      </c>
      <c r="G1793">
        <v>1</v>
      </c>
      <c r="H1793">
        <v>1</v>
      </c>
      <c r="I1793" t="s">
        <v>832</v>
      </c>
      <c r="J1793" t="s">
        <v>3</v>
      </c>
      <c r="K1793" t="s">
        <v>833</v>
      </c>
      <c r="L1793">
        <v>1191</v>
      </c>
      <c r="N1793">
        <v>1013</v>
      </c>
      <c r="O1793" t="s">
        <v>831</v>
      </c>
      <c r="P1793" t="s">
        <v>831</v>
      </c>
      <c r="Q1793">
        <v>1</v>
      </c>
      <c r="W1793">
        <v>0</v>
      </c>
      <c r="X1793">
        <v>-1417349443</v>
      </c>
      <c r="Y1793">
        <v>0.47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1</v>
      </c>
      <c r="AJ1793">
        <v>1</v>
      </c>
      <c r="AK1793">
        <v>1</v>
      </c>
      <c r="AL1793">
        <v>1</v>
      </c>
      <c r="AN1793">
        <v>0</v>
      </c>
      <c r="AO1793">
        <v>1</v>
      </c>
      <c r="AP1793">
        <v>0</v>
      </c>
      <c r="AQ1793">
        <v>0</v>
      </c>
      <c r="AR1793">
        <v>0</v>
      </c>
      <c r="AS1793" t="s">
        <v>3</v>
      </c>
      <c r="AT1793">
        <v>0.47</v>
      </c>
      <c r="AU1793" t="s">
        <v>3</v>
      </c>
      <c r="AV1793">
        <v>2</v>
      </c>
      <c r="AW1793">
        <v>2</v>
      </c>
      <c r="AX1793">
        <v>33362141</v>
      </c>
      <c r="AY1793">
        <v>1</v>
      </c>
      <c r="AZ1793">
        <v>2048</v>
      </c>
      <c r="BA1793">
        <v>2260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CX1793">
        <f>Y1793*Source!I1634</f>
        <v>9.4E-2</v>
      </c>
      <c r="CY1793">
        <f>AD1793</f>
        <v>0</v>
      </c>
      <c r="CZ1793">
        <f>AH1793</f>
        <v>0</v>
      </c>
      <c r="DA1793">
        <f>AL1793</f>
        <v>1</v>
      </c>
      <c r="DB1793">
        <f>ROUND(ROUND(AT1793*CZ1793,2),2)</f>
        <v>0</v>
      </c>
      <c r="DC1793">
        <f>ROUND(ROUND(AT1793*AG1793,2),2)</f>
        <v>0</v>
      </c>
    </row>
    <row r="1794" spans="1:107">
      <c r="A1794">
        <f>ROW(Source!A1634)</f>
        <v>1634</v>
      </c>
      <c r="B1794">
        <v>33304960</v>
      </c>
      <c r="C1794">
        <v>33362130</v>
      </c>
      <c r="D1794">
        <v>31259116</v>
      </c>
      <c r="E1794">
        <v>1</v>
      </c>
      <c r="F1794">
        <v>1</v>
      </c>
      <c r="G1794">
        <v>1</v>
      </c>
      <c r="H1794">
        <v>2</v>
      </c>
      <c r="I1794" t="s">
        <v>897</v>
      </c>
      <c r="J1794" t="s">
        <v>898</v>
      </c>
      <c r="K1794" t="s">
        <v>899</v>
      </c>
      <c r="L1794">
        <v>1368</v>
      </c>
      <c r="N1794">
        <v>1011</v>
      </c>
      <c r="O1794" t="s">
        <v>837</v>
      </c>
      <c r="P1794" t="s">
        <v>837</v>
      </c>
      <c r="Q1794">
        <v>1</v>
      </c>
      <c r="W1794">
        <v>0</v>
      </c>
      <c r="X1794">
        <v>520357435</v>
      </c>
      <c r="Y1794">
        <v>0.34500000000000003</v>
      </c>
      <c r="AA1794">
        <v>0</v>
      </c>
      <c r="AB1794">
        <v>30</v>
      </c>
      <c r="AC1794">
        <v>0</v>
      </c>
      <c r="AD1794">
        <v>0</v>
      </c>
      <c r="AE1794">
        <v>0</v>
      </c>
      <c r="AF1794">
        <v>30</v>
      </c>
      <c r="AG1794">
        <v>0</v>
      </c>
      <c r="AH1794">
        <v>0</v>
      </c>
      <c r="AI1794">
        <v>1</v>
      </c>
      <c r="AJ1794">
        <v>1</v>
      </c>
      <c r="AK1794">
        <v>1</v>
      </c>
      <c r="AL1794">
        <v>1</v>
      </c>
      <c r="AN1794">
        <v>0</v>
      </c>
      <c r="AO1794">
        <v>1</v>
      </c>
      <c r="AP1794">
        <v>1</v>
      </c>
      <c r="AQ1794">
        <v>0</v>
      </c>
      <c r="AR1794">
        <v>0</v>
      </c>
      <c r="AS1794" t="s">
        <v>3</v>
      </c>
      <c r="AT1794">
        <v>0.23</v>
      </c>
      <c r="AU1794" t="s">
        <v>21</v>
      </c>
      <c r="AV1794">
        <v>0</v>
      </c>
      <c r="AW1794">
        <v>2</v>
      </c>
      <c r="AX1794">
        <v>33362142</v>
      </c>
      <c r="AY1794">
        <v>1</v>
      </c>
      <c r="AZ1794">
        <v>0</v>
      </c>
      <c r="BA1794">
        <v>2261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CX1794">
        <f>Y1794*Source!I1634</f>
        <v>6.9000000000000006E-2</v>
      </c>
      <c r="CY1794">
        <f>AB1794</f>
        <v>30</v>
      </c>
      <c r="CZ1794">
        <f>AF1794</f>
        <v>30</v>
      </c>
      <c r="DA1794">
        <f>AJ1794</f>
        <v>1</v>
      </c>
      <c r="DB1794">
        <f>ROUND(((ROUND(AT1794*CZ1794,2)*1.2)*1.25),2)</f>
        <v>10.35</v>
      </c>
      <c r="DC1794">
        <f>ROUND(((ROUND(AT1794*AG1794,2)*1.2)*1.25),2)</f>
        <v>0</v>
      </c>
    </row>
    <row r="1795" spans="1:107">
      <c r="A1795">
        <f>ROW(Source!A1634)</f>
        <v>1634</v>
      </c>
      <c r="B1795">
        <v>33304960</v>
      </c>
      <c r="C1795">
        <v>33362130</v>
      </c>
      <c r="D1795">
        <v>31259879</v>
      </c>
      <c r="E1795">
        <v>1</v>
      </c>
      <c r="F1795">
        <v>1</v>
      </c>
      <c r="G1795">
        <v>1</v>
      </c>
      <c r="H1795">
        <v>2</v>
      </c>
      <c r="I1795" t="s">
        <v>841</v>
      </c>
      <c r="J1795" t="s">
        <v>842</v>
      </c>
      <c r="K1795" t="s">
        <v>843</v>
      </c>
      <c r="L1795">
        <v>1368</v>
      </c>
      <c r="N1795">
        <v>1011</v>
      </c>
      <c r="O1795" t="s">
        <v>837</v>
      </c>
      <c r="P1795" t="s">
        <v>837</v>
      </c>
      <c r="Q1795">
        <v>1</v>
      </c>
      <c r="W1795">
        <v>0</v>
      </c>
      <c r="X1795">
        <v>1372534845</v>
      </c>
      <c r="Y1795">
        <v>0.70499999999999996</v>
      </c>
      <c r="AA1795">
        <v>0</v>
      </c>
      <c r="AB1795">
        <v>65.709999999999994</v>
      </c>
      <c r="AC1795">
        <v>11.6</v>
      </c>
      <c r="AD1795">
        <v>0</v>
      </c>
      <c r="AE1795">
        <v>0</v>
      </c>
      <c r="AF1795">
        <v>65.709999999999994</v>
      </c>
      <c r="AG1795">
        <v>11.6</v>
      </c>
      <c r="AH1795">
        <v>0</v>
      </c>
      <c r="AI1795">
        <v>1</v>
      </c>
      <c r="AJ1795">
        <v>1</v>
      </c>
      <c r="AK1795">
        <v>1</v>
      </c>
      <c r="AL1795">
        <v>1</v>
      </c>
      <c r="AN1795">
        <v>0</v>
      </c>
      <c r="AO1795">
        <v>1</v>
      </c>
      <c r="AP1795">
        <v>1</v>
      </c>
      <c r="AQ1795">
        <v>0</v>
      </c>
      <c r="AR1795">
        <v>0</v>
      </c>
      <c r="AS1795" t="s">
        <v>3</v>
      </c>
      <c r="AT1795">
        <v>0.47</v>
      </c>
      <c r="AU1795" t="s">
        <v>21</v>
      </c>
      <c r="AV1795">
        <v>0</v>
      </c>
      <c r="AW1795">
        <v>2</v>
      </c>
      <c r="AX1795">
        <v>33362143</v>
      </c>
      <c r="AY1795">
        <v>1</v>
      </c>
      <c r="AZ1795">
        <v>0</v>
      </c>
      <c r="BA1795">
        <v>2262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CX1795">
        <f>Y1795*Source!I1634</f>
        <v>0.14099999999999999</v>
      </c>
      <c r="CY1795">
        <f>AB1795</f>
        <v>65.709999999999994</v>
      </c>
      <c r="CZ1795">
        <f>AF1795</f>
        <v>65.709999999999994</v>
      </c>
      <c r="DA1795">
        <f>AJ1795</f>
        <v>1</v>
      </c>
      <c r="DB1795">
        <f>ROUND(((ROUND(AT1795*CZ1795,2)*1.2)*1.25),2)</f>
        <v>46.32</v>
      </c>
      <c r="DC1795">
        <f>ROUND(((ROUND(AT1795*AG1795,2)*1.2)*1.25),2)</f>
        <v>8.18</v>
      </c>
    </row>
    <row r="1796" spans="1:107">
      <c r="A1796">
        <f>ROW(Source!A1634)</f>
        <v>1634</v>
      </c>
      <c r="B1796">
        <v>33304960</v>
      </c>
      <c r="C1796">
        <v>33362130</v>
      </c>
      <c r="D1796">
        <v>31260961</v>
      </c>
      <c r="E1796">
        <v>1</v>
      </c>
      <c r="F1796">
        <v>1</v>
      </c>
      <c r="G1796">
        <v>1</v>
      </c>
      <c r="H1796">
        <v>2</v>
      </c>
      <c r="I1796" t="s">
        <v>900</v>
      </c>
      <c r="J1796" t="s">
        <v>901</v>
      </c>
      <c r="K1796" t="s">
        <v>902</v>
      </c>
      <c r="L1796">
        <v>1368</v>
      </c>
      <c r="N1796">
        <v>1011</v>
      </c>
      <c r="O1796" t="s">
        <v>837</v>
      </c>
      <c r="P1796" t="s">
        <v>837</v>
      </c>
      <c r="Q1796">
        <v>1</v>
      </c>
      <c r="W1796">
        <v>0</v>
      </c>
      <c r="X1796">
        <v>1581354540</v>
      </c>
      <c r="Y1796">
        <v>1.8900000000000001</v>
      </c>
      <c r="AA1796">
        <v>0</v>
      </c>
      <c r="AB1796">
        <v>2.16</v>
      </c>
      <c r="AC1796">
        <v>0</v>
      </c>
      <c r="AD1796">
        <v>0</v>
      </c>
      <c r="AE1796">
        <v>0</v>
      </c>
      <c r="AF1796">
        <v>2.16</v>
      </c>
      <c r="AG1796">
        <v>0</v>
      </c>
      <c r="AH1796">
        <v>0</v>
      </c>
      <c r="AI1796">
        <v>1</v>
      </c>
      <c r="AJ1796">
        <v>1</v>
      </c>
      <c r="AK1796">
        <v>1</v>
      </c>
      <c r="AL1796">
        <v>1</v>
      </c>
      <c r="AN1796">
        <v>0</v>
      </c>
      <c r="AO1796">
        <v>1</v>
      </c>
      <c r="AP1796">
        <v>1</v>
      </c>
      <c r="AQ1796">
        <v>0</v>
      </c>
      <c r="AR1796">
        <v>0</v>
      </c>
      <c r="AS1796" t="s">
        <v>3</v>
      </c>
      <c r="AT1796">
        <v>1.26</v>
      </c>
      <c r="AU1796" t="s">
        <v>21</v>
      </c>
      <c r="AV1796">
        <v>0</v>
      </c>
      <c r="AW1796">
        <v>2</v>
      </c>
      <c r="AX1796">
        <v>33362144</v>
      </c>
      <c r="AY1796">
        <v>1</v>
      </c>
      <c r="AZ1796">
        <v>0</v>
      </c>
      <c r="BA1796">
        <v>2263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CX1796">
        <f>Y1796*Source!I1634</f>
        <v>0.37800000000000006</v>
      </c>
      <c r="CY1796">
        <f>AB1796</f>
        <v>2.16</v>
      </c>
      <c r="CZ1796">
        <f>AF1796</f>
        <v>2.16</v>
      </c>
      <c r="DA1796">
        <f>AJ1796</f>
        <v>1</v>
      </c>
      <c r="DB1796">
        <f>ROUND(((ROUND(AT1796*CZ1796,2)*1.2)*1.25),2)</f>
        <v>4.08</v>
      </c>
      <c r="DC1796">
        <f>ROUND(((ROUND(AT1796*AG1796,2)*1.2)*1.25),2)</f>
        <v>0</v>
      </c>
    </row>
    <row r="1797" spans="1:107">
      <c r="A1797">
        <f>ROW(Source!A1634)</f>
        <v>1634</v>
      </c>
      <c r="B1797">
        <v>33304960</v>
      </c>
      <c r="C1797">
        <v>33362130</v>
      </c>
      <c r="D1797">
        <v>31176145</v>
      </c>
      <c r="E1797">
        <v>1</v>
      </c>
      <c r="F1797">
        <v>1</v>
      </c>
      <c r="G1797">
        <v>1</v>
      </c>
      <c r="H1797">
        <v>3</v>
      </c>
      <c r="I1797" t="s">
        <v>903</v>
      </c>
      <c r="J1797" t="s">
        <v>904</v>
      </c>
      <c r="K1797" t="s">
        <v>905</v>
      </c>
      <c r="L1797">
        <v>1348</v>
      </c>
      <c r="N1797">
        <v>1009</v>
      </c>
      <c r="O1797" t="s">
        <v>32</v>
      </c>
      <c r="P1797" t="s">
        <v>32</v>
      </c>
      <c r="Q1797">
        <v>1000</v>
      </c>
      <c r="W1797">
        <v>0</v>
      </c>
      <c r="X1797">
        <v>1554699552</v>
      </c>
      <c r="Y1797">
        <v>1.26E-2</v>
      </c>
      <c r="AA1797">
        <v>1412.5</v>
      </c>
      <c r="AB1797">
        <v>0</v>
      </c>
      <c r="AC1797">
        <v>0</v>
      </c>
      <c r="AD1797">
        <v>0</v>
      </c>
      <c r="AE1797">
        <v>1412.5</v>
      </c>
      <c r="AF1797">
        <v>0</v>
      </c>
      <c r="AG1797">
        <v>0</v>
      </c>
      <c r="AH1797">
        <v>0</v>
      </c>
      <c r="AI1797">
        <v>1</v>
      </c>
      <c r="AJ1797">
        <v>1</v>
      </c>
      <c r="AK1797">
        <v>1</v>
      </c>
      <c r="AL1797">
        <v>1</v>
      </c>
      <c r="AN1797">
        <v>0</v>
      </c>
      <c r="AO1797">
        <v>1</v>
      </c>
      <c r="AP1797">
        <v>0</v>
      </c>
      <c r="AQ1797">
        <v>0</v>
      </c>
      <c r="AR1797">
        <v>0</v>
      </c>
      <c r="AS1797" t="s">
        <v>3</v>
      </c>
      <c r="AT1797">
        <v>1.26E-2</v>
      </c>
      <c r="AU1797" t="s">
        <v>3</v>
      </c>
      <c r="AV1797">
        <v>0</v>
      </c>
      <c r="AW1797">
        <v>2</v>
      </c>
      <c r="AX1797">
        <v>33362145</v>
      </c>
      <c r="AY1797">
        <v>1</v>
      </c>
      <c r="AZ1797">
        <v>0</v>
      </c>
      <c r="BA1797">
        <v>2264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CX1797">
        <f>Y1797*Source!I1634</f>
        <v>2.5200000000000001E-3</v>
      </c>
      <c r="CY1797">
        <f>AA1797</f>
        <v>1412.5</v>
      </c>
      <c r="CZ1797">
        <f>AE1797</f>
        <v>1412.5</v>
      </c>
      <c r="DA1797">
        <f>AI1797</f>
        <v>1</v>
      </c>
      <c r="DB1797">
        <f>ROUND(ROUND(AT1797*CZ1797,2),2)</f>
        <v>17.8</v>
      </c>
      <c r="DC1797">
        <f>ROUND(ROUND(AT1797*AG1797,2),2)</f>
        <v>0</v>
      </c>
    </row>
    <row r="1798" spans="1:107">
      <c r="A1798">
        <f>ROW(Source!A1634)</f>
        <v>1634</v>
      </c>
      <c r="B1798">
        <v>33304960</v>
      </c>
      <c r="C1798">
        <v>33362130</v>
      </c>
      <c r="D1798">
        <v>31176252</v>
      </c>
      <c r="E1798">
        <v>1</v>
      </c>
      <c r="F1798">
        <v>1</v>
      </c>
      <c r="G1798">
        <v>1</v>
      </c>
      <c r="H1798">
        <v>3</v>
      </c>
      <c r="I1798" t="s">
        <v>906</v>
      </c>
      <c r="J1798" t="s">
        <v>907</v>
      </c>
      <c r="K1798" t="s">
        <v>908</v>
      </c>
      <c r="L1798">
        <v>1348</v>
      </c>
      <c r="N1798">
        <v>1009</v>
      </c>
      <c r="O1798" t="s">
        <v>32</v>
      </c>
      <c r="P1798" t="s">
        <v>32</v>
      </c>
      <c r="Q1798">
        <v>1000</v>
      </c>
      <c r="W1798">
        <v>0</v>
      </c>
      <c r="X1798">
        <v>136000979</v>
      </c>
      <c r="Y1798">
        <v>0.03</v>
      </c>
      <c r="AA1798">
        <v>3960</v>
      </c>
      <c r="AB1798">
        <v>0</v>
      </c>
      <c r="AC1798">
        <v>0</v>
      </c>
      <c r="AD1798">
        <v>0</v>
      </c>
      <c r="AE1798">
        <v>3960</v>
      </c>
      <c r="AF1798">
        <v>0</v>
      </c>
      <c r="AG1798">
        <v>0</v>
      </c>
      <c r="AH1798">
        <v>0</v>
      </c>
      <c r="AI1798">
        <v>1</v>
      </c>
      <c r="AJ1798">
        <v>1</v>
      </c>
      <c r="AK1798">
        <v>1</v>
      </c>
      <c r="AL1798">
        <v>1</v>
      </c>
      <c r="AN1798">
        <v>0</v>
      </c>
      <c r="AO1798">
        <v>1</v>
      </c>
      <c r="AP1798">
        <v>0</v>
      </c>
      <c r="AQ1798">
        <v>0</v>
      </c>
      <c r="AR1798">
        <v>0</v>
      </c>
      <c r="AS1798" t="s">
        <v>3</v>
      </c>
      <c r="AT1798">
        <v>0.03</v>
      </c>
      <c r="AU1798" t="s">
        <v>3</v>
      </c>
      <c r="AV1798">
        <v>0</v>
      </c>
      <c r="AW1798">
        <v>2</v>
      </c>
      <c r="AX1798">
        <v>33362146</v>
      </c>
      <c r="AY1798">
        <v>1</v>
      </c>
      <c r="AZ1798">
        <v>0</v>
      </c>
      <c r="BA1798">
        <v>2265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CX1798">
        <f>Y1798*Source!I1634</f>
        <v>6.0000000000000001E-3</v>
      </c>
      <c r="CY1798">
        <f>AA1798</f>
        <v>3960</v>
      </c>
      <c r="CZ1798">
        <f>AE1798</f>
        <v>3960</v>
      </c>
      <c r="DA1798">
        <f>AI1798</f>
        <v>1</v>
      </c>
      <c r="DB1798">
        <f>ROUND(ROUND(AT1798*CZ1798,2),2)</f>
        <v>118.8</v>
      </c>
      <c r="DC1798">
        <f>ROUND(ROUND(AT1798*AG1798,2),2)</f>
        <v>0</v>
      </c>
    </row>
    <row r="1799" spans="1:107">
      <c r="A1799">
        <f>ROW(Source!A1634)</f>
        <v>1634</v>
      </c>
      <c r="B1799">
        <v>33304960</v>
      </c>
      <c r="C1799">
        <v>33362130</v>
      </c>
      <c r="D1799">
        <v>31201861</v>
      </c>
      <c r="E1799">
        <v>1</v>
      </c>
      <c r="F1799">
        <v>1</v>
      </c>
      <c r="G1799">
        <v>1</v>
      </c>
      <c r="H1799">
        <v>3</v>
      </c>
      <c r="I1799" t="s">
        <v>909</v>
      </c>
      <c r="J1799" t="s">
        <v>910</v>
      </c>
      <c r="K1799" t="s">
        <v>911</v>
      </c>
      <c r="L1799">
        <v>1348</v>
      </c>
      <c r="N1799">
        <v>1009</v>
      </c>
      <c r="O1799" t="s">
        <v>32</v>
      </c>
      <c r="P1799" t="s">
        <v>32</v>
      </c>
      <c r="Q1799">
        <v>1000</v>
      </c>
      <c r="W1799">
        <v>0</v>
      </c>
      <c r="X1799">
        <v>532254978</v>
      </c>
      <c r="Y1799">
        <v>4.7300000000000002E-2</v>
      </c>
      <c r="AA1799">
        <v>7590</v>
      </c>
      <c r="AB1799">
        <v>0</v>
      </c>
      <c r="AC1799">
        <v>0</v>
      </c>
      <c r="AD1799">
        <v>0</v>
      </c>
      <c r="AE1799">
        <v>7590</v>
      </c>
      <c r="AF1799">
        <v>0</v>
      </c>
      <c r="AG1799">
        <v>0</v>
      </c>
      <c r="AH1799">
        <v>0</v>
      </c>
      <c r="AI1799">
        <v>1</v>
      </c>
      <c r="AJ1799">
        <v>1</v>
      </c>
      <c r="AK1799">
        <v>1</v>
      </c>
      <c r="AL1799">
        <v>1</v>
      </c>
      <c r="AN1799">
        <v>0</v>
      </c>
      <c r="AO1799">
        <v>1</v>
      </c>
      <c r="AP1799">
        <v>0</v>
      </c>
      <c r="AQ1799">
        <v>0</v>
      </c>
      <c r="AR1799">
        <v>0</v>
      </c>
      <c r="AS1799" t="s">
        <v>3</v>
      </c>
      <c r="AT1799">
        <v>4.7300000000000002E-2</v>
      </c>
      <c r="AU1799" t="s">
        <v>3</v>
      </c>
      <c r="AV1799">
        <v>0</v>
      </c>
      <c r="AW1799">
        <v>2</v>
      </c>
      <c r="AX1799">
        <v>33362147</v>
      </c>
      <c r="AY1799">
        <v>1</v>
      </c>
      <c r="AZ1799">
        <v>0</v>
      </c>
      <c r="BA1799">
        <v>2266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CX1799">
        <f>Y1799*Source!I1634</f>
        <v>9.4600000000000014E-3</v>
      </c>
      <c r="CY1799">
        <f>AA1799</f>
        <v>7590</v>
      </c>
      <c r="CZ1799">
        <f>AE1799</f>
        <v>7590</v>
      </c>
      <c r="DA1799">
        <f>AI1799</f>
        <v>1</v>
      </c>
      <c r="DB1799">
        <f>ROUND(ROUND(AT1799*CZ1799,2),2)</f>
        <v>359.01</v>
      </c>
      <c r="DC1799">
        <f>ROUND(ROUND(AT1799*AG1799,2),2)</f>
        <v>0</v>
      </c>
    </row>
    <row r="1800" spans="1:107">
      <c r="A1800">
        <f>ROW(Source!A1634)</f>
        <v>1634</v>
      </c>
      <c r="B1800">
        <v>33304960</v>
      </c>
      <c r="C1800">
        <v>33362130</v>
      </c>
      <c r="D1800">
        <v>31214657</v>
      </c>
      <c r="E1800">
        <v>1</v>
      </c>
      <c r="F1800">
        <v>1</v>
      </c>
      <c r="G1800">
        <v>1</v>
      </c>
      <c r="H1800">
        <v>3</v>
      </c>
      <c r="I1800" t="s">
        <v>912</v>
      </c>
      <c r="J1800" t="s">
        <v>913</v>
      </c>
      <c r="K1800" t="s">
        <v>914</v>
      </c>
      <c r="L1800">
        <v>1348</v>
      </c>
      <c r="N1800">
        <v>1009</v>
      </c>
      <c r="O1800" t="s">
        <v>32</v>
      </c>
      <c r="P1800" t="s">
        <v>32</v>
      </c>
      <c r="Q1800">
        <v>1000</v>
      </c>
      <c r="W1800">
        <v>0</v>
      </c>
      <c r="X1800">
        <v>654489916</v>
      </c>
      <c r="Y1800">
        <v>1.2600000000000001E-3</v>
      </c>
      <c r="AA1800">
        <v>9550.01</v>
      </c>
      <c r="AB1800">
        <v>0</v>
      </c>
      <c r="AC1800">
        <v>0</v>
      </c>
      <c r="AD1800">
        <v>0</v>
      </c>
      <c r="AE1800">
        <v>9550.01</v>
      </c>
      <c r="AF1800">
        <v>0</v>
      </c>
      <c r="AG1800">
        <v>0</v>
      </c>
      <c r="AH1800">
        <v>0</v>
      </c>
      <c r="AI1800">
        <v>1</v>
      </c>
      <c r="AJ1800">
        <v>1</v>
      </c>
      <c r="AK1800">
        <v>1</v>
      </c>
      <c r="AL1800">
        <v>1</v>
      </c>
      <c r="AN1800">
        <v>0</v>
      </c>
      <c r="AO1800">
        <v>1</v>
      </c>
      <c r="AP1800">
        <v>0</v>
      </c>
      <c r="AQ1800">
        <v>0</v>
      </c>
      <c r="AR1800">
        <v>0</v>
      </c>
      <c r="AS1800" t="s">
        <v>3</v>
      </c>
      <c r="AT1800">
        <v>1.2600000000000001E-3</v>
      </c>
      <c r="AU1800" t="s">
        <v>3</v>
      </c>
      <c r="AV1800">
        <v>0</v>
      </c>
      <c r="AW1800">
        <v>2</v>
      </c>
      <c r="AX1800">
        <v>33362149</v>
      </c>
      <c r="AY1800">
        <v>1</v>
      </c>
      <c r="AZ1800">
        <v>0</v>
      </c>
      <c r="BA1800">
        <v>2268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CX1800">
        <f>Y1800*Source!I1634</f>
        <v>2.52E-4</v>
      </c>
      <c r="CY1800">
        <f>AA1800</f>
        <v>9550.01</v>
      </c>
      <c r="CZ1800">
        <f>AE1800</f>
        <v>9550.01</v>
      </c>
      <c r="DA1800">
        <f>AI1800</f>
        <v>1</v>
      </c>
      <c r="DB1800">
        <f>ROUND(ROUND(AT1800*CZ1800,2),2)</f>
        <v>12.03</v>
      </c>
      <c r="DC1800">
        <f>ROUND(ROUND(AT1800*AG1800,2),2)</f>
        <v>0</v>
      </c>
    </row>
    <row r="1801" spans="1:107">
      <c r="A1801">
        <f>ROW(Source!A1637)</f>
        <v>1637</v>
      </c>
      <c r="B1801">
        <v>33304975</v>
      </c>
      <c r="C1801">
        <v>33362151</v>
      </c>
      <c r="D1801">
        <v>31172061</v>
      </c>
      <c r="E1801">
        <v>1</v>
      </c>
      <c r="F1801">
        <v>1</v>
      </c>
      <c r="G1801">
        <v>1</v>
      </c>
      <c r="H1801">
        <v>1</v>
      </c>
      <c r="I1801" t="s">
        <v>850</v>
      </c>
      <c r="J1801" t="s">
        <v>3</v>
      </c>
      <c r="K1801" t="s">
        <v>851</v>
      </c>
      <c r="L1801">
        <v>1191</v>
      </c>
      <c r="N1801">
        <v>1013</v>
      </c>
      <c r="O1801" t="s">
        <v>831</v>
      </c>
      <c r="P1801" t="s">
        <v>831</v>
      </c>
      <c r="Q1801">
        <v>1</v>
      </c>
      <c r="W1801">
        <v>0</v>
      </c>
      <c r="X1801">
        <v>-784637506</v>
      </c>
      <c r="Y1801">
        <v>183.51239999999999</v>
      </c>
      <c r="AA1801">
        <v>0</v>
      </c>
      <c r="AB1801">
        <v>0</v>
      </c>
      <c r="AC1801">
        <v>0</v>
      </c>
      <c r="AD1801">
        <v>8.74</v>
      </c>
      <c r="AE1801">
        <v>0</v>
      </c>
      <c r="AF1801">
        <v>0</v>
      </c>
      <c r="AG1801">
        <v>0</v>
      </c>
      <c r="AH1801">
        <v>8.74</v>
      </c>
      <c r="AI1801">
        <v>1</v>
      </c>
      <c r="AJ1801">
        <v>1</v>
      </c>
      <c r="AK1801">
        <v>1</v>
      </c>
      <c r="AL1801">
        <v>1</v>
      </c>
      <c r="AN1801">
        <v>0</v>
      </c>
      <c r="AO1801">
        <v>1</v>
      </c>
      <c r="AP1801">
        <v>1</v>
      </c>
      <c r="AQ1801">
        <v>0</v>
      </c>
      <c r="AR1801">
        <v>0</v>
      </c>
      <c r="AS1801" t="s">
        <v>3</v>
      </c>
      <c r="AT1801">
        <v>132.97999999999999</v>
      </c>
      <c r="AU1801" t="s">
        <v>22</v>
      </c>
      <c r="AV1801">
        <v>1</v>
      </c>
      <c r="AW1801">
        <v>2</v>
      </c>
      <c r="AX1801">
        <v>33362163</v>
      </c>
      <c r="AY1801">
        <v>1</v>
      </c>
      <c r="AZ1801">
        <v>0</v>
      </c>
      <c r="BA1801">
        <v>2269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CX1801">
        <f>Y1801*Source!I1637</f>
        <v>23.489587199999999</v>
      </c>
      <c r="CY1801">
        <f>AD1801</f>
        <v>8.74</v>
      </c>
      <c r="CZ1801">
        <f>AH1801</f>
        <v>8.74</v>
      </c>
      <c r="DA1801">
        <f>AL1801</f>
        <v>1</v>
      </c>
      <c r="DB1801">
        <f>ROUND(((ROUND(AT1801*CZ1801,2)*1.2)*1.15),2)</f>
        <v>1603.91</v>
      </c>
      <c r="DC1801">
        <f>ROUND(((ROUND(AT1801*AG1801,2)*1.2)*1.15),2)</f>
        <v>0</v>
      </c>
    </row>
    <row r="1802" spans="1:107">
      <c r="A1802">
        <f>ROW(Source!A1637)</f>
        <v>1637</v>
      </c>
      <c r="B1802">
        <v>33304975</v>
      </c>
      <c r="C1802">
        <v>33362151</v>
      </c>
      <c r="D1802">
        <v>31172011</v>
      </c>
      <c r="E1802">
        <v>1</v>
      </c>
      <c r="F1802">
        <v>1</v>
      </c>
      <c r="G1802">
        <v>1</v>
      </c>
      <c r="H1802">
        <v>1</v>
      </c>
      <c r="I1802" t="s">
        <v>832</v>
      </c>
      <c r="J1802" t="s">
        <v>3</v>
      </c>
      <c r="K1802" t="s">
        <v>833</v>
      </c>
      <c r="L1802">
        <v>1191</v>
      </c>
      <c r="N1802">
        <v>1013</v>
      </c>
      <c r="O1802" t="s">
        <v>831</v>
      </c>
      <c r="P1802" t="s">
        <v>831</v>
      </c>
      <c r="Q1802">
        <v>1</v>
      </c>
      <c r="W1802">
        <v>0</v>
      </c>
      <c r="X1802">
        <v>-1417349443</v>
      </c>
      <c r="Y1802">
        <v>0.95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1</v>
      </c>
      <c r="AJ1802">
        <v>1</v>
      </c>
      <c r="AK1802">
        <v>1</v>
      </c>
      <c r="AL1802">
        <v>1</v>
      </c>
      <c r="AN1802">
        <v>0</v>
      </c>
      <c r="AO1802">
        <v>1</v>
      </c>
      <c r="AP1802">
        <v>0</v>
      </c>
      <c r="AQ1802">
        <v>0</v>
      </c>
      <c r="AR1802">
        <v>0</v>
      </c>
      <c r="AS1802" t="s">
        <v>3</v>
      </c>
      <c r="AT1802">
        <v>0.95</v>
      </c>
      <c r="AU1802" t="s">
        <v>3</v>
      </c>
      <c r="AV1802">
        <v>2</v>
      </c>
      <c r="AW1802">
        <v>2</v>
      </c>
      <c r="AX1802">
        <v>33362164</v>
      </c>
      <c r="AY1802">
        <v>1</v>
      </c>
      <c r="AZ1802">
        <v>2048</v>
      </c>
      <c r="BA1802">
        <v>2270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CX1802">
        <f>Y1802*Source!I1637</f>
        <v>0.1216</v>
      </c>
      <c r="CY1802">
        <f>AD1802</f>
        <v>0</v>
      </c>
      <c r="CZ1802">
        <f>AH1802</f>
        <v>0</v>
      </c>
      <c r="DA1802">
        <f>AL1802</f>
        <v>1</v>
      </c>
      <c r="DB1802">
        <f>ROUND(ROUND(AT1802*CZ1802,2),2)</f>
        <v>0</v>
      </c>
      <c r="DC1802">
        <f>ROUND(ROUND(AT1802*AG1802,2),2)</f>
        <v>0</v>
      </c>
    </row>
    <row r="1803" spans="1:107">
      <c r="A1803">
        <f>ROW(Source!A1637)</f>
        <v>1637</v>
      </c>
      <c r="B1803">
        <v>33304975</v>
      </c>
      <c r="C1803">
        <v>33362151</v>
      </c>
      <c r="D1803">
        <v>31258491</v>
      </c>
      <c r="E1803">
        <v>1</v>
      </c>
      <c r="F1803">
        <v>1</v>
      </c>
      <c r="G1803">
        <v>1</v>
      </c>
      <c r="H1803">
        <v>2</v>
      </c>
      <c r="I1803" t="s">
        <v>834</v>
      </c>
      <c r="J1803" t="s">
        <v>835</v>
      </c>
      <c r="K1803" t="s">
        <v>836</v>
      </c>
      <c r="L1803">
        <v>1368</v>
      </c>
      <c r="N1803">
        <v>1011</v>
      </c>
      <c r="O1803" t="s">
        <v>837</v>
      </c>
      <c r="P1803" t="s">
        <v>837</v>
      </c>
      <c r="Q1803">
        <v>1</v>
      </c>
      <c r="W1803">
        <v>0</v>
      </c>
      <c r="X1803">
        <v>-1718674368</v>
      </c>
      <c r="Y1803">
        <v>0.56999999999999995</v>
      </c>
      <c r="AA1803">
        <v>0</v>
      </c>
      <c r="AB1803">
        <v>111.99</v>
      </c>
      <c r="AC1803">
        <v>13.5</v>
      </c>
      <c r="AD1803">
        <v>0</v>
      </c>
      <c r="AE1803">
        <v>0</v>
      </c>
      <c r="AF1803">
        <v>111.99</v>
      </c>
      <c r="AG1803">
        <v>13.5</v>
      </c>
      <c r="AH1803">
        <v>0</v>
      </c>
      <c r="AI1803">
        <v>1</v>
      </c>
      <c r="AJ1803">
        <v>1</v>
      </c>
      <c r="AK1803">
        <v>1</v>
      </c>
      <c r="AL1803">
        <v>1</v>
      </c>
      <c r="AN1803">
        <v>0</v>
      </c>
      <c r="AO1803">
        <v>1</v>
      </c>
      <c r="AP1803">
        <v>1</v>
      </c>
      <c r="AQ1803">
        <v>0</v>
      </c>
      <c r="AR1803">
        <v>0</v>
      </c>
      <c r="AS1803" t="s">
        <v>3</v>
      </c>
      <c r="AT1803">
        <v>0.38</v>
      </c>
      <c r="AU1803" t="s">
        <v>21</v>
      </c>
      <c r="AV1803">
        <v>0</v>
      </c>
      <c r="AW1803">
        <v>2</v>
      </c>
      <c r="AX1803">
        <v>33362165</v>
      </c>
      <c r="AY1803">
        <v>1</v>
      </c>
      <c r="AZ1803">
        <v>0</v>
      </c>
      <c r="BA1803">
        <v>2271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CX1803">
        <f>Y1803*Source!I1637</f>
        <v>7.2959999999999997E-2</v>
      </c>
      <c r="CY1803">
        <f>AB1803</f>
        <v>111.99</v>
      </c>
      <c r="CZ1803">
        <f>AF1803</f>
        <v>111.99</v>
      </c>
      <c r="DA1803">
        <f>AJ1803</f>
        <v>1</v>
      </c>
      <c r="DB1803">
        <f>ROUND(((ROUND(AT1803*CZ1803,2)*1.2)*1.25),2)</f>
        <v>63.84</v>
      </c>
      <c r="DC1803">
        <f>ROUND(((ROUND(AT1803*AG1803,2)*1.2)*1.25),2)</f>
        <v>7.7</v>
      </c>
    </row>
    <row r="1804" spans="1:107">
      <c r="A1804">
        <f>ROW(Source!A1637)</f>
        <v>1637</v>
      </c>
      <c r="B1804">
        <v>33304975</v>
      </c>
      <c r="C1804">
        <v>33362151</v>
      </c>
      <c r="D1804">
        <v>31258646</v>
      </c>
      <c r="E1804">
        <v>1</v>
      </c>
      <c r="F1804">
        <v>1</v>
      </c>
      <c r="G1804">
        <v>1</v>
      </c>
      <c r="H1804">
        <v>2</v>
      </c>
      <c r="I1804" t="s">
        <v>866</v>
      </c>
      <c r="J1804" t="s">
        <v>867</v>
      </c>
      <c r="K1804" t="s">
        <v>868</v>
      </c>
      <c r="L1804">
        <v>1368</v>
      </c>
      <c r="N1804">
        <v>1011</v>
      </c>
      <c r="O1804" t="s">
        <v>837</v>
      </c>
      <c r="P1804" t="s">
        <v>837</v>
      </c>
      <c r="Q1804">
        <v>1</v>
      </c>
      <c r="W1804">
        <v>0</v>
      </c>
      <c r="X1804">
        <v>-1985289705</v>
      </c>
      <c r="Y1804">
        <v>0.58499999999999996</v>
      </c>
      <c r="AA1804">
        <v>0</v>
      </c>
      <c r="AB1804">
        <v>6.66</v>
      </c>
      <c r="AC1804">
        <v>0</v>
      </c>
      <c r="AD1804">
        <v>0</v>
      </c>
      <c r="AE1804">
        <v>0</v>
      </c>
      <c r="AF1804">
        <v>6.66</v>
      </c>
      <c r="AG1804">
        <v>0</v>
      </c>
      <c r="AH1804">
        <v>0</v>
      </c>
      <c r="AI1804">
        <v>1</v>
      </c>
      <c r="AJ1804">
        <v>1</v>
      </c>
      <c r="AK1804">
        <v>1</v>
      </c>
      <c r="AL1804">
        <v>1</v>
      </c>
      <c r="AN1804">
        <v>0</v>
      </c>
      <c r="AO1804">
        <v>1</v>
      </c>
      <c r="AP1804">
        <v>1</v>
      </c>
      <c r="AQ1804">
        <v>0</v>
      </c>
      <c r="AR1804">
        <v>0</v>
      </c>
      <c r="AS1804" t="s">
        <v>3</v>
      </c>
      <c r="AT1804">
        <v>0.39</v>
      </c>
      <c r="AU1804" t="s">
        <v>21</v>
      </c>
      <c r="AV1804">
        <v>0</v>
      </c>
      <c r="AW1804">
        <v>2</v>
      </c>
      <c r="AX1804">
        <v>33362166</v>
      </c>
      <c r="AY1804">
        <v>1</v>
      </c>
      <c r="AZ1804">
        <v>0</v>
      </c>
      <c r="BA1804">
        <v>2272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CX1804">
        <f>Y1804*Source!I1637</f>
        <v>7.4880000000000002E-2</v>
      </c>
      <c r="CY1804">
        <f>AB1804</f>
        <v>6.66</v>
      </c>
      <c r="CZ1804">
        <f>AF1804</f>
        <v>6.66</v>
      </c>
      <c r="DA1804">
        <f>AJ1804</f>
        <v>1</v>
      </c>
      <c r="DB1804">
        <f>ROUND(((ROUND(AT1804*CZ1804,2)*1.2)*1.25),2)</f>
        <v>3.9</v>
      </c>
      <c r="DC1804">
        <f>ROUND(((ROUND(AT1804*AG1804,2)*1.2)*1.25),2)</f>
        <v>0</v>
      </c>
    </row>
    <row r="1805" spans="1:107">
      <c r="A1805">
        <f>ROW(Source!A1637)</f>
        <v>1637</v>
      </c>
      <c r="B1805">
        <v>33304975</v>
      </c>
      <c r="C1805">
        <v>33362151</v>
      </c>
      <c r="D1805">
        <v>31259879</v>
      </c>
      <c r="E1805">
        <v>1</v>
      </c>
      <c r="F1805">
        <v>1</v>
      </c>
      <c r="G1805">
        <v>1</v>
      </c>
      <c r="H1805">
        <v>2</v>
      </c>
      <c r="I1805" t="s">
        <v>841</v>
      </c>
      <c r="J1805" t="s">
        <v>842</v>
      </c>
      <c r="K1805" t="s">
        <v>843</v>
      </c>
      <c r="L1805">
        <v>1368</v>
      </c>
      <c r="N1805">
        <v>1011</v>
      </c>
      <c r="O1805" t="s">
        <v>837</v>
      </c>
      <c r="P1805" t="s">
        <v>837</v>
      </c>
      <c r="Q1805">
        <v>1</v>
      </c>
      <c r="W1805">
        <v>0</v>
      </c>
      <c r="X1805">
        <v>1372534845</v>
      </c>
      <c r="Y1805">
        <v>0.85499999999999998</v>
      </c>
      <c r="AA1805">
        <v>0</v>
      </c>
      <c r="AB1805">
        <v>65.709999999999994</v>
      </c>
      <c r="AC1805">
        <v>11.6</v>
      </c>
      <c r="AD1805">
        <v>0</v>
      </c>
      <c r="AE1805">
        <v>0</v>
      </c>
      <c r="AF1805">
        <v>65.709999999999994</v>
      </c>
      <c r="AG1805">
        <v>11.6</v>
      </c>
      <c r="AH1805">
        <v>0</v>
      </c>
      <c r="AI1805">
        <v>1</v>
      </c>
      <c r="AJ1805">
        <v>1</v>
      </c>
      <c r="AK1805">
        <v>1</v>
      </c>
      <c r="AL1805">
        <v>1</v>
      </c>
      <c r="AN1805">
        <v>0</v>
      </c>
      <c r="AO1805">
        <v>1</v>
      </c>
      <c r="AP1805">
        <v>1</v>
      </c>
      <c r="AQ1805">
        <v>0</v>
      </c>
      <c r="AR1805">
        <v>0</v>
      </c>
      <c r="AS1805" t="s">
        <v>3</v>
      </c>
      <c r="AT1805">
        <v>0.56999999999999995</v>
      </c>
      <c r="AU1805" t="s">
        <v>21</v>
      </c>
      <c r="AV1805">
        <v>0</v>
      </c>
      <c r="AW1805">
        <v>2</v>
      </c>
      <c r="AX1805">
        <v>33362167</v>
      </c>
      <c r="AY1805">
        <v>1</v>
      </c>
      <c r="AZ1805">
        <v>0</v>
      </c>
      <c r="BA1805">
        <v>2273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CX1805">
        <f>Y1805*Source!I1637</f>
        <v>0.10944</v>
      </c>
      <c r="CY1805">
        <f>AB1805</f>
        <v>65.709999999999994</v>
      </c>
      <c r="CZ1805">
        <f>AF1805</f>
        <v>65.709999999999994</v>
      </c>
      <c r="DA1805">
        <f>AJ1805</f>
        <v>1</v>
      </c>
      <c r="DB1805">
        <f>ROUND(((ROUND(AT1805*CZ1805,2)*1.2)*1.25),2)</f>
        <v>56.18</v>
      </c>
      <c r="DC1805">
        <f>ROUND(((ROUND(AT1805*AG1805,2)*1.2)*1.25),2)</f>
        <v>9.92</v>
      </c>
    </row>
    <row r="1806" spans="1:107">
      <c r="A1806">
        <f>ROW(Source!A1637)</f>
        <v>1637</v>
      </c>
      <c r="B1806">
        <v>33304975</v>
      </c>
      <c r="C1806">
        <v>33362151</v>
      </c>
      <c r="D1806">
        <v>31260100</v>
      </c>
      <c r="E1806">
        <v>1</v>
      </c>
      <c r="F1806">
        <v>1</v>
      </c>
      <c r="G1806">
        <v>1</v>
      </c>
      <c r="H1806">
        <v>2</v>
      </c>
      <c r="I1806" t="s">
        <v>858</v>
      </c>
      <c r="J1806" t="s">
        <v>859</v>
      </c>
      <c r="K1806" t="s">
        <v>860</v>
      </c>
      <c r="L1806">
        <v>1368</v>
      </c>
      <c r="N1806">
        <v>1011</v>
      </c>
      <c r="O1806" t="s">
        <v>837</v>
      </c>
      <c r="P1806" t="s">
        <v>837</v>
      </c>
      <c r="Q1806">
        <v>1</v>
      </c>
      <c r="W1806">
        <v>0</v>
      </c>
      <c r="X1806">
        <v>-353815937</v>
      </c>
      <c r="Y1806">
        <v>2.3099999999999996</v>
      </c>
      <c r="AA1806">
        <v>0</v>
      </c>
      <c r="AB1806">
        <v>8.1</v>
      </c>
      <c r="AC1806">
        <v>0</v>
      </c>
      <c r="AD1806">
        <v>0</v>
      </c>
      <c r="AE1806">
        <v>0</v>
      </c>
      <c r="AF1806">
        <v>8.1</v>
      </c>
      <c r="AG1806">
        <v>0</v>
      </c>
      <c r="AH1806">
        <v>0</v>
      </c>
      <c r="AI1806">
        <v>1</v>
      </c>
      <c r="AJ1806">
        <v>1</v>
      </c>
      <c r="AK1806">
        <v>1</v>
      </c>
      <c r="AL1806">
        <v>1</v>
      </c>
      <c r="AN1806">
        <v>0</v>
      </c>
      <c r="AO1806">
        <v>1</v>
      </c>
      <c r="AP1806">
        <v>1</v>
      </c>
      <c r="AQ1806">
        <v>0</v>
      </c>
      <c r="AR1806">
        <v>0</v>
      </c>
      <c r="AS1806" t="s">
        <v>3</v>
      </c>
      <c r="AT1806">
        <v>1.54</v>
      </c>
      <c r="AU1806" t="s">
        <v>21</v>
      </c>
      <c r="AV1806">
        <v>0</v>
      </c>
      <c r="AW1806">
        <v>2</v>
      </c>
      <c r="AX1806">
        <v>33362168</v>
      </c>
      <c r="AY1806">
        <v>1</v>
      </c>
      <c r="AZ1806">
        <v>0</v>
      </c>
      <c r="BA1806">
        <v>2274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CX1806">
        <f>Y1806*Source!I1637</f>
        <v>0.29567999999999994</v>
      </c>
      <c r="CY1806">
        <f>AB1806</f>
        <v>8.1</v>
      </c>
      <c r="CZ1806">
        <f>AF1806</f>
        <v>8.1</v>
      </c>
      <c r="DA1806">
        <f>AJ1806</f>
        <v>1</v>
      </c>
      <c r="DB1806">
        <f>ROUND(((ROUND(AT1806*CZ1806,2)*1.2)*1.25),2)</f>
        <v>18.71</v>
      </c>
      <c r="DC1806">
        <f>ROUND(((ROUND(AT1806*AG1806,2)*1.2)*1.25),2)</f>
        <v>0</v>
      </c>
    </row>
    <row r="1807" spans="1:107">
      <c r="A1807">
        <f>ROW(Source!A1637)</f>
        <v>1637</v>
      </c>
      <c r="B1807">
        <v>33304975</v>
      </c>
      <c r="C1807">
        <v>33362151</v>
      </c>
      <c r="D1807">
        <v>31178369</v>
      </c>
      <c r="E1807">
        <v>1</v>
      </c>
      <c r="F1807">
        <v>1</v>
      </c>
      <c r="G1807">
        <v>1</v>
      </c>
      <c r="H1807">
        <v>3</v>
      </c>
      <c r="I1807" t="s">
        <v>915</v>
      </c>
      <c r="J1807" t="s">
        <v>916</v>
      </c>
      <c r="K1807" t="s">
        <v>917</v>
      </c>
      <c r="L1807">
        <v>1346</v>
      </c>
      <c r="N1807">
        <v>1009</v>
      </c>
      <c r="O1807" t="s">
        <v>78</v>
      </c>
      <c r="P1807" t="s">
        <v>78</v>
      </c>
      <c r="Q1807">
        <v>1</v>
      </c>
      <c r="W1807">
        <v>0</v>
      </c>
      <c r="X1807">
        <v>1730218770</v>
      </c>
      <c r="Y1807">
        <v>1.58</v>
      </c>
      <c r="AA1807">
        <v>39.020000000000003</v>
      </c>
      <c r="AB1807">
        <v>0</v>
      </c>
      <c r="AC1807">
        <v>0</v>
      </c>
      <c r="AD1807">
        <v>0</v>
      </c>
      <c r="AE1807">
        <v>39.020000000000003</v>
      </c>
      <c r="AF1807">
        <v>0</v>
      </c>
      <c r="AG1807">
        <v>0</v>
      </c>
      <c r="AH1807">
        <v>0</v>
      </c>
      <c r="AI1807">
        <v>1</v>
      </c>
      <c r="AJ1807">
        <v>1</v>
      </c>
      <c r="AK1807">
        <v>1</v>
      </c>
      <c r="AL1807">
        <v>1</v>
      </c>
      <c r="AN1807">
        <v>0</v>
      </c>
      <c r="AO1807">
        <v>1</v>
      </c>
      <c r="AP1807">
        <v>0</v>
      </c>
      <c r="AQ1807">
        <v>0</v>
      </c>
      <c r="AR1807">
        <v>0</v>
      </c>
      <c r="AS1807" t="s">
        <v>3</v>
      </c>
      <c r="AT1807">
        <v>1.58</v>
      </c>
      <c r="AU1807" t="s">
        <v>3</v>
      </c>
      <c r="AV1807">
        <v>0</v>
      </c>
      <c r="AW1807">
        <v>2</v>
      </c>
      <c r="AX1807">
        <v>33362169</v>
      </c>
      <c r="AY1807">
        <v>1</v>
      </c>
      <c r="AZ1807">
        <v>0</v>
      </c>
      <c r="BA1807">
        <v>2275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CX1807">
        <f>Y1807*Source!I1637</f>
        <v>0.20224</v>
      </c>
      <c r="CY1807">
        <f>AA1807</f>
        <v>39.020000000000003</v>
      </c>
      <c r="CZ1807">
        <f>AE1807</f>
        <v>39.020000000000003</v>
      </c>
      <c r="DA1807">
        <f>AI1807</f>
        <v>1</v>
      </c>
      <c r="DB1807">
        <f>ROUND(ROUND(AT1807*CZ1807,2),2)</f>
        <v>61.65</v>
      </c>
      <c r="DC1807">
        <f>ROUND(ROUND(AT1807*AG1807,2),2)</f>
        <v>0</v>
      </c>
    </row>
    <row r="1808" spans="1:107">
      <c r="A1808">
        <f>ROW(Source!A1637)</f>
        <v>1637</v>
      </c>
      <c r="B1808">
        <v>33304975</v>
      </c>
      <c r="C1808">
        <v>33362151</v>
      </c>
      <c r="D1808">
        <v>31178391</v>
      </c>
      <c r="E1808">
        <v>1</v>
      </c>
      <c r="F1808">
        <v>1</v>
      </c>
      <c r="G1808">
        <v>1</v>
      </c>
      <c r="H1808">
        <v>3</v>
      </c>
      <c r="I1808" t="s">
        <v>921</v>
      </c>
      <c r="J1808" t="s">
        <v>922</v>
      </c>
      <c r="K1808" t="s">
        <v>923</v>
      </c>
      <c r="L1808">
        <v>1346</v>
      </c>
      <c r="N1808">
        <v>1009</v>
      </c>
      <c r="O1808" t="s">
        <v>78</v>
      </c>
      <c r="P1808" t="s">
        <v>78</v>
      </c>
      <c r="Q1808">
        <v>1</v>
      </c>
      <c r="W1808">
        <v>0</v>
      </c>
      <c r="X1808">
        <v>-2124370092</v>
      </c>
      <c r="Y1808">
        <v>8.1999999999999993</v>
      </c>
      <c r="AA1808">
        <v>91.29</v>
      </c>
      <c r="AB1808">
        <v>0</v>
      </c>
      <c r="AC1808">
        <v>0</v>
      </c>
      <c r="AD1808">
        <v>0</v>
      </c>
      <c r="AE1808">
        <v>91.29</v>
      </c>
      <c r="AF1808">
        <v>0</v>
      </c>
      <c r="AG1808">
        <v>0</v>
      </c>
      <c r="AH1808">
        <v>0</v>
      </c>
      <c r="AI1808">
        <v>1</v>
      </c>
      <c r="AJ1808">
        <v>1</v>
      </c>
      <c r="AK1808">
        <v>1</v>
      </c>
      <c r="AL1808">
        <v>1</v>
      </c>
      <c r="AN1808">
        <v>0</v>
      </c>
      <c r="AO1808">
        <v>1</v>
      </c>
      <c r="AP1808">
        <v>0</v>
      </c>
      <c r="AQ1808">
        <v>0</v>
      </c>
      <c r="AR1808">
        <v>0</v>
      </c>
      <c r="AS1808" t="s">
        <v>3</v>
      </c>
      <c r="AT1808">
        <v>8.1999999999999993</v>
      </c>
      <c r="AU1808" t="s">
        <v>3</v>
      </c>
      <c r="AV1808">
        <v>0</v>
      </c>
      <c r="AW1808">
        <v>2</v>
      </c>
      <c r="AX1808">
        <v>33362170</v>
      </c>
      <c r="AY1808">
        <v>1</v>
      </c>
      <c r="AZ1808">
        <v>0</v>
      </c>
      <c r="BA1808">
        <v>2276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CX1808">
        <f>Y1808*Source!I1637</f>
        <v>1.0495999999999999</v>
      </c>
      <c r="CY1808">
        <f>AA1808</f>
        <v>91.29</v>
      </c>
      <c r="CZ1808">
        <f>AE1808</f>
        <v>91.29</v>
      </c>
      <c r="DA1808">
        <f>AI1808</f>
        <v>1</v>
      </c>
      <c r="DB1808">
        <f>ROUND(ROUND(AT1808*CZ1808,2),2)</f>
        <v>748.58</v>
      </c>
      <c r="DC1808">
        <f>ROUND(ROUND(AT1808*AG1808,2),2)</f>
        <v>0</v>
      </c>
    </row>
    <row r="1809" spans="1:107">
      <c r="A1809">
        <f>ROW(Source!A1637)</f>
        <v>1637</v>
      </c>
      <c r="B1809">
        <v>33304975</v>
      </c>
      <c r="C1809">
        <v>33362151</v>
      </c>
      <c r="D1809">
        <v>31179550</v>
      </c>
      <c r="E1809">
        <v>1</v>
      </c>
      <c r="F1809">
        <v>1</v>
      </c>
      <c r="G1809">
        <v>1</v>
      </c>
      <c r="H1809">
        <v>3</v>
      </c>
      <c r="I1809" t="s">
        <v>861</v>
      </c>
      <c r="J1809" t="s">
        <v>862</v>
      </c>
      <c r="K1809" t="s">
        <v>863</v>
      </c>
      <c r="L1809">
        <v>1348</v>
      </c>
      <c r="N1809">
        <v>1009</v>
      </c>
      <c r="O1809" t="s">
        <v>32</v>
      </c>
      <c r="P1809" t="s">
        <v>32</v>
      </c>
      <c r="Q1809">
        <v>1000</v>
      </c>
      <c r="W1809">
        <v>0</v>
      </c>
      <c r="X1809">
        <v>-1068056325</v>
      </c>
      <c r="Y1809">
        <v>3.8999999999999999E-4</v>
      </c>
      <c r="AA1809">
        <v>10362</v>
      </c>
      <c r="AB1809">
        <v>0</v>
      </c>
      <c r="AC1809">
        <v>0</v>
      </c>
      <c r="AD1809">
        <v>0</v>
      </c>
      <c r="AE1809">
        <v>10362</v>
      </c>
      <c r="AF1809">
        <v>0</v>
      </c>
      <c r="AG1809">
        <v>0</v>
      </c>
      <c r="AH1809">
        <v>0</v>
      </c>
      <c r="AI1809">
        <v>1</v>
      </c>
      <c r="AJ1809">
        <v>1</v>
      </c>
      <c r="AK1809">
        <v>1</v>
      </c>
      <c r="AL1809">
        <v>1</v>
      </c>
      <c r="AN1809">
        <v>0</v>
      </c>
      <c r="AO1809">
        <v>1</v>
      </c>
      <c r="AP1809">
        <v>0</v>
      </c>
      <c r="AQ1809">
        <v>0</v>
      </c>
      <c r="AR1809">
        <v>0</v>
      </c>
      <c r="AS1809" t="s">
        <v>3</v>
      </c>
      <c r="AT1809">
        <v>3.8999999999999999E-4</v>
      </c>
      <c r="AU1809" t="s">
        <v>3</v>
      </c>
      <c r="AV1809">
        <v>0</v>
      </c>
      <c r="AW1809">
        <v>2</v>
      </c>
      <c r="AX1809">
        <v>33362171</v>
      </c>
      <c r="AY1809">
        <v>1</v>
      </c>
      <c r="AZ1809">
        <v>0</v>
      </c>
      <c r="BA1809">
        <v>2277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CX1809">
        <f>Y1809*Source!I1637</f>
        <v>4.9920000000000003E-5</v>
      </c>
      <c r="CY1809">
        <f>AA1809</f>
        <v>10362</v>
      </c>
      <c r="CZ1809">
        <f>AE1809</f>
        <v>10362</v>
      </c>
      <c r="DA1809">
        <f>AI1809</f>
        <v>1</v>
      </c>
      <c r="DB1809">
        <f>ROUND(ROUND(AT1809*CZ1809,2),2)</f>
        <v>4.04</v>
      </c>
      <c r="DC1809">
        <f>ROUND(ROUND(AT1809*AG1809,2),2)</f>
        <v>0</v>
      </c>
    </row>
    <row r="1810" spans="1:107">
      <c r="A1810">
        <f>ROW(Source!A1637)</f>
        <v>1637</v>
      </c>
      <c r="B1810">
        <v>33304975</v>
      </c>
      <c r="C1810">
        <v>33362151</v>
      </c>
      <c r="D1810">
        <v>31180727</v>
      </c>
      <c r="E1810">
        <v>1</v>
      </c>
      <c r="F1810">
        <v>1</v>
      </c>
      <c r="G1810">
        <v>1</v>
      </c>
      <c r="H1810">
        <v>3</v>
      </c>
      <c r="I1810" t="s">
        <v>844</v>
      </c>
      <c r="J1810" t="s">
        <v>845</v>
      </c>
      <c r="K1810" t="s">
        <v>846</v>
      </c>
      <c r="L1810">
        <v>1348</v>
      </c>
      <c r="N1810">
        <v>1009</v>
      </c>
      <c r="O1810" t="s">
        <v>32</v>
      </c>
      <c r="P1810" t="s">
        <v>32</v>
      </c>
      <c r="Q1810">
        <v>1000</v>
      </c>
      <c r="W1810">
        <v>0</v>
      </c>
      <c r="X1810">
        <v>-437906794</v>
      </c>
      <c r="Y1810">
        <v>1.0999999999999999E-2</v>
      </c>
      <c r="AA1810">
        <v>9040.01</v>
      </c>
      <c r="AB1810">
        <v>0</v>
      </c>
      <c r="AC1810">
        <v>0</v>
      </c>
      <c r="AD1810">
        <v>0</v>
      </c>
      <c r="AE1810">
        <v>9040.01</v>
      </c>
      <c r="AF1810">
        <v>0</v>
      </c>
      <c r="AG1810">
        <v>0</v>
      </c>
      <c r="AH1810">
        <v>0</v>
      </c>
      <c r="AI1810">
        <v>1</v>
      </c>
      <c r="AJ1810">
        <v>1</v>
      </c>
      <c r="AK1810">
        <v>1</v>
      </c>
      <c r="AL1810">
        <v>1</v>
      </c>
      <c r="AN1810">
        <v>0</v>
      </c>
      <c r="AO1810">
        <v>1</v>
      </c>
      <c r="AP1810">
        <v>0</v>
      </c>
      <c r="AQ1810">
        <v>0</v>
      </c>
      <c r="AR1810">
        <v>0</v>
      </c>
      <c r="AS1810" t="s">
        <v>3</v>
      </c>
      <c r="AT1810">
        <v>1.0999999999999999E-2</v>
      </c>
      <c r="AU1810" t="s">
        <v>3</v>
      </c>
      <c r="AV1810">
        <v>0</v>
      </c>
      <c r="AW1810">
        <v>2</v>
      </c>
      <c r="AX1810">
        <v>33362172</v>
      </c>
      <c r="AY1810">
        <v>1</v>
      </c>
      <c r="AZ1810">
        <v>0</v>
      </c>
      <c r="BA1810">
        <v>2278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CX1810">
        <f>Y1810*Source!I1637</f>
        <v>1.408E-3</v>
      </c>
      <c r="CY1810">
        <f>AA1810</f>
        <v>9040.01</v>
      </c>
      <c r="CZ1810">
        <f>AE1810</f>
        <v>9040.01</v>
      </c>
      <c r="DA1810">
        <f>AI1810</f>
        <v>1</v>
      </c>
      <c r="DB1810">
        <f>ROUND(ROUND(AT1810*CZ1810,2),2)</f>
        <v>99.44</v>
      </c>
      <c r="DC1810">
        <f>ROUND(ROUND(AT1810*AG1810,2),2)</f>
        <v>0</v>
      </c>
    </row>
    <row r="1811" spans="1:107">
      <c r="A1811">
        <f>ROW(Source!A1637)</f>
        <v>1637</v>
      </c>
      <c r="B1811">
        <v>33304975</v>
      </c>
      <c r="C1811">
        <v>33362151</v>
      </c>
      <c r="D1811">
        <v>31181610</v>
      </c>
      <c r="E1811">
        <v>1</v>
      </c>
      <c r="F1811">
        <v>1</v>
      </c>
      <c r="G1811">
        <v>1</v>
      </c>
      <c r="H1811">
        <v>3</v>
      </c>
      <c r="I1811" t="s">
        <v>847</v>
      </c>
      <c r="J1811" t="s">
        <v>848</v>
      </c>
      <c r="K1811" t="s">
        <v>849</v>
      </c>
      <c r="L1811">
        <v>1346</v>
      </c>
      <c r="N1811">
        <v>1009</v>
      </c>
      <c r="O1811" t="s">
        <v>78</v>
      </c>
      <c r="P1811" t="s">
        <v>78</v>
      </c>
      <c r="Q1811">
        <v>1</v>
      </c>
      <c r="W1811">
        <v>0</v>
      </c>
      <c r="X1811">
        <v>-731615568</v>
      </c>
      <c r="Y1811">
        <v>7.58</v>
      </c>
      <c r="AA1811">
        <v>23.09</v>
      </c>
      <c r="AB1811">
        <v>0</v>
      </c>
      <c r="AC1811">
        <v>0</v>
      </c>
      <c r="AD1811">
        <v>0</v>
      </c>
      <c r="AE1811">
        <v>23.09</v>
      </c>
      <c r="AF1811">
        <v>0</v>
      </c>
      <c r="AG1811">
        <v>0</v>
      </c>
      <c r="AH1811">
        <v>0</v>
      </c>
      <c r="AI1811">
        <v>1</v>
      </c>
      <c r="AJ1811">
        <v>1</v>
      </c>
      <c r="AK1811">
        <v>1</v>
      </c>
      <c r="AL1811">
        <v>1</v>
      </c>
      <c r="AN1811">
        <v>0</v>
      </c>
      <c r="AO1811">
        <v>1</v>
      </c>
      <c r="AP1811">
        <v>0</v>
      </c>
      <c r="AQ1811">
        <v>0</v>
      </c>
      <c r="AR1811">
        <v>0</v>
      </c>
      <c r="AS1811" t="s">
        <v>3</v>
      </c>
      <c r="AT1811">
        <v>7.58</v>
      </c>
      <c r="AU1811" t="s">
        <v>3</v>
      </c>
      <c r="AV1811">
        <v>0</v>
      </c>
      <c r="AW1811">
        <v>2</v>
      </c>
      <c r="AX1811">
        <v>33362173</v>
      </c>
      <c r="AY1811">
        <v>1</v>
      </c>
      <c r="AZ1811">
        <v>0</v>
      </c>
      <c r="BA1811">
        <v>2279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CX1811">
        <f>Y1811*Source!I1637</f>
        <v>0.97023999999999999</v>
      </c>
      <c r="CY1811">
        <f>AA1811</f>
        <v>23.09</v>
      </c>
      <c r="CZ1811">
        <f>AE1811</f>
        <v>23.09</v>
      </c>
      <c r="DA1811">
        <f>AI1811</f>
        <v>1</v>
      </c>
      <c r="DB1811">
        <f>ROUND(ROUND(AT1811*CZ1811,2),2)</f>
        <v>175.02</v>
      </c>
      <c r="DC1811">
        <f>ROUND(ROUND(AT1811*AG1811,2),2)</f>
        <v>0</v>
      </c>
    </row>
    <row r="1812" spans="1:107">
      <c r="A1812">
        <f>ROW(Source!A1638)</f>
        <v>1638</v>
      </c>
      <c r="B1812">
        <v>33304960</v>
      </c>
      <c r="C1812">
        <v>33362151</v>
      </c>
      <c r="D1812">
        <v>31172061</v>
      </c>
      <c r="E1812">
        <v>1</v>
      </c>
      <c r="F1812">
        <v>1</v>
      </c>
      <c r="G1812">
        <v>1</v>
      </c>
      <c r="H1812">
        <v>1</v>
      </c>
      <c r="I1812" t="s">
        <v>850</v>
      </c>
      <c r="J1812" t="s">
        <v>3</v>
      </c>
      <c r="K1812" t="s">
        <v>851</v>
      </c>
      <c r="L1812">
        <v>1191</v>
      </c>
      <c r="N1812">
        <v>1013</v>
      </c>
      <c r="O1812" t="s">
        <v>831</v>
      </c>
      <c r="P1812" t="s">
        <v>831</v>
      </c>
      <c r="Q1812">
        <v>1</v>
      </c>
      <c r="W1812">
        <v>0</v>
      </c>
      <c r="X1812">
        <v>-784637506</v>
      </c>
      <c r="Y1812">
        <v>183.51239999999999</v>
      </c>
      <c r="AA1812">
        <v>0</v>
      </c>
      <c r="AB1812">
        <v>0</v>
      </c>
      <c r="AC1812">
        <v>0</v>
      </c>
      <c r="AD1812">
        <v>8.74</v>
      </c>
      <c r="AE1812">
        <v>0</v>
      </c>
      <c r="AF1812">
        <v>0</v>
      </c>
      <c r="AG1812">
        <v>0</v>
      </c>
      <c r="AH1812">
        <v>8.74</v>
      </c>
      <c r="AI1812">
        <v>1</v>
      </c>
      <c r="AJ1812">
        <v>1</v>
      </c>
      <c r="AK1812">
        <v>1</v>
      </c>
      <c r="AL1812">
        <v>1</v>
      </c>
      <c r="AN1812">
        <v>0</v>
      </c>
      <c r="AO1812">
        <v>1</v>
      </c>
      <c r="AP1812">
        <v>1</v>
      </c>
      <c r="AQ1812">
        <v>0</v>
      </c>
      <c r="AR1812">
        <v>0</v>
      </c>
      <c r="AS1812" t="s">
        <v>3</v>
      </c>
      <c r="AT1812">
        <v>132.97999999999999</v>
      </c>
      <c r="AU1812" t="s">
        <v>22</v>
      </c>
      <c r="AV1812">
        <v>1</v>
      </c>
      <c r="AW1812">
        <v>2</v>
      </c>
      <c r="AX1812">
        <v>33362163</v>
      </c>
      <c r="AY1812">
        <v>1</v>
      </c>
      <c r="AZ1812">
        <v>0</v>
      </c>
      <c r="BA1812">
        <v>2285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CX1812">
        <f>Y1812*Source!I1638</f>
        <v>23.489587199999999</v>
      </c>
      <c r="CY1812">
        <f>AD1812</f>
        <v>8.74</v>
      </c>
      <c r="CZ1812">
        <f>AH1812</f>
        <v>8.74</v>
      </c>
      <c r="DA1812">
        <f>AL1812</f>
        <v>1</v>
      </c>
      <c r="DB1812">
        <f>ROUND(((ROUND(AT1812*CZ1812,2)*1.2)*1.15),2)</f>
        <v>1603.91</v>
      </c>
      <c r="DC1812">
        <f>ROUND(((ROUND(AT1812*AG1812,2)*1.2)*1.15),2)</f>
        <v>0</v>
      </c>
    </row>
    <row r="1813" spans="1:107">
      <c r="A1813">
        <f>ROW(Source!A1638)</f>
        <v>1638</v>
      </c>
      <c r="B1813">
        <v>33304960</v>
      </c>
      <c r="C1813">
        <v>33362151</v>
      </c>
      <c r="D1813">
        <v>31172011</v>
      </c>
      <c r="E1813">
        <v>1</v>
      </c>
      <c r="F1813">
        <v>1</v>
      </c>
      <c r="G1813">
        <v>1</v>
      </c>
      <c r="H1813">
        <v>1</v>
      </c>
      <c r="I1813" t="s">
        <v>832</v>
      </c>
      <c r="J1813" t="s">
        <v>3</v>
      </c>
      <c r="K1813" t="s">
        <v>833</v>
      </c>
      <c r="L1813">
        <v>1191</v>
      </c>
      <c r="N1813">
        <v>1013</v>
      </c>
      <c r="O1813" t="s">
        <v>831</v>
      </c>
      <c r="P1813" t="s">
        <v>831</v>
      </c>
      <c r="Q1813">
        <v>1</v>
      </c>
      <c r="W1813">
        <v>0</v>
      </c>
      <c r="X1813">
        <v>-1417349443</v>
      </c>
      <c r="Y1813">
        <v>0.95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1</v>
      </c>
      <c r="AJ1813">
        <v>1</v>
      </c>
      <c r="AK1813">
        <v>1</v>
      </c>
      <c r="AL1813">
        <v>1</v>
      </c>
      <c r="AN1813">
        <v>0</v>
      </c>
      <c r="AO1813">
        <v>1</v>
      </c>
      <c r="AP1813">
        <v>0</v>
      </c>
      <c r="AQ1813">
        <v>0</v>
      </c>
      <c r="AR1813">
        <v>0</v>
      </c>
      <c r="AS1813" t="s">
        <v>3</v>
      </c>
      <c r="AT1813">
        <v>0.95</v>
      </c>
      <c r="AU1813" t="s">
        <v>3</v>
      </c>
      <c r="AV1813">
        <v>2</v>
      </c>
      <c r="AW1813">
        <v>2</v>
      </c>
      <c r="AX1813">
        <v>33362164</v>
      </c>
      <c r="AY1813">
        <v>1</v>
      </c>
      <c r="AZ1813">
        <v>2048</v>
      </c>
      <c r="BA1813">
        <v>2286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CX1813">
        <f>Y1813*Source!I1638</f>
        <v>0.1216</v>
      </c>
      <c r="CY1813">
        <f>AD1813</f>
        <v>0</v>
      </c>
      <c r="CZ1813">
        <f>AH1813</f>
        <v>0</v>
      </c>
      <c r="DA1813">
        <f>AL1813</f>
        <v>1</v>
      </c>
      <c r="DB1813">
        <f>ROUND(ROUND(AT1813*CZ1813,2),2)</f>
        <v>0</v>
      </c>
      <c r="DC1813">
        <f>ROUND(ROUND(AT1813*AG1813,2),2)</f>
        <v>0</v>
      </c>
    </row>
    <row r="1814" spans="1:107">
      <c r="A1814">
        <f>ROW(Source!A1638)</f>
        <v>1638</v>
      </c>
      <c r="B1814">
        <v>33304960</v>
      </c>
      <c r="C1814">
        <v>33362151</v>
      </c>
      <c r="D1814">
        <v>31258491</v>
      </c>
      <c r="E1814">
        <v>1</v>
      </c>
      <c r="F1814">
        <v>1</v>
      </c>
      <c r="G1814">
        <v>1</v>
      </c>
      <c r="H1814">
        <v>2</v>
      </c>
      <c r="I1814" t="s">
        <v>834</v>
      </c>
      <c r="J1814" t="s">
        <v>835</v>
      </c>
      <c r="K1814" t="s">
        <v>836</v>
      </c>
      <c r="L1814">
        <v>1368</v>
      </c>
      <c r="N1814">
        <v>1011</v>
      </c>
      <c r="O1814" t="s">
        <v>837</v>
      </c>
      <c r="P1814" t="s">
        <v>837</v>
      </c>
      <c r="Q1814">
        <v>1</v>
      </c>
      <c r="W1814">
        <v>0</v>
      </c>
      <c r="X1814">
        <v>-1718674368</v>
      </c>
      <c r="Y1814">
        <v>0.56999999999999995</v>
      </c>
      <c r="AA1814">
        <v>0</v>
      </c>
      <c r="AB1814">
        <v>111.99</v>
      </c>
      <c r="AC1814">
        <v>13.5</v>
      </c>
      <c r="AD1814">
        <v>0</v>
      </c>
      <c r="AE1814">
        <v>0</v>
      </c>
      <c r="AF1814">
        <v>111.99</v>
      </c>
      <c r="AG1814">
        <v>13.5</v>
      </c>
      <c r="AH1814">
        <v>0</v>
      </c>
      <c r="AI1814">
        <v>1</v>
      </c>
      <c r="AJ1814">
        <v>1</v>
      </c>
      <c r="AK1814">
        <v>1</v>
      </c>
      <c r="AL1814">
        <v>1</v>
      </c>
      <c r="AN1814">
        <v>0</v>
      </c>
      <c r="AO1814">
        <v>1</v>
      </c>
      <c r="AP1814">
        <v>1</v>
      </c>
      <c r="AQ1814">
        <v>0</v>
      </c>
      <c r="AR1814">
        <v>0</v>
      </c>
      <c r="AS1814" t="s">
        <v>3</v>
      </c>
      <c r="AT1814">
        <v>0.38</v>
      </c>
      <c r="AU1814" t="s">
        <v>21</v>
      </c>
      <c r="AV1814">
        <v>0</v>
      </c>
      <c r="AW1814">
        <v>2</v>
      </c>
      <c r="AX1814">
        <v>33362165</v>
      </c>
      <c r="AY1814">
        <v>1</v>
      </c>
      <c r="AZ1814">
        <v>0</v>
      </c>
      <c r="BA1814">
        <v>2287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CX1814">
        <f>Y1814*Source!I1638</f>
        <v>7.2959999999999997E-2</v>
      </c>
      <c r="CY1814">
        <f>AB1814</f>
        <v>111.99</v>
      </c>
      <c r="CZ1814">
        <f>AF1814</f>
        <v>111.99</v>
      </c>
      <c r="DA1814">
        <f>AJ1814</f>
        <v>1</v>
      </c>
      <c r="DB1814">
        <f>ROUND(((ROUND(AT1814*CZ1814,2)*1.2)*1.25),2)</f>
        <v>63.84</v>
      </c>
      <c r="DC1814">
        <f>ROUND(((ROUND(AT1814*AG1814,2)*1.2)*1.25),2)</f>
        <v>7.7</v>
      </c>
    </row>
    <row r="1815" spans="1:107">
      <c r="A1815">
        <f>ROW(Source!A1638)</f>
        <v>1638</v>
      </c>
      <c r="B1815">
        <v>33304960</v>
      </c>
      <c r="C1815">
        <v>33362151</v>
      </c>
      <c r="D1815">
        <v>31258646</v>
      </c>
      <c r="E1815">
        <v>1</v>
      </c>
      <c r="F1815">
        <v>1</v>
      </c>
      <c r="G1815">
        <v>1</v>
      </c>
      <c r="H1815">
        <v>2</v>
      </c>
      <c r="I1815" t="s">
        <v>866</v>
      </c>
      <c r="J1815" t="s">
        <v>867</v>
      </c>
      <c r="K1815" t="s">
        <v>868</v>
      </c>
      <c r="L1815">
        <v>1368</v>
      </c>
      <c r="N1815">
        <v>1011</v>
      </c>
      <c r="O1815" t="s">
        <v>837</v>
      </c>
      <c r="P1815" t="s">
        <v>837</v>
      </c>
      <c r="Q1815">
        <v>1</v>
      </c>
      <c r="W1815">
        <v>0</v>
      </c>
      <c r="X1815">
        <v>-1985289705</v>
      </c>
      <c r="Y1815">
        <v>0.58499999999999996</v>
      </c>
      <c r="AA1815">
        <v>0</v>
      </c>
      <c r="AB1815">
        <v>6.66</v>
      </c>
      <c r="AC1815">
        <v>0</v>
      </c>
      <c r="AD1815">
        <v>0</v>
      </c>
      <c r="AE1815">
        <v>0</v>
      </c>
      <c r="AF1815">
        <v>6.66</v>
      </c>
      <c r="AG1815">
        <v>0</v>
      </c>
      <c r="AH1815">
        <v>0</v>
      </c>
      <c r="AI1815">
        <v>1</v>
      </c>
      <c r="AJ1815">
        <v>1</v>
      </c>
      <c r="AK1815">
        <v>1</v>
      </c>
      <c r="AL1815">
        <v>1</v>
      </c>
      <c r="AN1815">
        <v>0</v>
      </c>
      <c r="AO1815">
        <v>1</v>
      </c>
      <c r="AP1815">
        <v>1</v>
      </c>
      <c r="AQ1815">
        <v>0</v>
      </c>
      <c r="AR1815">
        <v>0</v>
      </c>
      <c r="AS1815" t="s">
        <v>3</v>
      </c>
      <c r="AT1815">
        <v>0.39</v>
      </c>
      <c r="AU1815" t="s">
        <v>21</v>
      </c>
      <c r="AV1815">
        <v>0</v>
      </c>
      <c r="AW1815">
        <v>2</v>
      </c>
      <c r="AX1815">
        <v>33362166</v>
      </c>
      <c r="AY1815">
        <v>1</v>
      </c>
      <c r="AZ1815">
        <v>0</v>
      </c>
      <c r="BA1815">
        <v>2288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CX1815">
        <f>Y1815*Source!I1638</f>
        <v>7.4880000000000002E-2</v>
      </c>
      <c r="CY1815">
        <f>AB1815</f>
        <v>6.66</v>
      </c>
      <c r="CZ1815">
        <f>AF1815</f>
        <v>6.66</v>
      </c>
      <c r="DA1815">
        <f>AJ1815</f>
        <v>1</v>
      </c>
      <c r="DB1815">
        <f>ROUND(((ROUND(AT1815*CZ1815,2)*1.2)*1.25),2)</f>
        <v>3.9</v>
      </c>
      <c r="DC1815">
        <f>ROUND(((ROUND(AT1815*AG1815,2)*1.2)*1.25),2)</f>
        <v>0</v>
      </c>
    </row>
    <row r="1816" spans="1:107">
      <c r="A1816">
        <f>ROW(Source!A1638)</f>
        <v>1638</v>
      </c>
      <c r="B1816">
        <v>33304960</v>
      </c>
      <c r="C1816">
        <v>33362151</v>
      </c>
      <c r="D1816">
        <v>31259879</v>
      </c>
      <c r="E1816">
        <v>1</v>
      </c>
      <c r="F1816">
        <v>1</v>
      </c>
      <c r="G1816">
        <v>1</v>
      </c>
      <c r="H1816">
        <v>2</v>
      </c>
      <c r="I1816" t="s">
        <v>841</v>
      </c>
      <c r="J1816" t="s">
        <v>842</v>
      </c>
      <c r="K1816" t="s">
        <v>843</v>
      </c>
      <c r="L1816">
        <v>1368</v>
      </c>
      <c r="N1816">
        <v>1011</v>
      </c>
      <c r="O1816" t="s">
        <v>837</v>
      </c>
      <c r="P1816" t="s">
        <v>837</v>
      </c>
      <c r="Q1816">
        <v>1</v>
      </c>
      <c r="W1816">
        <v>0</v>
      </c>
      <c r="X1816">
        <v>1372534845</v>
      </c>
      <c r="Y1816">
        <v>0.85499999999999998</v>
      </c>
      <c r="AA1816">
        <v>0</v>
      </c>
      <c r="AB1816">
        <v>65.709999999999994</v>
      </c>
      <c r="AC1816">
        <v>11.6</v>
      </c>
      <c r="AD1816">
        <v>0</v>
      </c>
      <c r="AE1816">
        <v>0</v>
      </c>
      <c r="AF1816">
        <v>65.709999999999994</v>
      </c>
      <c r="AG1816">
        <v>11.6</v>
      </c>
      <c r="AH1816">
        <v>0</v>
      </c>
      <c r="AI1816">
        <v>1</v>
      </c>
      <c r="AJ1816">
        <v>1</v>
      </c>
      <c r="AK1816">
        <v>1</v>
      </c>
      <c r="AL1816">
        <v>1</v>
      </c>
      <c r="AN1816">
        <v>0</v>
      </c>
      <c r="AO1816">
        <v>1</v>
      </c>
      <c r="AP1816">
        <v>1</v>
      </c>
      <c r="AQ1816">
        <v>0</v>
      </c>
      <c r="AR1816">
        <v>0</v>
      </c>
      <c r="AS1816" t="s">
        <v>3</v>
      </c>
      <c r="AT1816">
        <v>0.56999999999999995</v>
      </c>
      <c r="AU1816" t="s">
        <v>21</v>
      </c>
      <c r="AV1816">
        <v>0</v>
      </c>
      <c r="AW1816">
        <v>2</v>
      </c>
      <c r="AX1816">
        <v>33362167</v>
      </c>
      <c r="AY1816">
        <v>1</v>
      </c>
      <c r="AZ1816">
        <v>0</v>
      </c>
      <c r="BA1816">
        <v>2289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CX1816">
        <f>Y1816*Source!I1638</f>
        <v>0.10944</v>
      </c>
      <c r="CY1816">
        <f>AB1816</f>
        <v>65.709999999999994</v>
      </c>
      <c r="CZ1816">
        <f>AF1816</f>
        <v>65.709999999999994</v>
      </c>
      <c r="DA1816">
        <f>AJ1816</f>
        <v>1</v>
      </c>
      <c r="DB1816">
        <f>ROUND(((ROUND(AT1816*CZ1816,2)*1.2)*1.25),2)</f>
        <v>56.18</v>
      </c>
      <c r="DC1816">
        <f>ROUND(((ROUND(AT1816*AG1816,2)*1.2)*1.25),2)</f>
        <v>9.92</v>
      </c>
    </row>
    <row r="1817" spans="1:107">
      <c r="A1817">
        <f>ROW(Source!A1638)</f>
        <v>1638</v>
      </c>
      <c r="B1817">
        <v>33304960</v>
      </c>
      <c r="C1817">
        <v>33362151</v>
      </c>
      <c r="D1817">
        <v>31260100</v>
      </c>
      <c r="E1817">
        <v>1</v>
      </c>
      <c r="F1817">
        <v>1</v>
      </c>
      <c r="G1817">
        <v>1</v>
      </c>
      <c r="H1817">
        <v>2</v>
      </c>
      <c r="I1817" t="s">
        <v>858</v>
      </c>
      <c r="J1817" t="s">
        <v>859</v>
      </c>
      <c r="K1817" t="s">
        <v>860</v>
      </c>
      <c r="L1817">
        <v>1368</v>
      </c>
      <c r="N1817">
        <v>1011</v>
      </c>
      <c r="O1817" t="s">
        <v>837</v>
      </c>
      <c r="P1817" t="s">
        <v>837</v>
      </c>
      <c r="Q1817">
        <v>1</v>
      </c>
      <c r="W1817">
        <v>0</v>
      </c>
      <c r="X1817">
        <v>-353815937</v>
      </c>
      <c r="Y1817">
        <v>2.3099999999999996</v>
      </c>
      <c r="AA1817">
        <v>0</v>
      </c>
      <c r="AB1817">
        <v>8.1</v>
      </c>
      <c r="AC1817">
        <v>0</v>
      </c>
      <c r="AD1817">
        <v>0</v>
      </c>
      <c r="AE1817">
        <v>0</v>
      </c>
      <c r="AF1817">
        <v>8.1</v>
      </c>
      <c r="AG1817">
        <v>0</v>
      </c>
      <c r="AH1817">
        <v>0</v>
      </c>
      <c r="AI1817">
        <v>1</v>
      </c>
      <c r="AJ1817">
        <v>1</v>
      </c>
      <c r="AK1817">
        <v>1</v>
      </c>
      <c r="AL1817">
        <v>1</v>
      </c>
      <c r="AN1817">
        <v>0</v>
      </c>
      <c r="AO1817">
        <v>1</v>
      </c>
      <c r="AP1817">
        <v>1</v>
      </c>
      <c r="AQ1817">
        <v>0</v>
      </c>
      <c r="AR1817">
        <v>0</v>
      </c>
      <c r="AS1817" t="s">
        <v>3</v>
      </c>
      <c r="AT1817">
        <v>1.54</v>
      </c>
      <c r="AU1817" t="s">
        <v>21</v>
      </c>
      <c r="AV1817">
        <v>0</v>
      </c>
      <c r="AW1817">
        <v>2</v>
      </c>
      <c r="AX1817">
        <v>33362168</v>
      </c>
      <c r="AY1817">
        <v>1</v>
      </c>
      <c r="AZ1817">
        <v>0</v>
      </c>
      <c r="BA1817">
        <v>2290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CX1817">
        <f>Y1817*Source!I1638</f>
        <v>0.29567999999999994</v>
      </c>
      <c r="CY1817">
        <f>AB1817</f>
        <v>8.1</v>
      </c>
      <c r="CZ1817">
        <f>AF1817</f>
        <v>8.1</v>
      </c>
      <c r="DA1817">
        <f>AJ1817</f>
        <v>1</v>
      </c>
      <c r="DB1817">
        <f>ROUND(((ROUND(AT1817*CZ1817,2)*1.2)*1.25),2)</f>
        <v>18.71</v>
      </c>
      <c r="DC1817">
        <f>ROUND(((ROUND(AT1817*AG1817,2)*1.2)*1.25),2)</f>
        <v>0</v>
      </c>
    </row>
    <row r="1818" spans="1:107">
      <c r="A1818">
        <f>ROW(Source!A1638)</f>
        <v>1638</v>
      </c>
      <c r="B1818">
        <v>33304960</v>
      </c>
      <c r="C1818">
        <v>33362151</v>
      </c>
      <c r="D1818">
        <v>31178369</v>
      </c>
      <c r="E1818">
        <v>1</v>
      </c>
      <c r="F1818">
        <v>1</v>
      </c>
      <c r="G1818">
        <v>1</v>
      </c>
      <c r="H1818">
        <v>3</v>
      </c>
      <c r="I1818" t="s">
        <v>915</v>
      </c>
      <c r="J1818" t="s">
        <v>916</v>
      </c>
      <c r="K1818" t="s">
        <v>917</v>
      </c>
      <c r="L1818">
        <v>1346</v>
      </c>
      <c r="N1818">
        <v>1009</v>
      </c>
      <c r="O1818" t="s">
        <v>78</v>
      </c>
      <c r="P1818" t="s">
        <v>78</v>
      </c>
      <c r="Q1818">
        <v>1</v>
      </c>
      <c r="W1818">
        <v>0</v>
      </c>
      <c r="X1818">
        <v>1730218770</v>
      </c>
      <c r="Y1818">
        <v>1.58</v>
      </c>
      <c r="AA1818">
        <v>39.020000000000003</v>
      </c>
      <c r="AB1818">
        <v>0</v>
      </c>
      <c r="AC1818">
        <v>0</v>
      </c>
      <c r="AD1818">
        <v>0</v>
      </c>
      <c r="AE1818">
        <v>39.020000000000003</v>
      </c>
      <c r="AF1818">
        <v>0</v>
      </c>
      <c r="AG1818">
        <v>0</v>
      </c>
      <c r="AH1818">
        <v>0</v>
      </c>
      <c r="AI1818">
        <v>1</v>
      </c>
      <c r="AJ1818">
        <v>1</v>
      </c>
      <c r="AK1818">
        <v>1</v>
      </c>
      <c r="AL1818">
        <v>1</v>
      </c>
      <c r="AN1818">
        <v>0</v>
      </c>
      <c r="AO1818">
        <v>1</v>
      </c>
      <c r="AP1818">
        <v>0</v>
      </c>
      <c r="AQ1818">
        <v>0</v>
      </c>
      <c r="AR1818">
        <v>0</v>
      </c>
      <c r="AS1818" t="s">
        <v>3</v>
      </c>
      <c r="AT1818">
        <v>1.58</v>
      </c>
      <c r="AU1818" t="s">
        <v>3</v>
      </c>
      <c r="AV1818">
        <v>0</v>
      </c>
      <c r="AW1818">
        <v>2</v>
      </c>
      <c r="AX1818">
        <v>33362169</v>
      </c>
      <c r="AY1818">
        <v>1</v>
      </c>
      <c r="AZ1818">
        <v>0</v>
      </c>
      <c r="BA1818">
        <v>2291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CX1818">
        <f>Y1818*Source!I1638</f>
        <v>0.20224</v>
      </c>
      <c r="CY1818">
        <f>AA1818</f>
        <v>39.020000000000003</v>
      </c>
      <c r="CZ1818">
        <f>AE1818</f>
        <v>39.020000000000003</v>
      </c>
      <c r="DA1818">
        <f>AI1818</f>
        <v>1</v>
      </c>
      <c r="DB1818">
        <f>ROUND(ROUND(AT1818*CZ1818,2),2)</f>
        <v>61.65</v>
      </c>
      <c r="DC1818">
        <f>ROUND(ROUND(AT1818*AG1818,2),2)</f>
        <v>0</v>
      </c>
    </row>
    <row r="1819" spans="1:107">
      <c r="A1819">
        <f>ROW(Source!A1638)</f>
        <v>1638</v>
      </c>
      <c r="B1819">
        <v>33304960</v>
      </c>
      <c r="C1819">
        <v>33362151</v>
      </c>
      <c r="D1819">
        <v>31178391</v>
      </c>
      <c r="E1819">
        <v>1</v>
      </c>
      <c r="F1819">
        <v>1</v>
      </c>
      <c r="G1819">
        <v>1</v>
      </c>
      <c r="H1819">
        <v>3</v>
      </c>
      <c r="I1819" t="s">
        <v>921</v>
      </c>
      <c r="J1819" t="s">
        <v>922</v>
      </c>
      <c r="K1819" t="s">
        <v>923</v>
      </c>
      <c r="L1819">
        <v>1346</v>
      </c>
      <c r="N1819">
        <v>1009</v>
      </c>
      <c r="O1819" t="s">
        <v>78</v>
      </c>
      <c r="P1819" t="s">
        <v>78</v>
      </c>
      <c r="Q1819">
        <v>1</v>
      </c>
      <c r="W1819">
        <v>0</v>
      </c>
      <c r="X1819">
        <v>-2124370092</v>
      </c>
      <c r="Y1819">
        <v>8.1999999999999993</v>
      </c>
      <c r="AA1819">
        <v>91.29</v>
      </c>
      <c r="AB1819">
        <v>0</v>
      </c>
      <c r="AC1819">
        <v>0</v>
      </c>
      <c r="AD1819">
        <v>0</v>
      </c>
      <c r="AE1819">
        <v>91.29</v>
      </c>
      <c r="AF1819">
        <v>0</v>
      </c>
      <c r="AG1819">
        <v>0</v>
      </c>
      <c r="AH1819">
        <v>0</v>
      </c>
      <c r="AI1819">
        <v>1</v>
      </c>
      <c r="AJ1819">
        <v>1</v>
      </c>
      <c r="AK1819">
        <v>1</v>
      </c>
      <c r="AL1819">
        <v>1</v>
      </c>
      <c r="AN1819">
        <v>0</v>
      </c>
      <c r="AO1819">
        <v>1</v>
      </c>
      <c r="AP1819">
        <v>0</v>
      </c>
      <c r="AQ1819">
        <v>0</v>
      </c>
      <c r="AR1819">
        <v>0</v>
      </c>
      <c r="AS1819" t="s">
        <v>3</v>
      </c>
      <c r="AT1819">
        <v>8.1999999999999993</v>
      </c>
      <c r="AU1819" t="s">
        <v>3</v>
      </c>
      <c r="AV1819">
        <v>0</v>
      </c>
      <c r="AW1819">
        <v>2</v>
      </c>
      <c r="AX1819">
        <v>33362170</v>
      </c>
      <c r="AY1819">
        <v>1</v>
      </c>
      <c r="AZ1819">
        <v>0</v>
      </c>
      <c r="BA1819">
        <v>2292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CX1819">
        <f>Y1819*Source!I1638</f>
        <v>1.0495999999999999</v>
      </c>
      <c r="CY1819">
        <f>AA1819</f>
        <v>91.29</v>
      </c>
      <c r="CZ1819">
        <f>AE1819</f>
        <v>91.29</v>
      </c>
      <c r="DA1819">
        <f>AI1819</f>
        <v>1</v>
      </c>
      <c r="DB1819">
        <f>ROUND(ROUND(AT1819*CZ1819,2),2)</f>
        <v>748.58</v>
      </c>
      <c r="DC1819">
        <f>ROUND(ROUND(AT1819*AG1819,2),2)</f>
        <v>0</v>
      </c>
    </row>
    <row r="1820" spans="1:107">
      <c r="A1820">
        <f>ROW(Source!A1638)</f>
        <v>1638</v>
      </c>
      <c r="B1820">
        <v>33304960</v>
      </c>
      <c r="C1820">
        <v>33362151</v>
      </c>
      <c r="D1820">
        <v>31179550</v>
      </c>
      <c r="E1820">
        <v>1</v>
      </c>
      <c r="F1820">
        <v>1</v>
      </c>
      <c r="G1820">
        <v>1</v>
      </c>
      <c r="H1820">
        <v>3</v>
      </c>
      <c r="I1820" t="s">
        <v>861</v>
      </c>
      <c r="J1820" t="s">
        <v>862</v>
      </c>
      <c r="K1820" t="s">
        <v>863</v>
      </c>
      <c r="L1820">
        <v>1348</v>
      </c>
      <c r="N1820">
        <v>1009</v>
      </c>
      <c r="O1820" t="s">
        <v>32</v>
      </c>
      <c r="P1820" t="s">
        <v>32</v>
      </c>
      <c r="Q1820">
        <v>1000</v>
      </c>
      <c r="W1820">
        <v>0</v>
      </c>
      <c r="X1820">
        <v>-1068056325</v>
      </c>
      <c r="Y1820">
        <v>3.8999999999999999E-4</v>
      </c>
      <c r="AA1820">
        <v>10362</v>
      </c>
      <c r="AB1820">
        <v>0</v>
      </c>
      <c r="AC1820">
        <v>0</v>
      </c>
      <c r="AD1820">
        <v>0</v>
      </c>
      <c r="AE1820">
        <v>10362</v>
      </c>
      <c r="AF1820">
        <v>0</v>
      </c>
      <c r="AG1820">
        <v>0</v>
      </c>
      <c r="AH1820">
        <v>0</v>
      </c>
      <c r="AI1820">
        <v>1</v>
      </c>
      <c r="AJ1820">
        <v>1</v>
      </c>
      <c r="AK1820">
        <v>1</v>
      </c>
      <c r="AL1820">
        <v>1</v>
      </c>
      <c r="AN1820">
        <v>0</v>
      </c>
      <c r="AO1820">
        <v>1</v>
      </c>
      <c r="AP1820">
        <v>0</v>
      </c>
      <c r="AQ1820">
        <v>0</v>
      </c>
      <c r="AR1820">
        <v>0</v>
      </c>
      <c r="AS1820" t="s">
        <v>3</v>
      </c>
      <c r="AT1820">
        <v>3.8999999999999999E-4</v>
      </c>
      <c r="AU1820" t="s">
        <v>3</v>
      </c>
      <c r="AV1820">
        <v>0</v>
      </c>
      <c r="AW1820">
        <v>2</v>
      </c>
      <c r="AX1820">
        <v>33362171</v>
      </c>
      <c r="AY1820">
        <v>1</v>
      </c>
      <c r="AZ1820">
        <v>0</v>
      </c>
      <c r="BA1820">
        <v>2293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CX1820">
        <f>Y1820*Source!I1638</f>
        <v>4.9920000000000003E-5</v>
      </c>
      <c r="CY1820">
        <f>AA1820</f>
        <v>10362</v>
      </c>
      <c r="CZ1820">
        <f>AE1820</f>
        <v>10362</v>
      </c>
      <c r="DA1820">
        <f>AI1820</f>
        <v>1</v>
      </c>
      <c r="DB1820">
        <f>ROUND(ROUND(AT1820*CZ1820,2),2)</f>
        <v>4.04</v>
      </c>
      <c r="DC1820">
        <f>ROUND(ROUND(AT1820*AG1820,2),2)</f>
        <v>0</v>
      </c>
    </row>
    <row r="1821" spans="1:107">
      <c r="A1821">
        <f>ROW(Source!A1638)</f>
        <v>1638</v>
      </c>
      <c r="B1821">
        <v>33304960</v>
      </c>
      <c r="C1821">
        <v>33362151</v>
      </c>
      <c r="D1821">
        <v>31180727</v>
      </c>
      <c r="E1821">
        <v>1</v>
      </c>
      <c r="F1821">
        <v>1</v>
      </c>
      <c r="G1821">
        <v>1</v>
      </c>
      <c r="H1821">
        <v>3</v>
      </c>
      <c r="I1821" t="s">
        <v>844</v>
      </c>
      <c r="J1821" t="s">
        <v>845</v>
      </c>
      <c r="K1821" t="s">
        <v>846</v>
      </c>
      <c r="L1821">
        <v>1348</v>
      </c>
      <c r="N1821">
        <v>1009</v>
      </c>
      <c r="O1821" t="s">
        <v>32</v>
      </c>
      <c r="P1821" t="s">
        <v>32</v>
      </c>
      <c r="Q1821">
        <v>1000</v>
      </c>
      <c r="W1821">
        <v>0</v>
      </c>
      <c r="X1821">
        <v>-437906794</v>
      </c>
      <c r="Y1821">
        <v>1.0999999999999999E-2</v>
      </c>
      <c r="AA1821">
        <v>9040.01</v>
      </c>
      <c r="AB1821">
        <v>0</v>
      </c>
      <c r="AC1821">
        <v>0</v>
      </c>
      <c r="AD1821">
        <v>0</v>
      </c>
      <c r="AE1821">
        <v>9040.01</v>
      </c>
      <c r="AF1821">
        <v>0</v>
      </c>
      <c r="AG1821">
        <v>0</v>
      </c>
      <c r="AH1821">
        <v>0</v>
      </c>
      <c r="AI1821">
        <v>1</v>
      </c>
      <c r="AJ1821">
        <v>1</v>
      </c>
      <c r="AK1821">
        <v>1</v>
      </c>
      <c r="AL1821">
        <v>1</v>
      </c>
      <c r="AN1821">
        <v>0</v>
      </c>
      <c r="AO1821">
        <v>1</v>
      </c>
      <c r="AP1821">
        <v>0</v>
      </c>
      <c r="AQ1821">
        <v>0</v>
      </c>
      <c r="AR1821">
        <v>0</v>
      </c>
      <c r="AS1821" t="s">
        <v>3</v>
      </c>
      <c r="AT1821">
        <v>1.0999999999999999E-2</v>
      </c>
      <c r="AU1821" t="s">
        <v>3</v>
      </c>
      <c r="AV1821">
        <v>0</v>
      </c>
      <c r="AW1821">
        <v>2</v>
      </c>
      <c r="AX1821">
        <v>33362172</v>
      </c>
      <c r="AY1821">
        <v>1</v>
      </c>
      <c r="AZ1821">
        <v>0</v>
      </c>
      <c r="BA1821">
        <v>2294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CX1821">
        <f>Y1821*Source!I1638</f>
        <v>1.408E-3</v>
      </c>
      <c r="CY1821">
        <f>AA1821</f>
        <v>9040.01</v>
      </c>
      <c r="CZ1821">
        <f>AE1821</f>
        <v>9040.01</v>
      </c>
      <c r="DA1821">
        <f>AI1821</f>
        <v>1</v>
      </c>
      <c r="DB1821">
        <f>ROUND(ROUND(AT1821*CZ1821,2),2)</f>
        <v>99.44</v>
      </c>
      <c r="DC1821">
        <f>ROUND(ROUND(AT1821*AG1821,2),2)</f>
        <v>0</v>
      </c>
    </row>
    <row r="1822" spans="1:107">
      <c r="A1822">
        <f>ROW(Source!A1638)</f>
        <v>1638</v>
      </c>
      <c r="B1822">
        <v>33304960</v>
      </c>
      <c r="C1822">
        <v>33362151</v>
      </c>
      <c r="D1822">
        <v>31181610</v>
      </c>
      <c r="E1822">
        <v>1</v>
      </c>
      <c r="F1822">
        <v>1</v>
      </c>
      <c r="G1822">
        <v>1</v>
      </c>
      <c r="H1822">
        <v>3</v>
      </c>
      <c r="I1822" t="s">
        <v>847</v>
      </c>
      <c r="J1822" t="s">
        <v>848</v>
      </c>
      <c r="K1822" t="s">
        <v>849</v>
      </c>
      <c r="L1822">
        <v>1346</v>
      </c>
      <c r="N1822">
        <v>1009</v>
      </c>
      <c r="O1822" t="s">
        <v>78</v>
      </c>
      <c r="P1822" t="s">
        <v>78</v>
      </c>
      <c r="Q1822">
        <v>1</v>
      </c>
      <c r="W1822">
        <v>0</v>
      </c>
      <c r="X1822">
        <v>-731615568</v>
      </c>
      <c r="Y1822">
        <v>7.58</v>
      </c>
      <c r="AA1822">
        <v>23.09</v>
      </c>
      <c r="AB1822">
        <v>0</v>
      </c>
      <c r="AC1822">
        <v>0</v>
      </c>
      <c r="AD1822">
        <v>0</v>
      </c>
      <c r="AE1822">
        <v>23.09</v>
      </c>
      <c r="AF1822">
        <v>0</v>
      </c>
      <c r="AG1822">
        <v>0</v>
      </c>
      <c r="AH1822">
        <v>0</v>
      </c>
      <c r="AI1822">
        <v>1</v>
      </c>
      <c r="AJ1822">
        <v>1</v>
      </c>
      <c r="AK1822">
        <v>1</v>
      </c>
      <c r="AL1822">
        <v>1</v>
      </c>
      <c r="AN1822">
        <v>0</v>
      </c>
      <c r="AO1822">
        <v>1</v>
      </c>
      <c r="AP1822">
        <v>0</v>
      </c>
      <c r="AQ1822">
        <v>0</v>
      </c>
      <c r="AR1822">
        <v>0</v>
      </c>
      <c r="AS1822" t="s">
        <v>3</v>
      </c>
      <c r="AT1822">
        <v>7.58</v>
      </c>
      <c r="AU1822" t="s">
        <v>3</v>
      </c>
      <c r="AV1822">
        <v>0</v>
      </c>
      <c r="AW1822">
        <v>2</v>
      </c>
      <c r="AX1822">
        <v>33362173</v>
      </c>
      <c r="AY1822">
        <v>1</v>
      </c>
      <c r="AZ1822">
        <v>0</v>
      </c>
      <c r="BA1822">
        <v>2295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CX1822">
        <f>Y1822*Source!I1638</f>
        <v>0.97023999999999999</v>
      </c>
      <c r="CY1822">
        <f>AA1822</f>
        <v>23.09</v>
      </c>
      <c r="CZ1822">
        <f>AE1822</f>
        <v>23.09</v>
      </c>
      <c r="DA1822">
        <f>AI1822</f>
        <v>1</v>
      </c>
      <c r="DB1822">
        <f>ROUND(ROUND(AT1822*CZ1822,2),2)</f>
        <v>175.02</v>
      </c>
      <c r="DC1822">
        <f>ROUND(ROUND(AT1822*AG1822,2),2)</f>
        <v>0</v>
      </c>
    </row>
    <row r="1823" spans="1:107">
      <c r="A1823">
        <f>ROW(Source!A1641)</f>
        <v>1641</v>
      </c>
      <c r="B1823">
        <v>33304975</v>
      </c>
      <c r="C1823">
        <v>33362180</v>
      </c>
      <c r="D1823">
        <v>31172061</v>
      </c>
      <c r="E1823">
        <v>1</v>
      </c>
      <c r="F1823">
        <v>1</v>
      </c>
      <c r="G1823">
        <v>1</v>
      </c>
      <c r="H1823">
        <v>1</v>
      </c>
      <c r="I1823" t="s">
        <v>850</v>
      </c>
      <c r="J1823" t="s">
        <v>3</v>
      </c>
      <c r="K1823" t="s">
        <v>851</v>
      </c>
      <c r="L1823">
        <v>1191</v>
      </c>
      <c r="N1823">
        <v>1013</v>
      </c>
      <c r="O1823" t="s">
        <v>831</v>
      </c>
      <c r="P1823" t="s">
        <v>831</v>
      </c>
      <c r="Q1823">
        <v>1</v>
      </c>
      <c r="W1823">
        <v>0</v>
      </c>
      <c r="X1823">
        <v>-784637506</v>
      </c>
      <c r="Y1823">
        <v>111.61439999999999</v>
      </c>
      <c r="AA1823">
        <v>0</v>
      </c>
      <c r="AB1823">
        <v>0</v>
      </c>
      <c r="AC1823">
        <v>0</v>
      </c>
      <c r="AD1823">
        <v>8.74</v>
      </c>
      <c r="AE1823">
        <v>0</v>
      </c>
      <c r="AF1823">
        <v>0</v>
      </c>
      <c r="AG1823">
        <v>0</v>
      </c>
      <c r="AH1823">
        <v>8.74</v>
      </c>
      <c r="AI1823">
        <v>1</v>
      </c>
      <c r="AJ1823">
        <v>1</v>
      </c>
      <c r="AK1823">
        <v>1</v>
      </c>
      <c r="AL1823">
        <v>1</v>
      </c>
      <c r="AN1823">
        <v>0</v>
      </c>
      <c r="AO1823">
        <v>1</v>
      </c>
      <c r="AP1823">
        <v>1</v>
      </c>
      <c r="AQ1823">
        <v>0</v>
      </c>
      <c r="AR1823">
        <v>0</v>
      </c>
      <c r="AS1823" t="s">
        <v>3</v>
      </c>
      <c r="AT1823">
        <v>80.88</v>
      </c>
      <c r="AU1823" t="s">
        <v>22</v>
      </c>
      <c r="AV1823">
        <v>1</v>
      </c>
      <c r="AW1823">
        <v>2</v>
      </c>
      <c r="AX1823">
        <v>33362192</v>
      </c>
      <c r="AY1823">
        <v>1</v>
      </c>
      <c r="AZ1823">
        <v>0</v>
      </c>
      <c r="BA1823">
        <v>2301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CX1823">
        <f>Y1823*Source!I1641</f>
        <v>4.2056305919999994</v>
      </c>
      <c r="CY1823">
        <f>AD1823</f>
        <v>8.74</v>
      </c>
      <c r="CZ1823">
        <f>AH1823</f>
        <v>8.74</v>
      </c>
      <c r="DA1823">
        <f>AL1823</f>
        <v>1</v>
      </c>
      <c r="DB1823">
        <f>ROUND(((ROUND(AT1823*CZ1823,2)*1.2)*1.15),2)</f>
        <v>975.51</v>
      </c>
      <c r="DC1823">
        <f>ROUND(((ROUND(AT1823*AG1823,2)*1.2)*1.15),2)</f>
        <v>0</v>
      </c>
    </row>
    <row r="1824" spans="1:107">
      <c r="A1824">
        <f>ROW(Source!A1641)</f>
        <v>1641</v>
      </c>
      <c r="B1824">
        <v>33304975</v>
      </c>
      <c r="C1824">
        <v>33362180</v>
      </c>
      <c r="D1824">
        <v>31172011</v>
      </c>
      <c r="E1824">
        <v>1</v>
      </c>
      <c r="F1824">
        <v>1</v>
      </c>
      <c r="G1824">
        <v>1</v>
      </c>
      <c r="H1824">
        <v>1</v>
      </c>
      <c r="I1824" t="s">
        <v>832</v>
      </c>
      <c r="J1824" t="s">
        <v>3</v>
      </c>
      <c r="K1824" t="s">
        <v>833</v>
      </c>
      <c r="L1824">
        <v>1191</v>
      </c>
      <c r="N1824">
        <v>1013</v>
      </c>
      <c r="O1824" t="s">
        <v>831</v>
      </c>
      <c r="P1824" t="s">
        <v>831</v>
      </c>
      <c r="Q1824">
        <v>1</v>
      </c>
      <c r="W1824">
        <v>0</v>
      </c>
      <c r="X1824">
        <v>-1417349443</v>
      </c>
      <c r="Y1824">
        <v>0.69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1</v>
      </c>
      <c r="AJ1824">
        <v>1</v>
      </c>
      <c r="AK1824">
        <v>1</v>
      </c>
      <c r="AL1824">
        <v>1</v>
      </c>
      <c r="AN1824">
        <v>0</v>
      </c>
      <c r="AO1824">
        <v>1</v>
      </c>
      <c r="AP1824">
        <v>0</v>
      </c>
      <c r="AQ1824">
        <v>0</v>
      </c>
      <c r="AR1824">
        <v>0</v>
      </c>
      <c r="AS1824" t="s">
        <v>3</v>
      </c>
      <c r="AT1824">
        <v>0.69</v>
      </c>
      <c r="AU1824" t="s">
        <v>3</v>
      </c>
      <c r="AV1824">
        <v>2</v>
      </c>
      <c r="AW1824">
        <v>2</v>
      </c>
      <c r="AX1824">
        <v>33362193</v>
      </c>
      <c r="AY1824">
        <v>1</v>
      </c>
      <c r="AZ1824">
        <v>2048</v>
      </c>
      <c r="BA1824">
        <v>2302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CX1824">
        <f>Y1824*Source!I1641</f>
        <v>2.5999199999999997E-2</v>
      </c>
      <c r="CY1824">
        <f>AD1824</f>
        <v>0</v>
      </c>
      <c r="CZ1824">
        <f>AH1824</f>
        <v>0</v>
      </c>
      <c r="DA1824">
        <f>AL1824</f>
        <v>1</v>
      </c>
      <c r="DB1824">
        <f>ROUND(ROUND(AT1824*CZ1824,2),2)</f>
        <v>0</v>
      </c>
      <c r="DC1824">
        <f>ROUND(ROUND(AT1824*AG1824,2),2)</f>
        <v>0</v>
      </c>
    </row>
    <row r="1825" spans="1:107">
      <c r="A1825">
        <f>ROW(Source!A1641)</f>
        <v>1641</v>
      </c>
      <c r="B1825">
        <v>33304975</v>
      </c>
      <c r="C1825">
        <v>33362180</v>
      </c>
      <c r="D1825">
        <v>31258491</v>
      </c>
      <c r="E1825">
        <v>1</v>
      </c>
      <c r="F1825">
        <v>1</v>
      </c>
      <c r="G1825">
        <v>1</v>
      </c>
      <c r="H1825">
        <v>2</v>
      </c>
      <c r="I1825" t="s">
        <v>834</v>
      </c>
      <c r="J1825" t="s">
        <v>835</v>
      </c>
      <c r="K1825" t="s">
        <v>836</v>
      </c>
      <c r="L1825">
        <v>1368</v>
      </c>
      <c r="N1825">
        <v>1011</v>
      </c>
      <c r="O1825" t="s">
        <v>837</v>
      </c>
      <c r="P1825" t="s">
        <v>837</v>
      </c>
      <c r="Q1825">
        <v>1</v>
      </c>
      <c r="W1825">
        <v>0</v>
      </c>
      <c r="X1825">
        <v>-1718674368</v>
      </c>
      <c r="Y1825">
        <v>0.42000000000000004</v>
      </c>
      <c r="AA1825">
        <v>0</v>
      </c>
      <c r="AB1825">
        <v>111.99</v>
      </c>
      <c r="AC1825">
        <v>13.5</v>
      </c>
      <c r="AD1825">
        <v>0</v>
      </c>
      <c r="AE1825">
        <v>0</v>
      </c>
      <c r="AF1825">
        <v>111.99</v>
      </c>
      <c r="AG1825">
        <v>13.5</v>
      </c>
      <c r="AH1825">
        <v>0</v>
      </c>
      <c r="AI1825">
        <v>1</v>
      </c>
      <c r="AJ1825">
        <v>1</v>
      </c>
      <c r="AK1825">
        <v>1</v>
      </c>
      <c r="AL1825">
        <v>1</v>
      </c>
      <c r="AN1825">
        <v>0</v>
      </c>
      <c r="AO1825">
        <v>1</v>
      </c>
      <c r="AP1825">
        <v>1</v>
      </c>
      <c r="AQ1825">
        <v>0</v>
      </c>
      <c r="AR1825">
        <v>0</v>
      </c>
      <c r="AS1825" t="s">
        <v>3</v>
      </c>
      <c r="AT1825">
        <v>0.28000000000000003</v>
      </c>
      <c r="AU1825" t="s">
        <v>21</v>
      </c>
      <c r="AV1825">
        <v>0</v>
      </c>
      <c r="AW1825">
        <v>2</v>
      </c>
      <c r="AX1825">
        <v>33362194</v>
      </c>
      <c r="AY1825">
        <v>1</v>
      </c>
      <c r="AZ1825">
        <v>0</v>
      </c>
      <c r="BA1825">
        <v>2303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CX1825">
        <f>Y1825*Source!I1641</f>
        <v>1.5825600000000002E-2</v>
      </c>
      <c r="CY1825">
        <f>AB1825</f>
        <v>111.99</v>
      </c>
      <c r="CZ1825">
        <f>AF1825</f>
        <v>111.99</v>
      </c>
      <c r="DA1825">
        <f>AJ1825</f>
        <v>1</v>
      </c>
      <c r="DB1825">
        <f>ROUND(((ROUND(AT1825*CZ1825,2)*1.2)*1.25),2)</f>
        <v>47.04</v>
      </c>
      <c r="DC1825">
        <f>ROUND(((ROUND(AT1825*AG1825,2)*1.2)*1.25),2)</f>
        <v>5.67</v>
      </c>
    </row>
    <row r="1826" spans="1:107">
      <c r="A1826">
        <f>ROW(Source!A1641)</f>
        <v>1641</v>
      </c>
      <c r="B1826">
        <v>33304975</v>
      </c>
      <c r="C1826">
        <v>33362180</v>
      </c>
      <c r="D1826">
        <v>31258691</v>
      </c>
      <c r="E1826">
        <v>1</v>
      </c>
      <c r="F1826">
        <v>1</v>
      </c>
      <c r="G1826">
        <v>1</v>
      </c>
      <c r="H1826">
        <v>2</v>
      </c>
      <c r="I1826" t="s">
        <v>838</v>
      </c>
      <c r="J1826" t="s">
        <v>839</v>
      </c>
      <c r="K1826" t="s">
        <v>840</v>
      </c>
      <c r="L1826">
        <v>1368</v>
      </c>
      <c r="N1826">
        <v>1011</v>
      </c>
      <c r="O1826" t="s">
        <v>837</v>
      </c>
      <c r="P1826" t="s">
        <v>837</v>
      </c>
      <c r="Q1826">
        <v>1</v>
      </c>
      <c r="W1826">
        <v>0</v>
      </c>
      <c r="X1826">
        <v>1373224040</v>
      </c>
      <c r="Y1826">
        <v>15.075000000000001</v>
      </c>
      <c r="AA1826">
        <v>0</v>
      </c>
      <c r="AB1826">
        <v>3.12</v>
      </c>
      <c r="AC1826">
        <v>0</v>
      </c>
      <c r="AD1826">
        <v>0</v>
      </c>
      <c r="AE1826">
        <v>0</v>
      </c>
      <c r="AF1826">
        <v>3.12</v>
      </c>
      <c r="AG1826">
        <v>0</v>
      </c>
      <c r="AH1826">
        <v>0</v>
      </c>
      <c r="AI1826">
        <v>1</v>
      </c>
      <c r="AJ1826">
        <v>1</v>
      </c>
      <c r="AK1826">
        <v>1</v>
      </c>
      <c r="AL1826">
        <v>1</v>
      </c>
      <c r="AN1826">
        <v>0</v>
      </c>
      <c r="AO1826">
        <v>1</v>
      </c>
      <c r="AP1826">
        <v>1</v>
      </c>
      <c r="AQ1826">
        <v>0</v>
      </c>
      <c r="AR1826">
        <v>0</v>
      </c>
      <c r="AS1826" t="s">
        <v>3</v>
      </c>
      <c r="AT1826">
        <v>10.050000000000001</v>
      </c>
      <c r="AU1826" t="s">
        <v>21</v>
      </c>
      <c r="AV1826">
        <v>0</v>
      </c>
      <c r="AW1826">
        <v>2</v>
      </c>
      <c r="AX1826">
        <v>33362195</v>
      </c>
      <c r="AY1826">
        <v>1</v>
      </c>
      <c r="AZ1826">
        <v>0</v>
      </c>
      <c r="BA1826">
        <v>2304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CX1826">
        <f>Y1826*Source!I1641</f>
        <v>0.56802600000000003</v>
      </c>
      <c r="CY1826">
        <f>AB1826</f>
        <v>3.12</v>
      </c>
      <c r="CZ1826">
        <f>AF1826</f>
        <v>3.12</v>
      </c>
      <c r="DA1826">
        <f>AJ1826</f>
        <v>1</v>
      </c>
      <c r="DB1826">
        <f>ROUND(((ROUND(AT1826*CZ1826,2)*1.2)*1.25),2)</f>
        <v>47.04</v>
      </c>
      <c r="DC1826">
        <f>ROUND(((ROUND(AT1826*AG1826,2)*1.2)*1.25),2)</f>
        <v>0</v>
      </c>
    </row>
    <row r="1827" spans="1:107">
      <c r="A1827">
        <f>ROW(Source!A1641)</f>
        <v>1641</v>
      </c>
      <c r="B1827">
        <v>33304975</v>
      </c>
      <c r="C1827">
        <v>33362180</v>
      </c>
      <c r="D1827">
        <v>31258646</v>
      </c>
      <c r="E1827">
        <v>1</v>
      </c>
      <c r="F1827">
        <v>1</v>
      </c>
      <c r="G1827">
        <v>1</v>
      </c>
      <c r="H1827">
        <v>2</v>
      </c>
      <c r="I1827" t="s">
        <v>866</v>
      </c>
      <c r="J1827" t="s">
        <v>867</v>
      </c>
      <c r="K1827" t="s">
        <v>868</v>
      </c>
      <c r="L1827">
        <v>1368</v>
      </c>
      <c r="N1827">
        <v>1011</v>
      </c>
      <c r="O1827" t="s">
        <v>837</v>
      </c>
      <c r="P1827" t="s">
        <v>837</v>
      </c>
      <c r="Q1827">
        <v>1</v>
      </c>
      <c r="W1827">
        <v>0</v>
      </c>
      <c r="X1827">
        <v>-1985289705</v>
      </c>
      <c r="Y1827">
        <v>0.22499999999999998</v>
      </c>
      <c r="AA1827">
        <v>0</v>
      </c>
      <c r="AB1827">
        <v>6.66</v>
      </c>
      <c r="AC1827">
        <v>0</v>
      </c>
      <c r="AD1827">
        <v>0</v>
      </c>
      <c r="AE1827">
        <v>0</v>
      </c>
      <c r="AF1827">
        <v>6.66</v>
      </c>
      <c r="AG1827">
        <v>0</v>
      </c>
      <c r="AH1827">
        <v>0</v>
      </c>
      <c r="AI1827">
        <v>1</v>
      </c>
      <c r="AJ1827">
        <v>1</v>
      </c>
      <c r="AK1827">
        <v>1</v>
      </c>
      <c r="AL1827">
        <v>1</v>
      </c>
      <c r="AN1827">
        <v>0</v>
      </c>
      <c r="AO1827">
        <v>1</v>
      </c>
      <c r="AP1827">
        <v>1</v>
      </c>
      <c r="AQ1827">
        <v>0</v>
      </c>
      <c r="AR1827">
        <v>0</v>
      </c>
      <c r="AS1827" t="s">
        <v>3</v>
      </c>
      <c r="AT1827">
        <v>0.15</v>
      </c>
      <c r="AU1827" t="s">
        <v>21</v>
      </c>
      <c r="AV1827">
        <v>0</v>
      </c>
      <c r="AW1827">
        <v>2</v>
      </c>
      <c r="AX1827">
        <v>33362196</v>
      </c>
      <c r="AY1827">
        <v>1</v>
      </c>
      <c r="AZ1827">
        <v>0</v>
      </c>
      <c r="BA1827">
        <v>2305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CX1827">
        <f>Y1827*Source!I1641</f>
        <v>8.4779999999999994E-3</v>
      </c>
      <c r="CY1827">
        <f>AB1827</f>
        <v>6.66</v>
      </c>
      <c r="CZ1827">
        <f>AF1827</f>
        <v>6.66</v>
      </c>
      <c r="DA1827">
        <f>AJ1827</f>
        <v>1</v>
      </c>
      <c r="DB1827">
        <f>ROUND(((ROUND(AT1827*CZ1827,2)*1.2)*1.25),2)</f>
        <v>1.5</v>
      </c>
      <c r="DC1827">
        <f>ROUND(((ROUND(AT1827*AG1827,2)*1.2)*1.25),2)</f>
        <v>0</v>
      </c>
    </row>
    <row r="1828" spans="1:107">
      <c r="A1828">
        <f>ROW(Source!A1641)</f>
        <v>1641</v>
      </c>
      <c r="B1828">
        <v>33304975</v>
      </c>
      <c r="C1828">
        <v>33362180</v>
      </c>
      <c r="D1828">
        <v>31259879</v>
      </c>
      <c r="E1828">
        <v>1</v>
      </c>
      <c r="F1828">
        <v>1</v>
      </c>
      <c r="G1828">
        <v>1</v>
      </c>
      <c r="H1828">
        <v>2</v>
      </c>
      <c r="I1828" t="s">
        <v>841</v>
      </c>
      <c r="J1828" t="s">
        <v>842</v>
      </c>
      <c r="K1828" t="s">
        <v>843</v>
      </c>
      <c r="L1828">
        <v>1368</v>
      </c>
      <c r="N1828">
        <v>1011</v>
      </c>
      <c r="O1828" t="s">
        <v>837</v>
      </c>
      <c r="P1828" t="s">
        <v>837</v>
      </c>
      <c r="Q1828">
        <v>1</v>
      </c>
      <c r="W1828">
        <v>0</v>
      </c>
      <c r="X1828">
        <v>1372534845</v>
      </c>
      <c r="Y1828">
        <v>0.61499999999999988</v>
      </c>
      <c r="AA1828">
        <v>0</v>
      </c>
      <c r="AB1828">
        <v>65.709999999999994</v>
      </c>
      <c r="AC1828">
        <v>11.6</v>
      </c>
      <c r="AD1828">
        <v>0</v>
      </c>
      <c r="AE1828">
        <v>0</v>
      </c>
      <c r="AF1828">
        <v>65.709999999999994</v>
      </c>
      <c r="AG1828">
        <v>11.6</v>
      </c>
      <c r="AH1828">
        <v>0</v>
      </c>
      <c r="AI1828">
        <v>1</v>
      </c>
      <c r="AJ1828">
        <v>1</v>
      </c>
      <c r="AK1828">
        <v>1</v>
      </c>
      <c r="AL1828">
        <v>1</v>
      </c>
      <c r="AN1828">
        <v>0</v>
      </c>
      <c r="AO1828">
        <v>1</v>
      </c>
      <c r="AP1828">
        <v>1</v>
      </c>
      <c r="AQ1828">
        <v>0</v>
      </c>
      <c r="AR1828">
        <v>0</v>
      </c>
      <c r="AS1828" t="s">
        <v>3</v>
      </c>
      <c r="AT1828">
        <v>0.41</v>
      </c>
      <c r="AU1828" t="s">
        <v>21</v>
      </c>
      <c r="AV1828">
        <v>0</v>
      </c>
      <c r="AW1828">
        <v>2</v>
      </c>
      <c r="AX1828">
        <v>33362197</v>
      </c>
      <c r="AY1828">
        <v>1</v>
      </c>
      <c r="AZ1828">
        <v>0</v>
      </c>
      <c r="BA1828">
        <v>2306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CX1828">
        <f>Y1828*Source!I1641</f>
        <v>2.3173199999999994E-2</v>
      </c>
      <c r="CY1828">
        <f>AB1828</f>
        <v>65.709999999999994</v>
      </c>
      <c r="CZ1828">
        <f>AF1828</f>
        <v>65.709999999999994</v>
      </c>
      <c r="DA1828">
        <f>AJ1828</f>
        <v>1</v>
      </c>
      <c r="DB1828">
        <f>ROUND(((ROUND(AT1828*CZ1828,2)*1.2)*1.25),2)</f>
        <v>40.409999999999997</v>
      </c>
      <c r="DC1828">
        <f>ROUND(((ROUND(AT1828*AG1828,2)*1.2)*1.25),2)</f>
        <v>7.14</v>
      </c>
    </row>
    <row r="1829" spans="1:107">
      <c r="A1829">
        <f>ROW(Source!A1641)</f>
        <v>1641</v>
      </c>
      <c r="B1829">
        <v>33304975</v>
      </c>
      <c r="C1829">
        <v>33362180</v>
      </c>
      <c r="D1829">
        <v>31260100</v>
      </c>
      <c r="E1829">
        <v>1</v>
      </c>
      <c r="F1829">
        <v>1</v>
      </c>
      <c r="G1829">
        <v>1</v>
      </c>
      <c r="H1829">
        <v>2</v>
      </c>
      <c r="I1829" t="s">
        <v>858</v>
      </c>
      <c r="J1829" t="s">
        <v>859</v>
      </c>
      <c r="K1829" t="s">
        <v>860</v>
      </c>
      <c r="L1829">
        <v>1368</v>
      </c>
      <c r="N1829">
        <v>1011</v>
      </c>
      <c r="O1829" t="s">
        <v>837</v>
      </c>
      <c r="P1829" t="s">
        <v>837</v>
      </c>
      <c r="Q1829">
        <v>1</v>
      </c>
      <c r="W1829">
        <v>0</v>
      </c>
      <c r="X1829">
        <v>-353815937</v>
      </c>
      <c r="Y1829">
        <v>1.9650000000000001</v>
      </c>
      <c r="AA1829">
        <v>0</v>
      </c>
      <c r="AB1829">
        <v>8.1</v>
      </c>
      <c r="AC1829">
        <v>0</v>
      </c>
      <c r="AD1829">
        <v>0</v>
      </c>
      <c r="AE1829">
        <v>0</v>
      </c>
      <c r="AF1829">
        <v>8.1</v>
      </c>
      <c r="AG1829">
        <v>0</v>
      </c>
      <c r="AH1829">
        <v>0</v>
      </c>
      <c r="AI1829">
        <v>1</v>
      </c>
      <c r="AJ1829">
        <v>1</v>
      </c>
      <c r="AK1829">
        <v>1</v>
      </c>
      <c r="AL1829">
        <v>1</v>
      </c>
      <c r="AN1829">
        <v>0</v>
      </c>
      <c r="AO1829">
        <v>1</v>
      </c>
      <c r="AP1829">
        <v>1</v>
      </c>
      <c r="AQ1829">
        <v>0</v>
      </c>
      <c r="AR1829">
        <v>0</v>
      </c>
      <c r="AS1829" t="s">
        <v>3</v>
      </c>
      <c r="AT1829">
        <v>1.31</v>
      </c>
      <c r="AU1829" t="s">
        <v>21</v>
      </c>
      <c r="AV1829">
        <v>0</v>
      </c>
      <c r="AW1829">
        <v>2</v>
      </c>
      <c r="AX1829">
        <v>33362198</v>
      </c>
      <c r="AY1829">
        <v>1</v>
      </c>
      <c r="AZ1829">
        <v>0</v>
      </c>
      <c r="BA1829">
        <v>2307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CX1829">
        <f>Y1829*Source!I1641</f>
        <v>7.4041200000000001E-2</v>
      </c>
      <c r="CY1829">
        <f>AB1829</f>
        <v>8.1</v>
      </c>
      <c r="CZ1829">
        <f>AF1829</f>
        <v>8.1</v>
      </c>
      <c r="DA1829">
        <f>AJ1829</f>
        <v>1</v>
      </c>
      <c r="DB1829">
        <f>ROUND(((ROUND(AT1829*CZ1829,2)*1.2)*1.25),2)</f>
        <v>15.92</v>
      </c>
      <c r="DC1829">
        <f>ROUND(((ROUND(AT1829*AG1829,2)*1.2)*1.25),2)</f>
        <v>0</v>
      </c>
    </row>
    <row r="1830" spans="1:107">
      <c r="A1830">
        <f>ROW(Source!A1641)</f>
        <v>1641</v>
      </c>
      <c r="B1830">
        <v>33304975</v>
      </c>
      <c r="C1830">
        <v>33362180</v>
      </c>
      <c r="D1830">
        <v>31178369</v>
      </c>
      <c r="E1830">
        <v>1</v>
      </c>
      <c r="F1830">
        <v>1</v>
      </c>
      <c r="G1830">
        <v>1</v>
      </c>
      <c r="H1830">
        <v>3</v>
      </c>
      <c r="I1830" t="s">
        <v>915</v>
      </c>
      <c r="J1830" t="s">
        <v>916</v>
      </c>
      <c r="K1830" t="s">
        <v>917</v>
      </c>
      <c r="L1830">
        <v>1346</v>
      </c>
      <c r="N1830">
        <v>1009</v>
      </c>
      <c r="O1830" t="s">
        <v>78</v>
      </c>
      <c r="P1830" t="s">
        <v>78</v>
      </c>
      <c r="Q1830">
        <v>1</v>
      </c>
      <c r="W1830">
        <v>0</v>
      </c>
      <c r="X1830">
        <v>1730218770</v>
      </c>
      <c r="Y1830">
        <v>7.95</v>
      </c>
      <c r="AA1830">
        <v>39.020000000000003</v>
      </c>
      <c r="AB1830">
        <v>0</v>
      </c>
      <c r="AC1830">
        <v>0</v>
      </c>
      <c r="AD1830">
        <v>0</v>
      </c>
      <c r="AE1830">
        <v>39.020000000000003</v>
      </c>
      <c r="AF1830">
        <v>0</v>
      </c>
      <c r="AG1830">
        <v>0</v>
      </c>
      <c r="AH1830">
        <v>0</v>
      </c>
      <c r="AI1830">
        <v>1</v>
      </c>
      <c r="AJ1830">
        <v>1</v>
      </c>
      <c r="AK1830">
        <v>1</v>
      </c>
      <c r="AL1830">
        <v>1</v>
      </c>
      <c r="AN1830">
        <v>0</v>
      </c>
      <c r="AO1830">
        <v>1</v>
      </c>
      <c r="AP1830">
        <v>0</v>
      </c>
      <c r="AQ1830">
        <v>0</v>
      </c>
      <c r="AR1830">
        <v>0</v>
      </c>
      <c r="AS1830" t="s">
        <v>3</v>
      </c>
      <c r="AT1830">
        <v>7.95</v>
      </c>
      <c r="AU1830" t="s">
        <v>3</v>
      </c>
      <c r="AV1830">
        <v>0</v>
      </c>
      <c r="AW1830">
        <v>2</v>
      </c>
      <c r="AX1830">
        <v>33362199</v>
      </c>
      <c r="AY1830">
        <v>1</v>
      </c>
      <c r="AZ1830">
        <v>0</v>
      </c>
      <c r="BA1830">
        <v>2308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CX1830">
        <f>Y1830*Source!I1641</f>
        <v>0.29955599999999999</v>
      </c>
      <c r="CY1830">
        <f>AA1830</f>
        <v>39.020000000000003</v>
      </c>
      <c r="CZ1830">
        <f>AE1830</f>
        <v>39.020000000000003</v>
      </c>
      <c r="DA1830">
        <f>AI1830</f>
        <v>1</v>
      </c>
      <c r="DB1830">
        <f>ROUND(ROUND(AT1830*CZ1830,2),2)</f>
        <v>310.20999999999998</v>
      </c>
      <c r="DC1830">
        <f>ROUND(ROUND(AT1830*AG1830,2),2)</f>
        <v>0</v>
      </c>
    </row>
    <row r="1831" spans="1:107">
      <c r="A1831">
        <f>ROW(Source!A1641)</f>
        <v>1641</v>
      </c>
      <c r="B1831">
        <v>33304975</v>
      </c>
      <c r="C1831">
        <v>33362180</v>
      </c>
      <c r="D1831">
        <v>31179550</v>
      </c>
      <c r="E1831">
        <v>1</v>
      </c>
      <c r="F1831">
        <v>1</v>
      </c>
      <c r="G1831">
        <v>1</v>
      </c>
      <c r="H1831">
        <v>3</v>
      </c>
      <c r="I1831" t="s">
        <v>861</v>
      </c>
      <c r="J1831" t="s">
        <v>862</v>
      </c>
      <c r="K1831" t="s">
        <v>863</v>
      </c>
      <c r="L1831">
        <v>1348</v>
      </c>
      <c r="N1831">
        <v>1009</v>
      </c>
      <c r="O1831" t="s">
        <v>32</v>
      </c>
      <c r="P1831" t="s">
        <v>32</v>
      </c>
      <c r="Q1831">
        <v>1000</v>
      </c>
      <c r="W1831">
        <v>0</v>
      </c>
      <c r="X1831">
        <v>-1068056325</v>
      </c>
      <c r="Y1831">
        <v>3.3E-4</v>
      </c>
      <c r="AA1831">
        <v>10362</v>
      </c>
      <c r="AB1831">
        <v>0</v>
      </c>
      <c r="AC1831">
        <v>0</v>
      </c>
      <c r="AD1831">
        <v>0</v>
      </c>
      <c r="AE1831">
        <v>10362</v>
      </c>
      <c r="AF1831">
        <v>0</v>
      </c>
      <c r="AG1831">
        <v>0</v>
      </c>
      <c r="AH1831">
        <v>0</v>
      </c>
      <c r="AI1831">
        <v>1</v>
      </c>
      <c r="AJ1831">
        <v>1</v>
      </c>
      <c r="AK1831">
        <v>1</v>
      </c>
      <c r="AL1831">
        <v>1</v>
      </c>
      <c r="AN1831">
        <v>0</v>
      </c>
      <c r="AO1831">
        <v>1</v>
      </c>
      <c r="AP1831">
        <v>0</v>
      </c>
      <c r="AQ1831">
        <v>0</v>
      </c>
      <c r="AR1831">
        <v>0</v>
      </c>
      <c r="AS1831" t="s">
        <v>3</v>
      </c>
      <c r="AT1831">
        <v>3.3E-4</v>
      </c>
      <c r="AU1831" t="s">
        <v>3</v>
      </c>
      <c r="AV1831">
        <v>0</v>
      </c>
      <c r="AW1831">
        <v>2</v>
      </c>
      <c r="AX1831">
        <v>33362200</v>
      </c>
      <c r="AY1831">
        <v>1</v>
      </c>
      <c r="AZ1831">
        <v>0</v>
      </c>
      <c r="BA1831">
        <v>2309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CX1831">
        <f>Y1831*Source!I1641</f>
        <v>1.2434399999999999E-5</v>
      </c>
      <c r="CY1831">
        <f>AA1831</f>
        <v>10362</v>
      </c>
      <c r="CZ1831">
        <f>AE1831</f>
        <v>10362</v>
      </c>
      <c r="DA1831">
        <f>AI1831</f>
        <v>1</v>
      </c>
      <c r="DB1831">
        <f>ROUND(ROUND(AT1831*CZ1831,2),2)</f>
        <v>3.42</v>
      </c>
      <c r="DC1831">
        <f>ROUND(ROUND(AT1831*AG1831,2),2)</f>
        <v>0</v>
      </c>
    </row>
    <row r="1832" spans="1:107">
      <c r="A1832">
        <f>ROW(Source!A1641)</f>
        <v>1641</v>
      </c>
      <c r="B1832">
        <v>33304975</v>
      </c>
      <c r="C1832">
        <v>33362180</v>
      </c>
      <c r="D1832">
        <v>31180727</v>
      </c>
      <c r="E1832">
        <v>1</v>
      </c>
      <c r="F1832">
        <v>1</v>
      </c>
      <c r="G1832">
        <v>1</v>
      </c>
      <c r="H1832">
        <v>3</v>
      </c>
      <c r="I1832" t="s">
        <v>844</v>
      </c>
      <c r="J1832" t="s">
        <v>845</v>
      </c>
      <c r="K1832" t="s">
        <v>846</v>
      </c>
      <c r="L1832">
        <v>1348</v>
      </c>
      <c r="N1832">
        <v>1009</v>
      </c>
      <c r="O1832" t="s">
        <v>32</v>
      </c>
      <c r="P1832" t="s">
        <v>32</v>
      </c>
      <c r="Q1832">
        <v>1000</v>
      </c>
      <c r="W1832">
        <v>0</v>
      </c>
      <c r="X1832">
        <v>-437906794</v>
      </c>
      <c r="Y1832">
        <v>6.0000000000000001E-3</v>
      </c>
      <c r="AA1832">
        <v>9040.01</v>
      </c>
      <c r="AB1832">
        <v>0</v>
      </c>
      <c r="AC1832">
        <v>0</v>
      </c>
      <c r="AD1832">
        <v>0</v>
      </c>
      <c r="AE1832">
        <v>9040.01</v>
      </c>
      <c r="AF1832">
        <v>0</v>
      </c>
      <c r="AG1832">
        <v>0</v>
      </c>
      <c r="AH1832">
        <v>0</v>
      </c>
      <c r="AI1832">
        <v>1</v>
      </c>
      <c r="AJ1832">
        <v>1</v>
      </c>
      <c r="AK1832">
        <v>1</v>
      </c>
      <c r="AL1832">
        <v>1</v>
      </c>
      <c r="AN1832">
        <v>0</v>
      </c>
      <c r="AO1832">
        <v>1</v>
      </c>
      <c r="AP1832">
        <v>0</v>
      </c>
      <c r="AQ1832">
        <v>0</v>
      </c>
      <c r="AR1832">
        <v>0</v>
      </c>
      <c r="AS1832" t="s">
        <v>3</v>
      </c>
      <c r="AT1832">
        <v>6.0000000000000001E-3</v>
      </c>
      <c r="AU1832" t="s">
        <v>3</v>
      </c>
      <c r="AV1832">
        <v>0</v>
      </c>
      <c r="AW1832">
        <v>2</v>
      </c>
      <c r="AX1832">
        <v>33362201</v>
      </c>
      <c r="AY1832">
        <v>1</v>
      </c>
      <c r="AZ1832">
        <v>0</v>
      </c>
      <c r="BA1832">
        <v>2310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CX1832">
        <f>Y1832*Source!I1641</f>
        <v>2.2608E-4</v>
      </c>
      <c r="CY1832">
        <f>AA1832</f>
        <v>9040.01</v>
      </c>
      <c r="CZ1832">
        <f>AE1832</f>
        <v>9040.01</v>
      </c>
      <c r="DA1832">
        <f>AI1832</f>
        <v>1</v>
      </c>
      <c r="DB1832">
        <f>ROUND(ROUND(AT1832*CZ1832,2),2)</f>
        <v>54.24</v>
      </c>
      <c r="DC1832">
        <f>ROUND(ROUND(AT1832*AG1832,2),2)</f>
        <v>0</v>
      </c>
    </row>
    <row r="1833" spans="1:107">
      <c r="A1833">
        <f>ROW(Source!A1641)</f>
        <v>1641</v>
      </c>
      <c r="B1833">
        <v>33304975</v>
      </c>
      <c r="C1833">
        <v>33362180</v>
      </c>
      <c r="D1833">
        <v>31181610</v>
      </c>
      <c r="E1833">
        <v>1</v>
      </c>
      <c r="F1833">
        <v>1</v>
      </c>
      <c r="G1833">
        <v>1</v>
      </c>
      <c r="H1833">
        <v>3</v>
      </c>
      <c r="I1833" t="s">
        <v>847</v>
      </c>
      <c r="J1833" t="s">
        <v>848</v>
      </c>
      <c r="K1833" t="s">
        <v>849</v>
      </c>
      <c r="L1833">
        <v>1346</v>
      </c>
      <c r="N1833">
        <v>1009</v>
      </c>
      <c r="O1833" t="s">
        <v>78</v>
      </c>
      <c r="P1833" t="s">
        <v>78</v>
      </c>
      <c r="Q1833">
        <v>1</v>
      </c>
      <c r="W1833">
        <v>0</v>
      </c>
      <c r="X1833">
        <v>-731615568</v>
      </c>
      <c r="Y1833">
        <v>9.09</v>
      </c>
      <c r="AA1833">
        <v>23.09</v>
      </c>
      <c r="AB1833">
        <v>0</v>
      </c>
      <c r="AC1833">
        <v>0</v>
      </c>
      <c r="AD1833">
        <v>0</v>
      </c>
      <c r="AE1833">
        <v>23.09</v>
      </c>
      <c r="AF1833">
        <v>0</v>
      </c>
      <c r="AG1833">
        <v>0</v>
      </c>
      <c r="AH1833">
        <v>0</v>
      </c>
      <c r="AI1833">
        <v>1</v>
      </c>
      <c r="AJ1833">
        <v>1</v>
      </c>
      <c r="AK1833">
        <v>1</v>
      </c>
      <c r="AL1833">
        <v>1</v>
      </c>
      <c r="AN1833">
        <v>0</v>
      </c>
      <c r="AO1833">
        <v>1</v>
      </c>
      <c r="AP1833">
        <v>0</v>
      </c>
      <c r="AQ1833">
        <v>0</v>
      </c>
      <c r="AR1833">
        <v>0</v>
      </c>
      <c r="AS1833" t="s">
        <v>3</v>
      </c>
      <c r="AT1833">
        <v>9.09</v>
      </c>
      <c r="AU1833" t="s">
        <v>3</v>
      </c>
      <c r="AV1833">
        <v>0</v>
      </c>
      <c r="AW1833">
        <v>2</v>
      </c>
      <c r="AX1833">
        <v>33362202</v>
      </c>
      <c r="AY1833">
        <v>1</v>
      </c>
      <c r="AZ1833">
        <v>0</v>
      </c>
      <c r="BA1833">
        <v>2311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CX1833">
        <f>Y1833*Source!I1641</f>
        <v>0.34251119999999996</v>
      </c>
      <c r="CY1833">
        <f>AA1833</f>
        <v>23.09</v>
      </c>
      <c r="CZ1833">
        <f>AE1833</f>
        <v>23.09</v>
      </c>
      <c r="DA1833">
        <f>AI1833</f>
        <v>1</v>
      </c>
      <c r="DB1833">
        <f>ROUND(ROUND(AT1833*CZ1833,2),2)</f>
        <v>209.89</v>
      </c>
      <c r="DC1833">
        <f>ROUND(ROUND(AT1833*AG1833,2),2)</f>
        <v>0</v>
      </c>
    </row>
    <row r="1834" spans="1:107">
      <c r="A1834">
        <f>ROW(Source!A1642)</f>
        <v>1642</v>
      </c>
      <c r="B1834">
        <v>33304960</v>
      </c>
      <c r="C1834">
        <v>33362180</v>
      </c>
      <c r="D1834">
        <v>31172061</v>
      </c>
      <c r="E1834">
        <v>1</v>
      </c>
      <c r="F1834">
        <v>1</v>
      </c>
      <c r="G1834">
        <v>1</v>
      </c>
      <c r="H1834">
        <v>1</v>
      </c>
      <c r="I1834" t="s">
        <v>850</v>
      </c>
      <c r="J1834" t="s">
        <v>3</v>
      </c>
      <c r="K1834" t="s">
        <v>851</v>
      </c>
      <c r="L1834">
        <v>1191</v>
      </c>
      <c r="N1834">
        <v>1013</v>
      </c>
      <c r="O1834" t="s">
        <v>831</v>
      </c>
      <c r="P1834" t="s">
        <v>831</v>
      </c>
      <c r="Q1834">
        <v>1</v>
      </c>
      <c r="W1834">
        <v>0</v>
      </c>
      <c r="X1834">
        <v>-784637506</v>
      </c>
      <c r="Y1834">
        <v>111.61439999999999</v>
      </c>
      <c r="AA1834">
        <v>0</v>
      </c>
      <c r="AB1834">
        <v>0</v>
      </c>
      <c r="AC1834">
        <v>0</v>
      </c>
      <c r="AD1834">
        <v>8.74</v>
      </c>
      <c r="AE1834">
        <v>0</v>
      </c>
      <c r="AF1834">
        <v>0</v>
      </c>
      <c r="AG1834">
        <v>0</v>
      </c>
      <c r="AH1834">
        <v>8.74</v>
      </c>
      <c r="AI1834">
        <v>1</v>
      </c>
      <c r="AJ1834">
        <v>1</v>
      </c>
      <c r="AK1834">
        <v>1</v>
      </c>
      <c r="AL1834">
        <v>1</v>
      </c>
      <c r="AN1834">
        <v>0</v>
      </c>
      <c r="AO1834">
        <v>1</v>
      </c>
      <c r="AP1834">
        <v>1</v>
      </c>
      <c r="AQ1834">
        <v>0</v>
      </c>
      <c r="AR1834">
        <v>0</v>
      </c>
      <c r="AS1834" t="s">
        <v>3</v>
      </c>
      <c r="AT1834">
        <v>80.88</v>
      </c>
      <c r="AU1834" t="s">
        <v>22</v>
      </c>
      <c r="AV1834">
        <v>1</v>
      </c>
      <c r="AW1834">
        <v>2</v>
      </c>
      <c r="AX1834">
        <v>33362192</v>
      </c>
      <c r="AY1834">
        <v>1</v>
      </c>
      <c r="AZ1834">
        <v>0</v>
      </c>
      <c r="BA1834">
        <v>2317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CX1834">
        <f>Y1834*Source!I1642</f>
        <v>4.2056305919999994</v>
      </c>
      <c r="CY1834">
        <f>AD1834</f>
        <v>8.74</v>
      </c>
      <c r="CZ1834">
        <f>AH1834</f>
        <v>8.74</v>
      </c>
      <c r="DA1834">
        <f>AL1834</f>
        <v>1</v>
      </c>
      <c r="DB1834">
        <f>ROUND(((ROUND(AT1834*CZ1834,2)*1.2)*1.15),2)</f>
        <v>975.51</v>
      </c>
      <c r="DC1834">
        <f>ROUND(((ROUND(AT1834*AG1834,2)*1.2)*1.15),2)</f>
        <v>0</v>
      </c>
    </row>
    <row r="1835" spans="1:107">
      <c r="A1835">
        <f>ROW(Source!A1642)</f>
        <v>1642</v>
      </c>
      <c r="B1835">
        <v>33304960</v>
      </c>
      <c r="C1835">
        <v>33362180</v>
      </c>
      <c r="D1835">
        <v>31172011</v>
      </c>
      <c r="E1835">
        <v>1</v>
      </c>
      <c r="F1835">
        <v>1</v>
      </c>
      <c r="G1835">
        <v>1</v>
      </c>
      <c r="H1835">
        <v>1</v>
      </c>
      <c r="I1835" t="s">
        <v>832</v>
      </c>
      <c r="J1835" t="s">
        <v>3</v>
      </c>
      <c r="K1835" t="s">
        <v>833</v>
      </c>
      <c r="L1835">
        <v>1191</v>
      </c>
      <c r="N1835">
        <v>1013</v>
      </c>
      <c r="O1835" t="s">
        <v>831</v>
      </c>
      <c r="P1835" t="s">
        <v>831</v>
      </c>
      <c r="Q1835">
        <v>1</v>
      </c>
      <c r="W1835">
        <v>0</v>
      </c>
      <c r="X1835">
        <v>-1417349443</v>
      </c>
      <c r="Y1835">
        <v>0.69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1</v>
      </c>
      <c r="AJ1835">
        <v>1</v>
      </c>
      <c r="AK1835">
        <v>1</v>
      </c>
      <c r="AL1835">
        <v>1</v>
      </c>
      <c r="AN1835">
        <v>0</v>
      </c>
      <c r="AO1835">
        <v>1</v>
      </c>
      <c r="AP1835">
        <v>0</v>
      </c>
      <c r="AQ1835">
        <v>0</v>
      </c>
      <c r="AR1835">
        <v>0</v>
      </c>
      <c r="AS1835" t="s">
        <v>3</v>
      </c>
      <c r="AT1835">
        <v>0.69</v>
      </c>
      <c r="AU1835" t="s">
        <v>3</v>
      </c>
      <c r="AV1835">
        <v>2</v>
      </c>
      <c r="AW1835">
        <v>2</v>
      </c>
      <c r="AX1835">
        <v>33362193</v>
      </c>
      <c r="AY1835">
        <v>1</v>
      </c>
      <c r="AZ1835">
        <v>2048</v>
      </c>
      <c r="BA1835">
        <v>2318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CX1835">
        <f>Y1835*Source!I1642</f>
        <v>2.5999199999999997E-2</v>
      </c>
      <c r="CY1835">
        <f>AD1835</f>
        <v>0</v>
      </c>
      <c r="CZ1835">
        <f>AH1835</f>
        <v>0</v>
      </c>
      <c r="DA1835">
        <f>AL1835</f>
        <v>1</v>
      </c>
      <c r="DB1835">
        <f>ROUND(ROUND(AT1835*CZ1835,2),2)</f>
        <v>0</v>
      </c>
      <c r="DC1835">
        <f>ROUND(ROUND(AT1835*AG1835,2),2)</f>
        <v>0</v>
      </c>
    </row>
    <row r="1836" spans="1:107">
      <c r="A1836">
        <f>ROW(Source!A1642)</f>
        <v>1642</v>
      </c>
      <c r="B1836">
        <v>33304960</v>
      </c>
      <c r="C1836">
        <v>33362180</v>
      </c>
      <c r="D1836">
        <v>31258491</v>
      </c>
      <c r="E1836">
        <v>1</v>
      </c>
      <c r="F1836">
        <v>1</v>
      </c>
      <c r="G1836">
        <v>1</v>
      </c>
      <c r="H1836">
        <v>2</v>
      </c>
      <c r="I1836" t="s">
        <v>834</v>
      </c>
      <c r="J1836" t="s">
        <v>835</v>
      </c>
      <c r="K1836" t="s">
        <v>836</v>
      </c>
      <c r="L1836">
        <v>1368</v>
      </c>
      <c r="N1836">
        <v>1011</v>
      </c>
      <c r="O1836" t="s">
        <v>837</v>
      </c>
      <c r="P1836" t="s">
        <v>837</v>
      </c>
      <c r="Q1836">
        <v>1</v>
      </c>
      <c r="W1836">
        <v>0</v>
      </c>
      <c r="X1836">
        <v>-1718674368</v>
      </c>
      <c r="Y1836">
        <v>0.42000000000000004</v>
      </c>
      <c r="AA1836">
        <v>0</v>
      </c>
      <c r="AB1836">
        <v>111.99</v>
      </c>
      <c r="AC1836">
        <v>13.5</v>
      </c>
      <c r="AD1836">
        <v>0</v>
      </c>
      <c r="AE1836">
        <v>0</v>
      </c>
      <c r="AF1836">
        <v>111.99</v>
      </c>
      <c r="AG1836">
        <v>13.5</v>
      </c>
      <c r="AH1836">
        <v>0</v>
      </c>
      <c r="AI1836">
        <v>1</v>
      </c>
      <c r="AJ1836">
        <v>1</v>
      </c>
      <c r="AK1836">
        <v>1</v>
      </c>
      <c r="AL1836">
        <v>1</v>
      </c>
      <c r="AN1836">
        <v>0</v>
      </c>
      <c r="AO1836">
        <v>1</v>
      </c>
      <c r="AP1836">
        <v>1</v>
      </c>
      <c r="AQ1836">
        <v>0</v>
      </c>
      <c r="AR1836">
        <v>0</v>
      </c>
      <c r="AS1836" t="s">
        <v>3</v>
      </c>
      <c r="AT1836">
        <v>0.28000000000000003</v>
      </c>
      <c r="AU1836" t="s">
        <v>21</v>
      </c>
      <c r="AV1836">
        <v>0</v>
      </c>
      <c r="AW1836">
        <v>2</v>
      </c>
      <c r="AX1836">
        <v>33362194</v>
      </c>
      <c r="AY1836">
        <v>1</v>
      </c>
      <c r="AZ1836">
        <v>0</v>
      </c>
      <c r="BA1836">
        <v>2319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CX1836">
        <f>Y1836*Source!I1642</f>
        <v>1.5825600000000002E-2</v>
      </c>
      <c r="CY1836">
        <f>AB1836</f>
        <v>111.99</v>
      </c>
      <c r="CZ1836">
        <f>AF1836</f>
        <v>111.99</v>
      </c>
      <c r="DA1836">
        <f>AJ1836</f>
        <v>1</v>
      </c>
      <c r="DB1836">
        <f>ROUND(((ROUND(AT1836*CZ1836,2)*1.2)*1.25),2)</f>
        <v>47.04</v>
      </c>
      <c r="DC1836">
        <f>ROUND(((ROUND(AT1836*AG1836,2)*1.2)*1.25),2)</f>
        <v>5.67</v>
      </c>
    </row>
    <row r="1837" spans="1:107">
      <c r="A1837">
        <f>ROW(Source!A1642)</f>
        <v>1642</v>
      </c>
      <c r="B1837">
        <v>33304960</v>
      </c>
      <c r="C1837">
        <v>33362180</v>
      </c>
      <c r="D1837">
        <v>31258691</v>
      </c>
      <c r="E1837">
        <v>1</v>
      </c>
      <c r="F1837">
        <v>1</v>
      </c>
      <c r="G1837">
        <v>1</v>
      </c>
      <c r="H1837">
        <v>2</v>
      </c>
      <c r="I1837" t="s">
        <v>838</v>
      </c>
      <c r="J1837" t="s">
        <v>839</v>
      </c>
      <c r="K1837" t="s">
        <v>840</v>
      </c>
      <c r="L1837">
        <v>1368</v>
      </c>
      <c r="N1837">
        <v>1011</v>
      </c>
      <c r="O1837" t="s">
        <v>837</v>
      </c>
      <c r="P1837" t="s">
        <v>837</v>
      </c>
      <c r="Q1837">
        <v>1</v>
      </c>
      <c r="W1837">
        <v>0</v>
      </c>
      <c r="X1837">
        <v>1373224040</v>
      </c>
      <c r="Y1837">
        <v>15.075000000000001</v>
      </c>
      <c r="AA1837">
        <v>0</v>
      </c>
      <c r="AB1837">
        <v>3.12</v>
      </c>
      <c r="AC1837">
        <v>0</v>
      </c>
      <c r="AD1837">
        <v>0</v>
      </c>
      <c r="AE1837">
        <v>0</v>
      </c>
      <c r="AF1837">
        <v>3.12</v>
      </c>
      <c r="AG1837">
        <v>0</v>
      </c>
      <c r="AH1837">
        <v>0</v>
      </c>
      <c r="AI1837">
        <v>1</v>
      </c>
      <c r="AJ1837">
        <v>1</v>
      </c>
      <c r="AK1837">
        <v>1</v>
      </c>
      <c r="AL1837">
        <v>1</v>
      </c>
      <c r="AN1837">
        <v>0</v>
      </c>
      <c r="AO1837">
        <v>1</v>
      </c>
      <c r="AP1837">
        <v>1</v>
      </c>
      <c r="AQ1837">
        <v>0</v>
      </c>
      <c r="AR1837">
        <v>0</v>
      </c>
      <c r="AS1837" t="s">
        <v>3</v>
      </c>
      <c r="AT1837">
        <v>10.050000000000001</v>
      </c>
      <c r="AU1837" t="s">
        <v>21</v>
      </c>
      <c r="AV1837">
        <v>0</v>
      </c>
      <c r="AW1837">
        <v>2</v>
      </c>
      <c r="AX1837">
        <v>33362195</v>
      </c>
      <c r="AY1837">
        <v>1</v>
      </c>
      <c r="AZ1837">
        <v>0</v>
      </c>
      <c r="BA1837">
        <v>2320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CX1837">
        <f>Y1837*Source!I1642</f>
        <v>0.56802600000000003</v>
      </c>
      <c r="CY1837">
        <f>AB1837</f>
        <v>3.12</v>
      </c>
      <c r="CZ1837">
        <f>AF1837</f>
        <v>3.12</v>
      </c>
      <c r="DA1837">
        <f>AJ1837</f>
        <v>1</v>
      </c>
      <c r="DB1837">
        <f>ROUND(((ROUND(AT1837*CZ1837,2)*1.2)*1.25),2)</f>
        <v>47.04</v>
      </c>
      <c r="DC1837">
        <f>ROUND(((ROUND(AT1837*AG1837,2)*1.2)*1.25),2)</f>
        <v>0</v>
      </c>
    </row>
    <row r="1838" spans="1:107">
      <c r="A1838">
        <f>ROW(Source!A1642)</f>
        <v>1642</v>
      </c>
      <c r="B1838">
        <v>33304960</v>
      </c>
      <c r="C1838">
        <v>33362180</v>
      </c>
      <c r="D1838">
        <v>31258646</v>
      </c>
      <c r="E1838">
        <v>1</v>
      </c>
      <c r="F1838">
        <v>1</v>
      </c>
      <c r="G1838">
        <v>1</v>
      </c>
      <c r="H1838">
        <v>2</v>
      </c>
      <c r="I1838" t="s">
        <v>866</v>
      </c>
      <c r="J1838" t="s">
        <v>867</v>
      </c>
      <c r="K1838" t="s">
        <v>868</v>
      </c>
      <c r="L1838">
        <v>1368</v>
      </c>
      <c r="N1838">
        <v>1011</v>
      </c>
      <c r="O1838" t="s">
        <v>837</v>
      </c>
      <c r="P1838" t="s">
        <v>837</v>
      </c>
      <c r="Q1838">
        <v>1</v>
      </c>
      <c r="W1838">
        <v>0</v>
      </c>
      <c r="X1838">
        <v>-1985289705</v>
      </c>
      <c r="Y1838">
        <v>0.22499999999999998</v>
      </c>
      <c r="AA1838">
        <v>0</v>
      </c>
      <c r="AB1838">
        <v>6.66</v>
      </c>
      <c r="AC1838">
        <v>0</v>
      </c>
      <c r="AD1838">
        <v>0</v>
      </c>
      <c r="AE1838">
        <v>0</v>
      </c>
      <c r="AF1838">
        <v>6.66</v>
      </c>
      <c r="AG1838">
        <v>0</v>
      </c>
      <c r="AH1838">
        <v>0</v>
      </c>
      <c r="AI1838">
        <v>1</v>
      </c>
      <c r="AJ1838">
        <v>1</v>
      </c>
      <c r="AK1838">
        <v>1</v>
      </c>
      <c r="AL1838">
        <v>1</v>
      </c>
      <c r="AN1838">
        <v>0</v>
      </c>
      <c r="AO1838">
        <v>1</v>
      </c>
      <c r="AP1838">
        <v>1</v>
      </c>
      <c r="AQ1838">
        <v>0</v>
      </c>
      <c r="AR1838">
        <v>0</v>
      </c>
      <c r="AS1838" t="s">
        <v>3</v>
      </c>
      <c r="AT1838">
        <v>0.15</v>
      </c>
      <c r="AU1838" t="s">
        <v>21</v>
      </c>
      <c r="AV1838">
        <v>0</v>
      </c>
      <c r="AW1838">
        <v>2</v>
      </c>
      <c r="AX1838">
        <v>33362196</v>
      </c>
      <c r="AY1838">
        <v>1</v>
      </c>
      <c r="AZ1838">
        <v>0</v>
      </c>
      <c r="BA1838">
        <v>2321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CX1838">
        <f>Y1838*Source!I1642</f>
        <v>8.4779999999999994E-3</v>
      </c>
      <c r="CY1838">
        <f>AB1838</f>
        <v>6.66</v>
      </c>
      <c r="CZ1838">
        <f>AF1838</f>
        <v>6.66</v>
      </c>
      <c r="DA1838">
        <f>AJ1838</f>
        <v>1</v>
      </c>
      <c r="DB1838">
        <f>ROUND(((ROUND(AT1838*CZ1838,2)*1.2)*1.25),2)</f>
        <v>1.5</v>
      </c>
      <c r="DC1838">
        <f>ROUND(((ROUND(AT1838*AG1838,2)*1.2)*1.25),2)</f>
        <v>0</v>
      </c>
    </row>
    <row r="1839" spans="1:107">
      <c r="A1839">
        <f>ROW(Source!A1642)</f>
        <v>1642</v>
      </c>
      <c r="B1839">
        <v>33304960</v>
      </c>
      <c r="C1839">
        <v>33362180</v>
      </c>
      <c r="D1839">
        <v>31259879</v>
      </c>
      <c r="E1839">
        <v>1</v>
      </c>
      <c r="F1839">
        <v>1</v>
      </c>
      <c r="G1839">
        <v>1</v>
      </c>
      <c r="H1839">
        <v>2</v>
      </c>
      <c r="I1839" t="s">
        <v>841</v>
      </c>
      <c r="J1839" t="s">
        <v>842</v>
      </c>
      <c r="K1839" t="s">
        <v>843</v>
      </c>
      <c r="L1839">
        <v>1368</v>
      </c>
      <c r="N1839">
        <v>1011</v>
      </c>
      <c r="O1839" t="s">
        <v>837</v>
      </c>
      <c r="P1839" t="s">
        <v>837</v>
      </c>
      <c r="Q1839">
        <v>1</v>
      </c>
      <c r="W1839">
        <v>0</v>
      </c>
      <c r="X1839">
        <v>1372534845</v>
      </c>
      <c r="Y1839">
        <v>0.61499999999999988</v>
      </c>
      <c r="AA1839">
        <v>0</v>
      </c>
      <c r="AB1839">
        <v>65.709999999999994</v>
      </c>
      <c r="AC1839">
        <v>11.6</v>
      </c>
      <c r="AD1839">
        <v>0</v>
      </c>
      <c r="AE1839">
        <v>0</v>
      </c>
      <c r="AF1839">
        <v>65.709999999999994</v>
      </c>
      <c r="AG1839">
        <v>11.6</v>
      </c>
      <c r="AH1839">
        <v>0</v>
      </c>
      <c r="AI1839">
        <v>1</v>
      </c>
      <c r="AJ1839">
        <v>1</v>
      </c>
      <c r="AK1839">
        <v>1</v>
      </c>
      <c r="AL1839">
        <v>1</v>
      </c>
      <c r="AN1839">
        <v>0</v>
      </c>
      <c r="AO1839">
        <v>1</v>
      </c>
      <c r="AP1839">
        <v>1</v>
      </c>
      <c r="AQ1839">
        <v>0</v>
      </c>
      <c r="AR1839">
        <v>0</v>
      </c>
      <c r="AS1839" t="s">
        <v>3</v>
      </c>
      <c r="AT1839">
        <v>0.41</v>
      </c>
      <c r="AU1839" t="s">
        <v>21</v>
      </c>
      <c r="AV1839">
        <v>0</v>
      </c>
      <c r="AW1839">
        <v>2</v>
      </c>
      <c r="AX1839">
        <v>33362197</v>
      </c>
      <c r="AY1839">
        <v>1</v>
      </c>
      <c r="AZ1839">
        <v>0</v>
      </c>
      <c r="BA1839">
        <v>2322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CX1839">
        <f>Y1839*Source!I1642</f>
        <v>2.3173199999999994E-2</v>
      </c>
      <c r="CY1839">
        <f>AB1839</f>
        <v>65.709999999999994</v>
      </c>
      <c r="CZ1839">
        <f>AF1839</f>
        <v>65.709999999999994</v>
      </c>
      <c r="DA1839">
        <f>AJ1839</f>
        <v>1</v>
      </c>
      <c r="DB1839">
        <f>ROUND(((ROUND(AT1839*CZ1839,2)*1.2)*1.25),2)</f>
        <v>40.409999999999997</v>
      </c>
      <c r="DC1839">
        <f>ROUND(((ROUND(AT1839*AG1839,2)*1.2)*1.25),2)</f>
        <v>7.14</v>
      </c>
    </row>
    <row r="1840" spans="1:107">
      <c r="A1840">
        <f>ROW(Source!A1642)</f>
        <v>1642</v>
      </c>
      <c r="B1840">
        <v>33304960</v>
      </c>
      <c r="C1840">
        <v>33362180</v>
      </c>
      <c r="D1840">
        <v>31260100</v>
      </c>
      <c r="E1840">
        <v>1</v>
      </c>
      <c r="F1840">
        <v>1</v>
      </c>
      <c r="G1840">
        <v>1</v>
      </c>
      <c r="H1840">
        <v>2</v>
      </c>
      <c r="I1840" t="s">
        <v>858</v>
      </c>
      <c r="J1840" t="s">
        <v>859</v>
      </c>
      <c r="K1840" t="s">
        <v>860</v>
      </c>
      <c r="L1840">
        <v>1368</v>
      </c>
      <c r="N1840">
        <v>1011</v>
      </c>
      <c r="O1840" t="s">
        <v>837</v>
      </c>
      <c r="P1840" t="s">
        <v>837</v>
      </c>
      <c r="Q1840">
        <v>1</v>
      </c>
      <c r="W1840">
        <v>0</v>
      </c>
      <c r="X1840">
        <v>-353815937</v>
      </c>
      <c r="Y1840">
        <v>1.9650000000000001</v>
      </c>
      <c r="AA1840">
        <v>0</v>
      </c>
      <c r="AB1840">
        <v>8.1</v>
      </c>
      <c r="AC1840">
        <v>0</v>
      </c>
      <c r="AD1840">
        <v>0</v>
      </c>
      <c r="AE1840">
        <v>0</v>
      </c>
      <c r="AF1840">
        <v>8.1</v>
      </c>
      <c r="AG1840">
        <v>0</v>
      </c>
      <c r="AH1840">
        <v>0</v>
      </c>
      <c r="AI1840">
        <v>1</v>
      </c>
      <c r="AJ1840">
        <v>1</v>
      </c>
      <c r="AK1840">
        <v>1</v>
      </c>
      <c r="AL1840">
        <v>1</v>
      </c>
      <c r="AN1840">
        <v>0</v>
      </c>
      <c r="AO1840">
        <v>1</v>
      </c>
      <c r="AP1840">
        <v>1</v>
      </c>
      <c r="AQ1840">
        <v>0</v>
      </c>
      <c r="AR1840">
        <v>0</v>
      </c>
      <c r="AS1840" t="s">
        <v>3</v>
      </c>
      <c r="AT1840">
        <v>1.31</v>
      </c>
      <c r="AU1840" t="s">
        <v>21</v>
      </c>
      <c r="AV1840">
        <v>0</v>
      </c>
      <c r="AW1840">
        <v>2</v>
      </c>
      <c r="AX1840">
        <v>33362198</v>
      </c>
      <c r="AY1840">
        <v>1</v>
      </c>
      <c r="AZ1840">
        <v>0</v>
      </c>
      <c r="BA1840">
        <v>2323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CX1840">
        <f>Y1840*Source!I1642</f>
        <v>7.4041200000000001E-2</v>
      </c>
      <c r="CY1840">
        <f>AB1840</f>
        <v>8.1</v>
      </c>
      <c r="CZ1840">
        <f>AF1840</f>
        <v>8.1</v>
      </c>
      <c r="DA1840">
        <f>AJ1840</f>
        <v>1</v>
      </c>
      <c r="DB1840">
        <f>ROUND(((ROUND(AT1840*CZ1840,2)*1.2)*1.25),2)</f>
        <v>15.92</v>
      </c>
      <c r="DC1840">
        <f>ROUND(((ROUND(AT1840*AG1840,2)*1.2)*1.25),2)</f>
        <v>0</v>
      </c>
    </row>
    <row r="1841" spans="1:107">
      <c r="A1841">
        <f>ROW(Source!A1642)</f>
        <v>1642</v>
      </c>
      <c r="B1841">
        <v>33304960</v>
      </c>
      <c r="C1841">
        <v>33362180</v>
      </c>
      <c r="D1841">
        <v>31178369</v>
      </c>
      <c r="E1841">
        <v>1</v>
      </c>
      <c r="F1841">
        <v>1</v>
      </c>
      <c r="G1841">
        <v>1</v>
      </c>
      <c r="H1841">
        <v>3</v>
      </c>
      <c r="I1841" t="s">
        <v>915</v>
      </c>
      <c r="J1841" t="s">
        <v>916</v>
      </c>
      <c r="K1841" t="s">
        <v>917</v>
      </c>
      <c r="L1841">
        <v>1346</v>
      </c>
      <c r="N1841">
        <v>1009</v>
      </c>
      <c r="O1841" t="s">
        <v>78</v>
      </c>
      <c r="P1841" t="s">
        <v>78</v>
      </c>
      <c r="Q1841">
        <v>1</v>
      </c>
      <c r="W1841">
        <v>0</v>
      </c>
      <c r="X1841">
        <v>1730218770</v>
      </c>
      <c r="Y1841">
        <v>7.95</v>
      </c>
      <c r="AA1841">
        <v>39.020000000000003</v>
      </c>
      <c r="AB1841">
        <v>0</v>
      </c>
      <c r="AC1841">
        <v>0</v>
      </c>
      <c r="AD1841">
        <v>0</v>
      </c>
      <c r="AE1841">
        <v>39.020000000000003</v>
      </c>
      <c r="AF1841">
        <v>0</v>
      </c>
      <c r="AG1841">
        <v>0</v>
      </c>
      <c r="AH1841">
        <v>0</v>
      </c>
      <c r="AI1841">
        <v>1</v>
      </c>
      <c r="AJ1841">
        <v>1</v>
      </c>
      <c r="AK1841">
        <v>1</v>
      </c>
      <c r="AL1841">
        <v>1</v>
      </c>
      <c r="AN1841">
        <v>0</v>
      </c>
      <c r="AO1841">
        <v>1</v>
      </c>
      <c r="AP1841">
        <v>0</v>
      </c>
      <c r="AQ1841">
        <v>0</v>
      </c>
      <c r="AR1841">
        <v>0</v>
      </c>
      <c r="AS1841" t="s">
        <v>3</v>
      </c>
      <c r="AT1841">
        <v>7.95</v>
      </c>
      <c r="AU1841" t="s">
        <v>3</v>
      </c>
      <c r="AV1841">
        <v>0</v>
      </c>
      <c r="AW1841">
        <v>2</v>
      </c>
      <c r="AX1841">
        <v>33362199</v>
      </c>
      <c r="AY1841">
        <v>1</v>
      </c>
      <c r="AZ1841">
        <v>0</v>
      </c>
      <c r="BA1841">
        <v>2324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CX1841">
        <f>Y1841*Source!I1642</f>
        <v>0.29955599999999999</v>
      </c>
      <c r="CY1841">
        <f>AA1841</f>
        <v>39.020000000000003</v>
      </c>
      <c r="CZ1841">
        <f>AE1841</f>
        <v>39.020000000000003</v>
      </c>
      <c r="DA1841">
        <f>AI1841</f>
        <v>1</v>
      </c>
      <c r="DB1841">
        <f>ROUND(ROUND(AT1841*CZ1841,2),2)</f>
        <v>310.20999999999998</v>
      </c>
      <c r="DC1841">
        <f>ROUND(ROUND(AT1841*AG1841,2),2)</f>
        <v>0</v>
      </c>
    </row>
    <row r="1842" spans="1:107">
      <c r="A1842">
        <f>ROW(Source!A1642)</f>
        <v>1642</v>
      </c>
      <c r="B1842">
        <v>33304960</v>
      </c>
      <c r="C1842">
        <v>33362180</v>
      </c>
      <c r="D1842">
        <v>31179550</v>
      </c>
      <c r="E1842">
        <v>1</v>
      </c>
      <c r="F1842">
        <v>1</v>
      </c>
      <c r="G1842">
        <v>1</v>
      </c>
      <c r="H1842">
        <v>3</v>
      </c>
      <c r="I1842" t="s">
        <v>861</v>
      </c>
      <c r="J1842" t="s">
        <v>862</v>
      </c>
      <c r="K1842" t="s">
        <v>863</v>
      </c>
      <c r="L1842">
        <v>1348</v>
      </c>
      <c r="N1842">
        <v>1009</v>
      </c>
      <c r="O1842" t="s">
        <v>32</v>
      </c>
      <c r="P1842" t="s">
        <v>32</v>
      </c>
      <c r="Q1842">
        <v>1000</v>
      </c>
      <c r="W1842">
        <v>0</v>
      </c>
      <c r="X1842">
        <v>-1068056325</v>
      </c>
      <c r="Y1842">
        <v>3.3E-4</v>
      </c>
      <c r="AA1842">
        <v>10362</v>
      </c>
      <c r="AB1842">
        <v>0</v>
      </c>
      <c r="AC1842">
        <v>0</v>
      </c>
      <c r="AD1842">
        <v>0</v>
      </c>
      <c r="AE1842">
        <v>10362</v>
      </c>
      <c r="AF1842">
        <v>0</v>
      </c>
      <c r="AG1842">
        <v>0</v>
      </c>
      <c r="AH1842">
        <v>0</v>
      </c>
      <c r="AI1842">
        <v>1</v>
      </c>
      <c r="AJ1842">
        <v>1</v>
      </c>
      <c r="AK1842">
        <v>1</v>
      </c>
      <c r="AL1842">
        <v>1</v>
      </c>
      <c r="AN1842">
        <v>0</v>
      </c>
      <c r="AO1842">
        <v>1</v>
      </c>
      <c r="AP1842">
        <v>0</v>
      </c>
      <c r="AQ1842">
        <v>0</v>
      </c>
      <c r="AR1842">
        <v>0</v>
      </c>
      <c r="AS1842" t="s">
        <v>3</v>
      </c>
      <c r="AT1842">
        <v>3.3E-4</v>
      </c>
      <c r="AU1842" t="s">
        <v>3</v>
      </c>
      <c r="AV1842">
        <v>0</v>
      </c>
      <c r="AW1842">
        <v>2</v>
      </c>
      <c r="AX1842">
        <v>33362200</v>
      </c>
      <c r="AY1842">
        <v>1</v>
      </c>
      <c r="AZ1842">
        <v>0</v>
      </c>
      <c r="BA1842">
        <v>2325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CX1842">
        <f>Y1842*Source!I1642</f>
        <v>1.2434399999999999E-5</v>
      </c>
      <c r="CY1842">
        <f>AA1842</f>
        <v>10362</v>
      </c>
      <c r="CZ1842">
        <f>AE1842</f>
        <v>10362</v>
      </c>
      <c r="DA1842">
        <f>AI1842</f>
        <v>1</v>
      </c>
      <c r="DB1842">
        <f>ROUND(ROUND(AT1842*CZ1842,2),2)</f>
        <v>3.42</v>
      </c>
      <c r="DC1842">
        <f>ROUND(ROUND(AT1842*AG1842,2),2)</f>
        <v>0</v>
      </c>
    </row>
    <row r="1843" spans="1:107">
      <c r="A1843">
        <f>ROW(Source!A1642)</f>
        <v>1642</v>
      </c>
      <c r="B1843">
        <v>33304960</v>
      </c>
      <c r="C1843">
        <v>33362180</v>
      </c>
      <c r="D1843">
        <v>31180727</v>
      </c>
      <c r="E1843">
        <v>1</v>
      </c>
      <c r="F1843">
        <v>1</v>
      </c>
      <c r="G1843">
        <v>1</v>
      </c>
      <c r="H1843">
        <v>3</v>
      </c>
      <c r="I1843" t="s">
        <v>844</v>
      </c>
      <c r="J1843" t="s">
        <v>845</v>
      </c>
      <c r="K1843" t="s">
        <v>846</v>
      </c>
      <c r="L1843">
        <v>1348</v>
      </c>
      <c r="N1843">
        <v>1009</v>
      </c>
      <c r="O1843" t="s">
        <v>32</v>
      </c>
      <c r="P1843" t="s">
        <v>32</v>
      </c>
      <c r="Q1843">
        <v>1000</v>
      </c>
      <c r="W1843">
        <v>0</v>
      </c>
      <c r="X1843">
        <v>-437906794</v>
      </c>
      <c r="Y1843">
        <v>6.0000000000000001E-3</v>
      </c>
      <c r="AA1843">
        <v>9040.01</v>
      </c>
      <c r="AB1843">
        <v>0</v>
      </c>
      <c r="AC1843">
        <v>0</v>
      </c>
      <c r="AD1843">
        <v>0</v>
      </c>
      <c r="AE1843">
        <v>9040.01</v>
      </c>
      <c r="AF1843">
        <v>0</v>
      </c>
      <c r="AG1843">
        <v>0</v>
      </c>
      <c r="AH1843">
        <v>0</v>
      </c>
      <c r="AI1843">
        <v>1</v>
      </c>
      <c r="AJ1843">
        <v>1</v>
      </c>
      <c r="AK1843">
        <v>1</v>
      </c>
      <c r="AL1843">
        <v>1</v>
      </c>
      <c r="AN1843">
        <v>0</v>
      </c>
      <c r="AO1843">
        <v>1</v>
      </c>
      <c r="AP1843">
        <v>0</v>
      </c>
      <c r="AQ1843">
        <v>0</v>
      </c>
      <c r="AR1843">
        <v>0</v>
      </c>
      <c r="AS1843" t="s">
        <v>3</v>
      </c>
      <c r="AT1843">
        <v>6.0000000000000001E-3</v>
      </c>
      <c r="AU1843" t="s">
        <v>3</v>
      </c>
      <c r="AV1843">
        <v>0</v>
      </c>
      <c r="AW1843">
        <v>2</v>
      </c>
      <c r="AX1843">
        <v>33362201</v>
      </c>
      <c r="AY1843">
        <v>1</v>
      </c>
      <c r="AZ1843">
        <v>0</v>
      </c>
      <c r="BA1843">
        <v>2326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CX1843">
        <f>Y1843*Source!I1642</f>
        <v>2.2608E-4</v>
      </c>
      <c r="CY1843">
        <f>AA1843</f>
        <v>9040.01</v>
      </c>
      <c r="CZ1843">
        <f>AE1843</f>
        <v>9040.01</v>
      </c>
      <c r="DA1843">
        <f>AI1843</f>
        <v>1</v>
      </c>
      <c r="DB1843">
        <f>ROUND(ROUND(AT1843*CZ1843,2),2)</f>
        <v>54.24</v>
      </c>
      <c r="DC1843">
        <f>ROUND(ROUND(AT1843*AG1843,2),2)</f>
        <v>0</v>
      </c>
    </row>
    <row r="1844" spans="1:107">
      <c r="A1844">
        <f>ROW(Source!A1642)</f>
        <v>1642</v>
      </c>
      <c r="B1844">
        <v>33304960</v>
      </c>
      <c r="C1844">
        <v>33362180</v>
      </c>
      <c r="D1844">
        <v>31181610</v>
      </c>
      <c r="E1844">
        <v>1</v>
      </c>
      <c r="F1844">
        <v>1</v>
      </c>
      <c r="G1844">
        <v>1</v>
      </c>
      <c r="H1844">
        <v>3</v>
      </c>
      <c r="I1844" t="s">
        <v>847</v>
      </c>
      <c r="J1844" t="s">
        <v>848</v>
      </c>
      <c r="K1844" t="s">
        <v>849</v>
      </c>
      <c r="L1844">
        <v>1346</v>
      </c>
      <c r="N1844">
        <v>1009</v>
      </c>
      <c r="O1844" t="s">
        <v>78</v>
      </c>
      <c r="P1844" t="s">
        <v>78</v>
      </c>
      <c r="Q1844">
        <v>1</v>
      </c>
      <c r="W1844">
        <v>0</v>
      </c>
      <c r="X1844">
        <v>-731615568</v>
      </c>
      <c r="Y1844">
        <v>9.09</v>
      </c>
      <c r="AA1844">
        <v>23.09</v>
      </c>
      <c r="AB1844">
        <v>0</v>
      </c>
      <c r="AC1844">
        <v>0</v>
      </c>
      <c r="AD1844">
        <v>0</v>
      </c>
      <c r="AE1844">
        <v>23.09</v>
      </c>
      <c r="AF1844">
        <v>0</v>
      </c>
      <c r="AG1844">
        <v>0</v>
      </c>
      <c r="AH1844">
        <v>0</v>
      </c>
      <c r="AI1844">
        <v>1</v>
      </c>
      <c r="AJ1844">
        <v>1</v>
      </c>
      <c r="AK1844">
        <v>1</v>
      </c>
      <c r="AL1844">
        <v>1</v>
      </c>
      <c r="AN1844">
        <v>0</v>
      </c>
      <c r="AO1844">
        <v>1</v>
      </c>
      <c r="AP1844">
        <v>0</v>
      </c>
      <c r="AQ1844">
        <v>0</v>
      </c>
      <c r="AR1844">
        <v>0</v>
      </c>
      <c r="AS1844" t="s">
        <v>3</v>
      </c>
      <c r="AT1844">
        <v>9.09</v>
      </c>
      <c r="AU1844" t="s">
        <v>3</v>
      </c>
      <c r="AV1844">
        <v>0</v>
      </c>
      <c r="AW1844">
        <v>2</v>
      </c>
      <c r="AX1844">
        <v>33362202</v>
      </c>
      <c r="AY1844">
        <v>1</v>
      </c>
      <c r="AZ1844">
        <v>0</v>
      </c>
      <c r="BA1844">
        <v>2327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CX1844">
        <f>Y1844*Source!I1642</f>
        <v>0.34251119999999996</v>
      </c>
      <c r="CY1844">
        <f>AA1844</f>
        <v>23.09</v>
      </c>
      <c r="CZ1844">
        <f>AE1844</f>
        <v>23.09</v>
      </c>
      <c r="DA1844">
        <f>AI1844</f>
        <v>1</v>
      </c>
      <c r="DB1844">
        <f>ROUND(ROUND(AT1844*CZ1844,2),2)</f>
        <v>209.89</v>
      </c>
      <c r="DC1844">
        <f>ROUND(ROUND(AT1844*AG1844,2),2)</f>
        <v>0</v>
      </c>
    </row>
    <row r="1845" spans="1:107">
      <c r="A1845">
        <f>ROW(Source!A1686)</f>
        <v>1686</v>
      </c>
      <c r="B1845">
        <v>33304975</v>
      </c>
      <c r="C1845">
        <v>33362213</v>
      </c>
      <c r="D1845">
        <v>31172061</v>
      </c>
      <c r="E1845">
        <v>1</v>
      </c>
      <c r="F1845">
        <v>1</v>
      </c>
      <c r="G1845">
        <v>1</v>
      </c>
      <c r="H1845">
        <v>1</v>
      </c>
      <c r="I1845" t="s">
        <v>850</v>
      </c>
      <c r="J1845" t="s">
        <v>3</v>
      </c>
      <c r="K1845" t="s">
        <v>851</v>
      </c>
      <c r="L1845">
        <v>1191</v>
      </c>
      <c r="N1845">
        <v>1013</v>
      </c>
      <c r="O1845" t="s">
        <v>831</v>
      </c>
      <c r="P1845" t="s">
        <v>831</v>
      </c>
      <c r="Q1845">
        <v>1</v>
      </c>
      <c r="W1845">
        <v>0</v>
      </c>
      <c r="X1845">
        <v>-784637506</v>
      </c>
      <c r="Y1845">
        <v>8.2109999999999985</v>
      </c>
      <c r="AA1845">
        <v>0</v>
      </c>
      <c r="AB1845">
        <v>0</v>
      </c>
      <c r="AC1845">
        <v>0</v>
      </c>
      <c r="AD1845">
        <v>8.74</v>
      </c>
      <c r="AE1845">
        <v>0</v>
      </c>
      <c r="AF1845">
        <v>0</v>
      </c>
      <c r="AG1845">
        <v>0</v>
      </c>
      <c r="AH1845">
        <v>8.74</v>
      </c>
      <c r="AI1845">
        <v>1</v>
      </c>
      <c r="AJ1845">
        <v>1</v>
      </c>
      <c r="AK1845">
        <v>1</v>
      </c>
      <c r="AL1845">
        <v>1</v>
      </c>
      <c r="AN1845">
        <v>0</v>
      </c>
      <c r="AO1845">
        <v>1</v>
      </c>
      <c r="AP1845">
        <v>1</v>
      </c>
      <c r="AQ1845">
        <v>0</v>
      </c>
      <c r="AR1845">
        <v>0</v>
      </c>
      <c r="AS1845" t="s">
        <v>3</v>
      </c>
      <c r="AT1845">
        <v>5.95</v>
      </c>
      <c r="AU1845" t="s">
        <v>22</v>
      </c>
      <c r="AV1845">
        <v>1</v>
      </c>
      <c r="AW1845">
        <v>2</v>
      </c>
      <c r="AX1845">
        <v>33362223</v>
      </c>
      <c r="AY1845">
        <v>1</v>
      </c>
      <c r="AZ1845">
        <v>0</v>
      </c>
      <c r="BA1845">
        <v>2333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CX1845">
        <f>Y1845*Source!I1686</f>
        <v>8.2109999999999985</v>
      </c>
      <c r="CY1845">
        <f>AD1845</f>
        <v>8.74</v>
      </c>
      <c r="CZ1845">
        <f>AH1845</f>
        <v>8.74</v>
      </c>
      <c r="DA1845">
        <f>AL1845</f>
        <v>1</v>
      </c>
      <c r="DB1845">
        <f>ROUND(((ROUND(AT1845*CZ1845,2)*1.2)*1.15),2)</f>
        <v>71.760000000000005</v>
      </c>
      <c r="DC1845">
        <f>ROUND(((ROUND(AT1845*AG1845,2)*1.2)*1.15),2)</f>
        <v>0</v>
      </c>
    </row>
    <row r="1846" spans="1:107">
      <c r="A1846">
        <f>ROW(Source!A1686)</f>
        <v>1686</v>
      </c>
      <c r="B1846">
        <v>33304975</v>
      </c>
      <c r="C1846">
        <v>33362213</v>
      </c>
      <c r="D1846">
        <v>31172011</v>
      </c>
      <c r="E1846">
        <v>1</v>
      </c>
      <c r="F1846">
        <v>1</v>
      </c>
      <c r="G1846">
        <v>1</v>
      </c>
      <c r="H1846">
        <v>1</v>
      </c>
      <c r="I1846" t="s">
        <v>832</v>
      </c>
      <c r="J1846" t="s">
        <v>3</v>
      </c>
      <c r="K1846" t="s">
        <v>833</v>
      </c>
      <c r="L1846">
        <v>1191</v>
      </c>
      <c r="N1846">
        <v>1013</v>
      </c>
      <c r="O1846" t="s">
        <v>831</v>
      </c>
      <c r="P1846" t="s">
        <v>831</v>
      </c>
      <c r="Q1846">
        <v>1</v>
      </c>
      <c r="W1846">
        <v>0</v>
      </c>
      <c r="X1846">
        <v>-1417349443</v>
      </c>
      <c r="Y1846">
        <v>0.04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1</v>
      </c>
      <c r="AJ1846">
        <v>1</v>
      </c>
      <c r="AK1846">
        <v>1</v>
      </c>
      <c r="AL1846">
        <v>1</v>
      </c>
      <c r="AN1846">
        <v>0</v>
      </c>
      <c r="AO1846">
        <v>1</v>
      </c>
      <c r="AP1846">
        <v>0</v>
      </c>
      <c r="AQ1846">
        <v>0</v>
      </c>
      <c r="AR1846">
        <v>0</v>
      </c>
      <c r="AS1846" t="s">
        <v>3</v>
      </c>
      <c r="AT1846">
        <v>0.04</v>
      </c>
      <c r="AU1846" t="s">
        <v>3</v>
      </c>
      <c r="AV1846">
        <v>2</v>
      </c>
      <c r="AW1846">
        <v>2</v>
      </c>
      <c r="AX1846">
        <v>33362224</v>
      </c>
      <c r="AY1846">
        <v>1</v>
      </c>
      <c r="AZ1846">
        <v>2048</v>
      </c>
      <c r="BA1846">
        <v>2334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CX1846">
        <f>Y1846*Source!I1686</f>
        <v>0.04</v>
      </c>
      <c r="CY1846">
        <f>AD1846</f>
        <v>0</v>
      </c>
      <c r="CZ1846">
        <f>AH1846</f>
        <v>0</v>
      </c>
      <c r="DA1846">
        <f>AL1846</f>
        <v>1</v>
      </c>
      <c r="DB1846">
        <f>ROUND(ROUND(AT1846*CZ1846,2),2)</f>
        <v>0</v>
      </c>
      <c r="DC1846">
        <f>ROUND(ROUND(AT1846*AG1846,2),2)</f>
        <v>0</v>
      </c>
    </row>
    <row r="1847" spans="1:107">
      <c r="A1847">
        <f>ROW(Source!A1686)</f>
        <v>1686</v>
      </c>
      <c r="B1847">
        <v>33304975</v>
      </c>
      <c r="C1847">
        <v>33362213</v>
      </c>
      <c r="D1847">
        <v>31258491</v>
      </c>
      <c r="E1847">
        <v>1</v>
      </c>
      <c r="F1847">
        <v>1</v>
      </c>
      <c r="G1847">
        <v>1</v>
      </c>
      <c r="H1847">
        <v>2</v>
      </c>
      <c r="I1847" t="s">
        <v>834</v>
      </c>
      <c r="J1847" t="s">
        <v>835</v>
      </c>
      <c r="K1847" t="s">
        <v>836</v>
      </c>
      <c r="L1847">
        <v>1368</v>
      </c>
      <c r="N1847">
        <v>1011</v>
      </c>
      <c r="O1847" t="s">
        <v>837</v>
      </c>
      <c r="P1847" t="s">
        <v>837</v>
      </c>
      <c r="Q1847">
        <v>1</v>
      </c>
      <c r="W1847">
        <v>0</v>
      </c>
      <c r="X1847">
        <v>-1718674368</v>
      </c>
      <c r="Y1847">
        <v>1.4999999999999999E-2</v>
      </c>
      <c r="AA1847">
        <v>0</v>
      </c>
      <c r="AB1847">
        <v>111.99</v>
      </c>
      <c r="AC1847">
        <v>13.5</v>
      </c>
      <c r="AD1847">
        <v>0</v>
      </c>
      <c r="AE1847">
        <v>0</v>
      </c>
      <c r="AF1847">
        <v>111.99</v>
      </c>
      <c r="AG1847">
        <v>13.5</v>
      </c>
      <c r="AH1847">
        <v>0</v>
      </c>
      <c r="AI1847">
        <v>1</v>
      </c>
      <c r="AJ1847">
        <v>1</v>
      </c>
      <c r="AK1847">
        <v>1</v>
      </c>
      <c r="AL1847">
        <v>1</v>
      </c>
      <c r="AN1847">
        <v>0</v>
      </c>
      <c r="AO1847">
        <v>1</v>
      </c>
      <c r="AP1847">
        <v>1</v>
      </c>
      <c r="AQ1847">
        <v>0</v>
      </c>
      <c r="AR1847">
        <v>0</v>
      </c>
      <c r="AS1847" t="s">
        <v>3</v>
      </c>
      <c r="AT1847">
        <v>0.01</v>
      </c>
      <c r="AU1847" t="s">
        <v>21</v>
      </c>
      <c r="AV1847">
        <v>0</v>
      </c>
      <c r="AW1847">
        <v>2</v>
      </c>
      <c r="AX1847">
        <v>33362225</v>
      </c>
      <c r="AY1847">
        <v>1</v>
      </c>
      <c r="AZ1847">
        <v>0</v>
      </c>
      <c r="BA1847">
        <v>2335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CX1847">
        <f>Y1847*Source!I1686</f>
        <v>1.4999999999999999E-2</v>
      </c>
      <c r="CY1847">
        <f>AB1847</f>
        <v>111.99</v>
      </c>
      <c r="CZ1847">
        <f>AF1847</f>
        <v>111.99</v>
      </c>
      <c r="DA1847">
        <f>AJ1847</f>
        <v>1</v>
      </c>
      <c r="DB1847">
        <f>ROUND(((ROUND(AT1847*CZ1847,2)*1.2)*1.25),2)</f>
        <v>1.68</v>
      </c>
      <c r="DC1847">
        <f>ROUND(((ROUND(AT1847*AG1847,2)*1.2)*1.25),2)</f>
        <v>0.21</v>
      </c>
    </row>
    <row r="1848" spans="1:107">
      <c r="A1848">
        <f>ROW(Source!A1686)</f>
        <v>1686</v>
      </c>
      <c r="B1848">
        <v>33304975</v>
      </c>
      <c r="C1848">
        <v>33362213</v>
      </c>
      <c r="D1848">
        <v>31258691</v>
      </c>
      <c r="E1848">
        <v>1</v>
      </c>
      <c r="F1848">
        <v>1</v>
      </c>
      <c r="G1848">
        <v>1</v>
      </c>
      <c r="H1848">
        <v>2</v>
      </c>
      <c r="I1848" t="s">
        <v>838</v>
      </c>
      <c r="J1848" t="s">
        <v>839</v>
      </c>
      <c r="K1848" t="s">
        <v>840</v>
      </c>
      <c r="L1848">
        <v>1368</v>
      </c>
      <c r="N1848">
        <v>1011</v>
      </c>
      <c r="O1848" t="s">
        <v>837</v>
      </c>
      <c r="P1848" t="s">
        <v>837</v>
      </c>
      <c r="Q1848">
        <v>1</v>
      </c>
      <c r="W1848">
        <v>0</v>
      </c>
      <c r="X1848">
        <v>1373224040</v>
      </c>
      <c r="Y1848">
        <v>2.04</v>
      </c>
      <c r="AA1848">
        <v>0</v>
      </c>
      <c r="AB1848">
        <v>3.12</v>
      </c>
      <c r="AC1848">
        <v>0</v>
      </c>
      <c r="AD1848">
        <v>0</v>
      </c>
      <c r="AE1848">
        <v>0</v>
      </c>
      <c r="AF1848">
        <v>3.12</v>
      </c>
      <c r="AG1848">
        <v>0</v>
      </c>
      <c r="AH1848">
        <v>0</v>
      </c>
      <c r="AI1848">
        <v>1</v>
      </c>
      <c r="AJ1848">
        <v>1</v>
      </c>
      <c r="AK1848">
        <v>1</v>
      </c>
      <c r="AL1848">
        <v>1</v>
      </c>
      <c r="AN1848">
        <v>0</v>
      </c>
      <c r="AO1848">
        <v>1</v>
      </c>
      <c r="AP1848">
        <v>1</v>
      </c>
      <c r="AQ1848">
        <v>0</v>
      </c>
      <c r="AR1848">
        <v>0</v>
      </c>
      <c r="AS1848" t="s">
        <v>3</v>
      </c>
      <c r="AT1848">
        <v>1.36</v>
      </c>
      <c r="AU1848" t="s">
        <v>21</v>
      </c>
      <c r="AV1848">
        <v>0</v>
      </c>
      <c r="AW1848">
        <v>2</v>
      </c>
      <c r="AX1848">
        <v>33362226</v>
      </c>
      <c r="AY1848">
        <v>1</v>
      </c>
      <c r="AZ1848">
        <v>0</v>
      </c>
      <c r="BA1848">
        <v>2336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CX1848">
        <f>Y1848*Source!I1686</f>
        <v>2.04</v>
      </c>
      <c r="CY1848">
        <f>AB1848</f>
        <v>3.12</v>
      </c>
      <c r="CZ1848">
        <f>AF1848</f>
        <v>3.12</v>
      </c>
      <c r="DA1848">
        <f>AJ1848</f>
        <v>1</v>
      </c>
      <c r="DB1848">
        <f>ROUND(((ROUND(AT1848*CZ1848,2)*1.2)*1.25),2)</f>
        <v>6.36</v>
      </c>
      <c r="DC1848">
        <f>ROUND(((ROUND(AT1848*AG1848,2)*1.2)*1.25),2)</f>
        <v>0</v>
      </c>
    </row>
    <row r="1849" spans="1:107">
      <c r="A1849">
        <f>ROW(Source!A1686)</f>
        <v>1686</v>
      </c>
      <c r="B1849">
        <v>33304975</v>
      </c>
      <c r="C1849">
        <v>33362213</v>
      </c>
      <c r="D1849">
        <v>31259879</v>
      </c>
      <c r="E1849">
        <v>1</v>
      </c>
      <c r="F1849">
        <v>1</v>
      </c>
      <c r="G1849">
        <v>1</v>
      </c>
      <c r="H1849">
        <v>2</v>
      </c>
      <c r="I1849" t="s">
        <v>841</v>
      </c>
      <c r="J1849" t="s">
        <v>842</v>
      </c>
      <c r="K1849" t="s">
        <v>843</v>
      </c>
      <c r="L1849">
        <v>1368</v>
      </c>
      <c r="N1849">
        <v>1011</v>
      </c>
      <c r="O1849" t="s">
        <v>837</v>
      </c>
      <c r="P1849" t="s">
        <v>837</v>
      </c>
      <c r="Q1849">
        <v>1</v>
      </c>
      <c r="W1849">
        <v>0</v>
      </c>
      <c r="X1849">
        <v>1372534845</v>
      </c>
      <c r="Y1849">
        <v>4.4999999999999998E-2</v>
      </c>
      <c r="AA1849">
        <v>0</v>
      </c>
      <c r="AB1849">
        <v>65.709999999999994</v>
      </c>
      <c r="AC1849">
        <v>11.6</v>
      </c>
      <c r="AD1849">
        <v>0</v>
      </c>
      <c r="AE1849">
        <v>0</v>
      </c>
      <c r="AF1849">
        <v>65.709999999999994</v>
      </c>
      <c r="AG1849">
        <v>11.6</v>
      </c>
      <c r="AH1849">
        <v>0</v>
      </c>
      <c r="AI1849">
        <v>1</v>
      </c>
      <c r="AJ1849">
        <v>1</v>
      </c>
      <c r="AK1849">
        <v>1</v>
      </c>
      <c r="AL1849">
        <v>1</v>
      </c>
      <c r="AN1849">
        <v>0</v>
      </c>
      <c r="AO1849">
        <v>1</v>
      </c>
      <c r="AP1849">
        <v>1</v>
      </c>
      <c r="AQ1849">
        <v>0</v>
      </c>
      <c r="AR1849">
        <v>0</v>
      </c>
      <c r="AS1849" t="s">
        <v>3</v>
      </c>
      <c r="AT1849">
        <v>0.03</v>
      </c>
      <c r="AU1849" t="s">
        <v>21</v>
      </c>
      <c r="AV1849">
        <v>0</v>
      </c>
      <c r="AW1849">
        <v>2</v>
      </c>
      <c r="AX1849">
        <v>33362227</v>
      </c>
      <c r="AY1849">
        <v>1</v>
      </c>
      <c r="AZ1849">
        <v>0</v>
      </c>
      <c r="BA1849">
        <v>2337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CX1849">
        <f>Y1849*Source!I1686</f>
        <v>4.4999999999999998E-2</v>
      </c>
      <c r="CY1849">
        <f>AB1849</f>
        <v>65.709999999999994</v>
      </c>
      <c r="CZ1849">
        <f>AF1849</f>
        <v>65.709999999999994</v>
      </c>
      <c r="DA1849">
        <f>AJ1849</f>
        <v>1</v>
      </c>
      <c r="DB1849">
        <f>ROUND(((ROUND(AT1849*CZ1849,2)*1.2)*1.25),2)</f>
        <v>2.96</v>
      </c>
      <c r="DC1849">
        <f>ROUND(((ROUND(AT1849*AG1849,2)*1.2)*1.25),2)</f>
        <v>0.53</v>
      </c>
    </row>
    <row r="1850" spans="1:107">
      <c r="A1850">
        <f>ROW(Source!A1686)</f>
        <v>1686</v>
      </c>
      <c r="B1850">
        <v>33304975</v>
      </c>
      <c r="C1850">
        <v>33362213</v>
      </c>
      <c r="D1850">
        <v>31175973</v>
      </c>
      <c r="E1850">
        <v>1</v>
      </c>
      <c r="F1850">
        <v>1</v>
      </c>
      <c r="G1850">
        <v>1</v>
      </c>
      <c r="H1850">
        <v>3</v>
      </c>
      <c r="I1850" t="s">
        <v>889</v>
      </c>
      <c r="J1850" t="s">
        <v>890</v>
      </c>
      <c r="K1850" t="s">
        <v>891</v>
      </c>
      <c r="L1850">
        <v>1348</v>
      </c>
      <c r="N1850">
        <v>1009</v>
      </c>
      <c r="O1850" t="s">
        <v>32</v>
      </c>
      <c r="P1850" t="s">
        <v>32</v>
      </c>
      <c r="Q1850">
        <v>1000</v>
      </c>
      <c r="W1850">
        <v>0</v>
      </c>
      <c r="X1850">
        <v>731670393</v>
      </c>
      <c r="Y1850">
        <v>2.9999999999999997E-4</v>
      </c>
      <c r="AA1850">
        <v>26499</v>
      </c>
      <c r="AB1850">
        <v>0</v>
      </c>
      <c r="AC1850">
        <v>0</v>
      </c>
      <c r="AD1850">
        <v>0</v>
      </c>
      <c r="AE1850">
        <v>26499</v>
      </c>
      <c r="AF1850">
        <v>0</v>
      </c>
      <c r="AG1850">
        <v>0</v>
      </c>
      <c r="AH1850">
        <v>0</v>
      </c>
      <c r="AI1850">
        <v>1</v>
      </c>
      <c r="AJ1850">
        <v>1</v>
      </c>
      <c r="AK1850">
        <v>1</v>
      </c>
      <c r="AL1850">
        <v>1</v>
      </c>
      <c r="AN1850">
        <v>0</v>
      </c>
      <c r="AO1850">
        <v>1</v>
      </c>
      <c r="AP1850">
        <v>0</v>
      </c>
      <c r="AQ1850">
        <v>0</v>
      </c>
      <c r="AR1850">
        <v>0</v>
      </c>
      <c r="AS1850" t="s">
        <v>3</v>
      </c>
      <c r="AT1850">
        <v>2.9999999999999997E-4</v>
      </c>
      <c r="AU1850" t="s">
        <v>3</v>
      </c>
      <c r="AV1850">
        <v>0</v>
      </c>
      <c r="AW1850">
        <v>2</v>
      </c>
      <c r="AX1850">
        <v>33362228</v>
      </c>
      <c r="AY1850">
        <v>1</v>
      </c>
      <c r="AZ1850">
        <v>0</v>
      </c>
      <c r="BA1850">
        <v>2338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CX1850">
        <f>Y1850*Source!I1686</f>
        <v>2.9999999999999997E-4</v>
      </c>
      <c r="CY1850">
        <f>AA1850</f>
        <v>26499</v>
      </c>
      <c r="CZ1850">
        <f>AE1850</f>
        <v>26499</v>
      </c>
      <c r="DA1850">
        <f>AI1850</f>
        <v>1</v>
      </c>
      <c r="DB1850">
        <f>ROUND(ROUND(AT1850*CZ1850,2),2)</f>
        <v>7.95</v>
      </c>
      <c r="DC1850">
        <f>ROUND(ROUND(AT1850*AG1850,2),2)</f>
        <v>0</v>
      </c>
    </row>
    <row r="1851" spans="1:107">
      <c r="A1851">
        <f>ROW(Source!A1686)</f>
        <v>1686</v>
      </c>
      <c r="B1851">
        <v>33304975</v>
      </c>
      <c r="C1851">
        <v>33362213</v>
      </c>
      <c r="D1851">
        <v>31180727</v>
      </c>
      <c r="E1851">
        <v>1</v>
      </c>
      <c r="F1851">
        <v>1</v>
      </c>
      <c r="G1851">
        <v>1</v>
      </c>
      <c r="H1851">
        <v>3</v>
      </c>
      <c r="I1851" t="s">
        <v>844</v>
      </c>
      <c r="J1851" t="s">
        <v>845</v>
      </c>
      <c r="K1851" t="s">
        <v>846</v>
      </c>
      <c r="L1851">
        <v>1348</v>
      </c>
      <c r="N1851">
        <v>1009</v>
      </c>
      <c r="O1851" t="s">
        <v>32</v>
      </c>
      <c r="P1851" t="s">
        <v>32</v>
      </c>
      <c r="Q1851">
        <v>1000</v>
      </c>
      <c r="W1851">
        <v>0</v>
      </c>
      <c r="X1851">
        <v>-437906794</v>
      </c>
      <c r="Y1851">
        <v>8.0000000000000004E-4</v>
      </c>
      <c r="AA1851">
        <v>9040.01</v>
      </c>
      <c r="AB1851">
        <v>0</v>
      </c>
      <c r="AC1851">
        <v>0</v>
      </c>
      <c r="AD1851">
        <v>0</v>
      </c>
      <c r="AE1851">
        <v>9040.01</v>
      </c>
      <c r="AF1851">
        <v>0</v>
      </c>
      <c r="AG1851">
        <v>0</v>
      </c>
      <c r="AH1851">
        <v>0</v>
      </c>
      <c r="AI1851">
        <v>1</v>
      </c>
      <c r="AJ1851">
        <v>1</v>
      </c>
      <c r="AK1851">
        <v>1</v>
      </c>
      <c r="AL1851">
        <v>1</v>
      </c>
      <c r="AN1851">
        <v>0</v>
      </c>
      <c r="AO1851">
        <v>1</v>
      </c>
      <c r="AP1851">
        <v>0</v>
      </c>
      <c r="AQ1851">
        <v>0</v>
      </c>
      <c r="AR1851">
        <v>0</v>
      </c>
      <c r="AS1851" t="s">
        <v>3</v>
      </c>
      <c r="AT1851">
        <v>8.0000000000000004E-4</v>
      </c>
      <c r="AU1851" t="s">
        <v>3</v>
      </c>
      <c r="AV1851">
        <v>0</v>
      </c>
      <c r="AW1851">
        <v>2</v>
      </c>
      <c r="AX1851">
        <v>33362229</v>
      </c>
      <c r="AY1851">
        <v>1</v>
      </c>
      <c r="AZ1851">
        <v>0</v>
      </c>
      <c r="BA1851">
        <v>2339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CX1851">
        <f>Y1851*Source!I1686</f>
        <v>8.0000000000000004E-4</v>
      </c>
      <c r="CY1851">
        <f>AA1851</f>
        <v>9040.01</v>
      </c>
      <c r="CZ1851">
        <f>AE1851</f>
        <v>9040.01</v>
      </c>
      <c r="DA1851">
        <f>AI1851</f>
        <v>1</v>
      </c>
      <c r="DB1851">
        <f>ROUND(ROUND(AT1851*CZ1851,2),2)</f>
        <v>7.23</v>
      </c>
      <c r="DC1851">
        <f>ROUND(ROUND(AT1851*AG1851,2),2)</f>
        <v>0</v>
      </c>
    </row>
    <row r="1852" spans="1:107">
      <c r="A1852">
        <f>ROW(Source!A1686)</f>
        <v>1686</v>
      </c>
      <c r="B1852">
        <v>33304975</v>
      </c>
      <c r="C1852">
        <v>33362213</v>
      </c>
      <c r="D1852">
        <v>31181610</v>
      </c>
      <c r="E1852">
        <v>1</v>
      </c>
      <c r="F1852">
        <v>1</v>
      </c>
      <c r="G1852">
        <v>1</v>
      </c>
      <c r="H1852">
        <v>3</v>
      </c>
      <c r="I1852" t="s">
        <v>847</v>
      </c>
      <c r="J1852" t="s">
        <v>848</v>
      </c>
      <c r="K1852" t="s">
        <v>849</v>
      </c>
      <c r="L1852">
        <v>1346</v>
      </c>
      <c r="N1852">
        <v>1009</v>
      </c>
      <c r="O1852" t="s">
        <v>78</v>
      </c>
      <c r="P1852" t="s">
        <v>78</v>
      </c>
      <c r="Q1852">
        <v>1</v>
      </c>
      <c r="W1852">
        <v>0</v>
      </c>
      <c r="X1852">
        <v>-731615568</v>
      </c>
      <c r="Y1852">
        <v>0.43</v>
      </c>
      <c r="AA1852">
        <v>23.09</v>
      </c>
      <c r="AB1852">
        <v>0</v>
      </c>
      <c r="AC1852">
        <v>0</v>
      </c>
      <c r="AD1852">
        <v>0</v>
      </c>
      <c r="AE1852">
        <v>23.09</v>
      </c>
      <c r="AF1852">
        <v>0</v>
      </c>
      <c r="AG1852">
        <v>0</v>
      </c>
      <c r="AH1852">
        <v>0</v>
      </c>
      <c r="AI1852">
        <v>1</v>
      </c>
      <c r="AJ1852">
        <v>1</v>
      </c>
      <c r="AK1852">
        <v>1</v>
      </c>
      <c r="AL1852">
        <v>1</v>
      </c>
      <c r="AN1852">
        <v>0</v>
      </c>
      <c r="AO1852">
        <v>1</v>
      </c>
      <c r="AP1852">
        <v>0</v>
      </c>
      <c r="AQ1852">
        <v>0</v>
      </c>
      <c r="AR1852">
        <v>0</v>
      </c>
      <c r="AS1852" t="s">
        <v>3</v>
      </c>
      <c r="AT1852">
        <v>0.43</v>
      </c>
      <c r="AU1852" t="s">
        <v>3</v>
      </c>
      <c r="AV1852">
        <v>0</v>
      </c>
      <c r="AW1852">
        <v>2</v>
      </c>
      <c r="AX1852">
        <v>33362230</v>
      </c>
      <c r="AY1852">
        <v>1</v>
      </c>
      <c r="AZ1852">
        <v>0</v>
      </c>
      <c r="BA1852">
        <v>2340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CX1852">
        <f>Y1852*Source!I1686</f>
        <v>0.43</v>
      </c>
      <c r="CY1852">
        <f>AA1852</f>
        <v>23.09</v>
      </c>
      <c r="CZ1852">
        <f>AE1852</f>
        <v>23.09</v>
      </c>
      <c r="DA1852">
        <f>AI1852</f>
        <v>1</v>
      </c>
      <c r="DB1852">
        <f>ROUND(ROUND(AT1852*CZ1852,2),2)</f>
        <v>9.93</v>
      </c>
      <c r="DC1852">
        <f>ROUND(ROUND(AT1852*AG1852,2),2)</f>
        <v>0</v>
      </c>
    </row>
    <row r="1853" spans="1:107">
      <c r="A1853">
        <f>ROW(Source!A1686)</f>
        <v>1686</v>
      </c>
      <c r="B1853">
        <v>33304975</v>
      </c>
      <c r="C1853">
        <v>33362213</v>
      </c>
      <c r="D1853">
        <v>31238438</v>
      </c>
      <c r="E1853">
        <v>1</v>
      </c>
      <c r="F1853">
        <v>1</v>
      </c>
      <c r="G1853">
        <v>1</v>
      </c>
      <c r="H1853">
        <v>3</v>
      </c>
      <c r="I1853" t="s">
        <v>892</v>
      </c>
      <c r="J1853" t="s">
        <v>893</v>
      </c>
      <c r="K1853" t="s">
        <v>894</v>
      </c>
      <c r="L1853">
        <v>1301</v>
      </c>
      <c r="N1853">
        <v>1003</v>
      </c>
      <c r="O1853" t="s">
        <v>275</v>
      </c>
      <c r="P1853" t="s">
        <v>275</v>
      </c>
      <c r="Q1853">
        <v>1</v>
      </c>
      <c r="W1853">
        <v>0</v>
      </c>
      <c r="X1853">
        <v>2069285701</v>
      </c>
      <c r="Y1853">
        <v>0.39</v>
      </c>
      <c r="AA1853">
        <v>15.33</v>
      </c>
      <c r="AB1853">
        <v>0</v>
      </c>
      <c r="AC1853">
        <v>0</v>
      </c>
      <c r="AD1853">
        <v>0</v>
      </c>
      <c r="AE1853">
        <v>15.33</v>
      </c>
      <c r="AF1853">
        <v>0</v>
      </c>
      <c r="AG1853">
        <v>0</v>
      </c>
      <c r="AH1853">
        <v>0</v>
      </c>
      <c r="AI1853">
        <v>1</v>
      </c>
      <c r="AJ1853">
        <v>1</v>
      </c>
      <c r="AK1853">
        <v>1</v>
      </c>
      <c r="AL1853">
        <v>1</v>
      </c>
      <c r="AN1853">
        <v>0</v>
      </c>
      <c r="AO1853">
        <v>1</v>
      </c>
      <c r="AP1853">
        <v>0</v>
      </c>
      <c r="AQ1853">
        <v>0</v>
      </c>
      <c r="AR1853">
        <v>0</v>
      </c>
      <c r="AS1853" t="s">
        <v>3</v>
      </c>
      <c r="AT1853">
        <v>0.39</v>
      </c>
      <c r="AU1853" t="s">
        <v>3</v>
      </c>
      <c r="AV1853">
        <v>0</v>
      </c>
      <c r="AW1853">
        <v>2</v>
      </c>
      <c r="AX1853">
        <v>33362234</v>
      </c>
      <c r="AY1853">
        <v>1</v>
      </c>
      <c r="AZ1853">
        <v>0</v>
      </c>
      <c r="BA1853">
        <v>2344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CX1853">
        <f>Y1853*Source!I1686</f>
        <v>0.39</v>
      </c>
      <c r="CY1853">
        <f>AA1853</f>
        <v>15.33</v>
      </c>
      <c r="CZ1853">
        <f>AE1853</f>
        <v>15.33</v>
      </c>
      <c r="DA1853">
        <f>AI1853</f>
        <v>1</v>
      </c>
      <c r="DB1853">
        <f>ROUND(ROUND(AT1853*CZ1853,2),2)</f>
        <v>5.98</v>
      </c>
      <c r="DC1853">
        <f>ROUND(ROUND(AT1853*AG1853,2),2)</f>
        <v>0</v>
      </c>
    </row>
    <row r="1854" spans="1:107">
      <c r="A1854">
        <f>ROW(Source!A1687)</f>
        <v>1687</v>
      </c>
      <c r="B1854">
        <v>33304960</v>
      </c>
      <c r="C1854">
        <v>33362213</v>
      </c>
      <c r="D1854">
        <v>31172061</v>
      </c>
      <c r="E1854">
        <v>1</v>
      </c>
      <c r="F1854">
        <v>1</v>
      </c>
      <c r="G1854">
        <v>1</v>
      </c>
      <c r="H1854">
        <v>1</v>
      </c>
      <c r="I1854" t="s">
        <v>850</v>
      </c>
      <c r="J1854" t="s">
        <v>3</v>
      </c>
      <c r="K1854" t="s">
        <v>851</v>
      </c>
      <c r="L1854">
        <v>1191</v>
      </c>
      <c r="N1854">
        <v>1013</v>
      </c>
      <c r="O1854" t="s">
        <v>831</v>
      </c>
      <c r="P1854" t="s">
        <v>831</v>
      </c>
      <c r="Q1854">
        <v>1</v>
      </c>
      <c r="W1854">
        <v>0</v>
      </c>
      <c r="X1854">
        <v>-784637506</v>
      </c>
      <c r="Y1854">
        <v>8.2109999999999985</v>
      </c>
      <c r="AA1854">
        <v>0</v>
      </c>
      <c r="AB1854">
        <v>0</v>
      </c>
      <c r="AC1854">
        <v>0</v>
      </c>
      <c r="AD1854">
        <v>8.74</v>
      </c>
      <c r="AE1854">
        <v>0</v>
      </c>
      <c r="AF1854">
        <v>0</v>
      </c>
      <c r="AG1854">
        <v>0</v>
      </c>
      <c r="AH1854">
        <v>8.74</v>
      </c>
      <c r="AI1854">
        <v>1</v>
      </c>
      <c r="AJ1854">
        <v>1</v>
      </c>
      <c r="AK1854">
        <v>1</v>
      </c>
      <c r="AL1854">
        <v>1</v>
      </c>
      <c r="AN1854">
        <v>0</v>
      </c>
      <c r="AO1854">
        <v>1</v>
      </c>
      <c r="AP1854">
        <v>1</v>
      </c>
      <c r="AQ1854">
        <v>0</v>
      </c>
      <c r="AR1854">
        <v>0</v>
      </c>
      <c r="AS1854" t="s">
        <v>3</v>
      </c>
      <c r="AT1854">
        <v>5.95</v>
      </c>
      <c r="AU1854" t="s">
        <v>22</v>
      </c>
      <c r="AV1854">
        <v>1</v>
      </c>
      <c r="AW1854">
        <v>2</v>
      </c>
      <c r="AX1854">
        <v>33362223</v>
      </c>
      <c r="AY1854">
        <v>1</v>
      </c>
      <c r="AZ1854">
        <v>0</v>
      </c>
      <c r="BA1854">
        <v>2345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CX1854">
        <f>Y1854*Source!I1687</f>
        <v>8.2109999999999985</v>
      </c>
      <c r="CY1854">
        <f>AD1854</f>
        <v>8.74</v>
      </c>
      <c r="CZ1854">
        <f>AH1854</f>
        <v>8.74</v>
      </c>
      <c r="DA1854">
        <f>AL1854</f>
        <v>1</v>
      </c>
      <c r="DB1854">
        <f>ROUND(((ROUND(AT1854*CZ1854,2)*1.2)*1.15),2)</f>
        <v>71.760000000000005</v>
      </c>
      <c r="DC1854">
        <f>ROUND(((ROUND(AT1854*AG1854,2)*1.2)*1.15),2)</f>
        <v>0</v>
      </c>
    </row>
    <row r="1855" spans="1:107">
      <c r="A1855">
        <f>ROW(Source!A1687)</f>
        <v>1687</v>
      </c>
      <c r="B1855">
        <v>33304960</v>
      </c>
      <c r="C1855">
        <v>33362213</v>
      </c>
      <c r="D1855">
        <v>31172011</v>
      </c>
      <c r="E1855">
        <v>1</v>
      </c>
      <c r="F1855">
        <v>1</v>
      </c>
      <c r="G1855">
        <v>1</v>
      </c>
      <c r="H1855">
        <v>1</v>
      </c>
      <c r="I1855" t="s">
        <v>832</v>
      </c>
      <c r="J1855" t="s">
        <v>3</v>
      </c>
      <c r="K1855" t="s">
        <v>833</v>
      </c>
      <c r="L1855">
        <v>1191</v>
      </c>
      <c r="N1855">
        <v>1013</v>
      </c>
      <c r="O1855" t="s">
        <v>831</v>
      </c>
      <c r="P1855" t="s">
        <v>831</v>
      </c>
      <c r="Q1855">
        <v>1</v>
      </c>
      <c r="W1855">
        <v>0</v>
      </c>
      <c r="X1855">
        <v>-1417349443</v>
      </c>
      <c r="Y1855">
        <v>0.04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1</v>
      </c>
      <c r="AJ1855">
        <v>1</v>
      </c>
      <c r="AK1855">
        <v>1</v>
      </c>
      <c r="AL1855">
        <v>1</v>
      </c>
      <c r="AN1855">
        <v>0</v>
      </c>
      <c r="AO1855">
        <v>1</v>
      </c>
      <c r="AP1855">
        <v>0</v>
      </c>
      <c r="AQ1855">
        <v>0</v>
      </c>
      <c r="AR1855">
        <v>0</v>
      </c>
      <c r="AS1855" t="s">
        <v>3</v>
      </c>
      <c r="AT1855">
        <v>0.04</v>
      </c>
      <c r="AU1855" t="s">
        <v>3</v>
      </c>
      <c r="AV1855">
        <v>2</v>
      </c>
      <c r="AW1855">
        <v>2</v>
      </c>
      <c r="AX1855">
        <v>33362224</v>
      </c>
      <c r="AY1855">
        <v>1</v>
      </c>
      <c r="AZ1855">
        <v>2048</v>
      </c>
      <c r="BA1855">
        <v>2346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CX1855">
        <f>Y1855*Source!I1687</f>
        <v>0.04</v>
      </c>
      <c r="CY1855">
        <f>AD1855</f>
        <v>0</v>
      </c>
      <c r="CZ1855">
        <f>AH1855</f>
        <v>0</v>
      </c>
      <c r="DA1855">
        <f>AL1855</f>
        <v>1</v>
      </c>
      <c r="DB1855">
        <f>ROUND(ROUND(AT1855*CZ1855,2),2)</f>
        <v>0</v>
      </c>
      <c r="DC1855">
        <f>ROUND(ROUND(AT1855*AG1855,2),2)</f>
        <v>0</v>
      </c>
    </row>
    <row r="1856" spans="1:107">
      <c r="A1856">
        <f>ROW(Source!A1687)</f>
        <v>1687</v>
      </c>
      <c r="B1856">
        <v>33304960</v>
      </c>
      <c r="C1856">
        <v>33362213</v>
      </c>
      <c r="D1856">
        <v>31258491</v>
      </c>
      <c r="E1856">
        <v>1</v>
      </c>
      <c r="F1856">
        <v>1</v>
      </c>
      <c r="G1856">
        <v>1</v>
      </c>
      <c r="H1856">
        <v>2</v>
      </c>
      <c r="I1856" t="s">
        <v>834</v>
      </c>
      <c r="J1856" t="s">
        <v>835</v>
      </c>
      <c r="K1856" t="s">
        <v>836</v>
      </c>
      <c r="L1856">
        <v>1368</v>
      </c>
      <c r="N1856">
        <v>1011</v>
      </c>
      <c r="O1856" t="s">
        <v>837</v>
      </c>
      <c r="P1856" t="s">
        <v>837</v>
      </c>
      <c r="Q1856">
        <v>1</v>
      </c>
      <c r="W1856">
        <v>0</v>
      </c>
      <c r="X1856">
        <v>-1718674368</v>
      </c>
      <c r="Y1856">
        <v>1.4999999999999999E-2</v>
      </c>
      <c r="AA1856">
        <v>0</v>
      </c>
      <c r="AB1856">
        <v>111.99</v>
      </c>
      <c r="AC1856">
        <v>13.5</v>
      </c>
      <c r="AD1856">
        <v>0</v>
      </c>
      <c r="AE1856">
        <v>0</v>
      </c>
      <c r="AF1856">
        <v>111.99</v>
      </c>
      <c r="AG1856">
        <v>13.5</v>
      </c>
      <c r="AH1856">
        <v>0</v>
      </c>
      <c r="AI1856">
        <v>1</v>
      </c>
      <c r="AJ1856">
        <v>1</v>
      </c>
      <c r="AK1856">
        <v>1</v>
      </c>
      <c r="AL1856">
        <v>1</v>
      </c>
      <c r="AN1856">
        <v>0</v>
      </c>
      <c r="AO1856">
        <v>1</v>
      </c>
      <c r="AP1856">
        <v>1</v>
      </c>
      <c r="AQ1856">
        <v>0</v>
      </c>
      <c r="AR1856">
        <v>0</v>
      </c>
      <c r="AS1856" t="s">
        <v>3</v>
      </c>
      <c r="AT1856">
        <v>0.01</v>
      </c>
      <c r="AU1856" t="s">
        <v>21</v>
      </c>
      <c r="AV1856">
        <v>0</v>
      </c>
      <c r="AW1856">
        <v>2</v>
      </c>
      <c r="AX1856">
        <v>33362225</v>
      </c>
      <c r="AY1856">
        <v>1</v>
      </c>
      <c r="AZ1856">
        <v>0</v>
      </c>
      <c r="BA1856">
        <v>2347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CX1856">
        <f>Y1856*Source!I1687</f>
        <v>1.4999999999999999E-2</v>
      </c>
      <c r="CY1856">
        <f>AB1856</f>
        <v>111.99</v>
      </c>
      <c r="CZ1856">
        <f>AF1856</f>
        <v>111.99</v>
      </c>
      <c r="DA1856">
        <f>AJ1856</f>
        <v>1</v>
      </c>
      <c r="DB1856">
        <f>ROUND(((ROUND(AT1856*CZ1856,2)*1.2)*1.25),2)</f>
        <v>1.68</v>
      </c>
      <c r="DC1856">
        <f>ROUND(((ROUND(AT1856*AG1856,2)*1.2)*1.25),2)</f>
        <v>0.21</v>
      </c>
    </row>
    <row r="1857" spans="1:107">
      <c r="A1857">
        <f>ROW(Source!A1687)</f>
        <v>1687</v>
      </c>
      <c r="B1857">
        <v>33304960</v>
      </c>
      <c r="C1857">
        <v>33362213</v>
      </c>
      <c r="D1857">
        <v>31258691</v>
      </c>
      <c r="E1857">
        <v>1</v>
      </c>
      <c r="F1857">
        <v>1</v>
      </c>
      <c r="G1857">
        <v>1</v>
      </c>
      <c r="H1857">
        <v>2</v>
      </c>
      <c r="I1857" t="s">
        <v>838</v>
      </c>
      <c r="J1857" t="s">
        <v>839</v>
      </c>
      <c r="K1857" t="s">
        <v>840</v>
      </c>
      <c r="L1857">
        <v>1368</v>
      </c>
      <c r="N1857">
        <v>1011</v>
      </c>
      <c r="O1857" t="s">
        <v>837</v>
      </c>
      <c r="P1857" t="s">
        <v>837</v>
      </c>
      <c r="Q1857">
        <v>1</v>
      </c>
      <c r="W1857">
        <v>0</v>
      </c>
      <c r="X1857">
        <v>1373224040</v>
      </c>
      <c r="Y1857">
        <v>2.04</v>
      </c>
      <c r="AA1857">
        <v>0</v>
      </c>
      <c r="AB1857">
        <v>3.12</v>
      </c>
      <c r="AC1857">
        <v>0</v>
      </c>
      <c r="AD1857">
        <v>0</v>
      </c>
      <c r="AE1857">
        <v>0</v>
      </c>
      <c r="AF1857">
        <v>3.12</v>
      </c>
      <c r="AG1857">
        <v>0</v>
      </c>
      <c r="AH1857">
        <v>0</v>
      </c>
      <c r="AI1857">
        <v>1</v>
      </c>
      <c r="AJ1857">
        <v>1</v>
      </c>
      <c r="AK1857">
        <v>1</v>
      </c>
      <c r="AL1857">
        <v>1</v>
      </c>
      <c r="AN1857">
        <v>0</v>
      </c>
      <c r="AO1857">
        <v>1</v>
      </c>
      <c r="AP1857">
        <v>1</v>
      </c>
      <c r="AQ1857">
        <v>0</v>
      </c>
      <c r="AR1857">
        <v>0</v>
      </c>
      <c r="AS1857" t="s">
        <v>3</v>
      </c>
      <c r="AT1857">
        <v>1.36</v>
      </c>
      <c r="AU1857" t="s">
        <v>21</v>
      </c>
      <c r="AV1857">
        <v>0</v>
      </c>
      <c r="AW1857">
        <v>2</v>
      </c>
      <c r="AX1857">
        <v>33362226</v>
      </c>
      <c r="AY1857">
        <v>1</v>
      </c>
      <c r="AZ1857">
        <v>0</v>
      </c>
      <c r="BA1857">
        <v>2348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CX1857">
        <f>Y1857*Source!I1687</f>
        <v>2.04</v>
      </c>
      <c r="CY1857">
        <f>AB1857</f>
        <v>3.12</v>
      </c>
      <c r="CZ1857">
        <f>AF1857</f>
        <v>3.12</v>
      </c>
      <c r="DA1857">
        <f>AJ1857</f>
        <v>1</v>
      </c>
      <c r="DB1857">
        <f>ROUND(((ROUND(AT1857*CZ1857,2)*1.2)*1.25),2)</f>
        <v>6.36</v>
      </c>
      <c r="DC1857">
        <f>ROUND(((ROUND(AT1857*AG1857,2)*1.2)*1.25),2)</f>
        <v>0</v>
      </c>
    </row>
    <row r="1858" spans="1:107">
      <c r="A1858">
        <f>ROW(Source!A1687)</f>
        <v>1687</v>
      </c>
      <c r="B1858">
        <v>33304960</v>
      </c>
      <c r="C1858">
        <v>33362213</v>
      </c>
      <c r="D1858">
        <v>31259879</v>
      </c>
      <c r="E1858">
        <v>1</v>
      </c>
      <c r="F1858">
        <v>1</v>
      </c>
      <c r="G1858">
        <v>1</v>
      </c>
      <c r="H1858">
        <v>2</v>
      </c>
      <c r="I1858" t="s">
        <v>841</v>
      </c>
      <c r="J1858" t="s">
        <v>842</v>
      </c>
      <c r="K1858" t="s">
        <v>843</v>
      </c>
      <c r="L1858">
        <v>1368</v>
      </c>
      <c r="N1858">
        <v>1011</v>
      </c>
      <c r="O1858" t="s">
        <v>837</v>
      </c>
      <c r="P1858" t="s">
        <v>837</v>
      </c>
      <c r="Q1858">
        <v>1</v>
      </c>
      <c r="W1858">
        <v>0</v>
      </c>
      <c r="X1858">
        <v>1372534845</v>
      </c>
      <c r="Y1858">
        <v>4.4999999999999998E-2</v>
      </c>
      <c r="AA1858">
        <v>0</v>
      </c>
      <c r="AB1858">
        <v>65.709999999999994</v>
      </c>
      <c r="AC1858">
        <v>11.6</v>
      </c>
      <c r="AD1858">
        <v>0</v>
      </c>
      <c r="AE1858">
        <v>0</v>
      </c>
      <c r="AF1858">
        <v>65.709999999999994</v>
      </c>
      <c r="AG1858">
        <v>11.6</v>
      </c>
      <c r="AH1858">
        <v>0</v>
      </c>
      <c r="AI1858">
        <v>1</v>
      </c>
      <c r="AJ1858">
        <v>1</v>
      </c>
      <c r="AK1858">
        <v>1</v>
      </c>
      <c r="AL1858">
        <v>1</v>
      </c>
      <c r="AN1858">
        <v>0</v>
      </c>
      <c r="AO1858">
        <v>1</v>
      </c>
      <c r="AP1858">
        <v>1</v>
      </c>
      <c r="AQ1858">
        <v>0</v>
      </c>
      <c r="AR1858">
        <v>0</v>
      </c>
      <c r="AS1858" t="s">
        <v>3</v>
      </c>
      <c r="AT1858">
        <v>0.03</v>
      </c>
      <c r="AU1858" t="s">
        <v>21</v>
      </c>
      <c r="AV1858">
        <v>0</v>
      </c>
      <c r="AW1858">
        <v>2</v>
      </c>
      <c r="AX1858">
        <v>33362227</v>
      </c>
      <c r="AY1858">
        <v>1</v>
      </c>
      <c r="AZ1858">
        <v>0</v>
      </c>
      <c r="BA1858">
        <v>2349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CX1858">
        <f>Y1858*Source!I1687</f>
        <v>4.4999999999999998E-2</v>
      </c>
      <c r="CY1858">
        <f>AB1858</f>
        <v>65.709999999999994</v>
      </c>
      <c r="CZ1858">
        <f>AF1858</f>
        <v>65.709999999999994</v>
      </c>
      <c r="DA1858">
        <f>AJ1858</f>
        <v>1</v>
      </c>
      <c r="DB1858">
        <f>ROUND(((ROUND(AT1858*CZ1858,2)*1.2)*1.25),2)</f>
        <v>2.96</v>
      </c>
      <c r="DC1858">
        <f>ROUND(((ROUND(AT1858*AG1858,2)*1.2)*1.25),2)</f>
        <v>0.53</v>
      </c>
    </row>
    <row r="1859" spans="1:107">
      <c r="A1859">
        <f>ROW(Source!A1687)</f>
        <v>1687</v>
      </c>
      <c r="B1859">
        <v>33304960</v>
      </c>
      <c r="C1859">
        <v>33362213</v>
      </c>
      <c r="D1859">
        <v>31175973</v>
      </c>
      <c r="E1859">
        <v>1</v>
      </c>
      <c r="F1859">
        <v>1</v>
      </c>
      <c r="G1859">
        <v>1</v>
      </c>
      <c r="H1859">
        <v>3</v>
      </c>
      <c r="I1859" t="s">
        <v>889</v>
      </c>
      <c r="J1859" t="s">
        <v>890</v>
      </c>
      <c r="K1859" t="s">
        <v>891</v>
      </c>
      <c r="L1859">
        <v>1348</v>
      </c>
      <c r="N1859">
        <v>1009</v>
      </c>
      <c r="O1859" t="s">
        <v>32</v>
      </c>
      <c r="P1859" t="s">
        <v>32</v>
      </c>
      <c r="Q1859">
        <v>1000</v>
      </c>
      <c r="W1859">
        <v>0</v>
      </c>
      <c r="X1859">
        <v>731670393</v>
      </c>
      <c r="Y1859">
        <v>2.9999999999999997E-4</v>
      </c>
      <c r="AA1859">
        <v>26499</v>
      </c>
      <c r="AB1859">
        <v>0</v>
      </c>
      <c r="AC1859">
        <v>0</v>
      </c>
      <c r="AD1859">
        <v>0</v>
      </c>
      <c r="AE1859">
        <v>26499</v>
      </c>
      <c r="AF1859">
        <v>0</v>
      </c>
      <c r="AG1859">
        <v>0</v>
      </c>
      <c r="AH1859">
        <v>0</v>
      </c>
      <c r="AI1859">
        <v>1</v>
      </c>
      <c r="AJ1859">
        <v>1</v>
      </c>
      <c r="AK1859">
        <v>1</v>
      </c>
      <c r="AL1859">
        <v>1</v>
      </c>
      <c r="AN1859">
        <v>0</v>
      </c>
      <c r="AO1859">
        <v>1</v>
      </c>
      <c r="AP1859">
        <v>0</v>
      </c>
      <c r="AQ1859">
        <v>0</v>
      </c>
      <c r="AR1859">
        <v>0</v>
      </c>
      <c r="AS1859" t="s">
        <v>3</v>
      </c>
      <c r="AT1859">
        <v>2.9999999999999997E-4</v>
      </c>
      <c r="AU1859" t="s">
        <v>3</v>
      </c>
      <c r="AV1859">
        <v>0</v>
      </c>
      <c r="AW1859">
        <v>2</v>
      </c>
      <c r="AX1859">
        <v>33362228</v>
      </c>
      <c r="AY1859">
        <v>1</v>
      </c>
      <c r="AZ1859">
        <v>0</v>
      </c>
      <c r="BA1859">
        <v>2350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CX1859">
        <f>Y1859*Source!I1687</f>
        <v>2.9999999999999997E-4</v>
      </c>
      <c r="CY1859">
        <f>AA1859</f>
        <v>26499</v>
      </c>
      <c r="CZ1859">
        <f>AE1859</f>
        <v>26499</v>
      </c>
      <c r="DA1859">
        <f>AI1859</f>
        <v>1</v>
      </c>
      <c r="DB1859">
        <f>ROUND(ROUND(AT1859*CZ1859,2),2)</f>
        <v>7.95</v>
      </c>
      <c r="DC1859">
        <f>ROUND(ROUND(AT1859*AG1859,2),2)</f>
        <v>0</v>
      </c>
    </row>
    <row r="1860" spans="1:107">
      <c r="A1860">
        <f>ROW(Source!A1687)</f>
        <v>1687</v>
      </c>
      <c r="B1860">
        <v>33304960</v>
      </c>
      <c r="C1860">
        <v>33362213</v>
      </c>
      <c r="D1860">
        <v>31180727</v>
      </c>
      <c r="E1860">
        <v>1</v>
      </c>
      <c r="F1860">
        <v>1</v>
      </c>
      <c r="G1860">
        <v>1</v>
      </c>
      <c r="H1860">
        <v>3</v>
      </c>
      <c r="I1860" t="s">
        <v>844</v>
      </c>
      <c r="J1860" t="s">
        <v>845</v>
      </c>
      <c r="K1860" t="s">
        <v>846</v>
      </c>
      <c r="L1860">
        <v>1348</v>
      </c>
      <c r="N1860">
        <v>1009</v>
      </c>
      <c r="O1860" t="s">
        <v>32</v>
      </c>
      <c r="P1860" t="s">
        <v>32</v>
      </c>
      <c r="Q1860">
        <v>1000</v>
      </c>
      <c r="W1860">
        <v>0</v>
      </c>
      <c r="X1860">
        <v>-437906794</v>
      </c>
      <c r="Y1860">
        <v>8.0000000000000004E-4</v>
      </c>
      <c r="AA1860">
        <v>9040.01</v>
      </c>
      <c r="AB1860">
        <v>0</v>
      </c>
      <c r="AC1860">
        <v>0</v>
      </c>
      <c r="AD1860">
        <v>0</v>
      </c>
      <c r="AE1860">
        <v>9040.01</v>
      </c>
      <c r="AF1860">
        <v>0</v>
      </c>
      <c r="AG1860">
        <v>0</v>
      </c>
      <c r="AH1860">
        <v>0</v>
      </c>
      <c r="AI1860">
        <v>1</v>
      </c>
      <c r="AJ1860">
        <v>1</v>
      </c>
      <c r="AK1860">
        <v>1</v>
      </c>
      <c r="AL1860">
        <v>1</v>
      </c>
      <c r="AN1860">
        <v>0</v>
      </c>
      <c r="AO1860">
        <v>1</v>
      </c>
      <c r="AP1860">
        <v>0</v>
      </c>
      <c r="AQ1860">
        <v>0</v>
      </c>
      <c r="AR1860">
        <v>0</v>
      </c>
      <c r="AS1860" t="s">
        <v>3</v>
      </c>
      <c r="AT1860">
        <v>8.0000000000000004E-4</v>
      </c>
      <c r="AU1860" t="s">
        <v>3</v>
      </c>
      <c r="AV1860">
        <v>0</v>
      </c>
      <c r="AW1860">
        <v>2</v>
      </c>
      <c r="AX1860">
        <v>33362229</v>
      </c>
      <c r="AY1860">
        <v>1</v>
      </c>
      <c r="AZ1860">
        <v>0</v>
      </c>
      <c r="BA1860">
        <v>2351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CX1860">
        <f>Y1860*Source!I1687</f>
        <v>8.0000000000000004E-4</v>
      </c>
      <c r="CY1860">
        <f>AA1860</f>
        <v>9040.01</v>
      </c>
      <c r="CZ1860">
        <f>AE1860</f>
        <v>9040.01</v>
      </c>
      <c r="DA1860">
        <f>AI1860</f>
        <v>1</v>
      </c>
      <c r="DB1860">
        <f>ROUND(ROUND(AT1860*CZ1860,2),2)</f>
        <v>7.23</v>
      </c>
      <c r="DC1860">
        <f>ROUND(ROUND(AT1860*AG1860,2),2)</f>
        <v>0</v>
      </c>
    </row>
    <row r="1861" spans="1:107">
      <c r="A1861">
        <f>ROW(Source!A1687)</f>
        <v>1687</v>
      </c>
      <c r="B1861">
        <v>33304960</v>
      </c>
      <c r="C1861">
        <v>33362213</v>
      </c>
      <c r="D1861">
        <v>31181610</v>
      </c>
      <c r="E1861">
        <v>1</v>
      </c>
      <c r="F1861">
        <v>1</v>
      </c>
      <c r="G1861">
        <v>1</v>
      </c>
      <c r="H1861">
        <v>3</v>
      </c>
      <c r="I1861" t="s">
        <v>847</v>
      </c>
      <c r="J1861" t="s">
        <v>848</v>
      </c>
      <c r="K1861" t="s">
        <v>849</v>
      </c>
      <c r="L1861">
        <v>1346</v>
      </c>
      <c r="N1861">
        <v>1009</v>
      </c>
      <c r="O1861" t="s">
        <v>78</v>
      </c>
      <c r="P1861" t="s">
        <v>78</v>
      </c>
      <c r="Q1861">
        <v>1</v>
      </c>
      <c r="W1861">
        <v>0</v>
      </c>
      <c r="X1861">
        <v>-731615568</v>
      </c>
      <c r="Y1861">
        <v>0.43</v>
      </c>
      <c r="AA1861">
        <v>23.09</v>
      </c>
      <c r="AB1861">
        <v>0</v>
      </c>
      <c r="AC1861">
        <v>0</v>
      </c>
      <c r="AD1861">
        <v>0</v>
      </c>
      <c r="AE1861">
        <v>23.09</v>
      </c>
      <c r="AF1861">
        <v>0</v>
      </c>
      <c r="AG1861">
        <v>0</v>
      </c>
      <c r="AH1861">
        <v>0</v>
      </c>
      <c r="AI1861">
        <v>1</v>
      </c>
      <c r="AJ1861">
        <v>1</v>
      </c>
      <c r="AK1861">
        <v>1</v>
      </c>
      <c r="AL1861">
        <v>1</v>
      </c>
      <c r="AN1861">
        <v>0</v>
      </c>
      <c r="AO1861">
        <v>1</v>
      </c>
      <c r="AP1861">
        <v>0</v>
      </c>
      <c r="AQ1861">
        <v>0</v>
      </c>
      <c r="AR1861">
        <v>0</v>
      </c>
      <c r="AS1861" t="s">
        <v>3</v>
      </c>
      <c r="AT1861">
        <v>0.43</v>
      </c>
      <c r="AU1861" t="s">
        <v>3</v>
      </c>
      <c r="AV1861">
        <v>0</v>
      </c>
      <c r="AW1861">
        <v>2</v>
      </c>
      <c r="AX1861">
        <v>33362230</v>
      </c>
      <c r="AY1861">
        <v>1</v>
      </c>
      <c r="AZ1861">
        <v>0</v>
      </c>
      <c r="BA1861">
        <v>2352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CX1861">
        <f>Y1861*Source!I1687</f>
        <v>0.43</v>
      </c>
      <c r="CY1861">
        <f>AA1861</f>
        <v>23.09</v>
      </c>
      <c r="CZ1861">
        <f>AE1861</f>
        <v>23.09</v>
      </c>
      <c r="DA1861">
        <f>AI1861</f>
        <v>1</v>
      </c>
      <c r="DB1861">
        <f>ROUND(ROUND(AT1861*CZ1861,2),2)</f>
        <v>9.93</v>
      </c>
      <c r="DC1861">
        <f>ROUND(ROUND(AT1861*AG1861,2),2)</f>
        <v>0</v>
      </c>
    </row>
    <row r="1862" spans="1:107">
      <c r="A1862">
        <f>ROW(Source!A1687)</f>
        <v>1687</v>
      </c>
      <c r="B1862">
        <v>33304960</v>
      </c>
      <c r="C1862">
        <v>33362213</v>
      </c>
      <c r="D1862">
        <v>31238438</v>
      </c>
      <c r="E1862">
        <v>1</v>
      </c>
      <c r="F1862">
        <v>1</v>
      </c>
      <c r="G1862">
        <v>1</v>
      </c>
      <c r="H1862">
        <v>3</v>
      </c>
      <c r="I1862" t="s">
        <v>892</v>
      </c>
      <c r="J1862" t="s">
        <v>893</v>
      </c>
      <c r="K1862" t="s">
        <v>894</v>
      </c>
      <c r="L1862">
        <v>1301</v>
      </c>
      <c r="N1862">
        <v>1003</v>
      </c>
      <c r="O1862" t="s">
        <v>275</v>
      </c>
      <c r="P1862" t="s">
        <v>275</v>
      </c>
      <c r="Q1862">
        <v>1</v>
      </c>
      <c r="W1862">
        <v>0</v>
      </c>
      <c r="X1862">
        <v>2069285701</v>
      </c>
      <c r="Y1862">
        <v>0.39</v>
      </c>
      <c r="AA1862">
        <v>15.33</v>
      </c>
      <c r="AB1862">
        <v>0</v>
      </c>
      <c r="AC1862">
        <v>0</v>
      </c>
      <c r="AD1862">
        <v>0</v>
      </c>
      <c r="AE1862">
        <v>15.33</v>
      </c>
      <c r="AF1862">
        <v>0</v>
      </c>
      <c r="AG1862">
        <v>0</v>
      </c>
      <c r="AH1862">
        <v>0</v>
      </c>
      <c r="AI1862">
        <v>1</v>
      </c>
      <c r="AJ1862">
        <v>1</v>
      </c>
      <c r="AK1862">
        <v>1</v>
      </c>
      <c r="AL1862">
        <v>1</v>
      </c>
      <c r="AN1862">
        <v>0</v>
      </c>
      <c r="AO1862">
        <v>1</v>
      </c>
      <c r="AP1862">
        <v>0</v>
      </c>
      <c r="AQ1862">
        <v>0</v>
      </c>
      <c r="AR1862">
        <v>0</v>
      </c>
      <c r="AS1862" t="s">
        <v>3</v>
      </c>
      <c r="AT1862">
        <v>0.39</v>
      </c>
      <c r="AU1862" t="s">
        <v>3</v>
      </c>
      <c r="AV1862">
        <v>0</v>
      </c>
      <c r="AW1862">
        <v>2</v>
      </c>
      <c r="AX1862">
        <v>33362234</v>
      </c>
      <c r="AY1862">
        <v>1</v>
      </c>
      <c r="AZ1862">
        <v>0</v>
      </c>
      <c r="BA1862">
        <v>2356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CX1862">
        <f>Y1862*Source!I1687</f>
        <v>0.39</v>
      </c>
      <c r="CY1862">
        <f>AA1862</f>
        <v>15.33</v>
      </c>
      <c r="CZ1862">
        <f>AE1862</f>
        <v>15.33</v>
      </c>
      <c r="DA1862">
        <f>AI1862</f>
        <v>1</v>
      </c>
      <c r="DB1862">
        <f>ROUND(ROUND(AT1862*CZ1862,2),2)</f>
        <v>5.98</v>
      </c>
      <c r="DC1862">
        <f>ROUND(ROUND(AT1862*AG1862,2),2)</f>
        <v>0</v>
      </c>
    </row>
    <row r="1863" spans="1:107">
      <c r="A1863">
        <f>ROW(Source!A1694)</f>
        <v>1694</v>
      </c>
      <c r="B1863">
        <v>33304975</v>
      </c>
      <c r="C1863">
        <v>33362238</v>
      </c>
      <c r="D1863">
        <v>31172059</v>
      </c>
      <c r="E1863">
        <v>1</v>
      </c>
      <c r="F1863">
        <v>1</v>
      </c>
      <c r="G1863">
        <v>1</v>
      </c>
      <c r="H1863">
        <v>1</v>
      </c>
      <c r="I1863" t="s">
        <v>895</v>
      </c>
      <c r="J1863" t="s">
        <v>3</v>
      </c>
      <c r="K1863" t="s">
        <v>896</v>
      </c>
      <c r="L1863">
        <v>1191</v>
      </c>
      <c r="N1863">
        <v>1013</v>
      </c>
      <c r="O1863" t="s">
        <v>831</v>
      </c>
      <c r="P1863" t="s">
        <v>831</v>
      </c>
      <c r="Q1863">
        <v>1</v>
      </c>
      <c r="W1863">
        <v>0</v>
      </c>
      <c r="X1863">
        <v>1010519658</v>
      </c>
      <c r="Y1863">
        <v>44.132399999999997</v>
      </c>
      <c r="AA1863">
        <v>0</v>
      </c>
      <c r="AB1863">
        <v>0</v>
      </c>
      <c r="AC1863">
        <v>0</v>
      </c>
      <c r="AD1863">
        <v>8.64</v>
      </c>
      <c r="AE1863">
        <v>0</v>
      </c>
      <c r="AF1863">
        <v>0</v>
      </c>
      <c r="AG1863">
        <v>0</v>
      </c>
      <c r="AH1863">
        <v>8.64</v>
      </c>
      <c r="AI1863">
        <v>1</v>
      </c>
      <c r="AJ1863">
        <v>1</v>
      </c>
      <c r="AK1863">
        <v>1</v>
      </c>
      <c r="AL1863">
        <v>1</v>
      </c>
      <c r="AN1863">
        <v>0</v>
      </c>
      <c r="AO1863">
        <v>1</v>
      </c>
      <c r="AP1863">
        <v>1</v>
      </c>
      <c r="AQ1863">
        <v>0</v>
      </c>
      <c r="AR1863">
        <v>0</v>
      </c>
      <c r="AS1863" t="s">
        <v>3</v>
      </c>
      <c r="AT1863">
        <v>31.98</v>
      </c>
      <c r="AU1863" t="s">
        <v>22</v>
      </c>
      <c r="AV1863">
        <v>1</v>
      </c>
      <c r="AW1863">
        <v>2</v>
      </c>
      <c r="AX1863">
        <v>33362248</v>
      </c>
      <c r="AY1863">
        <v>1</v>
      </c>
      <c r="AZ1863">
        <v>0</v>
      </c>
      <c r="BA1863">
        <v>2357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CX1863">
        <f>Y1863*Source!I1694</f>
        <v>15.005015999999999</v>
      </c>
      <c r="CY1863">
        <f>AD1863</f>
        <v>8.64</v>
      </c>
      <c r="CZ1863">
        <f>AH1863</f>
        <v>8.64</v>
      </c>
      <c r="DA1863">
        <f>AL1863</f>
        <v>1</v>
      </c>
      <c r="DB1863">
        <f>ROUND(((ROUND(AT1863*CZ1863,2)*1.2)*1.15),2)</f>
        <v>381.31</v>
      </c>
      <c r="DC1863">
        <f>ROUND(((ROUND(AT1863*AG1863,2)*1.2)*1.15),2)</f>
        <v>0</v>
      </c>
    </row>
    <row r="1864" spans="1:107">
      <c r="A1864">
        <f>ROW(Source!A1694)</f>
        <v>1694</v>
      </c>
      <c r="B1864">
        <v>33304975</v>
      </c>
      <c r="C1864">
        <v>33362238</v>
      </c>
      <c r="D1864">
        <v>31172011</v>
      </c>
      <c r="E1864">
        <v>1</v>
      </c>
      <c r="F1864">
        <v>1</v>
      </c>
      <c r="G1864">
        <v>1</v>
      </c>
      <c r="H1864">
        <v>1</v>
      </c>
      <c r="I1864" t="s">
        <v>832</v>
      </c>
      <c r="J1864" t="s">
        <v>3</v>
      </c>
      <c r="K1864" t="s">
        <v>833</v>
      </c>
      <c r="L1864">
        <v>1191</v>
      </c>
      <c r="N1864">
        <v>1013</v>
      </c>
      <c r="O1864" t="s">
        <v>831</v>
      </c>
      <c r="P1864" t="s">
        <v>831</v>
      </c>
      <c r="Q1864">
        <v>1</v>
      </c>
      <c r="W1864">
        <v>0</v>
      </c>
      <c r="X1864">
        <v>-1417349443</v>
      </c>
      <c r="Y1864">
        <v>0.47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1</v>
      </c>
      <c r="AJ1864">
        <v>1</v>
      </c>
      <c r="AK1864">
        <v>1</v>
      </c>
      <c r="AL1864">
        <v>1</v>
      </c>
      <c r="AN1864">
        <v>0</v>
      </c>
      <c r="AO1864">
        <v>1</v>
      </c>
      <c r="AP1864">
        <v>0</v>
      </c>
      <c r="AQ1864">
        <v>0</v>
      </c>
      <c r="AR1864">
        <v>0</v>
      </c>
      <c r="AS1864" t="s">
        <v>3</v>
      </c>
      <c r="AT1864">
        <v>0.47</v>
      </c>
      <c r="AU1864" t="s">
        <v>3</v>
      </c>
      <c r="AV1864">
        <v>2</v>
      </c>
      <c r="AW1864">
        <v>2</v>
      </c>
      <c r="AX1864">
        <v>33362249</v>
      </c>
      <c r="AY1864">
        <v>1</v>
      </c>
      <c r="AZ1864">
        <v>2048</v>
      </c>
      <c r="BA1864">
        <v>2358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CX1864">
        <f>Y1864*Source!I1694</f>
        <v>0.1598</v>
      </c>
      <c r="CY1864">
        <f>AD1864</f>
        <v>0</v>
      </c>
      <c r="CZ1864">
        <f>AH1864</f>
        <v>0</v>
      </c>
      <c r="DA1864">
        <f>AL1864</f>
        <v>1</v>
      </c>
      <c r="DB1864">
        <f>ROUND(ROUND(AT1864*CZ1864,2),2)</f>
        <v>0</v>
      </c>
      <c r="DC1864">
        <f>ROUND(ROUND(AT1864*AG1864,2),2)</f>
        <v>0</v>
      </c>
    </row>
    <row r="1865" spans="1:107">
      <c r="A1865">
        <f>ROW(Source!A1694)</f>
        <v>1694</v>
      </c>
      <c r="B1865">
        <v>33304975</v>
      </c>
      <c r="C1865">
        <v>33362238</v>
      </c>
      <c r="D1865">
        <v>31259116</v>
      </c>
      <c r="E1865">
        <v>1</v>
      </c>
      <c r="F1865">
        <v>1</v>
      </c>
      <c r="G1865">
        <v>1</v>
      </c>
      <c r="H1865">
        <v>2</v>
      </c>
      <c r="I1865" t="s">
        <v>897</v>
      </c>
      <c r="J1865" t="s">
        <v>898</v>
      </c>
      <c r="K1865" t="s">
        <v>899</v>
      </c>
      <c r="L1865">
        <v>1368</v>
      </c>
      <c r="N1865">
        <v>1011</v>
      </c>
      <c r="O1865" t="s">
        <v>837</v>
      </c>
      <c r="P1865" t="s">
        <v>837</v>
      </c>
      <c r="Q1865">
        <v>1</v>
      </c>
      <c r="W1865">
        <v>0</v>
      </c>
      <c r="X1865">
        <v>520357435</v>
      </c>
      <c r="Y1865">
        <v>0.34500000000000003</v>
      </c>
      <c r="AA1865">
        <v>0</v>
      </c>
      <c r="AB1865">
        <v>30</v>
      </c>
      <c r="AC1865">
        <v>0</v>
      </c>
      <c r="AD1865">
        <v>0</v>
      </c>
      <c r="AE1865">
        <v>0</v>
      </c>
      <c r="AF1865">
        <v>30</v>
      </c>
      <c r="AG1865">
        <v>0</v>
      </c>
      <c r="AH1865">
        <v>0</v>
      </c>
      <c r="AI1865">
        <v>1</v>
      </c>
      <c r="AJ1865">
        <v>1</v>
      </c>
      <c r="AK1865">
        <v>1</v>
      </c>
      <c r="AL1865">
        <v>1</v>
      </c>
      <c r="AN1865">
        <v>0</v>
      </c>
      <c r="AO1865">
        <v>1</v>
      </c>
      <c r="AP1865">
        <v>1</v>
      </c>
      <c r="AQ1865">
        <v>0</v>
      </c>
      <c r="AR1865">
        <v>0</v>
      </c>
      <c r="AS1865" t="s">
        <v>3</v>
      </c>
      <c r="AT1865">
        <v>0.23</v>
      </c>
      <c r="AU1865" t="s">
        <v>21</v>
      </c>
      <c r="AV1865">
        <v>0</v>
      </c>
      <c r="AW1865">
        <v>2</v>
      </c>
      <c r="AX1865">
        <v>33362250</v>
      </c>
      <c r="AY1865">
        <v>1</v>
      </c>
      <c r="AZ1865">
        <v>0</v>
      </c>
      <c r="BA1865">
        <v>2359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CX1865">
        <f>Y1865*Source!I1694</f>
        <v>0.11730000000000002</v>
      </c>
      <c r="CY1865">
        <f>AB1865</f>
        <v>30</v>
      </c>
      <c r="CZ1865">
        <f>AF1865</f>
        <v>30</v>
      </c>
      <c r="DA1865">
        <f>AJ1865</f>
        <v>1</v>
      </c>
      <c r="DB1865">
        <f>ROUND(((ROUND(AT1865*CZ1865,2)*1.2)*1.25),2)</f>
        <v>10.35</v>
      </c>
      <c r="DC1865">
        <f>ROUND(((ROUND(AT1865*AG1865,2)*1.2)*1.25),2)</f>
        <v>0</v>
      </c>
    </row>
    <row r="1866" spans="1:107">
      <c r="A1866">
        <f>ROW(Source!A1694)</f>
        <v>1694</v>
      </c>
      <c r="B1866">
        <v>33304975</v>
      </c>
      <c r="C1866">
        <v>33362238</v>
      </c>
      <c r="D1866">
        <v>31259879</v>
      </c>
      <c r="E1866">
        <v>1</v>
      </c>
      <c r="F1866">
        <v>1</v>
      </c>
      <c r="G1866">
        <v>1</v>
      </c>
      <c r="H1866">
        <v>2</v>
      </c>
      <c r="I1866" t="s">
        <v>841</v>
      </c>
      <c r="J1866" t="s">
        <v>842</v>
      </c>
      <c r="K1866" t="s">
        <v>843</v>
      </c>
      <c r="L1866">
        <v>1368</v>
      </c>
      <c r="N1866">
        <v>1011</v>
      </c>
      <c r="O1866" t="s">
        <v>837</v>
      </c>
      <c r="P1866" t="s">
        <v>837</v>
      </c>
      <c r="Q1866">
        <v>1</v>
      </c>
      <c r="W1866">
        <v>0</v>
      </c>
      <c r="X1866">
        <v>1372534845</v>
      </c>
      <c r="Y1866">
        <v>0.70499999999999996</v>
      </c>
      <c r="AA1866">
        <v>0</v>
      </c>
      <c r="AB1866">
        <v>65.709999999999994</v>
      </c>
      <c r="AC1866">
        <v>11.6</v>
      </c>
      <c r="AD1866">
        <v>0</v>
      </c>
      <c r="AE1866">
        <v>0</v>
      </c>
      <c r="AF1866">
        <v>65.709999999999994</v>
      </c>
      <c r="AG1866">
        <v>11.6</v>
      </c>
      <c r="AH1866">
        <v>0</v>
      </c>
      <c r="AI1866">
        <v>1</v>
      </c>
      <c r="AJ1866">
        <v>1</v>
      </c>
      <c r="AK1866">
        <v>1</v>
      </c>
      <c r="AL1866">
        <v>1</v>
      </c>
      <c r="AN1866">
        <v>0</v>
      </c>
      <c r="AO1866">
        <v>1</v>
      </c>
      <c r="AP1866">
        <v>1</v>
      </c>
      <c r="AQ1866">
        <v>0</v>
      </c>
      <c r="AR1866">
        <v>0</v>
      </c>
      <c r="AS1866" t="s">
        <v>3</v>
      </c>
      <c r="AT1866">
        <v>0.47</v>
      </c>
      <c r="AU1866" t="s">
        <v>21</v>
      </c>
      <c r="AV1866">
        <v>0</v>
      </c>
      <c r="AW1866">
        <v>2</v>
      </c>
      <c r="AX1866">
        <v>33362251</v>
      </c>
      <c r="AY1866">
        <v>1</v>
      </c>
      <c r="AZ1866">
        <v>0</v>
      </c>
      <c r="BA1866">
        <v>2360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CX1866">
        <f>Y1866*Source!I1694</f>
        <v>0.2397</v>
      </c>
      <c r="CY1866">
        <f>AB1866</f>
        <v>65.709999999999994</v>
      </c>
      <c r="CZ1866">
        <f>AF1866</f>
        <v>65.709999999999994</v>
      </c>
      <c r="DA1866">
        <f>AJ1866</f>
        <v>1</v>
      </c>
      <c r="DB1866">
        <f>ROUND(((ROUND(AT1866*CZ1866,2)*1.2)*1.25),2)</f>
        <v>46.32</v>
      </c>
      <c r="DC1866">
        <f>ROUND(((ROUND(AT1866*AG1866,2)*1.2)*1.25),2)</f>
        <v>8.18</v>
      </c>
    </row>
    <row r="1867" spans="1:107">
      <c r="A1867">
        <f>ROW(Source!A1694)</f>
        <v>1694</v>
      </c>
      <c r="B1867">
        <v>33304975</v>
      </c>
      <c r="C1867">
        <v>33362238</v>
      </c>
      <c r="D1867">
        <v>31260961</v>
      </c>
      <c r="E1867">
        <v>1</v>
      </c>
      <c r="F1867">
        <v>1</v>
      </c>
      <c r="G1867">
        <v>1</v>
      </c>
      <c r="H1867">
        <v>2</v>
      </c>
      <c r="I1867" t="s">
        <v>900</v>
      </c>
      <c r="J1867" t="s">
        <v>901</v>
      </c>
      <c r="K1867" t="s">
        <v>902</v>
      </c>
      <c r="L1867">
        <v>1368</v>
      </c>
      <c r="N1867">
        <v>1011</v>
      </c>
      <c r="O1867" t="s">
        <v>837</v>
      </c>
      <c r="P1867" t="s">
        <v>837</v>
      </c>
      <c r="Q1867">
        <v>1</v>
      </c>
      <c r="W1867">
        <v>0</v>
      </c>
      <c r="X1867">
        <v>1581354540</v>
      </c>
      <c r="Y1867">
        <v>1.8900000000000001</v>
      </c>
      <c r="AA1867">
        <v>0</v>
      </c>
      <c r="AB1867">
        <v>2.16</v>
      </c>
      <c r="AC1867">
        <v>0</v>
      </c>
      <c r="AD1867">
        <v>0</v>
      </c>
      <c r="AE1867">
        <v>0</v>
      </c>
      <c r="AF1867">
        <v>2.16</v>
      </c>
      <c r="AG1867">
        <v>0</v>
      </c>
      <c r="AH1867">
        <v>0</v>
      </c>
      <c r="AI1867">
        <v>1</v>
      </c>
      <c r="AJ1867">
        <v>1</v>
      </c>
      <c r="AK1867">
        <v>1</v>
      </c>
      <c r="AL1867">
        <v>1</v>
      </c>
      <c r="AN1867">
        <v>0</v>
      </c>
      <c r="AO1867">
        <v>1</v>
      </c>
      <c r="AP1867">
        <v>1</v>
      </c>
      <c r="AQ1867">
        <v>0</v>
      </c>
      <c r="AR1867">
        <v>0</v>
      </c>
      <c r="AS1867" t="s">
        <v>3</v>
      </c>
      <c r="AT1867">
        <v>1.26</v>
      </c>
      <c r="AU1867" t="s">
        <v>21</v>
      </c>
      <c r="AV1867">
        <v>0</v>
      </c>
      <c r="AW1867">
        <v>2</v>
      </c>
      <c r="AX1867">
        <v>33362252</v>
      </c>
      <c r="AY1867">
        <v>1</v>
      </c>
      <c r="AZ1867">
        <v>0</v>
      </c>
      <c r="BA1867">
        <v>2361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CX1867">
        <f>Y1867*Source!I1694</f>
        <v>0.64260000000000006</v>
      </c>
      <c r="CY1867">
        <f>AB1867</f>
        <v>2.16</v>
      </c>
      <c r="CZ1867">
        <f>AF1867</f>
        <v>2.16</v>
      </c>
      <c r="DA1867">
        <f>AJ1867</f>
        <v>1</v>
      </c>
      <c r="DB1867">
        <f>ROUND(((ROUND(AT1867*CZ1867,2)*1.2)*1.25),2)</f>
        <v>4.08</v>
      </c>
      <c r="DC1867">
        <f>ROUND(((ROUND(AT1867*AG1867,2)*1.2)*1.25),2)</f>
        <v>0</v>
      </c>
    </row>
    <row r="1868" spans="1:107">
      <c r="A1868">
        <f>ROW(Source!A1694)</f>
        <v>1694</v>
      </c>
      <c r="B1868">
        <v>33304975</v>
      </c>
      <c r="C1868">
        <v>33362238</v>
      </c>
      <c r="D1868">
        <v>31176145</v>
      </c>
      <c r="E1868">
        <v>1</v>
      </c>
      <c r="F1868">
        <v>1</v>
      </c>
      <c r="G1868">
        <v>1</v>
      </c>
      <c r="H1868">
        <v>3</v>
      </c>
      <c r="I1868" t="s">
        <v>903</v>
      </c>
      <c r="J1868" t="s">
        <v>904</v>
      </c>
      <c r="K1868" t="s">
        <v>905</v>
      </c>
      <c r="L1868">
        <v>1348</v>
      </c>
      <c r="N1868">
        <v>1009</v>
      </c>
      <c r="O1868" t="s">
        <v>32</v>
      </c>
      <c r="P1868" t="s">
        <v>32</v>
      </c>
      <c r="Q1868">
        <v>1000</v>
      </c>
      <c r="W1868">
        <v>0</v>
      </c>
      <c r="X1868">
        <v>1554699552</v>
      </c>
      <c r="Y1868">
        <v>1.26E-2</v>
      </c>
      <c r="AA1868">
        <v>1412.5</v>
      </c>
      <c r="AB1868">
        <v>0</v>
      </c>
      <c r="AC1868">
        <v>0</v>
      </c>
      <c r="AD1868">
        <v>0</v>
      </c>
      <c r="AE1868">
        <v>1412.5</v>
      </c>
      <c r="AF1868">
        <v>0</v>
      </c>
      <c r="AG1868">
        <v>0</v>
      </c>
      <c r="AH1868">
        <v>0</v>
      </c>
      <c r="AI1868">
        <v>1</v>
      </c>
      <c r="AJ1868">
        <v>1</v>
      </c>
      <c r="AK1868">
        <v>1</v>
      </c>
      <c r="AL1868">
        <v>1</v>
      </c>
      <c r="AN1868">
        <v>0</v>
      </c>
      <c r="AO1868">
        <v>1</v>
      </c>
      <c r="AP1868">
        <v>0</v>
      </c>
      <c r="AQ1868">
        <v>0</v>
      </c>
      <c r="AR1868">
        <v>0</v>
      </c>
      <c r="AS1868" t="s">
        <v>3</v>
      </c>
      <c r="AT1868">
        <v>1.26E-2</v>
      </c>
      <c r="AU1868" t="s">
        <v>3</v>
      </c>
      <c r="AV1868">
        <v>0</v>
      </c>
      <c r="AW1868">
        <v>2</v>
      </c>
      <c r="AX1868">
        <v>33362253</v>
      </c>
      <c r="AY1868">
        <v>1</v>
      </c>
      <c r="AZ1868">
        <v>0</v>
      </c>
      <c r="BA1868">
        <v>2362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CX1868">
        <f>Y1868*Source!I1694</f>
        <v>4.2840000000000005E-3</v>
      </c>
      <c r="CY1868">
        <f>AA1868</f>
        <v>1412.5</v>
      </c>
      <c r="CZ1868">
        <f>AE1868</f>
        <v>1412.5</v>
      </c>
      <c r="DA1868">
        <f>AI1868</f>
        <v>1</v>
      </c>
      <c r="DB1868">
        <f>ROUND(ROUND(AT1868*CZ1868,2),2)</f>
        <v>17.8</v>
      </c>
      <c r="DC1868">
        <f>ROUND(ROUND(AT1868*AG1868,2),2)</f>
        <v>0</v>
      </c>
    </row>
    <row r="1869" spans="1:107">
      <c r="A1869">
        <f>ROW(Source!A1694)</f>
        <v>1694</v>
      </c>
      <c r="B1869">
        <v>33304975</v>
      </c>
      <c r="C1869">
        <v>33362238</v>
      </c>
      <c r="D1869">
        <v>31176252</v>
      </c>
      <c r="E1869">
        <v>1</v>
      </c>
      <c r="F1869">
        <v>1</v>
      </c>
      <c r="G1869">
        <v>1</v>
      </c>
      <c r="H1869">
        <v>3</v>
      </c>
      <c r="I1869" t="s">
        <v>906</v>
      </c>
      <c r="J1869" t="s">
        <v>907</v>
      </c>
      <c r="K1869" t="s">
        <v>908</v>
      </c>
      <c r="L1869">
        <v>1348</v>
      </c>
      <c r="N1869">
        <v>1009</v>
      </c>
      <c r="O1869" t="s">
        <v>32</v>
      </c>
      <c r="P1869" t="s">
        <v>32</v>
      </c>
      <c r="Q1869">
        <v>1000</v>
      </c>
      <c r="W1869">
        <v>0</v>
      </c>
      <c r="X1869">
        <v>136000979</v>
      </c>
      <c r="Y1869">
        <v>0.03</v>
      </c>
      <c r="AA1869">
        <v>3960</v>
      </c>
      <c r="AB1869">
        <v>0</v>
      </c>
      <c r="AC1869">
        <v>0</v>
      </c>
      <c r="AD1869">
        <v>0</v>
      </c>
      <c r="AE1869">
        <v>3960</v>
      </c>
      <c r="AF1869">
        <v>0</v>
      </c>
      <c r="AG1869">
        <v>0</v>
      </c>
      <c r="AH1869">
        <v>0</v>
      </c>
      <c r="AI1869">
        <v>1</v>
      </c>
      <c r="AJ1869">
        <v>1</v>
      </c>
      <c r="AK1869">
        <v>1</v>
      </c>
      <c r="AL1869">
        <v>1</v>
      </c>
      <c r="AN1869">
        <v>0</v>
      </c>
      <c r="AO1869">
        <v>1</v>
      </c>
      <c r="AP1869">
        <v>0</v>
      </c>
      <c r="AQ1869">
        <v>0</v>
      </c>
      <c r="AR1869">
        <v>0</v>
      </c>
      <c r="AS1869" t="s">
        <v>3</v>
      </c>
      <c r="AT1869">
        <v>0.03</v>
      </c>
      <c r="AU1869" t="s">
        <v>3</v>
      </c>
      <c r="AV1869">
        <v>0</v>
      </c>
      <c r="AW1869">
        <v>2</v>
      </c>
      <c r="AX1869">
        <v>33362254</v>
      </c>
      <c r="AY1869">
        <v>1</v>
      </c>
      <c r="AZ1869">
        <v>0</v>
      </c>
      <c r="BA1869">
        <v>2363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CX1869">
        <f>Y1869*Source!I1694</f>
        <v>1.0200000000000001E-2</v>
      </c>
      <c r="CY1869">
        <f>AA1869</f>
        <v>3960</v>
      </c>
      <c r="CZ1869">
        <f>AE1869</f>
        <v>3960</v>
      </c>
      <c r="DA1869">
        <f>AI1869</f>
        <v>1</v>
      </c>
      <c r="DB1869">
        <f>ROUND(ROUND(AT1869*CZ1869,2),2)</f>
        <v>118.8</v>
      </c>
      <c r="DC1869">
        <f>ROUND(ROUND(AT1869*AG1869,2),2)</f>
        <v>0</v>
      </c>
    </row>
    <row r="1870" spans="1:107">
      <c r="A1870">
        <f>ROW(Source!A1694)</f>
        <v>1694</v>
      </c>
      <c r="B1870">
        <v>33304975</v>
      </c>
      <c r="C1870">
        <v>33362238</v>
      </c>
      <c r="D1870">
        <v>31201861</v>
      </c>
      <c r="E1870">
        <v>1</v>
      </c>
      <c r="F1870">
        <v>1</v>
      </c>
      <c r="G1870">
        <v>1</v>
      </c>
      <c r="H1870">
        <v>3</v>
      </c>
      <c r="I1870" t="s">
        <v>909</v>
      </c>
      <c r="J1870" t="s">
        <v>910</v>
      </c>
      <c r="K1870" t="s">
        <v>911</v>
      </c>
      <c r="L1870">
        <v>1348</v>
      </c>
      <c r="N1870">
        <v>1009</v>
      </c>
      <c r="O1870" t="s">
        <v>32</v>
      </c>
      <c r="P1870" t="s">
        <v>32</v>
      </c>
      <c r="Q1870">
        <v>1000</v>
      </c>
      <c r="W1870">
        <v>0</v>
      </c>
      <c r="X1870">
        <v>532254978</v>
      </c>
      <c r="Y1870">
        <v>4.7300000000000002E-2</v>
      </c>
      <c r="AA1870">
        <v>7590</v>
      </c>
      <c r="AB1870">
        <v>0</v>
      </c>
      <c r="AC1870">
        <v>0</v>
      </c>
      <c r="AD1870">
        <v>0</v>
      </c>
      <c r="AE1870">
        <v>7590</v>
      </c>
      <c r="AF1870">
        <v>0</v>
      </c>
      <c r="AG1870">
        <v>0</v>
      </c>
      <c r="AH1870">
        <v>0</v>
      </c>
      <c r="AI1870">
        <v>1</v>
      </c>
      <c r="AJ1870">
        <v>1</v>
      </c>
      <c r="AK1870">
        <v>1</v>
      </c>
      <c r="AL1870">
        <v>1</v>
      </c>
      <c r="AN1870">
        <v>0</v>
      </c>
      <c r="AO1870">
        <v>1</v>
      </c>
      <c r="AP1870">
        <v>0</v>
      </c>
      <c r="AQ1870">
        <v>0</v>
      </c>
      <c r="AR1870">
        <v>0</v>
      </c>
      <c r="AS1870" t="s">
        <v>3</v>
      </c>
      <c r="AT1870">
        <v>4.7300000000000002E-2</v>
      </c>
      <c r="AU1870" t="s">
        <v>3</v>
      </c>
      <c r="AV1870">
        <v>0</v>
      </c>
      <c r="AW1870">
        <v>2</v>
      </c>
      <c r="AX1870">
        <v>33362255</v>
      </c>
      <c r="AY1870">
        <v>1</v>
      </c>
      <c r="AZ1870">
        <v>0</v>
      </c>
      <c r="BA1870">
        <v>2364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CX1870">
        <f>Y1870*Source!I1694</f>
        <v>1.6082000000000003E-2</v>
      </c>
      <c r="CY1870">
        <f>AA1870</f>
        <v>7590</v>
      </c>
      <c r="CZ1870">
        <f>AE1870</f>
        <v>7590</v>
      </c>
      <c r="DA1870">
        <f>AI1870</f>
        <v>1</v>
      </c>
      <c r="DB1870">
        <f>ROUND(ROUND(AT1870*CZ1870,2),2)</f>
        <v>359.01</v>
      </c>
      <c r="DC1870">
        <f>ROUND(ROUND(AT1870*AG1870,2),2)</f>
        <v>0</v>
      </c>
    </row>
    <row r="1871" spans="1:107">
      <c r="A1871">
        <f>ROW(Source!A1694)</f>
        <v>1694</v>
      </c>
      <c r="B1871">
        <v>33304975</v>
      </c>
      <c r="C1871">
        <v>33362238</v>
      </c>
      <c r="D1871">
        <v>31214657</v>
      </c>
      <c r="E1871">
        <v>1</v>
      </c>
      <c r="F1871">
        <v>1</v>
      </c>
      <c r="G1871">
        <v>1</v>
      </c>
      <c r="H1871">
        <v>3</v>
      </c>
      <c r="I1871" t="s">
        <v>912</v>
      </c>
      <c r="J1871" t="s">
        <v>913</v>
      </c>
      <c r="K1871" t="s">
        <v>914</v>
      </c>
      <c r="L1871">
        <v>1348</v>
      </c>
      <c r="N1871">
        <v>1009</v>
      </c>
      <c r="O1871" t="s">
        <v>32</v>
      </c>
      <c r="P1871" t="s">
        <v>32</v>
      </c>
      <c r="Q1871">
        <v>1000</v>
      </c>
      <c r="W1871">
        <v>0</v>
      </c>
      <c r="X1871">
        <v>654489916</v>
      </c>
      <c r="Y1871">
        <v>1.2600000000000001E-3</v>
      </c>
      <c r="AA1871">
        <v>9550.01</v>
      </c>
      <c r="AB1871">
        <v>0</v>
      </c>
      <c r="AC1871">
        <v>0</v>
      </c>
      <c r="AD1871">
        <v>0</v>
      </c>
      <c r="AE1871">
        <v>9550.01</v>
      </c>
      <c r="AF1871">
        <v>0</v>
      </c>
      <c r="AG1871">
        <v>0</v>
      </c>
      <c r="AH1871">
        <v>0</v>
      </c>
      <c r="AI1871">
        <v>1</v>
      </c>
      <c r="AJ1871">
        <v>1</v>
      </c>
      <c r="AK1871">
        <v>1</v>
      </c>
      <c r="AL1871">
        <v>1</v>
      </c>
      <c r="AN1871">
        <v>0</v>
      </c>
      <c r="AO1871">
        <v>1</v>
      </c>
      <c r="AP1871">
        <v>0</v>
      </c>
      <c r="AQ1871">
        <v>0</v>
      </c>
      <c r="AR1871">
        <v>0</v>
      </c>
      <c r="AS1871" t="s">
        <v>3</v>
      </c>
      <c r="AT1871">
        <v>1.2600000000000001E-3</v>
      </c>
      <c r="AU1871" t="s">
        <v>3</v>
      </c>
      <c r="AV1871">
        <v>0</v>
      </c>
      <c r="AW1871">
        <v>2</v>
      </c>
      <c r="AX1871">
        <v>33362257</v>
      </c>
      <c r="AY1871">
        <v>1</v>
      </c>
      <c r="AZ1871">
        <v>0</v>
      </c>
      <c r="BA1871">
        <v>2366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CX1871">
        <f>Y1871*Source!I1694</f>
        <v>4.2840000000000006E-4</v>
      </c>
      <c r="CY1871">
        <f>AA1871</f>
        <v>9550.01</v>
      </c>
      <c r="CZ1871">
        <f>AE1871</f>
        <v>9550.01</v>
      </c>
      <c r="DA1871">
        <f>AI1871</f>
        <v>1</v>
      </c>
      <c r="DB1871">
        <f>ROUND(ROUND(AT1871*CZ1871,2),2)</f>
        <v>12.03</v>
      </c>
      <c r="DC1871">
        <f>ROUND(ROUND(AT1871*AG1871,2),2)</f>
        <v>0</v>
      </c>
    </row>
    <row r="1872" spans="1:107">
      <c r="A1872">
        <f>ROW(Source!A1695)</f>
        <v>1695</v>
      </c>
      <c r="B1872">
        <v>33304960</v>
      </c>
      <c r="C1872">
        <v>33362238</v>
      </c>
      <c r="D1872">
        <v>31172059</v>
      </c>
      <c r="E1872">
        <v>1</v>
      </c>
      <c r="F1872">
        <v>1</v>
      </c>
      <c r="G1872">
        <v>1</v>
      </c>
      <c r="H1872">
        <v>1</v>
      </c>
      <c r="I1872" t="s">
        <v>895</v>
      </c>
      <c r="J1872" t="s">
        <v>3</v>
      </c>
      <c r="K1872" t="s">
        <v>896</v>
      </c>
      <c r="L1872">
        <v>1191</v>
      </c>
      <c r="N1872">
        <v>1013</v>
      </c>
      <c r="O1872" t="s">
        <v>831</v>
      </c>
      <c r="P1872" t="s">
        <v>831</v>
      </c>
      <c r="Q1872">
        <v>1</v>
      </c>
      <c r="W1872">
        <v>0</v>
      </c>
      <c r="X1872">
        <v>1010519658</v>
      </c>
      <c r="Y1872">
        <v>44.132399999999997</v>
      </c>
      <c r="AA1872">
        <v>0</v>
      </c>
      <c r="AB1872">
        <v>0</v>
      </c>
      <c r="AC1872">
        <v>0</v>
      </c>
      <c r="AD1872">
        <v>8.64</v>
      </c>
      <c r="AE1872">
        <v>0</v>
      </c>
      <c r="AF1872">
        <v>0</v>
      </c>
      <c r="AG1872">
        <v>0</v>
      </c>
      <c r="AH1872">
        <v>8.64</v>
      </c>
      <c r="AI1872">
        <v>1</v>
      </c>
      <c r="AJ1872">
        <v>1</v>
      </c>
      <c r="AK1872">
        <v>1</v>
      </c>
      <c r="AL1872">
        <v>1</v>
      </c>
      <c r="AN1872">
        <v>0</v>
      </c>
      <c r="AO1872">
        <v>1</v>
      </c>
      <c r="AP1872">
        <v>1</v>
      </c>
      <c r="AQ1872">
        <v>0</v>
      </c>
      <c r="AR1872">
        <v>0</v>
      </c>
      <c r="AS1872" t="s">
        <v>3</v>
      </c>
      <c r="AT1872">
        <v>31.98</v>
      </c>
      <c r="AU1872" t="s">
        <v>22</v>
      </c>
      <c r="AV1872">
        <v>1</v>
      </c>
      <c r="AW1872">
        <v>2</v>
      </c>
      <c r="AX1872">
        <v>33362248</v>
      </c>
      <c r="AY1872">
        <v>1</v>
      </c>
      <c r="AZ1872">
        <v>0</v>
      </c>
      <c r="BA1872">
        <v>2367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CX1872">
        <f>Y1872*Source!I1695</f>
        <v>15.005015999999999</v>
      </c>
      <c r="CY1872">
        <f>AD1872</f>
        <v>8.64</v>
      </c>
      <c r="CZ1872">
        <f>AH1872</f>
        <v>8.64</v>
      </c>
      <c r="DA1872">
        <f>AL1872</f>
        <v>1</v>
      </c>
      <c r="DB1872">
        <f>ROUND(((ROUND(AT1872*CZ1872,2)*1.2)*1.15),2)</f>
        <v>381.31</v>
      </c>
      <c r="DC1872">
        <f>ROUND(((ROUND(AT1872*AG1872,2)*1.2)*1.15),2)</f>
        <v>0</v>
      </c>
    </row>
    <row r="1873" spans="1:107">
      <c r="A1873">
        <f>ROW(Source!A1695)</f>
        <v>1695</v>
      </c>
      <c r="B1873">
        <v>33304960</v>
      </c>
      <c r="C1873">
        <v>33362238</v>
      </c>
      <c r="D1873">
        <v>31172011</v>
      </c>
      <c r="E1873">
        <v>1</v>
      </c>
      <c r="F1873">
        <v>1</v>
      </c>
      <c r="G1873">
        <v>1</v>
      </c>
      <c r="H1873">
        <v>1</v>
      </c>
      <c r="I1873" t="s">
        <v>832</v>
      </c>
      <c r="J1873" t="s">
        <v>3</v>
      </c>
      <c r="K1873" t="s">
        <v>833</v>
      </c>
      <c r="L1873">
        <v>1191</v>
      </c>
      <c r="N1873">
        <v>1013</v>
      </c>
      <c r="O1873" t="s">
        <v>831</v>
      </c>
      <c r="P1873" t="s">
        <v>831</v>
      </c>
      <c r="Q1873">
        <v>1</v>
      </c>
      <c r="W1873">
        <v>0</v>
      </c>
      <c r="X1873">
        <v>-1417349443</v>
      </c>
      <c r="Y1873">
        <v>0.47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1</v>
      </c>
      <c r="AJ1873">
        <v>1</v>
      </c>
      <c r="AK1873">
        <v>1</v>
      </c>
      <c r="AL1873">
        <v>1</v>
      </c>
      <c r="AN1873">
        <v>0</v>
      </c>
      <c r="AO1873">
        <v>1</v>
      </c>
      <c r="AP1873">
        <v>0</v>
      </c>
      <c r="AQ1873">
        <v>0</v>
      </c>
      <c r="AR1873">
        <v>0</v>
      </c>
      <c r="AS1873" t="s">
        <v>3</v>
      </c>
      <c r="AT1873">
        <v>0.47</v>
      </c>
      <c r="AU1873" t="s">
        <v>3</v>
      </c>
      <c r="AV1873">
        <v>2</v>
      </c>
      <c r="AW1873">
        <v>2</v>
      </c>
      <c r="AX1873">
        <v>33362249</v>
      </c>
      <c r="AY1873">
        <v>1</v>
      </c>
      <c r="AZ1873">
        <v>2048</v>
      </c>
      <c r="BA1873">
        <v>2368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CX1873">
        <f>Y1873*Source!I1695</f>
        <v>0.1598</v>
      </c>
      <c r="CY1873">
        <f>AD1873</f>
        <v>0</v>
      </c>
      <c r="CZ1873">
        <f>AH1873</f>
        <v>0</v>
      </c>
      <c r="DA1873">
        <f>AL1873</f>
        <v>1</v>
      </c>
      <c r="DB1873">
        <f>ROUND(ROUND(AT1873*CZ1873,2),2)</f>
        <v>0</v>
      </c>
      <c r="DC1873">
        <f>ROUND(ROUND(AT1873*AG1873,2),2)</f>
        <v>0</v>
      </c>
    </row>
    <row r="1874" spans="1:107">
      <c r="A1874">
        <f>ROW(Source!A1695)</f>
        <v>1695</v>
      </c>
      <c r="B1874">
        <v>33304960</v>
      </c>
      <c r="C1874">
        <v>33362238</v>
      </c>
      <c r="D1874">
        <v>31259116</v>
      </c>
      <c r="E1874">
        <v>1</v>
      </c>
      <c r="F1874">
        <v>1</v>
      </c>
      <c r="G1874">
        <v>1</v>
      </c>
      <c r="H1874">
        <v>2</v>
      </c>
      <c r="I1874" t="s">
        <v>897</v>
      </c>
      <c r="J1874" t="s">
        <v>898</v>
      </c>
      <c r="K1874" t="s">
        <v>899</v>
      </c>
      <c r="L1874">
        <v>1368</v>
      </c>
      <c r="N1874">
        <v>1011</v>
      </c>
      <c r="O1874" t="s">
        <v>837</v>
      </c>
      <c r="P1874" t="s">
        <v>837</v>
      </c>
      <c r="Q1874">
        <v>1</v>
      </c>
      <c r="W1874">
        <v>0</v>
      </c>
      <c r="X1874">
        <v>520357435</v>
      </c>
      <c r="Y1874">
        <v>0.34500000000000003</v>
      </c>
      <c r="AA1874">
        <v>0</v>
      </c>
      <c r="AB1874">
        <v>30</v>
      </c>
      <c r="AC1874">
        <v>0</v>
      </c>
      <c r="AD1874">
        <v>0</v>
      </c>
      <c r="AE1874">
        <v>0</v>
      </c>
      <c r="AF1874">
        <v>30</v>
      </c>
      <c r="AG1874">
        <v>0</v>
      </c>
      <c r="AH1874">
        <v>0</v>
      </c>
      <c r="AI1874">
        <v>1</v>
      </c>
      <c r="AJ1874">
        <v>1</v>
      </c>
      <c r="AK1874">
        <v>1</v>
      </c>
      <c r="AL1874">
        <v>1</v>
      </c>
      <c r="AN1874">
        <v>0</v>
      </c>
      <c r="AO1874">
        <v>1</v>
      </c>
      <c r="AP1874">
        <v>1</v>
      </c>
      <c r="AQ1874">
        <v>0</v>
      </c>
      <c r="AR1874">
        <v>0</v>
      </c>
      <c r="AS1874" t="s">
        <v>3</v>
      </c>
      <c r="AT1874">
        <v>0.23</v>
      </c>
      <c r="AU1874" t="s">
        <v>21</v>
      </c>
      <c r="AV1874">
        <v>0</v>
      </c>
      <c r="AW1874">
        <v>2</v>
      </c>
      <c r="AX1874">
        <v>33362250</v>
      </c>
      <c r="AY1874">
        <v>1</v>
      </c>
      <c r="AZ1874">
        <v>0</v>
      </c>
      <c r="BA1874">
        <v>2369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CX1874">
        <f>Y1874*Source!I1695</f>
        <v>0.11730000000000002</v>
      </c>
      <c r="CY1874">
        <f>AB1874</f>
        <v>30</v>
      </c>
      <c r="CZ1874">
        <f>AF1874</f>
        <v>30</v>
      </c>
      <c r="DA1874">
        <f>AJ1874</f>
        <v>1</v>
      </c>
      <c r="DB1874">
        <f>ROUND(((ROUND(AT1874*CZ1874,2)*1.2)*1.25),2)</f>
        <v>10.35</v>
      </c>
      <c r="DC1874">
        <f>ROUND(((ROUND(AT1874*AG1874,2)*1.2)*1.25),2)</f>
        <v>0</v>
      </c>
    </row>
    <row r="1875" spans="1:107">
      <c r="A1875">
        <f>ROW(Source!A1695)</f>
        <v>1695</v>
      </c>
      <c r="B1875">
        <v>33304960</v>
      </c>
      <c r="C1875">
        <v>33362238</v>
      </c>
      <c r="D1875">
        <v>31259879</v>
      </c>
      <c r="E1875">
        <v>1</v>
      </c>
      <c r="F1875">
        <v>1</v>
      </c>
      <c r="G1875">
        <v>1</v>
      </c>
      <c r="H1875">
        <v>2</v>
      </c>
      <c r="I1875" t="s">
        <v>841</v>
      </c>
      <c r="J1875" t="s">
        <v>842</v>
      </c>
      <c r="K1875" t="s">
        <v>843</v>
      </c>
      <c r="L1875">
        <v>1368</v>
      </c>
      <c r="N1875">
        <v>1011</v>
      </c>
      <c r="O1875" t="s">
        <v>837</v>
      </c>
      <c r="P1875" t="s">
        <v>837</v>
      </c>
      <c r="Q1875">
        <v>1</v>
      </c>
      <c r="W1875">
        <v>0</v>
      </c>
      <c r="X1875">
        <v>1372534845</v>
      </c>
      <c r="Y1875">
        <v>0.70499999999999996</v>
      </c>
      <c r="AA1875">
        <v>0</v>
      </c>
      <c r="AB1875">
        <v>65.709999999999994</v>
      </c>
      <c r="AC1875">
        <v>11.6</v>
      </c>
      <c r="AD1875">
        <v>0</v>
      </c>
      <c r="AE1875">
        <v>0</v>
      </c>
      <c r="AF1875">
        <v>65.709999999999994</v>
      </c>
      <c r="AG1875">
        <v>11.6</v>
      </c>
      <c r="AH1875">
        <v>0</v>
      </c>
      <c r="AI1875">
        <v>1</v>
      </c>
      <c r="AJ1875">
        <v>1</v>
      </c>
      <c r="AK1875">
        <v>1</v>
      </c>
      <c r="AL1875">
        <v>1</v>
      </c>
      <c r="AN1875">
        <v>0</v>
      </c>
      <c r="AO1875">
        <v>1</v>
      </c>
      <c r="AP1875">
        <v>1</v>
      </c>
      <c r="AQ1875">
        <v>0</v>
      </c>
      <c r="AR1875">
        <v>0</v>
      </c>
      <c r="AS1875" t="s">
        <v>3</v>
      </c>
      <c r="AT1875">
        <v>0.47</v>
      </c>
      <c r="AU1875" t="s">
        <v>21</v>
      </c>
      <c r="AV1875">
        <v>0</v>
      </c>
      <c r="AW1875">
        <v>2</v>
      </c>
      <c r="AX1875">
        <v>33362251</v>
      </c>
      <c r="AY1875">
        <v>1</v>
      </c>
      <c r="AZ1875">
        <v>0</v>
      </c>
      <c r="BA1875">
        <v>2370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CX1875">
        <f>Y1875*Source!I1695</f>
        <v>0.2397</v>
      </c>
      <c r="CY1875">
        <f>AB1875</f>
        <v>65.709999999999994</v>
      </c>
      <c r="CZ1875">
        <f>AF1875</f>
        <v>65.709999999999994</v>
      </c>
      <c r="DA1875">
        <f>AJ1875</f>
        <v>1</v>
      </c>
      <c r="DB1875">
        <f>ROUND(((ROUND(AT1875*CZ1875,2)*1.2)*1.25),2)</f>
        <v>46.32</v>
      </c>
      <c r="DC1875">
        <f>ROUND(((ROUND(AT1875*AG1875,2)*1.2)*1.25),2)</f>
        <v>8.18</v>
      </c>
    </row>
    <row r="1876" spans="1:107">
      <c r="A1876">
        <f>ROW(Source!A1695)</f>
        <v>1695</v>
      </c>
      <c r="B1876">
        <v>33304960</v>
      </c>
      <c r="C1876">
        <v>33362238</v>
      </c>
      <c r="D1876">
        <v>31260961</v>
      </c>
      <c r="E1876">
        <v>1</v>
      </c>
      <c r="F1876">
        <v>1</v>
      </c>
      <c r="G1876">
        <v>1</v>
      </c>
      <c r="H1876">
        <v>2</v>
      </c>
      <c r="I1876" t="s">
        <v>900</v>
      </c>
      <c r="J1876" t="s">
        <v>901</v>
      </c>
      <c r="K1876" t="s">
        <v>902</v>
      </c>
      <c r="L1876">
        <v>1368</v>
      </c>
      <c r="N1876">
        <v>1011</v>
      </c>
      <c r="O1876" t="s">
        <v>837</v>
      </c>
      <c r="P1876" t="s">
        <v>837</v>
      </c>
      <c r="Q1876">
        <v>1</v>
      </c>
      <c r="W1876">
        <v>0</v>
      </c>
      <c r="X1876">
        <v>1581354540</v>
      </c>
      <c r="Y1876">
        <v>1.8900000000000001</v>
      </c>
      <c r="AA1876">
        <v>0</v>
      </c>
      <c r="AB1876">
        <v>2.16</v>
      </c>
      <c r="AC1876">
        <v>0</v>
      </c>
      <c r="AD1876">
        <v>0</v>
      </c>
      <c r="AE1876">
        <v>0</v>
      </c>
      <c r="AF1876">
        <v>2.16</v>
      </c>
      <c r="AG1876">
        <v>0</v>
      </c>
      <c r="AH1876">
        <v>0</v>
      </c>
      <c r="AI1876">
        <v>1</v>
      </c>
      <c r="AJ1876">
        <v>1</v>
      </c>
      <c r="AK1876">
        <v>1</v>
      </c>
      <c r="AL1876">
        <v>1</v>
      </c>
      <c r="AN1876">
        <v>0</v>
      </c>
      <c r="AO1876">
        <v>1</v>
      </c>
      <c r="AP1876">
        <v>1</v>
      </c>
      <c r="AQ1876">
        <v>0</v>
      </c>
      <c r="AR1876">
        <v>0</v>
      </c>
      <c r="AS1876" t="s">
        <v>3</v>
      </c>
      <c r="AT1876">
        <v>1.26</v>
      </c>
      <c r="AU1876" t="s">
        <v>21</v>
      </c>
      <c r="AV1876">
        <v>0</v>
      </c>
      <c r="AW1876">
        <v>2</v>
      </c>
      <c r="AX1876">
        <v>33362252</v>
      </c>
      <c r="AY1876">
        <v>1</v>
      </c>
      <c r="AZ1876">
        <v>0</v>
      </c>
      <c r="BA1876">
        <v>2371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CX1876">
        <f>Y1876*Source!I1695</f>
        <v>0.64260000000000006</v>
      </c>
      <c r="CY1876">
        <f>AB1876</f>
        <v>2.16</v>
      </c>
      <c r="CZ1876">
        <f>AF1876</f>
        <v>2.16</v>
      </c>
      <c r="DA1876">
        <f>AJ1876</f>
        <v>1</v>
      </c>
      <c r="DB1876">
        <f>ROUND(((ROUND(AT1876*CZ1876,2)*1.2)*1.25),2)</f>
        <v>4.08</v>
      </c>
      <c r="DC1876">
        <f>ROUND(((ROUND(AT1876*AG1876,2)*1.2)*1.25),2)</f>
        <v>0</v>
      </c>
    </row>
    <row r="1877" spans="1:107">
      <c r="A1877">
        <f>ROW(Source!A1695)</f>
        <v>1695</v>
      </c>
      <c r="B1877">
        <v>33304960</v>
      </c>
      <c r="C1877">
        <v>33362238</v>
      </c>
      <c r="D1877">
        <v>31176145</v>
      </c>
      <c r="E1877">
        <v>1</v>
      </c>
      <c r="F1877">
        <v>1</v>
      </c>
      <c r="G1877">
        <v>1</v>
      </c>
      <c r="H1877">
        <v>3</v>
      </c>
      <c r="I1877" t="s">
        <v>903</v>
      </c>
      <c r="J1877" t="s">
        <v>904</v>
      </c>
      <c r="K1877" t="s">
        <v>905</v>
      </c>
      <c r="L1877">
        <v>1348</v>
      </c>
      <c r="N1877">
        <v>1009</v>
      </c>
      <c r="O1877" t="s">
        <v>32</v>
      </c>
      <c r="P1877" t="s">
        <v>32</v>
      </c>
      <c r="Q1877">
        <v>1000</v>
      </c>
      <c r="W1877">
        <v>0</v>
      </c>
      <c r="X1877">
        <v>1554699552</v>
      </c>
      <c r="Y1877">
        <v>1.26E-2</v>
      </c>
      <c r="AA1877">
        <v>1412.5</v>
      </c>
      <c r="AB1877">
        <v>0</v>
      </c>
      <c r="AC1877">
        <v>0</v>
      </c>
      <c r="AD1877">
        <v>0</v>
      </c>
      <c r="AE1877">
        <v>1412.5</v>
      </c>
      <c r="AF1877">
        <v>0</v>
      </c>
      <c r="AG1877">
        <v>0</v>
      </c>
      <c r="AH1877">
        <v>0</v>
      </c>
      <c r="AI1877">
        <v>1</v>
      </c>
      <c r="AJ1877">
        <v>1</v>
      </c>
      <c r="AK1877">
        <v>1</v>
      </c>
      <c r="AL1877">
        <v>1</v>
      </c>
      <c r="AN1877">
        <v>0</v>
      </c>
      <c r="AO1877">
        <v>1</v>
      </c>
      <c r="AP1877">
        <v>0</v>
      </c>
      <c r="AQ1877">
        <v>0</v>
      </c>
      <c r="AR1877">
        <v>0</v>
      </c>
      <c r="AS1877" t="s">
        <v>3</v>
      </c>
      <c r="AT1877">
        <v>1.26E-2</v>
      </c>
      <c r="AU1877" t="s">
        <v>3</v>
      </c>
      <c r="AV1877">
        <v>0</v>
      </c>
      <c r="AW1877">
        <v>2</v>
      </c>
      <c r="AX1877">
        <v>33362253</v>
      </c>
      <c r="AY1877">
        <v>1</v>
      </c>
      <c r="AZ1877">
        <v>0</v>
      </c>
      <c r="BA1877">
        <v>2372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CX1877">
        <f>Y1877*Source!I1695</f>
        <v>4.2840000000000005E-3</v>
      </c>
      <c r="CY1877">
        <f>AA1877</f>
        <v>1412.5</v>
      </c>
      <c r="CZ1877">
        <f>AE1877</f>
        <v>1412.5</v>
      </c>
      <c r="DA1877">
        <f>AI1877</f>
        <v>1</v>
      </c>
      <c r="DB1877">
        <f>ROUND(ROUND(AT1877*CZ1877,2),2)</f>
        <v>17.8</v>
      </c>
      <c r="DC1877">
        <f>ROUND(ROUND(AT1877*AG1877,2),2)</f>
        <v>0</v>
      </c>
    </row>
    <row r="1878" spans="1:107">
      <c r="A1878">
        <f>ROW(Source!A1695)</f>
        <v>1695</v>
      </c>
      <c r="B1878">
        <v>33304960</v>
      </c>
      <c r="C1878">
        <v>33362238</v>
      </c>
      <c r="D1878">
        <v>31176252</v>
      </c>
      <c r="E1878">
        <v>1</v>
      </c>
      <c r="F1878">
        <v>1</v>
      </c>
      <c r="G1878">
        <v>1</v>
      </c>
      <c r="H1878">
        <v>3</v>
      </c>
      <c r="I1878" t="s">
        <v>906</v>
      </c>
      <c r="J1878" t="s">
        <v>907</v>
      </c>
      <c r="K1878" t="s">
        <v>908</v>
      </c>
      <c r="L1878">
        <v>1348</v>
      </c>
      <c r="N1878">
        <v>1009</v>
      </c>
      <c r="O1878" t="s">
        <v>32</v>
      </c>
      <c r="P1878" t="s">
        <v>32</v>
      </c>
      <c r="Q1878">
        <v>1000</v>
      </c>
      <c r="W1878">
        <v>0</v>
      </c>
      <c r="X1878">
        <v>136000979</v>
      </c>
      <c r="Y1878">
        <v>0.03</v>
      </c>
      <c r="AA1878">
        <v>3960</v>
      </c>
      <c r="AB1878">
        <v>0</v>
      </c>
      <c r="AC1878">
        <v>0</v>
      </c>
      <c r="AD1878">
        <v>0</v>
      </c>
      <c r="AE1878">
        <v>3960</v>
      </c>
      <c r="AF1878">
        <v>0</v>
      </c>
      <c r="AG1878">
        <v>0</v>
      </c>
      <c r="AH1878">
        <v>0</v>
      </c>
      <c r="AI1878">
        <v>1</v>
      </c>
      <c r="AJ1878">
        <v>1</v>
      </c>
      <c r="AK1878">
        <v>1</v>
      </c>
      <c r="AL1878">
        <v>1</v>
      </c>
      <c r="AN1878">
        <v>0</v>
      </c>
      <c r="AO1878">
        <v>1</v>
      </c>
      <c r="AP1878">
        <v>0</v>
      </c>
      <c r="AQ1878">
        <v>0</v>
      </c>
      <c r="AR1878">
        <v>0</v>
      </c>
      <c r="AS1878" t="s">
        <v>3</v>
      </c>
      <c r="AT1878">
        <v>0.03</v>
      </c>
      <c r="AU1878" t="s">
        <v>3</v>
      </c>
      <c r="AV1878">
        <v>0</v>
      </c>
      <c r="AW1878">
        <v>2</v>
      </c>
      <c r="AX1878">
        <v>33362254</v>
      </c>
      <c r="AY1878">
        <v>1</v>
      </c>
      <c r="AZ1878">
        <v>0</v>
      </c>
      <c r="BA1878">
        <v>2373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CX1878">
        <f>Y1878*Source!I1695</f>
        <v>1.0200000000000001E-2</v>
      </c>
      <c r="CY1878">
        <f>AA1878</f>
        <v>3960</v>
      </c>
      <c r="CZ1878">
        <f>AE1878</f>
        <v>3960</v>
      </c>
      <c r="DA1878">
        <f>AI1878</f>
        <v>1</v>
      </c>
      <c r="DB1878">
        <f>ROUND(ROUND(AT1878*CZ1878,2),2)</f>
        <v>118.8</v>
      </c>
      <c r="DC1878">
        <f>ROUND(ROUND(AT1878*AG1878,2),2)</f>
        <v>0</v>
      </c>
    </row>
    <row r="1879" spans="1:107">
      <c r="A1879">
        <f>ROW(Source!A1695)</f>
        <v>1695</v>
      </c>
      <c r="B1879">
        <v>33304960</v>
      </c>
      <c r="C1879">
        <v>33362238</v>
      </c>
      <c r="D1879">
        <v>31201861</v>
      </c>
      <c r="E1879">
        <v>1</v>
      </c>
      <c r="F1879">
        <v>1</v>
      </c>
      <c r="G1879">
        <v>1</v>
      </c>
      <c r="H1879">
        <v>3</v>
      </c>
      <c r="I1879" t="s">
        <v>909</v>
      </c>
      <c r="J1879" t="s">
        <v>910</v>
      </c>
      <c r="K1879" t="s">
        <v>911</v>
      </c>
      <c r="L1879">
        <v>1348</v>
      </c>
      <c r="N1879">
        <v>1009</v>
      </c>
      <c r="O1879" t="s">
        <v>32</v>
      </c>
      <c r="P1879" t="s">
        <v>32</v>
      </c>
      <c r="Q1879">
        <v>1000</v>
      </c>
      <c r="W1879">
        <v>0</v>
      </c>
      <c r="X1879">
        <v>532254978</v>
      </c>
      <c r="Y1879">
        <v>4.7300000000000002E-2</v>
      </c>
      <c r="AA1879">
        <v>7590</v>
      </c>
      <c r="AB1879">
        <v>0</v>
      </c>
      <c r="AC1879">
        <v>0</v>
      </c>
      <c r="AD1879">
        <v>0</v>
      </c>
      <c r="AE1879">
        <v>7590</v>
      </c>
      <c r="AF1879">
        <v>0</v>
      </c>
      <c r="AG1879">
        <v>0</v>
      </c>
      <c r="AH1879">
        <v>0</v>
      </c>
      <c r="AI1879">
        <v>1</v>
      </c>
      <c r="AJ1879">
        <v>1</v>
      </c>
      <c r="AK1879">
        <v>1</v>
      </c>
      <c r="AL1879">
        <v>1</v>
      </c>
      <c r="AN1879">
        <v>0</v>
      </c>
      <c r="AO1879">
        <v>1</v>
      </c>
      <c r="AP1879">
        <v>0</v>
      </c>
      <c r="AQ1879">
        <v>0</v>
      </c>
      <c r="AR1879">
        <v>0</v>
      </c>
      <c r="AS1879" t="s">
        <v>3</v>
      </c>
      <c r="AT1879">
        <v>4.7300000000000002E-2</v>
      </c>
      <c r="AU1879" t="s">
        <v>3</v>
      </c>
      <c r="AV1879">
        <v>0</v>
      </c>
      <c r="AW1879">
        <v>2</v>
      </c>
      <c r="AX1879">
        <v>33362255</v>
      </c>
      <c r="AY1879">
        <v>1</v>
      </c>
      <c r="AZ1879">
        <v>0</v>
      </c>
      <c r="BA1879">
        <v>2374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CX1879">
        <f>Y1879*Source!I1695</f>
        <v>1.6082000000000003E-2</v>
      </c>
      <c r="CY1879">
        <f>AA1879</f>
        <v>7590</v>
      </c>
      <c r="CZ1879">
        <f>AE1879</f>
        <v>7590</v>
      </c>
      <c r="DA1879">
        <f>AI1879</f>
        <v>1</v>
      </c>
      <c r="DB1879">
        <f>ROUND(ROUND(AT1879*CZ1879,2),2)</f>
        <v>359.01</v>
      </c>
      <c r="DC1879">
        <f>ROUND(ROUND(AT1879*AG1879,2),2)</f>
        <v>0</v>
      </c>
    </row>
    <row r="1880" spans="1:107">
      <c r="A1880">
        <f>ROW(Source!A1695)</f>
        <v>1695</v>
      </c>
      <c r="B1880">
        <v>33304960</v>
      </c>
      <c r="C1880">
        <v>33362238</v>
      </c>
      <c r="D1880">
        <v>31214657</v>
      </c>
      <c r="E1880">
        <v>1</v>
      </c>
      <c r="F1880">
        <v>1</v>
      </c>
      <c r="G1880">
        <v>1</v>
      </c>
      <c r="H1880">
        <v>3</v>
      </c>
      <c r="I1880" t="s">
        <v>912</v>
      </c>
      <c r="J1880" t="s">
        <v>913</v>
      </c>
      <c r="K1880" t="s">
        <v>914</v>
      </c>
      <c r="L1880">
        <v>1348</v>
      </c>
      <c r="N1880">
        <v>1009</v>
      </c>
      <c r="O1880" t="s">
        <v>32</v>
      </c>
      <c r="P1880" t="s">
        <v>32</v>
      </c>
      <c r="Q1880">
        <v>1000</v>
      </c>
      <c r="W1880">
        <v>0</v>
      </c>
      <c r="X1880">
        <v>654489916</v>
      </c>
      <c r="Y1880">
        <v>1.2600000000000001E-3</v>
      </c>
      <c r="AA1880">
        <v>9550.01</v>
      </c>
      <c r="AB1880">
        <v>0</v>
      </c>
      <c r="AC1880">
        <v>0</v>
      </c>
      <c r="AD1880">
        <v>0</v>
      </c>
      <c r="AE1880">
        <v>9550.01</v>
      </c>
      <c r="AF1880">
        <v>0</v>
      </c>
      <c r="AG1880">
        <v>0</v>
      </c>
      <c r="AH1880">
        <v>0</v>
      </c>
      <c r="AI1880">
        <v>1</v>
      </c>
      <c r="AJ1880">
        <v>1</v>
      </c>
      <c r="AK1880">
        <v>1</v>
      </c>
      <c r="AL1880">
        <v>1</v>
      </c>
      <c r="AN1880">
        <v>0</v>
      </c>
      <c r="AO1880">
        <v>1</v>
      </c>
      <c r="AP1880">
        <v>0</v>
      </c>
      <c r="AQ1880">
        <v>0</v>
      </c>
      <c r="AR1880">
        <v>0</v>
      </c>
      <c r="AS1880" t="s">
        <v>3</v>
      </c>
      <c r="AT1880">
        <v>1.2600000000000001E-3</v>
      </c>
      <c r="AU1880" t="s">
        <v>3</v>
      </c>
      <c r="AV1880">
        <v>0</v>
      </c>
      <c r="AW1880">
        <v>2</v>
      </c>
      <c r="AX1880">
        <v>33362257</v>
      </c>
      <c r="AY1880">
        <v>1</v>
      </c>
      <c r="AZ1880">
        <v>0</v>
      </c>
      <c r="BA1880">
        <v>2376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CX1880">
        <f>Y1880*Source!I1695</f>
        <v>4.2840000000000006E-4</v>
      </c>
      <c r="CY1880">
        <f>AA1880</f>
        <v>9550.01</v>
      </c>
      <c r="CZ1880">
        <f>AE1880</f>
        <v>9550.01</v>
      </c>
      <c r="DA1880">
        <f>AI1880</f>
        <v>1</v>
      </c>
      <c r="DB1880">
        <f>ROUND(ROUND(AT1880*CZ1880,2),2)</f>
        <v>12.03</v>
      </c>
      <c r="DC1880">
        <f>ROUND(ROUND(AT1880*AG1880,2),2)</f>
        <v>0</v>
      </c>
    </row>
    <row r="1881" spans="1:107">
      <c r="A1881">
        <f>ROW(Source!A1698)</f>
        <v>1698</v>
      </c>
      <c r="B1881">
        <v>33304975</v>
      </c>
      <c r="C1881">
        <v>33362259</v>
      </c>
      <c r="D1881">
        <v>31172061</v>
      </c>
      <c r="E1881">
        <v>1</v>
      </c>
      <c r="F1881">
        <v>1</v>
      </c>
      <c r="G1881">
        <v>1</v>
      </c>
      <c r="H1881">
        <v>1</v>
      </c>
      <c r="I1881" t="s">
        <v>850</v>
      </c>
      <c r="J1881" t="s">
        <v>3</v>
      </c>
      <c r="K1881" t="s">
        <v>851</v>
      </c>
      <c r="L1881">
        <v>1191</v>
      </c>
      <c r="N1881">
        <v>1013</v>
      </c>
      <c r="O1881" t="s">
        <v>831</v>
      </c>
      <c r="P1881" t="s">
        <v>831</v>
      </c>
      <c r="Q1881">
        <v>1</v>
      </c>
      <c r="W1881">
        <v>0</v>
      </c>
      <c r="X1881">
        <v>-784637506</v>
      </c>
      <c r="Y1881">
        <v>111.61439999999999</v>
      </c>
      <c r="AA1881">
        <v>0</v>
      </c>
      <c r="AB1881">
        <v>0</v>
      </c>
      <c r="AC1881">
        <v>0</v>
      </c>
      <c r="AD1881">
        <v>8.74</v>
      </c>
      <c r="AE1881">
        <v>0</v>
      </c>
      <c r="AF1881">
        <v>0</v>
      </c>
      <c r="AG1881">
        <v>0</v>
      </c>
      <c r="AH1881">
        <v>8.74</v>
      </c>
      <c r="AI1881">
        <v>1</v>
      </c>
      <c r="AJ1881">
        <v>1</v>
      </c>
      <c r="AK1881">
        <v>1</v>
      </c>
      <c r="AL1881">
        <v>1</v>
      </c>
      <c r="AN1881">
        <v>0</v>
      </c>
      <c r="AO1881">
        <v>1</v>
      </c>
      <c r="AP1881">
        <v>1</v>
      </c>
      <c r="AQ1881">
        <v>0</v>
      </c>
      <c r="AR1881">
        <v>0</v>
      </c>
      <c r="AS1881" t="s">
        <v>3</v>
      </c>
      <c r="AT1881">
        <v>80.88</v>
      </c>
      <c r="AU1881" t="s">
        <v>22</v>
      </c>
      <c r="AV1881">
        <v>1</v>
      </c>
      <c r="AW1881">
        <v>2</v>
      </c>
      <c r="AX1881">
        <v>33362271</v>
      </c>
      <c r="AY1881">
        <v>1</v>
      </c>
      <c r="AZ1881">
        <v>0</v>
      </c>
      <c r="BA1881">
        <v>2377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CX1881">
        <f>Y1881*Source!I1698</f>
        <v>21.429964799999997</v>
      </c>
      <c r="CY1881">
        <f>AD1881</f>
        <v>8.74</v>
      </c>
      <c r="CZ1881">
        <f>AH1881</f>
        <v>8.74</v>
      </c>
      <c r="DA1881">
        <f>AL1881</f>
        <v>1</v>
      </c>
      <c r="DB1881">
        <f>ROUND(((ROUND(AT1881*CZ1881,2)*1.2)*1.15),2)</f>
        <v>975.51</v>
      </c>
      <c r="DC1881">
        <f>ROUND(((ROUND(AT1881*AG1881,2)*1.2)*1.15),2)</f>
        <v>0</v>
      </c>
    </row>
    <row r="1882" spans="1:107">
      <c r="A1882">
        <f>ROW(Source!A1698)</f>
        <v>1698</v>
      </c>
      <c r="B1882">
        <v>33304975</v>
      </c>
      <c r="C1882">
        <v>33362259</v>
      </c>
      <c r="D1882">
        <v>31172011</v>
      </c>
      <c r="E1882">
        <v>1</v>
      </c>
      <c r="F1882">
        <v>1</v>
      </c>
      <c r="G1882">
        <v>1</v>
      </c>
      <c r="H1882">
        <v>1</v>
      </c>
      <c r="I1882" t="s">
        <v>832</v>
      </c>
      <c r="J1882" t="s">
        <v>3</v>
      </c>
      <c r="K1882" t="s">
        <v>833</v>
      </c>
      <c r="L1882">
        <v>1191</v>
      </c>
      <c r="N1882">
        <v>1013</v>
      </c>
      <c r="O1882" t="s">
        <v>831</v>
      </c>
      <c r="P1882" t="s">
        <v>831</v>
      </c>
      <c r="Q1882">
        <v>1</v>
      </c>
      <c r="W1882">
        <v>0</v>
      </c>
      <c r="X1882">
        <v>-1417349443</v>
      </c>
      <c r="Y1882">
        <v>0.76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1</v>
      </c>
      <c r="AJ1882">
        <v>1</v>
      </c>
      <c r="AK1882">
        <v>1</v>
      </c>
      <c r="AL1882">
        <v>1</v>
      </c>
      <c r="AN1882">
        <v>0</v>
      </c>
      <c r="AO1882">
        <v>1</v>
      </c>
      <c r="AP1882">
        <v>0</v>
      </c>
      <c r="AQ1882">
        <v>0</v>
      </c>
      <c r="AR1882">
        <v>0</v>
      </c>
      <c r="AS1882" t="s">
        <v>3</v>
      </c>
      <c r="AT1882">
        <v>0.76</v>
      </c>
      <c r="AU1882" t="s">
        <v>3</v>
      </c>
      <c r="AV1882">
        <v>2</v>
      </c>
      <c r="AW1882">
        <v>2</v>
      </c>
      <c r="AX1882">
        <v>33362272</v>
      </c>
      <c r="AY1882">
        <v>1</v>
      </c>
      <c r="AZ1882">
        <v>2048</v>
      </c>
      <c r="BA1882">
        <v>2378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CX1882">
        <f>Y1882*Source!I1698</f>
        <v>0.14591999999999999</v>
      </c>
      <c r="CY1882">
        <f>AD1882</f>
        <v>0</v>
      </c>
      <c r="CZ1882">
        <f>AH1882</f>
        <v>0</v>
      </c>
      <c r="DA1882">
        <f>AL1882</f>
        <v>1</v>
      </c>
      <c r="DB1882">
        <f>ROUND(ROUND(AT1882*CZ1882,2),2)</f>
        <v>0</v>
      </c>
      <c r="DC1882">
        <f>ROUND(ROUND(AT1882*AG1882,2),2)</f>
        <v>0</v>
      </c>
    </row>
    <row r="1883" spans="1:107">
      <c r="A1883">
        <f>ROW(Source!A1698)</f>
        <v>1698</v>
      </c>
      <c r="B1883">
        <v>33304975</v>
      </c>
      <c r="C1883">
        <v>33362259</v>
      </c>
      <c r="D1883">
        <v>31258491</v>
      </c>
      <c r="E1883">
        <v>1</v>
      </c>
      <c r="F1883">
        <v>1</v>
      </c>
      <c r="G1883">
        <v>1</v>
      </c>
      <c r="H1883">
        <v>2</v>
      </c>
      <c r="I1883" t="s">
        <v>834</v>
      </c>
      <c r="J1883" t="s">
        <v>835</v>
      </c>
      <c r="K1883" t="s">
        <v>836</v>
      </c>
      <c r="L1883">
        <v>1368</v>
      </c>
      <c r="N1883">
        <v>1011</v>
      </c>
      <c r="O1883" t="s">
        <v>837</v>
      </c>
      <c r="P1883" t="s">
        <v>837</v>
      </c>
      <c r="Q1883">
        <v>1</v>
      </c>
      <c r="W1883">
        <v>0</v>
      </c>
      <c r="X1883">
        <v>-1718674368</v>
      </c>
      <c r="Y1883">
        <v>0.46499999999999997</v>
      </c>
      <c r="AA1883">
        <v>0</v>
      </c>
      <c r="AB1883">
        <v>111.99</v>
      </c>
      <c r="AC1883">
        <v>13.5</v>
      </c>
      <c r="AD1883">
        <v>0</v>
      </c>
      <c r="AE1883">
        <v>0</v>
      </c>
      <c r="AF1883">
        <v>111.99</v>
      </c>
      <c r="AG1883">
        <v>13.5</v>
      </c>
      <c r="AH1883">
        <v>0</v>
      </c>
      <c r="AI1883">
        <v>1</v>
      </c>
      <c r="AJ1883">
        <v>1</v>
      </c>
      <c r="AK1883">
        <v>1</v>
      </c>
      <c r="AL1883">
        <v>1</v>
      </c>
      <c r="AN1883">
        <v>0</v>
      </c>
      <c r="AO1883">
        <v>1</v>
      </c>
      <c r="AP1883">
        <v>1</v>
      </c>
      <c r="AQ1883">
        <v>0</v>
      </c>
      <c r="AR1883">
        <v>0</v>
      </c>
      <c r="AS1883" t="s">
        <v>3</v>
      </c>
      <c r="AT1883">
        <v>0.31</v>
      </c>
      <c r="AU1883" t="s">
        <v>21</v>
      </c>
      <c r="AV1883">
        <v>0</v>
      </c>
      <c r="AW1883">
        <v>2</v>
      </c>
      <c r="AX1883">
        <v>33362273</v>
      </c>
      <c r="AY1883">
        <v>1</v>
      </c>
      <c r="AZ1883">
        <v>0</v>
      </c>
      <c r="BA1883">
        <v>2379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CX1883">
        <f>Y1883*Source!I1698</f>
        <v>8.9279999999999998E-2</v>
      </c>
      <c r="CY1883">
        <f>AB1883</f>
        <v>111.99</v>
      </c>
      <c r="CZ1883">
        <f>AF1883</f>
        <v>111.99</v>
      </c>
      <c r="DA1883">
        <f>AJ1883</f>
        <v>1</v>
      </c>
      <c r="DB1883">
        <f>ROUND(((ROUND(AT1883*CZ1883,2)*1.2)*1.25),2)</f>
        <v>52.08</v>
      </c>
      <c r="DC1883">
        <f>ROUND(((ROUND(AT1883*AG1883,2)*1.2)*1.25),2)</f>
        <v>6.29</v>
      </c>
    </row>
    <row r="1884" spans="1:107">
      <c r="A1884">
        <f>ROW(Source!A1698)</f>
        <v>1698</v>
      </c>
      <c r="B1884">
        <v>33304975</v>
      </c>
      <c r="C1884">
        <v>33362259</v>
      </c>
      <c r="D1884">
        <v>31258691</v>
      </c>
      <c r="E1884">
        <v>1</v>
      </c>
      <c r="F1884">
        <v>1</v>
      </c>
      <c r="G1884">
        <v>1</v>
      </c>
      <c r="H1884">
        <v>2</v>
      </c>
      <c r="I1884" t="s">
        <v>838</v>
      </c>
      <c r="J1884" t="s">
        <v>839</v>
      </c>
      <c r="K1884" t="s">
        <v>840</v>
      </c>
      <c r="L1884">
        <v>1368</v>
      </c>
      <c r="N1884">
        <v>1011</v>
      </c>
      <c r="O1884" t="s">
        <v>837</v>
      </c>
      <c r="P1884" t="s">
        <v>837</v>
      </c>
      <c r="Q1884">
        <v>1</v>
      </c>
      <c r="W1884">
        <v>0</v>
      </c>
      <c r="X1884">
        <v>1373224040</v>
      </c>
      <c r="Y1884">
        <v>15.075000000000001</v>
      </c>
      <c r="AA1884">
        <v>0</v>
      </c>
      <c r="AB1884">
        <v>3.12</v>
      </c>
      <c r="AC1884">
        <v>0</v>
      </c>
      <c r="AD1884">
        <v>0</v>
      </c>
      <c r="AE1884">
        <v>0</v>
      </c>
      <c r="AF1884">
        <v>3.12</v>
      </c>
      <c r="AG1884">
        <v>0</v>
      </c>
      <c r="AH1884">
        <v>0</v>
      </c>
      <c r="AI1884">
        <v>1</v>
      </c>
      <c r="AJ1884">
        <v>1</v>
      </c>
      <c r="AK1884">
        <v>1</v>
      </c>
      <c r="AL1884">
        <v>1</v>
      </c>
      <c r="AN1884">
        <v>0</v>
      </c>
      <c r="AO1884">
        <v>1</v>
      </c>
      <c r="AP1884">
        <v>1</v>
      </c>
      <c r="AQ1884">
        <v>0</v>
      </c>
      <c r="AR1884">
        <v>0</v>
      </c>
      <c r="AS1884" t="s">
        <v>3</v>
      </c>
      <c r="AT1884">
        <v>10.050000000000001</v>
      </c>
      <c r="AU1884" t="s">
        <v>21</v>
      </c>
      <c r="AV1884">
        <v>0</v>
      </c>
      <c r="AW1884">
        <v>2</v>
      </c>
      <c r="AX1884">
        <v>33362274</v>
      </c>
      <c r="AY1884">
        <v>1</v>
      </c>
      <c r="AZ1884">
        <v>0</v>
      </c>
      <c r="BA1884">
        <v>2380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CX1884">
        <f>Y1884*Source!I1698</f>
        <v>2.8944000000000001</v>
      </c>
      <c r="CY1884">
        <f>AB1884</f>
        <v>3.12</v>
      </c>
      <c r="CZ1884">
        <f>AF1884</f>
        <v>3.12</v>
      </c>
      <c r="DA1884">
        <f>AJ1884</f>
        <v>1</v>
      </c>
      <c r="DB1884">
        <f>ROUND(((ROUND(AT1884*CZ1884,2)*1.2)*1.25),2)</f>
        <v>47.04</v>
      </c>
      <c r="DC1884">
        <f>ROUND(((ROUND(AT1884*AG1884,2)*1.2)*1.25),2)</f>
        <v>0</v>
      </c>
    </row>
    <row r="1885" spans="1:107">
      <c r="A1885">
        <f>ROW(Source!A1698)</f>
        <v>1698</v>
      </c>
      <c r="B1885">
        <v>33304975</v>
      </c>
      <c r="C1885">
        <v>33362259</v>
      </c>
      <c r="D1885">
        <v>31258646</v>
      </c>
      <c r="E1885">
        <v>1</v>
      </c>
      <c r="F1885">
        <v>1</v>
      </c>
      <c r="G1885">
        <v>1</v>
      </c>
      <c r="H1885">
        <v>2</v>
      </c>
      <c r="I1885" t="s">
        <v>866</v>
      </c>
      <c r="J1885" t="s">
        <v>867</v>
      </c>
      <c r="K1885" t="s">
        <v>868</v>
      </c>
      <c r="L1885">
        <v>1368</v>
      </c>
      <c r="N1885">
        <v>1011</v>
      </c>
      <c r="O1885" t="s">
        <v>837</v>
      </c>
      <c r="P1885" t="s">
        <v>837</v>
      </c>
      <c r="Q1885">
        <v>1</v>
      </c>
      <c r="W1885">
        <v>0</v>
      </c>
      <c r="X1885">
        <v>-1985289705</v>
      </c>
      <c r="Y1885">
        <v>0.3</v>
      </c>
      <c r="AA1885">
        <v>0</v>
      </c>
      <c r="AB1885">
        <v>6.66</v>
      </c>
      <c r="AC1885">
        <v>0</v>
      </c>
      <c r="AD1885">
        <v>0</v>
      </c>
      <c r="AE1885">
        <v>0</v>
      </c>
      <c r="AF1885">
        <v>6.66</v>
      </c>
      <c r="AG1885">
        <v>0</v>
      </c>
      <c r="AH1885">
        <v>0</v>
      </c>
      <c r="AI1885">
        <v>1</v>
      </c>
      <c r="AJ1885">
        <v>1</v>
      </c>
      <c r="AK1885">
        <v>1</v>
      </c>
      <c r="AL1885">
        <v>1</v>
      </c>
      <c r="AN1885">
        <v>0</v>
      </c>
      <c r="AO1885">
        <v>1</v>
      </c>
      <c r="AP1885">
        <v>1</v>
      </c>
      <c r="AQ1885">
        <v>0</v>
      </c>
      <c r="AR1885">
        <v>0</v>
      </c>
      <c r="AS1885" t="s">
        <v>3</v>
      </c>
      <c r="AT1885">
        <v>0.2</v>
      </c>
      <c r="AU1885" t="s">
        <v>21</v>
      </c>
      <c r="AV1885">
        <v>0</v>
      </c>
      <c r="AW1885">
        <v>2</v>
      </c>
      <c r="AX1885">
        <v>33362275</v>
      </c>
      <c r="AY1885">
        <v>1</v>
      </c>
      <c r="AZ1885">
        <v>0</v>
      </c>
      <c r="BA1885">
        <v>2381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CX1885">
        <f>Y1885*Source!I1698</f>
        <v>5.7599999999999998E-2</v>
      </c>
      <c r="CY1885">
        <f>AB1885</f>
        <v>6.66</v>
      </c>
      <c r="CZ1885">
        <f>AF1885</f>
        <v>6.66</v>
      </c>
      <c r="DA1885">
        <f>AJ1885</f>
        <v>1</v>
      </c>
      <c r="DB1885">
        <f>ROUND(((ROUND(AT1885*CZ1885,2)*1.2)*1.25),2)</f>
        <v>2</v>
      </c>
      <c r="DC1885">
        <f>ROUND(((ROUND(AT1885*AG1885,2)*1.2)*1.25),2)</f>
        <v>0</v>
      </c>
    </row>
    <row r="1886" spans="1:107">
      <c r="A1886">
        <f>ROW(Source!A1698)</f>
        <v>1698</v>
      </c>
      <c r="B1886">
        <v>33304975</v>
      </c>
      <c r="C1886">
        <v>33362259</v>
      </c>
      <c r="D1886">
        <v>31259879</v>
      </c>
      <c r="E1886">
        <v>1</v>
      </c>
      <c r="F1886">
        <v>1</v>
      </c>
      <c r="G1886">
        <v>1</v>
      </c>
      <c r="H1886">
        <v>2</v>
      </c>
      <c r="I1886" t="s">
        <v>841</v>
      </c>
      <c r="J1886" t="s">
        <v>842</v>
      </c>
      <c r="K1886" t="s">
        <v>843</v>
      </c>
      <c r="L1886">
        <v>1368</v>
      </c>
      <c r="N1886">
        <v>1011</v>
      </c>
      <c r="O1886" t="s">
        <v>837</v>
      </c>
      <c r="P1886" t="s">
        <v>837</v>
      </c>
      <c r="Q1886">
        <v>1</v>
      </c>
      <c r="W1886">
        <v>0</v>
      </c>
      <c r="X1886">
        <v>1372534845</v>
      </c>
      <c r="Y1886">
        <v>0.67500000000000004</v>
      </c>
      <c r="AA1886">
        <v>0</v>
      </c>
      <c r="AB1886">
        <v>65.709999999999994</v>
      </c>
      <c r="AC1886">
        <v>11.6</v>
      </c>
      <c r="AD1886">
        <v>0</v>
      </c>
      <c r="AE1886">
        <v>0</v>
      </c>
      <c r="AF1886">
        <v>65.709999999999994</v>
      </c>
      <c r="AG1886">
        <v>11.6</v>
      </c>
      <c r="AH1886">
        <v>0</v>
      </c>
      <c r="AI1886">
        <v>1</v>
      </c>
      <c r="AJ1886">
        <v>1</v>
      </c>
      <c r="AK1886">
        <v>1</v>
      </c>
      <c r="AL1886">
        <v>1</v>
      </c>
      <c r="AN1886">
        <v>0</v>
      </c>
      <c r="AO1886">
        <v>1</v>
      </c>
      <c r="AP1886">
        <v>1</v>
      </c>
      <c r="AQ1886">
        <v>0</v>
      </c>
      <c r="AR1886">
        <v>0</v>
      </c>
      <c r="AS1886" t="s">
        <v>3</v>
      </c>
      <c r="AT1886">
        <v>0.45</v>
      </c>
      <c r="AU1886" t="s">
        <v>21</v>
      </c>
      <c r="AV1886">
        <v>0</v>
      </c>
      <c r="AW1886">
        <v>2</v>
      </c>
      <c r="AX1886">
        <v>33362276</v>
      </c>
      <c r="AY1886">
        <v>1</v>
      </c>
      <c r="AZ1886">
        <v>0</v>
      </c>
      <c r="BA1886">
        <v>2382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CX1886">
        <f>Y1886*Source!I1698</f>
        <v>0.12960000000000002</v>
      </c>
      <c r="CY1886">
        <f>AB1886</f>
        <v>65.709999999999994</v>
      </c>
      <c r="CZ1886">
        <f>AF1886</f>
        <v>65.709999999999994</v>
      </c>
      <c r="DA1886">
        <f>AJ1886</f>
        <v>1</v>
      </c>
      <c r="DB1886">
        <f>ROUND(((ROUND(AT1886*CZ1886,2)*1.2)*1.25),2)</f>
        <v>44.36</v>
      </c>
      <c r="DC1886">
        <f>ROUND(((ROUND(AT1886*AG1886,2)*1.2)*1.25),2)</f>
        <v>7.83</v>
      </c>
    </row>
    <row r="1887" spans="1:107">
      <c r="A1887">
        <f>ROW(Source!A1698)</f>
        <v>1698</v>
      </c>
      <c r="B1887">
        <v>33304975</v>
      </c>
      <c r="C1887">
        <v>33362259</v>
      </c>
      <c r="D1887">
        <v>31260100</v>
      </c>
      <c r="E1887">
        <v>1</v>
      </c>
      <c r="F1887">
        <v>1</v>
      </c>
      <c r="G1887">
        <v>1</v>
      </c>
      <c r="H1887">
        <v>2</v>
      </c>
      <c r="I1887" t="s">
        <v>858</v>
      </c>
      <c r="J1887" t="s">
        <v>859</v>
      </c>
      <c r="K1887" t="s">
        <v>860</v>
      </c>
      <c r="L1887">
        <v>1368</v>
      </c>
      <c r="N1887">
        <v>1011</v>
      </c>
      <c r="O1887" t="s">
        <v>837</v>
      </c>
      <c r="P1887" t="s">
        <v>837</v>
      </c>
      <c r="Q1887">
        <v>1</v>
      </c>
      <c r="W1887">
        <v>0</v>
      </c>
      <c r="X1887">
        <v>-353815937</v>
      </c>
      <c r="Y1887">
        <v>1.9650000000000001</v>
      </c>
      <c r="AA1887">
        <v>0</v>
      </c>
      <c r="AB1887">
        <v>8.1</v>
      </c>
      <c r="AC1887">
        <v>0</v>
      </c>
      <c r="AD1887">
        <v>0</v>
      </c>
      <c r="AE1887">
        <v>0</v>
      </c>
      <c r="AF1887">
        <v>8.1</v>
      </c>
      <c r="AG1887">
        <v>0</v>
      </c>
      <c r="AH1887">
        <v>0</v>
      </c>
      <c r="AI1887">
        <v>1</v>
      </c>
      <c r="AJ1887">
        <v>1</v>
      </c>
      <c r="AK1887">
        <v>1</v>
      </c>
      <c r="AL1887">
        <v>1</v>
      </c>
      <c r="AN1887">
        <v>0</v>
      </c>
      <c r="AO1887">
        <v>1</v>
      </c>
      <c r="AP1887">
        <v>1</v>
      </c>
      <c r="AQ1887">
        <v>0</v>
      </c>
      <c r="AR1887">
        <v>0</v>
      </c>
      <c r="AS1887" t="s">
        <v>3</v>
      </c>
      <c r="AT1887">
        <v>1.31</v>
      </c>
      <c r="AU1887" t="s">
        <v>21</v>
      </c>
      <c r="AV1887">
        <v>0</v>
      </c>
      <c r="AW1887">
        <v>2</v>
      </c>
      <c r="AX1887">
        <v>33362277</v>
      </c>
      <c r="AY1887">
        <v>1</v>
      </c>
      <c r="AZ1887">
        <v>0</v>
      </c>
      <c r="BA1887">
        <v>2383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CX1887">
        <f>Y1887*Source!I1698</f>
        <v>0.37728</v>
      </c>
      <c r="CY1887">
        <f>AB1887</f>
        <v>8.1</v>
      </c>
      <c r="CZ1887">
        <f>AF1887</f>
        <v>8.1</v>
      </c>
      <c r="DA1887">
        <f>AJ1887</f>
        <v>1</v>
      </c>
      <c r="DB1887">
        <f>ROUND(((ROUND(AT1887*CZ1887,2)*1.2)*1.25),2)</f>
        <v>15.92</v>
      </c>
      <c r="DC1887">
        <f>ROUND(((ROUND(AT1887*AG1887,2)*1.2)*1.25),2)</f>
        <v>0</v>
      </c>
    </row>
    <row r="1888" spans="1:107">
      <c r="A1888">
        <f>ROW(Source!A1698)</f>
        <v>1698</v>
      </c>
      <c r="B1888">
        <v>33304975</v>
      </c>
      <c r="C1888">
        <v>33362259</v>
      </c>
      <c r="D1888">
        <v>31178369</v>
      </c>
      <c r="E1888">
        <v>1</v>
      </c>
      <c r="F1888">
        <v>1</v>
      </c>
      <c r="G1888">
        <v>1</v>
      </c>
      <c r="H1888">
        <v>3</v>
      </c>
      <c r="I1888" t="s">
        <v>915</v>
      </c>
      <c r="J1888" t="s">
        <v>916</v>
      </c>
      <c r="K1888" t="s">
        <v>917</v>
      </c>
      <c r="L1888">
        <v>1346</v>
      </c>
      <c r="N1888">
        <v>1009</v>
      </c>
      <c r="O1888" t="s">
        <v>78</v>
      </c>
      <c r="P1888" t="s">
        <v>78</v>
      </c>
      <c r="Q1888">
        <v>1</v>
      </c>
      <c r="W1888">
        <v>0</v>
      </c>
      <c r="X1888">
        <v>1730218770</v>
      </c>
      <c r="Y1888">
        <v>7.95</v>
      </c>
      <c r="AA1888">
        <v>39.020000000000003</v>
      </c>
      <c r="AB1888">
        <v>0</v>
      </c>
      <c r="AC1888">
        <v>0</v>
      </c>
      <c r="AD1888">
        <v>0</v>
      </c>
      <c r="AE1888">
        <v>39.020000000000003</v>
      </c>
      <c r="AF1888">
        <v>0</v>
      </c>
      <c r="AG1888">
        <v>0</v>
      </c>
      <c r="AH1888">
        <v>0</v>
      </c>
      <c r="AI1888">
        <v>1</v>
      </c>
      <c r="AJ1888">
        <v>1</v>
      </c>
      <c r="AK1888">
        <v>1</v>
      </c>
      <c r="AL1888">
        <v>1</v>
      </c>
      <c r="AN1888">
        <v>0</v>
      </c>
      <c r="AO1888">
        <v>1</v>
      </c>
      <c r="AP1888">
        <v>0</v>
      </c>
      <c r="AQ1888">
        <v>0</v>
      </c>
      <c r="AR1888">
        <v>0</v>
      </c>
      <c r="AS1888" t="s">
        <v>3</v>
      </c>
      <c r="AT1888">
        <v>7.95</v>
      </c>
      <c r="AU1888" t="s">
        <v>3</v>
      </c>
      <c r="AV1888">
        <v>0</v>
      </c>
      <c r="AW1888">
        <v>2</v>
      </c>
      <c r="AX1888">
        <v>33362278</v>
      </c>
      <c r="AY1888">
        <v>1</v>
      </c>
      <c r="AZ1888">
        <v>0</v>
      </c>
      <c r="BA1888">
        <v>2384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CX1888">
        <f>Y1888*Source!I1698</f>
        <v>1.5264</v>
      </c>
      <c r="CY1888">
        <f>AA1888</f>
        <v>39.020000000000003</v>
      </c>
      <c r="CZ1888">
        <f>AE1888</f>
        <v>39.020000000000003</v>
      </c>
      <c r="DA1888">
        <f>AI1888</f>
        <v>1</v>
      </c>
      <c r="DB1888">
        <f>ROUND(ROUND(AT1888*CZ1888,2),2)</f>
        <v>310.20999999999998</v>
      </c>
      <c r="DC1888">
        <f>ROUND(ROUND(AT1888*AG1888,2),2)</f>
        <v>0</v>
      </c>
    </row>
    <row r="1889" spans="1:107">
      <c r="A1889">
        <f>ROW(Source!A1698)</f>
        <v>1698</v>
      </c>
      <c r="B1889">
        <v>33304975</v>
      </c>
      <c r="C1889">
        <v>33362259</v>
      </c>
      <c r="D1889">
        <v>31179550</v>
      </c>
      <c r="E1889">
        <v>1</v>
      </c>
      <c r="F1889">
        <v>1</v>
      </c>
      <c r="G1889">
        <v>1</v>
      </c>
      <c r="H1889">
        <v>3</v>
      </c>
      <c r="I1889" t="s">
        <v>861</v>
      </c>
      <c r="J1889" t="s">
        <v>862</v>
      </c>
      <c r="K1889" t="s">
        <v>863</v>
      </c>
      <c r="L1889">
        <v>1348</v>
      </c>
      <c r="N1889">
        <v>1009</v>
      </c>
      <c r="O1889" t="s">
        <v>32</v>
      </c>
      <c r="P1889" t="s">
        <v>32</v>
      </c>
      <c r="Q1889">
        <v>1000</v>
      </c>
      <c r="W1889">
        <v>0</v>
      </c>
      <c r="X1889">
        <v>-1068056325</v>
      </c>
      <c r="Y1889">
        <v>3.3E-4</v>
      </c>
      <c r="AA1889">
        <v>10362</v>
      </c>
      <c r="AB1889">
        <v>0</v>
      </c>
      <c r="AC1889">
        <v>0</v>
      </c>
      <c r="AD1889">
        <v>0</v>
      </c>
      <c r="AE1889">
        <v>10362</v>
      </c>
      <c r="AF1889">
        <v>0</v>
      </c>
      <c r="AG1889">
        <v>0</v>
      </c>
      <c r="AH1889">
        <v>0</v>
      </c>
      <c r="AI1889">
        <v>1</v>
      </c>
      <c r="AJ1889">
        <v>1</v>
      </c>
      <c r="AK1889">
        <v>1</v>
      </c>
      <c r="AL1889">
        <v>1</v>
      </c>
      <c r="AN1889">
        <v>0</v>
      </c>
      <c r="AO1889">
        <v>1</v>
      </c>
      <c r="AP1889">
        <v>0</v>
      </c>
      <c r="AQ1889">
        <v>0</v>
      </c>
      <c r="AR1889">
        <v>0</v>
      </c>
      <c r="AS1889" t="s">
        <v>3</v>
      </c>
      <c r="AT1889">
        <v>3.3E-4</v>
      </c>
      <c r="AU1889" t="s">
        <v>3</v>
      </c>
      <c r="AV1889">
        <v>0</v>
      </c>
      <c r="AW1889">
        <v>2</v>
      </c>
      <c r="AX1889">
        <v>33362279</v>
      </c>
      <c r="AY1889">
        <v>1</v>
      </c>
      <c r="AZ1889">
        <v>0</v>
      </c>
      <c r="BA1889">
        <v>2385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CX1889">
        <f>Y1889*Source!I1698</f>
        <v>6.3360000000000003E-5</v>
      </c>
      <c r="CY1889">
        <f>AA1889</f>
        <v>10362</v>
      </c>
      <c r="CZ1889">
        <f>AE1889</f>
        <v>10362</v>
      </c>
      <c r="DA1889">
        <f>AI1889</f>
        <v>1</v>
      </c>
      <c r="DB1889">
        <f>ROUND(ROUND(AT1889*CZ1889,2),2)</f>
        <v>3.42</v>
      </c>
      <c r="DC1889">
        <f>ROUND(ROUND(AT1889*AG1889,2),2)</f>
        <v>0</v>
      </c>
    </row>
    <row r="1890" spans="1:107">
      <c r="A1890">
        <f>ROW(Source!A1698)</f>
        <v>1698</v>
      </c>
      <c r="B1890">
        <v>33304975</v>
      </c>
      <c r="C1890">
        <v>33362259</v>
      </c>
      <c r="D1890">
        <v>31180727</v>
      </c>
      <c r="E1890">
        <v>1</v>
      </c>
      <c r="F1890">
        <v>1</v>
      </c>
      <c r="G1890">
        <v>1</v>
      </c>
      <c r="H1890">
        <v>3</v>
      </c>
      <c r="I1890" t="s">
        <v>844</v>
      </c>
      <c r="J1890" t="s">
        <v>845</v>
      </c>
      <c r="K1890" t="s">
        <v>846</v>
      </c>
      <c r="L1890">
        <v>1348</v>
      </c>
      <c r="N1890">
        <v>1009</v>
      </c>
      <c r="O1890" t="s">
        <v>32</v>
      </c>
      <c r="P1890" t="s">
        <v>32</v>
      </c>
      <c r="Q1890">
        <v>1000</v>
      </c>
      <c r="W1890">
        <v>0</v>
      </c>
      <c r="X1890">
        <v>-437906794</v>
      </c>
      <c r="Y1890">
        <v>6.0000000000000001E-3</v>
      </c>
      <c r="AA1890">
        <v>9040.01</v>
      </c>
      <c r="AB1890">
        <v>0</v>
      </c>
      <c r="AC1890">
        <v>0</v>
      </c>
      <c r="AD1890">
        <v>0</v>
      </c>
      <c r="AE1890">
        <v>9040.01</v>
      </c>
      <c r="AF1890">
        <v>0</v>
      </c>
      <c r="AG1890">
        <v>0</v>
      </c>
      <c r="AH1890">
        <v>0</v>
      </c>
      <c r="AI1890">
        <v>1</v>
      </c>
      <c r="AJ1890">
        <v>1</v>
      </c>
      <c r="AK1890">
        <v>1</v>
      </c>
      <c r="AL1890">
        <v>1</v>
      </c>
      <c r="AN1890">
        <v>0</v>
      </c>
      <c r="AO1890">
        <v>1</v>
      </c>
      <c r="AP1890">
        <v>0</v>
      </c>
      <c r="AQ1890">
        <v>0</v>
      </c>
      <c r="AR1890">
        <v>0</v>
      </c>
      <c r="AS1890" t="s">
        <v>3</v>
      </c>
      <c r="AT1890">
        <v>6.0000000000000001E-3</v>
      </c>
      <c r="AU1890" t="s">
        <v>3</v>
      </c>
      <c r="AV1890">
        <v>0</v>
      </c>
      <c r="AW1890">
        <v>2</v>
      </c>
      <c r="AX1890">
        <v>33362280</v>
      </c>
      <c r="AY1890">
        <v>1</v>
      </c>
      <c r="AZ1890">
        <v>0</v>
      </c>
      <c r="BA1890">
        <v>2386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CX1890">
        <f>Y1890*Source!I1698</f>
        <v>1.152E-3</v>
      </c>
      <c r="CY1890">
        <f>AA1890</f>
        <v>9040.01</v>
      </c>
      <c r="CZ1890">
        <f>AE1890</f>
        <v>9040.01</v>
      </c>
      <c r="DA1890">
        <f>AI1890</f>
        <v>1</v>
      </c>
      <c r="DB1890">
        <f>ROUND(ROUND(AT1890*CZ1890,2),2)</f>
        <v>54.24</v>
      </c>
      <c r="DC1890">
        <f>ROUND(ROUND(AT1890*AG1890,2),2)</f>
        <v>0</v>
      </c>
    </row>
    <row r="1891" spans="1:107">
      <c r="A1891">
        <f>ROW(Source!A1698)</f>
        <v>1698</v>
      </c>
      <c r="B1891">
        <v>33304975</v>
      </c>
      <c r="C1891">
        <v>33362259</v>
      </c>
      <c r="D1891">
        <v>31181610</v>
      </c>
      <c r="E1891">
        <v>1</v>
      </c>
      <c r="F1891">
        <v>1</v>
      </c>
      <c r="G1891">
        <v>1</v>
      </c>
      <c r="H1891">
        <v>3</v>
      </c>
      <c r="I1891" t="s">
        <v>847</v>
      </c>
      <c r="J1891" t="s">
        <v>848</v>
      </c>
      <c r="K1891" t="s">
        <v>849</v>
      </c>
      <c r="L1891">
        <v>1346</v>
      </c>
      <c r="N1891">
        <v>1009</v>
      </c>
      <c r="O1891" t="s">
        <v>78</v>
      </c>
      <c r="P1891" t="s">
        <v>78</v>
      </c>
      <c r="Q1891">
        <v>1</v>
      </c>
      <c r="W1891">
        <v>0</v>
      </c>
      <c r="X1891">
        <v>-731615568</v>
      </c>
      <c r="Y1891">
        <v>9.09</v>
      </c>
      <c r="AA1891">
        <v>23.09</v>
      </c>
      <c r="AB1891">
        <v>0</v>
      </c>
      <c r="AC1891">
        <v>0</v>
      </c>
      <c r="AD1891">
        <v>0</v>
      </c>
      <c r="AE1891">
        <v>23.09</v>
      </c>
      <c r="AF1891">
        <v>0</v>
      </c>
      <c r="AG1891">
        <v>0</v>
      </c>
      <c r="AH1891">
        <v>0</v>
      </c>
      <c r="AI1891">
        <v>1</v>
      </c>
      <c r="AJ1891">
        <v>1</v>
      </c>
      <c r="AK1891">
        <v>1</v>
      </c>
      <c r="AL1891">
        <v>1</v>
      </c>
      <c r="AN1891">
        <v>0</v>
      </c>
      <c r="AO1891">
        <v>1</v>
      </c>
      <c r="AP1891">
        <v>0</v>
      </c>
      <c r="AQ1891">
        <v>0</v>
      </c>
      <c r="AR1891">
        <v>0</v>
      </c>
      <c r="AS1891" t="s">
        <v>3</v>
      </c>
      <c r="AT1891">
        <v>9.09</v>
      </c>
      <c r="AU1891" t="s">
        <v>3</v>
      </c>
      <c r="AV1891">
        <v>0</v>
      </c>
      <c r="AW1891">
        <v>2</v>
      </c>
      <c r="AX1891">
        <v>33362281</v>
      </c>
      <c r="AY1891">
        <v>1</v>
      </c>
      <c r="AZ1891">
        <v>0</v>
      </c>
      <c r="BA1891">
        <v>2387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CX1891">
        <f>Y1891*Source!I1698</f>
        <v>1.7452799999999999</v>
      </c>
      <c r="CY1891">
        <f>AA1891</f>
        <v>23.09</v>
      </c>
      <c r="CZ1891">
        <f>AE1891</f>
        <v>23.09</v>
      </c>
      <c r="DA1891">
        <f>AI1891</f>
        <v>1</v>
      </c>
      <c r="DB1891">
        <f>ROUND(ROUND(AT1891*CZ1891,2),2)</f>
        <v>209.89</v>
      </c>
      <c r="DC1891">
        <f>ROUND(ROUND(AT1891*AG1891,2),2)</f>
        <v>0</v>
      </c>
    </row>
    <row r="1892" spans="1:107">
      <c r="A1892">
        <f>ROW(Source!A1699)</f>
        <v>1699</v>
      </c>
      <c r="B1892">
        <v>33304960</v>
      </c>
      <c r="C1892">
        <v>33362259</v>
      </c>
      <c r="D1892">
        <v>31172061</v>
      </c>
      <c r="E1892">
        <v>1</v>
      </c>
      <c r="F1892">
        <v>1</v>
      </c>
      <c r="G1892">
        <v>1</v>
      </c>
      <c r="H1892">
        <v>1</v>
      </c>
      <c r="I1892" t="s">
        <v>850</v>
      </c>
      <c r="J1892" t="s">
        <v>3</v>
      </c>
      <c r="K1892" t="s">
        <v>851</v>
      </c>
      <c r="L1892">
        <v>1191</v>
      </c>
      <c r="N1892">
        <v>1013</v>
      </c>
      <c r="O1892" t="s">
        <v>831</v>
      </c>
      <c r="P1892" t="s">
        <v>831</v>
      </c>
      <c r="Q1892">
        <v>1</v>
      </c>
      <c r="W1892">
        <v>0</v>
      </c>
      <c r="X1892">
        <v>-784637506</v>
      </c>
      <c r="Y1892">
        <v>111.61439999999999</v>
      </c>
      <c r="AA1892">
        <v>0</v>
      </c>
      <c r="AB1892">
        <v>0</v>
      </c>
      <c r="AC1892">
        <v>0</v>
      </c>
      <c r="AD1892">
        <v>8.74</v>
      </c>
      <c r="AE1892">
        <v>0</v>
      </c>
      <c r="AF1892">
        <v>0</v>
      </c>
      <c r="AG1892">
        <v>0</v>
      </c>
      <c r="AH1892">
        <v>8.74</v>
      </c>
      <c r="AI1892">
        <v>1</v>
      </c>
      <c r="AJ1892">
        <v>1</v>
      </c>
      <c r="AK1892">
        <v>1</v>
      </c>
      <c r="AL1892">
        <v>1</v>
      </c>
      <c r="AN1892">
        <v>0</v>
      </c>
      <c r="AO1892">
        <v>1</v>
      </c>
      <c r="AP1892">
        <v>1</v>
      </c>
      <c r="AQ1892">
        <v>0</v>
      </c>
      <c r="AR1892">
        <v>0</v>
      </c>
      <c r="AS1892" t="s">
        <v>3</v>
      </c>
      <c r="AT1892">
        <v>80.88</v>
      </c>
      <c r="AU1892" t="s">
        <v>22</v>
      </c>
      <c r="AV1892">
        <v>1</v>
      </c>
      <c r="AW1892">
        <v>2</v>
      </c>
      <c r="AX1892">
        <v>33362271</v>
      </c>
      <c r="AY1892">
        <v>1</v>
      </c>
      <c r="AZ1892">
        <v>0</v>
      </c>
      <c r="BA1892">
        <v>2393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CX1892">
        <f>Y1892*Source!I1699</f>
        <v>21.429964799999997</v>
      </c>
      <c r="CY1892">
        <f>AD1892</f>
        <v>8.74</v>
      </c>
      <c r="CZ1892">
        <f>AH1892</f>
        <v>8.74</v>
      </c>
      <c r="DA1892">
        <f>AL1892</f>
        <v>1</v>
      </c>
      <c r="DB1892">
        <f>ROUND(((ROUND(AT1892*CZ1892,2)*1.2)*1.15),2)</f>
        <v>975.51</v>
      </c>
      <c r="DC1892">
        <f>ROUND(((ROUND(AT1892*AG1892,2)*1.2)*1.15),2)</f>
        <v>0</v>
      </c>
    </row>
    <row r="1893" spans="1:107">
      <c r="A1893">
        <f>ROW(Source!A1699)</f>
        <v>1699</v>
      </c>
      <c r="B1893">
        <v>33304960</v>
      </c>
      <c r="C1893">
        <v>33362259</v>
      </c>
      <c r="D1893">
        <v>31172011</v>
      </c>
      <c r="E1893">
        <v>1</v>
      </c>
      <c r="F1893">
        <v>1</v>
      </c>
      <c r="G1893">
        <v>1</v>
      </c>
      <c r="H1893">
        <v>1</v>
      </c>
      <c r="I1893" t="s">
        <v>832</v>
      </c>
      <c r="J1893" t="s">
        <v>3</v>
      </c>
      <c r="K1893" t="s">
        <v>833</v>
      </c>
      <c r="L1893">
        <v>1191</v>
      </c>
      <c r="N1893">
        <v>1013</v>
      </c>
      <c r="O1893" t="s">
        <v>831</v>
      </c>
      <c r="P1893" t="s">
        <v>831</v>
      </c>
      <c r="Q1893">
        <v>1</v>
      </c>
      <c r="W1893">
        <v>0</v>
      </c>
      <c r="X1893">
        <v>-1417349443</v>
      </c>
      <c r="Y1893">
        <v>0.76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1</v>
      </c>
      <c r="AJ1893">
        <v>1</v>
      </c>
      <c r="AK1893">
        <v>1</v>
      </c>
      <c r="AL1893">
        <v>1</v>
      </c>
      <c r="AN1893">
        <v>0</v>
      </c>
      <c r="AO1893">
        <v>1</v>
      </c>
      <c r="AP1893">
        <v>0</v>
      </c>
      <c r="AQ1893">
        <v>0</v>
      </c>
      <c r="AR1893">
        <v>0</v>
      </c>
      <c r="AS1893" t="s">
        <v>3</v>
      </c>
      <c r="AT1893">
        <v>0.76</v>
      </c>
      <c r="AU1893" t="s">
        <v>3</v>
      </c>
      <c r="AV1893">
        <v>2</v>
      </c>
      <c r="AW1893">
        <v>2</v>
      </c>
      <c r="AX1893">
        <v>33362272</v>
      </c>
      <c r="AY1893">
        <v>1</v>
      </c>
      <c r="AZ1893">
        <v>2048</v>
      </c>
      <c r="BA1893">
        <v>2394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CX1893">
        <f>Y1893*Source!I1699</f>
        <v>0.14591999999999999</v>
      </c>
      <c r="CY1893">
        <f>AD1893</f>
        <v>0</v>
      </c>
      <c r="CZ1893">
        <f>AH1893</f>
        <v>0</v>
      </c>
      <c r="DA1893">
        <f>AL1893</f>
        <v>1</v>
      </c>
      <c r="DB1893">
        <f>ROUND(ROUND(AT1893*CZ1893,2),2)</f>
        <v>0</v>
      </c>
      <c r="DC1893">
        <f>ROUND(ROUND(AT1893*AG1893,2),2)</f>
        <v>0</v>
      </c>
    </row>
    <row r="1894" spans="1:107">
      <c r="A1894">
        <f>ROW(Source!A1699)</f>
        <v>1699</v>
      </c>
      <c r="B1894">
        <v>33304960</v>
      </c>
      <c r="C1894">
        <v>33362259</v>
      </c>
      <c r="D1894">
        <v>31258491</v>
      </c>
      <c r="E1894">
        <v>1</v>
      </c>
      <c r="F1894">
        <v>1</v>
      </c>
      <c r="G1894">
        <v>1</v>
      </c>
      <c r="H1894">
        <v>2</v>
      </c>
      <c r="I1894" t="s">
        <v>834</v>
      </c>
      <c r="J1894" t="s">
        <v>835</v>
      </c>
      <c r="K1894" t="s">
        <v>836</v>
      </c>
      <c r="L1894">
        <v>1368</v>
      </c>
      <c r="N1894">
        <v>1011</v>
      </c>
      <c r="O1894" t="s">
        <v>837</v>
      </c>
      <c r="P1894" t="s">
        <v>837</v>
      </c>
      <c r="Q1894">
        <v>1</v>
      </c>
      <c r="W1894">
        <v>0</v>
      </c>
      <c r="X1894">
        <v>-1718674368</v>
      </c>
      <c r="Y1894">
        <v>0.46499999999999997</v>
      </c>
      <c r="AA1894">
        <v>0</v>
      </c>
      <c r="AB1894">
        <v>111.99</v>
      </c>
      <c r="AC1894">
        <v>13.5</v>
      </c>
      <c r="AD1894">
        <v>0</v>
      </c>
      <c r="AE1894">
        <v>0</v>
      </c>
      <c r="AF1894">
        <v>111.99</v>
      </c>
      <c r="AG1894">
        <v>13.5</v>
      </c>
      <c r="AH1894">
        <v>0</v>
      </c>
      <c r="AI1894">
        <v>1</v>
      </c>
      <c r="AJ1894">
        <v>1</v>
      </c>
      <c r="AK1894">
        <v>1</v>
      </c>
      <c r="AL1894">
        <v>1</v>
      </c>
      <c r="AN1894">
        <v>0</v>
      </c>
      <c r="AO1894">
        <v>1</v>
      </c>
      <c r="AP1894">
        <v>1</v>
      </c>
      <c r="AQ1894">
        <v>0</v>
      </c>
      <c r="AR1894">
        <v>0</v>
      </c>
      <c r="AS1894" t="s">
        <v>3</v>
      </c>
      <c r="AT1894">
        <v>0.31</v>
      </c>
      <c r="AU1894" t="s">
        <v>21</v>
      </c>
      <c r="AV1894">
        <v>0</v>
      </c>
      <c r="AW1894">
        <v>2</v>
      </c>
      <c r="AX1894">
        <v>33362273</v>
      </c>
      <c r="AY1894">
        <v>1</v>
      </c>
      <c r="AZ1894">
        <v>0</v>
      </c>
      <c r="BA1894">
        <v>2395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CX1894">
        <f>Y1894*Source!I1699</f>
        <v>8.9279999999999998E-2</v>
      </c>
      <c r="CY1894">
        <f>AB1894</f>
        <v>111.99</v>
      </c>
      <c r="CZ1894">
        <f>AF1894</f>
        <v>111.99</v>
      </c>
      <c r="DA1894">
        <f>AJ1894</f>
        <v>1</v>
      </c>
      <c r="DB1894">
        <f>ROUND(((ROUND(AT1894*CZ1894,2)*1.2)*1.25),2)</f>
        <v>52.08</v>
      </c>
      <c r="DC1894">
        <f>ROUND(((ROUND(AT1894*AG1894,2)*1.2)*1.25),2)</f>
        <v>6.29</v>
      </c>
    </row>
    <row r="1895" spans="1:107">
      <c r="A1895">
        <f>ROW(Source!A1699)</f>
        <v>1699</v>
      </c>
      <c r="B1895">
        <v>33304960</v>
      </c>
      <c r="C1895">
        <v>33362259</v>
      </c>
      <c r="D1895">
        <v>31258691</v>
      </c>
      <c r="E1895">
        <v>1</v>
      </c>
      <c r="F1895">
        <v>1</v>
      </c>
      <c r="G1895">
        <v>1</v>
      </c>
      <c r="H1895">
        <v>2</v>
      </c>
      <c r="I1895" t="s">
        <v>838</v>
      </c>
      <c r="J1895" t="s">
        <v>839</v>
      </c>
      <c r="K1895" t="s">
        <v>840</v>
      </c>
      <c r="L1895">
        <v>1368</v>
      </c>
      <c r="N1895">
        <v>1011</v>
      </c>
      <c r="O1895" t="s">
        <v>837</v>
      </c>
      <c r="P1895" t="s">
        <v>837</v>
      </c>
      <c r="Q1895">
        <v>1</v>
      </c>
      <c r="W1895">
        <v>0</v>
      </c>
      <c r="X1895">
        <v>1373224040</v>
      </c>
      <c r="Y1895">
        <v>15.075000000000001</v>
      </c>
      <c r="AA1895">
        <v>0</v>
      </c>
      <c r="AB1895">
        <v>3.12</v>
      </c>
      <c r="AC1895">
        <v>0</v>
      </c>
      <c r="AD1895">
        <v>0</v>
      </c>
      <c r="AE1895">
        <v>0</v>
      </c>
      <c r="AF1895">
        <v>3.12</v>
      </c>
      <c r="AG1895">
        <v>0</v>
      </c>
      <c r="AH1895">
        <v>0</v>
      </c>
      <c r="AI1895">
        <v>1</v>
      </c>
      <c r="AJ1895">
        <v>1</v>
      </c>
      <c r="AK1895">
        <v>1</v>
      </c>
      <c r="AL1895">
        <v>1</v>
      </c>
      <c r="AN1895">
        <v>0</v>
      </c>
      <c r="AO1895">
        <v>1</v>
      </c>
      <c r="AP1895">
        <v>1</v>
      </c>
      <c r="AQ1895">
        <v>0</v>
      </c>
      <c r="AR1895">
        <v>0</v>
      </c>
      <c r="AS1895" t="s">
        <v>3</v>
      </c>
      <c r="AT1895">
        <v>10.050000000000001</v>
      </c>
      <c r="AU1895" t="s">
        <v>21</v>
      </c>
      <c r="AV1895">
        <v>0</v>
      </c>
      <c r="AW1895">
        <v>2</v>
      </c>
      <c r="AX1895">
        <v>33362274</v>
      </c>
      <c r="AY1895">
        <v>1</v>
      </c>
      <c r="AZ1895">
        <v>0</v>
      </c>
      <c r="BA1895">
        <v>2396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CX1895">
        <f>Y1895*Source!I1699</f>
        <v>2.8944000000000001</v>
      </c>
      <c r="CY1895">
        <f>AB1895</f>
        <v>3.12</v>
      </c>
      <c r="CZ1895">
        <f>AF1895</f>
        <v>3.12</v>
      </c>
      <c r="DA1895">
        <f>AJ1895</f>
        <v>1</v>
      </c>
      <c r="DB1895">
        <f>ROUND(((ROUND(AT1895*CZ1895,2)*1.2)*1.25),2)</f>
        <v>47.04</v>
      </c>
      <c r="DC1895">
        <f>ROUND(((ROUND(AT1895*AG1895,2)*1.2)*1.25),2)</f>
        <v>0</v>
      </c>
    </row>
    <row r="1896" spans="1:107">
      <c r="A1896">
        <f>ROW(Source!A1699)</f>
        <v>1699</v>
      </c>
      <c r="B1896">
        <v>33304960</v>
      </c>
      <c r="C1896">
        <v>33362259</v>
      </c>
      <c r="D1896">
        <v>31258646</v>
      </c>
      <c r="E1896">
        <v>1</v>
      </c>
      <c r="F1896">
        <v>1</v>
      </c>
      <c r="G1896">
        <v>1</v>
      </c>
      <c r="H1896">
        <v>2</v>
      </c>
      <c r="I1896" t="s">
        <v>866</v>
      </c>
      <c r="J1896" t="s">
        <v>867</v>
      </c>
      <c r="K1896" t="s">
        <v>868</v>
      </c>
      <c r="L1896">
        <v>1368</v>
      </c>
      <c r="N1896">
        <v>1011</v>
      </c>
      <c r="O1896" t="s">
        <v>837</v>
      </c>
      <c r="P1896" t="s">
        <v>837</v>
      </c>
      <c r="Q1896">
        <v>1</v>
      </c>
      <c r="W1896">
        <v>0</v>
      </c>
      <c r="X1896">
        <v>-1985289705</v>
      </c>
      <c r="Y1896">
        <v>0.3</v>
      </c>
      <c r="AA1896">
        <v>0</v>
      </c>
      <c r="AB1896">
        <v>6.66</v>
      </c>
      <c r="AC1896">
        <v>0</v>
      </c>
      <c r="AD1896">
        <v>0</v>
      </c>
      <c r="AE1896">
        <v>0</v>
      </c>
      <c r="AF1896">
        <v>6.66</v>
      </c>
      <c r="AG1896">
        <v>0</v>
      </c>
      <c r="AH1896">
        <v>0</v>
      </c>
      <c r="AI1896">
        <v>1</v>
      </c>
      <c r="AJ1896">
        <v>1</v>
      </c>
      <c r="AK1896">
        <v>1</v>
      </c>
      <c r="AL1896">
        <v>1</v>
      </c>
      <c r="AN1896">
        <v>0</v>
      </c>
      <c r="AO1896">
        <v>1</v>
      </c>
      <c r="AP1896">
        <v>1</v>
      </c>
      <c r="AQ1896">
        <v>0</v>
      </c>
      <c r="AR1896">
        <v>0</v>
      </c>
      <c r="AS1896" t="s">
        <v>3</v>
      </c>
      <c r="AT1896">
        <v>0.2</v>
      </c>
      <c r="AU1896" t="s">
        <v>21</v>
      </c>
      <c r="AV1896">
        <v>0</v>
      </c>
      <c r="AW1896">
        <v>2</v>
      </c>
      <c r="AX1896">
        <v>33362275</v>
      </c>
      <c r="AY1896">
        <v>1</v>
      </c>
      <c r="AZ1896">
        <v>0</v>
      </c>
      <c r="BA1896">
        <v>2397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CX1896">
        <f>Y1896*Source!I1699</f>
        <v>5.7599999999999998E-2</v>
      </c>
      <c r="CY1896">
        <f>AB1896</f>
        <v>6.66</v>
      </c>
      <c r="CZ1896">
        <f>AF1896</f>
        <v>6.66</v>
      </c>
      <c r="DA1896">
        <f>AJ1896</f>
        <v>1</v>
      </c>
      <c r="DB1896">
        <f>ROUND(((ROUND(AT1896*CZ1896,2)*1.2)*1.25),2)</f>
        <v>2</v>
      </c>
      <c r="DC1896">
        <f>ROUND(((ROUND(AT1896*AG1896,2)*1.2)*1.25),2)</f>
        <v>0</v>
      </c>
    </row>
    <row r="1897" spans="1:107">
      <c r="A1897">
        <f>ROW(Source!A1699)</f>
        <v>1699</v>
      </c>
      <c r="B1897">
        <v>33304960</v>
      </c>
      <c r="C1897">
        <v>33362259</v>
      </c>
      <c r="D1897">
        <v>31259879</v>
      </c>
      <c r="E1897">
        <v>1</v>
      </c>
      <c r="F1897">
        <v>1</v>
      </c>
      <c r="G1897">
        <v>1</v>
      </c>
      <c r="H1897">
        <v>2</v>
      </c>
      <c r="I1897" t="s">
        <v>841</v>
      </c>
      <c r="J1897" t="s">
        <v>842</v>
      </c>
      <c r="K1897" t="s">
        <v>843</v>
      </c>
      <c r="L1897">
        <v>1368</v>
      </c>
      <c r="N1897">
        <v>1011</v>
      </c>
      <c r="O1897" t="s">
        <v>837</v>
      </c>
      <c r="P1897" t="s">
        <v>837</v>
      </c>
      <c r="Q1897">
        <v>1</v>
      </c>
      <c r="W1897">
        <v>0</v>
      </c>
      <c r="X1897">
        <v>1372534845</v>
      </c>
      <c r="Y1897">
        <v>0.67500000000000004</v>
      </c>
      <c r="AA1897">
        <v>0</v>
      </c>
      <c r="AB1897">
        <v>65.709999999999994</v>
      </c>
      <c r="AC1897">
        <v>11.6</v>
      </c>
      <c r="AD1897">
        <v>0</v>
      </c>
      <c r="AE1897">
        <v>0</v>
      </c>
      <c r="AF1897">
        <v>65.709999999999994</v>
      </c>
      <c r="AG1897">
        <v>11.6</v>
      </c>
      <c r="AH1897">
        <v>0</v>
      </c>
      <c r="AI1897">
        <v>1</v>
      </c>
      <c r="AJ1897">
        <v>1</v>
      </c>
      <c r="AK1897">
        <v>1</v>
      </c>
      <c r="AL1897">
        <v>1</v>
      </c>
      <c r="AN1897">
        <v>0</v>
      </c>
      <c r="AO1897">
        <v>1</v>
      </c>
      <c r="AP1897">
        <v>1</v>
      </c>
      <c r="AQ1897">
        <v>0</v>
      </c>
      <c r="AR1897">
        <v>0</v>
      </c>
      <c r="AS1897" t="s">
        <v>3</v>
      </c>
      <c r="AT1897">
        <v>0.45</v>
      </c>
      <c r="AU1897" t="s">
        <v>21</v>
      </c>
      <c r="AV1897">
        <v>0</v>
      </c>
      <c r="AW1897">
        <v>2</v>
      </c>
      <c r="AX1897">
        <v>33362276</v>
      </c>
      <c r="AY1897">
        <v>1</v>
      </c>
      <c r="AZ1897">
        <v>0</v>
      </c>
      <c r="BA1897">
        <v>2398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CX1897">
        <f>Y1897*Source!I1699</f>
        <v>0.12960000000000002</v>
      </c>
      <c r="CY1897">
        <f>AB1897</f>
        <v>65.709999999999994</v>
      </c>
      <c r="CZ1897">
        <f>AF1897</f>
        <v>65.709999999999994</v>
      </c>
      <c r="DA1897">
        <f>AJ1897</f>
        <v>1</v>
      </c>
      <c r="DB1897">
        <f>ROUND(((ROUND(AT1897*CZ1897,2)*1.2)*1.25),2)</f>
        <v>44.36</v>
      </c>
      <c r="DC1897">
        <f>ROUND(((ROUND(AT1897*AG1897,2)*1.2)*1.25),2)</f>
        <v>7.83</v>
      </c>
    </row>
    <row r="1898" spans="1:107">
      <c r="A1898">
        <f>ROW(Source!A1699)</f>
        <v>1699</v>
      </c>
      <c r="B1898">
        <v>33304960</v>
      </c>
      <c r="C1898">
        <v>33362259</v>
      </c>
      <c r="D1898">
        <v>31260100</v>
      </c>
      <c r="E1898">
        <v>1</v>
      </c>
      <c r="F1898">
        <v>1</v>
      </c>
      <c r="G1898">
        <v>1</v>
      </c>
      <c r="H1898">
        <v>2</v>
      </c>
      <c r="I1898" t="s">
        <v>858</v>
      </c>
      <c r="J1898" t="s">
        <v>859</v>
      </c>
      <c r="K1898" t="s">
        <v>860</v>
      </c>
      <c r="L1898">
        <v>1368</v>
      </c>
      <c r="N1898">
        <v>1011</v>
      </c>
      <c r="O1898" t="s">
        <v>837</v>
      </c>
      <c r="P1898" t="s">
        <v>837</v>
      </c>
      <c r="Q1898">
        <v>1</v>
      </c>
      <c r="W1898">
        <v>0</v>
      </c>
      <c r="X1898">
        <v>-353815937</v>
      </c>
      <c r="Y1898">
        <v>1.9650000000000001</v>
      </c>
      <c r="AA1898">
        <v>0</v>
      </c>
      <c r="AB1898">
        <v>8.1</v>
      </c>
      <c r="AC1898">
        <v>0</v>
      </c>
      <c r="AD1898">
        <v>0</v>
      </c>
      <c r="AE1898">
        <v>0</v>
      </c>
      <c r="AF1898">
        <v>8.1</v>
      </c>
      <c r="AG1898">
        <v>0</v>
      </c>
      <c r="AH1898">
        <v>0</v>
      </c>
      <c r="AI1898">
        <v>1</v>
      </c>
      <c r="AJ1898">
        <v>1</v>
      </c>
      <c r="AK1898">
        <v>1</v>
      </c>
      <c r="AL1898">
        <v>1</v>
      </c>
      <c r="AN1898">
        <v>0</v>
      </c>
      <c r="AO1898">
        <v>1</v>
      </c>
      <c r="AP1898">
        <v>1</v>
      </c>
      <c r="AQ1898">
        <v>0</v>
      </c>
      <c r="AR1898">
        <v>0</v>
      </c>
      <c r="AS1898" t="s">
        <v>3</v>
      </c>
      <c r="AT1898">
        <v>1.31</v>
      </c>
      <c r="AU1898" t="s">
        <v>21</v>
      </c>
      <c r="AV1898">
        <v>0</v>
      </c>
      <c r="AW1898">
        <v>2</v>
      </c>
      <c r="AX1898">
        <v>33362277</v>
      </c>
      <c r="AY1898">
        <v>1</v>
      </c>
      <c r="AZ1898">
        <v>0</v>
      </c>
      <c r="BA1898">
        <v>2399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CX1898">
        <f>Y1898*Source!I1699</f>
        <v>0.37728</v>
      </c>
      <c r="CY1898">
        <f>AB1898</f>
        <v>8.1</v>
      </c>
      <c r="CZ1898">
        <f>AF1898</f>
        <v>8.1</v>
      </c>
      <c r="DA1898">
        <f>AJ1898</f>
        <v>1</v>
      </c>
      <c r="DB1898">
        <f>ROUND(((ROUND(AT1898*CZ1898,2)*1.2)*1.25),2)</f>
        <v>15.92</v>
      </c>
      <c r="DC1898">
        <f>ROUND(((ROUND(AT1898*AG1898,2)*1.2)*1.25),2)</f>
        <v>0</v>
      </c>
    </row>
    <row r="1899" spans="1:107">
      <c r="A1899">
        <f>ROW(Source!A1699)</f>
        <v>1699</v>
      </c>
      <c r="B1899">
        <v>33304960</v>
      </c>
      <c r="C1899">
        <v>33362259</v>
      </c>
      <c r="D1899">
        <v>31178369</v>
      </c>
      <c r="E1899">
        <v>1</v>
      </c>
      <c r="F1899">
        <v>1</v>
      </c>
      <c r="G1899">
        <v>1</v>
      </c>
      <c r="H1899">
        <v>3</v>
      </c>
      <c r="I1899" t="s">
        <v>915</v>
      </c>
      <c r="J1899" t="s">
        <v>916</v>
      </c>
      <c r="K1899" t="s">
        <v>917</v>
      </c>
      <c r="L1899">
        <v>1346</v>
      </c>
      <c r="N1899">
        <v>1009</v>
      </c>
      <c r="O1899" t="s">
        <v>78</v>
      </c>
      <c r="P1899" t="s">
        <v>78</v>
      </c>
      <c r="Q1899">
        <v>1</v>
      </c>
      <c r="W1899">
        <v>0</v>
      </c>
      <c r="X1899">
        <v>1730218770</v>
      </c>
      <c r="Y1899">
        <v>7.95</v>
      </c>
      <c r="AA1899">
        <v>39.020000000000003</v>
      </c>
      <c r="AB1899">
        <v>0</v>
      </c>
      <c r="AC1899">
        <v>0</v>
      </c>
      <c r="AD1899">
        <v>0</v>
      </c>
      <c r="AE1899">
        <v>39.020000000000003</v>
      </c>
      <c r="AF1899">
        <v>0</v>
      </c>
      <c r="AG1899">
        <v>0</v>
      </c>
      <c r="AH1899">
        <v>0</v>
      </c>
      <c r="AI1899">
        <v>1</v>
      </c>
      <c r="AJ1899">
        <v>1</v>
      </c>
      <c r="AK1899">
        <v>1</v>
      </c>
      <c r="AL1899">
        <v>1</v>
      </c>
      <c r="AN1899">
        <v>0</v>
      </c>
      <c r="AO1899">
        <v>1</v>
      </c>
      <c r="AP1899">
        <v>0</v>
      </c>
      <c r="AQ1899">
        <v>0</v>
      </c>
      <c r="AR1899">
        <v>0</v>
      </c>
      <c r="AS1899" t="s">
        <v>3</v>
      </c>
      <c r="AT1899">
        <v>7.95</v>
      </c>
      <c r="AU1899" t="s">
        <v>3</v>
      </c>
      <c r="AV1899">
        <v>0</v>
      </c>
      <c r="AW1899">
        <v>2</v>
      </c>
      <c r="AX1899">
        <v>33362278</v>
      </c>
      <c r="AY1899">
        <v>1</v>
      </c>
      <c r="AZ1899">
        <v>0</v>
      </c>
      <c r="BA1899">
        <v>2400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CX1899">
        <f>Y1899*Source!I1699</f>
        <v>1.5264</v>
      </c>
      <c r="CY1899">
        <f>AA1899</f>
        <v>39.020000000000003</v>
      </c>
      <c r="CZ1899">
        <f>AE1899</f>
        <v>39.020000000000003</v>
      </c>
      <c r="DA1899">
        <f>AI1899</f>
        <v>1</v>
      </c>
      <c r="DB1899">
        <f>ROUND(ROUND(AT1899*CZ1899,2),2)</f>
        <v>310.20999999999998</v>
      </c>
      <c r="DC1899">
        <f>ROUND(ROUND(AT1899*AG1899,2),2)</f>
        <v>0</v>
      </c>
    </row>
    <row r="1900" spans="1:107">
      <c r="A1900">
        <f>ROW(Source!A1699)</f>
        <v>1699</v>
      </c>
      <c r="B1900">
        <v>33304960</v>
      </c>
      <c r="C1900">
        <v>33362259</v>
      </c>
      <c r="D1900">
        <v>31179550</v>
      </c>
      <c r="E1900">
        <v>1</v>
      </c>
      <c r="F1900">
        <v>1</v>
      </c>
      <c r="G1900">
        <v>1</v>
      </c>
      <c r="H1900">
        <v>3</v>
      </c>
      <c r="I1900" t="s">
        <v>861</v>
      </c>
      <c r="J1900" t="s">
        <v>862</v>
      </c>
      <c r="K1900" t="s">
        <v>863</v>
      </c>
      <c r="L1900">
        <v>1348</v>
      </c>
      <c r="N1900">
        <v>1009</v>
      </c>
      <c r="O1900" t="s">
        <v>32</v>
      </c>
      <c r="P1900" t="s">
        <v>32</v>
      </c>
      <c r="Q1900">
        <v>1000</v>
      </c>
      <c r="W1900">
        <v>0</v>
      </c>
      <c r="X1900">
        <v>-1068056325</v>
      </c>
      <c r="Y1900">
        <v>3.3E-4</v>
      </c>
      <c r="AA1900">
        <v>10362</v>
      </c>
      <c r="AB1900">
        <v>0</v>
      </c>
      <c r="AC1900">
        <v>0</v>
      </c>
      <c r="AD1900">
        <v>0</v>
      </c>
      <c r="AE1900">
        <v>10362</v>
      </c>
      <c r="AF1900">
        <v>0</v>
      </c>
      <c r="AG1900">
        <v>0</v>
      </c>
      <c r="AH1900">
        <v>0</v>
      </c>
      <c r="AI1900">
        <v>1</v>
      </c>
      <c r="AJ1900">
        <v>1</v>
      </c>
      <c r="AK1900">
        <v>1</v>
      </c>
      <c r="AL1900">
        <v>1</v>
      </c>
      <c r="AN1900">
        <v>0</v>
      </c>
      <c r="AO1900">
        <v>1</v>
      </c>
      <c r="AP1900">
        <v>0</v>
      </c>
      <c r="AQ1900">
        <v>0</v>
      </c>
      <c r="AR1900">
        <v>0</v>
      </c>
      <c r="AS1900" t="s">
        <v>3</v>
      </c>
      <c r="AT1900">
        <v>3.3E-4</v>
      </c>
      <c r="AU1900" t="s">
        <v>3</v>
      </c>
      <c r="AV1900">
        <v>0</v>
      </c>
      <c r="AW1900">
        <v>2</v>
      </c>
      <c r="AX1900">
        <v>33362279</v>
      </c>
      <c r="AY1900">
        <v>1</v>
      </c>
      <c r="AZ1900">
        <v>0</v>
      </c>
      <c r="BA1900">
        <v>2401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CX1900">
        <f>Y1900*Source!I1699</f>
        <v>6.3360000000000003E-5</v>
      </c>
      <c r="CY1900">
        <f>AA1900</f>
        <v>10362</v>
      </c>
      <c r="CZ1900">
        <f>AE1900</f>
        <v>10362</v>
      </c>
      <c r="DA1900">
        <f>AI1900</f>
        <v>1</v>
      </c>
      <c r="DB1900">
        <f>ROUND(ROUND(AT1900*CZ1900,2),2)</f>
        <v>3.42</v>
      </c>
      <c r="DC1900">
        <f>ROUND(ROUND(AT1900*AG1900,2),2)</f>
        <v>0</v>
      </c>
    </row>
    <row r="1901" spans="1:107">
      <c r="A1901">
        <f>ROW(Source!A1699)</f>
        <v>1699</v>
      </c>
      <c r="B1901">
        <v>33304960</v>
      </c>
      <c r="C1901">
        <v>33362259</v>
      </c>
      <c r="D1901">
        <v>31180727</v>
      </c>
      <c r="E1901">
        <v>1</v>
      </c>
      <c r="F1901">
        <v>1</v>
      </c>
      <c r="G1901">
        <v>1</v>
      </c>
      <c r="H1901">
        <v>3</v>
      </c>
      <c r="I1901" t="s">
        <v>844</v>
      </c>
      <c r="J1901" t="s">
        <v>845</v>
      </c>
      <c r="K1901" t="s">
        <v>846</v>
      </c>
      <c r="L1901">
        <v>1348</v>
      </c>
      <c r="N1901">
        <v>1009</v>
      </c>
      <c r="O1901" t="s">
        <v>32</v>
      </c>
      <c r="P1901" t="s">
        <v>32</v>
      </c>
      <c r="Q1901">
        <v>1000</v>
      </c>
      <c r="W1901">
        <v>0</v>
      </c>
      <c r="X1901">
        <v>-437906794</v>
      </c>
      <c r="Y1901">
        <v>6.0000000000000001E-3</v>
      </c>
      <c r="AA1901">
        <v>9040.01</v>
      </c>
      <c r="AB1901">
        <v>0</v>
      </c>
      <c r="AC1901">
        <v>0</v>
      </c>
      <c r="AD1901">
        <v>0</v>
      </c>
      <c r="AE1901">
        <v>9040.01</v>
      </c>
      <c r="AF1901">
        <v>0</v>
      </c>
      <c r="AG1901">
        <v>0</v>
      </c>
      <c r="AH1901">
        <v>0</v>
      </c>
      <c r="AI1901">
        <v>1</v>
      </c>
      <c r="AJ1901">
        <v>1</v>
      </c>
      <c r="AK1901">
        <v>1</v>
      </c>
      <c r="AL1901">
        <v>1</v>
      </c>
      <c r="AN1901">
        <v>0</v>
      </c>
      <c r="AO1901">
        <v>1</v>
      </c>
      <c r="AP1901">
        <v>0</v>
      </c>
      <c r="AQ1901">
        <v>0</v>
      </c>
      <c r="AR1901">
        <v>0</v>
      </c>
      <c r="AS1901" t="s">
        <v>3</v>
      </c>
      <c r="AT1901">
        <v>6.0000000000000001E-3</v>
      </c>
      <c r="AU1901" t="s">
        <v>3</v>
      </c>
      <c r="AV1901">
        <v>0</v>
      </c>
      <c r="AW1901">
        <v>2</v>
      </c>
      <c r="AX1901">
        <v>33362280</v>
      </c>
      <c r="AY1901">
        <v>1</v>
      </c>
      <c r="AZ1901">
        <v>0</v>
      </c>
      <c r="BA1901">
        <v>2402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CX1901">
        <f>Y1901*Source!I1699</f>
        <v>1.152E-3</v>
      </c>
      <c r="CY1901">
        <f>AA1901</f>
        <v>9040.01</v>
      </c>
      <c r="CZ1901">
        <f>AE1901</f>
        <v>9040.01</v>
      </c>
      <c r="DA1901">
        <f>AI1901</f>
        <v>1</v>
      </c>
      <c r="DB1901">
        <f>ROUND(ROUND(AT1901*CZ1901,2),2)</f>
        <v>54.24</v>
      </c>
      <c r="DC1901">
        <f>ROUND(ROUND(AT1901*AG1901,2),2)</f>
        <v>0</v>
      </c>
    </row>
    <row r="1902" spans="1:107">
      <c r="A1902">
        <f>ROW(Source!A1699)</f>
        <v>1699</v>
      </c>
      <c r="B1902">
        <v>33304960</v>
      </c>
      <c r="C1902">
        <v>33362259</v>
      </c>
      <c r="D1902">
        <v>31181610</v>
      </c>
      <c r="E1902">
        <v>1</v>
      </c>
      <c r="F1902">
        <v>1</v>
      </c>
      <c r="G1902">
        <v>1</v>
      </c>
      <c r="H1902">
        <v>3</v>
      </c>
      <c r="I1902" t="s">
        <v>847</v>
      </c>
      <c r="J1902" t="s">
        <v>848</v>
      </c>
      <c r="K1902" t="s">
        <v>849</v>
      </c>
      <c r="L1902">
        <v>1346</v>
      </c>
      <c r="N1902">
        <v>1009</v>
      </c>
      <c r="O1902" t="s">
        <v>78</v>
      </c>
      <c r="P1902" t="s">
        <v>78</v>
      </c>
      <c r="Q1902">
        <v>1</v>
      </c>
      <c r="W1902">
        <v>0</v>
      </c>
      <c r="X1902">
        <v>-731615568</v>
      </c>
      <c r="Y1902">
        <v>9.09</v>
      </c>
      <c r="AA1902">
        <v>23.09</v>
      </c>
      <c r="AB1902">
        <v>0</v>
      </c>
      <c r="AC1902">
        <v>0</v>
      </c>
      <c r="AD1902">
        <v>0</v>
      </c>
      <c r="AE1902">
        <v>23.09</v>
      </c>
      <c r="AF1902">
        <v>0</v>
      </c>
      <c r="AG1902">
        <v>0</v>
      </c>
      <c r="AH1902">
        <v>0</v>
      </c>
      <c r="AI1902">
        <v>1</v>
      </c>
      <c r="AJ1902">
        <v>1</v>
      </c>
      <c r="AK1902">
        <v>1</v>
      </c>
      <c r="AL1902">
        <v>1</v>
      </c>
      <c r="AN1902">
        <v>0</v>
      </c>
      <c r="AO1902">
        <v>1</v>
      </c>
      <c r="AP1902">
        <v>0</v>
      </c>
      <c r="AQ1902">
        <v>0</v>
      </c>
      <c r="AR1902">
        <v>0</v>
      </c>
      <c r="AS1902" t="s">
        <v>3</v>
      </c>
      <c r="AT1902">
        <v>9.09</v>
      </c>
      <c r="AU1902" t="s">
        <v>3</v>
      </c>
      <c r="AV1902">
        <v>0</v>
      </c>
      <c r="AW1902">
        <v>2</v>
      </c>
      <c r="AX1902">
        <v>33362281</v>
      </c>
      <c r="AY1902">
        <v>1</v>
      </c>
      <c r="AZ1902">
        <v>0</v>
      </c>
      <c r="BA1902">
        <v>2403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CX1902">
        <f>Y1902*Source!I1699</f>
        <v>1.7452799999999999</v>
      </c>
      <c r="CY1902">
        <f>AA1902</f>
        <v>23.09</v>
      </c>
      <c r="CZ1902">
        <f>AE1902</f>
        <v>23.09</v>
      </c>
      <c r="DA1902">
        <f>AI1902</f>
        <v>1</v>
      </c>
      <c r="DB1902">
        <f>ROUND(ROUND(AT1902*CZ1902,2),2)</f>
        <v>209.89</v>
      </c>
      <c r="DC1902">
        <f>ROUND(ROUND(AT1902*AG1902,2),2)</f>
        <v>0</v>
      </c>
    </row>
    <row r="1903" spans="1:107">
      <c r="A1903">
        <f>ROW(Source!A1702)</f>
        <v>1702</v>
      </c>
      <c r="B1903">
        <v>33304975</v>
      </c>
      <c r="C1903">
        <v>33362288</v>
      </c>
      <c r="D1903">
        <v>31172061</v>
      </c>
      <c r="E1903">
        <v>1</v>
      </c>
      <c r="F1903">
        <v>1</v>
      </c>
      <c r="G1903">
        <v>1</v>
      </c>
      <c r="H1903">
        <v>1</v>
      </c>
      <c r="I1903" t="s">
        <v>850</v>
      </c>
      <c r="J1903" t="s">
        <v>3</v>
      </c>
      <c r="K1903" t="s">
        <v>851</v>
      </c>
      <c r="L1903">
        <v>1191</v>
      </c>
      <c r="N1903">
        <v>1013</v>
      </c>
      <c r="O1903" t="s">
        <v>831</v>
      </c>
      <c r="P1903" t="s">
        <v>831</v>
      </c>
      <c r="Q1903">
        <v>1</v>
      </c>
      <c r="W1903">
        <v>0</v>
      </c>
      <c r="X1903">
        <v>-784637506</v>
      </c>
      <c r="Y1903">
        <v>111.61439999999999</v>
      </c>
      <c r="AA1903">
        <v>0</v>
      </c>
      <c r="AB1903">
        <v>0</v>
      </c>
      <c r="AC1903">
        <v>0</v>
      </c>
      <c r="AD1903">
        <v>8.74</v>
      </c>
      <c r="AE1903">
        <v>0</v>
      </c>
      <c r="AF1903">
        <v>0</v>
      </c>
      <c r="AG1903">
        <v>0</v>
      </c>
      <c r="AH1903">
        <v>8.74</v>
      </c>
      <c r="AI1903">
        <v>1</v>
      </c>
      <c r="AJ1903">
        <v>1</v>
      </c>
      <c r="AK1903">
        <v>1</v>
      </c>
      <c r="AL1903">
        <v>1</v>
      </c>
      <c r="AN1903">
        <v>0</v>
      </c>
      <c r="AO1903">
        <v>1</v>
      </c>
      <c r="AP1903">
        <v>1</v>
      </c>
      <c r="AQ1903">
        <v>0</v>
      </c>
      <c r="AR1903">
        <v>0</v>
      </c>
      <c r="AS1903" t="s">
        <v>3</v>
      </c>
      <c r="AT1903">
        <v>80.88</v>
      </c>
      <c r="AU1903" t="s">
        <v>22</v>
      </c>
      <c r="AV1903">
        <v>1</v>
      </c>
      <c r="AW1903">
        <v>2</v>
      </c>
      <c r="AX1903">
        <v>33362300</v>
      </c>
      <c r="AY1903">
        <v>1</v>
      </c>
      <c r="AZ1903">
        <v>0</v>
      </c>
      <c r="BA1903">
        <v>2409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CX1903">
        <f>Y1903*Source!I1702</f>
        <v>10.51407648</v>
      </c>
      <c r="CY1903">
        <f>AD1903</f>
        <v>8.74</v>
      </c>
      <c r="CZ1903">
        <f>AH1903</f>
        <v>8.74</v>
      </c>
      <c r="DA1903">
        <f>AL1903</f>
        <v>1</v>
      </c>
      <c r="DB1903">
        <f>ROUND(((ROUND(AT1903*CZ1903,2)*1.2)*1.15),2)</f>
        <v>975.51</v>
      </c>
      <c r="DC1903">
        <f>ROUND(((ROUND(AT1903*AG1903,2)*1.2)*1.15),2)</f>
        <v>0</v>
      </c>
    </row>
    <row r="1904" spans="1:107">
      <c r="A1904">
        <f>ROW(Source!A1702)</f>
        <v>1702</v>
      </c>
      <c r="B1904">
        <v>33304975</v>
      </c>
      <c r="C1904">
        <v>33362288</v>
      </c>
      <c r="D1904">
        <v>31172011</v>
      </c>
      <c r="E1904">
        <v>1</v>
      </c>
      <c r="F1904">
        <v>1</v>
      </c>
      <c r="G1904">
        <v>1</v>
      </c>
      <c r="H1904">
        <v>1</v>
      </c>
      <c r="I1904" t="s">
        <v>832</v>
      </c>
      <c r="J1904" t="s">
        <v>3</v>
      </c>
      <c r="K1904" t="s">
        <v>833</v>
      </c>
      <c r="L1904">
        <v>1191</v>
      </c>
      <c r="N1904">
        <v>1013</v>
      </c>
      <c r="O1904" t="s">
        <v>831</v>
      </c>
      <c r="P1904" t="s">
        <v>831</v>
      </c>
      <c r="Q1904">
        <v>1</v>
      </c>
      <c r="W1904">
        <v>0</v>
      </c>
      <c r="X1904">
        <v>-1417349443</v>
      </c>
      <c r="Y1904">
        <v>0.69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1</v>
      </c>
      <c r="AJ1904">
        <v>1</v>
      </c>
      <c r="AK1904">
        <v>1</v>
      </c>
      <c r="AL1904">
        <v>1</v>
      </c>
      <c r="AN1904">
        <v>0</v>
      </c>
      <c r="AO1904">
        <v>1</v>
      </c>
      <c r="AP1904">
        <v>0</v>
      </c>
      <c r="AQ1904">
        <v>0</v>
      </c>
      <c r="AR1904">
        <v>0</v>
      </c>
      <c r="AS1904" t="s">
        <v>3</v>
      </c>
      <c r="AT1904">
        <v>0.69</v>
      </c>
      <c r="AU1904" t="s">
        <v>3</v>
      </c>
      <c r="AV1904">
        <v>2</v>
      </c>
      <c r="AW1904">
        <v>2</v>
      </c>
      <c r="AX1904">
        <v>33362301</v>
      </c>
      <c r="AY1904">
        <v>1</v>
      </c>
      <c r="AZ1904">
        <v>2048</v>
      </c>
      <c r="BA1904">
        <v>2410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CX1904">
        <f>Y1904*Source!I1702</f>
        <v>6.4998E-2</v>
      </c>
      <c r="CY1904">
        <f>AD1904</f>
        <v>0</v>
      </c>
      <c r="CZ1904">
        <f>AH1904</f>
        <v>0</v>
      </c>
      <c r="DA1904">
        <f>AL1904</f>
        <v>1</v>
      </c>
      <c r="DB1904">
        <f>ROUND(ROUND(AT1904*CZ1904,2),2)</f>
        <v>0</v>
      </c>
      <c r="DC1904">
        <f>ROUND(ROUND(AT1904*AG1904,2),2)</f>
        <v>0</v>
      </c>
    </row>
    <row r="1905" spans="1:107">
      <c r="A1905">
        <f>ROW(Source!A1702)</f>
        <v>1702</v>
      </c>
      <c r="B1905">
        <v>33304975</v>
      </c>
      <c r="C1905">
        <v>33362288</v>
      </c>
      <c r="D1905">
        <v>31258491</v>
      </c>
      <c r="E1905">
        <v>1</v>
      </c>
      <c r="F1905">
        <v>1</v>
      </c>
      <c r="G1905">
        <v>1</v>
      </c>
      <c r="H1905">
        <v>2</v>
      </c>
      <c r="I1905" t="s">
        <v>834</v>
      </c>
      <c r="J1905" t="s">
        <v>835</v>
      </c>
      <c r="K1905" t="s">
        <v>836</v>
      </c>
      <c r="L1905">
        <v>1368</v>
      </c>
      <c r="N1905">
        <v>1011</v>
      </c>
      <c r="O1905" t="s">
        <v>837</v>
      </c>
      <c r="P1905" t="s">
        <v>837</v>
      </c>
      <c r="Q1905">
        <v>1</v>
      </c>
      <c r="W1905">
        <v>0</v>
      </c>
      <c r="X1905">
        <v>-1718674368</v>
      </c>
      <c r="Y1905">
        <v>0.42000000000000004</v>
      </c>
      <c r="AA1905">
        <v>0</v>
      </c>
      <c r="AB1905">
        <v>111.99</v>
      </c>
      <c r="AC1905">
        <v>13.5</v>
      </c>
      <c r="AD1905">
        <v>0</v>
      </c>
      <c r="AE1905">
        <v>0</v>
      </c>
      <c r="AF1905">
        <v>111.99</v>
      </c>
      <c r="AG1905">
        <v>13.5</v>
      </c>
      <c r="AH1905">
        <v>0</v>
      </c>
      <c r="AI1905">
        <v>1</v>
      </c>
      <c r="AJ1905">
        <v>1</v>
      </c>
      <c r="AK1905">
        <v>1</v>
      </c>
      <c r="AL1905">
        <v>1</v>
      </c>
      <c r="AN1905">
        <v>0</v>
      </c>
      <c r="AO1905">
        <v>1</v>
      </c>
      <c r="AP1905">
        <v>1</v>
      </c>
      <c r="AQ1905">
        <v>0</v>
      </c>
      <c r="AR1905">
        <v>0</v>
      </c>
      <c r="AS1905" t="s">
        <v>3</v>
      </c>
      <c r="AT1905">
        <v>0.28000000000000003</v>
      </c>
      <c r="AU1905" t="s">
        <v>21</v>
      </c>
      <c r="AV1905">
        <v>0</v>
      </c>
      <c r="AW1905">
        <v>2</v>
      </c>
      <c r="AX1905">
        <v>33362302</v>
      </c>
      <c r="AY1905">
        <v>1</v>
      </c>
      <c r="AZ1905">
        <v>0</v>
      </c>
      <c r="BA1905">
        <v>2411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CX1905">
        <f>Y1905*Source!I1702</f>
        <v>3.9564000000000009E-2</v>
      </c>
      <c r="CY1905">
        <f>AB1905</f>
        <v>111.99</v>
      </c>
      <c r="CZ1905">
        <f>AF1905</f>
        <v>111.99</v>
      </c>
      <c r="DA1905">
        <f>AJ1905</f>
        <v>1</v>
      </c>
      <c r="DB1905">
        <f>ROUND(((ROUND(AT1905*CZ1905,2)*1.2)*1.25),2)</f>
        <v>47.04</v>
      </c>
      <c r="DC1905">
        <f>ROUND(((ROUND(AT1905*AG1905,2)*1.2)*1.25),2)</f>
        <v>5.67</v>
      </c>
    </row>
    <row r="1906" spans="1:107">
      <c r="A1906">
        <f>ROW(Source!A1702)</f>
        <v>1702</v>
      </c>
      <c r="B1906">
        <v>33304975</v>
      </c>
      <c r="C1906">
        <v>33362288</v>
      </c>
      <c r="D1906">
        <v>31258691</v>
      </c>
      <c r="E1906">
        <v>1</v>
      </c>
      <c r="F1906">
        <v>1</v>
      </c>
      <c r="G1906">
        <v>1</v>
      </c>
      <c r="H1906">
        <v>2</v>
      </c>
      <c r="I1906" t="s">
        <v>838</v>
      </c>
      <c r="J1906" t="s">
        <v>839</v>
      </c>
      <c r="K1906" t="s">
        <v>840</v>
      </c>
      <c r="L1906">
        <v>1368</v>
      </c>
      <c r="N1906">
        <v>1011</v>
      </c>
      <c r="O1906" t="s">
        <v>837</v>
      </c>
      <c r="P1906" t="s">
        <v>837</v>
      </c>
      <c r="Q1906">
        <v>1</v>
      </c>
      <c r="W1906">
        <v>0</v>
      </c>
      <c r="X1906">
        <v>1373224040</v>
      </c>
      <c r="Y1906">
        <v>15.075000000000001</v>
      </c>
      <c r="AA1906">
        <v>0</v>
      </c>
      <c r="AB1906">
        <v>3.12</v>
      </c>
      <c r="AC1906">
        <v>0</v>
      </c>
      <c r="AD1906">
        <v>0</v>
      </c>
      <c r="AE1906">
        <v>0</v>
      </c>
      <c r="AF1906">
        <v>3.12</v>
      </c>
      <c r="AG1906">
        <v>0</v>
      </c>
      <c r="AH1906">
        <v>0</v>
      </c>
      <c r="AI1906">
        <v>1</v>
      </c>
      <c r="AJ1906">
        <v>1</v>
      </c>
      <c r="AK1906">
        <v>1</v>
      </c>
      <c r="AL1906">
        <v>1</v>
      </c>
      <c r="AN1906">
        <v>0</v>
      </c>
      <c r="AO1906">
        <v>1</v>
      </c>
      <c r="AP1906">
        <v>1</v>
      </c>
      <c r="AQ1906">
        <v>0</v>
      </c>
      <c r="AR1906">
        <v>0</v>
      </c>
      <c r="AS1906" t="s">
        <v>3</v>
      </c>
      <c r="AT1906">
        <v>10.050000000000001</v>
      </c>
      <c r="AU1906" t="s">
        <v>21</v>
      </c>
      <c r="AV1906">
        <v>0</v>
      </c>
      <c r="AW1906">
        <v>2</v>
      </c>
      <c r="AX1906">
        <v>33362303</v>
      </c>
      <c r="AY1906">
        <v>1</v>
      </c>
      <c r="AZ1906">
        <v>0</v>
      </c>
      <c r="BA1906">
        <v>2412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CX1906">
        <f>Y1906*Source!I1702</f>
        <v>1.4200650000000001</v>
      </c>
      <c r="CY1906">
        <f>AB1906</f>
        <v>3.12</v>
      </c>
      <c r="CZ1906">
        <f>AF1906</f>
        <v>3.12</v>
      </c>
      <c r="DA1906">
        <f>AJ1906</f>
        <v>1</v>
      </c>
      <c r="DB1906">
        <f>ROUND(((ROUND(AT1906*CZ1906,2)*1.2)*1.25),2)</f>
        <v>47.04</v>
      </c>
      <c r="DC1906">
        <f>ROUND(((ROUND(AT1906*AG1906,2)*1.2)*1.25),2)</f>
        <v>0</v>
      </c>
    </row>
    <row r="1907" spans="1:107">
      <c r="A1907">
        <f>ROW(Source!A1702)</f>
        <v>1702</v>
      </c>
      <c r="B1907">
        <v>33304975</v>
      </c>
      <c r="C1907">
        <v>33362288</v>
      </c>
      <c r="D1907">
        <v>31258646</v>
      </c>
      <c r="E1907">
        <v>1</v>
      </c>
      <c r="F1907">
        <v>1</v>
      </c>
      <c r="G1907">
        <v>1</v>
      </c>
      <c r="H1907">
        <v>2</v>
      </c>
      <c r="I1907" t="s">
        <v>866</v>
      </c>
      <c r="J1907" t="s">
        <v>867</v>
      </c>
      <c r="K1907" t="s">
        <v>868</v>
      </c>
      <c r="L1907">
        <v>1368</v>
      </c>
      <c r="N1907">
        <v>1011</v>
      </c>
      <c r="O1907" t="s">
        <v>837</v>
      </c>
      <c r="P1907" t="s">
        <v>837</v>
      </c>
      <c r="Q1907">
        <v>1</v>
      </c>
      <c r="W1907">
        <v>0</v>
      </c>
      <c r="X1907">
        <v>-1985289705</v>
      </c>
      <c r="Y1907">
        <v>0.22499999999999998</v>
      </c>
      <c r="AA1907">
        <v>0</v>
      </c>
      <c r="AB1907">
        <v>6.66</v>
      </c>
      <c r="AC1907">
        <v>0</v>
      </c>
      <c r="AD1907">
        <v>0</v>
      </c>
      <c r="AE1907">
        <v>0</v>
      </c>
      <c r="AF1907">
        <v>6.66</v>
      </c>
      <c r="AG1907">
        <v>0</v>
      </c>
      <c r="AH1907">
        <v>0</v>
      </c>
      <c r="AI1907">
        <v>1</v>
      </c>
      <c r="AJ1907">
        <v>1</v>
      </c>
      <c r="AK1907">
        <v>1</v>
      </c>
      <c r="AL1907">
        <v>1</v>
      </c>
      <c r="AN1907">
        <v>0</v>
      </c>
      <c r="AO1907">
        <v>1</v>
      </c>
      <c r="AP1907">
        <v>1</v>
      </c>
      <c r="AQ1907">
        <v>0</v>
      </c>
      <c r="AR1907">
        <v>0</v>
      </c>
      <c r="AS1907" t="s">
        <v>3</v>
      </c>
      <c r="AT1907">
        <v>0.15</v>
      </c>
      <c r="AU1907" t="s">
        <v>21</v>
      </c>
      <c r="AV1907">
        <v>0</v>
      </c>
      <c r="AW1907">
        <v>2</v>
      </c>
      <c r="AX1907">
        <v>33362304</v>
      </c>
      <c r="AY1907">
        <v>1</v>
      </c>
      <c r="AZ1907">
        <v>0</v>
      </c>
      <c r="BA1907">
        <v>2413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CX1907">
        <f>Y1907*Source!I1702</f>
        <v>2.1194999999999999E-2</v>
      </c>
      <c r="CY1907">
        <f>AB1907</f>
        <v>6.66</v>
      </c>
      <c r="CZ1907">
        <f>AF1907</f>
        <v>6.66</v>
      </c>
      <c r="DA1907">
        <f>AJ1907</f>
        <v>1</v>
      </c>
      <c r="DB1907">
        <f>ROUND(((ROUND(AT1907*CZ1907,2)*1.2)*1.25),2)</f>
        <v>1.5</v>
      </c>
      <c r="DC1907">
        <f>ROUND(((ROUND(AT1907*AG1907,2)*1.2)*1.25),2)</f>
        <v>0</v>
      </c>
    </row>
    <row r="1908" spans="1:107">
      <c r="A1908">
        <f>ROW(Source!A1702)</f>
        <v>1702</v>
      </c>
      <c r="B1908">
        <v>33304975</v>
      </c>
      <c r="C1908">
        <v>33362288</v>
      </c>
      <c r="D1908">
        <v>31259879</v>
      </c>
      <c r="E1908">
        <v>1</v>
      </c>
      <c r="F1908">
        <v>1</v>
      </c>
      <c r="G1908">
        <v>1</v>
      </c>
      <c r="H1908">
        <v>2</v>
      </c>
      <c r="I1908" t="s">
        <v>841</v>
      </c>
      <c r="J1908" t="s">
        <v>842</v>
      </c>
      <c r="K1908" t="s">
        <v>843</v>
      </c>
      <c r="L1908">
        <v>1368</v>
      </c>
      <c r="N1908">
        <v>1011</v>
      </c>
      <c r="O1908" t="s">
        <v>837</v>
      </c>
      <c r="P1908" t="s">
        <v>837</v>
      </c>
      <c r="Q1908">
        <v>1</v>
      </c>
      <c r="W1908">
        <v>0</v>
      </c>
      <c r="X1908">
        <v>1372534845</v>
      </c>
      <c r="Y1908">
        <v>0.61499999999999988</v>
      </c>
      <c r="AA1908">
        <v>0</v>
      </c>
      <c r="AB1908">
        <v>65.709999999999994</v>
      </c>
      <c r="AC1908">
        <v>11.6</v>
      </c>
      <c r="AD1908">
        <v>0</v>
      </c>
      <c r="AE1908">
        <v>0</v>
      </c>
      <c r="AF1908">
        <v>65.709999999999994</v>
      </c>
      <c r="AG1908">
        <v>11.6</v>
      </c>
      <c r="AH1908">
        <v>0</v>
      </c>
      <c r="AI1908">
        <v>1</v>
      </c>
      <c r="AJ1908">
        <v>1</v>
      </c>
      <c r="AK1908">
        <v>1</v>
      </c>
      <c r="AL1908">
        <v>1</v>
      </c>
      <c r="AN1908">
        <v>0</v>
      </c>
      <c r="AO1908">
        <v>1</v>
      </c>
      <c r="AP1908">
        <v>1</v>
      </c>
      <c r="AQ1908">
        <v>0</v>
      </c>
      <c r="AR1908">
        <v>0</v>
      </c>
      <c r="AS1908" t="s">
        <v>3</v>
      </c>
      <c r="AT1908">
        <v>0.41</v>
      </c>
      <c r="AU1908" t="s">
        <v>21</v>
      </c>
      <c r="AV1908">
        <v>0</v>
      </c>
      <c r="AW1908">
        <v>2</v>
      </c>
      <c r="AX1908">
        <v>33362305</v>
      </c>
      <c r="AY1908">
        <v>1</v>
      </c>
      <c r="AZ1908">
        <v>0</v>
      </c>
      <c r="BA1908">
        <v>2414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CX1908">
        <f>Y1908*Source!I1702</f>
        <v>5.7932999999999991E-2</v>
      </c>
      <c r="CY1908">
        <f>AB1908</f>
        <v>65.709999999999994</v>
      </c>
      <c r="CZ1908">
        <f>AF1908</f>
        <v>65.709999999999994</v>
      </c>
      <c r="DA1908">
        <f>AJ1908</f>
        <v>1</v>
      </c>
      <c r="DB1908">
        <f>ROUND(((ROUND(AT1908*CZ1908,2)*1.2)*1.25),2)</f>
        <v>40.409999999999997</v>
      </c>
      <c r="DC1908">
        <f>ROUND(((ROUND(AT1908*AG1908,2)*1.2)*1.25),2)</f>
        <v>7.14</v>
      </c>
    </row>
    <row r="1909" spans="1:107">
      <c r="A1909">
        <f>ROW(Source!A1702)</f>
        <v>1702</v>
      </c>
      <c r="B1909">
        <v>33304975</v>
      </c>
      <c r="C1909">
        <v>33362288</v>
      </c>
      <c r="D1909">
        <v>31260100</v>
      </c>
      <c r="E1909">
        <v>1</v>
      </c>
      <c r="F1909">
        <v>1</v>
      </c>
      <c r="G1909">
        <v>1</v>
      </c>
      <c r="H1909">
        <v>2</v>
      </c>
      <c r="I1909" t="s">
        <v>858</v>
      </c>
      <c r="J1909" t="s">
        <v>859</v>
      </c>
      <c r="K1909" t="s">
        <v>860</v>
      </c>
      <c r="L1909">
        <v>1368</v>
      </c>
      <c r="N1909">
        <v>1011</v>
      </c>
      <c r="O1909" t="s">
        <v>837</v>
      </c>
      <c r="P1909" t="s">
        <v>837</v>
      </c>
      <c r="Q1909">
        <v>1</v>
      </c>
      <c r="W1909">
        <v>0</v>
      </c>
      <c r="X1909">
        <v>-353815937</v>
      </c>
      <c r="Y1909">
        <v>1.9650000000000001</v>
      </c>
      <c r="AA1909">
        <v>0</v>
      </c>
      <c r="AB1909">
        <v>8.1</v>
      </c>
      <c r="AC1909">
        <v>0</v>
      </c>
      <c r="AD1909">
        <v>0</v>
      </c>
      <c r="AE1909">
        <v>0</v>
      </c>
      <c r="AF1909">
        <v>8.1</v>
      </c>
      <c r="AG1909">
        <v>0</v>
      </c>
      <c r="AH1909">
        <v>0</v>
      </c>
      <c r="AI1909">
        <v>1</v>
      </c>
      <c r="AJ1909">
        <v>1</v>
      </c>
      <c r="AK1909">
        <v>1</v>
      </c>
      <c r="AL1909">
        <v>1</v>
      </c>
      <c r="AN1909">
        <v>0</v>
      </c>
      <c r="AO1909">
        <v>1</v>
      </c>
      <c r="AP1909">
        <v>1</v>
      </c>
      <c r="AQ1909">
        <v>0</v>
      </c>
      <c r="AR1909">
        <v>0</v>
      </c>
      <c r="AS1909" t="s">
        <v>3</v>
      </c>
      <c r="AT1909">
        <v>1.31</v>
      </c>
      <c r="AU1909" t="s">
        <v>21</v>
      </c>
      <c r="AV1909">
        <v>0</v>
      </c>
      <c r="AW1909">
        <v>2</v>
      </c>
      <c r="AX1909">
        <v>33362306</v>
      </c>
      <c r="AY1909">
        <v>1</v>
      </c>
      <c r="AZ1909">
        <v>0</v>
      </c>
      <c r="BA1909">
        <v>2415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CX1909">
        <f>Y1909*Source!I1702</f>
        <v>0.18510300000000002</v>
      </c>
      <c r="CY1909">
        <f>AB1909</f>
        <v>8.1</v>
      </c>
      <c r="CZ1909">
        <f>AF1909</f>
        <v>8.1</v>
      </c>
      <c r="DA1909">
        <f>AJ1909</f>
        <v>1</v>
      </c>
      <c r="DB1909">
        <f>ROUND(((ROUND(AT1909*CZ1909,2)*1.2)*1.25),2)</f>
        <v>15.92</v>
      </c>
      <c r="DC1909">
        <f>ROUND(((ROUND(AT1909*AG1909,2)*1.2)*1.25),2)</f>
        <v>0</v>
      </c>
    </row>
    <row r="1910" spans="1:107">
      <c r="A1910">
        <f>ROW(Source!A1702)</f>
        <v>1702</v>
      </c>
      <c r="B1910">
        <v>33304975</v>
      </c>
      <c r="C1910">
        <v>33362288</v>
      </c>
      <c r="D1910">
        <v>31178369</v>
      </c>
      <c r="E1910">
        <v>1</v>
      </c>
      <c r="F1910">
        <v>1</v>
      </c>
      <c r="G1910">
        <v>1</v>
      </c>
      <c r="H1910">
        <v>3</v>
      </c>
      <c r="I1910" t="s">
        <v>915</v>
      </c>
      <c r="J1910" t="s">
        <v>916</v>
      </c>
      <c r="K1910" t="s">
        <v>917</v>
      </c>
      <c r="L1910">
        <v>1346</v>
      </c>
      <c r="N1910">
        <v>1009</v>
      </c>
      <c r="O1910" t="s">
        <v>78</v>
      </c>
      <c r="P1910" t="s">
        <v>78</v>
      </c>
      <c r="Q1910">
        <v>1</v>
      </c>
      <c r="W1910">
        <v>0</v>
      </c>
      <c r="X1910">
        <v>1730218770</v>
      </c>
      <c r="Y1910">
        <v>7.95</v>
      </c>
      <c r="AA1910">
        <v>39.020000000000003</v>
      </c>
      <c r="AB1910">
        <v>0</v>
      </c>
      <c r="AC1910">
        <v>0</v>
      </c>
      <c r="AD1910">
        <v>0</v>
      </c>
      <c r="AE1910">
        <v>39.020000000000003</v>
      </c>
      <c r="AF1910">
        <v>0</v>
      </c>
      <c r="AG1910">
        <v>0</v>
      </c>
      <c r="AH1910">
        <v>0</v>
      </c>
      <c r="AI1910">
        <v>1</v>
      </c>
      <c r="AJ1910">
        <v>1</v>
      </c>
      <c r="AK1910">
        <v>1</v>
      </c>
      <c r="AL1910">
        <v>1</v>
      </c>
      <c r="AN1910">
        <v>0</v>
      </c>
      <c r="AO1910">
        <v>1</v>
      </c>
      <c r="AP1910">
        <v>0</v>
      </c>
      <c r="AQ1910">
        <v>0</v>
      </c>
      <c r="AR1910">
        <v>0</v>
      </c>
      <c r="AS1910" t="s">
        <v>3</v>
      </c>
      <c r="AT1910">
        <v>7.95</v>
      </c>
      <c r="AU1910" t="s">
        <v>3</v>
      </c>
      <c r="AV1910">
        <v>0</v>
      </c>
      <c r="AW1910">
        <v>2</v>
      </c>
      <c r="AX1910">
        <v>33362307</v>
      </c>
      <c r="AY1910">
        <v>1</v>
      </c>
      <c r="AZ1910">
        <v>0</v>
      </c>
      <c r="BA1910">
        <v>2416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CX1910">
        <f>Y1910*Source!I1702</f>
        <v>0.74889000000000006</v>
      </c>
      <c r="CY1910">
        <f>AA1910</f>
        <v>39.020000000000003</v>
      </c>
      <c r="CZ1910">
        <f>AE1910</f>
        <v>39.020000000000003</v>
      </c>
      <c r="DA1910">
        <f>AI1910</f>
        <v>1</v>
      </c>
      <c r="DB1910">
        <f>ROUND(ROUND(AT1910*CZ1910,2),2)</f>
        <v>310.20999999999998</v>
      </c>
      <c r="DC1910">
        <f>ROUND(ROUND(AT1910*AG1910,2),2)</f>
        <v>0</v>
      </c>
    </row>
    <row r="1911" spans="1:107">
      <c r="A1911">
        <f>ROW(Source!A1702)</f>
        <v>1702</v>
      </c>
      <c r="B1911">
        <v>33304975</v>
      </c>
      <c r="C1911">
        <v>33362288</v>
      </c>
      <c r="D1911">
        <v>31179550</v>
      </c>
      <c r="E1911">
        <v>1</v>
      </c>
      <c r="F1911">
        <v>1</v>
      </c>
      <c r="G1911">
        <v>1</v>
      </c>
      <c r="H1911">
        <v>3</v>
      </c>
      <c r="I1911" t="s">
        <v>861</v>
      </c>
      <c r="J1911" t="s">
        <v>862</v>
      </c>
      <c r="K1911" t="s">
        <v>863</v>
      </c>
      <c r="L1911">
        <v>1348</v>
      </c>
      <c r="N1911">
        <v>1009</v>
      </c>
      <c r="O1911" t="s">
        <v>32</v>
      </c>
      <c r="P1911" t="s">
        <v>32</v>
      </c>
      <c r="Q1911">
        <v>1000</v>
      </c>
      <c r="W1911">
        <v>0</v>
      </c>
      <c r="X1911">
        <v>-1068056325</v>
      </c>
      <c r="Y1911">
        <v>3.3E-4</v>
      </c>
      <c r="AA1911">
        <v>10362</v>
      </c>
      <c r="AB1911">
        <v>0</v>
      </c>
      <c r="AC1911">
        <v>0</v>
      </c>
      <c r="AD1911">
        <v>0</v>
      </c>
      <c r="AE1911">
        <v>10362</v>
      </c>
      <c r="AF1911">
        <v>0</v>
      </c>
      <c r="AG1911">
        <v>0</v>
      </c>
      <c r="AH1911">
        <v>0</v>
      </c>
      <c r="AI1911">
        <v>1</v>
      </c>
      <c r="AJ1911">
        <v>1</v>
      </c>
      <c r="AK1911">
        <v>1</v>
      </c>
      <c r="AL1911">
        <v>1</v>
      </c>
      <c r="AN1911">
        <v>0</v>
      </c>
      <c r="AO1911">
        <v>1</v>
      </c>
      <c r="AP1911">
        <v>0</v>
      </c>
      <c r="AQ1911">
        <v>0</v>
      </c>
      <c r="AR1911">
        <v>0</v>
      </c>
      <c r="AS1911" t="s">
        <v>3</v>
      </c>
      <c r="AT1911">
        <v>3.3E-4</v>
      </c>
      <c r="AU1911" t="s">
        <v>3</v>
      </c>
      <c r="AV1911">
        <v>0</v>
      </c>
      <c r="AW1911">
        <v>2</v>
      </c>
      <c r="AX1911">
        <v>33362308</v>
      </c>
      <c r="AY1911">
        <v>1</v>
      </c>
      <c r="AZ1911">
        <v>0</v>
      </c>
      <c r="BA1911">
        <v>2417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CX1911">
        <f>Y1911*Source!I1702</f>
        <v>3.1086E-5</v>
      </c>
      <c r="CY1911">
        <f>AA1911</f>
        <v>10362</v>
      </c>
      <c r="CZ1911">
        <f>AE1911</f>
        <v>10362</v>
      </c>
      <c r="DA1911">
        <f>AI1911</f>
        <v>1</v>
      </c>
      <c r="DB1911">
        <f>ROUND(ROUND(AT1911*CZ1911,2),2)</f>
        <v>3.42</v>
      </c>
      <c r="DC1911">
        <f>ROUND(ROUND(AT1911*AG1911,2),2)</f>
        <v>0</v>
      </c>
    </row>
    <row r="1912" spans="1:107">
      <c r="A1912">
        <f>ROW(Source!A1702)</f>
        <v>1702</v>
      </c>
      <c r="B1912">
        <v>33304975</v>
      </c>
      <c r="C1912">
        <v>33362288</v>
      </c>
      <c r="D1912">
        <v>31180727</v>
      </c>
      <c r="E1912">
        <v>1</v>
      </c>
      <c r="F1912">
        <v>1</v>
      </c>
      <c r="G1912">
        <v>1</v>
      </c>
      <c r="H1912">
        <v>3</v>
      </c>
      <c r="I1912" t="s">
        <v>844</v>
      </c>
      <c r="J1912" t="s">
        <v>845</v>
      </c>
      <c r="K1912" t="s">
        <v>846</v>
      </c>
      <c r="L1912">
        <v>1348</v>
      </c>
      <c r="N1912">
        <v>1009</v>
      </c>
      <c r="O1912" t="s">
        <v>32</v>
      </c>
      <c r="P1912" t="s">
        <v>32</v>
      </c>
      <c r="Q1912">
        <v>1000</v>
      </c>
      <c r="W1912">
        <v>0</v>
      </c>
      <c r="X1912">
        <v>-437906794</v>
      </c>
      <c r="Y1912">
        <v>6.0000000000000001E-3</v>
      </c>
      <c r="AA1912">
        <v>9040.01</v>
      </c>
      <c r="AB1912">
        <v>0</v>
      </c>
      <c r="AC1912">
        <v>0</v>
      </c>
      <c r="AD1912">
        <v>0</v>
      </c>
      <c r="AE1912">
        <v>9040.01</v>
      </c>
      <c r="AF1912">
        <v>0</v>
      </c>
      <c r="AG1912">
        <v>0</v>
      </c>
      <c r="AH1912">
        <v>0</v>
      </c>
      <c r="AI1912">
        <v>1</v>
      </c>
      <c r="AJ1912">
        <v>1</v>
      </c>
      <c r="AK1912">
        <v>1</v>
      </c>
      <c r="AL1912">
        <v>1</v>
      </c>
      <c r="AN1912">
        <v>0</v>
      </c>
      <c r="AO1912">
        <v>1</v>
      </c>
      <c r="AP1912">
        <v>0</v>
      </c>
      <c r="AQ1912">
        <v>0</v>
      </c>
      <c r="AR1912">
        <v>0</v>
      </c>
      <c r="AS1912" t="s">
        <v>3</v>
      </c>
      <c r="AT1912">
        <v>6.0000000000000001E-3</v>
      </c>
      <c r="AU1912" t="s">
        <v>3</v>
      </c>
      <c r="AV1912">
        <v>0</v>
      </c>
      <c r="AW1912">
        <v>2</v>
      </c>
      <c r="AX1912">
        <v>33362309</v>
      </c>
      <c r="AY1912">
        <v>1</v>
      </c>
      <c r="AZ1912">
        <v>0</v>
      </c>
      <c r="BA1912">
        <v>2418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CX1912">
        <f>Y1912*Source!I1702</f>
        <v>5.6520000000000008E-4</v>
      </c>
      <c r="CY1912">
        <f>AA1912</f>
        <v>9040.01</v>
      </c>
      <c r="CZ1912">
        <f>AE1912</f>
        <v>9040.01</v>
      </c>
      <c r="DA1912">
        <f>AI1912</f>
        <v>1</v>
      </c>
      <c r="DB1912">
        <f>ROUND(ROUND(AT1912*CZ1912,2),2)</f>
        <v>54.24</v>
      </c>
      <c r="DC1912">
        <f>ROUND(ROUND(AT1912*AG1912,2),2)</f>
        <v>0</v>
      </c>
    </row>
    <row r="1913" spans="1:107">
      <c r="A1913">
        <f>ROW(Source!A1702)</f>
        <v>1702</v>
      </c>
      <c r="B1913">
        <v>33304975</v>
      </c>
      <c r="C1913">
        <v>33362288</v>
      </c>
      <c r="D1913">
        <v>31181610</v>
      </c>
      <c r="E1913">
        <v>1</v>
      </c>
      <c r="F1913">
        <v>1</v>
      </c>
      <c r="G1913">
        <v>1</v>
      </c>
      <c r="H1913">
        <v>3</v>
      </c>
      <c r="I1913" t="s">
        <v>847</v>
      </c>
      <c r="J1913" t="s">
        <v>848</v>
      </c>
      <c r="K1913" t="s">
        <v>849</v>
      </c>
      <c r="L1913">
        <v>1346</v>
      </c>
      <c r="N1913">
        <v>1009</v>
      </c>
      <c r="O1913" t="s">
        <v>78</v>
      </c>
      <c r="P1913" t="s">
        <v>78</v>
      </c>
      <c r="Q1913">
        <v>1</v>
      </c>
      <c r="W1913">
        <v>0</v>
      </c>
      <c r="X1913">
        <v>-731615568</v>
      </c>
      <c r="Y1913">
        <v>9.09</v>
      </c>
      <c r="AA1913">
        <v>23.09</v>
      </c>
      <c r="AB1913">
        <v>0</v>
      </c>
      <c r="AC1913">
        <v>0</v>
      </c>
      <c r="AD1913">
        <v>0</v>
      </c>
      <c r="AE1913">
        <v>23.09</v>
      </c>
      <c r="AF1913">
        <v>0</v>
      </c>
      <c r="AG1913">
        <v>0</v>
      </c>
      <c r="AH1913">
        <v>0</v>
      </c>
      <c r="AI1913">
        <v>1</v>
      </c>
      <c r="AJ1913">
        <v>1</v>
      </c>
      <c r="AK1913">
        <v>1</v>
      </c>
      <c r="AL1913">
        <v>1</v>
      </c>
      <c r="AN1913">
        <v>0</v>
      </c>
      <c r="AO1913">
        <v>1</v>
      </c>
      <c r="AP1913">
        <v>0</v>
      </c>
      <c r="AQ1913">
        <v>0</v>
      </c>
      <c r="AR1913">
        <v>0</v>
      </c>
      <c r="AS1913" t="s">
        <v>3</v>
      </c>
      <c r="AT1913">
        <v>9.09</v>
      </c>
      <c r="AU1913" t="s">
        <v>3</v>
      </c>
      <c r="AV1913">
        <v>0</v>
      </c>
      <c r="AW1913">
        <v>2</v>
      </c>
      <c r="AX1913">
        <v>33362310</v>
      </c>
      <c r="AY1913">
        <v>1</v>
      </c>
      <c r="AZ1913">
        <v>0</v>
      </c>
      <c r="BA1913">
        <v>2419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CX1913">
        <f>Y1913*Source!I1702</f>
        <v>0.85627800000000009</v>
      </c>
      <c r="CY1913">
        <f>AA1913</f>
        <v>23.09</v>
      </c>
      <c r="CZ1913">
        <f>AE1913</f>
        <v>23.09</v>
      </c>
      <c r="DA1913">
        <f>AI1913</f>
        <v>1</v>
      </c>
      <c r="DB1913">
        <f>ROUND(ROUND(AT1913*CZ1913,2),2)</f>
        <v>209.89</v>
      </c>
      <c r="DC1913">
        <f>ROUND(ROUND(AT1913*AG1913,2),2)</f>
        <v>0</v>
      </c>
    </row>
    <row r="1914" spans="1:107">
      <c r="A1914">
        <f>ROW(Source!A1703)</f>
        <v>1703</v>
      </c>
      <c r="B1914">
        <v>33304960</v>
      </c>
      <c r="C1914">
        <v>33362288</v>
      </c>
      <c r="D1914">
        <v>31172061</v>
      </c>
      <c r="E1914">
        <v>1</v>
      </c>
      <c r="F1914">
        <v>1</v>
      </c>
      <c r="G1914">
        <v>1</v>
      </c>
      <c r="H1914">
        <v>1</v>
      </c>
      <c r="I1914" t="s">
        <v>850</v>
      </c>
      <c r="J1914" t="s">
        <v>3</v>
      </c>
      <c r="K1914" t="s">
        <v>851</v>
      </c>
      <c r="L1914">
        <v>1191</v>
      </c>
      <c r="N1914">
        <v>1013</v>
      </c>
      <c r="O1914" t="s">
        <v>831</v>
      </c>
      <c r="P1914" t="s">
        <v>831</v>
      </c>
      <c r="Q1914">
        <v>1</v>
      </c>
      <c r="W1914">
        <v>0</v>
      </c>
      <c r="X1914">
        <v>-784637506</v>
      </c>
      <c r="Y1914">
        <v>111.61439999999999</v>
      </c>
      <c r="AA1914">
        <v>0</v>
      </c>
      <c r="AB1914">
        <v>0</v>
      </c>
      <c r="AC1914">
        <v>0</v>
      </c>
      <c r="AD1914">
        <v>8.74</v>
      </c>
      <c r="AE1914">
        <v>0</v>
      </c>
      <c r="AF1914">
        <v>0</v>
      </c>
      <c r="AG1914">
        <v>0</v>
      </c>
      <c r="AH1914">
        <v>8.74</v>
      </c>
      <c r="AI1914">
        <v>1</v>
      </c>
      <c r="AJ1914">
        <v>1</v>
      </c>
      <c r="AK1914">
        <v>1</v>
      </c>
      <c r="AL1914">
        <v>1</v>
      </c>
      <c r="AN1914">
        <v>0</v>
      </c>
      <c r="AO1914">
        <v>1</v>
      </c>
      <c r="AP1914">
        <v>1</v>
      </c>
      <c r="AQ1914">
        <v>0</v>
      </c>
      <c r="AR1914">
        <v>0</v>
      </c>
      <c r="AS1914" t="s">
        <v>3</v>
      </c>
      <c r="AT1914">
        <v>80.88</v>
      </c>
      <c r="AU1914" t="s">
        <v>22</v>
      </c>
      <c r="AV1914">
        <v>1</v>
      </c>
      <c r="AW1914">
        <v>2</v>
      </c>
      <c r="AX1914">
        <v>33362300</v>
      </c>
      <c r="AY1914">
        <v>1</v>
      </c>
      <c r="AZ1914">
        <v>0</v>
      </c>
      <c r="BA1914">
        <v>2425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CX1914">
        <f>Y1914*Source!I1703</f>
        <v>10.51407648</v>
      </c>
      <c r="CY1914">
        <f>AD1914</f>
        <v>8.74</v>
      </c>
      <c r="CZ1914">
        <f>AH1914</f>
        <v>8.74</v>
      </c>
      <c r="DA1914">
        <f>AL1914</f>
        <v>1</v>
      </c>
      <c r="DB1914">
        <f>ROUND(((ROUND(AT1914*CZ1914,2)*1.2)*1.15),2)</f>
        <v>975.51</v>
      </c>
      <c r="DC1914">
        <f>ROUND(((ROUND(AT1914*AG1914,2)*1.2)*1.15),2)</f>
        <v>0</v>
      </c>
    </row>
    <row r="1915" spans="1:107">
      <c r="A1915">
        <f>ROW(Source!A1703)</f>
        <v>1703</v>
      </c>
      <c r="B1915">
        <v>33304960</v>
      </c>
      <c r="C1915">
        <v>33362288</v>
      </c>
      <c r="D1915">
        <v>31172011</v>
      </c>
      <c r="E1915">
        <v>1</v>
      </c>
      <c r="F1915">
        <v>1</v>
      </c>
      <c r="G1915">
        <v>1</v>
      </c>
      <c r="H1915">
        <v>1</v>
      </c>
      <c r="I1915" t="s">
        <v>832</v>
      </c>
      <c r="J1915" t="s">
        <v>3</v>
      </c>
      <c r="K1915" t="s">
        <v>833</v>
      </c>
      <c r="L1915">
        <v>1191</v>
      </c>
      <c r="N1915">
        <v>1013</v>
      </c>
      <c r="O1915" t="s">
        <v>831</v>
      </c>
      <c r="P1915" t="s">
        <v>831</v>
      </c>
      <c r="Q1915">
        <v>1</v>
      </c>
      <c r="W1915">
        <v>0</v>
      </c>
      <c r="X1915">
        <v>-1417349443</v>
      </c>
      <c r="Y1915">
        <v>0.69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1</v>
      </c>
      <c r="AJ1915">
        <v>1</v>
      </c>
      <c r="AK1915">
        <v>1</v>
      </c>
      <c r="AL1915">
        <v>1</v>
      </c>
      <c r="AN1915">
        <v>0</v>
      </c>
      <c r="AO1915">
        <v>1</v>
      </c>
      <c r="AP1915">
        <v>0</v>
      </c>
      <c r="AQ1915">
        <v>0</v>
      </c>
      <c r="AR1915">
        <v>0</v>
      </c>
      <c r="AS1915" t="s">
        <v>3</v>
      </c>
      <c r="AT1915">
        <v>0.69</v>
      </c>
      <c r="AU1915" t="s">
        <v>3</v>
      </c>
      <c r="AV1915">
        <v>2</v>
      </c>
      <c r="AW1915">
        <v>2</v>
      </c>
      <c r="AX1915">
        <v>33362301</v>
      </c>
      <c r="AY1915">
        <v>1</v>
      </c>
      <c r="AZ1915">
        <v>2048</v>
      </c>
      <c r="BA1915">
        <v>2426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CX1915">
        <f>Y1915*Source!I1703</f>
        <v>6.4998E-2</v>
      </c>
      <c r="CY1915">
        <f>AD1915</f>
        <v>0</v>
      </c>
      <c r="CZ1915">
        <f>AH1915</f>
        <v>0</v>
      </c>
      <c r="DA1915">
        <f>AL1915</f>
        <v>1</v>
      </c>
      <c r="DB1915">
        <f>ROUND(ROUND(AT1915*CZ1915,2),2)</f>
        <v>0</v>
      </c>
      <c r="DC1915">
        <f>ROUND(ROUND(AT1915*AG1915,2),2)</f>
        <v>0</v>
      </c>
    </row>
    <row r="1916" spans="1:107">
      <c r="A1916">
        <f>ROW(Source!A1703)</f>
        <v>1703</v>
      </c>
      <c r="B1916">
        <v>33304960</v>
      </c>
      <c r="C1916">
        <v>33362288</v>
      </c>
      <c r="D1916">
        <v>31258491</v>
      </c>
      <c r="E1916">
        <v>1</v>
      </c>
      <c r="F1916">
        <v>1</v>
      </c>
      <c r="G1916">
        <v>1</v>
      </c>
      <c r="H1916">
        <v>2</v>
      </c>
      <c r="I1916" t="s">
        <v>834</v>
      </c>
      <c r="J1916" t="s">
        <v>835</v>
      </c>
      <c r="K1916" t="s">
        <v>836</v>
      </c>
      <c r="L1916">
        <v>1368</v>
      </c>
      <c r="N1916">
        <v>1011</v>
      </c>
      <c r="O1916" t="s">
        <v>837</v>
      </c>
      <c r="P1916" t="s">
        <v>837</v>
      </c>
      <c r="Q1916">
        <v>1</v>
      </c>
      <c r="W1916">
        <v>0</v>
      </c>
      <c r="X1916">
        <v>-1718674368</v>
      </c>
      <c r="Y1916">
        <v>0.42000000000000004</v>
      </c>
      <c r="AA1916">
        <v>0</v>
      </c>
      <c r="AB1916">
        <v>111.99</v>
      </c>
      <c r="AC1916">
        <v>13.5</v>
      </c>
      <c r="AD1916">
        <v>0</v>
      </c>
      <c r="AE1916">
        <v>0</v>
      </c>
      <c r="AF1916">
        <v>111.99</v>
      </c>
      <c r="AG1916">
        <v>13.5</v>
      </c>
      <c r="AH1916">
        <v>0</v>
      </c>
      <c r="AI1916">
        <v>1</v>
      </c>
      <c r="AJ1916">
        <v>1</v>
      </c>
      <c r="AK1916">
        <v>1</v>
      </c>
      <c r="AL1916">
        <v>1</v>
      </c>
      <c r="AN1916">
        <v>0</v>
      </c>
      <c r="AO1916">
        <v>1</v>
      </c>
      <c r="AP1916">
        <v>1</v>
      </c>
      <c r="AQ1916">
        <v>0</v>
      </c>
      <c r="AR1916">
        <v>0</v>
      </c>
      <c r="AS1916" t="s">
        <v>3</v>
      </c>
      <c r="AT1916">
        <v>0.28000000000000003</v>
      </c>
      <c r="AU1916" t="s">
        <v>21</v>
      </c>
      <c r="AV1916">
        <v>0</v>
      </c>
      <c r="AW1916">
        <v>2</v>
      </c>
      <c r="AX1916">
        <v>33362302</v>
      </c>
      <c r="AY1916">
        <v>1</v>
      </c>
      <c r="AZ1916">
        <v>0</v>
      </c>
      <c r="BA1916">
        <v>2427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CX1916">
        <f>Y1916*Source!I1703</f>
        <v>3.9564000000000009E-2</v>
      </c>
      <c r="CY1916">
        <f>AB1916</f>
        <v>111.99</v>
      </c>
      <c r="CZ1916">
        <f>AF1916</f>
        <v>111.99</v>
      </c>
      <c r="DA1916">
        <f>AJ1916</f>
        <v>1</v>
      </c>
      <c r="DB1916">
        <f>ROUND(((ROUND(AT1916*CZ1916,2)*1.2)*1.25),2)</f>
        <v>47.04</v>
      </c>
      <c r="DC1916">
        <f>ROUND(((ROUND(AT1916*AG1916,2)*1.2)*1.25),2)</f>
        <v>5.67</v>
      </c>
    </row>
    <row r="1917" spans="1:107">
      <c r="A1917">
        <f>ROW(Source!A1703)</f>
        <v>1703</v>
      </c>
      <c r="B1917">
        <v>33304960</v>
      </c>
      <c r="C1917">
        <v>33362288</v>
      </c>
      <c r="D1917">
        <v>31258691</v>
      </c>
      <c r="E1917">
        <v>1</v>
      </c>
      <c r="F1917">
        <v>1</v>
      </c>
      <c r="G1917">
        <v>1</v>
      </c>
      <c r="H1917">
        <v>2</v>
      </c>
      <c r="I1917" t="s">
        <v>838</v>
      </c>
      <c r="J1917" t="s">
        <v>839</v>
      </c>
      <c r="K1917" t="s">
        <v>840</v>
      </c>
      <c r="L1917">
        <v>1368</v>
      </c>
      <c r="N1917">
        <v>1011</v>
      </c>
      <c r="O1917" t="s">
        <v>837</v>
      </c>
      <c r="P1917" t="s">
        <v>837</v>
      </c>
      <c r="Q1917">
        <v>1</v>
      </c>
      <c r="W1917">
        <v>0</v>
      </c>
      <c r="X1917">
        <v>1373224040</v>
      </c>
      <c r="Y1917">
        <v>15.075000000000001</v>
      </c>
      <c r="AA1917">
        <v>0</v>
      </c>
      <c r="AB1917">
        <v>3.12</v>
      </c>
      <c r="AC1917">
        <v>0</v>
      </c>
      <c r="AD1917">
        <v>0</v>
      </c>
      <c r="AE1917">
        <v>0</v>
      </c>
      <c r="AF1917">
        <v>3.12</v>
      </c>
      <c r="AG1917">
        <v>0</v>
      </c>
      <c r="AH1917">
        <v>0</v>
      </c>
      <c r="AI1917">
        <v>1</v>
      </c>
      <c r="AJ1917">
        <v>1</v>
      </c>
      <c r="AK1917">
        <v>1</v>
      </c>
      <c r="AL1917">
        <v>1</v>
      </c>
      <c r="AN1917">
        <v>0</v>
      </c>
      <c r="AO1917">
        <v>1</v>
      </c>
      <c r="AP1917">
        <v>1</v>
      </c>
      <c r="AQ1917">
        <v>0</v>
      </c>
      <c r="AR1917">
        <v>0</v>
      </c>
      <c r="AS1917" t="s">
        <v>3</v>
      </c>
      <c r="AT1917">
        <v>10.050000000000001</v>
      </c>
      <c r="AU1917" t="s">
        <v>21</v>
      </c>
      <c r="AV1917">
        <v>0</v>
      </c>
      <c r="AW1917">
        <v>2</v>
      </c>
      <c r="AX1917">
        <v>33362303</v>
      </c>
      <c r="AY1917">
        <v>1</v>
      </c>
      <c r="AZ1917">
        <v>0</v>
      </c>
      <c r="BA1917">
        <v>2428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CX1917">
        <f>Y1917*Source!I1703</f>
        <v>1.4200650000000001</v>
      </c>
      <c r="CY1917">
        <f>AB1917</f>
        <v>3.12</v>
      </c>
      <c r="CZ1917">
        <f>AF1917</f>
        <v>3.12</v>
      </c>
      <c r="DA1917">
        <f>AJ1917</f>
        <v>1</v>
      </c>
      <c r="DB1917">
        <f>ROUND(((ROUND(AT1917*CZ1917,2)*1.2)*1.25),2)</f>
        <v>47.04</v>
      </c>
      <c r="DC1917">
        <f>ROUND(((ROUND(AT1917*AG1917,2)*1.2)*1.25),2)</f>
        <v>0</v>
      </c>
    </row>
    <row r="1918" spans="1:107">
      <c r="A1918">
        <f>ROW(Source!A1703)</f>
        <v>1703</v>
      </c>
      <c r="B1918">
        <v>33304960</v>
      </c>
      <c r="C1918">
        <v>33362288</v>
      </c>
      <c r="D1918">
        <v>31258646</v>
      </c>
      <c r="E1918">
        <v>1</v>
      </c>
      <c r="F1918">
        <v>1</v>
      </c>
      <c r="G1918">
        <v>1</v>
      </c>
      <c r="H1918">
        <v>2</v>
      </c>
      <c r="I1918" t="s">
        <v>866</v>
      </c>
      <c r="J1918" t="s">
        <v>867</v>
      </c>
      <c r="K1918" t="s">
        <v>868</v>
      </c>
      <c r="L1918">
        <v>1368</v>
      </c>
      <c r="N1918">
        <v>1011</v>
      </c>
      <c r="O1918" t="s">
        <v>837</v>
      </c>
      <c r="P1918" t="s">
        <v>837</v>
      </c>
      <c r="Q1918">
        <v>1</v>
      </c>
      <c r="W1918">
        <v>0</v>
      </c>
      <c r="X1918">
        <v>-1985289705</v>
      </c>
      <c r="Y1918">
        <v>0.22499999999999998</v>
      </c>
      <c r="AA1918">
        <v>0</v>
      </c>
      <c r="AB1918">
        <v>6.66</v>
      </c>
      <c r="AC1918">
        <v>0</v>
      </c>
      <c r="AD1918">
        <v>0</v>
      </c>
      <c r="AE1918">
        <v>0</v>
      </c>
      <c r="AF1918">
        <v>6.66</v>
      </c>
      <c r="AG1918">
        <v>0</v>
      </c>
      <c r="AH1918">
        <v>0</v>
      </c>
      <c r="AI1918">
        <v>1</v>
      </c>
      <c r="AJ1918">
        <v>1</v>
      </c>
      <c r="AK1918">
        <v>1</v>
      </c>
      <c r="AL1918">
        <v>1</v>
      </c>
      <c r="AN1918">
        <v>0</v>
      </c>
      <c r="AO1918">
        <v>1</v>
      </c>
      <c r="AP1918">
        <v>1</v>
      </c>
      <c r="AQ1918">
        <v>0</v>
      </c>
      <c r="AR1918">
        <v>0</v>
      </c>
      <c r="AS1918" t="s">
        <v>3</v>
      </c>
      <c r="AT1918">
        <v>0.15</v>
      </c>
      <c r="AU1918" t="s">
        <v>21</v>
      </c>
      <c r="AV1918">
        <v>0</v>
      </c>
      <c r="AW1918">
        <v>2</v>
      </c>
      <c r="AX1918">
        <v>33362304</v>
      </c>
      <c r="AY1918">
        <v>1</v>
      </c>
      <c r="AZ1918">
        <v>0</v>
      </c>
      <c r="BA1918">
        <v>2429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CX1918">
        <f>Y1918*Source!I1703</f>
        <v>2.1194999999999999E-2</v>
      </c>
      <c r="CY1918">
        <f>AB1918</f>
        <v>6.66</v>
      </c>
      <c r="CZ1918">
        <f>AF1918</f>
        <v>6.66</v>
      </c>
      <c r="DA1918">
        <f>AJ1918</f>
        <v>1</v>
      </c>
      <c r="DB1918">
        <f>ROUND(((ROUND(AT1918*CZ1918,2)*1.2)*1.25),2)</f>
        <v>1.5</v>
      </c>
      <c r="DC1918">
        <f>ROUND(((ROUND(AT1918*AG1918,2)*1.2)*1.25),2)</f>
        <v>0</v>
      </c>
    </row>
    <row r="1919" spans="1:107">
      <c r="A1919">
        <f>ROW(Source!A1703)</f>
        <v>1703</v>
      </c>
      <c r="B1919">
        <v>33304960</v>
      </c>
      <c r="C1919">
        <v>33362288</v>
      </c>
      <c r="D1919">
        <v>31259879</v>
      </c>
      <c r="E1919">
        <v>1</v>
      </c>
      <c r="F1919">
        <v>1</v>
      </c>
      <c r="G1919">
        <v>1</v>
      </c>
      <c r="H1919">
        <v>2</v>
      </c>
      <c r="I1919" t="s">
        <v>841</v>
      </c>
      <c r="J1919" t="s">
        <v>842</v>
      </c>
      <c r="K1919" t="s">
        <v>843</v>
      </c>
      <c r="L1919">
        <v>1368</v>
      </c>
      <c r="N1919">
        <v>1011</v>
      </c>
      <c r="O1919" t="s">
        <v>837</v>
      </c>
      <c r="P1919" t="s">
        <v>837</v>
      </c>
      <c r="Q1919">
        <v>1</v>
      </c>
      <c r="W1919">
        <v>0</v>
      </c>
      <c r="X1919">
        <v>1372534845</v>
      </c>
      <c r="Y1919">
        <v>0.61499999999999988</v>
      </c>
      <c r="AA1919">
        <v>0</v>
      </c>
      <c r="AB1919">
        <v>65.709999999999994</v>
      </c>
      <c r="AC1919">
        <v>11.6</v>
      </c>
      <c r="AD1919">
        <v>0</v>
      </c>
      <c r="AE1919">
        <v>0</v>
      </c>
      <c r="AF1919">
        <v>65.709999999999994</v>
      </c>
      <c r="AG1919">
        <v>11.6</v>
      </c>
      <c r="AH1919">
        <v>0</v>
      </c>
      <c r="AI1919">
        <v>1</v>
      </c>
      <c r="AJ1919">
        <v>1</v>
      </c>
      <c r="AK1919">
        <v>1</v>
      </c>
      <c r="AL1919">
        <v>1</v>
      </c>
      <c r="AN1919">
        <v>0</v>
      </c>
      <c r="AO1919">
        <v>1</v>
      </c>
      <c r="AP1919">
        <v>1</v>
      </c>
      <c r="AQ1919">
        <v>0</v>
      </c>
      <c r="AR1919">
        <v>0</v>
      </c>
      <c r="AS1919" t="s">
        <v>3</v>
      </c>
      <c r="AT1919">
        <v>0.41</v>
      </c>
      <c r="AU1919" t="s">
        <v>21</v>
      </c>
      <c r="AV1919">
        <v>0</v>
      </c>
      <c r="AW1919">
        <v>2</v>
      </c>
      <c r="AX1919">
        <v>33362305</v>
      </c>
      <c r="AY1919">
        <v>1</v>
      </c>
      <c r="AZ1919">
        <v>0</v>
      </c>
      <c r="BA1919">
        <v>2430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CX1919">
        <f>Y1919*Source!I1703</f>
        <v>5.7932999999999991E-2</v>
      </c>
      <c r="CY1919">
        <f>AB1919</f>
        <v>65.709999999999994</v>
      </c>
      <c r="CZ1919">
        <f>AF1919</f>
        <v>65.709999999999994</v>
      </c>
      <c r="DA1919">
        <f>AJ1919</f>
        <v>1</v>
      </c>
      <c r="DB1919">
        <f>ROUND(((ROUND(AT1919*CZ1919,2)*1.2)*1.25),2)</f>
        <v>40.409999999999997</v>
      </c>
      <c r="DC1919">
        <f>ROUND(((ROUND(AT1919*AG1919,2)*1.2)*1.25),2)</f>
        <v>7.14</v>
      </c>
    </row>
    <row r="1920" spans="1:107">
      <c r="A1920">
        <f>ROW(Source!A1703)</f>
        <v>1703</v>
      </c>
      <c r="B1920">
        <v>33304960</v>
      </c>
      <c r="C1920">
        <v>33362288</v>
      </c>
      <c r="D1920">
        <v>31260100</v>
      </c>
      <c r="E1920">
        <v>1</v>
      </c>
      <c r="F1920">
        <v>1</v>
      </c>
      <c r="G1920">
        <v>1</v>
      </c>
      <c r="H1920">
        <v>2</v>
      </c>
      <c r="I1920" t="s">
        <v>858</v>
      </c>
      <c r="J1920" t="s">
        <v>859</v>
      </c>
      <c r="K1920" t="s">
        <v>860</v>
      </c>
      <c r="L1920">
        <v>1368</v>
      </c>
      <c r="N1920">
        <v>1011</v>
      </c>
      <c r="O1920" t="s">
        <v>837</v>
      </c>
      <c r="P1920" t="s">
        <v>837</v>
      </c>
      <c r="Q1920">
        <v>1</v>
      </c>
      <c r="W1920">
        <v>0</v>
      </c>
      <c r="X1920">
        <v>-353815937</v>
      </c>
      <c r="Y1920">
        <v>1.9650000000000001</v>
      </c>
      <c r="AA1920">
        <v>0</v>
      </c>
      <c r="AB1920">
        <v>8.1</v>
      </c>
      <c r="AC1920">
        <v>0</v>
      </c>
      <c r="AD1920">
        <v>0</v>
      </c>
      <c r="AE1920">
        <v>0</v>
      </c>
      <c r="AF1920">
        <v>8.1</v>
      </c>
      <c r="AG1920">
        <v>0</v>
      </c>
      <c r="AH1920">
        <v>0</v>
      </c>
      <c r="AI1920">
        <v>1</v>
      </c>
      <c r="AJ1920">
        <v>1</v>
      </c>
      <c r="AK1920">
        <v>1</v>
      </c>
      <c r="AL1920">
        <v>1</v>
      </c>
      <c r="AN1920">
        <v>0</v>
      </c>
      <c r="AO1920">
        <v>1</v>
      </c>
      <c r="AP1920">
        <v>1</v>
      </c>
      <c r="AQ1920">
        <v>0</v>
      </c>
      <c r="AR1920">
        <v>0</v>
      </c>
      <c r="AS1920" t="s">
        <v>3</v>
      </c>
      <c r="AT1920">
        <v>1.31</v>
      </c>
      <c r="AU1920" t="s">
        <v>21</v>
      </c>
      <c r="AV1920">
        <v>0</v>
      </c>
      <c r="AW1920">
        <v>2</v>
      </c>
      <c r="AX1920">
        <v>33362306</v>
      </c>
      <c r="AY1920">
        <v>1</v>
      </c>
      <c r="AZ1920">
        <v>0</v>
      </c>
      <c r="BA1920">
        <v>2431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CX1920">
        <f>Y1920*Source!I1703</f>
        <v>0.18510300000000002</v>
      </c>
      <c r="CY1920">
        <f>AB1920</f>
        <v>8.1</v>
      </c>
      <c r="CZ1920">
        <f>AF1920</f>
        <v>8.1</v>
      </c>
      <c r="DA1920">
        <f>AJ1920</f>
        <v>1</v>
      </c>
      <c r="DB1920">
        <f>ROUND(((ROUND(AT1920*CZ1920,2)*1.2)*1.25),2)</f>
        <v>15.92</v>
      </c>
      <c r="DC1920">
        <f>ROUND(((ROUND(AT1920*AG1920,2)*1.2)*1.25),2)</f>
        <v>0</v>
      </c>
    </row>
    <row r="1921" spans="1:107">
      <c r="A1921">
        <f>ROW(Source!A1703)</f>
        <v>1703</v>
      </c>
      <c r="B1921">
        <v>33304960</v>
      </c>
      <c r="C1921">
        <v>33362288</v>
      </c>
      <c r="D1921">
        <v>31178369</v>
      </c>
      <c r="E1921">
        <v>1</v>
      </c>
      <c r="F1921">
        <v>1</v>
      </c>
      <c r="G1921">
        <v>1</v>
      </c>
      <c r="H1921">
        <v>3</v>
      </c>
      <c r="I1921" t="s">
        <v>915</v>
      </c>
      <c r="J1921" t="s">
        <v>916</v>
      </c>
      <c r="K1921" t="s">
        <v>917</v>
      </c>
      <c r="L1921">
        <v>1346</v>
      </c>
      <c r="N1921">
        <v>1009</v>
      </c>
      <c r="O1921" t="s">
        <v>78</v>
      </c>
      <c r="P1921" t="s">
        <v>78</v>
      </c>
      <c r="Q1921">
        <v>1</v>
      </c>
      <c r="W1921">
        <v>0</v>
      </c>
      <c r="X1921">
        <v>1730218770</v>
      </c>
      <c r="Y1921">
        <v>7.95</v>
      </c>
      <c r="AA1921">
        <v>39.020000000000003</v>
      </c>
      <c r="AB1921">
        <v>0</v>
      </c>
      <c r="AC1921">
        <v>0</v>
      </c>
      <c r="AD1921">
        <v>0</v>
      </c>
      <c r="AE1921">
        <v>39.020000000000003</v>
      </c>
      <c r="AF1921">
        <v>0</v>
      </c>
      <c r="AG1921">
        <v>0</v>
      </c>
      <c r="AH1921">
        <v>0</v>
      </c>
      <c r="AI1921">
        <v>1</v>
      </c>
      <c r="AJ1921">
        <v>1</v>
      </c>
      <c r="AK1921">
        <v>1</v>
      </c>
      <c r="AL1921">
        <v>1</v>
      </c>
      <c r="AN1921">
        <v>0</v>
      </c>
      <c r="AO1921">
        <v>1</v>
      </c>
      <c r="AP1921">
        <v>0</v>
      </c>
      <c r="AQ1921">
        <v>0</v>
      </c>
      <c r="AR1921">
        <v>0</v>
      </c>
      <c r="AS1921" t="s">
        <v>3</v>
      </c>
      <c r="AT1921">
        <v>7.95</v>
      </c>
      <c r="AU1921" t="s">
        <v>3</v>
      </c>
      <c r="AV1921">
        <v>0</v>
      </c>
      <c r="AW1921">
        <v>2</v>
      </c>
      <c r="AX1921">
        <v>33362307</v>
      </c>
      <c r="AY1921">
        <v>1</v>
      </c>
      <c r="AZ1921">
        <v>0</v>
      </c>
      <c r="BA1921">
        <v>2432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CX1921">
        <f>Y1921*Source!I1703</f>
        <v>0.74889000000000006</v>
      </c>
      <c r="CY1921">
        <f>AA1921</f>
        <v>39.020000000000003</v>
      </c>
      <c r="CZ1921">
        <f>AE1921</f>
        <v>39.020000000000003</v>
      </c>
      <c r="DA1921">
        <f>AI1921</f>
        <v>1</v>
      </c>
      <c r="DB1921">
        <f>ROUND(ROUND(AT1921*CZ1921,2),2)</f>
        <v>310.20999999999998</v>
      </c>
      <c r="DC1921">
        <f>ROUND(ROUND(AT1921*AG1921,2),2)</f>
        <v>0</v>
      </c>
    </row>
    <row r="1922" spans="1:107">
      <c r="A1922">
        <f>ROW(Source!A1703)</f>
        <v>1703</v>
      </c>
      <c r="B1922">
        <v>33304960</v>
      </c>
      <c r="C1922">
        <v>33362288</v>
      </c>
      <c r="D1922">
        <v>31179550</v>
      </c>
      <c r="E1922">
        <v>1</v>
      </c>
      <c r="F1922">
        <v>1</v>
      </c>
      <c r="G1922">
        <v>1</v>
      </c>
      <c r="H1922">
        <v>3</v>
      </c>
      <c r="I1922" t="s">
        <v>861</v>
      </c>
      <c r="J1922" t="s">
        <v>862</v>
      </c>
      <c r="K1922" t="s">
        <v>863</v>
      </c>
      <c r="L1922">
        <v>1348</v>
      </c>
      <c r="N1922">
        <v>1009</v>
      </c>
      <c r="O1922" t="s">
        <v>32</v>
      </c>
      <c r="P1922" t="s">
        <v>32</v>
      </c>
      <c r="Q1922">
        <v>1000</v>
      </c>
      <c r="W1922">
        <v>0</v>
      </c>
      <c r="X1922">
        <v>-1068056325</v>
      </c>
      <c r="Y1922">
        <v>3.3E-4</v>
      </c>
      <c r="AA1922">
        <v>10362</v>
      </c>
      <c r="AB1922">
        <v>0</v>
      </c>
      <c r="AC1922">
        <v>0</v>
      </c>
      <c r="AD1922">
        <v>0</v>
      </c>
      <c r="AE1922">
        <v>10362</v>
      </c>
      <c r="AF1922">
        <v>0</v>
      </c>
      <c r="AG1922">
        <v>0</v>
      </c>
      <c r="AH1922">
        <v>0</v>
      </c>
      <c r="AI1922">
        <v>1</v>
      </c>
      <c r="AJ1922">
        <v>1</v>
      </c>
      <c r="AK1922">
        <v>1</v>
      </c>
      <c r="AL1922">
        <v>1</v>
      </c>
      <c r="AN1922">
        <v>0</v>
      </c>
      <c r="AO1922">
        <v>1</v>
      </c>
      <c r="AP1922">
        <v>0</v>
      </c>
      <c r="AQ1922">
        <v>0</v>
      </c>
      <c r="AR1922">
        <v>0</v>
      </c>
      <c r="AS1922" t="s">
        <v>3</v>
      </c>
      <c r="AT1922">
        <v>3.3E-4</v>
      </c>
      <c r="AU1922" t="s">
        <v>3</v>
      </c>
      <c r="AV1922">
        <v>0</v>
      </c>
      <c r="AW1922">
        <v>2</v>
      </c>
      <c r="AX1922">
        <v>33362308</v>
      </c>
      <c r="AY1922">
        <v>1</v>
      </c>
      <c r="AZ1922">
        <v>0</v>
      </c>
      <c r="BA1922">
        <v>2433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CX1922">
        <f>Y1922*Source!I1703</f>
        <v>3.1086E-5</v>
      </c>
      <c r="CY1922">
        <f>AA1922</f>
        <v>10362</v>
      </c>
      <c r="CZ1922">
        <f>AE1922</f>
        <v>10362</v>
      </c>
      <c r="DA1922">
        <f>AI1922</f>
        <v>1</v>
      </c>
      <c r="DB1922">
        <f>ROUND(ROUND(AT1922*CZ1922,2),2)</f>
        <v>3.42</v>
      </c>
      <c r="DC1922">
        <f>ROUND(ROUND(AT1922*AG1922,2),2)</f>
        <v>0</v>
      </c>
    </row>
    <row r="1923" spans="1:107">
      <c r="A1923">
        <f>ROW(Source!A1703)</f>
        <v>1703</v>
      </c>
      <c r="B1923">
        <v>33304960</v>
      </c>
      <c r="C1923">
        <v>33362288</v>
      </c>
      <c r="D1923">
        <v>31180727</v>
      </c>
      <c r="E1923">
        <v>1</v>
      </c>
      <c r="F1923">
        <v>1</v>
      </c>
      <c r="G1923">
        <v>1</v>
      </c>
      <c r="H1923">
        <v>3</v>
      </c>
      <c r="I1923" t="s">
        <v>844</v>
      </c>
      <c r="J1923" t="s">
        <v>845</v>
      </c>
      <c r="K1923" t="s">
        <v>846</v>
      </c>
      <c r="L1923">
        <v>1348</v>
      </c>
      <c r="N1923">
        <v>1009</v>
      </c>
      <c r="O1923" t="s">
        <v>32</v>
      </c>
      <c r="P1923" t="s">
        <v>32</v>
      </c>
      <c r="Q1923">
        <v>1000</v>
      </c>
      <c r="W1923">
        <v>0</v>
      </c>
      <c r="X1923">
        <v>-437906794</v>
      </c>
      <c r="Y1923">
        <v>6.0000000000000001E-3</v>
      </c>
      <c r="AA1923">
        <v>9040.01</v>
      </c>
      <c r="AB1923">
        <v>0</v>
      </c>
      <c r="AC1923">
        <v>0</v>
      </c>
      <c r="AD1923">
        <v>0</v>
      </c>
      <c r="AE1923">
        <v>9040.01</v>
      </c>
      <c r="AF1923">
        <v>0</v>
      </c>
      <c r="AG1923">
        <v>0</v>
      </c>
      <c r="AH1923">
        <v>0</v>
      </c>
      <c r="AI1923">
        <v>1</v>
      </c>
      <c r="AJ1923">
        <v>1</v>
      </c>
      <c r="AK1923">
        <v>1</v>
      </c>
      <c r="AL1923">
        <v>1</v>
      </c>
      <c r="AN1923">
        <v>0</v>
      </c>
      <c r="AO1923">
        <v>1</v>
      </c>
      <c r="AP1923">
        <v>0</v>
      </c>
      <c r="AQ1923">
        <v>0</v>
      </c>
      <c r="AR1923">
        <v>0</v>
      </c>
      <c r="AS1923" t="s">
        <v>3</v>
      </c>
      <c r="AT1923">
        <v>6.0000000000000001E-3</v>
      </c>
      <c r="AU1923" t="s">
        <v>3</v>
      </c>
      <c r="AV1923">
        <v>0</v>
      </c>
      <c r="AW1923">
        <v>2</v>
      </c>
      <c r="AX1923">
        <v>33362309</v>
      </c>
      <c r="AY1923">
        <v>1</v>
      </c>
      <c r="AZ1923">
        <v>0</v>
      </c>
      <c r="BA1923">
        <v>2434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CX1923">
        <f>Y1923*Source!I1703</f>
        <v>5.6520000000000008E-4</v>
      </c>
      <c r="CY1923">
        <f>AA1923</f>
        <v>9040.01</v>
      </c>
      <c r="CZ1923">
        <f>AE1923</f>
        <v>9040.01</v>
      </c>
      <c r="DA1923">
        <f>AI1923</f>
        <v>1</v>
      </c>
      <c r="DB1923">
        <f>ROUND(ROUND(AT1923*CZ1923,2),2)</f>
        <v>54.24</v>
      </c>
      <c r="DC1923">
        <f>ROUND(ROUND(AT1923*AG1923,2),2)</f>
        <v>0</v>
      </c>
    </row>
    <row r="1924" spans="1:107">
      <c r="A1924">
        <f>ROW(Source!A1703)</f>
        <v>1703</v>
      </c>
      <c r="B1924">
        <v>33304960</v>
      </c>
      <c r="C1924">
        <v>33362288</v>
      </c>
      <c r="D1924">
        <v>31181610</v>
      </c>
      <c r="E1924">
        <v>1</v>
      </c>
      <c r="F1924">
        <v>1</v>
      </c>
      <c r="G1924">
        <v>1</v>
      </c>
      <c r="H1924">
        <v>3</v>
      </c>
      <c r="I1924" t="s">
        <v>847</v>
      </c>
      <c r="J1924" t="s">
        <v>848</v>
      </c>
      <c r="K1924" t="s">
        <v>849</v>
      </c>
      <c r="L1924">
        <v>1346</v>
      </c>
      <c r="N1924">
        <v>1009</v>
      </c>
      <c r="O1924" t="s">
        <v>78</v>
      </c>
      <c r="P1924" t="s">
        <v>78</v>
      </c>
      <c r="Q1924">
        <v>1</v>
      </c>
      <c r="W1924">
        <v>0</v>
      </c>
      <c r="X1924">
        <v>-731615568</v>
      </c>
      <c r="Y1924">
        <v>9.09</v>
      </c>
      <c r="AA1924">
        <v>23.09</v>
      </c>
      <c r="AB1924">
        <v>0</v>
      </c>
      <c r="AC1924">
        <v>0</v>
      </c>
      <c r="AD1924">
        <v>0</v>
      </c>
      <c r="AE1924">
        <v>23.09</v>
      </c>
      <c r="AF1924">
        <v>0</v>
      </c>
      <c r="AG1924">
        <v>0</v>
      </c>
      <c r="AH1924">
        <v>0</v>
      </c>
      <c r="AI1924">
        <v>1</v>
      </c>
      <c r="AJ1924">
        <v>1</v>
      </c>
      <c r="AK1924">
        <v>1</v>
      </c>
      <c r="AL1924">
        <v>1</v>
      </c>
      <c r="AN1924">
        <v>0</v>
      </c>
      <c r="AO1924">
        <v>1</v>
      </c>
      <c r="AP1924">
        <v>0</v>
      </c>
      <c r="AQ1924">
        <v>0</v>
      </c>
      <c r="AR1924">
        <v>0</v>
      </c>
      <c r="AS1924" t="s">
        <v>3</v>
      </c>
      <c r="AT1924">
        <v>9.09</v>
      </c>
      <c r="AU1924" t="s">
        <v>3</v>
      </c>
      <c r="AV1924">
        <v>0</v>
      </c>
      <c r="AW1924">
        <v>2</v>
      </c>
      <c r="AX1924">
        <v>33362310</v>
      </c>
      <c r="AY1924">
        <v>1</v>
      </c>
      <c r="AZ1924">
        <v>0</v>
      </c>
      <c r="BA1924">
        <v>2435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CX1924">
        <f>Y1924*Source!I1703</f>
        <v>0.85627800000000009</v>
      </c>
      <c r="CY1924">
        <f>AA1924</f>
        <v>23.09</v>
      </c>
      <c r="CZ1924">
        <f>AE1924</f>
        <v>23.09</v>
      </c>
      <c r="DA1924">
        <f>AI1924</f>
        <v>1</v>
      </c>
      <c r="DB1924">
        <f>ROUND(ROUND(AT1924*CZ1924,2),2)</f>
        <v>209.89</v>
      </c>
      <c r="DC1924">
        <f>ROUND(ROUND(AT1924*AG1924,2),2)</f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R2440"/>
  <sheetViews>
    <sheetView workbookViewId="0"/>
  </sheetViews>
  <sheetFormatPr defaultColWidth="9.140625" defaultRowHeight="12.75"/>
  <cols>
    <col min="1" max="256" width="9.140625" customWidth="1"/>
  </cols>
  <sheetData>
    <row r="1" spans="1:44">
      <c r="A1">
        <f>ROW(Source!A28)</f>
        <v>28</v>
      </c>
      <c r="B1">
        <v>33356260</v>
      </c>
      <c r="C1">
        <v>33356252</v>
      </c>
      <c r="D1">
        <v>31172076</v>
      </c>
      <c r="E1">
        <v>1</v>
      </c>
      <c r="F1">
        <v>1</v>
      </c>
      <c r="G1">
        <v>1</v>
      </c>
      <c r="H1">
        <v>1</v>
      </c>
      <c r="I1" t="s">
        <v>829</v>
      </c>
      <c r="J1" t="s">
        <v>3</v>
      </c>
      <c r="K1" t="s">
        <v>830</v>
      </c>
      <c r="L1">
        <v>1191</v>
      </c>
      <c r="N1">
        <v>1013</v>
      </c>
      <c r="O1" t="s">
        <v>831</v>
      </c>
      <c r="P1" t="s">
        <v>831</v>
      </c>
      <c r="Q1">
        <v>1</v>
      </c>
      <c r="X1">
        <v>14.39</v>
      </c>
      <c r="Y1">
        <v>0</v>
      </c>
      <c r="Z1">
        <v>0</v>
      </c>
      <c r="AA1">
        <v>0</v>
      </c>
      <c r="AB1">
        <v>9.6199999999999992</v>
      </c>
      <c r="AC1">
        <v>0</v>
      </c>
      <c r="AD1">
        <v>1</v>
      </c>
      <c r="AE1">
        <v>1</v>
      </c>
      <c r="AF1" t="s">
        <v>22</v>
      </c>
      <c r="AG1">
        <v>19.8582</v>
      </c>
      <c r="AH1">
        <v>2</v>
      </c>
      <c r="AI1">
        <v>33356253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>
      <c r="A2">
        <f>ROW(Source!A28)</f>
        <v>28</v>
      </c>
      <c r="B2">
        <v>33356261</v>
      </c>
      <c r="C2">
        <v>33356252</v>
      </c>
      <c r="D2">
        <v>31172011</v>
      </c>
      <c r="E2">
        <v>1</v>
      </c>
      <c r="F2">
        <v>1</v>
      </c>
      <c r="G2">
        <v>1</v>
      </c>
      <c r="H2">
        <v>1</v>
      </c>
      <c r="I2" t="s">
        <v>832</v>
      </c>
      <c r="J2" t="s">
        <v>3</v>
      </c>
      <c r="K2" t="s">
        <v>833</v>
      </c>
      <c r="L2">
        <v>1191</v>
      </c>
      <c r="N2">
        <v>1013</v>
      </c>
      <c r="O2" t="s">
        <v>831</v>
      </c>
      <c r="P2" t="s">
        <v>831</v>
      </c>
      <c r="Q2">
        <v>1</v>
      </c>
      <c r="X2">
        <v>0.41</v>
      </c>
      <c r="Y2">
        <v>0</v>
      </c>
      <c r="Z2">
        <v>0</v>
      </c>
      <c r="AA2">
        <v>0</v>
      </c>
      <c r="AB2">
        <v>0</v>
      </c>
      <c r="AC2">
        <v>0</v>
      </c>
      <c r="AD2">
        <v>1</v>
      </c>
      <c r="AE2">
        <v>2</v>
      </c>
      <c r="AF2" t="s">
        <v>21</v>
      </c>
      <c r="AG2">
        <v>0.61499999999999988</v>
      </c>
      <c r="AH2">
        <v>2</v>
      </c>
      <c r="AI2">
        <v>33356254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>
      <c r="A3">
        <f>ROW(Source!A28)</f>
        <v>28</v>
      </c>
      <c r="B3">
        <v>33356262</v>
      </c>
      <c r="C3">
        <v>33356252</v>
      </c>
      <c r="D3">
        <v>31258491</v>
      </c>
      <c r="E3">
        <v>1</v>
      </c>
      <c r="F3">
        <v>1</v>
      </c>
      <c r="G3">
        <v>1</v>
      </c>
      <c r="H3">
        <v>2</v>
      </c>
      <c r="I3" t="s">
        <v>834</v>
      </c>
      <c r="J3" t="s">
        <v>835</v>
      </c>
      <c r="K3" t="s">
        <v>836</v>
      </c>
      <c r="L3">
        <v>1368</v>
      </c>
      <c r="N3">
        <v>1011</v>
      </c>
      <c r="O3" t="s">
        <v>837</v>
      </c>
      <c r="P3" t="s">
        <v>837</v>
      </c>
      <c r="Q3">
        <v>1</v>
      </c>
      <c r="X3">
        <v>0.04</v>
      </c>
      <c r="Y3">
        <v>0</v>
      </c>
      <c r="Z3">
        <v>111.99</v>
      </c>
      <c r="AA3">
        <v>13.5</v>
      </c>
      <c r="AB3">
        <v>0</v>
      </c>
      <c r="AC3">
        <v>0</v>
      </c>
      <c r="AD3">
        <v>1</v>
      </c>
      <c r="AE3">
        <v>0</v>
      </c>
      <c r="AF3" t="s">
        <v>21</v>
      </c>
      <c r="AG3">
        <v>0.06</v>
      </c>
      <c r="AH3">
        <v>2</v>
      </c>
      <c r="AI3">
        <v>33356255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>
      <c r="A4">
        <f>ROW(Source!A28)</f>
        <v>28</v>
      </c>
      <c r="B4">
        <v>33356263</v>
      </c>
      <c r="C4">
        <v>33356252</v>
      </c>
      <c r="D4">
        <v>31258691</v>
      </c>
      <c r="E4">
        <v>1</v>
      </c>
      <c r="F4">
        <v>1</v>
      </c>
      <c r="G4">
        <v>1</v>
      </c>
      <c r="H4">
        <v>2</v>
      </c>
      <c r="I4" t="s">
        <v>838</v>
      </c>
      <c r="J4" t="s">
        <v>839</v>
      </c>
      <c r="K4" t="s">
        <v>840</v>
      </c>
      <c r="L4">
        <v>1368</v>
      </c>
      <c r="N4">
        <v>1011</v>
      </c>
      <c r="O4" t="s">
        <v>837</v>
      </c>
      <c r="P4" t="s">
        <v>837</v>
      </c>
      <c r="Q4">
        <v>1</v>
      </c>
      <c r="X4">
        <v>3.3</v>
      </c>
      <c r="Y4">
        <v>0</v>
      </c>
      <c r="Z4">
        <v>3.12</v>
      </c>
      <c r="AA4">
        <v>0</v>
      </c>
      <c r="AB4">
        <v>0</v>
      </c>
      <c r="AC4">
        <v>0</v>
      </c>
      <c r="AD4">
        <v>1</v>
      </c>
      <c r="AE4">
        <v>0</v>
      </c>
      <c r="AF4" t="s">
        <v>21</v>
      </c>
      <c r="AG4">
        <v>4.9499999999999993</v>
      </c>
      <c r="AH4">
        <v>2</v>
      </c>
      <c r="AI4">
        <v>33356256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>
      <c r="A5">
        <f>ROW(Source!A28)</f>
        <v>28</v>
      </c>
      <c r="B5">
        <v>33356264</v>
      </c>
      <c r="C5">
        <v>33356252</v>
      </c>
      <c r="D5">
        <v>31259879</v>
      </c>
      <c r="E5">
        <v>1</v>
      </c>
      <c r="F5">
        <v>1</v>
      </c>
      <c r="G5">
        <v>1</v>
      </c>
      <c r="H5">
        <v>2</v>
      </c>
      <c r="I5" t="s">
        <v>841</v>
      </c>
      <c r="J5" t="s">
        <v>842</v>
      </c>
      <c r="K5" t="s">
        <v>843</v>
      </c>
      <c r="L5">
        <v>1368</v>
      </c>
      <c r="N5">
        <v>1011</v>
      </c>
      <c r="O5" t="s">
        <v>837</v>
      </c>
      <c r="P5" t="s">
        <v>837</v>
      </c>
      <c r="Q5">
        <v>1</v>
      </c>
      <c r="X5">
        <v>0.37</v>
      </c>
      <c r="Y5">
        <v>0</v>
      </c>
      <c r="Z5">
        <v>65.709999999999994</v>
      </c>
      <c r="AA5">
        <v>11.6</v>
      </c>
      <c r="AB5">
        <v>0</v>
      </c>
      <c r="AC5">
        <v>0</v>
      </c>
      <c r="AD5">
        <v>1</v>
      </c>
      <c r="AE5">
        <v>0</v>
      </c>
      <c r="AF5" t="s">
        <v>21</v>
      </c>
      <c r="AG5">
        <v>0.55500000000000005</v>
      </c>
      <c r="AH5">
        <v>2</v>
      </c>
      <c r="AI5">
        <v>33356257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>
      <c r="A6">
        <f>ROW(Source!A28)</f>
        <v>28</v>
      </c>
      <c r="B6">
        <v>33356265</v>
      </c>
      <c r="C6">
        <v>33356252</v>
      </c>
      <c r="D6">
        <v>31172581</v>
      </c>
      <c r="E6">
        <v>17</v>
      </c>
      <c r="F6">
        <v>1</v>
      </c>
      <c r="G6">
        <v>1</v>
      </c>
      <c r="H6">
        <v>3</v>
      </c>
      <c r="I6" t="s">
        <v>924</v>
      </c>
      <c r="J6" t="s">
        <v>3</v>
      </c>
      <c r="K6" t="s">
        <v>31</v>
      </c>
      <c r="L6">
        <v>1348</v>
      </c>
      <c r="N6">
        <v>1009</v>
      </c>
      <c r="O6" t="s">
        <v>32</v>
      </c>
      <c r="P6" t="s">
        <v>32</v>
      </c>
      <c r="Q6">
        <v>1000</v>
      </c>
      <c r="X6">
        <v>9.4000000000000004E-3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t="s">
        <v>3</v>
      </c>
      <c r="AG6">
        <v>9.4000000000000004E-3</v>
      </c>
      <c r="AH6">
        <v>3</v>
      </c>
      <c r="AI6">
        <v>-1</v>
      </c>
      <c r="AJ6" t="s">
        <v>3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>
      <c r="A7">
        <f>ROW(Source!A28)</f>
        <v>28</v>
      </c>
      <c r="B7">
        <v>33356266</v>
      </c>
      <c r="C7">
        <v>33356252</v>
      </c>
      <c r="D7">
        <v>31180727</v>
      </c>
      <c r="E7">
        <v>1</v>
      </c>
      <c r="F7">
        <v>1</v>
      </c>
      <c r="G7">
        <v>1</v>
      </c>
      <c r="H7">
        <v>3</v>
      </c>
      <c r="I7" t="s">
        <v>844</v>
      </c>
      <c r="J7" t="s">
        <v>845</v>
      </c>
      <c r="K7" t="s">
        <v>846</v>
      </c>
      <c r="L7">
        <v>1348</v>
      </c>
      <c r="N7">
        <v>1009</v>
      </c>
      <c r="O7" t="s">
        <v>32</v>
      </c>
      <c r="P7" t="s">
        <v>32</v>
      </c>
      <c r="Q7">
        <v>1000</v>
      </c>
      <c r="X7">
        <v>6.9999999999999994E-5</v>
      </c>
      <c r="Y7">
        <v>9040.01</v>
      </c>
      <c r="Z7">
        <v>0</v>
      </c>
      <c r="AA7">
        <v>0</v>
      </c>
      <c r="AB7">
        <v>0</v>
      </c>
      <c r="AC7">
        <v>0</v>
      </c>
      <c r="AD7">
        <v>1</v>
      </c>
      <c r="AE7">
        <v>0</v>
      </c>
      <c r="AF7" t="s">
        <v>3</v>
      </c>
      <c r="AG7">
        <v>6.9999999999999994E-5</v>
      </c>
      <c r="AH7">
        <v>2</v>
      </c>
      <c r="AI7">
        <v>33356258</v>
      </c>
      <c r="AJ7">
        <v>6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>
      <c r="A8">
        <f>ROW(Source!A28)</f>
        <v>28</v>
      </c>
      <c r="B8">
        <v>33356267</v>
      </c>
      <c r="C8">
        <v>33356252</v>
      </c>
      <c r="D8">
        <v>31181610</v>
      </c>
      <c r="E8">
        <v>1</v>
      </c>
      <c r="F8">
        <v>1</v>
      </c>
      <c r="G8">
        <v>1</v>
      </c>
      <c r="H8">
        <v>3</v>
      </c>
      <c r="I8" t="s">
        <v>847</v>
      </c>
      <c r="J8" t="s">
        <v>848</v>
      </c>
      <c r="K8" t="s">
        <v>849</v>
      </c>
      <c r="L8">
        <v>1346</v>
      </c>
      <c r="N8">
        <v>1009</v>
      </c>
      <c r="O8" t="s">
        <v>78</v>
      </c>
      <c r="P8" t="s">
        <v>78</v>
      </c>
      <c r="Q8">
        <v>1</v>
      </c>
      <c r="X8">
        <v>0.06</v>
      </c>
      <c r="Y8">
        <v>23.09</v>
      </c>
      <c r="Z8">
        <v>0</v>
      </c>
      <c r="AA8">
        <v>0</v>
      </c>
      <c r="AB8">
        <v>0</v>
      </c>
      <c r="AC8">
        <v>0</v>
      </c>
      <c r="AD8">
        <v>1</v>
      </c>
      <c r="AE8">
        <v>0</v>
      </c>
      <c r="AF8" t="s">
        <v>3</v>
      </c>
      <c r="AG8">
        <v>0.06</v>
      </c>
      <c r="AH8">
        <v>2</v>
      </c>
      <c r="AI8">
        <v>33356259</v>
      </c>
      <c r="AJ8">
        <v>7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>
      <c r="A9">
        <f>ROW(Source!A29)</f>
        <v>29</v>
      </c>
      <c r="B9">
        <v>33356260</v>
      </c>
      <c r="C9">
        <v>33356252</v>
      </c>
      <c r="D9">
        <v>31172076</v>
      </c>
      <c r="E9">
        <v>1</v>
      </c>
      <c r="F9">
        <v>1</v>
      </c>
      <c r="G9">
        <v>1</v>
      </c>
      <c r="H9">
        <v>1</v>
      </c>
      <c r="I9" t="s">
        <v>829</v>
      </c>
      <c r="J9" t="s">
        <v>3</v>
      </c>
      <c r="K9" t="s">
        <v>830</v>
      </c>
      <c r="L9">
        <v>1191</v>
      </c>
      <c r="N9">
        <v>1013</v>
      </c>
      <c r="O9" t="s">
        <v>831</v>
      </c>
      <c r="P9" t="s">
        <v>831</v>
      </c>
      <c r="Q9">
        <v>1</v>
      </c>
      <c r="X9">
        <v>14.39</v>
      </c>
      <c r="Y9">
        <v>0</v>
      </c>
      <c r="Z9">
        <v>0</v>
      </c>
      <c r="AA9">
        <v>0</v>
      </c>
      <c r="AB9">
        <v>9.6199999999999992</v>
      </c>
      <c r="AC9">
        <v>0</v>
      </c>
      <c r="AD9">
        <v>1</v>
      </c>
      <c r="AE9">
        <v>1</v>
      </c>
      <c r="AF9" t="s">
        <v>22</v>
      </c>
      <c r="AG9">
        <v>19.8582</v>
      </c>
      <c r="AH9">
        <v>2</v>
      </c>
      <c r="AI9">
        <v>33356253</v>
      </c>
      <c r="AJ9">
        <v>8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>
      <c r="A10">
        <f>ROW(Source!A29)</f>
        <v>29</v>
      </c>
      <c r="B10">
        <v>33356261</v>
      </c>
      <c r="C10">
        <v>33356252</v>
      </c>
      <c r="D10">
        <v>31172011</v>
      </c>
      <c r="E10">
        <v>1</v>
      </c>
      <c r="F10">
        <v>1</v>
      </c>
      <c r="G10">
        <v>1</v>
      </c>
      <c r="H10">
        <v>1</v>
      </c>
      <c r="I10" t="s">
        <v>832</v>
      </c>
      <c r="J10" t="s">
        <v>3</v>
      </c>
      <c r="K10" t="s">
        <v>833</v>
      </c>
      <c r="L10">
        <v>1191</v>
      </c>
      <c r="N10">
        <v>1013</v>
      </c>
      <c r="O10" t="s">
        <v>831</v>
      </c>
      <c r="P10" t="s">
        <v>831</v>
      </c>
      <c r="Q10">
        <v>1</v>
      </c>
      <c r="X10">
        <v>0.41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2</v>
      </c>
      <c r="AF10" t="s">
        <v>21</v>
      </c>
      <c r="AG10">
        <v>0.61499999999999988</v>
      </c>
      <c r="AH10">
        <v>2</v>
      </c>
      <c r="AI10">
        <v>33356254</v>
      </c>
      <c r="AJ10">
        <v>9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>
      <c r="A11">
        <f>ROW(Source!A29)</f>
        <v>29</v>
      </c>
      <c r="B11">
        <v>33356262</v>
      </c>
      <c r="C11">
        <v>33356252</v>
      </c>
      <c r="D11">
        <v>31258491</v>
      </c>
      <c r="E11">
        <v>1</v>
      </c>
      <c r="F11">
        <v>1</v>
      </c>
      <c r="G11">
        <v>1</v>
      </c>
      <c r="H11">
        <v>2</v>
      </c>
      <c r="I11" t="s">
        <v>834</v>
      </c>
      <c r="J11" t="s">
        <v>835</v>
      </c>
      <c r="K11" t="s">
        <v>836</v>
      </c>
      <c r="L11">
        <v>1368</v>
      </c>
      <c r="N11">
        <v>1011</v>
      </c>
      <c r="O11" t="s">
        <v>837</v>
      </c>
      <c r="P11" t="s">
        <v>837</v>
      </c>
      <c r="Q11">
        <v>1</v>
      </c>
      <c r="X11">
        <v>0.04</v>
      </c>
      <c r="Y11">
        <v>0</v>
      </c>
      <c r="Z11">
        <v>111.99</v>
      </c>
      <c r="AA11">
        <v>13.5</v>
      </c>
      <c r="AB11">
        <v>0</v>
      </c>
      <c r="AC11">
        <v>0</v>
      </c>
      <c r="AD11">
        <v>1</v>
      </c>
      <c r="AE11">
        <v>0</v>
      </c>
      <c r="AF11" t="s">
        <v>21</v>
      </c>
      <c r="AG11">
        <v>0.06</v>
      </c>
      <c r="AH11">
        <v>2</v>
      </c>
      <c r="AI11">
        <v>33356255</v>
      </c>
      <c r="AJ11">
        <v>10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>
      <c r="A12">
        <f>ROW(Source!A29)</f>
        <v>29</v>
      </c>
      <c r="B12">
        <v>33356263</v>
      </c>
      <c r="C12">
        <v>33356252</v>
      </c>
      <c r="D12">
        <v>31258691</v>
      </c>
      <c r="E12">
        <v>1</v>
      </c>
      <c r="F12">
        <v>1</v>
      </c>
      <c r="G12">
        <v>1</v>
      </c>
      <c r="H12">
        <v>2</v>
      </c>
      <c r="I12" t="s">
        <v>838</v>
      </c>
      <c r="J12" t="s">
        <v>839</v>
      </c>
      <c r="K12" t="s">
        <v>840</v>
      </c>
      <c r="L12">
        <v>1368</v>
      </c>
      <c r="N12">
        <v>1011</v>
      </c>
      <c r="O12" t="s">
        <v>837</v>
      </c>
      <c r="P12" t="s">
        <v>837</v>
      </c>
      <c r="Q12">
        <v>1</v>
      </c>
      <c r="X12">
        <v>3.3</v>
      </c>
      <c r="Y12">
        <v>0</v>
      </c>
      <c r="Z12">
        <v>3.12</v>
      </c>
      <c r="AA12">
        <v>0</v>
      </c>
      <c r="AB12">
        <v>0</v>
      </c>
      <c r="AC12">
        <v>0</v>
      </c>
      <c r="AD12">
        <v>1</v>
      </c>
      <c r="AE12">
        <v>0</v>
      </c>
      <c r="AF12" t="s">
        <v>21</v>
      </c>
      <c r="AG12">
        <v>4.9499999999999993</v>
      </c>
      <c r="AH12">
        <v>2</v>
      </c>
      <c r="AI12">
        <v>33356256</v>
      </c>
      <c r="AJ12">
        <v>11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>
      <c r="A13">
        <f>ROW(Source!A29)</f>
        <v>29</v>
      </c>
      <c r="B13">
        <v>33356264</v>
      </c>
      <c r="C13">
        <v>33356252</v>
      </c>
      <c r="D13">
        <v>31259879</v>
      </c>
      <c r="E13">
        <v>1</v>
      </c>
      <c r="F13">
        <v>1</v>
      </c>
      <c r="G13">
        <v>1</v>
      </c>
      <c r="H13">
        <v>2</v>
      </c>
      <c r="I13" t="s">
        <v>841</v>
      </c>
      <c r="J13" t="s">
        <v>842</v>
      </c>
      <c r="K13" t="s">
        <v>843</v>
      </c>
      <c r="L13">
        <v>1368</v>
      </c>
      <c r="N13">
        <v>1011</v>
      </c>
      <c r="O13" t="s">
        <v>837</v>
      </c>
      <c r="P13" t="s">
        <v>837</v>
      </c>
      <c r="Q13">
        <v>1</v>
      </c>
      <c r="X13">
        <v>0.37</v>
      </c>
      <c r="Y13">
        <v>0</v>
      </c>
      <c r="Z13">
        <v>65.709999999999994</v>
      </c>
      <c r="AA13">
        <v>11.6</v>
      </c>
      <c r="AB13">
        <v>0</v>
      </c>
      <c r="AC13">
        <v>0</v>
      </c>
      <c r="AD13">
        <v>1</v>
      </c>
      <c r="AE13">
        <v>0</v>
      </c>
      <c r="AF13" t="s">
        <v>21</v>
      </c>
      <c r="AG13">
        <v>0.55500000000000005</v>
      </c>
      <c r="AH13">
        <v>2</v>
      </c>
      <c r="AI13">
        <v>33356257</v>
      </c>
      <c r="AJ13">
        <v>12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>
      <c r="A14">
        <f>ROW(Source!A29)</f>
        <v>29</v>
      </c>
      <c r="B14">
        <v>33356265</v>
      </c>
      <c r="C14">
        <v>33356252</v>
      </c>
      <c r="D14">
        <v>31172581</v>
      </c>
      <c r="E14">
        <v>17</v>
      </c>
      <c r="F14">
        <v>1</v>
      </c>
      <c r="G14">
        <v>1</v>
      </c>
      <c r="H14">
        <v>3</v>
      </c>
      <c r="I14" t="s">
        <v>924</v>
      </c>
      <c r="J14" t="s">
        <v>3</v>
      </c>
      <c r="K14" t="s">
        <v>31</v>
      </c>
      <c r="L14">
        <v>1348</v>
      </c>
      <c r="N14">
        <v>1009</v>
      </c>
      <c r="O14" t="s">
        <v>32</v>
      </c>
      <c r="P14" t="s">
        <v>32</v>
      </c>
      <c r="Q14">
        <v>1000</v>
      </c>
      <c r="X14">
        <v>9.4000000000000004E-3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s">
        <v>3</v>
      </c>
      <c r="AG14">
        <v>9.4000000000000004E-3</v>
      </c>
      <c r="AH14">
        <v>3</v>
      </c>
      <c r="AI14">
        <v>-1</v>
      </c>
      <c r="AJ14" t="s">
        <v>3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>
      <c r="A15">
        <f>ROW(Source!A29)</f>
        <v>29</v>
      </c>
      <c r="B15">
        <v>33356266</v>
      </c>
      <c r="C15">
        <v>33356252</v>
      </c>
      <c r="D15">
        <v>31180727</v>
      </c>
      <c r="E15">
        <v>1</v>
      </c>
      <c r="F15">
        <v>1</v>
      </c>
      <c r="G15">
        <v>1</v>
      </c>
      <c r="H15">
        <v>3</v>
      </c>
      <c r="I15" t="s">
        <v>844</v>
      </c>
      <c r="J15" t="s">
        <v>845</v>
      </c>
      <c r="K15" t="s">
        <v>846</v>
      </c>
      <c r="L15">
        <v>1348</v>
      </c>
      <c r="N15">
        <v>1009</v>
      </c>
      <c r="O15" t="s">
        <v>32</v>
      </c>
      <c r="P15" t="s">
        <v>32</v>
      </c>
      <c r="Q15">
        <v>1000</v>
      </c>
      <c r="X15">
        <v>6.9999999999999994E-5</v>
      </c>
      <c r="Y15">
        <v>9040.01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3</v>
      </c>
      <c r="AG15">
        <v>6.9999999999999994E-5</v>
      </c>
      <c r="AH15">
        <v>2</v>
      </c>
      <c r="AI15">
        <v>33356258</v>
      </c>
      <c r="AJ15">
        <v>13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>
      <c r="A16">
        <f>ROW(Source!A29)</f>
        <v>29</v>
      </c>
      <c r="B16">
        <v>33356267</v>
      </c>
      <c r="C16">
        <v>33356252</v>
      </c>
      <c r="D16">
        <v>31181610</v>
      </c>
      <c r="E16">
        <v>1</v>
      </c>
      <c r="F16">
        <v>1</v>
      </c>
      <c r="G16">
        <v>1</v>
      </c>
      <c r="H16">
        <v>3</v>
      </c>
      <c r="I16" t="s">
        <v>847</v>
      </c>
      <c r="J16" t="s">
        <v>848</v>
      </c>
      <c r="K16" t="s">
        <v>849</v>
      </c>
      <c r="L16">
        <v>1346</v>
      </c>
      <c r="N16">
        <v>1009</v>
      </c>
      <c r="O16" t="s">
        <v>78</v>
      </c>
      <c r="P16" t="s">
        <v>78</v>
      </c>
      <c r="Q16">
        <v>1</v>
      </c>
      <c r="X16">
        <v>0.06</v>
      </c>
      <c r="Y16">
        <v>23.09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 t="s">
        <v>3</v>
      </c>
      <c r="AG16">
        <v>0.06</v>
      </c>
      <c r="AH16">
        <v>2</v>
      </c>
      <c r="AI16">
        <v>33356259</v>
      </c>
      <c r="AJ16">
        <v>14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>
      <c r="A17">
        <f>ROW(Source!A34)</f>
        <v>34</v>
      </c>
      <c r="B17">
        <v>33356276</v>
      </c>
      <c r="C17">
        <v>33356270</v>
      </c>
      <c r="D17">
        <v>31172061</v>
      </c>
      <c r="E17">
        <v>1</v>
      </c>
      <c r="F17">
        <v>1</v>
      </c>
      <c r="G17">
        <v>1</v>
      </c>
      <c r="H17">
        <v>1</v>
      </c>
      <c r="I17" t="s">
        <v>850</v>
      </c>
      <c r="J17" t="s">
        <v>3</v>
      </c>
      <c r="K17" t="s">
        <v>851</v>
      </c>
      <c r="L17">
        <v>1191</v>
      </c>
      <c r="N17">
        <v>1013</v>
      </c>
      <c r="O17" t="s">
        <v>831</v>
      </c>
      <c r="P17" t="s">
        <v>831</v>
      </c>
      <c r="Q17">
        <v>1</v>
      </c>
      <c r="X17">
        <v>5.75</v>
      </c>
      <c r="Y17">
        <v>0</v>
      </c>
      <c r="Z17">
        <v>0</v>
      </c>
      <c r="AA17">
        <v>0</v>
      </c>
      <c r="AB17">
        <v>8.74</v>
      </c>
      <c r="AC17">
        <v>0</v>
      </c>
      <c r="AD17">
        <v>1</v>
      </c>
      <c r="AE17">
        <v>1</v>
      </c>
      <c r="AF17" t="s">
        <v>22</v>
      </c>
      <c r="AG17">
        <v>7.9349999999999987</v>
      </c>
      <c r="AH17">
        <v>2</v>
      </c>
      <c r="AI17">
        <v>33356271</v>
      </c>
      <c r="AJ17">
        <v>15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>
      <c r="A18">
        <f>ROW(Source!A34)</f>
        <v>34</v>
      </c>
      <c r="B18">
        <v>33356277</v>
      </c>
      <c r="C18">
        <v>33356270</v>
      </c>
      <c r="D18">
        <v>31172011</v>
      </c>
      <c r="E18">
        <v>1</v>
      </c>
      <c r="F18">
        <v>1</v>
      </c>
      <c r="G18">
        <v>1</v>
      </c>
      <c r="H18">
        <v>1</v>
      </c>
      <c r="I18" t="s">
        <v>832</v>
      </c>
      <c r="J18" t="s">
        <v>3</v>
      </c>
      <c r="K18" t="s">
        <v>833</v>
      </c>
      <c r="L18">
        <v>1191</v>
      </c>
      <c r="N18">
        <v>1013</v>
      </c>
      <c r="O18" t="s">
        <v>831</v>
      </c>
      <c r="P18" t="s">
        <v>831</v>
      </c>
      <c r="Q18">
        <v>1</v>
      </c>
      <c r="X18">
        <v>0.01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2</v>
      </c>
      <c r="AF18" t="s">
        <v>21</v>
      </c>
      <c r="AG18">
        <v>1.4999999999999999E-2</v>
      </c>
      <c r="AH18">
        <v>2</v>
      </c>
      <c r="AI18">
        <v>33356272</v>
      </c>
      <c r="AJ18">
        <v>16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>
      <c r="A19">
        <f>ROW(Source!A34)</f>
        <v>34</v>
      </c>
      <c r="B19">
        <v>33356278</v>
      </c>
      <c r="C19">
        <v>33356270</v>
      </c>
      <c r="D19">
        <v>31259879</v>
      </c>
      <c r="E19">
        <v>1</v>
      </c>
      <c r="F19">
        <v>1</v>
      </c>
      <c r="G19">
        <v>1</v>
      </c>
      <c r="H19">
        <v>2</v>
      </c>
      <c r="I19" t="s">
        <v>841</v>
      </c>
      <c r="J19" t="s">
        <v>842</v>
      </c>
      <c r="K19" t="s">
        <v>843</v>
      </c>
      <c r="L19">
        <v>1368</v>
      </c>
      <c r="N19">
        <v>1011</v>
      </c>
      <c r="O19" t="s">
        <v>837</v>
      </c>
      <c r="P19" t="s">
        <v>837</v>
      </c>
      <c r="Q19">
        <v>1</v>
      </c>
      <c r="X19">
        <v>0.01</v>
      </c>
      <c r="Y19">
        <v>0</v>
      </c>
      <c r="Z19">
        <v>65.709999999999994</v>
      </c>
      <c r="AA19">
        <v>11.6</v>
      </c>
      <c r="AB19">
        <v>0</v>
      </c>
      <c r="AC19">
        <v>0</v>
      </c>
      <c r="AD19">
        <v>1</v>
      </c>
      <c r="AE19">
        <v>0</v>
      </c>
      <c r="AF19" t="s">
        <v>21</v>
      </c>
      <c r="AG19">
        <v>1.4999999999999999E-2</v>
      </c>
      <c r="AH19">
        <v>2</v>
      </c>
      <c r="AI19">
        <v>33356273</v>
      </c>
      <c r="AJ19">
        <v>17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>
      <c r="A20">
        <f>ROW(Source!A34)</f>
        <v>34</v>
      </c>
      <c r="B20">
        <v>33356279</v>
      </c>
      <c r="C20">
        <v>33356270</v>
      </c>
      <c r="D20">
        <v>31180727</v>
      </c>
      <c r="E20">
        <v>1</v>
      </c>
      <c r="F20">
        <v>1</v>
      </c>
      <c r="G20">
        <v>1</v>
      </c>
      <c r="H20">
        <v>3</v>
      </c>
      <c r="I20" t="s">
        <v>844</v>
      </c>
      <c r="J20" t="s">
        <v>845</v>
      </c>
      <c r="K20" t="s">
        <v>846</v>
      </c>
      <c r="L20">
        <v>1348</v>
      </c>
      <c r="N20">
        <v>1009</v>
      </c>
      <c r="O20" t="s">
        <v>32</v>
      </c>
      <c r="P20" t="s">
        <v>32</v>
      </c>
      <c r="Q20">
        <v>1000</v>
      </c>
      <c r="X20">
        <v>2.0000000000000001E-4</v>
      </c>
      <c r="Y20">
        <v>9040.01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0</v>
      </c>
      <c r="AF20" t="s">
        <v>3</v>
      </c>
      <c r="AG20">
        <v>2.0000000000000001E-4</v>
      </c>
      <c r="AH20">
        <v>2</v>
      </c>
      <c r="AI20">
        <v>33356274</v>
      </c>
      <c r="AJ20">
        <v>18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>
      <c r="A21">
        <f>ROW(Source!A34)</f>
        <v>34</v>
      </c>
      <c r="B21">
        <v>33356280</v>
      </c>
      <c r="C21">
        <v>33356270</v>
      </c>
      <c r="D21">
        <v>31181610</v>
      </c>
      <c r="E21">
        <v>1</v>
      </c>
      <c r="F21">
        <v>1</v>
      </c>
      <c r="G21">
        <v>1</v>
      </c>
      <c r="H21">
        <v>3</v>
      </c>
      <c r="I21" t="s">
        <v>847</v>
      </c>
      <c r="J21" t="s">
        <v>848</v>
      </c>
      <c r="K21" t="s">
        <v>849</v>
      </c>
      <c r="L21">
        <v>1346</v>
      </c>
      <c r="N21">
        <v>1009</v>
      </c>
      <c r="O21" t="s">
        <v>78</v>
      </c>
      <c r="P21" t="s">
        <v>78</v>
      </c>
      <c r="Q21">
        <v>1</v>
      </c>
      <c r="X21">
        <v>0.08</v>
      </c>
      <c r="Y21">
        <v>23.09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0</v>
      </c>
      <c r="AF21" t="s">
        <v>3</v>
      </c>
      <c r="AG21">
        <v>0.08</v>
      </c>
      <c r="AH21">
        <v>2</v>
      </c>
      <c r="AI21">
        <v>33356275</v>
      </c>
      <c r="AJ21">
        <v>19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>
      <c r="A22">
        <f>ROW(Source!A34)</f>
        <v>34</v>
      </c>
      <c r="B22">
        <v>33356281</v>
      </c>
      <c r="C22">
        <v>33356270</v>
      </c>
      <c r="D22">
        <v>31174207</v>
      </c>
      <c r="E22">
        <v>17</v>
      </c>
      <c r="F22">
        <v>1</v>
      </c>
      <c r="G22">
        <v>1</v>
      </c>
      <c r="H22">
        <v>3</v>
      </c>
      <c r="I22" t="s">
        <v>925</v>
      </c>
      <c r="J22" t="s">
        <v>3</v>
      </c>
      <c r="K22" t="s">
        <v>926</v>
      </c>
      <c r="L22">
        <v>1327</v>
      </c>
      <c r="N22">
        <v>1005</v>
      </c>
      <c r="O22" t="s">
        <v>47</v>
      </c>
      <c r="P22" t="s">
        <v>47</v>
      </c>
      <c r="Q22">
        <v>1</v>
      </c>
      <c r="X22">
        <v>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s">
        <v>3</v>
      </c>
      <c r="AG22">
        <v>1</v>
      </c>
      <c r="AH22">
        <v>3</v>
      </c>
      <c r="AI22">
        <v>-1</v>
      </c>
      <c r="AJ22" t="s">
        <v>3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>
      <c r="A23">
        <f>ROW(Source!A35)</f>
        <v>35</v>
      </c>
      <c r="B23">
        <v>33356276</v>
      </c>
      <c r="C23">
        <v>33356270</v>
      </c>
      <c r="D23">
        <v>31172061</v>
      </c>
      <c r="E23">
        <v>1</v>
      </c>
      <c r="F23">
        <v>1</v>
      </c>
      <c r="G23">
        <v>1</v>
      </c>
      <c r="H23">
        <v>1</v>
      </c>
      <c r="I23" t="s">
        <v>850</v>
      </c>
      <c r="J23" t="s">
        <v>3</v>
      </c>
      <c r="K23" t="s">
        <v>851</v>
      </c>
      <c r="L23">
        <v>1191</v>
      </c>
      <c r="N23">
        <v>1013</v>
      </c>
      <c r="O23" t="s">
        <v>831</v>
      </c>
      <c r="P23" t="s">
        <v>831</v>
      </c>
      <c r="Q23">
        <v>1</v>
      </c>
      <c r="X23">
        <v>5.75</v>
      </c>
      <c r="Y23">
        <v>0</v>
      </c>
      <c r="Z23">
        <v>0</v>
      </c>
      <c r="AA23">
        <v>0</v>
      </c>
      <c r="AB23">
        <v>8.74</v>
      </c>
      <c r="AC23">
        <v>0</v>
      </c>
      <c r="AD23">
        <v>1</v>
      </c>
      <c r="AE23">
        <v>1</v>
      </c>
      <c r="AF23" t="s">
        <v>22</v>
      </c>
      <c r="AG23">
        <v>7.9349999999999987</v>
      </c>
      <c r="AH23">
        <v>2</v>
      </c>
      <c r="AI23">
        <v>33356271</v>
      </c>
      <c r="AJ23">
        <v>20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>
      <c r="A24">
        <f>ROW(Source!A35)</f>
        <v>35</v>
      </c>
      <c r="B24">
        <v>33356277</v>
      </c>
      <c r="C24">
        <v>33356270</v>
      </c>
      <c r="D24">
        <v>31172011</v>
      </c>
      <c r="E24">
        <v>1</v>
      </c>
      <c r="F24">
        <v>1</v>
      </c>
      <c r="G24">
        <v>1</v>
      </c>
      <c r="H24">
        <v>1</v>
      </c>
      <c r="I24" t="s">
        <v>832</v>
      </c>
      <c r="J24" t="s">
        <v>3</v>
      </c>
      <c r="K24" t="s">
        <v>833</v>
      </c>
      <c r="L24">
        <v>1191</v>
      </c>
      <c r="N24">
        <v>1013</v>
      </c>
      <c r="O24" t="s">
        <v>831</v>
      </c>
      <c r="P24" t="s">
        <v>831</v>
      </c>
      <c r="Q24">
        <v>1</v>
      </c>
      <c r="X24">
        <v>0.01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2</v>
      </c>
      <c r="AF24" t="s">
        <v>21</v>
      </c>
      <c r="AG24">
        <v>1.4999999999999999E-2</v>
      </c>
      <c r="AH24">
        <v>2</v>
      </c>
      <c r="AI24">
        <v>33356272</v>
      </c>
      <c r="AJ24">
        <v>21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>
      <c r="A25">
        <f>ROW(Source!A35)</f>
        <v>35</v>
      </c>
      <c r="B25">
        <v>33356278</v>
      </c>
      <c r="C25">
        <v>33356270</v>
      </c>
      <c r="D25">
        <v>31259879</v>
      </c>
      <c r="E25">
        <v>1</v>
      </c>
      <c r="F25">
        <v>1</v>
      </c>
      <c r="G25">
        <v>1</v>
      </c>
      <c r="H25">
        <v>2</v>
      </c>
      <c r="I25" t="s">
        <v>841</v>
      </c>
      <c r="J25" t="s">
        <v>842</v>
      </c>
      <c r="K25" t="s">
        <v>843</v>
      </c>
      <c r="L25">
        <v>1368</v>
      </c>
      <c r="N25">
        <v>1011</v>
      </c>
      <c r="O25" t="s">
        <v>837</v>
      </c>
      <c r="P25" t="s">
        <v>837</v>
      </c>
      <c r="Q25">
        <v>1</v>
      </c>
      <c r="X25">
        <v>0.01</v>
      </c>
      <c r="Y25">
        <v>0</v>
      </c>
      <c r="Z25">
        <v>65.709999999999994</v>
      </c>
      <c r="AA25">
        <v>11.6</v>
      </c>
      <c r="AB25">
        <v>0</v>
      </c>
      <c r="AC25">
        <v>0</v>
      </c>
      <c r="AD25">
        <v>1</v>
      </c>
      <c r="AE25">
        <v>0</v>
      </c>
      <c r="AF25" t="s">
        <v>21</v>
      </c>
      <c r="AG25">
        <v>1.4999999999999999E-2</v>
      </c>
      <c r="AH25">
        <v>2</v>
      </c>
      <c r="AI25">
        <v>33356273</v>
      </c>
      <c r="AJ25">
        <v>22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>
      <c r="A26">
        <f>ROW(Source!A35)</f>
        <v>35</v>
      </c>
      <c r="B26">
        <v>33356279</v>
      </c>
      <c r="C26">
        <v>33356270</v>
      </c>
      <c r="D26">
        <v>31180727</v>
      </c>
      <c r="E26">
        <v>1</v>
      </c>
      <c r="F26">
        <v>1</v>
      </c>
      <c r="G26">
        <v>1</v>
      </c>
      <c r="H26">
        <v>3</v>
      </c>
      <c r="I26" t="s">
        <v>844</v>
      </c>
      <c r="J26" t="s">
        <v>845</v>
      </c>
      <c r="K26" t="s">
        <v>846</v>
      </c>
      <c r="L26">
        <v>1348</v>
      </c>
      <c r="N26">
        <v>1009</v>
      </c>
      <c r="O26" t="s">
        <v>32</v>
      </c>
      <c r="P26" t="s">
        <v>32</v>
      </c>
      <c r="Q26">
        <v>1000</v>
      </c>
      <c r="X26">
        <v>2.0000000000000001E-4</v>
      </c>
      <c r="Y26">
        <v>9040.01</v>
      </c>
      <c r="Z26">
        <v>0</v>
      </c>
      <c r="AA26">
        <v>0</v>
      </c>
      <c r="AB26">
        <v>0</v>
      </c>
      <c r="AC26">
        <v>0</v>
      </c>
      <c r="AD26">
        <v>1</v>
      </c>
      <c r="AE26">
        <v>0</v>
      </c>
      <c r="AF26" t="s">
        <v>3</v>
      </c>
      <c r="AG26">
        <v>2.0000000000000001E-4</v>
      </c>
      <c r="AH26">
        <v>2</v>
      </c>
      <c r="AI26">
        <v>33356274</v>
      </c>
      <c r="AJ26">
        <v>23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>
      <c r="A27">
        <f>ROW(Source!A35)</f>
        <v>35</v>
      </c>
      <c r="B27">
        <v>33356280</v>
      </c>
      <c r="C27">
        <v>33356270</v>
      </c>
      <c r="D27">
        <v>31181610</v>
      </c>
      <c r="E27">
        <v>1</v>
      </c>
      <c r="F27">
        <v>1</v>
      </c>
      <c r="G27">
        <v>1</v>
      </c>
      <c r="H27">
        <v>3</v>
      </c>
      <c r="I27" t="s">
        <v>847</v>
      </c>
      <c r="J27" t="s">
        <v>848</v>
      </c>
      <c r="K27" t="s">
        <v>849</v>
      </c>
      <c r="L27">
        <v>1346</v>
      </c>
      <c r="N27">
        <v>1009</v>
      </c>
      <c r="O27" t="s">
        <v>78</v>
      </c>
      <c r="P27" t="s">
        <v>78</v>
      </c>
      <c r="Q27">
        <v>1</v>
      </c>
      <c r="X27">
        <v>0.08</v>
      </c>
      <c r="Y27">
        <v>23.09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0</v>
      </c>
      <c r="AF27" t="s">
        <v>3</v>
      </c>
      <c r="AG27">
        <v>0.08</v>
      </c>
      <c r="AH27">
        <v>2</v>
      </c>
      <c r="AI27">
        <v>33356275</v>
      </c>
      <c r="AJ27">
        <v>24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>
      <c r="A28">
        <f>ROW(Source!A35)</f>
        <v>35</v>
      </c>
      <c r="B28">
        <v>33356281</v>
      </c>
      <c r="C28">
        <v>33356270</v>
      </c>
      <c r="D28">
        <v>31174207</v>
      </c>
      <c r="E28">
        <v>17</v>
      </c>
      <c r="F28">
        <v>1</v>
      </c>
      <c r="G28">
        <v>1</v>
      </c>
      <c r="H28">
        <v>3</v>
      </c>
      <c r="I28" t="s">
        <v>925</v>
      </c>
      <c r="J28" t="s">
        <v>3</v>
      </c>
      <c r="K28" t="s">
        <v>926</v>
      </c>
      <c r="L28">
        <v>1327</v>
      </c>
      <c r="N28">
        <v>1005</v>
      </c>
      <c r="O28" t="s">
        <v>47</v>
      </c>
      <c r="P28" t="s">
        <v>47</v>
      </c>
      <c r="Q28">
        <v>1</v>
      </c>
      <c r="X28">
        <v>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 t="s">
        <v>3</v>
      </c>
      <c r="AG28">
        <v>1</v>
      </c>
      <c r="AH28">
        <v>3</v>
      </c>
      <c r="AI28">
        <v>-1</v>
      </c>
      <c r="AJ28" t="s">
        <v>3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>
      <c r="A29">
        <f>ROW(Source!A40)</f>
        <v>40</v>
      </c>
      <c r="B29">
        <v>33356290</v>
      </c>
      <c r="C29">
        <v>33356284</v>
      </c>
      <c r="D29">
        <v>31172080</v>
      </c>
      <c r="E29">
        <v>1</v>
      </c>
      <c r="F29">
        <v>1</v>
      </c>
      <c r="G29">
        <v>1</v>
      </c>
      <c r="H29">
        <v>1</v>
      </c>
      <c r="I29" t="s">
        <v>852</v>
      </c>
      <c r="J29" t="s">
        <v>3</v>
      </c>
      <c r="K29" t="s">
        <v>853</v>
      </c>
      <c r="L29">
        <v>1191</v>
      </c>
      <c r="N29">
        <v>1013</v>
      </c>
      <c r="O29" t="s">
        <v>831</v>
      </c>
      <c r="P29" t="s">
        <v>831</v>
      </c>
      <c r="Q29">
        <v>1</v>
      </c>
      <c r="X29">
        <v>3.7</v>
      </c>
      <c r="Y29">
        <v>0</v>
      </c>
      <c r="Z29">
        <v>0</v>
      </c>
      <c r="AA29">
        <v>0</v>
      </c>
      <c r="AB29">
        <v>9.92</v>
      </c>
      <c r="AC29">
        <v>0</v>
      </c>
      <c r="AD29">
        <v>1</v>
      </c>
      <c r="AE29">
        <v>1</v>
      </c>
      <c r="AF29" t="s">
        <v>22</v>
      </c>
      <c r="AG29">
        <v>5.1059999999999999</v>
      </c>
      <c r="AH29">
        <v>2</v>
      </c>
      <c r="AI29">
        <v>33356285</v>
      </c>
      <c r="AJ29">
        <v>25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>
      <c r="A30">
        <f>ROW(Source!A40)</f>
        <v>40</v>
      </c>
      <c r="B30">
        <v>33356291</v>
      </c>
      <c r="C30">
        <v>33356284</v>
      </c>
      <c r="D30">
        <v>31172011</v>
      </c>
      <c r="E30">
        <v>1</v>
      </c>
      <c r="F30">
        <v>1</v>
      </c>
      <c r="G30">
        <v>1</v>
      </c>
      <c r="H30">
        <v>1</v>
      </c>
      <c r="I30" t="s">
        <v>832</v>
      </c>
      <c r="J30" t="s">
        <v>3</v>
      </c>
      <c r="K30" t="s">
        <v>833</v>
      </c>
      <c r="L30">
        <v>1191</v>
      </c>
      <c r="N30">
        <v>1013</v>
      </c>
      <c r="O30" t="s">
        <v>831</v>
      </c>
      <c r="P30" t="s">
        <v>831</v>
      </c>
      <c r="Q30">
        <v>1</v>
      </c>
      <c r="X30">
        <v>0.01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2</v>
      </c>
      <c r="AF30" t="s">
        <v>21</v>
      </c>
      <c r="AG30">
        <v>1.4999999999999999E-2</v>
      </c>
      <c r="AH30">
        <v>2</v>
      </c>
      <c r="AI30">
        <v>33356286</v>
      </c>
      <c r="AJ30">
        <v>26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>
      <c r="A31">
        <f>ROW(Source!A40)</f>
        <v>40</v>
      </c>
      <c r="B31">
        <v>33356292</v>
      </c>
      <c r="C31">
        <v>33356284</v>
      </c>
      <c r="D31">
        <v>31259879</v>
      </c>
      <c r="E31">
        <v>1</v>
      </c>
      <c r="F31">
        <v>1</v>
      </c>
      <c r="G31">
        <v>1</v>
      </c>
      <c r="H31">
        <v>2</v>
      </c>
      <c r="I31" t="s">
        <v>841</v>
      </c>
      <c r="J31" t="s">
        <v>842</v>
      </c>
      <c r="K31" t="s">
        <v>843</v>
      </c>
      <c r="L31">
        <v>1368</v>
      </c>
      <c r="N31">
        <v>1011</v>
      </c>
      <c r="O31" t="s">
        <v>837</v>
      </c>
      <c r="P31" t="s">
        <v>837</v>
      </c>
      <c r="Q31">
        <v>1</v>
      </c>
      <c r="X31">
        <v>0.01</v>
      </c>
      <c r="Y31">
        <v>0</v>
      </c>
      <c r="Z31">
        <v>65.709999999999994</v>
      </c>
      <c r="AA31">
        <v>11.6</v>
      </c>
      <c r="AB31">
        <v>0</v>
      </c>
      <c r="AC31">
        <v>0</v>
      </c>
      <c r="AD31">
        <v>1</v>
      </c>
      <c r="AE31">
        <v>0</v>
      </c>
      <c r="AF31" t="s">
        <v>21</v>
      </c>
      <c r="AG31">
        <v>1.4999999999999999E-2</v>
      </c>
      <c r="AH31">
        <v>2</v>
      </c>
      <c r="AI31">
        <v>33356287</v>
      </c>
      <c r="AJ31">
        <v>27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>
      <c r="A32">
        <f>ROW(Source!A40)</f>
        <v>40</v>
      </c>
      <c r="B32">
        <v>33356293</v>
      </c>
      <c r="C32">
        <v>33356284</v>
      </c>
      <c r="D32">
        <v>31180727</v>
      </c>
      <c r="E32">
        <v>1</v>
      </c>
      <c r="F32">
        <v>1</v>
      </c>
      <c r="G32">
        <v>1</v>
      </c>
      <c r="H32">
        <v>3</v>
      </c>
      <c r="I32" t="s">
        <v>844</v>
      </c>
      <c r="J32" t="s">
        <v>845</v>
      </c>
      <c r="K32" t="s">
        <v>846</v>
      </c>
      <c r="L32">
        <v>1348</v>
      </c>
      <c r="N32">
        <v>1009</v>
      </c>
      <c r="O32" t="s">
        <v>32</v>
      </c>
      <c r="P32" t="s">
        <v>32</v>
      </c>
      <c r="Q32">
        <v>1000</v>
      </c>
      <c r="X32">
        <v>4.0000000000000002E-4</v>
      </c>
      <c r="Y32">
        <v>9040.01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0</v>
      </c>
      <c r="AF32" t="s">
        <v>3</v>
      </c>
      <c r="AG32">
        <v>4.0000000000000002E-4</v>
      </c>
      <c r="AH32">
        <v>2</v>
      </c>
      <c r="AI32">
        <v>33356288</v>
      </c>
      <c r="AJ32">
        <v>28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>
      <c r="A33">
        <f>ROW(Source!A40)</f>
        <v>40</v>
      </c>
      <c r="B33">
        <v>33356294</v>
      </c>
      <c r="C33">
        <v>33356284</v>
      </c>
      <c r="D33">
        <v>31181610</v>
      </c>
      <c r="E33">
        <v>1</v>
      </c>
      <c r="F33">
        <v>1</v>
      </c>
      <c r="G33">
        <v>1</v>
      </c>
      <c r="H33">
        <v>3</v>
      </c>
      <c r="I33" t="s">
        <v>847</v>
      </c>
      <c r="J33" t="s">
        <v>848</v>
      </c>
      <c r="K33" t="s">
        <v>849</v>
      </c>
      <c r="L33">
        <v>1346</v>
      </c>
      <c r="N33">
        <v>1009</v>
      </c>
      <c r="O33" t="s">
        <v>78</v>
      </c>
      <c r="P33" t="s">
        <v>78</v>
      </c>
      <c r="Q33">
        <v>1</v>
      </c>
      <c r="X33">
        <v>1.1000000000000001</v>
      </c>
      <c r="Y33">
        <v>23.09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3</v>
      </c>
      <c r="AG33">
        <v>1.1000000000000001</v>
      </c>
      <c r="AH33">
        <v>2</v>
      </c>
      <c r="AI33">
        <v>33356289</v>
      </c>
      <c r="AJ33">
        <v>29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>
      <c r="A34">
        <f>ROW(Source!A40)</f>
        <v>40</v>
      </c>
      <c r="B34">
        <v>33356295</v>
      </c>
      <c r="C34">
        <v>33356284</v>
      </c>
      <c r="D34">
        <v>31174210</v>
      </c>
      <c r="E34">
        <v>17</v>
      </c>
      <c r="F34">
        <v>1</v>
      </c>
      <c r="G34">
        <v>1</v>
      </c>
      <c r="H34">
        <v>3</v>
      </c>
      <c r="I34" t="s">
        <v>927</v>
      </c>
      <c r="J34" t="s">
        <v>3</v>
      </c>
      <c r="K34" t="s">
        <v>928</v>
      </c>
      <c r="L34">
        <v>1354</v>
      </c>
      <c r="N34">
        <v>1010</v>
      </c>
      <c r="O34" t="s">
        <v>40</v>
      </c>
      <c r="P34" t="s">
        <v>40</v>
      </c>
      <c r="Q34">
        <v>1</v>
      </c>
      <c r="X34">
        <v>10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s">
        <v>3</v>
      </c>
      <c r="AG34">
        <v>10</v>
      </c>
      <c r="AH34">
        <v>3</v>
      </c>
      <c r="AI34">
        <v>-1</v>
      </c>
      <c r="AJ34" t="s">
        <v>3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>
      <c r="A35">
        <f>ROW(Source!A41)</f>
        <v>41</v>
      </c>
      <c r="B35">
        <v>33356290</v>
      </c>
      <c r="C35">
        <v>33356284</v>
      </c>
      <c r="D35">
        <v>31172080</v>
      </c>
      <c r="E35">
        <v>1</v>
      </c>
      <c r="F35">
        <v>1</v>
      </c>
      <c r="G35">
        <v>1</v>
      </c>
      <c r="H35">
        <v>1</v>
      </c>
      <c r="I35" t="s">
        <v>852</v>
      </c>
      <c r="J35" t="s">
        <v>3</v>
      </c>
      <c r="K35" t="s">
        <v>853</v>
      </c>
      <c r="L35">
        <v>1191</v>
      </c>
      <c r="N35">
        <v>1013</v>
      </c>
      <c r="O35" t="s">
        <v>831</v>
      </c>
      <c r="P35" t="s">
        <v>831</v>
      </c>
      <c r="Q35">
        <v>1</v>
      </c>
      <c r="X35">
        <v>3.7</v>
      </c>
      <c r="Y35">
        <v>0</v>
      </c>
      <c r="Z35">
        <v>0</v>
      </c>
      <c r="AA35">
        <v>0</v>
      </c>
      <c r="AB35">
        <v>9.92</v>
      </c>
      <c r="AC35">
        <v>0</v>
      </c>
      <c r="AD35">
        <v>1</v>
      </c>
      <c r="AE35">
        <v>1</v>
      </c>
      <c r="AF35" t="s">
        <v>22</v>
      </c>
      <c r="AG35">
        <v>5.1059999999999999</v>
      </c>
      <c r="AH35">
        <v>2</v>
      </c>
      <c r="AI35">
        <v>33356285</v>
      </c>
      <c r="AJ35">
        <v>30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>
      <c r="A36">
        <f>ROW(Source!A41)</f>
        <v>41</v>
      </c>
      <c r="B36">
        <v>33356291</v>
      </c>
      <c r="C36">
        <v>33356284</v>
      </c>
      <c r="D36">
        <v>31172011</v>
      </c>
      <c r="E36">
        <v>1</v>
      </c>
      <c r="F36">
        <v>1</v>
      </c>
      <c r="G36">
        <v>1</v>
      </c>
      <c r="H36">
        <v>1</v>
      </c>
      <c r="I36" t="s">
        <v>832</v>
      </c>
      <c r="J36" t="s">
        <v>3</v>
      </c>
      <c r="K36" t="s">
        <v>833</v>
      </c>
      <c r="L36">
        <v>1191</v>
      </c>
      <c r="N36">
        <v>1013</v>
      </c>
      <c r="O36" t="s">
        <v>831</v>
      </c>
      <c r="P36" t="s">
        <v>831</v>
      </c>
      <c r="Q36">
        <v>1</v>
      </c>
      <c r="X36">
        <v>0.01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2</v>
      </c>
      <c r="AF36" t="s">
        <v>21</v>
      </c>
      <c r="AG36">
        <v>1.4999999999999999E-2</v>
      </c>
      <c r="AH36">
        <v>2</v>
      </c>
      <c r="AI36">
        <v>33356286</v>
      </c>
      <c r="AJ36">
        <v>31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>
      <c r="A37">
        <f>ROW(Source!A41)</f>
        <v>41</v>
      </c>
      <c r="B37">
        <v>33356292</v>
      </c>
      <c r="C37">
        <v>33356284</v>
      </c>
      <c r="D37">
        <v>31259879</v>
      </c>
      <c r="E37">
        <v>1</v>
      </c>
      <c r="F37">
        <v>1</v>
      </c>
      <c r="G37">
        <v>1</v>
      </c>
      <c r="H37">
        <v>2</v>
      </c>
      <c r="I37" t="s">
        <v>841</v>
      </c>
      <c r="J37" t="s">
        <v>842</v>
      </c>
      <c r="K37" t="s">
        <v>843</v>
      </c>
      <c r="L37">
        <v>1368</v>
      </c>
      <c r="N37">
        <v>1011</v>
      </c>
      <c r="O37" t="s">
        <v>837</v>
      </c>
      <c r="P37" t="s">
        <v>837</v>
      </c>
      <c r="Q37">
        <v>1</v>
      </c>
      <c r="X37">
        <v>0.01</v>
      </c>
      <c r="Y37">
        <v>0</v>
      </c>
      <c r="Z37">
        <v>65.709999999999994</v>
      </c>
      <c r="AA37">
        <v>11.6</v>
      </c>
      <c r="AB37">
        <v>0</v>
      </c>
      <c r="AC37">
        <v>0</v>
      </c>
      <c r="AD37">
        <v>1</v>
      </c>
      <c r="AE37">
        <v>0</v>
      </c>
      <c r="AF37" t="s">
        <v>21</v>
      </c>
      <c r="AG37">
        <v>1.4999999999999999E-2</v>
      </c>
      <c r="AH37">
        <v>2</v>
      </c>
      <c r="AI37">
        <v>33356287</v>
      </c>
      <c r="AJ37">
        <v>32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>
      <c r="A38">
        <f>ROW(Source!A41)</f>
        <v>41</v>
      </c>
      <c r="B38">
        <v>33356293</v>
      </c>
      <c r="C38">
        <v>33356284</v>
      </c>
      <c r="D38">
        <v>31180727</v>
      </c>
      <c r="E38">
        <v>1</v>
      </c>
      <c r="F38">
        <v>1</v>
      </c>
      <c r="G38">
        <v>1</v>
      </c>
      <c r="H38">
        <v>3</v>
      </c>
      <c r="I38" t="s">
        <v>844</v>
      </c>
      <c r="J38" t="s">
        <v>845</v>
      </c>
      <c r="K38" t="s">
        <v>846</v>
      </c>
      <c r="L38">
        <v>1348</v>
      </c>
      <c r="N38">
        <v>1009</v>
      </c>
      <c r="O38" t="s">
        <v>32</v>
      </c>
      <c r="P38" t="s">
        <v>32</v>
      </c>
      <c r="Q38">
        <v>1000</v>
      </c>
      <c r="X38">
        <v>4.0000000000000002E-4</v>
      </c>
      <c r="Y38">
        <v>9040.01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0</v>
      </c>
      <c r="AF38" t="s">
        <v>3</v>
      </c>
      <c r="AG38">
        <v>4.0000000000000002E-4</v>
      </c>
      <c r="AH38">
        <v>2</v>
      </c>
      <c r="AI38">
        <v>33356288</v>
      </c>
      <c r="AJ38">
        <v>33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>
      <c r="A39">
        <f>ROW(Source!A41)</f>
        <v>41</v>
      </c>
      <c r="B39">
        <v>33356294</v>
      </c>
      <c r="C39">
        <v>33356284</v>
      </c>
      <c r="D39">
        <v>31181610</v>
      </c>
      <c r="E39">
        <v>1</v>
      </c>
      <c r="F39">
        <v>1</v>
      </c>
      <c r="G39">
        <v>1</v>
      </c>
      <c r="H39">
        <v>3</v>
      </c>
      <c r="I39" t="s">
        <v>847</v>
      </c>
      <c r="J39" t="s">
        <v>848</v>
      </c>
      <c r="K39" t="s">
        <v>849</v>
      </c>
      <c r="L39">
        <v>1346</v>
      </c>
      <c r="N39">
        <v>1009</v>
      </c>
      <c r="O39" t="s">
        <v>78</v>
      </c>
      <c r="P39" t="s">
        <v>78</v>
      </c>
      <c r="Q39">
        <v>1</v>
      </c>
      <c r="X39">
        <v>1.1000000000000001</v>
      </c>
      <c r="Y39">
        <v>23.09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0</v>
      </c>
      <c r="AF39" t="s">
        <v>3</v>
      </c>
      <c r="AG39">
        <v>1.1000000000000001</v>
      </c>
      <c r="AH39">
        <v>2</v>
      </c>
      <c r="AI39">
        <v>33356289</v>
      </c>
      <c r="AJ39">
        <v>34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>
      <c r="A40">
        <f>ROW(Source!A41)</f>
        <v>41</v>
      </c>
      <c r="B40">
        <v>33356295</v>
      </c>
      <c r="C40">
        <v>33356284</v>
      </c>
      <c r="D40">
        <v>31174210</v>
      </c>
      <c r="E40">
        <v>17</v>
      </c>
      <c r="F40">
        <v>1</v>
      </c>
      <c r="G40">
        <v>1</v>
      </c>
      <c r="H40">
        <v>3</v>
      </c>
      <c r="I40" t="s">
        <v>927</v>
      </c>
      <c r="J40" t="s">
        <v>3</v>
      </c>
      <c r="K40" t="s">
        <v>928</v>
      </c>
      <c r="L40">
        <v>1354</v>
      </c>
      <c r="N40">
        <v>1010</v>
      </c>
      <c r="O40" t="s">
        <v>40</v>
      </c>
      <c r="P40" t="s">
        <v>40</v>
      </c>
      <c r="Q40">
        <v>1</v>
      </c>
      <c r="X40">
        <v>10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s">
        <v>3</v>
      </c>
      <c r="AG40">
        <v>10</v>
      </c>
      <c r="AH40">
        <v>3</v>
      </c>
      <c r="AI40">
        <v>-1</v>
      </c>
      <c r="AJ40" t="s">
        <v>3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>
      <c r="A41">
        <f>ROW(Source!A44)</f>
        <v>44</v>
      </c>
      <c r="B41">
        <v>33356305</v>
      </c>
      <c r="C41">
        <v>33356297</v>
      </c>
      <c r="D41">
        <v>31172063</v>
      </c>
      <c r="E41">
        <v>1</v>
      </c>
      <c r="F41">
        <v>1</v>
      </c>
      <c r="G41">
        <v>1</v>
      </c>
      <c r="H41">
        <v>1</v>
      </c>
      <c r="I41" t="s">
        <v>854</v>
      </c>
      <c r="J41" t="s">
        <v>3</v>
      </c>
      <c r="K41" t="s">
        <v>855</v>
      </c>
      <c r="L41">
        <v>1191</v>
      </c>
      <c r="N41">
        <v>1013</v>
      </c>
      <c r="O41" t="s">
        <v>831</v>
      </c>
      <c r="P41" t="s">
        <v>831</v>
      </c>
      <c r="Q41">
        <v>1</v>
      </c>
      <c r="X41">
        <v>2.08</v>
      </c>
      <c r="Y41">
        <v>0</v>
      </c>
      <c r="Z41">
        <v>0</v>
      </c>
      <c r="AA41">
        <v>0</v>
      </c>
      <c r="AB41">
        <v>8.86</v>
      </c>
      <c r="AC41">
        <v>0</v>
      </c>
      <c r="AD41">
        <v>1</v>
      </c>
      <c r="AE41">
        <v>1</v>
      </c>
      <c r="AF41" t="s">
        <v>22</v>
      </c>
      <c r="AG41">
        <v>2.8703999999999996</v>
      </c>
      <c r="AH41">
        <v>2</v>
      </c>
      <c r="AI41">
        <v>33356298</v>
      </c>
      <c r="AJ41">
        <v>35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>
      <c r="A42">
        <f>ROW(Source!A44)</f>
        <v>44</v>
      </c>
      <c r="B42">
        <v>33356306</v>
      </c>
      <c r="C42">
        <v>33356297</v>
      </c>
      <c r="D42">
        <v>31172011</v>
      </c>
      <c r="E42">
        <v>1</v>
      </c>
      <c r="F42">
        <v>1</v>
      </c>
      <c r="G42">
        <v>1</v>
      </c>
      <c r="H42">
        <v>1</v>
      </c>
      <c r="I42" t="s">
        <v>832</v>
      </c>
      <c r="J42" t="s">
        <v>3</v>
      </c>
      <c r="K42" t="s">
        <v>833</v>
      </c>
      <c r="L42">
        <v>1191</v>
      </c>
      <c r="N42">
        <v>1013</v>
      </c>
      <c r="O42" t="s">
        <v>831</v>
      </c>
      <c r="P42" t="s">
        <v>831</v>
      </c>
      <c r="Q42">
        <v>1</v>
      </c>
      <c r="X42">
        <v>0.02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2</v>
      </c>
      <c r="AF42" t="s">
        <v>21</v>
      </c>
      <c r="AG42">
        <v>0.03</v>
      </c>
      <c r="AH42">
        <v>2</v>
      </c>
      <c r="AI42">
        <v>33356299</v>
      </c>
      <c r="AJ42">
        <v>36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>
      <c r="A43">
        <f>ROW(Source!A44)</f>
        <v>44</v>
      </c>
      <c r="B43">
        <v>33356307</v>
      </c>
      <c r="C43">
        <v>33356297</v>
      </c>
      <c r="D43">
        <v>31258491</v>
      </c>
      <c r="E43">
        <v>1</v>
      </c>
      <c r="F43">
        <v>1</v>
      </c>
      <c r="G43">
        <v>1</v>
      </c>
      <c r="H43">
        <v>2</v>
      </c>
      <c r="I43" t="s">
        <v>834</v>
      </c>
      <c r="J43" t="s">
        <v>835</v>
      </c>
      <c r="K43" t="s">
        <v>836</v>
      </c>
      <c r="L43">
        <v>1368</v>
      </c>
      <c r="N43">
        <v>1011</v>
      </c>
      <c r="O43" t="s">
        <v>837</v>
      </c>
      <c r="P43" t="s">
        <v>837</v>
      </c>
      <c r="Q43">
        <v>1</v>
      </c>
      <c r="X43">
        <v>0.01</v>
      </c>
      <c r="Y43">
        <v>0</v>
      </c>
      <c r="Z43">
        <v>111.99</v>
      </c>
      <c r="AA43">
        <v>13.5</v>
      </c>
      <c r="AB43">
        <v>0</v>
      </c>
      <c r="AC43">
        <v>0</v>
      </c>
      <c r="AD43">
        <v>1</v>
      </c>
      <c r="AE43">
        <v>0</v>
      </c>
      <c r="AF43" t="s">
        <v>21</v>
      </c>
      <c r="AG43">
        <v>1.4999999999999999E-2</v>
      </c>
      <c r="AH43">
        <v>2</v>
      </c>
      <c r="AI43">
        <v>33356300</v>
      </c>
      <c r="AJ43">
        <v>37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>
      <c r="A44">
        <f>ROW(Source!A44)</f>
        <v>44</v>
      </c>
      <c r="B44">
        <v>33356308</v>
      </c>
      <c r="C44">
        <v>33356297</v>
      </c>
      <c r="D44">
        <v>31258691</v>
      </c>
      <c r="E44">
        <v>1</v>
      </c>
      <c r="F44">
        <v>1</v>
      </c>
      <c r="G44">
        <v>1</v>
      </c>
      <c r="H44">
        <v>2</v>
      </c>
      <c r="I44" t="s">
        <v>838</v>
      </c>
      <c r="J44" t="s">
        <v>839</v>
      </c>
      <c r="K44" t="s">
        <v>840</v>
      </c>
      <c r="L44">
        <v>1368</v>
      </c>
      <c r="N44">
        <v>1011</v>
      </c>
      <c r="O44" t="s">
        <v>837</v>
      </c>
      <c r="P44" t="s">
        <v>837</v>
      </c>
      <c r="Q44">
        <v>1</v>
      </c>
      <c r="X44">
        <v>0.48</v>
      </c>
      <c r="Y44">
        <v>0</v>
      </c>
      <c r="Z44">
        <v>3.12</v>
      </c>
      <c r="AA44">
        <v>0</v>
      </c>
      <c r="AB44">
        <v>0</v>
      </c>
      <c r="AC44">
        <v>0</v>
      </c>
      <c r="AD44">
        <v>1</v>
      </c>
      <c r="AE44">
        <v>0</v>
      </c>
      <c r="AF44" t="s">
        <v>21</v>
      </c>
      <c r="AG44">
        <v>0.72</v>
      </c>
      <c r="AH44">
        <v>2</v>
      </c>
      <c r="AI44">
        <v>33356301</v>
      </c>
      <c r="AJ44">
        <v>38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>
      <c r="A45">
        <f>ROW(Source!A44)</f>
        <v>44</v>
      </c>
      <c r="B45">
        <v>33356309</v>
      </c>
      <c r="C45">
        <v>33356297</v>
      </c>
      <c r="D45">
        <v>31259879</v>
      </c>
      <c r="E45">
        <v>1</v>
      </c>
      <c r="F45">
        <v>1</v>
      </c>
      <c r="G45">
        <v>1</v>
      </c>
      <c r="H45">
        <v>2</v>
      </c>
      <c r="I45" t="s">
        <v>841</v>
      </c>
      <c r="J45" t="s">
        <v>842</v>
      </c>
      <c r="K45" t="s">
        <v>843</v>
      </c>
      <c r="L45">
        <v>1368</v>
      </c>
      <c r="N45">
        <v>1011</v>
      </c>
      <c r="O45" t="s">
        <v>837</v>
      </c>
      <c r="P45" t="s">
        <v>837</v>
      </c>
      <c r="Q45">
        <v>1</v>
      </c>
      <c r="X45">
        <v>0.01</v>
      </c>
      <c r="Y45">
        <v>0</v>
      </c>
      <c r="Z45">
        <v>65.709999999999994</v>
      </c>
      <c r="AA45">
        <v>11.6</v>
      </c>
      <c r="AB45">
        <v>0</v>
      </c>
      <c r="AC45">
        <v>0</v>
      </c>
      <c r="AD45">
        <v>1</v>
      </c>
      <c r="AE45">
        <v>0</v>
      </c>
      <c r="AF45" t="s">
        <v>21</v>
      </c>
      <c r="AG45">
        <v>1.4999999999999999E-2</v>
      </c>
      <c r="AH45">
        <v>2</v>
      </c>
      <c r="AI45">
        <v>33356302</v>
      </c>
      <c r="AJ45">
        <v>39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>
      <c r="A46">
        <f>ROW(Source!A44)</f>
        <v>44</v>
      </c>
      <c r="B46">
        <v>33356310</v>
      </c>
      <c r="C46">
        <v>33356297</v>
      </c>
      <c r="D46">
        <v>31180727</v>
      </c>
      <c r="E46">
        <v>1</v>
      </c>
      <c r="F46">
        <v>1</v>
      </c>
      <c r="G46">
        <v>1</v>
      </c>
      <c r="H46">
        <v>3</v>
      </c>
      <c r="I46" t="s">
        <v>844</v>
      </c>
      <c r="J46" t="s">
        <v>845</v>
      </c>
      <c r="K46" t="s">
        <v>846</v>
      </c>
      <c r="L46">
        <v>1348</v>
      </c>
      <c r="N46">
        <v>1009</v>
      </c>
      <c r="O46" t="s">
        <v>32</v>
      </c>
      <c r="P46" t="s">
        <v>32</v>
      </c>
      <c r="Q46">
        <v>1000</v>
      </c>
      <c r="X46">
        <v>5.0000000000000001E-4</v>
      </c>
      <c r="Y46">
        <v>9040.01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3</v>
      </c>
      <c r="AG46">
        <v>5.0000000000000001E-4</v>
      </c>
      <c r="AH46">
        <v>2</v>
      </c>
      <c r="AI46">
        <v>33356303</v>
      </c>
      <c r="AJ46">
        <v>40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>
      <c r="A47">
        <f>ROW(Source!A44)</f>
        <v>44</v>
      </c>
      <c r="B47">
        <v>33356311</v>
      </c>
      <c r="C47">
        <v>33356297</v>
      </c>
      <c r="D47">
        <v>31181610</v>
      </c>
      <c r="E47">
        <v>1</v>
      </c>
      <c r="F47">
        <v>1</v>
      </c>
      <c r="G47">
        <v>1</v>
      </c>
      <c r="H47">
        <v>3</v>
      </c>
      <c r="I47" t="s">
        <v>847</v>
      </c>
      <c r="J47" t="s">
        <v>848</v>
      </c>
      <c r="K47" t="s">
        <v>849</v>
      </c>
      <c r="L47">
        <v>1346</v>
      </c>
      <c r="N47">
        <v>1009</v>
      </c>
      <c r="O47" t="s">
        <v>78</v>
      </c>
      <c r="P47" t="s">
        <v>78</v>
      </c>
      <c r="Q47">
        <v>1</v>
      </c>
      <c r="X47">
        <v>0.47099999999999997</v>
      </c>
      <c r="Y47">
        <v>23.09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3</v>
      </c>
      <c r="AG47">
        <v>0.47099999999999997</v>
      </c>
      <c r="AH47">
        <v>2</v>
      </c>
      <c r="AI47">
        <v>33356304</v>
      </c>
      <c r="AJ47">
        <v>41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>
      <c r="A48">
        <f>ROW(Source!A44)</f>
        <v>44</v>
      </c>
      <c r="B48">
        <v>33356312</v>
      </c>
      <c r="C48">
        <v>33356297</v>
      </c>
      <c r="D48">
        <v>31173712</v>
      </c>
      <c r="E48">
        <v>17</v>
      </c>
      <c r="F48">
        <v>1</v>
      </c>
      <c r="G48">
        <v>1</v>
      </c>
      <c r="H48">
        <v>3</v>
      </c>
      <c r="I48" t="s">
        <v>929</v>
      </c>
      <c r="J48" t="s">
        <v>3</v>
      </c>
      <c r="K48" t="s">
        <v>930</v>
      </c>
      <c r="L48">
        <v>1354</v>
      </c>
      <c r="N48">
        <v>1010</v>
      </c>
      <c r="O48" t="s">
        <v>40</v>
      </c>
      <c r="P48" t="s">
        <v>40</v>
      </c>
      <c r="Q48">
        <v>1</v>
      </c>
      <c r="X48">
        <v>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 t="s">
        <v>3</v>
      </c>
      <c r="AG48">
        <v>1</v>
      </c>
      <c r="AH48">
        <v>3</v>
      </c>
      <c r="AI48">
        <v>-1</v>
      </c>
      <c r="AJ48" t="s">
        <v>3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>
      <c r="A49">
        <f>ROW(Source!A45)</f>
        <v>45</v>
      </c>
      <c r="B49">
        <v>33356305</v>
      </c>
      <c r="C49">
        <v>33356297</v>
      </c>
      <c r="D49">
        <v>31172063</v>
      </c>
      <c r="E49">
        <v>1</v>
      </c>
      <c r="F49">
        <v>1</v>
      </c>
      <c r="G49">
        <v>1</v>
      </c>
      <c r="H49">
        <v>1</v>
      </c>
      <c r="I49" t="s">
        <v>854</v>
      </c>
      <c r="J49" t="s">
        <v>3</v>
      </c>
      <c r="K49" t="s">
        <v>855</v>
      </c>
      <c r="L49">
        <v>1191</v>
      </c>
      <c r="N49">
        <v>1013</v>
      </c>
      <c r="O49" t="s">
        <v>831</v>
      </c>
      <c r="P49" t="s">
        <v>831</v>
      </c>
      <c r="Q49">
        <v>1</v>
      </c>
      <c r="X49">
        <v>2.08</v>
      </c>
      <c r="Y49">
        <v>0</v>
      </c>
      <c r="Z49">
        <v>0</v>
      </c>
      <c r="AA49">
        <v>0</v>
      </c>
      <c r="AB49">
        <v>8.86</v>
      </c>
      <c r="AC49">
        <v>0</v>
      </c>
      <c r="AD49">
        <v>1</v>
      </c>
      <c r="AE49">
        <v>1</v>
      </c>
      <c r="AF49" t="s">
        <v>22</v>
      </c>
      <c r="AG49">
        <v>2.8703999999999996</v>
      </c>
      <c r="AH49">
        <v>2</v>
      </c>
      <c r="AI49">
        <v>33356298</v>
      </c>
      <c r="AJ49">
        <v>42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>
      <c r="A50">
        <f>ROW(Source!A45)</f>
        <v>45</v>
      </c>
      <c r="B50">
        <v>33356306</v>
      </c>
      <c r="C50">
        <v>33356297</v>
      </c>
      <c r="D50">
        <v>31172011</v>
      </c>
      <c r="E50">
        <v>1</v>
      </c>
      <c r="F50">
        <v>1</v>
      </c>
      <c r="G50">
        <v>1</v>
      </c>
      <c r="H50">
        <v>1</v>
      </c>
      <c r="I50" t="s">
        <v>832</v>
      </c>
      <c r="J50" t="s">
        <v>3</v>
      </c>
      <c r="K50" t="s">
        <v>833</v>
      </c>
      <c r="L50">
        <v>1191</v>
      </c>
      <c r="N50">
        <v>1013</v>
      </c>
      <c r="O50" t="s">
        <v>831</v>
      </c>
      <c r="P50" t="s">
        <v>831</v>
      </c>
      <c r="Q50">
        <v>1</v>
      </c>
      <c r="X50">
        <v>0.02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2</v>
      </c>
      <c r="AF50" t="s">
        <v>21</v>
      </c>
      <c r="AG50">
        <v>0.03</v>
      </c>
      <c r="AH50">
        <v>2</v>
      </c>
      <c r="AI50">
        <v>33356299</v>
      </c>
      <c r="AJ50">
        <v>43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>
      <c r="A51">
        <f>ROW(Source!A45)</f>
        <v>45</v>
      </c>
      <c r="B51">
        <v>33356307</v>
      </c>
      <c r="C51">
        <v>33356297</v>
      </c>
      <c r="D51">
        <v>31258491</v>
      </c>
      <c r="E51">
        <v>1</v>
      </c>
      <c r="F51">
        <v>1</v>
      </c>
      <c r="G51">
        <v>1</v>
      </c>
      <c r="H51">
        <v>2</v>
      </c>
      <c r="I51" t="s">
        <v>834</v>
      </c>
      <c r="J51" t="s">
        <v>835</v>
      </c>
      <c r="K51" t="s">
        <v>836</v>
      </c>
      <c r="L51">
        <v>1368</v>
      </c>
      <c r="N51">
        <v>1011</v>
      </c>
      <c r="O51" t="s">
        <v>837</v>
      </c>
      <c r="P51" t="s">
        <v>837</v>
      </c>
      <c r="Q51">
        <v>1</v>
      </c>
      <c r="X51">
        <v>0.01</v>
      </c>
      <c r="Y51">
        <v>0</v>
      </c>
      <c r="Z51">
        <v>111.99</v>
      </c>
      <c r="AA51">
        <v>13.5</v>
      </c>
      <c r="AB51">
        <v>0</v>
      </c>
      <c r="AC51">
        <v>0</v>
      </c>
      <c r="AD51">
        <v>1</v>
      </c>
      <c r="AE51">
        <v>0</v>
      </c>
      <c r="AF51" t="s">
        <v>21</v>
      </c>
      <c r="AG51">
        <v>1.4999999999999999E-2</v>
      </c>
      <c r="AH51">
        <v>2</v>
      </c>
      <c r="AI51">
        <v>33356300</v>
      </c>
      <c r="AJ51">
        <v>44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>
      <c r="A52">
        <f>ROW(Source!A45)</f>
        <v>45</v>
      </c>
      <c r="B52">
        <v>33356308</v>
      </c>
      <c r="C52">
        <v>33356297</v>
      </c>
      <c r="D52">
        <v>31258691</v>
      </c>
      <c r="E52">
        <v>1</v>
      </c>
      <c r="F52">
        <v>1</v>
      </c>
      <c r="G52">
        <v>1</v>
      </c>
      <c r="H52">
        <v>2</v>
      </c>
      <c r="I52" t="s">
        <v>838</v>
      </c>
      <c r="J52" t="s">
        <v>839</v>
      </c>
      <c r="K52" t="s">
        <v>840</v>
      </c>
      <c r="L52">
        <v>1368</v>
      </c>
      <c r="N52">
        <v>1011</v>
      </c>
      <c r="O52" t="s">
        <v>837</v>
      </c>
      <c r="P52" t="s">
        <v>837</v>
      </c>
      <c r="Q52">
        <v>1</v>
      </c>
      <c r="X52">
        <v>0.48</v>
      </c>
      <c r="Y52">
        <v>0</v>
      </c>
      <c r="Z52">
        <v>3.12</v>
      </c>
      <c r="AA52">
        <v>0</v>
      </c>
      <c r="AB52">
        <v>0</v>
      </c>
      <c r="AC52">
        <v>0</v>
      </c>
      <c r="AD52">
        <v>1</v>
      </c>
      <c r="AE52">
        <v>0</v>
      </c>
      <c r="AF52" t="s">
        <v>21</v>
      </c>
      <c r="AG52">
        <v>0.72</v>
      </c>
      <c r="AH52">
        <v>2</v>
      </c>
      <c r="AI52">
        <v>33356301</v>
      </c>
      <c r="AJ52">
        <v>45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>
      <c r="A53">
        <f>ROW(Source!A45)</f>
        <v>45</v>
      </c>
      <c r="B53">
        <v>33356309</v>
      </c>
      <c r="C53">
        <v>33356297</v>
      </c>
      <c r="D53">
        <v>31259879</v>
      </c>
      <c r="E53">
        <v>1</v>
      </c>
      <c r="F53">
        <v>1</v>
      </c>
      <c r="G53">
        <v>1</v>
      </c>
      <c r="H53">
        <v>2</v>
      </c>
      <c r="I53" t="s">
        <v>841</v>
      </c>
      <c r="J53" t="s">
        <v>842</v>
      </c>
      <c r="K53" t="s">
        <v>843</v>
      </c>
      <c r="L53">
        <v>1368</v>
      </c>
      <c r="N53">
        <v>1011</v>
      </c>
      <c r="O53" t="s">
        <v>837</v>
      </c>
      <c r="P53" t="s">
        <v>837</v>
      </c>
      <c r="Q53">
        <v>1</v>
      </c>
      <c r="X53">
        <v>0.01</v>
      </c>
      <c r="Y53">
        <v>0</v>
      </c>
      <c r="Z53">
        <v>65.709999999999994</v>
      </c>
      <c r="AA53">
        <v>11.6</v>
      </c>
      <c r="AB53">
        <v>0</v>
      </c>
      <c r="AC53">
        <v>0</v>
      </c>
      <c r="AD53">
        <v>1</v>
      </c>
      <c r="AE53">
        <v>0</v>
      </c>
      <c r="AF53" t="s">
        <v>21</v>
      </c>
      <c r="AG53">
        <v>1.4999999999999999E-2</v>
      </c>
      <c r="AH53">
        <v>2</v>
      </c>
      <c r="AI53">
        <v>33356302</v>
      </c>
      <c r="AJ53">
        <v>46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>
      <c r="A54">
        <f>ROW(Source!A45)</f>
        <v>45</v>
      </c>
      <c r="B54">
        <v>33356310</v>
      </c>
      <c r="C54">
        <v>33356297</v>
      </c>
      <c r="D54">
        <v>31180727</v>
      </c>
      <c r="E54">
        <v>1</v>
      </c>
      <c r="F54">
        <v>1</v>
      </c>
      <c r="G54">
        <v>1</v>
      </c>
      <c r="H54">
        <v>3</v>
      </c>
      <c r="I54" t="s">
        <v>844</v>
      </c>
      <c r="J54" t="s">
        <v>845</v>
      </c>
      <c r="K54" t="s">
        <v>846</v>
      </c>
      <c r="L54">
        <v>1348</v>
      </c>
      <c r="N54">
        <v>1009</v>
      </c>
      <c r="O54" t="s">
        <v>32</v>
      </c>
      <c r="P54" t="s">
        <v>32</v>
      </c>
      <c r="Q54">
        <v>1000</v>
      </c>
      <c r="X54">
        <v>5.0000000000000001E-4</v>
      </c>
      <c r="Y54">
        <v>9040.01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0</v>
      </c>
      <c r="AF54" t="s">
        <v>3</v>
      </c>
      <c r="AG54">
        <v>5.0000000000000001E-4</v>
      </c>
      <c r="AH54">
        <v>2</v>
      </c>
      <c r="AI54">
        <v>33356303</v>
      </c>
      <c r="AJ54">
        <v>47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>
      <c r="A55">
        <f>ROW(Source!A45)</f>
        <v>45</v>
      </c>
      <c r="B55">
        <v>33356311</v>
      </c>
      <c r="C55">
        <v>33356297</v>
      </c>
      <c r="D55">
        <v>31181610</v>
      </c>
      <c r="E55">
        <v>1</v>
      </c>
      <c r="F55">
        <v>1</v>
      </c>
      <c r="G55">
        <v>1</v>
      </c>
      <c r="H55">
        <v>3</v>
      </c>
      <c r="I55" t="s">
        <v>847</v>
      </c>
      <c r="J55" t="s">
        <v>848</v>
      </c>
      <c r="K55" t="s">
        <v>849</v>
      </c>
      <c r="L55">
        <v>1346</v>
      </c>
      <c r="N55">
        <v>1009</v>
      </c>
      <c r="O55" t="s">
        <v>78</v>
      </c>
      <c r="P55" t="s">
        <v>78</v>
      </c>
      <c r="Q55">
        <v>1</v>
      </c>
      <c r="X55">
        <v>0.47099999999999997</v>
      </c>
      <c r="Y55">
        <v>23.09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3</v>
      </c>
      <c r="AG55">
        <v>0.47099999999999997</v>
      </c>
      <c r="AH55">
        <v>2</v>
      </c>
      <c r="AI55">
        <v>33356304</v>
      </c>
      <c r="AJ55">
        <v>48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>
      <c r="A56">
        <f>ROW(Source!A45)</f>
        <v>45</v>
      </c>
      <c r="B56">
        <v>33356312</v>
      </c>
      <c r="C56">
        <v>33356297</v>
      </c>
      <c r="D56">
        <v>31173712</v>
      </c>
      <c r="E56">
        <v>17</v>
      </c>
      <c r="F56">
        <v>1</v>
      </c>
      <c r="G56">
        <v>1</v>
      </c>
      <c r="H56">
        <v>3</v>
      </c>
      <c r="I56" t="s">
        <v>929</v>
      </c>
      <c r="J56" t="s">
        <v>3</v>
      </c>
      <c r="K56" t="s">
        <v>930</v>
      </c>
      <c r="L56">
        <v>1354</v>
      </c>
      <c r="N56">
        <v>1010</v>
      </c>
      <c r="O56" t="s">
        <v>40</v>
      </c>
      <c r="P56" t="s">
        <v>40</v>
      </c>
      <c r="Q56">
        <v>1</v>
      </c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s">
        <v>3</v>
      </c>
      <c r="AG56">
        <v>1</v>
      </c>
      <c r="AH56">
        <v>3</v>
      </c>
      <c r="AI56">
        <v>-1</v>
      </c>
      <c r="AJ56" t="s">
        <v>3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>
      <c r="A57">
        <f>ROW(Source!A48)</f>
        <v>48</v>
      </c>
      <c r="B57">
        <v>33356322</v>
      </c>
      <c r="C57">
        <v>33356314</v>
      </c>
      <c r="D57">
        <v>31172069</v>
      </c>
      <c r="E57">
        <v>1</v>
      </c>
      <c r="F57">
        <v>1</v>
      </c>
      <c r="G57">
        <v>1</v>
      </c>
      <c r="H57">
        <v>1</v>
      </c>
      <c r="I57" t="s">
        <v>856</v>
      </c>
      <c r="J57" t="s">
        <v>3</v>
      </c>
      <c r="K57" t="s">
        <v>857</v>
      </c>
      <c r="L57">
        <v>1191</v>
      </c>
      <c r="N57">
        <v>1013</v>
      </c>
      <c r="O57" t="s">
        <v>831</v>
      </c>
      <c r="P57" t="s">
        <v>831</v>
      </c>
      <c r="Q57">
        <v>1</v>
      </c>
      <c r="X57">
        <v>6.02</v>
      </c>
      <c r="Y57">
        <v>0</v>
      </c>
      <c r="Z57">
        <v>0</v>
      </c>
      <c r="AA57">
        <v>0</v>
      </c>
      <c r="AB57">
        <v>9.18</v>
      </c>
      <c r="AC57">
        <v>0</v>
      </c>
      <c r="AD57">
        <v>1</v>
      </c>
      <c r="AE57">
        <v>1</v>
      </c>
      <c r="AF57" t="s">
        <v>22</v>
      </c>
      <c r="AG57">
        <v>8.307599999999999</v>
      </c>
      <c r="AH57">
        <v>2</v>
      </c>
      <c r="AI57">
        <v>33356315</v>
      </c>
      <c r="AJ57">
        <v>49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>
      <c r="A58">
        <f>ROW(Source!A48)</f>
        <v>48</v>
      </c>
      <c r="B58">
        <v>33356323</v>
      </c>
      <c r="C58">
        <v>33356314</v>
      </c>
      <c r="D58">
        <v>31172011</v>
      </c>
      <c r="E58">
        <v>1</v>
      </c>
      <c r="F58">
        <v>1</v>
      </c>
      <c r="G58">
        <v>1</v>
      </c>
      <c r="H58">
        <v>1</v>
      </c>
      <c r="I58" t="s">
        <v>832</v>
      </c>
      <c r="J58" t="s">
        <v>3</v>
      </c>
      <c r="K58" t="s">
        <v>833</v>
      </c>
      <c r="L58">
        <v>1191</v>
      </c>
      <c r="N58">
        <v>1013</v>
      </c>
      <c r="O58" t="s">
        <v>831</v>
      </c>
      <c r="P58" t="s">
        <v>831</v>
      </c>
      <c r="Q58">
        <v>1</v>
      </c>
      <c r="X58">
        <v>0.04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2</v>
      </c>
      <c r="AF58" t="s">
        <v>21</v>
      </c>
      <c r="AG58">
        <v>0.06</v>
      </c>
      <c r="AH58">
        <v>2</v>
      </c>
      <c r="AI58">
        <v>33356316</v>
      </c>
      <c r="AJ58">
        <v>50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>
      <c r="A59">
        <f>ROW(Source!A48)</f>
        <v>48</v>
      </c>
      <c r="B59">
        <v>33356324</v>
      </c>
      <c r="C59">
        <v>33356314</v>
      </c>
      <c r="D59">
        <v>31259879</v>
      </c>
      <c r="E59">
        <v>1</v>
      </c>
      <c r="F59">
        <v>1</v>
      </c>
      <c r="G59">
        <v>1</v>
      </c>
      <c r="H59">
        <v>2</v>
      </c>
      <c r="I59" t="s">
        <v>841</v>
      </c>
      <c r="J59" t="s">
        <v>842</v>
      </c>
      <c r="K59" t="s">
        <v>843</v>
      </c>
      <c r="L59">
        <v>1368</v>
      </c>
      <c r="N59">
        <v>1011</v>
      </c>
      <c r="O59" t="s">
        <v>837</v>
      </c>
      <c r="P59" t="s">
        <v>837</v>
      </c>
      <c r="Q59">
        <v>1</v>
      </c>
      <c r="X59">
        <v>0.04</v>
      </c>
      <c r="Y59">
        <v>0</v>
      </c>
      <c r="Z59">
        <v>65.709999999999994</v>
      </c>
      <c r="AA59">
        <v>11.6</v>
      </c>
      <c r="AB59">
        <v>0</v>
      </c>
      <c r="AC59">
        <v>0</v>
      </c>
      <c r="AD59">
        <v>1</v>
      </c>
      <c r="AE59">
        <v>0</v>
      </c>
      <c r="AF59" t="s">
        <v>21</v>
      </c>
      <c r="AG59">
        <v>0.06</v>
      </c>
      <c r="AH59">
        <v>2</v>
      </c>
      <c r="AI59">
        <v>33356317</v>
      </c>
      <c r="AJ59">
        <v>51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>
      <c r="A60">
        <f>ROW(Source!A48)</f>
        <v>48</v>
      </c>
      <c r="B60">
        <v>33356325</v>
      </c>
      <c r="C60">
        <v>33356314</v>
      </c>
      <c r="D60">
        <v>31260100</v>
      </c>
      <c r="E60">
        <v>1</v>
      </c>
      <c r="F60">
        <v>1</v>
      </c>
      <c r="G60">
        <v>1</v>
      </c>
      <c r="H60">
        <v>2</v>
      </c>
      <c r="I60" t="s">
        <v>858</v>
      </c>
      <c r="J60" t="s">
        <v>859</v>
      </c>
      <c r="K60" t="s">
        <v>860</v>
      </c>
      <c r="L60">
        <v>1368</v>
      </c>
      <c r="N60">
        <v>1011</v>
      </c>
      <c r="O60" t="s">
        <v>837</v>
      </c>
      <c r="P60" t="s">
        <v>837</v>
      </c>
      <c r="Q60">
        <v>1</v>
      </c>
      <c r="X60">
        <v>0.93</v>
      </c>
      <c r="Y60">
        <v>0</v>
      </c>
      <c r="Z60">
        <v>8.1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21</v>
      </c>
      <c r="AG60">
        <v>1.395</v>
      </c>
      <c r="AH60">
        <v>2</v>
      </c>
      <c r="AI60">
        <v>33356318</v>
      </c>
      <c r="AJ60">
        <v>52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>
      <c r="A61">
        <f>ROW(Source!A48)</f>
        <v>48</v>
      </c>
      <c r="B61">
        <v>33356326</v>
      </c>
      <c r="C61">
        <v>33356314</v>
      </c>
      <c r="D61">
        <v>31179550</v>
      </c>
      <c r="E61">
        <v>1</v>
      </c>
      <c r="F61">
        <v>1</v>
      </c>
      <c r="G61">
        <v>1</v>
      </c>
      <c r="H61">
        <v>3</v>
      </c>
      <c r="I61" t="s">
        <v>861</v>
      </c>
      <c r="J61" t="s">
        <v>862</v>
      </c>
      <c r="K61" t="s">
        <v>863</v>
      </c>
      <c r="L61">
        <v>1348</v>
      </c>
      <c r="N61">
        <v>1009</v>
      </c>
      <c r="O61" t="s">
        <v>32</v>
      </c>
      <c r="P61" t="s">
        <v>32</v>
      </c>
      <c r="Q61">
        <v>1000</v>
      </c>
      <c r="X61">
        <v>8.0000000000000004E-4</v>
      </c>
      <c r="Y61">
        <v>10362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3</v>
      </c>
      <c r="AG61">
        <v>8.0000000000000004E-4</v>
      </c>
      <c r="AH61">
        <v>2</v>
      </c>
      <c r="AI61">
        <v>33356319</v>
      </c>
      <c r="AJ61">
        <v>53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>
      <c r="A62">
        <f>ROW(Source!A48)</f>
        <v>48</v>
      </c>
      <c r="B62">
        <v>33356327</v>
      </c>
      <c r="C62">
        <v>33356314</v>
      </c>
      <c r="D62">
        <v>31180727</v>
      </c>
      <c r="E62">
        <v>1</v>
      </c>
      <c r="F62">
        <v>1</v>
      </c>
      <c r="G62">
        <v>1</v>
      </c>
      <c r="H62">
        <v>3</v>
      </c>
      <c r="I62" t="s">
        <v>844</v>
      </c>
      <c r="J62" t="s">
        <v>845</v>
      </c>
      <c r="K62" t="s">
        <v>846</v>
      </c>
      <c r="L62">
        <v>1348</v>
      </c>
      <c r="N62">
        <v>1009</v>
      </c>
      <c r="O62" t="s">
        <v>32</v>
      </c>
      <c r="P62" t="s">
        <v>32</v>
      </c>
      <c r="Q62">
        <v>1000</v>
      </c>
      <c r="X62">
        <v>6.9999999999999999E-4</v>
      </c>
      <c r="Y62">
        <v>9040.01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0</v>
      </c>
      <c r="AF62" t="s">
        <v>3</v>
      </c>
      <c r="AG62">
        <v>6.9999999999999999E-4</v>
      </c>
      <c r="AH62">
        <v>2</v>
      </c>
      <c r="AI62">
        <v>33356320</v>
      </c>
      <c r="AJ62">
        <v>54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>
      <c r="A63">
        <f>ROW(Source!A48)</f>
        <v>48</v>
      </c>
      <c r="B63">
        <v>33356328</v>
      </c>
      <c r="C63">
        <v>33356314</v>
      </c>
      <c r="D63">
        <v>31172603</v>
      </c>
      <c r="E63">
        <v>17</v>
      </c>
      <c r="F63">
        <v>1</v>
      </c>
      <c r="G63">
        <v>1</v>
      </c>
      <c r="H63">
        <v>3</v>
      </c>
      <c r="I63" t="s">
        <v>931</v>
      </c>
      <c r="J63" t="s">
        <v>3</v>
      </c>
      <c r="K63" t="s">
        <v>932</v>
      </c>
      <c r="L63">
        <v>1339</v>
      </c>
      <c r="N63">
        <v>1007</v>
      </c>
      <c r="O63" t="s">
        <v>258</v>
      </c>
      <c r="P63" t="s">
        <v>258</v>
      </c>
      <c r="Q63">
        <v>1</v>
      </c>
      <c r="X63">
        <v>0.01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s">
        <v>3</v>
      </c>
      <c r="AG63">
        <v>0.01</v>
      </c>
      <c r="AH63">
        <v>3</v>
      </c>
      <c r="AI63">
        <v>-1</v>
      </c>
      <c r="AJ63" t="s">
        <v>3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>
      <c r="A64">
        <f>ROW(Source!A48)</f>
        <v>48</v>
      </c>
      <c r="B64">
        <v>33356329</v>
      </c>
      <c r="C64">
        <v>33356314</v>
      </c>
      <c r="D64">
        <v>31223743</v>
      </c>
      <c r="E64">
        <v>1</v>
      </c>
      <c r="F64">
        <v>1</v>
      </c>
      <c r="G64">
        <v>1</v>
      </c>
      <c r="H64">
        <v>3</v>
      </c>
      <c r="I64" t="s">
        <v>76</v>
      </c>
      <c r="J64" t="s">
        <v>79</v>
      </c>
      <c r="K64" t="s">
        <v>77</v>
      </c>
      <c r="L64">
        <v>1346</v>
      </c>
      <c r="N64">
        <v>1009</v>
      </c>
      <c r="O64" t="s">
        <v>78</v>
      </c>
      <c r="P64" t="s">
        <v>78</v>
      </c>
      <c r="Q64">
        <v>1</v>
      </c>
      <c r="X64">
        <v>100</v>
      </c>
      <c r="Y64">
        <v>8.52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0</v>
      </c>
      <c r="AF64" t="s">
        <v>3</v>
      </c>
      <c r="AG64">
        <v>100</v>
      </c>
      <c r="AH64">
        <v>2</v>
      </c>
      <c r="AI64">
        <v>33356321</v>
      </c>
      <c r="AJ64">
        <v>55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>
      <c r="A65">
        <f>ROW(Source!A49)</f>
        <v>49</v>
      </c>
      <c r="B65">
        <v>33356322</v>
      </c>
      <c r="C65">
        <v>33356314</v>
      </c>
      <c r="D65">
        <v>31172069</v>
      </c>
      <c r="E65">
        <v>1</v>
      </c>
      <c r="F65">
        <v>1</v>
      </c>
      <c r="G65">
        <v>1</v>
      </c>
      <c r="H65">
        <v>1</v>
      </c>
      <c r="I65" t="s">
        <v>856</v>
      </c>
      <c r="J65" t="s">
        <v>3</v>
      </c>
      <c r="K65" t="s">
        <v>857</v>
      </c>
      <c r="L65">
        <v>1191</v>
      </c>
      <c r="N65">
        <v>1013</v>
      </c>
      <c r="O65" t="s">
        <v>831</v>
      </c>
      <c r="P65" t="s">
        <v>831</v>
      </c>
      <c r="Q65">
        <v>1</v>
      </c>
      <c r="X65">
        <v>6.02</v>
      </c>
      <c r="Y65">
        <v>0</v>
      </c>
      <c r="Z65">
        <v>0</v>
      </c>
      <c r="AA65">
        <v>0</v>
      </c>
      <c r="AB65">
        <v>9.18</v>
      </c>
      <c r="AC65">
        <v>0</v>
      </c>
      <c r="AD65">
        <v>1</v>
      </c>
      <c r="AE65">
        <v>1</v>
      </c>
      <c r="AF65" t="s">
        <v>22</v>
      </c>
      <c r="AG65">
        <v>8.307599999999999</v>
      </c>
      <c r="AH65">
        <v>2</v>
      </c>
      <c r="AI65">
        <v>33356315</v>
      </c>
      <c r="AJ65">
        <v>56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>
      <c r="A66">
        <f>ROW(Source!A49)</f>
        <v>49</v>
      </c>
      <c r="B66">
        <v>33356323</v>
      </c>
      <c r="C66">
        <v>33356314</v>
      </c>
      <c r="D66">
        <v>31172011</v>
      </c>
      <c r="E66">
        <v>1</v>
      </c>
      <c r="F66">
        <v>1</v>
      </c>
      <c r="G66">
        <v>1</v>
      </c>
      <c r="H66">
        <v>1</v>
      </c>
      <c r="I66" t="s">
        <v>832</v>
      </c>
      <c r="J66" t="s">
        <v>3</v>
      </c>
      <c r="K66" t="s">
        <v>833</v>
      </c>
      <c r="L66">
        <v>1191</v>
      </c>
      <c r="N66">
        <v>1013</v>
      </c>
      <c r="O66" t="s">
        <v>831</v>
      </c>
      <c r="P66" t="s">
        <v>831</v>
      </c>
      <c r="Q66">
        <v>1</v>
      </c>
      <c r="X66">
        <v>0.04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</v>
      </c>
      <c r="AE66">
        <v>2</v>
      </c>
      <c r="AF66" t="s">
        <v>21</v>
      </c>
      <c r="AG66">
        <v>0.06</v>
      </c>
      <c r="AH66">
        <v>2</v>
      </c>
      <c r="AI66">
        <v>33356316</v>
      </c>
      <c r="AJ66">
        <v>57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>
      <c r="A67">
        <f>ROW(Source!A49)</f>
        <v>49</v>
      </c>
      <c r="B67">
        <v>33356324</v>
      </c>
      <c r="C67">
        <v>33356314</v>
      </c>
      <c r="D67">
        <v>31259879</v>
      </c>
      <c r="E67">
        <v>1</v>
      </c>
      <c r="F67">
        <v>1</v>
      </c>
      <c r="G67">
        <v>1</v>
      </c>
      <c r="H67">
        <v>2</v>
      </c>
      <c r="I67" t="s">
        <v>841</v>
      </c>
      <c r="J67" t="s">
        <v>842</v>
      </c>
      <c r="K67" t="s">
        <v>843</v>
      </c>
      <c r="L67">
        <v>1368</v>
      </c>
      <c r="N67">
        <v>1011</v>
      </c>
      <c r="O67" t="s">
        <v>837</v>
      </c>
      <c r="P67" t="s">
        <v>837</v>
      </c>
      <c r="Q67">
        <v>1</v>
      </c>
      <c r="X67">
        <v>0.04</v>
      </c>
      <c r="Y67">
        <v>0</v>
      </c>
      <c r="Z67">
        <v>65.709999999999994</v>
      </c>
      <c r="AA67">
        <v>11.6</v>
      </c>
      <c r="AB67">
        <v>0</v>
      </c>
      <c r="AC67">
        <v>0</v>
      </c>
      <c r="AD67">
        <v>1</v>
      </c>
      <c r="AE67">
        <v>0</v>
      </c>
      <c r="AF67" t="s">
        <v>21</v>
      </c>
      <c r="AG67">
        <v>0.06</v>
      </c>
      <c r="AH67">
        <v>2</v>
      </c>
      <c r="AI67">
        <v>33356317</v>
      </c>
      <c r="AJ67">
        <v>58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>
      <c r="A68">
        <f>ROW(Source!A49)</f>
        <v>49</v>
      </c>
      <c r="B68">
        <v>33356325</v>
      </c>
      <c r="C68">
        <v>33356314</v>
      </c>
      <c r="D68">
        <v>31260100</v>
      </c>
      <c r="E68">
        <v>1</v>
      </c>
      <c r="F68">
        <v>1</v>
      </c>
      <c r="G68">
        <v>1</v>
      </c>
      <c r="H68">
        <v>2</v>
      </c>
      <c r="I68" t="s">
        <v>858</v>
      </c>
      <c r="J68" t="s">
        <v>859</v>
      </c>
      <c r="K68" t="s">
        <v>860</v>
      </c>
      <c r="L68">
        <v>1368</v>
      </c>
      <c r="N68">
        <v>1011</v>
      </c>
      <c r="O68" t="s">
        <v>837</v>
      </c>
      <c r="P68" t="s">
        <v>837</v>
      </c>
      <c r="Q68">
        <v>1</v>
      </c>
      <c r="X68">
        <v>0.93</v>
      </c>
      <c r="Y68">
        <v>0</v>
      </c>
      <c r="Z68">
        <v>8.1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21</v>
      </c>
      <c r="AG68">
        <v>1.395</v>
      </c>
      <c r="AH68">
        <v>2</v>
      </c>
      <c r="AI68">
        <v>33356318</v>
      </c>
      <c r="AJ68">
        <v>59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>
      <c r="A69">
        <f>ROW(Source!A49)</f>
        <v>49</v>
      </c>
      <c r="B69">
        <v>33356326</v>
      </c>
      <c r="C69">
        <v>33356314</v>
      </c>
      <c r="D69">
        <v>31179550</v>
      </c>
      <c r="E69">
        <v>1</v>
      </c>
      <c r="F69">
        <v>1</v>
      </c>
      <c r="G69">
        <v>1</v>
      </c>
      <c r="H69">
        <v>3</v>
      </c>
      <c r="I69" t="s">
        <v>861</v>
      </c>
      <c r="J69" t="s">
        <v>862</v>
      </c>
      <c r="K69" t="s">
        <v>863</v>
      </c>
      <c r="L69">
        <v>1348</v>
      </c>
      <c r="N69">
        <v>1009</v>
      </c>
      <c r="O69" t="s">
        <v>32</v>
      </c>
      <c r="P69" t="s">
        <v>32</v>
      </c>
      <c r="Q69">
        <v>1000</v>
      </c>
      <c r="X69">
        <v>8.0000000000000004E-4</v>
      </c>
      <c r="Y69">
        <v>10362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 t="s">
        <v>3</v>
      </c>
      <c r="AG69">
        <v>8.0000000000000004E-4</v>
      </c>
      <c r="AH69">
        <v>2</v>
      </c>
      <c r="AI69">
        <v>33356319</v>
      </c>
      <c r="AJ69">
        <v>60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>
      <c r="A70">
        <f>ROW(Source!A49)</f>
        <v>49</v>
      </c>
      <c r="B70">
        <v>33356327</v>
      </c>
      <c r="C70">
        <v>33356314</v>
      </c>
      <c r="D70">
        <v>31180727</v>
      </c>
      <c r="E70">
        <v>1</v>
      </c>
      <c r="F70">
        <v>1</v>
      </c>
      <c r="G70">
        <v>1</v>
      </c>
      <c r="H70">
        <v>3</v>
      </c>
      <c r="I70" t="s">
        <v>844</v>
      </c>
      <c r="J70" t="s">
        <v>845</v>
      </c>
      <c r="K70" t="s">
        <v>846</v>
      </c>
      <c r="L70">
        <v>1348</v>
      </c>
      <c r="N70">
        <v>1009</v>
      </c>
      <c r="O70" t="s">
        <v>32</v>
      </c>
      <c r="P70" t="s">
        <v>32</v>
      </c>
      <c r="Q70">
        <v>1000</v>
      </c>
      <c r="X70">
        <v>6.9999999999999999E-4</v>
      </c>
      <c r="Y70">
        <v>9040.01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3</v>
      </c>
      <c r="AG70">
        <v>6.9999999999999999E-4</v>
      </c>
      <c r="AH70">
        <v>2</v>
      </c>
      <c r="AI70">
        <v>33356320</v>
      </c>
      <c r="AJ70">
        <v>61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>
      <c r="A71">
        <f>ROW(Source!A49)</f>
        <v>49</v>
      </c>
      <c r="B71">
        <v>33356328</v>
      </c>
      <c r="C71">
        <v>33356314</v>
      </c>
      <c r="D71">
        <v>31172603</v>
      </c>
      <c r="E71">
        <v>17</v>
      </c>
      <c r="F71">
        <v>1</v>
      </c>
      <c r="G71">
        <v>1</v>
      </c>
      <c r="H71">
        <v>3</v>
      </c>
      <c r="I71" t="s">
        <v>931</v>
      </c>
      <c r="J71" t="s">
        <v>3</v>
      </c>
      <c r="K71" t="s">
        <v>932</v>
      </c>
      <c r="L71">
        <v>1339</v>
      </c>
      <c r="N71">
        <v>1007</v>
      </c>
      <c r="O71" t="s">
        <v>258</v>
      </c>
      <c r="P71" t="s">
        <v>258</v>
      </c>
      <c r="Q71">
        <v>1</v>
      </c>
      <c r="X71">
        <v>0.01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s">
        <v>3</v>
      </c>
      <c r="AG71">
        <v>0.01</v>
      </c>
      <c r="AH71">
        <v>3</v>
      </c>
      <c r="AI71">
        <v>-1</v>
      </c>
      <c r="AJ71" t="s">
        <v>3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>
      <c r="A72">
        <f>ROW(Source!A49)</f>
        <v>49</v>
      </c>
      <c r="B72">
        <v>33356329</v>
      </c>
      <c r="C72">
        <v>33356314</v>
      </c>
      <c r="D72">
        <v>31223743</v>
      </c>
      <c r="E72">
        <v>1</v>
      </c>
      <c r="F72">
        <v>1</v>
      </c>
      <c r="G72">
        <v>1</v>
      </c>
      <c r="H72">
        <v>3</v>
      </c>
      <c r="I72" t="s">
        <v>76</v>
      </c>
      <c r="J72" t="s">
        <v>79</v>
      </c>
      <c r="K72" t="s">
        <v>77</v>
      </c>
      <c r="L72">
        <v>1346</v>
      </c>
      <c r="N72">
        <v>1009</v>
      </c>
      <c r="O72" t="s">
        <v>78</v>
      </c>
      <c r="P72" t="s">
        <v>78</v>
      </c>
      <c r="Q72">
        <v>1</v>
      </c>
      <c r="X72">
        <v>100</v>
      </c>
      <c r="Y72">
        <v>8.52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3</v>
      </c>
      <c r="AG72">
        <v>100</v>
      </c>
      <c r="AH72">
        <v>2</v>
      </c>
      <c r="AI72">
        <v>33356321</v>
      </c>
      <c r="AJ72">
        <v>62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>
      <c r="A73">
        <f>ROW(Source!A89)</f>
        <v>89</v>
      </c>
      <c r="B73">
        <v>33356400</v>
      </c>
      <c r="C73">
        <v>33356392</v>
      </c>
      <c r="D73">
        <v>31172076</v>
      </c>
      <c r="E73">
        <v>1</v>
      </c>
      <c r="F73">
        <v>1</v>
      </c>
      <c r="G73">
        <v>1</v>
      </c>
      <c r="H73">
        <v>1</v>
      </c>
      <c r="I73" t="s">
        <v>829</v>
      </c>
      <c r="J73" t="s">
        <v>3</v>
      </c>
      <c r="K73" t="s">
        <v>830</v>
      </c>
      <c r="L73">
        <v>1191</v>
      </c>
      <c r="N73">
        <v>1013</v>
      </c>
      <c r="O73" t="s">
        <v>831</v>
      </c>
      <c r="P73" t="s">
        <v>831</v>
      </c>
      <c r="Q73">
        <v>1</v>
      </c>
      <c r="X73">
        <v>14.39</v>
      </c>
      <c r="Y73">
        <v>0</v>
      </c>
      <c r="Z73">
        <v>0</v>
      </c>
      <c r="AA73">
        <v>0</v>
      </c>
      <c r="AB73">
        <v>9.6199999999999992</v>
      </c>
      <c r="AC73">
        <v>0</v>
      </c>
      <c r="AD73">
        <v>1</v>
      </c>
      <c r="AE73">
        <v>1</v>
      </c>
      <c r="AF73" t="s">
        <v>22</v>
      </c>
      <c r="AG73">
        <v>19.8582</v>
      </c>
      <c r="AH73">
        <v>2</v>
      </c>
      <c r="AI73">
        <v>33356393</v>
      </c>
      <c r="AJ73">
        <v>63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>
      <c r="A74">
        <f>ROW(Source!A89)</f>
        <v>89</v>
      </c>
      <c r="B74">
        <v>33356401</v>
      </c>
      <c r="C74">
        <v>33356392</v>
      </c>
      <c r="D74">
        <v>31172011</v>
      </c>
      <c r="E74">
        <v>1</v>
      </c>
      <c r="F74">
        <v>1</v>
      </c>
      <c r="G74">
        <v>1</v>
      </c>
      <c r="H74">
        <v>1</v>
      </c>
      <c r="I74" t="s">
        <v>832</v>
      </c>
      <c r="J74" t="s">
        <v>3</v>
      </c>
      <c r="K74" t="s">
        <v>833</v>
      </c>
      <c r="L74">
        <v>1191</v>
      </c>
      <c r="N74">
        <v>1013</v>
      </c>
      <c r="O74" t="s">
        <v>831</v>
      </c>
      <c r="P74" t="s">
        <v>831</v>
      </c>
      <c r="Q74">
        <v>1</v>
      </c>
      <c r="X74">
        <v>0.41</v>
      </c>
      <c r="Y74">
        <v>0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2</v>
      </c>
      <c r="AF74" t="s">
        <v>21</v>
      </c>
      <c r="AG74">
        <v>0.61499999999999988</v>
      </c>
      <c r="AH74">
        <v>2</v>
      </c>
      <c r="AI74">
        <v>33356394</v>
      </c>
      <c r="AJ74">
        <v>64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>
      <c r="A75">
        <f>ROW(Source!A89)</f>
        <v>89</v>
      </c>
      <c r="B75">
        <v>33356402</v>
      </c>
      <c r="C75">
        <v>33356392</v>
      </c>
      <c r="D75">
        <v>31258491</v>
      </c>
      <c r="E75">
        <v>1</v>
      </c>
      <c r="F75">
        <v>1</v>
      </c>
      <c r="G75">
        <v>1</v>
      </c>
      <c r="H75">
        <v>2</v>
      </c>
      <c r="I75" t="s">
        <v>834</v>
      </c>
      <c r="J75" t="s">
        <v>835</v>
      </c>
      <c r="K75" t="s">
        <v>836</v>
      </c>
      <c r="L75">
        <v>1368</v>
      </c>
      <c r="N75">
        <v>1011</v>
      </c>
      <c r="O75" t="s">
        <v>837</v>
      </c>
      <c r="P75" t="s">
        <v>837</v>
      </c>
      <c r="Q75">
        <v>1</v>
      </c>
      <c r="X75">
        <v>0.04</v>
      </c>
      <c r="Y75">
        <v>0</v>
      </c>
      <c r="Z75">
        <v>111.99</v>
      </c>
      <c r="AA75">
        <v>13.5</v>
      </c>
      <c r="AB75">
        <v>0</v>
      </c>
      <c r="AC75">
        <v>0</v>
      </c>
      <c r="AD75">
        <v>1</v>
      </c>
      <c r="AE75">
        <v>0</v>
      </c>
      <c r="AF75" t="s">
        <v>21</v>
      </c>
      <c r="AG75">
        <v>0.06</v>
      </c>
      <c r="AH75">
        <v>2</v>
      </c>
      <c r="AI75">
        <v>33356395</v>
      </c>
      <c r="AJ75">
        <v>65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>
      <c r="A76">
        <f>ROW(Source!A89)</f>
        <v>89</v>
      </c>
      <c r="B76">
        <v>33356403</v>
      </c>
      <c r="C76">
        <v>33356392</v>
      </c>
      <c r="D76">
        <v>31258691</v>
      </c>
      <c r="E76">
        <v>1</v>
      </c>
      <c r="F76">
        <v>1</v>
      </c>
      <c r="G76">
        <v>1</v>
      </c>
      <c r="H76">
        <v>2</v>
      </c>
      <c r="I76" t="s">
        <v>838</v>
      </c>
      <c r="J76" t="s">
        <v>839</v>
      </c>
      <c r="K76" t="s">
        <v>840</v>
      </c>
      <c r="L76">
        <v>1368</v>
      </c>
      <c r="N76">
        <v>1011</v>
      </c>
      <c r="O76" t="s">
        <v>837</v>
      </c>
      <c r="P76" t="s">
        <v>837</v>
      </c>
      <c r="Q76">
        <v>1</v>
      </c>
      <c r="X76">
        <v>3.3</v>
      </c>
      <c r="Y76">
        <v>0</v>
      </c>
      <c r="Z76">
        <v>3.12</v>
      </c>
      <c r="AA76">
        <v>0</v>
      </c>
      <c r="AB76">
        <v>0</v>
      </c>
      <c r="AC76">
        <v>0</v>
      </c>
      <c r="AD76">
        <v>1</v>
      </c>
      <c r="AE76">
        <v>0</v>
      </c>
      <c r="AF76" t="s">
        <v>21</v>
      </c>
      <c r="AG76">
        <v>4.9499999999999993</v>
      </c>
      <c r="AH76">
        <v>2</v>
      </c>
      <c r="AI76">
        <v>33356396</v>
      </c>
      <c r="AJ76">
        <v>66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>
      <c r="A77">
        <f>ROW(Source!A89)</f>
        <v>89</v>
      </c>
      <c r="B77">
        <v>33356404</v>
      </c>
      <c r="C77">
        <v>33356392</v>
      </c>
      <c r="D77">
        <v>31259879</v>
      </c>
      <c r="E77">
        <v>1</v>
      </c>
      <c r="F77">
        <v>1</v>
      </c>
      <c r="G77">
        <v>1</v>
      </c>
      <c r="H77">
        <v>2</v>
      </c>
      <c r="I77" t="s">
        <v>841</v>
      </c>
      <c r="J77" t="s">
        <v>842</v>
      </c>
      <c r="K77" t="s">
        <v>843</v>
      </c>
      <c r="L77">
        <v>1368</v>
      </c>
      <c r="N77">
        <v>1011</v>
      </c>
      <c r="O77" t="s">
        <v>837</v>
      </c>
      <c r="P77" t="s">
        <v>837</v>
      </c>
      <c r="Q77">
        <v>1</v>
      </c>
      <c r="X77">
        <v>0.37</v>
      </c>
      <c r="Y77">
        <v>0</v>
      </c>
      <c r="Z77">
        <v>65.709999999999994</v>
      </c>
      <c r="AA77">
        <v>11.6</v>
      </c>
      <c r="AB77">
        <v>0</v>
      </c>
      <c r="AC77">
        <v>0</v>
      </c>
      <c r="AD77">
        <v>1</v>
      </c>
      <c r="AE77">
        <v>0</v>
      </c>
      <c r="AF77" t="s">
        <v>21</v>
      </c>
      <c r="AG77">
        <v>0.55500000000000005</v>
      </c>
      <c r="AH77">
        <v>2</v>
      </c>
      <c r="AI77">
        <v>33356397</v>
      </c>
      <c r="AJ77">
        <v>67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>
      <c r="A78">
        <f>ROW(Source!A89)</f>
        <v>89</v>
      </c>
      <c r="B78">
        <v>33356405</v>
      </c>
      <c r="C78">
        <v>33356392</v>
      </c>
      <c r="D78">
        <v>31172581</v>
      </c>
      <c r="E78">
        <v>17</v>
      </c>
      <c r="F78">
        <v>1</v>
      </c>
      <c r="G78">
        <v>1</v>
      </c>
      <c r="H78">
        <v>3</v>
      </c>
      <c r="I78" t="s">
        <v>924</v>
      </c>
      <c r="J78" t="s">
        <v>3</v>
      </c>
      <c r="K78" t="s">
        <v>31</v>
      </c>
      <c r="L78">
        <v>1348</v>
      </c>
      <c r="N78">
        <v>1009</v>
      </c>
      <c r="O78" t="s">
        <v>32</v>
      </c>
      <c r="P78" t="s">
        <v>32</v>
      </c>
      <c r="Q78">
        <v>1000</v>
      </c>
      <c r="X78">
        <v>9.4000000000000004E-3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s">
        <v>3</v>
      </c>
      <c r="AG78">
        <v>9.4000000000000004E-3</v>
      </c>
      <c r="AH78">
        <v>3</v>
      </c>
      <c r="AI78">
        <v>-1</v>
      </c>
      <c r="AJ78" t="s">
        <v>3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>
      <c r="A79">
        <f>ROW(Source!A89)</f>
        <v>89</v>
      </c>
      <c r="B79">
        <v>33356406</v>
      </c>
      <c r="C79">
        <v>33356392</v>
      </c>
      <c r="D79">
        <v>31180727</v>
      </c>
      <c r="E79">
        <v>1</v>
      </c>
      <c r="F79">
        <v>1</v>
      </c>
      <c r="G79">
        <v>1</v>
      </c>
      <c r="H79">
        <v>3</v>
      </c>
      <c r="I79" t="s">
        <v>844</v>
      </c>
      <c r="J79" t="s">
        <v>845</v>
      </c>
      <c r="K79" t="s">
        <v>846</v>
      </c>
      <c r="L79">
        <v>1348</v>
      </c>
      <c r="N79">
        <v>1009</v>
      </c>
      <c r="O79" t="s">
        <v>32</v>
      </c>
      <c r="P79" t="s">
        <v>32</v>
      </c>
      <c r="Q79">
        <v>1000</v>
      </c>
      <c r="X79">
        <v>6.9999999999999994E-5</v>
      </c>
      <c r="Y79">
        <v>9040.01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3</v>
      </c>
      <c r="AG79">
        <v>6.9999999999999994E-5</v>
      </c>
      <c r="AH79">
        <v>2</v>
      </c>
      <c r="AI79">
        <v>33356398</v>
      </c>
      <c r="AJ79">
        <v>68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>
      <c r="A80">
        <f>ROW(Source!A89)</f>
        <v>89</v>
      </c>
      <c r="B80">
        <v>33356407</v>
      </c>
      <c r="C80">
        <v>33356392</v>
      </c>
      <c r="D80">
        <v>31181610</v>
      </c>
      <c r="E80">
        <v>1</v>
      </c>
      <c r="F80">
        <v>1</v>
      </c>
      <c r="G80">
        <v>1</v>
      </c>
      <c r="H80">
        <v>3</v>
      </c>
      <c r="I80" t="s">
        <v>847</v>
      </c>
      <c r="J80" t="s">
        <v>848</v>
      </c>
      <c r="K80" t="s">
        <v>849</v>
      </c>
      <c r="L80">
        <v>1346</v>
      </c>
      <c r="N80">
        <v>1009</v>
      </c>
      <c r="O80" t="s">
        <v>78</v>
      </c>
      <c r="P80" t="s">
        <v>78</v>
      </c>
      <c r="Q80">
        <v>1</v>
      </c>
      <c r="X80">
        <v>0.06</v>
      </c>
      <c r="Y80">
        <v>23.09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3</v>
      </c>
      <c r="AG80">
        <v>0.06</v>
      </c>
      <c r="AH80">
        <v>2</v>
      </c>
      <c r="AI80">
        <v>33356399</v>
      </c>
      <c r="AJ80">
        <v>69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>
      <c r="A81">
        <f>ROW(Source!A90)</f>
        <v>90</v>
      </c>
      <c r="B81">
        <v>33356400</v>
      </c>
      <c r="C81">
        <v>33356392</v>
      </c>
      <c r="D81">
        <v>31172076</v>
      </c>
      <c r="E81">
        <v>1</v>
      </c>
      <c r="F81">
        <v>1</v>
      </c>
      <c r="G81">
        <v>1</v>
      </c>
      <c r="H81">
        <v>1</v>
      </c>
      <c r="I81" t="s">
        <v>829</v>
      </c>
      <c r="J81" t="s">
        <v>3</v>
      </c>
      <c r="K81" t="s">
        <v>830</v>
      </c>
      <c r="L81">
        <v>1191</v>
      </c>
      <c r="N81">
        <v>1013</v>
      </c>
      <c r="O81" t="s">
        <v>831</v>
      </c>
      <c r="P81" t="s">
        <v>831</v>
      </c>
      <c r="Q81">
        <v>1</v>
      </c>
      <c r="X81">
        <v>14.39</v>
      </c>
      <c r="Y81">
        <v>0</v>
      </c>
      <c r="Z81">
        <v>0</v>
      </c>
      <c r="AA81">
        <v>0</v>
      </c>
      <c r="AB81">
        <v>9.6199999999999992</v>
      </c>
      <c r="AC81">
        <v>0</v>
      </c>
      <c r="AD81">
        <v>1</v>
      </c>
      <c r="AE81">
        <v>1</v>
      </c>
      <c r="AF81" t="s">
        <v>22</v>
      </c>
      <c r="AG81">
        <v>19.8582</v>
      </c>
      <c r="AH81">
        <v>2</v>
      </c>
      <c r="AI81">
        <v>33356393</v>
      </c>
      <c r="AJ81">
        <v>70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>
      <c r="A82">
        <f>ROW(Source!A90)</f>
        <v>90</v>
      </c>
      <c r="B82">
        <v>33356401</v>
      </c>
      <c r="C82">
        <v>33356392</v>
      </c>
      <c r="D82">
        <v>31172011</v>
      </c>
      <c r="E82">
        <v>1</v>
      </c>
      <c r="F82">
        <v>1</v>
      </c>
      <c r="G82">
        <v>1</v>
      </c>
      <c r="H82">
        <v>1</v>
      </c>
      <c r="I82" t="s">
        <v>832</v>
      </c>
      <c r="J82" t="s">
        <v>3</v>
      </c>
      <c r="K82" t="s">
        <v>833</v>
      </c>
      <c r="L82">
        <v>1191</v>
      </c>
      <c r="N82">
        <v>1013</v>
      </c>
      <c r="O82" t="s">
        <v>831</v>
      </c>
      <c r="P82" t="s">
        <v>831</v>
      </c>
      <c r="Q82">
        <v>1</v>
      </c>
      <c r="X82">
        <v>0.41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2</v>
      </c>
      <c r="AF82" t="s">
        <v>21</v>
      </c>
      <c r="AG82">
        <v>0.61499999999999988</v>
      </c>
      <c r="AH82">
        <v>2</v>
      </c>
      <c r="AI82">
        <v>33356394</v>
      </c>
      <c r="AJ82">
        <v>71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>
      <c r="A83">
        <f>ROW(Source!A90)</f>
        <v>90</v>
      </c>
      <c r="B83">
        <v>33356402</v>
      </c>
      <c r="C83">
        <v>33356392</v>
      </c>
      <c r="D83">
        <v>31258491</v>
      </c>
      <c r="E83">
        <v>1</v>
      </c>
      <c r="F83">
        <v>1</v>
      </c>
      <c r="G83">
        <v>1</v>
      </c>
      <c r="H83">
        <v>2</v>
      </c>
      <c r="I83" t="s">
        <v>834</v>
      </c>
      <c r="J83" t="s">
        <v>835</v>
      </c>
      <c r="K83" t="s">
        <v>836</v>
      </c>
      <c r="L83">
        <v>1368</v>
      </c>
      <c r="N83">
        <v>1011</v>
      </c>
      <c r="O83" t="s">
        <v>837</v>
      </c>
      <c r="P83" t="s">
        <v>837</v>
      </c>
      <c r="Q83">
        <v>1</v>
      </c>
      <c r="X83">
        <v>0.04</v>
      </c>
      <c r="Y83">
        <v>0</v>
      </c>
      <c r="Z83">
        <v>111.99</v>
      </c>
      <c r="AA83">
        <v>13.5</v>
      </c>
      <c r="AB83">
        <v>0</v>
      </c>
      <c r="AC83">
        <v>0</v>
      </c>
      <c r="AD83">
        <v>1</v>
      </c>
      <c r="AE83">
        <v>0</v>
      </c>
      <c r="AF83" t="s">
        <v>21</v>
      </c>
      <c r="AG83">
        <v>0.06</v>
      </c>
      <c r="AH83">
        <v>2</v>
      </c>
      <c r="AI83">
        <v>33356395</v>
      </c>
      <c r="AJ83">
        <v>72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>
      <c r="A84">
        <f>ROW(Source!A90)</f>
        <v>90</v>
      </c>
      <c r="B84">
        <v>33356403</v>
      </c>
      <c r="C84">
        <v>33356392</v>
      </c>
      <c r="D84">
        <v>31258691</v>
      </c>
      <c r="E84">
        <v>1</v>
      </c>
      <c r="F84">
        <v>1</v>
      </c>
      <c r="G84">
        <v>1</v>
      </c>
      <c r="H84">
        <v>2</v>
      </c>
      <c r="I84" t="s">
        <v>838</v>
      </c>
      <c r="J84" t="s">
        <v>839</v>
      </c>
      <c r="K84" t="s">
        <v>840</v>
      </c>
      <c r="L84">
        <v>1368</v>
      </c>
      <c r="N84">
        <v>1011</v>
      </c>
      <c r="O84" t="s">
        <v>837</v>
      </c>
      <c r="P84" t="s">
        <v>837</v>
      </c>
      <c r="Q84">
        <v>1</v>
      </c>
      <c r="X84">
        <v>3.3</v>
      </c>
      <c r="Y84">
        <v>0</v>
      </c>
      <c r="Z84">
        <v>3.12</v>
      </c>
      <c r="AA84">
        <v>0</v>
      </c>
      <c r="AB84">
        <v>0</v>
      </c>
      <c r="AC84">
        <v>0</v>
      </c>
      <c r="AD84">
        <v>1</v>
      </c>
      <c r="AE84">
        <v>0</v>
      </c>
      <c r="AF84" t="s">
        <v>21</v>
      </c>
      <c r="AG84">
        <v>4.9499999999999993</v>
      </c>
      <c r="AH84">
        <v>2</v>
      </c>
      <c r="AI84">
        <v>33356396</v>
      </c>
      <c r="AJ84">
        <v>73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>
      <c r="A85">
        <f>ROW(Source!A90)</f>
        <v>90</v>
      </c>
      <c r="B85">
        <v>33356404</v>
      </c>
      <c r="C85">
        <v>33356392</v>
      </c>
      <c r="D85">
        <v>31259879</v>
      </c>
      <c r="E85">
        <v>1</v>
      </c>
      <c r="F85">
        <v>1</v>
      </c>
      <c r="G85">
        <v>1</v>
      </c>
      <c r="H85">
        <v>2</v>
      </c>
      <c r="I85" t="s">
        <v>841</v>
      </c>
      <c r="J85" t="s">
        <v>842</v>
      </c>
      <c r="K85" t="s">
        <v>843</v>
      </c>
      <c r="L85">
        <v>1368</v>
      </c>
      <c r="N85">
        <v>1011</v>
      </c>
      <c r="O85" t="s">
        <v>837</v>
      </c>
      <c r="P85" t="s">
        <v>837</v>
      </c>
      <c r="Q85">
        <v>1</v>
      </c>
      <c r="X85">
        <v>0.37</v>
      </c>
      <c r="Y85">
        <v>0</v>
      </c>
      <c r="Z85">
        <v>65.709999999999994</v>
      </c>
      <c r="AA85">
        <v>11.6</v>
      </c>
      <c r="AB85">
        <v>0</v>
      </c>
      <c r="AC85">
        <v>0</v>
      </c>
      <c r="AD85">
        <v>1</v>
      </c>
      <c r="AE85">
        <v>0</v>
      </c>
      <c r="AF85" t="s">
        <v>21</v>
      </c>
      <c r="AG85">
        <v>0.55500000000000005</v>
      </c>
      <c r="AH85">
        <v>2</v>
      </c>
      <c r="AI85">
        <v>33356397</v>
      </c>
      <c r="AJ85">
        <v>74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>
      <c r="A86">
        <f>ROW(Source!A90)</f>
        <v>90</v>
      </c>
      <c r="B86">
        <v>33356405</v>
      </c>
      <c r="C86">
        <v>33356392</v>
      </c>
      <c r="D86">
        <v>31172581</v>
      </c>
      <c r="E86">
        <v>17</v>
      </c>
      <c r="F86">
        <v>1</v>
      </c>
      <c r="G86">
        <v>1</v>
      </c>
      <c r="H86">
        <v>3</v>
      </c>
      <c r="I86" t="s">
        <v>924</v>
      </c>
      <c r="J86" t="s">
        <v>3</v>
      </c>
      <c r="K86" t="s">
        <v>31</v>
      </c>
      <c r="L86">
        <v>1348</v>
      </c>
      <c r="N86">
        <v>1009</v>
      </c>
      <c r="O86" t="s">
        <v>32</v>
      </c>
      <c r="P86" t="s">
        <v>32</v>
      </c>
      <c r="Q86">
        <v>1000</v>
      </c>
      <c r="X86">
        <v>9.4000000000000004E-3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s">
        <v>3</v>
      </c>
      <c r="AG86">
        <v>9.4000000000000004E-3</v>
      </c>
      <c r="AH86">
        <v>3</v>
      </c>
      <c r="AI86">
        <v>-1</v>
      </c>
      <c r="AJ86" t="s">
        <v>3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>
      <c r="A87">
        <f>ROW(Source!A90)</f>
        <v>90</v>
      </c>
      <c r="B87">
        <v>33356406</v>
      </c>
      <c r="C87">
        <v>33356392</v>
      </c>
      <c r="D87">
        <v>31180727</v>
      </c>
      <c r="E87">
        <v>1</v>
      </c>
      <c r="F87">
        <v>1</v>
      </c>
      <c r="G87">
        <v>1</v>
      </c>
      <c r="H87">
        <v>3</v>
      </c>
      <c r="I87" t="s">
        <v>844</v>
      </c>
      <c r="J87" t="s">
        <v>845</v>
      </c>
      <c r="K87" t="s">
        <v>846</v>
      </c>
      <c r="L87">
        <v>1348</v>
      </c>
      <c r="N87">
        <v>1009</v>
      </c>
      <c r="O87" t="s">
        <v>32</v>
      </c>
      <c r="P87" t="s">
        <v>32</v>
      </c>
      <c r="Q87">
        <v>1000</v>
      </c>
      <c r="X87">
        <v>6.9999999999999994E-5</v>
      </c>
      <c r="Y87">
        <v>9040.01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 t="s">
        <v>3</v>
      </c>
      <c r="AG87">
        <v>6.9999999999999994E-5</v>
      </c>
      <c r="AH87">
        <v>2</v>
      </c>
      <c r="AI87">
        <v>33356398</v>
      </c>
      <c r="AJ87">
        <v>75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>
      <c r="A88">
        <f>ROW(Source!A90)</f>
        <v>90</v>
      </c>
      <c r="B88">
        <v>33356407</v>
      </c>
      <c r="C88">
        <v>33356392</v>
      </c>
      <c r="D88">
        <v>31181610</v>
      </c>
      <c r="E88">
        <v>1</v>
      </c>
      <c r="F88">
        <v>1</v>
      </c>
      <c r="G88">
        <v>1</v>
      </c>
      <c r="H88">
        <v>3</v>
      </c>
      <c r="I88" t="s">
        <v>847</v>
      </c>
      <c r="J88" t="s">
        <v>848</v>
      </c>
      <c r="K88" t="s">
        <v>849</v>
      </c>
      <c r="L88">
        <v>1346</v>
      </c>
      <c r="N88">
        <v>1009</v>
      </c>
      <c r="O88" t="s">
        <v>78</v>
      </c>
      <c r="P88" t="s">
        <v>78</v>
      </c>
      <c r="Q88">
        <v>1</v>
      </c>
      <c r="X88">
        <v>0.06</v>
      </c>
      <c r="Y88">
        <v>23.09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0.06</v>
      </c>
      <c r="AH88">
        <v>2</v>
      </c>
      <c r="AI88">
        <v>33356399</v>
      </c>
      <c r="AJ88">
        <v>76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>
      <c r="A89">
        <f>ROW(Source!A95)</f>
        <v>95</v>
      </c>
      <c r="B89">
        <v>33356416</v>
      </c>
      <c r="C89">
        <v>33356410</v>
      </c>
      <c r="D89">
        <v>31172061</v>
      </c>
      <c r="E89">
        <v>1</v>
      </c>
      <c r="F89">
        <v>1</v>
      </c>
      <c r="G89">
        <v>1</v>
      </c>
      <c r="H89">
        <v>1</v>
      </c>
      <c r="I89" t="s">
        <v>850</v>
      </c>
      <c r="J89" t="s">
        <v>3</v>
      </c>
      <c r="K89" t="s">
        <v>851</v>
      </c>
      <c r="L89">
        <v>1191</v>
      </c>
      <c r="N89">
        <v>1013</v>
      </c>
      <c r="O89" t="s">
        <v>831</v>
      </c>
      <c r="P89" t="s">
        <v>831</v>
      </c>
      <c r="Q89">
        <v>1</v>
      </c>
      <c r="X89">
        <v>5.75</v>
      </c>
      <c r="Y89">
        <v>0</v>
      </c>
      <c r="Z89">
        <v>0</v>
      </c>
      <c r="AA89">
        <v>0</v>
      </c>
      <c r="AB89">
        <v>8.74</v>
      </c>
      <c r="AC89">
        <v>0</v>
      </c>
      <c r="AD89">
        <v>1</v>
      </c>
      <c r="AE89">
        <v>1</v>
      </c>
      <c r="AF89" t="s">
        <v>22</v>
      </c>
      <c r="AG89">
        <v>7.9349999999999987</v>
      </c>
      <c r="AH89">
        <v>2</v>
      </c>
      <c r="AI89">
        <v>33356411</v>
      </c>
      <c r="AJ89">
        <v>77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>
      <c r="A90">
        <f>ROW(Source!A95)</f>
        <v>95</v>
      </c>
      <c r="B90">
        <v>33356417</v>
      </c>
      <c r="C90">
        <v>33356410</v>
      </c>
      <c r="D90">
        <v>31172011</v>
      </c>
      <c r="E90">
        <v>1</v>
      </c>
      <c r="F90">
        <v>1</v>
      </c>
      <c r="G90">
        <v>1</v>
      </c>
      <c r="H90">
        <v>1</v>
      </c>
      <c r="I90" t="s">
        <v>832</v>
      </c>
      <c r="J90" t="s">
        <v>3</v>
      </c>
      <c r="K90" t="s">
        <v>833</v>
      </c>
      <c r="L90">
        <v>1191</v>
      </c>
      <c r="N90">
        <v>1013</v>
      </c>
      <c r="O90" t="s">
        <v>831</v>
      </c>
      <c r="P90" t="s">
        <v>831</v>
      </c>
      <c r="Q90">
        <v>1</v>
      </c>
      <c r="X90">
        <v>0.01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2</v>
      </c>
      <c r="AF90" t="s">
        <v>21</v>
      </c>
      <c r="AG90">
        <v>1.4999999999999999E-2</v>
      </c>
      <c r="AH90">
        <v>2</v>
      </c>
      <c r="AI90">
        <v>33356412</v>
      </c>
      <c r="AJ90">
        <v>78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>
      <c r="A91">
        <f>ROW(Source!A95)</f>
        <v>95</v>
      </c>
      <c r="B91">
        <v>33356418</v>
      </c>
      <c r="C91">
        <v>33356410</v>
      </c>
      <c r="D91">
        <v>31259879</v>
      </c>
      <c r="E91">
        <v>1</v>
      </c>
      <c r="F91">
        <v>1</v>
      </c>
      <c r="G91">
        <v>1</v>
      </c>
      <c r="H91">
        <v>2</v>
      </c>
      <c r="I91" t="s">
        <v>841</v>
      </c>
      <c r="J91" t="s">
        <v>842</v>
      </c>
      <c r="K91" t="s">
        <v>843</v>
      </c>
      <c r="L91">
        <v>1368</v>
      </c>
      <c r="N91">
        <v>1011</v>
      </c>
      <c r="O91" t="s">
        <v>837</v>
      </c>
      <c r="P91" t="s">
        <v>837</v>
      </c>
      <c r="Q91">
        <v>1</v>
      </c>
      <c r="X91">
        <v>0.01</v>
      </c>
      <c r="Y91">
        <v>0</v>
      </c>
      <c r="Z91">
        <v>65.709999999999994</v>
      </c>
      <c r="AA91">
        <v>11.6</v>
      </c>
      <c r="AB91">
        <v>0</v>
      </c>
      <c r="AC91">
        <v>0</v>
      </c>
      <c r="AD91">
        <v>1</v>
      </c>
      <c r="AE91">
        <v>0</v>
      </c>
      <c r="AF91" t="s">
        <v>21</v>
      </c>
      <c r="AG91">
        <v>1.4999999999999999E-2</v>
      </c>
      <c r="AH91">
        <v>2</v>
      </c>
      <c r="AI91">
        <v>33356413</v>
      </c>
      <c r="AJ91">
        <v>79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>
      <c r="A92">
        <f>ROW(Source!A95)</f>
        <v>95</v>
      </c>
      <c r="B92">
        <v>33356419</v>
      </c>
      <c r="C92">
        <v>33356410</v>
      </c>
      <c r="D92">
        <v>31180727</v>
      </c>
      <c r="E92">
        <v>1</v>
      </c>
      <c r="F92">
        <v>1</v>
      </c>
      <c r="G92">
        <v>1</v>
      </c>
      <c r="H92">
        <v>3</v>
      </c>
      <c r="I92" t="s">
        <v>844</v>
      </c>
      <c r="J92" t="s">
        <v>845</v>
      </c>
      <c r="K92" t="s">
        <v>846</v>
      </c>
      <c r="L92">
        <v>1348</v>
      </c>
      <c r="N92">
        <v>1009</v>
      </c>
      <c r="O92" t="s">
        <v>32</v>
      </c>
      <c r="P92" t="s">
        <v>32</v>
      </c>
      <c r="Q92">
        <v>1000</v>
      </c>
      <c r="X92">
        <v>2.0000000000000001E-4</v>
      </c>
      <c r="Y92">
        <v>9040.01</v>
      </c>
      <c r="Z92">
        <v>0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3</v>
      </c>
      <c r="AG92">
        <v>2.0000000000000001E-4</v>
      </c>
      <c r="AH92">
        <v>2</v>
      </c>
      <c r="AI92">
        <v>33356414</v>
      </c>
      <c r="AJ92">
        <v>80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>
      <c r="A93">
        <f>ROW(Source!A95)</f>
        <v>95</v>
      </c>
      <c r="B93">
        <v>33356420</v>
      </c>
      <c r="C93">
        <v>33356410</v>
      </c>
      <c r="D93">
        <v>31181610</v>
      </c>
      <c r="E93">
        <v>1</v>
      </c>
      <c r="F93">
        <v>1</v>
      </c>
      <c r="G93">
        <v>1</v>
      </c>
      <c r="H93">
        <v>3</v>
      </c>
      <c r="I93" t="s">
        <v>847</v>
      </c>
      <c r="J93" t="s">
        <v>848</v>
      </c>
      <c r="K93" t="s">
        <v>849</v>
      </c>
      <c r="L93">
        <v>1346</v>
      </c>
      <c r="N93">
        <v>1009</v>
      </c>
      <c r="O93" t="s">
        <v>78</v>
      </c>
      <c r="P93" t="s">
        <v>78</v>
      </c>
      <c r="Q93">
        <v>1</v>
      </c>
      <c r="X93">
        <v>0.08</v>
      </c>
      <c r="Y93">
        <v>23.09</v>
      </c>
      <c r="Z93">
        <v>0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3</v>
      </c>
      <c r="AG93">
        <v>0.08</v>
      </c>
      <c r="AH93">
        <v>2</v>
      </c>
      <c r="AI93">
        <v>33356415</v>
      </c>
      <c r="AJ93">
        <v>81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>
      <c r="A94">
        <f>ROW(Source!A95)</f>
        <v>95</v>
      </c>
      <c r="B94">
        <v>33356421</v>
      </c>
      <c r="C94">
        <v>33356410</v>
      </c>
      <c r="D94">
        <v>31174207</v>
      </c>
      <c r="E94">
        <v>17</v>
      </c>
      <c r="F94">
        <v>1</v>
      </c>
      <c r="G94">
        <v>1</v>
      </c>
      <c r="H94">
        <v>3</v>
      </c>
      <c r="I94" t="s">
        <v>925</v>
      </c>
      <c r="J94" t="s">
        <v>3</v>
      </c>
      <c r="K94" t="s">
        <v>926</v>
      </c>
      <c r="L94">
        <v>1327</v>
      </c>
      <c r="N94">
        <v>1005</v>
      </c>
      <c r="O94" t="s">
        <v>47</v>
      </c>
      <c r="P94" t="s">
        <v>47</v>
      </c>
      <c r="Q94">
        <v>1</v>
      </c>
      <c r="X94">
        <v>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 t="s">
        <v>3</v>
      </c>
      <c r="AG94">
        <v>1</v>
      </c>
      <c r="AH94">
        <v>3</v>
      </c>
      <c r="AI94">
        <v>-1</v>
      </c>
      <c r="AJ94" t="s">
        <v>3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>
      <c r="A95">
        <f>ROW(Source!A96)</f>
        <v>96</v>
      </c>
      <c r="B95">
        <v>33356416</v>
      </c>
      <c r="C95">
        <v>33356410</v>
      </c>
      <c r="D95">
        <v>31172061</v>
      </c>
      <c r="E95">
        <v>1</v>
      </c>
      <c r="F95">
        <v>1</v>
      </c>
      <c r="G95">
        <v>1</v>
      </c>
      <c r="H95">
        <v>1</v>
      </c>
      <c r="I95" t="s">
        <v>850</v>
      </c>
      <c r="J95" t="s">
        <v>3</v>
      </c>
      <c r="K95" t="s">
        <v>851</v>
      </c>
      <c r="L95">
        <v>1191</v>
      </c>
      <c r="N95">
        <v>1013</v>
      </c>
      <c r="O95" t="s">
        <v>831</v>
      </c>
      <c r="P95" t="s">
        <v>831</v>
      </c>
      <c r="Q95">
        <v>1</v>
      </c>
      <c r="X95">
        <v>5.75</v>
      </c>
      <c r="Y95">
        <v>0</v>
      </c>
      <c r="Z95">
        <v>0</v>
      </c>
      <c r="AA95">
        <v>0</v>
      </c>
      <c r="AB95">
        <v>8.74</v>
      </c>
      <c r="AC95">
        <v>0</v>
      </c>
      <c r="AD95">
        <v>1</v>
      </c>
      <c r="AE95">
        <v>1</v>
      </c>
      <c r="AF95" t="s">
        <v>22</v>
      </c>
      <c r="AG95">
        <v>7.9349999999999987</v>
      </c>
      <c r="AH95">
        <v>2</v>
      </c>
      <c r="AI95">
        <v>33356411</v>
      </c>
      <c r="AJ95">
        <v>82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>
      <c r="A96">
        <f>ROW(Source!A96)</f>
        <v>96</v>
      </c>
      <c r="B96">
        <v>33356417</v>
      </c>
      <c r="C96">
        <v>33356410</v>
      </c>
      <c r="D96">
        <v>31172011</v>
      </c>
      <c r="E96">
        <v>1</v>
      </c>
      <c r="F96">
        <v>1</v>
      </c>
      <c r="G96">
        <v>1</v>
      </c>
      <c r="H96">
        <v>1</v>
      </c>
      <c r="I96" t="s">
        <v>832</v>
      </c>
      <c r="J96" t="s">
        <v>3</v>
      </c>
      <c r="K96" t="s">
        <v>833</v>
      </c>
      <c r="L96">
        <v>1191</v>
      </c>
      <c r="N96">
        <v>1013</v>
      </c>
      <c r="O96" t="s">
        <v>831</v>
      </c>
      <c r="P96" t="s">
        <v>831</v>
      </c>
      <c r="Q96">
        <v>1</v>
      </c>
      <c r="X96">
        <v>0.01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2</v>
      </c>
      <c r="AF96" t="s">
        <v>21</v>
      </c>
      <c r="AG96">
        <v>1.4999999999999999E-2</v>
      </c>
      <c r="AH96">
        <v>2</v>
      </c>
      <c r="AI96">
        <v>33356412</v>
      </c>
      <c r="AJ96">
        <v>83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>
      <c r="A97">
        <f>ROW(Source!A96)</f>
        <v>96</v>
      </c>
      <c r="B97">
        <v>33356418</v>
      </c>
      <c r="C97">
        <v>33356410</v>
      </c>
      <c r="D97">
        <v>31259879</v>
      </c>
      <c r="E97">
        <v>1</v>
      </c>
      <c r="F97">
        <v>1</v>
      </c>
      <c r="G97">
        <v>1</v>
      </c>
      <c r="H97">
        <v>2</v>
      </c>
      <c r="I97" t="s">
        <v>841</v>
      </c>
      <c r="J97" t="s">
        <v>842</v>
      </c>
      <c r="K97" t="s">
        <v>843</v>
      </c>
      <c r="L97">
        <v>1368</v>
      </c>
      <c r="N97">
        <v>1011</v>
      </c>
      <c r="O97" t="s">
        <v>837</v>
      </c>
      <c r="P97" t="s">
        <v>837</v>
      </c>
      <c r="Q97">
        <v>1</v>
      </c>
      <c r="X97">
        <v>0.01</v>
      </c>
      <c r="Y97">
        <v>0</v>
      </c>
      <c r="Z97">
        <v>65.709999999999994</v>
      </c>
      <c r="AA97">
        <v>11.6</v>
      </c>
      <c r="AB97">
        <v>0</v>
      </c>
      <c r="AC97">
        <v>0</v>
      </c>
      <c r="AD97">
        <v>1</v>
      </c>
      <c r="AE97">
        <v>0</v>
      </c>
      <c r="AF97" t="s">
        <v>21</v>
      </c>
      <c r="AG97">
        <v>1.4999999999999999E-2</v>
      </c>
      <c r="AH97">
        <v>2</v>
      </c>
      <c r="AI97">
        <v>33356413</v>
      </c>
      <c r="AJ97">
        <v>84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>
      <c r="A98">
        <f>ROW(Source!A96)</f>
        <v>96</v>
      </c>
      <c r="B98">
        <v>33356419</v>
      </c>
      <c r="C98">
        <v>33356410</v>
      </c>
      <c r="D98">
        <v>31180727</v>
      </c>
      <c r="E98">
        <v>1</v>
      </c>
      <c r="F98">
        <v>1</v>
      </c>
      <c r="G98">
        <v>1</v>
      </c>
      <c r="H98">
        <v>3</v>
      </c>
      <c r="I98" t="s">
        <v>844</v>
      </c>
      <c r="J98" t="s">
        <v>845</v>
      </c>
      <c r="K98" t="s">
        <v>846</v>
      </c>
      <c r="L98">
        <v>1348</v>
      </c>
      <c r="N98">
        <v>1009</v>
      </c>
      <c r="O98" t="s">
        <v>32</v>
      </c>
      <c r="P98" t="s">
        <v>32</v>
      </c>
      <c r="Q98">
        <v>1000</v>
      </c>
      <c r="X98">
        <v>2.0000000000000001E-4</v>
      </c>
      <c r="Y98">
        <v>9040.01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 t="s">
        <v>3</v>
      </c>
      <c r="AG98">
        <v>2.0000000000000001E-4</v>
      </c>
      <c r="AH98">
        <v>2</v>
      </c>
      <c r="AI98">
        <v>33356414</v>
      </c>
      <c r="AJ98">
        <v>85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>
      <c r="A99">
        <f>ROW(Source!A96)</f>
        <v>96</v>
      </c>
      <c r="B99">
        <v>33356420</v>
      </c>
      <c r="C99">
        <v>33356410</v>
      </c>
      <c r="D99">
        <v>31181610</v>
      </c>
      <c r="E99">
        <v>1</v>
      </c>
      <c r="F99">
        <v>1</v>
      </c>
      <c r="G99">
        <v>1</v>
      </c>
      <c r="H99">
        <v>3</v>
      </c>
      <c r="I99" t="s">
        <v>847</v>
      </c>
      <c r="J99" t="s">
        <v>848</v>
      </c>
      <c r="K99" t="s">
        <v>849</v>
      </c>
      <c r="L99">
        <v>1346</v>
      </c>
      <c r="N99">
        <v>1009</v>
      </c>
      <c r="O99" t="s">
        <v>78</v>
      </c>
      <c r="P99" t="s">
        <v>78</v>
      </c>
      <c r="Q99">
        <v>1</v>
      </c>
      <c r="X99">
        <v>0.08</v>
      </c>
      <c r="Y99">
        <v>23.09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0.08</v>
      </c>
      <c r="AH99">
        <v>2</v>
      </c>
      <c r="AI99">
        <v>33356415</v>
      </c>
      <c r="AJ99">
        <v>86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>
      <c r="A100">
        <f>ROW(Source!A96)</f>
        <v>96</v>
      </c>
      <c r="B100">
        <v>33356421</v>
      </c>
      <c r="C100">
        <v>33356410</v>
      </c>
      <c r="D100">
        <v>31174207</v>
      </c>
      <c r="E100">
        <v>17</v>
      </c>
      <c r="F100">
        <v>1</v>
      </c>
      <c r="G100">
        <v>1</v>
      </c>
      <c r="H100">
        <v>3</v>
      </c>
      <c r="I100" t="s">
        <v>925</v>
      </c>
      <c r="J100" t="s">
        <v>3</v>
      </c>
      <c r="K100" t="s">
        <v>926</v>
      </c>
      <c r="L100">
        <v>1327</v>
      </c>
      <c r="N100">
        <v>1005</v>
      </c>
      <c r="O100" t="s">
        <v>47</v>
      </c>
      <c r="P100" t="s">
        <v>47</v>
      </c>
      <c r="Q100">
        <v>1</v>
      </c>
      <c r="X100">
        <v>1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s">
        <v>3</v>
      </c>
      <c r="AG100">
        <v>1</v>
      </c>
      <c r="AH100">
        <v>3</v>
      </c>
      <c r="AI100">
        <v>-1</v>
      </c>
      <c r="AJ100" t="s">
        <v>3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>
      <c r="A101">
        <f>ROW(Source!A101)</f>
        <v>101</v>
      </c>
      <c r="B101">
        <v>33356430</v>
      </c>
      <c r="C101">
        <v>33356424</v>
      </c>
      <c r="D101">
        <v>31172080</v>
      </c>
      <c r="E101">
        <v>1</v>
      </c>
      <c r="F101">
        <v>1</v>
      </c>
      <c r="G101">
        <v>1</v>
      </c>
      <c r="H101">
        <v>1</v>
      </c>
      <c r="I101" t="s">
        <v>852</v>
      </c>
      <c r="J101" t="s">
        <v>3</v>
      </c>
      <c r="K101" t="s">
        <v>853</v>
      </c>
      <c r="L101">
        <v>1191</v>
      </c>
      <c r="N101">
        <v>1013</v>
      </c>
      <c r="O101" t="s">
        <v>831</v>
      </c>
      <c r="P101" t="s">
        <v>831</v>
      </c>
      <c r="Q101">
        <v>1</v>
      </c>
      <c r="X101">
        <v>3.7</v>
      </c>
      <c r="Y101">
        <v>0</v>
      </c>
      <c r="Z101">
        <v>0</v>
      </c>
      <c r="AA101">
        <v>0</v>
      </c>
      <c r="AB101">
        <v>9.92</v>
      </c>
      <c r="AC101">
        <v>0</v>
      </c>
      <c r="AD101">
        <v>1</v>
      </c>
      <c r="AE101">
        <v>1</v>
      </c>
      <c r="AF101" t="s">
        <v>22</v>
      </c>
      <c r="AG101">
        <v>5.1059999999999999</v>
      </c>
      <c r="AH101">
        <v>2</v>
      </c>
      <c r="AI101">
        <v>33356425</v>
      </c>
      <c r="AJ101">
        <v>87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>
      <c r="A102">
        <f>ROW(Source!A101)</f>
        <v>101</v>
      </c>
      <c r="B102">
        <v>33356431</v>
      </c>
      <c r="C102">
        <v>33356424</v>
      </c>
      <c r="D102">
        <v>31172011</v>
      </c>
      <c r="E102">
        <v>1</v>
      </c>
      <c r="F102">
        <v>1</v>
      </c>
      <c r="G102">
        <v>1</v>
      </c>
      <c r="H102">
        <v>1</v>
      </c>
      <c r="I102" t="s">
        <v>832</v>
      </c>
      <c r="J102" t="s">
        <v>3</v>
      </c>
      <c r="K102" t="s">
        <v>833</v>
      </c>
      <c r="L102">
        <v>1191</v>
      </c>
      <c r="N102">
        <v>1013</v>
      </c>
      <c r="O102" t="s">
        <v>831</v>
      </c>
      <c r="P102" t="s">
        <v>831</v>
      </c>
      <c r="Q102">
        <v>1</v>
      </c>
      <c r="X102">
        <v>0.01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2</v>
      </c>
      <c r="AF102" t="s">
        <v>21</v>
      </c>
      <c r="AG102">
        <v>1.4999999999999999E-2</v>
      </c>
      <c r="AH102">
        <v>2</v>
      </c>
      <c r="AI102">
        <v>33356426</v>
      </c>
      <c r="AJ102">
        <v>88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>
      <c r="A103">
        <f>ROW(Source!A101)</f>
        <v>101</v>
      </c>
      <c r="B103">
        <v>33356432</v>
      </c>
      <c r="C103">
        <v>33356424</v>
      </c>
      <c r="D103">
        <v>31259879</v>
      </c>
      <c r="E103">
        <v>1</v>
      </c>
      <c r="F103">
        <v>1</v>
      </c>
      <c r="G103">
        <v>1</v>
      </c>
      <c r="H103">
        <v>2</v>
      </c>
      <c r="I103" t="s">
        <v>841</v>
      </c>
      <c r="J103" t="s">
        <v>842</v>
      </c>
      <c r="K103" t="s">
        <v>843</v>
      </c>
      <c r="L103">
        <v>1368</v>
      </c>
      <c r="N103">
        <v>1011</v>
      </c>
      <c r="O103" t="s">
        <v>837</v>
      </c>
      <c r="P103" t="s">
        <v>837</v>
      </c>
      <c r="Q103">
        <v>1</v>
      </c>
      <c r="X103">
        <v>0.01</v>
      </c>
      <c r="Y103">
        <v>0</v>
      </c>
      <c r="Z103">
        <v>65.709999999999994</v>
      </c>
      <c r="AA103">
        <v>11.6</v>
      </c>
      <c r="AB103">
        <v>0</v>
      </c>
      <c r="AC103">
        <v>0</v>
      </c>
      <c r="AD103">
        <v>1</v>
      </c>
      <c r="AE103">
        <v>0</v>
      </c>
      <c r="AF103" t="s">
        <v>21</v>
      </c>
      <c r="AG103">
        <v>1.4999999999999999E-2</v>
      </c>
      <c r="AH103">
        <v>2</v>
      </c>
      <c r="AI103">
        <v>33356427</v>
      </c>
      <c r="AJ103">
        <v>89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>
      <c r="A104">
        <f>ROW(Source!A101)</f>
        <v>101</v>
      </c>
      <c r="B104">
        <v>33356433</v>
      </c>
      <c r="C104">
        <v>33356424</v>
      </c>
      <c r="D104">
        <v>31180727</v>
      </c>
      <c r="E104">
        <v>1</v>
      </c>
      <c r="F104">
        <v>1</v>
      </c>
      <c r="G104">
        <v>1</v>
      </c>
      <c r="H104">
        <v>3</v>
      </c>
      <c r="I104" t="s">
        <v>844</v>
      </c>
      <c r="J104" t="s">
        <v>845</v>
      </c>
      <c r="K104" t="s">
        <v>846</v>
      </c>
      <c r="L104">
        <v>1348</v>
      </c>
      <c r="N104">
        <v>1009</v>
      </c>
      <c r="O104" t="s">
        <v>32</v>
      </c>
      <c r="P104" t="s">
        <v>32</v>
      </c>
      <c r="Q104">
        <v>1000</v>
      </c>
      <c r="X104">
        <v>4.0000000000000002E-4</v>
      </c>
      <c r="Y104">
        <v>9040.01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3</v>
      </c>
      <c r="AG104">
        <v>4.0000000000000002E-4</v>
      </c>
      <c r="AH104">
        <v>2</v>
      </c>
      <c r="AI104">
        <v>33356428</v>
      </c>
      <c r="AJ104">
        <v>90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>
      <c r="A105">
        <f>ROW(Source!A101)</f>
        <v>101</v>
      </c>
      <c r="B105">
        <v>33356434</v>
      </c>
      <c r="C105">
        <v>33356424</v>
      </c>
      <c r="D105">
        <v>31181610</v>
      </c>
      <c r="E105">
        <v>1</v>
      </c>
      <c r="F105">
        <v>1</v>
      </c>
      <c r="G105">
        <v>1</v>
      </c>
      <c r="H105">
        <v>3</v>
      </c>
      <c r="I105" t="s">
        <v>847</v>
      </c>
      <c r="J105" t="s">
        <v>848</v>
      </c>
      <c r="K105" t="s">
        <v>849</v>
      </c>
      <c r="L105">
        <v>1346</v>
      </c>
      <c r="N105">
        <v>1009</v>
      </c>
      <c r="O105" t="s">
        <v>78</v>
      </c>
      <c r="P105" t="s">
        <v>78</v>
      </c>
      <c r="Q105">
        <v>1</v>
      </c>
      <c r="X105">
        <v>1.1000000000000001</v>
      </c>
      <c r="Y105">
        <v>23.09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3</v>
      </c>
      <c r="AG105">
        <v>1.1000000000000001</v>
      </c>
      <c r="AH105">
        <v>2</v>
      </c>
      <c r="AI105">
        <v>33356429</v>
      </c>
      <c r="AJ105">
        <v>91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>
      <c r="A106">
        <f>ROW(Source!A101)</f>
        <v>101</v>
      </c>
      <c r="B106">
        <v>33356435</v>
      </c>
      <c r="C106">
        <v>33356424</v>
      </c>
      <c r="D106">
        <v>31174210</v>
      </c>
      <c r="E106">
        <v>17</v>
      </c>
      <c r="F106">
        <v>1</v>
      </c>
      <c r="G106">
        <v>1</v>
      </c>
      <c r="H106">
        <v>3</v>
      </c>
      <c r="I106" t="s">
        <v>927</v>
      </c>
      <c r="J106" t="s">
        <v>3</v>
      </c>
      <c r="K106" t="s">
        <v>928</v>
      </c>
      <c r="L106">
        <v>1354</v>
      </c>
      <c r="N106">
        <v>1010</v>
      </c>
      <c r="O106" t="s">
        <v>40</v>
      </c>
      <c r="P106" t="s">
        <v>40</v>
      </c>
      <c r="Q106">
        <v>1</v>
      </c>
      <c r="X106">
        <v>10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s">
        <v>3</v>
      </c>
      <c r="AG106">
        <v>10</v>
      </c>
      <c r="AH106">
        <v>3</v>
      </c>
      <c r="AI106">
        <v>-1</v>
      </c>
      <c r="AJ106" t="s">
        <v>3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>
      <c r="A107">
        <f>ROW(Source!A102)</f>
        <v>102</v>
      </c>
      <c r="B107">
        <v>33356430</v>
      </c>
      <c r="C107">
        <v>33356424</v>
      </c>
      <c r="D107">
        <v>31172080</v>
      </c>
      <c r="E107">
        <v>1</v>
      </c>
      <c r="F107">
        <v>1</v>
      </c>
      <c r="G107">
        <v>1</v>
      </c>
      <c r="H107">
        <v>1</v>
      </c>
      <c r="I107" t="s">
        <v>852</v>
      </c>
      <c r="J107" t="s">
        <v>3</v>
      </c>
      <c r="K107" t="s">
        <v>853</v>
      </c>
      <c r="L107">
        <v>1191</v>
      </c>
      <c r="N107">
        <v>1013</v>
      </c>
      <c r="O107" t="s">
        <v>831</v>
      </c>
      <c r="P107" t="s">
        <v>831</v>
      </c>
      <c r="Q107">
        <v>1</v>
      </c>
      <c r="X107">
        <v>3.7</v>
      </c>
      <c r="Y107">
        <v>0</v>
      </c>
      <c r="Z107">
        <v>0</v>
      </c>
      <c r="AA107">
        <v>0</v>
      </c>
      <c r="AB107">
        <v>9.92</v>
      </c>
      <c r="AC107">
        <v>0</v>
      </c>
      <c r="AD107">
        <v>1</v>
      </c>
      <c r="AE107">
        <v>1</v>
      </c>
      <c r="AF107" t="s">
        <v>22</v>
      </c>
      <c r="AG107">
        <v>5.1059999999999999</v>
      </c>
      <c r="AH107">
        <v>2</v>
      </c>
      <c r="AI107">
        <v>33356425</v>
      </c>
      <c r="AJ107">
        <v>92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>
      <c r="A108">
        <f>ROW(Source!A102)</f>
        <v>102</v>
      </c>
      <c r="B108">
        <v>33356431</v>
      </c>
      <c r="C108">
        <v>33356424</v>
      </c>
      <c r="D108">
        <v>31172011</v>
      </c>
      <c r="E108">
        <v>1</v>
      </c>
      <c r="F108">
        <v>1</v>
      </c>
      <c r="G108">
        <v>1</v>
      </c>
      <c r="H108">
        <v>1</v>
      </c>
      <c r="I108" t="s">
        <v>832</v>
      </c>
      <c r="J108" t="s">
        <v>3</v>
      </c>
      <c r="K108" t="s">
        <v>833</v>
      </c>
      <c r="L108">
        <v>1191</v>
      </c>
      <c r="N108">
        <v>1013</v>
      </c>
      <c r="O108" t="s">
        <v>831</v>
      </c>
      <c r="P108" t="s">
        <v>831</v>
      </c>
      <c r="Q108">
        <v>1</v>
      </c>
      <c r="X108">
        <v>0.01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2</v>
      </c>
      <c r="AF108" t="s">
        <v>21</v>
      </c>
      <c r="AG108">
        <v>1.4999999999999999E-2</v>
      </c>
      <c r="AH108">
        <v>2</v>
      </c>
      <c r="AI108">
        <v>33356426</v>
      </c>
      <c r="AJ108">
        <v>93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>
      <c r="A109">
        <f>ROW(Source!A102)</f>
        <v>102</v>
      </c>
      <c r="B109">
        <v>33356432</v>
      </c>
      <c r="C109">
        <v>33356424</v>
      </c>
      <c r="D109">
        <v>31259879</v>
      </c>
      <c r="E109">
        <v>1</v>
      </c>
      <c r="F109">
        <v>1</v>
      </c>
      <c r="G109">
        <v>1</v>
      </c>
      <c r="H109">
        <v>2</v>
      </c>
      <c r="I109" t="s">
        <v>841</v>
      </c>
      <c r="J109" t="s">
        <v>842</v>
      </c>
      <c r="K109" t="s">
        <v>843</v>
      </c>
      <c r="L109">
        <v>1368</v>
      </c>
      <c r="N109">
        <v>1011</v>
      </c>
      <c r="O109" t="s">
        <v>837</v>
      </c>
      <c r="P109" t="s">
        <v>837</v>
      </c>
      <c r="Q109">
        <v>1</v>
      </c>
      <c r="X109">
        <v>0.01</v>
      </c>
      <c r="Y109">
        <v>0</v>
      </c>
      <c r="Z109">
        <v>65.709999999999994</v>
      </c>
      <c r="AA109">
        <v>11.6</v>
      </c>
      <c r="AB109">
        <v>0</v>
      </c>
      <c r="AC109">
        <v>0</v>
      </c>
      <c r="AD109">
        <v>1</v>
      </c>
      <c r="AE109">
        <v>0</v>
      </c>
      <c r="AF109" t="s">
        <v>21</v>
      </c>
      <c r="AG109">
        <v>1.4999999999999999E-2</v>
      </c>
      <c r="AH109">
        <v>2</v>
      </c>
      <c r="AI109">
        <v>33356427</v>
      </c>
      <c r="AJ109">
        <v>94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>
      <c r="A110">
        <f>ROW(Source!A102)</f>
        <v>102</v>
      </c>
      <c r="B110">
        <v>33356433</v>
      </c>
      <c r="C110">
        <v>33356424</v>
      </c>
      <c r="D110">
        <v>31180727</v>
      </c>
      <c r="E110">
        <v>1</v>
      </c>
      <c r="F110">
        <v>1</v>
      </c>
      <c r="G110">
        <v>1</v>
      </c>
      <c r="H110">
        <v>3</v>
      </c>
      <c r="I110" t="s">
        <v>844</v>
      </c>
      <c r="J110" t="s">
        <v>845</v>
      </c>
      <c r="K110" t="s">
        <v>846</v>
      </c>
      <c r="L110">
        <v>1348</v>
      </c>
      <c r="N110">
        <v>1009</v>
      </c>
      <c r="O110" t="s">
        <v>32</v>
      </c>
      <c r="P110" t="s">
        <v>32</v>
      </c>
      <c r="Q110">
        <v>1000</v>
      </c>
      <c r="X110">
        <v>4.0000000000000002E-4</v>
      </c>
      <c r="Y110">
        <v>9040.01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0</v>
      </c>
      <c r="AF110" t="s">
        <v>3</v>
      </c>
      <c r="AG110">
        <v>4.0000000000000002E-4</v>
      </c>
      <c r="AH110">
        <v>2</v>
      </c>
      <c r="AI110">
        <v>33356428</v>
      </c>
      <c r="AJ110">
        <v>95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>
      <c r="A111">
        <f>ROW(Source!A102)</f>
        <v>102</v>
      </c>
      <c r="B111">
        <v>33356434</v>
      </c>
      <c r="C111">
        <v>33356424</v>
      </c>
      <c r="D111">
        <v>31181610</v>
      </c>
      <c r="E111">
        <v>1</v>
      </c>
      <c r="F111">
        <v>1</v>
      </c>
      <c r="G111">
        <v>1</v>
      </c>
      <c r="H111">
        <v>3</v>
      </c>
      <c r="I111" t="s">
        <v>847</v>
      </c>
      <c r="J111" t="s">
        <v>848</v>
      </c>
      <c r="K111" t="s">
        <v>849</v>
      </c>
      <c r="L111">
        <v>1346</v>
      </c>
      <c r="N111">
        <v>1009</v>
      </c>
      <c r="O111" t="s">
        <v>78</v>
      </c>
      <c r="P111" t="s">
        <v>78</v>
      </c>
      <c r="Q111">
        <v>1</v>
      </c>
      <c r="X111">
        <v>1.1000000000000001</v>
      </c>
      <c r="Y111">
        <v>23.09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0</v>
      </c>
      <c r="AF111" t="s">
        <v>3</v>
      </c>
      <c r="AG111">
        <v>1.1000000000000001</v>
      </c>
      <c r="AH111">
        <v>2</v>
      </c>
      <c r="AI111">
        <v>33356429</v>
      </c>
      <c r="AJ111">
        <v>96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>
      <c r="A112">
        <f>ROW(Source!A102)</f>
        <v>102</v>
      </c>
      <c r="B112">
        <v>33356435</v>
      </c>
      <c r="C112">
        <v>33356424</v>
      </c>
      <c r="D112">
        <v>31174210</v>
      </c>
      <c r="E112">
        <v>17</v>
      </c>
      <c r="F112">
        <v>1</v>
      </c>
      <c r="G112">
        <v>1</v>
      </c>
      <c r="H112">
        <v>3</v>
      </c>
      <c r="I112" t="s">
        <v>927</v>
      </c>
      <c r="J112" t="s">
        <v>3</v>
      </c>
      <c r="K112" t="s">
        <v>928</v>
      </c>
      <c r="L112">
        <v>1354</v>
      </c>
      <c r="N112">
        <v>1010</v>
      </c>
      <c r="O112" t="s">
        <v>40</v>
      </c>
      <c r="P112" t="s">
        <v>40</v>
      </c>
      <c r="Q112">
        <v>1</v>
      </c>
      <c r="X112">
        <v>10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s">
        <v>3</v>
      </c>
      <c r="AG112">
        <v>10</v>
      </c>
      <c r="AH112">
        <v>3</v>
      </c>
      <c r="AI112">
        <v>-1</v>
      </c>
      <c r="AJ112" t="s">
        <v>3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>
      <c r="A113">
        <f>ROW(Source!A105)</f>
        <v>105</v>
      </c>
      <c r="B113">
        <v>33356445</v>
      </c>
      <c r="C113">
        <v>33356437</v>
      </c>
      <c r="D113">
        <v>31172063</v>
      </c>
      <c r="E113">
        <v>1</v>
      </c>
      <c r="F113">
        <v>1</v>
      </c>
      <c r="G113">
        <v>1</v>
      </c>
      <c r="H113">
        <v>1</v>
      </c>
      <c r="I113" t="s">
        <v>854</v>
      </c>
      <c r="J113" t="s">
        <v>3</v>
      </c>
      <c r="K113" t="s">
        <v>855</v>
      </c>
      <c r="L113">
        <v>1191</v>
      </c>
      <c r="N113">
        <v>1013</v>
      </c>
      <c r="O113" t="s">
        <v>831</v>
      </c>
      <c r="P113" t="s">
        <v>831</v>
      </c>
      <c r="Q113">
        <v>1</v>
      </c>
      <c r="X113">
        <v>2.08</v>
      </c>
      <c r="Y113">
        <v>0</v>
      </c>
      <c r="Z113">
        <v>0</v>
      </c>
      <c r="AA113">
        <v>0</v>
      </c>
      <c r="AB113">
        <v>8.86</v>
      </c>
      <c r="AC113">
        <v>0</v>
      </c>
      <c r="AD113">
        <v>1</v>
      </c>
      <c r="AE113">
        <v>1</v>
      </c>
      <c r="AF113" t="s">
        <v>22</v>
      </c>
      <c r="AG113">
        <v>2.8703999999999996</v>
      </c>
      <c r="AH113">
        <v>2</v>
      </c>
      <c r="AI113">
        <v>33356438</v>
      </c>
      <c r="AJ113">
        <v>97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>
      <c r="A114">
        <f>ROW(Source!A105)</f>
        <v>105</v>
      </c>
      <c r="B114">
        <v>33356446</v>
      </c>
      <c r="C114">
        <v>33356437</v>
      </c>
      <c r="D114">
        <v>31172011</v>
      </c>
      <c r="E114">
        <v>1</v>
      </c>
      <c r="F114">
        <v>1</v>
      </c>
      <c r="G114">
        <v>1</v>
      </c>
      <c r="H114">
        <v>1</v>
      </c>
      <c r="I114" t="s">
        <v>832</v>
      </c>
      <c r="J114" t="s">
        <v>3</v>
      </c>
      <c r="K114" t="s">
        <v>833</v>
      </c>
      <c r="L114">
        <v>1191</v>
      </c>
      <c r="N114">
        <v>1013</v>
      </c>
      <c r="O114" t="s">
        <v>831</v>
      </c>
      <c r="P114" t="s">
        <v>831</v>
      </c>
      <c r="Q114">
        <v>1</v>
      </c>
      <c r="X114">
        <v>0.02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2</v>
      </c>
      <c r="AF114" t="s">
        <v>21</v>
      </c>
      <c r="AG114">
        <v>0.03</v>
      </c>
      <c r="AH114">
        <v>2</v>
      </c>
      <c r="AI114">
        <v>33356439</v>
      </c>
      <c r="AJ114">
        <v>98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>
      <c r="A115">
        <f>ROW(Source!A105)</f>
        <v>105</v>
      </c>
      <c r="B115">
        <v>33356447</v>
      </c>
      <c r="C115">
        <v>33356437</v>
      </c>
      <c r="D115">
        <v>31258491</v>
      </c>
      <c r="E115">
        <v>1</v>
      </c>
      <c r="F115">
        <v>1</v>
      </c>
      <c r="G115">
        <v>1</v>
      </c>
      <c r="H115">
        <v>2</v>
      </c>
      <c r="I115" t="s">
        <v>834</v>
      </c>
      <c r="J115" t="s">
        <v>835</v>
      </c>
      <c r="K115" t="s">
        <v>836</v>
      </c>
      <c r="L115">
        <v>1368</v>
      </c>
      <c r="N115">
        <v>1011</v>
      </c>
      <c r="O115" t="s">
        <v>837</v>
      </c>
      <c r="P115" t="s">
        <v>837</v>
      </c>
      <c r="Q115">
        <v>1</v>
      </c>
      <c r="X115">
        <v>0.01</v>
      </c>
      <c r="Y115">
        <v>0</v>
      </c>
      <c r="Z115">
        <v>111.99</v>
      </c>
      <c r="AA115">
        <v>13.5</v>
      </c>
      <c r="AB115">
        <v>0</v>
      </c>
      <c r="AC115">
        <v>0</v>
      </c>
      <c r="AD115">
        <v>1</v>
      </c>
      <c r="AE115">
        <v>0</v>
      </c>
      <c r="AF115" t="s">
        <v>21</v>
      </c>
      <c r="AG115">
        <v>1.4999999999999999E-2</v>
      </c>
      <c r="AH115">
        <v>2</v>
      </c>
      <c r="AI115">
        <v>33356440</v>
      </c>
      <c r="AJ115">
        <v>99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>
      <c r="A116">
        <f>ROW(Source!A105)</f>
        <v>105</v>
      </c>
      <c r="B116">
        <v>33356448</v>
      </c>
      <c r="C116">
        <v>33356437</v>
      </c>
      <c r="D116">
        <v>31258691</v>
      </c>
      <c r="E116">
        <v>1</v>
      </c>
      <c r="F116">
        <v>1</v>
      </c>
      <c r="G116">
        <v>1</v>
      </c>
      <c r="H116">
        <v>2</v>
      </c>
      <c r="I116" t="s">
        <v>838</v>
      </c>
      <c r="J116" t="s">
        <v>839</v>
      </c>
      <c r="K116" t="s">
        <v>840</v>
      </c>
      <c r="L116">
        <v>1368</v>
      </c>
      <c r="N116">
        <v>1011</v>
      </c>
      <c r="O116" t="s">
        <v>837</v>
      </c>
      <c r="P116" t="s">
        <v>837</v>
      </c>
      <c r="Q116">
        <v>1</v>
      </c>
      <c r="X116">
        <v>0.48</v>
      </c>
      <c r="Y116">
        <v>0</v>
      </c>
      <c r="Z116">
        <v>3.12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21</v>
      </c>
      <c r="AG116">
        <v>0.72</v>
      </c>
      <c r="AH116">
        <v>2</v>
      </c>
      <c r="AI116">
        <v>33356441</v>
      </c>
      <c r="AJ116">
        <v>100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>
      <c r="A117">
        <f>ROW(Source!A105)</f>
        <v>105</v>
      </c>
      <c r="B117">
        <v>33356449</v>
      </c>
      <c r="C117">
        <v>33356437</v>
      </c>
      <c r="D117">
        <v>31259879</v>
      </c>
      <c r="E117">
        <v>1</v>
      </c>
      <c r="F117">
        <v>1</v>
      </c>
      <c r="G117">
        <v>1</v>
      </c>
      <c r="H117">
        <v>2</v>
      </c>
      <c r="I117" t="s">
        <v>841</v>
      </c>
      <c r="J117" t="s">
        <v>842</v>
      </c>
      <c r="K117" t="s">
        <v>843</v>
      </c>
      <c r="L117">
        <v>1368</v>
      </c>
      <c r="N117">
        <v>1011</v>
      </c>
      <c r="O117" t="s">
        <v>837</v>
      </c>
      <c r="P117" t="s">
        <v>837</v>
      </c>
      <c r="Q117">
        <v>1</v>
      </c>
      <c r="X117">
        <v>0.01</v>
      </c>
      <c r="Y117">
        <v>0</v>
      </c>
      <c r="Z117">
        <v>65.709999999999994</v>
      </c>
      <c r="AA117">
        <v>11.6</v>
      </c>
      <c r="AB117">
        <v>0</v>
      </c>
      <c r="AC117">
        <v>0</v>
      </c>
      <c r="AD117">
        <v>1</v>
      </c>
      <c r="AE117">
        <v>0</v>
      </c>
      <c r="AF117" t="s">
        <v>21</v>
      </c>
      <c r="AG117">
        <v>1.4999999999999999E-2</v>
      </c>
      <c r="AH117">
        <v>2</v>
      </c>
      <c r="AI117">
        <v>33356442</v>
      </c>
      <c r="AJ117">
        <v>101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>
      <c r="A118">
        <f>ROW(Source!A105)</f>
        <v>105</v>
      </c>
      <c r="B118">
        <v>33356450</v>
      </c>
      <c r="C118">
        <v>33356437</v>
      </c>
      <c r="D118">
        <v>31180727</v>
      </c>
      <c r="E118">
        <v>1</v>
      </c>
      <c r="F118">
        <v>1</v>
      </c>
      <c r="G118">
        <v>1</v>
      </c>
      <c r="H118">
        <v>3</v>
      </c>
      <c r="I118" t="s">
        <v>844</v>
      </c>
      <c r="J118" t="s">
        <v>845</v>
      </c>
      <c r="K118" t="s">
        <v>846</v>
      </c>
      <c r="L118">
        <v>1348</v>
      </c>
      <c r="N118">
        <v>1009</v>
      </c>
      <c r="O118" t="s">
        <v>32</v>
      </c>
      <c r="P118" t="s">
        <v>32</v>
      </c>
      <c r="Q118">
        <v>1000</v>
      </c>
      <c r="X118">
        <v>5.0000000000000001E-4</v>
      </c>
      <c r="Y118">
        <v>9040.01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0</v>
      </c>
      <c r="AF118" t="s">
        <v>3</v>
      </c>
      <c r="AG118">
        <v>5.0000000000000001E-4</v>
      </c>
      <c r="AH118">
        <v>2</v>
      </c>
      <c r="AI118">
        <v>33356443</v>
      </c>
      <c r="AJ118">
        <v>102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>
      <c r="A119">
        <f>ROW(Source!A105)</f>
        <v>105</v>
      </c>
      <c r="B119">
        <v>33356451</v>
      </c>
      <c r="C119">
        <v>33356437</v>
      </c>
      <c r="D119">
        <v>31181610</v>
      </c>
      <c r="E119">
        <v>1</v>
      </c>
      <c r="F119">
        <v>1</v>
      </c>
      <c r="G119">
        <v>1</v>
      </c>
      <c r="H119">
        <v>3</v>
      </c>
      <c r="I119" t="s">
        <v>847</v>
      </c>
      <c r="J119" t="s">
        <v>848</v>
      </c>
      <c r="K119" t="s">
        <v>849</v>
      </c>
      <c r="L119">
        <v>1346</v>
      </c>
      <c r="N119">
        <v>1009</v>
      </c>
      <c r="O119" t="s">
        <v>78</v>
      </c>
      <c r="P119" t="s">
        <v>78</v>
      </c>
      <c r="Q119">
        <v>1</v>
      </c>
      <c r="X119">
        <v>0.47099999999999997</v>
      </c>
      <c r="Y119">
        <v>23.09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0</v>
      </c>
      <c r="AF119" t="s">
        <v>3</v>
      </c>
      <c r="AG119">
        <v>0.47099999999999997</v>
      </c>
      <c r="AH119">
        <v>2</v>
      </c>
      <c r="AI119">
        <v>33356444</v>
      </c>
      <c r="AJ119">
        <v>103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>
      <c r="A120">
        <f>ROW(Source!A105)</f>
        <v>105</v>
      </c>
      <c r="B120">
        <v>33356452</v>
      </c>
      <c r="C120">
        <v>33356437</v>
      </c>
      <c r="D120">
        <v>31173712</v>
      </c>
      <c r="E120">
        <v>17</v>
      </c>
      <c r="F120">
        <v>1</v>
      </c>
      <c r="G120">
        <v>1</v>
      </c>
      <c r="H120">
        <v>3</v>
      </c>
      <c r="I120" t="s">
        <v>929</v>
      </c>
      <c r="J120" t="s">
        <v>3</v>
      </c>
      <c r="K120" t="s">
        <v>930</v>
      </c>
      <c r="L120">
        <v>1354</v>
      </c>
      <c r="N120">
        <v>1010</v>
      </c>
      <c r="O120" t="s">
        <v>40</v>
      </c>
      <c r="P120" t="s">
        <v>40</v>
      </c>
      <c r="Q120">
        <v>1</v>
      </c>
      <c r="X120">
        <v>1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s">
        <v>3</v>
      </c>
      <c r="AG120">
        <v>1</v>
      </c>
      <c r="AH120">
        <v>3</v>
      </c>
      <c r="AI120">
        <v>-1</v>
      </c>
      <c r="AJ120" t="s">
        <v>3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>
      <c r="A121">
        <f>ROW(Source!A106)</f>
        <v>106</v>
      </c>
      <c r="B121">
        <v>33356445</v>
      </c>
      <c r="C121">
        <v>33356437</v>
      </c>
      <c r="D121">
        <v>31172063</v>
      </c>
      <c r="E121">
        <v>1</v>
      </c>
      <c r="F121">
        <v>1</v>
      </c>
      <c r="G121">
        <v>1</v>
      </c>
      <c r="H121">
        <v>1</v>
      </c>
      <c r="I121" t="s">
        <v>854</v>
      </c>
      <c r="J121" t="s">
        <v>3</v>
      </c>
      <c r="K121" t="s">
        <v>855</v>
      </c>
      <c r="L121">
        <v>1191</v>
      </c>
      <c r="N121">
        <v>1013</v>
      </c>
      <c r="O121" t="s">
        <v>831</v>
      </c>
      <c r="P121" t="s">
        <v>831</v>
      </c>
      <c r="Q121">
        <v>1</v>
      </c>
      <c r="X121">
        <v>2.08</v>
      </c>
      <c r="Y121">
        <v>0</v>
      </c>
      <c r="Z121">
        <v>0</v>
      </c>
      <c r="AA121">
        <v>0</v>
      </c>
      <c r="AB121">
        <v>8.86</v>
      </c>
      <c r="AC121">
        <v>0</v>
      </c>
      <c r="AD121">
        <v>1</v>
      </c>
      <c r="AE121">
        <v>1</v>
      </c>
      <c r="AF121" t="s">
        <v>22</v>
      </c>
      <c r="AG121">
        <v>2.8703999999999996</v>
      </c>
      <c r="AH121">
        <v>2</v>
      </c>
      <c r="AI121">
        <v>33356438</v>
      </c>
      <c r="AJ121">
        <v>104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>
      <c r="A122">
        <f>ROW(Source!A106)</f>
        <v>106</v>
      </c>
      <c r="B122">
        <v>33356446</v>
      </c>
      <c r="C122">
        <v>33356437</v>
      </c>
      <c r="D122">
        <v>31172011</v>
      </c>
      <c r="E122">
        <v>1</v>
      </c>
      <c r="F122">
        <v>1</v>
      </c>
      <c r="G122">
        <v>1</v>
      </c>
      <c r="H122">
        <v>1</v>
      </c>
      <c r="I122" t="s">
        <v>832</v>
      </c>
      <c r="J122" t="s">
        <v>3</v>
      </c>
      <c r="K122" t="s">
        <v>833</v>
      </c>
      <c r="L122">
        <v>1191</v>
      </c>
      <c r="N122">
        <v>1013</v>
      </c>
      <c r="O122" t="s">
        <v>831</v>
      </c>
      <c r="P122" t="s">
        <v>831</v>
      </c>
      <c r="Q122">
        <v>1</v>
      </c>
      <c r="X122">
        <v>0.02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2</v>
      </c>
      <c r="AF122" t="s">
        <v>21</v>
      </c>
      <c r="AG122">
        <v>0.03</v>
      </c>
      <c r="AH122">
        <v>2</v>
      </c>
      <c r="AI122">
        <v>33356439</v>
      </c>
      <c r="AJ122">
        <v>105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>
      <c r="A123">
        <f>ROW(Source!A106)</f>
        <v>106</v>
      </c>
      <c r="B123">
        <v>33356447</v>
      </c>
      <c r="C123">
        <v>33356437</v>
      </c>
      <c r="D123">
        <v>31258491</v>
      </c>
      <c r="E123">
        <v>1</v>
      </c>
      <c r="F123">
        <v>1</v>
      </c>
      <c r="G123">
        <v>1</v>
      </c>
      <c r="H123">
        <v>2</v>
      </c>
      <c r="I123" t="s">
        <v>834</v>
      </c>
      <c r="J123" t="s">
        <v>835</v>
      </c>
      <c r="K123" t="s">
        <v>836</v>
      </c>
      <c r="L123">
        <v>1368</v>
      </c>
      <c r="N123">
        <v>1011</v>
      </c>
      <c r="O123" t="s">
        <v>837</v>
      </c>
      <c r="P123" t="s">
        <v>837</v>
      </c>
      <c r="Q123">
        <v>1</v>
      </c>
      <c r="X123">
        <v>0.01</v>
      </c>
      <c r="Y123">
        <v>0</v>
      </c>
      <c r="Z123">
        <v>111.99</v>
      </c>
      <c r="AA123">
        <v>13.5</v>
      </c>
      <c r="AB123">
        <v>0</v>
      </c>
      <c r="AC123">
        <v>0</v>
      </c>
      <c r="AD123">
        <v>1</v>
      </c>
      <c r="AE123">
        <v>0</v>
      </c>
      <c r="AF123" t="s">
        <v>21</v>
      </c>
      <c r="AG123">
        <v>1.4999999999999999E-2</v>
      </c>
      <c r="AH123">
        <v>2</v>
      </c>
      <c r="AI123">
        <v>33356440</v>
      </c>
      <c r="AJ123">
        <v>106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>
      <c r="A124">
        <f>ROW(Source!A106)</f>
        <v>106</v>
      </c>
      <c r="B124">
        <v>33356448</v>
      </c>
      <c r="C124">
        <v>33356437</v>
      </c>
      <c r="D124">
        <v>31258691</v>
      </c>
      <c r="E124">
        <v>1</v>
      </c>
      <c r="F124">
        <v>1</v>
      </c>
      <c r="G124">
        <v>1</v>
      </c>
      <c r="H124">
        <v>2</v>
      </c>
      <c r="I124" t="s">
        <v>838</v>
      </c>
      <c r="J124" t="s">
        <v>839</v>
      </c>
      <c r="K124" t="s">
        <v>840</v>
      </c>
      <c r="L124">
        <v>1368</v>
      </c>
      <c r="N124">
        <v>1011</v>
      </c>
      <c r="O124" t="s">
        <v>837</v>
      </c>
      <c r="P124" t="s">
        <v>837</v>
      </c>
      <c r="Q124">
        <v>1</v>
      </c>
      <c r="X124">
        <v>0.48</v>
      </c>
      <c r="Y124">
        <v>0</v>
      </c>
      <c r="Z124">
        <v>3.12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21</v>
      </c>
      <c r="AG124">
        <v>0.72</v>
      </c>
      <c r="AH124">
        <v>2</v>
      </c>
      <c r="AI124">
        <v>33356441</v>
      </c>
      <c r="AJ124">
        <v>107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>
      <c r="A125">
        <f>ROW(Source!A106)</f>
        <v>106</v>
      </c>
      <c r="B125">
        <v>33356449</v>
      </c>
      <c r="C125">
        <v>33356437</v>
      </c>
      <c r="D125">
        <v>31259879</v>
      </c>
      <c r="E125">
        <v>1</v>
      </c>
      <c r="F125">
        <v>1</v>
      </c>
      <c r="G125">
        <v>1</v>
      </c>
      <c r="H125">
        <v>2</v>
      </c>
      <c r="I125" t="s">
        <v>841</v>
      </c>
      <c r="J125" t="s">
        <v>842</v>
      </c>
      <c r="K125" t="s">
        <v>843</v>
      </c>
      <c r="L125">
        <v>1368</v>
      </c>
      <c r="N125">
        <v>1011</v>
      </c>
      <c r="O125" t="s">
        <v>837</v>
      </c>
      <c r="P125" t="s">
        <v>837</v>
      </c>
      <c r="Q125">
        <v>1</v>
      </c>
      <c r="X125">
        <v>0.01</v>
      </c>
      <c r="Y125">
        <v>0</v>
      </c>
      <c r="Z125">
        <v>65.709999999999994</v>
      </c>
      <c r="AA125">
        <v>11.6</v>
      </c>
      <c r="AB125">
        <v>0</v>
      </c>
      <c r="AC125">
        <v>0</v>
      </c>
      <c r="AD125">
        <v>1</v>
      </c>
      <c r="AE125">
        <v>0</v>
      </c>
      <c r="AF125" t="s">
        <v>21</v>
      </c>
      <c r="AG125">
        <v>1.4999999999999999E-2</v>
      </c>
      <c r="AH125">
        <v>2</v>
      </c>
      <c r="AI125">
        <v>33356442</v>
      </c>
      <c r="AJ125">
        <v>108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>
      <c r="A126">
        <f>ROW(Source!A106)</f>
        <v>106</v>
      </c>
      <c r="B126">
        <v>33356450</v>
      </c>
      <c r="C126">
        <v>33356437</v>
      </c>
      <c r="D126">
        <v>31180727</v>
      </c>
      <c r="E126">
        <v>1</v>
      </c>
      <c r="F126">
        <v>1</v>
      </c>
      <c r="G126">
        <v>1</v>
      </c>
      <c r="H126">
        <v>3</v>
      </c>
      <c r="I126" t="s">
        <v>844</v>
      </c>
      <c r="J126" t="s">
        <v>845</v>
      </c>
      <c r="K126" t="s">
        <v>846</v>
      </c>
      <c r="L126">
        <v>1348</v>
      </c>
      <c r="N126">
        <v>1009</v>
      </c>
      <c r="O126" t="s">
        <v>32</v>
      </c>
      <c r="P126" t="s">
        <v>32</v>
      </c>
      <c r="Q126">
        <v>1000</v>
      </c>
      <c r="X126">
        <v>5.0000000000000001E-4</v>
      </c>
      <c r="Y126">
        <v>9040.01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3</v>
      </c>
      <c r="AG126">
        <v>5.0000000000000001E-4</v>
      </c>
      <c r="AH126">
        <v>2</v>
      </c>
      <c r="AI126">
        <v>33356443</v>
      </c>
      <c r="AJ126">
        <v>109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>
      <c r="A127">
        <f>ROW(Source!A106)</f>
        <v>106</v>
      </c>
      <c r="B127">
        <v>33356451</v>
      </c>
      <c r="C127">
        <v>33356437</v>
      </c>
      <c r="D127">
        <v>31181610</v>
      </c>
      <c r="E127">
        <v>1</v>
      </c>
      <c r="F127">
        <v>1</v>
      </c>
      <c r="G127">
        <v>1</v>
      </c>
      <c r="H127">
        <v>3</v>
      </c>
      <c r="I127" t="s">
        <v>847</v>
      </c>
      <c r="J127" t="s">
        <v>848</v>
      </c>
      <c r="K127" t="s">
        <v>849</v>
      </c>
      <c r="L127">
        <v>1346</v>
      </c>
      <c r="N127">
        <v>1009</v>
      </c>
      <c r="O127" t="s">
        <v>78</v>
      </c>
      <c r="P127" t="s">
        <v>78</v>
      </c>
      <c r="Q127">
        <v>1</v>
      </c>
      <c r="X127">
        <v>0.47099999999999997</v>
      </c>
      <c r="Y127">
        <v>23.09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 t="s">
        <v>3</v>
      </c>
      <c r="AG127">
        <v>0.47099999999999997</v>
      </c>
      <c r="AH127">
        <v>2</v>
      </c>
      <c r="AI127">
        <v>33356444</v>
      </c>
      <c r="AJ127">
        <v>110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>
      <c r="A128">
        <f>ROW(Source!A106)</f>
        <v>106</v>
      </c>
      <c r="B128">
        <v>33356452</v>
      </c>
      <c r="C128">
        <v>33356437</v>
      </c>
      <c r="D128">
        <v>31173712</v>
      </c>
      <c r="E128">
        <v>17</v>
      </c>
      <c r="F128">
        <v>1</v>
      </c>
      <c r="G128">
        <v>1</v>
      </c>
      <c r="H128">
        <v>3</v>
      </c>
      <c r="I128" t="s">
        <v>929</v>
      </c>
      <c r="J128" t="s">
        <v>3</v>
      </c>
      <c r="K128" t="s">
        <v>930</v>
      </c>
      <c r="L128">
        <v>1354</v>
      </c>
      <c r="N128">
        <v>1010</v>
      </c>
      <c r="O128" t="s">
        <v>40</v>
      </c>
      <c r="P128" t="s">
        <v>40</v>
      </c>
      <c r="Q128">
        <v>1</v>
      </c>
      <c r="X128">
        <v>1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s">
        <v>3</v>
      </c>
      <c r="AG128">
        <v>1</v>
      </c>
      <c r="AH128">
        <v>3</v>
      </c>
      <c r="AI128">
        <v>-1</v>
      </c>
      <c r="AJ128" t="s">
        <v>3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>
      <c r="A129">
        <f>ROW(Source!A109)</f>
        <v>109</v>
      </c>
      <c r="B129">
        <v>33356462</v>
      </c>
      <c r="C129">
        <v>33356454</v>
      </c>
      <c r="D129">
        <v>31172069</v>
      </c>
      <c r="E129">
        <v>1</v>
      </c>
      <c r="F129">
        <v>1</v>
      </c>
      <c r="G129">
        <v>1</v>
      </c>
      <c r="H129">
        <v>1</v>
      </c>
      <c r="I129" t="s">
        <v>856</v>
      </c>
      <c r="J129" t="s">
        <v>3</v>
      </c>
      <c r="K129" t="s">
        <v>857</v>
      </c>
      <c r="L129">
        <v>1191</v>
      </c>
      <c r="N129">
        <v>1013</v>
      </c>
      <c r="O129" t="s">
        <v>831</v>
      </c>
      <c r="P129" t="s">
        <v>831</v>
      </c>
      <c r="Q129">
        <v>1</v>
      </c>
      <c r="X129">
        <v>6.02</v>
      </c>
      <c r="Y129">
        <v>0</v>
      </c>
      <c r="Z129">
        <v>0</v>
      </c>
      <c r="AA129">
        <v>0</v>
      </c>
      <c r="AB129">
        <v>9.18</v>
      </c>
      <c r="AC129">
        <v>0</v>
      </c>
      <c r="AD129">
        <v>1</v>
      </c>
      <c r="AE129">
        <v>1</v>
      </c>
      <c r="AF129" t="s">
        <v>22</v>
      </c>
      <c r="AG129">
        <v>8.307599999999999</v>
      </c>
      <c r="AH129">
        <v>2</v>
      </c>
      <c r="AI129">
        <v>33356455</v>
      </c>
      <c r="AJ129">
        <v>111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>
      <c r="A130">
        <f>ROW(Source!A109)</f>
        <v>109</v>
      </c>
      <c r="B130">
        <v>33356463</v>
      </c>
      <c r="C130">
        <v>33356454</v>
      </c>
      <c r="D130">
        <v>31172011</v>
      </c>
      <c r="E130">
        <v>1</v>
      </c>
      <c r="F130">
        <v>1</v>
      </c>
      <c r="G130">
        <v>1</v>
      </c>
      <c r="H130">
        <v>1</v>
      </c>
      <c r="I130" t="s">
        <v>832</v>
      </c>
      <c r="J130" t="s">
        <v>3</v>
      </c>
      <c r="K130" t="s">
        <v>833</v>
      </c>
      <c r="L130">
        <v>1191</v>
      </c>
      <c r="N130">
        <v>1013</v>
      </c>
      <c r="O130" t="s">
        <v>831</v>
      </c>
      <c r="P130" t="s">
        <v>831</v>
      </c>
      <c r="Q130">
        <v>1</v>
      </c>
      <c r="X130">
        <v>0.04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1</v>
      </c>
      <c r="AE130">
        <v>2</v>
      </c>
      <c r="AF130" t="s">
        <v>21</v>
      </c>
      <c r="AG130">
        <v>0.06</v>
      </c>
      <c r="AH130">
        <v>2</v>
      </c>
      <c r="AI130">
        <v>33356456</v>
      </c>
      <c r="AJ130">
        <v>112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>
      <c r="A131">
        <f>ROW(Source!A109)</f>
        <v>109</v>
      </c>
      <c r="B131">
        <v>33356464</v>
      </c>
      <c r="C131">
        <v>33356454</v>
      </c>
      <c r="D131">
        <v>31259879</v>
      </c>
      <c r="E131">
        <v>1</v>
      </c>
      <c r="F131">
        <v>1</v>
      </c>
      <c r="G131">
        <v>1</v>
      </c>
      <c r="H131">
        <v>2</v>
      </c>
      <c r="I131" t="s">
        <v>841</v>
      </c>
      <c r="J131" t="s">
        <v>842</v>
      </c>
      <c r="K131" t="s">
        <v>843</v>
      </c>
      <c r="L131">
        <v>1368</v>
      </c>
      <c r="N131">
        <v>1011</v>
      </c>
      <c r="O131" t="s">
        <v>837</v>
      </c>
      <c r="P131" t="s">
        <v>837</v>
      </c>
      <c r="Q131">
        <v>1</v>
      </c>
      <c r="X131">
        <v>0.04</v>
      </c>
      <c r="Y131">
        <v>0</v>
      </c>
      <c r="Z131">
        <v>65.709999999999994</v>
      </c>
      <c r="AA131">
        <v>11.6</v>
      </c>
      <c r="AB131">
        <v>0</v>
      </c>
      <c r="AC131">
        <v>0</v>
      </c>
      <c r="AD131">
        <v>1</v>
      </c>
      <c r="AE131">
        <v>0</v>
      </c>
      <c r="AF131" t="s">
        <v>21</v>
      </c>
      <c r="AG131">
        <v>0.06</v>
      </c>
      <c r="AH131">
        <v>2</v>
      </c>
      <c r="AI131">
        <v>33356457</v>
      </c>
      <c r="AJ131">
        <v>113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>
      <c r="A132">
        <f>ROW(Source!A109)</f>
        <v>109</v>
      </c>
      <c r="B132">
        <v>33356465</v>
      </c>
      <c r="C132">
        <v>33356454</v>
      </c>
      <c r="D132">
        <v>31260100</v>
      </c>
      <c r="E132">
        <v>1</v>
      </c>
      <c r="F132">
        <v>1</v>
      </c>
      <c r="G132">
        <v>1</v>
      </c>
      <c r="H132">
        <v>2</v>
      </c>
      <c r="I132" t="s">
        <v>858</v>
      </c>
      <c r="J132" t="s">
        <v>859</v>
      </c>
      <c r="K132" t="s">
        <v>860</v>
      </c>
      <c r="L132">
        <v>1368</v>
      </c>
      <c r="N132">
        <v>1011</v>
      </c>
      <c r="O132" t="s">
        <v>837</v>
      </c>
      <c r="P132" t="s">
        <v>837</v>
      </c>
      <c r="Q132">
        <v>1</v>
      </c>
      <c r="X132">
        <v>0.93</v>
      </c>
      <c r="Y132">
        <v>0</v>
      </c>
      <c r="Z132">
        <v>8.1</v>
      </c>
      <c r="AA132">
        <v>0</v>
      </c>
      <c r="AB132">
        <v>0</v>
      </c>
      <c r="AC132">
        <v>0</v>
      </c>
      <c r="AD132">
        <v>1</v>
      </c>
      <c r="AE132">
        <v>0</v>
      </c>
      <c r="AF132" t="s">
        <v>21</v>
      </c>
      <c r="AG132">
        <v>1.395</v>
      </c>
      <c r="AH132">
        <v>2</v>
      </c>
      <c r="AI132">
        <v>33356458</v>
      </c>
      <c r="AJ132">
        <v>114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>
      <c r="A133">
        <f>ROW(Source!A109)</f>
        <v>109</v>
      </c>
      <c r="B133">
        <v>33356466</v>
      </c>
      <c r="C133">
        <v>33356454</v>
      </c>
      <c r="D133">
        <v>31179550</v>
      </c>
      <c r="E133">
        <v>1</v>
      </c>
      <c r="F133">
        <v>1</v>
      </c>
      <c r="G133">
        <v>1</v>
      </c>
      <c r="H133">
        <v>3</v>
      </c>
      <c r="I133" t="s">
        <v>861</v>
      </c>
      <c r="J133" t="s">
        <v>862</v>
      </c>
      <c r="K133" t="s">
        <v>863</v>
      </c>
      <c r="L133">
        <v>1348</v>
      </c>
      <c r="N133">
        <v>1009</v>
      </c>
      <c r="O133" t="s">
        <v>32</v>
      </c>
      <c r="P133" t="s">
        <v>32</v>
      </c>
      <c r="Q133">
        <v>1000</v>
      </c>
      <c r="X133">
        <v>8.0000000000000004E-4</v>
      </c>
      <c r="Y133">
        <v>10362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3</v>
      </c>
      <c r="AG133">
        <v>8.0000000000000004E-4</v>
      </c>
      <c r="AH133">
        <v>2</v>
      </c>
      <c r="AI133">
        <v>33356459</v>
      </c>
      <c r="AJ133">
        <v>115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>
      <c r="A134">
        <f>ROW(Source!A109)</f>
        <v>109</v>
      </c>
      <c r="B134">
        <v>33356467</v>
      </c>
      <c r="C134">
        <v>33356454</v>
      </c>
      <c r="D134">
        <v>31180727</v>
      </c>
      <c r="E134">
        <v>1</v>
      </c>
      <c r="F134">
        <v>1</v>
      </c>
      <c r="G134">
        <v>1</v>
      </c>
      <c r="H134">
        <v>3</v>
      </c>
      <c r="I134" t="s">
        <v>844</v>
      </c>
      <c r="J134" t="s">
        <v>845</v>
      </c>
      <c r="K134" t="s">
        <v>846</v>
      </c>
      <c r="L134">
        <v>1348</v>
      </c>
      <c r="N134">
        <v>1009</v>
      </c>
      <c r="O134" t="s">
        <v>32</v>
      </c>
      <c r="P134" t="s">
        <v>32</v>
      </c>
      <c r="Q134">
        <v>1000</v>
      </c>
      <c r="X134">
        <v>6.9999999999999999E-4</v>
      </c>
      <c r="Y134">
        <v>9040.01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3</v>
      </c>
      <c r="AG134">
        <v>6.9999999999999999E-4</v>
      </c>
      <c r="AH134">
        <v>2</v>
      </c>
      <c r="AI134">
        <v>33356460</v>
      </c>
      <c r="AJ134">
        <v>116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>
      <c r="A135">
        <f>ROW(Source!A109)</f>
        <v>109</v>
      </c>
      <c r="B135">
        <v>33356468</v>
      </c>
      <c r="C135">
        <v>33356454</v>
      </c>
      <c r="D135">
        <v>31172603</v>
      </c>
      <c r="E135">
        <v>17</v>
      </c>
      <c r="F135">
        <v>1</v>
      </c>
      <c r="G135">
        <v>1</v>
      </c>
      <c r="H135">
        <v>3</v>
      </c>
      <c r="I135" t="s">
        <v>931</v>
      </c>
      <c r="J135" t="s">
        <v>3</v>
      </c>
      <c r="K135" t="s">
        <v>932</v>
      </c>
      <c r="L135">
        <v>1339</v>
      </c>
      <c r="N135">
        <v>1007</v>
      </c>
      <c r="O135" t="s">
        <v>258</v>
      </c>
      <c r="P135" t="s">
        <v>258</v>
      </c>
      <c r="Q135">
        <v>1</v>
      </c>
      <c r="X135">
        <v>0.01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s">
        <v>3</v>
      </c>
      <c r="AG135">
        <v>0.01</v>
      </c>
      <c r="AH135">
        <v>3</v>
      </c>
      <c r="AI135">
        <v>-1</v>
      </c>
      <c r="AJ135" t="s">
        <v>3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>
      <c r="A136">
        <f>ROW(Source!A109)</f>
        <v>109</v>
      </c>
      <c r="B136">
        <v>33356469</v>
      </c>
      <c r="C136">
        <v>33356454</v>
      </c>
      <c r="D136">
        <v>31223743</v>
      </c>
      <c r="E136">
        <v>1</v>
      </c>
      <c r="F136">
        <v>1</v>
      </c>
      <c r="G136">
        <v>1</v>
      </c>
      <c r="H136">
        <v>3</v>
      </c>
      <c r="I136" t="s">
        <v>76</v>
      </c>
      <c r="J136" t="s">
        <v>79</v>
      </c>
      <c r="K136" t="s">
        <v>77</v>
      </c>
      <c r="L136">
        <v>1346</v>
      </c>
      <c r="N136">
        <v>1009</v>
      </c>
      <c r="O136" t="s">
        <v>78</v>
      </c>
      <c r="P136" t="s">
        <v>78</v>
      </c>
      <c r="Q136">
        <v>1</v>
      </c>
      <c r="X136">
        <v>100</v>
      </c>
      <c r="Y136">
        <v>8.52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 t="s">
        <v>3</v>
      </c>
      <c r="AG136">
        <v>100</v>
      </c>
      <c r="AH136">
        <v>2</v>
      </c>
      <c r="AI136">
        <v>33356461</v>
      </c>
      <c r="AJ136">
        <v>117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>
      <c r="A137">
        <f>ROW(Source!A110)</f>
        <v>110</v>
      </c>
      <c r="B137">
        <v>33356462</v>
      </c>
      <c r="C137">
        <v>33356454</v>
      </c>
      <c r="D137">
        <v>31172069</v>
      </c>
      <c r="E137">
        <v>1</v>
      </c>
      <c r="F137">
        <v>1</v>
      </c>
      <c r="G137">
        <v>1</v>
      </c>
      <c r="H137">
        <v>1</v>
      </c>
      <c r="I137" t="s">
        <v>856</v>
      </c>
      <c r="J137" t="s">
        <v>3</v>
      </c>
      <c r="K137" t="s">
        <v>857</v>
      </c>
      <c r="L137">
        <v>1191</v>
      </c>
      <c r="N137">
        <v>1013</v>
      </c>
      <c r="O137" t="s">
        <v>831</v>
      </c>
      <c r="P137" t="s">
        <v>831</v>
      </c>
      <c r="Q137">
        <v>1</v>
      </c>
      <c r="X137">
        <v>6.02</v>
      </c>
      <c r="Y137">
        <v>0</v>
      </c>
      <c r="Z137">
        <v>0</v>
      </c>
      <c r="AA137">
        <v>0</v>
      </c>
      <c r="AB137">
        <v>9.18</v>
      </c>
      <c r="AC137">
        <v>0</v>
      </c>
      <c r="AD137">
        <v>1</v>
      </c>
      <c r="AE137">
        <v>1</v>
      </c>
      <c r="AF137" t="s">
        <v>22</v>
      </c>
      <c r="AG137">
        <v>8.307599999999999</v>
      </c>
      <c r="AH137">
        <v>2</v>
      </c>
      <c r="AI137">
        <v>33356455</v>
      </c>
      <c r="AJ137">
        <v>118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>
      <c r="A138">
        <f>ROW(Source!A110)</f>
        <v>110</v>
      </c>
      <c r="B138">
        <v>33356463</v>
      </c>
      <c r="C138">
        <v>33356454</v>
      </c>
      <c r="D138">
        <v>31172011</v>
      </c>
      <c r="E138">
        <v>1</v>
      </c>
      <c r="F138">
        <v>1</v>
      </c>
      <c r="G138">
        <v>1</v>
      </c>
      <c r="H138">
        <v>1</v>
      </c>
      <c r="I138" t="s">
        <v>832</v>
      </c>
      <c r="J138" t="s">
        <v>3</v>
      </c>
      <c r="K138" t="s">
        <v>833</v>
      </c>
      <c r="L138">
        <v>1191</v>
      </c>
      <c r="N138">
        <v>1013</v>
      </c>
      <c r="O138" t="s">
        <v>831</v>
      </c>
      <c r="P138" t="s">
        <v>831</v>
      </c>
      <c r="Q138">
        <v>1</v>
      </c>
      <c r="X138">
        <v>0.04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2</v>
      </c>
      <c r="AF138" t="s">
        <v>21</v>
      </c>
      <c r="AG138">
        <v>0.06</v>
      </c>
      <c r="AH138">
        <v>2</v>
      </c>
      <c r="AI138">
        <v>33356456</v>
      </c>
      <c r="AJ138">
        <v>119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>
      <c r="A139">
        <f>ROW(Source!A110)</f>
        <v>110</v>
      </c>
      <c r="B139">
        <v>33356464</v>
      </c>
      <c r="C139">
        <v>33356454</v>
      </c>
      <c r="D139">
        <v>31259879</v>
      </c>
      <c r="E139">
        <v>1</v>
      </c>
      <c r="F139">
        <v>1</v>
      </c>
      <c r="G139">
        <v>1</v>
      </c>
      <c r="H139">
        <v>2</v>
      </c>
      <c r="I139" t="s">
        <v>841</v>
      </c>
      <c r="J139" t="s">
        <v>842</v>
      </c>
      <c r="K139" t="s">
        <v>843</v>
      </c>
      <c r="L139">
        <v>1368</v>
      </c>
      <c r="N139">
        <v>1011</v>
      </c>
      <c r="O139" t="s">
        <v>837</v>
      </c>
      <c r="P139" t="s">
        <v>837</v>
      </c>
      <c r="Q139">
        <v>1</v>
      </c>
      <c r="X139">
        <v>0.04</v>
      </c>
      <c r="Y139">
        <v>0</v>
      </c>
      <c r="Z139">
        <v>65.709999999999994</v>
      </c>
      <c r="AA139">
        <v>11.6</v>
      </c>
      <c r="AB139">
        <v>0</v>
      </c>
      <c r="AC139">
        <v>0</v>
      </c>
      <c r="AD139">
        <v>1</v>
      </c>
      <c r="AE139">
        <v>0</v>
      </c>
      <c r="AF139" t="s">
        <v>21</v>
      </c>
      <c r="AG139">
        <v>0.06</v>
      </c>
      <c r="AH139">
        <v>2</v>
      </c>
      <c r="AI139">
        <v>33356457</v>
      </c>
      <c r="AJ139">
        <v>120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>
      <c r="A140">
        <f>ROW(Source!A110)</f>
        <v>110</v>
      </c>
      <c r="B140">
        <v>33356465</v>
      </c>
      <c r="C140">
        <v>33356454</v>
      </c>
      <c r="D140">
        <v>31260100</v>
      </c>
      <c r="E140">
        <v>1</v>
      </c>
      <c r="F140">
        <v>1</v>
      </c>
      <c r="G140">
        <v>1</v>
      </c>
      <c r="H140">
        <v>2</v>
      </c>
      <c r="I140" t="s">
        <v>858</v>
      </c>
      <c r="J140" t="s">
        <v>859</v>
      </c>
      <c r="K140" t="s">
        <v>860</v>
      </c>
      <c r="L140">
        <v>1368</v>
      </c>
      <c r="N140">
        <v>1011</v>
      </c>
      <c r="O140" t="s">
        <v>837</v>
      </c>
      <c r="P140" t="s">
        <v>837</v>
      </c>
      <c r="Q140">
        <v>1</v>
      </c>
      <c r="X140">
        <v>0.93</v>
      </c>
      <c r="Y140">
        <v>0</v>
      </c>
      <c r="Z140">
        <v>8.1</v>
      </c>
      <c r="AA140">
        <v>0</v>
      </c>
      <c r="AB140">
        <v>0</v>
      </c>
      <c r="AC140">
        <v>0</v>
      </c>
      <c r="AD140">
        <v>1</v>
      </c>
      <c r="AE140">
        <v>0</v>
      </c>
      <c r="AF140" t="s">
        <v>21</v>
      </c>
      <c r="AG140">
        <v>1.395</v>
      </c>
      <c r="AH140">
        <v>2</v>
      </c>
      <c r="AI140">
        <v>33356458</v>
      </c>
      <c r="AJ140">
        <v>121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>
      <c r="A141">
        <f>ROW(Source!A110)</f>
        <v>110</v>
      </c>
      <c r="B141">
        <v>33356466</v>
      </c>
      <c r="C141">
        <v>33356454</v>
      </c>
      <c r="D141">
        <v>31179550</v>
      </c>
      <c r="E141">
        <v>1</v>
      </c>
      <c r="F141">
        <v>1</v>
      </c>
      <c r="G141">
        <v>1</v>
      </c>
      <c r="H141">
        <v>3</v>
      </c>
      <c r="I141" t="s">
        <v>861</v>
      </c>
      <c r="J141" t="s">
        <v>862</v>
      </c>
      <c r="K141" t="s">
        <v>863</v>
      </c>
      <c r="L141">
        <v>1348</v>
      </c>
      <c r="N141">
        <v>1009</v>
      </c>
      <c r="O141" t="s">
        <v>32</v>
      </c>
      <c r="P141" t="s">
        <v>32</v>
      </c>
      <c r="Q141">
        <v>1000</v>
      </c>
      <c r="X141">
        <v>8.0000000000000004E-4</v>
      </c>
      <c r="Y141">
        <v>10362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0</v>
      </c>
      <c r="AF141" t="s">
        <v>3</v>
      </c>
      <c r="AG141">
        <v>8.0000000000000004E-4</v>
      </c>
      <c r="AH141">
        <v>2</v>
      </c>
      <c r="AI141">
        <v>33356459</v>
      </c>
      <c r="AJ141">
        <v>122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>
      <c r="A142">
        <f>ROW(Source!A110)</f>
        <v>110</v>
      </c>
      <c r="B142">
        <v>33356467</v>
      </c>
      <c r="C142">
        <v>33356454</v>
      </c>
      <c r="D142">
        <v>31180727</v>
      </c>
      <c r="E142">
        <v>1</v>
      </c>
      <c r="F142">
        <v>1</v>
      </c>
      <c r="G142">
        <v>1</v>
      </c>
      <c r="H142">
        <v>3</v>
      </c>
      <c r="I142" t="s">
        <v>844</v>
      </c>
      <c r="J142" t="s">
        <v>845</v>
      </c>
      <c r="K142" t="s">
        <v>846</v>
      </c>
      <c r="L142">
        <v>1348</v>
      </c>
      <c r="N142">
        <v>1009</v>
      </c>
      <c r="O142" t="s">
        <v>32</v>
      </c>
      <c r="P142" t="s">
        <v>32</v>
      </c>
      <c r="Q142">
        <v>1000</v>
      </c>
      <c r="X142">
        <v>6.9999999999999999E-4</v>
      </c>
      <c r="Y142">
        <v>9040.01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6.9999999999999999E-4</v>
      </c>
      <c r="AH142">
        <v>2</v>
      </c>
      <c r="AI142">
        <v>33356460</v>
      </c>
      <c r="AJ142">
        <v>123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>
      <c r="A143">
        <f>ROW(Source!A110)</f>
        <v>110</v>
      </c>
      <c r="B143">
        <v>33356468</v>
      </c>
      <c r="C143">
        <v>33356454</v>
      </c>
      <c r="D143">
        <v>31172603</v>
      </c>
      <c r="E143">
        <v>17</v>
      </c>
      <c r="F143">
        <v>1</v>
      </c>
      <c r="G143">
        <v>1</v>
      </c>
      <c r="H143">
        <v>3</v>
      </c>
      <c r="I143" t="s">
        <v>931</v>
      </c>
      <c r="J143" t="s">
        <v>3</v>
      </c>
      <c r="K143" t="s">
        <v>932</v>
      </c>
      <c r="L143">
        <v>1339</v>
      </c>
      <c r="N143">
        <v>1007</v>
      </c>
      <c r="O143" t="s">
        <v>258</v>
      </c>
      <c r="P143" t="s">
        <v>258</v>
      </c>
      <c r="Q143">
        <v>1</v>
      </c>
      <c r="X143">
        <v>0.01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 t="s">
        <v>3</v>
      </c>
      <c r="AG143">
        <v>0.01</v>
      </c>
      <c r="AH143">
        <v>3</v>
      </c>
      <c r="AI143">
        <v>-1</v>
      </c>
      <c r="AJ143" t="s">
        <v>3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>
      <c r="A144">
        <f>ROW(Source!A110)</f>
        <v>110</v>
      </c>
      <c r="B144">
        <v>33356469</v>
      </c>
      <c r="C144">
        <v>33356454</v>
      </c>
      <c r="D144">
        <v>31223743</v>
      </c>
      <c r="E144">
        <v>1</v>
      </c>
      <c r="F144">
        <v>1</v>
      </c>
      <c r="G144">
        <v>1</v>
      </c>
      <c r="H144">
        <v>3</v>
      </c>
      <c r="I144" t="s">
        <v>76</v>
      </c>
      <c r="J144" t="s">
        <v>79</v>
      </c>
      <c r="K144" t="s">
        <v>77</v>
      </c>
      <c r="L144">
        <v>1346</v>
      </c>
      <c r="N144">
        <v>1009</v>
      </c>
      <c r="O144" t="s">
        <v>78</v>
      </c>
      <c r="P144" t="s">
        <v>78</v>
      </c>
      <c r="Q144">
        <v>1</v>
      </c>
      <c r="X144">
        <v>100</v>
      </c>
      <c r="Y144">
        <v>8.52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 t="s">
        <v>3</v>
      </c>
      <c r="AG144">
        <v>100</v>
      </c>
      <c r="AH144">
        <v>2</v>
      </c>
      <c r="AI144">
        <v>33356461</v>
      </c>
      <c r="AJ144">
        <v>124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>
      <c r="A145">
        <f>ROW(Source!A150)</f>
        <v>150</v>
      </c>
      <c r="B145">
        <v>33356690</v>
      </c>
      <c r="C145">
        <v>33356674</v>
      </c>
      <c r="D145">
        <v>31172076</v>
      </c>
      <c r="E145">
        <v>1</v>
      </c>
      <c r="F145">
        <v>1</v>
      </c>
      <c r="G145">
        <v>1</v>
      </c>
      <c r="H145">
        <v>1</v>
      </c>
      <c r="I145" t="s">
        <v>829</v>
      </c>
      <c r="J145" t="s">
        <v>3</v>
      </c>
      <c r="K145" t="s">
        <v>830</v>
      </c>
      <c r="L145">
        <v>1191</v>
      </c>
      <c r="N145">
        <v>1013</v>
      </c>
      <c r="O145" t="s">
        <v>831</v>
      </c>
      <c r="P145" t="s">
        <v>831</v>
      </c>
      <c r="Q145">
        <v>1</v>
      </c>
      <c r="X145">
        <v>11.77</v>
      </c>
      <c r="Y145">
        <v>0</v>
      </c>
      <c r="Z145">
        <v>0</v>
      </c>
      <c r="AA145">
        <v>0</v>
      </c>
      <c r="AB145">
        <v>9.6199999999999992</v>
      </c>
      <c r="AC145">
        <v>0</v>
      </c>
      <c r="AD145">
        <v>1</v>
      </c>
      <c r="AE145">
        <v>1</v>
      </c>
      <c r="AF145" t="s">
        <v>22</v>
      </c>
      <c r="AG145">
        <v>16.242599999999996</v>
      </c>
      <c r="AH145">
        <v>2</v>
      </c>
      <c r="AI145">
        <v>33356690</v>
      </c>
      <c r="AJ145">
        <v>125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>
      <c r="A146">
        <f>ROW(Source!A150)</f>
        <v>150</v>
      </c>
      <c r="B146">
        <v>33356691</v>
      </c>
      <c r="C146">
        <v>33356674</v>
      </c>
      <c r="D146">
        <v>31172011</v>
      </c>
      <c r="E146">
        <v>1</v>
      </c>
      <c r="F146">
        <v>1</v>
      </c>
      <c r="G146">
        <v>1</v>
      </c>
      <c r="H146">
        <v>1</v>
      </c>
      <c r="I146" t="s">
        <v>832</v>
      </c>
      <c r="J146" t="s">
        <v>3</v>
      </c>
      <c r="K146" t="s">
        <v>833</v>
      </c>
      <c r="L146">
        <v>1191</v>
      </c>
      <c r="N146">
        <v>1013</v>
      </c>
      <c r="O146" t="s">
        <v>831</v>
      </c>
      <c r="P146" t="s">
        <v>831</v>
      </c>
      <c r="Q146">
        <v>1</v>
      </c>
      <c r="X146">
        <v>0.91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2</v>
      </c>
      <c r="AF146" t="s">
        <v>21</v>
      </c>
      <c r="AG146">
        <v>1.3650000000000002</v>
      </c>
      <c r="AH146">
        <v>2</v>
      </c>
      <c r="AI146">
        <v>33356691</v>
      </c>
      <c r="AJ146">
        <v>126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>
      <c r="A147">
        <f>ROW(Source!A150)</f>
        <v>150</v>
      </c>
      <c r="B147">
        <v>33356692</v>
      </c>
      <c r="C147">
        <v>33356674</v>
      </c>
      <c r="D147">
        <v>31258491</v>
      </c>
      <c r="E147">
        <v>1</v>
      </c>
      <c r="F147">
        <v>1</v>
      </c>
      <c r="G147">
        <v>1</v>
      </c>
      <c r="H147">
        <v>2</v>
      </c>
      <c r="I147" t="s">
        <v>834</v>
      </c>
      <c r="J147" t="s">
        <v>835</v>
      </c>
      <c r="K147" t="s">
        <v>836</v>
      </c>
      <c r="L147">
        <v>1368</v>
      </c>
      <c r="N147">
        <v>1011</v>
      </c>
      <c r="O147" t="s">
        <v>837</v>
      </c>
      <c r="P147" t="s">
        <v>837</v>
      </c>
      <c r="Q147">
        <v>1</v>
      </c>
      <c r="X147">
        <v>0.36</v>
      </c>
      <c r="Y147">
        <v>0</v>
      </c>
      <c r="Z147">
        <v>111.99</v>
      </c>
      <c r="AA147">
        <v>13.5</v>
      </c>
      <c r="AB147">
        <v>0</v>
      </c>
      <c r="AC147">
        <v>0</v>
      </c>
      <c r="AD147">
        <v>1</v>
      </c>
      <c r="AE147">
        <v>0</v>
      </c>
      <c r="AF147" t="s">
        <v>21</v>
      </c>
      <c r="AG147">
        <v>0.54</v>
      </c>
      <c r="AH147">
        <v>2</v>
      </c>
      <c r="AI147">
        <v>33356692</v>
      </c>
      <c r="AJ147">
        <v>127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>
      <c r="A148">
        <f>ROW(Source!A150)</f>
        <v>150</v>
      </c>
      <c r="B148">
        <v>33356693</v>
      </c>
      <c r="C148">
        <v>33356674</v>
      </c>
      <c r="D148">
        <v>31258691</v>
      </c>
      <c r="E148">
        <v>1</v>
      </c>
      <c r="F148">
        <v>1</v>
      </c>
      <c r="G148">
        <v>1</v>
      </c>
      <c r="H148">
        <v>2</v>
      </c>
      <c r="I148" t="s">
        <v>838</v>
      </c>
      <c r="J148" t="s">
        <v>839</v>
      </c>
      <c r="K148" t="s">
        <v>840</v>
      </c>
      <c r="L148">
        <v>1368</v>
      </c>
      <c r="N148">
        <v>1011</v>
      </c>
      <c r="O148" t="s">
        <v>837</v>
      </c>
      <c r="P148" t="s">
        <v>837</v>
      </c>
      <c r="Q148">
        <v>1</v>
      </c>
      <c r="X148">
        <v>3.55</v>
      </c>
      <c r="Y148">
        <v>0</v>
      </c>
      <c r="Z148">
        <v>3.12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21</v>
      </c>
      <c r="AG148">
        <v>5.3249999999999993</v>
      </c>
      <c r="AH148">
        <v>2</v>
      </c>
      <c r="AI148">
        <v>33356693</v>
      </c>
      <c r="AJ148">
        <v>128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>
      <c r="A149">
        <f>ROW(Source!A150)</f>
        <v>150</v>
      </c>
      <c r="B149">
        <v>33356694</v>
      </c>
      <c r="C149">
        <v>33356674</v>
      </c>
      <c r="D149">
        <v>31259879</v>
      </c>
      <c r="E149">
        <v>1</v>
      </c>
      <c r="F149">
        <v>1</v>
      </c>
      <c r="G149">
        <v>1</v>
      </c>
      <c r="H149">
        <v>2</v>
      </c>
      <c r="I149" t="s">
        <v>841</v>
      </c>
      <c r="J149" t="s">
        <v>842</v>
      </c>
      <c r="K149" t="s">
        <v>843</v>
      </c>
      <c r="L149">
        <v>1368</v>
      </c>
      <c r="N149">
        <v>1011</v>
      </c>
      <c r="O149" t="s">
        <v>837</v>
      </c>
      <c r="P149" t="s">
        <v>837</v>
      </c>
      <c r="Q149">
        <v>1</v>
      </c>
      <c r="X149">
        <v>0.55000000000000004</v>
      </c>
      <c r="Y149">
        <v>0</v>
      </c>
      <c r="Z149">
        <v>65.709999999999994</v>
      </c>
      <c r="AA149">
        <v>11.6</v>
      </c>
      <c r="AB149">
        <v>0</v>
      </c>
      <c r="AC149">
        <v>0</v>
      </c>
      <c r="AD149">
        <v>1</v>
      </c>
      <c r="AE149">
        <v>0</v>
      </c>
      <c r="AF149" t="s">
        <v>21</v>
      </c>
      <c r="AG149">
        <v>0.82500000000000007</v>
      </c>
      <c r="AH149">
        <v>2</v>
      </c>
      <c r="AI149">
        <v>33356694</v>
      </c>
      <c r="AJ149">
        <v>129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>
      <c r="A150">
        <f>ROW(Source!A150)</f>
        <v>150</v>
      </c>
      <c r="B150">
        <v>33356695</v>
      </c>
      <c r="C150">
        <v>33356674</v>
      </c>
      <c r="D150">
        <v>31172581</v>
      </c>
      <c r="E150">
        <v>17</v>
      </c>
      <c r="F150">
        <v>1</v>
      </c>
      <c r="G150">
        <v>1</v>
      </c>
      <c r="H150">
        <v>3</v>
      </c>
      <c r="I150" t="s">
        <v>924</v>
      </c>
      <c r="J150" t="s">
        <v>3</v>
      </c>
      <c r="K150" t="s">
        <v>31</v>
      </c>
      <c r="L150">
        <v>1348</v>
      </c>
      <c r="N150">
        <v>1009</v>
      </c>
      <c r="O150" t="s">
        <v>32</v>
      </c>
      <c r="P150" t="s">
        <v>32</v>
      </c>
      <c r="Q150">
        <v>1000</v>
      </c>
      <c r="X150">
        <v>5.3E-3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 t="s">
        <v>3</v>
      </c>
      <c r="AG150">
        <v>5.3E-3</v>
      </c>
      <c r="AH150">
        <v>3</v>
      </c>
      <c r="AI150">
        <v>-1</v>
      </c>
      <c r="AJ150" t="s">
        <v>3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>
      <c r="A151">
        <f>ROW(Source!A150)</f>
        <v>150</v>
      </c>
      <c r="B151">
        <v>33356696</v>
      </c>
      <c r="C151">
        <v>33356674</v>
      </c>
      <c r="D151">
        <v>31180727</v>
      </c>
      <c r="E151">
        <v>1</v>
      </c>
      <c r="F151">
        <v>1</v>
      </c>
      <c r="G151">
        <v>1</v>
      </c>
      <c r="H151">
        <v>3</v>
      </c>
      <c r="I151" t="s">
        <v>844</v>
      </c>
      <c r="J151" t="s">
        <v>845</v>
      </c>
      <c r="K151" t="s">
        <v>846</v>
      </c>
      <c r="L151">
        <v>1348</v>
      </c>
      <c r="N151">
        <v>1009</v>
      </c>
      <c r="O151" t="s">
        <v>32</v>
      </c>
      <c r="P151" t="s">
        <v>32</v>
      </c>
      <c r="Q151">
        <v>1000</v>
      </c>
      <c r="X151">
        <v>2.4000000000000001E-4</v>
      </c>
      <c r="Y151">
        <v>9040.01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3</v>
      </c>
      <c r="AG151">
        <v>2.4000000000000001E-4</v>
      </c>
      <c r="AH151">
        <v>2</v>
      </c>
      <c r="AI151">
        <v>33356696</v>
      </c>
      <c r="AJ151">
        <v>130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>
      <c r="A152">
        <f>ROW(Source!A150)</f>
        <v>150</v>
      </c>
      <c r="B152">
        <v>33356697</v>
      </c>
      <c r="C152">
        <v>33356674</v>
      </c>
      <c r="D152">
        <v>31181610</v>
      </c>
      <c r="E152">
        <v>1</v>
      </c>
      <c r="F152">
        <v>1</v>
      </c>
      <c r="G152">
        <v>1</v>
      </c>
      <c r="H152">
        <v>3</v>
      </c>
      <c r="I152" t="s">
        <v>847</v>
      </c>
      <c r="J152" t="s">
        <v>848</v>
      </c>
      <c r="K152" t="s">
        <v>849</v>
      </c>
      <c r="L152">
        <v>1346</v>
      </c>
      <c r="N152">
        <v>1009</v>
      </c>
      <c r="O152" t="s">
        <v>78</v>
      </c>
      <c r="P152" t="s">
        <v>78</v>
      </c>
      <c r="Q152">
        <v>1</v>
      </c>
      <c r="X152">
        <v>0.88200000000000001</v>
      </c>
      <c r="Y152">
        <v>23.09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3</v>
      </c>
      <c r="AG152">
        <v>0.88200000000000001</v>
      </c>
      <c r="AH152">
        <v>2</v>
      </c>
      <c r="AI152">
        <v>33356697</v>
      </c>
      <c r="AJ152">
        <v>131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>
      <c r="A153">
        <f>ROW(Source!A151)</f>
        <v>151</v>
      </c>
      <c r="B153">
        <v>33356690</v>
      </c>
      <c r="C153">
        <v>33356674</v>
      </c>
      <c r="D153">
        <v>31172076</v>
      </c>
      <c r="E153">
        <v>1</v>
      </c>
      <c r="F153">
        <v>1</v>
      </c>
      <c r="G153">
        <v>1</v>
      </c>
      <c r="H153">
        <v>1</v>
      </c>
      <c r="I153" t="s">
        <v>829</v>
      </c>
      <c r="J153" t="s">
        <v>3</v>
      </c>
      <c r="K153" t="s">
        <v>830</v>
      </c>
      <c r="L153">
        <v>1191</v>
      </c>
      <c r="N153">
        <v>1013</v>
      </c>
      <c r="O153" t="s">
        <v>831</v>
      </c>
      <c r="P153" t="s">
        <v>831</v>
      </c>
      <c r="Q153">
        <v>1</v>
      </c>
      <c r="X153">
        <v>11.77</v>
      </c>
      <c r="Y153">
        <v>0</v>
      </c>
      <c r="Z153">
        <v>0</v>
      </c>
      <c r="AA153">
        <v>0</v>
      </c>
      <c r="AB153">
        <v>9.6199999999999992</v>
      </c>
      <c r="AC153">
        <v>0</v>
      </c>
      <c r="AD153">
        <v>1</v>
      </c>
      <c r="AE153">
        <v>1</v>
      </c>
      <c r="AF153" t="s">
        <v>22</v>
      </c>
      <c r="AG153">
        <v>16.242599999999996</v>
      </c>
      <c r="AH153">
        <v>2</v>
      </c>
      <c r="AI153">
        <v>33356690</v>
      </c>
      <c r="AJ153">
        <v>132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>
      <c r="A154">
        <f>ROW(Source!A151)</f>
        <v>151</v>
      </c>
      <c r="B154">
        <v>33356691</v>
      </c>
      <c r="C154">
        <v>33356674</v>
      </c>
      <c r="D154">
        <v>31172011</v>
      </c>
      <c r="E154">
        <v>1</v>
      </c>
      <c r="F154">
        <v>1</v>
      </c>
      <c r="G154">
        <v>1</v>
      </c>
      <c r="H154">
        <v>1</v>
      </c>
      <c r="I154" t="s">
        <v>832</v>
      </c>
      <c r="J154" t="s">
        <v>3</v>
      </c>
      <c r="K154" t="s">
        <v>833</v>
      </c>
      <c r="L154">
        <v>1191</v>
      </c>
      <c r="N154">
        <v>1013</v>
      </c>
      <c r="O154" t="s">
        <v>831</v>
      </c>
      <c r="P154" t="s">
        <v>831</v>
      </c>
      <c r="Q154">
        <v>1</v>
      </c>
      <c r="X154">
        <v>0.91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2</v>
      </c>
      <c r="AF154" t="s">
        <v>21</v>
      </c>
      <c r="AG154">
        <v>1.3650000000000002</v>
      </c>
      <c r="AH154">
        <v>2</v>
      </c>
      <c r="AI154">
        <v>33356691</v>
      </c>
      <c r="AJ154">
        <v>133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>
      <c r="A155">
        <f>ROW(Source!A151)</f>
        <v>151</v>
      </c>
      <c r="B155">
        <v>33356692</v>
      </c>
      <c r="C155">
        <v>33356674</v>
      </c>
      <c r="D155">
        <v>31258491</v>
      </c>
      <c r="E155">
        <v>1</v>
      </c>
      <c r="F155">
        <v>1</v>
      </c>
      <c r="G155">
        <v>1</v>
      </c>
      <c r="H155">
        <v>2</v>
      </c>
      <c r="I155" t="s">
        <v>834</v>
      </c>
      <c r="J155" t="s">
        <v>835</v>
      </c>
      <c r="K155" t="s">
        <v>836</v>
      </c>
      <c r="L155">
        <v>1368</v>
      </c>
      <c r="N155">
        <v>1011</v>
      </c>
      <c r="O155" t="s">
        <v>837</v>
      </c>
      <c r="P155" t="s">
        <v>837</v>
      </c>
      <c r="Q155">
        <v>1</v>
      </c>
      <c r="X155">
        <v>0.36</v>
      </c>
      <c r="Y155">
        <v>0</v>
      </c>
      <c r="Z155">
        <v>111.99</v>
      </c>
      <c r="AA155">
        <v>13.5</v>
      </c>
      <c r="AB155">
        <v>0</v>
      </c>
      <c r="AC155">
        <v>0</v>
      </c>
      <c r="AD155">
        <v>1</v>
      </c>
      <c r="AE155">
        <v>0</v>
      </c>
      <c r="AF155" t="s">
        <v>21</v>
      </c>
      <c r="AG155">
        <v>0.54</v>
      </c>
      <c r="AH155">
        <v>2</v>
      </c>
      <c r="AI155">
        <v>33356692</v>
      </c>
      <c r="AJ155">
        <v>134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>
      <c r="A156">
        <f>ROW(Source!A151)</f>
        <v>151</v>
      </c>
      <c r="B156">
        <v>33356693</v>
      </c>
      <c r="C156">
        <v>33356674</v>
      </c>
      <c r="D156">
        <v>31258691</v>
      </c>
      <c r="E156">
        <v>1</v>
      </c>
      <c r="F156">
        <v>1</v>
      </c>
      <c r="G156">
        <v>1</v>
      </c>
      <c r="H156">
        <v>2</v>
      </c>
      <c r="I156" t="s">
        <v>838</v>
      </c>
      <c r="J156" t="s">
        <v>839</v>
      </c>
      <c r="K156" t="s">
        <v>840</v>
      </c>
      <c r="L156">
        <v>1368</v>
      </c>
      <c r="N156">
        <v>1011</v>
      </c>
      <c r="O156" t="s">
        <v>837</v>
      </c>
      <c r="P156" t="s">
        <v>837</v>
      </c>
      <c r="Q156">
        <v>1</v>
      </c>
      <c r="X156">
        <v>3.55</v>
      </c>
      <c r="Y156">
        <v>0</v>
      </c>
      <c r="Z156">
        <v>3.12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21</v>
      </c>
      <c r="AG156">
        <v>5.3249999999999993</v>
      </c>
      <c r="AH156">
        <v>2</v>
      </c>
      <c r="AI156">
        <v>33356693</v>
      </c>
      <c r="AJ156">
        <v>135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>
      <c r="A157">
        <f>ROW(Source!A151)</f>
        <v>151</v>
      </c>
      <c r="B157">
        <v>33356694</v>
      </c>
      <c r="C157">
        <v>33356674</v>
      </c>
      <c r="D157">
        <v>31259879</v>
      </c>
      <c r="E157">
        <v>1</v>
      </c>
      <c r="F157">
        <v>1</v>
      </c>
      <c r="G157">
        <v>1</v>
      </c>
      <c r="H157">
        <v>2</v>
      </c>
      <c r="I157" t="s">
        <v>841</v>
      </c>
      <c r="J157" t="s">
        <v>842</v>
      </c>
      <c r="K157" t="s">
        <v>843</v>
      </c>
      <c r="L157">
        <v>1368</v>
      </c>
      <c r="N157">
        <v>1011</v>
      </c>
      <c r="O157" t="s">
        <v>837</v>
      </c>
      <c r="P157" t="s">
        <v>837</v>
      </c>
      <c r="Q157">
        <v>1</v>
      </c>
      <c r="X157">
        <v>0.55000000000000004</v>
      </c>
      <c r="Y157">
        <v>0</v>
      </c>
      <c r="Z157">
        <v>65.709999999999994</v>
      </c>
      <c r="AA157">
        <v>11.6</v>
      </c>
      <c r="AB157">
        <v>0</v>
      </c>
      <c r="AC157">
        <v>0</v>
      </c>
      <c r="AD157">
        <v>1</v>
      </c>
      <c r="AE157">
        <v>0</v>
      </c>
      <c r="AF157" t="s">
        <v>21</v>
      </c>
      <c r="AG157">
        <v>0.82500000000000007</v>
      </c>
      <c r="AH157">
        <v>2</v>
      </c>
      <c r="AI157">
        <v>33356694</v>
      </c>
      <c r="AJ157">
        <v>136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>
      <c r="A158">
        <f>ROW(Source!A151)</f>
        <v>151</v>
      </c>
      <c r="B158">
        <v>33356695</v>
      </c>
      <c r="C158">
        <v>33356674</v>
      </c>
      <c r="D158">
        <v>31172581</v>
      </c>
      <c r="E158">
        <v>17</v>
      </c>
      <c r="F158">
        <v>1</v>
      </c>
      <c r="G158">
        <v>1</v>
      </c>
      <c r="H158">
        <v>3</v>
      </c>
      <c r="I158" t="s">
        <v>924</v>
      </c>
      <c r="J158" t="s">
        <v>3</v>
      </c>
      <c r="K158" t="s">
        <v>31</v>
      </c>
      <c r="L158">
        <v>1348</v>
      </c>
      <c r="N158">
        <v>1009</v>
      </c>
      <c r="O158" t="s">
        <v>32</v>
      </c>
      <c r="P158" t="s">
        <v>32</v>
      </c>
      <c r="Q158">
        <v>1000</v>
      </c>
      <c r="X158">
        <v>5.3E-3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 t="s">
        <v>3</v>
      </c>
      <c r="AG158">
        <v>5.3E-3</v>
      </c>
      <c r="AH158">
        <v>3</v>
      </c>
      <c r="AI158">
        <v>-1</v>
      </c>
      <c r="AJ158" t="s">
        <v>3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>
      <c r="A159">
        <f>ROW(Source!A151)</f>
        <v>151</v>
      </c>
      <c r="B159">
        <v>33356696</v>
      </c>
      <c r="C159">
        <v>33356674</v>
      </c>
      <c r="D159">
        <v>31180727</v>
      </c>
      <c r="E159">
        <v>1</v>
      </c>
      <c r="F159">
        <v>1</v>
      </c>
      <c r="G159">
        <v>1</v>
      </c>
      <c r="H159">
        <v>3</v>
      </c>
      <c r="I159" t="s">
        <v>844</v>
      </c>
      <c r="J159" t="s">
        <v>845</v>
      </c>
      <c r="K159" t="s">
        <v>846</v>
      </c>
      <c r="L159">
        <v>1348</v>
      </c>
      <c r="N159">
        <v>1009</v>
      </c>
      <c r="O159" t="s">
        <v>32</v>
      </c>
      <c r="P159" t="s">
        <v>32</v>
      </c>
      <c r="Q159">
        <v>1000</v>
      </c>
      <c r="X159">
        <v>2.4000000000000001E-4</v>
      </c>
      <c r="Y159">
        <v>9040.01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 t="s">
        <v>3</v>
      </c>
      <c r="AG159">
        <v>2.4000000000000001E-4</v>
      </c>
      <c r="AH159">
        <v>2</v>
      </c>
      <c r="AI159">
        <v>33356696</v>
      </c>
      <c r="AJ159">
        <v>137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>
      <c r="A160">
        <f>ROW(Source!A151)</f>
        <v>151</v>
      </c>
      <c r="B160">
        <v>33356697</v>
      </c>
      <c r="C160">
        <v>33356674</v>
      </c>
      <c r="D160">
        <v>31181610</v>
      </c>
      <c r="E160">
        <v>1</v>
      </c>
      <c r="F160">
        <v>1</v>
      </c>
      <c r="G160">
        <v>1</v>
      </c>
      <c r="H160">
        <v>3</v>
      </c>
      <c r="I160" t="s">
        <v>847</v>
      </c>
      <c r="J160" t="s">
        <v>848</v>
      </c>
      <c r="K160" t="s">
        <v>849</v>
      </c>
      <c r="L160">
        <v>1346</v>
      </c>
      <c r="N160">
        <v>1009</v>
      </c>
      <c r="O160" t="s">
        <v>78</v>
      </c>
      <c r="P160" t="s">
        <v>78</v>
      </c>
      <c r="Q160">
        <v>1</v>
      </c>
      <c r="X160">
        <v>0.88200000000000001</v>
      </c>
      <c r="Y160">
        <v>23.09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3</v>
      </c>
      <c r="AG160">
        <v>0.88200000000000001</v>
      </c>
      <c r="AH160">
        <v>2</v>
      </c>
      <c r="AI160">
        <v>33356697</v>
      </c>
      <c r="AJ160">
        <v>138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>
      <c r="A161">
        <f>ROW(Source!A156)</f>
        <v>156</v>
      </c>
      <c r="B161">
        <v>33356734</v>
      </c>
      <c r="C161">
        <v>33356726</v>
      </c>
      <c r="D161">
        <v>31172063</v>
      </c>
      <c r="E161">
        <v>1</v>
      </c>
      <c r="F161">
        <v>1</v>
      </c>
      <c r="G161">
        <v>1</v>
      </c>
      <c r="H161">
        <v>1</v>
      </c>
      <c r="I161" t="s">
        <v>854</v>
      </c>
      <c r="J161" t="s">
        <v>3</v>
      </c>
      <c r="K161" t="s">
        <v>855</v>
      </c>
      <c r="L161">
        <v>1191</v>
      </c>
      <c r="N161">
        <v>1013</v>
      </c>
      <c r="O161" t="s">
        <v>831</v>
      </c>
      <c r="P161" t="s">
        <v>831</v>
      </c>
      <c r="Q161">
        <v>1</v>
      </c>
      <c r="X161">
        <v>3.74</v>
      </c>
      <c r="Y161">
        <v>0</v>
      </c>
      <c r="Z161">
        <v>0</v>
      </c>
      <c r="AA161">
        <v>0</v>
      </c>
      <c r="AB161">
        <v>8.86</v>
      </c>
      <c r="AC161">
        <v>0</v>
      </c>
      <c r="AD161">
        <v>1</v>
      </c>
      <c r="AE161">
        <v>1</v>
      </c>
      <c r="AF161" t="s">
        <v>22</v>
      </c>
      <c r="AG161">
        <v>5.1612</v>
      </c>
      <c r="AH161">
        <v>2</v>
      </c>
      <c r="AI161">
        <v>33356727</v>
      </c>
      <c r="AJ161">
        <v>139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>
      <c r="A162">
        <f>ROW(Source!A156)</f>
        <v>156</v>
      </c>
      <c r="B162">
        <v>33356735</v>
      </c>
      <c r="C162">
        <v>33356726</v>
      </c>
      <c r="D162">
        <v>31172011</v>
      </c>
      <c r="E162">
        <v>1</v>
      </c>
      <c r="F162">
        <v>1</v>
      </c>
      <c r="G162">
        <v>1</v>
      </c>
      <c r="H162">
        <v>1</v>
      </c>
      <c r="I162" t="s">
        <v>832</v>
      </c>
      <c r="J162" t="s">
        <v>3</v>
      </c>
      <c r="K162" t="s">
        <v>833</v>
      </c>
      <c r="L162">
        <v>1191</v>
      </c>
      <c r="N162">
        <v>1013</v>
      </c>
      <c r="O162" t="s">
        <v>831</v>
      </c>
      <c r="P162" t="s">
        <v>831</v>
      </c>
      <c r="Q162">
        <v>1</v>
      </c>
      <c r="X162">
        <v>0.05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2</v>
      </c>
      <c r="AF162" t="s">
        <v>21</v>
      </c>
      <c r="AG162">
        <v>7.4999999999999997E-2</v>
      </c>
      <c r="AH162">
        <v>2</v>
      </c>
      <c r="AI162">
        <v>33356728</v>
      </c>
      <c r="AJ162">
        <v>140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>
      <c r="A163">
        <f>ROW(Source!A156)</f>
        <v>156</v>
      </c>
      <c r="B163">
        <v>33356736</v>
      </c>
      <c r="C163">
        <v>33356726</v>
      </c>
      <c r="D163">
        <v>31258491</v>
      </c>
      <c r="E163">
        <v>1</v>
      </c>
      <c r="F163">
        <v>1</v>
      </c>
      <c r="G163">
        <v>1</v>
      </c>
      <c r="H163">
        <v>2</v>
      </c>
      <c r="I163" t="s">
        <v>834</v>
      </c>
      <c r="J163" t="s">
        <v>835</v>
      </c>
      <c r="K163" t="s">
        <v>836</v>
      </c>
      <c r="L163">
        <v>1368</v>
      </c>
      <c r="N163">
        <v>1011</v>
      </c>
      <c r="O163" t="s">
        <v>837</v>
      </c>
      <c r="P163" t="s">
        <v>837</v>
      </c>
      <c r="Q163">
        <v>1</v>
      </c>
      <c r="X163">
        <v>0.02</v>
      </c>
      <c r="Y163">
        <v>0</v>
      </c>
      <c r="Z163">
        <v>111.99</v>
      </c>
      <c r="AA163">
        <v>13.5</v>
      </c>
      <c r="AB163">
        <v>0</v>
      </c>
      <c r="AC163">
        <v>0</v>
      </c>
      <c r="AD163">
        <v>1</v>
      </c>
      <c r="AE163">
        <v>0</v>
      </c>
      <c r="AF163" t="s">
        <v>21</v>
      </c>
      <c r="AG163">
        <v>0.03</v>
      </c>
      <c r="AH163">
        <v>2</v>
      </c>
      <c r="AI163">
        <v>33356729</v>
      </c>
      <c r="AJ163">
        <v>141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>
      <c r="A164">
        <f>ROW(Source!A156)</f>
        <v>156</v>
      </c>
      <c r="B164">
        <v>33356737</v>
      </c>
      <c r="C164">
        <v>33356726</v>
      </c>
      <c r="D164">
        <v>31258691</v>
      </c>
      <c r="E164">
        <v>1</v>
      </c>
      <c r="F164">
        <v>1</v>
      </c>
      <c r="G164">
        <v>1</v>
      </c>
      <c r="H164">
        <v>2</v>
      </c>
      <c r="I164" t="s">
        <v>838</v>
      </c>
      <c r="J164" t="s">
        <v>839</v>
      </c>
      <c r="K164" t="s">
        <v>840</v>
      </c>
      <c r="L164">
        <v>1368</v>
      </c>
      <c r="N164">
        <v>1011</v>
      </c>
      <c r="O164" t="s">
        <v>837</v>
      </c>
      <c r="P164" t="s">
        <v>837</v>
      </c>
      <c r="Q164">
        <v>1</v>
      </c>
      <c r="X164">
        <v>0.86</v>
      </c>
      <c r="Y164">
        <v>0</v>
      </c>
      <c r="Z164">
        <v>3.12</v>
      </c>
      <c r="AA164">
        <v>0</v>
      </c>
      <c r="AB164">
        <v>0</v>
      </c>
      <c r="AC164">
        <v>0</v>
      </c>
      <c r="AD164">
        <v>1</v>
      </c>
      <c r="AE164">
        <v>0</v>
      </c>
      <c r="AF164" t="s">
        <v>21</v>
      </c>
      <c r="AG164">
        <v>1.29</v>
      </c>
      <c r="AH164">
        <v>2</v>
      </c>
      <c r="AI164">
        <v>33356730</v>
      </c>
      <c r="AJ164">
        <v>142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>
      <c r="A165">
        <f>ROW(Source!A156)</f>
        <v>156</v>
      </c>
      <c r="B165">
        <v>33356738</v>
      </c>
      <c r="C165">
        <v>33356726</v>
      </c>
      <c r="D165">
        <v>31259879</v>
      </c>
      <c r="E165">
        <v>1</v>
      </c>
      <c r="F165">
        <v>1</v>
      </c>
      <c r="G165">
        <v>1</v>
      </c>
      <c r="H165">
        <v>2</v>
      </c>
      <c r="I165" t="s">
        <v>841</v>
      </c>
      <c r="J165" t="s">
        <v>842</v>
      </c>
      <c r="K165" t="s">
        <v>843</v>
      </c>
      <c r="L165">
        <v>1368</v>
      </c>
      <c r="N165">
        <v>1011</v>
      </c>
      <c r="O165" t="s">
        <v>837</v>
      </c>
      <c r="P165" t="s">
        <v>837</v>
      </c>
      <c r="Q165">
        <v>1</v>
      </c>
      <c r="X165">
        <v>0.03</v>
      </c>
      <c r="Y165">
        <v>0</v>
      </c>
      <c r="Z165">
        <v>65.709999999999994</v>
      </c>
      <c r="AA165">
        <v>11.6</v>
      </c>
      <c r="AB165">
        <v>0</v>
      </c>
      <c r="AC165">
        <v>0</v>
      </c>
      <c r="AD165">
        <v>1</v>
      </c>
      <c r="AE165">
        <v>0</v>
      </c>
      <c r="AF165" t="s">
        <v>21</v>
      </c>
      <c r="AG165">
        <v>4.4999999999999998E-2</v>
      </c>
      <c r="AH165">
        <v>2</v>
      </c>
      <c r="AI165">
        <v>33356731</v>
      </c>
      <c r="AJ165">
        <v>143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>
      <c r="A166">
        <f>ROW(Source!A156)</f>
        <v>156</v>
      </c>
      <c r="B166">
        <v>33356739</v>
      </c>
      <c r="C166">
        <v>33356726</v>
      </c>
      <c r="D166">
        <v>31180727</v>
      </c>
      <c r="E166">
        <v>1</v>
      </c>
      <c r="F166">
        <v>1</v>
      </c>
      <c r="G166">
        <v>1</v>
      </c>
      <c r="H166">
        <v>3</v>
      </c>
      <c r="I166" t="s">
        <v>844</v>
      </c>
      <c r="J166" t="s">
        <v>845</v>
      </c>
      <c r="K166" t="s">
        <v>846</v>
      </c>
      <c r="L166">
        <v>1348</v>
      </c>
      <c r="N166">
        <v>1009</v>
      </c>
      <c r="O166" t="s">
        <v>32</v>
      </c>
      <c r="P166" t="s">
        <v>32</v>
      </c>
      <c r="Q166">
        <v>1000</v>
      </c>
      <c r="X166">
        <v>1.6999999999999999E-3</v>
      </c>
      <c r="Y166">
        <v>9040.01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0</v>
      </c>
      <c r="AF166" t="s">
        <v>3</v>
      </c>
      <c r="AG166">
        <v>1.6999999999999999E-3</v>
      </c>
      <c r="AH166">
        <v>2</v>
      </c>
      <c r="AI166">
        <v>33356732</v>
      </c>
      <c r="AJ166">
        <v>144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>
      <c r="A167">
        <f>ROW(Source!A156)</f>
        <v>156</v>
      </c>
      <c r="B167">
        <v>33356740</v>
      </c>
      <c r="C167">
        <v>33356726</v>
      </c>
      <c r="D167">
        <v>31181610</v>
      </c>
      <c r="E167">
        <v>1</v>
      </c>
      <c r="F167">
        <v>1</v>
      </c>
      <c r="G167">
        <v>1</v>
      </c>
      <c r="H167">
        <v>3</v>
      </c>
      <c r="I167" t="s">
        <v>847</v>
      </c>
      <c r="J167" t="s">
        <v>848</v>
      </c>
      <c r="K167" t="s">
        <v>849</v>
      </c>
      <c r="L167">
        <v>1346</v>
      </c>
      <c r="N167">
        <v>1009</v>
      </c>
      <c r="O167" t="s">
        <v>78</v>
      </c>
      <c r="P167" t="s">
        <v>78</v>
      </c>
      <c r="Q167">
        <v>1</v>
      </c>
      <c r="X167">
        <v>2.2400000000000002</v>
      </c>
      <c r="Y167">
        <v>23.09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0</v>
      </c>
      <c r="AF167" t="s">
        <v>3</v>
      </c>
      <c r="AG167">
        <v>2.2400000000000002</v>
      </c>
      <c r="AH167">
        <v>2</v>
      </c>
      <c r="AI167">
        <v>33356733</v>
      </c>
      <c r="AJ167">
        <v>145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>
      <c r="A168">
        <f>ROW(Source!A156)</f>
        <v>156</v>
      </c>
      <c r="B168">
        <v>33356741</v>
      </c>
      <c r="C168">
        <v>33356726</v>
      </c>
      <c r="D168">
        <v>31173712</v>
      </c>
      <c r="E168">
        <v>17</v>
      </c>
      <c r="F168">
        <v>1</v>
      </c>
      <c r="G168">
        <v>1</v>
      </c>
      <c r="H168">
        <v>3</v>
      </c>
      <c r="I168" t="s">
        <v>929</v>
      </c>
      <c r="J168" t="s">
        <v>3</v>
      </c>
      <c r="K168" t="s">
        <v>930</v>
      </c>
      <c r="L168">
        <v>1354</v>
      </c>
      <c r="N168">
        <v>1010</v>
      </c>
      <c r="O168" t="s">
        <v>40</v>
      </c>
      <c r="P168" t="s">
        <v>40</v>
      </c>
      <c r="Q168">
        <v>1</v>
      </c>
      <c r="X168">
        <v>1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 t="s">
        <v>3</v>
      </c>
      <c r="AG168">
        <v>1</v>
      </c>
      <c r="AH168">
        <v>3</v>
      </c>
      <c r="AI168">
        <v>-1</v>
      </c>
      <c r="AJ168" t="s">
        <v>3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>
      <c r="A169">
        <f>ROW(Source!A157)</f>
        <v>157</v>
      </c>
      <c r="B169">
        <v>33356734</v>
      </c>
      <c r="C169">
        <v>33356726</v>
      </c>
      <c r="D169">
        <v>31172063</v>
      </c>
      <c r="E169">
        <v>1</v>
      </c>
      <c r="F169">
        <v>1</v>
      </c>
      <c r="G169">
        <v>1</v>
      </c>
      <c r="H169">
        <v>1</v>
      </c>
      <c r="I169" t="s">
        <v>854</v>
      </c>
      <c r="J169" t="s">
        <v>3</v>
      </c>
      <c r="K169" t="s">
        <v>855</v>
      </c>
      <c r="L169">
        <v>1191</v>
      </c>
      <c r="N169">
        <v>1013</v>
      </c>
      <c r="O169" t="s">
        <v>831</v>
      </c>
      <c r="P169" t="s">
        <v>831</v>
      </c>
      <c r="Q169">
        <v>1</v>
      </c>
      <c r="X169">
        <v>3.74</v>
      </c>
      <c r="Y169">
        <v>0</v>
      </c>
      <c r="Z169">
        <v>0</v>
      </c>
      <c r="AA169">
        <v>0</v>
      </c>
      <c r="AB169">
        <v>8.86</v>
      </c>
      <c r="AC169">
        <v>0</v>
      </c>
      <c r="AD169">
        <v>1</v>
      </c>
      <c r="AE169">
        <v>1</v>
      </c>
      <c r="AF169" t="s">
        <v>22</v>
      </c>
      <c r="AG169">
        <v>5.1612</v>
      </c>
      <c r="AH169">
        <v>2</v>
      </c>
      <c r="AI169">
        <v>33356727</v>
      </c>
      <c r="AJ169">
        <v>146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>
      <c r="A170">
        <f>ROW(Source!A157)</f>
        <v>157</v>
      </c>
      <c r="B170">
        <v>33356735</v>
      </c>
      <c r="C170">
        <v>33356726</v>
      </c>
      <c r="D170">
        <v>31172011</v>
      </c>
      <c r="E170">
        <v>1</v>
      </c>
      <c r="F170">
        <v>1</v>
      </c>
      <c r="G170">
        <v>1</v>
      </c>
      <c r="H170">
        <v>1</v>
      </c>
      <c r="I170" t="s">
        <v>832</v>
      </c>
      <c r="J170" t="s">
        <v>3</v>
      </c>
      <c r="K170" t="s">
        <v>833</v>
      </c>
      <c r="L170">
        <v>1191</v>
      </c>
      <c r="N170">
        <v>1013</v>
      </c>
      <c r="O170" t="s">
        <v>831</v>
      </c>
      <c r="P170" t="s">
        <v>831</v>
      </c>
      <c r="Q170">
        <v>1</v>
      </c>
      <c r="X170">
        <v>0.05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2</v>
      </c>
      <c r="AF170" t="s">
        <v>21</v>
      </c>
      <c r="AG170">
        <v>7.4999999999999997E-2</v>
      </c>
      <c r="AH170">
        <v>2</v>
      </c>
      <c r="AI170">
        <v>33356728</v>
      </c>
      <c r="AJ170">
        <v>147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>
      <c r="A171">
        <f>ROW(Source!A157)</f>
        <v>157</v>
      </c>
      <c r="B171">
        <v>33356736</v>
      </c>
      <c r="C171">
        <v>33356726</v>
      </c>
      <c r="D171">
        <v>31258491</v>
      </c>
      <c r="E171">
        <v>1</v>
      </c>
      <c r="F171">
        <v>1</v>
      </c>
      <c r="G171">
        <v>1</v>
      </c>
      <c r="H171">
        <v>2</v>
      </c>
      <c r="I171" t="s">
        <v>834</v>
      </c>
      <c r="J171" t="s">
        <v>835</v>
      </c>
      <c r="K171" t="s">
        <v>836</v>
      </c>
      <c r="L171">
        <v>1368</v>
      </c>
      <c r="N171">
        <v>1011</v>
      </c>
      <c r="O171" t="s">
        <v>837</v>
      </c>
      <c r="P171" t="s">
        <v>837</v>
      </c>
      <c r="Q171">
        <v>1</v>
      </c>
      <c r="X171">
        <v>0.02</v>
      </c>
      <c r="Y171">
        <v>0</v>
      </c>
      <c r="Z171">
        <v>111.99</v>
      </c>
      <c r="AA171">
        <v>13.5</v>
      </c>
      <c r="AB171">
        <v>0</v>
      </c>
      <c r="AC171">
        <v>0</v>
      </c>
      <c r="AD171">
        <v>1</v>
      </c>
      <c r="AE171">
        <v>0</v>
      </c>
      <c r="AF171" t="s">
        <v>21</v>
      </c>
      <c r="AG171">
        <v>0.03</v>
      </c>
      <c r="AH171">
        <v>2</v>
      </c>
      <c r="AI171">
        <v>33356729</v>
      </c>
      <c r="AJ171">
        <v>148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>
      <c r="A172">
        <f>ROW(Source!A157)</f>
        <v>157</v>
      </c>
      <c r="B172">
        <v>33356737</v>
      </c>
      <c r="C172">
        <v>33356726</v>
      </c>
      <c r="D172">
        <v>31258691</v>
      </c>
      <c r="E172">
        <v>1</v>
      </c>
      <c r="F172">
        <v>1</v>
      </c>
      <c r="G172">
        <v>1</v>
      </c>
      <c r="H172">
        <v>2</v>
      </c>
      <c r="I172" t="s">
        <v>838</v>
      </c>
      <c r="J172" t="s">
        <v>839</v>
      </c>
      <c r="K172" t="s">
        <v>840</v>
      </c>
      <c r="L172">
        <v>1368</v>
      </c>
      <c r="N172">
        <v>1011</v>
      </c>
      <c r="O172" t="s">
        <v>837</v>
      </c>
      <c r="P172" t="s">
        <v>837</v>
      </c>
      <c r="Q172">
        <v>1</v>
      </c>
      <c r="X172">
        <v>0.86</v>
      </c>
      <c r="Y172">
        <v>0</v>
      </c>
      <c r="Z172">
        <v>3.12</v>
      </c>
      <c r="AA172">
        <v>0</v>
      </c>
      <c r="AB172">
        <v>0</v>
      </c>
      <c r="AC172">
        <v>0</v>
      </c>
      <c r="AD172">
        <v>1</v>
      </c>
      <c r="AE172">
        <v>0</v>
      </c>
      <c r="AF172" t="s">
        <v>21</v>
      </c>
      <c r="AG172">
        <v>1.29</v>
      </c>
      <c r="AH172">
        <v>2</v>
      </c>
      <c r="AI172">
        <v>33356730</v>
      </c>
      <c r="AJ172">
        <v>149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>
      <c r="A173">
        <f>ROW(Source!A157)</f>
        <v>157</v>
      </c>
      <c r="B173">
        <v>33356738</v>
      </c>
      <c r="C173">
        <v>33356726</v>
      </c>
      <c r="D173">
        <v>31259879</v>
      </c>
      <c r="E173">
        <v>1</v>
      </c>
      <c r="F173">
        <v>1</v>
      </c>
      <c r="G173">
        <v>1</v>
      </c>
      <c r="H173">
        <v>2</v>
      </c>
      <c r="I173" t="s">
        <v>841</v>
      </c>
      <c r="J173" t="s">
        <v>842</v>
      </c>
      <c r="K173" t="s">
        <v>843</v>
      </c>
      <c r="L173">
        <v>1368</v>
      </c>
      <c r="N173">
        <v>1011</v>
      </c>
      <c r="O173" t="s">
        <v>837</v>
      </c>
      <c r="P173" t="s">
        <v>837</v>
      </c>
      <c r="Q173">
        <v>1</v>
      </c>
      <c r="X173">
        <v>0.03</v>
      </c>
      <c r="Y173">
        <v>0</v>
      </c>
      <c r="Z173">
        <v>65.709999999999994</v>
      </c>
      <c r="AA173">
        <v>11.6</v>
      </c>
      <c r="AB173">
        <v>0</v>
      </c>
      <c r="AC173">
        <v>0</v>
      </c>
      <c r="AD173">
        <v>1</v>
      </c>
      <c r="AE173">
        <v>0</v>
      </c>
      <c r="AF173" t="s">
        <v>21</v>
      </c>
      <c r="AG173">
        <v>4.4999999999999998E-2</v>
      </c>
      <c r="AH173">
        <v>2</v>
      </c>
      <c r="AI173">
        <v>33356731</v>
      </c>
      <c r="AJ173">
        <v>150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>
      <c r="A174">
        <f>ROW(Source!A157)</f>
        <v>157</v>
      </c>
      <c r="B174">
        <v>33356739</v>
      </c>
      <c r="C174">
        <v>33356726</v>
      </c>
      <c r="D174">
        <v>31180727</v>
      </c>
      <c r="E174">
        <v>1</v>
      </c>
      <c r="F174">
        <v>1</v>
      </c>
      <c r="G174">
        <v>1</v>
      </c>
      <c r="H174">
        <v>3</v>
      </c>
      <c r="I174" t="s">
        <v>844</v>
      </c>
      <c r="J174" t="s">
        <v>845</v>
      </c>
      <c r="K174" t="s">
        <v>846</v>
      </c>
      <c r="L174">
        <v>1348</v>
      </c>
      <c r="N174">
        <v>1009</v>
      </c>
      <c r="O174" t="s">
        <v>32</v>
      </c>
      <c r="P174" t="s">
        <v>32</v>
      </c>
      <c r="Q174">
        <v>1000</v>
      </c>
      <c r="X174">
        <v>1.6999999999999999E-3</v>
      </c>
      <c r="Y174">
        <v>9040.01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1.6999999999999999E-3</v>
      </c>
      <c r="AH174">
        <v>2</v>
      </c>
      <c r="AI174">
        <v>33356732</v>
      </c>
      <c r="AJ174">
        <v>151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>
      <c r="A175">
        <f>ROW(Source!A157)</f>
        <v>157</v>
      </c>
      <c r="B175">
        <v>33356740</v>
      </c>
      <c r="C175">
        <v>33356726</v>
      </c>
      <c r="D175">
        <v>31181610</v>
      </c>
      <c r="E175">
        <v>1</v>
      </c>
      <c r="F175">
        <v>1</v>
      </c>
      <c r="G175">
        <v>1</v>
      </c>
      <c r="H175">
        <v>3</v>
      </c>
      <c r="I175" t="s">
        <v>847</v>
      </c>
      <c r="J175" t="s">
        <v>848</v>
      </c>
      <c r="K175" t="s">
        <v>849</v>
      </c>
      <c r="L175">
        <v>1346</v>
      </c>
      <c r="N175">
        <v>1009</v>
      </c>
      <c r="O175" t="s">
        <v>78</v>
      </c>
      <c r="P175" t="s">
        <v>78</v>
      </c>
      <c r="Q175">
        <v>1</v>
      </c>
      <c r="X175">
        <v>2.2400000000000002</v>
      </c>
      <c r="Y175">
        <v>23.09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 t="s">
        <v>3</v>
      </c>
      <c r="AG175">
        <v>2.2400000000000002</v>
      </c>
      <c r="AH175">
        <v>2</v>
      </c>
      <c r="AI175">
        <v>33356733</v>
      </c>
      <c r="AJ175">
        <v>152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>
      <c r="A176">
        <f>ROW(Source!A157)</f>
        <v>157</v>
      </c>
      <c r="B176">
        <v>33356741</v>
      </c>
      <c r="C176">
        <v>33356726</v>
      </c>
      <c r="D176">
        <v>31173712</v>
      </c>
      <c r="E176">
        <v>17</v>
      </c>
      <c r="F176">
        <v>1</v>
      </c>
      <c r="G176">
        <v>1</v>
      </c>
      <c r="H176">
        <v>3</v>
      </c>
      <c r="I176" t="s">
        <v>929</v>
      </c>
      <c r="J176" t="s">
        <v>3</v>
      </c>
      <c r="K176" t="s">
        <v>930</v>
      </c>
      <c r="L176">
        <v>1354</v>
      </c>
      <c r="N176">
        <v>1010</v>
      </c>
      <c r="O176" t="s">
        <v>40</v>
      </c>
      <c r="P176" t="s">
        <v>40</v>
      </c>
      <c r="Q176">
        <v>1</v>
      </c>
      <c r="X176">
        <v>1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s">
        <v>3</v>
      </c>
      <c r="AG176">
        <v>1</v>
      </c>
      <c r="AH176">
        <v>3</v>
      </c>
      <c r="AI176">
        <v>-1</v>
      </c>
      <c r="AJ176" t="s">
        <v>3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>
      <c r="A177">
        <f>ROW(Source!A160)</f>
        <v>160</v>
      </c>
      <c r="B177">
        <v>33356753</v>
      </c>
      <c r="C177">
        <v>33356742</v>
      </c>
      <c r="D177">
        <v>31172057</v>
      </c>
      <c r="E177">
        <v>1</v>
      </c>
      <c r="F177">
        <v>1</v>
      </c>
      <c r="G177">
        <v>1</v>
      </c>
      <c r="H177">
        <v>1</v>
      </c>
      <c r="I177" t="s">
        <v>864</v>
      </c>
      <c r="J177" t="s">
        <v>3</v>
      </c>
      <c r="K177" t="s">
        <v>865</v>
      </c>
      <c r="L177">
        <v>1191</v>
      </c>
      <c r="N177">
        <v>1013</v>
      </c>
      <c r="O177" t="s">
        <v>831</v>
      </c>
      <c r="P177" t="s">
        <v>831</v>
      </c>
      <c r="Q177">
        <v>1</v>
      </c>
      <c r="X177">
        <v>66.819999999999993</v>
      </c>
      <c r="Y177">
        <v>0</v>
      </c>
      <c r="Z177">
        <v>0</v>
      </c>
      <c r="AA177">
        <v>0</v>
      </c>
      <c r="AB177">
        <v>8.5299999999999994</v>
      </c>
      <c r="AC177">
        <v>0</v>
      </c>
      <c r="AD177">
        <v>1</v>
      </c>
      <c r="AE177">
        <v>1</v>
      </c>
      <c r="AF177" t="s">
        <v>22</v>
      </c>
      <c r="AG177">
        <v>92.211599999999976</v>
      </c>
      <c r="AH177">
        <v>2</v>
      </c>
      <c r="AI177">
        <v>33356743</v>
      </c>
      <c r="AJ177">
        <v>153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>
      <c r="A178">
        <f>ROW(Source!A160)</f>
        <v>160</v>
      </c>
      <c r="B178">
        <v>33356754</v>
      </c>
      <c r="C178">
        <v>33356742</v>
      </c>
      <c r="D178">
        <v>31172011</v>
      </c>
      <c r="E178">
        <v>1</v>
      </c>
      <c r="F178">
        <v>1</v>
      </c>
      <c r="G178">
        <v>1</v>
      </c>
      <c r="H178">
        <v>1</v>
      </c>
      <c r="I178" t="s">
        <v>832</v>
      </c>
      <c r="J178" t="s">
        <v>3</v>
      </c>
      <c r="K178" t="s">
        <v>833</v>
      </c>
      <c r="L178">
        <v>1191</v>
      </c>
      <c r="N178">
        <v>1013</v>
      </c>
      <c r="O178" t="s">
        <v>831</v>
      </c>
      <c r="P178" t="s">
        <v>831</v>
      </c>
      <c r="Q178">
        <v>1</v>
      </c>
      <c r="X178">
        <v>0.16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2</v>
      </c>
      <c r="AF178" t="s">
        <v>21</v>
      </c>
      <c r="AG178">
        <v>0.24</v>
      </c>
      <c r="AH178">
        <v>2</v>
      </c>
      <c r="AI178">
        <v>33356744</v>
      </c>
      <c r="AJ178">
        <v>154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>
      <c r="A179">
        <f>ROW(Source!A160)</f>
        <v>160</v>
      </c>
      <c r="B179">
        <v>33356755</v>
      </c>
      <c r="C179">
        <v>33356742</v>
      </c>
      <c r="D179">
        <v>31258491</v>
      </c>
      <c r="E179">
        <v>1</v>
      </c>
      <c r="F179">
        <v>1</v>
      </c>
      <c r="G179">
        <v>1</v>
      </c>
      <c r="H179">
        <v>2</v>
      </c>
      <c r="I179" t="s">
        <v>834</v>
      </c>
      <c r="J179" t="s">
        <v>835</v>
      </c>
      <c r="K179" t="s">
        <v>836</v>
      </c>
      <c r="L179">
        <v>1368</v>
      </c>
      <c r="N179">
        <v>1011</v>
      </c>
      <c r="O179" t="s">
        <v>837</v>
      </c>
      <c r="P179" t="s">
        <v>837</v>
      </c>
      <c r="Q179">
        <v>1</v>
      </c>
      <c r="X179">
        <v>7.0000000000000007E-2</v>
      </c>
      <c r="Y179">
        <v>0</v>
      </c>
      <c r="Z179">
        <v>111.99</v>
      </c>
      <c r="AA179">
        <v>13.5</v>
      </c>
      <c r="AB179">
        <v>0</v>
      </c>
      <c r="AC179">
        <v>0</v>
      </c>
      <c r="AD179">
        <v>1</v>
      </c>
      <c r="AE179">
        <v>0</v>
      </c>
      <c r="AF179" t="s">
        <v>21</v>
      </c>
      <c r="AG179">
        <v>0.10500000000000001</v>
      </c>
      <c r="AH179">
        <v>2</v>
      </c>
      <c r="AI179">
        <v>33356745</v>
      </c>
      <c r="AJ179">
        <v>155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>
      <c r="A180">
        <f>ROW(Source!A160)</f>
        <v>160</v>
      </c>
      <c r="B180">
        <v>33356756</v>
      </c>
      <c r="C180">
        <v>33356742</v>
      </c>
      <c r="D180">
        <v>31258646</v>
      </c>
      <c r="E180">
        <v>1</v>
      </c>
      <c r="F180">
        <v>1</v>
      </c>
      <c r="G180">
        <v>1</v>
      </c>
      <c r="H180">
        <v>2</v>
      </c>
      <c r="I180" t="s">
        <v>866</v>
      </c>
      <c r="J180" t="s">
        <v>867</v>
      </c>
      <c r="K180" t="s">
        <v>868</v>
      </c>
      <c r="L180">
        <v>1368</v>
      </c>
      <c r="N180">
        <v>1011</v>
      </c>
      <c r="O180" t="s">
        <v>837</v>
      </c>
      <c r="P180" t="s">
        <v>837</v>
      </c>
      <c r="Q180">
        <v>1</v>
      </c>
      <c r="X180">
        <v>2.78</v>
      </c>
      <c r="Y180">
        <v>0</v>
      </c>
      <c r="Z180">
        <v>6.66</v>
      </c>
      <c r="AA180">
        <v>0</v>
      </c>
      <c r="AB180">
        <v>0</v>
      </c>
      <c r="AC180">
        <v>0</v>
      </c>
      <c r="AD180">
        <v>1</v>
      </c>
      <c r="AE180">
        <v>0</v>
      </c>
      <c r="AF180" t="s">
        <v>21</v>
      </c>
      <c r="AG180">
        <v>4.17</v>
      </c>
      <c r="AH180">
        <v>2</v>
      </c>
      <c r="AI180">
        <v>33356746</v>
      </c>
      <c r="AJ180">
        <v>156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>
      <c r="A181">
        <f>ROW(Source!A160)</f>
        <v>160</v>
      </c>
      <c r="B181">
        <v>33356757</v>
      </c>
      <c r="C181">
        <v>33356742</v>
      </c>
      <c r="D181">
        <v>31259879</v>
      </c>
      <c r="E181">
        <v>1</v>
      </c>
      <c r="F181">
        <v>1</v>
      </c>
      <c r="G181">
        <v>1</v>
      </c>
      <c r="H181">
        <v>2</v>
      </c>
      <c r="I181" t="s">
        <v>841</v>
      </c>
      <c r="J181" t="s">
        <v>842</v>
      </c>
      <c r="K181" t="s">
        <v>843</v>
      </c>
      <c r="L181">
        <v>1368</v>
      </c>
      <c r="N181">
        <v>1011</v>
      </c>
      <c r="O181" t="s">
        <v>837</v>
      </c>
      <c r="P181" t="s">
        <v>837</v>
      </c>
      <c r="Q181">
        <v>1</v>
      </c>
      <c r="X181">
        <v>0.09</v>
      </c>
      <c r="Y181">
        <v>0</v>
      </c>
      <c r="Z181">
        <v>65.709999999999994</v>
      </c>
      <c r="AA181">
        <v>11.6</v>
      </c>
      <c r="AB181">
        <v>0</v>
      </c>
      <c r="AC181">
        <v>0</v>
      </c>
      <c r="AD181">
        <v>1</v>
      </c>
      <c r="AE181">
        <v>0</v>
      </c>
      <c r="AF181" t="s">
        <v>21</v>
      </c>
      <c r="AG181">
        <v>0.13500000000000001</v>
      </c>
      <c r="AH181">
        <v>2</v>
      </c>
      <c r="AI181">
        <v>33356747</v>
      </c>
      <c r="AJ181">
        <v>157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>
      <c r="A182">
        <f>ROW(Source!A160)</f>
        <v>160</v>
      </c>
      <c r="B182">
        <v>33356758</v>
      </c>
      <c r="C182">
        <v>33356742</v>
      </c>
      <c r="D182">
        <v>31178765</v>
      </c>
      <c r="E182">
        <v>1</v>
      </c>
      <c r="F182">
        <v>1</v>
      </c>
      <c r="G182">
        <v>1</v>
      </c>
      <c r="H182">
        <v>3</v>
      </c>
      <c r="I182" t="s">
        <v>869</v>
      </c>
      <c r="J182" t="s">
        <v>870</v>
      </c>
      <c r="K182" t="s">
        <v>871</v>
      </c>
      <c r="L182">
        <v>1346</v>
      </c>
      <c r="N182">
        <v>1009</v>
      </c>
      <c r="O182" t="s">
        <v>78</v>
      </c>
      <c r="P182" t="s">
        <v>78</v>
      </c>
      <c r="Q182">
        <v>1</v>
      </c>
      <c r="X182">
        <v>1.0000000000000001E-5</v>
      </c>
      <c r="Y182">
        <v>37.29</v>
      </c>
      <c r="Z182">
        <v>0</v>
      </c>
      <c r="AA182">
        <v>0</v>
      </c>
      <c r="AB182">
        <v>0</v>
      </c>
      <c r="AC182">
        <v>0</v>
      </c>
      <c r="AD182">
        <v>1</v>
      </c>
      <c r="AE182">
        <v>0</v>
      </c>
      <c r="AF182" t="s">
        <v>3</v>
      </c>
      <c r="AG182">
        <v>1.0000000000000001E-5</v>
      </c>
      <c r="AH182">
        <v>2</v>
      </c>
      <c r="AI182">
        <v>33356748</v>
      </c>
      <c r="AJ182">
        <v>158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>
      <c r="A183">
        <f>ROW(Source!A160)</f>
        <v>160</v>
      </c>
      <c r="B183">
        <v>33356759</v>
      </c>
      <c r="C183">
        <v>33356742</v>
      </c>
      <c r="D183">
        <v>31180727</v>
      </c>
      <c r="E183">
        <v>1</v>
      </c>
      <c r="F183">
        <v>1</v>
      </c>
      <c r="G183">
        <v>1</v>
      </c>
      <c r="H183">
        <v>3</v>
      </c>
      <c r="I183" t="s">
        <v>844</v>
      </c>
      <c r="J183" t="s">
        <v>845</v>
      </c>
      <c r="K183" t="s">
        <v>846</v>
      </c>
      <c r="L183">
        <v>1348</v>
      </c>
      <c r="N183">
        <v>1009</v>
      </c>
      <c r="O183" t="s">
        <v>32</v>
      </c>
      <c r="P183" t="s">
        <v>32</v>
      </c>
      <c r="Q183">
        <v>1000</v>
      </c>
      <c r="X183">
        <v>6.4999999999999997E-3</v>
      </c>
      <c r="Y183">
        <v>9040.01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0</v>
      </c>
      <c r="AF183" t="s">
        <v>3</v>
      </c>
      <c r="AG183">
        <v>6.4999999999999997E-3</v>
      </c>
      <c r="AH183">
        <v>2</v>
      </c>
      <c r="AI183">
        <v>33356749</v>
      </c>
      <c r="AJ183">
        <v>159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>
      <c r="A184">
        <f>ROW(Source!A160)</f>
        <v>160</v>
      </c>
      <c r="B184">
        <v>33356760</v>
      </c>
      <c r="C184">
        <v>33356742</v>
      </c>
      <c r="D184">
        <v>31181610</v>
      </c>
      <c r="E184">
        <v>1</v>
      </c>
      <c r="F184">
        <v>1</v>
      </c>
      <c r="G184">
        <v>1</v>
      </c>
      <c r="H184">
        <v>3</v>
      </c>
      <c r="I184" t="s">
        <v>847</v>
      </c>
      <c r="J184" t="s">
        <v>848</v>
      </c>
      <c r="K184" t="s">
        <v>849</v>
      </c>
      <c r="L184">
        <v>1346</v>
      </c>
      <c r="N184">
        <v>1009</v>
      </c>
      <c r="O184" t="s">
        <v>78</v>
      </c>
      <c r="P184" t="s">
        <v>78</v>
      </c>
      <c r="Q184">
        <v>1</v>
      </c>
      <c r="X184">
        <v>11.5</v>
      </c>
      <c r="Y184">
        <v>23.09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0</v>
      </c>
      <c r="AF184" t="s">
        <v>3</v>
      </c>
      <c r="AG184">
        <v>11.5</v>
      </c>
      <c r="AH184">
        <v>2</v>
      </c>
      <c r="AI184">
        <v>33356750</v>
      </c>
      <c r="AJ184">
        <v>160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>
      <c r="A185">
        <f>ROW(Source!A160)</f>
        <v>160</v>
      </c>
      <c r="B185">
        <v>33356761</v>
      </c>
      <c r="C185">
        <v>33356742</v>
      </c>
      <c r="D185">
        <v>31214523</v>
      </c>
      <c r="E185">
        <v>1</v>
      </c>
      <c r="F185">
        <v>1</v>
      </c>
      <c r="G185">
        <v>1</v>
      </c>
      <c r="H185">
        <v>3</v>
      </c>
      <c r="I185" t="s">
        <v>872</v>
      </c>
      <c r="J185" t="s">
        <v>873</v>
      </c>
      <c r="K185" t="s">
        <v>874</v>
      </c>
      <c r="L185">
        <v>1348</v>
      </c>
      <c r="N185">
        <v>1009</v>
      </c>
      <c r="O185" t="s">
        <v>32</v>
      </c>
      <c r="P185" t="s">
        <v>32</v>
      </c>
      <c r="Q185">
        <v>1000</v>
      </c>
      <c r="X185">
        <v>1.0000000000000001E-5</v>
      </c>
      <c r="Y185">
        <v>15119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0</v>
      </c>
      <c r="AF185" t="s">
        <v>3</v>
      </c>
      <c r="AG185">
        <v>1.0000000000000001E-5</v>
      </c>
      <c r="AH185">
        <v>2</v>
      </c>
      <c r="AI185">
        <v>33356751</v>
      </c>
      <c r="AJ185">
        <v>161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>
      <c r="A186">
        <f>ROW(Source!A160)</f>
        <v>160</v>
      </c>
      <c r="B186">
        <v>33356762</v>
      </c>
      <c r="C186">
        <v>33356742</v>
      </c>
      <c r="D186">
        <v>31215254</v>
      </c>
      <c r="E186">
        <v>1</v>
      </c>
      <c r="F186">
        <v>1</v>
      </c>
      <c r="G186">
        <v>1</v>
      </c>
      <c r="H186">
        <v>3</v>
      </c>
      <c r="I186" t="s">
        <v>875</v>
      </c>
      <c r="J186" t="s">
        <v>876</v>
      </c>
      <c r="K186" t="s">
        <v>877</v>
      </c>
      <c r="L186">
        <v>1346</v>
      </c>
      <c r="N186">
        <v>1009</v>
      </c>
      <c r="O186" t="s">
        <v>78</v>
      </c>
      <c r="P186" t="s">
        <v>78</v>
      </c>
      <c r="Q186">
        <v>1</v>
      </c>
      <c r="X186">
        <v>0.01</v>
      </c>
      <c r="Y186">
        <v>32.6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3</v>
      </c>
      <c r="AG186">
        <v>0.01</v>
      </c>
      <c r="AH186">
        <v>2</v>
      </c>
      <c r="AI186">
        <v>33356752</v>
      </c>
      <c r="AJ186">
        <v>162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>
      <c r="A187">
        <f>ROW(Source!A160)</f>
        <v>160</v>
      </c>
      <c r="B187">
        <v>33356763</v>
      </c>
      <c r="C187">
        <v>33356742</v>
      </c>
      <c r="D187">
        <v>31174182</v>
      </c>
      <c r="E187">
        <v>17</v>
      </c>
      <c r="F187">
        <v>1</v>
      </c>
      <c r="G187">
        <v>1</v>
      </c>
      <c r="H187">
        <v>3</v>
      </c>
      <c r="I187" t="s">
        <v>933</v>
      </c>
      <c r="J187" t="s">
        <v>3</v>
      </c>
      <c r="K187" t="s">
        <v>934</v>
      </c>
      <c r="L187">
        <v>1354</v>
      </c>
      <c r="N187">
        <v>1010</v>
      </c>
      <c r="O187" t="s">
        <v>40</v>
      </c>
      <c r="P187" t="s">
        <v>40</v>
      </c>
      <c r="Q187">
        <v>1</v>
      </c>
      <c r="X187">
        <v>10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 t="s">
        <v>3</v>
      </c>
      <c r="AG187">
        <v>10</v>
      </c>
      <c r="AH187">
        <v>3</v>
      </c>
      <c r="AI187">
        <v>-1</v>
      </c>
      <c r="AJ187" t="s">
        <v>3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>
      <c r="A188">
        <f>ROW(Source!A161)</f>
        <v>161</v>
      </c>
      <c r="B188">
        <v>33356753</v>
      </c>
      <c r="C188">
        <v>33356742</v>
      </c>
      <c r="D188">
        <v>31172057</v>
      </c>
      <c r="E188">
        <v>1</v>
      </c>
      <c r="F188">
        <v>1</v>
      </c>
      <c r="G188">
        <v>1</v>
      </c>
      <c r="H188">
        <v>1</v>
      </c>
      <c r="I188" t="s">
        <v>864</v>
      </c>
      <c r="J188" t="s">
        <v>3</v>
      </c>
      <c r="K188" t="s">
        <v>865</v>
      </c>
      <c r="L188">
        <v>1191</v>
      </c>
      <c r="N188">
        <v>1013</v>
      </c>
      <c r="O188" t="s">
        <v>831</v>
      </c>
      <c r="P188" t="s">
        <v>831</v>
      </c>
      <c r="Q188">
        <v>1</v>
      </c>
      <c r="X188">
        <v>66.819999999999993</v>
      </c>
      <c r="Y188">
        <v>0</v>
      </c>
      <c r="Z188">
        <v>0</v>
      </c>
      <c r="AA188">
        <v>0</v>
      </c>
      <c r="AB188">
        <v>8.5299999999999994</v>
      </c>
      <c r="AC188">
        <v>0</v>
      </c>
      <c r="AD188">
        <v>1</v>
      </c>
      <c r="AE188">
        <v>1</v>
      </c>
      <c r="AF188" t="s">
        <v>22</v>
      </c>
      <c r="AG188">
        <v>92.211599999999976</v>
      </c>
      <c r="AH188">
        <v>2</v>
      </c>
      <c r="AI188">
        <v>33356743</v>
      </c>
      <c r="AJ188">
        <v>163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>
      <c r="A189">
        <f>ROW(Source!A161)</f>
        <v>161</v>
      </c>
      <c r="B189">
        <v>33356754</v>
      </c>
      <c r="C189">
        <v>33356742</v>
      </c>
      <c r="D189">
        <v>31172011</v>
      </c>
      <c r="E189">
        <v>1</v>
      </c>
      <c r="F189">
        <v>1</v>
      </c>
      <c r="G189">
        <v>1</v>
      </c>
      <c r="H189">
        <v>1</v>
      </c>
      <c r="I189" t="s">
        <v>832</v>
      </c>
      <c r="J189" t="s">
        <v>3</v>
      </c>
      <c r="K189" t="s">
        <v>833</v>
      </c>
      <c r="L189">
        <v>1191</v>
      </c>
      <c r="N189">
        <v>1013</v>
      </c>
      <c r="O189" t="s">
        <v>831</v>
      </c>
      <c r="P189" t="s">
        <v>831</v>
      </c>
      <c r="Q189">
        <v>1</v>
      </c>
      <c r="X189">
        <v>0.16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2</v>
      </c>
      <c r="AF189" t="s">
        <v>21</v>
      </c>
      <c r="AG189">
        <v>0.24</v>
      </c>
      <c r="AH189">
        <v>2</v>
      </c>
      <c r="AI189">
        <v>33356744</v>
      </c>
      <c r="AJ189">
        <v>164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>
      <c r="A190">
        <f>ROW(Source!A161)</f>
        <v>161</v>
      </c>
      <c r="B190">
        <v>33356755</v>
      </c>
      <c r="C190">
        <v>33356742</v>
      </c>
      <c r="D190">
        <v>31258491</v>
      </c>
      <c r="E190">
        <v>1</v>
      </c>
      <c r="F190">
        <v>1</v>
      </c>
      <c r="G190">
        <v>1</v>
      </c>
      <c r="H190">
        <v>2</v>
      </c>
      <c r="I190" t="s">
        <v>834</v>
      </c>
      <c r="J190" t="s">
        <v>835</v>
      </c>
      <c r="K190" t="s">
        <v>836</v>
      </c>
      <c r="L190">
        <v>1368</v>
      </c>
      <c r="N190">
        <v>1011</v>
      </c>
      <c r="O190" t="s">
        <v>837</v>
      </c>
      <c r="P190" t="s">
        <v>837</v>
      </c>
      <c r="Q190">
        <v>1</v>
      </c>
      <c r="X190">
        <v>7.0000000000000007E-2</v>
      </c>
      <c r="Y190">
        <v>0</v>
      </c>
      <c r="Z190">
        <v>111.99</v>
      </c>
      <c r="AA190">
        <v>13.5</v>
      </c>
      <c r="AB190">
        <v>0</v>
      </c>
      <c r="AC190">
        <v>0</v>
      </c>
      <c r="AD190">
        <v>1</v>
      </c>
      <c r="AE190">
        <v>0</v>
      </c>
      <c r="AF190" t="s">
        <v>21</v>
      </c>
      <c r="AG190">
        <v>0.10500000000000001</v>
      </c>
      <c r="AH190">
        <v>2</v>
      </c>
      <c r="AI190">
        <v>33356745</v>
      </c>
      <c r="AJ190">
        <v>165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>
      <c r="A191">
        <f>ROW(Source!A161)</f>
        <v>161</v>
      </c>
      <c r="B191">
        <v>33356756</v>
      </c>
      <c r="C191">
        <v>33356742</v>
      </c>
      <c r="D191">
        <v>31258646</v>
      </c>
      <c r="E191">
        <v>1</v>
      </c>
      <c r="F191">
        <v>1</v>
      </c>
      <c r="G191">
        <v>1</v>
      </c>
      <c r="H191">
        <v>2</v>
      </c>
      <c r="I191" t="s">
        <v>866</v>
      </c>
      <c r="J191" t="s">
        <v>867</v>
      </c>
      <c r="K191" t="s">
        <v>868</v>
      </c>
      <c r="L191">
        <v>1368</v>
      </c>
      <c r="N191">
        <v>1011</v>
      </c>
      <c r="O191" t="s">
        <v>837</v>
      </c>
      <c r="P191" t="s">
        <v>837</v>
      </c>
      <c r="Q191">
        <v>1</v>
      </c>
      <c r="X191">
        <v>2.78</v>
      </c>
      <c r="Y191">
        <v>0</v>
      </c>
      <c r="Z191">
        <v>6.66</v>
      </c>
      <c r="AA191">
        <v>0</v>
      </c>
      <c r="AB191">
        <v>0</v>
      </c>
      <c r="AC191">
        <v>0</v>
      </c>
      <c r="AD191">
        <v>1</v>
      </c>
      <c r="AE191">
        <v>0</v>
      </c>
      <c r="AF191" t="s">
        <v>21</v>
      </c>
      <c r="AG191">
        <v>4.17</v>
      </c>
      <c r="AH191">
        <v>2</v>
      </c>
      <c r="AI191">
        <v>33356746</v>
      </c>
      <c r="AJ191">
        <v>166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>
      <c r="A192">
        <f>ROW(Source!A161)</f>
        <v>161</v>
      </c>
      <c r="B192">
        <v>33356757</v>
      </c>
      <c r="C192">
        <v>33356742</v>
      </c>
      <c r="D192">
        <v>31259879</v>
      </c>
      <c r="E192">
        <v>1</v>
      </c>
      <c r="F192">
        <v>1</v>
      </c>
      <c r="G192">
        <v>1</v>
      </c>
      <c r="H192">
        <v>2</v>
      </c>
      <c r="I192" t="s">
        <v>841</v>
      </c>
      <c r="J192" t="s">
        <v>842</v>
      </c>
      <c r="K192" t="s">
        <v>843</v>
      </c>
      <c r="L192">
        <v>1368</v>
      </c>
      <c r="N192">
        <v>1011</v>
      </c>
      <c r="O192" t="s">
        <v>837</v>
      </c>
      <c r="P192" t="s">
        <v>837</v>
      </c>
      <c r="Q192">
        <v>1</v>
      </c>
      <c r="X192">
        <v>0.09</v>
      </c>
      <c r="Y192">
        <v>0</v>
      </c>
      <c r="Z192">
        <v>65.709999999999994</v>
      </c>
      <c r="AA192">
        <v>11.6</v>
      </c>
      <c r="AB192">
        <v>0</v>
      </c>
      <c r="AC192">
        <v>0</v>
      </c>
      <c r="AD192">
        <v>1</v>
      </c>
      <c r="AE192">
        <v>0</v>
      </c>
      <c r="AF192" t="s">
        <v>21</v>
      </c>
      <c r="AG192">
        <v>0.13500000000000001</v>
      </c>
      <c r="AH192">
        <v>2</v>
      </c>
      <c r="AI192">
        <v>33356747</v>
      </c>
      <c r="AJ192">
        <v>167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>
      <c r="A193">
        <f>ROW(Source!A161)</f>
        <v>161</v>
      </c>
      <c r="B193">
        <v>33356758</v>
      </c>
      <c r="C193">
        <v>33356742</v>
      </c>
      <c r="D193">
        <v>31178765</v>
      </c>
      <c r="E193">
        <v>1</v>
      </c>
      <c r="F193">
        <v>1</v>
      </c>
      <c r="G193">
        <v>1</v>
      </c>
      <c r="H193">
        <v>3</v>
      </c>
      <c r="I193" t="s">
        <v>869</v>
      </c>
      <c r="J193" t="s">
        <v>870</v>
      </c>
      <c r="K193" t="s">
        <v>871</v>
      </c>
      <c r="L193">
        <v>1346</v>
      </c>
      <c r="N193">
        <v>1009</v>
      </c>
      <c r="O193" t="s">
        <v>78</v>
      </c>
      <c r="P193" t="s">
        <v>78</v>
      </c>
      <c r="Q193">
        <v>1</v>
      </c>
      <c r="X193">
        <v>1.0000000000000001E-5</v>
      </c>
      <c r="Y193">
        <v>37.29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3</v>
      </c>
      <c r="AG193">
        <v>1.0000000000000001E-5</v>
      </c>
      <c r="AH193">
        <v>2</v>
      </c>
      <c r="AI193">
        <v>33356748</v>
      </c>
      <c r="AJ193">
        <v>168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>
      <c r="A194">
        <f>ROW(Source!A161)</f>
        <v>161</v>
      </c>
      <c r="B194">
        <v>33356759</v>
      </c>
      <c r="C194">
        <v>33356742</v>
      </c>
      <c r="D194">
        <v>31180727</v>
      </c>
      <c r="E194">
        <v>1</v>
      </c>
      <c r="F194">
        <v>1</v>
      </c>
      <c r="G194">
        <v>1</v>
      </c>
      <c r="H194">
        <v>3</v>
      </c>
      <c r="I194" t="s">
        <v>844</v>
      </c>
      <c r="J194" t="s">
        <v>845</v>
      </c>
      <c r="K194" t="s">
        <v>846</v>
      </c>
      <c r="L194">
        <v>1348</v>
      </c>
      <c r="N194">
        <v>1009</v>
      </c>
      <c r="O194" t="s">
        <v>32</v>
      </c>
      <c r="P194" t="s">
        <v>32</v>
      </c>
      <c r="Q194">
        <v>1000</v>
      </c>
      <c r="X194">
        <v>6.4999999999999997E-3</v>
      </c>
      <c r="Y194">
        <v>9040.01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0</v>
      </c>
      <c r="AF194" t="s">
        <v>3</v>
      </c>
      <c r="AG194">
        <v>6.4999999999999997E-3</v>
      </c>
      <c r="AH194">
        <v>2</v>
      </c>
      <c r="AI194">
        <v>33356749</v>
      </c>
      <c r="AJ194">
        <v>169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>
      <c r="A195">
        <f>ROW(Source!A161)</f>
        <v>161</v>
      </c>
      <c r="B195">
        <v>33356760</v>
      </c>
      <c r="C195">
        <v>33356742</v>
      </c>
      <c r="D195">
        <v>31181610</v>
      </c>
      <c r="E195">
        <v>1</v>
      </c>
      <c r="F195">
        <v>1</v>
      </c>
      <c r="G195">
        <v>1</v>
      </c>
      <c r="H195">
        <v>3</v>
      </c>
      <c r="I195" t="s">
        <v>847</v>
      </c>
      <c r="J195" t="s">
        <v>848</v>
      </c>
      <c r="K195" t="s">
        <v>849</v>
      </c>
      <c r="L195">
        <v>1346</v>
      </c>
      <c r="N195">
        <v>1009</v>
      </c>
      <c r="O195" t="s">
        <v>78</v>
      </c>
      <c r="P195" t="s">
        <v>78</v>
      </c>
      <c r="Q195">
        <v>1</v>
      </c>
      <c r="X195">
        <v>11.5</v>
      </c>
      <c r="Y195">
        <v>23.09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0</v>
      </c>
      <c r="AF195" t="s">
        <v>3</v>
      </c>
      <c r="AG195">
        <v>11.5</v>
      </c>
      <c r="AH195">
        <v>2</v>
      </c>
      <c r="AI195">
        <v>33356750</v>
      </c>
      <c r="AJ195">
        <v>170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>
      <c r="A196">
        <f>ROW(Source!A161)</f>
        <v>161</v>
      </c>
      <c r="B196">
        <v>33356761</v>
      </c>
      <c r="C196">
        <v>33356742</v>
      </c>
      <c r="D196">
        <v>31214523</v>
      </c>
      <c r="E196">
        <v>1</v>
      </c>
      <c r="F196">
        <v>1</v>
      </c>
      <c r="G196">
        <v>1</v>
      </c>
      <c r="H196">
        <v>3</v>
      </c>
      <c r="I196" t="s">
        <v>872</v>
      </c>
      <c r="J196" t="s">
        <v>873</v>
      </c>
      <c r="K196" t="s">
        <v>874</v>
      </c>
      <c r="L196">
        <v>1348</v>
      </c>
      <c r="N196">
        <v>1009</v>
      </c>
      <c r="O196" t="s">
        <v>32</v>
      </c>
      <c r="P196" t="s">
        <v>32</v>
      </c>
      <c r="Q196">
        <v>1000</v>
      </c>
      <c r="X196">
        <v>1.0000000000000001E-5</v>
      </c>
      <c r="Y196">
        <v>15119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3</v>
      </c>
      <c r="AG196">
        <v>1.0000000000000001E-5</v>
      </c>
      <c r="AH196">
        <v>2</v>
      </c>
      <c r="AI196">
        <v>33356751</v>
      </c>
      <c r="AJ196">
        <v>171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>
      <c r="A197">
        <f>ROW(Source!A161)</f>
        <v>161</v>
      </c>
      <c r="B197">
        <v>33356762</v>
      </c>
      <c r="C197">
        <v>33356742</v>
      </c>
      <c r="D197">
        <v>31215254</v>
      </c>
      <c r="E197">
        <v>1</v>
      </c>
      <c r="F197">
        <v>1</v>
      </c>
      <c r="G197">
        <v>1</v>
      </c>
      <c r="H197">
        <v>3</v>
      </c>
      <c r="I197" t="s">
        <v>875</v>
      </c>
      <c r="J197" t="s">
        <v>876</v>
      </c>
      <c r="K197" t="s">
        <v>877</v>
      </c>
      <c r="L197">
        <v>1346</v>
      </c>
      <c r="N197">
        <v>1009</v>
      </c>
      <c r="O197" t="s">
        <v>78</v>
      </c>
      <c r="P197" t="s">
        <v>78</v>
      </c>
      <c r="Q197">
        <v>1</v>
      </c>
      <c r="X197">
        <v>0.01</v>
      </c>
      <c r="Y197">
        <v>32.6</v>
      </c>
      <c r="Z197">
        <v>0</v>
      </c>
      <c r="AA197">
        <v>0</v>
      </c>
      <c r="AB197">
        <v>0</v>
      </c>
      <c r="AC197">
        <v>0</v>
      </c>
      <c r="AD197">
        <v>1</v>
      </c>
      <c r="AE197">
        <v>0</v>
      </c>
      <c r="AF197" t="s">
        <v>3</v>
      </c>
      <c r="AG197">
        <v>0.01</v>
      </c>
      <c r="AH197">
        <v>2</v>
      </c>
      <c r="AI197">
        <v>33356752</v>
      </c>
      <c r="AJ197">
        <v>172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>
      <c r="A198">
        <f>ROW(Source!A161)</f>
        <v>161</v>
      </c>
      <c r="B198">
        <v>33356763</v>
      </c>
      <c r="C198">
        <v>33356742</v>
      </c>
      <c r="D198">
        <v>31174182</v>
      </c>
      <c r="E198">
        <v>17</v>
      </c>
      <c r="F198">
        <v>1</v>
      </c>
      <c r="G198">
        <v>1</v>
      </c>
      <c r="H198">
        <v>3</v>
      </c>
      <c r="I198" t="s">
        <v>933</v>
      </c>
      <c r="J198" t="s">
        <v>3</v>
      </c>
      <c r="K198" t="s">
        <v>934</v>
      </c>
      <c r="L198">
        <v>1354</v>
      </c>
      <c r="N198">
        <v>1010</v>
      </c>
      <c r="O198" t="s">
        <v>40</v>
      </c>
      <c r="P198" t="s">
        <v>40</v>
      </c>
      <c r="Q198">
        <v>1</v>
      </c>
      <c r="X198">
        <v>10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 t="s">
        <v>3</v>
      </c>
      <c r="AG198">
        <v>10</v>
      </c>
      <c r="AH198">
        <v>3</v>
      </c>
      <c r="AI198">
        <v>-1</v>
      </c>
      <c r="AJ198" t="s">
        <v>3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>
      <c r="A199">
        <f>ROW(Source!A164)</f>
        <v>164</v>
      </c>
      <c r="B199">
        <v>33356765</v>
      </c>
      <c r="C199">
        <v>33356764</v>
      </c>
      <c r="D199">
        <v>31172061</v>
      </c>
      <c r="E199">
        <v>1</v>
      </c>
      <c r="F199">
        <v>1</v>
      </c>
      <c r="G199">
        <v>1</v>
      </c>
      <c r="H199">
        <v>1</v>
      </c>
      <c r="I199" t="s">
        <v>850</v>
      </c>
      <c r="J199" t="s">
        <v>3</v>
      </c>
      <c r="K199" t="s">
        <v>851</v>
      </c>
      <c r="L199">
        <v>1191</v>
      </c>
      <c r="N199">
        <v>1013</v>
      </c>
      <c r="O199" t="s">
        <v>831</v>
      </c>
      <c r="P199" t="s">
        <v>831</v>
      </c>
      <c r="Q199">
        <v>1</v>
      </c>
      <c r="X199">
        <v>5.75</v>
      </c>
      <c r="Y199">
        <v>0</v>
      </c>
      <c r="Z199">
        <v>0</v>
      </c>
      <c r="AA199">
        <v>0</v>
      </c>
      <c r="AB199">
        <v>8.74</v>
      </c>
      <c r="AC199">
        <v>0</v>
      </c>
      <c r="AD199">
        <v>1</v>
      </c>
      <c r="AE199">
        <v>1</v>
      </c>
      <c r="AF199" t="s">
        <v>22</v>
      </c>
      <c r="AG199">
        <v>7.9349999999999987</v>
      </c>
      <c r="AH199">
        <v>2</v>
      </c>
      <c r="AI199">
        <v>33356765</v>
      </c>
      <c r="AJ199">
        <v>173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>
      <c r="A200">
        <f>ROW(Source!A164)</f>
        <v>164</v>
      </c>
      <c r="B200">
        <v>33356766</v>
      </c>
      <c r="C200">
        <v>33356764</v>
      </c>
      <c r="D200">
        <v>31172011</v>
      </c>
      <c r="E200">
        <v>1</v>
      </c>
      <c r="F200">
        <v>1</v>
      </c>
      <c r="G200">
        <v>1</v>
      </c>
      <c r="H200">
        <v>1</v>
      </c>
      <c r="I200" t="s">
        <v>832</v>
      </c>
      <c r="J200" t="s">
        <v>3</v>
      </c>
      <c r="K200" t="s">
        <v>833</v>
      </c>
      <c r="L200">
        <v>1191</v>
      </c>
      <c r="N200">
        <v>1013</v>
      </c>
      <c r="O200" t="s">
        <v>831</v>
      </c>
      <c r="P200" t="s">
        <v>831</v>
      </c>
      <c r="Q200">
        <v>1</v>
      </c>
      <c r="X200">
        <v>0.01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2</v>
      </c>
      <c r="AF200" t="s">
        <v>21</v>
      </c>
      <c r="AG200">
        <v>1.4999999999999999E-2</v>
      </c>
      <c r="AH200">
        <v>2</v>
      </c>
      <c r="AI200">
        <v>33356766</v>
      </c>
      <c r="AJ200">
        <v>174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>
      <c r="A201">
        <f>ROW(Source!A164)</f>
        <v>164</v>
      </c>
      <c r="B201">
        <v>33356767</v>
      </c>
      <c r="C201">
        <v>33356764</v>
      </c>
      <c r="D201">
        <v>31259879</v>
      </c>
      <c r="E201">
        <v>1</v>
      </c>
      <c r="F201">
        <v>1</v>
      </c>
      <c r="G201">
        <v>1</v>
      </c>
      <c r="H201">
        <v>2</v>
      </c>
      <c r="I201" t="s">
        <v>841</v>
      </c>
      <c r="J201" t="s">
        <v>842</v>
      </c>
      <c r="K201" t="s">
        <v>843</v>
      </c>
      <c r="L201">
        <v>1368</v>
      </c>
      <c r="N201">
        <v>1011</v>
      </c>
      <c r="O201" t="s">
        <v>837</v>
      </c>
      <c r="P201" t="s">
        <v>837</v>
      </c>
      <c r="Q201">
        <v>1</v>
      </c>
      <c r="X201">
        <v>0.01</v>
      </c>
      <c r="Y201">
        <v>0</v>
      </c>
      <c r="Z201">
        <v>65.709999999999994</v>
      </c>
      <c r="AA201">
        <v>11.6</v>
      </c>
      <c r="AB201">
        <v>0</v>
      </c>
      <c r="AC201">
        <v>0</v>
      </c>
      <c r="AD201">
        <v>1</v>
      </c>
      <c r="AE201">
        <v>0</v>
      </c>
      <c r="AF201" t="s">
        <v>21</v>
      </c>
      <c r="AG201">
        <v>1.4999999999999999E-2</v>
      </c>
      <c r="AH201">
        <v>2</v>
      </c>
      <c r="AI201">
        <v>33356767</v>
      </c>
      <c r="AJ201">
        <v>175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>
      <c r="A202">
        <f>ROW(Source!A164)</f>
        <v>164</v>
      </c>
      <c r="B202">
        <v>33356768</v>
      </c>
      <c r="C202">
        <v>33356764</v>
      </c>
      <c r="D202">
        <v>31180727</v>
      </c>
      <c r="E202">
        <v>1</v>
      </c>
      <c r="F202">
        <v>1</v>
      </c>
      <c r="G202">
        <v>1</v>
      </c>
      <c r="H202">
        <v>3</v>
      </c>
      <c r="I202" t="s">
        <v>844</v>
      </c>
      <c r="J202" t="s">
        <v>845</v>
      </c>
      <c r="K202" t="s">
        <v>846</v>
      </c>
      <c r="L202">
        <v>1348</v>
      </c>
      <c r="N202">
        <v>1009</v>
      </c>
      <c r="O202" t="s">
        <v>32</v>
      </c>
      <c r="P202" t="s">
        <v>32</v>
      </c>
      <c r="Q202">
        <v>1000</v>
      </c>
      <c r="X202">
        <v>2.0000000000000001E-4</v>
      </c>
      <c r="Y202">
        <v>9040.01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0</v>
      </c>
      <c r="AF202" t="s">
        <v>3</v>
      </c>
      <c r="AG202">
        <v>2.0000000000000001E-4</v>
      </c>
      <c r="AH202">
        <v>2</v>
      </c>
      <c r="AI202">
        <v>33356768</v>
      </c>
      <c r="AJ202">
        <v>176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>
      <c r="A203">
        <f>ROW(Source!A164)</f>
        <v>164</v>
      </c>
      <c r="B203">
        <v>33356769</v>
      </c>
      <c r="C203">
        <v>33356764</v>
      </c>
      <c r="D203">
        <v>31181610</v>
      </c>
      <c r="E203">
        <v>1</v>
      </c>
      <c r="F203">
        <v>1</v>
      </c>
      <c r="G203">
        <v>1</v>
      </c>
      <c r="H203">
        <v>3</v>
      </c>
      <c r="I203" t="s">
        <v>847</v>
      </c>
      <c r="J203" t="s">
        <v>848</v>
      </c>
      <c r="K203" t="s">
        <v>849</v>
      </c>
      <c r="L203">
        <v>1346</v>
      </c>
      <c r="N203">
        <v>1009</v>
      </c>
      <c r="O203" t="s">
        <v>78</v>
      </c>
      <c r="P203" t="s">
        <v>78</v>
      </c>
      <c r="Q203">
        <v>1</v>
      </c>
      <c r="X203">
        <v>0.08</v>
      </c>
      <c r="Y203">
        <v>23.09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3</v>
      </c>
      <c r="AG203">
        <v>0.08</v>
      </c>
      <c r="AH203">
        <v>2</v>
      </c>
      <c r="AI203">
        <v>33356769</v>
      </c>
      <c r="AJ203">
        <v>177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>
      <c r="A204">
        <f>ROW(Source!A164)</f>
        <v>164</v>
      </c>
      <c r="B204">
        <v>33356770</v>
      </c>
      <c r="C204">
        <v>33356764</v>
      </c>
      <c r="D204">
        <v>31174207</v>
      </c>
      <c r="E204">
        <v>17</v>
      </c>
      <c r="F204">
        <v>1</v>
      </c>
      <c r="G204">
        <v>1</v>
      </c>
      <c r="H204">
        <v>3</v>
      </c>
      <c r="I204" t="s">
        <v>925</v>
      </c>
      <c r="J204" t="s">
        <v>3</v>
      </c>
      <c r="K204" t="s">
        <v>926</v>
      </c>
      <c r="L204">
        <v>1327</v>
      </c>
      <c r="N204">
        <v>1005</v>
      </c>
      <c r="O204" t="s">
        <v>47</v>
      </c>
      <c r="P204" t="s">
        <v>47</v>
      </c>
      <c r="Q204">
        <v>1</v>
      </c>
      <c r="X204">
        <v>1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s">
        <v>3</v>
      </c>
      <c r="AG204">
        <v>1</v>
      </c>
      <c r="AH204">
        <v>3</v>
      </c>
      <c r="AI204">
        <v>-1</v>
      </c>
      <c r="AJ204" t="s">
        <v>3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>
      <c r="A205">
        <f>ROW(Source!A165)</f>
        <v>165</v>
      </c>
      <c r="B205">
        <v>33356765</v>
      </c>
      <c r="C205">
        <v>33356764</v>
      </c>
      <c r="D205">
        <v>31172061</v>
      </c>
      <c r="E205">
        <v>1</v>
      </c>
      <c r="F205">
        <v>1</v>
      </c>
      <c r="G205">
        <v>1</v>
      </c>
      <c r="H205">
        <v>1</v>
      </c>
      <c r="I205" t="s">
        <v>850</v>
      </c>
      <c r="J205" t="s">
        <v>3</v>
      </c>
      <c r="K205" t="s">
        <v>851</v>
      </c>
      <c r="L205">
        <v>1191</v>
      </c>
      <c r="N205">
        <v>1013</v>
      </c>
      <c r="O205" t="s">
        <v>831</v>
      </c>
      <c r="P205" t="s">
        <v>831</v>
      </c>
      <c r="Q205">
        <v>1</v>
      </c>
      <c r="X205">
        <v>5.75</v>
      </c>
      <c r="Y205">
        <v>0</v>
      </c>
      <c r="Z205">
        <v>0</v>
      </c>
      <c r="AA205">
        <v>0</v>
      </c>
      <c r="AB205">
        <v>8.74</v>
      </c>
      <c r="AC205">
        <v>0</v>
      </c>
      <c r="AD205">
        <v>1</v>
      </c>
      <c r="AE205">
        <v>1</v>
      </c>
      <c r="AF205" t="s">
        <v>22</v>
      </c>
      <c r="AG205">
        <v>7.9349999999999987</v>
      </c>
      <c r="AH205">
        <v>2</v>
      </c>
      <c r="AI205">
        <v>33356765</v>
      </c>
      <c r="AJ205">
        <v>178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>
      <c r="A206">
        <f>ROW(Source!A165)</f>
        <v>165</v>
      </c>
      <c r="B206">
        <v>33356766</v>
      </c>
      <c r="C206">
        <v>33356764</v>
      </c>
      <c r="D206">
        <v>31172011</v>
      </c>
      <c r="E206">
        <v>1</v>
      </c>
      <c r="F206">
        <v>1</v>
      </c>
      <c r="G206">
        <v>1</v>
      </c>
      <c r="H206">
        <v>1</v>
      </c>
      <c r="I206" t="s">
        <v>832</v>
      </c>
      <c r="J206" t="s">
        <v>3</v>
      </c>
      <c r="K206" t="s">
        <v>833</v>
      </c>
      <c r="L206">
        <v>1191</v>
      </c>
      <c r="N206">
        <v>1013</v>
      </c>
      <c r="O206" t="s">
        <v>831</v>
      </c>
      <c r="P206" t="s">
        <v>831</v>
      </c>
      <c r="Q206">
        <v>1</v>
      </c>
      <c r="X206">
        <v>0.01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2</v>
      </c>
      <c r="AF206" t="s">
        <v>21</v>
      </c>
      <c r="AG206">
        <v>1.4999999999999999E-2</v>
      </c>
      <c r="AH206">
        <v>2</v>
      </c>
      <c r="AI206">
        <v>33356766</v>
      </c>
      <c r="AJ206">
        <v>179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>
      <c r="A207">
        <f>ROW(Source!A165)</f>
        <v>165</v>
      </c>
      <c r="B207">
        <v>33356767</v>
      </c>
      <c r="C207">
        <v>33356764</v>
      </c>
      <c r="D207">
        <v>31259879</v>
      </c>
      <c r="E207">
        <v>1</v>
      </c>
      <c r="F207">
        <v>1</v>
      </c>
      <c r="G207">
        <v>1</v>
      </c>
      <c r="H207">
        <v>2</v>
      </c>
      <c r="I207" t="s">
        <v>841</v>
      </c>
      <c r="J207" t="s">
        <v>842</v>
      </c>
      <c r="K207" t="s">
        <v>843</v>
      </c>
      <c r="L207">
        <v>1368</v>
      </c>
      <c r="N207">
        <v>1011</v>
      </c>
      <c r="O207" t="s">
        <v>837</v>
      </c>
      <c r="P207" t="s">
        <v>837</v>
      </c>
      <c r="Q207">
        <v>1</v>
      </c>
      <c r="X207">
        <v>0.01</v>
      </c>
      <c r="Y207">
        <v>0</v>
      </c>
      <c r="Z207">
        <v>65.709999999999994</v>
      </c>
      <c r="AA207">
        <v>11.6</v>
      </c>
      <c r="AB207">
        <v>0</v>
      </c>
      <c r="AC207">
        <v>0</v>
      </c>
      <c r="AD207">
        <v>1</v>
      </c>
      <c r="AE207">
        <v>0</v>
      </c>
      <c r="AF207" t="s">
        <v>21</v>
      </c>
      <c r="AG207">
        <v>1.4999999999999999E-2</v>
      </c>
      <c r="AH207">
        <v>2</v>
      </c>
      <c r="AI207">
        <v>33356767</v>
      </c>
      <c r="AJ207">
        <v>180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>
      <c r="A208">
        <f>ROW(Source!A165)</f>
        <v>165</v>
      </c>
      <c r="B208">
        <v>33356768</v>
      </c>
      <c r="C208">
        <v>33356764</v>
      </c>
      <c r="D208">
        <v>31180727</v>
      </c>
      <c r="E208">
        <v>1</v>
      </c>
      <c r="F208">
        <v>1</v>
      </c>
      <c r="G208">
        <v>1</v>
      </c>
      <c r="H208">
        <v>3</v>
      </c>
      <c r="I208" t="s">
        <v>844</v>
      </c>
      <c r="J208" t="s">
        <v>845</v>
      </c>
      <c r="K208" t="s">
        <v>846</v>
      </c>
      <c r="L208">
        <v>1348</v>
      </c>
      <c r="N208">
        <v>1009</v>
      </c>
      <c r="O208" t="s">
        <v>32</v>
      </c>
      <c r="P208" t="s">
        <v>32</v>
      </c>
      <c r="Q208">
        <v>1000</v>
      </c>
      <c r="X208">
        <v>2.0000000000000001E-4</v>
      </c>
      <c r="Y208">
        <v>9040.01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3</v>
      </c>
      <c r="AG208">
        <v>2.0000000000000001E-4</v>
      </c>
      <c r="AH208">
        <v>2</v>
      </c>
      <c r="AI208">
        <v>33356768</v>
      </c>
      <c r="AJ208">
        <v>181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>
      <c r="A209">
        <f>ROW(Source!A165)</f>
        <v>165</v>
      </c>
      <c r="B209">
        <v>33356769</v>
      </c>
      <c r="C209">
        <v>33356764</v>
      </c>
      <c r="D209">
        <v>31181610</v>
      </c>
      <c r="E209">
        <v>1</v>
      </c>
      <c r="F209">
        <v>1</v>
      </c>
      <c r="G209">
        <v>1</v>
      </c>
      <c r="H209">
        <v>3</v>
      </c>
      <c r="I209" t="s">
        <v>847</v>
      </c>
      <c r="J209" t="s">
        <v>848</v>
      </c>
      <c r="K209" t="s">
        <v>849</v>
      </c>
      <c r="L209">
        <v>1346</v>
      </c>
      <c r="N209">
        <v>1009</v>
      </c>
      <c r="O209" t="s">
        <v>78</v>
      </c>
      <c r="P209" t="s">
        <v>78</v>
      </c>
      <c r="Q209">
        <v>1</v>
      </c>
      <c r="X209">
        <v>0.08</v>
      </c>
      <c r="Y209">
        <v>23.09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0</v>
      </c>
      <c r="AF209" t="s">
        <v>3</v>
      </c>
      <c r="AG209">
        <v>0.08</v>
      </c>
      <c r="AH209">
        <v>2</v>
      </c>
      <c r="AI209">
        <v>33356769</v>
      </c>
      <c r="AJ209">
        <v>182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>
      <c r="A210">
        <f>ROW(Source!A165)</f>
        <v>165</v>
      </c>
      <c r="B210">
        <v>33356770</v>
      </c>
      <c r="C210">
        <v>33356764</v>
      </c>
      <c r="D210">
        <v>31174207</v>
      </c>
      <c r="E210">
        <v>17</v>
      </c>
      <c r="F210">
        <v>1</v>
      </c>
      <c r="G210">
        <v>1</v>
      </c>
      <c r="H210">
        <v>3</v>
      </c>
      <c r="I210" t="s">
        <v>925</v>
      </c>
      <c r="J210" t="s">
        <v>3</v>
      </c>
      <c r="K210" t="s">
        <v>926</v>
      </c>
      <c r="L210">
        <v>1327</v>
      </c>
      <c r="N210">
        <v>1005</v>
      </c>
      <c r="O210" t="s">
        <v>47</v>
      </c>
      <c r="P210" t="s">
        <v>47</v>
      </c>
      <c r="Q210">
        <v>1</v>
      </c>
      <c r="X210">
        <v>1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s">
        <v>3</v>
      </c>
      <c r="AG210">
        <v>1</v>
      </c>
      <c r="AH210">
        <v>3</v>
      </c>
      <c r="AI210">
        <v>-1</v>
      </c>
      <c r="AJ210" t="s">
        <v>3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>
      <c r="A211">
        <f>ROW(Source!A205)</f>
        <v>205</v>
      </c>
      <c r="B211">
        <v>33356850</v>
      </c>
      <c r="C211">
        <v>33356842</v>
      </c>
      <c r="D211">
        <v>31172076</v>
      </c>
      <c r="E211">
        <v>1</v>
      </c>
      <c r="F211">
        <v>1</v>
      </c>
      <c r="G211">
        <v>1</v>
      </c>
      <c r="H211">
        <v>1</v>
      </c>
      <c r="I211" t="s">
        <v>829</v>
      </c>
      <c r="J211" t="s">
        <v>3</v>
      </c>
      <c r="K211" t="s">
        <v>830</v>
      </c>
      <c r="L211">
        <v>1191</v>
      </c>
      <c r="N211">
        <v>1013</v>
      </c>
      <c r="O211" t="s">
        <v>831</v>
      </c>
      <c r="P211" t="s">
        <v>831</v>
      </c>
      <c r="Q211">
        <v>1</v>
      </c>
      <c r="X211">
        <v>11.77</v>
      </c>
      <c r="Y211">
        <v>0</v>
      </c>
      <c r="Z211">
        <v>0</v>
      </c>
      <c r="AA211">
        <v>0</v>
      </c>
      <c r="AB211">
        <v>9.6199999999999992</v>
      </c>
      <c r="AC211">
        <v>0</v>
      </c>
      <c r="AD211">
        <v>1</v>
      </c>
      <c r="AE211">
        <v>1</v>
      </c>
      <c r="AF211" t="s">
        <v>22</v>
      </c>
      <c r="AG211">
        <v>16.242599999999996</v>
      </c>
      <c r="AH211">
        <v>2</v>
      </c>
      <c r="AI211">
        <v>33356843</v>
      </c>
      <c r="AJ211">
        <v>183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>
      <c r="A212">
        <f>ROW(Source!A205)</f>
        <v>205</v>
      </c>
      <c r="B212">
        <v>33356851</v>
      </c>
      <c r="C212">
        <v>33356842</v>
      </c>
      <c r="D212">
        <v>31172011</v>
      </c>
      <c r="E212">
        <v>1</v>
      </c>
      <c r="F212">
        <v>1</v>
      </c>
      <c r="G212">
        <v>1</v>
      </c>
      <c r="H212">
        <v>1</v>
      </c>
      <c r="I212" t="s">
        <v>832</v>
      </c>
      <c r="J212" t="s">
        <v>3</v>
      </c>
      <c r="K212" t="s">
        <v>833</v>
      </c>
      <c r="L212">
        <v>1191</v>
      </c>
      <c r="N212">
        <v>1013</v>
      </c>
      <c r="O212" t="s">
        <v>831</v>
      </c>
      <c r="P212" t="s">
        <v>831</v>
      </c>
      <c r="Q212">
        <v>1</v>
      </c>
      <c r="X212">
        <v>0.91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1</v>
      </c>
      <c r="AE212">
        <v>2</v>
      </c>
      <c r="AF212" t="s">
        <v>21</v>
      </c>
      <c r="AG212">
        <v>1.3650000000000002</v>
      </c>
      <c r="AH212">
        <v>2</v>
      </c>
      <c r="AI212">
        <v>33356844</v>
      </c>
      <c r="AJ212">
        <v>184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>
      <c r="A213">
        <f>ROW(Source!A205)</f>
        <v>205</v>
      </c>
      <c r="B213">
        <v>33356852</v>
      </c>
      <c r="C213">
        <v>33356842</v>
      </c>
      <c r="D213">
        <v>31258491</v>
      </c>
      <c r="E213">
        <v>1</v>
      </c>
      <c r="F213">
        <v>1</v>
      </c>
      <c r="G213">
        <v>1</v>
      </c>
      <c r="H213">
        <v>2</v>
      </c>
      <c r="I213" t="s">
        <v>834</v>
      </c>
      <c r="J213" t="s">
        <v>835</v>
      </c>
      <c r="K213" t="s">
        <v>836</v>
      </c>
      <c r="L213">
        <v>1368</v>
      </c>
      <c r="N213">
        <v>1011</v>
      </c>
      <c r="O213" t="s">
        <v>837</v>
      </c>
      <c r="P213" t="s">
        <v>837</v>
      </c>
      <c r="Q213">
        <v>1</v>
      </c>
      <c r="X213">
        <v>0.36</v>
      </c>
      <c r="Y213">
        <v>0</v>
      </c>
      <c r="Z213">
        <v>111.99</v>
      </c>
      <c r="AA213">
        <v>13.5</v>
      </c>
      <c r="AB213">
        <v>0</v>
      </c>
      <c r="AC213">
        <v>0</v>
      </c>
      <c r="AD213">
        <v>1</v>
      </c>
      <c r="AE213">
        <v>0</v>
      </c>
      <c r="AF213" t="s">
        <v>21</v>
      </c>
      <c r="AG213">
        <v>0.54</v>
      </c>
      <c r="AH213">
        <v>2</v>
      </c>
      <c r="AI213">
        <v>33356845</v>
      </c>
      <c r="AJ213">
        <v>185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>
      <c r="A214">
        <f>ROW(Source!A205)</f>
        <v>205</v>
      </c>
      <c r="B214">
        <v>33356853</v>
      </c>
      <c r="C214">
        <v>33356842</v>
      </c>
      <c r="D214">
        <v>31258691</v>
      </c>
      <c r="E214">
        <v>1</v>
      </c>
      <c r="F214">
        <v>1</v>
      </c>
      <c r="G214">
        <v>1</v>
      </c>
      <c r="H214">
        <v>2</v>
      </c>
      <c r="I214" t="s">
        <v>838</v>
      </c>
      <c r="J214" t="s">
        <v>839</v>
      </c>
      <c r="K214" t="s">
        <v>840</v>
      </c>
      <c r="L214">
        <v>1368</v>
      </c>
      <c r="N214">
        <v>1011</v>
      </c>
      <c r="O214" t="s">
        <v>837</v>
      </c>
      <c r="P214" t="s">
        <v>837</v>
      </c>
      <c r="Q214">
        <v>1</v>
      </c>
      <c r="X214">
        <v>3.55</v>
      </c>
      <c r="Y214">
        <v>0</v>
      </c>
      <c r="Z214">
        <v>3.12</v>
      </c>
      <c r="AA214">
        <v>0</v>
      </c>
      <c r="AB214">
        <v>0</v>
      </c>
      <c r="AC214">
        <v>0</v>
      </c>
      <c r="AD214">
        <v>1</v>
      </c>
      <c r="AE214">
        <v>0</v>
      </c>
      <c r="AF214" t="s">
        <v>21</v>
      </c>
      <c r="AG214">
        <v>5.3249999999999993</v>
      </c>
      <c r="AH214">
        <v>2</v>
      </c>
      <c r="AI214">
        <v>33356846</v>
      </c>
      <c r="AJ214">
        <v>186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>
      <c r="A215">
        <f>ROW(Source!A205)</f>
        <v>205</v>
      </c>
      <c r="B215">
        <v>33356854</v>
      </c>
      <c r="C215">
        <v>33356842</v>
      </c>
      <c r="D215">
        <v>31259879</v>
      </c>
      <c r="E215">
        <v>1</v>
      </c>
      <c r="F215">
        <v>1</v>
      </c>
      <c r="G215">
        <v>1</v>
      </c>
      <c r="H215">
        <v>2</v>
      </c>
      <c r="I215" t="s">
        <v>841</v>
      </c>
      <c r="J215" t="s">
        <v>842</v>
      </c>
      <c r="K215" t="s">
        <v>843</v>
      </c>
      <c r="L215">
        <v>1368</v>
      </c>
      <c r="N215">
        <v>1011</v>
      </c>
      <c r="O215" t="s">
        <v>837</v>
      </c>
      <c r="P215" t="s">
        <v>837</v>
      </c>
      <c r="Q215">
        <v>1</v>
      </c>
      <c r="X215">
        <v>0.55000000000000004</v>
      </c>
      <c r="Y215">
        <v>0</v>
      </c>
      <c r="Z215">
        <v>65.709999999999994</v>
      </c>
      <c r="AA215">
        <v>11.6</v>
      </c>
      <c r="AB215">
        <v>0</v>
      </c>
      <c r="AC215">
        <v>0</v>
      </c>
      <c r="AD215">
        <v>1</v>
      </c>
      <c r="AE215">
        <v>0</v>
      </c>
      <c r="AF215" t="s">
        <v>21</v>
      </c>
      <c r="AG215">
        <v>0.82500000000000007</v>
      </c>
      <c r="AH215">
        <v>2</v>
      </c>
      <c r="AI215">
        <v>33356847</v>
      </c>
      <c r="AJ215">
        <v>187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>
      <c r="A216">
        <f>ROW(Source!A205)</f>
        <v>205</v>
      </c>
      <c r="B216">
        <v>33356855</v>
      </c>
      <c r="C216">
        <v>33356842</v>
      </c>
      <c r="D216">
        <v>31172581</v>
      </c>
      <c r="E216">
        <v>17</v>
      </c>
      <c r="F216">
        <v>1</v>
      </c>
      <c r="G216">
        <v>1</v>
      </c>
      <c r="H216">
        <v>3</v>
      </c>
      <c r="I216" t="s">
        <v>924</v>
      </c>
      <c r="J216" t="s">
        <v>3</v>
      </c>
      <c r="K216" t="s">
        <v>31</v>
      </c>
      <c r="L216">
        <v>1348</v>
      </c>
      <c r="N216">
        <v>1009</v>
      </c>
      <c r="O216" t="s">
        <v>32</v>
      </c>
      <c r="P216" t="s">
        <v>32</v>
      </c>
      <c r="Q216">
        <v>1000</v>
      </c>
      <c r="X216">
        <v>5.3E-3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s">
        <v>3</v>
      </c>
      <c r="AG216">
        <v>5.3E-3</v>
      </c>
      <c r="AH216">
        <v>3</v>
      </c>
      <c r="AI216">
        <v>-1</v>
      </c>
      <c r="AJ216" t="s">
        <v>3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>
      <c r="A217">
        <f>ROW(Source!A205)</f>
        <v>205</v>
      </c>
      <c r="B217">
        <v>33356856</v>
      </c>
      <c r="C217">
        <v>33356842</v>
      </c>
      <c r="D217">
        <v>31180727</v>
      </c>
      <c r="E217">
        <v>1</v>
      </c>
      <c r="F217">
        <v>1</v>
      </c>
      <c r="G217">
        <v>1</v>
      </c>
      <c r="H217">
        <v>3</v>
      </c>
      <c r="I217" t="s">
        <v>844</v>
      </c>
      <c r="J217" t="s">
        <v>845</v>
      </c>
      <c r="K217" t="s">
        <v>846</v>
      </c>
      <c r="L217">
        <v>1348</v>
      </c>
      <c r="N217">
        <v>1009</v>
      </c>
      <c r="O217" t="s">
        <v>32</v>
      </c>
      <c r="P217" t="s">
        <v>32</v>
      </c>
      <c r="Q217">
        <v>1000</v>
      </c>
      <c r="X217">
        <v>2.4000000000000001E-4</v>
      </c>
      <c r="Y217">
        <v>9040.01</v>
      </c>
      <c r="Z217">
        <v>0</v>
      </c>
      <c r="AA217">
        <v>0</v>
      </c>
      <c r="AB217">
        <v>0</v>
      </c>
      <c r="AC217">
        <v>0</v>
      </c>
      <c r="AD217">
        <v>1</v>
      </c>
      <c r="AE217">
        <v>0</v>
      </c>
      <c r="AF217" t="s">
        <v>3</v>
      </c>
      <c r="AG217">
        <v>2.4000000000000001E-4</v>
      </c>
      <c r="AH217">
        <v>2</v>
      </c>
      <c r="AI217">
        <v>33356848</v>
      </c>
      <c r="AJ217">
        <v>188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>
      <c r="A218">
        <f>ROW(Source!A205)</f>
        <v>205</v>
      </c>
      <c r="B218">
        <v>33356857</v>
      </c>
      <c r="C218">
        <v>33356842</v>
      </c>
      <c r="D218">
        <v>31181610</v>
      </c>
      <c r="E218">
        <v>1</v>
      </c>
      <c r="F218">
        <v>1</v>
      </c>
      <c r="G218">
        <v>1</v>
      </c>
      <c r="H218">
        <v>3</v>
      </c>
      <c r="I218" t="s">
        <v>847</v>
      </c>
      <c r="J218" t="s">
        <v>848</v>
      </c>
      <c r="K218" t="s">
        <v>849</v>
      </c>
      <c r="L218">
        <v>1346</v>
      </c>
      <c r="N218">
        <v>1009</v>
      </c>
      <c r="O218" t="s">
        <v>78</v>
      </c>
      <c r="P218" t="s">
        <v>78</v>
      </c>
      <c r="Q218">
        <v>1</v>
      </c>
      <c r="X218">
        <v>0.88200000000000001</v>
      </c>
      <c r="Y218">
        <v>23.09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0</v>
      </c>
      <c r="AF218" t="s">
        <v>3</v>
      </c>
      <c r="AG218">
        <v>0.88200000000000001</v>
      </c>
      <c r="AH218">
        <v>2</v>
      </c>
      <c r="AI218">
        <v>33356849</v>
      </c>
      <c r="AJ218">
        <v>189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>
      <c r="A219">
        <f>ROW(Source!A206)</f>
        <v>206</v>
      </c>
      <c r="B219">
        <v>33356850</v>
      </c>
      <c r="C219">
        <v>33356842</v>
      </c>
      <c r="D219">
        <v>31172076</v>
      </c>
      <c r="E219">
        <v>1</v>
      </c>
      <c r="F219">
        <v>1</v>
      </c>
      <c r="G219">
        <v>1</v>
      </c>
      <c r="H219">
        <v>1</v>
      </c>
      <c r="I219" t="s">
        <v>829</v>
      </c>
      <c r="J219" t="s">
        <v>3</v>
      </c>
      <c r="K219" t="s">
        <v>830</v>
      </c>
      <c r="L219">
        <v>1191</v>
      </c>
      <c r="N219">
        <v>1013</v>
      </c>
      <c r="O219" t="s">
        <v>831</v>
      </c>
      <c r="P219" t="s">
        <v>831</v>
      </c>
      <c r="Q219">
        <v>1</v>
      </c>
      <c r="X219">
        <v>11.77</v>
      </c>
      <c r="Y219">
        <v>0</v>
      </c>
      <c r="Z219">
        <v>0</v>
      </c>
      <c r="AA219">
        <v>0</v>
      </c>
      <c r="AB219">
        <v>9.6199999999999992</v>
      </c>
      <c r="AC219">
        <v>0</v>
      </c>
      <c r="AD219">
        <v>1</v>
      </c>
      <c r="AE219">
        <v>1</v>
      </c>
      <c r="AF219" t="s">
        <v>22</v>
      </c>
      <c r="AG219">
        <v>16.242599999999996</v>
      </c>
      <c r="AH219">
        <v>2</v>
      </c>
      <c r="AI219">
        <v>33356843</v>
      </c>
      <c r="AJ219">
        <v>190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>
      <c r="A220">
        <f>ROW(Source!A206)</f>
        <v>206</v>
      </c>
      <c r="B220">
        <v>33356851</v>
      </c>
      <c r="C220">
        <v>33356842</v>
      </c>
      <c r="D220">
        <v>31172011</v>
      </c>
      <c r="E220">
        <v>1</v>
      </c>
      <c r="F220">
        <v>1</v>
      </c>
      <c r="G220">
        <v>1</v>
      </c>
      <c r="H220">
        <v>1</v>
      </c>
      <c r="I220" t="s">
        <v>832</v>
      </c>
      <c r="J220" t="s">
        <v>3</v>
      </c>
      <c r="K220" t="s">
        <v>833</v>
      </c>
      <c r="L220">
        <v>1191</v>
      </c>
      <c r="N220">
        <v>1013</v>
      </c>
      <c r="O220" t="s">
        <v>831</v>
      </c>
      <c r="P220" t="s">
        <v>831</v>
      </c>
      <c r="Q220">
        <v>1</v>
      </c>
      <c r="X220">
        <v>0.91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1</v>
      </c>
      <c r="AE220">
        <v>2</v>
      </c>
      <c r="AF220" t="s">
        <v>21</v>
      </c>
      <c r="AG220">
        <v>1.3650000000000002</v>
      </c>
      <c r="AH220">
        <v>2</v>
      </c>
      <c r="AI220">
        <v>33356844</v>
      </c>
      <c r="AJ220">
        <v>191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>
      <c r="A221">
        <f>ROW(Source!A206)</f>
        <v>206</v>
      </c>
      <c r="B221">
        <v>33356852</v>
      </c>
      <c r="C221">
        <v>33356842</v>
      </c>
      <c r="D221">
        <v>31258491</v>
      </c>
      <c r="E221">
        <v>1</v>
      </c>
      <c r="F221">
        <v>1</v>
      </c>
      <c r="G221">
        <v>1</v>
      </c>
      <c r="H221">
        <v>2</v>
      </c>
      <c r="I221" t="s">
        <v>834</v>
      </c>
      <c r="J221" t="s">
        <v>835</v>
      </c>
      <c r="K221" t="s">
        <v>836</v>
      </c>
      <c r="L221">
        <v>1368</v>
      </c>
      <c r="N221">
        <v>1011</v>
      </c>
      <c r="O221" t="s">
        <v>837</v>
      </c>
      <c r="P221" t="s">
        <v>837</v>
      </c>
      <c r="Q221">
        <v>1</v>
      </c>
      <c r="X221">
        <v>0.36</v>
      </c>
      <c r="Y221">
        <v>0</v>
      </c>
      <c r="Z221">
        <v>111.99</v>
      </c>
      <c r="AA221">
        <v>13.5</v>
      </c>
      <c r="AB221">
        <v>0</v>
      </c>
      <c r="AC221">
        <v>0</v>
      </c>
      <c r="AD221">
        <v>1</v>
      </c>
      <c r="AE221">
        <v>0</v>
      </c>
      <c r="AF221" t="s">
        <v>21</v>
      </c>
      <c r="AG221">
        <v>0.54</v>
      </c>
      <c r="AH221">
        <v>2</v>
      </c>
      <c r="AI221">
        <v>33356845</v>
      </c>
      <c r="AJ221">
        <v>192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>
      <c r="A222">
        <f>ROW(Source!A206)</f>
        <v>206</v>
      </c>
      <c r="B222">
        <v>33356853</v>
      </c>
      <c r="C222">
        <v>33356842</v>
      </c>
      <c r="D222">
        <v>31258691</v>
      </c>
      <c r="E222">
        <v>1</v>
      </c>
      <c r="F222">
        <v>1</v>
      </c>
      <c r="G222">
        <v>1</v>
      </c>
      <c r="H222">
        <v>2</v>
      </c>
      <c r="I222" t="s">
        <v>838</v>
      </c>
      <c r="J222" t="s">
        <v>839</v>
      </c>
      <c r="K222" t="s">
        <v>840</v>
      </c>
      <c r="L222">
        <v>1368</v>
      </c>
      <c r="N222">
        <v>1011</v>
      </c>
      <c r="O222" t="s">
        <v>837</v>
      </c>
      <c r="P222" t="s">
        <v>837</v>
      </c>
      <c r="Q222">
        <v>1</v>
      </c>
      <c r="X222">
        <v>3.55</v>
      </c>
      <c r="Y222">
        <v>0</v>
      </c>
      <c r="Z222">
        <v>3.12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21</v>
      </c>
      <c r="AG222">
        <v>5.3249999999999993</v>
      </c>
      <c r="AH222">
        <v>2</v>
      </c>
      <c r="AI222">
        <v>33356846</v>
      </c>
      <c r="AJ222">
        <v>193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>
      <c r="A223">
        <f>ROW(Source!A206)</f>
        <v>206</v>
      </c>
      <c r="B223">
        <v>33356854</v>
      </c>
      <c r="C223">
        <v>33356842</v>
      </c>
      <c r="D223">
        <v>31259879</v>
      </c>
      <c r="E223">
        <v>1</v>
      </c>
      <c r="F223">
        <v>1</v>
      </c>
      <c r="G223">
        <v>1</v>
      </c>
      <c r="H223">
        <v>2</v>
      </c>
      <c r="I223" t="s">
        <v>841</v>
      </c>
      <c r="J223" t="s">
        <v>842</v>
      </c>
      <c r="K223" t="s">
        <v>843</v>
      </c>
      <c r="L223">
        <v>1368</v>
      </c>
      <c r="N223">
        <v>1011</v>
      </c>
      <c r="O223" t="s">
        <v>837</v>
      </c>
      <c r="P223" t="s">
        <v>837</v>
      </c>
      <c r="Q223">
        <v>1</v>
      </c>
      <c r="X223">
        <v>0.55000000000000004</v>
      </c>
      <c r="Y223">
        <v>0</v>
      </c>
      <c r="Z223">
        <v>65.709999999999994</v>
      </c>
      <c r="AA223">
        <v>11.6</v>
      </c>
      <c r="AB223">
        <v>0</v>
      </c>
      <c r="AC223">
        <v>0</v>
      </c>
      <c r="AD223">
        <v>1</v>
      </c>
      <c r="AE223">
        <v>0</v>
      </c>
      <c r="AF223" t="s">
        <v>21</v>
      </c>
      <c r="AG223">
        <v>0.82500000000000007</v>
      </c>
      <c r="AH223">
        <v>2</v>
      </c>
      <c r="AI223">
        <v>33356847</v>
      </c>
      <c r="AJ223">
        <v>194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>
      <c r="A224">
        <f>ROW(Source!A206)</f>
        <v>206</v>
      </c>
      <c r="B224">
        <v>33356855</v>
      </c>
      <c r="C224">
        <v>33356842</v>
      </c>
      <c r="D224">
        <v>31172581</v>
      </c>
      <c r="E224">
        <v>17</v>
      </c>
      <c r="F224">
        <v>1</v>
      </c>
      <c r="G224">
        <v>1</v>
      </c>
      <c r="H224">
        <v>3</v>
      </c>
      <c r="I224" t="s">
        <v>924</v>
      </c>
      <c r="J224" t="s">
        <v>3</v>
      </c>
      <c r="K224" t="s">
        <v>31</v>
      </c>
      <c r="L224">
        <v>1348</v>
      </c>
      <c r="N224">
        <v>1009</v>
      </c>
      <c r="O224" t="s">
        <v>32</v>
      </c>
      <c r="P224" t="s">
        <v>32</v>
      </c>
      <c r="Q224">
        <v>1000</v>
      </c>
      <c r="X224">
        <v>5.3E-3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 t="s">
        <v>3</v>
      </c>
      <c r="AG224">
        <v>5.3E-3</v>
      </c>
      <c r="AH224">
        <v>3</v>
      </c>
      <c r="AI224">
        <v>-1</v>
      </c>
      <c r="AJ224" t="s">
        <v>3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>
      <c r="A225">
        <f>ROW(Source!A206)</f>
        <v>206</v>
      </c>
      <c r="B225">
        <v>33356856</v>
      </c>
      <c r="C225">
        <v>33356842</v>
      </c>
      <c r="D225">
        <v>31180727</v>
      </c>
      <c r="E225">
        <v>1</v>
      </c>
      <c r="F225">
        <v>1</v>
      </c>
      <c r="G225">
        <v>1</v>
      </c>
      <c r="H225">
        <v>3</v>
      </c>
      <c r="I225" t="s">
        <v>844</v>
      </c>
      <c r="J225" t="s">
        <v>845</v>
      </c>
      <c r="K225" t="s">
        <v>846</v>
      </c>
      <c r="L225">
        <v>1348</v>
      </c>
      <c r="N225">
        <v>1009</v>
      </c>
      <c r="O225" t="s">
        <v>32</v>
      </c>
      <c r="P225" t="s">
        <v>32</v>
      </c>
      <c r="Q225">
        <v>1000</v>
      </c>
      <c r="X225">
        <v>2.4000000000000001E-4</v>
      </c>
      <c r="Y225">
        <v>9040.01</v>
      </c>
      <c r="Z225">
        <v>0</v>
      </c>
      <c r="AA225">
        <v>0</v>
      </c>
      <c r="AB225">
        <v>0</v>
      </c>
      <c r="AC225">
        <v>0</v>
      </c>
      <c r="AD225">
        <v>1</v>
      </c>
      <c r="AE225">
        <v>0</v>
      </c>
      <c r="AF225" t="s">
        <v>3</v>
      </c>
      <c r="AG225">
        <v>2.4000000000000001E-4</v>
      </c>
      <c r="AH225">
        <v>2</v>
      </c>
      <c r="AI225">
        <v>33356848</v>
      </c>
      <c r="AJ225">
        <v>195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>
      <c r="A226">
        <f>ROW(Source!A206)</f>
        <v>206</v>
      </c>
      <c r="B226">
        <v>33356857</v>
      </c>
      <c r="C226">
        <v>33356842</v>
      </c>
      <c r="D226">
        <v>31181610</v>
      </c>
      <c r="E226">
        <v>1</v>
      </c>
      <c r="F226">
        <v>1</v>
      </c>
      <c r="G226">
        <v>1</v>
      </c>
      <c r="H226">
        <v>3</v>
      </c>
      <c r="I226" t="s">
        <v>847</v>
      </c>
      <c r="J226" t="s">
        <v>848</v>
      </c>
      <c r="K226" t="s">
        <v>849</v>
      </c>
      <c r="L226">
        <v>1346</v>
      </c>
      <c r="N226">
        <v>1009</v>
      </c>
      <c r="O226" t="s">
        <v>78</v>
      </c>
      <c r="P226" t="s">
        <v>78</v>
      </c>
      <c r="Q226">
        <v>1</v>
      </c>
      <c r="X226">
        <v>0.88200000000000001</v>
      </c>
      <c r="Y226">
        <v>23.09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0</v>
      </c>
      <c r="AF226" t="s">
        <v>3</v>
      </c>
      <c r="AG226">
        <v>0.88200000000000001</v>
      </c>
      <c r="AH226">
        <v>2</v>
      </c>
      <c r="AI226">
        <v>33356849</v>
      </c>
      <c r="AJ226">
        <v>196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>
      <c r="A227">
        <f>ROW(Source!A211)</f>
        <v>211</v>
      </c>
      <c r="B227">
        <v>33356868</v>
      </c>
      <c r="C227">
        <v>33356860</v>
      </c>
      <c r="D227">
        <v>31172063</v>
      </c>
      <c r="E227">
        <v>1</v>
      </c>
      <c r="F227">
        <v>1</v>
      </c>
      <c r="G227">
        <v>1</v>
      </c>
      <c r="H227">
        <v>1</v>
      </c>
      <c r="I227" t="s">
        <v>854</v>
      </c>
      <c r="J227" t="s">
        <v>3</v>
      </c>
      <c r="K227" t="s">
        <v>855</v>
      </c>
      <c r="L227">
        <v>1191</v>
      </c>
      <c r="N227">
        <v>1013</v>
      </c>
      <c r="O227" t="s">
        <v>831</v>
      </c>
      <c r="P227" t="s">
        <v>831</v>
      </c>
      <c r="Q227">
        <v>1</v>
      </c>
      <c r="X227">
        <v>3.74</v>
      </c>
      <c r="Y227">
        <v>0</v>
      </c>
      <c r="Z227">
        <v>0</v>
      </c>
      <c r="AA227">
        <v>0</v>
      </c>
      <c r="AB227">
        <v>8.86</v>
      </c>
      <c r="AC227">
        <v>0</v>
      </c>
      <c r="AD227">
        <v>1</v>
      </c>
      <c r="AE227">
        <v>1</v>
      </c>
      <c r="AF227" t="s">
        <v>22</v>
      </c>
      <c r="AG227">
        <v>5.1612</v>
      </c>
      <c r="AH227">
        <v>2</v>
      </c>
      <c r="AI227">
        <v>33356861</v>
      </c>
      <c r="AJ227">
        <v>197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>
      <c r="A228">
        <f>ROW(Source!A211)</f>
        <v>211</v>
      </c>
      <c r="B228">
        <v>33356869</v>
      </c>
      <c r="C228">
        <v>33356860</v>
      </c>
      <c r="D228">
        <v>31172011</v>
      </c>
      <c r="E228">
        <v>1</v>
      </c>
      <c r="F228">
        <v>1</v>
      </c>
      <c r="G228">
        <v>1</v>
      </c>
      <c r="H228">
        <v>1</v>
      </c>
      <c r="I228" t="s">
        <v>832</v>
      </c>
      <c r="J228" t="s">
        <v>3</v>
      </c>
      <c r="K228" t="s">
        <v>833</v>
      </c>
      <c r="L228">
        <v>1191</v>
      </c>
      <c r="N228">
        <v>1013</v>
      </c>
      <c r="O228" t="s">
        <v>831</v>
      </c>
      <c r="P228" t="s">
        <v>831</v>
      </c>
      <c r="Q228">
        <v>1</v>
      </c>
      <c r="X228">
        <v>0.05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1</v>
      </c>
      <c r="AE228">
        <v>2</v>
      </c>
      <c r="AF228" t="s">
        <v>21</v>
      </c>
      <c r="AG228">
        <v>7.4999999999999997E-2</v>
      </c>
      <c r="AH228">
        <v>2</v>
      </c>
      <c r="AI228">
        <v>33356862</v>
      </c>
      <c r="AJ228">
        <v>198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>
      <c r="A229">
        <f>ROW(Source!A211)</f>
        <v>211</v>
      </c>
      <c r="B229">
        <v>33356870</v>
      </c>
      <c r="C229">
        <v>33356860</v>
      </c>
      <c r="D229">
        <v>31258491</v>
      </c>
      <c r="E229">
        <v>1</v>
      </c>
      <c r="F229">
        <v>1</v>
      </c>
      <c r="G229">
        <v>1</v>
      </c>
      <c r="H229">
        <v>2</v>
      </c>
      <c r="I229" t="s">
        <v>834</v>
      </c>
      <c r="J229" t="s">
        <v>835</v>
      </c>
      <c r="K229" t="s">
        <v>836</v>
      </c>
      <c r="L229">
        <v>1368</v>
      </c>
      <c r="N229">
        <v>1011</v>
      </c>
      <c r="O229" t="s">
        <v>837</v>
      </c>
      <c r="P229" t="s">
        <v>837</v>
      </c>
      <c r="Q229">
        <v>1</v>
      </c>
      <c r="X229">
        <v>0.02</v>
      </c>
      <c r="Y229">
        <v>0</v>
      </c>
      <c r="Z229">
        <v>111.99</v>
      </c>
      <c r="AA229">
        <v>13.5</v>
      </c>
      <c r="AB229">
        <v>0</v>
      </c>
      <c r="AC229">
        <v>0</v>
      </c>
      <c r="AD229">
        <v>1</v>
      </c>
      <c r="AE229">
        <v>0</v>
      </c>
      <c r="AF229" t="s">
        <v>21</v>
      </c>
      <c r="AG229">
        <v>0.03</v>
      </c>
      <c r="AH229">
        <v>2</v>
      </c>
      <c r="AI229">
        <v>33356863</v>
      </c>
      <c r="AJ229">
        <v>199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>
      <c r="A230">
        <f>ROW(Source!A211)</f>
        <v>211</v>
      </c>
      <c r="B230">
        <v>33356871</v>
      </c>
      <c r="C230">
        <v>33356860</v>
      </c>
      <c r="D230">
        <v>31258691</v>
      </c>
      <c r="E230">
        <v>1</v>
      </c>
      <c r="F230">
        <v>1</v>
      </c>
      <c r="G230">
        <v>1</v>
      </c>
      <c r="H230">
        <v>2</v>
      </c>
      <c r="I230" t="s">
        <v>838</v>
      </c>
      <c r="J230" t="s">
        <v>839</v>
      </c>
      <c r="K230" t="s">
        <v>840</v>
      </c>
      <c r="L230">
        <v>1368</v>
      </c>
      <c r="N230">
        <v>1011</v>
      </c>
      <c r="O230" t="s">
        <v>837</v>
      </c>
      <c r="P230" t="s">
        <v>837</v>
      </c>
      <c r="Q230">
        <v>1</v>
      </c>
      <c r="X230">
        <v>0.86</v>
      </c>
      <c r="Y230">
        <v>0</v>
      </c>
      <c r="Z230">
        <v>3.12</v>
      </c>
      <c r="AA230">
        <v>0</v>
      </c>
      <c r="AB230">
        <v>0</v>
      </c>
      <c r="AC230">
        <v>0</v>
      </c>
      <c r="AD230">
        <v>1</v>
      </c>
      <c r="AE230">
        <v>0</v>
      </c>
      <c r="AF230" t="s">
        <v>21</v>
      </c>
      <c r="AG230">
        <v>1.29</v>
      </c>
      <c r="AH230">
        <v>2</v>
      </c>
      <c r="AI230">
        <v>33356864</v>
      </c>
      <c r="AJ230">
        <v>200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>
      <c r="A231">
        <f>ROW(Source!A211)</f>
        <v>211</v>
      </c>
      <c r="B231">
        <v>33356872</v>
      </c>
      <c r="C231">
        <v>33356860</v>
      </c>
      <c r="D231">
        <v>31259879</v>
      </c>
      <c r="E231">
        <v>1</v>
      </c>
      <c r="F231">
        <v>1</v>
      </c>
      <c r="G231">
        <v>1</v>
      </c>
      <c r="H231">
        <v>2</v>
      </c>
      <c r="I231" t="s">
        <v>841</v>
      </c>
      <c r="J231" t="s">
        <v>842</v>
      </c>
      <c r="K231" t="s">
        <v>843</v>
      </c>
      <c r="L231">
        <v>1368</v>
      </c>
      <c r="N231">
        <v>1011</v>
      </c>
      <c r="O231" t="s">
        <v>837</v>
      </c>
      <c r="P231" t="s">
        <v>837</v>
      </c>
      <c r="Q231">
        <v>1</v>
      </c>
      <c r="X231">
        <v>0.03</v>
      </c>
      <c r="Y231">
        <v>0</v>
      </c>
      <c r="Z231">
        <v>65.709999999999994</v>
      </c>
      <c r="AA231">
        <v>11.6</v>
      </c>
      <c r="AB231">
        <v>0</v>
      </c>
      <c r="AC231">
        <v>0</v>
      </c>
      <c r="AD231">
        <v>1</v>
      </c>
      <c r="AE231">
        <v>0</v>
      </c>
      <c r="AF231" t="s">
        <v>21</v>
      </c>
      <c r="AG231">
        <v>4.4999999999999998E-2</v>
      </c>
      <c r="AH231">
        <v>2</v>
      </c>
      <c r="AI231">
        <v>33356865</v>
      </c>
      <c r="AJ231">
        <v>201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>
      <c r="A232">
        <f>ROW(Source!A211)</f>
        <v>211</v>
      </c>
      <c r="B232">
        <v>33356873</v>
      </c>
      <c r="C232">
        <v>33356860</v>
      </c>
      <c r="D232">
        <v>31180727</v>
      </c>
      <c r="E232">
        <v>1</v>
      </c>
      <c r="F232">
        <v>1</v>
      </c>
      <c r="G232">
        <v>1</v>
      </c>
      <c r="H232">
        <v>3</v>
      </c>
      <c r="I232" t="s">
        <v>844</v>
      </c>
      <c r="J232" t="s">
        <v>845</v>
      </c>
      <c r="K232" t="s">
        <v>846</v>
      </c>
      <c r="L232">
        <v>1348</v>
      </c>
      <c r="N232">
        <v>1009</v>
      </c>
      <c r="O232" t="s">
        <v>32</v>
      </c>
      <c r="P232" t="s">
        <v>32</v>
      </c>
      <c r="Q232">
        <v>1000</v>
      </c>
      <c r="X232">
        <v>1.6999999999999999E-3</v>
      </c>
      <c r="Y232">
        <v>9040.01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 t="s">
        <v>3</v>
      </c>
      <c r="AG232">
        <v>1.6999999999999999E-3</v>
      </c>
      <c r="AH232">
        <v>2</v>
      </c>
      <c r="AI232">
        <v>33356866</v>
      </c>
      <c r="AJ232">
        <v>202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>
      <c r="A233">
        <f>ROW(Source!A211)</f>
        <v>211</v>
      </c>
      <c r="B233">
        <v>33356874</v>
      </c>
      <c r="C233">
        <v>33356860</v>
      </c>
      <c r="D233">
        <v>31181610</v>
      </c>
      <c r="E233">
        <v>1</v>
      </c>
      <c r="F233">
        <v>1</v>
      </c>
      <c r="G233">
        <v>1</v>
      </c>
      <c r="H233">
        <v>3</v>
      </c>
      <c r="I233" t="s">
        <v>847</v>
      </c>
      <c r="J233" t="s">
        <v>848</v>
      </c>
      <c r="K233" t="s">
        <v>849</v>
      </c>
      <c r="L233">
        <v>1346</v>
      </c>
      <c r="N233">
        <v>1009</v>
      </c>
      <c r="O233" t="s">
        <v>78</v>
      </c>
      <c r="P233" t="s">
        <v>78</v>
      </c>
      <c r="Q233">
        <v>1</v>
      </c>
      <c r="X233">
        <v>2.2400000000000002</v>
      </c>
      <c r="Y233">
        <v>23.09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0</v>
      </c>
      <c r="AF233" t="s">
        <v>3</v>
      </c>
      <c r="AG233">
        <v>2.2400000000000002</v>
      </c>
      <c r="AH233">
        <v>2</v>
      </c>
      <c r="AI233">
        <v>33356867</v>
      </c>
      <c r="AJ233">
        <v>203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>
      <c r="A234">
        <f>ROW(Source!A211)</f>
        <v>211</v>
      </c>
      <c r="B234">
        <v>33356875</v>
      </c>
      <c r="C234">
        <v>33356860</v>
      </c>
      <c r="D234">
        <v>31173712</v>
      </c>
      <c r="E234">
        <v>17</v>
      </c>
      <c r="F234">
        <v>1</v>
      </c>
      <c r="G234">
        <v>1</v>
      </c>
      <c r="H234">
        <v>3</v>
      </c>
      <c r="I234" t="s">
        <v>929</v>
      </c>
      <c r="J234" t="s">
        <v>3</v>
      </c>
      <c r="K234" t="s">
        <v>930</v>
      </c>
      <c r="L234">
        <v>1354</v>
      </c>
      <c r="N234">
        <v>1010</v>
      </c>
      <c r="O234" t="s">
        <v>40</v>
      </c>
      <c r="P234" t="s">
        <v>40</v>
      </c>
      <c r="Q234">
        <v>1</v>
      </c>
      <c r="X234">
        <v>1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 t="s">
        <v>3</v>
      </c>
      <c r="AG234">
        <v>1</v>
      </c>
      <c r="AH234">
        <v>3</v>
      </c>
      <c r="AI234">
        <v>-1</v>
      </c>
      <c r="AJ234" t="s">
        <v>3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>
      <c r="A235">
        <f>ROW(Source!A212)</f>
        <v>212</v>
      </c>
      <c r="B235">
        <v>33356868</v>
      </c>
      <c r="C235">
        <v>33356860</v>
      </c>
      <c r="D235">
        <v>31172063</v>
      </c>
      <c r="E235">
        <v>1</v>
      </c>
      <c r="F235">
        <v>1</v>
      </c>
      <c r="G235">
        <v>1</v>
      </c>
      <c r="H235">
        <v>1</v>
      </c>
      <c r="I235" t="s">
        <v>854</v>
      </c>
      <c r="J235" t="s">
        <v>3</v>
      </c>
      <c r="K235" t="s">
        <v>855</v>
      </c>
      <c r="L235">
        <v>1191</v>
      </c>
      <c r="N235">
        <v>1013</v>
      </c>
      <c r="O235" t="s">
        <v>831</v>
      </c>
      <c r="P235" t="s">
        <v>831</v>
      </c>
      <c r="Q235">
        <v>1</v>
      </c>
      <c r="X235">
        <v>3.74</v>
      </c>
      <c r="Y235">
        <v>0</v>
      </c>
      <c r="Z235">
        <v>0</v>
      </c>
      <c r="AA235">
        <v>0</v>
      </c>
      <c r="AB235">
        <v>8.86</v>
      </c>
      <c r="AC235">
        <v>0</v>
      </c>
      <c r="AD235">
        <v>1</v>
      </c>
      <c r="AE235">
        <v>1</v>
      </c>
      <c r="AF235" t="s">
        <v>22</v>
      </c>
      <c r="AG235">
        <v>5.1612</v>
      </c>
      <c r="AH235">
        <v>2</v>
      </c>
      <c r="AI235">
        <v>33356861</v>
      </c>
      <c r="AJ235">
        <v>204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>
      <c r="A236">
        <f>ROW(Source!A212)</f>
        <v>212</v>
      </c>
      <c r="B236">
        <v>33356869</v>
      </c>
      <c r="C236">
        <v>33356860</v>
      </c>
      <c r="D236">
        <v>31172011</v>
      </c>
      <c r="E236">
        <v>1</v>
      </c>
      <c r="F236">
        <v>1</v>
      </c>
      <c r="G236">
        <v>1</v>
      </c>
      <c r="H236">
        <v>1</v>
      </c>
      <c r="I236" t="s">
        <v>832</v>
      </c>
      <c r="J236" t="s">
        <v>3</v>
      </c>
      <c r="K236" t="s">
        <v>833</v>
      </c>
      <c r="L236">
        <v>1191</v>
      </c>
      <c r="N236">
        <v>1013</v>
      </c>
      <c r="O236" t="s">
        <v>831</v>
      </c>
      <c r="P236" t="s">
        <v>831</v>
      </c>
      <c r="Q236">
        <v>1</v>
      </c>
      <c r="X236">
        <v>0.05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1</v>
      </c>
      <c r="AE236">
        <v>2</v>
      </c>
      <c r="AF236" t="s">
        <v>21</v>
      </c>
      <c r="AG236">
        <v>7.4999999999999997E-2</v>
      </c>
      <c r="AH236">
        <v>2</v>
      </c>
      <c r="AI236">
        <v>33356862</v>
      </c>
      <c r="AJ236">
        <v>205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>
      <c r="A237">
        <f>ROW(Source!A212)</f>
        <v>212</v>
      </c>
      <c r="B237">
        <v>33356870</v>
      </c>
      <c r="C237">
        <v>33356860</v>
      </c>
      <c r="D237">
        <v>31258491</v>
      </c>
      <c r="E237">
        <v>1</v>
      </c>
      <c r="F237">
        <v>1</v>
      </c>
      <c r="G237">
        <v>1</v>
      </c>
      <c r="H237">
        <v>2</v>
      </c>
      <c r="I237" t="s">
        <v>834</v>
      </c>
      <c r="J237" t="s">
        <v>835</v>
      </c>
      <c r="K237" t="s">
        <v>836</v>
      </c>
      <c r="L237">
        <v>1368</v>
      </c>
      <c r="N237">
        <v>1011</v>
      </c>
      <c r="O237" t="s">
        <v>837</v>
      </c>
      <c r="P237" t="s">
        <v>837</v>
      </c>
      <c r="Q237">
        <v>1</v>
      </c>
      <c r="X237">
        <v>0.02</v>
      </c>
      <c r="Y237">
        <v>0</v>
      </c>
      <c r="Z237">
        <v>111.99</v>
      </c>
      <c r="AA237">
        <v>13.5</v>
      </c>
      <c r="AB237">
        <v>0</v>
      </c>
      <c r="AC237">
        <v>0</v>
      </c>
      <c r="AD237">
        <v>1</v>
      </c>
      <c r="AE237">
        <v>0</v>
      </c>
      <c r="AF237" t="s">
        <v>21</v>
      </c>
      <c r="AG237">
        <v>0.03</v>
      </c>
      <c r="AH237">
        <v>2</v>
      </c>
      <c r="AI237">
        <v>33356863</v>
      </c>
      <c r="AJ237">
        <v>206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>
      <c r="A238">
        <f>ROW(Source!A212)</f>
        <v>212</v>
      </c>
      <c r="B238">
        <v>33356871</v>
      </c>
      <c r="C238">
        <v>33356860</v>
      </c>
      <c r="D238">
        <v>31258691</v>
      </c>
      <c r="E238">
        <v>1</v>
      </c>
      <c r="F238">
        <v>1</v>
      </c>
      <c r="G238">
        <v>1</v>
      </c>
      <c r="H238">
        <v>2</v>
      </c>
      <c r="I238" t="s">
        <v>838</v>
      </c>
      <c r="J238" t="s">
        <v>839</v>
      </c>
      <c r="K238" t="s">
        <v>840</v>
      </c>
      <c r="L238">
        <v>1368</v>
      </c>
      <c r="N238">
        <v>1011</v>
      </c>
      <c r="O238" t="s">
        <v>837</v>
      </c>
      <c r="P238" t="s">
        <v>837</v>
      </c>
      <c r="Q238">
        <v>1</v>
      </c>
      <c r="X238">
        <v>0.86</v>
      </c>
      <c r="Y238">
        <v>0</v>
      </c>
      <c r="Z238">
        <v>3.12</v>
      </c>
      <c r="AA238">
        <v>0</v>
      </c>
      <c r="AB238">
        <v>0</v>
      </c>
      <c r="AC238">
        <v>0</v>
      </c>
      <c r="AD238">
        <v>1</v>
      </c>
      <c r="AE238">
        <v>0</v>
      </c>
      <c r="AF238" t="s">
        <v>21</v>
      </c>
      <c r="AG238">
        <v>1.29</v>
      </c>
      <c r="AH238">
        <v>2</v>
      </c>
      <c r="AI238">
        <v>33356864</v>
      </c>
      <c r="AJ238">
        <v>207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>
      <c r="A239">
        <f>ROW(Source!A212)</f>
        <v>212</v>
      </c>
      <c r="B239">
        <v>33356872</v>
      </c>
      <c r="C239">
        <v>33356860</v>
      </c>
      <c r="D239">
        <v>31259879</v>
      </c>
      <c r="E239">
        <v>1</v>
      </c>
      <c r="F239">
        <v>1</v>
      </c>
      <c r="G239">
        <v>1</v>
      </c>
      <c r="H239">
        <v>2</v>
      </c>
      <c r="I239" t="s">
        <v>841</v>
      </c>
      <c r="J239" t="s">
        <v>842</v>
      </c>
      <c r="K239" t="s">
        <v>843</v>
      </c>
      <c r="L239">
        <v>1368</v>
      </c>
      <c r="N239">
        <v>1011</v>
      </c>
      <c r="O239" t="s">
        <v>837</v>
      </c>
      <c r="P239" t="s">
        <v>837</v>
      </c>
      <c r="Q239">
        <v>1</v>
      </c>
      <c r="X239">
        <v>0.03</v>
      </c>
      <c r="Y239">
        <v>0</v>
      </c>
      <c r="Z239">
        <v>65.709999999999994</v>
      </c>
      <c r="AA239">
        <v>11.6</v>
      </c>
      <c r="AB239">
        <v>0</v>
      </c>
      <c r="AC239">
        <v>0</v>
      </c>
      <c r="AD239">
        <v>1</v>
      </c>
      <c r="AE239">
        <v>0</v>
      </c>
      <c r="AF239" t="s">
        <v>21</v>
      </c>
      <c r="AG239">
        <v>4.4999999999999998E-2</v>
      </c>
      <c r="AH239">
        <v>2</v>
      </c>
      <c r="AI239">
        <v>33356865</v>
      </c>
      <c r="AJ239">
        <v>208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>
      <c r="A240">
        <f>ROW(Source!A212)</f>
        <v>212</v>
      </c>
      <c r="B240">
        <v>33356873</v>
      </c>
      <c r="C240">
        <v>33356860</v>
      </c>
      <c r="D240">
        <v>31180727</v>
      </c>
      <c r="E240">
        <v>1</v>
      </c>
      <c r="F240">
        <v>1</v>
      </c>
      <c r="G240">
        <v>1</v>
      </c>
      <c r="H240">
        <v>3</v>
      </c>
      <c r="I240" t="s">
        <v>844</v>
      </c>
      <c r="J240" t="s">
        <v>845</v>
      </c>
      <c r="K240" t="s">
        <v>846</v>
      </c>
      <c r="L240">
        <v>1348</v>
      </c>
      <c r="N240">
        <v>1009</v>
      </c>
      <c r="O240" t="s">
        <v>32</v>
      </c>
      <c r="P240" t="s">
        <v>32</v>
      </c>
      <c r="Q240">
        <v>1000</v>
      </c>
      <c r="X240">
        <v>1.6999999999999999E-3</v>
      </c>
      <c r="Y240">
        <v>9040.01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3</v>
      </c>
      <c r="AG240">
        <v>1.6999999999999999E-3</v>
      </c>
      <c r="AH240">
        <v>2</v>
      </c>
      <c r="AI240">
        <v>33356866</v>
      </c>
      <c r="AJ240">
        <v>209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>
      <c r="A241">
        <f>ROW(Source!A212)</f>
        <v>212</v>
      </c>
      <c r="B241">
        <v>33356874</v>
      </c>
      <c r="C241">
        <v>33356860</v>
      </c>
      <c r="D241">
        <v>31181610</v>
      </c>
      <c r="E241">
        <v>1</v>
      </c>
      <c r="F241">
        <v>1</v>
      </c>
      <c r="G241">
        <v>1</v>
      </c>
      <c r="H241">
        <v>3</v>
      </c>
      <c r="I241" t="s">
        <v>847</v>
      </c>
      <c r="J241" t="s">
        <v>848</v>
      </c>
      <c r="K241" t="s">
        <v>849</v>
      </c>
      <c r="L241">
        <v>1346</v>
      </c>
      <c r="N241">
        <v>1009</v>
      </c>
      <c r="O241" t="s">
        <v>78</v>
      </c>
      <c r="P241" t="s">
        <v>78</v>
      </c>
      <c r="Q241">
        <v>1</v>
      </c>
      <c r="X241">
        <v>2.2400000000000002</v>
      </c>
      <c r="Y241">
        <v>23.09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3</v>
      </c>
      <c r="AG241">
        <v>2.2400000000000002</v>
      </c>
      <c r="AH241">
        <v>2</v>
      </c>
      <c r="AI241">
        <v>33356867</v>
      </c>
      <c r="AJ241">
        <v>210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>
      <c r="A242">
        <f>ROW(Source!A212)</f>
        <v>212</v>
      </c>
      <c r="B242">
        <v>33356875</v>
      </c>
      <c r="C242">
        <v>33356860</v>
      </c>
      <c r="D242">
        <v>31173712</v>
      </c>
      <c r="E242">
        <v>17</v>
      </c>
      <c r="F242">
        <v>1</v>
      </c>
      <c r="G242">
        <v>1</v>
      </c>
      <c r="H242">
        <v>3</v>
      </c>
      <c r="I242" t="s">
        <v>929</v>
      </c>
      <c r="J242" t="s">
        <v>3</v>
      </c>
      <c r="K242" t="s">
        <v>930</v>
      </c>
      <c r="L242">
        <v>1354</v>
      </c>
      <c r="N242">
        <v>1010</v>
      </c>
      <c r="O242" t="s">
        <v>40</v>
      </c>
      <c r="P242" t="s">
        <v>40</v>
      </c>
      <c r="Q242">
        <v>1</v>
      </c>
      <c r="X242">
        <v>1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s">
        <v>3</v>
      </c>
      <c r="AG242">
        <v>1</v>
      </c>
      <c r="AH242">
        <v>3</v>
      </c>
      <c r="AI242">
        <v>-1</v>
      </c>
      <c r="AJ242" t="s">
        <v>3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>
      <c r="A243">
        <f>ROW(Source!A215)</f>
        <v>215</v>
      </c>
      <c r="B243">
        <v>33356888</v>
      </c>
      <c r="C243">
        <v>33356877</v>
      </c>
      <c r="D243">
        <v>31172057</v>
      </c>
      <c r="E243">
        <v>1</v>
      </c>
      <c r="F243">
        <v>1</v>
      </c>
      <c r="G243">
        <v>1</v>
      </c>
      <c r="H243">
        <v>1</v>
      </c>
      <c r="I243" t="s">
        <v>864</v>
      </c>
      <c r="J243" t="s">
        <v>3</v>
      </c>
      <c r="K243" t="s">
        <v>865</v>
      </c>
      <c r="L243">
        <v>1191</v>
      </c>
      <c r="N243">
        <v>1013</v>
      </c>
      <c r="O243" t="s">
        <v>831</v>
      </c>
      <c r="P243" t="s">
        <v>831</v>
      </c>
      <c r="Q243">
        <v>1</v>
      </c>
      <c r="X243">
        <v>66.819999999999993</v>
      </c>
      <c r="Y243">
        <v>0</v>
      </c>
      <c r="Z243">
        <v>0</v>
      </c>
      <c r="AA243">
        <v>0</v>
      </c>
      <c r="AB243">
        <v>8.5299999999999994</v>
      </c>
      <c r="AC243">
        <v>0</v>
      </c>
      <c r="AD243">
        <v>1</v>
      </c>
      <c r="AE243">
        <v>1</v>
      </c>
      <c r="AF243" t="s">
        <v>22</v>
      </c>
      <c r="AG243">
        <v>92.211599999999976</v>
      </c>
      <c r="AH243">
        <v>2</v>
      </c>
      <c r="AI243">
        <v>33356878</v>
      </c>
      <c r="AJ243">
        <v>211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>
      <c r="A244">
        <f>ROW(Source!A215)</f>
        <v>215</v>
      </c>
      <c r="B244">
        <v>33356889</v>
      </c>
      <c r="C244">
        <v>33356877</v>
      </c>
      <c r="D244">
        <v>31172011</v>
      </c>
      <c r="E244">
        <v>1</v>
      </c>
      <c r="F244">
        <v>1</v>
      </c>
      <c r="G244">
        <v>1</v>
      </c>
      <c r="H244">
        <v>1</v>
      </c>
      <c r="I244" t="s">
        <v>832</v>
      </c>
      <c r="J244" t="s">
        <v>3</v>
      </c>
      <c r="K244" t="s">
        <v>833</v>
      </c>
      <c r="L244">
        <v>1191</v>
      </c>
      <c r="N244">
        <v>1013</v>
      </c>
      <c r="O244" t="s">
        <v>831</v>
      </c>
      <c r="P244" t="s">
        <v>831</v>
      </c>
      <c r="Q244">
        <v>1</v>
      </c>
      <c r="X244">
        <v>0.16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2</v>
      </c>
      <c r="AF244" t="s">
        <v>21</v>
      </c>
      <c r="AG244">
        <v>0.24</v>
      </c>
      <c r="AH244">
        <v>2</v>
      </c>
      <c r="AI244">
        <v>33356879</v>
      </c>
      <c r="AJ244">
        <v>212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>
      <c r="A245">
        <f>ROW(Source!A215)</f>
        <v>215</v>
      </c>
      <c r="B245">
        <v>33356890</v>
      </c>
      <c r="C245">
        <v>33356877</v>
      </c>
      <c r="D245">
        <v>31258491</v>
      </c>
      <c r="E245">
        <v>1</v>
      </c>
      <c r="F245">
        <v>1</v>
      </c>
      <c r="G245">
        <v>1</v>
      </c>
      <c r="H245">
        <v>2</v>
      </c>
      <c r="I245" t="s">
        <v>834</v>
      </c>
      <c r="J245" t="s">
        <v>835</v>
      </c>
      <c r="K245" t="s">
        <v>836</v>
      </c>
      <c r="L245">
        <v>1368</v>
      </c>
      <c r="N245">
        <v>1011</v>
      </c>
      <c r="O245" t="s">
        <v>837</v>
      </c>
      <c r="P245" t="s">
        <v>837</v>
      </c>
      <c r="Q245">
        <v>1</v>
      </c>
      <c r="X245">
        <v>7.0000000000000007E-2</v>
      </c>
      <c r="Y245">
        <v>0</v>
      </c>
      <c r="Z245">
        <v>111.99</v>
      </c>
      <c r="AA245">
        <v>13.5</v>
      </c>
      <c r="AB245">
        <v>0</v>
      </c>
      <c r="AC245">
        <v>0</v>
      </c>
      <c r="AD245">
        <v>1</v>
      </c>
      <c r="AE245">
        <v>0</v>
      </c>
      <c r="AF245" t="s">
        <v>21</v>
      </c>
      <c r="AG245">
        <v>0.10500000000000001</v>
      </c>
      <c r="AH245">
        <v>2</v>
      </c>
      <c r="AI245">
        <v>33356880</v>
      </c>
      <c r="AJ245">
        <v>213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>
      <c r="A246">
        <f>ROW(Source!A215)</f>
        <v>215</v>
      </c>
      <c r="B246">
        <v>33356891</v>
      </c>
      <c r="C246">
        <v>33356877</v>
      </c>
      <c r="D246">
        <v>31258646</v>
      </c>
      <c r="E246">
        <v>1</v>
      </c>
      <c r="F246">
        <v>1</v>
      </c>
      <c r="G246">
        <v>1</v>
      </c>
      <c r="H246">
        <v>2</v>
      </c>
      <c r="I246" t="s">
        <v>866</v>
      </c>
      <c r="J246" t="s">
        <v>867</v>
      </c>
      <c r="K246" t="s">
        <v>868</v>
      </c>
      <c r="L246">
        <v>1368</v>
      </c>
      <c r="N246">
        <v>1011</v>
      </c>
      <c r="O246" t="s">
        <v>837</v>
      </c>
      <c r="P246" t="s">
        <v>837</v>
      </c>
      <c r="Q246">
        <v>1</v>
      </c>
      <c r="X246">
        <v>2.78</v>
      </c>
      <c r="Y246">
        <v>0</v>
      </c>
      <c r="Z246">
        <v>6.66</v>
      </c>
      <c r="AA246">
        <v>0</v>
      </c>
      <c r="AB246">
        <v>0</v>
      </c>
      <c r="AC246">
        <v>0</v>
      </c>
      <c r="AD246">
        <v>1</v>
      </c>
      <c r="AE246">
        <v>0</v>
      </c>
      <c r="AF246" t="s">
        <v>21</v>
      </c>
      <c r="AG246">
        <v>4.17</v>
      </c>
      <c r="AH246">
        <v>2</v>
      </c>
      <c r="AI246">
        <v>33356881</v>
      </c>
      <c r="AJ246">
        <v>214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>
      <c r="A247">
        <f>ROW(Source!A215)</f>
        <v>215</v>
      </c>
      <c r="B247">
        <v>33356892</v>
      </c>
      <c r="C247">
        <v>33356877</v>
      </c>
      <c r="D247">
        <v>31259879</v>
      </c>
      <c r="E247">
        <v>1</v>
      </c>
      <c r="F247">
        <v>1</v>
      </c>
      <c r="G247">
        <v>1</v>
      </c>
      <c r="H247">
        <v>2</v>
      </c>
      <c r="I247" t="s">
        <v>841</v>
      </c>
      <c r="J247" t="s">
        <v>842</v>
      </c>
      <c r="K247" t="s">
        <v>843</v>
      </c>
      <c r="L247">
        <v>1368</v>
      </c>
      <c r="N247">
        <v>1011</v>
      </c>
      <c r="O247" t="s">
        <v>837</v>
      </c>
      <c r="P247" t="s">
        <v>837</v>
      </c>
      <c r="Q247">
        <v>1</v>
      </c>
      <c r="X247">
        <v>0.09</v>
      </c>
      <c r="Y247">
        <v>0</v>
      </c>
      <c r="Z247">
        <v>65.709999999999994</v>
      </c>
      <c r="AA247">
        <v>11.6</v>
      </c>
      <c r="AB247">
        <v>0</v>
      </c>
      <c r="AC247">
        <v>0</v>
      </c>
      <c r="AD247">
        <v>1</v>
      </c>
      <c r="AE247">
        <v>0</v>
      </c>
      <c r="AF247" t="s">
        <v>21</v>
      </c>
      <c r="AG247">
        <v>0.13500000000000001</v>
      </c>
      <c r="AH247">
        <v>2</v>
      </c>
      <c r="AI247">
        <v>33356882</v>
      </c>
      <c r="AJ247">
        <v>215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>
      <c r="A248">
        <f>ROW(Source!A215)</f>
        <v>215</v>
      </c>
      <c r="B248">
        <v>33356893</v>
      </c>
      <c r="C248">
        <v>33356877</v>
      </c>
      <c r="D248">
        <v>31178765</v>
      </c>
      <c r="E248">
        <v>1</v>
      </c>
      <c r="F248">
        <v>1</v>
      </c>
      <c r="G248">
        <v>1</v>
      </c>
      <c r="H248">
        <v>3</v>
      </c>
      <c r="I248" t="s">
        <v>869</v>
      </c>
      <c r="J248" t="s">
        <v>870</v>
      </c>
      <c r="K248" t="s">
        <v>871</v>
      </c>
      <c r="L248">
        <v>1346</v>
      </c>
      <c r="N248">
        <v>1009</v>
      </c>
      <c r="O248" t="s">
        <v>78</v>
      </c>
      <c r="P248" t="s">
        <v>78</v>
      </c>
      <c r="Q248">
        <v>1</v>
      </c>
      <c r="X248">
        <v>1.0000000000000001E-5</v>
      </c>
      <c r="Y248">
        <v>37.29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0</v>
      </c>
      <c r="AF248" t="s">
        <v>3</v>
      </c>
      <c r="AG248">
        <v>1.0000000000000001E-5</v>
      </c>
      <c r="AH248">
        <v>2</v>
      </c>
      <c r="AI248">
        <v>33356883</v>
      </c>
      <c r="AJ248">
        <v>216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>
      <c r="A249">
        <f>ROW(Source!A215)</f>
        <v>215</v>
      </c>
      <c r="B249">
        <v>33356894</v>
      </c>
      <c r="C249">
        <v>33356877</v>
      </c>
      <c r="D249">
        <v>31180727</v>
      </c>
      <c r="E249">
        <v>1</v>
      </c>
      <c r="F249">
        <v>1</v>
      </c>
      <c r="G249">
        <v>1</v>
      </c>
      <c r="H249">
        <v>3</v>
      </c>
      <c r="I249" t="s">
        <v>844</v>
      </c>
      <c r="J249" t="s">
        <v>845</v>
      </c>
      <c r="K249" t="s">
        <v>846</v>
      </c>
      <c r="L249">
        <v>1348</v>
      </c>
      <c r="N249">
        <v>1009</v>
      </c>
      <c r="O249" t="s">
        <v>32</v>
      </c>
      <c r="P249" t="s">
        <v>32</v>
      </c>
      <c r="Q249">
        <v>1000</v>
      </c>
      <c r="X249">
        <v>6.4999999999999997E-3</v>
      </c>
      <c r="Y249">
        <v>9040.01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3</v>
      </c>
      <c r="AG249">
        <v>6.4999999999999997E-3</v>
      </c>
      <c r="AH249">
        <v>2</v>
      </c>
      <c r="AI249">
        <v>33356884</v>
      </c>
      <c r="AJ249">
        <v>217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>
      <c r="A250">
        <f>ROW(Source!A215)</f>
        <v>215</v>
      </c>
      <c r="B250">
        <v>33356895</v>
      </c>
      <c r="C250">
        <v>33356877</v>
      </c>
      <c r="D250">
        <v>31181610</v>
      </c>
      <c r="E250">
        <v>1</v>
      </c>
      <c r="F250">
        <v>1</v>
      </c>
      <c r="G250">
        <v>1</v>
      </c>
      <c r="H250">
        <v>3</v>
      </c>
      <c r="I250" t="s">
        <v>847</v>
      </c>
      <c r="J250" t="s">
        <v>848</v>
      </c>
      <c r="K250" t="s">
        <v>849</v>
      </c>
      <c r="L250">
        <v>1346</v>
      </c>
      <c r="N250">
        <v>1009</v>
      </c>
      <c r="O250" t="s">
        <v>78</v>
      </c>
      <c r="P250" t="s">
        <v>78</v>
      </c>
      <c r="Q250">
        <v>1</v>
      </c>
      <c r="X250">
        <v>11.5</v>
      </c>
      <c r="Y250">
        <v>23.09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3</v>
      </c>
      <c r="AG250">
        <v>11.5</v>
      </c>
      <c r="AH250">
        <v>2</v>
      </c>
      <c r="AI250">
        <v>33356885</v>
      </c>
      <c r="AJ250">
        <v>218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>
      <c r="A251">
        <f>ROW(Source!A215)</f>
        <v>215</v>
      </c>
      <c r="B251">
        <v>33356896</v>
      </c>
      <c r="C251">
        <v>33356877</v>
      </c>
      <c r="D251">
        <v>31214523</v>
      </c>
      <c r="E251">
        <v>1</v>
      </c>
      <c r="F251">
        <v>1</v>
      </c>
      <c r="G251">
        <v>1</v>
      </c>
      <c r="H251">
        <v>3</v>
      </c>
      <c r="I251" t="s">
        <v>872</v>
      </c>
      <c r="J251" t="s">
        <v>873</v>
      </c>
      <c r="K251" t="s">
        <v>874</v>
      </c>
      <c r="L251">
        <v>1348</v>
      </c>
      <c r="N251">
        <v>1009</v>
      </c>
      <c r="O251" t="s">
        <v>32</v>
      </c>
      <c r="P251" t="s">
        <v>32</v>
      </c>
      <c r="Q251">
        <v>1000</v>
      </c>
      <c r="X251">
        <v>1.0000000000000001E-5</v>
      </c>
      <c r="Y251">
        <v>15119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 t="s">
        <v>3</v>
      </c>
      <c r="AG251">
        <v>1.0000000000000001E-5</v>
      </c>
      <c r="AH251">
        <v>2</v>
      </c>
      <c r="AI251">
        <v>33356886</v>
      </c>
      <c r="AJ251">
        <v>219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>
      <c r="A252">
        <f>ROW(Source!A215)</f>
        <v>215</v>
      </c>
      <c r="B252">
        <v>33356897</v>
      </c>
      <c r="C252">
        <v>33356877</v>
      </c>
      <c r="D252">
        <v>31215254</v>
      </c>
      <c r="E252">
        <v>1</v>
      </c>
      <c r="F252">
        <v>1</v>
      </c>
      <c r="G252">
        <v>1</v>
      </c>
      <c r="H252">
        <v>3</v>
      </c>
      <c r="I252" t="s">
        <v>875</v>
      </c>
      <c r="J252" t="s">
        <v>876</v>
      </c>
      <c r="K252" t="s">
        <v>877</v>
      </c>
      <c r="L252">
        <v>1346</v>
      </c>
      <c r="N252">
        <v>1009</v>
      </c>
      <c r="O252" t="s">
        <v>78</v>
      </c>
      <c r="P252" t="s">
        <v>78</v>
      </c>
      <c r="Q252">
        <v>1</v>
      </c>
      <c r="X252">
        <v>0.01</v>
      </c>
      <c r="Y252">
        <v>32.6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3</v>
      </c>
      <c r="AG252">
        <v>0.01</v>
      </c>
      <c r="AH252">
        <v>2</v>
      </c>
      <c r="AI252">
        <v>33356887</v>
      </c>
      <c r="AJ252">
        <v>220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>
      <c r="A253">
        <f>ROW(Source!A215)</f>
        <v>215</v>
      </c>
      <c r="B253">
        <v>33356898</v>
      </c>
      <c r="C253">
        <v>33356877</v>
      </c>
      <c r="D253">
        <v>31174182</v>
      </c>
      <c r="E253">
        <v>17</v>
      </c>
      <c r="F253">
        <v>1</v>
      </c>
      <c r="G253">
        <v>1</v>
      </c>
      <c r="H253">
        <v>3</v>
      </c>
      <c r="I253" t="s">
        <v>933</v>
      </c>
      <c r="J253" t="s">
        <v>3</v>
      </c>
      <c r="K253" t="s">
        <v>934</v>
      </c>
      <c r="L253">
        <v>1354</v>
      </c>
      <c r="N253">
        <v>1010</v>
      </c>
      <c r="O253" t="s">
        <v>40</v>
      </c>
      <c r="P253" t="s">
        <v>40</v>
      </c>
      <c r="Q253">
        <v>1</v>
      </c>
      <c r="X253">
        <v>10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s">
        <v>3</v>
      </c>
      <c r="AG253">
        <v>10</v>
      </c>
      <c r="AH253">
        <v>3</v>
      </c>
      <c r="AI253">
        <v>-1</v>
      </c>
      <c r="AJ253" t="s">
        <v>3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>
      <c r="A254">
        <f>ROW(Source!A216)</f>
        <v>216</v>
      </c>
      <c r="B254">
        <v>33356888</v>
      </c>
      <c r="C254">
        <v>33356877</v>
      </c>
      <c r="D254">
        <v>31172057</v>
      </c>
      <c r="E254">
        <v>1</v>
      </c>
      <c r="F254">
        <v>1</v>
      </c>
      <c r="G254">
        <v>1</v>
      </c>
      <c r="H254">
        <v>1</v>
      </c>
      <c r="I254" t="s">
        <v>864</v>
      </c>
      <c r="J254" t="s">
        <v>3</v>
      </c>
      <c r="K254" t="s">
        <v>865</v>
      </c>
      <c r="L254">
        <v>1191</v>
      </c>
      <c r="N254">
        <v>1013</v>
      </c>
      <c r="O254" t="s">
        <v>831</v>
      </c>
      <c r="P254" t="s">
        <v>831</v>
      </c>
      <c r="Q254">
        <v>1</v>
      </c>
      <c r="X254">
        <v>66.819999999999993</v>
      </c>
      <c r="Y254">
        <v>0</v>
      </c>
      <c r="Z254">
        <v>0</v>
      </c>
      <c r="AA254">
        <v>0</v>
      </c>
      <c r="AB254">
        <v>8.5299999999999994</v>
      </c>
      <c r="AC254">
        <v>0</v>
      </c>
      <c r="AD254">
        <v>1</v>
      </c>
      <c r="AE254">
        <v>1</v>
      </c>
      <c r="AF254" t="s">
        <v>22</v>
      </c>
      <c r="AG254">
        <v>92.211599999999976</v>
      </c>
      <c r="AH254">
        <v>2</v>
      </c>
      <c r="AI254">
        <v>33356878</v>
      </c>
      <c r="AJ254">
        <v>221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>
      <c r="A255">
        <f>ROW(Source!A216)</f>
        <v>216</v>
      </c>
      <c r="B255">
        <v>33356889</v>
      </c>
      <c r="C255">
        <v>33356877</v>
      </c>
      <c r="D255">
        <v>31172011</v>
      </c>
      <c r="E255">
        <v>1</v>
      </c>
      <c r="F255">
        <v>1</v>
      </c>
      <c r="G255">
        <v>1</v>
      </c>
      <c r="H255">
        <v>1</v>
      </c>
      <c r="I255" t="s">
        <v>832</v>
      </c>
      <c r="J255" t="s">
        <v>3</v>
      </c>
      <c r="K255" t="s">
        <v>833</v>
      </c>
      <c r="L255">
        <v>1191</v>
      </c>
      <c r="N255">
        <v>1013</v>
      </c>
      <c r="O255" t="s">
        <v>831</v>
      </c>
      <c r="P255" t="s">
        <v>831</v>
      </c>
      <c r="Q255">
        <v>1</v>
      </c>
      <c r="X255">
        <v>0.16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2</v>
      </c>
      <c r="AF255" t="s">
        <v>21</v>
      </c>
      <c r="AG255">
        <v>0.24</v>
      </c>
      <c r="AH255">
        <v>2</v>
      </c>
      <c r="AI255">
        <v>33356879</v>
      </c>
      <c r="AJ255">
        <v>222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>
      <c r="A256">
        <f>ROW(Source!A216)</f>
        <v>216</v>
      </c>
      <c r="B256">
        <v>33356890</v>
      </c>
      <c r="C256">
        <v>33356877</v>
      </c>
      <c r="D256">
        <v>31258491</v>
      </c>
      <c r="E256">
        <v>1</v>
      </c>
      <c r="F256">
        <v>1</v>
      </c>
      <c r="G256">
        <v>1</v>
      </c>
      <c r="H256">
        <v>2</v>
      </c>
      <c r="I256" t="s">
        <v>834</v>
      </c>
      <c r="J256" t="s">
        <v>835</v>
      </c>
      <c r="K256" t="s">
        <v>836</v>
      </c>
      <c r="L256">
        <v>1368</v>
      </c>
      <c r="N256">
        <v>1011</v>
      </c>
      <c r="O256" t="s">
        <v>837</v>
      </c>
      <c r="P256" t="s">
        <v>837</v>
      </c>
      <c r="Q256">
        <v>1</v>
      </c>
      <c r="X256">
        <v>7.0000000000000007E-2</v>
      </c>
      <c r="Y256">
        <v>0</v>
      </c>
      <c r="Z256">
        <v>111.99</v>
      </c>
      <c r="AA256">
        <v>13.5</v>
      </c>
      <c r="AB256">
        <v>0</v>
      </c>
      <c r="AC256">
        <v>0</v>
      </c>
      <c r="AD256">
        <v>1</v>
      </c>
      <c r="AE256">
        <v>0</v>
      </c>
      <c r="AF256" t="s">
        <v>21</v>
      </c>
      <c r="AG256">
        <v>0.10500000000000001</v>
      </c>
      <c r="AH256">
        <v>2</v>
      </c>
      <c r="AI256">
        <v>33356880</v>
      </c>
      <c r="AJ256">
        <v>223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>
      <c r="A257">
        <f>ROW(Source!A216)</f>
        <v>216</v>
      </c>
      <c r="B257">
        <v>33356891</v>
      </c>
      <c r="C257">
        <v>33356877</v>
      </c>
      <c r="D257">
        <v>31258646</v>
      </c>
      <c r="E257">
        <v>1</v>
      </c>
      <c r="F257">
        <v>1</v>
      </c>
      <c r="G257">
        <v>1</v>
      </c>
      <c r="H257">
        <v>2</v>
      </c>
      <c r="I257" t="s">
        <v>866</v>
      </c>
      <c r="J257" t="s">
        <v>867</v>
      </c>
      <c r="K257" t="s">
        <v>868</v>
      </c>
      <c r="L257">
        <v>1368</v>
      </c>
      <c r="N257">
        <v>1011</v>
      </c>
      <c r="O257" t="s">
        <v>837</v>
      </c>
      <c r="P257" t="s">
        <v>837</v>
      </c>
      <c r="Q257">
        <v>1</v>
      </c>
      <c r="X257">
        <v>2.78</v>
      </c>
      <c r="Y257">
        <v>0</v>
      </c>
      <c r="Z257">
        <v>6.66</v>
      </c>
      <c r="AA257">
        <v>0</v>
      </c>
      <c r="AB257">
        <v>0</v>
      </c>
      <c r="AC257">
        <v>0</v>
      </c>
      <c r="AD257">
        <v>1</v>
      </c>
      <c r="AE257">
        <v>0</v>
      </c>
      <c r="AF257" t="s">
        <v>21</v>
      </c>
      <c r="AG257">
        <v>4.17</v>
      </c>
      <c r="AH257">
        <v>2</v>
      </c>
      <c r="AI257">
        <v>33356881</v>
      </c>
      <c r="AJ257">
        <v>224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>
      <c r="A258">
        <f>ROW(Source!A216)</f>
        <v>216</v>
      </c>
      <c r="B258">
        <v>33356892</v>
      </c>
      <c r="C258">
        <v>33356877</v>
      </c>
      <c r="D258">
        <v>31259879</v>
      </c>
      <c r="E258">
        <v>1</v>
      </c>
      <c r="F258">
        <v>1</v>
      </c>
      <c r="G258">
        <v>1</v>
      </c>
      <c r="H258">
        <v>2</v>
      </c>
      <c r="I258" t="s">
        <v>841</v>
      </c>
      <c r="J258" t="s">
        <v>842</v>
      </c>
      <c r="K258" t="s">
        <v>843</v>
      </c>
      <c r="L258">
        <v>1368</v>
      </c>
      <c r="N258">
        <v>1011</v>
      </c>
      <c r="O258" t="s">
        <v>837</v>
      </c>
      <c r="P258" t="s">
        <v>837</v>
      </c>
      <c r="Q258">
        <v>1</v>
      </c>
      <c r="X258">
        <v>0.09</v>
      </c>
      <c r="Y258">
        <v>0</v>
      </c>
      <c r="Z258">
        <v>65.709999999999994</v>
      </c>
      <c r="AA258">
        <v>11.6</v>
      </c>
      <c r="AB258">
        <v>0</v>
      </c>
      <c r="AC258">
        <v>0</v>
      </c>
      <c r="AD258">
        <v>1</v>
      </c>
      <c r="AE258">
        <v>0</v>
      </c>
      <c r="AF258" t="s">
        <v>21</v>
      </c>
      <c r="AG258">
        <v>0.13500000000000001</v>
      </c>
      <c r="AH258">
        <v>2</v>
      </c>
      <c r="AI258">
        <v>33356882</v>
      </c>
      <c r="AJ258">
        <v>225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>
      <c r="A259">
        <f>ROW(Source!A216)</f>
        <v>216</v>
      </c>
      <c r="B259">
        <v>33356893</v>
      </c>
      <c r="C259">
        <v>33356877</v>
      </c>
      <c r="D259">
        <v>31178765</v>
      </c>
      <c r="E259">
        <v>1</v>
      </c>
      <c r="F259">
        <v>1</v>
      </c>
      <c r="G259">
        <v>1</v>
      </c>
      <c r="H259">
        <v>3</v>
      </c>
      <c r="I259" t="s">
        <v>869</v>
      </c>
      <c r="J259" t="s">
        <v>870</v>
      </c>
      <c r="K259" t="s">
        <v>871</v>
      </c>
      <c r="L259">
        <v>1346</v>
      </c>
      <c r="N259">
        <v>1009</v>
      </c>
      <c r="O259" t="s">
        <v>78</v>
      </c>
      <c r="P259" t="s">
        <v>78</v>
      </c>
      <c r="Q259">
        <v>1</v>
      </c>
      <c r="X259">
        <v>1.0000000000000001E-5</v>
      </c>
      <c r="Y259">
        <v>37.29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1.0000000000000001E-5</v>
      </c>
      <c r="AH259">
        <v>2</v>
      </c>
      <c r="AI259">
        <v>33356883</v>
      </c>
      <c r="AJ259">
        <v>226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>
      <c r="A260">
        <f>ROW(Source!A216)</f>
        <v>216</v>
      </c>
      <c r="B260">
        <v>33356894</v>
      </c>
      <c r="C260">
        <v>33356877</v>
      </c>
      <c r="D260">
        <v>31180727</v>
      </c>
      <c r="E260">
        <v>1</v>
      </c>
      <c r="F260">
        <v>1</v>
      </c>
      <c r="G260">
        <v>1</v>
      </c>
      <c r="H260">
        <v>3</v>
      </c>
      <c r="I260" t="s">
        <v>844</v>
      </c>
      <c r="J260" t="s">
        <v>845</v>
      </c>
      <c r="K260" t="s">
        <v>846</v>
      </c>
      <c r="L260">
        <v>1348</v>
      </c>
      <c r="N260">
        <v>1009</v>
      </c>
      <c r="O260" t="s">
        <v>32</v>
      </c>
      <c r="P260" t="s">
        <v>32</v>
      </c>
      <c r="Q260">
        <v>1000</v>
      </c>
      <c r="X260">
        <v>6.4999999999999997E-3</v>
      </c>
      <c r="Y260">
        <v>9040.01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 t="s">
        <v>3</v>
      </c>
      <c r="AG260">
        <v>6.4999999999999997E-3</v>
      </c>
      <c r="AH260">
        <v>2</v>
      </c>
      <c r="AI260">
        <v>33356884</v>
      </c>
      <c r="AJ260">
        <v>227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>
      <c r="A261">
        <f>ROW(Source!A216)</f>
        <v>216</v>
      </c>
      <c r="B261">
        <v>33356895</v>
      </c>
      <c r="C261">
        <v>33356877</v>
      </c>
      <c r="D261">
        <v>31181610</v>
      </c>
      <c r="E261">
        <v>1</v>
      </c>
      <c r="F261">
        <v>1</v>
      </c>
      <c r="G261">
        <v>1</v>
      </c>
      <c r="H261">
        <v>3</v>
      </c>
      <c r="I261" t="s">
        <v>847</v>
      </c>
      <c r="J261" t="s">
        <v>848</v>
      </c>
      <c r="K261" t="s">
        <v>849</v>
      </c>
      <c r="L261">
        <v>1346</v>
      </c>
      <c r="N261">
        <v>1009</v>
      </c>
      <c r="O261" t="s">
        <v>78</v>
      </c>
      <c r="P261" t="s">
        <v>78</v>
      </c>
      <c r="Q261">
        <v>1</v>
      </c>
      <c r="X261">
        <v>11.5</v>
      </c>
      <c r="Y261">
        <v>23.09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 t="s">
        <v>3</v>
      </c>
      <c r="AG261">
        <v>11.5</v>
      </c>
      <c r="AH261">
        <v>2</v>
      </c>
      <c r="AI261">
        <v>33356885</v>
      </c>
      <c r="AJ261">
        <v>228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>
      <c r="A262">
        <f>ROW(Source!A216)</f>
        <v>216</v>
      </c>
      <c r="B262">
        <v>33356896</v>
      </c>
      <c r="C262">
        <v>33356877</v>
      </c>
      <c r="D262">
        <v>31214523</v>
      </c>
      <c r="E262">
        <v>1</v>
      </c>
      <c r="F262">
        <v>1</v>
      </c>
      <c r="G262">
        <v>1</v>
      </c>
      <c r="H262">
        <v>3</v>
      </c>
      <c r="I262" t="s">
        <v>872</v>
      </c>
      <c r="J262" t="s">
        <v>873</v>
      </c>
      <c r="K262" t="s">
        <v>874</v>
      </c>
      <c r="L262">
        <v>1348</v>
      </c>
      <c r="N262">
        <v>1009</v>
      </c>
      <c r="O262" t="s">
        <v>32</v>
      </c>
      <c r="P262" t="s">
        <v>32</v>
      </c>
      <c r="Q262">
        <v>1000</v>
      </c>
      <c r="X262">
        <v>1.0000000000000001E-5</v>
      </c>
      <c r="Y262">
        <v>15119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0</v>
      </c>
      <c r="AF262" t="s">
        <v>3</v>
      </c>
      <c r="AG262">
        <v>1.0000000000000001E-5</v>
      </c>
      <c r="AH262">
        <v>2</v>
      </c>
      <c r="AI262">
        <v>33356886</v>
      </c>
      <c r="AJ262">
        <v>229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>
      <c r="A263">
        <f>ROW(Source!A216)</f>
        <v>216</v>
      </c>
      <c r="B263">
        <v>33356897</v>
      </c>
      <c r="C263">
        <v>33356877</v>
      </c>
      <c r="D263">
        <v>31215254</v>
      </c>
      <c r="E263">
        <v>1</v>
      </c>
      <c r="F263">
        <v>1</v>
      </c>
      <c r="G263">
        <v>1</v>
      </c>
      <c r="H263">
        <v>3</v>
      </c>
      <c r="I263" t="s">
        <v>875</v>
      </c>
      <c r="J263" t="s">
        <v>876</v>
      </c>
      <c r="K263" t="s">
        <v>877</v>
      </c>
      <c r="L263">
        <v>1346</v>
      </c>
      <c r="N263">
        <v>1009</v>
      </c>
      <c r="O263" t="s">
        <v>78</v>
      </c>
      <c r="P263" t="s">
        <v>78</v>
      </c>
      <c r="Q263">
        <v>1</v>
      </c>
      <c r="X263">
        <v>0.01</v>
      </c>
      <c r="Y263">
        <v>32.6</v>
      </c>
      <c r="Z263">
        <v>0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3</v>
      </c>
      <c r="AG263">
        <v>0.01</v>
      </c>
      <c r="AH263">
        <v>2</v>
      </c>
      <c r="AI263">
        <v>33356887</v>
      </c>
      <c r="AJ263">
        <v>230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>
      <c r="A264">
        <f>ROW(Source!A216)</f>
        <v>216</v>
      </c>
      <c r="B264">
        <v>33356898</v>
      </c>
      <c r="C264">
        <v>33356877</v>
      </c>
      <c r="D264">
        <v>31174182</v>
      </c>
      <c r="E264">
        <v>17</v>
      </c>
      <c r="F264">
        <v>1</v>
      </c>
      <c r="G264">
        <v>1</v>
      </c>
      <c r="H264">
        <v>3</v>
      </c>
      <c r="I264" t="s">
        <v>933</v>
      </c>
      <c r="J264" t="s">
        <v>3</v>
      </c>
      <c r="K264" t="s">
        <v>934</v>
      </c>
      <c r="L264">
        <v>1354</v>
      </c>
      <c r="N264">
        <v>1010</v>
      </c>
      <c r="O264" t="s">
        <v>40</v>
      </c>
      <c r="P264" t="s">
        <v>40</v>
      </c>
      <c r="Q264">
        <v>1</v>
      </c>
      <c r="X264">
        <v>10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 t="s">
        <v>3</v>
      </c>
      <c r="AG264">
        <v>10</v>
      </c>
      <c r="AH264">
        <v>3</v>
      </c>
      <c r="AI264">
        <v>-1</v>
      </c>
      <c r="AJ264" t="s">
        <v>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>
      <c r="A265">
        <f>ROW(Source!A219)</f>
        <v>219</v>
      </c>
      <c r="B265">
        <v>33356906</v>
      </c>
      <c r="C265">
        <v>33356900</v>
      </c>
      <c r="D265">
        <v>31172061</v>
      </c>
      <c r="E265">
        <v>1</v>
      </c>
      <c r="F265">
        <v>1</v>
      </c>
      <c r="G265">
        <v>1</v>
      </c>
      <c r="H265">
        <v>1</v>
      </c>
      <c r="I265" t="s">
        <v>850</v>
      </c>
      <c r="J265" t="s">
        <v>3</v>
      </c>
      <c r="K265" t="s">
        <v>851</v>
      </c>
      <c r="L265">
        <v>1191</v>
      </c>
      <c r="N265">
        <v>1013</v>
      </c>
      <c r="O265" t="s">
        <v>831</v>
      </c>
      <c r="P265" t="s">
        <v>831</v>
      </c>
      <c r="Q265">
        <v>1</v>
      </c>
      <c r="X265">
        <v>5.75</v>
      </c>
      <c r="Y265">
        <v>0</v>
      </c>
      <c r="Z265">
        <v>0</v>
      </c>
      <c r="AA265">
        <v>0</v>
      </c>
      <c r="AB265">
        <v>8.74</v>
      </c>
      <c r="AC265">
        <v>0</v>
      </c>
      <c r="AD265">
        <v>1</v>
      </c>
      <c r="AE265">
        <v>1</v>
      </c>
      <c r="AF265" t="s">
        <v>22</v>
      </c>
      <c r="AG265">
        <v>7.9349999999999987</v>
      </c>
      <c r="AH265">
        <v>2</v>
      </c>
      <c r="AI265">
        <v>33356901</v>
      </c>
      <c r="AJ265">
        <v>231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>
      <c r="A266">
        <f>ROW(Source!A219)</f>
        <v>219</v>
      </c>
      <c r="B266">
        <v>33356907</v>
      </c>
      <c r="C266">
        <v>33356900</v>
      </c>
      <c r="D266">
        <v>31172011</v>
      </c>
      <c r="E266">
        <v>1</v>
      </c>
      <c r="F266">
        <v>1</v>
      </c>
      <c r="G266">
        <v>1</v>
      </c>
      <c r="H266">
        <v>1</v>
      </c>
      <c r="I266" t="s">
        <v>832</v>
      </c>
      <c r="J266" t="s">
        <v>3</v>
      </c>
      <c r="K266" t="s">
        <v>833</v>
      </c>
      <c r="L266">
        <v>1191</v>
      </c>
      <c r="N266">
        <v>1013</v>
      </c>
      <c r="O266" t="s">
        <v>831</v>
      </c>
      <c r="P266" t="s">
        <v>831</v>
      </c>
      <c r="Q266">
        <v>1</v>
      </c>
      <c r="X266">
        <v>0.01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2</v>
      </c>
      <c r="AF266" t="s">
        <v>21</v>
      </c>
      <c r="AG266">
        <v>1.4999999999999999E-2</v>
      </c>
      <c r="AH266">
        <v>2</v>
      </c>
      <c r="AI266">
        <v>33356902</v>
      </c>
      <c r="AJ266">
        <v>232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>
      <c r="A267">
        <f>ROW(Source!A219)</f>
        <v>219</v>
      </c>
      <c r="B267">
        <v>33356908</v>
      </c>
      <c r="C267">
        <v>33356900</v>
      </c>
      <c r="D267">
        <v>31259879</v>
      </c>
      <c r="E267">
        <v>1</v>
      </c>
      <c r="F267">
        <v>1</v>
      </c>
      <c r="G267">
        <v>1</v>
      </c>
      <c r="H267">
        <v>2</v>
      </c>
      <c r="I267" t="s">
        <v>841</v>
      </c>
      <c r="J267" t="s">
        <v>842</v>
      </c>
      <c r="K267" t="s">
        <v>843</v>
      </c>
      <c r="L267">
        <v>1368</v>
      </c>
      <c r="N267">
        <v>1011</v>
      </c>
      <c r="O267" t="s">
        <v>837</v>
      </c>
      <c r="P267" t="s">
        <v>837</v>
      </c>
      <c r="Q267">
        <v>1</v>
      </c>
      <c r="X267">
        <v>0.01</v>
      </c>
      <c r="Y267">
        <v>0</v>
      </c>
      <c r="Z267">
        <v>65.709999999999994</v>
      </c>
      <c r="AA267">
        <v>11.6</v>
      </c>
      <c r="AB267">
        <v>0</v>
      </c>
      <c r="AC267">
        <v>0</v>
      </c>
      <c r="AD267">
        <v>1</v>
      </c>
      <c r="AE267">
        <v>0</v>
      </c>
      <c r="AF267" t="s">
        <v>21</v>
      </c>
      <c r="AG267">
        <v>1.4999999999999999E-2</v>
      </c>
      <c r="AH267">
        <v>2</v>
      </c>
      <c r="AI267">
        <v>33356903</v>
      </c>
      <c r="AJ267">
        <v>233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>
      <c r="A268">
        <f>ROW(Source!A219)</f>
        <v>219</v>
      </c>
      <c r="B268">
        <v>33356909</v>
      </c>
      <c r="C268">
        <v>33356900</v>
      </c>
      <c r="D268">
        <v>31180727</v>
      </c>
      <c r="E268">
        <v>1</v>
      </c>
      <c r="F268">
        <v>1</v>
      </c>
      <c r="G268">
        <v>1</v>
      </c>
      <c r="H268">
        <v>3</v>
      </c>
      <c r="I268" t="s">
        <v>844</v>
      </c>
      <c r="J268" t="s">
        <v>845</v>
      </c>
      <c r="K268" t="s">
        <v>846</v>
      </c>
      <c r="L268">
        <v>1348</v>
      </c>
      <c r="N268">
        <v>1009</v>
      </c>
      <c r="O268" t="s">
        <v>32</v>
      </c>
      <c r="P268" t="s">
        <v>32</v>
      </c>
      <c r="Q268">
        <v>1000</v>
      </c>
      <c r="X268">
        <v>2.0000000000000001E-4</v>
      </c>
      <c r="Y268">
        <v>9040.01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2.0000000000000001E-4</v>
      </c>
      <c r="AH268">
        <v>2</v>
      </c>
      <c r="AI268">
        <v>33356904</v>
      </c>
      <c r="AJ268">
        <v>234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>
      <c r="A269">
        <f>ROW(Source!A219)</f>
        <v>219</v>
      </c>
      <c r="B269">
        <v>33356910</v>
      </c>
      <c r="C269">
        <v>33356900</v>
      </c>
      <c r="D269">
        <v>31181610</v>
      </c>
      <c r="E269">
        <v>1</v>
      </c>
      <c r="F269">
        <v>1</v>
      </c>
      <c r="G269">
        <v>1</v>
      </c>
      <c r="H269">
        <v>3</v>
      </c>
      <c r="I269" t="s">
        <v>847</v>
      </c>
      <c r="J269" t="s">
        <v>848</v>
      </c>
      <c r="K269" t="s">
        <v>849</v>
      </c>
      <c r="L269">
        <v>1346</v>
      </c>
      <c r="N269">
        <v>1009</v>
      </c>
      <c r="O269" t="s">
        <v>78</v>
      </c>
      <c r="P269" t="s">
        <v>78</v>
      </c>
      <c r="Q269">
        <v>1</v>
      </c>
      <c r="X269">
        <v>0.08</v>
      </c>
      <c r="Y269">
        <v>23.09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3</v>
      </c>
      <c r="AG269">
        <v>0.08</v>
      </c>
      <c r="AH269">
        <v>2</v>
      </c>
      <c r="AI269">
        <v>33356905</v>
      </c>
      <c r="AJ269">
        <v>235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>
      <c r="A270">
        <f>ROW(Source!A219)</f>
        <v>219</v>
      </c>
      <c r="B270">
        <v>33356911</v>
      </c>
      <c r="C270">
        <v>33356900</v>
      </c>
      <c r="D270">
        <v>31174207</v>
      </c>
      <c r="E270">
        <v>17</v>
      </c>
      <c r="F270">
        <v>1</v>
      </c>
      <c r="G270">
        <v>1</v>
      </c>
      <c r="H270">
        <v>3</v>
      </c>
      <c r="I270" t="s">
        <v>925</v>
      </c>
      <c r="J270" t="s">
        <v>3</v>
      </c>
      <c r="K270" t="s">
        <v>926</v>
      </c>
      <c r="L270">
        <v>1327</v>
      </c>
      <c r="N270">
        <v>1005</v>
      </c>
      <c r="O270" t="s">
        <v>47</v>
      </c>
      <c r="P270" t="s">
        <v>47</v>
      </c>
      <c r="Q270">
        <v>1</v>
      </c>
      <c r="X270">
        <v>1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 t="s">
        <v>3</v>
      </c>
      <c r="AG270">
        <v>1</v>
      </c>
      <c r="AH270">
        <v>3</v>
      </c>
      <c r="AI270">
        <v>-1</v>
      </c>
      <c r="AJ270" t="s">
        <v>3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>
      <c r="A271">
        <f>ROW(Source!A220)</f>
        <v>220</v>
      </c>
      <c r="B271">
        <v>33356906</v>
      </c>
      <c r="C271">
        <v>33356900</v>
      </c>
      <c r="D271">
        <v>31172061</v>
      </c>
      <c r="E271">
        <v>1</v>
      </c>
      <c r="F271">
        <v>1</v>
      </c>
      <c r="G271">
        <v>1</v>
      </c>
      <c r="H271">
        <v>1</v>
      </c>
      <c r="I271" t="s">
        <v>850</v>
      </c>
      <c r="J271" t="s">
        <v>3</v>
      </c>
      <c r="K271" t="s">
        <v>851</v>
      </c>
      <c r="L271">
        <v>1191</v>
      </c>
      <c r="N271">
        <v>1013</v>
      </c>
      <c r="O271" t="s">
        <v>831</v>
      </c>
      <c r="P271" t="s">
        <v>831</v>
      </c>
      <c r="Q271">
        <v>1</v>
      </c>
      <c r="X271">
        <v>5.75</v>
      </c>
      <c r="Y271">
        <v>0</v>
      </c>
      <c r="Z271">
        <v>0</v>
      </c>
      <c r="AA271">
        <v>0</v>
      </c>
      <c r="AB271">
        <v>8.74</v>
      </c>
      <c r="AC271">
        <v>0</v>
      </c>
      <c r="AD271">
        <v>1</v>
      </c>
      <c r="AE271">
        <v>1</v>
      </c>
      <c r="AF271" t="s">
        <v>22</v>
      </c>
      <c r="AG271">
        <v>7.9349999999999987</v>
      </c>
      <c r="AH271">
        <v>2</v>
      </c>
      <c r="AI271">
        <v>33356901</v>
      </c>
      <c r="AJ271">
        <v>236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>
      <c r="A272">
        <f>ROW(Source!A220)</f>
        <v>220</v>
      </c>
      <c r="B272">
        <v>33356907</v>
      </c>
      <c r="C272">
        <v>33356900</v>
      </c>
      <c r="D272">
        <v>31172011</v>
      </c>
      <c r="E272">
        <v>1</v>
      </c>
      <c r="F272">
        <v>1</v>
      </c>
      <c r="G272">
        <v>1</v>
      </c>
      <c r="H272">
        <v>1</v>
      </c>
      <c r="I272" t="s">
        <v>832</v>
      </c>
      <c r="J272" t="s">
        <v>3</v>
      </c>
      <c r="K272" t="s">
        <v>833</v>
      </c>
      <c r="L272">
        <v>1191</v>
      </c>
      <c r="N272">
        <v>1013</v>
      </c>
      <c r="O272" t="s">
        <v>831</v>
      </c>
      <c r="P272" t="s">
        <v>831</v>
      </c>
      <c r="Q272">
        <v>1</v>
      </c>
      <c r="X272">
        <v>0.01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2</v>
      </c>
      <c r="AF272" t="s">
        <v>21</v>
      </c>
      <c r="AG272">
        <v>1.4999999999999999E-2</v>
      </c>
      <c r="AH272">
        <v>2</v>
      </c>
      <c r="AI272">
        <v>33356902</v>
      </c>
      <c r="AJ272">
        <v>237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>
      <c r="A273">
        <f>ROW(Source!A220)</f>
        <v>220</v>
      </c>
      <c r="B273">
        <v>33356908</v>
      </c>
      <c r="C273">
        <v>33356900</v>
      </c>
      <c r="D273">
        <v>31259879</v>
      </c>
      <c r="E273">
        <v>1</v>
      </c>
      <c r="F273">
        <v>1</v>
      </c>
      <c r="G273">
        <v>1</v>
      </c>
      <c r="H273">
        <v>2</v>
      </c>
      <c r="I273" t="s">
        <v>841</v>
      </c>
      <c r="J273" t="s">
        <v>842</v>
      </c>
      <c r="K273" t="s">
        <v>843</v>
      </c>
      <c r="L273">
        <v>1368</v>
      </c>
      <c r="N273">
        <v>1011</v>
      </c>
      <c r="O273" t="s">
        <v>837</v>
      </c>
      <c r="P273" t="s">
        <v>837</v>
      </c>
      <c r="Q273">
        <v>1</v>
      </c>
      <c r="X273">
        <v>0.01</v>
      </c>
      <c r="Y273">
        <v>0</v>
      </c>
      <c r="Z273">
        <v>65.709999999999994</v>
      </c>
      <c r="AA273">
        <v>11.6</v>
      </c>
      <c r="AB273">
        <v>0</v>
      </c>
      <c r="AC273">
        <v>0</v>
      </c>
      <c r="AD273">
        <v>1</v>
      </c>
      <c r="AE273">
        <v>0</v>
      </c>
      <c r="AF273" t="s">
        <v>21</v>
      </c>
      <c r="AG273">
        <v>1.4999999999999999E-2</v>
      </c>
      <c r="AH273">
        <v>2</v>
      </c>
      <c r="AI273">
        <v>33356903</v>
      </c>
      <c r="AJ273">
        <v>238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>
      <c r="A274">
        <f>ROW(Source!A220)</f>
        <v>220</v>
      </c>
      <c r="B274">
        <v>33356909</v>
      </c>
      <c r="C274">
        <v>33356900</v>
      </c>
      <c r="D274">
        <v>31180727</v>
      </c>
      <c r="E274">
        <v>1</v>
      </c>
      <c r="F274">
        <v>1</v>
      </c>
      <c r="G274">
        <v>1</v>
      </c>
      <c r="H274">
        <v>3</v>
      </c>
      <c r="I274" t="s">
        <v>844</v>
      </c>
      <c r="J274" t="s">
        <v>845</v>
      </c>
      <c r="K274" t="s">
        <v>846</v>
      </c>
      <c r="L274">
        <v>1348</v>
      </c>
      <c r="N274">
        <v>1009</v>
      </c>
      <c r="O274" t="s">
        <v>32</v>
      </c>
      <c r="P274" t="s">
        <v>32</v>
      </c>
      <c r="Q274">
        <v>1000</v>
      </c>
      <c r="X274">
        <v>2.0000000000000001E-4</v>
      </c>
      <c r="Y274">
        <v>9040.01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 t="s">
        <v>3</v>
      </c>
      <c r="AG274">
        <v>2.0000000000000001E-4</v>
      </c>
      <c r="AH274">
        <v>2</v>
      </c>
      <c r="AI274">
        <v>33356904</v>
      </c>
      <c r="AJ274">
        <v>239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>
      <c r="A275">
        <f>ROW(Source!A220)</f>
        <v>220</v>
      </c>
      <c r="B275">
        <v>33356910</v>
      </c>
      <c r="C275">
        <v>33356900</v>
      </c>
      <c r="D275">
        <v>31181610</v>
      </c>
      <c r="E275">
        <v>1</v>
      </c>
      <c r="F275">
        <v>1</v>
      </c>
      <c r="G275">
        <v>1</v>
      </c>
      <c r="H275">
        <v>3</v>
      </c>
      <c r="I275" t="s">
        <v>847</v>
      </c>
      <c r="J275" t="s">
        <v>848</v>
      </c>
      <c r="K275" t="s">
        <v>849</v>
      </c>
      <c r="L275">
        <v>1346</v>
      </c>
      <c r="N275">
        <v>1009</v>
      </c>
      <c r="O275" t="s">
        <v>78</v>
      </c>
      <c r="P275" t="s">
        <v>78</v>
      </c>
      <c r="Q275">
        <v>1</v>
      </c>
      <c r="X275">
        <v>0.08</v>
      </c>
      <c r="Y275">
        <v>23.09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3</v>
      </c>
      <c r="AG275">
        <v>0.08</v>
      </c>
      <c r="AH275">
        <v>2</v>
      </c>
      <c r="AI275">
        <v>33356905</v>
      </c>
      <c r="AJ275">
        <v>240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>
      <c r="A276">
        <f>ROW(Source!A220)</f>
        <v>220</v>
      </c>
      <c r="B276">
        <v>33356911</v>
      </c>
      <c r="C276">
        <v>33356900</v>
      </c>
      <c r="D276">
        <v>31174207</v>
      </c>
      <c r="E276">
        <v>17</v>
      </c>
      <c r="F276">
        <v>1</v>
      </c>
      <c r="G276">
        <v>1</v>
      </c>
      <c r="H276">
        <v>3</v>
      </c>
      <c r="I276" t="s">
        <v>925</v>
      </c>
      <c r="J276" t="s">
        <v>3</v>
      </c>
      <c r="K276" t="s">
        <v>926</v>
      </c>
      <c r="L276">
        <v>1327</v>
      </c>
      <c r="N276">
        <v>1005</v>
      </c>
      <c r="O276" t="s">
        <v>47</v>
      </c>
      <c r="P276" t="s">
        <v>47</v>
      </c>
      <c r="Q276">
        <v>1</v>
      </c>
      <c r="X276">
        <v>1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s">
        <v>3</v>
      </c>
      <c r="AG276">
        <v>1</v>
      </c>
      <c r="AH276">
        <v>3</v>
      </c>
      <c r="AI276">
        <v>-1</v>
      </c>
      <c r="AJ276" t="s">
        <v>3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>
      <c r="A277">
        <f>ROW(Source!A260)</f>
        <v>260</v>
      </c>
      <c r="B277">
        <v>33357004</v>
      </c>
      <c r="C277">
        <v>33356996</v>
      </c>
      <c r="D277">
        <v>31172076</v>
      </c>
      <c r="E277">
        <v>1</v>
      </c>
      <c r="F277">
        <v>1</v>
      </c>
      <c r="G277">
        <v>1</v>
      </c>
      <c r="H277">
        <v>1</v>
      </c>
      <c r="I277" t="s">
        <v>829</v>
      </c>
      <c r="J277" t="s">
        <v>3</v>
      </c>
      <c r="K277" t="s">
        <v>830</v>
      </c>
      <c r="L277">
        <v>1191</v>
      </c>
      <c r="N277">
        <v>1013</v>
      </c>
      <c r="O277" t="s">
        <v>831</v>
      </c>
      <c r="P277" t="s">
        <v>831</v>
      </c>
      <c r="Q277">
        <v>1</v>
      </c>
      <c r="X277">
        <v>14.39</v>
      </c>
      <c r="Y277">
        <v>0</v>
      </c>
      <c r="Z277">
        <v>0</v>
      </c>
      <c r="AA277">
        <v>0</v>
      </c>
      <c r="AB277">
        <v>9.6199999999999992</v>
      </c>
      <c r="AC277">
        <v>0</v>
      </c>
      <c r="AD277">
        <v>1</v>
      </c>
      <c r="AE277">
        <v>1</v>
      </c>
      <c r="AF277" t="s">
        <v>22</v>
      </c>
      <c r="AG277">
        <v>19.8582</v>
      </c>
      <c r="AH277">
        <v>2</v>
      </c>
      <c r="AI277">
        <v>33356997</v>
      </c>
      <c r="AJ277">
        <v>241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>
      <c r="A278">
        <f>ROW(Source!A260)</f>
        <v>260</v>
      </c>
      <c r="B278">
        <v>33357005</v>
      </c>
      <c r="C278">
        <v>33356996</v>
      </c>
      <c r="D278">
        <v>31172011</v>
      </c>
      <c r="E278">
        <v>1</v>
      </c>
      <c r="F278">
        <v>1</v>
      </c>
      <c r="G278">
        <v>1</v>
      </c>
      <c r="H278">
        <v>1</v>
      </c>
      <c r="I278" t="s">
        <v>832</v>
      </c>
      <c r="J278" t="s">
        <v>3</v>
      </c>
      <c r="K278" t="s">
        <v>833</v>
      </c>
      <c r="L278">
        <v>1191</v>
      </c>
      <c r="N278">
        <v>1013</v>
      </c>
      <c r="O278" t="s">
        <v>831</v>
      </c>
      <c r="P278" t="s">
        <v>831</v>
      </c>
      <c r="Q278">
        <v>1</v>
      </c>
      <c r="X278">
        <v>0.41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1</v>
      </c>
      <c r="AE278">
        <v>2</v>
      </c>
      <c r="AF278" t="s">
        <v>21</v>
      </c>
      <c r="AG278">
        <v>0.61499999999999988</v>
      </c>
      <c r="AH278">
        <v>2</v>
      </c>
      <c r="AI278">
        <v>33356998</v>
      </c>
      <c r="AJ278">
        <v>242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>
      <c r="A279">
        <f>ROW(Source!A260)</f>
        <v>260</v>
      </c>
      <c r="B279">
        <v>33357006</v>
      </c>
      <c r="C279">
        <v>33356996</v>
      </c>
      <c r="D279">
        <v>31258491</v>
      </c>
      <c r="E279">
        <v>1</v>
      </c>
      <c r="F279">
        <v>1</v>
      </c>
      <c r="G279">
        <v>1</v>
      </c>
      <c r="H279">
        <v>2</v>
      </c>
      <c r="I279" t="s">
        <v>834</v>
      </c>
      <c r="J279" t="s">
        <v>835</v>
      </c>
      <c r="K279" t="s">
        <v>836</v>
      </c>
      <c r="L279">
        <v>1368</v>
      </c>
      <c r="N279">
        <v>1011</v>
      </c>
      <c r="O279" t="s">
        <v>837</v>
      </c>
      <c r="P279" t="s">
        <v>837</v>
      </c>
      <c r="Q279">
        <v>1</v>
      </c>
      <c r="X279">
        <v>0.04</v>
      </c>
      <c r="Y279">
        <v>0</v>
      </c>
      <c r="Z279">
        <v>111.99</v>
      </c>
      <c r="AA279">
        <v>13.5</v>
      </c>
      <c r="AB279">
        <v>0</v>
      </c>
      <c r="AC279">
        <v>0</v>
      </c>
      <c r="AD279">
        <v>1</v>
      </c>
      <c r="AE279">
        <v>0</v>
      </c>
      <c r="AF279" t="s">
        <v>21</v>
      </c>
      <c r="AG279">
        <v>0.06</v>
      </c>
      <c r="AH279">
        <v>2</v>
      </c>
      <c r="AI279">
        <v>33356999</v>
      </c>
      <c r="AJ279">
        <v>243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>
      <c r="A280">
        <f>ROW(Source!A260)</f>
        <v>260</v>
      </c>
      <c r="B280">
        <v>33357007</v>
      </c>
      <c r="C280">
        <v>33356996</v>
      </c>
      <c r="D280">
        <v>31258691</v>
      </c>
      <c r="E280">
        <v>1</v>
      </c>
      <c r="F280">
        <v>1</v>
      </c>
      <c r="G280">
        <v>1</v>
      </c>
      <c r="H280">
        <v>2</v>
      </c>
      <c r="I280" t="s">
        <v>838</v>
      </c>
      <c r="J280" t="s">
        <v>839</v>
      </c>
      <c r="K280" t="s">
        <v>840</v>
      </c>
      <c r="L280">
        <v>1368</v>
      </c>
      <c r="N280">
        <v>1011</v>
      </c>
      <c r="O280" t="s">
        <v>837</v>
      </c>
      <c r="P280" t="s">
        <v>837</v>
      </c>
      <c r="Q280">
        <v>1</v>
      </c>
      <c r="X280">
        <v>3.3</v>
      </c>
      <c r="Y280">
        <v>0</v>
      </c>
      <c r="Z280">
        <v>3.12</v>
      </c>
      <c r="AA280">
        <v>0</v>
      </c>
      <c r="AB280">
        <v>0</v>
      </c>
      <c r="AC280">
        <v>0</v>
      </c>
      <c r="AD280">
        <v>1</v>
      </c>
      <c r="AE280">
        <v>0</v>
      </c>
      <c r="AF280" t="s">
        <v>21</v>
      </c>
      <c r="AG280">
        <v>4.9499999999999993</v>
      </c>
      <c r="AH280">
        <v>2</v>
      </c>
      <c r="AI280">
        <v>33357000</v>
      </c>
      <c r="AJ280">
        <v>244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>
      <c r="A281">
        <f>ROW(Source!A260)</f>
        <v>260</v>
      </c>
      <c r="B281">
        <v>33357008</v>
      </c>
      <c r="C281">
        <v>33356996</v>
      </c>
      <c r="D281">
        <v>31259879</v>
      </c>
      <c r="E281">
        <v>1</v>
      </c>
      <c r="F281">
        <v>1</v>
      </c>
      <c r="G281">
        <v>1</v>
      </c>
      <c r="H281">
        <v>2</v>
      </c>
      <c r="I281" t="s">
        <v>841</v>
      </c>
      <c r="J281" t="s">
        <v>842</v>
      </c>
      <c r="K281" t="s">
        <v>843</v>
      </c>
      <c r="L281">
        <v>1368</v>
      </c>
      <c r="N281">
        <v>1011</v>
      </c>
      <c r="O281" t="s">
        <v>837</v>
      </c>
      <c r="P281" t="s">
        <v>837</v>
      </c>
      <c r="Q281">
        <v>1</v>
      </c>
      <c r="X281">
        <v>0.37</v>
      </c>
      <c r="Y281">
        <v>0</v>
      </c>
      <c r="Z281">
        <v>65.709999999999994</v>
      </c>
      <c r="AA281">
        <v>11.6</v>
      </c>
      <c r="AB281">
        <v>0</v>
      </c>
      <c r="AC281">
        <v>0</v>
      </c>
      <c r="AD281">
        <v>1</v>
      </c>
      <c r="AE281">
        <v>0</v>
      </c>
      <c r="AF281" t="s">
        <v>21</v>
      </c>
      <c r="AG281">
        <v>0.55500000000000005</v>
      </c>
      <c r="AH281">
        <v>2</v>
      </c>
      <c r="AI281">
        <v>33357001</v>
      </c>
      <c r="AJ281">
        <v>245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>
      <c r="A282">
        <f>ROW(Source!A260)</f>
        <v>260</v>
      </c>
      <c r="B282">
        <v>33357009</v>
      </c>
      <c r="C282">
        <v>33356996</v>
      </c>
      <c r="D282">
        <v>31172581</v>
      </c>
      <c r="E282">
        <v>17</v>
      </c>
      <c r="F282">
        <v>1</v>
      </c>
      <c r="G282">
        <v>1</v>
      </c>
      <c r="H282">
        <v>3</v>
      </c>
      <c r="I282" t="s">
        <v>924</v>
      </c>
      <c r="J282" t="s">
        <v>3</v>
      </c>
      <c r="K282" t="s">
        <v>31</v>
      </c>
      <c r="L282">
        <v>1348</v>
      </c>
      <c r="N282">
        <v>1009</v>
      </c>
      <c r="O282" t="s">
        <v>32</v>
      </c>
      <c r="P282" t="s">
        <v>32</v>
      </c>
      <c r="Q282">
        <v>1000</v>
      </c>
      <c r="X282">
        <v>9.4000000000000004E-3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s">
        <v>3</v>
      </c>
      <c r="AG282">
        <v>9.4000000000000004E-3</v>
      </c>
      <c r="AH282">
        <v>3</v>
      </c>
      <c r="AI282">
        <v>-1</v>
      </c>
      <c r="AJ282" t="s">
        <v>3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>
      <c r="A283">
        <f>ROW(Source!A260)</f>
        <v>260</v>
      </c>
      <c r="B283">
        <v>33357010</v>
      </c>
      <c r="C283">
        <v>33356996</v>
      </c>
      <c r="D283">
        <v>31180727</v>
      </c>
      <c r="E283">
        <v>1</v>
      </c>
      <c r="F283">
        <v>1</v>
      </c>
      <c r="G283">
        <v>1</v>
      </c>
      <c r="H283">
        <v>3</v>
      </c>
      <c r="I283" t="s">
        <v>844</v>
      </c>
      <c r="J283" t="s">
        <v>845</v>
      </c>
      <c r="K283" t="s">
        <v>846</v>
      </c>
      <c r="L283">
        <v>1348</v>
      </c>
      <c r="N283">
        <v>1009</v>
      </c>
      <c r="O283" t="s">
        <v>32</v>
      </c>
      <c r="P283" t="s">
        <v>32</v>
      </c>
      <c r="Q283">
        <v>1000</v>
      </c>
      <c r="X283">
        <v>6.9999999999999994E-5</v>
      </c>
      <c r="Y283">
        <v>9040.01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6.9999999999999994E-5</v>
      </c>
      <c r="AH283">
        <v>2</v>
      </c>
      <c r="AI283">
        <v>33357002</v>
      </c>
      <c r="AJ283">
        <v>246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>
      <c r="A284">
        <f>ROW(Source!A260)</f>
        <v>260</v>
      </c>
      <c r="B284">
        <v>33357011</v>
      </c>
      <c r="C284">
        <v>33356996</v>
      </c>
      <c r="D284">
        <v>31181610</v>
      </c>
      <c r="E284">
        <v>1</v>
      </c>
      <c r="F284">
        <v>1</v>
      </c>
      <c r="G284">
        <v>1</v>
      </c>
      <c r="H284">
        <v>3</v>
      </c>
      <c r="I284" t="s">
        <v>847</v>
      </c>
      <c r="J284" t="s">
        <v>848</v>
      </c>
      <c r="K284" t="s">
        <v>849</v>
      </c>
      <c r="L284">
        <v>1346</v>
      </c>
      <c r="N284">
        <v>1009</v>
      </c>
      <c r="O284" t="s">
        <v>78</v>
      </c>
      <c r="P284" t="s">
        <v>78</v>
      </c>
      <c r="Q284">
        <v>1</v>
      </c>
      <c r="X284">
        <v>0.06</v>
      </c>
      <c r="Y284">
        <v>23.09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 t="s">
        <v>3</v>
      </c>
      <c r="AG284">
        <v>0.06</v>
      </c>
      <c r="AH284">
        <v>2</v>
      </c>
      <c r="AI284">
        <v>33357003</v>
      </c>
      <c r="AJ284">
        <v>247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>
      <c r="A285">
        <f>ROW(Source!A261)</f>
        <v>261</v>
      </c>
      <c r="B285">
        <v>33357004</v>
      </c>
      <c r="C285">
        <v>33356996</v>
      </c>
      <c r="D285">
        <v>31172076</v>
      </c>
      <c r="E285">
        <v>1</v>
      </c>
      <c r="F285">
        <v>1</v>
      </c>
      <c r="G285">
        <v>1</v>
      </c>
      <c r="H285">
        <v>1</v>
      </c>
      <c r="I285" t="s">
        <v>829</v>
      </c>
      <c r="J285" t="s">
        <v>3</v>
      </c>
      <c r="K285" t="s">
        <v>830</v>
      </c>
      <c r="L285">
        <v>1191</v>
      </c>
      <c r="N285">
        <v>1013</v>
      </c>
      <c r="O285" t="s">
        <v>831</v>
      </c>
      <c r="P285" t="s">
        <v>831</v>
      </c>
      <c r="Q285">
        <v>1</v>
      </c>
      <c r="X285">
        <v>14.39</v>
      </c>
      <c r="Y285">
        <v>0</v>
      </c>
      <c r="Z285">
        <v>0</v>
      </c>
      <c r="AA285">
        <v>0</v>
      </c>
      <c r="AB285">
        <v>9.6199999999999992</v>
      </c>
      <c r="AC285">
        <v>0</v>
      </c>
      <c r="AD285">
        <v>1</v>
      </c>
      <c r="AE285">
        <v>1</v>
      </c>
      <c r="AF285" t="s">
        <v>22</v>
      </c>
      <c r="AG285">
        <v>19.8582</v>
      </c>
      <c r="AH285">
        <v>2</v>
      </c>
      <c r="AI285">
        <v>33356997</v>
      </c>
      <c r="AJ285">
        <v>248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>
      <c r="A286">
        <f>ROW(Source!A261)</f>
        <v>261</v>
      </c>
      <c r="B286">
        <v>33357005</v>
      </c>
      <c r="C286">
        <v>33356996</v>
      </c>
      <c r="D286">
        <v>31172011</v>
      </c>
      <c r="E286">
        <v>1</v>
      </c>
      <c r="F286">
        <v>1</v>
      </c>
      <c r="G286">
        <v>1</v>
      </c>
      <c r="H286">
        <v>1</v>
      </c>
      <c r="I286" t="s">
        <v>832</v>
      </c>
      <c r="J286" t="s">
        <v>3</v>
      </c>
      <c r="K286" t="s">
        <v>833</v>
      </c>
      <c r="L286">
        <v>1191</v>
      </c>
      <c r="N286">
        <v>1013</v>
      </c>
      <c r="O286" t="s">
        <v>831</v>
      </c>
      <c r="P286" t="s">
        <v>831</v>
      </c>
      <c r="Q286">
        <v>1</v>
      </c>
      <c r="X286">
        <v>0.41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2</v>
      </c>
      <c r="AF286" t="s">
        <v>21</v>
      </c>
      <c r="AG286">
        <v>0.61499999999999988</v>
      </c>
      <c r="AH286">
        <v>2</v>
      </c>
      <c r="AI286">
        <v>33356998</v>
      </c>
      <c r="AJ286">
        <v>249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>
      <c r="A287">
        <f>ROW(Source!A261)</f>
        <v>261</v>
      </c>
      <c r="B287">
        <v>33357006</v>
      </c>
      <c r="C287">
        <v>33356996</v>
      </c>
      <c r="D287">
        <v>31258491</v>
      </c>
      <c r="E287">
        <v>1</v>
      </c>
      <c r="F287">
        <v>1</v>
      </c>
      <c r="G287">
        <v>1</v>
      </c>
      <c r="H287">
        <v>2</v>
      </c>
      <c r="I287" t="s">
        <v>834</v>
      </c>
      <c r="J287" t="s">
        <v>835</v>
      </c>
      <c r="K287" t="s">
        <v>836</v>
      </c>
      <c r="L287">
        <v>1368</v>
      </c>
      <c r="N287">
        <v>1011</v>
      </c>
      <c r="O287" t="s">
        <v>837</v>
      </c>
      <c r="P287" t="s">
        <v>837</v>
      </c>
      <c r="Q287">
        <v>1</v>
      </c>
      <c r="X287">
        <v>0.04</v>
      </c>
      <c r="Y287">
        <v>0</v>
      </c>
      <c r="Z287">
        <v>111.99</v>
      </c>
      <c r="AA287">
        <v>13.5</v>
      </c>
      <c r="AB287">
        <v>0</v>
      </c>
      <c r="AC287">
        <v>0</v>
      </c>
      <c r="AD287">
        <v>1</v>
      </c>
      <c r="AE287">
        <v>0</v>
      </c>
      <c r="AF287" t="s">
        <v>21</v>
      </c>
      <c r="AG287">
        <v>0.06</v>
      </c>
      <c r="AH287">
        <v>2</v>
      </c>
      <c r="AI287">
        <v>33356999</v>
      </c>
      <c r="AJ287">
        <v>250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>
      <c r="A288">
        <f>ROW(Source!A261)</f>
        <v>261</v>
      </c>
      <c r="B288">
        <v>33357007</v>
      </c>
      <c r="C288">
        <v>33356996</v>
      </c>
      <c r="D288">
        <v>31258691</v>
      </c>
      <c r="E288">
        <v>1</v>
      </c>
      <c r="F288">
        <v>1</v>
      </c>
      <c r="G288">
        <v>1</v>
      </c>
      <c r="H288">
        <v>2</v>
      </c>
      <c r="I288" t="s">
        <v>838</v>
      </c>
      <c r="J288" t="s">
        <v>839</v>
      </c>
      <c r="K288" t="s">
        <v>840</v>
      </c>
      <c r="L288">
        <v>1368</v>
      </c>
      <c r="N288">
        <v>1011</v>
      </c>
      <c r="O288" t="s">
        <v>837</v>
      </c>
      <c r="P288" t="s">
        <v>837</v>
      </c>
      <c r="Q288">
        <v>1</v>
      </c>
      <c r="X288">
        <v>3.3</v>
      </c>
      <c r="Y288">
        <v>0</v>
      </c>
      <c r="Z288">
        <v>3.12</v>
      </c>
      <c r="AA288">
        <v>0</v>
      </c>
      <c r="AB288">
        <v>0</v>
      </c>
      <c r="AC288">
        <v>0</v>
      </c>
      <c r="AD288">
        <v>1</v>
      </c>
      <c r="AE288">
        <v>0</v>
      </c>
      <c r="AF288" t="s">
        <v>21</v>
      </c>
      <c r="AG288">
        <v>4.9499999999999993</v>
      </c>
      <c r="AH288">
        <v>2</v>
      </c>
      <c r="AI288">
        <v>33357000</v>
      </c>
      <c r="AJ288">
        <v>251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>
      <c r="A289">
        <f>ROW(Source!A261)</f>
        <v>261</v>
      </c>
      <c r="B289">
        <v>33357008</v>
      </c>
      <c r="C289">
        <v>33356996</v>
      </c>
      <c r="D289">
        <v>31259879</v>
      </c>
      <c r="E289">
        <v>1</v>
      </c>
      <c r="F289">
        <v>1</v>
      </c>
      <c r="G289">
        <v>1</v>
      </c>
      <c r="H289">
        <v>2</v>
      </c>
      <c r="I289" t="s">
        <v>841</v>
      </c>
      <c r="J289" t="s">
        <v>842</v>
      </c>
      <c r="K289" t="s">
        <v>843</v>
      </c>
      <c r="L289">
        <v>1368</v>
      </c>
      <c r="N289">
        <v>1011</v>
      </c>
      <c r="O289" t="s">
        <v>837</v>
      </c>
      <c r="P289" t="s">
        <v>837</v>
      </c>
      <c r="Q289">
        <v>1</v>
      </c>
      <c r="X289">
        <v>0.37</v>
      </c>
      <c r="Y289">
        <v>0</v>
      </c>
      <c r="Z289">
        <v>65.709999999999994</v>
      </c>
      <c r="AA289">
        <v>11.6</v>
      </c>
      <c r="AB289">
        <v>0</v>
      </c>
      <c r="AC289">
        <v>0</v>
      </c>
      <c r="AD289">
        <v>1</v>
      </c>
      <c r="AE289">
        <v>0</v>
      </c>
      <c r="AF289" t="s">
        <v>21</v>
      </c>
      <c r="AG289">
        <v>0.55500000000000005</v>
      </c>
      <c r="AH289">
        <v>2</v>
      </c>
      <c r="AI289">
        <v>33357001</v>
      </c>
      <c r="AJ289">
        <v>252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>
      <c r="A290">
        <f>ROW(Source!A261)</f>
        <v>261</v>
      </c>
      <c r="B290">
        <v>33357009</v>
      </c>
      <c r="C290">
        <v>33356996</v>
      </c>
      <c r="D290">
        <v>31172581</v>
      </c>
      <c r="E290">
        <v>17</v>
      </c>
      <c r="F290">
        <v>1</v>
      </c>
      <c r="G290">
        <v>1</v>
      </c>
      <c r="H290">
        <v>3</v>
      </c>
      <c r="I290" t="s">
        <v>924</v>
      </c>
      <c r="J290" t="s">
        <v>3</v>
      </c>
      <c r="K290" t="s">
        <v>31</v>
      </c>
      <c r="L290">
        <v>1348</v>
      </c>
      <c r="N290">
        <v>1009</v>
      </c>
      <c r="O290" t="s">
        <v>32</v>
      </c>
      <c r="P290" t="s">
        <v>32</v>
      </c>
      <c r="Q290">
        <v>1000</v>
      </c>
      <c r="X290">
        <v>9.4000000000000004E-3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s">
        <v>3</v>
      </c>
      <c r="AG290">
        <v>9.4000000000000004E-3</v>
      </c>
      <c r="AH290">
        <v>3</v>
      </c>
      <c r="AI290">
        <v>-1</v>
      </c>
      <c r="AJ290" t="s">
        <v>3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>
      <c r="A291">
        <f>ROW(Source!A261)</f>
        <v>261</v>
      </c>
      <c r="B291">
        <v>33357010</v>
      </c>
      <c r="C291">
        <v>33356996</v>
      </c>
      <c r="D291">
        <v>31180727</v>
      </c>
      <c r="E291">
        <v>1</v>
      </c>
      <c r="F291">
        <v>1</v>
      </c>
      <c r="G291">
        <v>1</v>
      </c>
      <c r="H291">
        <v>3</v>
      </c>
      <c r="I291" t="s">
        <v>844</v>
      </c>
      <c r="J291" t="s">
        <v>845</v>
      </c>
      <c r="K291" t="s">
        <v>846</v>
      </c>
      <c r="L291">
        <v>1348</v>
      </c>
      <c r="N291">
        <v>1009</v>
      </c>
      <c r="O291" t="s">
        <v>32</v>
      </c>
      <c r="P291" t="s">
        <v>32</v>
      </c>
      <c r="Q291">
        <v>1000</v>
      </c>
      <c r="X291">
        <v>6.9999999999999994E-5</v>
      </c>
      <c r="Y291">
        <v>9040.01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6.9999999999999994E-5</v>
      </c>
      <c r="AH291">
        <v>2</v>
      </c>
      <c r="AI291">
        <v>33357002</v>
      </c>
      <c r="AJ291">
        <v>253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>
      <c r="A292">
        <f>ROW(Source!A261)</f>
        <v>261</v>
      </c>
      <c r="B292">
        <v>33357011</v>
      </c>
      <c r="C292">
        <v>33356996</v>
      </c>
      <c r="D292">
        <v>31181610</v>
      </c>
      <c r="E292">
        <v>1</v>
      </c>
      <c r="F292">
        <v>1</v>
      </c>
      <c r="G292">
        <v>1</v>
      </c>
      <c r="H292">
        <v>3</v>
      </c>
      <c r="I292" t="s">
        <v>847</v>
      </c>
      <c r="J292" t="s">
        <v>848</v>
      </c>
      <c r="K292" t="s">
        <v>849</v>
      </c>
      <c r="L292">
        <v>1346</v>
      </c>
      <c r="N292">
        <v>1009</v>
      </c>
      <c r="O292" t="s">
        <v>78</v>
      </c>
      <c r="P292" t="s">
        <v>78</v>
      </c>
      <c r="Q292">
        <v>1</v>
      </c>
      <c r="X292">
        <v>0.06</v>
      </c>
      <c r="Y292">
        <v>23.09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0.06</v>
      </c>
      <c r="AH292">
        <v>2</v>
      </c>
      <c r="AI292">
        <v>33357003</v>
      </c>
      <c r="AJ292">
        <v>254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>
      <c r="A293">
        <f>ROW(Source!A266)</f>
        <v>266</v>
      </c>
      <c r="B293">
        <v>33357020</v>
      </c>
      <c r="C293">
        <v>33357014</v>
      </c>
      <c r="D293">
        <v>31172061</v>
      </c>
      <c r="E293">
        <v>1</v>
      </c>
      <c r="F293">
        <v>1</v>
      </c>
      <c r="G293">
        <v>1</v>
      </c>
      <c r="H293">
        <v>1</v>
      </c>
      <c r="I293" t="s">
        <v>850</v>
      </c>
      <c r="J293" t="s">
        <v>3</v>
      </c>
      <c r="K293" t="s">
        <v>851</v>
      </c>
      <c r="L293">
        <v>1191</v>
      </c>
      <c r="N293">
        <v>1013</v>
      </c>
      <c r="O293" t="s">
        <v>831</v>
      </c>
      <c r="P293" t="s">
        <v>831</v>
      </c>
      <c r="Q293">
        <v>1</v>
      </c>
      <c r="X293">
        <v>5.75</v>
      </c>
      <c r="Y293">
        <v>0</v>
      </c>
      <c r="Z293">
        <v>0</v>
      </c>
      <c r="AA293">
        <v>0</v>
      </c>
      <c r="AB293">
        <v>8.74</v>
      </c>
      <c r="AC293">
        <v>0</v>
      </c>
      <c r="AD293">
        <v>1</v>
      </c>
      <c r="AE293">
        <v>1</v>
      </c>
      <c r="AF293" t="s">
        <v>22</v>
      </c>
      <c r="AG293">
        <v>7.9349999999999987</v>
      </c>
      <c r="AH293">
        <v>2</v>
      </c>
      <c r="AI293">
        <v>33357015</v>
      </c>
      <c r="AJ293">
        <v>255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>
      <c r="A294">
        <f>ROW(Source!A266)</f>
        <v>266</v>
      </c>
      <c r="B294">
        <v>33357021</v>
      </c>
      <c r="C294">
        <v>33357014</v>
      </c>
      <c r="D294">
        <v>31172011</v>
      </c>
      <c r="E294">
        <v>1</v>
      </c>
      <c r="F294">
        <v>1</v>
      </c>
      <c r="G294">
        <v>1</v>
      </c>
      <c r="H294">
        <v>1</v>
      </c>
      <c r="I294" t="s">
        <v>832</v>
      </c>
      <c r="J294" t="s">
        <v>3</v>
      </c>
      <c r="K294" t="s">
        <v>833</v>
      </c>
      <c r="L294">
        <v>1191</v>
      </c>
      <c r="N294">
        <v>1013</v>
      </c>
      <c r="O294" t="s">
        <v>831</v>
      </c>
      <c r="P294" t="s">
        <v>831</v>
      </c>
      <c r="Q294">
        <v>1</v>
      </c>
      <c r="X294">
        <v>0.01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2</v>
      </c>
      <c r="AF294" t="s">
        <v>21</v>
      </c>
      <c r="AG294">
        <v>1.4999999999999999E-2</v>
      </c>
      <c r="AH294">
        <v>2</v>
      </c>
      <c r="AI294">
        <v>33357016</v>
      </c>
      <c r="AJ294">
        <v>256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>
      <c r="A295">
        <f>ROW(Source!A266)</f>
        <v>266</v>
      </c>
      <c r="B295">
        <v>33357022</v>
      </c>
      <c r="C295">
        <v>33357014</v>
      </c>
      <c r="D295">
        <v>31259879</v>
      </c>
      <c r="E295">
        <v>1</v>
      </c>
      <c r="F295">
        <v>1</v>
      </c>
      <c r="G295">
        <v>1</v>
      </c>
      <c r="H295">
        <v>2</v>
      </c>
      <c r="I295" t="s">
        <v>841</v>
      </c>
      <c r="J295" t="s">
        <v>842</v>
      </c>
      <c r="K295" t="s">
        <v>843</v>
      </c>
      <c r="L295">
        <v>1368</v>
      </c>
      <c r="N295">
        <v>1011</v>
      </c>
      <c r="O295" t="s">
        <v>837</v>
      </c>
      <c r="P295" t="s">
        <v>837</v>
      </c>
      <c r="Q295">
        <v>1</v>
      </c>
      <c r="X295">
        <v>0.01</v>
      </c>
      <c r="Y295">
        <v>0</v>
      </c>
      <c r="Z295">
        <v>65.709999999999994</v>
      </c>
      <c r="AA295">
        <v>11.6</v>
      </c>
      <c r="AB295">
        <v>0</v>
      </c>
      <c r="AC295">
        <v>0</v>
      </c>
      <c r="AD295">
        <v>1</v>
      </c>
      <c r="AE295">
        <v>0</v>
      </c>
      <c r="AF295" t="s">
        <v>21</v>
      </c>
      <c r="AG295">
        <v>1.4999999999999999E-2</v>
      </c>
      <c r="AH295">
        <v>2</v>
      </c>
      <c r="AI295">
        <v>33357017</v>
      </c>
      <c r="AJ295">
        <v>257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>
      <c r="A296">
        <f>ROW(Source!A266)</f>
        <v>266</v>
      </c>
      <c r="B296">
        <v>33357023</v>
      </c>
      <c r="C296">
        <v>33357014</v>
      </c>
      <c r="D296">
        <v>31180727</v>
      </c>
      <c r="E296">
        <v>1</v>
      </c>
      <c r="F296">
        <v>1</v>
      </c>
      <c r="G296">
        <v>1</v>
      </c>
      <c r="H296">
        <v>3</v>
      </c>
      <c r="I296" t="s">
        <v>844</v>
      </c>
      <c r="J296" t="s">
        <v>845</v>
      </c>
      <c r="K296" t="s">
        <v>846</v>
      </c>
      <c r="L296">
        <v>1348</v>
      </c>
      <c r="N296">
        <v>1009</v>
      </c>
      <c r="O296" t="s">
        <v>32</v>
      </c>
      <c r="P296" t="s">
        <v>32</v>
      </c>
      <c r="Q296">
        <v>1000</v>
      </c>
      <c r="X296">
        <v>2.0000000000000001E-4</v>
      </c>
      <c r="Y296">
        <v>9040.01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2.0000000000000001E-4</v>
      </c>
      <c r="AH296">
        <v>2</v>
      </c>
      <c r="AI296">
        <v>33357018</v>
      </c>
      <c r="AJ296">
        <v>258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>
      <c r="A297">
        <f>ROW(Source!A266)</f>
        <v>266</v>
      </c>
      <c r="B297">
        <v>33357024</v>
      </c>
      <c r="C297">
        <v>33357014</v>
      </c>
      <c r="D297">
        <v>31181610</v>
      </c>
      <c r="E297">
        <v>1</v>
      </c>
      <c r="F297">
        <v>1</v>
      </c>
      <c r="G297">
        <v>1</v>
      </c>
      <c r="H297">
        <v>3</v>
      </c>
      <c r="I297" t="s">
        <v>847</v>
      </c>
      <c r="J297" t="s">
        <v>848</v>
      </c>
      <c r="K297" t="s">
        <v>849</v>
      </c>
      <c r="L297">
        <v>1346</v>
      </c>
      <c r="N297">
        <v>1009</v>
      </c>
      <c r="O297" t="s">
        <v>78</v>
      </c>
      <c r="P297" t="s">
        <v>78</v>
      </c>
      <c r="Q297">
        <v>1</v>
      </c>
      <c r="X297">
        <v>0.08</v>
      </c>
      <c r="Y297">
        <v>23.09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3</v>
      </c>
      <c r="AG297">
        <v>0.08</v>
      </c>
      <c r="AH297">
        <v>2</v>
      </c>
      <c r="AI297">
        <v>33357019</v>
      </c>
      <c r="AJ297">
        <v>259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>
      <c r="A298">
        <f>ROW(Source!A266)</f>
        <v>266</v>
      </c>
      <c r="B298">
        <v>33357025</v>
      </c>
      <c r="C298">
        <v>33357014</v>
      </c>
      <c r="D298">
        <v>31174207</v>
      </c>
      <c r="E298">
        <v>17</v>
      </c>
      <c r="F298">
        <v>1</v>
      </c>
      <c r="G298">
        <v>1</v>
      </c>
      <c r="H298">
        <v>3</v>
      </c>
      <c r="I298" t="s">
        <v>925</v>
      </c>
      <c r="J298" t="s">
        <v>3</v>
      </c>
      <c r="K298" t="s">
        <v>926</v>
      </c>
      <c r="L298">
        <v>1327</v>
      </c>
      <c r="N298">
        <v>1005</v>
      </c>
      <c r="O298" t="s">
        <v>47</v>
      </c>
      <c r="P298" t="s">
        <v>47</v>
      </c>
      <c r="Q298">
        <v>1</v>
      </c>
      <c r="X298">
        <v>1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 t="s">
        <v>3</v>
      </c>
      <c r="AG298">
        <v>1</v>
      </c>
      <c r="AH298">
        <v>3</v>
      </c>
      <c r="AI298">
        <v>-1</v>
      </c>
      <c r="AJ298" t="s">
        <v>3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>
      <c r="A299">
        <f>ROW(Source!A267)</f>
        <v>267</v>
      </c>
      <c r="B299">
        <v>33357020</v>
      </c>
      <c r="C299">
        <v>33357014</v>
      </c>
      <c r="D299">
        <v>31172061</v>
      </c>
      <c r="E299">
        <v>1</v>
      </c>
      <c r="F299">
        <v>1</v>
      </c>
      <c r="G299">
        <v>1</v>
      </c>
      <c r="H299">
        <v>1</v>
      </c>
      <c r="I299" t="s">
        <v>850</v>
      </c>
      <c r="J299" t="s">
        <v>3</v>
      </c>
      <c r="K299" t="s">
        <v>851</v>
      </c>
      <c r="L299">
        <v>1191</v>
      </c>
      <c r="N299">
        <v>1013</v>
      </c>
      <c r="O299" t="s">
        <v>831</v>
      </c>
      <c r="P299" t="s">
        <v>831</v>
      </c>
      <c r="Q299">
        <v>1</v>
      </c>
      <c r="X299">
        <v>5.75</v>
      </c>
      <c r="Y299">
        <v>0</v>
      </c>
      <c r="Z299">
        <v>0</v>
      </c>
      <c r="AA299">
        <v>0</v>
      </c>
      <c r="AB299">
        <v>8.74</v>
      </c>
      <c r="AC299">
        <v>0</v>
      </c>
      <c r="AD299">
        <v>1</v>
      </c>
      <c r="AE299">
        <v>1</v>
      </c>
      <c r="AF299" t="s">
        <v>22</v>
      </c>
      <c r="AG299">
        <v>7.9349999999999987</v>
      </c>
      <c r="AH299">
        <v>2</v>
      </c>
      <c r="AI299">
        <v>33357015</v>
      </c>
      <c r="AJ299">
        <v>260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>
      <c r="A300">
        <f>ROW(Source!A267)</f>
        <v>267</v>
      </c>
      <c r="B300">
        <v>33357021</v>
      </c>
      <c r="C300">
        <v>33357014</v>
      </c>
      <c r="D300">
        <v>31172011</v>
      </c>
      <c r="E300">
        <v>1</v>
      </c>
      <c r="F300">
        <v>1</v>
      </c>
      <c r="G300">
        <v>1</v>
      </c>
      <c r="H300">
        <v>1</v>
      </c>
      <c r="I300" t="s">
        <v>832</v>
      </c>
      <c r="J300" t="s">
        <v>3</v>
      </c>
      <c r="K300" t="s">
        <v>833</v>
      </c>
      <c r="L300">
        <v>1191</v>
      </c>
      <c r="N300">
        <v>1013</v>
      </c>
      <c r="O300" t="s">
        <v>831</v>
      </c>
      <c r="P300" t="s">
        <v>831</v>
      </c>
      <c r="Q300">
        <v>1</v>
      </c>
      <c r="X300">
        <v>0.01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2</v>
      </c>
      <c r="AF300" t="s">
        <v>21</v>
      </c>
      <c r="AG300">
        <v>1.4999999999999999E-2</v>
      </c>
      <c r="AH300">
        <v>2</v>
      </c>
      <c r="AI300">
        <v>33357016</v>
      </c>
      <c r="AJ300">
        <v>261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>
      <c r="A301">
        <f>ROW(Source!A267)</f>
        <v>267</v>
      </c>
      <c r="B301">
        <v>33357022</v>
      </c>
      <c r="C301">
        <v>33357014</v>
      </c>
      <c r="D301">
        <v>31259879</v>
      </c>
      <c r="E301">
        <v>1</v>
      </c>
      <c r="F301">
        <v>1</v>
      </c>
      <c r="G301">
        <v>1</v>
      </c>
      <c r="H301">
        <v>2</v>
      </c>
      <c r="I301" t="s">
        <v>841</v>
      </c>
      <c r="J301" t="s">
        <v>842</v>
      </c>
      <c r="K301" t="s">
        <v>843</v>
      </c>
      <c r="L301">
        <v>1368</v>
      </c>
      <c r="N301">
        <v>1011</v>
      </c>
      <c r="O301" t="s">
        <v>837</v>
      </c>
      <c r="P301" t="s">
        <v>837</v>
      </c>
      <c r="Q301">
        <v>1</v>
      </c>
      <c r="X301">
        <v>0.01</v>
      </c>
      <c r="Y301">
        <v>0</v>
      </c>
      <c r="Z301">
        <v>65.709999999999994</v>
      </c>
      <c r="AA301">
        <v>11.6</v>
      </c>
      <c r="AB301">
        <v>0</v>
      </c>
      <c r="AC301">
        <v>0</v>
      </c>
      <c r="AD301">
        <v>1</v>
      </c>
      <c r="AE301">
        <v>0</v>
      </c>
      <c r="AF301" t="s">
        <v>21</v>
      </c>
      <c r="AG301">
        <v>1.4999999999999999E-2</v>
      </c>
      <c r="AH301">
        <v>2</v>
      </c>
      <c r="AI301">
        <v>33357017</v>
      </c>
      <c r="AJ301">
        <v>262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>
      <c r="A302">
        <f>ROW(Source!A267)</f>
        <v>267</v>
      </c>
      <c r="B302">
        <v>33357023</v>
      </c>
      <c r="C302">
        <v>33357014</v>
      </c>
      <c r="D302">
        <v>31180727</v>
      </c>
      <c r="E302">
        <v>1</v>
      </c>
      <c r="F302">
        <v>1</v>
      </c>
      <c r="G302">
        <v>1</v>
      </c>
      <c r="H302">
        <v>3</v>
      </c>
      <c r="I302" t="s">
        <v>844</v>
      </c>
      <c r="J302" t="s">
        <v>845</v>
      </c>
      <c r="K302" t="s">
        <v>846</v>
      </c>
      <c r="L302">
        <v>1348</v>
      </c>
      <c r="N302">
        <v>1009</v>
      </c>
      <c r="O302" t="s">
        <v>32</v>
      </c>
      <c r="P302" t="s">
        <v>32</v>
      </c>
      <c r="Q302">
        <v>1000</v>
      </c>
      <c r="X302">
        <v>2.0000000000000001E-4</v>
      </c>
      <c r="Y302">
        <v>9040.01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3</v>
      </c>
      <c r="AG302">
        <v>2.0000000000000001E-4</v>
      </c>
      <c r="AH302">
        <v>2</v>
      </c>
      <c r="AI302">
        <v>33357018</v>
      </c>
      <c r="AJ302">
        <v>263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>
      <c r="A303">
        <f>ROW(Source!A267)</f>
        <v>267</v>
      </c>
      <c r="B303">
        <v>33357024</v>
      </c>
      <c r="C303">
        <v>33357014</v>
      </c>
      <c r="D303">
        <v>31181610</v>
      </c>
      <c r="E303">
        <v>1</v>
      </c>
      <c r="F303">
        <v>1</v>
      </c>
      <c r="G303">
        <v>1</v>
      </c>
      <c r="H303">
        <v>3</v>
      </c>
      <c r="I303" t="s">
        <v>847</v>
      </c>
      <c r="J303" t="s">
        <v>848</v>
      </c>
      <c r="K303" t="s">
        <v>849</v>
      </c>
      <c r="L303">
        <v>1346</v>
      </c>
      <c r="N303">
        <v>1009</v>
      </c>
      <c r="O303" t="s">
        <v>78</v>
      </c>
      <c r="P303" t="s">
        <v>78</v>
      </c>
      <c r="Q303">
        <v>1</v>
      </c>
      <c r="X303">
        <v>0.08</v>
      </c>
      <c r="Y303">
        <v>23.09</v>
      </c>
      <c r="Z303">
        <v>0</v>
      </c>
      <c r="AA303">
        <v>0</v>
      </c>
      <c r="AB303">
        <v>0</v>
      </c>
      <c r="AC303">
        <v>0</v>
      </c>
      <c r="AD303">
        <v>1</v>
      </c>
      <c r="AE303">
        <v>0</v>
      </c>
      <c r="AF303" t="s">
        <v>3</v>
      </c>
      <c r="AG303">
        <v>0.08</v>
      </c>
      <c r="AH303">
        <v>2</v>
      </c>
      <c r="AI303">
        <v>33357019</v>
      </c>
      <c r="AJ303">
        <v>264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>
      <c r="A304">
        <f>ROW(Source!A267)</f>
        <v>267</v>
      </c>
      <c r="B304">
        <v>33357025</v>
      </c>
      <c r="C304">
        <v>33357014</v>
      </c>
      <c r="D304">
        <v>31174207</v>
      </c>
      <c r="E304">
        <v>17</v>
      </c>
      <c r="F304">
        <v>1</v>
      </c>
      <c r="G304">
        <v>1</v>
      </c>
      <c r="H304">
        <v>3</v>
      </c>
      <c r="I304" t="s">
        <v>925</v>
      </c>
      <c r="J304" t="s">
        <v>3</v>
      </c>
      <c r="K304" t="s">
        <v>926</v>
      </c>
      <c r="L304">
        <v>1327</v>
      </c>
      <c r="N304">
        <v>1005</v>
      </c>
      <c r="O304" t="s">
        <v>47</v>
      </c>
      <c r="P304" t="s">
        <v>47</v>
      </c>
      <c r="Q304">
        <v>1</v>
      </c>
      <c r="X304">
        <v>1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s">
        <v>3</v>
      </c>
      <c r="AG304">
        <v>1</v>
      </c>
      <c r="AH304">
        <v>3</v>
      </c>
      <c r="AI304">
        <v>-1</v>
      </c>
      <c r="AJ304" t="s">
        <v>3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>
      <c r="A305">
        <f>ROW(Source!A272)</f>
        <v>272</v>
      </c>
      <c r="B305">
        <v>33357034</v>
      </c>
      <c r="C305">
        <v>33357028</v>
      </c>
      <c r="D305">
        <v>31172080</v>
      </c>
      <c r="E305">
        <v>1</v>
      </c>
      <c r="F305">
        <v>1</v>
      </c>
      <c r="G305">
        <v>1</v>
      </c>
      <c r="H305">
        <v>1</v>
      </c>
      <c r="I305" t="s">
        <v>852</v>
      </c>
      <c r="J305" t="s">
        <v>3</v>
      </c>
      <c r="K305" t="s">
        <v>853</v>
      </c>
      <c r="L305">
        <v>1191</v>
      </c>
      <c r="N305">
        <v>1013</v>
      </c>
      <c r="O305" t="s">
        <v>831</v>
      </c>
      <c r="P305" t="s">
        <v>831</v>
      </c>
      <c r="Q305">
        <v>1</v>
      </c>
      <c r="X305">
        <v>3.7</v>
      </c>
      <c r="Y305">
        <v>0</v>
      </c>
      <c r="Z305">
        <v>0</v>
      </c>
      <c r="AA305">
        <v>0</v>
      </c>
      <c r="AB305">
        <v>9.92</v>
      </c>
      <c r="AC305">
        <v>0</v>
      </c>
      <c r="AD305">
        <v>1</v>
      </c>
      <c r="AE305">
        <v>1</v>
      </c>
      <c r="AF305" t="s">
        <v>22</v>
      </c>
      <c r="AG305">
        <v>5.1059999999999999</v>
      </c>
      <c r="AH305">
        <v>2</v>
      </c>
      <c r="AI305">
        <v>33357029</v>
      </c>
      <c r="AJ305">
        <v>265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>
      <c r="A306">
        <f>ROW(Source!A272)</f>
        <v>272</v>
      </c>
      <c r="B306">
        <v>33357035</v>
      </c>
      <c r="C306">
        <v>33357028</v>
      </c>
      <c r="D306">
        <v>31172011</v>
      </c>
      <c r="E306">
        <v>1</v>
      </c>
      <c r="F306">
        <v>1</v>
      </c>
      <c r="G306">
        <v>1</v>
      </c>
      <c r="H306">
        <v>1</v>
      </c>
      <c r="I306" t="s">
        <v>832</v>
      </c>
      <c r="J306" t="s">
        <v>3</v>
      </c>
      <c r="K306" t="s">
        <v>833</v>
      </c>
      <c r="L306">
        <v>1191</v>
      </c>
      <c r="N306">
        <v>1013</v>
      </c>
      <c r="O306" t="s">
        <v>831</v>
      </c>
      <c r="P306" t="s">
        <v>831</v>
      </c>
      <c r="Q306">
        <v>1</v>
      </c>
      <c r="X306">
        <v>0.01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2</v>
      </c>
      <c r="AF306" t="s">
        <v>21</v>
      </c>
      <c r="AG306">
        <v>1.4999999999999999E-2</v>
      </c>
      <c r="AH306">
        <v>2</v>
      </c>
      <c r="AI306">
        <v>33357030</v>
      </c>
      <c r="AJ306">
        <v>266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>
      <c r="A307">
        <f>ROW(Source!A272)</f>
        <v>272</v>
      </c>
      <c r="B307">
        <v>33357036</v>
      </c>
      <c r="C307">
        <v>33357028</v>
      </c>
      <c r="D307">
        <v>31259879</v>
      </c>
      <c r="E307">
        <v>1</v>
      </c>
      <c r="F307">
        <v>1</v>
      </c>
      <c r="G307">
        <v>1</v>
      </c>
      <c r="H307">
        <v>2</v>
      </c>
      <c r="I307" t="s">
        <v>841</v>
      </c>
      <c r="J307" t="s">
        <v>842</v>
      </c>
      <c r="K307" t="s">
        <v>843</v>
      </c>
      <c r="L307">
        <v>1368</v>
      </c>
      <c r="N307">
        <v>1011</v>
      </c>
      <c r="O307" t="s">
        <v>837</v>
      </c>
      <c r="P307" t="s">
        <v>837</v>
      </c>
      <c r="Q307">
        <v>1</v>
      </c>
      <c r="X307">
        <v>0.01</v>
      </c>
      <c r="Y307">
        <v>0</v>
      </c>
      <c r="Z307">
        <v>65.709999999999994</v>
      </c>
      <c r="AA307">
        <v>11.6</v>
      </c>
      <c r="AB307">
        <v>0</v>
      </c>
      <c r="AC307">
        <v>0</v>
      </c>
      <c r="AD307">
        <v>1</v>
      </c>
      <c r="AE307">
        <v>0</v>
      </c>
      <c r="AF307" t="s">
        <v>21</v>
      </c>
      <c r="AG307">
        <v>1.4999999999999999E-2</v>
      </c>
      <c r="AH307">
        <v>2</v>
      </c>
      <c r="AI307">
        <v>33357031</v>
      </c>
      <c r="AJ307">
        <v>267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>
      <c r="A308">
        <f>ROW(Source!A272)</f>
        <v>272</v>
      </c>
      <c r="B308">
        <v>33357037</v>
      </c>
      <c r="C308">
        <v>33357028</v>
      </c>
      <c r="D308">
        <v>31180727</v>
      </c>
      <c r="E308">
        <v>1</v>
      </c>
      <c r="F308">
        <v>1</v>
      </c>
      <c r="G308">
        <v>1</v>
      </c>
      <c r="H308">
        <v>3</v>
      </c>
      <c r="I308" t="s">
        <v>844</v>
      </c>
      <c r="J308" t="s">
        <v>845</v>
      </c>
      <c r="K308" t="s">
        <v>846</v>
      </c>
      <c r="L308">
        <v>1348</v>
      </c>
      <c r="N308">
        <v>1009</v>
      </c>
      <c r="O308" t="s">
        <v>32</v>
      </c>
      <c r="P308" t="s">
        <v>32</v>
      </c>
      <c r="Q308">
        <v>1000</v>
      </c>
      <c r="X308">
        <v>4.0000000000000002E-4</v>
      </c>
      <c r="Y308">
        <v>9040.01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4.0000000000000002E-4</v>
      </c>
      <c r="AH308">
        <v>2</v>
      </c>
      <c r="AI308">
        <v>33357032</v>
      </c>
      <c r="AJ308">
        <v>268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>
      <c r="A309">
        <f>ROW(Source!A272)</f>
        <v>272</v>
      </c>
      <c r="B309">
        <v>33357038</v>
      </c>
      <c r="C309">
        <v>33357028</v>
      </c>
      <c r="D309">
        <v>31181610</v>
      </c>
      <c r="E309">
        <v>1</v>
      </c>
      <c r="F309">
        <v>1</v>
      </c>
      <c r="G309">
        <v>1</v>
      </c>
      <c r="H309">
        <v>3</v>
      </c>
      <c r="I309" t="s">
        <v>847</v>
      </c>
      <c r="J309" t="s">
        <v>848</v>
      </c>
      <c r="K309" t="s">
        <v>849</v>
      </c>
      <c r="L309">
        <v>1346</v>
      </c>
      <c r="N309">
        <v>1009</v>
      </c>
      <c r="O309" t="s">
        <v>78</v>
      </c>
      <c r="P309" t="s">
        <v>78</v>
      </c>
      <c r="Q309">
        <v>1</v>
      </c>
      <c r="X309">
        <v>1.1000000000000001</v>
      </c>
      <c r="Y309">
        <v>23.09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0</v>
      </c>
      <c r="AF309" t="s">
        <v>3</v>
      </c>
      <c r="AG309">
        <v>1.1000000000000001</v>
      </c>
      <c r="AH309">
        <v>2</v>
      </c>
      <c r="AI309">
        <v>33357033</v>
      </c>
      <c r="AJ309">
        <v>269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>
      <c r="A310">
        <f>ROW(Source!A272)</f>
        <v>272</v>
      </c>
      <c r="B310">
        <v>33357039</v>
      </c>
      <c r="C310">
        <v>33357028</v>
      </c>
      <c r="D310">
        <v>31174210</v>
      </c>
      <c r="E310">
        <v>17</v>
      </c>
      <c r="F310">
        <v>1</v>
      </c>
      <c r="G310">
        <v>1</v>
      </c>
      <c r="H310">
        <v>3</v>
      </c>
      <c r="I310" t="s">
        <v>927</v>
      </c>
      <c r="J310" t="s">
        <v>3</v>
      </c>
      <c r="K310" t="s">
        <v>928</v>
      </c>
      <c r="L310">
        <v>1354</v>
      </c>
      <c r="N310">
        <v>1010</v>
      </c>
      <c r="O310" t="s">
        <v>40</v>
      </c>
      <c r="P310" t="s">
        <v>40</v>
      </c>
      <c r="Q310">
        <v>1</v>
      </c>
      <c r="X310">
        <v>10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s">
        <v>3</v>
      </c>
      <c r="AG310">
        <v>10</v>
      </c>
      <c r="AH310">
        <v>3</v>
      </c>
      <c r="AI310">
        <v>-1</v>
      </c>
      <c r="AJ310" t="s">
        <v>3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>
      <c r="A311">
        <f>ROW(Source!A273)</f>
        <v>273</v>
      </c>
      <c r="B311">
        <v>33357034</v>
      </c>
      <c r="C311">
        <v>33357028</v>
      </c>
      <c r="D311">
        <v>31172080</v>
      </c>
      <c r="E311">
        <v>1</v>
      </c>
      <c r="F311">
        <v>1</v>
      </c>
      <c r="G311">
        <v>1</v>
      </c>
      <c r="H311">
        <v>1</v>
      </c>
      <c r="I311" t="s">
        <v>852</v>
      </c>
      <c r="J311" t="s">
        <v>3</v>
      </c>
      <c r="K311" t="s">
        <v>853</v>
      </c>
      <c r="L311">
        <v>1191</v>
      </c>
      <c r="N311">
        <v>1013</v>
      </c>
      <c r="O311" t="s">
        <v>831</v>
      </c>
      <c r="P311" t="s">
        <v>831</v>
      </c>
      <c r="Q311">
        <v>1</v>
      </c>
      <c r="X311">
        <v>3.7</v>
      </c>
      <c r="Y311">
        <v>0</v>
      </c>
      <c r="Z311">
        <v>0</v>
      </c>
      <c r="AA311">
        <v>0</v>
      </c>
      <c r="AB311">
        <v>9.92</v>
      </c>
      <c r="AC311">
        <v>0</v>
      </c>
      <c r="AD311">
        <v>1</v>
      </c>
      <c r="AE311">
        <v>1</v>
      </c>
      <c r="AF311" t="s">
        <v>22</v>
      </c>
      <c r="AG311">
        <v>5.1059999999999999</v>
      </c>
      <c r="AH311">
        <v>2</v>
      </c>
      <c r="AI311">
        <v>33357029</v>
      </c>
      <c r="AJ311">
        <v>270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>
      <c r="A312">
        <f>ROW(Source!A273)</f>
        <v>273</v>
      </c>
      <c r="B312">
        <v>33357035</v>
      </c>
      <c r="C312">
        <v>33357028</v>
      </c>
      <c r="D312">
        <v>31172011</v>
      </c>
      <c r="E312">
        <v>1</v>
      </c>
      <c r="F312">
        <v>1</v>
      </c>
      <c r="G312">
        <v>1</v>
      </c>
      <c r="H312">
        <v>1</v>
      </c>
      <c r="I312" t="s">
        <v>832</v>
      </c>
      <c r="J312" t="s">
        <v>3</v>
      </c>
      <c r="K312" t="s">
        <v>833</v>
      </c>
      <c r="L312">
        <v>1191</v>
      </c>
      <c r="N312">
        <v>1013</v>
      </c>
      <c r="O312" t="s">
        <v>831</v>
      </c>
      <c r="P312" t="s">
        <v>831</v>
      </c>
      <c r="Q312">
        <v>1</v>
      </c>
      <c r="X312">
        <v>0.01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2</v>
      </c>
      <c r="AF312" t="s">
        <v>21</v>
      </c>
      <c r="AG312">
        <v>1.4999999999999999E-2</v>
      </c>
      <c r="AH312">
        <v>2</v>
      </c>
      <c r="AI312">
        <v>33357030</v>
      </c>
      <c r="AJ312">
        <v>271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>
      <c r="A313">
        <f>ROW(Source!A273)</f>
        <v>273</v>
      </c>
      <c r="B313">
        <v>33357036</v>
      </c>
      <c r="C313">
        <v>33357028</v>
      </c>
      <c r="D313">
        <v>31259879</v>
      </c>
      <c r="E313">
        <v>1</v>
      </c>
      <c r="F313">
        <v>1</v>
      </c>
      <c r="G313">
        <v>1</v>
      </c>
      <c r="H313">
        <v>2</v>
      </c>
      <c r="I313" t="s">
        <v>841</v>
      </c>
      <c r="J313" t="s">
        <v>842</v>
      </c>
      <c r="K313" t="s">
        <v>843</v>
      </c>
      <c r="L313">
        <v>1368</v>
      </c>
      <c r="N313">
        <v>1011</v>
      </c>
      <c r="O313" t="s">
        <v>837</v>
      </c>
      <c r="P313" t="s">
        <v>837</v>
      </c>
      <c r="Q313">
        <v>1</v>
      </c>
      <c r="X313">
        <v>0.01</v>
      </c>
      <c r="Y313">
        <v>0</v>
      </c>
      <c r="Z313">
        <v>65.709999999999994</v>
      </c>
      <c r="AA313">
        <v>11.6</v>
      </c>
      <c r="AB313">
        <v>0</v>
      </c>
      <c r="AC313">
        <v>0</v>
      </c>
      <c r="AD313">
        <v>1</v>
      </c>
      <c r="AE313">
        <v>0</v>
      </c>
      <c r="AF313" t="s">
        <v>21</v>
      </c>
      <c r="AG313">
        <v>1.4999999999999999E-2</v>
      </c>
      <c r="AH313">
        <v>2</v>
      </c>
      <c r="AI313">
        <v>33357031</v>
      </c>
      <c r="AJ313">
        <v>272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>
      <c r="A314">
        <f>ROW(Source!A273)</f>
        <v>273</v>
      </c>
      <c r="B314">
        <v>33357037</v>
      </c>
      <c r="C314">
        <v>33357028</v>
      </c>
      <c r="D314">
        <v>31180727</v>
      </c>
      <c r="E314">
        <v>1</v>
      </c>
      <c r="F314">
        <v>1</v>
      </c>
      <c r="G314">
        <v>1</v>
      </c>
      <c r="H314">
        <v>3</v>
      </c>
      <c r="I314" t="s">
        <v>844</v>
      </c>
      <c r="J314" t="s">
        <v>845</v>
      </c>
      <c r="K314" t="s">
        <v>846</v>
      </c>
      <c r="L314">
        <v>1348</v>
      </c>
      <c r="N314">
        <v>1009</v>
      </c>
      <c r="O314" t="s">
        <v>32</v>
      </c>
      <c r="P314" t="s">
        <v>32</v>
      </c>
      <c r="Q314">
        <v>1000</v>
      </c>
      <c r="X314">
        <v>4.0000000000000002E-4</v>
      </c>
      <c r="Y314">
        <v>9040.01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 t="s">
        <v>3</v>
      </c>
      <c r="AG314">
        <v>4.0000000000000002E-4</v>
      </c>
      <c r="AH314">
        <v>2</v>
      </c>
      <c r="AI314">
        <v>33357032</v>
      </c>
      <c r="AJ314">
        <v>273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>
      <c r="A315">
        <f>ROW(Source!A273)</f>
        <v>273</v>
      </c>
      <c r="B315">
        <v>33357038</v>
      </c>
      <c r="C315">
        <v>33357028</v>
      </c>
      <c r="D315">
        <v>31181610</v>
      </c>
      <c r="E315">
        <v>1</v>
      </c>
      <c r="F315">
        <v>1</v>
      </c>
      <c r="G315">
        <v>1</v>
      </c>
      <c r="H315">
        <v>3</v>
      </c>
      <c r="I315" t="s">
        <v>847</v>
      </c>
      <c r="J315" t="s">
        <v>848</v>
      </c>
      <c r="K315" t="s">
        <v>849</v>
      </c>
      <c r="L315">
        <v>1346</v>
      </c>
      <c r="N315">
        <v>1009</v>
      </c>
      <c r="O315" t="s">
        <v>78</v>
      </c>
      <c r="P315" t="s">
        <v>78</v>
      </c>
      <c r="Q315">
        <v>1</v>
      </c>
      <c r="X315">
        <v>1.1000000000000001</v>
      </c>
      <c r="Y315">
        <v>23.09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0</v>
      </c>
      <c r="AF315" t="s">
        <v>3</v>
      </c>
      <c r="AG315">
        <v>1.1000000000000001</v>
      </c>
      <c r="AH315">
        <v>2</v>
      </c>
      <c r="AI315">
        <v>33357033</v>
      </c>
      <c r="AJ315">
        <v>274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>
      <c r="A316">
        <f>ROW(Source!A273)</f>
        <v>273</v>
      </c>
      <c r="B316">
        <v>33357039</v>
      </c>
      <c r="C316">
        <v>33357028</v>
      </c>
      <c r="D316">
        <v>31174210</v>
      </c>
      <c r="E316">
        <v>17</v>
      </c>
      <c r="F316">
        <v>1</v>
      </c>
      <c r="G316">
        <v>1</v>
      </c>
      <c r="H316">
        <v>3</v>
      </c>
      <c r="I316" t="s">
        <v>927</v>
      </c>
      <c r="J316" t="s">
        <v>3</v>
      </c>
      <c r="K316" t="s">
        <v>928</v>
      </c>
      <c r="L316">
        <v>1354</v>
      </c>
      <c r="N316">
        <v>1010</v>
      </c>
      <c r="O316" t="s">
        <v>40</v>
      </c>
      <c r="P316" t="s">
        <v>40</v>
      </c>
      <c r="Q316">
        <v>1</v>
      </c>
      <c r="X316">
        <v>10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 t="s">
        <v>3</v>
      </c>
      <c r="AG316">
        <v>10</v>
      </c>
      <c r="AH316">
        <v>3</v>
      </c>
      <c r="AI316">
        <v>-1</v>
      </c>
      <c r="AJ316" t="s">
        <v>3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>
      <c r="A317">
        <f>ROW(Source!A276)</f>
        <v>276</v>
      </c>
      <c r="B317">
        <v>33357066</v>
      </c>
      <c r="C317">
        <v>33357058</v>
      </c>
      <c r="D317">
        <v>31172069</v>
      </c>
      <c r="E317">
        <v>1</v>
      </c>
      <c r="F317">
        <v>1</v>
      </c>
      <c r="G317">
        <v>1</v>
      </c>
      <c r="H317">
        <v>1</v>
      </c>
      <c r="I317" t="s">
        <v>856</v>
      </c>
      <c r="J317" t="s">
        <v>3</v>
      </c>
      <c r="K317" t="s">
        <v>857</v>
      </c>
      <c r="L317">
        <v>1191</v>
      </c>
      <c r="N317">
        <v>1013</v>
      </c>
      <c r="O317" t="s">
        <v>831</v>
      </c>
      <c r="P317" t="s">
        <v>831</v>
      </c>
      <c r="Q317">
        <v>1</v>
      </c>
      <c r="X317">
        <v>6.02</v>
      </c>
      <c r="Y317">
        <v>0</v>
      </c>
      <c r="Z317">
        <v>0</v>
      </c>
      <c r="AA317">
        <v>0</v>
      </c>
      <c r="AB317">
        <v>9.18</v>
      </c>
      <c r="AC317">
        <v>0</v>
      </c>
      <c r="AD317">
        <v>1</v>
      </c>
      <c r="AE317">
        <v>1</v>
      </c>
      <c r="AF317" t="s">
        <v>22</v>
      </c>
      <c r="AG317">
        <v>8.307599999999999</v>
      </c>
      <c r="AH317">
        <v>2</v>
      </c>
      <c r="AI317">
        <v>33357059</v>
      </c>
      <c r="AJ317">
        <v>275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>
      <c r="A318">
        <f>ROW(Source!A276)</f>
        <v>276</v>
      </c>
      <c r="B318">
        <v>33357067</v>
      </c>
      <c r="C318">
        <v>33357058</v>
      </c>
      <c r="D318">
        <v>31172011</v>
      </c>
      <c r="E318">
        <v>1</v>
      </c>
      <c r="F318">
        <v>1</v>
      </c>
      <c r="G318">
        <v>1</v>
      </c>
      <c r="H318">
        <v>1</v>
      </c>
      <c r="I318" t="s">
        <v>832</v>
      </c>
      <c r="J318" t="s">
        <v>3</v>
      </c>
      <c r="K318" t="s">
        <v>833</v>
      </c>
      <c r="L318">
        <v>1191</v>
      </c>
      <c r="N318">
        <v>1013</v>
      </c>
      <c r="O318" t="s">
        <v>831</v>
      </c>
      <c r="P318" t="s">
        <v>831</v>
      </c>
      <c r="Q318">
        <v>1</v>
      </c>
      <c r="X318">
        <v>0.04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1</v>
      </c>
      <c r="AE318">
        <v>2</v>
      </c>
      <c r="AF318" t="s">
        <v>21</v>
      </c>
      <c r="AG318">
        <v>0.06</v>
      </c>
      <c r="AH318">
        <v>2</v>
      </c>
      <c r="AI318">
        <v>33357060</v>
      </c>
      <c r="AJ318">
        <v>276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>
      <c r="A319">
        <f>ROW(Source!A276)</f>
        <v>276</v>
      </c>
      <c r="B319">
        <v>33357068</v>
      </c>
      <c r="C319">
        <v>33357058</v>
      </c>
      <c r="D319">
        <v>31259879</v>
      </c>
      <c r="E319">
        <v>1</v>
      </c>
      <c r="F319">
        <v>1</v>
      </c>
      <c r="G319">
        <v>1</v>
      </c>
      <c r="H319">
        <v>2</v>
      </c>
      <c r="I319" t="s">
        <v>841</v>
      </c>
      <c r="J319" t="s">
        <v>842</v>
      </c>
      <c r="K319" t="s">
        <v>843</v>
      </c>
      <c r="L319">
        <v>1368</v>
      </c>
      <c r="N319">
        <v>1011</v>
      </c>
      <c r="O319" t="s">
        <v>837</v>
      </c>
      <c r="P319" t="s">
        <v>837</v>
      </c>
      <c r="Q319">
        <v>1</v>
      </c>
      <c r="X319">
        <v>0.04</v>
      </c>
      <c r="Y319">
        <v>0</v>
      </c>
      <c r="Z319">
        <v>65.709999999999994</v>
      </c>
      <c r="AA319">
        <v>11.6</v>
      </c>
      <c r="AB319">
        <v>0</v>
      </c>
      <c r="AC319">
        <v>0</v>
      </c>
      <c r="AD319">
        <v>1</v>
      </c>
      <c r="AE319">
        <v>0</v>
      </c>
      <c r="AF319" t="s">
        <v>21</v>
      </c>
      <c r="AG319">
        <v>0.06</v>
      </c>
      <c r="AH319">
        <v>2</v>
      </c>
      <c r="AI319">
        <v>33357061</v>
      </c>
      <c r="AJ319">
        <v>277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>
      <c r="A320">
        <f>ROW(Source!A276)</f>
        <v>276</v>
      </c>
      <c r="B320">
        <v>33357069</v>
      </c>
      <c r="C320">
        <v>33357058</v>
      </c>
      <c r="D320">
        <v>31260100</v>
      </c>
      <c r="E320">
        <v>1</v>
      </c>
      <c r="F320">
        <v>1</v>
      </c>
      <c r="G320">
        <v>1</v>
      </c>
      <c r="H320">
        <v>2</v>
      </c>
      <c r="I320" t="s">
        <v>858</v>
      </c>
      <c r="J320" t="s">
        <v>859</v>
      </c>
      <c r="K320" t="s">
        <v>860</v>
      </c>
      <c r="L320">
        <v>1368</v>
      </c>
      <c r="N320">
        <v>1011</v>
      </c>
      <c r="O320" t="s">
        <v>837</v>
      </c>
      <c r="P320" t="s">
        <v>837</v>
      </c>
      <c r="Q320">
        <v>1</v>
      </c>
      <c r="X320">
        <v>0.93</v>
      </c>
      <c r="Y320">
        <v>0</v>
      </c>
      <c r="Z320">
        <v>8.1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21</v>
      </c>
      <c r="AG320">
        <v>1.395</v>
      </c>
      <c r="AH320">
        <v>2</v>
      </c>
      <c r="AI320">
        <v>33357062</v>
      </c>
      <c r="AJ320">
        <v>278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>
      <c r="A321">
        <f>ROW(Source!A276)</f>
        <v>276</v>
      </c>
      <c r="B321">
        <v>33357070</v>
      </c>
      <c r="C321">
        <v>33357058</v>
      </c>
      <c r="D321">
        <v>31179550</v>
      </c>
      <c r="E321">
        <v>1</v>
      </c>
      <c r="F321">
        <v>1</v>
      </c>
      <c r="G321">
        <v>1</v>
      </c>
      <c r="H321">
        <v>3</v>
      </c>
      <c r="I321" t="s">
        <v>861</v>
      </c>
      <c r="J321" t="s">
        <v>862</v>
      </c>
      <c r="K321" t="s">
        <v>863</v>
      </c>
      <c r="L321">
        <v>1348</v>
      </c>
      <c r="N321">
        <v>1009</v>
      </c>
      <c r="O321" t="s">
        <v>32</v>
      </c>
      <c r="P321" t="s">
        <v>32</v>
      </c>
      <c r="Q321">
        <v>1000</v>
      </c>
      <c r="X321">
        <v>8.0000000000000004E-4</v>
      </c>
      <c r="Y321">
        <v>10362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0</v>
      </c>
      <c r="AF321" t="s">
        <v>3</v>
      </c>
      <c r="AG321">
        <v>8.0000000000000004E-4</v>
      </c>
      <c r="AH321">
        <v>2</v>
      </c>
      <c r="AI321">
        <v>33357063</v>
      </c>
      <c r="AJ321">
        <v>279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>
      <c r="A322">
        <f>ROW(Source!A276)</f>
        <v>276</v>
      </c>
      <c r="B322">
        <v>33357071</v>
      </c>
      <c r="C322">
        <v>33357058</v>
      </c>
      <c r="D322">
        <v>31180727</v>
      </c>
      <c r="E322">
        <v>1</v>
      </c>
      <c r="F322">
        <v>1</v>
      </c>
      <c r="G322">
        <v>1</v>
      </c>
      <c r="H322">
        <v>3</v>
      </c>
      <c r="I322" t="s">
        <v>844</v>
      </c>
      <c r="J322" t="s">
        <v>845</v>
      </c>
      <c r="K322" t="s">
        <v>846</v>
      </c>
      <c r="L322">
        <v>1348</v>
      </c>
      <c r="N322">
        <v>1009</v>
      </c>
      <c r="O322" t="s">
        <v>32</v>
      </c>
      <c r="P322" t="s">
        <v>32</v>
      </c>
      <c r="Q322">
        <v>1000</v>
      </c>
      <c r="X322">
        <v>6.9999999999999999E-4</v>
      </c>
      <c r="Y322">
        <v>9040.01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3</v>
      </c>
      <c r="AG322">
        <v>6.9999999999999999E-4</v>
      </c>
      <c r="AH322">
        <v>2</v>
      </c>
      <c r="AI322">
        <v>33357064</v>
      </c>
      <c r="AJ322">
        <v>280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>
      <c r="A323">
        <f>ROW(Source!A276)</f>
        <v>276</v>
      </c>
      <c r="B323">
        <v>33357072</v>
      </c>
      <c r="C323">
        <v>33357058</v>
      </c>
      <c r="D323">
        <v>31172603</v>
      </c>
      <c r="E323">
        <v>17</v>
      </c>
      <c r="F323">
        <v>1</v>
      </c>
      <c r="G323">
        <v>1</v>
      </c>
      <c r="H323">
        <v>3</v>
      </c>
      <c r="I323" t="s">
        <v>931</v>
      </c>
      <c r="J323" t="s">
        <v>3</v>
      </c>
      <c r="K323" t="s">
        <v>932</v>
      </c>
      <c r="L323">
        <v>1339</v>
      </c>
      <c r="N323">
        <v>1007</v>
      </c>
      <c r="O323" t="s">
        <v>258</v>
      </c>
      <c r="P323" t="s">
        <v>258</v>
      </c>
      <c r="Q323">
        <v>1</v>
      </c>
      <c r="X323">
        <v>0.01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s">
        <v>3</v>
      </c>
      <c r="AG323">
        <v>0.01</v>
      </c>
      <c r="AH323">
        <v>3</v>
      </c>
      <c r="AI323">
        <v>-1</v>
      </c>
      <c r="AJ323" t="s">
        <v>3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>
      <c r="A324">
        <f>ROW(Source!A276)</f>
        <v>276</v>
      </c>
      <c r="B324">
        <v>33357073</v>
      </c>
      <c r="C324">
        <v>33357058</v>
      </c>
      <c r="D324">
        <v>31223743</v>
      </c>
      <c r="E324">
        <v>1</v>
      </c>
      <c r="F324">
        <v>1</v>
      </c>
      <c r="G324">
        <v>1</v>
      </c>
      <c r="H324">
        <v>3</v>
      </c>
      <c r="I324" t="s">
        <v>76</v>
      </c>
      <c r="J324" t="s">
        <v>79</v>
      </c>
      <c r="K324" t="s">
        <v>77</v>
      </c>
      <c r="L324">
        <v>1346</v>
      </c>
      <c r="N324">
        <v>1009</v>
      </c>
      <c r="O324" t="s">
        <v>78</v>
      </c>
      <c r="P324" t="s">
        <v>78</v>
      </c>
      <c r="Q324">
        <v>1</v>
      </c>
      <c r="X324">
        <v>100</v>
      </c>
      <c r="Y324">
        <v>8.52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 t="s">
        <v>3</v>
      </c>
      <c r="AG324">
        <v>100</v>
      </c>
      <c r="AH324">
        <v>2</v>
      </c>
      <c r="AI324">
        <v>33357065</v>
      </c>
      <c r="AJ324">
        <v>281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>
      <c r="A325">
        <f>ROW(Source!A277)</f>
        <v>277</v>
      </c>
      <c r="B325">
        <v>33357066</v>
      </c>
      <c r="C325">
        <v>33357058</v>
      </c>
      <c r="D325">
        <v>31172069</v>
      </c>
      <c r="E325">
        <v>1</v>
      </c>
      <c r="F325">
        <v>1</v>
      </c>
      <c r="G325">
        <v>1</v>
      </c>
      <c r="H325">
        <v>1</v>
      </c>
      <c r="I325" t="s">
        <v>856</v>
      </c>
      <c r="J325" t="s">
        <v>3</v>
      </c>
      <c r="K325" t="s">
        <v>857</v>
      </c>
      <c r="L325">
        <v>1191</v>
      </c>
      <c r="N325">
        <v>1013</v>
      </c>
      <c r="O325" t="s">
        <v>831</v>
      </c>
      <c r="P325" t="s">
        <v>831</v>
      </c>
      <c r="Q325">
        <v>1</v>
      </c>
      <c r="X325">
        <v>6.02</v>
      </c>
      <c r="Y325">
        <v>0</v>
      </c>
      <c r="Z325">
        <v>0</v>
      </c>
      <c r="AA325">
        <v>0</v>
      </c>
      <c r="AB325">
        <v>9.18</v>
      </c>
      <c r="AC325">
        <v>0</v>
      </c>
      <c r="AD325">
        <v>1</v>
      </c>
      <c r="AE325">
        <v>1</v>
      </c>
      <c r="AF325" t="s">
        <v>22</v>
      </c>
      <c r="AG325">
        <v>8.307599999999999</v>
      </c>
      <c r="AH325">
        <v>2</v>
      </c>
      <c r="AI325">
        <v>33357059</v>
      </c>
      <c r="AJ325">
        <v>282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>
      <c r="A326">
        <f>ROW(Source!A277)</f>
        <v>277</v>
      </c>
      <c r="B326">
        <v>33357067</v>
      </c>
      <c r="C326">
        <v>33357058</v>
      </c>
      <c r="D326">
        <v>31172011</v>
      </c>
      <c r="E326">
        <v>1</v>
      </c>
      <c r="F326">
        <v>1</v>
      </c>
      <c r="G326">
        <v>1</v>
      </c>
      <c r="H326">
        <v>1</v>
      </c>
      <c r="I326" t="s">
        <v>832</v>
      </c>
      <c r="J326" t="s">
        <v>3</v>
      </c>
      <c r="K326" t="s">
        <v>833</v>
      </c>
      <c r="L326">
        <v>1191</v>
      </c>
      <c r="N326">
        <v>1013</v>
      </c>
      <c r="O326" t="s">
        <v>831</v>
      </c>
      <c r="P326" t="s">
        <v>831</v>
      </c>
      <c r="Q326">
        <v>1</v>
      </c>
      <c r="X326">
        <v>0.04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2</v>
      </c>
      <c r="AF326" t="s">
        <v>21</v>
      </c>
      <c r="AG326">
        <v>0.06</v>
      </c>
      <c r="AH326">
        <v>2</v>
      </c>
      <c r="AI326">
        <v>33357060</v>
      </c>
      <c r="AJ326">
        <v>283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>
      <c r="A327">
        <f>ROW(Source!A277)</f>
        <v>277</v>
      </c>
      <c r="B327">
        <v>33357068</v>
      </c>
      <c r="C327">
        <v>33357058</v>
      </c>
      <c r="D327">
        <v>31259879</v>
      </c>
      <c r="E327">
        <v>1</v>
      </c>
      <c r="F327">
        <v>1</v>
      </c>
      <c r="G327">
        <v>1</v>
      </c>
      <c r="H327">
        <v>2</v>
      </c>
      <c r="I327" t="s">
        <v>841</v>
      </c>
      <c r="J327" t="s">
        <v>842</v>
      </c>
      <c r="K327" t="s">
        <v>843</v>
      </c>
      <c r="L327">
        <v>1368</v>
      </c>
      <c r="N327">
        <v>1011</v>
      </c>
      <c r="O327" t="s">
        <v>837</v>
      </c>
      <c r="P327" t="s">
        <v>837</v>
      </c>
      <c r="Q327">
        <v>1</v>
      </c>
      <c r="X327">
        <v>0.04</v>
      </c>
      <c r="Y327">
        <v>0</v>
      </c>
      <c r="Z327">
        <v>65.709999999999994</v>
      </c>
      <c r="AA327">
        <v>11.6</v>
      </c>
      <c r="AB327">
        <v>0</v>
      </c>
      <c r="AC327">
        <v>0</v>
      </c>
      <c r="AD327">
        <v>1</v>
      </c>
      <c r="AE327">
        <v>0</v>
      </c>
      <c r="AF327" t="s">
        <v>21</v>
      </c>
      <c r="AG327">
        <v>0.06</v>
      </c>
      <c r="AH327">
        <v>2</v>
      </c>
      <c r="AI327">
        <v>33357061</v>
      </c>
      <c r="AJ327">
        <v>284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>
      <c r="A328">
        <f>ROW(Source!A277)</f>
        <v>277</v>
      </c>
      <c r="B328">
        <v>33357069</v>
      </c>
      <c r="C328">
        <v>33357058</v>
      </c>
      <c r="D328">
        <v>31260100</v>
      </c>
      <c r="E328">
        <v>1</v>
      </c>
      <c r="F328">
        <v>1</v>
      </c>
      <c r="G328">
        <v>1</v>
      </c>
      <c r="H328">
        <v>2</v>
      </c>
      <c r="I328" t="s">
        <v>858</v>
      </c>
      <c r="J328" t="s">
        <v>859</v>
      </c>
      <c r="K328" t="s">
        <v>860</v>
      </c>
      <c r="L328">
        <v>1368</v>
      </c>
      <c r="N328">
        <v>1011</v>
      </c>
      <c r="O328" t="s">
        <v>837</v>
      </c>
      <c r="P328" t="s">
        <v>837</v>
      </c>
      <c r="Q328">
        <v>1</v>
      </c>
      <c r="X328">
        <v>0.93</v>
      </c>
      <c r="Y328">
        <v>0</v>
      </c>
      <c r="Z328">
        <v>8.1</v>
      </c>
      <c r="AA328">
        <v>0</v>
      </c>
      <c r="AB328">
        <v>0</v>
      </c>
      <c r="AC328">
        <v>0</v>
      </c>
      <c r="AD328">
        <v>1</v>
      </c>
      <c r="AE328">
        <v>0</v>
      </c>
      <c r="AF328" t="s">
        <v>21</v>
      </c>
      <c r="AG328">
        <v>1.395</v>
      </c>
      <c r="AH328">
        <v>2</v>
      </c>
      <c r="AI328">
        <v>33357062</v>
      </c>
      <c r="AJ328">
        <v>285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>
      <c r="A329">
        <f>ROW(Source!A277)</f>
        <v>277</v>
      </c>
      <c r="B329">
        <v>33357070</v>
      </c>
      <c r="C329">
        <v>33357058</v>
      </c>
      <c r="D329">
        <v>31179550</v>
      </c>
      <c r="E329">
        <v>1</v>
      </c>
      <c r="F329">
        <v>1</v>
      </c>
      <c r="G329">
        <v>1</v>
      </c>
      <c r="H329">
        <v>3</v>
      </c>
      <c r="I329" t="s">
        <v>861</v>
      </c>
      <c r="J329" t="s">
        <v>862</v>
      </c>
      <c r="K329" t="s">
        <v>863</v>
      </c>
      <c r="L329">
        <v>1348</v>
      </c>
      <c r="N329">
        <v>1009</v>
      </c>
      <c r="O329" t="s">
        <v>32</v>
      </c>
      <c r="P329" t="s">
        <v>32</v>
      </c>
      <c r="Q329">
        <v>1000</v>
      </c>
      <c r="X329">
        <v>8.0000000000000004E-4</v>
      </c>
      <c r="Y329">
        <v>10362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0</v>
      </c>
      <c r="AF329" t="s">
        <v>3</v>
      </c>
      <c r="AG329">
        <v>8.0000000000000004E-4</v>
      </c>
      <c r="AH329">
        <v>2</v>
      </c>
      <c r="AI329">
        <v>33357063</v>
      </c>
      <c r="AJ329">
        <v>286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>
      <c r="A330">
        <f>ROW(Source!A277)</f>
        <v>277</v>
      </c>
      <c r="B330">
        <v>33357071</v>
      </c>
      <c r="C330">
        <v>33357058</v>
      </c>
      <c r="D330">
        <v>31180727</v>
      </c>
      <c r="E330">
        <v>1</v>
      </c>
      <c r="F330">
        <v>1</v>
      </c>
      <c r="G330">
        <v>1</v>
      </c>
      <c r="H330">
        <v>3</v>
      </c>
      <c r="I330" t="s">
        <v>844</v>
      </c>
      <c r="J330" t="s">
        <v>845</v>
      </c>
      <c r="K330" t="s">
        <v>846</v>
      </c>
      <c r="L330">
        <v>1348</v>
      </c>
      <c r="N330">
        <v>1009</v>
      </c>
      <c r="O330" t="s">
        <v>32</v>
      </c>
      <c r="P330" t="s">
        <v>32</v>
      </c>
      <c r="Q330">
        <v>1000</v>
      </c>
      <c r="X330">
        <v>6.9999999999999999E-4</v>
      </c>
      <c r="Y330">
        <v>9040.01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0</v>
      </c>
      <c r="AF330" t="s">
        <v>3</v>
      </c>
      <c r="AG330">
        <v>6.9999999999999999E-4</v>
      </c>
      <c r="AH330">
        <v>2</v>
      </c>
      <c r="AI330">
        <v>33357064</v>
      </c>
      <c r="AJ330">
        <v>287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>
      <c r="A331">
        <f>ROW(Source!A277)</f>
        <v>277</v>
      </c>
      <c r="B331">
        <v>33357072</v>
      </c>
      <c r="C331">
        <v>33357058</v>
      </c>
      <c r="D331">
        <v>31172603</v>
      </c>
      <c r="E331">
        <v>17</v>
      </c>
      <c r="F331">
        <v>1</v>
      </c>
      <c r="G331">
        <v>1</v>
      </c>
      <c r="H331">
        <v>3</v>
      </c>
      <c r="I331" t="s">
        <v>931</v>
      </c>
      <c r="J331" t="s">
        <v>3</v>
      </c>
      <c r="K331" t="s">
        <v>932</v>
      </c>
      <c r="L331">
        <v>1339</v>
      </c>
      <c r="N331">
        <v>1007</v>
      </c>
      <c r="O331" t="s">
        <v>258</v>
      </c>
      <c r="P331" t="s">
        <v>258</v>
      </c>
      <c r="Q331">
        <v>1</v>
      </c>
      <c r="X331">
        <v>0.01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s">
        <v>3</v>
      </c>
      <c r="AG331">
        <v>0.01</v>
      </c>
      <c r="AH331">
        <v>3</v>
      </c>
      <c r="AI331">
        <v>-1</v>
      </c>
      <c r="AJ331" t="s">
        <v>3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>
      <c r="A332">
        <f>ROW(Source!A277)</f>
        <v>277</v>
      </c>
      <c r="B332">
        <v>33357073</v>
      </c>
      <c r="C332">
        <v>33357058</v>
      </c>
      <c r="D332">
        <v>31223743</v>
      </c>
      <c r="E332">
        <v>1</v>
      </c>
      <c r="F332">
        <v>1</v>
      </c>
      <c r="G332">
        <v>1</v>
      </c>
      <c r="H332">
        <v>3</v>
      </c>
      <c r="I332" t="s">
        <v>76</v>
      </c>
      <c r="J332" t="s">
        <v>79</v>
      </c>
      <c r="K332" t="s">
        <v>77</v>
      </c>
      <c r="L332">
        <v>1346</v>
      </c>
      <c r="N332">
        <v>1009</v>
      </c>
      <c r="O332" t="s">
        <v>78</v>
      </c>
      <c r="P332" t="s">
        <v>78</v>
      </c>
      <c r="Q332">
        <v>1</v>
      </c>
      <c r="X332">
        <v>100</v>
      </c>
      <c r="Y332">
        <v>8.52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 t="s">
        <v>3</v>
      </c>
      <c r="AG332">
        <v>100</v>
      </c>
      <c r="AH332">
        <v>2</v>
      </c>
      <c r="AI332">
        <v>33357065</v>
      </c>
      <c r="AJ332">
        <v>288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>
      <c r="A333">
        <f>ROW(Source!A317)</f>
        <v>317</v>
      </c>
      <c r="B333">
        <v>33357147</v>
      </c>
      <c r="C333">
        <v>33357139</v>
      </c>
      <c r="D333">
        <v>31172076</v>
      </c>
      <c r="E333">
        <v>1</v>
      </c>
      <c r="F333">
        <v>1</v>
      </c>
      <c r="G333">
        <v>1</v>
      </c>
      <c r="H333">
        <v>1</v>
      </c>
      <c r="I333" t="s">
        <v>829</v>
      </c>
      <c r="J333" t="s">
        <v>3</v>
      </c>
      <c r="K333" t="s">
        <v>830</v>
      </c>
      <c r="L333">
        <v>1191</v>
      </c>
      <c r="N333">
        <v>1013</v>
      </c>
      <c r="O333" t="s">
        <v>831</v>
      </c>
      <c r="P333" t="s">
        <v>831</v>
      </c>
      <c r="Q333">
        <v>1</v>
      </c>
      <c r="X333">
        <v>14.39</v>
      </c>
      <c r="Y333">
        <v>0</v>
      </c>
      <c r="Z333">
        <v>0</v>
      </c>
      <c r="AA333">
        <v>0</v>
      </c>
      <c r="AB333">
        <v>9.6199999999999992</v>
      </c>
      <c r="AC333">
        <v>0</v>
      </c>
      <c r="AD333">
        <v>1</v>
      </c>
      <c r="AE333">
        <v>1</v>
      </c>
      <c r="AF333" t="s">
        <v>22</v>
      </c>
      <c r="AG333">
        <v>19.8582</v>
      </c>
      <c r="AH333">
        <v>2</v>
      </c>
      <c r="AI333">
        <v>33357140</v>
      </c>
      <c r="AJ333">
        <v>289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>
      <c r="A334">
        <f>ROW(Source!A317)</f>
        <v>317</v>
      </c>
      <c r="B334">
        <v>33357148</v>
      </c>
      <c r="C334">
        <v>33357139</v>
      </c>
      <c r="D334">
        <v>31172011</v>
      </c>
      <c r="E334">
        <v>1</v>
      </c>
      <c r="F334">
        <v>1</v>
      </c>
      <c r="G334">
        <v>1</v>
      </c>
      <c r="H334">
        <v>1</v>
      </c>
      <c r="I334" t="s">
        <v>832</v>
      </c>
      <c r="J334" t="s">
        <v>3</v>
      </c>
      <c r="K334" t="s">
        <v>833</v>
      </c>
      <c r="L334">
        <v>1191</v>
      </c>
      <c r="N334">
        <v>1013</v>
      </c>
      <c r="O334" t="s">
        <v>831</v>
      </c>
      <c r="P334" t="s">
        <v>831</v>
      </c>
      <c r="Q334">
        <v>1</v>
      </c>
      <c r="X334">
        <v>0.41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2</v>
      </c>
      <c r="AF334" t="s">
        <v>21</v>
      </c>
      <c r="AG334">
        <v>0.61499999999999988</v>
      </c>
      <c r="AH334">
        <v>2</v>
      </c>
      <c r="AI334">
        <v>33357141</v>
      </c>
      <c r="AJ334">
        <v>290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>
      <c r="A335">
        <f>ROW(Source!A317)</f>
        <v>317</v>
      </c>
      <c r="B335">
        <v>33357149</v>
      </c>
      <c r="C335">
        <v>33357139</v>
      </c>
      <c r="D335">
        <v>31258491</v>
      </c>
      <c r="E335">
        <v>1</v>
      </c>
      <c r="F335">
        <v>1</v>
      </c>
      <c r="G335">
        <v>1</v>
      </c>
      <c r="H335">
        <v>2</v>
      </c>
      <c r="I335" t="s">
        <v>834</v>
      </c>
      <c r="J335" t="s">
        <v>835</v>
      </c>
      <c r="K335" t="s">
        <v>836</v>
      </c>
      <c r="L335">
        <v>1368</v>
      </c>
      <c r="N335">
        <v>1011</v>
      </c>
      <c r="O335" t="s">
        <v>837</v>
      </c>
      <c r="P335" t="s">
        <v>837</v>
      </c>
      <c r="Q335">
        <v>1</v>
      </c>
      <c r="X335">
        <v>0.04</v>
      </c>
      <c r="Y335">
        <v>0</v>
      </c>
      <c r="Z335">
        <v>111.99</v>
      </c>
      <c r="AA335">
        <v>13.5</v>
      </c>
      <c r="AB335">
        <v>0</v>
      </c>
      <c r="AC335">
        <v>0</v>
      </c>
      <c r="AD335">
        <v>1</v>
      </c>
      <c r="AE335">
        <v>0</v>
      </c>
      <c r="AF335" t="s">
        <v>21</v>
      </c>
      <c r="AG335">
        <v>0.06</v>
      </c>
      <c r="AH335">
        <v>2</v>
      </c>
      <c r="AI335">
        <v>33357142</v>
      </c>
      <c r="AJ335">
        <v>291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>
      <c r="A336">
        <f>ROW(Source!A317)</f>
        <v>317</v>
      </c>
      <c r="B336">
        <v>33357150</v>
      </c>
      <c r="C336">
        <v>33357139</v>
      </c>
      <c r="D336">
        <v>31258691</v>
      </c>
      <c r="E336">
        <v>1</v>
      </c>
      <c r="F336">
        <v>1</v>
      </c>
      <c r="G336">
        <v>1</v>
      </c>
      <c r="H336">
        <v>2</v>
      </c>
      <c r="I336" t="s">
        <v>838</v>
      </c>
      <c r="J336" t="s">
        <v>839</v>
      </c>
      <c r="K336" t="s">
        <v>840</v>
      </c>
      <c r="L336">
        <v>1368</v>
      </c>
      <c r="N336">
        <v>1011</v>
      </c>
      <c r="O336" t="s">
        <v>837</v>
      </c>
      <c r="P336" t="s">
        <v>837</v>
      </c>
      <c r="Q336">
        <v>1</v>
      </c>
      <c r="X336">
        <v>3.3</v>
      </c>
      <c r="Y336">
        <v>0</v>
      </c>
      <c r="Z336">
        <v>3.12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21</v>
      </c>
      <c r="AG336">
        <v>4.9499999999999993</v>
      </c>
      <c r="AH336">
        <v>2</v>
      </c>
      <c r="AI336">
        <v>33357143</v>
      </c>
      <c r="AJ336">
        <v>292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>
      <c r="A337">
        <f>ROW(Source!A317)</f>
        <v>317</v>
      </c>
      <c r="B337">
        <v>33357151</v>
      </c>
      <c r="C337">
        <v>33357139</v>
      </c>
      <c r="D337">
        <v>31259879</v>
      </c>
      <c r="E337">
        <v>1</v>
      </c>
      <c r="F337">
        <v>1</v>
      </c>
      <c r="G337">
        <v>1</v>
      </c>
      <c r="H337">
        <v>2</v>
      </c>
      <c r="I337" t="s">
        <v>841</v>
      </c>
      <c r="J337" t="s">
        <v>842</v>
      </c>
      <c r="K337" t="s">
        <v>843</v>
      </c>
      <c r="L337">
        <v>1368</v>
      </c>
      <c r="N337">
        <v>1011</v>
      </c>
      <c r="O337" t="s">
        <v>837</v>
      </c>
      <c r="P337" t="s">
        <v>837</v>
      </c>
      <c r="Q337">
        <v>1</v>
      </c>
      <c r="X337">
        <v>0.37</v>
      </c>
      <c r="Y337">
        <v>0</v>
      </c>
      <c r="Z337">
        <v>65.709999999999994</v>
      </c>
      <c r="AA337">
        <v>11.6</v>
      </c>
      <c r="AB337">
        <v>0</v>
      </c>
      <c r="AC337">
        <v>0</v>
      </c>
      <c r="AD337">
        <v>1</v>
      </c>
      <c r="AE337">
        <v>0</v>
      </c>
      <c r="AF337" t="s">
        <v>21</v>
      </c>
      <c r="AG337">
        <v>0.55500000000000005</v>
      </c>
      <c r="AH337">
        <v>2</v>
      </c>
      <c r="AI337">
        <v>33357144</v>
      </c>
      <c r="AJ337">
        <v>293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>
      <c r="A338">
        <f>ROW(Source!A317)</f>
        <v>317</v>
      </c>
      <c r="B338">
        <v>33357152</v>
      </c>
      <c r="C338">
        <v>33357139</v>
      </c>
      <c r="D338">
        <v>31172581</v>
      </c>
      <c r="E338">
        <v>17</v>
      </c>
      <c r="F338">
        <v>1</v>
      </c>
      <c r="G338">
        <v>1</v>
      </c>
      <c r="H338">
        <v>3</v>
      </c>
      <c r="I338" t="s">
        <v>924</v>
      </c>
      <c r="J338" t="s">
        <v>3</v>
      </c>
      <c r="K338" t="s">
        <v>31</v>
      </c>
      <c r="L338">
        <v>1348</v>
      </c>
      <c r="N338">
        <v>1009</v>
      </c>
      <c r="O338" t="s">
        <v>32</v>
      </c>
      <c r="P338" t="s">
        <v>32</v>
      </c>
      <c r="Q338">
        <v>1000</v>
      </c>
      <c r="X338">
        <v>9.4000000000000004E-3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 t="s">
        <v>3</v>
      </c>
      <c r="AG338">
        <v>9.4000000000000004E-3</v>
      </c>
      <c r="AH338">
        <v>3</v>
      </c>
      <c r="AI338">
        <v>-1</v>
      </c>
      <c r="AJ338" t="s">
        <v>3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>
      <c r="A339">
        <f>ROW(Source!A317)</f>
        <v>317</v>
      </c>
      <c r="B339">
        <v>33357153</v>
      </c>
      <c r="C339">
        <v>33357139</v>
      </c>
      <c r="D339">
        <v>31180727</v>
      </c>
      <c r="E339">
        <v>1</v>
      </c>
      <c r="F339">
        <v>1</v>
      </c>
      <c r="G339">
        <v>1</v>
      </c>
      <c r="H339">
        <v>3</v>
      </c>
      <c r="I339" t="s">
        <v>844</v>
      </c>
      <c r="J339" t="s">
        <v>845</v>
      </c>
      <c r="K339" t="s">
        <v>846</v>
      </c>
      <c r="L339">
        <v>1348</v>
      </c>
      <c r="N339">
        <v>1009</v>
      </c>
      <c r="O339" t="s">
        <v>32</v>
      </c>
      <c r="P339" t="s">
        <v>32</v>
      </c>
      <c r="Q339">
        <v>1000</v>
      </c>
      <c r="X339">
        <v>6.9999999999999994E-5</v>
      </c>
      <c r="Y339">
        <v>9040.01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6.9999999999999994E-5</v>
      </c>
      <c r="AH339">
        <v>2</v>
      </c>
      <c r="AI339">
        <v>33357145</v>
      </c>
      <c r="AJ339">
        <v>294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>
      <c r="A340">
        <f>ROW(Source!A317)</f>
        <v>317</v>
      </c>
      <c r="B340">
        <v>33357154</v>
      </c>
      <c r="C340">
        <v>33357139</v>
      </c>
      <c r="D340">
        <v>31181610</v>
      </c>
      <c r="E340">
        <v>1</v>
      </c>
      <c r="F340">
        <v>1</v>
      </c>
      <c r="G340">
        <v>1</v>
      </c>
      <c r="H340">
        <v>3</v>
      </c>
      <c r="I340" t="s">
        <v>847</v>
      </c>
      <c r="J340" t="s">
        <v>848</v>
      </c>
      <c r="K340" t="s">
        <v>849</v>
      </c>
      <c r="L340">
        <v>1346</v>
      </c>
      <c r="N340">
        <v>1009</v>
      </c>
      <c r="O340" t="s">
        <v>78</v>
      </c>
      <c r="P340" t="s">
        <v>78</v>
      </c>
      <c r="Q340">
        <v>1</v>
      </c>
      <c r="X340">
        <v>0.06</v>
      </c>
      <c r="Y340">
        <v>23.09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0</v>
      </c>
      <c r="AF340" t="s">
        <v>3</v>
      </c>
      <c r="AG340">
        <v>0.06</v>
      </c>
      <c r="AH340">
        <v>2</v>
      </c>
      <c r="AI340">
        <v>33357146</v>
      </c>
      <c r="AJ340">
        <v>295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>
      <c r="A341">
        <f>ROW(Source!A318)</f>
        <v>318</v>
      </c>
      <c r="B341">
        <v>33357147</v>
      </c>
      <c r="C341">
        <v>33357139</v>
      </c>
      <c r="D341">
        <v>31172076</v>
      </c>
      <c r="E341">
        <v>1</v>
      </c>
      <c r="F341">
        <v>1</v>
      </c>
      <c r="G341">
        <v>1</v>
      </c>
      <c r="H341">
        <v>1</v>
      </c>
      <c r="I341" t="s">
        <v>829</v>
      </c>
      <c r="J341" t="s">
        <v>3</v>
      </c>
      <c r="K341" t="s">
        <v>830</v>
      </c>
      <c r="L341">
        <v>1191</v>
      </c>
      <c r="N341">
        <v>1013</v>
      </c>
      <c r="O341" t="s">
        <v>831</v>
      </c>
      <c r="P341" t="s">
        <v>831</v>
      </c>
      <c r="Q341">
        <v>1</v>
      </c>
      <c r="X341">
        <v>14.39</v>
      </c>
      <c r="Y341">
        <v>0</v>
      </c>
      <c r="Z341">
        <v>0</v>
      </c>
      <c r="AA341">
        <v>0</v>
      </c>
      <c r="AB341">
        <v>9.6199999999999992</v>
      </c>
      <c r="AC341">
        <v>0</v>
      </c>
      <c r="AD341">
        <v>1</v>
      </c>
      <c r="AE341">
        <v>1</v>
      </c>
      <c r="AF341" t="s">
        <v>22</v>
      </c>
      <c r="AG341">
        <v>19.8582</v>
      </c>
      <c r="AH341">
        <v>2</v>
      </c>
      <c r="AI341">
        <v>33357140</v>
      </c>
      <c r="AJ341">
        <v>296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>
      <c r="A342">
        <f>ROW(Source!A318)</f>
        <v>318</v>
      </c>
      <c r="B342">
        <v>33357148</v>
      </c>
      <c r="C342">
        <v>33357139</v>
      </c>
      <c r="D342">
        <v>31172011</v>
      </c>
      <c r="E342">
        <v>1</v>
      </c>
      <c r="F342">
        <v>1</v>
      </c>
      <c r="G342">
        <v>1</v>
      </c>
      <c r="H342">
        <v>1</v>
      </c>
      <c r="I342" t="s">
        <v>832</v>
      </c>
      <c r="J342" t="s">
        <v>3</v>
      </c>
      <c r="K342" t="s">
        <v>833</v>
      </c>
      <c r="L342">
        <v>1191</v>
      </c>
      <c r="N342">
        <v>1013</v>
      </c>
      <c r="O342" t="s">
        <v>831</v>
      </c>
      <c r="P342" t="s">
        <v>831</v>
      </c>
      <c r="Q342">
        <v>1</v>
      </c>
      <c r="X342">
        <v>0.41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2</v>
      </c>
      <c r="AF342" t="s">
        <v>21</v>
      </c>
      <c r="AG342">
        <v>0.61499999999999988</v>
      </c>
      <c r="AH342">
        <v>2</v>
      </c>
      <c r="AI342">
        <v>33357141</v>
      </c>
      <c r="AJ342">
        <v>297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>
      <c r="A343">
        <f>ROW(Source!A318)</f>
        <v>318</v>
      </c>
      <c r="B343">
        <v>33357149</v>
      </c>
      <c r="C343">
        <v>33357139</v>
      </c>
      <c r="D343">
        <v>31258491</v>
      </c>
      <c r="E343">
        <v>1</v>
      </c>
      <c r="F343">
        <v>1</v>
      </c>
      <c r="G343">
        <v>1</v>
      </c>
      <c r="H343">
        <v>2</v>
      </c>
      <c r="I343" t="s">
        <v>834</v>
      </c>
      <c r="J343" t="s">
        <v>835</v>
      </c>
      <c r="K343" t="s">
        <v>836</v>
      </c>
      <c r="L343">
        <v>1368</v>
      </c>
      <c r="N343">
        <v>1011</v>
      </c>
      <c r="O343" t="s">
        <v>837</v>
      </c>
      <c r="P343" t="s">
        <v>837</v>
      </c>
      <c r="Q343">
        <v>1</v>
      </c>
      <c r="X343">
        <v>0.04</v>
      </c>
      <c r="Y343">
        <v>0</v>
      </c>
      <c r="Z343">
        <v>111.99</v>
      </c>
      <c r="AA343">
        <v>13.5</v>
      </c>
      <c r="AB343">
        <v>0</v>
      </c>
      <c r="AC343">
        <v>0</v>
      </c>
      <c r="AD343">
        <v>1</v>
      </c>
      <c r="AE343">
        <v>0</v>
      </c>
      <c r="AF343" t="s">
        <v>21</v>
      </c>
      <c r="AG343">
        <v>0.06</v>
      </c>
      <c r="AH343">
        <v>2</v>
      </c>
      <c r="AI343">
        <v>33357142</v>
      </c>
      <c r="AJ343">
        <v>298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>
      <c r="A344">
        <f>ROW(Source!A318)</f>
        <v>318</v>
      </c>
      <c r="B344">
        <v>33357150</v>
      </c>
      <c r="C344">
        <v>33357139</v>
      </c>
      <c r="D344">
        <v>31258691</v>
      </c>
      <c r="E344">
        <v>1</v>
      </c>
      <c r="F344">
        <v>1</v>
      </c>
      <c r="G344">
        <v>1</v>
      </c>
      <c r="H344">
        <v>2</v>
      </c>
      <c r="I344" t="s">
        <v>838</v>
      </c>
      <c r="J344" t="s">
        <v>839</v>
      </c>
      <c r="K344" t="s">
        <v>840</v>
      </c>
      <c r="L344">
        <v>1368</v>
      </c>
      <c r="N344">
        <v>1011</v>
      </c>
      <c r="O344" t="s">
        <v>837</v>
      </c>
      <c r="P344" t="s">
        <v>837</v>
      </c>
      <c r="Q344">
        <v>1</v>
      </c>
      <c r="X344">
        <v>3.3</v>
      </c>
      <c r="Y344">
        <v>0</v>
      </c>
      <c r="Z344">
        <v>3.12</v>
      </c>
      <c r="AA344">
        <v>0</v>
      </c>
      <c r="AB344">
        <v>0</v>
      </c>
      <c r="AC344">
        <v>0</v>
      </c>
      <c r="AD344">
        <v>1</v>
      </c>
      <c r="AE344">
        <v>0</v>
      </c>
      <c r="AF344" t="s">
        <v>21</v>
      </c>
      <c r="AG344">
        <v>4.9499999999999993</v>
      </c>
      <c r="AH344">
        <v>2</v>
      </c>
      <c r="AI344">
        <v>33357143</v>
      </c>
      <c r="AJ344">
        <v>299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>
      <c r="A345">
        <f>ROW(Source!A318)</f>
        <v>318</v>
      </c>
      <c r="B345">
        <v>33357151</v>
      </c>
      <c r="C345">
        <v>33357139</v>
      </c>
      <c r="D345">
        <v>31259879</v>
      </c>
      <c r="E345">
        <v>1</v>
      </c>
      <c r="F345">
        <v>1</v>
      </c>
      <c r="G345">
        <v>1</v>
      </c>
      <c r="H345">
        <v>2</v>
      </c>
      <c r="I345" t="s">
        <v>841</v>
      </c>
      <c r="J345" t="s">
        <v>842</v>
      </c>
      <c r="K345" t="s">
        <v>843</v>
      </c>
      <c r="L345">
        <v>1368</v>
      </c>
      <c r="N345">
        <v>1011</v>
      </c>
      <c r="O345" t="s">
        <v>837</v>
      </c>
      <c r="P345" t="s">
        <v>837</v>
      </c>
      <c r="Q345">
        <v>1</v>
      </c>
      <c r="X345">
        <v>0.37</v>
      </c>
      <c r="Y345">
        <v>0</v>
      </c>
      <c r="Z345">
        <v>65.709999999999994</v>
      </c>
      <c r="AA345">
        <v>11.6</v>
      </c>
      <c r="AB345">
        <v>0</v>
      </c>
      <c r="AC345">
        <v>0</v>
      </c>
      <c r="AD345">
        <v>1</v>
      </c>
      <c r="AE345">
        <v>0</v>
      </c>
      <c r="AF345" t="s">
        <v>21</v>
      </c>
      <c r="AG345">
        <v>0.55500000000000005</v>
      </c>
      <c r="AH345">
        <v>2</v>
      </c>
      <c r="AI345">
        <v>33357144</v>
      </c>
      <c r="AJ345">
        <v>300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>
      <c r="A346">
        <f>ROW(Source!A318)</f>
        <v>318</v>
      </c>
      <c r="B346">
        <v>33357152</v>
      </c>
      <c r="C346">
        <v>33357139</v>
      </c>
      <c r="D346">
        <v>31172581</v>
      </c>
      <c r="E346">
        <v>17</v>
      </c>
      <c r="F346">
        <v>1</v>
      </c>
      <c r="G346">
        <v>1</v>
      </c>
      <c r="H346">
        <v>3</v>
      </c>
      <c r="I346" t="s">
        <v>924</v>
      </c>
      <c r="J346" t="s">
        <v>3</v>
      </c>
      <c r="K346" t="s">
        <v>31</v>
      </c>
      <c r="L346">
        <v>1348</v>
      </c>
      <c r="N346">
        <v>1009</v>
      </c>
      <c r="O346" t="s">
        <v>32</v>
      </c>
      <c r="P346" t="s">
        <v>32</v>
      </c>
      <c r="Q346">
        <v>1000</v>
      </c>
      <c r="X346">
        <v>9.4000000000000004E-3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 t="s">
        <v>3</v>
      </c>
      <c r="AG346">
        <v>9.4000000000000004E-3</v>
      </c>
      <c r="AH346">
        <v>3</v>
      </c>
      <c r="AI346">
        <v>-1</v>
      </c>
      <c r="AJ346" t="s">
        <v>3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>
      <c r="A347">
        <f>ROW(Source!A318)</f>
        <v>318</v>
      </c>
      <c r="B347">
        <v>33357153</v>
      </c>
      <c r="C347">
        <v>33357139</v>
      </c>
      <c r="D347">
        <v>31180727</v>
      </c>
      <c r="E347">
        <v>1</v>
      </c>
      <c r="F347">
        <v>1</v>
      </c>
      <c r="G347">
        <v>1</v>
      </c>
      <c r="H347">
        <v>3</v>
      </c>
      <c r="I347" t="s">
        <v>844</v>
      </c>
      <c r="J347" t="s">
        <v>845</v>
      </c>
      <c r="K347" t="s">
        <v>846</v>
      </c>
      <c r="L347">
        <v>1348</v>
      </c>
      <c r="N347">
        <v>1009</v>
      </c>
      <c r="O347" t="s">
        <v>32</v>
      </c>
      <c r="P347" t="s">
        <v>32</v>
      </c>
      <c r="Q347">
        <v>1000</v>
      </c>
      <c r="X347">
        <v>6.9999999999999994E-5</v>
      </c>
      <c r="Y347">
        <v>9040.01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 t="s">
        <v>3</v>
      </c>
      <c r="AG347">
        <v>6.9999999999999994E-5</v>
      </c>
      <c r="AH347">
        <v>2</v>
      </c>
      <c r="AI347">
        <v>33357145</v>
      </c>
      <c r="AJ347">
        <v>301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>
      <c r="A348">
        <f>ROW(Source!A318)</f>
        <v>318</v>
      </c>
      <c r="B348">
        <v>33357154</v>
      </c>
      <c r="C348">
        <v>33357139</v>
      </c>
      <c r="D348">
        <v>31181610</v>
      </c>
      <c r="E348">
        <v>1</v>
      </c>
      <c r="F348">
        <v>1</v>
      </c>
      <c r="G348">
        <v>1</v>
      </c>
      <c r="H348">
        <v>3</v>
      </c>
      <c r="I348" t="s">
        <v>847</v>
      </c>
      <c r="J348" t="s">
        <v>848</v>
      </c>
      <c r="K348" t="s">
        <v>849</v>
      </c>
      <c r="L348">
        <v>1346</v>
      </c>
      <c r="N348">
        <v>1009</v>
      </c>
      <c r="O348" t="s">
        <v>78</v>
      </c>
      <c r="P348" t="s">
        <v>78</v>
      </c>
      <c r="Q348">
        <v>1</v>
      </c>
      <c r="X348">
        <v>0.06</v>
      </c>
      <c r="Y348">
        <v>23.09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 t="s">
        <v>3</v>
      </c>
      <c r="AG348">
        <v>0.06</v>
      </c>
      <c r="AH348">
        <v>2</v>
      </c>
      <c r="AI348">
        <v>33357146</v>
      </c>
      <c r="AJ348">
        <v>302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>
      <c r="A349">
        <f>ROW(Source!A323)</f>
        <v>323</v>
      </c>
      <c r="B349">
        <v>33357163</v>
      </c>
      <c r="C349">
        <v>33357157</v>
      </c>
      <c r="D349">
        <v>31172061</v>
      </c>
      <c r="E349">
        <v>1</v>
      </c>
      <c r="F349">
        <v>1</v>
      </c>
      <c r="G349">
        <v>1</v>
      </c>
      <c r="H349">
        <v>1</v>
      </c>
      <c r="I349" t="s">
        <v>850</v>
      </c>
      <c r="J349" t="s">
        <v>3</v>
      </c>
      <c r="K349" t="s">
        <v>851</v>
      </c>
      <c r="L349">
        <v>1191</v>
      </c>
      <c r="N349">
        <v>1013</v>
      </c>
      <c r="O349" t="s">
        <v>831</v>
      </c>
      <c r="P349" t="s">
        <v>831</v>
      </c>
      <c r="Q349">
        <v>1</v>
      </c>
      <c r="X349">
        <v>5.75</v>
      </c>
      <c r="Y349">
        <v>0</v>
      </c>
      <c r="Z349">
        <v>0</v>
      </c>
      <c r="AA349">
        <v>0</v>
      </c>
      <c r="AB349">
        <v>8.74</v>
      </c>
      <c r="AC349">
        <v>0</v>
      </c>
      <c r="AD349">
        <v>1</v>
      </c>
      <c r="AE349">
        <v>1</v>
      </c>
      <c r="AF349" t="s">
        <v>22</v>
      </c>
      <c r="AG349">
        <v>7.9349999999999987</v>
      </c>
      <c r="AH349">
        <v>2</v>
      </c>
      <c r="AI349">
        <v>33357158</v>
      </c>
      <c r="AJ349">
        <v>303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>
      <c r="A350">
        <f>ROW(Source!A323)</f>
        <v>323</v>
      </c>
      <c r="B350">
        <v>33357164</v>
      </c>
      <c r="C350">
        <v>33357157</v>
      </c>
      <c r="D350">
        <v>31172011</v>
      </c>
      <c r="E350">
        <v>1</v>
      </c>
      <c r="F350">
        <v>1</v>
      </c>
      <c r="G350">
        <v>1</v>
      </c>
      <c r="H350">
        <v>1</v>
      </c>
      <c r="I350" t="s">
        <v>832</v>
      </c>
      <c r="J350" t="s">
        <v>3</v>
      </c>
      <c r="K350" t="s">
        <v>833</v>
      </c>
      <c r="L350">
        <v>1191</v>
      </c>
      <c r="N350">
        <v>1013</v>
      </c>
      <c r="O350" t="s">
        <v>831</v>
      </c>
      <c r="P350" t="s">
        <v>831</v>
      </c>
      <c r="Q350">
        <v>1</v>
      </c>
      <c r="X350">
        <v>0.01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2</v>
      </c>
      <c r="AF350" t="s">
        <v>21</v>
      </c>
      <c r="AG350">
        <v>1.4999999999999999E-2</v>
      </c>
      <c r="AH350">
        <v>2</v>
      </c>
      <c r="AI350">
        <v>33357159</v>
      </c>
      <c r="AJ350">
        <v>304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>
      <c r="A351">
        <f>ROW(Source!A323)</f>
        <v>323</v>
      </c>
      <c r="B351">
        <v>33357165</v>
      </c>
      <c r="C351">
        <v>33357157</v>
      </c>
      <c r="D351">
        <v>31259879</v>
      </c>
      <c r="E351">
        <v>1</v>
      </c>
      <c r="F351">
        <v>1</v>
      </c>
      <c r="G351">
        <v>1</v>
      </c>
      <c r="H351">
        <v>2</v>
      </c>
      <c r="I351" t="s">
        <v>841</v>
      </c>
      <c r="J351" t="s">
        <v>842</v>
      </c>
      <c r="K351" t="s">
        <v>843</v>
      </c>
      <c r="L351">
        <v>1368</v>
      </c>
      <c r="N351">
        <v>1011</v>
      </c>
      <c r="O351" t="s">
        <v>837</v>
      </c>
      <c r="P351" t="s">
        <v>837</v>
      </c>
      <c r="Q351">
        <v>1</v>
      </c>
      <c r="X351">
        <v>0.01</v>
      </c>
      <c r="Y351">
        <v>0</v>
      </c>
      <c r="Z351">
        <v>65.709999999999994</v>
      </c>
      <c r="AA351">
        <v>11.6</v>
      </c>
      <c r="AB351">
        <v>0</v>
      </c>
      <c r="AC351">
        <v>0</v>
      </c>
      <c r="AD351">
        <v>1</v>
      </c>
      <c r="AE351">
        <v>0</v>
      </c>
      <c r="AF351" t="s">
        <v>21</v>
      </c>
      <c r="AG351">
        <v>1.4999999999999999E-2</v>
      </c>
      <c r="AH351">
        <v>2</v>
      </c>
      <c r="AI351">
        <v>33357160</v>
      </c>
      <c r="AJ351">
        <v>305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>
      <c r="A352">
        <f>ROW(Source!A323)</f>
        <v>323</v>
      </c>
      <c r="B352">
        <v>33357166</v>
      </c>
      <c r="C352">
        <v>33357157</v>
      </c>
      <c r="D352">
        <v>31180727</v>
      </c>
      <c r="E352">
        <v>1</v>
      </c>
      <c r="F352">
        <v>1</v>
      </c>
      <c r="G352">
        <v>1</v>
      </c>
      <c r="H352">
        <v>3</v>
      </c>
      <c r="I352" t="s">
        <v>844</v>
      </c>
      <c r="J352" t="s">
        <v>845</v>
      </c>
      <c r="K352" t="s">
        <v>846</v>
      </c>
      <c r="L352">
        <v>1348</v>
      </c>
      <c r="N352">
        <v>1009</v>
      </c>
      <c r="O352" t="s">
        <v>32</v>
      </c>
      <c r="P352" t="s">
        <v>32</v>
      </c>
      <c r="Q352">
        <v>1000</v>
      </c>
      <c r="X352">
        <v>2.0000000000000001E-4</v>
      </c>
      <c r="Y352">
        <v>9040.01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3</v>
      </c>
      <c r="AG352">
        <v>2.0000000000000001E-4</v>
      </c>
      <c r="AH352">
        <v>2</v>
      </c>
      <c r="AI352">
        <v>33357161</v>
      </c>
      <c r="AJ352">
        <v>306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>
      <c r="A353">
        <f>ROW(Source!A323)</f>
        <v>323</v>
      </c>
      <c r="B353">
        <v>33357167</v>
      </c>
      <c r="C353">
        <v>33357157</v>
      </c>
      <c r="D353">
        <v>31181610</v>
      </c>
      <c r="E353">
        <v>1</v>
      </c>
      <c r="F353">
        <v>1</v>
      </c>
      <c r="G353">
        <v>1</v>
      </c>
      <c r="H353">
        <v>3</v>
      </c>
      <c r="I353" t="s">
        <v>847</v>
      </c>
      <c r="J353" t="s">
        <v>848</v>
      </c>
      <c r="K353" t="s">
        <v>849</v>
      </c>
      <c r="L353">
        <v>1346</v>
      </c>
      <c r="N353">
        <v>1009</v>
      </c>
      <c r="O353" t="s">
        <v>78</v>
      </c>
      <c r="P353" t="s">
        <v>78</v>
      </c>
      <c r="Q353">
        <v>1</v>
      </c>
      <c r="X353">
        <v>0.08</v>
      </c>
      <c r="Y353">
        <v>23.09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 t="s">
        <v>3</v>
      </c>
      <c r="AG353">
        <v>0.08</v>
      </c>
      <c r="AH353">
        <v>2</v>
      </c>
      <c r="AI353">
        <v>33357162</v>
      </c>
      <c r="AJ353">
        <v>307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>
      <c r="A354">
        <f>ROW(Source!A323)</f>
        <v>323</v>
      </c>
      <c r="B354">
        <v>33357168</v>
      </c>
      <c r="C354">
        <v>33357157</v>
      </c>
      <c r="D354">
        <v>31174207</v>
      </c>
      <c r="E354">
        <v>17</v>
      </c>
      <c r="F354">
        <v>1</v>
      </c>
      <c r="G354">
        <v>1</v>
      </c>
      <c r="H354">
        <v>3</v>
      </c>
      <c r="I354" t="s">
        <v>925</v>
      </c>
      <c r="J354" t="s">
        <v>3</v>
      </c>
      <c r="K354" t="s">
        <v>926</v>
      </c>
      <c r="L354">
        <v>1327</v>
      </c>
      <c r="N354">
        <v>1005</v>
      </c>
      <c r="O354" t="s">
        <v>47</v>
      </c>
      <c r="P354" t="s">
        <v>47</v>
      </c>
      <c r="Q354">
        <v>1</v>
      </c>
      <c r="X354">
        <v>1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s">
        <v>3</v>
      </c>
      <c r="AG354">
        <v>1</v>
      </c>
      <c r="AH354">
        <v>3</v>
      </c>
      <c r="AI354">
        <v>-1</v>
      </c>
      <c r="AJ354" t="s">
        <v>3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>
      <c r="A355">
        <f>ROW(Source!A324)</f>
        <v>324</v>
      </c>
      <c r="B355">
        <v>33357163</v>
      </c>
      <c r="C355">
        <v>33357157</v>
      </c>
      <c r="D355">
        <v>31172061</v>
      </c>
      <c r="E355">
        <v>1</v>
      </c>
      <c r="F355">
        <v>1</v>
      </c>
      <c r="G355">
        <v>1</v>
      </c>
      <c r="H355">
        <v>1</v>
      </c>
      <c r="I355" t="s">
        <v>850</v>
      </c>
      <c r="J355" t="s">
        <v>3</v>
      </c>
      <c r="K355" t="s">
        <v>851</v>
      </c>
      <c r="L355">
        <v>1191</v>
      </c>
      <c r="N355">
        <v>1013</v>
      </c>
      <c r="O355" t="s">
        <v>831</v>
      </c>
      <c r="P355" t="s">
        <v>831</v>
      </c>
      <c r="Q355">
        <v>1</v>
      </c>
      <c r="X355">
        <v>5.75</v>
      </c>
      <c r="Y355">
        <v>0</v>
      </c>
      <c r="Z355">
        <v>0</v>
      </c>
      <c r="AA355">
        <v>0</v>
      </c>
      <c r="AB355">
        <v>8.74</v>
      </c>
      <c r="AC355">
        <v>0</v>
      </c>
      <c r="AD355">
        <v>1</v>
      </c>
      <c r="AE355">
        <v>1</v>
      </c>
      <c r="AF355" t="s">
        <v>22</v>
      </c>
      <c r="AG355">
        <v>7.9349999999999987</v>
      </c>
      <c r="AH355">
        <v>2</v>
      </c>
      <c r="AI355">
        <v>33357158</v>
      </c>
      <c r="AJ355">
        <v>308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>
      <c r="A356">
        <f>ROW(Source!A324)</f>
        <v>324</v>
      </c>
      <c r="B356">
        <v>33357164</v>
      </c>
      <c r="C356">
        <v>33357157</v>
      </c>
      <c r="D356">
        <v>31172011</v>
      </c>
      <c r="E356">
        <v>1</v>
      </c>
      <c r="F356">
        <v>1</v>
      </c>
      <c r="G356">
        <v>1</v>
      </c>
      <c r="H356">
        <v>1</v>
      </c>
      <c r="I356" t="s">
        <v>832</v>
      </c>
      <c r="J356" t="s">
        <v>3</v>
      </c>
      <c r="K356" t="s">
        <v>833</v>
      </c>
      <c r="L356">
        <v>1191</v>
      </c>
      <c r="N356">
        <v>1013</v>
      </c>
      <c r="O356" t="s">
        <v>831</v>
      </c>
      <c r="P356" t="s">
        <v>831</v>
      </c>
      <c r="Q356">
        <v>1</v>
      </c>
      <c r="X356">
        <v>0.01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2</v>
      </c>
      <c r="AF356" t="s">
        <v>21</v>
      </c>
      <c r="AG356">
        <v>1.4999999999999999E-2</v>
      </c>
      <c r="AH356">
        <v>2</v>
      </c>
      <c r="AI356">
        <v>33357159</v>
      </c>
      <c r="AJ356">
        <v>309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>
      <c r="A357">
        <f>ROW(Source!A324)</f>
        <v>324</v>
      </c>
      <c r="B357">
        <v>33357165</v>
      </c>
      <c r="C357">
        <v>33357157</v>
      </c>
      <c r="D357">
        <v>31259879</v>
      </c>
      <c r="E357">
        <v>1</v>
      </c>
      <c r="F357">
        <v>1</v>
      </c>
      <c r="G357">
        <v>1</v>
      </c>
      <c r="H357">
        <v>2</v>
      </c>
      <c r="I357" t="s">
        <v>841</v>
      </c>
      <c r="J357" t="s">
        <v>842</v>
      </c>
      <c r="K357" t="s">
        <v>843</v>
      </c>
      <c r="L357">
        <v>1368</v>
      </c>
      <c r="N357">
        <v>1011</v>
      </c>
      <c r="O357" t="s">
        <v>837</v>
      </c>
      <c r="P357" t="s">
        <v>837</v>
      </c>
      <c r="Q357">
        <v>1</v>
      </c>
      <c r="X357">
        <v>0.01</v>
      </c>
      <c r="Y357">
        <v>0</v>
      </c>
      <c r="Z357">
        <v>65.709999999999994</v>
      </c>
      <c r="AA357">
        <v>11.6</v>
      </c>
      <c r="AB357">
        <v>0</v>
      </c>
      <c r="AC357">
        <v>0</v>
      </c>
      <c r="AD357">
        <v>1</v>
      </c>
      <c r="AE357">
        <v>0</v>
      </c>
      <c r="AF357" t="s">
        <v>21</v>
      </c>
      <c r="AG357">
        <v>1.4999999999999999E-2</v>
      </c>
      <c r="AH357">
        <v>2</v>
      </c>
      <c r="AI357">
        <v>33357160</v>
      </c>
      <c r="AJ357">
        <v>310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>
      <c r="A358">
        <f>ROW(Source!A324)</f>
        <v>324</v>
      </c>
      <c r="B358">
        <v>33357166</v>
      </c>
      <c r="C358">
        <v>33357157</v>
      </c>
      <c r="D358">
        <v>31180727</v>
      </c>
      <c r="E358">
        <v>1</v>
      </c>
      <c r="F358">
        <v>1</v>
      </c>
      <c r="G358">
        <v>1</v>
      </c>
      <c r="H358">
        <v>3</v>
      </c>
      <c r="I358" t="s">
        <v>844</v>
      </c>
      <c r="J358" t="s">
        <v>845</v>
      </c>
      <c r="K358" t="s">
        <v>846</v>
      </c>
      <c r="L358">
        <v>1348</v>
      </c>
      <c r="N358">
        <v>1009</v>
      </c>
      <c r="O358" t="s">
        <v>32</v>
      </c>
      <c r="P358" t="s">
        <v>32</v>
      </c>
      <c r="Q358">
        <v>1000</v>
      </c>
      <c r="X358">
        <v>2.0000000000000001E-4</v>
      </c>
      <c r="Y358">
        <v>9040.01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2.0000000000000001E-4</v>
      </c>
      <c r="AH358">
        <v>2</v>
      </c>
      <c r="AI358">
        <v>33357161</v>
      </c>
      <c r="AJ358">
        <v>311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>
      <c r="A359">
        <f>ROW(Source!A324)</f>
        <v>324</v>
      </c>
      <c r="B359">
        <v>33357167</v>
      </c>
      <c r="C359">
        <v>33357157</v>
      </c>
      <c r="D359">
        <v>31181610</v>
      </c>
      <c r="E359">
        <v>1</v>
      </c>
      <c r="F359">
        <v>1</v>
      </c>
      <c r="G359">
        <v>1</v>
      </c>
      <c r="H359">
        <v>3</v>
      </c>
      <c r="I359" t="s">
        <v>847</v>
      </c>
      <c r="J359" t="s">
        <v>848</v>
      </c>
      <c r="K359" t="s">
        <v>849</v>
      </c>
      <c r="L359">
        <v>1346</v>
      </c>
      <c r="N359">
        <v>1009</v>
      </c>
      <c r="O359" t="s">
        <v>78</v>
      </c>
      <c r="P359" t="s">
        <v>78</v>
      </c>
      <c r="Q359">
        <v>1</v>
      </c>
      <c r="X359">
        <v>0.08</v>
      </c>
      <c r="Y359">
        <v>23.09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0</v>
      </c>
      <c r="AF359" t="s">
        <v>3</v>
      </c>
      <c r="AG359">
        <v>0.08</v>
      </c>
      <c r="AH359">
        <v>2</v>
      </c>
      <c r="AI359">
        <v>33357162</v>
      </c>
      <c r="AJ359">
        <v>312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>
      <c r="A360">
        <f>ROW(Source!A324)</f>
        <v>324</v>
      </c>
      <c r="B360">
        <v>33357168</v>
      </c>
      <c r="C360">
        <v>33357157</v>
      </c>
      <c r="D360">
        <v>31174207</v>
      </c>
      <c r="E360">
        <v>17</v>
      </c>
      <c r="F360">
        <v>1</v>
      </c>
      <c r="G360">
        <v>1</v>
      </c>
      <c r="H360">
        <v>3</v>
      </c>
      <c r="I360" t="s">
        <v>925</v>
      </c>
      <c r="J360" t="s">
        <v>3</v>
      </c>
      <c r="K360" t="s">
        <v>926</v>
      </c>
      <c r="L360">
        <v>1327</v>
      </c>
      <c r="N360">
        <v>1005</v>
      </c>
      <c r="O360" t="s">
        <v>47</v>
      </c>
      <c r="P360" t="s">
        <v>47</v>
      </c>
      <c r="Q360">
        <v>1</v>
      </c>
      <c r="X360">
        <v>1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 t="s">
        <v>3</v>
      </c>
      <c r="AG360">
        <v>1</v>
      </c>
      <c r="AH360">
        <v>3</v>
      </c>
      <c r="AI360">
        <v>-1</v>
      </c>
      <c r="AJ360" t="s">
        <v>3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>
      <c r="A361">
        <f>ROW(Source!A329)</f>
        <v>329</v>
      </c>
      <c r="B361">
        <v>33357177</v>
      </c>
      <c r="C361">
        <v>33357171</v>
      </c>
      <c r="D361">
        <v>31172080</v>
      </c>
      <c r="E361">
        <v>1</v>
      </c>
      <c r="F361">
        <v>1</v>
      </c>
      <c r="G361">
        <v>1</v>
      </c>
      <c r="H361">
        <v>1</v>
      </c>
      <c r="I361" t="s">
        <v>852</v>
      </c>
      <c r="J361" t="s">
        <v>3</v>
      </c>
      <c r="K361" t="s">
        <v>853</v>
      </c>
      <c r="L361">
        <v>1191</v>
      </c>
      <c r="N361">
        <v>1013</v>
      </c>
      <c r="O361" t="s">
        <v>831</v>
      </c>
      <c r="P361" t="s">
        <v>831</v>
      </c>
      <c r="Q361">
        <v>1</v>
      </c>
      <c r="X361">
        <v>3.7</v>
      </c>
      <c r="Y361">
        <v>0</v>
      </c>
      <c r="Z361">
        <v>0</v>
      </c>
      <c r="AA361">
        <v>0</v>
      </c>
      <c r="AB361">
        <v>9.92</v>
      </c>
      <c r="AC361">
        <v>0</v>
      </c>
      <c r="AD361">
        <v>1</v>
      </c>
      <c r="AE361">
        <v>1</v>
      </c>
      <c r="AF361" t="s">
        <v>22</v>
      </c>
      <c r="AG361">
        <v>5.1059999999999999</v>
      </c>
      <c r="AH361">
        <v>2</v>
      </c>
      <c r="AI361">
        <v>33357172</v>
      </c>
      <c r="AJ361">
        <v>313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>
      <c r="A362">
        <f>ROW(Source!A329)</f>
        <v>329</v>
      </c>
      <c r="B362">
        <v>33357178</v>
      </c>
      <c r="C362">
        <v>33357171</v>
      </c>
      <c r="D362">
        <v>31172011</v>
      </c>
      <c r="E362">
        <v>1</v>
      </c>
      <c r="F362">
        <v>1</v>
      </c>
      <c r="G362">
        <v>1</v>
      </c>
      <c r="H362">
        <v>1</v>
      </c>
      <c r="I362" t="s">
        <v>832</v>
      </c>
      <c r="J362" t="s">
        <v>3</v>
      </c>
      <c r="K362" t="s">
        <v>833</v>
      </c>
      <c r="L362">
        <v>1191</v>
      </c>
      <c r="N362">
        <v>1013</v>
      </c>
      <c r="O362" t="s">
        <v>831</v>
      </c>
      <c r="P362" t="s">
        <v>831</v>
      </c>
      <c r="Q362">
        <v>1</v>
      </c>
      <c r="X362">
        <v>0.01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2</v>
      </c>
      <c r="AF362" t="s">
        <v>21</v>
      </c>
      <c r="AG362">
        <v>1.4999999999999999E-2</v>
      </c>
      <c r="AH362">
        <v>2</v>
      </c>
      <c r="AI362">
        <v>33357173</v>
      </c>
      <c r="AJ362">
        <v>314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>
      <c r="A363">
        <f>ROW(Source!A329)</f>
        <v>329</v>
      </c>
      <c r="B363">
        <v>33357179</v>
      </c>
      <c r="C363">
        <v>33357171</v>
      </c>
      <c r="D363">
        <v>31259879</v>
      </c>
      <c r="E363">
        <v>1</v>
      </c>
      <c r="F363">
        <v>1</v>
      </c>
      <c r="G363">
        <v>1</v>
      </c>
      <c r="H363">
        <v>2</v>
      </c>
      <c r="I363" t="s">
        <v>841</v>
      </c>
      <c r="J363" t="s">
        <v>842</v>
      </c>
      <c r="K363" t="s">
        <v>843</v>
      </c>
      <c r="L363">
        <v>1368</v>
      </c>
      <c r="N363">
        <v>1011</v>
      </c>
      <c r="O363" t="s">
        <v>837</v>
      </c>
      <c r="P363" t="s">
        <v>837</v>
      </c>
      <c r="Q363">
        <v>1</v>
      </c>
      <c r="X363">
        <v>0.01</v>
      </c>
      <c r="Y363">
        <v>0</v>
      </c>
      <c r="Z363">
        <v>65.709999999999994</v>
      </c>
      <c r="AA363">
        <v>11.6</v>
      </c>
      <c r="AB363">
        <v>0</v>
      </c>
      <c r="AC363">
        <v>0</v>
      </c>
      <c r="AD363">
        <v>1</v>
      </c>
      <c r="AE363">
        <v>0</v>
      </c>
      <c r="AF363" t="s">
        <v>21</v>
      </c>
      <c r="AG363">
        <v>1.4999999999999999E-2</v>
      </c>
      <c r="AH363">
        <v>2</v>
      </c>
      <c r="AI363">
        <v>33357174</v>
      </c>
      <c r="AJ363">
        <v>315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>
      <c r="A364">
        <f>ROW(Source!A329)</f>
        <v>329</v>
      </c>
      <c r="B364">
        <v>33357180</v>
      </c>
      <c r="C364">
        <v>33357171</v>
      </c>
      <c r="D364">
        <v>31180727</v>
      </c>
      <c r="E364">
        <v>1</v>
      </c>
      <c r="F364">
        <v>1</v>
      </c>
      <c r="G364">
        <v>1</v>
      </c>
      <c r="H364">
        <v>3</v>
      </c>
      <c r="I364" t="s">
        <v>844</v>
      </c>
      <c r="J364" t="s">
        <v>845</v>
      </c>
      <c r="K364" t="s">
        <v>846</v>
      </c>
      <c r="L364">
        <v>1348</v>
      </c>
      <c r="N364">
        <v>1009</v>
      </c>
      <c r="O364" t="s">
        <v>32</v>
      </c>
      <c r="P364" t="s">
        <v>32</v>
      </c>
      <c r="Q364">
        <v>1000</v>
      </c>
      <c r="X364">
        <v>4.0000000000000002E-4</v>
      </c>
      <c r="Y364">
        <v>9040.01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0</v>
      </c>
      <c r="AF364" t="s">
        <v>3</v>
      </c>
      <c r="AG364">
        <v>4.0000000000000002E-4</v>
      </c>
      <c r="AH364">
        <v>2</v>
      </c>
      <c r="AI364">
        <v>33357175</v>
      </c>
      <c r="AJ364">
        <v>316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>
      <c r="A365">
        <f>ROW(Source!A329)</f>
        <v>329</v>
      </c>
      <c r="B365">
        <v>33357181</v>
      </c>
      <c r="C365">
        <v>33357171</v>
      </c>
      <c r="D365">
        <v>31181610</v>
      </c>
      <c r="E365">
        <v>1</v>
      </c>
      <c r="F365">
        <v>1</v>
      </c>
      <c r="G365">
        <v>1</v>
      </c>
      <c r="H365">
        <v>3</v>
      </c>
      <c r="I365" t="s">
        <v>847</v>
      </c>
      <c r="J365" t="s">
        <v>848</v>
      </c>
      <c r="K365" t="s">
        <v>849</v>
      </c>
      <c r="L365">
        <v>1346</v>
      </c>
      <c r="N365">
        <v>1009</v>
      </c>
      <c r="O365" t="s">
        <v>78</v>
      </c>
      <c r="P365" t="s">
        <v>78</v>
      </c>
      <c r="Q365">
        <v>1</v>
      </c>
      <c r="X365">
        <v>1.1000000000000001</v>
      </c>
      <c r="Y365">
        <v>23.09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0</v>
      </c>
      <c r="AF365" t="s">
        <v>3</v>
      </c>
      <c r="AG365">
        <v>1.1000000000000001</v>
      </c>
      <c r="AH365">
        <v>2</v>
      </c>
      <c r="AI365">
        <v>33357176</v>
      </c>
      <c r="AJ365">
        <v>317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>
      <c r="A366">
        <f>ROW(Source!A329)</f>
        <v>329</v>
      </c>
      <c r="B366">
        <v>33357182</v>
      </c>
      <c r="C366">
        <v>33357171</v>
      </c>
      <c r="D366">
        <v>31174210</v>
      </c>
      <c r="E366">
        <v>17</v>
      </c>
      <c r="F366">
        <v>1</v>
      </c>
      <c r="G366">
        <v>1</v>
      </c>
      <c r="H366">
        <v>3</v>
      </c>
      <c r="I366" t="s">
        <v>927</v>
      </c>
      <c r="J366" t="s">
        <v>3</v>
      </c>
      <c r="K366" t="s">
        <v>928</v>
      </c>
      <c r="L366">
        <v>1354</v>
      </c>
      <c r="N366">
        <v>1010</v>
      </c>
      <c r="O366" t="s">
        <v>40</v>
      </c>
      <c r="P366" t="s">
        <v>40</v>
      </c>
      <c r="Q366">
        <v>1</v>
      </c>
      <c r="X366">
        <v>10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s">
        <v>3</v>
      </c>
      <c r="AG366">
        <v>10</v>
      </c>
      <c r="AH366">
        <v>3</v>
      </c>
      <c r="AI366">
        <v>-1</v>
      </c>
      <c r="AJ366" t="s">
        <v>3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>
      <c r="A367">
        <f>ROW(Source!A330)</f>
        <v>330</v>
      </c>
      <c r="B367">
        <v>33357177</v>
      </c>
      <c r="C367">
        <v>33357171</v>
      </c>
      <c r="D367">
        <v>31172080</v>
      </c>
      <c r="E367">
        <v>1</v>
      </c>
      <c r="F367">
        <v>1</v>
      </c>
      <c r="G367">
        <v>1</v>
      </c>
      <c r="H367">
        <v>1</v>
      </c>
      <c r="I367" t="s">
        <v>852</v>
      </c>
      <c r="J367" t="s">
        <v>3</v>
      </c>
      <c r="K367" t="s">
        <v>853</v>
      </c>
      <c r="L367">
        <v>1191</v>
      </c>
      <c r="N367">
        <v>1013</v>
      </c>
      <c r="O367" t="s">
        <v>831</v>
      </c>
      <c r="P367" t="s">
        <v>831</v>
      </c>
      <c r="Q367">
        <v>1</v>
      </c>
      <c r="X367">
        <v>3.7</v>
      </c>
      <c r="Y367">
        <v>0</v>
      </c>
      <c r="Z367">
        <v>0</v>
      </c>
      <c r="AA367">
        <v>0</v>
      </c>
      <c r="AB367">
        <v>9.92</v>
      </c>
      <c r="AC367">
        <v>0</v>
      </c>
      <c r="AD367">
        <v>1</v>
      </c>
      <c r="AE367">
        <v>1</v>
      </c>
      <c r="AF367" t="s">
        <v>22</v>
      </c>
      <c r="AG367">
        <v>5.1059999999999999</v>
      </c>
      <c r="AH367">
        <v>2</v>
      </c>
      <c r="AI367">
        <v>33357172</v>
      </c>
      <c r="AJ367">
        <v>318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>
      <c r="A368">
        <f>ROW(Source!A330)</f>
        <v>330</v>
      </c>
      <c r="B368">
        <v>33357178</v>
      </c>
      <c r="C368">
        <v>33357171</v>
      </c>
      <c r="D368">
        <v>31172011</v>
      </c>
      <c r="E368">
        <v>1</v>
      </c>
      <c r="F368">
        <v>1</v>
      </c>
      <c r="G368">
        <v>1</v>
      </c>
      <c r="H368">
        <v>1</v>
      </c>
      <c r="I368" t="s">
        <v>832</v>
      </c>
      <c r="J368" t="s">
        <v>3</v>
      </c>
      <c r="K368" t="s">
        <v>833</v>
      </c>
      <c r="L368">
        <v>1191</v>
      </c>
      <c r="N368">
        <v>1013</v>
      </c>
      <c r="O368" t="s">
        <v>831</v>
      </c>
      <c r="P368" t="s">
        <v>831</v>
      </c>
      <c r="Q368">
        <v>1</v>
      </c>
      <c r="X368">
        <v>0.01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2</v>
      </c>
      <c r="AF368" t="s">
        <v>21</v>
      </c>
      <c r="AG368">
        <v>1.4999999999999999E-2</v>
      </c>
      <c r="AH368">
        <v>2</v>
      </c>
      <c r="AI368">
        <v>33357173</v>
      </c>
      <c r="AJ368">
        <v>319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>
      <c r="A369">
        <f>ROW(Source!A330)</f>
        <v>330</v>
      </c>
      <c r="B369">
        <v>33357179</v>
      </c>
      <c r="C369">
        <v>33357171</v>
      </c>
      <c r="D369">
        <v>31259879</v>
      </c>
      <c r="E369">
        <v>1</v>
      </c>
      <c r="F369">
        <v>1</v>
      </c>
      <c r="G369">
        <v>1</v>
      </c>
      <c r="H369">
        <v>2</v>
      </c>
      <c r="I369" t="s">
        <v>841</v>
      </c>
      <c r="J369" t="s">
        <v>842</v>
      </c>
      <c r="K369" t="s">
        <v>843</v>
      </c>
      <c r="L369">
        <v>1368</v>
      </c>
      <c r="N369">
        <v>1011</v>
      </c>
      <c r="O369" t="s">
        <v>837</v>
      </c>
      <c r="P369" t="s">
        <v>837</v>
      </c>
      <c r="Q369">
        <v>1</v>
      </c>
      <c r="X369">
        <v>0.01</v>
      </c>
      <c r="Y369">
        <v>0</v>
      </c>
      <c r="Z369">
        <v>65.709999999999994</v>
      </c>
      <c r="AA369">
        <v>11.6</v>
      </c>
      <c r="AB369">
        <v>0</v>
      </c>
      <c r="AC369">
        <v>0</v>
      </c>
      <c r="AD369">
        <v>1</v>
      </c>
      <c r="AE369">
        <v>0</v>
      </c>
      <c r="AF369" t="s">
        <v>21</v>
      </c>
      <c r="AG369">
        <v>1.4999999999999999E-2</v>
      </c>
      <c r="AH369">
        <v>2</v>
      </c>
      <c r="AI369">
        <v>33357174</v>
      </c>
      <c r="AJ369">
        <v>320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>
      <c r="A370">
        <f>ROW(Source!A330)</f>
        <v>330</v>
      </c>
      <c r="B370">
        <v>33357180</v>
      </c>
      <c r="C370">
        <v>33357171</v>
      </c>
      <c r="D370">
        <v>31180727</v>
      </c>
      <c r="E370">
        <v>1</v>
      </c>
      <c r="F370">
        <v>1</v>
      </c>
      <c r="G370">
        <v>1</v>
      </c>
      <c r="H370">
        <v>3</v>
      </c>
      <c r="I370" t="s">
        <v>844</v>
      </c>
      <c r="J370" t="s">
        <v>845</v>
      </c>
      <c r="K370" t="s">
        <v>846</v>
      </c>
      <c r="L370">
        <v>1348</v>
      </c>
      <c r="N370">
        <v>1009</v>
      </c>
      <c r="O370" t="s">
        <v>32</v>
      </c>
      <c r="P370" t="s">
        <v>32</v>
      </c>
      <c r="Q370">
        <v>1000</v>
      </c>
      <c r="X370">
        <v>4.0000000000000002E-4</v>
      </c>
      <c r="Y370">
        <v>9040.01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0</v>
      </c>
      <c r="AF370" t="s">
        <v>3</v>
      </c>
      <c r="AG370">
        <v>4.0000000000000002E-4</v>
      </c>
      <c r="AH370">
        <v>2</v>
      </c>
      <c r="AI370">
        <v>33357175</v>
      </c>
      <c r="AJ370">
        <v>321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>
      <c r="A371">
        <f>ROW(Source!A330)</f>
        <v>330</v>
      </c>
      <c r="B371">
        <v>33357181</v>
      </c>
      <c r="C371">
        <v>33357171</v>
      </c>
      <c r="D371">
        <v>31181610</v>
      </c>
      <c r="E371">
        <v>1</v>
      </c>
      <c r="F371">
        <v>1</v>
      </c>
      <c r="G371">
        <v>1</v>
      </c>
      <c r="H371">
        <v>3</v>
      </c>
      <c r="I371" t="s">
        <v>847</v>
      </c>
      <c r="J371" t="s">
        <v>848</v>
      </c>
      <c r="K371" t="s">
        <v>849</v>
      </c>
      <c r="L371">
        <v>1346</v>
      </c>
      <c r="N371">
        <v>1009</v>
      </c>
      <c r="O371" t="s">
        <v>78</v>
      </c>
      <c r="P371" t="s">
        <v>78</v>
      </c>
      <c r="Q371">
        <v>1</v>
      </c>
      <c r="X371">
        <v>1.1000000000000001</v>
      </c>
      <c r="Y371">
        <v>23.09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3</v>
      </c>
      <c r="AG371">
        <v>1.1000000000000001</v>
      </c>
      <c r="AH371">
        <v>2</v>
      </c>
      <c r="AI371">
        <v>33357176</v>
      </c>
      <c r="AJ371">
        <v>322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>
      <c r="A372">
        <f>ROW(Source!A330)</f>
        <v>330</v>
      </c>
      <c r="B372">
        <v>33357182</v>
      </c>
      <c r="C372">
        <v>33357171</v>
      </c>
      <c r="D372">
        <v>31174210</v>
      </c>
      <c r="E372">
        <v>17</v>
      </c>
      <c r="F372">
        <v>1</v>
      </c>
      <c r="G372">
        <v>1</v>
      </c>
      <c r="H372">
        <v>3</v>
      </c>
      <c r="I372" t="s">
        <v>927</v>
      </c>
      <c r="J372" t="s">
        <v>3</v>
      </c>
      <c r="K372" t="s">
        <v>928</v>
      </c>
      <c r="L372">
        <v>1354</v>
      </c>
      <c r="N372">
        <v>1010</v>
      </c>
      <c r="O372" t="s">
        <v>40</v>
      </c>
      <c r="P372" t="s">
        <v>40</v>
      </c>
      <c r="Q372">
        <v>1</v>
      </c>
      <c r="X372">
        <v>10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s">
        <v>3</v>
      </c>
      <c r="AG372">
        <v>10</v>
      </c>
      <c r="AH372">
        <v>3</v>
      </c>
      <c r="AI372">
        <v>-1</v>
      </c>
      <c r="AJ372" t="s">
        <v>3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>
      <c r="A373">
        <f>ROW(Source!A333)</f>
        <v>333</v>
      </c>
      <c r="B373">
        <v>33357192</v>
      </c>
      <c r="C373">
        <v>33357184</v>
      </c>
      <c r="D373">
        <v>31172069</v>
      </c>
      <c r="E373">
        <v>1</v>
      </c>
      <c r="F373">
        <v>1</v>
      </c>
      <c r="G373">
        <v>1</v>
      </c>
      <c r="H373">
        <v>1</v>
      </c>
      <c r="I373" t="s">
        <v>856</v>
      </c>
      <c r="J373" t="s">
        <v>3</v>
      </c>
      <c r="K373" t="s">
        <v>857</v>
      </c>
      <c r="L373">
        <v>1191</v>
      </c>
      <c r="N373">
        <v>1013</v>
      </c>
      <c r="O373" t="s">
        <v>831</v>
      </c>
      <c r="P373" t="s">
        <v>831</v>
      </c>
      <c r="Q373">
        <v>1</v>
      </c>
      <c r="X373">
        <v>6.02</v>
      </c>
      <c r="Y373">
        <v>0</v>
      </c>
      <c r="Z373">
        <v>0</v>
      </c>
      <c r="AA373">
        <v>0</v>
      </c>
      <c r="AB373">
        <v>9.18</v>
      </c>
      <c r="AC373">
        <v>0</v>
      </c>
      <c r="AD373">
        <v>1</v>
      </c>
      <c r="AE373">
        <v>1</v>
      </c>
      <c r="AF373" t="s">
        <v>22</v>
      </c>
      <c r="AG373">
        <v>8.307599999999999</v>
      </c>
      <c r="AH373">
        <v>2</v>
      </c>
      <c r="AI373">
        <v>33357185</v>
      </c>
      <c r="AJ373">
        <v>323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>
      <c r="A374">
        <f>ROW(Source!A333)</f>
        <v>333</v>
      </c>
      <c r="B374">
        <v>33357193</v>
      </c>
      <c r="C374">
        <v>33357184</v>
      </c>
      <c r="D374">
        <v>31172011</v>
      </c>
      <c r="E374">
        <v>1</v>
      </c>
      <c r="F374">
        <v>1</v>
      </c>
      <c r="G374">
        <v>1</v>
      </c>
      <c r="H374">
        <v>1</v>
      </c>
      <c r="I374" t="s">
        <v>832</v>
      </c>
      <c r="J374" t="s">
        <v>3</v>
      </c>
      <c r="K374" t="s">
        <v>833</v>
      </c>
      <c r="L374">
        <v>1191</v>
      </c>
      <c r="N374">
        <v>1013</v>
      </c>
      <c r="O374" t="s">
        <v>831</v>
      </c>
      <c r="P374" t="s">
        <v>831</v>
      </c>
      <c r="Q374">
        <v>1</v>
      </c>
      <c r="X374">
        <v>0.04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2</v>
      </c>
      <c r="AF374" t="s">
        <v>21</v>
      </c>
      <c r="AG374">
        <v>0.06</v>
      </c>
      <c r="AH374">
        <v>2</v>
      </c>
      <c r="AI374">
        <v>33357186</v>
      </c>
      <c r="AJ374">
        <v>324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>
      <c r="A375">
        <f>ROW(Source!A333)</f>
        <v>333</v>
      </c>
      <c r="B375">
        <v>33357194</v>
      </c>
      <c r="C375">
        <v>33357184</v>
      </c>
      <c r="D375">
        <v>31259879</v>
      </c>
      <c r="E375">
        <v>1</v>
      </c>
      <c r="F375">
        <v>1</v>
      </c>
      <c r="G375">
        <v>1</v>
      </c>
      <c r="H375">
        <v>2</v>
      </c>
      <c r="I375" t="s">
        <v>841</v>
      </c>
      <c r="J375" t="s">
        <v>842</v>
      </c>
      <c r="K375" t="s">
        <v>843</v>
      </c>
      <c r="L375">
        <v>1368</v>
      </c>
      <c r="N375">
        <v>1011</v>
      </c>
      <c r="O375" t="s">
        <v>837</v>
      </c>
      <c r="P375" t="s">
        <v>837</v>
      </c>
      <c r="Q375">
        <v>1</v>
      </c>
      <c r="X375">
        <v>0.04</v>
      </c>
      <c r="Y375">
        <v>0</v>
      </c>
      <c r="Z375">
        <v>65.709999999999994</v>
      </c>
      <c r="AA375">
        <v>11.6</v>
      </c>
      <c r="AB375">
        <v>0</v>
      </c>
      <c r="AC375">
        <v>0</v>
      </c>
      <c r="AD375">
        <v>1</v>
      </c>
      <c r="AE375">
        <v>0</v>
      </c>
      <c r="AF375" t="s">
        <v>21</v>
      </c>
      <c r="AG375">
        <v>0.06</v>
      </c>
      <c r="AH375">
        <v>2</v>
      </c>
      <c r="AI375">
        <v>33357187</v>
      </c>
      <c r="AJ375">
        <v>325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>
      <c r="A376">
        <f>ROW(Source!A333)</f>
        <v>333</v>
      </c>
      <c r="B376">
        <v>33357195</v>
      </c>
      <c r="C376">
        <v>33357184</v>
      </c>
      <c r="D376">
        <v>31260100</v>
      </c>
      <c r="E376">
        <v>1</v>
      </c>
      <c r="F376">
        <v>1</v>
      </c>
      <c r="G376">
        <v>1</v>
      </c>
      <c r="H376">
        <v>2</v>
      </c>
      <c r="I376" t="s">
        <v>858</v>
      </c>
      <c r="J376" t="s">
        <v>859</v>
      </c>
      <c r="K376" t="s">
        <v>860</v>
      </c>
      <c r="L376">
        <v>1368</v>
      </c>
      <c r="N376">
        <v>1011</v>
      </c>
      <c r="O376" t="s">
        <v>837</v>
      </c>
      <c r="P376" t="s">
        <v>837</v>
      </c>
      <c r="Q376">
        <v>1</v>
      </c>
      <c r="X376">
        <v>0.93</v>
      </c>
      <c r="Y376">
        <v>0</v>
      </c>
      <c r="Z376">
        <v>8.1</v>
      </c>
      <c r="AA376">
        <v>0</v>
      </c>
      <c r="AB376">
        <v>0</v>
      </c>
      <c r="AC376">
        <v>0</v>
      </c>
      <c r="AD376">
        <v>1</v>
      </c>
      <c r="AE376">
        <v>0</v>
      </c>
      <c r="AF376" t="s">
        <v>21</v>
      </c>
      <c r="AG376">
        <v>1.395</v>
      </c>
      <c r="AH376">
        <v>2</v>
      </c>
      <c r="AI376">
        <v>33357188</v>
      </c>
      <c r="AJ376">
        <v>326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>
      <c r="A377">
        <f>ROW(Source!A333)</f>
        <v>333</v>
      </c>
      <c r="B377">
        <v>33357196</v>
      </c>
      <c r="C377">
        <v>33357184</v>
      </c>
      <c r="D377">
        <v>31179550</v>
      </c>
      <c r="E377">
        <v>1</v>
      </c>
      <c r="F377">
        <v>1</v>
      </c>
      <c r="G377">
        <v>1</v>
      </c>
      <c r="H377">
        <v>3</v>
      </c>
      <c r="I377" t="s">
        <v>861</v>
      </c>
      <c r="J377" t="s">
        <v>862</v>
      </c>
      <c r="K377" t="s">
        <v>863</v>
      </c>
      <c r="L377">
        <v>1348</v>
      </c>
      <c r="N377">
        <v>1009</v>
      </c>
      <c r="O377" t="s">
        <v>32</v>
      </c>
      <c r="P377" t="s">
        <v>32</v>
      </c>
      <c r="Q377">
        <v>1000</v>
      </c>
      <c r="X377">
        <v>8.0000000000000004E-4</v>
      </c>
      <c r="Y377">
        <v>10362</v>
      </c>
      <c r="Z377">
        <v>0</v>
      </c>
      <c r="AA377">
        <v>0</v>
      </c>
      <c r="AB377">
        <v>0</v>
      </c>
      <c r="AC377">
        <v>0</v>
      </c>
      <c r="AD377">
        <v>1</v>
      </c>
      <c r="AE377">
        <v>0</v>
      </c>
      <c r="AF377" t="s">
        <v>3</v>
      </c>
      <c r="AG377">
        <v>8.0000000000000004E-4</v>
      </c>
      <c r="AH377">
        <v>2</v>
      </c>
      <c r="AI377">
        <v>33357189</v>
      </c>
      <c r="AJ377">
        <v>327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>
      <c r="A378">
        <f>ROW(Source!A333)</f>
        <v>333</v>
      </c>
      <c r="B378">
        <v>33357197</v>
      </c>
      <c r="C378">
        <v>33357184</v>
      </c>
      <c r="D378">
        <v>31180727</v>
      </c>
      <c r="E378">
        <v>1</v>
      </c>
      <c r="F378">
        <v>1</v>
      </c>
      <c r="G378">
        <v>1</v>
      </c>
      <c r="H378">
        <v>3</v>
      </c>
      <c r="I378" t="s">
        <v>844</v>
      </c>
      <c r="J378" t="s">
        <v>845</v>
      </c>
      <c r="K378" t="s">
        <v>846</v>
      </c>
      <c r="L378">
        <v>1348</v>
      </c>
      <c r="N378">
        <v>1009</v>
      </c>
      <c r="O378" t="s">
        <v>32</v>
      </c>
      <c r="P378" t="s">
        <v>32</v>
      </c>
      <c r="Q378">
        <v>1000</v>
      </c>
      <c r="X378">
        <v>6.9999999999999999E-4</v>
      </c>
      <c r="Y378">
        <v>9040.01</v>
      </c>
      <c r="Z378">
        <v>0</v>
      </c>
      <c r="AA378">
        <v>0</v>
      </c>
      <c r="AB378">
        <v>0</v>
      </c>
      <c r="AC378">
        <v>0</v>
      </c>
      <c r="AD378">
        <v>1</v>
      </c>
      <c r="AE378">
        <v>0</v>
      </c>
      <c r="AF378" t="s">
        <v>3</v>
      </c>
      <c r="AG378">
        <v>6.9999999999999999E-4</v>
      </c>
      <c r="AH378">
        <v>2</v>
      </c>
      <c r="AI378">
        <v>33357190</v>
      </c>
      <c r="AJ378">
        <v>328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>
      <c r="A379">
        <f>ROW(Source!A333)</f>
        <v>333</v>
      </c>
      <c r="B379">
        <v>33357198</v>
      </c>
      <c r="C379">
        <v>33357184</v>
      </c>
      <c r="D379">
        <v>31172603</v>
      </c>
      <c r="E379">
        <v>17</v>
      </c>
      <c r="F379">
        <v>1</v>
      </c>
      <c r="G379">
        <v>1</v>
      </c>
      <c r="H379">
        <v>3</v>
      </c>
      <c r="I379" t="s">
        <v>931</v>
      </c>
      <c r="J379" t="s">
        <v>3</v>
      </c>
      <c r="K379" t="s">
        <v>932</v>
      </c>
      <c r="L379">
        <v>1339</v>
      </c>
      <c r="N379">
        <v>1007</v>
      </c>
      <c r="O379" t="s">
        <v>258</v>
      </c>
      <c r="P379" t="s">
        <v>258</v>
      </c>
      <c r="Q379">
        <v>1</v>
      </c>
      <c r="X379">
        <v>0.01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s">
        <v>3</v>
      </c>
      <c r="AG379">
        <v>0.01</v>
      </c>
      <c r="AH379">
        <v>3</v>
      </c>
      <c r="AI379">
        <v>-1</v>
      </c>
      <c r="AJ379" t="s">
        <v>3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>
      <c r="A380">
        <f>ROW(Source!A333)</f>
        <v>333</v>
      </c>
      <c r="B380">
        <v>33357199</v>
      </c>
      <c r="C380">
        <v>33357184</v>
      </c>
      <c r="D380">
        <v>31223743</v>
      </c>
      <c r="E380">
        <v>1</v>
      </c>
      <c r="F380">
        <v>1</v>
      </c>
      <c r="G380">
        <v>1</v>
      </c>
      <c r="H380">
        <v>3</v>
      </c>
      <c r="I380" t="s">
        <v>76</v>
      </c>
      <c r="J380" t="s">
        <v>79</v>
      </c>
      <c r="K380" t="s">
        <v>77</v>
      </c>
      <c r="L380">
        <v>1346</v>
      </c>
      <c r="N380">
        <v>1009</v>
      </c>
      <c r="O380" t="s">
        <v>78</v>
      </c>
      <c r="P380" t="s">
        <v>78</v>
      </c>
      <c r="Q380">
        <v>1</v>
      </c>
      <c r="X380">
        <v>100</v>
      </c>
      <c r="Y380">
        <v>8.52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0</v>
      </c>
      <c r="AF380" t="s">
        <v>3</v>
      </c>
      <c r="AG380">
        <v>100</v>
      </c>
      <c r="AH380">
        <v>2</v>
      </c>
      <c r="AI380">
        <v>33357191</v>
      </c>
      <c r="AJ380">
        <v>329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>
      <c r="A381">
        <f>ROW(Source!A334)</f>
        <v>334</v>
      </c>
      <c r="B381">
        <v>33357192</v>
      </c>
      <c r="C381">
        <v>33357184</v>
      </c>
      <c r="D381">
        <v>31172069</v>
      </c>
      <c r="E381">
        <v>1</v>
      </c>
      <c r="F381">
        <v>1</v>
      </c>
      <c r="G381">
        <v>1</v>
      </c>
      <c r="H381">
        <v>1</v>
      </c>
      <c r="I381" t="s">
        <v>856</v>
      </c>
      <c r="J381" t="s">
        <v>3</v>
      </c>
      <c r="K381" t="s">
        <v>857</v>
      </c>
      <c r="L381">
        <v>1191</v>
      </c>
      <c r="N381">
        <v>1013</v>
      </c>
      <c r="O381" t="s">
        <v>831</v>
      </c>
      <c r="P381" t="s">
        <v>831</v>
      </c>
      <c r="Q381">
        <v>1</v>
      </c>
      <c r="X381">
        <v>6.02</v>
      </c>
      <c r="Y381">
        <v>0</v>
      </c>
      <c r="Z381">
        <v>0</v>
      </c>
      <c r="AA381">
        <v>0</v>
      </c>
      <c r="AB381">
        <v>9.18</v>
      </c>
      <c r="AC381">
        <v>0</v>
      </c>
      <c r="AD381">
        <v>1</v>
      </c>
      <c r="AE381">
        <v>1</v>
      </c>
      <c r="AF381" t="s">
        <v>22</v>
      </c>
      <c r="AG381">
        <v>8.307599999999999</v>
      </c>
      <c r="AH381">
        <v>2</v>
      </c>
      <c r="AI381">
        <v>33357185</v>
      </c>
      <c r="AJ381">
        <v>330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>
      <c r="A382">
        <f>ROW(Source!A334)</f>
        <v>334</v>
      </c>
      <c r="B382">
        <v>33357193</v>
      </c>
      <c r="C382">
        <v>33357184</v>
      </c>
      <c r="D382">
        <v>31172011</v>
      </c>
      <c r="E382">
        <v>1</v>
      </c>
      <c r="F382">
        <v>1</v>
      </c>
      <c r="G382">
        <v>1</v>
      </c>
      <c r="H382">
        <v>1</v>
      </c>
      <c r="I382" t="s">
        <v>832</v>
      </c>
      <c r="J382" t="s">
        <v>3</v>
      </c>
      <c r="K382" t="s">
        <v>833</v>
      </c>
      <c r="L382">
        <v>1191</v>
      </c>
      <c r="N382">
        <v>1013</v>
      </c>
      <c r="O382" t="s">
        <v>831</v>
      </c>
      <c r="P382" t="s">
        <v>831</v>
      </c>
      <c r="Q382">
        <v>1</v>
      </c>
      <c r="X382">
        <v>0.04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2</v>
      </c>
      <c r="AF382" t="s">
        <v>21</v>
      </c>
      <c r="AG382">
        <v>0.06</v>
      </c>
      <c r="AH382">
        <v>2</v>
      </c>
      <c r="AI382">
        <v>33357186</v>
      </c>
      <c r="AJ382">
        <v>331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>
      <c r="A383">
        <f>ROW(Source!A334)</f>
        <v>334</v>
      </c>
      <c r="B383">
        <v>33357194</v>
      </c>
      <c r="C383">
        <v>33357184</v>
      </c>
      <c r="D383">
        <v>31259879</v>
      </c>
      <c r="E383">
        <v>1</v>
      </c>
      <c r="F383">
        <v>1</v>
      </c>
      <c r="G383">
        <v>1</v>
      </c>
      <c r="H383">
        <v>2</v>
      </c>
      <c r="I383" t="s">
        <v>841</v>
      </c>
      <c r="J383" t="s">
        <v>842</v>
      </c>
      <c r="K383" t="s">
        <v>843</v>
      </c>
      <c r="L383">
        <v>1368</v>
      </c>
      <c r="N383">
        <v>1011</v>
      </c>
      <c r="O383" t="s">
        <v>837</v>
      </c>
      <c r="P383" t="s">
        <v>837</v>
      </c>
      <c r="Q383">
        <v>1</v>
      </c>
      <c r="X383">
        <v>0.04</v>
      </c>
      <c r="Y383">
        <v>0</v>
      </c>
      <c r="Z383">
        <v>65.709999999999994</v>
      </c>
      <c r="AA383">
        <v>11.6</v>
      </c>
      <c r="AB383">
        <v>0</v>
      </c>
      <c r="AC383">
        <v>0</v>
      </c>
      <c r="AD383">
        <v>1</v>
      </c>
      <c r="AE383">
        <v>0</v>
      </c>
      <c r="AF383" t="s">
        <v>21</v>
      </c>
      <c r="AG383">
        <v>0.06</v>
      </c>
      <c r="AH383">
        <v>2</v>
      </c>
      <c r="AI383">
        <v>33357187</v>
      </c>
      <c r="AJ383">
        <v>332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>
      <c r="A384">
        <f>ROW(Source!A334)</f>
        <v>334</v>
      </c>
      <c r="B384">
        <v>33357195</v>
      </c>
      <c r="C384">
        <v>33357184</v>
      </c>
      <c r="D384">
        <v>31260100</v>
      </c>
      <c r="E384">
        <v>1</v>
      </c>
      <c r="F384">
        <v>1</v>
      </c>
      <c r="G384">
        <v>1</v>
      </c>
      <c r="H384">
        <v>2</v>
      </c>
      <c r="I384" t="s">
        <v>858</v>
      </c>
      <c r="J384" t="s">
        <v>859</v>
      </c>
      <c r="K384" t="s">
        <v>860</v>
      </c>
      <c r="L384">
        <v>1368</v>
      </c>
      <c r="N384">
        <v>1011</v>
      </c>
      <c r="O384" t="s">
        <v>837</v>
      </c>
      <c r="P384" t="s">
        <v>837</v>
      </c>
      <c r="Q384">
        <v>1</v>
      </c>
      <c r="X384">
        <v>0.93</v>
      </c>
      <c r="Y384">
        <v>0</v>
      </c>
      <c r="Z384">
        <v>8.1</v>
      </c>
      <c r="AA384">
        <v>0</v>
      </c>
      <c r="AB384">
        <v>0</v>
      </c>
      <c r="AC384">
        <v>0</v>
      </c>
      <c r="AD384">
        <v>1</v>
      </c>
      <c r="AE384">
        <v>0</v>
      </c>
      <c r="AF384" t="s">
        <v>21</v>
      </c>
      <c r="AG384">
        <v>1.395</v>
      </c>
      <c r="AH384">
        <v>2</v>
      </c>
      <c r="AI384">
        <v>33357188</v>
      </c>
      <c r="AJ384">
        <v>333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>
      <c r="A385">
        <f>ROW(Source!A334)</f>
        <v>334</v>
      </c>
      <c r="B385">
        <v>33357196</v>
      </c>
      <c r="C385">
        <v>33357184</v>
      </c>
      <c r="D385">
        <v>31179550</v>
      </c>
      <c r="E385">
        <v>1</v>
      </c>
      <c r="F385">
        <v>1</v>
      </c>
      <c r="G385">
        <v>1</v>
      </c>
      <c r="H385">
        <v>3</v>
      </c>
      <c r="I385" t="s">
        <v>861</v>
      </c>
      <c r="J385" t="s">
        <v>862</v>
      </c>
      <c r="K385" t="s">
        <v>863</v>
      </c>
      <c r="L385">
        <v>1348</v>
      </c>
      <c r="N385">
        <v>1009</v>
      </c>
      <c r="O385" t="s">
        <v>32</v>
      </c>
      <c r="P385" t="s">
        <v>32</v>
      </c>
      <c r="Q385">
        <v>1000</v>
      </c>
      <c r="X385">
        <v>8.0000000000000004E-4</v>
      </c>
      <c r="Y385">
        <v>10362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 t="s">
        <v>3</v>
      </c>
      <c r="AG385">
        <v>8.0000000000000004E-4</v>
      </c>
      <c r="AH385">
        <v>2</v>
      </c>
      <c r="AI385">
        <v>33357189</v>
      </c>
      <c r="AJ385">
        <v>334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>
      <c r="A386">
        <f>ROW(Source!A334)</f>
        <v>334</v>
      </c>
      <c r="B386">
        <v>33357197</v>
      </c>
      <c r="C386">
        <v>33357184</v>
      </c>
      <c r="D386">
        <v>31180727</v>
      </c>
      <c r="E386">
        <v>1</v>
      </c>
      <c r="F386">
        <v>1</v>
      </c>
      <c r="G386">
        <v>1</v>
      </c>
      <c r="H386">
        <v>3</v>
      </c>
      <c r="I386" t="s">
        <v>844</v>
      </c>
      <c r="J386" t="s">
        <v>845</v>
      </c>
      <c r="K386" t="s">
        <v>846</v>
      </c>
      <c r="L386">
        <v>1348</v>
      </c>
      <c r="N386">
        <v>1009</v>
      </c>
      <c r="O386" t="s">
        <v>32</v>
      </c>
      <c r="P386" t="s">
        <v>32</v>
      </c>
      <c r="Q386">
        <v>1000</v>
      </c>
      <c r="X386">
        <v>6.9999999999999999E-4</v>
      </c>
      <c r="Y386">
        <v>9040.01</v>
      </c>
      <c r="Z386">
        <v>0</v>
      </c>
      <c r="AA386">
        <v>0</v>
      </c>
      <c r="AB386">
        <v>0</v>
      </c>
      <c r="AC386">
        <v>0</v>
      </c>
      <c r="AD386">
        <v>1</v>
      </c>
      <c r="AE386">
        <v>0</v>
      </c>
      <c r="AF386" t="s">
        <v>3</v>
      </c>
      <c r="AG386">
        <v>6.9999999999999999E-4</v>
      </c>
      <c r="AH386">
        <v>2</v>
      </c>
      <c r="AI386">
        <v>33357190</v>
      </c>
      <c r="AJ386">
        <v>335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>
      <c r="A387">
        <f>ROW(Source!A334)</f>
        <v>334</v>
      </c>
      <c r="B387">
        <v>33357198</v>
      </c>
      <c r="C387">
        <v>33357184</v>
      </c>
      <c r="D387">
        <v>31172603</v>
      </c>
      <c r="E387">
        <v>17</v>
      </c>
      <c r="F387">
        <v>1</v>
      </c>
      <c r="G387">
        <v>1</v>
      </c>
      <c r="H387">
        <v>3</v>
      </c>
      <c r="I387" t="s">
        <v>931</v>
      </c>
      <c r="J387" t="s">
        <v>3</v>
      </c>
      <c r="K387" t="s">
        <v>932</v>
      </c>
      <c r="L387">
        <v>1339</v>
      </c>
      <c r="N387">
        <v>1007</v>
      </c>
      <c r="O387" t="s">
        <v>258</v>
      </c>
      <c r="P387" t="s">
        <v>258</v>
      </c>
      <c r="Q387">
        <v>1</v>
      </c>
      <c r="X387">
        <v>0.01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 t="s">
        <v>3</v>
      </c>
      <c r="AG387">
        <v>0.01</v>
      </c>
      <c r="AH387">
        <v>3</v>
      </c>
      <c r="AI387">
        <v>-1</v>
      </c>
      <c r="AJ387" t="s">
        <v>3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>
      <c r="A388">
        <f>ROW(Source!A334)</f>
        <v>334</v>
      </c>
      <c r="B388">
        <v>33357199</v>
      </c>
      <c r="C388">
        <v>33357184</v>
      </c>
      <c r="D388">
        <v>31223743</v>
      </c>
      <c r="E388">
        <v>1</v>
      </c>
      <c r="F388">
        <v>1</v>
      </c>
      <c r="G388">
        <v>1</v>
      </c>
      <c r="H388">
        <v>3</v>
      </c>
      <c r="I388" t="s">
        <v>76</v>
      </c>
      <c r="J388" t="s">
        <v>79</v>
      </c>
      <c r="K388" t="s">
        <v>77</v>
      </c>
      <c r="L388">
        <v>1346</v>
      </c>
      <c r="N388">
        <v>1009</v>
      </c>
      <c r="O388" t="s">
        <v>78</v>
      </c>
      <c r="P388" t="s">
        <v>78</v>
      </c>
      <c r="Q388">
        <v>1</v>
      </c>
      <c r="X388">
        <v>100</v>
      </c>
      <c r="Y388">
        <v>8.52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3</v>
      </c>
      <c r="AG388">
        <v>100</v>
      </c>
      <c r="AH388">
        <v>2</v>
      </c>
      <c r="AI388">
        <v>33357191</v>
      </c>
      <c r="AJ388">
        <v>336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>
      <c r="A389">
        <f>ROW(Source!A374)</f>
        <v>374</v>
      </c>
      <c r="B389">
        <v>33357266</v>
      </c>
      <c r="C389">
        <v>33357265</v>
      </c>
      <c r="D389">
        <v>31172069</v>
      </c>
      <c r="E389">
        <v>1</v>
      </c>
      <c r="F389">
        <v>1</v>
      </c>
      <c r="G389">
        <v>1</v>
      </c>
      <c r="H389">
        <v>1</v>
      </c>
      <c r="I389" t="s">
        <v>856</v>
      </c>
      <c r="J389" t="s">
        <v>3</v>
      </c>
      <c r="K389" t="s">
        <v>857</v>
      </c>
      <c r="L389">
        <v>1191</v>
      </c>
      <c r="N389">
        <v>1013</v>
      </c>
      <c r="O389" t="s">
        <v>831</v>
      </c>
      <c r="P389" t="s">
        <v>831</v>
      </c>
      <c r="Q389">
        <v>1</v>
      </c>
      <c r="X389">
        <v>43.71</v>
      </c>
      <c r="Y389">
        <v>0</v>
      </c>
      <c r="Z389">
        <v>0</v>
      </c>
      <c r="AA389">
        <v>0</v>
      </c>
      <c r="AB389">
        <v>9.18</v>
      </c>
      <c r="AC389">
        <v>0</v>
      </c>
      <c r="AD389">
        <v>1</v>
      </c>
      <c r="AE389">
        <v>1</v>
      </c>
      <c r="AF389" t="s">
        <v>22</v>
      </c>
      <c r="AG389">
        <v>60.319799999999994</v>
      </c>
      <c r="AH389">
        <v>2</v>
      </c>
      <c r="AI389">
        <v>33357266</v>
      </c>
      <c r="AJ389">
        <v>337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>
      <c r="A390">
        <f>ROW(Source!A374)</f>
        <v>374</v>
      </c>
      <c r="B390">
        <v>33357267</v>
      </c>
      <c r="C390">
        <v>33357265</v>
      </c>
      <c r="D390">
        <v>31172011</v>
      </c>
      <c r="E390">
        <v>1</v>
      </c>
      <c r="F390">
        <v>1</v>
      </c>
      <c r="G390">
        <v>1</v>
      </c>
      <c r="H390">
        <v>1</v>
      </c>
      <c r="I390" t="s">
        <v>832</v>
      </c>
      <c r="J390" t="s">
        <v>3</v>
      </c>
      <c r="K390" t="s">
        <v>833</v>
      </c>
      <c r="L390">
        <v>1191</v>
      </c>
      <c r="N390">
        <v>1013</v>
      </c>
      <c r="O390" t="s">
        <v>831</v>
      </c>
      <c r="P390" t="s">
        <v>831</v>
      </c>
      <c r="Q390">
        <v>1</v>
      </c>
      <c r="X390">
        <v>0.55000000000000004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2</v>
      </c>
      <c r="AF390" t="s">
        <v>21</v>
      </c>
      <c r="AG390">
        <v>0.82500000000000007</v>
      </c>
      <c r="AH390">
        <v>2</v>
      </c>
      <c r="AI390">
        <v>33357267</v>
      </c>
      <c r="AJ390">
        <v>338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>
      <c r="A391">
        <f>ROW(Source!A374)</f>
        <v>374</v>
      </c>
      <c r="B391">
        <v>33357268</v>
      </c>
      <c r="C391">
        <v>33357265</v>
      </c>
      <c r="D391">
        <v>31258491</v>
      </c>
      <c r="E391">
        <v>1</v>
      </c>
      <c r="F391">
        <v>1</v>
      </c>
      <c r="G391">
        <v>1</v>
      </c>
      <c r="H391">
        <v>2</v>
      </c>
      <c r="I391" t="s">
        <v>834</v>
      </c>
      <c r="J391" t="s">
        <v>835</v>
      </c>
      <c r="K391" t="s">
        <v>836</v>
      </c>
      <c r="L391">
        <v>1368</v>
      </c>
      <c r="N391">
        <v>1011</v>
      </c>
      <c r="O391" t="s">
        <v>837</v>
      </c>
      <c r="P391" t="s">
        <v>837</v>
      </c>
      <c r="Q391">
        <v>1</v>
      </c>
      <c r="X391">
        <v>0.22</v>
      </c>
      <c r="Y391">
        <v>0</v>
      </c>
      <c r="Z391">
        <v>111.99</v>
      </c>
      <c r="AA391">
        <v>13.5</v>
      </c>
      <c r="AB391">
        <v>0</v>
      </c>
      <c r="AC391">
        <v>0</v>
      </c>
      <c r="AD391">
        <v>1</v>
      </c>
      <c r="AE391">
        <v>0</v>
      </c>
      <c r="AF391" t="s">
        <v>21</v>
      </c>
      <c r="AG391">
        <v>0.33</v>
      </c>
      <c r="AH391">
        <v>2</v>
      </c>
      <c r="AI391">
        <v>33357268</v>
      </c>
      <c r="AJ391">
        <v>339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>
      <c r="A392">
        <f>ROW(Source!A374)</f>
        <v>374</v>
      </c>
      <c r="B392">
        <v>33357269</v>
      </c>
      <c r="C392">
        <v>33357265</v>
      </c>
      <c r="D392">
        <v>31258691</v>
      </c>
      <c r="E392">
        <v>1</v>
      </c>
      <c r="F392">
        <v>1</v>
      </c>
      <c r="G392">
        <v>1</v>
      </c>
      <c r="H392">
        <v>2</v>
      </c>
      <c r="I392" t="s">
        <v>838</v>
      </c>
      <c r="J392" t="s">
        <v>839</v>
      </c>
      <c r="K392" t="s">
        <v>840</v>
      </c>
      <c r="L392">
        <v>1368</v>
      </c>
      <c r="N392">
        <v>1011</v>
      </c>
      <c r="O392" t="s">
        <v>837</v>
      </c>
      <c r="P392" t="s">
        <v>837</v>
      </c>
      <c r="Q392">
        <v>1</v>
      </c>
      <c r="X392">
        <v>12.61</v>
      </c>
      <c r="Y392">
        <v>0</v>
      </c>
      <c r="Z392">
        <v>3.12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21</v>
      </c>
      <c r="AG392">
        <v>18.914999999999999</v>
      </c>
      <c r="AH392">
        <v>2</v>
      </c>
      <c r="AI392">
        <v>33357269</v>
      </c>
      <c r="AJ392">
        <v>340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>
      <c r="A393">
        <f>ROW(Source!A374)</f>
        <v>374</v>
      </c>
      <c r="B393">
        <v>33357270</v>
      </c>
      <c r="C393">
        <v>33357265</v>
      </c>
      <c r="D393">
        <v>31259879</v>
      </c>
      <c r="E393">
        <v>1</v>
      </c>
      <c r="F393">
        <v>1</v>
      </c>
      <c r="G393">
        <v>1</v>
      </c>
      <c r="H393">
        <v>2</v>
      </c>
      <c r="I393" t="s">
        <v>841</v>
      </c>
      <c r="J393" t="s">
        <v>842</v>
      </c>
      <c r="K393" t="s">
        <v>843</v>
      </c>
      <c r="L393">
        <v>1368</v>
      </c>
      <c r="N393">
        <v>1011</v>
      </c>
      <c r="O393" t="s">
        <v>837</v>
      </c>
      <c r="P393" t="s">
        <v>837</v>
      </c>
      <c r="Q393">
        <v>1</v>
      </c>
      <c r="X393">
        <v>0.33</v>
      </c>
      <c r="Y393">
        <v>0</v>
      </c>
      <c r="Z393">
        <v>65.709999999999994</v>
      </c>
      <c r="AA393">
        <v>11.6</v>
      </c>
      <c r="AB393">
        <v>0</v>
      </c>
      <c r="AC393">
        <v>0</v>
      </c>
      <c r="AD393">
        <v>1</v>
      </c>
      <c r="AE393">
        <v>0</v>
      </c>
      <c r="AF393" t="s">
        <v>21</v>
      </c>
      <c r="AG393">
        <v>0.495</v>
      </c>
      <c r="AH393">
        <v>2</v>
      </c>
      <c r="AI393">
        <v>33357270</v>
      </c>
      <c r="AJ393">
        <v>341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>
      <c r="A394">
        <f>ROW(Source!A374)</f>
        <v>374</v>
      </c>
      <c r="B394">
        <v>33357271</v>
      </c>
      <c r="C394">
        <v>33357265</v>
      </c>
      <c r="D394">
        <v>31260100</v>
      </c>
      <c r="E394">
        <v>1</v>
      </c>
      <c r="F394">
        <v>1</v>
      </c>
      <c r="G394">
        <v>1</v>
      </c>
      <c r="H394">
        <v>2</v>
      </c>
      <c r="I394" t="s">
        <v>858</v>
      </c>
      <c r="J394" t="s">
        <v>859</v>
      </c>
      <c r="K394" t="s">
        <v>860</v>
      </c>
      <c r="L394">
        <v>1368</v>
      </c>
      <c r="N394">
        <v>1011</v>
      </c>
      <c r="O394" t="s">
        <v>837</v>
      </c>
      <c r="P394" t="s">
        <v>837</v>
      </c>
      <c r="Q394">
        <v>1</v>
      </c>
      <c r="X394">
        <v>1.68</v>
      </c>
      <c r="Y394">
        <v>0</v>
      </c>
      <c r="Z394">
        <v>8.1</v>
      </c>
      <c r="AA394">
        <v>0</v>
      </c>
      <c r="AB394">
        <v>0</v>
      </c>
      <c r="AC394">
        <v>0</v>
      </c>
      <c r="AD394">
        <v>1</v>
      </c>
      <c r="AE394">
        <v>0</v>
      </c>
      <c r="AF394" t="s">
        <v>21</v>
      </c>
      <c r="AG394">
        <v>2.52</v>
      </c>
      <c r="AH394">
        <v>2</v>
      </c>
      <c r="AI394">
        <v>33357271</v>
      </c>
      <c r="AJ394">
        <v>342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>
      <c r="A395">
        <f>ROW(Source!A374)</f>
        <v>374</v>
      </c>
      <c r="B395">
        <v>33357272</v>
      </c>
      <c r="C395">
        <v>33357265</v>
      </c>
      <c r="D395">
        <v>31178053</v>
      </c>
      <c r="E395">
        <v>1</v>
      </c>
      <c r="F395">
        <v>1</v>
      </c>
      <c r="G395">
        <v>1</v>
      </c>
      <c r="H395">
        <v>3</v>
      </c>
      <c r="I395" t="s">
        <v>878</v>
      </c>
      <c r="J395" t="s">
        <v>879</v>
      </c>
      <c r="K395" t="s">
        <v>880</v>
      </c>
      <c r="L395">
        <v>1348</v>
      </c>
      <c r="N395">
        <v>1009</v>
      </c>
      <c r="O395" t="s">
        <v>32</v>
      </c>
      <c r="P395" t="s">
        <v>32</v>
      </c>
      <c r="Q395">
        <v>1000</v>
      </c>
      <c r="X395">
        <v>3.8000000000000002E-4</v>
      </c>
      <c r="Y395">
        <v>19800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3</v>
      </c>
      <c r="AG395">
        <v>3.8000000000000002E-4</v>
      </c>
      <c r="AH395">
        <v>2</v>
      </c>
      <c r="AI395">
        <v>33357272</v>
      </c>
      <c r="AJ395">
        <v>343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>
      <c r="A396">
        <f>ROW(Source!A374)</f>
        <v>374</v>
      </c>
      <c r="B396">
        <v>33357273</v>
      </c>
      <c r="C396">
        <v>33357265</v>
      </c>
      <c r="D396">
        <v>31178765</v>
      </c>
      <c r="E396">
        <v>1</v>
      </c>
      <c r="F396">
        <v>1</v>
      </c>
      <c r="G396">
        <v>1</v>
      </c>
      <c r="H396">
        <v>3</v>
      </c>
      <c r="I396" t="s">
        <v>869</v>
      </c>
      <c r="J396" t="s">
        <v>870</v>
      </c>
      <c r="K396" t="s">
        <v>871</v>
      </c>
      <c r="L396">
        <v>1346</v>
      </c>
      <c r="N396">
        <v>1009</v>
      </c>
      <c r="O396" t="s">
        <v>78</v>
      </c>
      <c r="P396" t="s">
        <v>78</v>
      </c>
      <c r="Q396">
        <v>1</v>
      </c>
      <c r="X396">
        <v>0.15</v>
      </c>
      <c r="Y396">
        <v>37.29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0</v>
      </c>
      <c r="AF396" t="s">
        <v>3</v>
      </c>
      <c r="AG396">
        <v>0.15</v>
      </c>
      <c r="AH396">
        <v>2</v>
      </c>
      <c r="AI396">
        <v>33357273</v>
      </c>
      <c r="AJ396">
        <v>344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>
      <c r="A397">
        <f>ROW(Source!A374)</f>
        <v>374</v>
      </c>
      <c r="B397">
        <v>33357274</v>
      </c>
      <c r="C397">
        <v>33357265</v>
      </c>
      <c r="D397">
        <v>31179550</v>
      </c>
      <c r="E397">
        <v>1</v>
      </c>
      <c r="F397">
        <v>1</v>
      </c>
      <c r="G397">
        <v>1</v>
      </c>
      <c r="H397">
        <v>3</v>
      </c>
      <c r="I397" t="s">
        <v>861</v>
      </c>
      <c r="J397" t="s">
        <v>862</v>
      </c>
      <c r="K397" t="s">
        <v>863</v>
      </c>
      <c r="L397">
        <v>1348</v>
      </c>
      <c r="N397">
        <v>1009</v>
      </c>
      <c r="O397" t="s">
        <v>32</v>
      </c>
      <c r="P397" t="s">
        <v>32</v>
      </c>
      <c r="Q397">
        <v>1000</v>
      </c>
      <c r="X397">
        <v>3.4000000000000002E-4</v>
      </c>
      <c r="Y397">
        <v>10362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0</v>
      </c>
      <c r="AF397" t="s">
        <v>3</v>
      </c>
      <c r="AG397">
        <v>3.4000000000000002E-4</v>
      </c>
      <c r="AH397">
        <v>2</v>
      </c>
      <c r="AI397">
        <v>33357274</v>
      </c>
      <c r="AJ397">
        <v>345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>
      <c r="A398">
        <f>ROW(Source!A374)</f>
        <v>374</v>
      </c>
      <c r="B398">
        <v>33357275</v>
      </c>
      <c r="C398">
        <v>33357265</v>
      </c>
      <c r="D398">
        <v>31172581</v>
      </c>
      <c r="E398">
        <v>17</v>
      </c>
      <c r="F398">
        <v>1</v>
      </c>
      <c r="G398">
        <v>1</v>
      </c>
      <c r="H398">
        <v>3</v>
      </c>
      <c r="I398" t="s">
        <v>924</v>
      </c>
      <c r="J398" t="s">
        <v>3</v>
      </c>
      <c r="K398" t="s">
        <v>31</v>
      </c>
      <c r="L398">
        <v>1348</v>
      </c>
      <c r="N398">
        <v>1009</v>
      </c>
      <c r="O398" t="s">
        <v>32</v>
      </c>
      <c r="P398" t="s">
        <v>32</v>
      </c>
      <c r="Q398">
        <v>1000</v>
      </c>
      <c r="X398">
        <v>9.6000000000000002E-4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s">
        <v>3</v>
      </c>
      <c r="AG398">
        <v>9.6000000000000002E-4</v>
      </c>
      <c r="AH398">
        <v>3</v>
      </c>
      <c r="AI398">
        <v>-1</v>
      </c>
      <c r="AJ398" t="s">
        <v>3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>
      <c r="A399">
        <f>ROW(Source!A374)</f>
        <v>374</v>
      </c>
      <c r="B399">
        <v>33357276</v>
      </c>
      <c r="C399">
        <v>33357265</v>
      </c>
      <c r="D399">
        <v>31180727</v>
      </c>
      <c r="E399">
        <v>1</v>
      </c>
      <c r="F399">
        <v>1</v>
      </c>
      <c r="G399">
        <v>1</v>
      </c>
      <c r="H399">
        <v>3</v>
      </c>
      <c r="I399" t="s">
        <v>844</v>
      </c>
      <c r="J399" t="s">
        <v>845</v>
      </c>
      <c r="K399" t="s">
        <v>846</v>
      </c>
      <c r="L399">
        <v>1348</v>
      </c>
      <c r="N399">
        <v>1009</v>
      </c>
      <c r="O399" t="s">
        <v>32</v>
      </c>
      <c r="P399" t="s">
        <v>32</v>
      </c>
      <c r="Q399">
        <v>1000</v>
      </c>
      <c r="X399">
        <v>4.1999999999999997E-3</v>
      </c>
      <c r="Y399">
        <v>9040.01</v>
      </c>
      <c r="Z399">
        <v>0</v>
      </c>
      <c r="AA399">
        <v>0</v>
      </c>
      <c r="AB399">
        <v>0</v>
      </c>
      <c r="AC399">
        <v>0</v>
      </c>
      <c r="AD399">
        <v>1</v>
      </c>
      <c r="AE399">
        <v>0</v>
      </c>
      <c r="AF399" t="s">
        <v>3</v>
      </c>
      <c r="AG399">
        <v>4.1999999999999997E-3</v>
      </c>
      <c r="AH399">
        <v>2</v>
      </c>
      <c r="AI399">
        <v>33357276</v>
      </c>
      <c r="AJ399">
        <v>347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>
      <c r="A400">
        <f>ROW(Source!A374)</f>
        <v>374</v>
      </c>
      <c r="B400">
        <v>33357277</v>
      </c>
      <c r="C400">
        <v>33357265</v>
      </c>
      <c r="D400">
        <v>31173337</v>
      </c>
      <c r="E400">
        <v>17</v>
      </c>
      <c r="F400">
        <v>1</v>
      </c>
      <c r="G400">
        <v>1</v>
      </c>
      <c r="H400">
        <v>3</v>
      </c>
      <c r="I400" t="s">
        <v>935</v>
      </c>
      <c r="J400" t="s">
        <v>3</v>
      </c>
      <c r="K400" t="s">
        <v>936</v>
      </c>
      <c r="L400">
        <v>1348</v>
      </c>
      <c r="N400">
        <v>1009</v>
      </c>
      <c r="O400" t="s">
        <v>32</v>
      </c>
      <c r="P400" t="s">
        <v>32</v>
      </c>
      <c r="Q400">
        <v>1000</v>
      </c>
      <c r="X400">
        <v>1.8000000000000001E-4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 t="s">
        <v>3</v>
      </c>
      <c r="AG400">
        <v>1.8000000000000001E-4</v>
      </c>
      <c r="AH400">
        <v>3</v>
      </c>
      <c r="AI400">
        <v>-1</v>
      </c>
      <c r="AJ400" t="s">
        <v>3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>
      <c r="A401">
        <f>ROW(Source!A374)</f>
        <v>374</v>
      </c>
      <c r="B401">
        <v>33357278</v>
      </c>
      <c r="C401">
        <v>33357265</v>
      </c>
      <c r="D401">
        <v>31181610</v>
      </c>
      <c r="E401">
        <v>1</v>
      </c>
      <c r="F401">
        <v>1</v>
      </c>
      <c r="G401">
        <v>1</v>
      </c>
      <c r="H401">
        <v>3</v>
      </c>
      <c r="I401" t="s">
        <v>847</v>
      </c>
      <c r="J401" t="s">
        <v>848</v>
      </c>
      <c r="K401" t="s">
        <v>849</v>
      </c>
      <c r="L401">
        <v>1346</v>
      </c>
      <c r="N401">
        <v>1009</v>
      </c>
      <c r="O401" t="s">
        <v>78</v>
      </c>
      <c r="P401" t="s">
        <v>78</v>
      </c>
      <c r="Q401">
        <v>1</v>
      </c>
      <c r="X401">
        <v>2.72</v>
      </c>
      <c r="Y401">
        <v>23.09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2.72</v>
      </c>
      <c r="AH401">
        <v>2</v>
      </c>
      <c r="AI401">
        <v>33357278</v>
      </c>
      <c r="AJ401">
        <v>349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>
      <c r="A402">
        <f>ROW(Source!A374)</f>
        <v>374</v>
      </c>
      <c r="B402">
        <v>33357279</v>
      </c>
      <c r="C402">
        <v>33357265</v>
      </c>
      <c r="D402">
        <v>31172603</v>
      </c>
      <c r="E402">
        <v>17</v>
      </c>
      <c r="F402">
        <v>1</v>
      </c>
      <c r="G402">
        <v>1</v>
      </c>
      <c r="H402">
        <v>3</v>
      </c>
      <c r="I402" t="s">
        <v>931</v>
      </c>
      <c r="J402" t="s">
        <v>3</v>
      </c>
      <c r="K402" t="s">
        <v>932</v>
      </c>
      <c r="L402">
        <v>1339</v>
      </c>
      <c r="N402">
        <v>1007</v>
      </c>
      <c r="O402" t="s">
        <v>258</v>
      </c>
      <c r="P402" t="s">
        <v>258</v>
      </c>
      <c r="Q402">
        <v>1</v>
      </c>
      <c r="X402">
        <v>8.9999999999999993E-3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s">
        <v>3</v>
      </c>
      <c r="AG402">
        <v>8.9999999999999993E-3</v>
      </c>
      <c r="AH402">
        <v>3</v>
      </c>
      <c r="AI402">
        <v>-1</v>
      </c>
      <c r="AJ402" t="s">
        <v>3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>
      <c r="A403">
        <f>ROW(Source!A374)</f>
        <v>374</v>
      </c>
      <c r="B403">
        <v>33357280</v>
      </c>
      <c r="C403">
        <v>33357265</v>
      </c>
      <c r="D403">
        <v>31214523</v>
      </c>
      <c r="E403">
        <v>1</v>
      </c>
      <c r="F403">
        <v>1</v>
      </c>
      <c r="G403">
        <v>1</v>
      </c>
      <c r="H403">
        <v>3</v>
      </c>
      <c r="I403" t="s">
        <v>872</v>
      </c>
      <c r="J403" t="s">
        <v>873</v>
      </c>
      <c r="K403" t="s">
        <v>874</v>
      </c>
      <c r="L403">
        <v>1348</v>
      </c>
      <c r="N403">
        <v>1009</v>
      </c>
      <c r="O403" t="s">
        <v>32</v>
      </c>
      <c r="P403" t="s">
        <v>32</v>
      </c>
      <c r="Q403">
        <v>1000</v>
      </c>
      <c r="X403">
        <v>2.9E-4</v>
      </c>
      <c r="Y403">
        <v>15119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0</v>
      </c>
      <c r="AF403" t="s">
        <v>3</v>
      </c>
      <c r="AG403">
        <v>2.9E-4</v>
      </c>
      <c r="AH403">
        <v>2</v>
      </c>
      <c r="AI403">
        <v>33357280</v>
      </c>
      <c r="AJ403">
        <v>351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>
      <c r="A404">
        <f>ROW(Source!A374)</f>
        <v>374</v>
      </c>
      <c r="B404">
        <v>33357281</v>
      </c>
      <c r="C404">
        <v>33357265</v>
      </c>
      <c r="D404">
        <v>31215251</v>
      </c>
      <c r="E404">
        <v>1</v>
      </c>
      <c r="F404">
        <v>1</v>
      </c>
      <c r="G404">
        <v>1</v>
      </c>
      <c r="H404">
        <v>3</v>
      </c>
      <c r="I404" t="s">
        <v>881</v>
      </c>
      <c r="J404" t="s">
        <v>882</v>
      </c>
      <c r="K404" t="s">
        <v>883</v>
      </c>
      <c r="L404">
        <v>1348</v>
      </c>
      <c r="N404">
        <v>1009</v>
      </c>
      <c r="O404" t="s">
        <v>32</v>
      </c>
      <c r="P404" t="s">
        <v>32</v>
      </c>
      <c r="Q404">
        <v>1000</v>
      </c>
      <c r="X404">
        <v>1.3999999999999999E-4</v>
      </c>
      <c r="Y404">
        <v>16950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 t="s">
        <v>3</v>
      </c>
      <c r="AG404">
        <v>1.3999999999999999E-4</v>
      </c>
      <c r="AH404">
        <v>2</v>
      </c>
      <c r="AI404">
        <v>33357281</v>
      </c>
      <c r="AJ404">
        <v>352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>
      <c r="A405">
        <f>ROW(Source!A374)</f>
        <v>374</v>
      </c>
      <c r="B405">
        <v>33357282</v>
      </c>
      <c r="C405">
        <v>33357265</v>
      </c>
      <c r="D405">
        <v>31240760</v>
      </c>
      <c r="E405">
        <v>1</v>
      </c>
      <c r="F405">
        <v>1</v>
      </c>
      <c r="G405">
        <v>1</v>
      </c>
      <c r="H405">
        <v>3</v>
      </c>
      <c r="I405" t="s">
        <v>884</v>
      </c>
      <c r="J405" t="s">
        <v>885</v>
      </c>
      <c r="K405" t="s">
        <v>886</v>
      </c>
      <c r="L405">
        <v>1354</v>
      </c>
      <c r="N405">
        <v>1010</v>
      </c>
      <c r="O405" t="s">
        <v>40</v>
      </c>
      <c r="P405" t="s">
        <v>40</v>
      </c>
      <c r="Q405">
        <v>1</v>
      </c>
      <c r="X405">
        <v>3</v>
      </c>
      <c r="Y405">
        <v>18.88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0</v>
      </c>
      <c r="AF405" t="s">
        <v>3</v>
      </c>
      <c r="AG405">
        <v>3</v>
      </c>
      <c r="AH405">
        <v>2</v>
      </c>
      <c r="AI405">
        <v>33357282</v>
      </c>
      <c r="AJ405">
        <v>353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>
      <c r="A406">
        <f>ROW(Source!A375)</f>
        <v>375</v>
      </c>
      <c r="B406">
        <v>33357266</v>
      </c>
      <c r="C406">
        <v>33357265</v>
      </c>
      <c r="D406">
        <v>31172069</v>
      </c>
      <c r="E406">
        <v>1</v>
      </c>
      <c r="F406">
        <v>1</v>
      </c>
      <c r="G406">
        <v>1</v>
      </c>
      <c r="H406">
        <v>1</v>
      </c>
      <c r="I406" t="s">
        <v>856</v>
      </c>
      <c r="J406" t="s">
        <v>3</v>
      </c>
      <c r="K406" t="s">
        <v>857</v>
      </c>
      <c r="L406">
        <v>1191</v>
      </c>
      <c r="N406">
        <v>1013</v>
      </c>
      <c r="O406" t="s">
        <v>831</v>
      </c>
      <c r="P406" t="s">
        <v>831</v>
      </c>
      <c r="Q406">
        <v>1</v>
      </c>
      <c r="X406">
        <v>43.71</v>
      </c>
      <c r="Y406">
        <v>0</v>
      </c>
      <c r="Z406">
        <v>0</v>
      </c>
      <c r="AA406">
        <v>0</v>
      </c>
      <c r="AB406">
        <v>9.18</v>
      </c>
      <c r="AC406">
        <v>0</v>
      </c>
      <c r="AD406">
        <v>1</v>
      </c>
      <c r="AE406">
        <v>1</v>
      </c>
      <c r="AF406" t="s">
        <v>22</v>
      </c>
      <c r="AG406">
        <v>60.319799999999994</v>
      </c>
      <c r="AH406">
        <v>2</v>
      </c>
      <c r="AI406">
        <v>33357266</v>
      </c>
      <c r="AJ406">
        <v>354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>
      <c r="A407">
        <f>ROW(Source!A375)</f>
        <v>375</v>
      </c>
      <c r="B407">
        <v>33357267</v>
      </c>
      <c r="C407">
        <v>33357265</v>
      </c>
      <c r="D407">
        <v>31172011</v>
      </c>
      <c r="E407">
        <v>1</v>
      </c>
      <c r="F407">
        <v>1</v>
      </c>
      <c r="G407">
        <v>1</v>
      </c>
      <c r="H407">
        <v>1</v>
      </c>
      <c r="I407" t="s">
        <v>832</v>
      </c>
      <c r="J407" t="s">
        <v>3</v>
      </c>
      <c r="K407" t="s">
        <v>833</v>
      </c>
      <c r="L407">
        <v>1191</v>
      </c>
      <c r="N407">
        <v>1013</v>
      </c>
      <c r="O407" t="s">
        <v>831</v>
      </c>
      <c r="P407" t="s">
        <v>831</v>
      </c>
      <c r="Q407">
        <v>1</v>
      </c>
      <c r="X407">
        <v>0.55000000000000004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2</v>
      </c>
      <c r="AF407" t="s">
        <v>21</v>
      </c>
      <c r="AG407">
        <v>0.82500000000000007</v>
      </c>
      <c r="AH407">
        <v>2</v>
      </c>
      <c r="AI407">
        <v>33357267</v>
      </c>
      <c r="AJ407">
        <v>355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>
      <c r="A408">
        <f>ROW(Source!A375)</f>
        <v>375</v>
      </c>
      <c r="B408">
        <v>33357268</v>
      </c>
      <c r="C408">
        <v>33357265</v>
      </c>
      <c r="D408">
        <v>31258491</v>
      </c>
      <c r="E408">
        <v>1</v>
      </c>
      <c r="F408">
        <v>1</v>
      </c>
      <c r="G408">
        <v>1</v>
      </c>
      <c r="H408">
        <v>2</v>
      </c>
      <c r="I408" t="s">
        <v>834</v>
      </c>
      <c r="J408" t="s">
        <v>835</v>
      </c>
      <c r="K408" t="s">
        <v>836</v>
      </c>
      <c r="L408">
        <v>1368</v>
      </c>
      <c r="N408">
        <v>1011</v>
      </c>
      <c r="O408" t="s">
        <v>837</v>
      </c>
      <c r="P408" t="s">
        <v>837</v>
      </c>
      <c r="Q408">
        <v>1</v>
      </c>
      <c r="X408">
        <v>0.22</v>
      </c>
      <c r="Y408">
        <v>0</v>
      </c>
      <c r="Z408">
        <v>111.99</v>
      </c>
      <c r="AA408">
        <v>13.5</v>
      </c>
      <c r="AB408">
        <v>0</v>
      </c>
      <c r="AC408">
        <v>0</v>
      </c>
      <c r="AD408">
        <v>1</v>
      </c>
      <c r="AE408">
        <v>0</v>
      </c>
      <c r="AF408" t="s">
        <v>21</v>
      </c>
      <c r="AG408">
        <v>0.33</v>
      </c>
      <c r="AH408">
        <v>2</v>
      </c>
      <c r="AI408">
        <v>33357268</v>
      </c>
      <c r="AJ408">
        <v>356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>
      <c r="A409">
        <f>ROW(Source!A375)</f>
        <v>375</v>
      </c>
      <c r="B409">
        <v>33357269</v>
      </c>
      <c r="C409">
        <v>33357265</v>
      </c>
      <c r="D409">
        <v>31258691</v>
      </c>
      <c r="E409">
        <v>1</v>
      </c>
      <c r="F409">
        <v>1</v>
      </c>
      <c r="G409">
        <v>1</v>
      </c>
      <c r="H409">
        <v>2</v>
      </c>
      <c r="I409" t="s">
        <v>838</v>
      </c>
      <c r="J409" t="s">
        <v>839</v>
      </c>
      <c r="K409" t="s">
        <v>840</v>
      </c>
      <c r="L409">
        <v>1368</v>
      </c>
      <c r="N409">
        <v>1011</v>
      </c>
      <c r="O409" t="s">
        <v>837</v>
      </c>
      <c r="P409" t="s">
        <v>837</v>
      </c>
      <c r="Q409">
        <v>1</v>
      </c>
      <c r="X409">
        <v>12.61</v>
      </c>
      <c r="Y409">
        <v>0</v>
      </c>
      <c r="Z409">
        <v>3.12</v>
      </c>
      <c r="AA409">
        <v>0</v>
      </c>
      <c r="AB409">
        <v>0</v>
      </c>
      <c r="AC409">
        <v>0</v>
      </c>
      <c r="AD409">
        <v>1</v>
      </c>
      <c r="AE409">
        <v>0</v>
      </c>
      <c r="AF409" t="s">
        <v>21</v>
      </c>
      <c r="AG409">
        <v>18.914999999999999</v>
      </c>
      <c r="AH409">
        <v>2</v>
      </c>
      <c r="AI409">
        <v>33357269</v>
      </c>
      <c r="AJ409">
        <v>357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>
      <c r="A410">
        <f>ROW(Source!A375)</f>
        <v>375</v>
      </c>
      <c r="B410">
        <v>33357270</v>
      </c>
      <c r="C410">
        <v>33357265</v>
      </c>
      <c r="D410">
        <v>31259879</v>
      </c>
      <c r="E410">
        <v>1</v>
      </c>
      <c r="F410">
        <v>1</v>
      </c>
      <c r="G410">
        <v>1</v>
      </c>
      <c r="H410">
        <v>2</v>
      </c>
      <c r="I410" t="s">
        <v>841</v>
      </c>
      <c r="J410" t="s">
        <v>842</v>
      </c>
      <c r="K410" t="s">
        <v>843</v>
      </c>
      <c r="L410">
        <v>1368</v>
      </c>
      <c r="N410">
        <v>1011</v>
      </c>
      <c r="O410" t="s">
        <v>837</v>
      </c>
      <c r="P410" t="s">
        <v>837</v>
      </c>
      <c r="Q410">
        <v>1</v>
      </c>
      <c r="X410">
        <v>0.33</v>
      </c>
      <c r="Y410">
        <v>0</v>
      </c>
      <c r="Z410">
        <v>65.709999999999994</v>
      </c>
      <c r="AA410">
        <v>11.6</v>
      </c>
      <c r="AB410">
        <v>0</v>
      </c>
      <c r="AC410">
        <v>0</v>
      </c>
      <c r="AD410">
        <v>1</v>
      </c>
      <c r="AE410">
        <v>0</v>
      </c>
      <c r="AF410" t="s">
        <v>21</v>
      </c>
      <c r="AG410">
        <v>0.495</v>
      </c>
      <c r="AH410">
        <v>2</v>
      </c>
      <c r="AI410">
        <v>33357270</v>
      </c>
      <c r="AJ410">
        <v>358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>
      <c r="A411">
        <f>ROW(Source!A375)</f>
        <v>375</v>
      </c>
      <c r="B411">
        <v>33357271</v>
      </c>
      <c r="C411">
        <v>33357265</v>
      </c>
      <c r="D411">
        <v>31260100</v>
      </c>
      <c r="E411">
        <v>1</v>
      </c>
      <c r="F411">
        <v>1</v>
      </c>
      <c r="G411">
        <v>1</v>
      </c>
      <c r="H411">
        <v>2</v>
      </c>
      <c r="I411" t="s">
        <v>858</v>
      </c>
      <c r="J411" t="s">
        <v>859</v>
      </c>
      <c r="K411" t="s">
        <v>860</v>
      </c>
      <c r="L411">
        <v>1368</v>
      </c>
      <c r="N411">
        <v>1011</v>
      </c>
      <c r="O411" t="s">
        <v>837</v>
      </c>
      <c r="P411" t="s">
        <v>837</v>
      </c>
      <c r="Q411">
        <v>1</v>
      </c>
      <c r="X411">
        <v>1.68</v>
      </c>
      <c r="Y411">
        <v>0</v>
      </c>
      <c r="Z411">
        <v>8.1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21</v>
      </c>
      <c r="AG411">
        <v>2.52</v>
      </c>
      <c r="AH411">
        <v>2</v>
      </c>
      <c r="AI411">
        <v>33357271</v>
      </c>
      <c r="AJ411">
        <v>359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>
      <c r="A412">
        <f>ROW(Source!A375)</f>
        <v>375</v>
      </c>
      <c r="B412">
        <v>33357272</v>
      </c>
      <c r="C412">
        <v>33357265</v>
      </c>
      <c r="D412">
        <v>31178053</v>
      </c>
      <c r="E412">
        <v>1</v>
      </c>
      <c r="F412">
        <v>1</v>
      </c>
      <c r="G412">
        <v>1</v>
      </c>
      <c r="H412">
        <v>3</v>
      </c>
      <c r="I412" t="s">
        <v>878</v>
      </c>
      <c r="J412" t="s">
        <v>879</v>
      </c>
      <c r="K412" t="s">
        <v>880</v>
      </c>
      <c r="L412">
        <v>1348</v>
      </c>
      <c r="N412">
        <v>1009</v>
      </c>
      <c r="O412" t="s">
        <v>32</v>
      </c>
      <c r="P412" t="s">
        <v>32</v>
      </c>
      <c r="Q412">
        <v>1000</v>
      </c>
      <c r="X412">
        <v>3.8000000000000002E-4</v>
      </c>
      <c r="Y412">
        <v>19800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3</v>
      </c>
      <c r="AG412">
        <v>3.8000000000000002E-4</v>
      </c>
      <c r="AH412">
        <v>2</v>
      </c>
      <c r="AI412">
        <v>33357272</v>
      </c>
      <c r="AJ412">
        <v>360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>
      <c r="A413">
        <f>ROW(Source!A375)</f>
        <v>375</v>
      </c>
      <c r="B413">
        <v>33357273</v>
      </c>
      <c r="C413">
        <v>33357265</v>
      </c>
      <c r="D413">
        <v>31178765</v>
      </c>
      <c r="E413">
        <v>1</v>
      </c>
      <c r="F413">
        <v>1</v>
      </c>
      <c r="G413">
        <v>1</v>
      </c>
      <c r="H413">
        <v>3</v>
      </c>
      <c r="I413" t="s">
        <v>869</v>
      </c>
      <c r="J413" t="s">
        <v>870</v>
      </c>
      <c r="K413" t="s">
        <v>871</v>
      </c>
      <c r="L413">
        <v>1346</v>
      </c>
      <c r="N413">
        <v>1009</v>
      </c>
      <c r="O413" t="s">
        <v>78</v>
      </c>
      <c r="P413" t="s">
        <v>78</v>
      </c>
      <c r="Q413">
        <v>1</v>
      </c>
      <c r="X413">
        <v>0.15</v>
      </c>
      <c r="Y413">
        <v>37.29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3</v>
      </c>
      <c r="AG413">
        <v>0.15</v>
      </c>
      <c r="AH413">
        <v>2</v>
      </c>
      <c r="AI413">
        <v>33357273</v>
      </c>
      <c r="AJ413">
        <v>361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>
      <c r="A414">
        <f>ROW(Source!A375)</f>
        <v>375</v>
      </c>
      <c r="B414">
        <v>33357274</v>
      </c>
      <c r="C414">
        <v>33357265</v>
      </c>
      <c r="D414">
        <v>31179550</v>
      </c>
      <c r="E414">
        <v>1</v>
      </c>
      <c r="F414">
        <v>1</v>
      </c>
      <c r="G414">
        <v>1</v>
      </c>
      <c r="H414">
        <v>3</v>
      </c>
      <c r="I414" t="s">
        <v>861</v>
      </c>
      <c r="J414" t="s">
        <v>862</v>
      </c>
      <c r="K414" t="s">
        <v>863</v>
      </c>
      <c r="L414">
        <v>1348</v>
      </c>
      <c r="N414">
        <v>1009</v>
      </c>
      <c r="O414" t="s">
        <v>32</v>
      </c>
      <c r="P414" t="s">
        <v>32</v>
      </c>
      <c r="Q414">
        <v>1000</v>
      </c>
      <c r="X414">
        <v>3.4000000000000002E-4</v>
      </c>
      <c r="Y414">
        <v>10362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 t="s">
        <v>3</v>
      </c>
      <c r="AG414">
        <v>3.4000000000000002E-4</v>
      </c>
      <c r="AH414">
        <v>2</v>
      </c>
      <c r="AI414">
        <v>33357274</v>
      </c>
      <c r="AJ414">
        <v>362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>
      <c r="A415">
        <f>ROW(Source!A375)</f>
        <v>375</v>
      </c>
      <c r="B415">
        <v>33357275</v>
      </c>
      <c r="C415">
        <v>33357265</v>
      </c>
      <c r="D415">
        <v>31172581</v>
      </c>
      <c r="E415">
        <v>17</v>
      </c>
      <c r="F415">
        <v>1</v>
      </c>
      <c r="G415">
        <v>1</v>
      </c>
      <c r="H415">
        <v>3</v>
      </c>
      <c r="I415" t="s">
        <v>924</v>
      </c>
      <c r="J415" t="s">
        <v>3</v>
      </c>
      <c r="K415" t="s">
        <v>31</v>
      </c>
      <c r="L415">
        <v>1348</v>
      </c>
      <c r="N415">
        <v>1009</v>
      </c>
      <c r="O415" t="s">
        <v>32</v>
      </c>
      <c r="P415" t="s">
        <v>32</v>
      </c>
      <c r="Q415">
        <v>1000</v>
      </c>
      <c r="X415">
        <v>9.6000000000000002E-4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 t="s">
        <v>3</v>
      </c>
      <c r="AG415">
        <v>9.6000000000000002E-4</v>
      </c>
      <c r="AH415">
        <v>3</v>
      </c>
      <c r="AI415">
        <v>-1</v>
      </c>
      <c r="AJ415" t="s">
        <v>3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>
      <c r="A416">
        <f>ROW(Source!A375)</f>
        <v>375</v>
      </c>
      <c r="B416">
        <v>33357276</v>
      </c>
      <c r="C416">
        <v>33357265</v>
      </c>
      <c r="D416">
        <v>31180727</v>
      </c>
      <c r="E416">
        <v>1</v>
      </c>
      <c r="F416">
        <v>1</v>
      </c>
      <c r="G416">
        <v>1</v>
      </c>
      <c r="H416">
        <v>3</v>
      </c>
      <c r="I416" t="s">
        <v>844</v>
      </c>
      <c r="J416" t="s">
        <v>845</v>
      </c>
      <c r="K416" t="s">
        <v>846</v>
      </c>
      <c r="L416">
        <v>1348</v>
      </c>
      <c r="N416">
        <v>1009</v>
      </c>
      <c r="O416" t="s">
        <v>32</v>
      </c>
      <c r="P416" t="s">
        <v>32</v>
      </c>
      <c r="Q416">
        <v>1000</v>
      </c>
      <c r="X416">
        <v>4.1999999999999997E-3</v>
      </c>
      <c r="Y416">
        <v>9040.01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4.1999999999999997E-3</v>
      </c>
      <c r="AH416">
        <v>2</v>
      </c>
      <c r="AI416">
        <v>33357276</v>
      </c>
      <c r="AJ416">
        <v>364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>
      <c r="A417">
        <f>ROW(Source!A375)</f>
        <v>375</v>
      </c>
      <c r="B417">
        <v>33357277</v>
      </c>
      <c r="C417">
        <v>33357265</v>
      </c>
      <c r="D417">
        <v>31173337</v>
      </c>
      <c r="E417">
        <v>17</v>
      </c>
      <c r="F417">
        <v>1</v>
      </c>
      <c r="G417">
        <v>1</v>
      </c>
      <c r="H417">
        <v>3</v>
      </c>
      <c r="I417" t="s">
        <v>935</v>
      </c>
      <c r="J417" t="s">
        <v>3</v>
      </c>
      <c r="K417" t="s">
        <v>936</v>
      </c>
      <c r="L417">
        <v>1348</v>
      </c>
      <c r="N417">
        <v>1009</v>
      </c>
      <c r="O417" t="s">
        <v>32</v>
      </c>
      <c r="P417" t="s">
        <v>32</v>
      </c>
      <c r="Q417">
        <v>1000</v>
      </c>
      <c r="X417">
        <v>1.8000000000000001E-4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s">
        <v>3</v>
      </c>
      <c r="AG417">
        <v>1.8000000000000001E-4</v>
      </c>
      <c r="AH417">
        <v>3</v>
      </c>
      <c r="AI417">
        <v>-1</v>
      </c>
      <c r="AJ417" t="s">
        <v>3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>
      <c r="A418">
        <f>ROW(Source!A375)</f>
        <v>375</v>
      </c>
      <c r="B418">
        <v>33357278</v>
      </c>
      <c r="C418">
        <v>33357265</v>
      </c>
      <c r="D418">
        <v>31181610</v>
      </c>
      <c r="E418">
        <v>1</v>
      </c>
      <c r="F418">
        <v>1</v>
      </c>
      <c r="G418">
        <v>1</v>
      </c>
      <c r="H418">
        <v>3</v>
      </c>
      <c r="I418" t="s">
        <v>847</v>
      </c>
      <c r="J418" t="s">
        <v>848</v>
      </c>
      <c r="K418" t="s">
        <v>849</v>
      </c>
      <c r="L418">
        <v>1346</v>
      </c>
      <c r="N418">
        <v>1009</v>
      </c>
      <c r="O418" t="s">
        <v>78</v>
      </c>
      <c r="P418" t="s">
        <v>78</v>
      </c>
      <c r="Q418">
        <v>1</v>
      </c>
      <c r="X418">
        <v>2.72</v>
      </c>
      <c r="Y418">
        <v>23.09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0</v>
      </c>
      <c r="AF418" t="s">
        <v>3</v>
      </c>
      <c r="AG418">
        <v>2.72</v>
      </c>
      <c r="AH418">
        <v>2</v>
      </c>
      <c r="AI418">
        <v>33357278</v>
      </c>
      <c r="AJ418">
        <v>366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>
      <c r="A419">
        <f>ROW(Source!A375)</f>
        <v>375</v>
      </c>
      <c r="B419">
        <v>33357279</v>
      </c>
      <c r="C419">
        <v>33357265</v>
      </c>
      <c r="D419">
        <v>31172603</v>
      </c>
      <c r="E419">
        <v>17</v>
      </c>
      <c r="F419">
        <v>1</v>
      </c>
      <c r="G419">
        <v>1</v>
      </c>
      <c r="H419">
        <v>3</v>
      </c>
      <c r="I419" t="s">
        <v>931</v>
      </c>
      <c r="J419" t="s">
        <v>3</v>
      </c>
      <c r="K419" t="s">
        <v>932</v>
      </c>
      <c r="L419">
        <v>1339</v>
      </c>
      <c r="N419">
        <v>1007</v>
      </c>
      <c r="O419" t="s">
        <v>258</v>
      </c>
      <c r="P419" t="s">
        <v>258</v>
      </c>
      <c r="Q419">
        <v>1</v>
      </c>
      <c r="X419">
        <v>8.9999999999999993E-3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s">
        <v>3</v>
      </c>
      <c r="AG419">
        <v>8.9999999999999993E-3</v>
      </c>
      <c r="AH419">
        <v>3</v>
      </c>
      <c r="AI419">
        <v>-1</v>
      </c>
      <c r="AJ419" t="s">
        <v>3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>
      <c r="A420">
        <f>ROW(Source!A375)</f>
        <v>375</v>
      </c>
      <c r="B420">
        <v>33357280</v>
      </c>
      <c r="C420">
        <v>33357265</v>
      </c>
      <c r="D420">
        <v>31214523</v>
      </c>
      <c r="E420">
        <v>1</v>
      </c>
      <c r="F420">
        <v>1</v>
      </c>
      <c r="G420">
        <v>1</v>
      </c>
      <c r="H420">
        <v>3</v>
      </c>
      <c r="I420" t="s">
        <v>872</v>
      </c>
      <c r="J420" t="s">
        <v>873</v>
      </c>
      <c r="K420" t="s">
        <v>874</v>
      </c>
      <c r="L420">
        <v>1348</v>
      </c>
      <c r="N420">
        <v>1009</v>
      </c>
      <c r="O420" t="s">
        <v>32</v>
      </c>
      <c r="P420" t="s">
        <v>32</v>
      </c>
      <c r="Q420">
        <v>1000</v>
      </c>
      <c r="X420">
        <v>2.9E-4</v>
      </c>
      <c r="Y420">
        <v>15119</v>
      </c>
      <c r="Z420">
        <v>0</v>
      </c>
      <c r="AA420">
        <v>0</v>
      </c>
      <c r="AB420">
        <v>0</v>
      </c>
      <c r="AC420">
        <v>0</v>
      </c>
      <c r="AD420">
        <v>1</v>
      </c>
      <c r="AE420">
        <v>0</v>
      </c>
      <c r="AF420" t="s">
        <v>3</v>
      </c>
      <c r="AG420">
        <v>2.9E-4</v>
      </c>
      <c r="AH420">
        <v>2</v>
      </c>
      <c r="AI420">
        <v>33357280</v>
      </c>
      <c r="AJ420">
        <v>368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>
      <c r="A421">
        <f>ROW(Source!A375)</f>
        <v>375</v>
      </c>
      <c r="B421">
        <v>33357281</v>
      </c>
      <c r="C421">
        <v>33357265</v>
      </c>
      <c r="D421">
        <v>31215251</v>
      </c>
      <c r="E421">
        <v>1</v>
      </c>
      <c r="F421">
        <v>1</v>
      </c>
      <c r="G421">
        <v>1</v>
      </c>
      <c r="H421">
        <v>3</v>
      </c>
      <c r="I421" t="s">
        <v>881</v>
      </c>
      <c r="J421" t="s">
        <v>882</v>
      </c>
      <c r="K421" t="s">
        <v>883</v>
      </c>
      <c r="L421">
        <v>1348</v>
      </c>
      <c r="N421">
        <v>1009</v>
      </c>
      <c r="O421" t="s">
        <v>32</v>
      </c>
      <c r="P421" t="s">
        <v>32</v>
      </c>
      <c r="Q421">
        <v>1000</v>
      </c>
      <c r="X421">
        <v>1.3999999999999999E-4</v>
      </c>
      <c r="Y421">
        <v>16950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 t="s">
        <v>3</v>
      </c>
      <c r="AG421">
        <v>1.3999999999999999E-4</v>
      </c>
      <c r="AH421">
        <v>2</v>
      </c>
      <c r="AI421">
        <v>33357281</v>
      </c>
      <c r="AJ421">
        <v>369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>
      <c r="A422">
        <f>ROW(Source!A375)</f>
        <v>375</v>
      </c>
      <c r="B422">
        <v>33357282</v>
      </c>
      <c r="C422">
        <v>33357265</v>
      </c>
      <c r="D422">
        <v>31240760</v>
      </c>
      <c r="E422">
        <v>1</v>
      </c>
      <c r="F422">
        <v>1</v>
      </c>
      <c r="G422">
        <v>1</v>
      </c>
      <c r="H422">
        <v>3</v>
      </c>
      <c r="I422" t="s">
        <v>884</v>
      </c>
      <c r="J422" t="s">
        <v>885</v>
      </c>
      <c r="K422" t="s">
        <v>886</v>
      </c>
      <c r="L422">
        <v>1354</v>
      </c>
      <c r="N422">
        <v>1010</v>
      </c>
      <c r="O422" t="s">
        <v>40</v>
      </c>
      <c r="P422" t="s">
        <v>40</v>
      </c>
      <c r="Q422">
        <v>1</v>
      </c>
      <c r="X422">
        <v>3</v>
      </c>
      <c r="Y422">
        <v>18.88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3</v>
      </c>
      <c r="AG422">
        <v>3</v>
      </c>
      <c r="AH422">
        <v>2</v>
      </c>
      <c r="AI422">
        <v>33357282</v>
      </c>
      <c r="AJ422">
        <v>370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>
      <c r="A423">
        <f>ROW(Source!A384)</f>
        <v>384</v>
      </c>
      <c r="B423">
        <v>33357324</v>
      </c>
      <c r="C423">
        <v>33357288</v>
      </c>
      <c r="D423">
        <v>31172067</v>
      </c>
      <c r="E423">
        <v>1</v>
      </c>
      <c r="F423">
        <v>1</v>
      </c>
      <c r="G423">
        <v>1</v>
      </c>
      <c r="H423">
        <v>1</v>
      </c>
      <c r="I423" t="s">
        <v>887</v>
      </c>
      <c r="J423" t="s">
        <v>3</v>
      </c>
      <c r="K423" t="s">
        <v>888</v>
      </c>
      <c r="L423">
        <v>1191</v>
      </c>
      <c r="N423">
        <v>1013</v>
      </c>
      <c r="O423" t="s">
        <v>831</v>
      </c>
      <c r="P423" t="s">
        <v>831</v>
      </c>
      <c r="Q423">
        <v>1</v>
      </c>
      <c r="X423">
        <v>4.0199999999999996</v>
      </c>
      <c r="Y423">
        <v>0</v>
      </c>
      <c r="Z423">
        <v>0</v>
      </c>
      <c r="AA423">
        <v>0</v>
      </c>
      <c r="AB423">
        <v>9.07</v>
      </c>
      <c r="AC423">
        <v>0</v>
      </c>
      <c r="AD423">
        <v>1</v>
      </c>
      <c r="AE423">
        <v>1</v>
      </c>
      <c r="AF423" t="s">
        <v>22</v>
      </c>
      <c r="AG423">
        <v>5.5475999999999983</v>
      </c>
      <c r="AH423">
        <v>2</v>
      </c>
      <c r="AI423">
        <v>33357324</v>
      </c>
      <c r="AJ423">
        <v>371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>
      <c r="A424">
        <f>ROW(Source!A384)</f>
        <v>384</v>
      </c>
      <c r="B424">
        <v>33357325</v>
      </c>
      <c r="C424">
        <v>33357288</v>
      </c>
      <c r="D424">
        <v>31172011</v>
      </c>
      <c r="E424">
        <v>1</v>
      </c>
      <c r="F424">
        <v>1</v>
      </c>
      <c r="G424">
        <v>1</v>
      </c>
      <c r="H424">
        <v>1</v>
      </c>
      <c r="I424" t="s">
        <v>832</v>
      </c>
      <c r="J424" t="s">
        <v>3</v>
      </c>
      <c r="K424" t="s">
        <v>833</v>
      </c>
      <c r="L424">
        <v>1191</v>
      </c>
      <c r="N424">
        <v>1013</v>
      </c>
      <c r="O424" t="s">
        <v>831</v>
      </c>
      <c r="P424" t="s">
        <v>831</v>
      </c>
      <c r="Q424">
        <v>1</v>
      </c>
      <c r="X424">
        <v>0.01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2</v>
      </c>
      <c r="AF424" t="s">
        <v>21</v>
      </c>
      <c r="AG424">
        <v>1.4999999999999999E-2</v>
      </c>
      <c r="AH424">
        <v>2</v>
      </c>
      <c r="AI424">
        <v>33357325</v>
      </c>
      <c r="AJ424">
        <v>372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>
      <c r="A425">
        <f>ROW(Source!A384)</f>
        <v>384</v>
      </c>
      <c r="B425">
        <v>33357326</v>
      </c>
      <c r="C425">
        <v>33357288</v>
      </c>
      <c r="D425">
        <v>31258691</v>
      </c>
      <c r="E425">
        <v>1</v>
      </c>
      <c r="F425">
        <v>1</v>
      </c>
      <c r="G425">
        <v>1</v>
      </c>
      <c r="H425">
        <v>2</v>
      </c>
      <c r="I425" t="s">
        <v>838</v>
      </c>
      <c r="J425" t="s">
        <v>839</v>
      </c>
      <c r="K425" t="s">
        <v>840</v>
      </c>
      <c r="L425">
        <v>1368</v>
      </c>
      <c r="N425">
        <v>1011</v>
      </c>
      <c r="O425" t="s">
        <v>837</v>
      </c>
      <c r="P425" t="s">
        <v>837</v>
      </c>
      <c r="Q425">
        <v>1</v>
      </c>
      <c r="X425">
        <v>1.01</v>
      </c>
      <c r="Y425">
        <v>0</v>
      </c>
      <c r="Z425">
        <v>3.12</v>
      </c>
      <c r="AA425">
        <v>0</v>
      </c>
      <c r="AB425">
        <v>0</v>
      </c>
      <c r="AC425">
        <v>0</v>
      </c>
      <c r="AD425">
        <v>1</v>
      </c>
      <c r="AE425">
        <v>0</v>
      </c>
      <c r="AF425" t="s">
        <v>21</v>
      </c>
      <c r="AG425">
        <v>1.5149999999999999</v>
      </c>
      <c r="AH425">
        <v>2</v>
      </c>
      <c r="AI425">
        <v>33357326</v>
      </c>
      <c r="AJ425">
        <v>373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>
      <c r="A426">
        <f>ROW(Source!A384)</f>
        <v>384</v>
      </c>
      <c r="B426">
        <v>33357327</v>
      </c>
      <c r="C426">
        <v>33357288</v>
      </c>
      <c r="D426">
        <v>31259879</v>
      </c>
      <c r="E426">
        <v>1</v>
      </c>
      <c r="F426">
        <v>1</v>
      </c>
      <c r="G426">
        <v>1</v>
      </c>
      <c r="H426">
        <v>2</v>
      </c>
      <c r="I426" t="s">
        <v>841</v>
      </c>
      <c r="J426" t="s">
        <v>842</v>
      </c>
      <c r="K426" t="s">
        <v>843</v>
      </c>
      <c r="L426">
        <v>1368</v>
      </c>
      <c r="N426">
        <v>1011</v>
      </c>
      <c r="O426" t="s">
        <v>837</v>
      </c>
      <c r="P426" t="s">
        <v>837</v>
      </c>
      <c r="Q426">
        <v>1</v>
      </c>
      <c r="X426">
        <v>0.01</v>
      </c>
      <c r="Y426">
        <v>0</v>
      </c>
      <c r="Z426">
        <v>65.709999999999994</v>
      </c>
      <c r="AA426">
        <v>11.6</v>
      </c>
      <c r="AB426">
        <v>0</v>
      </c>
      <c r="AC426">
        <v>0</v>
      </c>
      <c r="AD426">
        <v>1</v>
      </c>
      <c r="AE426">
        <v>0</v>
      </c>
      <c r="AF426" t="s">
        <v>21</v>
      </c>
      <c r="AG426">
        <v>1.4999999999999999E-2</v>
      </c>
      <c r="AH426">
        <v>2</v>
      </c>
      <c r="AI426">
        <v>33357327</v>
      </c>
      <c r="AJ426">
        <v>374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>
      <c r="A427">
        <f>ROW(Source!A384)</f>
        <v>384</v>
      </c>
      <c r="B427">
        <v>33357328</v>
      </c>
      <c r="C427">
        <v>33357288</v>
      </c>
      <c r="D427">
        <v>31175973</v>
      </c>
      <c r="E427">
        <v>1</v>
      </c>
      <c r="F427">
        <v>1</v>
      </c>
      <c r="G427">
        <v>1</v>
      </c>
      <c r="H427">
        <v>3</v>
      </c>
      <c r="I427" t="s">
        <v>889</v>
      </c>
      <c r="J427" t="s">
        <v>890</v>
      </c>
      <c r="K427" t="s">
        <v>891</v>
      </c>
      <c r="L427">
        <v>1348</v>
      </c>
      <c r="N427">
        <v>1009</v>
      </c>
      <c r="O427" t="s">
        <v>32</v>
      </c>
      <c r="P427" t="s">
        <v>32</v>
      </c>
      <c r="Q427">
        <v>1000</v>
      </c>
      <c r="X427">
        <v>1.2999999999999999E-4</v>
      </c>
      <c r="Y427">
        <v>26499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1.2999999999999999E-4</v>
      </c>
      <c r="AH427">
        <v>2</v>
      </c>
      <c r="AI427">
        <v>33357328</v>
      </c>
      <c r="AJ427">
        <v>375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>
      <c r="A428">
        <f>ROW(Source!A384)</f>
        <v>384</v>
      </c>
      <c r="B428">
        <v>33357329</v>
      </c>
      <c r="C428">
        <v>33357288</v>
      </c>
      <c r="D428">
        <v>31180727</v>
      </c>
      <c r="E428">
        <v>1</v>
      </c>
      <c r="F428">
        <v>1</v>
      </c>
      <c r="G428">
        <v>1</v>
      </c>
      <c r="H428">
        <v>3</v>
      </c>
      <c r="I428" t="s">
        <v>844</v>
      </c>
      <c r="J428" t="s">
        <v>845</v>
      </c>
      <c r="K428" t="s">
        <v>846</v>
      </c>
      <c r="L428">
        <v>1348</v>
      </c>
      <c r="N428">
        <v>1009</v>
      </c>
      <c r="O428" t="s">
        <v>32</v>
      </c>
      <c r="P428" t="s">
        <v>32</v>
      </c>
      <c r="Q428">
        <v>1000</v>
      </c>
      <c r="X428">
        <v>1.8000000000000001E-4</v>
      </c>
      <c r="Y428">
        <v>9040.01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1.8000000000000001E-4</v>
      </c>
      <c r="AH428">
        <v>2</v>
      </c>
      <c r="AI428">
        <v>33357329</v>
      </c>
      <c r="AJ428">
        <v>376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>
      <c r="A429">
        <f>ROW(Source!A384)</f>
        <v>384</v>
      </c>
      <c r="B429">
        <v>33357330</v>
      </c>
      <c r="C429">
        <v>33357288</v>
      </c>
      <c r="D429">
        <v>31181610</v>
      </c>
      <c r="E429">
        <v>1</v>
      </c>
      <c r="F429">
        <v>1</v>
      </c>
      <c r="G429">
        <v>1</v>
      </c>
      <c r="H429">
        <v>3</v>
      </c>
      <c r="I429" t="s">
        <v>847</v>
      </c>
      <c r="J429" t="s">
        <v>848</v>
      </c>
      <c r="K429" t="s">
        <v>849</v>
      </c>
      <c r="L429">
        <v>1346</v>
      </c>
      <c r="N429">
        <v>1009</v>
      </c>
      <c r="O429" t="s">
        <v>78</v>
      </c>
      <c r="P429" t="s">
        <v>78</v>
      </c>
      <c r="Q429">
        <v>1</v>
      </c>
      <c r="X429">
        <v>0.16</v>
      </c>
      <c r="Y429">
        <v>23.09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3</v>
      </c>
      <c r="AG429">
        <v>0.16</v>
      </c>
      <c r="AH429">
        <v>2</v>
      </c>
      <c r="AI429">
        <v>33357330</v>
      </c>
      <c r="AJ429">
        <v>377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>
      <c r="A430">
        <f>ROW(Source!A384)</f>
        <v>384</v>
      </c>
      <c r="B430">
        <v>33357331</v>
      </c>
      <c r="C430">
        <v>33357288</v>
      </c>
      <c r="D430">
        <v>31174155</v>
      </c>
      <c r="E430">
        <v>17</v>
      </c>
      <c r="F430">
        <v>1</v>
      </c>
      <c r="G430">
        <v>1</v>
      </c>
      <c r="H430">
        <v>3</v>
      </c>
      <c r="I430" t="s">
        <v>937</v>
      </c>
      <c r="J430" t="s">
        <v>3</v>
      </c>
      <c r="K430" t="s">
        <v>269</v>
      </c>
      <c r="L430">
        <v>1354</v>
      </c>
      <c r="N430">
        <v>1010</v>
      </c>
      <c r="O430" t="s">
        <v>40</v>
      </c>
      <c r="P430" t="s">
        <v>40</v>
      </c>
      <c r="Q430">
        <v>1</v>
      </c>
      <c r="X430">
        <v>2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s">
        <v>3</v>
      </c>
      <c r="AG430">
        <v>2</v>
      </c>
      <c r="AH430">
        <v>3</v>
      </c>
      <c r="AI430">
        <v>-1</v>
      </c>
      <c r="AJ430" t="s">
        <v>3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>
      <c r="A431">
        <f>ROW(Source!A384)</f>
        <v>384</v>
      </c>
      <c r="B431">
        <v>33357332</v>
      </c>
      <c r="C431">
        <v>33357288</v>
      </c>
      <c r="D431">
        <v>31173712</v>
      </c>
      <c r="E431">
        <v>17</v>
      </c>
      <c r="F431">
        <v>1</v>
      </c>
      <c r="G431">
        <v>1</v>
      </c>
      <c r="H431">
        <v>3</v>
      </c>
      <c r="I431" t="s">
        <v>929</v>
      </c>
      <c r="J431" t="s">
        <v>3</v>
      </c>
      <c r="K431" t="s">
        <v>930</v>
      </c>
      <c r="L431">
        <v>1354</v>
      </c>
      <c r="N431">
        <v>1010</v>
      </c>
      <c r="O431" t="s">
        <v>40</v>
      </c>
      <c r="P431" t="s">
        <v>40</v>
      </c>
      <c r="Q431">
        <v>1</v>
      </c>
      <c r="X431">
        <v>1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 t="s">
        <v>3</v>
      </c>
      <c r="AG431">
        <v>1</v>
      </c>
      <c r="AH431">
        <v>3</v>
      </c>
      <c r="AI431">
        <v>-1</v>
      </c>
      <c r="AJ431" t="s">
        <v>3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>
      <c r="A432">
        <f>ROW(Source!A384)</f>
        <v>384</v>
      </c>
      <c r="B432">
        <v>33357333</v>
      </c>
      <c r="C432">
        <v>33357288</v>
      </c>
      <c r="D432">
        <v>31172599</v>
      </c>
      <c r="E432">
        <v>17</v>
      </c>
      <c r="F432">
        <v>1</v>
      </c>
      <c r="G432">
        <v>1</v>
      </c>
      <c r="H432">
        <v>3</v>
      </c>
      <c r="I432" t="s">
        <v>938</v>
      </c>
      <c r="J432" t="s">
        <v>3</v>
      </c>
      <c r="K432" t="s">
        <v>939</v>
      </c>
      <c r="L432">
        <v>1301</v>
      </c>
      <c r="N432">
        <v>1003</v>
      </c>
      <c r="O432" t="s">
        <v>275</v>
      </c>
      <c r="P432" t="s">
        <v>275</v>
      </c>
      <c r="Q432">
        <v>1</v>
      </c>
      <c r="X432">
        <v>9.3000000000000007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s">
        <v>3</v>
      </c>
      <c r="AG432">
        <v>9.3000000000000007</v>
      </c>
      <c r="AH432">
        <v>3</v>
      </c>
      <c r="AI432">
        <v>-1</v>
      </c>
      <c r="AJ432" t="s">
        <v>3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>
      <c r="A433">
        <f>ROW(Source!A384)</f>
        <v>384</v>
      </c>
      <c r="B433">
        <v>33357334</v>
      </c>
      <c r="C433">
        <v>33357288</v>
      </c>
      <c r="D433">
        <v>31238438</v>
      </c>
      <c r="E433">
        <v>1</v>
      </c>
      <c r="F433">
        <v>1</v>
      </c>
      <c r="G433">
        <v>1</v>
      </c>
      <c r="H433">
        <v>3</v>
      </c>
      <c r="I433" t="s">
        <v>892</v>
      </c>
      <c r="J433" t="s">
        <v>893</v>
      </c>
      <c r="K433" t="s">
        <v>894</v>
      </c>
      <c r="L433">
        <v>1301</v>
      </c>
      <c r="N433">
        <v>1003</v>
      </c>
      <c r="O433" t="s">
        <v>275</v>
      </c>
      <c r="P433" t="s">
        <v>275</v>
      </c>
      <c r="Q433">
        <v>1</v>
      </c>
      <c r="X433">
        <v>0.39</v>
      </c>
      <c r="Y433">
        <v>15.33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0</v>
      </c>
      <c r="AF433" t="s">
        <v>3</v>
      </c>
      <c r="AG433">
        <v>0.39</v>
      </c>
      <c r="AH433">
        <v>2</v>
      </c>
      <c r="AI433">
        <v>33357334</v>
      </c>
      <c r="AJ433">
        <v>380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>
      <c r="A434">
        <f>ROW(Source!A385)</f>
        <v>385</v>
      </c>
      <c r="B434">
        <v>33357324</v>
      </c>
      <c r="C434">
        <v>33357288</v>
      </c>
      <c r="D434">
        <v>31172067</v>
      </c>
      <c r="E434">
        <v>1</v>
      </c>
      <c r="F434">
        <v>1</v>
      </c>
      <c r="G434">
        <v>1</v>
      </c>
      <c r="H434">
        <v>1</v>
      </c>
      <c r="I434" t="s">
        <v>887</v>
      </c>
      <c r="J434" t="s">
        <v>3</v>
      </c>
      <c r="K434" t="s">
        <v>888</v>
      </c>
      <c r="L434">
        <v>1191</v>
      </c>
      <c r="N434">
        <v>1013</v>
      </c>
      <c r="O434" t="s">
        <v>831</v>
      </c>
      <c r="P434" t="s">
        <v>831</v>
      </c>
      <c r="Q434">
        <v>1</v>
      </c>
      <c r="X434">
        <v>4.0199999999999996</v>
      </c>
      <c r="Y434">
        <v>0</v>
      </c>
      <c r="Z434">
        <v>0</v>
      </c>
      <c r="AA434">
        <v>0</v>
      </c>
      <c r="AB434">
        <v>9.07</v>
      </c>
      <c r="AC434">
        <v>0</v>
      </c>
      <c r="AD434">
        <v>1</v>
      </c>
      <c r="AE434">
        <v>1</v>
      </c>
      <c r="AF434" t="s">
        <v>22</v>
      </c>
      <c r="AG434">
        <v>5.5475999999999983</v>
      </c>
      <c r="AH434">
        <v>2</v>
      </c>
      <c r="AI434">
        <v>33357324</v>
      </c>
      <c r="AJ434">
        <v>381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>
      <c r="A435">
        <f>ROW(Source!A385)</f>
        <v>385</v>
      </c>
      <c r="B435">
        <v>33357325</v>
      </c>
      <c r="C435">
        <v>33357288</v>
      </c>
      <c r="D435">
        <v>31172011</v>
      </c>
      <c r="E435">
        <v>1</v>
      </c>
      <c r="F435">
        <v>1</v>
      </c>
      <c r="G435">
        <v>1</v>
      </c>
      <c r="H435">
        <v>1</v>
      </c>
      <c r="I435" t="s">
        <v>832</v>
      </c>
      <c r="J435" t="s">
        <v>3</v>
      </c>
      <c r="K435" t="s">
        <v>833</v>
      </c>
      <c r="L435">
        <v>1191</v>
      </c>
      <c r="N435">
        <v>1013</v>
      </c>
      <c r="O435" t="s">
        <v>831</v>
      </c>
      <c r="P435" t="s">
        <v>831</v>
      </c>
      <c r="Q435">
        <v>1</v>
      </c>
      <c r="X435">
        <v>0.01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2</v>
      </c>
      <c r="AF435" t="s">
        <v>21</v>
      </c>
      <c r="AG435">
        <v>1.4999999999999999E-2</v>
      </c>
      <c r="AH435">
        <v>2</v>
      </c>
      <c r="AI435">
        <v>33357325</v>
      </c>
      <c r="AJ435">
        <v>382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>
      <c r="A436">
        <f>ROW(Source!A385)</f>
        <v>385</v>
      </c>
      <c r="B436">
        <v>33357326</v>
      </c>
      <c r="C436">
        <v>33357288</v>
      </c>
      <c r="D436">
        <v>31258691</v>
      </c>
      <c r="E436">
        <v>1</v>
      </c>
      <c r="F436">
        <v>1</v>
      </c>
      <c r="G436">
        <v>1</v>
      </c>
      <c r="H436">
        <v>2</v>
      </c>
      <c r="I436" t="s">
        <v>838</v>
      </c>
      <c r="J436" t="s">
        <v>839</v>
      </c>
      <c r="K436" t="s">
        <v>840</v>
      </c>
      <c r="L436">
        <v>1368</v>
      </c>
      <c r="N436">
        <v>1011</v>
      </c>
      <c r="O436" t="s">
        <v>837</v>
      </c>
      <c r="P436" t="s">
        <v>837</v>
      </c>
      <c r="Q436">
        <v>1</v>
      </c>
      <c r="X436">
        <v>1.01</v>
      </c>
      <c r="Y436">
        <v>0</v>
      </c>
      <c r="Z436">
        <v>3.12</v>
      </c>
      <c r="AA436">
        <v>0</v>
      </c>
      <c r="AB436">
        <v>0</v>
      </c>
      <c r="AC436">
        <v>0</v>
      </c>
      <c r="AD436">
        <v>1</v>
      </c>
      <c r="AE436">
        <v>0</v>
      </c>
      <c r="AF436" t="s">
        <v>21</v>
      </c>
      <c r="AG436">
        <v>1.5149999999999999</v>
      </c>
      <c r="AH436">
        <v>2</v>
      </c>
      <c r="AI436">
        <v>33357326</v>
      </c>
      <c r="AJ436">
        <v>383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>
      <c r="A437">
        <f>ROW(Source!A385)</f>
        <v>385</v>
      </c>
      <c r="B437">
        <v>33357327</v>
      </c>
      <c r="C437">
        <v>33357288</v>
      </c>
      <c r="D437">
        <v>31259879</v>
      </c>
      <c r="E437">
        <v>1</v>
      </c>
      <c r="F437">
        <v>1</v>
      </c>
      <c r="G437">
        <v>1</v>
      </c>
      <c r="H437">
        <v>2</v>
      </c>
      <c r="I437" t="s">
        <v>841</v>
      </c>
      <c r="J437" t="s">
        <v>842</v>
      </c>
      <c r="K437" t="s">
        <v>843</v>
      </c>
      <c r="L437">
        <v>1368</v>
      </c>
      <c r="N437">
        <v>1011</v>
      </c>
      <c r="O437" t="s">
        <v>837</v>
      </c>
      <c r="P437" t="s">
        <v>837</v>
      </c>
      <c r="Q437">
        <v>1</v>
      </c>
      <c r="X437">
        <v>0.01</v>
      </c>
      <c r="Y437">
        <v>0</v>
      </c>
      <c r="Z437">
        <v>65.709999999999994</v>
      </c>
      <c r="AA437">
        <v>11.6</v>
      </c>
      <c r="AB437">
        <v>0</v>
      </c>
      <c r="AC437">
        <v>0</v>
      </c>
      <c r="AD437">
        <v>1</v>
      </c>
      <c r="AE437">
        <v>0</v>
      </c>
      <c r="AF437" t="s">
        <v>21</v>
      </c>
      <c r="AG437">
        <v>1.4999999999999999E-2</v>
      </c>
      <c r="AH437">
        <v>2</v>
      </c>
      <c r="AI437">
        <v>33357327</v>
      </c>
      <c r="AJ437">
        <v>384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>
      <c r="A438">
        <f>ROW(Source!A385)</f>
        <v>385</v>
      </c>
      <c r="B438">
        <v>33357328</v>
      </c>
      <c r="C438">
        <v>33357288</v>
      </c>
      <c r="D438">
        <v>31175973</v>
      </c>
      <c r="E438">
        <v>1</v>
      </c>
      <c r="F438">
        <v>1</v>
      </c>
      <c r="G438">
        <v>1</v>
      </c>
      <c r="H438">
        <v>3</v>
      </c>
      <c r="I438" t="s">
        <v>889</v>
      </c>
      <c r="J438" t="s">
        <v>890</v>
      </c>
      <c r="K438" t="s">
        <v>891</v>
      </c>
      <c r="L438">
        <v>1348</v>
      </c>
      <c r="N438">
        <v>1009</v>
      </c>
      <c r="O438" t="s">
        <v>32</v>
      </c>
      <c r="P438" t="s">
        <v>32</v>
      </c>
      <c r="Q438">
        <v>1000</v>
      </c>
      <c r="X438">
        <v>1.2999999999999999E-4</v>
      </c>
      <c r="Y438">
        <v>26499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0</v>
      </c>
      <c r="AF438" t="s">
        <v>3</v>
      </c>
      <c r="AG438">
        <v>1.2999999999999999E-4</v>
      </c>
      <c r="AH438">
        <v>2</v>
      </c>
      <c r="AI438">
        <v>33357328</v>
      </c>
      <c r="AJ438">
        <v>385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>
      <c r="A439">
        <f>ROW(Source!A385)</f>
        <v>385</v>
      </c>
      <c r="B439">
        <v>33357329</v>
      </c>
      <c r="C439">
        <v>33357288</v>
      </c>
      <c r="D439">
        <v>31180727</v>
      </c>
      <c r="E439">
        <v>1</v>
      </c>
      <c r="F439">
        <v>1</v>
      </c>
      <c r="G439">
        <v>1</v>
      </c>
      <c r="H439">
        <v>3</v>
      </c>
      <c r="I439" t="s">
        <v>844</v>
      </c>
      <c r="J439" t="s">
        <v>845</v>
      </c>
      <c r="K439" t="s">
        <v>846</v>
      </c>
      <c r="L439">
        <v>1348</v>
      </c>
      <c r="N439">
        <v>1009</v>
      </c>
      <c r="O439" t="s">
        <v>32</v>
      </c>
      <c r="P439" t="s">
        <v>32</v>
      </c>
      <c r="Q439">
        <v>1000</v>
      </c>
      <c r="X439">
        <v>1.8000000000000001E-4</v>
      </c>
      <c r="Y439">
        <v>9040.01</v>
      </c>
      <c r="Z439">
        <v>0</v>
      </c>
      <c r="AA439">
        <v>0</v>
      </c>
      <c r="AB439">
        <v>0</v>
      </c>
      <c r="AC439">
        <v>0</v>
      </c>
      <c r="AD439">
        <v>1</v>
      </c>
      <c r="AE439">
        <v>0</v>
      </c>
      <c r="AF439" t="s">
        <v>3</v>
      </c>
      <c r="AG439">
        <v>1.8000000000000001E-4</v>
      </c>
      <c r="AH439">
        <v>2</v>
      </c>
      <c r="AI439">
        <v>33357329</v>
      </c>
      <c r="AJ439">
        <v>386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>
      <c r="A440">
        <f>ROW(Source!A385)</f>
        <v>385</v>
      </c>
      <c r="B440">
        <v>33357330</v>
      </c>
      <c r="C440">
        <v>33357288</v>
      </c>
      <c r="D440">
        <v>31181610</v>
      </c>
      <c r="E440">
        <v>1</v>
      </c>
      <c r="F440">
        <v>1</v>
      </c>
      <c r="G440">
        <v>1</v>
      </c>
      <c r="H440">
        <v>3</v>
      </c>
      <c r="I440" t="s">
        <v>847</v>
      </c>
      <c r="J440" t="s">
        <v>848</v>
      </c>
      <c r="K440" t="s">
        <v>849</v>
      </c>
      <c r="L440">
        <v>1346</v>
      </c>
      <c r="N440">
        <v>1009</v>
      </c>
      <c r="O440" t="s">
        <v>78</v>
      </c>
      <c r="P440" t="s">
        <v>78</v>
      </c>
      <c r="Q440">
        <v>1</v>
      </c>
      <c r="X440">
        <v>0.16</v>
      </c>
      <c r="Y440">
        <v>23.09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 t="s">
        <v>3</v>
      </c>
      <c r="AG440">
        <v>0.16</v>
      </c>
      <c r="AH440">
        <v>2</v>
      </c>
      <c r="AI440">
        <v>33357330</v>
      </c>
      <c r="AJ440">
        <v>387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>
      <c r="A441">
        <f>ROW(Source!A385)</f>
        <v>385</v>
      </c>
      <c r="B441">
        <v>33357331</v>
      </c>
      <c r="C441">
        <v>33357288</v>
      </c>
      <c r="D441">
        <v>31174155</v>
      </c>
      <c r="E441">
        <v>17</v>
      </c>
      <c r="F441">
        <v>1</v>
      </c>
      <c r="G441">
        <v>1</v>
      </c>
      <c r="H441">
        <v>3</v>
      </c>
      <c r="I441" t="s">
        <v>937</v>
      </c>
      <c r="J441" t="s">
        <v>3</v>
      </c>
      <c r="K441" t="s">
        <v>269</v>
      </c>
      <c r="L441">
        <v>1354</v>
      </c>
      <c r="N441">
        <v>1010</v>
      </c>
      <c r="O441" t="s">
        <v>40</v>
      </c>
      <c r="P441" t="s">
        <v>40</v>
      </c>
      <c r="Q441">
        <v>1</v>
      </c>
      <c r="X441">
        <v>2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s">
        <v>3</v>
      </c>
      <c r="AG441">
        <v>2</v>
      </c>
      <c r="AH441">
        <v>3</v>
      </c>
      <c r="AI441">
        <v>-1</v>
      </c>
      <c r="AJ441" t="s">
        <v>3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>
      <c r="A442">
        <f>ROW(Source!A385)</f>
        <v>385</v>
      </c>
      <c r="B442">
        <v>33357332</v>
      </c>
      <c r="C442">
        <v>33357288</v>
      </c>
      <c r="D442">
        <v>31173712</v>
      </c>
      <c r="E442">
        <v>17</v>
      </c>
      <c r="F442">
        <v>1</v>
      </c>
      <c r="G442">
        <v>1</v>
      </c>
      <c r="H442">
        <v>3</v>
      </c>
      <c r="I442" t="s">
        <v>929</v>
      </c>
      <c r="J442" t="s">
        <v>3</v>
      </c>
      <c r="K442" t="s">
        <v>930</v>
      </c>
      <c r="L442">
        <v>1354</v>
      </c>
      <c r="N442">
        <v>1010</v>
      </c>
      <c r="O442" t="s">
        <v>40</v>
      </c>
      <c r="P442" t="s">
        <v>40</v>
      </c>
      <c r="Q442">
        <v>1</v>
      </c>
      <c r="X442">
        <v>1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s">
        <v>3</v>
      </c>
      <c r="AG442">
        <v>1</v>
      </c>
      <c r="AH442">
        <v>3</v>
      </c>
      <c r="AI442">
        <v>-1</v>
      </c>
      <c r="AJ442" t="s">
        <v>3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>
      <c r="A443">
        <f>ROW(Source!A385)</f>
        <v>385</v>
      </c>
      <c r="B443">
        <v>33357333</v>
      </c>
      <c r="C443">
        <v>33357288</v>
      </c>
      <c r="D443">
        <v>31172599</v>
      </c>
      <c r="E443">
        <v>17</v>
      </c>
      <c r="F443">
        <v>1</v>
      </c>
      <c r="G443">
        <v>1</v>
      </c>
      <c r="H443">
        <v>3</v>
      </c>
      <c r="I443" t="s">
        <v>938</v>
      </c>
      <c r="J443" t="s">
        <v>3</v>
      </c>
      <c r="K443" t="s">
        <v>939</v>
      </c>
      <c r="L443">
        <v>1301</v>
      </c>
      <c r="N443">
        <v>1003</v>
      </c>
      <c r="O443" t="s">
        <v>275</v>
      </c>
      <c r="P443" t="s">
        <v>275</v>
      </c>
      <c r="Q443">
        <v>1</v>
      </c>
      <c r="X443">
        <v>9.3000000000000007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 t="s">
        <v>3</v>
      </c>
      <c r="AG443">
        <v>9.3000000000000007</v>
      </c>
      <c r="AH443">
        <v>3</v>
      </c>
      <c r="AI443">
        <v>-1</v>
      </c>
      <c r="AJ443" t="s">
        <v>3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>
      <c r="A444">
        <f>ROW(Source!A385)</f>
        <v>385</v>
      </c>
      <c r="B444">
        <v>33357334</v>
      </c>
      <c r="C444">
        <v>33357288</v>
      </c>
      <c r="D444">
        <v>31238438</v>
      </c>
      <c r="E444">
        <v>1</v>
      </c>
      <c r="F444">
        <v>1</v>
      </c>
      <c r="G444">
        <v>1</v>
      </c>
      <c r="H444">
        <v>3</v>
      </c>
      <c r="I444" t="s">
        <v>892</v>
      </c>
      <c r="J444" t="s">
        <v>893</v>
      </c>
      <c r="K444" t="s">
        <v>894</v>
      </c>
      <c r="L444">
        <v>1301</v>
      </c>
      <c r="N444">
        <v>1003</v>
      </c>
      <c r="O444" t="s">
        <v>275</v>
      </c>
      <c r="P444" t="s">
        <v>275</v>
      </c>
      <c r="Q444">
        <v>1</v>
      </c>
      <c r="X444">
        <v>0.39</v>
      </c>
      <c r="Y444">
        <v>15.33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0.39</v>
      </c>
      <c r="AH444">
        <v>2</v>
      </c>
      <c r="AI444">
        <v>33357334</v>
      </c>
      <c r="AJ444">
        <v>390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>
      <c r="A445">
        <f>ROW(Source!A429)</f>
        <v>429</v>
      </c>
      <c r="B445">
        <v>33357757</v>
      </c>
      <c r="C445">
        <v>33357749</v>
      </c>
      <c r="D445">
        <v>31172076</v>
      </c>
      <c r="E445">
        <v>1</v>
      </c>
      <c r="F445">
        <v>1</v>
      </c>
      <c r="G445">
        <v>1</v>
      </c>
      <c r="H445">
        <v>1</v>
      </c>
      <c r="I445" t="s">
        <v>829</v>
      </c>
      <c r="J445" t="s">
        <v>3</v>
      </c>
      <c r="K445" t="s">
        <v>830</v>
      </c>
      <c r="L445">
        <v>1191</v>
      </c>
      <c r="N445">
        <v>1013</v>
      </c>
      <c r="O445" t="s">
        <v>831</v>
      </c>
      <c r="P445" t="s">
        <v>831</v>
      </c>
      <c r="Q445">
        <v>1</v>
      </c>
      <c r="X445">
        <v>14.39</v>
      </c>
      <c r="Y445">
        <v>0</v>
      </c>
      <c r="Z445">
        <v>0</v>
      </c>
      <c r="AA445">
        <v>0</v>
      </c>
      <c r="AB445">
        <v>9.6199999999999992</v>
      </c>
      <c r="AC445">
        <v>0</v>
      </c>
      <c r="AD445">
        <v>1</v>
      </c>
      <c r="AE445">
        <v>1</v>
      </c>
      <c r="AF445" t="s">
        <v>22</v>
      </c>
      <c r="AG445">
        <v>19.8582</v>
      </c>
      <c r="AH445">
        <v>2</v>
      </c>
      <c r="AI445">
        <v>33357750</v>
      </c>
      <c r="AJ445">
        <v>391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>
      <c r="A446">
        <f>ROW(Source!A429)</f>
        <v>429</v>
      </c>
      <c r="B446">
        <v>33357758</v>
      </c>
      <c r="C446">
        <v>33357749</v>
      </c>
      <c r="D446">
        <v>31172011</v>
      </c>
      <c r="E446">
        <v>1</v>
      </c>
      <c r="F446">
        <v>1</v>
      </c>
      <c r="G446">
        <v>1</v>
      </c>
      <c r="H446">
        <v>1</v>
      </c>
      <c r="I446" t="s">
        <v>832</v>
      </c>
      <c r="J446" t="s">
        <v>3</v>
      </c>
      <c r="K446" t="s">
        <v>833</v>
      </c>
      <c r="L446">
        <v>1191</v>
      </c>
      <c r="N446">
        <v>1013</v>
      </c>
      <c r="O446" t="s">
        <v>831</v>
      </c>
      <c r="P446" t="s">
        <v>831</v>
      </c>
      <c r="Q446">
        <v>1</v>
      </c>
      <c r="X446">
        <v>0.41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2</v>
      </c>
      <c r="AF446" t="s">
        <v>21</v>
      </c>
      <c r="AG446">
        <v>0.61499999999999988</v>
      </c>
      <c r="AH446">
        <v>2</v>
      </c>
      <c r="AI446">
        <v>33357751</v>
      </c>
      <c r="AJ446">
        <v>392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>
      <c r="A447">
        <f>ROW(Source!A429)</f>
        <v>429</v>
      </c>
      <c r="B447">
        <v>33357759</v>
      </c>
      <c r="C447">
        <v>33357749</v>
      </c>
      <c r="D447">
        <v>31258491</v>
      </c>
      <c r="E447">
        <v>1</v>
      </c>
      <c r="F447">
        <v>1</v>
      </c>
      <c r="G447">
        <v>1</v>
      </c>
      <c r="H447">
        <v>2</v>
      </c>
      <c r="I447" t="s">
        <v>834</v>
      </c>
      <c r="J447" t="s">
        <v>835</v>
      </c>
      <c r="K447" t="s">
        <v>836</v>
      </c>
      <c r="L447">
        <v>1368</v>
      </c>
      <c r="N447">
        <v>1011</v>
      </c>
      <c r="O447" t="s">
        <v>837</v>
      </c>
      <c r="P447" t="s">
        <v>837</v>
      </c>
      <c r="Q447">
        <v>1</v>
      </c>
      <c r="X447">
        <v>0.04</v>
      </c>
      <c r="Y447">
        <v>0</v>
      </c>
      <c r="Z447">
        <v>111.99</v>
      </c>
      <c r="AA447">
        <v>13.5</v>
      </c>
      <c r="AB447">
        <v>0</v>
      </c>
      <c r="AC447">
        <v>0</v>
      </c>
      <c r="AD447">
        <v>1</v>
      </c>
      <c r="AE447">
        <v>0</v>
      </c>
      <c r="AF447" t="s">
        <v>21</v>
      </c>
      <c r="AG447">
        <v>0.06</v>
      </c>
      <c r="AH447">
        <v>2</v>
      </c>
      <c r="AI447">
        <v>33357752</v>
      </c>
      <c r="AJ447">
        <v>393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>
      <c r="A448">
        <f>ROW(Source!A429)</f>
        <v>429</v>
      </c>
      <c r="B448">
        <v>33357760</v>
      </c>
      <c r="C448">
        <v>33357749</v>
      </c>
      <c r="D448">
        <v>31258691</v>
      </c>
      <c r="E448">
        <v>1</v>
      </c>
      <c r="F448">
        <v>1</v>
      </c>
      <c r="G448">
        <v>1</v>
      </c>
      <c r="H448">
        <v>2</v>
      </c>
      <c r="I448" t="s">
        <v>838</v>
      </c>
      <c r="J448" t="s">
        <v>839</v>
      </c>
      <c r="K448" t="s">
        <v>840</v>
      </c>
      <c r="L448">
        <v>1368</v>
      </c>
      <c r="N448">
        <v>1011</v>
      </c>
      <c r="O448" t="s">
        <v>837</v>
      </c>
      <c r="P448" t="s">
        <v>837</v>
      </c>
      <c r="Q448">
        <v>1</v>
      </c>
      <c r="X448">
        <v>3.3</v>
      </c>
      <c r="Y448">
        <v>0</v>
      </c>
      <c r="Z448">
        <v>3.12</v>
      </c>
      <c r="AA448">
        <v>0</v>
      </c>
      <c r="AB448">
        <v>0</v>
      </c>
      <c r="AC448">
        <v>0</v>
      </c>
      <c r="AD448">
        <v>1</v>
      </c>
      <c r="AE448">
        <v>0</v>
      </c>
      <c r="AF448" t="s">
        <v>21</v>
      </c>
      <c r="AG448">
        <v>4.9499999999999993</v>
      </c>
      <c r="AH448">
        <v>2</v>
      </c>
      <c r="AI448">
        <v>33357753</v>
      </c>
      <c r="AJ448">
        <v>394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>
      <c r="A449">
        <f>ROW(Source!A429)</f>
        <v>429</v>
      </c>
      <c r="B449">
        <v>33357761</v>
      </c>
      <c r="C449">
        <v>33357749</v>
      </c>
      <c r="D449">
        <v>31259879</v>
      </c>
      <c r="E449">
        <v>1</v>
      </c>
      <c r="F449">
        <v>1</v>
      </c>
      <c r="G449">
        <v>1</v>
      </c>
      <c r="H449">
        <v>2</v>
      </c>
      <c r="I449" t="s">
        <v>841</v>
      </c>
      <c r="J449" t="s">
        <v>842</v>
      </c>
      <c r="K449" t="s">
        <v>843</v>
      </c>
      <c r="L449">
        <v>1368</v>
      </c>
      <c r="N449">
        <v>1011</v>
      </c>
      <c r="O449" t="s">
        <v>837</v>
      </c>
      <c r="P449" t="s">
        <v>837</v>
      </c>
      <c r="Q449">
        <v>1</v>
      </c>
      <c r="X449">
        <v>0.37</v>
      </c>
      <c r="Y449">
        <v>0</v>
      </c>
      <c r="Z449">
        <v>65.709999999999994</v>
      </c>
      <c r="AA449">
        <v>11.6</v>
      </c>
      <c r="AB449">
        <v>0</v>
      </c>
      <c r="AC449">
        <v>0</v>
      </c>
      <c r="AD449">
        <v>1</v>
      </c>
      <c r="AE449">
        <v>0</v>
      </c>
      <c r="AF449" t="s">
        <v>21</v>
      </c>
      <c r="AG449">
        <v>0.55500000000000005</v>
      </c>
      <c r="AH449">
        <v>2</v>
      </c>
      <c r="AI449">
        <v>33357754</v>
      </c>
      <c r="AJ449">
        <v>395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>
      <c r="A450">
        <f>ROW(Source!A429)</f>
        <v>429</v>
      </c>
      <c r="B450">
        <v>33357762</v>
      </c>
      <c r="C450">
        <v>33357749</v>
      </c>
      <c r="D450">
        <v>31172581</v>
      </c>
      <c r="E450">
        <v>17</v>
      </c>
      <c r="F450">
        <v>1</v>
      </c>
      <c r="G450">
        <v>1</v>
      </c>
      <c r="H450">
        <v>3</v>
      </c>
      <c r="I450" t="s">
        <v>924</v>
      </c>
      <c r="J450" t="s">
        <v>3</v>
      </c>
      <c r="K450" t="s">
        <v>31</v>
      </c>
      <c r="L450">
        <v>1348</v>
      </c>
      <c r="N450">
        <v>1009</v>
      </c>
      <c r="O450" t="s">
        <v>32</v>
      </c>
      <c r="P450" t="s">
        <v>32</v>
      </c>
      <c r="Q450">
        <v>1000</v>
      </c>
      <c r="X450">
        <v>9.4000000000000004E-3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s">
        <v>3</v>
      </c>
      <c r="AG450">
        <v>9.4000000000000004E-3</v>
      </c>
      <c r="AH450">
        <v>3</v>
      </c>
      <c r="AI450">
        <v>-1</v>
      </c>
      <c r="AJ450" t="s">
        <v>3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>
      <c r="A451">
        <f>ROW(Source!A429)</f>
        <v>429</v>
      </c>
      <c r="B451">
        <v>33357763</v>
      </c>
      <c r="C451">
        <v>33357749</v>
      </c>
      <c r="D451">
        <v>31180727</v>
      </c>
      <c r="E451">
        <v>1</v>
      </c>
      <c r="F451">
        <v>1</v>
      </c>
      <c r="G451">
        <v>1</v>
      </c>
      <c r="H451">
        <v>3</v>
      </c>
      <c r="I451" t="s">
        <v>844</v>
      </c>
      <c r="J451" t="s">
        <v>845</v>
      </c>
      <c r="K451" t="s">
        <v>846</v>
      </c>
      <c r="L451">
        <v>1348</v>
      </c>
      <c r="N451">
        <v>1009</v>
      </c>
      <c r="O451" t="s">
        <v>32</v>
      </c>
      <c r="P451" t="s">
        <v>32</v>
      </c>
      <c r="Q451">
        <v>1000</v>
      </c>
      <c r="X451">
        <v>6.9999999999999994E-5</v>
      </c>
      <c r="Y451">
        <v>9040.01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6.9999999999999994E-5</v>
      </c>
      <c r="AH451">
        <v>2</v>
      </c>
      <c r="AI451">
        <v>33357755</v>
      </c>
      <c r="AJ451">
        <v>396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>
      <c r="A452">
        <f>ROW(Source!A429)</f>
        <v>429</v>
      </c>
      <c r="B452">
        <v>33357764</v>
      </c>
      <c r="C452">
        <v>33357749</v>
      </c>
      <c r="D452">
        <v>31181610</v>
      </c>
      <c r="E452">
        <v>1</v>
      </c>
      <c r="F452">
        <v>1</v>
      </c>
      <c r="G452">
        <v>1</v>
      </c>
      <c r="H452">
        <v>3</v>
      </c>
      <c r="I452" t="s">
        <v>847</v>
      </c>
      <c r="J452" t="s">
        <v>848</v>
      </c>
      <c r="K452" t="s">
        <v>849</v>
      </c>
      <c r="L452">
        <v>1346</v>
      </c>
      <c r="N452">
        <v>1009</v>
      </c>
      <c r="O452" t="s">
        <v>78</v>
      </c>
      <c r="P452" t="s">
        <v>78</v>
      </c>
      <c r="Q452">
        <v>1</v>
      </c>
      <c r="X452">
        <v>0.06</v>
      </c>
      <c r="Y452">
        <v>23.09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3</v>
      </c>
      <c r="AG452">
        <v>0.06</v>
      </c>
      <c r="AH452">
        <v>2</v>
      </c>
      <c r="AI452">
        <v>33357756</v>
      </c>
      <c r="AJ452">
        <v>397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>
      <c r="A453">
        <f>ROW(Source!A430)</f>
        <v>430</v>
      </c>
      <c r="B453">
        <v>33357757</v>
      </c>
      <c r="C453">
        <v>33357749</v>
      </c>
      <c r="D453">
        <v>31172076</v>
      </c>
      <c r="E453">
        <v>1</v>
      </c>
      <c r="F453">
        <v>1</v>
      </c>
      <c r="G453">
        <v>1</v>
      </c>
      <c r="H453">
        <v>1</v>
      </c>
      <c r="I453" t="s">
        <v>829</v>
      </c>
      <c r="J453" t="s">
        <v>3</v>
      </c>
      <c r="K453" t="s">
        <v>830</v>
      </c>
      <c r="L453">
        <v>1191</v>
      </c>
      <c r="N453">
        <v>1013</v>
      </c>
      <c r="O453" t="s">
        <v>831</v>
      </c>
      <c r="P453" t="s">
        <v>831</v>
      </c>
      <c r="Q453">
        <v>1</v>
      </c>
      <c r="X453">
        <v>14.39</v>
      </c>
      <c r="Y453">
        <v>0</v>
      </c>
      <c r="Z453">
        <v>0</v>
      </c>
      <c r="AA453">
        <v>0</v>
      </c>
      <c r="AB453">
        <v>9.6199999999999992</v>
      </c>
      <c r="AC453">
        <v>0</v>
      </c>
      <c r="AD453">
        <v>1</v>
      </c>
      <c r="AE453">
        <v>1</v>
      </c>
      <c r="AF453" t="s">
        <v>22</v>
      </c>
      <c r="AG453">
        <v>19.8582</v>
      </c>
      <c r="AH453">
        <v>2</v>
      </c>
      <c r="AI453">
        <v>33357750</v>
      </c>
      <c r="AJ453">
        <v>398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>
      <c r="A454">
        <f>ROW(Source!A430)</f>
        <v>430</v>
      </c>
      <c r="B454">
        <v>33357758</v>
      </c>
      <c r="C454">
        <v>33357749</v>
      </c>
      <c r="D454">
        <v>31172011</v>
      </c>
      <c r="E454">
        <v>1</v>
      </c>
      <c r="F454">
        <v>1</v>
      </c>
      <c r="G454">
        <v>1</v>
      </c>
      <c r="H454">
        <v>1</v>
      </c>
      <c r="I454" t="s">
        <v>832</v>
      </c>
      <c r="J454" t="s">
        <v>3</v>
      </c>
      <c r="K454" t="s">
        <v>833</v>
      </c>
      <c r="L454">
        <v>1191</v>
      </c>
      <c r="N454">
        <v>1013</v>
      </c>
      <c r="O454" t="s">
        <v>831</v>
      </c>
      <c r="P454" t="s">
        <v>831</v>
      </c>
      <c r="Q454">
        <v>1</v>
      </c>
      <c r="X454">
        <v>0.41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2</v>
      </c>
      <c r="AF454" t="s">
        <v>21</v>
      </c>
      <c r="AG454">
        <v>0.61499999999999988</v>
      </c>
      <c r="AH454">
        <v>2</v>
      </c>
      <c r="AI454">
        <v>33357751</v>
      </c>
      <c r="AJ454">
        <v>399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>
      <c r="A455">
        <f>ROW(Source!A430)</f>
        <v>430</v>
      </c>
      <c r="B455">
        <v>33357759</v>
      </c>
      <c r="C455">
        <v>33357749</v>
      </c>
      <c r="D455">
        <v>31258491</v>
      </c>
      <c r="E455">
        <v>1</v>
      </c>
      <c r="F455">
        <v>1</v>
      </c>
      <c r="G455">
        <v>1</v>
      </c>
      <c r="H455">
        <v>2</v>
      </c>
      <c r="I455" t="s">
        <v>834</v>
      </c>
      <c r="J455" t="s">
        <v>835</v>
      </c>
      <c r="K455" t="s">
        <v>836</v>
      </c>
      <c r="L455">
        <v>1368</v>
      </c>
      <c r="N455">
        <v>1011</v>
      </c>
      <c r="O455" t="s">
        <v>837</v>
      </c>
      <c r="P455" t="s">
        <v>837</v>
      </c>
      <c r="Q455">
        <v>1</v>
      </c>
      <c r="X455">
        <v>0.04</v>
      </c>
      <c r="Y455">
        <v>0</v>
      </c>
      <c r="Z455">
        <v>111.99</v>
      </c>
      <c r="AA455">
        <v>13.5</v>
      </c>
      <c r="AB455">
        <v>0</v>
      </c>
      <c r="AC455">
        <v>0</v>
      </c>
      <c r="AD455">
        <v>1</v>
      </c>
      <c r="AE455">
        <v>0</v>
      </c>
      <c r="AF455" t="s">
        <v>21</v>
      </c>
      <c r="AG455">
        <v>0.06</v>
      </c>
      <c r="AH455">
        <v>2</v>
      </c>
      <c r="AI455">
        <v>33357752</v>
      </c>
      <c r="AJ455">
        <v>400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>
      <c r="A456">
        <f>ROW(Source!A430)</f>
        <v>430</v>
      </c>
      <c r="B456">
        <v>33357760</v>
      </c>
      <c r="C456">
        <v>33357749</v>
      </c>
      <c r="D456">
        <v>31258691</v>
      </c>
      <c r="E456">
        <v>1</v>
      </c>
      <c r="F456">
        <v>1</v>
      </c>
      <c r="G456">
        <v>1</v>
      </c>
      <c r="H456">
        <v>2</v>
      </c>
      <c r="I456" t="s">
        <v>838</v>
      </c>
      <c r="J456" t="s">
        <v>839</v>
      </c>
      <c r="K456" t="s">
        <v>840</v>
      </c>
      <c r="L456">
        <v>1368</v>
      </c>
      <c r="N456">
        <v>1011</v>
      </c>
      <c r="O456" t="s">
        <v>837</v>
      </c>
      <c r="P456" t="s">
        <v>837</v>
      </c>
      <c r="Q456">
        <v>1</v>
      </c>
      <c r="X456">
        <v>3.3</v>
      </c>
      <c r="Y456">
        <v>0</v>
      </c>
      <c r="Z456">
        <v>3.12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21</v>
      </c>
      <c r="AG456">
        <v>4.9499999999999993</v>
      </c>
      <c r="AH456">
        <v>2</v>
      </c>
      <c r="AI456">
        <v>33357753</v>
      </c>
      <c r="AJ456">
        <v>401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>
      <c r="A457">
        <f>ROW(Source!A430)</f>
        <v>430</v>
      </c>
      <c r="B457">
        <v>33357761</v>
      </c>
      <c r="C457">
        <v>33357749</v>
      </c>
      <c r="D457">
        <v>31259879</v>
      </c>
      <c r="E457">
        <v>1</v>
      </c>
      <c r="F457">
        <v>1</v>
      </c>
      <c r="G457">
        <v>1</v>
      </c>
      <c r="H457">
        <v>2</v>
      </c>
      <c r="I457" t="s">
        <v>841</v>
      </c>
      <c r="J457" t="s">
        <v>842</v>
      </c>
      <c r="K457" t="s">
        <v>843</v>
      </c>
      <c r="L457">
        <v>1368</v>
      </c>
      <c r="N457">
        <v>1011</v>
      </c>
      <c r="O457" t="s">
        <v>837</v>
      </c>
      <c r="P457" t="s">
        <v>837</v>
      </c>
      <c r="Q457">
        <v>1</v>
      </c>
      <c r="X457">
        <v>0.37</v>
      </c>
      <c r="Y457">
        <v>0</v>
      </c>
      <c r="Z457">
        <v>65.709999999999994</v>
      </c>
      <c r="AA457">
        <v>11.6</v>
      </c>
      <c r="AB457">
        <v>0</v>
      </c>
      <c r="AC457">
        <v>0</v>
      </c>
      <c r="AD457">
        <v>1</v>
      </c>
      <c r="AE457">
        <v>0</v>
      </c>
      <c r="AF457" t="s">
        <v>21</v>
      </c>
      <c r="AG457">
        <v>0.55500000000000005</v>
      </c>
      <c r="AH457">
        <v>2</v>
      </c>
      <c r="AI457">
        <v>33357754</v>
      </c>
      <c r="AJ457">
        <v>402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>
      <c r="A458">
        <f>ROW(Source!A430)</f>
        <v>430</v>
      </c>
      <c r="B458">
        <v>33357762</v>
      </c>
      <c r="C458">
        <v>33357749</v>
      </c>
      <c r="D458">
        <v>31172581</v>
      </c>
      <c r="E458">
        <v>17</v>
      </c>
      <c r="F458">
        <v>1</v>
      </c>
      <c r="G458">
        <v>1</v>
      </c>
      <c r="H458">
        <v>3</v>
      </c>
      <c r="I458" t="s">
        <v>924</v>
      </c>
      <c r="J458" t="s">
        <v>3</v>
      </c>
      <c r="K458" t="s">
        <v>31</v>
      </c>
      <c r="L458">
        <v>1348</v>
      </c>
      <c r="N458">
        <v>1009</v>
      </c>
      <c r="O458" t="s">
        <v>32</v>
      </c>
      <c r="P458" t="s">
        <v>32</v>
      </c>
      <c r="Q458">
        <v>1000</v>
      </c>
      <c r="X458">
        <v>9.4000000000000004E-3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 t="s">
        <v>3</v>
      </c>
      <c r="AG458">
        <v>9.4000000000000004E-3</v>
      </c>
      <c r="AH458">
        <v>3</v>
      </c>
      <c r="AI458">
        <v>-1</v>
      </c>
      <c r="AJ458" t="s">
        <v>3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>
      <c r="A459">
        <f>ROW(Source!A430)</f>
        <v>430</v>
      </c>
      <c r="B459">
        <v>33357763</v>
      </c>
      <c r="C459">
        <v>33357749</v>
      </c>
      <c r="D459">
        <v>31180727</v>
      </c>
      <c r="E459">
        <v>1</v>
      </c>
      <c r="F459">
        <v>1</v>
      </c>
      <c r="G459">
        <v>1</v>
      </c>
      <c r="H459">
        <v>3</v>
      </c>
      <c r="I459" t="s">
        <v>844</v>
      </c>
      <c r="J459" t="s">
        <v>845</v>
      </c>
      <c r="K459" t="s">
        <v>846</v>
      </c>
      <c r="L459">
        <v>1348</v>
      </c>
      <c r="N459">
        <v>1009</v>
      </c>
      <c r="O459" t="s">
        <v>32</v>
      </c>
      <c r="P459" t="s">
        <v>32</v>
      </c>
      <c r="Q459">
        <v>1000</v>
      </c>
      <c r="X459">
        <v>6.9999999999999994E-5</v>
      </c>
      <c r="Y459">
        <v>9040.01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3</v>
      </c>
      <c r="AG459">
        <v>6.9999999999999994E-5</v>
      </c>
      <c r="AH459">
        <v>2</v>
      </c>
      <c r="AI459">
        <v>33357755</v>
      </c>
      <c r="AJ459">
        <v>403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>
      <c r="A460">
        <f>ROW(Source!A430)</f>
        <v>430</v>
      </c>
      <c r="B460">
        <v>33357764</v>
      </c>
      <c r="C460">
        <v>33357749</v>
      </c>
      <c r="D460">
        <v>31181610</v>
      </c>
      <c r="E460">
        <v>1</v>
      </c>
      <c r="F460">
        <v>1</v>
      </c>
      <c r="G460">
        <v>1</v>
      </c>
      <c r="H460">
        <v>3</v>
      </c>
      <c r="I460" t="s">
        <v>847</v>
      </c>
      <c r="J460" t="s">
        <v>848</v>
      </c>
      <c r="K460" t="s">
        <v>849</v>
      </c>
      <c r="L460">
        <v>1346</v>
      </c>
      <c r="N460">
        <v>1009</v>
      </c>
      <c r="O460" t="s">
        <v>78</v>
      </c>
      <c r="P460" t="s">
        <v>78</v>
      </c>
      <c r="Q460">
        <v>1</v>
      </c>
      <c r="X460">
        <v>0.06</v>
      </c>
      <c r="Y460">
        <v>23.09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3</v>
      </c>
      <c r="AG460">
        <v>0.06</v>
      </c>
      <c r="AH460">
        <v>2</v>
      </c>
      <c r="AI460">
        <v>33357756</v>
      </c>
      <c r="AJ460">
        <v>404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>
      <c r="A461">
        <f>ROW(Source!A435)</f>
        <v>435</v>
      </c>
      <c r="B461">
        <v>33357773</v>
      </c>
      <c r="C461">
        <v>33357767</v>
      </c>
      <c r="D461">
        <v>31172061</v>
      </c>
      <c r="E461">
        <v>1</v>
      </c>
      <c r="F461">
        <v>1</v>
      </c>
      <c r="G461">
        <v>1</v>
      </c>
      <c r="H461">
        <v>1</v>
      </c>
      <c r="I461" t="s">
        <v>850</v>
      </c>
      <c r="J461" t="s">
        <v>3</v>
      </c>
      <c r="K461" t="s">
        <v>851</v>
      </c>
      <c r="L461">
        <v>1191</v>
      </c>
      <c r="N461">
        <v>1013</v>
      </c>
      <c r="O461" t="s">
        <v>831</v>
      </c>
      <c r="P461" t="s">
        <v>831</v>
      </c>
      <c r="Q461">
        <v>1</v>
      </c>
      <c r="X461">
        <v>5.75</v>
      </c>
      <c r="Y461">
        <v>0</v>
      </c>
      <c r="Z461">
        <v>0</v>
      </c>
      <c r="AA461">
        <v>0</v>
      </c>
      <c r="AB461">
        <v>8.74</v>
      </c>
      <c r="AC461">
        <v>0</v>
      </c>
      <c r="AD461">
        <v>1</v>
      </c>
      <c r="AE461">
        <v>1</v>
      </c>
      <c r="AF461" t="s">
        <v>22</v>
      </c>
      <c r="AG461">
        <v>7.9349999999999987</v>
      </c>
      <c r="AH461">
        <v>2</v>
      </c>
      <c r="AI461">
        <v>33357768</v>
      </c>
      <c r="AJ461">
        <v>405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>
      <c r="A462">
        <f>ROW(Source!A435)</f>
        <v>435</v>
      </c>
      <c r="B462">
        <v>33357774</v>
      </c>
      <c r="C462">
        <v>33357767</v>
      </c>
      <c r="D462">
        <v>31172011</v>
      </c>
      <c r="E462">
        <v>1</v>
      </c>
      <c r="F462">
        <v>1</v>
      </c>
      <c r="G462">
        <v>1</v>
      </c>
      <c r="H462">
        <v>1</v>
      </c>
      <c r="I462" t="s">
        <v>832</v>
      </c>
      <c r="J462" t="s">
        <v>3</v>
      </c>
      <c r="K462" t="s">
        <v>833</v>
      </c>
      <c r="L462">
        <v>1191</v>
      </c>
      <c r="N462">
        <v>1013</v>
      </c>
      <c r="O462" t="s">
        <v>831</v>
      </c>
      <c r="P462" t="s">
        <v>831</v>
      </c>
      <c r="Q462">
        <v>1</v>
      </c>
      <c r="X462">
        <v>0.01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2</v>
      </c>
      <c r="AF462" t="s">
        <v>21</v>
      </c>
      <c r="AG462">
        <v>1.4999999999999999E-2</v>
      </c>
      <c r="AH462">
        <v>2</v>
      </c>
      <c r="AI462">
        <v>33357769</v>
      </c>
      <c r="AJ462">
        <v>406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>
      <c r="A463">
        <f>ROW(Source!A435)</f>
        <v>435</v>
      </c>
      <c r="B463">
        <v>33357775</v>
      </c>
      <c r="C463">
        <v>33357767</v>
      </c>
      <c r="D463">
        <v>31259879</v>
      </c>
      <c r="E463">
        <v>1</v>
      </c>
      <c r="F463">
        <v>1</v>
      </c>
      <c r="G463">
        <v>1</v>
      </c>
      <c r="H463">
        <v>2</v>
      </c>
      <c r="I463" t="s">
        <v>841</v>
      </c>
      <c r="J463" t="s">
        <v>842</v>
      </c>
      <c r="K463" t="s">
        <v>843</v>
      </c>
      <c r="L463">
        <v>1368</v>
      </c>
      <c r="N463">
        <v>1011</v>
      </c>
      <c r="O463" t="s">
        <v>837</v>
      </c>
      <c r="P463" t="s">
        <v>837</v>
      </c>
      <c r="Q463">
        <v>1</v>
      </c>
      <c r="X463">
        <v>0.01</v>
      </c>
      <c r="Y463">
        <v>0</v>
      </c>
      <c r="Z463">
        <v>65.709999999999994</v>
      </c>
      <c r="AA463">
        <v>11.6</v>
      </c>
      <c r="AB463">
        <v>0</v>
      </c>
      <c r="AC463">
        <v>0</v>
      </c>
      <c r="AD463">
        <v>1</v>
      </c>
      <c r="AE463">
        <v>0</v>
      </c>
      <c r="AF463" t="s">
        <v>21</v>
      </c>
      <c r="AG463">
        <v>1.4999999999999999E-2</v>
      </c>
      <c r="AH463">
        <v>2</v>
      </c>
      <c r="AI463">
        <v>33357770</v>
      </c>
      <c r="AJ463">
        <v>407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>
      <c r="A464">
        <f>ROW(Source!A435)</f>
        <v>435</v>
      </c>
      <c r="B464">
        <v>33357776</v>
      </c>
      <c r="C464">
        <v>33357767</v>
      </c>
      <c r="D464">
        <v>31180727</v>
      </c>
      <c r="E464">
        <v>1</v>
      </c>
      <c r="F464">
        <v>1</v>
      </c>
      <c r="G464">
        <v>1</v>
      </c>
      <c r="H464">
        <v>3</v>
      </c>
      <c r="I464" t="s">
        <v>844</v>
      </c>
      <c r="J464" t="s">
        <v>845</v>
      </c>
      <c r="K464" t="s">
        <v>846</v>
      </c>
      <c r="L464">
        <v>1348</v>
      </c>
      <c r="N464">
        <v>1009</v>
      </c>
      <c r="O464" t="s">
        <v>32</v>
      </c>
      <c r="P464" t="s">
        <v>32</v>
      </c>
      <c r="Q464">
        <v>1000</v>
      </c>
      <c r="X464">
        <v>2.0000000000000001E-4</v>
      </c>
      <c r="Y464">
        <v>9040.01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0</v>
      </c>
      <c r="AF464" t="s">
        <v>3</v>
      </c>
      <c r="AG464">
        <v>2.0000000000000001E-4</v>
      </c>
      <c r="AH464">
        <v>2</v>
      </c>
      <c r="AI464">
        <v>33357771</v>
      </c>
      <c r="AJ464">
        <v>408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>
      <c r="A465">
        <f>ROW(Source!A435)</f>
        <v>435</v>
      </c>
      <c r="B465">
        <v>33357777</v>
      </c>
      <c r="C465">
        <v>33357767</v>
      </c>
      <c r="D465">
        <v>31181610</v>
      </c>
      <c r="E465">
        <v>1</v>
      </c>
      <c r="F465">
        <v>1</v>
      </c>
      <c r="G465">
        <v>1</v>
      </c>
      <c r="H465">
        <v>3</v>
      </c>
      <c r="I465" t="s">
        <v>847</v>
      </c>
      <c r="J465" t="s">
        <v>848</v>
      </c>
      <c r="K465" t="s">
        <v>849</v>
      </c>
      <c r="L465">
        <v>1346</v>
      </c>
      <c r="N465">
        <v>1009</v>
      </c>
      <c r="O465" t="s">
        <v>78</v>
      </c>
      <c r="P465" t="s">
        <v>78</v>
      </c>
      <c r="Q465">
        <v>1</v>
      </c>
      <c r="X465">
        <v>0.08</v>
      </c>
      <c r="Y465">
        <v>23.09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3</v>
      </c>
      <c r="AG465">
        <v>0.08</v>
      </c>
      <c r="AH465">
        <v>2</v>
      </c>
      <c r="AI465">
        <v>33357772</v>
      </c>
      <c r="AJ465">
        <v>409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>
      <c r="A466">
        <f>ROW(Source!A435)</f>
        <v>435</v>
      </c>
      <c r="B466">
        <v>33357778</v>
      </c>
      <c r="C466">
        <v>33357767</v>
      </c>
      <c r="D466">
        <v>31174207</v>
      </c>
      <c r="E466">
        <v>17</v>
      </c>
      <c r="F466">
        <v>1</v>
      </c>
      <c r="G466">
        <v>1</v>
      </c>
      <c r="H466">
        <v>3</v>
      </c>
      <c r="I466" t="s">
        <v>925</v>
      </c>
      <c r="J466" t="s">
        <v>3</v>
      </c>
      <c r="K466" t="s">
        <v>926</v>
      </c>
      <c r="L466">
        <v>1327</v>
      </c>
      <c r="N466">
        <v>1005</v>
      </c>
      <c r="O466" t="s">
        <v>47</v>
      </c>
      <c r="P466" t="s">
        <v>47</v>
      </c>
      <c r="Q466">
        <v>1</v>
      </c>
      <c r="X466">
        <v>1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 t="s">
        <v>3</v>
      </c>
      <c r="AG466">
        <v>1</v>
      </c>
      <c r="AH466">
        <v>3</v>
      </c>
      <c r="AI466">
        <v>-1</v>
      </c>
      <c r="AJ466" t="s">
        <v>3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>
      <c r="A467">
        <f>ROW(Source!A436)</f>
        <v>436</v>
      </c>
      <c r="B467">
        <v>33357773</v>
      </c>
      <c r="C467">
        <v>33357767</v>
      </c>
      <c r="D467">
        <v>31172061</v>
      </c>
      <c r="E467">
        <v>1</v>
      </c>
      <c r="F467">
        <v>1</v>
      </c>
      <c r="G467">
        <v>1</v>
      </c>
      <c r="H467">
        <v>1</v>
      </c>
      <c r="I467" t="s">
        <v>850</v>
      </c>
      <c r="J467" t="s">
        <v>3</v>
      </c>
      <c r="K467" t="s">
        <v>851</v>
      </c>
      <c r="L467">
        <v>1191</v>
      </c>
      <c r="N467">
        <v>1013</v>
      </c>
      <c r="O467" t="s">
        <v>831</v>
      </c>
      <c r="P467" t="s">
        <v>831</v>
      </c>
      <c r="Q467">
        <v>1</v>
      </c>
      <c r="X467">
        <v>5.75</v>
      </c>
      <c r="Y467">
        <v>0</v>
      </c>
      <c r="Z467">
        <v>0</v>
      </c>
      <c r="AA467">
        <v>0</v>
      </c>
      <c r="AB467">
        <v>8.74</v>
      </c>
      <c r="AC467">
        <v>0</v>
      </c>
      <c r="AD467">
        <v>1</v>
      </c>
      <c r="AE467">
        <v>1</v>
      </c>
      <c r="AF467" t="s">
        <v>22</v>
      </c>
      <c r="AG467">
        <v>7.9349999999999987</v>
      </c>
      <c r="AH467">
        <v>2</v>
      </c>
      <c r="AI467">
        <v>33357768</v>
      </c>
      <c r="AJ467">
        <v>410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>
      <c r="A468">
        <f>ROW(Source!A436)</f>
        <v>436</v>
      </c>
      <c r="B468">
        <v>33357774</v>
      </c>
      <c r="C468">
        <v>33357767</v>
      </c>
      <c r="D468">
        <v>31172011</v>
      </c>
      <c r="E468">
        <v>1</v>
      </c>
      <c r="F468">
        <v>1</v>
      </c>
      <c r="G468">
        <v>1</v>
      </c>
      <c r="H468">
        <v>1</v>
      </c>
      <c r="I468" t="s">
        <v>832</v>
      </c>
      <c r="J468" t="s">
        <v>3</v>
      </c>
      <c r="K468" t="s">
        <v>833</v>
      </c>
      <c r="L468">
        <v>1191</v>
      </c>
      <c r="N468">
        <v>1013</v>
      </c>
      <c r="O468" t="s">
        <v>831</v>
      </c>
      <c r="P468" t="s">
        <v>831</v>
      </c>
      <c r="Q468">
        <v>1</v>
      </c>
      <c r="X468">
        <v>0.01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2</v>
      </c>
      <c r="AF468" t="s">
        <v>21</v>
      </c>
      <c r="AG468">
        <v>1.4999999999999999E-2</v>
      </c>
      <c r="AH468">
        <v>2</v>
      </c>
      <c r="AI468">
        <v>33357769</v>
      </c>
      <c r="AJ468">
        <v>411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>
      <c r="A469">
        <f>ROW(Source!A436)</f>
        <v>436</v>
      </c>
      <c r="B469">
        <v>33357775</v>
      </c>
      <c r="C469">
        <v>33357767</v>
      </c>
      <c r="D469">
        <v>31259879</v>
      </c>
      <c r="E469">
        <v>1</v>
      </c>
      <c r="F469">
        <v>1</v>
      </c>
      <c r="G469">
        <v>1</v>
      </c>
      <c r="H469">
        <v>2</v>
      </c>
      <c r="I469" t="s">
        <v>841</v>
      </c>
      <c r="J469" t="s">
        <v>842</v>
      </c>
      <c r="K469" t="s">
        <v>843</v>
      </c>
      <c r="L469">
        <v>1368</v>
      </c>
      <c r="N469">
        <v>1011</v>
      </c>
      <c r="O469" t="s">
        <v>837</v>
      </c>
      <c r="P469" t="s">
        <v>837</v>
      </c>
      <c r="Q469">
        <v>1</v>
      </c>
      <c r="X469">
        <v>0.01</v>
      </c>
      <c r="Y469">
        <v>0</v>
      </c>
      <c r="Z469">
        <v>65.709999999999994</v>
      </c>
      <c r="AA469">
        <v>11.6</v>
      </c>
      <c r="AB469">
        <v>0</v>
      </c>
      <c r="AC469">
        <v>0</v>
      </c>
      <c r="AD469">
        <v>1</v>
      </c>
      <c r="AE469">
        <v>0</v>
      </c>
      <c r="AF469" t="s">
        <v>21</v>
      </c>
      <c r="AG469">
        <v>1.4999999999999999E-2</v>
      </c>
      <c r="AH469">
        <v>2</v>
      </c>
      <c r="AI469">
        <v>33357770</v>
      </c>
      <c r="AJ469">
        <v>412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>
      <c r="A470">
        <f>ROW(Source!A436)</f>
        <v>436</v>
      </c>
      <c r="B470">
        <v>33357776</v>
      </c>
      <c r="C470">
        <v>33357767</v>
      </c>
      <c r="D470">
        <v>31180727</v>
      </c>
      <c r="E470">
        <v>1</v>
      </c>
      <c r="F470">
        <v>1</v>
      </c>
      <c r="G470">
        <v>1</v>
      </c>
      <c r="H470">
        <v>3</v>
      </c>
      <c r="I470" t="s">
        <v>844</v>
      </c>
      <c r="J470" t="s">
        <v>845</v>
      </c>
      <c r="K470" t="s">
        <v>846</v>
      </c>
      <c r="L470">
        <v>1348</v>
      </c>
      <c r="N470">
        <v>1009</v>
      </c>
      <c r="O470" t="s">
        <v>32</v>
      </c>
      <c r="P470" t="s">
        <v>32</v>
      </c>
      <c r="Q470">
        <v>1000</v>
      </c>
      <c r="X470">
        <v>2.0000000000000001E-4</v>
      </c>
      <c r="Y470">
        <v>9040.01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3</v>
      </c>
      <c r="AG470">
        <v>2.0000000000000001E-4</v>
      </c>
      <c r="AH470">
        <v>2</v>
      </c>
      <c r="AI470">
        <v>33357771</v>
      </c>
      <c r="AJ470">
        <v>413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>
      <c r="A471">
        <f>ROW(Source!A436)</f>
        <v>436</v>
      </c>
      <c r="B471">
        <v>33357777</v>
      </c>
      <c r="C471">
        <v>33357767</v>
      </c>
      <c r="D471">
        <v>31181610</v>
      </c>
      <c r="E471">
        <v>1</v>
      </c>
      <c r="F471">
        <v>1</v>
      </c>
      <c r="G471">
        <v>1</v>
      </c>
      <c r="H471">
        <v>3</v>
      </c>
      <c r="I471" t="s">
        <v>847</v>
      </c>
      <c r="J471" t="s">
        <v>848</v>
      </c>
      <c r="K471" t="s">
        <v>849</v>
      </c>
      <c r="L471">
        <v>1346</v>
      </c>
      <c r="N471">
        <v>1009</v>
      </c>
      <c r="O471" t="s">
        <v>78</v>
      </c>
      <c r="P471" t="s">
        <v>78</v>
      </c>
      <c r="Q471">
        <v>1</v>
      </c>
      <c r="X471">
        <v>0.08</v>
      </c>
      <c r="Y471">
        <v>23.09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0.08</v>
      </c>
      <c r="AH471">
        <v>2</v>
      </c>
      <c r="AI471">
        <v>33357772</v>
      </c>
      <c r="AJ471">
        <v>414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>
      <c r="A472">
        <f>ROW(Source!A436)</f>
        <v>436</v>
      </c>
      <c r="B472">
        <v>33357778</v>
      </c>
      <c r="C472">
        <v>33357767</v>
      </c>
      <c r="D472">
        <v>31174207</v>
      </c>
      <c r="E472">
        <v>17</v>
      </c>
      <c r="F472">
        <v>1</v>
      </c>
      <c r="G472">
        <v>1</v>
      </c>
      <c r="H472">
        <v>3</v>
      </c>
      <c r="I472" t="s">
        <v>925</v>
      </c>
      <c r="J472" t="s">
        <v>3</v>
      </c>
      <c r="K472" t="s">
        <v>926</v>
      </c>
      <c r="L472">
        <v>1327</v>
      </c>
      <c r="N472">
        <v>1005</v>
      </c>
      <c r="O472" t="s">
        <v>47</v>
      </c>
      <c r="P472" t="s">
        <v>47</v>
      </c>
      <c r="Q472">
        <v>1</v>
      </c>
      <c r="X472">
        <v>1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s">
        <v>3</v>
      </c>
      <c r="AG472">
        <v>1</v>
      </c>
      <c r="AH472">
        <v>3</v>
      </c>
      <c r="AI472">
        <v>-1</v>
      </c>
      <c r="AJ472" t="s">
        <v>3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>
      <c r="A473">
        <f>ROW(Source!A441)</f>
        <v>441</v>
      </c>
      <c r="B473">
        <v>33357787</v>
      </c>
      <c r="C473">
        <v>33357781</v>
      </c>
      <c r="D473">
        <v>31172080</v>
      </c>
      <c r="E473">
        <v>1</v>
      </c>
      <c r="F473">
        <v>1</v>
      </c>
      <c r="G473">
        <v>1</v>
      </c>
      <c r="H473">
        <v>1</v>
      </c>
      <c r="I473" t="s">
        <v>852</v>
      </c>
      <c r="J473" t="s">
        <v>3</v>
      </c>
      <c r="K473" t="s">
        <v>853</v>
      </c>
      <c r="L473">
        <v>1191</v>
      </c>
      <c r="N473">
        <v>1013</v>
      </c>
      <c r="O473" t="s">
        <v>831</v>
      </c>
      <c r="P473" t="s">
        <v>831</v>
      </c>
      <c r="Q473">
        <v>1</v>
      </c>
      <c r="X473">
        <v>3.7</v>
      </c>
      <c r="Y473">
        <v>0</v>
      </c>
      <c r="Z473">
        <v>0</v>
      </c>
      <c r="AA473">
        <v>0</v>
      </c>
      <c r="AB473">
        <v>9.92</v>
      </c>
      <c r="AC473">
        <v>0</v>
      </c>
      <c r="AD473">
        <v>1</v>
      </c>
      <c r="AE473">
        <v>1</v>
      </c>
      <c r="AF473" t="s">
        <v>22</v>
      </c>
      <c r="AG473">
        <v>5.1059999999999999</v>
      </c>
      <c r="AH473">
        <v>2</v>
      </c>
      <c r="AI473">
        <v>33357782</v>
      </c>
      <c r="AJ473">
        <v>415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>
      <c r="A474">
        <f>ROW(Source!A441)</f>
        <v>441</v>
      </c>
      <c r="B474">
        <v>33357788</v>
      </c>
      <c r="C474">
        <v>33357781</v>
      </c>
      <c r="D474">
        <v>31172011</v>
      </c>
      <c r="E474">
        <v>1</v>
      </c>
      <c r="F474">
        <v>1</v>
      </c>
      <c r="G474">
        <v>1</v>
      </c>
      <c r="H474">
        <v>1</v>
      </c>
      <c r="I474" t="s">
        <v>832</v>
      </c>
      <c r="J474" t="s">
        <v>3</v>
      </c>
      <c r="K474" t="s">
        <v>833</v>
      </c>
      <c r="L474">
        <v>1191</v>
      </c>
      <c r="N474">
        <v>1013</v>
      </c>
      <c r="O474" t="s">
        <v>831</v>
      </c>
      <c r="P474" t="s">
        <v>831</v>
      </c>
      <c r="Q474">
        <v>1</v>
      </c>
      <c r="X474">
        <v>0.01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2</v>
      </c>
      <c r="AF474" t="s">
        <v>21</v>
      </c>
      <c r="AG474">
        <v>1.4999999999999999E-2</v>
      </c>
      <c r="AH474">
        <v>2</v>
      </c>
      <c r="AI474">
        <v>33357783</v>
      </c>
      <c r="AJ474">
        <v>416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>
      <c r="A475">
        <f>ROW(Source!A441)</f>
        <v>441</v>
      </c>
      <c r="B475">
        <v>33357789</v>
      </c>
      <c r="C475">
        <v>33357781</v>
      </c>
      <c r="D475">
        <v>31259879</v>
      </c>
      <c r="E475">
        <v>1</v>
      </c>
      <c r="F475">
        <v>1</v>
      </c>
      <c r="G475">
        <v>1</v>
      </c>
      <c r="H475">
        <v>2</v>
      </c>
      <c r="I475" t="s">
        <v>841</v>
      </c>
      <c r="J475" t="s">
        <v>842</v>
      </c>
      <c r="K475" t="s">
        <v>843</v>
      </c>
      <c r="L475">
        <v>1368</v>
      </c>
      <c r="N475">
        <v>1011</v>
      </c>
      <c r="O475" t="s">
        <v>837</v>
      </c>
      <c r="P475" t="s">
        <v>837</v>
      </c>
      <c r="Q475">
        <v>1</v>
      </c>
      <c r="X475">
        <v>0.01</v>
      </c>
      <c r="Y475">
        <v>0</v>
      </c>
      <c r="Z475">
        <v>65.709999999999994</v>
      </c>
      <c r="AA475">
        <v>11.6</v>
      </c>
      <c r="AB475">
        <v>0</v>
      </c>
      <c r="AC475">
        <v>0</v>
      </c>
      <c r="AD475">
        <v>1</v>
      </c>
      <c r="AE475">
        <v>0</v>
      </c>
      <c r="AF475" t="s">
        <v>21</v>
      </c>
      <c r="AG475">
        <v>1.4999999999999999E-2</v>
      </c>
      <c r="AH475">
        <v>2</v>
      </c>
      <c r="AI475">
        <v>33357784</v>
      </c>
      <c r="AJ475">
        <v>417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>
      <c r="A476">
        <f>ROW(Source!A441)</f>
        <v>441</v>
      </c>
      <c r="B476">
        <v>33357790</v>
      </c>
      <c r="C476">
        <v>33357781</v>
      </c>
      <c r="D476">
        <v>31180727</v>
      </c>
      <c r="E476">
        <v>1</v>
      </c>
      <c r="F476">
        <v>1</v>
      </c>
      <c r="G476">
        <v>1</v>
      </c>
      <c r="H476">
        <v>3</v>
      </c>
      <c r="I476" t="s">
        <v>844</v>
      </c>
      <c r="J476" t="s">
        <v>845</v>
      </c>
      <c r="K476" t="s">
        <v>846</v>
      </c>
      <c r="L476">
        <v>1348</v>
      </c>
      <c r="N476">
        <v>1009</v>
      </c>
      <c r="O476" t="s">
        <v>32</v>
      </c>
      <c r="P476" t="s">
        <v>32</v>
      </c>
      <c r="Q476">
        <v>1000</v>
      </c>
      <c r="X476">
        <v>4.0000000000000002E-4</v>
      </c>
      <c r="Y476">
        <v>9040.01</v>
      </c>
      <c r="Z476">
        <v>0</v>
      </c>
      <c r="AA476">
        <v>0</v>
      </c>
      <c r="AB476">
        <v>0</v>
      </c>
      <c r="AC476">
        <v>0</v>
      </c>
      <c r="AD476">
        <v>1</v>
      </c>
      <c r="AE476">
        <v>0</v>
      </c>
      <c r="AF476" t="s">
        <v>3</v>
      </c>
      <c r="AG476">
        <v>4.0000000000000002E-4</v>
      </c>
      <c r="AH476">
        <v>2</v>
      </c>
      <c r="AI476">
        <v>33357785</v>
      </c>
      <c r="AJ476">
        <v>418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>
      <c r="A477">
        <f>ROW(Source!A441)</f>
        <v>441</v>
      </c>
      <c r="B477">
        <v>33357791</v>
      </c>
      <c r="C477">
        <v>33357781</v>
      </c>
      <c r="D477">
        <v>31181610</v>
      </c>
      <c r="E477">
        <v>1</v>
      </c>
      <c r="F477">
        <v>1</v>
      </c>
      <c r="G477">
        <v>1</v>
      </c>
      <c r="H477">
        <v>3</v>
      </c>
      <c r="I477" t="s">
        <v>847</v>
      </c>
      <c r="J477" t="s">
        <v>848</v>
      </c>
      <c r="K477" t="s">
        <v>849</v>
      </c>
      <c r="L477">
        <v>1346</v>
      </c>
      <c r="N477">
        <v>1009</v>
      </c>
      <c r="O477" t="s">
        <v>78</v>
      </c>
      <c r="P477" t="s">
        <v>78</v>
      </c>
      <c r="Q477">
        <v>1</v>
      </c>
      <c r="X477">
        <v>1.1000000000000001</v>
      </c>
      <c r="Y477">
        <v>23.09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1.1000000000000001</v>
      </c>
      <c r="AH477">
        <v>2</v>
      </c>
      <c r="AI477">
        <v>33357786</v>
      </c>
      <c r="AJ477">
        <v>419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>
      <c r="A478">
        <f>ROW(Source!A441)</f>
        <v>441</v>
      </c>
      <c r="B478">
        <v>33357792</v>
      </c>
      <c r="C478">
        <v>33357781</v>
      </c>
      <c r="D478">
        <v>31174210</v>
      </c>
      <c r="E478">
        <v>17</v>
      </c>
      <c r="F478">
        <v>1</v>
      </c>
      <c r="G478">
        <v>1</v>
      </c>
      <c r="H478">
        <v>3</v>
      </c>
      <c r="I478" t="s">
        <v>927</v>
      </c>
      <c r="J478" t="s">
        <v>3</v>
      </c>
      <c r="K478" t="s">
        <v>928</v>
      </c>
      <c r="L478">
        <v>1354</v>
      </c>
      <c r="N478">
        <v>1010</v>
      </c>
      <c r="O478" t="s">
        <v>40</v>
      </c>
      <c r="P478" t="s">
        <v>40</v>
      </c>
      <c r="Q478">
        <v>1</v>
      </c>
      <c r="X478">
        <v>10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 t="s">
        <v>3</v>
      </c>
      <c r="AG478">
        <v>10</v>
      </c>
      <c r="AH478">
        <v>3</v>
      </c>
      <c r="AI478">
        <v>-1</v>
      </c>
      <c r="AJ478" t="s">
        <v>3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>
      <c r="A479">
        <f>ROW(Source!A442)</f>
        <v>442</v>
      </c>
      <c r="B479">
        <v>33357787</v>
      </c>
      <c r="C479">
        <v>33357781</v>
      </c>
      <c r="D479">
        <v>31172080</v>
      </c>
      <c r="E479">
        <v>1</v>
      </c>
      <c r="F479">
        <v>1</v>
      </c>
      <c r="G479">
        <v>1</v>
      </c>
      <c r="H479">
        <v>1</v>
      </c>
      <c r="I479" t="s">
        <v>852</v>
      </c>
      <c r="J479" t="s">
        <v>3</v>
      </c>
      <c r="K479" t="s">
        <v>853</v>
      </c>
      <c r="L479">
        <v>1191</v>
      </c>
      <c r="N479">
        <v>1013</v>
      </c>
      <c r="O479" t="s">
        <v>831</v>
      </c>
      <c r="P479" t="s">
        <v>831</v>
      </c>
      <c r="Q479">
        <v>1</v>
      </c>
      <c r="X479">
        <v>3.7</v>
      </c>
      <c r="Y479">
        <v>0</v>
      </c>
      <c r="Z479">
        <v>0</v>
      </c>
      <c r="AA479">
        <v>0</v>
      </c>
      <c r="AB479">
        <v>9.92</v>
      </c>
      <c r="AC479">
        <v>0</v>
      </c>
      <c r="AD479">
        <v>1</v>
      </c>
      <c r="AE479">
        <v>1</v>
      </c>
      <c r="AF479" t="s">
        <v>22</v>
      </c>
      <c r="AG479">
        <v>5.1059999999999999</v>
      </c>
      <c r="AH479">
        <v>2</v>
      </c>
      <c r="AI479">
        <v>33357782</v>
      </c>
      <c r="AJ479">
        <v>420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>
      <c r="A480">
        <f>ROW(Source!A442)</f>
        <v>442</v>
      </c>
      <c r="B480">
        <v>33357788</v>
      </c>
      <c r="C480">
        <v>33357781</v>
      </c>
      <c r="D480">
        <v>31172011</v>
      </c>
      <c r="E480">
        <v>1</v>
      </c>
      <c r="F480">
        <v>1</v>
      </c>
      <c r="G480">
        <v>1</v>
      </c>
      <c r="H480">
        <v>1</v>
      </c>
      <c r="I480" t="s">
        <v>832</v>
      </c>
      <c r="J480" t="s">
        <v>3</v>
      </c>
      <c r="K480" t="s">
        <v>833</v>
      </c>
      <c r="L480">
        <v>1191</v>
      </c>
      <c r="N480">
        <v>1013</v>
      </c>
      <c r="O480" t="s">
        <v>831</v>
      </c>
      <c r="P480" t="s">
        <v>831</v>
      </c>
      <c r="Q480">
        <v>1</v>
      </c>
      <c r="X480">
        <v>0.01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2</v>
      </c>
      <c r="AF480" t="s">
        <v>21</v>
      </c>
      <c r="AG480">
        <v>1.4999999999999999E-2</v>
      </c>
      <c r="AH480">
        <v>2</v>
      </c>
      <c r="AI480">
        <v>33357783</v>
      </c>
      <c r="AJ480">
        <v>421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>
      <c r="A481">
        <f>ROW(Source!A442)</f>
        <v>442</v>
      </c>
      <c r="B481">
        <v>33357789</v>
      </c>
      <c r="C481">
        <v>33357781</v>
      </c>
      <c r="D481">
        <v>31259879</v>
      </c>
      <c r="E481">
        <v>1</v>
      </c>
      <c r="F481">
        <v>1</v>
      </c>
      <c r="G481">
        <v>1</v>
      </c>
      <c r="H481">
        <v>2</v>
      </c>
      <c r="I481" t="s">
        <v>841</v>
      </c>
      <c r="J481" t="s">
        <v>842</v>
      </c>
      <c r="K481" t="s">
        <v>843</v>
      </c>
      <c r="L481">
        <v>1368</v>
      </c>
      <c r="N481">
        <v>1011</v>
      </c>
      <c r="O481" t="s">
        <v>837</v>
      </c>
      <c r="P481" t="s">
        <v>837</v>
      </c>
      <c r="Q481">
        <v>1</v>
      </c>
      <c r="X481">
        <v>0.01</v>
      </c>
      <c r="Y481">
        <v>0</v>
      </c>
      <c r="Z481">
        <v>65.709999999999994</v>
      </c>
      <c r="AA481">
        <v>11.6</v>
      </c>
      <c r="AB481">
        <v>0</v>
      </c>
      <c r="AC481">
        <v>0</v>
      </c>
      <c r="AD481">
        <v>1</v>
      </c>
      <c r="AE481">
        <v>0</v>
      </c>
      <c r="AF481" t="s">
        <v>21</v>
      </c>
      <c r="AG481">
        <v>1.4999999999999999E-2</v>
      </c>
      <c r="AH481">
        <v>2</v>
      </c>
      <c r="AI481">
        <v>33357784</v>
      </c>
      <c r="AJ481">
        <v>422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>
      <c r="A482">
        <f>ROW(Source!A442)</f>
        <v>442</v>
      </c>
      <c r="B482">
        <v>33357790</v>
      </c>
      <c r="C482">
        <v>33357781</v>
      </c>
      <c r="D482">
        <v>31180727</v>
      </c>
      <c r="E482">
        <v>1</v>
      </c>
      <c r="F482">
        <v>1</v>
      </c>
      <c r="G482">
        <v>1</v>
      </c>
      <c r="H482">
        <v>3</v>
      </c>
      <c r="I482" t="s">
        <v>844</v>
      </c>
      <c r="J482" t="s">
        <v>845</v>
      </c>
      <c r="K482" t="s">
        <v>846</v>
      </c>
      <c r="L482">
        <v>1348</v>
      </c>
      <c r="N482">
        <v>1009</v>
      </c>
      <c r="O482" t="s">
        <v>32</v>
      </c>
      <c r="P482" t="s">
        <v>32</v>
      </c>
      <c r="Q482">
        <v>1000</v>
      </c>
      <c r="X482">
        <v>4.0000000000000002E-4</v>
      </c>
      <c r="Y482">
        <v>9040.01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0</v>
      </c>
      <c r="AF482" t="s">
        <v>3</v>
      </c>
      <c r="AG482">
        <v>4.0000000000000002E-4</v>
      </c>
      <c r="AH482">
        <v>2</v>
      </c>
      <c r="AI482">
        <v>33357785</v>
      </c>
      <c r="AJ482">
        <v>423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>
      <c r="A483">
        <f>ROW(Source!A442)</f>
        <v>442</v>
      </c>
      <c r="B483">
        <v>33357791</v>
      </c>
      <c r="C483">
        <v>33357781</v>
      </c>
      <c r="D483">
        <v>31181610</v>
      </c>
      <c r="E483">
        <v>1</v>
      </c>
      <c r="F483">
        <v>1</v>
      </c>
      <c r="G483">
        <v>1</v>
      </c>
      <c r="H483">
        <v>3</v>
      </c>
      <c r="I483" t="s">
        <v>847</v>
      </c>
      <c r="J483" t="s">
        <v>848</v>
      </c>
      <c r="K483" t="s">
        <v>849</v>
      </c>
      <c r="L483">
        <v>1346</v>
      </c>
      <c r="N483">
        <v>1009</v>
      </c>
      <c r="O483" t="s">
        <v>78</v>
      </c>
      <c r="P483" t="s">
        <v>78</v>
      </c>
      <c r="Q483">
        <v>1</v>
      </c>
      <c r="X483">
        <v>1.1000000000000001</v>
      </c>
      <c r="Y483">
        <v>23.09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 t="s">
        <v>3</v>
      </c>
      <c r="AG483">
        <v>1.1000000000000001</v>
      </c>
      <c r="AH483">
        <v>2</v>
      </c>
      <c r="AI483">
        <v>33357786</v>
      </c>
      <c r="AJ483">
        <v>424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>
      <c r="A484">
        <f>ROW(Source!A442)</f>
        <v>442</v>
      </c>
      <c r="B484">
        <v>33357792</v>
      </c>
      <c r="C484">
        <v>33357781</v>
      </c>
      <c r="D484">
        <v>31174210</v>
      </c>
      <c r="E484">
        <v>17</v>
      </c>
      <c r="F484">
        <v>1</v>
      </c>
      <c r="G484">
        <v>1</v>
      </c>
      <c r="H484">
        <v>3</v>
      </c>
      <c r="I484" t="s">
        <v>927</v>
      </c>
      <c r="J484" t="s">
        <v>3</v>
      </c>
      <c r="K484" t="s">
        <v>928</v>
      </c>
      <c r="L484">
        <v>1354</v>
      </c>
      <c r="N484">
        <v>1010</v>
      </c>
      <c r="O484" t="s">
        <v>40</v>
      </c>
      <c r="P484" t="s">
        <v>40</v>
      </c>
      <c r="Q484">
        <v>1</v>
      </c>
      <c r="X484">
        <v>10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s">
        <v>3</v>
      </c>
      <c r="AG484">
        <v>10</v>
      </c>
      <c r="AH484">
        <v>3</v>
      </c>
      <c r="AI484">
        <v>-1</v>
      </c>
      <c r="AJ484" t="s">
        <v>3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>
      <c r="A485">
        <f>ROW(Source!A445)</f>
        <v>445</v>
      </c>
      <c r="B485">
        <v>33357802</v>
      </c>
      <c r="C485">
        <v>33357794</v>
      </c>
      <c r="D485">
        <v>31172069</v>
      </c>
      <c r="E485">
        <v>1</v>
      </c>
      <c r="F485">
        <v>1</v>
      </c>
      <c r="G485">
        <v>1</v>
      </c>
      <c r="H485">
        <v>1</v>
      </c>
      <c r="I485" t="s">
        <v>856</v>
      </c>
      <c r="J485" t="s">
        <v>3</v>
      </c>
      <c r="K485" t="s">
        <v>857</v>
      </c>
      <c r="L485">
        <v>1191</v>
      </c>
      <c r="N485">
        <v>1013</v>
      </c>
      <c r="O485" t="s">
        <v>831</v>
      </c>
      <c r="P485" t="s">
        <v>831</v>
      </c>
      <c r="Q485">
        <v>1</v>
      </c>
      <c r="X485">
        <v>6.02</v>
      </c>
      <c r="Y485">
        <v>0</v>
      </c>
      <c r="Z485">
        <v>0</v>
      </c>
      <c r="AA485">
        <v>0</v>
      </c>
      <c r="AB485">
        <v>9.18</v>
      </c>
      <c r="AC485">
        <v>0</v>
      </c>
      <c r="AD485">
        <v>1</v>
      </c>
      <c r="AE485">
        <v>1</v>
      </c>
      <c r="AF485" t="s">
        <v>22</v>
      </c>
      <c r="AG485">
        <v>8.307599999999999</v>
      </c>
      <c r="AH485">
        <v>2</v>
      </c>
      <c r="AI485">
        <v>33357795</v>
      </c>
      <c r="AJ485">
        <v>425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>
      <c r="A486">
        <f>ROW(Source!A445)</f>
        <v>445</v>
      </c>
      <c r="B486">
        <v>33357803</v>
      </c>
      <c r="C486">
        <v>33357794</v>
      </c>
      <c r="D486">
        <v>31172011</v>
      </c>
      <c r="E486">
        <v>1</v>
      </c>
      <c r="F486">
        <v>1</v>
      </c>
      <c r="G486">
        <v>1</v>
      </c>
      <c r="H486">
        <v>1</v>
      </c>
      <c r="I486" t="s">
        <v>832</v>
      </c>
      <c r="J486" t="s">
        <v>3</v>
      </c>
      <c r="K486" t="s">
        <v>833</v>
      </c>
      <c r="L486">
        <v>1191</v>
      </c>
      <c r="N486">
        <v>1013</v>
      </c>
      <c r="O486" t="s">
        <v>831</v>
      </c>
      <c r="P486" t="s">
        <v>831</v>
      </c>
      <c r="Q486">
        <v>1</v>
      </c>
      <c r="X486">
        <v>0.04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2</v>
      </c>
      <c r="AF486" t="s">
        <v>21</v>
      </c>
      <c r="AG486">
        <v>0.06</v>
      </c>
      <c r="AH486">
        <v>2</v>
      </c>
      <c r="AI486">
        <v>33357796</v>
      </c>
      <c r="AJ486">
        <v>426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>
      <c r="A487">
        <f>ROW(Source!A445)</f>
        <v>445</v>
      </c>
      <c r="B487">
        <v>33357804</v>
      </c>
      <c r="C487">
        <v>33357794</v>
      </c>
      <c r="D487">
        <v>31259879</v>
      </c>
      <c r="E487">
        <v>1</v>
      </c>
      <c r="F487">
        <v>1</v>
      </c>
      <c r="G487">
        <v>1</v>
      </c>
      <c r="H487">
        <v>2</v>
      </c>
      <c r="I487" t="s">
        <v>841</v>
      </c>
      <c r="J487" t="s">
        <v>842</v>
      </c>
      <c r="K487" t="s">
        <v>843</v>
      </c>
      <c r="L487">
        <v>1368</v>
      </c>
      <c r="N487">
        <v>1011</v>
      </c>
      <c r="O487" t="s">
        <v>837</v>
      </c>
      <c r="P487" t="s">
        <v>837</v>
      </c>
      <c r="Q487">
        <v>1</v>
      </c>
      <c r="X487">
        <v>0.04</v>
      </c>
      <c r="Y487">
        <v>0</v>
      </c>
      <c r="Z487">
        <v>65.709999999999994</v>
      </c>
      <c r="AA487">
        <v>11.6</v>
      </c>
      <c r="AB487">
        <v>0</v>
      </c>
      <c r="AC487">
        <v>0</v>
      </c>
      <c r="AD487">
        <v>1</v>
      </c>
      <c r="AE487">
        <v>0</v>
      </c>
      <c r="AF487" t="s">
        <v>21</v>
      </c>
      <c r="AG487">
        <v>0.06</v>
      </c>
      <c r="AH487">
        <v>2</v>
      </c>
      <c r="AI487">
        <v>33357797</v>
      </c>
      <c r="AJ487">
        <v>427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>
      <c r="A488">
        <f>ROW(Source!A445)</f>
        <v>445</v>
      </c>
      <c r="B488">
        <v>33357805</v>
      </c>
      <c r="C488">
        <v>33357794</v>
      </c>
      <c r="D488">
        <v>31260100</v>
      </c>
      <c r="E488">
        <v>1</v>
      </c>
      <c r="F488">
        <v>1</v>
      </c>
      <c r="G488">
        <v>1</v>
      </c>
      <c r="H488">
        <v>2</v>
      </c>
      <c r="I488" t="s">
        <v>858</v>
      </c>
      <c r="J488" t="s">
        <v>859</v>
      </c>
      <c r="K488" t="s">
        <v>860</v>
      </c>
      <c r="L488">
        <v>1368</v>
      </c>
      <c r="N488">
        <v>1011</v>
      </c>
      <c r="O488" t="s">
        <v>837</v>
      </c>
      <c r="P488" t="s">
        <v>837</v>
      </c>
      <c r="Q488">
        <v>1</v>
      </c>
      <c r="X488">
        <v>0.93</v>
      </c>
      <c r="Y488">
        <v>0</v>
      </c>
      <c r="Z488">
        <v>8.1</v>
      </c>
      <c r="AA488">
        <v>0</v>
      </c>
      <c r="AB488">
        <v>0</v>
      </c>
      <c r="AC488">
        <v>0</v>
      </c>
      <c r="AD488">
        <v>1</v>
      </c>
      <c r="AE488">
        <v>0</v>
      </c>
      <c r="AF488" t="s">
        <v>21</v>
      </c>
      <c r="AG488">
        <v>1.395</v>
      </c>
      <c r="AH488">
        <v>2</v>
      </c>
      <c r="AI488">
        <v>33357798</v>
      </c>
      <c r="AJ488">
        <v>428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>
      <c r="A489">
        <f>ROW(Source!A445)</f>
        <v>445</v>
      </c>
      <c r="B489">
        <v>33357806</v>
      </c>
      <c r="C489">
        <v>33357794</v>
      </c>
      <c r="D489">
        <v>31179550</v>
      </c>
      <c r="E489">
        <v>1</v>
      </c>
      <c r="F489">
        <v>1</v>
      </c>
      <c r="G489">
        <v>1</v>
      </c>
      <c r="H489">
        <v>3</v>
      </c>
      <c r="I489" t="s">
        <v>861</v>
      </c>
      <c r="J489" t="s">
        <v>862</v>
      </c>
      <c r="K489" t="s">
        <v>863</v>
      </c>
      <c r="L489">
        <v>1348</v>
      </c>
      <c r="N489">
        <v>1009</v>
      </c>
      <c r="O489" t="s">
        <v>32</v>
      </c>
      <c r="P489" t="s">
        <v>32</v>
      </c>
      <c r="Q489">
        <v>1000</v>
      </c>
      <c r="X489">
        <v>8.0000000000000004E-4</v>
      </c>
      <c r="Y489">
        <v>10362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0</v>
      </c>
      <c r="AF489" t="s">
        <v>3</v>
      </c>
      <c r="AG489">
        <v>8.0000000000000004E-4</v>
      </c>
      <c r="AH489">
        <v>2</v>
      </c>
      <c r="AI489">
        <v>33357799</v>
      </c>
      <c r="AJ489">
        <v>429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>
      <c r="A490">
        <f>ROW(Source!A445)</f>
        <v>445</v>
      </c>
      <c r="B490">
        <v>33357807</v>
      </c>
      <c r="C490">
        <v>33357794</v>
      </c>
      <c r="D490">
        <v>31180727</v>
      </c>
      <c r="E490">
        <v>1</v>
      </c>
      <c r="F490">
        <v>1</v>
      </c>
      <c r="G490">
        <v>1</v>
      </c>
      <c r="H490">
        <v>3</v>
      </c>
      <c r="I490" t="s">
        <v>844</v>
      </c>
      <c r="J490" t="s">
        <v>845</v>
      </c>
      <c r="K490" t="s">
        <v>846</v>
      </c>
      <c r="L490">
        <v>1348</v>
      </c>
      <c r="N490">
        <v>1009</v>
      </c>
      <c r="O490" t="s">
        <v>32</v>
      </c>
      <c r="P490" t="s">
        <v>32</v>
      </c>
      <c r="Q490">
        <v>1000</v>
      </c>
      <c r="X490">
        <v>6.9999999999999999E-4</v>
      </c>
      <c r="Y490">
        <v>9040.01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0</v>
      </c>
      <c r="AF490" t="s">
        <v>3</v>
      </c>
      <c r="AG490">
        <v>6.9999999999999999E-4</v>
      </c>
      <c r="AH490">
        <v>2</v>
      </c>
      <c r="AI490">
        <v>33357800</v>
      </c>
      <c r="AJ490">
        <v>430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>
      <c r="A491">
        <f>ROW(Source!A445)</f>
        <v>445</v>
      </c>
      <c r="B491">
        <v>33357808</v>
      </c>
      <c r="C491">
        <v>33357794</v>
      </c>
      <c r="D491">
        <v>31172603</v>
      </c>
      <c r="E491">
        <v>17</v>
      </c>
      <c r="F491">
        <v>1</v>
      </c>
      <c r="G491">
        <v>1</v>
      </c>
      <c r="H491">
        <v>3</v>
      </c>
      <c r="I491" t="s">
        <v>931</v>
      </c>
      <c r="J491" t="s">
        <v>3</v>
      </c>
      <c r="K491" t="s">
        <v>932</v>
      </c>
      <c r="L491">
        <v>1339</v>
      </c>
      <c r="N491">
        <v>1007</v>
      </c>
      <c r="O491" t="s">
        <v>258</v>
      </c>
      <c r="P491" t="s">
        <v>258</v>
      </c>
      <c r="Q491">
        <v>1</v>
      </c>
      <c r="X491">
        <v>0.01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s">
        <v>3</v>
      </c>
      <c r="AG491">
        <v>0.01</v>
      </c>
      <c r="AH491">
        <v>3</v>
      </c>
      <c r="AI491">
        <v>-1</v>
      </c>
      <c r="AJ491" t="s">
        <v>3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>
      <c r="A492">
        <f>ROW(Source!A445)</f>
        <v>445</v>
      </c>
      <c r="B492">
        <v>33357809</v>
      </c>
      <c r="C492">
        <v>33357794</v>
      </c>
      <c r="D492">
        <v>31223743</v>
      </c>
      <c r="E492">
        <v>1</v>
      </c>
      <c r="F492">
        <v>1</v>
      </c>
      <c r="G492">
        <v>1</v>
      </c>
      <c r="H492">
        <v>3</v>
      </c>
      <c r="I492" t="s">
        <v>76</v>
      </c>
      <c r="J492" t="s">
        <v>79</v>
      </c>
      <c r="K492" t="s">
        <v>77</v>
      </c>
      <c r="L492">
        <v>1346</v>
      </c>
      <c r="N492">
        <v>1009</v>
      </c>
      <c r="O492" t="s">
        <v>78</v>
      </c>
      <c r="P492" t="s">
        <v>78</v>
      </c>
      <c r="Q492">
        <v>1</v>
      </c>
      <c r="X492">
        <v>100</v>
      </c>
      <c r="Y492">
        <v>8.52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0</v>
      </c>
      <c r="AF492" t="s">
        <v>3</v>
      </c>
      <c r="AG492">
        <v>100</v>
      </c>
      <c r="AH492">
        <v>2</v>
      </c>
      <c r="AI492">
        <v>33357801</v>
      </c>
      <c r="AJ492">
        <v>431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>
      <c r="A493">
        <f>ROW(Source!A446)</f>
        <v>446</v>
      </c>
      <c r="B493">
        <v>33357802</v>
      </c>
      <c r="C493">
        <v>33357794</v>
      </c>
      <c r="D493">
        <v>31172069</v>
      </c>
      <c r="E493">
        <v>1</v>
      </c>
      <c r="F493">
        <v>1</v>
      </c>
      <c r="G493">
        <v>1</v>
      </c>
      <c r="H493">
        <v>1</v>
      </c>
      <c r="I493" t="s">
        <v>856</v>
      </c>
      <c r="J493" t="s">
        <v>3</v>
      </c>
      <c r="K493" t="s">
        <v>857</v>
      </c>
      <c r="L493">
        <v>1191</v>
      </c>
      <c r="N493">
        <v>1013</v>
      </c>
      <c r="O493" t="s">
        <v>831</v>
      </c>
      <c r="P493" t="s">
        <v>831</v>
      </c>
      <c r="Q493">
        <v>1</v>
      </c>
      <c r="X493">
        <v>6.02</v>
      </c>
      <c r="Y493">
        <v>0</v>
      </c>
      <c r="Z493">
        <v>0</v>
      </c>
      <c r="AA493">
        <v>0</v>
      </c>
      <c r="AB493">
        <v>9.18</v>
      </c>
      <c r="AC493">
        <v>0</v>
      </c>
      <c r="AD493">
        <v>1</v>
      </c>
      <c r="AE493">
        <v>1</v>
      </c>
      <c r="AF493" t="s">
        <v>22</v>
      </c>
      <c r="AG493">
        <v>8.307599999999999</v>
      </c>
      <c r="AH493">
        <v>2</v>
      </c>
      <c r="AI493">
        <v>33357795</v>
      </c>
      <c r="AJ493">
        <v>432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>
      <c r="A494">
        <f>ROW(Source!A446)</f>
        <v>446</v>
      </c>
      <c r="B494">
        <v>33357803</v>
      </c>
      <c r="C494">
        <v>33357794</v>
      </c>
      <c r="D494">
        <v>31172011</v>
      </c>
      <c r="E494">
        <v>1</v>
      </c>
      <c r="F494">
        <v>1</v>
      </c>
      <c r="G494">
        <v>1</v>
      </c>
      <c r="H494">
        <v>1</v>
      </c>
      <c r="I494" t="s">
        <v>832</v>
      </c>
      <c r="J494" t="s">
        <v>3</v>
      </c>
      <c r="K494" t="s">
        <v>833</v>
      </c>
      <c r="L494">
        <v>1191</v>
      </c>
      <c r="N494">
        <v>1013</v>
      </c>
      <c r="O494" t="s">
        <v>831</v>
      </c>
      <c r="P494" t="s">
        <v>831</v>
      </c>
      <c r="Q494">
        <v>1</v>
      </c>
      <c r="X494">
        <v>0.04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2</v>
      </c>
      <c r="AF494" t="s">
        <v>21</v>
      </c>
      <c r="AG494">
        <v>0.06</v>
      </c>
      <c r="AH494">
        <v>2</v>
      </c>
      <c r="AI494">
        <v>33357796</v>
      </c>
      <c r="AJ494">
        <v>433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>
      <c r="A495">
        <f>ROW(Source!A446)</f>
        <v>446</v>
      </c>
      <c r="B495">
        <v>33357804</v>
      </c>
      <c r="C495">
        <v>33357794</v>
      </c>
      <c r="D495">
        <v>31259879</v>
      </c>
      <c r="E495">
        <v>1</v>
      </c>
      <c r="F495">
        <v>1</v>
      </c>
      <c r="G495">
        <v>1</v>
      </c>
      <c r="H495">
        <v>2</v>
      </c>
      <c r="I495" t="s">
        <v>841</v>
      </c>
      <c r="J495" t="s">
        <v>842</v>
      </c>
      <c r="K495" t="s">
        <v>843</v>
      </c>
      <c r="L495">
        <v>1368</v>
      </c>
      <c r="N495">
        <v>1011</v>
      </c>
      <c r="O495" t="s">
        <v>837</v>
      </c>
      <c r="P495" t="s">
        <v>837</v>
      </c>
      <c r="Q495">
        <v>1</v>
      </c>
      <c r="X495">
        <v>0.04</v>
      </c>
      <c r="Y495">
        <v>0</v>
      </c>
      <c r="Z495">
        <v>65.709999999999994</v>
      </c>
      <c r="AA495">
        <v>11.6</v>
      </c>
      <c r="AB495">
        <v>0</v>
      </c>
      <c r="AC495">
        <v>0</v>
      </c>
      <c r="AD495">
        <v>1</v>
      </c>
      <c r="AE495">
        <v>0</v>
      </c>
      <c r="AF495" t="s">
        <v>21</v>
      </c>
      <c r="AG495">
        <v>0.06</v>
      </c>
      <c r="AH495">
        <v>2</v>
      </c>
      <c r="AI495">
        <v>33357797</v>
      </c>
      <c r="AJ495">
        <v>434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>
      <c r="A496">
        <f>ROW(Source!A446)</f>
        <v>446</v>
      </c>
      <c r="B496">
        <v>33357805</v>
      </c>
      <c r="C496">
        <v>33357794</v>
      </c>
      <c r="D496">
        <v>31260100</v>
      </c>
      <c r="E496">
        <v>1</v>
      </c>
      <c r="F496">
        <v>1</v>
      </c>
      <c r="G496">
        <v>1</v>
      </c>
      <c r="H496">
        <v>2</v>
      </c>
      <c r="I496" t="s">
        <v>858</v>
      </c>
      <c r="J496" t="s">
        <v>859</v>
      </c>
      <c r="K496" t="s">
        <v>860</v>
      </c>
      <c r="L496">
        <v>1368</v>
      </c>
      <c r="N496">
        <v>1011</v>
      </c>
      <c r="O496" t="s">
        <v>837</v>
      </c>
      <c r="P496" t="s">
        <v>837</v>
      </c>
      <c r="Q496">
        <v>1</v>
      </c>
      <c r="X496">
        <v>0.93</v>
      </c>
      <c r="Y496">
        <v>0</v>
      </c>
      <c r="Z496">
        <v>8.1</v>
      </c>
      <c r="AA496">
        <v>0</v>
      </c>
      <c r="AB496">
        <v>0</v>
      </c>
      <c r="AC496">
        <v>0</v>
      </c>
      <c r="AD496">
        <v>1</v>
      </c>
      <c r="AE496">
        <v>0</v>
      </c>
      <c r="AF496" t="s">
        <v>21</v>
      </c>
      <c r="AG496">
        <v>1.395</v>
      </c>
      <c r="AH496">
        <v>2</v>
      </c>
      <c r="AI496">
        <v>33357798</v>
      </c>
      <c r="AJ496">
        <v>435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>
      <c r="A497">
        <f>ROW(Source!A446)</f>
        <v>446</v>
      </c>
      <c r="B497">
        <v>33357806</v>
      </c>
      <c r="C497">
        <v>33357794</v>
      </c>
      <c r="D497">
        <v>31179550</v>
      </c>
      <c r="E497">
        <v>1</v>
      </c>
      <c r="F497">
        <v>1</v>
      </c>
      <c r="G497">
        <v>1</v>
      </c>
      <c r="H497">
        <v>3</v>
      </c>
      <c r="I497" t="s">
        <v>861</v>
      </c>
      <c r="J497" t="s">
        <v>862</v>
      </c>
      <c r="K497" t="s">
        <v>863</v>
      </c>
      <c r="L497">
        <v>1348</v>
      </c>
      <c r="N497">
        <v>1009</v>
      </c>
      <c r="O497" t="s">
        <v>32</v>
      </c>
      <c r="P497" t="s">
        <v>32</v>
      </c>
      <c r="Q497">
        <v>1000</v>
      </c>
      <c r="X497">
        <v>8.0000000000000004E-4</v>
      </c>
      <c r="Y497">
        <v>10362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0</v>
      </c>
      <c r="AF497" t="s">
        <v>3</v>
      </c>
      <c r="AG497">
        <v>8.0000000000000004E-4</v>
      </c>
      <c r="AH497">
        <v>2</v>
      </c>
      <c r="AI497">
        <v>33357799</v>
      </c>
      <c r="AJ497">
        <v>436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>
      <c r="A498">
        <f>ROW(Source!A446)</f>
        <v>446</v>
      </c>
      <c r="B498">
        <v>33357807</v>
      </c>
      <c r="C498">
        <v>33357794</v>
      </c>
      <c r="D498">
        <v>31180727</v>
      </c>
      <c r="E498">
        <v>1</v>
      </c>
      <c r="F498">
        <v>1</v>
      </c>
      <c r="G498">
        <v>1</v>
      </c>
      <c r="H498">
        <v>3</v>
      </c>
      <c r="I498" t="s">
        <v>844</v>
      </c>
      <c r="J498" t="s">
        <v>845</v>
      </c>
      <c r="K498" t="s">
        <v>846</v>
      </c>
      <c r="L498">
        <v>1348</v>
      </c>
      <c r="N498">
        <v>1009</v>
      </c>
      <c r="O498" t="s">
        <v>32</v>
      </c>
      <c r="P498" t="s">
        <v>32</v>
      </c>
      <c r="Q498">
        <v>1000</v>
      </c>
      <c r="X498">
        <v>6.9999999999999999E-4</v>
      </c>
      <c r="Y498">
        <v>9040.01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0</v>
      </c>
      <c r="AF498" t="s">
        <v>3</v>
      </c>
      <c r="AG498">
        <v>6.9999999999999999E-4</v>
      </c>
      <c r="AH498">
        <v>2</v>
      </c>
      <c r="AI498">
        <v>33357800</v>
      </c>
      <c r="AJ498">
        <v>437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>
      <c r="A499">
        <f>ROW(Source!A446)</f>
        <v>446</v>
      </c>
      <c r="B499">
        <v>33357808</v>
      </c>
      <c r="C499">
        <v>33357794</v>
      </c>
      <c r="D499">
        <v>31172603</v>
      </c>
      <c r="E499">
        <v>17</v>
      </c>
      <c r="F499">
        <v>1</v>
      </c>
      <c r="G499">
        <v>1</v>
      </c>
      <c r="H499">
        <v>3</v>
      </c>
      <c r="I499" t="s">
        <v>931</v>
      </c>
      <c r="J499" t="s">
        <v>3</v>
      </c>
      <c r="K499" t="s">
        <v>932</v>
      </c>
      <c r="L499">
        <v>1339</v>
      </c>
      <c r="N499">
        <v>1007</v>
      </c>
      <c r="O499" t="s">
        <v>258</v>
      </c>
      <c r="P499" t="s">
        <v>258</v>
      </c>
      <c r="Q499">
        <v>1</v>
      </c>
      <c r="X499">
        <v>0.01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s">
        <v>3</v>
      </c>
      <c r="AG499">
        <v>0.01</v>
      </c>
      <c r="AH499">
        <v>3</v>
      </c>
      <c r="AI499">
        <v>-1</v>
      </c>
      <c r="AJ499" t="s">
        <v>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>
      <c r="A500">
        <f>ROW(Source!A446)</f>
        <v>446</v>
      </c>
      <c r="B500">
        <v>33357809</v>
      </c>
      <c r="C500">
        <v>33357794</v>
      </c>
      <c r="D500">
        <v>31223743</v>
      </c>
      <c r="E500">
        <v>1</v>
      </c>
      <c r="F500">
        <v>1</v>
      </c>
      <c r="G500">
        <v>1</v>
      </c>
      <c r="H500">
        <v>3</v>
      </c>
      <c r="I500" t="s">
        <v>76</v>
      </c>
      <c r="J500" t="s">
        <v>79</v>
      </c>
      <c r="K500" t="s">
        <v>77</v>
      </c>
      <c r="L500">
        <v>1346</v>
      </c>
      <c r="N500">
        <v>1009</v>
      </c>
      <c r="O500" t="s">
        <v>78</v>
      </c>
      <c r="P500" t="s">
        <v>78</v>
      </c>
      <c r="Q500">
        <v>1</v>
      </c>
      <c r="X500">
        <v>100</v>
      </c>
      <c r="Y500">
        <v>8.52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0</v>
      </c>
      <c r="AF500" t="s">
        <v>3</v>
      </c>
      <c r="AG500">
        <v>100</v>
      </c>
      <c r="AH500">
        <v>2</v>
      </c>
      <c r="AI500">
        <v>33357801</v>
      </c>
      <c r="AJ500">
        <v>438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>
      <c r="A501">
        <f>ROW(Source!A486)</f>
        <v>486</v>
      </c>
      <c r="B501">
        <v>33357825</v>
      </c>
      <c r="C501">
        <v>33357817</v>
      </c>
      <c r="D501">
        <v>31172076</v>
      </c>
      <c r="E501">
        <v>1</v>
      </c>
      <c r="F501">
        <v>1</v>
      </c>
      <c r="G501">
        <v>1</v>
      </c>
      <c r="H501">
        <v>1</v>
      </c>
      <c r="I501" t="s">
        <v>829</v>
      </c>
      <c r="J501" t="s">
        <v>3</v>
      </c>
      <c r="K501" t="s">
        <v>830</v>
      </c>
      <c r="L501">
        <v>1191</v>
      </c>
      <c r="N501">
        <v>1013</v>
      </c>
      <c r="O501" t="s">
        <v>831</v>
      </c>
      <c r="P501" t="s">
        <v>831</v>
      </c>
      <c r="Q501">
        <v>1</v>
      </c>
      <c r="X501">
        <v>14.39</v>
      </c>
      <c r="Y501">
        <v>0</v>
      </c>
      <c r="Z501">
        <v>0</v>
      </c>
      <c r="AA501">
        <v>0</v>
      </c>
      <c r="AB501">
        <v>9.6199999999999992</v>
      </c>
      <c r="AC501">
        <v>0</v>
      </c>
      <c r="AD501">
        <v>1</v>
      </c>
      <c r="AE501">
        <v>1</v>
      </c>
      <c r="AF501" t="s">
        <v>22</v>
      </c>
      <c r="AG501">
        <v>19.8582</v>
      </c>
      <c r="AH501">
        <v>2</v>
      </c>
      <c r="AI501">
        <v>33357818</v>
      </c>
      <c r="AJ501">
        <v>439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>
      <c r="A502">
        <f>ROW(Source!A486)</f>
        <v>486</v>
      </c>
      <c r="B502">
        <v>33357826</v>
      </c>
      <c r="C502">
        <v>33357817</v>
      </c>
      <c r="D502">
        <v>31172011</v>
      </c>
      <c r="E502">
        <v>1</v>
      </c>
      <c r="F502">
        <v>1</v>
      </c>
      <c r="G502">
        <v>1</v>
      </c>
      <c r="H502">
        <v>1</v>
      </c>
      <c r="I502" t="s">
        <v>832</v>
      </c>
      <c r="J502" t="s">
        <v>3</v>
      </c>
      <c r="K502" t="s">
        <v>833</v>
      </c>
      <c r="L502">
        <v>1191</v>
      </c>
      <c r="N502">
        <v>1013</v>
      </c>
      <c r="O502" t="s">
        <v>831</v>
      </c>
      <c r="P502" t="s">
        <v>831</v>
      </c>
      <c r="Q502">
        <v>1</v>
      </c>
      <c r="X502">
        <v>0.41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2</v>
      </c>
      <c r="AF502" t="s">
        <v>21</v>
      </c>
      <c r="AG502">
        <v>0.61499999999999988</v>
      </c>
      <c r="AH502">
        <v>2</v>
      </c>
      <c r="AI502">
        <v>33357819</v>
      </c>
      <c r="AJ502">
        <v>440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>
      <c r="A503">
        <f>ROW(Source!A486)</f>
        <v>486</v>
      </c>
      <c r="B503">
        <v>33357827</v>
      </c>
      <c r="C503">
        <v>33357817</v>
      </c>
      <c r="D503">
        <v>31258491</v>
      </c>
      <c r="E503">
        <v>1</v>
      </c>
      <c r="F503">
        <v>1</v>
      </c>
      <c r="G503">
        <v>1</v>
      </c>
      <c r="H503">
        <v>2</v>
      </c>
      <c r="I503" t="s">
        <v>834</v>
      </c>
      <c r="J503" t="s">
        <v>835</v>
      </c>
      <c r="K503" t="s">
        <v>836</v>
      </c>
      <c r="L503">
        <v>1368</v>
      </c>
      <c r="N503">
        <v>1011</v>
      </c>
      <c r="O503" t="s">
        <v>837</v>
      </c>
      <c r="P503" t="s">
        <v>837</v>
      </c>
      <c r="Q503">
        <v>1</v>
      </c>
      <c r="X503">
        <v>0.04</v>
      </c>
      <c r="Y503">
        <v>0</v>
      </c>
      <c r="Z503">
        <v>111.99</v>
      </c>
      <c r="AA503">
        <v>13.5</v>
      </c>
      <c r="AB503">
        <v>0</v>
      </c>
      <c r="AC503">
        <v>0</v>
      </c>
      <c r="AD503">
        <v>1</v>
      </c>
      <c r="AE503">
        <v>0</v>
      </c>
      <c r="AF503" t="s">
        <v>21</v>
      </c>
      <c r="AG503">
        <v>0.06</v>
      </c>
      <c r="AH503">
        <v>2</v>
      </c>
      <c r="AI503">
        <v>33357820</v>
      </c>
      <c r="AJ503">
        <v>441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>
      <c r="A504">
        <f>ROW(Source!A486)</f>
        <v>486</v>
      </c>
      <c r="B504">
        <v>33357828</v>
      </c>
      <c r="C504">
        <v>33357817</v>
      </c>
      <c r="D504">
        <v>31258691</v>
      </c>
      <c r="E504">
        <v>1</v>
      </c>
      <c r="F504">
        <v>1</v>
      </c>
      <c r="G504">
        <v>1</v>
      </c>
      <c r="H504">
        <v>2</v>
      </c>
      <c r="I504" t="s">
        <v>838</v>
      </c>
      <c r="J504" t="s">
        <v>839</v>
      </c>
      <c r="K504" t="s">
        <v>840</v>
      </c>
      <c r="L504">
        <v>1368</v>
      </c>
      <c r="N504">
        <v>1011</v>
      </c>
      <c r="O504" t="s">
        <v>837</v>
      </c>
      <c r="P504" t="s">
        <v>837</v>
      </c>
      <c r="Q504">
        <v>1</v>
      </c>
      <c r="X504">
        <v>3.3</v>
      </c>
      <c r="Y504">
        <v>0</v>
      </c>
      <c r="Z504">
        <v>3.12</v>
      </c>
      <c r="AA504">
        <v>0</v>
      </c>
      <c r="AB504">
        <v>0</v>
      </c>
      <c r="AC504">
        <v>0</v>
      </c>
      <c r="AD504">
        <v>1</v>
      </c>
      <c r="AE504">
        <v>0</v>
      </c>
      <c r="AF504" t="s">
        <v>21</v>
      </c>
      <c r="AG504">
        <v>4.9499999999999993</v>
      </c>
      <c r="AH504">
        <v>2</v>
      </c>
      <c r="AI504">
        <v>33357821</v>
      </c>
      <c r="AJ504">
        <v>442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>
      <c r="A505">
        <f>ROW(Source!A486)</f>
        <v>486</v>
      </c>
      <c r="B505">
        <v>33357829</v>
      </c>
      <c r="C505">
        <v>33357817</v>
      </c>
      <c r="D505">
        <v>31259879</v>
      </c>
      <c r="E505">
        <v>1</v>
      </c>
      <c r="F505">
        <v>1</v>
      </c>
      <c r="G505">
        <v>1</v>
      </c>
      <c r="H505">
        <v>2</v>
      </c>
      <c r="I505" t="s">
        <v>841</v>
      </c>
      <c r="J505" t="s">
        <v>842</v>
      </c>
      <c r="K505" t="s">
        <v>843</v>
      </c>
      <c r="L505">
        <v>1368</v>
      </c>
      <c r="N505">
        <v>1011</v>
      </c>
      <c r="O505" t="s">
        <v>837</v>
      </c>
      <c r="P505" t="s">
        <v>837</v>
      </c>
      <c r="Q505">
        <v>1</v>
      </c>
      <c r="X505">
        <v>0.37</v>
      </c>
      <c r="Y505">
        <v>0</v>
      </c>
      <c r="Z505">
        <v>65.709999999999994</v>
      </c>
      <c r="AA505">
        <v>11.6</v>
      </c>
      <c r="AB505">
        <v>0</v>
      </c>
      <c r="AC505">
        <v>0</v>
      </c>
      <c r="AD505">
        <v>1</v>
      </c>
      <c r="AE505">
        <v>0</v>
      </c>
      <c r="AF505" t="s">
        <v>21</v>
      </c>
      <c r="AG505">
        <v>0.55500000000000005</v>
      </c>
      <c r="AH505">
        <v>2</v>
      </c>
      <c r="AI505">
        <v>33357822</v>
      </c>
      <c r="AJ505">
        <v>443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>
      <c r="A506">
        <f>ROW(Source!A486)</f>
        <v>486</v>
      </c>
      <c r="B506">
        <v>33357830</v>
      </c>
      <c r="C506">
        <v>33357817</v>
      </c>
      <c r="D506">
        <v>31172581</v>
      </c>
      <c r="E506">
        <v>17</v>
      </c>
      <c r="F506">
        <v>1</v>
      </c>
      <c r="G506">
        <v>1</v>
      </c>
      <c r="H506">
        <v>3</v>
      </c>
      <c r="I506" t="s">
        <v>924</v>
      </c>
      <c r="J506" t="s">
        <v>3</v>
      </c>
      <c r="K506" t="s">
        <v>31</v>
      </c>
      <c r="L506">
        <v>1348</v>
      </c>
      <c r="N506">
        <v>1009</v>
      </c>
      <c r="O506" t="s">
        <v>32</v>
      </c>
      <c r="P506" t="s">
        <v>32</v>
      </c>
      <c r="Q506">
        <v>1000</v>
      </c>
      <c r="X506">
        <v>9.4000000000000004E-3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 t="s">
        <v>3</v>
      </c>
      <c r="AG506">
        <v>9.4000000000000004E-3</v>
      </c>
      <c r="AH506">
        <v>3</v>
      </c>
      <c r="AI506">
        <v>-1</v>
      </c>
      <c r="AJ506" t="s">
        <v>3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>
      <c r="A507">
        <f>ROW(Source!A486)</f>
        <v>486</v>
      </c>
      <c r="B507">
        <v>33357831</v>
      </c>
      <c r="C507">
        <v>33357817</v>
      </c>
      <c r="D507">
        <v>31180727</v>
      </c>
      <c r="E507">
        <v>1</v>
      </c>
      <c r="F507">
        <v>1</v>
      </c>
      <c r="G507">
        <v>1</v>
      </c>
      <c r="H507">
        <v>3</v>
      </c>
      <c r="I507" t="s">
        <v>844</v>
      </c>
      <c r="J507" t="s">
        <v>845</v>
      </c>
      <c r="K507" t="s">
        <v>846</v>
      </c>
      <c r="L507">
        <v>1348</v>
      </c>
      <c r="N507">
        <v>1009</v>
      </c>
      <c r="O507" t="s">
        <v>32</v>
      </c>
      <c r="P507" t="s">
        <v>32</v>
      </c>
      <c r="Q507">
        <v>1000</v>
      </c>
      <c r="X507">
        <v>6.9999999999999994E-5</v>
      </c>
      <c r="Y507">
        <v>9040.01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3</v>
      </c>
      <c r="AG507">
        <v>6.9999999999999994E-5</v>
      </c>
      <c r="AH507">
        <v>2</v>
      </c>
      <c r="AI507">
        <v>33357823</v>
      </c>
      <c r="AJ507">
        <v>444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>
      <c r="A508">
        <f>ROW(Source!A486)</f>
        <v>486</v>
      </c>
      <c r="B508">
        <v>33357832</v>
      </c>
      <c r="C508">
        <v>33357817</v>
      </c>
      <c r="D508">
        <v>31181610</v>
      </c>
      <c r="E508">
        <v>1</v>
      </c>
      <c r="F508">
        <v>1</v>
      </c>
      <c r="G508">
        <v>1</v>
      </c>
      <c r="H508">
        <v>3</v>
      </c>
      <c r="I508" t="s">
        <v>847</v>
      </c>
      <c r="J508" t="s">
        <v>848</v>
      </c>
      <c r="K508" t="s">
        <v>849</v>
      </c>
      <c r="L508">
        <v>1346</v>
      </c>
      <c r="N508">
        <v>1009</v>
      </c>
      <c r="O508" t="s">
        <v>78</v>
      </c>
      <c r="P508" t="s">
        <v>78</v>
      </c>
      <c r="Q508">
        <v>1</v>
      </c>
      <c r="X508">
        <v>0.06</v>
      </c>
      <c r="Y508">
        <v>23.09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0</v>
      </c>
      <c r="AF508" t="s">
        <v>3</v>
      </c>
      <c r="AG508">
        <v>0.06</v>
      </c>
      <c r="AH508">
        <v>2</v>
      </c>
      <c r="AI508">
        <v>33357824</v>
      </c>
      <c r="AJ508">
        <v>445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>
      <c r="A509">
        <f>ROW(Source!A487)</f>
        <v>487</v>
      </c>
      <c r="B509">
        <v>33357825</v>
      </c>
      <c r="C509">
        <v>33357817</v>
      </c>
      <c r="D509">
        <v>31172076</v>
      </c>
      <c r="E509">
        <v>1</v>
      </c>
      <c r="F509">
        <v>1</v>
      </c>
      <c r="G509">
        <v>1</v>
      </c>
      <c r="H509">
        <v>1</v>
      </c>
      <c r="I509" t="s">
        <v>829</v>
      </c>
      <c r="J509" t="s">
        <v>3</v>
      </c>
      <c r="K509" t="s">
        <v>830</v>
      </c>
      <c r="L509">
        <v>1191</v>
      </c>
      <c r="N509">
        <v>1013</v>
      </c>
      <c r="O509" t="s">
        <v>831</v>
      </c>
      <c r="P509" t="s">
        <v>831</v>
      </c>
      <c r="Q509">
        <v>1</v>
      </c>
      <c r="X509">
        <v>14.39</v>
      </c>
      <c r="Y509">
        <v>0</v>
      </c>
      <c r="Z509">
        <v>0</v>
      </c>
      <c r="AA509">
        <v>0</v>
      </c>
      <c r="AB509">
        <v>9.6199999999999992</v>
      </c>
      <c r="AC509">
        <v>0</v>
      </c>
      <c r="AD509">
        <v>1</v>
      </c>
      <c r="AE509">
        <v>1</v>
      </c>
      <c r="AF509" t="s">
        <v>22</v>
      </c>
      <c r="AG509">
        <v>19.8582</v>
      </c>
      <c r="AH509">
        <v>2</v>
      </c>
      <c r="AI509">
        <v>33357818</v>
      </c>
      <c r="AJ509">
        <v>446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>
      <c r="A510">
        <f>ROW(Source!A487)</f>
        <v>487</v>
      </c>
      <c r="B510">
        <v>33357826</v>
      </c>
      <c r="C510">
        <v>33357817</v>
      </c>
      <c r="D510">
        <v>31172011</v>
      </c>
      <c r="E510">
        <v>1</v>
      </c>
      <c r="F510">
        <v>1</v>
      </c>
      <c r="G510">
        <v>1</v>
      </c>
      <c r="H510">
        <v>1</v>
      </c>
      <c r="I510" t="s">
        <v>832</v>
      </c>
      <c r="J510" t="s">
        <v>3</v>
      </c>
      <c r="K510" t="s">
        <v>833</v>
      </c>
      <c r="L510">
        <v>1191</v>
      </c>
      <c r="N510">
        <v>1013</v>
      </c>
      <c r="O510" t="s">
        <v>831</v>
      </c>
      <c r="P510" t="s">
        <v>831</v>
      </c>
      <c r="Q510">
        <v>1</v>
      </c>
      <c r="X510">
        <v>0.41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2</v>
      </c>
      <c r="AF510" t="s">
        <v>21</v>
      </c>
      <c r="AG510">
        <v>0.61499999999999988</v>
      </c>
      <c r="AH510">
        <v>2</v>
      </c>
      <c r="AI510">
        <v>33357819</v>
      </c>
      <c r="AJ510">
        <v>447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>
      <c r="A511">
        <f>ROW(Source!A487)</f>
        <v>487</v>
      </c>
      <c r="B511">
        <v>33357827</v>
      </c>
      <c r="C511">
        <v>33357817</v>
      </c>
      <c r="D511">
        <v>31258491</v>
      </c>
      <c r="E511">
        <v>1</v>
      </c>
      <c r="F511">
        <v>1</v>
      </c>
      <c r="G511">
        <v>1</v>
      </c>
      <c r="H511">
        <v>2</v>
      </c>
      <c r="I511" t="s">
        <v>834</v>
      </c>
      <c r="J511" t="s">
        <v>835</v>
      </c>
      <c r="K511" t="s">
        <v>836</v>
      </c>
      <c r="L511">
        <v>1368</v>
      </c>
      <c r="N511">
        <v>1011</v>
      </c>
      <c r="O511" t="s">
        <v>837</v>
      </c>
      <c r="P511" t="s">
        <v>837</v>
      </c>
      <c r="Q511">
        <v>1</v>
      </c>
      <c r="X511">
        <v>0.04</v>
      </c>
      <c r="Y511">
        <v>0</v>
      </c>
      <c r="Z511">
        <v>111.99</v>
      </c>
      <c r="AA511">
        <v>13.5</v>
      </c>
      <c r="AB511">
        <v>0</v>
      </c>
      <c r="AC511">
        <v>0</v>
      </c>
      <c r="AD511">
        <v>1</v>
      </c>
      <c r="AE511">
        <v>0</v>
      </c>
      <c r="AF511" t="s">
        <v>21</v>
      </c>
      <c r="AG511">
        <v>0.06</v>
      </c>
      <c r="AH511">
        <v>2</v>
      </c>
      <c r="AI511">
        <v>33357820</v>
      </c>
      <c r="AJ511">
        <v>448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>
      <c r="A512">
        <f>ROW(Source!A487)</f>
        <v>487</v>
      </c>
      <c r="B512">
        <v>33357828</v>
      </c>
      <c r="C512">
        <v>33357817</v>
      </c>
      <c r="D512">
        <v>31258691</v>
      </c>
      <c r="E512">
        <v>1</v>
      </c>
      <c r="F512">
        <v>1</v>
      </c>
      <c r="G512">
        <v>1</v>
      </c>
      <c r="H512">
        <v>2</v>
      </c>
      <c r="I512" t="s">
        <v>838</v>
      </c>
      <c r="J512" t="s">
        <v>839</v>
      </c>
      <c r="K512" t="s">
        <v>840</v>
      </c>
      <c r="L512">
        <v>1368</v>
      </c>
      <c r="N512">
        <v>1011</v>
      </c>
      <c r="O512" t="s">
        <v>837</v>
      </c>
      <c r="P512" t="s">
        <v>837</v>
      </c>
      <c r="Q512">
        <v>1</v>
      </c>
      <c r="X512">
        <v>3.3</v>
      </c>
      <c r="Y512">
        <v>0</v>
      </c>
      <c r="Z512">
        <v>3.12</v>
      </c>
      <c r="AA512">
        <v>0</v>
      </c>
      <c r="AB512">
        <v>0</v>
      </c>
      <c r="AC512">
        <v>0</v>
      </c>
      <c r="AD512">
        <v>1</v>
      </c>
      <c r="AE512">
        <v>0</v>
      </c>
      <c r="AF512" t="s">
        <v>21</v>
      </c>
      <c r="AG512">
        <v>4.9499999999999993</v>
      </c>
      <c r="AH512">
        <v>2</v>
      </c>
      <c r="AI512">
        <v>33357821</v>
      </c>
      <c r="AJ512">
        <v>449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>
      <c r="A513">
        <f>ROW(Source!A487)</f>
        <v>487</v>
      </c>
      <c r="B513">
        <v>33357829</v>
      </c>
      <c r="C513">
        <v>33357817</v>
      </c>
      <c r="D513">
        <v>31259879</v>
      </c>
      <c r="E513">
        <v>1</v>
      </c>
      <c r="F513">
        <v>1</v>
      </c>
      <c r="G513">
        <v>1</v>
      </c>
      <c r="H513">
        <v>2</v>
      </c>
      <c r="I513" t="s">
        <v>841</v>
      </c>
      <c r="J513" t="s">
        <v>842</v>
      </c>
      <c r="K513" t="s">
        <v>843</v>
      </c>
      <c r="L513">
        <v>1368</v>
      </c>
      <c r="N513">
        <v>1011</v>
      </c>
      <c r="O513" t="s">
        <v>837</v>
      </c>
      <c r="P513" t="s">
        <v>837</v>
      </c>
      <c r="Q513">
        <v>1</v>
      </c>
      <c r="X513">
        <v>0.37</v>
      </c>
      <c r="Y513">
        <v>0</v>
      </c>
      <c r="Z513">
        <v>65.709999999999994</v>
      </c>
      <c r="AA513">
        <v>11.6</v>
      </c>
      <c r="AB513">
        <v>0</v>
      </c>
      <c r="AC513">
        <v>0</v>
      </c>
      <c r="AD513">
        <v>1</v>
      </c>
      <c r="AE513">
        <v>0</v>
      </c>
      <c r="AF513" t="s">
        <v>21</v>
      </c>
      <c r="AG513">
        <v>0.55500000000000005</v>
      </c>
      <c r="AH513">
        <v>2</v>
      </c>
      <c r="AI513">
        <v>33357822</v>
      </c>
      <c r="AJ513">
        <v>450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>
      <c r="A514">
        <f>ROW(Source!A487)</f>
        <v>487</v>
      </c>
      <c r="B514">
        <v>33357830</v>
      </c>
      <c r="C514">
        <v>33357817</v>
      </c>
      <c r="D514">
        <v>31172581</v>
      </c>
      <c r="E514">
        <v>17</v>
      </c>
      <c r="F514">
        <v>1</v>
      </c>
      <c r="G514">
        <v>1</v>
      </c>
      <c r="H514">
        <v>3</v>
      </c>
      <c r="I514" t="s">
        <v>924</v>
      </c>
      <c r="J514" t="s">
        <v>3</v>
      </c>
      <c r="K514" t="s">
        <v>31</v>
      </c>
      <c r="L514">
        <v>1348</v>
      </c>
      <c r="N514">
        <v>1009</v>
      </c>
      <c r="O514" t="s">
        <v>32</v>
      </c>
      <c r="P514" t="s">
        <v>32</v>
      </c>
      <c r="Q514">
        <v>1000</v>
      </c>
      <c r="X514">
        <v>9.4000000000000004E-3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s">
        <v>3</v>
      </c>
      <c r="AG514">
        <v>9.4000000000000004E-3</v>
      </c>
      <c r="AH514">
        <v>3</v>
      </c>
      <c r="AI514">
        <v>-1</v>
      </c>
      <c r="AJ514" t="s">
        <v>3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>
      <c r="A515">
        <f>ROW(Source!A487)</f>
        <v>487</v>
      </c>
      <c r="B515">
        <v>33357831</v>
      </c>
      <c r="C515">
        <v>33357817</v>
      </c>
      <c r="D515">
        <v>31180727</v>
      </c>
      <c r="E515">
        <v>1</v>
      </c>
      <c r="F515">
        <v>1</v>
      </c>
      <c r="G515">
        <v>1</v>
      </c>
      <c r="H515">
        <v>3</v>
      </c>
      <c r="I515" t="s">
        <v>844</v>
      </c>
      <c r="J515" t="s">
        <v>845</v>
      </c>
      <c r="K515" t="s">
        <v>846</v>
      </c>
      <c r="L515">
        <v>1348</v>
      </c>
      <c r="N515">
        <v>1009</v>
      </c>
      <c r="O515" t="s">
        <v>32</v>
      </c>
      <c r="P515" t="s">
        <v>32</v>
      </c>
      <c r="Q515">
        <v>1000</v>
      </c>
      <c r="X515">
        <v>6.9999999999999994E-5</v>
      </c>
      <c r="Y515">
        <v>9040.01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0</v>
      </c>
      <c r="AF515" t="s">
        <v>3</v>
      </c>
      <c r="AG515">
        <v>6.9999999999999994E-5</v>
      </c>
      <c r="AH515">
        <v>2</v>
      </c>
      <c r="AI515">
        <v>33357823</v>
      </c>
      <c r="AJ515">
        <v>451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>
      <c r="A516">
        <f>ROW(Source!A487)</f>
        <v>487</v>
      </c>
      <c r="B516">
        <v>33357832</v>
      </c>
      <c r="C516">
        <v>33357817</v>
      </c>
      <c r="D516">
        <v>31181610</v>
      </c>
      <c r="E516">
        <v>1</v>
      </c>
      <c r="F516">
        <v>1</v>
      </c>
      <c r="G516">
        <v>1</v>
      </c>
      <c r="H516">
        <v>3</v>
      </c>
      <c r="I516" t="s">
        <v>847</v>
      </c>
      <c r="J516" t="s">
        <v>848</v>
      </c>
      <c r="K516" t="s">
        <v>849</v>
      </c>
      <c r="L516">
        <v>1346</v>
      </c>
      <c r="N516">
        <v>1009</v>
      </c>
      <c r="O516" t="s">
        <v>78</v>
      </c>
      <c r="P516" t="s">
        <v>78</v>
      </c>
      <c r="Q516">
        <v>1</v>
      </c>
      <c r="X516">
        <v>0.06</v>
      </c>
      <c r="Y516">
        <v>23.09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 t="s">
        <v>3</v>
      </c>
      <c r="AG516">
        <v>0.06</v>
      </c>
      <c r="AH516">
        <v>2</v>
      </c>
      <c r="AI516">
        <v>33357824</v>
      </c>
      <c r="AJ516">
        <v>452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>
      <c r="A517">
        <f>ROW(Source!A492)</f>
        <v>492</v>
      </c>
      <c r="B517">
        <v>33357841</v>
      </c>
      <c r="C517">
        <v>33357835</v>
      </c>
      <c r="D517">
        <v>31172061</v>
      </c>
      <c r="E517">
        <v>1</v>
      </c>
      <c r="F517">
        <v>1</v>
      </c>
      <c r="G517">
        <v>1</v>
      </c>
      <c r="H517">
        <v>1</v>
      </c>
      <c r="I517" t="s">
        <v>850</v>
      </c>
      <c r="J517" t="s">
        <v>3</v>
      </c>
      <c r="K517" t="s">
        <v>851</v>
      </c>
      <c r="L517">
        <v>1191</v>
      </c>
      <c r="N517">
        <v>1013</v>
      </c>
      <c r="O517" t="s">
        <v>831</v>
      </c>
      <c r="P517" t="s">
        <v>831</v>
      </c>
      <c r="Q517">
        <v>1</v>
      </c>
      <c r="X517">
        <v>5.75</v>
      </c>
      <c r="Y517">
        <v>0</v>
      </c>
      <c r="Z517">
        <v>0</v>
      </c>
      <c r="AA517">
        <v>0</v>
      </c>
      <c r="AB517">
        <v>8.74</v>
      </c>
      <c r="AC517">
        <v>0</v>
      </c>
      <c r="AD517">
        <v>1</v>
      </c>
      <c r="AE517">
        <v>1</v>
      </c>
      <c r="AF517" t="s">
        <v>22</v>
      </c>
      <c r="AG517">
        <v>7.9349999999999987</v>
      </c>
      <c r="AH517">
        <v>2</v>
      </c>
      <c r="AI517">
        <v>33357836</v>
      </c>
      <c r="AJ517">
        <v>453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>
      <c r="A518">
        <f>ROW(Source!A492)</f>
        <v>492</v>
      </c>
      <c r="B518">
        <v>33357842</v>
      </c>
      <c r="C518">
        <v>33357835</v>
      </c>
      <c r="D518">
        <v>31172011</v>
      </c>
      <c r="E518">
        <v>1</v>
      </c>
      <c r="F518">
        <v>1</v>
      </c>
      <c r="G518">
        <v>1</v>
      </c>
      <c r="H518">
        <v>1</v>
      </c>
      <c r="I518" t="s">
        <v>832</v>
      </c>
      <c r="J518" t="s">
        <v>3</v>
      </c>
      <c r="K518" t="s">
        <v>833</v>
      </c>
      <c r="L518">
        <v>1191</v>
      </c>
      <c r="N518">
        <v>1013</v>
      </c>
      <c r="O518" t="s">
        <v>831</v>
      </c>
      <c r="P518" t="s">
        <v>831</v>
      </c>
      <c r="Q518">
        <v>1</v>
      </c>
      <c r="X518">
        <v>0.01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2</v>
      </c>
      <c r="AF518" t="s">
        <v>21</v>
      </c>
      <c r="AG518">
        <v>1.4999999999999999E-2</v>
      </c>
      <c r="AH518">
        <v>2</v>
      </c>
      <c r="AI518">
        <v>33357837</v>
      </c>
      <c r="AJ518">
        <v>454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>
      <c r="A519">
        <f>ROW(Source!A492)</f>
        <v>492</v>
      </c>
      <c r="B519">
        <v>33357843</v>
      </c>
      <c r="C519">
        <v>33357835</v>
      </c>
      <c r="D519">
        <v>31259879</v>
      </c>
      <c r="E519">
        <v>1</v>
      </c>
      <c r="F519">
        <v>1</v>
      </c>
      <c r="G519">
        <v>1</v>
      </c>
      <c r="H519">
        <v>2</v>
      </c>
      <c r="I519" t="s">
        <v>841</v>
      </c>
      <c r="J519" t="s">
        <v>842</v>
      </c>
      <c r="K519" t="s">
        <v>843</v>
      </c>
      <c r="L519">
        <v>1368</v>
      </c>
      <c r="N519">
        <v>1011</v>
      </c>
      <c r="O519" t="s">
        <v>837</v>
      </c>
      <c r="P519" t="s">
        <v>837</v>
      </c>
      <c r="Q519">
        <v>1</v>
      </c>
      <c r="X519">
        <v>0.01</v>
      </c>
      <c r="Y519">
        <v>0</v>
      </c>
      <c r="Z519">
        <v>65.709999999999994</v>
      </c>
      <c r="AA519">
        <v>11.6</v>
      </c>
      <c r="AB519">
        <v>0</v>
      </c>
      <c r="AC519">
        <v>0</v>
      </c>
      <c r="AD519">
        <v>1</v>
      </c>
      <c r="AE519">
        <v>0</v>
      </c>
      <c r="AF519" t="s">
        <v>21</v>
      </c>
      <c r="AG519">
        <v>1.4999999999999999E-2</v>
      </c>
      <c r="AH519">
        <v>2</v>
      </c>
      <c r="AI519">
        <v>33357838</v>
      </c>
      <c r="AJ519">
        <v>455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>
      <c r="A520">
        <f>ROW(Source!A492)</f>
        <v>492</v>
      </c>
      <c r="B520">
        <v>33357844</v>
      </c>
      <c r="C520">
        <v>33357835</v>
      </c>
      <c r="D520">
        <v>31180727</v>
      </c>
      <c r="E520">
        <v>1</v>
      </c>
      <c r="F520">
        <v>1</v>
      </c>
      <c r="G520">
        <v>1</v>
      </c>
      <c r="H520">
        <v>3</v>
      </c>
      <c r="I520" t="s">
        <v>844</v>
      </c>
      <c r="J520" t="s">
        <v>845</v>
      </c>
      <c r="K520" t="s">
        <v>846</v>
      </c>
      <c r="L520">
        <v>1348</v>
      </c>
      <c r="N520">
        <v>1009</v>
      </c>
      <c r="O520" t="s">
        <v>32</v>
      </c>
      <c r="P520" t="s">
        <v>32</v>
      </c>
      <c r="Q520">
        <v>1000</v>
      </c>
      <c r="X520">
        <v>2.0000000000000001E-4</v>
      </c>
      <c r="Y520">
        <v>9040.01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0</v>
      </c>
      <c r="AF520" t="s">
        <v>3</v>
      </c>
      <c r="AG520">
        <v>2.0000000000000001E-4</v>
      </c>
      <c r="AH520">
        <v>2</v>
      </c>
      <c r="AI520">
        <v>33357839</v>
      </c>
      <c r="AJ520">
        <v>456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>
      <c r="A521">
        <f>ROW(Source!A492)</f>
        <v>492</v>
      </c>
      <c r="B521">
        <v>33357845</v>
      </c>
      <c r="C521">
        <v>33357835</v>
      </c>
      <c r="D521">
        <v>31181610</v>
      </c>
      <c r="E521">
        <v>1</v>
      </c>
      <c r="F521">
        <v>1</v>
      </c>
      <c r="G521">
        <v>1</v>
      </c>
      <c r="H521">
        <v>3</v>
      </c>
      <c r="I521" t="s">
        <v>847</v>
      </c>
      <c r="J521" t="s">
        <v>848</v>
      </c>
      <c r="K521" t="s">
        <v>849</v>
      </c>
      <c r="L521">
        <v>1346</v>
      </c>
      <c r="N521">
        <v>1009</v>
      </c>
      <c r="O521" t="s">
        <v>78</v>
      </c>
      <c r="P521" t="s">
        <v>78</v>
      </c>
      <c r="Q521">
        <v>1</v>
      </c>
      <c r="X521">
        <v>0.08</v>
      </c>
      <c r="Y521">
        <v>23.09</v>
      </c>
      <c r="Z521">
        <v>0</v>
      </c>
      <c r="AA521">
        <v>0</v>
      </c>
      <c r="AB521">
        <v>0</v>
      </c>
      <c r="AC521">
        <v>0</v>
      </c>
      <c r="AD521">
        <v>1</v>
      </c>
      <c r="AE521">
        <v>0</v>
      </c>
      <c r="AF521" t="s">
        <v>3</v>
      </c>
      <c r="AG521">
        <v>0.08</v>
      </c>
      <c r="AH521">
        <v>2</v>
      </c>
      <c r="AI521">
        <v>33357840</v>
      </c>
      <c r="AJ521">
        <v>457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>
      <c r="A522">
        <f>ROW(Source!A492)</f>
        <v>492</v>
      </c>
      <c r="B522">
        <v>33357846</v>
      </c>
      <c r="C522">
        <v>33357835</v>
      </c>
      <c r="D522">
        <v>31174207</v>
      </c>
      <c r="E522">
        <v>17</v>
      </c>
      <c r="F522">
        <v>1</v>
      </c>
      <c r="G522">
        <v>1</v>
      </c>
      <c r="H522">
        <v>3</v>
      </c>
      <c r="I522" t="s">
        <v>925</v>
      </c>
      <c r="J522" t="s">
        <v>3</v>
      </c>
      <c r="K522" t="s">
        <v>926</v>
      </c>
      <c r="L522">
        <v>1327</v>
      </c>
      <c r="N522">
        <v>1005</v>
      </c>
      <c r="O522" t="s">
        <v>47</v>
      </c>
      <c r="P522" t="s">
        <v>47</v>
      </c>
      <c r="Q522">
        <v>1</v>
      </c>
      <c r="X522">
        <v>1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s">
        <v>3</v>
      </c>
      <c r="AG522">
        <v>1</v>
      </c>
      <c r="AH522">
        <v>3</v>
      </c>
      <c r="AI522">
        <v>-1</v>
      </c>
      <c r="AJ522" t="s">
        <v>3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>
      <c r="A523">
        <f>ROW(Source!A493)</f>
        <v>493</v>
      </c>
      <c r="B523">
        <v>33357841</v>
      </c>
      <c r="C523">
        <v>33357835</v>
      </c>
      <c r="D523">
        <v>31172061</v>
      </c>
      <c r="E523">
        <v>1</v>
      </c>
      <c r="F523">
        <v>1</v>
      </c>
      <c r="G523">
        <v>1</v>
      </c>
      <c r="H523">
        <v>1</v>
      </c>
      <c r="I523" t="s">
        <v>850</v>
      </c>
      <c r="J523" t="s">
        <v>3</v>
      </c>
      <c r="K523" t="s">
        <v>851</v>
      </c>
      <c r="L523">
        <v>1191</v>
      </c>
      <c r="N523">
        <v>1013</v>
      </c>
      <c r="O523" t="s">
        <v>831</v>
      </c>
      <c r="P523" t="s">
        <v>831</v>
      </c>
      <c r="Q523">
        <v>1</v>
      </c>
      <c r="X523">
        <v>5.75</v>
      </c>
      <c r="Y523">
        <v>0</v>
      </c>
      <c r="Z523">
        <v>0</v>
      </c>
      <c r="AA523">
        <v>0</v>
      </c>
      <c r="AB523">
        <v>8.74</v>
      </c>
      <c r="AC523">
        <v>0</v>
      </c>
      <c r="AD523">
        <v>1</v>
      </c>
      <c r="AE523">
        <v>1</v>
      </c>
      <c r="AF523" t="s">
        <v>22</v>
      </c>
      <c r="AG523">
        <v>7.9349999999999987</v>
      </c>
      <c r="AH523">
        <v>2</v>
      </c>
      <c r="AI523">
        <v>33357836</v>
      </c>
      <c r="AJ523">
        <v>458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>
      <c r="A524">
        <f>ROW(Source!A493)</f>
        <v>493</v>
      </c>
      <c r="B524">
        <v>33357842</v>
      </c>
      <c r="C524">
        <v>33357835</v>
      </c>
      <c r="D524">
        <v>31172011</v>
      </c>
      <c r="E524">
        <v>1</v>
      </c>
      <c r="F524">
        <v>1</v>
      </c>
      <c r="G524">
        <v>1</v>
      </c>
      <c r="H524">
        <v>1</v>
      </c>
      <c r="I524" t="s">
        <v>832</v>
      </c>
      <c r="J524" t="s">
        <v>3</v>
      </c>
      <c r="K524" t="s">
        <v>833</v>
      </c>
      <c r="L524">
        <v>1191</v>
      </c>
      <c r="N524">
        <v>1013</v>
      </c>
      <c r="O524" t="s">
        <v>831</v>
      </c>
      <c r="P524" t="s">
        <v>831</v>
      </c>
      <c r="Q524">
        <v>1</v>
      </c>
      <c r="X524">
        <v>0.01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2</v>
      </c>
      <c r="AF524" t="s">
        <v>21</v>
      </c>
      <c r="AG524">
        <v>1.4999999999999999E-2</v>
      </c>
      <c r="AH524">
        <v>2</v>
      </c>
      <c r="AI524">
        <v>33357837</v>
      </c>
      <c r="AJ524">
        <v>459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>
      <c r="A525">
        <f>ROW(Source!A493)</f>
        <v>493</v>
      </c>
      <c r="B525">
        <v>33357843</v>
      </c>
      <c r="C525">
        <v>33357835</v>
      </c>
      <c r="D525">
        <v>31259879</v>
      </c>
      <c r="E525">
        <v>1</v>
      </c>
      <c r="F525">
        <v>1</v>
      </c>
      <c r="G525">
        <v>1</v>
      </c>
      <c r="H525">
        <v>2</v>
      </c>
      <c r="I525" t="s">
        <v>841</v>
      </c>
      <c r="J525" t="s">
        <v>842</v>
      </c>
      <c r="K525" t="s">
        <v>843</v>
      </c>
      <c r="L525">
        <v>1368</v>
      </c>
      <c r="N525">
        <v>1011</v>
      </c>
      <c r="O525" t="s">
        <v>837</v>
      </c>
      <c r="P525" t="s">
        <v>837</v>
      </c>
      <c r="Q525">
        <v>1</v>
      </c>
      <c r="X525">
        <v>0.01</v>
      </c>
      <c r="Y525">
        <v>0</v>
      </c>
      <c r="Z525">
        <v>65.709999999999994</v>
      </c>
      <c r="AA525">
        <v>11.6</v>
      </c>
      <c r="AB525">
        <v>0</v>
      </c>
      <c r="AC525">
        <v>0</v>
      </c>
      <c r="AD525">
        <v>1</v>
      </c>
      <c r="AE525">
        <v>0</v>
      </c>
      <c r="AF525" t="s">
        <v>21</v>
      </c>
      <c r="AG525">
        <v>1.4999999999999999E-2</v>
      </c>
      <c r="AH525">
        <v>2</v>
      </c>
      <c r="AI525">
        <v>33357838</v>
      </c>
      <c r="AJ525">
        <v>460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>
      <c r="A526">
        <f>ROW(Source!A493)</f>
        <v>493</v>
      </c>
      <c r="B526">
        <v>33357844</v>
      </c>
      <c r="C526">
        <v>33357835</v>
      </c>
      <c r="D526">
        <v>31180727</v>
      </c>
      <c r="E526">
        <v>1</v>
      </c>
      <c r="F526">
        <v>1</v>
      </c>
      <c r="G526">
        <v>1</v>
      </c>
      <c r="H526">
        <v>3</v>
      </c>
      <c r="I526" t="s">
        <v>844</v>
      </c>
      <c r="J526" t="s">
        <v>845</v>
      </c>
      <c r="K526" t="s">
        <v>846</v>
      </c>
      <c r="L526">
        <v>1348</v>
      </c>
      <c r="N526">
        <v>1009</v>
      </c>
      <c r="O526" t="s">
        <v>32</v>
      </c>
      <c r="P526" t="s">
        <v>32</v>
      </c>
      <c r="Q526">
        <v>1000</v>
      </c>
      <c r="X526">
        <v>2.0000000000000001E-4</v>
      </c>
      <c r="Y526">
        <v>9040.01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3</v>
      </c>
      <c r="AG526">
        <v>2.0000000000000001E-4</v>
      </c>
      <c r="AH526">
        <v>2</v>
      </c>
      <c r="AI526">
        <v>33357839</v>
      </c>
      <c r="AJ526">
        <v>461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>
      <c r="A527">
        <f>ROW(Source!A493)</f>
        <v>493</v>
      </c>
      <c r="B527">
        <v>33357845</v>
      </c>
      <c r="C527">
        <v>33357835</v>
      </c>
      <c r="D527">
        <v>31181610</v>
      </c>
      <c r="E527">
        <v>1</v>
      </c>
      <c r="F527">
        <v>1</v>
      </c>
      <c r="G527">
        <v>1</v>
      </c>
      <c r="H527">
        <v>3</v>
      </c>
      <c r="I527" t="s">
        <v>847</v>
      </c>
      <c r="J527" t="s">
        <v>848</v>
      </c>
      <c r="K527" t="s">
        <v>849</v>
      </c>
      <c r="L527">
        <v>1346</v>
      </c>
      <c r="N527">
        <v>1009</v>
      </c>
      <c r="O527" t="s">
        <v>78</v>
      </c>
      <c r="P527" t="s">
        <v>78</v>
      </c>
      <c r="Q527">
        <v>1</v>
      </c>
      <c r="X527">
        <v>0.08</v>
      </c>
      <c r="Y527">
        <v>23.09</v>
      </c>
      <c r="Z527">
        <v>0</v>
      </c>
      <c r="AA527">
        <v>0</v>
      </c>
      <c r="AB527">
        <v>0</v>
      </c>
      <c r="AC527">
        <v>0</v>
      </c>
      <c r="AD527">
        <v>1</v>
      </c>
      <c r="AE527">
        <v>0</v>
      </c>
      <c r="AF527" t="s">
        <v>3</v>
      </c>
      <c r="AG527">
        <v>0.08</v>
      </c>
      <c r="AH527">
        <v>2</v>
      </c>
      <c r="AI527">
        <v>33357840</v>
      </c>
      <c r="AJ527">
        <v>462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>
      <c r="A528">
        <f>ROW(Source!A493)</f>
        <v>493</v>
      </c>
      <c r="B528">
        <v>33357846</v>
      </c>
      <c r="C528">
        <v>33357835</v>
      </c>
      <c r="D528">
        <v>31174207</v>
      </c>
      <c r="E528">
        <v>17</v>
      </c>
      <c r="F528">
        <v>1</v>
      </c>
      <c r="G528">
        <v>1</v>
      </c>
      <c r="H528">
        <v>3</v>
      </c>
      <c r="I528" t="s">
        <v>925</v>
      </c>
      <c r="J528" t="s">
        <v>3</v>
      </c>
      <c r="K528" t="s">
        <v>926</v>
      </c>
      <c r="L528">
        <v>1327</v>
      </c>
      <c r="N528">
        <v>1005</v>
      </c>
      <c r="O528" t="s">
        <v>47</v>
      </c>
      <c r="P528" t="s">
        <v>47</v>
      </c>
      <c r="Q528">
        <v>1</v>
      </c>
      <c r="X528">
        <v>1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s">
        <v>3</v>
      </c>
      <c r="AG528">
        <v>1</v>
      </c>
      <c r="AH528">
        <v>3</v>
      </c>
      <c r="AI528">
        <v>-1</v>
      </c>
      <c r="AJ528" t="s">
        <v>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>
      <c r="A529">
        <f>ROW(Source!A498)</f>
        <v>498</v>
      </c>
      <c r="B529">
        <v>33357855</v>
      </c>
      <c r="C529">
        <v>33357849</v>
      </c>
      <c r="D529">
        <v>31172080</v>
      </c>
      <c r="E529">
        <v>1</v>
      </c>
      <c r="F529">
        <v>1</v>
      </c>
      <c r="G529">
        <v>1</v>
      </c>
      <c r="H529">
        <v>1</v>
      </c>
      <c r="I529" t="s">
        <v>852</v>
      </c>
      <c r="J529" t="s">
        <v>3</v>
      </c>
      <c r="K529" t="s">
        <v>853</v>
      </c>
      <c r="L529">
        <v>1191</v>
      </c>
      <c r="N529">
        <v>1013</v>
      </c>
      <c r="O529" t="s">
        <v>831</v>
      </c>
      <c r="P529" t="s">
        <v>831</v>
      </c>
      <c r="Q529">
        <v>1</v>
      </c>
      <c r="X529">
        <v>3.7</v>
      </c>
      <c r="Y529">
        <v>0</v>
      </c>
      <c r="Z529">
        <v>0</v>
      </c>
      <c r="AA529">
        <v>0</v>
      </c>
      <c r="AB529">
        <v>9.92</v>
      </c>
      <c r="AC529">
        <v>0</v>
      </c>
      <c r="AD529">
        <v>1</v>
      </c>
      <c r="AE529">
        <v>1</v>
      </c>
      <c r="AF529" t="s">
        <v>22</v>
      </c>
      <c r="AG529">
        <v>5.1059999999999999</v>
      </c>
      <c r="AH529">
        <v>2</v>
      </c>
      <c r="AI529">
        <v>33357850</v>
      </c>
      <c r="AJ529">
        <v>463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>
      <c r="A530">
        <f>ROW(Source!A498)</f>
        <v>498</v>
      </c>
      <c r="B530">
        <v>33357856</v>
      </c>
      <c r="C530">
        <v>33357849</v>
      </c>
      <c r="D530">
        <v>31172011</v>
      </c>
      <c r="E530">
        <v>1</v>
      </c>
      <c r="F530">
        <v>1</v>
      </c>
      <c r="G530">
        <v>1</v>
      </c>
      <c r="H530">
        <v>1</v>
      </c>
      <c r="I530" t="s">
        <v>832</v>
      </c>
      <c r="J530" t="s">
        <v>3</v>
      </c>
      <c r="K530" t="s">
        <v>833</v>
      </c>
      <c r="L530">
        <v>1191</v>
      </c>
      <c r="N530">
        <v>1013</v>
      </c>
      <c r="O530" t="s">
        <v>831</v>
      </c>
      <c r="P530" t="s">
        <v>831</v>
      </c>
      <c r="Q530">
        <v>1</v>
      </c>
      <c r="X530">
        <v>0.01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1</v>
      </c>
      <c r="AE530">
        <v>2</v>
      </c>
      <c r="AF530" t="s">
        <v>21</v>
      </c>
      <c r="AG530">
        <v>1.4999999999999999E-2</v>
      </c>
      <c r="AH530">
        <v>2</v>
      </c>
      <c r="AI530">
        <v>33357851</v>
      </c>
      <c r="AJ530">
        <v>464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>
      <c r="A531">
        <f>ROW(Source!A498)</f>
        <v>498</v>
      </c>
      <c r="B531">
        <v>33357857</v>
      </c>
      <c r="C531">
        <v>33357849</v>
      </c>
      <c r="D531">
        <v>31259879</v>
      </c>
      <c r="E531">
        <v>1</v>
      </c>
      <c r="F531">
        <v>1</v>
      </c>
      <c r="G531">
        <v>1</v>
      </c>
      <c r="H531">
        <v>2</v>
      </c>
      <c r="I531" t="s">
        <v>841</v>
      </c>
      <c r="J531" t="s">
        <v>842</v>
      </c>
      <c r="K531" t="s">
        <v>843</v>
      </c>
      <c r="L531">
        <v>1368</v>
      </c>
      <c r="N531">
        <v>1011</v>
      </c>
      <c r="O531" t="s">
        <v>837</v>
      </c>
      <c r="P531" t="s">
        <v>837</v>
      </c>
      <c r="Q531">
        <v>1</v>
      </c>
      <c r="X531">
        <v>0.01</v>
      </c>
      <c r="Y531">
        <v>0</v>
      </c>
      <c r="Z531">
        <v>65.709999999999994</v>
      </c>
      <c r="AA531">
        <v>11.6</v>
      </c>
      <c r="AB531">
        <v>0</v>
      </c>
      <c r="AC531">
        <v>0</v>
      </c>
      <c r="AD531">
        <v>1</v>
      </c>
      <c r="AE531">
        <v>0</v>
      </c>
      <c r="AF531" t="s">
        <v>21</v>
      </c>
      <c r="AG531">
        <v>1.4999999999999999E-2</v>
      </c>
      <c r="AH531">
        <v>2</v>
      </c>
      <c r="AI531">
        <v>33357852</v>
      </c>
      <c r="AJ531">
        <v>465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>
      <c r="A532">
        <f>ROW(Source!A498)</f>
        <v>498</v>
      </c>
      <c r="B532">
        <v>33357858</v>
      </c>
      <c r="C532">
        <v>33357849</v>
      </c>
      <c r="D532">
        <v>31180727</v>
      </c>
      <c r="E532">
        <v>1</v>
      </c>
      <c r="F532">
        <v>1</v>
      </c>
      <c r="G532">
        <v>1</v>
      </c>
      <c r="H532">
        <v>3</v>
      </c>
      <c r="I532" t="s">
        <v>844</v>
      </c>
      <c r="J532" t="s">
        <v>845</v>
      </c>
      <c r="K532" t="s">
        <v>846</v>
      </c>
      <c r="L532">
        <v>1348</v>
      </c>
      <c r="N532">
        <v>1009</v>
      </c>
      <c r="O532" t="s">
        <v>32</v>
      </c>
      <c r="P532" t="s">
        <v>32</v>
      </c>
      <c r="Q532">
        <v>1000</v>
      </c>
      <c r="X532">
        <v>4.0000000000000002E-4</v>
      </c>
      <c r="Y532">
        <v>9040.01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3</v>
      </c>
      <c r="AG532">
        <v>4.0000000000000002E-4</v>
      </c>
      <c r="AH532">
        <v>2</v>
      </c>
      <c r="AI532">
        <v>33357853</v>
      </c>
      <c r="AJ532">
        <v>466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>
      <c r="A533">
        <f>ROW(Source!A498)</f>
        <v>498</v>
      </c>
      <c r="B533">
        <v>33357859</v>
      </c>
      <c r="C533">
        <v>33357849</v>
      </c>
      <c r="D533">
        <v>31181610</v>
      </c>
      <c r="E533">
        <v>1</v>
      </c>
      <c r="F533">
        <v>1</v>
      </c>
      <c r="G533">
        <v>1</v>
      </c>
      <c r="H533">
        <v>3</v>
      </c>
      <c r="I533" t="s">
        <v>847</v>
      </c>
      <c r="J533" t="s">
        <v>848</v>
      </c>
      <c r="K533" t="s">
        <v>849</v>
      </c>
      <c r="L533">
        <v>1346</v>
      </c>
      <c r="N533">
        <v>1009</v>
      </c>
      <c r="O533" t="s">
        <v>78</v>
      </c>
      <c r="P533" t="s">
        <v>78</v>
      </c>
      <c r="Q533">
        <v>1</v>
      </c>
      <c r="X533">
        <v>1.1000000000000001</v>
      </c>
      <c r="Y533">
        <v>23.09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3</v>
      </c>
      <c r="AG533">
        <v>1.1000000000000001</v>
      </c>
      <c r="AH533">
        <v>2</v>
      </c>
      <c r="AI533">
        <v>33357854</v>
      </c>
      <c r="AJ533">
        <v>467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>
      <c r="A534">
        <f>ROW(Source!A498)</f>
        <v>498</v>
      </c>
      <c r="B534">
        <v>33357860</v>
      </c>
      <c r="C534">
        <v>33357849</v>
      </c>
      <c r="D534">
        <v>31174210</v>
      </c>
      <c r="E534">
        <v>17</v>
      </c>
      <c r="F534">
        <v>1</v>
      </c>
      <c r="G534">
        <v>1</v>
      </c>
      <c r="H534">
        <v>3</v>
      </c>
      <c r="I534" t="s">
        <v>927</v>
      </c>
      <c r="J534" t="s">
        <v>3</v>
      </c>
      <c r="K534" t="s">
        <v>928</v>
      </c>
      <c r="L534">
        <v>1354</v>
      </c>
      <c r="N534">
        <v>1010</v>
      </c>
      <c r="O534" t="s">
        <v>40</v>
      </c>
      <c r="P534" t="s">
        <v>40</v>
      </c>
      <c r="Q534">
        <v>1</v>
      </c>
      <c r="X534">
        <v>10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s">
        <v>3</v>
      </c>
      <c r="AG534">
        <v>10</v>
      </c>
      <c r="AH534">
        <v>3</v>
      </c>
      <c r="AI534">
        <v>-1</v>
      </c>
      <c r="AJ534" t="s">
        <v>3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>
      <c r="A535">
        <f>ROW(Source!A499)</f>
        <v>499</v>
      </c>
      <c r="B535">
        <v>33357855</v>
      </c>
      <c r="C535">
        <v>33357849</v>
      </c>
      <c r="D535">
        <v>31172080</v>
      </c>
      <c r="E535">
        <v>1</v>
      </c>
      <c r="F535">
        <v>1</v>
      </c>
      <c r="G535">
        <v>1</v>
      </c>
      <c r="H535">
        <v>1</v>
      </c>
      <c r="I535" t="s">
        <v>852</v>
      </c>
      <c r="J535" t="s">
        <v>3</v>
      </c>
      <c r="K535" t="s">
        <v>853</v>
      </c>
      <c r="L535">
        <v>1191</v>
      </c>
      <c r="N535">
        <v>1013</v>
      </c>
      <c r="O535" t="s">
        <v>831</v>
      </c>
      <c r="P535" t="s">
        <v>831</v>
      </c>
      <c r="Q535">
        <v>1</v>
      </c>
      <c r="X535">
        <v>3.7</v>
      </c>
      <c r="Y535">
        <v>0</v>
      </c>
      <c r="Z535">
        <v>0</v>
      </c>
      <c r="AA535">
        <v>0</v>
      </c>
      <c r="AB535">
        <v>9.92</v>
      </c>
      <c r="AC535">
        <v>0</v>
      </c>
      <c r="AD535">
        <v>1</v>
      </c>
      <c r="AE535">
        <v>1</v>
      </c>
      <c r="AF535" t="s">
        <v>22</v>
      </c>
      <c r="AG535">
        <v>5.1059999999999999</v>
      </c>
      <c r="AH535">
        <v>2</v>
      </c>
      <c r="AI535">
        <v>33357850</v>
      </c>
      <c r="AJ535">
        <v>468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>
      <c r="A536">
        <f>ROW(Source!A499)</f>
        <v>499</v>
      </c>
      <c r="B536">
        <v>33357856</v>
      </c>
      <c r="C536">
        <v>33357849</v>
      </c>
      <c r="D536">
        <v>31172011</v>
      </c>
      <c r="E536">
        <v>1</v>
      </c>
      <c r="F536">
        <v>1</v>
      </c>
      <c r="G536">
        <v>1</v>
      </c>
      <c r="H536">
        <v>1</v>
      </c>
      <c r="I536" t="s">
        <v>832</v>
      </c>
      <c r="J536" t="s">
        <v>3</v>
      </c>
      <c r="K536" t="s">
        <v>833</v>
      </c>
      <c r="L536">
        <v>1191</v>
      </c>
      <c r="N536">
        <v>1013</v>
      </c>
      <c r="O536" t="s">
        <v>831</v>
      </c>
      <c r="P536" t="s">
        <v>831</v>
      </c>
      <c r="Q536">
        <v>1</v>
      </c>
      <c r="X536">
        <v>0.01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2</v>
      </c>
      <c r="AF536" t="s">
        <v>21</v>
      </c>
      <c r="AG536">
        <v>1.4999999999999999E-2</v>
      </c>
      <c r="AH536">
        <v>2</v>
      </c>
      <c r="AI536">
        <v>33357851</v>
      </c>
      <c r="AJ536">
        <v>469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>
      <c r="A537">
        <f>ROW(Source!A499)</f>
        <v>499</v>
      </c>
      <c r="B537">
        <v>33357857</v>
      </c>
      <c r="C537">
        <v>33357849</v>
      </c>
      <c r="D537">
        <v>31259879</v>
      </c>
      <c r="E537">
        <v>1</v>
      </c>
      <c r="F537">
        <v>1</v>
      </c>
      <c r="G537">
        <v>1</v>
      </c>
      <c r="H537">
        <v>2</v>
      </c>
      <c r="I537" t="s">
        <v>841</v>
      </c>
      <c r="J537" t="s">
        <v>842</v>
      </c>
      <c r="K537" t="s">
        <v>843</v>
      </c>
      <c r="L537">
        <v>1368</v>
      </c>
      <c r="N537">
        <v>1011</v>
      </c>
      <c r="O537" t="s">
        <v>837</v>
      </c>
      <c r="P537" t="s">
        <v>837</v>
      </c>
      <c r="Q537">
        <v>1</v>
      </c>
      <c r="X537">
        <v>0.01</v>
      </c>
      <c r="Y537">
        <v>0</v>
      </c>
      <c r="Z537">
        <v>65.709999999999994</v>
      </c>
      <c r="AA537">
        <v>11.6</v>
      </c>
      <c r="AB537">
        <v>0</v>
      </c>
      <c r="AC537">
        <v>0</v>
      </c>
      <c r="AD537">
        <v>1</v>
      </c>
      <c r="AE537">
        <v>0</v>
      </c>
      <c r="AF537" t="s">
        <v>21</v>
      </c>
      <c r="AG537">
        <v>1.4999999999999999E-2</v>
      </c>
      <c r="AH537">
        <v>2</v>
      </c>
      <c r="AI537">
        <v>33357852</v>
      </c>
      <c r="AJ537">
        <v>470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>
      <c r="A538">
        <f>ROW(Source!A499)</f>
        <v>499</v>
      </c>
      <c r="B538">
        <v>33357858</v>
      </c>
      <c r="C538">
        <v>33357849</v>
      </c>
      <c r="D538">
        <v>31180727</v>
      </c>
      <c r="E538">
        <v>1</v>
      </c>
      <c r="F538">
        <v>1</v>
      </c>
      <c r="G538">
        <v>1</v>
      </c>
      <c r="H538">
        <v>3</v>
      </c>
      <c r="I538" t="s">
        <v>844</v>
      </c>
      <c r="J538" t="s">
        <v>845</v>
      </c>
      <c r="K538" t="s">
        <v>846</v>
      </c>
      <c r="L538">
        <v>1348</v>
      </c>
      <c r="N538">
        <v>1009</v>
      </c>
      <c r="O538" t="s">
        <v>32</v>
      </c>
      <c r="P538" t="s">
        <v>32</v>
      </c>
      <c r="Q538">
        <v>1000</v>
      </c>
      <c r="X538">
        <v>4.0000000000000002E-4</v>
      </c>
      <c r="Y538">
        <v>9040.01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0</v>
      </c>
      <c r="AF538" t="s">
        <v>3</v>
      </c>
      <c r="AG538">
        <v>4.0000000000000002E-4</v>
      </c>
      <c r="AH538">
        <v>2</v>
      </c>
      <c r="AI538">
        <v>33357853</v>
      </c>
      <c r="AJ538">
        <v>471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>
      <c r="A539">
        <f>ROW(Source!A499)</f>
        <v>499</v>
      </c>
      <c r="B539">
        <v>33357859</v>
      </c>
      <c r="C539">
        <v>33357849</v>
      </c>
      <c r="D539">
        <v>31181610</v>
      </c>
      <c r="E539">
        <v>1</v>
      </c>
      <c r="F539">
        <v>1</v>
      </c>
      <c r="G539">
        <v>1</v>
      </c>
      <c r="H539">
        <v>3</v>
      </c>
      <c r="I539" t="s">
        <v>847</v>
      </c>
      <c r="J539" t="s">
        <v>848</v>
      </c>
      <c r="K539" t="s">
        <v>849</v>
      </c>
      <c r="L539">
        <v>1346</v>
      </c>
      <c r="N539">
        <v>1009</v>
      </c>
      <c r="O539" t="s">
        <v>78</v>
      </c>
      <c r="P539" t="s">
        <v>78</v>
      </c>
      <c r="Q539">
        <v>1</v>
      </c>
      <c r="X539">
        <v>1.1000000000000001</v>
      </c>
      <c r="Y539">
        <v>23.09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0</v>
      </c>
      <c r="AF539" t="s">
        <v>3</v>
      </c>
      <c r="AG539">
        <v>1.1000000000000001</v>
      </c>
      <c r="AH539">
        <v>2</v>
      </c>
      <c r="AI539">
        <v>33357854</v>
      </c>
      <c r="AJ539">
        <v>472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>
      <c r="A540">
        <f>ROW(Source!A499)</f>
        <v>499</v>
      </c>
      <c r="B540">
        <v>33357860</v>
      </c>
      <c r="C540">
        <v>33357849</v>
      </c>
      <c r="D540">
        <v>31174210</v>
      </c>
      <c r="E540">
        <v>17</v>
      </c>
      <c r="F540">
        <v>1</v>
      </c>
      <c r="G540">
        <v>1</v>
      </c>
      <c r="H540">
        <v>3</v>
      </c>
      <c r="I540" t="s">
        <v>927</v>
      </c>
      <c r="J540" t="s">
        <v>3</v>
      </c>
      <c r="K540" t="s">
        <v>928</v>
      </c>
      <c r="L540">
        <v>1354</v>
      </c>
      <c r="N540">
        <v>1010</v>
      </c>
      <c r="O540" t="s">
        <v>40</v>
      </c>
      <c r="P540" t="s">
        <v>40</v>
      </c>
      <c r="Q540">
        <v>1</v>
      </c>
      <c r="X540">
        <v>10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s">
        <v>3</v>
      </c>
      <c r="AG540">
        <v>10</v>
      </c>
      <c r="AH540">
        <v>3</v>
      </c>
      <c r="AI540">
        <v>-1</v>
      </c>
      <c r="AJ540" t="s">
        <v>3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>
      <c r="A541">
        <f>ROW(Source!A502)</f>
        <v>502</v>
      </c>
      <c r="B541">
        <v>33357870</v>
      </c>
      <c r="C541">
        <v>33357862</v>
      </c>
      <c r="D541">
        <v>31172063</v>
      </c>
      <c r="E541">
        <v>1</v>
      </c>
      <c r="F541">
        <v>1</v>
      </c>
      <c r="G541">
        <v>1</v>
      </c>
      <c r="H541">
        <v>1</v>
      </c>
      <c r="I541" t="s">
        <v>854</v>
      </c>
      <c r="J541" t="s">
        <v>3</v>
      </c>
      <c r="K541" t="s">
        <v>855</v>
      </c>
      <c r="L541">
        <v>1191</v>
      </c>
      <c r="N541">
        <v>1013</v>
      </c>
      <c r="O541" t="s">
        <v>831</v>
      </c>
      <c r="P541" t="s">
        <v>831</v>
      </c>
      <c r="Q541">
        <v>1</v>
      </c>
      <c r="X541">
        <v>2.08</v>
      </c>
      <c r="Y541">
        <v>0</v>
      </c>
      <c r="Z541">
        <v>0</v>
      </c>
      <c r="AA541">
        <v>0</v>
      </c>
      <c r="AB541">
        <v>8.86</v>
      </c>
      <c r="AC541">
        <v>0</v>
      </c>
      <c r="AD541">
        <v>1</v>
      </c>
      <c r="AE541">
        <v>1</v>
      </c>
      <c r="AF541" t="s">
        <v>22</v>
      </c>
      <c r="AG541">
        <v>2.8703999999999996</v>
      </c>
      <c r="AH541">
        <v>2</v>
      </c>
      <c r="AI541">
        <v>33357863</v>
      </c>
      <c r="AJ541">
        <v>473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>
      <c r="A542">
        <f>ROW(Source!A502)</f>
        <v>502</v>
      </c>
      <c r="B542">
        <v>33357871</v>
      </c>
      <c r="C542">
        <v>33357862</v>
      </c>
      <c r="D542">
        <v>31172011</v>
      </c>
      <c r="E542">
        <v>1</v>
      </c>
      <c r="F542">
        <v>1</v>
      </c>
      <c r="G542">
        <v>1</v>
      </c>
      <c r="H542">
        <v>1</v>
      </c>
      <c r="I542" t="s">
        <v>832</v>
      </c>
      <c r="J542" t="s">
        <v>3</v>
      </c>
      <c r="K542" t="s">
        <v>833</v>
      </c>
      <c r="L542">
        <v>1191</v>
      </c>
      <c r="N542">
        <v>1013</v>
      </c>
      <c r="O542" t="s">
        <v>831</v>
      </c>
      <c r="P542" t="s">
        <v>831</v>
      </c>
      <c r="Q542">
        <v>1</v>
      </c>
      <c r="X542">
        <v>0.02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2</v>
      </c>
      <c r="AF542" t="s">
        <v>21</v>
      </c>
      <c r="AG542">
        <v>0.03</v>
      </c>
      <c r="AH542">
        <v>2</v>
      </c>
      <c r="AI542">
        <v>33357864</v>
      </c>
      <c r="AJ542">
        <v>474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>
      <c r="A543">
        <f>ROW(Source!A502)</f>
        <v>502</v>
      </c>
      <c r="B543">
        <v>33357872</v>
      </c>
      <c r="C543">
        <v>33357862</v>
      </c>
      <c r="D543">
        <v>31258491</v>
      </c>
      <c r="E543">
        <v>1</v>
      </c>
      <c r="F543">
        <v>1</v>
      </c>
      <c r="G543">
        <v>1</v>
      </c>
      <c r="H543">
        <v>2</v>
      </c>
      <c r="I543" t="s">
        <v>834</v>
      </c>
      <c r="J543" t="s">
        <v>835</v>
      </c>
      <c r="K543" t="s">
        <v>836</v>
      </c>
      <c r="L543">
        <v>1368</v>
      </c>
      <c r="N543">
        <v>1011</v>
      </c>
      <c r="O543" t="s">
        <v>837</v>
      </c>
      <c r="P543" t="s">
        <v>837</v>
      </c>
      <c r="Q543">
        <v>1</v>
      </c>
      <c r="X543">
        <v>0.01</v>
      </c>
      <c r="Y543">
        <v>0</v>
      </c>
      <c r="Z543">
        <v>111.99</v>
      </c>
      <c r="AA543">
        <v>13.5</v>
      </c>
      <c r="AB543">
        <v>0</v>
      </c>
      <c r="AC543">
        <v>0</v>
      </c>
      <c r="AD543">
        <v>1</v>
      </c>
      <c r="AE543">
        <v>0</v>
      </c>
      <c r="AF543" t="s">
        <v>21</v>
      </c>
      <c r="AG543">
        <v>1.4999999999999999E-2</v>
      </c>
      <c r="AH543">
        <v>2</v>
      </c>
      <c r="AI543">
        <v>33357865</v>
      </c>
      <c r="AJ543">
        <v>475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>
      <c r="A544">
        <f>ROW(Source!A502)</f>
        <v>502</v>
      </c>
      <c r="B544">
        <v>33357873</v>
      </c>
      <c r="C544">
        <v>33357862</v>
      </c>
      <c r="D544">
        <v>31258691</v>
      </c>
      <c r="E544">
        <v>1</v>
      </c>
      <c r="F544">
        <v>1</v>
      </c>
      <c r="G544">
        <v>1</v>
      </c>
      <c r="H544">
        <v>2</v>
      </c>
      <c r="I544" t="s">
        <v>838</v>
      </c>
      <c r="J544" t="s">
        <v>839</v>
      </c>
      <c r="K544" t="s">
        <v>840</v>
      </c>
      <c r="L544">
        <v>1368</v>
      </c>
      <c r="N544">
        <v>1011</v>
      </c>
      <c r="O544" t="s">
        <v>837</v>
      </c>
      <c r="P544" t="s">
        <v>837</v>
      </c>
      <c r="Q544">
        <v>1</v>
      </c>
      <c r="X544">
        <v>0.48</v>
      </c>
      <c r="Y544">
        <v>0</v>
      </c>
      <c r="Z544">
        <v>3.12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21</v>
      </c>
      <c r="AG544">
        <v>0.72</v>
      </c>
      <c r="AH544">
        <v>2</v>
      </c>
      <c r="AI544">
        <v>33357866</v>
      </c>
      <c r="AJ544">
        <v>476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>
      <c r="A545">
        <f>ROW(Source!A502)</f>
        <v>502</v>
      </c>
      <c r="B545">
        <v>33357874</v>
      </c>
      <c r="C545">
        <v>33357862</v>
      </c>
      <c r="D545">
        <v>31259879</v>
      </c>
      <c r="E545">
        <v>1</v>
      </c>
      <c r="F545">
        <v>1</v>
      </c>
      <c r="G545">
        <v>1</v>
      </c>
      <c r="H545">
        <v>2</v>
      </c>
      <c r="I545" t="s">
        <v>841</v>
      </c>
      <c r="J545" t="s">
        <v>842</v>
      </c>
      <c r="K545" t="s">
        <v>843</v>
      </c>
      <c r="L545">
        <v>1368</v>
      </c>
      <c r="N545">
        <v>1011</v>
      </c>
      <c r="O545" t="s">
        <v>837</v>
      </c>
      <c r="P545" t="s">
        <v>837</v>
      </c>
      <c r="Q545">
        <v>1</v>
      </c>
      <c r="X545">
        <v>0.01</v>
      </c>
      <c r="Y545">
        <v>0</v>
      </c>
      <c r="Z545">
        <v>65.709999999999994</v>
      </c>
      <c r="AA545">
        <v>11.6</v>
      </c>
      <c r="AB545">
        <v>0</v>
      </c>
      <c r="AC545">
        <v>0</v>
      </c>
      <c r="AD545">
        <v>1</v>
      </c>
      <c r="AE545">
        <v>0</v>
      </c>
      <c r="AF545" t="s">
        <v>21</v>
      </c>
      <c r="AG545">
        <v>1.4999999999999999E-2</v>
      </c>
      <c r="AH545">
        <v>2</v>
      </c>
      <c r="AI545">
        <v>33357867</v>
      </c>
      <c r="AJ545">
        <v>477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>
      <c r="A546">
        <f>ROW(Source!A502)</f>
        <v>502</v>
      </c>
      <c r="B546">
        <v>33357875</v>
      </c>
      <c r="C546">
        <v>33357862</v>
      </c>
      <c r="D546">
        <v>31180727</v>
      </c>
      <c r="E546">
        <v>1</v>
      </c>
      <c r="F546">
        <v>1</v>
      </c>
      <c r="G546">
        <v>1</v>
      </c>
      <c r="H546">
        <v>3</v>
      </c>
      <c r="I546" t="s">
        <v>844</v>
      </c>
      <c r="J546" t="s">
        <v>845</v>
      </c>
      <c r="K546" t="s">
        <v>846</v>
      </c>
      <c r="L546">
        <v>1348</v>
      </c>
      <c r="N546">
        <v>1009</v>
      </c>
      <c r="O546" t="s">
        <v>32</v>
      </c>
      <c r="P546" t="s">
        <v>32</v>
      </c>
      <c r="Q546">
        <v>1000</v>
      </c>
      <c r="X546">
        <v>5.0000000000000001E-4</v>
      </c>
      <c r="Y546">
        <v>9040.01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 t="s">
        <v>3</v>
      </c>
      <c r="AG546">
        <v>5.0000000000000001E-4</v>
      </c>
      <c r="AH546">
        <v>2</v>
      </c>
      <c r="AI546">
        <v>33357868</v>
      </c>
      <c r="AJ546">
        <v>478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>
      <c r="A547">
        <f>ROW(Source!A502)</f>
        <v>502</v>
      </c>
      <c r="B547">
        <v>33357876</v>
      </c>
      <c r="C547">
        <v>33357862</v>
      </c>
      <c r="D547">
        <v>31181610</v>
      </c>
      <c r="E547">
        <v>1</v>
      </c>
      <c r="F547">
        <v>1</v>
      </c>
      <c r="G547">
        <v>1</v>
      </c>
      <c r="H547">
        <v>3</v>
      </c>
      <c r="I547" t="s">
        <v>847</v>
      </c>
      <c r="J547" t="s">
        <v>848</v>
      </c>
      <c r="K547" t="s">
        <v>849</v>
      </c>
      <c r="L547">
        <v>1346</v>
      </c>
      <c r="N547">
        <v>1009</v>
      </c>
      <c r="O547" t="s">
        <v>78</v>
      </c>
      <c r="P547" t="s">
        <v>78</v>
      </c>
      <c r="Q547">
        <v>1</v>
      </c>
      <c r="X547">
        <v>0.47099999999999997</v>
      </c>
      <c r="Y547">
        <v>23.09</v>
      </c>
      <c r="Z547">
        <v>0</v>
      </c>
      <c r="AA547">
        <v>0</v>
      </c>
      <c r="AB547">
        <v>0</v>
      </c>
      <c r="AC547">
        <v>0</v>
      </c>
      <c r="AD547">
        <v>1</v>
      </c>
      <c r="AE547">
        <v>0</v>
      </c>
      <c r="AF547" t="s">
        <v>3</v>
      </c>
      <c r="AG547">
        <v>0.47099999999999997</v>
      </c>
      <c r="AH547">
        <v>2</v>
      </c>
      <c r="AI547">
        <v>33357869</v>
      </c>
      <c r="AJ547">
        <v>479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>
      <c r="A548">
        <f>ROW(Source!A502)</f>
        <v>502</v>
      </c>
      <c r="B548">
        <v>33357877</v>
      </c>
      <c r="C548">
        <v>33357862</v>
      </c>
      <c r="D548">
        <v>31173712</v>
      </c>
      <c r="E548">
        <v>17</v>
      </c>
      <c r="F548">
        <v>1</v>
      </c>
      <c r="G548">
        <v>1</v>
      </c>
      <c r="H548">
        <v>3</v>
      </c>
      <c r="I548" t="s">
        <v>929</v>
      </c>
      <c r="J548" t="s">
        <v>3</v>
      </c>
      <c r="K548" t="s">
        <v>930</v>
      </c>
      <c r="L548">
        <v>1354</v>
      </c>
      <c r="N548">
        <v>1010</v>
      </c>
      <c r="O548" t="s">
        <v>40</v>
      </c>
      <c r="P548" t="s">
        <v>40</v>
      </c>
      <c r="Q548">
        <v>1</v>
      </c>
      <c r="X548">
        <v>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s">
        <v>3</v>
      </c>
      <c r="AG548">
        <v>1</v>
      </c>
      <c r="AH548">
        <v>3</v>
      </c>
      <c r="AI548">
        <v>-1</v>
      </c>
      <c r="AJ548" t="s">
        <v>3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>
      <c r="A549">
        <f>ROW(Source!A503)</f>
        <v>503</v>
      </c>
      <c r="B549">
        <v>33357870</v>
      </c>
      <c r="C549">
        <v>33357862</v>
      </c>
      <c r="D549">
        <v>31172063</v>
      </c>
      <c r="E549">
        <v>1</v>
      </c>
      <c r="F549">
        <v>1</v>
      </c>
      <c r="G549">
        <v>1</v>
      </c>
      <c r="H549">
        <v>1</v>
      </c>
      <c r="I549" t="s">
        <v>854</v>
      </c>
      <c r="J549" t="s">
        <v>3</v>
      </c>
      <c r="K549" t="s">
        <v>855</v>
      </c>
      <c r="L549">
        <v>1191</v>
      </c>
      <c r="N549">
        <v>1013</v>
      </c>
      <c r="O549" t="s">
        <v>831</v>
      </c>
      <c r="P549" t="s">
        <v>831</v>
      </c>
      <c r="Q549">
        <v>1</v>
      </c>
      <c r="X549">
        <v>2.08</v>
      </c>
      <c r="Y549">
        <v>0</v>
      </c>
      <c r="Z549">
        <v>0</v>
      </c>
      <c r="AA549">
        <v>0</v>
      </c>
      <c r="AB549">
        <v>8.86</v>
      </c>
      <c r="AC549">
        <v>0</v>
      </c>
      <c r="AD549">
        <v>1</v>
      </c>
      <c r="AE549">
        <v>1</v>
      </c>
      <c r="AF549" t="s">
        <v>22</v>
      </c>
      <c r="AG549">
        <v>2.8703999999999996</v>
      </c>
      <c r="AH549">
        <v>2</v>
      </c>
      <c r="AI549">
        <v>33357863</v>
      </c>
      <c r="AJ549">
        <v>480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>
      <c r="A550">
        <f>ROW(Source!A503)</f>
        <v>503</v>
      </c>
      <c r="B550">
        <v>33357871</v>
      </c>
      <c r="C550">
        <v>33357862</v>
      </c>
      <c r="D550">
        <v>31172011</v>
      </c>
      <c r="E550">
        <v>1</v>
      </c>
      <c r="F550">
        <v>1</v>
      </c>
      <c r="G550">
        <v>1</v>
      </c>
      <c r="H550">
        <v>1</v>
      </c>
      <c r="I550" t="s">
        <v>832</v>
      </c>
      <c r="J550" t="s">
        <v>3</v>
      </c>
      <c r="K550" t="s">
        <v>833</v>
      </c>
      <c r="L550">
        <v>1191</v>
      </c>
      <c r="N550">
        <v>1013</v>
      </c>
      <c r="O550" t="s">
        <v>831</v>
      </c>
      <c r="P550" t="s">
        <v>831</v>
      </c>
      <c r="Q550">
        <v>1</v>
      </c>
      <c r="X550">
        <v>0.02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2</v>
      </c>
      <c r="AF550" t="s">
        <v>21</v>
      </c>
      <c r="AG550">
        <v>0.03</v>
      </c>
      <c r="AH550">
        <v>2</v>
      </c>
      <c r="AI550">
        <v>33357864</v>
      </c>
      <c r="AJ550">
        <v>481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>
      <c r="A551">
        <f>ROW(Source!A503)</f>
        <v>503</v>
      </c>
      <c r="B551">
        <v>33357872</v>
      </c>
      <c r="C551">
        <v>33357862</v>
      </c>
      <c r="D551">
        <v>31258491</v>
      </c>
      <c r="E551">
        <v>1</v>
      </c>
      <c r="F551">
        <v>1</v>
      </c>
      <c r="G551">
        <v>1</v>
      </c>
      <c r="H551">
        <v>2</v>
      </c>
      <c r="I551" t="s">
        <v>834</v>
      </c>
      <c r="J551" t="s">
        <v>835</v>
      </c>
      <c r="K551" t="s">
        <v>836</v>
      </c>
      <c r="L551">
        <v>1368</v>
      </c>
      <c r="N551">
        <v>1011</v>
      </c>
      <c r="O551" t="s">
        <v>837</v>
      </c>
      <c r="P551" t="s">
        <v>837</v>
      </c>
      <c r="Q551">
        <v>1</v>
      </c>
      <c r="X551">
        <v>0.01</v>
      </c>
      <c r="Y551">
        <v>0</v>
      </c>
      <c r="Z551">
        <v>111.99</v>
      </c>
      <c r="AA551">
        <v>13.5</v>
      </c>
      <c r="AB551">
        <v>0</v>
      </c>
      <c r="AC551">
        <v>0</v>
      </c>
      <c r="AD551">
        <v>1</v>
      </c>
      <c r="AE551">
        <v>0</v>
      </c>
      <c r="AF551" t="s">
        <v>21</v>
      </c>
      <c r="AG551">
        <v>1.4999999999999999E-2</v>
      </c>
      <c r="AH551">
        <v>2</v>
      </c>
      <c r="AI551">
        <v>33357865</v>
      </c>
      <c r="AJ551">
        <v>482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>
      <c r="A552">
        <f>ROW(Source!A503)</f>
        <v>503</v>
      </c>
      <c r="B552">
        <v>33357873</v>
      </c>
      <c r="C552">
        <v>33357862</v>
      </c>
      <c r="D552">
        <v>31258691</v>
      </c>
      <c r="E552">
        <v>1</v>
      </c>
      <c r="F552">
        <v>1</v>
      </c>
      <c r="G552">
        <v>1</v>
      </c>
      <c r="H552">
        <v>2</v>
      </c>
      <c r="I552" t="s">
        <v>838</v>
      </c>
      <c r="J552" t="s">
        <v>839</v>
      </c>
      <c r="K552" t="s">
        <v>840</v>
      </c>
      <c r="L552">
        <v>1368</v>
      </c>
      <c r="N552">
        <v>1011</v>
      </c>
      <c r="O552" t="s">
        <v>837</v>
      </c>
      <c r="P552" t="s">
        <v>837</v>
      </c>
      <c r="Q552">
        <v>1</v>
      </c>
      <c r="X552">
        <v>0.48</v>
      </c>
      <c r="Y552">
        <v>0</v>
      </c>
      <c r="Z552">
        <v>3.12</v>
      </c>
      <c r="AA552">
        <v>0</v>
      </c>
      <c r="AB552">
        <v>0</v>
      </c>
      <c r="AC552">
        <v>0</v>
      </c>
      <c r="AD552">
        <v>1</v>
      </c>
      <c r="AE552">
        <v>0</v>
      </c>
      <c r="AF552" t="s">
        <v>21</v>
      </c>
      <c r="AG552">
        <v>0.72</v>
      </c>
      <c r="AH552">
        <v>2</v>
      </c>
      <c r="AI552">
        <v>33357866</v>
      </c>
      <c r="AJ552">
        <v>483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>
      <c r="A553">
        <f>ROW(Source!A503)</f>
        <v>503</v>
      </c>
      <c r="B553">
        <v>33357874</v>
      </c>
      <c r="C553">
        <v>33357862</v>
      </c>
      <c r="D553">
        <v>31259879</v>
      </c>
      <c r="E553">
        <v>1</v>
      </c>
      <c r="F553">
        <v>1</v>
      </c>
      <c r="G553">
        <v>1</v>
      </c>
      <c r="H553">
        <v>2</v>
      </c>
      <c r="I553" t="s">
        <v>841</v>
      </c>
      <c r="J553" t="s">
        <v>842</v>
      </c>
      <c r="K553" t="s">
        <v>843</v>
      </c>
      <c r="L553">
        <v>1368</v>
      </c>
      <c r="N553">
        <v>1011</v>
      </c>
      <c r="O553" t="s">
        <v>837</v>
      </c>
      <c r="P553" t="s">
        <v>837</v>
      </c>
      <c r="Q553">
        <v>1</v>
      </c>
      <c r="X553">
        <v>0.01</v>
      </c>
      <c r="Y553">
        <v>0</v>
      </c>
      <c r="Z553">
        <v>65.709999999999994</v>
      </c>
      <c r="AA553">
        <v>11.6</v>
      </c>
      <c r="AB553">
        <v>0</v>
      </c>
      <c r="AC553">
        <v>0</v>
      </c>
      <c r="AD553">
        <v>1</v>
      </c>
      <c r="AE553">
        <v>0</v>
      </c>
      <c r="AF553" t="s">
        <v>21</v>
      </c>
      <c r="AG553">
        <v>1.4999999999999999E-2</v>
      </c>
      <c r="AH553">
        <v>2</v>
      </c>
      <c r="AI553">
        <v>33357867</v>
      </c>
      <c r="AJ553">
        <v>484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>
      <c r="A554">
        <f>ROW(Source!A503)</f>
        <v>503</v>
      </c>
      <c r="B554">
        <v>33357875</v>
      </c>
      <c r="C554">
        <v>33357862</v>
      </c>
      <c r="D554">
        <v>31180727</v>
      </c>
      <c r="E554">
        <v>1</v>
      </c>
      <c r="F554">
        <v>1</v>
      </c>
      <c r="G554">
        <v>1</v>
      </c>
      <c r="H554">
        <v>3</v>
      </c>
      <c r="I554" t="s">
        <v>844</v>
      </c>
      <c r="J554" t="s">
        <v>845</v>
      </c>
      <c r="K554" t="s">
        <v>846</v>
      </c>
      <c r="L554">
        <v>1348</v>
      </c>
      <c r="N554">
        <v>1009</v>
      </c>
      <c r="O554" t="s">
        <v>32</v>
      </c>
      <c r="P554" t="s">
        <v>32</v>
      </c>
      <c r="Q554">
        <v>1000</v>
      </c>
      <c r="X554">
        <v>5.0000000000000001E-4</v>
      </c>
      <c r="Y554">
        <v>9040.01</v>
      </c>
      <c r="Z554">
        <v>0</v>
      </c>
      <c r="AA554">
        <v>0</v>
      </c>
      <c r="AB554">
        <v>0</v>
      </c>
      <c r="AC554">
        <v>0</v>
      </c>
      <c r="AD554">
        <v>1</v>
      </c>
      <c r="AE554">
        <v>0</v>
      </c>
      <c r="AF554" t="s">
        <v>3</v>
      </c>
      <c r="AG554">
        <v>5.0000000000000001E-4</v>
      </c>
      <c r="AH554">
        <v>2</v>
      </c>
      <c r="AI554">
        <v>33357868</v>
      </c>
      <c r="AJ554">
        <v>485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>
      <c r="A555">
        <f>ROW(Source!A503)</f>
        <v>503</v>
      </c>
      <c r="B555">
        <v>33357876</v>
      </c>
      <c r="C555">
        <v>33357862</v>
      </c>
      <c r="D555">
        <v>31181610</v>
      </c>
      <c r="E555">
        <v>1</v>
      </c>
      <c r="F555">
        <v>1</v>
      </c>
      <c r="G555">
        <v>1</v>
      </c>
      <c r="H555">
        <v>3</v>
      </c>
      <c r="I555" t="s">
        <v>847</v>
      </c>
      <c r="J555" t="s">
        <v>848</v>
      </c>
      <c r="K555" t="s">
        <v>849</v>
      </c>
      <c r="L555">
        <v>1346</v>
      </c>
      <c r="N555">
        <v>1009</v>
      </c>
      <c r="O555" t="s">
        <v>78</v>
      </c>
      <c r="P555" t="s">
        <v>78</v>
      </c>
      <c r="Q555">
        <v>1</v>
      </c>
      <c r="X555">
        <v>0.47099999999999997</v>
      </c>
      <c r="Y555">
        <v>23.09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3</v>
      </c>
      <c r="AG555">
        <v>0.47099999999999997</v>
      </c>
      <c r="AH555">
        <v>2</v>
      </c>
      <c r="AI555">
        <v>33357869</v>
      </c>
      <c r="AJ555">
        <v>486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>
      <c r="A556">
        <f>ROW(Source!A503)</f>
        <v>503</v>
      </c>
      <c r="B556">
        <v>33357877</v>
      </c>
      <c r="C556">
        <v>33357862</v>
      </c>
      <c r="D556">
        <v>31173712</v>
      </c>
      <c r="E556">
        <v>17</v>
      </c>
      <c r="F556">
        <v>1</v>
      </c>
      <c r="G556">
        <v>1</v>
      </c>
      <c r="H556">
        <v>3</v>
      </c>
      <c r="I556" t="s">
        <v>929</v>
      </c>
      <c r="J556" t="s">
        <v>3</v>
      </c>
      <c r="K556" t="s">
        <v>930</v>
      </c>
      <c r="L556">
        <v>1354</v>
      </c>
      <c r="N556">
        <v>1010</v>
      </c>
      <c r="O556" t="s">
        <v>40</v>
      </c>
      <c r="P556" t="s">
        <v>40</v>
      </c>
      <c r="Q556">
        <v>1</v>
      </c>
      <c r="X556">
        <v>1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s">
        <v>3</v>
      </c>
      <c r="AG556">
        <v>1</v>
      </c>
      <c r="AH556">
        <v>3</v>
      </c>
      <c r="AI556">
        <v>-1</v>
      </c>
      <c r="AJ556" t="s">
        <v>3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>
      <c r="A557">
        <f>ROW(Source!A506)</f>
        <v>506</v>
      </c>
      <c r="B557">
        <v>33357887</v>
      </c>
      <c r="C557">
        <v>33357879</v>
      </c>
      <c r="D557">
        <v>31172069</v>
      </c>
      <c r="E557">
        <v>1</v>
      </c>
      <c r="F557">
        <v>1</v>
      </c>
      <c r="G557">
        <v>1</v>
      </c>
      <c r="H557">
        <v>1</v>
      </c>
      <c r="I557" t="s">
        <v>856</v>
      </c>
      <c r="J557" t="s">
        <v>3</v>
      </c>
      <c r="K557" t="s">
        <v>857</v>
      </c>
      <c r="L557">
        <v>1191</v>
      </c>
      <c r="N557">
        <v>1013</v>
      </c>
      <c r="O557" t="s">
        <v>831</v>
      </c>
      <c r="P557" t="s">
        <v>831</v>
      </c>
      <c r="Q557">
        <v>1</v>
      </c>
      <c r="X557">
        <v>6.02</v>
      </c>
      <c r="Y557">
        <v>0</v>
      </c>
      <c r="Z557">
        <v>0</v>
      </c>
      <c r="AA557">
        <v>0</v>
      </c>
      <c r="AB557">
        <v>9.18</v>
      </c>
      <c r="AC557">
        <v>0</v>
      </c>
      <c r="AD557">
        <v>1</v>
      </c>
      <c r="AE557">
        <v>1</v>
      </c>
      <c r="AF557" t="s">
        <v>22</v>
      </c>
      <c r="AG557">
        <v>8.307599999999999</v>
      </c>
      <c r="AH557">
        <v>2</v>
      </c>
      <c r="AI557">
        <v>33357880</v>
      </c>
      <c r="AJ557">
        <v>487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>
      <c r="A558">
        <f>ROW(Source!A506)</f>
        <v>506</v>
      </c>
      <c r="B558">
        <v>33357888</v>
      </c>
      <c r="C558">
        <v>33357879</v>
      </c>
      <c r="D558">
        <v>31172011</v>
      </c>
      <c r="E558">
        <v>1</v>
      </c>
      <c r="F558">
        <v>1</v>
      </c>
      <c r="G558">
        <v>1</v>
      </c>
      <c r="H558">
        <v>1</v>
      </c>
      <c r="I558" t="s">
        <v>832</v>
      </c>
      <c r="J558" t="s">
        <v>3</v>
      </c>
      <c r="K558" t="s">
        <v>833</v>
      </c>
      <c r="L558">
        <v>1191</v>
      </c>
      <c r="N558">
        <v>1013</v>
      </c>
      <c r="O558" t="s">
        <v>831</v>
      </c>
      <c r="P558" t="s">
        <v>831</v>
      </c>
      <c r="Q558">
        <v>1</v>
      </c>
      <c r="X558">
        <v>0.04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2</v>
      </c>
      <c r="AF558" t="s">
        <v>21</v>
      </c>
      <c r="AG558">
        <v>0.06</v>
      </c>
      <c r="AH558">
        <v>2</v>
      </c>
      <c r="AI558">
        <v>33357881</v>
      </c>
      <c r="AJ558">
        <v>488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>
      <c r="A559">
        <f>ROW(Source!A506)</f>
        <v>506</v>
      </c>
      <c r="B559">
        <v>33357889</v>
      </c>
      <c r="C559">
        <v>33357879</v>
      </c>
      <c r="D559">
        <v>31259879</v>
      </c>
      <c r="E559">
        <v>1</v>
      </c>
      <c r="F559">
        <v>1</v>
      </c>
      <c r="G559">
        <v>1</v>
      </c>
      <c r="H559">
        <v>2</v>
      </c>
      <c r="I559" t="s">
        <v>841</v>
      </c>
      <c r="J559" t="s">
        <v>842</v>
      </c>
      <c r="K559" t="s">
        <v>843</v>
      </c>
      <c r="L559">
        <v>1368</v>
      </c>
      <c r="N559">
        <v>1011</v>
      </c>
      <c r="O559" t="s">
        <v>837</v>
      </c>
      <c r="P559" t="s">
        <v>837</v>
      </c>
      <c r="Q559">
        <v>1</v>
      </c>
      <c r="X559">
        <v>0.04</v>
      </c>
      <c r="Y559">
        <v>0</v>
      </c>
      <c r="Z559">
        <v>65.709999999999994</v>
      </c>
      <c r="AA559">
        <v>11.6</v>
      </c>
      <c r="AB559">
        <v>0</v>
      </c>
      <c r="AC559">
        <v>0</v>
      </c>
      <c r="AD559">
        <v>1</v>
      </c>
      <c r="AE559">
        <v>0</v>
      </c>
      <c r="AF559" t="s">
        <v>21</v>
      </c>
      <c r="AG559">
        <v>0.06</v>
      </c>
      <c r="AH559">
        <v>2</v>
      </c>
      <c r="AI559">
        <v>33357882</v>
      </c>
      <c r="AJ559">
        <v>489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>
      <c r="A560">
        <f>ROW(Source!A506)</f>
        <v>506</v>
      </c>
      <c r="B560">
        <v>33357890</v>
      </c>
      <c r="C560">
        <v>33357879</v>
      </c>
      <c r="D560">
        <v>31260100</v>
      </c>
      <c r="E560">
        <v>1</v>
      </c>
      <c r="F560">
        <v>1</v>
      </c>
      <c r="G560">
        <v>1</v>
      </c>
      <c r="H560">
        <v>2</v>
      </c>
      <c r="I560" t="s">
        <v>858</v>
      </c>
      <c r="J560" t="s">
        <v>859</v>
      </c>
      <c r="K560" t="s">
        <v>860</v>
      </c>
      <c r="L560">
        <v>1368</v>
      </c>
      <c r="N560">
        <v>1011</v>
      </c>
      <c r="O560" t="s">
        <v>837</v>
      </c>
      <c r="P560" t="s">
        <v>837</v>
      </c>
      <c r="Q560">
        <v>1</v>
      </c>
      <c r="X560">
        <v>0.93</v>
      </c>
      <c r="Y560">
        <v>0</v>
      </c>
      <c r="Z560">
        <v>8.1</v>
      </c>
      <c r="AA560">
        <v>0</v>
      </c>
      <c r="AB560">
        <v>0</v>
      </c>
      <c r="AC560">
        <v>0</v>
      </c>
      <c r="AD560">
        <v>1</v>
      </c>
      <c r="AE560">
        <v>0</v>
      </c>
      <c r="AF560" t="s">
        <v>21</v>
      </c>
      <c r="AG560">
        <v>1.395</v>
      </c>
      <c r="AH560">
        <v>2</v>
      </c>
      <c r="AI560">
        <v>33357883</v>
      </c>
      <c r="AJ560">
        <v>490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>
      <c r="A561">
        <f>ROW(Source!A506)</f>
        <v>506</v>
      </c>
      <c r="B561">
        <v>33357891</v>
      </c>
      <c r="C561">
        <v>33357879</v>
      </c>
      <c r="D561">
        <v>31179550</v>
      </c>
      <c r="E561">
        <v>1</v>
      </c>
      <c r="F561">
        <v>1</v>
      </c>
      <c r="G561">
        <v>1</v>
      </c>
      <c r="H561">
        <v>3</v>
      </c>
      <c r="I561" t="s">
        <v>861</v>
      </c>
      <c r="J561" t="s">
        <v>862</v>
      </c>
      <c r="K561" t="s">
        <v>863</v>
      </c>
      <c r="L561">
        <v>1348</v>
      </c>
      <c r="N561">
        <v>1009</v>
      </c>
      <c r="O561" t="s">
        <v>32</v>
      </c>
      <c r="P561" t="s">
        <v>32</v>
      </c>
      <c r="Q561">
        <v>1000</v>
      </c>
      <c r="X561">
        <v>8.0000000000000004E-4</v>
      </c>
      <c r="Y561">
        <v>10362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0</v>
      </c>
      <c r="AF561" t="s">
        <v>3</v>
      </c>
      <c r="AG561">
        <v>8.0000000000000004E-4</v>
      </c>
      <c r="AH561">
        <v>2</v>
      </c>
      <c r="AI561">
        <v>33357884</v>
      </c>
      <c r="AJ561">
        <v>491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>
      <c r="A562">
        <f>ROW(Source!A506)</f>
        <v>506</v>
      </c>
      <c r="B562">
        <v>33357892</v>
      </c>
      <c r="C562">
        <v>33357879</v>
      </c>
      <c r="D562">
        <v>31180727</v>
      </c>
      <c r="E562">
        <v>1</v>
      </c>
      <c r="F562">
        <v>1</v>
      </c>
      <c r="G562">
        <v>1</v>
      </c>
      <c r="H562">
        <v>3</v>
      </c>
      <c r="I562" t="s">
        <v>844</v>
      </c>
      <c r="J562" t="s">
        <v>845</v>
      </c>
      <c r="K562" t="s">
        <v>846</v>
      </c>
      <c r="L562">
        <v>1348</v>
      </c>
      <c r="N562">
        <v>1009</v>
      </c>
      <c r="O562" t="s">
        <v>32</v>
      </c>
      <c r="P562" t="s">
        <v>32</v>
      </c>
      <c r="Q562">
        <v>1000</v>
      </c>
      <c r="X562">
        <v>6.9999999999999999E-4</v>
      </c>
      <c r="Y562">
        <v>9040.01</v>
      </c>
      <c r="Z562">
        <v>0</v>
      </c>
      <c r="AA562">
        <v>0</v>
      </c>
      <c r="AB562">
        <v>0</v>
      </c>
      <c r="AC562">
        <v>0</v>
      </c>
      <c r="AD562">
        <v>1</v>
      </c>
      <c r="AE562">
        <v>0</v>
      </c>
      <c r="AF562" t="s">
        <v>3</v>
      </c>
      <c r="AG562">
        <v>6.9999999999999999E-4</v>
      </c>
      <c r="AH562">
        <v>2</v>
      </c>
      <c r="AI562">
        <v>33357885</v>
      </c>
      <c r="AJ562">
        <v>492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>
      <c r="A563">
        <f>ROW(Source!A506)</f>
        <v>506</v>
      </c>
      <c r="B563">
        <v>33357893</v>
      </c>
      <c r="C563">
        <v>33357879</v>
      </c>
      <c r="D563">
        <v>31172603</v>
      </c>
      <c r="E563">
        <v>17</v>
      </c>
      <c r="F563">
        <v>1</v>
      </c>
      <c r="G563">
        <v>1</v>
      </c>
      <c r="H563">
        <v>3</v>
      </c>
      <c r="I563" t="s">
        <v>931</v>
      </c>
      <c r="J563" t="s">
        <v>3</v>
      </c>
      <c r="K563" t="s">
        <v>932</v>
      </c>
      <c r="L563">
        <v>1339</v>
      </c>
      <c r="N563">
        <v>1007</v>
      </c>
      <c r="O563" t="s">
        <v>258</v>
      </c>
      <c r="P563" t="s">
        <v>258</v>
      </c>
      <c r="Q563">
        <v>1</v>
      </c>
      <c r="X563">
        <v>0.01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 t="s">
        <v>3</v>
      </c>
      <c r="AG563">
        <v>0.01</v>
      </c>
      <c r="AH563">
        <v>3</v>
      </c>
      <c r="AI563">
        <v>-1</v>
      </c>
      <c r="AJ563" t="s">
        <v>3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>
      <c r="A564">
        <f>ROW(Source!A506)</f>
        <v>506</v>
      </c>
      <c r="B564">
        <v>33357894</v>
      </c>
      <c r="C564">
        <v>33357879</v>
      </c>
      <c r="D564">
        <v>31223743</v>
      </c>
      <c r="E564">
        <v>1</v>
      </c>
      <c r="F564">
        <v>1</v>
      </c>
      <c r="G564">
        <v>1</v>
      </c>
      <c r="H564">
        <v>3</v>
      </c>
      <c r="I564" t="s">
        <v>76</v>
      </c>
      <c r="J564" t="s">
        <v>79</v>
      </c>
      <c r="K564" t="s">
        <v>77</v>
      </c>
      <c r="L564">
        <v>1346</v>
      </c>
      <c r="N564">
        <v>1009</v>
      </c>
      <c r="O564" t="s">
        <v>78</v>
      </c>
      <c r="P564" t="s">
        <v>78</v>
      </c>
      <c r="Q564">
        <v>1</v>
      </c>
      <c r="X564">
        <v>100</v>
      </c>
      <c r="Y564">
        <v>8.52</v>
      </c>
      <c r="Z564">
        <v>0</v>
      </c>
      <c r="AA564">
        <v>0</v>
      </c>
      <c r="AB564">
        <v>0</v>
      </c>
      <c r="AC564">
        <v>0</v>
      </c>
      <c r="AD564">
        <v>1</v>
      </c>
      <c r="AE564">
        <v>0</v>
      </c>
      <c r="AF564" t="s">
        <v>3</v>
      </c>
      <c r="AG564">
        <v>100</v>
      </c>
      <c r="AH564">
        <v>2</v>
      </c>
      <c r="AI564">
        <v>33357886</v>
      </c>
      <c r="AJ564">
        <v>493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>
      <c r="A565">
        <f>ROW(Source!A507)</f>
        <v>507</v>
      </c>
      <c r="B565">
        <v>33357887</v>
      </c>
      <c r="C565">
        <v>33357879</v>
      </c>
      <c r="D565">
        <v>31172069</v>
      </c>
      <c r="E565">
        <v>1</v>
      </c>
      <c r="F565">
        <v>1</v>
      </c>
      <c r="G565">
        <v>1</v>
      </c>
      <c r="H565">
        <v>1</v>
      </c>
      <c r="I565" t="s">
        <v>856</v>
      </c>
      <c r="J565" t="s">
        <v>3</v>
      </c>
      <c r="K565" t="s">
        <v>857</v>
      </c>
      <c r="L565">
        <v>1191</v>
      </c>
      <c r="N565">
        <v>1013</v>
      </c>
      <c r="O565" t="s">
        <v>831</v>
      </c>
      <c r="P565" t="s">
        <v>831</v>
      </c>
      <c r="Q565">
        <v>1</v>
      </c>
      <c r="X565">
        <v>6.02</v>
      </c>
      <c r="Y565">
        <v>0</v>
      </c>
      <c r="Z565">
        <v>0</v>
      </c>
      <c r="AA565">
        <v>0</v>
      </c>
      <c r="AB565">
        <v>9.18</v>
      </c>
      <c r="AC565">
        <v>0</v>
      </c>
      <c r="AD565">
        <v>1</v>
      </c>
      <c r="AE565">
        <v>1</v>
      </c>
      <c r="AF565" t="s">
        <v>22</v>
      </c>
      <c r="AG565">
        <v>8.307599999999999</v>
      </c>
      <c r="AH565">
        <v>2</v>
      </c>
      <c r="AI565">
        <v>33357880</v>
      </c>
      <c r="AJ565">
        <v>494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>
      <c r="A566">
        <f>ROW(Source!A507)</f>
        <v>507</v>
      </c>
      <c r="B566">
        <v>33357888</v>
      </c>
      <c r="C566">
        <v>33357879</v>
      </c>
      <c r="D566">
        <v>31172011</v>
      </c>
      <c r="E566">
        <v>1</v>
      </c>
      <c r="F566">
        <v>1</v>
      </c>
      <c r="G566">
        <v>1</v>
      </c>
      <c r="H566">
        <v>1</v>
      </c>
      <c r="I566" t="s">
        <v>832</v>
      </c>
      <c r="J566" t="s">
        <v>3</v>
      </c>
      <c r="K566" t="s">
        <v>833</v>
      </c>
      <c r="L566">
        <v>1191</v>
      </c>
      <c r="N566">
        <v>1013</v>
      </c>
      <c r="O566" t="s">
        <v>831</v>
      </c>
      <c r="P566" t="s">
        <v>831</v>
      </c>
      <c r="Q566">
        <v>1</v>
      </c>
      <c r="X566">
        <v>0.04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2</v>
      </c>
      <c r="AF566" t="s">
        <v>21</v>
      </c>
      <c r="AG566">
        <v>0.06</v>
      </c>
      <c r="AH566">
        <v>2</v>
      </c>
      <c r="AI566">
        <v>33357881</v>
      </c>
      <c r="AJ566">
        <v>495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>
      <c r="A567">
        <f>ROW(Source!A507)</f>
        <v>507</v>
      </c>
      <c r="B567">
        <v>33357889</v>
      </c>
      <c r="C567">
        <v>33357879</v>
      </c>
      <c r="D567">
        <v>31259879</v>
      </c>
      <c r="E567">
        <v>1</v>
      </c>
      <c r="F567">
        <v>1</v>
      </c>
      <c r="G567">
        <v>1</v>
      </c>
      <c r="H567">
        <v>2</v>
      </c>
      <c r="I567" t="s">
        <v>841</v>
      </c>
      <c r="J567" t="s">
        <v>842</v>
      </c>
      <c r="K567" t="s">
        <v>843</v>
      </c>
      <c r="L567">
        <v>1368</v>
      </c>
      <c r="N567">
        <v>1011</v>
      </c>
      <c r="O567" t="s">
        <v>837</v>
      </c>
      <c r="P567" t="s">
        <v>837</v>
      </c>
      <c r="Q567">
        <v>1</v>
      </c>
      <c r="X567">
        <v>0.04</v>
      </c>
      <c r="Y567">
        <v>0</v>
      </c>
      <c r="Z567">
        <v>65.709999999999994</v>
      </c>
      <c r="AA567">
        <v>11.6</v>
      </c>
      <c r="AB567">
        <v>0</v>
      </c>
      <c r="AC567">
        <v>0</v>
      </c>
      <c r="AD567">
        <v>1</v>
      </c>
      <c r="AE567">
        <v>0</v>
      </c>
      <c r="AF567" t="s">
        <v>21</v>
      </c>
      <c r="AG567">
        <v>0.06</v>
      </c>
      <c r="AH567">
        <v>2</v>
      </c>
      <c r="AI567">
        <v>33357882</v>
      </c>
      <c r="AJ567">
        <v>496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>
      <c r="A568">
        <f>ROW(Source!A507)</f>
        <v>507</v>
      </c>
      <c r="B568">
        <v>33357890</v>
      </c>
      <c r="C568">
        <v>33357879</v>
      </c>
      <c r="D568">
        <v>31260100</v>
      </c>
      <c r="E568">
        <v>1</v>
      </c>
      <c r="F568">
        <v>1</v>
      </c>
      <c r="G568">
        <v>1</v>
      </c>
      <c r="H568">
        <v>2</v>
      </c>
      <c r="I568" t="s">
        <v>858</v>
      </c>
      <c r="J568" t="s">
        <v>859</v>
      </c>
      <c r="K568" t="s">
        <v>860</v>
      </c>
      <c r="L568">
        <v>1368</v>
      </c>
      <c r="N568">
        <v>1011</v>
      </c>
      <c r="O568" t="s">
        <v>837</v>
      </c>
      <c r="P568" t="s">
        <v>837</v>
      </c>
      <c r="Q568">
        <v>1</v>
      </c>
      <c r="X568">
        <v>0.93</v>
      </c>
      <c r="Y568">
        <v>0</v>
      </c>
      <c r="Z568">
        <v>8.1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21</v>
      </c>
      <c r="AG568">
        <v>1.395</v>
      </c>
      <c r="AH568">
        <v>2</v>
      </c>
      <c r="AI568">
        <v>33357883</v>
      </c>
      <c r="AJ568">
        <v>497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>
      <c r="A569">
        <f>ROW(Source!A507)</f>
        <v>507</v>
      </c>
      <c r="B569">
        <v>33357891</v>
      </c>
      <c r="C569">
        <v>33357879</v>
      </c>
      <c r="D569">
        <v>31179550</v>
      </c>
      <c r="E569">
        <v>1</v>
      </c>
      <c r="F569">
        <v>1</v>
      </c>
      <c r="G569">
        <v>1</v>
      </c>
      <c r="H569">
        <v>3</v>
      </c>
      <c r="I569" t="s">
        <v>861</v>
      </c>
      <c r="J569" t="s">
        <v>862</v>
      </c>
      <c r="K569" t="s">
        <v>863</v>
      </c>
      <c r="L569">
        <v>1348</v>
      </c>
      <c r="N569">
        <v>1009</v>
      </c>
      <c r="O569" t="s">
        <v>32</v>
      </c>
      <c r="P569" t="s">
        <v>32</v>
      </c>
      <c r="Q569">
        <v>1000</v>
      </c>
      <c r="X569">
        <v>8.0000000000000004E-4</v>
      </c>
      <c r="Y569">
        <v>10362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3</v>
      </c>
      <c r="AG569">
        <v>8.0000000000000004E-4</v>
      </c>
      <c r="AH569">
        <v>2</v>
      </c>
      <c r="AI569">
        <v>33357884</v>
      </c>
      <c r="AJ569">
        <v>498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>
      <c r="A570">
        <f>ROW(Source!A507)</f>
        <v>507</v>
      </c>
      <c r="B570">
        <v>33357892</v>
      </c>
      <c r="C570">
        <v>33357879</v>
      </c>
      <c r="D570">
        <v>31180727</v>
      </c>
      <c r="E570">
        <v>1</v>
      </c>
      <c r="F570">
        <v>1</v>
      </c>
      <c r="G570">
        <v>1</v>
      </c>
      <c r="H570">
        <v>3</v>
      </c>
      <c r="I570" t="s">
        <v>844</v>
      </c>
      <c r="J570" t="s">
        <v>845</v>
      </c>
      <c r="K570" t="s">
        <v>846</v>
      </c>
      <c r="L570">
        <v>1348</v>
      </c>
      <c r="N570">
        <v>1009</v>
      </c>
      <c r="O570" t="s">
        <v>32</v>
      </c>
      <c r="P570" t="s">
        <v>32</v>
      </c>
      <c r="Q570">
        <v>1000</v>
      </c>
      <c r="X570">
        <v>6.9999999999999999E-4</v>
      </c>
      <c r="Y570">
        <v>9040.01</v>
      </c>
      <c r="Z570">
        <v>0</v>
      </c>
      <c r="AA570">
        <v>0</v>
      </c>
      <c r="AB570">
        <v>0</v>
      </c>
      <c r="AC570">
        <v>0</v>
      </c>
      <c r="AD570">
        <v>1</v>
      </c>
      <c r="AE570">
        <v>0</v>
      </c>
      <c r="AF570" t="s">
        <v>3</v>
      </c>
      <c r="AG570">
        <v>6.9999999999999999E-4</v>
      </c>
      <c r="AH570">
        <v>2</v>
      </c>
      <c r="AI570">
        <v>33357885</v>
      </c>
      <c r="AJ570">
        <v>499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>
      <c r="A571">
        <f>ROW(Source!A507)</f>
        <v>507</v>
      </c>
      <c r="B571">
        <v>33357893</v>
      </c>
      <c r="C571">
        <v>33357879</v>
      </c>
      <c r="D571">
        <v>31172603</v>
      </c>
      <c r="E571">
        <v>17</v>
      </c>
      <c r="F571">
        <v>1</v>
      </c>
      <c r="G571">
        <v>1</v>
      </c>
      <c r="H571">
        <v>3</v>
      </c>
      <c r="I571" t="s">
        <v>931</v>
      </c>
      <c r="J571" t="s">
        <v>3</v>
      </c>
      <c r="K571" t="s">
        <v>932</v>
      </c>
      <c r="L571">
        <v>1339</v>
      </c>
      <c r="N571">
        <v>1007</v>
      </c>
      <c r="O571" t="s">
        <v>258</v>
      </c>
      <c r="P571" t="s">
        <v>258</v>
      </c>
      <c r="Q571">
        <v>1</v>
      </c>
      <c r="X571">
        <v>0.01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s">
        <v>3</v>
      </c>
      <c r="AG571">
        <v>0.01</v>
      </c>
      <c r="AH571">
        <v>3</v>
      </c>
      <c r="AI571">
        <v>-1</v>
      </c>
      <c r="AJ571" t="s">
        <v>3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>
      <c r="A572">
        <f>ROW(Source!A507)</f>
        <v>507</v>
      </c>
      <c r="B572">
        <v>33357894</v>
      </c>
      <c r="C572">
        <v>33357879</v>
      </c>
      <c r="D572">
        <v>31223743</v>
      </c>
      <c r="E572">
        <v>1</v>
      </c>
      <c r="F572">
        <v>1</v>
      </c>
      <c r="G572">
        <v>1</v>
      </c>
      <c r="H572">
        <v>3</v>
      </c>
      <c r="I572" t="s">
        <v>76</v>
      </c>
      <c r="J572" t="s">
        <v>79</v>
      </c>
      <c r="K572" t="s">
        <v>77</v>
      </c>
      <c r="L572">
        <v>1346</v>
      </c>
      <c r="N572">
        <v>1009</v>
      </c>
      <c r="O572" t="s">
        <v>78</v>
      </c>
      <c r="P572" t="s">
        <v>78</v>
      </c>
      <c r="Q572">
        <v>1</v>
      </c>
      <c r="X572">
        <v>100</v>
      </c>
      <c r="Y572">
        <v>8.52</v>
      </c>
      <c r="Z572">
        <v>0</v>
      </c>
      <c r="AA572">
        <v>0</v>
      </c>
      <c r="AB572">
        <v>0</v>
      </c>
      <c r="AC572">
        <v>0</v>
      </c>
      <c r="AD572">
        <v>1</v>
      </c>
      <c r="AE572">
        <v>0</v>
      </c>
      <c r="AF572" t="s">
        <v>3</v>
      </c>
      <c r="AG572">
        <v>100</v>
      </c>
      <c r="AH572">
        <v>2</v>
      </c>
      <c r="AI572">
        <v>33357886</v>
      </c>
      <c r="AJ572">
        <v>500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>
      <c r="A573">
        <f>ROW(Source!A547)</f>
        <v>547</v>
      </c>
      <c r="B573">
        <v>33357912</v>
      </c>
      <c r="C573">
        <v>33357904</v>
      </c>
      <c r="D573">
        <v>31172076</v>
      </c>
      <c r="E573">
        <v>1</v>
      </c>
      <c r="F573">
        <v>1</v>
      </c>
      <c r="G573">
        <v>1</v>
      </c>
      <c r="H573">
        <v>1</v>
      </c>
      <c r="I573" t="s">
        <v>829</v>
      </c>
      <c r="J573" t="s">
        <v>3</v>
      </c>
      <c r="K573" t="s">
        <v>830</v>
      </c>
      <c r="L573">
        <v>1191</v>
      </c>
      <c r="N573">
        <v>1013</v>
      </c>
      <c r="O573" t="s">
        <v>831</v>
      </c>
      <c r="P573" t="s">
        <v>831</v>
      </c>
      <c r="Q573">
        <v>1</v>
      </c>
      <c r="X573">
        <v>14.39</v>
      </c>
      <c r="Y573">
        <v>0</v>
      </c>
      <c r="Z573">
        <v>0</v>
      </c>
      <c r="AA573">
        <v>0</v>
      </c>
      <c r="AB573">
        <v>9.6199999999999992</v>
      </c>
      <c r="AC573">
        <v>0</v>
      </c>
      <c r="AD573">
        <v>1</v>
      </c>
      <c r="AE573">
        <v>1</v>
      </c>
      <c r="AF573" t="s">
        <v>22</v>
      </c>
      <c r="AG573">
        <v>19.8582</v>
      </c>
      <c r="AH573">
        <v>2</v>
      </c>
      <c r="AI573">
        <v>33357905</v>
      </c>
      <c r="AJ573">
        <v>501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>
      <c r="A574">
        <f>ROW(Source!A547)</f>
        <v>547</v>
      </c>
      <c r="B574">
        <v>33357913</v>
      </c>
      <c r="C574">
        <v>33357904</v>
      </c>
      <c r="D574">
        <v>31172011</v>
      </c>
      <c r="E574">
        <v>1</v>
      </c>
      <c r="F574">
        <v>1</v>
      </c>
      <c r="G574">
        <v>1</v>
      </c>
      <c r="H574">
        <v>1</v>
      </c>
      <c r="I574" t="s">
        <v>832</v>
      </c>
      <c r="J574" t="s">
        <v>3</v>
      </c>
      <c r="K574" t="s">
        <v>833</v>
      </c>
      <c r="L574">
        <v>1191</v>
      </c>
      <c r="N574">
        <v>1013</v>
      </c>
      <c r="O574" t="s">
        <v>831</v>
      </c>
      <c r="P574" t="s">
        <v>831</v>
      </c>
      <c r="Q574">
        <v>1</v>
      </c>
      <c r="X574">
        <v>0.41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1</v>
      </c>
      <c r="AE574">
        <v>2</v>
      </c>
      <c r="AF574" t="s">
        <v>21</v>
      </c>
      <c r="AG574">
        <v>0.61499999999999988</v>
      </c>
      <c r="AH574">
        <v>2</v>
      </c>
      <c r="AI574">
        <v>33357906</v>
      </c>
      <c r="AJ574">
        <v>502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>
      <c r="A575">
        <f>ROW(Source!A547)</f>
        <v>547</v>
      </c>
      <c r="B575">
        <v>33357914</v>
      </c>
      <c r="C575">
        <v>33357904</v>
      </c>
      <c r="D575">
        <v>31258491</v>
      </c>
      <c r="E575">
        <v>1</v>
      </c>
      <c r="F575">
        <v>1</v>
      </c>
      <c r="G575">
        <v>1</v>
      </c>
      <c r="H575">
        <v>2</v>
      </c>
      <c r="I575" t="s">
        <v>834</v>
      </c>
      <c r="J575" t="s">
        <v>835</v>
      </c>
      <c r="K575" t="s">
        <v>836</v>
      </c>
      <c r="L575">
        <v>1368</v>
      </c>
      <c r="N575">
        <v>1011</v>
      </c>
      <c r="O575" t="s">
        <v>837</v>
      </c>
      <c r="P575" t="s">
        <v>837</v>
      </c>
      <c r="Q575">
        <v>1</v>
      </c>
      <c r="X575">
        <v>0.04</v>
      </c>
      <c r="Y575">
        <v>0</v>
      </c>
      <c r="Z575">
        <v>111.99</v>
      </c>
      <c r="AA575">
        <v>13.5</v>
      </c>
      <c r="AB575">
        <v>0</v>
      </c>
      <c r="AC575">
        <v>0</v>
      </c>
      <c r="AD575">
        <v>1</v>
      </c>
      <c r="AE575">
        <v>0</v>
      </c>
      <c r="AF575" t="s">
        <v>21</v>
      </c>
      <c r="AG575">
        <v>0.06</v>
      </c>
      <c r="AH575">
        <v>2</v>
      </c>
      <c r="AI575">
        <v>33357907</v>
      </c>
      <c r="AJ575">
        <v>503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>
      <c r="A576">
        <f>ROW(Source!A547)</f>
        <v>547</v>
      </c>
      <c r="B576">
        <v>33357915</v>
      </c>
      <c r="C576">
        <v>33357904</v>
      </c>
      <c r="D576">
        <v>31258691</v>
      </c>
      <c r="E576">
        <v>1</v>
      </c>
      <c r="F576">
        <v>1</v>
      </c>
      <c r="G576">
        <v>1</v>
      </c>
      <c r="H576">
        <v>2</v>
      </c>
      <c r="I576" t="s">
        <v>838</v>
      </c>
      <c r="J576" t="s">
        <v>839</v>
      </c>
      <c r="K576" t="s">
        <v>840</v>
      </c>
      <c r="L576">
        <v>1368</v>
      </c>
      <c r="N576">
        <v>1011</v>
      </c>
      <c r="O576" t="s">
        <v>837</v>
      </c>
      <c r="P576" t="s">
        <v>837</v>
      </c>
      <c r="Q576">
        <v>1</v>
      </c>
      <c r="X576">
        <v>3.3</v>
      </c>
      <c r="Y576">
        <v>0</v>
      </c>
      <c r="Z576">
        <v>3.12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21</v>
      </c>
      <c r="AG576">
        <v>4.9499999999999993</v>
      </c>
      <c r="AH576">
        <v>2</v>
      </c>
      <c r="AI576">
        <v>33357908</v>
      </c>
      <c r="AJ576">
        <v>504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>
      <c r="A577">
        <f>ROW(Source!A547)</f>
        <v>547</v>
      </c>
      <c r="B577">
        <v>33357916</v>
      </c>
      <c r="C577">
        <v>33357904</v>
      </c>
      <c r="D577">
        <v>31259879</v>
      </c>
      <c r="E577">
        <v>1</v>
      </c>
      <c r="F577">
        <v>1</v>
      </c>
      <c r="G577">
        <v>1</v>
      </c>
      <c r="H577">
        <v>2</v>
      </c>
      <c r="I577" t="s">
        <v>841</v>
      </c>
      <c r="J577" t="s">
        <v>842</v>
      </c>
      <c r="K577" t="s">
        <v>843</v>
      </c>
      <c r="L577">
        <v>1368</v>
      </c>
      <c r="N577">
        <v>1011</v>
      </c>
      <c r="O577" t="s">
        <v>837</v>
      </c>
      <c r="P577" t="s">
        <v>837</v>
      </c>
      <c r="Q577">
        <v>1</v>
      </c>
      <c r="X577">
        <v>0.37</v>
      </c>
      <c r="Y577">
        <v>0</v>
      </c>
      <c r="Z577">
        <v>65.709999999999994</v>
      </c>
      <c r="AA577">
        <v>11.6</v>
      </c>
      <c r="AB577">
        <v>0</v>
      </c>
      <c r="AC577">
        <v>0</v>
      </c>
      <c r="AD577">
        <v>1</v>
      </c>
      <c r="AE577">
        <v>0</v>
      </c>
      <c r="AF577" t="s">
        <v>21</v>
      </c>
      <c r="AG577">
        <v>0.55500000000000005</v>
      </c>
      <c r="AH577">
        <v>2</v>
      </c>
      <c r="AI577">
        <v>33357909</v>
      </c>
      <c r="AJ577">
        <v>505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>
      <c r="A578">
        <f>ROW(Source!A547)</f>
        <v>547</v>
      </c>
      <c r="B578">
        <v>33357917</v>
      </c>
      <c r="C578">
        <v>33357904</v>
      </c>
      <c r="D578">
        <v>31172581</v>
      </c>
      <c r="E578">
        <v>17</v>
      </c>
      <c r="F578">
        <v>1</v>
      </c>
      <c r="G578">
        <v>1</v>
      </c>
      <c r="H578">
        <v>3</v>
      </c>
      <c r="I578" t="s">
        <v>924</v>
      </c>
      <c r="J578" t="s">
        <v>3</v>
      </c>
      <c r="K578" t="s">
        <v>31</v>
      </c>
      <c r="L578">
        <v>1348</v>
      </c>
      <c r="N578">
        <v>1009</v>
      </c>
      <c r="O578" t="s">
        <v>32</v>
      </c>
      <c r="P578" t="s">
        <v>32</v>
      </c>
      <c r="Q578">
        <v>1000</v>
      </c>
      <c r="X578">
        <v>9.4000000000000004E-3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 t="s">
        <v>3</v>
      </c>
      <c r="AG578">
        <v>9.4000000000000004E-3</v>
      </c>
      <c r="AH578">
        <v>3</v>
      </c>
      <c r="AI578">
        <v>-1</v>
      </c>
      <c r="AJ578" t="s">
        <v>3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>
      <c r="A579">
        <f>ROW(Source!A547)</f>
        <v>547</v>
      </c>
      <c r="B579">
        <v>33357918</v>
      </c>
      <c r="C579">
        <v>33357904</v>
      </c>
      <c r="D579">
        <v>31180727</v>
      </c>
      <c r="E579">
        <v>1</v>
      </c>
      <c r="F579">
        <v>1</v>
      </c>
      <c r="G579">
        <v>1</v>
      </c>
      <c r="H579">
        <v>3</v>
      </c>
      <c r="I579" t="s">
        <v>844</v>
      </c>
      <c r="J579" t="s">
        <v>845</v>
      </c>
      <c r="K579" t="s">
        <v>846</v>
      </c>
      <c r="L579">
        <v>1348</v>
      </c>
      <c r="N579">
        <v>1009</v>
      </c>
      <c r="O579" t="s">
        <v>32</v>
      </c>
      <c r="P579" t="s">
        <v>32</v>
      </c>
      <c r="Q579">
        <v>1000</v>
      </c>
      <c r="X579">
        <v>6.9999999999999994E-5</v>
      </c>
      <c r="Y579">
        <v>9040.01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0</v>
      </c>
      <c r="AF579" t="s">
        <v>3</v>
      </c>
      <c r="AG579">
        <v>6.9999999999999994E-5</v>
      </c>
      <c r="AH579">
        <v>2</v>
      </c>
      <c r="AI579">
        <v>33357910</v>
      </c>
      <c r="AJ579">
        <v>506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>
      <c r="A580">
        <f>ROW(Source!A547)</f>
        <v>547</v>
      </c>
      <c r="B580">
        <v>33357919</v>
      </c>
      <c r="C580">
        <v>33357904</v>
      </c>
      <c r="D580">
        <v>31181610</v>
      </c>
      <c r="E580">
        <v>1</v>
      </c>
      <c r="F580">
        <v>1</v>
      </c>
      <c r="G580">
        <v>1</v>
      </c>
      <c r="H580">
        <v>3</v>
      </c>
      <c r="I580" t="s">
        <v>847</v>
      </c>
      <c r="J580" t="s">
        <v>848</v>
      </c>
      <c r="K580" t="s">
        <v>849</v>
      </c>
      <c r="L580">
        <v>1346</v>
      </c>
      <c r="N580">
        <v>1009</v>
      </c>
      <c r="O580" t="s">
        <v>78</v>
      </c>
      <c r="P580" t="s">
        <v>78</v>
      </c>
      <c r="Q580">
        <v>1</v>
      </c>
      <c r="X580">
        <v>0.06</v>
      </c>
      <c r="Y580">
        <v>23.09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3</v>
      </c>
      <c r="AG580">
        <v>0.06</v>
      </c>
      <c r="AH580">
        <v>2</v>
      </c>
      <c r="AI580">
        <v>33357911</v>
      </c>
      <c r="AJ580">
        <v>507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>
      <c r="A581">
        <f>ROW(Source!A548)</f>
        <v>548</v>
      </c>
      <c r="B581">
        <v>33357912</v>
      </c>
      <c r="C581">
        <v>33357904</v>
      </c>
      <c r="D581">
        <v>31172076</v>
      </c>
      <c r="E581">
        <v>1</v>
      </c>
      <c r="F581">
        <v>1</v>
      </c>
      <c r="G581">
        <v>1</v>
      </c>
      <c r="H581">
        <v>1</v>
      </c>
      <c r="I581" t="s">
        <v>829</v>
      </c>
      <c r="J581" t="s">
        <v>3</v>
      </c>
      <c r="K581" t="s">
        <v>830</v>
      </c>
      <c r="L581">
        <v>1191</v>
      </c>
      <c r="N581">
        <v>1013</v>
      </c>
      <c r="O581" t="s">
        <v>831</v>
      </c>
      <c r="P581" t="s">
        <v>831</v>
      </c>
      <c r="Q581">
        <v>1</v>
      </c>
      <c r="X581">
        <v>14.39</v>
      </c>
      <c r="Y581">
        <v>0</v>
      </c>
      <c r="Z581">
        <v>0</v>
      </c>
      <c r="AA581">
        <v>0</v>
      </c>
      <c r="AB581">
        <v>9.6199999999999992</v>
      </c>
      <c r="AC581">
        <v>0</v>
      </c>
      <c r="AD581">
        <v>1</v>
      </c>
      <c r="AE581">
        <v>1</v>
      </c>
      <c r="AF581" t="s">
        <v>22</v>
      </c>
      <c r="AG581">
        <v>19.8582</v>
      </c>
      <c r="AH581">
        <v>2</v>
      </c>
      <c r="AI581">
        <v>33357905</v>
      </c>
      <c r="AJ581">
        <v>508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>
      <c r="A582">
        <f>ROW(Source!A548)</f>
        <v>548</v>
      </c>
      <c r="B582">
        <v>33357913</v>
      </c>
      <c r="C582">
        <v>33357904</v>
      </c>
      <c r="D582">
        <v>31172011</v>
      </c>
      <c r="E582">
        <v>1</v>
      </c>
      <c r="F582">
        <v>1</v>
      </c>
      <c r="G582">
        <v>1</v>
      </c>
      <c r="H582">
        <v>1</v>
      </c>
      <c r="I582" t="s">
        <v>832</v>
      </c>
      <c r="J582" t="s">
        <v>3</v>
      </c>
      <c r="K582" t="s">
        <v>833</v>
      </c>
      <c r="L582">
        <v>1191</v>
      </c>
      <c r="N582">
        <v>1013</v>
      </c>
      <c r="O582" t="s">
        <v>831</v>
      </c>
      <c r="P582" t="s">
        <v>831</v>
      </c>
      <c r="Q582">
        <v>1</v>
      </c>
      <c r="X582">
        <v>0.41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2</v>
      </c>
      <c r="AF582" t="s">
        <v>21</v>
      </c>
      <c r="AG582">
        <v>0.61499999999999988</v>
      </c>
      <c r="AH582">
        <v>2</v>
      </c>
      <c r="AI582">
        <v>33357906</v>
      </c>
      <c r="AJ582">
        <v>509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>
      <c r="A583">
        <f>ROW(Source!A548)</f>
        <v>548</v>
      </c>
      <c r="B583">
        <v>33357914</v>
      </c>
      <c r="C583">
        <v>33357904</v>
      </c>
      <c r="D583">
        <v>31258491</v>
      </c>
      <c r="E583">
        <v>1</v>
      </c>
      <c r="F583">
        <v>1</v>
      </c>
      <c r="G583">
        <v>1</v>
      </c>
      <c r="H583">
        <v>2</v>
      </c>
      <c r="I583" t="s">
        <v>834</v>
      </c>
      <c r="J583" t="s">
        <v>835</v>
      </c>
      <c r="K583" t="s">
        <v>836</v>
      </c>
      <c r="L583">
        <v>1368</v>
      </c>
      <c r="N583">
        <v>1011</v>
      </c>
      <c r="O583" t="s">
        <v>837</v>
      </c>
      <c r="P583" t="s">
        <v>837</v>
      </c>
      <c r="Q583">
        <v>1</v>
      </c>
      <c r="X583">
        <v>0.04</v>
      </c>
      <c r="Y583">
        <v>0</v>
      </c>
      <c r="Z583">
        <v>111.99</v>
      </c>
      <c r="AA583">
        <v>13.5</v>
      </c>
      <c r="AB583">
        <v>0</v>
      </c>
      <c r="AC583">
        <v>0</v>
      </c>
      <c r="AD583">
        <v>1</v>
      </c>
      <c r="AE583">
        <v>0</v>
      </c>
      <c r="AF583" t="s">
        <v>21</v>
      </c>
      <c r="AG583">
        <v>0.06</v>
      </c>
      <c r="AH583">
        <v>2</v>
      </c>
      <c r="AI583">
        <v>33357907</v>
      </c>
      <c r="AJ583">
        <v>510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>
      <c r="A584">
        <f>ROW(Source!A548)</f>
        <v>548</v>
      </c>
      <c r="B584">
        <v>33357915</v>
      </c>
      <c r="C584">
        <v>33357904</v>
      </c>
      <c r="D584">
        <v>31258691</v>
      </c>
      <c r="E584">
        <v>1</v>
      </c>
      <c r="F584">
        <v>1</v>
      </c>
      <c r="G584">
        <v>1</v>
      </c>
      <c r="H584">
        <v>2</v>
      </c>
      <c r="I584" t="s">
        <v>838</v>
      </c>
      <c r="J584" t="s">
        <v>839</v>
      </c>
      <c r="K584" t="s">
        <v>840</v>
      </c>
      <c r="L584">
        <v>1368</v>
      </c>
      <c r="N584">
        <v>1011</v>
      </c>
      <c r="O584" t="s">
        <v>837</v>
      </c>
      <c r="P584" t="s">
        <v>837</v>
      </c>
      <c r="Q584">
        <v>1</v>
      </c>
      <c r="X584">
        <v>3.3</v>
      </c>
      <c r="Y584">
        <v>0</v>
      </c>
      <c r="Z584">
        <v>3.12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21</v>
      </c>
      <c r="AG584">
        <v>4.9499999999999993</v>
      </c>
      <c r="AH584">
        <v>2</v>
      </c>
      <c r="AI584">
        <v>33357908</v>
      </c>
      <c r="AJ584">
        <v>511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>
      <c r="A585">
        <f>ROW(Source!A548)</f>
        <v>548</v>
      </c>
      <c r="B585">
        <v>33357916</v>
      </c>
      <c r="C585">
        <v>33357904</v>
      </c>
      <c r="D585">
        <v>31259879</v>
      </c>
      <c r="E585">
        <v>1</v>
      </c>
      <c r="F585">
        <v>1</v>
      </c>
      <c r="G585">
        <v>1</v>
      </c>
      <c r="H585">
        <v>2</v>
      </c>
      <c r="I585" t="s">
        <v>841</v>
      </c>
      <c r="J585" t="s">
        <v>842</v>
      </c>
      <c r="K585" t="s">
        <v>843</v>
      </c>
      <c r="L585">
        <v>1368</v>
      </c>
      <c r="N585">
        <v>1011</v>
      </c>
      <c r="O585" t="s">
        <v>837</v>
      </c>
      <c r="P585" t="s">
        <v>837</v>
      </c>
      <c r="Q585">
        <v>1</v>
      </c>
      <c r="X585">
        <v>0.37</v>
      </c>
      <c r="Y585">
        <v>0</v>
      </c>
      <c r="Z585">
        <v>65.709999999999994</v>
      </c>
      <c r="AA585">
        <v>11.6</v>
      </c>
      <c r="AB585">
        <v>0</v>
      </c>
      <c r="AC585">
        <v>0</v>
      </c>
      <c r="AD585">
        <v>1</v>
      </c>
      <c r="AE585">
        <v>0</v>
      </c>
      <c r="AF585" t="s">
        <v>21</v>
      </c>
      <c r="AG585">
        <v>0.55500000000000005</v>
      </c>
      <c r="AH585">
        <v>2</v>
      </c>
      <c r="AI585">
        <v>33357909</v>
      </c>
      <c r="AJ585">
        <v>512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>
      <c r="A586">
        <f>ROW(Source!A548)</f>
        <v>548</v>
      </c>
      <c r="B586">
        <v>33357917</v>
      </c>
      <c r="C586">
        <v>33357904</v>
      </c>
      <c r="D586">
        <v>31172581</v>
      </c>
      <c r="E586">
        <v>17</v>
      </c>
      <c r="F586">
        <v>1</v>
      </c>
      <c r="G586">
        <v>1</v>
      </c>
      <c r="H586">
        <v>3</v>
      </c>
      <c r="I586" t="s">
        <v>924</v>
      </c>
      <c r="J586" t="s">
        <v>3</v>
      </c>
      <c r="K586" t="s">
        <v>31</v>
      </c>
      <c r="L586">
        <v>1348</v>
      </c>
      <c r="N586">
        <v>1009</v>
      </c>
      <c r="O586" t="s">
        <v>32</v>
      </c>
      <c r="P586" t="s">
        <v>32</v>
      </c>
      <c r="Q586">
        <v>1000</v>
      </c>
      <c r="X586">
        <v>9.4000000000000004E-3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 t="s">
        <v>3</v>
      </c>
      <c r="AG586">
        <v>9.4000000000000004E-3</v>
      </c>
      <c r="AH586">
        <v>3</v>
      </c>
      <c r="AI586">
        <v>-1</v>
      </c>
      <c r="AJ586" t="s">
        <v>3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>
      <c r="A587">
        <f>ROW(Source!A548)</f>
        <v>548</v>
      </c>
      <c r="B587">
        <v>33357918</v>
      </c>
      <c r="C587">
        <v>33357904</v>
      </c>
      <c r="D587">
        <v>31180727</v>
      </c>
      <c r="E587">
        <v>1</v>
      </c>
      <c r="F587">
        <v>1</v>
      </c>
      <c r="G587">
        <v>1</v>
      </c>
      <c r="H587">
        <v>3</v>
      </c>
      <c r="I587" t="s">
        <v>844</v>
      </c>
      <c r="J587" t="s">
        <v>845</v>
      </c>
      <c r="K587" t="s">
        <v>846</v>
      </c>
      <c r="L587">
        <v>1348</v>
      </c>
      <c r="N587">
        <v>1009</v>
      </c>
      <c r="O587" t="s">
        <v>32</v>
      </c>
      <c r="P587" t="s">
        <v>32</v>
      </c>
      <c r="Q587">
        <v>1000</v>
      </c>
      <c r="X587">
        <v>6.9999999999999994E-5</v>
      </c>
      <c r="Y587">
        <v>9040.01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3</v>
      </c>
      <c r="AG587">
        <v>6.9999999999999994E-5</v>
      </c>
      <c r="AH587">
        <v>2</v>
      </c>
      <c r="AI587">
        <v>33357910</v>
      </c>
      <c r="AJ587">
        <v>513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>
      <c r="A588">
        <f>ROW(Source!A548)</f>
        <v>548</v>
      </c>
      <c r="B588">
        <v>33357919</v>
      </c>
      <c r="C588">
        <v>33357904</v>
      </c>
      <c r="D588">
        <v>31181610</v>
      </c>
      <c r="E588">
        <v>1</v>
      </c>
      <c r="F588">
        <v>1</v>
      </c>
      <c r="G588">
        <v>1</v>
      </c>
      <c r="H588">
        <v>3</v>
      </c>
      <c r="I588" t="s">
        <v>847</v>
      </c>
      <c r="J588" t="s">
        <v>848</v>
      </c>
      <c r="K588" t="s">
        <v>849</v>
      </c>
      <c r="L588">
        <v>1346</v>
      </c>
      <c r="N588">
        <v>1009</v>
      </c>
      <c r="O588" t="s">
        <v>78</v>
      </c>
      <c r="P588" t="s">
        <v>78</v>
      </c>
      <c r="Q588">
        <v>1</v>
      </c>
      <c r="X588">
        <v>0.06</v>
      </c>
      <c r="Y588">
        <v>23.09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3</v>
      </c>
      <c r="AG588">
        <v>0.06</v>
      </c>
      <c r="AH588">
        <v>2</v>
      </c>
      <c r="AI588">
        <v>33357911</v>
      </c>
      <c r="AJ588">
        <v>514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>
      <c r="A589">
        <f>ROW(Source!A553)</f>
        <v>553</v>
      </c>
      <c r="B589">
        <v>33357928</v>
      </c>
      <c r="C589">
        <v>33357922</v>
      </c>
      <c r="D589">
        <v>31172061</v>
      </c>
      <c r="E589">
        <v>1</v>
      </c>
      <c r="F589">
        <v>1</v>
      </c>
      <c r="G589">
        <v>1</v>
      </c>
      <c r="H589">
        <v>1</v>
      </c>
      <c r="I589" t="s">
        <v>850</v>
      </c>
      <c r="J589" t="s">
        <v>3</v>
      </c>
      <c r="K589" t="s">
        <v>851</v>
      </c>
      <c r="L589">
        <v>1191</v>
      </c>
      <c r="N589">
        <v>1013</v>
      </c>
      <c r="O589" t="s">
        <v>831</v>
      </c>
      <c r="P589" t="s">
        <v>831</v>
      </c>
      <c r="Q589">
        <v>1</v>
      </c>
      <c r="X589">
        <v>5.75</v>
      </c>
      <c r="Y589">
        <v>0</v>
      </c>
      <c r="Z589">
        <v>0</v>
      </c>
      <c r="AA589">
        <v>0</v>
      </c>
      <c r="AB589">
        <v>8.74</v>
      </c>
      <c r="AC589">
        <v>0</v>
      </c>
      <c r="AD589">
        <v>1</v>
      </c>
      <c r="AE589">
        <v>1</v>
      </c>
      <c r="AF589" t="s">
        <v>22</v>
      </c>
      <c r="AG589">
        <v>7.9349999999999987</v>
      </c>
      <c r="AH589">
        <v>2</v>
      </c>
      <c r="AI589">
        <v>33357923</v>
      </c>
      <c r="AJ589">
        <v>515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>
      <c r="A590">
        <f>ROW(Source!A553)</f>
        <v>553</v>
      </c>
      <c r="B590">
        <v>33357929</v>
      </c>
      <c r="C590">
        <v>33357922</v>
      </c>
      <c r="D590">
        <v>31172011</v>
      </c>
      <c r="E590">
        <v>1</v>
      </c>
      <c r="F590">
        <v>1</v>
      </c>
      <c r="G590">
        <v>1</v>
      </c>
      <c r="H590">
        <v>1</v>
      </c>
      <c r="I590" t="s">
        <v>832</v>
      </c>
      <c r="J590" t="s">
        <v>3</v>
      </c>
      <c r="K590" t="s">
        <v>833</v>
      </c>
      <c r="L590">
        <v>1191</v>
      </c>
      <c r="N590">
        <v>1013</v>
      </c>
      <c r="O590" t="s">
        <v>831</v>
      </c>
      <c r="P590" t="s">
        <v>831</v>
      </c>
      <c r="Q590">
        <v>1</v>
      </c>
      <c r="X590">
        <v>0.01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2</v>
      </c>
      <c r="AF590" t="s">
        <v>21</v>
      </c>
      <c r="AG590">
        <v>1.4999999999999999E-2</v>
      </c>
      <c r="AH590">
        <v>2</v>
      </c>
      <c r="AI590">
        <v>33357924</v>
      </c>
      <c r="AJ590">
        <v>516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>
      <c r="A591">
        <f>ROW(Source!A553)</f>
        <v>553</v>
      </c>
      <c r="B591">
        <v>33357930</v>
      </c>
      <c r="C591">
        <v>33357922</v>
      </c>
      <c r="D591">
        <v>31259879</v>
      </c>
      <c r="E591">
        <v>1</v>
      </c>
      <c r="F591">
        <v>1</v>
      </c>
      <c r="G591">
        <v>1</v>
      </c>
      <c r="H591">
        <v>2</v>
      </c>
      <c r="I591" t="s">
        <v>841</v>
      </c>
      <c r="J591" t="s">
        <v>842</v>
      </c>
      <c r="K591" t="s">
        <v>843</v>
      </c>
      <c r="L591">
        <v>1368</v>
      </c>
      <c r="N591">
        <v>1011</v>
      </c>
      <c r="O591" t="s">
        <v>837</v>
      </c>
      <c r="P591" t="s">
        <v>837</v>
      </c>
      <c r="Q591">
        <v>1</v>
      </c>
      <c r="X591">
        <v>0.01</v>
      </c>
      <c r="Y591">
        <v>0</v>
      </c>
      <c r="Z591">
        <v>65.709999999999994</v>
      </c>
      <c r="AA591">
        <v>11.6</v>
      </c>
      <c r="AB591">
        <v>0</v>
      </c>
      <c r="AC591">
        <v>0</v>
      </c>
      <c r="AD591">
        <v>1</v>
      </c>
      <c r="AE591">
        <v>0</v>
      </c>
      <c r="AF591" t="s">
        <v>21</v>
      </c>
      <c r="AG591">
        <v>1.4999999999999999E-2</v>
      </c>
      <c r="AH591">
        <v>2</v>
      </c>
      <c r="AI591">
        <v>33357925</v>
      </c>
      <c r="AJ591">
        <v>517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>
      <c r="A592">
        <f>ROW(Source!A553)</f>
        <v>553</v>
      </c>
      <c r="B592">
        <v>33357931</v>
      </c>
      <c r="C592">
        <v>33357922</v>
      </c>
      <c r="D592">
        <v>31180727</v>
      </c>
      <c r="E592">
        <v>1</v>
      </c>
      <c r="F592">
        <v>1</v>
      </c>
      <c r="G592">
        <v>1</v>
      </c>
      <c r="H592">
        <v>3</v>
      </c>
      <c r="I592" t="s">
        <v>844</v>
      </c>
      <c r="J592" t="s">
        <v>845</v>
      </c>
      <c r="K592" t="s">
        <v>846</v>
      </c>
      <c r="L592">
        <v>1348</v>
      </c>
      <c r="N592">
        <v>1009</v>
      </c>
      <c r="O592" t="s">
        <v>32</v>
      </c>
      <c r="P592" t="s">
        <v>32</v>
      </c>
      <c r="Q592">
        <v>1000</v>
      </c>
      <c r="X592">
        <v>2.0000000000000001E-4</v>
      </c>
      <c r="Y592">
        <v>9040.01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0</v>
      </c>
      <c r="AF592" t="s">
        <v>3</v>
      </c>
      <c r="AG592">
        <v>2.0000000000000001E-4</v>
      </c>
      <c r="AH592">
        <v>2</v>
      </c>
      <c r="AI592">
        <v>33357926</v>
      </c>
      <c r="AJ592">
        <v>518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>
      <c r="A593">
        <f>ROW(Source!A553)</f>
        <v>553</v>
      </c>
      <c r="B593">
        <v>33357932</v>
      </c>
      <c r="C593">
        <v>33357922</v>
      </c>
      <c r="D593">
        <v>31181610</v>
      </c>
      <c r="E593">
        <v>1</v>
      </c>
      <c r="F593">
        <v>1</v>
      </c>
      <c r="G593">
        <v>1</v>
      </c>
      <c r="H593">
        <v>3</v>
      </c>
      <c r="I593" t="s">
        <v>847</v>
      </c>
      <c r="J593" t="s">
        <v>848</v>
      </c>
      <c r="K593" t="s">
        <v>849</v>
      </c>
      <c r="L593">
        <v>1346</v>
      </c>
      <c r="N593">
        <v>1009</v>
      </c>
      <c r="O593" t="s">
        <v>78</v>
      </c>
      <c r="P593" t="s">
        <v>78</v>
      </c>
      <c r="Q593">
        <v>1</v>
      </c>
      <c r="X593">
        <v>0.08</v>
      </c>
      <c r="Y593">
        <v>23.09</v>
      </c>
      <c r="Z593">
        <v>0</v>
      </c>
      <c r="AA593">
        <v>0</v>
      </c>
      <c r="AB593">
        <v>0</v>
      </c>
      <c r="AC593">
        <v>0</v>
      </c>
      <c r="AD593">
        <v>1</v>
      </c>
      <c r="AE593">
        <v>0</v>
      </c>
      <c r="AF593" t="s">
        <v>3</v>
      </c>
      <c r="AG593">
        <v>0.08</v>
      </c>
      <c r="AH593">
        <v>2</v>
      </c>
      <c r="AI593">
        <v>33357927</v>
      </c>
      <c r="AJ593">
        <v>519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>
      <c r="A594">
        <f>ROW(Source!A553)</f>
        <v>553</v>
      </c>
      <c r="B594">
        <v>33357933</v>
      </c>
      <c r="C594">
        <v>33357922</v>
      </c>
      <c r="D594">
        <v>31174207</v>
      </c>
      <c r="E594">
        <v>17</v>
      </c>
      <c r="F594">
        <v>1</v>
      </c>
      <c r="G594">
        <v>1</v>
      </c>
      <c r="H594">
        <v>3</v>
      </c>
      <c r="I594" t="s">
        <v>925</v>
      </c>
      <c r="J594" t="s">
        <v>3</v>
      </c>
      <c r="K594" t="s">
        <v>926</v>
      </c>
      <c r="L594">
        <v>1327</v>
      </c>
      <c r="N594">
        <v>1005</v>
      </c>
      <c r="O594" t="s">
        <v>47</v>
      </c>
      <c r="P594" t="s">
        <v>47</v>
      </c>
      <c r="Q594">
        <v>1</v>
      </c>
      <c r="X594">
        <v>1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 t="s">
        <v>3</v>
      </c>
      <c r="AG594">
        <v>1</v>
      </c>
      <c r="AH594">
        <v>3</v>
      </c>
      <c r="AI594">
        <v>-1</v>
      </c>
      <c r="AJ594" t="s">
        <v>3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>
      <c r="A595">
        <f>ROW(Source!A554)</f>
        <v>554</v>
      </c>
      <c r="B595">
        <v>33357928</v>
      </c>
      <c r="C595">
        <v>33357922</v>
      </c>
      <c r="D595">
        <v>31172061</v>
      </c>
      <c r="E595">
        <v>1</v>
      </c>
      <c r="F595">
        <v>1</v>
      </c>
      <c r="G595">
        <v>1</v>
      </c>
      <c r="H595">
        <v>1</v>
      </c>
      <c r="I595" t="s">
        <v>850</v>
      </c>
      <c r="J595" t="s">
        <v>3</v>
      </c>
      <c r="K595" t="s">
        <v>851</v>
      </c>
      <c r="L595">
        <v>1191</v>
      </c>
      <c r="N595">
        <v>1013</v>
      </c>
      <c r="O595" t="s">
        <v>831</v>
      </c>
      <c r="P595" t="s">
        <v>831</v>
      </c>
      <c r="Q595">
        <v>1</v>
      </c>
      <c r="X595">
        <v>5.75</v>
      </c>
      <c r="Y595">
        <v>0</v>
      </c>
      <c r="Z595">
        <v>0</v>
      </c>
      <c r="AA595">
        <v>0</v>
      </c>
      <c r="AB595">
        <v>8.74</v>
      </c>
      <c r="AC595">
        <v>0</v>
      </c>
      <c r="AD595">
        <v>1</v>
      </c>
      <c r="AE595">
        <v>1</v>
      </c>
      <c r="AF595" t="s">
        <v>22</v>
      </c>
      <c r="AG595">
        <v>7.9349999999999987</v>
      </c>
      <c r="AH595">
        <v>2</v>
      </c>
      <c r="AI595">
        <v>33357923</v>
      </c>
      <c r="AJ595">
        <v>520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>
      <c r="A596">
        <f>ROW(Source!A554)</f>
        <v>554</v>
      </c>
      <c r="B596">
        <v>33357929</v>
      </c>
      <c r="C596">
        <v>33357922</v>
      </c>
      <c r="D596">
        <v>31172011</v>
      </c>
      <c r="E596">
        <v>1</v>
      </c>
      <c r="F596">
        <v>1</v>
      </c>
      <c r="G596">
        <v>1</v>
      </c>
      <c r="H596">
        <v>1</v>
      </c>
      <c r="I596" t="s">
        <v>832</v>
      </c>
      <c r="J596" t="s">
        <v>3</v>
      </c>
      <c r="K596" t="s">
        <v>833</v>
      </c>
      <c r="L596">
        <v>1191</v>
      </c>
      <c r="N596">
        <v>1013</v>
      </c>
      <c r="O596" t="s">
        <v>831</v>
      </c>
      <c r="P596" t="s">
        <v>831</v>
      </c>
      <c r="Q596">
        <v>1</v>
      </c>
      <c r="X596">
        <v>0.01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2</v>
      </c>
      <c r="AF596" t="s">
        <v>21</v>
      </c>
      <c r="AG596">
        <v>1.4999999999999999E-2</v>
      </c>
      <c r="AH596">
        <v>2</v>
      </c>
      <c r="AI596">
        <v>33357924</v>
      </c>
      <c r="AJ596">
        <v>521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>
      <c r="A597">
        <f>ROW(Source!A554)</f>
        <v>554</v>
      </c>
      <c r="B597">
        <v>33357930</v>
      </c>
      <c r="C597">
        <v>33357922</v>
      </c>
      <c r="D597">
        <v>31259879</v>
      </c>
      <c r="E597">
        <v>1</v>
      </c>
      <c r="F597">
        <v>1</v>
      </c>
      <c r="G597">
        <v>1</v>
      </c>
      <c r="H597">
        <v>2</v>
      </c>
      <c r="I597" t="s">
        <v>841</v>
      </c>
      <c r="J597" t="s">
        <v>842</v>
      </c>
      <c r="K597" t="s">
        <v>843</v>
      </c>
      <c r="L597">
        <v>1368</v>
      </c>
      <c r="N597">
        <v>1011</v>
      </c>
      <c r="O597" t="s">
        <v>837</v>
      </c>
      <c r="P597" t="s">
        <v>837</v>
      </c>
      <c r="Q597">
        <v>1</v>
      </c>
      <c r="X597">
        <v>0.01</v>
      </c>
      <c r="Y597">
        <v>0</v>
      </c>
      <c r="Z597">
        <v>65.709999999999994</v>
      </c>
      <c r="AA597">
        <v>11.6</v>
      </c>
      <c r="AB597">
        <v>0</v>
      </c>
      <c r="AC597">
        <v>0</v>
      </c>
      <c r="AD597">
        <v>1</v>
      </c>
      <c r="AE597">
        <v>0</v>
      </c>
      <c r="AF597" t="s">
        <v>21</v>
      </c>
      <c r="AG597">
        <v>1.4999999999999999E-2</v>
      </c>
      <c r="AH597">
        <v>2</v>
      </c>
      <c r="AI597">
        <v>33357925</v>
      </c>
      <c r="AJ597">
        <v>522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>
      <c r="A598">
        <f>ROW(Source!A554)</f>
        <v>554</v>
      </c>
      <c r="B598">
        <v>33357931</v>
      </c>
      <c r="C598">
        <v>33357922</v>
      </c>
      <c r="D598">
        <v>31180727</v>
      </c>
      <c r="E598">
        <v>1</v>
      </c>
      <c r="F598">
        <v>1</v>
      </c>
      <c r="G598">
        <v>1</v>
      </c>
      <c r="H598">
        <v>3</v>
      </c>
      <c r="I598" t="s">
        <v>844</v>
      </c>
      <c r="J598" t="s">
        <v>845</v>
      </c>
      <c r="K598" t="s">
        <v>846</v>
      </c>
      <c r="L598">
        <v>1348</v>
      </c>
      <c r="N598">
        <v>1009</v>
      </c>
      <c r="O598" t="s">
        <v>32</v>
      </c>
      <c r="P598" t="s">
        <v>32</v>
      </c>
      <c r="Q598">
        <v>1000</v>
      </c>
      <c r="X598">
        <v>2.0000000000000001E-4</v>
      </c>
      <c r="Y598">
        <v>9040.01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0</v>
      </c>
      <c r="AF598" t="s">
        <v>3</v>
      </c>
      <c r="AG598">
        <v>2.0000000000000001E-4</v>
      </c>
      <c r="AH598">
        <v>2</v>
      </c>
      <c r="AI598">
        <v>33357926</v>
      </c>
      <c r="AJ598">
        <v>523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>
      <c r="A599">
        <f>ROW(Source!A554)</f>
        <v>554</v>
      </c>
      <c r="B599">
        <v>33357932</v>
      </c>
      <c r="C599">
        <v>33357922</v>
      </c>
      <c r="D599">
        <v>31181610</v>
      </c>
      <c r="E599">
        <v>1</v>
      </c>
      <c r="F599">
        <v>1</v>
      </c>
      <c r="G599">
        <v>1</v>
      </c>
      <c r="H599">
        <v>3</v>
      </c>
      <c r="I599" t="s">
        <v>847</v>
      </c>
      <c r="J599" t="s">
        <v>848</v>
      </c>
      <c r="K599" t="s">
        <v>849</v>
      </c>
      <c r="L599">
        <v>1346</v>
      </c>
      <c r="N599">
        <v>1009</v>
      </c>
      <c r="O599" t="s">
        <v>78</v>
      </c>
      <c r="P599" t="s">
        <v>78</v>
      </c>
      <c r="Q599">
        <v>1</v>
      </c>
      <c r="X599">
        <v>0.08</v>
      </c>
      <c r="Y599">
        <v>23.09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3</v>
      </c>
      <c r="AG599">
        <v>0.08</v>
      </c>
      <c r="AH599">
        <v>2</v>
      </c>
      <c r="AI599">
        <v>33357927</v>
      </c>
      <c r="AJ599">
        <v>524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>
      <c r="A600">
        <f>ROW(Source!A554)</f>
        <v>554</v>
      </c>
      <c r="B600">
        <v>33357933</v>
      </c>
      <c r="C600">
        <v>33357922</v>
      </c>
      <c r="D600">
        <v>31174207</v>
      </c>
      <c r="E600">
        <v>17</v>
      </c>
      <c r="F600">
        <v>1</v>
      </c>
      <c r="G600">
        <v>1</v>
      </c>
      <c r="H600">
        <v>3</v>
      </c>
      <c r="I600" t="s">
        <v>925</v>
      </c>
      <c r="J600" t="s">
        <v>3</v>
      </c>
      <c r="K600" t="s">
        <v>926</v>
      </c>
      <c r="L600">
        <v>1327</v>
      </c>
      <c r="N600">
        <v>1005</v>
      </c>
      <c r="O600" t="s">
        <v>47</v>
      </c>
      <c r="P600" t="s">
        <v>47</v>
      </c>
      <c r="Q600">
        <v>1</v>
      </c>
      <c r="X600">
        <v>1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s">
        <v>3</v>
      </c>
      <c r="AG600">
        <v>1</v>
      </c>
      <c r="AH600">
        <v>3</v>
      </c>
      <c r="AI600">
        <v>-1</v>
      </c>
      <c r="AJ600" t="s">
        <v>3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>
      <c r="A601">
        <f>ROW(Source!A559)</f>
        <v>559</v>
      </c>
      <c r="B601">
        <v>33357942</v>
      </c>
      <c r="C601">
        <v>33357936</v>
      </c>
      <c r="D601">
        <v>31172080</v>
      </c>
      <c r="E601">
        <v>1</v>
      </c>
      <c r="F601">
        <v>1</v>
      </c>
      <c r="G601">
        <v>1</v>
      </c>
      <c r="H601">
        <v>1</v>
      </c>
      <c r="I601" t="s">
        <v>852</v>
      </c>
      <c r="J601" t="s">
        <v>3</v>
      </c>
      <c r="K601" t="s">
        <v>853</v>
      </c>
      <c r="L601">
        <v>1191</v>
      </c>
      <c r="N601">
        <v>1013</v>
      </c>
      <c r="O601" t="s">
        <v>831</v>
      </c>
      <c r="P601" t="s">
        <v>831</v>
      </c>
      <c r="Q601">
        <v>1</v>
      </c>
      <c r="X601">
        <v>3.7</v>
      </c>
      <c r="Y601">
        <v>0</v>
      </c>
      <c r="Z601">
        <v>0</v>
      </c>
      <c r="AA601">
        <v>0</v>
      </c>
      <c r="AB601">
        <v>9.92</v>
      </c>
      <c r="AC601">
        <v>0</v>
      </c>
      <c r="AD601">
        <v>1</v>
      </c>
      <c r="AE601">
        <v>1</v>
      </c>
      <c r="AF601" t="s">
        <v>22</v>
      </c>
      <c r="AG601">
        <v>5.1059999999999999</v>
      </c>
      <c r="AH601">
        <v>2</v>
      </c>
      <c r="AI601">
        <v>33357937</v>
      </c>
      <c r="AJ601">
        <v>525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>
      <c r="A602">
        <f>ROW(Source!A559)</f>
        <v>559</v>
      </c>
      <c r="B602">
        <v>33357943</v>
      </c>
      <c r="C602">
        <v>33357936</v>
      </c>
      <c r="D602">
        <v>31172011</v>
      </c>
      <c r="E602">
        <v>1</v>
      </c>
      <c r="F602">
        <v>1</v>
      </c>
      <c r="G602">
        <v>1</v>
      </c>
      <c r="H602">
        <v>1</v>
      </c>
      <c r="I602" t="s">
        <v>832</v>
      </c>
      <c r="J602" t="s">
        <v>3</v>
      </c>
      <c r="K602" t="s">
        <v>833</v>
      </c>
      <c r="L602">
        <v>1191</v>
      </c>
      <c r="N602">
        <v>1013</v>
      </c>
      <c r="O602" t="s">
        <v>831</v>
      </c>
      <c r="P602" t="s">
        <v>831</v>
      </c>
      <c r="Q602">
        <v>1</v>
      </c>
      <c r="X602">
        <v>0.01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2</v>
      </c>
      <c r="AF602" t="s">
        <v>21</v>
      </c>
      <c r="AG602">
        <v>1.4999999999999999E-2</v>
      </c>
      <c r="AH602">
        <v>2</v>
      </c>
      <c r="AI602">
        <v>33357938</v>
      </c>
      <c r="AJ602">
        <v>526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>
      <c r="A603">
        <f>ROW(Source!A559)</f>
        <v>559</v>
      </c>
      <c r="B603">
        <v>33357944</v>
      </c>
      <c r="C603">
        <v>33357936</v>
      </c>
      <c r="D603">
        <v>31259879</v>
      </c>
      <c r="E603">
        <v>1</v>
      </c>
      <c r="F603">
        <v>1</v>
      </c>
      <c r="G603">
        <v>1</v>
      </c>
      <c r="H603">
        <v>2</v>
      </c>
      <c r="I603" t="s">
        <v>841</v>
      </c>
      <c r="J603" t="s">
        <v>842</v>
      </c>
      <c r="K603" t="s">
        <v>843</v>
      </c>
      <c r="L603">
        <v>1368</v>
      </c>
      <c r="N603">
        <v>1011</v>
      </c>
      <c r="O603" t="s">
        <v>837</v>
      </c>
      <c r="P603" t="s">
        <v>837</v>
      </c>
      <c r="Q603">
        <v>1</v>
      </c>
      <c r="X603">
        <v>0.01</v>
      </c>
      <c r="Y603">
        <v>0</v>
      </c>
      <c r="Z603">
        <v>65.709999999999994</v>
      </c>
      <c r="AA603">
        <v>11.6</v>
      </c>
      <c r="AB603">
        <v>0</v>
      </c>
      <c r="AC603">
        <v>0</v>
      </c>
      <c r="AD603">
        <v>1</v>
      </c>
      <c r="AE603">
        <v>0</v>
      </c>
      <c r="AF603" t="s">
        <v>21</v>
      </c>
      <c r="AG603">
        <v>1.4999999999999999E-2</v>
      </c>
      <c r="AH603">
        <v>2</v>
      </c>
      <c r="AI603">
        <v>33357939</v>
      </c>
      <c r="AJ603">
        <v>527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>
      <c r="A604">
        <f>ROW(Source!A559)</f>
        <v>559</v>
      </c>
      <c r="B604">
        <v>33357945</v>
      </c>
      <c r="C604">
        <v>33357936</v>
      </c>
      <c r="D604">
        <v>31180727</v>
      </c>
      <c r="E604">
        <v>1</v>
      </c>
      <c r="F604">
        <v>1</v>
      </c>
      <c r="G604">
        <v>1</v>
      </c>
      <c r="H604">
        <v>3</v>
      </c>
      <c r="I604" t="s">
        <v>844</v>
      </c>
      <c r="J604" t="s">
        <v>845</v>
      </c>
      <c r="K604" t="s">
        <v>846</v>
      </c>
      <c r="L604">
        <v>1348</v>
      </c>
      <c r="N604">
        <v>1009</v>
      </c>
      <c r="O604" t="s">
        <v>32</v>
      </c>
      <c r="P604" t="s">
        <v>32</v>
      </c>
      <c r="Q604">
        <v>1000</v>
      </c>
      <c r="X604">
        <v>4.0000000000000002E-4</v>
      </c>
      <c r="Y604">
        <v>9040.01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 t="s">
        <v>3</v>
      </c>
      <c r="AG604">
        <v>4.0000000000000002E-4</v>
      </c>
      <c r="AH604">
        <v>2</v>
      </c>
      <c r="AI604">
        <v>33357940</v>
      </c>
      <c r="AJ604">
        <v>528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>
      <c r="A605">
        <f>ROW(Source!A559)</f>
        <v>559</v>
      </c>
      <c r="B605">
        <v>33357946</v>
      </c>
      <c r="C605">
        <v>33357936</v>
      </c>
      <c r="D605">
        <v>31181610</v>
      </c>
      <c r="E605">
        <v>1</v>
      </c>
      <c r="F605">
        <v>1</v>
      </c>
      <c r="G605">
        <v>1</v>
      </c>
      <c r="H605">
        <v>3</v>
      </c>
      <c r="I605" t="s">
        <v>847</v>
      </c>
      <c r="J605" t="s">
        <v>848</v>
      </c>
      <c r="K605" t="s">
        <v>849</v>
      </c>
      <c r="L605">
        <v>1346</v>
      </c>
      <c r="N605">
        <v>1009</v>
      </c>
      <c r="O605" t="s">
        <v>78</v>
      </c>
      <c r="P605" t="s">
        <v>78</v>
      </c>
      <c r="Q605">
        <v>1</v>
      </c>
      <c r="X605">
        <v>1.1000000000000001</v>
      </c>
      <c r="Y605">
        <v>23.09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1.1000000000000001</v>
      </c>
      <c r="AH605">
        <v>2</v>
      </c>
      <c r="AI605">
        <v>33357941</v>
      </c>
      <c r="AJ605">
        <v>529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>
      <c r="A606">
        <f>ROW(Source!A559)</f>
        <v>559</v>
      </c>
      <c r="B606">
        <v>33357947</v>
      </c>
      <c r="C606">
        <v>33357936</v>
      </c>
      <c r="D606">
        <v>31174210</v>
      </c>
      <c r="E606">
        <v>17</v>
      </c>
      <c r="F606">
        <v>1</v>
      </c>
      <c r="G606">
        <v>1</v>
      </c>
      <c r="H606">
        <v>3</v>
      </c>
      <c r="I606" t="s">
        <v>927</v>
      </c>
      <c r="J606" t="s">
        <v>3</v>
      </c>
      <c r="K606" t="s">
        <v>928</v>
      </c>
      <c r="L606">
        <v>1354</v>
      </c>
      <c r="N606">
        <v>1010</v>
      </c>
      <c r="O606" t="s">
        <v>40</v>
      </c>
      <c r="P606" t="s">
        <v>40</v>
      </c>
      <c r="Q606">
        <v>1</v>
      </c>
      <c r="X606">
        <v>10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 t="s">
        <v>3</v>
      </c>
      <c r="AG606">
        <v>10</v>
      </c>
      <c r="AH606">
        <v>3</v>
      </c>
      <c r="AI606">
        <v>-1</v>
      </c>
      <c r="AJ606" t="s">
        <v>3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>
      <c r="A607">
        <f>ROW(Source!A560)</f>
        <v>560</v>
      </c>
      <c r="B607">
        <v>33357942</v>
      </c>
      <c r="C607">
        <v>33357936</v>
      </c>
      <c r="D607">
        <v>31172080</v>
      </c>
      <c r="E607">
        <v>1</v>
      </c>
      <c r="F607">
        <v>1</v>
      </c>
      <c r="G607">
        <v>1</v>
      </c>
      <c r="H607">
        <v>1</v>
      </c>
      <c r="I607" t="s">
        <v>852</v>
      </c>
      <c r="J607" t="s">
        <v>3</v>
      </c>
      <c r="K607" t="s">
        <v>853</v>
      </c>
      <c r="L607">
        <v>1191</v>
      </c>
      <c r="N607">
        <v>1013</v>
      </c>
      <c r="O607" t="s">
        <v>831</v>
      </c>
      <c r="P607" t="s">
        <v>831</v>
      </c>
      <c r="Q607">
        <v>1</v>
      </c>
      <c r="X607">
        <v>3.7</v>
      </c>
      <c r="Y607">
        <v>0</v>
      </c>
      <c r="Z607">
        <v>0</v>
      </c>
      <c r="AA607">
        <v>0</v>
      </c>
      <c r="AB607">
        <v>9.92</v>
      </c>
      <c r="AC607">
        <v>0</v>
      </c>
      <c r="AD607">
        <v>1</v>
      </c>
      <c r="AE607">
        <v>1</v>
      </c>
      <c r="AF607" t="s">
        <v>22</v>
      </c>
      <c r="AG607">
        <v>5.1059999999999999</v>
      </c>
      <c r="AH607">
        <v>2</v>
      </c>
      <c r="AI607">
        <v>33357937</v>
      </c>
      <c r="AJ607">
        <v>530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>
      <c r="A608">
        <f>ROW(Source!A560)</f>
        <v>560</v>
      </c>
      <c r="B608">
        <v>33357943</v>
      </c>
      <c r="C608">
        <v>33357936</v>
      </c>
      <c r="D608">
        <v>31172011</v>
      </c>
      <c r="E608">
        <v>1</v>
      </c>
      <c r="F608">
        <v>1</v>
      </c>
      <c r="G608">
        <v>1</v>
      </c>
      <c r="H608">
        <v>1</v>
      </c>
      <c r="I608" t="s">
        <v>832</v>
      </c>
      <c r="J608" t="s">
        <v>3</v>
      </c>
      <c r="K608" t="s">
        <v>833</v>
      </c>
      <c r="L608">
        <v>1191</v>
      </c>
      <c r="N608">
        <v>1013</v>
      </c>
      <c r="O608" t="s">
        <v>831</v>
      </c>
      <c r="P608" t="s">
        <v>831</v>
      </c>
      <c r="Q608">
        <v>1</v>
      </c>
      <c r="X608">
        <v>0.01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2</v>
      </c>
      <c r="AF608" t="s">
        <v>21</v>
      </c>
      <c r="AG608">
        <v>1.4999999999999999E-2</v>
      </c>
      <c r="AH608">
        <v>2</v>
      </c>
      <c r="AI608">
        <v>33357938</v>
      </c>
      <c r="AJ608">
        <v>531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>
      <c r="A609">
        <f>ROW(Source!A560)</f>
        <v>560</v>
      </c>
      <c r="B609">
        <v>33357944</v>
      </c>
      <c r="C609">
        <v>33357936</v>
      </c>
      <c r="D609">
        <v>31259879</v>
      </c>
      <c r="E609">
        <v>1</v>
      </c>
      <c r="F609">
        <v>1</v>
      </c>
      <c r="G609">
        <v>1</v>
      </c>
      <c r="H609">
        <v>2</v>
      </c>
      <c r="I609" t="s">
        <v>841</v>
      </c>
      <c r="J609" t="s">
        <v>842</v>
      </c>
      <c r="K609" t="s">
        <v>843</v>
      </c>
      <c r="L609">
        <v>1368</v>
      </c>
      <c r="N609">
        <v>1011</v>
      </c>
      <c r="O609" t="s">
        <v>837</v>
      </c>
      <c r="P609" t="s">
        <v>837</v>
      </c>
      <c r="Q609">
        <v>1</v>
      </c>
      <c r="X609">
        <v>0.01</v>
      </c>
      <c r="Y609">
        <v>0</v>
      </c>
      <c r="Z609">
        <v>65.709999999999994</v>
      </c>
      <c r="AA609">
        <v>11.6</v>
      </c>
      <c r="AB609">
        <v>0</v>
      </c>
      <c r="AC609">
        <v>0</v>
      </c>
      <c r="AD609">
        <v>1</v>
      </c>
      <c r="AE609">
        <v>0</v>
      </c>
      <c r="AF609" t="s">
        <v>21</v>
      </c>
      <c r="AG609">
        <v>1.4999999999999999E-2</v>
      </c>
      <c r="AH609">
        <v>2</v>
      </c>
      <c r="AI609">
        <v>33357939</v>
      </c>
      <c r="AJ609">
        <v>532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>
      <c r="A610">
        <f>ROW(Source!A560)</f>
        <v>560</v>
      </c>
      <c r="B610">
        <v>33357945</v>
      </c>
      <c r="C610">
        <v>33357936</v>
      </c>
      <c r="D610">
        <v>31180727</v>
      </c>
      <c r="E610">
        <v>1</v>
      </c>
      <c r="F610">
        <v>1</v>
      </c>
      <c r="G610">
        <v>1</v>
      </c>
      <c r="H610">
        <v>3</v>
      </c>
      <c r="I610" t="s">
        <v>844</v>
      </c>
      <c r="J610" t="s">
        <v>845</v>
      </c>
      <c r="K610" t="s">
        <v>846</v>
      </c>
      <c r="L610">
        <v>1348</v>
      </c>
      <c r="N610">
        <v>1009</v>
      </c>
      <c r="O610" t="s">
        <v>32</v>
      </c>
      <c r="P610" t="s">
        <v>32</v>
      </c>
      <c r="Q610">
        <v>1000</v>
      </c>
      <c r="X610">
        <v>4.0000000000000002E-4</v>
      </c>
      <c r="Y610">
        <v>9040.01</v>
      </c>
      <c r="Z610">
        <v>0</v>
      </c>
      <c r="AA610">
        <v>0</v>
      </c>
      <c r="AB610">
        <v>0</v>
      </c>
      <c r="AC610">
        <v>0</v>
      </c>
      <c r="AD610">
        <v>1</v>
      </c>
      <c r="AE610">
        <v>0</v>
      </c>
      <c r="AF610" t="s">
        <v>3</v>
      </c>
      <c r="AG610">
        <v>4.0000000000000002E-4</v>
      </c>
      <c r="AH610">
        <v>2</v>
      </c>
      <c r="AI610">
        <v>33357940</v>
      </c>
      <c r="AJ610">
        <v>533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>
      <c r="A611">
        <f>ROW(Source!A560)</f>
        <v>560</v>
      </c>
      <c r="B611">
        <v>33357946</v>
      </c>
      <c r="C611">
        <v>33357936</v>
      </c>
      <c r="D611">
        <v>31181610</v>
      </c>
      <c r="E611">
        <v>1</v>
      </c>
      <c r="F611">
        <v>1</v>
      </c>
      <c r="G611">
        <v>1</v>
      </c>
      <c r="H611">
        <v>3</v>
      </c>
      <c r="I611" t="s">
        <v>847</v>
      </c>
      <c r="J611" t="s">
        <v>848</v>
      </c>
      <c r="K611" t="s">
        <v>849</v>
      </c>
      <c r="L611">
        <v>1346</v>
      </c>
      <c r="N611">
        <v>1009</v>
      </c>
      <c r="O611" t="s">
        <v>78</v>
      </c>
      <c r="P611" t="s">
        <v>78</v>
      </c>
      <c r="Q611">
        <v>1</v>
      </c>
      <c r="X611">
        <v>1.1000000000000001</v>
      </c>
      <c r="Y611">
        <v>23.09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3</v>
      </c>
      <c r="AG611">
        <v>1.1000000000000001</v>
      </c>
      <c r="AH611">
        <v>2</v>
      </c>
      <c r="AI611">
        <v>33357941</v>
      </c>
      <c r="AJ611">
        <v>534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>
      <c r="A612">
        <f>ROW(Source!A560)</f>
        <v>560</v>
      </c>
      <c r="B612">
        <v>33357947</v>
      </c>
      <c r="C612">
        <v>33357936</v>
      </c>
      <c r="D612">
        <v>31174210</v>
      </c>
      <c r="E612">
        <v>17</v>
      </c>
      <c r="F612">
        <v>1</v>
      </c>
      <c r="G612">
        <v>1</v>
      </c>
      <c r="H612">
        <v>3</v>
      </c>
      <c r="I612" t="s">
        <v>927</v>
      </c>
      <c r="J612" t="s">
        <v>3</v>
      </c>
      <c r="K612" t="s">
        <v>928</v>
      </c>
      <c r="L612">
        <v>1354</v>
      </c>
      <c r="N612">
        <v>1010</v>
      </c>
      <c r="O612" t="s">
        <v>40</v>
      </c>
      <c r="P612" t="s">
        <v>40</v>
      </c>
      <c r="Q612">
        <v>1</v>
      </c>
      <c r="X612">
        <v>10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s">
        <v>3</v>
      </c>
      <c r="AG612">
        <v>10</v>
      </c>
      <c r="AH612">
        <v>3</v>
      </c>
      <c r="AI612">
        <v>-1</v>
      </c>
      <c r="AJ612" t="s">
        <v>3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>
      <c r="A613">
        <f>ROW(Source!A563)</f>
        <v>563</v>
      </c>
      <c r="B613">
        <v>33357974</v>
      </c>
      <c r="C613">
        <v>33357966</v>
      </c>
      <c r="D613">
        <v>31172069</v>
      </c>
      <c r="E613">
        <v>1</v>
      </c>
      <c r="F613">
        <v>1</v>
      </c>
      <c r="G613">
        <v>1</v>
      </c>
      <c r="H613">
        <v>1</v>
      </c>
      <c r="I613" t="s">
        <v>856</v>
      </c>
      <c r="J613" t="s">
        <v>3</v>
      </c>
      <c r="K613" t="s">
        <v>857</v>
      </c>
      <c r="L613">
        <v>1191</v>
      </c>
      <c r="N613">
        <v>1013</v>
      </c>
      <c r="O613" t="s">
        <v>831</v>
      </c>
      <c r="P613" t="s">
        <v>831</v>
      </c>
      <c r="Q613">
        <v>1</v>
      </c>
      <c r="X613">
        <v>6.02</v>
      </c>
      <c r="Y613">
        <v>0</v>
      </c>
      <c r="Z613">
        <v>0</v>
      </c>
      <c r="AA613">
        <v>0</v>
      </c>
      <c r="AB613">
        <v>9.18</v>
      </c>
      <c r="AC613">
        <v>0</v>
      </c>
      <c r="AD613">
        <v>1</v>
      </c>
      <c r="AE613">
        <v>1</v>
      </c>
      <c r="AF613" t="s">
        <v>22</v>
      </c>
      <c r="AG613">
        <v>8.307599999999999</v>
      </c>
      <c r="AH613">
        <v>2</v>
      </c>
      <c r="AI613">
        <v>33357967</v>
      </c>
      <c r="AJ613">
        <v>535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>
      <c r="A614">
        <f>ROW(Source!A563)</f>
        <v>563</v>
      </c>
      <c r="B614">
        <v>33357975</v>
      </c>
      <c r="C614">
        <v>33357966</v>
      </c>
      <c r="D614">
        <v>31172011</v>
      </c>
      <c r="E614">
        <v>1</v>
      </c>
      <c r="F614">
        <v>1</v>
      </c>
      <c r="G614">
        <v>1</v>
      </c>
      <c r="H614">
        <v>1</v>
      </c>
      <c r="I614" t="s">
        <v>832</v>
      </c>
      <c r="J614" t="s">
        <v>3</v>
      </c>
      <c r="K614" t="s">
        <v>833</v>
      </c>
      <c r="L614">
        <v>1191</v>
      </c>
      <c r="N614">
        <v>1013</v>
      </c>
      <c r="O614" t="s">
        <v>831</v>
      </c>
      <c r="P614" t="s">
        <v>831</v>
      </c>
      <c r="Q614">
        <v>1</v>
      </c>
      <c r="X614">
        <v>0.04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2</v>
      </c>
      <c r="AF614" t="s">
        <v>21</v>
      </c>
      <c r="AG614">
        <v>0.06</v>
      </c>
      <c r="AH614">
        <v>2</v>
      </c>
      <c r="AI614">
        <v>33357968</v>
      </c>
      <c r="AJ614">
        <v>536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>
      <c r="A615">
        <f>ROW(Source!A563)</f>
        <v>563</v>
      </c>
      <c r="B615">
        <v>33357976</v>
      </c>
      <c r="C615">
        <v>33357966</v>
      </c>
      <c r="D615">
        <v>31259879</v>
      </c>
      <c r="E615">
        <v>1</v>
      </c>
      <c r="F615">
        <v>1</v>
      </c>
      <c r="G615">
        <v>1</v>
      </c>
      <c r="H615">
        <v>2</v>
      </c>
      <c r="I615" t="s">
        <v>841</v>
      </c>
      <c r="J615" t="s">
        <v>842</v>
      </c>
      <c r="K615" t="s">
        <v>843</v>
      </c>
      <c r="L615">
        <v>1368</v>
      </c>
      <c r="N615">
        <v>1011</v>
      </c>
      <c r="O615" t="s">
        <v>837</v>
      </c>
      <c r="P615" t="s">
        <v>837</v>
      </c>
      <c r="Q615">
        <v>1</v>
      </c>
      <c r="X615">
        <v>0.04</v>
      </c>
      <c r="Y615">
        <v>0</v>
      </c>
      <c r="Z615">
        <v>65.709999999999994</v>
      </c>
      <c r="AA615">
        <v>11.6</v>
      </c>
      <c r="AB615">
        <v>0</v>
      </c>
      <c r="AC615">
        <v>0</v>
      </c>
      <c r="AD615">
        <v>1</v>
      </c>
      <c r="AE615">
        <v>0</v>
      </c>
      <c r="AF615" t="s">
        <v>21</v>
      </c>
      <c r="AG615">
        <v>0.06</v>
      </c>
      <c r="AH615">
        <v>2</v>
      </c>
      <c r="AI615">
        <v>33357969</v>
      </c>
      <c r="AJ615">
        <v>537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>
      <c r="A616">
        <f>ROW(Source!A563)</f>
        <v>563</v>
      </c>
      <c r="B616">
        <v>33357977</v>
      </c>
      <c r="C616">
        <v>33357966</v>
      </c>
      <c r="D616">
        <v>31260100</v>
      </c>
      <c r="E616">
        <v>1</v>
      </c>
      <c r="F616">
        <v>1</v>
      </c>
      <c r="G616">
        <v>1</v>
      </c>
      <c r="H616">
        <v>2</v>
      </c>
      <c r="I616" t="s">
        <v>858</v>
      </c>
      <c r="J616" t="s">
        <v>859</v>
      </c>
      <c r="K616" t="s">
        <v>860</v>
      </c>
      <c r="L616">
        <v>1368</v>
      </c>
      <c r="N616">
        <v>1011</v>
      </c>
      <c r="O616" t="s">
        <v>837</v>
      </c>
      <c r="P616" t="s">
        <v>837</v>
      </c>
      <c r="Q616">
        <v>1</v>
      </c>
      <c r="X616">
        <v>0.93</v>
      </c>
      <c r="Y616">
        <v>0</v>
      </c>
      <c r="Z616">
        <v>8.1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21</v>
      </c>
      <c r="AG616">
        <v>1.395</v>
      </c>
      <c r="AH616">
        <v>2</v>
      </c>
      <c r="AI616">
        <v>33357970</v>
      </c>
      <c r="AJ616">
        <v>538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>
      <c r="A617">
        <f>ROW(Source!A563)</f>
        <v>563</v>
      </c>
      <c r="B617">
        <v>33357978</v>
      </c>
      <c r="C617">
        <v>33357966</v>
      </c>
      <c r="D617">
        <v>31179550</v>
      </c>
      <c r="E617">
        <v>1</v>
      </c>
      <c r="F617">
        <v>1</v>
      </c>
      <c r="G617">
        <v>1</v>
      </c>
      <c r="H617">
        <v>3</v>
      </c>
      <c r="I617" t="s">
        <v>861</v>
      </c>
      <c r="J617" t="s">
        <v>862</v>
      </c>
      <c r="K617" t="s">
        <v>863</v>
      </c>
      <c r="L617">
        <v>1348</v>
      </c>
      <c r="N617">
        <v>1009</v>
      </c>
      <c r="O617" t="s">
        <v>32</v>
      </c>
      <c r="P617" t="s">
        <v>32</v>
      </c>
      <c r="Q617">
        <v>1000</v>
      </c>
      <c r="X617">
        <v>8.0000000000000004E-4</v>
      </c>
      <c r="Y617">
        <v>10362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3</v>
      </c>
      <c r="AG617">
        <v>8.0000000000000004E-4</v>
      </c>
      <c r="AH617">
        <v>2</v>
      </c>
      <c r="AI617">
        <v>33357971</v>
      </c>
      <c r="AJ617">
        <v>539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>
      <c r="A618">
        <f>ROW(Source!A563)</f>
        <v>563</v>
      </c>
      <c r="B618">
        <v>33357979</v>
      </c>
      <c r="C618">
        <v>33357966</v>
      </c>
      <c r="D618">
        <v>31180727</v>
      </c>
      <c r="E618">
        <v>1</v>
      </c>
      <c r="F618">
        <v>1</v>
      </c>
      <c r="G618">
        <v>1</v>
      </c>
      <c r="H618">
        <v>3</v>
      </c>
      <c r="I618" t="s">
        <v>844</v>
      </c>
      <c r="J618" t="s">
        <v>845</v>
      </c>
      <c r="K618" t="s">
        <v>846</v>
      </c>
      <c r="L618">
        <v>1348</v>
      </c>
      <c r="N618">
        <v>1009</v>
      </c>
      <c r="O618" t="s">
        <v>32</v>
      </c>
      <c r="P618" t="s">
        <v>32</v>
      </c>
      <c r="Q618">
        <v>1000</v>
      </c>
      <c r="X618">
        <v>6.9999999999999999E-4</v>
      </c>
      <c r="Y618">
        <v>9040.01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3</v>
      </c>
      <c r="AG618">
        <v>6.9999999999999999E-4</v>
      </c>
      <c r="AH618">
        <v>2</v>
      </c>
      <c r="AI618">
        <v>33357972</v>
      </c>
      <c r="AJ618">
        <v>540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>
      <c r="A619">
        <f>ROW(Source!A563)</f>
        <v>563</v>
      </c>
      <c r="B619">
        <v>33357980</v>
      </c>
      <c r="C619">
        <v>33357966</v>
      </c>
      <c r="D619">
        <v>31172603</v>
      </c>
      <c r="E619">
        <v>17</v>
      </c>
      <c r="F619">
        <v>1</v>
      </c>
      <c r="G619">
        <v>1</v>
      </c>
      <c r="H619">
        <v>3</v>
      </c>
      <c r="I619" t="s">
        <v>931</v>
      </c>
      <c r="J619" t="s">
        <v>3</v>
      </c>
      <c r="K619" t="s">
        <v>932</v>
      </c>
      <c r="L619">
        <v>1339</v>
      </c>
      <c r="N619">
        <v>1007</v>
      </c>
      <c r="O619" t="s">
        <v>258</v>
      </c>
      <c r="P619" t="s">
        <v>258</v>
      </c>
      <c r="Q619">
        <v>1</v>
      </c>
      <c r="X619">
        <v>0.01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s">
        <v>3</v>
      </c>
      <c r="AG619">
        <v>0.01</v>
      </c>
      <c r="AH619">
        <v>3</v>
      </c>
      <c r="AI619">
        <v>-1</v>
      </c>
      <c r="AJ619" t="s">
        <v>3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>
      <c r="A620">
        <f>ROW(Source!A563)</f>
        <v>563</v>
      </c>
      <c r="B620">
        <v>33357981</v>
      </c>
      <c r="C620">
        <v>33357966</v>
      </c>
      <c r="D620">
        <v>31223743</v>
      </c>
      <c r="E620">
        <v>1</v>
      </c>
      <c r="F620">
        <v>1</v>
      </c>
      <c r="G620">
        <v>1</v>
      </c>
      <c r="H620">
        <v>3</v>
      </c>
      <c r="I620" t="s">
        <v>76</v>
      </c>
      <c r="J620" t="s">
        <v>79</v>
      </c>
      <c r="K620" t="s">
        <v>77</v>
      </c>
      <c r="L620">
        <v>1346</v>
      </c>
      <c r="N620">
        <v>1009</v>
      </c>
      <c r="O620" t="s">
        <v>78</v>
      </c>
      <c r="P620" t="s">
        <v>78</v>
      </c>
      <c r="Q620">
        <v>1</v>
      </c>
      <c r="X620">
        <v>100</v>
      </c>
      <c r="Y620">
        <v>8.52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3</v>
      </c>
      <c r="AG620">
        <v>100</v>
      </c>
      <c r="AH620">
        <v>2</v>
      </c>
      <c r="AI620">
        <v>33357973</v>
      </c>
      <c r="AJ620">
        <v>541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>
      <c r="A621">
        <f>ROW(Source!A564)</f>
        <v>564</v>
      </c>
      <c r="B621">
        <v>33357974</v>
      </c>
      <c r="C621">
        <v>33357966</v>
      </c>
      <c r="D621">
        <v>31172069</v>
      </c>
      <c r="E621">
        <v>1</v>
      </c>
      <c r="F621">
        <v>1</v>
      </c>
      <c r="G621">
        <v>1</v>
      </c>
      <c r="H621">
        <v>1</v>
      </c>
      <c r="I621" t="s">
        <v>856</v>
      </c>
      <c r="J621" t="s">
        <v>3</v>
      </c>
      <c r="K621" t="s">
        <v>857</v>
      </c>
      <c r="L621">
        <v>1191</v>
      </c>
      <c r="N621">
        <v>1013</v>
      </c>
      <c r="O621" t="s">
        <v>831</v>
      </c>
      <c r="P621" t="s">
        <v>831</v>
      </c>
      <c r="Q621">
        <v>1</v>
      </c>
      <c r="X621">
        <v>6.02</v>
      </c>
      <c r="Y621">
        <v>0</v>
      </c>
      <c r="Z621">
        <v>0</v>
      </c>
      <c r="AA621">
        <v>0</v>
      </c>
      <c r="AB621">
        <v>9.18</v>
      </c>
      <c r="AC621">
        <v>0</v>
      </c>
      <c r="AD621">
        <v>1</v>
      </c>
      <c r="AE621">
        <v>1</v>
      </c>
      <c r="AF621" t="s">
        <v>22</v>
      </c>
      <c r="AG621">
        <v>8.307599999999999</v>
      </c>
      <c r="AH621">
        <v>2</v>
      </c>
      <c r="AI621">
        <v>33357967</v>
      </c>
      <c r="AJ621">
        <v>542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>
      <c r="A622">
        <f>ROW(Source!A564)</f>
        <v>564</v>
      </c>
      <c r="B622">
        <v>33357975</v>
      </c>
      <c r="C622">
        <v>33357966</v>
      </c>
      <c r="D622">
        <v>31172011</v>
      </c>
      <c r="E622">
        <v>1</v>
      </c>
      <c r="F622">
        <v>1</v>
      </c>
      <c r="G622">
        <v>1</v>
      </c>
      <c r="H622">
        <v>1</v>
      </c>
      <c r="I622" t="s">
        <v>832</v>
      </c>
      <c r="J622" t="s">
        <v>3</v>
      </c>
      <c r="K622" t="s">
        <v>833</v>
      </c>
      <c r="L622">
        <v>1191</v>
      </c>
      <c r="N622">
        <v>1013</v>
      </c>
      <c r="O622" t="s">
        <v>831</v>
      </c>
      <c r="P622" t="s">
        <v>831</v>
      </c>
      <c r="Q622">
        <v>1</v>
      </c>
      <c r="X622">
        <v>0.04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2</v>
      </c>
      <c r="AF622" t="s">
        <v>21</v>
      </c>
      <c r="AG622">
        <v>0.06</v>
      </c>
      <c r="AH622">
        <v>2</v>
      </c>
      <c r="AI622">
        <v>33357968</v>
      </c>
      <c r="AJ622">
        <v>543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>
      <c r="A623">
        <f>ROW(Source!A564)</f>
        <v>564</v>
      </c>
      <c r="B623">
        <v>33357976</v>
      </c>
      <c r="C623">
        <v>33357966</v>
      </c>
      <c r="D623">
        <v>31259879</v>
      </c>
      <c r="E623">
        <v>1</v>
      </c>
      <c r="F623">
        <v>1</v>
      </c>
      <c r="G623">
        <v>1</v>
      </c>
      <c r="H623">
        <v>2</v>
      </c>
      <c r="I623" t="s">
        <v>841</v>
      </c>
      <c r="J623" t="s">
        <v>842</v>
      </c>
      <c r="K623" t="s">
        <v>843</v>
      </c>
      <c r="L623">
        <v>1368</v>
      </c>
      <c r="N623">
        <v>1011</v>
      </c>
      <c r="O623" t="s">
        <v>837</v>
      </c>
      <c r="P623" t="s">
        <v>837</v>
      </c>
      <c r="Q623">
        <v>1</v>
      </c>
      <c r="X623">
        <v>0.04</v>
      </c>
      <c r="Y623">
        <v>0</v>
      </c>
      <c r="Z623">
        <v>65.709999999999994</v>
      </c>
      <c r="AA623">
        <v>11.6</v>
      </c>
      <c r="AB623">
        <v>0</v>
      </c>
      <c r="AC623">
        <v>0</v>
      </c>
      <c r="AD623">
        <v>1</v>
      </c>
      <c r="AE623">
        <v>0</v>
      </c>
      <c r="AF623" t="s">
        <v>21</v>
      </c>
      <c r="AG623">
        <v>0.06</v>
      </c>
      <c r="AH623">
        <v>2</v>
      </c>
      <c r="AI623">
        <v>33357969</v>
      </c>
      <c r="AJ623">
        <v>544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>
      <c r="A624">
        <f>ROW(Source!A564)</f>
        <v>564</v>
      </c>
      <c r="B624">
        <v>33357977</v>
      </c>
      <c r="C624">
        <v>33357966</v>
      </c>
      <c r="D624">
        <v>31260100</v>
      </c>
      <c r="E624">
        <v>1</v>
      </c>
      <c r="F624">
        <v>1</v>
      </c>
      <c r="G624">
        <v>1</v>
      </c>
      <c r="H624">
        <v>2</v>
      </c>
      <c r="I624" t="s">
        <v>858</v>
      </c>
      <c r="J624" t="s">
        <v>859</v>
      </c>
      <c r="K624" t="s">
        <v>860</v>
      </c>
      <c r="L624">
        <v>1368</v>
      </c>
      <c r="N624">
        <v>1011</v>
      </c>
      <c r="O624" t="s">
        <v>837</v>
      </c>
      <c r="P624" t="s">
        <v>837</v>
      </c>
      <c r="Q624">
        <v>1</v>
      </c>
      <c r="X624">
        <v>0.93</v>
      </c>
      <c r="Y624">
        <v>0</v>
      </c>
      <c r="Z624">
        <v>8.1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21</v>
      </c>
      <c r="AG624">
        <v>1.395</v>
      </c>
      <c r="AH624">
        <v>2</v>
      </c>
      <c r="AI624">
        <v>33357970</v>
      </c>
      <c r="AJ624">
        <v>545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>
      <c r="A625">
        <f>ROW(Source!A564)</f>
        <v>564</v>
      </c>
      <c r="B625">
        <v>33357978</v>
      </c>
      <c r="C625">
        <v>33357966</v>
      </c>
      <c r="D625">
        <v>31179550</v>
      </c>
      <c r="E625">
        <v>1</v>
      </c>
      <c r="F625">
        <v>1</v>
      </c>
      <c r="G625">
        <v>1</v>
      </c>
      <c r="H625">
        <v>3</v>
      </c>
      <c r="I625" t="s">
        <v>861</v>
      </c>
      <c r="J625" t="s">
        <v>862</v>
      </c>
      <c r="K625" t="s">
        <v>863</v>
      </c>
      <c r="L625">
        <v>1348</v>
      </c>
      <c r="N625">
        <v>1009</v>
      </c>
      <c r="O625" t="s">
        <v>32</v>
      </c>
      <c r="P625" t="s">
        <v>32</v>
      </c>
      <c r="Q625">
        <v>1000</v>
      </c>
      <c r="X625">
        <v>8.0000000000000004E-4</v>
      </c>
      <c r="Y625">
        <v>10362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3</v>
      </c>
      <c r="AG625">
        <v>8.0000000000000004E-4</v>
      </c>
      <c r="AH625">
        <v>2</v>
      </c>
      <c r="AI625">
        <v>33357971</v>
      </c>
      <c r="AJ625">
        <v>546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>
      <c r="A626">
        <f>ROW(Source!A564)</f>
        <v>564</v>
      </c>
      <c r="B626">
        <v>33357979</v>
      </c>
      <c r="C626">
        <v>33357966</v>
      </c>
      <c r="D626">
        <v>31180727</v>
      </c>
      <c r="E626">
        <v>1</v>
      </c>
      <c r="F626">
        <v>1</v>
      </c>
      <c r="G626">
        <v>1</v>
      </c>
      <c r="H626">
        <v>3</v>
      </c>
      <c r="I626" t="s">
        <v>844</v>
      </c>
      <c r="J626" t="s">
        <v>845</v>
      </c>
      <c r="K626" t="s">
        <v>846</v>
      </c>
      <c r="L626">
        <v>1348</v>
      </c>
      <c r="N626">
        <v>1009</v>
      </c>
      <c r="O626" t="s">
        <v>32</v>
      </c>
      <c r="P626" t="s">
        <v>32</v>
      </c>
      <c r="Q626">
        <v>1000</v>
      </c>
      <c r="X626">
        <v>6.9999999999999999E-4</v>
      </c>
      <c r="Y626">
        <v>9040.01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3</v>
      </c>
      <c r="AG626">
        <v>6.9999999999999999E-4</v>
      </c>
      <c r="AH626">
        <v>2</v>
      </c>
      <c r="AI626">
        <v>33357972</v>
      </c>
      <c r="AJ626">
        <v>547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>
      <c r="A627">
        <f>ROW(Source!A564)</f>
        <v>564</v>
      </c>
      <c r="B627">
        <v>33357980</v>
      </c>
      <c r="C627">
        <v>33357966</v>
      </c>
      <c r="D627">
        <v>31172603</v>
      </c>
      <c r="E627">
        <v>17</v>
      </c>
      <c r="F627">
        <v>1</v>
      </c>
      <c r="G627">
        <v>1</v>
      </c>
      <c r="H627">
        <v>3</v>
      </c>
      <c r="I627" t="s">
        <v>931</v>
      </c>
      <c r="J627" t="s">
        <v>3</v>
      </c>
      <c r="K627" t="s">
        <v>932</v>
      </c>
      <c r="L627">
        <v>1339</v>
      </c>
      <c r="N627">
        <v>1007</v>
      </c>
      <c r="O627" t="s">
        <v>258</v>
      </c>
      <c r="P627" t="s">
        <v>258</v>
      </c>
      <c r="Q627">
        <v>1</v>
      </c>
      <c r="X627">
        <v>0.01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s">
        <v>3</v>
      </c>
      <c r="AG627">
        <v>0.01</v>
      </c>
      <c r="AH627">
        <v>3</v>
      </c>
      <c r="AI627">
        <v>-1</v>
      </c>
      <c r="AJ627" t="s">
        <v>3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>
      <c r="A628">
        <f>ROW(Source!A564)</f>
        <v>564</v>
      </c>
      <c r="B628">
        <v>33357981</v>
      </c>
      <c r="C628">
        <v>33357966</v>
      </c>
      <c r="D628">
        <v>31223743</v>
      </c>
      <c r="E628">
        <v>1</v>
      </c>
      <c r="F628">
        <v>1</v>
      </c>
      <c r="G628">
        <v>1</v>
      </c>
      <c r="H628">
        <v>3</v>
      </c>
      <c r="I628" t="s">
        <v>76</v>
      </c>
      <c r="J628" t="s">
        <v>79</v>
      </c>
      <c r="K628" t="s">
        <v>77</v>
      </c>
      <c r="L628">
        <v>1346</v>
      </c>
      <c r="N628">
        <v>1009</v>
      </c>
      <c r="O628" t="s">
        <v>78</v>
      </c>
      <c r="P628" t="s">
        <v>78</v>
      </c>
      <c r="Q628">
        <v>1</v>
      </c>
      <c r="X628">
        <v>100</v>
      </c>
      <c r="Y628">
        <v>8.52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3</v>
      </c>
      <c r="AG628">
        <v>100</v>
      </c>
      <c r="AH628">
        <v>2</v>
      </c>
      <c r="AI628">
        <v>33357973</v>
      </c>
      <c r="AJ628">
        <v>548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>
      <c r="A629">
        <f>ROW(Source!A604)</f>
        <v>604</v>
      </c>
      <c r="B629">
        <v>33358010</v>
      </c>
      <c r="C629">
        <v>33358002</v>
      </c>
      <c r="D629">
        <v>31172076</v>
      </c>
      <c r="E629">
        <v>1</v>
      </c>
      <c r="F629">
        <v>1</v>
      </c>
      <c r="G629">
        <v>1</v>
      </c>
      <c r="H629">
        <v>1</v>
      </c>
      <c r="I629" t="s">
        <v>829</v>
      </c>
      <c r="J629" t="s">
        <v>3</v>
      </c>
      <c r="K629" t="s">
        <v>830</v>
      </c>
      <c r="L629">
        <v>1191</v>
      </c>
      <c r="N629">
        <v>1013</v>
      </c>
      <c r="O629" t="s">
        <v>831</v>
      </c>
      <c r="P629" t="s">
        <v>831</v>
      </c>
      <c r="Q629">
        <v>1</v>
      </c>
      <c r="X629">
        <v>14.39</v>
      </c>
      <c r="Y629">
        <v>0</v>
      </c>
      <c r="Z629">
        <v>0</v>
      </c>
      <c r="AA629">
        <v>0</v>
      </c>
      <c r="AB629">
        <v>9.6199999999999992</v>
      </c>
      <c r="AC629">
        <v>0</v>
      </c>
      <c r="AD629">
        <v>1</v>
      </c>
      <c r="AE629">
        <v>1</v>
      </c>
      <c r="AF629" t="s">
        <v>22</v>
      </c>
      <c r="AG629">
        <v>19.8582</v>
      </c>
      <c r="AH629">
        <v>2</v>
      </c>
      <c r="AI629">
        <v>33358003</v>
      </c>
      <c r="AJ629">
        <v>549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>
      <c r="A630">
        <f>ROW(Source!A604)</f>
        <v>604</v>
      </c>
      <c r="B630">
        <v>33358011</v>
      </c>
      <c r="C630">
        <v>33358002</v>
      </c>
      <c r="D630">
        <v>31172011</v>
      </c>
      <c r="E630">
        <v>1</v>
      </c>
      <c r="F630">
        <v>1</v>
      </c>
      <c r="G630">
        <v>1</v>
      </c>
      <c r="H630">
        <v>1</v>
      </c>
      <c r="I630" t="s">
        <v>832</v>
      </c>
      <c r="J630" t="s">
        <v>3</v>
      </c>
      <c r="K630" t="s">
        <v>833</v>
      </c>
      <c r="L630">
        <v>1191</v>
      </c>
      <c r="N630">
        <v>1013</v>
      </c>
      <c r="O630" t="s">
        <v>831</v>
      </c>
      <c r="P630" t="s">
        <v>831</v>
      </c>
      <c r="Q630">
        <v>1</v>
      </c>
      <c r="X630">
        <v>0.41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2</v>
      </c>
      <c r="AF630" t="s">
        <v>21</v>
      </c>
      <c r="AG630">
        <v>0.61499999999999988</v>
      </c>
      <c r="AH630">
        <v>2</v>
      </c>
      <c r="AI630">
        <v>33358004</v>
      </c>
      <c r="AJ630">
        <v>550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>
      <c r="A631">
        <f>ROW(Source!A604)</f>
        <v>604</v>
      </c>
      <c r="B631">
        <v>33358012</v>
      </c>
      <c r="C631">
        <v>33358002</v>
      </c>
      <c r="D631">
        <v>31258491</v>
      </c>
      <c r="E631">
        <v>1</v>
      </c>
      <c r="F631">
        <v>1</v>
      </c>
      <c r="G631">
        <v>1</v>
      </c>
      <c r="H631">
        <v>2</v>
      </c>
      <c r="I631" t="s">
        <v>834</v>
      </c>
      <c r="J631" t="s">
        <v>835</v>
      </c>
      <c r="K631" t="s">
        <v>836</v>
      </c>
      <c r="L631">
        <v>1368</v>
      </c>
      <c r="N631">
        <v>1011</v>
      </c>
      <c r="O631" t="s">
        <v>837</v>
      </c>
      <c r="P631" t="s">
        <v>837</v>
      </c>
      <c r="Q631">
        <v>1</v>
      </c>
      <c r="X631">
        <v>0.04</v>
      </c>
      <c r="Y631">
        <v>0</v>
      </c>
      <c r="Z631">
        <v>111.99</v>
      </c>
      <c r="AA631">
        <v>13.5</v>
      </c>
      <c r="AB631">
        <v>0</v>
      </c>
      <c r="AC631">
        <v>0</v>
      </c>
      <c r="AD631">
        <v>1</v>
      </c>
      <c r="AE631">
        <v>0</v>
      </c>
      <c r="AF631" t="s">
        <v>21</v>
      </c>
      <c r="AG631">
        <v>0.06</v>
      </c>
      <c r="AH631">
        <v>2</v>
      </c>
      <c r="AI631">
        <v>33358005</v>
      </c>
      <c r="AJ631">
        <v>551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>
      <c r="A632">
        <f>ROW(Source!A604)</f>
        <v>604</v>
      </c>
      <c r="B632">
        <v>33358013</v>
      </c>
      <c r="C632">
        <v>33358002</v>
      </c>
      <c r="D632">
        <v>31258691</v>
      </c>
      <c r="E632">
        <v>1</v>
      </c>
      <c r="F632">
        <v>1</v>
      </c>
      <c r="G632">
        <v>1</v>
      </c>
      <c r="H632">
        <v>2</v>
      </c>
      <c r="I632" t="s">
        <v>838</v>
      </c>
      <c r="J632" t="s">
        <v>839</v>
      </c>
      <c r="K632" t="s">
        <v>840</v>
      </c>
      <c r="L632">
        <v>1368</v>
      </c>
      <c r="N632">
        <v>1011</v>
      </c>
      <c r="O632" t="s">
        <v>837</v>
      </c>
      <c r="P632" t="s">
        <v>837</v>
      </c>
      <c r="Q632">
        <v>1</v>
      </c>
      <c r="X632">
        <v>3.3</v>
      </c>
      <c r="Y632">
        <v>0</v>
      </c>
      <c r="Z632">
        <v>3.12</v>
      </c>
      <c r="AA632">
        <v>0</v>
      </c>
      <c r="AB632">
        <v>0</v>
      </c>
      <c r="AC632">
        <v>0</v>
      </c>
      <c r="AD632">
        <v>1</v>
      </c>
      <c r="AE632">
        <v>0</v>
      </c>
      <c r="AF632" t="s">
        <v>21</v>
      </c>
      <c r="AG632">
        <v>4.9499999999999993</v>
      </c>
      <c r="AH632">
        <v>2</v>
      </c>
      <c r="AI632">
        <v>33358006</v>
      </c>
      <c r="AJ632">
        <v>552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>
      <c r="A633">
        <f>ROW(Source!A604)</f>
        <v>604</v>
      </c>
      <c r="B633">
        <v>33358014</v>
      </c>
      <c r="C633">
        <v>33358002</v>
      </c>
      <c r="D633">
        <v>31259879</v>
      </c>
      <c r="E633">
        <v>1</v>
      </c>
      <c r="F633">
        <v>1</v>
      </c>
      <c r="G633">
        <v>1</v>
      </c>
      <c r="H633">
        <v>2</v>
      </c>
      <c r="I633" t="s">
        <v>841</v>
      </c>
      <c r="J633" t="s">
        <v>842</v>
      </c>
      <c r="K633" t="s">
        <v>843</v>
      </c>
      <c r="L633">
        <v>1368</v>
      </c>
      <c r="N633">
        <v>1011</v>
      </c>
      <c r="O633" t="s">
        <v>837</v>
      </c>
      <c r="P633" t="s">
        <v>837</v>
      </c>
      <c r="Q633">
        <v>1</v>
      </c>
      <c r="X633">
        <v>0.37</v>
      </c>
      <c r="Y633">
        <v>0</v>
      </c>
      <c r="Z633">
        <v>65.709999999999994</v>
      </c>
      <c r="AA633">
        <v>11.6</v>
      </c>
      <c r="AB633">
        <v>0</v>
      </c>
      <c r="AC633">
        <v>0</v>
      </c>
      <c r="AD633">
        <v>1</v>
      </c>
      <c r="AE633">
        <v>0</v>
      </c>
      <c r="AF633" t="s">
        <v>21</v>
      </c>
      <c r="AG633">
        <v>0.55500000000000005</v>
      </c>
      <c r="AH633">
        <v>2</v>
      </c>
      <c r="AI633">
        <v>33358007</v>
      </c>
      <c r="AJ633">
        <v>553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>
      <c r="A634">
        <f>ROW(Source!A604)</f>
        <v>604</v>
      </c>
      <c r="B634">
        <v>33358015</v>
      </c>
      <c r="C634">
        <v>33358002</v>
      </c>
      <c r="D634">
        <v>31172581</v>
      </c>
      <c r="E634">
        <v>17</v>
      </c>
      <c r="F634">
        <v>1</v>
      </c>
      <c r="G634">
        <v>1</v>
      </c>
      <c r="H634">
        <v>3</v>
      </c>
      <c r="I634" t="s">
        <v>924</v>
      </c>
      <c r="J634" t="s">
        <v>3</v>
      </c>
      <c r="K634" t="s">
        <v>31</v>
      </c>
      <c r="L634">
        <v>1348</v>
      </c>
      <c r="N634">
        <v>1009</v>
      </c>
      <c r="O634" t="s">
        <v>32</v>
      </c>
      <c r="P634" t="s">
        <v>32</v>
      </c>
      <c r="Q634">
        <v>1000</v>
      </c>
      <c r="X634">
        <v>9.4000000000000004E-3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s">
        <v>3</v>
      </c>
      <c r="AG634">
        <v>9.4000000000000004E-3</v>
      </c>
      <c r="AH634">
        <v>3</v>
      </c>
      <c r="AI634">
        <v>-1</v>
      </c>
      <c r="AJ634" t="s">
        <v>3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>
      <c r="A635">
        <f>ROW(Source!A604)</f>
        <v>604</v>
      </c>
      <c r="B635">
        <v>33358016</v>
      </c>
      <c r="C635">
        <v>33358002</v>
      </c>
      <c r="D635">
        <v>31180727</v>
      </c>
      <c r="E635">
        <v>1</v>
      </c>
      <c r="F635">
        <v>1</v>
      </c>
      <c r="G635">
        <v>1</v>
      </c>
      <c r="H635">
        <v>3</v>
      </c>
      <c r="I635" t="s">
        <v>844</v>
      </c>
      <c r="J635" t="s">
        <v>845</v>
      </c>
      <c r="K635" t="s">
        <v>846</v>
      </c>
      <c r="L635">
        <v>1348</v>
      </c>
      <c r="N635">
        <v>1009</v>
      </c>
      <c r="O635" t="s">
        <v>32</v>
      </c>
      <c r="P635" t="s">
        <v>32</v>
      </c>
      <c r="Q635">
        <v>1000</v>
      </c>
      <c r="X635">
        <v>6.9999999999999994E-5</v>
      </c>
      <c r="Y635">
        <v>9040.01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0</v>
      </c>
      <c r="AF635" t="s">
        <v>3</v>
      </c>
      <c r="AG635">
        <v>6.9999999999999994E-5</v>
      </c>
      <c r="AH635">
        <v>2</v>
      </c>
      <c r="AI635">
        <v>33358008</v>
      </c>
      <c r="AJ635">
        <v>554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>
      <c r="A636">
        <f>ROW(Source!A604)</f>
        <v>604</v>
      </c>
      <c r="B636">
        <v>33358017</v>
      </c>
      <c r="C636">
        <v>33358002</v>
      </c>
      <c r="D636">
        <v>31181610</v>
      </c>
      <c r="E636">
        <v>1</v>
      </c>
      <c r="F636">
        <v>1</v>
      </c>
      <c r="G636">
        <v>1</v>
      </c>
      <c r="H636">
        <v>3</v>
      </c>
      <c r="I636" t="s">
        <v>847</v>
      </c>
      <c r="J636" t="s">
        <v>848</v>
      </c>
      <c r="K636" t="s">
        <v>849</v>
      </c>
      <c r="L636">
        <v>1346</v>
      </c>
      <c r="N636">
        <v>1009</v>
      </c>
      <c r="O636" t="s">
        <v>78</v>
      </c>
      <c r="P636" t="s">
        <v>78</v>
      </c>
      <c r="Q636">
        <v>1</v>
      </c>
      <c r="X636">
        <v>0.06</v>
      </c>
      <c r="Y636">
        <v>23.09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0</v>
      </c>
      <c r="AF636" t="s">
        <v>3</v>
      </c>
      <c r="AG636">
        <v>0.06</v>
      </c>
      <c r="AH636">
        <v>2</v>
      </c>
      <c r="AI636">
        <v>33358009</v>
      </c>
      <c r="AJ636">
        <v>555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>
      <c r="A637">
        <f>ROW(Source!A605)</f>
        <v>605</v>
      </c>
      <c r="B637">
        <v>33358010</v>
      </c>
      <c r="C637">
        <v>33358002</v>
      </c>
      <c r="D637">
        <v>31172076</v>
      </c>
      <c r="E637">
        <v>1</v>
      </c>
      <c r="F637">
        <v>1</v>
      </c>
      <c r="G637">
        <v>1</v>
      </c>
      <c r="H637">
        <v>1</v>
      </c>
      <c r="I637" t="s">
        <v>829</v>
      </c>
      <c r="J637" t="s">
        <v>3</v>
      </c>
      <c r="K637" t="s">
        <v>830</v>
      </c>
      <c r="L637">
        <v>1191</v>
      </c>
      <c r="N637">
        <v>1013</v>
      </c>
      <c r="O637" t="s">
        <v>831</v>
      </c>
      <c r="P637" t="s">
        <v>831</v>
      </c>
      <c r="Q637">
        <v>1</v>
      </c>
      <c r="X637">
        <v>14.39</v>
      </c>
      <c r="Y637">
        <v>0</v>
      </c>
      <c r="Z637">
        <v>0</v>
      </c>
      <c r="AA637">
        <v>0</v>
      </c>
      <c r="AB637">
        <v>9.6199999999999992</v>
      </c>
      <c r="AC637">
        <v>0</v>
      </c>
      <c r="AD637">
        <v>1</v>
      </c>
      <c r="AE637">
        <v>1</v>
      </c>
      <c r="AF637" t="s">
        <v>22</v>
      </c>
      <c r="AG637">
        <v>19.8582</v>
      </c>
      <c r="AH637">
        <v>2</v>
      </c>
      <c r="AI637">
        <v>33358003</v>
      </c>
      <c r="AJ637">
        <v>556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>
      <c r="A638">
        <f>ROW(Source!A605)</f>
        <v>605</v>
      </c>
      <c r="B638">
        <v>33358011</v>
      </c>
      <c r="C638">
        <v>33358002</v>
      </c>
      <c r="D638">
        <v>31172011</v>
      </c>
      <c r="E638">
        <v>1</v>
      </c>
      <c r="F638">
        <v>1</v>
      </c>
      <c r="G638">
        <v>1</v>
      </c>
      <c r="H638">
        <v>1</v>
      </c>
      <c r="I638" t="s">
        <v>832</v>
      </c>
      <c r="J638" t="s">
        <v>3</v>
      </c>
      <c r="K638" t="s">
        <v>833</v>
      </c>
      <c r="L638">
        <v>1191</v>
      </c>
      <c r="N638">
        <v>1013</v>
      </c>
      <c r="O638" t="s">
        <v>831</v>
      </c>
      <c r="P638" t="s">
        <v>831</v>
      </c>
      <c r="Q638">
        <v>1</v>
      </c>
      <c r="X638">
        <v>0.41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2</v>
      </c>
      <c r="AF638" t="s">
        <v>21</v>
      </c>
      <c r="AG638">
        <v>0.61499999999999988</v>
      </c>
      <c r="AH638">
        <v>2</v>
      </c>
      <c r="AI638">
        <v>33358004</v>
      </c>
      <c r="AJ638">
        <v>557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>
      <c r="A639">
        <f>ROW(Source!A605)</f>
        <v>605</v>
      </c>
      <c r="B639">
        <v>33358012</v>
      </c>
      <c r="C639">
        <v>33358002</v>
      </c>
      <c r="D639">
        <v>31258491</v>
      </c>
      <c r="E639">
        <v>1</v>
      </c>
      <c r="F639">
        <v>1</v>
      </c>
      <c r="G639">
        <v>1</v>
      </c>
      <c r="H639">
        <v>2</v>
      </c>
      <c r="I639" t="s">
        <v>834</v>
      </c>
      <c r="J639" t="s">
        <v>835</v>
      </c>
      <c r="K639" t="s">
        <v>836</v>
      </c>
      <c r="L639">
        <v>1368</v>
      </c>
      <c r="N639">
        <v>1011</v>
      </c>
      <c r="O639" t="s">
        <v>837</v>
      </c>
      <c r="P639" t="s">
        <v>837</v>
      </c>
      <c r="Q639">
        <v>1</v>
      </c>
      <c r="X639">
        <v>0.04</v>
      </c>
      <c r="Y639">
        <v>0</v>
      </c>
      <c r="Z639">
        <v>111.99</v>
      </c>
      <c r="AA639">
        <v>13.5</v>
      </c>
      <c r="AB639">
        <v>0</v>
      </c>
      <c r="AC639">
        <v>0</v>
      </c>
      <c r="AD639">
        <v>1</v>
      </c>
      <c r="AE639">
        <v>0</v>
      </c>
      <c r="AF639" t="s">
        <v>21</v>
      </c>
      <c r="AG639">
        <v>0.06</v>
      </c>
      <c r="AH639">
        <v>2</v>
      </c>
      <c r="AI639">
        <v>33358005</v>
      </c>
      <c r="AJ639">
        <v>558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>
      <c r="A640">
        <f>ROW(Source!A605)</f>
        <v>605</v>
      </c>
      <c r="B640">
        <v>33358013</v>
      </c>
      <c r="C640">
        <v>33358002</v>
      </c>
      <c r="D640">
        <v>31258691</v>
      </c>
      <c r="E640">
        <v>1</v>
      </c>
      <c r="F640">
        <v>1</v>
      </c>
      <c r="G640">
        <v>1</v>
      </c>
      <c r="H640">
        <v>2</v>
      </c>
      <c r="I640" t="s">
        <v>838</v>
      </c>
      <c r="J640" t="s">
        <v>839</v>
      </c>
      <c r="K640" t="s">
        <v>840</v>
      </c>
      <c r="L640">
        <v>1368</v>
      </c>
      <c r="N640">
        <v>1011</v>
      </c>
      <c r="O640" t="s">
        <v>837</v>
      </c>
      <c r="P640" t="s">
        <v>837</v>
      </c>
      <c r="Q640">
        <v>1</v>
      </c>
      <c r="X640">
        <v>3.3</v>
      </c>
      <c r="Y640">
        <v>0</v>
      </c>
      <c r="Z640">
        <v>3.12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21</v>
      </c>
      <c r="AG640">
        <v>4.9499999999999993</v>
      </c>
      <c r="AH640">
        <v>2</v>
      </c>
      <c r="AI640">
        <v>33358006</v>
      </c>
      <c r="AJ640">
        <v>559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>
      <c r="A641">
        <f>ROW(Source!A605)</f>
        <v>605</v>
      </c>
      <c r="B641">
        <v>33358014</v>
      </c>
      <c r="C641">
        <v>33358002</v>
      </c>
      <c r="D641">
        <v>31259879</v>
      </c>
      <c r="E641">
        <v>1</v>
      </c>
      <c r="F641">
        <v>1</v>
      </c>
      <c r="G641">
        <v>1</v>
      </c>
      <c r="H641">
        <v>2</v>
      </c>
      <c r="I641" t="s">
        <v>841</v>
      </c>
      <c r="J641" t="s">
        <v>842</v>
      </c>
      <c r="K641" t="s">
        <v>843</v>
      </c>
      <c r="L641">
        <v>1368</v>
      </c>
      <c r="N641">
        <v>1011</v>
      </c>
      <c r="O641" t="s">
        <v>837</v>
      </c>
      <c r="P641" t="s">
        <v>837</v>
      </c>
      <c r="Q641">
        <v>1</v>
      </c>
      <c r="X641">
        <v>0.37</v>
      </c>
      <c r="Y641">
        <v>0</v>
      </c>
      <c r="Z641">
        <v>65.709999999999994</v>
      </c>
      <c r="AA641">
        <v>11.6</v>
      </c>
      <c r="AB641">
        <v>0</v>
      </c>
      <c r="AC641">
        <v>0</v>
      </c>
      <c r="AD641">
        <v>1</v>
      </c>
      <c r="AE641">
        <v>0</v>
      </c>
      <c r="AF641" t="s">
        <v>21</v>
      </c>
      <c r="AG641">
        <v>0.55500000000000005</v>
      </c>
      <c r="AH641">
        <v>2</v>
      </c>
      <c r="AI641">
        <v>33358007</v>
      </c>
      <c r="AJ641">
        <v>560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>
      <c r="A642">
        <f>ROW(Source!A605)</f>
        <v>605</v>
      </c>
      <c r="B642">
        <v>33358015</v>
      </c>
      <c r="C642">
        <v>33358002</v>
      </c>
      <c r="D642">
        <v>31172581</v>
      </c>
      <c r="E642">
        <v>17</v>
      </c>
      <c r="F642">
        <v>1</v>
      </c>
      <c r="G642">
        <v>1</v>
      </c>
      <c r="H642">
        <v>3</v>
      </c>
      <c r="I642" t="s">
        <v>924</v>
      </c>
      <c r="J642" t="s">
        <v>3</v>
      </c>
      <c r="K642" t="s">
        <v>31</v>
      </c>
      <c r="L642">
        <v>1348</v>
      </c>
      <c r="N642">
        <v>1009</v>
      </c>
      <c r="O642" t="s">
        <v>32</v>
      </c>
      <c r="P642" t="s">
        <v>32</v>
      </c>
      <c r="Q642">
        <v>1000</v>
      </c>
      <c r="X642">
        <v>9.4000000000000004E-3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 t="s">
        <v>3</v>
      </c>
      <c r="AG642">
        <v>9.4000000000000004E-3</v>
      </c>
      <c r="AH642">
        <v>3</v>
      </c>
      <c r="AI642">
        <v>-1</v>
      </c>
      <c r="AJ642" t="s">
        <v>3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>
      <c r="A643">
        <f>ROW(Source!A605)</f>
        <v>605</v>
      </c>
      <c r="B643">
        <v>33358016</v>
      </c>
      <c r="C643">
        <v>33358002</v>
      </c>
      <c r="D643">
        <v>31180727</v>
      </c>
      <c r="E643">
        <v>1</v>
      </c>
      <c r="F643">
        <v>1</v>
      </c>
      <c r="G643">
        <v>1</v>
      </c>
      <c r="H643">
        <v>3</v>
      </c>
      <c r="I643" t="s">
        <v>844</v>
      </c>
      <c r="J643" t="s">
        <v>845</v>
      </c>
      <c r="K643" t="s">
        <v>846</v>
      </c>
      <c r="L643">
        <v>1348</v>
      </c>
      <c r="N643">
        <v>1009</v>
      </c>
      <c r="O643" t="s">
        <v>32</v>
      </c>
      <c r="P643" t="s">
        <v>32</v>
      </c>
      <c r="Q643">
        <v>1000</v>
      </c>
      <c r="X643">
        <v>6.9999999999999994E-5</v>
      </c>
      <c r="Y643">
        <v>9040.01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0</v>
      </c>
      <c r="AF643" t="s">
        <v>3</v>
      </c>
      <c r="AG643">
        <v>6.9999999999999994E-5</v>
      </c>
      <c r="AH643">
        <v>2</v>
      </c>
      <c r="AI643">
        <v>33358008</v>
      </c>
      <c r="AJ643">
        <v>561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>
      <c r="A644">
        <f>ROW(Source!A605)</f>
        <v>605</v>
      </c>
      <c r="B644">
        <v>33358017</v>
      </c>
      <c r="C644">
        <v>33358002</v>
      </c>
      <c r="D644">
        <v>31181610</v>
      </c>
      <c r="E644">
        <v>1</v>
      </c>
      <c r="F644">
        <v>1</v>
      </c>
      <c r="G644">
        <v>1</v>
      </c>
      <c r="H644">
        <v>3</v>
      </c>
      <c r="I644" t="s">
        <v>847</v>
      </c>
      <c r="J644" t="s">
        <v>848</v>
      </c>
      <c r="K644" t="s">
        <v>849</v>
      </c>
      <c r="L644">
        <v>1346</v>
      </c>
      <c r="N644">
        <v>1009</v>
      </c>
      <c r="O644" t="s">
        <v>78</v>
      </c>
      <c r="P644" t="s">
        <v>78</v>
      </c>
      <c r="Q644">
        <v>1</v>
      </c>
      <c r="X644">
        <v>0.06</v>
      </c>
      <c r="Y644">
        <v>23.09</v>
      </c>
      <c r="Z644">
        <v>0</v>
      </c>
      <c r="AA644">
        <v>0</v>
      </c>
      <c r="AB644">
        <v>0</v>
      </c>
      <c r="AC644">
        <v>0</v>
      </c>
      <c r="AD644">
        <v>1</v>
      </c>
      <c r="AE644">
        <v>0</v>
      </c>
      <c r="AF644" t="s">
        <v>3</v>
      </c>
      <c r="AG644">
        <v>0.06</v>
      </c>
      <c r="AH644">
        <v>2</v>
      </c>
      <c r="AI644">
        <v>33358009</v>
      </c>
      <c r="AJ644">
        <v>562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>
      <c r="A645">
        <f>ROW(Source!A610)</f>
        <v>610</v>
      </c>
      <c r="B645">
        <v>33358026</v>
      </c>
      <c r="C645">
        <v>33358020</v>
      </c>
      <c r="D645">
        <v>31172061</v>
      </c>
      <c r="E645">
        <v>1</v>
      </c>
      <c r="F645">
        <v>1</v>
      </c>
      <c r="G645">
        <v>1</v>
      </c>
      <c r="H645">
        <v>1</v>
      </c>
      <c r="I645" t="s">
        <v>850</v>
      </c>
      <c r="J645" t="s">
        <v>3</v>
      </c>
      <c r="K645" t="s">
        <v>851</v>
      </c>
      <c r="L645">
        <v>1191</v>
      </c>
      <c r="N645">
        <v>1013</v>
      </c>
      <c r="O645" t="s">
        <v>831</v>
      </c>
      <c r="P645" t="s">
        <v>831</v>
      </c>
      <c r="Q645">
        <v>1</v>
      </c>
      <c r="X645">
        <v>5.75</v>
      </c>
      <c r="Y645">
        <v>0</v>
      </c>
      <c r="Z645">
        <v>0</v>
      </c>
      <c r="AA645">
        <v>0</v>
      </c>
      <c r="AB645">
        <v>8.74</v>
      </c>
      <c r="AC645">
        <v>0</v>
      </c>
      <c r="AD645">
        <v>1</v>
      </c>
      <c r="AE645">
        <v>1</v>
      </c>
      <c r="AF645" t="s">
        <v>22</v>
      </c>
      <c r="AG645">
        <v>7.9349999999999987</v>
      </c>
      <c r="AH645">
        <v>2</v>
      </c>
      <c r="AI645">
        <v>33358021</v>
      </c>
      <c r="AJ645">
        <v>563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>
      <c r="A646">
        <f>ROW(Source!A610)</f>
        <v>610</v>
      </c>
      <c r="B646">
        <v>33358027</v>
      </c>
      <c r="C646">
        <v>33358020</v>
      </c>
      <c r="D646">
        <v>31172011</v>
      </c>
      <c r="E646">
        <v>1</v>
      </c>
      <c r="F646">
        <v>1</v>
      </c>
      <c r="G646">
        <v>1</v>
      </c>
      <c r="H646">
        <v>1</v>
      </c>
      <c r="I646" t="s">
        <v>832</v>
      </c>
      <c r="J646" t="s">
        <v>3</v>
      </c>
      <c r="K646" t="s">
        <v>833</v>
      </c>
      <c r="L646">
        <v>1191</v>
      </c>
      <c r="N646">
        <v>1013</v>
      </c>
      <c r="O646" t="s">
        <v>831</v>
      </c>
      <c r="P646" t="s">
        <v>831</v>
      </c>
      <c r="Q646">
        <v>1</v>
      </c>
      <c r="X646">
        <v>0.01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2</v>
      </c>
      <c r="AF646" t="s">
        <v>21</v>
      </c>
      <c r="AG646">
        <v>1.4999999999999999E-2</v>
      </c>
      <c r="AH646">
        <v>2</v>
      </c>
      <c r="AI646">
        <v>33358022</v>
      </c>
      <c r="AJ646">
        <v>564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>
      <c r="A647">
        <f>ROW(Source!A610)</f>
        <v>610</v>
      </c>
      <c r="B647">
        <v>33358028</v>
      </c>
      <c r="C647">
        <v>33358020</v>
      </c>
      <c r="D647">
        <v>31259879</v>
      </c>
      <c r="E647">
        <v>1</v>
      </c>
      <c r="F647">
        <v>1</v>
      </c>
      <c r="G647">
        <v>1</v>
      </c>
      <c r="H647">
        <v>2</v>
      </c>
      <c r="I647" t="s">
        <v>841</v>
      </c>
      <c r="J647" t="s">
        <v>842</v>
      </c>
      <c r="K647" t="s">
        <v>843</v>
      </c>
      <c r="L647">
        <v>1368</v>
      </c>
      <c r="N647">
        <v>1011</v>
      </c>
      <c r="O647" t="s">
        <v>837</v>
      </c>
      <c r="P647" t="s">
        <v>837</v>
      </c>
      <c r="Q647">
        <v>1</v>
      </c>
      <c r="X647">
        <v>0.01</v>
      </c>
      <c r="Y647">
        <v>0</v>
      </c>
      <c r="Z647">
        <v>65.709999999999994</v>
      </c>
      <c r="AA647">
        <v>11.6</v>
      </c>
      <c r="AB647">
        <v>0</v>
      </c>
      <c r="AC647">
        <v>0</v>
      </c>
      <c r="AD647">
        <v>1</v>
      </c>
      <c r="AE647">
        <v>0</v>
      </c>
      <c r="AF647" t="s">
        <v>21</v>
      </c>
      <c r="AG647">
        <v>1.4999999999999999E-2</v>
      </c>
      <c r="AH647">
        <v>2</v>
      </c>
      <c r="AI647">
        <v>33358023</v>
      </c>
      <c r="AJ647">
        <v>565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>
      <c r="A648">
        <f>ROW(Source!A610)</f>
        <v>610</v>
      </c>
      <c r="B648">
        <v>33358029</v>
      </c>
      <c r="C648">
        <v>33358020</v>
      </c>
      <c r="D648">
        <v>31180727</v>
      </c>
      <c r="E648">
        <v>1</v>
      </c>
      <c r="F648">
        <v>1</v>
      </c>
      <c r="G648">
        <v>1</v>
      </c>
      <c r="H648">
        <v>3</v>
      </c>
      <c r="I648" t="s">
        <v>844</v>
      </c>
      <c r="J648" t="s">
        <v>845</v>
      </c>
      <c r="K648" t="s">
        <v>846</v>
      </c>
      <c r="L648">
        <v>1348</v>
      </c>
      <c r="N648">
        <v>1009</v>
      </c>
      <c r="O648" t="s">
        <v>32</v>
      </c>
      <c r="P648" t="s">
        <v>32</v>
      </c>
      <c r="Q648">
        <v>1000</v>
      </c>
      <c r="X648">
        <v>2.0000000000000001E-4</v>
      </c>
      <c r="Y648">
        <v>9040.01</v>
      </c>
      <c r="Z648">
        <v>0</v>
      </c>
      <c r="AA648">
        <v>0</v>
      </c>
      <c r="AB648">
        <v>0</v>
      </c>
      <c r="AC648">
        <v>0</v>
      </c>
      <c r="AD648">
        <v>1</v>
      </c>
      <c r="AE648">
        <v>0</v>
      </c>
      <c r="AF648" t="s">
        <v>3</v>
      </c>
      <c r="AG648">
        <v>2.0000000000000001E-4</v>
      </c>
      <c r="AH648">
        <v>2</v>
      </c>
      <c r="AI648">
        <v>33358024</v>
      </c>
      <c r="AJ648">
        <v>566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>
      <c r="A649">
        <f>ROW(Source!A610)</f>
        <v>610</v>
      </c>
      <c r="B649">
        <v>33358030</v>
      </c>
      <c r="C649">
        <v>33358020</v>
      </c>
      <c r="D649">
        <v>31181610</v>
      </c>
      <c r="E649">
        <v>1</v>
      </c>
      <c r="F649">
        <v>1</v>
      </c>
      <c r="G649">
        <v>1</v>
      </c>
      <c r="H649">
        <v>3</v>
      </c>
      <c r="I649" t="s">
        <v>847</v>
      </c>
      <c r="J649" t="s">
        <v>848</v>
      </c>
      <c r="K649" t="s">
        <v>849</v>
      </c>
      <c r="L649">
        <v>1346</v>
      </c>
      <c r="N649">
        <v>1009</v>
      </c>
      <c r="O649" t="s">
        <v>78</v>
      </c>
      <c r="P649" t="s">
        <v>78</v>
      </c>
      <c r="Q649">
        <v>1</v>
      </c>
      <c r="X649">
        <v>0.08</v>
      </c>
      <c r="Y649">
        <v>23.09</v>
      </c>
      <c r="Z649">
        <v>0</v>
      </c>
      <c r="AA649">
        <v>0</v>
      </c>
      <c r="AB649">
        <v>0</v>
      </c>
      <c r="AC649">
        <v>0</v>
      </c>
      <c r="AD649">
        <v>1</v>
      </c>
      <c r="AE649">
        <v>0</v>
      </c>
      <c r="AF649" t="s">
        <v>3</v>
      </c>
      <c r="AG649">
        <v>0.08</v>
      </c>
      <c r="AH649">
        <v>2</v>
      </c>
      <c r="AI649">
        <v>33358025</v>
      </c>
      <c r="AJ649">
        <v>567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>
      <c r="A650">
        <f>ROW(Source!A610)</f>
        <v>610</v>
      </c>
      <c r="B650">
        <v>33358031</v>
      </c>
      <c r="C650">
        <v>33358020</v>
      </c>
      <c r="D650">
        <v>31174207</v>
      </c>
      <c r="E650">
        <v>17</v>
      </c>
      <c r="F650">
        <v>1</v>
      </c>
      <c r="G650">
        <v>1</v>
      </c>
      <c r="H650">
        <v>3</v>
      </c>
      <c r="I650" t="s">
        <v>925</v>
      </c>
      <c r="J650" t="s">
        <v>3</v>
      </c>
      <c r="K650" t="s">
        <v>926</v>
      </c>
      <c r="L650">
        <v>1327</v>
      </c>
      <c r="N650">
        <v>1005</v>
      </c>
      <c r="O650" t="s">
        <v>47</v>
      </c>
      <c r="P650" t="s">
        <v>47</v>
      </c>
      <c r="Q650">
        <v>1</v>
      </c>
      <c r="X650">
        <v>1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s">
        <v>3</v>
      </c>
      <c r="AG650">
        <v>1</v>
      </c>
      <c r="AH650">
        <v>3</v>
      </c>
      <c r="AI650">
        <v>-1</v>
      </c>
      <c r="AJ650" t="s">
        <v>3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>
      <c r="A651">
        <f>ROW(Source!A611)</f>
        <v>611</v>
      </c>
      <c r="B651">
        <v>33358026</v>
      </c>
      <c r="C651">
        <v>33358020</v>
      </c>
      <c r="D651">
        <v>31172061</v>
      </c>
      <c r="E651">
        <v>1</v>
      </c>
      <c r="F651">
        <v>1</v>
      </c>
      <c r="G651">
        <v>1</v>
      </c>
      <c r="H651">
        <v>1</v>
      </c>
      <c r="I651" t="s">
        <v>850</v>
      </c>
      <c r="J651" t="s">
        <v>3</v>
      </c>
      <c r="K651" t="s">
        <v>851</v>
      </c>
      <c r="L651">
        <v>1191</v>
      </c>
      <c r="N651">
        <v>1013</v>
      </c>
      <c r="O651" t="s">
        <v>831</v>
      </c>
      <c r="P651" t="s">
        <v>831</v>
      </c>
      <c r="Q651">
        <v>1</v>
      </c>
      <c r="X651">
        <v>5.75</v>
      </c>
      <c r="Y651">
        <v>0</v>
      </c>
      <c r="Z651">
        <v>0</v>
      </c>
      <c r="AA651">
        <v>0</v>
      </c>
      <c r="AB651">
        <v>8.74</v>
      </c>
      <c r="AC651">
        <v>0</v>
      </c>
      <c r="AD651">
        <v>1</v>
      </c>
      <c r="AE651">
        <v>1</v>
      </c>
      <c r="AF651" t="s">
        <v>22</v>
      </c>
      <c r="AG651">
        <v>7.9349999999999987</v>
      </c>
      <c r="AH651">
        <v>2</v>
      </c>
      <c r="AI651">
        <v>33358021</v>
      </c>
      <c r="AJ651">
        <v>568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>
      <c r="A652">
        <f>ROW(Source!A611)</f>
        <v>611</v>
      </c>
      <c r="B652">
        <v>33358027</v>
      </c>
      <c r="C652">
        <v>33358020</v>
      </c>
      <c r="D652">
        <v>31172011</v>
      </c>
      <c r="E652">
        <v>1</v>
      </c>
      <c r="F652">
        <v>1</v>
      </c>
      <c r="G652">
        <v>1</v>
      </c>
      <c r="H652">
        <v>1</v>
      </c>
      <c r="I652" t="s">
        <v>832</v>
      </c>
      <c r="J652" t="s">
        <v>3</v>
      </c>
      <c r="K652" t="s">
        <v>833</v>
      </c>
      <c r="L652">
        <v>1191</v>
      </c>
      <c r="N652">
        <v>1013</v>
      </c>
      <c r="O652" t="s">
        <v>831</v>
      </c>
      <c r="P652" t="s">
        <v>831</v>
      </c>
      <c r="Q652">
        <v>1</v>
      </c>
      <c r="X652">
        <v>0.01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2</v>
      </c>
      <c r="AF652" t="s">
        <v>21</v>
      </c>
      <c r="AG652">
        <v>1.4999999999999999E-2</v>
      </c>
      <c r="AH652">
        <v>2</v>
      </c>
      <c r="AI652">
        <v>33358022</v>
      </c>
      <c r="AJ652">
        <v>569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>
      <c r="A653">
        <f>ROW(Source!A611)</f>
        <v>611</v>
      </c>
      <c r="B653">
        <v>33358028</v>
      </c>
      <c r="C653">
        <v>33358020</v>
      </c>
      <c r="D653">
        <v>31259879</v>
      </c>
      <c r="E653">
        <v>1</v>
      </c>
      <c r="F653">
        <v>1</v>
      </c>
      <c r="G653">
        <v>1</v>
      </c>
      <c r="H653">
        <v>2</v>
      </c>
      <c r="I653" t="s">
        <v>841</v>
      </c>
      <c r="J653" t="s">
        <v>842</v>
      </c>
      <c r="K653" t="s">
        <v>843</v>
      </c>
      <c r="L653">
        <v>1368</v>
      </c>
      <c r="N653">
        <v>1011</v>
      </c>
      <c r="O653" t="s">
        <v>837</v>
      </c>
      <c r="P653" t="s">
        <v>837</v>
      </c>
      <c r="Q653">
        <v>1</v>
      </c>
      <c r="X653">
        <v>0.01</v>
      </c>
      <c r="Y653">
        <v>0</v>
      </c>
      <c r="Z653">
        <v>65.709999999999994</v>
      </c>
      <c r="AA653">
        <v>11.6</v>
      </c>
      <c r="AB653">
        <v>0</v>
      </c>
      <c r="AC653">
        <v>0</v>
      </c>
      <c r="AD653">
        <v>1</v>
      </c>
      <c r="AE653">
        <v>0</v>
      </c>
      <c r="AF653" t="s">
        <v>21</v>
      </c>
      <c r="AG653">
        <v>1.4999999999999999E-2</v>
      </c>
      <c r="AH653">
        <v>2</v>
      </c>
      <c r="AI653">
        <v>33358023</v>
      </c>
      <c r="AJ653">
        <v>570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>
      <c r="A654">
        <f>ROW(Source!A611)</f>
        <v>611</v>
      </c>
      <c r="B654">
        <v>33358029</v>
      </c>
      <c r="C654">
        <v>33358020</v>
      </c>
      <c r="D654">
        <v>31180727</v>
      </c>
      <c r="E654">
        <v>1</v>
      </c>
      <c r="F654">
        <v>1</v>
      </c>
      <c r="G654">
        <v>1</v>
      </c>
      <c r="H654">
        <v>3</v>
      </c>
      <c r="I654" t="s">
        <v>844</v>
      </c>
      <c r="J654" t="s">
        <v>845</v>
      </c>
      <c r="K654" t="s">
        <v>846</v>
      </c>
      <c r="L654">
        <v>1348</v>
      </c>
      <c r="N654">
        <v>1009</v>
      </c>
      <c r="O654" t="s">
        <v>32</v>
      </c>
      <c r="P654" t="s">
        <v>32</v>
      </c>
      <c r="Q654">
        <v>1000</v>
      </c>
      <c r="X654">
        <v>2.0000000000000001E-4</v>
      </c>
      <c r="Y654">
        <v>9040.01</v>
      </c>
      <c r="Z654">
        <v>0</v>
      </c>
      <c r="AA654">
        <v>0</v>
      </c>
      <c r="AB654">
        <v>0</v>
      </c>
      <c r="AC654">
        <v>0</v>
      </c>
      <c r="AD654">
        <v>1</v>
      </c>
      <c r="AE654">
        <v>0</v>
      </c>
      <c r="AF654" t="s">
        <v>3</v>
      </c>
      <c r="AG654">
        <v>2.0000000000000001E-4</v>
      </c>
      <c r="AH654">
        <v>2</v>
      </c>
      <c r="AI654">
        <v>33358024</v>
      </c>
      <c r="AJ654">
        <v>571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>
      <c r="A655">
        <f>ROW(Source!A611)</f>
        <v>611</v>
      </c>
      <c r="B655">
        <v>33358030</v>
      </c>
      <c r="C655">
        <v>33358020</v>
      </c>
      <c r="D655">
        <v>31181610</v>
      </c>
      <c r="E655">
        <v>1</v>
      </c>
      <c r="F655">
        <v>1</v>
      </c>
      <c r="G655">
        <v>1</v>
      </c>
      <c r="H655">
        <v>3</v>
      </c>
      <c r="I655" t="s">
        <v>847</v>
      </c>
      <c r="J655" t="s">
        <v>848</v>
      </c>
      <c r="K655" t="s">
        <v>849</v>
      </c>
      <c r="L655">
        <v>1346</v>
      </c>
      <c r="N655">
        <v>1009</v>
      </c>
      <c r="O655" t="s">
        <v>78</v>
      </c>
      <c r="P655" t="s">
        <v>78</v>
      </c>
      <c r="Q655">
        <v>1</v>
      </c>
      <c r="X655">
        <v>0.08</v>
      </c>
      <c r="Y655">
        <v>23.09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 t="s">
        <v>3</v>
      </c>
      <c r="AG655">
        <v>0.08</v>
      </c>
      <c r="AH655">
        <v>2</v>
      </c>
      <c r="AI655">
        <v>33358025</v>
      </c>
      <c r="AJ655">
        <v>572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>
      <c r="A656">
        <f>ROW(Source!A611)</f>
        <v>611</v>
      </c>
      <c r="B656">
        <v>33358031</v>
      </c>
      <c r="C656">
        <v>33358020</v>
      </c>
      <c r="D656">
        <v>31174207</v>
      </c>
      <c r="E656">
        <v>17</v>
      </c>
      <c r="F656">
        <v>1</v>
      </c>
      <c r="G656">
        <v>1</v>
      </c>
      <c r="H656">
        <v>3</v>
      </c>
      <c r="I656" t="s">
        <v>925</v>
      </c>
      <c r="J656" t="s">
        <v>3</v>
      </c>
      <c r="K656" t="s">
        <v>926</v>
      </c>
      <c r="L656">
        <v>1327</v>
      </c>
      <c r="N656">
        <v>1005</v>
      </c>
      <c r="O656" t="s">
        <v>47</v>
      </c>
      <c r="P656" t="s">
        <v>47</v>
      </c>
      <c r="Q656">
        <v>1</v>
      </c>
      <c r="X656">
        <v>1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 t="s">
        <v>3</v>
      </c>
      <c r="AG656">
        <v>1</v>
      </c>
      <c r="AH656">
        <v>3</v>
      </c>
      <c r="AI656">
        <v>-1</v>
      </c>
      <c r="AJ656" t="s">
        <v>3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>
      <c r="A657">
        <f>ROW(Source!A616)</f>
        <v>616</v>
      </c>
      <c r="B657">
        <v>33358040</v>
      </c>
      <c r="C657">
        <v>33358034</v>
      </c>
      <c r="D657">
        <v>31172080</v>
      </c>
      <c r="E657">
        <v>1</v>
      </c>
      <c r="F657">
        <v>1</v>
      </c>
      <c r="G657">
        <v>1</v>
      </c>
      <c r="H657">
        <v>1</v>
      </c>
      <c r="I657" t="s">
        <v>852</v>
      </c>
      <c r="J657" t="s">
        <v>3</v>
      </c>
      <c r="K657" t="s">
        <v>853</v>
      </c>
      <c r="L657">
        <v>1191</v>
      </c>
      <c r="N657">
        <v>1013</v>
      </c>
      <c r="O657" t="s">
        <v>831</v>
      </c>
      <c r="P657" t="s">
        <v>831</v>
      </c>
      <c r="Q657">
        <v>1</v>
      </c>
      <c r="X657">
        <v>3.7</v>
      </c>
      <c r="Y657">
        <v>0</v>
      </c>
      <c r="Z657">
        <v>0</v>
      </c>
      <c r="AA657">
        <v>0</v>
      </c>
      <c r="AB657">
        <v>9.92</v>
      </c>
      <c r="AC657">
        <v>0</v>
      </c>
      <c r="AD657">
        <v>1</v>
      </c>
      <c r="AE657">
        <v>1</v>
      </c>
      <c r="AF657" t="s">
        <v>22</v>
      </c>
      <c r="AG657">
        <v>5.1059999999999999</v>
      </c>
      <c r="AH657">
        <v>2</v>
      </c>
      <c r="AI657">
        <v>33358035</v>
      </c>
      <c r="AJ657">
        <v>573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>
      <c r="A658">
        <f>ROW(Source!A616)</f>
        <v>616</v>
      </c>
      <c r="B658">
        <v>33358041</v>
      </c>
      <c r="C658">
        <v>33358034</v>
      </c>
      <c r="D658">
        <v>31172011</v>
      </c>
      <c r="E658">
        <v>1</v>
      </c>
      <c r="F658">
        <v>1</v>
      </c>
      <c r="G658">
        <v>1</v>
      </c>
      <c r="H658">
        <v>1</v>
      </c>
      <c r="I658" t="s">
        <v>832</v>
      </c>
      <c r="J658" t="s">
        <v>3</v>
      </c>
      <c r="K658" t="s">
        <v>833</v>
      </c>
      <c r="L658">
        <v>1191</v>
      </c>
      <c r="N658">
        <v>1013</v>
      </c>
      <c r="O658" t="s">
        <v>831</v>
      </c>
      <c r="P658" t="s">
        <v>831</v>
      </c>
      <c r="Q658">
        <v>1</v>
      </c>
      <c r="X658">
        <v>0.01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2</v>
      </c>
      <c r="AF658" t="s">
        <v>21</v>
      </c>
      <c r="AG658">
        <v>1.4999999999999999E-2</v>
      </c>
      <c r="AH658">
        <v>2</v>
      </c>
      <c r="AI658">
        <v>33358036</v>
      </c>
      <c r="AJ658">
        <v>574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>
      <c r="A659">
        <f>ROW(Source!A616)</f>
        <v>616</v>
      </c>
      <c r="B659">
        <v>33358042</v>
      </c>
      <c r="C659">
        <v>33358034</v>
      </c>
      <c r="D659">
        <v>31259879</v>
      </c>
      <c r="E659">
        <v>1</v>
      </c>
      <c r="F659">
        <v>1</v>
      </c>
      <c r="G659">
        <v>1</v>
      </c>
      <c r="H659">
        <v>2</v>
      </c>
      <c r="I659" t="s">
        <v>841</v>
      </c>
      <c r="J659" t="s">
        <v>842</v>
      </c>
      <c r="K659" t="s">
        <v>843</v>
      </c>
      <c r="L659">
        <v>1368</v>
      </c>
      <c r="N659">
        <v>1011</v>
      </c>
      <c r="O659" t="s">
        <v>837</v>
      </c>
      <c r="P659" t="s">
        <v>837</v>
      </c>
      <c r="Q659">
        <v>1</v>
      </c>
      <c r="X659">
        <v>0.01</v>
      </c>
      <c r="Y659">
        <v>0</v>
      </c>
      <c r="Z659">
        <v>65.709999999999994</v>
      </c>
      <c r="AA659">
        <v>11.6</v>
      </c>
      <c r="AB659">
        <v>0</v>
      </c>
      <c r="AC659">
        <v>0</v>
      </c>
      <c r="AD659">
        <v>1</v>
      </c>
      <c r="AE659">
        <v>0</v>
      </c>
      <c r="AF659" t="s">
        <v>21</v>
      </c>
      <c r="AG659">
        <v>1.4999999999999999E-2</v>
      </c>
      <c r="AH659">
        <v>2</v>
      </c>
      <c r="AI659">
        <v>33358037</v>
      </c>
      <c r="AJ659">
        <v>575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>
      <c r="A660">
        <f>ROW(Source!A616)</f>
        <v>616</v>
      </c>
      <c r="B660">
        <v>33358043</v>
      </c>
      <c r="C660">
        <v>33358034</v>
      </c>
      <c r="D660">
        <v>31180727</v>
      </c>
      <c r="E660">
        <v>1</v>
      </c>
      <c r="F660">
        <v>1</v>
      </c>
      <c r="G660">
        <v>1</v>
      </c>
      <c r="H660">
        <v>3</v>
      </c>
      <c r="I660" t="s">
        <v>844</v>
      </c>
      <c r="J660" t="s">
        <v>845</v>
      </c>
      <c r="K660" t="s">
        <v>846</v>
      </c>
      <c r="L660">
        <v>1348</v>
      </c>
      <c r="N660">
        <v>1009</v>
      </c>
      <c r="O660" t="s">
        <v>32</v>
      </c>
      <c r="P660" t="s">
        <v>32</v>
      </c>
      <c r="Q660">
        <v>1000</v>
      </c>
      <c r="X660">
        <v>4.0000000000000002E-4</v>
      </c>
      <c r="Y660">
        <v>9040.01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0</v>
      </c>
      <c r="AF660" t="s">
        <v>3</v>
      </c>
      <c r="AG660">
        <v>4.0000000000000002E-4</v>
      </c>
      <c r="AH660">
        <v>2</v>
      </c>
      <c r="AI660">
        <v>33358038</v>
      </c>
      <c r="AJ660">
        <v>576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>
      <c r="A661">
        <f>ROW(Source!A616)</f>
        <v>616</v>
      </c>
      <c r="B661">
        <v>33358044</v>
      </c>
      <c r="C661">
        <v>33358034</v>
      </c>
      <c r="D661">
        <v>31181610</v>
      </c>
      <c r="E661">
        <v>1</v>
      </c>
      <c r="F661">
        <v>1</v>
      </c>
      <c r="G661">
        <v>1</v>
      </c>
      <c r="H661">
        <v>3</v>
      </c>
      <c r="I661" t="s">
        <v>847</v>
      </c>
      <c r="J661" t="s">
        <v>848</v>
      </c>
      <c r="K661" t="s">
        <v>849</v>
      </c>
      <c r="L661">
        <v>1346</v>
      </c>
      <c r="N661">
        <v>1009</v>
      </c>
      <c r="O661" t="s">
        <v>78</v>
      </c>
      <c r="P661" t="s">
        <v>78</v>
      </c>
      <c r="Q661">
        <v>1</v>
      </c>
      <c r="X661">
        <v>1.1000000000000001</v>
      </c>
      <c r="Y661">
        <v>23.09</v>
      </c>
      <c r="Z661">
        <v>0</v>
      </c>
      <c r="AA661">
        <v>0</v>
      </c>
      <c r="AB661">
        <v>0</v>
      </c>
      <c r="AC661">
        <v>0</v>
      </c>
      <c r="AD661">
        <v>1</v>
      </c>
      <c r="AE661">
        <v>0</v>
      </c>
      <c r="AF661" t="s">
        <v>3</v>
      </c>
      <c r="AG661">
        <v>1.1000000000000001</v>
      </c>
      <c r="AH661">
        <v>2</v>
      </c>
      <c r="AI661">
        <v>33358039</v>
      </c>
      <c r="AJ661">
        <v>577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>
      <c r="A662">
        <f>ROW(Source!A616)</f>
        <v>616</v>
      </c>
      <c r="B662">
        <v>33358045</v>
      </c>
      <c r="C662">
        <v>33358034</v>
      </c>
      <c r="D662">
        <v>31174210</v>
      </c>
      <c r="E662">
        <v>17</v>
      </c>
      <c r="F662">
        <v>1</v>
      </c>
      <c r="G662">
        <v>1</v>
      </c>
      <c r="H662">
        <v>3</v>
      </c>
      <c r="I662" t="s">
        <v>927</v>
      </c>
      <c r="J662" t="s">
        <v>3</v>
      </c>
      <c r="K662" t="s">
        <v>928</v>
      </c>
      <c r="L662">
        <v>1354</v>
      </c>
      <c r="N662">
        <v>1010</v>
      </c>
      <c r="O662" t="s">
        <v>40</v>
      </c>
      <c r="P662" t="s">
        <v>40</v>
      </c>
      <c r="Q662">
        <v>1</v>
      </c>
      <c r="X662">
        <v>10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s">
        <v>3</v>
      </c>
      <c r="AG662">
        <v>10</v>
      </c>
      <c r="AH662">
        <v>3</v>
      </c>
      <c r="AI662">
        <v>-1</v>
      </c>
      <c r="AJ662" t="s">
        <v>3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>
      <c r="A663">
        <f>ROW(Source!A617)</f>
        <v>617</v>
      </c>
      <c r="B663">
        <v>33358040</v>
      </c>
      <c r="C663">
        <v>33358034</v>
      </c>
      <c r="D663">
        <v>31172080</v>
      </c>
      <c r="E663">
        <v>1</v>
      </c>
      <c r="F663">
        <v>1</v>
      </c>
      <c r="G663">
        <v>1</v>
      </c>
      <c r="H663">
        <v>1</v>
      </c>
      <c r="I663" t="s">
        <v>852</v>
      </c>
      <c r="J663" t="s">
        <v>3</v>
      </c>
      <c r="K663" t="s">
        <v>853</v>
      </c>
      <c r="L663">
        <v>1191</v>
      </c>
      <c r="N663">
        <v>1013</v>
      </c>
      <c r="O663" t="s">
        <v>831</v>
      </c>
      <c r="P663" t="s">
        <v>831</v>
      </c>
      <c r="Q663">
        <v>1</v>
      </c>
      <c r="X663">
        <v>3.7</v>
      </c>
      <c r="Y663">
        <v>0</v>
      </c>
      <c r="Z663">
        <v>0</v>
      </c>
      <c r="AA663">
        <v>0</v>
      </c>
      <c r="AB663">
        <v>9.92</v>
      </c>
      <c r="AC663">
        <v>0</v>
      </c>
      <c r="AD663">
        <v>1</v>
      </c>
      <c r="AE663">
        <v>1</v>
      </c>
      <c r="AF663" t="s">
        <v>22</v>
      </c>
      <c r="AG663">
        <v>5.1059999999999999</v>
      </c>
      <c r="AH663">
        <v>2</v>
      </c>
      <c r="AI663">
        <v>33358035</v>
      </c>
      <c r="AJ663">
        <v>578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>
      <c r="A664">
        <f>ROW(Source!A617)</f>
        <v>617</v>
      </c>
      <c r="B664">
        <v>33358041</v>
      </c>
      <c r="C664">
        <v>33358034</v>
      </c>
      <c r="D664">
        <v>31172011</v>
      </c>
      <c r="E664">
        <v>1</v>
      </c>
      <c r="F664">
        <v>1</v>
      </c>
      <c r="G664">
        <v>1</v>
      </c>
      <c r="H664">
        <v>1</v>
      </c>
      <c r="I664" t="s">
        <v>832</v>
      </c>
      <c r="J664" t="s">
        <v>3</v>
      </c>
      <c r="K664" t="s">
        <v>833</v>
      </c>
      <c r="L664">
        <v>1191</v>
      </c>
      <c r="N664">
        <v>1013</v>
      </c>
      <c r="O664" t="s">
        <v>831</v>
      </c>
      <c r="P664" t="s">
        <v>831</v>
      </c>
      <c r="Q664">
        <v>1</v>
      </c>
      <c r="X664">
        <v>0.01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1</v>
      </c>
      <c r="AE664">
        <v>2</v>
      </c>
      <c r="AF664" t="s">
        <v>21</v>
      </c>
      <c r="AG664">
        <v>1.4999999999999999E-2</v>
      </c>
      <c r="AH664">
        <v>2</v>
      </c>
      <c r="AI664">
        <v>33358036</v>
      </c>
      <c r="AJ664">
        <v>579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>
      <c r="A665">
        <f>ROW(Source!A617)</f>
        <v>617</v>
      </c>
      <c r="B665">
        <v>33358042</v>
      </c>
      <c r="C665">
        <v>33358034</v>
      </c>
      <c r="D665">
        <v>31259879</v>
      </c>
      <c r="E665">
        <v>1</v>
      </c>
      <c r="F665">
        <v>1</v>
      </c>
      <c r="G665">
        <v>1</v>
      </c>
      <c r="H665">
        <v>2</v>
      </c>
      <c r="I665" t="s">
        <v>841</v>
      </c>
      <c r="J665" t="s">
        <v>842</v>
      </c>
      <c r="K665" t="s">
        <v>843</v>
      </c>
      <c r="L665">
        <v>1368</v>
      </c>
      <c r="N665">
        <v>1011</v>
      </c>
      <c r="O665" t="s">
        <v>837</v>
      </c>
      <c r="P665" t="s">
        <v>837</v>
      </c>
      <c r="Q665">
        <v>1</v>
      </c>
      <c r="X665">
        <v>0.01</v>
      </c>
      <c r="Y665">
        <v>0</v>
      </c>
      <c r="Z665">
        <v>65.709999999999994</v>
      </c>
      <c r="AA665">
        <v>11.6</v>
      </c>
      <c r="AB665">
        <v>0</v>
      </c>
      <c r="AC665">
        <v>0</v>
      </c>
      <c r="AD665">
        <v>1</v>
      </c>
      <c r="AE665">
        <v>0</v>
      </c>
      <c r="AF665" t="s">
        <v>21</v>
      </c>
      <c r="AG665">
        <v>1.4999999999999999E-2</v>
      </c>
      <c r="AH665">
        <v>2</v>
      </c>
      <c r="AI665">
        <v>33358037</v>
      </c>
      <c r="AJ665">
        <v>580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>
      <c r="A666">
        <f>ROW(Source!A617)</f>
        <v>617</v>
      </c>
      <c r="B666">
        <v>33358043</v>
      </c>
      <c r="C666">
        <v>33358034</v>
      </c>
      <c r="D666">
        <v>31180727</v>
      </c>
      <c r="E666">
        <v>1</v>
      </c>
      <c r="F666">
        <v>1</v>
      </c>
      <c r="G666">
        <v>1</v>
      </c>
      <c r="H666">
        <v>3</v>
      </c>
      <c r="I666" t="s">
        <v>844</v>
      </c>
      <c r="J666" t="s">
        <v>845</v>
      </c>
      <c r="K666" t="s">
        <v>846</v>
      </c>
      <c r="L666">
        <v>1348</v>
      </c>
      <c r="N666">
        <v>1009</v>
      </c>
      <c r="O666" t="s">
        <v>32</v>
      </c>
      <c r="P666" t="s">
        <v>32</v>
      </c>
      <c r="Q666">
        <v>1000</v>
      </c>
      <c r="X666">
        <v>4.0000000000000002E-4</v>
      </c>
      <c r="Y666">
        <v>9040.01</v>
      </c>
      <c r="Z666">
        <v>0</v>
      </c>
      <c r="AA666">
        <v>0</v>
      </c>
      <c r="AB666">
        <v>0</v>
      </c>
      <c r="AC666">
        <v>0</v>
      </c>
      <c r="AD666">
        <v>1</v>
      </c>
      <c r="AE666">
        <v>0</v>
      </c>
      <c r="AF666" t="s">
        <v>3</v>
      </c>
      <c r="AG666">
        <v>4.0000000000000002E-4</v>
      </c>
      <c r="AH666">
        <v>2</v>
      </c>
      <c r="AI666">
        <v>33358038</v>
      </c>
      <c r="AJ666">
        <v>581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>
      <c r="A667">
        <f>ROW(Source!A617)</f>
        <v>617</v>
      </c>
      <c r="B667">
        <v>33358044</v>
      </c>
      <c r="C667">
        <v>33358034</v>
      </c>
      <c r="D667">
        <v>31181610</v>
      </c>
      <c r="E667">
        <v>1</v>
      </c>
      <c r="F667">
        <v>1</v>
      </c>
      <c r="G667">
        <v>1</v>
      </c>
      <c r="H667">
        <v>3</v>
      </c>
      <c r="I667" t="s">
        <v>847</v>
      </c>
      <c r="J667" t="s">
        <v>848</v>
      </c>
      <c r="K667" t="s">
        <v>849</v>
      </c>
      <c r="L667">
        <v>1346</v>
      </c>
      <c r="N667">
        <v>1009</v>
      </c>
      <c r="O667" t="s">
        <v>78</v>
      </c>
      <c r="P667" t="s">
        <v>78</v>
      </c>
      <c r="Q667">
        <v>1</v>
      </c>
      <c r="X667">
        <v>1.1000000000000001</v>
      </c>
      <c r="Y667">
        <v>23.09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0</v>
      </c>
      <c r="AF667" t="s">
        <v>3</v>
      </c>
      <c r="AG667">
        <v>1.1000000000000001</v>
      </c>
      <c r="AH667">
        <v>2</v>
      </c>
      <c r="AI667">
        <v>33358039</v>
      </c>
      <c r="AJ667">
        <v>582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>
      <c r="A668">
        <f>ROW(Source!A617)</f>
        <v>617</v>
      </c>
      <c r="B668">
        <v>33358045</v>
      </c>
      <c r="C668">
        <v>33358034</v>
      </c>
      <c r="D668">
        <v>31174210</v>
      </c>
      <c r="E668">
        <v>17</v>
      </c>
      <c r="F668">
        <v>1</v>
      </c>
      <c r="G668">
        <v>1</v>
      </c>
      <c r="H668">
        <v>3</v>
      </c>
      <c r="I668" t="s">
        <v>927</v>
      </c>
      <c r="J668" t="s">
        <v>3</v>
      </c>
      <c r="K668" t="s">
        <v>928</v>
      </c>
      <c r="L668">
        <v>1354</v>
      </c>
      <c r="N668">
        <v>1010</v>
      </c>
      <c r="O668" t="s">
        <v>40</v>
      </c>
      <c r="P668" t="s">
        <v>40</v>
      </c>
      <c r="Q668">
        <v>1</v>
      </c>
      <c r="X668">
        <v>10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s">
        <v>3</v>
      </c>
      <c r="AG668">
        <v>10</v>
      </c>
      <c r="AH668">
        <v>3</v>
      </c>
      <c r="AI668">
        <v>-1</v>
      </c>
      <c r="AJ668" t="s">
        <v>3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>
      <c r="A669">
        <f>ROW(Source!A620)</f>
        <v>620</v>
      </c>
      <c r="B669">
        <v>33358055</v>
      </c>
      <c r="C669">
        <v>33358047</v>
      </c>
      <c r="D669">
        <v>31172069</v>
      </c>
      <c r="E669">
        <v>1</v>
      </c>
      <c r="F669">
        <v>1</v>
      </c>
      <c r="G669">
        <v>1</v>
      </c>
      <c r="H669">
        <v>1</v>
      </c>
      <c r="I669" t="s">
        <v>856</v>
      </c>
      <c r="J669" t="s">
        <v>3</v>
      </c>
      <c r="K669" t="s">
        <v>857</v>
      </c>
      <c r="L669">
        <v>1191</v>
      </c>
      <c r="N669">
        <v>1013</v>
      </c>
      <c r="O669" t="s">
        <v>831</v>
      </c>
      <c r="P669" t="s">
        <v>831</v>
      </c>
      <c r="Q669">
        <v>1</v>
      </c>
      <c r="X669">
        <v>6.02</v>
      </c>
      <c r="Y669">
        <v>0</v>
      </c>
      <c r="Z669">
        <v>0</v>
      </c>
      <c r="AA669">
        <v>0</v>
      </c>
      <c r="AB669">
        <v>9.18</v>
      </c>
      <c r="AC669">
        <v>0</v>
      </c>
      <c r="AD669">
        <v>1</v>
      </c>
      <c r="AE669">
        <v>1</v>
      </c>
      <c r="AF669" t="s">
        <v>22</v>
      </c>
      <c r="AG669">
        <v>8.307599999999999</v>
      </c>
      <c r="AH669">
        <v>2</v>
      </c>
      <c r="AI669">
        <v>33358048</v>
      </c>
      <c r="AJ669">
        <v>583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>
      <c r="A670">
        <f>ROW(Source!A620)</f>
        <v>620</v>
      </c>
      <c r="B670">
        <v>33358056</v>
      </c>
      <c r="C670">
        <v>33358047</v>
      </c>
      <c r="D670">
        <v>31172011</v>
      </c>
      <c r="E670">
        <v>1</v>
      </c>
      <c r="F670">
        <v>1</v>
      </c>
      <c r="G670">
        <v>1</v>
      </c>
      <c r="H670">
        <v>1</v>
      </c>
      <c r="I670" t="s">
        <v>832</v>
      </c>
      <c r="J670" t="s">
        <v>3</v>
      </c>
      <c r="K670" t="s">
        <v>833</v>
      </c>
      <c r="L670">
        <v>1191</v>
      </c>
      <c r="N670">
        <v>1013</v>
      </c>
      <c r="O670" t="s">
        <v>831</v>
      </c>
      <c r="P670" t="s">
        <v>831</v>
      </c>
      <c r="Q670">
        <v>1</v>
      </c>
      <c r="X670">
        <v>0.04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2</v>
      </c>
      <c r="AF670" t="s">
        <v>21</v>
      </c>
      <c r="AG670">
        <v>0.06</v>
      </c>
      <c r="AH670">
        <v>2</v>
      </c>
      <c r="AI670">
        <v>33358049</v>
      </c>
      <c r="AJ670">
        <v>584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>
      <c r="A671">
        <f>ROW(Source!A620)</f>
        <v>620</v>
      </c>
      <c r="B671">
        <v>33358057</v>
      </c>
      <c r="C671">
        <v>33358047</v>
      </c>
      <c r="D671">
        <v>31259879</v>
      </c>
      <c r="E671">
        <v>1</v>
      </c>
      <c r="F671">
        <v>1</v>
      </c>
      <c r="G671">
        <v>1</v>
      </c>
      <c r="H671">
        <v>2</v>
      </c>
      <c r="I671" t="s">
        <v>841</v>
      </c>
      <c r="J671" t="s">
        <v>842</v>
      </c>
      <c r="K671" t="s">
        <v>843</v>
      </c>
      <c r="L671">
        <v>1368</v>
      </c>
      <c r="N671">
        <v>1011</v>
      </c>
      <c r="O671" t="s">
        <v>837</v>
      </c>
      <c r="P671" t="s">
        <v>837</v>
      </c>
      <c r="Q671">
        <v>1</v>
      </c>
      <c r="X671">
        <v>0.04</v>
      </c>
      <c r="Y671">
        <v>0</v>
      </c>
      <c r="Z671">
        <v>65.709999999999994</v>
      </c>
      <c r="AA671">
        <v>11.6</v>
      </c>
      <c r="AB671">
        <v>0</v>
      </c>
      <c r="AC671">
        <v>0</v>
      </c>
      <c r="AD671">
        <v>1</v>
      </c>
      <c r="AE671">
        <v>0</v>
      </c>
      <c r="AF671" t="s">
        <v>21</v>
      </c>
      <c r="AG671">
        <v>0.06</v>
      </c>
      <c r="AH671">
        <v>2</v>
      </c>
      <c r="AI671">
        <v>33358050</v>
      </c>
      <c r="AJ671">
        <v>585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>
      <c r="A672">
        <f>ROW(Source!A620)</f>
        <v>620</v>
      </c>
      <c r="B672">
        <v>33358058</v>
      </c>
      <c r="C672">
        <v>33358047</v>
      </c>
      <c r="D672">
        <v>31260100</v>
      </c>
      <c r="E672">
        <v>1</v>
      </c>
      <c r="F672">
        <v>1</v>
      </c>
      <c r="G672">
        <v>1</v>
      </c>
      <c r="H672">
        <v>2</v>
      </c>
      <c r="I672" t="s">
        <v>858</v>
      </c>
      <c r="J672" t="s">
        <v>859</v>
      </c>
      <c r="K672" t="s">
        <v>860</v>
      </c>
      <c r="L672">
        <v>1368</v>
      </c>
      <c r="N672">
        <v>1011</v>
      </c>
      <c r="O672" t="s">
        <v>837</v>
      </c>
      <c r="P672" t="s">
        <v>837</v>
      </c>
      <c r="Q672">
        <v>1</v>
      </c>
      <c r="X672">
        <v>0.93</v>
      </c>
      <c r="Y672">
        <v>0</v>
      </c>
      <c r="Z672">
        <v>8.1</v>
      </c>
      <c r="AA672">
        <v>0</v>
      </c>
      <c r="AB672">
        <v>0</v>
      </c>
      <c r="AC672">
        <v>0</v>
      </c>
      <c r="AD672">
        <v>1</v>
      </c>
      <c r="AE672">
        <v>0</v>
      </c>
      <c r="AF672" t="s">
        <v>21</v>
      </c>
      <c r="AG672">
        <v>1.395</v>
      </c>
      <c r="AH672">
        <v>2</v>
      </c>
      <c r="AI672">
        <v>33358051</v>
      </c>
      <c r="AJ672">
        <v>586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>
      <c r="A673">
        <f>ROW(Source!A620)</f>
        <v>620</v>
      </c>
      <c r="B673">
        <v>33358059</v>
      </c>
      <c r="C673">
        <v>33358047</v>
      </c>
      <c r="D673">
        <v>31179550</v>
      </c>
      <c r="E673">
        <v>1</v>
      </c>
      <c r="F673">
        <v>1</v>
      </c>
      <c r="G673">
        <v>1</v>
      </c>
      <c r="H673">
        <v>3</v>
      </c>
      <c r="I673" t="s">
        <v>861</v>
      </c>
      <c r="J673" t="s">
        <v>862</v>
      </c>
      <c r="K673" t="s">
        <v>863</v>
      </c>
      <c r="L673">
        <v>1348</v>
      </c>
      <c r="N673">
        <v>1009</v>
      </c>
      <c r="O673" t="s">
        <v>32</v>
      </c>
      <c r="P673" t="s">
        <v>32</v>
      </c>
      <c r="Q673">
        <v>1000</v>
      </c>
      <c r="X673">
        <v>8.0000000000000004E-4</v>
      </c>
      <c r="Y673">
        <v>10362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0</v>
      </c>
      <c r="AF673" t="s">
        <v>3</v>
      </c>
      <c r="AG673">
        <v>8.0000000000000004E-4</v>
      </c>
      <c r="AH673">
        <v>2</v>
      </c>
      <c r="AI673">
        <v>33358052</v>
      </c>
      <c r="AJ673">
        <v>587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>
      <c r="A674">
        <f>ROW(Source!A620)</f>
        <v>620</v>
      </c>
      <c r="B674">
        <v>33358060</v>
      </c>
      <c r="C674">
        <v>33358047</v>
      </c>
      <c r="D674">
        <v>31180727</v>
      </c>
      <c r="E674">
        <v>1</v>
      </c>
      <c r="F674">
        <v>1</v>
      </c>
      <c r="G674">
        <v>1</v>
      </c>
      <c r="H674">
        <v>3</v>
      </c>
      <c r="I674" t="s">
        <v>844</v>
      </c>
      <c r="J674" t="s">
        <v>845</v>
      </c>
      <c r="K674" t="s">
        <v>846</v>
      </c>
      <c r="L674">
        <v>1348</v>
      </c>
      <c r="N674">
        <v>1009</v>
      </c>
      <c r="O674" t="s">
        <v>32</v>
      </c>
      <c r="P674" t="s">
        <v>32</v>
      </c>
      <c r="Q674">
        <v>1000</v>
      </c>
      <c r="X674">
        <v>6.9999999999999999E-4</v>
      </c>
      <c r="Y674">
        <v>9040.01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0</v>
      </c>
      <c r="AF674" t="s">
        <v>3</v>
      </c>
      <c r="AG674">
        <v>6.9999999999999999E-4</v>
      </c>
      <c r="AH674">
        <v>2</v>
      </c>
      <c r="AI674">
        <v>33358053</v>
      </c>
      <c r="AJ674">
        <v>588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>
      <c r="A675">
        <f>ROW(Source!A620)</f>
        <v>620</v>
      </c>
      <c r="B675">
        <v>33358061</v>
      </c>
      <c r="C675">
        <v>33358047</v>
      </c>
      <c r="D675">
        <v>31172603</v>
      </c>
      <c r="E675">
        <v>17</v>
      </c>
      <c r="F675">
        <v>1</v>
      </c>
      <c r="G675">
        <v>1</v>
      </c>
      <c r="H675">
        <v>3</v>
      </c>
      <c r="I675" t="s">
        <v>931</v>
      </c>
      <c r="J675" t="s">
        <v>3</v>
      </c>
      <c r="K675" t="s">
        <v>932</v>
      </c>
      <c r="L675">
        <v>1339</v>
      </c>
      <c r="N675">
        <v>1007</v>
      </c>
      <c r="O675" t="s">
        <v>258</v>
      </c>
      <c r="P675" t="s">
        <v>258</v>
      </c>
      <c r="Q675">
        <v>1</v>
      </c>
      <c r="X675">
        <v>0.01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 t="s">
        <v>3</v>
      </c>
      <c r="AG675">
        <v>0.01</v>
      </c>
      <c r="AH675">
        <v>3</v>
      </c>
      <c r="AI675">
        <v>-1</v>
      </c>
      <c r="AJ675" t="s">
        <v>3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>
      <c r="A676">
        <f>ROW(Source!A620)</f>
        <v>620</v>
      </c>
      <c r="B676">
        <v>33358062</v>
      </c>
      <c r="C676">
        <v>33358047</v>
      </c>
      <c r="D676">
        <v>31223743</v>
      </c>
      <c r="E676">
        <v>1</v>
      </c>
      <c r="F676">
        <v>1</v>
      </c>
      <c r="G676">
        <v>1</v>
      </c>
      <c r="H676">
        <v>3</v>
      </c>
      <c r="I676" t="s">
        <v>76</v>
      </c>
      <c r="J676" t="s">
        <v>79</v>
      </c>
      <c r="K676" t="s">
        <v>77</v>
      </c>
      <c r="L676">
        <v>1346</v>
      </c>
      <c r="N676">
        <v>1009</v>
      </c>
      <c r="O676" t="s">
        <v>78</v>
      </c>
      <c r="P676" t="s">
        <v>78</v>
      </c>
      <c r="Q676">
        <v>1</v>
      </c>
      <c r="X676">
        <v>100</v>
      </c>
      <c r="Y676">
        <v>8.52</v>
      </c>
      <c r="Z676">
        <v>0</v>
      </c>
      <c r="AA676">
        <v>0</v>
      </c>
      <c r="AB676">
        <v>0</v>
      </c>
      <c r="AC676">
        <v>0</v>
      </c>
      <c r="AD676">
        <v>1</v>
      </c>
      <c r="AE676">
        <v>0</v>
      </c>
      <c r="AF676" t="s">
        <v>3</v>
      </c>
      <c r="AG676">
        <v>100</v>
      </c>
      <c r="AH676">
        <v>2</v>
      </c>
      <c r="AI676">
        <v>33358054</v>
      </c>
      <c r="AJ676">
        <v>589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>
      <c r="A677">
        <f>ROW(Source!A621)</f>
        <v>621</v>
      </c>
      <c r="B677">
        <v>33358055</v>
      </c>
      <c r="C677">
        <v>33358047</v>
      </c>
      <c r="D677">
        <v>31172069</v>
      </c>
      <c r="E677">
        <v>1</v>
      </c>
      <c r="F677">
        <v>1</v>
      </c>
      <c r="G677">
        <v>1</v>
      </c>
      <c r="H677">
        <v>1</v>
      </c>
      <c r="I677" t="s">
        <v>856</v>
      </c>
      <c r="J677" t="s">
        <v>3</v>
      </c>
      <c r="K677" t="s">
        <v>857</v>
      </c>
      <c r="L677">
        <v>1191</v>
      </c>
      <c r="N677">
        <v>1013</v>
      </c>
      <c r="O677" t="s">
        <v>831</v>
      </c>
      <c r="P677" t="s">
        <v>831</v>
      </c>
      <c r="Q677">
        <v>1</v>
      </c>
      <c r="X677">
        <v>6.02</v>
      </c>
      <c r="Y677">
        <v>0</v>
      </c>
      <c r="Z677">
        <v>0</v>
      </c>
      <c r="AA677">
        <v>0</v>
      </c>
      <c r="AB677">
        <v>9.18</v>
      </c>
      <c r="AC677">
        <v>0</v>
      </c>
      <c r="AD677">
        <v>1</v>
      </c>
      <c r="AE677">
        <v>1</v>
      </c>
      <c r="AF677" t="s">
        <v>22</v>
      </c>
      <c r="AG677">
        <v>8.307599999999999</v>
      </c>
      <c r="AH677">
        <v>2</v>
      </c>
      <c r="AI677">
        <v>33358048</v>
      </c>
      <c r="AJ677">
        <v>590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>
      <c r="A678">
        <f>ROW(Source!A621)</f>
        <v>621</v>
      </c>
      <c r="B678">
        <v>33358056</v>
      </c>
      <c r="C678">
        <v>33358047</v>
      </c>
      <c r="D678">
        <v>31172011</v>
      </c>
      <c r="E678">
        <v>1</v>
      </c>
      <c r="F678">
        <v>1</v>
      </c>
      <c r="G678">
        <v>1</v>
      </c>
      <c r="H678">
        <v>1</v>
      </c>
      <c r="I678" t="s">
        <v>832</v>
      </c>
      <c r="J678" t="s">
        <v>3</v>
      </c>
      <c r="K678" t="s">
        <v>833</v>
      </c>
      <c r="L678">
        <v>1191</v>
      </c>
      <c r="N678">
        <v>1013</v>
      </c>
      <c r="O678" t="s">
        <v>831</v>
      </c>
      <c r="P678" t="s">
        <v>831</v>
      </c>
      <c r="Q678">
        <v>1</v>
      </c>
      <c r="X678">
        <v>0.04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2</v>
      </c>
      <c r="AF678" t="s">
        <v>21</v>
      </c>
      <c r="AG678">
        <v>0.06</v>
      </c>
      <c r="AH678">
        <v>2</v>
      </c>
      <c r="AI678">
        <v>33358049</v>
      </c>
      <c r="AJ678">
        <v>591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>
      <c r="A679">
        <f>ROW(Source!A621)</f>
        <v>621</v>
      </c>
      <c r="B679">
        <v>33358057</v>
      </c>
      <c r="C679">
        <v>33358047</v>
      </c>
      <c r="D679">
        <v>31259879</v>
      </c>
      <c r="E679">
        <v>1</v>
      </c>
      <c r="F679">
        <v>1</v>
      </c>
      <c r="G679">
        <v>1</v>
      </c>
      <c r="H679">
        <v>2</v>
      </c>
      <c r="I679" t="s">
        <v>841</v>
      </c>
      <c r="J679" t="s">
        <v>842</v>
      </c>
      <c r="K679" t="s">
        <v>843</v>
      </c>
      <c r="L679">
        <v>1368</v>
      </c>
      <c r="N679">
        <v>1011</v>
      </c>
      <c r="O679" t="s">
        <v>837</v>
      </c>
      <c r="P679" t="s">
        <v>837</v>
      </c>
      <c r="Q679">
        <v>1</v>
      </c>
      <c r="X679">
        <v>0.04</v>
      </c>
      <c r="Y679">
        <v>0</v>
      </c>
      <c r="Z679">
        <v>65.709999999999994</v>
      </c>
      <c r="AA679">
        <v>11.6</v>
      </c>
      <c r="AB679">
        <v>0</v>
      </c>
      <c r="AC679">
        <v>0</v>
      </c>
      <c r="AD679">
        <v>1</v>
      </c>
      <c r="AE679">
        <v>0</v>
      </c>
      <c r="AF679" t="s">
        <v>21</v>
      </c>
      <c r="AG679">
        <v>0.06</v>
      </c>
      <c r="AH679">
        <v>2</v>
      </c>
      <c r="AI679">
        <v>33358050</v>
      </c>
      <c r="AJ679">
        <v>592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>
      <c r="A680">
        <f>ROW(Source!A621)</f>
        <v>621</v>
      </c>
      <c r="B680">
        <v>33358058</v>
      </c>
      <c r="C680">
        <v>33358047</v>
      </c>
      <c r="D680">
        <v>31260100</v>
      </c>
      <c r="E680">
        <v>1</v>
      </c>
      <c r="F680">
        <v>1</v>
      </c>
      <c r="G680">
        <v>1</v>
      </c>
      <c r="H680">
        <v>2</v>
      </c>
      <c r="I680" t="s">
        <v>858</v>
      </c>
      <c r="J680" t="s">
        <v>859</v>
      </c>
      <c r="K680" t="s">
        <v>860</v>
      </c>
      <c r="L680">
        <v>1368</v>
      </c>
      <c r="N680">
        <v>1011</v>
      </c>
      <c r="O680" t="s">
        <v>837</v>
      </c>
      <c r="P680" t="s">
        <v>837</v>
      </c>
      <c r="Q680">
        <v>1</v>
      </c>
      <c r="X680">
        <v>0.93</v>
      </c>
      <c r="Y680">
        <v>0</v>
      </c>
      <c r="Z680">
        <v>8.1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21</v>
      </c>
      <c r="AG680">
        <v>1.395</v>
      </c>
      <c r="AH680">
        <v>2</v>
      </c>
      <c r="AI680">
        <v>33358051</v>
      </c>
      <c r="AJ680">
        <v>593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>
      <c r="A681">
        <f>ROW(Source!A621)</f>
        <v>621</v>
      </c>
      <c r="B681">
        <v>33358059</v>
      </c>
      <c r="C681">
        <v>33358047</v>
      </c>
      <c r="D681">
        <v>31179550</v>
      </c>
      <c r="E681">
        <v>1</v>
      </c>
      <c r="F681">
        <v>1</v>
      </c>
      <c r="G681">
        <v>1</v>
      </c>
      <c r="H681">
        <v>3</v>
      </c>
      <c r="I681" t="s">
        <v>861</v>
      </c>
      <c r="J681" t="s">
        <v>862</v>
      </c>
      <c r="K681" t="s">
        <v>863</v>
      </c>
      <c r="L681">
        <v>1348</v>
      </c>
      <c r="N681">
        <v>1009</v>
      </c>
      <c r="O681" t="s">
        <v>32</v>
      </c>
      <c r="P681" t="s">
        <v>32</v>
      </c>
      <c r="Q681">
        <v>1000</v>
      </c>
      <c r="X681">
        <v>8.0000000000000004E-4</v>
      </c>
      <c r="Y681">
        <v>10362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0</v>
      </c>
      <c r="AF681" t="s">
        <v>3</v>
      </c>
      <c r="AG681">
        <v>8.0000000000000004E-4</v>
      </c>
      <c r="AH681">
        <v>2</v>
      </c>
      <c r="AI681">
        <v>33358052</v>
      </c>
      <c r="AJ681">
        <v>594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>
      <c r="A682">
        <f>ROW(Source!A621)</f>
        <v>621</v>
      </c>
      <c r="B682">
        <v>33358060</v>
      </c>
      <c r="C682">
        <v>33358047</v>
      </c>
      <c r="D682">
        <v>31180727</v>
      </c>
      <c r="E682">
        <v>1</v>
      </c>
      <c r="F682">
        <v>1</v>
      </c>
      <c r="G682">
        <v>1</v>
      </c>
      <c r="H682">
        <v>3</v>
      </c>
      <c r="I682" t="s">
        <v>844</v>
      </c>
      <c r="J682" t="s">
        <v>845</v>
      </c>
      <c r="K682" t="s">
        <v>846</v>
      </c>
      <c r="L682">
        <v>1348</v>
      </c>
      <c r="N682">
        <v>1009</v>
      </c>
      <c r="O682" t="s">
        <v>32</v>
      </c>
      <c r="P682" t="s">
        <v>32</v>
      </c>
      <c r="Q682">
        <v>1000</v>
      </c>
      <c r="X682">
        <v>6.9999999999999999E-4</v>
      </c>
      <c r="Y682">
        <v>9040.01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0</v>
      </c>
      <c r="AF682" t="s">
        <v>3</v>
      </c>
      <c r="AG682">
        <v>6.9999999999999999E-4</v>
      </c>
      <c r="AH682">
        <v>2</v>
      </c>
      <c r="AI682">
        <v>33358053</v>
      </c>
      <c r="AJ682">
        <v>595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>
      <c r="A683">
        <f>ROW(Source!A621)</f>
        <v>621</v>
      </c>
      <c r="B683">
        <v>33358061</v>
      </c>
      <c r="C683">
        <v>33358047</v>
      </c>
      <c r="D683">
        <v>31172603</v>
      </c>
      <c r="E683">
        <v>17</v>
      </c>
      <c r="F683">
        <v>1</v>
      </c>
      <c r="G683">
        <v>1</v>
      </c>
      <c r="H683">
        <v>3</v>
      </c>
      <c r="I683" t="s">
        <v>931</v>
      </c>
      <c r="J683" t="s">
        <v>3</v>
      </c>
      <c r="K683" t="s">
        <v>932</v>
      </c>
      <c r="L683">
        <v>1339</v>
      </c>
      <c r="N683">
        <v>1007</v>
      </c>
      <c r="O683" t="s">
        <v>258</v>
      </c>
      <c r="P683" t="s">
        <v>258</v>
      </c>
      <c r="Q683">
        <v>1</v>
      </c>
      <c r="X683">
        <v>0.01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 t="s">
        <v>3</v>
      </c>
      <c r="AG683">
        <v>0.01</v>
      </c>
      <c r="AH683">
        <v>3</v>
      </c>
      <c r="AI683">
        <v>-1</v>
      </c>
      <c r="AJ683" t="s">
        <v>3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>
      <c r="A684">
        <f>ROW(Source!A621)</f>
        <v>621</v>
      </c>
      <c r="B684">
        <v>33358062</v>
      </c>
      <c r="C684">
        <v>33358047</v>
      </c>
      <c r="D684">
        <v>31223743</v>
      </c>
      <c r="E684">
        <v>1</v>
      </c>
      <c r="F684">
        <v>1</v>
      </c>
      <c r="G684">
        <v>1</v>
      </c>
      <c r="H684">
        <v>3</v>
      </c>
      <c r="I684" t="s">
        <v>76</v>
      </c>
      <c r="J684" t="s">
        <v>79</v>
      </c>
      <c r="K684" t="s">
        <v>77</v>
      </c>
      <c r="L684">
        <v>1346</v>
      </c>
      <c r="N684">
        <v>1009</v>
      </c>
      <c r="O684" t="s">
        <v>78</v>
      </c>
      <c r="P684" t="s">
        <v>78</v>
      </c>
      <c r="Q684">
        <v>1</v>
      </c>
      <c r="X684">
        <v>100</v>
      </c>
      <c r="Y684">
        <v>8.52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0</v>
      </c>
      <c r="AF684" t="s">
        <v>3</v>
      </c>
      <c r="AG684">
        <v>100</v>
      </c>
      <c r="AH684">
        <v>2</v>
      </c>
      <c r="AI684">
        <v>33358054</v>
      </c>
      <c r="AJ684">
        <v>596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>
      <c r="A685">
        <f>ROW(Source!A661)</f>
        <v>661</v>
      </c>
      <c r="B685">
        <v>33358076</v>
      </c>
      <c r="C685">
        <v>33358068</v>
      </c>
      <c r="D685">
        <v>31172076</v>
      </c>
      <c r="E685">
        <v>1</v>
      </c>
      <c r="F685">
        <v>1</v>
      </c>
      <c r="G685">
        <v>1</v>
      </c>
      <c r="H685">
        <v>1</v>
      </c>
      <c r="I685" t="s">
        <v>829</v>
      </c>
      <c r="J685" t="s">
        <v>3</v>
      </c>
      <c r="K685" t="s">
        <v>830</v>
      </c>
      <c r="L685">
        <v>1191</v>
      </c>
      <c r="N685">
        <v>1013</v>
      </c>
      <c r="O685" t="s">
        <v>831</v>
      </c>
      <c r="P685" t="s">
        <v>831</v>
      </c>
      <c r="Q685">
        <v>1</v>
      </c>
      <c r="X685">
        <v>14.39</v>
      </c>
      <c r="Y685">
        <v>0</v>
      </c>
      <c r="Z685">
        <v>0</v>
      </c>
      <c r="AA685">
        <v>0</v>
      </c>
      <c r="AB685">
        <v>9.6199999999999992</v>
      </c>
      <c r="AC685">
        <v>0</v>
      </c>
      <c r="AD685">
        <v>1</v>
      </c>
      <c r="AE685">
        <v>1</v>
      </c>
      <c r="AF685" t="s">
        <v>22</v>
      </c>
      <c r="AG685">
        <v>19.8582</v>
      </c>
      <c r="AH685">
        <v>2</v>
      </c>
      <c r="AI685">
        <v>33358069</v>
      </c>
      <c r="AJ685">
        <v>597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>
      <c r="A686">
        <f>ROW(Source!A661)</f>
        <v>661</v>
      </c>
      <c r="B686">
        <v>33358077</v>
      </c>
      <c r="C686">
        <v>33358068</v>
      </c>
      <c r="D686">
        <v>31172011</v>
      </c>
      <c r="E686">
        <v>1</v>
      </c>
      <c r="F686">
        <v>1</v>
      </c>
      <c r="G686">
        <v>1</v>
      </c>
      <c r="H686">
        <v>1</v>
      </c>
      <c r="I686" t="s">
        <v>832</v>
      </c>
      <c r="J686" t="s">
        <v>3</v>
      </c>
      <c r="K686" t="s">
        <v>833</v>
      </c>
      <c r="L686">
        <v>1191</v>
      </c>
      <c r="N686">
        <v>1013</v>
      </c>
      <c r="O686" t="s">
        <v>831</v>
      </c>
      <c r="P686" t="s">
        <v>831</v>
      </c>
      <c r="Q686">
        <v>1</v>
      </c>
      <c r="X686">
        <v>0.41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1</v>
      </c>
      <c r="AE686">
        <v>2</v>
      </c>
      <c r="AF686" t="s">
        <v>21</v>
      </c>
      <c r="AG686">
        <v>0.61499999999999988</v>
      </c>
      <c r="AH686">
        <v>2</v>
      </c>
      <c r="AI686">
        <v>33358070</v>
      </c>
      <c r="AJ686">
        <v>598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>
      <c r="A687">
        <f>ROW(Source!A661)</f>
        <v>661</v>
      </c>
      <c r="B687">
        <v>33358078</v>
      </c>
      <c r="C687">
        <v>33358068</v>
      </c>
      <c r="D687">
        <v>31258491</v>
      </c>
      <c r="E687">
        <v>1</v>
      </c>
      <c r="F687">
        <v>1</v>
      </c>
      <c r="G687">
        <v>1</v>
      </c>
      <c r="H687">
        <v>2</v>
      </c>
      <c r="I687" t="s">
        <v>834</v>
      </c>
      <c r="J687" t="s">
        <v>835</v>
      </c>
      <c r="K687" t="s">
        <v>836</v>
      </c>
      <c r="L687">
        <v>1368</v>
      </c>
      <c r="N687">
        <v>1011</v>
      </c>
      <c r="O687" t="s">
        <v>837</v>
      </c>
      <c r="P687" t="s">
        <v>837</v>
      </c>
      <c r="Q687">
        <v>1</v>
      </c>
      <c r="X687">
        <v>0.04</v>
      </c>
      <c r="Y687">
        <v>0</v>
      </c>
      <c r="Z687">
        <v>111.99</v>
      </c>
      <c r="AA687">
        <v>13.5</v>
      </c>
      <c r="AB687">
        <v>0</v>
      </c>
      <c r="AC687">
        <v>0</v>
      </c>
      <c r="AD687">
        <v>1</v>
      </c>
      <c r="AE687">
        <v>0</v>
      </c>
      <c r="AF687" t="s">
        <v>21</v>
      </c>
      <c r="AG687">
        <v>0.06</v>
      </c>
      <c r="AH687">
        <v>2</v>
      </c>
      <c r="AI687">
        <v>33358071</v>
      </c>
      <c r="AJ687">
        <v>599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>
      <c r="A688">
        <f>ROW(Source!A661)</f>
        <v>661</v>
      </c>
      <c r="B688">
        <v>33358079</v>
      </c>
      <c r="C688">
        <v>33358068</v>
      </c>
      <c r="D688">
        <v>31258691</v>
      </c>
      <c r="E688">
        <v>1</v>
      </c>
      <c r="F688">
        <v>1</v>
      </c>
      <c r="G688">
        <v>1</v>
      </c>
      <c r="H688">
        <v>2</v>
      </c>
      <c r="I688" t="s">
        <v>838</v>
      </c>
      <c r="J688" t="s">
        <v>839</v>
      </c>
      <c r="K688" t="s">
        <v>840</v>
      </c>
      <c r="L688">
        <v>1368</v>
      </c>
      <c r="N688">
        <v>1011</v>
      </c>
      <c r="O688" t="s">
        <v>837</v>
      </c>
      <c r="P688" t="s">
        <v>837</v>
      </c>
      <c r="Q688">
        <v>1</v>
      </c>
      <c r="X688">
        <v>3.3</v>
      </c>
      <c r="Y688">
        <v>0</v>
      </c>
      <c r="Z688">
        <v>3.12</v>
      </c>
      <c r="AA688">
        <v>0</v>
      </c>
      <c r="AB688">
        <v>0</v>
      </c>
      <c r="AC688">
        <v>0</v>
      </c>
      <c r="AD688">
        <v>1</v>
      </c>
      <c r="AE688">
        <v>0</v>
      </c>
      <c r="AF688" t="s">
        <v>21</v>
      </c>
      <c r="AG688">
        <v>4.9499999999999993</v>
      </c>
      <c r="AH688">
        <v>2</v>
      </c>
      <c r="AI688">
        <v>33358072</v>
      </c>
      <c r="AJ688">
        <v>600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>
      <c r="A689">
        <f>ROW(Source!A661)</f>
        <v>661</v>
      </c>
      <c r="B689">
        <v>33358080</v>
      </c>
      <c r="C689">
        <v>33358068</v>
      </c>
      <c r="D689">
        <v>31259879</v>
      </c>
      <c r="E689">
        <v>1</v>
      </c>
      <c r="F689">
        <v>1</v>
      </c>
      <c r="G689">
        <v>1</v>
      </c>
      <c r="H689">
        <v>2</v>
      </c>
      <c r="I689" t="s">
        <v>841</v>
      </c>
      <c r="J689" t="s">
        <v>842</v>
      </c>
      <c r="K689" t="s">
        <v>843</v>
      </c>
      <c r="L689">
        <v>1368</v>
      </c>
      <c r="N689">
        <v>1011</v>
      </c>
      <c r="O689" t="s">
        <v>837</v>
      </c>
      <c r="P689" t="s">
        <v>837</v>
      </c>
      <c r="Q689">
        <v>1</v>
      </c>
      <c r="X689">
        <v>0.37</v>
      </c>
      <c r="Y689">
        <v>0</v>
      </c>
      <c r="Z689">
        <v>65.709999999999994</v>
      </c>
      <c r="AA689">
        <v>11.6</v>
      </c>
      <c r="AB689">
        <v>0</v>
      </c>
      <c r="AC689">
        <v>0</v>
      </c>
      <c r="AD689">
        <v>1</v>
      </c>
      <c r="AE689">
        <v>0</v>
      </c>
      <c r="AF689" t="s">
        <v>21</v>
      </c>
      <c r="AG689">
        <v>0.55500000000000005</v>
      </c>
      <c r="AH689">
        <v>2</v>
      </c>
      <c r="AI689">
        <v>33358073</v>
      </c>
      <c r="AJ689">
        <v>601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>
      <c r="A690">
        <f>ROW(Source!A661)</f>
        <v>661</v>
      </c>
      <c r="B690">
        <v>33358081</v>
      </c>
      <c r="C690">
        <v>33358068</v>
      </c>
      <c r="D690">
        <v>31172581</v>
      </c>
      <c r="E690">
        <v>17</v>
      </c>
      <c r="F690">
        <v>1</v>
      </c>
      <c r="G690">
        <v>1</v>
      </c>
      <c r="H690">
        <v>3</v>
      </c>
      <c r="I690" t="s">
        <v>924</v>
      </c>
      <c r="J690" t="s">
        <v>3</v>
      </c>
      <c r="K690" t="s">
        <v>31</v>
      </c>
      <c r="L690">
        <v>1348</v>
      </c>
      <c r="N690">
        <v>1009</v>
      </c>
      <c r="O690" t="s">
        <v>32</v>
      </c>
      <c r="P690" t="s">
        <v>32</v>
      </c>
      <c r="Q690">
        <v>1000</v>
      </c>
      <c r="X690">
        <v>9.4000000000000004E-3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 t="s">
        <v>3</v>
      </c>
      <c r="AG690">
        <v>9.4000000000000004E-3</v>
      </c>
      <c r="AH690">
        <v>3</v>
      </c>
      <c r="AI690">
        <v>-1</v>
      </c>
      <c r="AJ690" t="s">
        <v>3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>
      <c r="A691">
        <f>ROW(Source!A661)</f>
        <v>661</v>
      </c>
      <c r="B691">
        <v>33358082</v>
      </c>
      <c r="C691">
        <v>33358068</v>
      </c>
      <c r="D691">
        <v>31180727</v>
      </c>
      <c r="E691">
        <v>1</v>
      </c>
      <c r="F691">
        <v>1</v>
      </c>
      <c r="G691">
        <v>1</v>
      </c>
      <c r="H691">
        <v>3</v>
      </c>
      <c r="I691" t="s">
        <v>844</v>
      </c>
      <c r="J691" t="s">
        <v>845</v>
      </c>
      <c r="K691" t="s">
        <v>846</v>
      </c>
      <c r="L691">
        <v>1348</v>
      </c>
      <c r="N691">
        <v>1009</v>
      </c>
      <c r="O691" t="s">
        <v>32</v>
      </c>
      <c r="P691" t="s">
        <v>32</v>
      </c>
      <c r="Q691">
        <v>1000</v>
      </c>
      <c r="X691">
        <v>6.9999999999999994E-5</v>
      </c>
      <c r="Y691">
        <v>9040.01</v>
      </c>
      <c r="Z691">
        <v>0</v>
      </c>
      <c r="AA691">
        <v>0</v>
      </c>
      <c r="AB691">
        <v>0</v>
      </c>
      <c r="AC691">
        <v>0</v>
      </c>
      <c r="AD691">
        <v>1</v>
      </c>
      <c r="AE691">
        <v>0</v>
      </c>
      <c r="AF691" t="s">
        <v>3</v>
      </c>
      <c r="AG691">
        <v>6.9999999999999994E-5</v>
      </c>
      <c r="AH691">
        <v>2</v>
      </c>
      <c r="AI691">
        <v>33358074</v>
      </c>
      <c r="AJ691">
        <v>602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>
      <c r="A692">
        <f>ROW(Source!A661)</f>
        <v>661</v>
      </c>
      <c r="B692">
        <v>33358083</v>
      </c>
      <c r="C692">
        <v>33358068</v>
      </c>
      <c r="D692">
        <v>31181610</v>
      </c>
      <c r="E692">
        <v>1</v>
      </c>
      <c r="F692">
        <v>1</v>
      </c>
      <c r="G692">
        <v>1</v>
      </c>
      <c r="H692">
        <v>3</v>
      </c>
      <c r="I692" t="s">
        <v>847</v>
      </c>
      <c r="J692" t="s">
        <v>848</v>
      </c>
      <c r="K692" t="s">
        <v>849</v>
      </c>
      <c r="L692">
        <v>1346</v>
      </c>
      <c r="N692">
        <v>1009</v>
      </c>
      <c r="O692" t="s">
        <v>78</v>
      </c>
      <c r="P692" t="s">
        <v>78</v>
      </c>
      <c r="Q692">
        <v>1</v>
      </c>
      <c r="X692">
        <v>0.06</v>
      </c>
      <c r="Y692">
        <v>23.09</v>
      </c>
      <c r="Z692">
        <v>0</v>
      </c>
      <c r="AA692">
        <v>0</v>
      </c>
      <c r="AB692">
        <v>0</v>
      </c>
      <c r="AC692">
        <v>0</v>
      </c>
      <c r="AD692">
        <v>1</v>
      </c>
      <c r="AE692">
        <v>0</v>
      </c>
      <c r="AF692" t="s">
        <v>3</v>
      </c>
      <c r="AG692">
        <v>0.06</v>
      </c>
      <c r="AH692">
        <v>2</v>
      </c>
      <c r="AI692">
        <v>33358075</v>
      </c>
      <c r="AJ692">
        <v>603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>
      <c r="A693">
        <f>ROW(Source!A662)</f>
        <v>662</v>
      </c>
      <c r="B693">
        <v>33358076</v>
      </c>
      <c r="C693">
        <v>33358068</v>
      </c>
      <c r="D693">
        <v>31172076</v>
      </c>
      <c r="E693">
        <v>1</v>
      </c>
      <c r="F693">
        <v>1</v>
      </c>
      <c r="G693">
        <v>1</v>
      </c>
      <c r="H693">
        <v>1</v>
      </c>
      <c r="I693" t="s">
        <v>829</v>
      </c>
      <c r="J693" t="s">
        <v>3</v>
      </c>
      <c r="K693" t="s">
        <v>830</v>
      </c>
      <c r="L693">
        <v>1191</v>
      </c>
      <c r="N693">
        <v>1013</v>
      </c>
      <c r="O693" t="s">
        <v>831</v>
      </c>
      <c r="P693" t="s">
        <v>831</v>
      </c>
      <c r="Q693">
        <v>1</v>
      </c>
      <c r="X693">
        <v>14.39</v>
      </c>
      <c r="Y693">
        <v>0</v>
      </c>
      <c r="Z693">
        <v>0</v>
      </c>
      <c r="AA693">
        <v>0</v>
      </c>
      <c r="AB693">
        <v>9.6199999999999992</v>
      </c>
      <c r="AC693">
        <v>0</v>
      </c>
      <c r="AD693">
        <v>1</v>
      </c>
      <c r="AE693">
        <v>1</v>
      </c>
      <c r="AF693" t="s">
        <v>22</v>
      </c>
      <c r="AG693">
        <v>19.8582</v>
      </c>
      <c r="AH693">
        <v>2</v>
      </c>
      <c r="AI693">
        <v>33358069</v>
      </c>
      <c r="AJ693">
        <v>604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>
      <c r="A694">
        <f>ROW(Source!A662)</f>
        <v>662</v>
      </c>
      <c r="B694">
        <v>33358077</v>
      </c>
      <c r="C694">
        <v>33358068</v>
      </c>
      <c r="D694">
        <v>31172011</v>
      </c>
      <c r="E694">
        <v>1</v>
      </c>
      <c r="F694">
        <v>1</v>
      </c>
      <c r="G694">
        <v>1</v>
      </c>
      <c r="H694">
        <v>1</v>
      </c>
      <c r="I694" t="s">
        <v>832</v>
      </c>
      <c r="J694" t="s">
        <v>3</v>
      </c>
      <c r="K694" t="s">
        <v>833</v>
      </c>
      <c r="L694">
        <v>1191</v>
      </c>
      <c r="N694">
        <v>1013</v>
      </c>
      <c r="O694" t="s">
        <v>831</v>
      </c>
      <c r="P694" t="s">
        <v>831</v>
      </c>
      <c r="Q694">
        <v>1</v>
      </c>
      <c r="X694">
        <v>0.41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1</v>
      </c>
      <c r="AE694">
        <v>2</v>
      </c>
      <c r="AF694" t="s">
        <v>21</v>
      </c>
      <c r="AG694">
        <v>0.61499999999999988</v>
      </c>
      <c r="AH694">
        <v>2</v>
      </c>
      <c r="AI694">
        <v>33358070</v>
      </c>
      <c r="AJ694">
        <v>605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>
      <c r="A695">
        <f>ROW(Source!A662)</f>
        <v>662</v>
      </c>
      <c r="B695">
        <v>33358078</v>
      </c>
      <c r="C695">
        <v>33358068</v>
      </c>
      <c r="D695">
        <v>31258491</v>
      </c>
      <c r="E695">
        <v>1</v>
      </c>
      <c r="F695">
        <v>1</v>
      </c>
      <c r="G695">
        <v>1</v>
      </c>
      <c r="H695">
        <v>2</v>
      </c>
      <c r="I695" t="s">
        <v>834</v>
      </c>
      <c r="J695" t="s">
        <v>835</v>
      </c>
      <c r="K695" t="s">
        <v>836</v>
      </c>
      <c r="L695">
        <v>1368</v>
      </c>
      <c r="N695">
        <v>1011</v>
      </c>
      <c r="O695" t="s">
        <v>837</v>
      </c>
      <c r="P695" t="s">
        <v>837</v>
      </c>
      <c r="Q695">
        <v>1</v>
      </c>
      <c r="X695">
        <v>0.04</v>
      </c>
      <c r="Y695">
        <v>0</v>
      </c>
      <c r="Z695">
        <v>111.99</v>
      </c>
      <c r="AA695">
        <v>13.5</v>
      </c>
      <c r="AB695">
        <v>0</v>
      </c>
      <c r="AC695">
        <v>0</v>
      </c>
      <c r="AD695">
        <v>1</v>
      </c>
      <c r="AE695">
        <v>0</v>
      </c>
      <c r="AF695" t="s">
        <v>21</v>
      </c>
      <c r="AG695">
        <v>0.06</v>
      </c>
      <c r="AH695">
        <v>2</v>
      </c>
      <c r="AI695">
        <v>33358071</v>
      </c>
      <c r="AJ695">
        <v>606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>
      <c r="A696">
        <f>ROW(Source!A662)</f>
        <v>662</v>
      </c>
      <c r="B696">
        <v>33358079</v>
      </c>
      <c r="C696">
        <v>33358068</v>
      </c>
      <c r="D696">
        <v>31258691</v>
      </c>
      <c r="E696">
        <v>1</v>
      </c>
      <c r="F696">
        <v>1</v>
      </c>
      <c r="G696">
        <v>1</v>
      </c>
      <c r="H696">
        <v>2</v>
      </c>
      <c r="I696" t="s">
        <v>838</v>
      </c>
      <c r="J696" t="s">
        <v>839</v>
      </c>
      <c r="K696" t="s">
        <v>840</v>
      </c>
      <c r="L696">
        <v>1368</v>
      </c>
      <c r="N696">
        <v>1011</v>
      </c>
      <c r="O696" t="s">
        <v>837</v>
      </c>
      <c r="P696" t="s">
        <v>837</v>
      </c>
      <c r="Q696">
        <v>1</v>
      </c>
      <c r="X696">
        <v>3.3</v>
      </c>
      <c r="Y696">
        <v>0</v>
      </c>
      <c r="Z696">
        <v>3.12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21</v>
      </c>
      <c r="AG696">
        <v>4.9499999999999993</v>
      </c>
      <c r="AH696">
        <v>2</v>
      </c>
      <c r="AI696">
        <v>33358072</v>
      </c>
      <c r="AJ696">
        <v>607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>
      <c r="A697">
        <f>ROW(Source!A662)</f>
        <v>662</v>
      </c>
      <c r="B697">
        <v>33358080</v>
      </c>
      <c r="C697">
        <v>33358068</v>
      </c>
      <c r="D697">
        <v>31259879</v>
      </c>
      <c r="E697">
        <v>1</v>
      </c>
      <c r="F697">
        <v>1</v>
      </c>
      <c r="G697">
        <v>1</v>
      </c>
      <c r="H697">
        <v>2</v>
      </c>
      <c r="I697" t="s">
        <v>841</v>
      </c>
      <c r="J697" t="s">
        <v>842</v>
      </c>
      <c r="K697" t="s">
        <v>843</v>
      </c>
      <c r="L697">
        <v>1368</v>
      </c>
      <c r="N697">
        <v>1011</v>
      </c>
      <c r="O697" t="s">
        <v>837</v>
      </c>
      <c r="P697" t="s">
        <v>837</v>
      </c>
      <c r="Q697">
        <v>1</v>
      </c>
      <c r="X697">
        <v>0.37</v>
      </c>
      <c r="Y697">
        <v>0</v>
      </c>
      <c r="Z697">
        <v>65.709999999999994</v>
      </c>
      <c r="AA697">
        <v>11.6</v>
      </c>
      <c r="AB697">
        <v>0</v>
      </c>
      <c r="AC697">
        <v>0</v>
      </c>
      <c r="AD697">
        <v>1</v>
      </c>
      <c r="AE697">
        <v>0</v>
      </c>
      <c r="AF697" t="s">
        <v>21</v>
      </c>
      <c r="AG697">
        <v>0.55500000000000005</v>
      </c>
      <c r="AH697">
        <v>2</v>
      </c>
      <c r="AI697">
        <v>33358073</v>
      </c>
      <c r="AJ697">
        <v>608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>
      <c r="A698">
        <f>ROW(Source!A662)</f>
        <v>662</v>
      </c>
      <c r="B698">
        <v>33358081</v>
      </c>
      <c r="C698">
        <v>33358068</v>
      </c>
      <c r="D698">
        <v>31172581</v>
      </c>
      <c r="E698">
        <v>17</v>
      </c>
      <c r="F698">
        <v>1</v>
      </c>
      <c r="G698">
        <v>1</v>
      </c>
      <c r="H698">
        <v>3</v>
      </c>
      <c r="I698" t="s">
        <v>924</v>
      </c>
      <c r="J698" t="s">
        <v>3</v>
      </c>
      <c r="K698" t="s">
        <v>31</v>
      </c>
      <c r="L698">
        <v>1348</v>
      </c>
      <c r="N698">
        <v>1009</v>
      </c>
      <c r="O698" t="s">
        <v>32</v>
      </c>
      <c r="P698" t="s">
        <v>32</v>
      </c>
      <c r="Q698">
        <v>1000</v>
      </c>
      <c r="X698">
        <v>9.4000000000000004E-3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s">
        <v>3</v>
      </c>
      <c r="AG698">
        <v>9.4000000000000004E-3</v>
      </c>
      <c r="AH698">
        <v>3</v>
      </c>
      <c r="AI698">
        <v>-1</v>
      </c>
      <c r="AJ698" t="s">
        <v>3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>
      <c r="A699">
        <f>ROW(Source!A662)</f>
        <v>662</v>
      </c>
      <c r="B699">
        <v>33358082</v>
      </c>
      <c r="C699">
        <v>33358068</v>
      </c>
      <c r="D699">
        <v>31180727</v>
      </c>
      <c r="E699">
        <v>1</v>
      </c>
      <c r="F699">
        <v>1</v>
      </c>
      <c r="G699">
        <v>1</v>
      </c>
      <c r="H699">
        <v>3</v>
      </c>
      <c r="I699" t="s">
        <v>844</v>
      </c>
      <c r="J699" t="s">
        <v>845</v>
      </c>
      <c r="K699" t="s">
        <v>846</v>
      </c>
      <c r="L699">
        <v>1348</v>
      </c>
      <c r="N699">
        <v>1009</v>
      </c>
      <c r="O699" t="s">
        <v>32</v>
      </c>
      <c r="P699" t="s">
        <v>32</v>
      </c>
      <c r="Q699">
        <v>1000</v>
      </c>
      <c r="X699">
        <v>6.9999999999999994E-5</v>
      </c>
      <c r="Y699">
        <v>9040.01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0</v>
      </c>
      <c r="AF699" t="s">
        <v>3</v>
      </c>
      <c r="AG699">
        <v>6.9999999999999994E-5</v>
      </c>
      <c r="AH699">
        <v>2</v>
      </c>
      <c r="AI699">
        <v>33358074</v>
      </c>
      <c r="AJ699">
        <v>609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>
      <c r="A700">
        <f>ROW(Source!A662)</f>
        <v>662</v>
      </c>
      <c r="B700">
        <v>33358083</v>
      </c>
      <c r="C700">
        <v>33358068</v>
      </c>
      <c r="D700">
        <v>31181610</v>
      </c>
      <c r="E700">
        <v>1</v>
      </c>
      <c r="F700">
        <v>1</v>
      </c>
      <c r="G700">
        <v>1</v>
      </c>
      <c r="H700">
        <v>3</v>
      </c>
      <c r="I700" t="s">
        <v>847</v>
      </c>
      <c r="J700" t="s">
        <v>848</v>
      </c>
      <c r="K700" t="s">
        <v>849</v>
      </c>
      <c r="L700">
        <v>1346</v>
      </c>
      <c r="N700">
        <v>1009</v>
      </c>
      <c r="O700" t="s">
        <v>78</v>
      </c>
      <c r="P700" t="s">
        <v>78</v>
      </c>
      <c r="Q700">
        <v>1</v>
      </c>
      <c r="X700">
        <v>0.06</v>
      </c>
      <c r="Y700">
        <v>23.09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0</v>
      </c>
      <c r="AF700" t="s">
        <v>3</v>
      </c>
      <c r="AG700">
        <v>0.06</v>
      </c>
      <c r="AH700">
        <v>2</v>
      </c>
      <c r="AI700">
        <v>33358075</v>
      </c>
      <c r="AJ700">
        <v>610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>
      <c r="A701">
        <f>ROW(Source!A667)</f>
        <v>667</v>
      </c>
      <c r="B701">
        <v>33358092</v>
      </c>
      <c r="C701">
        <v>33358086</v>
      </c>
      <c r="D701">
        <v>31172061</v>
      </c>
      <c r="E701">
        <v>1</v>
      </c>
      <c r="F701">
        <v>1</v>
      </c>
      <c r="G701">
        <v>1</v>
      </c>
      <c r="H701">
        <v>1</v>
      </c>
      <c r="I701" t="s">
        <v>850</v>
      </c>
      <c r="J701" t="s">
        <v>3</v>
      </c>
      <c r="K701" t="s">
        <v>851</v>
      </c>
      <c r="L701">
        <v>1191</v>
      </c>
      <c r="N701">
        <v>1013</v>
      </c>
      <c r="O701" t="s">
        <v>831</v>
      </c>
      <c r="P701" t="s">
        <v>831</v>
      </c>
      <c r="Q701">
        <v>1</v>
      </c>
      <c r="X701">
        <v>5.75</v>
      </c>
      <c r="Y701">
        <v>0</v>
      </c>
      <c r="Z701">
        <v>0</v>
      </c>
      <c r="AA701">
        <v>0</v>
      </c>
      <c r="AB701">
        <v>8.74</v>
      </c>
      <c r="AC701">
        <v>0</v>
      </c>
      <c r="AD701">
        <v>1</v>
      </c>
      <c r="AE701">
        <v>1</v>
      </c>
      <c r="AF701" t="s">
        <v>22</v>
      </c>
      <c r="AG701">
        <v>7.9349999999999987</v>
      </c>
      <c r="AH701">
        <v>2</v>
      </c>
      <c r="AI701">
        <v>33358087</v>
      </c>
      <c r="AJ701">
        <v>611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>
      <c r="A702">
        <f>ROW(Source!A667)</f>
        <v>667</v>
      </c>
      <c r="B702">
        <v>33358093</v>
      </c>
      <c r="C702">
        <v>33358086</v>
      </c>
      <c r="D702">
        <v>31172011</v>
      </c>
      <c r="E702">
        <v>1</v>
      </c>
      <c r="F702">
        <v>1</v>
      </c>
      <c r="G702">
        <v>1</v>
      </c>
      <c r="H702">
        <v>1</v>
      </c>
      <c r="I702" t="s">
        <v>832</v>
      </c>
      <c r="J702" t="s">
        <v>3</v>
      </c>
      <c r="K702" t="s">
        <v>833</v>
      </c>
      <c r="L702">
        <v>1191</v>
      </c>
      <c r="N702">
        <v>1013</v>
      </c>
      <c r="O702" t="s">
        <v>831</v>
      </c>
      <c r="P702" t="s">
        <v>831</v>
      </c>
      <c r="Q702">
        <v>1</v>
      </c>
      <c r="X702">
        <v>0.01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2</v>
      </c>
      <c r="AF702" t="s">
        <v>21</v>
      </c>
      <c r="AG702">
        <v>1.4999999999999999E-2</v>
      </c>
      <c r="AH702">
        <v>2</v>
      </c>
      <c r="AI702">
        <v>33358088</v>
      </c>
      <c r="AJ702">
        <v>612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>
      <c r="A703">
        <f>ROW(Source!A667)</f>
        <v>667</v>
      </c>
      <c r="B703">
        <v>33358094</v>
      </c>
      <c r="C703">
        <v>33358086</v>
      </c>
      <c r="D703">
        <v>31259879</v>
      </c>
      <c r="E703">
        <v>1</v>
      </c>
      <c r="F703">
        <v>1</v>
      </c>
      <c r="G703">
        <v>1</v>
      </c>
      <c r="H703">
        <v>2</v>
      </c>
      <c r="I703" t="s">
        <v>841</v>
      </c>
      <c r="J703" t="s">
        <v>842</v>
      </c>
      <c r="K703" t="s">
        <v>843</v>
      </c>
      <c r="L703">
        <v>1368</v>
      </c>
      <c r="N703">
        <v>1011</v>
      </c>
      <c r="O703" t="s">
        <v>837</v>
      </c>
      <c r="P703" t="s">
        <v>837</v>
      </c>
      <c r="Q703">
        <v>1</v>
      </c>
      <c r="X703">
        <v>0.01</v>
      </c>
      <c r="Y703">
        <v>0</v>
      </c>
      <c r="Z703">
        <v>65.709999999999994</v>
      </c>
      <c r="AA703">
        <v>11.6</v>
      </c>
      <c r="AB703">
        <v>0</v>
      </c>
      <c r="AC703">
        <v>0</v>
      </c>
      <c r="AD703">
        <v>1</v>
      </c>
      <c r="AE703">
        <v>0</v>
      </c>
      <c r="AF703" t="s">
        <v>21</v>
      </c>
      <c r="AG703">
        <v>1.4999999999999999E-2</v>
      </c>
      <c r="AH703">
        <v>2</v>
      </c>
      <c r="AI703">
        <v>33358089</v>
      </c>
      <c r="AJ703">
        <v>613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>
      <c r="A704">
        <f>ROW(Source!A667)</f>
        <v>667</v>
      </c>
      <c r="B704">
        <v>33358095</v>
      </c>
      <c r="C704">
        <v>33358086</v>
      </c>
      <c r="D704">
        <v>31180727</v>
      </c>
      <c r="E704">
        <v>1</v>
      </c>
      <c r="F704">
        <v>1</v>
      </c>
      <c r="G704">
        <v>1</v>
      </c>
      <c r="H704">
        <v>3</v>
      </c>
      <c r="I704" t="s">
        <v>844</v>
      </c>
      <c r="J704" t="s">
        <v>845</v>
      </c>
      <c r="K704" t="s">
        <v>846</v>
      </c>
      <c r="L704">
        <v>1348</v>
      </c>
      <c r="N704">
        <v>1009</v>
      </c>
      <c r="O704" t="s">
        <v>32</v>
      </c>
      <c r="P704" t="s">
        <v>32</v>
      </c>
      <c r="Q704">
        <v>1000</v>
      </c>
      <c r="X704">
        <v>2.0000000000000001E-4</v>
      </c>
      <c r="Y704">
        <v>9040.01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0</v>
      </c>
      <c r="AF704" t="s">
        <v>3</v>
      </c>
      <c r="AG704">
        <v>2.0000000000000001E-4</v>
      </c>
      <c r="AH704">
        <v>2</v>
      </c>
      <c r="AI704">
        <v>33358090</v>
      </c>
      <c r="AJ704">
        <v>614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>
      <c r="A705">
        <f>ROW(Source!A667)</f>
        <v>667</v>
      </c>
      <c r="B705">
        <v>33358096</v>
      </c>
      <c r="C705">
        <v>33358086</v>
      </c>
      <c r="D705">
        <v>31181610</v>
      </c>
      <c r="E705">
        <v>1</v>
      </c>
      <c r="F705">
        <v>1</v>
      </c>
      <c r="G705">
        <v>1</v>
      </c>
      <c r="H705">
        <v>3</v>
      </c>
      <c r="I705" t="s">
        <v>847</v>
      </c>
      <c r="J705" t="s">
        <v>848</v>
      </c>
      <c r="K705" t="s">
        <v>849</v>
      </c>
      <c r="L705">
        <v>1346</v>
      </c>
      <c r="N705">
        <v>1009</v>
      </c>
      <c r="O705" t="s">
        <v>78</v>
      </c>
      <c r="P705" t="s">
        <v>78</v>
      </c>
      <c r="Q705">
        <v>1</v>
      </c>
      <c r="X705">
        <v>0.08</v>
      </c>
      <c r="Y705">
        <v>23.09</v>
      </c>
      <c r="Z705">
        <v>0</v>
      </c>
      <c r="AA705">
        <v>0</v>
      </c>
      <c r="AB705">
        <v>0</v>
      </c>
      <c r="AC705">
        <v>0</v>
      </c>
      <c r="AD705">
        <v>1</v>
      </c>
      <c r="AE705">
        <v>0</v>
      </c>
      <c r="AF705" t="s">
        <v>3</v>
      </c>
      <c r="AG705">
        <v>0.08</v>
      </c>
      <c r="AH705">
        <v>2</v>
      </c>
      <c r="AI705">
        <v>33358091</v>
      </c>
      <c r="AJ705">
        <v>615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>
      <c r="A706">
        <f>ROW(Source!A667)</f>
        <v>667</v>
      </c>
      <c r="B706">
        <v>33358097</v>
      </c>
      <c r="C706">
        <v>33358086</v>
      </c>
      <c r="D706">
        <v>31174207</v>
      </c>
      <c r="E706">
        <v>17</v>
      </c>
      <c r="F706">
        <v>1</v>
      </c>
      <c r="G706">
        <v>1</v>
      </c>
      <c r="H706">
        <v>3</v>
      </c>
      <c r="I706" t="s">
        <v>925</v>
      </c>
      <c r="J706" t="s">
        <v>3</v>
      </c>
      <c r="K706" t="s">
        <v>926</v>
      </c>
      <c r="L706">
        <v>1327</v>
      </c>
      <c r="N706">
        <v>1005</v>
      </c>
      <c r="O706" t="s">
        <v>47</v>
      </c>
      <c r="P706" t="s">
        <v>47</v>
      </c>
      <c r="Q706">
        <v>1</v>
      </c>
      <c r="X706">
        <v>1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 t="s">
        <v>3</v>
      </c>
      <c r="AG706">
        <v>1</v>
      </c>
      <c r="AH706">
        <v>3</v>
      </c>
      <c r="AI706">
        <v>-1</v>
      </c>
      <c r="AJ706" t="s">
        <v>3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>
      <c r="A707">
        <f>ROW(Source!A668)</f>
        <v>668</v>
      </c>
      <c r="B707">
        <v>33358092</v>
      </c>
      <c r="C707">
        <v>33358086</v>
      </c>
      <c r="D707">
        <v>31172061</v>
      </c>
      <c r="E707">
        <v>1</v>
      </c>
      <c r="F707">
        <v>1</v>
      </c>
      <c r="G707">
        <v>1</v>
      </c>
      <c r="H707">
        <v>1</v>
      </c>
      <c r="I707" t="s">
        <v>850</v>
      </c>
      <c r="J707" t="s">
        <v>3</v>
      </c>
      <c r="K707" t="s">
        <v>851</v>
      </c>
      <c r="L707">
        <v>1191</v>
      </c>
      <c r="N707">
        <v>1013</v>
      </c>
      <c r="O707" t="s">
        <v>831</v>
      </c>
      <c r="P707" t="s">
        <v>831</v>
      </c>
      <c r="Q707">
        <v>1</v>
      </c>
      <c r="X707">
        <v>5.75</v>
      </c>
      <c r="Y707">
        <v>0</v>
      </c>
      <c r="Z707">
        <v>0</v>
      </c>
      <c r="AA707">
        <v>0</v>
      </c>
      <c r="AB707">
        <v>8.74</v>
      </c>
      <c r="AC707">
        <v>0</v>
      </c>
      <c r="AD707">
        <v>1</v>
      </c>
      <c r="AE707">
        <v>1</v>
      </c>
      <c r="AF707" t="s">
        <v>22</v>
      </c>
      <c r="AG707">
        <v>7.9349999999999987</v>
      </c>
      <c r="AH707">
        <v>2</v>
      </c>
      <c r="AI707">
        <v>33358087</v>
      </c>
      <c r="AJ707">
        <v>616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>
      <c r="A708">
        <f>ROW(Source!A668)</f>
        <v>668</v>
      </c>
      <c r="B708">
        <v>33358093</v>
      </c>
      <c r="C708">
        <v>33358086</v>
      </c>
      <c r="D708">
        <v>31172011</v>
      </c>
      <c r="E708">
        <v>1</v>
      </c>
      <c r="F708">
        <v>1</v>
      </c>
      <c r="G708">
        <v>1</v>
      </c>
      <c r="H708">
        <v>1</v>
      </c>
      <c r="I708" t="s">
        <v>832</v>
      </c>
      <c r="J708" t="s">
        <v>3</v>
      </c>
      <c r="K708" t="s">
        <v>833</v>
      </c>
      <c r="L708">
        <v>1191</v>
      </c>
      <c r="N708">
        <v>1013</v>
      </c>
      <c r="O708" t="s">
        <v>831</v>
      </c>
      <c r="P708" t="s">
        <v>831</v>
      </c>
      <c r="Q708">
        <v>1</v>
      </c>
      <c r="X708">
        <v>0.01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1</v>
      </c>
      <c r="AE708">
        <v>2</v>
      </c>
      <c r="AF708" t="s">
        <v>21</v>
      </c>
      <c r="AG708">
        <v>1.4999999999999999E-2</v>
      </c>
      <c r="AH708">
        <v>2</v>
      </c>
      <c r="AI708">
        <v>33358088</v>
      </c>
      <c r="AJ708">
        <v>617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>
      <c r="A709">
        <f>ROW(Source!A668)</f>
        <v>668</v>
      </c>
      <c r="B709">
        <v>33358094</v>
      </c>
      <c r="C709">
        <v>33358086</v>
      </c>
      <c r="D709">
        <v>31259879</v>
      </c>
      <c r="E709">
        <v>1</v>
      </c>
      <c r="F709">
        <v>1</v>
      </c>
      <c r="G709">
        <v>1</v>
      </c>
      <c r="H709">
        <v>2</v>
      </c>
      <c r="I709" t="s">
        <v>841</v>
      </c>
      <c r="J709" t="s">
        <v>842</v>
      </c>
      <c r="K709" t="s">
        <v>843</v>
      </c>
      <c r="L709">
        <v>1368</v>
      </c>
      <c r="N709">
        <v>1011</v>
      </c>
      <c r="O709" t="s">
        <v>837</v>
      </c>
      <c r="P709" t="s">
        <v>837</v>
      </c>
      <c r="Q709">
        <v>1</v>
      </c>
      <c r="X709">
        <v>0.01</v>
      </c>
      <c r="Y709">
        <v>0</v>
      </c>
      <c r="Z709">
        <v>65.709999999999994</v>
      </c>
      <c r="AA709">
        <v>11.6</v>
      </c>
      <c r="AB709">
        <v>0</v>
      </c>
      <c r="AC709">
        <v>0</v>
      </c>
      <c r="AD709">
        <v>1</v>
      </c>
      <c r="AE709">
        <v>0</v>
      </c>
      <c r="AF709" t="s">
        <v>21</v>
      </c>
      <c r="AG709">
        <v>1.4999999999999999E-2</v>
      </c>
      <c r="AH709">
        <v>2</v>
      </c>
      <c r="AI709">
        <v>33358089</v>
      </c>
      <c r="AJ709">
        <v>618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>
      <c r="A710">
        <f>ROW(Source!A668)</f>
        <v>668</v>
      </c>
      <c r="B710">
        <v>33358095</v>
      </c>
      <c r="C710">
        <v>33358086</v>
      </c>
      <c r="D710">
        <v>31180727</v>
      </c>
      <c r="E710">
        <v>1</v>
      </c>
      <c r="F710">
        <v>1</v>
      </c>
      <c r="G710">
        <v>1</v>
      </c>
      <c r="H710">
        <v>3</v>
      </c>
      <c r="I710" t="s">
        <v>844</v>
      </c>
      <c r="J710" t="s">
        <v>845</v>
      </c>
      <c r="K710" t="s">
        <v>846</v>
      </c>
      <c r="L710">
        <v>1348</v>
      </c>
      <c r="N710">
        <v>1009</v>
      </c>
      <c r="O710" t="s">
        <v>32</v>
      </c>
      <c r="P710" t="s">
        <v>32</v>
      </c>
      <c r="Q710">
        <v>1000</v>
      </c>
      <c r="X710">
        <v>2.0000000000000001E-4</v>
      </c>
      <c r="Y710">
        <v>9040.01</v>
      </c>
      <c r="Z710">
        <v>0</v>
      </c>
      <c r="AA710">
        <v>0</v>
      </c>
      <c r="AB710">
        <v>0</v>
      </c>
      <c r="AC710">
        <v>0</v>
      </c>
      <c r="AD710">
        <v>1</v>
      </c>
      <c r="AE710">
        <v>0</v>
      </c>
      <c r="AF710" t="s">
        <v>3</v>
      </c>
      <c r="AG710">
        <v>2.0000000000000001E-4</v>
      </c>
      <c r="AH710">
        <v>2</v>
      </c>
      <c r="AI710">
        <v>33358090</v>
      </c>
      <c r="AJ710">
        <v>619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>
      <c r="A711">
        <f>ROW(Source!A668)</f>
        <v>668</v>
      </c>
      <c r="B711">
        <v>33358096</v>
      </c>
      <c r="C711">
        <v>33358086</v>
      </c>
      <c r="D711">
        <v>31181610</v>
      </c>
      <c r="E711">
        <v>1</v>
      </c>
      <c r="F711">
        <v>1</v>
      </c>
      <c r="G711">
        <v>1</v>
      </c>
      <c r="H711">
        <v>3</v>
      </c>
      <c r="I711" t="s">
        <v>847</v>
      </c>
      <c r="J711" t="s">
        <v>848</v>
      </c>
      <c r="K711" t="s">
        <v>849</v>
      </c>
      <c r="L711">
        <v>1346</v>
      </c>
      <c r="N711">
        <v>1009</v>
      </c>
      <c r="O711" t="s">
        <v>78</v>
      </c>
      <c r="P711" t="s">
        <v>78</v>
      </c>
      <c r="Q711">
        <v>1</v>
      </c>
      <c r="X711">
        <v>0.08</v>
      </c>
      <c r="Y711">
        <v>23.09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0</v>
      </c>
      <c r="AF711" t="s">
        <v>3</v>
      </c>
      <c r="AG711">
        <v>0.08</v>
      </c>
      <c r="AH711">
        <v>2</v>
      </c>
      <c r="AI711">
        <v>33358091</v>
      </c>
      <c r="AJ711">
        <v>620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>
      <c r="A712">
        <f>ROW(Source!A668)</f>
        <v>668</v>
      </c>
      <c r="B712">
        <v>33358097</v>
      </c>
      <c r="C712">
        <v>33358086</v>
      </c>
      <c r="D712">
        <v>31174207</v>
      </c>
      <c r="E712">
        <v>17</v>
      </c>
      <c r="F712">
        <v>1</v>
      </c>
      <c r="G712">
        <v>1</v>
      </c>
      <c r="H712">
        <v>3</v>
      </c>
      <c r="I712" t="s">
        <v>925</v>
      </c>
      <c r="J712" t="s">
        <v>3</v>
      </c>
      <c r="K712" t="s">
        <v>926</v>
      </c>
      <c r="L712">
        <v>1327</v>
      </c>
      <c r="N712">
        <v>1005</v>
      </c>
      <c r="O712" t="s">
        <v>47</v>
      </c>
      <c r="P712" t="s">
        <v>47</v>
      </c>
      <c r="Q712">
        <v>1</v>
      </c>
      <c r="X712">
        <v>1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 t="s">
        <v>3</v>
      </c>
      <c r="AG712">
        <v>1</v>
      </c>
      <c r="AH712">
        <v>3</v>
      </c>
      <c r="AI712">
        <v>-1</v>
      </c>
      <c r="AJ712" t="s">
        <v>3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>
      <c r="A713">
        <f>ROW(Source!A673)</f>
        <v>673</v>
      </c>
      <c r="B713">
        <v>33358106</v>
      </c>
      <c r="C713">
        <v>33358100</v>
      </c>
      <c r="D713">
        <v>31172080</v>
      </c>
      <c r="E713">
        <v>1</v>
      </c>
      <c r="F713">
        <v>1</v>
      </c>
      <c r="G713">
        <v>1</v>
      </c>
      <c r="H713">
        <v>1</v>
      </c>
      <c r="I713" t="s">
        <v>852</v>
      </c>
      <c r="J713" t="s">
        <v>3</v>
      </c>
      <c r="K713" t="s">
        <v>853</v>
      </c>
      <c r="L713">
        <v>1191</v>
      </c>
      <c r="N713">
        <v>1013</v>
      </c>
      <c r="O713" t="s">
        <v>831</v>
      </c>
      <c r="P713" t="s">
        <v>831</v>
      </c>
      <c r="Q713">
        <v>1</v>
      </c>
      <c r="X713">
        <v>3.7</v>
      </c>
      <c r="Y713">
        <v>0</v>
      </c>
      <c r="Z713">
        <v>0</v>
      </c>
      <c r="AA713">
        <v>0</v>
      </c>
      <c r="AB713">
        <v>9.92</v>
      </c>
      <c r="AC713">
        <v>0</v>
      </c>
      <c r="AD713">
        <v>1</v>
      </c>
      <c r="AE713">
        <v>1</v>
      </c>
      <c r="AF713" t="s">
        <v>22</v>
      </c>
      <c r="AG713">
        <v>5.1059999999999999</v>
      </c>
      <c r="AH713">
        <v>2</v>
      </c>
      <c r="AI713">
        <v>33358101</v>
      </c>
      <c r="AJ713">
        <v>621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>
      <c r="A714">
        <f>ROW(Source!A673)</f>
        <v>673</v>
      </c>
      <c r="B714">
        <v>33358107</v>
      </c>
      <c r="C714">
        <v>33358100</v>
      </c>
      <c r="D714">
        <v>31172011</v>
      </c>
      <c r="E714">
        <v>1</v>
      </c>
      <c r="F714">
        <v>1</v>
      </c>
      <c r="G714">
        <v>1</v>
      </c>
      <c r="H714">
        <v>1</v>
      </c>
      <c r="I714" t="s">
        <v>832</v>
      </c>
      <c r="J714" t="s">
        <v>3</v>
      </c>
      <c r="K714" t="s">
        <v>833</v>
      </c>
      <c r="L714">
        <v>1191</v>
      </c>
      <c r="N714">
        <v>1013</v>
      </c>
      <c r="O714" t="s">
        <v>831</v>
      </c>
      <c r="P714" t="s">
        <v>831</v>
      </c>
      <c r="Q714">
        <v>1</v>
      </c>
      <c r="X714">
        <v>0.01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2</v>
      </c>
      <c r="AF714" t="s">
        <v>21</v>
      </c>
      <c r="AG714">
        <v>1.4999999999999999E-2</v>
      </c>
      <c r="AH714">
        <v>2</v>
      </c>
      <c r="AI714">
        <v>33358102</v>
      </c>
      <c r="AJ714">
        <v>622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>
      <c r="A715">
        <f>ROW(Source!A673)</f>
        <v>673</v>
      </c>
      <c r="B715">
        <v>33358108</v>
      </c>
      <c r="C715">
        <v>33358100</v>
      </c>
      <c r="D715">
        <v>31259879</v>
      </c>
      <c r="E715">
        <v>1</v>
      </c>
      <c r="F715">
        <v>1</v>
      </c>
      <c r="G715">
        <v>1</v>
      </c>
      <c r="H715">
        <v>2</v>
      </c>
      <c r="I715" t="s">
        <v>841</v>
      </c>
      <c r="J715" t="s">
        <v>842</v>
      </c>
      <c r="K715" t="s">
        <v>843</v>
      </c>
      <c r="L715">
        <v>1368</v>
      </c>
      <c r="N715">
        <v>1011</v>
      </c>
      <c r="O715" t="s">
        <v>837</v>
      </c>
      <c r="P715" t="s">
        <v>837</v>
      </c>
      <c r="Q715">
        <v>1</v>
      </c>
      <c r="X715">
        <v>0.01</v>
      </c>
      <c r="Y715">
        <v>0</v>
      </c>
      <c r="Z715">
        <v>65.709999999999994</v>
      </c>
      <c r="AA715">
        <v>11.6</v>
      </c>
      <c r="AB715">
        <v>0</v>
      </c>
      <c r="AC715">
        <v>0</v>
      </c>
      <c r="AD715">
        <v>1</v>
      </c>
      <c r="AE715">
        <v>0</v>
      </c>
      <c r="AF715" t="s">
        <v>21</v>
      </c>
      <c r="AG715">
        <v>1.4999999999999999E-2</v>
      </c>
      <c r="AH715">
        <v>2</v>
      </c>
      <c r="AI715">
        <v>33358103</v>
      </c>
      <c r="AJ715">
        <v>623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>
      <c r="A716">
        <f>ROW(Source!A673)</f>
        <v>673</v>
      </c>
      <c r="B716">
        <v>33358109</v>
      </c>
      <c r="C716">
        <v>33358100</v>
      </c>
      <c r="D716">
        <v>31180727</v>
      </c>
      <c r="E716">
        <v>1</v>
      </c>
      <c r="F716">
        <v>1</v>
      </c>
      <c r="G716">
        <v>1</v>
      </c>
      <c r="H716">
        <v>3</v>
      </c>
      <c r="I716" t="s">
        <v>844</v>
      </c>
      <c r="J716" t="s">
        <v>845</v>
      </c>
      <c r="K716" t="s">
        <v>846</v>
      </c>
      <c r="L716">
        <v>1348</v>
      </c>
      <c r="N716">
        <v>1009</v>
      </c>
      <c r="O716" t="s">
        <v>32</v>
      </c>
      <c r="P716" t="s">
        <v>32</v>
      </c>
      <c r="Q716">
        <v>1000</v>
      </c>
      <c r="X716">
        <v>4.0000000000000002E-4</v>
      </c>
      <c r="Y716">
        <v>9040.01</v>
      </c>
      <c r="Z716">
        <v>0</v>
      </c>
      <c r="AA716">
        <v>0</v>
      </c>
      <c r="AB716">
        <v>0</v>
      </c>
      <c r="AC716">
        <v>0</v>
      </c>
      <c r="AD716">
        <v>1</v>
      </c>
      <c r="AE716">
        <v>0</v>
      </c>
      <c r="AF716" t="s">
        <v>3</v>
      </c>
      <c r="AG716">
        <v>4.0000000000000002E-4</v>
      </c>
      <c r="AH716">
        <v>2</v>
      </c>
      <c r="AI716">
        <v>33358104</v>
      </c>
      <c r="AJ716">
        <v>624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>
      <c r="A717">
        <f>ROW(Source!A673)</f>
        <v>673</v>
      </c>
      <c r="B717">
        <v>33358110</v>
      </c>
      <c r="C717">
        <v>33358100</v>
      </c>
      <c r="D717">
        <v>31181610</v>
      </c>
      <c r="E717">
        <v>1</v>
      </c>
      <c r="F717">
        <v>1</v>
      </c>
      <c r="G717">
        <v>1</v>
      </c>
      <c r="H717">
        <v>3</v>
      </c>
      <c r="I717" t="s">
        <v>847</v>
      </c>
      <c r="J717" t="s">
        <v>848</v>
      </c>
      <c r="K717" t="s">
        <v>849</v>
      </c>
      <c r="L717">
        <v>1346</v>
      </c>
      <c r="N717">
        <v>1009</v>
      </c>
      <c r="O717" t="s">
        <v>78</v>
      </c>
      <c r="P717" t="s">
        <v>78</v>
      </c>
      <c r="Q717">
        <v>1</v>
      </c>
      <c r="X717">
        <v>1.1000000000000001</v>
      </c>
      <c r="Y717">
        <v>23.09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0</v>
      </c>
      <c r="AF717" t="s">
        <v>3</v>
      </c>
      <c r="AG717">
        <v>1.1000000000000001</v>
      </c>
      <c r="AH717">
        <v>2</v>
      </c>
      <c r="AI717">
        <v>33358105</v>
      </c>
      <c r="AJ717">
        <v>625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>
      <c r="A718">
        <f>ROW(Source!A673)</f>
        <v>673</v>
      </c>
      <c r="B718">
        <v>33358111</v>
      </c>
      <c r="C718">
        <v>33358100</v>
      </c>
      <c r="D718">
        <v>31174210</v>
      </c>
      <c r="E718">
        <v>17</v>
      </c>
      <c r="F718">
        <v>1</v>
      </c>
      <c r="G718">
        <v>1</v>
      </c>
      <c r="H718">
        <v>3</v>
      </c>
      <c r="I718" t="s">
        <v>927</v>
      </c>
      <c r="J718" t="s">
        <v>3</v>
      </c>
      <c r="K718" t="s">
        <v>928</v>
      </c>
      <c r="L718">
        <v>1354</v>
      </c>
      <c r="N718">
        <v>1010</v>
      </c>
      <c r="O718" t="s">
        <v>40</v>
      </c>
      <c r="P718" t="s">
        <v>40</v>
      </c>
      <c r="Q718">
        <v>1</v>
      </c>
      <c r="X718">
        <v>10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 t="s">
        <v>3</v>
      </c>
      <c r="AG718">
        <v>10</v>
      </c>
      <c r="AH718">
        <v>3</v>
      </c>
      <c r="AI718">
        <v>-1</v>
      </c>
      <c r="AJ718" t="s">
        <v>3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>
      <c r="A719">
        <f>ROW(Source!A674)</f>
        <v>674</v>
      </c>
      <c r="B719">
        <v>33358106</v>
      </c>
      <c r="C719">
        <v>33358100</v>
      </c>
      <c r="D719">
        <v>31172080</v>
      </c>
      <c r="E719">
        <v>1</v>
      </c>
      <c r="F719">
        <v>1</v>
      </c>
      <c r="G719">
        <v>1</v>
      </c>
      <c r="H719">
        <v>1</v>
      </c>
      <c r="I719" t="s">
        <v>852</v>
      </c>
      <c r="J719" t="s">
        <v>3</v>
      </c>
      <c r="K719" t="s">
        <v>853</v>
      </c>
      <c r="L719">
        <v>1191</v>
      </c>
      <c r="N719">
        <v>1013</v>
      </c>
      <c r="O719" t="s">
        <v>831</v>
      </c>
      <c r="P719" t="s">
        <v>831</v>
      </c>
      <c r="Q719">
        <v>1</v>
      </c>
      <c r="X719">
        <v>3.7</v>
      </c>
      <c r="Y719">
        <v>0</v>
      </c>
      <c r="Z719">
        <v>0</v>
      </c>
      <c r="AA719">
        <v>0</v>
      </c>
      <c r="AB719">
        <v>9.92</v>
      </c>
      <c r="AC719">
        <v>0</v>
      </c>
      <c r="AD719">
        <v>1</v>
      </c>
      <c r="AE719">
        <v>1</v>
      </c>
      <c r="AF719" t="s">
        <v>22</v>
      </c>
      <c r="AG719">
        <v>5.1059999999999999</v>
      </c>
      <c r="AH719">
        <v>2</v>
      </c>
      <c r="AI719">
        <v>33358101</v>
      </c>
      <c r="AJ719">
        <v>626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>
      <c r="A720">
        <f>ROW(Source!A674)</f>
        <v>674</v>
      </c>
      <c r="B720">
        <v>33358107</v>
      </c>
      <c r="C720">
        <v>33358100</v>
      </c>
      <c r="D720">
        <v>31172011</v>
      </c>
      <c r="E720">
        <v>1</v>
      </c>
      <c r="F720">
        <v>1</v>
      </c>
      <c r="G720">
        <v>1</v>
      </c>
      <c r="H720">
        <v>1</v>
      </c>
      <c r="I720" t="s">
        <v>832</v>
      </c>
      <c r="J720" t="s">
        <v>3</v>
      </c>
      <c r="K720" t="s">
        <v>833</v>
      </c>
      <c r="L720">
        <v>1191</v>
      </c>
      <c r="N720">
        <v>1013</v>
      </c>
      <c r="O720" t="s">
        <v>831</v>
      </c>
      <c r="P720" t="s">
        <v>831</v>
      </c>
      <c r="Q720">
        <v>1</v>
      </c>
      <c r="X720">
        <v>0.01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1</v>
      </c>
      <c r="AE720">
        <v>2</v>
      </c>
      <c r="AF720" t="s">
        <v>21</v>
      </c>
      <c r="AG720">
        <v>1.4999999999999999E-2</v>
      </c>
      <c r="AH720">
        <v>2</v>
      </c>
      <c r="AI720">
        <v>33358102</v>
      </c>
      <c r="AJ720">
        <v>627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>
      <c r="A721">
        <f>ROW(Source!A674)</f>
        <v>674</v>
      </c>
      <c r="B721">
        <v>33358108</v>
      </c>
      <c r="C721">
        <v>33358100</v>
      </c>
      <c r="D721">
        <v>31259879</v>
      </c>
      <c r="E721">
        <v>1</v>
      </c>
      <c r="F721">
        <v>1</v>
      </c>
      <c r="G721">
        <v>1</v>
      </c>
      <c r="H721">
        <v>2</v>
      </c>
      <c r="I721" t="s">
        <v>841</v>
      </c>
      <c r="J721" t="s">
        <v>842</v>
      </c>
      <c r="K721" t="s">
        <v>843</v>
      </c>
      <c r="L721">
        <v>1368</v>
      </c>
      <c r="N721">
        <v>1011</v>
      </c>
      <c r="O721" t="s">
        <v>837</v>
      </c>
      <c r="P721" t="s">
        <v>837</v>
      </c>
      <c r="Q721">
        <v>1</v>
      </c>
      <c r="X721">
        <v>0.01</v>
      </c>
      <c r="Y721">
        <v>0</v>
      </c>
      <c r="Z721">
        <v>65.709999999999994</v>
      </c>
      <c r="AA721">
        <v>11.6</v>
      </c>
      <c r="AB721">
        <v>0</v>
      </c>
      <c r="AC721">
        <v>0</v>
      </c>
      <c r="AD721">
        <v>1</v>
      </c>
      <c r="AE721">
        <v>0</v>
      </c>
      <c r="AF721" t="s">
        <v>21</v>
      </c>
      <c r="AG721">
        <v>1.4999999999999999E-2</v>
      </c>
      <c r="AH721">
        <v>2</v>
      </c>
      <c r="AI721">
        <v>33358103</v>
      </c>
      <c r="AJ721">
        <v>628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>
      <c r="A722">
        <f>ROW(Source!A674)</f>
        <v>674</v>
      </c>
      <c r="B722">
        <v>33358109</v>
      </c>
      <c r="C722">
        <v>33358100</v>
      </c>
      <c r="D722">
        <v>31180727</v>
      </c>
      <c r="E722">
        <v>1</v>
      </c>
      <c r="F722">
        <v>1</v>
      </c>
      <c r="G722">
        <v>1</v>
      </c>
      <c r="H722">
        <v>3</v>
      </c>
      <c r="I722" t="s">
        <v>844</v>
      </c>
      <c r="J722" t="s">
        <v>845</v>
      </c>
      <c r="K722" t="s">
        <v>846</v>
      </c>
      <c r="L722">
        <v>1348</v>
      </c>
      <c r="N722">
        <v>1009</v>
      </c>
      <c r="O722" t="s">
        <v>32</v>
      </c>
      <c r="P722" t="s">
        <v>32</v>
      </c>
      <c r="Q722">
        <v>1000</v>
      </c>
      <c r="X722">
        <v>4.0000000000000002E-4</v>
      </c>
      <c r="Y722">
        <v>9040.01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0</v>
      </c>
      <c r="AF722" t="s">
        <v>3</v>
      </c>
      <c r="AG722">
        <v>4.0000000000000002E-4</v>
      </c>
      <c r="AH722">
        <v>2</v>
      </c>
      <c r="AI722">
        <v>33358104</v>
      </c>
      <c r="AJ722">
        <v>629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>
      <c r="A723">
        <f>ROW(Source!A674)</f>
        <v>674</v>
      </c>
      <c r="B723">
        <v>33358110</v>
      </c>
      <c r="C723">
        <v>33358100</v>
      </c>
      <c r="D723">
        <v>31181610</v>
      </c>
      <c r="E723">
        <v>1</v>
      </c>
      <c r="F723">
        <v>1</v>
      </c>
      <c r="G723">
        <v>1</v>
      </c>
      <c r="H723">
        <v>3</v>
      </c>
      <c r="I723" t="s">
        <v>847</v>
      </c>
      <c r="J723" t="s">
        <v>848</v>
      </c>
      <c r="K723" t="s">
        <v>849</v>
      </c>
      <c r="L723">
        <v>1346</v>
      </c>
      <c r="N723">
        <v>1009</v>
      </c>
      <c r="O723" t="s">
        <v>78</v>
      </c>
      <c r="P723" t="s">
        <v>78</v>
      </c>
      <c r="Q723">
        <v>1</v>
      </c>
      <c r="X723">
        <v>1.1000000000000001</v>
      </c>
      <c r="Y723">
        <v>23.09</v>
      </c>
      <c r="Z723">
        <v>0</v>
      </c>
      <c r="AA723">
        <v>0</v>
      </c>
      <c r="AB723">
        <v>0</v>
      </c>
      <c r="AC723">
        <v>0</v>
      </c>
      <c r="AD723">
        <v>1</v>
      </c>
      <c r="AE723">
        <v>0</v>
      </c>
      <c r="AF723" t="s">
        <v>3</v>
      </c>
      <c r="AG723">
        <v>1.1000000000000001</v>
      </c>
      <c r="AH723">
        <v>2</v>
      </c>
      <c r="AI723">
        <v>33358105</v>
      </c>
      <c r="AJ723">
        <v>630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>
      <c r="A724">
        <f>ROW(Source!A674)</f>
        <v>674</v>
      </c>
      <c r="B724">
        <v>33358111</v>
      </c>
      <c r="C724">
        <v>33358100</v>
      </c>
      <c r="D724">
        <v>31174210</v>
      </c>
      <c r="E724">
        <v>17</v>
      </c>
      <c r="F724">
        <v>1</v>
      </c>
      <c r="G724">
        <v>1</v>
      </c>
      <c r="H724">
        <v>3</v>
      </c>
      <c r="I724" t="s">
        <v>927</v>
      </c>
      <c r="J724" t="s">
        <v>3</v>
      </c>
      <c r="K724" t="s">
        <v>928</v>
      </c>
      <c r="L724">
        <v>1354</v>
      </c>
      <c r="N724">
        <v>1010</v>
      </c>
      <c r="O724" t="s">
        <v>40</v>
      </c>
      <c r="P724" t="s">
        <v>40</v>
      </c>
      <c r="Q724">
        <v>1</v>
      </c>
      <c r="X724">
        <v>10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 t="s">
        <v>3</v>
      </c>
      <c r="AG724">
        <v>10</v>
      </c>
      <c r="AH724">
        <v>3</v>
      </c>
      <c r="AI724">
        <v>-1</v>
      </c>
      <c r="AJ724" t="s">
        <v>3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>
      <c r="A725">
        <f>ROW(Source!A677)</f>
        <v>677</v>
      </c>
      <c r="B725">
        <v>33358121</v>
      </c>
      <c r="C725">
        <v>33358113</v>
      </c>
      <c r="D725">
        <v>31172069</v>
      </c>
      <c r="E725">
        <v>1</v>
      </c>
      <c r="F725">
        <v>1</v>
      </c>
      <c r="G725">
        <v>1</v>
      </c>
      <c r="H725">
        <v>1</v>
      </c>
      <c r="I725" t="s">
        <v>856</v>
      </c>
      <c r="J725" t="s">
        <v>3</v>
      </c>
      <c r="K725" t="s">
        <v>857</v>
      </c>
      <c r="L725">
        <v>1191</v>
      </c>
      <c r="N725">
        <v>1013</v>
      </c>
      <c r="O725" t="s">
        <v>831</v>
      </c>
      <c r="P725" t="s">
        <v>831</v>
      </c>
      <c r="Q725">
        <v>1</v>
      </c>
      <c r="X725">
        <v>6.02</v>
      </c>
      <c r="Y725">
        <v>0</v>
      </c>
      <c r="Z725">
        <v>0</v>
      </c>
      <c r="AA725">
        <v>0</v>
      </c>
      <c r="AB725">
        <v>9.18</v>
      </c>
      <c r="AC725">
        <v>0</v>
      </c>
      <c r="AD725">
        <v>1</v>
      </c>
      <c r="AE725">
        <v>1</v>
      </c>
      <c r="AF725" t="s">
        <v>22</v>
      </c>
      <c r="AG725">
        <v>8.307599999999999</v>
      </c>
      <c r="AH725">
        <v>2</v>
      </c>
      <c r="AI725">
        <v>33358114</v>
      </c>
      <c r="AJ725">
        <v>631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>
      <c r="A726">
        <f>ROW(Source!A677)</f>
        <v>677</v>
      </c>
      <c r="B726">
        <v>33358122</v>
      </c>
      <c r="C726">
        <v>33358113</v>
      </c>
      <c r="D726">
        <v>31172011</v>
      </c>
      <c r="E726">
        <v>1</v>
      </c>
      <c r="F726">
        <v>1</v>
      </c>
      <c r="G726">
        <v>1</v>
      </c>
      <c r="H726">
        <v>1</v>
      </c>
      <c r="I726" t="s">
        <v>832</v>
      </c>
      <c r="J726" t="s">
        <v>3</v>
      </c>
      <c r="K726" t="s">
        <v>833</v>
      </c>
      <c r="L726">
        <v>1191</v>
      </c>
      <c r="N726">
        <v>1013</v>
      </c>
      <c r="O726" t="s">
        <v>831</v>
      </c>
      <c r="P726" t="s">
        <v>831</v>
      </c>
      <c r="Q726">
        <v>1</v>
      </c>
      <c r="X726">
        <v>0.04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2</v>
      </c>
      <c r="AF726" t="s">
        <v>21</v>
      </c>
      <c r="AG726">
        <v>0.06</v>
      </c>
      <c r="AH726">
        <v>2</v>
      </c>
      <c r="AI726">
        <v>33358115</v>
      </c>
      <c r="AJ726">
        <v>632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>
      <c r="A727">
        <f>ROW(Source!A677)</f>
        <v>677</v>
      </c>
      <c r="B727">
        <v>33358123</v>
      </c>
      <c r="C727">
        <v>33358113</v>
      </c>
      <c r="D727">
        <v>31259879</v>
      </c>
      <c r="E727">
        <v>1</v>
      </c>
      <c r="F727">
        <v>1</v>
      </c>
      <c r="G727">
        <v>1</v>
      </c>
      <c r="H727">
        <v>2</v>
      </c>
      <c r="I727" t="s">
        <v>841</v>
      </c>
      <c r="J727" t="s">
        <v>842</v>
      </c>
      <c r="K727" t="s">
        <v>843</v>
      </c>
      <c r="L727">
        <v>1368</v>
      </c>
      <c r="N727">
        <v>1011</v>
      </c>
      <c r="O727" t="s">
        <v>837</v>
      </c>
      <c r="P727" t="s">
        <v>837</v>
      </c>
      <c r="Q727">
        <v>1</v>
      </c>
      <c r="X727">
        <v>0.04</v>
      </c>
      <c r="Y727">
        <v>0</v>
      </c>
      <c r="Z727">
        <v>65.709999999999994</v>
      </c>
      <c r="AA727">
        <v>11.6</v>
      </c>
      <c r="AB727">
        <v>0</v>
      </c>
      <c r="AC727">
        <v>0</v>
      </c>
      <c r="AD727">
        <v>1</v>
      </c>
      <c r="AE727">
        <v>0</v>
      </c>
      <c r="AF727" t="s">
        <v>21</v>
      </c>
      <c r="AG727">
        <v>0.06</v>
      </c>
      <c r="AH727">
        <v>2</v>
      </c>
      <c r="AI727">
        <v>33358116</v>
      </c>
      <c r="AJ727">
        <v>633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>
      <c r="A728">
        <f>ROW(Source!A677)</f>
        <v>677</v>
      </c>
      <c r="B728">
        <v>33358124</v>
      </c>
      <c r="C728">
        <v>33358113</v>
      </c>
      <c r="D728">
        <v>31260100</v>
      </c>
      <c r="E728">
        <v>1</v>
      </c>
      <c r="F728">
        <v>1</v>
      </c>
      <c r="G728">
        <v>1</v>
      </c>
      <c r="H728">
        <v>2</v>
      </c>
      <c r="I728" t="s">
        <v>858</v>
      </c>
      <c r="J728" t="s">
        <v>859</v>
      </c>
      <c r="K728" t="s">
        <v>860</v>
      </c>
      <c r="L728">
        <v>1368</v>
      </c>
      <c r="N728">
        <v>1011</v>
      </c>
      <c r="O728" t="s">
        <v>837</v>
      </c>
      <c r="P728" t="s">
        <v>837</v>
      </c>
      <c r="Q728">
        <v>1</v>
      </c>
      <c r="X728">
        <v>0.93</v>
      </c>
      <c r="Y728">
        <v>0</v>
      </c>
      <c r="Z728">
        <v>8.1</v>
      </c>
      <c r="AA728">
        <v>0</v>
      </c>
      <c r="AB728">
        <v>0</v>
      </c>
      <c r="AC728">
        <v>0</v>
      </c>
      <c r="AD728">
        <v>1</v>
      </c>
      <c r="AE728">
        <v>0</v>
      </c>
      <c r="AF728" t="s">
        <v>21</v>
      </c>
      <c r="AG728">
        <v>1.395</v>
      </c>
      <c r="AH728">
        <v>2</v>
      </c>
      <c r="AI728">
        <v>33358117</v>
      </c>
      <c r="AJ728">
        <v>634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>
      <c r="A729">
        <f>ROW(Source!A677)</f>
        <v>677</v>
      </c>
      <c r="B729">
        <v>33358125</v>
      </c>
      <c r="C729">
        <v>33358113</v>
      </c>
      <c r="D729">
        <v>31179550</v>
      </c>
      <c r="E729">
        <v>1</v>
      </c>
      <c r="F729">
        <v>1</v>
      </c>
      <c r="G729">
        <v>1</v>
      </c>
      <c r="H729">
        <v>3</v>
      </c>
      <c r="I729" t="s">
        <v>861</v>
      </c>
      <c r="J729" t="s">
        <v>862</v>
      </c>
      <c r="K729" t="s">
        <v>863</v>
      </c>
      <c r="L729">
        <v>1348</v>
      </c>
      <c r="N729">
        <v>1009</v>
      </c>
      <c r="O729" t="s">
        <v>32</v>
      </c>
      <c r="P729" t="s">
        <v>32</v>
      </c>
      <c r="Q729">
        <v>1000</v>
      </c>
      <c r="X729">
        <v>8.0000000000000004E-4</v>
      </c>
      <c r="Y729">
        <v>10362</v>
      </c>
      <c r="Z729">
        <v>0</v>
      </c>
      <c r="AA729">
        <v>0</v>
      </c>
      <c r="AB729">
        <v>0</v>
      </c>
      <c r="AC729">
        <v>0</v>
      </c>
      <c r="AD729">
        <v>1</v>
      </c>
      <c r="AE729">
        <v>0</v>
      </c>
      <c r="AF729" t="s">
        <v>3</v>
      </c>
      <c r="AG729">
        <v>8.0000000000000004E-4</v>
      </c>
      <c r="AH729">
        <v>2</v>
      </c>
      <c r="AI729">
        <v>33358118</v>
      </c>
      <c r="AJ729">
        <v>635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>
      <c r="A730">
        <f>ROW(Source!A677)</f>
        <v>677</v>
      </c>
      <c r="B730">
        <v>33358126</v>
      </c>
      <c r="C730">
        <v>33358113</v>
      </c>
      <c r="D730">
        <v>31180727</v>
      </c>
      <c r="E730">
        <v>1</v>
      </c>
      <c r="F730">
        <v>1</v>
      </c>
      <c r="G730">
        <v>1</v>
      </c>
      <c r="H730">
        <v>3</v>
      </c>
      <c r="I730" t="s">
        <v>844</v>
      </c>
      <c r="J730" t="s">
        <v>845</v>
      </c>
      <c r="K730" t="s">
        <v>846</v>
      </c>
      <c r="L730">
        <v>1348</v>
      </c>
      <c r="N730">
        <v>1009</v>
      </c>
      <c r="O730" t="s">
        <v>32</v>
      </c>
      <c r="P730" t="s">
        <v>32</v>
      </c>
      <c r="Q730">
        <v>1000</v>
      </c>
      <c r="X730">
        <v>6.9999999999999999E-4</v>
      </c>
      <c r="Y730">
        <v>9040.01</v>
      </c>
      <c r="Z730">
        <v>0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3</v>
      </c>
      <c r="AG730">
        <v>6.9999999999999999E-4</v>
      </c>
      <c r="AH730">
        <v>2</v>
      </c>
      <c r="AI730">
        <v>33358119</v>
      </c>
      <c r="AJ730">
        <v>636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>
      <c r="A731">
        <f>ROW(Source!A677)</f>
        <v>677</v>
      </c>
      <c r="B731">
        <v>33358127</v>
      </c>
      <c r="C731">
        <v>33358113</v>
      </c>
      <c r="D731">
        <v>31172603</v>
      </c>
      <c r="E731">
        <v>17</v>
      </c>
      <c r="F731">
        <v>1</v>
      </c>
      <c r="G731">
        <v>1</v>
      </c>
      <c r="H731">
        <v>3</v>
      </c>
      <c r="I731" t="s">
        <v>931</v>
      </c>
      <c r="J731" t="s">
        <v>3</v>
      </c>
      <c r="K731" t="s">
        <v>932</v>
      </c>
      <c r="L731">
        <v>1339</v>
      </c>
      <c r="N731">
        <v>1007</v>
      </c>
      <c r="O731" t="s">
        <v>258</v>
      </c>
      <c r="P731" t="s">
        <v>258</v>
      </c>
      <c r="Q731">
        <v>1</v>
      </c>
      <c r="X731">
        <v>0.01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 t="s">
        <v>3</v>
      </c>
      <c r="AG731">
        <v>0.01</v>
      </c>
      <c r="AH731">
        <v>3</v>
      </c>
      <c r="AI731">
        <v>-1</v>
      </c>
      <c r="AJ731" t="s">
        <v>3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>
      <c r="A732">
        <f>ROW(Source!A677)</f>
        <v>677</v>
      </c>
      <c r="B732">
        <v>33358128</v>
      </c>
      <c r="C732">
        <v>33358113</v>
      </c>
      <c r="D732">
        <v>31223743</v>
      </c>
      <c r="E732">
        <v>1</v>
      </c>
      <c r="F732">
        <v>1</v>
      </c>
      <c r="G732">
        <v>1</v>
      </c>
      <c r="H732">
        <v>3</v>
      </c>
      <c r="I732" t="s">
        <v>76</v>
      </c>
      <c r="J732" t="s">
        <v>79</v>
      </c>
      <c r="K732" t="s">
        <v>77</v>
      </c>
      <c r="L732">
        <v>1346</v>
      </c>
      <c r="N732">
        <v>1009</v>
      </c>
      <c r="O732" t="s">
        <v>78</v>
      </c>
      <c r="P732" t="s">
        <v>78</v>
      </c>
      <c r="Q732">
        <v>1</v>
      </c>
      <c r="X732">
        <v>100</v>
      </c>
      <c r="Y732">
        <v>8.52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3</v>
      </c>
      <c r="AG732">
        <v>100</v>
      </c>
      <c r="AH732">
        <v>2</v>
      </c>
      <c r="AI732">
        <v>33358120</v>
      </c>
      <c r="AJ732">
        <v>637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>
      <c r="A733">
        <f>ROW(Source!A678)</f>
        <v>678</v>
      </c>
      <c r="B733">
        <v>33358121</v>
      </c>
      <c r="C733">
        <v>33358113</v>
      </c>
      <c r="D733">
        <v>31172069</v>
      </c>
      <c r="E733">
        <v>1</v>
      </c>
      <c r="F733">
        <v>1</v>
      </c>
      <c r="G733">
        <v>1</v>
      </c>
      <c r="H733">
        <v>1</v>
      </c>
      <c r="I733" t="s">
        <v>856</v>
      </c>
      <c r="J733" t="s">
        <v>3</v>
      </c>
      <c r="K733" t="s">
        <v>857</v>
      </c>
      <c r="L733">
        <v>1191</v>
      </c>
      <c r="N733">
        <v>1013</v>
      </c>
      <c r="O733" t="s">
        <v>831</v>
      </c>
      <c r="P733" t="s">
        <v>831</v>
      </c>
      <c r="Q733">
        <v>1</v>
      </c>
      <c r="X733">
        <v>6.02</v>
      </c>
      <c r="Y733">
        <v>0</v>
      </c>
      <c r="Z733">
        <v>0</v>
      </c>
      <c r="AA733">
        <v>0</v>
      </c>
      <c r="AB733">
        <v>9.18</v>
      </c>
      <c r="AC733">
        <v>0</v>
      </c>
      <c r="AD733">
        <v>1</v>
      </c>
      <c r="AE733">
        <v>1</v>
      </c>
      <c r="AF733" t="s">
        <v>22</v>
      </c>
      <c r="AG733">
        <v>8.307599999999999</v>
      </c>
      <c r="AH733">
        <v>2</v>
      </c>
      <c r="AI733">
        <v>33358114</v>
      </c>
      <c r="AJ733">
        <v>638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>
      <c r="A734">
        <f>ROW(Source!A678)</f>
        <v>678</v>
      </c>
      <c r="B734">
        <v>33358122</v>
      </c>
      <c r="C734">
        <v>33358113</v>
      </c>
      <c r="D734">
        <v>31172011</v>
      </c>
      <c r="E734">
        <v>1</v>
      </c>
      <c r="F734">
        <v>1</v>
      </c>
      <c r="G734">
        <v>1</v>
      </c>
      <c r="H734">
        <v>1</v>
      </c>
      <c r="I734" t="s">
        <v>832</v>
      </c>
      <c r="J734" t="s">
        <v>3</v>
      </c>
      <c r="K734" t="s">
        <v>833</v>
      </c>
      <c r="L734">
        <v>1191</v>
      </c>
      <c r="N734">
        <v>1013</v>
      </c>
      <c r="O734" t="s">
        <v>831</v>
      </c>
      <c r="P734" t="s">
        <v>831</v>
      </c>
      <c r="Q734">
        <v>1</v>
      </c>
      <c r="X734">
        <v>0.04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2</v>
      </c>
      <c r="AF734" t="s">
        <v>21</v>
      </c>
      <c r="AG734">
        <v>0.06</v>
      </c>
      <c r="AH734">
        <v>2</v>
      </c>
      <c r="AI734">
        <v>33358115</v>
      </c>
      <c r="AJ734">
        <v>639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>
      <c r="A735">
        <f>ROW(Source!A678)</f>
        <v>678</v>
      </c>
      <c r="B735">
        <v>33358123</v>
      </c>
      <c r="C735">
        <v>33358113</v>
      </c>
      <c r="D735">
        <v>31259879</v>
      </c>
      <c r="E735">
        <v>1</v>
      </c>
      <c r="F735">
        <v>1</v>
      </c>
      <c r="G735">
        <v>1</v>
      </c>
      <c r="H735">
        <v>2</v>
      </c>
      <c r="I735" t="s">
        <v>841</v>
      </c>
      <c r="J735" t="s">
        <v>842</v>
      </c>
      <c r="K735" t="s">
        <v>843</v>
      </c>
      <c r="L735">
        <v>1368</v>
      </c>
      <c r="N735">
        <v>1011</v>
      </c>
      <c r="O735" t="s">
        <v>837</v>
      </c>
      <c r="P735" t="s">
        <v>837</v>
      </c>
      <c r="Q735">
        <v>1</v>
      </c>
      <c r="X735">
        <v>0.04</v>
      </c>
      <c r="Y735">
        <v>0</v>
      </c>
      <c r="Z735">
        <v>65.709999999999994</v>
      </c>
      <c r="AA735">
        <v>11.6</v>
      </c>
      <c r="AB735">
        <v>0</v>
      </c>
      <c r="AC735">
        <v>0</v>
      </c>
      <c r="AD735">
        <v>1</v>
      </c>
      <c r="AE735">
        <v>0</v>
      </c>
      <c r="AF735" t="s">
        <v>21</v>
      </c>
      <c r="AG735">
        <v>0.06</v>
      </c>
      <c r="AH735">
        <v>2</v>
      </c>
      <c r="AI735">
        <v>33358116</v>
      </c>
      <c r="AJ735">
        <v>640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>
      <c r="A736">
        <f>ROW(Source!A678)</f>
        <v>678</v>
      </c>
      <c r="B736">
        <v>33358124</v>
      </c>
      <c r="C736">
        <v>33358113</v>
      </c>
      <c r="D736">
        <v>31260100</v>
      </c>
      <c r="E736">
        <v>1</v>
      </c>
      <c r="F736">
        <v>1</v>
      </c>
      <c r="G736">
        <v>1</v>
      </c>
      <c r="H736">
        <v>2</v>
      </c>
      <c r="I736" t="s">
        <v>858</v>
      </c>
      <c r="J736" t="s">
        <v>859</v>
      </c>
      <c r="K736" t="s">
        <v>860</v>
      </c>
      <c r="L736">
        <v>1368</v>
      </c>
      <c r="N736">
        <v>1011</v>
      </c>
      <c r="O736" t="s">
        <v>837</v>
      </c>
      <c r="P736" t="s">
        <v>837</v>
      </c>
      <c r="Q736">
        <v>1</v>
      </c>
      <c r="X736">
        <v>0.93</v>
      </c>
      <c r="Y736">
        <v>0</v>
      </c>
      <c r="Z736">
        <v>8.1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21</v>
      </c>
      <c r="AG736">
        <v>1.395</v>
      </c>
      <c r="AH736">
        <v>2</v>
      </c>
      <c r="AI736">
        <v>33358117</v>
      </c>
      <c r="AJ736">
        <v>641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>
      <c r="A737">
        <f>ROW(Source!A678)</f>
        <v>678</v>
      </c>
      <c r="B737">
        <v>33358125</v>
      </c>
      <c r="C737">
        <v>33358113</v>
      </c>
      <c r="D737">
        <v>31179550</v>
      </c>
      <c r="E737">
        <v>1</v>
      </c>
      <c r="F737">
        <v>1</v>
      </c>
      <c r="G737">
        <v>1</v>
      </c>
      <c r="H737">
        <v>3</v>
      </c>
      <c r="I737" t="s">
        <v>861</v>
      </c>
      <c r="J737" t="s">
        <v>862</v>
      </c>
      <c r="K737" t="s">
        <v>863</v>
      </c>
      <c r="L737">
        <v>1348</v>
      </c>
      <c r="N737">
        <v>1009</v>
      </c>
      <c r="O737" t="s">
        <v>32</v>
      </c>
      <c r="P737" t="s">
        <v>32</v>
      </c>
      <c r="Q737">
        <v>1000</v>
      </c>
      <c r="X737">
        <v>8.0000000000000004E-4</v>
      </c>
      <c r="Y737">
        <v>10362</v>
      </c>
      <c r="Z737">
        <v>0</v>
      </c>
      <c r="AA737">
        <v>0</v>
      </c>
      <c r="AB737">
        <v>0</v>
      </c>
      <c r="AC737">
        <v>0</v>
      </c>
      <c r="AD737">
        <v>1</v>
      </c>
      <c r="AE737">
        <v>0</v>
      </c>
      <c r="AF737" t="s">
        <v>3</v>
      </c>
      <c r="AG737">
        <v>8.0000000000000004E-4</v>
      </c>
      <c r="AH737">
        <v>2</v>
      </c>
      <c r="AI737">
        <v>33358118</v>
      </c>
      <c r="AJ737">
        <v>642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>
      <c r="A738">
        <f>ROW(Source!A678)</f>
        <v>678</v>
      </c>
      <c r="B738">
        <v>33358126</v>
      </c>
      <c r="C738">
        <v>33358113</v>
      </c>
      <c r="D738">
        <v>31180727</v>
      </c>
      <c r="E738">
        <v>1</v>
      </c>
      <c r="F738">
        <v>1</v>
      </c>
      <c r="G738">
        <v>1</v>
      </c>
      <c r="H738">
        <v>3</v>
      </c>
      <c r="I738" t="s">
        <v>844</v>
      </c>
      <c r="J738" t="s">
        <v>845</v>
      </c>
      <c r="K738" t="s">
        <v>846</v>
      </c>
      <c r="L738">
        <v>1348</v>
      </c>
      <c r="N738">
        <v>1009</v>
      </c>
      <c r="O738" t="s">
        <v>32</v>
      </c>
      <c r="P738" t="s">
        <v>32</v>
      </c>
      <c r="Q738">
        <v>1000</v>
      </c>
      <c r="X738">
        <v>6.9999999999999999E-4</v>
      </c>
      <c r="Y738">
        <v>9040.01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6.9999999999999999E-4</v>
      </c>
      <c r="AH738">
        <v>2</v>
      </c>
      <c r="AI738">
        <v>33358119</v>
      </c>
      <c r="AJ738">
        <v>643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>
      <c r="A739">
        <f>ROW(Source!A678)</f>
        <v>678</v>
      </c>
      <c r="B739">
        <v>33358127</v>
      </c>
      <c r="C739">
        <v>33358113</v>
      </c>
      <c r="D739">
        <v>31172603</v>
      </c>
      <c r="E739">
        <v>17</v>
      </c>
      <c r="F739">
        <v>1</v>
      </c>
      <c r="G739">
        <v>1</v>
      </c>
      <c r="H739">
        <v>3</v>
      </c>
      <c r="I739" t="s">
        <v>931</v>
      </c>
      <c r="J739" t="s">
        <v>3</v>
      </c>
      <c r="K739" t="s">
        <v>932</v>
      </c>
      <c r="L739">
        <v>1339</v>
      </c>
      <c r="N739">
        <v>1007</v>
      </c>
      <c r="O739" t="s">
        <v>258</v>
      </c>
      <c r="P739" t="s">
        <v>258</v>
      </c>
      <c r="Q739">
        <v>1</v>
      </c>
      <c r="X739">
        <v>0.01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 t="s">
        <v>3</v>
      </c>
      <c r="AG739">
        <v>0.01</v>
      </c>
      <c r="AH739">
        <v>3</v>
      </c>
      <c r="AI739">
        <v>-1</v>
      </c>
      <c r="AJ739" t="s">
        <v>3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>
      <c r="A740">
        <f>ROW(Source!A678)</f>
        <v>678</v>
      </c>
      <c r="B740">
        <v>33358128</v>
      </c>
      <c r="C740">
        <v>33358113</v>
      </c>
      <c r="D740">
        <v>31223743</v>
      </c>
      <c r="E740">
        <v>1</v>
      </c>
      <c r="F740">
        <v>1</v>
      </c>
      <c r="G740">
        <v>1</v>
      </c>
      <c r="H740">
        <v>3</v>
      </c>
      <c r="I740" t="s">
        <v>76</v>
      </c>
      <c r="J740" t="s">
        <v>79</v>
      </c>
      <c r="K740" t="s">
        <v>77</v>
      </c>
      <c r="L740">
        <v>1346</v>
      </c>
      <c r="N740">
        <v>1009</v>
      </c>
      <c r="O740" t="s">
        <v>78</v>
      </c>
      <c r="P740" t="s">
        <v>78</v>
      </c>
      <c r="Q740">
        <v>1</v>
      </c>
      <c r="X740">
        <v>100</v>
      </c>
      <c r="Y740">
        <v>8.52</v>
      </c>
      <c r="Z740">
        <v>0</v>
      </c>
      <c r="AA740">
        <v>0</v>
      </c>
      <c r="AB740">
        <v>0</v>
      </c>
      <c r="AC740">
        <v>0</v>
      </c>
      <c r="AD740">
        <v>1</v>
      </c>
      <c r="AE740">
        <v>0</v>
      </c>
      <c r="AF740" t="s">
        <v>3</v>
      </c>
      <c r="AG740">
        <v>100</v>
      </c>
      <c r="AH740">
        <v>2</v>
      </c>
      <c r="AI740">
        <v>33358120</v>
      </c>
      <c r="AJ740">
        <v>644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>
      <c r="A741">
        <f>ROW(Source!A718)</f>
        <v>718</v>
      </c>
      <c r="B741">
        <v>33358153</v>
      </c>
      <c r="C741">
        <v>33358135</v>
      </c>
      <c r="D741">
        <v>31172069</v>
      </c>
      <c r="E741">
        <v>1</v>
      </c>
      <c r="F741">
        <v>1</v>
      </c>
      <c r="G741">
        <v>1</v>
      </c>
      <c r="H741">
        <v>1</v>
      </c>
      <c r="I741" t="s">
        <v>856</v>
      </c>
      <c r="J741" t="s">
        <v>3</v>
      </c>
      <c r="K741" t="s">
        <v>857</v>
      </c>
      <c r="L741">
        <v>1191</v>
      </c>
      <c r="N741">
        <v>1013</v>
      </c>
      <c r="O741" t="s">
        <v>831</v>
      </c>
      <c r="P741" t="s">
        <v>831</v>
      </c>
      <c r="Q741">
        <v>1</v>
      </c>
      <c r="X741">
        <v>43.71</v>
      </c>
      <c r="Y741">
        <v>0</v>
      </c>
      <c r="Z741">
        <v>0</v>
      </c>
      <c r="AA741">
        <v>0</v>
      </c>
      <c r="AB741">
        <v>9.18</v>
      </c>
      <c r="AC741">
        <v>0</v>
      </c>
      <c r="AD741">
        <v>1</v>
      </c>
      <c r="AE741">
        <v>1</v>
      </c>
      <c r="AF741" t="s">
        <v>22</v>
      </c>
      <c r="AG741">
        <v>60.319799999999994</v>
      </c>
      <c r="AH741">
        <v>2</v>
      </c>
      <c r="AI741">
        <v>33358136</v>
      </c>
      <c r="AJ741">
        <v>645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>
      <c r="A742">
        <f>ROW(Source!A718)</f>
        <v>718</v>
      </c>
      <c r="B742">
        <v>33358154</v>
      </c>
      <c r="C742">
        <v>33358135</v>
      </c>
      <c r="D742">
        <v>31172011</v>
      </c>
      <c r="E742">
        <v>1</v>
      </c>
      <c r="F742">
        <v>1</v>
      </c>
      <c r="G742">
        <v>1</v>
      </c>
      <c r="H742">
        <v>1</v>
      </c>
      <c r="I742" t="s">
        <v>832</v>
      </c>
      <c r="J742" t="s">
        <v>3</v>
      </c>
      <c r="K742" t="s">
        <v>833</v>
      </c>
      <c r="L742">
        <v>1191</v>
      </c>
      <c r="N742">
        <v>1013</v>
      </c>
      <c r="O742" t="s">
        <v>831</v>
      </c>
      <c r="P742" t="s">
        <v>831</v>
      </c>
      <c r="Q742">
        <v>1</v>
      </c>
      <c r="X742">
        <v>0.55000000000000004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2</v>
      </c>
      <c r="AF742" t="s">
        <v>21</v>
      </c>
      <c r="AG742">
        <v>0.82500000000000007</v>
      </c>
      <c r="AH742">
        <v>2</v>
      </c>
      <c r="AI742">
        <v>33358137</v>
      </c>
      <c r="AJ742">
        <v>646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>
      <c r="A743">
        <f>ROW(Source!A718)</f>
        <v>718</v>
      </c>
      <c r="B743">
        <v>33358155</v>
      </c>
      <c r="C743">
        <v>33358135</v>
      </c>
      <c r="D743">
        <v>31258491</v>
      </c>
      <c r="E743">
        <v>1</v>
      </c>
      <c r="F743">
        <v>1</v>
      </c>
      <c r="G743">
        <v>1</v>
      </c>
      <c r="H743">
        <v>2</v>
      </c>
      <c r="I743" t="s">
        <v>834</v>
      </c>
      <c r="J743" t="s">
        <v>835</v>
      </c>
      <c r="K743" t="s">
        <v>836</v>
      </c>
      <c r="L743">
        <v>1368</v>
      </c>
      <c r="N743">
        <v>1011</v>
      </c>
      <c r="O743" t="s">
        <v>837</v>
      </c>
      <c r="P743" t="s">
        <v>837</v>
      </c>
      <c r="Q743">
        <v>1</v>
      </c>
      <c r="X743">
        <v>0.22</v>
      </c>
      <c r="Y743">
        <v>0</v>
      </c>
      <c r="Z743">
        <v>111.99</v>
      </c>
      <c r="AA743">
        <v>13.5</v>
      </c>
      <c r="AB743">
        <v>0</v>
      </c>
      <c r="AC743">
        <v>0</v>
      </c>
      <c r="AD743">
        <v>1</v>
      </c>
      <c r="AE743">
        <v>0</v>
      </c>
      <c r="AF743" t="s">
        <v>21</v>
      </c>
      <c r="AG743">
        <v>0.33</v>
      </c>
      <c r="AH743">
        <v>2</v>
      </c>
      <c r="AI743">
        <v>33358138</v>
      </c>
      <c r="AJ743">
        <v>647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>
      <c r="A744">
        <f>ROW(Source!A718)</f>
        <v>718</v>
      </c>
      <c r="B744">
        <v>33358156</v>
      </c>
      <c r="C744">
        <v>33358135</v>
      </c>
      <c r="D744">
        <v>31258691</v>
      </c>
      <c r="E744">
        <v>1</v>
      </c>
      <c r="F744">
        <v>1</v>
      </c>
      <c r="G744">
        <v>1</v>
      </c>
      <c r="H744">
        <v>2</v>
      </c>
      <c r="I744" t="s">
        <v>838</v>
      </c>
      <c r="J744" t="s">
        <v>839</v>
      </c>
      <c r="K744" t="s">
        <v>840</v>
      </c>
      <c r="L744">
        <v>1368</v>
      </c>
      <c r="N744">
        <v>1011</v>
      </c>
      <c r="O744" t="s">
        <v>837</v>
      </c>
      <c r="P744" t="s">
        <v>837</v>
      </c>
      <c r="Q744">
        <v>1</v>
      </c>
      <c r="X744">
        <v>12.61</v>
      </c>
      <c r="Y744">
        <v>0</v>
      </c>
      <c r="Z744">
        <v>3.12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21</v>
      </c>
      <c r="AG744">
        <v>18.914999999999999</v>
      </c>
      <c r="AH744">
        <v>2</v>
      </c>
      <c r="AI744">
        <v>33358139</v>
      </c>
      <c r="AJ744">
        <v>648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>
      <c r="A745">
        <f>ROW(Source!A718)</f>
        <v>718</v>
      </c>
      <c r="B745">
        <v>33358157</v>
      </c>
      <c r="C745">
        <v>33358135</v>
      </c>
      <c r="D745">
        <v>31259879</v>
      </c>
      <c r="E745">
        <v>1</v>
      </c>
      <c r="F745">
        <v>1</v>
      </c>
      <c r="G745">
        <v>1</v>
      </c>
      <c r="H745">
        <v>2</v>
      </c>
      <c r="I745" t="s">
        <v>841</v>
      </c>
      <c r="J745" t="s">
        <v>842</v>
      </c>
      <c r="K745" t="s">
        <v>843</v>
      </c>
      <c r="L745">
        <v>1368</v>
      </c>
      <c r="N745">
        <v>1011</v>
      </c>
      <c r="O745" t="s">
        <v>837</v>
      </c>
      <c r="P745" t="s">
        <v>837</v>
      </c>
      <c r="Q745">
        <v>1</v>
      </c>
      <c r="X745">
        <v>0.33</v>
      </c>
      <c r="Y745">
        <v>0</v>
      </c>
      <c r="Z745">
        <v>65.709999999999994</v>
      </c>
      <c r="AA745">
        <v>11.6</v>
      </c>
      <c r="AB745">
        <v>0</v>
      </c>
      <c r="AC745">
        <v>0</v>
      </c>
      <c r="AD745">
        <v>1</v>
      </c>
      <c r="AE745">
        <v>0</v>
      </c>
      <c r="AF745" t="s">
        <v>21</v>
      </c>
      <c r="AG745">
        <v>0.495</v>
      </c>
      <c r="AH745">
        <v>2</v>
      </c>
      <c r="AI745">
        <v>33358140</v>
      </c>
      <c r="AJ745">
        <v>649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>
      <c r="A746">
        <f>ROW(Source!A718)</f>
        <v>718</v>
      </c>
      <c r="B746">
        <v>33358158</v>
      </c>
      <c r="C746">
        <v>33358135</v>
      </c>
      <c r="D746">
        <v>31260100</v>
      </c>
      <c r="E746">
        <v>1</v>
      </c>
      <c r="F746">
        <v>1</v>
      </c>
      <c r="G746">
        <v>1</v>
      </c>
      <c r="H746">
        <v>2</v>
      </c>
      <c r="I746" t="s">
        <v>858</v>
      </c>
      <c r="J746" t="s">
        <v>859</v>
      </c>
      <c r="K746" t="s">
        <v>860</v>
      </c>
      <c r="L746">
        <v>1368</v>
      </c>
      <c r="N746">
        <v>1011</v>
      </c>
      <c r="O746" t="s">
        <v>837</v>
      </c>
      <c r="P746" t="s">
        <v>837</v>
      </c>
      <c r="Q746">
        <v>1</v>
      </c>
      <c r="X746">
        <v>1.68</v>
      </c>
      <c r="Y746">
        <v>0</v>
      </c>
      <c r="Z746">
        <v>8.1</v>
      </c>
      <c r="AA746">
        <v>0</v>
      </c>
      <c r="AB746">
        <v>0</v>
      </c>
      <c r="AC746">
        <v>0</v>
      </c>
      <c r="AD746">
        <v>1</v>
      </c>
      <c r="AE746">
        <v>0</v>
      </c>
      <c r="AF746" t="s">
        <v>21</v>
      </c>
      <c r="AG746">
        <v>2.52</v>
      </c>
      <c r="AH746">
        <v>2</v>
      </c>
      <c r="AI746">
        <v>33358141</v>
      </c>
      <c r="AJ746">
        <v>650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>
      <c r="A747">
        <f>ROW(Source!A718)</f>
        <v>718</v>
      </c>
      <c r="B747">
        <v>33358159</v>
      </c>
      <c r="C747">
        <v>33358135</v>
      </c>
      <c r="D747">
        <v>31178053</v>
      </c>
      <c r="E747">
        <v>1</v>
      </c>
      <c r="F747">
        <v>1</v>
      </c>
      <c r="G747">
        <v>1</v>
      </c>
      <c r="H747">
        <v>3</v>
      </c>
      <c r="I747" t="s">
        <v>878</v>
      </c>
      <c r="J747" t="s">
        <v>879</v>
      </c>
      <c r="K747" t="s">
        <v>880</v>
      </c>
      <c r="L747">
        <v>1348</v>
      </c>
      <c r="N747">
        <v>1009</v>
      </c>
      <c r="O747" t="s">
        <v>32</v>
      </c>
      <c r="P747" t="s">
        <v>32</v>
      </c>
      <c r="Q747">
        <v>1000</v>
      </c>
      <c r="X747">
        <v>3.8000000000000002E-4</v>
      </c>
      <c r="Y747">
        <v>19800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0</v>
      </c>
      <c r="AF747" t="s">
        <v>3</v>
      </c>
      <c r="AG747">
        <v>3.8000000000000002E-4</v>
      </c>
      <c r="AH747">
        <v>2</v>
      </c>
      <c r="AI747">
        <v>33358142</v>
      </c>
      <c r="AJ747">
        <v>651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>
      <c r="A748">
        <f>ROW(Source!A718)</f>
        <v>718</v>
      </c>
      <c r="B748">
        <v>33358160</v>
      </c>
      <c r="C748">
        <v>33358135</v>
      </c>
      <c r="D748">
        <v>31178765</v>
      </c>
      <c r="E748">
        <v>1</v>
      </c>
      <c r="F748">
        <v>1</v>
      </c>
      <c r="G748">
        <v>1</v>
      </c>
      <c r="H748">
        <v>3</v>
      </c>
      <c r="I748" t="s">
        <v>869</v>
      </c>
      <c r="J748" t="s">
        <v>870</v>
      </c>
      <c r="K748" t="s">
        <v>871</v>
      </c>
      <c r="L748">
        <v>1346</v>
      </c>
      <c r="N748">
        <v>1009</v>
      </c>
      <c r="O748" t="s">
        <v>78</v>
      </c>
      <c r="P748" t="s">
        <v>78</v>
      </c>
      <c r="Q748">
        <v>1</v>
      </c>
      <c r="X748">
        <v>0.15</v>
      </c>
      <c r="Y748">
        <v>37.29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0</v>
      </c>
      <c r="AF748" t="s">
        <v>3</v>
      </c>
      <c r="AG748">
        <v>0.15</v>
      </c>
      <c r="AH748">
        <v>2</v>
      </c>
      <c r="AI748">
        <v>33358143</v>
      </c>
      <c r="AJ748">
        <v>652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>
      <c r="A749">
        <f>ROW(Source!A718)</f>
        <v>718</v>
      </c>
      <c r="B749">
        <v>33358161</v>
      </c>
      <c r="C749">
        <v>33358135</v>
      </c>
      <c r="D749">
        <v>31179550</v>
      </c>
      <c r="E749">
        <v>1</v>
      </c>
      <c r="F749">
        <v>1</v>
      </c>
      <c r="G749">
        <v>1</v>
      </c>
      <c r="H749">
        <v>3</v>
      </c>
      <c r="I749" t="s">
        <v>861</v>
      </c>
      <c r="J749" t="s">
        <v>862</v>
      </c>
      <c r="K749" t="s">
        <v>863</v>
      </c>
      <c r="L749">
        <v>1348</v>
      </c>
      <c r="N749">
        <v>1009</v>
      </c>
      <c r="O749" t="s">
        <v>32</v>
      </c>
      <c r="P749" t="s">
        <v>32</v>
      </c>
      <c r="Q749">
        <v>1000</v>
      </c>
      <c r="X749">
        <v>3.4000000000000002E-4</v>
      </c>
      <c r="Y749">
        <v>10362</v>
      </c>
      <c r="Z749">
        <v>0</v>
      </c>
      <c r="AA749">
        <v>0</v>
      </c>
      <c r="AB749">
        <v>0</v>
      </c>
      <c r="AC749">
        <v>0</v>
      </c>
      <c r="AD749">
        <v>1</v>
      </c>
      <c r="AE749">
        <v>0</v>
      </c>
      <c r="AF749" t="s">
        <v>3</v>
      </c>
      <c r="AG749">
        <v>3.4000000000000002E-4</v>
      </c>
      <c r="AH749">
        <v>2</v>
      </c>
      <c r="AI749">
        <v>33358144</v>
      </c>
      <c r="AJ749">
        <v>653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>
      <c r="A750">
        <f>ROW(Source!A718)</f>
        <v>718</v>
      </c>
      <c r="B750">
        <v>33358162</v>
      </c>
      <c r="C750">
        <v>33358135</v>
      </c>
      <c r="D750">
        <v>31172581</v>
      </c>
      <c r="E750">
        <v>17</v>
      </c>
      <c r="F750">
        <v>1</v>
      </c>
      <c r="G750">
        <v>1</v>
      </c>
      <c r="H750">
        <v>3</v>
      </c>
      <c r="I750" t="s">
        <v>924</v>
      </c>
      <c r="J750" t="s">
        <v>3</v>
      </c>
      <c r="K750" t="s">
        <v>31</v>
      </c>
      <c r="L750">
        <v>1348</v>
      </c>
      <c r="N750">
        <v>1009</v>
      </c>
      <c r="O750" t="s">
        <v>32</v>
      </c>
      <c r="P750" t="s">
        <v>32</v>
      </c>
      <c r="Q750">
        <v>1000</v>
      </c>
      <c r="X750">
        <v>9.6000000000000002E-4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 t="s">
        <v>3</v>
      </c>
      <c r="AG750">
        <v>9.6000000000000002E-4</v>
      </c>
      <c r="AH750">
        <v>3</v>
      </c>
      <c r="AI750">
        <v>-1</v>
      </c>
      <c r="AJ750" t="s">
        <v>3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>
      <c r="A751">
        <f>ROW(Source!A718)</f>
        <v>718</v>
      </c>
      <c r="B751">
        <v>33358163</v>
      </c>
      <c r="C751">
        <v>33358135</v>
      </c>
      <c r="D751">
        <v>31180727</v>
      </c>
      <c r="E751">
        <v>1</v>
      </c>
      <c r="F751">
        <v>1</v>
      </c>
      <c r="G751">
        <v>1</v>
      </c>
      <c r="H751">
        <v>3</v>
      </c>
      <c r="I751" t="s">
        <v>844</v>
      </c>
      <c r="J751" t="s">
        <v>845</v>
      </c>
      <c r="K751" t="s">
        <v>846</v>
      </c>
      <c r="L751">
        <v>1348</v>
      </c>
      <c r="N751">
        <v>1009</v>
      </c>
      <c r="O751" t="s">
        <v>32</v>
      </c>
      <c r="P751" t="s">
        <v>32</v>
      </c>
      <c r="Q751">
        <v>1000</v>
      </c>
      <c r="X751">
        <v>4.1999999999999997E-3</v>
      </c>
      <c r="Y751">
        <v>9040.01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4.1999999999999997E-3</v>
      </c>
      <c r="AH751">
        <v>2</v>
      </c>
      <c r="AI751">
        <v>33358146</v>
      </c>
      <c r="AJ751">
        <v>655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>
      <c r="A752">
        <f>ROW(Source!A718)</f>
        <v>718</v>
      </c>
      <c r="B752">
        <v>33358164</v>
      </c>
      <c r="C752">
        <v>33358135</v>
      </c>
      <c r="D752">
        <v>31173337</v>
      </c>
      <c r="E752">
        <v>17</v>
      </c>
      <c r="F752">
        <v>1</v>
      </c>
      <c r="G752">
        <v>1</v>
      </c>
      <c r="H752">
        <v>3</v>
      </c>
      <c r="I752" t="s">
        <v>935</v>
      </c>
      <c r="J752" t="s">
        <v>3</v>
      </c>
      <c r="K752" t="s">
        <v>936</v>
      </c>
      <c r="L752">
        <v>1348</v>
      </c>
      <c r="N752">
        <v>1009</v>
      </c>
      <c r="O752" t="s">
        <v>32</v>
      </c>
      <c r="P752" t="s">
        <v>32</v>
      </c>
      <c r="Q752">
        <v>1000</v>
      </c>
      <c r="X752">
        <v>1.8000000000000001E-4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 t="s">
        <v>3</v>
      </c>
      <c r="AG752">
        <v>1.8000000000000001E-4</v>
      </c>
      <c r="AH752">
        <v>3</v>
      </c>
      <c r="AI752">
        <v>-1</v>
      </c>
      <c r="AJ752" t="s">
        <v>3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>
      <c r="A753">
        <f>ROW(Source!A718)</f>
        <v>718</v>
      </c>
      <c r="B753">
        <v>33358165</v>
      </c>
      <c r="C753">
        <v>33358135</v>
      </c>
      <c r="D753">
        <v>31181610</v>
      </c>
      <c r="E753">
        <v>1</v>
      </c>
      <c r="F753">
        <v>1</v>
      </c>
      <c r="G753">
        <v>1</v>
      </c>
      <c r="H753">
        <v>3</v>
      </c>
      <c r="I753" t="s">
        <v>847</v>
      </c>
      <c r="J753" t="s">
        <v>848</v>
      </c>
      <c r="K753" t="s">
        <v>849</v>
      </c>
      <c r="L753">
        <v>1346</v>
      </c>
      <c r="N753">
        <v>1009</v>
      </c>
      <c r="O753" t="s">
        <v>78</v>
      </c>
      <c r="P753" t="s">
        <v>78</v>
      </c>
      <c r="Q753">
        <v>1</v>
      </c>
      <c r="X753">
        <v>2.72</v>
      </c>
      <c r="Y753">
        <v>23.09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0</v>
      </c>
      <c r="AF753" t="s">
        <v>3</v>
      </c>
      <c r="AG753">
        <v>2.72</v>
      </c>
      <c r="AH753">
        <v>2</v>
      </c>
      <c r="AI753">
        <v>33358148</v>
      </c>
      <c r="AJ753">
        <v>657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>
      <c r="A754">
        <f>ROW(Source!A718)</f>
        <v>718</v>
      </c>
      <c r="B754">
        <v>33358166</v>
      </c>
      <c r="C754">
        <v>33358135</v>
      </c>
      <c r="D754">
        <v>31172603</v>
      </c>
      <c r="E754">
        <v>17</v>
      </c>
      <c r="F754">
        <v>1</v>
      </c>
      <c r="G754">
        <v>1</v>
      </c>
      <c r="H754">
        <v>3</v>
      </c>
      <c r="I754" t="s">
        <v>931</v>
      </c>
      <c r="J754" t="s">
        <v>3</v>
      </c>
      <c r="K754" t="s">
        <v>932</v>
      </c>
      <c r="L754">
        <v>1339</v>
      </c>
      <c r="N754">
        <v>1007</v>
      </c>
      <c r="O754" t="s">
        <v>258</v>
      </c>
      <c r="P754" t="s">
        <v>258</v>
      </c>
      <c r="Q754">
        <v>1</v>
      </c>
      <c r="X754">
        <v>8.9999999999999993E-3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 t="s">
        <v>3</v>
      </c>
      <c r="AG754">
        <v>8.9999999999999993E-3</v>
      </c>
      <c r="AH754">
        <v>3</v>
      </c>
      <c r="AI754">
        <v>-1</v>
      </c>
      <c r="AJ754" t="s">
        <v>3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>
      <c r="A755">
        <f>ROW(Source!A718)</f>
        <v>718</v>
      </c>
      <c r="B755">
        <v>33358167</v>
      </c>
      <c r="C755">
        <v>33358135</v>
      </c>
      <c r="D755">
        <v>31214523</v>
      </c>
      <c r="E755">
        <v>1</v>
      </c>
      <c r="F755">
        <v>1</v>
      </c>
      <c r="G755">
        <v>1</v>
      </c>
      <c r="H755">
        <v>3</v>
      </c>
      <c r="I755" t="s">
        <v>872</v>
      </c>
      <c r="J755" t="s">
        <v>873</v>
      </c>
      <c r="K755" t="s">
        <v>874</v>
      </c>
      <c r="L755">
        <v>1348</v>
      </c>
      <c r="N755">
        <v>1009</v>
      </c>
      <c r="O755" t="s">
        <v>32</v>
      </c>
      <c r="P755" t="s">
        <v>32</v>
      </c>
      <c r="Q755">
        <v>1000</v>
      </c>
      <c r="X755">
        <v>2.9E-4</v>
      </c>
      <c r="Y755">
        <v>15119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0</v>
      </c>
      <c r="AF755" t="s">
        <v>3</v>
      </c>
      <c r="AG755">
        <v>2.9E-4</v>
      </c>
      <c r="AH755">
        <v>2</v>
      </c>
      <c r="AI755">
        <v>33358150</v>
      </c>
      <c r="AJ755">
        <v>659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>
      <c r="A756">
        <f>ROW(Source!A718)</f>
        <v>718</v>
      </c>
      <c r="B756">
        <v>33358168</v>
      </c>
      <c r="C756">
        <v>33358135</v>
      </c>
      <c r="D756">
        <v>31215251</v>
      </c>
      <c r="E756">
        <v>1</v>
      </c>
      <c r="F756">
        <v>1</v>
      </c>
      <c r="G756">
        <v>1</v>
      </c>
      <c r="H756">
        <v>3</v>
      </c>
      <c r="I756" t="s">
        <v>881</v>
      </c>
      <c r="J756" t="s">
        <v>882</v>
      </c>
      <c r="K756" t="s">
        <v>883</v>
      </c>
      <c r="L756">
        <v>1348</v>
      </c>
      <c r="N756">
        <v>1009</v>
      </c>
      <c r="O756" t="s">
        <v>32</v>
      </c>
      <c r="P756" t="s">
        <v>32</v>
      </c>
      <c r="Q756">
        <v>1000</v>
      </c>
      <c r="X756">
        <v>1.3999999999999999E-4</v>
      </c>
      <c r="Y756">
        <v>16950</v>
      </c>
      <c r="Z756">
        <v>0</v>
      </c>
      <c r="AA756">
        <v>0</v>
      </c>
      <c r="AB756">
        <v>0</v>
      </c>
      <c r="AC756">
        <v>0</v>
      </c>
      <c r="AD756">
        <v>1</v>
      </c>
      <c r="AE756">
        <v>0</v>
      </c>
      <c r="AF756" t="s">
        <v>3</v>
      </c>
      <c r="AG756">
        <v>1.3999999999999999E-4</v>
      </c>
      <c r="AH756">
        <v>2</v>
      </c>
      <c r="AI756">
        <v>33358151</v>
      </c>
      <c r="AJ756">
        <v>660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>
      <c r="A757">
        <f>ROW(Source!A718)</f>
        <v>718</v>
      </c>
      <c r="B757">
        <v>33358169</v>
      </c>
      <c r="C757">
        <v>33358135</v>
      </c>
      <c r="D757">
        <v>31240760</v>
      </c>
      <c r="E757">
        <v>1</v>
      </c>
      <c r="F757">
        <v>1</v>
      </c>
      <c r="G757">
        <v>1</v>
      </c>
      <c r="H757">
        <v>3</v>
      </c>
      <c r="I757" t="s">
        <v>884</v>
      </c>
      <c r="J757" t="s">
        <v>885</v>
      </c>
      <c r="K757" t="s">
        <v>886</v>
      </c>
      <c r="L757">
        <v>1354</v>
      </c>
      <c r="N757">
        <v>1010</v>
      </c>
      <c r="O757" t="s">
        <v>40</v>
      </c>
      <c r="P757" t="s">
        <v>40</v>
      </c>
      <c r="Q757">
        <v>1</v>
      </c>
      <c r="X757">
        <v>3</v>
      </c>
      <c r="Y757">
        <v>18.88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0</v>
      </c>
      <c r="AF757" t="s">
        <v>3</v>
      </c>
      <c r="AG757">
        <v>3</v>
      </c>
      <c r="AH757">
        <v>2</v>
      </c>
      <c r="AI757">
        <v>33358152</v>
      </c>
      <c r="AJ757">
        <v>661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>
      <c r="A758">
        <f>ROW(Source!A719)</f>
        <v>719</v>
      </c>
      <c r="B758">
        <v>33358153</v>
      </c>
      <c r="C758">
        <v>33358135</v>
      </c>
      <c r="D758">
        <v>31172069</v>
      </c>
      <c r="E758">
        <v>1</v>
      </c>
      <c r="F758">
        <v>1</v>
      </c>
      <c r="G758">
        <v>1</v>
      </c>
      <c r="H758">
        <v>1</v>
      </c>
      <c r="I758" t="s">
        <v>856</v>
      </c>
      <c r="J758" t="s">
        <v>3</v>
      </c>
      <c r="K758" t="s">
        <v>857</v>
      </c>
      <c r="L758">
        <v>1191</v>
      </c>
      <c r="N758">
        <v>1013</v>
      </c>
      <c r="O758" t="s">
        <v>831</v>
      </c>
      <c r="P758" t="s">
        <v>831</v>
      </c>
      <c r="Q758">
        <v>1</v>
      </c>
      <c r="X758">
        <v>43.71</v>
      </c>
      <c r="Y758">
        <v>0</v>
      </c>
      <c r="Z758">
        <v>0</v>
      </c>
      <c r="AA758">
        <v>0</v>
      </c>
      <c r="AB758">
        <v>9.18</v>
      </c>
      <c r="AC758">
        <v>0</v>
      </c>
      <c r="AD758">
        <v>1</v>
      </c>
      <c r="AE758">
        <v>1</v>
      </c>
      <c r="AF758" t="s">
        <v>22</v>
      </c>
      <c r="AG758">
        <v>60.319799999999994</v>
      </c>
      <c r="AH758">
        <v>2</v>
      </c>
      <c r="AI758">
        <v>33358136</v>
      </c>
      <c r="AJ758">
        <v>662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>
      <c r="A759">
        <f>ROW(Source!A719)</f>
        <v>719</v>
      </c>
      <c r="B759">
        <v>33358154</v>
      </c>
      <c r="C759">
        <v>33358135</v>
      </c>
      <c r="D759">
        <v>31172011</v>
      </c>
      <c r="E759">
        <v>1</v>
      </c>
      <c r="F759">
        <v>1</v>
      </c>
      <c r="G759">
        <v>1</v>
      </c>
      <c r="H759">
        <v>1</v>
      </c>
      <c r="I759" t="s">
        <v>832</v>
      </c>
      <c r="J759" t="s">
        <v>3</v>
      </c>
      <c r="K759" t="s">
        <v>833</v>
      </c>
      <c r="L759">
        <v>1191</v>
      </c>
      <c r="N759">
        <v>1013</v>
      </c>
      <c r="O759" t="s">
        <v>831</v>
      </c>
      <c r="P759" t="s">
        <v>831</v>
      </c>
      <c r="Q759">
        <v>1</v>
      </c>
      <c r="X759">
        <v>0.55000000000000004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1</v>
      </c>
      <c r="AE759">
        <v>2</v>
      </c>
      <c r="AF759" t="s">
        <v>21</v>
      </c>
      <c r="AG759">
        <v>0.82500000000000007</v>
      </c>
      <c r="AH759">
        <v>2</v>
      </c>
      <c r="AI759">
        <v>33358137</v>
      </c>
      <c r="AJ759">
        <v>663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>
      <c r="A760">
        <f>ROW(Source!A719)</f>
        <v>719</v>
      </c>
      <c r="B760">
        <v>33358155</v>
      </c>
      <c r="C760">
        <v>33358135</v>
      </c>
      <c r="D760">
        <v>31258491</v>
      </c>
      <c r="E760">
        <v>1</v>
      </c>
      <c r="F760">
        <v>1</v>
      </c>
      <c r="G760">
        <v>1</v>
      </c>
      <c r="H760">
        <v>2</v>
      </c>
      <c r="I760" t="s">
        <v>834</v>
      </c>
      <c r="J760" t="s">
        <v>835</v>
      </c>
      <c r="K760" t="s">
        <v>836</v>
      </c>
      <c r="L760">
        <v>1368</v>
      </c>
      <c r="N760">
        <v>1011</v>
      </c>
      <c r="O760" t="s">
        <v>837</v>
      </c>
      <c r="P760" t="s">
        <v>837</v>
      </c>
      <c r="Q760">
        <v>1</v>
      </c>
      <c r="X760">
        <v>0.22</v>
      </c>
      <c r="Y760">
        <v>0</v>
      </c>
      <c r="Z760">
        <v>111.99</v>
      </c>
      <c r="AA760">
        <v>13.5</v>
      </c>
      <c r="AB760">
        <v>0</v>
      </c>
      <c r="AC760">
        <v>0</v>
      </c>
      <c r="AD760">
        <v>1</v>
      </c>
      <c r="AE760">
        <v>0</v>
      </c>
      <c r="AF760" t="s">
        <v>21</v>
      </c>
      <c r="AG760">
        <v>0.33</v>
      </c>
      <c r="AH760">
        <v>2</v>
      </c>
      <c r="AI760">
        <v>33358138</v>
      </c>
      <c r="AJ760">
        <v>664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>
      <c r="A761">
        <f>ROW(Source!A719)</f>
        <v>719</v>
      </c>
      <c r="B761">
        <v>33358156</v>
      </c>
      <c r="C761">
        <v>33358135</v>
      </c>
      <c r="D761">
        <v>31258691</v>
      </c>
      <c r="E761">
        <v>1</v>
      </c>
      <c r="F761">
        <v>1</v>
      </c>
      <c r="G761">
        <v>1</v>
      </c>
      <c r="H761">
        <v>2</v>
      </c>
      <c r="I761" t="s">
        <v>838</v>
      </c>
      <c r="J761" t="s">
        <v>839</v>
      </c>
      <c r="K761" t="s">
        <v>840</v>
      </c>
      <c r="L761">
        <v>1368</v>
      </c>
      <c r="N761">
        <v>1011</v>
      </c>
      <c r="O761" t="s">
        <v>837</v>
      </c>
      <c r="P761" t="s">
        <v>837</v>
      </c>
      <c r="Q761">
        <v>1</v>
      </c>
      <c r="X761">
        <v>12.61</v>
      </c>
      <c r="Y761">
        <v>0</v>
      </c>
      <c r="Z761">
        <v>3.12</v>
      </c>
      <c r="AA761">
        <v>0</v>
      </c>
      <c r="AB761">
        <v>0</v>
      </c>
      <c r="AC761">
        <v>0</v>
      </c>
      <c r="AD761">
        <v>1</v>
      </c>
      <c r="AE761">
        <v>0</v>
      </c>
      <c r="AF761" t="s">
        <v>21</v>
      </c>
      <c r="AG761">
        <v>18.914999999999999</v>
      </c>
      <c r="AH761">
        <v>2</v>
      </c>
      <c r="AI761">
        <v>33358139</v>
      </c>
      <c r="AJ761">
        <v>665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>
      <c r="A762">
        <f>ROW(Source!A719)</f>
        <v>719</v>
      </c>
      <c r="B762">
        <v>33358157</v>
      </c>
      <c r="C762">
        <v>33358135</v>
      </c>
      <c r="D762">
        <v>31259879</v>
      </c>
      <c r="E762">
        <v>1</v>
      </c>
      <c r="F762">
        <v>1</v>
      </c>
      <c r="G762">
        <v>1</v>
      </c>
      <c r="H762">
        <v>2</v>
      </c>
      <c r="I762" t="s">
        <v>841</v>
      </c>
      <c r="J762" t="s">
        <v>842</v>
      </c>
      <c r="K762" t="s">
        <v>843</v>
      </c>
      <c r="L762">
        <v>1368</v>
      </c>
      <c r="N762">
        <v>1011</v>
      </c>
      <c r="O762" t="s">
        <v>837</v>
      </c>
      <c r="P762" t="s">
        <v>837</v>
      </c>
      <c r="Q762">
        <v>1</v>
      </c>
      <c r="X762">
        <v>0.33</v>
      </c>
      <c r="Y762">
        <v>0</v>
      </c>
      <c r="Z762">
        <v>65.709999999999994</v>
      </c>
      <c r="AA762">
        <v>11.6</v>
      </c>
      <c r="AB762">
        <v>0</v>
      </c>
      <c r="AC762">
        <v>0</v>
      </c>
      <c r="AD762">
        <v>1</v>
      </c>
      <c r="AE762">
        <v>0</v>
      </c>
      <c r="AF762" t="s">
        <v>21</v>
      </c>
      <c r="AG762">
        <v>0.495</v>
      </c>
      <c r="AH762">
        <v>2</v>
      </c>
      <c r="AI762">
        <v>33358140</v>
      </c>
      <c r="AJ762">
        <v>666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>
      <c r="A763">
        <f>ROW(Source!A719)</f>
        <v>719</v>
      </c>
      <c r="B763">
        <v>33358158</v>
      </c>
      <c r="C763">
        <v>33358135</v>
      </c>
      <c r="D763">
        <v>31260100</v>
      </c>
      <c r="E763">
        <v>1</v>
      </c>
      <c r="F763">
        <v>1</v>
      </c>
      <c r="G763">
        <v>1</v>
      </c>
      <c r="H763">
        <v>2</v>
      </c>
      <c r="I763" t="s">
        <v>858</v>
      </c>
      <c r="J763" t="s">
        <v>859</v>
      </c>
      <c r="K763" t="s">
        <v>860</v>
      </c>
      <c r="L763">
        <v>1368</v>
      </c>
      <c r="N763">
        <v>1011</v>
      </c>
      <c r="O763" t="s">
        <v>837</v>
      </c>
      <c r="P763" t="s">
        <v>837</v>
      </c>
      <c r="Q763">
        <v>1</v>
      </c>
      <c r="X763">
        <v>1.68</v>
      </c>
      <c r="Y763">
        <v>0</v>
      </c>
      <c r="Z763">
        <v>8.1</v>
      </c>
      <c r="AA763">
        <v>0</v>
      </c>
      <c r="AB763">
        <v>0</v>
      </c>
      <c r="AC763">
        <v>0</v>
      </c>
      <c r="AD763">
        <v>1</v>
      </c>
      <c r="AE763">
        <v>0</v>
      </c>
      <c r="AF763" t="s">
        <v>21</v>
      </c>
      <c r="AG763">
        <v>2.52</v>
      </c>
      <c r="AH763">
        <v>2</v>
      </c>
      <c r="AI763">
        <v>33358141</v>
      </c>
      <c r="AJ763">
        <v>667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>
      <c r="A764">
        <f>ROW(Source!A719)</f>
        <v>719</v>
      </c>
      <c r="B764">
        <v>33358159</v>
      </c>
      <c r="C764">
        <v>33358135</v>
      </c>
      <c r="D764">
        <v>31178053</v>
      </c>
      <c r="E764">
        <v>1</v>
      </c>
      <c r="F764">
        <v>1</v>
      </c>
      <c r="G764">
        <v>1</v>
      </c>
      <c r="H764">
        <v>3</v>
      </c>
      <c r="I764" t="s">
        <v>878</v>
      </c>
      <c r="J764" t="s">
        <v>879</v>
      </c>
      <c r="K764" t="s">
        <v>880</v>
      </c>
      <c r="L764">
        <v>1348</v>
      </c>
      <c r="N764">
        <v>1009</v>
      </c>
      <c r="O764" t="s">
        <v>32</v>
      </c>
      <c r="P764" t="s">
        <v>32</v>
      </c>
      <c r="Q764">
        <v>1000</v>
      </c>
      <c r="X764">
        <v>3.8000000000000002E-4</v>
      </c>
      <c r="Y764">
        <v>19800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0</v>
      </c>
      <c r="AF764" t="s">
        <v>3</v>
      </c>
      <c r="AG764">
        <v>3.8000000000000002E-4</v>
      </c>
      <c r="AH764">
        <v>2</v>
      </c>
      <c r="AI764">
        <v>33358142</v>
      </c>
      <c r="AJ764">
        <v>668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>
      <c r="A765">
        <f>ROW(Source!A719)</f>
        <v>719</v>
      </c>
      <c r="B765">
        <v>33358160</v>
      </c>
      <c r="C765">
        <v>33358135</v>
      </c>
      <c r="D765">
        <v>31178765</v>
      </c>
      <c r="E765">
        <v>1</v>
      </c>
      <c r="F765">
        <v>1</v>
      </c>
      <c r="G765">
        <v>1</v>
      </c>
      <c r="H765">
        <v>3</v>
      </c>
      <c r="I765" t="s">
        <v>869</v>
      </c>
      <c r="J765" t="s">
        <v>870</v>
      </c>
      <c r="K765" t="s">
        <v>871</v>
      </c>
      <c r="L765">
        <v>1346</v>
      </c>
      <c r="N765">
        <v>1009</v>
      </c>
      <c r="O765" t="s">
        <v>78</v>
      </c>
      <c r="P765" t="s">
        <v>78</v>
      </c>
      <c r="Q765">
        <v>1</v>
      </c>
      <c r="X765">
        <v>0.15</v>
      </c>
      <c r="Y765">
        <v>37.29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0</v>
      </c>
      <c r="AF765" t="s">
        <v>3</v>
      </c>
      <c r="AG765">
        <v>0.15</v>
      </c>
      <c r="AH765">
        <v>2</v>
      </c>
      <c r="AI765">
        <v>33358143</v>
      </c>
      <c r="AJ765">
        <v>669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>
      <c r="A766">
        <f>ROW(Source!A719)</f>
        <v>719</v>
      </c>
      <c r="B766">
        <v>33358161</v>
      </c>
      <c r="C766">
        <v>33358135</v>
      </c>
      <c r="D766">
        <v>31179550</v>
      </c>
      <c r="E766">
        <v>1</v>
      </c>
      <c r="F766">
        <v>1</v>
      </c>
      <c r="G766">
        <v>1</v>
      </c>
      <c r="H766">
        <v>3</v>
      </c>
      <c r="I766" t="s">
        <v>861</v>
      </c>
      <c r="J766" t="s">
        <v>862</v>
      </c>
      <c r="K766" t="s">
        <v>863</v>
      </c>
      <c r="L766">
        <v>1348</v>
      </c>
      <c r="N766">
        <v>1009</v>
      </c>
      <c r="O766" t="s">
        <v>32</v>
      </c>
      <c r="P766" t="s">
        <v>32</v>
      </c>
      <c r="Q766">
        <v>1000</v>
      </c>
      <c r="X766">
        <v>3.4000000000000002E-4</v>
      </c>
      <c r="Y766">
        <v>10362</v>
      </c>
      <c r="Z766">
        <v>0</v>
      </c>
      <c r="AA766">
        <v>0</v>
      </c>
      <c r="AB766">
        <v>0</v>
      </c>
      <c r="AC766">
        <v>0</v>
      </c>
      <c r="AD766">
        <v>1</v>
      </c>
      <c r="AE766">
        <v>0</v>
      </c>
      <c r="AF766" t="s">
        <v>3</v>
      </c>
      <c r="AG766">
        <v>3.4000000000000002E-4</v>
      </c>
      <c r="AH766">
        <v>2</v>
      </c>
      <c r="AI766">
        <v>33358144</v>
      </c>
      <c r="AJ766">
        <v>670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>
      <c r="A767">
        <f>ROW(Source!A719)</f>
        <v>719</v>
      </c>
      <c r="B767">
        <v>33358162</v>
      </c>
      <c r="C767">
        <v>33358135</v>
      </c>
      <c r="D767">
        <v>31172581</v>
      </c>
      <c r="E767">
        <v>17</v>
      </c>
      <c r="F767">
        <v>1</v>
      </c>
      <c r="G767">
        <v>1</v>
      </c>
      <c r="H767">
        <v>3</v>
      </c>
      <c r="I767" t="s">
        <v>924</v>
      </c>
      <c r="J767" t="s">
        <v>3</v>
      </c>
      <c r="K767" t="s">
        <v>31</v>
      </c>
      <c r="L767">
        <v>1348</v>
      </c>
      <c r="N767">
        <v>1009</v>
      </c>
      <c r="O767" t="s">
        <v>32</v>
      </c>
      <c r="P767" t="s">
        <v>32</v>
      </c>
      <c r="Q767">
        <v>1000</v>
      </c>
      <c r="X767">
        <v>9.6000000000000002E-4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 t="s">
        <v>3</v>
      </c>
      <c r="AG767">
        <v>9.6000000000000002E-4</v>
      </c>
      <c r="AH767">
        <v>3</v>
      </c>
      <c r="AI767">
        <v>-1</v>
      </c>
      <c r="AJ767" t="s">
        <v>3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>
      <c r="A768">
        <f>ROW(Source!A719)</f>
        <v>719</v>
      </c>
      <c r="B768">
        <v>33358163</v>
      </c>
      <c r="C768">
        <v>33358135</v>
      </c>
      <c r="D768">
        <v>31180727</v>
      </c>
      <c r="E768">
        <v>1</v>
      </c>
      <c r="F768">
        <v>1</v>
      </c>
      <c r="G768">
        <v>1</v>
      </c>
      <c r="H768">
        <v>3</v>
      </c>
      <c r="I768" t="s">
        <v>844</v>
      </c>
      <c r="J768" t="s">
        <v>845</v>
      </c>
      <c r="K768" t="s">
        <v>846</v>
      </c>
      <c r="L768">
        <v>1348</v>
      </c>
      <c r="N768">
        <v>1009</v>
      </c>
      <c r="O768" t="s">
        <v>32</v>
      </c>
      <c r="P768" t="s">
        <v>32</v>
      </c>
      <c r="Q768">
        <v>1000</v>
      </c>
      <c r="X768">
        <v>4.1999999999999997E-3</v>
      </c>
      <c r="Y768">
        <v>9040.01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0</v>
      </c>
      <c r="AF768" t="s">
        <v>3</v>
      </c>
      <c r="AG768">
        <v>4.1999999999999997E-3</v>
      </c>
      <c r="AH768">
        <v>2</v>
      </c>
      <c r="AI768">
        <v>33358146</v>
      </c>
      <c r="AJ768">
        <v>672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>
      <c r="A769">
        <f>ROW(Source!A719)</f>
        <v>719</v>
      </c>
      <c r="B769">
        <v>33358164</v>
      </c>
      <c r="C769">
        <v>33358135</v>
      </c>
      <c r="D769">
        <v>31173337</v>
      </c>
      <c r="E769">
        <v>17</v>
      </c>
      <c r="F769">
        <v>1</v>
      </c>
      <c r="G769">
        <v>1</v>
      </c>
      <c r="H769">
        <v>3</v>
      </c>
      <c r="I769" t="s">
        <v>935</v>
      </c>
      <c r="J769" t="s">
        <v>3</v>
      </c>
      <c r="K769" t="s">
        <v>936</v>
      </c>
      <c r="L769">
        <v>1348</v>
      </c>
      <c r="N769">
        <v>1009</v>
      </c>
      <c r="O769" t="s">
        <v>32</v>
      </c>
      <c r="P769" t="s">
        <v>32</v>
      </c>
      <c r="Q769">
        <v>1000</v>
      </c>
      <c r="X769">
        <v>1.8000000000000001E-4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 t="s">
        <v>3</v>
      </c>
      <c r="AG769">
        <v>1.8000000000000001E-4</v>
      </c>
      <c r="AH769">
        <v>3</v>
      </c>
      <c r="AI769">
        <v>-1</v>
      </c>
      <c r="AJ769" t="s">
        <v>3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>
      <c r="A770">
        <f>ROW(Source!A719)</f>
        <v>719</v>
      </c>
      <c r="B770">
        <v>33358165</v>
      </c>
      <c r="C770">
        <v>33358135</v>
      </c>
      <c r="D770">
        <v>31181610</v>
      </c>
      <c r="E770">
        <v>1</v>
      </c>
      <c r="F770">
        <v>1</v>
      </c>
      <c r="G770">
        <v>1</v>
      </c>
      <c r="H770">
        <v>3</v>
      </c>
      <c r="I770" t="s">
        <v>847</v>
      </c>
      <c r="J770" t="s">
        <v>848</v>
      </c>
      <c r="K770" t="s">
        <v>849</v>
      </c>
      <c r="L770">
        <v>1346</v>
      </c>
      <c r="N770">
        <v>1009</v>
      </c>
      <c r="O770" t="s">
        <v>78</v>
      </c>
      <c r="P770" t="s">
        <v>78</v>
      </c>
      <c r="Q770">
        <v>1</v>
      </c>
      <c r="X770">
        <v>2.72</v>
      </c>
      <c r="Y770">
        <v>23.09</v>
      </c>
      <c r="Z770">
        <v>0</v>
      </c>
      <c r="AA770">
        <v>0</v>
      </c>
      <c r="AB770">
        <v>0</v>
      </c>
      <c r="AC770">
        <v>0</v>
      </c>
      <c r="AD770">
        <v>1</v>
      </c>
      <c r="AE770">
        <v>0</v>
      </c>
      <c r="AF770" t="s">
        <v>3</v>
      </c>
      <c r="AG770">
        <v>2.72</v>
      </c>
      <c r="AH770">
        <v>2</v>
      </c>
      <c r="AI770">
        <v>33358148</v>
      </c>
      <c r="AJ770">
        <v>674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>
      <c r="A771">
        <f>ROW(Source!A719)</f>
        <v>719</v>
      </c>
      <c r="B771">
        <v>33358166</v>
      </c>
      <c r="C771">
        <v>33358135</v>
      </c>
      <c r="D771">
        <v>31172603</v>
      </c>
      <c r="E771">
        <v>17</v>
      </c>
      <c r="F771">
        <v>1</v>
      </c>
      <c r="G771">
        <v>1</v>
      </c>
      <c r="H771">
        <v>3</v>
      </c>
      <c r="I771" t="s">
        <v>931</v>
      </c>
      <c r="J771" t="s">
        <v>3</v>
      </c>
      <c r="K771" t="s">
        <v>932</v>
      </c>
      <c r="L771">
        <v>1339</v>
      </c>
      <c r="N771">
        <v>1007</v>
      </c>
      <c r="O771" t="s">
        <v>258</v>
      </c>
      <c r="P771" t="s">
        <v>258</v>
      </c>
      <c r="Q771">
        <v>1</v>
      </c>
      <c r="X771">
        <v>8.9999999999999993E-3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 t="s">
        <v>3</v>
      </c>
      <c r="AG771">
        <v>8.9999999999999993E-3</v>
      </c>
      <c r="AH771">
        <v>3</v>
      </c>
      <c r="AI771">
        <v>-1</v>
      </c>
      <c r="AJ771" t="s">
        <v>3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>
      <c r="A772">
        <f>ROW(Source!A719)</f>
        <v>719</v>
      </c>
      <c r="B772">
        <v>33358167</v>
      </c>
      <c r="C772">
        <v>33358135</v>
      </c>
      <c r="D772">
        <v>31214523</v>
      </c>
      <c r="E772">
        <v>1</v>
      </c>
      <c r="F772">
        <v>1</v>
      </c>
      <c r="G772">
        <v>1</v>
      </c>
      <c r="H772">
        <v>3</v>
      </c>
      <c r="I772" t="s">
        <v>872</v>
      </c>
      <c r="J772" t="s">
        <v>873</v>
      </c>
      <c r="K772" t="s">
        <v>874</v>
      </c>
      <c r="L772">
        <v>1348</v>
      </c>
      <c r="N772">
        <v>1009</v>
      </c>
      <c r="O772" t="s">
        <v>32</v>
      </c>
      <c r="P772" t="s">
        <v>32</v>
      </c>
      <c r="Q772">
        <v>1000</v>
      </c>
      <c r="X772">
        <v>2.9E-4</v>
      </c>
      <c r="Y772">
        <v>15119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2.9E-4</v>
      </c>
      <c r="AH772">
        <v>2</v>
      </c>
      <c r="AI772">
        <v>33358150</v>
      </c>
      <c r="AJ772">
        <v>676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>
      <c r="A773">
        <f>ROW(Source!A719)</f>
        <v>719</v>
      </c>
      <c r="B773">
        <v>33358168</v>
      </c>
      <c r="C773">
        <v>33358135</v>
      </c>
      <c r="D773">
        <v>31215251</v>
      </c>
      <c r="E773">
        <v>1</v>
      </c>
      <c r="F773">
        <v>1</v>
      </c>
      <c r="G773">
        <v>1</v>
      </c>
      <c r="H773">
        <v>3</v>
      </c>
      <c r="I773" t="s">
        <v>881</v>
      </c>
      <c r="J773" t="s">
        <v>882</v>
      </c>
      <c r="K773" t="s">
        <v>883</v>
      </c>
      <c r="L773">
        <v>1348</v>
      </c>
      <c r="N773">
        <v>1009</v>
      </c>
      <c r="O773" t="s">
        <v>32</v>
      </c>
      <c r="P773" t="s">
        <v>32</v>
      </c>
      <c r="Q773">
        <v>1000</v>
      </c>
      <c r="X773">
        <v>1.3999999999999999E-4</v>
      </c>
      <c r="Y773">
        <v>16950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0</v>
      </c>
      <c r="AF773" t="s">
        <v>3</v>
      </c>
      <c r="AG773">
        <v>1.3999999999999999E-4</v>
      </c>
      <c r="AH773">
        <v>2</v>
      </c>
      <c r="AI773">
        <v>33358151</v>
      </c>
      <c r="AJ773">
        <v>677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>
      <c r="A774">
        <f>ROW(Source!A719)</f>
        <v>719</v>
      </c>
      <c r="B774">
        <v>33358169</v>
      </c>
      <c r="C774">
        <v>33358135</v>
      </c>
      <c r="D774">
        <v>31240760</v>
      </c>
      <c r="E774">
        <v>1</v>
      </c>
      <c r="F774">
        <v>1</v>
      </c>
      <c r="G774">
        <v>1</v>
      </c>
      <c r="H774">
        <v>3</v>
      </c>
      <c r="I774" t="s">
        <v>884</v>
      </c>
      <c r="J774" t="s">
        <v>885</v>
      </c>
      <c r="K774" t="s">
        <v>886</v>
      </c>
      <c r="L774">
        <v>1354</v>
      </c>
      <c r="N774">
        <v>1010</v>
      </c>
      <c r="O774" t="s">
        <v>40</v>
      </c>
      <c r="P774" t="s">
        <v>40</v>
      </c>
      <c r="Q774">
        <v>1</v>
      </c>
      <c r="X774">
        <v>3</v>
      </c>
      <c r="Y774">
        <v>18.88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0</v>
      </c>
      <c r="AF774" t="s">
        <v>3</v>
      </c>
      <c r="AG774">
        <v>3</v>
      </c>
      <c r="AH774">
        <v>2</v>
      </c>
      <c r="AI774">
        <v>33358152</v>
      </c>
      <c r="AJ774">
        <v>678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>
      <c r="A775">
        <f>ROW(Source!A728)</f>
        <v>728</v>
      </c>
      <c r="B775">
        <v>33358185</v>
      </c>
      <c r="C775">
        <v>33358174</v>
      </c>
      <c r="D775">
        <v>31172067</v>
      </c>
      <c r="E775">
        <v>1</v>
      </c>
      <c r="F775">
        <v>1</v>
      </c>
      <c r="G775">
        <v>1</v>
      </c>
      <c r="H775">
        <v>1</v>
      </c>
      <c r="I775" t="s">
        <v>887</v>
      </c>
      <c r="J775" t="s">
        <v>3</v>
      </c>
      <c r="K775" t="s">
        <v>888</v>
      </c>
      <c r="L775">
        <v>1191</v>
      </c>
      <c r="N775">
        <v>1013</v>
      </c>
      <c r="O775" t="s">
        <v>831</v>
      </c>
      <c r="P775" t="s">
        <v>831</v>
      </c>
      <c r="Q775">
        <v>1</v>
      </c>
      <c r="X775">
        <v>4.0199999999999996</v>
      </c>
      <c r="Y775">
        <v>0</v>
      </c>
      <c r="Z775">
        <v>0</v>
      </c>
      <c r="AA775">
        <v>0</v>
      </c>
      <c r="AB775">
        <v>9.07</v>
      </c>
      <c r="AC775">
        <v>0</v>
      </c>
      <c r="AD775">
        <v>1</v>
      </c>
      <c r="AE775">
        <v>1</v>
      </c>
      <c r="AF775" t="s">
        <v>22</v>
      </c>
      <c r="AG775">
        <v>5.5475999999999983</v>
      </c>
      <c r="AH775">
        <v>2</v>
      </c>
      <c r="AI775">
        <v>33358175</v>
      </c>
      <c r="AJ775">
        <v>679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>
      <c r="A776">
        <f>ROW(Source!A728)</f>
        <v>728</v>
      </c>
      <c r="B776">
        <v>33358186</v>
      </c>
      <c r="C776">
        <v>33358174</v>
      </c>
      <c r="D776">
        <v>31172011</v>
      </c>
      <c r="E776">
        <v>1</v>
      </c>
      <c r="F776">
        <v>1</v>
      </c>
      <c r="G776">
        <v>1</v>
      </c>
      <c r="H776">
        <v>1</v>
      </c>
      <c r="I776" t="s">
        <v>832</v>
      </c>
      <c r="J776" t="s">
        <v>3</v>
      </c>
      <c r="K776" t="s">
        <v>833</v>
      </c>
      <c r="L776">
        <v>1191</v>
      </c>
      <c r="N776">
        <v>1013</v>
      </c>
      <c r="O776" t="s">
        <v>831</v>
      </c>
      <c r="P776" t="s">
        <v>831</v>
      </c>
      <c r="Q776">
        <v>1</v>
      </c>
      <c r="X776">
        <v>0.01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1</v>
      </c>
      <c r="AE776">
        <v>2</v>
      </c>
      <c r="AF776" t="s">
        <v>21</v>
      </c>
      <c r="AG776">
        <v>1.4999999999999999E-2</v>
      </c>
      <c r="AH776">
        <v>2</v>
      </c>
      <c r="AI776">
        <v>33358176</v>
      </c>
      <c r="AJ776">
        <v>680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>
      <c r="A777">
        <f>ROW(Source!A728)</f>
        <v>728</v>
      </c>
      <c r="B777">
        <v>33358187</v>
      </c>
      <c r="C777">
        <v>33358174</v>
      </c>
      <c r="D777">
        <v>31258691</v>
      </c>
      <c r="E777">
        <v>1</v>
      </c>
      <c r="F777">
        <v>1</v>
      </c>
      <c r="G777">
        <v>1</v>
      </c>
      <c r="H777">
        <v>2</v>
      </c>
      <c r="I777" t="s">
        <v>838</v>
      </c>
      <c r="J777" t="s">
        <v>839</v>
      </c>
      <c r="K777" t="s">
        <v>840</v>
      </c>
      <c r="L777">
        <v>1368</v>
      </c>
      <c r="N777">
        <v>1011</v>
      </c>
      <c r="O777" t="s">
        <v>837</v>
      </c>
      <c r="P777" t="s">
        <v>837</v>
      </c>
      <c r="Q777">
        <v>1</v>
      </c>
      <c r="X777">
        <v>1.01</v>
      </c>
      <c r="Y777">
        <v>0</v>
      </c>
      <c r="Z777">
        <v>3.12</v>
      </c>
      <c r="AA777">
        <v>0</v>
      </c>
      <c r="AB777">
        <v>0</v>
      </c>
      <c r="AC777">
        <v>0</v>
      </c>
      <c r="AD777">
        <v>1</v>
      </c>
      <c r="AE777">
        <v>0</v>
      </c>
      <c r="AF777" t="s">
        <v>21</v>
      </c>
      <c r="AG777">
        <v>1.5149999999999999</v>
      </c>
      <c r="AH777">
        <v>2</v>
      </c>
      <c r="AI777">
        <v>33358177</v>
      </c>
      <c r="AJ777">
        <v>681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>
      <c r="A778">
        <f>ROW(Source!A728)</f>
        <v>728</v>
      </c>
      <c r="B778">
        <v>33358188</v>
      </c>
      <c r="C778">
        <v>33358174</v>
      </c>
      <c r="D778">
        <v>31259879</v>
      </c>
      <c r="E778">
        <v>1</v>
      </c>
      <c r="F778">
        <v>1</v>
      </c>
      <c r="G778">
        <v>1</v>
      </c>
      <c r="H778">
        <v>2</v>
      </c>
      <c r="I778" t="s">
        <v>841</v>
      </c>
      <c r="J778" t="s">
        <v>842</v>
      </c>
      <c r="K778" t="s">
        <v>843</v>
      </c>
      <c r="L778">
        <v>1368</v>
      </c>
      <c r="N778">
        <v>1011</v>
      </c>
      <c r="O778" t="s">
        <v>837</v>
      </c>
      <c r="P778" t="s">
        <v>837</v>
      </c>
      <c r="Q778">
        <v>1</v>
      </c>
      <c r="X778">
        <v>0.01</v>
      </c>
      <c r="Y778">
        <v>0</v>
      </c>
      <c r="Z778">
        <v>65.709999999999994</v>
      </c>
      <c r="AA778">
        <v>11.6</v>
      </c>
      <c r="AB778">
        <v>0</v>
      </c>
      <c r="AC778">
        <v>0</v>
      </c>
      <c r="AD778">
        <v>1</v>
      </c>
      <c r="AE778">
        <v>0</v>
      </c>
      <c r="AF778" t="s">
        <v>21</v>
      </c>
      <c r="AG778">
        <v>1.4999999999999999E-2</v>
      </c>
      <c r="AH778">
        <v>2</v>
      </c>
      <c r="AI778">
        <v>33358178</v>
      </c>
      <c r="AJ778">
        <v>682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>
      <c r="A779">
        <f>ROW(Source!A728)</f>
        <v>728</v>
      </c>
      <c r="B779">
        <v>33358189</v>
      </c>
      <c r="C779">
        <v>33358174</v>
      </c>
      <c r="D779">
        <v>31175973</v>
      </c>
      <c r="E779">
        <v>1</v>
      </c>
      <c r="F779">
        <v>1</v>
      </c>
      <c r="G779">
        <v>1</v>
      </c>
      <c r="H779">
        <v>3</v>
      </c>
      <c r="I779" t="s">
        <v>889</v>
      </c>
      <c r="J779" t="s">
        <v>890</v>
      </c>
      <c r="K779" t="s">
        <v>891</v>
      </c>
      <c r="L779">
        <v>1348</v>
      </c>
      <c r="N779">
        <v>1009</v>
      </c>
      <c r="O779" t="s">
        <v>32</v>
      </c>
      <c r="P779" t="s">
        <v>32</v>
      </c>
      <c r="Q779">
        <v>1000</v>
      </c>
      <c r="X779">
        <v>1.2999999999999999E-4</v>
      </c>
      <c r="Y779">
        <v>26499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3</v>
      </c>
      <c r="AG779">
        <v>1.2999999999999999E-4</v>
      </c>
      <c r="AH779">
        <v>2</v>
      </c>
      <c r="AI779">
        <v>33358179</v>
      </c>
      <c r="AJ779">
        <v>683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>
      <c r="A780">
        <f>ROW(Source!A728)</f>
        <v>728</v>
      </c>
      <c r="B780">
        <v>33358190</v>
      </c>
      <c r="C780">
        <v>33358174</v>
      </c>
      <c r="D780">
        <v>31180727</v>
      </c>
      <c r="E780">
        <v>1</v>
      </c>
      <c r="F780">
        <v>1</v>
      </c>
      <c r="G780">
        <v>1</v>
      </c>
      <c r="H780">
        <v>3</v>
      </c>
      <c r="I780" t="s">
        <v>844</v>
      </c>
      <c r="J780" t="s">
        <v>845</v>
      </c>
      <c r="K780" t="s">
        <v>846</v>
      </c>
      <c r="L780">
        <v>1348</v>
      </c>
      <c r="N780">
        <v>1009</v>
      </c>
      <c r="O780" t="s">
        <v>32</v>
      </c>
      <c r="P780" t="s">
        <v>32</v>
      </c>
      <c r="Q780">
        <v>1000</v>
      </c>
      <c r="X780">
        <v>1.8000000000000001E-4</v>
      </c>
      <c r="Y780">
        <v>9040.01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0</v>
      </c>
      <c r="AF780" t="s">
        <v>3</v>
      </c>
      <c r="AG780">
        <v>1.8000000000000001E-4</v>
      </c>
      <c r="AH780">
        <v>2</v>
      </c>
      <c r="AI780">
        <v>33358180</v>
      </c>
      <c r="AJ780">
        <v>684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>
      <c r="A781">
        <f>ROW(Source!A728)</f>
        <v>728</v>
      </c>
      <c r="B781">
        <v>33358191</v>
      </c>
      <c r="C781">
        <v>33358174</v>
      </c>
      <c r="D781">
        <v>31181610</v>
      </c>
      <c r="E781">
        <v>1</v>
      </c>
      <c r="F781">
        <v>1</v>
      </c>
      <c r="G781">
        <v>1</v>
      </c>
      <c r="H781">
        <v>3</v>
      </c>
      <c r="I781" t="s">
        <v>847</v>
      </c>
      <c r="J781" t="s">
        <v>848</v>
      </c>
      <c r="K781" t="s">
        <v>849</v>
      </c>
      <c r="L781">
        <v>1346</v>
      </c>
      <c r="N781">
        <v>1009</v>
      </c>
      <c r="O781" t="s">
        <v>78</v>
      </c>
      <c r="P781" t="s">
        <v>78</v>
      </c>
      <c r="Q781">
        <v>1</v>
      </c>
      <c r="X781">
        <v>0.16</v>
      </c>
      <c r="Y781">
        <v>23.09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0</v>
      </c>
      <c r="AF781" t="s">
        <v>3</v>
      </c>
      <c r="AG781">
        <v>0.16</v>
      </c>
      <c r="AH781">
        <v>2</v>
      </c>
      <c r="AI781">
        <v>33358181</v>
      </c>
      <c r="AJ781">
        <v>685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>
      <c r="A782">
        <f>ROW(Source!A728)</f>
        <v>728</v>
      </c>
      <c r="B782">
        <v>33358192</v>
      </c>
      <c r="C782">
        <v>33358174</v>
      </c>
      <c r="D782">
        <v>31174155</v>
      </c>
      <c r="E782">
        <v>17</v>
      </c>
      <c r="F782">
        <v>1</v>
      </c>
      <c r="G782">
        <v>1</v>
      </c>
      <c r="H782">
        <v>3</v>
      </c>
      <c r="I782" t="s">
        <v>937</v>
      </c>
      <c r="J782" t="s">
        <v>3</v>
      </c>
      <c r="K782" t="s">
        <v>269</v>
      </c>
      <c r="L782">
        <v>1354</v>
      </c>
      <c r="N782">
        <v>1010</v>
      </c>
      <c r="O782" t="s">
        <v>40</v>
      </c>
      <c r="P782" t="s">
        <v>40</v>
      </c>
      <c r="Q782">
        <v>1</v>
      </c>
      <c r="X782">
        <v>2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 t="s">
        <v>3</v>
      </c>
      <c r="AG782">
        <v>2</v>
      </c>
      <c r="AH782">
        <v>3</v>
      </c>
      <c r="AI782">
        <v>-1</v>
      </c>
      <c r="AJ782" t="s">
        <v>3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>
      <c r="A783">
        <f>ROW(Source!A728)</f>
        <v>728</v>
      </c>
      <c r="B783">
        <v>33358193</v>
      </c>
      <c r="C783">
        <v>33358174</v>
      </c>
      <c r="D783">
        <v>31173712</v>
      </c>
      <c r="E783">
        <v>17</v>
      </c>
      <c r="F783">
        <v>1</v>
      </c>
      <c r="G783">
        <v>1</v>
      </c>
      <c r="H783">
        <v>3</v>
      </c>
      <c r="I783" t="s">
        <v>929</v>
      </c>
      <c r="J783" t="s">
        <v>3</v>
      </c>
      <c r="K783" t="s">
        <v>930</v>
      </c>
      <c r="L783">
        <v>1354</v>
      </c>
      <c r="N783">
        <v>1010</v>
      </c>
      <c r="O783" t="s">
        <v>40</v>
      </c>
      <c r="P783" t="s">
        <v>40</v>
      </c>
      <c r="Q783">
        <v>1</v>
      </c>
      <c r="X783">
        <v>1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 t="s">
        <v>3</v>
      </c>
      <c r="AG783">
        <v>1</v>
      </c>
      <c r="AH783">
        <v>3</v>
      </c>
      <c r="AI783">
        <v>-1</v>
      </c>
      <c r="AJ783" t="s">
        <v>3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>
      <c r="A784">
        <f>ROW(Source!A728)</f>
        <v>728</v>
      </c>
      <c r="B784">
        <v>33358194</v>
      </c>
      <c r="C784">
        <v>33358174</v>
      </c>
      <c r="D784">
        <v>31172599</v>
      </c>
      <c r="E784">
        <v>17</v>
      </c>
      <c r="F784">
        <v>1</v>
      </c>
      <c r="G784">
        <v>1</v>
      </c>
      <c r="H784">
        <v>3</v>
      </c>
      <c r="I784" t="s">
        <v>938</v>
      </c>
      <c r="J784" t="s">
        <v>3</v>
      </c>
      <c r="K784" t="s">
        <v>939</v>
      </c>
      <c r="L784">
        <v>1301</v>
      </c>
      <c r="N784">
        <v>1003</v>
      </c>
      <c r="O784" t="s">
        <v>275</v>
      </c>
      <c r="P784" t="s">
        <v>275</v>
      </c>
      <c r="Q784">
        <v>1</v>
      </c>
      <c r="X784">
        <v>9.3000000000000007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 t="s">
        <v>3</v>
      </c>
      <c r="AG784">
        <v>9.3000000000000007</v>
      </c>
      <c r="AH784">
        <v>3</v>
      </c>
      <c r="AI784">
        <v>-1</v>
      </c>
      <c r="AJ784" t="s">
        <v>3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>
      <c r="A785">
        <f>ROW(Source!A728)</f>
        <v>728</v>
      </c>
      <c r="B785">
        <v>33358195</v>
      </c>
      <c r="C785">
        <v>33358174</v>
      </c>
      <c r="D785">
        <v>31238438</v>
      </c>
      <c r="E785">
        <v>1</v>
      </c>
      <c r="F785">
        <v>1</v>
      </c>
      <c r="G785">
        <v>1</v>
      </c>
      <c r="H785">
        <v>3</v>
      </c>
      <c r="I785" t="s">
        <v>892</v>
      </c>
      <c r="J785" t="s">
        <v>893</v>
      </c>
      <c r="K785" t="s">
        <v>894</v>
      </c>
      <c r="L785">
        <v>1301</v>
      </c>
      <c r="N785">
        <v>1003</v>
      </c>
      <c r="O785" t="s">
        <v>275</v>
      </c>
      <c r="P785" t="s">
        <v>275</v>
      </c>
      <c r="Q785">
        <v>1</v>
      </c>
      <c r="X785">
        <v>0.39</v>
      </c>
      <c r="Y785">
        <v>15.33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0.39</v>
      </c>
      <c r="AH785">
        <v>2</v>
      </c>
      <c r="AI785">
        <v>33358184</v>
      </c>
      <c r="AJ785">
        <v>688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>
      <c r="A786">
        <f>ROW(Source!A729)</f>
        <v>729</v>
      </c>
      <c r="B786">
        <v>33358185</v>
      </c>
      <c r="C786">
        <v>33358174</v>
      </c>
      <c r="D786">
        <v>31172067</v>
      </c>
      <c r="E786">
        <v>1</v>
      </c>
      <c r="F786">
        <v>1</v>
      </c>
      <c r="G786">
        <v>1</v>
      </c>
      <c r="H786">
        <v>1</v>
      </c>
      <c r="I786" t="s">
        <v>887</v>
      </c>
      <c r="J786" t="s">
        <v>3</v>
      </c>
      <c r="K786" t="s">
        <v>888</v>
      </c>
      <c r="L786">
        <v>1191</v>
      </c>
      <c r="N786">
        <v>1013</v>
      </c>
      <c r="O786" t="s">
        <v>831</v>
      </c>
      <c r="P786" t="s">
        <v>831</v>
      </c>
      <c r="Q786">
        <v>1</v>
      </c>
      <c r="X786">
        <v>4.0199999999999996</v>
      </c>
      <c r="Y786">
        <v>0</v>
      </c>
      <c r="Z786">
        <v>0</v>
      </c>
      <c r="AA786">
        <v>0</v>
      </c>
      <c r="AB786">
        <v>9.07</v>
      </c>
      <c r="AC786">
        <v>0</v>
      </c>
      <c r="AD786">
        <v>1</v>
      </c>
      <c r="AE786">
        <v>1</v>
      </c>
      <c r="AF786" t="s">
        <v>22</v>
      </c>
      <c r="AG786">
        <v>5.5475999999999983</v>
      </c>
      <c r="AH786">
        <v>2</v>
      </c>
      <c r="AI786">
        <v>33358175</v>
      </c>
      <c r="AJ786">
        <v>689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>
      <c r="A787">
        <f>ROW(Source!A729)</f>
        <v>729</v>
      </c>
      <c r="B787">
        <v>33358186</v>
      </c>
      <c r="C787">
        <v>33358174</v>
      </c>
      <c r="D787">
        <v>31172011</v>
      </c>
      <c r="E787">
        <v>1</v>
      </c>
      <c r="F787">
        <v>1</v>
      </c>
      <c r="G787">
        <v>1</v>
      </c>
      <c r="H787">
        <v>1</v>
      </c>
      <c r="I787" t="s">
        <v>832</v>
      </c>
      <c r="J787" t="s">
        <v>3</v>
      </c>
      <c r="K787" t="s">
        <v>833</v>
      </c>
      <c r="L787">
        <v>1191</v>
      </c>
      <c r="N787">
        <v>1013</v>
      </c>
      <c r="O787" t="s">
        <v>831</v>
      </c>
      <c r="P787" t="s">
        <v>831</v>
      </c>
      <c r="Q787">
        <v>1</v>
      </c>
      <c r="X787">
        <v>0.01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2</v>
      </c>
      <c r="AF787" t="s">
        <v>21</v>
      </c>
      <c r="AG787">
        <v>1.4999999999999999E-2</v>
      </c>
      <c r="AH787">
        <v>2</v>
      </c>
      <c r="AI787">
        <v>33358176</v>
      </c>
      <c r="AJ787">
        <v>690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>
      <c r="A788">
        <f>ROW(Source!A729)</f>
        <v>729</v>
      </c>
      <c r="B788">
        <v>33358187</v>
      </c>
      <c r="C788">
        <v>33358174</v>
      </c>
      <c r="D788">
        <v>31258691</v>
      </c>
      <c r="E788">
        <v>1</v>
      </c>
      <c r="F788">
        <v>1</v>
      </c>
      <c r="G788">
        <v>1</v>
      </c>
      <c r="H788">
        <v>2</v>
      </c>
      <c r="I788" t="s">
        <v>838</v>
      </c>
      <c r="J788" t="s">
        <v>839</v>
      </c>
      <c r="K788" t="s">
        <v>840</v>
      </c>
      <c r="L788">
        <v>1368</v>
      </c>
      <c r="N788">
        <v>1011</v>
      </c>
      <c r="O788" t="s">
        <v>837</v>
      </c>
      <c r="P788" t="s">
        <v>837</v>
      </c>
      <c r="Q788">
        <v>1</v>
      </c>
      <c r="X788">
        <v>1.01</v>
      </c>
      <c r="Y788">
        <v>0</v>
      </c>
      <c r="Z788">
        <v>3.12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21</v>
      </c>
      <c r="AG788">
        <v>1.5149999999999999</v>
      </c>
      <c r="AH788">
        <v>2</v>
      </c>
      <c r="AI788">
        <v>33358177</v>
      </c>
      <c r="AJ788">
        <v>691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>
      <c r="A789">
        <f>ROW(Source!A729)</f>
        <v>729</v>
      </c>
      <c r="B789">
        <v>33358188</v>
      </c>
      <c r="C789">
        <v>33358174</v>
      </c>
      <c r="D789">
        <v>31259879</v>
      </c>
      <c r="E789">
        <v>1</v>
      </c>
      <c r="F789">
        <v>1</v>
      </c>
      <c r="G789">
        <v>1</v>
      </c>
      <c r="H789">
        <v>2</v>
      </c>
      <c r="I789" t="s">
        <v>841</v>
      </c>
      <c r="J789" t="s">
        <v>842</v>
      </c>
      <c r="K789" t="s">
        <v>843</v>
      </c>
      <c r="L789">
        <v>1368</v>
      </c>
      <c r="N789">
        <v>1011</v>
      </c>
      <c r="O789" t="s">
        <v>837</v>
      </c>
      <c r="P789" t="s">
        <v>837</v>
      </c>
      <c r="Q789">
        <v>1</v>
      </c>
      <c r="X789">
        <v>0.01</v>
      </c>
      <c r="Y789">
        <v>0</v>
      </c>
      <c r="Z789">
        <v>65.709999999999994</v>
      </c>
      <c r="AA789">
        <v>11.6</v>
      </c>
      <c r="AB789">
        <v>0</v>
      </c>
      <c r="AC789">
        <v>0</v>
      </c>
      <c r="AD789">
        <v>1</v>
      </c>
      <c r="AE789">
        <v>0</v>
      </c>
      <c r="AF789" t="s">
        <v>21</v>
      </c>
      <c r="AG789">
        <v>1.4999999999999999E-2</v>
      </c>
      <c r="AH789">
        <v>2</v>
      </c>
      <c r="AI789">
        <v>33358178</v>
      </c>
      <c r="AJ789">
        <v>692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>
      <c r="A790">
        <f>ROW(Source!A729)</f>
        <v>729</v>
      </c>
      <c r="B790">
        <v>33358189</v>
      </c>
      <c r="C790">
        <v>33358174</v>
      </c>
      <c r="D790">
        <v>31175973</v>
      </c>
      <c r="E790">
        <v>1</v>
      </c>
      <c r="F790">
        <v>1</v>
      </c>
      <c r="G790">
        <v>1</v>
      </c>
      <c r="H790">
        <v>3</v>
      </c>
      <c r="I790" t="s">
        <v>889</v>
      </c>
      <c r="J790" t="s">
        <v>890</v>
      </c>
      <c r="K790" t="s">
        <v>891</v>
      </c>
      <c r="L790">
        <v>1348</v>
      </c>
      <c r="N790">
        <v>1009</v>
      </c>
      <c r="O790" t="s">
        <v>32</v>
      </c>
      <c r="P790" t="s">
        <v>32</v>
      </c>
      <c r="Q790">
        <v>1000</v>
      </c>
      <c r="X790">
        <v>1.2999999999999999E-4</v>
      </c>
      <c r="Y790">
        <v>26499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1.2999999999999999E-4</v>
      </c>
      <c r="AH790">
        <v>2</v>
      </c>
      <c r="AI790">
        <v>33358179</v>
      </c>
      <c r="AJ790">
        <v>693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>
      <c r="A791">
        <f>ROW(Source!A729)</f>
        <v>729</v>
      </c>
      <c r="B791">
        <v>33358190</v>
      </c>
      <c r="C791">
        <v>33358174</v>
      </c>
      <c r="D791">
        <v>31180727</v>
      </c>
      <c r="E791">
        <v>1</v>
      </c>
      <c r="F791">
        <v>1</v>
      </c>
      <c r="G791">
        <v>1</v>
      </c>
      <c r="H791">
        <v>3</v>
      </c>
      <c r="I791" t="s">
        <v>844</v>
      </c>
      <c r="J791" t="s">
        <v>845</v>
      </c>
      <c r="K791" t="s">
        <v>846</v>
      </c>
      <c r="L791">
        <v>1348</v>
      </c>
      <c r="N791">
        <v>1009</v>
      </c>
      <c r="O791" t="s">
        <v>32</v>
      </c>
      <c r="P791" t="s">
        <v>32</v>
      </c>
      <c r="Q791">
        <v>1000</v>
      </c>
      <c r="X791">
        <v>1.8000000000000001E-4</v>
      </c>
      <c r="Y791">
        <v>9040.01</v>
      </c>
      <c r="Z791">
        <v>0</v>
      </c>
      <c r="AA791">
        <v>0</v>
      </c>
      <c r="AB791">
        <v>0</v>
      </c>
      <c r="AC791">
        <v>0</v>
      </c>
      <c r="AD791">
        <v>1</v>
      </c>
      <c r="AE791">
        <v>0</v>
      </c>
      <c r="AF791" t="s">
        <v>3</v>
      </c>
      <c r="AG791">
        <v>1.8000000000000001E-4</v>
      </c>
      <c r="AH791">
        <v>2</v>
      </c>
      <c r="AI791">
        <v>33358180</v>
      </c>
      <c r="AJ791">
        <v>694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>
      <c r="A792">
        <f>ROW(Source!A729)</f>
        <v>729</v>
      </c>
      <c r="B792">
        <v>33358191</v>
      </c>
      <c r="C792">
        <v>33358174</v>
      </c>
      <c r="D792">
        <v>31181610</v>
      </c>
      <c r="E792">
        <v>1</v>
      </c>
      <c r="F792">
        <v>1</v>
      </c>
      <c r="G792">
        <v>1</v>
      </c>
      <c r="H792">
        <v>3</v>
      </c>
      <c r="I792" t="s">
        <v>847</v>
      </c>
      <c r="J792" t="s">
        <v>848</v>
      </c>
      <c r="K792" t="s">
        <v>849</v>
      </c>
      <c r="L792">
        <v>1346</v>
      </c>
      <c r="N792">
        <v>1009</v>
      </c>
      <c r="O792" t="s">
        <v>78</v>
      </c>
      <c r="P792" t="s">
        <v>78</v>
      </c>
      <c r="Q792">
        <v>1</v>
      </c>
      <c r="X792">
        <v>0.16</v>
      </c>
      <c r="Y792">
        <v>23.09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0.16</v>
      </c>
      <c r="AH792">
        <v>2</v>
      </c>
      <c r="AI792">
        <v>33358181</v>
      </c>
      <c r="AJ792">
        <v>695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>
      <c r="A793">
        <f>ROW(Source!A729)</f>
        <v>729</v>
      </c>
      <c r="B793">
        <v>33358192</v>
      </c>
      <c r="C793">
        <v>33358174</v>
      </c>
      <c r="D793">
        <v>31174155</v>
      </c>
      <c r="E793">
        <v>17</v>
      </c>
      <c r="F793">
        <v>1</v>
      </c>
      <c r="G793">
        <v>1</v>
      </c>
      <c r="H793">
        <v>3</v>
      </c>
      <c r="I793" t="s">
        <v>937</v>
      </c>
      <c r="J793" t="s">
        <v>3</v>
      </c>
      <c r="K793" t="s">
        <v>269</v>
      </c>
      <c r="L793">
        <v>1354</v>
      </c>
      <c r="N793">
        <v>1010</v>
      </c>
      <c r="O793" t="s">
        <v>40</v>
      </c>
      <c r="P793" t="s">
        <v>40</v>
      </c>
      <c r="Q793">
        <v>1</v>
      </c>
      <c r="X793">
        <v>2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 t="s">
        <v>3</v>
      </c>
      <c r="AG793">
        <v>2</v>
      </c>
      <c r="AH793">
        <v>3</v>
      </c>
      <c r="AI793">
        <v>-1</v>
      </c>
      <c r="AJ793" t="s">
        <v>3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>
      <c r="A794">
        <f>ROW(Source!A729)</f>
        <v>729</v>
      </c>
      <c r="B794">
        <v>33358193</v>
      </c>
      <c r="C794">
        <v>33358174</v>
      </c>
      <c r="D794">
        <v>31173712</v>
      </c>
      <c r="E794">
        <v>17</v>
      </c>
      <c r="F794">
        <v>1</v>
      </c>
      <c r="G794">
        <v>1</v>
      </c>
      <c r="H794">
        <v>3</v>
      </c>
      <c r="I794" t="s">
        <v>929</v>
      </c>
      <c r="J794" t="s">
        <v>3</v>
      </c>
      <c r="K794" t="s">
        <v>930</v>
      </c>
      <c r="L794">
        <v>1354</v>
      </c>
      <c r="N794">
        <v>1010</v>
      </c>
      <c r="O794" t="s">
        <v>40</v>
      </c>
      <c r="P794" t="s">
        <v>40</v>
      </c>
      <c r="Q794">
        <v>1</v>
      </c>
      <c r="X794">
        <v>1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 t="s">
        <v>3</v>
      </c>
      <c r="AG794">
        <v>1</v>
      </c>
      <c r="AH794">
        <v>3</v>
      </c>
      <c r="AI794">
        <v>-1</v>
      </c>
      <c r="AJ794" t="s">
        <v>3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>
      <c r="A795">
        <f>ROW(Source!A729)</f>
        <v>729</v>
      </c>
      <c r="B795">
        <v>33358194</v>
      </c>
      <c r="C795">
        <v>33358174</v>
      </c>
      <c r="D795">
        <v>31172599</v>
      </c>
      <c r="E795">
        <v>17</v>
      </c>
      <c r="F795">
        <v>1</v>
      </c>
      <c r="G795">
        <v>1</v>
      </c>
      <c r="H795">
        <v>3</v>
      </c>
      <c r="I795" t="s">
        <v>938</v>
      </c>
      <c r="J795" t="s">
        <v>3</v>
      </c>
      <c r="K795" t="s">
        <v>939</v>
      </c>
      <c r="L795">
        <v>1301</v>
      </c>
      <c r="N795">
        <v>1003</v>
      </c>
      <c r="O795" t="s">
        <v>275</v>
      </c>
      <c r="P795" t="s">
        <v>275</v>
      </c>
      <c r="Q795">
        <v>1</v>
      </c>
      <c r="X795">
        <v>9.3000000000000007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 t="s">
        <v>3</v>
      </c>
      <c r="AG795">
        <v>9.3000000000000007</v>
      </c>
      <c r="AH795">
        <v>3</v>
      </c>
      <c r="AI795">
        <v>-1</v>
      </c>
      <c r="AJ795" t="s">
        <v>3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>
      <c r="A796">
        <f>ROW(Source!A729)</f>
        <v>729</v>
      </c>
      <c r="B796">
        <v>33358195</v>
      </c>
      <c r="C796">
        <v>33358174</v>
      </c>
      <c r="D796">
        <v>31238438</v>
      </c>
      <c r="E796">
        <v>1</v>
      </c>
      <c r="F796">
        <v>1</v>
      </c>
      <c r="G796">
        <v>1</v>
      </c>
      <c r="H796">
        <v>3</v>
      </c>
      <c r="I796" t="s">
        <v>892</v>
      </c>
      <c r="J796" t="s">
        <v>893</v>
      </c>
      <c r="K796" t="s">
        <v>894</v>
      </c>
      <c r="L796">
        <v>1301</v>
      </c>
      <c r="N796">
        <v>1003</v>
      </c>
      <c r="O796" t="s">
        <v>275</v>
      </c>
      <c r="P796" t="s">
        <v>275</v>
      </c>
      <c r="Q796">
        <v>1</v>
      </c>
      <c r="X796">
        <v>0.39</v>
      </c>
      <c r="Y796">
        <v>15.33</v>
      </c>
      <c r="Z796">
        <v>0</v>
      </c>
      <c r="AA796">
        <v>0</v>
      </c>
      <c r="AB796">
        <v>0</v>
      </c>
      <c r="AC796">
        <v>0</v>
      </c>
      <c r="AD796">
        <v>1</v>
      </c>
      <c r="AE796">
        <v>0</v>
      </c>
      <c r="AF796" t="s">
        <v>3</v>
      </c>
      <c r="AG796">
        <v>0.39</v>
      </c>
      <c r="AH796">
        <v>2</v>
      </c>
      <c r="AI796">
        <v>33358184</v>
      </c>
      <c r="AJ796">
        <v>698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>
      <c r="A797">
        <f>ROW(Source!A773)</f>
        <v>773</v>
      </c>
      <c r="B797">
        <v>33358208</v>
      </c>
      <c r="C797">
        <v>33358200</v>
      </c>
      <c r="D797">
        <v>31172076</v>
      </c>
      <c r="E797">
        <v>1</v>
      </c>
      <c r="F797">
        <v>1</v>
      </c>
      <c r="G797">
        <v>1</v>
      </c>
      <c r="H797">
        <v>1</v>
      </c>
      <c r="I797" t="s">
        <v>829</v>
      </c>
      <c r="J797" t="s">
        <v>3</v>
      </c>
      <c r="K797" t="s">
        <v>830</v>
      </c>
      <c r="L797">
        <v>1191</v>
      </c>
      <c r="N797">
        <v>1013</v>
      </c>
      <c r="O797" t="s">
        <v>831</v>
      </c>
      <c r="P797" t="s">
        <v>831</v>
      </c>
      <c r="Q797">
        <v>1</v>
      </c>
      <c r="X797">
        <v>14.39</v>
      </c>
      <c r="Y797">
        <v>0</v>
      </c>
      <c r="Z797">
        <v>0</v>
      </c>
      <c r="AA797">
        <v>0</v>
      </c>
      <c r="AB797">
        <v>9.6199999999999992</v>
      </c>
      <c r="AC797">
        <v>0</v>
      </c>
      <c r="AD797">
        <v>1</v>
      </c>
      <c r="AE797">
        <v>1</v>
      </c>
      <c r="AF797" t="s">
        <v>22</v>
      </c>
      <c r="AG797">
        <v>19.8582</v>
      </c>
      <c r="AH797">
        <v>2</v>
      </c>
      <c r="AI797">
        <v>33358201</v>
      </c>
      <c r="AJ797">
        <v>699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>
      <c r="A798">
        <f>ROW(Source!A773)</f>
        <v>773</v>
      </c>
      <c r="B798">
        <v>33358209</v>
      </c>
      <c r="C798">
        <v>33358200</v>
      </c>
      <c r="D798">
        <v>31172011</v>
      </c>
      <c r="E798">
        <v>1</v>
      </c>
      <c r="F798">
        <v>1</v>
      </c>
      <c r="G798">
        <v>1</v>
      </c>
      <c r="H798">
        <v>1</v>
      </c>
      <c r="I798" t="s">
        <v>832</v>
      </c>
      <c r="J798" t="s">
        <v>3</v>
      </c>
      <c r="K798" t="s">
        <v>833</v>
      </c>
      <c r="L798">
        <v>1191</v>
      </c>
      <c r="N798">
        <v>1013</v>
      </c>
      <c r="O798" t="s">
        <v>831</v>
      </c>
      <c r="P798" t="s">
        <v>831</v>
      </c>
      <c r="Q798">
        <v>1</v>
      </c>
      <c r="X798">
        <v>0.41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2</v>
      </c>
      <c r="AF798" t="s">
        <v>21</v>
      </c>
      <c r="AG798">
        <v>0.61499999999999988</v>
      </c>
      <c r="AH798">
        <v>2</v>
      </c>
      <c r="AI798">
        <v>33358202</v>
      </c>
      <c r="AJ798">
        <v>700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>
      <c r="A799">
        <f>ROW(Source!A773)</f>
        <v>773</v>
      </c>
      <c r="B799">
        <v>33358210</v>
      </c>
      <c r="C799">
        <v>33358200</v>
      </c>
      <c r="D799">
        <v>31258491</v>
      </c>
      <c r="E799">
        <v>1</v>
      </c>
      <c r="F799">
        <v>1</v>
      </c>
      <c r="G799">
        <v>1</v>
      </c>
      <c r="H799">
        <v>2</v>
      </c>
      <c r="I799" t="s">
        <v>834</v>
      </c>
      <c r="J799" t="s">
        <v>835</v>
      </c>
      <c r="K799" t="s">
        <v>836</v>
      </c>
      <c r="L799">
        <v>1368</v>
      </c>
      <c r="N799">
        <v>1011</v>
      </c>
      <c r="O799" t="s">
        <v>837</v>
      </c>
      <c r="P799" t="s">
        <v>837</v>
      </c>
      <c r="Q799">
        <v>1</v>
      </c>
      <c r="X799">
        <v>0.04</v>
      </c>
      <c r="Y799">
        <v>0</v>
      </c>
      <c r="Z799">
        <v>111.99</v>
      </c>
      <c r="AA799">
        <v>13.5</v>
      </c>
      <c r="AB799">
        <v>0</v>
      </c>
      <c r="AC799">
        <v>0</v>
      </c>
      <c r="AD799">
        <v>1</v>
      </c>
      <c r="AE799">
        <v>0</v>
      </c>
      <c r="AF799" t="s">
        <v>21</v>
      </c>
      <c r="AG799">
        <v>0.06</v>
      </c>
      <c r="AH799">
        <v>2</v>
      </c>
      <c r="AI799">
        <v>33358203</v>
      </c>
      <c r="AJ799">
        <v>701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>
      <c r="A800">
        <f>ROW(Source!A773)</f>
        <v>773</v>
      </c>
      <c r="B800">
        <v>33358211</v>
      </c>
      <c r="C800">
        <v>33358200</v>
      </c>
      <c r="D800">
        <v>31258691</v>
      </c>
      <c r="E800">
        <v>1</v>
      </c>
      <c r="F800">
        <v>1</v>
      </c>
      <c r="G800">
        <v>1</v>
      </c>
      <c r="H800">
        <v>2</v>
      </c>
      <c r="I800" t="s">
        <v>838</v>
      </c>
      <c r="J800" t="s">
        <v>839</v>
      </c>
      <c r="K800" t="s">
        <v>840</v>
      </c>
      <c r="L800">
        <v>1368</v>
      </c>
      <c r="N800">
        <v>1011</v>
      </c>
      <c r="O800" t="s">
        <v>837</v>
      </c>
      <c r="P800" t="s">
        <v>837</v>
      </c>
      <c r="Q800">
        <v>1</v>
      </c>
      <c r="X800">
        <v>3.3</v>
      </c>
      <c r="Y800">
        <v>0</v>
      </c>
      <c r="Z800">
        <v>3.12</v>
      </c>
      <c r="AA800">
        <v>0</v>
      </c>
      <c r="AB800">
        <v>0</v>
      </c>
      <c r="AC800">
        <v>0</v>
      </c>
      <c r="AD800">
        <v>1</v>
      </c>
      <c r="AE800">
        <v>0</v>
      </c>
      <c r="AF800" t="s">
        <v>21</v>
      </c>
      <c r="AG800">
        <v>4.9499999999999993</v>
      </c>
      <c r="AH800">
        <v>2</v>
      </c>
      <c r="AI800">
        <v>33358204</v>
      </c>
      <c r="AJ800">
        <v>702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>
      <c r="A801">
        <f>ROW(Source!A773)</f>
        <v>773</v>
      </c>
      <c r="B801">
        <v>33358212</v>
      </c>
      <c r="C801">
        <v>33358200</v>
      </c>
      <c r="D801">
        <v>31259879</v>
      </c>
      <c r="E801">
        <v>1</v>
      </c>
      <c r="F801">
        <v>1</v>
      </c>
      <c r="G801">
        <v>1</v>
      </c>
      <c r="H801">
        <v>2</v>
      </c>
      <c r="I801" t="s">
        <v>841</v>
      </c>
      <c r="J801" t="s">
        <v>842</v>
      </c>
      <c r="K801" t="s">
        <v>843</v>
      </c>
      <c r="L801">
        <v>1368</v>
      </c>
      <c r="N801">
        <v>1011</v>
      </c>
      <c r="O801" t="s">
        <v>837</v>
      </c>
      <c r="P801" t="s">
        <v>837</v>
      </c>
      <c r="Q801">
        <v>1</v>
      </c>
      <c r="X801">
        <v>0.37</v>
      </c>
      <c r="Y801">
        <v>0</v>
      </c>
      <c r="Z801">
        <v>65.709999999999994</v>
      </c>
      <c r="AA801">
        <v>11.6</v>
      </c>
      <c r="AB801">
        <v>0</v>
      </c>
      <c r="AC801">
        <v>0</v>
      </c>
      <c r="AD801">
        <v>1</v>
      </c>
      <c r="AE801">
        <v>0</v>
      </c>
      <c r="AF801" t="s">
        <v>21</v>
      </c>
      <c r="AG801">
        <v>0.55500000000000005</v>
      </c>
      <c r="AH801">
        <v>2</v>
      </c>
      <c r="AI801">
        <v>33358205</v>
      </c>
      <c r="AJ801">
        <v>703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>
      <c r="A802">
        <f>ROW(Source!A773)</f>
        <v>773</v>
      </c>
      <c r="B802">
        <v>33358213</v>
      </c>
      <c r="C802">
        <v>33358200</v>
      </c>
      <c r="D802">
        <v>31172581</v>
      </c>
      <c r="E802">
        <v>17</v>
      </c>
      <c r="F802">
        <v>1</v>
      </c>
      <c r="G802">
        <v>1</v>
      </c>
      <c r="H802">
        <v>3</v>
      </c>
      <c r="I802" t="s">
        <v>924</v>
      </c>
      <c r="J802" t="s">
        <v>3</v>
      </c>
      <c r="K802" t="s">
        <v>31</v>
      </c>
      <c r="L802">
        <v>1348</v>
      </c>
      <c r="N802">
        <v>1009</v>
      </c>
      <c r="O802" t="s">
        <v>32</v>
      </c>
      <c r="P802" t="s">
        <v>32</v>
      </c>
      <c r="Q802">
        <v>1000</v>
      </c>
      <c r="X802">
        <v>9.4000000000000004E-3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 t="s">
        <v>3</v>
      </c>
      <c r="AG802">
        <v>9.4000000000000004E-3</v>
      </c>
      <c r="AH802">
        <v>3</v>
      </c>
      <c r="AI802">
        <v>-1</v>
      </c>
      <c r="AJ802" t="s">
        <v>3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>
      <c r="A803">
        <f>ROW(Source!A773)</f>
        <v>773</v>
      </c>
      <c r="B803">
        <v>33358214</v>
      </c>
      <c r="C803">
        <v>33358200</v>
      </c>
      <c r="D803">
        <v>31180727</v>
      </c>
      <c r="E803">
        <v>1</v>
      </c>
      <c r="F803">
        <v>1</v>
      </c>
      <c r="G803">
        <v>1</v>
      </c>
      <c r="H803">
        <v>3</v>
      </c>
      <c r="I803" t="s">
        <v>844</v>
      </c>
      <c r="J803" t="s">
        <v>845</v>
      </c>
      <c r="K803" t="s">
        <v>846</v>
      </c>
      <c r="L803">
        <v>1348</v>
      </c>
      <c r="N803">
        <v>1009</v>
      </c>
      <c r="O803" t="s">
        <v>32</v>
      </c>
      <c r="P803" t="s">
        <v>32</v>
      </c>
      <c r="Q803">
        <v>1000</v>
      </c>
      <c r="X803">
        <v>6.9999999999999994E-5</v>
      </c>
      <c r="Y803">
        <v>9040.01</v>
      </c>
      <c r="Z803">
        <v>0</v>
      </c>
      <c r="AA803">
        <v>0</v>
      </c>
      <c r="AB803">
        <v>0</v>
      </c>
      <c r="AC803">
        <v>0</v>
      </c>
      <c r="AD803">
        <v>1</v>
      </c>
      <c r="AE803">
        <v>0</v>
      </c>
      <c r="AF803" t="s">
        <v>3</v>
      </c>
      <c r="AG803">
        <v>6.9999999999999994E-5</v>
      </c>
      <c r="AH803">
        <v>2</v>
      </c>
      <c r="AI803">
        <v>33358206</v>
      </c>
      <c r="AJ803">
        <v>704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>
      <c r="A804">
        <f>ROW(Source!A773)</f>
        <v>773</v>
      </c>
      <c r="B804">
        <v>33358215</v>
      </c>
      <c r="C804">
        <v>33358200</v>
      </c>
      <c r="D804">
        <v>31181610</v>
      </c>
      <c r="E804">
        <v>1</v>
      </c>
      <c r="F804">
        <v>1</v>
      </c>
      <c r="G804">
        <v>1</v>
      </c>
      <c r="H804">
        <v>3</v>
      </c>
      <c r="I804" t="s">
        <v>847</v>
      </c>
      <c r="J804" t="s">
        <v>848</v>
      </c>
      <c r="K804" t="s">
        <v>849</v>
      </c>
      <c r="L804">
        <v>1346</v>
      </c>
      <c r="N804">
        <v>1009</v>
      </c>
      <c r="O804" t="s">
        <v>78</v>
      </c>
      <c r="P804" t="s">
        <v>78</v>
      </c>
      <c r="Q804">
        <v>1</v>
      </c>
      <c r="X804">
        <v>0.06</v>
      </c>
      <c r="Y804">
        <v>23.09</v>
      </c>
      <c r="Z804">
        <v>0</v>
      </c>
      <c r="AA804">
        <v>0</v>
      </c>
      <c r="AB804">
        <v>0</v>
      </c>
      <c r="AC804">
        <v>0</v>
      </c>
      <c r="AD804">
        <v>1</v>
      </c>
      <c r="AE804">
        <v>0</v>
      </c>
      <c r="AF804" t="s">
        <v>3</v>
      </c>
      <c r="AG804">
        <v>0.06</v>
      </c>
      <c r="AH804">
        <v>2</v>
      </c>
      <c r="AI804">
        <v>33358207</v>
      </c>
      <c r="AJ804">
        <v>705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>
      <c r="A805">
        <f>ROW(Source!A774)</f>
        <v>774</v>
      </c>
      <c r="B805">
        <v>33358208</v>
      </c>
      <c r="C805">
        <v>33358200</v>
      </c>
      <c r="D805">
        <v>31172076</v>
      </c>
      <c r="E805">
        <v>1</v>
      </c>
      <c r="F805">
        <v>1</v>
      </c>
      <c r="G805">
        <v>1</v>
      </c>
      <c r="H805">
        <v>1</v>
      </c>
      <c r="I805" t="s">
        <v>829</v>
      </c>
      <c r="J805" t="s">
        <v>3</v>
      </c>
      <c r="K805" t="s">
        <v>830</v>
      </c>
      <c r="L805">
        <v>1191</v>
      </c>
      <c r="N805">
        <v>1013</v>
      </c>
      <c r="O805" t="s">
        <v>831</v>
      </c>
      <c r="P805" t="s">
        <v>831</v>
      </c>
      <c r="Q805">
        <v>1</v>
      </c>
      <c r="X805">
        <v>14.39</v>
      </c>
      <c r="Y805">
        <v>0</v>
      </c>
      <c r="Z805">
        <v>0</v>
      </c>
      <c r="AA805">
        <v>0</v>
      </c>
      <c r="AB805">
        <v>9.6199999999999992</v>
      </c>
      <c r="AC805">
        <v>0</v>
      </c>
      <c r="AD805">
        <v>1</v>
      </c>
      <c r="AE805">
        <v>1</v>
      </c>
      <c r="AF805" t="s">
        <v>22</v>
      </c>
      <c r="AG805">
        <v>19.8582</v>
      </c>
      <c r="AH805">
        <v>2</v>
      </c>
      <c r="AI805">
        <v>33358201</v>
      </c>
      <c r="AJ805">
        <v>706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>
      <c r="A806">
        <f>ROW(Source!A774)</f>
        <v>774</v>
      </c>
      <c r="B806">
        <v>33358209</v>
      </c>
      <c r="C806">
        <v>33358200</v>
      </c>
      <c r="D806">
        <v>31172011</v>
      </c>
      <c r="E806">
        <v>1</v>
      </c>
      <c r="F806">
        <v>1</v>
      </c>
      <c r="G806">
        <v>1</v>
      </c>
      <c r="H806">
        <v>1</v>
      </c>
      <c r="I806" t="s">
        <v>832</v>
      </c>
      <c r="J806" t="s">
        <v>3</v>
      </c>
      <c r="K806" t="s">
        <v>833</v>
      </c>
      <c r="L806">
        <v>1191</v>
      </c>
      <c r="N806">
        <v>1013</v>
      </c>
      <c r="O806" t="s">
        <v>831</v>
      </c>
      <c r="P806" t="s">
        <v>831</v>
      </c>
      <c r="Q806">
        <v>1</v>
      </c>
      <c r="X806">
        <v>0.41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1</v>
      </c>
      <c r="AE806">
        <v>2</v>
      </c>
      <c r="AF806" t="s">
        <v>21</v>
      </c>
      <c r="AG806">
        <v>0.61499999999999988</v>
      </c>
      <c r="AH806">
        <v>2</v>
      </c>
      <c r="AI806">
        <v>33358202</v>
      </c>
      <c r="AJ806">
        <v>707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>
      <c r="A807">
        <f>ROW(Source!A774)</f>
        <v>774</v>
      </c>
      <c r="B807">
        <v>33358210</v>
      </c>
      <c r="C807">
        <v>33358200</v>
      </c>
      <c r="D807">
        <v>31258491</v>
      </c>
      <c r="E807">
        <v>1</v>
      </c>
      <c r="F807">
        <v>1</v>
      </c>
      <c r="G807">
        <v>1</v>
      </c>
      <c r="H807">
        <v>2</v>
      </c>
      <c r="I807" t="s">
        <v>834</v>
      </c>
      <c r="J807" t="s">
        <v>835</v>
      </c>
      <c r="K807" t="s">
        <v>836</v>
      </c>
      <c r="L807">
        <v>1368</v>
      </c>
      <c r="N807">
        <v>1011</v>
      </c>
      <c r="O807" t="s">
        <v>837</v>
      </c>
      <c r="P807" t="s">
        <v>837</v>
      </c>
      <c r="Q807">
        <v>1</v>
      </c>
      <c r="X807">
        <v>0.04</v>
      </c>
      <c r="Y807">
        <v>0</v>
      </c>
      <c r="Z807">
        <v>111.99</v>
      </c>
      <c r="AA807">
        <v>13.5</v>
      </c>
      <c r="AB807">
        <v>0</v>
      </c>
      <c r="AC807">
        <v>0</v>
      </c>
      <c r="AD807">
        <v>1</v>
      </c>
      <c r="AE807">
        <v>0</v>
      </c>
      <c r="AF807" t="s">
        <v>21</v>
      </c>
      <c r="AG807">
        <v>0.06</v>
      </c>
      <c r="AH807">
        <v>2</v>
      </c>
      <c r="AI807">
        <v>33358203</v>
      </c>
      <c r="AJ807">
        <v>708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>
      <c r="A808">
        <f>ROW(Source!A774)</f>
        <v>774</v>
      </c>
      <c r="B808">
        <v>33358211</v>
      </c>
      <c r="C808">
        <v>33358200</v>
      </c>
      <c r="D808">
        <v>31258691</v>
      </c>
      <c r="E808">
        <v>1</v>
      </c>
      <c r="F808">
        <v>1</v>
      </c>
      <c r="G808">
        <v>1</v>
      </c>
      <c r="H808">
        <v>2</v>
      </c>
      <c r="I808" t="s">
        <v>838</v>
      </c>
      <c r="J808" t="s">
        <v>839</v>
      </c>
      <c r="K808" t="s">
        <v>840</v>
      </c>
      <c r="L808">
        <v>1368</v>
      </c>
      <c r="N808">
        <v>1011</v>
      </c>
      <c r="O808" t="s">
        <v>837</v>
      </c>
      <c r="P808" t="s">
        <v>837</v>
      </c>
      <c r="Q808">
        <v>1</v>
      </c>
      <c r="X808">
        <v>3.3</v>
      </c>
      <c r="Y808">
        <v>0</v>
      </c>
      <c r="Z808">
        <v>3.12</v>
      </c>
      <c r="AA808">
        <v>0</v>
      </c>
      <c r="AB808">
        <v>0</v>
      </c>
      <c r="AC808">
        <v>0</v>
      </c>
      <c r="AD808">
        <v>1</v>
      </c>
      <c r="AE808">
        <v>0</v>
      </c>
      <c r="AF808" t="s">
        <v>21</v>
      </c>
      <c r="AG808">
        <v>4.9499999999999993</v>
      </c>
      <c r="AH808">
        <v>2</v>
      </c>
      <c r="AI808">
        <v>33358204</v>
      </c>
      <c r="AJ808">
        <v>709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>
      <c r="A809">
        <f>ROW(Source!A774)</f>
        <v>774</v>
      </c>
      <c r="B809">
        <v>33358212</v>
      </c>
      <c r="C809">
        <v>33358200</v>
      </c>
      <c r="D809">
        <v>31259879</v>
      </c>
      <c r="E809">
        <v>1</v>
      </c>
      <c r="F809">
        <v>1</v>
      </c>
      <c r="G809">
        <v>1</v>
      </c>
      <c r="H809">
        <v>2</v>
      </c>
      <c r="I809" t="s">
        <v>841</v>
      </c>
      <c r="J809" t="s">
        <v>842</v>
      </c>
      <c r="K809" t="s">
        <v>843</v>
      </c>
      <c r="L809">
        <v>1368</v>
      </c>
      <c r="N809">
        <v>1011</v>
      </c>
      <c r="O809" t="s">
        <v>837</v>
      </c>
      <c r="P809" t="s">
        <v>837</v>
      </c>
      <c r="Q809">
        <v>1</v>
      </c>
      <c r="X809">
        <v>0.37</v>
      </c>
      <c r="Y809">
        <v>0</v>
      </c>
      <c r="Z809">
        <v>65.709999999999994</v>
      </c>
      <c r="AA809">
        <v>11.6</v>
      </c>
      <c r="AB809">
        <v>0</v>
      </c>
      <c r="AC809">
        <v>0</v>
      </c>
      <c r="AD809">
        <v>1</v>
      </c>
      <c r="AE809">
        <v>0</v>
      </c>
      <c r="AF809" t="s">
        <v>21</v>
      </c>
      <c r="AG809">
        <v>0.55500000000000005</v>
      </c>
      <c r="AH809">
        <v>2</v>
      </c>
      <c r="AI809">
        <v>33358205</v>
      </c>
      <c r="AJ809">
        <v>710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>
      <c r="A810">
        <f>ROW(Source!A774)</f>
        <v>774</v>
      </c>
      <c r="B810">
        <v>33358213</v>
      </c>
      <c r="C810">
        <v>33358200</v>
      </c>
      <c r="D810">
        <v>31172581</v>
      </c>
      <c r="E810">
        <v>17</v>
      </c>
      <c r="F810">
        <v>1</v>
      </c>
      <c r="G810">
        <v>1</v>
      </c>
      <c r="H810">
        <v>3</v>
      </c>
      <c r="I810" t="s">
        <v>924</v>
      </c>
      <c r="J810" t="s">
        <v>3</v>
      </c>
      <c r="K810" t="s">
        <v>31</v>
      </c>
      <c r="L810">
        <v>1348</v>
      </c>
      <c r="N810">
        <v>1009</v>
      </c>
      <c r="O810" t="s">
        <v>32</v>
      </c>
      <c r="P810" t="s">
        <v>32</v>
      </c>
      <c r="Q810">
        <v>1000</v>
      </c>
      <c r="X810">
        <v>9.4000000000000004E-3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 t="s">
        <v>3</v>
      </c>
      <c r="AG810">
        <v>9.4000000000000004E-3</v>
      </c>
      <c r="AH810">
        <v>3</v>
      </c>
      <c r="AI810">
        <v>-1</v>
      </c>
      <c r="AJ810" t="s">
        <v>3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>
      <c r="A811">
        <f>ROW(Source!A774)</f>
        <v>774</v>
      </c>
      <c r="B811">
        <v>33358214</v>
      </c>
      <c r="C811">
        <v>33358200</v>
      </c>
      <c r="D811">
        <v>31180727</v>
      </c>
      <c r="E811">
        <v>1</v>
      </c>
      <c r="F811">
        <v>1</v>
      </c>
      <c r="G811">
        <v>1</v>
      </c>
      <c r="H811">
        <v>3</v>
      </c>
      <c r="I811" t="s">
        <v>844</v>
      </c>
      <c r="J811" t="s">
        <v>845</v>
      </c>
      <c r="K811" t="s">
        <v>846</v>
      </c>
      <c r="L811">
        <v>1348</v>
      </c>
      <c r="N811">
        <v>1009</v>
      </c>
      <c r="O811" t="s">
        <v>32</v>
      </c>
      <c r="P811" t="s">
        <v>32</v>
      </c>
      <c r="Q811">
        <v>1000</v>
      </c>
      <c r="X811">
        <v>6.9999999999999994E-5</v>
      </c>
      <c r="Y811">
        <v>9040.01</v>
      </c>
      <c r="Z811">
        <v>0</v>
      </c>
      <c r="AA811">
        <v>0</v>
      </c>
      <c r="AB811">
        <v>0</v>
      </c>
      <c r="AC811">
        <v>0</v>
      </c>
      <c r="AD811">
        <v>1</v>
      </c>
      <c r="AE811">
        <v>0</v>
      </c>
      <c r="AF811" t="s">
        <v>3</v>
      </c>
      <c r="AG811">
        <v>6.9999999999999994E-5</v>
      </c>
      <c r="AH811">
        <v>2</v>
      </c>
      <c r="AI811">
        <v>33358206</v>
      </c>
      <c r="AJ811">
        <v>711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>
      <c r="A812">
        <f>ROW(Source!A774)</f>
        <v>774</v>
      </c>
      <c r="B812">
        <v>33358215</v>
      </c>
      <c r="C812">
        <v>33358200</v>
      </c>
      <c r="D812">
        <v>31181610</v>
      </c>
      <c r="E812">
        <v>1</v>
      </c>
      <c r="F812">
        <v>1</v>
      </c>
      <c r="G812">
        <v>1</v>
      </c>
      <c r="H812">
        <v>3</v>
      </c>
      <c r="I812" t="s">
        <v>847</v>
      </c>
      <c r="J812" t="s">
        <v>848</v>
      </c>
      <c r="K812" t="s">
        <v>849</v>
      </c>
      <c r="L812">
        <v>1346</v>
      </c>
      <c r="N812">
        <v>1009</v>
      </c>
      <c r="O812" t="s">
        <v>78</v>
      </c>
      <c r="P812" t="s">
        <v>78</v>
      </c>
      <c r="Q812">
        <v>1</v>
      </c>
      <c r="X812">
        <v>0.06</v>
      </c>
      <c r="Y812">
        <v>23.09</v>
      </c>
      <c r="Z812">
        <v>0</v>
      </c>
      <c r="AA812">
        <v>0</v>
      </c>
      <c r="AB812">
        <v>0</v>
      </c>
      <c r="AC812">
        <v>0</v>
      </c>
      <c r="AD812">
        <v>1</v>
      </c>
      <c r="AE812">
        <v>0</v>
      </c>
      <c r="AF812" t="s">
        <v>3</v>
      </c>
      <c r="AG812">
        <v>0.06</v>
      </c>
      <c r="AH812">
        <v>2</v>
      </c>
      <c r="AI812">
        <v>33358207</v>
      </c>
      <c r="AJ812">
        <v>712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>
      <c r="A813">
        <f>ROW(Source!A779)</f>
        <v>779</v>
      </c>
      <c r="B813">
        <v>33358224</v>
      </c>
      <c r="C813">
        <v>33358218</v>
      </c>
      <c r="D813">
        <v>31172061</v>
      </c>
      <c r="E813">
        <v>1</v>
      </c>
      <c r="F813">
        <v>1</v>
      </c>
      <c r="G813">
        <v>1</v>
      </c>
      <c r="H813">
        <v>1</v>
      </c>
      <c r="I813" t="s">
        <v>850</v>
      </c>
      <c r="J813" t="s">
        <v>3</v>
      </c>
      <c r="K813" t="s">
        <v>851</v>
      </c>
      <c r="L813">
        <v>1191</v>
      </c>
      <c r="N813">
        <v>1013</v>
      </c>
      <c r="O813" t="s">
        <v>831</v>
      </c>
      <c r="P813" t="s">
        <v>831</v>
      </c>
      <c r="Q813">
        <v>1</v>
      </c>
      <c r="X813">
        <v>5.75</v>
      </c>
      <c r="Y813">
        <v>0</v>
      </c>
      <c r="Z813">
        <v>0</v>
      </c>
      <c r="AA813">
        <v>0</v>
      </c>
      <c r="AB813">
        <v>8.74</v>
      </c>
      <c r="AC813">
        <v>0</v>
      </c>
      <c r="AD813">
        <v>1</v>
      </c>
      <c r="AE813">
        <v>1</v>
      </c>
      <c r="AF813" t="s">
        <v>22</v>
      </c>
      <c r="AG813">
        <v>7.9349999999999987</v>
      </c>
      <c r="AH813">
        <v>2</v>
      </c>
      <c r="AI813">
        <v>33358219</v>
      </c>
      <c r="AJ813">
        <v>713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>
      <c r="A814">
        <f>ROW(Source!A779)</f>
        <v>779</v>
      </c>
      <c r="B814">
        <v>33358225</v>
      </c>
      <c r="C814">
        <v>33358218</v>
      </c>
      <c r="D814">
        <v>31172011</v>
      </c>
      <c r="E814">
        <v>1</v>
      </c>
      <c r="F814">
        <v>1</v>
      </c>
      <c r="G814">
        <v>1</v>
      </c>
      <c r="H814">
        <v>1</v>
      </c>
      <c r="I814" t="s">
        <v>832</v>
      </c>
      <c r="J814" t="s">
        <v>3</v>
      </c>
      <c r="K814" t="s">
        <v>833</v>
      </c>
      <c r="L814">
        <v>1191</v>
      </c>
      <c r="N814">
        <v>1013</v>
      </c>
      <c r="O814" t="s">
        <v>831</v>
      </c>
      <c r="P814" t="s">
        <v>831</v>
      </c>
      <c r="Q814">
        <v>1</v>
      </c>
      <c r="X814">
        <v>0.01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1</v>
      </c>
      <c r="AE814">
        <v>2</v>
      </c>
      <c r="AF814" t="s">
        <v>21</v>
      </c>
      <c r="AG814">
        <v>1.4999999999999999E-2</v>
      </c>
      <c r="AH814">
        <v>2</v>
      </c>
      <c r="AI814">
        <v>33358220</v>
      </c>
      <c r="AJ814">
        <v>714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>
      <c r="A815">
        <f>ROW(Source!A779)</f>
        <v>779</v>
      </c>
      <c r="B815">
        <v>33358226</v>
      </c>
      <c r="C815">
        <v>33358218</v>
      </c>
      <c r="D815">
        <v>31259879</v>
      </c>
      <c r="E815">
        <v>1</v>
      </c>
      <c r="F815">
        <v>1</v>
      </c>
      <c r="G815">
        <v>1</v>
      </c>
      <c r="H815">
        <v>2</v>
      </c>
      <c r="I815" t="s">
        <v>841</v>
      </c>
      <c r="J815" t="s">
        <v>842</v>
      </c>
      <c r="K815" t="s">
        <v>843</v>
      </c>
      <c r="L815">
        <v>1368</v>
      </c>
      <c r="N815">
        <v>1011</v>
      </c>
      <c r="O815" t="s">
        <v>837</v>
      </c>
      <c r="P815" t="s">
        <v>837</v>
      </c>
      <c r="Q815">
        <v>1</v>
      </c>
      <c r="X815">
        <v>0.01</v>
      </c>
      <c r="Y815">
        <v>0</v>
      </c>
      <c r="Z815">
        <v>65.709999999999994</v>
      </c>
      <c r="AA815">
        <v>11.6</v>
      </c>
      <c r="AB815">
        <v>0</v>
      </c>
      <c r="AC815">
        <v>0</v>
      </c>
      <c r="AD815">
        <v>1</v>
      </c>
      <c r="AE815">
        <v>0</v>
      </c>
      <c r="AF815" t="s">
        <v>21</v>
      </c>
      <c r="AG815">
        <v>1.4999999999999999E-2</v>
      </c>
      <c r="AH815">
        <v>2</v>
      </c>
      <c r="AI815">
        <v>33358221</v>
      </c>
      <c r="AJ815">
        <v>715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>
      <c r="A816">
        <f>ROW(Source!A779)</f>
        <v>779</v>
      </c>
      <c r="B816">
        <v>33358227</v>
      </c>
      <c r="C816">
        <v>33358218</v>
      </c>
      <c r="D816">
        <v>31180727</v>
      </c>
      <c r="E816">
        <v>1</v>
      </c>
      <c r="F816">
        <v>1</v>
      </c>
      <c r="G816">
        <v>1</v>
      </c>
      <c r="H816">
        <v>3</v>
      </c>
      <c r="I816" t="s">
        <v>844</v>
      </c>
      <c r="J816" t="s">
        <v>845</v>
      </c>
      <c r="K816" t="s">
        <v>846</v>
      </c>
      <c r="L816">
        <v>1348</v>
      </c>
      <c r="N816">
        <v>1009</v>
      </c>
      <c r="O816" t="s">
        <v>32</v>
      </c>
      <c r="P816" t="s">
        <v>32</v>
      </c>
      <c r="Q816">
        <v>1000</v>
      </c>
      <c r="X816">
        <v>2.0000000000000001E-4</v>
      </c>
      <c r="Y816">
        <v>9040.01</v>
      </c>
      <c r="Z816">
        <v>0</v>
      </c>
      <c r="AA816">
        <v>0</v>
      </c>
      <c r="AB816">
        <v>0</v>
      </c>
      <c r="AC816">
        <v>0</v>
      </c>
      <c r="AD816">
        <v>1</v>
      </c>
      <c r="AE816">
        <v>0</v>
      </c>
      <c r="AF816" t="s">
        <v>3</v>
      </c>
      <c r="AG816">
        <v>2.0000000000000001E-4</v>
      </c>
      <c r="AH816">
        <v>2</v>
      </c>
      <c r="AI816">
        <v>33358222</v>
      </c>
      <c r="AJ816">
        <v>716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>
      <c r="A817">
        <f>ROW(Source!A779)</f>
        <v>779</v>
      </c>
      <c r="B817">
        <v>33358228</v>
      </c>
      <c r="C817">
        <v>33358218</v>
      </c>
      <c r="D817">
        <v>31181610</v>
      </c>
      <c r="E817">
        <v>1</v>
      </c>
      <c r="F817">
        <v>1</v>
      </c>
      <c r="G817">
        <v>1</v>
      </c>
      <c r="H817">
        <v>3</v>
      </c>
      <c r="I817" t="s">
        <v>847</v>
      </c>
      <c r="J817" t="s">
        <v>848</v>
      </c>
      <c r="K817" t="s">
        <v>849</v>
      </c>
      <c r="L817">
        <v>1346</v>
      </c>
      <c r="N817">
        <v>1009</v>
      </c>
      <c r="O817" t="s">
        <v>78</v>
      </c>
      <c r="P817" t="s">
        <v>78</v>
      </c>
      <c r="Q817">
        <v>1</v>
      </c>
      <c r="X817">
        <v>0.08</v>
      </c>
      <c r="Y817">
        <v>23.09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0</v>
      </c>
      <c r="AF817" t="s">
        <v>3</v>
      </c>
      <c r="AG817">
        <v>0.08</v>
      </c>
      <c r="AH817">
        <v>2</v>
      </c>
      <c r="AI817">
        <v>33358223</v>
      </c>
      <c r="AJ817">
        <v>717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>
      <c r="A818">
        <f>ROW(Source!A779)</f>
        <v>779</v>
      </c>
      <c r="B818">
        <v>33358229</v>
      </c>
      <c r="C818">
        <v>33358218</v>
      </c>
      <c r="D818">
        <v>31174207</v>
      </c>
      <c r="E818">
        <v>17</v>
      </c>
      <c r="F818">
        <v>1</v>
      </c>
      <c r="G818">
        <v>1</v>
      </c>
      <c r="H818">
        <v>3</v>
      </c>
      <c r="I818" t="s">
        <v>925</v>
      </c>
      <c r="J818" t="s">
        <v>3</v>
      </c>
      <c r="K818" t="s">
        <v>926</v>
      </c>
      <c r="L818">
        <v>1327</v>
      </c>
      <c r="N818">
        <v>1005</v>
      </c>
      <c r="O818" t="s">
        <v>47</v>
      </c>
      <c r="P818" t="s">
        <v>47</v>
      </c>
      <c r="Q818">
        <v>1</v>
      </c>
      <c r="X818">
        <v>1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 t="s">
        <v>3</v>
      </c>
      <c r="AG818">
        <v>1</v>
      </c>
      <c r="AH818">
        <v>3</v>
      </c>
      <c r="AI818">
        <v>-1</v>
      </c>
      <c r="AJ818" t="s">
        <v>3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>
      <c r="A819">
        <f>ROW(Source!A780)</f>
        <v>780</v>
      </c>
      <c r="B819">
        <v>33358224</v>
      </c>
      <c r="C819">
        <v>33358218</v>
      </c>
      <c r="D819">
        <v>31172061</v>
      </c>
      <c r="E819">
        <v>1</v>
      </c>
      <c r="F819">
        <v>1</v>
      </c>
      <c r="G819">
        <v>1</v>
      </c>
      <c r="H819">
        <v>1</v>
      </c>
      <c r="I819" t="s">
        <v>850</v>
      </c>
      <c r="J819" t="s">
        <v>3</v>
      </c>
      <c r="K819" t="s">
        <v>851</v>
      </c>
      <c r="L819">
        <v>1191</v>
      </c>
      <c r="N819">
        <v>1013</v>
      </c>
      <c r="O819" t="s">
        <v>831</v>
      </c>
      <c r="P819" t="s">
        <v>831</v>
      </c>
      <c r="Q819">
        <v>1</v>
      </c>
      <c r="X819">
        <v>5.75</v>
      </c>
      <c r="Y819">
        <v>0</v>
      </c>
      <c r="Z819">
        <v>0</v>
      </c>
      <c r="AA819">
        <v>0</v>
      </c>
      <c r="AB819">
        <v>8.74</v>
      </c>
      <c r="AC819">
        <v>0</v>
      </c>
      <c r="AD819">
        <v>1</v>
      </c>
      <c r="AE819">
        <v>1</v>
      </c>
      <c r="AF819" t="s">
        <v>22</v>
      </c>
      <c r="AG819">
        <v>7.9349999999999987</v>
      </c>
      <c r="AH819">
        <v>2</v>
      </c>
      <c r="AI819">
        <v>33358219</v>
      </c>
      <c r="AJ819">
        <v>718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>
      <c r="A820">
        <f>ROW(Source!A780)</f>
        <v>780</v>
      </c>
      <c r="B820">
        <v>33358225</v>
      </c>
      <c r="C820">
        <v>33358218</v>
      </c>
      <c r="D820">
        <v>31172011</v>
      </c>
      <c r="E820">
        <v>1</v>
      </c>
      <c r="F820">
        <v>1</v>
      </c>
      <c r="G820">
        <v>1</v>
      </c>
      <c r="H820">
        <v>1</v>
      </c>
      <c r="I820" t="s">
        <v>832</v>
      </c>
      <c r="J820" t="s">
        <v>3</v>
      </c>
      <c r="K820" t="s">
        <v>833</v>
      </c>
      <c r="L820">
        <v>1191</v>
      </c>
      <c r="N820">
        <v>1013</v>
      </c>
      <c r="O820" t="s">
        <v>831</v>
      </c>
      <c r="P820" t="s">
        <v>831</v>
      </c>
      <c r="Q820">
        <v>1</v>
      </c>
      <c r="X820">
        <v>0.01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2</v>
      </c>
      <c r="AF820" t="s">
        <v>21</v>
      </c>
      <c r="AG820">
        <v>1.4999999999999999E-2</v>
      </c>
      <c r="AH820">
        <v>2</v>
      </c>
      <c r="AI820">
        <v>33358220</v>
      </c>
      <c r="AJ820">
        <v>719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>
      <c r="A821">
        <f>ROW(Source!A780)</f>
        <v>780</v>
      </c>
      <c r="B821">
        <v>33358226</v>
      </c>
      <c r="C821">
        <v>33358218</v>
      </c>
      <c r="D821">
        <v>31259879</v>
      </c>
      <c r="E821">
        <v>1</v>
      </c>
      <c r="F821">
        <v>1</v>
      </c>
      <c r="G821">
        <v>1</v>
      </c>
      <c r="H821">
        <v>2</v>
      </c>
      <c r="I821" t="s">
        <v>841</v>
      </c>
      <c r="J821" t="s">
        <v>842</v>
      </c>
      <c r="K821" t="s">
        <v>843</v>
      </c>
      <c r="L821">
        <v>1368</v>
      </c>
      <c r="N821">
        <v>1011</v>
      </c>
      <c r="O821" t="s">
        <v>837</v>
      </c>
      <c r="P821" t="s">
        <v>837</v>
      </c>
      <c r="Q821">
        <v>1</v>
      </c>
      <c r="X821">
        <v>0.01</v>
      </c>
      <c r="Y821">
        <v>0</v>
      </c>
      <c r="Z821">
        <v>65.709999999999994</v>
      </c>
      <c r="AA821">
        <v>11.6</v>
      </c>
      <c r="AB821">
        <v>0</v>
      </c>
      <c r="AC821">
        <v>0</v>
      </c>
      <c r="AD821">
        <v>1</v>
      </c>
      <c r="AE821">
        <v>0</v>
      </c>
      <c r="AF821" t="s">
        <v>21</v>
      </c>
      <c r="AG821">
        <v>1.4999999999999999E-2</v>
      </c>
      <c r="AH821">
        <v>2</v>
      </c>
      <c r="AI821">
        <v>33358221</v>
      </c>
      <c r="AJ821">
        <v>720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>
      <c r="A822">
        <f>ROW(Source!A780)</f>
        <v>780</v>
      </c>
      <c r="B822">
        <v>33358227</v>
      </c>
      <c r="C822">
        <v>33358218</v>
      </c>
      <c r="D822">
        <v>31180727</v>
      </c>
      <c r="E822">
        <v>1</v>
      </c>
      <c r="F822">
        <v>1</v>
      </c>
      <c r="G822">
        <v>1</v>
      </c>
      <c r="H822">
        <v>3</v>
      </c>
      <c r="I822" t="s">
        <v>844</v>
      </c>
      <c r="J822" t="s">
        <v>845</v>
      </c>
      <c r="K822" t="s">
        <v>846</v>
      </c>
      <c r="L822">
        <v>1348</v>
      </c>
      <c r="N822">
        <v>1009</v>
      </c>
      <c r="O822" t="s">
        <v>32</v>
      </c>
      <c r="P822" t="s">
        <v>32</v>
      </c>
      <c r="Q822">
        <v>1000</v>
      </c>
      <c r="X822">
        <v>2.0000000000000001E-4</v>
      </c>
      <c r="Y822">
        <v>9040.01</v>
      </c>
      <c r="Z822">
        <v>0</v>
      </c>
      <c r="AA822">
        <v>0</v>
      </c>
      <c r="AB822">
        <v>0</v>
      </c>
      <c r="AC822">
        <v>0</v>
      </c>
      <c r="AD822">
        <v>1</v>
      </c>
      <c r="AE822">
        <v>0</v>
      </c>
      <c r="AF822" t="s">
        <v>3</v>
      </c>
      <c r="AG822">
        <v>2.0000000000000001E-4</v>
      </c>
      <c r="AH822">
        <v>2</v>
      </c>
      <c r="AI822">
        <v>33358222</v>
      </c>
      <c r="AJ822">
        <v>721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>
      <c r="A823">
        <f>ROW(Source!A780)</f>
        <v>780</v>
      </c>
      <c r="B823">
        <v>33358228</v>
      </c>
      <c r="C823">
        <v>33358218</v>
      </c>
      <c r="D823">
        <v>31181610</v>
      </c>
      <c r="E823">
        <v>1</v>
      </c>
      <c r="F823">
        <v>1</v>
      </c>
      <c r="G823">
        <v>1</v>
      </c>
      <c r="H823">
        <v>3</v>
      </c>
      <c r="I823" t="s">
        <v>847</v>
      </c>
      <c r="J823" t="s">
        <v>848</v>
      </c>
      <c r="K823" t="s">
        <v>849</v>
      </c>
      <c r="L823">
        <v>1346</v>
      </c>
      <c r="N823">
        <v>1009</v>
      </c>
      <c r="O823" t="s">
        <v>78</v>
      </c>
      <c r="P823" t="s">
        <v>78</v>
      </c>
      <c r="Q823">
        <v>1</v>
      </c>
      <c r="X823">
        <v>0.08</v>
      </c>
      <c r="Y823">
        <v>23.09</v>
      </c>
      <c r="Z823">
        <v>0</v>
      </c>
      <c r="AA823">
        <v>0</v>
      </c>
      <c r="AB823">
        <v>0</v>
      </c>
      <c r="AC823">
        <v>0</v>
      </c>
      <c r="AD823">
        <v>1</v>
      </c>
      <c r="AE823">
        <v>0</v>
      </c>
      <c r="AF823" t="s">
        <v>3</v>
      </c>
      <c r="AG823">
        <v>0.08</v>
      </c>
      <c r="AH823">
        <v>2</v>
      </c>
      <c r="AI823">
        <v>33358223</v>
      </c>
      <c r="AJ823">
        <v>722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>
      <c r="A824">
        <f>ROW(Source!A780)</f>
        <v>780</v>
      </c>
      <c r="B824">
        <v>33358229</v>
      </c>
      <c r="C824">
        <v>33358218</v>
      </c>
      <c r="D824">
        <v>31174207</v>
      </c>
      <c r="E824">
        <v>17</v>
      </c>
      <c r="F824">
        <v>1</v>
      </c>
      <c r="G824">
        <v>1</v>
      </c>
      <c r="H824">
        <v>3</v>
      </c>
      <c r="I824" t="s">
        <v>925</v>
      </c>
      <c r="J824" t="s">
        <v>3</v>
      </c>
      <c r="K824" t="s">
        <v>926</v>
      </c>
      <c r="L824">
        <v>1327</v>
      </c>
      <c r="N824">
        <v>1005</v>
      </c>
      <c r="O824" t="s">
        <v>47</v>
      </c>
      <c r="P824" t="s">
        <v>47</v>
      </c>
      <c r="Q824">
        <v>1</v>
      </c>
      <c r="X824">
        <v>1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 t="s">
        <v>3</v>
      </c>
      <c r="AG824">
        <v>1</v>
      </c>
      <c r="AH824">
        <v>3</v>
      </c>
      <c r="AI824">
        <v>-1</v>
      </c>
      <c r="AJ824" t="s">
        <v>3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>
      <c r="A825">
        <f>ROW(Source!A785)</f>
        <v>785</v>
      </c>
      <c r="B825">
        <v>33358238</v>
      </c>
      <c r="C825">
        <v>33358232</v>
      </c>
      <c r="D825">
        <v>31172080</v>
      </c>
      <c r="E825">
        <v>1</v>
      </c>
      <c r="F825">
        <v>1</v>
      </c>
      <c r="G825">
        <v>1</v>
      </c>
      <c r="H825">
        <v>1</v>
      </c>
      <c r="I825" t="s">
        <v>852</v>
      </c>
      <c r="J825" t="s">
        <v>3</v>
      </c>
      <c r="K825" t="s">
        <v>853</v>
      </c>
      <c r="L825">
        <v>1191</v>
      </c>
      <c r="N825">
        <v>1013</v>
      </c>
      <c r="O825" t="s">
        <v>831</v>
      </c>
      <c r="P825" t="s">
        <v>831</v>
      </c>
      <c r="Q825">
        <v>1</v>
      </c>
      <c r="X825">
        <v>3.7</v>
      </c>
      <c r="Y825">
        <v>0</v>
      </c>
      <c r="Z825">
        <v>0</v>
      </c>
      <c r="AA825">
        <v>0</v>
      </c>
      <c r="AB825">
        <v>9.92</v>
      </c>
      <c r="AC825">
        <v>0</v>
      </c>
      <c r="AD825">
        <v>1</v>
      </c>
      <c r="AE825">
        <v>1</v>
      </c>
      <c r="AF825" t="s">
        <v>22</v>
      </c>
      <c r="AG825">
        <v>5.1059999999999999</v>
      </c>
      <c r="AH825">
        <v>2</v>
      </c>
      <c r="AI825">
        <v>33358233</v>
      </c>
      <c r="AJ825">
        <v>723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>
      <c r="A826">
        <f>ROW(Source!A785)</f>
        <v>785</v>
      </c>
      <c r="B826">
        <v>33358239</v>
      </c>
      <c r="C826">
        <v>33358232</v>
      </c>
      <c r="D826">
        <v>31172011</v>
      </c>
      <c r="E826">
        <v>1</v>
      </c>
      <c r="F826">
        <v>1</v>
      </c>
      <c r="G826">
        <v>1</v>
      </c>
      <c r="H826">
        <v>1</v>
      </c>
      <c r="I826" t="s">
        <v>832</v>
      </c>
      <c r="J826" t="s">
        <v>3</v>
      </c>
      <c r="K826" t="s">
        <v>833</v>
      </c>
      <c r="L826">
        <v>1191</v>
      </c>
      <c r="N826">
        <v>1013</v>
      </c>
      <c r="O826" t="s">
        <v>831</v>
      </c>
      <c r="P826" t="s">
        <v>831</v>
      </c>
      <c r="Q826">
        <v>1</v>
      </c>
      <c r="X826">
        <v>0.01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1</v>
      </c>
      <c r="AE826">
        <v>2</v>
      </c>
      <c r="AF826" t="s">
        <v>21</v>
      </c>
      <c r="AG826">
        <v>1.4999999999999999E-2</v>
      </c>
      <c r="AH826">
        <v>2</v>
      </c>
      <c r="AI826">
        <v>33358234</v>
      </c>
      <c r="AJ826">
        <v>724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>
      <c r="A827">
        <f>ROW(Source!A785)</f>
        <v>785</v>
      </c>
      <c r="B827">
        <v>33358240</v>
      </c>
      <c r="C827">
        <v>33358232</v>
      </c>
      <c r="D827">
        <v>31259879</v>
      </c>
      <c r="E827">
        <v>1</v>
      </c>
      <c r="F827">
        <v>1</v>
      </c>
      <c r="G827">
        <v>1</v>
      </c>
      <c r="H827">
        <v>2</v>
      </c>
      <c r="I827" t="s">
        <v>841</v>
      </c>
      <c r="J827" t="s">
        <v>842</v>
      </c>
      <c r="K827" t="s">
        <v>843</v>
      </c>
      <c r="L827">
        <v>1368</v>
      </c>
      <c r="N827">
        <v>1011</v>
      </c>
      <c r="O827" t="s">
        <v>837</v>
      </c>
      <c r="P827" t="s">
        <v>837</v>
      </c>
      <c r="Q827">
        <v>1</v>
      </c>
      <c r="X827">
        <v>0.01</v>
      </c>
      <c r="Y827">
        <v>0</v>
      </c>
      <c r="Z827">
        <v>65.709999999999994</v>
      </c>
      <c r="AA827">
        <v>11.6</v>
      </c>
      <c r="AB827">
        <v>0</v>
      </c>
      <c r="AC827">
        <v>0</v>
      </c>
      <c r="AD827">
        <v>1</v>
      </c>
      <c r="AE827">
        <v>0</v>
      </c>
      <c r="AF827" t="s">
        <v>21</v>
      </c>
      <c r="AG827">
        <v>1.4999999999999999E-2</v>
      </c>
      <c r="AH827">
        <v>2</v>
      </c>
      <c r="AI827">
        <v>33358235</v>
      </c>
      <c r="AJ827">
        <v>725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>
      <c r="A828">
        <f>ROW(Source!A785)</f>
        <v>785</v>
      </c>
      <c r="B828">
        <v>33358241</v>
      </c>
      <c r="C828">
        <v>33358232</v>
      </c>
      <c r="D828">
        <v>31180727</v>
      </c>
      <c r="E828">
        <v>1</v>
      </c>
      <c r="F828">
        <v>1</v>
      </c>
      <c r="G828">
        <v>1</v>
      </c>
      <c r="H828">
        <v>3</v>
      </c>
      <c r="I828" t="s">
        <v>844</v>
      </c>
      <c r="J828" t="s">
        <v>845</v>
      </c>
      <c r="K828" t="s">
        <v>846</v>
      </c>
      <c r="L828">
        <v>1348</v>
      </c>
      <c r="N828">
        <v>1009</v>
      </c>
      <c r="O828" t="s">
        <v>32</v>
      </c>
      <c r="P828" t="s">
        <v>32</v>
      </c>
      <c r="Q828">
        <v>1000</v>
      </c>
      <c r="X828">
        <v>4.0000000000000002E-4</v>
      </c>
      <c r="Y828">
        <v>9040.01</v>
      </c>
      <c r="Z828">
        <v>0</v>
      </c>
      <c r="AA828">
        <v>0</v>
      </c>
      <c r="AB828">
        <v>0</v>
      </c>
      <c r="AC828">
        <v>0</v>
      </c>
      <c r="AD828">
        <v>1</v>
      </c>
      <c r="AE828">
        <v>0</v>
      </c>
      <c r="AF828" t="s">
        <v>3</v>
      </c>
      <c r="AG828">
        <v>4.0000000000000002E-4</v>
      </c>
      <c r="AH828">
        <v>2</v>
      </c>
      <c r="AI828">
        <v>33358236</v>
      </c>
      <c r="AJ828">
        <v>726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>
      <c r="A829">
        <f>ROW(Source!A785)</f>
        <v>785</v>
      </c>
      <c r="B829">
        <v>33358242</v>
      </c>
      <c r="C829">
        <v>33358232</v>
      </c>
      <c r="D829">
        <v>31181610</v>
      </c>
      <c r="E829">
        <v>1</v>
      </c>
      <c r="F829">
        <v>1</v>
      </c>
      <c r="G829">
        <v>1</v>
      </c>
      <c r="H829">
        <v>3</v>
      </c>
      <c r="I829" t="s">
        <v>847</v>
      </c>
      <c r="J829" t="s">
        <v>848</v>
      </c>
      <c r="K829" t="s">
        <v>849</v>
      </c>
      <c r="L829">
        <v>1346</v>
      </c>
      <c r="N829">
        <v>1009</v>
      </c>
      <c r="O829" t="s">
        <v>78</v>
      </c>
      <c r="P829" t="s">
        <v>78</v>
      </c>
      <c r="Q829">
        <v>1</v>
      </c>
      <c r="X829">
        <v>1.1000000000000001</v>
      </c>
      <c r="Y829">
        <v>23.09</v>
      </c>
      <c r="Z829">
        <v>0</v>
      </c>
      <c r="AA829">
        <v>0</v>
      </c>
      <c r="AB829">
        <v>0</v>
      </c>
      <c r="AC829">
        <v>0</v>
      </c>
      <c r="AD829">
        <v>1</v>
      </c>
      <c r="AE829">
        <v>0</v>
      </c>
      <c r="AF829" t="s">
        <v>3</v>
      </c>
      <c r="AG829">
        <v>1.1000000000000001</v>
      </c>
      <c r="AH829">
        <v>2</v>
      </c>
      <c r="AI829">
        <v>33358237</v>
      </c>
      <c r="AJ829">
        <v>727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>
      <c r="A830">
        <f>ROW(Source!A785)</f>
        <v>785</v>
      </c>
      <c r="B830">
        <v>33358243</v>
      </c>
      <c r="C830">
        <v>33358232</v>
      </c>
      <c r="D830">
        <v>31174210</v>
      </c>
      <c r="E830">
        <v>17</v>
      </c>
      <c r="F830">
        <v>1</v>
      </c>
      <c r="G830">
        <v>1</v>
      </c>
      <c r="H830">
        <v>3</v>
      </c>
      <c r="I830" t="s">
        <v>927</v>
      </c>
      <c r="J830" t="s">
        <v>3</v>
      </c>
      <c r="K830" t="s">
        <v>928</v>
      </c>
      <c r="L830">
        <v>1354</v>
      </c>
      <c r="N830">
        <v>1010</v>
      </c>
      <c r="O830" t="s">
        <v>40</v>
      </c>
      <c r="P830" t="s">
        <v>40</v>
      </c>
      <c r="Q830">
        <v>1</v>
      </c>
      <c r="X830">
        <v>10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 t="s">
        <v>3</v>
      </c>
      <c r="AG830">
        <v>10</v>
      </c>
      <c r="AH830">
        <v>3</v>
      </c>
      <c r="AI830">
        <v>-1</v>
      </c>
      <c r="AJ830" t="s">
        <v>3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>
      <c r="A831">
        <f>ROW(Source!A786)</f>
        <v>786</v>
      </c>
      <c r="B831">
        <v>33358238</v>
      </c>
      <c r="C831">
        <v>33358232</v>
      </c>
      <c r="D831">
        <v>31172080</v>
      </c>
      <c r="E831">
        <v>1</v>
      </c>
      <c r="F831">
        <v>1</v>
      </c>
      <c r="G831">
        <v>1</v>
      </c>
      <c r="H831">
        <v>1</v>
      </c>
      <c r="I831" t="s">
        <v>852</v>
      </c>
      <c r="J831" t="s">
        <v>3</v>
      </c>
      <c r="K831" t="s">
        <v>853</v>
      </c>
      <c r="L831">
        <v>1191</v>
      </c>
      <c r="N831">
        <v>1013</v>
      </c>
      <c r="O831" t="s">
        <v>831</v>
      </c>
      <c r="P831" t="s">
        <v>831</v>
      </c>
      <c r="Q831">
        <v>1</v>
      </c>
      <c r="X831">
        <v>3.7</v>
      </c>
      <c r="Y831">
        <v>0</v>
      </c>
      <c r="Z831">
        <v>0</v>
      </c>
      <c r="AA831">
        <v>0</v>
      </c>
      <c r="AB831">
        <v>9.92</v>
      </c>
      <c r="AC831">
        <v>0</v>
      </c>
      <c r="AD831">
        <v>1</v>
      </c>
      <c r="AE831">
        <v>1</v>
      </c>
      <c r="AF831" t="s">
        <v>22</v>
      </c>
      <c r="AG831">
        <v>5.1059999999999999</v>
      </c>
      <c r="AH831">
        <v>2</v>
      </c>
      <c r="AI831">
        <v>33358233</v>
      </c>
      <c r="AJ831">
        <v>728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>
      <c r="A832">
        <f>ROW(Source!A786)</f>
        <v>786</v>
      </c>
      <c r="B832">
        <v>33358239</v>
      </c>
      <c r="C832">
        <v>33358232</v>
      </c>
      <c r="D832">
        <v>31172011</v>
      </c>
      <c r="E832">
        <v>1</v>
      </c>
      <c r="F832">
        <v>1</v>
      </c>
      <c r="G832">
        <v>1</v>
      </c>
      <c r="H832">
        <v>1</v>
      </c>
      <c r="I832" t="s">
        <v>832</v>
      </c>
      <c r="J832" t="s">
        <v>3</v>
      </c>
      <c r="K832" t="s">
        <v>833</v>
      </c>
      <c r="L832">
        <v>1191</v>
      </c>
      <c r="N832">
        <v>1013</v>
      </c>
      <c r="O832" t="s">
        <v>831</v>
      </c>
      <c r="P832" t="s">
        <v>831</v>
      </c>
      <c r="Q832">
        <v>1</v>
      </c>
      <c r="X832">
        <v>0.01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2</v>
      </c>
      <c r="AF832" t="s">
        <v>21</v>
      </c>
      <c r="AG832">
        <v>1.4999999999999999E-2</v>
      </c>
      <c r="AH832">
        <v>2</v>
      </c>
      <c r="AI832">
        <v>33358234</v>
      </c>
      <c r="AJ832">
        <v>729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>
      <c r="A833">
        <f>ROW(Source!A786)</f>
        <v>786</v>
      </c>
      <c r="B833">
        <v>33358240</v>
      </c>
      <c r="C833">
        <v>33358232</v>
      </c>
      <c r="D833">
        <v>31259879</v>
      </c>
      <c r="E833">
        <v>1</v>
      </c>
      <c r="F833">
        <v>1</v>
      </c>
      <c r="G833">
        <v>1</v>
      </c>
      <c r="H833">
        <v>2</v>
      </c>
      <c r="I833" t="s">
        <v>841</v>
      </c>
      <c r="J833" t="s">
        <v>842</v>
      </c>
      <c r="K833" t="s">
        <v>843</v>
      </c>
      <c r="L833">
        <v>1368</v>
      </c>
      <c r="N833">
        <v>1011</v>
      </c>
      <c r="O833" t="s">
        <v>837</v>
      </c>
      <c r="P833" t="s">
        <v>837</v>
      </c>
      <c r="Q833">
        <v>1</v>
      </c>
      <c r="X833">
        <v>0.01</v>
      </c>
      <c r="Y833">
        <v>0</v>
      </c>
      <c r="Z833">
        <v>65.709999999999994</v>
      </c>
      <c r="AA833">
        <v>11.6</v>
      </c>
      <c r="AB833">
        <v>0</v>
      </c>
      <c r="AC833">
        <v>0</v>
      </c>
      <c r="AD833">
        <v>1</v>
      </c>
      <c r="AE833">
        <v>0</v>
      </c>
      <c r="AF833" t="s">
        <v>21</v>
      </c>
      <c r="AG833">
        <v>1.4999999999999999E-2</v>
      </c>
      <c r="AH833">
        <v>2</v>
      </c>
      <c r="AI833">
        <v>33358235</v>
      </c>
      <c r="AJ833">
        <v>730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>
      <c r="A834">
        <f>ROW(Source!A786)</f>
        <v>786</v>
      </c>
      <c r="B834">
        <v>33358241</v>
      </c>
      <c r="C834">
        <v>33358232</v>
      </c>
      <c r="D834">
        <v>31180727</v>
      </c>
      <c r="E834">
        <v>1</v>
      </c>
      <c r="F834">
        <v>1</v>
      </c>
      <c r="G834">
        <v>1</v>
      </c>
      <c r="H834">
        <v>3</v>
      </c>
      <c r="I834" t="s">
        <v>844</v>
      </c>
      <c r="J834" t="s">
        <v>845</v>
      </c>
      <c r="K834" t="s">
        <v>846</v>
      </c>
      <c r="L834">
        <v>1348</v>
      </c>
      <c r="N834">
        <v>1009</v>
      </c>
      <c r="O834" t="s">
        <v>32</v>
      </c>
      <c r="P834" t="s">
        <v>32</v>
      </c>
      <c r="Q834">
        <v>1000</v>
      </c>
      <c r="X834">
        <v>4.0000000000000002E-4</v>
      </c>
      <c r="Y834">
        <v>9040.01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4.0000000000000002E-4</v>
      </c>
      <c r="AH834">
        <v>2</v>
      </c>
      <c r="AI834">
        <v>33358236</v>
      </c>
      <c r="AJ834">
        <v>731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>
      <c r="A835">
        <f>ROW(Source!A786)</f>
        <v>786</v>
      </c>
      <c r="B835">
        <v>33358242</v>
      </c>
      <c r="C835">
        <v>33358232</v>
      </c>
      <c r="D835">
        <v>31181610</v>
      </c>
      <c r="E835">
        <v>1</v>
      </c>
      <c r="F835">
        <v>1</v>
      </c>
      <c r="G835">
        <v>1</v>
      </c>
      <c r="H835">
        <v>3</v>
      </c>
      <c r="I835" t="s">
        <v>847</v>
      </c>
      <c r="J835" t="s">
        <v>848</v>
      </c>
      <c r="K835" t="s">
        <v>849</v>
      </c>
      <c r="L835">
        <v>1346</v>
      </c>
      <c r="N835">
        <v>1009</v>
      </c>
      <c r="O835" t="s">
        <v>78</v>
      </c>
      <c r="P835" t="s">
        <v>78</v>
      </c>
      <c r="Q835">
        <v>1</v>
      </c>
      <c r="X835">
        <v>1.1000000000000001</v>
      </c>
      <c r="Y835">
        <v>23.09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0</v>
      </c>
      <c r="AF835" t="s">
        <v>3</v>
      </c>
      <c r="AG835">
        <v>1.1000000000000001</v>
      </c>
      <c r="AH835">
        <v>2</v>
      </c>
      <c r="AI835">
        <v>33358237</v>
      </c>
      <c r="AJ835">
        <v>732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>
      <c r="A836">
        <f>ROW(Source!A786)</f>
        <v>786</v>
      </c>
      <c r="B836">
        <v>33358243</v>
      </c>
      <c r="C836">
        <v>33358232</v>
      </c>
      <c r="D836">
        <v>31174210</v>
      </c>
      <c r="E836">
        <v>17</v>
      </c>
      <c r="F836">
        <v>1</v>
      </c>
      <c r="G836">
        <v>1</v>
      </c>
      <c r="H836">
        <v>3</v>
      </c>
      <c r="I836" t="s">
        <v>927</v>
      </c>
      <c r="J836" t="s">
        <v>3</v>
      </c>
      <c r="K836" t="s">
        <v>928</v>
      </c>
      <c r="L836">
        <v>1354</v>
      </c>
      <c r="N836">
        <v>1010</v>
      </c>
      <c r="O836" t="s">
        <v>40</v>
      </c>
      <c r="P836" t="s">
        <v>40</v>
      </c>
      <c r="Q836">
        <v>1</v>
      </c>
      <c r="X836">
        <v>10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 t="s">
        <v>3</v>
      </c>
      <c r="AG836">
        <v>10</v>
      </c>
      <c r="AH836">
        <v>3</v>
      </c>
      <c r="AI836">
        <v>-1</v>
      </c>
      <c r="AJ836" t="s">
        <v>3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>
      <c r="A837">
        <f>ROW(Source!A789)</f>
        <v>789</v>
      </c>
      <c r="B837">
        <v>33358253</v>
      </c>
      <c r="C837">
        <v>33358245</v>
      </c>
      <c r="D837">
        <v>31172069</v>
      </c>
      <c r="E837">
        <v>1</v>
      </c>
      <c r="F837">
        <v>1</v>
      </c>
      <c r="G837">
        <v>1</v>
      </c>
      <c r="H837">
        <v>1</v>
      </c>
      <c r="I837" t="s">
        <v>856</v>
      </c>
      <c r="J837" t="s">
        <v>3</v>
      </c>
      <c r="K837" t="s">
        <v>857</v>
      </c>
      <c r="L837">
        <v>1191</v>
      </c>
      <c r="N837">
        <v>1013</v>
      </c>
      <c r="O837" t="s">
        <v>831</v>
      </c>
      <c r="P837" t="s">
        <v>831</v>
      </c>
      <c r="Q837">
        <v>1</v>
      </c>
      <c r="X837">
        <v>6.02</v>
      </c>
      <c r="Y837">
        <v>0</v>
      </c>
      <c r="Z837">
        <v>0</v>
      </c>
      <c r="AA837">
        <v>0</v>
      </c>
      <c r="AB837">
        <v>9.18</v>
      </c>
      <c r="AC837">
        <v>0</v>
      </c>
      <c r="AD837">
        <v>1</v>
      </c>
      <c r="AE837">
        <v>1</v>
      </c>
      <c r="AF837" t="s">
        <v>22</v>
      </c>
      <c r="AG837">
        <v>8.307599999999999</v>
      </c>
      <c r="AH837">
        <v>2</v>
      </c>
      <c r="AI837">
        <v>33358246</v>
      </c>
      <c r="AJ837">
        <v>733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>
      <c r="A838">
        <f>ROW(Source!A789)</f>
        <v>789</v>
      </c>
      <c r="B838">
        <v>33358254</v>
      </c>
      <c r="C838">
        <v>33358245</v>
      </c>
      <c r="D838">
        <v>31172011</v>
      </c>
      <c r="E838">
        <v>1</v>
      </c>
      <c r="F838">
        <v>1</v>
      </c>
      <c r="G838">
        <v>1</v>
      </c>
      <c r="H838">
        <v>1</v>
      </c>
      <c r="I838" t="s">
        <v>832</v>
      </c>
      <c r="J838" t="s">
        <v>3</v>
      </c>
      <c r="K838" t="s">
        <v>833</v>
      </c>
      <c r="L838">
        <v>1191</v>
      </c>
      <c r="N838">
        <v>1013</v>
      </c>
      <c r="O838" t="s">
        <v>831</v>
      </c>
      <c r="P838" t="s">
        <v>831</v>
      </c>
      <c r="Q838">
        <v>1</v>
      </c>
      <c r="X838">
        <v>0.04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2</v>
      </c>
      <c r="AF838" t="s">
        <v>21</v>
      </c>
      <c r="AG838">
        <v>0.06</v>
      </c>
      <c r="AH838">
        <v>2</v>
      </c>
      <c r="AI838">
        <v>33358247</v>
      </c>
      <c r="AJ838">
        <v>734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>
      <c r="A839">
        <f>ROW(Source!A789)</f>
        <v>789</v>
      </c>
      <c r="B839">
        <v>33358255</v>
      </c>
      <c r="C839">
        <v>33358245</v>
      </c>
      <c r="D839">
        <v>31259879</v>
      </c>
      <c r="E839">
        <v>1</v>
      </c>
      <c r="F839">
        <v>1</v>
      </c>
      <c r="G839">
        <v>1</v>
      </c>
      <c r="H839">
        <v>2</v>
      </c>
      <c r="I839" t="s">
        <v>841</v>
      </c>
      <c r="J839" t="s">
        <v>842</v>
      </c>
      <c r="K839" t="s">
        <v>843</v>
      </c>
      <c r="L839">
        <v>1368</v>
      </c>
      <c r="N839">
        <v>1011</v>
      </c>
      <c r="O839" t="s">
        <v>837</v>
      </c>
      <c r="P839" t="s">
        <v>837</v>
      </c>
      <c r="Q839">
        <v>1</v>
      </c>
      <c r="X839">
        <v>0.04</v>
      </c>
      <c r="Y839">
        <v>0</v>
      </c>
      <c r="Z839">
        <v>65.709999999999994</v>
      </c>
      <c r="AA839">
        <v>11.6</v>
      </c>
      <c r="AB839">
        <v>0</v>
      </c>
      <c r="AC839">
        <v>0</v>
      </c>
      <c r="AD839">
        <v>1</v>
      </c>
      <c r="AE839">
        <v>0</v>
      </c>
      <c r="AF839" t="s">
        <v>21</v>
      </c>
      <c r="AG839">
        <v>0.06</v>
      </c>
      <c r="AH839">
        <v>2</v>
      </c>
      <c r="AI839">
        <v>33358248</v>
      </c>
      <c r="AJ839">
        <v>735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>
      <c r="A840">
        <f>ROW(Source!A789)</f>
        <v>789</v>
      </c>
      <c r="B840">
        <v>33358256</v>
      </c>
      <c r="C840">
        <v>33358245</v>
      </c>
      <c r="D840">
        <v>31260100</v>
      </c>
      <c r="E840">
        <v>1</v>
      </c>
      <c r="F840">
        <v>1</v>
      </c>
      <c r="G840">
        <v>1</v>
      </c>
      <c r="H840">
        <v>2</v>
      </c>
      <c r="I840" t="s">
        <v>858</v>
      </c>
      <c r="J840" t="s">
        <v>859</v>
      </c>
      <c r="K840" t="s">
        <v>860</v>
      </c>
      <c r="L840">
        <v>1368</v>
      </c>
      <c r="N840">
        <v>1011</v>
      </c>
      <c r="O840" t="s">
        <v>837</v>
      </c>
      <c r="P840" t="s">
        <v>837</v>
      </c>
      <c r="Q840">
        <v>1</v>
      </c>
      <c r="X840">
        <v>0.93</v>
      </c>
      <c r="Y840">
        <v>0</v>
      </c>
      <c r="Z840">
        <v>8.1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21</v>
      </c>
      <c r="AG840">
        <v>1.395</v>
      </c>
      <c r="AH840">
        <v>2</v>
      </c>
      <c r="AI840">
        <v>33358249</v>
      </c>
      <c r="AJ840">
        <v>736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>
      <c r="A841">
        <f>ROW(Source!A789)</f>
        <v>789</v>
      </c>
      <c r="B841">
        <v>33358257</v>
      </c>
      <c r="C841">
        <v>33358245</v>
      </c>
      <c r="D841">
        <v>31179550</v>
      </c>
      <c r="E841">
        <v>1</v>
      </c>
      <c r="F841">
        <v>1</v>
      </c>
      <c r="G841">
        <v>1</v>
      </c>
      <c r="H841">
        <v>3</v>
      </c>
      <c r="I841" t="s">
        <v>861</v>
      </c>
      <c r="J841" t="s">
        <v>862</v>
      </c>
      <c r="K841" t="s">
        <v>863</v>
      </c>
      <c r="L841">
        <v>1348</v>
      </c>
      <c r="N841">
        <v>1009</v>
      </c>
      <c r="O841" t="s">
        <v>32</v>
      </c>
      <c r="P841" t="s">
        <v>32</v>
      </c>
      <c r="Q841">
        <v>1000</v>
      </c>
      <c r="X841">
        <v>8.0000000000000004E-4</v>
      </c>
      <c r="Y841">
        <v>10362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 t="s">
        <v>3</v>
      </c>
      <c r="AG841">
        <v>8.0000000000000004E-4</v>
      </c>
      <c r="AH841">
        <v>2</v>
      </c>
      <c r="AI841">
        <v>33358250</v>
      </c>
      <c r="AJ841">
        <v>737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>
      <c r="A842">
        <f>ROW(Source!A789)</f>
        <v>789</v>
      </c>
      <c r="B842">
        <v>33358258</v>
      </c>
      <c r="C842">
        <v>33358245</v>
      </c>
      <c r="D842">
        <v>31180727</v>
      </c>
      <c r="E842">
        <v>1</v>
      </c>
      <c r="F842">
        <v>1</v>
      </c>
      <c r="G842">
        <v>1</v>
      </c>
      <c r="H842">
        <v>3</v>
      </c>
      <c r="I842" t="s">
        <v>844</v>
      </c>
      <c r="J842" t="s">
        <v>845</v>
      </c>
      <c r="K842" t="s">
        <v>846</v>
      </c>
      <c r="L842">
        <v>1348</v>
      </c>
      <c r="N842">
        <v>1009</v>
      </c>
      <c r="O842" t="s">
        <v>32</v>
      </c>
      <c r="P842" t="s">
        <v>32</v>
      </c>
      <c r="Q842">
        <v>1000</v>
      </c>
      <c r="X842">
        <v>6.9999999999999999E-4</v>
      </c>
      <c r="Y842">
        <v>9040.01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0</v>
      </c>
      <c r="AF842" t="s">
        <v>3</v>
      </c>
      <c r="AG842">
        <v>6.9999999999999999E-4</v>
      </c>
      <c r="AH842">
        <v>2</v>
      </c>
      <c r="AI842">
        <v>33358251</v>
      </c>
      <c r="AJ842">
        <v>738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>
      <c r="A843">
        <f>ROW(Source!A789)</f>
        <v>789</v>
      </c>
      <c r="B843">
        <v>33358259</v>
      </c>
      <c r="C843">
        <v>33358245</v>
      </c>
      <c r="D843">
        <v>31172603</v>
      </c>
      <c r="E843">
        <v>17</v>
      </c>
      <c r="F843">
        <v>1</v>
      </c>
      <c r="G843">
        <v>1</v>
      </c>
      <c r="H843">
        <v>3</v>
      </c>
      <c r="I843" t="s">
        <v>931</v>
      </c>
      <c r="J843" t="s">
        <v>3</v>
      </c>
      <c r="K843" t="s">
        <v>932</v>
      </c>
      <c r="L843">
        <v>1339</v>
      </c>
      <c r="N843">
        <v>1007</v>
      </c>
      <c r="O843" t="s">
        <v>258</v>
      </c>
      <c r="P843" t="s">
        <v>258</v>
      </c>
      <c r="Q843">
        <v>1</v>
      </c>
      <c r="X843">
        <v>0.01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 t="s">
        <v>3</v>
      </c>
      <c r="AG843">
        <v>0.01</v>
      </c>
      <c r="AH843">
        <v>3</v>
      </c>
      <c r="AI843">
        <v>-1</v>
      </c>
      <c r="AJ843" t="s">
        <v>3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>
      <c r="A844">
        <f>ROW(Source!A789)</f>
        <v>789</v>
      </c>
      <c r="B844">
        <v>33358260</v>
      </c>
      <c r="C844">
        <v>33358245</v>
      </c>
      <c r="D844">
        <v>31223743</v>
      </c>
      <c r="E844">
        <v>1</v>
      </c>
      <c r="F844">
        <v>1</v>
      </c>
      <c r="G844">
        <v>1</v>
      </c>
      <c r="H844">
        <v>3</v>
      </c>
      <c r="I844" t="s">
        <v>76</v>
      </c>
      <c r="J844" t="s">
        <v>79</v>
      </c>
      <c r="K844" t="s">
        <v>77</v>
      </c>
      <c r="L844">
        <v>1346</v>
      </c>
      <c r="N844">
        <v>1009</v>
      </c>
      <c r="O844" t="s">
        <v>78</v>
      </c>
      <c r="P844" t="s">
        <v>78</v>
      </c>
      <c r="Q844">
        <v>1</v>
      </c>
      <c r="X844">
        <v>100</v>
      </c>
      <c r="Y844">
        <v>8.52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100</v>
      </c>
      <c r="AH844">
        <v>2</v>
      </c>
      <c r="AI844">
        <v>33358252</v>
      </c>
      <c r="AJ844">
        <v>739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>
      <c r="A845">
        <f>ROW(Source!A790)</f>
        <v>790</v>
      </c>
      <c r="B845">
        <v>33358253</v>
      </c>
      <c r="C845">
        <v>33358245</v>
      </c>
      <c r="D845">
        <v>31172069</v>
      </c>
      <c r="E845">
        <v>1</v>
      </c>
      <c r="F845">
        <v>1</v>
      </c>
      <c r="G845">
        <v>1</v>
      </c>
      <c r="H845">
        <v>1</v>
      </c>
      <c r="I845" t="s">
        <v>856</v>
      </c>
      <c r="J845" t="s">
        <v>3</v>
      </c>
      <c r="K845" t="s">
        <v>857</v>
      </c>
      <c r="L845">
        <v>1191</v>
      </c>
      <c r="N845">
        <v>1013</v>
      </c>
      <c r="O845" t="s">
        <v>831</v>
      </c>
      <c r="P845" t="s">
        <v>831</v>
      </c>
      <c r="Q845">
        <v>1</v>
      </c>
      <c r="X845">
        <v>6.02</v>
      </c>
      <c r="Y845">
        <v>0</v>
      </c>
      <c r="Z845">
        <v>0</v>
      </c>
      <c r="AA845">
        <v>0</v>
      </c>
      <c r="AB845">
        <v>9.18</v>
      </c>
      <c r="AC845">
        <v>0</v>
      </c>
      <c r="AD845">
        <v>1</v>
      </c>
      <c r="AE845">
        <v>1</v>
      </c>
      <c r="AF845" t="s">
        <v>22</v>
      </c>
      <c r="AG845">
        <v>8.307599999999999</v>
      </c>
      <c r="AH845">
        <v>2</v>
      </c>
      <c r="AI845">
        <v>33358246</v>
      </c>
      <c r="AJ845">
        <v>740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>
      <c r="A846">
        <f>ROW(Source!A790)</f>
        <v>790</v>
      </c>
      <c r="B846">
        <v>33358254</v>
      </c>
      <c r="C846">
        <v>33358245</v>
      </c>
      <c r="D846">
        <v>31172011</v>
      </c>
      <c r="E846">
        <v>1</v>
      </c>
      <c r="F846">
        <v>1</v>
      </c>
      <c r="G846">
        <v>1</v>
      </c>
      <c r="H846">
        <v>1</v>
      </c>
      <c r="I846" t="s">
        <v>832</v>
      </c>
      <c r="J846" t="s">
        <v>3</v>
      </c>
      <c r="K846" t="s">
        <v>833</v>
      </c>
      <c r="L846">
        <v>1191</v>
      </c>
      <c r="N846">
        <v>1013</v>
      </c>
      <c r="O846" t="s">
        <v>831</v>
      </c>
      <c r="P846" t="s">
        <v>831</v>
      </c>
      <c r="Q846">
        <v>1</v>
      </c>
      <c r="X846">
        <v>0.04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1</v>
      </c>
      <c r="AE846">
        <v>2</v>
      </c>
      <c r="AF846" t="s">
        <v>21</v>
      </c>
      <c r="AG846">
        <v>0.06</v>
      </c>
      <c r="AH846">
        <v>2</v>
      </c>
      <c r="AI846">
        <v>33358247</v>
      </c>
      <c r="AJ846">
        <v>741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>
      <c r="A847">
        <f>ROW(Source!A790)</f>
        <v>790</v>
      </c>
      <c r="B847">
        <v>33358255</v>
      </c>
      <c r="C847">
        <v>33358245</v>
      </c>
      <c r="D847">
        <v>31259879</v>
      </c>
      <c r="E847">
        <v>1</v>
      </c>
      <c r="F847">
        <v>1</v>
      </c>
      <c r="G847">
        <v>1</v>
      </c>
      <c r="H847">
        <v>2</v>
      </c>
      <c r="I847" t="s">
        <v>841</v>
      </c>
      <c r="J847" t="s">
        <v>842</v>
      </c>
      <c r="K847" t="s">
        <v>843</v>
      </c>
      <c r="L847">
        <v>1368</v>
      </c>
      <c r="N847">
        <v>1011</v>
      </c>
      <c r="O847" t="s">
        <v>837</v>
      </c>
      <c r="P847" t="s">
        <v>837</v>
      </c>
      <c r="Q847">
        <v>1</v>
      </c>
      <c r="X847">
        <v>0.04</v>
      </c>
      <c r="Y847">
        <v>0</v>
      </c>
      <c r="Z847">
        <v>65.709999999999994</v>
      </c>
      <c r="AA847">
        <v>11.6</v>
      </c>
      <c r="AB847">
        <v>0</v>
      </c>
      <c r="AC847">
        <v>0</v>
      </c>
      <c r="AD847">
        <v>1</v>
      </c>
      <c r="AE847">
        <v>0</v>
      </c>
      <c r="AF847" t="s">
        <v>21</v>
      </c>
      <c r="AG847">
        <v>0.06</v>
      </c>
      <c r="AH847">
        <v>2</v>
      </c>
      <c r="AI847">
        <v>33358248</v>
      </c>
      <c r="AJ847">
        <v>742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>
      <c r="A848">
        <f>ROW(Source!A790)</f>
        <v>790</v>
      </c>
      <c r="B848">
        <v>33358256</v>
      </c>
      <c r="C848">
        <v>33358245</v>
      </c>
      <c r="D848">
        <v>31260100</v>
      </c>
      <c r="E848">
        <v>1</v>
      </c>
      <c r="F848">
        <v>1</v>
      </c>
      <c r="G848">
        <v>1</v>
      </c>
      <c r="H848">
        <v>2</v>
      </c>
      <c r="I848" t="s">
        <v>858</v>
      </c>
      <c r="J848" t="s">
        <v>859</v>
      </c>
      <c r="K848" t="s">
        <v>860</v>
      </c>
      <c r="L848">
        <v>1368</v>
      </c>
      <c r="N848">
        <v>1011</v>
      </c>
      <c r="O848" t="s">
        <v>837</v>
      </c>
      <c r="P848" t="s">
        <v>837</v>
      </c>
      <c r="Q848">
        <v>1</v>
      </c>
      <c r="X848">
        <v>0.93</v>
      </c>
      <c r="Y848">
        <v>0</v>
      </c>
      <c r="Z848">
        <v>8.1</v>
      </c>
      <c r="AA848">
        <v>0</v>
      </c>
      <c r="AB848">
        <v>0</v>
      </c>
      <c r="AC848">
        <v>0</v>
      </c>
      <c r="AD848">
        <v>1</v>
      </c>
      <c r="AE848">
        <v>0</v>
      </c>
      <c r="AF848" t="s">
        <v>21</v>
      </c>
      <c r="AG848">
        <v>1.395</v>
      </c>
      <c r="AH848">
        <v>2</v>
      </c>
      <c r="AI848">
        <v>33358249</v>
      </c>
      <c r="AJ848">
        <v>743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>
      <c r="A849">
        <f>ROW(Source!A790)</f>
        <v>790</v>
      </c>
      <c r="B849">
        <v>33358257</v>
      </c>
      <c r="C849">
        <v>33358245</v>
      </c>
      <c r="D849">
        <v>31179550</v>
      </c>
      <c r="E849">
        <v>1</v>
      </c>
      <c r="F849">
        <v>1</v>
      </c>
      <c r="G849">
        <v>1</v>
      </c>
      <c r="H849">
        <v>3</v>
      </c>
      <c r="I849" t="s">
        <v>861</v>
      </c>
      <c r="J849" t="s">
        <v>862</v>
      </c>
      <c r="K849" t="s">
        <v>863</v>
      </c>
      <c r="L849">
        <v>1348</v>
      </c>
      <c r="N849">
        <v>1009</v>
      </c>
      <c r="O849" t="s">
        <v>32</v>
      </c>
      <c r="P849" t="s">
        <v>32</v>
      </c>
      <c r="Q849">
        <v>1000</v>
      </c>
      <c r="X849">
        <v>8.0000000000000004E-4</v>
      </c>
      <c r="Y849">
        <v>10362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3</v>
      </c>
      <c r="AG849">
        <v>8.0000000000000004E-4</v>
      </c>
      <c r="AH849">
        <v>2</v>
      </c>
      <c r="AI849">
        <v>33358250</v>
      </c>
      <c r="AJ849">
        <v>744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>
      <c r="A850">
        <f>ROW(Source!A790)</f>
        <v>790</v>
      </c>
      <c r="B850">
        <v>33358258</v>
      </c>
      <c r="C850">
        <v>33358245</v>
      </c>
      <c r="D850">
        <v>31180727</v>
      </c>
      <c r="E850">
        <v>1</v>
      </c>
      <c r="F850">
        <v>1</v>
      </c>
      <c r="G850">
        <v>1</v>
      </c>
      <c r="H850">
        <v>3</v>
      </c>
      <c r="I850" t="s">
        <v>844</v>
      </c>
      <c r="J850" t="s">
        <v>845</v>
      </c>
      <c r="K850" t="s">
        <v>846</v>
      </c>
      <c r="L850">
        <v>1348</v>
      </c>
      <c r="N850">
        <v>1009</v>
      </c>
      <c r="O850" t="s">
        <v>32</v>
      </c>
      <c r="P850" t="s">
        <v>32</v>
      </c>
      <c r="Q850">
        <v>1000</v>
      </c>
      <c r="X850">
        <v>6.9999999999999999E-4</v>
      </c>
      <c r="Y850">
        <v>9040.01</v>
      </c>
      <c r="Z850">
        <v>0</v>
      </c>
      <c r="AA850">
        <v>0</v>
      </c>
      <c r="AB850">
        <v>0</v>
      </c>
      <c r="AC850">
        <v>0</v>
      </c>
      <c r="AD850">
        <v>1</v>
      </c>
      <c r="AE850">
        <v>0</v>
      </c>
      <c r="AF850" t="s">
        <v>3</v>
      </c>
      <c r="AG850">
        <v>6.9999999999999999E-4</v>
      </c>
      <c r="AH850">
        <v>2</v>
      </c>
      <c r="AI850">
        <v>33358251</v>
      </c>
      <c r="AJ850">
        <v>745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>
      <c r="A851">
        <f>ROW(Source!A790)</f>
        <v>790</v>
      </c>
      <c r="B851">
        <v>33358259</v>
      </c>
      <c r="C851">
        <v>33358245</v>
      </c>
      <c r="D851">
        <v>31172603</v>
      </c>
      <c r="E851">
        <v>17</v>
      </c>
      <c r="F851">
        <v>1</v>
      </c>
      <c r="G851">
        <v>1</v>
      </c>
      <c r="H851">
        <v>3</v>
      </c>
      <c r="I851" t="s">
        <v>931</v>
      </c>
      <c r="J851" t="s">
        <v>3</v>
      </c>
      <c r="K851" t="s">
        <v>932</v>
      </c>
      <c r="L851">
        <v>1339</v>
      </c>
      <c r="N851">
        <v>1007</v>
      </c>
      <c r="O851" t="s">
        <v>258</v>
      </c>
      <c r="P851" t="s">
        <v>258</v>
      </c>
      <c r="Q851">
        <v>1</v>
      </c>
      <c r="X851">
        <v>0.01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 t="s">
        <v>3</v>
      </c>
      <c r="AG851">
        <v>0.01</v>
      </c>
      <c r="AH851">
        <v>3</v>
      </c>
      <c r="AI851">
        <v>-1</v>
      </c>
      <c r="AJ851" t="s">
        <v>3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>
      <c r="A852">
        <f>ROW(Source!A790)</f>
        <v>790</v>
      </c>
      <c r="B852">
        <v>33358260</v>
      </c>
      <c r="C852">
        <v>33358245</v>
      </c>
      <c r="D852">
        <v>31223743</v>
      </c>
      <c r="E852">
        <v>1</v>
      </c>
      <c r="F852">
        <v>1</v>
      </c>
      <c r="G852">
        <v>1</v>
      </c>
      <c r="H852">
        <v>3</v>
      </c>
      <c r="I852" t="s">
        <v>76</v>
      </c>
      <c r="J852" t="s">
        <v>79</v>
      </c>
      <c r="K852" t="s">
        <v>77</v>
      </c>
      <c r="L852">
        <v>1346</v>
      </c>
      <c r="N852">
        <v>1009</v>
      </c>
      <c r="O852" t="s">
        <v>78</v>
      </c>
      <c r="P852" t="s">
        <v>78</v>
      </c>
      <c r="Q852">
        <v>1</v>
      </c>
      <c r="X852">
        <v>100</v>
      </c>
      <c r="Y852">
        <v>8.52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 t="s">
        <v>3</v>
      </c>
      <c r="AG852">
        <v>100</v>
      </c>
      <c r="AH852">
        <v>2</v>
      </c>
      <c r="AI852">
        <v>33358252</v>
      </c>
      <c r="AJ852">
        <v>746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>
      <c r="A853">
        <f>ROW(Source!A830)</f>
        <v>830</v>
      </c>
      <c r="B853">
        <v>33358334</v>
      </c>
      <c r="C853">
        <v>33358326</v>
      </c>
      <c r="D853">
        <v>31172076</v>
      </c>
      <c r="E853">
        <v>1</v>
      </c>
      <c r="F853">
        <v>1</v>
      </c>
      <c r="G853">
        <v>1</v>
      </c>
      <c r="H853">
        <v>1</v>
      </c>
      <c r="I853" t="s">
        <v>829</v>
      </c>
      <c r="J853" t="s">
        <v>3</v>
      </c>
      <c r="K853" t="s">
        <v>830</v>
      </c>
      <c r="L853">
        <v>1191</v>
      </c>
      <c r="N853">
        <v>1013</v>
      </c>
      <c r="O853" t="s">
        <v>831</v>
      </c>
      <c r="P853" t="s">
        <v>831</v>
      </c>
      <c r="Q853">
        <v>1</v>
      </c>
      <c r="X853">
        <v>14.39</v>
      </c>
      <c r="Y853">
        <v>0</v>
      </c>
      <c r="Z853">
        <v>0</v>
      </c>
      <c r="AA853">
        <v>0</v>
      </c>
      <c r="AB853">
        <v>9.6199999999999992</v>
      </c>
      <c r="AC853">
        <v>0</v>
      </c>
      <c r="AD853">
        <v>1</v>
      </c>
      <c r="AE853">
        <v>1</v>
      </c>
      <c r="AF853" t="s">
        <v>22</v>
      </c>
      <c r="AG853">
        <v>19.8582</v>
      </c>
      <c r="AH853">
        <v>2</v>
      </c>
      <c r="AI853">
        <v>33358327</v>
      </c>
      <c r="AJ853">
        <v>747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>
      <c r="A854">
        <f>ROW(Source!A830)</f>
        <v>830</v>
      </c>
      <c r="B854">
        <v>33358335</v>
      </c>
      <c r="C854">
        <v>33358326</v>
      </c>
      <c r="D854">
        <v>31172011</v>
      </c>
      <c r="E854">
        <v>1</v>
      </c>
      <c r="F854">
        <v>1</v>
      </c>
      <c r="G854">
        <v>1</v>
      </c>
      <c r="H854">
        <v>1</v>
      </c>
      <c r="I854" t="s">
        <v>832</v>
      </c>
      <c r="J854" t="s">
        <v>3</v>
      </c>
      <c r="K854" t="s">
        <v>833</v>
      </c>
      <c r="L854">
        <v>1191</v>
      </c>
      <c r="N854">
        <v>1013</v>
      </c>
      <c r="O854" t="s">
        <v>831</v>
      </c>
      <c r="P854" t="s">
        <v>831</v>
      </c>
      <c r="Q854">
        <v>1</v>
      </c>
      <c r="X854">
        <v>0.41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1</v>
      </c>
      <c r="AE854">
        <v>2</v>
      </c>
      <c r="AF854" t="s">
        <v>21</v>
      </c>
      <c r="AG854">
        <v>0.61499999999999988</v>
      </c>
      <c r="AH854">
        <v>2</v>
      </c>
      <c r="AI854">
        <v>33358328</v>
      </c>
      <c r="AJ854">
        <v>748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>
      <c r="A855">
        <f>ROW(Source!A830)</f>
        <v>830</v>
      </c>
      <c r="B855">
        <v>33358336</v>
      </c>
      <c r="C855">
        <v>33358326</v>
      </c>
      <c r="D855">
        <v>31258491</v>
      </c>
      <c r="E855">
        <v>1</v>
      </c>
      <c r="F855">
        <v>1</v>
      </c>
      <c r="G855">
        <v>1</v>
      </c>
      <c r="H855">
        <v>2</v>
      </c>
      <c r="I855" t="s">
        <v>834</v>
      </c>
      <c r="J855" t="s">
        <v>835</v>
      </c>
      <c r="K855" t="s">
        <v>836</v>
      </c>
      <c r="L855">
        <v>1368</v>
      </c>
      <c r="N855">
        <v>1011</v>
      </c>
      <c r="O855" t="s">
        <v>837</v>
      </c>
      <c r="P855" t="s">
        <v>837</v>
      </c>
      <c r="Q855">
        <v>1</v>
      </c>
      <c r="X855">
        <v>0.04</v>
      </c>
      <c r="Y855">
        <v>0</v>
      </c>
      <c r="Z855">
        <v>111.99</v>
      </c>
      <c r="AA855">
        <v>13.5</v>
      </c>
      <c r="AB855">
        <v>0</v>
      </c>
      <c r="AC855">
        <v>0</v>
      </c>
      <c r="AD855">
        <v>1</v>
      </c>
      <c r="AE855">
        <v>0</v>
      </c>
      <c r="AF855" t="s">
        <v>21</v>
      </c>
      <c r="AG855">
        <v>0.06</v>
      </c>
      <c r="AH855">
        <v>2</v>
      </c>
      <c r="AI855">
        <v>33358329</v>
      </c>
      <c r="AJ855">
        <v>749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>
      <c r="A856">
        <f>ROW(Source!A830)</f>
        <v>830</v>
      </c>
      <c r="B856">
        <v>33358337</v>
      </c>
      <c r="C856">
        <v>33358326</v>
      </c>
      <c r="D856">
        <v>31258691</v>
      </c>
      <c r="E856">
        <v>1</v>
      </c>
      <c r="F856">
        <v>1</v>
      </c>
      <c r="G856">
        <v>1</v>
      </c>
      <c r="H856">
        <v>2</v>
      </c>
      <c r="I856" t="s">
        <v>838</v>
      </c>
      <c r="J856" t="s">
        <v>839</v>
      </c>
      <c r="K856" t="s">
        <v>840</v>
      </c>
      <c r="L856">
        <v>1368</v>
      </c>
      <c r="N856">
        <v>1011</v>
      </c>
      <c r="O856" t="s">
        <v>837</v>
      </c>
      <c r="P856" t="s">
        <v>837</v>
      </c>
      <c r="Q856">
        <v>1</v>
      </c>
      <c r="X856">
        <v>3.3</v>
      </c>
      <c r="Y856">
        <v>0</v>
      </c>
      <c r="Z856">
        <v>3.12</v>
      </c>
      <c r="AA856">
        <v>0</v>
      </c>
      <c r="AB856">
        <v>0</v>
      </c>
      <c r="AC856">
        <v>0</v>
      </c>
      <c r="AD856">
        <v>1</v>
      </c>
      <c r="AE856">
        <v>0</v>
      </c>
      <c r="AF856" t="s">
        <v>21</v>
      </c>
      <c r="AG856">
        <v>4.9499999999999993</v>
      </c>
      <c r="AH856">
        <v>2</v>
      </c>
      <c r="AI856">
        <v>33358330</v>
      </c>
      <c r="AJ856">
        <v>750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>
      <c r="A857">
        <f>ROW(Source!A830)</f>
        <v>830</v>
      </c>
      <c r="B857">
        <v>33358338</v>
      </c>
      <c r="C857">
        <v>33358326</v>
      </c>
      <c r="D857">
        <v>31259879</v>
      </c>
      <c r="E857">
        <v>1</v>
      </c>
      <c r="F857">
        <v>1</v>
      </c>
      <c r="G857">
        <v>1</v>
      </c>
      <c r="H857">
        <v>2</v>
      </c>
      <c r="I857" t="s">
        <v>841</v>
      </c>
      <c r="J857" t="s">
        <v>842</v>
      </c>
      <c r="K857" t="s">
        <v>843</v>
      </c>
      <c r="L857">
        <v>1368</v>
      </c>
      <c r="N857">
        <v>1011</v>
      </c>
      <c r="O857" t="s">
        <v>837</v>
      </c>
      <c r="P857" t="s">
        <v>837</v>
      </c>
      <c r="Q857">
        <v>1</v>
      </c>
      <c r="X857">
        <v>0.37</v>
      </c>
      <c r="Y857">
        <v>0</v>
      </c>
      <c r="Z857">
        <v>65.709999999999994</v>
      </c>
      <c r="AA857">
        <v>11.6</v>
      </c>
      <c r="AB857">
        <v>0</v>
      </c>
      <c r="AC857">
        <v>0</v>
      </c>
      <c r="AD857">
        <v>1</v>
      </c>
      <c r="AE857">
        <v>0</v>
      </c>
      <c r="AF857" t="s">
        <v>21</v>
      </c>
      <c r="AG857">
        <v>0.55500000000000005</v>
      </c>
      <c r="AH857">
        <v>2</v>
      </c>
      <c r="AI857">
        <v>33358331</v>
      </c>
      <c r="AJ857">
        <v>751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>
      <c r="A858">
        <f>ROW(Source!A830)</f>
        <v>830</v>
      </c>
      <c r="B858">
        <v>33358339</v>
      </c>
      <c r="C858">
        <v>33358326</v>
      </c>
      <c r="D858">
        <v>31172581</v>
      </c>
      <c r="E858">
        <v>17</v>
      </c>
      <c r="F858">
        <v>1</v>
      </c>
      <c r="G858">
        <v>1</v>
      </c>
      <c r="H858">
        <v>3</v>
      </c>
      <c r="I858" t="s">
        <v>924</v>
      </c>
      <c r="J858" t="s">
        <v>3</v>
      </c>
      <c r="K858" t="s">
        <v>31</v>
      </c>
      <c r="L858">
        <v>1348</v>
      </c>
      <c r="N858">
        <v>1009</v>
      </c>
      <c r="O858" t="s">
        <v>32</v>
      </c>
      <c r="P858" t="s">
        <v>32</v>
      </c>
      <c r="Q858">
        <v>1000</v>
      </c>
      <c r="X858">
        <v>9.4000000000000004E-3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 t="s">
        <v>3</v>
      </c>
      <c r="AG858">
        <v>9.4000000000000004E-3</v>
      </c>
      <c r="AH858">
        <v>3</v>
      </c>
      <c r="AI858">
        <v>-1</v>
      </c>
      <c r="AJ858" t="s">
        <v>3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>
      <c r="A859">
        <f>ROW(Source!A830)</f>
        <v>830</v>
      </c>
      <c r="B859">
        <v>33358340</v>
      </c>
      <c r="C859">
        <v>33358326</v>
      </c>
      <c r="D859">
        <v>31180727</v>
      </c>
      <c r="E859">
        <v>1</v>
      </c>
      <c r="F859">
        <v>1</v>
      </c>
      <c r="G859">
        <v>1</v>
      </c>
      <c r="H859">
        <v>3</v>
      </c>
      <c r="I859" t="s">
        <v>844</v>
      </c>
      <c r="J859" t="s">
        <v>845</v>
      </c>
      <c r="K859" t="s">
        <v>846</v>
      </c>
      <c r="L859">
        <v>1348</v>
      </c>
      <c r="N859">
        <v>1009</v>
      </c>
      <c r="O859" t="s">
        <v>32</v>
      </c>
      <c r="P859" t="s">
        <v>32</v>
      </c>
      <c r="Q859">
        <v>1000</v>
      </c>
      <c r="X859">
        <v>6.9999999999999994E-5</v>
      </c>
      <c r="Y859">
        <v>9040.01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 t="s">
        <v>3</v>
      </c>
      <c r="AG859">
        <v>6.9999999999999994E-5</v>
      </c>
      <c r="AH859">
        <v>2</v>
      </c>
      <c r="AI859">
        <v>33358332</v>
      </c>
      <c r="AJ859">
        <v>752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>
      <c r="A860">
        <f>ROW(Source!A830)</f>
        <v>830</v>
      </c>
      <c r="B860">
        <v>33358341</v>
      </c>
      <c r="C860">
        <v>33358326</v>
      </c>
      <c r="D860">
        <v>31181610</v>
      </c>
      <c r="E860">
        <v>1</v>
      </c>
      <c r="F860">
        <v>1</v>
      </c>
      <c r="G860">
        <v>1</v>
      </c>
      <c r="H860">
        <v>3</v>
      </c>
      <c r="I860" t="s">
        <v>847</v>
      </c>
      <c r="J860" t="s">
        <v>848</v>
      </c>
      <c r="K860" t="s">
        <v>849</v>
      </c>
      <c r="L860">
        <v>1346</v>
      </c>
      <c r="N860">
        <v>1009</v>
      </c>
      <c r="O860" t="s">
        <v>78</v>
      </c>
      <c r="P860" t="s">
        <v>78</v>
      </c>
      <c r="Q860">
        <v>1</v>
      </c>
      <c r="X860">
        <v>0.06</v>
      </c>
      <c r="Y860">
        <v>23.09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0</v>
      </c>
      <c r="AF860" t="s">
        <v>3</v>
      </c>
      <c r="AG860">
        <v>0.06</v>
      </c>
      <c r="AH860">
        <v>2</v>
      </c>
      <c r="AI860">
        <v>33358333</v>
      </c>
      <c r="AJ860">
        <v>753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>
      <c r="A861">
        <f>ROW(Source!A831)</f>
        <v>831</v>
      </c>
      <c r="B861">
        <v>33358334</v>
      </c>
      <c r="C861">
        <v>33358326</v>
      </c>
      <c r="D861">
        <v>31172076</v>
      </c>
      <c r="E861">
        <v>1</v>
      </c>
      <c r="F861">
        <v>1</v>
      </c>
      <c r="G861">
        <v>1</v>
      </c>
      <c r="H861">
        <v>1</v>
      </c>
      <c r="I861" t="s">
        <v>829</v>
      </c>
      <c r="J861" t="s">
        <v>3</v>
      </c>
      <c r="K861" t="s">
        <v>830</v>
      </c>
      <c r="L861">
        <v>1191</v>
      </c>
      <c r="N861">
        <v>1013</v>
      </c>
      <c r="O861" t="s">
        <v>831</v>
      </c>
      <c r="P861" t="s">
        <v>831</v>
      </c>
      <c r="Q861">
        <v>1</v>
      </c>
      <c r="X861">
        <v>14.39</v>
      </c>
      <c r="Y861">
        <v>0</v>
      </c>
      <c r="Z861">
        <v>0</v>
      </c>
      <c r="AA861">
        <v>0</v>
      </c>
      <c r="AB861">
        <v>9.6199999999999992</v>
      </c>
      <c r="AC861">
        <v>0</v>
      </c>
      <c r="AD861">
        <v>1</v>
      </c>
      <c r="AE861">
        <v>1</v>
      </c>
      <c r="AF861" t="s">
        <v>22</v>
      </c>
      <c r="AG861">
        <v>19.8582</v>
      </c>
      <c r="AH861">
        <v>2</v>
      </c>
      <c r="AI861">
        <v>33358327</v>
      </c>
      <c r="AJ861">
        <v>754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>
      <c r="A862">
        <f>ROW(Source!A831)</f>
        <v>831</v>
      </c>
      <c r="B862">
        <v>33358335</v>
      </c>
      <c r="C862">
        <v>33358326</v>
      </c>
      <c r="D862">
        <v>31172011</v>
      </c>
      <c r="E862">
        <v>1</v>
      </c>
      <c r="F862">
        <v>1</v>
      </c>
      <c r="G862">
        <v>1</v>
      </c>
      <c r="H862">
        <v>1</v>
      </c>
      <c r="I862" t="s">
        <v>832</v>
      </c>
      <c r="J862" t="s">
        <v>3</v>
      </c>
      <c r="K862" t="s">
        <v>833</v>
      </c>
      <c r="L862">
        <v>1191</v>
      </c>
      <c r="N862">
        <v>1013</v>
      </c>
      <c r="O862" t="s">
        <v>831</v>
      </c>
      <c r="P862" t="s">
        <v>831</v>
      </c>
      <c r="Q862">
        <v>1</v>
      </c>
      <c r="X862">
        <v>0.41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1</v>
      </c>
      <c r="AE862">
        <v>2</v>
      </c>
      <c r="AF862" t="s">
        <v>21</v>
      </c>
      <c r="AG862">
        <v>0.61499999999999988</v>
      </c>
      <c r="AH862">
        <v>2</v>
      </c>
      <c r="AI862">
        <v>33358328</v>
      </c>
      <c r="AJ862">
        <v>755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>
      <c r="A863">
        <f>ROW(Source!A831)</f>
        <v>831</v>
      </c>
      <c r="B863">
        <v>33358336</v>
      </c>
      <c r="C863">
        <v>33358326</v>
      </c>
      <c r="D863">
        <v>31258491</v>
      </c>
      <c r="E863">
        <v>1</v>
      </c>
      <c r="F863">
        <v>1</v>
      </c>
      <c r="G863">
        <v>1</v>
      </c>
      <c r="H863">
        <v>2</v>
      </c>
      <c r="I863" t="s">
        <v>834</v>
      </c>
      <c r="J863" t="s">
        <v>835</v>
      </c>
      <c r="K863" t="s">
        <v>836</v>
      </c>
      <c r="L863">
        <v>1368</v>
      </c>
      <c r="N863">
        <v>1011</v>
      </c>
      <c r="O863" t="s">
        <v>837</v>
      </c>
      <c r="P863" t="s">
        <v>837</v>
      </c>
      <c r="Q863">
        <v>1</v>
      </c>
      <c r="X863">
        <v>0.04</v>
      </c>
      <c r="Y863">
        <v>0</v>
      </c>
      <c r="Z863">
        <v>111.99</v>
      </c>
      <c r="AA863">
        <v>13.5</v>
      </c>
      <c r="AB863">
        <v>0</v>
      </c>
      <c r="AC863">
        <v>0</v>
      </c>
      <c r="AD863">
        <v>1</v>
      </c>
      <c r="AE863">
        <v>0</v>
      </c>
      <c r="AF863" t="s">
        <v>21</v>
      </c>
      <c r="AG863">
        <v>0.06</v>
      </c>
      <c r="AH863">
        <v>2</v>
      </c>
      <c r="AI863">
        <v>33358329</v>
      </c>
      <c r="AJ863">
        <v>756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>
      <c r="A864">
        <f>ROW(Source!A831)</f>
        <v>831</v>
      </c>
      <c r="B864">
        <v>33358337</v>
      </c>
      <c r="C864">
        <v>33358326</v>
      </c>
      <c r="D864">
        <v>31258691</v>
      </c>
      <c r="E864">
        <v>1</v>
      </c>
      <c r="F864">
        <v>1</v>
      </c>
      <c r="G864">
        <v>1</v>
      </c>
      <c r="H864">
        <v>2</v>
      </c>
      <c r="I864" t="s">
        <v>838</v>
      </c>
      <c r="J864" t="s">
        <v>839</v>
      </c>
      <c r="K864" t="s">
        <v>840</v>
      </c>
      <c r="L864">
        <v>1368</v>
      </c>
      <c r="N864">
        <v>1011</v>
      </c>
      <c r="O864" t="s">
        <v>837</v>
      </c>
      <c r="P864" t="s">
        <v>837</v>
      </c>
      <c r="Q864">
        <v>1</v>
      </c>
      <c r="X864">
        <v>3.3</v>
      </c>
      <c r="Y864">
        <v>0</v>
      </c>
      <c r="Z864">
        <v>3.12</v>
      </c>
      <c r="AA864">
        <v>0</v>
      </c>
      <c r="AB864">
        <v>0</v>
      </c>
      <c r="AC864">
        <v>0</v>
      </c>
      <c r="AD864">
        <v>1</v>
      </c>
      <c r="AE864">
        <v>0</v>
      </c>
      <c r="AF864" t="s">
        <v>21</v>
      </c>
      <c r="AG864">
        <v>4.9499999999999993</v>
      </c>
      <c r="AH864">
        <v>2</v>
      </c>
      <c r="AI864">
        <v>33358330</v>
      </c>
      <c r="AJ864">
        <v>757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>
      <c r="A865">
        <f>ROW(Source!A831)</f>
        <v>831</v>
      </c>
      <c r="B865">
        <v>33358338</v>
      </c>
      <c r="C865">
        <v>33358326</v>
      </c>
      <c r="D865">
        <v>31259879</v>
      </c>
      <c r="E865">
        <v>1</v>
      </c>
      <c r="F865">
        <v>1</v>
      </c>
      <c r="G865">
        <v>1</v>
      </c>
      <c r="H865">
        <v>2</v>
      </c>
      <c r="I865" t="s">
        <v>841</v>
      </c>
      <c r="J865" t="s">
        <v>842</v>
      </c>
      <c r="K865" t="s">
        <v>843</v>
      </c>
      <c r="L865">
        <v>1368</v>
      </c>
      <c r="N865">
        <v>1011</v>
      </c>
      <c r="O865" t="s">
        <v>837</v>
      </c>
      <c r="P865" t="s">
        <v>837</v>
      </c>
      <c r="Q865">
        <v>1</v>
      </c>
      <c r="X865">
        <v>0.37</v>
      </c>
      <c r="Y865">
        <v>0</v>
      </c>
      <c r="Z865">
        <v>65.709999999999994</v>
      </c>
      <c r="AA865">
        <v>11.6</v>
      </c>
      <c r="AB865">
        <v>0</v>
      </c>
      <c r="AC865">
        <v>0</v>
      </c>
      <c r="AD865">
        <v>1</v>
      </c>
      <c r="AE865">
        <v>0</v>
      </c>
      <c r="AF865" t="s">
        <v>21</v>
      </c>
      <c r="AG865">
        <v>0.55500000000000005</v>
      </c>
      <c r="AH865">
        <v>2</v>
      </c>
      <c r="AI865">
        <v>33358331</v>
      </c>
      <c r="AJ865">
        <v>758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>
      <c r="A866">
        <f>ROW(Source!A831)</f>
        <v>831</v>
      </c>
      <c r="B866">
        <v>33358339</v>
      </c>
      <c r="C866">
        <v>33358326</v>
      </c>
      <c r="D866">
        <v>31172581</v>
      </c>
      <c r="E866">
        <v>17</v>
      </c>
      <c r="F866">
        <v>1</v>
      </c>
      <c r="G866">
        <v>1</v>
      </c>
      <c r="H866">
        <v>3</v>
      </c>
      <c r="I866" t="s">
        <v>924</v>
      </c>
      <c r="J866" t="s">
        <v>3</v>
      </c>
      <c r="K866" t="s">
        <v>31</v>
      </c>
      <c r="L866">
        <v>1348</v>
      </c>
      <c r="N866">
        <v>1009</v>
      </c>
      <c r="O866" t="s">
        <v>32</v>
      </c>
      <c r="P866" t="s">
        <v>32</v>
      </c>
      <c r="Q866">
        <v>1000</v>
      </c>
      <c r="X866">
        <v>9.4000000000000004E-3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 t="s">
        <v>3</v>
      </c>
      <c r="AG866">
        <v>9.4000000000000004E-3</v>
      </c>
      <c r="AH866">
        <v>3</v>
      </c>
      <c r="AI866">
        <v>-1</v>
      </c>
      <c r="AJ866" t="s">
        <v>3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>
      <c r="A867">
        <f>ROW(Source!A831)</f>
        <v>831</v>
      </c>
      <c r="B867">
        <v>33358340</v>
      </c>
      <c r="C867">
        <v>33358326</v>
      </c>
      <c r="D867">
        <v>31180727</v>
      </c>
      <c r="E867">
        <v>1</v>
      </c>
      <c r="F867">
        <v>1</v>
      </c>
      <c r="G867">
        <v>1</v>
      </c>
      <c r="H867">
        <v>3</v>
      </c>
      <c r="I867" t="s">
        <v>844</v>
      </c>
      <c r="J867" t="s">
        <v>845</v>
      </c>
      <c r="K867" t="s">
        <v>846</v>
      </c>
      <c r="L867">
        <v>1348</v>
      </c>
      <c r="N867">
        <v>1009</v>
      </c>
      <c r="O867" t="s">
        <v>32</v>
      </c>
      <c r="P867" t="s">
        <v>32</v>
      </c>
      <c r="Q867">
        <v>1000</v>
      </c>
      <c r="X867">
        <v>6.9999999999999994E-5</v>
      </c>
      <c r="Y867">
        <v>9040.01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0</v>
      </c>
      <c r="AF867" t="s">
        <v>3</v>
      </c>
      <c r="AG867">
        <v>6.9999999999999994E-5</v>
      </c>
      <c r="AH867">
        <v>2</v>
      </c>
      <c r="AI867">
        <v>33358332</v>
      </c>
      <c r="AJ867">
        <v>759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>
      <c r="A868">
        <f>ROW(Source!A831)</f>
        <v>831</v>
      </c>
      <c r="B868">
        <v>33358341</v>
      </c>
      <c r="C868">
        <v>33358326</v>
      </c>
      <c r="D868">
        <v>31181610</v>
      </c>
      <c r="E868">
        <v>1</v>
      </c>
      <c r="F868">
        <v>1</v>
      </c>
      <c r="G868">
        <v>1</v>
      </c>
      <c r="H868">
        <v>3</v>
      </c>
      <c r="I868" t="s">
        <v>847</v>
      </c>
      <c r="J868" t="s">
        <v>848</v>
      </c>
      <c r="K868" t="s">
        <v>849</v>
      </c>
      <c r="L868">
        <v>1346</v>
      </c>
      <c r="N868">
        <v>1009</v>
      </c>
      <c r="O868" t="s">
        <v>78</v>
      </c>
      <c r="P868" t="s">
        <v>78</v>
      </c>
      <c r="Q868">
        <v>1</v>
      </c>
      <c r="X868">
        <v>0.06</v>
      </c>
      <c r="Y868">
        <v>23.09</v>
      </c>
      <c r="Z868">
        <v>0</v>
      </c>
      <c r="AA868">
        <v>0</v>
      </c>
      <c r="AB868">
        <v>0</v>
      </c>
      <c r="AC868">
        <v>0</v>
      </c>
      <c r="AD868">
        <v>1</v>
      </c>
      <c r="AE868">
        <v>0</v>
      </c>
      <c r="AF868" t="s">
        <v>3</v>
      </c>
      <c r="AG868">
        <v>0.06</v>
      </c>
      <c r="AH868">
        <v>2</v>
      </c>
      <c r="AI868">
        <v>33358333</v>
      </c>
      <c r="AJ868">
        <v>760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>
      <c r="A869">
        <f>ROW(Source!A836)</f>
        <v>836</v>
      </c>
      <c r="B869">
        <v>33358350</v>
      </c>
      <c r="C869">
        <v>33358344</v>
      </c>
      <c r="D869">
        <v>31172061</v>
      </c>
      <c r="E869">
        <v>1</v>
      </c>
      <c r="F869">
        <v>1</v>
      </c>
      <c r="G869">
        <v>1</v>
      </c>
      <c r="H869">
        <v>1</v>
      </c>
      <c r="I869" t="s">
        <v>850</v>
      </c>
      <c r="J869" t="s">
        <v>3</v>
      </c>
      <c r="K869" t="s">
        <v>851</v>
      </c>
      <c r="L869">
        <v>1191</v>
      </c>
      <c r="N869">
        <v>1013</v>
      </c>
      <c r="O869" t="s">
        <v>831</v>
      </c>
      <c r="P869" t="s">
        <v>831</v>
      </c>
      <c r="Q869">
        <v>1</v>
      </c>
      <c r="X869">
        <v>5.75</v>
      </c>
      <c r="Y869">
        <v>0</v>
      </c>
      <c r="Z869">
        <v>0</v>
      </c>
      <c r="AA869">
        <v>0</v>
      </c>
      <c r="AB869">
        <v>8.74</v>
      </c>
      <c r="AC869">
        <v>0</v>
      </c>
      <c r="AD869">
        <v>1</v>
      </c>
      <c r="AE869">
        <v>1</v>
      </c>
      <c r="AF869" t="s">
        <v>22</v>
      </c>
      <c r="AG869">
        <v>7.9349999999999987</v>
      </c>
      <c r="AH869">
        <v>2</v>
      </c>
      <c r="AI869">
        <v>33358345</v>
      </c>
      <c r="AJ869">
        <v>761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>
      <c r="A870">
        <f>ROW(Source!A836)</f>
        <v>836</v>
      </c>
      <c r="B870">
        <v>33358351</v>
      </c>
      <c r="C870">
        <v>33358344</v>
      </c>
      <c r="D870">
        <v>31172011</v>
      </c>
      <c r="E870">
        <v>1</v>
      </c>
      <c r="F870">
        <v>1</v>
      </c>
      <c r="G870">
        <v>1</v>
      </c>
      <c r="H870">
        <v>1</v>
      </c>
      <c r="I870" t="s">
        <v>832</v>
      </c>
      <c r="J870" t="s">
        <v>3</v>
      </c>
      <c r="K870" t="s">
        <v>833</v>
      </c>
      <c r="L870">
        <v>1191</v>
      </c>
      <c r="N870">
        <v>1013</v>
      </c>
      <c r="O870" t="s">
        <v>831</v>
      </c>
      <c r="P870" t="s">
        <v>831</v>
      </c>
      <c r="Q870">
        <v>1</v>
      </c>
      <c r="X870">
        <v>0.01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1</v>
      </c>
      <c r="AE870">
        <v>2</v>
      </c>
      <c r="AF870" t="s">
        <v>21</v>
      </c>
      <c r="AG870">
        <v>1.4999999999999999E-2</v>
      </c>
      <c r="AH870">
        <v>2</v>
      </c>
      <c r="AI870">
        <v>33358346</v>
      </c>
      <c r="AJ870">
        <v>762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>
      <c r="A871">
        <f>ROW(Source!A836)</f>
        <v>836</v>
      </c>
      <c r="B871">
        <v>33358352</v>
      </c>
      <c r="C871">
        <v>33358344</v>
      </c>
      <c r="D871">
        <v>31259879</v>
      </c>
      <c r="E871">
        <v>1</v>
      </c>
      <c r="F871">
        <v>1</v>
      </c>
      <c r="G871">
        <v>1</v>
      </c>
      <c r="H871">
        <v>2</v>
      </c>
      <c r="I871" t="s">
        <v>841</v>
      </c>
      <c r="J871" t="s">
        <v>842</v>
      </c>
      <c r="K871" t="s">
        <v>843</v>
      </c>
      <c r="L871">
        <v>1368</v>
      </c>
      <c r="N871">
        <v>1011</v>
      </c>
      <c r="O871" t="s">
        <v>837</v>
      </c>
      <c r="P871" t="s">
        <v>837</v>
      </c>
      <c r="Q871">
        <v>1</v>
      </c>
      <c r="X871">
        <v>0.01</v>
      </c>
      <c r="Y871">
        <v>0</v>
      </c>
      <c r="Z871">
        <v>65.709999999999994</v>
      </c>
      <c r="AA871">
        <v>11.6</v>
      </c>
      <c r="AB871">
        <v>0</v>
      </c>
      <c r="AC871">
        <v>0</v>
      </c>
      <c r="AD871">
        <v>1</v>
      </c>
      <c r="AE871">
        <v>0</v>
      </c>
      <c r="AF871" t="s">
        <v>21</v>
      </c>
      <c r="AG871">
        <v>1.4999999999999999E-2</v>
      </c>
      <c r="AH871">
        <v>2</v>
      </c>
      <c r="AI871">
        <v>33358347</v>
      </c>
      <c r="AJ871">
        <v>763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>
      <c r="A872">
        <f>ROW(Source!A836)</f>
        <v>836</v>
      </c>
      <c r="B872">
        <v>33358353</v>
      </c>
      <c r="C872">
        <v>33358344</v>
      </c>
      <c r="D872">
        <v>31180727</v>
      </c>
      <c r="E872">
        <v>1</v>
      </c>
      <c r="F872">
        <v>1</v>
      </c>
      <c r="G872">
        <v>1</v>
      </c>
      <c r="H872">
        <v>3</v>
      </c>
      <c r="I872" t="s">
        <v>844</v>
      </c>
      <c r="J872" t="s">
        <v>845</v>
      </c>
      <c r="K872" t="s">
        <v>846</v>
      </c>
      <c r="L872">
        <v>1348</v>
      </c>
      <c r="N872">
        <v>1009</v>
      </c>
      <c r="O872" t="s">
        <v>32</v>
      </c>
      <c r="P872" t="s">
        <v>32</v>
      </c>
      <c r="Q872">
        <v>1000</v>
      </c>
      <c r="X872">
        <v>2.0000000000000001E-4</v>
      </c>
      <c r="Y872">
        <v>9040.01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0</v>
      </c>
      <c r="AF872" t="s">
        <v>3</v>
      </c>
      <c r="AG872">
        <v>2.0000000000000001E-4</v>
      </c>
      <c r="AH872">
        <v>2</v>
      </c>
      <c r="AI872">
        <v>33358348</v>
      </c>
      <c r="AJ872">
        <v>764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>
      <c r="A873">
        <f>ROW(Source!A836)</f>
        <v>836</v>
      </c>
      <c r="B873">
        <v>33358354</v>
      </c>
      <c r="C873">
        <v>33358344</v>
      </c>
      <c r="D873">
        <v>31181610</v>
      </c>
      <c r="E873">
        <v>1</v>
      </c>
      <c r="F873">
        <v>1</v>
      </c>
      <c r="G873">
        <v>1</v>
      </c>
      <c r="H873">
        <v>3</v>
      </c>
      <c r="I873" t="s">
        <v>847</v>
      </c>
      <c r="J873" t="s">
        <v>848</v>
      </c>
      <c r="K873" t="s">
        <v>849</v>
      </c>
      <c r="L873">
        <v>1346</v>
      </c>
      <c r="N873">
        <v>1009</v>
      </c>
      <c r="O873" t="s">
        <v>78</v>
      </c>
      <c r="P873" t="s">
        <v>78</v>
      </c>
      <c r="Q873">
        <v>1</v>
      </c>
      <c r="X873">
        <v>0.08</v>
      </c>
      <c r="Y873">
        <v>23.09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0</v>
      </c>
      <c r="AF873" t="s">
        <v>3</v>
      </c>
      <c r="AG873">
        <v>0.08</v>
      </c>
      <c r="AH873">
        <v>2</v>
      </c>
      <c r="AI873">
        <v>33358349</v>
      </c>
      <c r="AJ873">
        <v>765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>
      <c r="A874">
        <f>ROW(Source!A836)</f>
        <v>836</v>
      </c>
      <c r="B874">
        <v>33358355</v>
      </c>
      <c r="C874">
        <v>33358344</v>
      </c>
      <c r="D874">
        <v>31174207</v>
      </c>
      <c r="E874">
        <v>17</v>
      </c>
      <c r="F874">
        <v>1</v>
      </c>
      <c r="G874">
        <v>1</v>
      </c>
      <c r="H874">
        <v>3</v>
      </c>
      <c r="I874" t="s">
        <v>925</v>
      </c>
      <c r="J874" t="s">
        <v>3</v>
      </c>
      <c r="K874" t="s">
        <v>926</v>
      </c>
      <c r="L874">
        <v>1327</v>
      </c>
      <c r="N874">
        <v>1005</v>
      </c>
      <c r="O874" t="s">
        <v>47</v>
      </c>
      <c r="P874" t="s">
        <v>47</v>
      </c>
      <c r="Q874">
        <v>1</v>
      </c>
      <c r="X874">
        <v>1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 t="s">
        <v>3</v>
      </c>
      <c r="AG874">
        <v>1</v>
      </c>
      <c r="AH874">
        <v>3</v>
      </c>
      <c r="AI874">
        <v>-1</v>
      </c>
      <c r="AJ874" t="s">
        <v>3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>
      <c r="A875">
        <f>ROW(Source!A837)</f>
        <v>837</v>
      </c>
      <c r="B875">
        <v>33358350</v>
      </c>
      <c r="C875">
        <v>33358344</v>
      </c>
      <c r="D875">
        <v>31172061</v>
      </c>
      <c r="E875">
        <v>1</v>
      </c>
      <c r="F875">
        <v>1</v>
      </c>
      <c r="G875">
        <v>1</v>
      </c>
      <c r="H875">
        <v>1</v>
      </c>
      <c r="I875" t="s">
        <v>850</v>
      </c>
      <c r="J875" t="s">
        <v>3</v>
      </c>
      <c r="K875" t="s">
        <v>851</v>
      </c>
      <c r="L875">
        <v>1191</v>
      </c>
      <c r="N875">
        <v>1013</v>
      </c>
      <c r="O875" t="s">
        <v>831</v>
      </c>
      <c r="P875" t="s">
        <v>831</v>
      </c>
      <c r="Q875">
        <v>1</v>
      </c>
      <c r="X875">
        <v>5.75</v>
      </c>
      <c r="Y875">
        <v>0</v>
      </c>
      <c r="Z875">
        <v>0</v>
      </c>
      <c r="AA875">
        <v>0</v>
      </c>
      <c r="AB875">
        <v>8.74</v>
      </c>
      <c r="AC875">
        <v>0</v>
      </c>
      <c r="AD875">
        <v>1</v>
      </c>
      <c r="AE875">
        <v>1</v>
      </c>
      <c r="AF875" t="s">
        <v>22</v>
      </c>
      <c r="AG875">
        <v>7.9349999999999987</v>
      </c>
      <c r="AH875">
        <v>2</v>
      </c>
      <c r="AI875">
        <v>33358345</v>
      </c>
      <c r="AJ875">
        <v>766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>
      <c r="A876">
        <f>ROW(Source!A837)</f>
        <v>837</v>
      </c>
      <c r="B876">
        <v>33358351</v>
      </c>
      <c r="C876">
        <v>33358344</v>
      </c>
      <c r="D876">
        <v>31172011</v>
      </c>
      <c r="E876">
        <v>1</v>
      </c>
      <c r="F876">
        <v>1</v>
      </c>
      <c r="G876">
        <v>1</v>
      </c>
      <c r="H876">
        <v>1</v>
      </c>
      <c r="I876" t="s">
        <v>832</v>
      </c>
      <c r="J876" t="s">
        <v>3</v>
      </c>
      <c r="K876" t="s">
        <v>833</v>
      </c>
      <c r="L876">
        <v>1191</v>
      </c>
      <c r="N876">
        <v>1013</v>
      </c>
      <c r="O876" t="s">
        <v>831</v>
      </c>
      <c r="P876" t="s">
        <v>831</v>
      </c>
      <c r="Q876">
        <v>1</v>
      </c>
      <c r="X876">
        <v>0.01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1</v>
      </c>
      <c r="AE876">
        <v>2</v>
      </c>
      <c r="AF876" t="s">
        <v>21</v>
      </c>
      <c r="AG876">
        <v>1.4999999999999999E-2</v>
      </c>
      <c r="AH876">
        <v>2</v>
      </c>
      <c r="AI876">
        <v>33358346</v>
      </c>
      <c r="AJ876">
        <v>767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>
      <c r="A877">
        <f>ROW(Source!A837)</f>
        <v>837</v>
      </c>
      <c r="B877">
        <v>33358352</v>
      </c>
      <c r="C877">
        <v>33358344</v>
      </c>
      <c r="D877">
        <v>31259879</v>
      </c>
      <c r="E877">
        <v>1</v>
      </c>
      <c r="F877">
        <v>1</v>
      </c>
      <c r="G877">
        <v>1</v>
      </c>
      <c r="H877">
        <v>2</v>
      </c>
      <c r="I877" t="s">
        <v>841</v>
      </c>
      <c r="J877" t="s">
        <v>842</v>
      </c>
      <c r="K877" t="s">
        <v>843</v>
      </c>
      <c r="L877">
        <v>1368</v>
      </c>
      <c r="N877">
        <v>1011</v>
      </c>
      <c r="O877" t="s">
        <v>837</v>
      </c>
      <c r="P877" t="s">
        <v>837</v>
      </c>
      <c r="Q877">
        <v>1</v>
      </c>
      <c r="X877">
        <v>0.01</v>
      </c>
      <c r="Y877">
        <v>0</v>
      </c>
      <c r="Z877">
        <v>65.709999999999994</v>
      </c>
      <c r="AA877">
        <v>11.6</v>
      </c>
      <c r="AB877">
        <v>0</v>
      </c>
      <c r="AC877">
        <v>0</v>
      </c>
      <c r="AD877">
        <v>1</v>
      </c>
      <c r="AE877">
        <v>0</v>
      </c>
      <c r="AF877" t="s">
        <v>21</v>
      </c>
      <c r="AG877">
        <v>1.4999999999999999E-2</v>
      </c>
      <c r="AH877">
        <v>2</v>
      </c>
      <c r="AI877">
        <v>33358347</v>
      </c>
      <c r="AJ877">
        <v>768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>
      <c r="A878">
        <f>ROW(Source!A837)</f>
        <v>837</v>
      </c>
      <c r="B878">
        <v>33358353</v>
      </c>
      <c r="C878">
        <v>33358344</v>
      </c>
      <c r="D878">
        <v>31180727</v>
      </c>
      <c r="E878">
        <v>1</v>
      </c>
      <c r="F878">
        <v>1</v>
      </c>
      <c r="G878">
        <v>1</v>
      </c>
      <c r="H878">
        <v>3</v>
      </c>
      <c r="I878" t="s">
        <v>844</v>
      </c>
      <c r="J878" t="s">
        <v>845</v>
      </c>
      <c r="K878" t="s">
        <v>846</v>
      </c>
      <c r="L878">
        <v>1348</v>
      </c>
      <c r="N878">
        <v>1009</v>
      </c>
      <c r="O878" t="s">
        <v>32</v>
      </c>
      <c r="P878" t="s">
        <v>32</v>
      </c>
      <c r="Q878">
        <v>1000</v>
      </c>
      <c r="X878">
        <v>2.0000000000000001E-4</v>
      </c>
      <c r="Y878">
        <v>9040.01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3</v>
      </c>
      <c r="AG878">
        <v>2.0000000000000001E-4</v>
      </c>
      <c r="AH878">
        <v>2</v>
      </c>
      <c r="AI878">
        <v>33358348</v>
      </c>
      <c r="AJ878">
        <v>769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>
      <c r="A879">
        <f>ROW(Source!A837)</f>
        <v>837</v>
      </c>
      <c r="B879">
        <v>33358354</v>
      </c>
      <c r="C879">
        <v>33358344</v>
      </c>
      <c r="D879">
        <v>31181610</v>
      </c>
      <c r="E879">
        <v>1</v>
      </c>
      <c r="F879">
        <v>1</v>
      </c>
      <c r="G879">
        <v>1</v>
      </c>
      <c r="H879">
        <v>3</v>
      </c>
      <c r="I879" t="s">
        <v>847</v>
      </c>
      <c r="J879" t="s">
        <v>848</v>
      </c>
      <c r="K879" t="s">
        <v>849</v>
      </c>
      <c r="L879">
        <v>1346</v>
      </c>
      <c r="N879">
        <v>1009</v>
      </c>
      <c r="O879" t="s">
        <v>78</v>
      </c>
      <c r="P879" t="s">
        <v>78</v>
      </c>
      <c r="Q879">
        <v>1</v>
      </c>
      <c r="X879">
        <v>0.08</v>
      </c>
      <c r="Y879">
        <v>23.09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3</v>
      </c>
      <c r="AG879">
        <v>0.08</v>
      </c>
      <c r="AH879">
        <v>2</v>
      </c>
      <c r="AI879">
        <v>33358349</v>
      </c>
      <c r="AJ879">
        <v>770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>
      <c r="A880">
        <f>ROW(Source!A837)</f>
        <v>837</v>
      </c>
      <c r="B880">
        <v>33358355</v>
      </c>
      <c r="C880">
        <v>33358344</v>
      </c>
      <c r="D880">
        <v>31174207</v>
      </c>
      <c r="E880">
        <v>17</v>
      </c>
      <c r="F880">
        <v>1</v>
      </c>
      <c r="G880">
        <v>1</v>
      </c>
      <c r="H880">
        <v>3</v>
      </c>
      <c r="I880" t="s">
        <v>925</v>
      </c>
      <c r="J880" t="s">
        <v>3</v>
      </c>
      <c r="K880" t="s">
        <v>926</v>
      </c>
      <c r="L880">
        <v>1327</v>
      </c>
      <c r="N880">
        <v>1005</v>
      </c>
      <c r="O880" t="s">
        <v>47</v>
      </c>
      <c r="P880" t="s">
        <v>47</v>
      </c>
      <c r="Q880">
        <v>1</v>
      </c>
      <c r="X880">
        <v>1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 t="s">
        <v>3</v>
      </c>
      <c r="AG880">
        <v>1</v>
      </c>
      <c r="AH880">
        <v>3</v>
      </c>
      <c r="AI880">
        <v>-1</v>
      </c>
      <c r="AJ880" t="s">
        <v>3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>
      <c r="A881">
        <f>ROW(Source!A842)</f>
        <v>842</v>
      </c>
      <c r="B881">
        <v>33358364</v>
      </c>
      <c r="C881">
        <v>33358358</v>
      </c>
      <c r="D881">
        <v>31172080</v>
      </c>
      <c r="E881">
        <v>1</v>
      </c>
      <c r="F881">
        <v>1</v>
      </c>
      <c r="G881">
        <v>1</v>
      </c>
      <c r="H881">
        <v>1</v>
      </c>
      <c r="I881" t="s">
        <v>852</v>
      </c>
      <c r="J881" t="s">
        <v>3</v>
      </c>
      <c r="K881" t="s">
        <v>853</v>
      </c>
      <c r="L881">
        <v>1191</v>
      </c>
      <c r="N881">
        <v>1013</v>
      </c>
      <c r="O881" t="s">
        <v>831</v>
      </c>
      <c r="P881" t="s">
        <v>831</v>
      </c>
      <c r="Q881">
        <v>1</v>
      </c>
      <c r="X881">
        <v>3.7</v>
      </c>
      <c r="Y881">
        <v>0</v>
      </c>
      <c r="Z881">
        <v>0</v>
      </c>
      <c r="AA881">
        <v>0</v>
      </c>
      <c r="AB881">
        <v>9.92</v>
      </c>
      <c r="AC881">
        <v>0</v>
      </c>
      <c r="AD881">
        <v>1</v>
      </c>
      <c r="AE881">
        <v>1</v>
      </c>
      <c r="AF881" t="s">
        <v>22</v>
      </c>
      <c r="AG881">
        <v>5.1059999999999999</v>
      </c>
      <c r="AH881">
        <v>2</v>
      </c>
      <c r="AI881">
        <v>33358359</v>
      </c>
      <c r="AJ881">
        <v>771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>
      <c r="A882">
        <f>ROW(Source!A842)</f>
        <v>842</v>
      </c>
      <c r="B882">
        <v>33358365</v>
      </c>
      <c r="C882">
        <v>33358358</v>
      </c>
      <c r="D882">
        <v>31172011</v>
      </c>
      <c r="E882">
        <v>1</v>
      </c>
      <c r="F882">
        <v>1</v>
      </c>
      <c r="G882">
        <v>1</v>
      </c>
      <c r="H882">
        <v>1</v>
      </c>
      <c r="I882" t="s">
        <v>832</v>
      </c>
      <c r="J882" t="s">
        <v>3</v>
      </c>
      <c r="K882" t="s">
        <v>833</v>
      </c>
      <c r="L882">
        <v>1191</v>
      </c>
      <c r="N882">
        <v>1013</v>
      </c>
      <c r="O882" t="s">
        <v>831</v>
      </c>
      <c r="P882" t="s">
        <v>831</v>
      </c>
      <c r="Q882">
        <v>1</v>
      </c>
      <c r="X882">
        <v>0.01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1</v>
      </c>
      <c r="AE882">
        <v>2</v>
      </c>
      <c r="AF882" t="s">
        <v>21</v>
      </c>
      <c r="AG882">
        <v>1.4999999999999999E-2</v>
      </c>
      <c r="AH882">
        <v>2</v>
      </c>
      <c r="AI882">
        <v>33358360</v>
      </c>
      <c r="AJ882">
        <v>772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>
      <c r="A883">
        <f>ROW(Source!A842)</f>
        <v>842</v>
      </c>
      <c r="B883">
        <v>33358366</v>
      </c>
      <c r="C883">
        <v>33358358</v>
      </c>
      <c r="D883">
        <v>31259879</v>
      </c>
      <c r="E883">
        <v>1</v>
      </c>
      <c r="F883">
        <v>1</v>
      </c>
      <c r="G883">
        <v>1</v>
      </c>
      <c r="H883">
        <v>2</v>
      </c>
      <c r="I883" t="s">
        <v>841</v>
      </c>
      <c r="J883" t="s">
        <v>842</v>
      </c>
      <c r="K883" t="s">
        <v>843</v>
      </c>
      <c r="L883">
        <v>1368</v>
      </c>
      <c r="N883">
        <v>1011</v>
      </c>
      <c r="O883" t="s">
        <v>837</v>
      </c>
      <c r="P883" t="s">
        <v>837</v>
      </c>
      <c r="Q883">
        <v>1</v>
      </c>
      <c r="X883">
        <v>0.01</v>
      </c>
      <c r="Y883">
        <v>0</v>
      </c>
      <c r="Z883">
        <v>65.709999999999994</v>
      </c>
      <c r="AA883">
        <v>11.6</v>
      </c>
      <c r="AB883">
        <v>0</v>
      </c>
      <c r="AC883">
        <v>0</v>
      </c>
      <c r="AD883">
        <v>1</v>
      </c>
      <c r="AE883">
        <v>0</v>
      </c>
      <c r="AF883" t="s">
        <v>21</v>
      </c>
      <c r="AG883">
        <v>1.4999999999999999E-2</v>
      </c>
      <c r="AH883">
        <v>2</v>
      </c>
      <c r="AI883">
        <v>33358361</v>
      </c>
      <c r="AJ883">
        <v>773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>
      <c r="A884">
        <f>ROW(Source!A842)</f>
        <v>842</v>
      </c>
      <c r="B884">
        <v>33358367</v>
      </c>
      <c r="C884">
        <v>33358358</v>
      </c>
      <c r="D884">
        <v>31180727</v>
      </c>
      <c r="E884">
        <v>1</v>
      </c>
      <c r="F884">
        <v>1</v>
      </c>
      <c r="G884">
        <v>1</v>
      </c>
      <c r="H884">
        <v>3</v>
      </c>
      <c r="I884" t="s">
        <v>844</v>
      </c>
      <c r="J884" t="s">
        <v>845</v>
      </c>
      <c r="K884" t="s">
        <v>846</v>
      </c>
      <c r="L884">
        <v>1348</v>
      </c>
      <c r="N884">
        <v>1009</v>
      </c>
      <c r="O884" t="s">
        <v>32</v>
      </c>
      <c r="P884" t="s">
        <v>32</v>
      </c>
      <c r="Q884">
        <v>1000</v>
      </c>
      <c r="X884">
        <v>4.0000000000000002E-4</v>
      </c>
      <c r="Y884">
        <v>9040.01</v>
      </c>
      <c r="Z884">
        <v>0</v>
      </c>
      <c r="AA884">
        <v>0</v>
      </c>
      <c r="AB884">
        <v>0</v>
      </c>
      <c r="AC884">
        <v>0</v>
      </c>
      <c r="AD884">
        <v>1</v>
      </c>
      <c r="AE884">
        <v>0</v>
      </c>
      <c r="AF884" t="s">
        <v>3</v>
      </c>
      <c r="AG884">
        <v>4.0000000000000002E-4</v>
      </c>
      <c r="AH884">
        <v>2</v>
      </c>
      <c r="AI884">
        <v>33358362</v>
      </c>
      <c r="AJ884">
        <v>774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>
      <c r="A885">
        <f>ROW(Source!A842)</f>
        <v>842</v>
      </c>
      <c r="B885">
        <v>33358368</v>
      </c>
      <c r="C885">
        <v>33358358</v>
      </c>
      <c r="D885">
        <v>31181610</v>
      </c>
      <c r="E885">
        <v>1</v>
      </c>
      <c r="F885">
        <v>1</v>
      </c>
      <c r="G885">
        <v>1</v>
      </c>
      <c r="H885">
        <v>3</v>
      </c>
      <c r="I885" t="s">
        <v>847</v>
      </c>
      <c r="J885" t="s">
        <v>848</v>
      </c>
      <c r="K885" t="s">
        <v>849</v>
      </c>
      <c r="L885">
        <v>1346</v>
      </c>
      <c r="N885">
        <v>1009</v>
      </c>
      <c r="O885" t="s">
        <v>78</v>
      </c>
      <c r="P885" t="s">
        <v>78</v>
      </c>
      <c r="Q885">
        <v>1</v>
      </c>
      <c r="X885">
        <v>1.1000000000000001</v>
      </c>
      <c r="Y885">
        <v>23.09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1.1000000000000001</v>
      </c>
      <c r="AH885">
        <v>2</v>
      </c>
      <c r="AI885">
        <v>33358363</v>
      </c>
      <c r="AJ885">
        <v>775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>
      <c r="A886">
        <f>ROW(Source!A842)</f>
        <v>842</v>
      </c>
      <c r="B886">
        <v>33358369</v>
      </c>
      <c r="C886">
        <v>33358358</v>
      </c>
      <c r="D886">
        <v>31174210</v>
      </c>
      <c r="E886">
        <v>17</v>
      </c>
      <c r="F886">
        <v>1</v>
      </c>
      <c r="G886">
        <v>1</v>
      </c>
      <c r="H886">
        <v>3</v>
      </c>
      <c r="I886" t="s">
        <v>927</v>
      </c>
      <c r="J886" t="s">
        <v>3</v>
      </c>
      <c r="K886" t="s">
        <v>928</v>
      </c>
      <c r="L886">
        <v>1354</v>
      </c>
      <c r="N886">
        <v>1010</v>
      </c>
      <c r="O886" t="s">
        <v>40</v>
      </c>
      <c r="P886" t="s">
        <v>40</v>
      </c>
      <c r="Q886">
        <v>1</v>
      </c>
      <c r="X886">
        <v>10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 t="s">
        <v>3</v>
      </c>
      <c r="AG886">
        <v>10</v>
      </c>
      <c r="AH886">
        <v>3</v>
      </c>
      <c r="AI886">
        <v>-1</v>
      </c>
      <c r="AJ886" t="s">
        <v>3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>
      <c r="A887">
        <f>ROW(Source!A843)</f>
        <v>843</v>
      </c>
      <c r="B887">
        <v>33358364</v>
      </c>
      <c r="C887">
        <v>33358358</v>
      </c>
      <c r="D887">
        <v>31172080</v>
      </c>
      <c r="E887">
        <v>1</v>
      </c>
      <c r="F887">
        <v>1</v>
      </c>
      <c r="G887">
        <v>1</v>
      </c>
      <c r="H887">
        <v>1</v>
      </c>
      <c r="I887" t="s">
        <v>852</v>
      </c>
      <c r="J887" t="s">
        <v>3</v>
      </c>
      <c r="K887" t="s">
        <v>853</v>
      </c>
      <c r="L887">
        <v>1191</v>
      </c>
      <c r="N887">
        <v>1013</v>
      </c>
      <c r="O887" t="s">
        <v>831</v>
      </c>
      <c r="P887" t="s">
        <v>831</v>
      </c>
      <c r="Q887">
        <v>1</v>
      </c>
      <c r="X887">
        <v>3.7</v>
      </c>
      <c r="Y887">
        <v>0</v>
      </c>
      <c r="Z887">
        <v>0</v>
      </c>
      <c r="AA887">
        <v>0</v>
      </c>
      <c r="AB887">
        <v>9.92</v>
      </c>
      <c r="AC887">
        <v>0</v>
      </c>
      <c r="AD887">
        <v>1</v>
      </c>
      <c r="AE887">
        <v>1</v>
      </c>
      <c r="AF887" t="s">
        <v>22</v>
      </c>
      <c r="AG887">
        <v>5.1059999999999999</v>
      </c>
      <c r="AH887">
        <v>2</v>
      </c>
      <c r="AI887">
        <v>33358359</v>
      </c>
      <c r="AJ887">
        <v>776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>
      <c r="A888">
        <f>ROW(Source!A843)</f>
        <v>843</v>
      </c>
      <c r="B888">
        <v>33358365</v>
      </c>
      <c r="C888">
        <v>33358358</v>
      </c>
      <c r="D888">
        <v>31172011</v>
      </c>
      <c r="E888">
        <v>1</v>
      </c>
      <c r="F888">
        <v>1</v>
      </c>
      <c r="G888">
        <v>1</v>
      </c>
      <c r="H888">
        <v>1</v>
      </c>
      <c r="I888" t="s">
        <v>832</v>
      </c>
      <c r="J888" t="s">
        <v>3</v>
      </c>
      <c r="K888" t="s">
        <v>833</v>
      </c>
      <c r="L888">
        <v>1191</v>
      </c>
      <c r="N888">
        <v>1013</v>
      </c>
      <c r="O888" t="s">
        <v>831</v>
      </c>
      <c r="P888" t="s">
        <v>831</v>
      </c>
      <c r="Q888">
        <v>1</v>
      </c>
      <c r="X888">
        <v>0.01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2</v>
      </c>
      <c r="AF888" t="s">
        <v>21</v>
      </c>
      <c r="AG888">
        <v>1.4999999999999999E-2</v>
      </c>
      <c r="AH888">
        <v>2</v>
      </c>
      <c r="AI888">
        <v>33358360</v>
      </c>
      <c r="AJ888">
        <v>777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>
      <c r="A889">
        <f>ROW(Source!A843)</f>
        <v>843</v>
      </c>
      <c r="B889">
        <v>33358366</v>
      </c>
      <c r="C889">
        <v>33358358</v>
      </c>
      <c r="D889">
        <v>31259879</v>
      </c>
      <c r="E889">
        <v>1</v>
      </c>
      <c r="F889">
        <v>1</v>
      </c>
      <c r="G889">
        <v>1</v>
      </c>
      <c r="H889">
        <v>2</v>
      </c>
      <c r="I889" t="s">
        <v>841</v>
      </c>
      <c r="J889" t="s">
        <v>842</v>
      </c>
      <c r="K889" t="s">
        <v>843</v>
      </c>
      <c r="L889">
        <v>1368</v>
      </c>
      <c r="N889">
        <v>1011</v>
      </c>
      <c r="O889" t="s">
        <v>837</v>
      </c>
      <c r="P889" t="s">
        <v>837</v>
      </c>
      <c r="Q889">
        <v>1</v>
      </c>
      <c r="X889">
        <v>0.01</v>
      </c>
      <c r="Y889">
        <v>0</v>
      </c>
      <c r="Z889">
        <v>65.709999999999994</v>
      </c>
      <c r="AA889">
        <v>11.6</v>
      </c>
      <c r="AB889">
        <v>0</v>
      </c>
      <c r="AC889">
        <v>0</v>
      </c>
      <c r="AD889">
        <v>1</v>
      </c>
      <c r="AE889">
        <v>0</v>
      </c>
      <c r="AF889" t="s">
        <v>21</v>
      </c>
      <c r="AG889">
        <v>1.4999999999999999E-2</v>
      </c>
      <c r="AH889">
        <v>2</v>
      </c>
      <c r="AI889">
        <v>33358361</v>
      </c>
      <c r="AJ889">
        <v>778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>
      <c r="A890">
        <f>ROW(Source!A843)</f>
        <v>843</v>
      </c>
      <c r="B890">
        <v>33358367</v>
      </c>
      <c r="C890">
        <v>33358358</v>
      </c>
      <c r="D890">
        <v>31180727</v>
      </c>
      <c r="E890">
        <v>1</v>
      </c>
      <c r="F890">
        <v>1</v>
      </c>
      <c r="G890">
        <v>1</v>
      </c>
      <c r="H890">
        <v>3</v>
      </c>
      <c r="I890" t="s">
        <v>844</v>
      </c>
      <c r="J890" t="s">
        <v>845</v>
      </c>
      <c r="K890" t="s">
        <v>846</v>
      </c>
      <c r="L890">
        <v>1348</v>
      </c>
      <c r="N890">
        <v>1009</v>
      </c>
      <c r="O890" t="s">
        <v>32</v>
      </c>
      <c r="P890" t="s">
        <v>32</v>
      </c>
      <c r="Q890">
        <v>1000</v>
      </c>
      <c r="X890">
        <v>4.0000000000000002E-4</v>
      </c>
      <c r="Y890">
        <v>9040.01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0</v>
      </c>
      <c r="AF890" t="s">
        <v>3</v>
      </c>
      <c r="AG890">
        <v>4.0000000000000002E-4</v>
      </c>
      <c r="AH890">
        <v>2</v>
      </c>
      <c r="AI890">
        <v>33358362</v>
      </c>
      <c r="AJ890">
        <v>779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>
      <c r="A891">
        <f>ROW(Source!A843)</f>
        <v>843</v>
      </c>
      <c r="B891">
        <v>33358368</v>
      </c>
      <c r="C891">
        <v>33358358</v>
      </c>
      <c r="D891">
        <v>31181610</v>
      </c>
      <c r="E891">
        <v>1</v>
      </c>
      <c r="F891">
        <v>1</v>
      </c>
      <c r="G891">
        <v>1</v>
      </c>
      <c r="H891">
        <v>3</v>
      </c>
      <c r="I891" t="s">
        <v>847</v>
      </c>
      <c r="J891" t="s">
        <v>848</v>
      </c>
      <c r="K891" t="s">
        <v>849</v>
      </c>
      <c r="L891">
        <v>1346</v>
      </c>
      <c r="N891">
        <v>1009</v>
      </c>
      <c r="O891" t="s">
        <v>78</v>
      </c>
      <c r="P891" t="s">
        <v>78</v>
      </c>
      <c r="Q891">
        <v>1</v>
      </c>
      <c r="X891">
        <v>1.1000000000000001</v>
      </c>
      <c r="Y891">
        <v>23.09</v>
      </c>
      <c r="Z891">
        <v>0</v>
      </c>
      <c r="AA891">
        <v>0</v>
      </c>
      <c r="AB891">
        <v>0</v>
      </c>
      <c r="AC891">
        <v>0</v>
      </c>
      <c r="AD891">
        <v>1</v>
      </c>
      <c r="AE891">
        <v>0</v>
      </c>
      <c r="AF891" t="s">
        <v>3</v>
      </c>
      <c r="AG891">
        <v>1.1000000000000001</v>
      </c>
      <c r="AH891">
        <v>2</v>
      </c>
      <c r="AI891">
        <v>33358363</v>
      </c>
      <c r="AJ891">
        <v>780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>
      <c r="A892">
        <f>ROW(Source!A843)</f>
        <v>843</v>
      </c>
      <c r="B892">
        <v>33358369</v>
      </c>
      <c r="C892">
        <v>33358358</v>
      </c>
      <c r="D892">
        <v>31174210</v>
      </c>
      <c r="E892">
        <v>17</v>
      </c>
      <c r="F892">
        <v>1</v>
      </c>
      <c r="G892">
        <v>1</v>
      </c>
      <c r="H892">
        <v>3</v>
      </c>
      <c r="I892" t="s">
        <v>927</v>
      </c>
      <c r="J892" t="s">
        <v>3</v>
      </c>
      <c r="K892" t="s">
        <v>928</v>
      </c>
      <c r="L892">
        <v>1354</v>
      </c>
      <c r="N892">
        <v>1010</v>
      </c>
      <c r="O892" t="s">
        <v>40</v>
      </c>
      <c r="P892" t="s">
        <v>40</v>
      </c>
      <c r="Q892">
        <v>1</v>
      </c>
      <c r="X892">
        <v>10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 t="s">
        <v>3</v>
      </c>
      <c r="AG892">
        <v>10</v>
      </c>
      <c r="AH892">
        <v>3</v>
      </c>
      <c r="AI892">
        <v>-1</v>
      </c>
      <c r="AJ892" t="s">
        <v>3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>
      <c r="A893">
        <f>ROW(Source!A846)</f>
        <v>846</v>
      </c>
      <c r="B893">
        <v>33358379</v>
      </c>
      <c r="C893">
        <v>33358371</v>
      </c>
      <c r="D893">
        <v>31172069</v>
      </c>
      <c r="E893">
        <v>1</v>
      </c>
      <c r="F893">
        <v>1</v>
      </c>
      <c r="G893">
        <v>1</v>
      </c>
      <c r="H893">
        <v>1</v>
      </c>
      <c r="I893" t="s">
        <v>856</v>
      </c>
      <c r="J893" t="s">
        <v>3</v>
      </c>
      <c r="K893" t="s">
        <v>857</v>
      </c>
      <c r="L893">
        <v>1191</v>
      </c>
      <c r="N893">
        <v>1013</v>
      </c>
      <c r="O893" t="s">
        <v>831</v>
      </c>
      <c r="P893" t="s">
        <v>831</v>
      </c>
      <c r="Q893">
        <v>1</v>
      </c>
      <c r="X893">
        <v>6.02</v>
      </c>
      <c r="Y893">
        <v>0</v>
      </c>
      <c r="Z893">
        <v>0</v>
      </c>
      <c r="AA893">
        <v>0</v>
      </c>
      <c r="AB893">
        <v>9.18</v>
      </c>
      <c r="AC893">
        <v>0</v>
      </c>
      <c r="AD893">
        <v>1</v>
      </c>
      <c r="AE893">
        <v>1</v>
      </c>
      <c r="AF893" t="s">
        <v>22</v>
      </c>
      <c r="AG893">
        <v>8.307599999999999</v>
      </c>
      <c r="AH893">
        <v>2</v>
      </c>
      <c r="AI893">
        <v>33358372</v>
      </c>
      <c r="AJ893">
        <v>781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>
      <c r="A894">
        <f>ROW(Source!A846)</f>
        <v>846</v>
      </c>
      <c r="B894">
        <v>33358380</v>
      </c>
      <c r="C894">
        <v>33358371</v>
      </c>
      <c r="D894">
        <v>31172011</v>
      </c>
      <c r="E894">
        <v>1</v>
      </c>
      <c r="F894">
        <v>1</v>
      </c>
      <c r="G894">
        <v>1</v>
      </c>
      <c r="H894">
        <v>1</v>
      </c>
      <c r="I894" t="s">
        <v>832</v>
      </c>
      <c r="J894" t="s">
        <v>3</v>
      </c>
      <c r="K894" t="s">
        <v>833</v>
      </c>
      <c r="L894">
        <v>1191</v>
      </c>
      <c r="N894">
        <v>1013</v>
      </c>
      <c r="O894" t="s">
        <v>831</v>
      </c>
      <c r="P894" t="s">
        <v>831</v>
      </c>
      <c r="Q894">
        <v>1</v>
      </c>
      <c r="X894">
        <v>0.04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1</v>
      </c>
      <c r="AE894">
        <v>2</v>
      </c>
      <c r="AF894" t="s">
        <v>21</v>
      </c>
      <c r="AG894">
        <v>0.06</v>
      </c>
      <c r="AH894">
        <v>2</v>
      </c>
      <c r="AI894">
        <v>33358373</v>
      </c>
      <c r="AJ894">
        <v>782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>
      <c r="A895">
        <f>ROW(Source!A846)</f>
        <v>846</v>
      </c>
      <c r="B895">
        <v>33358381</v>
      </c>
      <c r="C895">
        <v>33358371</v>
      </c>
      <c r="D895">
        <v>31259879</v>
      </c>
      <c r="E895">
        <v>1</v>
      </c>
      <c r="F895">
        <v>1</v>
      </c>
      <c r="G895">
        <v>1</v>
      </c>
      <c r="H895">
        <v>2</v>
      </c>
      <c r="I895" t="s">
        <v>841</v>
      </c>
      <c r="J895" t="s">
        <v>842</v>
      </c>
      <c r="K895" t="s">
        <v>843</v>
      </c>
      <c r="L895">
        <v>1368</v>
      </c>
      <c r="N895">
        <v>1011</v>
      </c>
      <c r="O895" t="s">
        <v>837</v>
      </c>
      <c r="P895" t="s">
        <v>837</v>
      </c>
      <c r="Q895">
        <v>1</v>
      </c>
      <c r="X895">
        <v>0.04</v>
      </c>
      <c r="Y895">
        <v>0</v>
      </c>
      <c r="Z895">
        <v>65.709999999999994</v>
      </c>
      <c r="AA895">
        <v>11.6</v>
      </c>
      <c r="AB895">
        <v>0</v>
      </c>
      <c r="AC895">
        <v>0</v>
      </c>
      <c r="AD895">
        <v>1</v>
      </c>
      <c r="AE895">
        <v>0</v>
      </c>
      <c r="AF895" t="s">
        <v>21</v>
      </c>
      <c r="AG895">
        <v>0.06</v>
      </c>
      <c r="AH895">
        <v>2</v>
      </c>
      <c r="AI895">
        <v>33358374</v>
      </c>
      <c r="AJ895">
        <v>783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>
      <c r="A896">
        <f>ROW(Source!A846)</f>
        <v>846</v>
      </c>
      <c r="B896">
        <v>33358382</v>
      </c>
      <c r="C896">
        <v>33358371</v>
      </c>
      <c r="D896">
        <v>31260100</v>
      </c>
      <c r="E896">
        <v>1</v>
      </c>
      <c r="F896">
        <v>1</v>
      </c>
      <c r="G896">
        <v>1</v>
      </c>
      <c r="H896">
        <v>2</v>
      </c>
      <c r="I896" t="s">
        <v>858</v>
      </c>
      <c r="J896" t="s">
        <v>859</v>
      </c>
      <c r="K896" t="s">
        <v>860</v>
      </c>
      <c r="L896">
        <v>1368</v>
      </c>
      <c r="N896">
        <v>1011</v>
      </c>
      <c r="O896" t="s">
        <v>837</v>
      </c>
      <c r="P896" t="s">
        <v>837</v>
      </c>
      <c r="Q896">
        <v>1</v>
      </c>
      <c r="X896">
        <v>0.93</v>
      </c>
      <c r="Y896">
        <v>0</v>
      </c>
      <c r="Z896">
        <v>8.1</v>
      </c>
      <c r="AA896">
        <v>0</v>
      </c>
      <c r="AB896">
        <v>0</v>
      </c>
      <c r="AC896">
        <v>0</v>
      </c>
      <c r="AD896">
        <v>1</v>
      </c>
      <c r="AE896">
        <v>0</v>
      </c>
      <c r="AF896" t="s">
        <v>21</v>
      </c>
      <c r="AG896">
        <v>1.395</v>
      </c>
      <c r="AH896">
        <v>2</v>
      </c>
      <c r="AI896">
        <v>33358375</v>
      </c>
      <c r="AJ896">
        <v>784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>
      <c r="A897">
        <f>ROW(Source!A846)</f>
        <v>846</v>
      </c>
      <c r="B897">
        <v>33358383</v>
      </c>
      <c r="C897">
        <v>33358371</v>
      </c>
      <c r="D897">
        <v>31179550</v>
      </c>
      <c r="E897">
        <v>1</v>
      </c>
      <c r="F897">
        <v>1</v>
      </c>
      <c r="G897">
        <v>1</v>
      </c>
      <c r="H897">
        <v>3</v>
      </c>
      <c r="I897" t="s">
        <v>861</v>
      </c>
      <c r="J897" t="s">
        <v>862</v>
      </c>
      <c r="K897" t="s">
        <v>863</v>
      </c>
      <c r="L897">
        <v>1348</v>
      </c>
      <c r="N897">
        <v>1009</v>
      </c>
      <c r="O897" t="s">
        <v>32</v>
      </c>
      <c r="P897" t="s">
        <v>32</v>
      </c>
      <c r="Q897">
        <v>1000</v>
      </c>
      <c r="X897">
        <v>8.0000000000000004E-4</v>
      </c>
      <c r="Y897">
        <v>10362</v>
      </c>
      <c r="Z897">
        <v>0</v>
      </c>
      <c r="AA897">
        <v>0</v>
      </c>
      <c r="AB897">
        <v>0</v>
      </c>
      <c r="AC897">
        <v>0</v>
      </c>
      <c r="AD897">
        <v>1</v>
      </c>
      <c r="AE897">
        <v>0</v>
      </c>
      <c r="AF897" t="s">
        <v>3</v>
      </c>
      <c r="AG897">
        <v>8.0000000000000004E-4</v>
      </c>
      <c r="AH897">
        <v>2</v>
      </c>
      <c r="AI897">
        <v>33358376</v>
      </c>
      <c r="AJ897">
        <v>785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>
      <c r="A898">
        <f>ROW(Source!A846)</f>
        <v>846</v>
      </c>
      <c r="B898">
        <v>33358384</v>
      </c>
      <c r="C898">
        <v>33358371</v>
      </c>
      <c r="D898">
        <v>31180727</v>
      </c>
      <c r="E898">
        <v>1</v>
      </c>
      <c r="F898">
        <v>1</v>
      </c>
      <c r="G898">
        <v>1</v>
      </c>
      <c r="H898">
        <v>3</v>
      </c>
      <c r="I898" t="s">
        <v>844</v>
      </c>
      <c r="J898" t="s">
        <v>845</v>
      </c>
      <c r="K898" t="s">
        <v>846</v>
      </c>
      <c r="L898">
        <v>1348</v>
      </c>
      <c r="N898">
        <v>1009</v>
      </c>
      <c r="O898" t="s">
        <v>32</v>
      </c>
      <c r="P898" t="s">
        <v>32</v>
      </c>
      <c r="Q898">
        <v>1000</v>
      </c>
      <c r="X898">
        <v>6.9999999999999999E-4</v>
      </c>
      <c r="Y898">
        <v>9040.01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0</v>
      </c>
      <c r="AF898" t="s">
        <v>3</v>
      </c>
      <c r="AG898">
        <v>6.9999999999999999E-4</v>
      </c>
      <c r="AH898">
        <v>2</v>
      </c>
      <c r="AI898">
        <v>33358377</v>
      </c>
      <c r="AJ898">
        <v>786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>
      <c r="A899">
        <f>ROW(Source!A846)</f>
        <v>846</v>
      </c>
      <c r="B899">
        <v>33358385</v>
      </c>
      <c r="C899">
        <v>33358371</v>
      </c>
      <c r="D899">
        <v>31172603</v>
      </c>
      <c r="E899">
        <v>17</v>
      </c>
      <c r="F899">
        <v>1</v>
      </c>
      <c r="G899">
        <v>1</v>
      </c>
      <c r="H899">
        <v>3</v>
      </c>
      <c r="I899" t="s">
        <v>931</v>
      </c>
      <c r="J899" t="s">
        <v>3</v>
      </c>
      <c r="K899" t="s">
        <v>932</v>
      </c>
      <c r="L899">
        <v>1339</v>
      </c>
      <c r="N899">
        <v>1007</v>
      </c>
      <c r="O899" t="s">
        <v>258</v>
      </c>
      <c r="P899" t="s">
        <v>258</v>
      </c>
      <c r="Q899">
        <v>1</v>
      </c>
      <c r="X899">
        <v>0.01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 t="s">
        <v>3</v>
      </c>
      <c r="AG899">
        <v>0.01</v>
      </c>
      <c r="AH899">
        <v>3</v>
      </c>
      <c r="AI899">
        <v>-1</v>
      </c>
      <c r="AJ899" t="s">
        <v>3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>
      <c r="A900">
        <f>ROW(Source!A846)</f>
        <v>846</v>
      </c>
      <c r="B900">
        <v>33358386</v>
      </c>
      <c r="C900">
        <v>33358371</v>
      </c>
      <c r="D900">
        <v>31223743</v>
      </c>
      <c r="E900">
        <v>1</v>
      </c>
      <c r="F900">
        <v>1</v>
      </c>
      <c r="G900">
        <v>1</v>
      </c>
      <c r="H900">
        <v>3</v>
      </c>
      <c r="I900" t="s">
        <v>76</v>
      </c>
      <c r="J900" t="s">
        <v>79</v>
      </c>
      <c r="K900" t="s">
        <v>77</v>
      </c>
      <c r="L900">
        <v>1346</v>
      </c>
      <c r="N900">
        <v>1009</v>
      </c>
      <c r="O900" t="s">
        <v>78</v>
      </c>
      <c r="P900" t="s">
        <v>78</v>
      </c>
      <c r="Q900">
        <v>1</v>
      </c>
      <c r="X900">
        <v>100</v>
      </c>
      <c r="Y900">
        <v>8.52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100</v>
      </c>
      <c r="AH900">
        <v>2</v>
      </c>
      <c r="AI900">
        <v>33358378</v>
      </c>
      <c r="AJ900">
        <v>787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>
      <c r="A901">
        <f>ROW(Source!A847)</f>
        <v>847</v>
      </c>
      <c r="B901">
        <v>33358379</v>
      </c>
      <c r="C901">
        <v>33358371</v>
      </c>
      <c r="D901">
        <v>31172069</v>
      </c>
      <c r="E901">
        <v>1</v>
      </c>
      <c r="F901">
        <v>1</v>
      </c>
      <c r="G901">
        <v>1</v>
      </c>
      <c r="H901">
        <v>1</v>
      </c>
      <c r="I901" t="s">
        <v>856</v>
      </c>
      <c r="J901" t="s">
        <v>3</v>
      </c>
      <c r="K901" t="s">
        <v>857</v>
      </c>
      <c r="L901">
        <v>1191</v>
      </c>
      <c r="N901">
        <v>1013</v>
      </c>
      <c r="O901" t="s">
        <v>831</v>
      </c>
      <c r="P901" t="s">
        <v>831</v>
      </c>
      <c r="Q901">
        <v>1</v>
      </c>
      <c r="X901">
        <v>6.02</v>
      </c>
      <c r="Y901">
        <v>0</v>
      </c>
      <c r="Z901">
        <v>0</v>
      </c>
      <c r="AA901">
        <v>0</v>
      </c>
      <c r="AB901">
        <v>9.18</v>
      </c>
      <c r="AC901">
        <v>0</v>
      </c>
      <c r="AD901">
        <v>1</v>
      </c>
      <c r="AE901">
        <v>1</v>
      </c>
      <c r="AF901" t="s">
        <v>22</v>
      </c>
      <c r="AG901">
        <v>8.307599999999999</v>
      </c>
      <c r="AH901">
        <v>2</v>
      </c>
      <c r="AI901">
        <v>33358372</v>
      </c>
      <c r="AJ901">
        <v>788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>
      <c r="A902">
        <f>ROW(Source!A847)</f>
        <v>847</v>
      </c>
      <c r="B902">
        <v>33358380</v>
      </c>
      <c r="C902">
        <v>33358371</v>
      </c>
      <c r="D902">
        <v>31172011</v>
      </c>
      <c r="E902">
        <v>1</v>
      </c>
      <c r="F902">
        <v>1</v>
      </c>
      <c r="G902">
        <v>1</v>
      </c>
      <c r="H902">
        <v>1</v>
      </c>
      <c r="I902" t="s">
        <v>832</v>
      </c>
      <c r="J902" t="s">
        <v>3</v>
      </c>
      <c r="K902" t="s">
        <v>833</v>
      </c>
      <c r="L902">
        <v>1191</v>
      </c>
      <c r="N902">
        <v>1013</v>
      </c>
      <c r="O902" t="s">
        <v>831</v>
      </c>
      <c r="P902" t="s">
        <v>831</v>
      </c>
      <c r="Q902">
        <v>1</v>
      </c>
      <c r="X902">
        <v>0.04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2</v>
      </c>
      <c r="AF902" t="s">
        <v>21</v>
      </c>
      <c r="AG902">
        <v>0.06</v>
      </c>
      <c r="AH902">
        <v>2</v>
      </c>
      <c r="AI902">
        <v>33358373</v>
      </c>
      <c r="AJ902">
        <v>789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>
      <c r="A903">
        <f>ROW(Source!A847)</f>
        <v>847</v>
      </c>
      <c r="B903">
        <v>33358381</v>
      </c>
      <c r="C903">
        <v>33358371</v>
      </c>
      <c r="D903">
        <v>31259879</v>
      </c>
      <c r="E903">
        <v>1</v>
      </c>
      <c r="F903">
        <v>1</v>
      </c>
      <c r="G903">
        <v>1</v>
      </c>
      <c r="H903">
        <v>2</v>
      </c>
      <c r="I903" t="s">
        <v>841</v>
      </c>
      <c r="J903" t="s">
        <v>842</v>
      </c>
      <c r="K903" t="s">
        <v>843</v>
      </c>
      <c r="L903">
        <v>1368</v>
      </c>
      <c r="N903">
        <v>1011</v>
      </c>
      <c r="O903" t="s">
        <v>837</v>
      </c>
      <c r="P903" t="s">
        <v>837</v>
      </c>
      <c r="Q903">
        <v>1</v>
      </c>
      <c r="X903">
        <v>0.04</v>
      </c>
      <c r="Y903">
        <v>0</v>
      </c>
      <c r="Z903">
        <v>65.709999999999994</v>
      </c>
      <c r="AA903">
        <v>11.6</v>
      </c>
      <c r="AB903">
        <v>0</v>
      </c>
      <c r="AC903">
        <v>0</v>
      </c>
      <c r="AD903">
        <v>1</v>
      </c>
      <c r="AE903">
        <v>0</v>
      </c>
      <c r="AF903" t="s">
        <v>21</v>
      </c>
      <c r="AG903">
        <v>0.06</v>
      </c>
      <c r="AH903">
        <v>2</v>
      </c>
      <c r="AI903">
        <v>33358374</v>
      </c>
      <c r="AJ903">
        <v>790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>
      <c r="A904">
        <f>ROW(Source!A847)</f>
        <v>847</v>
      </c>
      <c r="B904">
        <v>33358382</v>
      </c>
      <c r="C904">
        <v>33358371</v>
      </c>
      <c r="D904">
        <v>31260100</v>
      </c>
      <c r="E904">
        <v>1</v>
      </c>
      <c r="F904">
        <v>1</v>
      </c>
      <c r="G904">
        <v>1</v>
      </c>
      <c r="H904">
        <v>2</v>
      </c>
      <c r="I904" t="s">
        <v>858</v>
      </c>
      <c r="J904" t="s">
        <v>859</v>
      </c>
      <c r="K904" t="s">
        <v>860</v>
      </c>
      <c r="L904">
        <v>1368</v>
      </c>
      <c r="N904">
        <v>1011</v>
      </c>
      <c r="O904" t="s">
        <v>837</v>
      </c>
      <c r="P904" t="s">
        <v>837</v>
      </c>
      <c r="Q904">
        <v>1</v>
      </c>
      <c r="X904">
        <v>0.93</v>
      </c>
      <c r="Y904">
        <v>0</v>
      </c>
      <c r="Z904">
        <v>8.1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21</v>
      </c>
      <c r="AG904">
        <v>1.395</v>
      </c>
      <c r="AH904">
        <v>2</v>
      </c>
      <c r="AI904">
        <v>33358375</v>
      </c>
      <c r="AJ904">
        <v>791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>
      <c r="A905">
        <f>ROW(Source!A847)</f>
        <v>847</v>
      </c>
      <c r="B905">
        <v>33358383</v>
      </c>
      <c r="C905">
        <v>33358371</v>
      </c>
      <c r="D905">
        <v>31179550</v>
      </c>
      <c r="E905">
        <v>1</v>
      </c>
      <c r="F905">
        <v>1</v>
      </c>
      <c r="G905">
        <v>1</v>
      </c>
      <c r="H905">
        <v>3</v>
      </c>
      <c r="I905" t="s">
        <v>861</v>
      </c>
      <c r="J905" t="s">
        <v>862</v>
      </c>
      <c r="K905" t="s">
        <v>863</v>
      </c>
      <c r="L905">
        <v>1348</v>
      </c>
      <c r="N905">
        <v>1009</v>
      </c>
      <c r="O905" t="s">
        <v>32</v>
      </c>
      <c r="P905" t="s">
        <v>32</v>
      </c>
      <c r="Q905">
        <v>1000</v>
      </c>
      <c r="X905">
        <v>8.0000000000000004E-4</v>
      </c>
      <c r="Y905">
        <v>10362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 t="s">
        <v>3</v>
      </c>
      <c r="AG905">
        <v>8.0000000000000004E-4</v>
      </c>
      <c r="AH905">
        <v>2</v>
      </c>
      <c r="AI905">
        <v>33358376</v>
      </c>
      <c r="AJ905">
        <v>792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>
      <c r="A906">
        <f>ROW(Source!A847)</f>
        <v>847</v>
      </c>
      <c r="B906">
        <v>33358384</v>
      </c>
      <c r="C906">
        <v>33358371</v>
      </c>
      <c r="D906">
        <v>31180727</v>
      </c>
      <c r="E906">
        <v>1</v>
      </c>
      <c r="F906">
        <v>1</v>
      </c>
      <c r="G906">
        <v>1</v>
      </c>
      <c r="H906">
        <v>3</v>
      </c>
      <c r="I906" t="s">
        <v>844</v>
      </c>
      <c r="J906" t="s">
        <v>845</v>
      </c>
      <c r="K906" t="s">
        <v>846</v>
      </c>
      <c r="L906">
        <v>1348</v>
      </c>
      <c r="N906">
        <v>1009</v>
      </c>
      <c r="O906" t="s">
        <v>32</v>
      </c>
      <c r="P906" t="s">
        <v>32</v>
      </c>
      <c r="Q906">
        <v>1000</v>
      </c>
      <c r="X906">
        <v>6.9999999999999999E-4</v>
      </c>
      <c r="Y906">
        <v>9040.01</v>
      </c>
      <c r="Z906">
        <v>0</v>
      </c>
      <c r="AA906">
        <v>0</v>
      </c>
      <c r="AB906">
        <v>0</v>
      </c>
      <c r="AC906">
        <v>0</v>
      </c>
      <c r="AD906">
        <v>1</v>
      </c>
      <c r="AE906">
        <v>0</v>
      </c>
      <c r="AF906" t="s">
        <v>3</v>
      </c>
      <c r="AG906">
        <v>6.9999999999999999E-4</v>
      </c>
      <c r="AH906">
        <v>2</v>
      </c>
      <c r="AI906">
        <v>33358377</v>
      </c>
      <c r="AJ906">
        <v>793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>
      <c r="A907">
        <f>ROW(Source!A847)</f>
        <v>847</v>
      </c>
      <c r="B907">
        <v>33358385</v>
      </c>
      <c r="C907">
        <v>33358371</v>
      </c>
      <c r="D907">
        <v>31172603</v>
      </c>
      <c r="E907">
        <v>17</v>
      </c>
      <c r="F907">
        <v>1</v>
      </c>
      <c r="G907">
        <v>1</v>
      </c>
      <c r="H907">
        <v>3</v>
      </c>
      <c r="I907" t="s">
        <v>931</v>
      </c>
      <c r="J907" t="s">
        <v>3</v>
      </c>
      <c r="K907" t="s">
        <v>932</v>
      </c>
      <c r="L907">
        <v>1339</v>
      </c>
      <c r="N907">
        <v>1007</v>
      </c>
      <c r="O907" t="s">
        <v>258</v>
      </c>
      <c r="P907" t="s">
        <v>258</v>
      </c>
      <c r="Q907">
        <v>1</v>
      </c>
      <c r="X907">
        <v>0.01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 t="s">
        <v>3</v>
      </c>
      <c r="AG907">
        <v>0.01</v>
      </c>
      <c r="AH907">
        <v>3</v>
      </c>
      <c r="AI907">
        <v>-1</v>
      </c>
      <c r="AJ907" t="s">
        <v>3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>
      <c r="A908">
        <f>ROW(Source!A847)</f>
        <v>847</v>
      </c>
      <c r="B908">
        <v>33358386</v>
      </c>
      <c r="C908">
        <v>33358371</v>
      </c>
      <c r="D908">
        <v>31223743</v>
      </c>
      <c r="E908">
        <v>1</v>
      </c>
      <c r="F908">
        <v>1</v>
      </c>
      <c r="G908">
        <v>1</v>
      </c>
      <c r="H908">
        <v>3</v>
      </c>
      <c r="I908" t="s">
        <v>76</v>
      </c>
      <c r="J908" t="s">
        <v>79</v>
      </c>
      <c r="K908" t="s">
        <v>77</v>
      </c>
      <c r="L908">
        <v>1346</v>
      </c>
      <c r="N908">
        <v>1009</v>
      </c>
      <c r="O908" t="s">
        <v>78</v>
      </c>
      <c r="P908" t="s">
        <v>78</v>
      </c>
      <c r="Q908">
        <v>1</v>
      </c>
      <c r="X908">
        <v>100</v>
      </c>
      <c r="Y908">
        <v>8.52</v>
      </c>
      <c r="Z908">
        <v>0</v>
      </c>
      <c r="AA908">
        <v>0</v>
      </c>
      <c r="AB908">
        <v>0</v>
      </c>
      <c r="AC908">
        <v>0</v>
      </c>
      <c r="AD908">
        <v>1</v>
      </c>
      <c r="AE908">
        <v>0</v>
      </c>
      <c r="AF908" t="s">
        <v>3</v>
      </c>
      <c r="AG908">
        <v>100</v>
      </c>
      <c r="AH908">
        <v>2</v>
      </c>
      <c r="AI908">
        <v>33358378</v>
      </c>
      <c r="AJ908">
        <v>794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>
      <c r="A909">
        <f>ROW(Source!A887)</f>
        <v>887</v>
      </c>
      <c r="B909">
        <v>33358449</v>
      </c>
      <c r="C909">
        <v>33358448</v>
      </c>
      <c r="D909">
        <v>31172061</v>
      </c>
      <c r="E909">
        <v>1</v>
      </c>
      <c r="F909">
        <v>1</v>
      </c>
      <c r="G909">
        <v>1</v>
      </c>
      <c r="H909">
        <v>1</v>
      </c>
      <c r="I909" t="s">
        <v>850</v>
      </c>
      <c r="J909" t="s">
        <v>3</v>
      </c>
      <c r="K909" t="s">
        <v>851</v>
      </c>
      <c r="L909">
        <v>1191</v>
      </c>
      <c r="N909">
        <v>1013</v>
      </c>
      <c r="O909" t="s">
        <v>831</v>
      </c>
      <c r="P909" t="s">
        <v>831</v>
      </c>
      <c r="Q909">
        <v>1</v>
      </c>
      <c r="X909">
        <v>5.95</v>
      </c>
      <c r="Y909">
        <v>0</v>
      </c>
      <c r="Z909">
        <v>0</v>
      </c>
      <c r="AA909">
        <v>0</v>
      </c>
      <c r="AB909">
        <v>8.74</v>
      </c>
      <c r="AC909">
        <v>0</v>
      </c>
      <c r="AD909">
        <v>1</v>
      </c>
      <c r="AE909">
        <v>1</v>
      </c>
      <c r="AF909" t="s">
        <v>22</v>
      </c>
      <c r="AG909">
        <v>8.2109999999999985</v>
      </c>
      <c r="AH909">
        <v>2</v>
      </c>
      <c r="AI909">
        <v>33358449</v>
      </c>
      <c r="AJ909">
        <v>795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>
      <c r="A910">
        <f>ROW(Source!A887)</f>
        <v>887</v>
      </c>
      <c r="B910">
        <v>33358450</v>
      </c>
      <c r="C910">
        <v>33358448</v>
      </c>
      <c r="D910">
        <v>31172011</v>
      </c>
      <c r="E910">
        <v>1</v>
      </c>
      <c r="F910">
        <v>1</v>
      </c>
      <c r="G910">
        <v>1</v>
      </c>
      <c r="H910">
        <v>1</v>
      </c>
      <c r="I910" t="s">
        <v>832</v>
      </c>
      <c r="J910" t="s">
        <v>3</v>
      </c>
      <c r="K910" t="s">
        <v>833</v>
      </c>
      <c r="L910">
        <v>1191</v>
      </c>
      <c r="N910">
        <v>1013</v>
      </c>
      <c r="O910" t="s">
        <v>831</v>
      </c>
      <c r="P910" t="s">
        <v>831</v>
      </c>
      <c r="Q910">
        <v>1</v>
      </c>
      <c r="X910">
        <v>0.04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2</v>
      </c>
      <c r="AF910" t="s">
        <v>21</v>
      </c>
      <c r="AG910">
        <v>0.06</v>
      </c>
      <c r="AH910">
        <v>2</v>
      </c>
      <c r="AI910">
        <v>33358450</v>
      </c>
      <c r="AJ910">
        <v>796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>
      <c r="A911">
        <f>ROW(Source!A887)</f>
        <v>887</v>
      </c>
      <c r="B911">
        <v>33358451</v>
      </c>
      <c r="C911">
        <v>33358448</v>
      </c>
      <c r="D911">
        <v>31258491</v>
      </c>
      <c r="E911">
        <v>1</v>
      </c>
      <c r="F911">
        <v>1</v>
      </c>
      <c r="G911">
        <v>1</v>
      </c>
      <c r="H911">
        <v>2</v>
      </c>
      <c r="I911" t="s">
        <v>834</v>
      </c>
      <c r="J911" t="s">
        <v>835</v>
      </c>
      <c r="K911" t="s">
        <v>836</v>
      </c>
      <c r="L911">
        <v>1368</v>
      </c>
      <c r="N911">
        <v>1011</v>
      </c>
      <c r="O911" t="s">
        <v>837</v>
      </c>
      <c r="P911" t="s">
        <v>837</v>
      </c>
      <c r="Q911">
        <v>1</v>
      </c>
      <c r="X911">
        <v>0.01</v>
      </c>
      <c r="Y911">
        <v>0</v>
      </c>
      <c r="Z911">
        <v>111.99</v>
      </c>
      <c r="AA911">
        <v>13.5</v>
      </c>
      <c r="AB911">
        <v>0</v>
      </c>
      <c r="AC911">
        <v>0</v>
      </c>
      <c r="AD911">
        <v>1</v>
      </c>
      <c r="AE911">
        <v>0</v>
      </c>
      <c r="AF911" t="s">
        <v>21</v>
      </c>
      <c r="AG911">
        <v>1.4999999999999999E-2</v>
      </c>
      <c r="AH911">
        <v>2</v>
      </c>
      <c r="AI911">
        <v>33358451</v>
      </c>
      <c r="AJ911">
        <v>797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>
      <c r="A912">
        <f>ROW(Source!A887)</f>
        <v>887</v>
      </c>
      <c r="B912">
        <v>33358452</v>
      </c>
      <c r="C912">
        <v>33358448</v>
      </c>
      <c r="D912">
        <v>31258691</v>
      </c>
      <c r="E912">
        <v>1</v>
      </c>
      <c r="F912">
        <v>1</v>
      </c>
      <c r="G912">
        <v>1</v>
      </c>
      <c r="H912">
        <v>2</v>
      </c>
      <c r="I912" t="s">
        <v>838</v>
      </c>
      <c r="J912" t="s">
        <v>839</v>
      </c>
      <c r="K912" t="s">
        <v>840</v>
      </c>
      <c r="L912">
        <v>1368</v>
      </c>
      <c r="N912">
        <v>1011</v>
      </c>
      <c r="O912" t="s">
        <v>837</v>
      </c>
      <c r="P912" t="s">
        <v>837</v>
      </c>
      <c r="Q912">
        <v>1</v>
      </c>
      <c r="X912">
        <v>1.36</v>
      </c>
      <c r="Y912">
        <v>0</v>
      </c>
      <c r="Z912">
        <v>3.12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21</v>
      </c>
      <c r="AG912">
        <v>2.04</v>
      </c>
      <c r="AH912">
        <v>2</v>
      </c>
      <c r="AI912">
        <v>33358452</v>
      </c>
      <c r="AJ912">
        <v>798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>
      <c r="A913">
        <f>ROW(Source!A887)</f>
        <v>887</v>
      </c>
      <c r="B913">
        <v>33358453</v>
      </c>
      <c r="C913">
        <v>33358448</v>
      </c>
      <c r="D913">
        <v>31259879</v>
      </c>
      <c r="E913">
        <v>1</v>
      </c>
      <c r="F913">
        <v>1</v>
      </c>
      <c r="G913">
        <v>1</v>
      </c>
      <c r="H913">
        <v>2</v>
      </c>
      <c r="I913" t="s">
        <v>841</v>
      </c>
      <c r="J913" t="s">
        <v>842</v>
      </c>
      <c r="K913" t="s">
        <v>843</v>
      </c>
      <c r="L913">
        <v>1368</v>
      </c>
      <c r="N913">
        <v>1011</v>
      </c>
      <c r="O913" t="s">
        <v>837</v>
      </c>
      <c r="P913" t="s">
        <v>837</v>
      </c>
      <c r="Q913">
        <v>1</v>
      </c>
      <c r="X913">
        <v>0.03</v>
      </c>
      <c r="Y913">
        <v>0</v>
      </c>
      <c r="Z913">
        <v>65.709999999999994</v>
      </c>
      <c r="AA913">
        <v>11.6</v>
      </c>
      <c r="AB913">
        <v>0</v>
      </c>
      <c r="AC913">
        <v>0</v>
      </c>
      <c r="AD913">
        <v>1</v>
      </c>
      <c r="AE913">
        <v>0</v>
      </c>
      <c r="AF913" t="s">
        <v>21</v>
      </c>
      <c r="AG913">
        <v>4.4999999999999998E-2</v>
      </c>
      <c r="AH913">
        <v>2</v>
      </c>
      <c r="AI913">
        <v>33358453</v>
      </c>
      <c r="AJ913">
        <v>799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>
      <c r="A914">
        <f>ROW(Source!A887)</f>
        <v>887</v>
      </c>
      <c r="B914">
        <v>33358454</v>
      </c>
      <c r="C914">
        <v>33358448</v>
      </c>
      <c r="D914">
        <v>31175973</v>
      </c>
      <c r="E914">
        <v>1</v>
      </c>
      <c r="F914">
        <v>1</v>
      </c>
      <c r="G914">
        <v>1</v>
      </c>
      <c r="H914">
        <v>3</v>
      </c>
      <c r="I914" t="s">
        <v>889</v>
      </c>
      <c r="J914" t="s">
        <v>890</v>
      </c>
      <c r="K914" t="s">
        <v>891</v>
      </c>
      <c r="L914">
        <v>1348</v>
      </c>
      <c r="N914">
        <v>1009</v>
      </c>
      <c r="O914" t="s">
        <v>32</v>
      </c>
      <c r="P914" t="s">
        <v>32</v>
      </c>
      <c r="Q914">
        <v>1000</v>
      </c>
      <c r="X914">
        <v>2.9999999999999997E-4</v>
      </c>
      <c r="Y914">
        <v>26499</v>
      </c>
      <c r="Z914">
        <v>0</v>
      </c>
      <c r="AA914">
        <v>0</v>
      </c>
      <c r="AB914">
        <v>0</v>
      </c>
      <c r="AC914">
        <v>0</v>
      </c>
      <c r="AD914">
        <v>1</v>
      </c>
      <c r="AE914">
        <v>0</v>
      </c>
      <c r="AF914" t="s">
        <v>3</v>
      </c>
      <c r="AG914">
        <v>2.9999999999999997E-4</v>
      </c>
      <c r="AH914">
        <v>2</v>
      </c>
      <c r="AI914">
        <v>33358454</v>
      </c>
      <c r="AJ914">
        <v>800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>
      <c r="A915">
        <f>ROW(Source!A887)</f>
        <v>887</v>
      </c>
      <c r="B915">
        <v>33358455</v>
      </c>
      <c r="C915">
        <v>33358448</v>
      </c>
      <c r="D915">
        <v>31180727</v>
      </c>
      <c r="E915">
        <v>1</v>
      </c>
      <c r="F915">
        <v>1</v>
      </c>
      <c r="G915">
        <v>1</v>
      </c>
      <c r="H915">
        <v>3</v>
      </c>
      <c r="I915" t="s">
        <v>844</v>
      </c>
      <c r="J915" t="s">
        <v>845</v>
      </c>
      <c r="K915" t="s">
        <v>846</v>
      </c>
      <c r="L915">
        <v>1348</v>
      </c>
      <c r="N915">
        <v>1009</v>
      </c>
      <c r="O915" t="s">
        <v>32</v>
      </c>
      <c r="P915" t="s">
        <v>32</v>
      </c>
      <c r="Q915">
        <v>1000</v>
      </c>
      <c r="X915">
        <v>8.0000000000000004E-4</v>
      </c>
      <c r="Y915">
        <v>9040.01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0</v>
      </c>
      <c r="AF915" t="s">
        <v>3</v>
      </c>
      <c r="AG915">
        <v>8.0000000000000004E-4</v>
      </c>
      <c r="AH915">
        <v>2</v>
      </c>
      <c r="AI915">
        <v>33358455</v>
      </c>
      <c r="AJ915">
        <v>801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>
      <c r="A916">
        <f>ROW(Source!A887)</f>
        <v>887</v>
      </c>
      <c r="B916">
        <v>33358456</v>
      </c>
      <c r="C916">
        <v>33358448</v>
      </c>
      <c r="D916">
        <v>31181610</v>
      </c>
      <c r="E916">
        <v>1</v>
      </c>
      <c r="F916">
        <v>1</v>
      </c>
      <c r="G916">
        <v>1</v>
      </c>
      <c r="H916">
        <v>3</v>
      </c>
      <c r="I916" t="s">
        <v>847</v>
      </c>
      <c r="J916" t="s">
        <v>848</v>
      </c>
      <c r="K916" t="s">
        <v>849</v>
      </c>
      <c r="L916">
        <v>1346</v>
      </c>
      <c r="N916">
        <v>1009</v>
      </c>
      <c r="O916" t="s">
        <v>78</v>
      </c>
      <c r="P916" t="s">
        <v>78</v>
      </c>
      <c r="Q916">
        <v>1</v>
      </c>
      <c r="X916">
        <v>0.43</v>
      </c>
      <c r="Y916">
        <v>23.09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0</v>
      </c>
      <c r="AF916" t="s">
        <v>3</v>
      </c>
      <c r="AG916">
        <v>0.43</v>
      </c>
      <c r="AH916">
        <v>2</v>
      </c>
      <c r="AI916">
        <v>33358456</v>
      </c>
      <c r="AJ916">
        <v>802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>
      <c r="A917">
        <f>ROW(Source!A887)</f>
        <v>887</v>
      </c>
      <c r="B917">
        <v>33358457</v>
      </c>
      <c r="C917">
        <v>33358448</v>
      </c>
      <c r="D917">
        <v>31174155</v>
      </c>
      <c r="E917">
        <v>17</v>
      </c>
      <c r="F917">
        <v>1</v>
      </c>
      <c r="G917">
        <v>1</v>
      </c>
      <c r="H917">
        <v>3</v>
      </c>
      <c r="I917" t="s">
        <v>937</v>
      </c>
      <c r="J917" t="s">
        <v>3</v>
      </c>
      <c r="K917" t="s">
        <v>269</v>
      </c>
      <c r="L917">
        <v>1354</v>
      </c>
      <c r="N917">
        <v>1010</v>
      </c>
      <c r="O917" t="s">
        <v>40</v>
      </c>
      <c r="P917" t="s">
        <v>40</v>
      </c>
      <c r="Q917">
        <v>1</v>
      </c>
      <c r="X917">
        <v>2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 t="s">
        <v>3</v>
      </c>
      <c r="AG917">
        <v>2</v>
      </c>
      <c r="AH917">
        <v>3</v>
      </c>
      <c r="AI917">
        <v>-1</v>
      </c>
      <c r="AJ917" t="s">
        <v>3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>
      <c r="A918">
        <f>ROW(Source!A887)</f>
        <v>887</v>
      </c>
      <c r="B918">
        <v>33358458</v>
      </c>
      <c r="C918">
        <v>33358448</v>
      </c>
      <c r="D918">
        <v>31173712</v>
      </c>
      <c r="E918">
        <v>17</v>
      </c>
      <c r="F918">
        <v>1</v>
      </c>
      <c r="G918">
        <v>1</v>
      </c>
      <c r="H918">
        <v>3</v>
      </c>
      <c r="I918" t="s">
        <v>929</v>
      </c>
      <c r="J918" t="s">
        <v>3</v>
      </c>
      <c r="K918" t="s">
        <v>930</v>
      </c>
      <c r="L918">
        <v>1354</v>
      </c>
      <c r="N918">
        <v>1010</v>
      </c>
      <c r="O918" t="s">
        <v>40</v>
      </c>
      <c r="P918" t="s">
        <v>40</v>
      </c>
      <c r="Q918">
        <v>1</v>
      </c>
      <c r="X918">
        <v>1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 t="s">
        <v>3</v>
      </c>
      <c r="AG918">
        <v>1</v>
      </c>
      <c r="AH918">
        <v>3</v>
      </c>
      <c r="AI918">
        <v>-1</v>
      </c>
      <c r="AJ918" t="s">
        <v>3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>
      <c r="A919">
        <f>ROW(Source!A887)</f>
        <v>887</v>
      </c>
      <c r="B919">
        <v>33358459</v>
      </c>
      <c r="C919">
        <v>33358448</v>
      </c>
      <c r="D919">
        <v>31172599</v>
      </c>
      <c r="E919">
        <v>17</v>
      </c>
      <c r="F919">
        <v>1</v>
      </c>
      <c r="G919">
        <v>1</v>
      </c>
      <c r="H919">
        <v>3</v>
      </c>
      <c r="I919" t="s">
        <v>938</v>
      </c>
      <c r="J919" t="s">
        <v>3</v>
      </c>
      <c r="K919" t="s">
        <v>939</v>
      </c>
      <c r="L919">
        <v>1301</v>
      </c>
      <c r="N919">
        <v>1003</v>
      </c>
      <c r="O919" t="s">
        <v>275</v>
      </c>
      <c r="P919" t="s">
        <v>275</v>
      </c>
      <c r="Q919">
        <v>1</v>
      </c>
      <c r="X919">
        <v>9.3000000000000007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 t="s">
        <v>3</v>
      </c>
      <c r="AG919">
        <v>9.3000000000000007</v>
      </c>
      <c r="AH919">
        <v>3</v>
      </c>
      <c r="AI919">
        <v>-1</v>
      </c>
      <c r="AJ919" t="s">
        <v>3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>
      <c r="A920">
        <f>ROW(Source!A887)</f>
        <v>887</v>
      </c>
      <c r="B920">
        <v>33358460</v>
      </c>
      <c r="C920">
        <v>33358448</v>
      </c>
      <c r="D920">
        <v>31238438</v>
      </c>
      <c r="E920">
        <v>1</v>
      </c>
      <c r="F920">
        <v>1</v>
      </c>
      <c r="G920">
        <v>1</v>
      </c>
      <c r="H920">
        <v>3</v>
      </c>
      <c r="I920" t="s">
        <v>892</v>
      </c>
      <c r="J920" t="s">
        <v>893</v>
      </c>
      <c r="K920" t="s">
        <v>894</v>
      </c>
      <c r="L920">
        <v>1301</v>
      </c>
      <c r="N920">
        <v>1003</v>
      </c>
      <c r="O920" t="s">
        <v>275</v>
      </c>
      <c r="P920" t="s">
        <v>275</v>
      </c>
      <c r="Q920">
        <v>1</v>
      </c>
      <c r="X920">
        <v>0.39</v>
      </c>
      <c r="Y920">
        <v>15.33</v>
      </c>
      <c r="Z920">
        <v>0</v>
      </c>
      <c r="AA920">
        <v>0</v>
      </c>
      <c r="AB920">
        <v>0</v>
      </c>
      <c r="AC920">
        <v>0</v>
      </c>
      <c r="AD920">
        <v>1</v>
      </c>
      <c r="AE920">
        <v>0</v>
      </c>
      <c r="AF920" t="s">
        <v>3</v>
      </c>
      <c r="AG920">
        <v>0.39</v>
      </c>
      <c r="AH920">
        <v>2</v>
      </c>
      <c r="AI920">
        <v>33358460</v>
      </c>
      <c r="AJ920">
        <v>803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>
      <c r="A921">
        <f>ROW(Source!A888)</f>
        <v>888</v>
      </c>
      <c r="B921">
        <v>33358449</v>
      </c>
      <c r="C921">
        <v>33358448</v>
      </c>
      <c r="D921">
        <v>31172061</v>
      </c>
      <c r="E921">
        <v>1</v>
      </c>
      <c r="F921">
        <v>1</v>
      </c>
      <c r="G921">
        <v>1</v>
      </c>
      <c r="H921">
        <v>1</v>
      </c>
      <c r="I921" t="s">
        <v>850</v>
      </c>
      <c r="J921" t="s">
        <v>3</v>
      </c>
      <c r="K921" t="s">
        <v>851</v>
      </c>
      <c r="L921">
        <v>1191</v>
      </c>
      <c r="N921">
        <v>1013</v>
      </c>
      <c r="O921" t="s">
        <v>831</v>
      </c>
      <c r="P921" t="s">
        <v>831</v>
      </c>
      <c r="Q921">
        <v>1</v>
      </c>
      <c r="X921">
        <v>5.95</v>
      </c>
      <c r="Y921">
        <v>0</v>
      </c>
      <c r="Z921">
        <v>0</v>
      </c>
      <c r="AA921">
        <v>0</v>
      </c>
      <c r="AB921">
        <v>8.74</v>
      </c>
      <c r="AC921">
        <v>0</v>
      </c>
      <c r="AD921">
        <v>1</v>
      </c>
      <c r="AE921">
        <v>1</v>
      </c>
      <c r="AF921" t="s">
        <v>22</v>
      </c>
      <c r="AG921">
        <v>8.2109999999999985</v>
      </c>
      <c r="AH921">
        <v>2</v>
      </c>
      <c r="AI921">
        <v>33358449</v>
      </c>
      <c r="AJ921">
        <v>804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>
      <c r="A922">
        <f>ROW(Source!A888)</f>
        <v>888</v>
      </c>
      <c r="B922">
        <v>33358450</v>
      </c>
      <c r="C922">
        <v>33358448</v>
      </c>
      <c r="D922">
        <v>31172011</v>
      </c>
      <c r="E922">
        <v>1</v>
      </c>
      <c r="F922">
        <v>1</v>
      </c>
      <c r="G922">
        <v>1</v>
      </c>
      <c r="H922">
        <v>1</v>
      </c>
      <c r="I922" t="s">
        <v>832</v>
      </c>
      <c r="J922" t="s">
        <v>3</v>
      </c>
      <c r="K922" t="s">
        <v>833</v>
      </c>
      <c r="L922">
        <v>1191</v>
      </c>
      <c r="N922">
        <v>1013</v>
      </c>
      <c r="O922" t="s">
        <v>831</v>
      </c>
      <c r="P922" t="s">
        <v>831</v>
      </c>
      <c r="Q922">
        <v>1</v>
      </c>
      <c r="X922">
        <v>0.04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2</v>
      </c>
      <c r="AF922" t="s">
        <v>21</v>
      </c>
      <c r="AG922">
        <v>0.06</v>
      </c>
      <c r="AH922">
        <v>2</v>
      </c>
      <c r="AI922">
        <v>33358450</v>
      </c>
      <c r="AJ922">
        <v>805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>
      <c r="A923">
        <f>ROW(Source!A888)</f>
        <v>888</v>
      </c>
      <c r="B923">
        <v>33358451</v>
      </c>
      <c r="C923">
        <v>33358448</v>
      </c>
      <c r="D923">
        <v>31258491</v>
      </c>
      <c r="E923">
        <v>1</v>
      </c>
      <c r="F923">
        <v>1</v>
      </c>
      <c r="G923">
        <v>1</v>
      </c>
      <c r="H923">
        <v>2</v>
      </c>
      <c r="I923" t="s">
        <v>834</v>
      </c>
      <c r="J923" t="s">
        <v>835</v>
      </c>
      <c r="K923" t="s">
        <v>836</v>
      </c>
      <c r="L923">
        <v>1368</v>
      </c>
      <c r="N923">
        <v>1011</v>
      </c>
      <c r="O923" t="s">
        <v>837</v>
      </c>
      <c r="P923" t="s">
        <v>837</v>
      </c>
      <c r="Q923">
        <v>1</v>
      </c>
      <c r="X923">
        <v>0.01</v>
      </c>
      <c r="Y923">
        <v>0</v>
      </c>
      <c r="Z923">
        <v>111.99</v>
      </c>
      <c r="AA923">
        <v>13.5</v>
      </c>
      <c r="AB923">
        <v>0</v>
      </c>
      <c r="AC923">
        <v>0</v>
      </c>
      <c r="AD923">
        <v>1</v>
      </c>
      <c r="AE923">
        <v>0</v>
      </c>
      <c r="AF923" t="s">
        <v>21</v>
      </c>
      <c r="AG923">
        <v>1.4999999999999999E-2</v>
      </c>
      <c r="AH923">
        <v>2</v>
      </c>
      <c r="AI923">
        <v>33358451</v>
      </c>
      <c r="AJ923">
        <v>806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>
      <c r="A924">
        <f>ROW(Source!A888)</f>
        <v>888</v>
      </c>
      <c r="B924">
        <v>33358452</v>
      </c>
      <c r="C924">
        <v>33358448</v>
      </c>
      <c r="D924">
        <v>31258691</v>
      </c>
      <c r="E924">
        <v>1</v>
      </c>
      <c r="F924">
        <v>1</v>
      </c>
      <c r="G924">
        <v>1</v>
      </c>
      <c r="H924">
        <v>2</v>
      </c>
      <c r="I924" t="s">
        <v>838</v>
      </c>
      <c r="J924" t="s">
        <v>839</v>
      </c>
      <c r="K924" t="s">
        <v>840</v>
      </c>
      <c r="L924">
        <v>1368</v>
      </c>
      <c r="N924">
        <v>1011</v>
      </c>
      <c r="O924" t="s">
        <v>837</v>
      </c>
      <c r="P924" t="s">
        <v>837</v>
      </c>
      <c r="Q924">
        <v>1</v>
      </c>
      <c r="X924">
        <v>1.36</v>
      </c>
      <c r="Y924">
        <v>0</v>
      </c>
      <c r="Z924">
        <v>3.12</v>
      </c>
      <c r="AA924">
        <v>0</v>
      </c>
      <c r="AB924">
        <v>0</v>
      </c>
      <c r="AC924">
        <v>0</v>
      </c>
      <c r="AD924">
        <v>1</v>
      </c>
      <c r="AE924">
        <v>0</v>
      </c>
      <c r="AF924" t="s">
        <v>21</v>
      </c>
      <c r="AG924">
        <v>2.04</v>
      </c>
      <c r="AH924">
        <v>2</v>
      </c>
      <c r="AI924">
        <v>33358452</v>
      </c>
      <c r="AJ924">
        <v>807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>
      <c r="A925">
        <f>ROW(Source!A888)</f>
        <v>888</v>
      </c>
      <c r="B925">
        <v>33358453</v>
      </c>
      <c r="C925">
        <v>33358448</v>
      </c>
      <c r="D925">
        <v>31259879</v>
      </c>
      <c r="E925">
        <v>1</v>
      </c>
      <c r="F925">
        <v>1</v>
      </c>
      <c r="G925">
        <v>1</v>
      </c>
      <c r="H925">
        <v>2</v>
      </c>
      <c r="I925" t="s">
        <v>841</v>
      </c>
      <c r="J925" t="s">
        <v>842</v>
      </c>
      <c r="K925" t="s">
        <v>843</v>
      </c>
      <c r="L925">
        <v>1368</v>
      </c>
      <c r="N925">
        <v>1011</v>
      </c>
      <c r="O925" t="s">
        <v>837</v>
      </c>
      <c r="P925" t="s">
        <v>837</v>
      </c>
      <c r="Q925">
        <v>1</v>
      </c>
      <c r="X925">
        <v>0.03</v>
      </c>
      <c r="Y925">
        <v>0</v>
      </c>
      <c r="Z925">
        <v>65.709999999999994</v>
      </c>
      <c r="AA925">
        <v>11.6</v>
      </c>
      <c r="AB925">
        <v>0</v>
      </c>
      <c r="AC925">
        <v>0</v>
      </c>
      <c r="AD925">
        <v>1</v>
      </c>
      <c r="AE925">
        <v>0</v>
      </c>
      <c r="AF925" t="s">
        <v>21</v>
      </c>
      <c r="AG925">
        <v>4.4999999999999998E-2</v>
      </c>
      <c r="AH925">
        <v>2</v>
      </c>
      <c r="AI925">
        <v>33358453</v>
      </c>
      <c r="AJ925">
        <v>808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>
      <c r="A926">
        <f>ROW(Source!A888)</f>
        <v>888</v>
      </c>
      <c r="B926">
        <v>33358454</v>
      </c>
      <c r="C926">
        <v>33358448</v>
      </c>
      <c r="D926">
        <v>31175973</v>
      </c>
      <c r="E926">
        <v>1</v>
      </c>
      <c r="F926">
        <v>1</v>
      </c>
      <c r="G926">
        <v>1</v>
      </c>
      <c r="H926">
        <v>3</v>
      </c>
      <c r="I926" t="s">
        <v>889</v>
      </c>
      <c r="J926" t="s">
        <v>890</v>
      </c>
      <c r="K926" t="s">
        <v>891</v>
      </c>
      <c r="L926">
        <v>1348</v>
      </c>
      <c r="N926">
        <v>1009</v>
      </c>
      <c r="O926" t="s">
        <v>32</v>
      </c>
      <c r="P926" t="s">
        <v>32</v>
      </c>
      <c r="Q926">
        <v>1000</v>
      </c>
      <c r="X926">
        <v>2.9999999999999997E-4</v>
      </c>
      <c r="Y926">
        <v>26499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0</v>
      </c>
      <c r="AF926" t="s">
        <v>3</v>
      </c>
      <c r="AG926">
        <v>2.9999999999999997E-4</v>
      </c>
      <c r="AH926">
        <v>2</v>
      </c>
      <c r="AI926">
        <v>33358454</v>
      </c>
      <c r="AJ926">
        <v>809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>
      <c r="A927">
        <f>ROW(Source!A888)</f>
        <v>888</v>
      </c>
      <c r="B927">
        <v>33358455</v>
      </c>
      <c r="C927">
        <v>33358448</v>
      </c>
      <c r="D927">
        <v>31180727</v>
      </c>
      <c r="E927">
        <v>1</v>
      </c>
      <c r="F927">
        <v>1</v>
      </c>
      <c r="G927">
        <v>1</v>
      </c>
      <c r="H927">
        <v>3</v>
      </c>
      <c r="I927" t="s">
        <v>844</v>
      </c>
      <c r="J927" t="s">
        <v>845</v>
      </c>
      <c r="K927" t="s">
        <v>846</v>
      </c>
      <c r="L927">
        <v>1348</v>
      </c>
      <c r="N927">
        <v>1009</v>
      </c>
      <c r="O927" t="s">
        <v>32</v>
      </c>
      <c r="P927" t="s">
        <v>32</v>
      </c>
      <c r="Q927">
        <v>1000</v>
      </c>
      <c r="X927">
        <v>8.0000000000000004E-4</v>
      </c>
      <c r="Y927">
        <v>9040.01</v>
      </c>
      <c r="Z927">
        <v>0</v>
      </c>
      <c r="AA927">
        <v>0</v>
      </c>
      <c r="AB927">
        <v>0</v>
      </c>
      <c r="AC927">
        <v>0</v>
      </c>
      <c r="AD927">
        <v>1</v>
      </c>
      <c r="AE927">
        <v>0</v>
      </c>
      <c r="AF927" t="s">
        <v>3</v>
      </c>
      <c r="AG927">
        <v>8.0000000000000004E-4</v>
      </c>
      <c r="AH927">
        <v>2</v>
      </c>
      <c r="AI927">
        <v>33358455</v>
      </c>
      <c r="AJ927">
        <v>810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>
      <c r="A928">
        <f>ROW(Source!A888)</f>
        <v>888</v>
      </c>
      <c r="B928">
        <v>33358456</v>
      </c>
      <c r="C928">
        <v>33358448</v>
      </c>
      <c r="D928">
        <v>31181610</v>
      </c>
      <c r="E928">
        <v>1</v>
      </c>
      <c r="F928">
        <v>1</v>
      </c>
      <c r="G928">
        <v>1</v>
      </c>
      <c r="H928">
        <v>3</v>
      </c>
      <c r="I928" t="s">
        <v>847</v>
      </c>
      <c r="J928" t="s">
        <v>848</v>
      </c>
      <c r="K928" t="s">
        <v>849</v>
      </c>
      <c r="L928">
        <v>1346</v>
      </c>
      <c r="N928">
        <v>1009</v>
      </c>
      <c r="O928" t="s">
        <v>78</v>
      </c>
      <c r="P928" t="s">
        <v>78</v>
      </c>
      <c r="Q928">
        <v>1</v>
      </c>
      <c r="X928">
        <v>0.43</v>
      </c>
      <c r="Y928">
        <v>23.09</v>
      </c>
      <c r="Z928">
        <v>0</v>
      </c>
      <c r="AA928">
        <v>0</v>
      </c>
      <c r="AB928">
        <v>0</v>
      </c>
      <c r="AC928">
        <v>0</v>
      </c>
      <c r="AD928">
        <v>1</v>
      </c>
      <c r="AE928">
        <v>0</v>
      </c>
      <c r="AF928" t="s">
        <v>3</v>
      </c>
      <c r="AG928">
        <v>0.43</v>
      </c>
      <c r="AH928">
        <v>2</v>
      </c>
      <c r="AI928">
        <v>33358456</v>
      </c>
      <c r="AJ928">
        <v>811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>
      <c r="A929">
        <f>ROW(Source!A888)</f>
        <v>888</v>
      </c>
      <c r="B929">
        <v>33358457</v>
      </c>
      <c r="C929">
        <v>33358448</v>
      </c>
      <c r="D929">
        <v>31174155</v>
      </c>
      <c r="E929">
        <v>17</v>
      </c>
      <c r="F929">
        <v>1</v>
      </c>
      <c r="G929">
        <v>1</v>
      </c>
      <c r="H929">
        <v>3</v>
      </c>
      <c r="I929" t="s">
        <v>937</v>
      </c>
      <c r="J929" t="s">
        <v>3</v>
      </c>
      <c r="K929" t="s">
        <v>269</v>
      </c>
      <c r="L929">
        <v>1354</v>
      </c>
      <c r="N929">
        <v>1010</v>
      </c>
      <c r="O929" t="s">
        <v>40</v>
      </c>
      <c r="P929" t="s">
        <v>40</v>
      </c>
      <c r="Q929">
        <v>1</v>
      </c>
      <c r="X929">
        <v>2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 t="s">
        <v>3</v>
      </c>
      <c r="AG929">
        <v>2</v>
      </c>
      <c r="AH929">
        <v>3</v>
      </c>
      <c r="AI929">
        <v>-1</v>
      </c>
      <c r="AJ929" t="s">
        <v>3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>
      <c r="A930">
        <f>ROW(Source!A888)</f>
        <v>888</v>
      </c>
      <c r="B930">
        <v>33358458</v>
      </c>
      <c r="C930">
        <v>33358448</v>
      </c>
      <c r="D930">
        <v>31173712</v>
      </c>
      <c r="E930">
        <v>17</v>
      </c>
      <c r="F930">
        <v>1</v>
      </c>
      <c r="G930">
        <v>1</v>
      </c>
      <c r="H930">
        <v>3</v>
      </c>
      <c r="I930" t="s">
        <v>929</v>
      </c>
      <c r="J930" t="s">
        <v>3</v>
      </c>
      <c r="K930" t="s">
        <v>930</v>
      </c>
      <c r="L930">
        <v>1354</v>
      </c>
      <c r="N930">
        <v>1010</v>
      </c>
      <c r="O930" t="s">
        <v>40</v>
      </c>
      <c r="P930" t="s">
        <v>40</v>
      </c>
      <c r="Q930">
        <v>1</v>
      </c>
      <c r="X930">
        <v>1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 t="s">
        <v>3</v>
      </c>
      <c r="AG930">
        <v>1</v>
      </c>
      <c r="AH930">
        <v>3</v>
      </c>
      <c r="AI930">
        <v>-1</v>
      </c>
      <c r="AJ930" t="s">
        <v>3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>
      <c r="A931">
        <f>ROW(Source!A888)</f>
        <v>888</v>
      </c>
      <c r="B931">
        <v>33358459</v>
      </c>
      <c r="C931">
        <v>33358448</v>
      </c>
      <c r="D931">
        <v>31172599</v>
      </c>
      <c r="E931">
        <v>17</v>
      </c>
      <c r="F931">
        <v>1</v>
      </c>
      <c r="G931">
        <v>1</v>
      </c>
      <c r="H931">
        <v>3</v>
      </c>
      <c r="I931" t="s">
        <v>938</v>
      </c>
      <c r="J931" t="s">
        <v>3</v>
      </c>
      <c r="K931" t="s">
        <v>939</v>
      </c>
      <c r="L931">
        <v>1301</v>
      </c>
      <c r="N931">
        <v>1003</v>
      </c>
      <c r="O931" t="s">
        <v>275</v>
      </c>
      <c r="P931" t="s">
        <v>275</v>
      </c>
      <c r="Q931">
        <v>1</v>
      </c>
      <c r="X931">
        <v>9.3000000000000007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 t="s">
        <v>3</v>
      </c>
      <c r="AG931">
        <v>9.3000000000000007</v>
      </c>
      <c r="AH931">
        <v>3</v>
      </c>
      <c r="AI931">
        <v>-1</v>
      </c>
      <c r="AJ931" t="s">
        <v>3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>
      <c r="A932">
        <f>ROW(Source!A888)</f>
        <v>888</v>
      </c>
      <c r="B932">
        <v>33358460</v>
      </c>
      <c r="C932">
        <v>33358448</v>
      </c>
      <c r="D932">
        <v>31238438</v>
      </c>
      <c r="E932">
        <v>1</v>
      </c>
      <c r="F932">
        <v>1</v>
      </c>
      <c r="G932">
        <v>1</v>
      </c>
      <c r="H932">
        <v>3</v>
      </c>
      <c r="I932" t="s">
        <v>892</v>
      </c>
      <c r="J932" t="s">
        <v>893</v>
      </c>
      <c r="K932" t="s">
        <v>894</v>
      </c>
      <c r="L932">
        <v>1301</v>
      </c>
      <c r="N932">
        <v>1003</v>
      </c>
      <c r="O932" t="s">
        <v>275</v>
      </c>
      <c r="P932" t="s">
        <v>275</v>
      </c>
      <c r="Q932">
        <v>1</v>
      </c>
      <c r="X932">
        <v>0.39</v>
      </c>
      <c r="Y932">
        <v>15.33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0</v>
      </c>
      <c r="AF932" t="s">
        <v>3</v>
      </c>
      <c r="AG932">
        <v>0.39</v>
      </c>
      <c r="AH932">
        <v>2</v>
      </c>
      <c r="AI932">
        <v>33358460</v>
      </c>
      <c r="AJ932">
        <v>812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>
      <c r="A933">
        <f>ROW(Source!A897)</f>
        <v>897</v>
      </c>
      <c r="B933">
        <v>33358469</v>
      </c>
      <c r="C933">
        <v>33358468</v>
      </c>
      <c r="D933">
        <v>31172059</v>
      </c>
      <c r="E933">
        <v>1</v>
      </c>
      <c r="F933">
        <v>1</v>
      </c>
      <c r="G933">
        <v>1</v>
      </c>
      <c r="H933">
        <v>1</v>
      </c>
      <c r="I933" t="s">
        <v>895</v>
      </c>
      <c r="J933" t="s">
        <v>3</v>
      </c>
      <c r="K933" t="s">
        <v>896</v>
      </c>
      <c r="L933">
        <v>1191</v>
      </c>
      <c r="N933">
        <v>1013</v>
      </c>
      <c r="O933" t="s">
        <v>831</v>
      </c>
      <c r="P933" t="s">
        <v>831</v>
      </c>
      <c r="Q933">
        <v>1</v>
      </c>
      <c r="X933">
        <v>31.98</v>
      </c>
      <c r="Y933">
        <v>0</v>
      </c>
      <c r="Z933">
        <v>0</v>
      </c>
      <c r="AA933">
        <v>0</v>
      </c>
      <c r="AB933">
        <v>8.64</v>
      </c>
      <c r="AC933">
        <v>0</v>
      </c>
      <c r="AD933">
        <v>1</v>
      </c>
      <c r="AE933">
        <v>1</v>
      </c>
      <c r="AF933" t="s">
        <v>22</v>
      </c>
      <c r="AG933">
        <v>44.132399999999997</v>
      </c>
      <c r="AH933">
        <v>2</v>
      </c>
      <c r="AI933">
        <v>33358469</v>
      </c>
      <c r="AJ933">
        <v>813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>
      <c r="A934">
        <f>ROW(Source!A897)</f>
        <v>897</v>
      </c>
      <c r="B934">
        <v>33358470</v>
      </c>
      <c r="C934">
        <v>33358468</v>
      </c>
      <c r="D934">
        <v>31172011</v>
      </c>
      <c r="E934">
        <v>1</v>
      </c>
      <c r="F934">
        <v>1</v>
      </c>
      <c r="G934">
        <v>1</v>
      </c>
      <c r="H934">
        <v>1</v>
      </c>
      <c r="I934" t="s">
        <v>832</v>
      </c>
      <c r="J934" t="s">
        <v>3</v>
      </c>
      <c r="K934" t="s">
        <v>833</v>
      </c>
      <c r="L934">
        <v>1191</v>
      </c>
      <c r="N934">
        <v>1013</v>
      </c>
      <c r="O934" t="s">
        <v>831</v>
      </c>
      <c r="P934" t="s">
        <v>831</v>
      </c>
      <c r="Q934">
        <v>1</v>
      </c>
      <c r="X934">
        <v>0.47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2</v>
      </c>
      <c r="AF934" t="s">
        <v>21</v>
      </c>
      <c r="AG934">
        <v>0.70499999999999996</v>
      </c>
      <c r="AH934">
        <v>2</v>
      </c>
      <c r="AI934">
        <v>33358470</v>
      </c>
      <c r="AJ934">
        <v>814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>
      <c r="A935">
        <f>ROW(Source!A897)</f>
        <v>897</v>
      </c>
      <c r="B935">
        <v>33358471</v>
      </c>
      <c r="C935">
        <v>33358468</v>
      </c>
      <c r="D935">
        <v>31259116</v>
      </c>
      <c r="E935">
        <v>1</v>
      </c>
      <c r="F935">
        <v>1</v>
      </c>
      <c r="G935">
        <v>1</v>
      </c>
      <c r="H935">
        <v>2</v>
      </c>
      <c r="I935" t="s">
        <v>897</v>
      </c>
      <c r="J935" t="s">
        <v>898</v>
      </c>
      <c r="K935" t="s">
        <v>899</v>
      </c>
      <c r="L935">
        <v>1368</v>
      </c>
      <c r="N935">
        <v>1011</v>
      </c>
      <c r="O935" t="s">
        <v>837</v>
      </c>
      <c r="P935" t="s">
        <v>837</v>
      </c>
      <c r="Q935">
        <v>1</v>
      </c>
      <c r="X935">
        <v>0.23</v>
      </c>
      <c r="Y935">
        <v>0</v>
      </c>
      <c r="Z935">
        <v>30</v>
      </c>
      <c r="AA935">
        <v>0</v>
      </c>
      <c r="AB935">
        <v>0</v>
      </c>
      <c r="AC935">
        <v>0</v>
      </c>
      <c r="AD935">
        <v>1</v>
      </c>
      <c r="AE935">
        <v>0</v>
      </c>
      <c r="AF935" t="s">
        <v>21</v>
      </c>
      <c r="AG935">
        <v>0.34500000000000003</v>
      </c>
      <c r="AH935">
        <v>2</v>
      </c>
      <c r="AI935">
        <v>33358471</v>
      </c>
      <c r="AJ935">
        <v>815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>
      <c r="A936">
        <f>ROW(Source!A897)</f>
        <v>897</v>
      </c>
      <c r="B936">
        <v>33358472</v>
      </c>
      <c r="C936">
        <v>33358468</v>
      </c>
      <c r="D936">
        <v>31259879</v>
      </c>
      <c r="E936">
        <v>1</v>
      </c>
      <c r="F936">
        <v>1</v>
      </c>
      <c r="G936">
        <v>1</v>
      </c>
      <c r="H936">
        <v>2</v>
      </c>
      <c r="I936" t="s">
        <v>841</v>
      </c>
      <c r="J936" t="s">
        <v>842</v>
      </c>
      <c r="K936" t="s">
        <v>843</v>
      </c>
      <c r="L936">
        <v>1368</v>
      </c>
      <c r="N936">
        <v>1011</v>
      </c>
      <c r="O936" t="s">
        <v>837</v>
      </c>
      <c r="P936" t="s">
        <v>837</v>
      </c>
      <c r="Q936">
        <v>1</v>
      </c>
      <c r="X936">
        <v>0.47</v>
      </c>
      <c r="Y936">
        <v>0</v>
      </c>
      <c r="Z936">
        <v>65.709999999999994</v>
      </c>
      <c r="AA936">
        <v>11.6</v>
      </c>
      <c r="AB936">
        <v>0</v>
      </c>
      <c r="AC936">
        <v>0</v>
      </c>
      <c r="AD936">
        <v>1</v>
      </c>
      <c r="AE936">
        <v>0</v>
      </c>
      <c r="AF936" t="s">
        <v>21</v>
      </c>
      <c r="AG936">
        <v>0.70499999999999996</v>
      </c>
      <c r="AH936">
        <v>2</v>
      </c>
      <c r="AI936">
        <v>33358472</v>
      </c>
      <c r="AJ936">
        <v>816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>
      <c r="A937">
        <f>ROW(Source!A897)</f>
        <v>897</v>
      </c>
      <c r="B937">
        <v>33358473</v>
      </c>
      <c r="C937">
        <v>33358468</v>
      </c>
      <c r="D937">
        <v>31260961</v>
      </c>
      <c r="E937">
        <v>1</v>
      </c>
      <c r="F937">
        <v>1</v>
      </c>
      <c r="G937">
        <v>1</v>
      </c>
      <c r="H937">
        <v>2</v>
      </c>
      <c r="I937" t="s">
        <v>900</v>
      </c>
      <c r="J937" t="s">
        <v>901</v>
      </c>
      <c r="K937" t="s">
        <v>902</v>
      </c>
      <c r="L937">
        <v>1368</v>
      </c>
      <c r="N937">
        <v>1011</v>
      </c>
      <c r="O937" t="s">
        <v>837</v>
      </c>
      <c r="P937" t="s">
        <v>837</v>
      </c>
      <c r="Q937">
        <v>1</v>
      </c>
      <c r="X937">
        <v>1.26</v>
      </c>
      <c r="Y937">
        <v>0</v>
      </c>
      <c r="Z937">
        <v>2.16</v>
      </c>
      <c r="AA937">
        <v>0</v>
      </c>
      <c r="AB937">
        <v>0</v>
      </c>
      <c r="AC937">
        <v>0</v>
      </c>
      <c r="AD937">
        <v>1</v>
      </c>
      <c r="AE937">
        <v>0</v>
      </c>
      <c r="AF937" t="s">
        <v>21</v>
      </c>
      <c r="AG937">
        <v>1.8900000000000001</v>
      </c>
      <c r="AH937">
        <v>2</v>
      </c>
      <c r="AI937">
        <v>33358473</v>
      </c>
      <c r="AJ937">
        <v>817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>
      <c r="A938">
        <f>ROW(Source!A897)</f>
        <v>897</v>
      </c>
      <c r="B938">
        <v>33358474</v>
      </c>
      <c r="C938">
        <v>33358468</v>
      </c>
      <c r="D938">
        <v>31176145</v>
      </c>
      <c r="E938">
        <v>1</v>
      </c>
      <c r="F938">
        <v>1</v>
      </c>
      <c r="G938">
        <v>1</v>
      </c>
      <c r="H938">
        <v>3</v>
      </c>
      <c r="I938" t="s">
        <v>903</v>
      </c>
      <c r="J938" t="s">
        <v>904</v>
      </c>
      <c r="K938" t="s">
        <v>905</v>
      </c>
      <c r="L938">
        <v>1348</v>
      </c>
      <c r="N938">
        <v>1009</v>
      </c>
      <c r="O938" t="s">
        <v>32</v>
      </c>
      <c r="P938" t="s">
        <v>32</v>
      </c>
      <c r="Q938">
        <v>1000</v>
      </c>
      <c r="X938">
        <v>1.26E-2</v>
      </c>
      <c r="Y938">
        <v>1412.5</v>
      </c>
      <c r="Z938">
        <v>0</v>
      </c>
      <c r="AA938">
        <v>0</v>
      </c>
      <c r="AB938">
        <v>0</v>
      </c>
      <c r="AC938">
        <v>0</v>
      </c>
      <c r="AD938">
        <v>1</v>
      </c>
      <c r="AE938">
        <v>0</v>
      </c>
      <c r="AF938" t="s">
        <v>3</v>
      </c>
      <c r="AG938">
        <v>1.26E-2</v>
      </c>
      <c r="AH938">
        <v>2</v>
      </c>
      <c r="AI938">
        <v>33358474</v>
      </c>
      <c r="AJ938">
        <v>818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>
      <c r="A939">
        <f>ROW(Source!A897)</f>
        <v>897</v>
      </c>
      <c r="B939">
        <v>33358475</v>
      </c>
      <c r="C939">
        <v>33358468</v>
      </c>
      <c r="D939">
        <v>31176252</v>
      </c>
      <c r="E939">
        <v>1</v>
      </c>
      <c r="F939">
        <v>1</v>
      </c>
      <c r="G939">
        <v>1</v>
      </c>
      <c r="H939">
        <v>3</v>
      </c>
      <c r="I939" t="s">
        <v>906</v>
      </c>
      <c r="J939" t="s">
        <v>907</v>
      </c>
      <c r="K939" t="s">
        <v>908</v>
      </c>
      <c r="L939">
        <v>1348</v>
      </c>
      <c r="N939">
        <v>1009</v>
      </c>
      <c r="O939" t="s">
        <v>32</v>
      </c>
      <c r="P939" t="s">
        <v>32</v>
      </c>
      <c r="Q939">
        <v>1000</v>
      </c>
      <c r="X939">
        <v>0.03</v>
      </c>
      <c r="Y939">
        <v>3960</v>
      </c>
      <c r="Z939">
        <v>0</v>
      </c>
      <c r="AA939">
        <v>0</v>
      </c>
      <c r="AB939">
        <v>0</v>
      </c>
      <c r="AC939">
        <v>0</v>
      </c>
      <c r="AD939">
        <v>1</v>
      </c>
      <c r="AE939">
        <v>0</v>
      </c>
      <c r="AF939" t="s">
        <v>3</v>
      </c>
      <c r="AG939">
        <v>0.03</v>
      </c>
      <c r="AH939">
        <v>2</v>
      </c>
      <c r="AI939">
        <v>33358475</v>
      </c>
      <c r="AJ939">
        <v>819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>
      <c r="A940">
        <f>ROW(Source!A897)</f>
        <v>897</v>
      </c>
      <c r="B940">
        <v>33358476</v>
      </c>
      <c r="C940">
        <v>33358468</v>
      </c>
      <c r="D940">
        <v>31201861</v>
      </c>
      <c r="E940">
        <v>1</v>
      </c>
      <c r="F940">
        <v>1</v>
      </c>
      <c r="G940">
        <v>1</v>
      </c>
      <c r="H940">
        <v>3</v>
      </c>
      <c r="I940" t="s">
        <v>909</v>
      </c>
      <c r="J940" t="s">
        <v>910</v>
      </c>
      <c r="K940" t="s">
        <v>911</v>
      </c>
      <c r="L940">
        <v>1348</v>
      </c>
      <c r="N940">
        <v>1009</v>
      </c>
      <c r="O940" t="s">
        <v>32</v>
      </c>
      <c r="P940" t="s">
        <v>32</v>
      </c>
      <c r="Q940">
        <v>1000</v>
      </c>
      <c r="X940">
        <v>4.7300000000000002E-2</v>
      </c>
      <c r="Y940">
        <v>7590</v>
      </c>
      <c r="Z940">
        <v>0</v>
      </c>
      <c r="AA940">
        <v>0</v>
      </c>
      <c r="AB940">
        <v>0</v>
      </c>
      <c r="AC940">
        <v>0</v>
      </c>
      <c r="AD940">
        <v>1</v>
      </c>
      <c r="AE940">
        <v>0</v>
      </c>
      <c r="AF940" t="s">
        <v>3</v>
      </c>
      <c r="AG940">
        <v>4.7300000000000002E-2</v>
      </c>
      <c r="AH940">
        <v>2</v>
      </c>
      <c r="AI940">
        <v>33358476</v>
      </c>
      <c r="AJ940">
        <v>820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>
      <c r="A941">
        <f>ROW(Source!A897)</f>
        <v>897</v>
      </c>
      <c r="B941">
        <v>33358477</v>
      </c>
      <c r="C941">
        <v>33358468</v>
      </c>
      <c r="D941">
        <v>31173467</v>
      </c>
      <c r="E941">
        <v>17</v>
      </c>
      <c r="F941">
        <v>1</v>
      </c>
      <c r="G941">
        <v>1</v>
      </c>
      <c r="H941">
        <v>3</v>
      </c>
      <c r="I941" t="s">
        <v>940</v>
      </c>
      <c r="J941" t="s">
        <v>3</v>
      </c>
      <c r="K941" t="s">
        <v>941</v>
      </c>
      <c r="L941">
        <v>1327</v>
      </c>
      <c r="N941">
        <v>1005</v>
      </c>
      <c r="O941" t="s">
        <v>47</v>
      </c>
      <c r="P941" t="s">
        <v>47</v>
      </c>
      <c r="Q941">
        <v>1</v>
      </c>
      <c r="X941">
        <v>115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 t="s">
        <v>3</v>
      </c>
      <c r="AG941">
        <v>115</v>
      </c>
      <c r="AH941">
        <v>3</v>
      </c>
      <c r="AI941">
        <v>-1</v>
      </c>
      <c r="AJ941" t="s">
        <v>3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>
      <c r="A942">
        <f>ROW(Source!A897)</f>
        <v>897</v>
      </c>
      <c r="B942">
        <v>33358478</v>
      </c>
      <c r="C942">
        <v>33358468</v>
      </c>
      <c r="D942">
        <v>31214657</v>
      </c>
      <c r="E942">
        <v>1</v>
      </c>
      <c r="F942">
        <v>1</v>
      </c>
      <c r="G942">
        <v>1</v>
      </c>
      <c r="H942">
        <v>3</v>
      </c>
      <c r="I942" t="s">
        <v>912</v>
      </c>
      <c r="J942" t="s">
        <v>913</v>
      </c>
      <c r="K942" t="s">
        <v>914</v>
      </c>
      <c r="L942">
        <v>1348</v>
      </c>
      <c r="N942">
        <v>1009</v>
      </c>
      <c r="O942" t="s">
        <v>32</v>
      </c>
      <c r="P942" t="s">
        <v>32</v>
      </c>
      <c r="Q942">
        <v>1000</v>
      </c>
      <c r="X942">
        <v>1.2600000000000001E-3</v>
      </c>
      <c r="Y942">
        <v>9550.01</v>
      </c>
      <c r="Z942">
        <v>0</v>
      </c>
      <c r="AA942">
        <v>0</v>
      </c>
      <c r="AB942">
        <v>0</v>
      </c>
      <c r="AC942">
        <v>0</v>
      </c>
      <c r="AD942">
        <v>1</v>
      </c>
      <c r="AE942">
        <v>0</v>
      </c>
      <c r="AF942" t="s">
        <v>3</v>
      </c>
      <c r="AG942">
        <v>1.2600000000000001E-3</v>
      </c>
      <c r="AH942">
        <v>2</v>
      </c>
      <c r="AI942">
        <v>33358478</v>
      </c>
      <c r="AJ942">
        <v>821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>
      <c r="A943">
        <f>ROW(Source!A898)</f>
        <v>898</v>
      </c>
      <c r="B943">
        <v>33358469</v>
      </c>
      <c r="C943">
        <v>33358468</v>
      </c>
      <c r="D943">
        <v>31172059</v>
      </c>
      <c r="E943">
        <v>1</v>
      </c>
      <c r="F943">
        <v>1</v>
      </c>
      <c r="G943">
        <v>1</v>
      </c>
      <c r="H943">
        <v>1</v>
      </c>
      <c r="I943" t="s">
        <v>895</v>
      </c>
      <c r="J943" t="s">
        <v>3</v>
      </c>
      <c r="K943" t="s">
        <v>896</v>
      </c>
      <c r="L943">
        <v>1191</v>
      </c>
      <c r="N943">
        <v>1013</v>
      </c>
      <c r="O943" t="s">
        <v>831</v>
      </c>
      <c r="P943" t="s">
        <v>831</v>
      </c>
      <c r="Q943">
        <v>1</v>
      </c>
      <c r="X943">
        <v>31.98</v>
      </c>
      <c r="Y943">
        <v>0</v>
      </c>
      <c r="Z943">
        <v>0</v>
      </c>
      <c r="AA943">
        <v>0</v>
      </c>
      <c r="AB943">
        <v>8.64</v>
      </c>
      <c r="AC943">
        <v>0</v>
      </c>
      <c r="AD943">
        <v>1</v>
      </c>
      <c r="AE943">
        <v>1</v>
      </c>
      <c r="AF943" t="s">
        <v>22</v>
      </c>
      <c r="AG943">
        <v>44.132399999999997</v>
      </c>
      <c r="AH943">
        <v>2</v>
      </c>
      <c r="AI943">
        <v>33358469</v>
      </c>
      <c r="AJ943">
        <v>822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>
      <c r="A944">
        <f>ROW(Source!A898)</f>
        <v>898</v>
      </c>
      <c r="B944">
        <v>33358470</v>
      </c>
      <c r="C944">
        <v>33358468</v>
      </c>
      <c r="D944">
        <v>31172011</v>
      </c>
      <c r="E944">
        <v>1</v>
      </c>
      <c r="F944">
        <v>1</v>
      </c>
      <c r="G944">
        <v>1</v>
      </c>
      <c r="H944">
        <v>1</v>
      </c>
      <c r="I944" t="s">
        <v>832</v>
      </c>
      <c r="J944" t="s">
        <v>3</v>
      </c>
      <c r="K944" t="s">
        <v>833</v>
      </c>
      <c r="L944">
        <v>1191</v>
      </c>
      <c r="N944">
        <v>1013</v>
      </c>
      <c r="O944" t="s">
        <v>831</v>
      </c>
      <c r="P944" t="s">
        <v>831</v>
      </c>
      <c r="Q944">
        <v>1</v>
      </c>
      <c r="X944">
        <v>0.47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2</v>
      </c>
      <c r="AF944" t="s">
        <v>21</v>
      </c>
      <c r="AG944">
        <v>0.70499999999999996</v>
      </c>
      <c r="AH944">
        <v>2</v>
      </c>
      <c r="AI944">
        <v>33358470</v>
      </c>
      <c r="AJ944">
        <v>823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>
      <c r="A945">
        <f>ROW(Source!A898)</f>
        <v>898</v>
      </c>
      <c r="B945">
        <v>33358471</v>
      </c>
      <c r="C945">
        <v>33358468</v>
      </c>
      <c r="D945">
        <v>31259116</v>
      </c>
      <c r="E945">
        <v>1</v>
      </c>
      <c r="F945">
        <v>1</v>
      </c>
      <c r="G945">
        <v>1</v>
      </c>
      <c r="H945">
        <v>2</v>
      </c>
      <c r="I945" t="s">
        <v>897</v>
      </c>
      <c r="J945" t="s">
        <v>898</v>
      </c>
      <c r="K945" t="s">
        <v>899</v>
      </c>
      <c r="L945">
        <v>1368</v>
      </c>
      <c r="N945">
        <v>1011</v>
      </c>
      <c r="O945" t="s">
        <v>837</v>
      </c>
      <c r="P945" t="s">
        <v>837</v>
      </c>
      <c r="Q945">
        <v>1</v>
      </c>
      <c r="X945">
        <v>0.23</v>
      </c>
      <c r="Y945">
        <v>0</v>
      </c>
      <c r="Z945">
        <v>30</v>
      </c>
      <c r="AA945">
        <v>0</v>
      </c>
      <c r="AB945">
        <v>0</v>
      </c>
      <c r="AC945">
        <v>0</v>
      </c>
      <c r="AD945">
        <v>1</v>
      </c>
      <c r="AE945">
        <v>0</v>
      </c>
      <c r="AF945" t="s">
        <v>21</v>
      </c>
      <c r="AG945">
        <v>0.34500000000000003</v>
      </c>
      <c r="AH945">
        <v>2</v>
      </c>
      <c r="AI945">
        <v>33358471</v>
      </c>
      <c r="AJ945">
        <v>824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>
      <c r="A946">
        <f>ROW(Source!A898)</f>
        <v>898</v>
      </c>
      <c r="B946">
        <v>33358472</v>
      </c>
      <c r="C946">
        <v>33358468</v>
      </c>
      <c r="D946">
        <v>31259879</v>
      </c>
      <c r="E946">
        <v>1</v>
      </c>
      <c r="F946">
        <v>1</v>
      </c>
      <c r="G946">
        <v>1</v>
      </c>
      <c r="H946">
        <v>2</v>
      </c>
      <c r="I946" t="s">
        <v>841</v>
      </c>
      <c r="J946" t="s">
        <v>842</v>
      </c>
      <c r="K946" t="s">
        <v>843</v>
      </c>
      <c r="L946">
        <v>1368</v>
      </c>
      <c r="N946">
        <v>1011</v>
      </c>
      <c r="O946" t="s">
        <v>837</v>
      </c>
      <c r="P946" t="s">
        <v>837</v>
      </c>
      <c r="Q946">
        <v>1</v>
      </c>
      <c r="X946">
        <v>0.47</v>
      </c>
      <c r="Y946">
        <v>0</v>
      </c>
      <c r="Z946">
        <v>65.709999999999994</v>
      </c>
      <c r="AA946">
        <v>11.6</v>
      </c>
      <c r="AB946">
        <v>0</v>
      </c>
      <c r="AC946">
        <v>0</v>
      </c>
      <c r="AD946">
        <v>1</v>
      </c>
      <c r="AE946">
        <v>0</v>
      </c>
      <c r="AF946" t="s">
        <v>21</v>
      </c>
      <c r="AG946">
        <v>0.70499999999999996</v>
      </c>
      <c r="AH946">
        <v>2</v>
      </c>
      <c r="AI946">
        <v>33358472</v>
      </c>
      <c r="AJ946">
        <v>825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>
      <c r="A947">
        <f>ROW(Source!A898)</f>
        <v>898</v>
      </c>
      <c r="B947">
        <v>33358473</v>
      </c>
      <c r="C947">
        <v>33358468</v>
      </c>
      <c r="D947">
        <v>31260961</v>
      </c>
      <c r="E947">
        <v>1</v>
      </c>
      <c r="F947">
        <v>1</v>
      </c>
      <c r="G947">
        <v>1</v>
      </c>
      <c r="H947">
        <v>2</v>
      </c>
      <c r="I947" t="s">
        <v>900</v>
      </c>
      <c r="J947" t="s">
        <v>901</v>
      </c>
      <c r="K947" t="s">
        <v>902</v>
      </c>
      <c r="L947">
        <v>1368</v>
      </c>
      <c r="N947">
        <v>1011</v>
      </c>
      <c r="O947" t="s">
        <v>837</v>
      </c>
      <c r="P947" t="s">
        <v>837</v>
      </c>
      <c r="Q947">
        <v>1</v>
      </c>
      <c r="X947">
        <v>1.26</v>
      </c>
      <c r="Y947">
        <v>0</v>
      </c>
      <c r="Z947">
        <v>2.16</v>
      </c>
      <c r="AA947">
        <v>0</v>
      </c>
      <c r="AB947">
        <v>0</v>
      </c>
      <c r="AC947">
        <v>0</v>
      </c>
      <c r="AD947">
        <v>1</v>
      </c>
      <c r="AE947">
        <v>0</v>
      </c>
      <c r="AF947" t="s">
        <v>21</v>
      </c>
      <c r="AG947">
        <v>1.8900000000000001</v>
      </c>
      <c r="AH947">
        <v>2</v>
      </c>
      <c r="AI947">
        <v>33358473</v>
      </c>
      <c r="AJ947">
        <v>826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>
      <c r="A948">
        <f>ROW(Source!A898)</f>
        <v>898</v>
      </c>
      <c r="B948">
        <v>33358474</v>
      </c>
      <c r="C948">
        <v>33358468</v>
      </c>
      <c r="D948">
        <v>31176145</v>
      </c>
      <c r="E948">
        <v>1</v>
      </c>
      <c r="F948">
        <v>1</v>
      </c>
      <c r="G948">
        <v>1</v>
      </c>
      <c r="H948">
        <v>3</v>
      </c>
      <c r="I948" t="s">
        <v>903</v>
      </c>
      <c r="J948" t="s">
        <v>904</v>
      </c>
      <c r="K948" t="s">
        <v>905</v>
      </c>
      <c r="L948">
        <v>1348</v>
      </c>
      <c r="N948">
        <v>1009</v>
      </c>
      <c r="O948" t="s">
        <v>32</v>
      </c>
      <c r="P948" t="s">
        <v>32</v>
      </c>
      <c r="Q948">
        <v>1000</v>
      </c>
      <c r="X948">
        <v>1.26E-2</v>
      </c>
      <c r="Y948">
        <v>1412.5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1.26E-2</v>
      </c>
      <c r="AH948">
        <v>2</v>
      </c>
      <c r="AI948">
        <v>33358474</v>
      </c>
      <c r="AJ948">
        <v>827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>
      <c r="A949">
        <f>ROW(Source!A898)</f>
        <v>898</v>
      </c>
      <c r="B949">
        <v>33358475</v>
      </c>
      <c r="C949">
        <v>33358468</v>
      </c>
      <c r="D949">
        <v>31176252</v>
      </c>
      <c r="E949">
        <v>1</v>
      </c>
      <c r="F949">
        <v>1</v>
      </c>
      <c r="G949">
        <v>1</v>
      </c>
      <c r="H949">
        <v>3</v>
      </c>
      <c r="I949" t="s">
        <v>906</v>
      </c>
      <c r="J949" t="s">
        <v>907</v>
      </c>
      <c r="K949" t="s">
        <v>908</v>
      </c>
      <c r="L949">
        <v>1348</v>
      </c>
      <c r="N949">
        <v>1009</v>
      </c>
      <c r="O949" t="s">
        <v>32</v>
      </c>
      <c r="P949" t="s">
        <v>32</v>
      </c>
      <c r="Q949">
        <v>1000</v>
      </c>
      <c r="X949">
        <v>0.03</v>
      </c>
      <c r="Y949">
        <v>3960</v>
      </c>
      <c r="Z949">
        <v>0</v>
      </c>
      <c r="AA949">
        <v>0</v>
      </c>
      <c r="AB949">
        <v>0</v>
      </c>
      <c r="AC949">
        <v>0</v>
      </c>
      <c r="AD949">
        <v>1</v>
      </c>
      <c r="AE949">
        <v>0</v>
      </c>
      <c r="AF949" t="s">
        <v>3</v>
      </c>
      <c r="AG949">
        <v>0.03</v>
      </c>
      <c r="AH949">
        <v>2</v>
      </c>
      <c r="AI949">
        <v>33358475</v>
      </c>
      <c r="AJ949">
        <v>828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>
      <c r="A950">
        <f>ROW(Source!A898)</f>
        <v>898</v>
      </c>
      <c r="B950">
        <v>33358476</v>
      </c>
      <c r="C950">
        <v>33358468</v>
      </c>
      <c r="D950">
        <v>31201861</v>
      </c>
      <c r="E950">
        <v>1</v>
      </c>
      <c r="F950">
        <v>1</v>
      </c>
      <c r="G950">
        <v>1</v>
      </c>
      <c r="H950">
        <v>3</v>
      </c>
      <c r="I950" t="s">
        <v>909</v>
      </c>
      <c r="J950" t="s">
        <v>910</v>
      </c>
      <c r="K950" t="s">
        <v>911</v>
      </c>
      <c r="L950">
        <v>1348</v>
      </c>
      <c r="N950">
        <v>1009</v>
      </c>
      <c r="O950" t="s">
        <v>32</v>
      </c>
      <c r="P950" t="s">
        <v>32</v>
      </c>
      <c r="Q950">
        <v>1000</v>
      </c>
      <c r="X950">
        <v>4.7300000000000002E-2</v>
      </c>
      <c r="Y950">
        <v>7590</v>
      </c>
      <c r="Z950">
        <v>0</v>
      </c>
      <c r="AA950">
        <v>0</v>
      </c>
      <c r="AB950">
        <v>0</v>
      </c>
      <c r="AC950">
        <v>0</v>
      </c>
      <c r="AD950">
        <v>1</v>
      </c>
      <c r="AE950">
        <v>0</v>
      </c>
      <c r="AF950" t="s">
        <v>3</v>
      </c>
      <c r="AG950">
        <v>4.7300000000000002E-2</v>
      </c>
      <c r="AH950">
        <v>2</v>
      </c>
      <c r="AI950">
        <v>33358476</v>
      </c>
      <c r="AJ950">
        <v>829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>
      <c r="A951">
        <f>ROW(Source!A898)</f>
        <v>898</v>
      </c>
      <c r="B951">
        <v>33358477</v>
      </c>
      <c r="C951">
        <v>33358468</v>
      </c>
      <c r="D951">
        <v>31173467</v>
      </c>
      <c r="E951">
        <v>17</v>
      </c>
      <c r="F951">
        <v>1</v>
      </c>
      <c r="G951">
        <v>1</v>
      </c>
      <c r="H951">
        <v>3</v>
      </c>
      <c r="I951" t="s">
        <v>940</v>
      </c>
      <c r="J951" t="s">
        <v>3</v>
      </c>
      <c r="K951" t="s">
        <v>941</v>
      </c>
      <c r="L951">
        <v>1327</v>
      </c>
      <c r="N951">
        <v>1005</v>
      </c>
      <c r="O951" t="s">
        <v>47</v>
      </c>
      <c r="P951" t="s">
        <v>47</v>
      </c>
      <c r="Q951">
        <v>1</v>
      </c>
      <c r="X951">
        <v>115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 t="s">
        <v>3</v>
      </c>
      <c r="AG951">
        <v>115</v>
      </c>
      <c r="AH951">
        <v>3</v>
      </c>
      <c r="AI951">
        <v>-1</v>
      </c>
      <c r="AJ951" t="s">
        <v>3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>
      <c r="A952">
        <f>ROW(Source!A898)</f>
        <v>898</v>
      </c>
      <c r="B952">
        <v>33358478</v>
      </c>
      <c r="C952">
        <v>33358468</v>
      </c>
      <c r="D952">
        <v>31214657</v>
      </c>
      <c r="E952">
        <v>1</v>
      </c>
      <c r="F952">
        <v>1</v>
      </c>
      <c r="G952">
        <v>1</v>
      </c>
      <c r="H952">
        <v>3</v>
      </c>
      <c r="I952" t="s">
        <v>912</v>
      </c>
      <c r="J952" t="s">
        <v>913</v>
      </c>
      <c r="K952" t="s">
        <v>914</v>
      </c>
      <c r="L952">
        <v>1348</v>
      </c>
      <c r="N952">
        <v>1009</v>
      </c>
      <c r="O952" t="s">
        <v>32</v>
      </c>
      <c r="P952" t="s">
        <v>32</v>
      </c>
      <c r="Q952">
        <v>1000</v>
      </c>
      <c r="X952">
        <v>1.2600000000000001E-3</v>
      </c>
      <c r="Y952">
        <v>9550.01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1.2600000000000001E-3</v>
      </c>
      <c r="AH952">
        <v>2</v>
      </c>
      <c r="AI952">
        <v>33358478</v>
      </c>
      <c r="AJ952">
        <v>830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>
      <c r="A953">
        <f>ROW(Source!A901)</f>
        <v>901</v>
      </c>
      <c r="B953">
        <v>33358750</v>
      </c>
      <c r="C953">
        <v>33358480</v>
      </c>
      <c r="D953">
        <v>31172061</v>
      </c>
      <c r="E953">
        <v>1</v>
      </c>
      <c r="F953">
        <v>1</v>
      </c>
      <c r="G953">
        <v>1</v>
      </c>
      <c r="H953">
        <v>1</v>
      </c>
      <c r="I953" t="s">
        <v>850</v>
      </c>
      <c r="J953" t="s">
        <v>3</v>
      </c>
      <c r="K953" t="s">
        <v>851</v>
      </c>
      <c r="L953">
        <v>1191</v>
      </c>
      <c r="N953">
        <v>1013</v>
      </c>
      <c r="O953" t="s">
        <v>831</v>
      </c>
      <c r="P953" t="s">
        <v>831</v>
      </c>
      <c r="Q953">
        <v>1</v>
      </c>
      <c r="X953">
        <v>80.88</v>
      </c>
      <c r="Y953">
        <v>0</v>
      </c>
      <c r="Z953">
        <v>0</v>
      </c>
      <c r="AA953">
        <v>0</v>
      </c>
      <c r="AB953">
        <v>8.74</v>
      </c>
      <c r="AC953">
        <v>0</v>
      </c>
      <c r="AD953">
        <v>1</v>
      </c>
      <c r="AE953">
        <v>1</v>
      </c>
      <c r="AF953" t="s">
        <v>22</v>
      </c>
      <c r="AG953">
        <v>111.61439999999999</v>
      </c>
      <c r="AH953">
        <v>2</v>
      </c>
      <c r="AI953">
        <v>33358750</v>
      </c>
      <c r="AJ953">
        <v>831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>
      <c r="A954">
        <f>ROW(Source!A901)</f>
        <v>901</v>
      </c>
      <c r="B954">
        <v>33358751</v>
      </c>
      <c r="C954">
        <v>33358480</v>
      </c>
      <c r="D954">
        <v>31172011</v>
      </c>
      <c r="E954">
        <v>1</v>
      </c>
      <c r="F954">
        <v>1</v>
      </c>
      <c r="G954">
        <v>1</v>
      </c>
      <c r="H954">
        <v>1</v>
      </c>
      <c r="I954" t="s">
        <v>832</v>
      </c>
      <c r="J954" t="s">
        <v>3</v>
      </c>
      <c r="K954" t="s">
        <v>833</v>
      </c>
      <c r="L954">
        <v>1191</v>
      </c>
      <c r="N954">
        <v>1013</v>
      </c>
      <c r="O954" t="s">
        <v>831</v>
      </c>
      <c r="P954" t="s">
        <v>831</v>
      </c>
      <c r="Q954">
        <v>1</v>
      </c>
      <c r="X954">
        <v>0.76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1</v>
      </c>
      <c r="AE954">
        <v>2</v>
      </c>
      <c r="AF954" t="s">
        <v>21</v>
      </c>
      <c r="AG954">
        <v>1.1399999999999999</v>
      </c>
      <c r="AH954">
        <v>2</v>
      </c>
      <c r="AI954">
        <v>33358751</v>
      </c>
      <c r="AJ954">
        <v>832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>
      <c r="A955">
        <f>ROW(Source!A901)</f>
        <v>901</v>
      </c>
      <c r="B955">
        <v>33358752</v>
      </c>
      <c r="C955">
        <v>33358480</v>
      </c>
      <c r="D955">
        <v>31258491</v>
      </c>
      <c r="E955">
        <v>1</v>
      </c>
      <c r="F955">
        <v>1</v>
      </c>
      <c r="G955">
        <v>1</v>
      </c>
      <c r="H955">
        <v>2</v>
      </c>
      <c r="I955" t="s">
        <v>834</v>
      </c>
      <c r="J955" t="s">
        <v>835</v>
      </c>
      <c r="K955" t="s">
        <v>836</v>
      </c>
      <c r="L955">
        <v>1368</v>
      </c>
      <c r="N955">
        <v>1011</v>
      </c>
      <c r="O955" t="s">
        <v>837</v>
      </c>
      <c r="P955" t="s">
        <v>837</v>
      </c>
      <c r="Q955">
        <v>1</v>
      </c>
      <c r="X955">
        <v>0.31</v>
      </c>
      <c r="Y955">
        <v>0</v>
      </c>
      <c r="Z955">
        <v>111.99</v>
      </c>
      <c r="AA955">
        <v>13.5</v>
      </c>
      <c r="AB955">
        <v>0</v>
      </c>
      <c r="AC955">
        <v>0</v>
      </c>
      <c r="AD955">
        <v>1</v>
      </c>
      <c r="AE955">
        <v>0</v>
      </c>
      <c r="AF955" t="s">
        <v>21</v>
      </c>
      <c r="AG955">
        <v>0.46499999999999997</v>
      </c>
      <c r="AH955">
        <v>2</v>
      </c>
      <c r="AI955">
        <v>33358752</v>
      </c>
      <c r="AJ955">
        <v>833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>
      <c r="A956">
        <f>ROW(Source!A901)</f>
        <v>901</v>
      </c>
      <c r="B956">
        <v>33358753</v>
      </c>
      <c r="C956">
        <v>33358480</v>
      </c>
      <c r="D956">
        <v>31258691</v>
      </c>
      <c r="E956">
        <v>1</v>
      </c>
      <c r="F956">
        <v>1</v>
      </c>
      <c r="G956">
        <v>1</v>
      </c>
      <c r="H956">
        <v>2</v>
      </c>
      <c r="I956" t="s">
        <v>838</v>
      </c>
      <c r="J956" t="s">
        <v>839</v>
      </c>
      <c r="K956" t="s">
        <v>840</v>
      </c>
      <c r="L956">
        <v>1368</v>
      </c>
      <c r="N956">
        <v>1011</v>
      </c>
      <c r="O956" t="s">
        <v>837</v>
      </c>
      <c r="P956" t="s">
        <v>837</v>
      </c>
      <c r="Q956">
        <v>1</v>
      </c>
      <c r="X956">
        <v>10.050000000000001</v>
      </c>
      <c r="Y956">
        <v>0</v>
      </c>
      <c r="Z956">
        <v>3.12</v>
      </c>
      <c r="AA956">
        <v>0</v>
      </c>
      <c r="AB956">
        <v>0</v>
      </c>
      <c r="AC956">
        <v>0</v>
      </c>
      <c r="AD956">
        <v>1</v>
      </c>
      <c r="AE956">
        <v>0</v>
      </c>
      <c r="AF956" t="s">
        <v>21</v>
      </c>
      <c r="AG956">
        <v>15.075000000000001</v>
      </c>
      <c r="AH956">
        <v>2</v>
      </c>
      <c r="AI956">
        <v>33358753</v>
      </c>
      <c r="AJ956">
        <v>834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>
      <c r="A957">
        <f>ROW(Source!A901)</f>
        <v>901</v>
      </c>
      <c r="B957">
        <v>33358754</v>
      </c>
      <c r="C957">
        <v>33358480</v>
      </c>
      <c r="D957">
        <v>31258646</v>
      </c>
      <c r="E957">
        <v>1</v>
      </c>
      <c r="F957">
        <v>1</v>
      </c>
      <c r="G957">
        <v>1</v>
      </c>
      <c r="H957">
        <v>2</v>
      </c>
      <c r="I957" t="s">
        <v>866</v>
      </c>
      <c r="J957" t="s">
        <v>867</v>
      </c>
      <c r="K957" t="s">
        <v>868</v>
      </c>
      <c r="L957">
        <v>1368</v>
      </c>
      <c r="N957">
        <v>1011</v>
      </c>
      <c r="O957" t="s">
        <v>837</v>
      </c>
      <c r="P957" t="s">
        <v>837</v>
      </c>
      <c r="Q957">
        <v>1</v>
      </c>
      <c r="X957">
        <v>0.2</v>
      </c>
      <c r="Y957">
        <v>0</v>
      </c>
      <c r="Z957">
        <v>6.66</v>
      </c>
      <c r="AA957">
        <v>0</v>
      </c>
      <c r="AB957">
        <v>0</v>
      </c>
      <c r="AC957">
        <v>0</v>
      </c>
      <c r="AD957">
        <v>1</v>
      </c>
      <c r="AE957">
        <v>0</v>
      </c>
      <c r="AF957" t="s">
        <v>21</v>
      </c>
      <c r="AG957">
        <v>0.3</v>
      </c>
      <c r="AH957">
        <v>2</v>
      </c>
      <c r="AI957">
        <v>33358754</v>
      </c>
      <c r="AJ957">
        <v>835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>
      <c r="A958">
        <f>ROW(Source!A901)</f>
        <v>901</v>
      </c>
      <c r="B958">
        <v>33358755</v>
      </c>
      <c r="C958">
        <v>33358480</v>
      </c>
      <c r="D958">
        <v>31259879</v>
      </c>
      <c r="E958">
        <v>1</v>
      </c>
      <c r="F958">
        <v>1</v>
      </c>
      <c r="G958">
        <v>1</v>
      </c>
      <c r="H958">
        <v>2</v>
      </c>
      <c r="I958" t="s">
        <v>841</v>
      </c>
      <c r="J958" t="s">
        <v>842</v>
      </c>
      <c r="K958" t="s">
        <v>843</v>
      </c>
      <c r="L958">
        <v>1368</v>
      </c>
      <c r="N958">
        <v>1011</v>
      </c>
      <c r="O958" t="s">
        <v>837</v>
      </c>
      <c r="P958" t="s">
        <v>837</v>
      </c>
      <c r="Q958">
        <v>1</v>
      </c>
      <c r="X958">
        <v>0.45</v>
      </c>
      <c r="Y958">
        <v>0</v>
      </c>
      <c r="Z958">
        <v>65.709999999999994</v>
      </c>
      <c r="AA958">
        <v>11.6</v>
      </c>
      <c r="AB958">
        <v>0</v>
      </c>
      <c r="AC958">
        <v>0</v>
      </c>
      <c r="AD958">
        <v>1</v>
      </c>
      <c r="AE958">
        <v>0</v>
      </c>
      <c r="AF958" t="s">
        <v>21</v>
      </c>
      <c r="AG958">
        <v>0.67500000000000004</v>
      </c>
      <c r="AH958">
        <v>2</v>
      </c>
      <c r="AI958">
        <v>33358755</v>
      </c>
      <c r="AJ958">
        <v>836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>
      <c r="A959">
        <f>ROW(Source!A901)</f>
        <v>901</v>
      </c>
      <c r="B959">
        <v>33358756</v>
      </c>
      <c r="C959">
        <v>33358480</v>
      </c>
      <c r="D959">
        <v>31260100</v>
      </c>
      <c r="E959">
        <v>1</v>
      </c>
      <c r="F959">
        <v>1</v>
      </c>
      <c r="G959">
        <v>1</v>
      </c>
      <c r="H959">
        <v>2</v>
      </c>
      <c r="I959" t="s">
        <v>858</v>
      </c>
      <c r="J959" t="s">
        <v>859</v>
      </c>
      <c r="K959" t="s">
        <v>860</v>
      </c>
      <c r="L959">
        <v>1368</v>
      </c>
      <c r="N959">
        <v>1011</v>
      </c>
      <c r="O959" t="s">
        <v>837</v>
      </c>
      <c r="P959" t="s">
        <v>837</v>
      </c>
      <c r="Q959">
        <v>1</v>
      </c>
      <c r="X959">
        <v>1.31</v>
      </c>
      <c r="Y959">
        <v>0</v>
      </c>
      <c r="Z959">
        <v>8.1</v>
      </c>
      <c r="AA959">
        <v>0</v>
      </c>
      <c r="AB959">
        <v>0</v>
      </c>
      <c r="AC959">
        <v>0</v>
      </c>
      <c r="AD959">
        <v>1</v>
      </c>
      <c r="AE959">
        <v>0</v>
      </c>
      <c r="AF959" t="s">
        <v>21</v>
      </c>
      <c r="AG959">
        <v>1.9650000000000001</v>
      </c>
      <c r="AH959">
        <v>2</v>
      </c>
      <c r="AI959">
        <v>33358756</v>
      </c>
      <c r="AJ959">
        <v>837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>
      <c r="A960">
        <f>ROW(Source!A901)</f>
        <v>901</v>
      </c>
      <c r="B960">
        <v>33358757</v>
      </c>
      <c r="C960">
        <v>33358480</v>
      </c>
      <c r="D960">
        <v>31178369</v>
      </c>
      <c r="E960">
        <v>1</v>
      </c>
      <c r="F960">
        <v>1</v>
      </c>
      <c r="G960">
        <v>1</v>
      </c>
      <c r="H960">
        <v>3</v>
      </c>
      <c r="I960" t="s">
        <v>915</v>
      </c>
      <c r="J960" t="s">
        <v>916</v>
      </c>
      <c r="K960" t="s">
        <v>917</v>
      </c>
      <c r="L960">
        <v>1346</v>
      </c>
      <c r="N960">
        <v>1009</v>
      </c>
      <c r="O960" t="s">
        <v>78</v>
      </c>
      <c r="P960" t="s">
        <v>78</v>
      </c>
      <c r="Q960">
        <v>1</v>
      </c>
      <c r="X960">
        <v>7.95</v>
      </c>
      <c r="Y960">
        <v>39.020000000000003</v>
      </c>
      <c r="Z960">
        <v>0</v>
      </c>
      <c r="AA960">
        <v>0</v>
      </c>
      <c r="AB960">
        <v>0</v>
      </c>
      <c r="AC960">
        <v>0</v>
      </c>
      <c r="AD960">
        <v>1</v>
      </c>
      <c r="AE960">
        <v>0</v>
      </c>
      <c r="AF960" t="s">
        <v>3</v>
      </c>
      <c r="AG960">
        <v>7.95</v>
      </c>
      <c r="AH960">
        <v>2</v>
      </c>
      <c r="AI960">
        <v>33358757</v>
      </c>
      <c r="AJ960">
        <v>838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>
      <c r="A961">
        <f>ROW(Source!A901)</f>
        <v>901</v>
      </c>
      <c r="B961">
        <v>33358758</v>
      </c>
      <c r="C961">
        <v>33358480</v>
      </c>
      <c r="D961">
        <v>31179550</v>
      </c>
      <c r="E961">
        <v>1</v>
      </c>
      <c r="F961">
        <v>1</v>
      </c>
      <c r="G961">
        <v>1</v>
      </c>
      <c r="H961">
        <v>3</v>
      </c>
      <c r="I961" t="s">
        <v>861</v>
      </c>
      <c r="J961" t="s">
        <v>862</v>
      </c>
      <c r="K961" t="s">
        <v>863</v>
      </c>
      <c r="L961">
        <v>1348</v>
      </c>
      <c r="N961">
        <v>1009</v>
      </c>
      <c r="O961" t="s">
        <v>32</v>
      </c>
      <c r="P961" t="s">
        <v>32</v>
      </c>
      <c r="Q961">
        <v>1000</v>
      </c>
      <c r="X961">
        <v>3.3E-4</v>
      </c>
      <c r="Y961">
        <v>10362</v>
      </c>
      <c r="Z961">
        <v>0</v>
      </c>
      <c r="AA961">
        <v>0</v>
      </c>
      <c r="AB961">
        <v>0</v>
      </c>
      <c r="AC961">
        <v>0</v>
      </c>
      <c r="AD961">
        <v>1</v>
      </c>
      <c r="AE961">
        <v>0</v>
      </c>
      <c r="AF961" t="s">
        <v>3</v>
      </c>
      <c r="AG961">
        <v>3.3E-4</v>
      </c>
      <c r="AH961">
        <v>2</v>
      </c>
      <c r="AI961">
        <v>33358758</v>
      </c>
      <c r="AJ961">
        <v>839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>
      <c r="A962">
        <f>ROW(Source!A901)</f>
        <v>901</v>
      </c>
      <c r="B962">
        <v>33358759</v>
      </c>
      <c r="C962">
        <v>33358480</v>
      </c>
      <c r="D962">
        <v>31180727</v>
      </c>
      <c r="E962">
        <v>1</v>
      </c>
      <c r="F962">
        <v>1</v>
      </c>
      <c r="G962">
        <v>1</v>
      </c>
      <c r="H962">
        <v>3</v>
      </c>
      <c r="I962" t="s">
        <v>844</v>
      </c>
      <c r="J962" t="s">
        <v>845</v>
      </c>
      <c r="K962" t="s">
        <v>846</v>
      </c>
      <c r="L962">
        <v>1348</v>
      </c>
      <c r="N962">
        <v>1009</v>
      </c>
      <c r="O962" t="s">
        <v>32</v>
      </c>
      <c r="P962" t="s">
        <v>32</v>
      </c>
      <c r="Q962">
        <v>1000</v>
      </c>
      <c r="X962">
        <v>6.0000000000000001E-3</v>
      </c>
      <c r="Y962">
        <v>9040.01</v>
      </c>
      <c r="Z962">
        <v>0</v>
      </c>
      <c r="AA962">
        <v>0</v>
      </c>
      <c r="AB962">
        <v>0</v>
      </c>
      <c r="AC962">
        <v>0</v>
      </c>
      <c r="AD962">
        <v>1</v>
      </c>
      <c r="AE962">
        <v>0</v>
      </c>
      <c r="AF962" t="s">
        <v>3</v>
      </c>
      <c r="AG962">
        <v>6.0000000000000001E-3</v>
      </c>
      <c r="AH962">
        <v>2</v>
      </c>
      <c r="AI962">
        <v>33358759</v>
      </c>
      <c r="AJ962">
        <v>840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>
      <c r="A963">
        <f>ROW(Source!A901)</f>
        <v>901</v>
      </c>
      <c r="B963">
        <v>33358760</v>
      </c>
      <c r="C963">
        <v>33358480</v>
      </c>
      <c r="D963">
        <v>31181610</v>
      </c>
      <c r="E963">
        <v>1</v>
      </c>
      <c r="F963">
        <v>1</v>
      </c>
      <c r="G963">
        <v>1</v>
      </c>
      <c r="H963">
        <v>3</v>
      </c>
      <c r="I963" t="s">
        <v>847</v>
      </c>
      <c r="J963" t="s">
        <v>848</v>
      </c>
      <c r="K963" t="s">
        <v>849</v>
      </c>
      <c r="L963">
        <v>1346</v>
      </c>
      <c r="N963">
        <v>1009</v>
      </c>
      <c r="O963" t="s">
        <v>78</v>
      </c>
      <c r="P963" t="s">
        <v>78</v>
      </c>
      <c r="Q963">
        <v>1</v>
      </c>
      <c r="X963">
        <v>9.09</v>
      </c>
      <c r="Y963">
        <v>23.09</v>
      </c>
      <c r="Z963">
        <v>0</v>
      </c>
      <c r="AA963">
        <v>0</v>
      </c>
      <c r="AB963">
        <v>0</v>
      </c>
      <c r="AC963">
        <v>0</v>
      </c>
      <c r="AD963">
        <v>1</v>
      </c>
      <c r="AE963">
        <v>0</v>
      </c>
      <c r="AF963" t="s">
        <v>3</v>
      </c>
      <c r="AG963">
        <v>9.09</v>
      </c>
      <c r="AH963">
        <v>2</v>
      </c>
      <c r="AI963">
        <v>33358760</v>
      </c>
      <c r="AJ963">
        <v>841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>
      <c r="A964">
        <f>ROW(Source!A901)</f>
        <v>901</v>
      </c>
      <c r="B964">
        <v>33358761</v>
      </c>
      <c r="C964">
        <v>33358480</v>
      </c>
      <c r="D964">
        <v>31174136</v>
      </c>
      <c r="E964">
        <v>17</v>
      </c>
      <c r="F964">
        <v>1</v>
      </c>
      <c r="G964">
        <v>1</v>
      </c>
      <c r="H964">
        <v>3</v>
      </c>
      <c r="I964" t="s">
        <v>942</v>
      </c>
      <c r="J964" t="s">
        <v>3</v>
      </c>
      <c r="K964" t="s">
        <v>943</v>
      </c>
      <c r="L964">
        <v>1327</v>
      </c>
      <c r="N964">
        <v>1005</v>
      </c>
      <c r="O964" t="s">
        <v>47</v>
      </c>
      <c r="P964" t="s">
        <v>47</v>
      </c>
      <c r="Q964">
        <v>1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</v>
      </c>
      <c r="AD964">
        <v>0</v>
      </c>
      <c r="AE964">
        <v>0</v>
      </c>
      <c r="AF964" t="s">
        <v>3</v>
      </c>
      <c r="AG964">
        <v>0</v>
      </c>
      <c r="AH964">
        <v>3</v>
      </c>
      <c r="AI964">
        <v>-1</v>
      </c>
      <c r="AJ964" t="s">
        <v>3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>
      <c r="A965">
        <f>ROW(Source!A901)</f>
        <v>901</v>
      </c>
      <c r="B965">
        <v>33358762</v>
      </c>
      <c r="C965">
        <v>33358480</v>
      </c>
      <c r="D965">
        <v>31173940</v>
      </c>
      <c r="E965">
        <v>17</v>
      </c>
      <c r="F965">
        <v>1</v>
      </c>
      <c r="G965">
        <v>1</v>
      </c>
      <c r="H965">
        <v>3</v>
      </c>
      <c r="I965" t="s">
        <v>944</v>
      </c>
      <c r="J965" t="s">
        <v>3</v>
      </c>
      <c r="K965" t="s">
        <v>945</v>
      </c>
      <c r="L965">
        <v>1346</v>
      </c>
      <c r="N965">
        <v>1009</v>
      </c>
      <c r="O965" t="s">
        <v>78</v>
      </c>
      <c r="P965" t="s">
        <v>78</v>
      </c>
      <c r="Q965">
        <v>1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1</v>
      </c>
      <c r="AD965">
        <v>0</v>
      </c>
      <c r="AE965">
        <v>0</v>
      </c>
      <c r="AF965" t="s">
        <v>3</v>
      </c>
      <c r="AG965">
        <v>0</v>
      </c>
      <c r="AH965">
        <v>3</v>
      </c>
      <c r="AI965">
        <v>-1</v>
      </c>
      <c r="AJ965" t="s">
        <v>3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>
      <c r="A966">
        <f>ROW(Source!A901)</f>
        <v>901</v>
      </c>
      <c r="B966">
        <v>33358763</v>
      </c>
      <c r="C966">
        <v>33358480</v>
      </c>
      <c r="D966">
        <v>31174137</v>
      </c>
      <c r="E966">
        <v>17</v>
      </c>
      <c r="F966">
        <v>1</v>
      </c>
      <c r="G966">
        <v>1</v>
      </c>
      <c r="H966">
        <v>3</v>
      </c>
      <c r="I966" t="s">
        <v>946</v>
      </c>
      <c r="J966" t="s">
        <v>3</v>
      </c>
      <c r="K966" t="s">
        <v>947</v>
      </c>
      <c r="L966">
        <v>1327</v>
      </c>
      <c r="N966">
        <v>1005</v>
      </c>
      <c r="O966" t="s">
        <v>47</v>
      </c>
      <c r="P966" t="s">
        <v>47</v>
      </c>
      <c r="Q966">
        <v>1</v>
      </c>
      <c r="X966">
        <v>100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 t="s">
        <v>3</v>
      </c>
      <c r="AG966">
        <v>100</v>
      </c>
      <c r="AH966">
        <v>3</v>
      </c>
      <c r="AI966">
        <v>-1</v>
      </c>
      <c r="AJ966" t="s">
        <v>3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>
      <c r="A967">
        <f>ROW(Source!A901)</f>
        <v>901</v>
      </c>
      <c r="B967">
        <v>33358764</v>
      </c>
      <c r="C967">
        <v>33358480</v>
      </c>
      <c r="D967">
        <v>31174140</v>
      </c>
      <c r="E967">
        <v>17</v>
      </c>
      <c r="F967">
        <v>1</v>
      </c>
      <c r="G967">
        <v>1</v>
      </c>
      <c r="H967">
        <v>3</v>
      </c>
      <c r="I967" t="s">
        <v>948</v>
      </c>
      <c r="J967" t="s">
        <v>3</v>
      </c>
      <c r="K967" t="s">
        <v>949</v>
      </c>
      <c r="L967">
        <v>1354</v>
      </c>
      <c r="N967">
        <v>1010</v>
      </c>
      <c r="O967" t="s">
        <v>40</v>
      </c>
      <c r="P967" t="s">
        <v>40</v>
      </c>
      <c r="Q967">
        <v>1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1</v>
      </c>
      <c r="AD967">
        <v>0</v>
      </c>
      <c r="AE967">
        <v>0</v>
      </c>
      <c r="AF967" t="s">
        <v>3</v>
      </c>
      <c r="AG967">
        <v>0</v>
      </c>
      <c r="AH967">
        <v>3</v>
      </c>
      <c r="AI967">
        <v>-1</v>
      </c>
      <c r="AJ967" t="s">
        <v>3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>
      <c r="A968">
        <f>ROW(Source!A901)</f>
        <v>901</v>
      </c>
      <c r="B968">
        <v>33358765</v>
      </c>
      <c r="C968">
        <v>33358480</v>
      </c>
      <c r="D968">
        <v>31174146</v>
      </c>
      <c r="E968">
        <v>17</v>
      </c>
      <c r="F968">
        <v>1</v>
      </c>
      <c r="G968">
        <v>1</v>
      </c>
      <c r="H968">
        <v>3</v>
      </c>
      <c r="I968" t="s">
        <v>950</v>
      </c>
      <c r="J968" t="s">
        <v>3</v>
      </c>
      <c r="K968" t="s">
        <v>951</v>
      </c>
      <c r="L968">
        <v>1354</v>
      </c>
      <c r="N968">
        <v>1010</v>
      </c>
      <c r="O968" t="s">
        <v>40</v>
      </c>
      <c r="P968" t="s">
        <v>40</v>
      </c>
      <c r="Q968">
        <v>1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</v>
      </c>
      <c r="AD968">
        <v>0</v>
      </c>
      <c r="AE968">
        <v>0</v>
      </c>
      <c r="AF968" t="s">
        <v>3</v>
      </c>
      <c r="AG968">
        <v>0</v>
      </c>
      <c r="AH968">
        <v>3</v>
      </c>
      <c r="AI968">
        <v>-1</v>
      </c>
      <c r="AJ968" t="s">
        <v>3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>
      <c r="A969">
        <f>ROW(Source!A902)</f>
        <v>902</v>
      </c>
      <c r="B969">
        <v>33358750</v>
      </c>
      <c r="C969">
        <v>33358480</v>
      </c>
      <c r="D969">
        <v>31172061</v>
      </c>
      <c r="E969">
        <v>1</v>
      </c>
      <c r="F969">
        <v>1</v>
      </c>
      <c r="G969">
        <v>1</v>
      </c>
      <c r="H969">
        <v>1</v>
      </c>
      <c r="I969" t="s">
        <v>850</v>
      </c>
      <c r="J969" t="s">
        <v>3</v>
      </c>
      <c r="K969" t="s">
        <v>851</v>
      </c>
      <c r="L969">
        <v>1191</v>
      </c>
      <c r="N969">
        <v>1013</v>
      </c>
      <c r="O969" t="s">
        <v>831</v>
      </c>
      <c r="P969" t="s">
        <v>831</v>
      </c>
      <c r="Q969">
        <v>1</v>
      </c>
      <c r="X969">
        <v>80.88</v>
      </c>
      <c r="Y969">
        <v>0</v>
      </c>
      <c r="Z969">
        <v>0</v>
      </c>
      <c r="AA969">
        <v>0</v>
      </c>
      <c r="AB969">
        <v>8.74</v>
      </c>
      <c r="AC969">
        <v>0</v>
      </c>
      <c r="AD969">
        <v>1</v>
      </c>
      <c r="AE969">
        <v>1</v>
      </c>
      <c r="AF969" t="s">
        <v>22</v>
      </c>
      <c r="AG969">
        <v>111.61439999999999</v>
      </c>
      <c r="AH969">
        <v>2</v>
      </c>
      <c r="AI969">
        <v>33358750</v>
      </c>
      <c r="AJ969">
        <v>842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>
      <c r="A970">
        <f>ROW(Source!A902)</f>
        <v>902</v>
      </c>
      <c r="B970">
        <v>33358751</v>
      </c>
      <c r="C970">
        <v>33358480</v>
      </c>
      <c r="D970">
        <v>31172011</v>
      </c>
      <c r="E970">
        <v>1</v>
      </c>
      <c r="F970">
        <v>1</v>
      </c>
      <c r="G970">
        <v>1</v>
      </c>
      <c r="H970">
        <v>1</v>
      </c>
      <c r="I970" t="s">
        <v>832</v>
      </c>
      <c r="J970" t="s">
        <v>3</v>
      </c>
      <c r="K970" t="s">
        <v>833</v>
      </c>
      <c r="L970">
        <v>1191</v>
      </c>
      <c r="N970">
        <v>1013</v>
      </c>
      <c r="O970" t="s">
        <v>831</v>
      </c>
      <c r="P970" t="s">
        <v>831</v>
      </c>
      <c r="Q970">
        <v>1</v>
      </c>
      <c r="X970">
        <v>0.76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1</v>
      </c>
      <c r="AE970">
        <v>2</v>
      </c>
      <c r="AF970" t="s">
        <v>21</v>
      </c>
      <c r="AG970">
        <v>1.1399999999999999</v>
      </c>
      <c r="AH970">
        <v>2</v>
      </c>
      <c r="AI970">
        <v>33358751</v>
      </c>
      <c r="AJ970">
        <v>843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>
      <c r="A971">
        <f>ROW(Source!A902)</f>
        <v>902</v>
      </c>
      <c r="B971">
        <v>33358752</v>
      </c>
      <c r="C971">
        <v>33358480</v>
      </c>
      <c r="D971">
        <v>31258491</v>
      </c>
      <c r="E971">
        <v>1</v>
      </c>
      <c r="F971">
        <v>1</v>
      </c>
      <c r="G971">
        <v>1</v>
      </c>
      <c r="H971">
        <v>2</v>
      </c>
      <c r="I971" t="s">
        <v>834</v>
      </c>
      <c r="J971" t="s">
        <v>835</v>
      </c>
      <c r="K971" t="s">
        <v>836</v>
      </c>
      <c r="L971">
        <v>1368</v>
      </c>
      <c r="N971">
        <v>1011</v>
      </c>
      <c r="O971" t="s">
        <v>837</v>
      </c>
      <c r="P971" t="s">
        <v>837</v>
      </c>
      <c r="Q971">
        <v>1</v>
      </c>
      <c r="X971">
        <v>0.31</v>
      </c>
      <c r="Y971">
        <v>0</v>
      </c>
      <c r="Z971">
        <v>111.99</v>
      </c>
      <c r="AA971">
        <v>13.5</v>
      </c>
      <c r="AB971">
        <v>0</v>
      </c>
      <c r="AC971">
        <v>0</v>
      </c>
      <c r="AD971">
        <v>1</v>
      </c>
      <c r="AE971">
        <v>0</v>
      </c>
      <c r="AF971" t="s">
        <v>21</v>
      </c>
      <c r="AG971">
        <v>0.46499999999999997</v>
      </c>
      <c r="AH971">
        <v>2</v>
      </c>
      <c r="AI971">
        <v>33358752</v>
      </c>
      <c r="AJ971">
        <v>844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>
      <c r="A972">
        <f>ROW(Source!A902)</f>
        <v>902</v>
      </c>
      <c r="B972">
        <v>33358753</v>
      </c>
      <c r="C972">
        <v>33358480</v>
      </c>
      <c r="D972">
        <v>31258691</v>
      </c>
      <c r="E972">
        <v>1</v>
      </c>
      <c r="F972">
        <v>1</v>
      </c>
      <c r="G972">
        <v>1</v>
      </c>
      <c r="H972">
        <v>2</v>
      </c>
      <c r="I972" t="s">
        <v>838</v>
      </c>
      <c r="J972" t="s">
        <v>839</v>
      </c>
      <c r="K972" t="s">
        <v>840</v>
      </c>
      <c r="L972">
        <v>1368</v>
      </c>
      <c r="N972">
        <v>1011</v>
      </c>
      <c r="O972" t="s">
        <v>837</v>
      </c>
      <c r="P972" t="s">
        <v>837</v>
      </c>
      <c r="Q972">
        <v>1</v>
      </c>
      <c r="X972">
        <v>10.050000000000001</v>
      </c>
      <c r="Y972">
        <v>0</v>
      </c>
      <c r="Z972">
        <v>3.12</v>
      </c>
      <c r="AA972">
        <v>0</v>
      </c>
      <c r="AB972">
        <v>0</v>
      </c>
      <c r="AC972">
        <v>0</v>
      </c>
      <c r="AD972">
        <v>1</v>
      </c>
      <c r="AE972">
        <v>0</v>
      </c>
      <c r="AF972" t="s">
        <v>21</v>
      </c>
      <c r="AG972">
        <v>15.075000000000001</v>
      </c>
      <c r="AH972">
        <v>2</v>
      </c>
      <c r="AI972">
        <v>33358753</v>
      </c>
      <c r="AJ972">
        <v>845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>
      <c r="A973">
        <f>ROW(Source!A902)</f>
        <v>902</v>
      </c>
      <c r="B973">
        <v>33358754</v>
      </c>
      <c r="C973">
        <v>33358480</v>
      </c>
      <c r="D973">
        <v>31258646</v>
      </c>
      <c r="E973">
        <v>1</v>
      </c>
      <c r="F973">
        <v>1</v>
      </c>
      <c r="G973">
        <v>1</v>
      </c>
      <c r="H973">
        <v>2</v>
      </c>
      <c r="I973" t="s">
        <v>866</v>
      </c>
      <c r="J973" t="s">
        <v>867</v>
      </c>
      <c r="K973" t="s">
        <v>868</v>
      </c>
      <c r="L973">
        <v>1368</v>
      </c>
      <c r="N973">
        <v>1011</v>
      </c>
      <c r="O973" t="s">
        <v>837</v>
      </c>
      <c r="P973" t="s">
        <v>837</v>
      </c>
      <c r="Q973">
        <v>1</v>
      </c>
      <c r="X973">
        <v>0.2</v>
      </c>
      <c r="Y973">
        <v>0</v>
      </c>
      <c r="Z973">
        <v>6.66</v>
      </c>
      <c r="AA973">
        <v>0</v>
      </c>
      <c r="AB973">
        <v>0</v>
      </c>
      <c r="AC973">
        <v>0</v>
      </c>
      <c r="AD973">
        <v>1</v>
      </c>
      <c r="AE973">
        <v>0</v>
      </c>
      <c r="AF973" t="s">
        <v>21</v>
      </c>
      <c r="AG973">
        <v>0.3</v>
      </c>
      <c r="AH973">
        <v>2</v>
      </c>
      <c r="AI973">
        <v>33358754</v>
      </c>
      <c r="AJ973">
        <v>846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>
      <c r="A974">
        <f>ROW(Source!A902)</f>
        <v>902</v>
      </c>
      <c r="B974">
        <v>33358755</v>
      </c>
      <c r="C974">
        <v>33358480</v>
      </c>
      <c r="D974">
        <v>31259879</v>
      </c>
      <c r="E974">
        <v>1</v>
      </c>
      <c r="F974">
        <v>1</v>
      </c>
      <c r="G974">
        <v>1</v>
      </c>
      <c r="H974">
        <v>2</v>
      </c>
      <c r="I974" t="s">
        <v>841</v>
      </c>
      <c r="J974" t="s">
        <v>842</v>
      </c>
      <c r="K974" t="s">
        <v>843</v>
      </c>
      <c r="L974">
        <v>1368</v>
      </c>
      <c r="N974">
        <v>1011</v>
      </c>
      <c r="O974" t="s">
        <v>837</v>
      </c>
      <c r="P974" t="s">
        <v>837</v>
      </c>
      <c r="Q974">
        <v>1</v>
      </c>
      <c r="X974">
        <v>0.45</v>
      </c>
      <c r="Y974">
        <v>0</v>
      </c>
      <c r="Z974">
        <v>65.709999999999994</v>
      </c>
      <c r="AA974">
        <v>11.6</v>
      </c>
      <c r="AB974">
        <v>0</v>
      </c>
      <c r="AC974">
        <v>0</v>
      </c>
      <c r="AD974">
        <v>1</v>
      </c>
      <c r="AE974">
        <v>0</v>
      </c>
      <c r="AF974" t="s">
        <v>21</v>
      </c>
      <c r="AG974">
        <v>0.67500000000000004</v>
      </c>
      <c r="AH974">
        <v>2</v>
      </c>
      <c r="AI974">
        <v>33358755</v>
      </c>
      <c r="AJ974">
        <v>847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>
      <c r="A975">
        <f>ROW(Source!A902)</f>
        <v>902</v>
      </c>
      <c r="B975">
        <v>33358756</v>
      </c>
      <c r="C975">
        <v>33358480</v>
      </c>
      <c r="D975">
        <v>31260100</v>
      </c>
      <c r="E975">
        <v>1</v>
      </c>
      <c r="F975">
        <v>1</v>
      </c>
      <c r="G975">
        <v>1</v>
      </c>
      <c r="H975">
        <v>2</v>
      </c>
      <c r="I975" t="s">
        <v>858</v>
      </c>
      <c r="J975" t="s">
        <v>859</v>
      </c>
      <c r="K975" t="s">
        <v>860</v>
      </c>
      <c r="L975">
        <v>1368</v>
      </c>
      <c r="N975">
        <v>1011</v>
      </c>
      <c r="O975" t="s">
        <v>837</v>
      </c>
      <c r="P975" t="s">
        <v>837</v>
      </c>
      <c r="Q975">
        <v>1</v>
      </c>
      <c r="X975">
        <v>1.31</v>
      </c>
      <c r="Y975">
        <v>0</v>
      </c>
      <c r="Z975">
        <v>8.1</v>
      </c>
      <c r="AA975">
        <v>0</v>
      </c>
      <c r="AB975">
        <v>0</v>
      </c>
      <c r="AC975">
        <v>0</v>
      </c>
      <c r="AD975">
        <v>1</v>
      </c>
      <c r="AE975">
        <v>0</v>
      </c>
      <c r="AF975" t="s">
        <v>21</v>
      </c>
      <c r="AG975">
        <v>1.9650000000000001</v>
      </c>
      <c r="AH975">
        <v>2</v>
      </c>
      <c r="AI975">
        <v>33358756</v>
      </c>
      <c r="AJ975">
        <v>848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>
      <c r="A976">
        <f>ROW(Source!A902)</f>
        <v>902</v>
      </c>
      <c r="B976">
        <v>33358757</v>
      </c>
      <c r="C976">
        <v>33358480</v>
      </c>
      <c r="D976">
        <v>31178369</v>
      </c>
      <c r="E976">
        <v>1</v>
      </c>
      <c r="F976">
        <v>1</v>
      </c>
      <c r="G976">
        <v>1</v>
      </c>
      <c r="H976">
        <v>3</v>
      </c>
      <c r="I976" t="s">
        <v>915</v>
      </c>
      <c r="J976" t="s">
        <v>916</v>
      </c>
      <c r="K976" t="s">
        <v>917</v>
      </c>
      <c r="L976">
        <v>1346</v>
      </c>
      <c r="N976">
        <v>1009</v>
      </c>
      <c r="O976" t="s">
        <v>78</v>
      </c>
      <c r="P976" t="s">
        <v>78</v>
      </c>
      <c r="Q976">
        <v>1</v>
      </c>
      <c r="X976">
        <v>7.95</v>
      </c>
      <c r="Y976">
        <v>39.020000000000003</v>
      </c>
      <c r="Z976">
        <v>0</v>
      </c>
      <c r="AA976">
        <v>0</v>
      </c>
      <c r="AB976">
        <v>0</v>
      </c>
      <c r="AC976">
        <v>0</v>
      </c>
      <c r="AD976">
        <v>1</v>
      </c>
      <c r="AE976">
        <v>0</v>
      </c>
      <c r="AF976" t="s">
        <v>3</v>
      </c>
      <c r="AG976">
        <v>7.95</v>
      </c>
      <c r="AH976">
        <v>2</v>
      </c>
      <c r="AI976">
        <v>33358757</v>
      </c>
      <c r="AJ976">
        <v>849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>
      <c r="A977">
        <f>ROW(Source!A902)</f>
        <v>902</v>
      </c>
      <c r="B977">
        <v>33358758</v>
      </c>
      <c r="C977">
        <v>33358480</v>
      </c>
      <c r="D977">
        <v>31179550</v>
      </c>
      <c r="E977">
        <v>1</v>
      </c>
      <c r="F977">
        <v>1</v>
      </c>
      <c r="G977">
        <v>1</v>
      </c>
      <c r="H977">
        <v>3</v>
      </c>
      <c r="I977" t="s">
        <v>861</v>
      </c>
      <c r="J977" t="s">
        <v>862</v>
      </c>
      <c r="K977" t="s">
        <v>863</v>
      </c>
      <c r="L977">
        <v>1348</v>
      </c>
      <c r="N977">
        <v>1009</v>
      </c>
      <c r="O977" t="s">
        <v>32</v>
      </c>
      <c r="P977" t="s">
        <v>32</v>
      </c>
      <c r="Q977">
        <v>1000</v>
      </c>
      <c r="X977">
        <v>3.3E-4</v>
      </c>
      <c r="Y977">
        <v>10362</v>
      </c>
      <c r="Z977">
        <v>0</v>
      </c>
      <c r="AA977">
        <v>0</v>
      </c>
      <c r="AB977">
        <v>0</v>
      </c>
      <c r="AC977">
        <v>0</v>
      </c>
      <c r="AD977">
        <v>1</v>
      </c>
      <c r="AE977">
        <v>0</v>
      </c>
      <c r="AF977" t="s">
        <v>3</v>
      </c>
      <c r="AG977">
        <v>3.3E-4</v>
      </c>
      <c r="AH977">
        <v>2</v>
      </c>
      <c r="AI977">
        <v>33358758</v>
      </c>
      <c r="AJ977">
        <v>850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>
      <c r="A978">
        <f>ROW(Source!A902)</f>
        <v>902</v>
      </c>
      <c r="B978">
        <v>33358759</v>
      </c>
      <c r="C978">
        <v>33358480</v>
      </c>
      <c r="D978">
        <v>31180727</v>
      </c>
      <c r="E978">
        <v>1</v>
      </c>
      <c r="F978">
        <v>1</v>
      </c>
      <c r="G978">
        <v>1</v>
      </c>
      <c r="H978">
        <v>3</v>
      </c>
      <c r="I978" t="s">
        <v>844</v>
      </c>
      <c r="J978" t="s">
        <v>845</v>
      </c>
      <c r="K978" t="s">
        <v>846</v>
      </c>
      <c r="L978">
        <v>1348</v>
      </c>
      <c r="N978">
        <v>1009</v>
      </c>
      <c r="O978" t="s">
        <v>32</v>
      </c>
      <c r="P978" t="s">
        <v>32</v>
      </c>
      <c r="Q978">
        <v>1000</v>
      </c>
      <c r="X978">
        <v>6.0000000000000001E-3</v>
      </c>
      <c r="Y978">
        <v>9040.01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0</v>
      </c>
      <c r="AF978" t="s">
        <v>3</v>
      </c>
      <c r="AG978">
        <v>6.0000000000000001E-3</v>
      </c>
      <c r="AH978">
        <v>2</v>
      </c>
      <c r="AI978">
        <v>33358759</v>
      </c>
      <c r="AJ978">
        <v>851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>
      <c r="A979">
        <f>ROW(Source!A902)</f>
        <v>902</v>
      </c>
      <c r="B979">
        <v>33358760</v>
      </c>
      <c r="C979">
        <v>33358480</v>
      </c>
      <c r="D979">
        <v>31181610</v>
      </c>
      <c r="E979">
        <v>1</v>
      </c>
      <c r="F979">
        <v>1</v>
      </c>
      <c r="G979">
        <v>1</v>
      </c>
      <c r="H979">
        <v>3</v>
      </c>
      <c r="I979" t="s">
        <v>847</v>
      </c>
      <c r="J979" t="s">
        <v>848</v>
      </c>
      <c r="K979" t="s">
        <v>849</v>
      </c>
      <c r="L979">
        <v>1346</v>
      </c>
      <c r="N979">
        <v>1009</v>
      </c>
      <c r="O979" t="s">
        <v>78</v>
      </c>
      <c r="P979" t="s">
        <v>78</v>
      </c>
      <c r="Q979">
        <v>1</v>
      </c>
      <c r="X979">
        <v>9.09</v>
      </c>
      <c r="Y979">
        <v>23.09</v>
      </c>
      <c r="Z979">
        <v>0</v>
      </c>
      <c r="AA979">
        <v>0</v>
      </c>
      <c r="AB979">
        <v>0</v>
      </c>
      <c r="AC979">
        <v>0</v>
      </c>
      <c r="AD979">
        <v>1</v>
      </c>
      <c r="AE979">
        <v>0</v>
      </c>
      <c r="AF979" t="s">
        <v>3</v>
      </c>
      <c r="AG979">
        <v>9.09</v>
      </c>
      <c r="AH979">
        <v>2</v>
      </c>
      <c r="AI979">
        <v>33358760</v>
      </c>
      <c r="AJ979">
        <v>852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>
      <c r="A980">
        <f>ROW(Source!A902)</f>
        <v>902</v>
      </c>
      <c r="B980">
        <v>33358761</v>
      </c>
      <c r="C980">
        <v>33358480</v>
      </c>
      <c r="D980">
        <v>31174136</v>
      </c>
      <c r="E980">
        <v>17</v>
      </c>
      <c r="F980">
        <v>1</v>
      </c>
      <c r="G980">
        <v>1</v>
      </c>
      <c r="H980">
        <v>3</v>
      </c>
      <c r="I980" t="s">
        <v>942</v>
      </c>
      <c r="J980" t="s">
        <v>3</v>
      </c>
      <c r="K980" t="s">
        <v>943</v>
      </c>
      <c r="L980">
        <v>1327</v>
      </c>
      <c r="N980">
        <v>1005</v>
      </c>
      <c r="O980" t="s">
        <v>47</v>
      </c>
      <c r="P980" t="s">
        <v>47</v>
      </c>
      <c r="Q980">
        <v>1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1</v>
      </c>
      <c r="AD980">
        <v>0</v>
      </c>
      <c r="AE980">
        <v>0</v>
      </c>
      <c r="AF980" t="s">
        <v>3</v>
      </c>
      <c r="AG980">
        <v>0</v>
      </c>
      <c r="AH980">
        <v>3</v>
      </c>
      <c r="AI980">
        <v>-1</v>
      </c>
      <c r="AJ980" t="s">
        <v>3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>
      <c r="A981">
        <f>ROW(Source!A902)</f>
        <v>902</v>
      </c>
      <c r="B981">
        <v>33358762</v>
      </c>
      <c r="C981">
        <v>33358480</v>
      </c>
      <c r="D981">
        <v>31173940</v>
      </c>
      <c r="E981">
        <v>17</v>
      </c>
      <c r="F981">
        <v>1</v>
      </c>
      <c r="G981">
        <v>1</v>
      </c>
      <c r="H981">
        <v>3</v>
      </c>
      <c r="I981" t="s">
        <v>944</v>
      </c>
      <c r="J981" t="s">
        <v>3</v>
      </c>
      <c r="K981" t="s">
        <v>945</v>
      </c>
      <c r="L981">
        <v>1346</v>
      </c>
      <c r="N981">
        <v>1009</v>
      </c>
      <c r="O981" t="s">
        <v>78</v>
      </c>
      <c r="P981" t="s">
        <v>78</v>
      </c>
      <c r="Q981">
        <v>1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1</v>
      </c>
      <c r="AD981">
        <v>0</v>
      </c>
      <c r="AE981">
        <v>0</v>
      </c>
      <c r="AF981" t="s">
        <v>3</v>
      </c>
      <c r="AG981">
        <v>0</v>
      </c>
      <c r="AH981">
        <v>3</v>
      </c>
      <c r="AI981">
        <v>-1</v>
      </c>
      <c r="AJ981" t="s">
        <v>3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>
      <c r="A982">
        <f>ROW(Source!A902)</f>
        <v>902</v>
      </c>
      <c r="B982">
        <v>33358763</v>
      </c>
      <c r="C982">
        <v>33358480</v>
      </c>
      <c r="D982">
        <v>31174137</v>
      </c>
      <c r="E982">
        <v>17</v>
      </c>
      <c r="F982">
        <v>1</v>
      </c>
      <c r="G982">
        <v>1</v>
      </c>
      <c r="H982">
        <v>3</v>
      </c>
      <c r="I982" t="s">
        <v>946</v>
      </c>
      <c r="J982" t="s">
        <v>3</v>
      </c>
      <c r="K982" t="s">
        <v>947</v>
      </c>
      <c r="L982">
        <v>1327</v>
      </c>
      <c r="N982">
        <v>1005</v>
      </c>
      <c r="O982" t="s">
        <v>47</v>
      </c>
      <c r="P982" t="s">
        <v>47</v>
      </c>
      <c r="Q982">
        <v>1</v>
      </c>
      <c r="X982">
        <v>100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 t="s">
        <v>3</v>
      </c>
      <c r="AG982">
        <v>100</v>
      </c>
      <c r="AH982">
        <v>3</v>
      </c>
      <c r="AI982">
        <v>-1</v>
      </c>
      <c r="AJ982" t="s">
        <v>3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>
      <c r="A983">
        <f>ROW(Source!A902)</f>
        <v>902</v>
      </c>
      <c r="B983">
        <v>33358764</v>
      </c>
      <c r="C983">
        <v>33358480</v>
      </c>
      <c r="D983">
        <v>31174140</v>
      </c>
      <c r="E983">
        <v>17</v>
      </c>
      <c r="F983">
        <v>1</v>
      </c>
      <c r="G983">
        <v>1</v>
      </c>
      <c r="H983">
        <v>3</v>
      </c>
      <c r="I983" t="s">
        <v>948</v>
      </c>
      <c r="J983" t="s">
        <v>3</v>
      </c>
      <c r="K983" t="s">
        <v>949</v>
      </c>
      <c r="L983">
        <v>1354</v>
      </c>
      <c r="N983">
        <v>1010</v>
      </c>
      <c r="O983" t="s">
        <v>40</v>
      </c>
      <c r="P983" t="s">
        <v>40</v>
      </c>
      <c r="Q983">
        <v>1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1</v>
      </c>
      <c r="AD983">
        <v>0</v>
      </c>
      <c r="AE983">
        <v>0</v>
      </c>
      <c r="AF983" t="s">
        <v>3</v>
      </c>
      <c r="AG983">
        <v>0</v>
      </c>
      <c r="AH983">
        <v>3</v>
      </c>
      <c r="AI983">
        <v>-1</v>
      </c>
      <c r="AJ983" t="s">
        <v>3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>
      <c r="A984">
        <f>ROW(Source!A902)</f>
        <v>902</v>
      </c>
      <c r="B984">
        <v>33358765</v>
      </c>
      <c r="C984">
        <v>33358480</v>
      </c>
      <c r="D984">
        <v>31174146</v>
      </c>
      <c r="E984">
        <v>17</v>
      </c>
      <c r="F984">
        <v>1</v>
      </c>
      <c r="G984">
        <v>1</v>
      </c>
      <c r="H984">
        <v>3</v>
      </c>
      <c r="I984" t="s">
        <v>950</v>
      </c>
      <c r="J984" t="s">
        <v>3</v>
      </c>
      <c r="K984" t="s">
        <v>951</v>
      </c>
      <c r="L984">
        <v>1354</v>
      </c>
      <c r="N984">
        <v>1010</v>
      </c>
      <c r="O984" t="s">
        <v>40</v>
      </c>
      <c r="P984" t="s">
        <v>40</v>
      </c>
      <c r="Q984">
        <v>1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1</v>
      </c>
      <c r="AD984">
        <v>0</v>
      </c>
      <c r="AE984">
        <v>0</v>
      </c>
      <c r="AF984" t="s">
        <v>3</v>
      </c>
      <c r="AG984">
        <v>0</v>
      </c>
      <c r="AH984">
        <v>3</v>
      </c>
      <c r="AI984">
        <v>-1</v>
      </c>
      <c r="AJ984" t="s">
        <v>3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>
      <c r="A985">
        <f>ROW(Source!A905)</f>
        <v>905</v>
      </c>
      <c r="B985">
        <v>33360504</v>
      </c>
      <c r="C985">
        <v>33358546</v>
      </c>
      <c r="D985">
        <v>31172061</v>
      </c>
      <c r="E985">
        <v>1</v>
      </c>
      <c r="F985">
        <v>1</v>
      </c>
      <c r="G985">
        <v>1</v>
      </c>
      <c r="H985">
        <v>1</v>
      </c>
      <c r="I985" t="s">
        <v>850</v>
      </c>
      <c r="J985" t="s">
        <v>3</v>
      </c>
      <c r="K985" t="s">
        <v>851</v>
      </c>
      <c r="L985">
        <v>1191</v>
      </c>
      <c r="N985">
        <v>1013</v>
      </c>
      <c r="O985" t="s">
        <v>831</v>
      </c>
      <c r="P985" t="s">
        <v>831</v>
      </c>
      <c r="Q985">
        <v>1</v>
      </c>
      <c r="X985">
        <v>80.88</v>
      </c>
      <c r="Y985">
        <v>0</v>
      </c>
      <c r="Z985">
        <v>0</v>
      </c>
      <c r="AA985">
        <v>0</v>
      </c>
      <c r="AB985">
        <v>8.74</v>
      </c>
      <c r="AC985">
        <v>0</v>
      </c>
      <c r="AD985">
        <v>1</v>
      </c>
      <c r="AE985">
        <v>1</v>
      </c>
      <c r="AF985" t="s">
        <v>22</v>
      </c>
      <c r="AG985">
        <v>111.61439999999999</v>
      </c>
      <c r="AH985">
        <v>2</v>
      </c>
      <c r="AI985">
        <v>33360504</v>
      </c>
      <c r="AJ985">
        <v>853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>
      <c r="A986">
        <f>ROW(Source!A905)</f>
        <v>905</v>
      </c>
      <c r="B986">
        <v>33360505</v>
      </c>
      <c r="C986">
        <v>33358546</v>
      </c>
      <c r="D986">
        <v>31172011</v>
      </c>
      <c r="E986">
        <v>1</v>
      </c>
      <c r="F986">
        <v>1</v>
      </c>
      <c r="G986">
        <v>1</v>
      </c>
      <c r="H986">
        <v>1</v>
      </c>
      <c r="I986" t="s">
        <v>832</v>
      </c>
      <c r="J986" t="s">
        <v>3</v>
      </c>
      <c r="K986" t="s">
        <v>833</v>
      </c>
      <c r="L986">
        <v>1191</v>
      </c>
      <c r="N986">
        <v>1013</v>
      </c>
      <c r="O986" t="s">
        <v>831</v>
      </c>
      <c r="P986" t="s">
        <v>831</v>
      </c>
      <c r="Q986">
        <v>1</v>
      </c>
      <c r="X986">
        <v>0.69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1</v>
      </c>
      <c r="AE986">
        <v>2</v>
      </c>
      <c r="AF986" t="s">
        <v>21</v>
      </c>
      <c r="AG986">
        <v>1.0349999999999999</v>
      </c>
      <c r="AH986">
        <v>2</v>
      </c>
      <c r="AI986">
        <v>33360505</v>
      </c>
      <c r="AJ986">
        <v>854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>
      <c r="A987">
        <f>ROW(Source!A905)</f>
        <v>905</v>
      </c>
      <c r="B987">
        <v>33360506</v>
      </c>
      <c r="C987">
        <v>33358546</v>
      </c>
      <c r="D987">
        <v>31258491</v>
      </c>
      <c r="E987">
        <v>1</v>
      </c>
      <c r="F987">
        <v>1</v>
      </c>
      <c r="G987">
        <v>1</v>
      </c>
      <c r="H987">
        <v>2</v>
      </c>
      <c r="I987" t="s">
        <v>834</v>
      </c>
      <c r="J987" t="s">
        <v>835</v>
      </c>
      <c r="K987" t="s">
        <v>836</v>
      </c>
      <c r="L987">
        <v>1368</v>
      </c>
      <c r="N987">
        <v>1011</v>
      </c>
      <c r="O987" t="s">
        <v>837</v>
      </c>
      <c r="P987" t="s">
        <v>837</v>
      </c>
      <c r="Q987">
        <v>1</v>
      </c>
      <c r="X987">
        <v>0.28000000000000003</v>
      </c>
      <c r="Y987">
        <v>0</v>
      </c>
      <c r="Z987">
        <v>111.99</v>
      </c>
      <c r="AA987">
        <v>13.5</v>
      </c>
      <c r="AB987">
        <v>0</v>
      </c>
      <c r="AC987">
        <v>0</v>
      </c>
      <c r="AD987">
        <v>1</v>
      </c>
      <c r="AE987">
        <v>0</v>
      </c>
      <c r="AF987" t="s">
        <v>21</v>
      </c>
      <c r="AG987">
        <v>0.42000000000000004</v>
      </c>
      <c r="AH987">
        <v>2</v>
      </c>
      <c r="AI987">
        <v>33360506</v>
      </c>
      <c r="AJ987">
        <v>855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>
      <c r="A988">
        <f>ROW(Source!A905)</f>
        <v>905</v>
      </c>
      <c r="B988">
        <v>33360507</v>
      </c>
      <c r="C988">
        <v>33358546</v>
      </c>
      <c r="D988">
        <v>31258691</v>
      </c>
      <c r="E988">
        <v>1</v>
      </c>
      <c r="F988">
        <v>1</v>
      </c>
      <c r="G988">
        <v>1</v>
      </c>
      <c r="H988">
        <v>2</v>
      </c>
      <c r="I988" t="s">
        <v>838</v>
      </c>
      <c r="J988" t="s">
        <v>839</v>
      </c>
      <c r="K988" t="s">
        <v>840</v>
      </c>
      <c r="L988">
        <v>1368</v>
      </c>
      <c r="N988">
        <v>1011</v>
      </c>
      <c r="O988" t="s">
        <v>837</v>
      </c>
      <c r="P988" t="s">
        <v>837</v>
      </c>
      <c r="Q988">
        <v>1</v>
      </c>
      <c r="X988">
        <v>10.050000000000001</v>
      </c>
      <c r="Y988">
        <v>0</v>
      </c>
      <c r="Z988">
        <v>3.12</v>
      </c>
      <c r="AA988">
        <v>0</v>
      </c>
      <c r="AB988">
        <v>0</v>
      </c>
      <c r="AC988">
        <v>0</v>
      </c>
      <c r="AD988">
        <v>1</v>
      </c>
      <c r="AE988">
        <v>0</v>
      </c>
      <c r="AF988" t="s">
        <v>21</v>
      </c>
      <c r="AG988">
        <v>15.075000000000001</v>
      </c>
      <c r="AH988">
        <v>2</v>
      </c>
      <c r="AI988">
        <v>33360507</v>
      </c>
      <c r="AJ988">
        <v>856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>
      <c r="A989">
        <f>ROW(Source!A905)</f>
        <v>905</v>
      </c>
      <c r="B989">
        <v>33360508</v>
      </c>
      <c r="C989">
        <v>33358546</v>
      </c>
      <c r="D989">
        <v>31258646</v>
      </c>
      <c r="E989">
        <v>1</v>
      </c>
      <c r="F989">
        <v>1</v>
      </c>
      <c r="G989">
        <v>1</v>
      </c>
      <c r="H989">
        <v>2</v>
      </c>
      <c r="I989" t="s">
        <v>866</v>
      </c>
      <c r="J989" t="s">
        <v>867</v>
      </c>
      <c r="K989" t="s">
        <v>868</v>
      </c>
      <c r="L989">
        <v>1368</v>
      </c>
      <c r="N989">
        <v>1011</v>
      </c>
      <c r="O989" t="s">
        <v>837</v>
      </c>
      <c r="P989" t="s">
        <v>837</v>
      </c>
      <c r="Q989">
        <v>1</v>
      </c>
      <c r="X989">
        <v>0.15</v>
      </c>
      <c r="Y989">
        <v>0</v>
      </c>
      <c r="Z989">
        <v>6.66</v>
      </c>
      <c r="AA989">
        <v>0</v>
      </c>
      <c r="AB989">
        <v>0</v>
      </c>
      <c r="AC989">
        <v>0</v>
      </c>
      <c r="AD989">
        <v>1</v>
      </c>
      <c r="AE989">
        <v>0</v>
      </c>
      <c r="AF989" t="s">
        <v>21</v>
      </c>
      <c r="AG989">
        <v>0.22499999999999998</v>
      </c>
      <c r="AH989">
        <v>2</v>
      </c>
      <c r="AI989">
        <v>33360508</v>
      </c>
      <c r="AJ989">
        <v>857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>
      <c r="A990">
        <f>ROW(Source!A905)</f>
        <v>905</v>
      </c>
      <c r="B990">
        <v>33360509</v>
      </c>
      <c r="C990">
        <v>33358546</v>
      </c>
      <c r="D990">
        <v>31259879</v>
      </c>
      <c r="E990">
        <v>1</v>
      </c>
      <c r="F990">
        <v>1</v>
      </c>
      <c r="G990">
        <v>1</v>
      </c>
      <c r="H990">
        <v>2</v>
      </c>
      <c r="I990" t="s">
        <v>841</v>
      </c>
      <c r="J990" t="s">
        <v>842</v>
      </c>
      <c r="K990" t="s">
        <v>843</v>
      </c>
      <c r="L990">
        <v>1368</v>
      </c>
      <c r="N990">
        <v>1011</v>
      </c>
      <c r="O990" t="s">
        <v>837</v>
      </c>
      <c r="P990" t="s">
        <v>837</v>
      </c>
      <c r="Q990">
        <v>1</v>
      </c>
      <c r="X990">
        <v>0.41</v>
      </c>
      <c r="Y990">
        <v>0</v>
      </c>
      <c r="Z990">
        <v>65.709999999999994</v>
      </c>
      <c r="AA990">
        <v>11.6</v>
      </c>
      <c r="AB990">
        <v>0</v>
      </c>
      <c r="AC990">
        <v>0</v>
      </c>
      <c r="AD990">
        <v>1</v>
      </c>
      <c r="AE990">
        <v>0</v>
      </c>
      <c r="AF990" t="s">
        <v>21</v>
      </c>
      <c r="AG990">
        <v>0.61499999999999988</v>
      </c>
      <c r="AH990">
        <v>2</v>
      </c>
      <c r="AI990">
        <v>33360509</v>
      </c>
      <c r="AJ990">
        <v>858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>
      <c r="A991">
        <f>ROW(Source!A905)</f>
        <v>905</v>
      </c>
      <c r="B991">
        <v>33360510</v>
      </c>
      <c r="C991">
        <v>33358546</v>
      </c>
      <c r="D991">
        <v>31260100</v>
      </c>
      <c r="E991">
        <v>1</v>
      </c>
      <c r="F991">
        <v>1</v>
      </c>
      <c r="G991">
        <v>1</v>
      </c>
      <c r="H991">
        <v>2</v>
      </c>
      <c r="I991" t="s">
        <v>858</v>
      </c>
      <c r="J991" t="s">
        <v>859</v>
      </c>
      <c r="K991" t="s">
        <v>860</v>
      </c>
      <c r="L991">
        <v>1368</v>
      </c>
      <c r="N991">
        <v>1011</v>
      </c>
      <c r="O991" t="s">
        <v>837</v>
      </c>
      <c r="P991" t="s">
        <v>837</v>
      </c>
      <c r="Q991">
        <v>1</v>
      </c>
      <c r="X991">
        <v>1.31</v>
      </c>
      <c r="Y991">
        <v>0</v>
      </c>
      <c r="Z991">
        <v>8.1</v>
      </c>
      <c r="AA991">
        <v>0</v>
      </c>
      <c r="AB991">
        <v>0</v>
      </c>
      <c r="AC991">
        <v>0</v>
      </c>
      <c r="AD991">
        <v>1</v>
      </c>
      <c r="AE991">
        <v>0</v>
      </c>
      <c r="AF991" t="s">
        <v>21</v>
      </c>
      <c r="AG991">
        <v>1.9650000000000001</v>
      </c>
      <c r="AH991">
        <v>2</v>
      </c>
      <c r="AI991">
        <v>33360510</v>
      </c>
      <c r="AJ991">
        <v>859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>
      <c r="A992">
        <f>ROW(Source!A905)</f>
        <v>905</v>
      </c>
      <c r="B992">
        <v>33360511</v>
      </c>
      <c r="C992">
        <v>33358546</v>
      </c>
      <c r="D992">
        <v>31178369</v>
      </c>
      <c r="E992">
        <v>1</v>
      </c>
      <c r="F992">
        <v>1</v>
      </c>
      <c r="G992">
        <v>1</v>
      </c>
      <c r="H992">
        <v>3</v>
      </c>
      <c r="I992" t="s">
        <v>915</v>
      </c>
      <c r="J992" t="s">
        <v>916</v>
      </c>
      <c r="K992" t="s">
        <v>917</v>
      </c>
      <c r="L992">
        <v>1346</v>
      </c>
      <c r="N992">
        <v>1009</v>
      </c>
      <c r="O992" t="s">
        <v>78</v>
      </c>
      <c r="P992" t="s">
        <v>78</v>
      </c>
      <c r="Q992">
        <v>1</v>
      </c>
      <c r="X992">
        <v>7.95</v>
      </c>
      <c r="Y992">
        <v>39.020000000000003</v>
      </c>
      <c r="Z992">
        <v>0</v>
      </c>
      <c r="AA992">
        <v>0</v>
      </c>
      <c r="AB992">
        <v>0</v>
      </c>
      <c r="AC992">
        <v>0</v>
      </c>
      <c r="AD992">
        <v>1</v>
      </c>
      <c r="AE992">
        <v>0</v>
      </c>
      <c r="AF992" t="s">
        <v>3</v>
      </c>
      <c r="AG992">
        <v>7.95</v>
      </c>
      <c r="AH992">
        <v>2</v>
      </c>
      <c r="AI992">
        <v>33360511</v>
      </c>
      <c r="AJ992">
        <v>860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>
      <c r="A993">
        <f>ROW(Source!A905)</f>
        <v>905</v>
      </c>
      <c r="B993">
        <v>33360512</v>
      </c>
      <c r="C993">
        <v>33358546</v>
      </c>
      <c r="D993">
        <v>31179550</v>
      </c>
      <c r="E993">
        <v>1</v>
      </c>
      <c r="F993">
        <v>1</v>
      </c>
      <c r="G993">
        <v>1</v>
      </c>
      <c r="H993">
        <v>3</v>
      </c>
      <c r="I993" t="s">
        <v>861</v>
      </c>
      <c r="J993" t="s">
        <v>862</v>
      </c>
      <c r="K993" t="s">
        <v>863</v>
      </c>
      <c r="L993">
        <v>1348</v>
      </c>
      <c r="N993">
        <v>1009</v>
      </c>
      <c r="O993" t="s">
        <v>32</v>
      </c>
      <c r="P993" t="s">
        <v>32</v>
      </c>
      <c r="Q993">
        <v>1000</v>
      </c>
      <c r="X993">
        <v>3.3E-4</v>
      </c>
      <c r="Y993">
        <v>10362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0</v>
      </c>
      <c r="AF993" t="s">
        <v>3</v>
      </c>
      <c r="AG993">
        <v>3.3E-4</v>
      </c>
      <c r="AH993">
        <v>2</v>
      </c>
      <c r="AI993">
        <v>33360512</v>
      </c>
      <c r="AJ993">
        <v>861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>
      <c r="A994">
        <f>ROW(Source!A905)</f>
        <v>905</v>
      </c>
      <c r="B994">
        <v>33360513</v>
      </c>
      <c r="C994">
        <v>33358546</v>
      </c>
      <c r="D994">
        <v>31180727</v>
      </c>
      <c r="E994">
        <v>1</v>
      </c>
      <c r="F994">
        <v>1</v>
      </c>
      <c r="G994">
        <v>1</v>
      </c>
      <c r="H994">
        <v>3</v>
      </c>
      <c r="I994" t="s">
        <v>844</v>
      </c>
      <c r="J994" t="s">
        <v>845</v>
      </c>
      <c r="K994" t="s">
        <v>846</v>
      </c>
      <c r="L994">
        <v>1348</v>
      </c>
      <c r="N994">
        <v>1009</v>
      </c>
      <c r="O994" t="s">
        <v>32</v>
      </c>
      <c r="P994" t="s">
        <v>32</v>
      </c>
      <c r="Q994">
        <v>1000</v>
      </c>
      <c r="X994">
        <v>6.0000000000000001E-3</v>
      </c>
      <c r="Y994">
        <v>9040.01</v>
      </c>
      <c r="Z994">
        <v>0</v>
      </c>
      <c r="AA994">
        <v>0</v>
      </c>
      <c r="AB994">
        <v>0</v>
      </c>
      <c r="AC994">
        <v>0</v>
      </c>
      <c r="AD994">
        <v>1</v>
      </c>
      <c r="AE994">
        <v>0</v>
      </c>
      <c r="AF994" t="s">
        <v>3</v>
      </c>
      <c r="AG994">
        <v>6.0000000000000001E-3</v>
      </c>
      <c r="AH994">
        <v>2</v>
      </c>
      <c r="AI994">
        <v>33360513</v>
      </c>
      <c r="AJ994">
        <v>862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>
      <c r="A995">
        <f>ROW(Source!A905)</f>
        <v>905</v>
      </c>
      <c r="B995">
        <v>33360514</v>
      </c>
      <c r="C995">
        <v>33358546</v>
      </c>
      <c r="D995">
        <v>31181610</v>
      </c>
      <c r="E995">
        <v>1</v>
      </c>
      <c r="F995">
        <v>1</v>
      </c>
      <c r="G995">
        <v>1</v>
      </c>
      <c r="H995">
        <v>3</v>
      </c>
      <c r="I995" t="s">
        <v>847</v>
      </c>
      <c r="J995" t="s">
        <v>848</v>
      </c>
      <c r="K995" t="s">
        <v>849</v>
      </c>
      <c r="L995">
        <v>1346</v>
      </c>
      <c r="N995">
        <v>1009</v>
      </c>
      <c r="O995" t="s">
        <v>78</v>
      </c>
      <c r="P995" t="s">
        <v>78</v>
      </c>
      <c r="Q995">
        <v>1</v>
      </c>
      <c r="X995">
        <v>9.09</v>
      </c>
      <c r="Y995">
        <v>23.09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0</v>
      </c>
      <c r="AF995" t="s">
        <v>3</v>
      </c>
      <c r="AG995">
        <v>9.09</v>
      </c>
      <c r="AH995">
        <v>2</v>
      </c>
      <c r="AI995">
        <v>33360514</v>
      </c>
      <c r="AJ995">
        <v>863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>
      <c r="A996">
        <f>ROW(Source!A905)</f>
        <v>905</v>
      </c>
      <c r="B996">
        <v>33360515</v>
      </c>
      <c r="C996">
        <v>33358546</v>
      </c>
      <c r="D996">
        <v>31174136</v>
      </c>
      <c r="E996">
        <v>17</v>
      </c>
      <c r="F996">
        <v>1</v>
      </c>
      <c r="G996">
        <v>1</v>
      </c>
      <c r="H996">
        <v>3</v>
      </c>
      <c r="I996" t="s">
        <v>942</v>
      </c>
      <c r="J996" t="s">
        <v>3</v>
      </c>
      <c r="K996" t="s">
        <v>943</v>
      </c>
      <c r="L996">
        <v>1327</v>
      </c>
      <c r="N996">
        <v>1005</v>
      </c>
      <c r="O996" t="s">
        <v>47</v>
      </c>
      <c r="P996" t="s">
        <v>47</v>
      </c>
      <c r="Q996">
        <v>1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1</v>
      </c>
      <c r="AD996">
        <v>0</v>
      </c>
      <c r="AE996">
        <v>0</v>
      </c>
      <c r="AF996" t="s">
        <v>3</v>
      </c>
      <c r="AG996">
        <v>0</v>
      </c>
      <c r="AH996">
        <v>3</v>
      </c>
      <c r="AI996">
        <v>-1</v>
      </c>
      <c r="AJ996" t="s">
        <v>3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>
      <c r="A997">
        <f>ROW(Source!A905)</f>
        <v>905</v>
      </c>
      <c r="B997">
        <v>33360516</v>
      </c>
      <c r="C997">
        <v>33358546</v>
      </c>
      <c r="D997">
        <v>31173940</v>
      </c>
      <c r="E997">
        <v>17</v>
      </c>
      <c r="F997">
        <v>1</v>
      </c>
      <c r="G997">
        <v>1</v>
      </c>
      <c r="H997">
        <v>3</v>
      </c>
      <c r="I997" t="s">
        <v>944</v>
      </c>
      <c r="J997" t="s">
        <v>3</v>
      </c>
      <c r="K997" t="s">
        <v>945</v>
      </c>
      <c r="L997">
        <v>1346</v>
      </c>
      <c r="N997">
        <v>1009</v>
      </c>
      <c r="O997" t="s">
        <v>78</v>
      </c>
      <c r="P997" t="s">
        <v>78</v>
      </c>
      <c r="Q997">
        <v>1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1</v>
      </c>
      <c r="AD997">
        <v>0</v>
      </c>
      <c r="AE997">
        <v>0</v>
      </c>
      <c r="AF997" t="s">
        <v>3</v>
      </c>
      <c r="AG997">
        <v>0</v>
      </c>
      <c r="AH997">
        <v>3</v>
      </c>
      <c r="AI997">
        <v>-1</v>
      </c>
      <c r="AJ997" t="s">
        <v>3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>
      <c r="A998">
        <f>ROW(Source!A905)</f>
        <v>905</v>
      </c>
      <c r="B998">
        <v>33360517</v>
      </c>
      <c r="C998">
        <v>33358546</v>
      </c>
      <c r="D998">
        <v>31174137</v>
      </c>
      <c r="E998">
        <v>17</v>
      </c>
      <c r="F998">
        <v>1</v>
      </c>
      <c r="G998">
        <v>1</v>
      </c>
      <c r="H998">
        <v>3</v>
      </c>
      <c r="I998" t="s">
        <v>946</v>
      </c>
      <c r="J998" t="s">
        <v>3</v>
      </c>
      <c r="K998" t="s">
        <v>947</v>
      </c>
      <c r="L998">
        <v>1327</v>
      </c>
      <c r="N998">
        <v>1005</v>
      </c>
      <c r="O998" t="s">
        <v>47</v>
      </c>
      <c r="P998" t="s">
        <v>47</v>
      </c>
      <c r="Q998">
        <v>1</v>
      </c>
      <c r="X998">
        <v>100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 t="s">
        <v>3</v>
      </c>
      <c r="AG998">
        <v>100</v>
      </c>
      <c r="AH998">
        <v>3</v>
      </c>
      <c r="AI998">
        <v>-1</v>
      </c>
      <c r="AJ998" t="s">
        <v>3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>
      <c r="A999">
        <f>ROW(Source!A905)</f>
        <v>905</v>
      </c>
      <c r="B999">
        <v>33360518</v>
      </c>
      <c r="C999">
        <v>33358546</v>
      </c>
      <c r="D999">
        <v>31174140</v>
      </c>
      <c r="E999">
        <v>17</v>
      </c>
      <c r="F999">
        <v>1</v>
      </c>
      <c r="G999">
        <v>1</v>
      </c>
      <c r="H999">
        <v>3</v>
      </c>
      <c r="I999" t="s">
        <v>948</v>
      </c>
      <c r="J999" t="s">
        <v>3</v>
      </c>
      <c r="K999" t="s">
        <v>949</v>
      </c>
      <c r="L999">
        <v>1354</v>
      </c>
      <c r="N999">
        <v>1010</v>
      </c>
      <c r="O999" t="s">
        <v>40</v>
      </c>
      <c r="P999" t="s">
        <v>40</v>
      </c>
      <c r="Q999">
        <v>1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1</v>
      </c>
      <c r="AD999">
        <v>0</v>
      </c>
      <c r="AE999">
        <v>0</v>
      </c>
      <c r="AF999" t="s">
        <v>3</v>
      </c>
      <c r="AG999">
        <v>0</v>
      </c>
      <c r="AH999">
        <v>3</v>
      </c>
      <c r="AI999">
        <v>-1</v>
      </c>
      <c r="AJ999" t="s">
        <v>3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>
      <c r="A1000">
        <f>ROW(Source!A905)</f>
        <v>905</v>
      </c>
      <c r="B1000">
        <v>33360519</v>
      </c>
      <c r="C1000">
        <v>33358546</v>
      </c>
      <c r="D1000">
        <v>31174146</v>
      </c>
      <c r="E1000">
        <v>17</v>
      </c>
      <c r="F1000">
        <v>1</v>
      </c>
      <c r="G1000">
        <v>1</v>
      </c>
      <c r="H1000">
        <v>3</v>
      </c>
      <c r="I1000" t="s">
        <v>950</v>
      </c>
      <c r="J1000" t="s">
        <v>3</v>
      </c>
      <c r="K1000" t="s">
        <v>951</v>
      </c>
      <c r="L1000">
        <v>1354</v>
      </c>
      <c r="N1000">
        <v>1010</v>
      </c>
      <c r="O1000" t="s">
        <v>40</v>
      </c>
      <c r="P1000" t="s">
        <v>40</v>
      </c>
      <c r="Q1000">
        <v>1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</v>
      </c>
      <c r="AD1000">
        <v>0</v>
      </c>
      <c r="AE1000">
        <v>0</v>
      </c>
      <c r="AF1000" t="s">
        <v>3</v>
      </c>
      <c r="AG1000">
        <v>0</v>
      </c>
      <c r="AH1000">
        <v>3</v>
      </c>
      <c r="AI1000">
        <v>-1</v>
      </c>
      <c r="AJ1000" t="s">
        <v>3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>
      <c r="A1001">
        <f>ROW(Source!A906)</f>
        <v>906</v>
      </c>
      <c r="B1001">
        <v>33360504</v>
      </c>
      <c r="C1001">
        <v>33358546</v>
      </c>
      <c r="D1001">
        <v>31172061</v>
      </c>
      <c r="E1001">
        <v>1</v>
      </c>
      <c r="F1001">
        <v>1</v>
      </c>
      <c r="G1001">
        <v>1</v>
      </c>
      <c r="H1001">
        <v>1</v>
      </c>
      <c r="I1001" t="s">
        <v>850</v>
      </c>
      <c r="J1001" t="s">
        <v>3</v>
      </c>
      <c r="K1001" t="s">
        <v>851</v>
      </c>
      <c r="L1001">
        <v>1191</v>
      </c>
      <c r="N1001">
        <v>1013</v>
      </c>
      <c r="O1001" t="s">
        <v>831</v>
      </c>
      <c r="P1001" t="s">
        <v>831</v>
      </c>
      <c r="Q1001">
        <v>1</v>
      </c>
      <c r="X1001">
        <v>80.88</v>
      </c>
      <c r="Y1001">
        <v>0</v>
      </c>
      <c r="Z1001">
        <v>0</v>
      </c>
      <c r="AA1001">
        <v>0</v>
      </c>
      <c r="AB1001">
        <v>8.74</v>
      </c>
      <c r="AC1001">
        <v>0</v>
      </c>
      <c r="AD1001">
        <v>1</v>
      </c>
      <c r="AE1001">
        <v>1</v>
      </c>
      <c r="AF1001" t="s">
        <v>22</v>
      </c>
      <c r="AG1001">
        <v>111.61439999999999</v>
      </c>
      <c r="AH1001">
        <v>2</v>
      </c>
      <c r="AI1001">
        <v>33360504</v>
      </c>
      <c r="AJ1001">
        <v>864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>
      <c r="A1002">
        <f>ROW(Source!A906)</f>
        <v>906</v>
      </c>
      <c r="B1002">
        <v>33360505</v>
      </c>
      <c r="C1002">
        <v>33358546</v>
      </c>
      <c r="D1002">
        <v>31172011</v>
      </c>
      <c r="E1002">
        <v>1</v>
      </c>
      <c r="F1002">
        <v>1</v>
      </c>
      <c r="G1002">
        <v>1</v>
      </c>
      <c r="H1002">
        <v>1</v>
      </c>
      <c r="I1002" t="s">
        <v>832</v>
      </c>
      <c r="J1002" t="s">
        <v>3</v>
      </c>
      <c r="K1002" t="s">
        <v>833</v>
      </c>
      <c r="L1002">
        <v>1191</v>
      </c>
      <c r="N1002">
        <v>1013</v>
      </c>
      <c r="O1002" t="s">
        <v>831</v>
      </c>
      <c r="P1002" t="s">
        <v>831</v>
      </c>
      <c r="Q1002">
        <v>1</v>
      </c>
      <c r="X1002">
        <v>0.69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1</v>
      </c>
      <c r="AE1002">
        <v>2</v>
      </c>
      <c r="AF1002" t="s">
        <v>21</v>
      </c>
      <c r="AG1002">
        <v>1.0349999999999999</v>
      </c>
      <c r="AH1002">
        <v>2</v>
      </c>
      <c r="AI1002">
        <v>33360505</v>
      </c>
      <c r="AJ1002">
        <v>865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>
      <c r="A1003">
        <f>ROW(Source!A906)</f>
        <v>906</v>
      </c>
      <c r="B1003">
        <v>33360506</v>
      </c>
      <c r="C1003">
        <v>33358546</v>
      </c>
      <c r="D1003">
        <v>31258491</v>
      </c>
      <c r="E1003">
        <v>1</v>
      </c>
      <c r="F1003">
        <v>1</v>
      </c>
      <c r="G1003">
        <v>1</v>
      </c>
      <c r="H1003">
        <v>2</v>
      </c>
      <c r="I1003" t="s">
        <v>834</v>
      </c>
      <c r="J1003" t="s">
        <v>835</v>
      </c>
      <c r="K1003" t="s">
        <v>836</v>
      </c>
      <c r="L1003">
        <v>1368</v>
      </c>
      <c r="N1003">
        <v>1011</v>
      </c>
      <c r="O1003" t="s">
        <v>837</v>
      </c>
      <c r="P1003" t="s">
        <v>837</v>
      </c>
      <c r="Q1003">
        <v>1</v>
      </c>
      <c r="X1003">
        <v>0.28000000000000003</v>
      </c>
      <c r="Y1003">
        <v>0</v>
      </c>
      <c r="Z1003">
        <v>111.99</v>
      </c>
      <c r="AA1003">
        <v>13.5</v>
      </c>
      <c r="AB1003">
        <v>0</v>
      </c>
      <c r="AC1003">
        <v>0</v>
      </c>
      <c r="AD1003">
        <v>1</v>
      </c>
      <c r="AE1003">
        <v>0</v>
      </c>
      <c r="AF1003" t="s">
        <v>21</v>
      </c>
      <c r="AG1003">
        <v>0.42000000000000004</v>
      </c>
      <c r="AH1003">
        <v>2</v>
      </c>
      <c r="AI1003">
        <v>33360506</v>
      </c>
      <c r="AJ1003">
        <v>866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>
      <c r="A1004">
        <f>ROW(Source!A906)</f>
        <v>906</v>
      </c>
      <c r="B1004">
        <v>33360507</v>
      </c>
      <c r="C1004">
        <v>33358546</v>
      </c>
      <c r="D1004">
        <v>31258691</v>
      </c>
      <c r="E1004">
        <v>1</v>
      </c>
      <c r="F1004">
        <v>1</v>
      </c>
      <c r="G1004">
        <v>1</v>
      </c>
      <c r="H1004">
        <v>2</v>
      </c>
      <c r="I1004" t="s">
        <v>838</v>
      </c>
      <c r="J1004" t="s">
        <v>839</v>
      </c>
      <c r="K1004" t="s">
        <v>840</v>
      </c>
      <c r="L1004">
        <v>1368</v>
      </c>
      <c r="N1004">
        <v>1011</v>
      </c>
      <c r="O1004" t="s">
        <v>837</v>
      </c>
      <c r="P1004" t="s">
        <v>837</v>
      </c>
      <c r="Q1004">
        <v>1</v>
      </c>
      <c r="X1004">
        <v>10.050000000000001</v>
      </c>
      <c r="Y1004">
        <v>0</v>
      </c>
      <c r="Z1004">
        <v>3.12</v>
      </c>
      <c r="AA1004">
        <v>0</v>
      </c>
      <c r="AB1004">
        <v>0</v>
      </c>
      <c r="AC1004">
        <v>0</v>
      </c>
      <c r="AD1004">
        <v>1</v>
      </c>
      <c r="AE1004">
        <v>0</v>
      </c>
      <c r="AF1004" t="s">
        <v>21</v>
      </c>
      <c r="AG1004">
        <v>15.075000000000001</v>
      </c>
      <c r="AH1004">
        <v>2</v>
      </c>
      <c r="AI1004">
        <v>33360507</v>
      </c>
      <c r="AJ1004">
        <v>867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>
      <c r="A1005">
        <f>ROW(Source!A906)</f>
        <v>906</v>
      </c>
      <c r="B1005">
        <v>33360508</v>
      </c>
      <c r="C1005">
        <v>33358546</v>
      </c>
      <c r="D1005">
        <v>31258646</v>
      </c>
      <c r="E1005">
        <v>1</v>
      </c>
      <c r="F1005">
        <v>1</v>
      </c>
      <c r="G1005">
        <v>1</v>
      </c>
      <c r="H1005">
        <v>2</v>
      </c>
      <c r="I1005" t="s">
        <v>866</v>
      </c>
      <c r="J1005" t="s">
        <v>867</v>
      </c>
      <c r="K1005" t="s">
        <v>868</v>
      </c>
      <c r="L1005">
        <v>1368</v>
      </c>
      <c r="N1005">
        <v>1011</v>
      </c>
      <c r="O1005" t="s">
        <v>837</v>
      </c>
      <c r="P1005" t="s">
        <v>837</v>
      </c>
      <c r="Q1005">
        <v>1</v>
      </c>
      <c r="X1005">
        <v>0.15</v>
      </c>
      <c r="Y1005">
        <v>0</v>
      </c>
      <c r="Z1005">
        <v>6.66</v>
      </c>
      <c r="AA1005">
        <v>0</v>
      </c>
      <c r="AB1005">
        <v>0</v>
      </c>
      <c r="AC1005">
        <v>0</v>
      </c>
      <c r="AD1005">
        <v>1</v>
      </c>
      <c r="AE1005">
        <v>0</v>
      </c>
      <c r="AF1005" t="s">
        <v>21</v>
      </c>
      <c r="AG1005">
        <v>0.22499999999999998</v>
      </c>
      <c r="AH1005">
        <v>2</v>
      </c>
      <c r="AI1005">
        <v>33360508</v>
      </c>
      <c r="AJ1005">
        <v>868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>
      <c r="A1006">
        <f>ROW(Source!A906)</f>
        <v>906</v>
      </c>
      <c r="B1006">
        <v>33360509</v>
      </c>
      <c r="C1006">
        <v>33358546</v>
      </c>
      <c r="D1006">
        <v>31259879</v>
      </c>
      <c r="E1006">
        <v>1</v>
      </c>
      <c r="F1006">
        <v>1</v>
      </c>
      <c r="G1006">
        <v>1</v>
      </c>
      <c r="H1006">
        <v>2</v>
      </c>
      <c r="I1006" t="s">
        <v>841</v>
      </c>
      <c r="J1006" t="s">
        <v>842</v>
      </c>
      <c r="K1006" t="s">
        <v>843</v>
      </c>
      <c r="L1006">
        <v>1368</v>
      </c>
      <c r="N1006">
        <v>1011</v>
      </c>
      <c r="O1006" t="s">
        <v>837</v>
      </c>
      <c r="P1006" t="s">
        <v>837</v>
      </c>
      <c r="Q1006">
        <v>1</v>
      </c>
      <c r="X1006">
        <v>0.41</v>
      </c>
      <c r="Y1006">
        <v>0</v>
      </c>
      <c r="Z1006">
        <v>65.709999999999994</v>
      </c>
      <c r="AA1006">
        <v>11.6</v>
      </c>
      <c r="AB1006">
        <v>0</v>
      </c>
      <c r="AC1006">
        <v>0</v>
      </c>
      <c r="AD1006">
        <v>1</v>
      </c>
      <c r="AE1006">
        <v>0</v>
      </c>
      <c r="AF1006" t="s">
        <v>21</v>
      </c>
      <c r="AG1006">
        <v>0.61499999999999988</v>
      </c>
      <c r="AH1006">
        <v>2</v>
      </c>
      <c r="AI1006">
        <v>33360509</v>
      </c>
      <c r="AJ1006">
        <v>869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>
      <c r="A1007">
        <f>ROW(Source!A906)</f>
        <v>906</v>
      </c>
      <c r="B1007">
        <v>33360510</v>
      </c>
      <c r="C1007">
        <v>33358546</v>
      </c>
      <c r="D1007">
        <v>31260100</v>
      </c>
      <c r="E1007">
        <v>1</v>
      </c>
      <c r="F1007">
        <v>1</v>
      </c>
      <c r="G1007">
        <v>1</v>
      </c>
      <c r="H1007">
        <v>2</v>
      </c>
      <c r="I1007" t="s">
        <v>858</v>
      </c>
      <c r="J1007" t="s">
        <v>859</v>
      </c>
      <c r="K1007" t="s">
        <v>860</v>
      </c>
      <c r="L1007">
        <v>1368</v>
      </c>
      <c r="N1007">
        <v>1011</v>
      </c>
      <c r="O1007" t="s">
        <v>837</v>
      </c>
      <c r="P1007" t="s">
        <v>837</v>
      </c>
      <c r="Q1007">
        <v>1</v>
      </c>
      <c r="X1007">
        <v>1.31</v>
      </c>
      <c r="Y1007">
        <v>0</v>
      </c>
      <c r="Z1007">
        <v>8.1</v>
      </c>
      <c r="AA1007">
        <v>0</v>
      </c>
      <c r="AB1007">
        <v>0</v>
      </c>
      <c r="AC1007">
        <v>0</v>
      </c>
      <c r="AD1007">
        <v>1</v>
      </c>
      <c r="AE1007">
        <v>0</v>
      </c>
      <c r="AF1007" t="s">
        <v>21</v>
      </c>
      <c r="AG1007">
        <v>1.9650000000000001</v>
      </c>
      <c r="AH1007">
        <v>2</v>
      </c>
      <c r="AI1007">
        <v>33360510</v>
      </c>
      <c r="AJ1007">
        <v>870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>
      <c r="A1008">
        <f>ROW(Source!A906)</f>
        <v>906</v>
      </c>
      <c r="B1008">
        <v>33360511</v>
      </c>
      <c r="C1008">
        <v>33358546</v>
      </c>
      <c r="D1008">
        <v>31178369</v>
      </c>
      <c r="E1008">
        <v>1</v>
      </c>
      <c r="F1008">
        <v>1</v>
      </c>
      <c r="G1008">
        <v>1</v>
      </c>
      <c r="H1008">
        <v>3</v>
      </c>
      <c r="I1008" t="s">
        <v>915</v>
      </c>
      <c r="J1008" t="s">
        <v>916</v>
      </c>
      <c r="K1008" t="s">
        <v>917</v>
      </c>
      <c r="L1008">
        <v>1346</v>
      </c>
      <c r="N1008">
        <v>1009</v>
      </c>
      <c r="O1008" t="s">
        <v>78</v>
      </c>
      <c r="P1008" t="s">
        <v>78</v>
      </c>
      <c r="Q1008">
        <v>1</v>
      </c>
      <c r="X1008">
        <v>7.95</v>
      </c>
      <c r="Y1008">
        <v>39.020000000000003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0</v>
      </c>
      <c r="AF1008" t="s">
        <v>3</v>
      </c>
      <c r="AG1008">
        <v>7.95</v>
      </c>
      <c r="AH1008">
        <v>2</v>
      </c>
      <c r="AI1008">
        <v>33360511</v>
      </c>
      <c r="AJ1008">
        <v>871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>
      <c r="A1009">
        <f>ROW(Source!A906)</f>
        <v>906</v>
      </c>
      <c r="B1009">
        <v>33360512</v>
      </c>
      <c r="C1009">
        <v>33358546</v>
      </c>
      <c r="D1009">
        <v>31179550</v>
      </c>
      <c r="E1009">
        <v>1</v>
      </c>
      <c r="F1009">
        <v>1</v>
      </c>
      <c r="G1009">
        <v>1</v>
      </c>
      <c r="H1009">
        <v>3</v>
      </c>
      <c r="I1009" t="s">
        <v>861</v>
      </c>
      <c r="J1009" t="s">
        <v>862</v>
      </c>
      <c r="K1009" t="s">
        <v>863</v>
      </c>
      <c r="L1009">
        <v>1348</v>
      </c>
      <c r="N1009">
        <v>1009</v>
      </c>
      <c r="O1009" t="s">
        <v>32</v>
      </c>
      <c r="P1009" t="s">
        <v>32</v>
      </c>
      <c r="Q1009">
        <v>1000</v>
      </c>
      <c r="X1009">
        <v>3.3E-4</v>
      </c>
      <c r="Y1009">
        <v>10362</v>
      </c>
      <c r="Z1009">
        <v>0</v>
      </c>
      <c r="AA1009">
        <v>0</v>
      </c>
      <c r="AB1009">
        <v>0</v>
      </c>
      <c r="AC1009">
        <v>0</v>
      </c>
      <c r="AD1009">
        <v>1</v>
      </c>
      <c r="AE1009">
        <v>0</v>
      </c>
      <c r="AF1009" t="s">
        <v>3</v>
      </c>
      <c r="AG1009">
        <v>3.3E-4</v>
      </c>
      <c r="AH1009">
        <v>2</v>
      </c>
      <c r="AI1009">
        <v>33360512</v>
      </c>
      <c r="AJ1009">
        <v>872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>
      <c r="A1010">
        <f>ROW(Source!A906)</f>
        <v>906</v>
      </c>
      <c r="B1010">
        <v>33360513</v>
      </c>
      <c r="C1010">
        <v>33358546</v>
      </c>
      <c r="D1010">
        <v>31180727</v>
      </c>
      <c r="E1010">
        <v>1</v>
      </c>
      <c r="F1010">
        <v>1</v>
      </c>
      <c r="G1010">
        <v>1</v>
      </c>
      <c r="H1010">
        <v>3</v>
      </c>
      <c r="I1010" t="s">
        <v>844</v>
      </c>
      <c r="J1010" t="s">
        <v>845</v>
      </c>
      <c r="K1010" t="s">
        <v>846</v>
      </c>
      <c r="L1010">
        <v>1348</v>
      </c>
      <c r="N1010">
        <v>1009</v>
      </c>
      <c r="O1010" t="s">
        <v>32</v>
      </c>
      <c r="P1010" t="s">
        <v>32</v>
      </c>
      <c r="Q1010">
        <v>1000</v>
      </c>
      <c r="X1010">
        <v>6.0000000000000001E-3</v>
      </c>
      <c r="Y1010">
        <v>9040.01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 t="s">
        <v>3</v>
      </c>
      <c r="AG1010">
        <v>6.0000000000000001E-3</v>
      </c>
      <c r="AH1010">
        <v>2</v>
      </c>
      <c r="AI1010">
        <v>33360513</v>
      </c>
      <c r="AJ1010">
        <v>873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>
      <c r="A1011">
        <f>ROW(Source!A906)</f>
        <v>906</v>
      </c>
      <c r="B1011">
        <v>33360514</v>
      </c>
      <c r="C1011">
        <v>33358546</v>
      </c>
      <c r="D1011">
        <v>31181610</v>
      </c>
      <c r="E1011">
        <v>1</v>
      </c>
      <c r="F1011">
        <v>1</v>
      </c>
      <c r="G1011">
        <v>1</v>
      </c>
      <c r="H1011">
        <v>3</v>
      </c>
      <c r="I1011" t="s">
        <v>847</v>
      </c>
      <c r="J1011" t="s">
        <v>848</v>
      </c>
      <c r="K1011" t="s">
        <v>849</v>
      </c>
      <c r="L1011">
        <v>1346</v>
      </c>
      <c r="N1011">
        <v>1009</v>
      </c>
      <c r="O1011" t="s">
        <v>78</v>
      </c>
      <c r="P1011" t="s">
        <v>78</v>
      </c>
      <c r="Q1011">
        <v>1</v>
      </c>
      <c r="X1011">
        <v>9.09</v>
      </c>
      <c r="Y1011">
        <v>23.09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0</v>
      </c>
      <c r="AF1011" t="s">
        <v>3</v>
      </c>
      <c r="AG1011">
        <v>9.09</v>
      </c>
      <c r="AH1011">
        <v>2</v>
      </c>
      <c r="AI1011">
        <v>33360514</v>
      </c>
      <c r="AJ1011">
        <v>874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>
      <c r="A1012">
        <f>ROW(Source!A906)</f>
        <v>906</v>
      </c>
      <c r="B1012">
        <v>33360515</v>
      </c>
      <c r="C1012">
        <v>33358546</v>
      </c>
      <c r="D1012">
        <v>31174136</v>
      </c>
      <c r="E1012">
        <v>17</v>
      </c>
      <c r="F1012">
        <v>1</v>
      </c>
      <c r="G1012">
        <v>1</v>
      </c>
      <c r="H1012">
        <v>3</v>
      </c>
      <c r="I1012" t="s">
        <v>942</v>
      </c>
      <c r="J1012" t="s">
        <v>3</v>
      </c>
      <c r="K1012" t="s">
        <v>943</v>
      </c>
      <c r="L1012">
        <v>1327</v>
      </c>
      <c r="N1012">
        <v>1005</v>
      </c>
      <c r="O1012" t="s">
        <v>47</v>
      </c>
      <c r="P1012" t="s">
        <v>47</v>
      </c>
      <c r="Q1012">
        <v>1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1</v>
      </c>
      <c r="AD1012">
        <v>0</v>
      </c>
      <c r="AE1012">
        <v>0</v>
      </c>
      <c r="AF1012" t="s">
        <v>3</v>
      </c>
      <c r="AG1012">
        <v>0</v>
      </c>
      <c r="AH1012">
        <v>3</v>
      </c>
      <c r="AI1012">
        <v>-1</v>
      </c>
      <c r="AJ1012" t="s">
        <v>3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>
      <c r="A1013">
        <f>ROW(Source!A906)</f>
        <v>906</v>
      </c>
      <c r="B1013">
        <v>33360516</v>
      </c>
      <c r="C1013">
        <v>33358546</v>
      </c>
      <c r="D1013">
        <v>31173940</v>
      </c>
      <c r="E1013">
        <v>17</v>
      </c>
      <c r="F1013">
        <v>1</v>
      </c>
      <c r="G1013">
        <v>1</v>
      </c>
      <c r="H1013">
        <v>3</v>
      </c>
      <c r="I1013" t="s">
        <v>944</v>
      </c>
      <c r="J1013" t="s">
        <v>3</v>
      </c>
      <c r="K1013" t="s">
        <v>945</v>
      </c>
      <c r="L1013">
        <v>1346</v>
      </c>
      <c r="N1013">
        <v>1009</v>
      </c>
      <c r="O1013" t="s">
        <v>78</v>
      </c>
      <c r="P1013" t="s">
        <v>78</v>
      </c>
      <c r="Q1013">
        <v>1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1</v>
      </c>
      <c r="AD1013">
        <v>0</v>
      </c>
      <c r="AE1013">
        <v>0</v>
      </c>
      <c r="AF1013" t="s">
        <v>3</v>
      </c>
      <c r="AG1013">
        <v>0</v>
      </c>
      <c r="AH1013">
        <v>3</v>
      </c>
      <c r="AI1013">
        <v>-1</v>
      </c>
      <c r="AJ1013" t="s">
        <v>3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>
      <c r="A1014">
        <f>ROW(Source!A906)</f>
        <v>906</v>
      </c>
      <c r="B1014">
        <v>33360517</v>
      </c>
      <c r="C1014">
        <v>33358546</v>
      </c>
      <c r="D1014">
        <v>31174137</v>
      </c>
      <c r="E1014">
        <v>17</v>
      </c>
      <c r="F1014">
        <v>1</v>
      </c>
      <c r="G1014">
        <v>1</v>
      </c>
      <c r="H1014">
        <v>3</v>
      </c>
      <c r="I1014" t="s">
        <v>946</v>
      </c>
      <c r="J1014" t="s">
        <v>3</v>
      </c>
      <c r="K1014" t="s">
        <v>947</v>
      </c>
      <c r="L1014">
        <v>1327</v>
      </c>
      <c r="N1014">
        <v>1005</v>
      </c>
      <c r="O1014" t="s">
        <v>47</v>
      </c>
      <c r="P1014" t="s">
        <v>47</v>
      </c>
      <c r="Q1014">
        <v>1</v>
      </c>
      <c r="X1014">
        <v>100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 t="s">
        <v>3</v>
      </c>
      <c r="AG1014">
        <v>100</v>
      </c>
      <c r="AH1014">
        <v>3</v>
      </c>
      <c r="AI1014">
        <v>-1</v>
      </c>
      <c r="AJ1014" t="s">
        <v>3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>
      <c r="A1015">
        <f>ROW(Source!A906)</f>
        <v>906</v>
      </c>
      <c r="B1015">
        <v>33360518</v>
      </c>
      <c r="C1015">
        <v>33358546</v>
      </c>
      <c r="D1015">
        <v>31174140</v>
      </c>
      <c r="E1015">
        <v>17</v>
      </c>
      <c r="F1015">
        <v>1</v>
      </c>
      <c r="G1015">
        <v>1</v>
      </c>
      <c r="H1015">
        <v>3</v>
      </c>
      <c r="I1015" t="s">
        <v>948</v>
      </c>
      <c r="J1015" t="s">
        <v>3</v>
      </c>
      <c r="K1015" t="s">
        <v>949</v>
      </c>
      <c r="L1015">
        <v>1354</v>
      </c>
      <c r="N1015">
        <v>1010</v>
      </c>
      <c r="O1015" t="s">
        <v>40</v>
      </c>
      <c r="P1015" t="s">
        <v>40</v>
      </c>
      <c r="Q1015">
        <v>1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1</v>
      </c>
      <c r="AD1015">
        <v>0</v>
      </c>
      <c r="AE1015">
        <v>0</v>
      </c>
      <c r="AF1015" t="s">
        <v>3</v>
      </c>
      <c r="AG1015">
        <v>0</v>
      </c>
      <c r="AH1015">
        <v>3</v>
      </c>
      <c r="AI1015">
        <v>-1</v>
      </c>
      <c r="AJ1015" t="s">
        <v>3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>
      <c r="A1016">
        <f>ROW(Source!A906)</f>
        <v>906</v>
      </c>
      <c r="B1016">
        <v>33360519</v>
      </c>
      <c r="C1016">
        <v>33358546</v>
      </c>
      <c r="D1016">
        <v>31174146</v>
      </c>
      <c r="E1016">
        <v>17</v>
      </c>
      <c r="F1016">
        <v>1</v>
      </c>
      <c r="G1016">
        <v>1</v>
      </c>
      <c r="H1016">
        <v>3</v>
      </c>
      <c r="I1016" t="s">
        <v>950</v>
      </c>
      <c r="J1016" t="s">
        <v>3</v>
      </c>
      <c r="K1016" t="s">
        <v>951</v>
      </c>
      <c r="L1016">
        <v>1354</v>
      </c>
      <c r="N1016">
        <v>1010</v>
      </c>
      <c r="O1016" t="s">
        <v>40</v>
      </c>
      <c r="P1016" t="s">
        <v>40</v>
      </c>
      <c r="Q1016">
        <v>1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1</v>
      </c>
      <c r="AD1016">
        <v>0</v>
      </c>
      <c r="AE1016">
        <v>0</v>
      </c>
      <c r="AF1016" t="s">
        <v>3</v>
      </c>
      <c r="AG1016">
        <v>0</v>
      </c>
      <c r="AH1016">
        <v>3</v>
      </c>
      <c r="AI1016">
        <v>-1</v>
      </c>
      <c r="AJ1016" t="s">
        <v>3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>
      <c r="A1017">
        <f>ROW(Source!A950)</f>
        <v>950</v>
      </c>
      <c r="B1017">
        <v>33359083</v>
      </c>
      <c r="C1017">
        <v>33359061</v>
      </c>
      <c r="D1017">
        <v>31172061</v>
      </c>
      <c r="E1017">
        <v>1</v>
      </c>
      <c r="F1017">
        <v>1</v>
      </c>
      <c r="G1017">
        <v>1</v>
      </c>
      <c r="H1017">
        <v>1</v>
      </c>
      <c r="I1017" t="s">
        <v>850</v>
      </c>
      <c r="J1017" t="s">
        <v>3</v>
      </c>
      <c r="K1017" t="s">
        <v>851</v>
      </c>
      <c r="L1017">
        <v>1191</v>
      </c>
      <c r="N1017">
        <v>1013</v>
      </c>
      <c r="O1017" t="s">
        <v>831</v>
      </c>
      <c r="P1017" t="s">
        <v>831</v>
      </c>
      <c r="Q1017">
        <v>1</v>
      </c>
      <c r="X1017">
        <v>5.95</v>
      </c>
      <c r="Y1017">
        <v>0</v>
      </c>
      <c r="Z1017">
        <v>0</v>
      </c>
      <c r="AA1017">
        <v>0</v>
      </c>
      <c r="AB1017">
        <v>8.74</v>
      </c>
      <c r="AC1017">
        <v>0</v>
      </c>
      <c r="AD1017">
        <v>1</v>
      </c>
      <c r="AE1017">
        <v>1</v>
      </c>
      <c r="AF1017" t="s">
        <v>22</v>
      </c>
      <c r="AG1017">
        <v>8.2109999999999985</v>
      </c>
      <c r="AH1017">
        <v>2</v>
      </c>
      <c r="AI1017">
        <v>33359083</v>
      </c>
      <c r="AJ1017">
        <v>875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>
      <c r="A1018">
        <f>ROW(Source!A950)</f>
        <v>950</v>
      </c>
      <c r="B1018">
        <v>33359084</v>
      </c>
      <c r="C1018">
        <v>33359061</v>
      </c>
      <c r="D1018">
        <v>31172011</v>
      </c>
      <c r="E1018">
        <v>1</v>
      </c>
      <c r="F1018">
        <v>1</v>
      </c>
      <c r="G1018">
        <v>1</v>
      </c>
      <c r="H1018">
        <v>1</v>
      </c>
      <c r="I1018" t="s">
        <v>832</v>
      </c>
      <c r="J1018" t="s">
        <v>3</v>
      </c>
      <c r="K1018" t="s">
        <v>833</v>
      </c>
      <c r="L1018">
        <v>1191</v>
      </c>
      <c r="N1018">
        <v>1013</v>
      </c>
      <c r="O1018" t="s">
        <v>831</v>
      </c>
      <c r="P1018" t="s">
        <v>831</v>
      </c>
      <c r="Q1018">
        <v>1</v>
      </c>
      <c r="X1018">
        <v>0.04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2</v>
      </c>
      <c r="AF1018" t="s">
        <v>21</v>
      </c>
      <c r="AG1018">
        <v>0.06</v>
      </c>
      <c r="AH1018">
        <v>2</v>
      </c>
      <c r="AI1018">
        <v>33359084</v>
      </c>
      <c r="AJ1018">
        <v>876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>
      <c r="A1019">
        <f>ROW(Source!A950)</f>
        <v>950</v>
      </c>
      <c r="B1019">
        <v>33359085</v>
      </c>
      <c r="C1019">
        <v>33359061</v>
      </c>
      <c r="D1019">
        <v>31258491</v>
      </c>
      <c r="E1019">
        <v>1</v>
      </c>
      <c r="F1019">
        <v>1</v>
      </c>
      <c r="G1019">
        <v>1</v>
      </c>
      <c r="H1019">
        <v>2</v>
      </c>
      <c r="I1019" t="s">
        <v>834</v>
      </c>
      <c r="J1019" t="s">
        <v>835</v>
      </c>
      <c r="K1019" t="s">
        <v>836</v>
      </c>
      <c r="L1019">
        <v>1368</v>
      </c>
      <c r="N1019">
        <v>1011</v>
      </c>
      <c r="O1019" t="s">
        <v>837</v>
      </c>
      <c r="P1019" t="s">
        <v>837</v>
      </c>
      <c r="Q1019">
        <v>1</v>
      </c>
      <c r="X1019">
        <v>0.01</v>
      </c>
      <c r="Y1019">
        <v>0</v>
      </c>
      <c r="Z1019">
        <v>111.99</v>
      </c>
      <c r="AA1019">
        <v>13.5</v>
      </c>
      <c r="AB1019">
        <v>0</v>
      </c>
      <c r="AC1019">
        <v>0</v>
      </c>
      <c r="AD1019">
        <v>1</v>
      </c>
      <c r="AE1019">
        <v>0</v>
      </c>
      <c r="AF1019" t="s">
        <v>21</v>
      </c>
      <c r="AG1019">
        <v>1.4999999999999999E-2</v>
      </c>
      <c r="AH1019">
        <v>2</v>
      </c>
      <c r="AI1019">
        <v>33359085</v>
      </c>
      <c r="AJ1019">
        <v>877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>
      <c r="A1020">
        <f>ROW(Source!A950)</f>
        <v>950</v>
      </c>
      <c r="B1020">
        <v>33359086</v>
      </c>
      <c r="C1020">
        <v>33359061</v>
      </c>
      <c r="D1020">
        <v>31258691</v>
      </c>
      <c r="E1020">
        <v>1</v>
      </c>
      <c r="F1020">
        <v>1</v>
      </c>
      <c r="G1020">
        <v>1</v>
      </c>
      <c r="H1020">
        <v>2</v>
      </c>
      <c r="I1020" t="s">
        <v>838</v>
      </c>
      <c r="J1020" t="s">
        <v>839</v>
      </c>
      <c r="K1020" t="s">
        <v>840</v>
      </c>
      <c r="L1020">
        <v>1368</v>
      </c>
      <c r="N1020">
        <v>1011</v>
      </c>
      <c r="O1020" t="s">
        <v>837</v>
      </c>
      <c r="P1020" t="s">
        <v>837</v>
      </c>
      <c r="Q1020">
        <v>1</v>
      </c>
      <c r="X1020">
        <v>1.36</v>
      </c>
      <c r="Y1020">
        <v>0</v>
      </c>
      <c r="Z1020">
        <v>3.12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 t="s">
        <v>21</v>
      </c>
      <c r="AG1020">
        <v>2.04</v>
      </c>
      <c r="AH1020">
        <v>2</v>
      </c>
      <c r="AI1020">
        <v>33359086</v>
      </c>
      <c r="AJ1020">
        <v>878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>
      <c r="A1021">
        <f>ROW(Source!A950)</f>
        <v>950</v>
      </c>
      <c r="B1021">
        <v>33359087</v>
      </c>
      <c r="C1021">
        <v>33359061</v>
      </c>
      <c r="D1021">
        <v>31259879</v>
      </c>
      <c r="E1021">
        <v>1</v>
      </c>
      <c r="F1021">
        <v>1</v>
      </c>
      <c r="G1021">
        <v>1</v>
      </c>
      <c r="H1021">
        <v>2</v>
      </c>
      <c r="I1021" t="s">
        <v>841</v>
      </c>
      <c r="J1021" t="s">
        <v>842</v>
      </c>
      <c r="K1021" t="s">
        <v>843</v>
      </c>
      <c r="L1021">
        <v>1368</v>
      </c>
      <c r="N1021">
        <v>1011</v>
      </c>
      <c r="O1021" t="s">
        <v>837</v>
      </c>
      <c r="P1021" t="s">
        <v>837</v>
      </c>
      <c r="Q1021">
        <v>1</v>
      </c>
      <c r="X1021">
        <v>0.03</v>
      </c>
      <c r="Y1021">
        <v>0</v>
      </c>
      <c r="Z1021">
        <v>65.709999999999994</v>
      </c>
      <c r="AA1021">
        <v>11.6</v>
      </c>
      <c r="AB1021">
        <v>0</v>
      </c>
      <c r="AC1021">
        <v>0</v>
      </c>
      <c r="AD1021">
        <v>1</v>
      </c>
      <c r="AE1021">
        <v>0</v>
      </c>
      <c r="AF1021" t="s">
        <v>21</v>
      </c>
      <c r="AG1021">
        <v>4.4999999999999998E-2</v>
      </c>
      <c r="AH1021">
        <v>2</v>
      </c>
      <c r="AI1021">
        <v>33359087</v>
      </c>
      <c r="AJ1021">
        <v>879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>
      <c r="A1022">
        <f>ROW(Source!A950)</f>
        <v>950</v>
      </c>
      <c r="B1022">
        <v>33359088</v>
      </c>
      <c r="C1022">
        <v>33359061</v>
      </c>
      <c r="D1022">
        <v>31175973</v>
      </c>
      <c r="E1022">
        <v>1</v>
      </c>
      <c r="F1022">
        <v>1</v>
      </c>
      <c r="G1022">
        <v>1</v>
      </c>
      <c r="H1022">
        <v>3</v>
      </c>
      <c r="I1022" t="s">
        <v>889</v>
      </c>
      <c r="J1022" t="s">
        <v>890</v>
      </c>
      <c r="K1022" t="s">
        <v>891</v>
      </c>
      <c r="L1022">
        <v>1348</v>
      </c>
      <c r="N1022">
        <v>1009</v>
      </c>
      <c r="O1022" t="s">
        <v>32</v>
      </c>
      <c r="P1022" t="s">
        <v>32</v>
      </c>
      <c r="Q1022">
        <v>1000</v>
      </c>
      <c r="X1022">
        <v>2.9999999999999997E-4</v>
      </c>
      <c r="Y1022">
        <v>26499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 t="s">
        <v>3</v>
      </c>
      <c r="AG1022">
        <v>2.9999999999999997E-4</v>
      </c>
      <c r="AH1022">
        <v>2</v>
      </c>
      <c r="AI1022">
        <v>33359088</v>
      </c>
      <c r="AJ1022">
        <v>880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>
      <c r="A1023">
        <f>ROW(Source!A950)</f>
        <v>950</v>
      </c>
      <c r="B1023">
        <v>33359089</v>
      </c>
      <c r="C1023">
        <v>33359061</v>
      </c>
      <c r="D1023">
        <v>31180727</v>
      </c>
      <c r="E1023">
        <v>1</v>
      </c>
      <c r="F1023">
        <v>1</v>
      </c>
      <c r="G1023">
        <v>1</v>
      </c>
      <c r="H1023">
        <v>3</v>
      </c>
      <c r="I1023" t="s">
        <v>844</v>
      </c>
      <c r="J1023" t="s">
        <v>845</v>
      </c>
      <c r="K1023" t="s">
        <v>846</v>
      </c>
      <c r="L1023">
        <v>1348</v>
      </c>
      <c r="N1023">
        <v>1009</v>
      </c>
      <c r="O1023" t="s">
        <v>32</v>
      </c>
      <c r="P1023" t="s">
        <v>32</v>
      </c>
      <c r="Q1023">
        <v>1000</v>
      </c>
      <c r="X1023">
        <v>8.0000000000000004E-4</v>
      </c>
      <c r="Y1023">
        <v>9040.01</v>
      </c>
      <c r="Z1023">
        <v>0</v>
      </c>
      <c r="AA1023">
        <v>0</v>
      </c>
      <c r="AB1023">
        <v>0</v>
      </c>
      <c r="AC1023">
        <v>0</v>
      </c>
      <c r="AD1023">
        <v>1</v>
      </c>
      <c r="AE1023">
        <v>0</v>
      </c>
      <c r="AF1023" t="s">
        <v>3</v>
      </c>
      <c r="AG1023">
        <v>8.0000000000000004E-4</v>
      </c>
      <c r="AH1023">
        <v>2</v>
      </c>
      <c r="AI1023">
        <v>33359089</v>
      </c>
      <c r="AJ1023">
        <v>881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>
      <c r="A1024">
        <f>ROW(Source!A950)</f>
        <v>950</v>
      </c>
      <c r="B1024">
        <v>33359090</v>
      </c>
      <c r="C1024">
        <v>33359061</v>
      </c>
      <c r="D1024">
        <v>31181610</v>
      </c>
      <c r="E1024">
        <v>1</v>
      </c>
      <c r="F1024">
        <v>1</v>
      </c>
      <c r="G1024">
        <v>1</v>
      </c>
      <c r="H1024">
        <v>3</v>
      </c>
      <c r="I1024" t="s">
        <v>847</v>
      </c>
      <c r="J1024" t="s">
        <v>848</v>
      </c>
      <c r="K1024" t="s">
        <v>849</v>
      </c>
      <c r="L1024">
        <v>1346</v>
      </c>
      <c r="N1024">
        <v>1009</v>
      </c>
      <c r="O1024" t="s">
        <v>78</v>
      </c>
      <c r="P1024" t="s">
        <v>78</v>
      </c>
      <c r="Q1024">
        <v>1</v>
      </c>
      <c r="X1024">
        <v>0.43</v>
      </c>
      <c r="Y1024">
        <v>23.09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0</v>
      </c>
      <c r="AF1024" t="s">
        <v>3</v>
      </c>
      <c r="AG1024">
        <v>0.43</v>
      </c>
      <c r="AH1024">
        <v>2</v>
      </c>
      <c r="AI1024">
        <v>33359090</v>
      </c>
      <c r="AJ1024">
        <v>882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>
      <c r="A1025">
        <f>ROW(Source!A950)</f>
        <v>950</v>
      </c>
      <c r="B1025">
        <v>33359091</v>
      </c>
      <c r="C1025">
        <v>33359061</v>
      </c>
      <c r="D1025">
        <v>31174155</v>
      </c>
      <c r="E1025">
        <v>17</v>
      </c>
      <c r="F1025">
        <v>1</v>
      </c>
      <c r="G1025">
        <v>1</v>
      </c>
      <c r="H1025">
        <v>3</v>
      </c>
      <c r="I1025" t="s">
        <v>937</v>
      </c>
      <c r="J1025" t="s">
        <v>3</v>
      </c>
      <c r="K1025" t="s">
        <v>269</v>
      </c>
      <c r="L1025">
        <v>1354</v>
      </c>
      <c r="N1025">
        <v>1010</v>
      </c>
      <c r="O1025" t="s">
        <v>40</v>
      </c>
      <c r="P1025" t="s">
        <v>40</v>
      </c>
      <c r="Q1025">
        <v>1</v>
      </c>
      <c r="X1025">
        <v>2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 t="s">
        <v>3</v>
      </c>
      <c r="AG1025">
        <v>2</v>
      </c>
      <c r="AH1025">
        <v>3</v>
      </c>
      <c r="AI1025">
        <v>-1</v>
      </c>
      <c r="AJ1025" t="s">
        <v>3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>
      <c r="A1026">
        <f>ROW(Source!A950)</f>
        <v>950</v>
      </c>
      <c r="B1026">
        <v>33359092</v>
      </c>
      <c r="C1026">
        <v>33359061</v>
      </c>
      <c r="D1026">
        <v>31173712</v>
      </c>
      <c r="E1026">
        <v>17</v>
      </c>
      <c r="F1026">
        <v>1</v>
      </c>
      <c r="G1026">
        <v>1</v>
      </c>
      <c r="H1026">
        <v>3</v>
      </c>
      <c r="I1026" t="s">
        <v>929</v>
      </c>
      <c r="J1026" t="s">
        <v>3</v>
      </c>
      <c r="K1026" t="s">
        <v>930</v>
      </c>
      <c r="L1026">
        <v>1354</v>
      </c>
      <c r="N1026">
        <v>1010</v>
      </c>
      <c r="O1026" t="s">
        <v>40</v>
      </c>
      <c r="P1026" t="s">
        <v>40</v>
      </c>
      <c r="Q1026">
        <v>1</v>
      </c>
      <c r="X1026">
        <v>1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 t="s">
        <v>3</v>
      </c>
      <c r="AG1026">
        <v>1</v>
      </c>
      <c r="AH1026">
        <v>3</v>
      </c>
      <c r="AI1026">
        <v>-1</v>
      </c>
      <c r="AJ1026" t="s">
        <v>3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>
      <c r="A1027">
        <f>ROW(Source!A950)</f>
        <v>950</v>
      </c>
      <c r="B1027">
        <v>33359093</v>
      </c>
      <c r="C1027">
        <v>33359061</v>
      </c>
      <c r="D1027">
        <v>31172599</v>
      </c>
      <c r="E1027">
        <v>17</v>
      </c>
      <c r="F1027">
        <v>1</v>
      </c>
      <c r="G1027">
        <v>1</v>
      </c>
      <c r="H1027">
        <v>3</v>
      </c>
      <c r="I1027" t="s">
        <v>938</v>
      </c>
      <c r="J1027" t="s">
        <v>3</v>
      </c>
      <c r="K1027" t="s">
        <v>939</v>
      </c>
      <c r="L1027">
        <v>1301</v>
      </c>
      <c r="N1027">
        <v>1003</v>
      </c>
      <c r="O1027" t="s">
        <v>275</v>
      </c>
      <c r="P1027" t="s">
        <v>275</v>
      </c>
      <c r="Q1027">
        <v>1</v>
      </c>
      <c r="X1027">
        <v>9.3000000000000007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 t="s">
        <v>3</v>
      </c>
      <c r="AG1027">
        <v>9.3000000000000007</v>
      </c>
      <c r="AH1027">
        <v>3</v>
      </c>
      <c r="AI1027">
        <v>-1</v>
      </c>
      <c r="AJ1027" t="s">
        <v>3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>
      <c r="A1028">
        <f>ROW(Source!A950)</f>
        <v>950</v>
      </c>
      <c r="B1028">
        <v>33359094</v>
      </c>
      <c r="C1028">
        <v>33359061</v>
      </c>
      <c r="D1028">
        <v>31238438</v>
      </c>
      <c r="E1028">
        <v>1</v>
      </c>
      <c r="F1028">
        <v>1</v>
      </c>
      <c r="G1028">
        <v>1</v>
      </c>
      <c r="H1028">
        <v>3</v>
      </c>
      <c r="I1028" t="s">
        <v>892</v>
      </c>
      <c r="J1028" t="s">
        <v>893</v>
      </c>
      <c r="K1028" t="s">
        <v>894</v>
      </c>
      <c r="L1028">
        <v>1301</v>
      </c>
      <c r="N1028">
        <v>1003</v>
      </c>
      <c r="O1028" t="s">
        <v>275</v>
      </c>
      <c r="P1028" t="s">
        <v>275</v>
      </c>
      <c r="Q1028">
        <v>1</v>
      </c>
      <c r="X1028">
        <v>0.39</v>
      </c>
      <c r="Y1028">
        <v>15.33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0</v>
      </c>
      <c r="AF1028" t="s">
        <v>3</v>
      </c>
      <c r="AG1028">
        <v>0.39</v>
      </c>
      <c r="AH1028">
        <v>2</v>
      </c>
      <c r="AI1028">
        <v>33359094</v>
      </c>
      <c r="AJ1028">
        <v>883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>
      <c r="A1029">
        <f>ROW(Source!A951)</f>
        <v>951</v>
      </c>
      <c r="B1029">
        <v>33359083</v>
      </c>
      <c r="C1029">
        <v>33359061</v>
      </c>
      <c r="D1029">
        <v>31172061</v>
      </c>
      <c r="E1029">
        <v>1</v>
      </c>
      <c r="F1029">
        <v>1</v>
      </c>
      <c r="G1029">
        <v>1</v>
      </c>
      <c r="H1029">
        <v>1</v>
      </c>
      <c r="I1029" t="s">
        <v>850</v>
      </c>
      <c r="J1029" t="s">
        <v>3</v>
      </c>
      <c r="K1029" t="s">
        <v>851</v>
      </c>
      <c r="L1029">
        <v>1191</v>
      </c>
      <c r="N1029">
        <v>1013</v>
      </c>
      <c r="O1029" t="s">
        <v>831</v>
      </c>
      <c r="P1029" t="s">
        <v>831</v>
      </c>
      <c r="Q1029">
        <v>1</v>
      </c>
      <c r="X1029">
        <v>5.95</v>
      </c>
      <c r="Y1029">
        <v>0</v>
      </c>
      <c r="Z1029">
        <v>0</v>
      </c>
      <c r="AA1029">
        <v>0</v>
      </c>
      <c r="AB1029">
        <v>8.74</v>
      </c>
      <c r="AC1029">
        <v>0</v>
      </c>
      <c r="AD1029">
        <v>1</v>
      </c>
      <c r="AE1029">
        <v>1</v>
      </c>
      <c r="AF1029" t="s">
        <v>22</v>
      </c>
      <c r="AG1029">
        <v>8.2109999999999985</v>
      </c>
      <c r="AH1029">
        <v>2</v>
      </c>
      <c r="AI1029">
        <v>33359083</v>
      </c>
      <c r="AJ1029">
        <v>884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>
      <c r="A1030">
        <f>ROW(Source!A951)</f>
        <v>951</v>
      </c>
      <c r="B1030">
        <v>33359084</v>
      </c>
      <c r="C1030">
        <v>33359061</v>
      </c>
      <c r="D1030">
        <v>31172011</v>
      </c>
      <c r="E1030">
        <v>1</v>
      </c>
      <c r="F1030">
        <v>1</v>
      </c>
      <c r="G1030">
        <v>1</v>
      </c>
      <c r="H1030">
        <v>1</v>
      </c>
      <c r="I1030" t="s">
        <v>832</v>
      </c>
      <c r="J1030" t="s">
        <v>3</v>
      </c>
      <c r="K1030" t="s">
        <v>833</v>
      </c>
      <c r="L1030">
        <v>1191</v>
      </c>
      <c r="N1030">
        <v>1013</v>
      </c>
      <c r="O1030" t="s">
        <v>831</v>
      </c>
      <c r="P1030" t="s">
        <v>831</v>
      </c>
      <c r="Q1030">
        <v>1</v>
      </c>
      <c r="X1030">
        <v>0.04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1</v>
      </c>
      <c r="AE1030">
        <v>2</v>
      </c>
      <c r="AF1030" t="s">
        <v>21</v>
      </c>
      <c r="AG1030">
        <v>0.06</v>
      </c>
      <c r="AH1030">
        <v>2</v>
      </c>
      <c r="AI1030">
        <v>33359084</v>
      </c>
      <c r="AJ1030">
        <v>885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>
      <c r="A1031">
        <f>ROW(Source!A951)</f>
        <v>951</v>
      </c>
      <c r="B1031">
        <v>33359085</v>
      </c>
      <c r="C1031">
        <v>33359061</v>
      </c>
      <c r="D1031">
        <v>31258491</v>
      </c>
      <c r="E1031">
        <v>1</v>
      </c>
      <c r="F1031">
        <v>1</v>
      </c>
      <c r="G1031">
        <v>1</v>
      </c>
      <c r="H1031">
        <v>2</v>
      </c>
      <c r="I1031" t="s">
        <v>834</v>
      </c>
      <c r="J1031" t="s">
        <v>835</v>
      </c>
      <c r="K1031" t="s">
        <v>836</v>
      </c>
      <c r="L1031">
        <v>1368</v>
      </c>
      <c r="N1031">
        <v>1011</v>
      </c>
      <c r="O1031" t="s">
        <v>837</v>
      </c>
      <c r="P1031" t="s">
        <v>837</v>
      </c>
      <c r="Q1031">
        <v>1</v>
      </c>
      <c r="X1031">
        <v>0.01</v>
      </c>
      <c r="Y1031">
        <v>0</v>
      </c>
      <c r="Z1031">
        <v>111.99</v>
      </c>
      <c r="AA1031">
        <v>13.5</v>
      </c>
      <c r="AB1031">
        <v>0</v>
      </c>
      <c r="AC1031">
        <v>0</v>
      </c>
      <c r="AD1031">
        <v>1</v>
      </c>
      <c r="AE1031">
        <v>0</v>
      </c>
      <c r="AF1031" t="s">
        <v>21</v>
      </c>
      <c r="AG1031">
        <v>1.4999999999999999E-2</v>
      </c>
      <c r="AH1031">
        <v>2</v>
      </c>
      <c r="AI1031">
        <v>33359085</v>
      </c>
      <c r="AJ1031">
        <v>886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>
      <c r="A1032">
        <f>ROW(Source!A951)</f>
        <v>951</v>
      </c>
      <c r="B1032">
        <v>33359086</v>
      </c>
      <c r="C1032">
        <v>33359061</v>
      </c>
      <c r="D1032">
        <v>31258691</v>
      </c>
      <c r="E1032">
        <v>1</v>
      </c>
      <c r="F1032">
        <v>1</v>
      </c>
      <c r="G1032">
        <v>1</v>
      </c>
      <c r="H1032">
        <v>2</v>
      </c>
      <c r="I1032" t="s">
        <v>838</v>
      </c>
      <c r="J1032" t="s">
        <v>839</v>
      </c>
      <c r="K1032" t="s">
        <v>840</v>
      </c>
      <c r="L1032">
        <v>1368</v>
      </c>
      <c r="N1032">
        <v>1011</v>
      </c>
      <c r="O1032" t="s">
        <v>837</v>
      </c>
      <c r="P1032" t="s">
        <v>837</v>
      </c>
      <c r="Q1032">
        <v>1</v>
      </c>
      <c r="X1032">
        <v>1.36</v>
      </c>
      <c r="Y1032">
        <v>0</v>
      </c>
      <c r="Z1032">
        <v>3.12</v>
      </c>
      <c r="AA1032">
        <v>0</v>
      </c>
      <c r="AB1032">
        <v>0</v>
      </c>
      <c r="AC1032">
        <v>0</v>
      </c>
      <c r="AD1032">
        <v>1</v>
      </c>
      <c r="AE1032">
        <v>0</v>
      </c>
      <c r="AF1032" t="s">
        <v>21</v>
      </c>
      <c r="AG1032">
        <v>2.04</v>
      </c>
      <c r="AH1032">
        <v>2</v>
      </c>
      <c r="AI1032">
        <v>33359086</v>
      </c>
      <c r="AJ1032">
        <v>887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>
      <c r="A1033">
        <f>ROW(Source!A951)</f>
        <v>951</v>
      </c>
      <c r="B1033">
        <v>33359087</v>
      </c>
      <c r="C1033">
        <v>33359061</v>
      </c>
      <c r="D1033">
        <v>31259879</v>
      </c>
      <c r="E1033">
        <v>1</v>
      </c>
      <c r="F1033">
        <v>1</v>
      </c>
      <c r="G1033">
        <v>1</v>
      </c>
      <c r="H1033">
        <v>2</v>
      </c>
      <c r="I1033" t="s">
        <v>841</v>
      </c>
      <c r="J1033" t="s">
        <v>842</v>
      </c>
      <c r="K1033" t="s">
        <v>843</v>
      </c>
      <c r="L1033">
        <v>1368</v>
      </c>
      <c r="N1033">
        <v>1011</v>
      </c>
      <c r="O1033" t="s">
        <v>837</v>
      </c>
      <c r="P1033" t="s">
        <v>837</v>
      </c>
      <c r="Q1033">
        <v>1</v>
      </c>
      <c r="X1033">
        <v>0.03</v>
      </c>
      <c r="Y1033">
        <v>0</v>
      </c>
      <c r="Z1033">
        <v>65.709999999999994</v>
      </c>
      <c r="AA1033">
        <v>11.6</v>
      </c>
      <c r="AB1033">
        <v>0</v>
      </c>
      <c r="AC1033">
        <v>0</v>
      </c>
      <c r="AD1033">
        <v>1</v>
      </c>
      <c r="AE1033">
        <v>0</v>
      </c>
      <c r="AF1033" t="s">
        <v>21</v>
      </c>
      <c r="AG1033">
        <v>4.4999999999999998E-2</v>
      </c>
      <c r="AH1033">
        <v>2</v>
      </c>
      <c r="AI1033">
        <v>33359087</v>
      </c>
      <c r="AJ1033">
        <v>888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>
      <c r="A1034">
        <f>ROW(Source!A951)</f>
        <v>951</v>
      </c>
      <c r="B1034">
        <v>33359088</v>
      </c>
      <c r="C1034">
        <v>33359061</v>
      </c>
      <c r="D1034">
        <v>31175973</v>
      </c>
      <c r="E1034">
        <v>1</v>
      </c>
      <c r="F1034">
        <v>1</v>
      </c>
      <c r="G1034">
        <v>1</v>
      </c>
      <c r="H1034">
        <v>3</v>
      </c>
      <c r="I1034" t="s">
        <v>889</v>
      </c>
      <c r="J1034" t="s">
        <v>890</v>
      </c>
      <c r="K1034" t="s">
        <v>891</v>
      </c>
      <c r="L1034">
        <v>1348</v>
      </c>
      <c r="N1034">
        <v>1009</v>
      </c>
      <c r="O1034" t="s">
        <v>32</v>
      </c>
      <c r="P1034" t="s">
        <v>32</v>
      </c>
      <c r="Q1034">
        <v>1000</v>
      </c>
      <c r="X1034">
        <v>2.9999999999999997E-4</v>
      </c>
      <c r="Y1034">
        <v>26499</v>
      </c>
      <c r="Z1034">
        <v>0</v>
      </c>
      <c r="AA1034">
        <v>0</v>
      </c>
      <c r="AB1034">
        <v>0</v>
      </c>
      <c r="AC1034">
        <v>0</v>
      </c>
      <c r="AD1034">
        <v>1</v>
      </c>
      <c r="AE1034">
        <v>0</v>
      </c>
      <c r="AF1034" t="s">
        <v>3</v>
      </c>
      <c r="AG1034">
        <v>2.9999999999999997E-4</v>
      </c>
      <c r="AH1034">
        <v>2</v>
      </c>
      <c r="AI1034">
        <v>33359088</v>
      </c>
      <c r="AJ1034">
        <v>889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>
      <c r="A1035">
        <f>ROW(Source!A951)</f>
        <v>951</v>
      </c>
      <c r="B1035">
        <v>33359089</v>
      </c>
      <c r="C1035">
        <v>33359061</v>
      </c>
      <c r="D1035">
        <v>31180727</v>
      </c>
      <c r="E1035">
        <v>1</v>
      </c>
      <c r="F1035">
        <v>1</v>
      </c>
      <c r="G1035">
        <v>1</v>
      </c>
      <c r="H1035">
        <v>3</v>
      </c>
      <c r="I1035" t="s">
        <v>844</v>
      </c>
      <c r="J1035" t="s">
        <v>845</v>
      </c>
      <c r="K1035" t="s">
        <v>846</v>
      </c>
      <c r="L1035">
        <v>1348</v>
      </c>
      <c r="N1035">
        <v>1009</v>
      </c>
      <c r="O1035" t="s">
        <v>32</v>
      </c>
      <c r="P1035" t="s">
        <v>32</v>
      </c>
      <c r="Q1035">
        <v>1000</v>
      </c>
      <c r="X1035">
        <v>8.0000000000000004E-4</v>
      </c>
      <c r="Y1035">
        <v>9040.01</v>
      </c>
      <c r="Z1035">
        <v>0</v>
      </c>
      <c r="AA1035">
        <v>0</v>
      </c>
      <c r="AB1035">
        <v>0</v>
      </c>
      <c r="AC1035">
        <v>0</v>
      </c>
      <c r="AD1035">
        <v>1</v>
      </c>
      <c r="AE1035">
        <v>0</v>
      </c>
      <c r="AF1035" t="s">
        <v>3</v>
      </c>
      <c r="AG1035">
        <v>8.0000000000000004E-4</v>
      </c>
      <c r="AH1035">
        <v>2</v>
      </c>
      <c r="AI1035">
        <v>33359089</v>
      </c>
      <c r="AJ1035">
        <v>890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>
      <c r="A1036">
        <f>ROW(Source!A951)</f>
        <v>951</v>
      </c>
      <c r="B1036">
        <v>33359090</v>
      </c>
      <c r="C1036">
        <v>33359061</v>
      </c>
      <c r="D1036">
        <v>31181610</v>
      </c>
      <c r="E1036">
        <v>1</v>
      </c>
      <c r="F1036">
        <v>1</v>
      </c>
      <c r="G1036">
        <v>1</v>
      </c>
      <c r="H1036">
        <v>3</v>
      </c>
      <c r="I1036" t="s">
        <v>847</v>
      </c>
      <c r="J1036" t="s">
        <v>848</v>
      </c>
      <c r="K1036" t="s">
        <v>849</v>
      </c>
      <c r="L1036">
        <v>1346</v>
      </c>
      <c r="N1036">
        <v>1009</v>
      </c>
      <c r="O1036" t="s">
        <v>78</v>
      </c>
      <c r="P1036" t="s">
        <v>78</v>
      </c>
      <c r="Q1036">
        <v>1</v>
      </c>
      <c r="X1036">
        <v>0.43</v>
      </c>
      <c r="Y1036">
        <v>23.09</v>
      </c>
      <c r="Z1036">
        <v>0</v>
      </c>
      <c r="AA1036">
        <v>0</v>
      </c>
      <c r="AB1036">
        <v>0</v>
      </c>
      <c r="AC1036">
        <v>0</v>
      </c>
      <c r="AD1036">
        <v>1</v>
      </c>
      <c r="AE1036">
        <v>0</v>
      </c>
      <c r="AF1036" t="s">
        <v>3</v>
      </c>
      <c r="AG1036">
        <v>0.43</v>
      </c>
      <c r="AH1036">
        <v>2</v>
      </c>
      <c r="AI1036">
        <v>33359090</v>
      </c>
      <c r="AJ1036">
        <v>891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>
      <c r="A1037">
        <f>ROW(Source!A951)</f>
        <v>951</v>
      </c>
      <c r="B1037">
        <v>33359091</v>
      </c>
      <c r="C1037">
        <v>33359061</v>
      </c>
      <c r="D1037">
        <v>31174155</v>
      </c>
      <c r="E1037">
        <v>17</v>
      </c>
      <c r="F1037">
        <v>1</v>
      </c>
      <c r="G1037">
        <v>1</v>
      </c>
      <c r="H1037">
        <v>3</v>
      </c>
      <c r="I1037" t="s">
        <v>937</v>
      </c>
      <c r="J1037" t="s">
        <v>3</v>
      </c>
      <c r="K1037" t="s">
        <v>269</v>
      </c>
      <c r="L1037">
        <v>1354</v>
      </c>
      <c r="N1037">
        <v>1010</v>
      </c>
      <c r="O1037" t="s">
        <v>40</v>
      </c>
      <c r="P1037" t="s">
        <v>40</v>
      </c>
      <c r="Q1037">
        <v>1</v>
      </c>
      <c r="X1037">
        <v>2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 t="s">
        <v>3</v>
      </c>
      <c r="AG1037">
        <v>2</v>
      </c>
      <c r="AH1037">
        <v>3</v>
      </c>
      <c r="AI1037">
        <v>-1</v>
      </c>
      <c r="AJ1037" t="s">
        <v>3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>
      <c r="A1038">
        <f>ROW(Source!A951)</f>
        <v>951</v>
      </c>
      <c r="B1038">
        <v>33359092</v>
      </c>
      <c r="C1038">
        <v>33359061</v>
      </c>
      <c r="D1038">
        <v>31173712</v>
      </c>
      <c r="E1038">
        <v>17</v>
      </c>
      <c r="F1038">
        <v>1</v>
      </c>
      <c r="G1038">
        <v>1</v>
      </c>
      <c r="H1038">
        <v>3</v>
      </c>
      <c r="I1038" t="s">
        <v>929</v>
      </c>
      <c r="J1038" t="s">
        <v>3</v>
      </c>
      <c r="K1038" t="s">
        <v>930</v>
      </c>
      <c r="L1038">
        <v>1354</v>
      </c>
      <c r="N1038">
        <v>1010</v>
      </c>
      <c r="O1038" t="s">
        <v>40</v>
      </c>
      <c r="P1038" t="s">
        <v>40</v>
      </c>
      <c r="Q1038">
        <v>1</v>
      </c>
      <c r="X1038">
        <v>1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 t="s">
        <v>3</v>
      </c>
      <c r="AG1038">
        <v>1</v>
      </c>
      <c r="AH1038">
        <v>3</v>
      </c>
      <c r="AI1038">
        <v>-1</v>
      </c>
      <c r="AJ1038" t="s">
        <v>3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>
      <c r="A1039">
        <f>ROW(Source!A951)</f>
        <v>951</v>
      </c>
      <c r="B1039">
        <v>33359093</v>
      </c>
      <c r="C1039">
        <v>33359061</v>
      </c>
      <c r="D1039">
        <v>31172599</v>
      </c>
      <c r="E1039">
        <v>17</v>
      </c>
      <c r="F1039">
        <v>1</v>
      </c>
      <c r="G1039">
        <v>1</v>
      </c>
      <c r="H1039">
        <v>3</v>
      </c>
      <c r="I1039" t="s">
        <v>938</v>
      </c>
      <c r="J1039" t="s">
        <v>3</v>
      </c>
      <c r="K1039" t="s">
        <v>939</v>
      </c>
      <c r="L1039">
        <v>1301</v>
      </c>
      <c r="N1039">
        <v>1003</v>
      </c>
      <c r="O1039" t="s">
        <v>275</v>
      </c>
      <c r="P1039" t="s">
        <v>275</v>
      </c>
      <c r="Q1039">
        <v>1</v>
      </c>
      <c r="X1039">
        <v>9.3000000000000007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 t="s">
        <v>3</v>
      </c>
      <c r="AG1039">
        <v>9.3000000000000007</v>
      </c>
      <c r="AH1039">
        <v>3</v>
      </c>
      <c r="AI1039">
        <v>-1</v>
      </c>
      <c r="AJ1039" t="s">
        <v>3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>
      <c r="A1040">
        <f>ROW(Source!A951)</f>
        <v>951</v>
      </c>
      <c r="B1040">
        <v>33359094</v>
      </c>
      <c r="C1040">
        <v>33359061</v>
      </c>
      <c r="D1040">
        <v>31238438</v>
      </c>
      <c r="E1040">
        <v>1</v>
      </c>
      <c r="F1040">
        <v>1</v>
      </c>
      <c r="G1040">
        <v>1</v>
      </c>
      <c r="H1040">
        <v>3</v>
      </c>
      <c r="I1040" t="s">
        <v>892</v>
      </c>
      <c r="J1040" t="s">
        <v>893</v>
      </c>
      <c r="K1040" t="s">
        <v>894</v>
      </c>
      <c r="L1040">
        <v>1301</v>
      </c>
      <c r="N1040">
        <v>1003</v>
      </c>
      <c r="O1040" t="s">
        <v>275</v>
      </c>
      <c r="P1040" t="s">
        <v>275</v>
      </c>
      <c r="Q1040">
        <v>1</v>
      </c>
      <c r="X1040">
        <v>0.39</v>
      </c>
      <c r="Y1040">
        <v>15.33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0</v>
      </c>
      <c r="AF1040" t="s">
        <v>3</v>
      </c>
      <c r="AG1040">
        <v>0.39</v>
      </c>
      <c r="AH1040">
        <v>2</v>
      </c>
      <c r="AI1040">
        <v>33359094</v>
      </c>
      <c r="AJ1040">
        <v>892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>
      <c r="A1041">
        <f>ROW(Source!A958)</f>
        <v>958</v>
      </c>
      <c r="B1041">
        <v>33358968</v>
      </c>
      <c r="C1041">
        <v>33358958</v>
      </c>
      <c r="D1041">
        <v>31172059</v>
      </c>
      <c r="E1041">
        <v>1</v>
      </c>
      <c r="F1041">
        <v>1</v>
      </c>
      <c r="G1041">
        <v>1</v>
      </c>
      <c r="H1041">
        <v>1</v>
      </c>
      <c r="I1041" t="s">
        <v>895</v>
      </c>
      <c r="J1041" t="s">
        <v>3</v>
      </c>
      <c r="K1041" t="s">
        <v>896</v>
      </c>
      <c r="L1041">
        <v>1191</v>
      </c>
      <c r="N1041">
        <v>1013</v>
      </c>
      <c r="O1041" t="s">
        <v>831</v>
      </c>
      <c r="P1041" t="s">
        <v>831</v>
      </c>
      <c r="Q1041">
        <v>1</v>
      </c>
      <c r="X1041">
        <v>31.98</v>
      </c>
      <c r="Y1041">
        <v>0</v>
      </c>
      <c r="Z1041">
        <v>0</v>
      </c>
      <c r="AA1041">
        <v>0</v>
      </c>
      <c r="AB1041">
        <v>8.64</v>
      </c>
      <c r="AC1041">
        <v>0</v>
      </c>
      <c r="AD1041">
        <v>1</v>
      </c>
      <c r="AE1041">
        <v>1</v>
      </c>
      <c r="AF1041" t="s">
        <v>22</v>
      </c>
      <c r="AG1041">
        <v>44.132399999999997</v>
      </c>
      <c r="AH1041">
        <v>2</v>
      </c>
      <c r="AI1041">
        <v>33358959</v>
      </c>
      <c r="AJ1041">
        <v>893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>
      <c r="A1042">
        <f>ROW(Source!A958)</f>
        <v>958</v>
      </c>
      <c r="B1042">
        <v>33358969</v>
      </c>
      <c r="C1042">
        <v>33358958</v>
      </c>
      <c r="D1042">
        <v>31172011</v>
      </c>
      <c r="E1042">
        <v>1</v>
      </c>
      <c r="F1042">
        <v>1</v>
      </c>
      <c r="G1042">
        <v>1</v>
      </c>
      <c r="H1042">
        <v>1</v>
      </c>
      <c r="I1042" t="s">
        <v>832</v>
      </c>
      <c r="J1042" t="s">
        <v>3</v>
      </c>
      <c r="K1042" t="s">
        <v>833</v>
      </c>
      <c r="L1042">
        <v>1191</v>
      </c>
      <c r="N1042">
        <v>1013</v>
      </c>
      <c r="O1042" t="s">
        <v>831</v>
      </c>
      <c r="P1042" t="s">
        <v>831</v>
      </c>
      <c r="Q1042">
        <v>1</v>
      </c>
      <c r="X1042">
        <v>0.47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1</v>
      </c>
      <c r="AE1042">
        <v>2</v>
      </c>
      <c r="AF1042" t="s">
        <v>21</v>
      </c>
      <c r="AG1042">
        <v>0.70499999999999996</v>
      </c>
      <c r="AH1042">
        <v>2</v>
      </c>
      <c r="AI1042">
        <v>33358960</v>
      </c>
      <c r="AJ1042">
        <v>894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>
      <c r="A1043">
        <f>ROW(Source!A958)</f>
        <v>958</v>
      </c>
      <c r="B1043">
        <v>33358970</v>
      </c>
      <c r="C1043">
        <v>33358958</v>
      </c>
      <c r="D1043">
        <v>31259116</v>
      </c>
      <c r="E1043">
        <v>1</v>
      </c>
      <c r="F1043">
        <v>1</v>
      </c>
      <c r="G1043">
        <v>1</v>
      </c>
      <c r="H1043">
        <v>2</v>
      </c>
      <c r="I1043" t="s">
        <v>897</v>
      </c>
      <c r="J1043" t="s">
        <v>898</v>
      </c>
      <c r="K1043" t="s">
        <v>899</v>
      </c>
      <c r="L1043">
        <v>1368</v>
      </c>
      <c r="N1043">
        <v>1011</v>
      </c>
      <c r="O1043" t="s">
        <v>837</v>
      </c>
      <c r="P1043" t="s">
        <v>837</v>
      </c>
      <c r="Q1043">
        <v>1</v>
      </c>
      <c r="X1043">
        <v>0.23</v>
      </c>
      <c r="Y1043">
        <v>0</v>
      </c>
      <c r="Z1043">
        <v>30</v>
      </c>
      <c r="AA1043">
        <v>0</v>
      </c>
      <c r="AB1043">
        <v>0</v>
      </c>
      <c r="AC1043">
        <v>0</v>
      </c>
      <c r="AD1043">
        <v>1</v>
      </c>
      <c r="AE1043">
        <v>0</v>
      </c>
      <c r="AF1043" t="s">
        <v>21</v>
      </c>
      <c r="AG1043">
        <v>0.34500000000000003</v>
      </c>
      <c r="AH1043">
        <v>2</v>
      </c>
      <c r="AI1043">
        <v>33358961</v>
      </c>
      <c r="AJ1043">
        <v>895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>
      <c r="A1044">
        <f>ROW(Source!A958)</f>
        <v>958</v>
      </c>
      <c r="B1044">
        <v>33358971</v>
      </c>
      <c r="C1044">
        <v>33358958</v>
      </c>
      <c r="D1044">
        <v>31259879</v>
      </c>
      <c r="E1044">
        <v>1</v>
      </c>
      <c r="F1044">
        <v>1</v>
      </c>
      <c r="G1044">
        <v>1</v>
      </c>
      <c r="H1044">
        <v>2</v>
      </c>
      <c r="I1044" t="s">
        <v>841</v>
      </c>
      <c r="J1044" t="s">
        <v>842</v>
      </c>
      <c r="K1044" t="s">
        <v>843</v>
      </c>
      <c r="L1044">
        <v>1368</v>
      </c>
      <c r="N1044">
        <v>1011</v>
      </c>
      <c r="O1044" t="s">
        <v>837</v>
      </c>
      <c r="P1044" t="s">
        <v>837</v>
      </c>
      <c r="Q1044">
        <v>1</v>
      </c>
      <c r="X1044">
        <v>0.47</v>
      </c>
      <c r="Y1044">
        <v>0</v>
      </c>
      <c r="Z1044">
        <v>65.709999999999994</v>
      </c>
      <c r="AA1044">
        <v>11.6</v>
      </c>
      <c r="AB1044">
        <v>0</v>
      </c>
      <c r="AC1044">
        <v>0</v>
      </c>
      <c r="AD1044">
        <v>1</v>
      </c>
      <c r="AE1044">
        <v>0</v>
      </c>
      <c r="AF1044" t="s">
        <v>21</v>
      </c>
      <c r="AG1044">
        <v>0.70499999999999996</v>
      </c>
      <c r="AH1044">
        <v>2</v>
      </c>
      <c r="AI1044">
        <v>33358962</v>
      </c>
      <c r="AJ1044">
        <v>896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>
      <c r="A1045">
        <f>ROW(Source!A958)</f>
        <v>958</v>
      </c>
      <c r="B1045">
        <v>33358972</v>
      </c>
      <c r="C1045">
        <v>33358958</v>
      </c>
      <c r="D1045">
        <v>31260961</v>
      </c>
      <c r="E1045">
        <v>1</v>
      </c>
      <c r="F1045">
        <v>1</v>
      </c>
      <c r="G1045">
        <v>1</v>
      </c>
      <c r="H1045">
        <v>2</v>
      </c>
      <c r="I1045" t="s">
        <v>900</v>
      </c>
      <c r="J1045" t="s">
        <v>901</v>
      </c>
      <c r="K1045" t="s">
        <v>902</v>
      </c>
      <c r="L1045">
        <v>1368</v>
      </c>
      <c r="N1045">
        <v>1011</v>
      </c>
      <c r="O1045" t="s">
        <v>837</v>
      </c>
      <c r="P1045" t="s">
        <v>837</v>
      </c>
      <c r="Q1045">
        <v>1</v>
      </c>
      <c r="X1045">
        <v>1.26</v>
      </c>
      <c r="Y1045">
        <v>0</v>
      </c>
      <c r="Z1045">
        <v>2.16</v>
      </c>
      <c r="AA1045">
        <v>0</v>
      </c>
      <c r="AB1045">
        <v>0</v>
      </c>
      <c r="AC1045">
        <v>0</v>
      </c>
      <c r="AD1045">
        <v>1</v>
      </c>
      <c r="AE1045">
        <v>0</v>
      </c>
      <c r="AF1045" t="s">
        <v>21</v>
      </c>
      <c r="AG1045">
        <v>1.8900000000000001</v>
      </c>
      <c r="AH1045">
        <v>2</v>
      </c>
      <c r="AI1045">
        <v>33358963</v>
      </c>
      <c r="AJ1045">
        <v>897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>
      <c r="A1046">
        <f>ROW(Source!A958)</f>
        <v>958</v>
      </c>
      <c r="B1046">
        <v>33358973</v>
      </c>
      <c r="C1046">
        <v>33358958</v>
      </c>
      <c r="D1046">
        <v>31176145</v>
      </c>
      <c r="E1046">
        <v>1</v>
      </c>
      <c r="F1046">
        <v>1</v>
      </c>
      <c r="G1046">
        <v>1</v>
      </c>
      <c r="H1046">
        <v>3</v>
      </c>
      <c r="I1046" t="s">
        <v>903</v>
      </c>
      <c r="J1046" t="s">
        <v>904</v>
      </c>
      <c r="K1046" t="s">
        <v>905</v>
      </c>
      <c r="L1046">
        <v>1348</v>
      </c>
      <c r="N1046">
        <v>1009</v>
      </c>
      <c r="O1046" t="s">
        <v>32</v>
      </c>
      <c r="P1046" t="s">
        <v>32</v>
      </c>
      <c r="Q1046">
        <v>1000</v>
      </c>
      <c r="X1046">
        <v>1.26E-2</v>
      </c>
      <c r="Y1046">
        <v>1412.5</v>
      </c>
      <c r="Z1046">
        <v>0</v>
      </c>
      <c r="AA1046">
        <v>0</v>
      </c>
      <c r="AB1046">
        <v>0</v>
      </c>
      <c r="AC1046">
        <v>0</v>
      </c>
      <c r="AD1046">
        <v>1</v>
      </c>
      <c r="AE1046">
        <v>0</v>
      </c>
      <c r="AF1046" t="s">
        <v>3</v>
      </c>
      <c r="AG1046">
        <v>1.26E-2</v>
      </c>
      <c r="AH1046">
        <v>2</v>
      </c>
      <c r="AI1046">
        <v>33358964</v>
      </c>
      <c r="AJ1046">
        <v>898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>
      <c r="A1047">
        <f>ROW(Source!A958)</f>
        <v>958</v>
      </c>
      <c r="B1047">
        <v>33358974</v>
      </c>
      <c r="C1047">
        <v>33358958</v>
      </c>
      <c r="D1047">
        <v>31176252</v>
      </c>
      <c r="E1047">
        <v>1</v>
      </c>
      <c r="F1047">
        <v>1</v>
      </c>
      <c r="G1047">
        <v>1</v>
      </c>
      <c r="H1047">
        <v>3</v>
      </c>
      <c r="I1047" t="s">
        <v>906</v>
      </c>
      <c r="J1047" t="s">
        <v>907</v>
      </c>
      <c r="K1047" t="s">
        <v>908</v>
      </c>
      <c r="L1047">
        <v>1348</v>
      </c>
      <c r="N1047">
        <v>1009</v>
      </c>
      <c r="O1047" t="s">
        <v>32</v>
      </c>
      <c r="P1047" t="s">
        <v>32</v>
      </c>
      <c r="Q1047">
        <v>1000</v>
      </c>
      <c r="X1047">
        <v>0.03</v>
      </c>
      <c r="Y1047">
        <v>3960</v>
      </c>
      <c r="Z1047">
        <v>0</v>
      </c>
      <c r="AA1047">
        <v>0</v>
      </c>
      <c r="AB1047">
        <v>0</v>
      </c>
      <c r="AC1047">
        <v>0</v>
      </c>
      <c r="AD1047">
        <v>1</v>
      </c>
      <c r="AE1047">
        <v>0</v>
      </c>
      <c r="AF1047" t="s">
        <v>3</v>
      </c>
      <c r="AG1047">
        <v>0.03</v>
      </c>
      <c r="AH1047">
        <v>2</v>
      </c>
      <c r="AI1047">
        <v>33358965</v>
      </c>
      <c r="AJ1047">
        <v>899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>
      <c r="A1048">
        <f>ROW(Source!A958)</f>
        <v>958</v>
      </c>
      <c r="B1048">
        <v>33358975</v>
      </c>
      <c r="C1048">
        <v>33358958</v>
      </c>
      <c r="D1048">
        <v>31201861</v>
      </c>
      <c r="E1048">
        <v>1</v>
      </c>
      <c r="F1048">
        <v>1</v>
      </c>
      <c r="G1048">
        <v>1</v>
      </c>
      <c r="H1048">
        <v>3</v>
      </c>
      <c r="I1048" t="s">
        <v>909</v>
      </c>
      <c r="J1048" t="s">
        <v>910</v>
      </c>
      <c r="K1048" t="s">
        <v>911</v>
      </c>
      <c r="L1048">
        <v>1348</v>
      </c>
      <c r="N1048">
        <v>1009</v>
      </c>
      <c r="O1048" t="s">
        <v>32</v>
      </c>
      <c r="P1048" t="s">
        <v>32</v>
      </c>
      <c r="Q1048">
        <v>1000</v>
      </c>
      <c r="X1048">
        <v>4.7300000000000002E-2</v>
      </c>
      <c r="Y1048">
        <v>7590</v>
      </c>
      <c r="Z1048">
        <v>0</v>
      </c>
      <c r="AA1048">
        <v>0</v>
      </c>
      <c r="AB1048">
        <v>0</v>
      </c>
      <c r="AC1048">
        <v>0</v>
      </c>
      <c r="AD1048">
        <v>1</v>
      </c>
      <c r="AE1048">
        <v>0</v>
      </c>
      <c r="AF1048" t="s">
        <v>3</v>
      </c>
      <c r="AG1048">
        <v>4.7300000000000002E-2</v>
      </c>
      <c r="AH1048">
        <v>2</v>
      </c>
      <c r="AI1048">
        <v>33358966</v>
      </c>
      <c r="AJ1048">
        <v>900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>
      <c r="A1049">
        <f>ROW(Source!A958)</f>
        <v>958</v>
      </c>
      <c r="B1049">
        <v>33358976</v>
      </c>
      <c r="C1049">
        <v>33358958</v>
      </c>
      <c r="D1049">
        <v>31173467</v>
      </c>
      <c r="E1049">
        <v>17</v>
      </c>
      <c r="F1049">
        <v>1</v>
      </c>
      <c r="G1049">
        <v>1</v>
      </c>
      <c r="H1049">
        <v>3</v>
      </c>
      <c r="I1049" t="s">
        <v>940</v>
      </c>
      <c r="J1049" t="s">
        <v>3</v>
      </c>
      <c r="K1049" t="s">
        <v>941</v>
      </c>
      <c r="L1049">
        <v>1327</v>
      </c>
      <c r="N1049">
        <v>1005</v>
      </c>
      <c r="O1049" t="s">
        <v>47</v>
      </c>
      <c r="P1049" t="s">
        <v>47</v>
      </c>
      <c r="Q1049">
        <v>1</v>
      </c>
      <c r="X1049">
        <v>115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 t="s">
        <v>3</v>
      </c>
      <c r="AG1049">
        <v>115</v>
      </c>
      <c r="AH1049">
        <v>3</v>
      </c>
      <c r="AI1049">
        <v>-1</v>
      </c>
      <c r="AJ1049" t="s">
        <v>3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>
      <c r="A1050">
        <f>ROW(Source!A958)</f>
        <v>958</v>
      </c>
      <c r="B1050">
        <v>33358977</v>
      </c>
      <c r="C1050">
        <v>33358958</v>
      </c>
      <c r="D1050">
        <v>31214657</v>
      </c>
      <c r="E1050">
        <v>1</v>
      </c>
      <c r="F1050">
        <v>1</v>
      </c>
      <c r="G1050">
        <v>1</v>
      </c>
      <c r="H1050">
        <v>3</v>
      </c>
      <c r="I1050" t="s">
        <v>912</v>
      </c>
      <c r="J1050" t="s">
        <v>913</v>
      </c>
      <c r="K1050" t="s">
        <v>914</v>
      </c>
      <c r="L1050">
        <v>1348</v>
      </c>
      <c r="N1050">
        <v>1009</v>
      </c>
      <c r="O1050" t="s">
        <v>32</v>
      </c>
      <c r="P1050" t="s">
        <v>32</v>
      </c>
      <c r="Q1050">
        <v>1000</v>
      </c>
      <c r="X1050">
        <v>1.2600000000000001E-3</v>
      </c>
      <c r="Y1050">
        <v>9550.01</v>
      </c>
      <c r="Z1050">
        <v>0</v>
      </c>
      <c r="AA1050">
        <v>0</v>
      </c>
      <c r="AB1050">
        <v>0</v>
      </c>
      <c r="AC1050">
        <v>0</v>
      </c>
      <c r="AD1050">
        <v>1</v>
      </c>
      <c r="AE1050">
        <v>0</v>
      </c>
      <c r="AF1050" t="s">
        <v>3</v>
      </c>
      <c r="AG1050">
        <v>1.2600000000000001E-3</v>
      </c>
      <c r="AH1050">
        <v>2</v>
      </c>
      <c r="AI1050">
        <v>33358967</v>
      </c>
      <c r="AJ1050">
        <v>901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>
      <c r="A1051">
        <f>ROW(Source!A959)</f>
        <v>959</v>
      </c>
      <c r="B1051">
        <v>33358968</v>
      </c>
      <c r="C1051">
        <v>33358958</v>
      </c>
      <c r="D1051">
        <v>31172059</v>
      </c>
      <c r="E1051">
        <v>1</v>
      </c>
      <c r="F1051">
        <v>1</v>
      </c>
      <c r="G1051">
        <v>1</v>
      </c>
      <c r="H1051">
        <v>1</v>
      </c>
      <c r="I1051" t="s">
        <v>895</v>
      </c>
      <c r="J1051" t="s">
        <v>3</v>
      </c>
      <c r="K1051" t="s">
        <v>896</v>
      </c>
      <c r="L1051">
        <v>1191</v>
      </c>
      <c r="N1051">
        <v>1013</v>
      </c>
      <c r="O1051" t="s">
        <v>831</v>
      </c>
      <c r="P1051" t="s">
        <v>831</v>
      </c>
      <c r="Q1051">
        <v>1</v>
      </c>
      <c r="X1051">
        <v>31.98</v>
      </c>
      <c r="Y1051">
        <v>0</v>
      </c>
      <c r="Z1051">
        <v>0</v>
      </c>
      <c r="AA1051">
        <v>0</v>
      </c>
      <c r="AB1051">
        <v>8.64</v>
      </c>
      <c r="AC1051">
        <v>0</v>
      </c>
      <c r="AD1051">
        <v>1</v>
      </c>
      <c r="AE1051">
        <v>1</v>
      </c>
      <c r="AF1051" t="s">
        <v>22</v>
      </c>
      <c r="AG1051">
        <v>44.132399999999997</v>
      </c>
      <c r="AH1051">
        <v>2</v>
      </c>
      <c r="AI1051">
        <v>33358959</v>
      </c>
      <c r="AJ1051">
        <v>902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>
      <c r="A1052">
        <f>ROW(Source!A959)</f>
        <v>959</v>
      </c>
      <c r="B1052">
        <v>33358969</v>
      </c>
      <c r="C1052">
        <v>33358958</v>
      </c>
      <c r="D1052">
        <v>31172011</v>
      </c>
      <c r="E1052">
        <v>1</v>
      </c>
      <c r="F1052">
        <v>1</v>
      </c>
      <c r="G1052">
        <v>1</v>
      </c>
      <c r="H1052">
        <v>1</v>
      </c>
      <c r="I1052" t="s">
        <v>832</v>
      </c>
      <c r="J1052" t="s">
        <v>3</v>
      </c>
      <c r="K1052" t="s">
        <v>833</v>
      </c>
      <c r="L1052">
        <v>1191</v>
      </c>
      <c r="N1052">
        <v>1013</v>
      </c>
      <c r="O1052" t="s">
        <v>831</v>
      </c>
      <c r="P1052" t="s">
        <v>831</v>
      </c>
      <c r="Q1052">
        <v>1</v>
      </c>
      <c r="X1052">
        <v>0.47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1</v>
      </c>
      <c r="AE1052">
        <v>2</v>
      </c>
      <c r="AF1052" t="s">
        <v>21</v>
      </c>
      <c r="AG1052">
        <v>0.70499999999999996</v>
      </c>
      <c r="AH1052">
        <v>2</v>
      </c>
      <c r="AI1052">
        <v>33358960</v>
      </c>
      <c r="AJ1052">
        <v>903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>
      <c r="A1053">
        <f>ROW(Source!A959)</f>
        <v>959</v>
      </c>
      <c r="B1053">
        <v>33358970</v>
      </c>
      <c r="C1053">
        <v>33358958</v>
      </c>
      <c r="D1053">
        <v>31259116</v>
      </c>
      <c r="E1053">
        <v>1</v>
      </c>
      <c r="F1053">
        <v>1</v>
      </c>
      <c r="G1053">
        <v>1</v>
      </c>
      <c r="H1053">
        <v>2</v>
      </c>
      <c r="I1053" t="s">
        <v>897</v>
      </c>
      <c r="J1053" t="s">
        <v>898</v>
      </c>
      <c r="K1053" t="s">
        <v>899</v>
      </c>
      <c r="L1053">
        <v>1368</v>
      </c>
      <c r="N1053">
        <v>1011</v>
      </c>
      <c r="O1053" t="s">
        <v>837</v>
      </c>
      <c r="P1053" t="s">
        <v>837</v>
      </c>
      <c r="Q1053">
        <v>1</v>
      </c>
      <c r="X1053">
        <v>0.23</v>
      </c>
      <c r="Y1053">
        <v>0</v>
      </c>
      <c r="Z1053">
        <v>30</v>
      </c>
      <c r="AA1053">
        <v>0</v>
      </c>
      <c r="AB1053">
        <v>0</v>
      </c>
      <c r="AC1053">
        <v>0</v>
      </c>
      <c r="AD1053">
        <v>1</v>
      </c>
      <c r="AE1053">
        <v>0</v>
      </c>
      <c r="AF1053" t="s">
        <v>21</v>
      </c>
      <c r="AG1053">
        <v>0.34500000000000003</v>
      </c>
      <c r="AH1053">
        <v>2</v>
      </c>
      <c r="AI1053">
        <v>33358961</v>
      </c>
      <c r="AJ1053">
        <v>904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>
      <c r="A1054">
        <f>ROW(Source!A959)</f>
        <v>959</v>
      </c>
      <c r="B1054">
        <v>33358971</v>
      </c>
      <c r="C1054">
        <v>33358958</v>
      </c>
      <c r="D1054">
        <v>31259879</v>
      </c>
      <c r="E1054">
        <v>1</v>
      </c>
      <c r="F1054">
        <v>1</v>
      </c>
      <c r="G1054">
        <v>1</v>
      </c>
      <c r="H1054">
        <v>2</v>
      </c>
      <c r="I1054" t="s">
        <v>841</v>
      </c>
      <c r="J1054" t="s">
        <v>842</v>
      </c>
      <c r="K1054" t="s">
        <v>843</v>
      </c>
      <c r="L1054">
        <v>1368</v>
      </c>
      <c r="N1054">
        <v>1011</v>
      </c>
      <c r="O1054" t="s">
        <v>837</v>
      </c>
      <c r="P1054" t="s">
        <v>837</v>
      </c>
      <c r="Q1054">
        <v>1</v>
      </c>
      <c r="X1054">
        <v>0.47</v>
      </c>
      <c r="Y1054">
        <v>0</v>
      </c>
      <c r="Z1054">
        <v>65.709999999999994</v>
      </c>
      <c r="AA1054">
        <v>11.6</v>
      </c>
      <c r="AB1054">
        <v>0</v>
      </c>
      <c r="AC1054">
        <v>0</v>
      </c>
      <c r="AD1054">
        <v>1</v>
      </c>
      <c r="AE1054">
        <v>0</v>
      </c>
      <c r="AF1054" t="s">
        <v>21</v>
      </c>
      <c r="AG1054">
        <v>0.70499999999999996</v>
      </c>
      <c r="AH1054">
        <v>2</v>
      </c>
      <c r="AI1054">
        <v>33358962</v>
      </c>
      <c r="AJ1054">
        <v>905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>
      <c r="A1055">
        <f>ROW(Source!A959)</f>
        <v>959</v>
      </c>
      <c r="B1055">
        <v>33358972</v>
      </c>
      <c r="C1055">
        <v>33358958</v>
      </c>
      <c r="D1055">
        <v>31260961</v>
      </c>
      <c r="E1055">
        <v>1</v>
      </c>
      <c r="F1055">
        <v>1</v>
      </c>
      <c r="G1055">
        <v>1</v>
      </c>
      <c r="H1055">
        <v>2</v>
      </c>
      <c r="I1055" t="s">
        <v>900</v>
      </c>
      <c r="J1055" t="s">
        <v>901</v>
      </c>
      <c r="K1055" t="s">
        <v>902</v>
      </c>
      <c r="L1055">
        <v>1368</v>
      </c>
      <c r="N1055">
        <v>1011</v>
      </c>
      <c r="O1055" t="s">
        <v>837</v>
      </c>
      <c r="P1055" t="s">
        <v>837</v>
      </c>
      <c r="Q1055">
        <v>1</v>
      </c>
      <c r="X1055">
        <v>1.26</v>
      </c>
      <c r="Y1055">
        <v>0</v>
      </c>
      <c r="Z1055">
        <v>2.16</v>
      </c>
      <c r="AA1055">
        <v>0</v>
      </c>
      <c r="AB1055">
        <v>0</v>
      </c>
      <c r="AC1055">
        <v>0</v>
      </c>
      <c r="AD1055">
        <v>1</v>
      </c>
      <c r="AE1055">
        <v>0</v>
      </c>
      <c r="AF1055" t="s">
        <v>21</v>
      </c>
      <c r="AG1055">
        <v>1.8900000000000001</v>
      </c>
      <c r="AH1055">
        <v>2</v>
      </c>
      <c r="AI1055">
        <v>33358963</v>
      </c>
      <c r="AJ1055">
        <v>906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>
      <c r="A1056">
        <f>ROW(Source!A959)</f>
        <v>959</v>
      </c>
      <c r="B1056">
        <v>33358973</v>
      </c>
      <c r="C1056">
        <v>33358958</v>
      </c>
      <c r="D1056">
        <v>31176145</v>
      </c>
      <c r="E1056">
        <v>1</v>
      </c>
      <c r="F1056">
        <v>1</v>
      </c>
      <c r="G1056">
        <v>1</v>
      </c>
      <c r="H1056">
        <v>3</v>
      </c>
      <c r="I1056" t="s">
        <v>903</v>
      </c>
      <c r="J1056" t="s">
        <v>904</v>
      </c>
      <c r="K1056" t="s">
        <v>905</v>
      </c>
      <c r="L1056">
        <v>1348</v>
      </c>
      <c r="N1056">
        <v>1009</v>
      </c>
      <c r="O1056" t="s">
        <v>32</v>
      </c>
      <c r="P1056" t="s">
        <v>32</v>
      </c>
      <c r="Q1056">
        <v>1000</v>
      </c>
      <c r="X1056">
        <v>1.26E-2</v>
      </c>
      <c r="Y1056">
        <v>1412.5</v>
      </c>
      <c r="Z1056">
        <v>0</v>
      </c>
      <c r="AA1056">
        <v>0</v>
      </c>
      <c r="AB1056">
        <v>0</v>
      </c>
      <c r="AC1056">
        <v>0</v>
      </c>
      <c r="AD1056">
        <v>1</v>
      </c>
      <c r="AE1056">
        <v>0</v>
      </c>
      <c r="AF1056" t="s">
        <v>3</v>
      </c>
      <c r="AG1056">
        <v>1.26E-2</v>
      </c>
      <c r="AH1056">
        <v>2</v>
      </c>
      <c r="AI1056">
        <v>33358964</v>
      </c>
      <c r="AJ1056">
        <v>907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>
      <c r="A1057">
        <f>ROW(Source!A959)</f>
        <v>959</v>
      </c>
      <c r="B1057">
        <v>33358974</v>
      </c>
      <c r="C1057">
        <v>33358958</v>
      </c>
      <c r="D1057">
        <v>31176252</v>
      </c>
      <c r="E1057">
        <v>1</v>
      </c>
      <c r="F1057">
        <v>1</v>
      </c>
      <c r="G1057">
        <v>1</v>
      </c>
      <c r="H1057">
        <v>3</v>
      </c>
      <c r="I1057" t="s">
        <v>906</v>
      </c>
      <c r="J1057" t="s">
        <v>907</v>
      </c>
      <c r="K1057" t="s">
        <v>908</v>
      </c>
      <c r="L1057">
        <v>1348</v>
      </c>
      <c r="N1057">
        <v>1009</v>
      </c>
      <c r="O1057" t="s">
        <v>32</v>
      </c>
      <c r="P1057" t="s">
        <v>32</v>
      </c>
      <c r="Q1057">
        <v>1000</v>
      </c>
      <c r="X1057">
        <v>0.03</v>
      </c>
      <c r="Y1057">
        <v>3960</v>
      </c>
      <c r="Z1057">
        <v>0</v>
      </c>
      <c r="AA1057">
        <v>0</v>
      </c>
      <c r="AB1057">
        <v>0</v>
      </c>
      <c r="AC1057">
        <v>0</v>
      </c>
      <c r="AD1057">
        <v>1</v>
      </c>
      <c r="AE1057">
        <v>0</v>
      </c>
      <c r="AF1057" t="s">
        <v>3</v>
      </c>
      <c r="AG1057">
        <v>0.03</v>
      </c>
      <c r="AH1057">
        <v>2</v>
      </c>
      <c r="AI1057">
        <v>33358965</v>
      </c>
      <c r="AJ1057">
        <v>908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>
      <c r="A1058">
        <f>ROW(Source!A959)</f>
        <v>959</v>
      </c>
      <c r="B1058">
        <v>33358975</v>
      </c>
      <c r="C1058">
        <v>33358958</v>
      </c>
      <c r="D1058">
        <v>31201861</v>
      </c>
      <c r="E1058">
        <v>1</v>
      </c>
      <c r="F1058">
        <v>1</v>
      </c>
      <c r="G1058">
        <v>1</v>
      </c>
      <c r="H1058">
        <v>3</v>
      </c>
      <c r="I1058" t="s">
        <v>909</v>
      </c>
      <c r="J1058" t="s">
        <v>910</v>
      </c>
      <c r="K1058" t="s">
        <v>911</v>
      </c>
      <c r="L1058">
        <v>1348</v>
      </c>
      <c r="N1058">
        <v>1009</v>
      </c>
      <c r="O1058" t="s">
        <v>32</v>
      </c>
      <c r="P1058" t="s">
        <v>32</v>
      </c>
      <c r="Q1058">
        <v>1000</v>
      </c>
      <c r="X1058">
        <v>4.7300000000000002E-2</v>
      </c>
      <c r="Y1058">
        <v>7590</v>
      </c>
      <c r="Z1058">
        <v>0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3</v>
      </c>
      <c r="AG1058">
        <v>4.7300000000000002E-2</v>
      </c>
      <c r="AH1058">
        <v>2</v>
      </c>
      <c r="AI1058">
        <v>33358966</v>
      </c>
      <c r="AJ1058">
        <v>909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>
      <c r="A1059">
        <f>ROW(Source!A959)</f>
        <v>959</v>
      </c>
      <c r="B1059">
        <v>33358976</v>
      </c>
      <c r="C1059">
        <v>33358958</v>
      </c>
      <c r="D1059">
        <v>31173467</v>
      </c>
      <c r="E1059">
        <v>17</v>
      </c>
      <c r="F1059">
        <v>1</v>
      </c>
      <c r="G1059">
        <v>1</v>
      </c>
      <c r="H1059">
        <v>3</v>
      </c>
      <c r="I1059" t="s">
        <v>940</v>
      </c>
      <c r="J1059" t="s">
        <v>3</v>
      </c>
      <c r="K1059" t="s">
        <v>941</v>
      </c>
      <c r="L1059">
        <v>1327</v>
      </c>
      <c r="N1059">
        <v>1005</v>
      </c>
      <c r="O1059" t="s">
        <v>47</v>
      </c>
      <c r="P1059" t="s">
        <v>47</v>
      </c>
      <c r="Q1059">
        <v>1</v>
      </c>
      <c r="X1059">
        <v>115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 t="s">
        <v>3</v>
      </c>
      <c r="AG1059">
        <v>115</v>
      </c>
      <c r="AH1059">
        <v>3</v>
      </c>
      <c r="AI1059">
        <v>-1</v>
      </c>
      <c r="AJ1059" t="s">
        <v>3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>
      <c r="A1060">
        <f>ROW(Source!A959)</f>
        <v>959</v>
      </c>
      <c r="B1060">
        <v>33358977</v>
      </c>
      <c r="C1060">
        <v>33358958</v>
      </c>
      <c r="D1060">
        <v>31214657</v>
      </c>
      <c r="E1060">
        <v>1</v>
      </c>
      <c r="F1060">
        <v>1</v>
      </c>
      <c r="G1060">
        <v>1</v>
      </c>
      <c r="H1060">
        <v>3</v>
      </c>
      <c r="I1060" t="s">
        <v>912</v>
      </c>
      <c r="J1060" t="s">
        <v>913</v>
      </c>
      <c r="K1060" t="s">
        <v>914</v>
      </c>
      <c r="L1060">
        <v>1348</v>
      </c>
      <c r="N1060">
        <v>1009</v>
      </c>
      <c r="O1060" t="s">
        <v>32</v>
      </c>
      <c r="P1060" t="s">
        <v>32</v>
      </c>
      <c r="Q1060">
        <v>1000</v>
      </c>
      <c r="X1060">
        <v>1.2600000000000001E-3</v>
      </c>
      <c r="Y1060">
        <v>9550.01</v>
      </c>
      <c r="Z1060">
        <v>0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 t="s">
        <v>3</v>
      </c>
      <c r="AG1060">
        <v>1.2600000000000001E-3</v>
      </c>
      <c r="AH1060">
        <v>2</v>
      </c>
      <c r="AI1060">
        <v>33358967</v>
      </c>
      <c r="AJ1060">
        <v>910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>
      <c r="A1061">
        <f>ROW(Source!A962)</f>
        <v>962</v>
      </c>
      <c r="B1061">
        <v>33360481</v>
      </c>
      <c r="C1061">
        <v>33358979</v>
      </c>
      <c r="D1061">
        <v>31172061</v>
      </c>
      <c r="E1061">
        <v>1</v>
      </c>
      <c r="F1061">
        <v>1</v>
      </c>
      <c r="G1061">
        <v>1</v>
      </c>
      <c r="H1061">
        <v>1</v>
      </c>
      <c r="I1061" t="s">
        <v>850</v>
      </c>
      <c r="J1061" t="s">
        <v>3</v>
      </c>
      <c r="K1061" t="s">
        <v>851</v>
      </c>
      <c r="L1061">
        <v>1191</v>
      </c>
      <c r="N1061">
        <v>1013</v>
      </c>
      <c r="O1061" t="s">
        <v>831</v>
      </c>
      <c r="P1061" t="s">
        <v>831</v>
      </c>
      <c r="Q1061">
        <v>1</v>
      </c>
      <c r="X1061">
        <v>80.88</v>
      </c>
      <c r="Y1061">
        <v>0</v>
      </c>
      <c r="Z1061">
        <v>0</v>
      </c>
      <c r="AA1061">
        <v>0</v>
      </c>
      <c r="AB1061">
        <v>8.74</v>
      </c>
      <c r="AC1061">
        <v>0</v>
      </c>
      <c r="AD1061">
        <v>1</v>
      </c>
      <c r="AE1061">
        <v>1</v>
      </c>
      <c r="AF1061" t="s">
        <v>22</v>
      </c>
      <c r="AG1061">
        <v>111.61439999999999</v>
      </c>
      <c r="AH1061">
        <v>2</v>
      </c>
      <c r="AI1061">
        <v>33360481</v>
      </c>
      <c r="AJ1061">
        <v>911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>
      <c r="A1062">
        <f>ROW(Source!A962)</f>
        <v>962</v>
      </c>
      <c r="B1062">
        <v>33360482</v>
      </c>
      <c r="C1062">
        <v>33358979</v>
      </c>
      <c r="D1062">
        <v>31172011</v>
      </c>
      <c r="E1062">
        <v>1</v>
      </c>
      <c r="F1062">
        <v>1</v>
      </c>
      <c r="G1062">
        <v>1</v>
      </c>
      <c r="H1062">
        <v>1</v>
      </c>
      <c r="I1062" t="s">
        <v>832</v>
      </c>
      <c r="J1062" t="s">
        <v>3</v>
      </c>
      <c r="K1062" t="s">
        <v>833</v>
      </c>
      <c r="L1062">
        <v>1191</v>
      </c>
      <c r="N1062">
        <v>1013</v>
      </c>
      <c r="O1062" t="s">
        <v>831</v>
      </c>
      <c r="P1062" t="s">
        <v>831</v>
      </c>
      <c r="Q1062">
        <v>1</v>
      </c>
      <c r="X1062">
        <v>0.76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1</v>
      </c>
      <c r="AE1062">
        <v>2</v>
      </c>
      <c r="AF1062" t="s">
        <v>21</v>
      </c>
      <c r="AG1062">
        <v>1.1399999999999999</v>
      </c>
      <c r="AH1062">
        <v>2</v>
      </c>
      <c r="AI1062">
        <v>33360482</v>
      </c>
      <c r="AJ1062">
        <v>912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>
      <c r="A1063">
        <f>ROW(Source!A962)</f>
        <v>962</v>
      </c>
      <c r="B1063">
        <v>33360483</v>
      </c>
      <c r="C1063">
        <v>33358979</v>
      </c>
      <c r="D1063">
        <v>31258491</v>
      </c>
      <c r="E1063">
        <v>1</v>
      </c>
      <c r="F1063">
        <v>1</v>
      </c>
      <c r="G1063">
        <v>1</v>
      </c>
      <c r="H1063">
        <v>2</v>
      </c>
      <c r="I1063" t="s">
        <v>834</v>
      </c>
      <c r="J1063" t="s">
        <v>835</v>
      </c>
      <c r="K1063" t="s">
        <v>836</v>
      </c>
      <c r="L1063">
        <v>1368</v>
      </c>
      <c r="N1063">
        <v>1011</v>
      </c>
      <c r="O1063" t="s">
        <v>837</v>
      </c>
      <c r="P1063" t="s">
        <v>837</v>
      </c>
      <c r="Q1063">
        <v>1</v>
      </c>
      <c r="X1063">
        <v>0.31</v>
      </c>
      <c r="Y1063">
        <v>0</v>
      </c>
      <c r="Z1063">
        <v>111.99</v>
      </c>
      <c r="AA1063">
        <v>13.5</v>
      </c>
      <c r="AB1063">
        <v>0</v>
      </c>
      <c r="AC1063">
        <v>0</v>
      </c>
      <c r="AD1063">
        <v>1</v>
      </c>
      <c r="AE1063">
        <v>0</v>
      </c>
      <c r="AF1063" t="s">
        <v>21</v>
      </c>
      <c r="AG1063">
        <v>0.46499999999999997</v>
      </c>
      <c r="AH1063">
        <v>2</v>
      </c>
      <c r="AI1063">
        <v>33360483</v>
      </c>
      <c r="AJ1063">
        <v>913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>
      <c r="A1064">
        <f>ROW(Source!A962)</f>
        <v>962</v>
      </c>
      <c r="B1064">
        <v>33360484</v>
      </c>
      <c r="C1064">
        <v>33358979</v>
      </c>
      <c r="D1064">
        <v>31258691</v>
      </c>
      <c r="E1064">
        <v>1</v>
      </c>
      <c r="F1064">
        <v>1</v>
      </c>
      <c r="G1064">
        <v>1</v>
      </c>
      <c r="H1064">
        <v>2</v>
      </c>
      <c r="I1064" t="s">
        <v>838</v>
      </c>
      <c r="J1064" t="s">
        <v>839</v>
      </c>
      <c r="K1064" t="s">
        <v>840</v>
      </c>
      <c r="L1064">
        <v>1368</v>
      </c>
      <c r="N1064">
        <v>1011</v>
      </c>
      <c r="O1064" t="s">
        <v>837</v>
      </c>
      <c r="P1064" t="s">
        <v>837</v>
      </c>
      <c r="Q1064">
        <v>1</v>
      </c>
      <c r="X1064">
        <v>10.050000000000001</v>
      </c>
      <c r="Y1064">
        <v>0</v>
      </c>
      <c r="Z1064">
        <v>3.12</v>
      </c>
      <c r="AA1064">
        <v>0</v>
      </c>
      <c r="AB1064">
        <v>0</v>
      </c>
      <c r="AC1064">
        <v>0</v>
      </c>
      <c r="AD1064">
        <v>1</v>
      </c>
      <c r="AE1064">
        <v>0</v>
      </c>
      <c r="AF1064" t="s">
        <v>21</v>
      </c>
      <c r="AG1064">
        <v>15.075000000000001</v>
      </c>
      <c r="AH1064">
        <v>2</v>
      </c>
      <c r="AI1064">
        <v>33360484</v>
      </c>
      <c r="AJ1064">
        <v>914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>
      <c r="A1065">
        <f>ROW(Source!A962)</f>
        <v>962</v>
      </c>
      <c r="B1065">
        <v>33360485</v>
      </c>
      <c r="C1065">
        <v>33358979</v>
      </c>
      <c r="D1065">
        <v>31258646</v>
      </c>
      <c r="E1065">
        <v>1</v>
      </c>
      <c r="F1065">
        <v>1</v>
      </c>
      <c r="G1065">
        <v>1</v>
      </c>
      <c r="H1065">
        <v>2</v>
      </c>
      <c r="I1065" t="s">
        <v>866</v>
      </c>
      <c r="J1065" t="s">
        <v>867</v>
      </c>
      <c r="K1065" t="s">
        <v>868</v>
      </c>
      <c r="L1065">
        <v>1368</v>
      </c>
      <c r="N1065">
        <v>1011</v>
      </c>
      <c r="O1065" t="s">
        <v>837</v>
      </c>
      <c r="P1065" t="s">
        <v>837</v>
      </c>
      <c r="Q1065">
        <v>1</v>
      </c>
      <c r="X1065">
        <v>0.2</v>
      </c>
      <c r="Y1065">
        <v>0</v>
      </c>
      <c r="Z1065">
        <v>6.66</v>
      </c>
      <c r="AA1065">
        <v>0</v>
      </c>
      <c r="AB1065">
        <v>0</v>
      </c>
      <c r="AC1065">
        <v>0</v>
      </c>
      <c r="AD1065">
        <v>1</v>
      </c>
      <c r="AE1065">
        <v>0</v>
      </c>
      <c r="AF1065" t="s">
        <v>21</v>
      </c>
      <c r="AG1065">
        <v>0.3</v>
      </c>
      <c r="AH1065">
        <v>2</v>
      </c>
      <c r="AI1065">
        <v>33360485</v>
      </c>
      <c r="AJ1065">
        <v>915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>
      <c r="A1066">
        <f>ROW(Source!A962)</f>
        <v>962</v>
      </c>
      <c r="B1066">
        <v>33360486</v>
      </c>
      <c r="C1066">
        <v>33358979</v>
      </c>
      <c r="D1066">
        <v>31259879</v>
      </c>
      <c r="E1066">
        <v>1</v>
      </c>
      <c r="F1066">
        <v>1</v>
      </c>
      <c r="G1066">
        <v>1</v>
      </c>
      <c r="H1066">
        <v>2</v>
      </c>
      <c r="I1066" t="s">
        <v>841</v>
      </c>
      <c r="J1066" t="s">
        <v>842</v>
      </c>
      <c r="K1066" t="s">
        <v>843</v>
      </c>
      <c r="L1066">
        <v>1368</v>
      </c>
      <c r="N1066">
        <v>1011</v>
      </c>
      <c r="O1066" t="s">
        <v>837</v>
      </c>
      <c r="P1066" t="s">
        <v>837</v>
      </c>
      <c r="Q1066">
        <v>1</v>
      </c>
      <c r="X1066">
        <v>0.45</v>
      </c>
      <c r="Y1066">
        <v>0</v>
      </c>
      <c r="Z1066">
        <v>65.709999999999994</v>
      </c>
      <c r="AA1066">
        <v>11.6</v>
      </c>
      <c r="AB1066">
        <v>0</v>
      </c>
      <c r="AC1066">
        <v>0</v>
      </c>
      <c r="AD1066">
        <v>1</v>
      </c>
      <c r="AE1066">
        <v>0</v>
      </c>
      <c r="AF1066" t="s">
        <v>21</v>
      </c>
      <c r="AG1066">
        <v>0.67500000000000004</v>
      </c>
      <c r="AH1066">
        <v>2</v>
      </c>
      <c r="AI1066">
        <v>33360486</v>
      </c>
      <c r="AJ1066">
        <v>916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>
      <c r="A1067">
        <f>ROW(Source!A962)</f>
        <v>962</v>
      </c>
      <c r="B1067">
        <v>33360487</v>
      </c>
      <c r="C1067">
        <v>33358979</v>
      </c>
      <c r="D1067">
        <v>31260100</v>
      </c>
      <c r="E1067">
        <v>1</v>
      </c>
      <c r="F1067">
        <v>1</v>
      </c>
      <c r="G1067">
        <v>1</v>
      </c>
      <c r="H1067">
        <v>2</v>
      </c>
      <c r="I1067" t="s">
        <v>858</v>
      </c>
      <c r="J1067" t="s">
        <v>859</v>
      </c>
      <c r="K1067" t="s">
        <v>860</v>
      </c>
      <c r="L1067">
        <v>1368</v>
      </c>
      <c r="N1067">
        <v>1011</v>
      </c>
      <c r="O1067" t="s">
        <v>837</v>
      </c>
      <c r="P1067" t="s">
        <v>837</v>
      </c>
      <c r="Q1067">
        <v>1</v>
      </c>
      <c r="X1067">
        <v>1.31</v>
      </c>
      <c r="Y1067">
        <v>0</v>
      </c>
      <c r="Z1067">
        <v>8.1</v>
      </c>
      <c r="AA1067">
        <v>0</v>
      </c>
      <c r="AB1067">
        <v>0</v>
      </c>
      <c r="AC1067">
        <v>0</v>
      </c>
      <c r="AD1067">
        <v>1</v>
      </c>
      <c r="AE1067">
        <v>0</v>
      </c>
      <c r="AF1067" t="s">
        <v>21</v>
      </c>
      <c r="AG1067">
        <v>1.9650000000000001</v>
      </c>
      <c r="AH1067">
        <v>2</v>
      </c>
      <c r="AI1067">
        <v>33360487</v>
      </c>
      <c r="AJ1067">
        <v>917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>
      <c r="A1068">
        <f>ROW(Source!A962)</f>
        <v>962</v>
      </c>
      <c r="B1068">
        <v>33360488</v>
      </c>
      <c r="C1068">
        <v>33358979</v>
      </c>
      <c r="D1068">
        <v>31178369</v>
      </c>
      <c r="E1068">
        <v>1</v>
      </c>
      <c r="F1068">
        <v>1</v>
      </c>
      <c r="G1068">
        <v>1</v>
      </c>
      <c r="H1068">
        <v>3</v>
      </c>
      <c r="I1068" t="s">
        <v>915</v>
      </c>
      <c r="J1068" t="s">
        <v>916</v>
      </c>
      <c r="K1068" t="s">
        <v>917</v>
      </c>
      <c r="L1068">
        <v>1346</v>
      </c>
      <c r="N1068">
        <v>1009</v>
      </c>
      <c r="O1068" t="s">
        <v>78</v>
      </c>
      <c r="P1068" t="s">
        <v>78</v>
      </c>
      <c r="Q1068">
        <v>1</v>
      </c>
      <c r="X1068">
        <v>7.95</v>
      </c>
      <c r="Y1068">
        <v>39.020000000000003</v>
      </c>
      <c r="Z1068">
        <v>0</v>
      </c>
      <c r="AA1068">
        <v>0</v>
      </c>
      <c r="AB1068">
        <v>0</v>
      </c>
      <c r="AC1068">
        <v>0</v>
      </c>
      <c r="AD1068">
        <v>1</v>
      </c>
      <c r="AE1068">
        <v>0</v>
      </c>
      <c r="AF1068" t="s">
        <v>3</v>
      </c>
      <c r="AG1068">
        <v>7.95</v>
      </c>
      <c r="AH1068">
        <v>2</v>
      </c>
      <c r="AI1068">
        <v>33360488</v>
      </c>
      <c r="AJ1068">
        <v>918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>
      <c r="A1069">
        <f>ROW(Source!A962)</f>
        <v>962</v>
      </c>
      <c r="B1069">
        <v>33360489</v>
      </c>
      <c r="C1069">
        <v>33358979</v>
      </c>
      <c r="D1069">
        <v>31179550</v>
      </c>
      <c r="E1069">
        <v>1</v>
      </c>
      <c r="F1069">
        <v>1</v>
      </c>
      <c r="G1069">
        <v>1</v>
      </c>
      <c r="H1069">
        <v>3</v>
      </c>
      <c r="I1069" t="s">
        <v>861</v>
      </c>
      <c r="J1069" t="s">
        <v>862</v>
      </c>
      <c r="K1069" t="s">
        <v>863</v>
      </c>
      <c r="L1069">
        <v>1348</v>
      </c>
      <c r="N1069">
        <v>1009</v>
      </c>
      <c r="O1069" t="s">
        <v>32</v>
      </c>
      <c r="P1069" t="s">
        <v>32</v>
      </c>
      <c r="Q1069">
        <v>1000</v>
      </c>
      <c r="X1069">
        <v>3.3E-4</v>
      </c>
      <c r="Y1069">
        <v>10362</v>
      </c>
      <c r="Z1069">
        <v>0</v>
      </c>
      <c r="AA1069">
        <v>0</v>
      </c>
      <c r="AB1069">
        <v>0</v>
      </c>
      <c r="AC1069">
        <v>0</v>
      </c>
      <c r="AD1069">
        <v>1</v>
      </c>
      <c r="AE1069">
        <v>0</v>
      </c>
      <c r="AF1069" t="s">
        <v>3</v>
      </c>
      <c r="AG1069">
        <v>3.3E-4</v>
      </c>
      <c r="AH1069">
        <v>2</v>
      </c>
      <c r="AI1069">
        <v>33360489</v>
      </c>
      <c r="AJ1069">
        <v>919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>
      <c r="A1070">
        <f>ROW(Source!A962)</f>
        <v>962</v>
      </c>
      <c r="B1070">
        <v>33360490</v>
      </c>
      <c r="C1070">
        <v>33358979</v>
      </c>
      <c r="D1070">
        <v>31180727</v>
      </c>
      <c r="E1070">
        <v>1</v>
      </c>
      <c r="F1070">
        <v>1</v>
      </c>
      <c r="G1070">
        <v>1</v>
      </c>
      <c r="H1070">
        <v>3</v>
      </c>
      <c r="I1070" t="s">
        <v>844</v>
      </c>
      <c r="J1070" t="s">
        <v>845</v>
      </c>
      <c r="K1070" t="s">
        <v>846</v>
      </c>
      <c r="L1070">
        <v>1348</v>
      </c>
      <c r="N1070">
        <v>1009</v>
      </c>
      <c r="O1070" t="s">
        <v>32</v>
      </c>
      <c r="P1070" t="s">
        <v>32</v>
      </c>
      <c r="Q1070">
        <v>1000</v>
      </c>
      <c r="X1070">
        <v>6.0000000000000001E-3</v>
      </c>
      <c r="Y1070">
        <v>9040.01</v>
      </c>
      <c r="Z1070">
        <v>0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 t="s">
        <v>3</v>
      </c>
      <c r="AG1070">
        <v>6.0000000000000001E-3</v>
      </c>
      <c r="AH1070">
        <v>2</v>
      </c>
      <c r="AI1070">
        <v>33360490</v>
      </c>
      <c r="AJ1070">
        <v>920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>
      <c r="A1071">
        <f>ROW(Source!A962)</f>
        <v>962</v>
      </c>
      <c r="B1071">
        <v>33360491</v>
      </c>
      <c r="C1071">
        <v>33358979</v>
      </c>
      <c r="D1071">
        <v>31181610</v>
      </c>
      <c r="E1071">
        <v>1</v>
      </c>
      <c r="F1071">
        <v>1</v>
      </c>
      <c r="G1071">
        <v>1</v>
      </c>
      <c r="H1071">
        <v>3</v>
      </c>
      <c r="I1071" t="s">
        <v>847</v>
      </c>
      <c r="J1071" t="s">
        <v>848</v>
      </c>
      <c r="K1071" t="s">
        <v>849</v>
      </c>
      <c r="L1071">
        <v>1346</v>
      </c>
      <c r="N1071">
        <v>1009</v>
      </c>
      <c r="O1071" t="s">
        <v>78</v>
      </c>
      <c r="P1071" t="s">
        <v>78</v>
      </c>
      <c r="Q1071">
        <v>1</v>
      </c>
      <c r="X1071">
        <v>9.09</v>
      </c>
      <c r="Y1071">
        <v>23.09</v>
      </c>
      <c r="Z1071">
        <v>0</v>
      </c>
      <c r="AA1071">
        <v>0</v>
      </c>
      <c r="AB1071">
        <v>0</v>
      </c>
      <c r="AC1071">
        <v>0</v>
      </c>
      <c r="AD1071">
        <v>1</v>
      </c>
      <c r="AE1071">
        <v>0</v>
      </c>
      <c r="AF1071" t="s">
        <v>3</v>
      </c>
      <c r="AG1071">
        <v>9.09</v>
      </c>
      <c r="AH1071">
        <v>2</v>
      </c>
      <c r="AI1071">
        <v>33360491</v>
      </c>
      <c r="AJ1071">
        <v>921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>
      <c r="A1072">
        <f>ROW(Source!A962)</f>
        <v>962</v>
      </c>
      <c r="B1072">
        <v>33360492</v>
      </c>
      <c r="C1072">
        <v>33358979</v>
      </c>
      <c r="D1072">
        <v>31174136</v>
      </c>
      <c r="E1072">
        <v>17</v>
      </c>
      <c r="F1072">
        <v>1</v>
      </c>
      <c r="G1072">
        <v>1</v>
      </c>
      <c r="H1072">
        <v>3</v>
      </c>
      <c r="I1072" t="s">
        <v>942</v>
      </c>
      <c r="J1072" t="s">
        <v>3</v>
      </c>
      <c r="K1072" t="s">
        <v>943</v>
      </c>
      <c r="L1072">
        <v>1327</v>
      </c>
      <c r="N1072">
        <v>1005</v>
      </c>
      <c r="O1072" t="s">
        <v>47</v>
      </c>
      <c r="P1072" t="s">
        <v>47</v>
      </c>
      <c r="Q1072">
        <v>1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1</v>
      </c>
      <c r="AD1072">
        <v>0</v>
      </c>
      <c r="AE1072">
        <v>0</v>
      </c>
      <c r="AF1072" t="s">
        <v>3</v>
      </c>
      <c r="AG1072">
        <v>0</v>
      </c>
      <c r="AH1072">
        <v>3</v>
      </c>
      <c r="AI1072">
        <v>-1</v>
      </c>
      <c r="AJ1072" t="s">
        <v>3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>
      <c r="A1073">
        <f>ROW(Source!A962)</f>
        <v>962</v>
      </c>
      <c r="B1073">
        <v>33360493</v>
      </c>
      <c r="C1073">
        <v>33358979</v>
      </c>
      <c r="D1073">
        <v>31173940</v>
      </c>
      <c r="E1073">
        <v>17</v>
      </c>
      <c r="F1073">
        <v>1</v>
      </c>
      <c r="G1073">
        <v>1</v>
      </c>
      <c r="H1073">
        <v>3</v>
      </c>
      <c r="I1073" t="s">
        <v>944</v>
      </c>
      <c r="J1073" t="s">
        <v>3</v>
      </c>
      <c r="K1073" t="s">
        <v>945</v>
      </c>
      <c r="L1073">
        <v>1346</v>
      </c>
      <c r="N1073">
        <v>1009</v>
      </c>
      <c r="O1073" t="s">
        <v>78</v>
      </c>
      <c r="P1073" t="s">
        <v>78</v>
      </c>
      <c r="Q1073">
        <v>1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1</v>
      </c>
      <c r="AD1073">
        <v>0</v>
      </c>
      <c r="AE1073">
        <v>0</v>
      </c>
      <c r="AF1073" t="s">
        <v>3</v>
      </c>
      <c r="AG1073">
        <v>0</v>
      </c>
      <c r="AH1073">
        <v>3</v>
      </c>
      <c r="AI1073">
        <v>-1</v>
      </c>
      <c r="AJ1073" t="s">
        <v>3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>
      <c r="A1074">
        <f>ROW(Source!A962)</f>
        <v>962</v>
      </c>
      <c r="B1074">
        <v>33360494</v>
      </c>
      <c r="C1074">
        <v>33358979</v>
      </c>
      <c r="D1074">
        <v>31174137</v>
      </c>
      <c r="E1074">
        <v>17</v>
      </c>
      <c r="F1074">
        <v>1</v>
      </c>
      <c r="G1074">
        <v>1</v>
      </c>
      <c r="H1074">
        <v>3</v>
      </c>
      <c r="I1074" t="s">
        <v>946</v>
      </c>
      <c r="J1074" t="s">
        <v>3</v>
      </c>
      <c r="K1074" t="s">
        <v>947</v>
      </c>
      <c r="L1074">
        <v>1327</v>
      </c>
      <c r="N1074">
        <v>1005</v>
      </c>
      <c r="O1074" t="s">
        <v>47</v>
      </c>
      <c r="P1074" t="s">
        <v>47</v>
      </c>
      <c r="Q1074">
        <v>1</v>
      </c>
      <c r="X1074">
        <v>100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 t="s">
        <v>3</v>
      </c>
      <c r="AG1074">
        <v>100</v>
      </c>
      <c r="AH1074">
        <v>3</v>
      </c>
      <c r="AI1074">
        <v>-1</v>
      </c>
      <c r="AJ1074" t="s">
        <v>3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>
      <c r="A1075">
        <f>ROW(Source!A962)</f>
        <v>962</v>
      </c>
      <c r="B1075">
        <v>33360495</v>
      </c>
      <c r="C1075">
        <v>33358979</v>
      </c>
      <c r="D1075">
        <v>31174140</v>
      </c>
      <c r="E1075">
        <v>17</v>
      </c>
      <c r="F1075">
        <v>1</v>
      </c>
      <c r="G1075">
        <v>1</v>
      </c>
      <c r="H1075">
        <v>3</v>
      </c>
      <c r="I1075" t="s">
        <v>948</v>
      </c>
      <c r="J1075" t="s">
        <v>3</v>
      </c>
      <c r="K1075" t="s">
        <v>949</v>
      </c>
      <c r="L1075">
        <v>1354</v>
      </c>
      <c r="N1075">
        <v>1010</v>
      </c>
      <c r="O1075" t="s">
        <v>40</v>
      </c>
      <c r="P1075" t="s">
        <v>40</v>
      </c>
      <c r="Q1075">
        <v>1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</v>
      </c>
      <c r="AD1075">
        <v>0</v>
      </c>
      <c r="AE1075">
        <v>0</v>
      </c>
      <c r="AF1075" t="s">
        <v>3</v>
      </c>
      <c r="AG1075">
        <v>0</v>
      </c>
      <c r="AH1075">
        <v>3</v>
      </c>
      <c r="AI1075">
        <v>-1</v>
      </c>
      <c r="AJ1075" t="s">
        <v>3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>
      <c r="A1076">
        <f>ROW(Source!A962)</f>
        <v>962</v>
      </c>
      <c r="B1076">
        <v>33360496</v>
      </c>
      <c r="C1076">
        <v>33358979</v>
      </c>
      <c r="D1076">
        <v>31174146</v>
      </c>
      <c r="E1076">
        <v>17</v>
      </c>
      <c r="F1076">
        <v>1</v>
      </c>
      <c r="G1076">
        <v>1</v>
      </c>
      <c r="H1076">
        <v>3</v>
      </c>
      <c r="I1076" t="s">
        <v>950</v>
      </c>
      <c r="J1076" t="s">
        <v>3</v>
      </c>
      <c r="K1076" t="s">
        <v>951</v>
      </c>
      <c r="L1076">
        <v>1354</v>
      </c>
      <c r="N1076">
        <v>1010</v>
      </c>
      <c r="O1076" t="s">
        <v>40</v>
      </c>
      <c r="P1076" t="s">
        <v>40</v>
      </c>
      <c r="Q1076">
        <v>1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1</v>
      </c>
      <c r="AD1076">
        <v>0</v>
      </c>
      <c r="AE1076">
        <v>0</v>
      </c>
      <c r="AF1076" t="s">
        <v>3</v>
      </c>
      <c r="AG1076">
        <v>0</v>
      </c>
      <c r="AH1076">
        <v>3</v>
      </c>
      <c r="AI1076">
        <v>-1</v>
      </c>
      <c r="AJ1076" t="s">
        <v>3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>
      <c r="A1077">
        <f>ROW(Source!A963)</f>
        <v>963</v>
      </c>
      <c r="B1077">
        <v>33360481</v>
      </c>
      <c r="C1077">
        <v>33358979</v>
      </c>
      <c r="D1077">
        <v>31172061</v>
      </c>
      <c r="E1077">
        <v>1</v>
      </c>
      <c r="F1077">
        <v>1</v>
      </c>
      <c r="G1077">
        <v>1</v>
      </c>
      <c r="H1077">
        <v>1</v>
      </c>
      <c r="I1077" t="s">
        <v>850</v>
      </c>
      <c r="J1077" t="s">
        <v>3</v>
      </c>
      <c r="K1077" t="s">
        <v>851</v>
      </c>
      <c r="L1077">
        <v>1191</v>
      </c>
      <c r="N1077">
        <v>1013</v>
      </c>
      <c r="O1077" t="s">
        <v>831</v>
      </c>
      <c r="P1077" t="s">
        <v>831</v>
      </c>
      <c r="Q1077">
        <v>1</v>
      </c>
      <c r="X1077">
        <v>80.88</v>
      </c>
      <c r="Y1077">
        <v>0</v>
      </c>
      <c r="Z1077">
        <v>0</v>
      </c>
      <c r="AA1077">
        <v>0</v>
      </c>
      <c r="AB1077">
        <v>8.74</v>
      </c>
      <c r="AC1077">
        <v>0</v>
      </c>
      <c r="AD1077">
        <v>1</v>
      </c>
      <c r="AE1077">
        <v>1</v>
      </c>
      <c r="AF1077" t="s">
        <v>22</v>
      </c>
      <c r="AG1077">
        <v>111.61439999999999</v>
      </c>
      <c r="AH1077">
        <v>2</v>
      </c>
      <c r="AI1077">
        <v>33360481</v>
      </c>
      <c r="AJ1077">
        <v>922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>
      <c r="A1078">
        <f>ROW(Source!A963)</f>
        <v>963</v>
      </c>
      <c r="B1078">
        <v>33360482</v>
      </c>
      <c r="C1078">
        <v>33358979</v>
      </c>
      <c r="D1078">
        <v>31172011</v>
      </c>
      <c r="E1078">
        <v>1</v>
      </c>
      <c r="F1078">
        <v>1</v>
      </c>
      <c r="G1078">
        <v>1</v>
      </c>
      <c r="H1078">
        <v>1</v>
      </c>
      <c r="I1078" t="s">
        <v>832</v>
      </c>
      <c r="J1078" t="s">
        <v>3</v>
      </c>
      <c r="K1078" t="s">
        <v>833</v>
      </c>
      <c r="L1078">
        <v>1191</v>
      </c>
      <c r="N1078">
        <v>1013</v>
      </c>
      <c r="O1078" t="s">
        <v>831</v>
      </c>
      <c r="P1078" t="s">
        <v>831</v>
      </c>
      <c r="Q1078">
        <v>1</v>
      </c>
      <c r="X1078">
        <v>0.76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1</v>
      </c>
      <c r="AE1078">
        <v>2</v>
      </c>
      <c r="AF1078" t="s">
        <v>21</v>
      </c>
      <c r="AG1078">
        <v>1.1399999999999999</v>
      </c>
      <c r="AH1078">
        <v>2</v>
      </c>
      <c r="AI1078">
        <v>33360482</v>
      </c>
      <c r="AJ1078">
        <v>923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>
      <c r="A1079">
        <f>ROW(Source!A963)</f>
        <v>963</v>
      </c>
      <c r="B1079">
        <v>33360483</v>
      </c>
      <c r="C1079">
        <v>33358979</v>
      </c>
      <c r="D1079">
        <v>31258491</v>
      </c>
      <c r="E1079">
        <v>1</v>
      </c>
      <c r="F1079">
        <v>1</v>
      </c>
      <c r="G1079">
        <v>1</v>
      </c>
      <c r="H1079">
        <v>2</v>
      </c>
      <c r="I1079" t="s">
        <v>834</v>
      </c>
      <c r="J1079" t="s">
        <v>835</v>
      </c>
      <c r="K1079" t="s">
        <v>836</v>
      </c>
      <c r="L1079">
        <v>1368</v>
      </c>
      <c r="N1079">
        <v>1011</v>
      </c>
      <c r="O1079" t="s">
        <v>837</v>
      </c>
      <c r="P1079" t="s">
        <v>837</v>
      </c>
      <c r="Q1079">
        <v>1</v>
      </c>
      <c r="X1079">
        <v>0.31</v>
      </c>
      <c r="Y1079">
        <v>0</v>
      </c>
      <c r="Z1079">
        <v>111.99</v>
      </c>
      <c r="AA1079">
        <v>13.5</v>
      </c>
      <c r="AB1079">
        <v>0</v>
      </c>
      <c r="AC1079">
        <v>0</v>
      </c>
      <c r="AD1079">
        <v>1</v>
      </c>
      <c r="AE1079">
        <v>0</v>
      </c>
      <c r="AF1079" t="s">
        <v>21</v>
      </c>
      <c r="AG1079">
        <v>0.46499999999999997</v>
      </c>
      <c r="AH1079">
        <v>2</v>
      </c>
      <c r="AI1079">
        <v>33360483</v>
      </c>
      <c r="AJ1079">
        <v>924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>
      <c r="A1080">
        <f>ROW(Source!A963)</f>
        <v>963</v>
      </c>
      <c r="B1080">
        <v>33360484</v>
      </c>
      <c r="C1080">
        <v>33358979</v>
      </c>
      <c r="D1080">
        <v>31258691</v>
      </c>
      <c r="E1080">
        <v>1</v>
      </c>
      <c r="F1080">
        <v>1</v>
      </c>
      <c r="G1080">
        <v>1</v>
      </c>
      <c r="H1080">
        <v>2</v>
      </c>
      <c r="I1080" t="s">
        <v>838</v>
      </c>
      <c r="J1080" t="s">
        <v>839</v>
      </c>
      <c r="K1080" t="s">
        <v>840</v>
      </c>
      <c r="L1080">
        <v>1368</v>
      </c>
      <c r="N1080">
        <v>1011</v>
      </c>
      <c r="O1080" t="s">
        <v>837</v>
      </c>
      <c r="P1080" t="s">
        <v>837</v>
      </c>
      <c r="Q1080">
        <v>1</v>
      </c>
      <c r="X1080">
        <v>10.050000000000001</v>
      </c>
      <c r="Y1080">
        <v>0</v>
      </c>
      <c r="Z1080">
        <v>3.12</v>
      </c>
      <c r="AA1080">
        <v>0</v>
      </c>
      <c r="AB1080">
        <v>0</v>
      </c>
      <c r="AC1080">
        <v>0</v>
      </c>
      <c r="AD1080">
        <v>1</v>
      </c>
      <c r="AE1080">
        <v>0</v>
      </c>
      <c r="AF1080" t="s">
        <v>21</v>
      </c>
      <c r="AG1080">
        <v>15.075000000000001</v>
      </c>
      <c r="AH1080">
        <v>2</v>
      </c>
      <c r="AI1080">
        <v>33360484</v>
      </c>
      <c r="AJ1080">
        <v>925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>
      <c r="A1081">
        <f>ROW(Source!A963)</f>
        <v>963</v>
      </c>
      <c r="B1081">
        <v>33360485</v>
      </c>
      <c r="C1081">
        <v>33358979</v>
      </c>
      <c r="D1081">
        <v>31258646</v>
      </c>
      <c r="E1081">
        <v>1</v>
      </c>
      <c r="F1081">
        <v>1</v>
      </c>
      <c r="G1081">
        <v>1</v>
      </c>
      <c r="H1081">
        <v>2</v>
      </c>
      <c r="I1081" t="s">
        <v>866</v>
      </c>
      <c r="J1081" t="s">
        <v>867</v>
      </c>
      <c r="K1081" t="s">
        <v>868</v>
      </c>
      <c r="L1081">
        <v>1368</v>
      </c>
      <c r="N1081">
        <v>1011</v>
      </c>
      <c r="O1081" t="s">
        <v>837</v>
      </c>
      <c r="P1081" t="s">
        <v>837</v>
      </c>
      <c r="Q1081">
        <v>1</v>
      </c>
      <c r="X1081">
        <v>0.2</v>
      </c>
      <c r="Y1081">
        <v>0</v>
      </c>
      <c r="Z1081">
        <v>6.66</v>
      </c>
      <c r="AA1081">
        <v>0</v>
      </c>
      <c r="AB1081">
        <v>0</v>
      </c>
      <c r="AC1081">
        <v>0</v>
      </c>
      <c r="AD1081">
        <v>1</v>
      </c>
      <c r="AE1081">
        <v>0</v>
      </c>
      <c r="AF1081" t="s">
        <v>21</v>
      </c>
      <c r="AG1081">
        <v>0.3</v>
      </c>
      <c r="AH1081">
        <v>2</v>
      </c>
      <c r="AI1081">
        <v>33360485</v>
      </c>
      <c r="AJ1081">
        <v>926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>
      <c r="A1082">
        <f>ROW(Source!A963)</f>
        <v>963</v>
      </c>
      <c r="B1082">
        <v>33360486</v>
      </c>
      <c r="C1082">
        <v>33358979</v>
      </c>
      <c r="D1082">
        <v>31259879</v>
      </c>
      <c r="E1082">
        <v>1</v>
      </c>
      <c r="F1082">
        <v>1</v>
      </c>
      <c r="G1082">
        <v>1</v>
      </c>
      <c r="H1082">
        <v>2</v>
      </c>
      <c r="I1082" t="s">
        <v>841</v>
      </c>
      <c r="J1082" t="s">
        <v>842</v>
      </c>
      <c r="K1082" t="s">
        <v>843</v>
      </c>
      <c r="L1082">
        <v>1368</v>
      </c>
      <c r="N1082">
        <v>1011</v>
      </c>
      <c r="O1082" t="s">
        <v>837</v>
      </c>
      <c r="P1082" t="s">
        <v>837</v>
      </c>
      <c r="Q1082">
        <v>1</v>
      </c>
      <c r="X1082">
        <v>0.45</v>
      </c>
      <c r="Y1082">
        <v>0</v>
      </c>
      <c r="Z1082">
        <v>65.709999999999994</v>
      </c>
      <c r="AA1082">
        <v>11.6</v>
      </c>
      <c r="AB1082">
        <v>0</v>
      </c>
      <c r="AC1082">
        <v>0</v>
      </c>
      <c r="AD1082">
        <v>1</v>
      </c>
      <c r="AE1082">
        <v>0</v>
      </c>
      <c r="AF1082" t="s">
        <v>21</v>
      </c>
      <c r="AG1082">
        <v>0.67500000000000004</v>
      </c>
      <c r="AH1082">
        <v>2</v>
      </c>
      <c r="AI1082">
        <v>33360486</v>
      </c>
      <c r="AJ1082">
        <v>927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>
      <c r="A1083">
        <f>ROW(Source!A963)</f>
        <v>963</v>
      </c>
      <c r="B1083">
        <v>33360487</v>
      </c>
      <c r="C1083">
        <v>33358979</v>
      </c>
      <c r="D1083">
        <v>31260100</v>
      </c>
      <c r="E1083">
        <v>1</v>
      </c>
      <c r="F1083">
        <v>1</v>
      </c>
      <c r="G1083">
        <v>1</v>
      </c>
      <c r="H1083">
        <v>2</v>
      </c>
      <c r="I1083" t="s">
        <v>858</v>
      </c>
      <c r="J1083" t="s">
        <v>859</v>
      </c>
      <c r="K1083" t="s">
        <v>860</v>
      </c>
      <c r="L1083">
        <v>1368</v>
      </c>
      <c r="N1083">
        <v>1011</v>
      </c>
      <c r="O1083" t="s">
        <v>837</v>
      </c>
      <c r="P1083" t="s">
        <v>837</v>
      </c>
      <c r="Q1083">
        <v>1</v>
      </c>
      <c r="X1083">
        <v>1.31</v>
      </c>
      <c r="Y1083">
        <v>0</v>
      </c>
      <c r="Z1083">
        <v>8.1</v>
      </c>
      <c r="AA1083">
        <v>0</v>
      </c>
      <c r="AB1083">
        <v>0</v>
      </c>
      <c r="AC1083">
        <v>0</v>
      </c>
      <c r="AD1083">
        <v>1</v>
      </c>
      <c r="AE1083">
        <v>0</v>
      </c>
      <c r="AF1083" t="s">
        <v>21</v>
      </c>
      <c r="AG1083">
        <v>1.9650000000000001</v>
      </c>
      <c r="AH1083">
        <v>2</v>
      </c>
      <c r="AI1083">
        <v>33360487</v>
      </c>
      <c r="AJ1083">
        <v>928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>
      <c r="A1084">
        <f>ROW(Source!A963)</f>
        <v>963</v>
      </c>
      <c r="B1084">
        <v>33360488</v>
      </c>
      <c r="C1084">
        <v>33358979</v>
      </c>
      <c r="D1084">
        <v>31178369</v>
      </c>
      <c r="E1084">
        <v>1</v>
      </c>
      <c r="F1084">
        <v>1</v>
      </c>
      <c r="G1084">
        <v>1</v>
      </c>
      <c r="H1084">
        <v>3</v>
      </c>
      <c r="I1084" t="s">
        <v>915</v>
      </c>
      <c r="J1084" t="s">
        <v>916</v>
      </c>
      <c r="K1084" t="s">
        <v>917</v>
      </c>
      <c r="L1084">
        <v>1346</v>
      </c>
      <c r="N1084">
        <v>1009</v>
      </c>
      <c r="O1084" t="s">
        <v>78</v>
      </c>
      <c r="P1084" t="s">
        <v>78</v>
      </c>
      <c r="Q1084">
        <v>1</v>
      </c>
      <c r="X1084">
        <v>7.95</v>
      </c>
      <c r="Y1084">
        <v>39.020000000000003</v>
      </c>
      <c r="Z1084">
        <v>0</v>
      </c>
      <c r="AA1084">
        <v>0</v>
      </c>
      <c r="AB1084">
        <v>0</v>
      </c>
      <c r="AC1084">
        <v>0</v>
      </c>
      <c r="AD1084">
        <v>1</v>
      </c>
      <c r="AE1084">
        <v>0</v>
      </c>
      <c r="AF1084" t="s">
        <v>3</v>
      </c>
      <c r="AG1084">
        <v>7.95</v>
      </c>
      <c r="AH1084">
        <v>2</v>
      </c>
      <c r="AI1084">
        <v>33360488</v>
      </c>
      <c r="AJ1084">
        <v>929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>
      <c r="A1085">
        <f>ROW(Source!A963)</f>
        <v>963</v>
      </c>
      <c r="B1085">
        <v>33360489</v>
      </c>
      <c r="C1085">
        <v>33358979</v>
      </c>
      <c r="D1085">
        <v>31179550</v>
      </c>
      <c r="E1085">
        <v>1</v>
      </c>
      <c r="F1085">
        <v>1</v>
      </c>
      <c r="G1085">
        <v>1</v>
      </c>
      <c r="H1085">
        <v>3</v>
      </c>
      <c r="I1085" t="s">
        <v>861</v>
      </c>
      <c r="J1085" t="s">
        <v>862</v>
      </c>
      <c r="K1085" t="s">
        <v>863</v>
      </c>
      <c r="L1085">
        <v>1348</v>
      </c>
      <c r="N1085">
        <v>1009</v>
      </c>
      <c r="O1085" t="s">
        <v>32</v>
      </c>
      <c r="P1085" t="s">
        <v>32</v>
      </c>
      <c r="Q1085">
        <v>1000</v>
      </c>
      <c r="X1085">
        <v>3.3E-4</v>
      </c>
      <c r="Y1085">
        <v>10362</v>
      </c>
      <c r="Z1085">
        <v>0</v>
      </c>
      <c r="AA1085">
        <v>0</v>
      </c>
      <c r="AB1085">
        <v>0</v>
      </c>
      <c r="AC1085">
        <v>0</v>
      </c>
      <c r="AD1085">
        <v>1</v>
      </c>
      <c r="AE1085">
        <v>0</v>
      </c>
      <c r="AF1085" t="s">
        <v>3</v>
      </c>
      <c r="AG1085">
        <v>3.3E-4</v>
      </c>
      <c r="AH1085">
        <v>2</v>
      </c>
      <c r="AI1085">
        <v>33360489</v>
      </c>
      <c r="AJ1085">
        <v>930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>
      <c r="A1086">
        <f>ROW(Source!A963)</f>
        <v>963</v>
      </c>
      <c r="B1086">
        <v>33360490</v>
      </c>
      <c r="C1086">
        <v>33358979</v>
      </c>
      <c r="D1086">
        <v>31180727</v>
      </c>
      <c r="E1086">
        <v>1</v>
      </c>
      <c r="F1086">
        <v>1</v>
      </c>
      <c r="G1086">
        <v>1</v>
      </c>
      <c r="H1086">
        <v>3</v>
      </c>
      <c r="I1086" t="s">
        <v>844</v>
      </c>
      <c r="J1086" t="s">
        <v>845</v>
      </c>
      <c r="K1086" t="s">
        <v>846</v>
      </c>
      <c r="L1086">
        <v>1348</v>
      </c>
      <c r="N1086">
        <v>1009</v>
      </c>
      <c r="O1086" t="s">
        <v>32</v>
      </c>
      <c r="P1086" t="s">
        <v>32</v>
      </c>
      <c r="Q1086">
        <v>1000</v>
      </c>
      <c r="X1086">
        <v>6.0000000000000001E-3</v>
      </c>
      <c r="Y1086">
        <v>9040.01</v>
      </c>
      <c r="Z1086">
        <v>0</v>
      </c>
      <c r="AA1086">
        <v>0</v>
      </c>
      <c r="AB1086">
        <v>0</v>
      </c>
      <c r="AC1086">
        <v>0</v>
      </c>
      <c r="AD1086">
        <v>1</v>
      </c>
      <c r="AE1086">
        <v>0</v>
      </c>
      <c r="AF1086" t="s">
        <v>3</v>
      </c>
      <c r="AG1086">
        <v>6.0000000000000001E-3</v>
      </c>
      <c r="AH1086">
        <v>2</v>
      </c>
      <c r="AI1086">
        <v>33360490</v>
      </c>
      <c r="AJ1086">
        <v>931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>
      <c r="A1087">
        <f>ROW(Source!A963)</f>
        <v>963</v>
      </c>
      <c r="B1087">
        <v>33360491</v>
      </c>
      <c r="C1087">
        <v>33358979</v>
      </c>
      <c r="D1087">
        <v>31181610</v>
      </c>
      <c r="E1087">
        <v>1</v>
      </c>
      <c r="F1087">
        <v>1</v>
      </c>
      <c r="G1087">
        <v>1</v>
      </c>
      <c r="H1087">
        <v>3</v>
      </c>
      <c r="I1087" t="s">
        <v>847</v>
      </c>
      <c r="J1087" t="s">
        <v>848</v>
      </c>
      <c r="K1087" t="s">
        <v>849</v>
      </c>
      <c r="L1087">
        <v>1346</v>
      </c>
      <c r="N1087">
        <v>1009</v>
      </c>
      <c r="O1087" t="s">
        <v>78</v>
      </c>
      <c r="P1087" t="s">
        <v>78</v>
      </c>
      <c r="Q1087">
        <v>1</v>
      </c>
      <c r="X1087">
        <v>9.09</v>
      </c>
      <c r="Y1087">
        <v>23.09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0</v>
      </c>
      <c r="AF1087" t="s">
        <v>3</v>
      </c>
      <c r="AG1087">
        <v>9.09</v>
      </c>
      <c r="AH1087">
        <v>2</v>
      </c>
      <c r="AI1087">
        <v>33360491</v>
      </c>
      <c r="AJ1087">
        <v>932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>
      <c r="A1088">
        <f>ROW(Source!A963)</f>
        <v>963</v>
      </c>
      <c r="B1088">
        <v>33360492</v>
      </c>
      <c r="C1088">
        <v>33358979</v>
      </c>
      <c r="D1088">
        <v>31174136</v>
      </c>
      <c r="E1088">
        <v>17</v>
      </c>
      <c r="F1088">
        <v>1</v>
      </c>
      <c r="G1088">
        <v>1</v>
      </c>
      <c r="H1088">
        <v>3</v>
      </c>
      <c r="I1088" t="s">
        <v>942</v>
      </c>
      <c r="J1088" t="s">
        <v>3</v>
      </c>
      <c r="K1088" t="s">
        <v>943</v>
      </c>
      <c r="L1088">
        <v>1327</v>
      </c>
      <c r="N1088">
        <v>1005</v>
      </c>
      <c r="O1088" t="s">
        <v>47</v>
      </c>
      <c r="P1088" t="s">
        <v>47</v>
      </c>
      <c r="Q1088">
        <v>1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1</v>
      </c>
      <c r="AD1088">
        <v>0</v>
      </c>
      <c r="AE1088">
        <v>0</v>
      </c>
      <c r="AF1088" t="s">
        <v>3</v>
      </c>
      <c r="AG1088">
        <v>0</v>
      </c>
      <c r="AH1088">
        <v>3</v>
      </c>
      <c r="AI1088">
        <v>-1</v>
      </c>
      <c r="AJ1088" t="s">
        <v>3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>
      <c r="A1089">
        <f>ROW(Source!A963)</f>
        <v>963</v>
      </c>
      <c r="B1089">
        <v>33360493</v>
      </c>
      <c r="C1089">
        <v>33358979</v>
      </c>
      <c r="D1089">
        <v>31173940</v>
      </c>
      <c r="E1089">
        <v>17</v>
      </c>
      <c r="F1089">
        <v>1</v>
      </c>
      <c r="G1089">
        <v>1</v>
      </c>
      <c r="H1089">
        <v>3</v>
      </c>
      <c r="I1089" t="s">
        <v>944</v>
      </c>
      <c r="J1089" t="s">
        <v>3</v>
      </c>
      <c r="K1089" t="s">
        <v>945</v>
      </c>
      <c r="L1089">
        <v>1346</v>
      </c>
      <c r="N1089">
        <v>1009</v>
      </c>
      <c r="O1089" t="s">
        <v>78</v>
      </c>
      <c r="P1089" t="s">
        <v>78</v>
      </c>
      <c r="Q1089">
        <v>1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1</v>
      </c>
      <c r="AD1089">
        <v>0</v>
      </c>
      <c r="AE1089">
        <v>0</v>
      </c>
      <c r="AF1089" t="s">
        <v>3</v>
      </c>
      <c r="AG1089">
        <v>0</v>
      </c>
      <c r="AH1089">
        <v>3</v>
      </c>
      <c r="AI1089">
        <v>-1</v>
      </c>
      <c r="AJ1089" t="s">
        <v>3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>
      <c r="A1090">
        <f>ROW(Source!A963)</f>
        <v>963</v>
      </c>
      <c r="B1090">
        <v>33360494</v>
      </c>
      <c r="C1090">
        <v>33358979</v>
      </c>
      <c r="D1090">
        <v>31174137</v>
      </c>
      <c r="E1090">
        <v>17</v>
      </c>
      <c r="F1090">
        <v>1</v>
      </c>
      <c r="G1090">
        <v>1</v>
      </c>
      <c r="H1090">
        <v>3</v>
      </c>
      <c r="I1090" t="s">
        <v>946</v>
      </c>
      <c r="J1090" t="s">
        <v>3</v>
      </c>
      <c r="K1090" t="s">
        <v>947</v>
      </c>
      <c r="L1090">
        <v>1327</v>
      </c>
      <c r="N1090">
        <v>1005</v>
      </c>
      <c r="O1090" t="s">
        <v>47</v>
      </c>
      <c r="P1090" t="s">
        <v>47</v>
      </c>
      <c r="Q1090">
        <v>1</v>
      </c>
      <c r="X1090">
        <v>100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 t="s">
        <v>3</v>
      </c>
      <c r="AG1090">
        <v>100</v>
      </c>
      <c r="AH1090">
        <v>3</v>
      </c>
      <c r="AI1090">
        <v>-1</v>
      </c>
      <c r="AJ1090" t="s">
        <v>3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>
      <c r="A1091">
        <f>ROW(Source!A963)</f>
        <v>963</v>
      </c>
      <c r="B1091">
        <v>33360495</v>
      </c>
      <c r="C1091">
        <v>33358979</v>
      </c>
      <c r="D1091">
        <v>31174140</v>
      </c>
      <c r="E1091">
        <v>17</v>
      </c>
      <c r="F1091">
        <v>1</v>
      </c>
      <c r="G1091">
        <v>1</v>
      </c>
      <c r="H1091">
        <v>3</v>
      </c>
      <c r="I1091" t="s">
        <v>948</v>
      </c>
      <c r="J1091" t="s">
        <v>3</v>
      </c>
      <c r="K1091" t="s">
        <v>949</v>
      </c>
      <c r="L1091">
        <v>1354</v>
      </c>
      <c r="N1091">
        <v>1010</v>
      </c>
      <c r="O1091" t="s">
        <v>40</v>
      </c>
      <c r="P1091" t="s">
        <v>40</v>
      </c>
      <c r="Q1091">
        <v>1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1</v>
      </c>
      <c r="AD1091">
        <v>0</v>
      </c>
      <c r="AE1091">
        <v>0</v>
      </c>
      <c r="AF1091" t="s">
        <v>3</v>
      </c>
      <c r="AG1091">
        <v>0</v>
      </c>
      <c r="AH1091">
        <v>3</v>
      </c>
      <c r="AI1091">
        <v>-1</v>
      </c>
      <c r="AJ1091" t="s">
        <v>3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>
      <c r="A1092">
        <f>ROW(Source!A963)</f>
        <v>963</v>
      </c>
      <c r="B1092">
        <v>33360496</v>
      </c>
      <c r="C1092">
        <v>33358979</v>
      </c>
      <c r="D1092">
        <v>31174146</v>
      </c>
      <c r="E1092">
        <v>17</v>
      </c>
      <c r="F1092">
        <v>1</v>
      </c>
      <c r="G1092">
        <v>1</v>
      </c>
      <c r="H1092">
        <v>3</v>
      </c>
      <c r="I1092" t="s">
        <v>950</v>
      </c>
      <c r="J1092" t="s">
        <v>3</v>
      </c>
      <c r="K1092" t="s">
        <v>951</v>
      </c>
      <c r="L1092">
        <v>1354</v>
      </c>
      <c r="N1092">
        <v>1010</v>
      </c>
      <c r="O1092" t="s">
        <v>40</v>
      </c>
      <c r="P1092" t="s">
        <v>40</v>
      </c>
      <c r="Q1092">
        <v>1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1</v>
      </c>
      <c r="AD1092">
        <v>0</v>
      </c>
      <c r="AE1092">
        <v>0</v>
      </c>
      <c r="AF1092" t="s">
        <v>3</v>
      </c>
      <c r="AG1092">
        <v>0</v>
      </c>
      <c r="AH1092">
        <v>3</v>
      </c>
      <c r="AI1092">
        <v>-1</v>
      </c>
      <c r="AJ1092" t="s">
        <v>3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>
      <c r="A1093">
        <f>ROW(Source!A966)</f>
        <v>966</v>
      </c>
      <c r="B1093">
        <v>33359172</v>
      </c>
      <c r="C1093">
        <v>33359008</v>
      </c>
      <c r="D1093">
        <v>31172061</v>
      </c>
      <c r="E1093">
        <v>1</v>
      </c>
      <c r="F1093">
        <v>1</v>
      </c>
      <c r="G1093">
        <v>1</v>
      </c>
      <c r="H1093">
        <v>1</v>
      </c>
      <c r="I1093" t="s">
        <v>850</v>
      </c>
      <c r="J1093" t="s">
        <v>3</v>
      </c>
      <c r="K1093" t="s">
        <v>851</v>
      </c>
      <c r="L1093">
        <v>1191</v>
      </c>
      <c r="N1093">
        <v>1013</v>
      </c>
      <c r="O1093" t="s">
        <v>831</v>
      </c>
      <c r="P1093" t="s">
        <v>831</v>
      </c>
      <c r="Q1093">
        <v>1</v>
      </c>
      <c r="X1093">
        <v>132.97999999999999</v>
      </c>
      <c r="Y1093">
        <v>0</v>
      </c>
      <c r="Z1093">
        <v>0</v>
      </c>
      <c r="AA1093">
        <v>0</v>
      </c>
      <c r="AB1093">
        <v>8.74</v>
      </c>
      <c r="AC1093">
        <v>0</v>
      </c>
      <c r="AD1093">
        <v>1</v>
      </c>
      <c r="AE1093">
        <v>1</v>
      </c>
      <c r="AF1093" t="s">
        <v>22</v>
      </c>
      <c r="AG1093">
        <v>183.51239999999999</v>
      </c>
      <c r="AH1093">
        <v>2</v>
      </c>
      <c r="AI1093">
        <v>33359172</v>
      </c>
      <c r="AJ1093">
        <v>933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>
      <c r="A1094">
        <f>ROW(Source!A966)</f>
        <v>966</v>
      </c>
      <c r="B1094">
        <v>33359173</v>
      </c>
      <c r="C1094">
        <v>33359008</v>
      </c>
      <c r="D1094">
        <v>31172011</v>
      </c>
      <c r="E1094">
        <v>1</v>
      </c>
      <c r="F1094">
        <v>1</v>
      </c>
      <c r="G1094">
        <v>1</v>
      </c>
      <c r="H1094">
        <v>1</v>
      </c>
      <c r="I1094" t="s">
        <v>832</v>
      </c>
      <c r="J1094" t="s">
        <v>3</v>
      </c>
      <c r="K1094" t="s">
        <v>833</v>
      </c>
      <c r="L1094">
        <v>1191</v>
      </c>
      <c r="N1094">
        <v>1013</v>
      </c>
      <c r="O1094" t="s">
        <v>831</v>
      </c>
      <c r="P1094" t="s">
        <v>831</v>
      </c>
      <c r="Q1094">
        <v>1</v>
      </c>
      <c r="X1094">
        <v>0.7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1</v>
      </c>
      <c r="AE1094">
        <v>2</v>
      </c>
      <c r="AF1094" t="s">
        <v>21</v>
      </c>
      <c r="AG1094">
        <v>1.05</v>
      </c>
      <c r="AH1094">
        <v>2</v>
      </c>
      <c r="AI1094">
        <v>33359173</v>
      </c>
      <c r="AJ1094">
        <v>934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>
      <c r="A1095">
        <f>ROW(Source!A966)</f>
        <v>966</v>
      </c>
      <c r="B1095">
        <v>33359174</v>
      </c>
      <c r="C1095">
        <v>33359008</v>
      </c>
      <c r="D1095">
        <v>31258491</v>
      </c>
      <c r="E1095">
        <v>1</v>
      </c>
      <c r="F1095">
        <v>1</v>
      </c>
      <c r="G1095">
        <v>1</v>
      </c>
      <c r="H1095">
        <v>2</v>
      </c>
      <c r="I1095" t="s">
        <v>834</v>
      </c>
      <c r="J1095" t="s">
        <v>835</v>
      </c>
      <c r="K1095" t="s">
        <v>836</v>
      </c>
      <c r="L1095">
        <v>1368</v>
      </c>
      <c r="N1095">
        <v>1011</v>
      </c>
      <c r="O1095" t="s">
        <v>837</v>
      </c>
      <c r="P1095" t="s">
        <v>837</v>
      </c>
      <c r="Q1095">
        <v>1</v>
      </c>
      <c r="X1095">
        <v>0.27</v>
      </c>
      <c r="Y1095">
        <v>0</v>
      </c>
      <c r="Z1095">
        <v>111.99</v>
      </c>
      <c r="AA1095">
        <v>13.5</v>
      </c>
      <c r="AB1095">
        <v>0</v>
      </c>
      <c r="AC1095">
        <v>0</v>
      </c>
      <c r="AD1095">
        <v>1</v>
      </c>
      <c r="AE1095">
        <v>0</v>
      </c>
      <c r="AF1095" t="s">
        <v>21</v>
      </c>
      <c r="AG1095">
        <v>0.40500000000000003</v>
      </c>
      <c r="AH1095">
        <v>2</v>
      </c>
      <c r="AI1095">
        <v>33359174</v>
      </c>
      <c r="AJ1095">
        <v>935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>
      <c r="A1096">
        <f>ROW(Source!A966)</f>
        <v>966</v>
      </c>
      <c r="B1096">
        <v>33359175</v>
      </c>
      <c r="C1096">
        <v>33359008</v>
      </c>
      <c r="D1096">
        <v>31258691</v>
      </c>
      <c r="E1096">
        <v>1</v>
      </c>
      <c r="F1096">
        <v>1</v>
      </c>
      <c r="G1096">
        <v>1</v>
      </c>
      <c r="H1096">
        <v>2</v>
      </c>
      <c r="I1096" t="s">
        <v>838</v>
      </c>
      <c r="J1096" t="s">
        <v>839</v>
      </c>
      <c r="K1096" t="s">
        <v>840</v>
      </c>
      <c r="L1096">
        <v>1368</v>
      </c>
      <c r="N1096">
        <v>1011</v>
      </c>
      <c r="O1096" t="s">
        <v>837</v>
      </c>
      <c r="P1096" t="s">
        <v>837</v>
      </c>
      <c r="Q1096">
        <v>1</v>
      </c>
      <c r="X1096">
        <v>17.649999999999999</v>
      </c>
      <c r="Y1096">
        <v>0</v>
      </c>
      <c r="Z1096">
        <v>3.12</v>
      </c>
      <c r="AA1096">
        <v>0</v>
      </c>
      <c r="AB1096">
        <v>0</v>
      </c>
      <c r="AC1096">
        <v>0</v>
      </c>
      <c r="AD1096">
        <v>1</v>
      </c>
      <c r="AE1096">
        <v>0</v>
      </c>
      <c r="AF1096" t="s">
        <v>21</v>
      </c>
      <c r="AG1096">
        <v>26.474999999999994</v>
      </c>
      <c r="AH1096">
        <v>2</v>
      </c>
      <c r="AI1096">
        <v>33359175</v>
      </c>
      <c r="AJ1096">
        <v>936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>
      <c r="A1097">
        <f>ROW(Source!A966)</f>
        <v>966</v>
      </c>
      <c r="B1097">
        <v>33359176</v>
      </c>
      <c r="C1097">
        <v>33359008</v>
      </c>
      <c r="D1097">
        <v>31258646</v>
      </c>
      <c r="E1097">
        <v>1</v>
      </c>
      <c r="F1097">
        <v>1</v>
      </c>
      <c r="G1097">
        <v>1</v>
      </c>
      <c r="H1097">
        <v>2</v>
      </c>
      <c r="I1097" t="s">
        <v>866</v>
      </c>
      <c r="J1097" t="s">
        <v>867</v>
      </c>
      <c r="K1097" t="s">
        <v>868</v>
      </c>
      <c r="L1097">
        <v>1368</v>
      </c>
      <c r="N1097">
        <v>1011</v>
      </c>
      <c r="O1097" t="s">
        <v>837</v>
      </c>
      <c r="P1097" t="s">
        <v>837</v>
      </c>
      <c r="Q1097">
        <v>1</v>
      </c>
      <c r="X1097">
        <v>0.27</v>
      </c>
      <c r="Y1097">
        <v>0</v>
      </c>
      <c r="Z1097">
        <v>6.66</v>
      </c>
      <c r="AA1097">
        <v>0</v>
      </c>
      <c r="AB1097">
        <v>0</v>
      </c>
      <c r="AC1097">
        <v>0</v>
      </c>
      <c r="AD1097">
        <v>1</v>
      </c>
      <c r="AE1097">
        <v>0</v>
      </c>
      <c r="AF1097" t="s">
        <v>21</v>
      </c>
      <c r="AG1097">
        <v>0.40500000000000003</v>
      </c>
      <c r="AH1097">
        <v>2</v>
      </c>
      <c r="AI1097">
        <v>33359176</v>
      </c>
      <c r="AJ1097">
        <v>937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>
      <c r="A1098">
        <f>ROW(Source!A966)</f>
        <v>966</v>
      </c>
      <c r="B1098">
        <v>33359177</v>
      </c>
      <c r="C1098">
        <v>33359008</v>
      </c>
      <c r="D1098">
        <v>31259879</v>
      </c>
      <c r="E1098">
        <v>1</v>
      </c>
      <c r="F1098">
        <v>1</v>
      </c>
      <c r="G1098">
        <v>1</v>
      </c>
      <c r="H1098">
        <v>2</v>
      </c>
      <c r="I1098" t="s">
        <v>841</v>
      </c>
      <c r="J1098" t="s">
        <v>842</v>
      </c>
      <c r="K1098" t="s">
        <v>843</v>
      </c>
      <c r="L1098">
        <v>1368</v>
      </c>
      <c r="N1098">
        <v>1011</v>
      </c>
      <c r="O1098" t="s">
        <v>837</v>
      </c>
      <c r="P1098" t="s">
        <v>837</v>
      </c>
      <c r="Q1098">
        <v>1</v>
      </c>
      <c r="X1098">
        <v>0.43</v>
      </c>
      <c r="Y1098">
        <v>0</v>
      </c>
      <c r="Z1098">
        <v>65.709999999999994</v>
      </c>
      <c r="AA1098">
        <v>11.6</v>
      </c>
      <c r="AB1098">
        <v>0</v>
      </c>
      <c r="AC1098">
        <v>0</v>
      </c>
      <c r="AD1098">
        <v>1</v>
      </c>
      <c r="AE1098">
        <v>0</v>
      </c>
      <c r="AF1098" t="s">
        <v>21</v>
      </c>
      <c r="AG1098">
        <v>0.64500000000000002</v>
      </c>
      <c r="AH1098">
        <v>2</v>
      </c>
      <c r="AI1098">
        <v>33359177</v>
      </c>
      <c r="AJ1098">
        <v>938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>
      <c r="A1099">
        <f>ROW(Source!A966)</f>
        <v>966</v>
      </c>
      <c r="B1099">
        <v>33359178</v>
      </c>
      <c r="C1099">
        <v>33359008</v>
      </c>
      <c r="D1099">
        <v>31260100</v>
      </c>
      <c r="E1099">
        <v>1</v>
      </c>
      <c r="F1099">
        <v>1</v>
      </c>
      <c r="G1099">
        <v>1</v>
      </c>
      <c r="H1099">
        <v>2</v>
      </c>
      <c r="I1099" t="s">
        <v>858</v>
      </c>
      <c r="J1099" t="s">
        <v>859</v>
      </c>
      <c r="K1099" t="s">
        <v>860</v>
      </c>
      <c r="L1099">
        <v>1368</v>
      </c>
      <c r="N1099">
        <v>1011</v>
      </c>
      <c r="O1099" t="s">
        <v>837</v>
      </c>
      <c r="P1099" t="s">
        <v>837</v>
      </c>
      <c r="Q1099">
        <v>1</v>
      </c>
      <c r="X1099">
        <v>1.54</v>
      </c>
      <c r="Y1099">
        <v>0</v>
      </c>
      <c r="Z1099">
        <v>8.1</v>
      </c>
      <c r="AA1099">
        <v>0</v>
      </c>
      <c r="AB1099">
        <v>0</v>
      </c>
      <c r="AC1099">
        <v>0</v>
      </c>
      <c r="AD1099">
        <v>1</v>
      </c>
      <c r="AE1099">
        <v>0</v>
      </c>
      <c r="AF1099" t="s">
        <v>21</v>
      </c>
      <c r="AG1099">
        <v>2.3099999999999996</v>
      </c>
      <c r="AH1099">
        <v>2</v>
      </c>
      <c r="AI1099">
        <v>33359178</v>
      </c>
      <c r="AJ1099">
        <v>939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>
      <c r="A1100">
        <f>ROW(Source!A966)</f>
        <v>966</v>
      </c>
      <c r="B1100">
        <v>33359179</v>
      </c>
      <c r="C1100">
        <v>33359008</v>
      </c>
      <c r="D1100">
        <v>31175973</v>
      </c>
      <c r="E1100">
        <v>1</v>
      </c>
      <c r="F1100">
        <v>1</v>
      </c>
      <c r="G1100">
        <v>1</v>
      </c>
      <c r="H1100">
        <v>3</v>
      </c>
      <c r="I1100" t="s">
        <v>889</v>
      </c>
      <c r="J1100" t="s">
        <v>890</v>
      </c>
      <c r="K1100" t="s">
        <v>891</v>
      </c>
      <c r="L1100">
        <v>1348</v>
      </c>
      <c r="N1100">
        <v>1009</v>
      </c>
      <c r="O1100" t="s">
        <v>32</v>
      </c>
      <c r="P1100" t="s">
        <v>32</v>
      </c>
      <c r="Q1100">
        <v>1000</v>
      </c>
      <c r="X1100">
        <v>8.4000000000000003E-4</v>
      </c>
      <c r="Y1100">
        <v>26499</v>
      </c>
      <c r="Z1100">
        <v>0</v>
      </c>
      <c r="AA1100">
        <v>0</v>
      </c>
      <c r="AB1100">
        <v>0</v>
      </c>
      <c r="AC1100">
        <v>0</v>
      </c>
      <c r="AD1100">
        <v>1</v>
      </c>
      <c r="AE1100">
        <v>0</v>
      </c>
      <c r="AF1100" t="s">
        <v>3</v>
      </c>
      <c r="AG1100">
        <v>8.4000000000000003E-4</v>
      </c>
      <c r="AH1100">
        <v>2</v>
      </c>
      <c r="AI1100">
        <v>33359179</v>
      </c>
      <c r="AJ1100">
        <v>940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>
      <c r="A1101">
        <f>ROW(Source!A966)</f>
        <v>966</v>
      </c>
      <c r="B1101">
        <v>33359180</v>
      </c>
      <c r="C1101">
        <v>33359008</v>
      </c>
      <c r="D1101">
        <v>31179550</v>
      </c>
      <c r="E1101">
        <v>1</v>
      </c>
      <c r="F1101">
        <v>1</v>
      </c>
      <c r="G1101">
        <v>1</v>
      </c>
      <c r="H1101">
        <v>3</v>
      </c>
      <c r="I1101" t="s">
        <v>861</v>
      </c>
      <c r="J1101" t="s">
        <v>862</v>
      </c>
      <c r="K1101" t="s">
        <v>863</v>
      </c>
      <c r="L1101">
        <v>1348</v>
      </c>
      <c r="N1101">
        <v>1009</v>
      </c>
      <c r="O1101" t="s">
        <v>32</v>
      </c>
      <c r="P1101" t="s">
        <v>32</v>
      </c>
      <c r="Q1101">
        <v>1000</v>
      </c>
      <c r="X1101">
        <v>3.8999999999999999E-4</v>
      </c>
      <c r="Y1101">
        <v>10362</v>
      </c>
      <c r="Z1101">
        <v>0</v>
      </c>
      <c r="AA1101">
        <v>0</v>
      </c>
      <c r="AB1101">
        <v>0</v>
      </c>
      <c r="AC1101">
        <v>0</v>
      </c>
      <c r="AD1101">
        <v>1</v>
      </c>
      <c r="AE1101">
        <v>0</v>
      </c>
      <c r="AF1101" t="s">
        <v>3</v>
      </c>
      <c r="AG1101">
        <v>3.8999999999999999E-4</v>
      </c>
      <c r="AH1101">
        <v>2</v>
      </c>
      <c r="AI1101">
        <v>33359180</v>
      </c>
      <c r="AJ1101">
        <v>941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>
      <c r="A1102">
        <f>ROW(Source!A966)</f>
        <v>966</v>
      </c>
      <c r="B1102">
        <v>33359181</v>
      </c>
      <c r="C1102">
        <v>33359008</v>
      </c>
      <c r="D1102">
        <v>31180727</v>
      </c>
      <c r="E1102">
        <v>1</v>
      </c>
      <c r="F1102">
        <v>1</v>
      </c>
      <c r="G1102">
        <v>1</v>
      </c>
      <c r="H1102">
        <v>3</v>
      </c>
      <c r="I1102" t="s">
        <v>844</v>
      </c>
      <c r="J1102" t="s">
        <v>845</v>
      </c>
      <c r="K1102" t="s">
        <v>846</v>
      </c>
      <c r="L1102">
        <v>1348</v>
      </c>
      <c r="N1102">
        <v>1009</v>
      </c>
      <c r="O1102" t="s">
        <v>32</v>
      </c>
      <c r="P1102" t="s">
        <v>32</v>
      </c>
      <c r="Q1102">
        <v>1000</v>
      </c>
      <c r="X1102">
        <v>1.0999999999999999E-2</v>
      </c>
      <c r="Y1102">
        <v>9040.01</v>
      </c>
      <c r="Z1102">
        <v>0</v>
      </c>
      <c r="AA1102">
        <v>0</v>
      </c>
      <c r="AB1102">
        <v>0</v>
      </c>
      <c r="AC1102">
        <v>0</v>
      </c>
      <c r="AD1102">
        <v>1</v>
      </c>
      <c r="AE1102">
        <v>0</v>
      </c>
      <c r="AF1102" t="s">
        <v>3</v>
      </c>
      <c r="AG1102">
        <v>1.0999999999999999E-2</v>
      </c>
      <c r="AH1102">
        <v>2</v>
      </c>
      <c r="AI1102">
        <v>33359181</v>
      </c>
      <c r="AJ1102">
        <v>942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>
      <c r="A1103">
        <f>ROW(Source!A966)</f>
        <v>966</v>
      </c>
      <c r="B1103">
        <v>33359182</v>
      </c>
      <c r="C1103">
        <v>33359008</v>
      </c>
      <c r="D1103">
        <v>31181610</v>
      </c>
      <c r="E1103">
        <v>1</v>
      </c>
      <c r="F1103">
        <v>1</v>
      </c>
      <c r="G1103">
        <v>1</v>
      </c>
      <c r="H1103">
        <v>3</v>
      </c>
      <c r="I1103" t="s">
        <v>847</v>
      </c>
      <c r="J1103" t="s">
        <v>848</v>
      </c>
      <c r="K1103" t="s">
        <v>849</v>
      </c>
      <c r="L1103">
        <v>1346</v>
      </c>
      <c r="N1103">
        <v>1009</v>
      </c>
      <c r="O1103" t="s">
        <v>78</v>
      </c>
      <c r="P1103" t="s">
        <v>78</v>
      </c>
      <c r="Q1103">
        <v>1</v>
      </c>
      <c r="X1103">
        <v>7.58</v>
      </c>
      <c r="Y1103">
        <v>23.09</v>
      </c>
      <c r="Z1103">
        <v>0</v>
      </c>
      <c r="AA1103">
        <v>0</v>
      </c>
      <c r="AB1103">
        <v>0</v>
      </c>
      <c r="AC1103">
        <v>0</v>
      </c>
      <c r="AD1103">
        <v>1</v>
      </c>
      <c r="AE1103">
        <v>0</v>
      </c>
      <c r="AF1103" t="s">
        <v>3</v>
      </c>
      <c r="AG1103">
        <v>7.58</v>
      </c>
      <c r="AH1103">
        <v>2</v>
      </c>
      <c r="AI1103">
        <v>33359182</v>
      </c>
      <c r="AJ1103">
        <v>943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>
      <c r="A1104">
        <f>ROW(Source!A966)</f>
        <v>966</v>
      </c>
      <c r="B1104">
        <v>33359183</v>
      </c>
      <c r="C1104">
        <v>33359008</v>
      </c>
      <c r="D1104">
        <v>31174136</v>
      </c>
      <c r="E1104">
        <v>17</v>
      </c>
      <c r="F1104">
        <v>1</v>
      </c>
      <c r="G1104">
        <v>1</v>
      </c>
      <c r="H1104">
        <v>3</v>
      </c>
      <c r="I1104" t="s">
        <v>942</v>
      </c>
      <c r="J1104" t="s">
        <v>3</v>
      </c>
      <c r="K1104" t="s">
        <v>943</v>
      </c>
      <c r="L1104">
        <v>1327</v>
      </c>
      <c r="N1104">
        <v>1005</v>
      </c>
      <c r="O1104" t="s">
        <v>47</v>
      </c>
      <c r="P1104" t="s">
        <v>47</v>
      </c>
      <c r="Q1104">
        <v>1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1</v>
      </c>
      <c r="AD1104">
        <v>0</v>
      </c>
      <c r="AE1104">
        <v>0</v>
      </c>
      <c r="AF1104" t="s">
        <v>3</v>
      </c>
      <c r="AG1104">
        <v>0</v>
      </c>
      <c r="AH1104">
        <v>3</v>
      </c>
      <c r="AI1104">
        <v>-1</v>
      </c>
      <c r="AJ1104" t="s">
        <v>3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>
      <c r="A1105">
        <f>ROW(Source!A966)</f>
        <v>966</v>
      </c>
      <c r="B1105">
        <v>33359184</v>
      </c>
      <c r="C1105">
        <v>33359008</v>
      </c>
      <c r="D1105">
        <v>31215191</v>
      </c>
      <c r="E1105">
        <v>1</v>
      </c>
      <c r="F1105">
        <v>1</v>
      </c>
      <c r="G1105">
        <v>1</v>
      </c>
      <c r="H1105">
        <v>3</v>
      </c>
      <c r="I1105" t="s">
        <v>918</v>
      </c>
      <c r="J1105" t="s">
        <v>919</v>
      </c>
      <c r="K1105" t="s">
        <v>920</v>
      </c>
      <c r="L1105">
        <v>1348</v>
      </c>
      <c r="N1105">
        <v>1009</v>
      </c>
      <c r="O1105" t="s">
        <v>32</v>
      </c>
      <c r="P1105" t="s">
        <v>32</v>
      </c>
      <c r="Q1105">
        <v>1000</v>
      </c>
      <c r="X1105">
        <v>5.13E-3</v>
      </c>
      <c r="Y1105">
        <v>17183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0</v>
      </c>
      <c r="AF1105" t="s">
        <v>3</v>
      </c>
      <c r="AG1105">
        <v>5.13E-3</v>
      </c>
      <c r="AH1105">
        <v>2</v>
      </c>
      <c r="AI1105">
        <v>33359184</v>
      </c>
      <c r="AJ1105">
        <v>944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>
      <c r="A1106">
        <f>ROW(Source!A966)</f>
        <v>966</v>
      </c>
      <c r="B1106">
        <v>33359185</v>
      </c>
      <c r="C1106">
        <v>33359008</v>
      </c>
      <c r="D1106">
        <v>31173940</v>
      </c>
      <c r="E1106">
        <v>17</v>
      </c>
      <c r="F1106">
        <v>1</v>
      </c>
      <c r="G1106">
        <v>1</v>
      </c>
      <c r="H1106">
        <v>3</v>
      </c>
      <c r="I1106" t="s">
        <v>944</v>
      </c>
      <c r="J1106" t="s">
        <v>3</v>
      </c>
      <c r="K1106" t="s">
        <v>945</v>
      </c>
      <c r="L1106">
        <v>1346</v>
      </c>
      <c r="N1106">
        <v>1009</v>
      </c>
      <c r="O1106" t="s">
        <v>78</v>
      </c>
      <c r="P1106" t="s">
        <v>78</v>
      </c>
      <c r="Q1106">
        <v>1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1</v>
      </c>
      <c r="AD1106">
        <v>0</v>
      </c>
      <c r="AE1106">
        <v>0</v>
      </c>
      <c r="AF1106" t="s">
        <v>3</v>
      </c>
      <c r="AG1106">
        <v>0</v>
      </c>
      <c r="AH1106">
        <v>3</v>
      </c>
      <c r="AI1106">
        <v>-1</v>
      </c>
      <c r="AJ1106" t="s">
        <v>3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>
      <c r="A1107">
        <f>ROW(Source!A966)</f>
        <v>966</v>
      </c>
      <c r="B1107">
        <v>33359186</v>
      </c>
      <c r="C1107">
        <v>33359008</v>
      </c>
      <c r="D1107">
        <v>31174137</v>
      </c>
      <c r="E1107">
        <v>17</v>
      </c>
      <c r="F1107">
        <v>1</v>
      </c>
      <c r="G1107">
        <v>1</v>
      </c>
      <c r="H1107">
        <v>3</v>
      </c>
      <c r="I1107" t="s">
        <v>946</v>
      </c>
      <c r="J1107" t="s">
        <v>3</v>
      </c>
      <c r="K1107" t="s">
        <v>947</v>
      </c>
      <c r="L1107">
        <v>1327</v>
      </c>
      <c r="N1107">
        <v>1005</v>
      </c>
      <c r="O1107" t="s">
        <v>47</v>
      </c>
      <c r="P1107" t="s">
        <v>47</v>
      </c>
      <c r="Q1107">
        <v>1</v>
      </c>
      <c r="X1107">
        <v>100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 t="s">
        <v>3</v>
      </c>
      <c r="AG1107">
        <v>100</v>
      </c>
      <c r="AH1107">
        <v>3</v>
      </c>
      <c r="AI1107">
        <v>-1</v>
      </c>
      <c r="AJ1107" t="s">
        <v>3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>
      <c r="A1108">
        <f>ROW(Source!A966)</f>
        <v>966</v>
      </c>
      <c r="B1108">
        <v>33359187</v>
      </c>
      <c r="C1108">
        <v>33359008</v>
      </c>
      <c r="D1108">
        <v>31174140</v>
      </c>
      <c r="E1108">
        <v>17</v>
      </c>
      <c r="F1108">
        <v>1</v>
      </c>
      <c r="G1108">
        <v>1</v>
      </c>
      <c r="H1108">
        <v>3</v>
      </c>
      <c r="I1108" t="s">
        <v>948</v>
      </c>
      <c r="J1108" t="s">
        <v>3</v>
      </c>
      <c r="K1108" t="s">
        <v>949</v>
      </c>
      <c r="L1108">
        <v>1354</v>
      </c>
      <c r="N1108">
        <v>1010</v>
      </c>
      <c r="O1108" t="s">
        <v>40</v>
      </c>
      <c r="P1108" t="s">
        <v>40</v>
      </c>
      <c r="Q1108">
        <v>1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1</v>
      </c>
      <c r="AD1108">
        <v>0</v>
      </c>
      <c r="AE1108">
        <v>0</v>
      </c>
      <c r="AF1108" t="s">
        <v>3</v>
      </c>
      <c r="AG1108">
        <v>0</v>
      </c>
      <c r="AH1108">
        <v>3</v>
      </c>
      <c r="AI1108">
        <v>-1</v>
      </c>
      <c r="AJ1108" t="s">
        <v>3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>
      <c r="A1109">
        <f>ROW(Source!A966)</f>
        <v>966</v>
      </c>
      <c r="B1109">
        <v>33359188</v>
      </c>
      <c r="C1109">
        <v>33359008</v>
      </c>
      <c r="D1109">
        <v>31174143</v>
      </c>
      <c r="E1109">
        <v>17</v>
      </c>
      <c r="F1109">
        <v>1</v>
      </c>
      <c r="G1109">
        <v>1</v>
      </c>
      <c r="H1109">
        <v>3</v>
      </c>
      <c r="I1109" t="s">
        <v>952</v>
      </c>
      <c r="J1109" t="s">
        <v>3</v>
      </c>
      <c r="K1109" t="s">
        <v>953</v>
      </c>
      <c r="L1109">
        <v>1354</v>
      </c>
      <c r="N1109">
        <v>1010</v>
      </c>
      <c r="O1109" t="s">
        <v>40</v>
      </c>
      <c r="P1109" t="s">
        <v>40</v>
      </c>
      <c r="Q1109">
        <v>1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1</v>
      </c>
      <c r="AD1109">
        <v>0</v>
      </c>
      <c r="AE1109">
        <v>0</v>
      </c>
      <c r="AF1109" t="s">
        <v>3</v>
      </c>
      <c r="AG1109">
        <v>0</v>
      </c>
      <c r="AH1109">
        <v>3</v>
      </c>
      <c r="AI1109">
        <v>-1</v>
      </c>
      <c r="AJ1109" t="s">
        <v>3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>
      <c r="A1110">
        <f>ROW(Source!A966)</f>
        <v>966</v>
      </c>
      <c r="B1110">
        <v>33359189</v>
      </c>
      <c r="C1110">
        <v>33359008</v>
      </c>
      <c r="D1110">
        <v>31174146</v>
      </c>
      <c r="E1110">
        <v>17</v>
      </c>
      <c r="F1110">
        <v>1</v>
      </c>
      <c r="G1110">
        <v>1</v>
      </c>
      <c r="H1110">
        <v>3</v>
      </c>
      <c r="I1110" t="s">
        <v>950</v>
      </c>
      <c r="J1110" t="s">
        <v>3</v>
      </c>
      <c r="K1110" t="s">
        <v>951</v>
      </c>
      <c r="L1110">
        <v>1354</v>
      </c>
      <c r="N1110">
        <v>1010</v>
      </c>
      <c r="O1110" t="s">
        <v>40</v>
      </c>
      <c r="P1110" t="s">
        <v>40</v>
      </c>
      <c r="Q1110">
        <v>1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1</v>
      </c>
      <c r="AD1110">
        <v>0</v>
      </c>
      <c r="AE1110">
        <v>0</v>
      </c>
      <c r="AF1110" t="s">
        <v>3</v>
      </c>
      <c r="AG1110">
        <v>0</v>
      </c>
      <c r="AH1110">
        <v>3</v>
      </c>
      <c r="AI1110">
        <v>-1</v>
      </c>
      <c r="AJ1110" t="s">
        <v>3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>
      <c r="A1111">
        <f>ROW(Source!A967)</f>
        <v>967</v>
      </c>
      <c r="B1111">
        <v>33359172</v>
      </c>
      <c r="C1111">
        <v>33359008</v>
      </c>
      <c r="D1111">
        <v>31172061</v>
      </c>
      <c r="E1111">
        <v>1</v>
      </c>
      <c r="F1111">
        <v>1</v>
      </c>
      <c r="G1111">
        <v>1</v>
      </c>
      <c r="H1111">
        <v>1</v>
      </c>
      <c r="I1111" t="s">
        <v>850</v>
      </c>
      <c r="J1111" t="s">
        <v>3</v>
      </c>
      <c r="K1111" t="s">
        <v>851</v>
      </c>
      <c r="L1111">
        <v>1191</v>
      </c>
      <c r="N1111">
        <v>1013</v>
      </c>
      <c r="O1111" t="s">
        <v>831</v>
      </c>
      <c r="P1111" t="s">
        <v>831</v>
      </c>
      <c r="Q1111">
        <v>1</v>
      </c>
      <c r="X1111">
        <v>132.97999999999999</v>
      </c>
      <c r="Y1111">
        <v>0</v>
      </c>
      <c r="Z1111">
        <v>0</v>
      </c>
      <c r="AA1111">
        <v>0</v>
      </c>
      <c r="AB1111">
        <v>8.74</v>
      </c>
      <c r="AC1111">
        <v>0</v>
      </c>
      <c r="AD1111">
        <v>1</v>
      </c>
      <c r="AE1111">
        <v>1</v>
      </c>
      <c r="AF1111" t="s">
        <v>22</v>
      </c>
      <c r="AG1111">
        <v>183.51239999999999</v>
      </c>
      <c r="AH1111">
        <v>2</v>
      </c>
      <c r="AI1111">
        <v>33359172</v>
      </c>
      <c r="AJ1111">
        <v>945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>
      <c r="A1112">
        <f>ROW(Source!A967)</f>
        <v>967</v>
      </c>
      <c r="B1112">
        <v>33359173</v>
      </c>
      <c r="C1112">
        <v>33359008</v>
      </c>
      <c r="D1112">
        <v>31172011</v>
      </c>
      <c r="E1112">
        <v>1</v>
      </c>
      <c r="F1112">
        <v>1</v>
      </c>
      <c r="G1112">
        <v>1</v>
      </c>
      <c r="H1112">
        <v>1</v>
      </c>
      <c r="I1112" t="s">
        <v>832</v>
      </c>
      <c r="J1112" t="s">
        <v>3</v>
      </c>
      <c r="K1112" t="s">
        <v>833</v>
      </c>
      <c r="L1112">
        <v>1191</v>
      </c>
      <c r="N1112">
        <v>1013</v>
      </c>
      <c r="O1112" t="s">
        <v>831</v>
      </c>
      <c r="P1112" t="s">
        <v>831</v>
      </c>
      <c r="Q1112">
        <v>1</v>
      </c>
      <c r="X1112">
        <v>0.7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1</v>
      </c>
      <c r="AE1112">
        <v>2</v>
      </c>
      <c r="AF1112" t="s">
        <v>21</v>
      </c>
      <c r="AG1112">
        <v>1.05</v>
      </c>
      <c r="AH1112">
        <v>2</v>
      </c>
      <c r="AI1112">
        <v>33359173</v>
      </c>
      <c r="AJ1112">
        <v>946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>
      <c r="A1113">
        <f>ROW(Source!A967)</f>
        <v>967</v>
      </c>
      <c r="B1113">
        <v>33359174</v>
      </c>
      <c r="C1113">
        <v>33359008</v>
      </c>
      <c r="D1113">
        <v>31258491</v>
      </c>
      <c r="E1113">
        <v>1</v>
      </c>
      <c r="F1113">
        <v>1</v>
      </c>
      <c r="G1113">
        <v>1</v>
      </c>
      <c r="H1113">
        <v>2</v>
      </c>
      <c r="I1113" t="s">
        <v>834</v>
      </c>
      <c r="J1113" t="s">
        <v>835</v>
      </c>
      <c r="K1113" t="s">
        <v>836</v>
      </c>
      <c r="L1113">
        <v>1368</v>
      </c>
      <c r="N1113">
        <v>1011</v>
      </c>
      <c r="O1113" t="s">
        <v>837</v>
      </c>
      <c r="P1113" t="s">
        <v>837</v>
      </c>
      <c r="Q1113">
        <v>1</v>
      </c>
      <c r="X1113">
        <v>0.27</v>
      </c>
      <c r="Y1113">
        <v>0</v>
      </c>
      <c r="Z1113">
        <v>111.99</v>
      </c>
      <c r="AA1113">
        <v>13.5</v>
      </c>
      <c r="AB1113">
        <v>0</v>
      </c>
      <c r="AC1113">
        <v>0</v>
      </c>
      <c r="AD1113">
        <v>1</v>
      </c>
      <c r="AE1113">
        <v>0</v>
      </c>
      <c r="AF1113" t="s">
        <v>21</v>
      </c>
      <c r="AG1113">
        <v>0.40500000000000003</v>
      </c>
      <c r="AH1113">
        <v>2</v>
      </c>
      <c r="AI1113">
        <v>33359174</v>
      </c>
      <c r="AJ1113">
        <v>947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>
      <c r="A1114">
        <f>ROW(Source!A967)</f>
        <v>967</v>
      </c>
      <c r="B1114">
        <v>33359175</v>
      </c>
      <c r="C1114">
        <v>33359008</v>
      </c>
      <c r="D1114">
        <v>31258691</v>
      </c>
      <c r="E1114">
        <v>1</v>
      </c>
      <c r="F1114">
        <v>1</v>
      </c>
      <c r="G1114">
        <v>1</v>
      </c>
      <c r="H1114">
        <v>2</v>
      </c>
      <c r="I1114" t="s">
        <v>838</v>
      </c>
      <c r="J1114" t="s">
        <v>839</v>
      </c>
      <c r="K1114" t="s">
        <v>840</v>
      </c>
      <c r="L1114">
        <v>1368</v>
      </c>
      <c r="N1114">
        <v>1011</v>
      </c>
      <c r="O1114" t="s">
        <v>837</v>
      </c>
      <c r="P1114" t="s">
        <v>837</v>
      </c>
      <c r="Q1114">
        <v>1</v>
      </c>
      <c r="X1114">
        <v>17.649999999999999</v>
      </c>
      <c r="Y1114">
        <v>0</v>
      </c>
      <c r="Z1114">
        <v>3.12</v>
      </c>
      <c r="AA1114">
        <v>0</v>
      </c>
      <c r="AB1114">
        <v>0</v>
      </c>
      <c r="AC1114">
        <v>0</v>
      </c>
      <c r="AD1114">
        <v>1</v>
      </c>
      <c r="AE1114">
        <v>0</v>
      </c>
      <c r="AF1114" t="s">
        <v>21</v>
      </c>
      <c r="AG1114">
        <v>26.474999999999994</v>
      </c>
      <c r="AH1114">
        <v>2</v>
      </c>
      <c r="AI1114">
        <v>33359175</v>
      </c>
      <c r="AJ1114">
        <v>948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>
      <c r="A1115">
        <f>ROW(Source!A967)</f>
        <v>967</v>
      </c>
      <c r="B1115">
        <v>33359176</v>
      </c>
      <c r="C1115">
        <v>33359008</v>
      </c>
      <c r="D1115">
        <v>31258646</v>
      </c>
      <c r="E1115">
        <v>1</v>
      </c>
      <c r="F1115">
        <v>1</v>
      </c>
      <c r="G1115">
        <v>1</v>
      </c>
      <c r="H1115">
        <v>2</v>
      </c>
      <c r="I1115" t="s">
        <v>866</v>
      </c>
      <c r="J1115" t="s">
        <v>867</v>
      </c>
      <c r="K1115" t="s">
        <v>868</v>
      </c>
      <c r="L1115">
        <v>1368</v>
      </c>
      <c r="N1115">
        <v>1011</v>
      </c>
      <c r="O1115" t="s">
        <v>837</v>
      </c>
      <c r="P1115" t="s">
        <v>837</v>
      </c>
      <c r="Q1115">
        <v>1</v>
      </c>
      <c r="X1115">
        <v>0.27</v>
      </c>
      <c r="Y1115">
        <v>0</v>
      </c>
      <c r="Z1115">
        <v>6.66</v>
      </c>
      <c r="AA1115">
        <v>0</v>
      </c>
      <c r="AB1115">
        <v>0</v>
      </c>
      <c r="AC1115">
        <v>0</v>
      </c>
      <c r="AD1115">
        <v>1</v>
      </c>
      <c r="AE1115">
        <v>0</v>
      </c>
      <c r="AF1115" t="s">
        <v>21</v>
      </c>
      <c r="AG1115">
        <v>0.40500000000000003</v>
      </c>
      <c r="AH1115">
        <v>2</v>
      </c>
      <c r="AI1115">
        <v>33359176</v>
      </c>
      <c r="AJ1115">
        <v>949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>
      <c r="A1116">
        <f>ROW(Source!A967)</f>
        <v>967</v>
      </c>
      <c r="B1116">
        <v>33359177</v>
      </c>
      <c r="C1116">
        <v>33359008</v>
      </c>
      <c r="D1116">
        <v>31259879</v>
      </c>
      <c r="E1116">
        <v>1</v>
      </c>
      <c r="F1116">
        <v>1</v>
      </c>
      <c r="G1116">
        <v>1</v>
      </c>
      <c r="H1116">
        <v>2</v>
      </c>
      <c r="I1116" t="s">
        <v>841</v>
      </c>
      <c r="J1116" t="s">
        <v>842</v>
      </c>
      <c r="K1116" t="s">
        <v>843</v>
      </c>
      <c r="L1116">
        <v>1368</v>
      </c>
      <c r="N1116">
        <v>1011</v>
      </c>
      <c r="O1116" t="s">
        <v>837</v>
      </c>
      <c r="P1116" t="s">
        <v>837</v>
      </c>
      <c r="Q1116">
        <v>1</v>
      </c>
      <c r="X1116">
        <v>0.43</v>
      </c>
      <c r="Y1116">
        <v>0</v>
      </c>
      <c r="Z1116">
        <v>65.709999999999994</v>
      </c>
      <c r="AA1116">
        <v>11.6</v>
      </c>
      <c r="AB1116">
        <v>0</v>
      </c>
      <c r="AC1116">
        <v>0</v>
      </c>
      <c r="AD1116">
        <v>1</v>
      </c>
      <c r="AE1116">
        <v>0</v>
      </c>
      <c r="AF1116" t="s">
        <v>21</v>
      </c>
      <c r="AG1116">
        <v>0.64500000000000002</v>
      </c>
      <c r="AH1116">
        <v>2</v>
      </c>
      <c r="AI1116">
        <v>33359177</v>
      </c>
      <c r="AJ1116">
        <v>950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>
      <c r="A1117">
        <f>ROW(Source!A967)</f>
        <v>967</v>
      </c>
      <c r="B1117">
        <v>33359178</v>
      </c>
      <c r="C1117">
        <v>33359008</v>
      </c>
      <c r="D1117">
        <v>31260100</v>
      </c>
      <c r="E1117">
        <v>1</v>
      </c>
      <c r="F1117">
        <v>1</v>
      </c>
      <c r="G1117">
        <v>1</v>
      </c>
      <c r="H1117">
        <v>2</v>
      </c>
      <c r="I1117" t="s">
        <v>858</v>
      </c>
      <c r="J1117" t="s">
        <v>859</v>
      </c>
      <c r="K1117" t="s">
        <v>860</v>
      </c>
      <c r="L1117">
        <v>1368</v>
      </c>
      <c r="N1117">
        <v>1011</v>
      </c>
      <c r="O1117" t="s">
        <v>837</v>
      </c>
      <c r="P1117" t="s">
        <v>837</v>
      </c>
      <c r="Q1117">
        <v>1</v>
      </c>
      <c r="X1117">
        <v>1.54</v>
      </c>
      <c r="Y1117">
        <v>0</v>
      </c>
      <c r="Z1117">
        <v>8.1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 t="s">
        <v>21</v>
      </c>
      <c r="AG1117">
        <v>2.3099999999999996</v>
      </c>
      <c r="AH1117">
        <v>2</v>
      </c>
      <c r="AI1117">
        <v>33359178</v>
      </c>
      <c r="AJ1117">
        <v>951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>
      <c r="A1118">
        <f>ROW(Source!A967)</f>
        <v>967</v>
      </c>
      <c r="B1118">
        <v>33359179</v>
      </c>
      <c r="C1118">
        <v>33359008</v>
      </c>
      <c r="D1118">
        <v>31175973</v>
      </c>
      <c r="E1118">
        <v>1</v>
      </c>
      <c r="F1118">
        <v>1</v>
      </c>
      <c r="G1118">
        <v>1</v>
      </c>
      <c r="H1118">
        <v>3</v>
      </c>
      <c r="I1118" t="s">
        <v>889</v>
      </c>
      <c r="J1118" t="s">
        <v>890</v>
      </c>
      <c r="K1118" t="s">
        <v>891</v>
      </c>
      <c r="L1118">
        <v>1348</v>
      </c>
      <c r="N1118">
        <v>1009</v>
      </c>
      <c r="O1118" t="s">
        <v>32</v>
      </c>
      <c r="P1118" t="s">
        <v>32</v>
      </c>
      <c r="Q1118">
        <v>1000</v>
      </c>
      <c r="X1118">
        <v>8.4000000000000003E-4</v>
      </c>
      <c r="Y1118">
        <v>26499</v>
      </c>
      <c r="Z1118">
        <v>0</v>
      </c>
      <c r="AA1118">
        <v>0</v>
      </c>
      <c r="AB1118">
        <v>0</v>
      </c>
      <c r="AC1118">
        <v>0</v>
      </c>
      <c r="AD1118">
        <v>1</v>
      </c>
      <c r="AE1118">
        <v>0</v>
      </c>
      <c r="AF1118" t="s">
        <v>3</v>
      </c>
      <c r="AG1118">
        <v>8.4000000000000003E-4</v>
      </c>
      <c r="AH1118">
        <v>2</v>
      </c>
      <c r="AI1118">
        <v>33359179</v>
      </c>
      <c r="AJ1118">
        <v>952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>
      <c r="A1119">
        <f>ROW(Source!A967)</f>
        <v>967</v>
      </c>
      <c r="B1119">
        <v>33359180</v>
      </c>
      <c r="C1119">
        <v>33359008</v>
      </c>
      <c r="D1119">
        <v>31179550</v>
      </c>
      <c r="E1119">
        <v>1</v>
      </c>
      <c r="F1119">
        <v>1</v>
      </c>
      <c r="G1119">
        <v>1</v>
      </c>
      <c r="H1119">
        <v>3</v>
      </c>
      <c r="I1119" t="s">
        <v>861</v>
      </c>
      <c r="J1119" t="s">
        <v>862</v>
      </c>
      <c r="K1119" t="s">
        <v>863</v>
      </c>
      <c r="L1119">
        <v>1348</v>
      </c>
      <c r="N1119">
        <v>1009</v>
      </c>
      <c r="O1119" t="s">
        <v>32</v>
      </c>
      <c r="P1119" t="s">
        <v>32</v>
      </c>
      <c r="Q1119">
        <v>1000</v>
      </c>
      <c r="X1119">
        <v>3.8999999999999999E-4</v>
      </c>
      <c r="Y1119">
        <v>10362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0</v>
      </c>
      <c r="AF1119" t="s">
        <v>3</v>
      </c>
      <c r="AG1119">
        <v>3.8999999999999999E-4</v>
      </c>
      <c r="AH1119">
        <v>2</v>
      </c>
      <c r="AI1119">
        <v>33359180</v>
      </c>
      <c r="AJ1119">
        <v>953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>
      <c r="A1120">
        <f>ROW(Source!A967)</f>
        <v>967</v>
      </c>
      <c r="B1120">
        <v>33359181</v>
      </c>
      <c r="C1120">
        <v>33359008</v>
      </c>
      <c r="D1120">
        <v>31180727</v>
      </c>
      <c r="E1120">
        <v>1</v>
      </c>
      <c r="F1120">
        <v>1</v>
      </c>
      <c r="G1120">
        <v>1</v>
      </c>
      <c r="H1120">
        <v>3</v>
      </c>
      <c r="I1120" t="s">
        <v>844</v>
      </c>
      <c r="J1120" t="s">
        <v>845</v>
      </c>
      <c r="K1120" t="s">
        <v>846</v>
      </c>
      <c r="L1120">
        <v>1348</v>
      </c>
      <c r="N1120">
        <v>1009</v>
      </c>
      <c r="O1120" t="s">
        <v>32</v>
      </c>
      <c r="P1120" t="s">
        <v>32</v>
      </c>
      <c r="Q1120">
        <v>1000</v>
      </c>
      <c r="X1120">
        <v>1.0999999999999999E-2</v>
      </c>
      <c r="Y1120">
        <v>9040.01</v>
      </c>
      <c r="Z1120">
        <v>0</v>
      </c>
      <c r="AA1120">
        <v>0</v>
      </c>
      <c r="AB1120">
        <v>0</v>
      </c>
      <c r="AC1120">
        <v>0</v>
      </c>
      <c r="AD1120">
        <v>1</v>
      </c>
      <c r="AE1120">
        <v>0</v>
      </c>
      <c r="AF1120" t="s">
        <v>3</v>
      </c>
      <c r="AG1120">
        <v>1.0999999999999999E-2</v>
      </c>
      <c r="AH1120">
        <v>2</v>
      </c>
      <c r="AI1120">
        <v>33359181</v>
      </c>
      <c r="AJ1120">
        <v>954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>
      <c r="A1121">
        <f>ROW(Source!A967)</f>
        <v>967</v>
      </c>
      <c r="B1121">
        <v>33359182</v>
      </c>
      <c r="C1121">
        <v>33359008</v>
      </c>
      <c r="D1121">
        <v>31181610</v>
      </c>
      <c r="E1121">
        <v>1</v>
      </c>
      <c r="F1121">
        <v>1</v>
      </c>
      <c r="G1121">
        <v>1</v>
      </c>
      <c r="H1121">
        <v>3</v>
      </c>
      <c r="I1121" t="s">
        <v>847</v>
      </c>
      <c r="J1121" t="s">
        <v>848</v>
      </c>
      <c r="K1121" t="s">
        <v>849</v>
      </c>
      <c r="L1121">
        <v>1346</v>
      </c>
      <c r="N1121">
        <v>1009</v>
      </c>
      <c r="O1121" t="s">
        <v>78</v>
      </c>
      <c r="P1121" t="s">
        <v>78</v>
      </c>
      <c r="Q1121">
        <v>1</v>
      </c>
      <c r="X1121">
        <v>7.58</v>
      </c>
      <c r="Y1121">
        <v>23.09</v>
      </c>
      <c r="Z1121">
        <v>0</v>
      </c>
      <c r="AA1121">
        <v>0</v>
      </c>
      <c r="AB1121">
        <v>0</v>
      </c>
      <c r="AC1121">
        <v>0</v>
      </c>
      <c r="AD1121">
        <v>1</v>
      </c>
      <c r="AE1121">
        <v>0</v>
      </c>
      <c r="AF1121" t="s">
        <v>3</v>
      </c>
      <c r="AG1121">
        <v>7.58</v>
      </c>
      <c r="AH1121">
        <v>2</v>
      </c>
      <c r="AI1121">
        <v>33359182</v>
      </c>
      <c r="AJ1121">
        <v>955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>
      <c r="A1122">
        <f>ROW(Source!A967)</f>
        <v>967</v>
      </c>
      <c r="B1122">
        <v>33359183</v>
      </c>
      <c r="C1122">
        <v>33359008</v>
      </c>
      <c r="D1122">
        <v>31174136</v>
      </c>
      <c r="E1122">
        <v>17</v>
      </c>
      <c r="F1122">
        <v>1</v>
      </c>
      <c r="G1122">
        <v>1</v>
      </c>
      <c r="H1122">
        <v>3</v>
      </c>
      <c r="I1122" t="s">
        <v>942</v>
      </c>
      <c r="J1122" t="s">
        <v>3</v>
      </c>
      <c r="K1122" t="s">
        <v>943</v>
      </c>
      <c r="L1122">
        <v>1327</v>
      </c>
      <c r="N1122">
        <v>1005</v>
      </c>
      <c r="O1122" t="s">
        <v>47</v>
      </c>
      <c r="P1122" t="s">
        <v>47</v>
      </c>
      <c r="Q1122">
        <v>1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1</v>
      </c>
      <c r="AD1122">
        <v>0</v>
      </c>
      <c r="AE1122">
        <v>0</v>
      </c>
      <c r="AF1122" t="s">
        <v>3</v>
      </c>
      <c r="AG1122">
        <v>0</v>
      </c>
      <c r="AH1122">
        <v>3</v>
      </c>
      <c r="AI1122">
        <v>-1</v>
      </c>
      <c r="AJ1122" t="s">
        <v>3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>
      <c r="A1123">
        <f>ROW(Source!A967)</f>
        <v>967</v>
      </c>
      <c r="B1123">
        <v>33359184</v>
      </c>
      <c r="C1123">
        <v>33359008</v>
      </c>
      <c r="D1123">
        <v>31215191</v>
      </c>
      <c r="E1123">
        <v>1</v>
      </c>
      <c r="F1123">
        <v>1</v>
      </c>
      <c r="G1123">
        <v>1</v>
      </c>
      <c r="H1123">
        <v>3</v>
      </c>
      <c r="I1123" t="s">
        <v>918</v>
      </c>
      <c r="J1123" t="s">
        <v>919</v>
      </c>
      <c r="K1123" t="s">
        <v>920</v>
      </c>
      <c r="L1123">
        <v>1348</v>
      </c>
      <c r="N1123">
        <v>1009</v>
      </c>
      <c r="O1123" t="s">
        <v>32</v>
      </c>
      <c r="P1123" t="s">
        <v>32</v>
      </c>
      <c r="Q1123">
        <v>1000</v>
      </c>
      <c r="X1123">
        <v>5.13E-3</v>
      </c>
      <c r="Y1123">
        <v>17183</v>
      </c>
      <c r="Z1123">
        <v>0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 t="s">
        <v>3</v>
      </c>
      <c r="AG1123">
        <v>5.13E-3</v>
      </c>
      <c r="AH1123">
        <v>2</v>
      </c>
      <c r="AI1123">
        <v>33359184</v>
      </c>
      <c r="AJ1123">
        <v>956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>
      <c r="A1124">
        <f>ROW(Source!A967)</f>
        <v>967</v>
      </c>
      <c r="B1124">
        <v>33359185</v>
      </c>
      <c r="C1124">
        <v>33359008</v>
      </c>
      <c r="D1124">
        <v>31173940</v>
      </c>
      <c r="E1124">
        <v>17</v>
      </c>
      <c r="F1124">
        <v>1</v>
      </c>
      <c r="G1124">
        <v>1</v>
      </c>
      <c r="H1124">
        <v>3</v>
      </c>
      <c r="I1124" t="s">
        <v>944</v>
      </c>
      <c r="J1124" t="s">
        <v>3</v>
      </c>
      <c r="K1124" t="s">
        <v>945</v>
      </c>
      <c r="L1124">
        <v>1346</v>
      </c>
      <c r="N1124">
        <v>1009</v>
      </c>
      <c r="O1124" t="s">
        <v>78</v>
      </c>
      <c r="P1124" t="s">
        <v>78</v>
      </c>
      <c r="Q1124">
        <v>1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1</v>
      </c>
      <c r="AD1124">
        <v>0</v>
      </c>
      <c r="AE1124">
        <v>0</v>
      </c>
      <c r="AF1124" t="s">
        <v>3</v>
      </c>
      <c r="AG1124">
        <v>0</v>
      </c>
      <c r="AH1124">
        <v>3</v>
      </c>
      <c r="AI1124">
        <v>-1</v>
      </c>
      <c r="AJ1124" t="s">
        <v>3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>
      <c r="A1125">
        <f>ROW(Source!A967)</f>
        <v>967</v>
      </c>
      <c r="B1125">
        <v>33359186</v>
      </c>
      <c r="C1125">
        <v>33359008</v>
      </c>
      <c r="D1125">
        <v>31174137</v>
      </c>
      <c r="E1125">
        <v>17</v>
      </c>
      <c r="F1125">
        <v>1</v>
      </c>
      <c r="G1125">
        <v>1</v>
      </c>
      <c r="H1125">
        <v>3</v>
      </c>
      <c r="I1125" t="s">
        <v>946</v>
      </c>
      <c r="J1125" t="s">
        <v>3</v>
      </c>
      <c r="K1125" t="s">
        <v>947</v>
      </c>
      <c r="L1125">
        <v>1327</v>
      </c>
      <c r="N1125">
        <v>1005</v>
      </c>
      <c r="O1125" t="s">
        <v>47</v>
      </c>
      <c r="P1125" t="s">
        <v>47</v>
      </c>
      <c r="Q1125">
        <v>1</v>
      </c>
      <c r="X1125">
        <v>100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 t="s">
        <v>3</v>
      </c>
      <c r="AG1125">
        <v>100</v>
      </c>
      <c r="AH1125">
        <v>3</v>
      </c>
      <c r="AI1125">
        <v>-1</v>
      </c>
      <c r="AJ1125" t="s">
        <v>3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>
      <c r="A1126">
        <f>ROW(Source!A967)</f>
        <v>967</v>
      </c>
      <c r="B1126">
        <v>33359187</v>
      </c>
      <c r="C1126">
        <v>33359008</v>
      </c>
      <c r="D1126">
        <v>31174140</v>
      </c>
      <c r="E1126">
        <v>17</v>
      </c>
      <c r="F1126">
        <v>1</v>
      </c>
      <c r="G1126">
        <v>1</v>
      </c>
      <c r="H1126">
        <v>3</v>
      </c>
      <c r="I1126" t="s">
        <v>948</v>
      </c>
      <c r="J1126" t="s">
        <v>3</v>
      </c>
      <c r="K1126" t="s">
        <v>949</v>
      </c>
      <c r="L1126">
        <v>1354</v>
      </c>
      <c r="N1126">
        <v>1010</v>
      </c>
      <c r="O1126" t="s">
        <v>40</v>
      </c>
      <c r="P1126" t="s">
        <v>40</v>
      </c>
      <c r="Q1126">
        <v>1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1</v>
      </c>
      <c r="AD1126">
        <v>0</v>
      </c>
      <c r="AE1126">
        <v>0</v>
      </c>
      <c r="AF1126" t="s">
        <v>3</v>
      </c>
      <c r="AG1126">
        <v>0</v>
      </c>
      <c r="AH1126">
        <v>3</v>
      </c>
      <c r="AI1126">
        <v>-1</v>
      </c>
      <c r="AJ1126" t="s">
        <v>3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>
      <c r="A1127">
        <f>ROW(Source!A967)</f>
        <v>967</v>
      </c>
      <c r="B1127">
        <v>33359188</v>
      </c>
      <c r="C1127">
        <v>33359008</v>
      </c>
      <c r="D1127">
        <v>31174143</v>
      </c>
      <c r="E1127">
        <v>17</v>
      </c>
      <c r="F1127">
        <v>1</v>
      </c>
      <c r="G1127">
        <v>1</v>
      </c>
      <c r="H1127">
        <v>3</v>
      </c>
      <c r="I1127" t="s">
        <v>952</v>
      </c>
      <c r="J1127" t="s">
        <v>3</v>
      </c>
      <c r="K1127" t="s">
        <v>953</v>
      </c>
      <c r="L1127">
        <v>1354</v>
      </c>
      <c r="N1127">
        <v>1010</v>
      </c>
      <c r="O1127" t="s">
        <v>40</v>
      </c>
      <c r="P1127" t="s">
        <v>40</v>
      </c>
      <c r="Q1127">
        <v>1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1</v>
      </c>
      <c r="AD1127">
        <v>0</v>
      </c>
      <c r="AE1127">
        <v>0</v>
      </c>
      <c r="AF1127" t="s">
        <v>3</v>
      </c>
      <c r="AG1127">
        <v>0</v>
      </c>
      <c r="AH1127">
        <v>3</v>
      </c>
      <c r="AI1127">
        <v>-1</v>
      </c>
      <c r="AJ1127" t="s">
        <v>3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>
      <c r="A1128">
        <f>ROW(Source!A967)</f>
        <v>967</v>
      </c>
      <c r="B1128">
        <v>33359189</v>
      </c>
      <c r="C1128">
        <v>33359008</v>
      </c>
      <c r="D1128">
        <v>31174146</v>
      </c>
      <c r="E1128">
        <v>17</v>
      </c>
      <c r="F1128">
        <v>1</v>
      </c>
      <c r="G1128">
        <v>1</v>
      </c>
      <c r="H1128">
        <v>3</v>
      </c>
      <c r="I1128" t="s">
        <v>950</v>
      </c>
      <c r="J1128" t="s">
        <v>3</v>
      </c>
      <c r="K1128" t="s">
        <v>951</v>
      </c>
      <c r="L1128">
        <v>1354</v>
      </c>
      <c r="N1128">
        <v>1010</v>
      </c>
      <c r="O1128" t="s">
        <v>40</v>
      </c>
      <c r="P1128" t="s">
        <v>40</v>
      </c>
      <c r="Q1128">
        <v>1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1</v>
      </c>
      <c r="AD1128">
        <v>0</v>
      </c>
      <c r="AE1128">
        <v>0</v>
      </c>
      <c r="AF1128" t="s">
        <v>3</v>
      </c>
      <c r="AG1128">
        <v>0</v>
      </c>
      <c r="AH1128">
        <v>3</v>
      </c>
      <c r="AI1128">
        <v>-1</v>
      </c>
      <c r="AJ1128" t="s">
        <v>3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>
      <c r="A1129">
        <f>ROW(Source!A1011)</f>
        <v>1011</v>
      </c>
      <c r="B1129">
        <v>33359987</v>
      </c>
      <c r="C1129">
        <v>33359977</v>
      </c>
      <c r="D1129">
        <v>31172061</v>
      </c>
      <c r="E1129">
        <v>1</v>
      </c>
      <c r="F1129">
        <v>1</v>
      </c>
      <c r="G1129">
        <v>1</v>
      </c>
      <c r="H1129">
        <v>1</v>
      </c>
      <c r="I1129" t="s">
        <v>850</v>
      </c>
      <c r="J1129" t="s">
        <v>3</v>
      </c>
      <c r="K1129" t="s">
        <v>851</v>
      </c>
      <c r="L1129">
        <v>1191</v>
      </c>
      <c r="N1129">
        <v>1013</v>
      </c>
      <c r="O1129" t="s">
        <v>831</v>
      </c>
      <c r="P1129" t="s">
        <v>831</v>
      </c>
      <c r="Q1129">
        <v>1</v>
      </c>
      <c r="X1129">
        <v>5.95</v>
      </c>
      <c r="Y1129">
        <v>0</v>
      </c>
      <c r="Z1129">
        <v>0</v>
      </c>
      <c r="AA1129">
        <v>0</v>
      </c>
      <c r="AB1129">
        <v>8.74</v>
      </c>
      <c r="AC1129">
        <v>0</v>
      </c>
      <c r="AD1129">
        <v>1</v>
      </c>
      <c r="AE1129">
        <v>1</v>
      </c>
      <c r="AF1129" t="s">
        <v>22</v>
      </c>
      <c r="AG1129">
        <v>8.2109999999999985</v>
      </c>
      <c r="AH1129">
        <v>2</v>
      </c>
      <c r="AI1129">
        <v>33359978</v>
      </c>
      <c r="AJ1129">
        <v>957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>
      <c r="A1130">
        <f>ROW(Source!A1011)</f>
        <v>1011</v>
      </c>
      <c r="B1130">
        <v>33359988</v>
      </c>
      <c r="C1130">
        <v>33359977</v>
      </c>
      <c r="D1130">
        <v>31172011</v>
      </c>
      <c r="E1130">
        <v>1</v>
      </c>
      <c r="F1130">
        <v>1</v>
      </c>
      <c r="G1130">
        <v>1</v>
      </c>
      <c r="H1130">
        <v>1</v>
      </c>
      <c r="I1130" t="s">
        <v>832</v>
      </c>
      <c r="J1130" t="s">
        <v>3</v>
      </c>
      <c r="K1130" t="s">
        <v>833</v>
      </c>
      <c r="L1130">
        <v>1191</v>
      </c>
      <c r="N1130">
        <v>1013</v>
      </c>
      <c r="O1130" t="s">
        <v>831</v>
      </c>
      <c r="P1130" t="s">
        <v>831</v>
      </c>
      <c r="Q1130">
        <v>1</v>
      </c>
      <c r="X1130">
        <v>0.04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1</v>
      </c>
      <c r="AE1130">
        <v>2</v>
      </c>
      <c r="AF1130" t="s">
        <v>21</v>
      </c>
      <c r="AG1130">
        <v>0.06</v>
      </c>
      <c r="AH1130">
        <v>2</v>
      </c>
      <c r="AI1130">
        <v>33359979</v>
      </c>
      <c r="AJ1130">
        <v>958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>
      <c r="A1131">
        <f>ROW(Source!A1011)</f>
        <v>1011</v>
      </c>
      <c r="B1131">
        <v>33359989</v>
      </c>
      <c r="C1131">
        <v>33359977</v>
      </c>
      <c r="D1131">
        <v>31258491</v>
      </c>
      <c r="E1131">
        <v>1</v>
      </c>
      <c r="F1131">
        <v>1</v>
      </c>
      <c r="G1131">
        <v>1</v>
      </c>
      <c r="H1131">
        <v>2</v>
      </c>
      <c r="I1131" t="s">
        <v>834</v>
      </c>
      <c r="J1131" t="s">
        <v>835</v>
      </c>
      <c r="K1131" t="s">
        <v>836</v>
      </c>
      <c r="L1131">
        <v>1368</v>
      </c>
      <c r="N1131">
        <v>1011</v>
      </c>
      <c r="O1131" t="s">
        <v>837</v>
      </c>
      <c r="P1131" t="s">
        <v>837</v>
      </c>
      <c r="Q1131">
        <v>1</v>
      </c>
      <c r="X1131">
        <v>0.01</v>
      </c>
      <c r="Y1131">
        <v>0</v>
      </c>
      <c r="Z1131">
        <v>111.99</v>
      </c>
      <c r="AA1131">
        <v>13.5</v>
      </c>
      <c r="AB1131">
        <v>0</v>
      </c>
      <c r="AC1131">
        <v>0</v>
      </c>
      <c r="AD1131">
        <v>1</v>
      </c>
      <c r="AE1131">
        <v>0</v>
      </c>
      <c r="AF1131" t="s">
        <v>21</v>
      </c>
      <c r="AG1131">
        <v>1.4999999999999999E-2</v>
      </c>
      <c r="AH1131">
        <v>2</v>
      </c>
      <c r="AI1131">
        <v>33359980</v>
      </c>
      <c r="AJ1131">
        <v>959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>
      <c r="A1132">
        <f>ROW(Source!A1011)</f>
        <v>1011</v>
      </c>
      <c r="B1132">
        <v>33359990</v>
      </c>
      <c r="C1132">
        <v>33359977</v>
      </c>
      <c r="D1132">
        <v>31258691</v>
      </c>
      <c r="E1132">
        <v>1</v>
      </c>
      <c r="F1132">
        <v>1</v>
      </c>
      <c r="G1132">
        <v>1</v>
      </c>
      <c r="H1132">
        <v>2</v>
      </c>
      <c r="I1132" t="s">
        <v>838</v>
      </c>
      <c r="J1132" t="s">
        <v>839</v>
      </c>
      <c r="K1132" t="s">
        <v>840</v>
      </c>
      <c r="L1132">
        <v>1368</v>
      </c>
      <c r="N1132">
        <v>1011</v>
      </c>
      <c r="O1132" t="s">
        <v>837</v>
      </c>
      <c r="P1132" t="s">
        <v>837</v>
      </c>
      <c r="Q1132">
        <v>1</v>
      </c>
      <c r="X1132">
        <v>1.36</v>
      </c>
      <c r="Y1132">
        <v>0</v>
      </c>
      <c r="Z1132">
        <v>3.12</v>
      </c>
      <c r="AA1132">
        <v>0</v>
      </c>
      <c r="AB1132">
        <v>0</v>
      </c>
      <c r="AC1132">
        <v>0</v>
      </c>
      <c r="AD1132">
        <v>1</v>
      </c>
      <c r="AE1132">
        <v>0</v>
      </c>
      <c r="AF1132" t="s">
        <v>21</v>
      </c>
      <c r="AG1132">
        <v>2.04</v>
      </c>
      <c r="AH1132">
        <v>2</v>
      </c>
      <c r="AI1132">
        <v>33359981</v>
      </c>
      <c r="AJ1132">
        <v>960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>
      <c r="A1133">
        <f>ROW(Source!A1011)</f>
        <v>1011</v>
      </c>
      <c r="B1133">
        <v>33359991</v>
      </c>
      <c r="C1133">
        <v>33359977</v>
      </c>
      <c r="D1133">
        <v>31259879</v>
      </c>
      <c r="E1133">
        <v>1</v>
      </c>
      <c r="F1133">
        <v>1</v>
      </c>
      <c r="G1133">
        <v>1</v>
      </c>
      <c r="H1133">
        <v>2</v>
      </c>
      <c r="I1133" t="s">
        <v>841</v>
      </c>
      <c r="J1133" t="s">
        <v>842</v>
      </c>
      <c r="K1133" t="s">
        <v>843</v>
      </c>
      <c r="L1133">
        <v>1368</v>
      </c>
      <c r="N1133">
        <v>1011</v>
      </c>
      <c r="O1133" t="s">
        <v>837</v>
      </c>
      <c r="P1133" t="s">
        <v>837</v>
      </c>
      <c r="Q1133">
        <v>1</v>
      </c>
      <c r="X1133">
        <v>0.03</v>
      </c>
      <c r="Y1133">
        <v>0</v>
      </c>
      <c r="Z1133">
        <v>65.709999999999994</v>
      </c>
      <c r="AA1133">
        <v>11.6</v>
      </c>
      <c r="AB1133">
        <v>0</v>
      </c>
      <c r="AC1133">
        <v>0</v>
      </c>
      <c r="AD1133">
        <v>1</v>
      </c>
      <c r="AE1133">
        <v>0</v>
      </c>
      <c r="AF1133" t="s">
        <v>21</v>
      </c>
      <c r="AG1133">
        <v>4.4999999999999998E-2</v>
      </c>
      <c r="AH1133">
        <v>2</v>
      </c>
      <c r="AI1133">
        <v>33359982</v>
      </c>
      <c r="AJ1133">
        <v>961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>
      <c r="A1134">
        <f>ROW(Source!A1011)</f>
        <v>1011</v>
      </c>
      <c r="B1134">
        <v>33359992</v>
      </c>
      <c r="C1134">
        <v>33359977</v>
      </c>
      <c r="D1134">
        <v>31175973</v>
      </c>
      <c r="E1134">
        <v>1</v>
      </c>
      <c r="F1134">
        <v>1</v>
      </c>
      <c r="G1134">
        <v>1</v>
      </c>
      <c r="H1134">
        <v>3</v>
      </c>
      <c r="I1134" t="s">
        <v>889</v>
      </c>
      <c r="J1134" t="s">
        <v>890</v>
      </c>
      <c r="K1134" t="s">
        <v>891</v>
      </c>
      <c r="L1134">
        <v>1348</v>
      </c>
      <c r="N1134">
        <v>1009</v>
      </c>
      <c r="O1134" t="s">
        <v>32</v>
      </c>
      <c r="P1134" t="s">
        <v>32</v>
      </c>
      <c r="Q1134">
        <v>1000</v>
      </c>
      <c r="X1134">
        <v>2.9999999999999997E-4</v>
      </c>
      <c r="Y1134">
        <v>26499</v>
      </c>
      <c r="Z1134">
        <v>0</v>
      </c>
      <c r="AA1134">
        <v>0</v>
      </c>
      <c r="AB1134">
        <v>0</v>
      </c>
      <c r="AC1134">
        <v>0</v>
      </c>
      <c r="AD1134">
        <v>1</v>
      </c>
      <c r="AE1134">
        <v>0</v>
      </c>
      <c r="AF1134" t="s">
        <v>3</v>
      </c>
      <c r="AG1134">
        <v>2.9999999999999997E-4</v>
      </c>
      <c r="AH1134">
        <v>2</v>
      </c>
      <c r="AI1134">
        <v>33359983</v>
      </c>
      <c r="AJ1134">
        <v>962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>
      <c r="A1135">
        <f>ROW(Source!A1011)</f>
        <v>1011</v>
      </c>
      <c r="B1135">
        <v>33359993</v>
      </c>
      <c r="C1135">
        <v>33359977</v>
      </c>
      <c r="D1135">
        <v>31180727</v>
      </c>
      <c r="E1135">
        <v>1</v>
      </c>
      <c r="F1135">
        <v>1</v>
      </c>
      <c r="G1135">
        <v>1</v>
      </c>
      <c r="H1135">
        <v>3</v>
      </c>
      <c r="I1135" t="s">
        <v>844</v>
      </c>
      <c r="J1135" t="s">
        <v>845</v>
      </c>
      <c r="K1135" t="s">
        <v>846</v>
      </c>
      <c r="L1135">
        <v>1348</v>
      </c>
      <c r="N1135">
        <v>1009</v>
      </c>
      <c r="O1135" t="s">
        <v>32</v>
      </c>
      <c r="P1135" t="s">
        <v>32</v>
      </c>
      <c r="Q1135">
        <v>1000</v>
      </c>
      <c r="X1135">
        <v>8.0000000000000004E-4</v>
      </c>
      <c r="Y1135">
        <v>9040.01</v>
      </c>
      <c r="Z1135">
        <v>0</v>
      </c>
      <c r="AA1135">
        <v>0</v>
      </c>
      <c r="AB1135">
        <v>0</v>
      </c>
      <c r="AC1135">
        <v>0</v>
      </c>
      <c r="AD1135">
        <v>1</v>
      </c>
      <c r="AE1135">
        <v>0</v>
      </c>
      <c r="AF1135" t="s">
        <v>3</v>
      </c>
      <c r="AG1135">
        <v>8.0000000000000004E-4</v>
      </c>
      <c r="AH1135">
        <v>2</v>
      </c>
      <c r="AI1135">
        <v>33359984</v>
      </c>
      <c r="AJ1135">
        <v>963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>
      <c r="A1136">
        <f>ROW(Source!A1011)</f>
        <v>1011</v>
      </c>
      <c r="B1136">
        <v>33359994</v>
      </c>
      <c r="C1136">
        <v>33359977</v>
      </c>
      <c r="D1136">
        <v>31181610</v>
      </c>
      <c r="E1136">
        <v>1</v>
      </c>
      <c r="F1136">
        <v>1</v>
      </c>
      <c r="G1136">
        <v>1</v>
      </c>
      <c r="H1136">
        <v>3</v>
      </c>
      <c r="I1136" t="s">
        <v>847</v>
      </c>
      <c r="J1136" t="s">
        <v>848</v>
      </c>
      <c r="K1136" t="s">
        <v>849</v>
      </c>
      <c r="L1136">
        <v>1346</v>
      </c>
      <c r="N1136">
        <v>1009</v>
      </c>
      <c r="O1136" t="s">
        <v>78</v>
      </c>
      <c r="P1136" t="s">
        <v>78</v>
      </c>
      <c r="Q1136">
        <v>1</v>
      </c>
      <c r="X1136">
        <v>0.43</v>
      </c>
      <c r="Y1136">
        <v>23.09</v>
      </c>
      <c r="Z1136">
        <v>0</v>
      </c>
      <c r="AA1136">
        <v>0</v>
      </c>
      <c r="AB1136">
        <v>0</v>
      </c>
      <c r="AC1136">
        <v>0</v>
      </c>
      <c r="AD1136">
        <v>1</v>
      </c>
      <c r="AE1136">
        <v>0</v>
      </c>
      <c r="AF1136" t="s">
        <v>3</v>
      </c>
      <c r="AG1136">
        <v>0.43</v>
      </c>
      <c r="AH1136">
        <v>2</v>
      </c>
      <c r="AI1136">
        <v>33359985</v>
      </c>
      <c r="AJ1136">
        <v>964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>
      <c r="A1137">
        <f>ROW(Source!A1011)</f>
        <v>1011</v>
      </c>
      <c r="B1137">
        <v>33359995</v>
      </c>
      <c r="C1137">
        <v>33359977</v>
      </c>
      <c r="D1137">
        <v>31174155</v>
      </c>
      <c r="E1137">
        <v>17</v>
      </c>
      <c r="F1137">
        <v>1</v>
      </c>
      <c r="G1137">
        <v>1</v>
      </c>
      <c r="H1137">
        <v>3</v>
      </c>
      <c r="I1137" t="s">
        <v>937</v>
      </c>
      <c r="J1137" t="s">
        <v>3</v>
      </c>
      <c r="K1137" t="s">
        <v>269</v>
      </c>
      <c r="L1137">
        <v>1354</v>
      </c>
      <c r="N1137">
        <v>1010</v>
      </c>
      <c r="O1137" t="s">
        <v>40</v>
      </c>
      <c r="P1137" t="s">
        <v>40</v>
      </c>
      <c r="Q1137">
        <v>1</v>
      </c>
      <c r="X1137">
        <v>2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 t="s">
        <v>3</v>
      </c>
      <c r="AG1137">
        <v>2</v>
      </c>
      <c r="AH1137">
        <v>3</v>
      </c>
      <c r="AI1137">
        <v>-1</v>
      </c>
      <c r="AJ1137" t="s">
        <v>3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>
      <c r="A1138">
        <f>ROW(Source!A1011)</f>
        <v>1011</v>
      </c>
      <c r="B1138">
        <v>33359996</v>
      </c>
      <c r="C1138">
        <v>33359977</v>
      </c>
      <c r="D1138">
        <v>31173712</v>
      </c>
      <c r="E1138">
        <v>17</v>
      </c>
      <c r="F1138">
        <v>1</v>
      </c>
      <c r="G1138">
        <v>1</v>
      </c>
      <c r="H1138">
        <v>3</v>
      </c>
      <c r="I1138" t="s">
        <v>929</v>
      </c>
      <c r="J1138" t="s">
        <v>3</v>
      </c>
      <c r="K1138" t="s">
        <v>930</v>
      </c>
      <c r="L1138">
        <v>1354</v>
      </c>
      <c r="N1138">
        <v>1010</v>
      </c>
      <c r="O1138" t="s">
        <v>40</v>
      </c>
      <c r="P1138" t="s">
        <v>40</v>
      </c>
      <c r="Q1138">
        <v>1</v>
      </c>
      <c r="X1138">
        <v>1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 t="s">
        <v>3</v>
      </c>
      <c r="AG1138">
        <v>1</v>
      </c>
      <c r="AH1138">
        <v>3</v>
      </c>
      <c r="AI1138">
        <v>-1</v>
      </c>
      <c r="AJ1138" t="s">
        <v>3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>
      <c r="A1139">
        <f>ROW(Source!A1011)</f>
        <v>1011</v>
      </c>
      <c r="B1139">
        <v>33359997</v>
      </c>
      <c r="C1139">
        <v>33359977</v>
      </c>
      <c r="D1139">
        <v>31172599</v>
      </c>
      <c r="E1139">
        <v>17</v>
      </c>
      <c r="F1139">
        <v>1</v>
      </c>
      <c r="G1139">
        <v>1</v>
      </c>
      <c r="H1139">
        <v>3</v>
      </c>
      <c r="I1139" t="s">
        <v>938</v>
      </c>
      <c r="J1139" t="s">
        <v>3</v>
      </c>
      <c r="K1139" t="s">
        <v>939</v>
      </c>
      <c r="L1139">
        <v>1301</v>
      </c>
      <c r="N1139">
        <v>1003</v>
      </c>
      <c r="O1139" t="s">
        <v>275</v>
      </c>
      <c r="P1139" t="s">
        <v>275</v>
      </c>
      <c r="Q1139">
        <v>1</v>
      </c>
      <c r="X1139">
        <v>9.3000000000000007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 t="s">
        <v>3</v>
      </c>
      <c r="AG1139">
        <v>9.3000000000000007</v>
      </c>
      <c r="AH1139">
        <v>3</v>
      </c>
      <c r="AI1139">
        <v>-1</v>
      </c>
      <c r="AJ1139" t="s">
        <v>3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>
      <c r="A1140">
        <f>ROW(Source!A1011)</f>
        <v>1011</v>
      </c>
      <c r="B1140">
        <v>33359998</v>
      </c>
      <c r="C1140">
        <v>33359977</v>
      </c>
      <c r="D1140">
        <v>31238438</v>
      </c>
      <c r="E1140">
        <v>1</v>
      </c>
      <c r="F1140">
        <v>1</v>
      </c>
      <c r="G1140">
        <v>1</v>
      </c>
      <c r="H1140">
        <v>3</v>
      </c>
      <c r="I1140" t="s">
        <v>892</v>
      </c>
      <c r="J1140" t="s">
        <v>893</v>
      </c>
      <c r="K1140" t="s">
        <v>894</v>
      </c>
      <c r="L1140">
        <v>1301</v>
      </c>
      <c r="N1140">
        <v>1003</v>
      </c>
      <c r="O1140" t="s">
        <v>275</v>
      </c>
      <c r="P1140" t="s">
        <v>275</v>
      </c>
      <c r="Q1140">
        <v>1</v>
      </c>
      <c r="X1140">
        <v>0.39</v>
      </c>
      <c r="Y1140">
        <v>15.33</v>
      </c>
      <c r="Z1140">
        <v>0</v>
      </c>
      <c r="AA1140">
        <v>0</v>
      </c>
      <c r="AB1140">
        <v>0</v>
      </c>
      <c r="AC1140">
        <v>0</v>
      </c>
      <c r="AD1140">
        <v>1</v>
      </c>
      <c r="AE1140">
        <v>0</v>
      </c>
      <c r="AF1140" t="s">
        <v>3</v>
      </c>
      <c r="AG1140">
        <v>0.39</v>
      </c>
      <c r="AH1140">
        <v>2</v>
      </c>
      <c r="AI1140">
        <v>33359986</v>
      </c>
      <c r="AJ1140">
        <v>965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>
      <c r="A1141">
        <f>ROW(Source!A1012)</f>
        <v>1012</v>
      </c>
      <c r="B1141">
        <v>33359987</v>
      </c>
      <c r="C1141">
        <v>33359977</v>
      </c>
      <c r="D1141">
        <v>31172061</v>
      </c>
      <c r="E1141">
        <v>1</v>
      </c>
      <c r="F1141">
        <v>1</v>
      </c>
      <c r="G1141">
        <v>1</v>
      </c>
      <c r="H1141">
        <v>1</v>
      </c>
      <c r="I1141" t="s">
        <v>850</v>
      </c>
      <c r="J1141" t="s">
        <v>3</v>
      </c>
      <c r="K1141" t="s">
        <v>851</v>
      </c>
      <c r="L1141">
        <v>1191</v>
      </c>
      <c r="N1141">
        <v>1013</v>
      </c>
      <c r="O1141" t="s">
        <v>831</v>
      </c>
      <c r="P1141" t="s">
        <v>831</v>
      </c>
      <c r="Q1141">
        <v>1</v>
      </c>
      <c r="X1141">
        <v>5.95</v>
      </c>
      <c r="Y1141">
        <v>0</v>
      </c>
      <c r="Z1141">
        <v>0</v>
      </c>
      <c r="AA1141">
        <v>0</v>
      </c>
      <c r="AB1141">
        <v>8.74</v>
      </c>
      <c r="AC1141">
        <v>0</v>
      </c>
      <c r="AD1141">
        <v>1</v>
      </c>
      <c r="AE1141">
        <v>1</v>
      </c>
      <c r="AF1141" t="s">
        <v>22</v>
      </c>
      <c r="AG1141">
        <v>8.2109999999999985</v>
      </c>
      <c r="AH1141">
        <v>2</v>
      </c>
      <c r="AI1141">
        <v>33359978</v>
      </c>
      <c r="AJ1141">
        <v>966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>
      <c r="A1142">
        <f>ROW(Source!A1012)</f>
        <v>1012</v>
      </c>
      <c r="B1142">
        <v>33359988</v>
      </c>
      <c r="C1142">
        <v>33359977</v>
      </c>
      <c r="D1142">
        <v>31172011</v>
      </c>
      <c r="E1142">
        <v>1</v>
      </c>
      <c r="F1142">
        <v>1</v>
      </c>
      <c r="G1142">
        <v>1</v>
      </c>
      <c r="H1142">
        <v>1</v>
      </c>
      <c r="I1142" t="s">
        <v>832</v>
      </c>
      <c r="J1142" t="s">
        <v>3</v>
      </c>
      <c r="K1142" t="s">
        <v>833</v>
      </c>
      <c r="L1142">
        <v>1191</v>
      </c>
      <c r="N1142">
        <v>1013</v>
      </c>
      <c r="O1142" t="s">
        <v>831</v>
      </c>
      <c r="P1142" t="s">
        <v>831</v>
      </c>
      <c r="Q1142">
        <v>1</v>
      </c>
      <c r="X1142">
        <v>0.04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1</v>
      </c>
      <c r="AE1142">
        <v>2</v>
      </c>
      <c r="AF1142" t="s">
        <v>21</v>
      </c>
      <c r="AG1142">
        <v>0.06</v>
      </c>
      <c r="AH1142">
        <v>2</v>
      </c>
      <c r="AI1142">
        <v>33359979</v>
      </c>
      <c r="AJ1142">
        <v>967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>
      <c r="A1143">
        <f>ROW(Source!A1012)</f>
        <v>1012</v>
      </c>
      <c r="B1143">
        <v>33359989</v>
      </c>
      <c r="C1143">
        <v>33359977</v>
      </c>
      <c r="D1143">
        <v>31258491</v>
      </c>
      <c r="E1143">
        <v>1</v>
      </c>
      <c r="F1143">
        <v>1</v>
      </c>
      <c r="G1143">
        <v>1</v>
      </c>
      <c r="H1143">
        <v>2</v>
      </c>
      <c r="I1143" t="s">
        <v>834</v>
      </c>
      <c r="J1143" t="s">
        <v>835</v>
      </c>
      <c r="K1143" t="s">
        <v>836</v>
      </c>
      <c r="L1143">
        <v>1368</v>
      </c>
      <c r="N1143">
        <v>1011</v>
      </c>
      <c r="O1143" t="s">
        <v>837</v>
      </c>
      <c r="P1143" t="s">
        <v>837</v>
      </c>
      <c r="Q1143">
        <v>1</v>
      </c>
      <c r="X1143">
        <v>0.01</v>
      </c>
      <c r="Y1143">
        <v>0</v>
      </c>
      <c r="Z1143">
        <v>111.99</v>
      </c>
      <c r="AA1143">
        <v>13.5</v>
      </c>
      <c r="AB1143">
        <v>0</v>
      </c>
      <c r="AC1143">
        <v>0</v>
      </c>
      <c r="AD1143">
        <v>1</v>
      </c>
      <c r="AE1143">
        <v>0</v>
      </c>
      <c r="AF1143" t="s">
        <v>21</v>
      </c>
      <c r="AG1143">
        <v>1.4999999999999999E-2</v>
      </c>
      <c r="AH1143">
        <v>2</v>
      </c>
      <c r="AI1143">
        <v>33359980</v>
      </c>
      <c r="AJ1143">
        <v>968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>
      <c r="A1144">
        <f>ROW(Source!A1012)</f>
        <v>1012</v>
      </c>
      <c r="B1144">
        <v>33359990</v>
      </c>
      <c r="C1144">
        <v>33359977</v>
      </c>
      <c r="D1144">
        <v>31258691</v>
      </c>
      <c r="E1144">
        <v>1</v>
      </c>
      <c r="F1144">
        <v>1</v>
      </c>
      <c r="G1144">
        <v>1</v>
      </c>
      <c r="H1144">
        <v>2</v>
      </c>
      <c r="I1144" t="s">
        <v>838</v>
      </c>
      <c r="J1144" t="s">
        <v>839</v>
      </c>
      <c r="K1144" t="s">
        <v>840</v>
      </c>
      <c r="L1144">
        <v>1368</v>
      </c>
      <c r="N1144">
        <v>1011</v>
      </c>
      <c r="O1144" t="s">
        <v>837</v>
      </c>
      <c r="P1144" t="s">
        <v>837</v>
      </c>
      <c r="Q1144">
        <v>1</v>
      </c>
      <c r="X1144">
        <v>1.36</v>
      </c>
      <c r="Y1144">
        <v>0</v>
      </c>
      <c r="Z1144">
        <v>3.12</v>
      </c>
      <c r="AA1144">
        <v>0</v>
      </c>
      <c r="AB1144">
        <v>0</v>
      </c>
      <c r="AC1144">
        <v>0</v>
      </c>
      <c r="AD1144">
        <v>1</v>
      </c>
      <c r="AE1144">
        <v>0</v>
      </c>
      <c r="AF1144" t="s">
        <v>21</v>
      </c>
      <c r="AG1144">
        <v>2.04</v>
      </c>
      <c r="AH1144">
        <v>2</v>
      </c>
      <c r="AI1144">
        <v>33359981</v>
      </c>
      <c r="AJ1144">
        <v>969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>
      <c r="A1145">
        <f>ROW(Source!A1012)</f>
        <v>1012</v>
      </c>
      <c r="B1145">
        <v>33359991</v>
      </c>
      <c r="C1145">
        <v>33359977</v>
      </c>
      <c r="D1145">
        <v>31259879</v>
      </c>
      <c r="E1145">
        <v>1</v>
      </c>
      <c r="F1145">
        <v>1</v>
      </c>
      <c r="G1145">
        <v>1</v>
      </c>
      <c r="H1145">
        <v>2</v>
      </c>
      <c r="I1145" t="s">
        <v>841</v>
      </c>
      <c r="J1145" t="s">
        <v>842</v>
      </c>
      <c r="K1145" t="s">
        <v>843</v>
      </c>
      <c r="L1145">
        <v>1368</v>
      </c>
      <c r="N1145">
        <v>1011</v>
      </c>
      <c r="O1145" t="s">
        <v>837</v>
      </c>
      <c r="P1145" t="s">
        <v>837</v>
      </c>
      <c r="Q1145">
        <v>1</v>
      </c>
      <c r="X1145">
        <v>0.03</v>
      </c>
      <c r="Y1145">
        <v>0</v>
      </c>
      <c r="Z1145">
        <v>65.709999999999994</v>
      </c>
      <c r="AA1145">
        <v>11.6</v>
      </c>
      <c r="AB1145">
        <v>0</v>
      </c>
      <c r="AC1145">
        <v>0</v>
      </c>
      <c r="AD1145">
        <v>1</v>
      </c>
      <c r="AE1145">
        <v>0</v>
      </c>
      <c r="AF1145" t="s">
        <v>21</v>
      </c>
      <c r="AG1145">
        <v>4.4999999999999998E-2</v>
      </c>
      <c r="AH1145">
        <v>2</v>
      </c>
      <c r="AI1145">
        <v>33359982</v>
      </c>
      <c r="AJ1145">
        <v>970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>
      <c r="A1146">
        <f>ROW(Source!A1012)</f>
        <v>1012</v>
      </c>
      <c r="B1146">
        <v>33359992</v>
      </c>
      <c r="C1146">
        <v>33359977</v>
      </c>
      <c r="D1146">
        <v>31175973</v>
      </c>
      <c r="E1146">
        <v>1</v>
      </c>
      <c r="F1146">
        <v>1</v>
      </c>
      <c r="G1146">
        <v>1</v>
      </c>
      <c r="H1146">
        <v>3</v>
      </c>
      <c r="I1146" t="s">
        <v>889</v>
      </c>
      <c r="J1146" t="s">
        <v>890</v>
      </c>
      <c r="K1146" t="s">
        <v>891</v>
      </c>
      <c r="L1146">
        <v>1348</v>
      </c>
      <c r="N1146">
        <v>1009</v>
      </c>
      <c r="O1146" t="s">
        <v>32</v>
      </c>
      <c r="P1146" t="s">
        <v>32</v>
      </c>
      <c r="Q1146">
        <v>1000</v>
      </c>
      <c r="X1146">
        <v>2.9999999999999997E-4</v>
      </c>
      <c r="Y1146">
        <v>26499</v>
      </c>
      <c r="Z1146">
        <v>0</v>
      </c>
      <c r="AA1146">
        <v>0</v>
      </c>
      <c r="AB1146">
        <v>0</v>
      </c>
      <c r="AC1146">
        <v>0</v>
      </c>
      <c r="AD1146">
        <v>1</v>
      </c>
      <c r="AE1146">
        <v>0</v>
      </c>
      <c r="AF1146" t="s">
        <v>3</v>
      </c>
      <c r="AG1146">
        <v>2.9999999999999997E-4</v>
      </c>
      <c r="AH1146">
        <v>2</v>
      </c>
      <c r="AI1146">
        <v>33359983</v>
      </c>
      <c r="AJ1146">
        <v>971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>
      <c r="A1147">
        <f>ROW(Source!A1012)</f>
        <v>1012</v>
      </c>
      <c r="B1147">
        <v>33359993</v>
      </c>
      <c r="C1147">
        <v>33359977</v>
      </c>
      <c r="D1147">
        <v>31180727</v>
      </c>
      <c r="E1147">
        <v>1</v>
      </c>
      <c r="F1147">
        <v>1</v>
      </c>
      <c r="G1147">
        <v>1</v>
      </c>
      <c r="H1147">
        <v>3</v>
      </c>
      <c r="I1147" t="s">
        <v>844</v>
      </c>
      <c r="J1147" t="s">
        <v>845</v>
      </c>
      <c r="K1147" t="s">
        <v>846</v>
      </c>
      <c r="L1147">
        <v>1348</v>
      </c>
      <c r="N1147">
        <v>1009</v>
      </c>
      <c r="O1147" t="s">
        <v>32</v>
      </c>
      <c r="P1147" t="s">
        <v>32</v>
      </c>
      <c r="Q1147">
        <v>1000</v>
      </c>
      <c r="X1147">
        <v>8.0000000000000004E-4</v>
      </c>
      <c r="Y1147">
        <v>9040.01</v>
      </c>
      <c r="Z1147">
        <v>0</v>
      </c>
      <c r="AA1147">
        <v>0</v>
      </c>
      <c r="AB1147">
        <v>0</v>
      </c>
      <c r="AC1147">
        <v>0</v>
      </c>
      <c r="AD1147">
        <v>1</v>
      </c>
      <c r="AE1147">
        <v>0</v>
      </c>
      <c r="AF1147" t="s">
        <v>3</v>
      </c>
      <c r="AG1147">
        <v>8.0000000000000004E-4</v>
      </c>
      <c r="AH1147">
        <v>2</v>
      </c>
      <c r="AI1147">
        <v>33359984</v>
      </c>
      <c r="AJ1147">
        <v>972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>
      <c r="A1148">
        <f>ROW(Source!A1012)</f>
        <v>1012</v>
      </c>
      <c r="B1148">
        <v>33359994</v>
      </c>
      <c r="C1148">
        <v>33359977</v>
      </c>
      <c r="D1148">
        <v>31181610</v>
      </c>
      <c r="E1148">
        <v>1</v>
      </c>
      <c r="F1148">
        <v>1</v>
      </c>
      <c r="G1148">
        <v>1</v>
      </c>
      <c r="H1148">
        <v>3</v>
      </c>
      <c r="I1148" t="s">
        <v>847</v>
      </c>
      <c r="J1148" t="s">
        <v>848</v>
      </c>
      <c r="K1148" t="s">
        <v>849</v>
      </c>
      <c r="L1148">
        <v>1346</v>
      </c>
      <c r="N1148">
        <v>1009</v>
      </c>
      <c r="O1148" t="s">
        <v>78</v>
      </c>
      <c r="P1148" t="s">
        <v>78</v>
      </c>
      <c r="Q1148">
        <v>1</v>
      </c>
      <c r="X1148">
        <v>0.43</v>
      </c>
      <c r="Y1148">
        <v>23.09</v>
      </c>
      <c r="Z1148">
        <v>0</v>
      </c>
      <c r="AA1148">
        <v>0</v>
      </c>
      <c r="AB1148">
        <v>0</v>
      </c>
      <c r="AC1148">
        <v>0</v>
      </c>
      <c r="AD1148">
        <v>1</v>
      </c>
      <c r="AE1148">
        <v>0</v>
      </c>
      <c r="AF1148" t="s">
        <v>3</v>
      </c>
      <c r="AG1148">
        <v>0.43</v>
      </c>
      <c r="AH1148">
        <v>2</v>
      </c>
      <c r="AI1148">
        <v>33359985</v>
      </c>
      <c r="AJ1148">
        <v>973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>
      <c r="A1149">
        <f>ROW(Source!A1012)</f>
        <v>1012</v>
      </c>
      <c r="B1149">
        <v>33359995</v>
      </c>
      <c r="C1149">
        <v>33359977</v>
      </c>
      <c r="D1149">
        <v>31174155</v>
      </c>
      <c r="E1149">
        <v>17</v>
      </c>
      <c r="F1149">
        <v>1</v>
      </c>
      <c r="G1149">
        <v>1</v>
      </c>
      <c r="H1149">
        <v>3</v>
      </c>
      <c r="I1149" t="s">
        <v>937</v>
      </c>
      <c r="J1149" t="s">
        <v>3</v>
      </c>
      <c r="K1149" t="s">
        <v>269</v>
      </c>
      <c r="L1149">
        <v>1354</v>
      </c>
      <c r="N1149">
        <v>1010</v>
      </c>
      <c r="O1149" t="s">
        <v>40</v>
      </c>
      <c r="P1149" t="s">
        <v>40</v>
      </c>
      <c r="Q1149">
        <v>1</v>
      </c>
      <c r="X1149">
        <v>2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 t="s">
        <v>3</v>
      </c>
      <c r="AG1149">
        <v>2</v>
      </c>
      <c r="AH1149">
        <v>3</v>
      </c>
      <c r="AI1149">
        <v>-1</v>
      </c>
      <c r="AJ1149" t="s">
        <v>3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>
      <c r="A1150">
        <f>ROW(Source!A1012)</f>
        <v>1012</v>
      </c>
      <c r="B1150">
        <v>33359996</v>
      </c>
      <c r="C1150">
        <v>33359977</v>
      </c>
      <c r="D1150">
        <v>31173712</v>
      </c>
      <c r="E1150">
        <v>17</v>
      </c>
      <c r="F1150">
        <v>1</v>
      </c>
      <c r="G1150">
        <v>1</v>
      </c>
      <c r="H1150">
        <v>3</v>
      </c>
      <c r="I1150" t="s">
        <v>929</v>
      </c>
      <c r="J1150" t="s">
        <v>3</v>
      </c>
      <c r="K1150" t="s">
        <v>930</v>
      </c>
      <c r="L1150">
        <v>1354</v>
      </c>
      <c r="N1150">
        <v>1010</v>
      </c>
      <c r="O1150" t="s">
        <v>40</v>
      </c>
      <c r="P1150" t="s">
        <v>40</v>
      </c>
      <c r="Q1150">
        <v>1</v>
      </c>
      <c r="X1150">
        <v>1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 t="s">
        <v>3</v>
      </c>
      <c r="AG1150">
        <v>1</v>
      </c>
      <c r="AH1150">
        <v>3</v>
      </c>
      <c r="AI1150">
        <v>-1</v>
      </c>
      <c r="AJ1150" t="s">
        <v>3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>
      <c r="A1151">
        <f>ROW(Source!A1012)</f>
        <v>1012</v>
      </c>
      <c r="B1151">
        <v>33359997</v>
      </c>
      <c r="C1151">
        <v>33359977</v>
      </c>
      <c r="D1151">
        <v>31172599</v>
      </c>
      <c r="E1151">
        <v>17</v>
      </c>
      <c r="F1151">
        <v>1</v>
      </c>
      <c r="G1151">
        <v>1</v>
      </c>
      <c r="H1151">
        <v>3</v>
      </c>
      <c r="I1151" t="s">
        <v>938</v>
      </c>
      <c r="J1151" t="s">
        <v>3</v>
      </c>
      <c r="K1151" t="s">
        <v>939</v>
      </c>
      <c r="L1151">
        <v>1301</v>
      </c>
      <c r="N1151">
        <v>1003</v>
      </c>
      <c r="O1151" t="s">
        <v>275</v>
      </c>
      <c r="P1151" t="s">
        <v>275</v>
      </c>
      <c r="Q1151">
        <v>1</v>
      </c>
      <c r="X1151">
        <v>9.3000000000000007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 t="s">
        <v>3</v>
      </c>
      <c r="AG1151">
        <v>9.3000000000000007</v>
      </c>
      <c r="AH1151">
        <v>3</v>
      </c>
      <c r="AI1151">
        <v>-1</v>
      </c>
      <c r="AJ1151" t="s">
        <v>3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>
      <c r="A1152">
        <f>ROW(Source!A1012)</f>
        <v>1012</v>
      </c>
      <c r="B1152">
        <v>33359998</v>
      </c>
      <c r="C1152">
        <v>33359977</v>
      </c>
      <c r="D1152">
        <v>31238438</v>
      </c>
      <c r="E1152">
        <v>1</v>
      </c>
      <c r="F1152">
        <v>1</v>
      </c>
      <c r="G1152">
        <v>1</v>
      </c>
      <c r="H1152">
        <v>3</v>
      </c>
      <c r="I1152" t="s">
        <v>892</v>
      </c>
      <c r="J1152" t="s">
        <v>893</v>
      </c>
      <c r="K1152" t="s">
        <v>894</v>
      </c>
      <c r="L1152">
        <v>1301</v>
      </c>
      <c r="N1152">
        <v>1003</v>
      </c>
      <c r="O1152" t="s">
        <v>275</v>
      </c>
      <c r="P1152" t="s">
        <v>275</v>
      </c>
      <c r="Q1152">
        <v>1</v>
      </c>
      <c r="X1152">
        <v>0.39</v>
      </c>
      <c r="Y1152">
        <v>15.33</v>
      </c>
      <c r="Z1152">
        <v>0</v>
      </c>
      <c r="AA1152">
        <v>0</v>
      </c>
      <c r="AB1152">
        <v>0</v>
      </c>
      <c r="AC1152">
        <v>0</v>
      </c>
      <c r="AD1152">
        <v>1</v>
      </c>
      <c r="AE1152">
        <v>0</v>
      </c>
      <c r="AF1152" t="s">
        <v>3</v>
      </c>
      <c r="AG1152">
        <v>0.39</v>
      </c>
      <c r="AH1152">
        <v>2</v>
      </c>
      <c r="AI1152">
        <v>33359986</v>
      </c>
      <c r="AJ1152">
        <v>974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>
      <c r="A1153">
        <f>ROW(Source!A1019)</f>
        <v>1019</v>
      </c>
      <c r="B1153">
        <v>33360012</v>
      </c>
      <c r="C1153">
        <v>33360002</v>
      </c>
      <c r="D1153">
        <v>31172059</v>
      </c>
      <c r="E1153">
        <v>1</v>
      </c>
      <c r="F1153">
        <v>1</v>
      </c>
      <c r="G1153">
        <v>1</v>
      </c>
      <c r="H1153">
        <v>1</v>
      </c>
      <c r="I1153" t="s">
        <v>895</v>
      </c>
      <c r="J1153" t="s">
        <v>3</v>
      </c>
      <c r="K1153" t="s">
        <v>896</v>
      </c>
      <c r="L1153">
        <v>1191</v>
      </c>
      <c r="N1153">
        <v>1013</v>
      </c>
      <c r="O1153" t="s">
        <v>831</v>
      </c>
      <c r="P1153" t="s">
        <v>831</v>
      </c>
      <c r="Q1153">
        <v>1</v>
      </c>
      <c r="X1153">
        <v>31.98</v>
      </c>
      <c r="Y1153">
        <v>0</v>
      </c>
      <c r="Z1153">
        <v>0</v>
      </c>
      <c r="AA1153">
        <v>0</v>
      </c>
      <c r="AB1153">
        <v>8.64</v>
      </c>
      <c r="AC1153">
        <v>0</v>
      </c>
      <c r="AD1153">
        <v>1</v>
      </c>
      <c r="AE1153">
        <v>1</v>
      </c>
      <c r="AF1153" t="s">
        <v>22</v>
      </c>
      <c r="AG1153">
        <v>44.132399999999997</v>
      </c>
      <c r="AH1153">
        <v>2</v>
      </c>
      <c r="AI1153">
        <v>33360003</v>
      </c>
      <c r="AJ1153">
        <v>975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>
      <c r="A1154">
        <f>ROW(Source!A1019)</f>
        <v>1019</v>
      </c>
      <c r="B1154">
        <v>33360013</v>
      </c>
      <c r="C1154">
        <v>33360002</v>
      </c>
      <c r="D1154">
        <v>31172011</v>
      </c>
      <c r="E1154">
        <v>1</v>
      </c>
      <c r="F1154">
        <v>1</v>
      </c>
      <c r="G1154">
        <v>1</v>
      </c>
      <c r="H1154">
        <v>1</v>
      </c>
      <c r="I1154" t="s">
        <v>832</v>
      </c>
      <c r="J1154" t="s">
        <v>3</v>
      </c>
      <c r="K1154" t="s">
        <v>833</v>
      </c>
      <c r="L1154">
        <v>1191</v>
      </c>
      <c r="N1154">
        <v>1013</v>
      </c>
      <c r="O1154" t="s">
        <v>831</v>
      </c>
      <c r="P1154" t="s">
        <v>831</v>
      </c>
      <c r="Q1154">
        <v>1</v>
      </c>
      <c r="X1154">
        <v>0.47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1</v>
      </c>
      <c r="AE1154">
        <v>2</v>
      </c>
      <c r="AF1154" t="s">
        <v>21</v>
      </c>
      <c r="AG1154">
        <v>0.70499999999999996</v>
      </c>
      <c r="AH1154">
        <v>2</v>
      </c>
      <c r="AI1154">
        <v>33360004</v>
      </c>
      <c r="AJ1154">
        <v>976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>
      <c r="A1155">
        <f>ROW(Source!A1019)</f>
        <v>1019</v>
      </c>
      <c r="B1155">
        <v>33360014</v>
      </c>
      <c r="C1155">
        <v>33360002</v>
      </c>
      <c r="D1155">
        <v>31259116</v>
      </c>
      <c r="E1155">
        <v>1</v>
      </c>
      <c r="F1155">
        <v>1</v>
      </c>
      <c r="G1155">
        <v>1</v>
      </c>
      <c r="H1155">
        <v>2</v>
      </c>
      <c r="I1155" t="s">
        <v>897</v>
      </c>
      <c r="J1155" t="s">
        <v>898</v>
      </c>
      <c r="K1155" t="s">
        <v>899</v>
      </c>
      <c r="L1155">
        <v>1368</v>
      </c>
      <c r="N1155">
        <v>1011</v>
      </c>
      <c r="O1155" t="s">
        <v>837</v>
      </c>
      <c r="P1155" t="s">
        <v>837</v>
      </c>
      <c r="Q1155">
        <v>1</v>
      </c>
      <c r="X1155">
        <v>0.23</v>
      </c>
      <c r="Y1155">
        <v>0</v>
      </c>
      <c r="Z1155">
        <v>30</v>
      </c>
      <c r="AA1155">
        <v>0</v>
      </c>
      <c r="AB1155">
        <v>0</v>
      </c>
      <c r="AC1155">
        <v>0</v>
      </c>
      <c r="AD1155">
        <v>1</v>
      </c>
      <c r="AE1155">
        <v>0</v>
      </c>
      <c r="AF1155" t="s">
        <v>21</v>
      </c>
      <c r="AG1155">
        <v>0.34500000000000003</v>
      </c>
      <c r="AH1155">
        <v>2</v>
      </c>
      <c r="AI1155">
        <v>33360005</v>
      </c>
      <c r="AJ1155">
        <v>977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>
      <c r="A1156">
        <f>ROW(Source!A1019)</f>
        <v>1019</v>
      </c>
      <c r="B1156">
        <v>33360015</v>
      </c>
      <c r="C1156">
        <v>33360002</v>
      </c>
      <c r="D1156">
        <v>31259879</v>
      </c>
      <c r="E1156">
        <v>1</v>
      </c>
      <c r="F1156">
        <v>1</v>
      </c>
      <c r="G1156">
        <v>1</v>
      </c>
      <c r="H1156">
        <v>2</v>
      </c>
      <c r="I1156" t="s">
        <v>841</v>
      </c>
      <c r="J1156" t="s">
        <v>842</v>
      </c>
      <c r="K1156" t="s">
        <v>843</v>
      </c>
      <c r="L1156">
        <v>1368</v>
      </c>
      <c r="N1156">
        <v>1011</v>
      </c>
      <c r="O1156" t="s">
        <v>837</v>
      </c>
      <c r="P1156" t="s">
        <v>837</v>
      </c>
      <c r="Q1156">
        <v>1</v>
      </c>
      <c r="X1156">
        <v>0.47</v>
      </c>
      <c r="Y1156">
        <v>0</v>
      </c>
      <c r="Z1156">
        <v>65.709999999999994</v>
      </c>
      <c r="AA1156">
        <v>11.6</v>
      </c>
      <c r="AB1156">
        <v>0</v>
      </c>
      <c r="AC1156">
        <v>0</v>
      </c>
      <c r="AD1156">
        <v>1</v>
      </c>
      <c r="AE1156">
        <v>0</v>
      </c>
      <c r="AF1156" t="s">
        <v>21</v>
      </c>
      <c r="AG1156">
        <v>0.70499999999999996</v>
      </c>
      <c r="AH1156">
        <v>2</v>
      </c>
      <c r="AI1156">
        <v>33360006</v>
      </c>
      <c r="AJ1156">
        <v>978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>
      <c r="A1157">
        <f>ROW(Source!A1019)</f>
        <v>1019</v>
      </c>
      <c r="B1157">
        <v>33360016</v>
      </c>
      <c r="C1157">
        <v>33360002</v>
      </c>
      <c r="D1157">
        <v>31260961</v>
      </c>
      <c r="E1157">
        <v>1</v>
      </c>
      <c r="F1157">
        <v>1</v>
      </c>
      <c r="G1157">
        <v>1</v>
      </c>
      <c r="H1157">
        <v>2</v>
      </c>
      <c r="I1157" t="s">
        <v>900</v>
      </c>
      <c r="J1157" t="s">
        <v>901</v>
      </c>
      <c r="K1157" t="s">
        <v>902</v>
      </c>
      <c r="L1157">
        <v>1368</v>
      </c>
      <c r="N1157">
        <v>1011</v>
      </c>
      <c r="O1157" t="s">
        <v>837</v>
      </c>
      <c r="P1157" t="s">
        <v>837</v>
      </c>
      <c r="Q1157">
        <v>1</v>
      </c>
      <c r="X1157">
        <v>1.26</v>
      </c>
      <c r="Y1157">
        <v>0</v>
      </c>
      <c r="Z1157">
        <v>2.16</v>
      </c>
      <c r="AA1157">
        <v>0</v>
      </c>
      <c r="AB1157">
        <v>0</v>
      </c>
      <c r="AC1157">
        <v>0</v>
      </c>
      <c r="AD1157">
        <v>1</v>
      </c>
      <c r="AE1157">
        <v>0</v>
      </c>
      <c r="AF1157" t="s">
        <v>21</v>
      </c>
      <c r="AG1157">
        <v>1.8900000000000001</v>
      </c>
      <c r="AH1157">
        <v>2</v>
      </c>
      <c r="AI1157">
        <v>33360007</v>
      </c>
      <c r="AJ1157">
        <v>979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>
      <c r="A1158">
        <f>ROW(Source!A1019)</f>
        <v>1019</v>
      </c>
      <c r="B1158">
        <v>33360017</v>
      </c>
      <c r="C1158">
        <v>33360002</v>
      </c>
      <c r="D1158">
        <v>31176145</v>
      </c>
      <c r="E1158">
        <v>1</v>
      </c>
      <c r="F1158">
        <v>1</v>
      </c>
      <c r="G1158">
        <v>1</v>
      </c>
      <c r="H1158">
        <v>3</v>
      </c>
      <c r="I1158" t="s">
        <v>903</v>
      </c>
      <c r="J1158" t="s">
        <v>904</v>
      </c>
      <c r="K1158" t="s">
        <v>905</v>
      </c>
      <c r="L1158">
        <v>1348</v>
      </c>
      <c r="N1158">
        <v>1009</v>
      </c>
      <c r="O1158" t="s">
        <v>32</v>
      </c>
      <c r="P1158" t="s">
        <v>32</v>
      </c>
      <c r="Q1158">
        <v>1000</v>
      </c>
      <c r="X1158">
        <v>1.26E-2</v>
      </c>
      <c r="Y1158">
        <v>1412.5</v>
      </c>
      <c r="Z1158">
        <v>0</v>
      </c>
      <c r="AA1158">
        <v>0</v>
      </c>
      <c r="AB1158">
        <v>0</v>
      </c>
      <c r="AC1158">
        <v>0</v>
      </c>
      <c r="AD1158">
        <v>1</v>
      </c>
      <c r="AE1158">
        <v>0</v>
      </c>
      <c r="AF1158" t="s">
        <v>3</v>
      </c>
      <c r="AG1158">
        <v>1.26E-2</v>
      </c>
      <c r="AH1158">
        <v>2</v>
      </c>
      <c r="AI1158">
        <v>33360008</v>
      </c>
      <c r="AJ1158">
        <v>980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>
      <c r="A1159">
        <f>ROW(Source!A1019)</f>
        <v>1019</v>
      </c>
      <c r="B1159">
        <v>33360018</v>
      </c>
      <c r="C1159">
        <v>33360002</v>
      </c>
      <c r="D1159">
        <v>31176252</v>
      </c>
      <c r="E1159">
        <v>1</v>
      </c>
      <c r="F1159">
        <v>1</v>
      </c>
      <c r="G1159">
        <v>1</v>
      </c>
      <c r="H1159">
        <v>3</v>
      </c>
      <c r="I1159" t="s">
        <v>906</v>
      </c>
      <c r="J1159" t="s">
        <v>907</v>
      </c>
      <c r="K1159" t="s">
        <v>908</v>
      </c>
      <c r="L1159">
        <v>1348</v>
      </c>
      <c r="N1159">
        <v>1009</v>
      </c>
      <c r="O1159" t="s">
        <v>32</v>
      </c>
      <c r="P1159" t="s">
        <v>32</v>
      </c>
      <c r="Q1159">
        <v>1000</v>
      </c>
      <c r="X1159">
        <v>0.03</v>
      </c>
      <c r="Y1159">
        <v>3960</v>
      </c>
      <c r="Z1159">
        <v>0</v>
      </c>
      <c r="AA1159">
        <v>0</v>
      </c>
      <c r="AB1159">
        <v>0</v>
      </c>
      <c r="AC1159">
        <v>0</v>
      </c>
      <c r="AD1159">
        <v>1</v>
      </c>
      <c r="AE1159">
        <v>0</v>
      </c>
      <c r="AF1159" t="s">
        <v>3</v>
      </c>
      <c r="AG1159">
        <v>0.03</v>
      </c>
      <c r="AH1159">
        <v>2</v>
      </c>
      <c r="AI1159">
        <v>33360009</v>
      </c>
      <c r="AJ1159">
        <v>981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>
      <c r="A1160">
        <f>ROW(Source!A1019)</f>
        <v>1019</v>
      </c>
      <c r="B1160">
        <v>33360019</v>
      </c>
      <c r="C1160">
        <v>33360002</v>
      </c>
      <c r="D1160">
        <v>31201861</v>
      </c>
      <c r="E1160">
        <v>1</v>
      </c>
      <c r="F1160">
        <v>1</v>
      </c>
      <c r="G1160">
        <v>1</v>
      </c>
      <c r="H1160">
        <v>3</v>
      </c>
      <c r="I1160" t="s">
        <v>909</v>
      </c>
      <c r="J1160" t="s">
        <v>910</v>
      </c>
      <c r="K1160" t="s">
        <v>911</v>
      </c>
      <c r="L1160">
        <v>1348</v>
      </c>
      <c r="N1160">
        <v>1009</v>
      </c>
      <c r="O1160" t="s">
        <v>32</v>
      </c>
      <c r="P1160" t="s">
        <v>32</v>
      </c>
      <c r="Q1160">
        <v>1000</v>
      </c>
      <c r="X1160">
        <v>4.7300000000000002E-2</v>
      </c>
      <c r="Y1160">
        <v>7590</v>
      </c>
      <c r="Z1160">
        <v>0</v>
      </c>
      <c r="AA1160">
        <v>0</v>
      </c>
      <c r="AB1160">
        <v>0</v>
      </c>
      <c r="AC1160">
        <v>0</v>
      </c>
      <c r="AD1160">
        <v>1</v>
      </c>
      <c r="AE1160">
        <v>0</v>
      </c>
      <c r="AF1160" t="s">
        <v>3</v>
      </c>
      <c r="AG1160">
        <v>4.7300000000000002E-2</v>
      </c>
      <c r="AH1160">
        <v>2</v>
      </c>
      <c r="AI1160">
        <v>33360010</v>
      </c>
      <c r="AJ1160">
        <v>982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>
      <c r="A1161">
        <f>ROW(Source!A1019)</f>
        <v>1019</v>
      </c>
      <c r="B1161">
        <v>33360020</v>
      </c>
      <c r="C1161">
        <v>33360002</v>
      </c>
      <c r="D1161">
        <v>31173467</v>
      </c>
      <c r="E1161">
        <v>17</v>
      </c>
      <c r="F1161">
        <v>1</v>
      </c>
      <c r="G1161">
        <v>1</v>
      </c>
      <c r="H1161">
        <v>3</v>
      </c>
      <c r="I1161" t="s">
        <v>940</v>
      </c>
      <c r="J1161" t="s">
        <v>3</v>
      </c>
      <c r="K1161" t="s">
        <v>941</v>
      </c>
      <c r="L1161">
        <v>1327</v>
      </c>
      <c r="N1161">
        <v>1005</v>
      </c>
      <c r="O1161" t="s">
        <v>47</v>
      </c>
      <c r="P1161" t="s">
        <v>47</v>
      </c>
      <c r="Q1161">
        <v>1</v>
      </c>
      <c r="X1161">
        <v>115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 t="s">
        <v>3</v>
      </c>
      <c r="AG1161">
        <v>115</v>
      </c>
      <c r="AH1161">
        <v>3</v>
      </c>
      <c r="AI1161">
        <v>-1</v>
      </c>
      <c r="AJ1161" t="s">
        <v>3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>
      <c r="A1162">
        <f>ROW(Source!A1019)</f>
        <v>1019</v>
      </c>
      <c r="B1162">
        <v>33360021</v>
      </c>
      <c r="C1162">
        <v>33360002</v>
      </c>
      <c r="D1162">
        <v>31214657</v>
      </c>
      <c r="E1162">
        <v>1</v>
      </c>
      <c r="F1162">
        <v>1</v>
      </c>
      <c r="G1162">
        <v>1</v>
      </c>
      <c r="H1162">
        <v>3</v>
      </c>
      <c r="I1162" t="s">
        <v>912</v>
      </c>
      <c r="J1162" t="s">
        <v>913</v>
      </c>
      <c r="K1162" t="s">
        <v>914</v>
      </c>
      <c r="L1162">
        <v>1348</v>
      </c>
      <c r="N1162">
        <v>1009</v>
      </c>
      <c r="O1162" t="s">
        <v>32</v>
      </c>
      <c r="P1162" t="s">
        <v>32</v>
      </c>
      <c r="Q1162">
        <v>1000</v>
      </c>
      <c r="X1162">
        <v>1.2600000000000001E-3</v>
      </c>
      <c r="Y1162">
        <v>9550.01</v>
      </c>
      <c r="Z1162">
        <v>0</v>
      </c>
      <c r="AA1162">
        <v>0</v>
      </c>
      <c r="AB1162">
        <v>0</v>
      </c>
      <c r="AC1162">
        <v>0</v>
      </c>
      <c r="AD1162">
        <v>1</v>
      </c>
      <c r="AE1162">
        <v>0</v>
      </c>
      <c r="AF1162" t="s">
        <v>3</v>
      </c>
      <c r="AG1162">
        <v>1.2600000000000001E-3</v>
      </c>
      <c r="AH1162">
        <v>2</v>
      </c>
      <c r="AI1162">
        <v>33360011</v>
      </c>
      <c r="AJ1162">
        <v>983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>
      <c r="A1163">
        <f>ROW(Source!A1020)</f>
        <v>1020</v>
      </c>
      <c r="B1163">
        <v>33360012</v>
      </c>
      <c r="C1163">
        <v>33360002</v>
      </c>
      <c r="D1163">
        <v>31172059</v>
      </c>
      <c r="E1163">
        <v>1</v>
      </c>
      <c r="F1163">
        <v>1</v>
      </c>
      <c r="G1163">
        <v>1</v>
      </c>
      <c r="H1163">
        <v>1</v>
      </c>
      <c r="I1163" t="s">
        <v>895</v>
      </c>
      <c r="J1163" t="s">
        <v>3</v>
      </c>
      <c r="K1163" t="s">
        <v>896</v>
      </c>
      <c r="L1163">
        <v>1191</v>
      </c>
      <c r="N1163">
        <v>1013</v>
      </c>
      <c r="O1163" t="s">
        <v>831</v>
      </c>
      <c r="P1163" t="s">
        <v>831</v>
      </c>
      <c r="Q1163">
        <v>1</v>
      </c>
      <c r="X1163">
        <v>31.98</v>
      </c>
      <c r="Y1163">
        <v>0</v>
      </c>
      <c r="Z1163">
        <v>0</v>
      </c>
      <c r="AA1163">
        <v>0</v>
      </c>
      <c r="AB1163">
        <v>8.64</v>
      </c>
      <c r="AC1163">
        <v>0</v>
      </c>
      <c r="AD1163">
        <v>1</v>
      </c>
      <c r="AE1163">
        <v>1</v>
      </c>
      <c r="AF1163" t="s">
        <v>22</v>
      </c>
      <c r="AG1163">
        <v>44.132399999999997</v>
      </c>
      <c r="AH1163">
        <v>2</v>
      </c>
      <c r="AI1163">
        <v>33360003</v>
      </c>
      <c r="AJ1163">
        <v>984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>
      <c r="A1164">
        <f>ROW(Source!A1020)</f>
        <v>1020</v>
      </c>
      <c r="B1164">
        <v>33360013</v>
      </c>
      <c r="C1164">
        <v>33360002</v>
      </c>
      <c r="D1164">
        <v>31172011</v>
      </c>
      <c r="E1164">
        <v>1</v>
      </c>
      <c r="F1164">
        <v>1</v>
      </c>
      <c r="G1164">
        <v>1</v>
      </c>
      <c r="H1164">
        <v>1</v>
      </c>
      <c r="I1164" t="s">
        <v>832</v>
      </c>
      <c r="J1164" t="s">
        <v>3</v>
      </c>
      <c r="K1164" t="s">
        <v>833</v>
      </c>
      <c r="L1164">
        <v>1191</v>
      </c>
      <c r="N1164">
        <v>1013</v>
      </c>
      <c r="O1164" t="s">
        <v>831</v>
      </c>
      <c r="P1164" t="s">
        <v>831</v>
      </c>
      <c r="Q1164">
        <v>1</v>
      </c>
      <c r="X1164">
        <v>0.47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1</v>
      </c>
      <c r="AE1164">
        <v>2</v>
      </c>
      <c r="AF1164" t="s">
        <v>21</v>
      </c>
      <c r="AG1164">
        <v>0.70499999999999996</v>
      </c>
      <c r="AH1164">
        <v>2</v>
      </c>
      <c r="AI1164">
        <v>33360004</v>
      </c>
      <c r="AJ1164">
        <v>985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>
      <c r="A1165">
        <f>ROW(Source!A1020)</f>
        <v>1020</v>
      </c>
      <c r="B1165">
        <v>33360014</v>
      </c>
      <c r="C1165">
        <v>33360002</v>
      </c>
      <c r="D1165">
        <v>31259116</v>
      </c>
      <c r="E1165">
        <v>1</v>
      </c>
      <c r="F1165">
        <v>1</v>
      </c>
      <c r="G1165">
        <v>1</v>
      </c>
      <c r="H1165">
        <v>2</v>
      </c>
      <c r="I1165" t="s">
        <v>897</v>
      </c>
      <c r="J1165" t="s">
        <v>898</v>
      </c>
      <c r="K1165" t="s">
        <v>899</v>
      </c>
      <c r="L1165">
        <v>1368</v>
      </c>
      <c r="N1165">
        <v>1011</v>
      </c>
      <c r="O1165" t="s">
        <v>837</v>
      </c>
      <c r="P1165" t="s">
        <v>837</v>
      </c>
      <c r="Q1165">
        <v>1</v>
      </c>
      <c r="X1165">
        <v>0.23</v>
      </c>
      <c r="Y1165">
        <v>0</v>
      </c>
      <c r="Z1165">
        <v>30</v>
      </c>
      <c r="AA1165">
        <v>0</v>
      </c>
      <c r="AB1165">
        <v>0</v>
      </c>
      <c r="AC1165">
        <v>0</v>
      </c>
      <c r="AD1165">
        <v>1</v>
      </c>
      <c r="AE1165">
        <v>0</v>
      </c>
      <c r="AF1165" t="s">
        <v>21</v>
      </c>
      <c r="AG1165">
        <v>0.34500000000000003</v>
      </c>
      <c r="AH1165">
        <v>2</v>
      </c>
      <c r="AI1165">
        <v>33360005</v>
      </c>
      <c r="AJ1165">
        <v>986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>
      <c r="A1166">
        <f>ROW(Source!A1020)</f>
        <v>1020</v>
      </c>
      <c r="B1166">
        <v>33360015</v>
      </c>
      <c r="C1166">
        <v>33360002</v>
      </c>
      <c r="D1166">
        <v>31259879</v>
      </c>
      <c r="E1166">
        <v>1</v>
      </c>
      <c r="F1166">
        <v>1</v>
      </c>
      <c r="G1166">
        <v>1</v>
      </c>
      <c r="H1166">
        <v>2</v>
      </c>
      <c r="I1166" t="s">
        <v>841</v>
      </c>
      <c r="J1166" t="s">
        <v>842</v>
      </c>
      <c r="K1166" t="s">
        <v>843</v>
      </c>
      <c r="L1166">
        <v>1368</v>
      </c>
      <c r="N1166">
        <v>1011</v>
      </c>
      <c r="O1166" t="s">
        <v>837</v>
      </c>
      <c r="P1166" t="s">
        <v>837</v>
      </c>
      <c r="Q1166">
        <v>1</v>
      </c>
      <c r="X1166">
        <v>0.47</v>
      </c>
      <c r="Y1166">
        <v>0</v>
      </c>
      <c r="Z1166">
        <v>65.709999999999994</v>
      </c>
      <c r="AA1166">
        <v>11.6</v>
      </c>
      <c r="AB1166">
        <v>0</v>
      </c>
      <c r="AC1166">
        <v>0</v>
      </c>
      <c r="AD1166">
        <v>1</v>
      </c>
      <c r="AE1166">
        <v>0</v>
      </c>
      <c r="AF1166" t="s">
        <v>21</v>
      </c>
      <c r="AG1166">
        <v>0.70499999999999996</v>
      </c>
      <c r="AH1166">
        <v>2</v>
      </c>
      <c r="AI1166">
        <v>33360006</v>
      </c>
      <c r="AJ1166">
        <v>987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>
      <c r="A1167">
        <f>ROW(Source!A1020)</f>
        <v>1020</v>
      </c>
      <c r="B1167">
        <v>33360016</v>
      </c>
      <c r="C1167">
        <v>33360002</v>
      </c>
      <c r="D1167">
        <v>31260961</v>
      </c>
      <c r="E1167">
        <v>1</v>
      </c>
      <c r="F1167">
        <v>1</v>
      </c>
      <c r="G1167">
        <v>1</v>
      </c>
      <c r="H1167">
        <v>2</v>
      </c>
      <c r="I1167" t="s">
        <v>900</v>
      </c>
      <c r="J1167" t="s">
        <v>901</v>
      </c>
      <c r="K1167" t="s">
        <v>902</v>
      </c>
      <c r="L1167">
        <v>1368</v>
      </c>
      <c r="N1167">
        <v>1011</v>
      </c>
      <c r="O1167" t="s">
        <v>837</v>
      </c>
      <c r="P1167" t="s">
        <v>837</v>
      </c>
      <c r="Q1167">
        <v>1</v>
      </c>
      <c r="X1167">
        <v>1.26</v>
      </c>
      <c r="Y1167">
        <v>0</v>
      </c>
      <c r="Z1167">
        <v>2.16</v>
      </c>
      <c r="AA1167">
        <v>0</v>
      </c>
      <c r="AB1167">
        <v>0</v>
      </c>
      <c r="AC1167">
        <v>0</v>
      </c>
      <c r="AD1167">
        <v>1</v>
      </c>
      <c r="AE1167">
        <v>0</v>
      </c>
      <c r="AF1167" t="s">
        <v>21</v>
      </c>
      <c r="AG1167">
        <v>1.8900000000000001</v>
      </c>
      <c r="AH1167">
        <v>2</v>
      </c>
      <c r="AI1167">
        <v>33360007</v>
      </c>
      <c r="AJ1167">
        <v>988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>
      <c r="A1168">
        <f>ROW(Source!A1020)</f>
        <v>1020</v>
      </c>
      <c r="B1168">
        <v>33360017</v>
      </c>
      <c r="C1168">
        <v>33360002</v>
      </c>
      <c r="D1168">
        <v>31176145</v>
      </c>
      <c r="E1168">
        <v>1</v>
      </c>
      <c r="F1168">
        <v>1</v>
      </c>
      <c r="G1168">
        <v>1</v>
      </c>
      <c r="H1168">
        <v>3</v>
      </c>
      <c r="I1168" t="s">
        <v>903</v>
      </c>
      <c r="J1168" t="s">
        <v>904</v>
      </c>
      <c r="K1168" t="s">
        <v>905</v>
      </c>
      <c r="L1168">
        <v>1348</v>
      </c>
      <c r="N1168">
        <v>1009</v>
      </c>
      <c r="O1168" t="s">
        <v>32</v>
      </c>
      <c r="P1168" t="s">
        <v>32</v>
      </c>
      <c r="Q1168">
        <v>1000</v>
      </c>
      <c r="X1168">
        <v>1.26E-2</v>
      </c>
      <c r="Y1168">
        <v>1412.5</v>
      </c>
      <c r="Z1168">
        <v>0</v>
      </c>
      <c r="AA1168">
        <v>0</v>
      </c>
      <c r="AB1168">
        <v>0</v>
      </c>
      <c r="AC1168">
        <v>0</v>
      </c>
      <c r="AD1168">
        <v>1</v>
      </c>
      <c r="AE1168">
        <v>0</v>
      </c>
      <c r="AF1168" t="s">
        <v>3</v>
      </c>
      <c r="AG1168">
        <v>1.26E-2</v>
      </c>
      <c r="AH1168">
        <v>2</v>
      </c>
      <c r="AI1168">
        <v>33360008</v>
      </c>
      <c r="AJ1168">
        <v>989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>
      <c r="A1169">
        <f>ROW(Source!A1020)</f>
        <v>1020</v>
      </c>
      <c r="B1169">
        <v>33360018</v>
      </c>
      <c r="C1169">
        <v>33360002</v>
      </c>
      <c r="D1169">
        <v>31176252</v>
      </c>
      <c r="E1169">
        <v>1</v>
      </c>
      <c r="F1169">
        <v>1</v>
      </c>
      <c r="G1169">
        <v>1</v>
      </c>
      <c r="H1169">
        <v>3</v>
      </c>
      <c r="I1169" t="s">
        <v>906</v>
      </c>
      <c r="J1169" t="s">
        <v>907</v>
      </c>
      <c r="K1169" t="s">
        <v>908</v>
      </c>
      <c r="L1169">
        <v>1348</v>
      </c>
      <c r="N1169">
        <v>1009</v>
      </c>
      <c r="O1169" t="s">
        <v>32</v>
      </c>
      <c r="P1169" t="s">
        <v>32</v>
      </c>
      <c r="Q1169">
        <v>1000</v>
      </c>
      <c r="X1169">
        <v>0.03</v>
      </c>
      <c r="Y1169">
        <v>3960</v>
      </c>
      <c r="Z1169">
        <v>0</v>
      </c>
      <c r="AA1169">
        <v>0</v>
      </c>
      <c r="AB1169">
        <v>0</v>
      </c>
      <c r="AC1169">
        <v>0</v>
      </c>
      <c r="AD1169">
        <v>1</v>
      </c>
      <c r="AE1169">
        <v>0</v>
      </c>
      <c r="AF1169" t="s">
        <v>3</v>
      </c>
      <c r="AG1169">
        <v>0.03</v>
      </c>
      <c r="AH1169">
        <v>2</v>
      </c>
      <c r="AI1169">
        <v>33360009</v>
      </c>
      <c r="AJ1169">
        <v>990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>
      <c r="A1170">
        <f>ROW(Source!A1020)</f>
        <v>1020</v>
      </c>
      <c r="B1170">
        <v>33360019</v>
      </c>
      <c r="C1170">
        <v>33360002</v>
      </c>
      <c r="D1170">
        <v>31201861</v>
      </c>
      <c r="E1170">
        <v>1</v>
      </c>
      <c r="F1170">
        <v>1</v>
      </c>
      <c r="G1170">
        <v>1</v>
      </c>
      <c r="H1170">
        <v>3</v>
      </c>
      <c r="I1170" t="s">
        <v>909</v>
      </c>
      <c r="J1170" t="s">
        <v>910</v>
      </c>
      <c r="K1170" t="s">
        <v>911</v>
      </c>
      <c r="L1170">
        <v>1348</v>
      </c>
      <c r="N1170">
        <v>1009</v>
      </c>
      <c r="O1170" t="s">
        <v>32</v>
      </c>
      <c r="P1170" t="s">
        <v>32</v>
      </c>
      <c r="Q1170">
        <v>1000</v>
      </c>
      <c r="X1170">
        <v>4.7300000000000002E-2</v>
      </c>
      <c r="Y1170">
        <v>7590</v>
      </c>
      <c r="Z1170">
        <v>0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 t="s">
        <v>3</v>
      </c>
      <c r="AG1170">
        <v>4.7300000000000002E-2</v>
      </c>
      <c r="AH1170">
        <v>2</v>
      </c>
      <c r="AI1170">
        <v>33360010</v>
      </c>
      <c r="AJ1170">
        <v>991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>
      <c r="A1171">
        <f>ROW(Source!A1020)</f>
        <v>1020</v>
      </c>
      <c r="B1171">
        <v>33360020</v>
      </c>
      <c r="C1171">
        <v>33360002</v>
      </c>
      <c r="D1171">
        <v>31173467</v>
      </c>
      <c r="E1171">
        <v>17</v>
      </c>
      <c r="F1171">
        <v>1</v>
      </c>
      <c r="G1171">
        <v>1</v>
      </c>
      <c r="H1171">
        <v>3</v>
      </c>
      <c r="I1171" t="s">
        <v>940</v>
      </c>
      <c r="J1171" t="s">
        <v>3</v>
      </c>
      <c r="K1171" t="s">
        <v>941</v>
      </c>
      <c r="L1171">
        <v>1327</v>
      </c>
      <c r="N1171">
        <v>1005</v>
      </c>
      <c r="O1171" t="s">
        <v>47</v>
      </c>
      <c r="P1171" t="s">
        <v>47</v>
      </c>
      <c r="Q1171">
        <v>1</v>
      </c>
      <c r="X1171">
        <v>115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 t="s">
        <v>3</v>
      </c>
      <c r="AG1171">
        <v>115</v>
      </c>
      <c r="AH1171">
        <v>3</v>
      </c>
      <c r="AI1171">
        <v>-1</v>
      </c>
      <c r="AJ1171" t="s">
        <v>3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>
      <c r="A1172">
        <f>ROW(Source!A1020)</f>
        <v>1020</v>
      </c>
      <c r="B1172">
        <v>33360021</v>
      </c>
      <c r="C1172">
        <v>33360002</v>
      </c>
      <c r="D1172">
        <v>31214657</v>
      </c>
      <c r="E1172">
        <v>1</v>
      </c>
      <c r="F1172">
        <v>1</v>
      </c>
      <c r="G1172">
        <v>1</v>
      </c>
      <c r="H1172">
        <v>3</v>
      </c>
      <c r="I1172" t="s">
        <v>912</v>
      </c>
      <c r="J1172" t="s">
        <v>913</v>
      </c>
      <c r="K1172" t="s">
        <v>914</v>
      </c>
      <c r="L1172">
        <v>1348</v>
      </c>
      <c r="N1172">
        <v>1009</v>
      </c>
      <c r="O1172" t="s">
        <v>32</v>
      </c>
      <c r="P1172" t="s">
        <v>32</v>
      </c>
      <c r="Q1172">
        <v>1000</v>
      </c>
      <c r="X1172">
        <v>1.2600000000000001E-3</v>
      </c>
      <c r="Y1172">
        <v>9550.01</v>
      </c>
      <c r="Z1172">
        <v>0</v>
      </c>
      <c r="AA1172">
        <v>0</v>
      </c>
      <c r="AB1172">
        <v>0</v>
      </c>
      <c r="AC1172">
        <v>0</v>
      </c>
      <c r="AD1172">
        <v>1</v>
      </c>
      <c r="AE1172">
        <v>0</v>
      </c>
      <c r="AF1172" t="s">
        <v>3</v>
      </c>
      <c r="AG1172">
        <v>1.2600000000000001E-3</v>
      </c>
      <c r="AH1172">
        <v>2</v>
      </c>
      <c r="AI1172">
        <v>33360011</v>
      </c>
      <c r="AJ1172">
        <v>992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>
      <c r="A1173">
        <f>ROW(Source!A1023)</f>
        <v>1023</v>
      </c>
      <c r="B1173">
        <v>33360035</v>
      </c>
      <c r="C1173">
        <v>33360023</v>
      </c>
      <c r="D1173">
        <v>31172061</v>
      </c>
      <c r="E1173">
        <v>1</v>
      </c>
      <c r="F1173">
        <v>1</v>
      </c>
      <c r="G1173">
        <v>1</v>
      </c>
      <c r="H1173">
        <v>1</v>
      </c>
      <c r="I1173" t="s">
        <v>850</v>
      </c>
      <c r="J1173" t="s">
        <v>3</v>
      </c>
      <c r="K1173" t="s">
        <v>851</v>
      </c>
      <c r="L1173">
        <v>1191</v>
      </c>
      <c r="N1173">
        <v>1013</v>
      </c>
      <c r="O1173" t="s">
        <v>831</v>
      </c>
      <c r="P1173" t="s">
        <v>831</v>
      </c>
      <c r="Q1173">
        <v>1</v>
      </c>
      <c r="X1173">
        <v>80.88</v>
      </c>
      <c r="Y1173">
        <v>0</v>
      </c>
      <c r="Z1173">
        <v>0</v>
      </c>
      <c r="AA1173">
        <v>0</v>
      </c>
      <c r="AB1173">
        <v>8.74</v>
      </c>
      <c r="AC1173">
        <v>0</v>
      </c>
      <c r="AD1173">
        <v>1</v>
      </c>
      <c r="AE1173">
        <v>1</v>
      </c>
      <c r="AF1173" t="s">
        <v>22</v>
      </c>
      <c r="AG1173">
        <v>111.61439999999999</v>
      </c>
      <c r="AH1173">
        <v>2</v>
      </c>
      <c r="AI1173">
        <v>33360024</v>
      </c>
      <c r="AJ1173">
        <v>993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>
      <c r="A1174">
        <f>ROW(Source!A1023)</f>
        <v>1023</v>
      </c>
      <c r="B1174">
        <v>33360036</v>
      </c>
      <c r="C1174">
        <v>33360023</v>
      </c>
      <c r="D1174">
        <v>31172011</v>
      </c>
      <c r="E1174">
        <v>1</v>
      </c>
      <c r="F1174">
        <v>1</v>
      </c>
      <c r="G1174">
        <v>1</v>
      </c>
      <c r="H1174">
        <v>1</v>
      </c>
      <c r="I1174" t="s">
        <v>832</v>
      </c>
      <c r="J1174" t="s">
        <v>3</v>
      </c>
      <c r="K1174" t="s">
        <v>833</v>
      </c>
      <c r="L1174">
        <v>1191</v>
      </c>
      <c r="N1174">
        <v>1013</v>
      </c>
      <c r="O1174" t="s">
        <v>831</v>
      </c>
      <c r="P1174" t="s">
        <v>831</v>
      </c>
      <c r="Q1174">
        <v>1</v>
      </c>
      <c r="X1174">
        <v>0.76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1</v>
      </c>
      <c r="AE1174">
        <v>2</v>
      </c>
      <c r="AF1174" t="s">
        <v>21</v>
      </c>
      <c r="AG1174">
        <v>1.1399999999999999</v>
      </c>
      <c r="AH1174">
        <v>2</v>
      </c>
      <c r="AI1174">
        <v>33360025</v>
      </c>
      <c r="AJ1174">
        <v>994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>
      <c r="A1175">
        <f>ROW(Source!A1023)</f>
        <v>1023</v>
      </c>
      <c r="B1175">
        <v>33360037</v>
      </c>
      <c r="C1175">
        <v>33360023</v>
      </c>
      <c r="D1175">
        <v>31258491</v>
      </c>
      <c r="E1175">
        <v>1</v>
      </c>
      <c r="F1175">
        <v>1</v>
      </c>
      <c r="G1175">
        <v>1</v>
      </c>
      <c r="H1175">
        <v>2</v>
      </c>
      <c r="I1175" t="s">
        <v>834</v>
      </c>
      <c r="J1175" t="s">
        <v>835</v>
      </c>
      <c r="K1175" t="s">
        <v>836</v>
      </c>
      <c r="L1175">
        <v>1368</v>
      </c>
      <c r="N1175">
        <v>1011</v>
      </c>
      <c r="O1175" t="s">
        <v>837</v>
      </c>
      <c r="P1175" t="s">
        <v>837</v>
      </c>
      <c r="Q1175">
        <v>1</v>
      </c>
      <c r="X1175">
        <v>0.31</v>
      </c>
      <c r="Y1175">
        <v>0</v>
      </c>
      <c r="Z1175">
        <v>111.99</v>
      </c>
      <c r="AA1175">
        <v>13.5</v>
      </c>
      <c r="AB1175">
        <v>0</v>
      </c>
      <c r="AC1175">
        <v>0</v>
      </c>
      <c r="AD1175">
        <v>1</v>
      </c>
      <c r="AE1175">
        <v>0</v>
      </c>
      <c r="AF1175" t="s">
        <v>21</v>
      </c>
      <c r="AG1175">
        <v>0.46499999999999997</v>
      </c>
      <c r="AH1175">
        <v>2</v>
      </c>
      <c r="AI1175">
        <v>33360026</v>
      </c>
      <c r="AJ1175">
        <v>995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>
      <c r="A1176">
        <f>ROW(Source!A1023)</f>
        <v>1023</v>
      </c>
      <c r="B1176">
        <v>33360038</v>
      </c>
      <c r="C1176">
        <v>33360023</v>
      </c>
      <c r="D1176">
        <v>31258691</v>
      </c>
      <c r="E1176">
        <v>1</v>
      </c>
      <c r="F1176">
        <v>1</v>
      </c>
      <c r="G1176">
        <v>1</v>
      </c>
      <c r="H1176">
        <v>2</v>
      </c>
      <c r="I1176" t="s">
        <v>838</v>
      </c>
      <c r="J1176" t="s">
        <v>839</v>
      </c>
      <c r="K1176" t="s">
        <v>840</v>
      </c>
      <c r="L1176">
        <v>1368</v>
      </c>
      <c r="N1176">
        <v>1011</v>
      </c>
      <c r="O1176" t="s">
        <v>837</v>
      </c>
      <c r="P1176" t="s">
        <v>837</v>
      </c>
      <c r="Q1176">
        <v>1</v>
      </c>
      <c r="X1176">
        <v>10.050000000000001</v>
      </c>
      <c r="Y1176">
        <v>0</v>
      </c>
      <c r="Z1176">
        <v>3.12</v>
      </c>
      <c r="AA1176">
        <v>0</v>
      </c>
      <c r="AB1176">
        <v>0</v>
      </c>
      <c r="AC1176">
        <v>0</v>
      </c>
      <c r="AD1176">
        <v>1</v>
      </c>
      <c r="AE1176">
        <v>0</v>
      </c>
      <c r="AF1176" t="s">
        <v>21</v>
      </c>
      <c r="AG1176">
        <v>15.075000000000001</v>
      </c>
      <c r="AH1176">
        <v>2</v>
      </c>
      <c r="AI1176">
        <v>33360027</v>
      </c>
      <c r="AJ1176">
        <v>996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>
      <c r="A1177">
        <f>ROW(Source!A1023)</f>
        <v>1023</v>
      </c>
      <c r="B1177">
        <v>33360039</v>
      </c>
      <c r="C1177">
        <v>33360023</v>
      </c>
      <c r="D1177">
        <v>31258646</v>
      </c>
      <c r="E1177">
        <v>1</v>
      </c>
      <c r="F1177">
        <v>1</v>
      </c>
      <c r="G1177">
        <v>1</v>
      </c>
      <c r="H1177">
        <v>2</v>
      </c>
      <c r="I1177" t="s">
        <v>866</v>
      </c>
      <c r="J1177" t="s">
        <v>867</v>
      </c>
      <c r="K1177" t="s">
        <v>868</v>
      </c>
      <c r="L1177">
        <v>1368</v>
      </c>
      <c r="N1177">
        <v>1011</v>
      </c>
      <c r="O1177" t="s">
        <v>837</v>
      </c>
      <c r="P1177" t="s">
        <v>837</v>
      </c>
      <c r="Q1177">
        <v>1</v>
      </c>
      <c r="X1177">
        <v>0.2</v>
      </c>
      <c r="Y1177">
        <v>0</v>
      </c>
      <c r="Z1177">
        <v>6.66</v>
      </c>
      <c r="AA1177">
        <v>0</v>
      </c>
      <c r="AB1177">
        <v>0</v>
      </c>
      <c r="AC1177">
        <v>0</v>
      </c>
      <c r="AD1177">
        <v>1</v>
      </c>
      <c r="AE1177">
        <v>0</v>
      </c>
      <c r="AF1177" t="s">
        <v>21</v>
      </c>
      <c r="AG1177">
        <v>0.3</v>
      </c>
      <c r="AH1177">
        <v>2</v>
      </c>
      <c r="AI1177">
        <v>33360028</v>
      </c>
      <c r="AJ1177">
        <v>997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>
      <c r="A1178">
        <f>ROW(Source!A1023)</f>
        <v>1023</v>
      </c>
      <c r="B1178">
        <v>33360040</v>
      </c>
      <c r="C1178">
        <v>33360023</v>
      </c>
      <c r="D1178">
        <v>31259879</v>
      </c>
      <c r="E1178">
        <v>1</v>
      </c>
      <c r="F1178">
        <v>1</v>
      </c>
      <c r="G1178">
        <v>1</v>
      </c>
      <c r="H1178">
        <v>2</v>
      </c>
      <c r="I1178" t="s">
        <v>841</v>
      </c>
      <c r="J1178" t="s">
        <v>842</v>
      </c>
      <c r="K1178" t="s">
        <v>843</v>
      </c>
      <c r="L1178">
        <v>1368</v>
      </c>
      <c r="N1178">
        <v>1011</v>
      </c>
      <c r="O1178" t="s">
        <v>837</v>
      </c>
      <c r="P1178" t="s">
        <v>837</v>
      </c>
      <c r="Q1178">
        <v>1</v>
      </c>
      <c r="X1178">
        <v>0.45</v>
      </c>
      <c r="Y1178">
        <v>0</v>
      </c>
      <c r="Z1178">
        <v>65.709999999999994</v>
      </c>
      <c r="AA1178">
        <v>11.6</v>
      </c>
      <c r="AB1178">
        <v>0</v>
      </c>
      <c r="AC1178">
        <v>0</v>
      </c>
      <c r="AD1178">
        <v>1</v>
      </c>
      <c r="AE1178">
        <v>0</v>
      </c>
      <c r="AF1178" t="s">
        <v>21</v>
      </c>
      <c r="AG1178">
        <v>0.67500000000000004</v>
      </c>
      <c r="AH1178">
        <v>2</v>
      </c>
      <c r="AI1178">
        <v>33360029</v>
      </c>
      <c r="AJ1178">
        <v>998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>
      <c r="A1179">
        <f>ROW(Source!A1023)</f>
        <v>1023</v>
      </c>
      <c r="B1179">
        <v>33360041</v>
      </c>
      <c r="C1179">
        <v>33360023</v>
      </c>
      <c r="D1179">
        <v>31260100</v>
      </c>
      <c r="E1179">
        <v>1</v>
      </c>
      <c r="F1179">
        <v>1</v>
      </c>
      <c r="G1179">
        <v>1</v>
      </c>
      <c r="H1179">
        <v>2</v>
      </c>
      <c r="I1179" t="s">
        <v>858</v>
      </c>
      <c r="J1179" t="s">
        <v>859</v>
      </c>
      <c r="K1179" t="s">
        <v>860</v>
      </c>
      <c r="L1179">
        <v>1368</v>
      </c>
      <c r="N1179">
        <v>1011</v>
      </c>
      <c r="O1179" t="s">
        <v>837</v>
      </c>
      <c r="P1179" t="s">
        <v>837</v>
      </c>
      <c r="Q1179">
        <v>1</v>
      </c>
      <c r="X1179">
        <v>1.31</v>
      </c>
      <c r="Y1179">
        <v>0</v>
      </c>
      <c r="Z1179">
        <v>8.1</v>
      </c>
      <c r="AA1179">
        <v>0</v>
      </c>
      <c r="AB1179">
        <v>0</v>
      </c>
      <c r="AC1179">
        <v>0</v>
      </c>
      <c r="AD1179">
        <v>1</v>
      </c>
      <c r="AE1179">
        <v>0</v>
      </c>
      <c r="AF1179" t="s">
        <v>21</v>
      </c>
      <c r="AG1179">
        <v>1.9650000000000001</v>
      </c>
      <c r="AH1179">
        <v>2</v>
      </c>
      <c r="AI1179">
        <v>33360030</v>
      </c>
      <c r="AJ1179">
        <v>999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>
      <c r="A1180">
        <f>ROW(Source!A1023)</f>
        <v>1023</v>
      </c>
      <c r="B1180">
        <v>33360042</v>
      </c>
      <c r="C1180">
        <v>33360023</v>
      </c>
      <c r="D1180">
        <v>31178369</v>
      </c>
      <c r="E1180">
        <v>1</v>
      </c>
      <c r="F1180">
        <v>1</v>
      </c>
      <c r="G1180">
        <v>1</v>
      </c>
      <c r="H1180">
        <v>3</v>
      </c>
      <c r="I1180" t="s">
        <v>915</v>
      </c>
      <c r="J1180" t="s">
        <v>916</v>
      </c>
      <c r="K1180" t="s">
        <v>917</v>
      </c>
      <c r="L1180">
        <v>1346</v>
      </c>
      <c r="N1180">
        <v>1009</v>
      </c>
      <c r="O1180" t="s">
        <v>78</v>
      </c>
      <c r="P1180" t="s">
        <v>78</v>
      </c>
      <c r="Q1180">
        <v>1</v>
      </c>
      <c r="X1180">
        <v>7.95</v>
      </c>
      <c r="Y1180">
        <v>39.020000000000003</v>
      </c>
      <c r="Z1180">
        <v>0</v>
      </c>
      <c r="AA1180">
        <v>0</v>
      </c>
      <c r="AB1180">
        <v>0</v>
      </c>
      <c r="AC1180">
        <v>0</v>
      </c>
      <c r="AD1180">
        <v>1</v>
      </c>
      <c r="AE1180">
        <v>0</v>
      </c>
      <c r="AF1180" t="s">
        <v>3</v>
      </c>
      <c r="AG1180">
        <v>7.95</v>
      </c>
      <c r="AH1180">
        <v>2</v>
      </c>
      <c r="AI1180">
        <v>33360031</v>
      </c>
      <c r="AJ1180">
        <v>1000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>
      <c r="A1181">
        <f>ROW(Source!A1023)</f>
        <v>1023</v>
      </c>
      <c r="B1181">
        <v>33360043</v>
      </c>
      <c r="C1181">
        <v>33360023</v>
      </c>
      <c r="D1181">
        <v>31179550</v>
      </c>
      <c r="E1181">
        <v>1</v>
      </c>
      <c r="F1181">
        <v>1</v>
      </c>
      <c r="G1181">
        <v>1</v>
      </c>
      <c r="H1181">
        <v>3</v>
      </c>
      <c r="I1181" t="s">
        <v>861</v>
      </c>
      <c r="J1181" t="s">
        <v>862</v>
      </c>
      <c r="K1181" t="s">
        <v>863</v>
      </c>
      <c r="L1181">
        <v>1348</v>
      </c>
      <c r="N1181">
        <v>1009</v>
      </c>
      <c r="O1181" t="s">
        <v>32</v>
      </c>
      <c r="P1181" t="s">
        <v>32</v>
      </c>
      <c r="Q1181">
        <v>1000</v>
      </c>
      <c r="X1181">
        <v>3.3E-4</v>
      </c>
      <c r="Y1181">
        <v>10362</v>
      </c>
      <c r="Z1181">
        <v>0</v>
      </c>
      <c r="AA1181">
        <v>0</v>
      </c>
      <c r="AB1181">
        <v>0</v>
      </c>
      <c r="AC1181">
        <v>0</v>
      </c>
      <c r="AD1181">
        <v>1</v>
      </c>
      <c r="AE1181">
        <v>0</v>
      </c>
      <c r="AF1181" t="s">
        <v>3</v>
      </c>
      <c r="AG1181">
        <v>3.3E-4</v>
      </c>
      <c r="AH1181">
        <v>2</v>
      </c>
      <c r="AI1181">
        <v>33360032</v>
      </c>
      <c r="AJ1181">
        <v>1001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>
      <c r="A1182">
        <f>ROW(Source!A1023)</f>
        <v>1023</v>
      </c>
      <c r="B1182">
        <v>33360044</v>
      </c>
      <c r="C1182">
        <v>33360023</v>
      </c>
      <c r="D1182">
        <v>31180727</v>
      </c>
      <c r="E1182">
        <v>1</v>
      </c>
      <c r="F1182">
        <v>1</v>
      </c>
      <c r="G1182">
        <v>1</v>
      </c>
      <c r="H1182">
        <v>3</v>
      </c>
      <c r="I1182" t="s">
        <v>844</v>
      </c>
      <c r="J1182" t="s">
        <v>845</v>
      </c>
      <c r="K1182" t="s">
        <v>846</v>
      </c>
      <c r="L1182">
        <v>1348</v>
      </c>
      <c r="N1182">
        <v>1009</v>
      </c>
      <c r="O1182" t="s">
        <v>32</v>
      </c>
      <c r="P1182" t="s">
        <v>32</v>
      </c>
      <c r="Q1182">
        <v>1000</v>
      </c>
      <c r="X1182">
        <v>6.0000000000000001E-3</v>
      </c>
      <c r="Y1182">
        <v>9040.01</v>
      </c>
      <c r="Z1182">
        <v>0</v>
      </c>
      <c r="AA1182">
        <v>0</v>
      </c>
      <c r="AB1182">
        <v>0</v>
      </c>
      <c r="AC1182">
        <v>0</v>
      </c>
      <c r="AD1182">
        <v>1</v>
      </c>
      <c r="AE1182">
        <v>0</v>
      </c>
      <c r="AF1182" t="s">
        <v>3</v>
      </c>
      <c r="AG1182">
        <v>6.0000000000000001E-3</v>
      </c>
      <c r="AH1182">
        <v>2</v>
      </c>
      <c r="AI1182">
        <v>33360033</v>
      </c>
      <c r="AJ1182">
        <v>1002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>
      <c r="A1183">
        <f>ROW(Source!A1023)</f>
        <v>1023</v>
      </c>
      <c r="B1183">
        <v>33360045</v>
      </c>
      <c r="C1183">
        <v>33360023</v>
      </c>
      <c r="D1183">
        <v>31181610</v>
      </c>
      <c r="E1183">
        <v>1</v>
      </c>
      <c r="F1183">
        <v>1</v>
      </c>
      <c r="G1183">
        <v>1</v>
      </c>
      <c r="H1183">
        <v>3</v>
      </c>
      <c r="I1183" t="s">
        <v>847</v>
      </c>
      <c r="J1183" t="s">
        <v>848</v>
      </c>
      <c r="K1183" t="s">
        <v>849</v>
      </c>
      <c r="L1183">
        <v>1346</v>
      </c>
      <c r="N1183">
        <v>1009</v>
      </c>
      <c r="O1183" t="s">
        <v>78</v>
      </c>
      <c r="P1183" t="s">
        <v>78</v>
      </c>
      <c r="Q1183">
        <v>1</v>
      </c>
      <c r="X1183">
        <v>9.09</v>
      </c>
      <c r="Y1183">
        <v>23.09</v>
      </c>
      <c r="Z1183">
        <v>0</v>
      </c>
      <c r="AA1183">
        <v>0</v>
      </c>
      <c r="AB1183">
        <v>0</v>
      </c>
      <c r="AC1183">
        <v>0</v>
      </c>
      <c r="AD1183">
        <v>1</v>
      </c>
      <c r="AE1183">
        <v>0</v>
      </c>
      <c r="AF1183" t="s">
        <v>3</v>
      </c>
      <c r="AG1183">
        <v>9.09</v>
      </c>
      <c r="AH1183">
        <v>2</v>
      </c>
      <c r="AI1183">
        <v>33360034</v>
      </c>
      <c r="AJ1183">
        <v>1003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>
      <c r="A1184">
        <f>ROW(Source!A1023)</f>
        <v>1023</v>
      </c>
      <c r="B1184">
        <v>33360046</v>
      </c>
      <c r="C1184">
        <v>33360023</v>
      </c>
      <c r="D1184">
        <v>31174136</v>
      </c>
      <c r="E1184">
        <v>17</v>
      </c>
      <c r="F1184">
        <v>1</v>
      </c>
      <c r="G1184">
        <v>1</v>
      </c>
      <c r="H1184">
        <v>3</v>
      </c>
      <c r="I1184" t="s">
        <v>942</v>
      </c>
      <c r="J1184" t="s">
        <v>3</v>
      </c>
      <c r="K1184" t="s">
        <v>943</v>
      </c>
      <c r="L1184">
        <v>1327</v>
      </c>
      <c r="N1184">
        <v>1005</v>
      </c>
      <c r="O1184" t="s">
        <v>47</v>
      </c>
      <c r="P1184" t="s">
        <v>47</v>
      </c>
      <c r="Q1184">
        <v>1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1</v>
      </c>
      <c r="AD1184">
        <v>0</v>
      </c>
      <c r="AE1184">
        <v>0</v>
      </c>
      <c r="AF1184" t="s">
        <v>3</v>
      </c>
      <c r="AG1184">
        <v>0</v>
      </c>
      <c r="AH1184">
        <v>3</v>
      </c>
      <c r="AI1184">
        <v>-1</v>
      </c>
      <c r="AJ1184" t="s">
        <v>3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>
      <c r="A1185">
        <f>ROW(Source!A1023)</f>
        <v>1023</v>
      </c>
      <c r="B1185">
        <v>33360047</v>
      </c>
      <c r="C1185">
        <v>33360023</v>
      </c>
      <c r="D1185">
        <v>31173940</v>
      </c>
      <c r="E1185">
        <v>17</v>
      </c>
      <c r="F1185">
        <v>1</v>
      </c>
      <c r="G1185">
        <v>1</v>
      </c>
      <c r="H1185">
        <v>3</v>
      </c>
      <c r="I1185" t="s">
        <v>944</v>
      </c>
      <c r="J1185" t="s">
        <v>3</v>
      </c>
      <c r="K1185" t="s">
        <v>945</v>
      </c>
      <c r="L1185">
        <v>1346</v>
      </c>
      <c r="N1185">
        <v>1009</v>
      </c>
      <c r="O1185" t="s">
        <v>78</v>
      </c>
      <c r="P1185" t="s">
        <v>78</v>
      </c>
      <c r="Q1185">
        <v>1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1</v>
      </c>
      <c r="AD1185">
        <v>0</v>
      </c>
      <c r="AE1185">
        <v>0</v>
      </c>
      <c r="AF1185" t="s">
        <v>3</v>
      </c>
      <c r="AG1185">
        <v>0</v>
      </c>
      <c r="AH1185">
        <v>3</v>
      </c>
      <c r="AI1185">
        <v>-1</v>
      </c>
      <c r="AJ1185" t="s">
        <v>3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>
      <c r="A1186">
        <f>ROW(Source!A1023)</f>
        <v>1023</v>
      </c>
      <c r="B1186">
        <v>33360048</v>
      </c>
      <c r="C1186">
        <v>33360023</v>
      </c>
      <c r="D1186">
        <v>31174137</v>
      </c>
      <c r="E1186">
        <v>17</v>
      </c>
      <c r="F1186">
        <v>1</v>
      </c>
      <c r="G1186">
        <v>1</v>
      </c>
      <c r="H1186">
        <v>3</v>
      </c>
      <c r="I1186" t="s">
        <v>946</v>
      </c>
      <c r="J1186" t="s">
        <v>3</v>
      </c>
      <c r="K1186" t="s">
        <v>947</v>
      </c>
      <c r="L1186">
        <v>1327</v>
      </c>
      <c r="N1186">
        <v>1005</v>
      </c>
      <c r="O1186" t="s">
        <v>47</v>
      </c>
      <c r="P1186" t="s">
        <v>47</v>
      </c>
      <c r="Q1186">
        <v>1</v>
      </c>
      <c r="X1186">
        <v>100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 t="s">
        <v>3</v>
      </c>
      <c r="AG1186">
        <v>100</v>
      </c>
      <c r="AH1186">
        <v>3</v>
      </c>
      <c r="AI1186">
        <v>-1</v>
      </c>
      <c r="AJ1186" t="s">
        <v>3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>
      <c r="A1187">
        <f>ROW(Source!A1023)</f>
        <v>1023</v>
      </c>
      <c r="B1187">
        <v>33360049</v>
      </c>
      <c r="C1187">
        <v>33360023</v>
      </c>
      <c r="D1187">
        <v>31174140</v>
      </c>
      <c r="E1187">
        <v>17</v>
      </c>
      <c r="F1187">
        <v>1</v>
      </c>
      <c r="G1187">
        <v>1</v>
      </c>
      <c r="H1187">
        <v>3</v>
      </c>
      <c r="I1187" t="s">
        <v>948</v>
      </c>
      <c r="J1187" t="s">
        <v>3</v>
      </c>
      <c r="K1187" t="s">
        <v>949</v>
      </c>
      <c r="L1187">
        <v>1354</v>
      </c>
      <c r="N1187">
        <v>1010</v>
      </c>
      <c r="O1187" t="s">
        <v>40</v>
      </c>
      <c r="P1187" t="s">
        <v>40</v>
      </c>
      <c r="Q1187">
        <v>1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1</v>
      </c>
      <c r="AD1187">
        <v>0</v>
      </c>
      <c r="AE1187">
        <v>0</v>
      </c>
      <c r="AF1187" t="s">
        <v>3</v>
      </c>
      <c r="AG1187">
        <v>0</v>
      </c>
      <c r="AH1187">
        <v>3</v>
      </c>
      <c r="AI1187">
        <v>-1</v>
      </c>
      <c r="AJ1187" t="s">
        <v>3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>
      <c r="A1188">
        <f>ROW(Source!A1023)</f>
        <v>1023</v>
      </c>
      <c r="B1188">
        <v>33360050</v>
      </c>
      <c r="C1188">
        <v>33360023</v>
      </c>
      <c r="D1188">
        <v>31174146</v>
      </c>
      <c r="E1188">
        <v>17</v>
      </c>
      <c r="F1188">
        <v>1</v>
      </c>
      <c r="G1188">
        <v>1</v>
      </c>
      <c r="H1188">
        <v>3</v>
      </c>
      <c r="I1188" t="s">
        <v>950</v>
      </c>
      <c r="J1188" t="s">
        <v>3</v>
      </c>
      <c r="K1188" t="s">
        <v>951</v>
      </c>
      <c r="L1188">
        <v>1354</v>
      </c>
      <c r="N1188">
        <v>1010</v>
      </c>
      <c r="O1188" t="s">
        <v>40</v>
      </c>
      <c r="P1188" t="s">
        <v>40</v>
      </c>
      <c r="Q1188">
        <v>1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1</v>
      </c>
      <c r="AD1188">
        <v>0</v>
      </c>
      <c r="AE1188">
        <v>0</v>
      </c>
      <c r="AF1188" t="s">
        <v>3</v>
      </c>
      <c r="AG1188">
        <v>0</v>
      </c>
      <c r="AH1188">
        <v>3</v>
      </c>
      <c r="AI1188">
        <v>-1</v>
      </c>
      <c r="AJ1188" t="s">
        <v>3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>
      <c r="A1189">
        <f>ROW(Source!A1024)</f>
        <v>1024</v>
      </c>
      <c r="B1189">
        <v>33360035</v>
      </c>
      <c r="C1189">
        <v>33360023</v>
      </c>
      <c r="D1189">
        <v>31172061</v>
      </c>
      <c r="E1189">
        <v>1</v>
      </c>
      <c r="F1189">
        <v>1</v>
      </c>
      <c r="G1189">
        <v>1</v>
      </c>
      <c r="H1189">
        <v>1</v>
      </c>
      <c r="I1189" t="s">
        <v>850</v>
      </c>
      <c r="J1189" t="s">
        <v>3</v>
      </c>
      <c r="K1189" t="s">
        <v>851</v>
      </c>
      <c r="L1189">
        <v>1191</v>
      </c>
      <c r="N1189">
        <v>1013</v>
      </c>
      <c r="O1189" t="s">
        <v>831</v>
      </c>
      <c r="P1189" t="s">
        <v>831</v>
      </c>
      <c r="Q1189">
        <v>1</v>
      </c>
      <c r="X1189">
        <v>80.88</v>
      </c>
      <c r="Y1189">
        <v>0</v>
      </c>
      <c r="Z1189">
        <v>0</v>
      </c>
      <c r="AA1189">
        <v>0</v>
      </c>
      <c r="AB1189">
        <v>8.74</v>
      </c>
      <c r="AC1189">
        <v>0</v>
      </c>
      <c r="AD1189">
        <v>1</v>
      </c>
      <c r="AE1189">
        <v>1</v>
      </c>
      <c r="AF1189" t="s">
        <v>22</v>
      </c>
      <c r="AG1189">
        <v>111.61439999999999</v>
      </c>
      <c r="AH1189">
        <v>2</v>
      </c>
      <c r="AI1189">
        <v>33360024</v>
      </c>
      <c r="AJ1189">
        <v>1004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>
      <c r="A1190">
        <f>ROW(Source!A1024)</f>
        <v>1024</v>
      </c>
      <c r="B1190">
        <v>33360036</v>
      </c>
      <c r="C1190">
        <v>33360023</v>
      </c>
      <c r="D1190">
        <v>31172011</v>
      </c>
      <c r="E1190">
        <v>1</v>
      </c>
      <c r="F1190">
        <v>1</v>
      </c>
      <c r="G1190">
        <v>1</v>
      </c>
      <c r="H1190">
        <v>1</v>
      </c>
      <c r="I1190" t="s">
        <v>832</v>
      </c>
      <c r="J1190" t="s">
        <v>3</v>
      </c>
      <c r="K1190" t="s">
        <v>833</v>
      </c>
      <c r="L1190">
        <v>1191</v>
      </c>
      <c r="N1190">
        <v>1013</v>
      </c>
      <c r="O1190" t="s">
        <v>831</v>
      </c>
      <c r="P1190" t="s">
        <v>831</v>
      </c>
      <c r="Q1190">
        <v>1</v>
      </c>
      <c r="X1190">
        <v>0.76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1</v>
      </c>
      <c r="AE1190">
        <v>2</v>
      </c>
      <c r="AF1190" t="s">
        <v>21</v>
      </c>
      <c r="AG1190">
        <v>1.1399999999999999</v>
      </c>
      <c r="AH1190">
        <v>2</v>
      </c>
      <c r="AI1190">
        <v>33360025</v>
      </c>
      <c r="AJ1190">
        <v>1005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>
      <c r="A1191">
        <f>ROW(Source!A1024)</f>
        <v>1024</v>
      </c>
      <c r="B1191">
        <v>33360037</v>
      </c>
      <c r="C1191">
        <v>33360023</v>
      </c>
      <c r="D1191">
        <v>31258491</v>
      </c>
      <c r="E1191">
        <v>1</v>
      </c>
      <c r="F1191">
        <v>1</v>
      </c>
      <c r="G1191">
        <v>1</v>
      </c>
      <c r="H1191">
        <v>2</v>
      </c>
      <c r="I1191" t="s">
        <v>834</v>
      </c>
      <c r="J1191" t="s">
        <v>835</v>
      </c>
      <c r="K1191" t="s">
        <v>836</v>
      </c>
      <c r="L1191">
        <v>1368</v>
      </c>
      <c r="N1191">
        <v>1011</v>
      </c>
      <c r="O1191" t="s">
        <v>837</v>
      </c>
      <c r="P1191" t="s">
        <v>837</v>
      </c>
      <c r="Q1191">
        <v>1</v>
      </c>
      <c r="X1191">
        <v>0.31</v>
      </c>
      <c r="Y1191">
        <v>0</v>
      </c>
      <c r="Z1191">
        <v>111.99</v>
      </c>
      <c r="AA1191">
        <v>13.5</v>
      </c>
      <c r="AB1191">
        <v>0</v>
      </c>
      <c r="AC1191">
        <v>0</v>
      </c>
      <c r="AD1191">
        <v>1</v>
      </c>
      <c r="AE1191">
        <v>0</v>
      </c>
      <c r="AF1191" t="s">
        <v>21</v>
      </c>
      <c r="AG1191">
        <v>0.46499999999999997</v>
      </c>
      <c r="AH1191">
        <v>2</v>
      </c>
      <c r="AI1191">
        <v>33360026</v>
      </c>
      <c r="AJ1191">
        <v>1006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>
      <c r="A1192">
        <f>ROW(Source!A1024)</f>
        <v>1024</v>
      </c>
      <c r="B1192">
        <v>33360038</v>
      </c>
      <c r="C1192">
        <v>33360023</v>
      </c>
      <c r="D1192">
        <v>31258691</v>
      </c>
      <c r="E1192">
        <v>1</v>
      </c>
      <c r="F1192">
        <v>1</v>
      </c>
      <c r="G1192">
        <v>1</v>
      </c>
      <c r="H1192">
        <v>2</v>
      </c>
      <c r="I1192" t="s">
        <v>838</v>
      </c>
      <c r="J1192" t="s">
        <v>839</v>
      </c>
      <c r="K1192" t="s">
        <v>840</v>
      </c>
      <c r="L1192">
        <v>1368</v>
      </c>
      <c r="N1192">
        <v>1011</v>
      </c>
      <c r="O1192" t="s">
        <v>837</v>
      </c>
      <c r="P1192" t="s">
        <v>837</v>
      </c>
      <c r="Q1192">
        <v>1</v>
      </c>
      <c r="X1192">
        <v>10.050000000000001</v>
      </c>
      <c r="Y1192">
        <v>0</v>
      </c>
      <c r="Z1192">
        <v>3.12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 t="s">
        <v>21</v>
      </c>
      <c r="AG1192">
        <v>15.075000000000001</v>
      </c>
      <c r="AH1192">
        <v>2</v>
      </c>
      <c r="AI1192">
        <v>33360027</v>
      </c>
      <c r="AJ1192">
        <v>1007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>
      <c r="A1193">
        <f>ROW(Source!A1024)</f>
        <v>1024</v>
      </c>
      <c r="B1193">
        <v>33360039</v>
      </c>
      <c r="C1193">
        <v>33360023</v>
      </c>
      <c r="D1193">
        <v>31258646</v>
      </c>
      <c r="E1193">
        <v>1</v>
      </c>
      <c r="F1193">
        <v>1</v>
      </c>
      <c r="G1193">
        <v>1</v>
      </c>
      <c r="H1193">
        <v>2</v>
      </c>
      <c r="I1193" t="s">
        <v>866</v>
      </c>
      <c r="J1193" t="s">
        <v>867</v>
      </c>
      <c r="K1193" t="s">
        <v>868</v>
      </c>
      <c r="L1193">
        <v>1368</v>
      </c>
      <c r="N1193">
        <v>1011</v>
      </c>
      <c r="O1193" t="s">
        <v>837</v>
      </c>
      <c r="P1193" t="s">
        <v>837</v>
      </c>
      <c r="Q1193">
        <v>1</v>
      </c>
      <c r="X1193">
        <v>0.2</v>
      </c>
      <c r="Y1193">
        <v>0</v>
      </c>
      <c r="Z1193">
        <v>6.66</v>
      </c>
      <c r="AA1193">
        <v>0</v>
      </c>
      <c r="AB1193">
        <v>0</v>
      </c>
      <c r="AC1193">
        <v>0</v>
      </c>
      <c r="AD1193">
        <v>1</v>
      </c>
      <c r="AE1193">
        <v>0</v>
      </c>
      <c r="AF1193" t="s">
        <v>21</v>
      </c>
      <c r="AG1193">
        <v>0.3</v>
      </c>
      <c r="AH1193">
        <v>2</v>
      </c>
      <c r="AI1193">
        <v>33360028</v>
      </c>
      <c r="AJ1193">
        <v>1008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>
      <c r="A1194">
        <f>ROW(Source!A1024)</f>
        <v>1024</v>
      </c>
      <c r="B1194">
        <v>33360040</v>
      </c>
      <c r="C1194">
        <v>33360023</v>
      </c>
      <c r="D1194">
        <v>31259879</v>
      </c>
      <c r="E1194">
        <v>1</v>
      </c>
      <c r="F1194">
        <v>1</v>
      </c>
      <c r="G1194">
        <v>1</v>
      </c>
      <c r="H1194">
        <v>2</v>
      </c>
      <c r="I1194" t="s">
        <v>841</v>
      </c>
      <c r="J1194" t="s">
        <v>842</v>
      </c>
      <c r="K1194" t="s">
        <v>843</v>
      </c>
      <c r="L1194">
        <v>1368</v>
      </c>
      <c r="N1194">
        <v>1011</v>
      </c>
      <c r="O1194" t="s">
        <v>837</v>
      </c>
      <c r="P1194" t="s">
        <v>837</v>
      </c>
      <c r="Q1194">
        <v>1</v>
      </c>
      <c r="X1194">
        <v>0.45</v>
      </c>
      <c r="Y1194">
        <v>0</v>
      </c>
      <c r="Z1194">
        <v>65.709999999999994</v>
      </c>
      <c r="AA1194">
        <v>11.6</v>
      </c>
      <c r="AB1194">
        <v>0</v>
      </c>
      <c r="AC1194">
        <v>0</v>
      </c>
      <c r="AD1194">
        <v>1</v>
      </c>
      <c r="AE1194">
        <v>0</v>
      </c>
      <c r="AF1194" t="s">
        <v>21</v>
      </c>
      <c r="AG1194">
        <v>0.67500000000000004</v>
      </c>
      <c r="AH1194">
        <v>2</v>
      </c>
      <c r="AI1194">
        <v>33360029</v>
      </c>
      <c r="AJ1194">
        <v>1009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>
      <c r="A1195">
        <f>ROW(Source!A1024)</f>
        <v>1024</v>
      </c>
      <c r="B1195">
        <v>33360041</v>
      </c>
      <c r="C1195">
        <v>33360023</v>
      </c>
      <c r="D1195">
        <v>31260100</v>
      </c>
      <c r="E1195">
        <v>1</v>
      </c>
      <c r="F1195">
        <v>1</v>
      </c>
      <c r="G1195">
        <v>1</v>
      </c>
      <c r="H1195">
        <v>2</v>
      </c>
      <c r="I1195" t="s">
        <v>858</v>
      </c>
      <c r="J1195" t="s">
        <v>859</v>
      </c>
      <c r="K1195" t="s">
        <v>860</v>
      </c>
      <c r="L1195">
        <v>1368</v>
      </c>
      <c r="N1195">
        <v>1011</v>
      </c>
      <c r="O1195" t="s">
        <v>837</v>
      </c>
      <c r="P1195" t="s">
        <v>837</v>
      </c>
      <c r="Q1195">
        <v>1</v>
      </c>
      <c r="X1195">
        <v>1.31</v>
      </c>
      <c r="Y1195">
        <v>0</v>
      </c>
      <c r="Z1195">
        <v>8.1</v>
      </c>
      <c r="AA1195">
        <v>0</v>
      </c>
      <c r="AB1195">
        <v>0</v>
      </c>
      <c r="AC1195">
        <v>0</v>
      </c>
      <c r="AD1195">
        <v>1</v>
      </c>
      <c r="AE1195">
        <v>0</v>
      </c>
      <c r="AF1195" t="s">
        <v>21</v>
      </c>
      <c r="AG1195">
        <v>1.9650000000000001</v>
      </c>
      <c r="AH1195">
        <v>2</v>
      </c>
      <c r="AI1195">
        <v>33360030</v>
      </c>
      <c r="AJ1195">
        <v>1010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>
      <c r="A1196">
        <f>ROW(Source!A1024)</f>
        <v>1024</v>
      </c>
      <c r="B1196">
        <v>33360042</v>
      </c>
      <c r="C1196">
        <v>33360023</v>
      </c>
      <c r="D1196">
        <v>31178369</v>
      </c>
      <c r="E1196">
        <v>1</v>
      </c>
      <c r="F1196">
        <v>1</v>
      </c>
      <c r="G1196">
        <v>1</v>
      </c>
      <c r="H1196">
        <v>3</v>
      </c>
      <c r="I1196" t="s">
        <v>915</v>
      </c>
      <c r="J1196" t="s">
        <v>916</v>
      </c>
      <c r="K1196" t="s">
        <v>917</v>
      </c>
      <c r="L1196">
        <v>1346</v>
      </c>
      <c r="N1196">
        <v>1009</v>
      </c>
      <c r="O1196" t="s">
        <v>78</v>
      </c>
      <c r="P1196" t="s">
        <v>78</v>
      </c>
      <c r="Q1196">
        <v>1</v>
      </c>
      <c r="X1196">
        <v>7.95</v>
      </c>
      <c r="Y1196">
        <v>39.020000000000003</v>
      </c>
      <c r="Z1196">
        <v>0</v>
      </c>
      <c r="AA1196">
        <v>0</v>
      </c>
      <c r="AB1196">
        <v>0</v>
      </c>
      <c r="AC1196">
        <v>0</v>
      </c>
      <c r="AD1196">
        <v>1</v>
      </c>
      <c r="AE1196">
        <v>0</v>
      </c>
      <c r="AF1196" t="s">
        <v>3</v>
      </c>
      <c r="AG1196">
        <v>7.95</v>
      </c>
      <c r="AH1196">
        <v>2</v>
      </c>
      <c r="AI1196">
        <v>33360031</v>
      </c>
      <c r="AJ1196">
        <v>1011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>
      <c r="A1197">
        <f>ROW(Source!A1024)</f>
        <v>1024</v>
      </c>
      <c r="B1197">
        <v>33360043</v>
      </c>
      <c r="C1197">
        <v>33360023</v>
      </c>
      <c r="D1197">
        <v>31179550</v>
      </c>
      <c r="E1197">
        <v>1</v>
      </c>
      <c r="F1197">
        <v>1</v>
      </c>
      <c r="G1197">
        <v>1</v>
      </c>
      <c r="H1197">
        <v>3</v>
      </c>
      <c r="I1197" t="s">
        <v>861</v>
      </c>
      <c r="J1197" t="s">
        <v>862</v>
      </c>
      <c r="K1197" t="s">
        <v>863</v>
      </c>
      <c r="L1197">
        <v>1348</v>
      </c>
      <c r="N1197">
        <v>1009</v>
      </c>
      <c r="O1197" t="s">
        <v>32</v>
      </c>
      <c r="P1197" t="s">
        <v>32</v>
      </c>
      <c r="Q1197">
        <v>1000</v>
      </c>
      <c r="X1197">
        <v>3.3E-4</v>
      </c>
      <c r="Y1197">
        <v>10362</v>
      </c>
      <c r="Z1197">
        <v>0</v>
      </c>
      <c r="AA1197">
        <v>0</v>
      </c>
      <c r="AB1197">
        <v>0</v>
      </c>
      <c r="AC1197">
        <v>0</v>
      </c>
      <c r="AD1197">
        <v>1</v>
      </c>
      <c r="AE1197">
        <v>0</v>
      </c>
      <c r="AF1197" t="s">
        <v>3</v>
      </c>
      <c r="AG1197">
        <v>3.3E-4</v>
      </c>
      <c r="AH1197">
        <v>2</v>
      </c>
      <c r="AI1197">
        <v>33360032</v>
      </c>
      <c r="AJ1197">
        <v>1012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>
      <c r="A1198">
        <f>ROW(Source!A1024)</f>
        <v>1024</v>
      </c>
      <c r="B1198">
        <v>33360044</v>
      </c>
      <c r="C1198">
        <v>33360023</v>
      </c>
      <c r="D1198">
        <v>31180727</v>
      </c>
      <c r="E1198">
        <v>1</v>
      </c>
      <c r="F1198">
        <v>1</v>
      </c>
      <c r="G1198">
        <v>1</v>
      </c>
      <c r="H1198">
        <v>3</v>
      </c>
      <c r="I1198" t="s">
        <v>844</v>
      </c>
      <c r="J1198" t="s">
        <v>845</v>
      </c>
      <c r="K1198" t="s">
        <v>846</v>
      </c>
      <c r="L1198">
        <v>1348</v>
      </c>
      <c r="N1198">
        <v>1009</v>
      </c>
      <c r="O1198" t="s">
        <v>32</v>
      </c>
      <c r="P1198" t="s">
        <v>32</v>
      </c>
      <c r="Q1198">
        <v>1000</v>
      </c>
      <c r="X1198">
        <v>6.0000000000000001E-3</v>
      </c>
      <c r="Y1198">
        <v>9040.01</v>
      </c>
      <c r="Z1198">
        <v>0</v>
      </c>
      <c r="AA1198">
        <v>0</v>
      </c>
      <c r="AB1198">
        <v>0</v>
      </c>
      <c r="AC1198">
        <v>0</v>
      </c>
      <c r="AD1198">
        <v>1</v>
      </c>
      <c r="AE1198">
        <v>0</v>
      </c>
      <c r="AF1198" t="s">
        <v>3</v>
      </c>
      <c r="AG1198">
        <v>6.0000000000000001E-3</v>
      </c>
      <c r="AH1198">
        <v>2</v>
      </c>
      <c r="AI1198">
        <v>33360033</v>
      </c>
      <c r="AJ1198">
        <v>1013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  <row r="1199" spans="1:44">
      <c r="A1199">
        <f>ROW(Source!A1024)</f>
        <v>1024</v>
      </c>
      <c r="B1199">
        <v>33360045</v>
      </c>
      <c r="C1199">
        <v>33360023</v>
      </c>
      <c r="D1199">
        <v>31181610</v>
      </c>
      <c r="E1199">
        <v>1</v>
      </c>
      <c r="F1199">
        <v>1</v>
      </c>
      <c r="G1199">
        <v>1</v>
      </c>
      <c r="H1199">
        <v>3</v>
      </c>
      <c r="I1199" t="s">
        <v>847</v>
      </c>
      <c r="J1199" t="s">
        <v>848</v>
      </c>
      <c r="K1199" t="s">
        <v>849</v>
      </c>
      <c r="L1199">
        <v>1346</v>
      </c>
      <c r="N1199">
        <v>1009</v>
      </c>
      <c r="O1199" t="s">
        <v>78</v>
      </c>
      <c r="P1199" t="s">
        <v>78</v>
      </c>
      <c r="Q1199">
        <v>1</v>
      </c>
      <c r="X1199">
        <v>9.09</v>
      </c>
      <c r="Y1199">
        <v>23.09</v>
      </c>
      <c r="Z1199">
        <v>0</v>
      </c>
      <c r="AA1199">
        <v>0</v>
      </c>
      <c r="AB1199">
        <v>0</v>
      </c>
      <c r="AC1199">
        <v>0</v>
      </c>
      <c r="AD1199">
        <v>1</v>
      </c>
      <c r="AE1199">
        <v>0</v>
      </c>
      <c r="AF1199" t="s">
        <v>3</v>
      </c>
      <c r="AG1199">
        <v>9.09</v>
      </c>
      <c r="AH1199">
        <v>2</v>
      </c>
      <c r="AI1199">
        <v>33360034</v>
      </c>
      <c r="AJ1199">
        <v>1014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>
      <c r="A1200">
        <f>ROW(Source!A1024)</f>
        <v>1024</v>
      </c>
      <c r="B1200">
        <v>33360046</v>
      </c>
      <c r="C1200">
        <v>33360023</v>
      </c>
      <c r="D1200">
        <v>31174136</v>
      </c>
      <c r="E1200">
        <v>17</v>
      </c>
      <c r="F1200">
        <v>1</v>
      </c>
      <c r="G1200">
        <v>1</v>
      </c>
      <c r="H1200">
        <v>3</v>
      </c>
      <c r="I1200" t="s">
        <v>942</v>
      </c>
      <c r="J1200" t="s">
        <v>3</v>
      </c>
      <c r="K1200" t="s">
        <v>943</v>
      </c>
      <c r="L1200">
        <v>1327</v>
      </c>
      <c r="N1200">
        <v>1005</v>
      </c>
      <c r="O1200" t="s">
        <v>47</v>
      </c>
      <c r="P1200" t="s">
        <v>47</v>
      </c>
      <c r="Q1200">
        <v>1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1</v>
      </c>
      <c r="AD1200">
        <v>0</v>
      </c>
      <c r="AE1200">
        <v>0</v>
      </c>
      <c r="AF1200" t="s">
        <v>3</v>
      </c>
      <c r="AG1200">
        <v>0</v>
      </c>
      <c r="AH1200">
        <v>3</v>
      </c>
      <c r="AI1200">
        <v>-1</v>
      </c>
      <c r="AJ1200" t="s">
        <v>3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>
      <c r="A1201">
        <f>ROW(Source!A1024)</f>
        <v>1024</v>
      </c>
      <c r="B1201">
        <v>33360047</v>
      </c>
      <c r="C1201">
        <v>33360023</v>
      </c>
      <c r="D1201">
        <v>31173940</v>
      </c>
      <c r="E1201">
        <v>17</v>
      </c>
      <c r="F1201">
        <v>1</v>
      </c>
      <c r="G1201">
        <v>1</v>
      </c>
      <c r="H1201">
        <v>3</v>
      </c>
      <c r="I1201" t="s">
        <v>944</v>
      </c>
      <c r="J1201" t="s">
        <v>3</v>
      </c>
      <c r="K1201" t="s">
        <v>945</v>
      </c>
      <c r="L1201">
        <v>1346</v>
      </c>
      <c r="N1201">
        <v>1009</v>
      </c>
      <c r="O1201" t="s">
        <v>78</v>
      </c>
      <c r="P1201" t="s">
        <v>78</v>
      </c>
      <c r="Q1201">
        <v>1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1</v>
      </c>
      <c r="AD1201">
        <v>0</v>
      </c>
      <c r="AE1201">
        <v>0</v>
      </c>
      <c r="AF1201" t="s">
        <v>3</v>
      </c>
      <c r="AG1201">
        <v>0</v>
      </c>
      <c r="AH1201">
        <v>3</v>
      </c>
      <c r="AI1201">
        <v>-1</v>
      </c>
      <c r="AJ1201" t="s">
        <v>3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>
      <c r="A1202">
        <f>ROW(Source!A1024)</f>
        <v>1024</v>
      </c>
      <c r="B1202">
        <v>33360048</v>
      </c>
      <c r="C1202">
        <v>33360023</v>
      </c>
      <c r="D1202">
        <v>31174137</v>
      </c>
      <c r="E1202">
        <v>17</v>
      </c>
      <c r="F1202">
        <v>1</v>
      </c>
      <c r="G1202">
        <v>1</v>
      </c>
      <c r="H1202">
        <v>3</v>
      </c>
      <c r="I1202" t="s">
        <v>946</v>
      </c>
      <c r="J1202" t="s">
        <v>3</v>
      </c>
      <c r="K1202" t="s">
        <v>947</v>
      </c>
      <c r="L1202">
        <v>1327</v>
      </c>
      <c r="N1202">
        <v>1005</v>
      </c>
      <c r="O1202" t="s">
        <v>47</v>
      </c>
      <c r="P1202" t="s">
        <v>47</v>
      </c>
      <c r="Q1202">
        <v>1</v>
      </c>
      <c r="X1202">
        <v>100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 t="s">
        <v>3</v>
      </c>
      <c r="AG1202">
        <v>100</v>
      </c>
      <c r="AH1202">
        <v>3</v>
      </c>
      <c r="AI1202">
        <v>-1</v>
      </c>
      <c r="AJ1202" t="s">
        <v>3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>
      <c r="A1203">
        <f>ROW(Source!A1024)</f>
        <v>1024</v>
      </c>
      <c r="B1203">
        <v>33360049</v>
      </c>
      <c r="C1203">
        <v>33360023</v>
      </c>
      <c r="D1203">
        <v>31174140</v>
      </c>
      <c r="E1203">
        <v>17</v>
      </c>
      <c r="F1203">
        <v>1</v>
      </c>
      <c r="G1203">
        <v>1</v>
      </c>
      <c r="H1203">
        <v>3</v>
      </c>
      <c r="I1203" t="s">
        <v>948</v>
      </c>
      <c r="J1203" t="s">
        <v>3</v>
      </c>
      <c r="K1203" t="s">
        <v>949</v>
      </c>
      <c r="L1203">
        <v>1354</v>
      </c>
      <c r="N1203">
        <v>1010</v>
      </c>
      <c r="O1203" t="s">
        <v>40</v>
      </c>
      <c r="P1203" t="s">
        <v>40</v>
      </c>
      <c r="Q1203">
        <v>1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1</v>
      </c>
      <c r="AD1203">
        <v>0</v>
      </c>
      <c r="AE1203">
        <v>0</v>
      </c>
      <c r="AF1203" t="s">
        <v>3</v>
      </c>
      <c r="AG1203">
        <v>0</v>
      </c>
      <c r="AH1203">
        <v>3</v>
      </c>
      <c r="AI1203">
        <v>-1</v>
      </c>
      <c r="AJ1203" t="s">
        <v>3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</row>
    <row r="1204" spans="1:44">
      <c r="A1204">
        <f>ROW(Source!A1024)</f>
        <v>1024</v>
      </c>
      <c r="B1204">
        <v>33360050</v>
      </c>
      <c r="C1204">
        <v>33360023</v>
      </c>
      <c r="D1204">
        <v>31174146</v>
      </c>
      <c r="E1204">
        <v>17</v>
      </c>
      <c r="F1204">
        <v>1</v>
      </c>
      <c r="G1204">
        <v>1</v>
      </c>
      <c r="H1204">
        <v>3</v>
      </c>
      <c r="I1204" t="s">
        <v>950</v>
      </c>
      <c r="J1204" t="s">
        <v>3</v>
      </c>
      <c r="K1204" t="s">
        <v>951</v>
      </c>
      <c r="L1204">
        <v>1354</v>
      </c>
      <c r="N1204">
        <v>1010</v>
      </c>
      <c r="O1204" t="s">
        <v>40</v>
      </c>
      <c r="P1204" t="s">
        <v>40</v>
      </c>
      <c r="Q1204">
        <v>1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</v>
      </c>
      <c r="AD1204">
        <v>0</v>
      </c>
      <c r="AE1204">
        <v>0</v>
      </c>
      <c r="AF1204" t="s">
        <v>3</v>
      </c>
      <c r="AG1204">
        <v>0</v>
      </c>
      <c r="AH1204">
        <v>3</v>
      </c>
      <c r="AI1204">
        <v>-1</v>
      </c>
      <c r="AJ1204" t="s">
        <v>3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</row>
    <row r="1205" spans="1:44">
      <c r="A1205">
        <f>ROW(Source!A1027)</f>
        <v>1027</v>
      </c>
      <c r="B1205">
        <v>33360439</v>
      </c>
      <c r="C1205">
        <v>33360052</v>
      </c>
      <c r="D1205">
        <v>31172061</v>
      </c>
      <c r="E1205">
        <v>1</v>
      </c>
      <c r="F1205">
        <v>1</v>
      </c>
      <c r="G1205">
        <v>1</v>
      </c>
      <c r="H1205">
        <v>1</v>
      </c>
      <c r="I1205" t="s">
        <v>850</v>
      </c>
      <c r="J1205" t="s">
        <v>3</v>
      </c>
      <c r="K1205" t="s">
        <v>851</v>
      </c>
      <c r="L1205">
        <v>1191</v>
      </c>
      <c r="N1205">
        <v>1013</v>
      </c>
      <c r="O1205" t="s">
        <v>831</v>
      </c>
      <c r="P1205" t="s">
        <v>831</v>
      </c>
      <c r="Q1205">
        <v>1</v>
      </c>
      <c r="X1205">
        <v>80.88</v>
      </c>
      <c r="Y1205">
        <v>0</v>
      </c>
      <c r="Z1205">
        <v>0</v>
      </c>
      <c r="AA1205">
        <v>0</v>
      </c>
      <c r="AB1205">
        <v>8.74</v>
      </c>
      <c r="AC1205">
        <v>0</v>
      </c>
      <c r="AD1205">
        <v>1</v>
      </c>
      <c r="AE1205">
        <v>1</v>
      </c>
      <c r="AF1205" t="s">
        <v>22</v>
      </c>
      <c r="AG1205">
        <v>111.61439999999999</v>
      </c>
      <c r="AH1205">
        <v>2</v>
      </c>
      <c r="AI1205">
        <v>33360439</v>
      </c>
      <c r="AJ1205">
        <v>1015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</row>
    <row r="1206" spans="1:44">
      <c r="A1206">
        <f>ROW(Source!A1027)</f>
        <v>1027</v>
      </c>
      <c r="B1206">
        <v>33360440</v>
      </c>
      <c r="C1206">
        <v>33360052</v>
      </c>
      <c r="D1206">
        <v>31172011</v>
      </c>
      <c r="E1206">
        <v>1</v>
      </c>
      <c r="F1206">
        <v>1</v>
      </c>
      <c r="G1206">
        <v>1</v>
      </c>
      <c r="H1206">
        <v>1</v>
      </c>
      <c r="I1206" t="s">
        <v>832</v>
      </c>
      <c r="J1206" t="s">
        <v>3</v>
      </c>
      <c r="K1206" t="s">
        <v>833</v>
      </c>
      <c r="L1206">
        <v>1191</v>
      </c>
      <c r="N1206">
        <v>1013</v>
      </c>
      <c r="O1206" t="s">
        <v>831</v>
      </c>
      <c r="P1206" t="s">
        <v>831</v>
      </c>
      <c r="Q1206">
        <v>1</v>
      </c>
      <c r="X1206">
        <v>0.69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1</v>
      </c>
      <c r="AE1206">
        <v>2</v>
      </c>
      <c r="AF1206" t="s">
        <v>21</v>
      </c>
      <c r="AG1206">
        <v>1.0349999999999999</v>
      </c>
      <c r="AH1206">
        <v>2</v>
      </c>
      <c r="AI1206">
        <v>33360440</v>
      </c>
      <c r="AJ1206">
        <v>1016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>
      <c r="A1207">
        <f>ROW(Source!A1027)</f>
        <v>1027</v>
      </c>
      <c r="B1207">
        <v>33360441</v>
      </c>
      <c r="C1207">
        <v>33360052</v>
      </c>
      <c r="D1207">
        <v>31258491</v>
      </c>
      <c r="E1207">
        <v>1</v>
      </c>
      <c r="F1207">
        <v>1</v>
      </c>
      <c r="G1207">
        <v>1</v>
      </c>
      <c r="H1207">
        <v>2</v>
      </c>
      <c r="I1207" t="s">
        <v>834</v>
      </c>
      <c r="J1207" t="s">
        <v>835</v>
      </c>
      <c r="K1207" t="s">
        <v>836</v>
      </c>
      <c r="L1207">
        <v>1368</v>
      </c>
      <c r="N1207">
        <v>1011</v>
      </c>
      <c r="O1207" t="s">
        <v>837</v>
      </c>
      <c r="P1207" t="s">
        <v>837</v>
      </c>
      <c r="Q1207">
        <v>1</v>
      </c>
      <c r="X1207">
        <v>0.28000000000000003</v>
      </c>
      <c r="Y1207">
        <v>0</v>
      </c>
      <c r="Z1207">
        <v>111.99</v>
      </c>
      <c r="AA1207">
        <v>13.5</v>
      </c>
      <c r="AB1207">
        <v>0</v>
      </c>
      <c r="AC1207">
        <v>0</v>
      </c>
      <c r="AD1207">
        <v>1</v>
      </c>
      <c r="AE1207">
        <v>0</v>
      </c>
      <c r="AF1207" t="s">
        <v>21</v>
      </c>
      <c r="AG1207">
        <v>0.42000000000000004</v>
      </c>
      <c r="AH1207">
        <v>2</v>
      </c>
      <c r="AI1207">
        <v>33360441</v>
      </c>
      <c r="AJ1207">
        <v>1017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</row>
    <row r="1208" spans="1:44">
      <c r="A1208">
        <f>ROW(Source!A1027)</f>
        <v>1027</v>
      </c>
      <c r="B1208">
        <v>33360442</v>
      </c>
      <c r="C1208">
        <v>33360052</v>
      </c>
      <c r="D1208">
        <v>31258691</v>
      </c>
      <c r="E1208">
        <v>1</v>
      </c>
      <c r="F1208">
        <v>1</v>
      </c>
      <c r="G1208">
        <v>1</v>
      </c>
      <c r="H1208">
        <v>2</v>
      </c>
      <c r="I1208" t="s">
        <v>838</v>
      </c>
      <c r="J1208" t="s">
        <v>839</v>
      </c>
      <c r="K1208" t="s">
        <v>840</v>
      </c>
      <c r="L1208">
        <v>1368</v>
      </c>
      <c r="N1208">
        <v>1011</v>
      </c>
      <c r="O1208" t="s">
        <v>837</v>
      </c>
      <c r="P1208" t="s">
        <v>837</v>
      </c>
      <c r="Q1208">
        <v>1</v>
      </c>
      <c r="X1208">
        <v>10.050000000000001</v>
      </c>
      <c r="Y1208">
        <v>0</v>
      </c>
      <c r="Z1208">
        <v>3.12</v>
      </c>
      <c r="AA1208">
        <v>0</v>
      </c>
      <c r="AB1208">
        <v>0</v>
      </c>
      <c r="AC1208">
        <v>0</v>
      </c>
      <c r="AD1208">
        <v>1</v>
      </c>
      <c r="AE1208">
        <v>0</v>
      </c>
      <c r="AF1208" t="s">
        <v>21</v>
      </c>
      <c r="AG1208">
        <v>15.075000000000001</v>
      </c>
      <c r="AH1208">
        <v>2</v>
      </c>
      <c r="AI1208">
        <v>33360442</v>
      </c>
      <c r="AJ1208">
        <v>1018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>
      <c r="A1209">
        <f>ROW(Source!A1027)</f>
        <v>1027</v>
      </c>
      <c r="B1209">
        <v>33360443</v>
      </c>
      <c r="C1209">
        <v>33360052</v>
      </c>
      <c r="D1209">
        <v>31258646</v>
      </c>
      <c r="E1209">
        <v>1</v>
      </c>
      <c r="F1209">
        <v>1</v>
      </c>
      <c r="G1209">
        <v>1</v>
      </c>
      <c r="H1209">
        <v>2</v>
      </c>
      <c r="I1209" t="s">
        <v>866</v>
      </c>
      <c r="J1209" t="s">
        <v>867</v>
      </c>
      <c r="K1209" t="s">
        <v>868</v>
      </c>
      <c r="L1209">
        <v>1368</v>
      </c>
      <c r="N1209">
        <v>1011</v>
      </c>
      <c r="O1209" t="s">
        <v>837</v>
      </c>
      <c r="P1209" t="s">
        <v>837</v>
      </c>
      <c r="Q1209">
        <v>1</v>
      </c>
      <c r="X1209">
        <v>0.15</v>
      </c>
      <c r="Y1209">
        <v>0</v>
      </c>
      <c r="Z1209">
        <v>6.66</v>
      </c>
      <c r="AA1209">
        <v>0</v>
      </c>
      <c r="AB1209">
        <v>0</v>
      </c>
      <c r="AC1209">
        <v>0</v>
      </c>
      <c r="AD1209">
        <v>1</v>
      </c>
      <c r="AE1209">
        <v>0</v>
      </c>
      <c r="AF1209" t="s">
        <v>21</v>
      </c>
      <c r="AG1209">
        <v>0.22499999999999998</v>
      </c>
      <c r="AH1209">
        <v>2</v>
      </c>
      <c r="AI1209">
        <v>33360443</v>
      </c>
      <c r="AJ1209">
        <v>1019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>
      <c r="A1210">
        <f>ROW(Source!A1027)</f>
        <v>1027</v>
      </c>
      <c r="B1210">
        <v>33360444</v>
      </c>
      <c r="C1210">
        <v>33360052</v>
      </c>
      <c r="D1210">
        <v>31259879</v>
      </c>
      <c r="E1210">
        <v>1</v>
      </c>
      <c r="F1210">
        <v>1</v>
      </c>
      <c r="G1210">
        <v>1</v>
      </c>
      <c r="H1210">
        <v>2</v>
      </c>
      <c r="I1210" t="s">
        <v>841</v>
      </c>
      <c r="J1210" t="s">
        <v>842</v>
      </c>
      <c r="K1210" t="s">
        <v>843</v>
      </c>
      <c r="L1210">
        <v>1368</v>
      </c>
      <c r="N1210">
        <v>1011</v>
      </c>
      <c r="O1210" t="s">
        <v>837</v>
      </c>
      <c r="P1210" t="s">
        <v>837</v>
      </c>
      <c r="Q1210">
        <v>1</v>
      </c>
      <c r="X1210">
        <v>0.41</v>
      </c>
      <c r="Y1210">
        <v>0</v>
      </c>
      <c r="Z1210">
        <v>65.709999999999994</v>
      </c>
      <c r="AA1210">
        <v>11.6</v>
      </c>
      <c r="AB1210">
        <v>0</v>
      </c>
      <c r="AC1210">
        <v>0</v>
      </c>
      <c r="AD1210">
        <v>1</v>
      </c>
      <c r="AE1210">
        <v>0</v>
      </c>
      <c r="AF1210" t="s">
        <v>21</v>
      </c>
      <c r="AG1210">
        <v>0.61499999999999988</v>
      </c>
      <c r="AH1210">
        <v>2</v>
      </c>
      <c r="AI1210">
        <v>33360444</v>
      </c>
      <c r="AJ1210">
        <v>1020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</row>
    <row r="1211" spans="1:44">
      <c r="A1211">
        <f>ROW(Source!A1027)</f>
        <v>1027</v>
      </c>
      <c r="B1211">
        <v>33360445</v>
      </c>
      <c r="C1211">
        <v>33360052</v>
      </c>
      <c r="D1211">
        <v>31260100</v>
      </c>
      <c r="E1211">
        <v>1</v>
      </c>
      <c r="F1211">
        <v>1</v>
      </c>
      <c r="G1211">
        <v>1</v>
      </c>
      <c r="H1211">
        <v>2</v>
      </c>
      <c r="I1211" t="s">
        <v>858</v>
      </c>
      <c r="J1211" t="s">
        <v>859</v>
      </c>
      <c r="K1211" t="s">
        <v>860</v>
      </c>
      <c r="L1211">
        <v>1368</v>
      </c>
      <c r="N1211">
        <v>1011</v>
      </c>
      <c r="O1211" t="s">
        <v>837</v>
      </c>
      <c r="P1211" t="s">
        <v>837</v>
      </c>
      <c r="Q1211">
        <v>1</v>
      </c>
      <c r="X1211">
        <v>1.31</v>
      </c>
      <c r="Y1211">
        <v>0</v>
      </c>
      <c r="Z1211">
        <v>8.1</v>
      </c>
      <c r="AA1211">
        <v>0</v>
      </c>
      <c r="AB1211">
        <v>0</v>
      </c>
      <c r="AC1211">
        <v>0</v>
      </c>
      <c r="AD1211">
        <v>1</v>
      </c>
      <c r="AE1211">
        <v>0</v>
      </c>
      <c r="AF1211" t="s">
        <v>21</v>
      </c>
      <c r="AG1211">
        <v>1.9650000000000001</v>
      </c>
      <c r="AH1211">
        <v>2</v>
      </c>
      <c r="AI1211">
        <v>33360445</v>
      </c>
      <c r="AJ1211">
        <v>1021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</row>
    <row r="1212" spans="1:44">
      <c r="A1212">
        <f>ROW(Source!A1027)</f>
        <v>1027</v>
      </c>
      <c r="B1212">
        <v>33360446</v>
      </c>
      <c r="C1212">
        <v>33360052</v>
      </c>
      <c r="D1212">
        <v>31178369</v>
      </c>
      <c r="E1212">
        <v>1</v>
      </c>
      <c r="F1212">
        <v>1</v>
      </c>
      <c r="G1212">
        <v>1</v>
      </c>
      <c r="H1212">
        <v>3</v>
      </c>
      <c r="I1212" t="s">
        <v>915</v>
      </c>
      <c r="J1212" t="s">
        <v>916</v>
      </c>
      <c r="K1212" t="s">
        <v>917</v>
      </c>
      <c r="L1212">
        <v>1346</v>
      </c>
      <c r="N1212">
        <v>1009</v>
      </c>
      <c r="O1212" t="s">
        <v>78</v>
      </c>
      <c r="P1212" t="s">
        <v>78</v>
      </c>
      <c r="Q1212">
        <v>1</v>
      </c>
      <c r="X1212">
        <v>7.95</v>
      </c>
      <c r="Y1212">
        <v>39.020000000000003</v>
      </c>
      <c r="Z1212">
        <v>0</v>
      </c>
      <c r="AA1212">
        <v>0</v>
      </c>
      <c r="AB1212">
        <v>0</v>
      </c>
      <c r="AC1212">
        <v>0</v>
      </c>
      <c r="AD1212">
        <v>1</v>
      </c>
      <c r="AE1212">
        <v>0</v>
      </c>
      <c r="AF1212" t="s">
        <v>3</v>
      </c>
      <c r="AG1212">
        <v>7.95</v>
      </c>
      <c r="AH1212">
        <v>2</v>
      </c>
      <c r="AI1212">
        <v>33360446</v>
      </c>
      <c r="AJ1212">
        <v>1022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</row>
    <row r="1213" spans="1:44">
      <c r="A1213">
        <f>ROW(Source!A1027)</f>
        <v>1027</v>
      </c>
      <c r="B1213">
        <v>33360447</v>
      </c>
      <c r="C1213">
        <v>33360052</v>
      </c>
      <c r="D1213">
        <v>31179550</v>
      </c>
      <c r="E1213">
        <v>1</v>
      </c>
      <c r="F1213">
        <v>1</v>
      </c>
      <c r="G1213">
        <v>1</v>
      </c>
      <c r="H1213">
        <v>3</v>
      </c>
      <c r="I1213" t="s">
        <v>861</v>
      </c>
      <c r="J1213" t="s">
        <v>862</v>
      </c>
      <c r="K1213" t="s">
        <v>863</v>
      </c>
      <c r="L1213">
        <v>1348</v>
      </c>
      <c r="N1213">
        <v>1009</v>
      </c>
      <c r="O1213" t="s">
        <v>32</v>
      </c>
      <c r="P1213" t="s">
        <v>32</v>
      </c>
      <c r="Q1213">
        <v>1000</v>
      </c>
      <c r="X1213">
        <v>3.3E-4</v>
      </c>
      <c r="Y1213">
        <v>10362</v>
      </c>
      <c r="Z1213">
        <v>0</v>
      </c>
      <c r="AA1213">
        <v>0</v>
      </c>
      <c r="AB1213">
        <v>0</v>
      </c>
      <c r="AC1213">
        <v>0</v>
      </c>
      <c r="AD1213">
        <v>1</v>
      </c>
      <c r="AE1213">
        <v>0</v>
      </c>
      <c r="AF1213" t="s">
        <v>3</v>
      </c>
      <c r="AG1213">
        <v>3.3E-4</v>
      </c>
      <c r="AH1213">
        <v>2</v>
      </c>
      <c r="AI1213">
        <v>33360447</v>
      </c>
      <c r="AJ1213">
        <v>1023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>
      <c r="A1214">
        <f>ROW(Source!A1027)</f>
        <v>1027</v>
      </c>
      <c r="B1214">
        <v>33360448</v>
      </c>
      <c r="C1214">
        <v>33360052</v>
      </c>
      <c r="D1214">
        <v>31180727</v>
      </c>
      <c r="E1214">
        <v>1</v>
      </c>
      <c r="F1214">
        <v>1</v>
      </c>
      <c r="G1214">
        <v>1</v>
      </c>
      <c r="H1214">
        <v>3</v>
      </c>
      <c r="I1214" t="s">
        <v>844</v>
      </c>
      <c r="J1214" t="s">
        <v>845</v>
      </c>
      <c r="K1214" t="s">
        <v>846</v>
      </c>
      <c r="L1214">
        <v>1348</v>
      </c>
      <c r="N1214">
        <v>1009</v>
      </c>
      <c r="O1214" t="s">
        <v>32</v>
      </c>
      <c r="P1214" t="s">
        <v>32</v>
      </c>
      <c r="Q1214">
        <v>1000</v>
      </c>
      <c r="X1214">
        <v>6.0000000000000001E-3</v>
      </c>
      <c r="Y1214">
        <v>9040.01</v>
      </c>
      <c r="Z1214">
        <v>0</v>
      </c>
      <c r="AA1214">
        <v>0</v>
      </c>
      <c r="AB1214">
        <v>0</v>
      </c>
      <c r="AC1214">
        <v>0</v>
      </c>
      <c r="AD1214">
        <v>1</v>
      </c>
      <c r="AE1214">
        <v>0</v>
      </c>
      <c r="AF1214" t="s">
        <v>3</v>
      </c>
      <c r="AG1214">
        <v>6.0000000000000001E-3</v>
      </c>
      <c r="AH1214">
        <v>2</v>
      </c>
      <c r="AI1214">
        <v>33360448</v>
      </c>
      <c r="AJ1214">
        <v>1024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>
      <c r="A1215">
        <f>ROW(Source!A1027)</f>
        <v>1027</v>
      </c>
      <c r="B1215">
        <v>33360449</v>
      </c>
      <c r="C1215">
        <v>33360052</v>
      </c>
      <c r="D1215">
        <v>31181610</v>
      </c>
      <c r="E1215">
        <v>1</v>
      </c>
      <c r="F1215">
        <v>1</v>
      </c>
      <c r="G1215">
        <v>1</v>
      </c>
      <c r="H1215">
        <v>3</v>
      </c>
      <c r="I1215" t="s">
        <v>847</v>
      </c>
      <c r="J1215" t="s">
        <v>848</v>
      </c>
      <c r="K1215" t="s">
        <v>849</v>
      </c>
      <c r="L1215">
        <v>1346</v>
      </c>
      <c r="N1215">
        <v>1009</v>
      </c>
      <c r="O1215" t="s">
        <v>78</v>
      </c>
      <c r="P1215" t="s">
        <v>78</v>
      </c>
      <c r="Q1215">
        <v>1</v>
      </c>
      <c r="X1215">
        <v>9.09</v>
      </c>
      <c r="Y1215">
        <v>23.09</v>
      </c>
      <c r="Z1215">
        <v>0</v>
      </c>
      <c r="AA1215">
        <v>0</v>
      </c>
      <c r="AB1215">
        <v>0</v>
      </c>
      <c r="AC1215">
        <v>0</v>
      </c>
      <c r="AD1215">
        <v>1</v>
      </c>
      <c r="AE1215">
        <v>0</v>
      </c>
      <c r="AF1215" t="s">
        <v>3</v>
      </c>
      <c r="AG1215">
        <v>9.09</v>
      </c>
      <c r="AH1215">
        <v>2</v>
      </c>
      <c r="AI1215">
        <v>33360449</v>
      </c>
      <c r="AJ1215">
        <v>1025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>
      <c r="A1216">
        <f>ROW(Source!A1027)</f>
        <v>1027</v>
      </c>
      <c r="B1216">
        <v>33360450</v>
      </c>
      <c r="C1216">
        <v>33360052</v>
      </c>
      <c r="D1216">
        <v>31174136</v>
      </c>
      <c r="E1216">
        <v>17</v>
      </c>
      <c r="F1216">
        <v>1</v>
      </c>
      <c r="G1216">
        <v>1</v>
      </c>
      <c r="H1216">
        <v>3</v>
      </c>
      <c r="I1216" t="s">
        <v>942</v>
      </c>
      <c r="J1216" t="s">
        <v>3</v>
      </c>
      <c r="K1216" t="s">
        <v>943</v>
      </c>
      <c r="L1216">
        <v>1327</v>
      </c>
      <c r="N1216">
        <v>1005</v>
      </c>
      <c r="O1216" t="s">
        <v>47</v>
      </c>
      <c r="P1216" t="s">
        <v>47</v>
      </c>
      <c r="Q1216">
        <v>1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1</v>
      </c>
      <c r="AD1216">
        <v>0</v>
      </c>
      <c r="AE1216">
        <v>0</v>
      </c>
      <c r="AF1216" t="s">
        <v>3</v>
      </c>
      <c r="AG1216">
        <v>0</v>
      </c>
      <c r="AH1216">
        <v>3</v>
      </c>
      <c r="AI1216">
        <v>-1</v>
      </c>
      <c r="AJ1216" t="s">
        <v>3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>
      <c r="A1217">
        <f>ROW(Source!A1027)</f>
        <v>1027</v>
      </c>
      <c r="B1217">
        <v>33360451</v>
      </c>
      <c r="C1217">
        <v>33360052</v>
      </c>
      <c r="D1217">
        <v>31173940</v>
      </c>
      <c r="E1217">
        <v>17</v>
      </c>
      <c r="F1217">
        <v>1</v>
      </c>
      <c r="G1217">
        <v>1</v>
      </c>
      <c r="H1217">
        <v>3</v>
      </c>
      <c r="I1217" t="s">
        <v>944</v>
      </c>
      <c r="J1217" t="s">
        <v>3</v>
      </c>
      <c r="K1217" t="s">
        <v>945</v>
      </c>
      <c r="L1217">
        <v>1346</v>
      </c>
      <c r="N1217">
        <v>1009</v>
      </c>
      <c r="O1217" t="s">
        <v>78</v>
      </c>
      <c r="P1217" t="s">
        <v>78</v>
      </c>
      <c r="Q1217">
        <v>1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1</v>
      </c>
      <c r="AD1217">
        <v>0</v>
      </c>
      <c r="AE1217">
        <v>0</v>
      </c>
      <c r="AF1217" t="s">
        <v>3</v>
      </c>
      <c r="AG1217">
        <v>0</v>
      </c>
      <c r="AH1217">
        <v>3</v>
      </c>
      <c r="AI1217">
        <v>-1</v>
      </c>
      <c r="AJ1217" t="s">
        <v>3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>
      <c r="A1218">
        <f>ROW(Source!A1027)</f>
        <v>1027</v>
      </c>
      <c r="B1218">
        <v>33360452</v>
      </c>
      <c r="C1218">
        <v>33360052</v>
      </c>
      <c r="D1218">
        <v>31174137</v>
      </c>
      <c r="E1218">
        <v>17</v>
      </c>
      <c r="F1218">
        <v>1</v>
      </c>
      <c r="G1218">
        <v>1</v>
      </c>
      <c r="H1218">
        <v>3</v>
      </c>
      <c r="I1218" t="s">
        <v>946</v>
      </c>
      <c r="J1218" t="s">
        <v>3</v>
      </c>
      <c r="K1218" t="s">
        <v>947</v>
      </c>
      <c r="L1218">
        <v>1327</v>
      </c>
      <c r="N1218">
        <v>1005</v>
      </c>
      <c r="O1218" t="s">
        <v>47</v>
      </c>
      <c r="P1218" t="s">
        <v>47</v>
      </c>
      <c r="Q1218">
        <v>1</v>
      </c>
      <c r="X1218">
        <v>100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 t="s">
        <v>3</v>
      </c>
      <c r="AG1218">
        <v>100</v>
      </c>
      <c r="AH1218">
        <v>3</v>
      </c>
      <c r="AI1218">
        <v>-1</v>
      </c>
      <c r="AJ1218" t="s">
        <v>3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</row>
    <row r="1219" spans="1:44">
      <c r="A1219">
        <f>ROW(Source!A1027)</f>
        <v>1027</v>
      </c>
      <c r="B1219">
        <v>33360453</v>
      </c>
      <c r="C1219">
        <v>33360052</v>
      </c>
      <c r="D1219">
        <v>31174140</v>
      </c>
      <c r="E1219">
        <v>17</v>
      </c>
      <c r="F1219">
        <v>1</v>
      </c>
      <c r="G1219">
        <v>1</v>
      </c>
      <c r="H1219">
        <v>3</v>
      </c>
      <c r="I1219" t="s">
        <v>948</v>
      </c>
      <c r="J1219" t="s">
        <v>3</v>
      </c>
      <c r="K1219" t="s">
        <v>949</v>
      </c>
      <c r="L1219">
        <v>1354</v>
      </c>
      <c r="N1219">
        <v>1010</v>
      </c>
      <c r="O1219" t="s">
        <v>40</v>
      </c>
      <c r="P1219" t="s">
        <v>40</v>
      </c>
      <c r="Q1219">
        <v>1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1</v>
      </c>
      <c r="AD1219">
        <v>0</v>
      </c>
      <c r="AE1219">
        <v>0</v>
      </c>
      <c r="AF1219" t="s">
        <v>3</v>
      </c>
      <c r="AG1219">
        <v>0</v>
      </c>
      <c r="AH1219">
        <v>3</v>
      </c>
      <c r="AI1219">
        <v>-1</v>
      </c>
      <c r="AJ1219" t="s">
        <v>3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>
      <c r="A1220">
        <f>ROW(Source!A1027)</f>
        <v>1027</v>
      </c>
      <c r="B1220">
        <v>33360454</v>
      </c>
      <c r="C1220">
        <v>33360052</v>
      </c>
      <c r="D1220">
        <v>31174146</v>
      </c>
      <c r="E1220">
        <v>17</v>
      </c>
      <c r="F1220">
        <v>1</v>
      </c>
      <c r="G1220">
        <v>1</v>
      </c>
      <c r="H1220">
        <v>3</v>
      </c>
      <c r="I1220" t="s">
        <v>950</v>
      </c>
      <c r="J1220" t="s">
        <v>3</v>
      </c>
      <c r="K1220" t="s">
        <v>951</v>
      </c>
      <c r="L1220">
        <v>1354</v>
      </c>
      <c r="N1220">
        <v>1010</v>
      </c>
      <c r="O1220" t="s">
        <v>40</v>
      </c>
      <c r="P1220" t="s">
        <v>40</v>
      </c>
      <c r="Q1220">
        <v>1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1</v>
      </c>
      <c r="AD1220">
        <v>0</v>
      </c>
      <c r="AE1220">
        <v>0</v>
      </c>
      <c r="AF1220" t="s">
        <v>3</v>
      </c>
      <c r="AG1220">
        <v>0</v>
      </c>
      <c r="AH1220">
        <v>3</v>
      </c>
      <c r="AI1220">
        <v>-1</v>
      </c>
      <c r="AJ1220" t="s">
        <v>3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</row>
    <row r="1221" spans="1:44">
      <c r="A1221">
        <f>ROW(Source!A1028)</f>
        <v>1028</v>
      </c>
      <c r="B1221">
        <v>33360439</v>
      </c>
      <c r="C1221">
        <v>33360052</v>
      </c>
      <c r="D1221">
        <v>31172061</v>
      </c>
      <c r="E1221">
        <v>1</v>
      </c>
      <c r="F1221">
        <v>1</v>
      </c>
      <c r="G1221">
        <v>1</v>
      </c>
      <c r="H1221">
        <v>1</v>
      </c>
      <c r="I1221" t="s">
        <v>850</v>
      </c>
      <c r="J1221" t="s">
        <v>3</v>
      </c>
      <c r="K1221" t="s">
        <v>851</v>
      </c>
      <c r="L1221">
        <v>1191</v>
      </c>
      <c r="N1221">
        <v>1013</v>
      </c>
      <c r="O1221" t="s">
        <v>831</v>
      </c>
      <c r="P1221" t="s">
        <v>831</v>
      </c>
      <c r="Q1221">
        <v>1</v>
      </c>
      <c r="X1221">
        <v>80.88</v>
      </c>
      <c r="Y1221">
        <v>0</v>
      </c>
      <c r="Z1221">
        <v>0</v>
      </c>
      <c r="AA1221">
        <v>0</v>
      </c>
      <c r="AB1221">
        <v>8.74</v>
      </c>
      <c r="AC1221">
        <v>0</v>
      </c>
      <c r="AD1221">
        <v>1</v>
      </c>
      <c r="AE1221">
        <v>1</v>
      </c>
      <c r="AF1221" t="s">
        <v>22</v>
      </c>
      <c r="AG1221">
        <v>111.61439999999999</v>
      </c>
      <c r="AH1221">
        <v>2</v>
      </c>
      <c r="AI1221">
        <v>33360439</v>
      </c>
      <c r="AJ1221">
        <v>1026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</row>
    <row r="1222" spans="1:44">
      <c r="A1222">
        <f>ROW(Source!A1028)</f>
        <v>1028</v>
      </c>
      <c r="B1222">
        <v>33360440</v>
      </c>
      <c r="C1222">
        <v>33360052</v>
      </c>
      <c r="D1222">
        <v>31172011</v>
      </c>
      <c r="E1222">
        <v>1</v>
      </c>
      <c r="F1222">
        <v>1</v>
      </c>
      <c r="G1222">
        <v>1</v>
      </c>
      <c r="H1222">
        <v>1</v>
      </c>
      <c r="I1222" t="s">
        <v>832</v>
      </c>
      <c r="J1222" t="s">
        <v>3</v>
      </c>
      <c r="K1222" t="s">
        <v>833</v>
      </c>
      <c r="L1222">
        <v>1191</v>
      </c>
      <c r="N1222">
        <v>1013</v>
      </c>
      <c r="O1222" t="s">
        <v>831</v>
      </c>
      <c r="P1222" t="s">
        <v>831</v>
      </c>
      <c r="Q1222">
        <v>1</v>
      </c>
      <c r="X1222">
        <v>0.69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1</v>
      </c>
      <c r="AE1222">
        <v>2</v>
      </c>
      <c r="AF1222" t="s">
        <v>21</v>
      </c>
      <c r="AG1222">
        <v>1.0349999999999999</v>
      </c>
      <c r="AH1222">
        <v>2</v>
      </c>
      <c r="AI1222">
        <v>33360440</v>
      </c>
      <c r="AJ1222">
        <v>1027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>
      <c r="A1223">
        <f>ROW(Source!A1028)</f>
        <v>1028</v>
      </c>
      <c r="B1223">
        <v>33360441</v>
      </c>
      <c r="C1223">
        <v>33360052</v>
      </c>
      <c r="D1223">
        <v>31258491</v>
      </c>
      <c r="E1223">
        <v>1</v>
      </c>
      <c r="F1223">
        <v>1</v>
      </c>
      <c r="G1223">
        <v>1</v>
      </c>
      <c r="H1223">
        <v>2</v>
      </c>
      <c r="I1223" t="s">
        <v>834</v>
      </c>
      <c r="J1223" t="s">
        <v>835</v>
      </c>
      <c r="K1223" t="s">
        <v>836</v>
      </c>
      <c r="L1223">
        <v>1368</v>
      </c>
      <c r="N1223">
        <v>1011</v>
      </c>
      <c r="O1223" t="s">
        <v>837</v>
      </c>
      <c r="P1223" t="s">
        <v>837</v>
      </c>
      <c r="Q1223">
        <v>1</v>
      </c>
      <c r="X1223">
        <v>0.28000000000000003</v>
      </c>
      <c r="Y1223">
        <v>0</v>
      </c>
      <c r="Z1223">
        <v>111.99</v>
      </c>
      <c r="AA1223">
        <v>13.5</v>
      </c>
      <c r="AB1223">
        <v>0</v>
      </c>
      <c r="AC1223">
        <v>0</v>
      </c>
      <c r="AD1223">
        <v>1</v>
      </c>
      <c r="AE1223">
        <v>0</v>
      </c>
      <c r="AF1223" t="s">
        <v>21</v>
      </c>
      <c r="AG1223">
        <v>0.42000000000000004</v>
      </c>
      <c r="AH1223">
        <v>2</v>
      </c>
      <c r="AI1223">
        <v>33360441</v>
      </c>
      <c r="AJ1223">
        <v>1028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>
      <c r="A1224">
        <f>ROW(Source!A1028)</f>
        <v>1028</v>
      </c>
      <c r="B1224">
        <v>33360442</v>
      </c>
      <c r="C1224">
        <v>33360052</v>
      </c>
      <c r="D1224">
        <v>31258691</v>
      </c>
      <c r="E1224">
        <v>1</v>
      </c>
      <c r="F1224">
        <v>1</v>
      </c>
      <c r="G1224">
        <v>1</v>
      </c>
      <c r="H1224">
        <v>2</v>
      </c>
      <c r="I1224" t="s">
        <v>838</v>
      </c>
      <c r="J1224" t="s">
        <v>839</v>
      </c>
      <c r="K1224" t="s">
        <v>840</v>
      </c>
      <c r="L1224">
        <v>1368</v>
      </c>
      <c r="N1224">
        <v>1011</v>
      </c>
      <c r="O1224" t="s">
        <v>837</v>
      </c>
      <c r="P1224" t="s">
        <v>837</v>
      </c>
      <c r="Q1224">
        <v>1</v>
      </c>
      <c r="X1224">
        <v>10.050000000000001</v>
      </c>
      <c r="Y1224">
        <v>0</v>
      </c>
      <c r="Z1224">
        <v>3.12</v>
      </c>
      <c r="AA1224">
        <v>0</v>
      </c>
      <c r="AB1224">
        <v>0</v>
      </c>
      <c r="AC1224">
        <v>0</v>
      </c>
      <c r="AD1224">
        <v>1</v>
      </c>
      <c r="AE1224">
        <v>0</v>
      </c>
      <c r="AF1224" t="s">
        <v>21</v>
      </c>
      <c r="AG1224">
        <v>15.075000000000001</v>
      </c>
      <c r="AH1224">
        <v>2</v>
      </c>
      <c r="AI1224">
        <v>33360442</v>
      </c>
      <c r="AJ1224">
        <v>1029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>
      <c r="A1225">
        <f>ROW(Source!A1028)</f>
        <v>1028</v>
      </c>
      <c r="B1225">
        <v>33360443</v>
      </c>
      <c r="C1225">
        <v>33360052</v>
      </c>
      <c r="D1225">
        <v>31258646</v>
      </c>
      <c r="E1225">
        <v>1</v>
      </c>
      <c r="F1225">
        <v>1</v>
      </c>
      <c r="G1225">
        <v>1</v>
      </c>
      <c r="H1225">
        <v>2</v>
      </c>
      <c r="I1225" t="s">
        <v>866</v>
      </c>
      <c r="J1225" t="s">
        <v>867</v>
      </c>
      <c r="K1225" t="s">
        <v>868</v>
      </c>
      <c r="L1225">
        <v>1368</v>
      </c>
      <c r="N1225">
        <v>1011</v>
      </c>
      <c r="O1225" t="s">
        <v>837</v>
      </c>
      <c r="P1225" t="s">
        <v>837</v>
      </c>
      <c r="Q1225">
        <v>1</v>
      </c>
      <c r="X1225">
        <v>0.15</v>
      </c>
      <c r="Y1225">
        <v>0</v>
      </c>
      <c r="Z1225">
        <v>6.66</v>
      </c>
      <c r="AA1225">
        <v>0</v>
      </c>
      <c r="AB1225">
        <v>0</v>
      </c>
      <c r="AC1225">
        <v>0</v>
      </c>
      <c r="AD1225">
        <v>1</v>
      </c>
      <c r="AE1225">
        <v>0</v>
      </c>
      <c r="AF1225" t="s">
        <v>21</v>
      </c>
      <c r="AG1225">
        <v>0.22499999999999998</v>
      </c>
      <c r="AH1225">
        <v>2</v>
      </c>
      <c r="AI1225">
        <v>33360443</v>
      </c>
      <c r="AJ1225">
        <v>1030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>
      <c r="A1226">
        <f>ROW(Source!A1028)</f>
        <v>1028</v>
      </c>
      <c r="B1226">
        <v>33360444</v>
      </c>
      <c r="C1226">
        <v>33360052</v>
      </c>
      <c r="D1226">
        <v>31259879</v>
      </c>
      <c r="E1226">
        <v>1</v>
      </c>
      <c r="F1226">
        <v>1</v>
      </c>
      <c r="G1226">
        <v>1</v>
      </c>
      <c r="H1226">
        <v>2</v>
      </c>
      <c r="I1226" t="s">
        <v>841</v>
      </c>
      <c r="J1226" t="s">
        <v>842</v>
      </c>
      <c r="K1226" t="s">
        <v>843</v>
      </c>
      <c r="L1226">
        <v>1368</v>
      </c>
      <c r="N1226">
        <v>1011</v>
      </c>
      <c r="O1226" t="s">
        <v>837</v>
      </c>
      <c r="P1226" t="s">
        <v>837</v>
      </c>
      <c r="Q1226">
        <v>1</v>
      </c>
      <c r="X1226">
        <v>0.41</v>
      </c>
      <c r="Y1226">
        <v>0</v>
      </c>
      <c r="Z1226">
        <v>65.709999999999994</v>
      </c>
      <c r="AA1226">
        <v>11.6</v>
      </c>
      <c r="AB1226">
        <v>0</v>
      </c>
      <c r="AC1226">
        <v>0</v>
      </c>
      <c r="AD1226">
        <v>1</v>
      </c>
      <c r="AE1226">
        <v>0</v>
      </c>
      <c r="AF1226" t="s">
        <v>21</v>
      </c>
      <c r="AG1226">
        <v>0.61499999999999988</v>
      </c>
      <c r="AH1226">
        <v>2</v>
      </c>
      <c r="AI1226">
        <v>33360444</v>
      </c>
      <c r="AJ1226">
        <v>1031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>
      <c r="A1227">
        <f>ROW(Source!A1028)</f>
        <v>1028</v>
      </c>
      <c r="B1227">
        <v>33360445</v>
      </c>
      <c r="C1227">
        <v>33360052</v>
      </c>
      <c r="D1227">
        <v>31260100</v>
      </c>
      <c r="E1227">
        <v>1</v>
      </c>
      <c r="F1227">
        <v>1</v>
      </c>
      <c r="G1227">
        <v>1</v>
      </c>
      <c r="H1227">
        <v>2</v>
      </c>
      <c r="I1227" t="s">
        <v>858</v>
      </c>
      <c r="J1227" t="s">
        <v>859</v>
      </c>
      <c r="K1227" t="s">
        <v>860</v>
      </c>
      <c r="L1227">
        <v>1368</v>
      </c>
      <c r="N1227">
        <v>1011</v>
      </c>
      <c r="O1227" t="s">
        <v>837</v>
      </c>
      <c r="P1227" t="s">
        <v>837</v>
      </c>
      <c r="Q1227">
        <v>1</v>
      </c>
      <c r="X1227">
        <v>1.31</v>
      </c>
      <c r="Y1227">
        <v>0</v>
      </c>
      <c r="Z1227">
        <v>8.1</v>
      </c>
      <c r="AA1227">
        <v>0</v>
      </c>
      <c r="AB1227">
        <v>0</v>
      </c>
      <c r="AC1227">
        <v>0</v>
      </c>
      <c r="AD1227">
        <v>1</v>
      </c>
      <c r="AE1227">
        <v>0</v>
      </c>
      <c r="AF1227" t="s">
        <v>21</v>
      </c>
      <c r="AG1227">
        <v>1.9650000000000001</v>
      </c>
      <c r="AH1227">
        <v>2</v>
      </c>
      <c r="AI1227">
        <v>33360445</v>
      </c>
      <c r="AJ1227">
        <v>1032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>
      <c r="A1228">
        <f>ROW(Source!A1028)</f>
        <v>1028</v>
      </c>
      <c r="B1228">
        <v>33360446</v>
      </c>
      <c r="C1228">
        <v>33360052</v>
      </c>
      <c r="D1228">
        <v>31178369</v>
      </c>
      <c r="E1228">
        <v>1</v>
      </c>
      <c r="F1228">
        <v>1</v>
      </c>
      <c r="G1228">
        <v>1</v>
      </c>
      <c r="H1228">
        <v>3</v>
      </c>
      <c r="I1228" t="s">
        <v>915</v>
      </c>
      <c r="J1228" t="s">
        <v>916</v>
      </c>
      <c r="K1228" t="s">
        <v>917</v>
      </c>
      <c r="L1228">
        <v>1346</v>
      </c>
      <c r="N1228">
        <v>1009</v>
      </c>
      <c r="O1228" t="s">
        <v>78</v>
      </c>
      <c r="P1228" t="s">
        <v>78</v>
      </c>
      <c r="Q1228">
        <v>1</v>
      </c>
      <c r="X1228">
        <v>7.95</v>
      </c>
      <c r="Y1228">
        <v>39.020000000000003</v>
      </c>
      <c r="Z1228">
        <v>0</v>
      </c>
      <c r="AA1228">
        <v>0</v>
      </c>
      <c r="AB1228">
        <v>0</v>
      </c>
      <c r="AC1228">
        <v>0</v>
      </c>
      <c r="AD1228">
        <v>1</v>
      </c>
      <c r="AE1228">
        <v>0</v>
      </c>
      <c r="AF1228" t="s">
        <v>3</v>
      </c>
      <c r="AG1228">
        <v>7.95</v>
      </c>
      <c r="AH1228">
        <v>2</v>
      </c>
      <c r="AI1228">
        <v>33360446</v>
      </c>
      <c r="AJ1228">
        <v>1033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>
      <c r="A1229">
        <f>ROW(Source!A1028)</f>
        <v>1028</v>
      </c>
      <c r="B1229">
        <v>33360447</v>
      </c>
      <c r="C1229">
        <v>33360052</v>
      </c>
      <c r="D1229">
        <v>31179550</v>
      </c>
      <c r="E1229">
        <v>1</v>
      </c>
      <c r="F1229">
        <v>1</v>
      </c>
      <c r="G1229">
        <v>1</v>
      </c>
      <c r="H1229">
        <v>3</v>
      </c>
      <c r="I1229" t="s">
        <v>861</v>
      </c>
      <c r="J1229" t="s">
        <v>862</v>
      </c>
      <c r="K1229" t="s">
        <v>863</v>
      </c>
      <c r="L1229">
        <v>1348</v>
      </c>
      <c r="N1229">
        <v>1009</v>
      </c>
      <c r="O1229" t="s">
        <v>32</v>
      </c>
      <c r="P1229" t="s">
        <v>32</v>
      </c>
      <c r="Q1229">
        <v>1000</v>
      </c>
      <c r="X1229">
        <v>3.3E-4</v>
      </c>
      <c r="Y1229">
        <v>10362</v>
      </c>
      <c r="Z1229">
        <v>0</v>
      </c>
      <c r="AA1229">
        <v>0</v>
      </c>
      <c r="AB1229">
        <v>0</v>
      </c>
      <c r="AC1229">
        <v>0</v>
      </c>
      <c r="AD1229">
        <v>1</v>
      </c>
      <c r="AE1229">
        <v>0</v>
      </c>
      <c r="AF1229" t="s">
        <v>3</v>
      </c>
      <c r="AG1229">
        <v>3.3E-4</v>
      </c>
      <c r="AH1229">
        <v>2</v>
      </c>
      <c r="AI1229">
        <v>33360447</v>
      </c>
      <c r="AJ1229">
        <v>1034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</row>
    <row r="1230" spans="1:44">
      <c r="A1230">
        <f>ROW(Source!A1028)</f>
        <v>1028</v>
      </c>
      <c r="B1230">
        <v>33360448</v>
      </c>
      <c r="C1230">
        <v>33360052</v>
      </c>
      <c r="D1230">
        <v>31180727</v>
      </c>
      <c r="E1230">
        <v>1</v>
      </c>
      <c r="F1230">
        <v>1</v>
      </c>
      <c r="G1230">
        <v>1</v>
      </c>
      <c r="H1230">
        <v>3</v>
      </c>
      <c r="I1230" t="s">
        <v>844</v>
      </c>
      <c r="J1230" t="s">
        <v>845</v>
      </c>
      <c r="K1230" t="s">
        <v>846</v>
      </c>
      <c r="L1230">
        <v>1348</v>
      </c>
      <c r="N1230">
        <v>1009</v>
      </c>
      <c r="O1230" t="s">
        <v>32</v>
      </c>
      <c r="P1230" t="s">
        <v>32</v>
      </c>
      <c r="Q1230">
        <v>1000</v>
      </c>
      <c r="X1230">
        <v>6.0000000000000001E-3</v>
      </c>
      <c r="Y1230">
        <v>9040.01</v>
      </c>
      <c r="Z1230">
        <v>0</v>
      </c>
      <c r="AA1230">
        <v>0</v>
      </c>
      <c r="AB1230">
        <v>0</v>
      </c>
      <c r="AC1230">
        <v>0</v>
      </c>
      <c r="AD1230">
        <v>1</v>
      </c>
      <c r="AE1230">
        <v>0</v>
      </c>
      <c r="AF1230" t="s">
        <v>3</v>
      </c>
      <c r="AG1230">
        <v>6.0000000000000001E-3</v>
      </c>
      <c r="AH1230">
        <v>2</v>
      </c>
      <c r="AI1230">
        <v>33360448</v>
      </c>
      <c r="AJ1230">
        <v>1035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>
      <c r="A1231">
        <f>ROW(Source!A1028)</f>
        <v>1028</v>
      </c>
      <c r="B1231">
        <v>33360449</v>
      </c>
      <c r="C1231">
        <v>33360052</v>
      </c>
      <c r="D1231">
        <v>31181610</v>
      </c>
      <c r="E1231">
        <v>1</v>
      </c>
      <c r="F1231">
        <v>1</v>
      </c>
      <c r="G1231">
        <v>1</v>
      </c>
      <c r="H1231">
        <v>3</v>
      </c>
      <c r="I1231" t="s">
        <v>847</v>
      </c>
      <c r="J1231" t="s">
        <v>848</v>
      </c>
      <c r="K1231" t="s">
        <v>849</v>
      </c>
      <c r="L1231">
        <v>1346</v>
      </c>
      <c r="N1231">
        <v>1009</v>
      </c>
      <c r="O1231" t="s">
        <v>78</v>
      </c>
      <c r="P1231" t="s">
        <v>78</v>
      </c>
      <c r="Q1231">
        <v>1</v>
      </c>
      <c r="X1231">
        <v>9.09</v>
      </c>
      <c r="Y1231">
        <v>23.09</v>
      </c>
      <c r="Z1231">
        <v>0</v>
      </c>
      <c r="AA1231">
        <v>0</v>
      </c>
      <c r="AB1231">
        <v>0</v>
      </c>
      <c r="AC1231">
        <v>0</v>
      </c>
      <c r="AD1231">
        <v>1</v>
      </c>
      <c r="AE1231">
        <v>0</v>
      </c>
      <c r="AF1231" t="s">
        <v>3</v>
      </c>
      <c r="AG1231">
        <v>9.09</v>
      </c>
      <c r="AH1231">
        <v>2</v>
      </c>
      <c r="AI1231">
        <v>33360449</v>
      </c>
      <c r="AJ1231">
        <v>1036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</row>
    <row r="1232" spans="1:44">
      <c r="A1232">
        <f>ROW(Source!A1028)</f>
        <v>1028</v>
      </c>
      <c r="B1232">
        <v>33360450</v>
      </c>
      <c r="C1232">
        <v>33360052</v>
      </c>
      <c r="D1232">
        <v>31174136</v>
      </c>
      <c r="E1232">
        <v>17</v>
      </c>
      <c r="F1232">
        <v>1</v>
      </c>
      <c r="G1232">
        <v>1</v>
      </c>
      <c r="H1232">
        <v>3</v>
      </c>
      <c r="I1232" t="s">
        <v>942</v>
      </c>
      <c r="J1232" t="s">
        <v>3</v>
      </c>
      <c r="K1232" t="s">
        <v>943</v>
      </c>
      <c r="L1232">
        <v>1327</v>
      </c>
      <c r="N1232">
        <v>1005</v>
      </c>
      <c r="O1232" t="s">
        <v>47</v>
      </c>
      <c r="P1232" t="s">
        <v>47</v>
      </c>
      <c r="Q1232">
        <v>1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1</v>
      </c>
      <c r="AD1232">
        <v>0</v>
      </c>
      <c r="AE1232">
        <v>0</v>
      </c>
      <c r="AF1232" t="s">
        <v>3</v>
      </c>
      <c r="AG1232">
        <v>0</v>
      </c>
      <c r="AH1232">
        <v>3</v>
      </c>
      <c r="AI1232">
        <v>-1</v>
      </c>
      <c r="AJ1232" t="s">
        <v>3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>
      <c r="A1233">
        <f>ROW(Source!A1028)</f>
        <v>1028</v>
      </c>
      <c r="B1233">
        <v>33360451</v>
      </c>
      <c r="C1233">
        <v>33360052</v>
      </c>
      <c r="D1233">
        <v>31173940</v>
      </c>
      <c r="E1233">
        <v>17</v>
      </c>
      <c r="F1233">
        <v>1</v>
      </c>
      <c r="G1233">
        <v>1</v>
      </c>
      <c r="H1233">
        <v>3</v>
      </c>
      <c r="I1233" t="s">
        <v>944</v>
      </c>
      <c r="J1233" t="s">
        <v>3</v>
      </c>
      <c r="K1233" t="s">
        <v>945</v>
      </c>
      <c r="L1233">
        <v>1346</v>
      </c>
      <c r="N1233">
        <v>1009</v>
      </c>
      <c r="O1233" t="s">
        <v>78</v>
      </c>
      <c r="P1233" t="s">
        <v>78</v>
      </c>
      <c r="Q1233">
        <v>1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1</v>
      </c>
      <c r="AD1233">
        <v>0</v>
      </c>
      <c r="AE1233">
        <v>0</v>
      </c>
      <c r="AF1233" t="s">
        <v>3</v>
      </c>
      <c r="AG1233">
        <v>0</v>
      </c>
      <c r="AH1233">
        <v>3</v>
      </c>
      <c r="AI1233">
        <v>-1</v>
      </c>
      <c r="AJ1233" t="s">
        <v>3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>
      <c r="A1234">
        <f>ROW(Source!A1028)</f>
        <v>1028</v>
      </c>
      <c r="B1234">
        <v>33360452</v>
      </c>
      <c r="C1234">
        <v>33360052</v>
      </c>
      <c r="D1234">
        <v>31174137</v>
      </c>
      <c r="E1234">
        <v>17</v>
      </c>
      <c r="F1234">
        <v>1</v>
      </c>
      <c r="G1234">
        <v>1</v>
      </c>
      <c r="H1234">
        <v>3</v>
      </c>
      <c r="I1234" t="s">
        <v>946</v>
      </c>
      <c r="J1234" t="s">
        <v>3</v>
      </c>
      <c r="K1234" t="s">
        <v>947</v>
      </c>
      <c r="L1234">
        <v>1327</v>
      </c>
      <c r="N1234">
        <v>1005</v>
      </c>
      <c r="O1234" t="s">
        <v>47</v>
      </c>
      <c r="P1234" t="s">
        <v>47</v>
      </c>
      <c r="Q1234">
        <v>1</v>
      </c>
      <c r="X1234">
        <v>100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 t="s">
        <v>3</v>
      </c>
      <c r="AG1234">
        <v>100</v>
      </c>
      <c r="AH1234">
        <v>3</v>
      </c>
      <c r="AI1234">
        <v>-1</v>
      </c>
      <c r="AJ1234" t="s">
        <v>3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>
      <c r="A1235">
        <f>ROW(Source!A1028)</f>
        <v>1028</v>
      </c>
      <c r="B1235">
        <v>33360453</v>
      </c>
      <c r="C1235">
        <v>33360052</v>
      </c>
      <c r="D1235">
        <v>31174140</v>
      </c>
      <c r="E1235">
        <v>17</v>
      </c>
      <c r="F1235">
        <v>1</v>
      </c>
      <c r="G1235">
        <v>1</v>
      </c>
      <c r="H1235">
        <v>3</v>
      </c>
      <c r="I1235" t="s">
        <v>948</v>
      </c>
      <c r="J1235" t="s">
        <v>3</v>
      </c>
      <c r="K1235" t="s">
        <v>949</v>
      </c>
      <c r="L1235">
        <v>1354</v>
      </c>
      <c r="N1235">
        <v>1010</v>
      </c>
      <c r="O1235" t="s">
        <v>40</v>
      </c>
      <c r="P1235" t="s">
        <v>40</v>
      </c>
      <c r="Q1235">
        <v>1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1</v>
      </c>
      <c r="AD1235">
        <v>0</v>
      </c>
      <c r="AE1235">
        <v>0</v>
      </c>
      <c r="AF1235" t="s">
        <v>3</v>
      </c>
      <c r="AG1235">
        <v>0</v>
      </c>
      <c r="AH1235">
        <v>3</v>
      </c>
      <c r="AI1235">
        <v>-1</v>
      </c>
      <c r="AJ1235" t="s">
        <v>3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>
      <c r="A1236">
        <f>ROW(Source!A1028)</f>
        <v>1028</v>
      </c>
      <c r="B1236">
        <v>33360454</v>
      </c>
      <c r="C1236">
        <v>33360052</v>
      </c>
      <c r="D1236">
        <v>31174146</v>
      </c>
      <c r="E1236">
        <v>17</v>
      </c>
      <c r="F1236">
        <v>1</v>
      </c>
      <c r="G1236">
        <v>1</v>
      </c>
      <c r="H1236">
        <v>3</v>
      </c>
      <c r="I1236" t="s">
        <v>950</v>
      </c>
      <c r="J1236" t="s">
        <v>3</v>
      </c>
      <c r="K1236" t="s">
        <v>951</v>
      </c>
      <c r="L1236">
        <v>1354</v>
      </c>
      <c r="N1236">
        <v>1010</v>
      </c>
      <c r="O1236" t="s">
        <v>40</v>
      </c>
      <c r="P1236" t="s">
        <v>40</v>
      </c>
      <c r="Q1236">
        <v>1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1</v>
      </c>
      <c r="AD1236">
        <v>0</v>
      </c>
      <c r="AE1236">
        <v>0</v>
      </c>
      <c r="AF1236" t="s">
        <v>3</v>
      </c>
      <c r="AG1236">
        <v>0</v>
      </c>
      <c r="AH1236">
        <v>3</v>
      </c>
      <c r="AI1236">
        <v>-1</v>
      </c>
      <c r="AJ1236" t="s">
        <v>3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>
      <c r="A1237">
        <f>ROW(Source!A1070)</f>
        <v>1070</v>
      </c>
      <c r="B1237">
        <v>33360205</v>
      </c>
      <c r="C1237">
        <v>33360195</v>
      </c>
      <c r="D1237">
        <v>31172061</v>
      </c>
      <c r="E1237">
        <v>1</v>
      </c>
      <c r="F1237">
        <v>1</v>
      </c>
      <c r="G1237">
        <v>1</v>
      </c>
      <c r="H1237">
        <v>1</v>
      </c>
      <c r="I1237" t="s">
        <v>850</v>
      </c>
      <c r="J1237" t="s">
        <v>3</v>
      </c>
      <c r="K1237" t="s">
        <v>851</v>
      </c>
      <c r="L1237">
        <v>1191</v>
      </c>
      <c r="N1237">
        <v>1013</v>
      </c>
      <c r="O1237" t="s">
        <v>831</v>
      </c>
      <c r="P1237" t="s">
        <v>831</v>
      </c>
      <c r="Q1237">
        <v>1</v>
      </c>
      <c r="X1237">
        <v>5.95</v>
      </c>
      <c r="Y1237">
        <v>0</v>
      </c>
      <c r="Z1237">
        <v>0</v>
      </c>
      <c r="AA1237">
        <v>0</v>
      </c>
      <c r="AB1237">
        <v>8.74</v>
      </c>
      <c r="AC1237">
        <v>0</v>
      </c>
      <c r="AD1237">
        <v>1</v>
      </c>
      <c r="AE1237">
        <v>1</v>
      </c>
      <c r="AF1237" t="s">
        <v>22</v>
      </c>
      <c r="AG1237">
        <v>8.2109999999999985</v>
      </c>
      <c r="AH1237">
        <v>2</v>
      </c>
      <c r="AI1237">
        <v>33360196</v>
      </c>
      <c r="AJ1237">
        <v>1037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</row>
    <row r="1238" spans="1:44">
      <c r="A1238">
        <f>ROW(Source!A1070)</f>
        <v>1070</v>
      </c>
      <c r="B1238">
        <v>33360206</v>
      </c>
      <c r="C1238">
        <v>33360195</v>
      </c>
      <c r="D1238">
        <v>31172011</v>
      </c>
      <c r="E1238">
        <v>1</v>
      </c>
      <c r="F1238">
        <v>1</v>
      </c>
      <c r="G1238">
        <v>1</v>
      </c>
      <c r="H1238">
        <v>1</v>
      </c>
      <c r="I1238" t="s">
        <v>832</v>
      </c>
      <c r="J1238" t="s">
        <v>3</v>
      </c>
      <c r="K1238" t="s">
        <v>833</v>
      </c>
      <c r="L1238">
        <v>1191</v>
      </c>
      <c r="N1238">
        <v>1013</v>
      </c>
      <c r="O1238" t="s">
        <v>831</v>
      </c>
      <c r="P1238" t="s">
        <v>831</v>
      </c>
      <c r="Q1238">
        <v>1</v>
      </c>
      <c r="X1238">
        <v>0.04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1</v>
      </c>
      <c r="AE1238">
        <v>2</v>
      </c>
      <c r="AF1238" t="s">
        <v>21</v>
      </c>
      <c r="AG1238">
        <v>0.06</v>
      </c>
      <c r="AH1238">
        <v>2</v>
      </c>
      <c r="AI1238">
        <v>33360197</v>
      </c>
      <c r="AJ1238">
        <v>1038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</row>
    <row r="1239" spans="1:44">
      <c r="A1239">
        <f>ROW(Source!A1070)</f>
        <v>1070</v>
      </c>
      <c r="B1239">
        <v>33360207</v>
      </c>
      <c r="C1239">
        <v>33360195</v>
      </c>
      <c r="D1239">
        <v>31258491</v>
      </c>
      <c r="E1239">
        <v>1</v>
      </c>
      <c r="F1239">
        <v>1</v>
      </c>
      <c r="G1239">
        <v>1</v>
      </c>
      <c r="H1239">
        <v>2</v>
      </c>
      <c r="I1239" t="s">
        <v>834</v>
      </c>
      <c r="J1239" t="s">
        <v>835</v>
      </c>
      <c r="K1239" t="s">
        <v>836</v>
      </c>
      <c r="L1239">
        <v>1368</v>
      </c>
      <c r="N1239">
        <v>1011</v>
      </c>
      <c r="O1239" t="s">
        <v>837</v>
      </c>
      <c r="P1239" t="s">
        <v>837</v>
      </c>
      <c r="Q1239">
        <v>1</v>
      </c>
      <c r="X1239">
        <v>0.01</v>
      </c>
      <c r="Y1239">
        <v>0</v>
      </c>
      <c r="Z1239">
        <v>111.99</v>
      </c>
      <c r="AA1239">
        <v>13.5</v>
      </c>
      <c r="AB1239">
        <v>0</v>
      </c>
      <c r="AC1239">
        <v>0</v>
      </c>
      <c r="AD1239">
        <v>1</v>
      </c>
      <c r="AE1239">
        <v>0</v>
      </c>
      <c r="AF1239" t="s">
        <v>21</v>
      </c>
      <c r="AG1239">
        <v>1.4999999999999999E-2</v>
      </c>
      <c r="AH1239">
        <v>2</v>
      </c>
      <c r="AI1239">
        <v>33360198</v>
      </c>
      <c r="AJ1239">
        <v>1039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</row>
    <row r="1240" spans="1:44">
      <c r="A1240">
        <f>ROW(Source!A1070)</f>
        <v>1070</v>
      </c>
      <c r="B1240">
        <v>33360208</v>
      </c>
      <c r="C1240">
        <v>33360195</v>
      </c>
      <c r="D1240">
        <v>31258691</v>
      </c>
      <c r="E1240">
        <v>1</v>
      </c>
      <c r="F1240">
        <v>1</v>
      </c>
      <c r="G1240">
        <v>1</v>
      </c>
      <c r="H1240">
        <v>2</v>
      </c>
      <c r="I1240" t="s">
        <v>838</v>
      </c>
      <c r="J1240" t="s">
        <v>839</v>
      </c>
      <c r="K1240" t="s">
        <v>840</v>
      </c>
      <c r="L1240">
        <v>1368</v>
      </c>
      <c r="N1240">
        <v>1011</v>
      </c>
      <c r="O1240" t="s">
        <v>837</v>
      </c>
      <c r="P1240" t="s">
        <v>837</v>
      </c>
      <c r="Q1240">
        <v>1</v>
      </c>
      <c r="X1240">
        <v>1.36</v>
      </c>
      <c r="Y1240">
        <v>0</v>
      </c>
      <c r="Z1240">
        <v>3.12</v>
      </c>
      <c r="AA1240">
        <v>0</v>
      </c>
      <c r="AB1240">
        <v>0</v>
      </c>
      <c r="AC1240">
        <v>0</v>
      </c>
      <c r="AD1240">
        <v>1</v>
      </c>
      <c r="AE1240">
        <v>0</v>
      </c>
      <c r="AF1240" t="s">
        <v>21</v>
      </c>
      <c r="AG1240">
        <v>2.04</v>
      </c>
      <c r="AH1240">
        <v>2</v>
      </c>
      <c r="AI1240">
        <v>33360199</v>
      </c>
      <c r="AJ1240">
        <v>1040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</row>
    <row r="1241" spans="1:44">
      <c r="A1241">
        <f>ROW(Source!A1070)</f>
        <v>1070</v>
      </c>
      <c r="B1241">
        <v>33360209</v>
      </c>
      <c r="C1241">
        <v>33360195</v>
      </c>
      <c r="D1241">
        <v>31259879</v>
      </c>
      <c r="E1241">
        <v>1</v>
      </c>
      <c r="F1241">
        <v>1</v>
      </c>
      <c r="G1241">
        <v>1</v>
      </c>
      <c r="H1241">
        <v>2</v>
      </c>
      <c r="I1241" t="s">
        <v>841</v>
      </c>
      <c r="J1241" t="s">
        <v>842</v>
      </c>
      <c r="K1241" t="s">
        <v>843</v>
      </c>
      <c r="L1241">
        <v>1368</v>
      </c>
      <c r="N1241">
        <v>1011</v>
      </c>
      <c r="O1241" t="s">
        <v>837</v>
      </c>
      <c r="P1241" t="s">
        <v>837</v>
      </c>
      <c r="Q1241">
        <v>1</v>
      </c>
      <c r="X1241">
        <v>0.03</v>
      </c>
      <c r="Y1241">
        <v>0</v>
      </c>
      <c r="Z1241">
        <v>65.709999999999994</v>
      </c>
      <c r="AA1241">
        <v>11.6</v>
      </c>
      <c r="AB1241">
        <v>0</v>
      </c>
      <c r="AC1241">
        <v>0</v>
      </c>
      <c r="AD1241">
        <v>1</v>
      </c>
      <c r="AE1241">
        <v>0</v>
      </c>
      <c r="AF1241" t="s">
        <v>21</v>
      </c>
      <c r="AG1241">
        <v>4.4999999999999998E-2</v>
      </c>
      <c r="AH1241">
        <v>2</v>
      </c>
      <c r="AI1241">
        <v>33360200</v>
      </c>
      <c r="AJ1241">
        <v>1041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</row>
    <row r="1242" spans="1:44">
      <c r="A1242">
        <f>ROW(Source!A1070)</f>
        <v>1070</v>
      </c>
      <c r="B1242">
        <v>33360210</v>
      </c>
      <c r="C1242">
        <v>33360195</v>
      </c>
      <c r="D1242">
        <v>31175973</v>
      </c>
      <c r="E1242">
        <v>1</v>
      </c>
      <c r="F1242">
        <v>1</v>
      </c>
      <c r="G1242">
        <v>1</v>
      </c>
      <c r="H1242">
        <v>3</v>
      </c>
      <c r="I1242" t="s">
        <v>889</v>
      </c>
      <c r="J1242" t="s">
        <v>890</v>
      </c>
      <c r="K1242" t="s">
        <v>891</v>
      </c>
      <c r="L1242">
        <v>1348</v>
      </c>
      <c r="N1242">
        <v>1009</v>
      </c>
      <c r="O1242" t="s">
        <v>32</v>
      </c>
      <c r="P1242" t="s">
        <v>32</v>
      </c>
      <c r="Q1242">
        <v>1000</v>
      </c>
      <c r="X1242">
        <v>2.9999999999999997E-4</v>
      </c>
      <c r="Y1242">
        <v>26499</v>
      </c>
      <c r="Z1242">
        <v>0</v>
      </c>
      <c r="AA1242">
        <v>0</v>
      </c>
      <c r="AB1242">
        <v>0</v>
      </c>
      <c r="AC1242">
        <v>0</v>
      </c>
      <c r="AD1242">
        <v>1</v>
      </c>
      <c r="AE1242">
        <v>0</v>
      </c>
      <c r="AF1242" t="s">
        <v>3</v>
      </c>
      <c r="AG1242">
        <v>2.9999999999999997E-4</v>
      </c>
      <c r="AH1242">
        <v>2</v>
      </c>
      <c r="AI1242">
        <v>33360201</v>
      </c>
      <c r="AJ1242">
        <v>1042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</row>
    <row r="1243" spans="1:44">
      <c r="A1243">
        <f>ROW(Source!A1070)</f>
        <v>1070</v>
      </c>
      <c r="B1243">
        <v>33360211</v>
      </c>
      <c r="C1243">
        <v>33360195</v>
      </c>
      <c r="D1243">
        <v>31180727</v>
      </c>
      <c r="E1243">
        <v>1</v>
      </c>
      <c r="F1243">
        <v>1</v>
      </c>
      <c r="G1243">
        <v>1</v>
      </c>
      <c r="H1243">
        <v>3</v>
      </c>
      <c r="I1243" t="s">
        <v>844</v>
      </c>
      <c r="J1243" t="s">
        <v>845</v>
      </c>
      <c r="K1243" t="s">
        <v>846</v>
      </c>
      <c r="L1243">
        <v>1348</v>
      </c>
      <c r="N1243">
        <v>1009</v>
      </c>
      <c r="O1243" t="s">
        <v>32</v>
      </c>
      <c r="P1243" t="s">
        <v>32</v>
      </c>
      <c r="Q1243">
        <v>1000</v>
      </c>
      <c r="X1243">
        <v>8.0000000000000004E-4</v>
      </c>
      <c r="Y1243">
        <v>9040.01</v>
      </c>
      <c r="Z1243">
        <v>0</v>
      </c>
      <c r="AA1243">
        <v>0</v>
      </c>
      <c r="AB1243">
        <v>0</v>
      </c>
      <c r="AC1243">
        <v>0</v>
      </c>
      <c r="AD1243">
        <v>1</v>
      </c>
      <c r="AE1243">
        <v>0</v>
      </c>
      <c r="AF1243" t="s">
        <v>3</v>
      </c>
      <c r="AG1243">
        <v>8.0000000000000004E-4</v>
      </c>
      <c r="AH1243">
        <v>2</v>
      </c>
      <c r="AI1243">
        <v>33360202</v>
      </c>
      <c r="AJ1243">
        <v>1043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>
      <c r="A1244">
        <f>ROW(Source!A1070)</f>
        <v>1070</v>
      </c>
      <c r="B1244">
        <v>33360212</v>
      </c>
      <c r="C1244">
        <v>33360195</v>
      </c>
      <c r="D1244">
        <v>31181610</v>
      </c>
      <c r="E1244">
        <v>1</v>
      </c>
      <c r="F1244">
        <v>1</v>
      </c>
      <c r="G1244">
        <v>1</v>
      </c>
      <c r="H1244">
        <v>3</v>
      </c>
      <c r="I1244" t="s">
        <v>847</v>
      </c>
      <c r="J1244" t="s">
        <v>848</v>
      </c>
      <c r="K1244" t="s">
        <v>849</v>
      </c>
      <c r="L1244">
        <v>1346</v>
      </c>
      <c r="N1244">
        <v>1009</v>
      </c>
      <c r="O1244" t="s">
        <v>78</v>
      </c>
      <c r="P1244" t="s">
        <v>78</v>
      </c>
      <c r="Q1244">
        <v>1</v>
      </c>
      <c r="X1244">
        <v>0.43</v>
      </c>
      <c r="Y1244">
        <v>23.09</v>
      </c>
      <c r="Z1244">
        <v>0</v>
      </c>
      <c r="AA1244">
        <v>0</v>
      </c>
      <c r="AB1244">
        <v>0</v>
      </c>
      <c r="AC1244">
        <v>0</v>
      </c>
      <c r="AD1244">
        <v>1</v>
      </c>
      <c r="AE1244">
        <v>0</v>
      </c>
      <c r="AF1244" t="s">
        <v>3</v>
      </c>
      <c r="AG1244">
        <v>0.43</v>
      </c>
      <c r="AH1244">
        <v>2</v>
      </c>
      <c r="AI1244">
        <v>33360203</v>
      </c>
      <c r="AJ1244">
        <v>1044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</row>
    <row r="1245" spans="1:44">
      <c r="A1245">
        <f>ROW(Source!A1070)</f>
        <v>1070</v>
      </c>
      <c r="B1245">
        <v>33360213</v>
      </c>
      <c r="C1245">
        <v>33360195</v>
      </c>
      <c r="D1245">
        <v>31174155</v>
      </c>
      <c r="E1245">
        <v>17</v>
      </c>
      <c r="F1245">
        <v>1</v>
      </c>
      <c r="G1245">
        <v>1</v>
      </c>
      <c r="H1245">
        <v>3</v>
      </c>
      <c r="I1245" t="s">
        <v>937</v>
      </c>
      <c r="J1245" t="s">
        <v>3</v>
      </c>
      <c r="K1245" t="s">
        <v>269</v>
      </c>
      <c r="L1245">
        <v>1354</v>
      </c>
      <c r="N1245">
        <v>1010</v>
      </c>
      <c r="O1245" t="s">
        <v>40</v>
      </c>
      <c r="P1245" t="s">
        <v>40</v>
      </c>
      <c r="Q1245">
        <v>1</v>
      </c>
      <c r="X1245">
        <v>2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 t="s">
        <v>3</v>
      </c>
      <c r="AG1245">
        <v>2</v>
      </c>
      <c r="AH1245">
        <v>3</v>
      </c>
      <c r="AI1245">
        <v>-1</v>
      </c>
      <c r="AJ1245" t="s">
        <v>3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</row>
    <row r="1246" spans="1:44">
      <c r="A1246">
        <f>ROW(Source!A1070)</f>
        <v>1070</v>
      </c>
      <c r="B1246">
        <v>33360214</v>
      </c>
      <c r="C1246">
        <v>33360195</v>
      </c>
      <c r="D1246">
        <v>31173712</v>
      </c>
      <c r="E1246">
        <v>17</v>
      </c>
      <c r="F1246">
        <v>1</v>
      </c>
      <c r="G1246">
        <v>1</v>
      </c>
      <c r="H1246">
        <v>3</v>
      </c>
      <c r="I1246" t="s">
        <v>929</v>
      </c>
      <c r="J1246" t="s">
        <v>3</v>
      </c>
      <c r="K1246" t="s">
        <v>930</v>
      </c>
      <c r="L1246">
        <v>1354</v>
      </c>
      <c r="N1246">
        <v>1010</v>
      </c>
      <c r="O1246" t="s">
        <v>40</v>
      </c>
      <c r="P1246" t="s">
        <v>40</v>
      </c>
      <c r="Q1246">
        <v>1</v>
      </c>
      <c r="X1246">
        <v>1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 t="s">
        <v>3</v>
      </c>
      <c r="AG1246">
        <v>1</v>
      </c>
      <c r="AH1246">
        <v>3</v>
      </c>
      <c r="AI1246">
        <v>-1</v>
      </c>
      <c r="AJ1246" t="s">
        <v>3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>
      <c r="A1247">
        <f>ROW(Source!A1070)</f>
        <v>1070</v>
      </c>
      <c r="B1247">
        <v>33360215</v>
      </c>
      <c r="C1247">
        <v>33360195</v>
      </c>
      <c r="D1247">
        <v>31172599</v>
      </c>
      <c r="E1247">
        <v>17</v>
      </c>
      <c r="F1247">
        <v>1</v>
      </c>
      <c r="G1247">
        <v>1</v>
      </c>
      <c r="H1247">
        <v>3</v>
      </c>
      <c r="I1247" t="s">
        <v>938</v>
      </c>
      <c r="J1247" t="s">
        <v>3</v>
      </c>
      <c r="K1247" t="s">
        <v>939</v>
      </c>
      <c r="L1247">
        <v>1301</v>
      </c>
      <c r="N1247">
        <v>1003</v>
      </c>
      <c r="O1247" t="s">
        <v>275</v>
      </c>
      <c r="P1247" t="s">
        <v>275</v>
      </c>
      <c r="Q1247">
        <v>1</v>
      </c>
      <c r="X1247">
        <v>9.3000000000000007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 t="s">
        <v>3</v>
      </c>
      <c r="AG1247">
        <v>9.3000000000000007</v>
      </c>
      <c r="AH1247">
        <v>3</v>
      </c>
      <c r="AI1247">
        <v>-1</v>
      </c>
      <c r="AJ1247" t="s">
        <v>3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>
      <c r="A1248">
        <f>ROW(Source!A1070)</f>
        <v>1070</v>
      </c>
      <c r="B1248">
        <v>33360216</v>
      </c>
      <c r="C1248">
        <v>33360195</v>
      </c>
      <c r="D1248">
        <v>31238438</v>
      </c>
      <c r="E1248">
        <v>1</v>
      </c>
      <c r="F1248">
        <v>1</v>
      </c>
      <c r="G1248">
        <v>1</v>
      </c>
      <c r="H1248">
        <v>3</v>
      </c>
      <c r="I1248" t="s">
        <v>892</v>
      </c>
      <c r="J1248" t="s">
        <v>893</v>
      </c>
      <c r="K1248" t="s">
        <v>894</v>
      </c>
      <c r="L1248">
        <v>1301</v>
      </c>
      <c r="N1248">
        <v>1003</v>
      </c>
      <c r="O1248" t="s">
        <v>275</v>
      </c>
      <c r="P1248" t="s">
        <v>275</v>
      </c>
      <c r="Q1248">
        <v>1</v>
      </c>
      <c r="X1248">
        <v>0.39</v>
      </c>
      <c r="Y1248">
        <v>15.33</v>
      </c>
      <c r="Z1248">
        <v>0</v>
      </c>
      <c r="AA1248">
        <v>0</v>
      </c>
      <c r="AB1248">
        <v>0</v>
      </c>
      <c r="AC1248">
        <v>0</v>
      </c>
      <c r="AD1248">
        <v>1</v>
      </c>
      <c r="AE1248">
        <v>0</v>
      </c>
      <c r="AF1248" t="s">
        <v>3</v>
      </c>
      <c r="AG1248">
        <v>0.39</v>
      </c>
      <c r="AH1248">
        <v>2</v>
      </c>
      <c r="AI1248">
        <v>33360204</v>
      </c>
      <c r="AJ1248">
        <v>1045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>
      <c r="A1249">
        <f>ROW(Source!A1071)</f>
        <v>1071</v>
      </c>
      <c r="B1249">
        <v>33360205</v>
      </c>
      <c r="C1249">
        <v>33360195</v>
      </c>
      <c r="D1249">
        <v>31172061</v>
      </c>
      <c r="E1249">
        <v>1</v>
      </c>
      <c r="F1249">
        <v>1</v>
      </c>
      <c r="G1249">
        <v>1</v>
      </c>
      <c r="H1249">
        <v>1</v>
      </c>
      <c r="I1249" t="s">
        <v>850</v>
      </c>
      <c r="J1249" t="s">
        <v>3</v>
      </c>
      <c r="K1249" t="s">
        <v>851</v>
      </c>
      <c r="L1249">
        <v>1191</v>
      </c>
      <c r="N1249">
        <v>1013</v>
      </c>
      <c r="O1249" t="s">
        <v>831</v>
      </c>
      <c r="P1249" t="s">
        <v>831</v>
      </c>
      <c r="Q1249">
        <v>1</v>
      </c>
      <c r="X1249">
        <v>5.95</v>
      </c>
      <c r="Y1249">
        <v>0</v>
      </c>
      <c r="Z1249">
        <v>0</v>
      </c>
      <c r="AA1249">
        <v>0</v>
      </c>
      <c r="AB1249">
        <v>8.74</v>
      </c>
      <c r="AC1249">
        <v>0</v>
      </c>
      <c r="AD1249">
        <v>1</v>
      </c>
      <c r="AE1249">
        <v>1</v>
      </c>
      <c r="AF1249" t="s">
        <v>22</v>
      </c>
      <c r="AG1249">
        <v>8.2109999999999985</v>
      </c>
      <c r="AH1249">
        <v>2</v>
      </c>
      <c r="AI1249">
        <v>33360196</v>
      </c>
      <c r="AJ1249">
        <v>1046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>
      <c r="A1250">
        <f>ROW(Source!A1071)</f>
        <v>1071</v>
      </c>
      <c r="B1250">
        <v>33360206</v>
      </c>
      <c r="C1250">
        <v>33360195</v>
      </c>
      <c r="D1250">
        <v>31172011</v>
      </c>
      <c r="E1250">
        <v>1</v>
      </c>
      <c r="F1250">
        <v>1</v>
      </c>
      <c r="G1250">
        <v>1</v>
      </c>
      <c r="H1250">
        <v>1</v>
      </c>
      <c r="I1250" t="s">
        <v>832</v>
      </c>
      <c r="J1250" t="s">
        <v>3</v>
      </c>
      <c r="K1250" t="s">
        <v>833</v>
      </c>
      <c r="L1250">
        <v>1191</v>
      </c>
      <c r="N1250">
        <v>1013</v>
      </c>
      <c r="O1250" t="s">
        <v>831</v>
      </c>
      <c r="P1250" t="s">
        <v>831</v>
      </c>
      <c r="Q1250">
        <v>1</v>
      </c>
      <c r="X1250">
        <v>0.04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1</v>
      </c>
      <c r="AE1250">
        <v>2</v>
      </c>
      <c r="AF1250" t="s">
        <v>21</v>
      </c>
      <c r="AG1250">
        <v>0.06</v>
      </c>
      <c r="AH1250">
        <v>2</v>
      </c>
      <c r="AI1250">
        <v>33360197</v>
      </c>
      <c r="AJ1250">
        <v>1047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>
      <c r="A1251">
        <f>ROW(Source!A1071)</f>
        <v>1071</v>
      </c>
      <c r="B1251">
        <v>33360207</v>
      </c>
      <c r="C1251">
        <v>33360195</v>
      </c>
      <c r="D1251">
        <v>31258491</v>
      </c>
      <c r="E1251">
        <v>1</v>
      </c>
      <c r="F1251">
        <v>1</v>
      </c>
      <c r="G1251">
        <v>1</v>
      </c>
      <c r="H1251">
        <v>2</v>
      </c>
      <c r="I1251" t="s">
        <v>834</v>
      </c>
      <c r="J1251" t="s">
        <v>835</v>
      </c>
      <c r="K1251" t="s">
        <v>836</v>
      </c>
      <c r="L1251">
        <v>1368</v>
      </c>
      <c r="N1251">
        <v>1011</v>
      </c>
      <c r="O1251" t="s">
        <v>837</v>
      </c>
      <c r="P1251" t="s">
        <v>837</v>
      </c>
      <c r="Q1251">
        <v>1</v>
      </c>
      <c r="X1251">
        <v>0.01</v>
      </c>
      <c r="Y1251">
        <v>0</v>
      </c>
      <c r="Z1251">
        <v>111.99</v>
      </c>
      <c r="AA1251">
        <v>13.5</v>
      </c>
      <c r="AB1251">
        <v>0</v>
      </c>
      <c r="AC1251">
        <v>0</v>
      </c>
      <c r="AD1251">
        <v>1</v>
      </c>
      <c r="AE1251">
        <v>0</v>
      </c>
      <c r="AF1251" t="s">
        <v>21</v>
      </c>
      <c r="AG1251">
        <v>1.4999999999999999E-2</v>
      </c>
      <c r="AH1251">
        <v>2</v>
      </c>
      <c r="AI1251">
        <v>33360198</v>
      </c>
      <c r="AJ1251">
        <v>1048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>
      <c r="A1252">
        <f>ROW(Source!A1071)</f>
        <v>1071</v>
      </c>
      <c r="B1252">
        <v>33360208</v>
      </c>
      <c r="C1252">
        <v>33360195</v>
      </c>
      <c r="D1252">
        <v>31258691</v>
      </c>
      <c r="E1252">
        <v>1</v>
      </c>
      <c r="F1252">
        <v>1</v>
      </c>
      <c r="G1252">
        <v>1</v>
      </c>
      <c r="H1252">
        <v>2</v>
      </c>
      <c r="I1252" t="s">
        <v>838</v>
      </c>
      <c r="J1252" t="s">
        <v>839</v>
      </c>
      <c r="K1252" t="s">
        <v>840</v>
      </c>
      <c r="L1252">
        <v>1368</v>
      </c>
      <c r="N1252">
        <v>1011</v>
      </c>
      <c r="O1252" t="s">
        <v>837</v>
      </c>
      <c r="P1252" t="s">
        <v>837</v>
      </c>
      <c r="Q1252">
        <v>1</v>
      </c>
      <c r="X1252">
        <v>1.36</v>
      </c>
      <c r="Y1252">
        <v>0</v>
      </c>
      <c r="Z1252">
        <v>3.12</v>
      </c>
      <c r="AA1252">
        <v>0</v>
      </c>
      <c r="AB1252">
        <v>0</v>
      </c>
      <c r="AC1252">
        <v>0</v>
      </c>
      <c r="AD1252">
        <v>1</v>
      </c>
      <c r="AE1252">
        <v>0</v>
      </c>
      <c r="AF1252" t="s">
        <v>21</v>
      </c>
      <c r="AG1252">
        <v>2.04</v>
      </c>
      <c r="AH1252">
        <v>2</v>
      </c>
      <c r="AI1252">
        <v>33360199</v>
      </c>
      <c r="AJ1252">
        <v>1049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>
      <c r="A1253">
        <f>ROW(Source!A1071)</f>
        <v>1071</v>
      </c>
      <c r="B1253">
        <v>33360209</v>
      </c>
      <c r="C1253">
        <v>33360195</v>
      </c>
      <c r="D1253">
        <v>31259879</v>
      </c>
      <c r="E1253">
        <v>1</v>
      </c>
      <c r="F1253">
        <v>1</v>
      </c>
      <c r="G1253">
        <v>1</v>
      </c>
      <c r="H1253">
        <v>2</v>
      </c>
      <c r="I1253" t="s">
        <v>841</v>
      </c>
      <c r="J1253" t="s">
        <v>842</v>
      </c>
      <c r="K1253" t="s">
        <v>843</v>
      </c>
      <c r="L1253">
        <v>1368</v>
      </c>
      <c r="N1253">
        <v>1011</v>
      </c>
      <c r="O1253" t="s">
        <v>837</v>
      </c>
      <c r="P1253" t="s">
        <v>837</v>
      </c>
      <c r="Q1253">
        <v>1</v>
      </c>
      <c r="X1253">
        <v>0.03</v>
      </c>
      <c r="Y1253">
        <v>0</v>
      </c>
      <c r="Z1253">
        <v>65.709999999999994</v>
      </c>
      <c r="AA1253">
        <v>11.6</v>
      </c>
      <c r="AB1253">
        <v>0</v>
      </c>
      <c r="AC1253">
        <v>0</v>
      </c>
      <c r="AD1253">
        <v>1</v>
      </c>
      <c r="AE1253">
        <v>0</v>
      </c>
      <c r="AF1253" t="s">
        <v>21</v>
      </c>
      <c r="AG1253">
        <v>4.4999999999999998E-2</v>
      </c>
      <c r="AH1253">
        <v>2</v>
      </c>
      <c r="AI1253">
        <v>33360200</v>
      </c>
      <c r="AJ1253">
        <v>1050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</row>
    <row r="1254" spans="1:44">
      <c r="A1254">
        <f>ROW(Source!A1071)</f>
        <v>1071</v>
      </c>
      <c r="B1254">
        <v>33360210</v>
      </c>
      <c r="C1254">
        <v>33360195</v>
      </c>
      <c r="D1254">
        <v>31175973</v>
      </c>
      <c r="E1254">
        <v>1</v>
      </c>
      <c r="F1254">
        <v>1</v>
      </c>
      <c r="G1254">
        <v>1</v>
      </c>
      <c r="H1254">
        <v>3</v>
      </c>
      <c r="I1254" t="s">
        <v>889</v>
      </c>
      <c r="J1254" t="s">
        <v>890</v>
      </c>
      <c r="K1254" t="s">
        <v>891</v>
      </c>
      <c r="L1254">
        <v>1348</v>
      </c>
      <c r="N1254">
        <v>1009</v>
      </c>
      <c r="O1254" t="s">
        <v>32</v>
      </c>
      <c r="P1254" t="s">
        <v>32</v>
      </c>
      <c r="Q1254">
        <v>1000</v>
      </c>
      <c r="X1254">
        <v>2.9999999999999997E-4</v>
      </c>
      <c r="Y1254">
        <v>26499</v>
      </c>
      <c r="Z1254">
        <v>0</v>
      </c>
      <c r="AA1254">
        <v>0</v>
      </c>
      <c r="AB1254">
        <v>0</v>
      </c>
      <c r="AC1254">
        <v>0</v>
      </c>
      <c r="AD1254">
        <v>1</v>
      </c>
      <c r="AE1254">
        <v>0</v>
      </c>
      <c r="AF1254" t="s">
        <v>3</v>
      </c>
      <c r="AG1254">
        <v>2.9999999999999997E-4</v>
      </c>
      <c r="AH1254">
        <v>2</v>
      </c>
      <c r="AI1254">
        <v>33360201</v>
      </c>
      <c r="AJ1254">
        <v>1051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</row>
    <row r="1255" spans="1:44">
      <c r="A1255">
        <f>ROW(Source!A1071)</f>
        <v>1071</v>
      </c>
      <c r="B1255">
        <v>33360211</v>
      </c>
      <c r="C1255">
        <v>33360195</v>
      </c>
      <c r="D1255">
        <v>31180727</v>
      </c>
      <c r="E1255">
        <v>1</v>
      </c>
      <c r="F1255">
        <v>1</v>
      </c>
      <c r="G1255">
        <v>1</v>
      </c>
      <c r="H1255">
        <v>3</v>
      </c>
      <c r="I1255" t="s">
        <v>844</v>
      </c>
      <c r="J1255" t="s">
        <v>845</v>
      </c>
      <c r="K1255" t="s">
        <v>846</v>
      </c>
      <c r="L1255">
        <v>1348</v>
      </c>
      <c r="N1255">
        <v>1009</v>
      </c>
      <c r="O1255" t="s">
        <v>32</v>
      </c>
      <c r="P1255" t="s">
        <v>32</v>
      </c>
      <c r="Q1255">
        <v>1000</v>
      </c>
      <c r="X1255">
        <v>8.0000000000000004E-4</v>
      </c>
      <c r="Y1255">
        <v>9040.01</v>
      </c>
      <c r="Z1255">
        <v>0</v>
      </c>
      <c r="AA1255">
        <v>0</v>
      </c>
      <c r="AB1255">
        <v>0</v>
      </c>
      <c r="AC1255">
        <v>0</v>
      </c>
      <c r="AD1255">
        <v>1</v>
      </c>
      <c r="AE1255">
        <v>0</v>
      </c>
      <c r="AF1255" t="s">
        <v>3</v>
      </c>
      <c r="AG1255">
        <v>8.0000000000000004E-4</v>
      </c>
      <c r="AH1255">
        <v>2</v>
      </c>
      <c r="AI1255">
        <v>33360202</v>
      </c>
      <c r="AJ1255">
        <v>1052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</row>
    <row r="1256" spans="1:44">
      <c r="A1256">
        <f>ROW(Source!A1071)</f>
        <v>1071</v>
      </c>
      <c r="B1256">
        <v>33360212</v>
      </c>
      <c r="C1256">
        <v>33360195</v>
      </c>
      <c r="D1256">
        <v>31181610</v>
      </c>
      <c r="E1256">
        <v>1</v>
      </c>
      <c r="F1256">
        <v>1</v>
      </c>
      <c r="G1256">
        <v>1</v>
      </c>
      <c r="H1256">
        <v>3</v>
      </c>
      <c r="I1256" t="s">
        <v>847</v>
      </c>
      <c r="J1256" t="s">
        <v>848</v>
      </c>
      <c r="K1256" t="s">
        <v>849</v>
      </c>
      <c r="L1256">
        <v>1346</v>
      </c>
      <c r="N1256">
        <v>1009</v>
      </c>
      <c r="O1256" t="s">
        <v>78</v>
      </c>
      <c r="P1256" t="s">
        <v>78</v>
      </c>
      <c r="Q1256">
        <v>1</v>
      </c>
      <c r="X1256">
        <v>0.43</v>
      </c>
      <c r="Y1256">
        <v>23.09</v>
      </c>
      <c r="Z1256">
        <v>0</v>
      </c>
      <c r="AA1256">
        <v>0</v>
      </c>
      <c r="AB1256">
        <v>0</v>
      </c>
      <c r="AC1256">
        <v>0</v>
      </c>
      <c r="AD1256">
        <v>1</v>
      </c>
      <c r="AE1256">
        <v>0</v>
      </c>
      <c r="AF1256" t="s">
        <v>3</v>
      </c>
      <c r="AG1256">
        <v>0.43</v>
      </c>
      <c r="AH1256">
        <v>2</v>
      </c>
      <c r="AI1256">
        <v>33360203</v>
      </c>
      <c r="AJ1256">
        <v>1053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>
      <c r="A1257">
        <f>ROW(Source!A1071)</f>
        <v>1071</v>
      </c>
      <c r="B1257">
        <v>33360213</v>
      </c>
      <c r="C1257">
        <v>33360195</v>
      </c>
      <c r="D1257">
        <v>31174155</v>
      </c>
      <c r="E1257">
        <v>17</v>
      </c>
      <c r="F1257">
        <v>1</v>
      </c>
      <c r="G1257">
        <v>1</v>
      </c>
      <c r="H1257">
        <v>3</v>
      </c>
      <c r="I1257" t="s">
        <v>937</v>
      </c>
      <c r="J1257" t="s">
        <v>3</v>
      </c>
      <c r="K1257" t="s">
        <v>269</v>
      </c>
      <c r="L1257">
        <v>1354</v>
      </c>
      <c r="N1257">
        <v>1010</v>
      </c>
      <c r="O1257" t="s">
        <v>40</v>
      </c>
      <c r="P1257" t="s">
        <v>40</v>
      </c>
      <c r="Q1257">
        <v>1</v>
      </c>
      <c r="X1257">
        <v>2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 t="s">
        <v>3</v>
      </c>
      <c r="AG1257">
        <v>2</v>
      </c>
      <c r="AH1257">
        <v>3</v>
      </c>
      <c r="AI1257">
        <v>-1</v>
      </c>
      <c r="AJ1257" t="s">
        <v>3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>
      <c r="A1258">
        <f>ROW(Source!A1071)</f>
        <v>1071</v>
      </c>
      <c r="B1258">
        <v>33360214</v>
      </c>
      <c r="C1258">
        <v>33360195</v>
      </c>
      <c r="D1258">
        <v>31173712</v>
      </c>
      <c r="E1258">
        <v>17</v>
      </c>
      <c r="F1258">
        <v>1</v>
      </c>
      <c r="G1258">
        <v>1</v>
      </c>
      <c r="H1258">
        <v>3</v>
      </c>
      <c r="I1258" t="s">
        <v>929</v>
      </c>
      <c r="J1258" t="s">
        <v>3</v>
      </c>
      <c r="K1258" t="s">
        <v>930</v>
      </c>
      <c r="L1258">
        <v>1354</v>
      </c>
      <c r="N1258">
        <v>1010</v>
      </c>
      <c r="O1258" t="s">
        <v>40</v>
      </c>
      <c r="P1258" t="s">
        <v>40</v>
      </c>
      <c r="Q1258">
        <v>1</v>
      </c>
      <c r="X1258">
        <v>1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 t="s">
        <v>3</v>
      </c>
      <c r="AG1258">
        <v>1</v>
      </c>
      <c r="AH1258">
        <v>3</v>
      </c>
      <c r="AI1258">
        <v>-1</v>
      </c>
      <c r="AJ1258" t="s">
        <v>3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>
      <c r="A1259">
        <f>ROW(Source!A1071)</f>
        <v>1071</v>
      </c>
      <c r="B1259">
        <v>33360215</v>
      </c>
      <c r="C1259">
        <v>33360195</v>
      </c>
      <c r="D1259">
        <v>31172599</v>
      </c>
      <c r="E1259">
        <v>17</v>
      </c>
      <c r="F1259">
        <v>1</v>
      </c>
      <c r="G1259">
        <v>1</v>
      </c>
      <c r="H1259">
        <v>3</v>
      </c>
      <c r="I1259" t="s">
        <v>938</v>
      </c>
      <c r="J1259" t="s">
        <v>3</v>
      </c>
      <c r="K1259" t="s">
        <v>939</v>
      </c>
      <c r="L1259">
        <v>1301</v>
      </c>
      <c r="N1259">
        <v>1003</v>
      </c>
      <c r="O1259" t="s">
        <v>275</v>
      </c>
      <c r="P1259" t="s">
        <v>275</v>
      </c>
      <c r="Q1259">
        <v>1</v>
      </c>
      <c r="X1259">
        <v>9.3000000000000007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 t="s">
        <v>3</v>
      </c>
      <c r="AG1259">
        <v>9.3000000000000007</v>
      </c>
      <c r="AH1259">
        <v>3</v>
      </c>
      <c r="AI1259">
        <v>-1</v>
      </c>
      <c r="AJ1259" t="s">
        <v>3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>
      <c r="A1260">
        <f>ROW(Source!A1071)</f>
        <v>1071</v>
      </c>
      <c r="B1260">
        <v>33360216</v>
      </c>
      <c r="C1260">
        <v>33360195</v>
      </c>
      <c r="D1260">
        <v>31238438</v>
      </c>
      <c r="E1260">
        <v>1</v>
      </c>
      <c r="F1260">
        <v>1</v>
      </c>
      <c r="G1260">
        <v>1</v>
      </c>
      <c r="H1260">
        <v>3</v>
      </c>
      <c r="I1260" t="s">
        <v>892</v>
      </c>
      <c r="J1260" t="s">
        <v>893</v>
      </c>
      <c r="K1260" t="s">
        <v>894</v>
      </c>
      <c r="L1260">
        <v>1301</v>
      </c>
      <c r="N1260">
        <v>1003</v>
      </c>
      <c r="O1260" t="s">
        <v>275</v>
      </c>
      <c r="P1260" t="s">
        <v>275</v>
      </c>
      <c r="Q1260">
        <v>1</v>
      </c>
      <c r="X1260">
        <v>0.39</v>
      </c>
      <c r="Y1260">
        <v>15.33</v>
      </c>
      <c r="Z1260">
        <v>0</v>
      </c>
      <c r="AA1260">
        <v>0</v>
      </c>
      <c r="AB1260">
        <v>0</v>
      </c>
      <c r="AC1260">
        <v>0</v>
      </c>
      <c r="AD1260">
        <v>1</v>
      </c>
      <c r="AE1260">
        <v>0</v>
      </c>
      <c r="AF1260" t="s">
        <v>3</v>
      </c>
      <c r="AG1260">
        <v>0.39</v>
      </c>
      <c r="AH1260">
        <v>2</v>
      </c>
      <c r="AI1260">
        <v>33360204</v>
      </c>
      <c r="AJ1260">
        <v>1054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</row>
    <row r="1261" spans="1:44">
      <c r="A1261">
        <f>ROW(Source!A1078)</f>
        <v>1078</v>
      </c>
      <c r="B1261">
        <v>33360230</v>
      </c>
      <c r="C1261">
        <v>33360220</v>
      </c>
      <c r="D1261">
        <v>31172059</v>
      </c>
      <c r="E1261">
        <v>1</v>
      </c>
      <c r="F1261">
        <v>1</v>
      </c>
      <c r="G1261">
        <v>1</v>
      </c>
      <c r="H1261">
        <v>1</v>
      </c>
      <c r="I1261" t="s">
        <v>895</v>
      </c>
      <c r="J1261" t="s">
        <v>3</v>
      </c>
      <c r="K1261" t="s">
        <v>896</v>
      </c>
      <c r="L1261">
        <v>1191</v>
      </c>
      <c r="N1261">
        <v>1013</v>
      </c>
      <c r="O1261" t="s">
        <v>831</v>
      </c>
      <c r="P1261" t="s">
        <v>831</v>
      </c>
      <c r="Q1261">
        <v>1</v>
      </c>
      <c r="X1261">
        <v>31.98</v>
      </c>
      <c r="Y1261">
        <v>0</v>
      </c>
      <c r="Z1261">
        <v>0</v>
      </c>
      <c r="AA1261">
        <v>0</v>
      </c>
      <c r="AB1261">
        <v>8.64</v>
      </c>
      <c r="AC1261">
        <v>0</v>
      </c>
      <c r="AD1261">
        <v>1</v>
      </c>
      <c r="AE1261">
        <v>1</v>
      </c>
      <c r="AF1261" t="s">
        <v>22</v>
      </c>
      <c r="AG1261">
        <v>44.132399999999997</v>
      </c>
      <c r="AH1261">
        <v>2</v>
      </c>
      <c r="AI1261">
        <v>33360221</v>
      </c>
      <c r="AJ1261">
        <v>1055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>
      <c r="A1262">
        <f>ROW(Source!A1078)</f>
        <v>1078</v>
      </c>
      <c r="B1262">
        <v>33360231</v>
      </c>
      <c r="C1262">
        <v>33360220</v>
      </c>
      <c r="D1262">
        <v>31172011</v>
      </c>
      <c r="E1262">
        <v>1</v>
      </c>
      <c r="F1262">
        <v>1</v>
      </c>
      <c r="G1262">
        <v>1</v>
      </c>
      <c r="H1262">
        <v>1</v>
      </c>
      <c r="I1262" t="s">
        <v>832</v>
      </c>
      <c r="J1262" t="s">
        <v>3</v>
      </c>
      <c r="K1262" t="s">
        <v>833</v>
      </c>
      <c r="L1262">
        <v>1191</v>
      </c>
      <c r="N1262">
        <v>1013</v>
      </c>
      <c r="O1262" t="s">
        <v>831</v>
      </c>
      <c r="P1262" t="s">
        <v>831</v>
      </c>
      <c r="Q1262">
        <v>1</v>
      </c>
      <c r="X1262">
        <v>0.47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1</v>
      </c>
      <c r="AE1262">
        <v>2</v>
      </c>
      <c r="AF1262" t="s">
        <v>21</v>
      </c>
      <c r="AG1262">
        <v>0.70499999999999996</v>
      </c>
      <c r="AH1262">
        <v>2</v>
      </c>
      <c r="AI1262">
        <v>33360222</v>
      </c>
      <c r="AJ1262">
        <v>1056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</row>
    <row r="1263" spans="1:44">
      <c r="A1263">
        <f>ROW(Source!A1078)</f>
        <v>1078</v>
      </c>
      <c r="B1263">
        <v>33360232</v>
      </c>
      <c r="C1263">
        <v>33360220</v>
      </c>
      <c r="D1263">
        <v>31259116</v>
      </c>
      <c r="E1263">
        <v>1</v>
      </c>
      <c r="F1263">
        <v>1</v>
      </c>
      <c r="G1263">
        <v>1</v>
      </c>
      <c r="H1263">
        <v>2</v>
      </c>
      <c r="I1263" t="s">
        <v>897</v>
      </c>
      <c r="J1263" t="s">
        <v>898</v>
      </c>
      <c r="K1263" t="s">
        <v>899</v>
      </c>
      <c r="L1263">
        <v>1368</v>
      </c>
      <c r="N1263">
        <v>1011</v>
      </c>
      <c r="O1263" t="s">
        <v>837</v>
      </c>
      <c r="P1263" t="s">
        <v>837</v>
      </c>
      <c r="Q1263">
        <v>1</v>
      </c>
      <c r="X1263">
        <v>0.23</v>
      </c>
      <c r="Y1263">
        <v>0</v>
      </c>
      <c r="Z1263">
        <v>30</v>
      </c>
      <c r="AA1263">
        <v>0</v>
      </c>
      <c r="AB1263">
        <v>0</v>
      </c>
      <c r="AC1263">
        <v>0</v>
      </c>
      <c r="AD1263">
        <v>1</v>
      </c>
      <c r="AE1263">
        <v>0</v>
      </c>
      <c r="AF1263" t="s">
        <v>21</v>
      </c>
      <c r="AG1263">
        <v>0.34500000000000003</v>
      </c>
      <c r="AH1263">
        <v>2</v>
      </c>
      <c r="AI1263">
        <v>33360223</v>
      </c>
      <c r="AJ1263">
        <v>1057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</row>
    <row r="1264" spans="1:44">
      <c r="A1264">
        <f>ROW(Source!A1078)</f>
        <v>1078</v>
      </c>
      <c r="B1264">
        <v>33360233</v>
      </c>
      <c r="C1264">
        <v>33360220</v>
      </c>
      <c r="D1264">
        <v>31259879</v>
      </c>
      <c r="E1264">
        <v>1</v>
      </c>
      <c r="F1264">
        <v>1</v>
      </c>
      <c r="G1264">
        <v>1</v>
      </c>
      <c r="H1264">
        <v>2</v>
      </c>
      <c r="I1264" t="s">
        <v>841</v>
      </c>
      <c r="J1264" t="s">
        <v>842</v>
      </c>
      <c r="K1264" t="s">
        <v>843</v>
      </c>
      <c r="L1264">
        <v>1368</v>
      </c>
      <c r="N1264">
        <v>1011</v>
      </c>
      <c r="O1264" t="s">
        <v>837</v>
      </c>
      <c r="P1264" t="s">
        <v>837</v>
      </c>
      <c r="Q1264">
        <v>1</v>
      </c>
      <c r="X1264">
        <v>0.47</v>
      </c>
      <c r="Y1264">
        <v>0</v>
      </c>
      <c r="Z1264">
        <v>65.709999999999994</v>
      </c>
      <c r="AA1264">
        <v>11.6</v>
      </c>
      <c r="AB1264">
        <v>0</v>
      </c>
      <c r="AC1264">
        <v>0</v>
      </c>
      <c r="AD1264">
        <v>1</v>
      </c>
      <c r="AE1264">
        <v>0</v>
      </c>
      <c r="AF1264" t="s">
        <v>21</v>
      </c>
      <c r="AG1264">
        <v>0.70499999999999996</v>
      </c>
      <c r="AH1264">
        <v>2</v>
      </c>
      <c r="AI1264">
        <v>33360224</v>
      </c>
      <c r="AJ1264">
        <v>1058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</row>
    <row r="1265" spans="1:44">
      <c r="A1265">
        <f>ROW(Source!A1078)</f>
        <v>1078</v>
      </c>
      <c r="B1265">
        <v>33360234</v>
      </c>
      <c r="C1265">
        <v>33360220</v>
      </c>
      <c r="D1265">
        <v>31260961</v>
      </c>
      <c r="E1265">
        <v>1</v>
      </c>
      <c r="F1265">
        <v>1</v>
      </c>
      <c r="G1265">
        <v>1</v>
      </c>
      <c r="H1265">
        <v>2</v>
      </c>
      <c r="I1265" t="s">
        <v>900</v>
      </c>
      <c r="J1265" t="s">
        <v>901</v>
      </c>
      <c r="K1265" t="s">
        <v>902</v>
      </c>
      <c r="L1265">
        <v>1368</v>
      </c>
      <c r="N1265">
        <v>1011</v>
      </c>
      <c r="O1265" t="s">
        <v>837</v>
      </c>
      <c r="P1265" t="s">
        <v>837</v>
      </c>
      <c r="Q1265">
        <v>1</v>
      </c>
      <c r="X1265">
        <v>1.26</v>
      </c>
      <c r="Y1265">
        <v>0</v>
      </c>
      <c r="Z1265">
        <v>2.16</v>
      </c>
      <c r="AA1265">
        <v>0</v>
      </c>
      <c r="AB1265">
        <v>0</v>
      </c>
      <c r="AC1265">
        <v>0</v>
      </c>
      <c r="AD1265">
        <v>1</v>
      </c>
      <c r="AE1265">
        <v>0</v>
      </c>
      <c r="AF1265" t="s">
        <v>21</v>
      </c>
      <c r="AG1265">
        <v>1.8900000000000001</v>
      </c>
      <c r="AH1265">
        <v>2</v>
      </c>
      <c r="AI1265">
        <v>33360225</v>
      </c>
      <c r="AJ1265">
        <v>1059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</row>
    <row r="1266" spans="1:44">
      <c r="A1266">
        <f>ROW(Source!A1078)</f>
        <v>1078</v>
      </c>
      <c r="B1266">
        <v>33360235</v>
      </c>
      <c r="C1266">
        <v>33360220</v>
      </c>
      <c r="D1266">
        <v>31176145</v>
      </c>
      <c r="E1266">
        <v>1</v>
      </c>
      <c r="F1266">
        <v>1</v>
      </c>
      <c r="G1266">
        <v>1</v>
      </c>
      <c r="H1266">
        <v>3</v>
      </c>
      <c r="I1266" t="s">
        <v>903</v>
      </c>
      <c r="J1266" t="s">
        <v>904</v>
      </c>
      <c r="K1266" t="s">
        <v>905</v>
      </c>
      <c r="L1266">
        <v>1348</v>
      </c>
      <c r="N1266">
        <v>1009</v>
      </c>
      <c r="O1266" t="s">
        <v>32</v>
      </c>
      <c r="P1266" t="s">
        <v>32</v>
      </c>
      <c r="Q1266">
        <v>1000</v>
      </c>
      <c r="X1266">
        <v>1.26E-2</v>
      </c>
      <c r="Y1266">
        <v>1412.5</v>
      </c>
      <c r="Z1266">
        <v>0</v>
      </c>
      <c r="AA1266">
        <v>0</v>
      </c>
      <c r="AB1266">
        <v>0</v>
      </c>
      <c r="AC1266">
        <v>0</v>
      </c>
      <c r="AD1266">
        <v>1</v>
      </c>
      <c r="AE1266">
        <v>0</v>
      </c>
      <c r="AF1266" t="s">
        <v>3</v>
      </c>
      <c r="AG1266">
        <v>1.26E-2</v>
      </c>
      <c r="AH1266">
        <v>2</v>
      </c>
      <c r="AI1266">
        <v>33360226</v>
      </c>
      <c r="AJ1266">
        <v>1060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>
      <c r="A1267">
        <f>ROW(Source!A1078)</f>
        <v>1078</v>
      </c>
      <c r="B1267">
        <v>33360236</v>
      </c>
      <c r="C1267">
        <v>33360220</v>
      </c>
      <c r="D1267">
        <v>31176252</v>
      </c>
      <c r="E1267">
        <v>1</v>
      </c>
      <c r="F1267">
        <v>1</v>
      </c>
      <c r="G1267">
        <v>1</v>
      </c>
      <c r="H1267">
        <v>3</v>
      </c>
      <c r="I1267" t="s">
        <v>906</v>
      </c>
      <c r="J1267" t="s">
        <v>907</v>
      </c>
      <c r="K1267" t="s">
        <v>908</v>
      </c>
      <c r="L1267">
        <v>1348</v>
      </c>
      <c r="N1267">
        <v>1009</v>
      </c>
      <c r="O1267" t="s">
        <v>32</v>
      </c>
      <c r="P1267" t="s">
        <v>32</v>
      </c>
      <c r="Q1267">
        <v>1000</v>
      </c>
      <c r="X1267">
        <v>0.03</v>
      </c>
      <c r="Y1267">
        <v>3960</v>
      </c>
      <c r="Z1267">
        <v>0</v>
      </c>
      <c r="AA1267">
        <v>0</v>
      </c>
      <c r="AB1267">
        <v>0</v>
      </c>
      <c r="AC1267">
        <v>0</v>
      </c>
      <c r="AD1267">
        <v>1</v>
      </c>
      <c r="AE1267">
        <v>0</v>
      </c>
      <c r="AF1267" t="s">
        <v>3</v>
      </c>
      <c r="AG1267">
        <v>0.03</v>
      </c>
      <c r="AH1267">
        <v>2</v>
      </c>
      <c r="AI1267">
        <v>33360227</v>
      </c>
      <c r="AJ1267">
        <v>1061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>
      <c r="A1268">
        <f>ROW(Source!A1078)</f>
        <v>1078</v>
      </c>
      <c r="B1268">
        <v>33360237</v>
      </c>
      <c r="C1268">
        <v>33360220</v>
      </c>
      <c r="D1268">
        <v>31201861</v>
      </c>
      <c r="E1268">
        <v>1</v>
      </c>
      <c r="F1268">
        <v>1</v>
      </c>
      <c r="G1268">
        <v>1</v>
      </c>
      <c r="H1268">
        <v>3</v>
      </c>
      <c r="I1268" t="s">
        <v>909</v>
      </c>
      <c r="J1268" t="s">
        <v>910</v>
      </c>
      <c r="K1268" t="s">
        <v>911</v>
      </c>
      <c r="L1268">
        <v>1348</v>
      </c>
      <c r="N1268">
        <v>1009</v>
      </c>
      <c r="O1268" t="s">
        <v>32</v>
      </c>
      <c r="P1268" t="s">
        <v>32</v>
      </c>
      <c r="Q1268">
        <v>1000</v>
      </c>
      <c r="X1268">
        <v>4.7300000000000002E-2</v>
      </c>
      <c r="Y1268">
        <v>7590</v>
      </c>
      <c r="Z1268">
        <v>0</v>
      </c>
      <c r="AA1268">
        <v>0</v>
      </c>
      <c r="AB1268">
        <v>0</v>
      </c>
      <c r="AC1268">
        <v>0</v>
      </c>
      <c r="AD1268">
        <v>1</v>
      </c>
      <c r="AE1268">
        <v>0</v>
      </c>
      <c r="AF1268" t="s">
        <v>3</v>
      </c>
      <c r="AG1268">
        <v>4.7300000000000002E-2</v>
      </c>
      <c r="AH1268">
        <v>2</v>
      </c>
      <c r="AI1268">
        <v>33360228</v>
      </c>
      <c r="AJ1268">
        <v>1062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>
      <c r="A1269">
        <f>ROW(Source!A1078)</f>
        <v>1078</v>
      </c>
      <c r="B1269">
        <v>33360238</v>
      </c>
      <c r="C1269">
        <v>33360220</v>
      </c>
      <c r="D1269">
        <v>31173467</v>
      </c>
      <c r="E1269">
        <v>17</v>
      </c>
      <c r="F1269">
        <v>1</v>
      </c>
      <c r="G1269">
        <v>1</v>
      </c>
      <c r="H1269">
        <v>3</v>
      </c>
      <c r="I1269" t="s">
        <v>940</v>
      </c>
      <c r="J1269" t="s">
        <v>3</v>
      </c>
      <c r="K1269" t="s">
        <v>941</v>
      </c>
      <c r="L1269">
        <v>1327</v>
      </c>
      <c r="N1269">
        <v>1005</v>
      </c>
      <c r="O1269" t="s">
        <v>47</v>
      </c>
      <c r="P1269" t="s">
        <v>47</v>
      </c>
      <c r="Q1269">
        <v>1</v>
      </c>
      <c r="X1269">
        <v>115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 t="s">
        <v>3</v>
      </c>
      <c r="AG1269">
        <v>115</v>
      </c>
      <c r="AH1269">
        <v>3</v>
      </c>
      <c r="AI1269">
        <v>-1</v>
      </c>
      <c r="AJ1269" t="s">
        <v>3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</row>
    <row r="1270" spans="1:44">
      <c r="A1270">
        <f>ROW(Source!A1078)</f>
        <v>1078</v>
      </c>
      <c r="B1270">
        <v>33360239</v>
      </c>
      <c r="C1270">
        <v>33360220</v>
      </c>
      <c r="D1270">
        <v>31214657</v>
      </c>
      <c r="E1270">
        <v>1</v>
      </c>
      <c r="F1270">
        <v>1</v>
      </c>
      <c r="G1270">
        <v>1</v>
      </c>
      <c r="H1270">
        <v>3</v>
      </c>
      <c r="I1270" t="s">
        <v>912</v>
      </c>
      <c r="J1270" t="s">
        <v>913</v>
      </c>
      <c r="K1270" t="s">
        <v>914</v>
      </c>
      <c r="L1270">
        <v>1348</v>
      </c>
      <c r="N1270">
        <v>1009</v>
      </c>
      <c r="O1270" t="s">
        <v>32</v>
      </c>
      <c r="P1270" t="s">
        <v>32</v>
      </c>
      <c r="Q1270">
        <v>1000</v>
      </c>
      <c r="X1270">
        <v>1.2600000000000001E-3</v>
      </c>
      <c r="Y1270">
        <v>9550.01</v>
      </c>
      <c r="Z1270">
        <v>0</v>
      </c>
      <c r="AA1270">
        <v>0</v>
      </c>
      <c r="AB1270">
        <v>0</v>
      </c>
      <c r="AC1270">
        <v>0</v>
      </c>
      <c r="AD1270">
        <v>1</v>
      </c>
      <c r="AE1270">
        <v>0</v>
      </c>
      <c r="AF1270" t="s">
        <v>3</v>
      </c>
      <c r="AG1270">
        <v>1.2600000000000001E-3</v>
      </c>
      <c r="AH1270">
        <v>2</v>
      </c>
      <c r="AI1270">
        <v>33360229</v>
      </c>
      <c r="AJ1270">
        <v>1063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>
      <c r="A1271">
        <f>ROW(Source!A1079)</f>
        <v>1079</v>
      </c>
      <c r="B1271">
        <v>33360230</v>
      </c>
      <c r="C1271">
        <v>33360220</v>
      </c>
      <c r="D1271">
        <v>31172059</v>
      </c>
      <c r="E1271">
        <v>1</v>
      </c>
      <c r="F1271">
        <v>1</v>
      </c>
      <c r="G1271">
        <v>1</v>
      </c>
      <c r="H1271">
        <v>1</v>
      </c>
      <c r="I1271" t="s">
        <v>895</v>
      </c>
      <c r="J1271" t="s">
        <v>3</v>
      </c>
      <c r="K1271" t="s">
        <v>896</v>
      </c>
      <c r="L1271">
        <v>1191</v>
      </c>
      <c r="N1271">
        <v>1013</v>
      </c>
      <c r="O1271" t="s">
        <v>831</v>
      </c>
      <c r="P1271" t="s">
        <v>831</v>
      </c>
      <c r="Q1271">
        <v>1</v>
      </c>
      <c r="X1271">
        <v>31.98</v>
      </c>
      <c r="Y1271">
        <v>0</v>
      </c>
      <c r="Z1271">
        <v>0</v>
      </c>
      <c r="AA1271">
        <v>0</v>
      </c>
      <c r="AB1271">
        <v>8.64</v>
      </c>
      <c r="AC1271">
        <v>0</v>
      </c>
      <c r="AD1271">
        <v>1</v>
      </c>
      <c r="AE1271">
        <v>1</v>
      </c>
      <c r="AF1271" t="s">
        <v>22</v>
      </c>
      <c r="AG1271">
        <v>44.132399999999997</v>
      </c>
      <c r="AH1271">
        <v>2</v>
      </c>
      <c r="AI1271">
        <v>33360221</v>
      </c>
      <c r="AJ1271">
        <v>1064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</row>
    <row r="1272" spans="1:44">
      <c r="A1272">
        <f>ROW(Source!A1079)</f>
        <v>1079</v>
      </c>
      <c r="B1272">
        <v>33360231</v>
      </c>
      <c r="C1272">
        <v>33360220</v>
      </c>
      <c r="D1272">
        <v>31172011</v>
      </c>
      <c r="E1272">
        <v>1</v>
      </c>
      <c r="F1272">
        <v>1</v>
      </c>
      <c r="G1272">
        <v>1</v>
      </c>
      <c r="H1272">
        <v>1</v>
      </c>
      <c r="I1272" t="s">
        <v>832</v>
      </c>
      <c r="J1272" t="s">
        <v>3</v>
      </c>
      <c r="K1272" t="s">
        <v>833</v>
      </c>
      <c r="L1272">
        <v>1191</v>
      </c>
      <c r="N1272">
        <v>1013</v>
      </c>
      <c r="O1272" t="s">
        <v>831</v>
      </c>
      <c r="P1272" t="s">
        <v>831</v>
      </c>
      <c r="Q1272">
        <v>1</v>
      </c>
      <c r="X1272">
        <v>0.47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1</v>
      </c>
      <c r="AE1272">
        <v>2</v>
      </c>
      <c r="AF1272" t="s">
        <v>21</v>
      </c>
      <c r="AG1272">
        <v>0.70499999999999996</v>
      </c>
      <c r="AH1272">
        <v>2</v>
      </c>
      <c r="AI1272">
        <v>33360222</v>
      </c>
      <c r="AJ1272">
        <v>1065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</row>
    <row r="1273" spans="1:44">
      <c r="A1273">
        <f>ROW(Source!A1079)</f>
        <v>1079</v>
      </c>
      <c r="B1273">
        <v>33360232</v>
      </c>
      <c r="C1273">
        <v>33360220</v>
      </c>
      <c r="D1273">
        <v>31259116</v>
      </c>
      <c r="E1273">
        <v>1</v>
      </c>
      <c r="F1273">
        <v>1</v>
      </c>
      <c r="G1273">
        <v>1</v>
      </c>
      <c r="H1273">
        <v>2</v>
      </c>
      <c r="I1273" t="s">
        <v>897</v>
      </c>
      <c r="J1273" t="s">
        <v>898</v>
      </c>
      <c r="K1273" t="s">
        <v>899</v>
      </c>
      <c r="L1273">
        <v>1368</v>
      </c>
      <c r="N1273">
        <v>1011</v>
      </c>
      <c r="O1273" t="s">
        <v>837</v>
      </c>
      <c r="P1273" t="s">
        <v>837</v>
      </c>
      <c r="Q1273">
        <v>1</v>
      </c>
      <c r="X1273">
        <v>0.23</v>
      </c>
      <c r="Y1273">
        <v>0</v>
      </c>
      <c r="Z1273">
        <v>30</v>
      </c>
      <c r="AA1273">
        <v>0</v>
      </c>
      <c r="AB1273">
        <v>0</v>
      </c>
      <c r="AC1273">
        <v>0</v>
      </c>
      <c r="AD1273">
        <v>1</v>
      </c>
      <c r="AE1273">
        <v>0</v>
      </c>
      <c r="AF1273" t="s">
        <v>21</v>
      </c>
      <c r="AG1273">
        <v>0.34500000000000003</v>
      </c>
      <c r="AH1273">
        <v>2</v>
      </c>
      <c r="AI1273">
        <v>33360223</v>
      </c>
      <c r="AJ1273">
        <v>1066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>
      <c r="A1274">
        <f>ROW(Source!A1079)</f>
        <v>1079</v>
      </c>
      <c r="B1274">
        <v>33360233</v>
      </c>
      <c r="C1274">
        <v>33360220</v>
      </c>
      <c r="D1274">
        <v>31259879</v>
      </c>
      <c r="E1274">
        <v>1</v>
      </c>
      <c r="F1274">
        <v>1</v>
      </c>
      <c r="G1274">
        <v>1</v>
      </c>
      <c r="H1274">
        <v>2</v>
      </c>
      <c r="I1274" t="s">
        <v>841</v>
      </c>
      <c r="J1274" t="s">
        <v>842</v>
      </c>
      <c r="K1274" t="s">
        <v>843</v>
      </c>
      <c r="L1274">
        <v>1368</v>
      </c>
      <c r="N1274">
        <v>1011</v>
      </c>
      <c r="O1274" t="s">
        <v>837</v>
      </c>
      <c r="P1274" t="s">
        <v>837</v>
      </c>
      <c r="Q1274">
        <v>1</v>
      </c>
      <c r="X1274">
        <v>0.47</v>
      </c>
      <c r="Y1274">
        <v>0</v>
      </c>
      <c r="Z1274">
        <v>65.709999999999994</v>
      </c>
      <c r="AA1274">
        <v>11.6</v>
      </c>
      <c r="AB1274">
        <v>0</v>
      </c>
      <c r="AC1274">
        <v>0</v>
      </c>
      <c r="AD1274">
        <v>1</v>
      </c>
      <c r="AE1274">
        <v>0</v>
      </c>
      <c r="AF1274" t="s">
        <v>21</v>
      </c>
      <c r="AG1274">
        <v>0.70499999999999996</v>
      </c>
      <c r="AH1274">
        <v>2</v>
      </c>
      <c r="AI1274">
        <v>33360224</v>
      </c>
      <c r="AJ1274">
        <v>1067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</row>
    <row r="1275" spans="1:44">
      <c r="A1275">
        <f>ROW(Source!A1079)</f>
        <v>1079</v>
      </c>
      <c r="B1275">
        <v>33360234</v>
      </c>
      <c r="C1275">
        <v>33360220</v>
      </c>
      <c r="D1275">
        <v>31260961</v>
      </c>
      <c r="E1275">
        <v>1</v>
      </c>
      <c r="F1275">
        <v>1</v>
      </c>
      <c r="G1275">
        <v>1</v>
      </c>
      <c r="H1275">
        <v>2</v>
      </c>
      <c r="I1275" t="s">
        <v>900</v>
      </c>
      <c r="J1275" t="s">
        <v>901</v>
      </c>
      <c r="K1275" t="s">
        <v>902</v>
      </c>
      <c r="L1275">
        <v>1368</v>
      </c>
      <c r="N1275">
        <v>1011</v>
      </c>
      <c r="O1275" t="s">
        <v>837</v>
      </c>
      <c r="P1275" t="s">
        <v>837</v>
      </c>
      <c r="Q1275">
        <v>1</v>
      </c>
      <c r="X1275">
        <v>1.26</v>
      </c>
      <c r="Y1275">
        <v>0</v>
      </c>
      <c r="Z1275">
        <v>2.16</v>
      </c>
      <c r="AA1275">
        <v>0</v>
      </c>
      <c r="AB1275">
        <v>0</v>
      </c>
      <c r="AC1275">
        <v>0</v>
      </c>
      <c r="AD1275">
        <v>1</v>
      </c>
      <c r="AE1275">
        <v>0</v>
      </c>
      <c r="AF1275" t="s">
        <v>21</v>
      </c>
      <c r="AG1275">
        <v>1.8900000000000001</v>
      </c>
      <c r="AH1275">
        <v>2</v>
      </c>
      <c r="AI1275">
        <v>33360225</v>
      </c>
      <c r="AJ1275">
        <v>1068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</row>
    <row r="1276" spans="1:44">
      <c r="A1276">
        <f>ROW(Source!A1079)</f>
        <v>1079</v>
      </c>
      <c r="B1276">
        <v>33360235</v>
      </c>
      <c r="C1276">
        <v>33360220</v>
      </c>
      <c r="D1276">
        <v>31176145</v>
      </c>
      <c r="E1276">
        <v>1</v>
      </c>
      <c r="F1276">
        <v>1</v>
      </c>
      <c r="G1276">
        <v>1</v>
      </c>
      <c r="H1276">
        <v>3</v>
      </c>
      <c r="I1276" t="s">
        <v>903</v>
      </c>
      <c r="J1276" t="s">
        <v>904</v>
      </c>
      <c r="K1276" t="s">
        <v>905</v>
      </c>
      <c r="L1276">
        <v>1348</v>
      </c>
      <c r="N1276">
        <v>1009</v>
      </c>
      <c r="O1276" t="s">
        <v>32</v>
      </c>
      <c r="P1276" t="s">
        <v>32</v>
      </c>
      <c r="Q1276">
        <v>1000</v>
      </c>
      <c r="X1276">
        <v>1.26E-2</v>
      </c>
      <c r="Y1276">
        <v>1412.5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0</v>
      </c>
      <c r="AF1276" t="s">
        <v>3</v>
      </c>
      <c r="AG1276">
        <v>1.26E-2</v>
      </c>
      <c r="AH1276">
        <v>2</v>
      </c>
      <c r="AI1276">
        <v>33360226</v>
      </c>
      <c r="AJ1276">
        <v>1069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>
      <c r="A1277">
        <f>ROW(Source!A1079)</f>
        <v>1079</v>
      </c>
      <c r="B1277">
        <v>33360236</v>
      </c>
      <c r="C1277">
        <v>33360220</v>
      </c>
      <c r="D1277">
        <v>31176252</v>
      </c>
      <c r="E1277">
        <v>1</v>
      </c>
      <c r="F1277">
        <v>1</v>
      </c>
      <c r="G1277">
        <v>1</v>
      </c>
      <c r="H1277">
        <v>3</v>
      </c>
      <c r="I1277" t="s">
        <v>906</v>
      </c>
      <c r="J1277" t="s">
        <v>907</v>
      </c>
      <c r="K1277" t="s">
        <v>908</v>
      </c>
      <c r="L1277">
        <v>1348</v>
      </c>
      <c r="N1277">
        <v>1009</v>
      </c>
      <c r="O1277" t="s">
        <v>32</v>
      </c>
      <c r="P1277" t="s">
        <v>32</v>
      </c>
      <c r="Q1277">
        <v>1000</v>
      </c>
      <c r="X1277">
        <v>0.03</v>
      </c>
      <c r="Y1277">
        <v>3960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0</v>
      </c>
      <c r="AF1277" t="s">
        <v>3</v>
      </c>
      <c r="AG1277">
        <v>0.03</v>
      </c>
      <c r="AH1277">
        <v>2</v>
      </c>
      <c r="AI1277">
        <v>33360227</v>
      </c>
      <c r="AJ1277">
        <v>1070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>
      <c r="A1278">
        <f>ROW(Source!A1079)</f>
        <v>1079</v>
      </c>
      <c r="B1278">
        <v>33360237</v>
      </c>
      <c r="C1278">
        <v>33360220</v>
      </c>
      <c r="D1278">
        <v>31201861</v>
      </c>
      <c r="E1278">
        <v>1</v>
      </c>
      <c r="F1278">
        <v>1</v>
      </c>
      <c r="G1278">
        <v>1</v>
      </c>
      <c r="H1278">
        <v>3</v>
      </c>
      <c r="I1278" t="s">
        <v>909</v>
      </c>
      <c r="J1278" t="s">
        <v>910</v>
      </c>
      <c r="K1278" t="s">
        <v>911</v>
      </c>
      <c r="L1278">
        <v>1348</v>
      </c>
      <c r="N1278">
        <v>1009</v>
      </c>
      <c r="O1278" t="s">
        <v>32</v>
      </c>
      <c r="P1278" t="s">
        <v>32</v>
      </c>
      <c r="Q1278">
        <v>1000</v>
      </c>
      <c r="X1278">
        <v>4.7300000000000002E-2</v>
      </c>
      <c r="Y1278">
        <v>7590</v>
      </c>
      <c r="Z1278">
        <v>0</v>
      </c>
      <c r="AA1278">
        <v>0</v>
      </c>
      <c r="AB1278">
        <v>0</v>
      </c>
      <c r="AC1278">
        <v>0</v>
      </c>
      <c r="AD1278">
        <v>1</v>
      </c>
      <c r="AE1278">
        <v>0</v>
      </c>
      <c r="AF1278" t="s">
        <v>3</v>
      </c>
      <c r="AG1278">
        <v>4.7300000000000002E-2</v>
      </c>
      <c r="AH1278">
        <v>2</v>
      </c>
      <c r="AI1278">
        <v>33360228</v>
      </c>
      <c r="AJ1278">
        <v>1071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>
      <c r="A1279">
        <f>ROW(Source!A1079)</f>
        <v>1079</v>
      </c>
      <c r="B1279">
        <v>33360238</v>
      </c>
      <c r="C1279">
        <v>33360220</v>
      </c>
      <c r="D1279">
        <v>31173467</v>
      </c>
      <c r="E1279">
        <v>17</v>
      </c>
      <c r="F1279">
        <v>1</v>
      </c>
      <c r="G1279">
        <v>1</v>
      </c>
      <c r="H1279">
        <v>3</v>
      </c>
      <c r="I1279" t="s">
        <v>940</v>
      </c>
      <c r="J1279" t="s">
        <v>3</v>
      </c>
      <c r="K1279" t="s">
        <v>941</v>
      </c>
      <c r="L1279">
        <v>1327</v>
      </c>
      <c r="N1279">
        <v>1005</v>
      </c>
      <c r="O1279" t="s">
        <v>47</v>
      </c>
      <c r="P1279" t="s">
        <v>47</v>
      </c>
      <c r="Q1279">
        <v>1</v>
      </c>
      <c r="X1279">
        <v>115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 t="s">
        <v>3</v>
      </c>
      <c r="AG1279">
        <v>115</v>
      </c>
      <c r="AH1279">
        <v>3</v>
      </c>
      <c r="AI1279">
        <v>-1</v>
      </c>
      <c r="AJ1279" t="s">
        <v>3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</row>
    <row r="1280" spans="1:44">
      <c r="A1280">
        <f>ROW(Source!A1079)</f>
        <v>1079</v>
      </c>
      <c r="B1280">
        <v>33360239</v>
      </c>
      <c r="C1280">
        <v>33360220</v>
      </c>
      <c r="D1280">
        <v>31214657</v>
      </c>
      <c r="E1280">
        <v>1</v>
      </c>
      <c r="F1280">
        <v>1</v>
      </c>
      <c r="G1280">
        <v>1</v>
      </c>
      <c r="H1280">
        <v>3</v>
      </c>
      <c r="I1280" t="s">
        <v>912</v>
      </c>
      <c r="J1280" t="s">
        <v>913</v>
      </c>
      <c r="K1280" t="s">
        <v>914</v>
      </c>
      <c r="L1280">
        <v>1348</v>
      </c>
      <c r="N1280">
        <v>1009</v>
      </c>
      <c r="O1280" t="s">
        <v>32</v>
      </c>
      <c r="P1280" t="s">
        <v>32</v>
      </c>
      <c r="Q1280">
        <v>1000</v>
      </c>
      <c r="X1280">
        <v>1.2600000000000001E-3</v>
      </c>
      <c r="Y1280">
        <v>9550.01</v>
      </c>
      <c r="Z1280">
        <v>0</v>
      </c>
      <c r="AA1280">
        <v>0</v>
      </c>
      <c r="AB1280">
        <v>0</v>
      </c>
      <c r="AC1280">
        <v>0</v>
      </c>
      <c r="AD1280">
        <v>1</v>
      </c>
      <c r="AE1280">
        <v>0</v>
      </c>
      <c r="AF1280" t="s">
        <v>3</v>
      </c>
      <c r="AG1280">
        <v>1.2600000000000001E-3</v>
      </c>
      <c r="AH1280">
        <v>2</v>
      </c>
      <c r="AI1280">
        <v>33360229</v>
      </c>
      <c r="AJ1280">
        <v>1072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>
      <c r="A1281">
        <f>ROW(Source!A1082)</f>
        <v>1082</v>
      </c>
      <c r="B1281">
        <v>33360253</v>
      </c>
      <c r="C1281">
        <v>33360241</v>
      </c>
      <c r="D1281">
        <v>31172061</v>
      </c>
      <c r="E1281">
        <v>1</v>
      </c>
      <c r="F1281">
        <v>1</v>
      </c>
      <c r="G1281">
        <v>1</v>
      </c>
      <c r="H1281">
        <v>1</v>
      </c>
      <c r="I1281" t="s">
        <v>850</v>
      </c>
      <c r="J1281" t="s">
        <v>3</v>
      </c>
      <c r="K1281" t="s">
        <v>851</v>
      </c>
      <c r="L1281">
        <v>1191</v>
      </c>
      <c r="N1281">
        <v>1013</v>
      </c>
      <c r="O1281" t="s">
        <v>831</v>
      </c>
      <c r="P1281" t="s">
        <v>831</v>
      </c>
      <c r="Q1281">
        <v>1</v>
      </c>
      <c r="X1281">
        <v>80.88</v>
      </c>
      <c r="Y1281">
        <v>0</v>
      </c>
      <c r="Z1281">
        <v>0</v>
      </c>
      <c r="AA1281">
        <v>0</v>
      </c>
      <c r="AB1281">
        <v>8.74</v>
      </c>
      <c r="AC1281">
        <v>0</v>
      </c>
      <c r="AD1281">
        <v>1</v>
      </c>
      <c r="AE1281">
        <v>1</v>
      </c>
      <c r="AF1281" t="s">
        <v>22</v>
      </c>
      <c r="AG1281">
        <v>111.61439999999999</v>
      </c>
      <c r="AH1281">
        <v>2</v>
      </c>
      <c r="AI1281">
        <v>33360242</v>
      </c>
      <c r="AJ1281">
        <v>1073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>
      <c r="A1282">
        <f>ROW(Source!A1082)</f>
        <v>1082</v>
      </c>
      <c r="B1282">
        <v>33360254</v>
      </c>
      <c r="C1282">
        <v>33360241</v>
      </c>
      <c r="D1282">
        <v>31172011</v>
      </c>
      <c r="E1282">
        <v>1</v>
      </c>
      <c r="F1282">
        <v>1</v>
      </c>
      <c r="G1282">
        <v>1</v>
      </c>
      <c r="H1282">
        <v>1</v>
      </c>
      <c r="I1282" t="s">
        <v>832</v>
      </c>
      <c r="J1282" t="s">
        <v>3</v>
      </c>
      <c r="K1282" t="s">
        <v>833</v>
      </c>
      <c r="L1282">
        <v>1191</v>
      </c>
      <c r="N1282">
        <v>1013</v>
      </c>
      <c r="O1282" t="s">
        <v>831</v>
      </c>
      <c r="P1282" t="s">
        <v>831</v>
      </c>
      <c r="Q1282">
        <v>1</v>
      </c>
      <c r="X1282">
        <v>0.76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1</v>
      </c>
      <c r="AE1282">
        <v>2</v>
      </c>
      <c r="AF1282" t="s">
        <v>21</v>
      </c>
      <c r="AG1282">
        <v>1.1399999999999999</v>
      </c>
      <c r="AH1282">
        <v>2</v>
      </c>
      <c r="AI1282">
        <v>33360243</v>
      </c>
      <c r="AJ1282">
        <v>1074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>
      <c r="A1283">
        <f>ROW(Source!A1082)</f>
        <v>1082</v>
      </c>
      <c r="B1283">
        <v>33360255</v>
      </c>
      <c r="C1283">
        <v>33360241</v>
      </c>
      <c r="D1283">
        <v>31258491</v>
      </c>
      <c r="E1283">
        <v>1</v>
      </c>
      <c r="F1283">
        <v>1</v>
      </c>
      <c r="G1283">
        <v>1</v>
      </c>
      <c r="H1283">
        <v>2</v>
      </c>
      <c r="I1283" t="s">
        <v>834</v>
      </c>
      <c r="J1283" t="s">
        <v>835</v>
      </c>
      <c r="K1283" t="s">
        <v>836</v>
      </c>
      <c r="L1283">
        <v>1368</v>
      </c>
      <c r="N1283">
        <v>1011</v>
      </c>
      <c r="O1283" t="s">
        <v>837</v>
      </c>
      <c r="P1283" t="s">
        <v>837</v>
      </c>
      <c r="Q1283">
        <v>1</v>
      </c>
      <c r="X1283">
        <v>0.31</v>
      </c>
      <c r="Y1283">
        <v>0</v>
      </c>
      <c r="Z1283">
        <v>111.99</v>
      </c>
      <c r="AA1283">
        <v>13.5</v>
      </c>
      <c r="AB1283">
        <v>0</v>
      </c>
      <c r="AC1283">
        <v>0</v>
      </c>
      <c r="AD1283">
        <v>1</v>
      </c>
      <c r="AE1283">
        <v>0</v>
      </c>
      <c r="AF1283" t="s">
        <v>21</v>
      </c>
      <c r="AG1283">
        <v>0.46499999999999997</v>
      </c>
      <c r="AH1283">
        <v>2</v>
      </c>
      <c r="AI1283">
        <v>33360244</v>
      </c>
      <c r="AJ1283">
        <v>1075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>
      <c r="A1284">
        <f>ROW(Source!A1082)</f>
        <v>1082</v>
      </c>
      <c r="B1284">
        <v>33360256</v>
      </c>
      <c r="C1284">
        <v>33360241</v>
      </c>
      <c r="D1284">
        <v>31258691</v>
      </c>
      <c r="E1284">
        <v>1</v>
      </c>
      <c r="F1284">
        <v>1</v>
      </c>
      <c r="G1284">
        <v>1</v>
      </c>
      <c r="H1284">
        <v>2</v>
      </c>
      <c r="I1284" t="s">
        <v>838</v>
      </c>
      <c r="J1284" t="s">
        <v>839</v>
      </c>
      <c r="K1284" t="s">
        <v>840</v>
      </c>
      <c r="L1284">
        <v>1368</v>
      </c>
      <c r="N1284">
        <v>1011</v>
      </c>
      <c r="O1284" t="s">
        <v>837</v>
      </c>
      <c r="P1284" t="s">
        <v>837</v>
      </c>
      <c r="Q1284">
        <v>1</v>
      </c>
      <c r="X1284">
        <v>10.050000000000001</v>
      </c>
      <c r="Y1284">
        <v>0</v>
      </c>
      <c r="Z1284">
        <v>3.12</v>
      </c>
      <c r="AA1284">
        <v>0</v>
      </c>
      <c r="AB1284">
        <v>0</v>
      </c>
      <c r="AC1284">
        <v>0</v>
      </c>
      <c r="AD1284">
        <v>1</v>
      </c>
      <c r="AE1284">
        <v>0</v>
      </c>
      <c r="AF1284" t="s">
        <v>21</v>
      </c>
      <c r="AG1284">
        <v>15.075000000000001</v>
      </c>
      <c r="AH1284">
        <v>2</v>
      </c>
      <c r="AI1284">
        <v>33360245</v>
      </c>
      <c r="AJ1284">
        <v>1076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>
      <c r="A1285">
        <f>ROW(Source!A1082)</f>
        <v>1082</v>
      </c>
      <c r="B1285">
        <v>33360257</v>
      </c>
      <c r="C1285">
        <v>33360241</v>
      </c>
      <c r="D1285">
        <v>31258646</v>
      </c>
      <c r="E1285">
        <v>1</v>
      </c>
      <c r="F1285">
        <v>1</v>
      </c>
      <c r="G1285">
        <v>1</v>
      </c>
      <c r="H1285">
        <v>2</v>
      </c>
      <c r="I1285" t="s">
        <v>866</v>
      </c>
      <c r="J1285" t="s">
        <v>867</v>
      </c>
      <c r="K1285" t="s">
        <v>868</v>
      </c>
      <c r="L1285">
        <v>1368</v>
      </c>
      <c r="N1285">
        <v>1011</v>
      </c>
      <c r="O1285" t="s">
        <v>837</v>
      </c>
      <c r="P1285" t="s">
        <v>837</v>
      </c>
      <c r="Q1285">
        <v>1</v>
      </c>
      <c r="X1285">
        <v>0.2</v>
      </c>
      <c r="Y1285">
        <v>0</v>
      </c>
      <c r="Z1285">
        <v>6.66</v>
      </c>
      <c r="AA1285">
        <v>0</v>
      </c>
      <c r="AB1285">
        <v>0</v>
      </c>
      <c r="AC1285">
        <v>0</v>
      </c>
      <c r="AD1285">
        <v>1</v>
      </c>
      <c r="AE1285">
        <v>0</v>
      </c>
      <c r="AF1285" t="s">
        <v>21</v>
      </c>
      <c r="AG1285">
        <v>0.3</v>
      </c>
      <c r="AH1285">
        <v>2</v>
      </c>
      <c r="AI1285">
        <v>33360246</v>
      </c>
      <c r="AJ1285">
        <v>1077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>
      <c r="A1286">
        <f>ROW(Source!A1082)</f>
        <v>1082</v>
      </c>
      <c r="B1286">
        <v>33360258</v>
      </c>
      <c r="C1286">
        <v>33360241</v>
      </c>
      <c r="D1286">
        <v>31259879</v>
      </c>
      <c r="E1286">
        <v>1</v>
      </c>
      <c r="F1286">
        <v>1</v>
      </c>
      <c r="G1286">
        <v>1</v>
      </c>
      <c r="H1286">
        <v>2</v>
      </c>
      <c r="I1286" t="s">
        <v>841</v>
      </c>
      <c r="J1286" t="s">
        <v>842</v>
      </c>
      <c r="K1286" t="s">
        <v>843</v>
      </c>
      <c r="L1286">
        <v>1368</v>
      </c>
      <c r="N1286">
        <v>1011</v>
      </c>
      <c r="O1286" t="s">
        <v>837</v>
      </c>
      <c r="P1286" t="s">
        <v>837</v>
      </c>
      <c r="Q1286">
        <v>1</v>
      </c>
      <c r="X1286">
        <v>0.45</v>
      </c>
      <c r="Y1286">
        <v>0</v>
      </c>
      <c r="Z1286">
        <v>65.709999999999994</v>
      </c>
      <c r="AA1286">
        <v>11.6</v>
      </c>
      <c r="AB1286">
        <v>0</v>
      </c>
      <c r="AC1286">
        <v>0</v>
      </c>
      <c r="AD1286">
        <v>1</v>
      </c>
      <c r="AE1286">
        <v>0</v>
      </c>
      <c r="AF1286" t="s">
        <v>21</v>
      </c>
      <c r="AG1286">
        <v>0.67500000000000004</v>
      </c>
      <c r="AH1286">
        <v>2</v>
      </c>
      <c r="AI1286">
        <v>33360247</v>
      </c>
      <c r="AJ1286">
        <v>1078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</row>
    <row r="1287" spans="1:44">
      <c r="A1287">
        <f>ROW(Source!A1082)</f>
        <v>1082</v>
      </c>
      <c r="B1287">
        <v>33360259</v>
      </c>
      <c r="C1287">
        <v>33360241</v>
      </c>
      <c r="D1287">
        <v>31260100</v>
      </c>
      <c r="E1287">
        <v>1</v>
      </c>
      <c r="F1287">
        <v>1</v>
      </c>
      <c r="G1287">
        <v>1</v>
      </c>
      <c r="H1287">
        <v>2</v>
      </c>
      <c r="I1287" t="s">
        <v>858</v>
      </c>
      <c r="J1287" t="s">
        <v>859</v>
      </c>
      <c r="K1287" t="s">
        <v>860</v>
      </c>
      <c r="L1287">
        <v>1368</v>
      </c>
      <c r="N1287">
        <v>1011</v>
      </c>
      <c r="O1287" t="s">
        <v>837</v>
      </c>
      <c r="P1287" t="s">
        <v>837</v>
      </c>
      <c r="Q1287">
        <v>1</v>
      </c>
      <c r="X1287">
        <v>1.31</v>
      </c>
      <c r="Y1287">
        <v>0</v>
      </c>
      <c r="Z1287">
        <v>8.1</v>
      </c>
      <c r="AA1287">
        <v>0</v>
      </c>
      <c r="AB1287">
        <v>0</v>
      </c>
      <c r="AC1287">
        <v>0</v>
      </c>
      <c r="AD1287">
        <v>1</v>
      </c>
      <c r="AE1287">
        <v>0</v>
      </c>
      <c r="AF1287" t="s">
        <v>21</v>
      </c>
      <c r="AG1287">
        <v>1.9650000000000001</v>
      </c>
      <c r="AH1287">
        <v>2</v>
      </c>
      <c r="AI1287">
        <v>33360248</v>
      </c>
      <c r="AJ1287">
        <v>1079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</row>
    <row r="1288" spans="1:44">
      <c r="A1288">
        <f>ROW(Source!A1082)</f>
        <v>1082</v>
      </c>
      <c r="B1288">
        <v>33360260</v>
      </c>
      <c r="C1288">
        <v>33360241</v>
      </c>
      <c r="D1288">
        <v>31178369</v>
      </c>
      <c r="E1288">
        <v>1</v>
      </c>
      <c r="F1288">
        <v>1</v>
      </c>
      <c r="G1288">
        <v>1</v>
      </c>
      <c r="H1288">
        <v>3</v>
      </c>
      <c r="I1288" t="s">
        <v>915</v>
      </c>
      <c r="J1288" t="s">
        <v>916</v>
      </c>
      <c r="K1288" t="s">
        <v>917</v>
      </c>
      <c r="L1288">
        <v>1346</v>
      </c>
      <c r="N1288">
        <v>1009</v>
      </c>
      <c r="O1288" t="s">
        <v>78</v>
      </c>
      <c r="P1288" t="s">
        <v>78</v>
      </c>
      <c r="Q1288">
        <v>1</v>
      </c>
      <c r="X1288">
        <v>7.95</v>
      </c>
      <c r="Y1288">
        <v>39.020000000000003</v>
      </c>
      <c r="Z1288">
        <v>0</v>
      </c>
      <c r="AA1288">
        <v>0</v>
      </c>
      <c r="AB1288">
        <v>0</v>
      </c>
      <c r="AC1288">
        <v>0</v>
      </c>
      <c r="AD1288">
        <v>1</v>
      </c>
      <c r="AE1288">
        <v>0</v>
      </c>
      <c r="AF1288" t="s">
        <v>3</v>
      </c>
      <c r="AG1288">
        <v>7.95</v>
      </c>
      <c r="AH1288">
        <v>2</v>
      </c>
      <c r="AI1288">
        <v>33360249</v>
      </c>
      <c r="AJ1288">
        <v>1080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</row>
    <row r="1289" spans="1:44">
      <c r="A1289">
        <f>ROW(Source!A1082)</f>
        <v>1082</v>
      </c>
      <c r="B1289">
        <v>33360261</v>
      </c>
      <c r="C1289">
        <v>33360241</v>
      </c>
      <c r="D1289">
        <v>31179550</v>
      </c>
      <c r="E1289">
        <v>1</v>
      </c>
      <c r="F1289">
        <v>1</v>
      </c>
      <c r="G1289">
        <v>1</v>
      </c>
      <c r="H1289">
        <v>3</v>
      </c>
      <c r="I1289" t="s">
        <v>861</v>
      </c>
      <c r="J1289" t="s">
        <v>862</v>
      </c>
      <c r="K1289" t="s">
        <v>863</v>
      </c>
      <c r="L1289">
        <v>1348</v>
      </c>
      <c r="N1289">
        <v>1009</v>
      </c>
      <c r="O1289" t="s">
        <v>32</v>
      </c>
      <c r="P1289" t="s">
        <v>32</v>
      </c>
      <c r="Q1289">
        <v>1000</v>
      </c>
      <c r="X1289">
        <v>3.3E-4</v>
      </c>
      <c r="Y1289">
        <v>10362</v>
      </c>
      <c r="Z1289">
        <v>0</v>
      </c>
      <c r="AA1289">
        <v>0</v>
      </c>
      <c r="AB1289">
        <v>0</v>
      </c>
      <c r="AC1289">
        <v>0</v>
      </c>
      <c r="AD1289">
        <v>1</v>
      </c>
      <c r="AE1289">
        <v>0</v>
      </c>
      <c r="AF1289" t="s">
        <v>3</v>
      </c>
      <c r="AG1289">
        <v>3.3E-4</v>
      </c>
      <c r="AH1289">
        <v>2</v>
      </c>
      <c r="AI1289">
        <v>33360250</v>
      </c>
      <c r="AJ1289">
        <v>1081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>
      <c r="A1290">
        <f>ROW(Source!A1082)</f>
        <v>1082</v>
      </c>
      <c r="B1290">
        <v>33360262</v>
      </c>
      <c r="C1290">
        <v>33360241</v>
      </c>
      <c r="D1290">
        <v>31180727</v>
      </c>
      <c r="E1290">
        <v>1</v>
      </c>
      <c r="F1290">
        <v>1</v>
      </c>
      <c r="G1290">
        <v>1</v>
      </c>
      <c r="H1290">
        <v>3</v>
      </c>
      <c r="I1290" t="s">
        <v>844</v>
      </c>
      <c r="J1290" t="s">
        <v>845</v>
      </c>
      <c r="K1290" t="s">
        <v>846</v>
      </c>
      <c r="L1290">
        <v>1348</v>
      </c>
      <c r="N1290">
        <v>1009</v>
      </c>
      <c r="O1290" t="s">
        <v>32</v>
      </c>
      <c r="P1290" t="s">
        <v>32</v>
      </c>
      <c r="Q1290">
        <v>1000</v>
      </c>
      <c r="X1290">
        <v>6.0000000000000001E-3</v>
      </c>
      <c r="Y1290">
        <v>9040.01</v>
      </c>
      <c r="Z1290">
        <v>0</v>
      </c>
      <c r="AA1290">
        <v>0</v>
      </c>
      <c r="AB1290">
        <v>0</v>
      </c>
      <c r="AC1290">
        <v>0</v>
      </c>
      <c r="AD1290">
        <v>1</v>
      </c>
      <c r="AE1290">
        <v>0</v>
      </c>
      <c r="AF1290" t="s">
        <v>3</v>
      </c>
      <c r="AG1290">
        <v>6.0000000000000001E-3</v>
      </c>
      <c r="AH1290">
        <v>2</v>
      </c>
      <c r="AI1290">
        <v>33360251</v>
      </c>
      <c r="AJ1290">
        <v>1082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>
      <c r="A1291">
        <f>ROW(Source!A1082)</f>
        <v>1082</v>
      </c>
      <c r="B1291">
        <v>33360263</v>
      </c>
      <c r="C1291">
        <v>33360241</v>
      </c>
      <c r="D1291">
        <v>31181610</v>
      </c>
      <c r="E1291">
        <v>1</v>
      </c>
      <c r="F1291">
        <v>1</v>
      </c>
      <c r="G1291">
        <v>1</v>
      </c>
      <c r="H1291">
        <v>3</v>
      </c>
      <c r="I1291" t="s">
        <v>847</v>
      </c>
      <c r="J1291" t="s">
        <v>848</v>
      </c>
      <c r="K1291" t="s">
        <v>849</v>
      </c>
      <c r="L1291">
        <v>1346</v>
      </c>
      <c r="N1291">
        <v>1009</v>
      </c>
      <c r="O1291" t="s">
        <v>78</v>
      </c>
      <c r="P1291" t="s">
        <v>78</v>
      </c>
      <c r="Q1291">
        <v>1</v>
      </c>
      <c r="X1291">
        <v>9.09</v>
      </c>
      <c r="Y1291">
        <v>23.09</v>
      </c>
      <c r="Z1291">
        <v>0</v>
      </c>
      <c r="AA1291">
        <v>0</v>
      </c>
      <c r="AB1291">
        <v>0</v>
      </c>
      <c r="AC1291">
        <v>0</v>
      </c>
      <c r="AD1291">
        <v>1</v>
      </c>
      <c r="AE1291">
        <v>0</v>
      </c>
      <c r="AF1291" t="s">
        <v>3</v>
      </c>
      <c r="AG1291">
        <v>9.09</v>
      </c>
      <c r="AH1291">
        <v>2</v>
      </c>
      <c r="AI1291">
        <v>33360252</v>
      </c>
      <c r="AJ1291">
        <v>1083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>
      <c r="A1292">
        <f>ROW(Source!A1082)</f>
        <v>1082</v>
      </c>
      <c r="B1292">
        <v>33360264</v>
      </c>
      <c r="C1292">
        <v>33360241</v>
      </c>
      <c r="D1292">
        <v>31174136</v>
      </c>
      <c r="E1292">
        <v>17</v>
      </c>
      <c r="F1292">
        <v>1</v>
      </c>
      <c r="G1292">
        <v>1</v>
      </c>
      <c r="H1292">
        <v>3</v>
      </c>
      <c r="I1292" t="s">
        <v>942</v>
      </c>
      <c r="J1292" t="s">
        <v>3</v>
      </c>
      <c r="K1292" t="s">
        <v>943</v>
      </c>
      <c r="L1292">
        <v>1327</v>
      </c>
      <c r="N1292">
        <v>1005</v>
      </c>
      <c r="O1292" t="s">
        <v>47</v>
      </c>
      <c r="P1292" t="s">
        <v>47</v>
      </c>
      <c r="Q1292">
        <v>1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1</v>
      </c>
      <c r="AD1292">
        <v>0</v>
      </c>
      <c r="AE1292">
        <v>0</v>
      </c>
      <c r="AF1292" t="s">
        <v>3</v>
      </c>
      <c r="AG1292">
        <v>0</v>
      </c>
      <c r="AH1292">
        <v>3</v>
      </c>
      <c r="AI1292">
        <v>-1</v>
      </c>
      <c r="AJ1292" t="s">
        <v>3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</row>
    <row r="1293" spans="1:44">
      <c r="A1293">
        <f>ROW(Source!A1082)</f>
        <v>1082</v>
      </c>
      <c r="B1293">
        <v>33360265</v>
      </c>
      <c r="C1293">
        <v>33360241</v>
      </c>
      <c r="D1293">
        <v>31173940</v>
      </c>
      <c r="E1293">
        <v>17</v>
      </c>
      <c r="F1293">
        <v>1</v>
      </c>
      <c r="G1293">
        <v>1</v>
      </c>
      <c r="H1293">
        <v>3</v>
      </c>
      <c r="I1293" t="s">
        <v>944</v>
      </c>
      <c r="J1293" t="s">
        <v>3</v>
      </c>
      <c r="K1293" t="s">
        <v>945</v>
      </c>
      <c r="L1293">
        <v>1346</v>
      </c>
      <c r="N1293">
        <v>1009</v>
      </c>
      <c r="O1293" t="s">
        <v>78</v>
      </c>
      <c r="P1293" t="s">
        <v>78</v>
      </c>
      <c r="Q1293">
        <v>1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1</v>
      </c>
      <c r="AD1293">
        <v>0</v>
      </c>
      <c r="AE1293">
        <v>0</v>
      </c>
      <c r="AF1293" t="s">
        <v>3</v>
      </c>
      <c r="AG1293">
        <v>0</v>
      </c>
      <c r="AH1293">
        <v>3</v>
      </c>
      <c r="AI1293">
        <v>-1</v>
      </c>
      <c r="AJ1293" t="s">
        <v>3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</row>
    <row r="1294" spans="1:44">
      <c r="A1294">
        <f>ROW(Source!A1082)</f>
        <v>1082</v>
      </c>
      <c r="B1294">
        <v>33360266</v>
      </c>
      <c r="C1294">
        <v>33360241</v>
      </c>
      <c r="D1294">
        <v>31174137</v>
      </c>
      <c r="E1294">
        <v>17</v>
      </c>
      <c r="F1294">
        <v>1</v>
      </c>
      <c r="G1294">
        <v>1</v>
      </c>
      <c r="H1294">
        <v>3</v>
      </c>
      <c r="I1294" t="s">
        <v>946</v>
      </c>
      <c r="J1294" t="s">
        <v>3</v>
      </c>
      <c r="K1294" t="s">
        <v>947</v>
      </c>
      <c r="L1294">
        <v>1327</v>
      </c>
      <c r="N1294">
        <v>1005</v>
      </c>
      <c r="O1294" t="s">
        <v>47</v>
      </c>
      <c r="P1294" t="s">
        <v>47</v>
      </c>
      <c r="Q1294">
        <v>1</v>
      </c>
      <c r="X1294">
        <v>100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 t="s">
        <v>3</v>
      </c>
      <c r="AG1294">
        <v>100</v>
      </c>
      <c r="AH1294">
        <v>3</v>
      </c>
      <c r="AI1294">
        <v>-1</v>
      </c>
      <c r="AJ1294" t="s">
        <v>3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</row>
    <row r="1295" spans="1:44">
      <c r="A1295">
        <f>ROW(Source!A1082)</f>
        <v>1082</v>
      </c>
      <c r="B1295">
        <v>33360267</v>
      </c>
      <c r="C1295">
        <v>33360241</v>
      </c>
      <c r="D1295">
        <v>31174140</v>
      </c>
      <c r="E1295">
        <v>17</v>
      </c>
      <c r="F1295">
        <v>1</v>
      </c>
      <c r="G1295">
        <v>1</v>
      </c>
      <c r="H1295">
        <v>3</v>
      </c>
      <c r="I1295" t="s">
        <v>948</v>
      </c>
      <c r="J1295" t="s">
        <v>3</v>
      </c>
      <c r="K1295" t="s">
        <v>949</v>
      </c>
      <c r="L1295">
        <v>1354</v>
      </c>
      <c r="N1295">
        <v>1010</v>
      </c>
      <c r="O1295" t="s">
        <v>40</v>
      </c>
      <c r="P1295" t="s">
        <v>40</v>
      </c>
      <c r="Q1295">
        <v>1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1</v>
      </c>
      <c r="AD1295">
        <v>0</v>
      </c>
      <c r="AE1295">
        <v>0</v>
      </c>
      <c r="AF1295" t="s">
        <v>3</v>
      </c>
      <c r="AG1295">
        <v>0</v>
      </c>
      <c r="AH1295">
        <v>3</v>
      </c>
      <c r="AI1295">
        <v>-1</v>
      </c>
      <c r="AJ1295" t="s">
        <v>3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>
      <c r="A1296">
        <f>ROW(Source!A1082)</f>
        <v>1082</v>
      </c>
      <c r="B1296">
        <v>33360268</v>
      </c>
      <c r="C1296">
        <v>33360241</v>
      </c>
      <c r="D1296">
        <v>31174146</v>
      </c>
      <c r="E1296">
        <v>17</v>
      </c>
      <c r="F1296">
        <v>1</v>
      </c>
      <c r="G1296">
        <v>1</v>
      </c>
      <c r="H1296">
        <v>3</v>
      </c>
      <c r="I1296" t="s">
        <v>950</v>
      </c>
      <c r="J1296" t="s">
        <v>3</v>
      </c>
      <c r="K1296" t="s">
        <v>951</v>
      </c>
      <c r="L1296">
        <v>1354</v>
      </c>
      <c r="N1296">
        <v>1010</v>
      </c>
      <c r="O1296" t="s">
        <v>40</v>
      </c>
      <c r="P1296" t="s">
        <v>40</v>
      </c>
      <c r="Q1296">
        <v>1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</v>
      </c>
      <c r="AD1296">
        <v>0</v>
      </c>
      <c r="AE1296">
        <v>0</v>
      </c>
      <c r="AF1296" t="s">
        <v>3</v>
      </c>
      <c r="AG1296">
        <v>0</v>
      </c>
      <c r="AH1296">
        <v>3</v>
      </c>
      <c r="AI1296">
        <v>-1</v>
      </c>
      <c r="AJ1296" t="s">
        <v>3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>
      <c r="A1297">
        <f>ROW(Source!A1083)</f>
        <v>1083</v>
      </c>
      <c r="B1297">
        <v>33360253</v>
      </c>
      <c r="C1297">
        <v>33360241</v>
      </c>
      <c r="D1297">
        <v>31172061</v>
      </c>
      <c r="E1297">
        <v>1</v>
      </c>
      <c r="F1297">
        <v>1</v>
      </c>
      <c r="G1297">
        <v>1</v>
      </c>
      <c r="H1297">
        <v>1</v>
      </c>
      <c r="I1297" t="s">
        <v>850</v>
      </c>
      <c r="J1297" t="s">
        <v>3</v>
      </c>
      <c r="K1297" t="s">
        <v>851</v>
      </c>
      <c r="L1297">
        <v>1191</v>
      </c>
      <c r="N1297">
        <v>1013</v>
      </c>
      <c r="O1297" t="s">
        <v>831</v>
      </c>
      <c r="P1297" t="s">
        <v>831</v>
      </c>
      <c r="Q1297">
        <v>1</v>
      </c>
      <c r="X1297">
        <v>80.88</v>
      </c>
      <c r="Y1297">
        <v>0</v>
      </c>
      <c r="Z1297">
        <v>0</v>
      </c>
      <c r="AA1297">
        <v>0</v>
      </c>
      <c r="AB1297">
        <v>8.74</v>
      </c>
      <c r="AC1297">
        <v>0</v>
      </c>
      <c r="AD1297">
        <v>1</v>
      </c>
      <c r="AE1297">
        <v>1</v>
      </c>
      <c r="AF1297" t="s">
        <v>22</v>
      </c>
      <c r="AG1297">
        <v>111.61439999999999</v>
      </c>
      <c r="AH1297">
        <v>2</v>
      </c>
      <c r="AI1297">
        <v>33360242</v>
      </c>
      <c r="AJ1297">
        <v>1084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>
      <c r="A1298">
        <f>ROW(Source!A1083)</f>
        <v>1083</v>
      </c>
      <c r="B1298">
        <v>33360254</v>
      </c>
      <c r="C1298">
        <v>33360241</v>
      </c>
      <c r="D1298">
        <v>31172011</v>
      </c>
      <c r="E1298">
        <v>1</v>
      </c>
      <c r="F1298">
        <v>1</v>
      </c>
      <c r="G1298">
        <v>1</v>
      </c>
      <c r="H1298">
        <v>1</v>
      </c>
      <c r="I1298" t="s">
        <v>832</v>
      </c>
      <c r="J1298" t="s">
        <v>3</v>
      </c>
      <c r="K1298" t="s">
        <v>833</v>
      </c>
      <c r="L1298">
        <v>1191</v>
      </c>
      <c r="N1298">
        <v>1013</v>
      </c>
      <c r="O1298" t="s">
        <v>831</v>
      </c>
      <c r="P1298" t="s">
        <v>831</v>
      </c>
      <c r="Q1298">
        <v>1</v>
      </c>
      <c r="X1298">
        <v>0.76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1</v>
      </c>
      <c r="AE1298">
        <v>2</v>
      </c>
      <c r="AF1298" t="s">
        <v>21</v>
      </c>
      <c r="AG1298">
        <v>1.1399999999999999</v>
      </c>
      <c r="AH1298">
        <v>2</v>
      </c>
      <c r="AI1298">
        <v>33360243</v>
      </c>
      <c r="AJ1298">
        <v>1085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>
      <c r="A1299">
        <f>ROW(Source!A1083)</f>
        <v>1083</v>
      </c>
      <c r="B1299">
        <v>33360255</v>
      </c>
      <c r="C1299">
        <v>33360241</v>
      </c>
      <c r="D1299">
        <v>31258491</v>
      </c>
      <c r="E1299">
        <v>1</v>
      </c>
      <c r="F1299">
        <v>1</v>
      </c>
      <c r="G1299">
        <v>1</v>
      </c>
      <c r="H1299">
        <v>2</v>
      </c>
      <c r="I1299" t="s">
        <v>834</v>
      </c>
      <c r="J1299" t="s">
        <v>835</v>
      </c>
      <c r="K1299" t="s">
        <v>836</v>
      </c>
      <c r="L1299">
        <v>1368</v>
      </c>
      <c r="N1299">
        <v>1011</v>
      </c>
      <c r="O1299" t="s">
        <v>837</v>
      </c>
      <c r="P1299" t="s">
        <v>837</v>
      </c>
      <c r="Q1299">
        <v>1</v>
      </c>
      <c r="X1299">
        <v>0.31</v>
      </c>
      <c r="Y1299">
        <v>0</v>
      </c>
      <c r="Z1299">
        <v>111.99</v>
      </c>
      <c r="AA1299">
        <v>13.5</v>
      </c>
      <c r="AB1299">
        <v>0</v>
      </c>
      <c r="AC1299">
        <v>0</v>
      </c>
      <c r="AD1299">
        <v>1</v>
      </c>
      <c r="AE1299">
        <v>0</v>
      </c>
      <c r="AF1299" t="s">
        <v>21</v>
      </c>
      <c r="AG1299">
        <v>0.46499999999999997</v>
      </c>
      <c r="AH1299">
        <v>2</v>
      </c>
      <c r="AI1299">
        <v>33360244</v>
      </c>
      <c r="AJ1299">
        <v>1086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</row>
    <row r="1300" spans="1:44">
      <c r="A1300">
        <f>ROW(Source!A1083)</f>
        <v>1083</v>
      </c>
      <c r="B1300">
        <v>33360256</v>
      </c>
      <c r="C1300">
        <v>33360241</v>
      </c>
      <c r="D1300">
        <v>31258691</v>
      </c>
      <c r="E1300">
        <v>1</v>
      </c>
      <c r="F1300">
        <v>1</v>
      </c>
      <c r="G1300">
        <v>1</v>
      </c>
      <c r="H1300">
        <v>2</v>
      </c>
      <c r="I1300" t="s">
        <v>838</v>
      </c>
      <c r="J1300" t="s">
        <v>839</v>
      </c>
      <c r="K1300" t="s">
        <v>840</v>
      </c>
      <c r="L1300">
        <v>1368</v>
      </c>
      <c r="N1300">
        <v>1011</v>
      </c>
      <c r="O1300" t="s">
        <v>837</v>
      </c>
      <c r="P1300" t="s">
        <v>837</v>
      </c>
      <c r="Q1300">
        <v>1</v>
      </c>
      <c r="X1300">
        <v>10.050000000000001</v>
      </c>
      <c r="Y1300">
        <v>0</v>
      </c>
      <c r="Z1300">
        <v>3.12</v>
      </c>
      <c r="AA1300">
        <v>0</v>
      </c>
      <c r="AB1300">
        <v>0</v>
      </c>
      <c r="AC1300">
        <v>0</v>
      </c>
      <c r="AD1300">
        <v>1</v>
      </c>
      <c r="AE1300">
        <v>0</v>
      </c>
      <c r="AF1300" t="s">
        <v>21</v>
      </c>
      <c r="AG1300">
        <v>15.075000000000001</v>
      </c>
      <c r="AH1300">
        <v>2</v>
      </c>
      <c r="AI1300">
        <v>33360245</v>
      </c>
      <c r="AJ1300">
        <v>1087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>
      <c r="A1301">
        <f>ROW(Source!A1083)</f>
        <v>1083</v>
      </c>
      <c r="B1301">
        <v>33360257</v>
      </c>
      <c r="C1301">
        <v>33360241</v>
      </c>
      <c r="D1301">
        <v>31258646</v>
      </c>
      <c r="E1301">
        <v>1</v>
      </c>
      <c r="F1301">
        <v>1</v>
      </c>
      <c r="G1301">
        <v>1</v>
      </c>
      <c r="H1301">
        <v>2</v>
      </c>
      <c r="I1301" t="s">
        <v>866</v>
      </c>
      <c r="J1301" t="s">
        <v>867</v>
      </c>
      <c r="K1301" t="s">
        <v>868</v>
      </c>
      <c r="L1301">
        <v>1368</v>
      </c>
      <c r="N1301">
        <v>1011</v>
      </c>
      <c r="O1301" t="s">
        <v>837</v>
      </c>
      <c r="P1301" t="s">
        <v>837</v>
      </c>
      <c r="Q1301">
        <v>1</v>
      </c>
      <c r="X1301">
        <v>0.2</v>
      </c>
      <c r="Y1301">
        <v>0</v>
      </c>
      <c r="Z1301">
        <v>6.66</v>
      </c>
      <c r="AA1301">
        <v>0</v>
      </c>
      <c r="AB1301">
        <v>0</v>
      </c>
      <c r="AC1301">
        <v>0</v>
      </c>
      <c r="AD1301">
        <v>1</v>
      </c>
      <c r="AE1301">
        <v>0</v>
      </c>
      <c r="AF1301" t="s">
        <v>21</v>
      </c>
      <c r="AG1301">
        <v>0.3</v>
      </c>
      <c r="AH1301">
        <v>2</v>
      </c>
      <c r="AI1301">
        <v>33360246</v>
      </c>
      <c r="AJ1301">
        <v>1088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>
      <c r="A1302">
        <f>ROW(Source!A1083)</f>
        <v>1083</v>
      </c>
      <c r="B1302">
        <v>33360258</v>
      </c>
      <c r="C1302">
        <v>33360241</v>
      </c>
      <c r="D1302">
        <v>31259879</v>
      </c>
      <c r="E1302">
        <v>1</v>
      </c>
      <c r="F1302">
        <v>1</v>
      </c>
      <c r="G1302">
        <v>1</v>
      </c>
      <c r="H1302">
        <v>2</v>
      </c>
      <c r="I1302" t="s">
        <v>841</v>
      </c>
      <c r="J1302" t="s">
        <v>842</v>
      </c>
      <c r="K1302" t="s">
        <v>843</v>
      </c>
      <c r="L1302">
        <v>1368</v>
      </c>
      <c r="N1302">
        <v>1011</v>
      </c>
      <c r="O1302" t="s">
        <v>837</v>
      </c>
      <c r="P1302" t="s">
        <v>837</v>
      </c>
      <c r="Q1302">
        <v>1</v>
      </c>
      <c r="X1302">
        <v>0.45</v>
      </c>
      <c r="Y1302">
        <v>0</v>
      </c>
      <c r="Z1302">
        <v>65.709999999999994</v>
      </c>
      <c r="AA1302">
        <v>11.6</v>
      </c>
      <c r="AB1302">
        <v>0</v>
      </c>
      <c r="AC1302">
        <v>0</v>
      </c>
      <c r="AD1302">
        <v>1</v>
      </c>
      <c r="AE1302">
        <v>0</v>
      </c>
      <c r="AF1302" t="s">
        <v>21</v>
      </c>
      <c r="AG1302">
        <v>0.67500000000000004</v>
      </c>
      <c r="AH1302">
        <v>2</v>
      </c>
      <c r="AI1302">
        <v>33360247</v>
      </c>
      <c r="AJ1302">
        <v>1089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>
      <c r="A1303">
        <f>ROW(Source!A1083)</f>
        <v>1083</v>
      </c>
      <c r="B1303">
        <v>33360259</v>
      </c>
      <c r="C1303">
        <v>33360241</v>
      </c>
      <c r="D1303">
        <v>31260100</v>
      </c>
      <c r="E1303">
        <v>1</v>
      </c>
      <c r="F1303">
        <v>1</v>
      </c>
      <c r="G1303">
        <v>1</v>
      </c>
      <c r="H1303">
        <v>2</v>
      </c>
      <c r="I1303" t="s">
        <v>858</v>
      </c>
      <c r="J1303" t="s">
        <v>859</v>
      </c>
      <c r="K1303" t="s">
        <v>860</v>
      </c>
      <c r="L1303">
        <v>1368</v>
      </c>
      <c r="N1303">
        <v>1011</v>
      </c>
      <c r="O1303" t="s">
        <v>837</v>
      </c>
      <c r="P1303" t="s">
        <v>837</v>
      </c>
      <c r="Q1303">
        <v>1</v>
      </c>
      <c r="X1303">
        <v>1.31</v>
      </c>
      <c r="Y1303">
        <v>0</v>
      </c>
      <c r="Z1303">
        <v>8.1</v>
      </c>
      <c r="AA1303">
        <v>0</v>
      </c>
      <c r="AB1303">
        <v>0</v>
      </c>
      <c r="AC1303">
        <v>0</v>
      </c>
      <c r="AD1303">
        <v>1</v>
      </c>
      <c r="AE1303">
        <v>0</v>
      </c>
      <c r="AF1303" t="s">
        <v>21</v>
      </c>
      <c r="AG1303">
        <v>1.9650000000000001</v>
      </c>
      <c r="AH1303">
        <v>2</v>
      </c>
      <c r="AI1303">
        <v>33360248</v>
      </c>
      <c r="AJ1303">
        <v>1090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</row>
    <row r="1304" spans="1:44">
      <c r="A1304">
        <f>ROW(Source!A1083)</f>
        <v>1083</v>
      </c>
      <c r="B1304">
        <v>33360260</v>
      </c>
      <c r="C1304">
        <v>33360241</v>
      </c>
      <c r="D1304">
        <v>31178369</v>
      </c>
      <c r="E1304">
        <v>1</v>
      </c>
      <c r="F1304">
        <v>1</v>
      </c>
      <c r="G1304">
        <v>1</v>
      </c>
      <c r="H1304">
        <v>3</v>
      </c>
      <c r="I1304" t="s">
        <v>915</v>
      </c>
      <c r="J1304" t="s">
        <v>916</v>
      </c>
      <c r="K1304" t="s">
        <v>917</v>
      </c>
      <c r="L1304">
        <v>1346</v>
      </c>
      <c r="N1304">
        <v>1009</v>
      </c>
      <c r="O1304" t="s">
        <v>78</v>
      </c>
      <c r="P1304" t="s">
        <v>78</v>
      </c>
      <c r="Q1304">
        <v>1</v>
      </c>
      <c r="X1304">
        <v>7.95</v>
      </c>
      <c r="Y1304">
        <v>39.020000000000003</v>
      </c>
      <c r="Z1304">
        <v>0</v>
      </c>
      <c r="AA1304">
        <v>0</v>
      </c>
      <c r="AB1304">
        <v>0</v>
      </c>
      <c r="AC1304">
        <v>0</v>
      </c>
      <c r="AD1304">
        <v>1</v>
      </c>
      <c r="AE1304">
        <v>0</v>
      </c>
      <c r="AF1304" t="s">
        <v>3</v>
      </c>
      <c r="AG1304">
        <v>7.95</v>
      </c>
      <c r="AH1304">
        <v>2</v>
      </c>
      <c r="AI1304">
        <v>33360249</v>
      </c>
      <c r="AJ1304">
        <v>1091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>
      <c r="A1305">
        <f>ROW(Source!A1083)</f>
        <v>1083</v>
      </c>
      <c r="B1305">
        <v>33360261</v>
      </c>
      <c r="C1305">
        <v>33360241</v>
      </c>
      <c r="D1305">
        <v>31179550</v>
      </c>
      <c r="E1305">
        <v>1</v>
      </c>
      <c r="F1305">
        <v>1</v>
      </c>
      <c r="G1305">
        <v>1</v>
      </c>
      <c r="H1305">
        <v>3</v>
      </c>
      <c r="I1305" t="s">
        <v>861</v>
      </c>
      <c r="J1305" t="s">
        <v>862</v>
      </c>
      <c r="K1305" t="s">
        <v>863</v>
      </c>
      <c r="L1305">
        <v>1348</v>
      </c>
      <c r="N1305">
        <v>1009</v>
      </c>
      <c r="O1305" t="s">
        <v>32</v>
      </c>
      <c r="P1305" t="s">
        <v>32</v>
      </c>
      <c r="Q1305">
        <v>1000</v>
      </c>
      <c r="X1305">
        <v>3.3E-4</v>
      </c>
      <c r="Y1305">
        <v>10362</v>
      </c>
      <c r="Z1305">
        <v>0</v>
      </c>
      <c r="AA1305">
        <v>0</v>
      </c>
      <c r="AB1305">
        <v>0</v>
      </c>
      <c r="AC1305">
        <v>0</v>
      </c>
      <c r="AD1305">
        <v>1</v>
      </c>
      <c r="AE1305">
        <v>0</v>
      </c>
      <c r="AF1305" t="s">
        <v>3</v>
      </c>
      <c r="AG1305">
        <v>3.3E-4</v>
      </c>
      <c r="AH1305">
        <v>2</v>
      </c>
      <c r="AI1305">
        <v>33360250</v>
      </c>
      <c r="AJ1305">
        <v>1092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>
      <c r="A1306">
        <f>ROW(Source!A1083)</f>
        <v>1083</v>
      </c>
      <c r="B1306">
        <v>33360262</v>
      </c>
      <c r="C1306">
        <v>33360241</v>
      </c>
      <c r="D1306">
        <v>31180727</v>
      </c>
      <c r="E1306">
        <v>1</v>
      </c>
      <c r="F1306">
        <v>1</v>
      </c>
      <c r="G1306">
        <v>1</v>
      </c>
      <c r="H1306">
        <v>3</v>
      </c>
      <c r="I1306" t="s">
        <v>844</v>
      </c>
      <c r="J1306" t="s">
        <v>845</v>
      </c>
      <c r="K1306" t="s">
        <v>846</v>
      </c>
      <c r="L1306">
        <v>1348</v>
      </c>
      <c r="N1306">
        <v>1009</v>
      </c>
      <c r="O1306" t="s">
        <v>32</v>
      </c>
      <c r="P1306" t="s">
        <v>32</v>
      </c>
      <c r="Q1306">
        <v>1000</v>
      </c>
      <c r="X1306">
        <v>6.0000000000000001E-3</v>
      </c>
      <c r="Y1306">
        <v>9040.01</v>
      </c>
      <c r="Z1306">
        <v>0</v>
      </c>
      <c r="AA1306">
        <v>0</v>
      </c>
      <c r="AB1306">
        <v>0</v>
      </c>
      <c r="AC1306">
        <v>0</v>
      </c>
      <c r="AD1306">
        <v>1</v>
      </c>
      <c r="AE1306">
        <v>0</v>
      </c>
      <c r="AF1306" t="s">
        <v>3</v>
      </c>
      <c r="AG1306">
        <v>6.0000000000000001E-3</v>
      </c>
      <c r="AH1306">
        <v>2</v>
      </c>
      <c r="AI1306">
        <v>33360251</v>
      </c>
      <c r="AJ1306">
        <v>1093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>
      <c r="A1307">
        <f>ROW(Source!A1083)</f>
        <v>1083</v>
      </c>
      <c r="B1307">
        <v>33360263</v>
      </c>
      <c r="C1307">
        <v>33360241</v>
      </c>
      <c r="D1307">
        <v>31181610</v>
      </c>
      <c r="E1307">
        <v>1</v>
      </c>
      <c r="F1307">
        <v>1</v>
      </c>
      <c r="G1307">
        <v>1</v>
      </c>
      <c r="H1307">
        <v>3</v>
      </c>
      <c r="I1307" t="s">
        <v>847</v>
      </c>
      <c r="J1307" t="s">
        <v>848</v>
      </c>
      <c r="K1307" t="s">
        <v>849</v>
      </c>
      <c r="L1307">
        <v>1346</v>
      </c>
      <c r="N1307">
        <v>1009</v>
      </c>
      <c r="O1307" t="s">
        <v>78</v>
      </c>
      <c r="P1307" t="s">
        <v>78</v>
      </c>
      <c r="Q1307">
        <v>1</v>
      </c>
      <c r="X1307">
        <v>9.09</v>
      </c>
      <c r="Y1307">
        <v>23.09</v>
      </c>
      <c r="Z1307">
        <v>0</v>
      </c>
      <c r="AA1307">
        <v>0</v>
      </c>
      <c r="AB1307">
        <v>0</v>
      </c>
      <c r="AC1307">
        <v>0</v>
      </c>
      <c r="AD1307">
        <v>1</v>
      </c>
      <c r="AE1307">
        <v>0</v>
      </c>
      <c r="AF1307" t="s">
        <v>3</v>
      </c>
      <c r="AG1307">
        <v>9.09</v>
      </c>
      <c r="AH1307">
        <v>2</v>
      </c>
      <c r="AI1307">
        <v>33360252</v>
      </c>
      <c r="AJ1307">
        <v>1094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</row>
    <row r="1308" spans="1:44">
      <c r="A1308">
        <f>ROW(Source!A1083)</f>
        <v>1083</v>
      </c>
      <c r="B1308">
        <v>33360264</v>
      </c>
      <c r="C1308">
        <v>33360241</v>
      </c>
      <c r="D1308">
        <v>31174136</v>
      </c>
      <c r="E1308">
        <v>17</v>
      </c>
      <c r="F1308">
        <v>1</v>
      </c>
      <c r="G1308">
        <v>1</v>
      </c>
      <c r="H1308">
        <v>3</v>
      </c>
      <c r="I1308" t="s">
        <v>942</v>
      </c>
      <c r="J1308" t="s">
        <v>3</v>
      </c>
      <c r="K1308" t="s">
        <v>943</v>
      </c>
      <c r="L1308">
        <v>1327</v>
      </c>
      <c r="N1308">
        <v>1005</v>
      </c>
      <c r="O1308" t="s">
        <v>47</v>
      </c>
      <c r="P1308" t="s">
        <v>47</v>
      </c>
      <c r="Q1308">
        <v>1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1</v>
      </c>
      <c r="AD1308">
        <v>0</v>
      </c>
      <c r="AE1308">
        <v>0</v>
      </c>
      <c r="AF1308" t="s">
        <v>3</v>
      </c>
      <c r="AG1308">
        <v>0</v>
      </c>
      <c r="AH1308">
        <v>3</v>
      </c>
      <c r="AI1308">
        <v>-1</v>
      </c>
      <c r="AJ1308" t="s">
        <v>3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</row>
    <row r="1309" spans="1:44">
      <c r="A1309">
        <f>ROW(Source!A1083)</f>
        <v>1083</v>
      </c>
      <c r="B1309">
        <v>33360265</v>
      </c>
      <c r="C1309">
        <v>33360241</v>
      </c>
      <c r="D1309">
        <v>31173940</v>
      </c>
      <c r="E1309">
        <v>17</v>
      </c>
      <c r="F1309">
        <v>1</v>
      </c>
      <c r="G1309">
        <v>1</v>
      </c>
      <c r="H1309">
        <v>3</v>
      </c>
      <c r="I1309" t="s">
        <v>944</v>
      </c>
      <c r="J1309" t="s">
        <v>3</v>
      </c>
      <c r="K1309" t="s">
        <v>945</v>
      </c>
      <c r="L1309">
        <v>1346</v>
      </c>
      <c r="N1309">
        <v>1009</v>
      </c>
      <c r="O1309" t="s">
        <v>78</v>
      </c>
      <c r="P1309" t="s">
        <v>78</v>
      </c>
      <c r="Q1309">
        <v>1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1</v>
      </c>
      <c r="AD1309">
        <v>0</v>
      </c>
      <c r="AE1309">
        <v>0</v>
      </c>
      <c r="AF1309" t="s">
        <v>3</v>
      </c>
      <c r="AG1309">
        <v>0</v>
      </c>
      <c r="AH1309">
        <v>3</v>
      </c>
      <c r="AI1309">
        <v>-1</v>
      </c>
      <c r="AJ1309" t="s">
        <v>3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</row>
    <row r="1310" spans="1:44">
      <c r="A1310">
        <f>ROW(Source!A1083)</f>
        <v>1083</v>
      </c>
      <c r="B1310">
        <v>33360266</v>
      </c>
      <c r="C1310">
        <v>33360241</v>
      </c>
      <c r="D1310">
        <v>31174137</v>
      </c>
      <c r="E1310">
        <v>17</v>
      </c>
      <c r="F1310">
        <v>1</v>
      </c>
      <c r="G1310">
        <v>1</v>
      </c>
      <c r="H1310">
        <v>3</v>
      </c>
      <c r="I1310" t="s">
        <v>946</v>
      </c>
      <c r="J1310" t="s">
        <v>3</v>
      </c>
      <c r="K1310" t="s">
        <v>947</v>
      </c>
      <c r="L1310">
        <v>1327</v>
      </c>
      <c r="N1310">
        <v>1005</v>
      </c>
      <c r="O1310" t="s">
        <v>47</v>
      </c>
      <c r="P1310" t="s">
        <v>47</v>
      </c>
      <c r="Q1310">
        <v>1</v>
      </c>
      <c r="X1310">
        <v>100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 t="s">
        <v>3</v>
      </c>
      <c r="AG1310">
        <v>100</v>
      </c>
      <c r="AH1310">
        <v>3</v>
      </c>
      <c r="AI1310">
        <v>-1</v>
      </c>
      <c r="AJ1310" t="s">
        <v>3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</row>
    <row r="1311" spans="1:44">
      <c r="A1311">
        <f>ROW(Source!A1083)</f>
        <v>1083</v>
      </c>
      <c r="B1311">
        <v>33360267</v>
      </c>
      <c r="C1311">
        <v>33360241</v>
      </c>
      <c r="D1311">
        <v>31174140</v>
      </c>
      <c r="E1311">
        <v>17</v>
      </c>
      <c r="F1311">
        <v>1</v>
      </c>
      <c r="G1311">
        <v>1</v>
      </c>
      <c r="H1311">
        <v>3</v>
      </c>
      <c r="I1311" t="s">
        <v>948</v>
      </c>
      <c r="J1311" t="s">
        <v>3</v>
      </c>
      <c r="K1311" t="s">
        <v>949</v>
      </c>
      <c r="L1311">
        <v>1354</v>
      </c>
      <c r="N1311">
        <v>1010</v>
      </c>
      <c r="O1311" t="s">
        <v>40</v>
      </c>
      <c r="P1311" t="s">
        <v>40</v>
      </c>
      <c r="Q1311">
        <v>1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1</v>
      </c>
      <c r="AD1311">
        <v>0</v>
      </c>
      <c r="AE1311">
        <v>0</v>
      </c>
      <c r="AF1311" t="s">
        <v>3</v>
      </c>
      <c r="AG1311">
        <v>0</v>
      </c>
      <c r="AH1311">
        <v>3</v>
      </c>
      <c r="AI1311">
        <v>-1</v>
      </c>
      <c r="AJ1311" t="s">
        <v>3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>
      <c r="A1312">
        <f>ROW(Source!A1083)</f>
        <v>1083</v>
      </c>
      <c r="B1312">
        <v>33360268</v>
      </c>
      <c r="C1312">
        <v>33360241</v>
      </c>
      <c r="D1312">
        <v>31174146</v>
      </c>
      <c r="E1312">
        <v>17</v>
      </c>
      <c r="F1312">
        <v>1</v>
      </c>
      <c r="G1312">
        <v>1</v>
      </c>
      <c r="H1312">
        <v>3</v>
      </c>
      <c r="I1312" t="s">
        <v>950</v>
      </c>
      <c r="J1312" t="s">
        <v>3</v>
      </c>
      <c r="K1312" t="s">
        <v>951</v>
      </c>
      <c r="L1312">
        <v>1354</v>
      </c>
      <c r="N1312">
        <v>1010</v>
      </c>
      <c r="O1312" t="s">
        <v>40</v>
      </c>
      <c r="P1312" t="s">
        <v>40</v>
      </c>
      <c r="Q1312">
        <v>1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1</v>
      </c>
      <c r="AD1312">
        <v>0</v>
      </c>
      <c r="AE1312">
        <v>0</v>
      </c>
      <c r="AF1312" t="s">
        <v>3</v>
      </c>
      <c r="AG1312">
        <v>0</v>
      </c>
      <c r="AH1312">
        <v>3</v>
      </c>
      <c r="AI1312">
        <v>-1</v>
      </c>
      <c r="AJ1312" t="s">
        <v>3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>
      <c r="A1313">
        <f>ROW(Source!A1086)</f>
        <v>1086</v>
      </c>
      <c r="B1313">
        <v>33360416</v>
      </c>
      <c r="C1313">
        <v>33360270</v>
      </c>
      <c r="D1313">
        <v>31172061</v>
      </c>
      <c r="E1313">
        <v>1</v>
      </c>
      <c r="F1313">
        <v>1</v>
      </c>
      <c r="G1313">
        <v>1</v>
      </c>
      <c r="H1313">
        <v>1</v>
      </c>
      <c r="I1313" t="s">
        <v>850</v>
      </c>
      <c r="J1313" t="s">
        <v>3</v>
      </c>
      <c r="K1313" t="s">
        <v>851</v>
      </c>
      <c r="L1313">
        <v>1191</v>
      </c>
      <c r="N1313">
        <v>1013</v>
      </c>
      <c r="O1313" t="s">
        <v>831</v>
      </c>
      <c r="P1313" t="s">
        <v>831</v>
      </c>
      <c r="Q1313">
        <v>1</v>
      </c>
      <c r="X1313">
        <v>80.88</v>
      </c>
      <c r="Y1313">
        <v>0</v>
      </c>
      <c r="Z1313">
        <v>0</v>
      </c>
      <c r="AA1313">
        <v>0</v>
      </c>
      <c r="AB1313">
        <v>8.74</v>
      </c>
      <c r="AC1313">
        <v>0</v>
      </c>
      <c r="AD1313">
        <v>1</v>
      </c>
      <c r="AE1313">
        <v>1</v>
      </c>
      <c r="AF1313" t="s">
        <v>22</v>
      </c>
      <c r="AG1313">
        <v>111.61439999999999</v>
      </c>
      <c r="AH1313">
        <v>2</v>
      </c>
      <c r="AI1313">
        <v>33360416</v>
      </c>
      <c r="AJ1313">
        <v>1095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>
      <c r="A1314">
        <f>ROW(Source!A1086)</f>
        <v>1086</v>
      </c>
      <c r="B1314">
        <v>33360417</v>
      </c>
      <c r="C1314">
        <v>33360270</v>
      </c>
      <c r="D1314">
        <v>31172011</v>
      </c>
      <c r="E1314">
        <v>1</v>
      </c>
      <c r="F1314">
        <v>1</v>
      </c>
      <c r="G1314">
        <v>1</v>
      </c>
      <c r="H1314">
        <v>1</v>
      </c>
      <c r="I1314" t="s">
        <v>832</v>
      </c>
      <c r="J1314" t="s">
        <v>3</v>
      </c>
      <c r="K1314" t="s">
        <v>833</v>
      </c>
      <c r="L1314">
        <v>1191</v>
      </c>
      <c r="N1314">
        <v>1013</v>
      </c>
      <c r="O1314" t="s">
        <v>831</v>
      </c>
      <c r="P1314" t="s">
        <v>831</v>
      </c>
      <c r="Q1314">
        <v>1</v>
      </c>
      <c r="X1314">
        <v>0.69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1</v>
      </c>
      <c r="AE1314">
        <v>2</v>
      </c>
      <c r="AF1314" t="s">
        <v>21</v>
      </c>
      <c r="AG1314">
        <v>1.0349999999999999</v>
      </c>
      <c r="AH1314">
        <v>2</v>
      </c>
      <c r="AI1314">
        <v>33360417</v>
      </c>
      <c r="AJ1314">
        <v>1096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>
      <c r="A1315">
        <f>ROW(Source!A1086)</f>
        <v>1086</v>
      </c>
      <c r="B1315">
        <v>33360418</v>
      </c>
      <c r="C1315">
        <v>33360270</v>
      </c>
      <c r="D1315">
        <v>31258491</v>
      </c>
      <c r="E1315">
        <v>1</v>
      </c>
      <c r="F1315">
        <v>1</v>
      </c>
      <c r="G1315">
        <v>1</v>
      </c>
      <c r="H1315">
        <v>2</v>
      </c>
      <c r="I1315" t="s">
        <v>834</v>
      </c>
      <c r="J1315" t="s">
        <v>835</v>
      </c>
      <c r="K1315" t="s">
        <v>836</v>
      </c>
      <c r="L1315">
        <v>1368</v>
      </c>
      <c r="N1315">
        <v>1011</v>
      </c>
      <c r="O1315" t="s">
        <v>837</v>
      </c>
      <c r="P1315" t="s">
        <v>837</v>
      </c>
      <c r="Q1315">
        <v>1</v>
      </c>
      <c r="X1315">
        <v>0.28000000000000003</v>
      </c>
      <c r="Y1315">
        <v>0</v>
      </c>
      <c r="Z1315">
        <v>111.99</v>
      </c>
      <c r="AA1315">
        <v>13.5</v>
      </c>
      <c r="AB1315">
        <v>0</v>
      </c>
      <c r="AC1315">
        <v>0</v>
      </c>
      <c r="AD1315">
        <v>1</v>
      </c>
      <c r="AE1315">
        <v>0</v>
      </c>
      <c r="AF1315" t="s">
        <v>21</v>
      </c>
      <c r="AG1315">
        <v>0.42000000000000004</v>
      </c>
      <c r="AH1315">
        <v>2</v>
      </c>
      <c r="AI1315">
        <v>33360418</v>
      </c>
      <c r="AJ1315">
        <v>1097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>
      <c r="A1316">
        <f>ROW(Source!A1086)</f>
        <v>1086</v>
      </c>
      <c r="B1316">
        <v>33360419</v>
      </c>
      <c r="C1316">
        <v>33360270</v>
      </c>
      <c r="D1316">
        <v>31258691</v>
      </c>
      <c r="E1316">
        <v>1</v>
      </c>
      <c r="F1316">
        <v>1</v>
      </c>
      <c r="G1316">
        <v>1</v>
      </c>
      <c r="H1316">
        <v>2</v>
      </c>
      <c r="I1316" t="s">
        <v>838</v>
      </c>
      <c r="J1316" t="s">
        <v>839</v>
      </c>
      <c r="K1316" t="s">
        <v>840</v>
      </c>
      <c r="L1316">
        <v>1368</v>
      </c>
      <c r="N1316">
        <v>1011</v>
      </c>
      <c r="O1316" t="s">
        <v>837</v>
      </c>
      <c r="P1316" t="s">
        <v>837</v>
      </c>
      <c r="Q1316">
        <v>1</v>
      </c>
      <c r="X1316">
        <v>10.050000000000001</v>
      </c>
      <c r="Y1316">
        <v>0</v>
      </c>
      <c r="Z1316">
        <v>3.12</v>
      </c>
      <c r="AA1316">
        <v>0</v>
      </c>
      <c r="AB1316">
        <v>0</v>
      </c>
      <c r="AC1316">
        <v>0</v>
      </c>
      <c r="AD1316">
        <v>1</v>
      </c>
      <c r="AE1316">
        <v>0</v>
      </c>
      <c r="AF1316" t="s">
        <v>21</v>
      </c>
      <c r="AG1316">
        <v>15.075000000000001</v>
      </c>
      <c r="AH1316">
        <v>2</v>
      </c>
      <c r="AI1316">
        <v>33360419</v>
      </c>
      <c r="AJ1316">
        <v>1098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>
      <c r="A1317">
        <f>ROW(Source!A1086)</f>
        <v>1086</v>
      </c>
      <c r="B1317">
        <v>33360420</v>
      </c>
      <c r="C1317">
        <v>33360270</v>
      </c>
      <c r="D1317">
        <v>31258646</v>
      </c>
      <c r="E1317">
        <v>1</v>
      </c>
      <c r="F1317">
        <v>1</v>
      </c>
      <c r="G1317">
        <v>1</v>
      </c>
      <c r="H1317">
        <v>2</v>
      </c>
      <c r="I1317" t="s">
        <v>866</v>
      </c>
      <c r="J1317" t="s">
        <v>867</v>
      </c>
      <c r="K1317" t="s">
        <v>868</v>
      </c>
      <c r="L1317">
        <v>1368</v>
      </c>
      <c r="N1317">
        <v>1011</v>
      </c>
      <c r="O1317" t="s">
        <v>837</v>
      </c>
      <c r="P1317" t="s">
        <v>837</v>
      </c>
      <c r="Q1317">
        <v>1</v>
      </c>
      <c r="X1317">
        <v>0.15</v>
      </c>
      <c r="Y1317">
        <v>0</v>
      </c>
      <c r="Z1317">
        <v>6.66</v>
      </c>
      <c r="AA1317">
        <v>0</v>
      </c>
      <c r="AB1317">
        <v>0</v>
      </c>
      <c r="AC1317">
        <v>0</v>
      </c>
      <c r="AD1317">
        <v>1</v>
      </c>
      <c r="AE1317">
        <v>0</v>
      </c>
      <c r="AF1317" t="s">
        <v>21</v>
      </c>
      <c r="AG1317">
        <v>0.22499999999999998</v>
      </c>
      <c r="AH1317">
        <v>2</v>
      </c>
      <c r="AI1317">
        <v>33360420</v>
      </c>
      <c r="AJ1317">
        <v>1099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>
      <c r="A1318">
        <f>ROW(Source!A1086)</f>
        <v>1086</v>
      </c>
      <c r="B1318">
        <v>33360421</v>
      </c>
      <c r="C1318">
        <v>33360270</v>
      </c>
      <c r="D1318">
        <v>31259879</v>
      </c>
      <c r="E1318">
        <v>1</v>
      </c>
      <c r="F1318">
        <v>1</v>
      </c>
      <c r="G1318">
        <v>1</v>
      </c>
      <c r="H1318">
        <v>2</v>
      </c>
      <c r="I1318" t="s">
        <v>841</v>
      </c>
      <c r="J1318" t="s">
        <v>842</v>
      </c>
      <c r="K1318" t="s">
        <v>843</v>
      </c>
      <c r="L1318">
        <v>1368</v>
      </c>
      <c r="N1318">
        <v>1011</v>
      </c>
      <c r="O1318" t="s">
        <v>837</v>
      </c>
      <c r="P1318" t="s">
        <v>837</v>
      </c>
      <c r="Q1318">
        <v>1</v>
      </c>
      <c r="X1318">
        <v>0.41</v>
      </c>
      <c r="Y1318">
        <v>0</v>
      </c>
      <c r="Z1318">
        <v>65.709999999999994</v>
      </c>
      <c r="AA1318">
        <v>11.6</v>
      </c>
      <c r="AB1318">
        <v>0</v>
      </c>
      <c r="AC1318">
        <v>0</v>
      </c>
      <c r="AD1318">
        <v>1</v>
      </c>
      <c r="AE1318">
        <v>0</v>
      </c>
      <c r="AF1318" t="s">
        <v>21</v>
      </c>
      <c r="AG1318">
        <v>0.61499999999999988</v>
      </c>
      <c r="AH1318">
        <v>2</v>
      </c>
      <c r="AI1318">
        <v>33360421</v>
      </c>
      <c r="AJ1318">
        <v>1100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>
      <c r="A1319">
        <f>ROW(Source!A1086)</f>
        <v>1086</v>
      </c>
      <c r="B1319">
        <v>33360422</v>
      </c>
      <c r="C1319">
        <v>33360270</v>
      </c>
      <c r="D1319">
        <v>31260100</v>
      </c>
      <c r="E1319">
        <v>1</v>
      </c>
      <c r="F1319">
        <v>1</v>
      </c>
      <c r="G1319">
        <v>1</v>
      </c>
      <c r="H1319">
        <v>2</v>
      </c>
      <c r="I1319" t="s">
        <v>858</v>
      </c>
      <c r="J1319" t="s">
        <v>859</v>
      </c>
      <c r="K1319" t="s">
        <v>860</v>
      </c>
      <c r="L1319">
        <v>1368</v>
      </c>
      <c r="N1319">
        <v>1011</v>
      </c>
      <c r="O1319" t="s">
        <v>837</v>
      </c>
      <c r="P1319" t="s">
        <v>837</v>
      </c>
      <c r="Q1319">
        <v>1</v>
      </c>
      <c r="X1319">
        <v>1.31</v>
      </c>
      <c r="Y1319">
        <v>0</v>
      </c>
      <c r="Z1319">
        <v>8.1</v>
      </c>
      <c r="AA1319">
        <v>0</v>
      </c>
      <c r="AB1319">
        <v>0</v>
      </c>
      <c r="AC1319">
        <v>0</v>
      </c>
      <c r="AD1319">
        <v>1</v>
      </c>
      <c r="AE1319">
        <v>0</v>
      </c>
      <c r="AF1319" t="s">
        <v>21</v>
      </c>
      <c r="AG1319">
        <v>1.9650000000000001</v>
      </c>
      <c r="AH1319">
        <v>2</v>
      </c>
      <c r="AI1319">
        <v>33360422</v>
      </c>
      <c r="AJ1319">
        <v>1101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>
      <c r="A1320">
        <f>ROW(Source!A1086)</f>
        <v>1086</v>
      </c>
      <c r="B1320">
        <v>33360423</v>
      </c>
      <c r="C1320">
        <v>33360270</v>
      </c>
      <c r="D1320">
        <v>31178369</v>
      </c>
      <c r="E1320">
        <v>1</v>
      </c>
      <c r="F1320">
        <v>1</v>
      </c>
      <c r="G1320">
        <v>1</v>
      </c>
      <c r="H1320">
        <v>3</v>
      </c>
      <c r="I1320" t="s">
        <v>915</v>
      </c>
      <c r="J1320" t="s">
        <v>916</v>
      </c>
      <c r="K1320" t="s">
        <v>917</v>
      </c>
      <c r="L1320">
        <v>1346</v>
      </c>
      <c r="N1320">
        <v>1009</v>
      </c>
      <c r="O1320" t="s">
        <v>78</v>
      </c>
      <c r="P1320" t="s">
        <v>78</v>
      </c>
      <c r="Q1320">
        <v>1</v>
      </c>
      <c r="X1320">
        <v>7.95</v>
      </c>
      <c r="Y1320">
        <v>39.020000000000003</v>
      </c>
      <c r="Z1320">
        <v>0</v>
      </c>
      <c r="AA1320">
        <v>0</v>
      </c>
      <c r="AB1320">
        <v>0</v>
      </c>
      <c r="AC1320">
        <v>0</v>
      </c>
      <c r="AD1320">
        <v>1</v>
      </c>
      <c r="AE1320">
        <v>0</v>
      </c>
      <c r="AF1320" t="s">
        <v>3</v>
      </c>
      <c r="AG1320">
        <v>7.95</v>
      </c>
      <c r="AH1320">
        <v>2</v>
      </c>
      <c r="AI1320">
        <v>33360423</v>
      </c>
      <c r="AJ1320">
        <v>1102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>
      <c r="A1321">
        <f>ROW(Source!A1086)</f>
        <v>1086</v>
      </c>
      <c r="B1321">
        <v>33360424</v>
      </c>
      <c r="C1321">
        <v>33360270</v>
      </c>
      <c r="D1321">
        <v>31179550</v>
      </c>
      <c r="E1321">
        <v>1</v>
      </c>
      <c r="F1321">
        <v>1</v>
      </c>
      <c r="G1321">
        <v>1</v>
      </c>
      <c r="H1321">
        <v>3</v>
      </c>
      <c r="I1321" t="s">
        <v>861</v>
      </c>
      <c r="J1321" t="s">
        <v>862</v>
      </c>
      <c r="K1321" t="s">
        <v>863</v>
      </c>
      <c r="L1321">
        <v>1348</v>
      </c>
      <c r="N1321">
        <v>1009</v>
      </c>
      <c r="O1321" t="s">
        <v>32</v>
      </c>
      <c r="P1321" t="s">
        <v>32</v>
      </c>
      <c r="Q1321">
        <v>1000</v>
      </c>
      <c r="X1321">
        <v>3.3E-4</v>
      </c>
      <c r="Y1321">
        <v>10362</v>
      </c>
      <c r="Z1321">
        <v>0</v>
      </c>
      <c r="AA1321">
        <v>0</v>
      </c>
      <c r="AB1321">
        <v>0</v>
      </c>
      <c r="AC1321">
        <v>0</v>
      </c>
      <c r="AD1321">
        <v>1</v>
      </c>
      <c r="AE1321">
        <v>0</v>
      </c>
      <c r="AF1321" t="s">
        <v>3</v>
      </c>
      <c r="AG1321">
        <v>3.3E-4</v>
      </c>
      <c r="AH1321">
        <v>2</v>
      </c>
      <c r="AI1321">
        <v>33360424</v>
      </c>
      <c r="AJ1321">
        <v>1103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</row>
    <row r="1322" spans="1:44">
      <c r="A1322">
        <f>ROW(Source!A1086)</f>
        <v>1086</v>
      </c>
      <c r="B1322">
        <v>33360425</v>
      </c>
      <c r="C1322">
        <v>33360270</v>
      </c>
      <c r="D1322">
        <v>31180727</v>
      </c>
      <c r="E1322">
        <v>1</v>
      </c>
      <c r="F1322">
        <v>1</v>
      </c>
      <c r="G1322">
        <v>1</v>
      </c>
      <c r="H1322">
        <v>3</v>
      </c>
      <c r="I1322" t="s">
        <v>844</v>
      </c>
      <c r="J1322" t="s">
        <v>845</v>
      </c>
      <c r="K1322" t="s">
        <v>846</v>
      </c>
      <c r="L1322">
        <v>1348</v>
      </c>
      <c r="N1322">
        <v>1009</v>
      </c>
      <c r="O1322" t="s">
        <v>32</v>
      </c>
      <c r="P1322" t="s">
        <v>32</v>
      </c>
      <c r="Q1322">
        <v>1000</v>
      </c>
      <c r="X1322">
        <v>6.0000000000000001E-3</v>
      </c>
      <c r="Y1322">
        <v>9040.01</v>
      </c>
      <c r="Z1322">
        <v>0</v>
      </c>
      <c r="AA1322">
        <v>0</v>
      </c>
      <c r="AB1322">
        <v>0</v>
      </c>
      <c r="AC1322">
        <v>0</v>
      </c>
      <c r="AD1322">
        <v>1</v>
      </c>
      <c r="AE1322">
        <v>0</v>
      </c>
      <c r="AF1322" t="s">
        <v>3</v>
      </c>
      <c r="AG1322">
        <v>6.0000000000000001E-3</v>
      </c>
      <c r="AH1322">
        <v>2</v>
      </c>
      <c r="AI1322">
        <v>33360425</v>
      </c>
      <c r="AJ1322">
        <v>1104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>
      <c r="A1323">
        <f>ROW(Source!A1086)</f>
        <v>1086</v>
      </c>
      <c r="B1323">
        <v>33360426</v>
      </c>
      <c r="C1323">
        <v>33360270</v>
      </c>
      <c r="D1323">
        <v>31181610</v>
      </c>
      <c r="E1323">
        <v>1</v>
      </c>
      <c r="F1323">
        <v>1</v>
      </c>
      <c r="G1323">
        <v>1</v>
      </c>
      <c r="H1323">
        <v>3</v>
      </c>
      <c r="I1323" t="s">
        <v>847</v>
      </c>
      <c r="J1323" t="s">
        <v>848</v>
      </c>
      <c r="K1323" t="s">
        <v>849</v>
      </c>
      <c r="L1323">
        <v>1346</v>
      </c>
      <c r="N1323">
        <v>1009</v>
      </c>
      <c r="O1323" t="s">
        <v>78</v>
      </c>
      <c r="P1323" t="s">
        <v>78</v>
      </c>
      <c r="Q1323">
        <v>1</v>
      </c>
      <c r="X1323">
        <v>9.09</v>
      </c>
      <c r="Y1323">
        <v>23.09</v>
      </c>
      <c r="Z1323">
        <v>0</v>
      </c>
      <c r="AA1323">
        <v>0</v>
      </c>
      <c r="AB1323">
        <v>0</v>
      </c>
      <c r="AC1323">
        <v>0</v>
      </c>
      <c r="AD1323">
        <v>1</v>
      </c>
      <c r="AE1323">
        <v>0</v>
      </c>
      <c r="AF1323" t="s">
        <v>3</v>
      </c>
      <c r="AG1323">
        <v>9.09</v>
      </c>
      <c r="AH1323">
        <v>2</v>
      </c>
      <c r="AI1323">
        <v>33360426</v>
      </c>
      <c r="AJ1323">
        <v>1105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</row>
    <row r="1324" spans="1:44">
      <c r="A1324">
        <f>ROW(Source!A1086)</f>
        <v>1086</v>
      </c>
      <c r="B1324">
        <v>33360427</v>
      </c>
      <c r="C1324">
        <v>33360270</v>
      </c>
      <c r="D1324">
        <v>31174136</v>
      </c>
      <c r="E1324">
        <v>17</v>
      </c>
      <c r="F1324">
        <v>1</v>
      </c>
      <c r="G1324">
        <v>1</v>
      </c>
      <c r="H1324">
        <v>3</v>
      </c>
      <c r="I1324" t="s">
        <v>942</v>
      </c>
      <c r="J1324" t="s">
        <v>3</v>
      </c>
      <c r="K1324" t="s">
        <v>943</v>
      </c>
      <c r="L1324">
        <v>1327</v>
      </c>
      <c r="N1324">
        <v>1005</v>
      </c>
      <c r="O1324" t="s">
        <v>47</v>
      </c>
      <c r="P1324" t="s">
        <v>47</v>
      </c>
      <c r="Q1324">
        <v>1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</v>
      </c>
      <c r="AD1324">
        <v>0</v>
      </c>
      <c r="AE1324">
        <v>0</v>
      </c>
      <c r="AF1324" t="s">
        <v>3</v>
      </c>
      <c r="AG1324">
        <v>0</v>
      </c>
      <c r="AH1324">
        <v>3</v>
      </c>
      <c r="AI1324">
        <v>-1</v>
      </c>
      <c r="AJ1324" t="s">
        <v>3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>
      <c r="A1325">
        <f>ROW(Source!A1086)</f>
        <v>1086</v>
      </c>
      <c r="B1325">
        <v>33360428</v>
      </c>
      <c r="C1325">
        <v>33360270</v>
      </c>
      <c r="D1325">
        <v>31173940</v>
      </c>
      <c r="E1325">
        <v>17</v>
      </c>
      <c r="F1325">
        <v>1</v>
      </c>
      <c r="G1325">
        <v>1</v>
      </c>
      <c r="H1325">
        <v>3</v>
      </c>
      <c r="I1325" t="s">
        <v>944</v>
      </c>
      <c r="J1325" t="s">
        <v>3</v>
      </c>
      <c r="K1325" t="s">
        <v>945</v>
      </c>
      <c r="L1325">
        <v>1346</v>
      </c>
      <c r="N1325">
        <v>1009</v>
      </c>
      <c r="O1325" t="s">
        <v>78</v>
      </c>
      <c r="P1325" t="s">
        <v>78</v>
      </c>
      <c r="Q1325">
        <v>1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1</v>
      </c>
      <c r="AD1325">
        <v>0</v>
      </c>
      <c r="AE1325">
        <v>0</v>
      </c>
      <c r="AF1325" t="s">
        <v>3</v>
      </c>
      <c r="AG1325">
        <v>0</v>
      </c>
      <c r="AH1325">
        <v>3</v>
      </c>
      <c r="AI1325">
        <v>-1</v>
      </c>
      <c r="AJ1325" t="s">
        <v>3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>
      <c r="A1326">
        <f>ROW(Source!A1086)</f>
        <v>1086</v>
      </c>
      <c r="B1326">
        <v>33360429</v>
      </c>
      <c r="C1326">
        <v>33360270</v>
      </c>
      <c r="D1326">
        <v>31174137</v>
      </c>
      <c r="E1326">
        <v>17</v>
      </c>
      <c r="F1326">
        <v>1</v>
      </c>
      <c r="G1326">
        <v>1</v>
      </c>
      <c r="H1326">
        <v>3</v>
      </c>
      <c r="I1326" t="s">
        <v>946</v>
      </c>
      <c r="J1326" t="s">
        <v>3</v>
      </c>
      <c r="K1326" t="s">
        <v>947</v>
      </c>
      <c r="L1326">
        <v>1327</v>
      </c>
      <c r="N1326">
        <v>1005</v>
      </c>
      <c r="O1326" t="s">
        <v>47</v>
      </c>
      <c r="P1326" t="s">
        <v>47</v>
      </c>
      <c r="Q1326">
        <v>1</v>
      </c>
      <c r="X1326">
        <v>100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 t="s">
        <v>3</v>
      </c>
      <c r="AG1326">
        <v>100</v>
      </c>
      <c r="AH1326">
        <v>3</v>
      </c>
      <c r="AI1326">
        <v>-1</v>
      </c>
      <c r="AJ1326" t="s">
        <v>3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</row>
    <row r="1327" spans="1:44">
      <c r="A1327">
        <f>ROW(Source!A1086)</f>
        <v>1086</v>
      </c>
      <c r="B1327">
        <v>33360430</v>
      </c>
      <c r="C1327">
        <v>33360270</v>
      </c>
      <c r="D1327">
        <v>31174140</v>
      </c>
      <c r="E1327">
        <v>17</v>
      </c>
      <c r="F1327">
        <v>1</v>
      </c>
      <c r="G1327">
        <v>1</v>
      </c>
      <c r="H1327">
        <v>3</v>
      </c>
      <c r="I1327" t="s">
        <v>948</v>
      </c>
      <c r="J1327" t="s">
        <v>3</v>
      </c>
      <c r="K1327" t="s">
        <v>949</v>
      </c>
      <c r="L1327">
        <v>1354</v>
      </c>
      <c r="N1327">
        <v>1010</v>
      </c>
      <c r="O1327" t="s">
        <v>40</v>
      </c>
      <c r="P1327" t="s">
        <v>40</v>
      </c>
      <c r="Q1327">
        <v>1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1</v>
      </c>
      <c r="AD1327">
        <v>0</v>
      </c>
      <c r="AE1327">
        <v>0</v>
      </c>
      <c r="AF1327" t="s">
        <v>3</v>
      </c>
      <c r="AG1327">
        <v>0</v>
      </c>
      <c r="AH1327">
        <v>3</v>
      </c>
      <c r="AI1327">
        <v>-1</v>
      </c>
      <c r="AJ1327" t="s">
        <v>3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>
      <c r="A1328">
        <f>ROW(Source!A1086)</f>
        <v>1086</v>
      </c>
      <c r="B1328">
        <v>33360431</v>
      </c>
      <c r="C1328">
        <v>33360270</v>
      </c>
      <c r="D1328">
        <v>31174146</v>
      </c>
      <c r="E1328">
        <v>17</v>
      </c>
      <c r="F1328">
        <v>1</v>
      </c>
      <c r="G1328">
        <v>1</v>
      </c>
      <c r="H1328">
        <v>3</v>
      </c>
      <c r="I1328" t="s">
        <v>950</v>
      </c>
      <c r="J1328" t="s">
        <v>3</v>
      </c>
      <c r="K1328" t="s">
        <v>951</v>
      </c>
      <c r="L1328">
        <v>1354</v>
      </c>
      <c r="N1328">
        <v>1010</v>
      </c>
      <c r="O1328" t="s">
        <v>40</v>
      </c>
      <c r="P1328" t="s">
        <v>40</v>
      </c>
      <c r="Q1328">
        <v>1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1</v>
      </c>
      <c r="AD1328">
        <v>0</v>
      </c>
      <c r="AE1328">
        <v>0</v>
      </c>
      <c r="AF1328" t="s">
        <v>3</v>
      </c>
      <c r="AG1328">
        <v>0</v>
      </c>
      <c r="AH1328">
        <v>3</v>
      </c>
      <c r="AI1328">
        <v>-1</v>
      </c>
      <c r="AJ1328" t="s">
        <v>3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>
      <c r="A1329">
        <f>ROW(Source!A1087)</f>
        <v>1087</v>
      </c>
      <c r="B1329">
        <v>33360416</v>
      </c>
      <c r="C1329">
        <v>33360270</v>
      </c>
      <c r="D1329">
        <v>31172061</v>
      </c>
      <c r="E1329">
        <v>1</v>
      </c>
      <c r="F1329">
        <v>1</v>
      </c>
      <c r="G1329">
        <v>1</v>
      </c>
      <c r="H1329">
        <v>1</v>
      </c>
      <c r="I1329" t="s">
        <v>850</v>
      </c>
      <c r="J1329" t="s">
        <v>3</v>
      </c>
      <c r="K1329" t="s">
        <v>851</v>
      </c>
      <c r="L1329">
        <v>1191</v>
      </c>
      <c r="N1329">
        <v>1013</v>
      </c>
      <c r="O1329" t="s">
        <v>831</v>
      </c>
      <c r="P1329" t="s">
        <v>831</v>
      </c>
      <c r="Q1329">
        <v>1</v>
      </c>
      <c r="X1329">
        <v>80.88</v>
      </c>
      <c r="Y1329">
        <v>0</v>
      </c>
      <c r="Z1329">
        <v>0</v>
      </c>
      <c r="AA1329">
        <v>0</v>
      </c>
      <c r="AB1329">
        <v>8.74</v>
      </c>
      <c r="AC1329">
        <v>0</v>
      </c>
      <c r="AD1329">
        <v>1</v>
      </c>
      <c r="AE1329">
        <v>1</v>
      </c>
      <c r="AF1329" t="s">
        <v>22</v>
      </c>
      <c r="AG1329">
        <v>111.61439999999999</v>
      </c>
      <c r="AH1329">
        <v>2</v>
      </c>
      <c r="AI1329">
        <v>33360416</v>
      </c>
      <c r="AJ1329">
        <v>1106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>
      <c r="A1330">
        <f>ROW(Source!A1087)</f>
        <v>1087</v>
      </c>
      <c r="B1330">
        <v>33360417</v>
      </c>
      <c r="C1330">
        <v>33360270</v>
      </c>
      <c r="D1330">
        <v>31172011</v>
      </c>
      <c r="E1330">
        <v>1</v>
      </c>
      <c r="F1330">
        <v>1</v>
      </c>
      <c r="G1330">
        <v>1</v>
      </c>
      <c r="H1330">
        <v>1</v>
      </c>
      <c r="I1330" t="s">
        <v>832</v>
      </c>
      <c r="J1330" t="s">
        <v>3</v>
      </c>
      <c r="K1330" t="s">
        <v>833</v>
      </c>
      <c r="L1330">
        <v>1191</v>
      </c>
      <c r="N1330">
        <v>1013</v>
      </c>
      <c r="O1330" t="s">
        <v>831</v>
      </c>
      <c r="P1330" t="s">
        <v>831</v>
      </c>
      <c r="Q1330">
        <v>1</v>
      </c>
      <c r="X1330">
        <v>0.69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1</v>
      </c>
      <c r="AE1330">
        <v>2</v>
      </c>
      <c r="AF1330" t="s">
        <v>21</v>
      </c>
      <c r="AG1330">
        <v>1.0349999999999999</v>
      </c>
      <c r="AH1330">
        <v>2</v>
      </c>
      <c r="AI1330">
        <v>33360417</v>
      </c>
      <c r="AJ1330">
        <v>1107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</row>
    <row r="1331" spans="1:44">
      <c r="A1331">
        <f>ROW(Source!A1087)</f>
        <v>1087</v>
      </c>
      <c r="B1331">
        <v>33360418</v>
      </c>
      <c r="C1331">
        <v>33360270</v>
      </c>
      <c r="D1331">
        <v>31258491</v>
      </c>
      <c r="E1331">
        <v>1</v>
      </c>
      <c r="F1331">
        <v>1</v>
      </c>
      <c r="G1331">
        <v>1</v>
      </c>
      <c r="H1331">
        <v>2</v>
      </c>
      <c r="I1331" t="s">
        <v>834</v>
      </c>
      <c r="J1331" t="s">
        <v>835</v>
      </c>
      <c r="K1331" t="s">
        <v>836</v>
      </c>
      <c r="L1331">
        <v>1368</v>
      </c>
      <c r="N1331">
        <v>1011</v>
      </c>
      <c r="O1331" t="s">
        <v>837</v>
      </c>
      <c r="P1331" t="s">
        <v>837</v>
      </c>
      <c r="Q1331">
        <v>1</v>
      </c>
      <c r="X1331">
        <v>0.28000000000000003</v>
      </c>
      <c r="Y1331">
        <v>0</v>
      </c>
      <c r="Z1331">
        <v>111.99</v>
      </c>
      <c r="AA1331">
        <v>13.5</v>
      </c>
      <c r="AB1331">
        <v>0</v>
      </c>
      <c r="AC1331">
        <v>0</v>
      </c>
      <c r="AD1331">
        <v>1</v>
      </c>
      <c r="AE1331">
        <v>0</v>
      </c>
      <c r="AF1331" t="s">
        <v>21</v>
      </c>
      <c r="AG1331">
        <v>0.42000000000000004</v>
      </c>
      <c r="AH1331">
        <v>2</v>
      </c>
      <c r="AI1331">
        <v>33360418</v>
      </c>
      <c r="AJ1331">
        <v>1108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>
      <c r="A1332">
        <f>ROW(Source!A1087)</f>
        <v>1087</v>
      </c>
      <c r="B1332">
        <v>33360419</v>
      </c>
      <c r="C1332">
        <v>33360270</v>
      </c>
      <c r="D1332">
        <v>31258691</v>
      </c>
      <c r="E1332">
        <v>1</v>
      </c>
      <c r="F1332">
        <v>1</v>
      </c>
      <c r="G1332">
        <v>1</v>
      </c>
      <c r="H1332">
        <v>2</v>
      </c>
      <c r="I1332" t="s">
        <v>838</v>
      </c>
      <c r="J1332" t="s">
        <v>839</v>
      </c>
      <c r="K1332" t="s">
        <v>840</v>
      </c>
      <c r="L1332">
        <v>1368</v>
      </c>
      <c r="N1332">
        <v>1011</v>
      </c>
      <c r="O1332" t="s">
        <v>837</v>
      </c>
      <c r="P1332" t="s">
        <v>837</v>
      </c>
      <c r="Q1332">
        <v>1</v>
      </c>
      <c r="X1332">
        <v>10.050000000000001</v>
      </c>
      <c r="Y1332">
        <v>0</v>
      </c>
      <c r="Z1332">
        <v>3.12</v>
      </c>
      <c r="AA1332">
        <v>0</v>
      </c>
      <c r="AB1332">
        <v>0</v>
      </c>
      <c r="AC1332">
        <v>0</v>
      </c>
      <c r="AD1332">
        <v>1</v>
      </c>
      <c r="AE1332">
        <v>0</v>
      </c>
      <c r="AF1332" t="s">
        <v>21</v>
      </c>
      <c r="AG1332">
        <v>15.075000000000001</v>
      </c>
      <c r="AH1332">
        <v>2</v>
      </c>
      <c r="AI1332">
        <v>33360419</v>
      </c>
      <c r="AJ1332">
        <v>1109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</row>
    <row r="1333" spans="1:44">
      <c r="A1333">
        <f>ROW(Source!A1087)</f>
        <v>1087</v>
      </c>
      <c r="B1333">
        <v>33360420</v>
      </c>
      <c r="C1333">
        <v>33360270</v>
      </c>
      <c r="D1333">
        <v>31258646</v>
      </c>
      <c r="E1333">
        <v>1</v>
      </c>
      <c r="F1333">
        <v>1</v>
      </c>
      <c r="G1333">
        <v>1</v>
      </c>
      <c r="H1333">
        <v>2</v>
      </c>
      <c r="I1333" t="s">
        <v>866</v>
      </c>
      <c r="J1333" t="s">
        <v>867</v>
      </c>
      <c r="K1333" t="s">
        <v>868</v>
      </c>
      <c r="L1333">
        <v>1368</v>
      </c>
      <c r="N1333">
        <v>1011</v>
      </c>
      <c r="O1333" t="s">
        <v>837</v>
      </c>
      <c r="P1333" t="s">
        <v>837</v>
      </c>
      <c r="Q1333">
        <v>1</v>
      </c>
      <c r="X1333">
        <v>0.15</v>
      </c>
      <c r="Y1333">
        <v>0</v>
      </c>
      <c r="Z1333">
        <v>6.66</v>
      </c>
      <c r="AA1333">
        <v>0</v>
      </c>
      <c r="AB1333">
        <v>0</v>
      </c>
      <c r="AC1333">
        <v>0</v>
      </c>
      <c r="AD1333">
        <v>1</v>
      </c>
      <c r="AE1333">
        <v>0</v>
      </c>
      <c r="AF1333" t="s">
        <v>21</v>
      </c>
      <c r="AG1333">
        <v>0.22499999999999998</v>
      </c>
      <c r="AH1333">
        <v>2</v>
      </c>
      <c r="AI1333">
        <v>33360420</v>
      </c>
      <c r="AJ1333">
        <v>1110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>
      <c r="A1334">
        <f>ROW(Source!A1087)</f>
        <v>1087</v>
      </c>
      <c r="B1334">
        <v>33360421</v>
      </c>
      <c r="C1334">
        <v>33360270</v>
      </c>
      <c r="D1334">
        <v>31259879</v>
      </c>
      <c r="E1334">
        <v>1</v>
      </c>
      <c r="F1334">
        <v>1</v>
      </c>
      <c r="G1334">
        <v>1</v>
      </c>
      <c r="H1334">
        <v>2</v>
      </c>
      <c r="I1334" t="s">
        <v>841</v>
      </c>
      <c r="J1334" t="s">
        <v>842</v>
      </c>
      <c r="K1334" t="s">
        <v>843</v>
      </c>
      <c r="L1334">
        <v>1368</v>
      </c>
      <c r="N1334">
        <v>1011</v>
      </c>
      <c r="O1334" t="s">
        <v>837</v>
      </c>
      <c r="P1334" t="s">
        <v>837</v>
      </c>
      <c r="Q1334">
        <v>1</v>
      </c>
      <c r="X1334">
        <v>0.41</v>
      </c>
      <c r="Y1334">
        <v>0</v>
      </c>
      <c r="Z1334">
        <v>65.709999999999994</v>
      </c>
      <c r="AA1334">
        <v>11.6</v>
      </c>
      <c r="AB1334">
        <v>0</v>
      </c>
      <c r="AC1334">
        <v>0</v>
      </c>
      <c r="AD1334">
        <v>1</v>
      </c>
      <c r="AE1334">
        <v>0</v>
      </c>
      <c r="AF1334" t="s">
        <v>21</v>
      </c>
      <c r="AG1334">
        <v>0.61499999999999988</v>
      </c>
      <c r="AH1334">
        <v>2</v>
      </c>
      <c r="AI1334">
        <v>33360421</v>
      </c>
      <c r="AJ1334">
        <v>1111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>
      <c r="A1335">
        <f>ROW(Source!A1087)</f>
        <v>1087</v>
      </c>
      <c r="B1335">
        <v>33360422</v>
      </c>
      <c r="C1335">
        <v>33360270</v>
      </c>
      <c r="D1335">
        <v>31260100</v>
      </c>
      <c r="E1335">
        <v>1</v>
      </c>
      <c r="F1335">
        <v>1</v>
      </c>
      <c r="G1335">
        <v>1</v>
      </c>
      <c r="H1335">
        <v>2</v>
      </c>
      <c r="I1335" t="s">
        <v>858</v>
      </c>
      <c r="J1335" t="s">
        <v>859</v>
      </c>
      <c r="K1335" t="s">
        <v>860</v>
      </c>
      <c r="L1335">
        <v>1368</v>
      </c>
      <c r="N1335">
        <v>1011</v>
      </c>
      <c r="O1335" t="s">
        <v>837</v>
      </c>
      <c r="P1335" t="s">
        <v>837</v>
      </c>
      <c r="Q1335">
        <v>1</v>
      </c>
      <c r="X1335">
        <v>1.31</v>
      </c>
      <c r="Y1335">
        <v>0</v>
      </c>
      <c r="Z1335">
        <v>8.1</v>
      </c>
      <c r="AA1335">
        <v>0</v>
      </c>
      <c r="AB1335">
        <v>0</v>
      </c>
      <c r="AC1335">
        <v>0</v>
      </c>
      <c r="AD1335">
        <v>1</v>
      </c>
      <c r="AE1335">
        <v>0</v>
      </c>
      <c r="AF1335" t="s">
        <v>21</v>
      </c>
      <c r="AG1335">
        <v>1.9650000000000001</v>
      </c>
      <c r="AH1335">
        <v>2</v>
      </c>
      <c r="AI1335">
        <v>33360422</v>
      </c>
      <c r="AJ1335">
        <v>1112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>
      <c r="A1336">
        <f>ROW(Source!A1087)</f>
        <v>1087</v>
      </c>
      <c r="B1336">
        <v>33360423</v>
      </c>
      <c r="C1336">
        <v>33360270</v>
      </c>
      <c r="D1336">
        <v>31178369</v>
      </c>
      <c r="E1336">
        <v>1</v>
      </c>
      <c r="F1336">
        <v>1</v>
      </c>
      <c r="G1336">
        <v>1</v>
      </c>
      <c r="H1336">
        <v>3</v>
      </c>
      <c r="I1336" t="s">
        <v>915</v>
      </c>
      <c r="J1336" t="s">
        <v>916</v>
      </c>
      <c r="K1336" t="s">
        <v>917</v>
      </c>
      <c r="L1336">
        <v>1346</v>
      </c>
      <c r="N1336">
        <v>1009</v>
      </c>
      <c r="O1336" t="s">
        <v>78</v>
      </c>
      <c r="P1336" t="s">
        <v>78</v>
      </c>
      <c r="Q1336">
        <v>1</v>
      </c>
      <c r="X1336">
        <v>7.95</v>
      </c>
      <c r="Y1336">
        <v>39.020000000000003</v>
      </c>
      <c r="Z1336">
        <v>0</v>
      </c>
      <c r="AA1336">
        <v>0</v>
      </c>
      <c r="AB1336">
        <v>0</v>
      </c>
      <c r="AC1336">
        <v>0</v>
      </c>
      <c r="AD1336">
        <v>1</v>
      </c>
      <c r="AE1336">
        <v>0</v>
      </c>
      <c r="AF1336" t="s">
        <v>3</v>
      </c>
      <c r="AG1336">
        <v>7.95</v>
      </c>
      <c r="AH1336">
        <v>2</v>
      </c>
      <c r="AI1336">
        <v>33360423</v>
      </c>
      <c r="AJ1336">
        <v>1113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>
      <c r="A1337">
        <f>ROW(Source!A1087)</f>
        <v>1087</v>
      </c>
      <c r="B1337">
        <v>33360424</v>
      </c>
      <c r="C1337">
        <v>33360270</v>
      </c>
      <c r="D1337">
        <v>31179550</v>
      </c>
      <c r="E1337">
        <v>1</v>
      </c>
      <c r="F1337">
        <v>1</v>
      </c>
      <c r="G1337">
        <v>1</v>
      </c>
      <c r="H1337">
        <v>3</v>
      </c>
      <c r="I1337" t="s">
        <v>861</v>
      </c>
      <c r="J1337" t="s">
        <v>862</v>
      </c>
      <c r="K1337" t="s">
        <v>863</v>
      </c>
      <c r="L1337">
        <v>1348</v>
      </c>
      <c r="N1337">
        <v>1009</v>
      </c>
      <c r="O1337" t="s">
        <v>32</v>
      </c>
      <c r="P1337" t="s">
        <v>32</v>
      </c>
      <c r="Q1337">
        <v>1000</v>
      </c>
      <c r="X1337">
        <v>3.3E-4</v>
      </c>
      <c r="Y1337">
        <v>10362</v>
      </c>
      <c r="Z1337">
        <v>0</v>
      </c>
      <c r="AA1337">
        <v>0</v>
      </c>
      <c r="AB1337">
        <v>0</v>
      </c>
      <c r="AC1337">
        <v>0</v>
      </c>
      <c r="AD1337">
        <v>1</v>
      </c>
      <c r="AE1337">
        <v>0</v>
      </c>
      <c r="AF1337" t="s">
        <v>3</v>
      </c>
      <c r="AG1337">
        <v>3.3E-4</v>
      </c>
      <c r="AH1337">
        <v>2</v>
      </c>
      <c r="AI1337">
        <v>33360424</v>
      </c>
      <c r="AJ1337">
        <v>1114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>
      <c r="A1338">
        <f>ROW(Source!A1087)</f>
        <v>1087</v>
      </c>
      <c r="B1338">
        <v>33360425</v>
      </c>
      <c r="C1338">
        <v>33360270</v>
      </c>
      <c r="D1338">
        <v>31180727</v>
      </c>
      <c r="E1338">
        <v>1</v>
      </c>
      <c r="F1338">
        <v>1</v>
      </c>
      <c r="G1338">
        <v>1</v>
      </c>
      <c r="H1338">
        <v>3</v>
      </c>
      <c r="I1338" t="s">
        <v>844</v>
      </c>
      <c r="J1338" t="s">
        <v>845</v>
      </c>
      <c r="K1338" t="s">
        <v>846</v>
      </c>
      <c r="L1338">
        <v>1348</v>
      </c>
      <c r="N1338">
        <v>1009</v>
      </c>
      <c r="O1338" t="s">
        <v>32</v>
      </c>
      <c r="P1338" t="s">
        <v>32</v>
      </c>
      <c r="Q1338">
        <v>1000</v>
      </c>
      <c r="X1338">
        <v>6.0000000000000001E-3</v>
      </c>
      <c r="Y1338">
        <v>9040.01</v>
      </c>
      <c r="Z1338">
        <v>0</v>
      </c>
      <c r="AA1338">
        <v>0</v>
      </c>
      <c r="AB1338">
        <v>0</v>
      </c>
      <c r="AC1338">
        <v>0</v>
      </c>
      <c r="AD1338">
        <v>1</v>
      </c>
      <c r="AE1338">
        <v>0</v>
      </c>
      <c r="AF1338" t="s">
        <v>3</v>
      </c>
      <c r="AG1338">
        <v>6.0000000000000001E-3</v>
      </c>
      <c r="AH1338">
        <v>2</v>
      </c>
      <c r="AI1338">
        <v>33360425</v>
      </c>
      <c r="AJ1338">
        <v>1115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>
      <c r="A1339">
        <f>ROW(Source!A1087)</f>
        <v>1087</v>
      </c>
      <c r="B1339">
        <v>33360426</v>
      </c>
      <c r="C1339">
        <v>33360270</v>
      </c>
      <c r="D1339">
        <v>31181610</v>
      </c>
      <c r="E1339">
        <v>1</v>
      </c>
      <c r="F1339">
        <v>1</v>
      </c>
      <c r="G1339">
        <v>1</v>
      </c>
      <c r="H1339">
        <v>3</v>
      </c>
      <c r="I1339" t="s">
        <v>847</v>
      </c>
      <c r="J1339" t="s">
        <v>848</v>
      </c>
      <c r="K1339" t="s">
        <v>849</v>
      </c>
      <c r="L1339">
        <v>1346</v>
      </c>
      <c r="N1339">
        <v>1009</v>
      </c>
      <c r="O1339" t="s">
        <v>78</v>
      </c>
      <c r="P1339" t="s">
        <v>78</v>
      </c>
      <c r="Q1339">
        <v>1</v>
      </c>
      <c r="X1339">
        <v>9.09</v>
      </c>
      <c r="Y1339">
        <v>23.09</v>
      </c>
      <c r="Z1339">
        <v>0</v>
      </c>
      <c r="AA1339">
        <v>0</v>
      </c>
      <c r="AB1339">
        <v>0</v>
      </c>
      <c r="AC1339">
        <v>0</v>
      </c>
      <c r="AD1339">
        <v>1</v>
      </c>
      <c r="AE1339">
        <v>0</v>
      </c>
      <c r="AF1339" t="s">
        <v>3</v>
      </c>
      <c r="AG1339">
        <v>9.09</v>
      </c>
      <c r="AH1339">
        <v>2</v>
      </c>
      <c r="AI1339">
        <v>33360426</v>
      </c>
      <c r="AJ1339">
        <v>1116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>
      <c r="A1340">
        <f>ROW(Source!A1087)</f>
        <v>1087</v>
      </c>
      <c r="B1340">
        <v>33360427</v>
      </c>
      <c r="C1340">
        <v>33360270</v>
      </c>
      <c r="D1340">
        <v>31174136</v>
      </c>
      <c r="E1340">
        <v>17</v>
      </c>
      <c r="F1340">
        <v>1</v>
      </c>
      <c r="G1340">
        <v>1</v>
      </c>
      <c r="H1340">
        <v>3</v>
      </c>
      <c r="I1340" t="s">
        <v>942</v>
      </c>
      <c r="J1340" t="s">
        <v>3</v>
      </c>
      <c r="K1340" t="s">
        <v>943</v>
      </c>
      <c r="L1340">
        <v>1327</v>
      </c>
      <c r="N1340">
        <v>1005</v>
      </c>
      <c r="O1340" t="s">
        <v>47</v>
      </c>
      <c r="P1340" t="s">
        <v>47</v>
      </c>
      <c r="Q1340">
        <v>1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1</v>
      </c>
      <c r="AD1340">
        <v>0</v>
      </c>
      <c r="AE1340">
        <v>0</v>
      </c>
      <c r="AF1340" t="s">
        <v>3</v>
      </c>
      <c r="AG1340">
        <v>0</v>
      </c>
      <c r="AH1340">
        <v>3</v>
      </c>
      <c r="AI1340">
        <v>-1</v>
      </c>
      <c r="AJ1340" t="s">
        <v>3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>
      <c r="A1341">
        <f>ROW(Source!A1087)</f>
        <v>1087</v>
      </c>
      <c r="B1341">
        <v>33360428</v>
      </c>
      <c r="C1341">
        <v>33360270</v>
      </c>
      <c r="D1341">
        <v>31173940</v>
      </c>
      <c r="E1341">
        <v>17</v>
      </c>
      <c r="F1341">
        <v>1</v>
      </c>
      <c r="G1341">
        <v>1</v>
      </c>
      <c r="H1341">
        <v>3</v>
      </c>
      <c r="I1341" t="s">
        <v>944</v>
      </c>
      <c r="J1341" t="s">
        <v>3</v>
      </c>
      <c r="K1341" t="s">
        <v>945</v>
      </c>
      <c r="L1341">
        <v>1346</v>
      </c>
      <c r="N1341">
        <v>1009</v>
      </c>
      <c r="O1341" t="s">
        <v>78</v>
      </c>
      <c r="P1341" t="s">
        <v>78</v>
      </c>
      <c r="Q1341">
        <v>1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1</v>
      </c>
      <c r="AD1341">
        <v>0</v>
      </c>
      <c r="AE1341">
        <v>0</v>
      </c>
      <c r="AF1341" t="s">
        <v>3</v>
      </c>
      <c r="AG1341">
        <v>0</v>
      </c>
      <c r="AH1341">
        <v>3</v>
      </c>
      <c r="AI1341">
        <v>-1</v>
      </c>
      <c r="AJ1341" t="s">
        <v>3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>
      <c r="A1342">
        <f>ROW(Source!A1087)</f>
        <v>1087</v>
      </c>
      <c r="B1342">
        <v>33360429</v>
      </c>
      <c r="C1342">
        <v>33360270</v>
      </c>
      <c r="D1342">
        <v>31174137</v>
      </c>
      <c r="E1342">
        <v>17</v>
      </c>
      <c r="F1342">
        <v>1</v>
      </c>
      <c r="G1342">
        <v>1</v>
      </c>
      <c r="H1342">
        <v>3</v>
      </c>
      <c r="I1342" t="s">
        <v>946</v>
      </c>
      <c r="J1342" t="s">
        <v>3</v>
      </c>
      <c r="K1342" t="s">
        <v>947</v>
      </c>
      <c r="L1342">
        <v>1327</v>
      </c>
      <c r="N1342">
        <v>1005</v>
      </c>
      <c r="O1342" t="s">
        <v>47</v>
      </c>
      <c r="P1342" t="s">
        <v>47</v>
      </c>
      <c r="Q1342">
        <v>1</v>
      </c>
      <c r="X1342">
        <v>100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 t="s">
        <v>3</v>
      </c>
      <c r="AG1342">
        <v>100</v>
      </c>
      <c r="AH1342">
        <v>3</v>
      </c>
      <c r="AI1342">
        <v>-1</v>
      </c>
      <c r="AJ1342" t="s">
        <v>3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</row>
    <row r="1343" spans="1:44">
      <c r="A1343">
        <f>ROW(Source!A1087)</f>
        <v>1087</v>
      </c>
      <c r="B1343">
        <v>33360430</v>
      </c>
      <c r="C1343">
        <v>33360270</v>
      </c>
      <c r="D1343">
        <v>31174140</v>
      </c>
      <c r="E1343">
        <v>17</v>
      </c>
      <c r="F1343">
        <v>1</v>
      </c>
      <c r="G1343">
        <v>1</v>
      </c>
      <c r="H1343">
        <v>3</v>
      </c>
      <c r="I1343" t="s">
        <v>948</v>
      </c>
      <c r="J1343" t="s">
        <v>3</v>
      </c>
      <c r="K1343" t="s">
        <v>949</v>
      </c>
      <c r="L1343">
        <v>1354</v>
      </c>
      <c r="N1343">
        <v>1010</v>
      </c>
      <c r="O1343" t="s">
        <v>40</v>
      </c>
      <c r="P1343" t="s">
        <v>40</v>
      </c>
      <c r="Q1343">
        <v>1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1</v>
      </c>
      <c r="AD1343">
        <v>0</v>
      </c>
      <c r="AE1343">
        <v>0</v>
      </c>
      <c r="AF1343" t="s">
        <v>3</v>
      </c>
      <c r="AG1343">
        <v>0</v>
      </c>
      <c r="AH1343">
        <v>3</v>
      </c>
      <c r="AI1343">
        <v>-1</v>
      </c>
      <c r="AJ1343" t="s">
        <v>3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>
      <c r="A1344">
        <f>ROW(Source!A1087)</f>
        <v>1087</v>
      </c>
      <c r="B1344">
        <v>33360431</v>
      </c>
      <c r="C1344">
        <v>33360270</v>
      </c>
      <c r="D1344">
        <v>31174146</v>
      </c>
      <c r="E1344">
        <v>17</v>
      </c>
      <c r="F1344">
        <v>1</v>
      </c>
      <c r="G1344">
        <v>1</v>
      </c>
      <c r="H1344">
        <v>3</v>
      </c>
      <c r="I1344" t="s">
        <v>950</v>
      </c>
      <c r="J1344" t="s">
        <v>3</v>
      </c>
      <c r="K1344" t="s">
        <v>951</v>
      </c>
      <c r="L1344">
        <v>1354</v>
      </c>
      <c r="N1344">
        <v>1010</v>
      </c>
      <c r="O1344" t="s">
        <v>40</v>
      </c>
      <c r="P1344" t="s">
        <v>40</v>
      </c>
      <c r="Q1344">
        <v>1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1</v>
      </c>
      <c r="AD1344">
        <v>0</v>
      </c>
      <c r="AE1344">
        <v>0</v>
      </c>
      <c r="AF1344" t="s">
        <v>3</v>
      </c>
      <c r="AG1344">
        <v>0</v>
      </c>
      <c r="AH1344">
        <v>3</v>
      </c>
      <c r="AI1344">
        <v>-1</v>
      </c>
      <c r="AJ1344" t="s">
        <v>3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</row>
    <row r="1345" spans="1:44">
      <c r="A1345">
        <f>ROW(Source!A1131)</f>
        <v>1131</v>
      </c>
      <c r="B1345">
        <v>33360667</v>
      </c>
      <c r="C1345">
        <v>33360632</v>
      </c>
      <c r="D1345">
        <v>31172067</v>
      </c>
      <c r="E1345">
        <v>1</v>
      </c>
      <c r="F1345">
        <v>1</v>
      </c>
      <c r="G1345">
        <v>1</v>
      </c>
      <c r="H1345">
        <v>1</v>
      </c>
      <c r="I1345" t="s">
        <v>887</v>
      </c>
      <c r="J1345" t="s">
        <v>3</v>
      </c>
      <c r="K1345" t="s">
        <v>888</v>
      </c>
      <c r="L1345">
        <v>1191</v>
      </c>
      <c r="N1345">
        <v>1013</v>
      </c>
      <c r="O1345" t="s">
        <v>831</v>
      </c>
      <c r="P1345" t="s">
        <v>831</v>
      </c>
      <c r="Q1345">
        <v>1</v>
      </c>
      <c r="X1345">
        <v>4.0199999999999996</v>
      </c>
      <c r="Y1345">
        <v>0</v>
      </c>
      <c r="Z1345">
        <v>0</v>
      </c>
      <c r="AA1345">
        <v>0</v>
      </c>
      <c r="AB1345">
        <v>9.07</v>
      </c>
      <c r="AC1345">
        <v>0</v>
      </c>
      <c r="AD1345">
        <v>1</v>
      </c>
      <c r="AE1345">
        <v>1</v>
      </c>
      <c r="AF1345" t="s">
        <v>22</v>
      </c>
      <c r="AG1345">
        <v>5.5475999999999983</v>
      </c>
      <c r="AH1345">
        <v>2</v>
      </c>
      <c r="AI1345">
        <v>33360667</v>
      </c>
      <c r="AJ1345">
        <v>1117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</row>
    <row r="1346" spans="1:44">
      <c r="A1346">
        <f>ROW(Source!A1131)</f>
        <v>1131</v>
      </c>
      <c r="B1346">
        <v>33360668</v>
      </c>
      <c r="C1346">
        <v>33360632</v>
      </c>
      <c r="D1346">
        <v>31172011</v>
      </c>
      <c r="E1346">
        <v>1</v>
      </c>
      <c r="F1346">
        <v>1</v>
      </c>
      <c r="G1346">
        <v>1</v>
      </c>
      <c r="H1346">
        <v>1</v>
      </c>
      <c r="I1346" t="s">
        <v>832</v>
      </c>
      <c r="J1346" t="s">
        <v>3</v>
      </c>
      <c r="K1346" t="s">
        <v>833</v>
      </c>
      <c r="L1346">
        <v>1191</v>
      </c>
      <c r="N1346">
        <v>1013</v>
      </c>
      <c r="O1346" t="s">
        <v>831</v>
      </c>
      <c r="P1346" t="s">
        <v>831</v>
      </c>
      <c r="Q1346">
        <v>1</v>
      </c>
      <c r="X1346">
        <v>0.01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2</v>
      </c>
      <c r="AF1346" t="s">
        <v>21</v>
      </c>
      <c r="AG1346">
        <v>1.4999999999999999E-2</v>
      </c>
      <c r="AH1346">
        <v>2</v>
      </c>
      <c r="AI1346">
        <v>33360668</v>
      </c>
      <c r="AJ1346">
        <v>1118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>
      <c r="A1347">
        <f>ROW(Source!A1131)</f>
        <v>1131</v>
      </c>
      <c r="B1347">
        <v>33360669</v>
      </c>
      <c r="C1347">
        <v>33360632</v>
      </c>
      <c r="D1347">
        <v>31258691</v>
      </c>
      <c r="E1347">
        <v>1</v>
      </c>
      <c r="F1347">
        <v>1</v>
      </c>
      <c r="G1347">
        <v>1</v>
      </c>
      <c r="H1347">
        <v>2</v>
      </c>
      <c r="I1347" t="s">
        <v>838</v>
      </c>
      <c r="J1347" t="s">
        <v>839</v>
      </c>
      <c r="K1347" t="s">
        <v>840</v>
      </c>
      <c r="L1347">
        <v>1368</v>
      </c>
      <c r="N1347">
        <v>1011</v>
      </c>
      <c r="O1347" t="s">
        <v>837</v>
      </c>
      <c r="P1347" t="s">
        <v>837</v>
      </c>
      <c r="Q1347">
        <v>1</v>
      </c>
      <c r="X1347">
        <v>1.01</v>
      </c>
      <c r="Y1347">
        <v>0</v>
      </c>
      <c r="Z1347">
        <v>3.12</v>
      </c>
      <c r="AA1347">
        <v>0</v>
      </c>
      <c r="AB1347">
        <v>0</v>
      </c>
      <c r="AC1347">
        <v>0</v>
      </c>
      <c r="AD1347">
        <v>1</v>
      </c>
      <c r="AE1347">
        <v>0</v>
      </c>
      <c r="AF1347" t="s">
        <v>21</v>
      </c>
      <c r="AG1347">
        <v>1.5149999999999999</v>
      </c>
      <c r="AH1347">
        <v>2</v>
      </c>
      <c r="AI1347">
        <v>33360669</v>
      </c>
      <c r="AJ1347">
        <v>1119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>
      <c r="A1348">
        <f>ROW(Source!A1131)</f>
        <v>1131</v>
      </c>
      <c r="B1348">
        <v>33360670</v>
      </c>
      <c r="C1348">
        <v>33360632</v>
      </c>
      <c r="D1348">
        <v>31259879</v>
      </c>
      <c r="E1348">
        <v>1</v>
      </c>
      <c r="F1348">
        <v>1</v>
      </c>
      <c r="G1348">
        <v>1</v>
      </c>
      <c r="H1348">
        <v>2</v>
      </c>
      <c r="I1348" t="s">
        <v>841</v>
      </c>
      <c r="J1348" t="s">
        <v>842</v>
      </c>
      <c r="K1348" t="s">
        <v>843</v>
      </c>
      <c r="L1348">
        <v>1368</v>
      </c>
      <c r="N1348">
        <v>1011</v>
      </c>
      <c r="O1348" t="s">
        <v>837</v>
      </c>
      <c r="P1348" t="s">
        <v>837</v>
      </c>
      <c r="Q1348">
        <v>1</v>
      </c>
      <c r="X1348">
        <v>0.01</v>
      </c>
      <c r="Y1348">
        <v>0</v>
      </c>
      <c r="Z1348">
        <v>65.709999999999994</v>
      </c>
      <c r="AA1348">
        <v>11.6</v>
      </c>
      <c r="AB1348">
        <v>0</v>
      </c>
      <c r="AC1348">
        <v>0</v>
      </c>
      <c r="AD1348">
        <v>1</v>
      </c>
      <c r="AE1348">
        <v>0</v>
      </c>
      <c r="AF1348" t="s">
        <v>21</v>
      </c>
      <c r="AG1348">
        <v>1.4999999999999999E-2</v>
      </c>
      <c r="AH1348">
        <v>2</v>
      </c>
      <c r="AI1348">
        <v>33360670</v>
      </c>
      <c r="AJ1348">
        <v>1120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>
      <c r="A1349">
        <f>ROW(Source!A1131)</f>
        <v>1131</v>
      </c>
      <c r="B1349">
        <v>33360671</v>
      </c>
      <c r="C1349">
        <v>33360632</v>
      </c>
      <c r="D1349">
        <v>31175973</v>
      </c>
      <c r="E1349">
        <v>1</v>
      </c>
      <c r="F1349">
        <v>1</v>
      </c>
      <c r="G1349">
        <v>1</v>
      </c>
      <c r="H1349">
        <v>3</v>
      </c>
      <c r="I1349" t="s">
        <v>889</v>
      </c>
      <c r="J1349" t="s">
        <v>890</v>
      </c>
      <c r="K1349" t="s">
        <v>891</v>
      </c>
      <c r="L1349">
        <v>1348</v>
      </c>
      <c r="N1349">
        <v>1009</v>
      </c>
      <c r="O1349" t="s">
        <v>32</v>
      </c>
      <c r="P1349" t="s">
        <v>32</v>
      </c>
      <c r="Q1349">
        <v>1000</v>
      </c>
      <c r="X1349">
        <v>1.2999999999999999E-4</v>
      </c>
      <c r="Y1349">
        <v>26499</v>
      </c>
      <c r="Z1349">
        <v>0</v>
      </c>
      <c r="AA1349">
        <v>0</v>
      </c>
      <c r="AB1349">
        <v>0</v>
      </c>
      <c r="AC1349">
        <v>0</v>
      </c>
      <c r="AD1349">
        <v>1</v>
      </c>
      <c r="AE1349">
        <v>0</v>
      </c>
      <c r="AF1349" t="s">
        <v>3</v>
      </c>
      <c r="AG1349">
        <v>1.2999999999999999E-4</v>
      </c>
      <c r="AH1349">
        <v>2</v>
      </c>
      <c r="AI1349">
        <v>33360671</v>
      </c>
      <c r="AJ1349">
        <v>1121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>
      <c r="A1350">
        <f>ROW(Source!A1131)</f>
        <v>1131</v>
      </c>
      <c r="B1350">
        <v>33360672</v>
      </c>
      <c r="C1350">
        <v>33360632</v>
      </c>
      <c r="D1350">
        <v>31180727</v>
      </c>
      <c r="E1350">
        <v>1</v>
      </c>
      <c r="F1350">
        <v>1</v>
      </c>
      <c r="G1350">
        <v>1</v>
      </c>
      <c r="H1350">
        <v>3</v>
      </c>
      <c r="I1350" t="s">
        <v>844</v>
      </c>
      <c r="J1350" t="s">
        <v>845</v>
      </c>
      <c r="K1350" t="s">
        <v>846</v>
      </c>
      <c r="L1350">
        <v>1348</v>
      </c>
      <c r="N1350">
        <v>1009</v>
      </c>
      <c r="O1350" t="s">
        <v>32</v>
      </c>
      <c r="P1350" t="s">
        <v>32</v>
      </c>
      <c r="Q1350">
        <v>1000</v>
      </c>
      <c r="X1350">
        <v>1.8000000000000001E-4</v>
      </c>
      <c r="Y1350">
        <v>9040.01</v>
      </c>
      <c r="Z1350">
        <v>0</v>
      </c>
      <c r="AA1350">
        <v>0</v>
      </c>
      <c r="AB1350">
        <v>0</v>
      </c>
      <c r="AC1350">
        <v>0</v>
      </c>
      <c r="AD1350">
        <v>1</v>
      </c>
      <c r="AE1350">
        <v>0</v>
      </c>
      <c r="AF1350" t="s">
        <v>3</v>
      </c>
      <c r="AG1350">
        <v>1.8000000000000001E-4</v>
      </c>
      <c r="AH1350">
        <v>2</v>
      </c>
      <c r="AI1350">
        <v>33360672</v>
      </c>
      <c r="AJ1350">
        <v>1122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>
      <c r="A1351">
        <f>ROW(Source!A1131)</f>
        <v>1131</v>
      </c>
      <c r="B1351">
        <v>33360673</v>
      </c>
      <c r="C1351">
        <v>33360632</v>
      </c>
      <c r="D1351">
        <v>31181610</v>
      </c>
      <c r="E1351">
        <v>1</v>
      </c>
      <c r="F1351">
        <v>1</v>
      </c>
      <c r="G1351">
        <v>1</v>
      </c>
      <c r="H1351">
        <v>3</v>
      </c>
      <c r="I1351" t="s">
        <v>847</v>
      </c>
      <c r="J1351" t="s">
        <v>848</v>
      </c>
      <c r="K1351" t="s">
        <v>849</v>
      </c>
      <c r="L1351">
        <v>1346</v>
      </c>
      <c r="N1351">
        <v>1009</v>
      </c>
      <c r="O1351" t="s">
        <v>78</v>
      </c>
      <c r="P1351" t="s">
        <v>78</v>
      </c>
      <c r="Q1351">
        <v>1</v>
      </c>
      <c r="X1351">
        <v>0.16</v>
      </c>
      <c r="Y1351">
        <v>23.09</v>
      </c>
      <c r="Z1351">
        <v>0</v>
      </c>
      <c r="AA1351">
        <v>0</v>
      </c>
      <c r="AB1351">
        <v>0</v>
      </c>
      <c r="AC1351">
        <v>0</v>
      </c>
      <c r="AD1351">
        <v>1</v>
      </c>
      <c r="AE1351">
        <v>0</v>
      </c>
      <c r="AF1351" t="s">
        <v>3</v>
      </c>
      <c r="AG1351">
        <v>0.16</v>
      </c>
      <c r="AH1351">
        <v>2</v>
      </c>
      <c r="AI1351">
        <v>33360673</v>
      </c>
      <c r="AJ1351">
        <v>1123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>
      <c r="A1352">
        <f>ROW(Source!A1131)</f>
        <v>1131</v>
      </c>
      <c r="B1352">
        <v>33360674</v>
      </c>
      <c r="C1352">
        <v>33360632</v>
      </c>
      <c r="D1352">
        <v>31174155</v>
      </c>
      <c r="E1352">
        <v>17</v>
      </c>
      <c r="F1352">
        <v>1</v>
      </c>
      <c r="G1352">
        <v>1</v>
      </c>
      <c r="H1352">
        <v>3</v>
      </c>
      <c r="I1352" t="s">
        <v>937</v>
      </c>
      <c r="J1352" t="s">
        <v>3</v>
      </c>
      <c r="K1352" t="s">
        <v>269</v>
      </c>
      <c r="L1352">
        <v>1354</v>
      </c>
      <c r="N1352">
        <v>1010</v>
      </c>
      <c r="O1352" t="s">
        <v>40</v>
      </c>
      <c r="P1352" t="s">
        <v>40</v>
      </c>
      <c r="Q1352">
        <v>1</v>
      </c>
      <c r="X1352">
        <v>2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 t="s">
        <v>3</v>
      </c>
      <c r="AG1352">
        <v>2</v>
      </c>
      <c r="AH1352">
        <v>3</v>
      </c>
      <c r="AI1352">
        <v>-1</v>
      </c>
      <c r="AJ1352" t="s">
        <v>3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>
      <c r="A1353">
        <f>ROW(Source!A1131)</f>
        <v>1131</v>
      </c>
      <c r="B1353">
        <v>33360675</v>
      </c>
      <c r="C1353">
        <v>33360632</v>
      </c>
      <c r="D1353">
        <v>31173712</v>
      </c>
      <c r="E1353">
        <v>17</v>
      </c>
      <c r="F1353">
        <v>1</v>
      </c>
      <c r="G1353">
        <v>1</v>
      </c>
      <c r="H1353">
        <v>3</v>
      </c>
      <c r="I1353" t="s">
        <v>929</v>
      </c>
      <c r="J1353" t="s">
        <v>3</v>
      </c>
      <c r="K1353" t="s">
        <v>930</v>
      </c>
      <c r="L1353">
        <v>1354</v>
      </c>
      <c r="N1353">
        <v>1010</v>
      </c>
      <c r="O1353" t="s">
        <v>40</v>
      </c>
      <c r="P1353" t="s">
        <v>40</v>
      </c>
      <c r="Q1353">
        <v>1</v>
      </c>
      <c r="X1353">
        <v>1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 t="s">
        <v>3</v>
      </c>
      <c r="AG1353">
        <v>1</v>
      </c>
      <c r="AH1353">
        <v>3</v>
      </c>
      <c r="AI1353">
        <v>-1</v>
      </c>
      <c r="AJ1353" t="s">
        <v>3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>
      <c r="A1354">
        <f>ROW(Source!A1131)</f>
        <v>1131</v>
      </c>
      <c r="B1354">
        <v>33360676</v>
      </c>
      <c r="C1354">
        <v>33360632</v>
      </c>
      <c r="D1354">
        <v>31172599</v>
      </c>
      <c r="E1354">
        <v>17</v>
      </c>
      <c r="F1354">
        <v>1</v>
      </c>
      <c r="G1354">
        <v>1</v>
      </c>
      <c r="H1354">
        <v>3</v>
      </c>
      <c r="I1354" t="s">
        <v>938</v>
      </c>
      <c r="J1354" t="s">
        <v>3</v>
      </c>
      <c r="K1354" t="s">
        <v>939</v>
      </c>
      <c r="L1354">
        <v>1301</v>
      </c>
      <c r="N1354">
        <v>1003</v>
      </c>
      <c r="O1354" t="s">
        <v>275</v>
      </c>
      <c r="P1354" t="s">
        <v>275</v>
      </c>
      <c r="Q1354">
        <v>1</v>
      </c>
      <c r="X1354">
        <v>9.3000000000000007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 t="s">
        <v>3</v>
      </c>
      <c r="AG1354">
        <v>9.3000000000000007</v>
      </c>
      <c r="AH1354">
        <v>3</v>
      </c>
      <c r="AI1354">
        <v>-1</v>
      </c>
      <c r="AJ1354" t="s">
        <v>3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>
      <c r="A1355">
        <f>ROW(Source!A1131)</f>
        <v>1131</v>
      </c>
      <c r="B1355">
        <v>33360677</v>
      </c>
      <c r="C1355">
        <v>33360632</v>
      </c>
      <c r="D1355">
        <v>31238438</v>
      </c>
      <c r="E1355">
        <v>1</v>
      </c>
      <c r="F1355">
        <v>1</v>
      </c>
      <c r="G1355">
        <v>1</v>
      </c>
      <c r="H1355">
        <v>3</v>
      </c>
      <c r="I1355" t="s">
        <v>892</v>
      </c>
      <c r="J1355" t="s">
        <v>893</v>
      </c>
      <c r="K1355" t="s">
        <v>894</v>
      </c>
      <c r="L1355">
        <v>1301</v>
      </c>
      <c r="N1355">
        <v>1003</v>
      </c>
      <c r="O1355" t="s">
        <v>275</v>
      </c>
      <c r="P1355" t="s">
        <v>275</v>
      </c>
      <c r="Q1355">
        <v>1</v>
      </c>
      <c r="X1355">
        <v>0.39</v>
      </c>
      <c r="Y1355">
        <v>15.33</v>
      </c>
      <c r="Z1355">
        <v>0</v>
      </c>
      <c r="AA1355">
        <v>0</v>
      </c>
      <c r="AB1355">
        <v>0</v>
      </c>
      <c r="AC1355">
        <v>0</v>
      </c>
      <c r="AD1355">
        <v>1</v>
      </c>
      <c r="AE1355">
        <v>0</v>
      </c>
      <c r="AF1355" t="s">
        <v>3</v>
      </c>
      <c r="AG1355">
        <v>0.39</v>
      </c>
      <c r="AH1355">
        <v>2</v>
      </c>
      <c r="AI1355">
        <v>33360677</v>
      </c>
      <c r="AJ1355">
        <v>1124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>
      <c r="A1356">
        <f>ROW(Source!A1132)</f>
        <v>1132</v>
      </c>
      <c r="B1356">
        <v>33360667</v>
      </c>
      <c r="C1356">
        <v>33360632</v>
      </c>
      <c r="D1356">
        <v>31172067</v>
      </c>
      <c r="E1356">
        <v>1</v>
      </c>
      <c r="F1356">
        <v>1</v>
      </c>
      <c r="G1356">
        <v>1</v>
      </c>
      <c r="H1356">
        <v>1</v>
      </c>
      <c r="I1356" t="s">
        <v>887</v>
      </c>
      <c r="J1356" t="s">
        <v>3</v>
      </c>
      <c r="K1356" t="s">
        <v>888</v>
      </c>
      <c r="L1356">
        <v>1191</v>
      </c>
      <c r="N1356">
        <v>1013</v>
      </c>
      <c r="O1356" t="s">
        <v>831</v>
      </c>
      <c r="P1356" t="s">
        <v>831</v>
      </c>
      <c r="Q1356">
        <v>1</v>
      </c>
      <c r="X1356">
        <v>4.0199999999999996</v>
      </c>
      <c r="Y1356">
        <v>0</v>
      </c>
      <c r="Z1356">
        <v>0</v>
      </c>
      <c r="AA1356">
        <v>0</v>
      </c>
      <c r="AB1356">
        <v>9.07</v>
      </c>
      <c r="AC1356">
        <v>0</v>
      </c>
      <c r="AD1356">
        <v>1</v>
      </c>
      <c r="AE1356">
        <v>1</v>
      </c>
      <c r="AF1356" t="s">
        <v>22</v>
      </c>
      <c r="AG1356">
        <v>5.5475999999999983</v>
      </c>
      <c r="AH1356">
        <v>2</v>
      </c>
      <c r="AI1356">
        <v>33360667</v>
      </c>
      <c r="AJ1356">
        <v>1125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>
      <c r="A1357">
        <f>ROW(Source!A1132)</f>
        <v>1132</v>
      </c>
      <c r="B1357">
        <v>33360668</v>
      </c>
      <c r="C1357">
        <v>33360632</v>
      </c>
      <c r="D1357">
        <v>31172011</v>
      </c>
      <c r="E1357">
        <v>1</v>
      </c>
      <c r="F1357">
        <v>1</v>
      </c>
      <c r="G1357">
        <v>1</v>
      </c>
      <c r="H1357">
        <v>1</v>
      </c>
      <c r="I1357" t="s">
        <v>832</v>
      </c>
      <c r="J1357" t="s">
        <v>3</v>
      </c>
      <c r="K1357" t="s">
        <v>833</v>
      </c>
      <c r="L1357">
        <v>1191</v>
      </c>
      <c r="N1357">
        <v>1013</v>
      </c>
      <c r="O1357" t="s">
        <v>831</v>
      </c>
      <c r="P1357" t="s">
        <v>831</v>
      </c>
      <c r="Q1357">
        <v>1</v>
      </c>
      <c r="X1357">
        <v>0.01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1</v>
      </c>
      <c r="AE1357">
        <v>2</v>
      </c>
      <c r="AF1357" t="s">
        <v>21</v>
      </c>
      <c r="AG1357">
        <v>1.4999999999999999E-2</v>
      </c>
      <c r="AH1357">
        <v>2</v>
      </c>
      <c r="AI1357">
        <v>33360668</v>
      </c>
      <c r="AJ1357">
        <v>1126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>
      <c r="A1358">
        <f>ROW(Source!A1132)</f>
        <v>1132</v>
      </c>
      <c r="B1358">
        <v>33360669</v>
      </c>
      <c r="C1358">
        <v>33360632</v>
      </c>
      <c r="D1358">
        <v>31258691</v>
      </c>
      <c r="E1358">
        <v>1</v>
      </c>
      <c r="F1358">
        <v>1</v>
      </c>
      <c r="G1358">
        <v>1</v>
      </c>
      <c r="H1358">
        <v>2</v>
      </c>
      <c r="I1358" t="s">
        <v>838</v>
      </c>
      <c r="J1358" t="s">
        <v>839</v>
      </c>
      <c r="K1358" t="s">
        <v>840</v>
      </c>
      <c r="L1358">
        <v>1368</v>
      </c>
      <c r="N1358">
        <v>1011</v>
      </c>
      <c r="O1358" t="s">
        <v>837</v>
      </c>
      <c r="P1358" t="s">
        <v>837</v>
      </c>
      <c r="Q1358">
        <v>1</v>
      </c>
      <c r="X1358">
        <v>1.01</v>
      </c>
      <c r="Y1358">
        <v>0</v>
      </c>
      <c r="Z1358">
        <v>3.12</v>
      </c>
      <c r="AA1358">
        <v>0</v>
      </c>
      <c r="AB1358">
        <v>0</v>
      </c>
      <c r="AC1358">
        <v>0</v>
      </c>
      <c r="AD1358">
        <v>1</v>
      </c>
      <c r="AE1358">
        <v>0</v>
      </c>
      <c r="AF1358" t="s">
        <v>21</v>
      </c>
      <c r="AG1358">
        <v>1.5149999999999999</v>
      </c>
      <c r="AH1358">
        <v>2</v>
      </c>
      <c r="AI1358">
        <v>33360669</v>
      </c>
      <c r="AJ1358">
        <v>1127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</row>
    <row r="1359" spans="1:44">
      <c r="A1359">
        <f>ROW(Source!A1132)</f>
        <v>1132</v>
      </c>
      <c r="B1359">
        <v>33360670</v>
      </c>
      <c r="C1359">
        <v>33360632</v>
      </c>
      <c r="D1359">
        <v>31259879</v>
      </c>
      <c r="E1359">
        <v>1</v>
      </c>
      <c r="F1359">
        <v>1</v>
      </c>
      <c r="G1359">
        <v>1</v>
      </c>
      <c r="H1359">
        <v>2</v>
      </c>
      <c r="I1359" t="s">
        <v>841</v>
      </c>
      <c r="J1359" t="s">
        <v>842</v>
      </c>
      <c r="K1359" t="s">
        <v>843</v>
      </c>
      <c r="L1359">
        <v>1368</v>
      </c>
      <c r="N1359">
        <v>1011</v>
      </c>
      <c r="O1359" t="s">
        <v>837</v>
      </c>
      <c r="P1359" t="s">
        <v>837</v>
      </c>
      <c r="Q1359">
        <v>1</v>
      </c>
      <c r="X1359">
        <v>0.01</v>
      </c>
      <c r="Y1359">
        <v>0</v>
      </c>
      <c r="Z1359">
        <v>65.709999999999994</v>
      </c>
      <c r="AA1359">
        <v>11.6</v>
      </c>
      <c r="AB1359">
        <v>0</v>
      </c>
      <c r="AC1359">
        <v>0</v>
      </c>
      <c r="AD1359">
        <v>1</v>
      </c>
      <c r="AE1359">
        <v>0</v>
      </c>
      <c r="AF1359" t="s">
        <v>21</v>
      </c>
      <c r="AG1359">
        <v>1.4999999999999999E-2</v>
      </c>
      <c r="AH1359">
        <v>2</v>
      </c>
      <c r="AI1359">
        <v>33360670</v>
      </c>
      <c r="AJ1359">
        <v>1128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</row>
    <row r="1360" spans="1:44">
      <c r="A1360">
        <f>ROW(Source!A1132)</f>
        <v>1132</v>
      </c>
      <c r="B1360">
        <v>33360671</v>
      </c>
      <c r="C1360">
        <v>33360632</v>
      </c>
      <c r="D1360">
        <v>31175973</v>
      </c>
      <c r="E1360">
        <v>1</v>
      </c>
      <c r="F1360">
        <v>1</v>
      </c>
      <c r="G1360">
        <v>1</v>
      </c>
      <c r="H1360">
        <v>3</v>
      </c>
      <c r="I1360" t="s">
        <v>889</v>
      </c>
      <c r="J1360" t="s">
        <v>890</v>
      </c>
      <c r="K1360" t="s">
        <v>891</v>
      </c>
      <c r="L1360">
        <v>1348</v>
      </c>
      <c r="N1360">
        <v>1009</v>
      </c>
      <c r="O1360" t="s">
        <v>32</v>
      </c>
      <c r="P1360" t="s">
        <v>32</v>
      </c>
      <c r="Q1360">
        <v>1000</v>
      </c>
      <c r="X1360">
        <v>1.2999999999999999E-4</v>
      </c>
      <c r="Y1360">
        <v>26499</v>
      </c>
      <c r="Z1360">
        <v>0</v>
      </c>
      <c r="AA1360">
        <v>0</v>
      </c>
      <c r="AB1360">
        <v>0</v>
      </c>
      <c r="AC1360">
        <v>0</v>
      </c>
      <c r="AD1360">
        <v>1</v>
      </c>
      <c r="AE1360">
        <v>0</v>
      </c>
      <c r="AF1360" t="s">
        <v>3</v>
      </c>
      <c r="AG1360">
        <v>1.2999999999999999E-4</v>
      </c>
      <c r="AH1360">
        <v>2</v>
      </c>
      <c r="AI1360">
        <v>33360671</v>
      </c>
      <c r="AJ1360">
        <v>1129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</row>
    <row r="1361" spans="1:44">
      <c r="A1361">
        <f>ROW(Source!A1132)</f>
        <v>1132</v>
      </c>
      <c r="B1361">
        <v>33360672</v>
      </c>
      <c r="C1361">
        <v>33360632</v>
      </c>
      <c r="D1361">
        <v>31180727</v>
      </c>
      <c r="E1361">
        <v>1</v>
      </c>
      <c r="F1361">
        <v>1</v>
      </c>
      <c r="G1361">
        <v>1</v>
      </c>
      <c r="H1361">
        <v>3</v>
      </c>
      <c r="I1361" t="s">
        <v>844</v>
      </c>
      <c r="J1361" t="s">
        <v>845</v>
      </c>
      <c r="K1361" t="s">
        <v>846</v>
      </c>
      <c r="L1361">
        <v>1348</v>
      </c>
      <c r="N1361">
        <v>1009</v>
      </c>
      <c r="O1361" t="s">
        <v>32</v>
      </c>
      <c r="P1361" t="s">
        <v>32</v>
      </c>
      <c r="Q1361">
        <v>1000</v>
      </c>
      <c r="X1361">
        <v>1.8000000000000001E-4</v>
      </c>
      <c r="Y1361">
        <v>9040.01</v>
      </c>
      <c r="Z1361">
        <v>0</v>
      </c>
      <c r="AA1361">
        <v>0</v>
      </c>
      <c r="AB1361">
        <v>0</v>
      </c>
      <c r="AC1361">
        <v>0</v>
      </c>
      <c r="AD1361">
        <v>1</v>
      </c>
      <c r="AE1361">
        <v>0</v>
      </c>
      <c r="AF1361" t="s">
        <v>3</v>
      </c>
      <c r="AG1361">
        <v>1.8000000000000001E-4</v>
      </c>
      <c r="AH1361">
        <v>2</v>
      </c>
      <c r="AI1361">
        <v>33360672</v>
      </c>
      <c r="AJ1361">
        <v>1130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>
      <c r="A1362">
        <f>ROW(Source!A1132)</f>
        <v>1132</v>
      </c>
      <c r="B1362">
        <v>33360673</v>
      </c>
      <c r="C1362">
        <v>33360632</v>
      </c>
      <c r="D1362">
        <v>31181610</v>
      </c>
      <c r="E1362">
        <v>1</v>
      </c>
      <c r="F1362">
        <v>1</v>
      </c>
      <c r="G1362">
        <v>1</v>
      </c>
      <c r="H1362">
        <v>3</v>
      </c>
      <c r="I1362" t="s">
        <v>847</v>
      </c>
      <c r="J1362" t="s">
        <v>848</v>
      </c>
      <c r="K1362" t="s">
        <v>849</v>
      </c>
      <c r="L1362">
        <v>1346</v>
      </c>
      <c r="N1362">
        <v>1009</v>
      </c>
      <c r="O1362" t="s">
        <v>78</v>
      </c>
      <c r="P1362" t="s">
        <v>78</v>
      </c>
      <c r="Q1362">
        <v>1</v>
      </c>
      <c r="X1362">
        <v>0.16</v>
      </c>
      <c r="Y1362">
        <v>23.09</v>
      </c>
      <c r="Z1362">
        <v>0</v>
      </c>
      <c r="AA1362">
        <v>0</v>
      </c>
      <c r="AB1362">
        <v>0</v>
      </c>
      <c r="AC1362">
        <v>0</v>
      </c>
      <c r="AD1362">
        <v>1</v>
      </c>
      <c r="AE1362">
        <v>0</v>
      </c>
      <c r="AF1362" t="s">
        <v>3</v>
      </c>
      <c r="AG1362">
        <v>0.16</v>
      </c>
      <c r="AH1362">
        <v>2</v>
      </c>
      <c r="AI1362">
        <v>33360673</v>
      </c>
      <c r="AJ1362">
        <v>1131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>
      <c r="A1363">
        <f>ROW(Source!A1132)</f>
        <v>1132</v>
      </c>
      <c r="B1363">
        <v>33360674</v>
      </c>
      <c r="C1363">
        <v>33360632</v>
      </c>
      <c r="D1363">
        <v>31174155</v>
      </c>
      <c r="E1363">
        <v>17</v>
      </c>
      <c r="F1363">
        <v>1</v>
      </c>
      <c r="G1363">
        <v>1</v>
      </c>
      <c r="H1363">
        <v>3</v>
      </c>
      <c r="I1363" t="s">
        <v>937</v>
      </c>
      <c r="J1363" t="s">
        <v>3</v>
      </c>
      <c r="K1363" t="s">
        <v>269</v>
      </c>
      <c r="L1363">
        <v>1354</v>
      </c>
      <c r="N1363">
        <v>1010</v>
      </c>
      <c r="O1363" t="s">
        <v>40</v>
      </c>
      <c r="P1363" t="s">
        <v>40</v>
      </c>
      <c r="Q1363">
        <v>1</v>
      </c>
      <c r="X1363">
        <v>2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 t="s">
        <v>3</v>
      </c>
      <c r="AG1363">
        <v>2</v>
      </c>
      <c r="AH1363">
        <v>3</v>
      </c>
      <c r="AI1363">
        <v>-1</v>
      </c>
      <c r="AJ1363" t="s">
        <v>3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</row>
    <row r="1364" spans="1:44">
      <c r="A1364">
        <f>ROW(Source!A1132)</f>
        <v>1132</v>
      </c>
      <c r="B1364">
        <v>33360675</v>
      </c>
      <c r="C1364">
        <v>33360632</v>
      </c>
      <c r="D1364">
        <v>31173712</v>
      </c>
      <c r="E1364">
        <v>17</v>
      </c>
      <c r="F1364">
        <v>1</v>
      </c>
      <c r="G1364">
        <v>1</v>
      </c>
      <c r="H1364">
        <v>3</v>
      </c>
      <c r="I1364" t="s">
        <v>929</v>
      </c>
      <c r="J1364" t="s">
        <v>3</v>
      </c>
      <c r="K1364" t="s">
        <v>930</v>
      </c>
      <c r="L1364">
        <v>1354</v>
      </c>
      <c r="N1364">
        <v>1010</v>
      </c>
      <c r="O1364" t="s">
        <v>40</v>
      </c>
      <c r="P1364" t="s">
        <v>40</v>
      </c>
      <c r="Q1364">
        <v>1</v>
      </c>
      <c r="X1364">
        <v>1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 t="s">
        <v>3</v>
      </c>
      <c r="AG1364">
        <v>1</v>
      </c>
      <c r="AH1364">
        <v>3</v>
      </c>
      <c r="AI1364">
        <v>-1</v>
      </c>
      <c r="AJ1364" t="s">
        <v>3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</row>
    <row r="1365" spans="1:44">
      <c r="A1365">
        <f>ROW(Source!A1132)</f>
        <v>1132</v>
      </c>
      <c r="B1365">
        <v>33360676</v>
      </c>
      <c r="C1365">
        <v>33360632</v>
      </c>
      <c r="D1365">
        <v>31172599</v>
      </c>
      <c r="E1365">
        <v>17</v>
      </c>
      <c r="F1365">
        <v>1</v>
      </c>
      <c r="G1365">
        <v>1</v>
      </c>
      <c r="H1365">
        <v>3</v>
      </c>
      <c r="I1365" t="s">
        <v>938</v>
      </c>
      <c r="J1365" t="s">
        <v>3</v>
      </c>
      <c r="K1365" t="s">
        <v>939</v>
      </c>
      <c r="L1365">
        <v>1301</v>
      </c>
      <c r="N1365">
        <v>1003</v>
      </c>
      <c r="O1365" t="s">
        <v>275</v>
      </c>
      <c r="P1365" t="s">
        <v>275</v>
      </c>
      <c r="Q1365">
        <v>1</v>
      </c>
      <c r="X1365">
        <v>9.3000000000000007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 t="s">
        <v>3</v>
      </c>
      <c r="AG1365">
        <v>9.3000000000000007</v>
      </c>
      <c r="AH1365">
        <v>3</v>
      </c>
      <c r="AI1365">
        <v>-1</v>
      </c>
      <c r="AJ1365" t="s">
        <v>3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</row>
    <row r="1366" spans="1:44">
      <c r="A1366">
        <f>ROW(Source!A1132)</f>
        <v>1132</v>
      </c>
      <c r="B1366">
        <v>33360677</v>
      </c>
      <c r="C1366">
        <v>33360632</v>
      </c>
      <c r="D1366">
        <v>31238438</v>
      </c>
      <c r="E1366">
        <v>1</v>
      </c>
      <c r="F1366">
        <v>1</v>
      </c>
      <c r="G1366">
        <v>1</v>
      </c>
      <c r="H1366">
        <v>3</v>
      </c>
      <c r="I1366" t="s">
        <v>892</v>
      </c>
      <c r="J1366" t="s">
        <v>893</v>
      </c>
      <c r="K1366" t="s">
        <v>894</v>
      </c>
      <c r="L1366">
        <v>1301</v>
      </c>
      <c r="N1366">
        <v>1003</v>
      </c>
      <c r="O1366" t="s">
        <v>275</v>
      </c>
      <c r="P1366" t="s">
        <v>275</v>
      </c>
      <c r="Q1366">
        <v>1</v>
      </c>
      <c r="X1366">
        <v>0.39</v>
      </c>
      <c r="Y1366">
        <v>15.33</v>
      </c>
      <c r="Z1366">
        <v>0</v>
      </c>
      <c r="AA1366">
        <v>0</v>
      </c>
      <c r="AB1366">
        <v>0</v>
      </c>
      <c r="AC1366">
        <v>0</v>
      </c>
      <c r="AD1366">
        <v>1</v>
      </c>
      <c r="AE1366">
        <v>0</v>
      </c>
      <c r="AF1366" t="s">
        <v>3</v>
      </c>
      <c r="AG1366">
        <v>0.39</v>
      </c>
      <c r="AH1366">
        <v>2</v>
      </c>
      <c r="AI1366">
        <v>33360677</v>
      </c>
      <c r="AJ1366">
        <v>1132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>
      <c r="A1367">
        <f>ROW(Source!A1139)</f>
        <v>1139</v>
      </c>
      <c r="B1367">
        <v>33360560</v>
      </c>
      <c r="C1367">
        <v>33360550</v>
      </c>
      <c r="D1367">
        <v>31172059</v>
      </c>
      <c r="E1367">
        <v>1</v>
      </c>
      <c r="F1367">
        <v>1</v>
      </c>
      <c r="G1367">
        <v>1</v>
      </c>
      <c r="H1367">
        <v>1</v>
      </c>
      <c r="I1367" t="s">
        <v>895</v>
      </c>
      <c r="J1367" t="s">
        <v>3</v>
      </c>
      <c r="K1367" t="s">
        <v>896</v>
      </c>
      <c r="L1367">
        <v>1191</v>
      </c>
      <c r="N1367">
        <v>1013</v>
      </c>
      <c r="O1367" t="s">
        <v>831</v>
      </c>
      <c r="P1367" t="s">
        <v>831</v>
      </c>
      <c r="Q1367">
        <v>1</v>
      </c>
      <c r="X1367">
        <v>31.98</v>
      </c>
      <c r="Y1367">
        <v>0</v>
      </c>
      <c r="Z1367">
        <v>0</v>
      </c>
      <c r="AA1367">
        <v>0</v>
      </c>
      <c r="AB1367">
        <v>8.64</v>
      </c>
      <c r="AC1367">
        <v>0</v>
      </c>
      <c r="AD1367">
        <v>1</v>
      </c>
      <c r="AE1367">
        <v>1</v>
      </c>
      <c r="AF1367" t="s">
        <v>22</v>
      </c>
      <c r="AG1367">
        <v>44.132399999999997</v>
      </c>
      <c r="AH1367">
        <v>2</v>
      </c>
      <c r="AI1367">
        <v>33360551</v>
      </c>
      <c r="AJ1367">
        <v>1133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>
      <c r="A1368">
        <f>ROW(Source!A1139)</f>
        <v>1139</v>
      </c>
      <c r="B1368">
        <v>33360561</v>
      </c>
      <c r="C1368">
        <v>33360550</v>
      </c>
      <c r="D1368">
        <v>31172011</v>
      </c>
      <c r="E1368">
        <v>1</v>
      </c>
      <c r="F1368">
        <v>1</v>
      </c>
      <c r="G1368">
        <v>1</v>
      </c>
      <c r="H1368">
        <v>1</v>
      </c>
      <c r="I1368" t="s">
        <v>832</v>
      </c>
      <c r="J1368" t="s">
        <v>3</v>
      </c>
      <c r="K1368" t="s">
        <v>833</v>
      </c>
      <c r="L1368">
        <v>1191</v>
      </c>
      <c r="N1368">
        <v>1013</v>
      </c>
      <c r="O1368" t="s">
        <v>831</v>
      </c>
      <c r="P1368" t="s">
        <v>831</v>
      </c>
      <c r="Q1368">
        <v>1</v>
      </c>
      <c r="X1368">
        <v>0.47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1</v>
      </c>
      <c r="AE1368">
        <v>2</v>
      </c>
      <c r="AF1368" t="s">
        <v>21</v>
      </c>
      <c r="AG1368">
        <v>0.70499999999999996</v>
      </c>
      <c r="AH1368">
        <v>2</v>
      </c>
      <c r="AI1368">
        <v>33360552</v>
      </c>
      <c r="AJ1368">
        <v>1134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>
      <c r="A1369">
        <f>ROW(Source!A1139)</f>
        <v>1139</v>
      </c>
      <c r="B1369">
        <v>33360562</v>
      </c>
      <c r="C1369">
        <v>33360550</v>
      </c>
      <c r="D1369">
        <v>31259116</v>
      </c>
      <c r="E1369">
        <v>1</v>
      </c>
      <c r="F1369">
        <v>1</v>
      </c>
      <c r="G1369">
        <v>1</v>
      </c>
      <c r="H1369">
        <v>2</v>
      </c>
      <c r="I1369" t="s">
        <v>897</v>
      </c>
      <c r="J1369" t="s">
        <v>898</v>
      </c>
      <c r="K1369" t="s">
        <v>899</v>
      </c>
      <c r="L1369">
        <v>1368</v>
      </c>
      <c r="N1369">
        <v>1011</v>
      </c>
      <c r="O1369" t="s">
        <v>837</v>
      </c>
      <c r="P1369" t="s">
        <v>837</v>
      </c>
      <c r="Q1369">
        <v>1</v>
      </c>
      <c r="X1369">
        <v>0.23</v>
      </c>
      <c r="Y1369">
        <v>0</v>
      </c>
      <c r="Z1369">
        <v>30</v>
      </c>
      <c r="AA1369">
        <v>0</v>
      </c>
      <c r="AB1369">
        <v>0</v>
      </c>
      <c r="AC1369">
        <v>0</v>
      </c>
      <c r="AD1369">
        <v>1</v>
      </c>
      <c r="AE1369">
        <v>0</v>
      </c>
      <c r="AF1369" t="s">
        <v>21</v>
      </c>
      <c r="AG1369">
        <v>0.34500000000000003</v>
      </c>
      <c r="AH1369">
        <v>2</v>
      </c>
      <c r="AI1369">
        <v>33360553</v>
      </c>
      <c r="AJ1369">
        <v>1135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>
      <c r="A1370">
        <f>ROW(Source!A1139)</f>
        <v>1139</v>
      </c>
      <c r="B1370">
        <v>33360563</v>
      </c>
      <c r="C1370">
        <v>33360550</v>
      </c>
      <c r="D1370">
        <v>31259879</v>
      </c>
      <c r="E1370">
        <v>1</v>
      </c>
      <c r="F1370">
        <v>1</v>
      </c>
      <c r="G1370">
        <v>1</v>
      </c>
      <c r="H1370">
        <v>2</v>
      </c>
      <c r="I1370" t="s">
        <v>841</v>
      </c>
      <c r="J1370" t="s">
        <v>842</v>
      </c>
      <c r="K1370" t="s">
        <v>843</v>
      </c>
      <c r="L1370">
        <v>1368</v>
      </c>
      <c r="N1370">
        <v>1011</v>
      </c>
      <c r="O1370" t="s">
        <v>837</v>
      </c>
      <c r="P1370" t="s">
        <v>837</v>
      </c>
      <c r="Q1370">
        <v>1</v>
      </c>
      <c r="X1370">
        <v>0.47</v>
      </c>
      <c r="Y1370">
        <v>0</v>
      </c>
      <c r="Z1370">
        <v>65.709999999999994</v>
      </c>
      <c r="AA1370">
        <v>11.6</v>
      </c>
      <c r="AB1370">
        <v>0</v>
      </c>
      <c r="AC1370">
        <v>0</v>
      </c>
      <c r="AD1370">
        <v>1</v>
      </c>
      <c r="AE1370">
        <v>0</v>
      </c>
      <c r="AF1370" t="s">
        <v>21</v>
      </c>
      <c r="AG1370">
        <v>0.70499999999999996</v>
      </c>
      <c r="AH1370">
        <v>2</v>
      </c>
      <c r="AI1370">
        <v>33360554</v>
      </c>
      <c r="AJ1370">
        <v>1136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>
      <c r="A1371">
        <f>ROW(Source!A1139)</f>
        <v>1139</v>
      </c>
      <c r="B1371">
        <v>33360564</v>
      </c>
      <c r="C1371">
        <v>33360550</v>
      </c>
      <c r="D1371">
        <v>31260961</v>
      </c>
      <c r="E1371">
        <v>1</v>
      </c>
      <c r="F1371">
        <v>1</v>
      </c>
      <c r="G1371">
        <v>1</v>
      </c>
      <c r="H1371">
        <v>2</v>
      </c>
      <c r="I1371" t="s">
        <v>900</v>
      </c>
      <c r="J1371" t="s">
        <v>901</v>
      </c>
      <c r="K1371" t="s">
        <v>902</v>
      </c>
      <c r="L1371">
        <v>1368</v>
      </c>
      <c r="N1371">
        <v>1011</v>
      </c>
      <c r="O1371" t="s">
        <v>837</v>
      </c>
      <c r="P1371" t="s">
        <v>837</v>
      </c>
      <c r="Q1371">
        <v>1</v>
      </c>
      <c r="X1371">
        <v>1.26</v>
      </c>
      <c r="Y1371">
        <v>0</v>
      </c>
      <c r="Z1371">
        <v>2.16</v>
      </c>
      <c r="AA1371">
        <v>0</v>
      </c>
      <c r="AB1371">
        <v>0</v>
      </c>
      <c r="AC1371">
        <v>0</v>
      </c>
      <c r="AD1371">
        <v>1</v>
      </c>
      <c r="AE1371">
        <v>0</v>
      </c>
      <c r="AF1371" t="s">
        <v>21</v>
      </c>
      <c r="AG1371">
        <v>1.8900000000000001</v>
      </c>
      <c r="AH1371">
        <v>2</v>
      </c>
      <c r="AI1371">
        <v>33360555</v>
      </c>
      <c r="AJ1371">
        <v>1137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</row>
    <row r="1372" spans="1:44">
      <c r="A1372">
        <f>ROW(Source!A1139)</f>
        <v>1139</v>
      </c>
      <c r="B1372">
        <v>33360565</v>
      </c>
      <c r="C1372">
        <v>33360550</v>
      </c>
      <c r="D1372">
        <v>31176145</v>
      </c>
      <c r="E1372">
        <v>1</v>
      </c>
      <c r="F1372">
        <v>1</v>
      </c>
      <c r="G1372">
        <v>1</v>
      </c>
      <c r="H1372">
        <v>3</v>
      </c>
      <c r="I1372" t="s">
        <v>903</v>
      </c>
      <c r="J1372" t="s">
        <v>904</v>
      </c>
      <c r="K1372" t="s">
        <v>905</v>
      </c>
      <c r="L1372">
        <v>1348</v>
      </c>
      <c r="N1372">
        <v>1009</v>
      </c>
      <c r="O1372" t="s">
        <v>32</v>
      </c>
      <c r="P1372" t="s">
        <v>32</v>
      </c>
      <c r="Q1372">
        <v>1000</v>
      </c>
      <c r="X1372">
        <v>1.26E-2</v>
      </c>
      <c r="Y1372">
        <v>1412.5</v>
      </c>
      <c r="Z1372">
        <v>0</v>
      </c>
      <c r="AA1372">
        <v>0</v>
      </c>
      <c r="AB1372">
        <v>0</v>
      </c>
      <c r="AC1372">
        <v>0</v>
      </c>
      <c r="AD1372">
        <v>1</v>
      </c>
      <c r="AE1372">
        <v>0</v>
      </c>
      <c r="AF1372" t="s">
        <v>3</v>
      </c>
      <c r="AG1372">
        <v>1.26E-2</v>
      </c>
      <c r="AH1372">
        <v>2</v>
      </c>
      <c r="AI1372">
        <v>33360556</v>
      </c>
      <c r="AJ1372">
        <v>1138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>
      <c r="A1373">
        <f>ROW(Source!A1139)</f>
        <v>1139</v>
      </c>
      <c r="B1373">
        <v>33360566</v>
      </c>
      <c r="C1373">
        <v>33360550</v>
      </c>
      <c r="D1373">
        <v>31176252</v>
      </c>
      <c r="E1373">
        <v>1</v>
      </c>
      <c r="F1373">
        <v>1</v>
      </c>
      <c r="G1373">
        <v>1</v>
      </c>
      <c r="H1373">
        <v>3</v>
      </c>
      <c r="I1373" t="s">
        <v>906</v>
      </c>
      <c r="J1373" t="s">
        <v>907</v>
      </c>
      <c r="K1373" t="s">
        <v>908</v>
      </c>
      <c r="L1373">
        <v>1348</v>
      </c>
      <c r="N1373">
        <v>1009</v>
      </c>
      <c r="O1373" t="s">
        <v>32</v>
      </c>
      <c r="P1373" t="s">
        <v>32</v>
      </c>
      <c r="Q1373">
        <v>1000</v>
      </c>
      <c r="X1373">
        <v>0.03</v>
      </c>
      <c r="Y1373">
        <v>3960</v>
      </c>
      <c r="Z1373">
        <v>0</v>
      </c>
      <c r="AA1373">
        <v>0</v>
      </c>
      <c r="AB1373">
        <v>0</v>
      </c>
      <c r="AC1373">
        <v>0</v>
      </c>
      <c r="AD1373">
        <v>1</v>
      </c>
      <c r="AE1373">
        <v>0</v>
      </c>
      <c r="AF1373" t="s">
        <v>3</v>
      </c>
      <c r="AG1373">
        <v>0.03</v>
      </c>
      <c r="AH1373">
        <v>2</v>
      </c>
      <c r="AI1373">
        <v>33360557</v>
      </c>
      <c r="AJ1373">
        <v>1139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>
      <c r="A1374">
        <f>ROW(Source!A1139)</f>
        <v>1139</v>
      </c>
      <c r="B1374">
        <v>33360567</v>
      </c>
      <c r="C1374">
        <v>33360550</v>
      </c>
      <c r="D1374">
        <v>31201861</v>
      </c>
      <c r="E1374">
        <v>1</v>
      </c>
      <c r="F1374">
        <v>1</v>
      </c>
      <c r="G1374">
        <v>1</v>
      </c>
      <c r="H1374">
        <v>3</v>
      </c>
      <c r="I1374" t="s">
        <v>909</v>
      </c>
      <c r="J1374" t="s">
        <v>910</v>
      </c>
      <c r="K1374" t="s">
        <v>911</v>
      </c>
      <c r="L1374">
        <v>1348</v>
      </c>
      <c r="N1374">
        <v>1009</v>
      </c>
      <c r="O1374" t="s">
        <v>32</v>
      </c>
      <c r="P1374" t="s">
        <v>32</v>
      </c>
      <c r="Q1374">
        <v>1000</v>
      </c>
      <c r="X1374">
        <v>4.7300000000000002E-2</v>
      </c>
      <c r="Y1374">
        <v>7590</v>
      </c>
      <c r="Z1374">
        <v>0</v>
      </c>
      <c r="AA1374">
        <v>0</v>
      </c>
      <c r="AB1374">
        <v>0</v>
      </c>
      <c r="AC1374">
        <v>0</v>
      </c>
      <c r="AD1374">
        <v>1</v>
      </c>
      <c r="AE1374">
        <v>0</v>
      </c>
      <c r="AF1374" t="s">
        <v>3</v>
      </c>
      <c r="AG1374">
        <v>4.7300000000000002E-2</v>
      </c>
      <c r="AH1374">
        <v>2</v>
      </c>
      <c r="AI1374">
        <v>33360558</v>
      </c>
      <c r="AJ1374">
        <v>1140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>
      <c r="A1375">
        <f>ROW(Source!A1139)</f>
        <v>1139</v>
      </c>
      <c r="B1375">
        <v>33360568</v>
      </c>
      <c r="C1375">
        <v>33360550</v>
      </c>
      <c r="D1375">
        <v>31173467</v>
      </c>
      <c r="E1375">
        <v>17</v>
      </c>
      <c r="F1375">
        <v>1</v>
      </c>
      <c r="G1375">
        <v>1</v>
      </c>
      <c r="H1375">
        <v>3</v>
      </c>
      <c r="I1375" t="s">
        <v>940</v>
      </c>
      <c r="J1375" t="s">
        <v>3</v>
      </c>
      <c r="K1375" t="s">
        <v>941</v>
      </c>
      <c r="L1375">
        <v>1327</v>
      </c>
      <c r="N1375">
        <v>1005</v>
      </c>
      <c r="O1375" t="s">
        <v>47</v>
      </c>
      <c r="P1375" t="s">
        <v>47</v>
      </c>
      <c r="Q1375">
        <v>1</v>
      </c>
      <c r="X1375">
        <v>115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 t="s">
        <v>3</v>
      </c>
      <c r="AG1375">
        <v>115</v>
      </c>
      <c r="AH1375">
        <v>3</v>
      </c>
      <c r="AI1375">
        <v>-1</v>
      </c>
      <c r="AJ1375" t="s">
        <v>3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</row>
    <row r="1376" spans="1:44">
      <c r="A1376">
        <f>ROW(Source!A1139)</f>
        <v>1139</v>
      </c>
      <c r="B1376">
        <v>33360569</v>
      </c>
      <c r="C1376">
        <v>33360550</v>
      </c>
      <c r="D1376">
        <v>31214657</v>
      </c>
      <c r="E1376">
        <v>1</v>
      </c>
      <c r="F1376">
        <v>1</v>
      </c>
      <c r="G1376">
        <v>1</v>
      </c>
      <c r="H1376">
        <v>3</v>
      </c>
      <c r="I1376" t="s">
        <v>912</v>
      </c>
      <c r="J1376" t="s">
        <v>913</v>
      </c>
      <c r="K1376" t="s">
        <v>914</v>
      </c>
      <c r="L1376">
        <v>1348</v>
      </c>
      <c r="N1376">
        <v>1009</v>
      </c>
      <c r="O1376" t="s">
        <v>32</v>
      </c>
      <c r="P1376" t="s">
        <v>32</v>
      </c>
      <c r="Q1376">
        <v>1000</v>
      </c>
      <c r="X1376">
        <v>1.2600000000000001E-3</v>
      </c>
      <c r="Y1376">
        <v>9550.01</v>
      </c>
      <c r="Z1376">
        <v>0</v>
      </c>
      <c r="AA1376">
        <v>0</v>
      </c>
      <c r="AB1376">
        <v>0</v>
      </c>
      <c r="AC1376">
        <v>0</v>
      </c>
      <c r="AD1376">
        <v>1</v>
      </c>
      <c r="AE1376">
        <v>0</v>
      </c>
      <c r="AF1376" t="s">
        <v>3</v>
      </c>
      <c r="AG1376">
        <v>1.2600000000000001E-3</v>
      </c>
      <c r="AH1376">
        <v>2</v>
      </c>
      <c r="AI1376">
        <v>33360559</v>
      </c>
      <c r="AJ1376">
        <v>1141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>
      <c r="A1377">
        <f>ROW(Source!A1140)</f>
        <v>1140</v>
      </c>
      <c r="B1377">
        <v>33360560</v>
      </c>
      <c r="C1377">
        <v>33360550</v>
      </c>
      <c r="D1377">
        <v>31172059</v>
      </c>
      <c r="E1377">
        <v>1</v>
      </c>
      <c r="F1377">
        <v>1</v>
      </c>
      <c r="G1377">
        <v>1</v>
      </c>
      <c r="H1377">
        <v>1</v>
      </c>
      <c r="I1377" t="s">
        <v>895</v>
      </c>
      <c r="J1377" t="s">
        <v>3</v>
      </c>
      <c r="K1377" t="s">
        <v>896</v>
      </c>
      <c r="L1377">
        <v>1191</v>
      </c>
      <c r="N1377">
        <v>1013</v>
      </c>
      <c r="O1377" t="s">
        <v>831</v>
      </c>
      <c r="P1377" t="s">
        <v>831</v>
      </c>
      <c r="Q1377">
        <v>1</v>
      </c>
      <c r="X1377">
        <v>31.98</v>
      </c>
      <c r="Y1377">
        <v>0</v>
      </c>
      <c r="Z1377">
        <v>0</v>
      </c>
      <c r="AA1377">
        <v>0</v>
      </c>
      <c r="AB1377">
        <v>8.64</v>
      </c>
      <c r="AC1377">
        <v>0</v>
      </c>
      <c r="AD1377">
        <v>1</v>
      </c>
      <c r="AE1377">
        <v>1</v>
      </c>
      <c r="AF1377" t="s">
        <v>22</v>
      </c>
      <c r="AG1377">
        <v>44.132399999999997</v>
      </c>
      <c r="AH1377">
        <v>2</v>
      </c>
      <c r="AI1377">
        <v>33360551</v>
      </c>
      <c r="AJ1377">
        <v>1142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>
      <c r="A1378">
        <f>ROW(Source!A1140)</f>
        <v>1140</v>
      </c>
      <c r="B1378">
        <v>33360561</v>
      </c>
      <c r="C1378">
        <v>33360550</v>
      </c>
      <c r="D1378">
        <v>31172011</v>
      </c>
      <c r="E1378">
        <v>1</v>
      </c>
      <c r="F1378">
        <v>1</v>
      </c>
      <c r="G1378">
        <v>1</v>
      </c>
      <c r="H1378">
        <v>1</v>
      </c>
      <c r="I1378" t="s">
        <v>832</v>
      </c>
      <c r="J1378" t="s">
        <v>3</v>
      </c>
      <c r="K1378" t="s">
        <v>833</v>
      </c>
      <c r="L1378">
        <v>1191</v>
      </c>
      <c r="N1378">
        <v>1013</v>
      </c>
      <c r="O1378" t="s">
        <v>831</v>
      </c>
      <c r="P1378" t="s">
        <v>831</v>
      </c>
      <c r="Q1378">
        <v>1</v>
      </c>
      <c r="X1378">
        <v>0.47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1</v>
      </c>
      <c r="AE1378">
        <v>2</v>
      </c>
      <c r="AF1378" t="s">
        <v>21</v>
      </c>
      <c r="AG1378">
        <v>0.70499999999999996</v>
      </c>
      <c r="AH1378">
        <v>2</v>
      </c>
      <c r="AI1378">
        <v>33360552</v>
      </c>
      <c r="AJ1378">
        <v>1143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</row>
    <row r="1379" spans="1:44">
      <c r="A1379">
        <f>ROW(Source!A1140)</f>
        <v>1140</v>
      </c>
      <c r="B1379">
        <v>33360562</v>
      </c>
      <c r="C1379">
        <v>33360550</v>
      </c>
      <c r="D1379">
        <v>31259116</v>
      </c>
      <c r="E1379">
        <v>1</v>
      </c>
      <c r="F1379">
        <v>1</v>
      </c>
      <c r="G1379">
        <v>1</v>
      </c>
      <c r="H1379">
        <v>2</v>
      </c>
      <c r="I1379" t="s">
        <v>897</v>
      </c>
      <c r="J1379" t="s">
        <v>898</v>
      </c>
      <c r="K1379" t="s">
        <v>899</v>
      </c>
      <c r="L1379">
        <v>1368</v>
      </c>
      <c r="N1379">
        <v>1011</v>
      </c>
      <c r="O1379" t="s">
        <v>837</v>
      </c>
      <c r="P1379" t="s">
        <v>837</v>
      </c>
      <c r="Q1379">
        <v>1</v>
      </c>
      <c r="X1379">
        <v>0.23</v>
      </c>
      <c r="Y1379">
        <v>0</v>
      </c>
      <c r="Z1379">
        <v>30</v>
      </c>
      <c r="AA1379">
        <v>0</v>
      </c>
      <c r="AB1379">
        <v>0</v>
      </c>
      <c r="AC1379">
        <v>0</v>
      </c>
      <c r="AD1379">
        <v>1</v>
      </c>
      <c r="AE1379">
        <v>0</v>
      </c>
      <c r="AF1379" t="s">
        <v>21</v>
      </c>
      <c r="AG1379">
        <v>0.34500000000000003</v>
      </c>
      <c r="AH1379">
        <v>2</v>
      </c>
      <c r="AI1379">
        <v>33360553</v>
      </c>
      <c r="AJ1379">
        <v>1144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>
      <c r="A1380">
        <f>ROW(Source!A1140)</f>
        <v>1140</v>
      </c>
      <c r="B1380">
        <v>33360563</v>
      </c>
      <c r="C1380">
        <v>33360550</v>
      </c>
      <c r="D1380">
        <v>31259879</v>
      </c>
      <c r="E1380">
        <v>1</v>
      </c>
      <c r="F1380">
        <v>1</v>
      </c>
      <c r="G1380">
        <v>1</v>
      </c>
      <c r="H1380">
        <v>2</v>
      </c>
      <c r="I1380" t="s">
        <v>841</v>
      </c>
      <c r="J1380" t="s">
        <v>842</v>
      </c>
      <c r="K1380" t="s">
        <v>843</v>
      </c>
      <c r="L1380">
        <v>1368</v>
      </c>
      <c r="N1380">
        <v>1011</v>
      </c>
      <c r="O1380" t="s">
        <v>837</v>
      </c>
      <c r="P1380" t="s">
        <v>837</v>
      </c>
      <c r="Q1380">
        <v>1</v>
      </c>
      <c r="X1380">
        <v>0.47</v>
      </c>
      <c r="Y1380">
        <v>0</v>
      </c>
      <c r="Z1380">
        <v>65.709999999999994</v>
      </c>
      <c r="AA1380">
        <v>11.6</v>
      </c>
      <c r="AB1380">
        <v>0</v>
      </c>
      <c r="AC1380">
        <v>0</v>
      </c>
      <c r="AD1380">
        <v>1</v>
      </c>
      <c r="AE1380">
        <v>0</v>
      </c>
      <c r="AF1380" t="s">
        <v>21</v>
      </c>
      <c r="AG1380">
        <v>0.70499999999999996</v>
      </c>
      <c r="AH1380">
        <v>2</v>
      </c>
      <c r="AI1380">
        <v>33360554</v>
      </c>
      <c r="AJ1380">
        <v>1145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</row>
    <row r="1381" spans="1:44">
      <c r="A1381">
        <f>ROW(Source!A1140)</f>
        <v>1140</v>
      </c>
      <c r="B1381">
        <v>33360564</v>
      </c>
      <c r="C1381">
        <v>33360550</v>
      </c>
      <c r="D1381">
        <v>31260961</v>
      </c>
      <c r="E1381">
        <v>1</v>
      </c>
      <c r="F1381">
        <v>1</v>
      </c>
      <c r="G1381">
        <v>1</v>
      </c>
      <c r="H1381">
        <v>2</v>
      </c>
      <c r="I1381" t="s">
        <v>900</v>
      </c>
      <c r="J1381" t="s">
        <v>901</v>
      </c>
      <c r="K1381" t="s">
        <v>902</v>
      </c>
      <c r="L1381">
        <v>1368</v>
      </c>
      <c r="N1381">
        <v>1011</v>
      </c>
      <c r="O1381" t="s">
        <v>837</v>
      </c>
      <c r="P1381" t="s">
        <v>837</v>
      </c>
      <c r="Q1381">
        <v>1</v>
      </c>
      <c r="X1381">
        <v>1.26</v>
      </c>
      <c r="Y1381">
        <v>0</v>
      </c>
      <c r="Z1381">
        <v>2.16</v>
      </c>
      <c r="AA1381">
        <v>0</v>
      </c>
      <c r="AB1381">
        <v>0</v>
      </c>
      <c r="AC1381">
        <v>0</v>
      </c>
      <c r="AD1381">
        <v>1</v>
      </c>
      <c r="AE1381">
        <v>0</v>
      </c>
      <c r="AF1381" t="s">
        <v>21</v>
      </c>
      <c r="AG1381">
        <v>1.8900000000000001</v>
      </c>
      <c r="AH1381">
        <v>2</v>
      </c>
      <c r="AI1381">
        <v>33360555</v>
      </c>
      <c r="AJ1381">
        <v>1146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>
      <c r="A1382">
        <f>ROW(Source!A1140)</f>
        <v>1140</v>
      </c>
      <c r="B1382">
        <v>33360565</v>
      </c>
      <c r="C1382">
        <v>33360550</v>
      </c>
      <c r="D1382">
        <v>31176145</v>
      </c>
      <c r="E1382">
        <v>1</v>
      </c>
      <c r="F1382">
        <v>1</v>
      </c>
      <c r="G1382">
        <v>1</v>
      </c>
      <c r="H1382">
        <v>3</v>
      </c>
      <c r="I1382" t="s">
        <v>903</v>
      </c>
      <c r="J1382" t="s">
        <v>904</v>
      </c>
      <c r="K1382" t="s">
        <v>905</v>
      </c>
      <c r="L1382">
        <v>1348</v>
      </c>
      <c r="N1382">
        <v>1009</v>
      </c>
      <c r="O1382" t="s">
        <v>32</v>
      </c>
      <c r="P1382" t="s">
        <v>32</v>
      </c>
      <c r="Q1382">
        <v>1000</v>
      </c>
      <c r="X1382">
        <v>1.26E-2</v>
      </c>
      <c r="Y1382">
        <v>1412.5</v>
      </c>
      <c r="Z1382">
        <v>0</v>
      </c>
      <c r="AA1382">
        <v>0</v>
      </c>
      <c r="AB1382">
        <v>0</v>
      </c>
      <c r="AC1382">
        <v>0</v>
      </c>
      <c r="AD1382">
        <v>1</v>
      </c>
      <c r="AE1382">
        <v>0</v>
      </c>
      <c r="AF1382" t="s">
        <v>3</v>
      </c>
      <c r="AG1382">
        <v>1.26E-2</v>
      </c>
      <c r="AH1382">
        <v>2</v>
      </c>
      <c r="AI1382">
        <v>33360556</v>
      </c>
      <c r="AJ1382">
        <v>1147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>
      <c r="A1383">
        <f>ROW(Source!A1140)</f>
        <v>1140</v>
      </c>
      <c r="B1383">
        <v>33360566</v>
      </c>
      <c r="C1383">
        <v>33360550</v>
      </c>
      <c r="D1383">
        <v>31176252</v>
      </c>
      <c r="E1383">
        <v>1</v>
      </c>
      <c r="F1383">
        <v>1</v>
      </c>
      <c r="G1383">
        <v>1</v>
      </c>
      <c r="H1383">
        <v>3</v>
      </c>
      <c r="I1383" t="s">
        <v>906</v>
      </c>
      <c r="J1383" t="s">
        <v>907</v>
      </c>
      <c r="K1383" t="s">
        <v>908</v>
      </c>
      <c r="L1383">
        <v>1348</v>
      </c>
      <c r="N1383">
        <v>1009</v>
      </c>
      <c r="O1383" t="s">
        <v>32</v>
      </c>
      <c r="P1383" t="s">
        <v>32</v>
      </c>
      <c r="Q1383">
        <v>1000</v>
      </c>
      <c r="X1383">
        <v>0.03</v>
      </c>
      <c r="Y1383">
        <v>3960</v>
      </c>
      <c r="Z1383">
        <v>0</v>
      </c>
      <c r="AA1383">
        <v>0</v>
      </c>
      <c r="AB1383">
        <v>0</v>
      </c>
      <c r="AC1383">
        <v>0</v>
      </c>
      <c r="AD1383">
        <v>1</v>
      </c>
      <c r="AE1383">
        <v>0</v>
      </c>
      <c r="AF1383" t="s">
        <v>3</v>
      </c>
      <c r="AG1383">
        <v>0.03</v>
      </c>
      <c r="AH1383">
        <v>2</v>
      </c>
      <c r="AI1383">
        <v>33360557</v>
      </c>
      <c r="AJ1383">
        <v>1148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</row>
    <row r="1384" spans="1:44">
      <c r="A1384">
        <f>ROW(Source!A1140)</f>
        <v>1140</v>
      </c>
      <c r="B1384">
        <v>33360567</v>
      </c>
      <c r="C1384">
        <v>33360550</v>
      </c>
      <c r="D1384">
        <v>31201861</v>
      </c>
      <c r="E1384">
        <v>1</v>
      </c>
      <c r="F1384">
        <v>1</v>
      </c>
      <c r="G1384">
        <v>1</v>
      </c>
      <c r="H1384">
        <v>3</v>
      </c>
      <c r="I1384" t="s">
        <v>909</v>
      </c>
      <c r="J1384" t="s">
        <v>910</v>
      </c>
      <c r="K1384" t="s">
        <v>911</v>
      </c>
      <c r="L1384">
        <v>1348</v>
      </c>
      <c r="N1384">
        <v>1009</v>
      </c>
      <c r="O1384" t="s">
        <v>32</v>
      </c>
      <c r="P1384" t="s">
        <v>32</v>
      </c>
      <c r="Q1384">
        <v>1000</v>
      </c>
      <c r="X1384">
        <v>4.7300000000000002E-2</v>
      </c>
      <c r="Y1384">
        <v>7590</v>
      </c>
      <c r="Z1384">
        <v>0</v>
      </c>
      <c r="AA1384">
        <v>0</v>
      </c>
      <c r="AB1384">
        <v>0</v>
      </c>
      <c r="AC1384">
        <v>0</v>
      </c>
      <c r="AD1384">
        <v>1</v>
      </c>
      <c r="AE1384">
        <v>0</v>
      </c>
      <c r="AF1384" t="s">
        <v>3</v>
      </c>
      <c r="AG1384">
        <v>4.7300000000000002E-2</v>
      </c>
      <c r="AH1384">
        <v>2</v>
      </c>
      <c r="AI1384">
        <v>33360558</v>
      </c>
      <c r="AJ1384">
        <v>1149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>
      <c r="A1385">
        <f>ROW(Source!A1140)</f>
        <v>1140</v>
      </c>
      <c r="B1385">
        <v>33360568</v>
      </c>
      <c r="C1385">
        <v>33360550</v>
      </c>
      <c r="D1385">
        <v>31173467</v>
      </c>
      <c r="E1385">
        <v>17</v>
      </c>
      <c r="F1385">
        <v>1</v>
      </c>
      <c r="G1385">
        <v>1</v>
      </c>
      <c r="H1385">
        <v>3</v>
      </c>
      <c r="I1385" t="s">
        <v>940</v>
      </c>
      <c r="J1385" t="s">
        <v>3</v>
      </c>
      <c r="K1385" t="s">
        <v>941</v>
      </c>
      <c r="L1385">
        <v>1327</v>
      </c>
      <c r="N1385">
        <v>1005</v>
      </c>
      <c r="O1385" t="s">
        <v>47</v>
      </c>
      <c r="P1385" t="s">
        <v>47</v>
      </c>
      <c r="Q1385">
        <v>1</v>
      </c>
      <c r="X1385">
        <v>115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 t="s">
        <v>3</v>
      </c>
      <c r="AG1385">
        <v>115</v>
      </c>
      <c r="AH1385">
        <v>3</v>
      </c>
      <c r="AI1385">
        <v>-1</v>
      </c>
      <c r="AJ1385" t="s">
        <v>3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>
      <c r="A1386">
        <f>ROW(Source!A1140)</f>
        <v>1140</v>
      </c>
      <c r="B1386">
        <v>33360569</v>
      </c>
      <c r="C1386">
        <v>33360550</v>
      </c>
      <c r="D1386">
        <v>31214657</v>
      </c>
      <c r="E1386">
        <v>1</v>
      </c>
      <c r="F1386">
        <v>1</v>
      </c>
      <c r="G1386">
        <v>1</v>
      </c>
      <c r="H1386">
        <v>3</v>
      </c>
      <c r="I1386" t="s">
        <v>912</v>
      </c>
      <c r="J1386" t="s">
        <v>913</v>
      </c>
      <c r="K1386" t="s">
        <v>914</v>
      </c>
      <c r="L1386">
        <v>1348</v>
      </c>
      <c r="N1386">
        <v>1009</v>
      </c>
      <c r="O1386" t="s">
        <v>32</v>
      </c>
      <c r="P1386" t="s">
        <v>32</v>
      </c>
      <c r="Q1386">
        <v>1000</v>
      </c>
      <c r="X1386">
        <v>1.2600000000000001E-3</v>
      </c>
      <c r="Y1386">
        <v>9550.01</v>
      </c>
      <c r="Z1386">
        <v>0</v>
      </c>
      <c r="AA1386">
        <v>0</v>
      </c>
      <c r="AB1386">
        <v>0</v>
      </c>
      <c r="AC1386">
        <v>0</v>
      </c>
      <c r="AD1386">
        <v>1</v>
      </c>
      <c r="AE1386">
        <v>0</v>
      </c>
      <c r="AF1386" t="s">
        <v>3</v>
      </c>
      <c r="AG1386">
        <v>1.2600000000000001E-3</v>
      </c>
      <c r="AH1386">
        <v>2</v>
      </c>
      <c r="AI1386">
        <v>33360559</v>
      </c>
      <c r="AJ1386">
        <v>1150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</row>
    <row r="1387" spans="1:44">
      <c r="A1387">
        <f>ROW(Source!A1143)</f>
        <v>1143</v>
      </c>
      <c r="B1387">
        <v>33360681</v>
      </c>
      <c r="C1387">
        <v>33360571</v>
      </c>
      <c r="D1387">
        <v>31172061</v>
      </c>
      <c r="E1387">
        <v>1</v>
      </c>
      <c r="F1387">
        <v>1</v>
      </c>
      <c r="G1387">
        <v>1</v>
      </c>
      <c r="H1387">
        <v>1</v>
      </c>
      <c r="I1387" t="s">
        <v>850</v>
      </c>
      <c r="J1387" t="s">
        <v>3</v>
      </c>
      <c r="K1387" t="s">
        <v>851</v>
      </c>
      <c r="L1387">
        <v>1191</v>
      </c>
      <c r="N1387">
        <v>1013</v>
      </c>
      <c r="O1387" t="s">
        <v>831</v>
      </c>
      <c r="P1387" t="s">
        <v>831</v>
      </c>
      <c r="Q1387">
        <v>1</v>
      </c>
      <c r="X1387">
        <v>132.97999999999999</v>
      </c>
      <c r="Y1387">
        <v>0</v>
      </c>
      <c r="Z1387">
        <v>0</v>
      </c>
      <c r="AA1387">
        <v>0</v>
      </c>
      <c r="AB1387">
        <v>8.74</v>
      </c>
      <c r="AC1387">
        <v>0</v>
      </c>
      <c r="AD1387">
        <v>1</v>
      </c>
      <c r="AE1387">
        <v>1</v>
      </c>
      <c r="AF1387" t="s">
        <v>22</v>
      </c>
      <c r="AG1387">
        <v>183.51239999999999</v>
      </c>
      <c r="AH1387">
        <v>2</v>
      </c>
      <c r="AI1387">
        <v>33360681</v>
      </c>
      <c r="AJ1387">
        <v>1151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>
      <c r="A1388">
        <f>ROW(Source!A1143)</f>
        <v>1143</v>
      </c>
      <c r="B1388">
        <v>33360682</v>
      </c>
      <c r="C1388">
        <v>33360571</v>
      </c>
      <c r="D1388">
        <v>31172011</v>
      </c>
      <c r="E1388">
        <v>1</v>
      </c>
      <c r="F1388">
        <v>1</v>
      </c>
      <c r="G1388">
        <v>1</v>
      </c>
      <c r="H1388">
        <v>1</v>
      </c>
      <c r="I1388" t="s">
        <v>832</v>
      </c>
      <c r="J1388" t="s">
        <v>3</v>
      </c>
      <c r="K1388" t="s">
        <v>833</v>
      </c>
      <c r="L1388">
        <v>1191</v>
      </c>
      <c r="N1388">
        <v>1013</v>
      </c>
      <c r="O1388" t="s">
        <v>831</v>
      </c>
      <c r="P1388" t="s">
        <v>831</v>
      </c>
      <c r="Q1388">
        <v>1</v>
      </c>
      <c r="X1388">
        <v>0.95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1</v>
      </c>
      <c r="AE1388">
        <v>2</v>
      </c>
      <c r="AF1388" t="s">
        <v>21</v>
      </c>
      <c r="AG1388">
        <v>1.4249999999999998</v>
      </c>
      <c r="AH1388">
        <v>2</v>
      </c>
      <c r="AI1388">
        <v>33360682</v>
      </c>
      <c r="AJ1388">
        <v>1152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>
      <c r="A1389">
        <f>ROW(Source!A1143)</f>
        <v>1143</v>
      </c>
      <c r="B1389">
        <v>33360683</v>
      </c>
      <c r="C1389">
        <v>33360571</v>
      </c>
      <c r="D1389">
        <v>31258491</v>
      </c>
      <c r="E1389">
        <v>1</v>
      </c>
      <c r="F1389">
        <v>1</v>
      </c>
      <c r="G1389">
        <v>1</v>
      </c>
      <c r="H1389">
        <v>2</v>
      </c>
      <c r="I1389" t="s">
        <v>834</v>
      </c>
      <c r="J1389" t="s">
        <v>835</v>
      </c>
      <c r="K1389" t="s">
        <v>836</v>
      </c>
      <c r="L1389">
        <v>1368</v>
      </c>
      <c r="N1389">
        <v>1011</v>
      </c>
      <c r="O1389" t="s">
        <v>837</v>
      </c>
      <c r="P1389" t="s">
        <v>837</v>
      </c>
      <c r="Q1389">
        <v>1</v>
      </c>
      <c r="X1389">
        <v>0.38</v>
      </c>
      <c r="Y1389">
        <v>0</v>
      </c>
      <c r="Z1389">
        <v>111.99</v>
      </c>
      <c r="AA1389">
        <v>13.5</v>
      </c>
      <c r="AB1389">
        <v>0</v>
      </c>
      <c r="AC1389">
        <v>0</v>
      </c>
      <c r="AD1389">
        <v>1</v>
      </c>
      <c r="AE1389">
        <v>0</v>
      </c>
      <c r="AF1389" t="s">
        <v>21</v>
      </c>
      <c r="AG1389">
        <v>0.56999999999999995</v>
      </c>
      <c r="AH1389">
        <v>2</v>
      </c>
      <c r="AI1389">
        <v>33360683</v>
      </c>
      <c r="AJ1389">
        <v>1153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>
      <c r="A1390">
        <f>ROW(Source!A1143)</f>
        <v>1143</v>
      </c>
      <c r="B1390">
        <v>33360684</v>
      </c>
      <c r="C1390">
        <v>33360571</v>
      </c>
      <c r="D1390">
        <v>31258646</v>
      </c>
      <c r="E1390">
        <v>1</v>
      </c>
      <c r="F1390">
        <v>1</v>
      </c>
      <c r="G1390">
        <v>1</v>
      </c>
      <c r="H1390">
        <v>2</v>
      </c>
      <c r="I1390" t="s">
        <v>866</v>
      </c>
      <c r="J1390" t="s">
        <v>867</v>
      </c>
      <c r="K1390" t="s">
        <v>868</v>
      </c>
      <c r="L1390">
        <v>1368</v>
      </c>
      <c r="N1390">
        <v>1011</v>
      </c>
      <c r="O1390" t="s">
        <v>837</v>
      </c>
      <c r="P1390" t="s">
        <v>837</v>
      </c>
      <c r="Q1390">
        <v>1</v>
      </c>
      <c r="X1390">
        <v>0.39</v>
      </c>
      <c r="Y1390">
        <v>0</v>
      </c>
      <c r="Z1390">
        <v>6.66</v>
      </c>
      <c r="AA1390">
        <v>0</v>
      </c>
      <c r="AB1390">
        <v>0</v>
      </c>
      <c r="AC1390">
        <v>0</v>
      </c>
      <c r="AD1390">
        <v>1</v>
      </c>
      <c r="AE1390">
        <v>0</v>
      </c>
      <c r="AF1390" t="s">
        <v>21</v>
      </c>
      <c r="AG1390">
        <v>0.58499999999999996</v>
      </c>
      <c r="AH1390">
        <v>2</v>
      </c>
      <c r="AI1390">
        <v>33360684</v>
      </c>
      <c r="AJ1390">
        <v>1154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</row>
    <row r="1391" spans="1:44">
      <c r="A1391">
        <f>ROW(Source!A1143)</f>
        <v>1143</v>
      </c>
      <c r="B1391">
        <v>33360685</v>
      </c>
      <c r="C1391">
        <v>33360571</v>
      </c>
      <c r="D1391">
        <v>31259879</v>
      </c>
      <c r="E1391">
        <v>1</v>
      </c>
      <c r="F1391">
        <v>1</v>
      </c>
      <c r="G1391">
        <v>1</v>
      </c>
      <c r="H1391">
        <v>2</v>
      </c>
      <c r="I1391" t="s">
        <v>841</v>
      </c>
      <c r="J1391" t="s">
        <v>842</v>
      </c>
      <c r="K1391" t="s">
        <v>843</v>
      </c>
      <c r="L1391">
        <v>1368</v>
      </c>
      <c r="N1391">
        <v>1011</v>
      </c>
      <c r="O1391" t="s">
        <v>837</v>
      </c>
      <c r="P1391" t="s">
        <v>837</v>
      </c>
      <c r="Q1391">
        <v>1</v>
      </c>
      <c r="X1391">
        <v>0.56999999999999995</v>
      </c>
      <c r="Y1391">
        <v>0</v>
      </c>
      <c r="Z1391">
        <v>65.709999999999994</v>
      </c>
      <c r="AA1391">
        <v>11.6</v>
      </c>
      <c r="AB1391">
        <v>0</v>
      </c>
      <c r="AC1391">
        <v>0</v>
      </c>
      <c r="AD1391">
        <v>1</v>
      </c>
      <c r="AE1391">
        <v>0</v>
      </c>
      <c r="AF1391" t="s">
        <v>21</v>
      </c>
      <c r="AG1391">
        <v>0.85499999999999998</v>
      </c>
      <c r="AH1391">
        <v>2</v>
      </c>
      <c r="AI1391">
        <v>33360685</v>
      </c>
      <c r="AJ1391">
        <v>1155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>
      <c r="A1392">
        <f>ROW(Source!A1143)</f>
        <v>1143</v>
      </c>
      <c r="B1392">
        <v>33360686</v>
      </c>
      <c r="C1392">
        <v>33360571</v>
      </c>
      <c r="D1392">
        <v>31260100</v>
      </c>
      <c r="E1392">
        <v>1</v>
      </c>
      <c r="F1392">
        <v>1</v>
      </c>
      <c r="G1392">
        <v>1</v>
      </c>
      <c r="H1392">
        <v>2</v>
      </c>
      <c r="I1392" t="s">
        <v>858</v>
      </c>
      <c r="J1392" t="s">
        <v>859</v>
      </c>
      <c r="K1392" t="s">
        <v>860</v>
      </c>
      <c r="L1392">
        <v>1368</v>
      </c>
      <c r="N1392">
        <v>1011</v>
      </c>
      <c r="O1392" t="s">
        <v>837</v>
      </c>
      <c r="P1392" t="s">
        <v>837</v>
      </c>
      <c r="Q1392">
        <v>1</v>
      </c>
      <c r="X1392">
        <v>1.54</v>
      </c>
      <c r="Y1392">
        <v>0</v>
      </c>
      <c r="Z1392">
        <v>8.1</v>
      </c>
      <c r="AA1392">
        <v>0</v>
      </c>
      <c r="AB1392">
        <v>0</v>
      </c>
      <c r="AC1392">
        <v>0</v>
      </c>
      <c r="AD1392">
        <v>1</v>
      </c>
      <c r="AE1392">
        <v>0</v>
      </c>
      <c r="AF1392" t="s">
        <v>21</v>
      </c>
      <c r="AG1392">
        <v>2.3099999999999996</v>
      </c>
      <c r="AH1392">
        <v>2</v>
      </c>
      <c r="AI1392">
        <v>33360686</v>
      </c>
      <c r="AJ1392">
        <v>1156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>
      <c r="A1393">
        <f>ROW(Source!A1143)</f>
        <v>1143</v>
      </c>
      <c r="B1393">
        <v>33360687</v>
      </c>
      <c r="C1393">
        <v>33360571</v>
      </c>
      <c r="D1393">
        <v>31178369</v>
      </c>
      <c r="E1393">
        <v>1</v>
      </c>
      <c r="F1393">
        <v>1</v>
      </c>
      <c r="G1393">
        <v>1</v>
      </c>
      <c r="H1393">
        <v>3</v>
      </c>
      <c r="I1393" t="s">
        <v>915</v>
      </c>
      <c r="J1393" t="s">
        <v>916</v>
      </c>
      <c r="K1393" t="s">
        <v>917</v>
      </c>
      <c r="L1393">
        <v>1346</v>
      </c>
      <c r="N1393">
        <v>1009</v>
      </c>
      <c r="O1393" t="s">
        <v>78</v>
      </c>
      <c r="P1393" t="s">
        <v>78</v>
      </c>
      <c r="Q1393">
        <v>1</v>
      </c>
      <c r="X1393">
        <v>1.58</v>
      </c>
      <c r="Y1393">
        <v>39.020000000000003</v>
      </c>
      <c r="Z1393">
        <v>0</v>
      </c>
      <c r="AA1393">
        <v>0</v>
      </c>
      <c r="AB1393">
        <v>0</v>
      </c>
      <c r="AC1393">
        <v>0</v>
      </c>
      <c r="AD1393">
        <v>1</v>
      </c>
      <c r="AE1393">
        <v>0</v>
      </c>
      <c r="AF1393" t="s">
        <v>3</v>
      </c>
      <c r="AG1393">
        <v>1.58</v>
      </c>
      <c r="AH1393">
        <v>2</v>
      </c>
      <c r="AI1393">
        <v>33360687</v>
      </c>
      <c r="AJ1393">
        <v>1157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>
      <c r="A1394">
        <f>ROW(Source!A1143)</f>
        <v>1143</v>
      </c>
      <c r="B1394">
        <v>33360688</v>
      </c>
      <c r="C1394">
        <v>33360571</v>
      </c>
      <c r="D1394">
        <v>31178391</v>
      </c>
      <c r="E1394">
        <v>1</v>
      </c>
      <c r="F1394">
        <v>1</v>
      </c>
      <c r="G1394">
        <v>1</v>
      </c>
      <c r="H1394">
        <v>3</v>
      </c>
      <c r="I1394" t="s">
        <v>921</v>
      </c>
      <c r="J1394" t="s">
        <v>922</v>
      </c>
      <c r="K1394" t="s">
        <v>923</v>
      </c>
      <c r="L1394">
        <v>1346</v>
      </c>
      <c r="N1394">
        <v>1009</v>
      </c>
      <c r="O1394" t="s">
        <v>78</v>
      </c>
      <c r="P1394" t="s">
        <v>78</v>
      </c>
      <c r="Q1394">
        <v>1</v>
      </c>
      <c r="X1394">
        <v>8.1999999999999993</v>
      </c>
      <c r="Y1394">
        <v>91.29</v>
      </c>
      <c r="Z1394">
        <v>0</v>
      </c>
      <c r="AA1394">
        <v>0</v>
      </c>
      <c r="AB1394">
        <v>0</v>
      </c>
      <c r="AC1394">
        <v>0</v>
      </c>
      <c r="AD1394">
        <v>1</v>
      </c>
      <c r="AE1394">
        <v>0</v>
      </c>
      <c r="AF1394" t="s">
        <v>3</v>
      </c>
      <c r="AG1394">
        <v>8.1999999999999993</v>
      </c>
      <c r="AH1394">
        <v>2</v>
      </c>
      <c r="AI1394">
        <v>33360688</v>
      </c>
      <c r="AJ1394">
        <v>1158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>
      <c r="A1395">
        <f>ROW(Source!A1143)</f>
        <v>1143</v>
      </c>
      <c r="B1395">
        <v>33360689</v>
      </c>
      <c r="C1395">
        <v>33360571</v>
      </c>
      <c r="D1395">
        <v>31179550</v>
      </c>
      <c r="E1395">
        <v>1</v>
      </c>
      <c r="F1395">
        <v>1</v>
      </c>
      <c r="G1395">
        <v>1</v>
      </c>
      <c r="H1395">
        <v>3</v>
      </c>
      <c r="I1395" t="s">
        <v>861</v>
      </c>
      <c r="J1395" t="s">
        <v>862</v>
      </c>
      <c r="K1395" t="s">
        <v>863</v>
      </c>
      <c r="L1395">
        <v>1348</v>
      </c>
      <c r="N1395">
        <v>1009</v>
      </c>
      <c r="O1395" t="s">
        <v>32</v>
      </c>
      <c r="P1395" t="s">
        <v>32</v>
      </c>
      <c r="Q1395">
        <v>1000</v>
      </c>
      <c r="X1395">
        <v>3.8999999999999999E-4</v>
      </c>
      <c r="Y1395">
        <v>10362</v>
      </c>
      <c r="Z1395">
        <v>0</v>
      </c>
      <c r="AA1395">
        <v>0</v>
      </c>
      <c r="AB1395">
        <v>0</v>
      </c>
      <c r="AC1395">
        <v>0</v>
      </c>
      <c r="AD1395">
        <v>1</v>
      </c>
      <c r="AE1395">
        <v>0</v>
      </c>
      <c r="AF1395" t="s">
        <v>3</v>
      </c>
      <c r="AG1395">
        <v>3.8999999999999999E-4</v>
      </c>
      <c r="AH1395">
        <v>2</v>
      </c>
      <c r="AI1395">
        <v>33360689</v>
      </c>
      <c r="AJ1395">
        <v>1159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</row>
    <row r="1396" spans="1:44">
      <c r="A1396">
        <f>ROW(Source!A1143)</f>
        <v>1143</v>
      </c>
      <c r="B1396">
        <v>33360690</v>
      </c>
      <c r="C1396">
        <v>33360571</v>
      </c>
      <c r="D1396">
        <v>31180727</v>
      </c>
      <c r="E1396">
        <v>1</v>
      </c>
      <c r="F1396">
        <v>1</v>
      </c>
      <c r="G1396">
        <v>1</v>
      </c>
      <c r="H1396">
        <v>3</v>
      </c>
      <c r="I1396" t="s">
        <v>844</v>
      </c>
      <c r="J1396" t="s">
        <v>845</v>
      </c>
      <c r="K1396" t="s">
        <v>846</v>
      </c>
      <c r="L1396">
        <v>1348</v>
      </c>
      <c r="N1396">
        <v>1009</v>
      </c>
      <c r="O1396" t="s">
        <v>32</v>
      </c>
      <c r="P1396" t="s">
        <v>32</v>
      </c>
      <c r="Q1396">
        <v>1000</v>
      </c>
      <c r="X1396">
        <v>1.0999999999999999E-2</v>
      </c>
      <c r="Y1396">
        <v>9040.01</v>
      </c>
      <c r="Z1396">
        <v>0</v>
      </c>
      <c r="AA1396">
        <v>0</v>
      </c>
      <c r="AB1396">
        <v>0</v>
      </c>
      <c r="AC1396">
        <v>0</v>
      </c>
      <c r="AD1396">
        <v>1</v>
      </c>
      <c r="AE1396">
        <v>0</v>
      </c>
      <c r="AF1396" t="s">
        <v>3</v>
      </c>
      <c r="AG1396">
        <v>1.0999999999999999E-2</v>
      </c>
      <c r="AH1396">
        <v>2</v>
      </c>
      <c r="AI1396">
        <v>33360690</v>
      </c>
      <c r="AJ1396">
        <v>1160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>
      <c r="A1397">
        <f>ROW(Source!A1143)</f>
        <v>1143</v>
      </c>
      <c r="B1397">
        <v>33360691</v>
      </c>
      <c r="C1397">
        <v>33360571</v>
      </c>
      <c r="D1397">
        <v>31181610</v>
      </c>
      <c r="E1397">
        <v>1</v>
      </c>
      <c r="F1397">
        <v>1</v>
      </c>
      <c r="G1397">
        <v>1</v>
      </c>
      <c r="H1397">
        <v>3</v>
      </c>
      <c r="I1397" t="s">
        <v>847</v>
      </c>
      <c r="J1397" t="s">
        <v>848</v>
      </c>
      <c r="K1397" t="s">
        <v>849</v>
      </c>
      <c r="L1397">
        <v>1346</v>
      </c>
      <c r="N1397">
        <v>1009</v>
      </c>
      <c r="O1397" t="s">
        <v>78</v>
      </c>
      <c r="P1397" t="s">
        <v>78</v>
      </c>
      <c r="Q1397">
        <v>1</v>
      </c>
      <c r="X1397">
        <v>7.58</v>
      </c>
      <c r="Y1397">
        <v>23.09</v>
      </c>
      <c r="Z1397">
        <v>0</v>
      </c>
      <c r="AA1397">
        <v>0</v>
      </c>
      <c r="AB1397">
        <v>0</v>
      </c>
      <c r="AC1397">
        <v>0</v>
      </c>
      <c r="AD1397">
        <v>1</v>
      </c>
      <c r="AE1397">
        <v>0</v>
      </c>
      <c r="AF1397" t="s">
        <v>3</v>
      </c>
      <c r="AG1397">
        <v>7.58</v>
      </c>
      <c r="AH1397">
        <v>2</v>
      </c>
      <c r="AI1397">
        <v>33360691</v>
      </c>
      <c r="AJ1397">
        <v>1161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>
      <c r="A1398">
        <f>ROW(Source!A1143)</f>
        <v>1143</v>
      </c>
      <c r="B1398">
        <v>33360692</v>
      </c>
      <c r="C1398">
        <v>33360571</v>
      </c>
      <c r="D1398">
        <v>31174136</v>
      </c>
      <c r="E1398">
        <v>17</v>
      </c>
      <c r="F1398">
        <v>1</v>
      </c>
      <c r="G1398">
        <v>1</v>
      </c>
      <c r="H1398">
        <v>3</v>
      </c>
      <c r="I1398" t="s">
        <v>942</v>
      </c>
      <c r="J1398" t="s">
        <v>3</v>
      </c>
      <c r="K1398" t="s">
        <v>943</v>
      </c>
      <c r="L1398">
        <v>1327</v>
      </c>
      <c r="N1398">
        <v>1005</v>
      </c>
      <c r="O1398" t="s">
        <v>47</v>
      </c>
      <c r="P1398" t="s">
        <v>47</v>
      </c>
      <c r="Q1398">
        <v>1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1</v>
      </c>
      <c r="AD1398">
        <v>0</v>
      </c>
      <c r="AE1398">
        <v>0</v>
      </c>
      <c r="AF1398" t="s">
        <v>3</v>
      </c>
      <c r="AG1398">
        <v>0</v>
      </c>
      <c r="AH1398">
        <v>3</v>
      </c>
      <c r="AI1398">
        <v>-1</v>
      </c>
      <c r="AJ1398" t="s">
        <v>3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</row>
    <row r="1399" spans="1:44">
      <c r="A1399">
        <f>ROW(Source!A1143)</f>
        <v>1143</v>
      </c>
      <c r="B1399">
        <v>33360693</v>
      </c>
      <c r="C1399">
        <v>33360571</v>
      </c>
      <c r="D1399">
        <v>31173940</v>
      </c>
      <c r="E1399">
        <v>17</v>
      </c>
      <c r="F1399">
        <v>1</v>
      </c>
      <c r="G1399">
        <v>1</v>
      </c>
      <c r="H1399">
        <v>3</v>
      </c>
      <c r="I1399" t="s">
        <v>944</v>
      </c>
      <c r="J1399" t="s">
        <v>3</v>
      </c>
      <c r="K1399" t="s">
        <v>945</v>
      </c>
      <c r="L1399">
        <v>1346</v>
      </c>
      <c r="N1399">
        <v>1009</v>
      </c>
      <c r="O1399" t="s">
        <v>78</v>
      </c>
      <c r="P1399" t="s">
        <v>78</v>
      </c>
      <c r="Q1399">
        <v>1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</v>
      </c>
      <c r="AD1399">
        <v>0</v>
      </c>
      <c r="AE1399">
        <v>0</v>
      </c>
      <c r="AF1399" t="s">
        <v>3</v>
      </c>
      <c r="AG1399">
        <v>0</v>
      </c>
      <c r="AH1399">
        <v>3</v>
      </c>
      <c r="AI1399">
        <v>-1</v>
      </c>
      <c r="AJ1399" t="s">
        <v>3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>
      <c r="A1400">
        <f>ROW(Source!A1143)</f>
        <v>1143</v>
      </c>
      <c r="B1400">
        <v>33360694</v>
      </c>
      <c r="C1400">
        <v>33360571</v>
      </c>
      <c r="D1400">
        <v>31174137</v>
      </c>
      <c r="E1400">
        <v>17</v>
      </c>
      <c r="F1400">
        <v>1</v>
      </c>
      <c r="G1400">
        <v>1</v>
      </c>
      <c r="H1400">
        <v>3</v>
      </c>
      <c r="I1400" t="s">
        <v>946</v>
      </c>
      <c r="J1400" t="s">
        <v>3</v>
      </c>
      <c r="K1400" t="s">
        <v>947</v>
      </c>
      <c r="L1400">
        <v>1327</v>
      </c>
      <c r="N1400">
        <v>1005</v>
      </c>
      <c r="O1400" t="s">
        <v>47</v>
      </c>
      <c r="P1400" t="s">
        <v>47</v>
      </c>
      <c r="Q1400">
        <v>1</v>
      </c>
      <c r="X1400">
        <v>100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 t="s">
        <v>3</v>
      </c>
      <c r="AG1400">
        <v>100</v>
      </c>
      <c r="AH1400">
        <v>3</v>
      </c>
      <c r="AI1400">
        <v>-1</v>
      </c>
      <c r="AJ1400" t="s">
        <v>3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>
      <c r="A1401">
        <f>ROW(Source!A1143)</f>
        <v>1143</v>
      </c>
      <c r="B1401">
        <v>33360695</v>
      </c>
      <c r="C1401">
        <v>33360571</v>
      </c>
      <c r="D1401">
        <v>31174140</v>
      </c>
      <c r="E1401">
        <v>17</v>
      </c>
      <c r="F1401">
        <v>1</v>
      </c>
      <c r="G1401">
        <v>1</v>
      </c>
      <c r="H1401">
        <v>3</v>
      </c>
      <c r="I1401" t="s">
        <v>948</v>
      </c>
      <c r="J1401" t="s">
        <v>3</v>
      </c>
      <c r="K1401" t="s">
        <v>949</v>
      </c>
      <c r="L1401">
        <v>1354</v>
      </c>
      <c r="N1401">
        <v>1010</v>
      </c>
      <c r="O1401" t="s">
        <v>40</v>
      </c>
      <c r="P1401" t="s">
        <v>40</v>
      </c>
      <c r="Q1401">
        <v>1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1</v>
      </c>
      <c r="AD1401">
        <v>0</v>
      </c>
      <c r="AE1401">
        <v>0</v>
      </c>
      <c r="AF1401" t="s">
        <v>3</v>
      </c>
      <c r="AG1401">
        <v>0</v>
      </c>
      <c r="AH1401">
        <v>3</v>
      </c>
      <c r="AI1401">
        <v>-1</v>
      </c>
      <c r="AJ1401" t="s">
        <v>3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>
      <c r="A1402">
        <f>ROW(Source!A1143)</f>
        <v>1143</v>
      </c>
      <c r="B1402">
        <v>33360696</v>
      </c>
      <c r="C1402">
        <v>33360571</v>
      </c>
      <c r="D1402">
        <v>31174146</v>
      </c>
      <c r="E1402">
        <v>17</v>
      </c>
      <c r="F1402">
        <v>1</v>
      </c>
      <c r="G1402">
        <v>1</v>
      </c>
      <c r="H1402">
        <v>3</v>
      </c>
      <c r="I1402" t="s">
        <v>950</v>
      </c>
      <c r="J1402" t="s">
        <v>3</v>
      </c>
      <c r="K1402" t="s">
        <v>951</v>
      </c>
      <c r="L1402">
        <v>1354</v>
      </c>
      <c r="N1402">
        <v>1010</v>
      </c>
      <c r="O1402" t="s">
        <v>40</v>
      </c>
      <c r="P1402" t="s">
        <v>40</v>
      </c>
      <c r="Q1402">
        <v>1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1</v>
      </c>
      <c r="AD1402">
        <v>0</v>
      </c>
      <c r="AE1402">
        <v>0</v>
      </c>
      <c r="AF1402" t="s">
        <v>3</v>
      </c>
      <c r="AG1402">
        <v>0</v>
      </c>
      <c r="AH1402">
        <v>3</v>
      </c>
      <c r="AI1402">
        <v>-1</v>
      </c>
      <c r="AJ1402" t="s">
        <v>3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>
      <c r="A1403">
        <f>ROW(Source!A1144)</f>
        <v>1144</v>
      </c>
      <c r="B1403">
        <v>33360681</v>
      </c>
      <c r="C1403">
        <v>33360571</v>
      </c>
      <c r="D1403">
        <v>31172061</v>
      </c>
      <c r="E1403">
        <v>1</v>
      </c>
      <c r="F1403">
        <v>1</v>
      </c>
      <c r="G1403">
        <v>1</v>
      </c>
      <c r="H1403">
        <v>1</v>
      </c>
      <c r="I1403" t="s">
        <v>850</v>
      </c>
      <c r="J1403" t="s">
        <v>3</v>
      </c>
      <c r="K1403" t="s">
        <v>851</v>
      </c>
      <c r="L1403">
        <v>1191</v>
      </c>
      <c r="N1403">
        <v>1013</v>
      </c>
      <c r="O1403" t="s">
        <v>831</v>
      </c>
      <c r="P1403" t="s">
        <v>831</v>
      </c>
      <c r="Q1403">
        <v>1</v>
      </c>
      <c r="X1403">
        <v>132.97999999999999</v>
      </c>
      <c r="Y1403">
        <v>0</v>
      </c>
      <c r="Z1403">
        <v>0</v>
      </c>
      <c r="AA1403">
        <v>0</v>
      </c>
      <c r="AB1403">
        <v>8.74</v>
      </c>
      <c r="AC1403">
        <v>0</v>
      </c>
      <c r="AD1403">
        <v>1</v>
      </c>
      <c r="AE1403">
        <v>1</v>
      </c>
      <c r="AF1403" t="s">
        <v>22</v>
      </c>
      <c r="AG1403">
        <v>183.51239999999999</v>
      </c>
      <c r="AH1403">
        <v>2</v>
      </c>
      <c r="AI1403">
        <v>33360681</v>
      </c>
      <c r="AJ1403">
        <v>1162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>
      <c r="A1404">
        <f>ROW(Source!A1144)</f>
        <v>1144</v>
      </c>
      <c r="B1404">
        <v>33360682</v>
      </c>
      <c r="C1404">
        <v>33360571</v>
      </c>
      <c r="D1404">
        <v>31172011</v>
      </c>
      <c r="E1404">
        <v>1</v>
      </c>
      <c r="F1404">
        <v>1</v>
      </c>
      <c r="G1404">
        <v>1</v>
      </c>
      <c r="H1404">
        <v>1</v>
      </c>
      <c r="I1404" t="s">
        <v>832</v>
      </c>
      <c r="J1404" t="s">
        <v>3</v>
      </c>
      <c r="K1404" t="s">
        <v>833</v>
      </c>
      <c r="L1404">
        <v>1191</v>
      </c>
      <c r="N1404">
        <v>1013</v>
      </c>
      <c r="O1404" t="s">
        <v>831</v>
      </c>
      <c r="P1404" t="s">
        <v>831</v>
      </c>
      <c r="Q1404">
        <v>1</v>
      </c>
      <c r="X1404">
        <v>0.95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1</v>
      </c>
      <c r="AE1404">
        <v>2</v>
      </c>
      <c r="AF1404" t="s">
        <v>21</v>
      </c>
      <c r="AG1404">
        <v>1.4249999999999998</v>
      </c>
      <c r="AH1404">
        <v>2</v>
      </c>
      <c r="AI1404">
        <v>33360682</v>
      </c>
      <c r="AJ1404">
        <v>1163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>
      <c r="A1405">
        <f>ROW(Source!A1144)</f>
        <v>1144</v>
      </c>
      <c r="B1405">
        <v>33360683</v>
      </c>
      <c r="C1405">
        <v>33360571</v>
      </c>
      <c r="D1405">
        <v>31258491</v>
      </c>
      <c r="E1405">
        <v>1</v>
      </c>
      <c r="F1405">
        <v>1</v>
      </c>
      <c r="G1405">
        <v>1</v>
      </c>
      <c r="H1405">
        <v>2</v>
      </c>
      <c r="I1405" t="s">
        <v>834</v>
      </c>
      <c r="J1405" t="s">
        <v>835</v>
      </c>
      <c r="K1405" t="s">
        <v>836</v>
      </c>
      <c r="L1405">
        <v>1368</v>
      </c>
      <c r="N1405">
        <v>1011</v>
      </c>
      <c r="O1405" t="s">
        <v>837</v>
      </c>
      <c r="P1405" t="s">
        <v>837</v>
      </c>
      <c r="Q1405">
        <v>1</v>
      </c>
      <c r="X1405">
        <v>0.38</v>
      </c>
      <c r="Y1405">
        <v>0</v>
      </c>
      <c r="Z1405">
        <v>111.99</v>
      </c>
      <c r="AA1405">
        <v>13.5</v>
      </c>
      <c r="AB1405">
        <v>0</v>
      </c>
      <c r="AC1405">
        <v>0</v>
      </c>
      <c r="AD1405">
        <v>1</v>
      </c>
      <c r="AE1405">
        <v>0</v>
      </c>
      <c r="AF1405" t="s">
        <v>21</v>
      </c>
      <c r="AG1405">
        <v>0.56999999999999995</v>
      </c>
      <c r="AH1405">
        <v>2</v>
      </c>
      <c r="AI1405">
        <v>33360683</v>
      </c>
      <c r="AJ1405">
        <v>1164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>
      <c r="A1406">
        <f>ROW(Source!A1144)</f>
        <v>1144</v>
      </c>
      <c r="B1406">
        <v>33360684</v>
      </c>
      <c r="C1406">
        <v>33360571</v>
      </c>
      <c r="D1406">
        <v>31258646</v>
      </c>
      <c r="E1406">
        <v>1</v>
      </c>
      <c r="F1406">
        <v>1</v>
      </c>
      <c r="G1406">
        <v>1</v>
      </c>
      <c r="H1406">
        <v>2</v>
      </c>
      <c r="I1406" t="s">
        <v>866</v>
      </c>
      <c r="J1406" t="s">
        <v>867</v>
      </c>
      <c r="K1406" t="s">
        <v>868</v>
      </c>
      <c r="L1406">
        <v>1368</v>
      </c>
      <c r="N1406">
        <v>1011</v>
      </c>
      <c r="O1406" t="s">
        <v>837</v>
      </c>
      <c r="P1406" t="s">
        <v>837</v>
      </c>
      <c r="Q1406">
        <v>1</v>
      </c>
      <c r="X1406">
        <v>0.39</v>
      </c>
      <c r="Y1406">
        <v>0</v>
      </c>
      <c r="Z1406">
        <v>6.66</v>
      </c>
      <c r="AA1406">
        <v>0</v>
      </c>
      <c r="AB1406">
        <v>0</v>
      </c>
      <c r="AC1406">
        <v>0</v>
      </c>
      <c r="AD1406">
        <v>1</v>
      </c>
      <c r="AE1406">
        <v>0</v>
      </c>
      <c r="AF1406" t="s">
        <v>21</v>
      </c>
      <c r="AG1406">
        <v>0.58499999999999996</v>
      </c>
      <c r="AH1406">
        <v>2</v>
      </c>
      <c r="AI1406">
        <v>33360684</v>
      </c>
      <c r="AJ1406">
        <v>1165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</row>
    <row r="1407" spans="1:44">
      <c r="A1407">
        <f>ROW(Source!A1144)</f>
        <v>1144</v>
      </c>
      <c r="B1407">
        <v>33360685</v>
      </c>
      <c r="C1407">
        <v>33360571</v>
      </c>
      <c r="D1407">
        <v>31259879</v>
      </c>
      <c r="E1407">
        <v>1</v>
      </c>
      <c r="F1407">
        <v>1</v>
      </c>
      <c r="G1407">
        <v>1</v>
      </c>
      <c r="H1407">
        <v>2</v>
      </c>
      <c r="I1407" t="s">
        <v>841</v>
      </c>
      <c r="J1407" t="s">
        <v>842</v>
      </c>
      <c r="K1407" t="s">
        <v>843</v>
      </c>
      <c r="L1407">
        <v>1368</v>
      </c>
      <c r="N1407">
        <v>1011</v>
      </c>
      <c r="O1407" t="s">
        <v>837</v>
      </c>
      <c r="P1407" t="s">
        <v>837</v>
      </c>
      <c r="Q1407">
        <v>1</v>
      </c>
      <c r="X1407">
        <v>0.56999999999999995</v>
      </c>
      <c r="Y1407">
        <v>0</v>
      </c>
      <c r="Z1407">
        <v>65.709999999999994</v>
      </c>
      <c r="AA1407">
        <v>11.6</v>
      </c>
      <c r="AB1407">
        <v>0</v>
      </c>
      <c r="AC1407">
        <v>0</v>
      </c>
      <c r="AD1407">
        <v>1</v>
      </c>
      <c r="AE1407">
        <v>0</v>
      </c>
      <c r="AF1407" t="s">
        <v>21</v>
      </c>
      <c r="AG1407">
        <v>0.85499999999999998</v>
      </c>
      <c r="AH1407">
        <v>2</v>
      </c>
      <c r="AI1407">
        <v>33360685</v>
      </c>
      <c r="AJ1407">
        <v>1166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>
      <c r="A1408">
        <f>ROW(Source!A1144)</f>
        <v>1144</v>
      </c>
      <c r="B1408">
        <v>33360686</v>
      </c>
      <c r="C1408">
        <v>33360571</v>
      </c>
      <c r="D1408">
        <v>31260100</v>
      </c>
      <c r="E1408">
        <v>1</v>
      </c>
      <c r="F1408">
        <v>1</v>
      </c>
      <c r="G1408">
        <v>1</v>
      </c>
      <c r="H1408">
        <v>2</v>
      </c>
      <c r="I1408" t="s">
        <v>858</v>
      </c>
      <c r="J1408" t="s">
        <v>859</v>
      </c>
      <c r="K1408" t="s">
        <v>860</v>
      </c>
      <c r="L1408">
        <v>1368</v>
      </c>
      <c r="N1408">
        <v>1011</v>
      </c>
      <c r="O1408" t="s">
        <v>837</v>
      </c>
      <c r="P1408" t="s">
        <v>837</v>
      </c>
      <c r="Q1408">
        <v>1</v>
      </c>
      <c r="X1408">
        <v>1.54</v>
      </c>
      <c r="Y1408">
        <v>0</v>
      </c>
      <c r="Z1408">
        <v>8.1</v>
      </c>
      <c r="AA1408">
        <v>0</v>
      </c>
      <c r="AB1408">
        <v>0</v>
      </c>
      <c r="AC1408">
        <v>0</v>
      </c>
      <c r="AD1408">
        <v>1</v>
      </c>
      <c r="AE1408">
        <v>0</v>
      </c>
      <c r="AF1408" t="s">
        <v>21</v>
      </c>
      <c r="AG1408">
        <v>2.3099999999999996</v>
      </c>
      <c r="AH1408">
        <v>2</v>
      </c>
      <c r="AI1408">
        <v>33360686</v>
      </c>
      <c r="AJ1408">
        <v>1167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>
      <c r="A1409">
        <f>ROW(Source!A1144)</f>
        <v>1144</v>
      </c>
      <c r="B1409">
        <v>33360687</v>
      </c>
      <c r="C1409">
        <v>33360571</v>
      </c>
      <c r="D1409">
        <v>31178369</v>
      </c>
      <c r="E1409">
        <v>1</v>
      </c>
      <c r="F1409">
        <v>1</v>
      </c>
      <c r="G1409">
        <v>1</v>
      </c>
      <c r="H1409">
        <v>3</v>
      </c>
      <c r="I1409" t="s">
        <v>915</v>
      </c>
      <c r="J1409" t="s">
        <v>916</v>
      </c>
      <c r="K1409" t="s">
        <v>917</v>
      </c>
      <c r="L1409">
        <v>1346</v>
      </c>
      <c r="N1409">
        <v>1009</v>
      </c>
      <c r="O1409" t="s">
        <v>78</v>
      </c>
      <c r="P1409" t="s">
        <v>78</v>
      </c>
      <c r="Q1409">
        <v>1</v>
      </c>
      <c r="X1409">
        <v>1.58</v>
      </c>
      <c r="Y1409">
        <v>39.020000000000003</v>
      </c>
      <c r="Z1409">
        <v>0</v>
      </c>
      <c r="AA1409">
        <v>0</v>
      </c>
      <c r="AB1409">
        <v>0</v>
      </c>
      <c r="AC1409">
        <v>0</v>
      </c>
      <c r="AD1409">
        <v>1</v>
      </c>
      <c r="AE1409">
        <v>0</v>
      </c>
      <c r="AF1409" t="s">
        <v>3</v>
      </c>
      <c r="AG1409">
        <v>1.58</v>
      </c>
      <c r="AH1409">
        <v>2</v>
      </c>
      <c r="AI1409">
        <v>33360687</v>
      </c>
      <c r="AJ1409">
        <v>1168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>
      <c r="A1410">
        <f>ROW(Source!A1144)</f>
        <v>1144</v>
      </c>
      <c r="B1410">
        <v>33360688</v>
      </c>
      <c r="C1410">
        <v>33360571</v>
      </c>
      <c r="D1410">
        <v>31178391</v>
      </c>
      <c r="E1410">
        <v>1</v>
      </c>
      <c r="F1410">
        <v>1</v>
      </c>
      <c r="G1410">
        <v>1</v>
      </c>
      <c r="H1410">
        <v>3</v>
      </c>
      <c r="I1410" t="s">
        <v>921</v>
      </c>
      <c r="J1410" t="s">
        <v>922</v>
      </c>
      <c r="K1410" t="s">
        <v>923</v>
      </c>
      <c r="L1410">
        <v>1346</v>
      </c>
      <c r="N1410">
        <v>1009</v>
      </c>
      <c r="O1410" t="s">
        <v>78</v>
      </c>
      <c r="P1410" t="s">
        <v>78</v>
      </c>
      <c r="Q1410">
        <v>1</v>
      </c>
      <c r="X1410">
        <v>8.1999999999999993</v>
      </c>
      <c r="Y1410">
        <v>91.29</v>
      </c>
      <c r="Z1410">
        <v>0</v>
      </c>
      <c r="AA1410">
        <v>0</v>
      </c>
      <c r="AB1410">
        <v>0</v>
      </c>
      <c r="AC1410">
        <v>0</v>
      </c>
      <c r="AD1410">
        <v>1</v>
      </c>
      <c r="AE1410">
        <v>0</v>
      </c>
      <c r="AF1410" t="s">
        <v>3</v>
      </c>
      <c r="AG1410">
        <v>8.1999999999999993</v>
      </c>
      <c r="AH1410">
        <v>2</v>
      </c>
      <c r="AI1410">
        <v>33360688</v>
      </c>
      <c r="AJ1410">
        <v>1169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>
      <c r="A1411">
        <f>ROW(Source!A1144)</f>
        <v>1144</v>
      </c>
      <c r="B1411">
        <v>33360689</v>
      </c>
      <c r="C1411">
        <v>33360571</v>
      </c>
      <c r="D1411">
        <v>31179550</v>
      </c>
      <c r="E1411">
        <v>1</v>
      </c>
      <c r="F1411">
        <v>1</v>
      </c>
      <c r="G1411">
        <v>1</v>
      </c>
      <c r="H1411">
        <v>3</v>
      </c>
      <c r="I1411" t="s">
        <v>861</v>
      </c>
      <c r="J1411" t="s">
        <v>862</v>
      </c>
      <c r="K1411" t="s">
        <v>863</v>
      </c>
      <c r="L1411">
        <v>1348</v>
      </c>
      <c r="N1411">
        <v>1009</v>
      </c>
      <c r="O1411" t="s">
        <v>32</v>
      </c>
      <c r="P1411" t="s">
        <v>32</v>
      </c>
      <c r="Q1411">
        <v>1000</v>
      </c>
      <c r="X1411">
        <v>3.8999999999999999E-4</v>
      </c>
      <c r="Y1411">
        <v>10362</v>
      </c>
      <c r="Z1411">
        <v>0</v>
      </c>
      <c r="AA1411">
        <v>0</v>
      </c>
      <c r="AB1411">
        <v>0</v>
      </c>
      <c r="AC1411">
        <v>0</v>
      </c>
      <c r="AD1411">
        <v>1</v>
      </c>
      <c r="AE1411">
        <v>0</v>
      </c>
      <c r="AF1411" t="s">
        <v>3</v>
      </c>
      <c r="AG1411">
        <v>3.8999999999999999E-4</v>
      </c>
      <c r="AH1411">
        <v>2</v>
      </c>
      <c r="AI1411">
        <v>33360689</v>
      </c>
      <c r="AJ1411">
        <v>1170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</row>
    <row r="1412" spans="1:44">
      <c r="A1412">
        <f>ROW(Source!A1144)</f>
        <v>1144</v>
      </c>
      <c r="B1412">
        <v>33360690</v>
      </c>
      <c r="C1412">
        <v>33360571</v>
      </c>
      <c r="D1412">
        <v>31180727</v>
      </c>
      <c r="E1412">
        <v>1</v>
      </c>
      <c r="F1412">
        <v>1</v>
      </c>
      <c r="G1412">
        <v>1</v>
      </c>
      <c r="H1412">
        <v>3</v>
      </c>
      <c r="I1412" t="s">
        <v>844</v>
      </c>
      <c r="J1412" t="s">
        <v>845</v>
      </c>
      <c r="K1412" t="s">
        <v>846</v>
      </c>
      <c r="L1412">
        <v>1348</v>
      </c>
      <c r="N1412">
        <v>1009</v>
      </c>
      <c r="O1412" t="s">
        <v>32</v>
      </c>
      <c r="P1412" t="s">
        <v>32</v>
      </c>
      <c r="Q1412">
        <v>1000</v>
      </c>
      <c r="X1412">
        <v>1.0999999999999999E-2</v>
      </c>
      <c r="Y1412">
        <v>9040.01</v>
      </c>
      <c r="Z1412">
        <v>0</v>
      </c>
      <c r="AA1412">
        <v>0</v>
      </c>
      <c r="AB1412">
        <v>0</v>
      </c>
      <c r="AC1412">
        <v>0</v>
      </c>
      <c r="AD1412">
        <v>1</v>
      </c>
      <c r="AE1412">
        <v>0</v>
      </c>
      <c r="AF1412" t="s">
        <v>3</v>
      </c>
      <c r="AG1412">
        <v>1.0999999999999999E-2</v>
      </c>
      <c r="AH1412">
        <v>2</v>
      </c>
      <c r="AI1412">
        <v>33360690</v>
      </c>
      <c r="AJ1412">
        <v>1171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</row>
    <row r="1413" spans="1:44">
      <c r="A1413">
        <f>ROW(Source!A1144)</f>
        <v>1144</v>
      </c>
      <c r="B1413">
        <v>33360691</v>
      </c>
      <c r="C1413">
        <v>33360571</v>
      </c>
      <c r="D1413">
        <v>31181610</v>
      </c>
      <c r="E1413">
        <v>1</v>
      </c>
      <c r="F1413">
        <v>1</v>
      </c>
      <c r="G1413">
        <v>1</v>
      </c>
      <c r="H1413">
        <v>3</v>
      </c>
      <c r="I1413" t="s">
        <v>847</v>
      </c>
      <c r="J1413" t="s">
        <v>848</v>
      </c>
      <c r="K1413" t="s">
        <v>849</v>
      </c>
      <c r="L1413">
        <v>1346</v>
      </c>
      <c r="N1413">
        <v>1009</v>
      </c>
      <c r="O1413" t="s">
        <v>78</v>
      </c>
      <c r="P1413" t="s">
        <v>78</v>
      </c>
      <c r="Q1413">
        <v>1</v>
      </c>
      <c r="X1413">
        <v>7.58</v>
      </c>
      <c r="Y1413">
        <v>23.09</v>
      </c>
      <c r="Z1413">
        <v>0</v>
      </c>
      <c r="AA1413">
        <v>0</v>
      </c>
      <c r="AB1413">
        <v>0</v>
      </c>
      <c r="AC1413">
        <v>0</v>
      </c>
      <c r="AD1413">
        <v>1</v>
      </c>
      <c r="AE1413">
        <v>0</v>
      </c>
      <c r="AF1413" t="s">
        <v>3</v>
      </c>
      <c r="AG1413">
        <v>7.58</v>
      </c>
      <c r="AH1413">
        <v>2</v>
      </c>
      <c r="AI1413">
        <v>33360691</v>
      </c>
      <c r="AJ1413">
        <v>1172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>
      <c r="A1414">
        <f>ROW(Source!A1144)</f>
        <v>1144</v>
      </c>
      <c r="B1414">
        <v>33360692</v>
      </c>
      <c r="C1414">
        <v>33360571</v>
      </c>
      <c r="D1414">
        <v>31174136</v>
      </c>
      <c r="E1414">
        <v>17</v>
      </c>
      <c r="F1414">
        <v>1</v>
      </c>
      <c r="G1414">
        <v>1</v>
      </c>
      <c r="H1414">
        <v>3</v>
      </c>
      <c r="I1414" t="s">
        <v>942</v>
      </c>
      <c r="J1414" t="s">
        <v>3</v>
      </c>
      <c r="K1414" t="s">
        <v>943</v>
      </c>
      <c r="L1414">
        <v>1327</v>
      </c>
      <c r="N1414">
        <v>1005</v>
      </c>
      <c r="O1414" t="s">
        <v>47</v>
      </c>
      <c r="P1414" t="s">
        <v>47</v>
      </c>
      <c r="Q1414">
        <v>1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1</v>
      </c>
      <c r="AD1414">
        <v>0</v>
      </c>
      <c r="AE1414">
        <v>0</v>
      </c>
      <c r="AF1414" t="s">
        <v>3</v>
      </c>
      <c r="AG1414">
        <v>0</v>
      </c>
      <c r="AH1414">
        <v>3</v>
      </c>
      <c r="AI1414">
        <v>-1</v>
      </c>
      <c r="AJ1414" t="s">
        <v>3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</row>
    <row r="1415" spans="1:44">
      <c r="A1415">
        <f>ROW(Source!A1144)</f>
        <v>1144</v>
      </c>
      <c r="B1415">
        <v>33360693</v>
      </c>
      <c r="C1415">
        <v>33360571</v>
      </c>
      <c r="D1415">
        <v>31173940</v>
      </c>
      <c r="E1415">
        <v>17</v>
      </c>
      <c r="F1415">
        <v>1</v>
      </c>
      <c r="G1415">
        <v>1</v>
      </c>
      <c r="H1415">
        <v>3</v>
      </c>
      <c r="I1415" t="s">
        <v>944</v>
      </c>
      <c r="J1415" t="s">
        <v>3</v>
      </c>
      <c r="K1415" t="s">
        <v>945</v>
      </c>
      <c r="L1415">
        <v>1346</v>
      </c>
      <c r="N1415">
        <v>1009</v>
      </c>
      <c r="O1415" t="s">
        <v>78</v>
      </c>
      <c r="P1415" t="s">
        <v>78</v>
      </c>
      <c r="Q1415">
        <v>1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1</v>
      </c>
      <c r="AD1415">
        <v>0</v>
      </c>
      <c r="AE1415">
        <v>0</v>
      </c>
      <c r="AF1415" t="s">
        <v>3</v>
      </c>
      <c r="AG1415">
        <v>0</v>
      </c>
      <c r="AH1415">
        <v>3</v>
      </c>
      <c r="AI1415">
        <v>-1</v>
      </c>
      <c r="AJ1415" t="s">
        <v>3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>
      <c r="A1416">
        <f>ROW(Source!A1144)</f>
        <v>1144</v>
      </c>
      <c r="B1416">
        <v>33360694</v>
      </c>
      <c r="C1416">
        <v>33360571</v>
      </c>
      <c r="D1416">
        <v>31174137</v>
      </c>
      <c r="E1416">
        <v>17</v>
      </c>
      <c r="F1416">
        <v>1</v>
      </c>
      <c r="G1416">
        <v>1</v>
      </c>
      <c r="H1416">
        <v>3</v>
      </c>
      <c r="I1416" t="s">
        <v>946</v>
      </c>
      <c r="J1416" t="s">
        <v>3</v>
      </c>
      <c r="K1416" t="s">
        <v>947</v>
      </c>
      <c r="L1416">
        <v>1327</v>
      </c>
      <c r="N1416">
        <v>1005</v>
      </c>
      <c r="O1416" t="s">
        <v>47</v>
      </c>
      <c r="P1416" t="s">
        <v>47</v>
      </c>
      <c r="Q1416">
        <v>1</v>
      </c>
      <c r="X1416">
        <v>100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 t="s">
        <v>3</v>
      </c>
      <c r="AG1416">
        <v>100</v>
      </c>
      <c r="AH1416">
        <v>3</v>
      </c>
      <c r="AI1416">
        <v>-1</v>
      </c>
      <c r="AJ1416" t="s">
        <v>3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>
      <c r="A1417">
        <f>ROW(Source!A1144)</f>
        <v>1144</v>
      </c>
      <c r="B1417">
        <v>33360695</v>
      </c>
      <c r="C1417">
        <v>33360571</v>
      </c>
      <c r="D1417">
        <v>31174140</v>
      </c>
      <c r="E1417">
        <v>17</v>
      </c>
      <c r="F1417">
        <v>1</v>
      </c>
      <c r="G1417">
        <v>1</v>
      </c>
      <c r="H1417">
        <v>3</v>
      </c>
      <c r="I1417" t="s">
        <v>948</v>
      </c>
      <c r="J1417" t="s">
        <v>3</v>
      </c>
      <c r="K1417" t="s">
        <v>949</v>
      </c>
      <c r="L1417">
        <v>1354</v>
      </c>
      <c r="N1417">
        <v>1010</v>
      </c>
      <c r="O1417" t="s">
        <v>40</v>
      </c>
      <c r="P1417" t="s">
        <v>40</v>
      </c>
      <c r="Q1417">
        <v>1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1</v>
      </c>
      <c r="AD1417">
        <v>0</v>
      </c>
      <c r="AE1417">
        <v>0</v>
      </c>
      <c r="AF1417" t="s">
        <v>3</v>
      </c>
      <c r="AG1417">
        <v>0</v>
      </c>
      <c r="AH1417">
        <v>3</v>
      </c>
      <c r="AI1417">
        <v>-1</v>
      </c>
      <c r="AJ1417" t="s">
        <v>3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</row>
    <row r="1418" spans="1:44">
      <c r="A1418">
        <f>ROW(Source!A1144)</f>
        <v>1144</v>
      </c>
      <c r="B1418">
        <v>33360696</v>
      </c>
      <c r="C1418">
        <v>33360571</v>
      </c>
      <c r="D1418">
        <v>31174146</v>
      </c>
      <c r="E1418">
        <v>17</v>
      </c>
      <c r="F1418">
        <v>1</v>
      </c>
      <c r="G1418">
        <v>1</v>
      </c>
      <c r="H1418">
        <v>3</v>
      </c>
      <c r="I1418" t="s">
        <v>950</v>
      </c>
      <c r="J1418" t="s">
        <v>3</v>
      </c>
      <c r="K1418" t="s">
        <v>951</v>
      </c>
      <c r="L1418">
        <v>1354</v>
      </c>
      <c r="N1418">
        <v>1010</v>
      </c>
      <c r="O1418" t="s">
        <v>40</v>
      </c>
      <c r="P1418" t="s">
        <v>40</v>
      </c>
      <c r="Q1418">
        <v>1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</v>
      </c>
      <c r="AD1418">
        <v>0</v>
      </c>
      <c r="AE1418">
        <v>0</v>
      </c>
      <c r="AF1418" t="s">
        <v>3</v>
      </c>
      <c r="AG1418">
        <v>0</v>
      </c>
      <c r="AH1418">
        <v>3</v>
      </c>
      <c r="AI1418">
        <v>-1</v>
      </c>
      <c r="AJ1418" t="s">
        <v>3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>
      <c r="A1419">
        <f>ROW(Source!A1147)</f>
        <v>1147</v>
      </c>
      <c r="B1419">
        <v>33360723</v>
      </c>
      <c r="C1419">
        <v>33360600</v>
      </c>
      <c r="D1419">
        <v>31172061</v>
      </c>
      <c r="E1419">
        <v>1</v>
      </c>
      <c r="F1419">
        <v>1</v>
      </c>
      <c r="G1419">
        <v>1</v>
      </c>
      <c r="H1419">
        <v>1</v>
      </c>
      <c r="I1419" t="s">
        <v>850</v>
      </c>
      <c r="J1419" t="s">
        <v>3</v>
      </c>
      <c r="K1419" t="s">
        <v>851</v>
      </c>
      <c r="L1419">
        <v>1191</v>
      </c>
      <c r="N1419">
        <v>1013</v>
      </c>
      <c r="O1419" t="s">
        <v>831</v>
      </c>
      <c r="P1419" t="s">
        <v>831</v>
      </c>
      <c r="Q1419">
        <v>1</v>
      </c>
      <c r="X1419">
        <v>80.88</v>
      </c>
      <c r="Y1419">
        <v>0</v>
      </c>
      <c r="Z1419">
        <v>0</v>
      </c>
      <c r="AA1419">
        <v>0</v>
      </c>
      <c r="AB1419">
        <v>8.74</v>
      </c>
      <c r="AC1419">
        <v>0</v>
      </c>
      <c r="AD1419">
        <v>1</v>
      </c>
      <c r="AE1419">
        <v>1</v>
      </c>
      <c r="AF1419" t="s">
        <v>22</v>
      </c>
      <c r="AG1419">
        <v>111.61439999999999</v>
      </c>
      <c r="AH1419">
        <v>2</v>
      </c>
      <c r="AI1419">
        <v>33360723</v>
      </c>
      <c r="AJ1419">
        <v>1173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>
      <c r="A1420">
        <f>ROW(Source!A1147)</f>
        <v>1147</v>
      </c>
      <c r="B1420">
        <v>33360724</v>
      </c>
      <c r="C1420">
        <v>33360600</v>
      </c>
      <c r="D1420">
        <v>31172011</v>
      </c>
      <c r="E1420">
        <v>1</v>
      </c>
      <c r="F1420">
        <v>1</v>
      </c>
      <c r="G1420">
        <v>1</v>
      </c>
      <c r="H1420">
        <v>1</v>
      </c>
      <c r="I1420" t="s">
        <v>832</v>
      </c>
      <c r="J1420" t="s">
        <v>3</v>
      </c>
      <c r="K1420" t="s">
        <v>833</v>
      </c>
      <c r="L1420">
        <v>1191</v>
      </c>
      <c r="N1420">
        <v>1013</v>
      </c>
      <c r="O1420" t="s">
        <v>831</v>
      </c>
      <c r="P1420" t="s">
        <v>831</v>
      </c>
      <c r="Q1420">
        <v>1</v>
      </c>
      <c r="X1420">
        <v>0.69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1</v>
      </c>
      <c r="AE1420">
        <v>2</v>
      </c>
      <c r="AF1420" t="s">
        <v>21</v>
      </c>
      <c r="AG1420">
        <v>1.0349999999999999</v>
      </c>
      <c r="AH1420">
        <v>2</v>
      </c>
      <c r="AI1420">
        <v>33360724</v>
      </c>
      <c r="AJ1420">
        <v>1174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</row>
    <row r="1421" spans="1:44">
      <c r="A1421">
        <f>ROW(Source!A1147)</f>
        <v>1147</v>
      </c>
      <c r="B1421">
        <v>33360725</v>
      </c>
      <c r="C1421">
        <v>33360600</v>
      </c>
      <c r="D1421">
        <v>31258491</v>
      </c>
      <c r="E1421">
        <v>1</v>
      </c>
      <c r="F1421">
        <v>1</v>
      </c>
      <c r="G1421">
        <v>1</v>
      </c>
      <c r="H1421">
        <v>2</v>
      </c>
      <c r="I1421" t="s">
        <v>834</v>
      </c>
      <c r="J1421" t="s">
        <v>835</v>
      </c>
      <c r="K1421" t="s">
        <v>836</v>
      </c>
      <c r="L1421">
        <v>1368</v>
      </c>
      <c r="N1421">
        <v>1011</v>
      </c>
      <c r="O1421" t="s">
        <v>837</v>
      </c>
      <c r="P1421" t="s">
        <v>837</v>
      </c>
      <c r="Q1421">
        <v>1</v>
      </c>
      <c r="X1421">
        <v>0.28000000000000003</v>
      </c>
      <c r="Y1421">
        <v>0</v>
      </c>
      <c r="Z1421">
        <v>111.99</v>
      </c>
      <c r="AA1421">
        <v>13.5</v>
      </c>
      <c r="AB1421">
        <v>0</v>
      </c>
      <c r="AC1421">
        <v>0</v>
      </c>
      <c r="AD1421">
        <v>1</v>
      </c>
      <c r="AE1421">
        <v>0</v>
      </c>
      <c r="AF1421" t="s">
        <v>21</v>
      </c>
      <c r="AG1421">
        <v>0.42000000000000004</v>
      </c>
      <c r="AH1421">
        <v>2</v>
      </c>
      <c r="AI1421">
        <v>33360725</v>
      </c>
      <c r="AJ1421">
        <v>1175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>
      <c r="A1422">
        <f>ROW(Source!A1147)</f>
        <v>1147</v>
      </c>
      <c r="B1422">
        <v>33360726</v>
      </c>
      <c r="C1422">
        <v>33360600</v>
      </c>
      <c r="D1422">
        <v>31258691</v>
      </c>
      <c r="E1422">
        <v>1</v>
      </c>
      <c r="F1422">
        <v>1</v>
      </c>
      <c r="G1422">
        <v>1</v>
      </c>
      <c r="H1422">
        <v>2</v>
      </c>
      <c r="I1422" t="s">
        <v>838</v>
      </c>
      <c r="J1422" t="s">
        <v>839</v>
      </c>
      <c r="K1422" t="s">
        <v>840</v>
      </c>
      <c r="L1422">
        <v>1368</v>
      </c>
      <c r="N1422">
        <v>1011</v>
      </c>
      <c r="O1422" t="s">
        <v>837</v>
      </c>
      <c r="P1422" t="s">
        <v>837</v>
      </c>
      <c r="Q1422">
        <v>1</v>
      </c>
      <c r="X1422">
        <v>10.050000000000001</v>
      </c>
      <c r="Y1422">
        <v>0</v>
      </c>
      <c r="Z1422">
        <v>3.12</v>
      </c>
      <c r="AA1422">
        <v>0</v>
      </c>
      <c r="AB1422">
        <v>0</v>
      </c>
      <c r="AC1422">
        <v>0</v>
      </c>
      <c r="AD1422">
        <v>1</v>
      </c>
      <c r="AE1422">
        <v>0</v>
      </c>
      <c r="AF1422" t="s">
        <v>21</v>
      </c>
      <c r="AG1422">
        <v>15.075000000000001</v>
      </c>
      <c r="AH1422">
        <v>2</v>
      </c>
      <c r="AI1422">
        <v>33360726</v>
      </c>
      <c r="AJ1422">
        <v>1176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>
      <c r="A1423">
        <f>ROW(Source!A1147)</f>
        <v>1147</v>
      </c>
      <c r="B1423">
        <v>33360727</v>
      </c>
      <c r="C1423">
        <v>33360600</v>
      </c>
      <c r="D1423">
        <v>31258646</v>
      </c>
      <c r="E1423">
        <v>1</v>
      </c>
      <c r="F1423">
        <v>1</v>
      </c>
      <c r="G1423">
        <v>1</v>
      </c>
      <c r="H1423">
        <v>2</v>
      </c>
      <c r="I1423" t="s">
        <v>866</v>
      </c>
      <c r="J1423" t="s">
        <v>867</v>
      </c>
      <c r="K1423" t="s">
        <v>868</v>
      </c>
      <c r="L1423">
        <v>1368</v>
      </c>
      <c r="N1423">
        <v>1011</v>
      </c>
      <c r="O1423" t="s">
        <v>837</v>
      </c>
      <c r="P1423" t="s">
        <v>837</v>
      </c>
      <c r="Q1423">
        <v>1</v>
      </c>
      <c r="X1423">
        <v>0.15</v>
      </c>
      <c r="Y1423">
        <v>0</v>
      </c>
      <c r="Z1423">
        <v>6.66</v>
      </c>
      <c r="AA1423">
        <v>0</v>
      </c>
      <c r="AB1423">
        <v>0</v>
      </c>
      <c r="AC1423">
        <v>0</v>
      </c>
      <c r="AD1423">
        <v>1</v>
      </c>
      <c r="AE1423">
        <v>0</v>
      </c>
      <c r="AF1423" t="s">
        <v>21</v>
      </c>
      <c r="AG1423">
        <v>0.22499999999999998</v>
      </c>
      <c r="AH1423">
        <v>2</v>
      </c>
      <c r="AI1423">
        <v>33360727</v>
      </c>
      <c r="AJ1423">
        <v>1177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>
      <c r="A1424">
        <f>ROW(Source!A1147)</f>
        <v>1147</v>
      </c>
      <c r="B1424">
        <v>33360728</v>
      </c>
      <c r="C1424">
        <v>33360600</v>
      </c>
      <c r="D1424">
        <v>31259879</v>
      </c>
      <c r="E1424">
        <v>1</v>
      </c>
      <c r="F1424">
        <v>1</v>
      </c>
      <c r="G1424">
        <v>1</v>
      </c>
      <c r="H1424">
        <v>2</v>
      </c>
      <c r="I1424" t="s">
        <v>841</v>
      </c>
      <c r="J1424" t="s">
        <v>842</v>
      </c>
      <c r="K1424" t="s">
        <v>843</v>
      </c>
      <c r="L1424">
        <v>1368</v>
      </c>
      <c r="N1424">
        <v>1011</v>
      </c>
      <c r="O1424" t="s">
        <v>837</v>
      </c>
      <c r="P1424" t="s">
        <v>837</v>
      </c>
      <c r="Q1424">
        <v>1</v>
      </c>
      <c r="X1424">
        <v>0.41</v>
      </c>
      <c r="Y1424">
        <v>0</v>
      </c>
      <c r="Z1424">
        <v>65.709999999999994</v>
      </c>
      <c r="AA1424">
        <v>11.6</v>
      </c>
      <c r="AB1424">
        <v>0</v>
      </c>
      <c r="AC1424">
        <v>0</v>
      </c>
      <c r="AD1424">
        <v>1</v>
      </c>
      <c r="AE1424">
        <v>0</v>
      </c>
      <c r="AF1424" t="s">
        <v>21</v>
      </c>
      <c r="AG1424">
        <v>0.61499999999999988</v>
      </c>
      <c r="AH1424">
        <v>2</v>
      </c>
      <c r="AI1424">
        <v>33360728</v>
      </c>
      <c r="AJ1424">
        <v>1178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>
      <c r="A1425">
        <f>ROW(Source!A1147)</f>
        <v>1147</v>
      </c>
      <c r="B1425">
        <v>33360729</v>
      </c>
      <c r="C1425">
        <v>33360600</v>
      </c>
      <c r="D1425">
        <v>31260100</v>
      </c>
      <c r="E1425">
        <v>1</v>
      </c>
      <c r="F1425">
        <v>1</v>
      </c>
      <c r="G1425">
        <v>1</v>
      </c>
      <c r="H1425">
        <v>2</v>
      </c>
      <c r="I1425" t="s">
        <v>858</v>
      </c>
      <c r="J1425" t="s">
        <v>859</v>
      </c>
      <c r="K1425" t="s">
        <v>860</v>
      </c>
      <c r="L1425">
        <v>1368</v>
      </c>
      <c r="N1425">
        <v>1011</v>
      </c>
      <c r="O1425" t="s">
        <v>837</v>
      </c>
      <c r="P1425" t="s">
        <v>837</v>
      </c>
      <c r="Q1425">
        <v>1</v>
      </c>
      <c r="X1425">
        <v>1.31</v>
      </c>
      <c r="Y1425">
        <v>0</v>
      </c>
      <c r="Z1425">
        <v>8.1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 t="s">
        <v>21</v>
      </c>
      <c r="AG1425">
        <v>1.9650000000000001</v>
      </c>
      <c r="AH1425">
        <v>2</v>
      </c>
      <c r="AI1425">
        <v>33360729</v>
      </c>
      <c r="AJ1425">
        <v>1179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</row>
    <row r="1426" spans="1:44">
      <c r="A1426">
        <f>ROW(Source!A1147)</f>
        <v>1147</v>
      </c>
      <c r="B1426">
        <v>33360730</v>
      </c>
      <c r="C1426">
        <v>33360600</v>
      </c>
      <c r="D1426">
        <v>31178369</v>
      </c>
      <c r="E1426">
        <v>1</v>
      </c>
      <c r="F1426">
        <v>1</v>
      </c>
      <c r="G1426">
        <v>1</v>
      </c>
      <c r="H1426">
        <v>3</v>
      </c>
      <c r="I1426" t="s">
        <v>915</v>
      </c>
      <c r="J1426" t="s">
        <v>916</v>
      </c>
      <c r="K1426" t="s">
        <v>917</v>
      </c>
      <c r="L1426">
        <v>1346</v>
      </c>
      <c r="N1426">
        <v>1009</v>
      </c>
      <c r="O1426" t="s">
        <v>78</v>
      </c>
      <c r="P1426" t="s">
        <v>78</v>
      </c>
      <c r="Q1426">
        <v>1</v>
      </c>
      <c r="X1426">
        <v>7.95</v>
      </c>
      <c r="Y1426">
        <v>39.020000000000003</v>
      </c>
      <c r="Z1426">
        <v>0</v>
      </c>
      <c r="AA1426">
        <v>0</v>
      </c>
      <c r="AB1426">
        <v>0</v>
      </c>
      <c r="AC1426">
        <v>0</v>
      </c>
      <c r="AD1426">
        <v>1</v>
      </c>
      <c r="AE1426">
        <v>0</v>
      </c>
      <c r="AF1426" t="s">
        <v>3</v>
      </c>
      <c r="AG1426">
        <v>7.95</v>
      </c>
      <c r="AH1426">
        <v>2</v>
      </c>
      <c r="AI1426">
        <v>33360730</v>
      </c>
      <c r="AJ1426">
        <v>1180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</row>
    <row r="1427" spans="1:44">
      <c r="A1427">
        <f>ROW(Source!A1147)</f>
        <v>1147</v>
      </c>
      <c r="B1427">
        <v>33360731</v>
      </c>
      <c r="C1427">
        <v>33360600</v>
      </c>
      <c r="D1427">
        <v>31179550</v>
      </c>
      <c r="E1427">
        <v>1</v>
      </c>
      <c r="F1427">
        <v>1</v>
      </c>
      <c r="G1427">
        <v>1</v>
      </c>
      <c r="H1427">
        <v>3</v>
      </c>
      <c r="I1427" t="s">
        <v>861</v>
      </c>
      <c r="J1427" t="s">
        <v>862</v>
      </c>
      <c r="K1427" t="s">
        <v>863</v>
      </c>
      <c r="L1427">
        <v>1348</v>
      </c>
      <c r="N1427">
        <v>1009</v>
      </c>
      <c r="O1427" t="s">
        <v>32</v>
      </c>
      <c r="P1427" t="s">
        <v>32</v>
      </c>
      <c r="Q1427">
        <v>1000</v>
      </c>
      <c r="X1427">
        <v>3.3E-4</v>
      </c>
      <c r="Y1427">
        <v>10362</v>
      </c>
      <c r="Z1427">
        <v>0</v>
      </c>
      <c r="AA1427">
        <v>0</v>
      </c>
      <c r="AB1427">
        <v>0</v>
      </c>
      <c r="AC1427">
        <v>0</v>
      </c>
      <c r="AD1427">
        <v>1</v>
      </c>
      <c r="AE1427">
        <v>0</v>
      </c>
      <c r="AF1427" t="s">
        <v>3</v>
      </c>
      <c r="AG1427">
        <v>3.3E-4</v>
      </c>
      <c r="AH1427">
        <v>2</v>
      </c>
      <c r="AI1427">
        <v>33360731</v>
      </c>
      <c r="AJ1427">
        <v>1181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>
      <c r="A1428">
        <f>ROW(Source!A1147)</f>
        <v>1147</v>
      </c>
      <c r="B1428">
        <v>33360732</v>
      </c>
      <c r="C1428">
        <v>33360600</v>
      </c>
      <c r="D1428">
        <v>31180727</v>
      </c>
      <c r="E1428">
        <v>1</v>
      </c>
      <c r="F1428">
        <v>1</v>
      </c>
      <c r="G1428">
        <v>1</v>
      </c>
      <c r="H1428">
        <v>3</v>
      </c>
      <c r="I1428" t="s">
        <v>844</v>
      </c>
      <c r="J1428" t="s">
        <v>845</v>
      </c>
      <c r="K1428" t="s">
        <v>846</v>
      </c>
      <c r="L1428">
        <v>1348</v>
      </c>
      <c r="N1428">
        <v>1009</v>
      </c>
      <c r="O1428" t="s">
        <v>32</v>
      </c>
      <c r="P1428" t="s">
        <v>32</v>
      </c>
      <c r="Q1428">
        <v>1000</v>
      </c>
      <c r="X1428">
        <v>6.0000000000000001E-3</v>
      </c>
      <c r="Y1428">
        <v>9040.01</v>
      </c>
      <c r="Z1428">
        <v>0</v>
      </c>
      <c r="AA1428">
        <v>0</v>
      </c>
      <c r="AB1428">
        <v>0</v>
      </c>
      <c r="AC1428">
        <v>0</v>
      </c>
      <c r="AD1428">
        <v>1</v>
      </c>
      <c r="AE1428">
        <v>0</v>
      </c>
      <c r="AF1428" t="s">
        <v>3</v>
      </c>
      <c r="AG1428">
        <v>6.0000000000000001E-3</v>
      </c>
      <c r="AH1428">
        <v>2</v>
      </c>
      <c r="AI1428">
        <v>33360732</v>
      </c>
      <c r="AJ1428">
        <v>1182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>
      <c r="A1429">
        <f>ROW(Source!A1147)</f>
        <v>1147</v>
      </c>
      <c r="B1429">
        <v>33360733</v>
      </c>
      <c r="C1429">
        <v>33360600</v>
      </c>
      <c r="D1429">
        <v>31181610</v>
      </c>
      <c r="E1429">
        <v>1</v>
      </c>
      <c r="F1429">
        <v>1</v>
      </c>
      <c r="G1429">
        <v>1</v>
      </c>
      <c r="H1429">
        <v>3</v>
      </c>
      <c r="I1429" t="s">
        <v>847</v>
      </c>
      <c r="J1429" t="s">
        <v>848</v>
      </c>
      <c r="K1429" t="s">
        <v>849</v>
      </c>
      <c r="L1429">
        <v>1346</v>
      </c>
      <c r="N1429">
        <v>1009</v>
      </c>
      <c r="O1429" t="s">
        <v>78</v>
      </c>
      <c r="P1429" t="s">
        <v>78</v>
      </c>
      <c r="Q1429">
        <v>1</v>
      </c>
      <c r="X1429">
        <v>9.09</v>
      </c>
      <c r="Y1429">
        <v>23.09</v>
      </c>
      <c r="Z1429">
        <v>0</v>
      </c>
      <c r="AA1429">
        <v>0</v>
      </c>
      <c r="AB1429">
        <v>0</v>
      </c>
      <c r="AC1429">
        <v>0</v>
      </c>
      <c r="AD1429">
        <v>1</v>
      </c>
      <c r="AE1429">
        <v>0</v>
      </c>
      <c r="AF1429" t="s">
        <v>3</v>
      </c>
      <c r="AG1429">
        <v>9.09</v>
      </c>
      <c r="AH1429">
        <v>2</v>
      </c>
      <c r="AI1429">
        <v>33360733</v>
      </c>
      <c r="AJ1429">
        <v>1183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>
      <c r="A1430">
        <f>ROW(Source!A1147)</f>
        <v>1147</v>
      </c>
      <c r="B1430">
        <v>33360734</v>
      </c>
      <c r="C1430">
        <v>33360600</v>
      </c>
      <c r="D1430">
        <v>31174136</v>
      </c>
      <c r="E1430">
        <v>17</v>
      </c>
      <c r="F1430">
        <v>1</v>
      </c>
      <c r="G1430">
        <v>1</v>
      </c>
      <c r="H1430">
        <v>3</v>
      </c>
      <c r="I1430" t="s">
        <v>942</v>
      </c>
      <c r="J1430" t="s">
        <v>3</v>
      </c>
      <c r="K1430" t="s">
        <v>943</v>
      </c>
      <c r="L1430">
        <v>1327</v>
      </c>
      <c r="N1430">
        <v>1005</v>
      </c>
      <c r="O1430" t="s">
        <v>47</v>
      </c>
      <c r="P1430" t="s">
        <v>47</v>
      </c>
      <c r="Q1430">
        <v>1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</v>
      </c>
      <c r="AD1430">
        <v>0</v>
      </c>
      <c r="AE1430">
        <v>0</v>
      </c>
      <c r="AF1430" t="s">
        <v>3</v>
      </c>
      <c r="AG1430">
        <v>0</v>
      </c>
      <c r="AH1430">
        <v>3</v>
      </c>
      <c r="AI1430">
        <v>-1</v>
      </c>
      <c r="AJ1430" t="s">
        <v>3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>
      <c r="A1431">
        <f>ROW(Source!A1147)</f>
        <v>1147</v>
      </c>
      <c r="B1431">
        <v>33360735</v>
      </c>
      <c r="C1431">
        <v>33360600</v>
      </c>
      <c r="D1431">
        <v>31173940</v>
      </c>
      <c r="E1431">
        <v>17</v>
      </c>
      <c r="F1431">
        <v>1</v>
      </c>
      <c r="G1431">
        <v>1</v>
      </c>
      <c r="H1431">
        <v>3</v>
      </c>
      <c r="I1431" t="s">
        <v>944</v>
      </c>
      <c r="J1431" t="s">
        <v>3</v>
      </c>
      <c r="K1431" t="s">
        <v>945</v>
      </c>
      <c r="L1431">
        <v>1346</v>
      </c>
      <c r="N1431">
        <v>1009</v>
      </c>
      <c r="O1431" t="s">
        <v>78</v>
      </c>
      <c r="P1431" t="s">
        <v>78</v>
      </c>
      <c r="Q1431">
        <v>1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1</v>
      </c>
      <c r="AD1431">
        <v>0</v>
      </c>
      <c r="AE1431">
        <v>0</v>
      </c>
      <c r="AF1431" t="s">
        <v>3</v>
      </c>
      <c r="AG1431">
        <v>0</v>
      </c>
      <c r="AH1431">
        <v>3</v>
      </c>
      <c r="AI1431">
        <v>-1</v>
      </c>
      <c r="AJ1431" t="s">
        <v>3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>
      <c r="A1432">
        <f>ROW(Source!A1147)</f>
        <v>1147</v>
      </c>
      <c r="B1432">
        <v>33360736</v>
      </c>
      <c r="C1432">
        <v>33360600</v>
      </c>
      <c r="D1432">
        <v>31174137</v>
      </c>
      <c r="E1432">
        <v>17</v>
      </c>
      <c r="F1432">
        <v>1</v>
      </c>
      <c r="G1432">
        <v>1</v>
      </c>
      <c r="H1432">
        <v>3</v>
      </c>
      <c r="I1432" t="s">
        <v>946</v>
      </c>
      <c r="J1432" t="s">
        <v>3</v>
      </c>
      <c r="K1432" t="s">
        <v>947</v>
      </c>
      <c r="L1432">
        <v>1327</v>
      </c>
      <c r="N1432">
        <v>1005</v>
      </c>
      <c r="O1432" t="s">
        <v>47</v>
      </c>
      <c r="P1432" t="s">
        <v>47</v>
      </c>
      <c r="Q1432">
        <v>1</v>
      </c>
      <c r="X1432">
        <v>100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 t="s">
        <v>3</v>
      </c>
      <c r="AG1432">
        <v>100</v>
      </c>
      <c r="AH1432">
        <v>3</v>
      </c>
      <c r="AI1432">
        <v>-1</v>
      </c>
      <c r="AJ1432" t="s">
        <v>3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>
      <c r="A1433">
        <f>ROW(Source!A1147)</f>
        <v>1147</v>
      </c>
      <c r="B1433">
        <v>33360737</v>
      </c>
      <c r="C1433">
        <v>33360600</v>
      </c>
      <c r="D1433">
        <v>31174140</v>
      </c>
      <c r="E1433">
        <v>17</v>
      </c>
      <c r="F1433">
        <v>1</v>
      </c>
      <c r="G1433">
        <v>1</v>
      </c>
      <c r="H1433">
        <v>3</v>
      </c>
      <c r="I1433" t="s">
        <v>948</v>
      </c>
      <c r="J1433" t="s">
        <v>3</v>
      </c>
      <c r="K1433" t="s">
        <v>949</v>
      </c>
      <c r="L1433">
        <v>1354</v>
      </c>
      <c r="N1433">
        <v>1010</v>
      </c>
      <c r="O1433" t="s">
        <v>40</v>
      </c>
      <c r="P1433" t="s">
        <v>40</v>
      </c>
      <c r="Q1433">
        <v>1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</v>
      </c>
      <c r="AD1433">
        <v>0</v>
      </c>
      <c r="AE1433">
        <v>0</v>
      </c>
      <c r="AF1433" t="s">
        <v>3</v>
      </c>
      <c r="AG1433">
        <v>0</v>
      </c>
      <c r="AH1433">
        <v>3</v>
      </c>
      <c r="AI1433">
        <v>-1</v>
      </c>
      <c r="AJ1433" t="s">
        <v>3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>
      <c r="A1434">
        <f>ROW(Source!A1147)</f>
        <v>1147</v>
      </c>
      <c r="B1434">
        <v>33360738</v>
      </c>
      <c r="C1434">
        <v>33360600</v>
      </c>
      <c r="D1434">
        <v>31174146</v>
      </c>
      <c r="E1434">
        <v>17</v>
      </c>
      <c r="F1434">
        <v>1</v>
      </c>
      <c r="G1434">
        <v>1</v>
      </c>
      <c r="H1434">
        <v>3</v>
      </c>
      <c r="I1434" t="s">
        <v>950</v>
      </c>
      <c r="J1434" t="s">
        <v>3</v>
      </c>
      <c r="K1434" t="s">
        <v>951</v>
      </c>
      <c r="L1434">
        <v>1354</v>
      </c>
      <c r="N1434">
        <v>1010</v>
      </c>
      <c r="O1434" t="s">
        <v>40</v>
      </c>
      <c r="P1434" t="s">
        <v>40</v>
      </c>
      <c r="Q1434">
        <v>1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</v>
      </c>
      <c r="AD1434">
        <v>0</v>
      </c>
      <c r="AE1434">
        <v>0</v>
      </c>
      <c r="AF1434" t="s">
        <v>3</v>
      </c>
      <c r="AG1434">
        <v>0</v>
      </c>
      <c r="AH1434">
        <v>3</v>
      </c>
      <c r="AI1434">
        <v>-1</v>
      </c>
      <c r="AJ1434" t="s">
        <v>3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>
      <c r="A1435">
        <f>ROW(Source!A1148)</f>
        <v>1148</v>
      </c>
      <c r="B1435">
        <v>33360723</v>
      </c>
      <c r="C1435">
        <v>33360600</v>
      </c>
      <c r="D1435">
        <v>31172061</v>
      </c>
      <c r="E1435">
        <v>1</v>
      </c>
      <c r="F1435">
        <v>1</v>
      </c>
      <c r="G1435">
        <v>1</v>
      </c>
      <c r="H1435">
        <v>1</v>
      </c>
      <c r="I1435" t="s">
        <v>850</v>
      </c>
      <c r="J1435" t="s">
        <v>3</v>
      </c>
      <c r="K1435" t="s">
        <v>851</v>
      </c>
      <c r="L1435">
        <v>1191</v>
      </c>
      <c r="N1435">
        <v>1013</v>
      </c>
      <c r="O1435" t="s">
        <v>831</v>
      </c>
      <c r="P1435" t="s">
        <v>831</v>
      </c>
      <c r="Q1435">
        <v>1</v>
      </c>
      <c r="X1435">
        <v>80.88</v>
      </c>
      <c r="Y1435">
        <v>0</v>
      </c>
      <c r="Z1435">
        <v>0</v>
      </c>
      <c r="AA1435">
        <v>0</v>
      </c>
      <c r="AB1435">
        <v>8.74</v>
      </c>
      <c r="AC1435">
        <v>0</v>
      </c>
      <c r="AD1435">
        <v>1</v>
      </c>
      <c r="AE1435">
        <v>1</v>
      </c>
      <c r="AF1435" t="s">
        <v>22</v>
      </c>
      <c r="AG1435">
        <v>111.61439999999999</v>
      </c>
      <c r="AH1435">
        <v>2</v>
      </c>
      <c r="AI1435">
        <v>33360723</v>
      </c>
      <c r="AJ1435">
        <v>1184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>
      <c r="A1436">
        <f>ROW(Source!A1148)</f>
        <v>1148</v>
      </c>
      <c r="B1436">
        <v>33360724</v>
      </c>
      <c r="C1436">
        <v>33360600</v>
      </c>
      <c r="D1436">
        <v>31172011</v>
      </c>
      <c r="E1436">
        <v>1</v>
      </c>
      <c r="F1436">
        <v>1</v>
      </c>
      <c r="G1436">
        <v>1</v>
      </c>
      <c r="H1436">
        <v>1</v>
      </c>
      <c r="I1436" t="s">
        <v>832</v>
      </c>
      <c r="J1436" t="s">
        <v>3</v>
      </c>
      <c r="K1436" t="s">
        <v>833</v>
      </c>
      <c r="L1436">
        <v>1191</v>
      </c>
      <c r="N1436">
        <v>1013</v>
      </c>
      <c r="O1436" t="s">
        <v>831</v>
      </c>
      <c r="P1436" t="s">
        <v>831</v>
      </c>
      <c r="Q1436">
        <v>1</v>
      </c>
      <c r="X1436">
        <v>0.69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1</v>
      </c>
      <c r="AE1436">
        <v>2</v>
      </c>
      <c r="AF1436" t="s">
        <v>21</v>
      </c>
      <c r="AG1436">
        <v>1.0349999999999999</v>
      </c>
      <c r="AH1436">
        <v>2</v>
      </c>
      <c r="AI1436">
        <v>33360724</v>
      </c>
      <c r="AJ1436">
        <v>1185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</row>
    <row r="1437" spans="1:44">
      <c r="A1437">
        <f>ROW(Source!A1148)</f>
        <v>1148</v>
      </c>
      <c r="B1437">
        <v>33360725</v>
      </c>
      <c r="C1437">
        <v>33360600</v>
      </c>
      <c r="D1437">
        <v>31258491</v>
      </c>
      <c r="E1437">
        <v>1</v>
      </c>
      <c r="F1437">
        <v>1</v>
      </c>
      <c r="G1437">
        <v>1</v>
      </c>
      <c r="H1437">
        <v>2</v>
      </c>
      <c r="I1437" t="s">
        <v>834</v>
      </c>
      <c r="J1437" t="s">
        <v>835</v>
      </c>
      <c r="K1437" t="s">
        <v>836</v>
      </c>
      <c r="L1437">
        <v>1368</v>
      </c>
      <c r="N1437">
        <v>1011</v>
      </c>
      <c r="O1437" t="s">
        <v>837</v>
      </c>
      <c r="P1437" t="s">
        <v>837</v>
      </c>
      <c r="Q1437">
        <v>1</v>
      </c>
      <c r="X1437">
        <v>0.28000000000000003</v>
      </c>
      <c r="Y1437">
        <v>0</v>
      </c>
      <c r="Z1437">
        <v>111.99</v>
      </c>
      <c r="AA1437">
        <v>13.5</v>
      </c>
      <c r="AB1437">
        <v>0</v>
      </c>
      <c r="AC1437">
        <v>0</v>
      </c>
      <c r="AD1437">
        <v>1</v>
      </c>
      <c r="AE1437">
        <v>0</v>
      </c>
      <c r="AF1437" t="s">
        <v>21</v>
      </c>
      <c r="AG1437">
        <v>0.42000000000000004</v>
      </c>
      <c r="AH1437">
        <v>2</v>
      </c>
      <c r="AI1437">
        <v>33360725</v>
      </c>
      <c r="AJ1437">
        <v>1186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>
      <c r="A1438">
        <f>ROW(Source!A1148)</f>
        <v>1148</v>
      </c>
      <c r="B1438">
        <v>33360726</v>
      </c>
      <c r="C1438">
        <v>33360600</v>
      </c>
      <c r="D1438">
        <v>31258691</v>
      </c>
      <c r="E1438">
        <v>1</v>
      </c>
      <c r="F1438">
        <v>1</v>
      </c>
      <c r="G1438">
        <v>1</v>
      </c>
      <c r="H1438">
        <v>2</v>
      </c>
      <c r="I1438" t="s">
        <v>838</v>
      </c>
      <c r="J1438" t="s">
        <v>839</v>
      </c>
      <c r="K1438" t="s">
        <v>840</v>
      </c>
      <c r="L1438">
        <v>1368</v>
      </c>
      <c r="N1438">
        <v>1011</v>
      </c>
      <c r="O1438" t="s">
        <v>837</v>
      </c>
      <c r="P1438" t="s">
        <v>837</v>
      </c>
      <c r="Q1438">
        <v>1</v>
      </c>
      <c r="X1438">
        <v>10.050000000000001</v>
      </c>
      <c r="Y1438">
        <v>0</v>
      </c>
      <c r="Z1438">
        <v>3.12</v>
      </c>
      <c r="AA1438">
        <v>0</v>
      </c>
      <c r="AB1438">
        <v>0</v>
      </c>
      <c r="AC1438">
        <v>0</v>
      </c>
      <c r="AD1438">
        <v>1</v>
      </c>
      <c r="AE1438">
        <v>0</v>
      </c>
      <c r="AF1438" t="s">
        <v>21</v>
      </c>
      <c r="AG1438">
        <v>15.075000000000001</v>
      </c>
      <c r="AH1438">
        <v>2</v>
      </c>
      <c r="AI1438">
        <v>33360726</v>
      </c>
      <c r="AJ1438">
        <v>1187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>
      <c r="A1439">
        <f>ROW(Source!A1148)</f>
        <v>1148</v>
      </c>
      <c r="B1439">
        <v>33360727</v>
      </c>
      <c r="C1439">
        <v>33360600</v>
      </c>
      <c r="D1439">
        <v>31258646</v>
      </c>
      <c r="E1439">
        <v>1</v>
      </c>
      <c r="F1439">
        <v>1</v>
      </c>
      <c r="G1439">
        <v>1</v>
      </c>
      <c r="H1439">
        <v>2</v>
      </c>
      <c r="I1439" t="s">
        <v>866</v>
      </c>
      <c r="J1439" t="s">
        <v>867</v>
      </c>
      <c r="K1439" t="s">
        <v>868</v>
      </c>
      <c r="L1439">
        <v>1368</v>
      </c>
      <c r="N1439">
        <v>1011</v>
      </c>
      <c r="O1439" t="s">
        <v>837</v>
      </c>
      <c r="P1439" t="s">
        <v>837</v>
      </c>
      <c r="Q1439">
        <v>1</v>
      </c>
      <c r="X1439">
        <v>0.15</v>
      </c>
      <c r="Y1439">
        <v>0</v>
      </c>
      <c r="Z1439">
        <v>6.66</v>
      </c>
      <c r="AA1439">
        <v>0</v>
      </c>
      <c r="AB1439">
        <v>0</v>
      </c>
      <c r="AC1439">
        <v>0</v>
      </c>
      <c r="AD1439">
        <v>1</v>
      </c>
      <c r="AE1439">
        <v>0</v>
      </c>
      <c r="AF1439" t="s">
        <v>21</v>
      </c>
      <c r="AG1439">
        <v>0.22499999999999998</v>
      </c>
      <c r="AH1439">
        <v>2</v>
      </c>
      <c r="AI1439">
        <v>33360727</v>
      </c>
      <c r="AJ1439">
        <v>1188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>
      <c r="A1440">
        <f>ROW(Source!A1148)</f>
        <v>1148</v>
      </c>
      <c r="B1440">
        <v>33360728</v>
      </c>
      <c r="C1440">
        <v>33360600</v>
      </c>
      <c r="D1440">
        <v>31259879</v>
      </c>
      <c r="E1440">
        <v>1</v>
      </c>
      <c r="F1440">
        <v>1</v>
      </c>
      <c r="G1440">
        <v>1</v>
      </c>
      <c r="H1440">
        <v>2</v>
      </c>
      <c r="I1440" t="s">
        <v>841</v>
      </c>
      <c r="J1440" t="s">
        <v>842</v>
      </c>
      <c r="K1440" t="s">
        <v>843</v>
      </c>
      <c r="L1440">
        <v>1368</v>
      </c>
      <c r="N1440">
        <v>1011</v>
      </c>
      <c r="O1440" t="s">
        <v>837</v>
      </c>
      <c r="P1440" t="s">
        <v>837</v>
      </c>
      <c r="Q1440">
        <v>1</v>
      </c>
      <c r="X1440">
        <v>0.41</v>
      </c>
      <c r="Y1440">
        <v>0</v>
      </c>
      <c r="Z1440">
        <v>65.709999999999994</v>
      </c>
      <c r="AA1440">
        <v>11.6</v>
      </c>
      <c r="AB1440">
        <v>0</v>
      </c>
      <c r="AC1440">
        <v>0</v>
      </c>
      <c r="AD1440">
        <v>1</v>
      </c>
      <c r="AE1440">
        <v>0</v>
      </c>
      <c r="AF1440" t="s">
        <v>21</v>
      </c>
      <c r="AG1440">
        <v>0.61499999999999988</v>
      </c>
      <c r="AH1440">
        <v>2</v>
      </c>
      <c r="AI1440">
        <v>33360728</v>
      </c>
      <c r="AJ1440">
        <v>1189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</row>
    <row r="1441" spans="1:44">
      <c r="A1441">
        <f>ROW(Source!A1148)</f>
        <v>1148</v>
      </c>
      <c r="B1441">
        <v>33360729</v>
      </c>
      <c r="C1441">
        <v>33360600</v>
      </c>
      <c r="D1441">
        <v>31260100</v>
      </c>
      <c r="E1441">
        <v>1</v>
      </c>
      <c r="F1441">
        <v>1</v>
      </c>
      <c r="G1441">
        <v>1</v>
      </c>
      <c r="H1441">
        <v>2</v>
      </c>
      <c r="I1441" t="s">
        <v>858</v>
      </c>
      <c r="J1441" t="s">
        <v>859</v>
      </c>
      <c r="K1441" t="s">
        <v>860</v>
      </c>
      <c r="L1441">
        <v>1368</v>
      </c>
      <c r="N1441">
        <v>1011</v>
      </c>
      <c r="O1441" t="s">
        <v>837</v>
      </c>
      <c r="P1441" t="s">
        <v>837</v>
      </c>
      <c r="Q1441">
        <v>1</v>
      </c>
      <c r="X1441">
        <v>1.31</v>
      </c>
      <c r="Y1441">
        <v>0</v>
      </c>
      <c r="Z1441">
        <v>8.1</v>
      </c>
      <c r="AA1441">
        <v>0</v>
      </c>
      <c r="AB1441">
        <v>0</v>
      </c>
      <c r="AC1441">
        <v>0</v>
      </c>
      <c r="AD1441">
        <v>1</v>
      </c>
      <c r="AE1441">
        <v>0</v>
      </c>
      <c r="AF1441" t="s">
        <v>21</v>
      </c>
      <c r="AG1441">
        <v>1.9650000000000001</v>
      </c>
      <c r="AH1441">
        <v>2</v>
      </c>
      <c r="AI1441">
        <v>33360729</v>
      </c>
      <c r="AJ1441">
        <v>1190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>
      <c r="A1442">
        <f>ROW(Source!A1148)</f>
        <v>1148</v>
      </c>
      <c r="B1442">
        <v>33360730</v>
      </c>
      <c r="C1442">
        <v>33360600</v>
      </c>
      <c r="D1442">
        <v>31178369</v>
      </c>
      <c r="E1442">
        <v>1</v>
      </c>
      <c r="F1442">
        <v>1</v>
      </c>
      <c r="G1442">
        <v>1</v>
      </c>
      <c r="H1442">
        <v>3</v>
      </c>
      <c r="I1442" t="s">
        <v>915</v>
      </c>
      <c r="J1442" t="s">
        <v>916</v>
      </c>
      <c r="K1442" t="s">
        <v>917</v>
      </c>
      <c r="L1442">
        <v>1346</v>
      </c>
      <c r="N1442">
        <v>1009</v>
      </c>
      <c r="O1442" t="s">
        <v>78</v>
      </c>
      <c r="P1442" t="s">
        <v>78</v>
      </c>
      <c r="Q1442">
        <v>1</v>
      </c>
      <c r="X1442">
        <v>7.95</v>
      </c>
      <c r="Y1442">
        <v>39.020000000000003</v>
      </c>
      <c r="Z1442">
        <v>0</v>
      </c>
      <c r="AA1442">
        <v>0</v>
      </c>
      <c r="AB1442">
        <v>0</v>
      </c>
      <c r="AC1442">
        <v>0</v>
      </c>
      <c r="AD1442">
        <v>1</v>
      </c>
      <c r="AE1442">
        <v>0</v>
      </c>
      <c r="AF1442" t="s">
        <v>3</v>
      </c>
      <c r="AG1442">
        <v>7.95</v>
      </c>
      <c r="AH1442">
        <v>2</v>
      </c>
      <c r="AI1442">
        <v>33360730</v>
      </c>
      <c r="AJ1442">
        <v>1191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>
      <c r="A1443">
        <f>ROW(Source!A1148)</f>
        <v>1148</v>
      </c>
      <c r="B1443">
        <v>33360731</v>
      </c>
      <c r="C1443">
        <v>33360600</v>
      </c>
      <c r="D1443">
        <v>31179550</v>
      </c>
      <c r="E1443">
        <v>1</v>
      </c>
      <c r="F1443">
        <v>1</v>
      </c>
      <c r="G1443">
        <v>1</v>
      </c>
      <c r="H1443">
        <v>3</v>
      </c>
      <c r="I1443" t="s">
        <v>861</v>
      </c>
      <c r="J1443" t="s">
        <v>862</v>
      </c>
      <c r="K1443" t="s">
        <v>863</v>
      </c>
      <c r="L1443">
        <v>1348</v>
      </c>
      <c r="N1443">
        <v>1009</v>
      </c>
      <c r="O1443" t="s">
        <v>32</v>
      </c>
      <c r="P1443" t="s">
        <v>32</v>
      </c>
      <c r="Q1443">
        <v>1000</v>
      </c>
      <c r="X1443">
        <v>3.3E-4</v>
      </c>
      <c r="Y1443">
        <v>10362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0</v>
      </c>
      <c r="AF1443" t="s">
        <v>3</v>
      </c>
      <c r="AG1443">
        <v>3.3E-4</v>
      </c>
      <c r="AH1443">
        <v>2</v>
      </c>
      <c r="AI1443">
        <v>33360731</v>
      </c>
      <c r="AJ1443">
        <v>1192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>
      <c r="A1444">
        <f>ROW(Source!A1148)</f>
        <v>1148</v>
      </c>
      <c r="B1444">
        <v>33360732</v>
      </c>
      <c r="C1444">
        <v>33360600</v>
      </c>
      <c r="D1444">
        <v>31180727</v>
      </c>
      <c r="E1444">
        <v>1</v>
      </c>
      <c r="F1444">
        <v>1</v>
      </c>
      <c r="G1444">
        <v>1</v>
      </c>
      <c r="H1444">
        <v>3</v>
      </c>
      <c r="I1444" t="s">
        <v>844</v>
      </c>
      <c r="J1444" t="s">
        <v>845</v>
      </c>
      <c r="K1444" t="s">
        <v>846</v>
      </c>
      <c r="L1444">
        <v>1348</v>
      </c>
      <c r="N1444">
        <v>1009</v>
      </c>
      <c r="O1444" t="s">
        <v>32</v>
      </c>
      <c r="P1444" t="s">
        <v>32</v>
      </c>
      <c r="Q1444">
        <v>1000</v>
      </c>
      <c r="X1444">
        <v>6.0000000000000001E-3</v>
      </c>
      <c r="Y1444">
        <v>9040.01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0</v>
      </c>
      <c r="AF1444" t="s">
        <v>3</v>
      </c>
      <c r="AG1444">
        <v>6.0000000000000001E-3</v>
      </c>
      <c r="AH1444">
        <v>2</v>
      </c>
      <c r="AI1444">
        <v>33360732</v>
      </c>
      <c r="AJ1444">
        <v>1193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</row>
    <row r="1445" spans="1:44">
      <c r="A1445">
        <f>ROW(Source!A1148)</f>
        <v>1148</v>
      </c>
      <c r="B1445">
        <v>33360733</v>
      </c>
      <c r="C1445">
        <v>33360600</v>
      </c>
      <c r="D1445">
        <v>31181610</v>
      </c>
      <c r="E1445">
        <v>1</v>
      </c>
      <c r="F1445">
        <v>1</v>
      </c>
      <c r="G1445">
        <v>1</v>
      </c>
      <c r="H1445">
        <v>3</v>
      </c>
      <c r="I1445" t="s">
        <v>847</v>
      </c>
      <c r="J1445" t="s">
        <v>848</v>
      </c>
      <c r="K1445" t="s">
        <v>849</v>
      </c>
      <c r="L1445">
        <v>1346</v>
      </c>
      <c r="N1445">
        <v>1009</v>
      </c>
      <c r="O1445" t="s">
        <v>78</v>
      </c>
      <c r="P1445" t="s">
        <v>78</v>
      </c>
      <c r="Q1445">
        <v>1</v>
      </c>
      <c r="X1445">
        <v>9.09</v>
      </c>
      <c r="Y1445">
        <v>23.09</v>
      </c>
      <c r="Z1445">
        <v>0</v>
      </c>
      <c r="AA1445">
        <v>0</v>
      </c>
      <c r="AB1445">
        <v>0</v>
      </c>
      <c r="AC1445">
        <v>0</v>
      </c>
      <c r="AD1445">
        <v>1</v>
      </c>
      <c r="AE1445">
        <v>0</v>
      </c>
      <c r="AF1445" t="s">
        <v>3</v>
      </c>
      <c r="AG1445">
        <v>9.09</v>
      </c>
      <c r="AH1445">
        <v>2</v>
      </c>
      <c r="AI1445">
        <v>33360733</v>
      </c>
      <c r="AJ1445">
        <v>1194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>
      <c r="A1446">
        <f>ROW(Source!A1148)</f>
        <v>1148</v>
      </c>
      <c r="B1446">
        <v>33360734</v>
      </c>
      <c r="C1446">
        <v>33360600</v>
      </c>
      <c r="D1446">
        <v>31174136</v>
      </c>
      <c r="E1446">
        <v>17</v>
      </c>
      <c r="F1446">
        <v>1</v>
      </c>
      <c r="G1446">
        <v>1</v>
      </c>
      <c r="H1446">
        <v>3</v>
      </c>
      <c r="I1446" t="s">
        <v>942</v>
      </c>
      <c r="J1446" t="s">
        <v>3</v>
      </c>
      <c r="K1446" t="s">
        <v>943</v>
      </c>
      <c r="L1446">
        <v>1327</v>
      </c>
      <c r="N1446">
        <v>1005</v>
      </c>
      <c r="O1446" t="s">
        <v>47</v>
      </c>
      <c r="P1446" t="s">
        <v>47</v>
      </c>
      <c r="Q1446">
        <v>1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1</v>
      </c>
      <c r="AD1446">
        <v>0</v>
      </c>
      <c r="AE1446">
        <v>0</v>
      </c>
      <c r="AF1446" t="s">
        <v>3</v>
      </c>
      <c r="AG1446">
        <v>0</v>
      </c>
      <c r="AH1446">
        <v>3</v>
      </c>
      <c r="AI1446">
        <v>-1</v>
      </c>
      <c r="AJ1446" t="s">
        <v>3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>
      <c r="A1447">
        <f>ROW(Source!A1148)</f>
        <v>1148</v>
      </c>
      <c r="B1447">
        <v>33360735</v>
      </c>
      <c r="C1447">
        <v>33360600</v>
      </c>
      <c r="D1447">
        <v>31173940</v>
      </c>
      <c r="E1447">
        <v>17</v>
      </c>
      <c r="F1447">
        <v>1</v>
      </c>
      <c r="G1447">
        <v>1</v>
      </c>
      <c r="H1447">
        <v>3</v>
      </c>
      <c r="I1447" t="s">
        <v>944</v>
      </c>
      <c r="J1447" t="s">
        <v>3</v>
      </c>
      <c r="K1447" t="s">
        <v>945</v>
      </c>
      <c r="L1447">
        <v>1346</v>
      </c>
      <c r="N1447">
        <v>1009</v>
      </c>
      <c r="O1447" t="s">
        <v>78</v>
      </c>
      <c r="P1447" t="s">
        <v>78</v>
      </c>
      <c r="Q1447">
        <v>1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1</v>
      </c>
      <c r="AD1447">
        <v>0</v>
      </c>
      <c r="AE1447">
        <v>0</v>
      </c>
      <c r="AF1447" t="s">
        <v>3</v>
      </c>
      <c r="AG1447">
        <v>0</v>
      </c>
      <c r="AH1447">
        <v>3</v>
      </c>
      <c r="AI1447">
        <v>-1</v>
      </c>
      <c r="AJ1447" t="s">
        <v>3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</row>
    <row r="1448" spans="1:44">
      <c r="A1448">
        <f>ROW(Source!A1148)</f>
        <v>1148</v>
      </c>
      <c r="B1448">
        <v>33360736</v>
      </c>
      <c r="C1448">
        <v>33360600</v>
      </c>
      <c r="D1448">
        <v>31174137</v>
      </c>
      <c r="E1448">
        <v>17</v>
      </c>
      <c r="F1448">
        <v>1</v>
      </c>
      <c r="G1448">
        <v>1</v>
      </c>
      <c r="H1448">
        <v>3</v>
      </c>
      <c r="I1448" t="s">
        <v>946</v>
      </c>
      <c r="J1448" t="s">
        <v>3</v>
      </c>
      <c r="K1448" t="s">
        <v>947</v>
      </c>
      <c r="L1448">
        <v>1327</v>
      </c>
      <c r="N1448">
        <v>1005</v>
      </c>
      <c r="O1448" t="s">
        <v>47</v>
      </c>
      <c r="P1448" t="s">
        <v>47</v>
      </c>
      <c r="Q1448">
        <v>1</v>
      </c>
      <c r="X1448">
        <v>100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 t="s">
        <v>3</v>
      </c>
      <c r="AG1448">
        <v>100</v>
      </c>
      <c r="AH1448">
        <v>3</v>
      </c>
      <c r="AI1448">
        <v>-1</v>
      </c>
      <c r="AJ1448" t="s">
        <v>3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>
      <c r="A1449">
        <f>ROW(Source!A1148)</f>
        <v>1148</v>
      </c>
      <c r="B1449">
        <v>33360737</v>
      </c>
      <c r="C1449">
        <v>33360600</v>
      </c>
      <c r="D1449">
        <v>31174140</v>
      </c>
      <c r="E1449">
        <v>17</v>
      </c>
      <c r="F1449">
        <v>1</v>
      </c>
      <c r="G1449">
        <v>1</v>
      </c>
      <c r="H1449">
        <v>3</v>
      </c>
      <c r="I1449" t="s">
        <v>948</v>
      </c>
      <c r="J1449" t="s">
        <v>3</v>
      </c>
      <c r="K1449" t="s">
        <v>949</v>
      </c>
      <c r="L1449">
        <v>1354</v>
      </c>
      <c r="N1449">
        <v>1010</v>
      </c>
      <c r="O1449" t="s">
        <v>40</v>
      </c>
      <c r="P1449" t="s">
        <v>40</v>
      </c>
      <c r="Q1449">
        <v>1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1</v>
      </c>
      <c r="AD1449">
        <v>0</v>
      </c>
      <c r="AE1449">
        <v>0</v>
      </c>
      <c r="AF1449" t="s">
        <v>3</v>
      </c>
      <c r="AG1449">
        <v>0</v>
      </c>
      <c r="AH1449">
        <v>3</v>
      </c>
      <c r="AI1449">
        <v>-1</v>
      </c>
      <c r="AJ1449" t="s">
        <v>3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</row>
    <row r="1450" spans="1:44">
      <c r="A1450">
        <f>ROW(Source!A1148)</f>
        <v>1148</v>
      </c>
      <c r="B1450">
        <v>33360738</v>
      </c>
      <c r="C1450">
        <v>33360600</v>
      </c>
      <c r="D1450">
        <v>31174146</v>
      </c>
      <c r="E1450">
        <v>17</v>
      </c>
      <c r="F1450">
        <v>1</v>
      </c>
      <c r="G1450">
        <v>1</v>
      </c>
      <c r="H1450">
        <v>3</v>
      </c>
      <c r="I1450" t="s">
        <v>950</v>
      </c>
      <c r="J1450" t="s">
        <v>3</v>
      </c>
      <c r="K1450" t="s">
        <v>951</v>
      </c>
      <c r="L1450">
        <v>1354</v>
      </c>
      <c r="N1450">
        <v>1010</v>
      </c>
      <c r="O1450" t="s">
        <v>40</v>
      </c>
      <c r="P1450" t="s">
        <v>40</v>
      </c>
      <c r="Q1450">
        <v>1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1</v>
      </c>
      <c r="AD1450">
        <v>0</v>
      </c>
      <c r="AE1450">
        <v>0</v>
      </c>
      <c r="AF1450" t="s">
        <v>3</v>
      </c>
      <c r="AG1450">
        <v>0</v>
      </c>
      <c r="AH1450">
        <v>3</v>
      </c>
      <c r="AI1450">
        <v>-1</v>
      </c>
      <c r="AJ1450" t="s">
        <v>3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</row>
    <row r="1451" spans="1:44">
      <c r="A1451">
        <f>ROW(Source!A1190)</f>
        <v>1190</v>
      </c>
      <c r="B1451">
        <v>33360756</v>
      </c>
      <c r="C1451">
        <v>33360746</v>
      </c>
      <c r="D1451">
        <v>31172061</v>
      </c>
      <c r="E1451">
        <v>1</v>
      </c>
      <c r="F1451">
        <v>1</v>
      </c>
      <c r="G1451">
        <v>1</v>
      </c>
      <c r="H1451">
        <v>1</v>
      </c>
      <c r="I1451" t="s">
        <v>850</v>
      </c>
      <c r="J1451" t="s">
        <v>3</v>
      </c>
      <c r="K1451" t="s">
        <v>851</v>
      </c>
      <c r="L1451">
        <v>1191</v>
      </c>
      <c r="N1451">
        <v>1013</v>
      </c>
      <c r="O1451" t="s">
        <v>831</v>
      </c>
      <c r="P1451" t="s">
        <v>831</v>
      </c>
      <c r="Q1451">
        <v>1</v>
      </c>
      <c r="X1451">
        <v>5.95</v>
      </c>
      <c r="Y1451">
        <v>0</v>
      </c>
      <c r="Z1451">
        <v>0</v>
      </c>
      <c r="AA1451">
        <v>0</v>
      </c>
      <c r="AB1451">
        <v>8.74</v>
      </c>
      <c r="AC1451">
        <v>0</v>
      </c>
      <c r="AD1451">
        <v>1</v>
      </c>
      <c r="AE1451">
        <v>1</v>
      </c>
      <c r="AF1451" t="s">
        <v>22</v>
      </c>
      <c r="AG1451">
        <v>8.2109999999999985</v>
      </c>
      <c r="AH1451">
        <v>2</v>
      </c>
      <c r="AI1451">
        <v>33360747</v>
      </c>
      <c r="AJ1451">
        <v>1195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</row>
    <row r="1452" spans="1:44">
      <c r="A1452">
        <f>ROW(Source!A1190)</f>
        <v>1190</v>
      </c>
      <c r="B1452">
        <v>33360757</v>
      </c>
      <c r="C1452">
        <v>33360746</v>
      </c>
      <c r="D1452">
        <v>31172011</v>
      </c>
      <c r="E1452">
        <v>1</v>
      </c>
      <c r="F1452">
        <v>1</v>
      </c>
      <c r="G1452">
        <v>1</v>
      </c>
      <c r="H1452">
        <v>1</v>
      </c>
      <c r="I1452" t="s">
        <v>832</v>
      </c>
      <c r="J1452" t="s">
        <v>3</v>
      </c>
      <c r="K1452" t="s">
        <v>833</v>
      </c>
      <c r="L1452">
        <v>1191</v>
      </c>
      <c r="N1452">
        <v>1013</v>
      </c>
      <c r="O1452" t="s">
        <v>831</v>
      </c>
      <c r="P1452" t="s">
        <v>831</v>
      </c>
      <c r="Q1452">
        <v>1</v>
      </c>
      <c r="X1452">
        <v>0.04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1</v>
      </c>
      <c r="AE1452">
        <v>2</v>
      </c>
      <c r="AF1452" t="s">
        <v>21</v>
      </c>
      <c r="AG1452">
        <v>0.06</v>
      </c>
      <c r="AH1452">
        <v>2</v>
      </c>
      <c r="AI1452">
        <v>33360748</v>
      </c>
      <c r="AJ1452">
        <v>1196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</row>
    <row r="1453" spans="1:44">
      <c r="A1453">
        <f>ROW(Source!A1190)</f>
        <v>1190</v>
      </c>
      <c r="B1453">
        <v>33360758</v>
      </c>
      <c r="C1453">
        <v>33360746</v>
      </c>
      <c r="D1453">
        <v>31258491</v>
      </c>
      <c r="E1453">
        <v>1</v>
      </c>
      <c r="F1453">
        <v>1</v>
      </c>
      <c r="G1453">
        <v>1</v>
      </c>
      <c r="H1453">
        <v>2</v>
      </c>
      <c r="I1453" t="s">
        <v>834</v>
      </c>
      <c r="J1453" t="s">
        <v>835</v>
      </c>
      <c r="K1453" t="s">
        <v>836</v>
      </c>
      <c r="L1453">
        <v>1368</v>
      </c>
      <c r="N1453">
        <v>1011</v>
      </c>
      <c r="O1453" t="s">
        <v>837</v>
      </c>
      <c r="P1453" t="s">
        <v>837</v>
      </c>
      <c r="Q1453">
        <v>1</v>
      </c>
      <c r="X1453">
        <v>0.01</v>
      </c>
      <c r="Y1453">
        <v>0</v>
      </c>
      <c r="Z1453">
        <v>111.99</v>
      </c>
      <c r="AA1453">
        <v>13.5</v>
      </c>
      <c r="AB1453">
        <v>0</v>
      </c>
      <c r="AC1453">
        <v>0</v>
      </c>
      <c r="AD1453">
        <v>1</v>
      </c>
      <c r="AE1453">
        <v>0</v>
      </c>
      <c r="AF1453" t="s">
        <v>21</v>
      </c>
      <c r="AG1453">
        <v>1.4999999999999999E-2</v>
      </c>
      <c r="AH1453">
        <v>2</v>
      </c>
      <c r="AI1453">
        <v>33360749</v>
      </c>
      <c r="AJ1453">
        <v>1197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>
      <c r="A1454">
        <f>ROW(Source!A1190)</f>
        <v>1190</v>
      </c>
      <c r="B1454">
        <v>33360759</v>
      </c>
      <c r="C1454">
        <v>33360746</v>
      </c>
      <c r="D1454">
        <v>31258691</v>
      </c>
      <c r="E1454">
        <v>1</v>
      </c>
      <c r="F1454">
        <v>1</v>
      </c>
      <c r="G1454">
        <v>1</v>
      </c>
      <c r="H1454">
        <v>2</v>
      </c>
      <c r="I1454" t="s">
        <v>838</v>
      </c>
      <c r="J1454" t="s">
        <v>839</v>
      </c>
      <c r="K1454" t="s">
        <v>840</v>
      </c>
      <c r="L1454">
        <v>1368</v>
      </c>
      <c r="N1454">
        <v>1011</v>
      </c>
      <c r="O1454" t="s">
        <v>837</v>
      </c>
      <c r="P1454" t="s">
        <v>837</v>
      </c>
      <c r="Q1454">
        <v>1</v>
      </c>
      <c r="X1454">
        <v>1.36</v>
      </c>
      <c r="Y1454">
        <v>0</v>
      </c>
      <c r="Z1454">
        <v>3.12</v>
      </c>
      <c r="AA1454">
        <v>0</v>
      </c>
      <c r="AB1454">
        <v>0</v>
      </c>
      <c r="AC1454">
        <v>0</v>
      </c>
      <c r="AD1454">
        <v>1</v>
      </c>
      <c r="AE1454">
        <v>0</v>
      </c>
      <c r="AF1454" t="s">
        <v>21</v>
      </c>
      <c r="AG1454">
        <v>2.04</v>
      </c>
      <c r="AH1454">
        <v>2</v>
      </c>
      <c r="AI1454">
        <v>33360750</v>
      </c>
      <c r="AJ1454">
        <v>1198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</row>
    <row r="1455" spans="1:44">
      <c r="A1455">
        <f>ROW(Source!A1190)</f>
        <v>1190</v>
      </c>
      <c r="B1455">
        <v>33360760</v>
      </c>
      <c r="C1455">
        <v>33360746</v>
      </c>
      <c r="D1455">
        <v>31259879</v>
      </c>
      <c r="E1455">
        <v>1</v>
      </c>
      <c r="F1455">
        <v>1</v>
      </c>
      <c r="G1455">
        <v>1</v>
      </c>
      <c r="H1455">
        <v>2</v>
      </c>
      <c r="I1455" t="s">
        <v>841</v>
      </c>
      <c r="J1455" t="s">
        <v>842</v>
      </c>
      <c r="K1455" t="s">
        <v>843</v>
      </c>
      <c r="L1455">
        <v>1368</v>
      </c>
      <c r="N1455">
        <v>1011</v>
      </c>
      <c r="O1455" t="s">
        <v>837</v>
      </c>
      <c r="P1455" t="s">
        <v>837</v>
      </c>
      <c r="Q1455">
        <v>1</v>
      </c>
      <c r="X1455">
        <v>0.03</v>
      </c>
      <c r="Y1455">
        <v>0</v>
      </c>
      <c r="Z1455">
        <v>65.709999999999994</v>
      </c>
      <c r="AA1455">
        <v>11.6</v>
      </c>
      <c r="AB1455">
        <v>0</v>
      </c>
      <c r="AC1455">
        <v>0</v>
      </c>
      <c r="AD1455">
        <v>1</v>
      </c>
      <c r="AE1455">
        <v>0</v>
      </c>
      <c r="AF1455" t="s">
        <v>21</v>
      </c>
      <c r="AG1455">
        <v>4.4999999999999998E-2</v>
      </c>
      <c r="AH1455">
        <v>2</v>
      </c>
      <c r="AI1455">
        <v>33360751</v>
      </c>
      <c r="AJ1455">
        <v>1199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</row>
    <row r="1456" spans="1:44">
      <c r="A1456">
        <f>ROW(Source!A1190)</f>
        <v>1190</v>
      </c>
      <c r="B1456">
        <v>33360761</v>
      </c>
      <c r="C1456">
        <v>33360746</v>
      </c>
      <c r="D1456">
        <v>31175973</v>
      </c>
      <c r="E1456">
        <v>1</v>
      </c>
      <c r="F1456">
        <v>1</v>
      </c>
      <c r="G1456">
        <v>1</v>
      </c>
      <c r="H1456">
        <v>3</v>
      </c>
      <c r="I1456" t="s">
        <v>889</v>
      </c>
      <c r="J1456" t="s">
        <v>890</v>
      </c>
      <c r="K1456" t="s">
        <v>891</v>
      </c>
      <c r="L1456">
        <v>1348</v>
      </c>
      <c r="N1456">
        <v>1009</v>
      </c>
      <c r="O1456" t="s">
        <v>32</v>
      </c>
      <c r="P1456" t="s">
        <v>32</v>
      </c>
      <c r="Q1456">
        <v>1000</v>
      </c>
      <c r="X1456">
        <v>2.9999999999999997E-4</v>
      </c>
      <c r="Y1456">
        <v>26499</v>
      </c>
      <c r="Z1456">
        <v>0</v>
      </c>
      <c r="AA1456">
        <v>0</v>
      </c>
      <c r="AB1456">
        <v>0</v>
      </c>
      <c r="AC1456">
        <v>0</v>
      </c>
      <c r="AD1456">
        <v>1</v>
      </c>
      <c r="AE1456">
        <v>0</v>
      </c>
      <c r="AF1456" t="s">
        <v>3</v>
      </c>
      <c r="AG1456">
        <v>2.9999999999999997E-4</v>
      </c>
      <c r="AH1456">
        <v>2</v>
      </c>
      <c r="AI1456">
        <v>33360752</v>
      </c>
      <c r="AJ1456">
        <v>1200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>
      <c r="A1457">
        <f>ROW(Source!A1190)</f>
        <v>1190</v>
      </c>
      <c r="B1457">
        <v>33360762</v>
      </c>
      <c r="C1457">
        <v>33360746</v>
      </c>
      <c r="D1457">
        <v>31180727</v>
      </c>
      <c r="E1457">
        <v>1</v>
      </c>
      <c r="F1457">
        <v>1</v>
      </c>
      <c r="G1457">
        <v>1</v>
      </c>
      <c r="H1457">
        <v>3</v>
      </c>
      <c r="I1457" t="s">
        <v>844</v>
      </c>
      <c r="J1457" t="s">
        <v>845</v>
      </c>
      <c r="K1457" t="s">
        <v>846</v>
      </c>
      <c r="L1457">
        <v>1348</v>
      </c>
      <c r="N1457">
        <v>1009</v>
      </c>
      <c r="O1457" t="s">
        <v>32</v>
      </c>
      <c r="P1457" t="s">
        <v>32</v>
      </c>
      <c r="Q1457">
        <v>1000</v>
      </c>
      <c r="X1457">
        <v>8.0000000000000004E-4</v>
      </c>
      <c r="Y1457">
        <v>9040.01</v>
      </c>
      <c r="Z1457">
        <v>0</v>
      </c>
      <c r="AA1457">
        <v>0</v>
      </c>
      <c r="AB1457">
        <v>0</v>
      </c>
      <c r="AC1457">
        <v>0</v>
      </c>
      <c r="AD1457">
        <v>1</v>
      </c>
      <c r="AE1457">
        <v>0</v>
      </c>
      <c r="AF1457" t="s">
        <v>3</v>
      </c>
      <c r="AG1457">
        <v>8.0000000000000004E-4</v>
      </c>
      <c r="AH1457">
        <v>2</v>
      </c>
      <c r="AI1457">
        <v>33360753</v>
      </c>
      <c r="AJ1457">
        <v>1201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>
      <c r="A1458">
        <f>ROW(Source!A1190)</f>
        <v>1190</v>
      </c>
      <c r="B1458">
        <v>33360763</v>
      </c>
      <c r="C1458">
        <v>33360746</v>
      </c>
      <c r="D1458">
        <v>31181610</v>
      </c>
      <c r="E1458">
        <v>1</v>
      </c>
      <c r="F1458">
        <v>1</v>
      </c>
      <c r="G1458">
        <v>1</v>
      </c>
      <c r="H1458">
        <v>3</v>
      </c>
      <c r="I1458" t="s">
        <v>847</v>
      </c>
      <c r="J1458" t="s">
        <v>848</v>
      </c>
      <c r="K1458" t="s">
        <v>849</v>
      </c>
      <c r="L1458">
        <v>1346</v>
      </c>
      <c r="N1458">
        <v>1009</v>
      </c>
      <c r="O1458" t="s">
        <v>78</v>
      </c>
      <c r="P1458" t="s">
        <v>78</v>
      </c>
      <c r="Q1458">
        <v>1</v>
      </c>
      <c r="X1458">
        <v>0.43</v>
      </c>
      <c r="Y1458">
        <v>23.09</v>
      </c>
      <c r="Z1458">
        <v>0</v>
      </c>
      <c r="AA1458">
        <v>0</v>
      </c>
      <c r="AB1458">
        <v>0</v>
      </c>
      <c r="AC1458">
        <v>0</v>
      </c>
      <c r="AD1458">
        <v>1</v>
      </c>
      <c r="AE1458">
        <v>0</v>
      </c>
      <c r="AF1458" t="s">
        <v>3</v>
      </c>
      <c r="AG1458">
        <v>0.43</v>
      </c>
      <c r="AH1458">
        <v>2</v>
      </c>
      <c r="AI1458">
        <v>33360754</v>
      </c>
      <c r="AJ1458">
        <v>1202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>
      <c r="A1459">
        <f>ROW(Source!A1190)</f>
        <v>1190</v>
      </c>
      <c r="B1459">
        <v>33360764</v>
      </c>
      <c r="C1459">
        <v>33360746</v>
      </c>
      <c r="D1459">
        <v>31174155</v>
      </c>
      <c r="E1459">
        <v>17</v>
      </c>
      <c r="F1459">
        <v>1</v>
      </c>
      <c r="G1459">
        <v>1</v>
      </c>
      <c r="H1459">
        <v>3</v>
      </c>
      <c r="I1459" t="s">
        <v>937</v>
      </c>
      <c r="J1459" t="s">
        <v>3</v>
      </c>
      <c r="K1459" t="s">
        <v>269</v>
      </c>
      <c r="L1459">
        <v>1354</v>
      </c>
      <c r="N1459">
        <v>1010</v>
      </c>
      <c r="O1459" t="s">
        <v>40</v>
      </c>
      <c r="P1459" t="s">
        <v>40</v>
      </c>
      <c r="Q1459">
        <v>1</v>
      </c>
      <c r="X1459">
        <v>2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 t="s">
        <v>3</v>
      </c>
      <c r="AG1459">
        <v>2</v>
      </c>
      <c r="AH1459">
        <v>3</v>
      </c>
      <c r="AI1459">
        <v>-1</v>
      </c>
      <c r="AJ1459" t="s">
        <v>3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>
      <c r="A1460">
        <f>ROW(Source!A1190)</f>
        <v>1190</v>
      </c>
      <c r="B1460">
        <v>33360765</v>
      </c>
      <c r="C1460">
        <v>33360746</v>
      </c>
      <c r="D1460">
        <v>31173712</v>
      </c>
      <c r="E1460">
        <v>17</v>
      </c>
      <c r="F1460">
        <v>1</v>
      </c>
      <c r="G1460">
        <v>1</v>
      </c>
      <c r="H1460">
        <v>3</v>
      </c>
      <c r="I1460" t="s">
        <v>929</v>
      </c>
      <c r="J1460" t="s">
        <v>3</v>
      </c>
      <c r="K1460" t="s">
        <v>930</v>
      </c>
      <c r="L1460">
        <v>1354</v>
      </c>
      <c r="N1460">
        <v>1010</v>
      </c>
      <c r="O1460" t="s">
        <v>40</v>
      </c>
      <c r="P1460" t="s">
        <v>40</v>
      </c>
      <c r="Q1460">
        <v>1</v>
      </c>
      <c r="X1460">
        <v>1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 t="s">
        <v>3</v>
      </c>
      <c r="AG1460">
        <v>1</v>
      </c>
      <c r="AH1460">
        <v>3</v>
      </c>
      <c r="AI1460">
        <v>-1</v>
      </c>
      <c r="AJ1460" t="s">
        <v>3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>
      <c r="A1461">
        <f>ROW(Source!A1190)</f>
        <v>1190</v>
      </c>
      <c r="B1461">
        <v>33360766</v>
      </c>
      <c r="C1461">
        <v>33360746</v>
      </c>
      <c r="D1461">
        <v>31172599</v>
      </c>
      <c r="E1461">
        <v>17</v>
      </c>
      <c r="F1461">
        <v>1</v>
      </c>
      <c r="G1461">
        <v>1</v>
      </c>
      <c r="H1461">
        <v>3</v>
      </c>
      <c r="I1461" t="s">
        <v>938</v>
      </c>
      <c r="J1461" t="s">
        <v>3</v>
      </c>
      <c r="K1461" t="s">
        <v>939</v>
      </c>
      <c r="L1461">
        <v>1301</v>
      </c>
      <c r="N1461">
        <v>1003</v>
      </c>
      <c r="O1461" t="s">
        <v>275</v>
      </c>
      <c r="P1461" t="s">
        <v>275</v>
      </c>
      <c r="Q1461">
        <v>1</v>
      </c>
      <c r="X1461">
        <v>9.3000000000000007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 t="s">
        <v>3</v>
      </c>
      <c r="AG1461">
        <v>9.3000000000000007</v>
      </c>
      <c r="AH1461">
        <v>3</v>
      </c>
      <c r="AI1461">
        <v>-1</v>
      </c>
      <c r="AJ1461" t="s">
        <v>3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>
      <c r="A1462">
        <f>ROW(Source!A1190)</f>
        <v>1190</v>
      </c>
      <c r="B1462">
        <v>33360767</v>
      </c>
      <c r="C1462">
        <v>33360746</v>
      </c>
      <c r="D1462">
        <v>31238438</v>
      </c>
      <c r="E1462">
        <v>1</v>
      </c>
      <c r="F1462">
        <v>1</v>
      </c>
      <c r="G1462">
        <v>1</v>
      </c>
      <c r="H1462">
        <v>3</v>
      </c>
      <c r="I1462" t="s">
        <v>892</v>
      </c>
      <c r="J1462" t="s">
        <v>893</v>
      </c>
      <c r="K1462" t="s">
        <v>894</v>
      </c>
      <c r="L1462">
        <v>1301</v>
      </c>
      <c r="N1462">
        <v>1003</v>
      </c>
      <c r="O1462" t="s">
        <v>275</v>
      </c>
      <c r="P1462" t="s">
        <v>275</v>
      </c>
      <c r="Q1462">
        <v>1</v>
      </c>
      <c r="X1462">
        <v>0.39</v>
      </c>
      <c r="Y1462">
        <v>15.33</v>
      </c>
      <c r="Z1462">
        <v>0</v>
      </c>
      <c r="AA1462">
        <v>0</v>
      </c>
      <c r="AB1462">
        <v>0</v>
      </c>
      <c r="AC1462">
        <v>0</v>
      </c>
      <c r="AD1462">
        <v>1</v>
      </c>
      <c r="AE1462">
        <v>0</v>
      </c>
      <c r="AF1462" t="s">
        <v>3</v>
      </c>
      <c r="AG1462">
        <v>0.39</v>
      </c>
      <c r="AH1462">
        <v>2</v>
      </c>
      <c r="AI1462">
        <v>33360755</v>
      </c>
      <c r="AJ1462">
        <v>1203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</row>
    <row r="1463" spans="1:44">
      <c r="A1463">
        <f>ROW(Source!A1191)</f>
        <v>1191</v>
      </c>
      <c r="B1463">
        <v>33360756</v>
      </c>
      <c r="C1463">
        <v>33360746</v>
      </c>
      <c r="D1463">
        <v>31172061</v>
      </c>
      <c r="E1463">
        <v>1</v>
      </c>
      <c r="F1463">
        <v>1</v>
      </c>
      <c r="G1463">
        <v>1</v>
      </c>
      <c r="H1463">
        <v>1</v>
      </c>
      <c r="I1463" t="s">
        <v>850</v>
      </c>
      <c r="J1463" t="s">
        <v>3</v>
      </c>
      <c r="K1463" t="s">
        <v>851</v>
      </c>
      <c r="L1463">
        <v>1191</v>
      </c>
      <c r="N1463">
        <v>1013</v>
      </c>
      <c r="O1463" t="s">
        <v>831</v>
      </c>
      <c r="P1463" t="s">
        <v>831</v>
      </c>
      <c r="Q1463">
        <v>1</v>
      </c>
      <c r="X1463">
        <v>5.95</v>
      </c>
      <c r="Y1463">
        <v>0</v>
      </c>
      <c r="Z1463">
        <v>0</v>
      </c>
      <c r="AA1463">
        <v>0</v>
      </c>
      <c r="AB1463">
        <v>8.74</v>
      </c>
      <c r="AC1463">
        <v>0</v>
      </c>
      <c r="AD1463">
        <v>1</v>
      </c>
      <c r="AE1463">
        <v>1</v>
      </c>
      <c r="AF1463" t="s">
        <v>22</v>
      </c>
      <c r="AG1463">
        <v>8.2109999999999985</v>
      </c>
      <c r="AH1463">
        <v>2</v>
      </c>
      <c r="AI1463">
        <v>33360747</v>
      </c>
      <c r="AJ1463">
        <v>1204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</row>
    <row r="1464" spans="1:44">
      <c r="A1464">
        <f>ROW(Source!A1191)</f>
        <v>1191</v>
      </c>
      <c r="B1464">
        <v>33360757</v>
      </c>
      <c r="C1464">
        <v>33360746</v>
      </c>
      <c r="D1464">
        <v>31172011</v>
      </c>
      <c r="E1464">
        <v>1</v>
      </c>
      <c r="F1464">
        <v>1</v>
      </c>
      <c r="G1464">
        <v>1</v>
      </c>
      <c r="H1464">
        <v>1</v>
      </c>
      <c r="I1464" t="s">
        <v>832</v>
      </c>
      <c r="J1464" t="s">
        <v>3</v>
      </c>
      <c r="K1464" t="s">
        <v>833</v>
      </c>
      <c r="L1464">
        <v>1191</v>
      </c>
      <c r="N1464">
        <v>1013</v>
      </c>
      <c r="O1464" t="s">
        <v>831</v>
      </c>
      <c r="P1464" t="s">
        <v>831</v>
      </c>
      <c r="Q1464">
        <v>1</v>
      </c>
      <c r="X1464">
        <v>0.04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1</v>
      </c>
      <c r="AE1464">
        <v>2</v>
      </c>
      <c r="AF1464" t="s">
        <v>21</v>
      </c>
      <c r="AG1464">
        <v>0.06</v>
      </c>
      <c r="AH1464">
        <v>2</v>
      </c>
      <c r="AI1464">
        <v>33360748</v>
      </c>
      <c r="AJ1464">
        <v>1205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>
      <c r="A1465">
        <f>ROW(Source!A1191)</f>
        <v>1191</v>
      </c>
      <c r="B1465">
        <v>33360758</v>
      </c>
      <c r="C1465">
        <v>33360746</v>
      </c>
      <c r="D1465">
        <v>31258491</v>
      </c>
      <c r="E1465">
        <v>1</v>
      </c>
      <c r="F1465">
        <v>1</v>
      </c>
      <c r="G1465">
        <v>1</v>
      </c>
      <c r="H1465">
        <v>2</v>
      </c>
      <c r="I1465" t="s">
        <v>834</v>
      </c>
      <c r="J1465" t="s">
        <v>835</v>
      </c>
      <c r="K1465" t="s">
        <v>836</v>
      </c>
      <c r="L1465">
        <v>1368</v>
      </c>
      <c r="N1465">
        <v>1011</v>
      </c>
      <c r="O1465" t="s">
        <v>837</v>
      </c>
      <c r="P1465" t="s">
        <v>837</v>
      </c>
      <c r="Q1465">
        <v>1</v>
      </c>
      <c r="X1465">
        <v>0.01</v>
      </c>
      <c r="Y1465">
        <v>0</v>
      </c>
      <c r="Z1465">
        <v>111.99</v>
      </c>
      <c r="AA1465">
        <v>13.5</v>
      </c>
      <c r="AB1465">
        <v>0</v>
      </c>
      <c r="AC1465">
        <v>0</v>
      </c>
      <c r="AD1465">
        <v>1</v>
      </c>
      <c r="AE1465">
        <v>0</v>
      </c>
      <c r="AF1465" t="s">
        <v>21</v>
      </c>
      <c r="AG1465">
        <v>1.4999999999999999E-2</v>
      </c>
      <c r="AH1465">
        <v>2</v>
      </c>
      <c r="AI1465">
        <v>33360749</v>
      </c>
      <c r="AJ1465">
        <v>1206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</row>
    <row r="1466" spans="1:44">
      <c r="A1466">
        <f>ROW(Source!A1191)</f>
        <v>1191</v>
      </c>
      <c r="B1466">
        <v>33360759</v>
      </c>
      <c r="C1466">
        <v>33360746</v>
      </c>
      <c r="D1466">
        <v>31258691</v>
      </c>
      <c r="E1466">
        <v>1</v>
      </c>
      <c r="F1466">
        <v>1</v>
      </c>
      <c r="G1466">
        <v>1</v>
      </c>
      <c r="H1466">
        <v>2</v>
      </c>
      <c r="I1466" t="s">
        <v>838</v>
      </c>
      <c r="J1466" t="s">
        <v>839</v>
      </c>
      <c r="K1466" t="s">
        <v>840</v>
      </c>
      <c r="L1466">
        <v>1368</v>
      </c>
      <c r="N1466">
        <v>1011</v>
      </c>
      <c r="O1466" t="s">
        <v>837</v>
      </c>
      <c r="P1466" t="s">
        <v>837</v>
      </c>
      <c r="Q1466">
        <v>1</v>
      </c>
      <c r="X1466">
        <v>1.36</v>
      </c>
      <c r="Y1466">
        <v>0</v>
      </c>
      <c r="Z1466">
        <v>3.12</v>
      </c>
      <c r="AA1466">
        <v>0</v>
      </c>
      <c r="AB1466">
        <v>0</v>
      </c>
      <c r="AC1466">
        <v>0</v>
      </c>
      <c r="AD1466">
        <v>1</v>
      </c>
      <c r="AE1466">
        <v>0</v>
      </c>
      <c r="AF1466" t="s">
        <v>21</v>
      </c>
      <c r="AG1466">
        <v>2.04</v>
      </c>
      <c r="AH1466">
        <v>2</v>
      </c>
      <c r="AI1466">
        <v>33360750</v>
      </c>
      <c r="AJ1466">
        <v>1207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>
      <c r="A1467">
        <f>ROW(Source!A1191)</f>
        <v>1191</v>
      </c>
      <c r="B1467">
        <v>33360760</v>
      </c>
      <c r="C1467">
        <v>33360746</v>
      </c>
      <c r="D1467">
        <v>31259879</v>
      </c>
      <c r="E1467">
        <v>1</v>
      </c>
      <c r="F1467">
        <v>1</v>
      </c>
      <c r="G1467">
        <v>1</v>
      </c>
      <c r="H1467">
        <v>2</v>
      </c>
      <c r="I1467" t="s">
        <v>841</v>
      </c>
      <c r="J1467" t="s">
        <v>842</v>
      </c>
      <c r="K1467" t="s">
        <v>843</v>
      </c>
      <c r="L1467">
        <v>1368</v>
      </c>
      <c r="N1467">
        <v>1011</v>
      </c>
      <c r="O1467" t="s">
        <v>837</v>
      </c>
      <c r="P1467" t="s">
        <v>837</v>
      </c>
      <c r="Q1467">
        <v>1</v>
      </c>
      <c r="X1467">
        <v>0.03</v>
      </c>
      <c r="Y1467">
        <v>0</v>
      </c>
      <c r="Z1467">
        <v>65.709999999999994</v>
      </c>
      <c r="AA1467">
        <v>11.6</v>
      </c>
      <c r="AB1467">
        <v>0</v>
      </c>
      <c r="AC1467">
        <v>0</v>
      </c>
      <c r="AD1467">
        <v>1</v>
      </c>
      <c r="AE1467">
        <v>0</v>
      </c>
      <c r="AF1467" t="s">
        <v>21</v>
      </c>
      <c r="AG1467">
        <v>4.4999999999999998E-2</v>
      </c>
      <c r="AH1467">
        <v>2</v>
      </c>
      <c r="AI1467">
        <v>33360751</v>
      </c>
      <c r="AJ1467">
        <v>1208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</row>
    <row r="1468" spans="1:44">
      <c r="A1468">
        <f>ROW(Source!A1191)</f>
        <v>1191</v>
      </c>
      <c r="B1468">
        <v>33360761</v>
      </c>
      <c r="C1468">
        <v>33360746</v>
      </c>
      <c r="D1468">
        <v>31175973</v>
      </c>
      <c r="E1468">
        <v>1</v>
      </c>
      <c r="F1468">
        <v>1</v>
      </c>
      <c r="G1468">
        <v>1</v>
      </c>
      <c r="H1468">
        <v>3</v>
      </c>
      <c r="I1468" t="s">
        <v>889</v>
      </c>
      <c r="J1468" t="s">
        <v>890</v>
      </c>
      <c r="K1468" t="s">
        <v>891</v>
      </c>
      <c r="L1468">
        <v>1348</v>
      </c>
      <c r="N1468">
        <v>1009</v>
      </c>
      <c r="O1468" t="s">
        <v>32</v>
      </c>
      <c r="P1468" t="s">
        <v>32</v>
      </c>
      <c r="Q1468">
        <v>1000</v>
      </c>
      <c r="X1468">
        <v>2.9999999999999997E-4</v>
      </c>
      <c r="Y1468">
        <v>26499</v>
      </c>
      <c r="Z1468">
        <v>0</v>
      </c>
      <c r="AA1468">
        <v>0</v>
      </c>
      <c r="AB1468">
        <v>0</v>
      </c>
      <c r="AC1468">
        <v>0</v>
      </c>
      <c r="AD1468">
        <v>1</v>
      </c>
      <c r="AE1468">
        <v>0</v>
      </c>
      <c r="AF1468" t="s">
        <v>3</v>
      </c>
      <c r="AG1468">
        <v>2.9999999999999997E-4</v>
      </c>
      <c r="AH1468">
        <v>2</v>
      </c>
      <c r="AI1468">
        <v>33360752</v>
      </c>
      <c r="AJ1468">
        <v>1209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>
      <c r="A1469">
        <f>ROW(Source!A1191)</f>
        <v>1191</v>
      </c>
      <c r="B1469">
        <v>33360762</v>
      </c>
      <c r="C1469">
        <v>33360746</v>
      </c>
      <c r="D1469">
        <v>31180727</v>
      </c>
      <c r="E1469">
        <v>1</v>
      </c>
      <c r="F1469">
        <v>1</v>
      </c>
      <c r="G1469">
        <v>1</v>
      </c>
      <c r="H1469">
        <v>3</v>
      </c>
      <c r="I1469" t="s">
        <v>844</v>
      </c>
      <c r="J1469" t="s">
        <v>845</v>
      </c>
      <c r="K1469" t="s">
        <v>846</v>
      </c>
      <c r="L1469">
        <v>1348</v>
      </c>
      <c r="N1469">
        <v>1009</v>
      </c>
      <c r="O1469" t="s">
        <v>32</v>
      </c>
      <c r="P1469" t="s">
        <v>32</v>
      </c>
      <c r="Q1469">
        <v>1000</v>
      </c>
      <c r="X1469">
        <v>8.0000000000000004E-4</v>
      </c>
      <c r="Y1469">
        <v>9040.01</v>
      </c>
      <c r="Z1469">
        <v>0</v>
      </c>
      <c r="AA1469">
        <v>0</v>
      </c>
      <c r="AB1469">
        <v>0</v>
      </c>
      <c r="AC1469">
        <v>0</v>
      </c>
      <c r="AD1469">
        <v>1</v>
      </c>
      <c r="AE1469">
        <v>0</v>
      </c>
      <c r="AF1469" t="s">
        <v>3</v>
      </c>
      <c r="AG1469">
        <v>8.0000000000000004E-4</v>
      </c>
      <c r="AH1469">
        <v>2</v>
      </c>
      <c r="AI1469">
        <v>33360753</v>
      </c>
      <c r="AJ1469">
        <v>1210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</row>
    <row r="1470" spans="1:44">
      <c r="A1470">
        <f>ROW(Source!A1191)</f>
        <v>1191</v>
      </c>
      <c r="B1470">
        <v>33360763</v>
      </c>
      <c r="C1470">
        <v>33360746</v>
      </c>
      <c r="D1470">
        <v>31181610</v>
      </c>
      <c r="E1470">
        <v>1</v>
      </c>
      <c r="F1470">
        <v>1</v>
      </c>
      <c r="G1470">
        <v>1</v>
      </c>
      <c r="H1470">
        <v>3</v>
      </c>
      <c r="I1470" t="s">
        <v>847</v>
      </c>
      <c r="J1470" t="s">
        <v>848</v>
      </c>
      <c r="K1470" t="s">
        <v>849</v>
      </c>
      <c r="L1470">
        <v>1346</v>
      </c>
      <c r="N1470">
        <v>1009</v>
      </c>
      <c r="O1470" t="s">
        <v>78</v>
      </c>
      <c r="P1470" t="s">
        <v>78</v>
      </c>
      <c r="Q1470">
        <v>1</v>
      </c>
      <c r="X1470">
        <v>0.43</v>
      </c>
      <c r="Y1470">
        <v>23.09</v>
      </c>
      <c r="Z1470">
        <v>0</v>
      </c>
      <c r="AA1470">
        <v>0</v>
      </c>
      <c r="AB1470">
        <v>0</v>
      </c>
      <c r="AC1470">
        <v>0</v>
      </c>
      <c r="AD1470">
        <v>1</v>
      </c>
      <c r="AE1470">
        <v>0</v>
      </c>
      <c r="AF1470" t="s">
        <v>3</v>
      </c>
      <c r="AG1470">
        <v>0.43</v>
      </c>
      <c r="AH1470">
        <v>2</v>
      </c>
      <c r="AI1470">
        <v>33360754</v>
      </c>
      <c r="AJ1470">
        <v>1211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</row>
    <row r="1471" spans="1:44">
      <c r="A1471">
        <f>ROW(Source!A1191)</f>
        <v>1191</v>
      </c>
      <c r="B1471">
        <v>33360764</v>
      </c>
      <c r="C1471">
        <v>33360746</v>
      </c>
      <c r="D1471">
        <v>31174155</v>
      </c>
      <c r="E1471">
        <v>17</v>
      </c>
      <c r="F1471">
        <v>1</v>
      </c>
      <c r="G1471">
        <v>1</v>
      </c>
      <c r="H1471">
        <v>3</v>
      </c>
      <c r="I1471" t="s">
        <v>937</v>
      </c>
      <c r="J1471" t="s">
        <v>3</v>
      </c>
      <c r="K1471" t="s">
        <v>269</v>
      </c>
      <c r="L1471">
        <v>1354</v>
      </c>
      <c r="N1471">
        <v>1010</v>
      </c>
      <c r="O1471" t="s">
        <v>40</v>
      </c>
      <c r="P1471" t="s">
        <v>40</v>
      </c>
      <c r="Q1471">
        <v>1</v>
      </c>
      <c r="X1471">
        <v>2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 t="s">
        <v>3</v>
      </c>
      <c r="AG1471">
        <v>2</v>
      </c>
      <c r="AH1471">
        <v>3</v>
      </c>
      <c r="AI1471">
        <v>-1</v>
      </c>
      <c r="AJ1471" t="s">
        <v>3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>
      <c r="A1472">
        <f>ROW(Source!A1191)</f>
        <v>1191</v>
      </c>
      <c r="B1472">
        <v>33360765</v>
      </c>
      <c r="C1472">
        <v>33360746</v>
      </c>
      <c r="D1472">
        <v>31173712</v>
      </c>
      <c r="E1472">
        <v>17</v>
      </c>
      <c r="F1472">
        <v>1</v>
      </c>
      <c r="G1472">
        <v>1</v>
      </c>
      <c r="H1472">
        <v>3</v>
      </c>
      <c r="I1472" t="s">
        <v>929</v>
      </c>
      <c r="J1472" t="s">
        <v>3</v>
      </c>
      <c r="K1472" t="s">
        <v>930</v>
      </c>
      <c r="L1472">
        <v>1354</v>
      </c>
      <c r="N1472">
        <v>1010</v>
      </c>
      <c r="O1472" t="s">
        <v>40</v>
      </c>
      <c r="P1472" t="s">
        <v>40</v>
      </c>
      <c r="Q1472">
        <v>1</v>
      </c>
      <c r="X1472">
        <v>1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 t="s">
        <v>3</v>
      </c>
      <c r="AG1472">
        <v>1</v>
      </c>
      <c r="AH1472">
        <v>3</v>
      </c>
      <c r="AI1472">
        <v>-1</v>
      </c>
      <c r="AJ1472" t="s">
        <v>3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</row>
    <row r="1473" spans="1:44">
      <c r="A1473">
        <f>ROW(Source!A1191)</f>
        <v>1191</v>
      </c>
      <c r="B1473">
        <v>33360766</v>
      </c>
      <c r="C1473">
        <v>33360746</v>
      </c>
      <c r="D1473">
        <v>31172599</v>
      </c>
      <c r="E1473">
        <v>17</v>
      </c>
      <c r="F1473">
        <v>1</v>
      </c>
      <c r="G1473">
        <v>1</v>
      </c>
      <c r="H1473">
        <v>3</v>
      </c>
      <c r="I1473" t="s">
        <v>938</v>
      </c>
      <c r="J1473" t="s">
        <v>3</v>
      </c>
      <c r="K1473" t="s">
        <v>939</v>
      </c>
      <c r="L1473">
        <v>1301</v>
      </c>
      <c r="N1473">
        <v>1003</v>
      </c>
      <c r="O1473" t="s">
        <v>275</v>
      </c>
      <c r="P1473" t="s">
        <v>275</v>
      </c>
      <c r="Q1473">
        <v>1</v>
      </c>
      <c r="X1473">
        <v>9.3000000000000007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 t="s">
        <v>3</v>
      </c>
      <c r="AG1473">
        <v>9.3000000000000007</v>
      </c>
      <c r="AH1473">
        <v>3</v>
      </c>
      <c r="AI1473">
        <v>-1</v>
      </c>
      <c r="AJ1473" t="s">
        <v>3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</row>
    <row r="1474" spans="1:44">
      <c r="A1474">
        <f>ROW(Source!A1191)</f>
        <v>1191</v>
      </c>
      <c r="B1474">
        <v>33360767</v>
      </c>
      <c r="C1474">
        <v>33360746</v>
      </c>
      <c r="D1474">
        <v>31238438</v>
      </c>
      <c r="E1474">
        <v>1</v>
      </c>
      <c r="F1474">
        <v>1</v>
      </c>
      <c r="G1474">
        <v>1</v>
      </c>
      <c r="H1474">
        <v>3</v>
      </c>
      <c r="I1474" t="s">
        <v>892</v>
      </c>
      <c r="J1474" t="s">
        <v>893</v>
      </c>
      <c r="K1474" t="s">
        <v>894</v>
      </c>
      <c r="L1474">
        <v>1301</v>
      </c>
      <c r="N1474">
        <v>1003</v>
      </c>
      <c r="O1474" t="s">
        <v>275</v>
      </c>
      <c r="P1474" t="s">
        <v>275</v>
      </c>
      <c r="Q1474">
        <v>1</v>
      </c>
      <c r="X1474">
        <v>0.39</v>
      </c>
      <c r="Y1474">
        <v>15.33</v>
      </c>
      <c r="Z1474">
        <v>0</v>
      </c>
      <c r="AA1474">
        <v>0</v>
      </c>
      <c r="AB1474">
        <v>0</v>
      </c>
      <c r="AC1474">
        <v>0</v>
      </c>
      <c r="AD1474">
        <v>1</v>
      </c>
      <c r="AE1474">
        <v>0</v>
      </c>
      <c r="AF1474" t="s">
        <v>3</v>
      </c>
      <c r="AG1474">
        <v>0.39</v>
      </c>
      <c r="AH1474">
        <v>2</v>
      </c>
      <c r="AI1474">
        <v>33360755</v>
      </c>
      <c r="AJ1474">
        <v>1212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</row>
    <row r="1475" spans="1:44">
      <c r="A1475">
        <f>ROW(Source!A1198)</f>
        <v>1198</v>
      </c>
      <c r="B1475">
        <v>33360880</v>
      </c>
      <c r="C1475">
        <v>33360858</v>
      </c>
      <c r="D1475">
        <v>31172067</v>
      </c>
      <c r="E1475">
        <v>1</v>
      </c>
      <c r="F1475">
        <v>1</v>
      </c>
      <c r="G1475">
        <v>1</v>
      </c>
      <c r="H1475">
        <v>1</v>
      </c>
      <c r="I1475" t="s">
        <v>887</v>
      </c>
      <c r="J1475" t="s">
        <v>3</v>
      </c>
      <c r="K1475" t="s">
        <v>888</v>
      </c>
      <c r="L1475">
        <v>1191</v>
      </c>
      <c r="N1475">
        <v>1013</v>
      </c>
      <c r="O1475" t="s">
        <v>831</v>
      </c>
      <c r="P1475" t="s">
        <v>831</v>
      </c>
      <c r="Q1475">
        <v>1</v>
      </c>
      <c r="X1475">
        <v>4.0199999999999996</v>
      </c>
      <c r="Y1475">
        <v>0</v>
      </c>
      <c r="Z1475">
        <v>0</v>
      </c>
      <c r="AA1475">
        <v>0</v>
      </c>
      <c r="AB1475">
        <v>9.07</v>
      </c>
      <c r="AC1475">
        <v>0</v>
      </c>
      <c r="AD1475">
        <v>1</v>
      </c>
      <c r="AE1475">
        <v>1</v>
      </c>
      <c r="AF1475" t="s">
        <v>22</v>
      </c>
      <c r="AG1475">
        <v>5.5475999999999983</v>
      </c>
      <c r="AH1475">
        <v>2</v>
      </c>
      <c r="AI1475">
        <v>33360880</v>
      </c>
      <c r="AJ1475">
        <v>1213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>
      <c r="A1476">
        <f>ROW(Source!A1198)</f>
        <v>1198</v>
      </c>
      <c r="B1476">
        <v>33360881</v>
      </c>
      <c r="C1476">
        <v>33360858</v>
      </c>
      <c r="D1476">
        <v>31172011</v>
      </c>
      <c r="E1476">
        <v>1</v>
      </c>
      <c r="F1476">
        <v>1</v>
      </c>
      <c r="G1476">
        <v>1</v>
      </c>
      <c r="H1476">
        <v>1</v>
      </c>
      <c r="I1476" t="s">
        <v>832</v>
      </c>
      <c r="J1476" t="s">
        <v>3</v>
      </c>
      <c r="K1476" t="s">
        <v>833</v>
      </c>
      <c r="L1476">
        <v>1191</v>
      </c>
      <c r="N1476">
        <v>1013</v>
      </c>
      <c r="O1476" t="s">
        <v>831</v>
      </c>
      <c r="P1476" t="s">
        <v>831</v>
      </c>
      <c r="Q1476">
        <v>1</v>
      </c>
      <c r="X1476">
        <v>0.01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1</v>
      </c>
      <c r="AE1476">
        <v>2</v>
      </c>
      <c r="AF1476" t="s">
        <v>21</v>
      </c>
      <c r="AG1476">
        <v>1.4999999999999999E-2</v>
      </c>
      <c r="AH1476">
        <v>2</v>
      </c>
      <c r="AI1476">
        <v>33360881</v>
      </c>
      <c r="AJ1476">
        <v>1214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>
      <c r="A1477">
        <f>ROW(Source!A1198)</f>
        <v>1198</v>
      </c>
      <c r="B1477">
        <v>33360882</v>
      </c>
      <c r="C1477">
        <v>33360858</v>
      </c>
      <c r="D1477">
        <v>31258691</v>
      </c>
      <c r="E1477">
        <v>1</v>
      </c>
      <c r="F1477">
        <v>1</v>
      </c>
      <c r="G1477">
        <v>1</v>
      </c>
      <c r="H1477">
        <v>2</v>
      </c>
      <c r="I1477" t="s">
        <v>838</v>
      </c>
      <c r="J1477" t="s">
        <v>839</v>
      </c>
      <c r="K1477" t="s">
        <v>840</v>
      </c>
      <c r="L1477">
        <v>1368</v>
      </c>
      <c r="N1477">
        <v>1011</v>
      </c>
      <c r="O1477" t="s">
        <v>837</v>
      </c>
      <c r="P1477" t="s">
        <v>837</v>
      </c>
      <c r="Q1477">
        <v>1</v>
      </c>
      <c r="X1477">
        <v>1.01</v>
      </c>
      <c r="Y1477">
        <v>0</v>
      </c>
      <c r="Z1477">
        <v>3.12</v>
      </c>
      <c r="AA1477">
        <v>0</v>
      </c>
      <c r="AB1477">
        <v>0</v>
      </c>
      <c r="AC1477">
        <v>0</v>
      </c>
      <c r="AD1477">
        <v>1</v>
      </c>
      <c r="AE1477">
        <v>0</v>
      </c>
      <c r="AF1477" t="s">
        <v>21</v>
      </c>
      <c r="AG1477">
        <v>1.5149999999999999</v>
      </c>
      <c r="AH1477">
        <v>2</v>
      </c>
      <c r="AI1477">
        <v>33360882</v>
      </c>
      <c r="AJ1477">
        <v>1215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>
      <c r="A1478">
        <f>ROW(Source!A1198)</f>
        <v>1198</v>
      </c>
      <c r="B1478">
        <v>33360883</v>
      </c>
      <c r="C1478">
        <v>33360858</v>
      </c>
      <c r="D1478">
        <v>31259879</v>
      </c>
      <c r="E1478">
        <v>1</v>
      </c>
      <c r="F1478">
        <v>1</v>
      </c>
      <c r="G1478">
        <v>1</v>
      </c>
      <c r="H1478">
        <v>2</v>
      </c>
      <c r="I1478" t="s">
        <v>841</v>
      </c>
      <c r="J1478" t="s">
        <v>842</v>
      </c>
      <c r="K1478" t="s">
        <v>843</v>
      </c>
      <c r="L1478">
        <v>1368</v>
      </c>
      <c r="N1478">
        <v>1011</v>
      </c>
      <c r="O1478" t="s">
        <v>837</v>
      </c>
      <c r="P1478" t="s">
        <v>837</v>
      </c>
      <c r="Q1478">
        <v>1</v>
      </c>
      <c r="X1478">
        <v>0.01</v>
      </c>
      <c r="Y1478">
        <v>0</v>
      </c>
      <c r="Z1478">
        <v>65.709999999999994</v>
      </c>
      <c r="AA1478">
        <v>11.6</v>
      </c>
      <c r="AB1478">
        <v>0</v>
      </c>
      <c r="AC1478">
        <v>0</v>
      </c>
      <c r="AD1478">
        <v>1</v>
      </c>
      <c r="AE1478">
        <v>0</v>
      </c>
      <c r="AF1478" t="s">
        <v>21</v>
      </c>
      <c r="AG1478">
        <v>1.4999999999999999E-2</v>
      </c>
      <c r="AH1478">
        <v>2</v>
      </c>
      <c r="AI1478">
        <v>33360883</v>
      </c>
      <c r="AJ1478">
        <v>1216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>
      <c r="A1479">
        <f>ROW(Source!A1198)</f>
        <v>1198</v>
      </c>
      <c r="B1479">
        <v>33360884</v>
      </c>
      <c r="C1479">
        <v>33360858</v>
      </c>
      <c r="D1479">
        <v>31175973</v>
      </c>
      <c r="E1479">
        <v>1</v>
      </c>
      <c r="F1479">
        <v>1</v>
      </c>
      <c r="G1479">
        <v>1</v>
      </c>
      <c r="H1479">
        <v>3</v>
      </c>
      <c r="I1479" t="s">
        <v>889</v>
      </c>
      <c r="J1479" t="s">
        <v>890</v>
      </c>
      <c r="K1479" t="s">
        <v>891</v>
      </c>
      <c r="L1479">
        <v>1348</v>
      </c>
      <c r="N1479">
        <v>1009</v>
      </c>
      <c r="O1479" t="s">
        <v>32</v>
      </c>
      <c r="P1479" t="s">
        <v>32</v>
      </c>
      <c r="Q1479">
        <v>1000</v>
      </c>
      <c r="X1479">
        <v>1.2999999999999999E-4</v>
      </c>
      <c r="Y1479">
        <v>26499</v>
      </c>
      <c r="Z1479">
        <v>0</v>
      </c>
      <c r="AA1479">
        <v>0</v>
      </c>
      <c r="AB1479">
        <v>0</v>
      </c>
      <c r="AC1479">
        <v>0</v>
      </c>
      <c r="AD1479">
        <v>1</v>
      </c>
      <c r="AE1479">
        <v>0</v>
      </c>
      <c r="AF1479" t="s">
        <v>3</v>
      </c>
      <c r="AG1479">
        <v>1.2999999999999999E-4</v>
      </c>
      <c r="AH1479">
        <v>2</v>
      </c>
      <c r="AI1479">
        <v>33360884</v>
      </c>
      <c r="AJ1479">
        <v>1217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>
      <c r="A1480">
        <f>ROW(Source!A1198)</f>
        <v>1198</v>
      </c>
      <c r="B1480">
        <v>33360885</v>
      </c>
      <c r="C1480">
        <v>33360858</v>
      </c>
      <c r="D1480">
        <v>31180727</v>
      </c>
      <c r="E1480">
        <v>1</v>
      </c>
      <c r="F1480">
        <v>1</v>
      </c>
      <c r="G1480">
        <v>1</v>
      </c>
      <c r="H1480">
        <v>3</v>
      </c>
      <c r="I1480" t="s">
        <v>844</v>
      </c>
      <c r="J1480" t="s">
        <v>845</v>
      </c>
      <c r="K1480" t="s">
        <v>846</v>
      </c>
      <c r="L1480">
        <v>1348</v>
      </c>
      <c r="N1480">
        <v>1009</v>
      </c>
      <c r="O1480" t="s">
        <v>32</v>
      </c>
      <c r="P1480" t="s">
        <v>32</v>
      </c>
      <c r="Q1480">
        <v>1000</v>
      </c>
      <c r="X1480">
        <v>1.8000000000000001E-4</v>
      </c>
      <c r="Y1480">
        <v>9040.01</v>
      </c>
      <c r="Z1480">
        <v>0</v>
      </c>
      <c r="AA1480">
        <v>0</v>
      </c>
      <c r="AB1480">
        <v>0</v>
      </c>
      <c r="AC1480">
        <v>0</v>
      </c>
      <c r="AD1480">
        <v>1</v>
      </c>
      <c r="AE1480">
        <v>0</v>
      </c>
      <c r="AF1480" t="s">
        <v>3</v>
      </c>
      <c r="AG1480">
        <v>1.8000000000000001E-4</v>
      </c>
      <c r="AH1480">
        <v>2</v>
      </c>
      <c r="AI1480">
        <v>33360885</v>
      </c>
      <c r="AJ1480">
        <v>1218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>
      <c r="A1481">
        <f>ROW(Source!A1198)</f>
        <v>1198</v>
      </c>
      <c r="B1481">
        <v>33360886</v>
      </c>
      <c r="C1481">
        <v>33360858</v>
      </c>
      <c r="D1481">
        <v>31181610</v>
      </c>
      <c r="E1481">
        <v>1</v>
      </c>
      <c r="F1481">
        <v>1</v>
      </c>
      <c r="G1481">
        <v>1</v>
      </c>
      <c r="H1481">
        <v>3</v>
      </c>
      <c r="I1481" t="s">
        <v>847</v>
      </c>
      <c r="J1481" t="s">
        <v>848</v>
      </c>
      <c r="K1481" t="s">
        <v>849</v>
      </c>
      <c r="L1481">
        <v>1346</v>
      </c>
      <c r="N1481">
        <v>1009</v>
      </c>
      <c r="O1481" t="s">
        <v>78</v>
      </c>
      <c r="P1481" t="s">
        <v>78</v>
      </c>
      <c r="Q1481">
        <v>1</v>
      </c>
      <c r="X1481">
        <v>0.16</v>
      </c>
      <c r="Y1481">
        <v>23.09</v>
      </c>
      <c r="Z1481">
        <v>0</v>
      </c>
      <c r="AA1481">
        <v>0</v>
      </c>
      <c r="AB1481">
        <v>0</v>
      </c>
      <c r="AC1481">
        <v>0</v>
      </c>
      <c r="AD1481">
        <v>1</v>
      </c>
      <c r="AE1481">
        <v>0</v>
      </c>
      <c r="AF1481" t="s">
        <v>3</v>
      </c>
      <c r="AG1481">
        <v>0.16</v>
      </c>
      <c r="AH1481">
        <v>2</v>
      </c>
      <c r="AI1481">
        <v>33360886</v>
      </c>
      <c r="AJ1481">
        <v>1219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>
      <c r="A1482">
        <f>ROW(Source!A1198)</f>
        <v>1198</v>
      </c>
      <c r="B1482">
        <v>33360887</v>
      </c>
      <c r="C1482">
        <v>33360858</v>
      </c>
      <c r="D1482">
        <v>31174155</v>
      </c>
      <c r="E1482">
        <v>17</v>
      </c>
      <c r="F1482">
        <v>1</v>
      </c>
      <c r="G1482">
        <v>1</v>
      </c>
      <c r="H1482">
        <v>3</v>
      </c>
      <c r="I1482" t="s">
        <v>937</v>
      </c>
      <c r="J1482" t="s">
        <v>3</v>
      </c>
      <c r="K1482" t="s">
        <v>269</v>
      </c>
      <c r="L1482">
        <v>1354</v>
      </c>
      <c r="N1482">
        <v>1010</v>
      </c>
      <c r="O1482" t="s">
        <v>40</v>
      </c>
      <c r="P1482" t="s">
        <v>40</v>
      </c>
      <c r="Q1482">
        <v>1</v>
      </c>
      <c r="X1482">
        <v>2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 t="s">
        <v>3</v>
      </c>
      <c r="AG1482">
        <v>2</v>
      </c>
      <c r="AH1482">
        <v>3</v>
      </c>
      <c r="AI1482">
        <v>-1</v>
      </c>
      <c r="AJ1482" t="s">
        <v>3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>
      <c r="A1483">
        <f>ROW(Source!A1198)</f>
        <v>1198</v>
      </c>
      <c r="B1483">
        <v>33360888</v>
      </c>
      <c r="C1483">
        <v>33360858</v>
      </c>
      <c r="D1483">
        <v>31173712</v>
      </c>
      <c r="E1483">
        <v>17</v>
      </c>
      <c r="F1483">
        <v>1</v>
      </c>
      <c r="G1483">
        <v>1</v>
      </c>
      <c r="H1483">
        <v>3</v>
      </c>
      <c r="I1483" t="s">
        <v>929</v>
      </c>
      <c r="J1483" t="s">
        <v>3</v>
      </c>
      <c r="K1483" t="s">
        <v>930</v>
      </c>
      <c r="L1483">
        <v>1354</v>
      </c>
      <c r="N1483">
        <v>1010</v>
      </c>
      <c r="O1483" t="s">
        <v>40</v>
      </c>
      <c r="P1483" t="s">
        <v>40</v>
      </c>
      <c r="Q1483">
        <v>1</v>
      </c>
      <c r="X1483">
        <v>1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 t="s">
        <v>3</v>
      </c>
      <c r="AG1483">
        <v>1</v>
      </c>
      <c r="AH1483">
        <v>3</v>
      </c>
      <c r="AI1483">
        <v>-1</v>
      </c>
      <c r="AJ1483" t="s">
        <v>3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</row>
    <row r="1484" spans="1:44">
      <c r="A1484">
        <f>ROW(Source!A1198)</f>
        <v>1198</v>
      </c>
      <c r="B1484">
        <v>33360889</v>
      </c>
      <c r="C1484">
        <v>33360858</v>
      </c>
      <c r="D1484">
        <v>31172599</v>
      </c>
      <c r="E1484">
        <v>17</v>
      </c>
      <c r="F1484">
        <v>1</v>
      </c>
      <c r="G1484">
        <v>1</v>
      </c>
      <c r="H1484">
        <v>3</v>
      </c>
      <c r="I1484" t="s">
        <v>938</v>
      </c>
      <c r="J1484" t="s">
        <v>3</v>
      </c>
      <c r="K1484" t="s">
        <v>939</v>
      </c>
      <c r="L1484">
        <v>1301</v>
      </c>
      <c r="N1484">
        <v>1003</v>
      </c>
      <c r="O1484" t="s">
        <v>275</v>
      </c>
      <c r="P1484" t="s">
        <v>275</v>
      </c>
      <c r="Q1484">
        <v>1</v>
      </c>
      <c r="X1484">
        <v>9.3000000000000007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 t="s">
        <v>3</v>
      </c>
      <c r="AG1484">
        <v>9.3000000000000007</v>
      </c>
      <c r="AH1484">
        <v>3</v>
      </c>
      <c r="AI1484">
        <v>-1</v>
      </c>
      <c r="AJ1484" t="s">
        <v>3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</row>
    <row r="1485" spans="1:44">
      <c r="A1485">
        <f>ROW(Source!A1198)</f>
        <v>1198</v>
      </c>
      <c r="B1485">
        <v>33360890</v>
      </c>
      <c r="C1485">
        <v>33360858</v>
      </c>
      <c r="D1485">
        <v>31238438</v>
      </c>
      <c r="E1485">
        <v>1</v>
      </c>
      <c r="F1485">
        <v>1</v>
      </c>
      <c r="G1485">
        <v>1</v>
      </c>
      <c r="H1485">
        <v>3</v>
      </c>
      <c r="I1485" t="s">
        <v>892</v>
      </c>
      <c r="J1485" t="s">
        <v>893</v>
      </c>
      <c r="K1485" t="s">
        <v>894</v>
      </c>
      <c r="L1485">
        <v>1301</v>
      </c>
      <c r="N1485">
        <v>1003</v>
      </c>
      <c r="O1485" t="s">
        <v>275</v>
      </c>
      <c r="P1485" t="s">
        <v>275</v>
      </c>
      <c r="Q1485">
        <v>1</v>
      </c>
      <c r="X1485">
        <v>0.39</v>
      </c>
      <c r="Y1485">
        <v>15.33</v>
      </c>
      <c r="Z1485">
        <v>0</v>
      </c>
      <c r="AA1485">
        <v>0</v>
      </c>
      <c r="AB1485">
        <v>0</v>
      </c>
      <c r="AC1485">
        <v>0</v>
      </c>
      <c r="AD1485">
        <v>1</v>
      </c>
      <c r="AE1485">
        <v>0</v>
      </c>
      <c r="AF1485" t="s">
        <v>3</v>
      </c>
      <c r="AG1485">
        <v>0.39</v>
      </c>
      <c r="AH1485">
        <v>2</v>
      </c>
      <c r="AI1485">
        <v>33360890</v>
      </c>
      <c r="AJ1485">
        <v>1220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</row>
    <row r="1486" spans="1:44">
      <c r="A1486">
        <f>ROW(Source!A1199)</f>
        <v>1199</v>
      </c>
      <c r="B1486">
        <v>33360880</v>
      </c>
      <c r="C1486">
        <v>33360858</v>
      </c>
      <c r="D1486">
        <v>31172067</v>
      </c>
      <c r="E1486">
        <v>1</v>
      </c>
      <c r="F1486">
        <v>1</v>
      </c>
      <c r="G1486">
        <v>1</v>
      </c>
      <c r="H1486">
        <v>1</v>
      </c>
      <c r="I1486" t="s">
        <v>887</v>
      </c>
      <c r="J1486" t="s">
        <v>3</v>
      </c>
      <c r="K1486" t="s">
        <v>888</v>
      </c>
      <c r="L1486">
        <v>1191</v>
      </c>
      <c r="N1486">
        <v>1013</v>
      </c>
      <c r="O1486" t="s">
        <v>831</v>
      </c>
      <c r="P1486" t="s">
        <v>831</v>
      </c>
      <c r="Q1486">
        <v>1</v>
      </c>
      <c r="X1486">
        <v>4.0199999999999996</v>
      </c>
      <c r="Y1486">
        <v>0</v>
      </c>
      <c r="Z1486">
        <v>0</v>
      </c>
      <c r="AA1486">
        <v>0</v>
      </c>
      <c r="AB1486">
        <v>9.07</v>
      </c>
      <c r="AC1486">
        <v>0</v>
      </c>
      <c r="AD1486">
        <v>1</v>
      </c>
      <c r="AE1486">
        <v>1</v>
      </c>
      <c r="AF1486" t="s">
        <v>22</v>
      </c>
      <c r="AG1486">
        <v>5.5475999999999983</v>
      </c>
      <c r="AH1486">
        <v>2</v>
      </c>
      <c r="AI1486">
        <v>33360880</v>
      </c>
      <c r="AJ1486">
        <v>1221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>
      <c r="A1487">
        <f>ROW(Source!A1199)</f>
        <v>1199</v>
      </c>
      <c r="B1487">
        <v>33360881</v>
      </c>
      <c r="C1487">
        <v>33360858</v>
      </c>
      <c r="D1487">
        <v>31172011</v>
      </c>
      <c r="E1487">
        <v>1</v>
      </c>
      <c r="F1487">
        <v>1</v>
      </c>
      <c r="G1487">
        <v>1</v>
      </c>
      <c r="H1487">
        <v>1</v>
      </c>
      <c r="I1487" t="s">
        <v>832</v>
      </c>
      <c r="J1487" t="s">
        <v>3</v>
      </c>
      <c r="K1487" t="s">
        <v>833</v>
      </c>
      <c r="L1487">
        <v>1191</v>
      </c>
      <c r="N1487">
        <v>1013</v>
      </c>
      <c r="O1487" t="s">
        <v>831</v>
      </c>
      <c r="P1487" t="s">
        <v>831</v>
      </c>
      <c r="Q1487">
        <v>1</v>
      </c>
      <c r="X1487">
        <v>0.01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1</v>
      </c>
      <c r="AE1487">
        <v>2</v>
      </c>
      <c r="AF1487" t="s">
        <v>21</v>
      </c>
      <c r="AG1487">
        <v>1.4999999999999999E-2</v>
      </c>
      <c r="AH1487">
        <v>2</v>
      </c>
      <c r="AI1487">
        <v>33360881</v>
      </c>
      <c r="AJ1487">
        <v>1222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>
      <c r="A1488">
        <f>ROW(Source!A1199)</f>
        <v>1199</v>
      </c>
      <c r="B1488">
        <v>33360882</v>
      </c>
      <c r="C1488">
        <v>33360858</v>
      </c>
      <c r="D1488">
        <v>31258691</v>
      </c>
      <c r="E1488">
        <v>1</v>
      </c>
      <c r="F1488">
        <v>1</v>
      </c>
      <c r="G1488">
        <v>1</v>
      </c>
      <c r="H1488">
        <v>2</v>
      </c>
      <c r="I1488" t="s">
        <v>838</v>
      </c>
      <c r="J1488" t="s">
        <v>839</v>
      </c>
      <c r="K1488" t="s">
        <v>840</v>
      </c>
      <c r="L1488">
        <v>1368</v>
      </c>
      <c r="N1488">
        <v>1011</v>
      </c>
      <c r="O1488" t="s">
        <v>837</v>
      </c>
      <c r="P1488" t="s">
        <v>837</v>
      </c>
      <c r="Q1488">
        <v>1</v>
      </c>
      <c r="X1488">
        <v>1.01</v>
      </c>
      <c r="Y1488">
        <v>0</v>
      </c>
      <c r="Z1488">
        <v>3.12</v>
      </c>
      <c r="AA1488">
        <v>0</v>
      </c>
      <c r="AB1488">
        <v>0</v>
      </c>
      <c r="AC1488">
        <v>0</v>
      </c>
      <c r="AD1488">
        <v>1</v>
      </c>
      <c r="AE1488">
        <v>0</v>
      </c>
      <c r="AF1488" t="s">
        <v>21</v>
      </c>
      <c r="AG1488">
        <v>1.5149999999999999</v>
      </c>
      <c r="AH1488">
        <v>2</v>
      </c>
      <c r="AI1488">
        <v>33360882</v>
      </c>
      <c r="AJ1488">
        <v>1223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</row>
    <row r="1489" spans="1:44">
      <c r="A1489">
        <f>ROW(Source!A1199)</f>
        <v>1199</v>
      </c>
      <c r="B1489">
        <v>33360883</v>
      </c>
      <c r="C1489">
        <v>33360858</v>
      </c>
      <c r="D1489">
        <v>31259879</v>
      </c>
      <c r="E1489">
        <v>1</v>
      </c>
      <c r="F1489">
        <v>1</v>
      </c>
      <c r="G1489">
        <v>1</v>
      </c>
      <c r="H1489">
        <v>2</v>
      </c>
      <c r="I1489" t="s">
        <v>841</v>
      </c>
      <c r="J1489" t="s">
        <v>842</v>
      </c>
      <c r="K1489" t="s">
        <v>843</v>
      </c>
      <c r="L1489">
        <v>1368</v>
      </c>
      <c r="N1489">
        <v>1011</v>
      </c>
      <c r="O1489" t="s">
        <v>837</v>
      </c>
      <c r="P1489" t="s">
        <v>837</v>
      </c>
      <c r="Q1489">
        <v>1</v>
      </c>
      <c r="X1489">
        <v>0.01</v>
      </c>
      <c r="Y1489">
        <v>0</v>
      </c>
      <c r="Z1489">
        <v>65.709999999999994</v>
      </c>
      <c r="AA1489">
        <v>11.6</v>
      </c>
      <c r="AB1489">
        <v>0</v>
      </c>
      <c r="AC1489">
        <v>0</v>
      </c>
      <c r="AD1489">
        <v>1</v>
      </c>
      <c r="AE1489">
        <v>0</v>
      </c>
      <c r="AF1489" t="s">
        <v>21</v>
      </c>
      <c r="AG1489">
        <v>1.4999999999999999E-2</v>
      </c>
      <c r="AH1489">
        <v>2</v>
      </c>
      <c r="AI1489">
        <v>33360883</v>
      </c>
      <c r="AJ1489">
        <v>1224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>
      <c r="A1490">
        <f>ROW(Source!A1199)</f>
        <v>1199</v>
      </c>
      <c r="B1490">
        <v>33360884</v>
      </c>
      <c r="C1490">
        <v>33360858</v>
      </c>
      <c r="D1490">
        <v>31175973</v>
      </c>
      <c r="E1490">
        <v>1</v>
      </c>
      <c r="F1490">
        <v>1</v>
      </c>
      <c r="G1490">
        <v>1</v>
      </c>
      <c r="H1490">
        <v>3</v>
      </c>
      <c r="I1490" t="s">
        <v>889</v>
      </c>
      <c r="J1490" t="s">
        <v>890</v>
      </c>
      <c r="K1490" t="s">
        <v>891</v>
      </c>
      <c r="L1490">
        <v>1348</v>
      </c>
      <c r="N1490">
        <v>1009</v>
      </c>
      <c r="O1490" t="s">
        <v>32</v>
      </c>
      <c r="P1490" t="s">
        <v>32</v>
      </c>
      <c r="Q1490">
        <v>1000</v>
      </c>
      <c r="X1490">
        <v>1.2999999999999999E-4</v>
      </c>
      <c r="Y1490">
        <v>26499</v>
      </c>
      <c r="Z1490">
        <v>0</v>
      </c>
      <c r="AA1490">
        <v>0</v>
      </c>
      <c r="AB1490">
        <v>0</v>
      </c>
      <c r="AC1490">
        <v>0</v>
      </c>
      <c r="AD1490">
        <v>1</v>
      </c>
      <c r="AE1490">
        <v>0</v>
      </c>
      <c r="AF1490" t="s">
        <v>3</v>
      </c>
      <c r="AG1490">
        <v>1.2999999999999999E-4</v>
      </c>
      <c r="AH1490">
        <v>2</v>
      </c>
      <c r="AI1490">
        <v>33360884</v>
      </c>
      <c r="AJ1490">
        <v>1225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>
      <c r="A1491">
        <f>ROW(Source!A1199)</f>
        <v>1199</v>
      </c>
      <c r="B1491">
        <v>33360885</v>
      </c>
      <c r="C1491">
        <v>33360858</v>
      </c>
      <c r="D1491">
        <v>31180727</v>
      </c>
      <c r="E1491">
        <v>1</v>
      </c>
      <c r="F1491">
        <v>1</v>
      </c>
      <c r="G1491">
        <v>1</v>
      </c>
      <c r="H1491">
        <v>3</v>
      </c>
      <c r="I1491" t="s">
        <v>844</v>
      </c>
      <c r="J1491" t="s">
        <v>845</v>
      </c>
      <c r="K1491" t="s">
        <v>846</v>
      </c>
      <c r="L1491">
        <v>1348</v>
      </c>
      <c r="N1491">
        <v>1009</v>
      </c>
      <c r="O1491" t="s">
        <v>32</v>
      </c>
      <c r="P1491" t="s">
        <v>32</v>
      </c>
      <c r="Q1491">
        <v>1000</v>
      </c>
      <c r="X1491">
        <v>1.8000000000000001E-4</v>
      </c>
      <c r="Y1491">
        <v>9040.01</v>
      </c>
      <c r="Z1491">
        <v>0</v>
      </c>
      <c r="AA1491">
        <v>0</v>
      </c>
      <c r="AB1491">
        <v>0</v>
      </c>
      <c r="AC1491">
        <v>0</v>
      </c>
      <c r="AD1491">
        <v>1</v>
      </c>
      <c r="AE1491">
        <v>0</v>
      </c>
      <c r="AF1491" t="s">
        <v>3</v>
      </c>
      <c r="AG1491">
        <v>1.8000000000000001E-4</v>
      </c>
      <c r="AH1491">
        <v>2</v>
      </c>
      <c r="AI1491">
        <v>33360885</v>
      </c>
      <c r="AJ1491">
        <v>1226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</row>
    <row r="1492" spans="1:44">
      <c r="A1492">
        <f>ROW(Source!A1199)</f>
        <v>1199</v>
      </c>
      <c r="B1492">
        <v>33360886</v>
      </c>
      <c r="C1492">
        <v>33360858</v>
      </c>
      <c r="D1492">
        <v>31181610</v>
      </c>
      <c r="E1492">
        <v>1</v>
      </c>
      <c r="F1492">
        <v>1</v>
      </c>
      <c r="G1492">
        <v>1</v>
      </c>
      <c r="H1492">
        <v>3</v>
      </c>
      <c r="I1492" t="s">
        <v>847</v>
      </c>
      <c r="J1492" t="s">
        <v>848</v>
      </c>
      <c r="K1492" t="s">
        <v>849</v>
      </c>
      <c r="L1492">
        <v>1346</v>
      </c>
      <c r="N1492">
        <v>1009</v>
      </c>
      <c r="O1492" t="s">
        <v>78</v>
      </c>
      <c r="P1492" t="s">
        <v>78</v>
      </c>
      <c r="Q1492">
        <v>1</v>
      </c>
      <c r="X1492">
        <v>0.16</v>
      </c>
      <c r="Y1492">
        <v>23.09</v>
      </c>
      <c r="Z1492">
        <v>0</v>
      </c>
      <c r="AA1492">
        <v>0</v>
      </c>
      <c r="AB1492">
        <v>0</v>
      </c>
      <c r="AC1492">
        <v>0</v>
      </c>
      <c r="AD1492">
        <v>1</v>
      </c>
      <c r="AE1492">
        <v>0</v>
      </c>
      <c r="AF1492" t="s">
        <v>3</v>
      </c>
      <c r="AG1492">
        <v>0.16</v>
      </c>
      <c r="AH1492">
        <v>2</v>
      </c>
      <c r="AI1492">
        <v>33360886</v>
      </c>
      <c r="AJ1492">
        <v>1227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</row>
    <row r="1493" spans="1:44">
      <c r="A1493">
        <f>ROW(Source!A1199)</f>
        <v>1199</v>
      </c>
      <c r="B1493">
        <v>33360887</v>
      </c>
      <c r="C1493">
        <v>33360858</v>
      </c>
      <c r="D1493">
        <v>31174155</v>
      </c>
      <c r="E1493">
        <v>17</v>
      </c>
      <c r="F1493">
        <v>1</v>
      </c>
      <c r="G1493">
        <v>1</v>
      </c>
      <c r="H1493">
        <v>3</v>
      </c>
      <c r="I1493" t="s">
        <v>937</v>
      </c>
      <c r="J1493" t="s">
        <v>3</v>
      </c>
      <c r="K1493" t="s">
        <v>269</v>
      </c>
      <c r="L1493">
        <v>1354</v>
      </c>
      <c r="N1493">
        <v>1010</v>
      </c>
      <c r="O1493" t="s">
        <v>40</v>
      </c>
      <c r="P1493" t="s">
        <v>40</v>
      </c>
      <c r="Q1493">
        <v>1</v>
      </c>
      <c r="X1493">
        <v>2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 t="s">
        <v>3</v>
      </c>
      <c r="AG1493">
        <v>2</v>
      </c>
      <c r="AH1493">
        <v>3</v>
      </c>
      <c r="AI1493">
        <v>-1</v>
      </c>
      <c r="AJ1493" t="s">
        <v>3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>
      <c r="A1494">
        <f>ROW(Source!A1199)</f>
        <v>1199</v>
      </c>
      <c r="B1494">
        <v>33360888</v>
      </c>
      <c r="C1494">
        <v>33360858</v>
      </c>
      <c r="D1494">
        <v>31173712</v>
      </c>
      <c r="E1494">
        <v>17</v>
      </c>
      <c r="F1494">
        <v>1</v>
      </c>
      <c r="G1494">
        <v>1</v>
      </c>
      <c r="H1494">
        <v>3</v>
      </c>
      <c r="I1494" t="s">
        <v>929</v>
      </c>
      <c r="J1494" t="s">
        <v>3</v>
      </c>
      <c r="K1494" t="s">
        <v>930</v>
      </c>
      <c r="L1494">
        <v>1354</v>
      </c>
      <c r="N1494">
        <v>1010</v>
      </c>
      <c r="O1494" t="s">
        <v>40</v>
      </c>
      <c r="P1494" t="s">
        <v>40</v>
      </c>
      <c r="Q1494">
        <v>1</v>
      </c>
      <c r="X1494">
        <v>1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 t="s">
        <v>3</v>
      </c>
      <c r="AG1494">
        <v>1</v>
      </c>
      <c r="AH1494">
        <v>3</v>
      </c>
      <c r="AI1494">
        <v>-1</v>
      </c>
      <c r="AJ1494" t="s">
        <v>3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</row>
    <row r="1495" spans="1:44">
      <c r="A1495">
        <f>ROW(Source!A1199)</f>
        <v>1199</v>
      </c>
      <c r="B1495">
        <v>33360889</v>
      </c>
      <c r="C1495">
        <v>33360858</v>
      </c>
      <c r="D1495">
        <v>31172599</v>
      </c>
      <c r="E1495">
        <v>17</v>
      </c>
      <c r="F1495">
        <v>1</v>
      </c>
      <c r="G1495">
        <v>1</v>
      </c>
      <c r="H1495">
        <v>3</v>
      </c>
      <c r="I1495" t="s">
        <v>938</v>
      </c>
      <c r="J1495" t="s">
        <v>3</v>
      </c>
      <c r="K1495" t="s">
        <v>939</v>
      </c>
      <c r="L1495">
        <v>1301</v>
      </c>
      <c r="N1495">
        <v>1003</v>
      </c>
      <c r="O1495" t="s">
        <v>275</v>
      </c>
      <c r="P1495" t="s">
        <v>275</v>
      </c>
      <c r="Q1495">
        <v>1</v>
      </c>
      <c r="X1495">
        <v>9.3000000000000007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 t="s">
        <v>3</v>
      </c>
      <c r="AG1495">
        <v>9.3000000000000007</v>
      </c>
      <c r="AH1495">
        <v>3</v>
      </c>
      <c r="AI1495">
        <v>-1</v>
      </c>
      <c r="AJ1495" t="s">
        <v>3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</row>
    <row r="1496" spans="1:44">
      <c r="A1496">
        <f>ROW(Source!A1199)</f>
        <v>1199</v>
      </c>
      <c r="B1496">
        <v>33360890</v>
      </c>
      <c r="C1496">
        <v>33360858</v>
      </c>
      <c r="D1496">
        <v>31238438</v>
      </c>
      <c r="E1496">
        <v>1</v>
      </c>
      <c r="F1496">
        <v>1</v>
      </c>
      <c r="G1496">
        <v>1</v>
      </c>
      <c r="H1496">
        <v>3</v>
      </c>
      <c r="I1496" t="s">
        <v>892</v>
      </c>
      <c r="J1496" t="s">
        <v>893</v>
      </c>
      <c r="K1496" t="s">
        <v>894</v>
      </c>
      <c r="L1496">
        <v>1301</v>
      </c>
      <c r="N1496">
        <v>1003</v>
      </c>
      <c r="O1496" t="s">
        <v>275</v>
      </c>
      <c r="P1496" t="s">
        <v>275</v>
      </c>
      <c r="Q1496">
        <v>1</v>
      </c>
      <c r="X1496">
        <v>0.39</v>
      </c>
      <c r="Y1496">
        <v>15.33</v>
      </c>
      <c r="Z1496">
        <v>0</v>
      </c>
      <c r="AA1496">
        <v>0</v>
      </c>
      <c r="AB1496">
        <v>0</v>
      </c>
      <c r="AC1496">
        <v>0</v>
      </c>
      <c r="AD1496">
        <v>1</v>
      </c>
      <c r="AE1496">
        <v>0</v>
      </c>
      <c r="AF1496" t="s">
        <v>3</v>
      </c>
      <c r="AG1496">
        <v>0.39</v>
      </c>
      <c r="AH1496">
        <v>2</v>
      </c>
      <c r="AI1496">
        <v>33360890</v>
      </c>
      <c r="AJ1496">
        <v>1228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</row>
    <row r="1497" spans="1:44">
      <c r="A1497">
        <f>ROW(Source!A1208)</f>
        <v>1208</v>
      </c>
      <c r="B1497">
        <v>33360782</v>
      </c>
      <c r="C1497">
        <v>33360772</v>
      </c>
      <c r="D1497">
        <v>31172059</v>
      </c>
      <c r="E1497">
        <v>1</v>
      </c>
      <c r="F1497">
        <v>1</v>
      </c>
      <c r="G1497">
        <v>1</v>
      </c>
      <c r="H1497">
        <v>1</v>
      </c>
      <c r="I1497" t="s">
        <v>895</v>
      </c>
      <c r="J1497" t="s">
        <v>3</v>
      </c>
      <c r="K1497" t="s">
        <v>896</v>
      </c>
      <c r="L1497">
        <v>1191</v>
      </c>
      <c r="N1497">
        <v>1013</v>
      </c>
      <c r="O1497" t="s">
        <v>831</v>
      </c>
      <c r="P1497" t="s">
        <v>831</v>
      </c>
      <c r="Q1497">
        <v>1</v>
      </c>
      <c r="X1497">
        <v>31.98</v>
      </c>
      <c r="Y1497">
        <v>0</v>
      </c>
      <c r="Z1497">
        <v>0</v>
      </c>
      <c r="AA1497">
        <v>0</v>
      </c>
      <c r="AB1497">
        <v>8.64</v>
      </c>
      <c r="AC1497">
        <v>0</v>
      </c>
      <c r="AD1497">
        <v>1</v>
      </c>
      <c r="AE1497">
        <v>1</v>
      </c>
      <c r="AF1497" t="s">
        <v>22</v>
      </c>
      <c r="AG1497">
        <v>44.132399999999997</v>
      </c>
      <c r="AH1497">
        <v>2</v>
      </c>
      <c r="AI1497">
        <v>33360773</v>
      </c>
      <c r="AJ1497">
        <v>1229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>
      <c r="A1498">
        <f>ROW(Source!A1208)</f>
        <v>1208</v>
      </c>
      <c r="B1498">
        <v>33360783</v>
      </c>
      <c r="C1498">
        <v>33360772</v>
      </c>
      <c r="D1498">
        <v>31172011</v>
      </c>
      <c r="E1498">
        <v>1</v>
      </c>
      <c r="F1498">
        <v>1</v>
      </c>
      <c r="G1498">
        <v>1</v>
      </c>
      <c r="H1498">
        <v>1</v>
      </c>
      <c r="I1498" t="s">
        <v>832</v>
      </c>
      <c r="J1498" t="s">
        <v>3</v>
      </c>
      <c r="K1498" t="s">
        <v>833</v>
      </c>
      <c r="L1498">
        <v>1191</v>
      </c>
      <c r="N1498">
        <v>1013</v>
      </c>
      <c r="O1498" t="s">
        <v>831</v>
      </c>
      <c r="P1498" t="s">
        <v>831</v>
      </c>
      <c r="Q1498">
        <v>1</v>
      </c>
      <c r="X1498">
        <v>0.47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1</v>
      </c>
      <c r="AE1498">
        <v>2</v>
      </c>
      <c r="AF1498" t="s">
        <v>21</v>
      </c>
      <c r="AG1498">
        <v>0.70499999999999996</v>
      </c>
      <c r="AH1498">
        <v>2</v>
      </c>
      <c r="AI1498">
        <v>33360774</v>
      </c>
      <c r="AJ1498">
        <v>1230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>
      <c r="A1499">
        <f>ROW(Source!A1208)</f>
        <v>1208</v>
      </c>
      <c r="B1499">
        <v>33360784</v>
      </c>
      <c r="C1499">
        <v>33360772</v>
      </c>
      <c r="D1499">
        <v>31259116</v>
      </c>
      <c r="E1499">
        <v>1</v>
      </c>
      <c r="F1499">
        <v>1</v>
      </c>
      <c r="G1499">
        <v>1</v>
      </c>
      <c r="H1499">
        <v>2</v>
      </c>
      <c r="I1499" t="s">
        <v>897</v>
      </c>
      <c r="J1499" t="s">
        <v>898</v>
      </c>
      <c r="K1499" t="s">
        <v>899</v>
      </c>
      <c r="L1499">
        <v>1368</v>
      </c>
      <c r="N1499">
        <v>1011</v>
      </c>
      <c r="O1499" t="s">
        <v>837</v>
      </c>
      <c r="P1499" t="s">
        <v>837</v>
      </c>
      <c r="Q1499">
        <v>1</v>
      </c>
      <c r="X1499">
        <v>0.23</v>
      </c>
      <c r="Y1499">
        <v>0</v>
      </c>
      <c r="Z1499">
        <v>30</v>
      </c>
      <c r="AA1499">
        <v>0</v>
      </c>
      <c r="AB1499">
        <v>0</v>
      </c>
      <c r="AC1499">
        <v>0</v>
      </c>
      <c r="AD1499">
        <v>1</v>
      </c>
      <c r="AE1499">
        <v>0</v>
      </c>
      <c r="AF1499" t="s">
        <v>21</v>
      </c>
      <c r="AG1499">
        <v>0.34500000000000003</v>
      </c>
      <c r="AH1499">
        <v>2</v>
      </c>
      <c r="AI1499">
        <v>33360775</v>
      </c>
      <c r="AJ1499">
        <v>1231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</row>
    <row r="1500" spans="1:44">
      <c r="A1500">
        <f>ROW(Source!A1208)</f>
        <v>1208</v>
      </c>
      <c r="B1500">
        <v>33360785</v>
      </c>
      <c r="C1500">
        <v>33360772</v>
      </c>
      <c r="D1500">
        <v>31259879</v>
      </c>
      <c r="E1500">
        <v>1</v>
      </c>
      <c r="F1500">
        <v>1</v>
      </c>
      <c r="G1500">
        <v>1</v>
      </c>
      <c r="H1500">
        <v>2</v>
      </c>
      <c r="I1500" t="s">
        <v>841</v>
      </c>
      <c r="J1500" t="s">
        <v>842</v>
      </c>
      <c r="K1500" t="s">
        <v>843</v>
      </c>
      <c r="L1500">
        <v>1368</v>
      </c>
      <c r="N1500">
        <v>1011</v>
      </c>
      <c r="O1500" t="s">
        <v>837</v>
      </c>
      <c r="P1500" t="s">
        <v>837</v>
      </c>
      <c r="Q1500">
        <v>1</v>
      </c>
      <c r="X1500">
        <v>0.47</v>
      </c>
      <c r="Y1500">
        <v>0</v>
      </c>
      <c r="Z1500">
        <v>65.709999999999994</v>
      </c>
      <c r="AA1500">
        <v>11.6</v>
      </c>
      <c r="AB1500">
        <v>0</v>
      </c>
      <c r="AC1500">
        <v>0</v>
      </c>
      <c r="AD1500">
        <v>1</v>
      </c>
      <c r="AE1500">
        <v>0</v>
      </c>
      <c r="AF1500" t="s">
        <v>21</v>
      </c>
      <c r="AG1500">
        <v>0.70499999999999996</v>
      </c>
      <c r="AH1500">
        <v>2</v>
      </c>
      <c r="AI1500">
        <v>33360776</v>
      </c>
      <c r="AJ1500">
        <v>1232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  <row r="1501" spans="1:44">
      <c r="A1501">
        <f>ROW(Source!A1208)</f>
        <v>1208</v>
      </c>
      <c r="B1501">
        <v>33360786</v>
      </c>
      <c r="C1501">
        <v>33360772</v>
      </c>
      <c r="D1501">
        <v>31260961</v>
      </c>
      <c r="E1501">
        <v>1</v>
      </c>
      <c r="F1501">
        <v>1</v>
      </c>
      <c r="G1501">
        <v>1</v>
      </c>
      <c r="H1501">
        <v>2</v>
      </c>
      <c r="I1501" t="s">
        <v>900</v>
      </c>
      <c r="J1501" t="s">
        <v>901</v>
      </c>
      <c r="K1501" t="s">
        <v>902</v>
      </c>
      <c r="L1501">
        <v>1368</v>
      </c>
      <c r="N1501">
        <v>1011</v>
      </c>
      <c r="O1501" t="s">
        <v>837</v>
      </c>
      <c r="P1501" t="s">
        <v>837</v>
      </c>
      <c r="Q1501">
        <v>1</v>
      </c>
      <c r="X1501">
        <v>1.26</v>
      </c>
      <c r="Y1501">
        <v>0</v>
      </c>
      <c r="Z1501">
        <v>2.16</v>
      </c>
      <c r="AA1501">
        <v>0</v>
      </c>
      <c r="AB1501">
        <v>0</v>
      </c>
      <c r="AC1501">
        <v>0</v>
      </c>
      <c r="AD1501">
        <v>1</v>
      </c>
      <c r="AE1501">
        <v>0</v>
      </c>
      <c r="AF1501" t="s">
        <v>21</v>
      </c>
      <c r="AG1501">
        <v>1.8900000000000001</v>
      </c>
      <c r="AH1501">
        <v>2</v>
      </c>
      <c r="AI1501">
        <v>33360777</v>
      </c>
      <c r="AJ1501">
        <v>1233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>
      <c r="A1502">
        <f>ROW(Source!A1208)</f>
        <v>1208</v>
      </c>
      <c r="B1502">
        <v>33360787</v>
      </c>
      <c r="C1502">
        <v>33360772</v>
      </c>
      <c r="D1502">
        <v>31176145</v>
      </c>
      <c r="E1502">
        <v>1</v>
      </c>
      <c r="F1502">
        <v>1</v>
      </c>
      <c r="G1502">
        <v>1</v>
      </c>
      <c r="H1502">
        <v>3</v>
      </c>
      <c r="I1502" t="s">
        <v>903</v>
      </c>
      <c r="J1502" t="s">
        <v>904</v>
      </c>
      <c r="K1502" t="s">
        <v>905</v>
      </c>
      <c r="L1502">
        <v>1348</v>
      </c>
      <c r="N1502">
        <v>1009</v>
      </c>
      <c r="O1502" t="s">
        <v>32</v>
      </c>
      <c r="P1502" t="s">
        <v>32</v>
      </c>
      <c r="Q1502">
        <v>1000</v>
      </c>
      <c r="X1502">
        <v>1.26E-2</v>
      </c>
      <c r="Y1502">
        <v>1412.5</v>
      </c>
      <c r="Z1502">
        <v>0</v>
      </c>
      <c r="AA1502">
        <v>0</v>
      </c>
      <c r="AB1502">
        <v>0</v>
      </c>
      <c r="AC1502">
        <v>0</v>
      </c>
      <c r="AD1502">
        <v>1</v>
      </c>
      <c r="AE1502">
        <v>0</v>
      </c>
      <c r="AF1502" t="s">
        <v>3</v>
      </c>
      <c r="AG1502">
        <v>1.26E-2</v>
      </c>
      <c r="AH1502">
        <v>2</v>
      </c>
      <c r="AI1502">
        <v>33360778</v>
      </c>
      <c r="AJ1502">
        <v>1234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</row>
    <row r="1503" spans="1:44">
      <c r="A1503">
        <f>ROW(Source!A1208)</f>
        <v>1208</v>
      </c>
      <c r="B1503">
        <v>33360788</v>
      </c>
      <c r="C1503">
        <v>33360772</v>
      </c>
      <c r="D1503">
        <v>31176252</v>
      </c>
      <c r="E1503">
        <v>1</v>
      </c>
      <c r="F1503">
        <v>1</v>
      </c>
      <c r="G1503">
        <v>1</v>
      </c>
      <c r="H1503">
        <v>3</v>
      </c>
      <c r="I1503" t="s">
        <v>906</v>
      </c>
      <c r="J1503" t="s">
        <v>907</v>
      </c>
      <c r="K1503" t="s">
        <v>908</v>
      </c>
      <c r="L1503">
        <v>1348</v>
      </c>
      <c r="N1503">
        <v>1009</v>
      </c>
      <c r="O1503" t="s">
        <v>32</v>
      </c>
      <c r="P1503" t="s">
        <v>32</v>
      </c>
      <c r="Q1503">
        <v>1000</v>
      </c>
      <c r="X1503">
        <v>0.03</v>
      </c>
      <c r="Y1503">
        <v>3960</v>
      </c>
      <c r="Z1503">
        <v>0</v>
      </c>
      <c r="AA1503">
        <v>0</v>
      </c>
      <c r="AB1503">
        <v>0</v>
      </c>
      <c r="AC1503">
        <v>0</v>
      </c>
      <c r="AD1503">
        <v>1</v>
      </c>
      <c r="AE1503">
        <v>0</v>
      </c>
      <c r="AF1503" t="s">
        <v>3</v>
      </c>
      <c r="AG1503">
        <v>0.03</v>
      </c>
      <c r="AH1503">
        <v>2</v>
      </c>
      <c r="AI1503">
        <v>33360779</v>
      </c>
      <c r="AJ1503">
        <v>1235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</row>
    <row r="1504" spans="1:44">
      <c r="A1504">
        <f>ROW(Source!A1208)</f>
        <v>1208</v>
      </c>
      <c r="B1504">
        <v>33360789</v>
      </c>
      <c r="C1504">
        <v>33360772</v>
      </c>
      <c r="D1504">
        <v>31201861</v>
      </c>
      <c r="E1504">
        <v>1</v>
      </c>
      <c r="F1504">
        <v>1</v>
      </c>
      <c r="G1504">
        <v>1</v>
      </c>
      <c r="H1504">
        <v>3</v>
      </c>
      <c r="I1504" t="s">
        <v>909</v>
      </c>
      <c r="J1504" t="s">
        <v>910</v>
      </c>
      <c r="K1504" t="s">
        <v>911</v>
      </c>
      <c r="L1504">
        <v>1348</v>
      </c>
      <c r="N1504">
        <v>1009</v>
      </c>
      <c r="O1504" t="s">
        <v>32</v>
      </c>
      <c r="P1504" t="s">
        <v>32</v>
      </c>
      <c r="Q1504">
        <v>1000</v>
      </c>
      <c r="X1504">
        <v>4.7300000000000002E-2</v>
      </c>
      <c r="Y1504">
        <v>7590</v>
      </c>
      <c r="Z1504">
        <v>0</v>
      </c>
      <c r="AA1504">
        <v>0</v>
      </c>
      <c r="AB1504">
        <v>0</v>
      </c>
      <c r="AC1504">
        <v>0</v>
      </c>
      <c r="AD1504">
        <v>1</v>
      </c>
      <c r="AE1504">
        <v>0</v>
      </c>
      <c r="AF1504" t="s">
        <v>3</v>
      </c>
      <c r="AG1504">
        <v>4.7300000000000002E-2</v>
      </c>
      <c r="AH1504">
        <v>2</v>
      </c>
      <c r="AI1504">
        <v>33360780</v>
      </c>
      <c r="AJ1504">
        <v>1236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</row>
    <row r="1505" spans="1:44">
      <c r="A1505">
        <f>ROW(Source!A1208)</f>
        <v>1208</v>
      </c>
      <c r="B1505">
        <v>33360790</v>
      </c>
      <c r="C1505">
        <v>33360772</v>
      </c>
      <c r="D1505">
        <v>31173467</v>
      </c>
      <c r="E1505">
        <v>17</v>
      </c>
      <c r="F1505">
        <v>1</v>
      </c>
      <c r="G1505">
        <v>1</v>
      </c>
      <c r="H1505">
        <v>3</v>
      </c>
      <c r="I1505" t="s">
        <v>940</v>
      </c>
      <c r="J1505" t="s">
        <v>3</v>
      </c>
      <c r="K1505" t="s">
        <v>941</v>
      </c>
      <c r="L1505">
        <v>1327</v>
      </c>
      <c r="N1505">
        <v>1005</v>
      </c>
      <c r="O1505" t="s">
        <v>47</v>
      </c>
      <c r="P1505" t="s">
        <v>47</v>
      </c>
      <c r="Q1505">
        <v>1</v>
      </c>
      <c r="X1505">
        <v>115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 t="s">
        <v>3</v>
      </c>
      <c r="AG1505">
        <v>115</v>
      </c>
      <c r="AH1505">
        <v>3</v>
      </c>
      <c r="AI1505">
        <v>-1</v>
      </c>
      <c r="AJ1505" t="s">
        <v>3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</row>
    <row r="1506" spans="1:44">
      <c r="A1506">
        <f>ROW(Source!A1208)</f>
        <v>1208</v>
      </c>
      <c r="B1506">
        <v>33360791</v>
      </c>
      <c r="C1506">
        <v>33360772</v>
      </c>
      <c r="D1506">
        <v>31214657</v>
      </c>
      <c r="E1506">
        <v>1</v>
      </c>
      <c r="F1506">
        <v>1</v>
      </c>
      <c r="G1506">
        <v>1</v>
      </c>
      <c r="H1506">
        <v>3</v>
      </c>
      <c r="I1506" t="s">
        <v>912</v>
      </c>
      <c r="J1506" t="s">
        <v>913</v>
      </c>
      <c r="K1506" t="s">
        <v>914</v>
      </c>
      <c r="L1506">
        <v>1348</v>
      </c>
      <c r="N1506">
        <v>1009</v>
      </c>
      <c r="O1506" t="s">
        <v>32</v>
      </c>
      <c r="P1506" t="s">
        <v>32</v>
      </c>
      <c r="Q1506">
        <v>1000</v>
      </c>
      <c r="X1506">
        <v>1.2600000000000001E-3</v>
      </c>
      <c r="Y1506">
        <v>9550.01</v>
      </c>
      <c r="Z1506">
        <v>0</v>
      </c>
      <c r="AA1506">
        <v>0</v>
      </c>
      <c r="AB1506">
        <v>0</v>
      </c>
      <c r="AC1506">
        <v>0</v>
      </c>
      <c r="AD1506">
        <v>1</v>
      </c>
      <c r="AE1506">
        <v>0</v>
      </c>
      <c r="AF1506" t="s">
        <v>3</v>
      </c>
      <c r="AG1506">
        <v>1.2600000000000001E-3</v>
      </c>
      <c r="AH1506">
        <v>2</v>
      </c>
      <c r="AI1506">
        <v>33360781</v>
      </c>
      <c r="AJ1506">
        <v>1237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</row>
    <row r="1507" spans="1:44">
      <c r="A1507">
        <f>ROW(Source!A1209)</f>
        <v>1209</v>
      </c>
      <c r="B1507">
        <v>33360782</v>
      </c>
      <c r="C1507">
        <v>33360772</v>
      </c>
      <c r="D1507">
        <v>31172059</v>
      </c>
      <c r="E1507">
        <v>1</v>
      </c>
      <c r="F1507">
        <v>1</v>
      </c>
      <c r="G1507">
        <v>1</v>
      </c>
      <c r="H1507">
        <v>1</v>
      </c>
      <c r="I1507" t="s">
        <v>895</v>
      </c>
      <c r="J1507" t="s">
        <v>3</v>
      </c>
      <c r="K1507" t="s">
        <v>896</v>
      </c>
      <c r="L1507">
        <v>1191</v>
      </c>
      <c r="N1507">
        <v>1013</v>
      </c>
      <c r="O1507" t="s">
        <v>831</v>
      </c>
      <c r="P1507" t="s">
        <v>831</v>
      </c>
      <c r="Q1507">
        <v>1</v>
      </c>
      <c r="X1507">
        <v>31.98</v>
      </c>
      <c r="Y1507">
        <v>0</v>
      </c>
      <c r="Z1507">
        <v>0</v>
      </c>
      <c r="AA1507">
        <v>0</v>
      </c>
      <c r="AB1507">
        <v>8.64</v>
      </c>
      <c r="AC1507">
        <v>0</v>
      </c>
      <c r="AD1507">
        <v>1</v>
      </c>
      <c r="AE1507">
        <v>1</v>
      </c>
      <c r="AF1507" t="s">
        <v>22</v>
      </c>
      <c r="AG1507">
        <v>44.132399999999997</v>
      </c>
      <c r="AH1507">
        <v>2</v>
      </c>
      <c r="AI1507">
        <v>33360773</v>
      </c>
      <c r="AJ1507">
        <v>1238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</row>
    <row r="1508" spans="1:44">
      <c r="A1508">
        <f>ROW(Source!A1209)</f>
        <v>1209</v>
      </c>
      <c r="B1508">
        <v>33360783</v>
      </c>
      <c r="C1508">
        <v>33360772</v>
      </c>
      <c r="D1508">
        <v>31172011</v>
      </c>
      <c r="E1508">
        <v>1</v>
      </c>
      <c r="F1508">
        <v>1</v>
      </c>
      <c r="G1508">
        <v>1</v>
      </c>
      <c r="H1508">
        <v>1</v>
      </c>
      <c r="I1508" t="s">
        <v>832</v>
      </c>
      <c r="J1508" t="s">
        <v>3</v>
      </c>
      <c r="K1508" t="s">
        <v>833</v>
      </c>
      <c r="L1508">
        <v>1191</v>
      </c>
      <c r="N1508">
        <v>1013</v>
      </c>
      <c r="O1508" t="s">
        <v>831</v>
      </c>
      <c r="P1508" t="s">
        <v>831</v>
      </c>
      <c r="Q1508">
        <v>1</v>
      </c>
      <c r="X1508">
        <v>0.47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1</v>
      </c>
      <c r="AE1508">
        <v>2</v>
      </c>
      <c r="AF1508" t="s">
        <v>21</v>
      </c>
      <c r="AG1508">
        <v>0.70499999999999996</v>
      </c>
      <c r="AH1508">
        <v>2</v>
      </c>
      <c r="AI1508">
        <v>33360774</v>
      </c>
      <c r="AJ1508">
        <v>1239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</row>
    <row r="1509" spans="1:44">
      <c r="A1509">
        <f>ROW(Source!A1209)</f>
        <v>1209</v>
      </c>
      <c r="B1509">
        <v>33360784</v>
      </c>
      <c r="C1509">
        <v>33360772</v>
      </c>
      <c r="D1509">
        <v>31259116</v>
      </c>
      <c r="E1509">
        <v>1</v>
      </c>
      <c r="F1509">
        <v>1</v>
      </c>
      <c r="G1509">
        <v>1</v>
      </c>
      <c r="H1509">
        <v>2</v>
      </c>
      <c r="I1509" t="s">
        <v>897</v>
      </c>
      <c r="J1509" t="s">
        <v>898</v>
      </c>
      <c r="K1509" t="s">
        <v>899</v>
      </c>
      <c r="L1509">
        <v>1368</v>
      </c>
      <c r="N1509">
        <v>1011</v>
      </c>
      <c r="O1509" t="s">
        <v>837</v>
      </c>
      <c r="P1509" t="s">
        <v>837</v>
      </c>
      <c r="Q1509">
        <v>1</v>
      </c>
      <c r="X1509">
        <v>0.23</v>
      </c>
      <c r="Y1509">
        <v>0</v>
      </c>
      <c r="Z1509">
        <v>30</v>
      </c>
      <c r="AA1509">
        <v>0</v>
      </c>
      <c r="AB1509">
        <v>0</v>
      </c>
      <c r="AC1509">
        <v>0</v>
      </c>
      <c r="AD1509">
        <v>1</v>
      </c>
      <c r="AE1509">
        <v>0</v>
      </c>
      <c r="AF1509" t="s">
        <v>21</v>
      </c>
      <c r="AG1509">
        <v>0.34500000000000003</v>
      </c>
      <c r="AH1509">
        <v>2</v>
      </c>
      <c r="AI1509">
        <v>33360775</v>
      </c>
      <c r="AJ1509">
        <v>1240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</row>
    <row r="1510" spans="1:44">
      <c r="A1510">
        <f>ROW(Source!A1209)</f>
        <v>1209</v>
      </c>
      <c r="B1510">
        <v>33360785</v>
      </c>
      <c r="C1510">
        <v>33360772</v>
      </c>
      <c r="D1510">
        <v>31259879</v>
      </c>
      <c r="E1510">
        <v>1</v>
      </c>
      <c r="F1510">
        <v>1</v>
      </c>
      <c r="G1510">
        <v>1</v>
      </c>
      <c r="H1510">
        <v>2</v>
      </c>
      <c r="I1510" t="s">
        <v>841</v>
      </c>
      <c r="J1510" t="s">
        <v>842</v>
      </c>
      <c r="K1510" t="s">
        <v>843</v>
      </c>
      <c r="L1510">
        <v>1368</v>
      </c>
      <c r="N1510">
        <v>1011</v>
      </c>
      <c r="O1510" t="s">
        <v>837</v>
      </c>
      <c r="P1510" t="s">
        <v>837</v>
      </c>
      <c r="Q1510">
        <v>1</v>
      </c>
      <c r="X1510">
        <v>0.47</v>
      </c>
      <c r="Y1510">
        <v>0</v>
      </c>
      <c r="Z1510">
        <v>65.709999999999994</v>
      </c>
      <c r="AA1510">
        <v>11.6</v>
      </c>
      <c r="AB1510">
        <v>0</v>
      </c>
      <c r="AC1510">
        <v>0</v>
      </c>
      <c r="AD1510">
        <v>1</v>
      </c>
      <c r="AE1510">
        <v>0</v>
      </c>
      <c r="AF1510" t="s">
        <v>21</v>
      </c>
      <c r="AG1510">
        <v>0.70499999999999996</v>
      </c>
      <c r="AH1510">
        <v>2</v>
      </c>
      <c r="AI1510">
        <v>33360776</v>
      </c>
      <c r="AJ1510">
        <v>1241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</row>
    <row r="1511" spans="1:44">
      <c r="A1511">
        <f>ROW(Source!A1209)</f>
        <v>1209</v>
      </c>
      <c r="B1511">
        <v>33360786</v>
      </c>
      <c r="C1511">
        <v>33360772</v>
      </c>
      <c r="D1511">
        <v>31260961</v>
      </c>
      <c r="E1511">
        <v>1</v>
      </c>
      <c r="F1511">
        <v>1</v>
      </c>
      <c r="G1511">
        <v>1</v>
      </c>
      <c r="H1511">
        <v>2</v>
      </c>
      <c r="I1511" t="s">
        <v>900</v>
      </c>
      <c r="J1511" t="s">
        <v>901</v>
      </c>
      <c r="K1511" t="s">
        <v>902</v>
      </c>
      <c r="L1511">
        <v>1368</v>
      </c>
      <c r="N1511">
        <v>1011</v>
      </c>
      <c r="O1511" t="s">
        <v>837</v>
      </c>
      <c r="P1511" t="s">
        <v>837</v>
      </c>
      <c r="Q1511">
        <v>1</v>
      </c>
      <c r="X1511">
        <v>1.26</v>
      </c>
      <c r="Y1511">
        <v>0</v>
      </c>
      <c r="Z1511">
        <v>2.16</v>
      </c>
      <c r="AA1511">
        <v>0</v>
      </c>
      <c r="AB1511">
        <v>0</v>
      </c>
      <c r="AC1511">
        <v>0</v>
      </c>
      <c r="AD1511">
        <v>1</v>
      </c>
      <c r="AE1511">
        <v>0</v>
      </c>
      <c r="AF1511" t="s">
        <v>21</v>
      </c>
      <c r="AG1511">
        <v>1.8900000000000001</v>
      </c>
      <c r="AH1511">
        <v>2</v>
      </c>
      <c r="AI1511">
        <v>33360777</v>
      </c>
      <c r="AJ1511">
        <v>1242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</row>
    <row r="1512" spans="1:44">
      <c r="A1512">
        <f>ROW(Source!A1209)</f>
        <v>1209</v>
      </c>
      <c r="B1512">
        <v>33360787</v>
      </c>
      <c r="C1512">
        <v>33360772</v>
      </c>
      <c r="D1512">
        <v>31176145</v>
      </c>
      <c r="E1512">
        <v>1</v>
      </c>
      <c r="F1512">
        <v>1</v>
      </c>
      <c r="G1512">
        <v>1</v>
      </c>
      <c r="H1512">
        <v>3</v>
      </c>
      <c r="I1512" t="s">
        <v>903</v>
      </c>
      <c r="J1512" t="s">
        <v>904</v>
      </c>
      <c r="K1512" t="s">
        <v>905</v>
      </c>
      <c r="L1512">
        <v>1348</v>
      </c>
      <c r="N1512">
        <v>1009</v>
      </c>
      <c r="O1512" t="s">
        <v>32</v>
      </c>
      <c r="P1512" t="s">
        <v>32</v>
      </c>
      <c r="Q1512">
        <v>1000</v>
      </c>
      <c r="X1512">
        <v>1.26E-2</v>
      </c>
      <c r="Y1512">
        <v>1412.5</v>
      </c>
      <c r="Z1512">
        <v>0</v>
      </c>
      <c r="AA1512">
        <v>0</v>
      </c>
      <c r="AB1512">
        <v>0</v>
      </c>
      <c r="AC1512">
        <v>0</v>
      </c>
      <c r="AD1512">
        <v>1</v>
      </c>
      <c r="AE1512">
        <v>0</v>
      </c>
      <c r="AF1512" t="s">
        <v>3</v>
      </c>
      <c r="AG1512">
        <v>1.26E-2</v>
      </c>
      <c r="AH1512">
        <v>2</v>
      </c>
      <c r="AI1512">
        <v>33360778</v>
      </c>
      <c r="AJ1512">
        <v>1243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>
      <c r="A1513">
        <f>ROW(Source!A1209)</f>
        <v>1209</v>
      </c>
      <c r="B1513">
        <v>33360788</v>
      </c>
      <c r="C1513">
        <v>33360772</v>
      </c>
      <c r="D1513">
        <v>31176252</v>
      </c>
      <c r="E1513">
        <v>1</v>
      </c>
      <c r="F1513">
        <v>1</v>
      </c>
      <c r="G1513">
        <v>1</v>
      </c>
      <c r="H1513">
        <v>3</v>
      </c>
      <c r="I1513" t="s">
        <v>906</v>
      </c>
      <c r="J1513" t="s">
        <v>907</v>
      </c>
      <c r="K1513" t="s">
        <v>908</v>
      </c>
      <c r="L1513">
        <v>1348</v>
      </c>
      <c r="N1513">
        <v>1009</v>
      </c>
      <c r="O1513" t="s">
        <v>32</v>
      </c>
      <c r="P1513" t="s">
        <v>32</v>
      </c>
      <c r="Q1513">
        <v>1000</v>
      </c>
      <c r="X1513">
        <v>0.03</v>
      </c>
      <c r="Y1513">
        <v>3960</v>
      </c>
      <c r="Z1513">
        <v>0</v>
      </c>
      <c r="AA1513">
        <v>0</v>
      </c>
      <c r="AB1513">
        <v>0</v>
      </c>
      <c r="AC1513">
        <v>0</v>
      </c>
      <c r="AD1513">
        <v>1</v>
      </c>
      <c r="AE1513">
        <v>0</v>
      </c>
      <c r="AF1513" t="s">
        <v>3</v>
      </c>
      <c r="AG1513">
        <v>0.03</v>
      </c>
      <c r="AH1513">
        <v>2</v>
      </c>
      <c r="AI1513">
        <v>33360779</v>
      </c>
      <c r="AJ1513">
        <v>1244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</row>
    <row r="1514" spans="1:44">
      <c r="A1514">
        <f>ROW(Source!A1209)</f>
        <v>1209</v>
      </c>
      <c r="B1514">
        <v>33360789</v>
      </c>
      <c r="C1514">
        <v>33360772</v>
      </c>
      <c r="D1514">
        <v>31201861</v>
      </c>
      <c r="E1514">
        <v>1</v>
      </c>
      <c r="F1514">
        <v>1</v>
      </c>
      <c r="G1514">
        <v>1</v>
      </c>
      <c r="H1514">
        <v>3</v>
      </c>
      <c r="I1514" t="s">
        <v>909</v>
      </c>
      <c r="J1514" t="s">
        <v>910</v>
      </c>
      <c r="K1514" t="s">
        <v>911</v>
      </c>
      <c r="L1514">
        <v>1348</v>
      </c>
      <c r="N1514">
        <v>1009</v>
      </c>
      <c r="O1514" t="s">
        <v>32</v>
      </c>
      <c r="P1514" t="s">
        <v>32</v>
      </c>
      <c r="Q1514">
        <v>1000</v>
      </c>
      <c r="X1514">
        <v>4.7300000000000002E-2</v>
      </c>
      <c r="Y1514">
        <v>7590</v>
      </c>
      <c r="Z1514">
        <v>0</v>
      </c>
      <c r="AA1514">
        <v>0</v>
      </c>
      <c r="AB1514">
        <v>0</v>
      </c>
      <c r="AC1514">
        <v>0</v>
      </c>
      <c r="AD1514">
        <v>1</v>
      </c>
      <c r="AE1514">
        <v>0</v>
      </c>
      <c r="AF1514" t="s">
        <v>3</v>
      </c>
      <c r="AG1514">
        <v>4.7300000000000002E-2</v>
      </c>
      <c r="AH1514">
        <v>2</v>
      </c>
      <c r="AI1514">
        <v>33360780</v>
      </c>
      <c r="AJ1514">
        <v>1245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</row>
    <row r="1515" spans="1:44">
      <c r="A1515">
        <f>ROW(Source!A1209)</f>
        <v>1209</v>
      </c>
      <c r="B1515">
        <v>33360790</v>
      </c>
      <c r="C1515">
        <v>33360772</v>
      </c>
      <c r="D1515">
        <v>31173467</v>
      </c>
      <c r="E1515">
        <v>17</v>
      </c>
      <c r="F1515">
        <v>1</v>
      </c>
      <c r="G1515">
        <v>1</v>
      </c>
      <c r="H1515">
        <v>3</v>
      </c>
      <c r="I1515" t="s">
        <v>940</v>
      </c>
      <c r="J1515" t="s">
        <v>3</v>
      </c>
      <c r="K1515" t="s">
        <v>941</v>
      </c>
      <c r="L1515">
        <v>1327</v>
      </c>
      <c r="N1515">
        <v>1005</v>
      </c>
      <c r="O1515" t="s">
        <v>47</v>
      </c>
      <c r="P1515" t="s">
        <v>47</v>
      </c>
      <c r="Q1515">
        <v>1</v>
      </c>
      <c r="X1515">
        <v>115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 t="s">
        <v>3</v>
      </c>
      <c r="AG1515">
        <v>115</v>
      </c>
      <c r="AH1515">
        <v>3</v>
      </c>
      <c r="AI1515">
        <v>-1</v>
      </c>
      <c r="AJ1515" t="s">
        <v>3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</row>
    <row r="1516" spans="1:44">
      <c r="A1516">
        <f>ROW(Source!A1209)</f>
        <v>1209</v>
      </c>
      <c r="B1516">
        <v>33360791</v>
      </c>
      <c r="C1516">
        <v>33360772</v>
      </c>
      <c r="D1516">
        <v>31214657</v>
      </c>
      <c r="E1516">
        <v>1</v>
      </c>
      <c r="F1516">
        <v>1</v>
      </c>
      <c r="G1516">
        <v>1</v>
      </c>
      <c r="H1516">
        <v>3</v>
      </c>
      <c r="I1516" t="s">
        <v>912</v>
      </c>
      <c r="J1516" t="s">
        <v>913</v>
      </c>
      <c r="K1516" t="s">
        <v>914</v>
      </c>
      <c r="L1516">
        <v>1348</v>
      </c>
      <c r="N1516">
        <v>1009</v>
      </c>
      <c r="O1516" t="s">
        <v>32</v>
      </c>
      <c r="P1516" t="s">
        <v>32</v>
      </c>
      <c r="Q1516">
        <v>1000</v>
      </c>
      <c r="X1516">
        <v>1.2600000000000001E-3</v>
      </c>
      <c r="Y1516">
        <v>9550.01</v>
      </c>
      <c r="Z1516">
        <v>0</v>
      </c>
      <c r="AA1516">
        <v>0</v>
      </c>
      <c r="AB1516">
        <v>0</v>
      </c>
      <c r="AC1516">
        <v>0</v>
      </c>
      <c r="AD1516">
        <v>1</v>
      </c>
      <c r="AE1516">
        <v>0</v>
      </c>
      <c r="AF1516" t="s">
        <v>3</v>
      </c>
      <c r="AG1516">
        <v>1.2600000000000001E-3</v>
      </c>
      <c r="AH1516">
        <v>2</v>
      </c>
      <c r="AI1516">
        <v>33360781</v>
      </c>
      <c r="AJ1516">
        <v>1246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</row>
    <row r="1517" spans="1:44">
      <c r="A1517">
        <f>ROW(Source!A1212)</f>
        <v>1212</v>
      </c>
      <c r="B1517">
        <v>33360924</v>
      </c>
      <c r="C1517">
        <v>33360793</v>
      </c>
      <c r="D1517">
        <v>31172061</v>
      </c>
      <c r="E1517">
        <v>1</v>
      </c>
      <c r="F1517">
        <v>1</v>
      </c>
      <c r="G1517">
        <v>1</v>
      </c>
      <c r="H1517">
        <v>1</v>
      </c>
      <c r="I1517" t="s">
        <v>850</v>
      </c>
      <c r="J1517" t="s">
        <v>3</v>
      </c>
      <c r="K1517" t="s">
        <v>851</v>
      </c>
      <c r="L1517">
        <v>1191</v>
      </c>
      <c r="N1517">
        <v>1013</v>
      </c>
      <c r="O1517" t="s">
        <v>831</v>
      </c>
      <c r="P1517" t="s">
        <v>831</v>
      </c>
      <c r="Q1517">
        <v>1</v>
      </c>
      <c r="X1517">
        <v>100.06</v>
      </c>
      <c r="Y1517">
        <v>0</v>
      </c>
      <c r="Z1517">
        <v>0</v>
      </c>
      <c r="AA1517">
        <v>0</v>
      </c>
      <c r="AB1517">
        <v>8.74</v>
      </c>
      <c r="AC1517">
        <v>0</v>
      </c>
      <c r="AD1517">
        <v>1</v>
      </c>
      <c r="AE1517">
        <v>1</v>
      </c>
      <c r="AF1517" t="s">
        <v>22</v>
      </c>
      <c r="AG1517">
        <v>138.08279999999999</v>
      </c>
      <c r="AH1517">
        <v>2</v>
      </c>
      <c r="AI1517">
        <v>33360924</v>
      </c>
      <c r="AJ1517">
        <v>1247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</row>
    <row r="1518" spans="1:44">
      <c r="A1518">
        <f>ROW(Source!A1212)</f>
        <v>1212</v>
      </c>
      <c r="B1518">
        <v>33360925</v>
      </c>
      <c r="C1518">
        <v>33360793</v>
      </c>
      <c r="D1518">
        <v>31172011</v>
      </c>
      <c r="E1518">
        <v>1</v>
      </c>
      <c r="F1518">
        <v>1</v>
      </c>
      <c r="G1518">
        <v>1</v>
      </c>
      <c r="H1518">
        <v>1</v>
      </c>
      <c r="I1518" t="s">
        <v>832</v>
      </c>
      <c r="J1518" t="s">
        <v>3</v>
      </c>
      <c r="K1518" t="s">
        <v>833</v>
      </c>
      <c r="L1518">
        <v>1191</v>
      </c>
      <c r="N1518">
        <v>1013</v>
      </c>
      <c r="O1518" t="s">
        <v>831</v>
      </c>
      <c r="P1518" t="s">
        <v>831</v>
      </c>
      <c r="Q1518">
        <v>1</v>
      </c>
      <c r="X1518">
        <v>0.71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1</v>
      </c>
      <c r="AE1518">
        <v>2</v>
      </c>
      <c r="AF1518" t="s">
        <v>21</v>
      </c>
      <c r="AG1518">
        <v>1.0649999999999999</v>
      </c>
      <c r="AH1518">
        <v>2</v>
      </c>
      <c r="AI1518">
        <v>33360925</v>
      </c>
      <c r="AJ1518">
        <v>1248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</row>
    <row r="1519" spans="1:44">
      <c r="A1519">
        <f>ROW(Source!A1212)</f>
        <v>1212</v>
      </c>
      <c r="B1519">
        <v>33360926</v>
      </c>
      <c r="C1519">
        <v>33360793</v>
      </c>
      <c r="D1519">
        <v>31258491</v>
      </c>
      <c r="E1519">
        <v>1</v>
      </c>
      <c r="F1519">
        <v>1</v>
      </c>
      <c r="G1519">
        <v>1</v>
      </c>
      <c r="H1519">
        <v>2</v>
      </c>
      <c r="I1519" t="s">
        <v>834</v>
      </c>
      <c r="J1519" t="s">
        <v>835</v>
      </c>
      <c r="K1519" t="s">
        <v>836</v>
      </c>
      <c r="L1519">
        <v>1368</v>
      </c>
      <c r="N1519">
        <v>1011</v>
      </c>
      <c r="O1519" t="s">
        <v>837</v>
      </c>
      <c r="P1519" t="s">
        <v>837</v>
      </c>
      <c r="Q1519">
        <v>1</v>
      </c>
      <c r="X1519">
        <v>0.28000000000000003</v>
      </c>
      <c r="Y1519">
        <v>0</v>
      </c>
      <c r="Z1519">
        <v>111.99</v>
      </c>
      <c r="AA1519">
        <v>13.5</v>
      </c>
      <c r="AB1519">
        <v>0</v>
      </c>
      <c r="AC1519">
        <v>0</v>
      </c>
      <c r="AD1519">
        <v>1</v>
      </c>
      <c r="AE1519">
        <v>0</v>
      </c>
      <c r="AF1519" t="s">
        <v>21</v>
      </c>
      <c r="AG1519">
        <v>0.42000000000000004</v>
      </c>
      <c r="AH1519">
        <v>2</v>
      </c>
      <c r="AI1519">
        <v>33360926</v>
      </c>
      <c r="AJ1519">
        <v>1249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</row>
    <row r="1520" spans="1:44">
      <c r="A1520">
        <f>ROW(Source!A1212)</f>
        <v>1212</v>
      </c>
      <c r="B1520">
        <v>33360927</v>
      </c>
      <c r="C1520">
        <v>33360793</v>
      </c>
      <c r="D1520">
        <v>31258691</v>
      </c>
      <c r="E1520">
        <v>1</v>
      </c>
      <c r="F1520">
        <v>1</v>
      </c>
      <c r="G1520">
        <v>1</v>
      </c>
      <c r="H1520">
        <v>2</v>
      </c>
      <c r="I1520" t="s">
        <v>838</v>
      </c>
      <c r="J1520" t="s">
        <v>839</v>
      </c>
      <c r="K1520" t="s">
        <v>840</v>
      </c>
      <c r="L1520">
        <v>1368</v>
      </c>
      <c r="N1520">
        <v>1011</v>
      </c>
      <c r="O1520" t="s">
        <v>837</v>
      </c>
      <c r="P1520" t="s">
        <v>837</v>
      </c>
      <c r="Q1520">
        <v>1</v>
      </c>
      <c r="X1520">
        <v>10.050000000000001</v>
      </c>
      <c r="Y1520">
        <v>0</v>
      </c>
      <c r="Z1520">
        <v>3.12</v>
      </c>
      <c r="AA1520">
        <v>0</v>
      </c>
      <c r="AB1520">
        <v>0</v>
      </c>
      <c r="AC1520">
        <v>0</v>
      </c>
      <c r="AD1520">
        <v>1</v>
      </c>
      <c r="AE1520">
        <v>0</v>
      </c>
      <c r="AF1520" t="s">
        <v>21</v>
      </c>
      <c r="AG1520">
        <v>15.075000000000001</v>
      </c>
      <c r="AH1520">
        <v>2</v>
      </c>
      <c r="AI1520">
        <v>33360927</v>
      </c>
      <c r="AJ1520">
        <v>1250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</row>
    <row r="1521" spans="1:44">
      <c r="A1521">
        <f>ROW(Source!A1212)</f>
        <v>1212</v>
      </c>
      <c r="B1521">
        <v>33360928</v>
      </c>
      <c r="C1521">
        <v>33360793</v>
      </c>
      <c r="D1521">
        <v>31258646</v>
      </c>
      <c r="E1521">
        <v>1</v>
      </c>
      <c r="F1521">
        <v>1</v>
      </c>
      <c r="G1521">
        <v>1</v>
      </c>
      <c r="H1521">
        <v>2</v>
      </c>
      <c r="I1521" t="s">
        <v>866</v>
      </c>
      <c r="J1521" t="s">
        <v>867</v>
      </c>
      <c r="K1521" t="s">
        <v>868</v>
      </c>
      <c r="L1521">
        <v>1368</v>
      </c>
      <c r="N1521">
        <v>1011</v>
      </c>
      <c r="O1521" t="s">
        <v>837</v>
      </c>
      <c r="P1521" t="s">
        <v>837</v>
      </c>
      <c r="Q1521">
        <v>1</v>
      </c>
      <c r="X1521">
        <v>0.2</v>
      </c>
      <c r="Y1521">
        <v>0</v>
      </c>
      <c r="Z1521">
        <v>6.66</v>
      </c>
      <c r="AA1521">
        <v>0</v>
      </c>
      <c r="AB1521">
        <v>0</v>
      </c>
      <c r="AC1521">
        <v>0</v>
      </c>
      <c r="AD1521">
        <v>1</v>
      </c>
      <c r="AE1521">
        <v>0</v>
      </c>
      <c r="AF1521" t="s">
        <v>21</v>
      </c>
      <c r="AG1521">
        <v>0.3</v>
      </c>
      <c r="AH1521">
        <v>2</v>
      </c>
      <c r="AI1521">
        <v>33360928</v>
      </c>
      <c r="AJ1521">
        <v>1251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</row>
    <row r="1522" spans="1:44">
      <c r="A1522">
        <f>ROW(Source!A1212)</f>
        <v>1212</v>
      </c>
      <c r="B1522">
        <v>33360929</v>
      </c>
      <c r="C1522">
        <v>33360793</v>
      </c>
      <c r="D1522">
        <v>31259879</v>
      </c>
      <c r="E1522">
        <v>1</v>
      </c>
      <c r="F1522">
        <v>1</v>
      </c>
      <c r="G1522">
        <v>1</v>
      </c>
      <c r="H1522">
        <v>2</v>
      </c>
      <c r="I1522" t="s">
        <v>841</v>
      </c>
      <c r="J1522" t="s">
        <v>842</v>
      </c>
      <c r="K1522" t="s">
        <v>843</v>
      </c>
      <c r="L1522">
        <v>1368</v>
      </c>
      <c r="N1522">
        <v>1011</v>
      </c>
      <c r="O1522" t="s">
        <v>837</v>
      </c>
      <c r="P1522" t="s">
        <v>837</v>
      </c>
      <c r="Q1522">
        <v>1</v>
      </c>
      <c r="X1522">
        <v>0.43</v>
      </c>
      <c r="Y1522">
        <v>0</v>
      </c>
      <c r="Z1522">
        <v>65.709999999999994</v>
      </c>
      <c r="AA1522">
        <v>11.6</v>
      </c>
      <c r="AB1522">
        <v>0</v>
      </c>
      <c r="AC1522">
        <v>0</v>
      </c>
      <c r="AD1522">
        <v>1</v>
      </c>
      <c r="AE1522">
        <v>0</v>
      </c>
      <c r="AF1522" t="s">
        <v>21</v>
      </c>
      <c r="AG1522">
        <v>0.64500000000000002</v>
      </c>
      <c r="AH1522">
        <v>2</v>
      </c>
      <c r="AI1522">
        <v>33360929</v>
      </c>
      <c r="AJ1522">
        <v>1252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</row>
    <row r="1523" spans="1:44">
      <c r="A1523">
        <f>ROW(Source!A1212)</f>
        <v>1212</v>
      </c>
      <c r="B1523">
        <v>33360930</v>
      </c>
      <c r="C1523">
        <v>33360793</v>
      </c>
      <c r="D1523">
        <v>31260100</v>
      </c>
      <c r="E1523">
        <v>1</v>
      </c>
      <c r="F1523">
        <v>1</v>
      </c>
      <c r="G1523">
        <v>1</v>
      </c>
      <c r="H1523">
        <v>2</v>
      </c>
      <c r="I1523" t="s">
        <v>858</v>
      </c>
      <c r="J1523" t="s">
        <v>859</v>
      </c>
      <c r="K1523" t="s">
        <v>860</v>
      </c>
      <c r="L1523">
        <v>1368</v>
      </c>
      <c r="N1523">
        <v>1011</v>
      </c>
      <c r="O1523" t="s">
        <v>837</v>
      </c>
      <c r="P1523" t="s">
        <v>837</v>
      </c>
      <c r="Q1523">
        <v>1</v>
      </c>
      <c r="X1523">
        <v>1.31</v>
      </c>
      <c r="Y1523">
        <v>0</v>
      </c>
      <c r="Z1523">
        <v>8.1</v>
      </c>
      <c r="AA1523">
        <v>0</v>
      </c>
      <c r="AB1523">
        <v>0</v>
      </c>
      <c r="AC1523">
        <v>0</v>
      </c>
      <c r="AD1523">
        <v>1</v>
      </c>
      <c r="AE1523">
        <v>0</v>
      </c>
      <c r="AF1523" t="s">
        <v>21</v>
      </c>
      <c r="AG1523">
        <v>1.9650000000000001</v>
      </c>
      <c r="AH1523">
        <v>2</v>
      </c>
      <c r="AI1523">
        <v>33360930</v>
      </c>
      <c r="AJ1523">
        <v>1253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</row>
    <row r="1524" spans="1:44">
      <c r="A1524">
        <f>ROW(Source!A1212)</f>
        <v>1212</v>
      </c>
      <c r="B1524">
        <v>33360931</v>
      </c>
      <c r="C1524">
        <v>33360793</v>
      </c>
      <c r="D1524">
        <v>31178369</v>
      </c>
      <c r="E1524">
        <v>1</v>
      </c>
      <c r="F1524">
        <v>1</v>
      </c>
      <c r="G1524">
        <v>1</v>
      </c>
      <c r="H1524">
        <v>3</v>
      </c>
      <c r="I1524" t="s">
        <v>915</v>
      </c>
      <c r="J1524" t="s">
        <v>916</v>
      </c>
      <c r="K1524" t="s">
        <v>917</v>
      </c>
      <c r="L1524">
        <v>1346</v>
      </c>
      <c r="N1524">
        <v>1009</v>
      </c>
      <c r="O1524" t="s">
        <v>78</v>
      </c>
      <c r="P1524" t="s">
        <v>78</v>
      </c>
      <c r="Q1524">
        <v>1</v>
      </c>
      <c r="X1524">
        <v>7.08</v>
      </c>
      <c r="Y1524">
        <v>39.020000000000003</v>
      </c>
      <c r="Z1524">
        <v>0</v>
      </c>
      <c r="AA1524">
        <v>0</v>
      </c>
      <c r="AB1524">
        <v>0</v>
      </c>
      <c r="AC1524">
        <v>0</v>
      </c>
      <c r="AD1524">
        <v>1</v>
      </c>
      <c r="AE1524">
        <v>0</v>
      </c>
      <c r="AF1524" t="s">
        <v>3</v>
      </c>
      <c r="AG1524">
        <v>7.08</v>
      </c>
      <c r="AH1524">
        <v>2</v>
      </c>
      <c r="AI1524">
        <v>33360931</v>
      </c>
      <c r="AJ1524">
        <v>1254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</row>
    <row r="1525" spans="1:44">
      <c r="A1525">
        <f>ROW(Source!A1212)</f>
        <v>1212</v>
      </c>
      <c r="B1525">
        <v>33360932</v>
      </c>
      <c r="C1525">
        <v>33360793</v>
      </c>
      <c r="D1525">
        <v>31179550</v>
      </c>
      <c r="E1525">
        <v>1</v>
      </c>
      <c r="F1525">
        <v>1</v>
      </c>
      <c r="G1525">
        <v>1</v>
      </c>
      <c r="H1525">
        <v>3</v>
      </c>
      <c r="I1525" t="s">
        <v>861</v>
      </c>
      <c r="J1525" t="s">
        <v>862</v>
      </c>
      <c r="K1525" t="s">
        <v>863</v>
      </c>
      <c r="L1525">
        <v>1348</v>
      </c>
      <c r="N1525">
        <v>1009</v>
      </c>
      <c r="O1525" t="s">
        <v>32</v>
      </c>
      <c r="P1525" t="s">
        <v>32</v>
      </c>
      <c r="Q1525">
        <v>1000</v>
      </c>
      <c r="X1525">
        <v>3.3E-4</v>
      </c>
      <c r="Y1525">
        <v>10362</v>
      </c>
      <c r="Z1525">
        <v>0</v>
      </c>
      <c r="AA1525">
        <v>0</v>
      </c>
      <c r="AB1525">
        <v>0</v>
      </c>
      <c r="AC1525">
        <v>0</v>
      </c>
      <c r="AD1525">
        <v>1</v>
      </c>
      <c r="AE1525">
        <v>0</v>
      </c>
      <c r="AF1525" t="s">
        <v>3</v>
      </c>
      <c r="AG1525">
        <v>3.3E-4</v>
      </c>
      <c r="AH1525">
        <v>2</v>
      </c>
      <c r="AI1525">
        <v>33360932</v>
      </c>
      <c r="AJ1525">
        <v>1255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>
      <c r="A1526">
        <f>ROW(Source!A1212)</f>
        <v>1212</v>
      </c>
      <c r="B1526">
        <v>33360933</v>
      </c>
      <c r="C1526">
        <v>33360793</v>
      </c>
      <c r="D1526">
        <v>31180727</v>
      </c>
      <c r="E1526">
        <v>1</v>
      </c>
      <c r="F1526">
        <v>1</v>
      </c>
      <c r="G1526">
        <v>1</v>
      </c>
      <c r="H1526">
        <v>3</v>
      </c>
      <c r="I1526" t="s">
        <v>844</v>
      </c>
      <c r="J1526" t="s">
        <v>845</v>
      </c>
      <c r="K1526" t="s">
        <v>846</v>
      </c>
      <c r="L1526">
        <v>1348</v>
      </c>
      <c r="N1526">
        <v>1009</v>
      </c>
      <c r="O1526" t="s">
        <v>32</v>
      </c>
      <c r="P1526" t="s">
        <v>32</v>
      </c>
      <c r="Q1526">
        <v>1000</v>
      </c>
      <c r="X1526">
        <v>8.0000000000000002E-3</v>
      </c>
      <c r="Y1526">
        <v>9040.01</v>
      </c>
      <c r="Z1526">
        <v>0</v>
      </c>
      <c r="AA1526">
        <v>0</v>
      </c>
      <c r="AB1526">
        <v>0</v>
      </c>
      <c r="AC1526">
        <v>0</v>
      </c>
      <c r="AD1526">
        <v>1</v>
      </c>
      <c r="AE1526">
        <v>0</v>
      </c>
      <c r="AF1526" t="s">
        <v>3</v>
      </c>
      <c r="AG1526">
        <v>8.0000000000000002E-3</v>
      </c>
      <c r="AH1526">
        <v>2</v>
      </c>
      <c r="AI1526">
        <v>33360933</v>
      </c>
      <c r="AJ1526">
        <v>1256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</row>
    <row r="1527" spans="1:44">
      <c r="A1527">
        <f>ROW(Source!A1212)</f>
        <v>1212</v>
      </c>
      <c r="B1527">
        <v>33360934</v>
      </c>
      <c r="C1527">
        <v>33360793</v>
      </c>
      <c r="D1527">
        <v>31181610</v>
      </c>
      <c r="E1527">
        <v>1</v>
      </c>
      <c r="F1527">
        <v>1</v>
      </c>
      <c r="G1527">
        <v>1</v>
      </c>
      <c r="H1527">
        <v>3</v>
      </c>
      <c r="I1527" t="s">
        <v>847</v>
      </c>
      <c r="J1527" t="s">
        <v>848</v>
      </c>
      <c r="K1527" t="s">
        <v>849</v>
      </c>
      <c r="L1527">
        <v>1346</v>
      </c>
      <c r="N1527">
        <v>1009</v>
      </c>
      <c r="O1527" t="s">
        <v>78</v>
      </c>
      <c r="P1527" t="s">
        <v>78</v>
      </c>
      <c r="Q1527">
        <v>1</v>
      </c>
      <c r="X1527">
        <v>9.91</v>
      </c>
      <c r="Y1527">
        <v>23.09</v>
      </c>
      <c r="Z1527">
        <v>0</v>
      </c>
      <c r="AA1527">
        <v>0</v>
      </c>
      <c r="AB1527">
        <v>0</v>
      </c>
      <c r="AC1527">
        <v>0</v>
      </c>
      <c r="AD1527">
        <v>1</v>
      </c>
      <c r="AE1527">
        <v>0</v>
      </c>
      <c r="AF1527" t="s">
        <v>3</v>
      </c>
      <c r="AG1527">
        <v>9.91</v>
      </c>
      <c r="AH1527">
        <v>2</v>
      </c>
      <c r="AI1527">
        <v>33360934</v>
      </c>
      <c r="AJ1527">
        <v>1257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</row>
    <row r="1528" spans="1:44">
      <c r="A1528">
        <f>ROW(Source!A1212)</f>
        <v>1212</v>
      </c>
      <c r="B1528">
        <v>33360935</v>
      </c>
      <c r="C1528">
        <v>33360793</v>
      </c>
      <c r="D1528">
        <v>31174136</v>
      </c>
      <c r="E1528">
        <v>17</v>
      </c>
      <c r="F1528">
        <v>1</v>
      </c>
      <c r="G1528">
        <v>1</v>
      </c>
      <c r="H1528">
        <v>3</v>
      </c>
      <c r="I1528" t="s">
        <v>942</v>
      </c>
      <c r="J1528" t="s">
        <v>3</v>
      </c>
      <c r="K1528" t="s">
        <v>943</v>
      </c>
      <c r="L1528">
        <v>1327</v>
      </c>
      <c r="N1528">
        <v>1005</v>
      </c>
      <c r="O1528" t="s">
        <v>47</v>
      </c>
      <c r="P1528" t="s">
        <v>47</v>
      </c>
      <c r="Q1528">
        <v>1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1</v>
      </c>
      <c r="AD1528">
        <v>0</v>
      </c>
      <c r="AE1528">
        <v>0</v>
      </c>
      <c r="AF1528" t="s">
        <v>3</v>
      </c>
      <c r="AG1528">
        <v>0</v>
      </c>
      <c r="AH1528">
        <v>3</v>
      </c>
      <c r="AI1528">
        <v>-1</v>
      </c>
      <c r="AJ1528" t="s">
        <v>3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</row>
    <row r="1529" spans="1:44">
      <c r="A1529">
        <f>ROW(Source!A1212)</f>
        <v>1212</v>
      </c>
      <c r="B1529">
        <v>33360936</v>
      </c>
      <c r="C1529">
        <v>33360793</v>
      </c>
      <c r="D1529">
        <v>31173940</v>
      </c>
      <c r="E1529">
        <v>17</v>
      </c>
      <c r="F1529">
        <v>1</v>
      </c>
      <c r="G1529">
        <v>1</v>
      </c>
      <c r="H1529">
        <v>3</v>
      </c>
      <c r="I1529" t="s">
        <v>944</v>
      </c>
      <c r="J1529" t="s">
        <v>3</v>
      </c>
      <c r="K1529" t="s">
        <v>945</v>
      </c>
      <c r="L1529">
        <v>1346</v>
      </c>
      <c r="N1529">
        <v>1009</v>
      </c>
      <c r="O1529" t="s">
        <v>78</v>
      </c>
      <c r="P1529" t="s">
        <v>78</v>
      </c>
      <c r="Q1529">
        <v>1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1</v>
      </c>
      <c r="AD1529">
        <v>0</v>
      </c>
      <c r="AE1529">
        <v>0</v>
      </c>
      <c r="AF1529" t="s">
        <v>3</v>
      </c>
      <c r="AG1529">
        <v>0</v>
      </c>
      <c r="AH1529">
        <v>3</v>
      </c>
      <c r="AI1529">
        <v>-1</v>
      </c>
      <c r="AJ1529" t="s">
        <v>3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</row>
    <row r="1530" spans="1:44">
      <c r="A1530">
        <f>ROW(Source!A1212)</f>
        <v>1212</v>
      </c>
      <c r="B1530">
        <v>33360937</v>
      </c>
      <c r="C1530">
        <v>33360793</v>
      </c>
      <c r="D1530">
        <v>31174137</v>
      </c>
      <c r="E1530">
        <v>17</v>
      </c>
      <c r="F1530">
        <v>1</v>
      </c>
      <c r="G1530">
        <v>1</v>
      </c>
      <c r="H1530">
        <v>3</v>
      </c>
      <c r="I1530" t="s">
        <v>946</v>
      </c>
      <c r="J1530" t="s">
        <v>3</v>
      </c>
      <c r="K1530" t="s">
        <v>947</v>
      </c>
      <c r="L1530">
        <v>1327</v>
      </c>
      <c r="N1530">
        <v>1005</v>
      </c>
      <c r="O1530" t="s">
        <v>47</v>
      </c>
      <c r="P1530" t="s">
        <v>47</v>
      </c>
      <c r="Q1530">
        <v>1</v>
      </c>
      <c r="X1530">
        <v>100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 t="s">
        <v>3</v>
      </c>
      <c r="AG1530">
        <v>100</v>
      </c>
      <c r="AH1530">
        <v>3</v>
      </c>
      <c r="AI1530">
        <v>-1</v>
      </c>
      <c r="AJ1530" t="s">
        <v>3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</row>
    <row r="1531" spans="1:44">
      <c r="A1531">
        <f>ROW(Source!A1212)</f>
        <v>1212</v>
      </c>
      <c r="B1531">
        <v>33360938</v>
      </c>
      <c r="C1531">
        <v>33360793</v>
      </c>
      <c r="D1531">
        <v>31174140</v>
      </c>
      <c r="E1531">
        <v>17</v>
      </c>
      <c r="F1531">
        <v>1</v>
      </c>
      <c r="G1531">
        <v>1</v>
      </c>
      <c r="H1531">
        <v>3</v>
      </c>
      <c r="I1531" t="s">
        <v>948</v>
      </c>
      <c r="J1531" t="s">
        <v>3</v>
      </c>
      <c r="K1531" t="s">
        <v>949</v>
      </c>
      <c r="L1531">
        <v>1354</v>
      </c>
      <c r="N1531">
        <v>1010</v>
      </c>
      <c r="O1531" t="s">
        <v>40</v>
      </c>
      <c r="P1531" t="s">
        <v>40</v>
      </c>
      <c r="Q1531">
        <v>1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1</v>
      </c>
      <c r="AD1531">
        <v>0</v>
      </c>
      <c r="AE1531">
        <v>0</v>
      </c>
      <c r="AF1531" t="s">
        <v>3</v>
      </c>
      <c r="AG1531">
        <v>0</v>
      </c>
      <c r="AH1531">
        <v>3</v>
      </c>
      <c r="AI1531">
        <v>-1</v>
      </c>
      <c r="AJ1531" t="s">
        <v>3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</row>
    <row r="1532" spans="1:44">
      <c r="A1532">
        <f>ROW(Source!A1212)</f>
        <v>1212</v>
      </c>
      <c r="B1532">
        <v>33360939</v>
      </c>
      <c r="C1532">
        <v>33360793</v>
      </c>
      <c r="D1532">
        <v>31174146</v>
      </c>
      <c r="E1532">
        <v>17</v>
      </c>
      <c r="F1532">
        <v>1</v>
      </c>
      <c r="G1532">
        <v>1</v>
      </c>
      <c r="H1532">
        <v>3</v>
      </c>
      <c r="I1532" t="s">
        <v>950</v>
      </c>
      <c r="J1532" t="s">
        <v>3</v>
      </c>
      <c r="K1532" t="s">
        <v>951</v>
      </c>
      <c r="L1532">
        <v>1354</v>
      </c>
      <c r="N1532">
        <v>1010</v>
      </c>
      <c r="O1532" t="s">
        <v>40</v>
      </c>
      <c r="P1532" t="s">
        <v>40</v>
      </c>
      <c r="Q1532">
        <v>1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1</v>
      </c>
      <c r="AD1532">
        <v>0</v>
      </c>
      <c r="AE1532">
        <v>0</v>
      </c>
      <c r="AF1532" t="s">
        <v>3</v>
      </c>
      <c r="AG1532">
        <v>0</v>
      </c>
      <c r="AH1532">
        <v>3</v>
      </c>
      <c r="AI1532">
        <v>-1</v>
      </c>
      <c r="AJ1532" t="s">
        <v>3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</row>
    <row r="1533" spans="1:44">
      <c r="A1533">
        <f>ROW(Source!A1213)</f>
        <v>1213</v>
      </c>
      <c r="B1533">
        <v>33360924</v>
      </c>
      <c r="C1533">
        <v>33360793</v>
      </c>
      <c r="D1533">
        <v>31172061</v>
      </c>
      <c r="E1533">
        <v>1</v>
      </c>
      <c r="F1533">
        <v>1</v>
      </c>
      <c r="G1533">
        <v>1</v>
      </c>
      <c r="H1533">
        <v>1</v>
      </c>
      <c r="I1533" t="s">
        <v>850</v>
      </c>
      <c r="J1533" t="s">
        <v>3</v>
      </c>
      <c r="K1533" t="s">
        <v>851</v>
      </c>
      <c r="L1533">
        <v>1191</v>
      </c>
      <c r="N1533">
        <v>1013</v>
      </c>
      <c r="O1533" t="s">
        <v>831</v>
      </c>
      <c r="P1533" t="s">
        <v>831</v>
      </c>
      <c r="Q1533">
        <v>1</v>
      </c>
      <c r="X1533">
        <v>100.06</v>
      </c>
      <c r="Y1533">
        <v>0</v>
      </c>
      <c r="Z1533">
        <v>0</v>
      </c>
      <c r="AA1533">
        <v>0</v>
      </c>
      <c r="AB1533">
        <v>8.74</v>
      </c>
      <c r="AC1533">
        <v>0</v>
      </c>
      <c r="AD1533">
        <v>1</v>
      </c>
      <c r="AE1533">
        <v>1</v>
      </c>
      <c r="AF1533" t="s">
        <v>22</v>
      </c>
      <c r="AG1533">
        <v>138.08279999999999</v>
      </c>
      <c r="AH1533">
        <v>2</v>
      </c>
      <c r="AI1533">
        <v>33360924</v>
      </c>
      <c r="AJ1533">
        <v>1258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>
      <c r="A1534">
        <f>ROW(Source!A1213)</f>
        <v>1213</v>
      </c>
      <c r="B1534">
        <v>33360925</v>
      </c>
      <c r="C1534">
        <v>33360793</v>
      </c>
      <c r="D1534">
        <v>31172011</v>
      </c>
      <c r="E1534">
        <v>1</v>
      </c>
      <c r="F1534">
        <v>1</v>
      </c>
      <c r="G1534">
        <v>1</v>
      </c>
      <c r="H1534">
        <v>1</v>
      </c>
      <c r="I1534" t="s">
        <v>832</v>
      </c>
      <c r="J1534" t="s">
        <v>3</v>
      </c>
      <c r="K1534" t="s">
        <v>833</v>
      </c>
      <c r="L1534">
        <v>1191</v>
      </c>
      <c r="N1534">
        <v>1013</v>
      </c>
      <c r="O1534" t="s">
        <v>831</v>
      </c>
      <c r="P1534" t="s">
        <v>831</v>
      </c>
      <c r="Q1534">
        <v>1</v>
      </c>
      <c r="X1534">
        <v>0.71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1</v>
      </c>
      <c r="AE1534">
        <v>2</v>
      </c>
      <c r="AF1534" t="s">
        <v>21</v>
      </c>
      <c r="AG1534">
        <v>1.0649999999999999</v>
      </c>
      <c r="AH1534">
        <v>2</v>
      </c>
      <c r="AI1534">
        <v>33360925</v>
      </c>
      <c r="AJ1534">
        <v>1259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</row>
    <row r="1535" spans="1:44">
      <c r="A1535">
        <f>ROW(Source!A1213)</f>
        <v>1213</v>
      </c>
      <c r="B1535">
        <v>33360926</v>
      </c>
      <c r="C1535">
        <v>33360793</v>
      </c>
      <c r="D1535">
        <v>31258491</v>
      </c>
      <c r="E1535">
        <v>1</v>
      </c>
      <c r="F1535">
        <v>1</v>
      </c>
      <c r="G1535">
        <v>1</v>
      </c>
      <c r="H1535">
        <v>2</v>
      </c>
      <c r="I1535" t="s">
        <v>834</v>
      </c>
      <c r="J1535" t="s">
        <v>835</v>
      </c>
      <c r="K1535" t="s">
        <v>836</v>
      </c>
      <c r="L1535">
        <v>1368</v>
      </c>
      <c r="N1535">
        <v>1011</v>
      </c>
      <c r="O1535" t="s">
        <v>837</v>
      </c>
      <c r="P1535" t="s">
        <v>837</v>
      </c>
      <c r="Q1535">
        <v>1</v>
      </c>
      <c r="X1535">
        <v>0.28000000000000003</v>
      </c>
      <c r="Y1535">
        <v>0</v>
      </c>
      <c r="Z1535">
        <v>111.99</v>
      </c>
      <c r="AA1535">
        <v>13.5</v>
      </c>
      <c r="AB1535">
        <v>0</v>
      </c>
      <c r="AC1535">
        <v>0</v>
      </c>
      <c r="AD1535">
        <v>1</v>
      </c>
      <c r="AE1535">
        <v>0</v>
      </c>
      <c r="AF1535" t="s">
        <v>21</v>
      </c>
      <c r="AG1535">
        <v>0.42000000000000004</v>
      </c>
      <c r="AH1535">
        <v>2</v>
      </c>
      <c r="AI1535">
        <v>33360926</v>
      </c>
      <c r="AJ1535">
        <v>1260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</row>
    <row r="1536" spans="1:44">
      <c r="A1536">
        <f>ROW(Source!A1213)</f>
        <v>1213</v>
      </c>
      <c r="B1536">
        <v>33360927</v>
      </c>
      <c r="C1536">
        <v>33360793</v>
      </c>
      <c r="D1536">
        <v>31258691</v>
      </c>
      <c r="E1536">
        <v>1</v>
      </c>
      <c r="F1536">
        <v>1</v>
      </c>
      <c r="G1536">
        <v>1</v>
      </c>
      <c r="H1536">
        <v>2</v>
      </c>
      <c r="I1536" t="s">
        <v>838</v>
      </c>
      <c r="J1536" t="s">
        <v>839</v>
      </c>
      <c r="K1536" t="s">
        <v>840</v>
      </c>
      <c r="L1536">
        <v>1368</v>
      </c>
      <c r="N1536">
        <v>1011</v>
      </c>
      <c r="O1536" t="s">
        <v>837</v>
      </c>
      <c r="P1536" t="s">
        <v>837</v>
      </c>
      <c r="Q1536">
        <v>1</v>
      </c>
      <c r="X1536">
        <v>10.050000000000001</v>
      </c>
      <c r="Y1536">
        <v>0</v>
      </c>
      <c r="Z1536">
        <v>3.12</v>
      </c>
      <c r="AA1536">
        <v>0</v>
      </c>
      <c r="AB1536">
        <v>0</v>
      </c>
      <c r="AC1536">
        <v>0</v>
      </c>
      <c r="AD1536">
        <v>1</v>
      </c>
      <c r="AE1536">
        <v>0</v>
      </c>
      <c r="AF1536" t="s">
        <v>21</v>
      </c>
      <c r="AG1536">
        <v>15.075000000000001</v>
      </c>
      <c r="AH1536">
        <v>2</v>
      </c>
      <c r="AI1536">
        <v>33360927</v>
      </c>
      <c r="AJ1536">
        <v>1261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</row>
    <row r="1537" spans="1:44">
      <c r="A1537">
        <f>ROW(Source!A1213)</f>
        <v>1213</v>
      </c>
      <c r="B1537">
        <v>33360928</v>
      </c>
      <c r="C1537">
        <v>33360793</v>
      </c>
      <c r="D1537">
        <v>31258646</v>
      </c>
      <c r="E1537">
        <v>1</v>
      </c>
      <c r="F1537">
        <v>1</v>
      </c>
      <c r="G1537">
        <v>1</v>
      </c>
      <c r="H1537">
        <v>2</v>
      </c>
      <c r="I1537" t="s">
        <v>866</v>
      </c>
      <c r="J1537" t="s">
        <v>867</v>
      </c>
      <c r="K1537" t="s">
        <v>868</v>
      </c>
      <c r="L1537">
        <v>1368</v>
      </c>
      <c r="N1537">
        <v>1011</v>
      </c>
      <c r="O1537" t="s">
        <v>837</v>
      </c>
      <c r="P1537" t="s">
        <v>837</v>
      </c>
      <c r="Q1537">
        <v>1</v>
      </c>
      <c r="X1537">
        <v>0.2</v>
      </c>
      <c r="Y1537">
        <v>0</v>
      </c>
      <c r="Z1537">
        <v>6.66</v>
      </c>
      <c r="AA1537">
        <v>0</v>
      </c>
      <c r="AB1537">
        <v>0</v>
      </c>
      <c r="AC1537">
        <v>0</v>
      </c>
      <c r="AD1537">
        <v>1</v>
      </c>
      <c r="AE1537">
        <v>0</v>
      </c>
      <c r="AF1537" t="s">
        <v>21</v>
      </c>
      <c r="AG1537">
        <v>0.3</v>
      </c>
      <c r="AH1537">
        <v>2</v>
      </c>
      <c r="AI1537">
        <v>33360928</v>
      </c>
      <c r="AJ1537">
        <v>1262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</row>
    <row r="1538" spans="1:44">
      <c r="A1538">
        <f>ROW(Source!A1213)</f>
        <v>1213</v>
      </c>
      <c r="B1538">
        <v>33360929</v>
      </c>
      <c r="C1538">
        <v>33360793</v>
      </c>
      <c r="D1538">
        <v>31259879</v>
      </c>
      <c r="E1538">
        <v>1</v>
      </c>
      <c r="F1538">
        <v>1</v>
      </c>
      <c r="G1538">
        <v>1</v>
      </c>
      <c r="H1538">
        <v>2</v>
      </c>
      <c r="I1538" t="s">
        <v>841</v>
      </c>
      <c r="J1538" t="s">
        <v>842</v>
      </c>
      <c r="K1538" t="s">
        <v>843</v>
      </c>
      <c r="L1538">
        <v>1368</v>
      </c>
      <c r="N1538">
        <v>1011</v>
      </c>
      <c r="O1538" t="s">
        <v>837</v>
      </c>
      <c r="P1538" t="s">
        <v>837</v>
      </c>
      <c r="Q1538">
        <v>1</v>
      </c>
      <c r="X1538">
        <v>0.43</v>
      </c>
      <c r="Y1538">
        <v>0</v>
      </c>
      <c r="Z1538">
        <v>65.709999999999994</v>
      </c>
      <c r="AA1538">
        <v>11.6</v>
      </c>
      <c r="AB1538">
        <v>0</v>
      </c>
      <c r="AC1538">
        <v>0</v>
      </c>
      <c r="AD1538">
        <v>1</v>
      </c>
      <c r="AE1538">
        <v>0</v>
      </c>
      <c r="AF1538" t="s">
        <v>21</v>
      </c>
      <c r="AG1538">
        <v>0.64500000000000002</v>
      </c>
      <c r="AH1538">
        <v>2</v>
      </c>
      <c r="AI1538">
        <v>33360929</v>
      </c>
      <c r="AJ1538">
        <v>1263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</row>
    <row r="1539" spans="1:44">
      <c r="A1539">
        <f>ROW(Source!A1213)</f>
        <v>1213</v>
      </c>
      <c r="B1539">
        <v>33360930</v>
      </c>
      <c r="C1539">
        <v>33360793</v>
      </c>
      <c r="D1539">
        <v>31260100</v>
      </c>
      <c r="E1539">
        <v>1</v>
      </c>
      <c r="F1539">
        <v>1</v>
      </c>
      <c r="G1539">
        <v>1</v>
      </c>
      <c r="H1539">
        <v>2</v>
      </c>
      <c r="I1539" t="s">
        <v>858</v>
      </c>
      <c r="J1539" t="s">
        <v>859</v>
      </c>
      <c r="K1539" t="s">
        <v>860</v>
      </c>
      <c r="L1539">
        <v>1368</v>
      </c>
      <c r="N1539">
        <v>1011</v>
      </c>
      <c r="O1539" t="s">
        <v>837</v>
      </c>
      <c r="P1539" t="s">
        <v>837</v>
      </c>
      <c r="Q1539">
        <v>1</v>
      </c>
      <c r="X1539">
        <v>1.31</v>
      </c>
      <c r="Y1539">
        <v>0</v>
      </c>
      <c r="Z1539">
        <v>8.1</v>
      </c>
      <c r="AA1539">
        <v>0</v>
      </c>
      <c r="AB1539">
        <v>0</v>
      </c>
      <c r="AC1539">
        <v>0</v>
      </c>
      <c r="AD1539">
        <v>1</v>
      </c>
      <c r="AE1539">
        <v>0</v>
      </c>
      <c r="AF1539" t="s">
        <v>21</v>
      </c>
      <c r="AG1539">
        <v>1.9650000000000001</v>
      </c>
      <c r="AH1539">
        <v>2</v>
      </c>
      <c r="AI1539">
        <v>33360930</v>
      </c>
      <c r="AJ1539">
        <v>1264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</row>
    <row r="1540" spans="1:44">
      <c r="A1540">
        <f>ROW(Source!A1213)</f>
        <v>1213</v>
      </c>
      <c r="B1540">
        <v>33360931</v>
      </c>
      <c r="C1540">
        <v>33360793</v>
      </c>
      <c r="D1540">
        <v>31178369</v>
      </c>
      <c r="E1540">
        <v>1</v>
      </c>
      <c r="F1540">
        <v>1</v>
      </c>
      <c r="G1540">
        <v>1</v>
      </c>
      <c r="H1540">
        <v>3</v>
      </c>
      <c r="I1540" t="s">
        <v>915</v>
      </c>
      <c r="J1540" t="s">
        <v>916</v>
      </c>
      <c r="K1540" t="s">
        <v>917</v>
      </c>
      <c r="L1540">
        <v>1346</v>
      </c>
      <c r="N1540">
        <v>1009</v>
      </c>
      <c r="O1540" t="s">
        <v>78</v>
      </c>
      <c r="P1540" t="s">
        <v>78</v>
      </c>
      <c r="Q1540">
        <v>1</v>
      </c>
      <c r="X1540">
        <v>7.08</v>
      </c>
      <c r="Y1540">
        <v>39.020000000000003</v>
      </c>
      <c r="Z1540">
        <v>0</v>
      </c>
      <c r="AA1540">
        <v>0</v>
      </c>
      <c r="AB1540">
        <v>0</v>
      </c>
      <c r="AC1540">
        <v>0</v>
      </c>
      <c r="AD1540">
        <v>1</v>
      </c>
      <c r="AE1540">
        <v>0</v>
      </c>
      <c r="AF1540" t="s">
        <v>3</v>
      </c>
      <c r="AG1540">
        <v>7.08</v>
      </c>
      <c r="AH1540">
        <v>2</v>
      </c>
      <c r="AI1540">
        <v>33360931</v>
      </c>
      <c r="AJ1540">
        <v>1265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</row>
    <row r="1541" spans="1:44">
      <c r="A1541">
        <f>ROW(Source!A1213)</f>
        <v>1213</v>
      </c>
      <c r="B1541">
        <v>33360932</v>
      </c>
      <c r="C1541">
        <v>33360793</v>
      </c>
      <c r="D1541">
        <v>31179550</v>
      </c>
      <c r="E1541">
        <v>1</v>
      </c>
      <c r="F1541">
        <v>1</v>
      </c>
      <c r="G1541">
        <v>1</v>
      </c>
      <c r="H1541">
        <v>3</v>
      </c>
      <c r="I1541" t="s">
        <v>861</v>
      </c>
      <c r="J1541" t="s">
        <v>862</v>
      </c>
      <c r="K1541" t="s">
        <v>863</v>
      </c>
      <c r="L1541">
        <v>1348</v>
      </c>
      <c r="N1541">
        <v>1009</v>
      </c>
      <c r="O1541" t="s">
        <v>32</v>
      </c>
      <c r="P1541" t="s">
        <v>32</v>
      </c>
      <c r="Q1541">
        <v>1000</v>
      </c>
      <c r="X1541">
        <v>3.3E-4</v>
      </c>
      <c r="Y1541">
        <v>10362</v>
      </c>
      <c r="Z1541">
        <v>0</v>
      </c>
      <c r="AA1541">
        <v>0</v>
      </c>
      <c r="AB1541">
        <v>0</v>
      </c>
      <c r="AC1541">
        <v>0</v>
      </c>
      <c r="AD1541">
        <v>1</v>
      </c>
      <c r="AE1541">
        <v>0</v>
      </c>
      <c r="AF1541" t="s">
        <v>3</v>
      </c>
      <c r="AG1541">
        <v>3.3E-4</v>
      </c>
      <c r="AH1541">
        <v>2</v>
      </c>
      <c r="AI1541">
        <v>33360932</v>
      </c>
      <c r="AJ1541">
        <v>1266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</row>
    <row r="1542" spans="1:44">
      <c r="A1542">
        <f>ROW(Source!A1213)</f>
        <v>1213</v>
      </c>
      <c r="B1542">
        <v>33360933</v>
      </c>
      <c r="C1542">
        <v>33360793</v>
      </c>
      <c r="D1542">
        <v>31180727</v>
      </c>
      <c r="E1542">
        <v>1</v>
      </c>
      <c r="F1542">
        <v>1</v>
      </c>
      <c r="G1542">
        <v>1</v>
      </c>
      <c r="H1542">
        <v>3</v>
      </c>
      <c r="I1542" t="s">
        <v>844</v>
      </c>
      <c r="J1542" t="s">
        <v>845</v>
      </c>
      <c r="K1542" t="s">
        <v>846</v>
      </c>
      <c r="L1542">
        <v>1348</v>
      </c>
      <c r="N1542">
        <v>1009</v>
      </c>
      <c r="O1542" t="s">
        <v>32</v>
      </c>
      <c r="P1542" t="s">
        <v>32</v>
      </c>
      <c r="Q1542">
        <v>1000</v>
      </c>
      <c r="X1542">
        <v>8.0000000000000002E-3</v>
      </c>
      <c r="Y1542">
        <v>9040.01</v>
      </c>
      <c r="Z1542">
        <v>0</v>
      </c>
      <c r="AA1542">
        <v>0</v>
      </c>
      <c r="AB1542">
        <v>0</v>
      </c>
      <c r="AC1542">
        <v>0</v>
      </c>
      <c r="AD1542">
        <v>1</v>
      </c>
      <c r="AE1542">
        <v>0</v>
      </c>
      <c r="AF1542" t="s">
        <v>3</v>
      </c>
      <c r="AG1542">
        <v>8.0000000000000002E-3</v>
      </c>
      <c r="AH1542">
        <v>2</v>
      </c>
      <c r="AI1542">
        <v>33360933</v>
      </c>
      <c r="AJ1542">
        <v>1267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>
      <c r="A1543">
        <f>ROW(Source!A1213)</f>
        <v>1213</v>
      </c>
      <c r="B1543">
        <v>33360934</v>
      </c>
      <c r="C1543">
        <v>33360793</v>
      </c>
      <c r="D1543">
        <v>31181610</v>
      </c>
      <c r="E1543">
        <v>1</v>
      </c>
      <c r="F1543">
        <v>1</v>
      </c>
      <c r="G1543">
        <v>1</v>
      </c>
      <c r="H1543">
        <v>3</v>
      </c>
      <c r="I1543" t="s">
        <v>847</v>
      </c>
      <c r="J1543" t="s">
        <v>848</v>
      </c>
      <c r="K1543" t="s">
        <v>849</v>
      </c>
      <c r="L1543">
        <v>1346</v>
      </c>
      <c r="N1543">
        <v>1009</v>
      </c>
      <c r="O1543" t="s">
        <v>78</v>
      </c>
      <c r="P1543" t="s">
        <v>78</v>
      </c>
      <c r="Q1543">
        <v>1</v>
      </c>
      <c r="X1543">
        <v>9.91</v>
      </c>
      <c r="Y1543">
        <v>23.09</v>
      </c>
      <c r="Z1543">
        <v>0</v>
      </c>
      <c r="AA1543">
        <v>0</v>
      </c>
      <c r="AB1543">
        <v>0</v>
      </c>
      <c r="AC1543">
        <v>0</v>
      </c>
      <c r="AD1543">
        <v>1</v>
      </c>
      <c r="AE1543">
        <v>0</v>
      </c>
      <c r="AF1543" t="s">
        <v>3</v>
      </c>
      <c r="AG1543">
        <v>9.91</v>
      </c>
      <c r="AH1543">
        <v>2</v>
      </c>
      <c r="AI1543">
        <v>33360934</v>
      </c>
      <c r="AJ1543">
        <v>1268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</row>
    <row r="1544" spans="1:44">
      <c r="A1544">
        <f>ROW(Source!A1213)</f>
        <v>1213</v>
      </c>
      <c r="B1544">
        <v>33360935</v>
      </c>
      <c r="C1544">
        <v>33360793</v>
      </c>
      <c r="D1544">
        <v>31174136</v>
      </c>
      <c r="E1544">
        <v>17</v>
      </c>
      <c r="F1544">
        <v>1</v>
      </c>
      <c r="G1544">
        <v>1</v>
      </c>
      <c r="H1544">
        <v>3</v>
      </c>
      <c r="I1544" t="s">
        <v>942</v>
      </c>
      <c r="J1544" t="s">
        <v>3</v>
      </c>
      <c r="K1544" t="s">
        <v>943</v>
      </c>
      <c r="L1544">
        <v>1327</v>
      </c>
      <c r="N1544">
        <v>1005</v>
      </c>
      <c r="O1544" t="s">
        <v>47</v>
      </c>
      <c r="P1544" t="s">
        <v>47</v>
      </c>
      <c r="Q1544">
        <v>1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1</v>
      </c>
      <c r="AD1544">
        <v>0</v>
      </c>
      <c r="AE1544">
        <v>0</v>
      </c>
      <c r="AF1544" t="s">
        <v>3</v>
      </c>
      <c r="AG1544">
        <v>0</v>
      </c>
      <c r="AH1544">
        <v>3</v>
      </c>
      <c r="AI1544">
        <v>-1</v>
      </c>
      <c r="AJ1544" t="s">
        <v>3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</row>
    <row r="1545" spans="1:44">
      <c r="A1545">
        <f>ROW(Source!A1213)</f>
        <v>1213</v>
      </c>
      <c r="B1545">
        <v>33360936</v>
      </c>
      <c r="C1545">
        <v>33360793</v>
      </c>
      <c r="D1545">
        <v>31173940</v>
      </c>
      <c r="E1545">
        <v>17</v>
      </c>
      <c r="F1545">
        <v>1</v>
      </c>
      <c r="G1545">
        <v>1</v>
      </c>
      <c r="H1545">
        <v>3</v>
      </c>
      <c r="I1545" t="s">
        <v>944</v>
      </c>
      <c r="J1545" t="s">
        <v>3</v>
      </c>
      <c r="K1545" t="s">
        <v>945</v>
      </c>
      <c r="L1545">
        <v>1346</v>
      </c>
      <c r="N1545">
        <v>1009</v>
      </c>
      <c r="O1545" t="s">
        <v>78</v>
      </c>
      <c r="P1545" t="s">
        <v>78</v>
      </c>
      <c r="Q1545">
        <v>1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1</v>
      </c>
      <c r="AD1545">
        <v>0</v>
      </c>
      <c r="AE1545">
        <v>0</v>
      </c>
      <c r="AF1545" t="s">
        <v>3</v>
      </c>
      <c r="AG1545">
        <v>0</v>
      </c>
      <c r="AH1545">
        <v>3</v>
      </c>
      <c r="AI1545">
        <v>-1</v>
      </c>
      <c r="AJ1545" t="s">
        <v>3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>
      <c r="A1546">
        <f>ROW(Source!A1213)</f>
        <v>1213</v>
      </c>
      <c r="B1546">
        <v>33360937</v>
      </c>
      <c r="C1546">
        <v>33360793</v>
      </c>
      <c r="D1546">
        <v>31174137</v>
      </c>
      <c r="E1546">
        <v>17</v>
      </c>
      <c r="F1546">
        <v>1</v>
      </c>
      <c r="G1546">
        <v>1</v>
      </c>
      <c r="H1546">
        <v>3</v>
      </c>
      <c r="I1546" t="s">
        <v>946</v>
      </c>
      <c r="J1546" t="s">
        <v>3</v>
      </c>
      <c r="K1546" t="s">
        <v>947</v>
      </c>
      <c r="L1546">
        <v>1327</v>
      </c>
      <c r="N1546">
        <v>1005</v>
      </c>
      <c r="O1546" t="s">
        <v>47</v>
      </c>
      <c r="P1546" t="s">
        <v>47</v>
      </c>
      <c r="Q1546">
        <v>1</v>
      </c>
      <c r="X1546">
        <v>100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 t="s">
        <v>3</v>
      </c>
      <c r="AG1546">
        <v>100</v>
      </c>
      <c r="AH1546">
        <v>3</v>
      </c>
      <c r="AI1546">
        <v>-1</v>
      </c>
      <c r="AJ1546" t="s">
        <v>3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</row>
    <row r="1547" spans="1:44">
      <c r="A1547">
        <f>ROW(Source!A1213)</f>
        <v>1213</v>
      </c>
      <c r="B1547">
        <v>33360938</v>
      </c>
      <c r="C1547">
        <v>33360793</v>
      </c>
      <c r="D1547">
        <v>31174140</v>
      </c>
      <c r="E1547">
        <v>17</v>
      </c>
      <c r="F1547">
        <v>1</v>
      </c>
      <c r="G1547">
        <v>1</v>
      </c>
      <c r="H1547">
        <v>3</v>
      </c>
      <c r="I1547" t="s">
        <v>948</v>
      </c>
      <c r="J1547" t="s">
        <v>3</v>
      </c>
      <c r="K1547" t="s">
        <v>949</v>
      </c>
      <c r="L1547">
        <v>1354</v>
      </c>
      <c r="N1547">
        <v>1010</v>
      </c>
      <c r="O1547" t="s">
        <v>40</v>
      </c>
      <c r="P1547" t="s">
        <v>40</v>
      </c>
      <c r="Q1547">
        <v>1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1</v>
      </c>
      <c r="AD1547">
        <v>0</v>
      </c>
      <c r="AE1547">
        <v>0</v>
      </c>
      <c r="AF1547" t="s">
        <v>3</v>
      </c>
      <c r="AG1547">
        <v>0</v>
      </c>
      <c r="AH1547">
        <v>3</v>
      </c>
      <c r="AI1547">
        <v>-1</v>
      </c>
      <c r="AJ1547" t="s">
        <v>3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</row>
    <row r="1548" spans="1:44">
      <c r="A1548">
        <f>ROW(Source!A1213)</f>
        <v>1213</v>
      </c>
      <c r="B1548">
        <v>33360939</v>
      </c>
      <c r="C1548">
        <v>33360793</v>
      </c>
      <c r="D1548">
        <v>31174146</v>
      </c>
      <c r="E1548">
        <v>17</v>
      </c>
      <c r="F1548">
        <v>1</v>
      </c>
      <c r="G1548">
        <v>1</v>
      </c>
      <c r="H1548">
        <v>3</v>
      </c>
      <c r="I1548" t="s">
        <v>950</v>
      </c>
      <c r="J1548" t="s">
        <v>3</v>
      </c>
      <c r="K1548" t="s">
        <v>951</v>
      </c>
      <c r="L1548">
        <v>1354</v>
      </c>
      <c r="N1548">
        <v>1010</v>
      </c>
      <c r="O1548" t="s">
        <v>40</v>
      </c>
      <c r="P1548" t="s">
        <v>40</v>
      </c>
      <c r="Q1548">
        <v>1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1</v>
      </c>
      <c r="AD1548">
        <v>0</v>
      </c>
      <c r="AE1548">
        <v>0</v>
      </c>
      <c r="AF1548" t="s">
        <v>3</v>
      </c>
      <c r="AG1548">
        <v>0</v>
      </c>
      <c r="AH1548">
        <v>3</v>
      </c>
      <c r="AI1548">
        <v>-1</v>
      </c>
      <c r="AJ1548" t="s">
        <v>3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</row>
    <row r="1549" spans="1:44">
      <c r="A1549">
        <f>ROW(Source!A1216)</f>
        <v>1216</v>
      </c>
      <c r="B1549">
        <v>33360834</v>
      </c>
      <c r="C1549">
        <v>33360822</v>
      </c>
      <c r="D1549">
        <v>31172061</v>
      </c>
      <c r="E1549">
        <v>1</v>
      </c>
      <c r="F1549">
        <v>1</v>
      </c>
      <c r="G1549">
        <v>1</v>
      </c>
      <c r="H1549">
        <v>1</v>
      </c>
      <c r="I1549" t="s">
        <v>850</v>
      </c>
      <c r="J1549" t="s">
        <v>3</v>
      </c>
      <c r="K1549" t="s">
        <v>851</v>
      </c>
      <c r="L1549">
        <v>1191</v>
      </c>
      <c r="N1549">
        <v>1013</v>
      </c>
      <c r="O1549" t="s">
        <v>831</v>
      </c>
      <c r="P1549" t="s">
        <v>831</v>
      </c>
      <c r="Q1549">
        <v>1</v>
      </c>
      <c r="X1549">
        <v>80.88</v>
      </c>
      <c r="Y1549">
        <v>0</v>
      </c>
      <c r="Z1549">
        <v>0</v>
      </c>
      <c r="AA1549">
        <v>0</v>
      </c>
      <c r="AB1549">
        <v>8.74</v>
      </c>
      <c r="AC1549">
        <v>0</v>
      </c>
      <c r="AD1549">
        <v>1</v>
      </c>
      <c r="AE1549">
        <v>1</v>
      </c>
      <c r="AF1549" t="s">
        <v>22</v>
      </c>
      <c r="AG1549">
        <v>111.61439999999999</v>
      </c>
      <c r="AH1549">
        <v>2</v>
      </c>
      <c r="AI1549">
        <v>33360823</v>
      </c>
      <c r="AJ1549">
        <v>1269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</row>
    <row r="1550" spans="1:44">
      <c r="A1550">
        <f>ROW(Source!A1216)</f>
        <v>1216</v>
      </c>
      <c r="B1550">
        <v>33360835</v>
      </c>
      <c r="C1550">
        <v>33360822</v>
      </c>
      <c r="D1550">
        <v>31172011</v>
      </c>
      <c r="E1550">
        <v>1</v>
      </c>
      <c r="F1550">
        <v>1</v>
      </c>
      <c r="G1550">
        <v>1</v>
      </c>
      <c r="H1550">
        <v>1</v>
      </c>
      <c r="I1550" t="s">
        <v>832</v>
      </c>
      <c r="J1550" t="s">
        <v>3</v>
      </c>
      <c r="K1550" t="s">
        <v>833</v>
      </c>
      <c r="L1550">
        <v>1191</v>
      </c>
      <c r="N1550">
        <v>1013</v>
      </c>
      <c r="O1550" t="s">
        <v>831</v>
      </c>
      <c r="P1550" t="s">
        <v>831</v>
      </c>
      <c r="Q1550">
        <v>1</v>
      </c>
      <c r="X1550">
        <v>0.69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1</v>
      </c>
      <c r="AE1550">
        <v>2</v>
      </c>
      <c r="AF1550" t="s">
        <v>21</v>
      </c>
      <c r="AG1550">
        <v>1.0349999999999999</v>
      </c>
      <c r="AH1550">
        <v>2</v>
      </c>
      <c r="AI1550">
        <v>33360824</v>
      </c>
      <c r="AJ1550">
        <v>1270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</row>
    <row r="1551" spans="1:44">
      <c r="A1551">
        <f>ROW(Source!A1216)</f>
        <v>1216</v>
      </c>
      <c r="B1551">
        <v>33360836</v>
      </c>
      <c r="C1551">
        <v>33360822</v>
      </c>
      <c r="D1551">
        <v>31258491</v>
      </c>
      <c r="E1551">
        <v>1</v>
      </c>
      <c r="F1551">
        <v>1</v>
      </c>
      <c r="G1551">
        <v>1</v>
      </c>
      <c r="H1551">
        <v>2</v>
      </c>
      <c r="I1551" t="s">
        <v>834</v>
      </c>
      <c r="J1551" t="s">
        <v>835</v>
      </c>
      <c r="K1551" t="s">
        <v>836</v>
      </c>
      <c r="L1551">
        <v>1368</v>
      </c>
      <c r="N1551">
        <v>1011</v>
      </c>
      <c r="O1551" t="s">
        <v>837</v>
      </c>
      <c r="P1551" t="s">
        <v>837</v>
      </c>
      <c r="Q1551">
        <v>1</v>
      </c>
      <c r="X1551">
        <v>0.28000000000000003</v>
      </c>
      <c r="Y1551">
        <v>0</v>
      </c>
      <c r="Z1551">
        <v>111.99</v>
      </c>
      <c r="AA1551">
        <v>13.5</v>
      </c>
      <c r="AB1551">
        <v>0</v>
      </c>
      <c r="AC1551">
        <v>0</v>
      </c>
      <c r="AD1551">
        <v>1</v>
      </c>
      <c r="AE1551">
        <v>0</v>
      </c>
      <c r="AF1551" t="s">
        <v>21</v>
      </c>
      <c r="AG1551">
        <v>0.42000000000000004</v>
      </c>
      <c r="AH1551">
        <v>2</v>
      </c>
      <c r="AI1551">
        <v>33360825</v>
      </c>
      <c r="AJ1551">
        <v>1271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>
      <c r="A1552">
        <f>ROW(Source!A1216)</f>
        <v>1216</v>
      </c>
      <c r="B1552">
        <v>33360837</v>
      </c>
      <c r="C1552">
        <v>33360822</v>
      </c>
      <c r="D1552">
        <v>31258691</v>
      </c>
      <c r="E1552">
        <v>1</v>
      </c>
      <c r="F1552">
        <v>1</v>
      </c>
      <c r="G1552">
        <v>1</v>
      </c>
      <c r="H1552">
        <v>2</v>
      </c>
      <c r="I1552" t="s">
        <v>838</v>
      </c>
      <c r="J1552" t="s">
        <v>839</v>
      </c>
      <c r="K1552" t="s">
        <v>840</v>
      </c>
      <c r="L1552">
        <v>1368</v>
      </c>
      <c r="N1552">
        <v>1011</v>
      </c>
      <c r="O1552" t="s">
        <v>837</v>
      </c>
      <c r="P1552" t="s">
        <v>837</v>
      </c>
      <c r="Q1552">
        <v>1</v>
      </c>
      <c r="X1552">
        <v>10.050000000000001</v>
      </c>
      <c r="Y1552">
        <v>0</v>
      </c>
      <c r="Z1552">
        <v>3.12</v>
      </c>
      <c r="AA1552">
        <v>0</v>
      </c>
      <c r="AB1552">
        <v>0</v>
      </c>
      <c r="AC1552">
        <v>0</v>
      </c>
      <c r="AD1552">
        <v>1</v>
      </c>
      <c r="AE1552">
        <v>0</v>
      </c>
      <c r="AF1552" t="s">
        <v>21</v>
      </c>
      <c r="AG1552">
        <v>15.075000000000001</v>
      </c>
      <c r="AH1552">
        <v>2</v>
      </c>
      <c r="AI1552">
        <v>33360826</v>
      </c>
      <c r="AJ1552">
        <v>1272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</row>
    <row r="1553" spans="1:44">
      <c r="A1553">
        <f>ROW(Source!A1216)</f>
        <v>1216</v>
      </c>
      <c r="B1553">
        <v>33360838</v>
      </c>
      <c r="C1553">
        <v>33360822</v>
      </c>
      <c r="D1553">
        <v>31258646</v>
      </c>
      <c r="E1553">
        <v>1</v>
      </c>
      <c r="F1553">
        <v>1</v>
      </c>
      <c r="G1553">
        <v>1</v>
      </c>
      <c r="H1553">
        <v>2</v>
      </c>
      <c r="I1553" t="s">
        <v>866</v>
      </c>
      <c r="J1553" t="s">
        <v>867</v>
      </c>
      <c r="K1553" t="s">
        <v>868</v>
      </c>
      <c r="L1553">
        <v>1368</v>
      </c>
      <c r="N1553">
        <v>1011</v>
      </c>
      <c r="O1553" t="s">
        <v>837</v>
      </c>
      <c r="P1553" t="s">
        <v>837</v>
      </c>
      <c r="Q1553">
        <v>1</v>
      </c>
      <c r="X1553">
        <v>0.15</v>
      </c>
      <c r="Y1553">
        <v>0</v>
      </c>
      <c r="Z1553">
        <v>6.66</v>
      </c>
      <c r="AA1553">
        <v>0</v>
      </c>
      <c r="AB1553">
        <v>0</v>
      </c>
      <c r="AC1553">
        <v>0</v>
      </c>
      <c r="AD1553">
        <v>1</v>
      </c>
      <c r="AE1553">
        <v>0</v>
      </c>
      <c r="AF1553" t="s">
        <v>21</v>
      </c>
      <c r="AG1553">
        <v>0.22499999999999998</v>
      </c>
      <c r="AH1553">
        <v>2</v>
      </c>
      <c r="AI1553">
        <v>33360827</v>
      </c>
      <c r="AJ1553">
        <v>1273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</row>
    <row r="1554" spans="1:44">
      <c r="A1554">
        <f>ROW(Source!A1216)</f>
        <v>1216</v>
      </c>
      <c r="B1554">
        <v>33360839</v>
      </c>
      <c r="C1554">
        <v>33360822</v>
      </c>
      <c r="D1554">
        <v>31259879</v>
      </c>
      <c r="E1554">
        <v>1</v>
      </c>
      <c r="F1554">
        <v>1</v>
      </c>
      <c r="G1554">
        <v>1</v>
      </c>
      <c r="H1554">
        <v>2</v>
      </c>
      <c r="I1554" t="s">
        <v>841</v>
      </c>
      <c r="J1554" t="s">
        <v>842</v>
      </c>
      <c r="K1554" t="s">
        <v>843</v>
      </c>
      <c r="L1554">
        <v>1368</v>
      </c>
      <c r="N1554">
        <v>1011</v>
      </c>
      <c r="O1554" t="s">
        <v>837</v>
      </c>
      <c r="P1554" t="s">
        <v>837</v>
      </c>
      <c r="Q1554">
        <v>1</v>
      </c>
      <c r="X1554">
        <v>0.41</v>
      </c>
      <c r="Y1554">
        <v>0</v>
      </c>
      <c r="Z1554">
        <v>65.709999999999994</v>
      </c>
      <c r="AA1554">
        <v>11.6</v>
      </c>
      <c r="AB1554">
        <v>0</v>
      </c>
      <c r="AC1554">
        <v>0</v>
      </c>
      <c r="AD1554">
        <v>1</v>
      </c>
      <c r="AE1554">
        <v>0</v>
      </c>
      <c r="AF1554" t="s">
        <v>21</v>
      </c>
      <c r="AG1554">
        <v>0.61499999999999988</v>
      </c>
      <c r="AH1554">
        <v>2</v>
      </c>
      <c r="AI1554">
        <v>33360828</v>
      </c>
      <c r="AJ1554">
        <v>1274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</row>
    <row r="1555" spans="1:44">
      <c r="A1555">
        <f>ROW(Source!A1216)</f>
        <v>1216</v>
      </c>
      <c r="B1555">
        <v>33360840</v>
      </c>
      <c r="C1555">
        <v>33360822</v>
      </c>
      <c r="D1555">
        <v>31260100</v>
      </c>
      <c r="E1555">
        <v>1</v>
      </c>
      <c r="F1555">
        <v>1</v>
      </c>
      <c r="G1555">
        <v>1</v>
      </c>
      <c r="H1555">
        <v>2</v>
      </c>
      <c r="I1555" t="s">
        <v>858</v>
      </c>
      <c r="J1555" t="s">
        <v>859</v>
      </c>
      <c r="K1555" t="s">
        <v>860</v>
      </c>
      <c r="L1555">
        <v>1368</v>
      </c>
      <c r="N1555">
        <v>1011</v>
      </c>
      <c r="O1555" t="s">
        <v>837</v>
      </c>
      <c r="P1555" t="s">
        <v>837</v>
      </c>
      <c r="Q1555">
        <v>1</v>
      </c>
      <c r="X1555">
        <v>1.31</v>
      </c>
      <c r="Y1555">
        <v>0</v>
      </c>
      <c r="Z1555">
        <v>8.1</v>
      </c>
      <c r="AA1555">
        <v>0</v>
      </c>
      <c r="AB1555">
        <v>0</v>
      </c>
      <c r="AC1555">
        <v>0</v>
      </c>
      <c r="AD1555">
        <v>1</v>
      </c>
      <c r="AE1555">
        <v>0</v>
      </c>
      <c r="AF1555" t="s">
        <v>21</v>
      </c>
      <c r="AG1555">
        <v>1.9650000000000001</v>
      </c>
      <c r="AH1555">
        <v>2</v>
      </c>
      <c r="AI1555">
        <v>33360829</v>
      </c>
      <c r="AJ1555">
        <v>1275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</row>
    <row r="1556" spans="1:44">
      <c r="A1556">
        <f>ROW(Source!A1216)</f>
        <v>1216</v>
      </c>
      <c r="B1556">
        <v>33360841</v>
      </c>
      <c r="C1556">
        <v>33360822</v>
      </c>
      <c r="D1556">
        <v>31178369</v>
      </c>
      <c r="E1556">
        <v>1</v>
      </c>
      <c r="F1556">
        <v>1</v>
      </c>
      <c r="G1556">
        <v>1</v>
      </c>
      <c r="H1556">
        <v>3</v>
      </c>
      <c r="I1556" t="s">
        <v>915</v>
      </c>
      <c r="J1556" t="s">
        <v>916</v>
      </c>
      <c r="K1556" t="s">
        <v>917</v>
      </c>
      <c r="L1556">
        <v>1346</v>
      </c>
      <c r="N1556">
        <v>1009</v>
      </c>
      <c r="O1556" t="s">
        <v>78</v>
      </c>
      <c r="P1556" t="s">
        <v>78</v>
      </c>
      <c r="Q1556">
        <v>1</v>
      </c>
      <c r="X1556">
        <v>7.95</v>
      </c>
      <c r="Y1556">
        <v>39.020000000000003</v>
      </c>
      <c r="Z1556">
        <v>0</v>
      </c>
      <c r="AA1556">
        <v>0</v>
      </c>
      <c r="AB1556">
        <v>0</v>
      </c>
      <c r="AC1556">
        <v>0</v>
      </c>
      <c r="AD1556">
        <v>1</v>
      </c>
      <c r="AE1556">
        <v>0</v>
      </c>
      <c r="AF1556" t="s">
        <v>3</v>
      </c>
      <c r="AG1556">
        <v>7.95</v>
      </c>
      <c r="AH1556">
        <v>2</v>
      </c>
      <c r="AI1556">
        <v>33360830</v>
      </c>
      <c r="AJ1556">
        <v>1276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</row>
    <row r="1557" spans="1:44">
      <c r="A1557">
        <f>ROW(Source!A1216)</f>
        <v>1216</v>
      </c>
      <c r="B1557">
        <v>33360842</v>
      </c>
      <c r="C1557">
        <v>33360822</v>
      </c>
      <c r="D1557">
        <v>31179550</v>
      </c>
      <c r="E1557">
        <v>1</v>
      </c>
      <c r="F1557">
        <v>1</v>
      </c>
      <c r="G1557">
        <v>1</v>
      </c>
      <c r="H1557">
        <v>3</v>
      </c>
      <c r="I1557" t="s">
        <v>861</v>
      </c>
      <c r="J1557" t="s">
        <v>862</v>
      </c>
      <c r="K1557" t="s">
        <v>863</v>
      </c>
      <c r="L1557">
        <v>1348</v>
      </c>
      <c r="N1557">
        <v>1009</v>
      </c>
      <c r="O1557" t="s">
        <v>32</v>
      </c>
      <c r="P1557" t="s">
        <v>32</v>
      </c>
      <c r="Q1557">
        <v>1000</v>
      </c>
      <c r="X1557">
        <v>3.3E-4</v>
      </c>
      <c r="Y1557">
        <v>10362</v>
      </c>
      <c r="Z1557">
        <v>0</v>
      </c>
      <c r="AA1557">
        <v>0</v>
      </c>
      <c r="AB1557">
        <v>0</v>
      </c>
      <c r="AC1557">
        <v>0</v>
      </c>
      <c r="AD1557">
        <v>1</v>
      </c>
      <c r="AE1557">
        <v>0</v>
      </c>
      <c r="AF1557" t="s">
        <v>3</v>
      </c>
      <c r="AG1557">
        <v>3.3E-4</v>
      </c>
      <c r="AH1557">
        <v>2</v>
      </c>
      <c r="AI1557">
        <v>33360831</v>
      </c>
      <c r="AJ1557">
        <v>1277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</row>
    <row r="1558" spans="1:44">
      <c r="A1558">
        <f>ROW(Source!A1216)</f>
        <v>1216</v>
      </c>
      <c r="B1558">
        <v>33360843</v>
      </c>
      <c r="C1558">
        <v>33360822</v>
      </c>
      <c r="D1558">
        <v>31180727</v>
      </c>
      <c r="E1558">
        <v>1</v>
      </c>
      <c r="F1558">
        <v>1</v>
      </c>
      <c r="G1558">
        <v>1</v>
      </c>
      <c r="H1558">
        <v>3</v>
      </c>
      <c r="I1558" t="s">
        <v>844</v>
      </c>
      <c r="J1558" t="s">
        <v>845</v>
      </c>
      <c r="K1558" t="s">
        <v>846</v>
      </c>
      <c r="L1558">
        <v>1348</v>
      </c>
      <c r="N1558">
        <v>1009</v>
      </c>
      <c r="O1558" t="s">
        <v>32</v>
      </c>
      <c r="P1558" t="s">
        <v>32</v>
      </c>
      <c r="Q1558">
        <v>1000</v>
      </c>
      <c r="X1558">
        <v>6.0000000000000001E-3</v>
      </c>
      <c r="Y1558">
        <v>9040.01</v>
      </c>
      <c r="Z1558">
        <v>0</v>
      </c>
      <c r="AA1558">
        <v>0</v>
      </c>
      <c r="AB1558">
        <v>0</v>
      </c>
      <c r="AC1558">
        <v>0</v>
      </c>
      <c r="AD1558">
        <v>1</v>
      </c>
      <c r="AE1558">
        <v>0</v>
      </c>
      <c r="AF1558" t="s">
        <v>3</v>
      </c>
      <c r="AG1558">
        <v>6.0000000000000001E-3</v>
      </c>
      <c r="AH1558">
        <v>2</v>
      </c>
      <c r="AI1558">
        <v>33360832</v>
      </c>
      <c r="AJ1558">
        <v>1278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</row>
    <row r="1559" spans="1:44">
      <c r="A1559">
        <f>ROW(Source!A1216)</f>
        <v>1216</v>
      </c>
      <c r="B1559">
        <v>33360844</v>
      </c>
      <c r="C1559">
        <v>33360822</v>
      </c>
      <c r="D1559">
        <v>31181610</v>
      </c>
      <c r="E1559">
        <v>1</v>
      </c>
      <c r="F1559">
        <v>1</v>
      </c>
      <c r="G1559">
        <v>1</v>
      </c>
      <c r="H1559">
        <v>3</v>
      </c>
      <c r="I1559" t="s">
        <v>847</v>
      </c>
      <c r="J1559" t="s">
        <v>848</v>
      </c>
      <c r="K1559" t="s">
        <v>849</v>
      </c>
      <c r="L1559">
        <v>1346</v>
      </c>
      <c r="N1559">
        <v>1009</v>
      </c>
      <c r="O1559" t="s">
        <v>78</v>
      </c>
      <c r="P1559" t="s">
        <v>78</v>
      </c>
      <c r="Q1559">
        <v>1</v>
      </c>
      <c r="X1559">
        <v>9.09</v>
      </c>
      <c r="Y1559">
        <v>23.09</v>
      </c>
      <c r="Z1559">
        <v>0</v>
      </c>
      <c r="AA1559">
        <v>0</v>
      </c>
      <c r="AB1559">
        <v>0</v>
      </c>
      <c r="AC1559">
        <v>0</v>
      </c>
      <c r="AD1559">
        <v>1</v>
      </c>
      <c r="AE1559">
        <v>0</v>
      </c>
      <c r="AF1559" t="s">
        <v>3</v>
      </c>
      <c r="AG1559">
        <v>9.09</v>
      </c>
      <c r="AH1559">
        <v>2</v>
      </c>
      <c r="AI1559">
        <v>33360833</v>
      </c>
      <c r="AJ1559">
        <v>1279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</row>
    <row r="1560" spans="1:44">
      <c r="A1560">
        <f>ROW(Source!A1216)</f>
        <v>1216</v>
      </c>
      <c r="B1560">
        <v>33360845</v>
      </c>
      <c r="C1560">
        <v>33360822</v>
      </c>
      <c r="D1560">
        <v>31174136</v>
      </c>
      <c r="E1560">
        <v>17</v>
      </c>
      <c r="F1560">
        <v>1</v>
      </c>
      <c r="G1560">
        <v>1</v>
      </c>
      <c r="H1560">
        <v>3</v>
      </c>
      <c r="I1560" t="s">
        <v>942</v>
      </c>
      <c r="J1560" t="s">
        <v>3</v>
      </c>
      <c r="K1560" t="s">
        <v>943</v>
      </c>
      <c r="L1560">
        <v>1327</v>
      </c>
      <c r="N1560">
        <v>1005</v>
      </c>
      <c r="O1560" t="s">
        <v>47</v>
      </c>
      <c r="P1560" t="s">
        <v>47</v>
      </c>
      <c r="Q1560">
        <v>1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1</v>
      </c>
      <c r="AD1560">
        <v>0</v>
      </c>
      <c r="AE1560">
        <v>0</v>
      </c>
      <c r="AF1560" t="s">
        <v>3</v>
      </c>
      <c r="AG1560">
        <v>0</v>
      </c>
      <c r="AH1560">
        <v>3</v>
      </c>
      <c r="AI1560">
        <v>-1</v>
      </c>
      <c r="AJ1560" t="s">
        <v>3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</row>
    <row r="1561" spans="1:44">
      <c r="A1561">
        <f>ROW(Source!A1216)</f>
        <v>1216</v>
      </c>
      <c r="B1561">
        <v>33360846</v>
      </c>
      <c r="C1561">
        <v>33360822</v>
      </c>
      <c r="D1561">
        <v>31173940</v>
      </c>
      <c r="E1561">
        <v>17</v>
      </c>
      <c r="F1561">
        <v>1</v>
      </c>
      <c r="G1561">
        <v>1</v>
      </c>
      <c r="H1561">
        <v>3</v>
      </c>
      <c r="I1561" t="s">
        <v>944</v>
      </c>
      <c r="J1561" t="s">
        <v>3</v>
      </c>
      <c r="K1561" t="s">
        <v>945</v>
      </c>
      <c r="L1561">
        <v>1346</v>
      </c>
      <c r="N1561">
        <v>1009</v>
      </c>
      <c r="O1561" t="s">
        <v>78</v>
      </c>
      <c r="P1561" t="s">
        <v>78</v>
      </c>
      <c r="Q1561">
        <v>1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1</v>
      </c>
      <c r="AD1561">
        <v>0</v>
      </c>
      <c r="AE1561">
        <v>0</v>
      </c>
      <c r="AF1561" t="s">
        <v>3</v>
      </c>
      <c r="AG1561">
        <v>0</v>
      </c>
      <c r="AH1561">
        <v>3</v>
      </c>
      <c r="AI1561">
        <v>-1</v>
      </c>
      <c r="AJ1561" t="s">
        <v>3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</row>
    <row r="1562" spans="1:44">
      <c r="A1562">
        <f>ROW(Source!A1216)</f>
        <v>1216</v>
      </c>
      <c r="B1562">
        <v>33360847</v>
      </c>
      <c r="C1562">
        <v>33360822</v>
      </c>
      <c r="D1562">
        <v>31174137</v>
      </c>
      <c r="E1562">
        <v>17</v>
      </c>
      <c r="F1562">
        <v>1</v>
      </c>
      <c r="G1562">
        <v>1</v>
      </c>
      <c r="H1562">
        <v>3</v>
      </c>
      <c r="I1562" t="s">
        <v>946</v>
      </c>
      <c r="J1562" t="s">
        <v>3</v>
      </c>
      <c r="K1562" t="s">
        <v>947</v>
      </c>
      <c r="L1562">
        <v>1327</v>
      </c>
      <c r="N1562">
        <v>1005</v>
      </c>
      <c r="O1562" t="s">
        <v>47</v>
      </c>
      <c r="P1562" t="s">
        <v>47</v>
      </c>
      <c r="Q1562">
        <v>1</v>
      </c>
      <c r="X1562">
        <v>100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 t="s">
        <v>3</v>
      </c>
      <c r="AG1562">
        <v>100</v>
      </c>
      <c r="AH1562">
        <v>3</v>
      </c>
      <c r="AI1562">
        <v>-1</v>
      </c>
      <c r="AJ1562" t="s">
        <v>3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</row>
    <row r="1563" spans="1:44">
      <c r="A1563">
        <f>ROW(Source!A1216)</f>
        <v>1216</v>
      </c>
      <c r="B1563">
        <v>33360848</v>
      </c>
      <c r="C1563">
        <v>33360822</v>
      </c>
      <c r="D1563">
        <v>31174140</v>
      </c>
      <c r="E1563">
        <v>17</v>
      </c>
      <c r="F1563">
        <v>1</v>
      </c>
      <c r="G1563">
        <v>1</v>
      </c>
      <c r="H1563">
        <v>3</v>
      </c>
      <c r="I1563" t="s">
        <v>948</v>
      </c>
      <c r="J1563" t="s">
        <v>3</v>
      </c>
      <c r="K1563" t="s">
        <v>949</v>
      </c>
      <c r="L1563">
        <v>1354</v>
      </c>
      <c r="N1563">
        <v>1010</v>
      </c>
      <c r="O1563" t="s">
        <v>40</v>
      </c>
      <c r="P1563" t="s">
        <v>40</v>
      </c>
      <c r="Q1563">
        <v>1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1</v>
      </c>
      <c r="AD1563">
        <v>0</v>
      </c>
      <c r="AE1563">
        <v>0</v>
      </c>
      <c r="AF1563" t="s">
        <v>3</v>
      </c>
      <c r="AG1563">
        <v>0</v>
      </c>
      <c r="AH1563">
        <v>3</v>
      </c>
      <c r="AI1563">
        <v>-1</v>
      </c>
      <c r="AJ1563" t="s">
        <v>3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</row>
    <row r="1564" spans="1:44">
      <c r="A1564">
        <f>ROW(Source!A1216)</f>
        <v>1216</v>
      </c>
      <c r="B1564">
        <v>33360849</v>
      </c>
      <c r="C1564">
        <v>33360822</v>
      </c>
      <c r="D1564">
        <v>31174146</v>
      </c>
      <c r="E1564">
        <v>17</v>
      </c>
      <c r="F1564">
        <v>1</v>
      </c>
      <c r="G1564">
        <v>1</v>
      </c>
      <c r="H1564">
        <v>3</v>
      </c>
      <c r="I1564" t="s">
        <v>950</v>
      </c>
      <c r="J1564" t="s">
        <v>3</v>
      </c>
      <c r="K1564" t="s">
        <v>951</v>
      </c>
      <c r="L1564">
        <v>1354</v>
      </c>
      <c r="N1564">
        <v>1010</v>
      </c>
      <c r="O1564" t="s">
        <v>40</v>
      </c>
      <c r="P1564" t="s">
        <v>40</v>
      </c>
      <c r="Q1564">
        <v>1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1</v>
      </c>
      <c r="AD1564">
        <v>0</v>
      </c>
      <c r="AE1564">
        <v>0</v>
      </c>
      <c r="AF1564" t="s">
        <v>3</v>
      </c>
      <c r="AG1564">
        <v>0</v>
      </c>
      <c r="AH1564">
        <v>3</v>
      </c>
      <c r="AI1564">
        <v>-1</v>
      </c>
      <c r="AJ1564" t="s">
        <v>3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</row>
    <row r="1565" spans="1:44">
      <c r="A1565">
        <f>ROW(Source!A1217)</f>
        <v>1217</v>
      </c>
      <c r="B1565">
        <v>33360834</v>
      </c>
      <c r="C1565">
        <v>33360822</v>
      </c>
      <c r="D1565">
        <v>31172061</v>
      </c>
      <c r="E1565">
        <v>1</v>
      </c>
      <c r="F1565">
        <v>1</v>
      </c>
      <c r="G1565">
        <v>1</v>
      </c>
      <c r="H1565">
        <v>1</v>
      </c>
      <c r="I1565" t="s">
        <v>850</v>
      </c>
      <c r="J1565" t="s">
        <v>3</v>
      </c>
      <c r="K1565" t="s">
        <v>851</v>
      </c>
      <c r="L1565">
        <v>1191</v>
      </c>
      <c r="N1565">
        <v>1013</v>
      </c>
      <c r="O1565" t="s">
        <v>831</v>
      </c>
      <c r="P1565" t="s">
        <v>831</v>
      </c>
      <c r="Q1565">
        <v>1</v>
      </c>
      <c r="X1565">
        <v>80.88</v>
      </c>
      <c r="Y1565">
        <v>0</v>
      </c>
      <c r="Z1565">
        <v>0</v>
      </c>
      <c r="AA1565">
        <v>0</v>
      </c>
      <c r="AB1565">
        <v>8.74</v>
      </c>
      <c r="AC1565">
        <v>0</v>
      </c>
      <c r="AD1565">
        <v>1</v>
      </c>
      <c r="AE1565">
        <v>1</v>
      </c>
      <c r="AF1565" t="s">
        <v>22</v>
      </c>
      <c r="AG1565">
        <v>111.61439999999999</v>
      </c>
      <c r="AH1565">
        <v>2</v>
      </c>
      <c r="AI1565">
        <v>33360823</v>
      </c>
      <c r="AJ1565">
        <v>1280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</row>
    <row r="1566" spans="1:44">
      <c r="A1566">
        <f>ROW(Source!A1217)</f>
        <v>1217</v>
      </c>
      <c r="B1566">
        <v>33360835</v>
      </c>
      <c r="C1566">
        <v>33360822</v>
      </c>
      <c r="D1566">
        <v>31172011</v>
      </c>
      <c r="E1566">
        <v>1</v>
      </c>
      <c r="F1566">
        <v>1</v>
      </c>
      <c r="G1566">
        <v>1</v>
      </c>
      <c r="H1566">
        <v>1</v>
      </c>
      <c r="I1566" t="s">
        <v>832</v>
      </c>
      <c r="J1566" t="s">
        <v>3</v>
      </c>
      <c r="K1566" t="s">
        <v>833</v>
      </c>
      <c r="L1566">
        <v>1191</v>
      </c>
      <c r="N1566">
        <v>1013</v>
      </c>
      <c r="O1566" t="s">
        <v>831</v>
      </c>
      <c r="P1566" t="s">
        <v>831</v>
      </c>
      <c r="Q1566">
        <v>1</v>
      </c>
      <c r="X1566">
        <v>0.69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1</v>
      </c>
      <c r="AE1566">
        <v>2</v>
      </c>
      <c r="AF1566" t="s">
        <v>21</v>
      </c>
      <c r="AG1566">
        <v>1.0349999999999999</v>
      </c>
      <c r="AH1566">
        <v>2</v>
      </c>
      <c r="AI1566">
        <v>33360824</v>
      </c>
      <c r="AJ1566">
        <v>1281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>
      <c r="A1567">
        <f>ROW(Source!A1217)</f>
        <v>1217</v>
      </c>
      <c r="B1567">
        <v>33360836</v>
      </c>
      <c r="C1567">
        <v>33360822</v>
      </c>
      <c r="D1567">
        <v>31258491</v>
      </c>
      <c r="E1567">
        <v>1</v>
      </c>
      <c r="F1567">
        <v>1</v>
      </c>
      <c r="G1567">
        <v>1</v>
      </c>
      <c r="H1567">
        <v>2</v>
      </c>
      <c r="I1567" t="s">
        <v>834</v>
      </c>
      <c r="J1567" t="s">
        <v>835</v>
      </c>
      <c r="K1567" t="s">
        <v>836</v>
      </c>
      <c r="L1567">
        <v>1368</v>
      </c>
      <c r="N1567">
        <v>1011</v>
      </c>
      <c r="O1567" t="s">
        <v>837</v>
      </c>
      <c r="P1567" t="s">
        <v>837</v>
      </c>
      <c r="Q1567">
        <v>1</v>
      </c>
      <c r="X1567">
        <v>0.28000000000000003</v>
      </c>
      <c r="Y1567">
        <v>0</v>
      </c>
      <c r="Z1567">
        <v>111.99</v>
      </c>
      <c r="AA1567">
        <v>13.5</v>
      </c>
      <c r="AB1567">
        <v>0</v>
      </c>
      <c r="AC1567">
        <v>0</v>
      </c>
      <c r="AD1567">
        <v>1</v>
      </c>
      <c r="AE1567">
        <v>0</v>
      </c>
      <c r="AF1567" t="s">
        <v>21</v>
      </c>
      <c r="AG1567">
        <v>0.42000000000000004</v>
      </c>
      <c r="AH1567">
        <v>2</v>
      </c>
      <c r="AI1567">
        <v>33360825</v>
      </c>
      <c r="AJ1567">
        <v>1282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</row>
    <row r="1568" spans="1:44">
      <c r="A1568">
        <f>ROW(Source!A1217)</f>
        <v>1217</v>
      </c>
      <c r="B1568">
        <v>33360837</v>
      </c>
      <c r="C1568">
        <v>33360822</v>
      </c>
      <c r="D1568">
        <v>31258691</v>
      </c>
      <c r="E1568">
        <v>1</v>
      </c>
      <c r="F1568">
        <v>1</v>
      </c>
      <c r="G1568">
        <v>1</v>
      </c>
      <c r="H1568">
        <v>2</v>
      </c>
      <c r="I1568" t="s">
        <v>838</v>
      </c>
      <c r="J1568" t="s">
        <v>839</v>
      </c>
      <c r="K1568" t="s">
        <v>840</v>
      </c>
      <c r="L1568">
        <v>1368</v>
      </c>
      <c r="N1568">
        <v>1011</v>
      </c>
      <c r="O1568" t="s">
        <v>837</v>
      </c>
      <c r="P1568" t="s">
        <v>837</v>
      </c>
      <c r="Q1568">
        <v>1</v>
      </c>
      <c r="X1568">
        <v>10.050000000000001</v>
      </c>
      <c r="Y1568">
        <v>0</v>
      </c>
      <c r="Z1568">
        <v>3.12</v>
      </c>
      <c r="AA1568">
        <v>0</v>
      </c>
      <c r="AB1568">
        <v>0</v>
      </c>
      <c r="AC1568">
        <v>0</v>
      </c>
      <c r="AD1568">
        <v>1</v>
      </c>
      <c r="AE1568">
        <v>0</v>
      </c>
      <c r="AF1568" t="s">
        <v>21</v>
      </c>
      <c r="AG1568">
        <v>15.075000000000001</v>
      </c>
      <c r="AH1568">
        <v>2</v>
      </c>
      <c r="AI1568">
        <v>33360826</v>
      </c>
      <c r="AJ1568">
        <v>1283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</row>
    <row r="1569" spans="1:44">
      <c r="A1569">
        <f>ROW(Source!A1217)</f>
        <v>1217</v>
      </c>
      <c r="B1569">
        <v>33360838</v>
      </c>
      <c r="C1569">
        <v>33360822</v>
      </c>
      <c r="D1569">
        <v>31258646</v>
      </c>
      <c r="E1569">
        <v>1</v>
      </c>
      <c r="F1569">
        <v>1</v>
      </c>
      <c r="G1569">
        <v>1</v>
      </c>
      <c r="H1569">
        <v>2</v>
      </c>
      <c r="I1569" t="s">
        <v>866</v>
      </c>
      <c r="J1569" t="s">
        <v>867</v>
      </c>
      <c r="K1569" t="s">
        <v>868</v>
      </c>
      <c r="L1569">
        <v>1368</v>
      </c>
      <c r="N1569">
        <v>1011</v>
      </c>
      <c r="O1569" t="s">
        <v>837</v>
      </c>
      <c r="P1569" t="s">
        <v>837</v>
      </c>
      <c r="Q1569">
        <v>1</v>
      </c>
      <c r="X1569">
        <v>0.15</v>
      </c>
      <c r="Y1569">
        <v>0</v>
      </c>
      <c r="Z1569">
        <v>6.66</v>
      </c>
      <c r="AA1569">
        <v>0</v>
      </c>
      <c r="AB1569">
        <v>0</v>
      </c>
      <c r="AC1569">
        <v>0</v>
      </c>
      <c r="AD1569">
        <v>1</v>
      </c>
      <c r="AE1569">
        <v>0</v>
      </c>
      <c r="AF1569" t="s">
        <v>21</v>
      </c>
      <c r="AG1569">
        <v>0.22499999999999998</v>
      </c>
      <c r="AH1569">
        <v>2</v>
      </c>
      <c r="AI1569">
        <v>33360827</v>
      </c>
      <c r="AJ1569">
        <v>1284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</row>
    <row r="1570" spans="1:44">
      <c r="A1570">
        <f>ROW(Source!A1217)</f>
        <v>1217</v>
      </c>
      <c r="B1570">
        <v>33360839</v>
      </c>
      <c r="C1570">
        <v>33360822</v>
      </c>
      <c r="D1570">
        <v>31259879</v>
      </c>
      <c r="E1570">
        <v>1</v>
      </c>
      <c r="F1570">
        <v>1</v>
      </c>
      <c r="G1570">
        <v>1</v>
      </c>
      <c r="H1570">
        <v>2</v>
      </c>
      <c r="I1570" t="s">
        <v>841</v>
      </c>
      <c r="J1570" t="s">
        <v>842</v>
      </c>
      <c r="K1570" t="s">
        <v>843</v>
      </c>
      <c r="L1570">
        <v>1368</v>
      </c>
      <c r="N1570">
        <v>1011</v>
      </c>
      <c r="O1570" t="s">
        <v>837</v>
      </c>
      <c r="P1570" t="s">
        <v>837</v>
      </c>
      <c r="Q1570">
        <v>1</v>
      </c>
      <c r="X1570">
        <v>0.41</v>
      </c>
      <c r="Y1570">
        <v>0</v>
      </c>
      <c r="Z1570">
        <v>65.709999999999994</v>
      </c>
      <c r="AA1570">
        <v>11.6</v>
      </c>
      <c r="AB1570">
        <v>0</v>
      </c>
      <c r="AC1570">
        <v>0</v>
      </c>
      <c r="AD1570">
        <v>1</v>
      </c>
      <c r="AE1570">
        <v>0</v>
      </c>
      <c r="AF1570" t="s">
        <v>21</v>
      </c>
      <c r="AG1570">
        <v>0.61499999999999988</v>
      </c>
      <c r="AH1570">
        <v>2</v>
      </c>
      <c r="AI1570">
        <v>33360828</v>
      </c>
      <c r="AJ1570">
        <v>1285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</row>
    <row r="1571" spans="1:44">
      <c r="A1571">
        <f>ROW(Source!A1217)</f>
        <v>1217</v>
      </c>
      <c r="B1571">
        <v>33360840</v>
      </c>
      <c r="C1571">
        <v>33360822</v>
      </c>
      <c r="D1571">
        <v>31260100</v>
      </c>
      <c r="E1571">
        <v>1</v>
      </c>
      <c r="F1571">
        <v>1</v>
      </c>
      <c r="G1571">
        <v>1</v>
      </c>
      <c r="H1571">
        <v>2</v>
      </c>
      <c r="I1571" t="s">
        <v>858</v>
      </c>
      <c r="J1571" t="s">
        <v>859</v>
      </c>
      <c r="K1571" t="s">
        <v>860</v>
      </c>
      <c r="L1571">
        <v>1368</v>
      </c>
      <c r="N1571">
        <v>1011</v>
      </c>
      <c r="O1571" t="s">
        <v>837</v>
      </c>
      <c r="P1571" t="s">
        <v>837</v>
      </c>
      <c r="Q1571">
        <v>1</v>
      </c>
      <c r="X1571">
        <v>1.31</v>
      </c>
      <c r="Y1571">
        <v>0</v>
      </c>
      <c r="Z1571">
        <v>8.1</v>
      </c>
      <c r="AA1571">
        <v>0</v>
      </c>
      <c r="AB1571">
        <v>0</v>
      </c>
      <c r="AC1571">
        <v>0</v>
      </c>
      <c r="AD1571">
        <v>1</v>
      </c>
      <c r="AE1571">
        <v>0</v>
      </c>
      <c r="AF1571" t="s">
        <v>21</v>
      </c>
      <c r="AG1571">
        <v>1.9650000000000001</v>
      </c>
      <c r="AH1571">
        <v>2</v>
      </c>
      <c r="AI1571">
        <v>33360829</v>
      </c>
      <c r="AJ1571">
        <v>1286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</row>
    <row r="1572" spans="1:44">
      <c r="A1572">
        <f>ROW(Source!A1217)</f>
        <v>1217</v>
      </c>
      <c r="B1572">
        <v>33360841</v>
      </c>
      <c r="C1572">
        <v>33360822</v>
      </c>
      <c r="D1572">
        <v>31178369</v>
      </c>
      <c r="E1572">
        <v>1</v>
      </c>
      <c r="F1572">
        <v>1</v>
      </c>
      <c r="G1572">
        <v>1</v>
      </c>
      <c r="H1572">
        <v>3</v>
      </c>
      <c r="I1572" t="s">
        <v>915</v>
      </c>
      <c r="J1572" t="s">
        <v>916</v>
      </c>
      <c r="K1572" t="s">
        <v>917</v>
      </c>
      <c r="L1572">
        <v>1346</v>
      </c>
      <c r="N1572">
        <v>1009</v>
      </c>
      <c r="O1572" t="s">
        <v>78</v>
      </c>
      <c r="P1572" t="s">
        <v>78</v>
      </c>
      <c r="Q1572">
        <v>1</v>
      </c>
      <c r="X1572">
        <v>7.95</v>
      </c>
      <c r="Y1572">
        <v>39.020000000000003</v>
      </c>
      <c r="Z1572">
        <v>0</v>
      </c>
      <c r="AA1572">
        <v>0</v>
      </c>
      <c r="AB1572">
        <v>0</v>
      </c>
      <c r="AC1572">
        <v>0</v>
      </c>
      <c r="AD1572">
        <v>1</v>
      </c>
      <c r="AE1572">
        <v>0</v>
      </c>
      <c r="AF1572" t="s">
        <v>3</v>
      </c>
      <c r="AG1572">
        <v>7.95</v>
      </c>
      <c r="AH1572">
        <v>2</v>
      </c>
      <c r="AI1572">
        <v>33360830</v>
      </c>
      <c r="AJ1572">
        <v>1287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</row>
    <row r="1573" spans="1:44">
      <c r="A1573">
        <f>ROW(Source!A1217)</f>
        <v>1217</v>
      </c>
      <c r="B1573">
        <v>33360842</v>
      </c>
      <c r="C1573">
        <v>33360822</v>
      </c>
      <c r="D1573">
        <v>31179550</v>
      </c>
      <c r="E1573">
        <v>1</v>
      </c>
      <c r="F1573">
        <v>1</v>
      </c>
      <c r="G1573">
        <v>1</v>
      </c>
      <c r="H1573">
        <v>3</v>
      </c>
      <c r="I1573" t="s">
        <v>861</v>
      </c>
      <c r="J1573" t="s">
        <v>862</v>
      </c>
      <c r="K1573" t="s">
        <v>863</v>
      </c>
      <c r="L1573">
        <v>1348</v>
      </c>
      <c r="N1573">
        <v>1009</v>
      </c>
      <c r="O1573" t="s">
        <v>32</v>
      </c>
      <c r="P1573" t="s">
        <v>32</v>
      </c>
      <c r="Q1573">
        <v>1000</v>
      </c>
      <c r="X1573">
        <v>3.3E-4</v>
      </c>
      <c r="Y1573">
        <v>10362</v>
      </c>
      <c r="Z1573">
        <v>0</v>
      </c>
      <c r="AA1573">
        <v>0</v>
      </c>
      <c r="AB1573">
        <v>0</v>
      </c>
      <c r="AC1573">
        <v>0</v>
      </c>
      <c r="AD1573">
        <v>1</v>
      </c>
      <c r="AE1573">
        <v>0</v>
      </c>
      <c r="AF1573" t="s">
        <v>3</v>
      </c>
      <c r="AG1573">
        <v>3.3E-4</v>
      </c>
      <c r="AH1573">
        <v>2</v>
      </c>
      <c r="AI1573">
        <v>33360831</v>
      </c>
      <c r="AJ1573">
        <v>1288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</row>
    <row r="1574" spans="1:44">
      <c r="A1574">
        <f>ROW(Source!A1217)</f>
        <v>1217</v>
      </c>
      <c r="B1574">
        <v>33360843</v>
      </c>
      <c r="C1574">
        <v>33360822</v>
      </c>
      <c r="D1574">
        <v>31180727</v>
      </c>
      <c r="E1574">
        <v>1</v>
      </c>
      <c r="F1574">
        <v>1</v>
      </c>
      <c r="G1574">
        <v>1</v>
      </c>
      <c r="H1574">
        <v>3</v>
      </c>
      <c r="I1574" t="s">
        <v>844</v>
      </c>
      <c r="J1574" t="s">
        <v>845</v>
      </c>
      <c r="K1574" t="s">
        <v>846</v>
      </c>
      <c r="L1574">
        <v>1348</v>
      </c>
      <c r="N1574">
        <v>1009</v>
      </c>
      <c r="O1574" t="s">
        <v>32</v>
      </c>
      <c r="P1574" t="s">
        <v>32</v>
      </c>
      <c r="Q1574">
        <v>1000</v>
      </c>
      <c r="X1574">
        <v>6.0000000000000001E-3</v>
      </c>
      <c r="Y1574">
        <v>9040.01</v>
      </c>
      <c r="Z1574">
        <v>0</v>
      </c>
      <c r="AA1574">
        <v>0</v>
      </c>
      <c r="AB1574">
        <v>0</v>
      </c>
      <c r="AC1574">
        <v>0</v>
      </c>
      <c r="AD1574">
        <v>1</v>
      </c>
      <c r="AE1574">
        <v>0</v>
      </c>
      <c r="AF1574" t="s">
        <v>3</v>
      </c>
      <c r="AG1574">
        <v>6.0000000000000001E-3</v>
      </c>
      <c r="AH1574">
        <v>2</v>
      </c>
      <c r="AI1574">
        <v>33360832</v>
      </c>
      <c r="AJ1574">
        <v>1289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</row>
    <row r="1575" spans="1:44">
      <c r="A1575">
        <f>ROW(Source!A1217)</f>
        <v>1217</v>
      </c>
      <c r="B1575">
        <v>33360844</v>
      </c>
      <c r="C1575">
        <v>33360822</v>
      </c>
      <c r="D1575">
        <v>31181610</v>
      </c>
      <c r="E1575">
        <v>1</v>
      </c>
      <c r="F1575">
        <v>1</v>
      </c>
      <c r="G1575">
        <v>1</v>
      </c>
      <c r="H1575">
        <v>3</v>
      </c>
      <c r="I1575" t="s">
        <v>847</v>
      </c>
      <c r="J1575" t="s">
        <v>848</v>
      </c>
      <c r="K1575" t="s">
        <v>849</v>
      </c>
      <c r="L1575">
        <v>1346</v>
      </c>
      <c r="N1575">
        <v>1009</v>
      </c>
      <c r="O1575" t="s">
        <v>78</v>
      </c>
      <c r="P1575" t="s">
        <v>78</v>
      </c>
      <c r="Q1575">
        <v>1</v>
      </c>
      <c r="X1575">
        <v>9.09</v>
      </c>
      <c r="Y1575">
        <v>23.09</v>
      </c>
      <c r="Z1575">
        <v>0</v>
      </c>
      <c r="AA1575">
        <v>0</v>
      </c>
      <c r="AB1575">
        <v>0</v>
      </c>
      <c r="AC1575">
        <v>0</v>
      </c>
      <c r="AD1575">
        <v>1</v>
      </c>
      <c r="AE1575">
        <v>0</v>
      </c>
      <c r="AF1575" t="s">
        <v>3</v>
      </c>
      <c r="AG1575">
        <v>9.09</v>
      </c>
      <c r="AH1575">
        <v>2</v>
      </c>
      <c r="AI1575">
        <v>33360833</v>
      </c>
      <c r="AJ1575">
        <v>1290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</row>
    <row r="1576" spans="1:44">
      <c r="A1576">
        <f>ROW(Source!A1217)</f>
        <v>1217</v>
      </c>
      <c r="B1576">
        <v>33360845</v>
      </c>
      <c r="C1576">
        <v>33360822</v>
      </c>
      <c r="D1576">
        <v>31174136</v>
      </c>
      <c r="E1576">
        <v>17</v>
      </c>
      <c r="F1576">
        <v>1</v>
      </c>
      <c r="G1576">
        <v>1</v>
      </c>
      <c r="H1576">
        <v>3</v>
      </c>
      <c r="I1576" t="s">
        <v>942</v>
      </c>
      <c r="J1576" t="s">
        <v>3</v>
      </c>
      <c r="K1576" t="s">
        <v>943</v>
      </c>
      <c r="L1576">
        <v>1327</v>
      </c>
      <c r="N1576">
        <v>1005</v>
      </c>
      <c r="O1576" t="s">
        <v>47</v>
      </c>
      <c r="P1576" t="s">
        <v>47</v>
      </c>
      <c r="Q1576">
        <v>1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1</v>
      </c>
      <c r="AD1576">
        <v>0</v>
      </c>
      <c r="AE1576">
        <v>0</v>
      </c>
      <c r="AF1576" t="s">
        <v>3</v>
      </c>
      <c r="AG1576">
        <v>0</v>
      </c>
      <c r="AH1576">
        <v>3</v>
      </c>
      <c r="AI1576">
        <v>-1</v>
      </c>
      <c r="AJ1576" t="s">
        <v>3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</row>
    <row r="1577" spans="1:44">
      <c r="A1577">
        <f>ROW(Source!A1217)</f>
        <v>1217</v>
      </c>
      <c r="B1577">
        <v>33360846</v>
      </c>
      <c r="C1577">
        <v>33360822</v>
      </c>
      <c r="D1577">
        <v>31173940</v>
      </c>
      <c r="E1577">
        <v>17</v>
      </c>
      <c r="F1577">
        <v>1</v>
      </c>
      <c r="G1577">
        <v>1</v>
      </c>
      <c r="H1577">
        <v>3</v>
      </c>
      <c r="I1577" t="s">
        <v>944</v>
      </c>
      <c r="J1577" t="s">
        <v>3</v>
      </c>
      <c r="K1577" t="s">
        <v>945</v>
      </c>
      <c r="L1577">
        <v>1346</v>
      </c>
      <c r="N1577">
        <v>1009</v>
      </c>
      <c r="O1577" t="s">
        <v>78</v>
      </c>
      <c r="P1577" t="s">
        <v>78</v>
      </c>
      <c r="Q1577">
        <v>1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1</v>
      </c>
      <c r="AD1577">
        <v>0</v>
      </c>
      <c r="AE1577">
        <v>0</v>
      </c>
      <c r="AF1577" t="s">
        <v>3</v>
      </c>
      <c r="AG1577">
        <v>0</v>
      </c>
      <c r="AH1577">
        <v>3</v>
      </c>
      <c r="AI1577">
        <v>-1</v>
      </c>
      <c r="AJ1577" t="s">
        <v>3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</row>
    <row r="1578" spans="1:44">
      <c r="A1578">
        <f>ROW(Source!A1217)</f>
        <v>1217</v>
      </c>
      <c r="B1578">
        <v>33360847</v>
      </c>
      <c r="C1578">
        <v>33360822</v>
      </c>
      <c r="D1578">
        <v>31174137</v>
      </c>
      <c r="E1578">
        <v>17</v>
      </c>
      <c r="F1578">
        <v>1</v>
      </c>
      <c r="G1578">
        <v>1</v>
      </c>
      <c r="H1578">
        <v>3</v>
      </c>
      <c r="I1578" t="s">
        <v>946</v>
      </c>
      <c r="J1578" t="s">
        <v>3</v>
      </c>
      <c r="K1578" t="s">
        <v>947</v>
      </c>
      <c r="L1578">
        <v>1327</v>
      </c>
      <c r="N1578">
        <v>1005</v>
      </c>
      <c r="O1578" t="s">
        <v>47</v>
      </c>
      <c r="P1578" t="s">
        <v>47</v>
      </c>
      <c r="Q1578">
        <v>1</v>
      </c>
      <c r="X1578">
        <v>100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 t="s">
        <v>3</v>
      </c>
      <c r="AG1578">
        <v>100</v>
      </c>
      <c r="AH1578">
        <v>3</v>
      </c>
      <c r="AI1578">
        <v>-1</v>
      </c>
      <c r="AJ1578" t="s">
        <v>3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</row>
    <row r="1579" spans="1:44">
      <c r="A1579">
        <f>ROW(Source!A1217)</f>
        <v>1217</v>
      </c>
      <c r="B1579">
        <v>33360848</v>
      </c>
      <c r="C1579">
        <v>33360822</v>
      </c>
      <c r="D1579">
        <v>31174140</v>
      </c>
      <c r="E1579">
        <v>17</v>
      </c>
      <c r="F1579">
        <v>1</v>
      </c>
      <c r="G1579">
        <v>1</v>
      </c>
      <c r="H1579">
        <v>3</v>
      </c>
      <c r="I1579" t="s">
        <v>948</v>
      </c>
      <c r="J1579" t="s">
        <v>3</v>
      </c>
      <c r="K1579" t="s">
        <v>949</v>
      </c>
      <c r="L1579">
        <v>1354</v>
      </c>
      <c r="N1579">
        <v>1010</v>
      </c>
      <c r="O1579" t="s">
        <v>40</v>
      </c>
      <c r="P1579" t="s">
        <v>40</v>
      </c>
      <c r="Q1579">
        <v>1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1</v>
      </c>
      <c r="AD1579">
        <v>0</v>
      </c>
      <c r="AE1579">
        <v>0</v>
      </c>
      <c r="AF1579" t="s">
        <v>3</v>
      </c>
      <c r="AG1579">
        <v>0</v>
      </c>
      <c r="AH1579">
        <v>3</v>
      </c>
      <c r="AI1579">
        <v>-1</v>
      </c>
      <c r="AJ1579" t="s">
        <v>3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>
      <c r="A1580">
        <f>ROW(Source!A1217)</f>
        <v>1217</v>
      </c>
      <c r="B1580">
        <v>33360849</v>
      </c>
      <c r="C1580">
        <v>33360822</v>
      </c>
      <c r="D1580">
        <v>31174146</v>
      </c>
      <c r="E1580">
        <v>17</v>
      </c>
      <c r="F1580">
        <v>1</v>
      </c>
      <c r="G1580">
        <v>1</v>
      </c>
      <c r="H1580">
        <v>3</v>
      </c>
      <c r="I1580" t="s">
        <v>950</v>
      </c>
      <c r="J1580" t="s">
        <v>3</v>
      </c>
      <c r="K1580" t="s">
        <v>951</v>
      </c>
      <c r="L1580">
        <v>1354</v>
      </c>
      <c r="N1580">
        <v>1010</v>
      </c>
      <c r="O1580" t="s">
        <v>40</v>
      </c>
      <c r="P1580" t="s">
        <v>40</v>
      </c>
      <c r="Q1580">
        <v>1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1</v>
      </c>
      <c r="AD1580">
        <v>0</v>
      </c>
      <c r="AE1580">
        <v>0</v>
      </c>
      <c r="AF1580" t="s">
        <v>3</v>
      </c>
      <c r="AG1580">
        <v>0</v>
      </c>
      <c r="AH1580">
        <v>3</v>
      </c>
      <c r="AI1580">
        <v>-1</v>
      </c>
      <c r="AJ1580" t="s">
        <v>3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</row>
    <row r="1581" spans="1:44">
      <c r="A1581">
        <f>ROW(Source!A1265)</f>
        <v>1265</v>
      </c>
      <c r="B1581">
        <v>33361011</v>
      </c>
      <c r="C1581">
        <v>33361001</v>
      </c>
      <c r="D1581">
        <v>31172061</v>
      </c>
      <c r="E1581">
        <v>1</v>
      </c>
      <c r="F1581">
        <v>1</v>
      </c>
      <c r="G1581">
        <v>1</v>
      </c>
      <c r="H1581">
        <v>1</v>
      </c>
      <c r="I1581" t="s">
        <v>850</v>
      </c>
      <c r="J1581" t="s">
        <v>3</v>
      </c>
      <c r="K1581" t="s">
        <v>851</v>
      </c>
      <c r="L1581">
        <v>1191</v>
      </c>
      <c r="N1581">
        <v>1013</v>
      </c>
      <c r="O1581" t="s">
        <v>831</v>
      </c>
      <c r="P1581" t="s">
        <v>831</v>
      </c>
      <c r="Q1581">
        <v>1</v>
      </c>
      <c r="X1581">
        <v>5.95</v>
      </c>
      <c r="Y1581">
        <v>0</v>
      </c>
      <c r="Z1581">
        <v>0</v>
      </c>
      <c r="AA1581">
        <v>0</v>
      </c>
      <c r="AB1581">
        <v>8.74</v>
      </c>
      <c r="AC1581">
        <v>0</v>
      </c>
      <c r="AD1581">
        <v>1</v>
      </c>
      <c r="AE1581">
        <v>1</v>
      </c>
      <c r="AF1581" t="s">
        <v>22</v>
      </c>
      <c r="AG1581">
        <v>8.2109999999999985</v>
      </c>
      <c r="AH1581">
        <v>2</v>
      </c>
      <c r="AI1581">
        <v>33361002</v>
      </c>
      <c r="AJ1581">
        <v>1291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</row>
    <row r="1582" spans="1:44">
      <c r="A1582">
        <f>ROW(Source!A1265)</f>
        <v>1265</v>
      </c>
      <c r="B1582">
        <v>33361012</v>
      </c>
      <c r="C1582">
        <v>33361001</v>
      </c>
      <c r="D1582">
        <v>31172011</v>
      </c>
      <c r="E1582">
        <v>1</v>
      </c>
      <c r="F1582">
        <v>1</v>
      </c>
      <c r="G1582">
        <v>1</v>
      </c>
      <c r="H1582">
        <v>1</v>
      </c>
      <c r="I1582" t="s">
        <v>832</v>
      </c>
      <c r="J1582" t="s">
        <v>3</v>
      </c>
      <c r="K1582" t="s">
        <v>833</v>
      </c>
      <c r="L1582">
        <v>1191</v>
      </c>
      <c r="N1582">
        <v>1013</v>
      </c>
      <c r="O1582" t="s">
        <v>831</v>
      </c>
      <c r="P1582" t="s">
        <v>831</v>
      </c>
      <c r="Q1582">
        <v>1</v>
      </c>
      <c r="X1582">
        <v>0.04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1</v>
      </c>
      <c r="AE1582">
        <v>2</v>
      </c>
      <c r="AF1582" t="s">
        <v>21</v>
      </c>
      <c r="AG1582">
        <v>0.06</v>
      </c>
      <c r="AH1582">
        <v>2</v>
      </c>
      <c r="AI1582">
        <v>33361003</v>
      </c>
      <c r="AJ1582">
        <v>1292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</row>
    <row r="1583" spans="1:44">
      <c r="A1583">
        <f>ROW(Source!A1265)</f>
        <v>1265</v>
      </c>
      <c r="B1583">
        <v>33361013</v>
      </c>
      <c r="C1583">
        <v>33361001</v>
      </c>
      <c r="D1583">
        <v>31258491</v>
      </c>
      <c r="E1583">
        <v>1</v>
      </c>
      <c r="F1583">
        <v>1</v>
      </c>
      <c r="G1583">
        <v>1</v>
      </c>
      <c r="H1583">
        <v>2</v>
      </c>
      <c r="I1583" t="s">
        <v>834</v>
      </c>
      <c r="J1583" t="s">
        <v>835</v>
      </c>
      <c r="K1583" t="s">
        <v>836</v>
      </c>
      <c r="L1583">
        <v>1368</v>
      </c>
      <c r="N1583">
        <v>1011</v>
      </c>
      <c r="O1583" t="s">
        <v>837</v>
      </c>
      <c r="P1583" t="s">
        <v>837</v>
      </c>
      <c r="Q1583">
        <v>1</v>
      </c>
      <c r="X1583">
        <v>0.01</v>
      </c>
      <c r="Y1583">
        <v>0</v>
      </c>
      <c r="Z1583">
        <v>111.99</v>
      </c>
      <c r="AA1583">
        <v>13.5</v>
      </c>
      <c r="AB1583">
        <v>0</v>
      </c>
      <c r="AC1583">
        <v>0</v>
      </c>
      <c r="AD1583">
        <v>1</v>
      </c>
      <c r="AE1583">
        <v>0</v>
      </c>
      <c r="AF1583" t="s">
        <v>21</v>
      </c>
      <c r="AG1583">
        <v>1.4999999999999999E-2</v>
      </c>
      <c r="AH1583">
        <v>2</v>
      </c>
      <c r="AI1583">
        <v>33361004</v>
      </c>
      <c r="AJ1583">
        <v>1293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</row>
    <row r="1584" spans="1:44">
      <c r="A1584">
        <f>ROW(Source!A1265)</f>
        <v>1265</v>
      </c>
      <c r="B1584">
        <v>33361014</v>
      </c>
      <c r="C1584">
        <v>33361001</v>
      </c>
      <c r="D1584">
        <v>31258691</v>
      </c>
      <c r="E1584">
        <v>1</v>
      </c>
      <c r="F1584">
        <v>1</v>
      </c>
      <c r="G1584">
        <v>1</v>
      </c>
      <c r="H1584">
        <v>2</v>
      </c>
      <c r="I1584" t="s">
        <v>838</v>
      </c>
      <c r="J1584" t="s">
        <v>839</v>
      </c>
      <c r="K1584" t="s">
        <v>840</v>
      </c>
      <c r="L1584">
        <v>1368</v>
      </c>
      <c r="N1584">
        <v>1011</v>
      </c>
      <c r="O1584" t="s">
        <v>837</v>
      </c>
      <c r="P1584" t="s">
        <v>837</v>
      </c>
      <c r="Q1584">
        <v>1</v>
      </c>
      <c r="X1584">
        <v>1.36</v>
      </c>
      <c r="Y1584">
        <v>0</v>
      </c>
      <c r="Z1584">
        <v>3.12</v>
      </c>
      <c r="AA1584">
        <v>0</v>
      </c>
      <c r="AB1584">
        <v>0</v>
      </c>
      <c r="AC1584">
        <v>0</v>
      </c>
      <c r="AD1584">
        <v>1</v>
      </c>
      <c r="AE1584">
        <v>0</v>
      </c>
      <c r="AF1584" t="s">
        <v>21</v>
      </c>
      <c r="AG1584">
        <v>2.04</v>
      </c>
      <c r="AH1584">
        <v>2</v>
      </c>
      <c r="AI1584">
        <v>33361005</v>
      </c>
      <c r="AJ1584">
        <v>1294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</row>
    <row r="1585" spans="1:44">
      <c r="A1585">
        <f>ROW(Source!A1265)</f>
        <v>1265</v>
      </c>
      <c r="B1585">
        <v>33361015</v>
      </c>
      <c r="C1585">
        <v>33361001</v>
      </c>
      <c r="D1585">
        <v>31259879</v>
      </c>
      <c r="E1585">
        <v>1</v>
      </c>
      <c r="F1585">
        <v>1</v>
      </c>
      <c r="G1585">
        <v>1</v>
      </c>
      <c r="H1585">
        <v>2</v>
      </c>
      <c r="I1585" t="s">
        <v>841</v>
      </c>
      <c r="J1585" t="s">
        <v>842</v>
      </c>
      <c r="K1585" t="s">
        <v>843</v>
      </c>
      <c r="L1585">
        <v>1368</v>
      </c>
      <c r="N1585">
        <v>1011</v>
      </c>
      <c r="O1585" t="s">
        <v>837</v>
      </c>
      <c r="P1585" t="s">
        <v>837</v>
      </c>
      <c r="Q1585">
        <v>1</v>
      </c>
      <c r="X1585">
        <v>0.03</v>
      </c>
      <c r="Y1585">
        <v>0</v>
      </c>
      <c r="Z1585">
        <v>65.709999999999994</v>
      </c>
      <c r="AA1585">
        <v>11.6</v>
      </c>
      <c r="AB1585">
        <v>0</v>
      </c>
      <c r="AC1585">
        <v>0</v>
      </c>
      <c r="AD1585">
        <v>1</v>
      </c>
      <c r="AE1585">
        <v>0</v>
      </c>
      <c r="AF1585" t="s">
        <v>21</v>
      </c>
      <c r="AG1585">
        <v>4.4999999999999998E-2</v>
      </c>
      <c r="AH1585">
        <v>2</v>
      </c>
      <c r="AI1585">
        <v>33361006</v>
      </c>
      <c r="AJ1585">
        <v>1295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</row>
    <row r="1586" spans="1:44">
      <c r="A1586">
        <f>ROW(Source!A1265)</f>
        <v>1265</v>
      </c>
      <c r="B1586">
        <v>33361016</v>
      </c>
      <c r="C1586">
        <v>33361001</v>
      </c>
      <c r="D1586">
        <v>31175973</v>
      </c>
      <c r="E1586">
        <v>1</v>
      </c>
      <c r="F1586">
        <v>1</v>
      </c>
      <c r="G1586">
        <v>1</v>
      </c>
      <c r="H1586">
        <v>3</v>
      </c>
      <c r="I1586" t="s">
        <v>889</v>
      </c>
      <c r="J1586" t="s">
        <v>890</v>
      </c>
      <c r="K1586" t="s">
        <v>891</v>
      </c>
      <c r="L1586">
        <v>1348</v>
      </c>
      <c r="N1586">
        <v>1009</v>
      </c>
      <c r="O1586" t="s">
        <v>32</v>
      </c>
      <c r="P1586" t="s">
        <v>32</v>
      </c>
      <c r="Q1586">
        <v>1000</v>
      </c>
      <c r="X1586">
        <v>2.9999999999999997E-4</v>
      </c>
      <c r="Y1586">
        <v>26499</v>
      </c>
      <c r="Z1586">
        <v>0</v>
      </c>
      <c r="AA1586">
        <v>0</v>
      </c>
      <c r="AB1586">
        <v>0</v>
      </c>
      <c r="AC1586">
        <v>0</v>
      </c>
      <c r="AD1586">
        <v>1</v>
      </c>
      <c r="AE1586">
        <v>0</v>
      </c>
      <c r="AF1586" t="s">
        <v>3</v>
      </c>
      <c r="AG1586">
        <v>2.9999999999999997E-4</v>
      </c>
      <c r="AH1586">
        <v>2</v>
      </c>
      <c r="AI1586">
        <v>33361007</v>
      </c>
      <c r="AJ1586">
        <v>1296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>
      <c r="A1587">
        <f>ROW(Source!A1265)</f>
        <v>1265</v>
      </c>
      <c r="B1587">
        <v>33361017</v>
      </c>
      <c r="C1587">
        <v>33361001</v>
      </c>
      <c r="D1587">
        <v>31180727</v>
      </c>
      <c r="E1587">
        <v>1</v>
      </c>
      <c r="F1587">
        <v>1</v>
      </c>
      <c r="G1587">
        <v>1</v>
      </c>
      <c r="H1587">
        <v>3</v>
      </c>
      <c r="I1587" t="s">
        <v>844</v>
      </c>
      <c r="J1587" t="s">
        <v>845</v>
      </c>
      <c r="K1587" t="s">
        <v>846</v>
      </c>
      <c r="L1587">
        <v>1348</v>
      </c>
      <c r="N1587">
        <v>1009</v>
      </c>
      <c r="O1587" t="s">
        <v>32</v>
      </c>
      <c r="P1587" t="s">
        <v>32</v>
      </c>
      <c r="Q1587">
        <v>1000</v>
      </c>
      <c r="X1587">
        <v>8.0000000000000004E-4</v>
      </c>
      <c r="Y1587">
        <v>9040.01</v>
      </c>
      <c r="Z1587">
        <v>0</v>
      </c>
      <c r="AA1587">
        <v>0</v>
      </c>
      <c r="AB1587">
        <v>0</v>
      </c>
      <c r="AC1587">
        <v>0</v>
      </c>
      <c r="AD1587">
        <v>1</v>
      </c>
      <c r="AE1587">
        <v>0</v>
      </c>
      <c r="AF1587" t="s">
        <v>3</v>
      </c>
      <c r="AG1587">
        <v>8.0000000000000004E-4</v>
      </c>
      <c r="AH1587">
        <v>2</v>
      </c>
      <c r="AI1587">
        <v>33361008</v>
      </c>
      <c r="AJ1587">
        <v>1297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</row>
    <row r="1588" spans="1:44">
      <c r="A1588">
        <f>ROW(Source!A1265)</f>
        <v>1265</v>
      </c>
      <c r="B1588">
        <v>33361018</v>
      </c>
      <c r="C1588">
        <v>33361001</v>
      </c>
      <c r="D1588">
        <v>31181610</v>
      </c>
      <c r="E1588">
        <v>1</v>
      </c>
      <c r="F1588">
        <v>1</v>
      </c>
      <c r="G1588">
        <v>1</v>
      </c>
      <c r="H1588">
        <v>3</v>
      </c>
      <c r="I1588" t="s">
        <v>847</v>
      </c>
      <c r="J1588" t="s">
        <v>848</v>
      </c>
      <c r="K1588" t="s">
        <v>849</v>
      </c>
      <c r="L1588">
        <v>1346</v>
      </c>
      <c r="N1588">
        <v>1009</v>
      </c>
      <c r="O1588" t="s">
        <v>78</v>
      </c>
      <c r="P1588" t="s">
        <v>78</v>
      </c>
      <c r="Q1588">
        <v>1</v>
      </c>
      <c r="X1588">
        <v>0.43</v>
      </c>
      <c r="Y1588">
        <v>23.09</v>
      </c>
      <c r="Z1588">
        <v>0</v>
      </c>
      <c r="AA1588">
        <v>0</v>
      </c>
      <c r="AB1588">
        <v>0</v>
      </c>
      <c r="AC1588">
        <v>0</v>
      </c>
      <c r="AD1588">
        <v>1</v>
      </c>
      <c r="AE1588">
        <v>0</v>
      </c>
      <c r="AF1588" t="s">
        <v>3</v>
      </c>
      <c r="AG1588">
        <v>0.43</v>
      </c>
      <c r="AH1588">
        <v>2</v>
      </c>
      <c r="AI1588">
        <v>33361009</v>
      </c>
      <c r="AJ1588">
        <v>1298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</row>
    <row r="1589" spans="1:44">
      <c r="A1589">
        <f>ROW(Source!A1265)</f>
        <v>1265</v>
      </c>
      <c r="B1589">
        <v>33361019</v>
      </c>
      <c r="C1589">
        <v>33361001</v>
      </c>
      <c r="D1589">
        <v>31174155</v>
      </c>
      <c r="E1589">
        <v>17</v>
      </c>
      <c r="F1589">
        <v>1</v>
      </c>
      <c r="G1589">
        <v>1</v>
      </c>
      <c r="H1589">
        <v>3</v>
      </c>
      <c r="I1589" t="s">
        <v>937</v>
      </c>
      <c r="J1589" t="s">
        <v>3</v>
      </c>
      <c r="K1589" t="s">
        <v>269</v>
      </c>
      <c r="L1589">
        <v>1354</v>
      </c>
      <c r="N1589">
        <v>1010</v>
      </c>
      <c r="O1589" t="s">
        <v>40</v>
      </c>
      <c r="P1589" t="s">
        <v>40</v>
      </c>
      <c r="Q1589">
        <v>1</v>
      </c>
      <c r="X1589">
        <v>2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 t="s">
        <v>3</v>
      </c>
      <c r="AG1589">
        <v>2</v>
      </c>
      <c r="AH1589">
        <v>3</v>
      </c>
      <c r="AI1589">
        <v>-1</v>
      </c>
      <c r="AJ1589" t="s">
        <v>3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</row>
    <row r="1590" spans="1:44">
      <c r="A1590">
        <f>ROW(Source!A1265)</f>
        <v>1265</v>
      </c>
      <c r="B1590">
        <v>33361020</v>
      </c>
      <c r="C1590">
        <v>33361001</v>
      </c>
      <c r="D1590">
        <v>31173712</v>
      </c>
      <c r="E1590">
        <v>17</v>
      </c>
      <c r="F1590">
        <v>1</v>
      </c>
      <c r="G1590">
        <v>1</v>
      </c>
      <c r="H1590">
        <v>3</v>
      </c>
      <c r="I1590" t="s">
        <v>929</v>
      </c>
      <c r="J1590" t="s">
        <v>3</v>
      </c>
      <c r="K1590" t="s">
        <v>930</v>
      </c>
      <c r="L1590">
        <v>1354</v>
      </c>
      <c r="N1590">
        <v>1010</v>
      </c>
      <c r="O1590" t="s">
        <v>40</v>
      </c>
      <c r="P1590" t="s">
        <v>40</v>
      </c>
      <c r="Q1590">
        <v>1</v>
      </c>
      <c r="X1590">
        <v>1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 t="s">
        <v>3</v>
      </c>
      <c r="AG1590">
        <v>1</v>
      </c>
      <c r="AH1590">
        <v>3</v>
      </c>
      <c r="AI1590">
        <v>-1</v>
      </c>
      <c r="AJ1590" t="s">
        <v>3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</row>
    <row r="1591" spans="1:44">
      <c r="A1591">
        <f>ROW(Source!A1265)</f>
        <v>1265</v>
      </c>
      <c r="B1591">
        <v>33361021</v>
      </c>
      <c r="C1591">
        <v>33361001</v>
      </c>
      <c r="D1591">
        <v>31172599</v>
      </c>
      <c r="E1591">
        <v>17</v>
      </c>
      <c r="F1591">
        <v>1</v>
      </c>
      <c r="G1591">
        <v>1</v>
      </c>
      <c r="H1591">
        <v>3</v>
      </c>
      <c r="I1591" t="s">
        <v>938</v>
      </c>
      <c r="J1591" t="s">
        <v>3</v>
      </c>
      <c r="K1591" t="s">
        <v>939</v>
      </c>
      <c r="L1591">
        <v>1301</v>
      </c>
      <c r="N1591">
        <v>1003</v>
      </c>
      <c r="O1591" t="s">
        <v>275</v>
      </c>
      <c r="P1591" t="s">
        <v>275</v>
      </c>
      <c r="Q1591">
        <v>1</v>
      </c>
      <c r="X1591">
        <v>9.3000000000000007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 t="s">
        <v>3</v>
      </c>
      <c r="AG1591">
        <v>9.3000000000000007</v>
      </c>
      <c r="AH1591">
        <v>3</v>
      </c>
      <c r="AI1591">
        <v>-1</v>
      </c>
      <c r="AJ1591" t="s">
        <v>3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</row>
    <row r="1592" spans="1:44">
      <c r="A1592">
        <f>ROW(Source!A1265)</f>
        <v>1265</v>
      </c>
      <c r="B1592">
        <v>33361022</v>
      </c>
      <c r="C1592">
        <v>33361001</v>
      </c>
      <c r="D1592">
        <v>31238438</v>
      </c>
      <c r="E1592">
        <v>1</v>
      </c>
      <c r="F1592">
        <v>1</v>
      </c>
      <c r="G1592">
        <v>1</v>
      </c>
      <c r="H1592">
        <v>3</v>
      </c>
      <c r="I1592" t="s">
        <v>892</v>
      </c>
      <c r="J1592" t="s">
        <v>893</v>
      </c>
      <c r="K1592" t="s">
        <v>894</v>
      </c>
      <c r="L1592">
        <v>1301</v>
      </c>
      <c r="N1592">
        <v>1003</v>
      </c>
      <c r="O1592" t="s">
        <v>275</v>
      </c>
      <c r="P1592" t="s">
        <v>275</v>
      </c>
      <c r="Q1592">
        <v>1</v>
      </c>
      <c r="X1592">
        <v>0.39</v>
      </c>
      <c r="Y1592">
        <v>15.33</v>
      </c>
      <c r="Z1592">
        <v>0</v>
      </c>
      <c r="AA1592">
        <v>0</v>
      </c>
      <c r="AB1592">
        <v>0</v>
      </c>
      <c r="AC1592">
        <v>0</v>
      </c>
      <c r="AD1592">
        <v>1</v>
      </c>
      <c r="AE1592">
        <v>0</v>
      </c>
      <c r="AF1592" t="s">
        <v>3</v>
      </c>
      <c r="AG1592">
        <v>0.39</v>
      </c>
      <c r="AH1592">
        <v>2</v>
      </c>
      <c r="AI1592">
        <v>33361010</v>
      </c>
      <c r="AJ1592">
        <v>1299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</row>
    <row r="1593" spans="1:44">
      <c r="A1593">
        <f>ROW(Source!A1266)</f>
        <v>1266</v>
      </c>
      <c r="B1593">
        <v>33361011</v>
      </c>
      <c r="C1593">
        <v>33361001</v>
      </c>
      <c r="D1593">
        <v>31172061</v>
      </c>
      <c r="E1593">
        <v>1</v>
      </c>
      <c r="F1593">
        <v>1</v>
      </c>
      <c r="G1593">
        <v>1</v>
      </c>
      <c r="H1593">
        <v>1</v>
      </c>
      <c r="I1593" t="s">
        <v>850</v>
      </c>
      <c r="J1593" t="s">
        <v>3</v>
      </c>
      <c r="K1593" t="s">
        <v>851</v>
      </c>
      <c r="L1593">
        <v>1191</v>
      </c>
      <c r="N1593">
        <v>1013</v>
      </c>
      <c r="O1593" t="s">
        <v>831</v>
      </c>
      <c r="P1593" t="s">
        <v>831</v>
      </c>
      <c r="Q1593">
        <v>1</v>
      </c>
      <c r="X1593">
        <v>5.95</v>
      </c>
      <c r="Y1593">
        <v>0</v>
      </c>
      <c r="Z1593">
        <v>0</v>
      </c>
      <c r="AA1593">
        <v>0</v>
      </c>
      <c r="AB1593">
        <v>8.74</v>
      </c>
      <c r="AC1593">
        <v>0</v>
      </c>
      <c r="AD1593">
        <v>1</v>
      </c>
      <c r="AE1593">
        <v>1</v>
      </c>
      <c r="AF1593" t="s">
        <v>22</v>
      </c>
      <c r="AG1593">
        <v>8.2109999999999985</v>
      </c>
      <c r="AH1593">
        <v>2</v>
      </c>
      <c r="AI1593">
        <v>33361002</v>
      </c>
      <c r="AJ1593">
        <v>1300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</row>
    <row r="1594" spans="1:44">
      <c r="A1594">
        <f>ROW(Source!A1266)</f>
        <v>1266</v>
      </c>
      <c r="B1594">
        <v>33361012</v>
      </c>
      <c r="C1594">
        <v>33361001</v>
      </c>
      <c r="D1594">
        <v>31172011</v>
      </c>
      <c r="E1594">
        <v>1</v>
      </c>
      <c r="F1594">
        <v>1</v>
      </c>
      <c r="G1594">
        <v>1</v>
      </c>
      <c r="H1594">
        <v>1</v>
      </c>
      <c r="I1594" t="s">
        <v>832</v>
      </c>
      <c r="J1594" t="s">
        <v>3</v>
      </c>
      <c r="K1594" t="s">
        <v>833</v>
      </c>
      <c r="L1594">
        <v>1191</v>
      </c>
      <c r="N1594">
        <v>1013</v>
      </c>
      <c r="O1594" t="s">
        <v>831</v>
      </c>
      <c r="P1594" t="s">
        <v>831</v>
      </c>
      <c r="Q1594">
        <v>1</v>
      </c>
      <c r="X1594">
        <v>0.04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1</v>
      </c>
      <c r="AE1594">
        <v>2</v>
      </c>
      <c r="AF1594" t="s">
        <v>21</v>
      </c>
      <c r="AG1594">
        <v>0.06</v>
      </c>
      <c r="AH1594">
        <v>2</v>
      </c>
      <c r="AI1594">
        <v>33361003</v>
      </c>
      <c r="AJ1594">
        <v>1301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</row>
    <row r="1595" spans="1:44">
      <c r="A1595">
        <f>ROW(Source!A1266)</f>
        <v>1266</v>
      </c>
      <c r="B1595">
        <v>33361013</v>
      </c>
      <c r="C1595">
        <v>33361001</v>
      </c>
      <c r="D1595">
        <v>31258491</v>
      </c>
      <c r="E1595">
        <v>1</v>
      </c>
      <c r="F1595">
        <v>1</v>
      </c>
      <c r="G1595">
        <v>1</v>
      </c>
      <c r="H1595">
        <v>2</v>
      </c>
      <c r="I1595" t="s">
        <v>834</v>
      </c>
      <c r="J1595" t="s">
        <v>835</v>
      </c>
      <c r="K1595" t="s">
        <v>836</v>
      </c>
      <c r="L1595">
        <v>1368</v>
      </c>
      <c r="N1595">
        <v>1011</v>
      </c>
      <c r="O1595" t="s">
        <v>837</v>
      </c>
      <c r="P1595" t="s">
        <v>837</v>
      </c>
      <c r="Q1595">
        <v>1</v>
      </c>
      <c r="X1595">
        <v>0.01</v>
      </c>
      <c r="Y1595">
        <v>0</v>
      </c>
      <c r="Z1595">
        <v>111.99</v>
      </c>
      <c r="AA1595">
        <v>13.5</v>
      </c>
      <c r="AB1595">
        <v>0</v>
      </c>
      <c r="AC1595">
        <v>0</v>
      </c>
      <c r="AD1595">
        <v>1</v>
      </c>
      <c r="AE1595">
        <v>0</v>
      </c>
      <c r="AF1595" t="s">
        <v>21</v>
      </c>
      <c r="AG1595">
        <v>1.4999999999999999E-2</v>
      </c>
      <c r="AH1595">
        <v>2</v>
      </c>
      <c r="AI1595">
        <v>33361004</v>
      </c>
      <c r="AJ1595">
        <v>1302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>
      <c r="A1596">
        <f>ROW(Source!A1266)</f>
        <v>1266</v>
      </c>
      <c r="B1596">
        <v>33361014</v>
      </c>
      <c r="C1596">
        <v>33361001</v>
      </c>
      <c r="D1596">
        <v>31258691</v>
      </c>
      <c r="E1596">
        <v>1</v>
      </c>
      <c r="F1596">
        <v>1</v>
      </c>
      <c r="G1596">
        <v>1</v>
      </c>
      <c r="H1596">
        <v>2</v>
      </c>
      <c r="I1596" t="s">
        <v>838</v>
      </c>
      <c r="J1596" t="s">
        <v>839</v>
      </c>
      <c r="K1596" t="s">
        <v>840</v>
      </c>
      <c r="L1596">
        <v>1368</v>
      </c>
      <c r="N1596">
        <v>1011</v>
      </c>
      <c r="O1596" t="s">
        <v>837</v>
      </c>
      <c r="P1596" t="s">
        <v>837</v>
      </c>
      <c r="Q1596">
        <v>1</v>
      </c>
      <c r="X1596">
        <v>1.36</v>
      </c>
      <c r="Y1596">
        <v>0</v>
      </c>
      <c r="Z1596">
        <v>3.12</v>
      </c>
      <c r="AA1596">
        <v>0</v>
      </c>
      <c r="AB1596">
        <v>0</v>
      </c>
      <c r="AC1596">
        <v>0</v>
      </c>
      <c r="AD1596">
        <v>1</v>
      </c>
      <c r="AE1596">
        <v>0</v>
      </c>
      <c r="AF1596" t="s">
        <v>21</v>
      </c>
      <c r="AG1596">
        <v>2.04</v>
      </c>
      <c r="AH1596">
        <v>2</v>
      </c>
      <c r="AI1596">
        <v>33361005</v>
      </c>
      <c r="AJ1596">
        <v>1303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</row>
    <row r="1597" spans="1:44">
      <c r="A1597">
        <f>ROW(Source!A1266)</f>
        <v>1266</v>
      </c>
      <c r="B1597">
        <v>33361015</v>
      </c>
      <c r="C1597">
        <v>33361001</v>
      </c>
      <c r="D1597">
        <v>31259879</v>
      </c>
      <c r="E1597">
        <v>1</v>
      </c>
      <c r="F1597">
        <v>1</v>
      </c>
      <c r="G1597">
        <v>1</v>
      </c>
      <c r="H1597">
        <v>2</v>
      </c>
      <c r="I1597" t="s">
        <v>841</v>
      </c>
      <c r="J1597" t="s">
        <v>842</v>
      </c>
      <c r="K1597" t="s">
        <v>843</v>
      </c>
      <c r="L1597">
        <v>1368</v>
      </c>
      <c r="N1597">
        <v>1011</v>
      </c>
      <c r="O1597" t="s">
        <v>837</v>
      </c>
      <c r="P1597" t="s">
        <v>837</v>
      </c>
      <c r="Q1597">
        <v>1</v>
      </c>
      <c r="X1597">
        <v>0.03</v>
      </c>
      <c r="Y1597">
        <v>0</v>
      </c>
      <c r="Z1597">
        <v>65.709999999999994</v>
      </c>
      <c r="AA1597">
        <v>11.6</v>
      </c>
      <c r="AB1597">
        <v>0</v>
      </c>
      <c r="AC1597">
        <v>0</v>
      </c>
      <c r="AD1597">
        <v>1</v>
      </c>
      <c r="AE1597">
        <v>0</v>
      </c>
      <c r="AF1597" t="s">
        <v>21</v>
      </c>
      <c r="AG1597">
        <v>4.4999999999999998E-2</v>
      </c>
      <c r="AH1597">
        <v>2</v>
      </c>
      <c r="AI1597">
        <v>33361006</v>
      </c>
      <c r="AJ1597">
        <v>1304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</row>
    <row r="1598" spans="1:44">
      <c r="A1598">
        <f>ROW(Source!A1266)</f>
        <v>1266</v>
      </c>
      <c r="B1598">
        <v>33361016</v>
      </c>
      <c r="C1598">
        <v>33361001</v>
      </c>
      <c r="D1598">
        <v>31175973</v>
      </c>
      <c r="E1598">
        <v>1</v>
      </c>
      <c r="F1598">
        <v>1</v>
      </c>
      <c r="G1598">
        <v>1</v>
      </c>
      <c r="H1598">
        <v>3</v>
      </c>
      <c r="I1598" t="s">
        <v>889</v>
      </c>
      <c r="J1598" t="s">
        <v>890</v>
      </c>
      <c r="K1598" t="s">
        <v>891</v>
      </c>
      <c r="L1598">
        <v>1348</v>
      </c>
      <c r="N1598">
        <v>1009</v>
      </c>
      <c r="O1598" t="s">
        <v>32</v>
      </c>
      <c r="P1598" t="s">
        <v>32</v>
      </c>
      <c r="Q1598">
        <v>1000</v>
      </c>
      <c r="X1598">
        <v>2.9999999999999997E-4</v>
      </c>
      <c r="Y1598">
        <v>26499</v>
      </c>
      <c r="Z1598">
        <v>0</v>
      </c>
      <c r="AA1598">
        <v>0</v>
      </c>
      <c r="AB1598">
        <v>0</v>
      </c>
      <c r="AC1598">
        <v>0</v>
      </c>
      <c r="AD1598">
        <v>1</v>
      </c>
      <c r="AE1598">
        <v>0</v>
      </c>
      <c r="AF1598" t="s">
        <v>3</v>
      </c>
      <c r="AG1598">
        <v>2.9999999999999997E-4</v>
      </c>
      <c r="AH1598">
        <v>2</v>
      </c>
      <c r="AI1598">
        <v>33361007</v>
      </c>
      <c r="AJ1598">
        <v>1305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</row>
    <row r="1599" spans="1:44">
      <c r="A1599">
        <f>ROW(Source!A1266)</f>
        <v>1266</v>
      </c>
      <c r="B1599">
        <v>33361017</v>
      </c>
      <c r="C1599">
        <v>33361001</v>
      </c>
      <c r="D1599">
        <v>31180727</v>
      </c>
      <c r="E1599">
        <v>1</v>
      </c>
      <c r="F1599">
        <v>1</v>
      </c>
      <c r="G1599">
        <v>1</v>
      </c>
      <c r="H1599">
        <v>3</v>
      </c>
      <c r="I1599" t="s">
        <v>844</v>
      </c>
      <c r="J1599" t="s">
        <v>845</v>
      </c>
      <c r="K1599" t="s">
        <v>846</v>
      </c>
      <c r="L1599">
        <v>1348</v>
      </c>
      <c r="N1599">
        <v>1009</v>
      </c>
      <c r="O1599" t="s">
        <v>32</v>
      </c>
      <c r="P1599" t="s">
        <v>32</v>
      </c>
      <c r="Q1599">
        <v>1000</v>
      </c>
      <c r="X1599">
        <v>8.0000000000000004E-4</v>
      </c>
      <c r="Y1599">
        <v>9040.01</v>
      </c>
      <c r="Z1599">
        <v>0</v>
      </c>
      <c r="AA1599">
        <v>0</v>
      </c>
      <c r="AB1599">
        <v>0</v>
      </c>
      <c r="AC1599">
        <v>0</v>
      </c>
      <c r="AD1599">
        <v>1</v>
      </c>
      <c r="AE1599">
        <v>0</v>
      </c>
      <c r="AF1599" t="s">
        <v>3</v>
      </c>
      <c r="AG1599">
        <v>8.0000000000000004E-4</v>
      </c>
      <c r="AH1599">
        <v>2</v>
      </c>
      <c r="AI1599">
        <v>33361008</v>
      </c>
      <c r="AJ1599">
        <v>1306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</row>
    <row r="1600" spans="1:44">
      <c r="A1600">
        <f>ROW(Source!A1266)</f>
        <v>1266</v>
      </c>
      <c r="B1600">
        <v>33361018</v>
      </c>
      <c r="C1600">
        <v>33361001</v>
      </c>
      <c r="D1600">
        <v>31181610</v>
      </c>
      <c r="E1600">
        <v>1</v>
      </c>
      <c r="F1600">
        <v>1</v>
      </c>
      <c r="G1600">
        <v>1</v>
      </c>
      <c r="H1600">
        <v>3</v>
      </c>
      <c r="I1600" t="s">
        <v>847</v>
      </c>
      <c r="J1600" t="s">
        <v>848</v>
      </c>
      <c r="K1600" t="s">
        <v>849</v>
      </c>
      <c r="L1600">
        <v>1346</v>
      </c>
      <c r="N1600">
        <v>1009</v>
      </c>
      <c r="O1600" t="s">
        <v>78</v>
      </c>
      <c r="P1600" t="s">
        <v>78</v>
      </c>
      <c r="Q1600">
        <v>1</v>
      </c>
      <c r="X1600">
        <v>0.43</v>
      </c>
      <c r="Y1600">
        <v>23.09</v>
      </c>
      <c r="Z1600">
        <v>0</v>
      </c>
      <c r="AA1600">
        <v>0</v>
      </c>
      <c r="AB1600">
        <v>0</v>
      </c>
      <c r="AC1600">
        <v>0</v>
      </c>
      <c r="AD1600">
        <v>1</v>
      </c>
      <c r="AE1600">
        <v>0</v>
      </c>
      <c r="AF1600" t="s">
        <v>3</v>
      </c>
      <c r="AG1600">
        <v>0.43</v>
      </c>
      <c r="AH1600">
        <v>2</v>
      </c>
      <c r="AI1600">
        <v>33361009</v>
      </c>
      <c r="AJ1600">
        <v>1307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</row>
    <row r="1601" spans="1:44">
      <c r="A1601">
        <f>ROW(Source!A1266)</f>
        <v>1266</v>
      </c>
      <c r="B1601">
        <v>33361019</v>
      </c>
      <c r="C1601">
        <v>33361001</v>
      </c>
      <c r="D1601">
        <v>31174155</v>
      </c>
      <c r="E1601">
        <v>17</v>
      </c>
      <c r="F1601">
        <v>1</v>
      </c>
      <c r="G1601">
        <v>1</v>
      </c>
      <c r="H1601">
        <v>3</v>
      </c>
      <c r="I1601" t="s">
        <v>937</v>
      </c>
      <c r="J1601" t="s">
        <v>3</v>
      </c>
      <c r="K1601" t="s">
        <v>269</v>
      </c>
      <c r="L1601">
        <v>1354</v>
      </c>
      <c r="N1601">
        <v>1010</v>
      </c>
      <c r="O1601" t="s">
        <v>40</v>
      </c>
      <c r="P1601" t="s">
        <v>40</v>
      </c>
      <c r="Q1601">
        <v>1</v>
      </c>
      <c r="X1601">
        <v>2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 t="s">
        <v>3</v>
      </c>
      <c r="AG1601">
        <v>2</v>
      </c>
      <c r="AH1601">
        <v>3</v>
      </c>
      <c r="AI1601">
        <v>-1</v>
      </c>
      <c r="AJ1601" t="s">
        <v>3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</row>
    <row r="1602" spans="1:44">
      <c r="A1602">
        <f>ROW(Source!A1266)</f>
        <v>1266</v>
      </c>
      <c r="B1602">
        <v>33361020</v>
      </c>
      <c r="C1602">
        <v>33361001</v>
      </c>
      <c r="D1602">
        <v>31173712</v>
      </c>
      <c r="E1602">
        <v>17</v>
      </c>
      <c r="F1602">
        <v>1</v>
      </c>
      <c r="G1602">
        <v>1</v>
      </c>
      <c r="H1602">
        <v>3</v>
      </c>
      <c r="I1602" t="s">
        <v>929</v>
      </c>
      <c r="J1602" t="s">
        <v>3</v>
      </c>
      <c r="K1602" t="s">
        <v>930</v>
      </c>
      <c r="L1602">
        <v>1354</v>
      </c>
      <c r="N1602">
        <v>1010</v>
      </c>
      <c r="O1602" t="s">
        <v>40</v>
      </c>
      <c r="P1602" t="s">
        <v>40</v>
      </c>
      <c r="Q1602">
        <v>1</v>
      </c>
      <c r="X1602">
        <v>1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 t="s">
        <v>3</v>
      </c>
      <c r="AG1602">
        <v>1</v>
      </c>
      <c r="AH1602">
        <v>3</v>
      </c>
      <c r="AI1602">
        <v>-1</v>
      </c>
      <c r="AJ1602" t="s">
        <v>3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</row>
    <row r="1603" spans="1:44">
      <c r="A1603">
        <f>ROW(Source!A1266)</f>
        <v>1266</v>
      </c>
      <c r="B1603">
        <v>33361021</v>
      </c>
      <c r="C1603">
        <v>33361001</v>
      </c>
      <c r="D1603">
        <v>31172599</v>
      </c>
      <c r="E1603">
        <v>17</v>
      </c>
      <c r="F1603">
        <v>1</v>
      </c>
      <c r="G1603">
        <v>1</v>
      </c>
      <c r="H1603">
        <v>3</v>
      </c>
      <c r="I1603" t="s">
        <v>938</v>
      </c>
      <c r="J1603" t="s">
        <v>3</v>
      </c>
      <c r="K1603" t="s">
        <v>939</v>
      </c>
      <c r="L1603">
        <v>1301</v>
      </c>
      <c r="N1603">
        <v>1003</v>
      </c>
      <c r="O1603" t="s">
        <v>275</v>
      </c>
      <c r="P1603" t="s">
        <v>275</v>
      </c>
      <c r="Q1603">
        <v>1</v>
      </c>
      <c r="X1603">
        <v>9.3000000000000007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 t="s">
        <v>3</v>
      </c>
      <c r="AG1603">
        <v>9.3000000000000007</v>
      </c>
      <c r="AH1603">
        <v>3</v>
      </c>
      <c r="AI1603">
        <v>-1</v>
      </c>
      <c r="AJ1603" t="s">
        <v>3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</row>
    <row r="1604" spans="1:44">
      <c r="A1604">
        <f>ROW(Source!A1266)</f>
        <v>1266</v>
      </c>
      <c r="B1604">
        <v>33361022</v>
      </c>
      <c r="C1604">
        <v>33361001</v>
      </c>
      <c r="D1604">
        <v>31238438</v>
      </c>
      <c r="E1604">
        <v>1</v>
      </c>
      <c r="F1604">
        <v>1</v>
      </c>
      <c r="G1604">
        <v>1</v>
      </c>
      <c r="H1604">
        <v>3</v>
      </c>
      <c r="I1604" t="s">
        <v>892</v>
      </c>
      <c r="J1604" t="s">
        <v>893</v>
      </c>
      <c r="K1604" t="s">
        <v>894</v>
      </c>
      <c r="L1604">
        <v>1301</v>
      </c>
      <c r="N1604">
        <v>1003</v>
      </c>
      <c r="O1604" t="s">
        <v>275</v>
      </c>
      <c r="P1604" t="s">
        <v>275</v>
      </c>
      <c r="Q1604">
        <v>1</v>
      </c>
      <c r="X1604">
        <v>0.39</v>
      </c>
      <c r="Y1604">
        <v>15.33</v>
      </c>
      <c r="Z1604">
        <v>0</v>
      </c>
      <c r="AA1604">
        <v>0</v>
      </c>
      <c r="AB1604">
        <v>0</v>
      </c>
      <c r="AC1604">
        <v>0</v>
      </c>
      <c r="AD1604">
        <v>1</v>
      </c>
      <c r="AE1604">
        <v>0</v>
      </c>
      <c r="AF1604" t="s">
        <v>3</v>
      </c>
      <c r="AG1604">
        <v>0.39</v>
      </c>
      <c r="AH1604">
        <v>2</v>
      </c>
      <c r="AI1604">
        <v>33361010</v>
      </c>
      <c r="AJ1604">
        <v>1308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</row>
    <row r="1605" spans="1:44">
      <c r="A1605">
        <f>ROW(Source!A1273)</f>
        <v>1273</v>
      </c>
      <c r="B1605">
        <v>33361037</v>
      </c>
      <c r="C1605">
        <v>33361027</v>
      </c>
      <c r="D1605">
        <v>31172059</v>
      </c>
      <c r="E1605">
        <v>1</v>
      </c>
      <c r="F1605">
        <v>1</v>
      </c>
      <c r="G1605">
        <v>1</v>
      </c>
      <c r="H1605">
        <v>1</v>
      </c>
      <c r="I1605" t="s">
        <v>895</v>
      </c>
      <c r="J1605" t="s">
        <v>3</v>
      </c>
      <c r="K1605" t="s">
        <v>896</v>
      </c>
      <c r="L1605">
        <v>1191</v>
      </c>
      <c r="N1605">
        <v>1013</v>
      </c>
      <c r="O1605" t="s">
        <v>831</v>
      </c>
      <c r="P1605" t="s">
        <v>831</v>
      </c>
      <c r="Q1605">
        <v>1</v>
      </c>
      <c r="X1605">
        <v>31.98</v>
      </c>
      <c r="Y1605">
        <v>0</v>
      </c>
      <c r="Z1605">
        <v>0</v>
      </c>
      <c r="AA1605">
        <v>0</v>
      </c>
      <c r="AB1605">
        <v>8.64</v>
      </c>
      <c r="AC1605">
        <v>0</v>
      </c>
      <c r="AD1605">
        <v>1</v>
      </c>
      <c r="AE1605">
        <v>1</v>
      </c>
      <c r="AF1605" t="s">
        <v>22</v>
      </c>
      <c r="AG1605">
        <v>44.132399999999997</v>
      </c>
      <c r="AH1605">
        <v>2</v>
      </c>
      <c r="AI1605">
        <v>33361028</v>
      </c>
      <c r="AJ1605">
        <v>1309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</row>
    <row r="1606" spans="1:44">
      <c r="A1606">
        <f>ROW(Source!A1273)</f>
        <v>1273</v>
      </c>
      <c r="B1606">
        <v>33361038</v>
      </c>
      <c r="C1606">
        <v>33361027</v>
      </c>
      <c r="D1606">
        <v>31172011</v>
      </c>
      <c r="E1606">
        <v>1</v>
      </c>
      <c r="F1606">
        <v>1</v>
      </c>
      <c r="G1606">
        <v>1</v>
      </c>
      <c r="H1606">
        <v>1</v>
      </c>
      <c r="I1606" t="s">
        <v>832</v>
      </c>
      <c r="J1606" t="s">
        <v>3</v>
      </c>
      <c r="K1606" t="s">
        <v>833</v>
      </c>
      <c r="L1606">
        <v>1191</v>
      </c>
      <c r="N1606">
        <v>1013</v>
      </c>
      <c r="O1606" t="s">
        <v>831</v>
      </c>
      <c r="P1606" t="s">
        <v>831</v>
      </c>
      <c r="Q1606">
        <v>1</v>
      </c>
      <c r="X1606">
        <v>0.47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1</v>
      </c>
      <c r="AE1606">
        <v>2</v>
      </c>
      <c r="AF1606" t="s">
        <v>21</v>
      </c>
      <c r="AG1606">
        <v>0.70499999999999996</v>
      </c>
      <c r="AH1606">
        <v>2</v>
      </c>
      <c r="AI1606">
        <v>33361029</v>
      </c>
      <c r="AJ1606">
        <v>1310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</row>
    <row r="1607" spans="1:44">
      <c r="A1607">
        <f>ROW(Source!A1273)</f>
        <v>1273</v>
      </c>
      <c r="B1607">
        <v>33361039</v>
      </c>
      <c r="C1607">
        <v>33361027</v>
      </c>
      <c r="D1607">
        <v>31259116</v>
      </c>
      <c r="E1607">
        <v>1</v>
      </c>
      <c r="F1607">
        <v>1</v>
      </c>
      <c r="G1607">
        <v>1</v>
      </c>
      <c r="H1607">
        <v>2</v>
      </c>
      <c r="I1607" t="s">
        <v>897</v>
      </c>
      <c r="J1607" t="s">
        <v>898</v>
      </c>
      <c r="K1607" t="s">
        <v>899</v>
      </c>
      <c r="L1607">
        <v>1368</v>
      </c>
      <c r="N1607">
        <v>1011</v>
      </c>
      <c r="O1607" t="s">
        <v>837</v>
      </c>
      <c r="P1607" t="s">
        <v>837</v>
      </c>
      <c r="Q1607">
        <v>1</v>
      </c>
      <c r="X1607">
        <v>0.23</v>
      </c>
      <c r="Y1607">
        <v>0</v>
      </c>
      <c r="Z1607">
        <v>30</v>
      </c>
      <c r="AA1607">
        <v>0</v>
      </c>
      <c r="AB1607">
        <v>0</v>
      </c>
      <c r="AC1607">
        <v>0</v>
      </c>
      <c r="AD1607">
        <v>1</v>
      </c>
      <c r="AE1607">
        <v>0</v>
      </c>
      <c r="AF1607" t="s">
        <v>21</v>
      </c>
      <c r="AG1607">
        <v>0.34500000000000003</v>
      </c>
      <c r="AH1607">
        <v>2</v>
      </c>
      <c r="AI1607">
        <v>33361030</v>
      </c>
      <c r="AJ1607">
        <v>1311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</row>
    <row r="1608" spans="1:44">
      <c r="A1608">
        <f>ROW(Source!A1273)</f>
        <v>1273</v>
      </c>
      <c r="B1608">
        <v>33361040</v>
      </c>
      <c r="C1608">
        <v>33361027</v>
      </c>
      <c r="D1608">
        <v>31259879</v>
      </c>
      <c r="E1608">
        <v>1</v>
      </c>
      <c r="F1608">
        <v>1</v>
      </c>
      <c r="G1608">
        <v>1</v>
      </c>
      <c r="H1608">
        <v>2</v>
      </c>
      <c r="I1608" t="s">
        <v>841</v>
      </c>
      <c r="J1608" t="s">
        <v>842</v>
      </c>
      <c r="K1608" t="s">
        <v>843</v>
      </c>
      <c r="L1608">
        <v>1368</v>
      </c>
      <c r="N1608">
        <v>1011</v>
      </c>
      <c r="O1608" t="s">
        <v>837</v>
      </c>
      <c r="P1608" t="s">
        <v>837</v>
      </c>
      <c r="Q1608">
        <v>1</v>
      </c>
      <c r="X1608">
        <v>0.47</v>
      </c>
      <c r="Y1608">
        <v>0</v>
      </c>
      <c r="Z1608">
        <v>65.709999999999994</v>
      </c>
      <c r="AA1608">
        <v>11.6</v>
      </c>
      <c r="AB1608">
        <v>0</v>
      </c>
      <c r="AC1608">
        <v>0</v>
      </c>
      <c r="AD1608">
        <v>1</v>
      </c>
      <c r="AE1608">
        <v>0</v>
      </c>
      <c r="AF1608" t="s">
        <v>21</v>
      </c>
      <c r="AG1608">
        <v>0.70499999999999996</v>
      </c>
      <c r="AH1608">
        <v>2</v>
      </c>
      <c r="AI1608">
        <v>33361031</v>
      </c>
      <c r="AJ1608">
        <v>1312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>
      <c r="A1609">
        <f>ROW(Source!A1273)</f>
        <v>1273</v>
      </c>
      <c r="B1609">
        <v>33361041</v>
      </c>
      <c r="C1609">
        <v>33361027</v>
      </c>
      <c r="D1609">
        <v>31260961</v>
      </c>
      <c r="E1609">
        <v>1</v>
      </c>
      <c r="F1609">
        <v>1</v>
      </c>
      <c r="G1609">
        <v>1</v>
      </c>
      <c r="H1609">
        <v>2</v>
      </c>
      <c r="I1609" t="s">
        <v>900</v>
      </c>
      <c r="J1609" t="s">
        <v>901</v>
      </c>
      <c r="K1609" t="s">
        <v>902</v>
      </c>
      <c r="L1609">
        <v>1368</v>
      </c>
      <c r="N1609">
        <v>1011</v>
      </c>
      <c r="O1609" t="s">
        <v>837</v>
      </c>
      <c r="P1609" t="s">
        <v>837</v>
      </c>
      <c r="Q1609">
        <v>1</v>
      </c>
      <c r="X1609">
        <v>1.26</v>
      </c>
      <c r="Y1609">
        <v>0</v>
      </c>
      <c r="Z1609">
        <v>2.16</v>
      </c>
      <c r="AA1609">
        <v>0</v>
      </c>
      <c r="AB1609">
        <v>0</v>
      </c>
      <c r="AC1609">
        <v>0</v>
      </c>
      <c r="AD1609">
        <v>1</v>
      </c>
      <c r="AE1609">
        <v>0</v>
      </c>
      <c r="AF1609" t="s">
        <v>21</v>
      </c>
      <c r="AG1609">
        <v>1.8900000000000001</v>
      </c>
      <c r="AH1609">
        <v>2</v>
      </c>
      <c r="AI1609">
        <v>33361032</v>
      </c>
      <c r="AJ1609">
        <v>1313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</row>
    <row r="1610" spans="1:44">
      <c r="A1610">
        <f>ROW(Source!A1273)</f>
        <v>1273</v>
      </c>
      <c r="B1610">
        <v>33361042</v>
      </c>
      <c r="C1610">
        <v>33361027</v>
      </c>
      <c r="D1610">
        <v>31176145</v>
      </c>
      <c r="E1610">
        <v>1</v>
      </c>
      <c r="F1610">
        <v>1</v>
      </c>
      <c r="G1610">
        <v>1</v>
      </c>
      <c r="H1610">
        <v>3</v>
      </c>
      <c r="I1610" t="s">
        <v>903</v>
      </c>
      <c r="J1610" t="s">
        <v>904</v>
      </c>
      <c r="K1610" t="s">
        <v>905</v>
      </c>
      <c r="L1610">
        <v>1348</v>
      </c>
      <c r="N1610">
        <v>1009</v>
      </c>
      <c r="O1610" t="s">
        <v>32</v>
      </c>
      <c r="P1610" t="s">
        <v>32</v>
      </c>
      <c r="Q1610">
        <v>1000</v>
      </c>
      <c r="X1610">
        <v>1.26E-2</v>
      </c>
      <c r="Y1610">
        <v>1412.5</v>
      </c>
      <c r="Z1610">
        <v>0</v>
      </c>
      <c r="AA1610">
        <v>0</v>
      </c>
      <c r="AB1610">
        <v>0</v>
      </c>
      <c r="AC1610">
        <v>0</v>
      </c>
      <c r="AD1610">
        <v>1</v>
      </c>
      <c r="AE1610">
        <v>0</v>
      </c>
      <c r="AF1610" t="s">
        <v>3</v>
      </c>
      <c r="AG1610">
        <v>1.26E-2</v>
      </c>
      <c r="AH1610">
        <v>2</v>
      </c>
      <c r="AI1610">
        <v>33361033</v>
      </c>
      <c r="AJ1610">
        <v>1314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</row>
    <row r="1611" spans="1:44">
      <c r="A1611">
        <f>ROW(Source!A1273)</f>
        <v>1273</v>
      </c>
      <c r="B1611">
        <v>33361043</v>
      </c>
      <c r="C1611">
        <v>33361027</v>
      </c>
      <c r="D1611">
        <v>31176252</v>
      </c>
      <c r="E1611">
        <v>1</v>
      </c>
      <c r="F1611">
        <v>1</v>
      </c>
      <c r="G1611">
        <v>1</v>
      </c>
      <c r="H1611">
        <v>3</v>
      </c>
      <c r="I1611" t="s">
        <v>906</v>
      </c>
      <c r="J1611" t="s">
        <v>907</v>
      </c>
      <c r="K1611" t="s">
        <v>908</v>
      </c>
      <c r="L1611">
        <v>1348</v>
      </c>
      <c r="N1611">
        <v>1009</v>
      </c>
      <c r="O1611" t="s">
        <v>32</v>
      </c>
      <c r="P1611" t="s">
        <v>32</v>
      </c>
      <c r="Q1611">
        <v>1000</v>
      </c>
      <c r="X1611">
        <v>0.03</v>
      </c>
      <c r="Y1611">
        <v>3960</v>
      </c>
      <c r="Z1611">
        <v>0</v>
      </c>
      <c r="AA1611">
        <v>0</v>
      </c>
      <c r="AB1611">
        <v>0</v>
      </c>
      <c r="AC1611">
        <v>0</v>
      </c>
      <c r="AD1611">
        <v>1</v>
      </c>
      <c r="AE1611">
        <v>0</v>
      </c>
      <c r="AF1611" t="s">
        <v>3</v>
      </c>
      <c r="AG1611">
        <v>0.03</v>
      </c>
      <c r="AH1611">
        <v>2</v>
      </c>
      <c r="AI1611">
        <v>33361034</v>
      </c>
      <c r="AJ1611">
        <v>1315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</row>
    <row r="1612" spans="1:44">
      <c r="A1612">
        <f>ROW(Source!A1273)</f>
        <v>1273</v>
      </c>
      <c r="B1612">
        <v>33361044</v>
      </c>
      <c r="C1612">
        <v>33361027</v>
      </c>
      <c r="D1612">
        <v>31201861</v>
      </c>
      <c r="E1612">
        <v>1</v>
      </c>
      <c r="F1612">
        <v>1</v>
      </c>
      <c r="G1612">
        <v>1</v>
      </c>
      <c r="H1612">
        <v>3</v>
      </c>
      <c r="I1612" t="s">
        <v>909</v>
      </c>
      <c r="J1612" t="s">
        <v>910</v>
      </c>
      <c r="K1612" t="s">
        <v>911</v>
      </c>
      <c r="L1612">
        <v>1348</v>
      </c>
      <c r="N1612">
        <v>1009</v>
      </c>
      <c r="O1612" t="s">
        <v>32</v>
      </c>
      <c r="P1612" t="s">
        <v>32</v>
      </c>
      <c r="Q1612">
        <v>1000</v>
      </c>
      <c r="X1612">
        <v>4.7300000000000002E-2</v>
      </c>
      <c r="Y1612">
        <v>7590</v>
      </c>
      <c r="Z1612">
        <v>0</v>
      </c>
      <c r="AA1612">
        <v>0</v>
      </c>
      <c r="AB1612">
        <v>0</v>
      </c>
      <c r="AC1612">
        <v>0</v>
      </c>
      <c r="AD1612">
        <v>1</v>
      </c>
      <c r="AE1612">
        <v>0</v>
      </c>
      <c r="AF1612" t="s">
        <v>3</v>
      </c>
      <c r="AG1612">
        <v>4.7300000000000002E-2</v>
      </c>
      <c r="AH1612">
        <v>2</v>
      </c>
      <c r="AI1612">
        <v>33361035</v>
      </c>
      <c r="AJ1612">
        <v>1316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</row>
    <row r="1613" spans="1:44">
      <c r="A1613">
        <f>ROW(Source!A1273)</f>
        <v>1273</v>
      </c>
      <c r="B1613">
        <v>33361045</v>
      </c>
      <c r="C1613">
        <v>33361027</v>
      </c>
      <c r="D1613">
        <v>31173467</v>
      </c>
      <c r="E1613">
        <v>17</v>
      </c>
      <c r="F1613">
        <v>1</v>
      </c>
      <c r="G1613">
        <v>1</v>
      </c>
      <c r="H1613">
        <v>3</v>
      </c>
      <c r="I1613" t="s">
        <v>940</v>
      </c>
      <c r="J1613" t="s">
        <v>3</v>
      </c>
      <c r="K1613" t="s">
        <v>941</v>
      </c>
      <c r="L1613">
        <v>1327</v>
      </c>
      <c r="N1613">
        <v>1005</v>
      </c>
      <c r="O1613" t="s">
        <v>47</v>
      </c>
      <c r="P1613" t="s">
        <v>47</v>
      </c>
      <c r="Q1613">
        <v>1</v>
      </c>
      <c r="X1613">
        <v>115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 t="s">
        <v>3</v>
      </c>
      <c r="AG1613">
        <v>115</v>
      </c>
      <c r="AH1613">
        <v>3</v>
      </c>
      <c r="AI1613">
        <v>-1</v>
      </c>
      <c r="AJ1613" t="s">
        <v>3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</row>
    <row r="1614" spans="1:44">
      <c r="A1614">
        <f>ROW(Source!A1273)</f>
        <v>1273</v>
      </c>
      <c r="B1614">
        <v>33361046</v>
      </c>
      <c r="C1614">
        <v>33361027</v>
      </c>
      <c r="D1614">
        <v>31214657</v>
      </c>
      <c r="E1614">
        <v>1</v>
      </c>
      <c r="F1614">
        <v>1</v>
      </c>
      <c r="G1614">
        <v>1</v>
      </c>
      <c r="H1614">
        <v>3</v>
      </c>
      <c r="I1614" t="s">
        <v>912</v>
      </c>
      <c r="J1614" t="s">
        <v>913</v>
      </c>
      <c r="K1614" t="s">
        <v>914</v>
      </c>
      <c r="L1614">
        <v>1348</v>
      </c>
      <c r="N1614">
        <v>1009</v>
      </c>
      <c r="O1614" t="s">
        <v>32</v>
      </c>
      <c r="P1614" t="s">
        <v>32</v>
      </c>
      <c r="Q1614">
        <v>1000</v>
      </c>
      <c r="X1614">
        <v>1.2600000000000001E-3</v>
      </c>
      <c r="Y1614">
        <v>9550.01</v>
      </c>
      <c r="Z1614">
        <v>0</v>
      </c>
      <c r="AA1614">
        <v>0</v>
      </c>
      <c r="AB1614">
        <v>0</v>
      </c>
      <c r="AC1614">
        <v>0</v>
      </c>
      <c r="AD1614">
        <v>1</v>
      </c>
      <c r="AE1614">
        <v>0</v>
      </c>
      <c r="AF1614" t="s">
        <v>3</v>
      </c>
      <c r="AG1614">
        <v>1.2600000000000001E-3</v>
      </c>
      <c r="AH1614">
        <v>2</v>
      </c>
      <c r="AI1614">
        <v>33361036</v>
      </c>
      <c r="AJ1614">
        <v>1317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</row>
    <row r="1615" spans="1:44">
      <c r="A1615">
        <f>ROW(Source!A1274)</f>
        <v>1274</v>
      </c>
      <c r="B1615">
        <v>33361037</v>
      </c>
      <c r="C1615">
        <v>33361027</v>
      </c>
      <c r="D1615">
        <v>31172059</v>
      </c>
      <c r="E1615">
        <v>1</v>
      </c>
      <c r="F1615">
        <v>1</v>
      </c>
      <c r="G1615">
        <v>1</v>
      </c>
      <c r="H1615">
        <v>1</v>
      </c>
      <c r="I1615" t="s">
        <v>895</v>
      </c>
      <c r="J1615" t="s">
        <v>3</v>
      </c>
      <c r="K1615" t="s">
        <v>896</v>
      </c>
      <c r="L1615">
        <v>1191</v>
      </c>
      <c r="N1615">
        <v>1013</v>
      </c>
      <c r="O1615" t="s">
        <v>831</v>
      </c>
      <c r="P1615" t="s">
        <v>831</v>
      </c>
      <c r="Q1615">
        <v>1</v>
      </c>
      <c r="X1615">
        <v>31.98</v>
      </c>
      <c r="Y1615">
        <v>0</v>
      </c>
      <c r="Z1615">
        <v>0</v>
      </c>
      <c r="AA1615">
        <v>0</v>
      </c>
      <c r="AB1615">
        <v>8.64</v>
      </c>
      <c r="AC1615">
        <v>0</v>
      </c>
      <c r="AD1615">
        <v>1</v>
      </c>
      <c r="AE1615">
        <v>1</v>
      </c>
      <c r="AF1615" t="s">
        <v>22</v>
      </c>
      <c r="AG1615">
        <v>44.132399999999997</v>
      </c>
      <c r="AH1615">
        <v>2</v>
      </c>
      <c r="AI1615">
        <v>33361028</v>
      </c>
      <c r="AJ1615">
        <v>1318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</row>
    <row r="1616" spans="1:44">
      <c r="A1616">
        <f>ROW(Source!A1274)</f>
        <v>1274</v>
      </c>
      <c r="B1616">
        <v>33361038</v>
      </c>
      <c r="C1616">
        <v>33361027</v>
      </c>
      <c r="D1616">
        <v>31172011</v>
      </c>
      <c r="E1616">
        <v>1</v>
      </c>
      <c r="F1616">
        <v>1</v>
      </c>
      <c r="G1616">
        <v>1</v>
      </c>
      <c r="H1616">
        <v>1</v>
      </c>
      <c r="I1616" t="s">
        <v>832</v>
      </c>
      <c r="J1616" t="s">
        <v>3</v>
      </c>
      <c r="K1616" t="s">
        <v>833</v>
      </c>
      <c r="L1616">
        <v>1191</v>
      </c>
      <c r="N1616">
        <v>1013</v>
      </c>
      <c r="O1616" t="s">
        <v>831</v>
      </c>
      <c r="P1616" t="s">
        <v>831</v>
      </c>
      <c r="Q1616">
        <v>1</v>
      </c>
      <c r="X1616">
        <v>0.47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1</v>
      </c>
      <c r="AE1616">
        <v>2</v>
      </c>
      <c r="AF1616" t="s">
        <v>21</v>
      </c>
      <c r="AG1616">
        <v>0.70499999999999996</v>
      </c>
      <c r="AH1616">
        <v>2</v>
      </c>
      <c r="AI1616">
        <v>33361029</v>
      </c>
      <c r="AJ1616">
        <v>1319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</row>
    <row r="1617" spans="1:44">
      <c r="A1617">
        <f>ROW(Source!A1274)</f>
        <v>1274</v>
      </c>
      <c r="B1617">
        <v>33361039</v>
      </c>
      <c r="C1617">
        <v>33361027</v>
      </c>
      <c r="D1617">
        <v>31259116</v>
      </c>
      <c r="E1617">
        <v>1</v>
      </c>
      <c r="F1617">
        <v>1</v>
      </c>
      <c r="G1617">
        <v>1</v>
      </c>
      <c r="H1617">
        <v>2</v>
      </c>
      <c r="I1617" t="s">
        <v>897</v>
      </c>
      <c r="J1617" t="s">
        <v>898</v>
      </c>
      <c r="K1617" t="s">
        <v>899</v>
      </c>
      <c r="L1617">
        <v>1368</v>
      </c>
      <c r="N1617">
        <v>1011</v>
      </c>
      <c r="O1617" t="s">
        <v>837</v>
      </c>
      <c r="P1617" t="s">
        <v>837</v>
      </c>
      <c r="Q1617">
        <v>1</v>
      </c>
      <c r="X1617">
        <v>0.23</v>
      </c>
      <c r="Y1617">
        <v>0</v>
      </c>
      <c r="Z1617">
        <v>30</v>
      </c>
      <c r="AA1617">
        <v>0</v>
      </c>
      <c r="AB1617">
        <v>0</v>
      </c>
      <c r="AC1617">
        <v>0</v>
      </c>
      <c r="AD1617">
        <v>1</v>
      </c>
      <c r="AE1617">
        <v>0</v>
      </c>
      <c r="AF1617" t="s">
        <v>21</v>
      </c>
      <c r="AG1617">
        <v>0.34500000000000003</v>
      </c>
      <c r="AH1617">
        <v>2</v>
      </c>
      <c r="AI1617">
        <v>33361030</v>
      </c>
      <c r="AJ1617">
        <v>1320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</row>
    <row r="1618" spans="1:44">
      <c r="A1618">
        <f>ROW(Source!A1274)</f>
        <v>1274</v>
      </c>
      <c r="B1618">
        <v>33361040</v>
      </c>
      <c r="C1618">
        <v>33361027</v>
      </c>
      <c r="D1618">
        <v>31259879</v>
      </c>
      <c r="E1618">
        <v>1</v>
      </c>
      <c r="F1618">
        <v>1</v>
      </c>
      <c r="G1618">
        <v>1</v>
      </c>
      <c r="H1618">
        <v>2</v>
      </c>
      <c r="I1618" t="s">
        <v>841</v>
      </c>
      <c r="J1618" t="s">
        <v>842</v>
      </c>
      <c r="K1618" t="s">
        <v>843</v>
      </c>
      <c r="L1618">
        <v>1368</v>
      </c>
      <c r="N1618">
        <v>1011</v>
      </c>
      <c r="O1618" t="s">
        <v>837</v>
      </c>
      <c r="P1618" t="s">
        <v>837</v>
      </c>
      <c r="Q1618">
        <v>1</v>
      </c>
      <c r="X1618">
        <v>0.47</v>
      </c>
      <c r="Y1618">
        <v>0</v>
      </c>
      <c r="Z1618">
        <v>65.709999999999994</v>
      </c>
      <c r="AA1618">
        <v>11.6</v>
      </c>
      <c r="AB1618">
        <v>0</v>
      </c>
      <c r="AC1618">
        <v>0</v>
      </c>
      <c r="AD1618">
        <v>1</v>
      </c>
      <c r="AE1618">
        <v>0</v>
      </c>
      <c r="AF1618" t="s">
        <v>21</v>
      </c>
      <c r="AG1618">
        <v>0.70499999999999996</v>
      </c>
      <c r="AH1618">
        <v>2</v>
      </c>
      <c r="AI1618">
        <v>33361031</v>
      </c>
      <c r="AJ1618">
        <v>1321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</row>
    <row r="1619" spans="1:44">
      <c r="A1619">
        <f>ROW(Source!A1274)</f>
        <v>1274</v>
      </c>
      <c r="B1619">
        <v>33361041</v>
      </c>
      <c r="C1619">
        <v>33361027</v>
      </c>
      <c r="D1619">
        <v>31260961</v>
      </c>
      <c r="E1619">
        <v>1</v>
      </c>
      <c r="F1619">
        <v>1</v>
      </c>
      <c r="G1619">
        <v>1</v>
      </c>
      <c r="H1619">
        <v>2</v>
      </c>
      <c r="I1619" t="s">
        <v>900</v>
      </c>
      <c r="J1619" t="s">
        <v>901</v>
      </c>
      <c r="K1619" t="s">
        <v>902</v>
      </c>
      <c r="L1619">
        <v>1368</v>
      </c>
      <c r="N1619">
        <v>1011</v>
      </c>
      <c r="O1619" t="s">
        <v>837</v>
      </c>
      <c r="P1619" t="s">
        <v>837</v>
      </c>
      <c r="Q1619">
        <v>1</v>
      </c>
      <c r="X1619">
        <v>1.26</v>
      </c>
      <c r="Y1619">
        <v>0</v>
      </c>
      <c r="Z1619">
        <v>2.16</v>
      </c>
      <c r="AA1619">
        <v>0</v>
      </c>
      <c r="AB1619">
        <v>0</v>
      </c>
      <c r="AC1619">
        <v>0</v>
      </c>
      <c r="AD1619">
        <v>1</v>
      </c>
      <c r="AE1619">
        <v>0</v>
      </c>
      <c r="AF1619" t="s">
        <v>21</v>
      </c>
      <c r="AG1619">
        <v>1.8900000000000001</v>
      </c>
      <c r="AH1619">
        <v>2</v>
      </c>
      <c r="AI1619">
        <v>33361032</v>
      </c>
      <c r="AJ1619">
        <v>1322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</row>
    <row r="1620" spans="1:44">
      <c r="A1620">
        <f>ROW(Source!A1274)</f>
        <v>1274</v>
      </c>
      <c r="B1620">
        <v>33361042</v>
      </c>
      <c r="C1620">
        <v>33361027</v>
      </c>
      <c r="D1620">
        <v>31176145</v>
      </c>
      <c r="E1620">
        <v>1</v>
      </c>
      <c r="F1620">
        <v>1</v>
      </c>
      <c r="G1620">
        <v>1</v>
      </c>
      <c r="H1620">
        <v>3</v>
      </c>
      <c r="I1620" t="s">
        <v>903</v>
      </c>
      <c r="J1620" t="s">
        <v>904</v>
      </c>
      <c r="K1620" t="s">
        <v>905</v>
      </c>
      <c r="L1620">
        <v>1348</v>
      </c>
      <c r="N1620">
        <v>1009</v>
      </c>
      <c r="O1620" t="s">
        <v>32</v>
      </c>
      <c r="P1620" t="s">
        <v>32</v>
      </c>
      <c r="Q1620">
        <v>1000</v>
      </c>
      <c r="X1620">
        <v>1.26E-2</v>
      </c>
      <c r="Y1620">
        <v>1412.5</v>
      </c>
      <c r="Z1620">
        <v>0</v>
      </c>
      <c r="AA1620">
        <v>0</v>
      </c>
      <c r="AB1620">
        <v>0</v>
      </c>
      <c r="AC1620">
        <v>0</v>
      </c>
      <c r="AD1620">
        <v>1</v>
      </c>
      <c r="AE1620">
        <v>0</v>
      </c>
      <c r="AF1620" t="s">
        <v>3</v>
      </c>
      <c r="AG1620">
        <v>1.26E-2</v>
      </c>
      <c r="AH1620">
        <v>2</v>
      </c>
      <c r="AI1620">
        <v>33361033</v>
      </c>
      <c r="AJ1620">
        <v>1323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>
      <c r="A1621">
        <f>ROW(Source!A1274)</f>
        <v>1274</v>
      </c>
      <c r="B1621">
        <v>33361043</v>
      </c>
      <c r="C1621">
        <v>33361027</v>
      </c>
      <c r="D1621">
        <v>31176252</v>
      </c>
      <c r="E1621">
        <v>1</v>
      </c>
      <c r="F1621">
        <v>1</v>
      </c>
      <c r="G1621">
        <v>1</v>
      </c>
      <c r="H1621">
        <v>3</v>
      </c>
      <c r="I1621" t="s">
        <v>906</v>
      </c>
      <c r="J1621" t="s">
        <v>907</v>
      </c>
      <c r="K1621" t="s">
        <v>908</v>
      </c>
      <c r="L1621">
        <v>1348</v>
      </c>
      <c r="N1621">
        <v>1009</v>
      </c>
      <c r="O1621" t="s">
        <v>32</v>
      </c>
      <c r="P1621" t="s">
        <v>32</v>
      </c>
      <c r="Q1621">
        <v>1000</v>
      </c>
      <c r="X1621">
        <v>0.03</v>
      </c>
      <c r="Y1621">
        <v>3960</v>
      </c>
      <c r="Z1621">
        <v>0</v>
      </c>
      <c r="AA1621">
        <v>0</v>
      </c>
      <c r="AB1621">
        <v>0</v>
      </c>
      <c r="AC1621">
        <v>0</v>
      </c>
      <c r="AD1621">
        <v>1</v>
      </c>
      <c r="AE1621">
        <v>0</v>
      </c>
      <c r="AF1621" t="s">
        <v>3</v>
      </c>
      <c r="AG1621">
        <v>0.03</v>
      </c>
      <c r="AH1621">
        <v>2</v>
      </c>
      <c r="AI1621">
        <v>33361034</v>
      </c>
      <c r="AJ1621">
        <v>1324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</row>
    <row r="1622" spans="1:44">
      <c r="A1622">
        <f>ROW(Source!A1274)</f>
        <v>1274</v>
      </c>
      <c r="B1622">
        <v>33361044</v>
      </c>
      <c r="C1622">
        <v>33361027</v>
      </c>
      <c r="D1622">
        <v>31201861</v>
      </c>
      <c r="E1622">
        <v>1</v>
      </c>
      <c r="F1622">
        <v>1</v>
      </c>
      <c r="G1622">
        <v>1</v>
      </c>
      <c r="H1622">
        <v>3</v>
      </c>
      <c r="I1622" t="s">
        <v>909</v>
      </c>
      <c r="J1622" t="s">
        <v>910</v>
      </c>
      <c r="K1622" t="s">
        <v>911</v>
      </c>
      <c r="L1622">
        <v>1348</v>
      </c>
      <c r="N1622">
        <v>1009</v>
      </c>
      <c r="O1622" t="s">
        <v>32</v>
      </c>
      <c r="P1622" t="s">
        <v>32</v>
      </c>
      <c r="Q1622">
        <v>1000</v>
      </c>
      <c r="X1622">
        <v>4.7300000000000002E-2</v>
      </c>
      <c r="Y1622">
        <v>7590</v>
      </c>
      <c r="Z1622">
        <v>0</v>
      </c>
      <c r="AA1622">
        <v>0</v>
      </c>
      <c r="AB1622">
        <v>0</v>
      </c>
      <c r="AC1622">
        <v>0</v>
      </c>
      <c r="AD1622">
        <v>1</v>
      </c>
      <c r="AE1622">
        <v>0</v>
      </c>
      <c r="AF1622" t="s">
        <v>3</v>
      </c>
      <c r="AG1622">
        <v>4.7300000000000002E-2</v>
      </c>
      <c r="AH1622">
        <v>2</v>
      </c>
      <c r="AI1622">
        <v>33361035</v>
      </c>
      <c r="AJ1622">
        <v>1325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</row>
    <row r="1623" spans="1:44">
      <c r="A1623">
        <f>ROW(Source!A1274)</f>
        <v>1274</v>
      </c>
      <c r="B1623">
        <v>33361045</v>
      </c>
      <c r="C1623">
        <v>33361027</v>
      </c>
      <c r="D1623">
        <v>31173467</v>
      </c>
      <c r="E1623">
        <v>17</v>
      </c>
      <c r="F1623">
        <v>1</v>
      </c>
      <c r="G1623">
        <v>1</v>
      </c>
      <c r="H1623">
        <v>3</v>
      </c>
      <c r="I1623" t="s">
        <v>940</v>
      </c>
      <c r="J1623" t="s">
        <v>3</v>
      </c>
      <c r="K1623" t="s">
        <v>941</v>
      </c>
      <c r="L1623">
        <v>1327</v>
      </c>
      <c r="N1623">
        <v>1005</v>
      </c>
      <c r="O1623" t="s">
        <v>47</v>
      </c>
      <c r="P1623" t="s">
        <v>47</v>
      </c>
      <c r="Q1623">
        <v>1</v>
      </c>
      <c r="X1623">
        <v>115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 t="s">
        <v>3</v>
      </c>
      <c r="AG1623">
        <v>115</v>
      </c>
      <c r="AH1623">
        <v>3</v>
      </c>
      <c r="AI1623">
        <v>-1</v>
      </c>
      <c r="AJ1623" t="s">
        <v>3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</row>
    <row r="1624" spans="1:44">
      <c r="A1624">
        <f>ROW(Source!A1274)</f>
        <v>1274</v>
      </c>
      <c r="B1624">
        <v>33361046</v>
      </c>
      <c r="C1624">
        <v>33361027</v>
      </c>
      <c r="D1624">
        <v>31214657</v>
      </c>
      <c r="E1624">
        <v>1</v>
      </c>
      <c r="F1624">
        <v>1</v>
      </c>
      <c r="G1624">
        <v>1</v>
      </c>
      <c r="H1624">
        <v>3</v>
      </c>
      <c r="I1624" t="s">
        <v>912</v>
      </c>
      <c r="J1624" t="s">
        <v>913</v>
      </c>
      <c r="K1624" t="s">
        <v>914</v>
      </c>
      <c r="L1624">
        <v>1348</v>
      </c>
      <c r="N1624">
        <v>1009</v>
      </c>
      <c r="O1624" t="s">
        <v>32</v>
      </c>
      <c r="P1624" t="s">
        <v>32</v>
      </c>
      <c r="Q1624">
        <v>1000</v>
      </c>
      <c r="X1624">
        <v>1.2600000000000001E-3</v>
      </c>
      <c r="Y1624">
        <v>9550.01</v>
      </c>
      <c r="Z1624">
        <v>0</v>
      </c>
      <c r="AA1624">
        <v>0</v>
      </c>
      <c r="AB1624">
        <v>0</v>
      </c>
      <c r="AC1624">
        <v>0</v>
      </c>
      <c r="AD1624">
        <v>1</v>
      </c>
      <c r="AE1624">
        <v>0</v>
      </c>
      <c r="AF1624" t="s">
        <v>3</v>
      </c>
      <c r="AG1624">
        <v>1.2600000000000001E-3</v>
      </c>
      <c r="AH1624">
        <v>2</v>
      </c>
      <c r="AI1624">
        <v>33361036</v>
      </c>
      <c r="AJ1624">
        <v>1326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</row>
    <row r="1625" spans="1:44">
      <c r="A1625">
        <f>ROW(Source!A1277)</f>
        <v>1277</v>
      </c>
      <c r="B1625">
        <v>33361060</v>
      </c>
      <c r="C1625">
        <v>33361048</v>
      </c>
      <c r="D1625">
        <v>31172061</v>
      </c>
      <c r="E1625">
        <v>1</v>
      </c>
      <c r="F1625">
        <v>1</v>
      </c>
      <c r="G1625">
        <v>1</v>
      </c>
      <c r="H1625">
        <v>1</v>
      </c>
      <c r="I1625" t="s">
        <v>850</v>
      </c>
      <c r="J1625" t="s">
        <v>3</v>
      </c>
      <c r="K1625" t="s">
        <v>851</v>
      </c>
      <c r="L1625">
        <v>1191</v>
      </c>
      <c r="N1625">
        <v>1013</v>
      </c>
      <c r="O1625" t="s">
        <v>831</v>
      </c>
      <c r="P1625" t="s">
        <v>831</v>
      </c>
      <c r="Q1625">
        <v>1</v>
      </c>
      <c r="X1625">
        <v>80.88</v>
      </c>
      <c r="Y1625">
        <v>0</v>
      </c>
      <c r="Z1625">
        <v>0</v>
      </c>
      <c r="AA1625">
        <v>0</v>
      </c>
      <c r="AB1625">
        <v>8.74</v>
      </c>
      <c r="AC1625">
        <v>0</v>
      </c>
      <c r="AD1625">
        <v>1</v>
      </c>
      <c r="AE1625">
        <v>1</v>
      </c>
      <c r="AF1625" t="s">
        <v>22</v>
      </c>
      <c r="AG1625">
        <v>111.61439999999999</v>
      </c>
      <c r="AH1625">
        <v>2</v>
      </c>
      <c r="AI1625">
        <v>33361049</v>
      </c>
      <c r="AJ1625">
        <v>1327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</row>
    <row r="1626" spans="1:44">
      <c r="A1626">
        <f>ROW(Source!A1277)</f>
        <v>1277</v>
      </c>
      <c r="B1626">
        <v>33361061</v>
      </c>
      <c r="C1626">
        <v>33361048</v>
      </c>
      <c r="D1626">
        <v>31172011</v>
      </c>
      <c r="E1626">
        <v>1</v>
      </c>
      <c r="F1626">
        <v>1</v>
      </c>
      <c r="G1626">
        <v>1</v>
      </c>
      <c r="H1626">
        <v>1</v>
      </c>
      <c r="I1626" t="s">
        <v>832</v>
      </c>
      <c r="J1626" t="s">
        <v>3</v>
      </c>
      <c r="K1626" t="s">
        <v>833</v>
      </c>
      <c r="L1626">
        <v>1191</v>
      </c>
      <c r="N1626">
        <v>1013</v>
      </c>
      <c r="O1626" t="s">
        <v>831</v>
      </c>
      <c r="P1626" t="s">
        <v>831</v>
      </c>
      <c r="Q1626">
        <v>1</v>
      </c>
      <c r="X1626">
        <v>0.76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1</v>
      </c>
      <c r="AE1626">
        <v>2</v>
      </c>
      <c r="AF1626" t="s">
        <v>21</v>
      </c>
      <c r="AG1626">
        <v>1.1399999999999999</v>
      </c>
      <c r="AH1626">
        <v>2</v>
      </c>
      <c r="AI1626">
        <v>33361050</v>
      </c>
      <c r="AJ1626">
        <v>1328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</row>
    <row r="1627" spans="1:44">
      <c r="A1627">
        <f>ROW(Source!A1277)</f>
        <v>1277</v>
      </c>
      <c r="B1627">
        <v>33361062</v>
      </c>
      <c r="C1627">
        <v>33361048</v>
      </c>
      <c r="D1627">
        <v>31258491</v>
      </c>
      <c r="E1627">
        <v>1</v>
      </c>
      <c r="F1627">
        <v>1</v>
      </c>
      <c r="G1627">
        <v>1</v>
      </c>
      <c r="H1627">
        <v>2</v>
      </c>
      <c r="I1627" t="s">
        <v>834</v>
      </c>
      <c r="J1627" t="s">
        <v>835</v>
      </c>
      <c r="K1627" t="s">
        <v>836</v>
      </c>
      <c r="L1627">
        <v>1368</v>
      </c>
      <c r="N1627">
        <v>1011</v>
      </c>
      <c r="O1627" t="s">
        <v>837</v>
      </c>
      <c r="P1627" t="s">
        <v>837</v>
      </c>
      <c r="Q1627">
        <v>1</v>
      </c>
      <c r="X1627">
        <v>0.31</v>
      </c>
      <c r="Y1627">
        <v>0</v>
      </c>
      <c r="Z1627">
        <v>111.99</v>
      </c>
      <c r="AA1627">
        <v>13.5</v>
      </c>
      <c r="AB1627">
        <v>0</v>
      </c>
      <c r="AC1627">
        <v>0</v>
      </c>
      <c r="AD1627">
        <v>1</v>
      </c>
      <c r="AE1627">
        <v>0</v>
      </c>
      <c r="AF1627" t="s">
        <v>21</v>
      </c>
      <c r="AG1627">
        <v>0.46499999999999997</v>
      </c>
      <c r="AH1627">
        <v>2</v>
      </c>
      <c r="AI1627">
        <v>33361051</v>
      </c>
      <c r="AJ1627">
        <v>1329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</row>
    <row r="1628" spans="1:44">
      <c r="A1628">
        <f>ROW(Source!A1277)</f>
        <v>1277</v>
      </c>
      <c r="B1628">
        <v>33361063</v>
      </c>
      <c r="C1628">
        <v>33361048</v>
      </c>
      <c r="D1628">
        <v>31258691</v>
      </c>
      <c r="E1628">
        <v>1</v>
      </c>
      <c r="F1628">
        <v>1</v>
      </c>
      <c r="G1628">
        <v>1</v>
      </c>
      <c r="H1628">
        <v>2</v>
      </c>
      <c r="I1628" t="s">
        <v>838</v>
      </c>
      <c r="J1628" t="s">
        <v>839</v>
      </c>
      <c r="K1628" t="s">
        <v>840</v>
      </c>
      <c r="L1628">
        <v>1368</v>
      </c>
      <c r="N1628">
        <v>1011</v>
      </c>
      <c r="O1628" t="s">
        <v>837</v>
      </c>
      <c r="P1628" t="s">
        <v>837</v>
      </c>
      <c r="Q1628">
        <v>1</v>
      </c>
      <c r="X1628">
        <v>10.050000000000001</v>
      </c>
      <c r="Y1628">
        <v>0</v>
      </c>
      <c r="Z1628">
        <v>3.12</v>
      </c>
      <c r="AA1628">
        <v>0</v>
      </c>
      <c r="AB1628">
        <v>0</v>
      </c>
      <c r="AC1628">
        <v>0</v>
      </c>
      <c r="AD1628">
        <v>1</v>
      </c>
      <c r="AE1628">
        <v>0</v>
      </c>
      <c r="AF1628" t="s">
        <v>21</v>
      </c>
      <c r="AG1628">
        <v>15.075000000000001</v>
      </c>
      <c r="AH1628">
        <v>2</v>
      </c>
      <c r="AI1628">
        <v>33361052</v>
      </c>
      <c r="AJ1628">
        <v>1330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</row>
    <row r="1629" spans="1:44">
      <c r="A1629">
        <f>ROW(Source!A1277)</f>
        <v>1277</v>
      </c>
      <c r="B1629">
        <v>33361064</v>
      </c>
      <c r="C1629">
        <v>33361048</v>
      </c>
      <c r="D1629">
        <v>31258646</v>
      </c>
      <c r="E1629">
        <v>1</v>
      </c>
      <c r="F1629">
        <v>1</v>
      </c>
      <c r="G1629">
        <v>1</v>
      </c>
      <c r="H1629">
        <v>2</v>
      </c>
      <c r="I1629" t="s">
        <v>866</v>
      </c>
      <c r="J1629" t="s">
        <v>867</v>
      </c>
      <c r="K1629" t="s">
        <v>868</v>
      </c>
      <c r="L1629">
        <v>1368</v>
      </c>
      <c r="N1629">
        <v>1011</v>
      </c>
      <c r="O1629" t="s">
        <v>837</v>
      </c>
      <c r="P1629" t="s">
        <v>837</v>
      </c>
      <c r="Q1629">
        <v>1</v>
      </c>
      <c r="X1629">
        <v>0.2</v>
      </c>
      <c r="Y1629">
        <v>0</v>
      </c>
      <c r="Z1629">
        <v>6.66</v>
      </c>
      <c r="AA1629">
        <v>0</v>
      </c>
      <c r="AB1629">
        <v>0</v>
      </c>
      <c r="AC1629">
        <v>0</v>
      </c>
      <c r="AD1629">
        <v>1</v>
      </c>
      <c r="AE1629">
        <v>0</v>
      </c>
      <c r="AF1629" t="s">
        <v>21</v>
      </c>
      <c r="AG1629">
        <v>0.3</v>
      </c>
      <c r="AH1629">
        <v>2</v>
      </c>
      <c r="AI1629">
        <v>33361053</v>
      </c>
      <c r="AJ1629">
        <v>1331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</row>
    <row r="1630" spans="1:44">
      <c r="A1630">
        <f>ROW(Source!A1277)</f>
        <v>1277</v>
      </c>
      <c r="B1630">
        <v>33361065</v>
      </c>
      <c r="C1630">
        <v>33361048</v>
      </c>
      <c r="D1630">
        <v>31259879</v>
      </c>
      <c r="E1630">
        <v>1</v>
      </c>
      <c r="F1630">
        <v>1</v>
      </c>
      <c r="G1630">
        <v>1</v>
      </c>
      <c r="H1630">
        <v>2</v>
      </c>
      <c r="I1630" t="s">
        <v>841</v>
      </c>
      <c r="J1630" t="s">
        <v>842</v>
      </c>
      <c r="K1630" t="s">
        <v>843</v>
      </c>
      <c r="L1630">
        <v>1368</v>
      </c>
      <c r="N1630">
        <v>1011</v>
      </c>
      <c r="O1630" t="s">
        <v>837</v>
      </c>
      <c r="P1630" t="s">
        <v>837</v>
      </c>
      <c r="Q1630">
        <v>1</v>
      </c>
      <c r="X1630">
        <v>0.45</v>
      </c>
      <c r="Y1630">
        <v>0</v>
      </c>
      <c r="Z1630">
        <v>65.709999999999994</v>
      </c>
      <c r="AA1630">
        <v>11.6</v>
      </c>
      <c r="AB1630">
        <v>0</v>
      </c>
      <c r="AC1630">
        <v>0</v>
      </c>
      <c r="AD1630">
        <v>1</v>
      </c>
      <c r="AE1630">
        <v>0</v>
      </c>
      <c r="AF1630" t="s">
        <v>21</v>
      </c>
      <c r="AG1630">
        <v>0.67500000000000004</v>
      </c>
      <c r="AH1630">
        <v>2</v>
      </c>
      <c r="AI1630">
        <v>33361054</v>
      </c>
      <c r="AJ1630">
        <v>1332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</row>
    <row r="1631" spans="1:44">
      <c r="A1631">
        <f>ROW(Source!A1277)</f>
        <v>1277</v>
      </c>
      <c r="B1631">
        <v>33361066</v>
      </c>
      <c r="C1631">
        <v>33361048</v>
      </c>
      <c r="D1631">
        <v>31260100</v>
      </c>
      <c r="E1631">
        <v>1</v>
      </c>
      <c r="F1631">
        <v>1</v>
      </c>
      <c r="G1631">
        <v>1</v>
      </c>
      <c r="H1631">
        <v>2</v>
      </c>
      <c r="I1631" t="s">
        <v>858</v>
      </c>
      <c r="J1631" t="s">
        <v>859</v>
      </c>
      <c r="K1631" t="s">
        <v>860</v>
      </c>
      <c r="L1631">
        <v>1368</v>
      </c>
      <c r="N1631">
        <v>1011</v>
      </c>
      <c r="O1631" t="s">
        <v>837</v>
      </c>
      <c r="P1631" t="s">
        <v>837</v>
      </c>
      <c r="Q1631">
        <v>1</v>
      </c>
      <c r="X1631">
        <v>1.31</v>
      </c>
      <c r="Y1631">
        <v>0</v>
      </c>
      <c r="Z1631">
        <v>8.1</v>
      </c>
      <c r="AA1631">
        <v>0</v>
      </c>
      <c r="AB1631">
        <v>0</v>
      </c>
      <c r="AC1631">
        <v>0</v>
      </c>
      <c r="AD1631">
        <v>1</v>
      </c>
      <c r="AE1631">
        <v>0</v>
      </c>
      <c r="AF1631" t="s">
        <v>21</v>
      </c>
      <c r="AG1631">
        <v>1.9650000000000001</v>
      </c>
      <c r="AH1631">
        <v>2</v>
      </c>
      <c r="AI1631">
        <v>33361055</v>
      </c>
      <c r="AJ1631">
        <v>1333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</row>
    <row r="1632" spans="1:44">
      <c r="A1632">
        <f>ROW(Source!A1277)</f>
        <v>1277</v>
      </c>
      <c r="B1632">
        <v>33361067</v>
      </c>
      <c r="C1632">
        <v>33361048</v>
      </c>
      <c r="D1632">
        <v>31178369</v>
      </c>
      <c r="E1632">
        <v>1</v>
      </c>
      <c r="F1632">
        <v>1</v>
      </c>
      <c r="G1632">
        <v>1</v>
      </c>
      <c r="H1632">
        <v>3</v>
      </c>
      <c r="I1632" t="s">
        <v>915</v>
      </c>
      <c r="J1632" t="s">
        <v>916</v>
      </c>
      <c r="K1632" t="s">
        <v>917</v>
      </c>
      <c r="L1632">
        <v>1346</v>
      </c>
      <c r="N1632">
        <v>1009</v>
      </c>
      <c r="O1632" t="s">
        <v>78</v>
      </c>
      <c r="P1632" t="s">
        <v>78</v>
      </c>
      <c r="Q1632">
        <v>1</v>
      </c>
      <c r="X1632">
        <v>7.95</v>
      </c>
      <c r="Y1632">
        <v>39.020000000000003</v>
      </c>
      <c r="Z1632">
        <v>0</v>
      </c>
      <c r="AA1632">
        <v>0</v>
      </c>
      <c r="AB1632">
        <v>0</v>
      </c>
      <c r="AC1632">
        <v>0</v>
      </c>
      <c r="AD1632">
        <v>1</v>
      </c>
      <c r="AE1632">
        <v>0</v>
      </c>
      <c r="AF1632" t="s">
        <v>3</v>
      </c>
      <c r="AG1632">
        <v>7.95</v>
      </c>
      <c r="AH1632">
        <v>2</v>
      </c>
      <c r="AI1632">
        <v>33361056</v>
      </c>
      <c r="AJ1632">
        <v>1334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</row>
    <row r="1633" spans="1:44">
      <c r="A1633">
        <f>ROW(Source!A1277)</f>
        <v>1277</v>
      </c>
      <c r="B1633">
        <v>33361068</v>
      </c>
      <c r="C1633">
        <v>33361048</v>
      </c>
      <c r="D1633">
        <v>31179550</v>
      </c>
      <c r="E1633">
        <v>1</v>
      </c>
      <c r="F1633">
        <v>1</v>
      </c>
      <c r="G1633">
        <v>1</v>
      </c>
      <c r="H1633">
        <v>3</v>
      </c>
      <c r="I1633" t="s">
        <v>861</v>
      </c>
      <c r="J1633" t="s">
        <v>862</v>
      </c>
      <c r="K1633" t="s">
        <v>863</v>
      </c>
      <c r="L1633">
        <v>1348</v>
      </c>
      <c r="N1633">
        <v>1009</v>
      </c>
      <c r="O1633" t="s">
        <v>32</v>
      </c>
      <c r="P1633" t="s">
        <v>32</v>
      </c>
      <c r="Q1633">
        <v>1000</v>
      </c>
      <c r="X1633">
        <v>3.3E-4</v>
      </c>
      <c r="Y1633">
        <v>10362</v>
      </c>
      <c r="Z1633">
        <v>0</v>
      </c>
      <c r="AA1633">
        <v>0</v>
      </c>
      <c r="AB1633">
        <v>0</v>
      </c>
      <c r="AC1633">
        <v>0</v>
      </c>
      <c r="AD1633">
        <v>1</v>
      </c>
      <c r="AE1633">
        <v>0</v>
      </c>
      <c r="AF1633" t="s">
        <v>3</v>
      </c>
      <c r="AG1633">
        <v>3.3E-4</v>
      </c>
      <c r="AH1633">
        <v>2</v>
      </c>
      <c r="AI1633">
        <v>33361057</v>
      </c>
      <c r="AJ1633">
        <v>1335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</row>
    <row r="1634" spans="1:44">
      <c r="A1634">
        <f>ROW(Source!A1277)</f>
        <v>1277</v>
      </c>
      <c r="B1634">
        <v>33361069</v>
      </c>
      <c r="C1634">
        <v>33361048</v>
      </c>
      <c r="D1634">
        <v>31180727</v>
      </c>
      <c r="E1634">
        <v>1</v>
      </c>
      <c r="F1634">
        <v>1</v>
      </c>
      <c r="G1634">
        <v>1</v>
      </c>
      <c r="H1634">
        <v>3</v>
      </c>
      <c r="I1634" t="s">
        <v>844</v>
      </c>
      <c r="J1634" t="s">
        <v>845</v>
      </c>
      <c r="K1634" t="s">
        <v>846</v>
      </c>
      <c r="L1634">
        <v>1348</v>
      </c>
      <c r="N1634">
        <v>1009</v>
      </c>
      <c r="O1634" t="s">
        <v>32</v>
      </c>
      <c r="P1634" t="s">
        <v>32</v>
      </c>
      <c r="Q1634">
        <v>1000</v>
      </c>
      <c r="X1634">
        <v>6.0000000000000001E-3</v>
      </c>
      <c r="Y1634">
        <v>9040.01</v>
      </c>
      <c r="Z1634">
        <v>0</v>
      </c>
      <c r="AA1634">
        <v>0</v>
      </c>
      <c r="AB1634">
        <v>0</v>
      </c>
      <c r="AC1634">
        <v>0</v>
      </c>
      <c r="AD1634">
        <v>1</v>
      </c>
      <c r="AE1634">
        <v>0</v>
      </c>
      <c r="AF1634" t="s">
        <v>3</v>
      </c>
      <c r="AG1634">
        <v>6.0000000000000001E-3</v>
      </c>
      <c r="AH1634">
        <v>2</v>
      </c>
      <c r="AI1634">
        <v>33361058</v>
      </c>
      <c r="AJ1634">
        <v>1336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</row>
    <row r="1635" spans="1:44">
      <c r="A1635">
        <f>ROW(Source!A1277)</f>
        <v>1277</v>
      </c>
      <c r="B1635">
        <v>33361070</v>
      </c>
      <c r="C1635">
        <v>33361048</v>
      </c>
      <c r="D1635">
        <v>31181610</v>
      </c>
      <c r="E1635">
        <v>1</v>
      </c>
      <c r="F1635">
        <v>1</v>
      </c>
      <c r="G1635">
        <v>1</v>
      </c>
      <c r="H1635">
        <v>3</v>
      </c>
      <c r="I1635" t="s">
        <v>847</v>
      </c>
      <c r="J1635" t="s">
        <v>848</v>
      </c>
      <c r="K1635" t="s">
        <v>849</v>
      </c>
      <c r="L1635">
        <v>1346</v>
      </c>
      <c r="N1635">
        <v>1009</v>
      </c>
      <c r="O1635" t="s">
        <v>78</v>
      </c>
      <c r="P1635" t="s">
        <v>78</v>
      </c>
      <c r="Q1635">
        <v>1</v>
      </c>
      <c r="X1635">
        <v>9.09</v>
      </c>
      <c r="Y1635">
        <v>23.09</v>
      </c>
      <c r="Z1635">
        <v>0</v>
      </c>
      <c r="AA1635">
        <v>0</v>
      </c>
      <c r="AB1635">
        <v>0</v>
      </c>
      <c r="AC1635">
        <v>0</v>
      </c>
      <c r="AD1635">
        <v>1</v>
      </c>
      <c r="AE1635">
        <v>0</v>
      </c>
      <c r="AF1635" t="s">
        <v>3</v>
      </c>
      <c r="AG1635">
        <v>9.09</v>
      </c>
      <c r="AH1635">
        <v>2</v>
      </c>
      <c r="AI1635">
        <v>33361059</v>
      </c>
      <c r="AJ1635">
        <v>1337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</row>
    <row r="1636" spans="1:44">
      <c r="A1636">
        <f>ROW(Source!A1277)</f>
        <v>1277</v>
      </c>
      <c r="B1636">
        <v>33361071</v>
      </c>
      <c r="C1636">
        <v>33361048</v>
      </c>
      <c r="D1636">
        <v>31174136</v>
      </c>
      <c r="E1636">
        <v>17</v>
      </c>
      <c r="F1636">
        <v>1</v>
      </c>
      <c r="G1636">
        <v>1</v>
      </c>
      <c r="H1636">
        <v>3</v>
      </c>
      <c r="I1636" t="s">
        <v>942</v>
      </c>
      <c r="J1636" t="s">
        <v>3</v>
      </c>
      <c r="K1636" t="s">
        <v>943</v>
      </c>
      <c r="L1636">
        <v>1327</v>
      </c>
      <c r="N1636">
        <v>1005</v>
      </c>
      <c r="O1636" t="s">
        <v>47</v>
      </c>
      <c r="P1636" t="s">
        <v>47</v>
      </c>
      <c r="Q1636">
        <v>1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1</v>
      </c>
      <c r="AD1636">
        <v>0</v>
      </c>
      <c r="AE1636">
        <v>0</v>
      </c>
      <c r="AF1636" t="s">
        <v>3</v>
      </c>
      <c r="AG1636">
        <v>0</v>
      </c>
      <c r="AH1636">
        <v>3</v>
      </c>
      <c r="AI1636">
        <v>-1</v>
      </c>
      <c r="AJ1636" t="s">
        <v>3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</row>
    <row r="1637" spans="1:44">
      <c r="A1637">
        <f>ROW(Source!A1277)</f>
        <v>1277</v>
      </c>
      <c r="B1637">
        <v>33361072</v>
      </c>
      <c r="C1637">
        <v>33361048</v>
      </c>
      <c r="D1637">
        <v>31173940</v>
      </c>
      <c r="E1637">
        <v>17</v>
      </c>
      <c r="F1637">
        <v>1</v>
      </c>
      <c r="G1637">
        <v>1</v>
      </c>
      <c r="H1637">
        <v>3</v>
      </c>
      <c r="I1637" t="s">
        <v>944</v>
      </c>
      <c r="J1637" t="s">
        <v>3</v>
      </c>
      <c r="K1637" t="s">
        <v>945</v>
      </c>
      <c r="L1637">
        <v>1346</v>
      </c>
      <c r="N1637">
        <v>1009</v>
      </c>
      <c r="O1637" t="s">
        <v>78</v>
      </c>
      <c r="P1637" t="s">
        <v>78</v>
      </c>
      <c r="Q1637">
        <v>1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1</v>
      </c>
      <c r="AD1637">
        <v>0</v>
      </c>
      <c r="AE1637">
        <v>0</v>
      </c>
      <c r="AF1637" t="s">
        <v>3</v>
      </c>
      <c r="AG1637">
        <v>0</v>
      </c>
      <c r="AH1637">
        <v>3</v>
      </c>
      <c r="AI1637">
        <v>-1</v>
      </c>
      <c r="AJ1637" t="s">
        <v>3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</row>
    <row r="1638" spans="1:44">
      <c r="A1638">
        <f>ROW(Source!A1277)</f>
        <v>1277</v>
      </c>
      <c r="B1638">
        <v>33361073</v>
      </c>
      <c r="C1638">
        <v>33361048</v>
      </c>
      <c r="D1638">
        <v>31174137</v>
      </c>
      <c r="E1638">
        <v>17</v>
      </c>
      <c r="F1638">
        <v>1</v>
      </c>
      <c r="G1638">
        <v>1</v>
      </c>
      <c r="H1638">
        <v>3</v>
      </c>
      <c r="I1638" t="s">
        <v>946</v>
      </c>
      <c r="J1638" t="s">
        <v>3</v>
      </c>
      <c r="K1638" t="s">
        <v>947</v>
      </c>
      <c r="L1638">
        <v>1327</v>
      </c>
      <c r="N1638">
        <v>1005</v>
      </c>
      <c r="O1638" t="s">
        <v>47</v>
      </c>
      <c r="P1638" t="s">
        <v>47</v>
      </c>
      <c r="Q1638">
        <v>1</v>
      </c>
      <c r="X1638">
        <v>100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 t="s">
        <v>3</v>
      </c>
      <c r="AG1638">
        <v>100</v>
      </c>
      <c r="AH1638">
        <v>3</v>
      </c>
      <c r="AI1638">
        <v>-1</v>
      </c>
      <c r="AJ1638" t="s">
        <v>3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</row>
    <row r="1639" spans="1:44">
      <c r="A1639">
        <f>ROW(Source!A1277)</f>
        <v>1277</v>
      </c>
      <c r="B1639">
        <v>33361074</v>
      </c>
      <c r="C1639">
        <v>33361048</v>
      </c>
      <c r="D1639">
        <v>31174140</v>
      </c>
      <c r="E1639">
        <v>17</v>
      </c>
      <c r="F1639">
        <v>1</v>
      </c>
      <c r="G1639">
        <v>1</v>
      </c>
      <c r="H1639">
        <v>3</v>
      </c>
      <c r="I1639" t="s">
        <v>948</v>
      </c>
      <c r="J1639" t="s">
        <v>3</v>
      </c>
      <c r="K1639" t="s">
        <v>949</v>
      </c>
      <c r="L1639">
        <v>1354</v>
      </c>
      <c r="N1639">
        <v>1010</v>
      </c>
      <c r="O1639" t="s">
        <v>40</v>
      </c>
      <c r="P1639" t="s">
        <v>40</v>
      </c>
      <c r="Q1639">
        <v>1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1</v>
      </c>
      <c r="AD1639">
        <v>0</v>
      </c>
      <c r="AE1639">
        <v>0</v>
      </c>
      <c r="AF1639" t="s">
        <v>3</v>
      </c>
      <c r="AG1639">
        <v>0</v>
      </c>
      <c r="AH1639">
        <v>3</v>
      </c>
      <c r="AI1639">
        <v>-1</v>
      </c>
      <c r="AJ1639" t="s">
        <v>3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</row>
    <row r="1640" spans="1:44">
      <c r="A1640">
        <f>ROW(Source!A1277)</f>
        <v>1277</v>
      </c>
      <c r="B1640">
        <v>33361075</v>
      </c>
      <c r="C1640">
        <v>33361048</v>
      </c>
      <c r="D1640">
        <v>31174146</v>
      </c>
      <c r="E1640">
        <v>17</v>
      </c>
      <c r="F1640">
        <v>1</v>
      </c>
      <c r="G1640">
        <v>1</v>
      </c>
      <c r="H1640">
        <v>3</v>
      </c>
      <c r="I1640" t="s">
        <v>950</v>
      </c>
      <c r="J1640" t="s">
        <v>3</v>
      </c>
      <c r="K1640" t="s">
        <v>951</v>
      </c>
      <c r="L1640">
        <v>1354</v>
      </c>
      <c r="N1640">
        <v>1010</v>
      </c>
      <c r="O1640" t="s">
        <v>40</v>
      </c>
      <c r="P1640" t="s">
        <v>40</v>
      </c>
      <c r="Q1640">
        <v>1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1</v>
      </c>
      <c r="AD1640">
        <v>0</v>
      </c>
      <c r="AE1640">
        <v>0</v>
      </c>
      <c r="AF1640" t="s">
        <v>3</v>
      </c>
      <c r="AG1640">
        <v>0</v>
      </c>
      <c r="AH1640">
        <v>3</v>
      </c>
      <c r="AI1640">
        <v>-1</v>
      </c>
      <c r="AJ1640" t="s">
        <v>3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</row>
    <row r="1641" spans="1:44">
      <c r="A1641">
        <f>ROW(Source!A1278)</f>
        <v>1278</v>
      </c>
      <c r="B1641">
        <v>33361060</v>
      </c>
      <c r="C1641">
        <v>33361048</v>
      </c>
      <c r="D1641">
        <v>31172061</v>
      </c>
      <c r="E1641">
        <v>1</v>
      </c>
      <c r="F1641">
        <v>1</v>
      </c>
      <c r="G1641">
        <v>1</v>
      </c>
      <c r="H1641">
        <v>1</v>
      </c>
      <c r="I1641" t="s">
        <v>850</v>
      </c>
      <c r="J1641" t="s">
        <v>3</v>
      </c>
      <c r="K1641" t="s">
        <v>851</v>
      </c>
      <c r="L1641">
        <v>1191</v>
      </c>
      <c r="N1641">
        <v>1013</v>
      </c>
      <c r="O1641" t="s">
        <v>831</v>
      </c>
      <c r="P1641" t="s">
        <v>831</v>
      </c>
      <c r="Q1641">
        <v>1</v>
      </c>
      <c r="X1641">
        <v>80.88</v>
      </c>
      <c r="Y1641">
        <v>0</v>
      </c>
      <c r="Z1641">
        <v>0</v>
      </c>
      <c r="AA1641">
        <v>0</v>
      </c>
      <c r="AB1641">
        <v>8.74</v>
      </c>
      <c r="AC1641">
        <v>0</v>
      </c>
      <c r="AD1641">
        <v>1</v>
      </c>
      <c r="AE1641">
        <v>1</v>
      </c>
      <c r="AF1641" t="s">
        <v>22</v>
      </c>
      <c r="AG1641">
        <v>111.61439999999999</v>
      </c>
      <c r="AH1641">
        <v>2</v>
      </c>
      <c r="AI1641">
        <v>33361049</v>
      </c>
      <c r="AJ1641">
        <v>1338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</row>
    <row r="1642" spans="1:44">
      <c r="A1642">
        <f>ROW(Source!A1278)</f>
        <v>1278</v>
      </c>
      <c r="B1642">
        <v>33361061</v>
      </c>
      <c r="C1642">
        <v>33361048</v>
      </c>
      <c r="D1642">
        <v>31172011</v>
      </c>
      <c r="E1642">
        <v>1</v>
      </c>
      <c r="F1642">
        <v>1</v>
      </c>
      <c r="G1642">
        <v>1</v>
      </c>
      <c r="H1642">
        <v>1</v>
      </c>
      <c r="I1642" t="s">
        <v>832</v>
      </c>
      <c r="J1642" t="s">
        <v>3</v>
      </c>
      <c r="K1642" t="s">
        <v>833</v>
      </c>
      <c r="L1642">
        <v>1191</v>
      </c>
      <c r="N1642">
        <v>1013</v>
      </c>
      <c r="O1642" t="s">
        <v>831</v>
      </c>
      <c r="P1642" t="s">
        <v>831</v>
      </c>
      <c r="Q1642">
        <v>1</v>
      </c>
      <c r="X1642">
        <v>0.76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1</v>
      </c>
      <c r="AE1642">
        <v>2</v>
      </c>
      <c r="AF1642" t="s">
        <v>21</v>
      </c>
      <c r="AG1642">
        <v>1.1399999999999999</v>
      </c>
      <c r="AH1642">
        <v>2</v>
      </c>
      <c r="AI1642">
        <v>33361050</v>
      </c>
      <c r="AJ1642">
        <v>1339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</row>
    <row r="1643" spans="1:44">
      <c r="A1643">
        <f>ROW(Source!A1278)</f>
        <v>1278</v>
      </c>
      <c r="B1643">
        <v>33361062</v>
      </c>
      <c r="C1643">
        <v>33361048</v>
      </c>
      <c r="D1643">
        <v>31258491</v>
      </c>
      <c r="E1643">
        <v>1</v>
      </c>
      <c r="F1643">
        <v>1</v>
      </c>
      <c r="G1643">
        <v>1</v>
      </c>
      <c r="H1643">
        <v>2</v>
      </c>
      <c r="I1643" t="s">
        <v>834</v>
      </c>
      <c r="J1643" t="s">
        <v>835</v>
      </c>
      <c r="K1643" t="s">
        <v>836</v>
      </c>
      <c r="L1643">
        <v>1368</v>
      </c>
      <c r="N1643">
        <v>1011</v>
      </c>
      <c r="O1643" t="s">
        <v>837</v>
      </c>
      <c r="P1643" t="s">
        <v>837</v>
      </c>
      <c r="Q1643">
        <v>1</v>
      </c>
      <c r="X1643">
        <v>0.31</v>
      </c>
      <c r="Y1643">
        <v>0</v>
      </c>
      <c r="Z1643">
        <v>111.99</v>
      </c>
      <c r="AA1643">
        <v>13.5</v>
      </c>
      <c r="AB1643">
        <v>0</v>
      </c>
      <c r="AC1643">
        <v>0</v>
      </c>
      <c r="AD1643">
        <v>1</v>
      </c>
      <c r="AE1643">
        <v>0</v>
      </c>
      <c r="AF1643" t="s">
        <v>21</v>
      </c>
      <c r="AG1643">
        <v>0.46499999999999997</v>
      </c>
      <c r="AH1643">
        <v>2</v>
      </c>
      <c r="AI1643">
        <v>33361051</v>
      </c>
      <c r="AJ1643">
        <v>1340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</row>
    <row r="1644" spans="1:44">
      <c r="A1644">
        <f>ROW(Source!A1278)</f>
        <v>1278</v>
      </c>
      <c r="B1644">
        <v>33361063</v>
      </c>
      <c r="C1644">
        <v>33361048</v>
      </c>
      <c r="D1644">
        <v>31258691</v>
      </c>
      <c r="E1644">
        <v>1</v>
      </c>
      <c r="F1644">
        <v>1</v>
      </c>
      <c r="G1644">
        <v>1</v>
      </c>
      <c r="H1644">
        <v>2</v>
      </c>
      <c r="I1644" t="s">
        <v>838</v>
      </c>
      <c r="J1644" t="s">
        <v>839</v>
      </c>
      <c r="K1644" t="s">
        <v>840</v>
      </c>
      <c r="L1644">
        <v>1368</v>
      </c>
      <c r="N1644">
        <v>1011</v>
      </c>
      <c r="O1644" t="s">
        <v>837</v>
      </c>
      <c r="P1644" t="s">
        <v>837</v>
      </c>
      <c r="Q1644">
        <v>1</v>
      </c>
      <c r="X1644">
        <v>10.050000000000001</v>
      </c>
      <c r="Y1644">
        <v>0</v>
      </c>
      <c r="Z1644">
        <v>3.12</v>
      </c>
      <c r="AA1644">
        <v>0</v>
      </c>
      <c r="AB1644">
        <v>0</v>
      </c>
      <c r="AC1644">
        <v>0</v>
      </c>
      <c r="AD1644">
        <v>1</v>
      </c>
      <c r="AE1644">
        <v>0</v>
      </c>
      <c r="AF1644" t="s">
        <v>21</v>
      </c>
      <c r="AG1644">
        <v>15.075000000000001</v>
      </c>
      <c r="AH1644">
        <v>2</v>
      </c>
      <c r="AI1644">
        <v>33361052</v>
      </c>
      <c r="AJ1644">
        <v>1341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</row>
    <row r="1645" spans="1:44">
      <c r="A1645">
        <f>ROW(Source!A1278)</f>
        <v>1278</v>
      </c>
      <c r="B1645">
        <v>33361064</v>
      </c>
      <c r="C1645">
        <v>33361048</v>
      </c>
      <c r="D1645">
        <v>31258646</v>
      </c>
      <c r="E1645">
        <v>1</v>
      </c>
      <c r="F1645">
        <v>1</v>
      </c>
      <c r="G1645">
        <v>1</v>
      </c>
      <c r="H1645">
        <v>2</v>
      </c>
      <c r="I1645" t="s">
        <v>866</v>
      </c>
      <c r="J1645" t="s">
        <v>867</v>
      </c>
      <c r="K1645" t="s">
        <v>868</v>
      </c>
      <c r="L1645">
        <v>1368</v>
      </c>
      <c r="N1645">
        <v>1011</v>
      </c>
      <c r="O1645" t="s">
        <v>837</v>
      </c>
      <c r="P1645" t="s">
        <v>837</v>
      </c>
      <c r="Q1645">
        <v>1</v>
      </c>
      <c r="X1645">
        <v>0.2</v>
      </c>
      <c r="Y1645">
        <v>0</v>
      </c>
      <c r="Z1645">
        <v>6.66</v>
      </c>
      <c r="AA1645">
        <v>0</v>
      </c>
      <c r="AB1645">
        <v>0</v>
      </c>
      <c r="AC1645">
        <v>0</v>
      </c>
      <c r="AD1645">
        <v>1</v>
      </c>
      <c r="AE1645">
        <v>0</v>
      </c>
      <c r="AF1645" t="s">
        <v>21</v>
      </c>
      <c r="AG1645">
        <v>0.3</v>
      </c>
      <c r="AH1645">
        <v>2</v>
      </c>
      <c r="AI1645">
        <v>33361053</v>
      </c>
      <c r="AJ1645">
        <v>1342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</row>
    <row r="1646" spans="1:44">
      <c r="A1646">
        <f>ROW(Source!A1278)</f>
        <v>1278</v>
      </c>
      <c r="B1646">
        <v>33361065</v>
      </c>
      <c r="C1646">
        <v>33361048</v>
      </c>
      <c r="D1646">
        <v>31259879</v>
      </c>
      <c r="E1646">
        <v>1</v>
      </c>
      <c r="F1646">
        <v>1</v>
      </c>
      <c r="G1646">
        <v>1</v>
      </c>
      <c r="H1646">
        <v>2</v>
      </c>
      <c r="I1646" t="s">
        <v>841</v>
      </c>
      <c r="J1646" t="s">
        <v>842</v>
      </c>
      <c r="K1646" t="s">
        <v>843</v>
      </c>
      <c r="L1646">
        <v>1368</v>
      </c>
      <c r="N1646">
        <v>1011</v>
      </c>
      <c r="O1646" t="s">
        <v>837</v>
      </c>
      <c r="P1646" t="s">
        <v>837</v>
      </c>
      <c r="Q1646">
        <v>1</v>
      </c>
      <c r="X1646">
        <v>0.45</v>
      </c>
      <c r="Y1646">
        <v>0</v>
      </c>
      <c r="Z1646">
        <v>65.709999999999994</v>
      </c>
      <c r="AA1646">
        <v>11.6</v>
      </c>
      <c r="AB1646">
        <v>0</v>
      </c>
      <c r="AC1646">
        <v>0</v>
      </c>
      <c r="AD1646">
        <v>1</v>
      </c>
      <c r="AE1646">
        <v>0</v>
      </c>
      <c r="AF1646" t="s">
        <v>21</v>
      </c>
      <c r="AG1646">
        <v>0.67500000000000004</v>
      </c>
      <c r="AH1646">
        <v>2</v>
      </c>
      <c r="AI1646">
        <v>33361054</v>
      </c>
      <c r="AJ1646">
        <v>1343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</row>
    <row r="1647" spans="1:44">
      <c r="A1647">
        <f>ROW(Source!A1278)</f>
        <v>1278</v>
      </c>
      <c r="B1647">
        <v>33361066</v>
      </c>
      <c r="C1647">
        <v>33361048</v>
      </c>
      <c r="D1647">
        <v>31260100</v>
      </c>
      <c r="E1647">
        <v>1</v>
      </c>
      <c r="F1647">
        <v>1</v>
      </c>
      <c r="G1647">
        <v>1</v>
      </c>
      <c r="H1647">
        <v>2</v>
      </c>
      <c r="I1647" t="s">
        <v>858</v>
      </c>
      <c r="J1647" t="s">
        <v>859</v>
      </c>
      <c r="K1647" t="s">
        <v>860</v>
      </c>
      <c r="L1647">
        <v>1368</v>
      </c>
      <c r="N1647">
        <v>1011</v>
      </c>
      <c r="O1647" t="s">
        <v>837</v>
      </c>
      <c r="P1647" t="s">
        <v>837</v>
      </c>
      <c r="Q1647">
        <v>1</v>
      </c>
      <c r="X1647">
        <v>1.31</v>
      </c>
      <c r="Y1647">
        <v>0</v>
      </c>
      <c r="Z1647">
        <v>8.1</v>
      </c>
      <c r="AA1647">
        <v>0</v>
      </c>
      <c r="AB1647">
        <v>0</v>
      </c>
      <c r="AC1647">
        <v>0</v>
      </c>
      <c r="AD1647">
        <v>1</v>
      </c>
      <c r="AE1647">
        <v>0</v>
      </c>
      <c r="AF1647" t="s">
        <v>21</v>
      </c>
      <c r="AG1647">
        <v>1.9650000000000001</v>
      </c>
      <c r="AH1647">
        <v>2</v>
      </c>
      <c r="AI1647">
        <v>33361055</v>
      </c>
      <c r="AJ1647">
        <v>1344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</row>
    <row r="1648" spans="1:44">
      <c r="A1648">
        <f>ROW(Source!A1278)</f>
        <v>1278</v>
      </c>
      <c r="B1648">
        <v>33361067</v>
      </c>
      <c r="C1648">
        <v>33361048</v>
      </c>
      <c r="D1648">
        <v>31178369</v>
      </c>
      <c r="E1648">
        <v>1</v>
      </c>
      <c r="F1648">
        <v>1</v>
      </c>
      <c r="G1648">
        <v>1</v>
      </c>
      <c r="H1648">
        <v>3</v>
      </c>
      <c r="I1648" t="s">
        <v>915</v>
      </c>
      <c r="J1648" t="s">
        <v>916</v>
      </c>
      <c r="K1648" t="s">
        <v>917</v>
      </c>
      <c r="L1648">
        <v>1346</v>
      </c>
      <c r="N1648">
        <v>1009</v>
      </c>
      <c r="O1648" t="s">
        <v>78</v>
      </c>
      <c r="P1648" t="s">
        <v>78</v>
      </c>
      <c r="Q1648">
        <v>1</v>
      </c>
      <c r="X1648">
        <v>7.95</v>
      </c>
      <c r="Y1648">
        <v>39.020000000000003</v>
      </c>
      <c r="Z1648">
        <v>0</v>
      </c>
      <c r="AA1648">
        <v>0</v>
      </c>
      <c r="AB1648">
        <v>0</v>
      </c>
      <c r="AC1648">
        <v>0</v>
      </c>
      <c r="AD1648">
        <v>1</v>
      </c>
      <c r="AE1648">
        <v>0</v>
      </c>
      <c r="AF1648" t="s">
        <v>3</v>
      </c>
      <c r="AG1648">
        <v>7.95</v>
      </c>
      <c r="AH1648">
        <v>2</v>
      </c>
      <c r="AI1648">
        <v>33361056</v>
      </c>
      <c r="AJ1648">
        <v>1345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</row>
    <row r="1649" spans="1:44">
      <c r="A1649">
        <f>ROW(Source!A1278)</f>
        <v>1278</v>
      </c>
      <c r="B1649">
        <v>33361068</v>
      </c>
      <c r="C1649">
        <v>33361048</v>
      </c>
      <c r="D1649">
        <v>31179550</v>
      </c>
      <c r="E1649">
        <v>1</v>
      </c>
      <c r="F1649">
        <v>1</v>
      </c>
      <c r="G1649">
        <v>1</v>
      </c>
      <c r="H1649">
        <v>3</v>
      </c>
      <c r="I1649" t="s">
        <v>861</v>
      </c>
      <c r="J1649" t="s">
        <v>862</v>
      </c>
      <c r="K1649" t="s">
        <v>863</v>
      </c>
      <c r="L1649">
        <v>1348</v>
      </c>
      <c r="N1649">
        <v>1009</v>
      </c>
      <c r="O1649" t="s">
        <v>32</v>
      </c>
      <c r="P1649" t="s">
        <v>32</v>
      </c>
      <c r="Q1649">
        <v>1000</v>
      </c>
      <c r="X1649">
        <v>3.3E-4</v>
      </c>
      <c r="Y1649">
        <v>10362</v>
      </c>
      <c r="Z1649">
        <v>0</v>
      </c>
      <c r="AA1649">
        <v>0</v>
      </c>
      <c r="AB1649">
        <v>0</v>
      </c>
      <c r="AC1649">
        <v>0</v>
      </c>
      <c r="AD1649">
        <v>1</v>
      </c>
      <c r="AE1649">
        <v>0</v>
      </c>
      <c r="AF1649" t="s">
        <v>3</v>
      </c>
      <c r="AG1649">
        <v>3.3E-4</v>
      </c>
      <c r="AH1649">
        <v>2</v>
      </c>
      <c r="AI1649">
        <v>33361057</v>
      </c>
      <c r="AJ1649">
        <v>1346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</row>
    <row r="1650" spans="1:44">
      <c r="A1650">
        <f>ROW(Source!A1278)</f>
        <v>1278</v>
      </c>
      <c r="B1650">
        <v>33361069</v>
      </c>
      <c r="C1650">
        <v>33361048</v>
      </c>
      <c r="D1650">
        <v>31180727</v>
      </c>
      <c r="E1650">
        <v>1</v>
      </c>
      <c r="F1650">
        <v>1</v>
      </c>
      <c r="G1650">
        <v>1</v>
      </c>
      <c r="H1650">
        <v>3</v>
      </c>
      <c r="I1650" t="s">
        <v>844</v>
      </c>
      <c r="J1650" t="s">
        <v>845</v>
      </c>
      <c r="K1650" t="s">
        <v>846</v>
      </c>
      <c r="L1650">
        <v>1348</v>
      </c>
      <c r="N1650">
        <v>1009</v>
      </c>
      <c r="O1650" t="s">
        <v>32</v>
      </c>
      <c r="P1650" t="s">
        <v>32</v>
      </c>
      <c r="Q1650">
        <v>1000</v>
      </c>
      <c r="X1650">
        <v>6.0000000000000001E-3</v>
      </c>
      <c r="Y1650">
        <v>9040.01</v>
      </c>
      <c r="Z1650">
        <v>0</v>
      </c>
      <c r="AA1650">
        <v>0</v>
      </c>
      <c r="AB1650">
        <v>0</v>
      </c>
      <c r="AC1650">
        <v>0</v>
      </c>
      <c r="AD1650">
        <v>1</v>
      </c>
      <c r="AE1650">
        <v>0</v>
      </c>
      <c r="AF1650" t="s">
        <v>3</v>
      </c>
      <c r="AG1650">
        <v>6.0000000000000001E-3</v>
      </c>
      <c r="AH1650">
        <v>2</v>
      </c>
      <c r="AI1650">
        <v>33361058</v>
      </c>
      <c r="AJ1650">
        <v>1347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</row>
    <row r="1651" spans="1:44">
      <c r="A1651">
        <f>ROW(Source!A1278)</f>
        <v>1278</v>
      </c>
      <c r="B1651">
        <v>33361070</v>
      </c>
      <c r="C1651">
        <v>33361048</v>
      </c>
      <c r="D1651">
        <v>31181610</v>
      </c>
      <c r="E1651">
        <v>1</v>
      </c>
      <c r="F1651">
        <v>1</v>
      </c>
      <c r="G1651">
        <v>1</v>
      </c>
      <c r="H1651">
        <v>3</v>
      </c>
      <c r="I1651" t="s">
        <v>847</v>
      </c>
      <c r="J1651" t="s">
        <v>848</v>
      </c>
      <c r="K1651" t="s">
        <v>849</v>
      </c>
      <c r="L1651">
        <v>1346</v>
      </c>
      <c r="N1651">
        <v>1009</v>
      </c>
      <c r="O1651" t="s">
        <v>78</v>
      </c>
      <c r="P1651" t="s">
        <v>78</v>
      </c>
      <c r="Q1651">
        <v>1</v>
      </c>
      <c r="X1651">
        <v>9.09</v>
      </c>
      <c r="Y1651">
        <v>23.09</v>
      </c>
      <c r="Z1651">
        <v>0</v>
      </c>
      <c r="AA1651">
        <v>0</v>
      </c>
      <c r="AB1651">
        <v>0</v>
      </c>
      <c r="AC1651">
        <v>0</v>
      </c>
      <c r="AD1651">
        <v>1</v>
      </c>
      <c r="AE1651">
        <v>0</v>
      </c>
      <c r="AF1651" t="s">
        <v>3</v>
      </c>
      <c r="AG1651">
        <v>9.09</v>
      </c>
      <c r="AH1651">
        <v>2</v>
      </c>
      <c r="AI1651">
        <v>33361059</v>
      </c>
      <c r="AJ1651">
        <v>1348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</row>
    <row r="1652" spans="1:44">
      <c r="A1652">
        <f>ROW(Source!A1278)</f>
        <v>1278</v>
      </c>
      <c r="B1652">
        <v>33361071</v>
      </c>
      <c r="C1652">
        <v>33361048</v>
      </c>
      <c r="D1652">
        <v>31174136</v>
      </c>
      <c r="E1652">
        <v>17</v>
      </c>
      <c r="F1652">
        <v>1</v>
      </c>
      <c r="G1652">
        <v>1</v>
      </c>
      <c r="H1652">
        <v>3</v>
      </c>
      <c r="I1652" t="s">
        <v>942</v>
      </c>
      <c r="J1652" t="s">
        <v>3</v>
      </c>
      <c r="K1652" t="s">
        <v>943</v>
      </c>
      <c r="L1652">
        <v>1327</v>
      </c>
      <c r="N1652">
        <v>1005</v>
      </c>
      <c r="O1652" t="s">
        <v>47</v>
      </c>
      <c r="P1652" t="s">
        <v>47</v>
      </c>
      <c r="Q1652">
        <v>1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1</v>
      </c>
      <c r="AD1652">
        <v>0</v>
      </c>
      <c r="AE1652">
        <v>0</v>
      </c>
      <c r="AF1652" t="s">
        <v>3</v>
      </c>
      <c r="AG1652">
        <v>0</v>
      </c>
      <c r="AH1652">
        <v>3</v>
      </c>
      <c r="AI1652">
        <v>-1</v>
      </c>
      <c r="AJ1652" t="s">
        <v>3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</row>
    <row r="1653" spans="1:44">
      <c r="A1653">
        <f>ROW(Source!A1278)</f>
        <v>1278</v>
      </c>
      <c r="B1653">
        <v>33361072</v>
      </c>
      <c r="C1653">
        <v>33361048</v>
      </c>
      <c r="D1653">
        <v>31173940</v>
      </c>
      <c r="E1653">
        <v>17</v>
      </c>
      <c r="F1653">
        <v>1</v>
      </c>
      <c r="G1653">
        <v>1</v>
      </c>
      <c r="H1653">
        <v>3</v>
      </c>
      <c r="I1653" t="s">
        <v>944</v>
      </c>
      <c r="J1653" t="s">
        <v>3</v>
      </c>
      <c r="K1653" t="s">
        <v>945</v>
      </c>
      <c r="L1653">
        <v>1346</v>
      </c>
      <c r="N1653">
        <v>1009</v>
      </c>
      <c r="O1653" t="s">
        <v>78</v>
      </c>
      <c r="P1653" t="s">
        <v>78</v>
      </c>
      <c r="Q1653">
        <v>1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1</v>
      </c>
      <c r="AD1653">
        <v>0</v>
      </c>
      <c r="AE1653">
        <v>0</v>
      </c>
      <c r="AF1653" t="s">
        <v>3</v>
      </c>
      <c r="AG1653">
        <v>0</v>
      </c>
      <c r="AH1653">
        <v>3</v>
      </c>
      <c r="AI1653">
        <v>-1</v>
      </c>
      <c r="AJ1653" t="s">
        <v>3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</row>
    <row r="1654" spans="1:44">
      <c r="A1654">
        <f>ROW(Source!A1278)</f>
        <v>1278</v>
      </c>
      <c r="B1654">
        <v>33361073</v>
      </c>
      <c r="C1654">
        <v>33361048</v>
      </c>
      <c r="D1654">
        <v>31174137</v>
      </c>
      <c r="E1654">
        <v>17</v>
      </c>
      <c r="F1654">
        <v>1</v>
      </c>
      <c r="G1654">
        <v>1</v>
      </c>
      <c r="H1654">
        <v>3</v>
      </c>
      <c r="I1654" t="s">
        <v>946</v>
      </c>
      <c r="J1654" t="s">
        <v>3</v>
      </c>
      <c r="K1654" t="s">
        <v>947</v>
      </c>
      <c r="L1654">
        <v>1327</v>
      </c>
      <c r="N1654">
        <v>1005</v>
      </c>
      <c r="O1654" t="s">
        <v>47</v>
      </c>
      <c r="P1654" t="s">
        <v>47</v>
      </c>
      <c r="Q1654">
        <v>1</v>
      </c>
      <c r="X1654">
        <v>100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 t="s">
        <v>3</v>
      </c>
      <c r="AG1654">
        <v>100</v>
      </c>
      <c r="AH1654">
        <v>3</v>
      </c>
      <c r="AI1654">
        <v>-1</v>
      </c>
      <c r="AJ1654" t="s">
        <v>3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</row>
    <row r="1655" spans="1:44">
      <c r="A1655">
        <f>ROW(Source!A1278)</f>
        <v>1278</v>
      </c>
      <c r="B1655">
        <v>33361074</v>
      </c>
      <c r="C1655">
        <v>33361048</v>
      </c>
      <c r="D1655">
        <v>31174140</v>
      </c>
      <c r="E1655">
        <v>17</v>
      </c>
      <c r="F1655">
        <v>1</v>
      </c>
      <c r="G1655">
        <v>1</v>
      </c>
      <c r="H1655">
        <v>3</v>
      </c>
      <c r="I1655" t="s">
        <v>948</v>
      </c>
      <c r="J1655" t="s">
        <v>3</v>
      </c>
      <c r="K1655" t="s">
        <v>949</v>
      </c>
      <c r="L1655">
        <v>1354</v>
      </c>
      <c r="N1655">
        <v>1010</v>
      </c>
      <c r="O1655" t="s">
        <v>40</v>
      </c>
      <c r="P1655" t="s">
        <v>40</v>
      </c>
      <c r="Q1655">
        <v>1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1</v>
      </c>
      <c r="AD1655">
        <v>0</v>
      </c>
      <c r="AE1655">
        <v>0</v>
      </c>
      <c r="AF1655" t="s">
        <v>3</v>
      </c>
      <c r="AG1655">
        <v>0</v>
      </c>
      <c r="AH1655">
        <v>3</v>
      </c>
      <c r="AI1655">
        <v>-1</v>
      </c>
      <c r="AJ1655" t="s">
        <v>3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</row>
    <row r="1656" spans="1:44">
      <c r="A1656">
        <f>ROW(Source!A1278)</f>
        <v>1278</v>
      </c>
      <c r="B1656">
        <v>33361075</v>
      </c>
      <c r="C1656">
        <v>33361048</v>
      </c>
      <c r="D1656">
        <v>31174146</v>
      </c>
      <c r="E1656">
        <v>17</v>
      </c>
      <c r="F1656">
        <v>1</v>
      </c>
      <c r="G1656">
        <v>1</v>
      </c>
      <c r="H1656">
        <v>3</v>
      </c>
      <c r="I1656" t="s">
        <v>950</v>
      </c>
      <c r="J1656" t="s">
        <v>3</v>
      </c>
      <c r="K1656" t="s">
        <v>951</v>
      </c>
      <c r="L1656">
        <v>1354</v>
      </c>
      <c r="N1656">
        <v>1010</v>
      </c>
      <c r="O1656" t="s">
        <v>40</v>
      </c>
      <c r="P1656" t="s">
        <v>40</v>
      </c>
      <c r="Q1656">
        <v>1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1</v>
      </c>
      <c r="AD1656">
        <v>0</v>
      </c>
      <c r="AE1656">
        <v>0</v>
      </c>
      <c r="AF1656" t="s">
        <v>3</v>
      </c>
      <c r="AG1656">
        <v>0</v>
      </c>
      <c r="AH1656">
        <v>3</v>
      </c>
      <c r="AI1656">
        <v>-1</v>
      </c>
      <c r="AJ1656" t="s">
        <v>3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</row>
    <row r="1657" spans="1:44">
      <c r="A1657">
        <f>ROW(Source!A1281)</f>
        <v>1281</v>
      </c>
      <c r="B1657">
        <v>33361089</v>
      </c>
      <c r="C1657">
        <v>33361077</v>
      </c>
      <c r="D1657">
        <v>31172061</v>
      </c>
      <c r="E1657">
        <v>1</v>
      </c>
      <c r="F1657">
        <v>1</v>
      </c>
      <c r="G1657">
        <v>1</v>
      </c>
      <c r="H1657">
        <v>1</v>
      </c>
      <c r="I1657" t="s">
        <v>850</v>
      </c>
      <c r="J1657" t="s">
        <v>3</v>
      </c>
      <c r="K1657" t="s">
        <v>851</v>
      </c>
      <c r="L1657">
        <v>1191</v>
      </c>
      <c r="N1657">
        <v>1013</v>
      </c>
      <c r="O1657" t="s">
        <v>831</v>
      </c>
      <c r="P1657" t="s">
        <v>831</v>
      </c>
      <c r="Q1657">
        <v>1</v>
      </c>
      <c r="X1657">
        <v>80.88</v>
      </c>
      <c r="Y1657">
        <v>0</v>
      </c>
      <c r="Z1657">
        <v>0</v>
      </c>
      <c r="AA1657">
        <v>0</v>
      </c>
      <c r="AB1657">
        <v>8.74</v>
      </c>
      <c r="AC1657">
        <v>0</v>
      </c>
      <c r="AD1657">
        <v>1</v>
      </c>
      <c r="AE1657">
        <v>1</v>
      </c>
      <c r="AF1657" t="s">
        <v>22</v>
      </c>
      <c r="AG1657">
        <v>111.61439999999999</v>
      </c>
      <c r="AH1657">
        <v>2</v>
      </c>
      <c r="AI1657">
        <v>33361078</v>
      </c>
      <c r="AJ1657">
        <v>1349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</row>
    <row r="1658" spans="1:44">
      <c r="A1658">
        <f>ROW(Source!A1281)</f>
        <v>1281</v>
      </c>
      <c r="B1658">
        <v>33361090</v>
      </c>
      <c r="C1658">
        <v>33361077</v>
      </c>
      <c r="D1658">
        <v>31172011</v>
      </c>
      <c r="E1658">
        <v>1</v>
      </c>
      <c r="F1658">
        <v>1</v>
      </c>
      <c r="G1658">
        <v>1</v>
      </c>
      <c r="H1658">
        <v>1</v>
      </c>
      <c r="I1658" t="s">
        <v>832</v>
      </c>
      <c r="J1658" t="s">
        <v>3</v>
      </c>
      <c r="K1658" t="s">
        <v>833</v>
      </c>
      <c r="L1658">
        <v>1191</v>
      </c>
      <c r="N1658">
        <v>1013</v>
      </c>
      <c r="O1658" t="s">
        <v>831</v>
      </c>
      <c r="P1658" t="s">
        <v>831</v>
      </c>
      <c r="Q1658">
        <v>1</v>
      </c>
      <c r="X1658">
        <v>0.69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1</v>
      </c>
      <c r="AE1658">
        <v>2</v>
      </c>
      <c r="AF1658" t="s">
        <v>21</v>
      </c>
      <c r="AG1658">
        <v>1.0349999999999999</v>
      </c>
      <c r="AH1658">
        <v>2</v>
      </c>
      <c r="AI1658">
        <v>33361079</v>
      </c>
      <c r="AJ1658">
        <v>1350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</row>
    <row r="1659" spans="1:44">
      <c r="A1659">
        <f>ROW(Source!A1281)</f>
        <v>1281</v>
      </c>
      <c r="B1659">
        <v>33361091</v>
      </c>
      <c r="C1659">
        <v>33361077</v>
      </c>
      <c r="D1659">
        <v>31258491</v>
      </c>
      <c r="E1659">
        <v>1</v>
      </c>
      <c r="F1659">
        <v>1</v>
      </c>
      <c r="G1659">
        <v>1</v>
      </c>
      <c r="H1659">
        <v>2</v>
      </c>
      <c r="I1659" t="s">
        <v>834</v>
      </c>
      <c r="J1659" t="s">
        <v>835</v>
      </c>
      <c r="K1659" t="s">
        <v>836</v>
      </c>
      <c r="L1659">
        <v>1368</v>
      </c>
      <c r="N1659">
        <v>1011</v>
      </c>
      <c r="O1659" t="s">
        <v>837</v>
      </c>
      <c r="P1659" t="s">
        <v>837</v>
      </c>
      <c r="Q1659">
        <v>1</v>
      </c>
      <c r="X1659">
        <v>0.28000000000000003</v>
      </c>
      <c r="Y1659">
        <v>0</v>
      </c>
      <c r="Z1659">
        <v>111.99</v>
      </c>
      <c r="AA1659">
        <v>13.5</v>
      </c>
      <c r="AB1659">
        <v>0</v>
      </c>
      <c r="AC1659">
        <v>0</v>
      </c>
      <c r="AD1659">
        <v>1</v>
      </c>
      <c r="AE1659">
        <v>0</v>
      </c>
      <c r="AF1659" t="s">
        <v>21</v>
      </c>
      <c r="AG1659">
        <v>0.42000000000000004</v>
      </c>
      <c r="AH1659">
        <v>2</v>
      </c>
      <c r="AI1659">
        <v>33361080</v>
      </c>
      <c r="AJ1659">
        <v>1351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</row>
    <row r="1660" spans="1:44">
      <c r="A1660">
        <f>ROW(Source!A1281)</f>
        <v>1281</v>
      </c>
      <c r="B1660">
        <v>33361092</v>
      </c>
      <c r="C1660">
        <v>33361077</v>
      </c>
      <c r="D1660">
        <v>31258691</v>
      </c>
      <c r="E1660">
        <v>1</v>
      </c>
      <c r="F1660">
        <v>1</v>
      </c>
      <c r="G1660">
        <v>1</v>
      </c>
      <c r="H1660">
        <v>2</v>
      </c>
      <c r="I1660" t="s">
        <v>838</v>
      </c>
      <c r="J1660" t="s">
        <v>839</v>
      </c>
      <c r="K1660" t="s">
        <v>840</v>
      </c>
      <c r="L1660">
        <v>1368</v>
      </c>
      <c r="N1660">
        <v>1011</v>
      </c>
      <c r="O1660" t="s">
        <v>837</v>
      </c>
      <c r="P1660" t="s">
        <v>837</v>
      </c>
      <c r="Q1660">
        <v>1</v>
      </c>
      <c r="X1660">
        <v>10.050000000000001</v>
      </c>
      <c r="Y1660">
        <v>0</v>
      </c>
      <c r="Z1660">
        <v>3.12</v>
      </c>
      <c r="AA1660">
        <v>0</v>
      </c>
      <c r="AB1660">
        <v>0</v>
      </c>
      <c r="AC1660">
        <v>0</v>
      </c>
      <c r="AD1660">
        <v>1</v>
      </c>
      <c r="AE1660">
        <v>0</v>
      </c>
      <c r="AF1660" t="s">
        <v>21</v>
      </c>
      <c r="AG1660">
        <v>15.075000000000001</v>
      </c>
      <c r="AH1660">
        <v>2</v>
      </c>
      <c r="AI1660">
        <v>33361081</v>
      </c>
      <c r="AJ1660">
        <v>1352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</row>
    <row r="1661" spans="1:44">
      <c r="A1661">
        <f>ROW(Source!A1281)</f>
        <v>1281</v>
      </c>
      <c r="B1661">
        <v>33361093</v>
      </c>
      <c r="C1661">
        <v>33361077</v>
      </c>
      <c r="D1661">
        <v>31258646</v>
      </c>
      <c r="E1661">
        <v>1</v>
      </c>
      <c r="F1661">
        <v>1</v>
      </c>
      <c r="G1661">
        <v>1</v>
      </c>
      <c r="H1661">
        <v>2</v>
      </c>
      <c r="I1661" t="s">
        <v>866</v>
      </c>
      <c r="J1661" t="s">
        <v>867</v>
      </c>
      <c r="K1661" t="s">
        <v>868</v>
      </c>
      <c r="L1661">
        <v>1368</v>
      </c>
      <c r="N1661">
        <v>1011</v>
      </c>
      <c r="O1661" t="s">
        <v>837</v>
      </c>
      <c r="P1661" t="s">
        <v>837</v>
      </c>
      <c r="Q1661">
        <v>1</v>
      </c>
      <c r="X1661">
        <v>0.15</v>
      </c>
      <c r="Y1661">
        <v>0</v>
      </c>
      <c r="Z1661">
        <v>6.66</v>
      </c>
      <c r="AA1661">
        <v>0</v>
      </c>
      <c r="AB1661">
        <v>0</v>
      </c>
      <c r="AC1661">
        <v>0</v>
      </c>
      <c r="AD1661">
        <v>1</v>
      </c>
      <c r="AE1661">
        <v>0</v>
      </c>
      <c r="AF1661" t="s">
        <v>21</v>
      </c>
      <c r="AG1661">
        <v>0.22499999999999998</v>
      </c>
      <c r="AH1661">
        <v>2</v>
      </c>
      <c r="AI1661">
        <v>33361082</v>
      </c>
      <c r="AJ1661">
        <v>1353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</row>
    <row r="1662" spans="1:44">
      <c r="A1662">
        <f>ROW(Source!A1281)</f>
        <v>1281</v>
      </c>
      <c r="B1662">
        <v>33361094</v>
      </c>
      <c r="C1662">
        <v>33361077</v>
      </c>
      <c r="D1662">
        <v>31259879</v>
      </c>
      <c r="E1662">
        <v>1</v>
      </c>
      <c r="F1662">
        <v>1</v>
      </c>
      <c r="G1662">
        <v>1</v>
      </c>
      <c r="H1662">
        <v>2</v>
      </c>
      <c r="I1662" t="s">
        <v>841</v>
      </c>
      <c r="J1662" t="s">
        <v>842</v>
      </c>
      <c r="K1662" t="s">
        <v>843</v>
      </c>
      <c r="L1662">
        <v>1368</v>
      </c>
      <c r="N1662">
        <v>1011</v>
      </c>
      <c r="O1662" t="s">
        <v>837</v>
      </c>
      <c r="P1662" t="s">
        <v>837</v>
      </c>
      <c r="Q1662">
        <v>1</v>
      </c>
      <c r="X1662">
        <v>0.41</v>
      </c>
      <c r="Y1662">
        <v>0</v>
      </c>
      <c r="Z1662">
        <v>65.709999999999994</v>
      </c>
      <c r="AA1662">
        <v>11.6</v>
      </c>
      <c r="AB1662">
        <v>0</v>
      </c>
      <c r="AC1662">
        <v>0</v>
      </c>
      <c r="AD1662">
        <v>1</v>
      </c>
      <c r="AE1662">
        <v>0</v>
      </c>
      <c r="AF1662" t="s">
        <v>21</v>
      </c>
      <c r="AG1662">
        <v>0.61499999999999988</v>
      </c>
      <c r="AH1662">
        <v>2</v>
      </c>
      <c r="AI1662">
        <v>33361083</v>
      </c>
      <c r="AJ1662">
        <v>1354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</row>
    <row r="1663" spans="1:44">
      <c r="A1663">
        <f>ROW(Source!A1281)</f>
        <v>1281</v>
      </c>
      <c r="B1663">
        <v>33361095</v>
      </c>
      <c r="C1663">
        <v>33361077</v>
      </c>
      <c r="D1663">
        <v>31260100</v>
      </c>
      <c r="E1663">
        <v>1</v>
      </c>
      <c r="F1663">
        <v>1</v>
      </c>
      <c r="G1663">
        <v>1</v>
      </c>
      <c r="H1663">
        <v>2</v>
      </c>
      <c r="I1663" t="s">
        <v>858</v>
      </c>
      <c r="J1663" t="s">
        <v>859</v>
      </c>
      <c r="K1663" t="s">
        <v>860</v>
      </c>
      <c r="L1663">
        <v>1368</v>
      </c>
      <c r="N1663">
        <v>1011</v>
      </c>
      <c r="O1663" t="s">
        <v>837</v>
      </c>
      <c r="P1663" t="s">
        <v>837</v>
      </c>
      <c r="Q1663">
        <v>1</v>
      </c>
      <c r="X1663">
        <v>1.31</v>
      </c>
      <c r="Y1663">
        <v>0</v>
      </c>
      <c r="Z1663">
        <v>8.1</v>
      </c>
      <c r="AA1663">
        <v>0</v>
      </c>
      <c r="AB1663">
        <v>0</v>
      </c>
      <c r="AC1663">
        <v>0</v>
      </c>
      <c r="AD1663">
        <v>1</v>
      </c>
      <c r="AE1663">
        <v>0</v>
      </c>
      <c r="AF1663" t="s">
        <v>21</v>
      </c>
      <c r="AG1663">
        <v>1.9650000000000001</v>
      </c>
      <c r="AH1663">
        <v>2</v>
      </c>
      <c r="AI1663">
        <v>33361084</v>
      </c>
      <c r="AJ1663">
        <v>1355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</row>
    <row r="1664" spans="1:44">
      <c r="A1664">
        <f>ROW(Source!A1281)</f>
        <v>1281</v>
      </c>
      <c r="B1664">
        <v>33361096</v>
      </c>
      <c r="C1664">
        <v>33361077</v>
      </c>
      <c r="D1664">
        <v>31178369</v>
      </c>
      <c r="E1664">
        <v>1</v>
      </c>
      <c r="F1664">
        <v>1</v>
      </c>
      <c r="G1664">
        <v>1</v>
      </c>
      <c r="H1664">
        <v>3</v>
      </c>
      <c r="I1664" t="s">
        <v>915</v>
      </c>
      <c r="J1664" t="s">
        <v>916</v>
      </c>
      <c r="K1664" t="s">
        <v>917</v>
      </c>
      <c r="L1664">
        <v>1346</v>
      </c>
      <c r="N1664">
        <v>1009</v>
      </c>
      <c r="O1664" t="s">
        <v>78</v>
      </c>
      <c r="P1664" t="s">
        <v>78</v>
      </c>
      <c r="Q1664">
        <v>1</v>
      </c>
      <c r="X1664">
        <v>7.95</v>
      </c>
      <c r="Y1664">
        <v>39.020000000000003</v>
      </c>
      <c r="Z1664">
        <v>0</v>
      </c>
      <c r="AA1664">
        <v>0</v>
      </c>
      <c r="AB1664">
        <v>0</v>
      </c>
      <c r="AC1664">
        <v>0</v>
      </c>
      <c r="AD1664">
        <v>1</v>
      </c>
      <c r="AE1664">
        <v>0</v>
      </c>
      <c r="AF1664" t="s">
        <v>3</v>
      </c>
      <c r="AG1664">
        <v>7.95</v>
      </c>
      <c r="AH1664">
        <v>2</v>
      </c>
      <c r="AI1664">
        <v>33361085</v>
      </c>
      <c r="AJ1664">
        <v>1356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</row>
    <row r="1665" spans="1:44">
      <c r="A1665">
        <f>ROW(Source!A1281)</f>
        <v>1281</v>
      </c>
      <c r="B1665">
        <v>33361097</v>
      </c>
      <c r="C1665">
        <v>33361077</v>
      </c>
      <c r="D1665">
        <v>31179550</v>
      </c>
      <c r="E1665">
        <v>1</v>
      </c>
      <c r="F1665">
        <v>1</v>
      </c>
      <c r="G1665">
        <v>1</v>
      </c>
      <c r="H1665">
        <v>3</v>
      </c>
      <c r="I1665" t="s">
        <v>861</v>
      </c>
      <c r="J1665" t="s">
        <v>862</v>
      </c>
      <c r="K1665" t="s">
        <v>863</v>
      </c>
      <c r="L1665">
        <v>1348</v>
      </c>
      <c r="N1665">
        <v>1009</v>
      </c>
      <c r="O1665" t="s">
        <v>32</v>
      </c>
      <c r="P1665" t="s">
        <v>32</v>
      </c>
      <c r="Q1665">
        <v>1000</v>
      </c>
      <c r="X1665">
        <v>3.3E-4</v>
      </c>
      <c r="Y1665">
        <v>10362</v>
      </c>
      <c r="Z1665">
        <v>0</v>
      </c>
      <c r="AA1665">
        <v>0</v>
      </c>
      <c r="AB1665">
        <v>0</v>
      </c>
      <c r="AC1665">
        <v>0</v>
      </c>
      <c r="AD1665">
        <v>1</v>
      </c>
      <c r="AE1665">
        <v>0</v>
      </c>
      <c r="AF1665" t="s">
        <v>3</v>
      </c>
      <c r="AG1665">
        <v>3.3E-4</v>
      </c>
      <c r="AH1665">
        <v>2</v>
      </c>
      <c r="AI1665">
        <v>33361086</v>
      </c>
      <c r="AJ1665">
        <v>1357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</row>
    <row r="1666" spans="1:44">
      <c r="A1666">
        <f>ROW(Source!A1281)</f>
        <v>1281</v>
      </c>
      <c r="B1666">
        <v>33361098</v>
      </c>
      <c r="C1666">
        <v>33361077</v>
      </c>
      <c r="D1666">
        <v>31180727</v>
      </c>
      <c r="E1666">
        <v>1</v>
      </c>
      <c r="F1666">
        <v>1</v>
      </c>
      <c r="G1666">
        <v>1</v>
      </c>
      <c r="H1666">
        <v>3</v>
      </c>
      <c r="I1666" t="s">
        <v>844</v>
      </c>
      <c r="J1666" t="s">
        <v>845</v>
      </c>
      <c r="K1666" t="s">
        <v>846</v>
      </c>
      <c r="L1666">
        <v>1348</v>
      </c>
      <c r="N1666">
        <v>1009</v>
      </c>
      <c r="O1666" t="s">
        <v>32</v>
      </c>
      <c r="P1666" t="s">
        <v>32</v>
      </c>
      <c r="Q1666">
        <v>1000</v>
      </c>
      <c r="X1666">
        <v>6.0000000000000001E-3</v>
      </c>
      <c r="Y1666">
        <v>9040.01</v>
      </c>
      <c r="Z1666">
        <v>0</v>
      </c>
      <c r="AA1666">
        <v>0</v>
      </c>
      <c r="AB1666">
        <v>0</v>
      </c>
      <c r="AC1666">
        <v>0</v>
      </c>
      <c r="AD1666">
        <v>1</v>
      </c>
      <c r="AE1666">
        <v>0</v>
      </c>
      <c r="AF1666" t="s">
        <v>3</v>
      </c>
      <c r="AG1666">
        <v>6.0000000000000001E-3</v>
      </c>
      <c r="AH1666">
        <v>2</v>
      </c>
      <c r="AI1666">
        <v>33361087</v>
      </c>
      <c r="AJ1666">
        <v>1358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</row>
    <row r="1667" spans="1:44">
      <c r="A1667">
        <f>ROW(Source!A1281)</f>
        <v>1281</v>
      </c>
      <c r="B1667">
        <v>33361099</v>
      </c>
      <c r="C1667">
        <v>33361077</v>
      </c>
      <c r="D1667">
        <v>31181610</v>
      </c>
      <c r="E1667">
        <v>1</v>
      </c>
      <c r="F1667">
        <v>1</v>
      </c>
      <c r="G1667">
        <v>1</v>
      </c>
      <c r="H1667">
        <v>3</v>
      </c>
      <c r="I1667" t="s">
        <v>847</v>
      </c>
      <c r="J1667" t="s">
        <v>848</v>
      </c>
      <c r="K1667" t="s">
        <v>849</v>
      </c>
      <c r="L1667">
        <v>1346</v>
      </c>
      <c r="N1667">
        <v>1009</v>
      </c>
      <c r="O1667" t="s">
        <v>78</v>
      </c>
      <c r="P1667" t="s">
        <v>78</v>
      </c>
      <c r="Q1667">
        <v>1</v>
      </c>
      <c r="X1667">
        <v>9.09</v>
      </c>
      <c r="Y1667">
        <v>23.09</v>
      </c>
      <c r="Z1667">
        <v>0</v>
      </c>
      <c r="AA1667">
        <v>0</v>
      </c>
      <c r="AB1667">
        <v>0</v>
      </c>
      <c r="AC1667">
        <v>0</v>
      </c>
      <c r="AD1667">
        <v>1</v>
      </c>
      <c r="AE1667">
        <v>0</v>
      </c>
      <c r="AF1667" t="s">
        <v>3</v>
      </c>
      <c r="AG1667">
        <v>9.09</v>
      </c>
      <c r="AH1667">
        <v>2</v>
      </c>
      <c r="AI1667">
        <v>33361088</v>
      </c>
      <c r="AJ1667">
        <v>1359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</row>
    <row r="1668" spans="1:44">
      <c r="A1668">
        <f>ROW(Source!A1281)</f>
        <v>1281</v>
      </c>
      <c r="B1668">
        <v>33361100</v>
      </c>
      <c r="C1668">
        <v>33361077</v>
      </c>
      <c r="D1668">
        <v>31174136</v>
      </c>
      <c r="E1668">
        <v>17</v>
      </c>
      <c r="F1668">
        <v>1</v>
      </c>
      <c r="G1668">
        <v>1</v>
      </c>
      <c r="H1668">
        <v>3</v>
      </c>
      <c r="I1668" t="s">
        <v>942</v>
      </c>
      <c r="J1668" t="s">
        <v>3</v>
      </c>
      <c r="K1668" t="s">
        <v>943</v>
      </c>
      <c r="L1668">
        <v>1327</v>
      </c>
      <c r="N1668">
        <v>1005</v>
      </c>
      <c r="O1668" t="s">
        <v>47</v>
      </c>
      <c r="P1668" t="s">
        <v>47</v>
      </c>
      <c r="Q1668">
        <v>1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</v>
      </c>
      <c r="AD1668">
        <v>0</v>
      </c>
      <c r="AE1668">
        <v>0</v>
      </c>
      <c r="AF1668" t="s">
        <v>3</v>
      </c>
      <c r="AG1668">
        <v>0</v>
      </c>
      <c r="AH1668">
        <v>3</v>
      </c>
      <c r="AI1668">
        <v>-1</v>
      </c>
      <c r="AJ1668" t="s">
        <v>3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</row>
    <row r="1669" spans="1:44">
      <c r="A1669">
        <f>ROW(Source!A1281)</f>
        <v>1281</v>
      </c>
      <c r="B1669">
        <v>33361101</v>
      </c>
      <c r="C1669">
        <v>33361077</v>
      </c>
      <c r="D1669">
        <v>31173940</v>
      </c>
      <c r="E1669">
        <v>17</v>
      </c>
      <c r="F1669">
        <v>1</v>
      </c>
      <c r="G1669">
        <v>1</v>
      </c>
      <c r="H1669">
        <v>3</v>
      </c>
      <c r="I1669" t="s">
        <v>944</v>
      </c>
      <c r="J1669" t="s">
        <v>3</v>
      </c>
      <c r="K1669" t="s">
        <v>945</v>
      </c>
      <c r="L1669">
        <v>1346</v>
      </c>
      <c r="N1669">
        <v>1009</v>
      </c>
      <c r="O1669" t="s">
        <v>78</v>
      </c>
      <c r="P1669" t="s">
        <v>78</v>
      </c>
      <c r="Q1669">
        <v>1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1</v>
      </c>
      <c r="AD1669">
        <v>0</v>
      </c>
      <c r="AE1669">
        <v>0</v>
      </c>
      <c r="AF1669" t="s">
        <v>3</v>
      </c>
      <c r="AG1669">
        <v>0</v>
      </c>
      <c r="AH1669">
        <v>3</v>
      </c>
      <c r="AI1669">
        <v>-1</v>
      </c>
      <c r="AJ1669" t="s">
        <v>3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</row>
    <row r="1670" spans="1:44">
      <c r="A1670">
        <f>ROW(Source!A1281)</f>
        <v>1281</v>
      </c>
      <c r="B1670">
        <v>33361102</v>
      </c>
      <c r="C1670">
        <v>33361077</v>
      </c>
      <c r="D1670">
        <v>31174137</v>
      </c>
      <c r="E1670">
        <v>17</v>
      </c>
      <c r="F1670">
        <v>1</v>
      </c>
      <c r="G1670">
        <v>1</v>
      </c>
      <c r="H1670">
        <v>3</v>
      </c>
      <c r="I1670" t="s">
        <v>946</v>
      </c>
      <c r="J1670" t="s">
        <v>3</v>
      </c>
      <c r="K1670" t="s">
        <v>947</v>
      </c>
      <c r="L1670">
        <v>1327</v>
      </c>
      <c r="N1670">
        <v>1005</v>
      </c>
      <c r="O1670" t="s">
        <v>47</v>
      </c>
      <c r="P1670" t="s">
        <v>47</v>
      </c>
      <c r="Q1670">
        <v>1</v>
      </c>
      <c r="X1670">
        <v>100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 t="s">
        <v>3</v>
      </c>
      <c r="AG1670">
        <v>100</v>
      </c>
      <c r="AH1670">
        <v>3</v>
      </c>
      <c r="AI1670">
        <v>-1</v>
      </c>
      <c r="AJ1670" t="s">
        <v>3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</row>
    <row r="1671" spans="1:44">
      <c r="A1671">
        <f>ROW(Source!A1281)</f>
        <v>1281</v>
      </c>
      <c r="B1671">
        <v>33361103</v>
      </c>
      <c r="C1671">
        <v>33361077</v>
      </c>
      <c r="D1671">
        <v>31174140</v>
      </c>
      <c r="E1671">
        <v>17</v>
      </c>
      <c r="F1671">
        <v>1</v>
      </c>
      <c r="G1671">
        <v>1</v>
      </c>
      <c r="H1671">
        <v>3</v>
      </c>
      <c r="I1671" t="s">
        <v>948</v>
      </c>
      <c r="J1671" t="s">
        <v>3</v>
      </c>
      <c r="K1671" t="s">
        <v>949</v>
      </c>
      <c r="L1671">
        <v>1354</v>
      </c>
      <c r="N1671">
        <v>1010</v>
      </c>
      <c r="O1671" t="s">
        <v>40</v>
      </c>
      <c r="P1671" t="s">
        <v>40</v>
      </c>
      <c r="Q1671">
        <v>1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1</v>
      </c>
      <c r="AD1671">
        <v>0</v>
      </c>
      <c r="AE1671">
        <v>0</v>
      </c>
      <c r="AF1671" t="s">
        <v>3</v>
      </c>
      <c r="AG1671">
        <v>0</v>
      </c>
      <c r="AH1671">
        <v>3</v>
      </c>
      <c r="AI1671">
        <v>-1</v>
      </c>
      <c r="AJ1671" t="s">
        <v>3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</row>
    <row r="1672" spans="1:44">
      <c r="A1672">
        <f>ROW(Source!A1281)</f>
        <v>1281</v>
      </c>
      <c r="B1672">
        <v>33361104</v>
      </c>
      <c r="C1672">
        <v>33361077</v>
      </c>
      <c r="D1672">
        <v>31174146</v>
      </c>
      <c r="E1672">
        <v>17</v>
      </c>
      <c r="F1672">
        <v>1</v>
      </c>
      <c r="G1672">
        <v>1</v>
      </c>
      <c r="H1672">
        <v>3</v>
      </c>
      <c r="I1672" t="s">
        <v>950</v>
      </c>
      <c r="J1672" t="s">
        <v>3</v>
      </c>
      <c r="K1672" t="s">
        <v>951</v>
      </c>
      <c r="L1672">
        <v>1354</v>
      </c>
      <c r="N1672">
        <v>1010</v>
      </c>
      <c r="O1672" t="s">
        <v>40</v>
      </c>
      <c r="P1672" t="s">
        <v>40</v>
      </c>
      <c r="Q1672">
        <v>1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1</v>
      </c>
      <c r="AD1672">
        <v>0</v>
      </c>
      <c r="AE1672">
        <v>0</v>
      </c>
      <c r="AF1672" t="s">
        <v>3</v>
      </c>
      <c r="AG1672">
        <v>0</v>
      </c>
      <c r="AH1672">
        <v>3</v>
      </c>
      <c r="AI1672">
        <v>-1</v>
      </c>
      <c r="AJ1672" t="s">
        <v>3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</row>
    <row r="1673" spans="1:44">
      <c r="A1673">
        <f>ROW(Source!A1282)</f>
        <v>1282</v>
      </c>
      <c r="B1673">
        <v>33361089</v>
      </c>
      <c r="C1673">
        <v>33361077</v>
      </c>
      <c r="D1673">
        <v>31172061</v>
      </c>
      <c r="E1673">
        <v>1</v>
      </c>
      <c r="F1673">
        <v>1</v>
      </c>
      <c r="G1673">
        <v>1</v>
      </c>
      <c r="H1673">
        <v>1</v>
      </c>
      <c r="I1673" t="s">
        <v>850</v>
      </c>
      <c r="J1673" t="s">
        <v>3</v>
      </c>
      <c r="K1673" t="s">
        <v>851</v>
      </c>
      <c r="L1673">
        <v>1191</v>
      </c>
      <c r="N1673">
        <v>1013</v>
      </c>
      <c r="O1673" t="s">
        <v>831</v>
      </c>
      <c r="P1673" t="s">
        <v>831</v>
      </c>
      <c r="Q1673">
        <v>1</v>
      </c>
      <c r="X1673">
        <v>80.88</v>
      </c>
      <c r="Y1673">
        <v>0</v>
      </c>
      <c r="Z1673">
        <v>0</v>
      </c>
      <c r="AA1673">
        <v>0</v>
      </c>
      <c r="AB1673">
        <v>8.74</v>
      </c>
      <c r="AC1673">
        <v>0</v>
      </c>
      <c r="AD1673">
        <v>1</v>
      </c>
      <c r="AE1673">
        <v>1</v>
      </c>
      <c r="AF1673" t="s">
        <v>22</v>
      </c>
      <c r="AG1673">
        <v>111.61439999999999</v>
      </c>
      <c r="AH1673">
        <v>2</v>
      </c>
      <c r="AI1673">
        <v>33361078</v>
      </c>
      <c r="AJ1673">
        <v>1360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</row>
    <row r="1674" spans="1:44">
      <c r="A1674">
        <f>ROW(Source!A1282)</f>
        <v>1282</v>
      </c>
      <c r="B1674">
        <v>33361090</v>
      </c>
      <c r="C1674">
        <v>33361077</v>
      </c>
      <c r="D1674">
        <v>31172011</v>
      </c>
      <c r="E1674">
        <v>1</v>
      </c>
      <c r="F1674">
        <v>1</v>
      </c>
      <c r="G1674">
        <v>1</v>
      </c>
      <c r="H1674">
        <v>1</v>
      </c>
      <c r="I1674" t="s">
        <v>832</v>
      </c>
      <c r="J1674" t="s">
        <v>3</v>
      </c>
      <c r="K1674" t="s">
        <v>833</v>
      </c>
      <c r="L1674">
        <v>1191</v>
      </c>
      <c r="N1674">
        <v>1013</v>
      </c>
      <c r="O1674" t="s">
        <v>831</v>
      </c>
      <c r="P1674" t="s">
        <v>831</v>
      </c>
      <c r="Q1674">
        <v>1</v>
      </c>
      <c r="X1674">
        <v>0.69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1</v>
      </c>
      <c r="AE1674">
        <v>2</v>
      </c>
      <c r="AF1674" t="s">
        <v>21</v>
      </c>
      <c r="AG1674">
        <v>1.0349999999999999</v>
      </c>
      <c r="AH1674">
        <v>2</v>
      </c>
      <c r="AI1674">
        <v>33361079</v>
      </c>
      <c r="AJ1674">
        <v>1361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</row>
    <row r="1675" spans="1:44">
      <c r="A1675">
        <f>ROW(Source!A1282)</f>
        <v>1282</v>
      </c>
      <c r="B1675">
        <v>33361091</v>
      </c>
      <c r="C1675">
        <v>33361077</v>
      </c>
      <c r="D1675">
        <v>31258491</v>
      </c>
      <c r="E1675">
        <v>1</v>
      </c>
      <c r="F1675">
        <v>1</v>
      </c>
      <c r="G1675">
        <v>1</v>
      </c>
      <c r="H1675">
        <v>2</v>
      </c>
      <c r="I1675" t="s">
        <v>834</v>
      </c>
      <c r="J1675" t="s">
        <v>835</v>
      </c>
      <c r="K1675" t="s">
        <v>836</v>
      </c>
      <c r="L1675">
        <v>1368</v>
      </c>
      <c r="N1675">
        <v>1011</v>
      </c>
      <c r="O1675" t="s">
        <v>837</v>
      </c>
      <c r="P1675" t="s">
        <v>837</v>
      </c>
      <c r="Q1675">
        <v>1</v>
      </c>
      <c r="X1675">
        <v>0.28000000000000003</v>
      </c>
      <c r="Y1675">
        <v>0</v>
      </c>
      <c r="Z1675">
        <v>111.99</v>
      </c>
      <c r="AA1675">
        <v>13.5</v>
      </c>
      <c r="AB1675">
        <v>0</v>
      </c>
      <c r="AC1675">
        <v>0</v>
      </c>
      <c r="AD1675">
        <v>1</v>
      </c>
      <c r="AE1675">
        <v>0</v>
      </c>
      <c r="AF1675" t="s">
        <v>21</v>
      </c>
      <c r="AG1675">
        <v>0.42000000000000004</v>
      </c>
      <c r="AH1675">
        <v>2</v>
      </c>
      <c r="AI1675">
        <v>33361080</v>
      </c>
      <c r="AJ1675">
        <v>1362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</row>
    <row r="1676" spans="1:44">
      <c r="A1676">
        <f>ROW(Source!A1282)</f>
        <v>1282</v>
      </c>
      <c r="B1676">
        <v>33361092</v>
      </c>
      <c r="C1676">
        <v>33361077</v>
      </c>
      <c r="D1676">
        <v>31258691</v>
      </c>
      <c r="E1676">
        <v>1</v>
      </c>
      <c r="F1676">
        <v>1</v>
      </c>
      <c r="G1676">
        <v>1</v>
      </c>
      <c r="H1676">
        <v>2</v>
      </c>
      <c r="I1676" t="s">
        <v>838</v>
      </c>
      <c r="J1676" t="s">
        <v>839</v>
      </c>
      <c r="K1676" t="s">
        <v>840</v>
      </c>
      <c r="L1676">
        <v>1368</v>
      </c>
      <c r="N1676">
        <v>1011</v>
      </c>
      <c r="O1676" t="s">
        <v>837</v>
      </c>
      <c r="P1676" t="s">
        <v>837</v>
      </c>
      <c r="Q1676">
        <v>1</v>
      </c>
      <c r="X1676">
        <v>10.050000000000001</v>
      </c>
      <c r="Y1676">
        <v>0</v>
      </c>
      <c r="Z1676">
        <v>3.12</v>
      </c>
      <c r="AA1676">
        <v>0</v>
      </c>
      <c r="AB1676">
        <v>0</v>
      </c>
      <c r="AC1676">
        <v>0</v>
      </c>
      <c r="AD1676">
        <v>1</v>
      </c>
      <c r="AE1676">
        <v>0</v>
      </c>
      <c r="AF1676" t="s">
        <v>21</v>
      </c>
      <c r="AG1676">
        <v>15.075000000000001</v>
      </c>
      <c r="AH1676">
        <v>2</v>
      </c>
      <c r="AI1676">
        <v>33361081</v>
      </c>
      <c r="AJ1676">
        <v>1363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</row>
    <row r="1677" spans="1:44">
      <c r="A1677">
        <f>ROW(Source!A1282)</f>
        <v>1282</v>
      </c>
      <c r="B1677">
        <v>33361093</v>
      </c>
      <c r="C1677">
        <v>33361077</v>
      </c>
      <c r="D1677">
        <v>31258646</v>
      </c>
      <c r="E1677">
        <v>1</v>
      </c>
      <c r="F1677">
        <v>1</v>
      </c>
      <c r="G1677">
        <v>1</v>
      </c>
      <c r="H1677">
        <v>2</v>
      </c>
      <c r="I1677" t="s">
        <v>866</v>
      </c>
      <c r="J1677" t="s">
        <v>867</v>
      </c>
      <c r="K1677" t="s">
        <v>868</v>
      </c>
      <c r="L1677">
        <v>1368</v>
      </c>
      <c r="N1677">
        <v>1011</v>
      </c>
      <c r="O1677" t="s">
        <v>837</v>
      </c>
      <c r="P1677" t="s">
        <v>837</v>
      </c>
      <c r="Q1677">
        <v>1</v>
      </c>
      <c r="X1677">
        <v>0.15</v>
      </c>
      <c r="Y1677">
        <v>0</v>
      </c>
      <c r="Z1677">
        <v>6.66</v>
      </c>
      <c r="AA1677">
        <v>0</v>
      </c>
      <c r="AB1677">
        <v>0</v>
      </c>
      <c r="AC1677">
        <v>0</v>
      </c>
      <c r="AD1677">
        <v>1</v>
      </c>
      <c r="AE1677">
        <v>0</v>
      </c>
      <c r="AF1677" t="s">
        <v>21</v>
      </c>
      <c r="AG1677">
        <v>0.22499999999999998</v>
      </c>
      <c r="AH1677">
        <v>2</v>
      </c>
      <c r="AI1677">
        <v>33361082</v>
      </c>
      <c r="AJ1677">
        <v>1364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</row>
    <row r="1678" spans="1:44">
      <c r="A1678">
        <f>ROW(Source!A1282)</f>
        <v>1282</v>
      </c>
      <c r="B1678">
        <v>33361094</v>
      </c>
      <c r="C1678">
        <v>33361077</v>
      </c>
      <c r="D1678">
        <v>31259879</v>
      </c>
      <c r="E1678">
        <v>1</v>
      </c>
      <c r="F1678">
        <v>1</v>
      </c>
      <c r="G1678">
        <v>1</v>
      </c>
      <c r="H1678">
        <v>2</v>
      </c>
      <c r="I1678" t="s">
        <v>841</v>
      </c>
      <c r="J1678" t="s">
        <v>842</v>
      </c>
      <c r="K1678" t="s">
        <v>843</v>
      </c>
      <c r="L1678">
        <v>1368</v>
      </c>
      <c r="N1678">
        <v>1011</v>
      </c>
      <c r="O1678" t="s">
        <v>837</v>
      </c>
      <c r="P1678" t="s">
        <v>837</v>
      </c>
      <c r="Q1678">
        <v>1</v>
      </c>
      <c r="X1678">
        <v>0.41</v>
      </c>
      <c r="Y1678">
        <v>0</v>
      </c>
      <c r="Z1678">
        <v>65.709999999999994</v>
      </c>
      <c r="AA1678">
        <v>11.6</v>
      </c>
      <c r="AB1678">
        <v>0</v>
      </c>
      <c r="AC1678">
        <v>0</v>
      </c>
      <c r="AD1678">
        <v>1</v>
      </c>
      <c r="AE1678">
        <v>0</v>
      </c>
      <c r="AF1678" t="s">
        <v>21</v>
      </c>
      <c r="AG1678">
        <v>0.61499999999999988</v>
      </c>
      <c r="AH1678">
        <v>2</v>
      </c>
      <c r="AI1678">
        <v>33361083</v>
      </c>
      <c r="AJ1678">
        <v>1365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</row>
    <row r="1679" spans="1:44">
      <c r="A1679">
        <f>ROW(Source!A1282)</f>
        <v>1282</v>
      </c>
      <c r="B1679">
        <v>33361095</v>
      </c>
      <c r="C1679">
        <v>33361077</v>
      </c>
      <c r="D1679">
        <v>31260100</v>
      </c>
      <c r="E1679">
        <v>1</v>
      </c>
      <c r="F1679">
        <v>1</v>
      </c>
      <c r="G1679">
        <v>1</v>
      </c>
      <c r="H1679">
        <v>2</v>
      </c>
      <c r="I1679" t="s">
        <v>858</v>
      </c>
      <c r="J1679" t="s">
        <v>859</v>
      </c>
      <c r="K1679" t="s">
        <v>860</v>
      </c>
      <c r="L1679">
        <v>1368</v>
      </c>
      <c r="N1679">
        <v>1011</v>
      </c>
      <c r="O1679" t="s">
        <v>837</v>
      </c>
      <c r="P1679" t="s">
        <v>837</v>
      </c>
      <c r="Q1679">
        <v>1</v>
      </c>
      <c r="X1679">
        <v>1.31</v>
      </c>
      <c r="Y1679">
        <v>0</v>
      </c>
      <c r="Z1679">
        <v>8.1</v>
      </c>
      <c r="AA1679">
        <v>0</v>
      </c>
      <c r="AB1679">
        <v>0</v>
      </c>
      <c r="AC1679">
        <v>0</v>
      </c>
      <c r="AD1679">
        <v>1</v>
      </c>
      <c r="AE1679">
        <v>0</v>
      </c>
      <c r="AF1679" t="s">
        <v>21</v>
      </c>
      <c r="AG1679">
        <v>1.9650000000000001</v>
      </c>
      <c r="AH1679">
        <v>2</v>
      </c>
      <c r="AI1679">
        <v>33361084</v>
      </c>
      <c r="AJ1679">
        <v>1366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</row>
    <row r="1680" spans="1:44">
      <c r="A1680">
        <f>ROW(Source!A1282)</f>
        <v>1282</v>
      </c>
      <c r="B1680">
        <v>33361096</v>
      </c>
      <c r="C1680">
        <v>33361077</v>
      </c>
      <c r="D1680">
        <v>31178369</v>
      </c>
      <c r="E1680">
        <v>1</v>
      </c>
      <c r="F1680">
        <v>1</v>
      </c>
      <c r="G1680">
        <v>1</v>
      </c>
      <c r="H1680">
        <v>3</v>
      </c>
      <c r="I1680" t="s">
        <v>915</v>
      </c>
      <c r="J1680" t="s">
        <v>916</v>
      </c>
      <c r="K1680" t="s">
        <v>917</v>
      </c>
      <c r="L1680">
        <v>1346</v>
      </c>
      <c r="N1680">
        <v>1009</v>
      </c>
      <c r="O1680" t="s">
        <v>78</v>
      </c>
      <c r="P1680" t="s">
        <v>78</v>
      </c>
      <c r="Q1680">
        <v>1</v>
      </c>
      <c r="X1680">
        <v>7.95</v>
      </c>
      <c r="Y1680">
        <v>39.020000000000003</v>
      </c>
      <c r="Z1680">
        <v>0</v>
      </c>
      <c r="AA1680">
        <v>0</v>
      </c>
      <c r="AB1680">
        <v>0</v>
      </c>
      <c r="AC1680">
        <v>0</v>
      </c>
      <c r="AD1680">
        <v>1</v>
      </c>
      <c r="AE1680">
        <v>0</v>
      </c>
      <c r="AF1680" t="s">
        <v>3</v>
      </c>
      <c r="AG1680">
        <v>7.95</v>
      </c>
      <c r="AH1680">
        <v>2</v>
      </c>
      <c r="AI1680">
        <v>33361085</v>
      </c>
      <c r="AJ1680">
        <v>1367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</row>
    <row r="1681" spans="1:44">
      <c r="A1681">
        <f>ROW(Source!A1282)</f>
        <v>1282</v>
      </c>
      <c r="B1681">
        <v>33361097</v>
      </c>
      <c r="C1681">
        <v>33361077</v>
      </c>
      <c r="D1681">
        <v>31179550</v>
      </c>
      <c r="E1681">
        <v>1</v>
      </c>
      <c r="F1681">
        <v>1</v>
      </c>
      <c r="G1681">
        <v>1</v>
      </c>
      <c r="H1681">
        <v>3</v>
      </c>
      <c r="I1681" t="s">
        <v>861</v>
      </c>
      <c r="J1681" t="s">
        <v>862</v>
      </c>
      <c r="K1681" t="s">
        <v>863</v>
      </c>
      <c r="L1681">
        <v>1348</v>
      </c>
      <c r="N1681">
        <v>1009</v>
      </c>
      <c r="O1681" t="s">
        <v>32</v>
      </c>
      <c r="P1681" t="s">
        <v>32</v>
      </c>
      <c r="Q1681">
        <v>1000</v>
      </c>
      <c r="X1681">
        <v>3.3E-4</v>
      </c>
      <c r="Y1681">
        <v>10362</v>
      </c>
      <c r="Z1681">
        <v>0</v>
      </c>
      <c r="AA1681">
        <v>0</v>
      </c>
      <c r="AB1681">
        <v>0</v>
      </c>
      <c r="AC1681">
        <v>0</v>
      </c>
      <c r="AD1681">
        <v>1</v>
      </c>
      <c r="AE1681">
        <v>0</v>
      </c>
      <c r="AF1681" t="s">
        <v>3</v>
      </c>
      <c r="AG1681">
        <v>3.3E-4</v>
      </c>
      <c r="AH1681">
        <v>2</v>
      </c>
      <c r="AI1681">
        <v>33361086</v>
      </c>
      <c r="AJ1681">
        <v>1368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</row>
    <row r="1682" spans="1:44">
      <c r="A1682">
        <f>ROW(Source!A1282)</f>
        <v>1282</v>
      </c>
      <c r="B1682">
        <v>33361098</v>
      </c>
      <c r="C1682">
        <v>33361077</v>
      </c>
      <c r="D1682">
        <v>31180727</v>
      </c>
      <c r="E1682">
        <v>1</v>
      </c>
      <c r="F1682">
        <v>1</v>
      </c>
      <c r="G1682">
        <v>1</v>
      </c>
      <c r="H1682">
        <v>3</v>
      </c>
      <c r="I1682" t="s">
        <v>844</v>
      </c>
      <c r="J1682" t="s">
        <v>845</v>
      </c>
      <c r="K1682" t="s">
        <v>846</v>
      </c>
      <c r="L1682">
        <v>1348</v>
      </c>
      <c r="N1682">
        <v>1009</v>
      </c>
      <c r="O1682" t="s">
        <v>32</v>
      </c>
      <c r="P1682" t="s">
        <v>32</v>
      </c>
      <c r="Q1682">
        <v>1000</v>
      </c>
      <c r="X1682">
        <v>6.0000000000000001E-3</v>
      </c>
      <c r="Y1682">
        <v>9040.01</v>
      </c>
      <c r="Z1682">
        <v>0</v>
      </c>
      <c r="AA1682">
        <v>0</v>
      </c>
      <c r="AB1682">
        <v>0</v>
      </c>
      <c r="AC1682">
        <v>0</v>
      </c>
      <c r="AD1682">
        <v>1</v>
      </c>
      <c r="AE1682">
        <v>0</v>
      </c>
      <c r="AF1682" t="s">
        <v>3</v>
      </c>
      <c r="AG1682">
        <v>6.0000000000000001E-3</v>
      </c>
      <c r="AH1682">
        <v>2</v>
      </c>
      <c r="AI1682">
        <v>33361087</v>
      </c>
      <c r="AJ1682">
        <v>1369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</row>
    <row r="1683" spans="1:44">
      <c r="A1683">
        <f>ROW(Source!A1282)</f>
        <v>1282</v>
      </c>
      <c r="B1683">
        <v>33361099</v>
      </c>
      <c r="C1683">
        <v>33361077</v>
      </c>
      <c r="D1683">
        <v>31181610</v>
      </c>
      <c r="E1683">
        <v>1</v>
      </c>
      <c r="F1683">
        <v>1</v>
      </c>
      <c r="G1683">
        <v>1</v>
      </c>
      <c r="H1683">
        <v>3</v>
      </c>
      <c r="I1683" t="s">
        <v>847</v>
      </c>
      <c r="J1683" t="s">
        <v>848</v>
      </c>
      <c r="K1683" t="s">
        <v>849</v>
      </c>
      <c r="L1683">
        <v>1346</v>
      </c>
      <c r="N1683">
        <v>1009</v>
      </c>
      <c r="O1683" t="s">
        <v>78</v>
      </c>
      <c r="P1683" t="s">
        <v>78</v>
      </c>
      <c r="Q1683">
        <v>1</v>
      </c>
      <c r="X1683">
        <v>9.09</v>
      </c>
      <c r="Y1683">
        <v>23.09</v>
      </c>
      <c r="Z1683">
        <v>0</v>
      </c>
      <c r="AA1683">
        <v>0</v>
      </c>
      <c r="AB1683">
        <v>0</v>
      </c>
      <c r="AC1683">
        <v>0</v>
      </c>
      <c r="AD1683">
        <v>1</v>
      </c>
      <c r="AE1683">
        <v>0</v>
      </c>
      <c r="AF1683" t="s">
        <v>3</v>
      </c>
      <c r="AG1683">
        <v>9.09</v>
      </c>
      <c r="AH1683">
        <v>2</v>
      </c>
      <c r="AI1683">
        <v>33361088</v>
      </c>
      <c r="AJ1683">
        <v>1370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</row>
    <row r="1684" spans="1:44">
      <c r="A1684">
        <f>ROW(Source!A1282)</f>
        <v>1282</v>
      </c>
      <c r="B1684">
        <v>33361100</v>
      </c>
      <c r="C1684">
        <v>33361077</v>
      </c>
      <c r="D1684">
        <v>31174136</v>
      </c>
      <c r="E1684">
        <v>17</v>
      </c>
      <c r="F1684">
        <v>1</v>
      </c>
      <c r="G1684">
        <v>1</v>
      </c>
      <c r="H1684">
        <v>3</v>
      </c>
      <c r="I1684" t="s">
        <v>942</v>
      </c>
      <c r="J1684" t="s">
        <v>3</v>
      </c>
      <c r="K1684" t="s">
        <v>943</v>
      </c>
      <c r="L1684">
        <v>1327</v>
      </c>
      <c r="N1684">
        <v>1005</v>
      </c>
      <c r="O1684" t="s">
        <v>47</v>
      </c>
      <c r="P1684" t="s">
        <v>47</v>
      </c>
      <c r="Q1684">
        <v>1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1</v>
      </c>
      <c r="AD1684">
        <v>0</v>
      </c>
      <c r="AE1684">
        <v>0</v>
      </c>
      <c r="AF1684" t="s">
        <v>3</v>
      </c>
      <c r="AG1684">
        <v>0</v>
      </c>
      <c r="AH1684">
        <v>3</v>
      </c>
      <c r="AI1684">
        <v>-1</v>
      </c>
      <c r="AJ1684" t="s">
        <v>3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</row>
    <row r="1685" spans="1:44">
      <c r="A1685">
        <f>ROW(Source!A1282)</f>
        <v>1282</v>
      </c>
      <c r="B1685">
        <v>33361101</v>
      </c>
      <c r="C1685">
        <v>33361077</v>
      </c>
      <c r="D1685">
        <v>31173940</v>
      </c>
      <c r="E1685">
        <v>17</v>
      </c>
      <c r="F1685">
        <v>1</v>
      </c>
      <c r="G1685">
        <v>1</v>
      </c>
      <c r="H1685">
        <v>3</v>
      </c>
      <c r="I1685" t="s">
        <v>944</v>
      </c>
      <c r="J1685" t="s">
        <v>3</v>
      </c>
      <c r="K1685" t="s">
        <v>945</v>
      </c>
      <c r="L1685">
        <v>1346</v>
      </c>
      <c r="N1685">
        <v>1009</v>
      </c>
      <c r="O1685" t="s">
        <v>78</v>
      </c>
      <c r="P1685" t="s">
        <v>78</v>
      </c>
      <c r="Q1685">
        <v>1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1</v>
      </c>
      <c r="AD1685">
        <v>0</v>
      </c>
      <c r="AE1685">
        <v>0</v>
      </c>
      <c r="AF1685" t="s">
        <v>3</v>
      </c>
      <c r="AG1685">
        <v>0</v>
      </c>
      <c r="AH1685">
        <v>3</v>
      </c>
      <c r="AI1685">
        <v>-1</v>
      </c>
      <c r="AJ1685" t="s">
        <v>3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</row>
    <row r="1686" spans="1:44">
      <c r="A1686">
        <f>ROW(Source!A1282)</f>
        <v>1282</v>
      </c>
      <c r="B1686">
        <v>33361102</v>
      </c>
      <c r="C1686">
        <v>33361077</v>
      </c>
      <c r="D1686">
        <v>31174137</v>
      </c>
      <c r="E1686">
        <v>17</v>
      </c>
      <c r="F1686">
        <v>1</v>
      </c>
      <c r="G1686">
        <v>1</v>
      </c>
      <c r="H1686">
        <v>3</v>
      </c>
      <c r="I1686" t="s">
        <v>946</v>
      </c>
      <c r="J1686" t="s">
        <v>3</v>
      </c>
      <c r="K1686" t="s">
        <v>947</v>
      </c>
      <c r="L1686">
        <v>1327</v>
      </c>
      <c r="N1686">
        <v>1005</v>
      </c>
      <c r="O1686" t="s">
        <v>47</v>
      </c>
      <c r="P1686" t="s">
        <v>47</v>
      </c>
      <c r="Q1686">
        <v>1</v>
      </c>
      <c r="X1686">
        <v>100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 t="s">
        <v>3</v>
      </c>
      <c r="AG1686">
        <v>100</v>
      </c>
      <c r="AH1686">
        <v>3</v>
      </c>
      <c r="AI1686">
        <v>-1</v>
      </c>
      <c r="AJ1686" t="s">
        <v>3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</row>
    <row r="1687" spans="1:44">
      <c r="A1687">
        <f>ROW(Source!A1282)</f>
        <v>1282</v>
      </c>
      <c r="B1687">
        <v>33361103</v>
      </c>
      <c r="C1687">
        <v>33361077</v>
      </c>
      <c r="D1687">
        <v>31174140</v>
      </c>
      <c r="E1687">
        <v>17</v>
      </c>
      <c r="F1687">
        <v>1</v>
      </c>
      <c r="G1687">
        <v>1</v>
      </c>
      <c r="H1687">
        <v>3</v>
      </c>
      <c r="I1687" t="s">
        <v>948</v>
      </c>
      <c r="J1687" t="s">
        <v>3</v>
      </c>
      <c r="K1687" t="s">
        <v>949</v>
      </c>
      <c r="L1687">
        <v>1354</v>
      </c>
      <c r="N1687">
        <v>1010</v>
      </c>
      <c r="O1687" t="s">
        <v>40</v>
      </c>
      <c r="P1687" t="s">
        <v>40</v>
      </c>
      <c r="Q1687">
        <v>1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1</v>
      </c>
      <c r="AD1687">
        <v>0</v>
      </c>
      <c r="AE1687">
        <v>0</v>
      </c>
      <c r="AF1687" t="s">
        <v>3</v>
      </c>
      <c r="AG1687">
        <v>0</v>
      </c>
      <c r="AH1687">
        <v>3</v>
      </c>
      <c r="AI1687">
        <v>-1</v>
      </c>
      <c r="AJ1687" t="s">
        <v>3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</row>
    <row r="1688" spans="1:44">
      <c r="A1688">
        <f>ROW(Source!A1282)</f>
        <v>1282</v>
      </c>
      <c r="B1688">
        <v>33361104</v>
      </c>
      <c r="C1688">
        <v>33361077</v>
      </c>
      <c r="D1688">
        <v>31174146</v>
      </c>
      <c r="E1688">
        <v>17</v>
      </c>
      <c r="F1688">
        <v>1</v>
      </c>
      <c r="G1688">
        <v>1</v>
      </c>
      <c r="H1688">
        <v>3</v>
      </c>
      <c r="I1688" t="s">
        <v>950</v>
      </c>
      <c r="J1688" t="s">
        <v>3</v>
      </c>
      <c r="K1688" t="s">
        <v>951</v>
      </c>
      <c r="L1688">
        <v>1354</v>
      </c>
      <c r="N1688">
        <v>1010</v>
      </c>
      <c r="O1688" t="s">
        <v>40</v>
      </c>
      <c r="P1688" t="s">
        <v>40</v>
      </c>
      <c r="Q1688">
        <v>1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1</v>
      </c>
      <c r="AD1688">
        <v>0</v>
      </c>
      <c r="AE1688">
        <v>0</v>
      </c>
      <c r="AF1688" t="s">
        <v>3</v>
      </c>
      <c r="AG1688">
        <v>0</v>
      </c>
      <c r="AH1688">
        <v>3</v>
      </c>
      <c r="AI1688">
        <v>-1</v>
      </c>
      <c r="AJ1688" t="s">
        <v>3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</row>
    <row r="1689" spans="1:44">
      <c r="A1689">
        <f>ROW(Source!A1326)</f>
        <v>1326</v>
      </c>
      <c r="B1689">
        <v>33361288</v>
      </c>
      <c r="C1689">
        <v>33361278</v>
      </c>
      <c r="D1689">
        <v>31172061</v>
      </c>
      <c r="E1689">
        <v>1</v>
      </c>
      <c r="F1689">
        <v>1</v>
      </c>
      <c r="G1689">
        <v>1</v>
      </c>
      <c r="H1689">
        <v>1</v>
      </c>
      <c r="I1689" t="s">
        <v>850</v>
      </c>
      <c r="J1689" t="s">
        <v>3</v>
      </c>
      <c r="K1689" t="s">
        <v>851</v>
      </c>
      <c r="L1689">
        <v>1191</v>
      </c>
      <c r="N1689">
        <v>1013</v>
      </c>
      <c r="O1689" t="s">
        <v>831</v>
      </c>
      <c r="P1689" t="s">
        <v>831</v>
      </c>
      <c r="Q1689">
        <v>1</v>
      </c>
      <c r="X1689">
        <v>5.95</v>
      </c>
      <c r="Y1689">
        <v>0</v>
      </c>
      <c r="Z1689">
        <v>0</v>
      </c>
      <c r="AA1689">
        <v>0</v>
      </c>
      <c r="AB1689">
        <v>8.74</v>
      </c>
      <c r="AC1689">
        <v>0</v>
      </c>
      <c r="AD1689">
        <v>1</v>
      </c>
      <c r="AE1689">
        <v>1</v>
      </c>
      <c r="AF1689" t="s">
        <v>22</v>
      </c>
      <c r="AG1689">
        <v>8.2109999999999985</v>
      </c>
      <c r="AH1689">
        <v>2</v>
      </c>
      <c r="AI1689">
        <v>33361279</v>
      </c>
      <c r="AJ1689">
        <v>1371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</row>
    <row r="1690" spans="1:44">
      <c r="A1690">
        <f>ROW(Source!A1326)</f>
        <v>1326</v>
      </c>
      <c r="B1690">
        <v>33361289</v>
      </c>
      <c r="C1690">
        <v>33361278</v>
      </c>
      <c r="D1690">
        <v>31172011</v>
      </c>
      <c r="E1690">
        <v>1</v>
      </c>
      <c r="F1690">
        <v>1</v>
      </c>
      <c r="G1690">
        <v>1</v>
      </c>
      <c r="H1690">
        <v>1</v>
      </c>
      <c r="I1690" t="s">
        <v>832</v>
      </c>
      <c r="J1690" t="s">
        <v>3</v>
      </c>
      <c r="K1690" t="s">
        <v>833</v>
      </c>
      <c r="L1690">
        <v>1191</v>
      </c>
      <c r="N1690">
        <v>1013</v>
      </c>
      <c r="O1690" t="s">
        <v>831</v>
      </c>
      <c r="P1690" t="s">
        <v>831</v>
      </c>
      <c r="Q1690">
        <v>1</v>
      </c>
      <c r="X1690">
        <v>0.04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1</v>
      </c>
      <c r="AE1690">
        <v>2</v>
      </c>
      <c r="AF1690" t="s">
        <v>21</v>
      </c>
      <c r="AG1690">
        <v>0.06</v>
      </c>
      <c r="AH1690">
        <v>2</v>
      </c>
      <c r="AI1690">
        <v>33361280</v>
      </c>
      <c r="AJ1690">
        <v>1372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</row>
    <row r="1691" spans="1:44">
      <c r="A1691">
        <f>ROW(Source!A1326)</f>
        <v>1326</v>
      </c>
      <c r="B1691">
        <v>33361290</v>
      </c>
      <c r="C1691">
        <v>33361278</v>
      </c>
      <c r="D1691">
        <v>31258491</v>
      </c>
      <c r="E1691">
        <v>1</v>
      </c>
      <c r="F1691">
        <v>1</v>
      </c>
      <c r="G1691">
        <v>1</v>
      </c>
      <c r="H1691">
        <v>2</v>
      </c>
      <c r="I1691" t="s">
        <v>834</v>
      </c>
      <c r="J1691" t="s">
        <v>835</v>
      </c>
      <c r="K1691" t="s">
        <v>836</v>
      </c>
      <c r="L1691">
        <v>1368</v>
      </c>
      <c r="N1691">
        <v>1011</v>
      </c>
      <c r="O1691" t="s">
        <v>837</v>
      </c>
      <c r="P1691" t="s">
        <v>837</v>
      </c>
      <c r="Q1691">
        <v>1</v>
      </c>
      <c r="X1691">
        <v>0.01</v>
      </c>
      <c r="Y1691">
        <v>0</v>
      </c>
      <c r="Z1691">
        <v>111.99</v>
      </c>
      <c r="AA1691">
        <v>13.5</v>
      </c>
      <c r="AB1691">
        <v>0</v>
      </c>
      <c r="AC1691">
        <v>0</v>
      </c>
      <c r="AD1691">
        <v>1</v>
      </c>
      <c r="AE1691">
        <v>0</v>
      </c>
      <c r="AF1691" t="s">
        <v>21</v>
      </c>
      <c r="AG1691">
        <v>1.4999999999999999E-2</v>
      </c>
      <c r="AH1691">
        <v>2</v>
      </c>
      <c r="AI1691">
        <v>33361281</v>
      </c>
      <c r="AJ1691">
        <v>1373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</row>
    <row r="1692" spans="1:44">
      <c r="A1692">
        <f>ROW(Source!A1326)</f>
        <v>1326</v>
      </c>
      <c r="B1692">
        <v>33361291</v>
      </c>
      <c r="C1692">
        <v>33361278</v>
      </c>
      <c r="D1692">
        <v>31258691</v>
      </c>
      <c r="E1692">
        <v>1</v>
      </c>
      <c r="F1692">
        <v>1</v>
      </c>
      <c r="G1692">
        <v>1</v>
      </c>
      <c r="H1692">
        <v>2</v>
      </c>
      <c r="I1692" t="s">
        <v>838</v>
      </c>
      <c r="J1692" t="s">
        <v>839</v>
      </c>
      <c r="K1692" t="s">
        <v>840</v>
      </c>
      <c r="L1692">
        <v>1368</v>
      </c>
      <c r="N1692">
        <v>1011</v>
      </c>
      <c r="O1692" t="s">
        <v>837</v>
      </c>
      <c r="P1692" t="s">
        <v>837</v>
      </c>
      <c r="Q1692">
        <v>1</v>
      </c>
      <c r="X1692">
        <v>1.36</v>
      </c>
      <c r="Y1692">
        <v>0</v>
      </c>
      <c r="Z1692">
        <v>3.12</v>
      </c>
      <c r="AA1692">
        <v>0</v>
      </c>
      <c r="AB1692">
        <v>0</v>
      </c>
      <c r="AC1692">
        <v>0</v>
      </c>
      <c r="AD1692">
        <v>1</v>
      </c>
      <c r="AE1692">
        <v>0</v>
      </c>
      <c r="AF1692" t="s">
        <v>21</v>
      </c>
      <c r="AG1692">
        <v>2.04</v>
      </c>
      <c r="AH1692">
        <v>2</v>
      </c>
      <c r="AI1692">
        <v>33361282</v>
      </c>
      <c r="AJ1692">
        <v>1374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</row>
    <row r="1693" spans="1:44">
      <c r="A1693">
        <f>ROW(Source!A1326)</f>
        <v>1326</v>
      </c>
      <c r="B1693">
        <v>33361292</v>
      </c>
      <c r="C1693">
        <v>33361278</v>
      </c>
      <c r="D1693">
        <v>31259879</v>
      </c>
      <c r="E1693">
        <v>1</v>
      </c>
      <c r="F1693">
        <v>1</v>
      </c>
      <c r="G1693">
        <v>1</v>
      </c>
      <c r="H1693">
        <v>2</v>
      </c>
      <c r="I1693" t="s">
        <v>841</v>
      </c>
      <c r="J1693" t="s">
        <v>842</v>
      </c>
      <c r="K1693" t="s">
        <v>843</v>
      </c>
      <c r="L1693">
        <v>1368</v>
      </c>
      <c r="N1693">
        <v>1011</v>
      </c>
      <c r="O1693" t="s">
        <v>837</v>
      </c>
      <c r="P1693" t="s">
        <v>837</v>
      </c>
      <c r="Q1693">
        <v>1</v>
      </c>
      <c r="X1693">
        <v>0.03</v>
      </c>
      <c r="Y1693">
        <v>0</v>
      </c>
      <c r="Z1693">
        <v>65.709999999999994</v>
      </c>
      <c r="AA1693">
        <v>11.6</v>
      </c>
      <c r="AB1693">
        <v>0</v>
      </c>
      <c r="AC1693">
        <v>0</v>
      </c>
      <c r="AD1693">
        <v>1</v>
      </c>
      <c r="AE1693">
        <v>0</v>
      </c>
      <c r="AF1693" t="s">
        <v>21</v>
      </c>
      <c r="AG1693">
        <v>4.4999999999999998E-2</v>
      </c>
      <c r="AH1693">
        <v>2</v>
      </c>
      <c r="AI1693">
        <v>33361283</v>
      </c>
      <c r="AJ1693">
        <v>1375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</row>
    <row r="1694" spans="1:44">
      <c r="A1694">
        <f>ROW(Source!A1326)</f>
        <v>1326</v>
      </c>
      <c r="B1694">
        <v>33361293</v>
      </c>
      <c r="C1694">
        <v>33361278</v>
      </c>
      <c r="D1694">
        <v>31175973</v>
      </c>
      <c r="E1694">
        <v>1</v>
      </c>
      <c r="F1694">
        <v>1</v>
      </c>
      <c r="G1694">
        <v>1</v>
      </c>
      <c r="H1694">
        <v>3</v>
      </c>
      <c r="I1694" t="s">
        <v>889</v>
      </c>
      <c r="J1694" t="s">
        <v>890</v>
      </c>
      <c r="K1694" t="s">
        <v>891</v>
      </c>
      <c r="L1694">
        <v>1348</v>
      </c>
      <c r="N1694">
        <v>1009</v>
      </c>
      <c r="O1694" t="s">
        <v>32</v>
      </c>
      <c r="P1694" t="s">
        <v>32</v>
      </c>
      <c r="Q1694">
        <v>1000</v>
      </c>
      <c r="X1694">
        <v>2.9999999999999997E-4</v>
      </c>
      <c r="Y1694">
        <v>26499</v>
      </c>
      <c r="Z1694">
        <v>0</v>
      </c>
      <c r="AA1694">
        <v>0</v>
      </c>
      <c r="AB1694">
        <v>0</v>
      </c>
      <c r="AC1694">
        <v>0</v>
      </c>
      <c r="AD1694">
        <v>1</v>
      </c>
      <c r="AE1694">
        <v>0</v>
      </c>
      <c r="AF1694" t="s">
        <v>3</v>
      </c>
      <c r="AG1694">
        <v>2.9999999999999997E-4</v>
      </c>
      <c r="AH1694">
        <v>2</v>
      </c>
      <c r="AI1694">
        <v>33361284</v>
      </c>
      <c r="AJ1694">
        <v>1376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</row>
    <row r="1695" spans="1:44">
      <c r="A1695">
        <f>ROW(Source!A1326)</f>
        <v>1326</v>
      </c>
      <c r="B1695">
        <v>33361294</v>
      </c>
      <c r="C1695">
        <v>33361278</v>
      </c>
      <c r="D1695">
        <v>31180727</v>
      </c>
      <c r="E1695">
        <v>1</v>
      </c>
      <c r="F1695">
        <v>1</v>
      </c>
      <c r="G1695">
        <v>1</v>
      </c>
      <c r="H1695">
        <v>3</v>
      </c>
      <c r="I1695" t="s">
        <v>844</v>
      </c>
      <c r="J1695" t="s">
        <v>845</v>
      </c>
      <c r="K1695" t="s">
        <v>846</v>
      </c>
      <c r="L1695">
        <v>1348</v>
      </c>
      <c r="N1695">
        <v>1009</v>
      </c>
      <c r="O1695" t="s">
        <v>32</v>
      </c>
      <c r="P1695" t="s">
        <v>32</v>
      </c>
      <c r="Q1695">
        <v>1000</v>
      </c>
      <c r="X1695">
        <v>8.0000000000000004E-4</v>
      </c>
      <c r="Y1695">
        <v>9040.01</v>
      </c>
      <c r="Z1695">
        <v>0</v>
      </c>
      <c r="AA1695">
        <v>0</v>
      </c>
      <c r="AB1695">
        <v>0</v>
      </c>
      <c r="AC1695">
        <v>0</v>
      </c>
      <c r="AD1695">
        <v>1</v>
      </c>
      <c r="AE1695">
        <v>0</v>
      </c>
      <c r="AF1695" t="s">
        <v>3</v>
      </c>
      <c r="AG1695">
        <v>8.0000000000000004E-4</v>
      </c>
      <c r="AH1695">
        <v>2</v>
      </c>
      <c r="AI1695">
        <v>33361285</v>
      </c>
      <c r="AJ1695">
        <v>1377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</row>
    <row r="1696" spans="1:44">
      <c r="A1696">
        <f>ROW(Source!A1326)</f>
        <v>1326</v>
      </c>
      <c r="B1696">
        <v>33361295</v>
      </c>
      <c r="C1696">
        <v>33361278</v>
      </c>
      <c r="D1696">
        <v>31181610</v>
      </c>
      <c r="E1696">
        <v>1</v>
      </c>
      <c r="F1696">
        <v>1</v>
      </c>
      <c r="G1696">
        <v>1</v>
      </c>
      <c r="H1696">
        <v>3</v>
      </c>
      <c r="I1696" t="s">
        <v>847</v>
      </c>
      <c r="J1696" t="s">
        <v>848</v>
      </c>
      <c r="K1696" t="s">
        <v>849</v>
      </c>
      <c r="L1696">
        <v>1346</v>
      </c>
      <c r="N1696">
        <v>1009</v>
      </c>
      <c r="O1696" t="s">
        <v>78</v>
      </c>
      <c r="P1696" t="s">
        <v>78</v>
      </c>
      <c r="Q1696">
        <v>1</v>
      </c>
      <c r="X1696">
        <v>0.43</v>
      </c>
      <c r="Y1696">
        <v>23.09</v>
      </c>
      <c r="Z1696">
        <v>0</v>
      </c>
      <c r="AA1696">
        <v>0</v>
      </c>
      <c r="AB1696">
        <v>0</v>
      </c>
      <c r="AC1696">
        <v>0</v>
      </c>
      <c r="AD1696">
        <v>1</v>
      </c>
      <c r="AE1696">
        <v>0</v>
      </c>
      <c r="AF1696" t="s">
        <v>3</v>
      </c>
      <c r="AG1696">
        <v>0.43</v>
      </c>
      <c r="AH1696">
        <v>2</v>
      </c>
      <c r="AI1696">
        <v>33361286</v>
      </c>
      <c r="AJ1696">
        <v>1378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</row>
    <row r="1697" spans="1:44">
      <c r="A1697">
        <f>ROW(Source!A1326)</f>
        <v>1326</v>
      </c>
      <c r="B1697">
        <v>33361296</v>
      </c>
      <c r="C1697">
        <v>33361278</v>
      </c>
      <c r="D1697">
        <v>31174155</v>
      </c>
      <c r="E1697">
        <v>17</v>
      </c>
      <c r="F1697">
        <v>1</v>
      </c>
      <c r="G1697">
        <v>1</v>
      </c>
      <c r="H1697">
        <v>3</v>
      </c>
      <c r="I1697" t="s">
        <v>937</v>
      </c>
      <c r="J1697" t="s">
        <v>3</v>
      </c>
      <c r="K1697" t="s">
        <v>269</v>
      </c>
      <c r="L1697">
        <v>1354</v>
      </c>
      <c r="N1697">
        <v>1010</v>
      </c>
      <c r="O1697" t="s">
        <v>40</v>
      </c>
      <c r="P1697" t="s">
        <v>40</v>
      </c>
      <c r="Q1697">
        <v>1</v>
      </c>
      <c r="X1697">
        <v>2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 t="s">
        <v>3</v>
      </c>
      <c r="AG1697">
        <v>2</v>
      </c>
      <c r="AH1697">
        <v>3</v>
      </c>
      <c r="AI1697">
        <v>-1</v>
      </c>
      <c r="AJ1697" t="s">
        <v>3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</row>
    <row r="1698" spans="1:44">
      <c r="A1698">
        <f>ROW(Source!A1326)</f>
        <v>1326</v>
      </c>
      <c r="B1698">
        <v>33361297</v>
      </c>
      <c r="C1698">
        <v>33361278</v>
      </c>
      <c r="D1698">
        <v>31173712</v>
      </c>
      <c r="E1698">
        <v>17</v>
      </c>
      <c r="F1698">
        <v>1</v>
      </c>
      <c r="G1698">
        <v>1</v>
      </c>
      <c r="H1698">
        <v>3</v>
      </c>
      <c r="I1698" t="s">
        <v>929</v>
      </c>
      <c r="J1698" t="s">
        <v>3</v>
      </c>
      <c r="K1698" t="s">
        <v>930</v>
      </c>
      <c r="L1698">
        <v>1354</v>
      </c>
      <c r="N1698">
        <v>1010</v>
      </c>
      <c r="O1698" t="s">
        <v>40</v>
      </c>
      <c r="P1698" t="s">
        <v>40</v>
      </c>
      <c r="Q1698">
        <v>1</v>
      </c>
      <c r="X1698">
        <v>1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 t="s">
        <v>3</v>
      </c>
      <c r="AG1698">
        <v>1</v>
      </c>
      <c r="AH1698">
        <v>3</v>
      </c>
      <c r="AI1698">
        <v>-1</v>
      </c>
      <c r="AJ1698" t="s">
        <v>3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</row>
    <row r="1699" spans="1:44">
      <c r="A1699">
        <f>ROW(Source!A1326)</f>
        <v>1326</v>
      </c>
      <c r="B1699">
        <v>33361298</v>
      </c>
      <c r="C1699">
        <v>33361278</v>
      </c>
      <c r="D1699">
        <v>31172599</v>
      </c>
      <c r="E1699">
        <v>17</v>
      </c>
      <c r="F1699">
        <v>1</v>
      </c>
      <c r="G1699">
        <v>1</v>
      </c>
      <c r="H1699">
        <v>3</v>
      </c>
      <c r="I1699" t="s">
        <v>938</v>
      </c>
      <c r="J1699" t="s">
        <v>3</v>
      </c>
      <c r="K1699" t="s">
        <v>939</v>
      </c>
      <c r="L1699">
        <v>1301</v>
      </c>
      <c r="N1699">
        <v>1003</v>
      </c>
      <c r="O1699" t="s">
        <v>275</v>
      </c>
      <c r="P1699" t="s">
        <v>275</v>
      </c>
      <c r="Q1699">
        <v>1</v>
      </c>
      <c r="X1699">
        <v>9.3000000000000007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 t="s">
        <v>3</v>
      </c>
      <c r="AG1699">
        <v>9.3000000000000007</v>
      </c>
      <c r="AH1699">
        <v>3</v>
      </c>
      <c r="AI1699">
        <v>-1</v>
      </c>
      <c r="AJ1699" t="s">
        <v>3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</row>
    <row r="1700" spans="1:44">
      <c r="A1700">
        <f>ROW(Source!A1326)</f>
        <v>1326</v>
      </c>
      <c r="B1700">
        <v>33361299</v>
      </c>
      <c r="C1700">
        <v>33361278</v>
      </c>
      <c r="D1700">
        <v>31238438</v>
      </c>
      <c r="E1700">
        <v>1</v>
      </c>
      <c r="F1700">
        <v>1</v>
      </c>
      <c r="G1700">
        <v>1</v>
      </c>
      <c r="H1700">
        <v>3</v>
      </c>
      <c r="I1700" t="s">
        <v>892</v>
      </c>
      <c r="J1700" t="s">
        <v>893</v>
      </c>
      <c r="K1700" t="s">
        <v>894</v>
      </c>
      <c r="L1700">
        <v>1301</v>
      </c>
      <c r="N1700">
        <v>1003</v>
      </c>
      <c r="O1700" t="s">
        <v>275</v>
      </c>
      <c r="P1700" t="s">
        <v>275</v>
      </c>
      <c r="Q1700">
        <v>1</v>
      </c>
      <c r="X1700">
        <v>0.39</v>
      </c>
      <c r="Y1700">
        <v>15.33</v>
      </c>
      <c r="Z1700">
        <v>0</v>
      </c>
      <c r="AA1700">
        <v>0</v>
      </c>
      <c r="AB1700">
        <v>0</v>
      </c>
      <c r="AC1700">
        <v>0</v>
      </c>
      <c r="AD1700">
        <v>1</v>
      </c>
      <c r="AE1700">
        <v>0</v>
      </c>
      <c r="AF1700" t="s">
        <v>3</v>
      </c>
      <c r="AG1700">
        <v>0.39</v>
      </c>
      <c r="AH1700">
        <v>2</v>
      </c>
      <c r="AI1700">
        <v>33361287</v>
      </c>
      <c r="AJ1700">
        <v>1379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</row>
    <row r="1701" spans="1:44">
      <c r="A1701">
        <f>ROW(Source!A1327)</f>
        <v>1327</v>
      </c>
      <c r="B1701">
        <v>33361288</v>
      </c>
      <c r="C1701">
        <v>33361278</v>
      </c>
      <c r="D1701">
        <v>31172061</v>
      </c>
      <c r="E1701">
        <v>1</v>
      </c>
      <c r="F1701">
        <v>1</v>
      </c>
      <c r="G1701">
        <v>1</v>
      </c>
      <c r="H1701">
        <v>1</v>
      </c>
      <c r="I1701" t="s">
        <v>850</v>
      </c>
      <c r="J1701" t="s">
        <v>3</v>
      </c>
      <c r="K1701" t="s">
        <v>851</v>
      </c>
      <c r="L1701">
        <v>1191</v>
      </c>
      <c r="N1701">
        <v>1013</v>
      </c>
      <c r="O1701" t="s">
        <v>831</v>
      </c>
      <c r="P1701" t="s">
        <v>831</v>
      </c>
      <c r="Q1701">
        <v>1</v>
      </c>
      <c r="X1701">
        <v>5.95</v>
      </c>
      <c r="Y1701">
        <v>0</v>
      </c>
      <c r="Z1701">
        <v>0</v>
      </c>
      <c r="AA1701">
        <v>0</v>
      </c>
      <c r="AB1701">
        <v>8.74</v>
      </c>
      <c r="AC1701">
        <v>0</v>
      </c>
      <c r="AD1701">
        <v>1</v>
      </c>
      <c r="AE1701">
        <v>1</v>
      </c>
      <c r="AF1701" t="s">
        <v>22</v>
      </c>
      <c r="AG1701">
        <v>8.2109999999999985</v>
      </c>
      <c r="AH1701">
        <v>2</v>
      </c>
      <c r="AI1701">
        <v>33361279</v>
      </c>
      <c r="AJ1701">
        <v>1380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</row>
    <row r="1702" spans="1:44">
      <c r="A1702">
        <f>ROW(Source!A1327)</f>
        <v>1327</v>
      </c>
      <c r="B1702">
        <v>33361289</v>
      </c>
      <c r="C1702">
        <v>33361278</v>
      </c>
      <c r="D1702">
        <v>31172011</v>
      </c>
      <c r="E1702">
        <v>1</v>
      </c>
      <c r="F1702">
        <v>1</v>
      </c>
      <c r="G1702">
        <v>1</v>
      </c>
      <c r="H1702">
        <v>1</v>
      </c>
      <c r="I1702" t="s">
        <v>832</v>
      </c>
      <c r="J1702" t="s">
        <v>3</v>
      </c>
      <c r="K1702" t="s">
        <v>833</v>
      </c>
      <c r="L1702">
        <v>1191</v>
      </c>
      <c r="N1702">
        <v>1013</v>
      </c>
      <c r="O1702" t="s">
        <v>831</v>
      </c>
      <c r="P1702" t="s">
        <v>831</v>
      </c>
      <c r="Q1702">
        <v>1</v>
      </c>
      <c r="X1702">
        <v>0.04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1</v>
      </c>
      <c r="AE1702">
        <v>2</v>
      </c>
      <c r="AF1702" t="s">
        <v>21</v>
      </c>
      <c r="AG1702">
        <v>0.06</v>
      </c>
      <c r="AH1702">
        <v>2</v>
      </c>
      <c r="AI1702">
        <v>33361280</v>
      </c>
      <c r="AJ1702">
        <v>1381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</row>
    <row r="1703" spans="1:44">
      <c r="A1703">
        <f>ROW(Source!A1327)</f>
        <v>1327</v>
      </c>
      <c r="B1703">
        <v>33361290</v>
      </c>
      <c r="C1703">
        <v>33361278</v>
      </c>
      <c r="D1703">
        <v>31258491</v>
      </c>
      <c r="E1703">
        <v>1</v>
      </c>
      <c r="F1703">
        <v>1</v>
      </c>
      <c r="G1703">
        <v>1</v>
      </c>
      <c r="H1703">
        <v>2</v>
      </c>
      <c r="I1703" t="s">
        <v>834</v>
      </c>
      <c r="J1703" t="s">
        <v>835</v>
      </c>
      <c r="K1703" t="s">
        <v>836</v>
      </c>
      <c r="L1703">
        <v>1368</v>
      </c>
      <c r="N1703">
        <v>1011</v>
      </c>
      <c r="O1703" t="s">
        <v>837</v>
      </c>
      <c r="P1703" t="s">
        <v>837</v>
      </c>
      <c r="Q1703">
        <v>1</v>
      </c>
      <c r="X1703">
        <v>0.01</v>
      </c>
      <c r="Y1703">
        <v>0</v>
      </c>
      <c r="Z1703">
        <v>111.99</v>
      </c>
      <c r="AA1703">
        <v>13.5</v>
      </c>
      <c r="AB1703">
        <v>0</v>
      </c>
      <c r="AC1703">
        <v>0</v>
      </c>
      <c r="AD1703">
        <v>1</v>
      </c>
      <c r="AE1703">
        <v>0</v>
      </c>
      <c r="AF1703" t="s">
        <v>21</v>
      </c>
      <c r="AG1703">
        <v>1.4999999999999999E-2</v>
      </c>
      <c r="AH1703">
        <v>2</v>
      </c>
      <c r="AI1703">
        <v>33361281</v>
      </c>
      <c r="AJ1703">
        <v>1382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</row>
    <row r="1704" spans="1:44">
      <c r="A1704">
        <f>ROW(Source!A1327)</f>
        <v>1327</v>
      </c>
      <c r="B1704">
        <v>33361291</v>
      </c>
      <c r="C1704">
        <v>33361278</v>
      </c>
      <c r="D1704">
        <v>31258691</v>
      </c>
      <c r="E1704">
        <v>1</v>
      </c>
      <c r="F1704">
        <v>1</v>
      </c>
      <c r="G1704">
        <v>1</v>
      </c>
      <c r="H1704">
        <v>2</v>
      </c>
      <c r="I1704" t="s">
        <v>838</v>
      </c>
      <c r="J1704" t="s">
        <v>839</v>
      </c>
      <c r="K1704" t="s">
        <v>840</v>
      </c>
      <c r="L1704">
        <v>1368</v>
      </c>
      <c r="N1704">
        <v>1011</v>
      </c>
      <c r="O1704" t="s">
        <v>837</v>
      </c>
      <c r="P1704" t="s">
        <v>837</v>
      </c>
      <c r="Q1704">
        <v>1</v>
      </c>
      <c r="X1704">
        <v>1.36</v>
      </c>
      <c r="Y1704">
        <v>0</v>
      </c>
      <c r="Z1704">
        <v>3.12</v>
      </c>
      <c r="AA1704">
        <v>0</v>
      </c>
      <c r="AB1704">
        <v>0</v>
      </c>
      <c r="AC1704">
        <v>0</v>
      </c>
      <c r="AD1704">
        <v>1</v>
      </c>
      <c r="AE1704">
        <v>0</v>
      </c>
      <c r="AF1704" t="s">
        <v>21</v>
      </c>
      <c r="AG1704">
        <v>2.04</v>
      </c>
      <c r="AH1704">
        <v>2</v>
      </c>
      <c r="AI1704">
        <v>33361282</v>
      </c>
      <c r="AJ1704">
        <v>1383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</row>
    <row r="1705" spans="1:44">
      <c r="A1705">
        <f>ROW(Source!A1327)</f>
        <v>1327</v>
      </c>
      <c r="B1705">
        <v>33361292</v>
      </c>
      <c r="C1705">
        <v>33361278</v>
      </c>
      <c r="D1705">
        <v>31259879</v>
      </c>
      <c r="E1705">
        <v>1</v>
      </c>
      <c r="F1705">
        <v>1</v>
      </c>
      <c r="G1705">
        <v>1</v>
      </c>
      <c r="H1705">
        <v>2</v>
      </c>
      <c r="I1705" t="s">
        <v>841</v>
      </c>
      <c r="J1705" t="s">
        <v>842</v>
      </c>
      <c r="K1705" t="s">
        <v>843</v>
      </c>
      <c r="L1705">
        <v>1368</v>
      </c>
      <c r="N1705">
        <v>1011</v>
      </c>
      <c r="O1705" t="s">
        <v>837</v>
      </c>
      <c r="P1705" t="s">
        <v>837</v>
      </c>
      <c r="Q1705">
        <v>1</v>
      </c>
      <c r="X1705">
        <v>0.03</v>
      </c>
      <c r="Y1705">
        <v>0</v>
      </c>
      <c r="Z1705">
        <v>65.709999999999994</v>
      </c>
      <c r="AA1705">
        <v>11.6</v>
      </c>
      <c r="AB1705">
        <v>0</v>
      </c>
      <c r="AC1705">
        <v>0</v>
      </c>
      <c r="AD1705">
        <v>1</v>
      </c>
      <c r="AE1705">
        <v>0</v>
      </c>
      <c r="AF1705" t="s">
        <v>21</v>
      </c>
      <c r="AG1705">
        <v>4.4999999999999998E-2</v>
      </c>
      <c r="AH1705">
        <v>2</v>
      </c>
      <c r="AI1705">
        <v>33361283</v>
      </c>
      <c r="AJ1705">
        <v>1384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</row>
    <row r="1706" spans="1:44">
      <c r="A1706">
        <f>ROW(Source!A1327)</f>
        <v>1327</v>
      </c>
      <c r="B1706">
        <v>33361293</v>
      </c>
      <c r="C1706">
        <v>33361278</v>
      </c>
      <c r="D1706">
        <v>31175973</v>
      </c>
      <c r="E1706">
        <v>1</v>
      </c>
      <c r="F1706">
        <v>1</v>
      </c>
      <c r="G1706">
        <v>1</v>
      </c>
      <c r="H1706">
        <v>3</v>
      </c>
      <c r="I1706" t="s">
        <v>889</v>
      </c>
      <c r="J1706" t="s">
        <v>890</v>
      </c>
      <c r="K1706" t="s">
        <v>891</v>
      </c>
      <c r="L1706">
        <v>1348</v>
      </c>
      <c r="N1706">
        <v>1009</v>
      </c>
      <c r="O1706" t="s">
        <v>32</v>
      </c>
      <c r="P1706" t="s">
        <v>32</v>
      </c>
      <c r="Q1706">
        <v>1000</v>
      </c>
      <c r="X1706">
        <v>2.9999999999999997E-4</v>
      </c>
      <c r="Y1706">
        <v>26499</v>
      </c>
      <c r="Z1706">
        <v>0</v>
      </c>
      <c r="AA1706">
        <v>0</v>
      </c>
      <c r="AB1706">
        <v>0</v>
      </c>
      <c r="AC1706">
        <v>0</v>
      </c>
      <c r="AD1706">
        <v>1</v>
      </c>
      <c r="AE1706">
        <v>0</v>
      </c>
      <c r="AF1706" t="s">
        <v>3</v>
      </c>
      <c r="AG1706">
        <v>2.9999999999999997E-4</v>
      </c>
      <c r="AH1706">
        <v>2</v>
      </c>
      <c r="AI1706">
        <v>33361284</v>
      </c>
      <c r="AJ1706">
        <v>1385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</row>
    <row r="1707" spans="1:44">
      <c r="A1707">
        <f>ROW(Source!A1327)</f>
        <v>1327</v>
      </c>
      <c r="B1707">
        <v>33361294</v>
      </c>
      <c r="C1707">
        <v>33361278</v>
      </c>
      <c r="D1707">
        <v>31180727</v>
      </c>
      <c r="E1707">
        <v>1</v>
      </c>
      <c r="F1707">
        <v>1</v>
      </c>
      <c r="G1707">
        <v>1</v>
      </c>
      <c r="H1707">
        <v>3</v>
      </c>
      <c r="I1707" t="s">
        <v>844</v>
      </c>
      <c r="J1707" t="s">
        <v>845</v>
      </c>
      <c r="K1707" t="s">
        <v>846</v>
      </c>
      <c r="L1707">
        <v>1348</v>
      </c>
      <c r="N1707">
        <v>1009</v>
      </c>
      <c r="O1707" t="s">
        <v>32</v>
      </c>
      <c r="P1707" t="s">
        <v>32</v>
      </c>
      <c r="Q1707">
        <v>1000</v>
      </c>
      <c r="X1707">
        <v>8.0000000000000004E-4</v>
      </c>
      <c r="Y1707">
        <v>9040.01</v>
      </c>
      <c r="Z1707">
        <v>0</v>
      </c>
      <c r="AA1707">
        <v>0</v>
      </c>
      <c r="AB1707">
        <v>0</v>
      </c>
      <c r="AC1707">
        <v>0</v>
      </c>
      <c r="AD1707">
        <v>1</v>
      </c>
      <c r="AE1707">
        <v>0</v>
      </c>
      <c r="AF1707" t="s">
        <v>3</v>
      </c>
      <c r="AG1707">
        <v>8.0000000000000004E-4</v>
      </c>
      <c r="AH1707">
        <v>2</v>
      </c>
      <c r="AI1707">
        <v>33361285</v>
      </c>
      <c r="AJ1707">
        <v>1386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</row>
    <row r="1708" spans="1:44">
      <c r="A1708">
        <f>ROW(Source!A1327)</f>
        <v>1327</v>
      </c>
      <c r="B1708">
        <v>33361295</v>
      </c>
      <c r="C1708">
        <v>33361278</v>
      </c>
      <c r="D1708">
        <v>31181610</v>
      </c>
      <c r="E1708">
        <v>1</v>
      </c>
      <c r="F1708">
        <v>1</v>
      </c>
      <c r="G1708">
        <v>1</v>
      </c>
      <c r="H1708">
        <v>3</v>
      </c>
      <c r="I1708" t="s">
        <v>847</v>
      </c>
      <c r="J1708" t="s">
        <v>848</v>
      </c>
      <c r="K1708" t="s">
        <v>849</v>
      </c>
      <c r="L1708">
        <v>1346</v>
      </c>
      <c r="N1708">
        <v>1009</v>
      </c>
      <c r="O1708" t="s">
        <v>78</v>
      </c>
      <c r="P1708" t="s">
        <v>78</v>
      </c>
      <c r="Q1708">
        <v>1</v>
      </c>
      <c r="X1708">
        <v>0.43</v>
      </c>
      <c r="Y1708">
        <v>23.09</v>
      </c>
      <c r="Z1708">
        <v>0</v>
      </c>
      <c r="AA1708">
        <v>0</v>
      </c>
      <c r="AB1708">
        <v>0</v>
      </c>
      <c r="AC1708">
        <v>0</v>
      </c>
      <c r="AD1708">
        <v>1</v>
      </c>
      <c r="AE1708">
        <v>0</v>
      </c>
      <c r="AF1708" t="s">
        <v>3</v>
      </c>
      <c r="AG1708">
        <v>0.43</v>
      </c>
      <c r="AH1708">
        <v>2</v>
      </c>
      <c r="AI1708">
        <v>33361286</v>
      </c>
      <c r="AJ1708">
        <v>1387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</row>
    <row r="1709" spans="1:44">
      <c r="A1709">
        <f>ROW(Source!A1327)</f>
        <v>1327</v>
      </c>
      <c r="B1709">
        <v>33361296</v>
      </c>
      <c r="C1709">
        <v>33361278</v>
      </c>
      <c r="D1709">
        <v>31174155</v>
      </c>
      <c r="E1709">
        <v>17</v>
      </c>
      <c r="F1709">
        <v>1</v>
      </c>
      <c r="G1709">
        <v>1</v>
      </c>
      <c r="H1709">
        <v>3</v>
      </c>
      <c r="I1709" t="s">
        <v>937</v>
      </c>
      <c r="J1709" t="s">
        <v>3</v>
      </c>
      <c r="K1709" t="s">
        <v>269</v>
      </c>
      <c r="L1709">
        <v>1354</v>
      </c>
      <c r="N1709">
        <v>1010</v>
      </c>
      <c r="O1709" t="s">
        <v>40</v>
      </c>
      <c r="P1709" t="s">
        <v>40</v>
      </c>
      <c r="Q1709">
        <v>1</v>
      </c>
      <c r="X1709">
        <v>2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 t="s">
        <v>3</v>
      </c>
      <c r="AG1709">
        <v>2</v>
      </c>
      <c r="AH1709">
        <v>3</v>
      </c>
      <c r="AI1709">
        <v>-1</v>
      </c>
      <c r="AJ1709" t="s">
        <v>3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</row>
    <row r="1710" spans="1:44">
      <c r="A1710">
        <f>ROW(Source!A1327)</f>
        <v>1327</v>
      </c>
      <c r="B1710">
        <v>33361297</v>
      </c>
      <c r="C1710">
        <v>33361278</v>
      </c>
      <c r="D1710">
        <v>31173712</v>
      </c>
      <c r="E1710">
        <v>17</v>
      </c>
      <c r="F1710">
        <v>1</v>
      </c>
      <c r="G1710">
        <v>1</v>
      </c>
      <c r="H1710">
        <v>3</v>
      </c>
      <c r="I1710" t="s">
        <v>929</v>
      </c>
      <c r="J1710" t="s">
        <v>3</v>
      </c>
      <c r="K1710" t="s">
        <v>930</v>
      </c>
      <c r="L1710">
        <v>1354</v>
      </c>
      <c r="N1710">
        <v>1010</v>
      </c>
      <c r="O1710" t="s">
        <v>40</v>
      </c>
      <c r="P1710" t="s">
        <v>40</v>
      </c>
      <c r="Q1710">
        <v>1</v>
      </c>
      <c r="X1710">
        <v>1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 t="s">
        <v>3</v>
      </c>
      <c r="AG1710">
        <v>1</v>
      </c>
      <c r="AH1710">
        <v>3</v>
      </c>
      <c r="AI1710">
        <v>-1</v>
      </c>
      <c r="AJ1710" t="s">
        <v>3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</row>
    <row r="1711" spans="1:44">
      <c r="A1711">
        <f>ROW(Source!A1327)</f>
        <v>1327</v>
      </c>
      <c r="B1711">
        <v>33361298</v>
      </c>
      <c r="C1711">
        <v>33361278</v>
      </c>
      <c r="D1711">
        <v>31172599</v>
      </c>
      <c r="E1711">
        <v>17</v>
      </c>
      <c r="F1711">
        <v>1</v>
      </c>
      <c r="G1711">
        <v>1</v>
      </c>
      <c r="H1711">
        <v>3</v>
      </c>
      <c r="I1711" t="s">
        <v>938</v>
      </c>
      <c r="J1711" t="s">
        <v>3</v>
      </c>
      <c r="K1711" t="s">
        <v>939</v>
      </c>
      <c r="L1711">
        <v>1301</v>
      </c>
      <c r="N1711">
        <v>1003</v>
      </c>
      <c r="O1711" t="s">
        <v>275</v>
      </c>
      <c r="P1711" t="s">
        <v>275</v>
      </c>
      <c r="Q1711">
        <v>1</v>
      </c>
      <c r="X1711">
        <v>9.3000000000000007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 t="s">
        <v>3</v>
      </c>
      <c r="AG1711">
        <v>9.3000000000000007</v>
      </c>
      <c r="AH1711">
        <v>3</v>
      </c>
      <c r="AI1711">
        <v>-1</v>
      </c>
      <c r="AJ1711" t="s">
        <v>3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</row>
    <row r="1712" spans="1:44">
      <c r="A1712">
        <f>ROW(Source!A1327)</f>
        <v>1327</v>
      </c>
      <c r="B1712">
        <v>33361299</v>
      </c>
      <c r="C1712">
        <v>33361278</v>
      </c>
      <c r="D1712">
        <v>31238438</v>
      </c>
      <c r="E1712">
        <v>1</v>
      </c>
      <c r="F1712">
        <v>1</v>
      </c>
      <c r="G1712">
        <v>1</v>
      </c>
      <c r="H1712">
        <v>3</v>
      </c>
      <c r="I1712" t="s">
        <v>892</v>
      </c>
      <c r="J1712" t="s">
        <v>893</v>
      </c>
      <c r="K1712" t="s">
        <v>894</v>
      </c>
      <c r="L1712">
        <v>1301</v>
      </c>
      <c r="N1712">
        <v>1003</v>
      </c>
      <c r="O1712" t="s">
        <v>275</v>
      </c>
      <c r="P1712" t="s">
        <v>275</v>
      </c>
      <c r="Q1712">
        <v>1</v>
      </c>
      <c r="X1712">
        <v>0.39</v>
      </c>
      <c r="Y1712">
        <v>15.33</v>
      </c>
      <c r="Z1712">
        <v>0</v>
      </c>
      <c r="AA1712">
        <v>0</v>
      </c>
      <c r="AB1712">
        <v>0</v>
      </c>
      <c r="AC1712">
        <v>0</v>
      </c>
      <c r="AD1712">
        <v>1</v>
      </c>
      <c r="AE1712">
        <v>0</v>
      </c>
      <c r="AF1712" t="s">
        <v>3</v>
      </c>
      <c r="AG1712">
        <v>0.39</v>
      </c>
      <c r="AH1712">
        <v>2</v>
      </c>
      <c r="AI1712">
        <v>33361287</v>
      </c>
      <c r="AJ1712">
        <v>1388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</row>
    <row r="1713" spans="1:44">
      <c r="A1713">
        <f>ROW(Source!A1334)</f>
        <v>1334</v>
      </c>
      <c r="B1713">
        <v>33361337</v>
      </c>
      <c r="C1713">
        <v>33361327</v>
      </c>
      <c r="D1713">
        <v>31172059</v>
      </c>
      <c r="E1713">
        <v>1</v>
      </c>
      <c r="F1713">
        <v>1</v>
      </c>
      <c r="G1713">
        <v>1</v>
      </c>
      <c r="H1713">
        <v>1</v>
      </c>
      <c r="I1713" t="s">
        <v>895</v>
      </c>
      <c r="J1713" t="s">
        <v>3</v>
      </c>
      <c r="K1713" t="s">
        <v>896</v>
      </c>
      <c r="L1713">
        <v>1191</v>
      </c>
      <c r="N1713">
        <v>1013</v>
      </c>
      <c r="O1713" t="s">
        <v>831</v>
      </c>
      <c r="P1713" t="s">
        <v>831</v>
      </c>
      <c r="Q1713">
        <v>1</v>
      </c>
      <c r="X1713">
        <v>31.98</v>
      </c>
      <c r="Y1713">
        <v>0</v>
      </c>
      <c r="Z1713">
        <v>0</v>
      </c>
      <c r="AA1713">
        <v>0</v>
      </c>
      <c r="AB1713">
        <v>8.64</v>
      </c>
      <c r="AC1713">
        <v>0</v>
      </c>
      <c r="AD1713">
        <v>1</v>
      </c>
      <c r="AE1713">
        <v>1</v>
      </c>
      <c r="AF1713" t="s">
        <v>22</v>
      </c>
      <c r="AG1713">
        <v>44.132399999999997</v>
      </c>
      <c r="AH1713">
        <v>2</v>
      </c>
      <c r="AI1713">
        <v>33361328</v>
      </c>
      <c r="AJ1713">
        <v>1389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</row>
    <row r="1714" spans="1:44">
      <c r="A1714">
        <f>ROW(Source!A1334)</f>
        <v>1334</v>
      </c>
      <c r="B1714">
        <v>33361338</v>
      </c>
      <c r="C1714">
        <v>33361327</v>
      </c>
      <c r="D1714">
        <v>31172011</v>
      </c>
      <c r="E1714">
        <v>1</v>
      </c>
      <c r="F1714">
        <v>1</v>
      </c>
      <c r="G1714">
        <v>1</v>
      </c>
      <c r="H1714">
        <v>1</v>
      </c>
      <c r="I1714" t="s">
        <v>832</v>
      </c>
      <c r="J1714" t="s">
        <v>3</v>
      </c>
      <c r="K1714" t="s">
        <v>833</v>
      </c>
      <c r="L1714">
        <v>1191</v>
      </c>
      <c r="N1714">
        <v>1013</v>
      </c>
      <c r="O1714" t="s">
        <v>831</v>
      </c>
      <c r="P1714" t="s">
        <v>831</v>
      </c>
      <c r="Q1714">
        <v>1</v>
      </c>
      <c r="X1714">
        <v>0.47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1</v>
      </c>
      <c r="AE1714">
        <v>2</v>
      </c>
      <c r="AF1714" t="s">
        <v>21</v>
      </c>
      <c r="AG1714">
        <v>0.70499999999999996</v>
      </c>
      <c r="AH1714">
        <v>2</v>
      </c>
      <c r="AI1714">
        <v>33361329</v>
      </c>
      <c r="AJ1714">
        <v>1390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</row>
    <row r="1715" spans="1:44">
      <c r="A1715">
        <f>ROW(Source!A1334)</f>
        <v>1334</v>
      </c>
      <c r="B1715">
        <v>33361339</v>
      </c>
      <c r="C1715">
        <v>33361327</v>
      </c>
      <c r="D1715">
        <v>31259116</v>
      </c>
      <c r="E1715">
        <v>1</v>
      </c>
      <c r="F1715">
        <v>1</v>
      </c>
      <c r="G1715">
        <v>1</v>
      </c>
      <c r="H1715">
        <v>2</v>
      </c>
      <c r="I1715" t="s">
        <v>897</v>
      </c>
      <c r="J1715" t="s">
        <v>898</v>
      </c>
      <c r="K1715" t="s">
        <v>899</v>
      </c>
      <c r="L1715">
        <v>1368</v>
      </c>
      <c r="N1715">
        <v>1011</v>
      </c>
      <c r="O1715" t="s">
        <v>837</v>
      </c>
      <c r="P1715" t="s">
        <v>837</v>
      </c>
      <c r="Q1715">
        <v>1</v>
      </c>
      <c r="X1715">
        <v>0.23</v>
      </c>
      <c r="Y1715">
        <v>0</v>
      </c>
      <c r="Z1715">
        <v>30</v>
      </c>
      <c r="AA1715">
        <v>0</v>
      </c>
      <c r="AB1715">
        <v>0</v>
      </c>
      <c r="AC1715">
        <v>0</v>
      </c>
      <c r="AD1715">
        <v>1</v>
      </c>
      <c r="AE1715">
        <v>0</v>
      </c>
      <c r="AF1715" t="s">
        <v>21</v>
      </c>
      <c r="AG1715">
        <v>0.34500000000000003</v>
      </c>
      <c r="AH1715">
        <v>2</v>
      </c>
      <c r="AI1715">
        <v>33361330</v>
      </c>
      <c r="AJ1715">
        <v>1391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</row>
    <row r="1716" spans="1:44">
      <c r="A1716">
        <f>ROW(Source!A1334)</f>
        <v>1334</v>
      </c>
      <c r="B1716">
        <v>33361340</v>
      </c>
      <c r="C1716">
        <v>33361327</v>
      </c>
      <c r="D1716">
        <v>31259879</v>
      </c>
      <c r="E1716">
        <v>1</v>
      </c>
      <c r="F1716">
        <v>1</v>
      </c>
      <c r="G1716">
        <v>1</v>
      </c>
      <c r="H1716">
        <v>2</v>
      </c>
      <c r="I1716" t="s">
        <v>841</v>
      </c>
      <c r="J1716" t="s">
        <v>842</v>
      </c>
      <c r="K1716" t="s">
        <v>843</v>
      </c>
      <c r="L1716">
        <v>1368</v>
      </c>
      <c r="N1716">
        <v>1011</v>
      </c>
      <c r="O1716" t="s">
        <v>837</v>
      </c>
      <c r="P1716" t="s">
        <v>837</v>
      </c>
      <c r="Q1716">
        <v>1</v>
      </c>
      <c r="X1716">
        <v>0.47</v>
      </c>
      <c r="Y1716">
        <v>0</v>
      </c>
      <c r="Z1716">
        <v>65.709999999999994</v>
      </c>
      <c r="AA1716">
        <v>11.6</v>
      </c>
      <c r="AB1716">
        <v>0</v>
      </c>
      <c r="AC1716">
        <v>0</v>
      </c>
      <c r="AD1716">
        <v>1</v>
      </c>
      <c r="AE1716">
        <v>0</v>
      </c>
      <c r="AF1716" t="s">
        <v>21</v>
      </c>
      <c r="AG1716">
        <v>0.70499999999999996</v>
      </c>
      <c r="AH1716">
        <v>2</v>
      </c>
      <c r="AI1716">
        <v>33361331</v>
      </c>
      <c r="AJ1716">
        <v>1392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</row>
    <row r="1717" spans="1:44">
      <c r="A1717">
        <f>ROW(Source!A1334)</f>
        <v>1334</v>
      </c>
      <c r="B1717">
        <v>33361341</v>
      </c>
      <c r="C1717">
        <v>33361327</v>
      </c>
      <c r="D1717">
        <v>31260961</v>
      </c>
      <c r="E1717">
        <v>1</v>
      </c>
      <c r="F1717">
        <v>1</v>
      </c>
      <c r="G1717">
        <v>1</v>
      </c>
      <c r="H1717">
        <v>2</v>
      </c>
      <c r="I1717" t="s">
        <v>900</v>
      </c>
      <c r="J1717" t="s">
        <v>901</v>
      </c>
      <c r="K1717" t="s">
        <v>902</v>
      </c>
      <c r="L1717">
        <v>1368</v>
      </c>
      <c r="N1717">
        <v>1011</v>
      </c>
      <c r="O1717" t="s">
        <v>837</v>
      </c>
      <c r="P1717" t="s">
        <v>837</v>
      </c>
      <c r="Q1717">
        <v>1</v>
      </c>
      <c r="X1717">
        <v>1.26</v>
      </c>
      <c r="Y1717">
        <v>0</v>
      </c>
      <c r="Z1717">
        <v>2.16</v>
      </c>
      <c r="AA1717">
        <v>0</v>
      </c>
      <c r="AB1717">
        <v>0</v>
      </c>
      <c r="AC1717">
        <v>0</v>
      </c>
      <c r="AD1717">
        <v>1</v>
      </c>
      <c r="AE1717">
        <v>0</v>
      </c>
      <c r="AF1717" t="s">
        <v>21</v>
      </c>
      <c r="AG1717">
        <v>1.8900000000000001</v>
      </c>
      <c r="AH1717">
        <v>2</v>
      </c>
      <c r="AI1717">
        <v>33361332</v>
      </c>
      <c r="AJ1717">
        <v>1393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</row>
    <row r="1718" spans="1:44">
      <c r="A1718">
        <f>ROW(Source!A1334)</f>
        <v>1334</v>
      </c>
      <c r="B1718">
        <v>33361342</v>
      </c>
      <c r="C1718">
        <v>33361327</v>
      </c>
      <c r="D1718">
        <v>31176145</v>
      </c>
      <c r="E1718">
        <v>1</v>
      </c>
      <c r="F1718">
        <v>1</v>
      </c>
      <c r="G1718">
        <v>1</v>
      </c>
      <c r="H1718">
        <v>3</v>
      </c>
      <c r="I1718" t="s">
        <v>903</v>
      </c>
      <c r="J1718" t="s">
        <v>904</v>
      </c>
      <c r="K1718" t="s">
        <v>905</v>
      </c>
      <c r="L1718">
        <v>1348</v>
      </c>
      <c r="N1718">
        <v>1009</v>
      </c>
      <c r="O1718" t="s">
        <v>32</v>
      </c>
      <c r="P1718" t="s">
        <v>32</v>
      </c>
      <c r="Q1718">
        <v>1000</v>
      </c>
      <c r="X1718">
        <v>1.26E-2</v>
      </c>
      <c r="Y1718">
        <v>1412.5</v>
      </c>
      <c r="Z1718">
        <v>0</v>
      </c>
      <c r="AA1718">
        <v>0</v>
      </c>
      <c r="AB1718">
        <v>0</v>
      </c>
      <c r="AC1718">
        <v>0</v>
      </c>
      <c r="AD1718">
        <v>1</v>
      </c>
      <c r="AE1718">
        <v>0</v>
      </c>
      <c r="AF1718" t="s">
        <v>3</v>
      </c>
      <c r="AG1718">
        <v>1.26E-2</v>
      </c>
      <c r="AH1718">
        <v>2</v>
      </c>
      <c r="AI1718">
        <v>33361333</v>
      </c>
      <c r="AJ1718">
        <v>1394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</row>
    <row r="1719" spans="1:44">
      <c r="A1719">
        <f>ROW(Source!A1334)</f>
        <v>1334</v>
      </c>
      <c r="B1719">
        <v>33361343</v>
      </c>
      <c r="C1719">
        <v>33361327</v>
      </c>
      <c r="D1719">
        <v>31176252</v>
      </c>
      <c r="E1719">
        <v>1</v>
      </c>
      <c r="F1719">
        <v>1</v>
      </c>
      <c r="G1719">
        <v>1</v>
      </c>
      <c r="H1719">
        <v>3</v>
      </c>
      <c r="I1719" t="s">
        <v>906</v>
      </c>
      <c r="J1719" t="s">
        <v>907</v>
      </c>
      <c r="K1719" t="s">
        <v>908</v>
      </c>
      <c r="L1719">
        <v>1348</v>
      </c>
      <c r="N1719">
        <v>1009</v>
      </c>
      <c r="O1719" t="s">
        <v>32</v>
      </c>
      <c r="P1719" t="s">
        <v>32</v>
      </c>
      <c r="Q1719">
        <v>1000</v>
      </c>
      <c r="X1719">
        <v>0.03</v>
      </c>
      <c r="Y1719">
        <v>3960</v>
      </c>
      <c r="Z1719">
        <v>0</v>
      </c>
      <c r="AA1719">
        <v>0</v>
      </c>
      <c r="AB1719">
        <v>0</v>
      </c>
      <c r="AC1719">
        <v>0</v>
      </c>
      <c r="AD1719">
        <v>1</v>
      </c>
      <c r="AE1719">
        <v>0</v>
      </c>
      <c r="AF1719" t="s">
        <v>3</v>
      </c>
      <c r="AG1719">
        <v>0.03</v>
      </c>
      <c r="AH1719">
        <v>2</v>
      </c>
      <c r="AI1719">
        <v>33361334</v>
      </c>
      <c r="AJ1719">
        <v>1395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</row>
    <row r="1720" spans="1:44">
      <c r="A1720">
        <f>ROW(Source!A1334)</f>
        <v>1334</v>
      </c>
      <c r="B1720">
        <v>33361344</v>
      </c>
      <c r="C1720">
        <v>33361327</v>
      </c>
      <c r="D1720">
        <v>31201861</v>
      </c>
      <c r="E1720">
        <v>1</v>
      </c>
      <c r="F1720">
        <v>1</v>
      </c>
      <c r="G1720">
        <v>1</v>
      </c>
      <c r="H1720">
        <v>3</v>
      </c>
      <c r="I1720" t="s">
        <v>909</v>
      </c>
      <c r="J1720" t="s">
        <v>910</v>
      </c>
      <c r="K1720" t="s">
        <v>911</v>
      </c>
      <c r="L1720">
        <v>1348</v>
      </c>
      <c r="N1720">
        <v>1009</v>
      </c>
      <c r="O1720" t="s">
        <v>32</v>
      </c>
      <c r="P1720" t="s">
        <v>32</v>
      </c>
      <c r="Q1720">
        <v>1000</v>
      </c>
      <c r="X1720">
        <v>4.7300000000000002E-2</v>
      </c>
      <c r="Y1720">
        <v>7590</v>
      </c>
      <c r="Z1720">
        <v>0</v>
      </c>
      <c r="AA1720">
        <v>0</v>
      </c>
      <c r="AB1720">
        <v>0</v>
      </c>
      <c r="AC1720">
        <v>0</v>
      </c>
      <c r="AD1720">
        <v>1</v>
      </c>
      <c r="AE1720">
        <v>0</v>
      </c>
      <c r="AF1720" t="s">
        <v>3</v>
      </c>
      <c r="AG1720">
        <v>4.7300000000000002E-2</v>
      </c>
      <c r="AH1720">
        <v>2</v>
      </c>
      <c r="AI1720">
        <v>33361335</v>
      </c>
      <c r="AJ1720">
        <v>1396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</row>
    <row r="1721" spans="1:44">
      <c r="A1721">
        <f>ROW(Source!A1334)</f>
        <v>1334</v>
      </c>
      <c r="B1721">
        <v>33361345</v>
      </c>
      <c r="C1721">
        <v>33361327</v>
      </c>
      <c r="D1721">
        <v>31173467</v>
      </c>
      <c r="E1721">
        <v>17</v>
      </c>
      <c r="F1721">
        <v>1</v>
      </c>
      <c r="G1721">
        <v>1</v>
      </c>
      <c r="H1721">
        <v>3</v>
      </c>
      <c r="I1721" t="s">
        <v>940</v>
      </c>
      <c r="J1721" t="s">
        <v>3</v>
      </c>
      <c r="K1721" t="s">
        <v>941</v>
      </c>
      <c r="L1721">
        <v>1327</v>
      </c>
      <c r="N1721">
        <v>1005</v>
      </c>
      <c r="O1721" t="s">
        <v>47</v>
      </c>
      <c r="P1721" t="s">
        <v>47</v>
      </c>
      <c r="Q1721">
        <v>1</v>
      </c>
      <c r="X1721">
        <v>115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 t="s">
        <v>3</v>
      </c>
      <c r="AG1721">
        <v>115</v>
      </c>
      <c r="AH1721">
        <v>3</v>
      </c>
      <c r="AI1721">
        <v>-1</v>
      </c>
      <c r="AJ1721" t="s">
        <v>3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</row>
    <row r="1722" spans="1:44">
      <c r="A1722">
        <f>ROW(Source!A1334)</f>
        <v>1334</v>
      </c>
      <c r="B1722">
        <v>33361346</v>
      </c>
      <c r="C1722">
        <v>33361327</v>
      </c>
      <c r="D1722">
        <v>31214657</v>
      </c>
      <c r="E1722">
        <v>1</v>
      </c>
      <c r="F1722">
        <v>1</v>
      </c>
      <c r="G1722">
        <v>1</v>
      </c>
      <c r="H1722">
        <v>3</v>
      </c>
      <c r="I1722" t="s">
        <v>912</v>
      </c>
      <c r="J1722" t="s">
        <v>913</v>
      </c>
      <c r="K1722" t="s">
        <v>914</v>
      </c>
      <c r="L1722">
        <v>1348</v>
      </c>
      <c r="N1722">
        <v>1009</v>
      </c>
      <c r="O1722" t="s">
        <v>32</v>
      </c>
      <c r="P1722" t="s">
        <v>32</v>
      </c>
      <c r="Q1722">
        <v>1000</v>
      </c>
      <c r="X1722">
        <v>1.2600000000000001E-3</v>
      </c>
      <c r="Y1722">
        <v>9550.01</v>
      </c>
      <c r="Z1722">
        <v>0</v>
      </c>
      <c r="AA1722">
        <v>0</v>
      </c>
      <c r="AB1722">
        <v>0</v>
      </c>
      <c r="AC1722">
        <v>0</v>
      </c>
      <c r="AD1722">
        <v>1</v>
      </c>
      <c r="AE1722">
        <v>0</v>
      </c>
      <c r="AF1722" t="s">
        <v>3</v>
      </c>
      <c r="AG1722">
        <v>1.2600000000000001E-3</v>
      </c>
      <c r="AH1722">
        <v>2</v>
      </c>
      <c r="AI1722">
        <v>33361336</v>
      </c>
      <c r="AJ1722">
        <v>1397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</row>
    <row r="1723" spans="1:44">
      <c r="A1723">
        <f>ROW(Source!A1335)</f>
        <v>1335</v>
      </c>
      <c r="B1723">
        <v>33361337</v>
      </c>
      <c r="C1723">
        <v>33361327</v>
      </c>
      <c r="D1723">
        <v>31172059</v>
      </c>
      <c r="E1723">
        <v>1</v>
      </c>
      <c r="F1723">
        <v>1</v>
      </c>
      <c r="G1723">
        <v>1</v>
      </c>
      <c r="H1723">
        <v>1</v>
      </c>
      <c r="I1723" t="s">
        <v>895</v>
      </c>
      <c r="J1723" t="s">
        <v>3</v>
      </c>
      <c r="K1723" t="s">
        <v>896</v>
      </c>
      <c r="L1723">
        <v>1191</v>
      </c>
      <c r="N1723">
        <v>1013</v>
      </c>
      <c r="O1723" t="s">
        <v>831</v>
      </c>
      <c r="P1723" t="s">
        <v>831</v>
      </c>
      <c r="Q1723">
        <v>1</v>
      </c>
      <c r="X1723">
        <v>31.98</v>
      </c>
      <c r="Y1723">
        <v>0</v>
      </c>
      <c r="Z1723">
        <v>0</v>
      </c>
      <c r="AA1723">
        <v>0</v>
      </c>
      <c r="AB1723">
        <v>8.64</v>
      </c>
      <c r="AC1723">
        <v>0</v>
      </c>
      <c r="AD1723">
        <v>1</v>
      </c>
      <c r="AE1723">
        <v>1</v>
      </c>
      <c r="AF1723" t="s">
        <v>22</v>
      </c>
      <c r="AG1723">
        <v>44.132399999999997</v>
      </c>
      <c r="AH1723">
        <v>2</v>
      </c>
      <c r="AI1723">
        <v>33361328</v>
      </c>
      <c r="AJ1723">
        <v>1398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</row>
    <row r="1724" spans="1:44">
      <c r="A1724">
        <f>ROW(Source!A1335)</f>
        <v>1335</v>
      </c>
      <c r="B1724">
        <v>33361338</v>
      </c>
      <c r="C1724">
        <v>33361327</v>
      </c>
      <c r="D1724">
        <v>31172011</v>
      </c>
      <c r="E1724">
        <v>1</v>
      </c>
      <c r="F1724">
        <v>1</v>
      </c>
      <c r="G1724">
        <v>1</v>
      </c>
      <c r="H1724">
        <v>1</v>
      </c>
      <c r="I1724" t="s">
        <v>832</v>
      </c>
      <c r="J1724" t="s">
        <v>3</v>
      </c>
      <c r="K1724" t="s">
        <v>833</v>
      </c>
      <c r="L1724">
        <v>1191</v>
      </c>
      <c r="N1724">
        <v>1013</v>
      </c>
      <c r="O1724" t="s">
        <v>831</v>
      </c>
      <c r="P1724" t="s">
        <v>831</v>
      </c>
      <c r="Q1724">
        <v>1</v>
      </c>
      <c r="X1724">
        <v>0.47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1</v>
      </c>
      <c r="AE1724">
        <v>2</v>
      </c>
      <c r="AF1724" t="s">
        <v>21</v>
      </c>
      <c r="AG1724">
        <v>0.70499999999999996</v>
      </c>
      <c r="AH1724">
        <v>2</v>
      </c>
      <c r="AI1724">
        <v>33361329</v>
      </c>
      <c r="AJ1724">
        <v>1399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</row>
    <row r="1725" spans="1:44">
      <c r="A1725">
        <f>ROW(Source!A1335)</f>
        <v>1335</v>
      </c>
      <c r="B1725">
        <v>33361339</v>
      </c>
      <c r="C1725">
        <v>33361327</v>
      </c>
      <c r="D1725">
        <v>31259116</v>
      </c>
      <c r="E1725">
        <v>1</v>
      </c>
      <c r="F1725">
        <v>1</v>
      </c>
      <c r="G1725">
        <v>1</v>
      </c>
      <c r="H1725">
        <v>2</v>
      </c>
      <c r="I1725" t="s">
        <v>897</v>
      </c>
      <c r="J1725" t="s">
        <v>898</v>
      </c>
      <c r="K1725" t="s">
        <v>899</v>
      </c>
      <c r="L1725">
        <v>1368</v>
      </c>
      <c r="N1725">
        <v>1011</v>
      </c>
      <c r="O1725" t="s">
        <v>837</v>
      </c>
      <c r="P1725" t="s">
        <v>837</v>
      </c>
      <c r="Q1725">
        <v>1</v>
      </c>
      <c r="X1725">
        <v>0.23</v>
      </c>
      <c r="Y1725">
        <v>0</v>
      </c>
      <c r="Z1725">
        <v>30</v>
      </c>
      <c r="AA1725">
        <v>0</v>
      </c>
      <c r="AB1725">
        <v>0</v>
      </c>
      <c r="AC1725">
        <v>0</v>
      </c>
      <c r="AD1725">
        <v>1</v>
      </c>
      <c r="AE1725">
        <v>0</v>
      </c>
      <c r="AF1725" t="s">
        <v>21</v>
      </c>
      <c r="AG1725">
        <v>0.34500000000000003</v>
      </c>
      <c r="AH1725">
        <v>2</v>
      </c>
      <c r="AI1725">
        <v>33361330</v>
      </c>
      <c r="AJ1725">
        <v>1400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</row>
    <row r="1726" spans="1:44">
      <c r="A1726">
        <f>ROW(Source!A1335)</f>
        <v>1335</v>
      </c>
      <c r="B1726">
        <v>33361340</v>
      </c>
      <c r="C1726">
        <v>33361327</v>
      </c>
      <c r="D1726">
        <v>31259879</v>
      </c>
      <c r="E1726">
        <v>1</v>
      </c>
      <c r="F1726">
        <v>1</v>
      </c>
      <c r="G1726">
        <v>1</v>
      </c>
      <c r="H1726">
        <v>2</v>
      </c>
      <c r="I1726" t="s">
        <v>841</v>
      </c>
      <c r="J1726" t="s">
        <v>842</v>
      </c>
      <c r="K1726" t="s">
        <v>843</v>
      </c>
      <c r="L1726">
        <v>1368</v>
      </c>
      <c r="N1726">
        <v>1011</v>
      </c>
      <c r="O1726" t="s">
        <v>837</v>
      </c>
      <c r="P1726" t="s">
        <v>837</v>
      </c>
      <c r="Q1726">
        <v>1</v>
      </c>
      <c r="X1726">
        <v>0.47</v>
      </c>
      <c r="Y1726">
        <v>0</v>
      </c>
      <c r="Z1726">
        <v>65.709999999999994</v>
      </c>
      <c r="AA1726">
        <v>11.6</v>
      </c>
      <c r="AB1726">
        <v>0</v>
      </c>
      <c r="AC1726">
        <v>0</v>
      </c>
      <c r="AD1726">
        <v>1</v>
      </c>
      <c r="AE1726">
        <v>0</v>
      </c>
      <c r="AF1726" t="s">
        <v>21</v>
      </c>
      <c r="AG1726">
        <v>0.70499999999999996</v>
      </c>
      <c r="AH1726">
        <v>2</v>
      </c>
      <c r="AI1726">
        <v>33361331</v>
      </c>
      <c r="AJ1726">
        <v>1401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</row>
    <row r="1727" spans="1:44">
      <c r="A1727">
        <f>ROW(Source!A1335)</f>
        <v>1335</v>
      </c>
      <c r="B1727">
        <v>33361341</v>
      </c>
      <c r="C1727">
        <v>33361327</v>
      </c>
      <c r="D1727">
        <v>31260961</v>
      </c>
      <c r="E1727">
        <v>1</v>
      </c>
      <c r="F1727">
        <v>1</v>
      </c>
      <c r="G1727">
        <v>1</v>
      </c>
      <c r="H1727">
        <v>2</v>
      </c>
      <c r="I1727" t="s">
        <v>900</v>
      </c>
      <c r="J1727" t="s">
        <v>901</v>
      </c>
      <c r="K1727" t="s">
        <v>902</v>
      </c>
      <c r="L1727">
        <v>1368</v>
      </c>
      <c r="N1727">
        <v>1011</v>
      </c>
      <c r="O1727" t="s">
        <v>837</v>
      </c>
      <c r="P1727" t="s">
        <v>837</v>
      </c>
      <c r="Q1727">
        <v>1</v>
      </c>
      <c r="X1727">
        <v>1.26</v>
      </c>
      <c r="Y1727">
        <v>0</v>
      </c>
      <c r="Z1727">
        <v>2.16</v>
      </c>
      <c r="AA1727">
        <v>0</v>
      </c>
      <c r="AB1727">
        <v>0</v>
      </c>
      <c r="AC1727">
        <v>0</v>
      </c>
      <c r="AD1727">
        <v>1</v>
      </c>
      <c r="AE1727">
        <v>0</v>
      </c>
      <c r="AF1727" t="s">
        <v>21</v>
      </c>
      <c r="AG1727">
        <v>1.8900000000000001</v>
      </c>
      <c r="AH1727">
        <v>2</v>
      </c>
      <c r="AI1727">
        <v>33361332</v>
      </c>
      <c r="AJ1727">
        <v>1402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</row>
    <row r="1728" spans="1:44">
      <c r="A1728">
        <f>ROW(Source!A1335)</f>
        <v>1335</v>
      </c>
      <c r="B1728">
        <v>33361342</v>
      </c>
      <c r="C1728">
        <v>33361327</v>
      </c>
      <c r="D1728">
        <v>31176145</v>
      </c>
      <c r="E1728">
        <v>1</v>
      </c>
      <c r="F1728">
        <v>1</v>
      </c>
      <c r="G1728">
        <v>1</v>
      </c>
      <c r="H1728">
        <v>3</v>
      </c>
      <c r="I1728" t="s">
        <v>903</v>
      </c>
      <c r="J1728" t="s">
        <v>904</v>
      </c>
      <c r="K1728" t="s">
        <v>905</v>
      </c>
      <c r="L1728">
        <v>1348</v>
      </c>
      <c r="N1728">
        <v>1009</v>
      </c>
      <c r="O1728" t="s">
        <v>32</v>
      </c>
      <c r="P1728" t="s">
        <v>32</v>
      </c>
      <c r="Q1728">
        <v>1000</v>
      </c>
      <c r="X1728">
        <v>1.26E-2</v>
      </c>
      <c r="Y1728">
        <v>1412.5</v>
      </c>
      <c r="Z1728">
        <v>0</v>
      </c>
      <c r="AA1728">
        <v>0</v>
      </c>
      <c r="AB1728">
        <v>0</v>
      </c>
      <c r="AC1728">
        <v>0</v>
      </c>
      <c r="AD1728">
        <v>1</v>
      </c>
      <c r="AE1728">
        <v>0</v>
      </c>
      <c r="AF1728" t="s">
        <v>3</v>
      </c>
      <c r="AG1728">
        <v>1.26E-2</v>
      </c>
      <c r="AH1728">
        <v>2</v>
      </c>
      <c r="AI1728">
        <v>33361333</v>
      </c>
      <c r="AJ1728">
        <v>1403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</row>
    <row r="1729" spans="1:44">
      <c r="A1729">
        <f>ROW(Source!A1335)</f>
        <v>1335</v>
      </c>
      <c r="B1729">
        <v>33361343</v>
      </c>
      <c r="C1729">
        <v>33361327</v>
      </c>
      <c r="D1729">
        <v>31176252</v>
      </c>
      <c r="E1729">
        <v>1</v>
      </c>
      <c r="F1729">
        <v>1</v>
      </c>
      <c r="G1729">
        <v>1</v>
      </c>
      <c r="H1729">
        <v>3</v>
      </c>
      <c r="I1729" t="s">
        <v>906</v>
      </c>
      <c r="J1729" t="s">
        <v>907</v>
      </c>
      <c r="K1729" t="s">
        <v>908</v>
      </c>
      <c r="L1729">
        <v>1348</v>
      </c>
      <c r="N1729">
        <v>1009</v>
      </c>
      <c r="O1729" t="s">
        <v>32</v>
      </c>
      <c r="P1729" t="s">
        <v>32</v>
      </c>
      <c r="Q1729">
        <v>1000</v>
      </c>
      <c r="X1729">
        <v>0.03</v>
      </c>
      <c r="Y1729">
        <v>3960</v>
      </c>
      <c r="Z1729">
        <v>0</v>
      </c>
      <c r="AA1729">
        <v>0</v>
      </c>
      <c r="AB1729">
        <v>0</v>
      </c>
      <c r="AC1729">
        <v>0</v>
      </c>
      <c r="AD1729">
        <v>1</v>
      </c>
      <c r="AE1729">
        <v>0</v>
      </c>
      <c r="AF1729" t="s">
        <v>3</v>
      </c>
      <c r="AG1729">
        <v>0.03</v>
      </c>
      <c r="AH1729">
        <v>2</v>
      </c>
      <c r="AI1729">
        <v>33361334</v>
      </c>
      <c r="AJ1729">
        <v>1404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</row>
    <row r="1730" spans="1:44">
      <c r="A1730">
        <f>ROW(Source!A1335)</f>
        <v>1335</v>
      </c>
      <c r="B1730">
        <v>33361344</v>
      </c>
      <c r="C1730">
        <v>33361327</v>
      </c>
      <c r="D1730">
        <v>31201861</v>
      </c>
      <c r="E1730">
        <v>1</v>
      </c>
      <c r="F1730">
        <v>1</v>
      </c>
      <c r="G1730">
        <v>1</v>
      </c>
      <c r="H1730">
        <v>3</v>
      </c>
      <c r="I1730" t="s">
        <v>909</v>
      </c>
      <c r="J1730" t="s">
        <v>910</v>
      </c>
      <c r="K1730" t="s">
        <v>911</v>
      </c>
      <c r="L1730">
        <v>1348</v>
      </c>
      <c r="N1730">
        <v>1009</v>
      </c>
      <c r="O1730" t="s">
        <v>32</v>
      </c>
      <c r="P1730" t="s">
        <v>32</v>
      </c>
      <c r="Q1730">
        <v>1000</v>
      </c>
      <c r="X1730">
        <v>4.7300000000000002E-2</v>
      </c>
      <c r="Y1730">
        <v>7590</v>
      </c>
      <c r="Z1730">
        <v>0</v>
      </c>
      <c r="AA1730">
        <v>0</v>
      </c>
      <c r="AB1730">
        <v>0</v>
      </c>
      <c r="AC1730">
        <v>0</v>
      </c>
      <c r="AD1730">
        <v>1</v>
      </c>
      <c r="AE1730">
        <v>0</v>
      </c>
      <c r="AF1730" t="s">
        <v>3</v>
      </c>
      <c r="AG1730">
        <v>4.7300000000000002E-2</v>
      </c>
      <c r="AH1730">
        <v>2</v>
      </c>
      <c r="AI1730">
        <v>33361335</v>
      </c>
      <c r="AJ1730">
        <v>1405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</row>
    <row r="1731" spans="1:44">
      <c r="A1731">
        <f>ROW(Source!A1335)</f>
        <v>1335</v>
      </c>
      <c r="B1731">
        <v>33361345</v>
      </c>
      <c r="C1731">
        <v>33361327</v>
      </c>
      <c r="D1731">
        <v>31173467</v>
      </c>
      <c r="E1731">
        <v>17</v>
      </c>
      <c r="F1731">
        <v>1</v>
      </c>
      <c r="G1731">
        <v>1</v>
      </c>
      <c r="H1731">
        <v>3</v>
      </c>
      <c r="I1731" t="s">
        <v>940</v>
      </c>
      <c r="J1731" t="s">
        <v>3</v>
      </c>
      <c r="K1731" t="s">
        <v>941</v>
      </c>
      <c r="L1731">
        <v>1327</v>
      </c>
      <c r="N1731">
        <v>1005</v>
      </c>
      <c r="O1731" t="s">
        <v>47</v>
      </c>
      <c r="P1731" t="s">
        <v>47</v>
      </c>
      <c r="Q1731">
        <v>1</v>
      </c>
      <c r="X1731">
        <v>115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 t="s">
        <v>3</v>
      </c>
      <c r="AG1731">
        <v>115</v>
      </c>
      <c r="AH1731">
        <v>3</v>
      </c>
      <c r="AI1731">
        <v>-1</v>
      </c>
      <c r="AJ1731" t="s">
        <v>3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</row>
    <row r="1732" spans="1:44">
      <c r="A1732">
        <f>ROW(Source!A1335)</f>
        <v>1335</v>
      </c>
      <c r="B1732">
        <v>33361346</v>
      </c>
      <c r="C1732">
        <v>33361327</v>
      </c>
      <c r="D1732">
        <v>31214657</v>
      </c>
      <c r="E1732">
        <v>1</v>
      </c>
      <c r="F1732">
        <v>1</v>
      </c>
      <c r="G1732">
        <v>1</v>
      </c>
      <c r="H1732">
        <v>3</v>
      </c>
      <c r="I1732" t="s">
        <v>912</v>
      </c>
      <c r="J1732" t="s">
        <v>913</v>
      </c>
      <c r="K1732" t="s">
        <v>914</v>
      </c>
      <c r="L1732">
        <v>1348</v>
      </c>
      <c r="N1732">
        <v>1009</v>
      </c>
      <c r="O1732" t="s">
        <v>32</v>
      </c>
      <c r="P1732" t="s">
        <v>32</v>
      </c>
      <c r="Q1732">
        <v>1000</v>
      </c>
      <c r="X1732">
        <v>1.2600000000000001E-3</v>
      </c>
      <c r="Y1732">
        <v>9550.01</v>
      </c>
      <c r="Z1732">
        <v>0</v>
      </c>
      <c r="AA1732">
        <v>0</v>
      </c>
      <c r="AB1732">
        <v>0</v>
      </c>
      <c r="AC1732">
        <v>0</v>
      </c>
      <c r="AD1732">
        <v>1</v>
      </c>
      <c r="AE1732">
        <v>0</v>
      </c>
      <c r="AF1732" t="s">
        <v>3</v>
      </c>
      <c r="AG1732">
        <v>1.2600000000000001E-3</v>
      </c>
      <c r="AH1732">
        <v>2</v>
      </c>
      <c r="AI1732">
        <v>33361336</v>
      </c>
      <c r="AJ1732">
        <v>1406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</row>
    <row r="1733" spans="1:44">
      <c r="A1733">
        <f>ROW(Source!A1338)</f>
        <v>1338</v>
      </c>
      <c r="B1733">
        <v>33361360</v>
      </c>
      <c r="C1733">
        <v>33361348</v>
      </c>
      <c r="D1733">
        <v>31172061</v>
      </c>
      <c r="E1733">
        <v>1</v>
      </c>
      <c r="F1733">
        <v>1</v>
      </c>
      <c r="G1733">
        <v>1</v>
      </c>
      <c r="H1733">
        <v>1</v>
      </c>
      <c r="I1733" t="s">
        <v>850</v>
      </c>
      <c r="J1733" t="s">
        <v>3</v>
      </c>
      <c r="K1733" t="s">
        <v>851</v>
      </c>
      <c r="L1733">
        <v>1191</v>
      </c>
      <c r="N1733">
        <v>1013</v>
      </c>
      <c r="O1733" t="s">
        <v>831</v>
      </c>
      <c r="P1733" t="s">
        <v>831</v>
      </c>
      <c r="Q1733">
        <v>1</v>
      </c>
      <c r="X1733">
        <v>100.06</v>
      </c>
      <c r="Y1733">
        <v>0</v>
      </c>
      <c r="Z1733">
        <v>0</v>
      </c>
      <c r="AA1733">
        <v>0</v>
      </c>
      <c r="AB1733">
        <v>8.74</v>
      </c>
      <c r="AC1733">
        <v>0</v>
      </c>
      <c r="AD1733">
        <v>1</v>
      </c>
      <c r="AE1733">
        <v>1</v>
      </c>
      <c r="AF1733" t="s">
        <v>22</v>
      </c>
      <c r="AG1733">
        <v>138.08279999999999</v>
      </c>
      <c r="AH1733">
        <v>2</v>
      </c>
      <c r="AI1733">
        <v>33361349</v>
      </c>
      <c r="AJ1733">
        <v>1407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</row>
    <row r="1734" spans="1:44">
      <c r="A1734">
        <f>ROW(Source!A1338)</f>
        <v>1338</v>
      </c>
      <c r="B1734">
        <v>33361361</v>
      </c>
      <c r="C1734">
        <v>33361348</v>
      </c>
      <c r="D1734">
        <v>31172011</v>
      </c>
      <c r="E1734">
        <v>1</v>
      </c>
      <c r="F1734">
        <v>1</v>
      </c>
      <c r="G1734">
        <v>1</v>
      </c>
      <c r="H1734">
        <v>1</v>
      </c>
      <c r="I1734" t="s">
        <v>832</v>
      </c>
      <c r="J1734" t="s">
        <v>3</v>
      </c>
      <c r="K1734" t="s">
        <v>833</v>
      </c>
      <c r="L1734">
        <v>1191</v>
      </c>
      <c r="N1734">
        <v>1013</v>
      </c>
      <c r="O1734" t="s">
        <v>831</v>
      </c>
      <c r="P1734" t="s">
        <v>831</v>
      </c>
      <c r="Q1734">
        <v>1</v>
      </c>
      <c r="X1734">
        <v>0.71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1</v>
      </c>
      <c r="AE1734">
        <v>2</v>
      </c>
      <c r="AF1734" t="s">
        <v>21</v>
      </c>
      <c r="AG1734">
        <v>1.0649999999999999</v>
      </c>
      <c r="AH1734">
        <v>2</v>
      </c>
      <c r="AI1734">
        <v>33361350</v>
      </c>
      <c r="AJ1734">
        <v>1408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</row>
    <row r="1735" spans="1:44">
      <c r="A1735">
        <f>ROW(Source!A1338)</f>
        <v>1338</v>
      </c>
      <c r="B1735">
        <v>33361362</v>
      </c>
      <c r="C1735">
        <v>33361348</v>
      </c>
      <c r="D1735">
        <v>31258491</v>
      </c>
      <c r="E1735">
        <v>1</v>
      </c>
      <c r="F1735">
        <v>1</v>
      </c>
      <c r="G1735">
        <v>1</v>
      </c>
      <c r="H1735">
        <v>2</v>
      </c>
      <c r="I1735" t="s">
        <v>834</v>
      </c>
      <c r="J1735" t="s">
        <v>835</v>
      </c>
      <c r="K1735" t="s">
        <v>836</v>
      </c>
      <c r="L1735">
        <v>1368</v>
      </c>
      <c r="N1735">
        <v>1011</v>
      </c>
      <c r="O1735" t="s">
        <v>837</v>
      </c>
      <c r="P1735" t="s">
        <v>837</v>
      </c>
      <c r="Q1735">
        <v>1</v>
      </c>
      <c r="X1735">
        <v>0.28000000000000003</v>
      </c>
      <c r="Y1735">
        <v>0</v>
      </c>
      <c r="Z1735">
        <v>111.99</v>
      </c>
      <c r="AA1735">
        <v>13.5</v>
      </c>
      <c r="AB1735">
        <v>0</v>
      </c>
      <c r="AC1735">
        <v>0</v>
      </c>
      <c r="AD1735">
        <v>1</v>
      </c>
      <c r="AE1735">
        <v>0</v>
      </c>
      <c r="AF1735" t="s">
        <v>21</v>
      </c>
      <c r="AG1735">
        <v>0.42000000000000004</v>
      </c>
      <c r="AH1735">
        <v>2</v>
      </c>
      <c r="AI1735">
        <v>33361351</v>
      </c>
      <c r="AJ1735">
        <v>1409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</row>
    <row r="1736" spans="1:44">
      <c r="A1736">
        <f>ROW(Source!A1338)</f>
        <v>1338</v>
      </c>
      <c r="B1736">
        <v>33361363</v>
      </c>
      <c r="C1736">
        <v>33361348</v>
      </c>
      <c r="D1736">
        <v>31258691</v>
      </c>
      <c r="E1736">
        <v>1</v>
      </c>
      <c r="F1736">
        <v>1</v>
      </c>
      <c r="G1736">
        <v>1</v>
      </c>
      <c r="H1736">
        <v>2</v>
      </c>
      <c r="I1736" t="s">
        <v>838</v>
      </c>
      <c r="J1736" t="s">
        <v>839</v>
      </c>
      <c r="K1736" t="s">
        <v>840</v>
      </c>
      <c r="L1736">
        <v>1368</v>
      </c>
      <c r="N1736">
        <v>1011</v>
      </c>
      <c r="O1736" t="s">
        <v>837</v>
      </c>
      <c r="P1736" t="s">
        <v>837</v>
      </c>
      <c r="Q1736">
        <v>1</v>
      </c>
      <c r="X1736">
        <v>10.050000000000001</v>
      </c>
      <c r="Y1736">
        <v>0</v>
      </c>
      <c r="Z1736">
        <v>3.12</v>
      </c>
      <c r="AA1736">
        <v>0</v>
      </c>
      <c r="AB1736">
        <v>0</v>
      </c>
      <c r="AC1736">
        <v>0</v>
      </c>
      <c r="AD1736">
        <v>1</v>
      </c>
      <c r="AE1736">
        <v>0</v>
      </c>
      <c r="AF1736" t="s">
        <v>21</v>
      </c>
      <c r="AG1736">
        <v>15.075000000000001</v>
      </c>
      <c r="AH1736">
        <v>2</v>
      </c>
      <c r="AI1736">
        <v>33361352</v>
      </c>
      <c r="AJ1736">
        <v>1410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</row>
    <row r="1737" spans="1:44">
      <c r="A1737">
        <f>ROW(Source!A1338)</f>
        <v>1338</v>
      </c>
      <c r="B1737">
        <v>33361364</v>
      </c>
      <c r="C1737">
        <v>33361348</v>
      </c>
      <c r="D1737">
        <v>31258646</v>
      </c>
      <c r="E1737">
        <v>1</v>
      </c>
      <c r="F1737">
        <v>1</v>
      </c>
      <c r="G1737">
        <v>1</v>
      </c>
      <c r="H1737">
        <v>2</v>
      </c>
      <c r="I1737" t="s">
        <v>866</v>
      </c>
      <c r="J1737" t="s">
        <v>867</v>
      </c>
      <c r="K1737" t="s">
        <v>868</v>
      </c>
      <c r="L1737">
        <v>1368</v>
      </c>
      <c r="N1737">
        <v>1011</v>
      </c>
      <c r="O1737" t="s">
        <v>837</v>
      </c>
      <c r="P1737" t="s">
        <v>837</v>
      </c>
      <c r="Q1737">
        <v>1</v>
      </c>
      <c r="X1737">
        <v>0.2</v>
      </c>
      <c r="Y1737">
        <v>0</v>
      </c>
      <c r="Z1737">
        <v>6.66</v>
      </c>
      <c r="AA1737">
        <v>0</v>
      </c>
      <c r="AB1737">
        <v>0</v>
      </c>
      <c r="AC1737">
        <v>0</v>
      </c>
      <c r="AD1737">
        <v>1</v>
      </c>
      <c r="AE1737">
        <v>0</v>
      </c>
      <c r="AF1737" t="s">
        <v>21</v>
      </c>
      <c r="AG1737">
        <v>0.3</v>
      </c>
      <c r="AH1737">
        <v>2</v>
      </c>
      <c r="AI1737">
        <v>33361353</v>
      </c>
      <c r="AJ1737">
        <v>1411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</row>
    <row r="1738" spans="1:44">
      <c r="A1738">
        <f>ROW(Source!A1338)</f>
        <v>1338</v>
      </c>
      <c r="B1738">
        <v>33361365</v>
      </c>
      <c r="C1738">
        <v>33361348</v>
      </c>
      <c r="D1738">
        <v>31259879</v>
      </c>
      <c r="E1738">
        <v>1</v>
      </c>
      <c r="F1738">
        <v>1</v>
      </c>
      <c r="G1738">
        <v>1</v>
      </c>
      <c r="H1738">
        <v>2</v>
      </c>
      <c r="I1738" t="s">
        <v>841</v>
      </c>
      <c r="J1738" t="s">
        <v>842</v>
      </c>
      <c r="K1738" t="s">
        <v>843</v>
      </c>
      <c r="L1738">
        <v>1368</v>
      </c>
      <c r="N1738">
        <v>1011</v>
      </c>
      <c r="O1738" t="s">
        <v>837</v>
      </c>
      <c r="P1738" t="s">
        <v>837</v>
      </c>
      <c r="Q1738">
        <v>1</v>
      </c>
      <c r="X1738">
        <v>0.43</v>
      </c>
      <c r="Y1738">
        <v>0</v>
      </c>
      <c r="Z1738">
        <v>65.709999999999994</v>
      </c>
      <c r="AA1738">
        <v>11.6</v>
      </c>
      <c r="AB1738">
        <v>0</v>
      </c>
      <c r="AC1738">
        <v>0</v>
      </c>
      <c r="AD1738">
        <v>1</v>
      </c>
      <c r="AE1738">
        <v>0</v>
      </c>
      <c r="AF1738" t="s">
        <v>21</v>
      </c>
      <c r="AG1738">
        <v>0.64500000000000002</v>
      </c>
      <c r="AH1738">
        <v>2</v>
      </c>
      <c r="AI1738">
        <v>33361354</v>
      </c>
      <c r="AJ1738">
        <v>1412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</row>
    <row r="1739" spans="1:44">
      <c r="A1739">
        <f>ROW(Source!A1338)</f>
        <v>1338</v>
      </c>
      <c r="B1739">
        <v>33361366</v>
      </c>
      <c r="C1739">
        <v>33361348</v>
      </c>
      <c r="D1739">
        <v>31260100</v>
      </c>
      <c r="E1739">
        <v>1</v>
      </c>
      <c r="F1739">
        <v>1</v>
      </c>
      <c r="G1739">
        <v>1</v>
      </c>
      <c r="H1739">
        <v>2</v>
      </c>
      <c r="I1739" t="s">
        <v>858</v>
      </c>
      <c r="J1739" t="s">
        <v>859</v>
      </c>
      <c r="K1739" t="s">
        <v>860</v>
      </c>
      <c r="L1739">
        <v>1368</v>
      </c>
      <c r="N1739">
        <v>1011</v>
      </c>
      <c r="O1739" t="s">
        <v>837</v>
      </c>
      <c r="P1739" t="s">
        <v>837</v>
      </c>
      <c r="Q1739">
        <v>1</v>
      </c>
      <c r="X1739">
        <v>1.31</v>
      </c>
      <c r="Y1739">
        <v>0</v>
      </c>
      <c r="Z1739">
        <v>8.1</v>
      </c>
      <c r="AA1739">
        <v>0</v>
      </c>
      <c r="AB1739">
        <v>0</v>
      </c>
      <c r="AC1739">
        <v>0</v>
      </c>
      <c r="AD1739">
        <v>1</v>
      </c>
      <c r="AE1739">
        <v>0</v>
      </c>
      <c r="AF1739" t="s">
        <v>21</v>
      </c>
      <c r="AG1739">
        <v>1.9650000000000001</v>
      </c>
      <c r="AH1739">
        <v>2</v>
      </c>
      <c r="AI1739">
        <v>33361355</v>
      </c>
      <c r="AJ1739">
        <v>1413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</row>
    <row r="1740" spans="1:44">
      <c r="A1740">
        <f>ROW(Source!A1338)</f>
        <v>1338</v>
      </c>
      <c r="B1740">
        <v>33361367</v>
      </c>
      <c r="C1740">
        <v>33361348</v>
      </c>
      <c r="D1740">
        <v>31178369</v>
      </c>
      <c r="E1740">
        <v>1</v>
      </c>
      <c r="F1740">
        <v>1</v>
      </c>
      <c r="G1740">
        <v>1</v>
      </c>
      <c r="H1740">
        <v>3</v>
      </c>
      <c r="I1740" t="s">
        <v>915</v>
      </c>
      <c r="J1740" t="s">
        <v>916</v>
      </c>
      <c r="K1740" t="s">
        <v>917</v>
      </c>
      <c r="L1740">
        <v>1346</v>
      </c>
      <c r="N1740">
        <v>1009</v>
      </c>
      <c r="O1740" t="s">
        <v>78</v>
      </c>
      <c r="P1740" t="s">
        <v>78</v>
      </c>
      <c r="Q1740">
        <v>1</v>
      </c>
      <c r="X1740">
        <v>7.08</v>
      </c>
      <c r="Y1740">
        <v>39.020000000000003</v>
      </c>
      <c r="Z1740">
        <v>0</v>
      </c>
      <c r="AA1740">
        <v>0</v>
      </c>
      <c r="AB1740">
        <v>0</v>
      </c>
      <c r="AC1740">
        <v>0</v>
      </c>
      <c r="AD1740">
        <v>1</v>
      </c>
      <c r="AE1740">
        <v>0</v>
      </c>
      <c r="AF1740" t="s">
        <v>3</v>
      </c>
      <c r="AG1740">
        <v>7.08</v>
      </c>
      <c r="AH1740">
        <v>2</v>
      </c>
      <c r="AI1740">
        <v>33361356</v>
      </c>
      <c r="AJ1740">
        <v>1414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</row>
    <row r="1741" spans="1:44">
      <c r="A1741">
        <f>ROW(Source!A1338)</f>
        <v>1338</v>
      </c>
      <c r="B1741">
        <v>33361368</v>
      </c>
      <c r="C1741">
        <v>33361348</v>
      </c>
      <c r="D1741">
        <v>31179550</v>
      </c>
      <c r="E1741">
        <v>1</v>
      </c>
      <c r="F1741">
        <v>1</v>
      </c>
      <c r="G1741">
        <v>1</v>
      </c>
      <c r="H1741">
        <v>3</v>
      </c>
      <c r="I1741" t="s">
        <v>861</v>
      </c>
      <c r="J1741" t="s">
        <v>862</v>
      </c>
      <c r="K1741" t="s">
        <v>863</v>
      </c>
      <c r="L1741">
        <v>1348</v>
      </c>
      <c r="N1741">
        <v>1009</v>
      </c>
      <c r="O1741" t="s">
        <v>32</v>
      </c>
      <c r="P1741" t="s">
        <v>32</v>
      </c>
      <c r="Q1741">
        <v>1000</v>
      </c>
      <c r="X1741">
        <v>3.3E-4</v>
      </c>
      <c r="Y1741">
        <v>10362</v>
      </c>
      <c r="Z1741">
        <v>0</v>
      </c>
      <c r="AA1741">
        <v>0</v>
      </c>
      <c r="AB1741">
        <v>0</v>
      </c>
      <c r="AC1741">
        <v>0</v>
      </c>
      <c r="AD1741">
        <v>1</v>
      </c>
      <c r="AE1741">
        <v>0</v>
      </c>
      <c r="AF1741" t="s">
        <v>3</v>
      </c>
      <c r="AG1741">
        <v>3.3E-4</v>
      </c>
      <c r="AH1741">
        <v>2</v>
      </c>
      <c r="AI1741">
        <v>33361357</v>
      </c>
      <c r="AJ1741">
        <v>1415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</row>
    <row r="1742" spans="1:44">
      <c r="A1742">
        <f>ROW(Source!A1338)</f>
        <v>1338</v>
      </c>
      <c r="B1742">
        <v>33361369</v>
      </c>
      <c r="C1742">
        <v>33361348</v>
      </c>
      <c r="D1742">
        <v>31180727</v>
      </c>
      <c r="E1742">
        <v>1</v>
      </c>
      <c r="F1742">
        <v>1</v>
      </c>
      <c r="G1742">
        <v>1</v>
      </c>
      <c r="H1742">
        <v>3</v>
      </c>
      <c r="I1742" t="s">
        <v>844</v>
      </c>
      <c r="J1742" t="s">
        <v>845</v>
      </c>
      <c r="K1742" t="s">
        <v>846</v>
      </c>
      <c r="L1742">
        <v>1348</v>
      </c>
      <c r="N1742">
        <v>1009</v>
      </c>
      <c r="O1742" t="s">
        <v>32</v>
      </c>
      <c r="P1742" t="s">
        <v>32</v>
      </c>
      <c r="Q1742">
        <v>1000</v>
      </c>
      <c r="X1742">
        <v>8.0000000000000002E-3</v>
      </c>
      <c r="Y1742">
        <v>9040.01</v>
      </c>
      <c r="Z1742">
        <v>0</v>
      </c>
      <c r="AA1742">
        <v>0</v>
      </c>
      <c r="AB1742">
        <v>0</v>
      </c>
      <c r="AC1742">
        <v>0</v>
      </c>
      <c r="AD1742">
        <v>1</v>
      </c>
      <c r="AE1742">
        <v>0</v>
      </c>
      <c r="AF1742" t="s">
        <v>3</v>
      </c>
      <c r="AG1742">
        <v>8.0000000000000002E-3</v>
      </c>
      <c r="AH1742">
        <v>2</v>
      </c>
      <c r="AI1742">
        <v>33361358</v>
      </c>
      <c r="AJ1742">
        <v>1416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</row>
    <row r="1743" spans="1:44">
      <c r="A1743">
        <f>ROW(Source!A1338)</f>
        <v>1338</v>
      </c>
      <c r="B1743">
        <v>33361370</v>
      </c>
      <c r="C1743">
        <v>33361348</v>
      </c>
      <c r="D1743">
        <v>31181610</v>
      </c>
      <c r="E1743">
        <v>1</v>
      </c>
      <c r="F1743">
        <v>1</v>
      </c>
      <c r="G1743">
        <v>1</v>
      </c>
      <c r="H1743">
        <v>3</v>
      </c>
      <c r="I1743" t="s">
        <v>847</v>
      </c>
      <c r="J1743" t="s">
        <v>848</v>
      </c>
      <c r="K1743" t="s">
        <v>849</v>
      </c>
      <c r="L1743">
        <v>1346</v>
      </c>
      <c r="N1743">
        <v>1009</v>
      </c>
      <c r="O1743" t="s">
        <v>78</v>
      </c>
      <c r="P1743" t="s">
        <v>78</v>
      </c>
      <c r="Q1743">
        <v>1</v>
      </c>
      <c r="X1743">
        <v>9.91</v>
      </c>
      <c r="Y1743">
        <v>23.09</v>
      </c>
      <c r="Z1743">
        <v>0</v>
      </c>
      <c r="AA1743">
        <v>0</v>
      </c>
      <c r="AB1743">
        <v>0</v>
      </c>
      <c r="AC1743">
        <v>0</v>
      </c>
      <c r="AD1743">
        <v>1</v>
      </c>
      <c r="AE1743">
        <v>0</v>
      </c>
      <c r="AF1743" t="s">
        <v>3</v>
      </c>
      <c r="AG1743">
        <v>9.91</v>
      </c>
      <c r="AH1743">
        <v>2</v>
      </c>
      <c r="AI1743">
        <v>33361359</v>
      </c>
      <c r="AJ1743">
        <v>1417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</row>
    <row r="1744" spans="1:44">
      <c r="A1744">
        <f>ROW(Source!A1338)</f>
        <v>1338</v>
      </c>
      <c r="B1744">
        <v>33361371</v>
      </c>
      <c r="C1744">
        <v>33361348</v>
      </c>
      <c r="D1744">
        <v>31174136</v>
      </c>
      <c r="E1744">
        <v>17</v>
      </c>
      <c r="F1744">
        <v>1</v>
      </c>
      <c r="G1744">
        <v>1</v>
      </c>
      <c r="H1744">
        <v>3</v>
      </c>
      <c r="I1744" t="s">
        <v>942</v>
      </c>
      <c r="J1744" t="s">
        <v>3</v>
      </c>
      <c r="K1744" t="s">
        <v>943</v>
      </c>
      <c r="L1744">
        <v>1327</v>
      </c>
      <c r="N1744">
        <v>1005</v>
      </c>
      <c r="O1744" t="s">
        <v>47</v>
      </c>
      <c r="P1744" t="s">
        <v>47</v>
      </c>
      <c r="Q1744">
        <v>1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1</v>
      </c>
      <c r="AD1744">
        <v>0</v>
      </c>
      <c r="AE1744">
        <v>0</v>
      </c>
      <c r="AF1744" t="s">
        <v>3</v>
      </c>
      <c r="AG1744">
        <v>0</v>
      </c>
      <c r="AH1744">
        <v>3</v>
      </c>
      <c r="AI1744">
        <v>-1</v>
      </c>
      <c r="AJ1744" t="s">
        <v>3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</row>
    <row r="1745" spans="1:44">
      <c r="A1745">
        <f>ROW(Source!A1338)</f>
        <v>1338</v>
      </c>
      <c r="B1745">
        <v>33361372</v>
      </c>
      <c r="C1745">
        <v>33361348</v>
      </c>
      <c r="D1745">
        <v>31173940</v>
      </c>
      <c r="E1745">
        <v>17</v>
      </c>
      <c r="F1745">
        <v>1</v>
      </c>
      <c r="G1745">
        <v>1</v>
      </c>
      <c r="H1745">
        <v>3</v>
      </c>
      <c r="I1745" t="s">
        <v>944</v>
      </c>
      <c r="J1745" t="s">
        <v>3</v>
      </c>
      <c r="K1745" t="s">
        <v>945</v>
      </c>
      <c r="L1745">
        <v>1346</v>
      </c>
      <c r="N1745">
        <v>1009</v>
      </c>
      <c r="O1745" t="s">
        <v>78</v>
      </c>
      <c r="P1745" t="s">
        <v>78</v>
      </c>
      <c r="Q1745">
        <v>1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1</v>
      </c>
      <c r="AD1745">
        <v>0</v>
      </c>
      <c r="AE1745">
        <v>0</v>
      </c>
      <c r="AF1745" t="s">
        <v>3</v>
      </c>
      <c r="AG1745">
        <v>0</v>
      </c>
      <c r="AH1745">
        <v>3</v>
      </c>
      <c r="AI1745">
        <v>-1</v>
      </c>
      <c r="AJ1745" t="s">
        <v>3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</row>
    <row r="1746" spans="1:44">
      <c r="A1746">
        <f>ROW(Source!A1338)</f>
        <v>1338</v>
      </c>
      <c r="B1746">
        <v>33361373</v>
      </c>
      <c r="C1746">
        <v>33361348</v>
      </c>
      <c r="D1746">
        <v>31174137</v>
      </c>
      <c r="E1746">
        <v>17</v>
      </c>
      <c r="F1746">
        <v>1</v>
      </c>
      <c r="G1746">
        <v>1</v>
      </c>
      <c r="H1746">
        <v>3</v>
      </c>
      <c r="I1746" t="s">
        <v>946</v>
      </c>
      <c r="J1746" t="s">
        <v>3</v>
      </c>
      <c r="K1746" t="s">
        <v>947</v>
      </c>
      <c r="L1746">
        <v>1327</v>
      </c>
      <c r="N1746">
        <v>1005</v>
      </c>
      <c r="O1746" t="s">
        <v>47</v>
      </c>
      <c r="P1746" t="s">
        <v>47</v>
      </c>
      <c r="Q1746">
        <v>1</v>
      </c>
      <c r="X1746">
        <v>100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 t="s">
        <v>3</v>
      </c>
      <c r="AG1746">
        <v>100</v>
      </c>
      <c r="AH1746">
        <v>3</v>
      </c>
      <c r="AI1746">
        <v>-1</v>
      </c>
      <c r="AJ1746" t="s">
        <v>3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</row>
    <row r="1747" spans="1:44">
      <c r="A1747">
        <f>ROW(Source!A1338)</f>
        <v>1338</v>
      </c>
      <c r="B1747">
        <v>33361374</v>
      </c>
      <c r="C1747">
        <v>33361348</v>
      </c>
      <c r="D1747">
        <v>31174140</v>
      </c>
      <c r="E1747">
        <v>17</v>
      </c>
      <c r="F1747">
        <v>1</v>
      </c>
      <c r="G1747">
        <v>1</v>
      </c>
      <c r="H1747">
        <v>3</v>
      </c>
      <c r="I1747" t="s">
        <v>948</v>
      </c>
      <c r="J1747" t="s">
        <v>3</v>
      </c>
      <c r="K1747" t="s">
        <v>949</v>
      </c>
      <c r="L1747">
        <v>1354</v>
      </c>
      <c r="N1747">
        <v>1010</v>
      </c>
      <c r="O1747" t="s">
        <v>40</v>
      </c>
      <c r="P1747" t="s">
        <v>40</v>
      </c>
      <c r="Q1747">
        <v>1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1</v>
      </c>
      <c r="AD1747">
        <v>0</v>
      </c>
      <c r="AE1747">
        <v>0</v>
      </c>
      <c r="AF1747" t="s">
        <v>3</v>
      </c>
      <c r="AG1747">
        <v>0</v>
      </c>
      <c r="AH1747">
        <v>3</v>
      </c>
      <c r="AI1747">
        <v>-1</v>
      </c>
      <c r="AJ1747" t="s">
        <v>3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</row>
    <row r="1748" spans="1:44">
      <c r="A1748">
        <f>ROW(Source!A1338)</f>
        <v>1338</v>
      </c>
      <c r="B1748">
        <v>33361375</v>
      </c>
      <c r="C1748">
        <v>33361348</v>
      </c>
      <c r="D1748">
        <v>31174146</v>
      </c>
      <c r="E1748">
        <v>17</v>
      </c>
      <c r="F1748">
        <v>1</v>
      </c>
      <c r="G1748">
        <v>1</v>
      </c>
      <c r="H1748">
        <v>3</v>
      </c>
      <c r="I1748" t="s">
        <v>950</v>
      </c>
      <c r="J1748" t="s">
        <v>3</v>
      </c>
      <c r="K1748" t="s">
        <v>951</v>
      </c>
      <c r="L1748">
        <v>1354</v>
      </c>
      <c r="N1748">
        <v>1010</v>
      </c>
      <c r="O1748" t="s">
        <v>40</v>
      </c>
      <c r="P1748" t="s">
        <v>40</v>
      </c>
      <c r="Q1748">
        <v>1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1</v>
      </c>
      <c r="AD1748">
        <v>0</v>
      </c>
      <c r="AE1748">
        <v>0</v>
      </c>
      <c r="AF1748" t="s">
        <v>3</v>
      </c>
      <c r="AG1748">
        <v>0</v>
      </c>
      <c r="AH1748">
        <v>3</v>
      </c>
      <c r="AI1748">
        <v>-1</v>
      </c>
      <c r="AJ1748" t="s">
        <v>3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</row>
    <row r="1749" spans="1:44">
      <c r="A1749">
        <f>ROW(Source!A1339)</f>
        <v>1339</v>
      </c>
      <c r="B1749">
        <v>33361360</v>
      </c>
      <c r="C1749">
        <v>33361348</v>
      </c>
      <c r="D1749">
        <v>31172061</v>
      </c>
      <c r="E1749">
        <v>1</v>
      </c>
      <c r="F1749">
        <v>1</v>
      </c>
      <c r="G1749">
        <v>1</v>
      </c>
      <c r="H1749">
        <v>1</v>
      </c>
      <c r="I1749" t="s">
        <v>850</v>
      </c>
      <c r="J1749" t="s">
        <v>3</v>
      </c>
      <c r="K1749" t="s">
        <v>851</v>
      </c>
      <c r="L1749">
        <v>1191</v>
      </c>
      <c r="N1749">
        <v>1013</v>
      </c>
      <c r="O1749" t="s">
        <v>831</v>
      </c>
      <c r="P1749" t="s">
        <v>831</v>
      </c>
      <c r="Q1749">
        <v>1</v>
      </c>
      <c r="X1749">
        <v>100.06</v>
      </c>
      <c r="Y1749">
        <v>0</v>
      </c>
      <c r="Z1749">
        <v>0</v>
      </c>
      <c r="AA1749">
        <v>0</v>
      </c>
      <c r="AB1749">
        <v>8.74</v>
      </c>
      <c r="AC1749">
        <v>0</v>
      </c>
      <c r="AD1749">
        <v>1</v>
      </c>
      <c r="AE1749">
        <v>1</v>
      </c>
      <c r="AF1749" t="s">
        <v>22</v>
      </c>
      <c r="AG1749">
        <v>138.08279999999999</v>
      </c>
      <c r="AH1749">
        <v>2</v>
      </c>
      <c r="AI1749">
        <v>33361349</v>
      </c>
      <c r="AJ1749">
        <v>1418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</row>
    <row r="1750" spans="1:44">
      <c r="A1750">
        <f>ROW(Source!A1339)</f>
        <v>1339</v>
      </c>
      <c r="B1750">
        <v>33361361</v>
      </c>
      <c r="C1750">
        <v>33361348</v>
      </c>
      <c r="D1750">
        <v>31172011</v>
      </c>
      <c r="E1750">
        <v>1</v>
      </c>
      <c r="F1750">
        <v>1</v>
      </c>
      <c r="G1750">
        <v>1</v>
      </c>
      <c r="H1750">
        <v>1</v>
      </c>
      <c r="I1750" t="s">
        <v>832</v>
      </c>
      <c r="J1750" t="s">
        <v>3</v>
      </c>
      <c r="K1750" t="s">
        <v>833</v>
      </c>
      <c r="L1750">
        <v>1191</v>
      </c>
      <c r="N1750">
        <v>1013</v>
      </c>
      <c r="O1750" t="s">
        <v>831</v>
      </c>
      <c r="P1750" t="s">
        <v>831</v>
      </c>
      <c r="Q1750">
        <v>1</v>
      </c>
      <c r="X1750">
        <v>0.71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1</v>
      </c>
      <c r="AE1750">
        <v>2</v>
      </c>
      <c r="AF1750" t="s">
        <v>21</v>
      </c>
      <c r="AG1750">
        <v>1.0649999999999999</v>
      </c>
      <c r="AH1750">
        <v>2</v>
      </c>
      <c r="AI1750">
        <v>33361350</v>
      </c>
      <c r="AJ1750">
        <v>1419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</row>
    <row r="1751" spans="1:44">
      <c r="A1751">
        <f>ROW(Source!A1339)</f>
        <v>1339</v>
      </c>
      <c r="B1751">
        <v>33361362</v>
      </c>
      <c r="C1751">
        <v>33361348</v>
      </c>
      <c r="D1751">
        <v>31258491</v>
      </c>
      <c r="E1751">
        <v>1</v>
      </c>
      <c r="F1751">
        <v>1</v>
      </c>
      <c r="G1751">
        <v>1</v>
      </c>
      <c r="H1751">
        <v>2</v>
      </c>
      <c r="I1751" t="s">
        <v>834</v>
      </c>
      <c r="J1751" t="s">
        <v>835</v>
      </c>
      <c r="K1751" t="s">
        <v>836</v>
      </c>
      <c r="L1751">
        <v>1368</v>
      </c>
      <c r="N1751">
        <v>1011</v>
      </c>
      <c r="O1751" t="s">
        <v>837</v>
      </c>
      <c r="P1751" t="s">
        <v>837</v>
      </c>
      <c r="Q1751">
        <v>1</v>
      </c>
      <c r="X1751">
        <v>0.28000000000000003</v>
      </c>
      <c r="Y1751">
        <v>0</v>
      </c>
      <c r="Z1751">
        <v>111.99</v>
      </c>
      <c r="AA1751">
        <v>13.5</v>
      </c>
      <c r="AB1751">
        <v>0</v>
      </c>
      <c r="AC1751">
        <v>0</v>
      </c>
      <c r="AD1751">
        <v>1</v>
      </c>
      <c r="AE1751">
        <v>0</v>
      </c>
      <c r="AF1751" t="s">
        <v>21</v>
      </c>
      <c r="AG1751">
        <v>0.42000000000000004</v>
      </c>
      <c r="AH1751">
        <v>2</v>
      </c>
      <c r="AI1751">
        <v>33361351</v>
      </c>
      <c r="AJ1751">
        <v>1420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</row>
    <row r="1752" spans="1:44">
      <c r="A1752">
        <f>ROW(Source!A1339)</f>
        <v>1339</v>
      </c>
      <c r="B1752">
        <v>33361363</v>
      </c>
      <c r="C1752">
        <v>33361348</v>
      </c>
      <c r="D1752">
        <v>31258691</v>
      </c>
      <c r="E1752">
        <v>1</v>
      </c>
      <c r="F1752">
        <v>1</v>
      </c>
      <c r="G1752">
        <v>1</v>
      </c>
      <c r="H1752">
        <v>2</v>
      </c>
      <c r="I1752" t="s">
        <v>838</v>
      </c>
      <c r="J1752" t="s">
        <v>839</v>
      </c>
      <c r="K1752" t="s">
        <v>840</v>
      </c>
      <c r="L1752">
        <v>1368</v>
      </c>
      <c r="N1752">
        <v>1011</v>
      </c>
      <c r="O1752" t="s">
        <v>837</v>
      </c>
      <c r="P1752" t="s">
        <v>837</v>
      </c>
      <c r="Q1752">
        <v>1</v>
      </c>
      <c r="X1752">
        <v>10.050000000000001</v>
      </c>
      <c r="Y1752">
        <v>0</v>
      </c>
      <c r="Z1752">
        <v>3.12</v>
      </c>
      <c r="AA1752">
        <v>0</v>
      </c>
      <c r="AB1752">
        <v>0</v>
      </c>
      <c r="AC1752">
        <v>0</v>
      </c>
      <c r="AD1752">
        <v>1</v>
      </c>
      <c r="AE1752">
        <v>0</v>
      </c>
      <c r="AF1752" t="s">
        <v>21</v>
      </c>
      <c r="AG1752">
        <v>15.075000000000001</v>
      </c>
      <c r="AH1752">
        <v>2</v>
      </c>
      <c r="AI1752">
        <v>33361352</v>
      </c>
      <c r="AJ1752">
        <v>1421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</row>
    <row r="1753" spans="1:44">
      <c r="A1753">
        <f>ROW(Source!A1339)</f>
        <v>1339</v>
      </c>
      <c r="B1753">
        <v>33361364</v>
      </c>
      <c r="C1753">
        <v>33361348</v>
      </c>
      <c r="D1753">
        <v>31258646</v>
      </c>
      <c r="E1753">
        <v>1</v>
      </c>
      <c r="F1753">
        <v>1</v>
      </c>
      <c r="G1753">
        <v>1</v>
      </c>
      <c r="H1753">
        <v>2</v>
      </c>
      <c r="I1753" t="s">
        <v>866</v>
      </c>
      <c r="J1753" t="s">
        <v>867</v>
      </c>
      <c r="K1753" t="s">
        <v>868</v>
      </c>
      <c r="L1753">
        <v>1368</v>
      </c>
      <c r="N1753">
        <v>1011</v>
      </c>
      <c r="O1753" t="s">
        <v>837</v>
      </c>
      <c r="P1753" t="s">
        <v>837</v>
      </c>
      <c r="Q1753">
        <v>1</v>
      </c>
      <c r="X1753">
        <v>0.2</v>
      </c>
      <c r="Y1753">
        <v>0</v>
      </c>
      <c r="Z1753">
        <v>6.66</v>
      </c>
      <c r="AA1753">
        <v>0</v>
      </c>
      <c r="AB1753">
        <v>0</v>
      </c>
      <c r="AC1753">
        <v>0</v>
      </c>
      <c r="AD1753">
        <v>1</v>
      </c>
      <c r="AE1753">
        <v>0</v>
      </c>
      <c r="AF1753" t="s">
        <v>21</v>
      </c>
      <c r="AG1753">
        <v>0.3</v>
      </c>
      <c r="AH1753">
        <v>2</v>
      </c>
      <c r="AI1753">
        <v>33361353</v>
      </c>
      <c r="AJ1753">
        <v>1422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</row>
    <row r="1754" spans="1:44">
      <c r="A1754">
        <f>ROW(Source!A1339)</f>
        <v>1339</v>
      </c>
      <c r="B1754">
        <v>33361365</v>
      </c>
      <c r="C1754">
        <v>33361348</v>
      </c>
      <c r="D1754">
        <v>31259879</v>
      </c>
      <c r="E1754">
        <v>1</v>
      </c>
      <c r="F1754">
        <v>1</v>
      </c>
      <c r="G1754">
        <v>1</v>
      </c>
      <c r="H1754">
        <v>2</v>
      </c>
      <c r="I1754" t="s">
        <v>841</v>
      </c>
      <c r="J1754" t="s">
        <v>842</v>
      </c>
      <c r="K1754" t="s">
        <v>843</v>
      </c>
      <c r="L1754">
        <v>1368</v>
      </c>
      <c r="N1754">
        <v>1011</v>
      </c>
      <c r="O1754" t="s">
        <v>837</v>
      </c>
      <c r="P1754" t="s">
        <v>837</v>
      </c>
      <c r="Q1754">
        <v>1</v>
      </c>
      <c r="X1754">
        <v>0.43</v>
      </c>
      <c r="Y1754">
        <v>0</v>
      </c>
      <c r="Z1754">
        <v>65.709999999999994</v>
      </c>
      <c r="AA1754">
        <v>11.6</v>
      </c>
      <c r="AB1754">
        <v>0</v>
      </c>
      <c r="AC1754">
        <v>0</v>
      </c>
      <c r="AD1754">
        <v>1</v>
      </c>
      <c r="AE1754">
        <v>0</v>
      </c>
      <c r="AF1754" t="s">
        <v>21</v>
      </c>
      <c r="AG1754">
        <v>0.64500000000000002</v>
      </c>
      <c r="AH1754">
        <v>2</v>
      </c>
      <c r="AI1754">
        <v>33361354</v>
      </c>
      <c r="AJ1754">
        <v>1423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</row>
    <row r="1755" spans="1:44">
      <c r="A1755">
        <f>ROW(Source!A1339)</f>
        <v>1339</v>
      </c>
      <c r="B1755">
        <v>33361366</v>
      </c>
      <c r="C1755">
        <v>33361348</v>
      </c>
      <c r="D1755">
        <v>31260100</v>
      </c>
      <c r="E1755">
        <v>1</v>
      </c>
      <c r="F1755">
        <v>1</v>
      </c>
      <c r="G1755">
        <v>1</v>
      </c>
      <c r="H1755">
        <v>2</v>
      </c>
      <c r="I1755" t="s">
        <v>858</v>
      </c>
      <c r="J1755" t="s">
        <v>859</v>
      </c>
      <c r="K1755" t="s">
        <v>860</v>
      </c>
      <c r="L1755">
        <v>1368</v>
      </c>
      <c r="N1755">
        <v>1011</v>
      </c>
      <c r="O1755" t="s">
        <v>837</v>
      </c>
      <c r="P1755" t="s">
        <v>837</v>
      </c>
      <c r="Q1755">
        <v>1</v>
      </c>
      <c r="X1755">
        <v>1.31</v>
      </c>
      <c r="Y1755">
        <v>0</v>
      </c>
      <c r="Z1755">
        <v>8.1</v>
      </c>
      <c r="AA1755">
        <v>0</v>
      </c>
      <c r="AB1755">
        <v>0</v>
      </c>
      <c r="AC1755">
        <v>0</v>
      </c>
      <c r="AD1755">
        <v>1</v>
      </c>
      <c r="AE1755">
        <v>0</v>
      </c>
      <c r="AF1755" t="s">
        <v>21</v>
      </c>
      <c r="AG1755">
        <v>1.9650000000000001</v>
      </c>
      <c r="AH1755">
        <v>2</v>
      </c>
      <c r="AI1755">
        <v>33361355</v>
      </c>
      <c r="AJ1755">
        <v>1424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</row>
    <row r="1756" spans="1:44">
      <c r="A1756">
        <f>ROW(Source!A1339)</f>
        <v>1339</v>
      </c>
      <c r="B1756">
        <v>33361367</v>
      </c>
      <c r="C1756">
        <v>33361348</v>
      </c>
      <c r="D1756">
        <v>31178369</v>
      </c>
      <c r="E1756">
        <v>1</v>
      </c>
      <c r="F1756">
        <v>1</v>
      </c>
      <c r="G1756">
        <v>1</v>
      </c>
      <c r="H1756">
        <v>3</v>
      </c>
      <c r="I1756" t="s">
        <v>915</v>
      </c>
      <c r="J1756" t="s">
        <v>916</v>
      </c>
      <c r="K1756" t="s">
        <v>917</v>
      </c>
      <c r="L1756">
        <v>1346</v>
      </c>
      <c r="N1756">
        <v>1009</v>
      </c>
      <c r="O1756" t="s">
        <v>78</v>
      </c>
      <c r="P1756" t="s">
        <v>78</v>
      </c>
      <c r="Q1756">
        <v>1</v>
      </c>
      <c r="X1756">
        <v>7.08</v>
      </c>
      <c r="Y1756">
        <v>39.020000000000003</v>
      </c>
      <c r="Z1756">
        <v>0</v>
      </c>
      <c r="AA1756">
        <v>0</v>
      </c>
      <c r="AB1756">
        <v>0</v>
      </c>
      <c r="AC1756">
        <v>0</v>
      </c>
      <c r="AD1756">
        <v>1</v>
      </c>
      <c r="AE1756">
        <v>0</v>
      </c>
      <c r="AF1756" t="s">
        <v>3</v>
      </c>
      <c r="AG1756">
        <v>7.08</v>
      </c>
      <c r="AH1756">
        <v>2</v>
      </c>
      <c r="AI1756">
        <v>33361356</v>
      </c>
      <c r="AJ1756">
        <v>1425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</row>
    <row r="1757" spans="1:44">
      <c r="A1757">
        <f>ROW(Source!A1339)</f>
        <v>1339</v>
      </c>
      <c r="B1757">
        <v>33361368</v>
      </c>
      <c r="C1757">
        <v>33361348</v>
      </c>
      <c r="D1757">
        <v>31179550</v>
      </c>
      <c r="E1757">
        <v>1</v>
      </c>
      <c r="F1757">
        <v>1</v>
      </c>
      <c r="G1757">
        <v>1</v>
      </c>
      <c r="H1757">
        <v>3</v>
      </c>
      <c r="I1757" t="s">
        <v>861</v>
      </c>
      <c r="J1757" t="s">
        <v>862</v>
      </c>
      <c r="K1757" t="s">
        <v>863</v>
      </c>
      <c r="L1757">
        <v>1348</v>
      </c>
      <c r="N1757">
        <v>1009</v>
      </c>
      <c r="O1757" t="s">
        <v>32</v>
      </c>
      <c r="P1757" t="s">
        <v>32</v>
      </c>
      <c r="Q1757">
        <v>1000</v>
      </c>
      <c r="X1757">
        <v>3.3E-4</v>
      </c>
      <c r="Y1757">
        <v>10362</v>
      </c>
      <c r="Z1757">
        <v>0</v>
      </c>
      <c r="AA1757">
        <v>0</v>
      </c>
      <c r="AB1757">
        <v>0</v>
      </c>
      <c r="AC1757">
        <v>0</v>
      </c>
      <c r="AD1757">
        <v>1</v>
      </c>
      <c r="AE1757">
        <v>0</v>
      </c>
      <c r="AF1757" t="s">
        <v>3</v>
      </c>
      <c r="AG1757">
        <v>3.3E-4</v>
      </c>
      <c r="AH1757">
        <v>2</v>
      </c>
      <c r="AI1757">
        <v>33361357</v>
      </c>
      <c r="AJ1757">
        <v>1426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</row>
    <row r="1758" spans="1:44">
      <c r="A1758">
        <f>ROW(Source!A1339)</f>
        <v>1339</v>
      </c>
      <c r="B1758">
        <v>33361369</v>
      </c>
      <c r="C1758">
        <v>33361348</v>
      </c>
      <c r="D1758">
        <v>31180727</v>
      </c>
      <c r="E1758">
        <v>1</v>
      </c>
      <c r="F1758">
        <v>1</v>
      </c>
      <c r="G1758">
        <v>1</v>
      </c>
      <c r="H1758">
        <v>3</v>
      </c>
      <c r="I1758" t="s">
        <v>844</v>
      </c>
      <c r="J1758" t="s">
        <v>845</v>
      </c>
      <c r="K1758" t="s">
        <v>846</v>
      </c>
      <c r="L1758">
        <v>1348</v>
      </c>
      <c r="N1758">
        <v>1009</v>
      </c>
      <c r="O1758" t="s">
        <v>32</v>
      </c>
      <c r="P1758" t="s">
        <v>32</v>
      </c>
      <c r="Q1758">
        <v>1000</v>
      </c>
      <c r="X1758">
        <v>8.0000000000000002E-3</v>
      </c>
      <c r="Y1758">
        <v>9040.01</v>
      </c>
      <c r="Z1758">
        <v>0</v>
      </c>
      <c r="AA1758">
        <v>0</v>
      </c>
      <c r="AB1758">
        <v>0</v>
      </c>
      <c r="AC1758">
        <v>0</v>
      </c>
      <c r="AD1758">
        <v>1</v>
      </c>
      <c r="AE1758">
        <v>0</v>
      </c>
      <c r="AF1758" t="s">
        <v>3</v>
      </c>
      <c r="AG1758">
        <v>8.0000000000000002E-3</v>
      </c>
      <c r="AH1758">
        <v>2</v>
      </c>
      <c r="AI1758">
        <v>33361358</v>
      </c>
      <c r="AJ1758">
        <v>1427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</row>
    <row r="1759" spans="1:44">
      <c r="A1759">
        <f>ROW(Source!A1339)</f>
        <v>1339</v>
      </c>
      <c r="B1759">
        <v>33361370</v>
      </c>
      <c r="C1759">
        <v>33361348</v>
      </c>
      <c r="D1759">
        <v>31181610</v>
      </c>
      <c r="E1759">
        <v>1</v>
      </c>
      <c r="F1759">
        <v>1</v>
      </c>
      <c r="G1759">
        <v>1</v>
      </c>
      <c r="H1759">
        <v>3</v>
      </c>
      <c r="I1759" t="s">
        <v>847</v>
      </c>
      <c r="J1759" t="s">
        <v>848</v>
      </c>
      <c r="K1759" t="s">
        <v>849</v>
      </c>
      <c r="L1759">
        <v>1346</v>
      </c>
      <c r="N1759">
        <v>1009</v>
      </c>
      <c r="O1759" t="s">
        <v>78</v>
      </c>
      <c r="P1759" t="s">
        <v>78</v>
      </c>
      <c r="Q1759">
        <v>1</v>
      </c>
      <c r="X1759">
        <v>9.91</v>
      </c>
      <c r="Y1759">
        <v>23.09</v>
      </c>
      <c r="Z1759">
        <v>0</v>
      </c>
      <c r="AA1759">
        <v>0</v>
      </c>
      <c r="AB1759">
        <v>0</v>
      </c>
      <c r="AC1759">
        <v>0</v>
      </c>
      <c r="AD1759">
        <v>1</v>
      </c>
      <c r="AE1759">
        <v>0</v>
      </c>
      <c r="AF1759" t="s">
        <v>3</v>
      </c>
      <c r="AG1759">
        <v>9.91</v>
      </c>
      <c r="AH1759">
        <v>2</v>
      </c>
      <c r="AI1759">
        <v>33361359</v>
      </c>
      <c r="AJ1759">
        <v>1428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</row>
    <row r="1760" spans="1:44">
      <c r="A1760">
        <f>ROW(Source!A1339)</f>
        <v>1339</v>
      </c>
      <c r="B1760">
        <v>33361371</v>
      </c>
      <c r="C1760">
        <v>33361348</v>
      </c>
      <c r="D1760">
        <v>31174136</v>
      </c>
      <c r="E1760">
        <v>17</v>
      </c>
      <c r="F1760">
        <v>1</v>
      </c>
      <c r="G1760">
        <v>1</v>
      </c>
      <c r="H1760">
        <v>3</v>
      </c>
      <c r="I1760" t="s">
        <v>942</v>
      </c>
      <c r="J1760" t="s">
        <v>3</v>
      </c>
      <c r="K1760" t="s">
        <v>943</v>
      </c>
      <c r="L1760">
        <v>1327</v>
      </c>
      <c r="N1760">
        <v>1005</v>
      </c>
      <c r="O1760" t="s">
        <v>47</v>
      </c>
      <c r="P1760" t="s">
        <v>47</v>
      </c>
      <c r="Q1760">
        <v>1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1</v>
      </c>
      <c r="AD1760">
        <v>0</v>
      </c>
      <c r="AE1760">
        <v>0</v>
      </c>
      <c r="AF1760" t="s">
        <v>3</v>
      </c>
      <c r="AG1760">
        <v>0</v>
      </c>
      <c r="AH1760">
        <v>3</v>
      </c>
      <c r="AI1760">
        <v>-1</v>
      </c>
      <c r="AJ1760" t="s">
        <v>3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</row>
    <row r="1761" spans="1:44">
      <c r="A1761">
        <f>ROW(Source!A1339)</f>
        <v>1339</v>
      </c>
      <c r="B1761">
        <v>33361372</v>
      </c>
      <c r="C1761">
        <v>33361348</v>
      </c>
      <c r="D1761">
        <v>31173940</v>
      </c>
      <c r="E1761">
        <v>17</v>
      </c>
      <c r="F1761">
        <v>1</v>
      </c>
      <c r="G1761">
        <v>1</v>
      </c>
      <c r="H1761">
        <v>3</v>
      </c>
      <c r="I1761" t="s">
        <v>944</v>
      </c>
      <c r="J1761" t="s">
        <v>3</v>
      </c>
      <c r="K1761" t="s">
        <v>945</v>
      </c>
      <c r="L1761">
        <v>1346</v>
      </c>
      <c r="N1761">
        <v>1009</v>
      </c>
      <c r="O1761" t="s">
        <v>78</v>
      </c>
      <c r="P1761" t="s">
        <v>78</v>
      </c>
      <c r="Q1761">
        <v>1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1</v>
      </c>
      <c r="AD1761">
        <v>0</v>
      </c>
      <c r="AE1761">
        <v>0</v>
      </c>
      <c r="AF1761" t="s">
        <v>3</v>
      </c>
      <c r="AG1761">
        <v>0</v>
      </c>
      <c r="AH1761">
        <v>3</v>
      </c>
      <c r="AI1761">
        <v>-1</v>
      </c>
      <c r="AJ1761" t="s">
        <v>3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</row>
    <row r="1762" spans="1:44">
      <c r="A1762">
        <f>ROW(Source!A1339)</f>
        <v>1339</v>
      </c>
      <c r="B1762">
        <v>33361373</v>
      </c>
      <c r="C1762">
        <v>33361348</v>
      </c>
      <c r="D1762">
        <v>31174137</v>
      </c>
      <c r="E1762">
        <v>17</v>
      </c>
      <c r="F1762">
        <v>1</v>
      </c>
      <c r="G1762">
        <v>1</v>
      </c>
      <c r="H1762">
        <v>3</v>
      </c>
      <c r="I1762" t="s">
        <v>946</v>
      </c>
      <c r="J1762" t="s">
        <v>3</v>
      </c>
      <c r="K1762" t="s">
        <v>947</v>
      </c>
      <c r="L1762">
        <v>1327</v>
      </c>
      <c r="N1762">
        <v>1005</v>
      </c>
      <c r="O1762" t="s">
        <v>47</v>
      </c>
      <c r="P1762" t="s">
        <v>47</v>
      </c>
      <c r="Q1762">
        <v>1</v>
      </c>
      <c r="X1762">
        <v>100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 t="s">
        <v>3</v>
      </c>
      <c r="AG1762">
        <v>100</v>
      </c>
      <c r="AH1762">
        <v>3</v>
      </c>
      <c r="AI1762">
        <v>-1</v>
      </c>
      <c r="AJ1762" t="s">
        <v>3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</row>
    <row r="1763" spans="1:44">
      <c r="A1763">
        <f>ROW(Source!A1339)</f>
        <v>1339</v>
      </c>
      <c r="B1763">
        <v>33361374</v>
      </c>
      <c r="C1763">
        <v>33361348</v>
      </c>
      <c r="D1763">
        <v>31174140</v>
      </c>
      <c r="E1763">
        <v>17</v>
      </c>
      <c r="F1763">
        <v>1</v>
      </c>
      <c r="G1763">
        <v>1</v>
      </c>
      <c r="H1763">
        <v>3</v>
      </c>
      <c r="I1763" t="s">
        <v>948</v>
      </c>
      <c r="J1763" t="s">
        <v>3</v>
      </c>
      <c r="K1763" t="s">
        <v>949</v>
      </c>
      <c r="L1763">
        <v>1354</v>
      </c>
      <c r="N1763">
        <v>1010</v>
      </c>
      <c r="O1763" t="s">
        <v>40</v>
      </c>
      <c r="P1763" t="s">
        <v>40</v>
      </c>
      <c r="Q1763">
        <v>1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1</v>
      </c>
      <c r="AD1763">
        <v>0</v>
      </c>
      <c r="AE1763">
        <v>0</v>
      </c>
      <c r="AF1763" t="s">
        <v>3</v>
      </c>
      <c r="AG1763">
        <v>0</v>
      </c>
      <c r="AH1763">
        <v>3</v>
      </c>
      <c r="AI1763">
        <v>-1</v>
      </c>
      <c r="AJ1763" t="s">
        <v>3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</row>
    <row r="1764" spans="1:44">
      <c r="A1764">
        <f>ROW(Source!A1339)</f>
        <v>1339</v>
      </c>
      <c r="B1764">
        <v>33361375</v>
      </c>
      <c r="C1764">
        <v>33361348</v>
      </c>
      <c r="D1764">
        <v>31174146</v>
      </c>
      <c r="E1764">
        <v>17</v>
      </c>
      <c r="F1764">
        <v>1</v>
      </c>
      <c r="G1764">
        <v>1</v>
      </c>
      <c r="H1764">
        <v>3</v>
      </c>
      <c r="I1764" t="s">
        <v>950</v>
      </c>
      <c r="J1764" t="s">
        <v>3</v>
      </c>
      <c r="K1764" t="s">
        <v>951</v>
      </c>
      <c r="L1764">
        <v>1354</v>
      </c>
      <c r="N1764">
        <v>1010</v>
      </c>
      <c r="O1764" t="s">
        <v>40</v>
      </c>
      <c r="P1764" t="s">
        <v>40</v>
      </c>
      <c r="Q1764">
        <v>1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1</v>
      </c>
      <c r="AD1764">
        <v>0</v>
      </c>
      <c r="AE1764">
        <v>0</v>
      </c>
      <c r="AF1764" t="s">
        <v>3</v>
      </c>
      <c r="AG1764">
        <v>0</v>
      </c>
      <c r="AH1764">
        <v>3</v>
      </c>
      <c r="AI1764">
        <v>-1</v>
      </c>
      <c r="AJ1764" t="s">
        <v>3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</row>
    <row r="1765" spans="1:44">
      <c r="A1765">
        <f>ROW(Source!A1342)</f>
        <v>1342</v>
      </c>
      <c r="B1765">
        <v>33361389</v>
      </c>
      <c r="C1765">
        <v>33361377</v>
      </c>
      <c r="D1765">
        <v>31172061</v>
      </c>
      <c r="E1765">
        <v>1</v>
      </c>
      <c r="F1765">
        <v>1</v>
      </c>
      <c r="G1765">
        <v>1</v>
      </c>
      <c r="H1765">
        <v>1</v>
      </c>
      <c r="I1765" t="s">
        <v>850</v>
      </c>
      <c r="J1765" t="s">
        <v>3</v>
      </c>
      <c r="K1765" t="s">
        <v>851</v>
      </c>
      <c r="L1765">
        <v>1191</v>
      </c>
      <c r="N1765">
        <v>1013</v>
      </c>
      <c r="O1765" t="s">
        <v>831</v>
      </c>
      <c r="P1765" t="s">
        <v>831</v>
      </c>
      <c r="Q1765">
        <v>1</v>
      </c>
      <c r="X1765">
        <v>80.88</v>
      </c>
      <c r="Y1765">
        <v>0</v>
      </c>
      <c r="Z1765">
        <v>0</v>
      </c>
      <c r="AA1765">
        <v>0</v>
      </c>
      <c r="AB1765">
        <v>8.74</v>
      </c>
      <c r="AC1765">
        <v>0</v>
      </c>
      <c r="AD1765">
        <v>1</v>
      </c>
      <c r="AE1765">
        <v>1</v>
      </c>
      <c r="AF1765" t="s">
        <v>22</v>
      </c>
      <c r="AG1765">
        <v>111.61439999999999</v>
      </c>
      <c r="AH1765">
        <v>2</v>
      </c>
      <c r="AI1765">
        <v>33361378</v>
      </c>
      <c r="AJ1765">
        <v>1429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</row>
    <row r="1766" spans="1:44">
      <c r="A1766">
        <f>ROW(Source!A1342)</f>
        <v>1342</v>
      </c>
      <c r="B1766">
        <v>33361390</v>
      </c>
      <c r="C1766">
        <v>33361377</v>
      </c>
      <c r="D1766">
        <v>31172011</v>
      </c>
      <c r="E1766">
        <v>1</v>
      </c>
      <c r="F1766">
        <v>1</v>
      </c>
      <c r="G1766">
        <v>1</v>
      </c>
      <c r="H1766">
        <v>1</v>
      </c>
      <c r="I1766" t="s">
        <v>832</v>
      </c>
      <c r="J1766" t="s">
        <v>3</v>
      </c>
      <c r="K1766" t="s">
        <v>833</v>
      </c>
      <c r="L1766">
        <v>1191</v>
      </c>
      <c r="N1766">
        <v>1013</v>
      </c>
      <c r="O1766" t="s">
        <v>831</v>
      </c>
      <c r="P1766" t="s">
        <v>831</v>
      </c>
      <c r="Q1766">
        <v>1</v>
      </c>
      <c r="X1766">
        <v>0.69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1</v>
      </c>
      <c r="AE1766">
        <v>2</v>
      </c>
      <c r="AF1766" t="s">
        <v>21</v>
      </c>
      <c r="AG1766">
        <v>1.0349999999999999</v>
      </c>
      <c r="AH1766">
        <v>2</v>
      </c>
      <c r="AI1766">
        <v>33361379</v>
      </c>
      <c r="AJ1766">
        <v>1430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</row>
    <row r="1767" spans="1:44">
      <c r="A1767">
        <f>ROW(Source!A1342)</f>
        <v>1342</v>
      </c>
      <c r="B1767">
        <v>33361391</v>
      </c>
      <c r="C1767">
        <v>33361377</v>
      </c>
      <c r="D1767">
        <v>31258491</v>
      </c>
      <c r="E1767">
        <v>1</v>
      </c>
      <c r="F1767">
        <v>1</v>
      </c>
      <c r="G1767">
        <v>1</v>
      </c>
      <c r="H1767">
        <v>2</v>
      </c>
      <c r="I1767" t="s">
        <v>834</v>
      </c>
      <c r="J1767" t="s">
        <v>835</v>
      </c>
      <c r="K1767" t="s">
        <v>836</v>
      </c>
      <c r="L1767">
        <v>1368</v>
      </c>
      <c r="N1767">
        <v>1011</v>
      </c>
      <c r="O1767" t="s">
        <v>837</v>
      </c>
      <c r="P1767" t="s">
        <v>837</v>
      </c>
      <c r="Q1767">
        <v>1</v>
      </c>
      <c r="X1767">
        <v>0.28000000000000003</v>
      </c>
      <c r="Y1767">
        <v>0</v>
      </c>
      <c r="Z1767">
        <v>111.99</v>
      </c>
      <c r="AA1767">
        <v>13.5</v>
      </c>
      <c r="AB1767">
        <v>0</v>
      </c>
      <c r="AC1767">
        <v>0</v>
      </c>
      <c r="AD1767">
        <v>1</v>
      </c>
      <c r="AE1767">
        <v>0</v>
      </c>
      <c r="AF1767" t="s">
        <v>21</v>
      </c>
      <c r="AG1767">
        <v>0.42000000000000004</v>
      </c>
      <c r="AH1767">
        <v>2</v>
      </c>
      <c r="AI1767">
        <v>33361380</v>
      </c>
      <c r="AJ1767">
        <v>1431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</row>
    <row r="1768" spans="1:44">
      <c r="A1768">
        <f>ROW(Source!A1342)</f>
        <v>1342</v>
      </c>
      <c r="B1768">
        <v>33361392</v>
      </c>
      <c r="C1768">
        <v>33361377</v>
      </c>
      <c r="D1768">
        <v>31258691</v>
      </c>
      <c r="E1768">
        <v>1</v>
      </c>
      <c r="F1768">
        <v>1</v>
      </c>
      <c r="G1768">
        <v>1</v>
      </c>
      <c r="H1768">
        <v>2</v>
      </c>
      <c r="I1768" t="s">
        <v>838</v>
      </c>
      <c r="J1768" t="s">
        <v>839</v>
      </c>
      <c r="K1768" t="s">
        <v>840</v>
      </c>
      <c r="L1768">
        <v>1368</v>
      </c>
      <c r="N1768">
        <v>1011</v>
      </c>
      <c r="O1768" t="s">
        <v>837</v>
      </c>
      <c r="P1768" t="s">
        <v>837</v>
      </c>
      <c r="Q1768">
        <v>1</v>
      </c>
      <c r="X1768">
        <v>10.050000000000001</v>
      </c>
      <c r="Y1768">
        <v>0</v>
      </c>
      <c r="Z1768">
        <v>3.12</v>
      </c>
      <c r="AA1768">
        <v>0</v>
      </c>
      <c r="AB1768">
        <v>0</v>
      </c>
      <c r="AC1768">
        <v>0</v>
      </c>
      <c r="AD1768">
        <v>1</v>
      </c>
      <c r="AE1768">
        <v>0</v>
      </c>
      <c r="AF1768" t="s">
        <v>21</v>
      </c>
      <c r="AG1768">
        <v>15.075000000000001</v>
      </c>
      <c r="AH1768">
        <v>2</v>
      </c>
      <c r="AI1768">
        <v>33361381</v>
      </c>
      <c r="AJ1768">
        <v>1432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</row>
    <row r="1769" spans="1:44">
      <c r="A1769">
        <f>ROW(Source!A1342)</f>
        <v>1342</v>
      </c>
      <c r="B1769">
        <v>33361393</v>
      </c>
      <c r="C1769">
        <v>33361377</v>
      </c>
      <c r="D1769">
        <v>31258646</v>
      </c>
      <c r="E1769">
        <v>1</v>
      </c>
      <c r="F1769">
        <v>1</v>
      </c>
      <c r="G1769">
        <v>1</v>
      </c>
      <c r="H1769">
        <v>2</v>
      </c>
      <c r="I1769" t="s">
        <v>866</v>
      </c>
      <c r="J1769" t="s">
        <v>867</v>
      </c>
      <c r="K1769" t="s">
        <v>868</v>
      </c>
      <c r="L1769">
        <v>1368</v>
      </c>
      <c r="N1769">
        <v>1011</v>
      </c>
      <c r="O1769" t="s">
        <v>837</v>
      </c>
      <c r="P1769" t="s">
        <v>837</v>
      </c>
      <c r="Q1769">
        <v>1</v>
      </c>
      <c r="X1769">
        <v>0.15</v>
      </c>
      <c r="Y1769">
        <v>0</v>
      </c>
      <c r="Z1769">
        <v>6.66</v>
      </c>
      <c r="AA1769">
        <v>0</v>
      </c>
      <c r="AB1769">
        <v>0</v>
      </c>
      <c r="AC1769">
        <v>0</v>
      </c>
      <c r="AD1769">
        <v>1</v>
      </c>
      <c r="AE1769">
        <v>0</v>
      </c>
      <c r="AF1769" t="s">
        <v>21</v>
      </c>
      <c r="AG1769">
        <v>0.22499999999999998</v>
      </c>
      <c r="AH1769">
        <v>2</v>
      </c>
      <c r="AI1769">
        <v>33361382</v>
      </c>
      <c r="AJ1769">
        <v>1433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</row>
    <row r="1770" spans="1:44">
      <c r="A1770">
        <f>ROW(Source!A1342)</f>
        <v>1342</v>
      </c>
      <c r="B1770">
        <v>33361394</v>
      </c>
      <c r="C1770">
        <v>33361377</v>
      </c>
      <c r="D1770">
        <v>31259879</v>
      </c>
      <c r="E1770">
        <v>1</v>
      </c>
      <c r="F1770">
        <v>1</v>
      </c>
      <c r="G1770">
        <v>1</v>
      </c>
      <c r="H1770">
        <v>2</v>
      </c>
      <c r="I1770" t="s">
        <v>841</v>
      </c>
      <c r="J1770" t="s">
        <v>842</v>
      </c>
      <c r="K1770" t="s">
        <v>843</v>
      </c>
      <c r="L1770">
        <v>1368</v>
      </c>
      <c r="N1770">
        <v>1011</v>
      </c>
      <c r="O1770" t="s">
        <v>837</v>
      </c>
      <c r="P1770" t="s">
        <v>837</v>
      </c>
      <c r="Q1770">
        <v>1</v>
      </c>
      <c r="X1770">
        <v>0.41</v>
      </c>
      <c r="Y1770">
        <v>0</v>
      </c>
      <c r="Z1770">
        <v>65.709999999999994</v>
      </c>
      <c r="AA1770">
        <v>11.6</v>
      </c>
      <c r="AB1770">
        <v>0</v>
      </c>
      <c r="AC1770">
        <v>0</v>
      </c>
      <c r="AD1770">
        <v>1</v>
      </c>
      <c r="AE1770">
        <v>0</v>
      </c>
      <c r="AF1770" t="s">
        <v>21</v>
      </c>
      <c r="AG1770">
        <v>0.61499999999999988</v>
      </c>
      <c r="AH1770">
        <v>2</v>
      </c>
      <c r="AI1770">
        <v>33361383</v>
      </c>
      <c r="AJ1770">
        <v>1434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</row>
    <row r="1771" spans="1:44">
      <c r="A1771">
        <f>ROW(Source!A1342)</f>
        <v>1342</v>
      </c>
      <c r="B1771">
        <v>33361395</v>
      </c>
      <c r="C1771">
        <v>33361377</v>
      </c>
      <c r="D1771">
        <v>31260100</v>
      </c>
      <c r="E1771">
        <v>1</v>
      </c>
      <c r="F1771">
        <v>1</v>
      </c>
      <c r="G1771">
        <v>1</v>
      </c>
      <c r="H1771">
        <v>2</v>
      </c>
      <c r="I1771" t="s">
        <v>858</v>
      </c>
      <c r="J1771" t="s">
        <v>859</v>
      </c>
      <c r="K1771" t="s">
        <v>860</v>
      </c>
      <c r="L1771">
        <v>1368</v>
      </c>
      <c r="N1771">
        <v>1011</v>
      </c>
      <c r="O1771" t="s">
        <v>837</v>
      </c>
      <c r="P1771" t="s">
        <v>837</v>
      </c>
      <c r="Q1771">
        <v>1</v>
      </c>
      <c r="X1771">
        <v>1.31</v>
      </c>
      <c r="Y1771">
        <v>0</v>
      </c>
      <c r="Z1771">
        <v>8.1</v>
      </c>
      <c r="AA1771">
        <v>0</v>
      </c>
      <c r="AB1771">
        <v>0</v>
      </c>
      <c r="AC1771">
        <v>0</v>
      </c>
      <c r="AD1771">
        <v>1</v>
      </c>
      <c r="AE1771">
        <v>0</v>
      </c>
      <c r="AF1771" t="s">
        <v>21</v>
      </c>
      <c r="AG1771">
        <v>1.9650000000000001</v>
      </c>
      <c r="AH1771">
        <v>2</v>
      </c>
      <c r="AI1771">
        <v>33361384</v>
      </c>
      <c r="AJ1771">
        <v>1435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</row>
    <row r="1772" spans="1:44">
      <c r="A1772">
        <f>ROW(Source!A1342)</f>
        <v>1342</v>
      </c>
      <c r="B1772">
        <v>33361396</v>
      </c>
      <c r="C1772">
        <v>33361377</v>
      </c>
      <c r="D1772">
        <v>31178369</v>
      </c>
      <c r="E1772">
        <v>1</v>
      </c>
      <c r="F1772">
        <v>1</v>
      </c>
      <c r="G1772">
        <v>1</v>
      </c>
      <c r="H1772">
        <v>3</v>
      </c>
      <c r="I1772" t="s">
        <v>915</v>
      </c>
      <c r="J1772" t="s">
        <v>916</v>
      </c>
      <c r="K1772" t="s">
        <v>917</v>
      </c>
      <c r="L1772">
        <v>1346</v>
      </c>
      <c r="N1772">
        <v>1009</v>
      </c>
      <c r="O1772" t="s">
        <v>78</v>
      </c>
      <c r="P1772" t="s">
        <v>78</v>
      </c>
      <c r="Q1772">
        <v>1</v>
      </c>
      <c r="X1772">
        <v>7.95</v>
      </c>
      <c r="Y1772">
        <v>39.020000000000003</v>
      </c>
      <c r="Z1772">
        <v>0</v>
      </c>
      <c r="AA1772">
        <v>0</v>
      </c>
      <c r="AB1772">
        <v>0</v>
      </c>
      <c r="AC1772">
        <v>0</v>
      </c>
      <c r="AD1772">
        <v>1</v>
      </c>
      <c r="AE1772">
        <v>0</v>
      </c>
      <c r="AF1772" t="s">
        <v>3</v>
      </c>
      <c r="AG1772">
        <v>7.95</v>
      </c>
      <c r="AH1772">
        <v>2</v>
      </c>
      <c r="AI1772">
        <v>33361385</v>
      </c>
      <c r="AJ1772">
        <v>1436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</row>
    <row r="1773" spans="1:44">
      <c r="A1773">
        <f>ROW(Source!A1342)</f>
        <v>1342</v>
      </c>
      <c r="B1773">
        <v>33361397</v>
      </c>
      <c r="C1773">
        <v>33361377</v>
      </c>
      <c r="D1773">
        <v>31179550</v>
      </c>
      <c r="E1773">
        <v>1</v>
      </c>
      <c r="F1773">
        <v>1</v>
      </c>
      <c r="G1773">
        <v>1</v>
      </c>
      <c r="H1773">
        <v>3</v>
      </c>
      <c r="I1773" t="s">
        <v>861</v>
      </c>
      <c r="J1773" t="s">
        <v>862</v>
      </c>
      <c r="K1773" t="s">
        <v>863</v>
      </c>
      <c r="L1773">
        <v>1348</v>
      </c>
      <c r="N1773">
        <v>1009</v>
      </c>
      <c r="O1773" t="s">
        <v>32</v>
      </c>
      <c r="P1773" t="s">
        <v>32</v>
      </c>
      <c r="Q1773">
        <v>1000</v>
      </c>
      <c r="X1773">
        <v>3.3E-4</v>
      </c>
      <c r="Y1773">
        <v>10362</v>
      </c>
      <c r="Z1773">
        <v>0</v>
      </c>
      <c r="AA1773">
        <v>0</v>
      </c>
      <c r="AB1773">
        <v>0</v>
      </c>
      <c r="AC1773">
        <v>0</v>
      </c>
      <c r="AD1773">
        <v>1</v>
      </c>
      <c r="AE1773">
        <v>0</v>
      </c>
      <c r="AF1773" t="s">
        <v>3</v>
      </c>
      <c r="AG1773">
        <v>3.3E-4</v>
      </c>
      <c r="AH1773">
        <v>2</v>
      </c>
      <c r="AI1773">
        <v>33361386</v>
      </c>
      <c r="AJ1773">
        <v>1437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</row>
    <row r="1774" spans="1:44">
      <c r="A1774">
        <f>ROW(Source!A1342)</f>
        <v>1342</v>
      </c>
      <c r="B1774">
        <v>33361398</v>
      </c>
      <c r="C1774">
        <v>33361377</v>
      </c>
      <c r="D1774">
        <v>31180727</v>
      </c>
      <c r="E1774">
        <v>1</v>
      </c>
      <c r="F1774">
        <v>1</v>
      </c>
      <c r="G1774">
        <v>1</v>
      </c>
      <c r="H1774">
        <v>3</v>
      </c>
      <c r="I1774" t="s">
        <v>844</v>
      </c>
      <c r="J1774" t="s">
        <v>845</v>
      </c>
      <c r="K1774" t="s">
        <v>846</v>
      </c>
      <c r="L1774">
        <v>1348</v>
      </c>
      <c r="N1774">
        <v>1009</v>
      </c>
      <c r="O1774" t="s">
        <v>32</v>
      </c>
      <c r="P1774" t="s">
        <v>32</v>
      </c>
      <c r="Q1774">
        <v>1000</v>
      </c>
      <c r="X1774">
        <v>6.0000000000000001E-3</v>
      </c>
      <c r="Y1774">
        <v>9040.01</v>
      </c>
      <c r="Z1774">
        <v>0</v>
      </c>
      <c r="AA1774">
        <v>0</v>
      </c>
      <c r="AB1774">
        <v>0</v>
      </c>
      <c r="AC1774">
        <v>0</v>
      </c>
      <c r="AD1774">
        <v>1</v>
      </c>
      <c r="AE1774">
        <v>0</v>
      </c>
      <c r="AF1774" t="s">
        <v>3</v>
      </c>
      <c r="AG1774">
        <v>6.0000000000000001E-3</v>
      </c>
      <c r="AH1774">
        <v>2</v>
      </c>
      <c r="AI1774">
        <v>33361387</v>
      </c>
      <c r="AJ1774">
        <v>1438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</row>
    <row r="1775" spans="1:44">
      <c r="A1775">
        <f>ROW(Source!A1342)</f>
        <v>1342</v>
      </c>
      <c r="B1775">
        <v>33361399</v>
      </c>
      <c r="C1775">
        <v>33361377</v>
      </c>
      <c r="D1775">
        <v>31181610</v>
      </c>
      <c r="E1775">
        <v>1</v>
      </c>
      <c r="F1775">
        <v>1</v>
      </c>
      <c r="G1775">
        <v>1</v>
      </c>
      <c r="H1775">
        <v>3</v>
      </c>
      <c r="I1775" t="s">
        <v>847</v>
      </c>
      <c r="J1775" t="s">
        <v>848</v>
      </c>
      <c r="K1775" t="s">
        <v>849</v>
      </c>
      <c r="L1775">
        <v>1346</v>
      </c>
      <c r="N1775">
        <v>1009</v>
      </c>
      <c r="O1775" t="s">
        <v>78</v>
      </c>
      <c r="P1775" t="s">
        <v>78</v>
      </c>
      <c r="Q1775">
        <v>1</v>
      </c>
      <c r="X1775">
        <v>9.09</v>
      </c>
      <c r="Y1775">
        <v>23.09</v>
      </c>
      <c r="Z1775">
        <v>0</v>
      </c>
      <c r="AA1775">
        <v>0</v>
      </c>
      <c r="AB1775">
        <v>0</v>
      </c>
      <c r="AC1775">
        <v>0</v>
      </c>
      <c r="AD1775">
        <v>1</v>
      </c>
      <c r="AE1775">
        <v>0</v>
      </c>
      <c r="AF1775" t="s">
        <v>3</v>
      </c>
      <c r="AG1775">
        <v>9.09</v>
      </c>
      <c r="AH1775">
        <v>2</v>
      </c>
      <c r="AI1775">
        <v>33361388</v>
      </c>
      <c r="AJ1775">
        <v>1439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</row>
    <row r="1776" spans="1:44">
      <c r="A1776">
        <f>ROW(Source!A1342)</f>
        <v>1342</v>
      </c>
      <c r="B1776">
        <v>33361400</v>
      </c>
      <c r="C1776">
        <v>33361377</v>
      </c>
      <c r="D1776">
        <v>31174136</v>
      </c>
      <c r="E1776">
        <v>17</v>
      </c>
      <c r="F1776">
        <v>1</v>
      </c>
      <c r="G1776">
        <v>1</v>
      </c>
      <c r="H1776">
        <v>3</v>
      </c>
      <c r="I1776" t="s">
        <v>942</v>
      </c>
      <c r="J1776" t="s">
        <v>3</v>
      </c>
      <c r="K1776" t="s">
        <v>943</v>
      </c>
      <c r="L1776">
        <v>1327</v>
      </c>
      <c r="N1776">
        <v>1005</v>
      </c>
      <c r="O1776" t="s">
        <v>47</v>
      </c>
      <c r="P1776" t="s">
        <v>47</v>
      </c>
      <c r="Q1776">
        <v>1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1</v>
      </c>
      <c r="AD1776">
        <v>0</v>
      </c>
      <c r="AE1776">
        <v>0</v>
      </c>
      <c r="AF1776" t="s">
        <v>3</v>
      </c>
      <c r="AG1776">
        <v>0</v>
      </c>
      <c r="AH1776">
        <v>3</v>
      </c>
      <c r="AI1776">
        <v>-1</v>
      </c>
      <c r="AJ1776" t="s">
        <v>3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</row>
    <row r="1777" spans="1:44">
      <c r="A1777">
        <f>ROW(Source!A1342)</f>
        <v>1342</v>
      </c>
      <c r="B1777">
        <v>33361401</v>
      </c>
      <c r="C1777">
        <v>33361377</v>
      </c>
      <c r="D1777">
        <v>31173940</v>
      </c>
      <c r="E1777">
        <v>17</v>
      </c>
      <c r="F1777">
        <v>1</v>
      </c>
      <c r="G1777">
        <v>1</v>
      </c>
      <c r="H1777">
        <v>3</v>
      </c>
      <c r="I1777" t="s">
        <v>944</v>
      </c>
      <c r="J1777" t="s">
        <v>3</v>
      </c>
      <c r="K1777" t="s">
        <v>945</v>
      </c>
      <c r="L1777">
        <v>1346</v>
      </c>
      <c r="N1777">
        <v>1009</v>
      </c>
      <c r="O1777" t="s">
        <v>78</v>
      </c>
      <c r="P1777" t="s">
        <v>78</v>
      </c>
      <c r="Q1777">
        <v>1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1</v>
      </c>
      <c r="AD1777">
        <v>0</v>
      </c>
      <c r="AE1777">
        <v>0</v>
      </c>
      <c r="AF1777" t="s">
        <v>3</v>
      </c>
      <c r="AG1777">
        <v>0</v>
      </c>
      <c r="AH1777">
        <v>3</v>
      </c>
      <c r="AI1777">
        <v>-1</v>
      </c>
      <c r="AJ1777" t="s">
        <v>3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</row>
    <row r="1778" spans="1:44">
      <c r="A1778">
        <f>ROW(Source!A1342)</f>
        <v>1342</v>
      </c>
      <c r="B1778">
        <v>33361402</v>
      </c>
      <c r="C1778">
        <v>33361377</v>
      </c>
      <c r="D1778">
        <v>31174137</v>
      </c>
      <c r="E1778">
        <v>17</v>
      </c>
      <c r="F1778">
        <v>1</v>
      </c>
      <c r="G1778">
        <v>1</v>
      </c>
      <c r="H1778">
        <v>3</v>
      </c>
      <c r="I1778" t="s">
        <v>946</v>
      </c>
      <c r="J1778" t="s">
        <v>3</v>
      </c>
      <c r="K1778" t="s">
        <v>947</v>
      </c>
      <c r="L1778">
        <v>1327</v>
      </c>
      <c r="N1778">
        <v>1005</v>
      </c>
      <c r="O1778" t="s">
        <v>47</v>
      </c>
      <c r="P1778" t="s">
        <v>47</v>
      </c>
      <c r="Q1778">
        <v>1</v>
      </c>
      <c r="X1778">
        <v>100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 t="s">
        <v>3</v>
      </c>
      <c r="AG1778">
        <v>100</v>
      </c>
      <c r="AH1778">
        <v>3</v>
      </c>
      <c r="AI1778">
        <v>-1</v>
      </c>
      <c r="AJ1778" t="s">
        <v>3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</row>
    <row r="1779" spans="1:44">
      <c r="A1779">
        <f>ROW(Source!A1342)</f>
        <v>1342</v>
      </c>
      <c r="B1779">
        <v>33361403</v>
      </c>
      <c r="C1779">
        <v>33361377</v>
      </c>
      <c r="D1779">
        <v>31174140</v>
      </c>
      <c r="E1779">
        <v>17</v>
      </c>
      <c r="F1779">
        <v>1</v>
      </c>
      <c r="G1779">
        <v>1</v>
      </c>
      <c r="H1779">
        <v>3</v>
      </c>
      <c r="I1779" t="s">
        <v>948</v>
      </c>
      <c r="J1779" t="s">
        <v>3</v>
      </c>
      <c r="K1779" t="s">
        <v>949</v>
      </c>
      <c r="L1779">
        <v>1354</v>
      </c>
      <c r="N1779">
        <v>1010</v>
      </c>
      <c r="O1779" t="s">
        <v>40</v>
      </c>
      <c r="P1779" t="s">
        <v>40</v>
      </c>
      <c r="Q1779">
        <v>1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1</v>
      </c>
      <c r="AD1779">
        <v>0</v>
      </c>
      <c r="AE1779">
        <v>0</v>
      </c>
      <c r="AF1779" t="s">
        <v>3</v>
      </c>
      <c r="AG1779">
        <v>0</v>
      </c>
      <c r="AH1779">
        <v>3</v>
      </c>
      <c r="AI1779">
        <v>-1</v>
      </c>
      <c r="AJ1779" t="s">
        <v>3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</row>
    <row r="1780" spans="1:44">
      <c r="A1780">
        <f>ROW(Source!A1342)</f>
        <v>1342</v>
      </c>
      <c r="B1780">
        <v>33361404</v>
      </c>
      <c r="C1780">
        <v>33361377</v>
      </c>
      <c r="D1780">
        <v>31174146</v>
      </c>
      <c r="E1780">
        <v>17</v>
      </c>
      <c r="F1780">
        <v>1</v>
      </c>
      <c r="G1780">
        <v>1</v>
      </c>
      <c r="H1780">
        <v>3</v>
      </c>
      <c r="I1780" t="s">
        <v>950</v>
      </c>
      <c r="J1780" t="s">
        <v>3</v>
      </c>
      <c r="K1780" t="s">
        <v>951</v>
      </c>
      <c r="L1780">
        <v>1354</v>
      </c>
      <c r="N1780">
        <v>1010</v>
      </c>
      <c r="O1780" t="s">
        <v>40</v>
      </c>
      <c r="P1780" t="s">
        <v>40</v>
      </c>
      <c r="Q1780">
        <v>1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1</v>
      </c>
      <c r="AD1780">
        <v>0</v>
      </c>
      <c r="AE1780">
        <v>0</v>
      </c>
      <c r="AF1780" t="s">
        <v>3</v>
      </c>
      <c r="AG1780">
        <v>0</v>
      </c>
      <c r="AH1780">
        <v>3</v>
      </c>
      <c r="AI1780">
        <v>-1</v>
      </c>
      <c r="AJ1780" t="s">
        <v>3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</row>
    <row r="1781" spans="1:44">
      <c r="A1781">
        <f>ROW(Source!A1343)</f>
        <v>1343</v>
      </c>
      <c r="B1781">
        <v>33361389</v>
      </c>
      <c r="C1781">
        <v>33361377</v>
      </c>
      <c r="D1781">
        <v>31172061</v>
      </c>
      <c r="E1781">
        <v>1</v>
      </c>
      <c r="F1781">
        <v>1</v>
      </c>
      <c r="G1781">
        <v>1</v>
      </c>
      <c r="H1781">
        <v>1</v>
      </c>
      <c r="I1781" t="s">
        <v>850</v>
      </c>
      <c r="J1781" t="s">
        <v>3</v>
      </c>
      <c r="K1781" t="s">
        <v>851</v>
      </c>
      <c r="L1781">
        <v>1191</v>
      </c>
      <c r="N1781">
        <v>1013</v>
      </c>
      <c r="O1781" t="s">
        <v>831</v>
      </c>
      <c r="P1781" t="s">
        <v>831</v>
      </c>
      <c r="Q1781">
        <v>1</v>
      </c>
      <c r="X1781">
        <v>80.88</v>
      </c>
      <c r="Y1781">
        <v>0</v>
      </c>
      <c r="Z1781">
        <v>0</v>
      </c>
      <c r="AA1781">
        <v>0</v>
      </c>
      <c r="AB1781">
        <v>8.74</v>
      </c>
      <c r="AC1781">
        <v>0</v>
      </c>
      <c r="AD1781">
        <v>1</v>
      </c>
      <c r="AE1781">
        <v>1</v>
      </c>
      <c r="AF1781" t="s">
        <v>22</v>
      </c>
      <c r="AG1781">
        <v>111.61439999999999</v>
      </c>
      <c r="AH1781">
        <v>2</v>
      </c>
      <c r="AI1781">
        <v>33361378</v>
      </c>
      <c r="AJ1781">
        <v>1440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</row>
    <row r="1782" spans="1:44">
      <c r="A1782">
        <f>ROW(Source!A1343)</f>
        <v>1343</v>
      </c>
      <c r="B1782">
        <v>33361390</v>
      </c>
      <c r="C1782">
        <v>33361377</v>
      </c>
      <c r="D1782">
        <v>31172011</v>
      </c>
      <c r="E1782">
        <v>1</v>
      </c>
      <c r="F1782">
        <v>1</v>
      </c>
      <c r="G1782">
        <v>1</v>
      </c>
      <c r="H1782">
        <v>1</v>
      </c>
      <c r="I1782" t="s">
        <v>832</v>
      </c>
      <c r="J1782" t="s">
        <v>3</v>
      </c>
      <c r="K1782" t="s">
        <v>833</v>
      </c>
      <c r="L1782">
        <v>1191</v>
      </c>
      <c r="N1782">
        <v>1013</v>
      </c>
      <c r="O1782" t="s">
        <v>831</v>
      </c>
      <c r="P1782" t="s">
        <v>831</v>
      </c>
      <c r="Q1782">
        <v>1</v>
      </c>
      <c r="X1782">
        <v>0.69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1</v>
      </c>
      <c r="AE1782">
        <v>2</v>
      </c>
      <c r="AF1782" t="s">
        <v>21</v>
      </c>
      <c r="AG1782">
        <v>1.0349999999999999</v>
      </c>
      <c r="AH1782">
        <v>2</v>
      </c>
      <c r="AI1782">
        <v>33361379</v>
      </c>
      <c r="AJ1782">
        <v>1441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</row>
    <row r="1783" spans="1:44">
      <c r="A1783">
        <f>ROW(Source!A1343)</f>
        <v>1343</v>
      </c>
      <c r="B1783">
        <v>33361391</v>
      </c>
      <c r="C1783">
        <v>33361377</v>
      </c>
      <c r="D1783">
        <v>31258491</v>
      </c>
      <c r="E1783">
        <v>1</v>
      </c>
      <c r="F1783">
        <v>1</v>
      </c>
      <c r="G1783">
        <v>1</v>
      </c>
      <c r="H1783">
        <v>2</v>
      </c>
      <c r="I1783" t="s">
        <v>834</v>
      </c>
      <c r="J1783" t="s">
        <v>835</v>
      </c>
      <c r="K1783" t="s">
        <v>836</v>
      </c>
      <c r="L1783">
        <v>1368</v>
      </c>
      <c r="N1783">
        <v>1011</v>
      </c>
      <c r="O1783" t="s">
        <v>837</v>
      </c>
      <c r="P1783" t="s">
        <v>837</v>
      </c>
      <c r="Q1783">
        <v>1</v>
      </c>
      <c r="X1783">
        <v>0.28000000000000003</v>
      </c>
      <c r="Y1783">
        <v>0</v>
      </c>
      <c r="Z1783">
        <v>111.99</v>
      </c>
      <c r="AA1783">
        <v>13.5</v>
      </c>
      <c r="AB1783">
        <v>0</v>
      </c>
      <c r="AC1783">
        <v>0</v>
      </c>
      <c r="AD1783">
        <v>1</v>
      </c>
      <c r="AE1783">
        <v>0</v>
      </c>
      <c r="AF1783" t="s">
        <v>21</v>
      </c>
      <c r="AG1783">
        <v>0.42000000000000004</v>
      </c>
      <c r="AH1783">
        <v>2</v>
      </c>
      <c r="AI1783">
        <v>33361380</v>
      </c>
      <c r="AJ1783">
        <v>1442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</row>
    <row r="1784" spans="1:44">
      <c r="A1784">
        <f>ROW(Source!A1343)</f>
        <v>1343</v>
      </c>
      <c r="B1784">
        <v>33361392</v>
      </c>
      <c r="C1784">
        <v>33361377</v>
      </c>
      <c r="D1784">
        <v>31258691</v>
      </c>
      <c r="E1784">
        <v>1</v>
      </c>
      <c r="F1784">
        <v>1</v>
      </c>
      <c r="G1784">
        <v>1</v>
      </c>
      <c r="H1784">
        <v>2</v>
      </c>
      <c r="I1784" t="s">
        <v>838</v>
      </c>
      <c r="J1784" t="s">
        <v>839</v>
      </c>
      <c r="K1784" t="s">
        <v>840</v>
      </c>
      <c r="L1784">
        <v>1368</v>
      </c>
      <c r="N1784">
        <v>1011</v>
      </c>
      <c r="O1784" t="s">
        <v>837</v>
      </c>
      <c r="P1784" t="s">
        <v>837</v>
      </c>
      <c r="Q1784">
        <v>1</v>
      </c>
      <c r="X1784">
        <v>10.050000000000001</v>
      </c>
      <c r="Y1784">
        <v>0</v>
      </c>
      <c r="Z1784">
        <v>3.12</v>
      </c>
      <c r="AA1784">
        <v>0</v>
      </c>
      <c r="AB1784">
        <v>0</v>
      </c>
      <c r="AC1784">
        <v>0</v>
      </c>
      <c r="AD1784">
        <v>1</v>
      </c>
      <c r="AE1784">
        <v>0</v>
      </c>
      <c r="AF1784" t="s">
        <v>21</v>
      </c>
      <c r="AG1784">
        <v>15.075000000000001</v>
      </c>
      <c r="AH1784">
        <v>2</v>
      </c>
      <c r="AI1784">
        <v>33361381</v>
      </c>
      <c r="AJ1784">
        <v>1443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</row>
    <row r="1785" spans="1:44">
      <c r="A1785">
        <f>ROW(Source!A1343)</f>
        <v>1343</v>
      </c>
      <c r="B1785">
        <v>33361393</v>
      </c>
      <c r="C1785">
        <v>33361377</v>
      </c>
      <c r="D1785">
        <v>31258646</v>
      </c>
      <c r="E1785">
        <v>1</v>
      </c>
      <c r="F1785">
        <v>1</v>
      </c>
      <c r="G1785">
        <v>1</v>
      </c>
      <c r="H1785">
        <v>2</v>
      </c>
      <c r="I1785" t="s">
        <v>866</v>
      </c>
      <c r="J1785" t="s">
        <v>867</v>
      </c>
      <c r="K1785" t="s">
        <v>868</v>
      </c>
      <c r="L1785">
        <v>1368</v>
      </c>
      <c r="N1785">
        <v>1011</v>
      </c>
      <c r="O1785" t="s">
        <v>837</v>
      </c>
      <c r="P1785" t="s">
        <v>837</v>
      </c>
      <c r="Q1785">
        <v>1</v>
      </c>
      <c r="X1785">
        <v>0.15</v>
      </c>
      <c r="Y1785">
        <v>0</v>
      </c>
      <c r="Z1785">
        <v>6.66</v>
      </c>
      <c r="AA1785">
        <v>0</v>
      </c>
      <c r="AB1785">
        <v>0</v>
      </c>
      <c r="AC1785">
        <v>0</v>
      </c>
      <c r="AD1785">
        <v>1</v>
      </c>
      <c r="AE1785">
        <v>0</v>
      </c>
      <c r="AF1785" t="s">
        <v>21</v>
      </c>
      <c r="AG1785">
        <v>0.22499999999999998</v>
      </c>
      <c r="AH1785">
        <v>2</v>
      </c>
      <c r="AI1785">
        <v>33361382</v>
      </c>
      <c r="AJ1785">
        <v>1444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</row>
    <row r="1786" spans="1:44">
      <c r="A1786">
        <f>ROW(Source!A1343)</f>
        <v>1343</v>
      </c>
      <c r="B1786">
        <v>33361394</v>
      </c>
      <c r="C1786">
        <v>33361377</v>
      </c>
      <c r="D1786">
        <v>31259879</v>
      </c>
      <c r="E1786">
        <v>1</v>
      </c>
      <c r="F1786">
        <v>1</v>
      </c>
      <c r="G1786">
        <v>1</v>
      </c>
      <c r="H1786">
        <v>2</v>
      </c>
      <c r="I1786" t="s">
        <v>841</v>
      </c>
      <c r="J1786" t="s">
        <v>842</v>
      </c>
      <c r="K1786" t="s">
        <v>843</v>
      </c>
      <c r="L1786">
        <v>1368</v>
      </c>
      <c r="N1786">
        <v>1011</v>
      </c>
      <c r="O1786" t="s">
        <v>837</v>
      </c>
      <c r="P1786" t="s">
        <v>837</v>
      </c>
      <c r="Q1786">
        <v>1</v>
      </c>
      <c r="X1786">
        <v>0.41</v>
      </c>
      <c r="Y1786">
        <v>0</v>
      </c>
      <c r="Z1786">
        <v>65.709999999999994</v>
      </c>
      <c r="AA1786">
        <v>11.6</v>
      </c>
      <c r="AB1786">
        <v>0</v>
      </c>
      <c r="AC1786">
        <v>0</v>
      </c>
      <c r="AD1786">
        <v>1</v>
      </c>
      <c r="AE1786">
        <v>0</v>
      </c>
      <c r="AF1786" t="s">
        <v>21</v>
      </c>
      <c r="AG1786">
        <v>0.61499999999999988</v>
      </c>
      <c r="AH1786">
        <v>2</v>
      </c>
      <c r="AI1786">
        <v>33361383</v>
      </c>
      <c r="AJ1786">
        <v>1445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</row>
    <row r="1787" spans="1:44">
      <c r="A1787">
        <f>ROW(Source!A1343)</f>
        <v>1343</v>
      </c>
      <c r="B1787">
        <v>33361395</v>
      </c>
      <c r="C1787">
        <v>33361377</v>
      </c>
      <c r="D1787">
        <v>31260100</v>
      </c>
      <c r="E1787">
        <v>1</v>
      </c>
      <c r="F1787">
        <v>1</v>
      </c>
      <c r="G1787">
        <v>1</v>
      </c>
      <c r="H1787">
        <v>2</v>
      </c>
      <c r="I1787" t="s">
        <v>858</v>
      </c>
      <c r="J1787" t="s">
        <v>859</v>
      </c>
      <c r="K1787" t="s">
        <v>860</v>
      </c>
      <c r="L1787">
        <v>1368</v>
      </c>
      <c r="N1787">
        <v>1011</v>
      </c>
      <c r="O1787" t="s">
        <v>837</v>
      </c>
      <c r="P1787" t="s">
        <v>837</v>
      </c>
      <c r="Q1787">
        <v>1</v>
      </c>
      <c r="X1787">
        <v>1.31</v>
      </c>
      <c r="Y1787">
        <v>0</v>
      </c>
      <c r="Z1787">
        <v>8.1</v>
      </c>
      <c r="AA1787">
        <v>0</v>
      </c>
      <c r="AB1787">
        <v>0</v>
      </c>
      <c r="AC1787">
        <v>0</v>
      </c>
      <c r="AD1787">
        <v>1</v>
      </c>
      <c r="AE1787">
        <v>0</v>
      </c>
      <c r="AF1787" t="s">
        <v>21</v>
      </c>
      <c r="AG1787">
        <v>1.9650000000000001</v>
      </c>
      <c r="AH1787">
        <v>2</v>
      </c>
      <c r="AI1787">
        <v>33361384</v>
      </c>
      <c r="AJ1787">
        <v>1446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</row>
    <row r="1788" spans="1:44">
      <c r="A1788">
        <f>ROW(Source!A1343)</f>
        <v>1343</v>
      </c>
      <c r="B1788">
        <v>33361396</v>
      </c>
      <c r="C1788">
        <v>33361377</v>
      </c>
      <c r="D1788">
        <v>31178369</v>
      </c>
      <c r="E1788">
        <v>1</v>
      </c>
      <c r="F1788">
        <v>1</v>
      </c>
      <c r="G1788">
        <v>1</v>
      </c>
      <c r="H1788">
        <v>3</v>
      </c>
      <c r="I1788" t="s">
        <v>915</v>
      </c>
      <c r="J1788" t="s">
        <v>916</v>
      </c>
      <c r="K1788" t="s">
        <v>917</v>
      </c>
      <c r="L1788">
        <v>1346</v>
      </c>
      <c r="N1788">
        <v>1009</v>
      </c>
      <c r="O1788" t="s">
        <v>78</v>
      </c>
      <c r="P1788" t="s">
        <v>78</v>
      </c>
      <c r="Q1788">
        <v>1</v>
      </c>
      <c r="X1788">
        <v>7.95</v>
      </c>
      <c r="Y1788">
        <v>39.020000000000003</v>
      </c>
      <c r="Z1788">
        <v>0</v>
      </c>
      <c r="AA1788">
        <v>0</v>
      </c>
      <c r="AB1788">
        <v>0</v>
      </c>
      <c r="AC1788">
        <v>0</v>
      </c>
      <c r="AD1788">
        <v>1</v>
      </c>
      <c r="AE1788">
        <v>0</v>
      </c>
      <c r="AF1788" t="s">
        <v>3</v>
      </c>
      <c r="AG1788">
        <v>7.95</v>
      </c>
      <c r="AH1788">
        <v>2</v>
      </c>
      <c r="AI1788">
        <v>33361385</v>
      </c>
      <c r="AJ1788">
        <v>1447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</row>
    <row r="1789" spans="1:44">
      <c r="A1789">
        <f>ROW(Source!A1343)</f>
        <v>1343</v>
      </c>
      <c r="B1789">
        <v>33361397</v>
      </c>
      <c r="C1789">
        <v>33361377</v>
      </c>
      <c r="D1789">
        <v>31179550</v>
      </c>
      <c r="E1789">
        <v>1</v>
      </c>
      <c r="F1789">
        <v>1</v>
      </c>
      <c r="G1789">
        <v>1</v>
      </c>
      <c r="H1789">
        <v>3</v>
      </c>
      <c r="I1789" t="s">
        <v>861</v>
      </c>
      <c r="J1789" t="s">
        <v>862</v>
      </c>
      <c r="K1789" t="s">
        <v>863</v>
      </c>
      <c r="L1789">
        <v>1348</v>
      </c>
      <c r="N1789">
        <v>1009</v>
      </c>
      <c r="O1789" t="s">
        <v>32</v>
      </c>
      <c r="P1789" t="s">
        <v>32</v>
      </c>
      <c r="Q1789">
        <v>1000</v>
      </c>
      <c r="X1789">
        <v>3.3E-4</v>
      </c>
      <c r="Y1789">
        <v>10362</v>
      </c>
      <c r="Z1789">
        <v>0</v>
      </c>
      <c r="AA1789">
        <v>0</v>
      </c>
      <c r="AB1789">
        <v>0</v>
      </c>
      <c r="AC1789">
        <v>0</v>
      </c>
      <c r="AD1789">
        <v>1</v>
      </c>
      <c r="AE1789">
        <v>0</v>
      </c>
      <c r="AF1789" t="s">
        <v>3</v>
      </c>
      <c r="AG1789">
        <v>3.3E-4</v>
      </c>
      <c r="AH1789">
        <v>2</v>
      </c>
      <c r="AI1789">
        <v>33361386</v>
      </c>
      <c r="AJ1789">
        <v>1448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</row>
    <row r="1790" spans="1:44">
      <c r="A1790">
        <f>ROW(Source!A1343)</f>
        <v>1343</v>
      </c>
      <c r="B1790">
        <v>33361398</v>
      </c>
      <c r="C1790">
        <v>33361377</v>
      </c>
      <c r="D1790">
        <v>31180727</v>
      </c>
      <c r="E1790">
        <v>1</v>
      </c>
      <c r="F1790">
        <v>1</v>
      </c>
      <c r="G1790">
        <v>1</v>
      </c>
      <c r="H1790">
        <v>3</v>
      </c>
      <c r="I1790" t="s">
        <v>844</v>
      </c>
      <c r="J1790" t="s">
        <v>845</v>
      </c>
      <c r="K1790" t="s">
        <v>846</v>
      </c>
      <c r="L1790">
        <v>1348</v>
      </c>
      <c r="N1790">
        <v>1009</v>
      </c>
      <c r="O1790" t="s">
        <v>32</v>
      </c>
      <c r="P1790" t="s">
        <v>32</v>
      </c>
      <c r="Q1790">
        <v>1000</v>
      </c>
      <c r="X1790">
        <v>6.0000000000000001E-3</v>
      </c>
      <c r="Y1790">
        <v>9040.01</v>
      </c>
      <c r="Z1790">
        <v>0</v>
      </c>
      <c r="AA1790">
        <v>0</v>
      </c>
      <c r="AB1790">
        <v>0</v>
      </c>
      <c r="AC1790">
        <v>0</v>
      </c>
      <c r="AD1790">
        <v>1</v>
      </c>
      <c r="AE1790">
        <v>0</v>
      </c>
      <c r="AF1790" t="s">
        <v>3</v>
      </c>
      <c r="AG1790">
        <v>6.0000000000000001E-3</v>
      </c>
      <c r="AH1790">
        <v>2</v>
      </c>
      <c r="AI1790">
        <v>33361387</v>
      </c>
      <c r="AJ1790">
        <v>1449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</row>
    <row r="1791" spans="1:44">
      <c r="A1791">
        <f>ROW(Source!A1343)</f>
        <v>1343</v>
      </c>
      <c r="B1791">
        <v>33361399</v>
      </c>
      <c r="C1791">
        <v>33361377</v>
      </c>
      <c r="D1791">
        <v>31181610</v>
      </c>
      <c r="E1791">
        <v>1</v>
      </c>
      <c r="F1791">
        <v>1</v>
      </c>
      <c r="G1791">
        <v>1</v>
      </c>
      <c r="H1791">
        <v>3</v>
      </c>
      <c r="I1791" t="s">
        <v>847</v>
      </c>
      <c r="J1791" t="s">
        <v>848</v>
      </c>
      <c r="K1791" t="s">
        <v>849</v>
      </c>
      <c r="L1791">
        <v>1346</v>
      </c>
      <c r="N1791">
        <v>1009</v>
      </c>
      <c r="O1791" t="s">
        <v>78</v>
      </c>
      <c r="P1791" t="s">
        <v>78</v>
      </c>
      <c r="Q1791">
        <v>1</v>
      </c>
      <c r="X1791">
        <v>9.09</v>
      </c>
      <c r="Y1791">
        <v>23.09</v>
      </c>
      <c r="Z1791">
        <v>0</v>
      </c>
      <c r="AA1791">
        <v>0</v>
      </c>
      <c r="AB1791">
        <v>0</v>
      </c>
      <c r="AC1791">
        <v>0</v>
      </c>
      <c r="AD1791">
        <v>1</v>
      </c>
      <c r="AE1791">
        <v>0</v>
      </c>
      <c r="AF1791" t="s">
        <v>3</v>
      </c>
      <c r="AG1791">
        <v>9.09</v>
      </c>
      <c r="AH1791">
        <v>2</v>
      </c>
      <c r="AI1791">
        <v>33361388</v>
      </c>
      <c r="AJ1791">
        <v>1450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</row>
    <row r="1792" spans="1:44">
      <c r="A1792">
        <f>ROW(Source!A1343)</f>
        <v>1343</v>
      </c>
      <c r="B1792">
        <v>33361400</v>
      </c>
      <c r="C1792">
        <v>33361377</v>
      </c>
      <c r="D1792">
        <v>31174136</v>
      </c>
      <c r="E1792">
        <v>17</v>
      </c>
      <c r="F1792">
        <v>1</v>
      </c>
      <c r="G1792">
        <v>1</v>
      </c>
      <c r="H1792">
        <v>3</v>
      </c>
      <c r="I1792" t="s">
        <v>942</v>
      </c>
      <c r="J1792" t="s">
        <v>3</v>
      </c>
      <c r="K1792" t="s">
        <v>943</v>
      </c>
      <c r="L1792">
        <v>1327</v>
      </c>
      <c r="N1792">
        <v>1005</v>
      </c>
      <c r="O1792" t="s">
        <v>47</v>
      </c>
      <c r="P1792" t="s">
        <v>47</v>
      </c>
      <c r="Q1792">
        <v>1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1</v>
      </c>
      <c r="AD1792">
        <v>0</v>
      </c>
      <c r="AE1792">
        <v>0</v>
      </c>
      <c r="AF1792" t="s">
        <v>3</v>
      </c>
      <c r="AG1792">
        <v>0</v>
      </c>
      <c r="AH1792">
        <v>3</v>
      </c>
      <c r="AI1792">
        <v>-1</v>
      </c>
      <c r="AJ1792" t="s">
        <v>3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</row>
    <row r="1793" spans="1:44">
      <c r="A1793">
        <f>ROW(Source!A1343)</f>
        <v>1343</v>
      </c>
      <c r="B1793">
        <v>33361401</v>
      </c>
      <c r="C1793">
        <v>33361377</v>
      </c>
      <c r="D1793">
        <v>31173940</v>
      </c>
      <c r="E1793">
        <v>17</v>
      </c>
      <c r="F1793">
        <v>1</v>
      </c>
      <c r="G1793">
        <v>1</v>
      </c>
      <c r="H1793">
        <v>3</v>
      </c>
      <c r="I1793" t="s">
        <v>944</v>
      </c>
      <c r="J1793" t="s">
        <v>3</v>
      </c>
      <c r="K1793" t="s">
        <v>945</v>
      </c>
      <c r="L1793">
        <v>1346</v>
      </c>
      <c r="N1793">
        <v>1009</v>
      </c>
      <c r="O1793" t="s">
        <v>78</v>
      </c>
      <c r="P1793" t="s">
        <v>78</v>
      </c>
      <c r="Q1793">
        <v>1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1</v>
      </c>
      <c r="AD1793">
        <v>0</v>
      </c>
      <c r="AE1793">
        <v>0</v>
      </c>
      <c r="AF1793" t="s">
        <v>3</v>
      </c>
      <c r="AG1793">
        <v>0</v>
      </c>
      <c r="AH1793">
        <v>3</v>
      </c>
      <c r="AI1793">
        <v>-1</v>
      </c>
      <c r="AJ1793" t="s">
        <v>3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</row>
    <row r="1794" spans="1:44">
      <c r="A1794">
        <f>ROW(Source!A1343)</f>
        <v>1343</v>
      </c>
      <c r="B1794">
        <v>33361402</v>
      </c>
      <c r="C1794">
        <v>33361377</v>
      </c>
      <c r="D1794">
        <v>31174137</v>
      </c>
      <c r="E1794">
        <v>17</v>
      </c>
      <c r="F1794">
        <v>1</v>
      </c>
      <c r="G1794">
        <v>1</v>
      </c>
      <c r="H1794">
        <v>3</v>
      </c>
      <c r="I1794" t="s">
        <v>946</v>
      </c>
      <c r="J1794" t="s">
        <v>3</v>
      </c>
      <c r="K1794" t="s">
        <v>947</v>
      </c>
      <c r="L1794">
        <v>1327</v>
      </c>
      <c r="N1794">
        <v>1005</v>
      </c>
      <c r="O1794" t="s">
        <v>47</v>
      </c>
      <c r="P1794" t="s">
        <v>47</v>
      </c>
      <c r="Q1794">
        <v>1</v>
      </c>
      <c r="X1794">
        <v>100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 t="s">
        <v>3</v>
      </c>
      <c r="AG1794">
        <v>100</v>
      </c>
      <c r="AH1794">
        <v>3</v>
      </c>
      <c r="AI1794">
        <v>-1</v>
      </c>
      <c r="AJ1794" t="s">
        <v>3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</row>
    <row r="1795" spans="1:44">
      <c r="A1795">
        <f>ROW(Source!A1343)</f>
        <v>1343</v>
      </c>
      <c r="B1795">
        <v>33361403</v>
      </c>
      <c r="C1795">
        <v>33361377</v>
      </c>
      <c r="D1795">
        <v>31174140</v>
      </c>
      <c r="E1795">
        <v>17</v>
      </c>
      <c r="F1795">
        <v>1</v>
      </c>
      <c r="G1795">
        <v>1</v>
      </c>
      <c r="H1795">
        <v>3</v>
      </c>
      <c r="I1795" t="s">
        <v>948</v>
      </c>
      <c r="J1795" t="s">
        <v>3</v>
      </c>
      <c r="K1795" t="s">
        <v>949</v>
      </c>
      <c r="L1795">
        <v>1354</v>
      </c>
      <c r="N1795">
        <v>1010</v>
      </c>
      <c r="O1795" t="s">
        <v>40</v>
      </c>
      <c r="P1795" t="s">
        <v>40</v>
      </c>
      <c r="Q1795">
        <v>1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1</v>
      </c>
      <c r="AD1795">
        <v>0</v>
      </c>
      <c r="AE1795">
        <v>0</v>
      </c>
      <c r="AF1795" t="s">
        <v>3</v>
      </c>
      <c r="AG1795">
        <v>0</v>
      </c>
      <c r="AH1795">
        <v>3</v>
      </c>
      <c r="AI1795">
        <v>-1</v>
      </c>
      <c r="AJ1795" t="s">
        <v>3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</row>
    <row r="1796" spans="1:44">
      <c r="A1796">
        <f>ROW(Source!A1343)</f>
        <v>1343</v>
      </c>
      <c r="B1796">
        <v>33361404</v>
      </c>
      <c r="C1796">
        <v>33361377</v>
      </c>
      <c r="D1796">
        <v>31174146</v>
      </c>
      <c r="E1796">
        <v>17</v>
      </c>
      <c r="F1796">
        <v>1</v>
      </c>
      <c r="G1796">
        <v>1</v>
      </c>
      <c r="H1796">
        <v>3</v>
      </c>
      <c r="I1796" t="s">
        <v>950</v>
      </c>
      <c r="J1796" t="s">
        <v>3</v>
      </c>
      <c r="K1796" t="s">
        <v>951</v>
      </c>
      <c r="L1796">
        <v>1354</v>
      </c>
      <c r="N1796">
        <v>1010</v>
      </c>
      <c r="O1796" t="s">
        <v>40</v>
      </c>
      <c r="P1796" t="s">
        <v>40</v>
      </c>
      <c r="Q1796">
        <v>1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1</v>
      </c>
      <c r="AD1796">
        <v>0</v>
      </c>
      <c r="AE1796">
        <v>0</v>
      </c>
      <c r="AF1796" t="s">
        <v>3</v>
      </c>
      <c r="AG1796">
        <v>0</v>
      </c>
      <c r="AH1796">
        <v>3</v>
      </c>
      <c r="AI1796">
        <v>-1</v>
      </c>
      <c r="AJ1796" t="s">
        <v>3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</row>
    <row r="1797" spans="1:44">
      <c r="A1797">
        <f>ROW(Source!A1387)</f>
        <v>1387</v>
      </c>
      <c r="B1797">
        <v>33361120</v>
      </c>
      <c r="C1797">
        <v>33361111</v>
      </c>
      <c r="D1797">
        <v>31172067</v>
      </c>
      <c r="E1797">
        <v>1</v>
      </c>
      <c r="F1797">
        <v>1</v>
      </c>
      <c r="G1797">
        <v>1</v>
      </c>
      <c r="H1797">
        <v>1</v>
      </c>
      <c r="I1797" t="s">
        <v>887</v>
      </c>
      <c r="J1797" t="s">
        <v>3</v>
      </c>
      <c r="K1797" t="s">
        <v>888</v>
      </c>
      <c r="L1797">
        <v>1191</v>
      </c>
      <c r="N1797">
        <v>1013</v>
      </c>
      <c r="O1797" t="s">
        <v>831</v>
      </c>
      <c r="P1797" t="s">
        <v>831</v>
      </c>
      <c r="Q1797">
        <v>1</v>
      </c>
      <c r="X1797">
        <v>4.0199999999999996</v>
      </c>
      <c r="Y1797">
        <v>0</v>
      </c>
      <c r="Z1797">
        <v>0</v>
      </c>
      <c r="AA1797">
        <v>0</v>
      </c>
      <c r="AB1797">
        <v>9.07</v>
      </c>
      <c r="AC1797">
        <v>0</v>
      </c>
      <c r="AD1797">
        <v>1</v>
      </c>
      <c r="AE1797">
        <v>1</v>
      </c>
      <c r="AF1797" t="s">
        <v>22</v>
      </c>
      <c r="AG1797">
        <v>5.5475999999999983</v>
      </c>
      <c r="AH1797">
        <v>2</v>
      </c>
      <c r="AI1797">
        <v>33361112</v>
      </c>
      <c r="AJ1797">
        <v>1451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</row>
    <row r="1798" spans="1:44">
      <c r="A1798">
        <f>ROW(Source!A1387)</f>
        <v>1387</v>
      </c>
      <c r="B1798">
        <v>33361121</v>
      </c>
      <c r="C1798">
        <v>33361111</v>
      </c>
      <c r="D1798">
        <v>31172011</v>
      </c>
      <c r="E1798">
        <v>1</v>
      </c>
      <c r="F1798">
        <v>1</v>
      </c>
      <c r="G1798">
        <v>1</v>
      </c>
      <c r="H1798">
        <v>1</v>
      </c>
      <c r="I1798" t="s">
        <v>832</v>
      </c>
      <c r="J1798" t="s">
        <v>3</v>
      </c>
      <c r="K1798" t="s">
        <v>833</v>
      </c>
      <c r="L1798">
        <v>1191</v>
      </c>
      <c r="N1798">
        <v>1013</v>
      </c>
      <c r="O1798" t="s">
        <v>831</v>
      </c>
      <c r="P1798" t="s">
        <v>831</v>
      </c>
      <c r="Q1798">
        <v>1</v>
      </c>
      <c r="X1798">
        <v>0.01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1</v>
      </c>
      <c r="AE1798">
        <v>2</v>
      </c>
      <c r="AF1798" t="s">
        <v>21</v>
      </c>
      <c r="AG1798">
        <v>1.4999999999999999E-2</v>
      </c>
      <c r="AH1798">
        <v>2</v>
      </c>
      <c r="AI1798">
        <v>33361113</v>
      </c>
      <c r="AJ1798">
        <v>1452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</row>
    <row r="1799" spans="1:44">
      <c r="A1799">
        <f>ROW(Source!A1387)</f>
        <v>1387</v>
      </c>
      <c r="B1799">
        <v>33361122</v>
      </c>
      <c r="C1799">
        <v>33361111</v>
      </c>
      <c r="D1799">
        <v>31258691</v>
      </c>
      <c r="E1799">
        <v>1</v>
      </c>
      <c r="F1799">
        <v>1</v>
      </c>
      <c r="G1799">
        <v>1</v>
      </c>
      <c r="H1799">
        <v>2</v>
      </c>
      <c r="I1799" t="s">
        <v>838</v>
      </c>
      <c r="J1799" t="s">
        <v>839</v>
      </c>
      <c r="K1799" t="s">
        <v>840</v>
      </c>
      <c r="L1799">
        <v>1368</v>
      </c>
      <c r="N1799">
        <v>1011</v>
      </c>
      <c r="O1799" t="s">
        <v>837</v>
      </c>
      <c r="P1799" t="s">
        <v>837</v>
      </c>
      <c r="Q1799">
        <v>1</v>
      </c>
      <c r="X1799">
        <v>1.01</v>
      </c>
      <c r="Y1799">
        <v>0</v>
      </c>
      <c r="Z1799">
        <v>3.12</v>
      </c>
      <c r="AA1799">
        <v>0</v>
      </c>
      <c r="AB1799">
        <v>0</v>
      </c>
      <c r="AC1799">
        <v>0</v>
      </c>
      <c r="AD1799">
        <v>1</v>
      </c>
      <c r="AE1799">
        <v>0</v>
      </c>
      <c r="AF1799" t="s">
        <v>21</v>
      </c>
      <c r="AG1799">
        <v>1.5149999999999999</v>
      </c>
      <c r="AH1799">
        <v>2</v>
      </c>
      <c r="AI1799">
        <v>33361114</v>
      </c>
      <c r="AJ1799">
        <v>1453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</row>
    <row r="1800" spans="1:44">
      <c r="A1800">
        <f>ROW(Source!A1387)</f>
        <v>1387</v>
      </c>
      <c r="B1800">
        <v>33361123</v>
      </c>
      <c r="C1800">
        <v>33361111</v>
      </c>
      <c r="D1800">
        <v>31259879</v>
      </c>
      <c r="E1800">
        <v>1</v>
      </c>
      <c r="F1800">
        <v>1</v>
      </c>
      <c r="G1800">
        <v>1</v>
      </c>
      <c r="H1800">
        <v>2</v>
      </c>
      <c r="I1800" t="s">
        <v>841</v>
      </c>
      <c r="J1800" t="s">
        <v>842</v>
      </c>
      <c r="K1800" t="s">
        <v>843</v>
      </c>
      <c r="L1800">
        <v>1368</v>
      </c>
      <c r="N1800">
        <v>1011</v>
      </c>
      <c r="O1800" t="s">
        <v>837</v>
      </c>
      <c r="P1800" t="s">
        <v>837</v>
      </c>
      <c r="Q1800">
        <v>1</v>
      </c>
      <c r="X1800">
        <v>0.01</v>
      </c>
      <c r="Y1800">
        <v>0</v>
      </c>
      <c r="Z1800">
        <v>65.709999999999994</v>
      </c>
      <c r="AA1800">
        <v>11.6</v>
      </c>
      <c r="AB1800">
        <v>0</v>
      </c>
      <c r="AC1800">
        <v>0</v>
      </c>
      <c r="AD1800">
        <v>1</v>
      </c>
      <c r="AE1800">
        <v>0</v>
      </c>
      <c r="AF1800" t="s">
        <v>21</v>
      </c>
      <c r="AG1800">
        <v>1.4999999999999999E-2</v>
      </c>
      <c r="AH1800">
        <v>2</v>
      </c>
      <c r="AI1800">
        <v>33361115</v>
      </c>
      <c r="AJ1800">
        <v>1454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</row>
    <row r="1801" spans="1:44">
      <c r="A1801">
        <f>ROW(Source!A1387)</f>
        <v>1387</v>
      </c>
      <c r="B1801">
        <v>33361124</v>
      </c>
      <c r="C1801">
        <v>33361111</v>
      </c>
      <c r="D1801">
        <v>31175973</v>
      </c>
      <c r="E1801">
        <v>1</v>
      </c>
      <c r="F1801">
        <v>1</v>
      </c>
      <c r="G1801">
        <v>1</v>
      </c>
      <c r="H1801">
        <v>3</v>
      </c>
      <c r="I1801" t="s">
        <v>889</v>
      </c>
      <c r="J1801" t="s">
        <v>890</v>
      </c>
      <c r="K1801" t="s">
        <v>891</v>
      </c>
      <c r="L1801">
        <v>1348</v>
      </c>
      <c r="N1801">
        <v>1009</v>
      </c>
      <c r="O1801" t="s">
        <v>32</v>
      </c>
      <c r="P1801" t="s">
        <v>32</v>
      </c>
      <c r="Q1801">
        <v>1000</v>
      </c>
      <c r="X1801">
        <v>1.2999999999999999E-4</v>
      </c>
      <c r="Y1801">
        <v>26499</v>
      </c>
      <c r="Z1801">
        <v>0</v>
      </c>
      <c r="AA1801">
        <v>0</v>
      </c>
      <c r="AB1801">
        <v>0</v>
      </c>
      <c r="AC1801">
        <v>0</v>
      </c>
      <c r="AD1801">
        <v>1</v>
      </c>
      <c r="AE1801">
        <v>0</v>
      </c>
      <c r="AF1801" t="s">
        <v>3</v>
      </c>
      <c r="AG1801">
        <v>1.2999999999999999E-4</v>
      </c>
      <c r="AH1801">
        <v>2</v>
      </c>
      <c r="AI1801">
        <v>33361116</v>
      </c>
      <c r="AJ1801">
        <v>1455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</row>
    <row r="1802" spans="1:44">
      <c r="A1802">
        <f>ROW(Source!A1387)</f>
        <v>1387</v>
      </c>
      <c r="B1802">
        <v>33361125</v>
      </c>
      <c r="C1802">
        <v>33361111</v>
      </c>
      <c r="D1802">
        <v>31180727</v>
      </c>
      <c r="E1802">
        <v>1</v>
      </c>
      <c r="F1802">
        <v>1</v>
      </c>
      <c r="G1802">
        <v>1</v>
      </c>
      <c r="H1802">
        <v>3</v>
      </c>
      <c r="I1802" t="s">
        <v>844</v>
      </c>
      <c r="J1802" t="s">
        <v>845</v>
      </c>
      <c r="K1802" t="s">
        <v>846</v>
      </c>
      <c r="L1802">
        <v>1348</v>
      </c>
      <c r="N1802">
        <v>1009</v>
      </c>
      <c r="O1802" t="s">
        <v>32</v>
      </c>
      <c r="P1802" t="s">
        <v>32</v>
      </c>
      <c r="Q1802">
        <v>1000</v>
      </c>
      <c r="X1802">
        <v>1.8000000000000001E-4</v>
      </c>
      <c r="Y1802">
        <v>9040.01</v>
      </c>
      <c r="Z1802">
        <v>0</v>
      </c>
      <c r="AA1802">
        <v>0</v>
      </c>
      <c r="AB1802">
        <v>0</v>
      </c>
      <c r="AC1802">
        <v>0</v>
      </c>
      <c r="AD1802">
        <v>1</v>
      </c>
      <c r="AE1802">
        <v>0</v>
      </c>
      <c r="AF1802" t="s">
        <v>3</v>
      </c>
      <c r="AG1802">
        <v>1.8000000000000001E-4</v>
      </c>
      <c r="AH1802">
        <v>2</v>
      </c>
      <c r="AI1802">
        <v>33361117</v>
      </c>
      <c r="AJ1802">
        <v>1456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</row>
    <row r="1803" spans="1:44">
      <c r="A1803">
        <f>ROW(Source!A1387)</f>
        <v>1387</v>
      </c>
      <c r="B1803">
        <v>33361126</v>
      </c>
      <c r="C1803">
        <v>33361111</v>
      </c>
      <c r="D1803">
        <v>31181610</v>
      </c>
      <c r="E1803">
        <v>1</v>
      </c>
      <c r="F1803">
        <v>1</v>
      </c>
      <c r="G1803">
        <v>1</v>
      </c>
      <c r="H1803">
        <v>3</v>
      </c>
      <c r="I1803" t="s">
        <v>847</v>
      </c>
      <c r="J1803" t="s">
        <v>848</v>
      </c>
      <c r="K1803" t="s">
        <v>849</v>
      </c>
      <c r="L1803">
        <v>1346</v>
      </c>
      <c r="N1803">
        <v>1009</v>
      </c>
      <c r="O1803" t="s">
        <v>78</v>
      </c>
      <c r="P1803" t="s">
        <v>78</v>
      </c>
      <c r="Q1803">
        <v>1</v>
      </c>
      <c r="X1803">
        <v>0.16</v>
      </c>
      <c r="Y1803">
        <v>23.09</v>
      </c>
      <c r="Z1803">
        <v>0</v>
      </c>
      <c r="AA1803">
        <v>0</v>
      </c>
      <c r="AB1803">
        <v>0</v>
      </c>
      <c r="AC1803">
        <v>0</v>
      </c>
      <c r="AD1803">
        <v>1</v>
      </c>
      <c r="AE1803">
        <v>0</v>
      </c>
      <c r="AF1803" t="s">
        <v>3</v>
      </c>
      <c r="AG1803">
        <v>0.16</v>
      </c>
      <c r="AH1803">
        <v>2</v>
      </c>
      <c r="AI1803">
        <v>33361118</v>
      </c>
      <c r="AJ1803">
        <v>1457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</row>
    <row r="1804" spans="1:44">
      <c r="A1804">
        <f>ROW(Source!A1387)</f>
        <v>1387</v>
      </c>
      <c r="B1804">
        <v>33361127</v>
      </c>
      <c r="C1804">
        <v>33361111</v>
      </c>
      <c r="D1804">
        <v>31174155</v>
      </c>
      <c r="E1804">
        <v>17</v>
      </c>
      <c r="F1804">
        <v>1</v>
      </c>
      <c r="G1804">
        <v>1</v>
      </c>
      <c r="H1804">
        <v>3</v>
      </c>
      <c r="I1804" t="s">
        <v>937</v>
      </c>
      <c r="J1804" t="s">
        <v>3</v>
      </c>
      <c r="K1804" t="s">
        <v>269</v>
      </c>
      <c r="L1804">
        <v>1354</v>
      </c>
      <c r="N1804">
        <v>1010</v>
      </c>
      <c r="O1804" t="s">
        <v>40</v>
      </c>
      <c r="P1804" t="s">
        <v>40</v>
      </c>
      <c r="Q1804">
        <v>1</v>
      </c>
      <c r="X1804">
        <v>2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 t="s">
        <v>3</v>
      </c>
      <c r="AG1804">
        <v>2</v>
      </c>
      <c r="AH1804">
        <v>3</v>
      </c>
      <c r="AI1804">
        <v>-1</v>
      </c>
      <c r="AJ1804" t="s">
        <v>3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</row>
    <row r="1805" spans="1:44">
      <c r="A1805">
        <f>ROW(Source!A1387)</f>
        <v>1387</v>
      </c>
      <c r="B1805">
        <v>33361128</v>
      </c>
      <c r="C1805">
        <v>33361111</v>
      </c>
      <c r="D1805">
        <v>31173712</v>
      </c>
      <c r="E1805">
        <v>17</v>
      </c>
      <c r="F1805">
        <v>1</v>
      </c>
      <c r="G1805">
        <v>1</v>
      </c>
      <c r="H1805">
        <v>3</v>
      </c>
      <c r="I1805" t="s">
        <v>929</v>
      </c>
      <c r="J1805" t="s">
        <v>3</v>
      </c>
      <c r="K1805" t="s">
        <v>930</v>
      </c>
      <c r="L1805">
        <v>1354</v>
      </c>
      <c r="N1805">
        <v>1010</v>
      </c>
      <c r="O1805" t="s">
        <v>40</v>
      </c>
      <c r="P1805" t="s">
        <v>40</v>
      </c>
      <c r="Q1805">
        <v>1</v>
      </c>
      <c r="X1805">
        <v>1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 t="s">
        <v>3</v>
      </c>
      <c r="AG1805">
        <v>1</v>
      </c>
      <c r="AH1805">
        <v>3</v>
      </c>
      <c r="AI1805">
        <v>-1</v>
      </c>
      <c r="AJ1805" t="s">
        <v>3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</row>
    <row r="1806" spans="1:44">
      <c r="A1806">
        <f>ROW(Source!A1387)</f>
        <v>1387</v>
      </c>
      <c r="B1806">
        <v>33361129</v>
      </c>
      <c r="C1806">
        <v>33361111</v>
      </c>
      <c r="D1806">
        <v>31172599</v>
      </c>
      <c r="E1806">
        <v>17</v>
      </c>
      <c r="F1806">
        <v>1</v>
      </c>
      <c r="G1806">
        <v>1</v>
      </c>
      <c r="H1806">
        <v>3</v>
      </c>
      <c r="I1806" t="s">
        <v>938</v>
      </c>
      <c r="J1806" t="s">
        <v>3</v>
      </c>
      <c r="K1806" t="s">
        <v>939</v>
      </c>
      <c r="L1806">
        <v>1301</v>
      </c>
      <c r="N1806">
        <v>1003</v>
      </c>
      <c r="O1806" t="s">
        <v>275</v>
      </c>
      <c r="P1806" t="s">
        <v>275</v>
      </c>
      <c r="Q1806">
        <v>1</v>
      </c>
      <c r="X1806">
        <v>9.3000000000000007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 t="s">
        <v>3</v>
      </c>
      <c r="AG1806">
        <v>9.3000000000000007</v>
      </c>
      <c r="AH1806">
        <v>3</v>
      </c>
      <c r="AI1806">
        <v>-1</v>
      </c>
      <c r="AJ1806" t="s">
        <v>3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</row>
    <row r="1807" spans="1:44">
      <c r="A1807">
        <f>ROW(Source!A1387)</f>
        <v>1387</v>
      </c>
      <c r="B1807">
        <v>33361130</v>
      </c>
      <c r="C1807">
        <v>33361111</v>
      </c>
      <c r="D1807">
        <v>31238438</v>
      </c>
      <c r="E1807">
        <v>1</v>
      </c>
      <c r="F1807">
        <v>1</v>
      </c>
      <c r="G1807">
        <v>1</v>
      </c>
      <c r="H1807">
        <v>3</v>
      </c>
      <c r="I1807" t="s">
        <v>892</v>
      </c>
      <c r="J1807" t="s">
        <v>893</v>
      </c>
      <c r="K1807" t="s">
        <v>894</v>
      </c>
      <c r="L1807">
        <v>1301</v>
      </c>
      <c r="N1807">
        <v>1003</v>
      </c>
      <c r="O1807" t="s">
        <v>275</v>
      </c>
      <c r="P1807" t="s">
        <v>275</v>
      </c>
      <c r="Q1807">
        <v>1</v>
      </c>
      <c r="X1807">
        <v>0.39</v>
      </c>
      <c r="Y1807">
        <v>15.33</v>
      </c>
      <c r="Z1807">
        <v>0</v>
      </c>
      <c r="AA1807">
        <v>0</v>
      </c>
      <c r="AB1807">
        <v>0</v>
      </c>
      <c r="AC1807">
        <v>0</v>
      </c>
      <c r="AD1807">
        <v>1</v>
      </c>
      <c r="AE1807">
        <v>0</v>
      </c>
      <c r="AF1807" t="s">
        <v>3</v>
      </c>
      <c r="AG1807">
        <v>0.39</v>
      </c>
      <c r="AH1807">
        <v>2</v>
      </c>
      <c r="AI1807">
        <v>33361119</v>
      </c>
      <c r="AJ1807">
        <v>1458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</row>
    <row r="1808" spans="1:44">
      <c r="A1808">
        <f>ROW(Source!A1388)</f>
        <v>1388</v>
      </c>
      <c r="B1808">
        <v>33361120</v>
      </c>
      <c r="C1808">
        <v>33361111</v>
      </c>
      <c r="D1808">
        <v>31172067</v>
      </c>
      <c r="E1808">
        <v>1</v>
      </c>
      <c r="F1808">
        <v>1</v>
      </c>
      <c r="G1808">
        <v>1</v>
      </c>
      <c r="H1808">
        <v>1</v>
      </c>
      <c r="I1808" t="s">
        <v>887</v>
      </c>
      <c r="J1808" t="s">
        <v>3</v>
      </c>
      <c r="K1808" t="s">
        <v>888</v>
      </c>
      <c r="L1808">
        <v>1191</v>
      </c>
      <c r="N1808">
        <v>1013</v>
      </c>
      <c r="O1808" t="s">
        <v>831</v>
      </c>
      <c r="P1808" t="s">
        <v>831</v>
      </c>
      <c r="Q1808">
        <v>1</v>
      </c>
      <c r="X1808">
        <v>4.0199999999999996</v>
      </c>
      <c r="Y1808">
        <v>0</v>
      </c>
      <c r="Z1808">
        <v>0</v>
      </c>
      <c r="AA1808">
        <v>0</v>
      </c>
      <c r="AB1808">
        <v>9.07</v>
      </c>
      <c r="AC1808">
        <v>0</v>
      </c>
      <c r="AD1808">
        <v>1</v>
      </c>
      <c r="AE1808">
        <v>1</v>
      </c>
      <c r="AF1808" t="s">
        <v>22</v>
      </c>
      <c r="AG1808">
        <v>5.5475999999999983</v>
      </c>
      <c r="AH1808">
        <v>2</v>
      </c>
      <c r="AI1808">
        <v>33361112</v>
      </c>
      <c r="AJ1808">
        <v>1459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</row>
    <row r="1809" spans="1:44">
      <c r="A1809">
        <f>ROW(Source!A1388)</f>
        <v>1388</v>
      </c>
      <c r="B1809">
        <v>33361121</v>
      </c>
      <c r="C1809">
        <v>33361111</v>
      </c>
      <c r="D1809">
        <v>31172011</v>
      </c>
      <c r="E1809">
        <v>1</v>
      </c>
      <c r="F1809">
        <v>1</v>
      </c>
      <c r="G1809">
        <v>1</v>
      </c>
      <c r="H1809">
        <v>1</v>
      </c>
      <c r="I1809" t="s">
        <v>832</v>
      </c>
      <c r="J1809" t="s">
        <v>3</v>
      </c>
      <c r="K1809" t="s">
        <v>833</v>
      </c>
      <c r="L1809">
        <v>1191</v>
      </c>
      <c r="N1809">
        <v>1013</v>
      </c>
      <c r="O1809" t="s">
        <v>831</v>
      </c>
      <c r="P1809" t="s">
        <v>831</v>
      </c>
      <c r="Q1809">
        <v>1</v>
      </c>
      <c r="X1809">
        <v>0.01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1</v>
      </c>
      <c r="AE1809">
        <v>2</v>
      </c>
      <c r="AF1809" t="s">
        <v>21</v>
      </c>
      <c r="AG1809">
        <v>1.4999999999999999E-2</v>
      </c>
      <c r="AH1809">
        <v>2</v>
      </c>
      <c r="AI1809">
        <v>33361113</v>
      </c>
      <c r="AJ1809">
        <v>1460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</row>
    <row r="1810" spans="1:44">
      <c r="A1810">
        <f>ROW(Source!A1388)</f>
        <v>1388</v>
      </c>
      <c r="B1810">
        <v>33361122</v>
      </c>
      <c r="C1810">
        <v>33361111</v>
      </c>
      <c r="D1810">
        <v>31258691</v>
      </c>
      <c r="E1810">
        <v>1</v>
      </c>
      <c r="F1810">
        <v>1</v>
      </c>
      <c r="G1810">
        <v>1</v>
      </c>
      <c r="H1810">
        <v>2</v>
      </c>
      <c r="I1810" t="s">
        <v>838</v>
      </c>
      <c r="J1810" t="s">
        <v>839</v>
      </c>
      <c r="K1810" t="s">
        <v>840</v>
      </c>
      <c r="L1810">
        <v>1368</v>
      </c>
      <c r="N1810">
        <v>1011</v>
      </c>
      <c r="O1810" t="s">
        <v>837</v>
      </c>
      <c r="P1810" t="s">
        <v>837</v>
      </c>
      <c r="Q1810">
        <v>1</v>
      </c>
      <c r="X1810">
        <v>1.01</v>
      </c>
      <c r="Y1810">
        <v>0</v>
      </c>
      <c r="Z1810">
        <v>3.12</v>
      </c>
      <c r="AA1810">
        <v>0</v>
      </c>
      <c r="AB1810">
        <v>0</v>
      </c>
      <c r="AC1810">
        <v>0</v>
      </c>
      <c r="AD1810">
        <v>1</v>
      </c>
      <c r="AE1810">
        <v>0</v>
      </c>
      <c r="AF1810" t="s">
        <v>21</v>
      </c>
      <c r="AG1810">
        <v>1.5149999999999999</v>
      </c>
      <c r="AH1810">
        <v>2</v>
      </c>
      <c r="AI1810">
        <v>33361114</v>
      </c>
      <c r="AJ1810">
        <v>1461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</row>
    <row r="1811" spans="1:44">
      <c r="A1811">
        <f>ROW(Source!A1388)</f>
        <v>1388</v>
      </c>
      <c r="B1811">
        <v>33361123</v>
      </c>
      <c r="C1811">
        <v>33361111</v>
      </c>
      <c r="D1811">
        <v>31259879</v>
      </c>
      <c r="E1811">
        <v>1</v>
      </c>
      <c r="F1811">
        <v>1</v>
      </c>
      <c r="G1811">
        <v>1</v>
      </c>
      <c r="H1811">
        <v>2</v>
      </c>
      <c r="I1811" t="s">
        <v>841</v>
      </c>
      <c r="J1811" t="s">
        <v>842</v>
      </c>
      <c r="K1811" t="s">
        <v>843</v>
      </c>
      <c r="L1811">
        <v>1368</v>
      </c>
      <c r="N1811">
        <v>1011</v>
      </c>
      <c r="O1811" t="s">
        <v>837</v>
      </c>
      <c r="P1811" t="s">
        <v>837</v>
      </c>
      <c r="Q1811">
        <v>1</v>
      </c>
      <c r="X1811">
        <v>0.01</v>
      </c>
      <c r="Y1811">
        <v>0</v>
      </c>
      <c r="Z1811">
        <v>65.709999999999994</v>
      </c>
      <c r="AA1811">
        <v>11.6</v>
      </c>
      <c r="AB1811">
        <v>0</v>
      </c>
      <c r="AC1811">
        <v>0</v>
      </c>
      <c r="AD1811">
        <v>1</v>
      </c>
      <c r="AE1811">
        <v>0</v>
      </c>
      <c r="AF1811" t="s">
        <v>21</v>
      </c>
      <c r="AG1811">
        <v>1.4999999999999999E-2</v>
      </c>
      <c r="AH1811">
        <v>2</v>
      </c>
      <c r="AI1811">
        <v>33361115</v>
      </c>
      <c r="AJ1811">
        <v>1462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</row>
    <row r="1812" spans="1:44">
      <c r="A1812">
        <f>ROW(Source!A1388)</f>
        <v>1388</v>
      </c>
      <c r="B1812">
        <v>33361124</v>
      </c>
      <c r="C1812">
        <v>33361111</v>
      </c>
      <c r="D1812">
        <v>31175973</v>
      </c>
      <c r="E1812">
        <v>1</v>
      </c>
      <c r="F1812">
        <v>1</v>
      </c>
      <c r="G1812">
        <v>1</v>
      </c>
      <c r="H1812">
        <v>3</v>
      </c>
      <c r="I1812" t="s">
        <v>889</v>
      </c>
      <c r="J1812" t="s">
        <v>890</v>
      </c>
      <c r="K1812" t="s">
        <v>891</v>
      </c>
      <c r="L1812">
        <v>1348</v>
      </c>
      <c r="N1812">
        <v>1009</v>
      </c>
      <c r="O1812" t="s">
        <v>32</v>
      </c>
      <c r="P1812" t="s">
        <v>32</v>
      </c>
      <c r="Q1812">
        <v>1000</v>
      </c>
      <c r="X1812">
        <v>1.2999999999999999E-4</v>
      </c>
      <c r="Y1812">
        <v>26499</v>
      </c>
      <c r="Z1812">
        <v>0</v>
      </c>
      <c r="AA1812">
        <v>0</v>
      </c>
      <c r="AB1812">
        <v>0</v>
      </c>
      <c r="AC1812">
        <v>0</v>
      </c>
      <c r="AD1812">
        <v>1</v>
      </c>
      <c r="AE1812">
        <v>0</v>
      </c>
      <c r="AF1812" t="s">
        <v>3</v>
      </c>
      <c r="AG1812">
        <v>1.2999999999999999E-4</v>
      </c>
      <c r="AH1812">
        <v>2</v>
      </c>
      <c r="AI1812">
        <v>33361116</v>
      </c>
      <c r="AJ1812">
        <v>1463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</row>
    <row r="1813" spans="1:44">
      <c r="A1813">
        <f>ROW(Source!A1388)</f>
        <v>1388</v>
      </c>
      <c r="B1813">
        <v>33361125</v>
      </c>
      <c r="C1813">
        <v>33361111</v>
      </c>
      <c r="D1813">
        <v>31180727</v>
      </c>
      <c r="E1813">
        <v>1</v>
      </c>
      <c r="F1813">
        <v>1</v>
      </c>
      <c r="G1813">
        <v>1</v>
      </c>
      <c r="H1813">
        <v>3</v>
      </c>
      <c r="I1813" t="s">
        <v>844</v>
      </c>
      <c r="J1813" t="s">
        <v>845</v>
      </c>
      <c r="K1813" t="s">
        <v>846</v>
      </c>
      <c r="L1813">
        <v>1348</v>
      </c>
      <c r="N1813">
        <v>1009</v>
      </c>
      <c r="O1813" t="s">
        <v>32</v>
      </c>
      <c r="P1813" t="s">
        <v>32</v>
      </c>
      <c r="Q1813">
        <v>1000</v>
      </c>
      <c r="X1813">
        <v>1.8000000000000001E-4</v>
      </c>
      <c r="Y1813">
        <v>9040.01</v>
      </c>
      <c r="Z1813">
        <v>0</v>
      </c>
      <c r="AA1813">
        <v>0</v>
      </c>
      <c r="AB1813">
        <v>0</v>
      </c>
      <c r="AC1813">
        <v>0</v>
      </c>
      <c r="AD1813">
        <v>1</v>
      </c>
      <c r="AE1813">
        <v>0</v>
      </c>
      <c r="AF1813" t="s">
        <v>3</v>
      </c>
      <c r="AG1813">
        <v>1.8000000000000001E-4</v>
      </c>
      <c r="AH1813">
        <v>2</v>
      </c>
      <c r="AI1813">
        <v>33361117</v>
      </c>
      <c r="AJ1813">
        <v>1464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</row>
    <row r="1814" spans="1:44">
      <c r="A1814">
        <f>ROW(Source!A1388)</f>
        <v>1388</v>
      </c>
      <c r="B1814">
        <v>33361126</v>
      </c>
      <c r="C1814">
        <v>33361111</v>
      </c>
      <c r="D1814">
        <v>31181610</v>
      </c>
      <c r="E1814">
        <v>1</v>
      </c>
      <c r="F1814">
        <v>1</v>
      </c>
      <c r="G1814">
        <v>1</v>
      </c>
      <c r="H1814">
        <v>3</v>
      </c>
      <c r="I1814" t="s">
        <v>847</v>
      </c>
      <c r="J1814" t="s">
        <v>848</v>
      </c>
      <c r="K1814" t="s">
        <v>849</v>
      </c>
      <c r="L1814">
        <v>1346</v>
      </c>
      <c r="N1814">
        <v>1009</v>
      </c>
      <c r="O1814" t="s">
        <v>78</v>
      </c>
      <c r="P1814" t="s">
        <v>78</v>
      </c>
      <c r="Q1814">
        <v>1</v>
      </c>
      <c r="X1814">
        <v>0.16</v>
      </c>
      <c r="Y1814">
        <v>23.09</v>
      </c>
      <c r="Z1814">
        <v>0</v>
      </c>
      <c r="AA1814">
        <v>0</v>
      </c>
      <c r="AB1814">
        <v>0</v>
      </c>
      <c r="AC1814">
        <v>0</v>
      </c>
      <c r="AD1814">
        <v>1</v>
      </c>
      <c r="AE1814">
        <v>0</v>
      </c>
      <c r="AF1814" t="s">
        <v>3</v>
      </c>
      <c r="AG1814">
        <v>0.16</v>
      </c>
      <c r="AH1814">
        <v>2</v>
      </c>
      <c r="AI1814">
        <v>33361118</v>
      </c>
      <c r="AJ1814">
        <v>1465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</row>
    <row r="1815" spans="1:44">
      <c r="A1815">
        <f>ROW(Source!A1388)</f>
        <v>1388</v>
      </c>
      <c r="B1815">
        <v>33361127</v>
      </c>
      <c r="C1815">
        <v>33361111</v>
      </c>
      <c r="D1815">
        <v>31174155</v>
      </c>
      <c r="E1815">
        <v>17</v>
      </c>
      <c r="F1815">
        <v>1</v>
      </c>
      <c r="G1815">
        <v>1</v>
      </c>
      <c r="H1815">
        <v>3</v>
      </c>
      <c r="I1815" t="s">
        <v>937</v>
      </c>
      <c r="J1815" t="s">
        <v>3</v>
      </c>
      <c r="K1815" t="s">
        <v>269</v>
      </c>
      <c r="L1815">
        <v>1354</v>
      </c>
      <c r="N1815">
        <v>1010</v>
      </c>
      <c r="O1815" t="s">
        <v>40</v>
      </c>
      <c r="P1815" t="s">
        <v>40</v>
      </c>
      <c r="Q1815">
        <v>1</v>
      </c>
      <c r="X1815">
        <v>2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 t="s">
        <v>3</v>
      </c>
      <c r="AG1815">
        <v>2</v>
      </c>
      <c r="AH1815">
        <v>3</v>
      </c>
      <c r="AI1815">
        <v>-1</v>
      </c>
      <c r="AJ1815" t="s">
        <v>3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</row>
    <row r="1816" spans="1:44">
      <c r="A1816">
        <f>ROW(Source!A1388)</f>
        <v>1388</v>
      </c>
      <c r="B1816">
        <v>33361128</v>
      </c>
      <c r="C1816">
        <v>33361111</v>
      </c>
      <c r="D1816">
        <v>31173712</v>
      </c>
      <c r="E1816">
        <v>17</v>
      </c>
      <c r="F1816">
        <v>1</v>
      </c>
      <c r="G1816">
        <v>1</v>
      </c>
      <c r="H1816">
        <v>3</v>
      </c>
      <c r="I1816" t="s">
        <v>929</v>
      </c>
      <c r="J1816" t="s">
        <v>3</v>
      </c>
      <c r="K1816" t="s">
        <v>930</v>
      </c>
      <c r="L1816">
        <v>1354</v>
      </c>
      <c r="N1816">
        <v>1010</v>
      </c>
      <c r="O1816" t="s">
        <v>40</v>
      </c>
      <c r="P1816" t="s">
        <v>40</v>
      </c>
      <c r="Q1816">
        <v>1</v>
      </c>
      <c r="X1816">
        <v>1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 t="s">
        <v>3</v>
      </c>
      <c r="AG1816">
        <v>1</v>
      </c>
      <c r="AH1816">
        <v>3</v>
      </c>
      <c r="AI1816">
        <v>-1</v>
      </c>
      <c r="AJ1816" t="s">
        <v>3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</row>
    <row r="1817" spans="1:44">
      <c r="A1817">
        <f>ROW(Source!A1388)</f>
        <v>1388</v>
      </c>
      <c r="B1817">
        <v>33361129</v>
      </c>
      <c r="C1817">
        <v>33361111</v>
      </c>
      <c r="D1817">
        <v>31172599</v>
      </c>
      <c r="E1817">
        <v>17</v>
      </c>
      <c r="F1817">
        <v>1</v>
      </c>
      <c r="G1817">
        <v>1</v>
      </c>
      <c r="H1817">
        <v>3</v>
      </c>
      <c r="I1817" t="s">
        <v>938</v>
      </c>
      <c r="J1817" t="s">
        <v>3</v>
      </c>
      <c r="K1817" t="s">
        <v>939</v>
      </c>
      <c r="L1817">
        <v>1301</v>
      </c>
      <c r="N1817">
        <v>1003</v>
      </c>
      <c r="O1817" t="s">
        <v>275</v>
      </c>
      <c r="P1817" t="s">
        <v>275</v>
      </c>
      <c r="Q1817">
        <v>1</v>
      </c>
      <c r="X1817">
        <v>9.3000000000000007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 t="s">
        <v>3</v>
      </c>
      <c r="AG1817">
        <v>9.3000000000000007</v>
      </c>
      <c r="AH1817">
        <v>3</v>
      </c>
      <c r="AI1817">
        <v>-1</v>
      </c>
      <c r="AJ1817" t="s">
        <v>3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</row>
    <row r="1818" spans="1:44">
      <c r="A1818">
        <f>ROW(Source!A1388)</f>
        <v>1388</v>
      </c>
      <c r="B1818">
        <v>33361130</v>
      </c>
      <c r="C1818">
        <v>33361111</v>
      </c>
      <c r="D1818">
        <v>31238438</v>
      </c>
      <c r="E1818">
        <v>1</v>
      </c>
      <c r="F1818">
        <v>1</v>
      </c>
      <c r="G1818">
        <v>1</v>
      </c>
      <c r="H1818">
        <v>3</v>
      </c>
      <c r="I1818" t="s">
        <v>892</v>
      </c>
      <c r="J1818" t="s">
        <v>893</v>
      </c>
      <c r="K1818" t="s">
        <v>894</v>
      </c>
      <c r="L1818">
        <v>1301</v>
      </c>
      <c r="N1818">
        <v>1003</v>
      </c>
      <c r="O1818" t="s">
        <v>275</v>
      </c>
      <c r="P1818" t="s">
        <v>275</v>
      </c>
      <c r="Q1818">
        <v>1</v>
      </c>
      <c r="X1818">
        <v>0.39</v>
      </c>
      <c r="Y1818">
        <v>15.33</v>
      </c>
      <c r="Z1818">
        <v>0</v>
      </c>
      <c r="AA1818">
        <v>0</v>
      </c>
      <c r="AB1818">
        <v>0</v>
      </c>
      <c r="AC1818">
        <v>0</v>
      </c>
      <c r="AD1818">
        <v>1</v>
      </c>
      <c r="AE1818">
        <v>0</v>
      </c>
      <c r="AF1818" t="s">
        <v>3</v>
      </c>
      <c r="AG1818">
        <v>0.39</v>
      </c>
      <c r="AH1818">
        <v>2</v>
      </c>
      <c r="AI1818">
        <v>33361119</v>
      </c>
      <c r="AJ1818">
        <v>1466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</row>
    <row r="1819" spans="1:44">
      <c r="A1819">
        <f>ROW(Source!A1397)</f>
        <v>1397</v>
      </c>
      <c r="B1819">
        <v>33361144</v>
      </c>
      <c r="C1819">
        <v>33361134</v>
      </c>
      <c r="D1819">
        <v>31172059</v>
      </c>
      <c r="E1819">
        <v>1</v>
      </c>
      <c r="F1819">
        <v>1</v>
      </c>
      <c r="G1819">
        <v>1</v>
      </c>
      <c r="H1819">
        <v>1</v>
      </c>
      <c r="I1819" t="s">
        <v>895</v>
      </c>
      <c r="J1819" t="s">
        <v>3</v>
      </c>
      <c r="K1819" t="s">
        <v>896</v>
      </c>
      <c r="L1819">
        <v>1191</v>
      </c>
      <c r="N1819">
        <v>1013</v>
      </c>
      <c r="O1819" t="s">
        <v>831</v>
      </c>
      <c r="P1819" t="s">
        <v>831</v>
      </c>
      <c r="Q1819">
        <v>1</v>
      </c>
      <c r="X1819">
        <v>31.98</v>
      </c>
      <c r="Y1819">
        <v>0</v>
      </c>
      <c r="Z1819">
        <v>0</v>
      </c>
      <c r="AA1819">
        <v>0</v>
      </c>
      <c r="AB1819">
        <v>8.64</v>
      </c>
      <c r="AC1819">
        <v>0</v>
      </c>
      <c r="AD1819">
        <v>1</v>
      </c>
      <c r="AE1819">
        <v>1</v>
      </c>
      <c r="AF1819" t="s">
        <v>22</v>
      </c>
      <c r="AG1819">
        <v>44.132399999999997</v>
      </c>
      <c r="AH1819">
        <v>2</v>
      </c>
      <c r="AI1819">
        <v>33361135</v>
      </c>
      <c r="AJ1819">
        <v>1467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</row>
    <row r="1820" spans="1:44">
      <c r="A1820">
        <f>ROW(Source!A1397)</f>
        <v>1397</v>
      </c>
      <c r="B1820">
        <v>33361145</v>
      </c>
      <c r="C1820">
        <v>33361134</v>
      </c>
      <c r="D1820">
        <v>31172011</v>
      </c>
      <c r="E1820">
        <v>1</v>
      </c>
      <c r="F1820">
        <v>1</v>
      </c>
      <c r="G1820">
        <v>1</v>
      </c>
      <c r="H1820">
        <v>1</v>
      </c>
      <c r="I1820" t="s">
        <v>832</v>
      </c>
      <c r="J1820" t="s">
        <v>3</v>
      </c>
      <c r="K1820" t="s">
        <v>833</v>
      </c>
      <c r="L1820">
        <v>1191</v>
      </c>
      <c r="N1820">
        <v>1013</v>
      </c>
      <c r="O1820" t="s">
        <v>831</v>
      </c>
      <c r="P1820" t="s">
        <v>831</v>
      </c>
      <c r="Q1820">
        <v>1</v>
      </c>
      <c r="X1820">
        <v>0.47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1</v>
      </c>
      <c r="AE1820">
        <v>2</v>
      </c>
      <c r="AF1820" t="s">
        <v>21</v>
      </c>
      <c r="AG1820">
        <v>0.70499999999999996</v>
      </c>
      <c r="AH1820">
        <v>2</v>
      </c>
      <c r="AI1820">
        <v>33361136</v>
      </c>
      <c r="AJ1820">
        <v>1468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</row>
    <row r="1821" spans="1:44">
      <c r="A1821">
        <f>ROW(Source!A1397)</f>
        <v>1397</v>
      </c>
      <c r="B1821">
        <v>33361146</v>
      </c>
      <c r="C1821">
        <v>33361134</v>
      </c>
      <c r="D1821">
        <v>31259116</v>
      </c>
      <c r="E1821">
        <v>1</v>
      </c>
      <c r="F1821">
        <v>1</v>
      </c>
      <c r="G1821">
        <v>1</v>
      </c>
      <c r="H1821">
        <v>2</v>
      </c>
      <c r="I1821" t="s">
        <v>897</v>
      </c>
      <c r="J1821" t="s">
        <v>898</v>
      </c>
      <c r="K1821" t="s">
        <v>899</v>
      </c>
      <c r="L1821">
        <v>1368</v>
      </c>
      <c r="N1821">
        <v>1011</v>
      </c>
      <c r="O1821" t="s">
        <v>837</v>
      </c>
      <c r="P1821" t="s">
        <v>837</v>
      </c>
      <c r="Q1821">
        <v>1</v>
      </c>
      <c r="X1821">
        <v>0.23</v>
      </c>
      <c r="Y1821">
        <v>0</v>
      </c>
      <c r="Z1821">
        <v>30</v>
      </c>
      <c r="AA1821">
        <v>0</v>
      </c>
      <c r="AB1821">
        <v>0</v>
      </c>
      <c r="AC1821">
        <v>0</v>
      </c>
      <c r="AD1821">
        <v>1</v>
      </c>
      <c r="AE1821">
        <v>0</v>
      </c>
      <c r="AF1821" t="s">
        <v>21</v>
      </c>
      <c r="AG1821">
        <v>0.34500000000000003</v>
      </c>
      <c r="AH1821">
        <v>2</v>
      </c>
      <c r="AI1821">
        <v>33361137</v>
      </c>
      <c r="AJ1821">
        <v>1469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</row>
    <row r="1822" spans="1:44">
      <c r="A1822">
        <f>ROW(Source!A1397)</f>
        <v>1397</v>
      </c>
      <c r="B1822">
        <v>33361147</v>
      </c>
      <c r="C1822">
        <v>33361134</v>
      </c>
      <c r="D1822">
        <v>31259879</v>
      </c>
      <c r="E1822">
        <v>1</v>
      </c>
      <c r="F1822">
        <v>1</v>
      </c>
      <c r="G1822">
        <v>1</v>
      </c>
      <c r="H1822">
        <v>2</v>
      </c>
      <c r="I1822" t="s">
        <v>841</v>
      </c>
      <c r="J1822" t="s">
        <v>842</v>
      </c>
      <c r="K1822" t="s">
        <v>843</v>
      </c>
      <c r="L1822">
        <v>1368</v>
      </c>
      <c r="N1822">
        <v>1011</v>
      </c>
      <c r="O1822" t="s">
        <v>837</v>
      </c>
      <c r="P1822" t="s">
        <v>837</v>
      </c>
      <c r="Q1822">
        <v>1</v>
      </c>
      <c r="X1822">
        <v>0.47</v>
      </c>
      <c r="Y1822">
        <v>0</v>
      </c>
      <c r="Z1822">
        <v>65.709999999999994</v>
      </c>
      <c r="AA1822">
        <v>11.6</v>
      </c>
      <c r="AB1822">
        <v>0</v>
      </c>
      <c r="AC1822">
        <v>0</v>
      </c>
      <c r="AD1822">
        <v>1</v>
      </c>
      <c r="AE1822">
        <v>0</v>
      </c>
      <c r="AF1822" t="s">
        <v>21</v>
      </c>
      <c r="AG1822">
        <v>0.70499999999999996</v>
      </c>
      <c r="AH1822">
        <v>2</v>
      </c>
      <c r="AI1822">
        <v>33361138</v>
      </c>
      <c r="AJ1822">
        <v>1470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</row>
    <row r="1823" spans="1:44">
      <c r="A1823">
        <f>ROW(Source!A1397)</f>
        <v>1397</v>
      </c>
      <c r="B1823">
        <v>33361148</v>
      </c>
      <c r="C1823">
        <v>33361134</v>
      </c>
      <c r="D1823">
        <v>31260961</v>
      </c>
      <c r="E1823">
        <v>1</v>
      </c>
      <c r="F1823">
        <v>1</v>
      </c>
      <c r="G1823">
        <v>1</v>
      </c>
      <c r="H1823">
        <v>2</v>
      </c>
      <c r="I1823" t="s">
        <v>900</v>
      </c>
      <c r="J1823" t="s">
        <v>901</v>
      </c>
      <c r="K1823" t="s">
        <v>902</v>
      </c>
      <c r="L1823">
        <v>1368</v>
      </c>
      <c r="N1823">
        <v>1011</v>
      </c>
      <c r="O1823" t="s">
        <v>837</v>
      </c>
      <c r="P1823" t="s">
        <v>837</v>
      </c>
      <c r="Q1823">
        <v>1</v>
      </c>
      <c r="X1823">
        <v>1.26</v>
      </c>
      <c r="Y1823">
        <v>0</v>
      </c>
      <c r="Z1823">
        <v>2.16</v>
      </c>
      <c r="AA1823">
        <v>0</v>
      </c>
      <c r="AB1823">
        <v>0</v>
      </c>
      <c r="AC1823">
        <v>0</v>
      </c>
      <c r="AD1823">
        <v>1</v>
      </c>
      <c r="AE1823">
        <v>0</v>
      </c>
      <c r="AF1823" t="s">
        <v>21</v>
      </c>
      <c r="AG1823">
        <v>1.8900000000000001</v>
      </c>
      <c r="AH1823">
        <v>2</v>
      </c>
      <c r="AI1823">
        <v>33361139</v>
      </c>
      <c r="AJ1823">
        <v>1471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</row>
    <row r="1824" spans="1:44">
      <c r="A1824">
        <f>ROW(Source!A1397)</f>
        <v>1397</v>
      </c>
      <c r="B1824">
        <v>33361149</v>
      </c>
      <c r="C1824">
        <v>33361134</v>
      </c>
      <c r="D1824">
        <v>31176145</v>
      </c>
      <c r="E1824">
        <v>1</v>
      </c>
      <c r="F1824">
        <v>1</v>
      </c>
      <c r="G1824">
        <v>1</v>
      </c>
      <c r="H1824">
        <v>3</v>
      </c>
      <c r="I1824" t="s">
        <v>903</v>
      </c>
      <c r="J1824" t="s">
        <v>904</v>
      </c>
      <c r="K1824" t="s">
        <v>905</v>
      </c>
      <c r="L1824">
        <v>1348</v>
      </c>
      <c r="N1824">
        <v>1009</v>
      </c>
      <c r="O1824" t="s">
        <v>32</v>
      </c>
      <c r="P1824" t="s">
        <v>32</v>
      </c>
      <c r="Q1824">
        <v>1000</v>
      </c>
      <c r="X1824">
        <v>1.26E-2</v>
      </c>
      <c r="Y1824">
        <v>1412.5</v>
      </c>
      <c r="Z1824">
        <v>0</v>
      </c>
      <c r="AA1824">
        <v>0</v>
      </c>
      <c r="AB1824">
        <v>0</v>
      </c>
      <c r="AC1824">
        <v>0</v>
      </c>
      <c r="AD1824">
        <v>1</v>
      </c>
      <c r="AE1824">
        <v>0</v>
      </c>
      <c r="AF1824" t="s">
        <v>3</v>
      </c>
      <c r="AG1824">
        <v>1.26E-2</v>
      </c>
      <c r="AH1824">
        <v>2</v>
      </c>
      <c r="AI1824">
        <v>33361140</v>
      </c>
      <c r="AJ1824">
        <v>1472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</row>
    <row r="1825" spans="1:44">
      <c r="A1825">
        <f>ROW(Source!A1397)</f>
        <v>1397</v>
      </c>
      <c r="B1825">
        <v>33361150</v>
      </c>
      <c r="C1825">
        <v>33361134</v>
      </c>
      <c r="D1825">
        <v>31176252</v>
      </c>
      <c r="E1825">
        <v>1</v>
      </c>
      <c r="F1825">
        <v>1</v>
      </c>
      <c r="G1825">
        <v>1</v>
      </c>
      <c r="H1825">
        <v>3</v>
      </c>
      <c r="I1825" t="s">
        <v>906</v>
      </c>
      <c r="J1825" t="s">
        <v>907</v>
      </c>
      <c r="K1825" t="s">
        <v>908</v>
      </c>
      <c r="L1825">
        <v>1348</v>
      </c>
      <c r="N1825">
        <v>1009</v>
      </c>
      <c r="O1825" t="s">
        <v>32</v>
      </c>
      <c r="P1825" t="s">
        <v>32</v>
      </c>
      <c r="Q1825">
        <v>1000</v>
      </c>
      <c r="X1825">
        <v>0.03</v>
      </c>
      <c r="Y1825">
        <v>3960</v>
      </c>
      <c r="Z1825">
        <v>0</v>
      </c>
      <c r="AA1825">
        <v>0</v>
      </c>
      <c r="AB1825">
        <v>0</v>
      </c>
      <c r="AC1825">
        <v>0</v>
      </c>
      <c r="AD1825">
        <v>1</v>
      </c>
      <c r="AE1825">
        <v>0</v>
      </c>
      <c r="AF1825" t="s">
        <v>3</v>
      </c>
      <c r="AG1825">
        <v>0.03</v>
      </c>
      <c r="AH1825">
        <v>2</v>
      </c>
      <c r="AI1825">
        <v>33361141</v>
      </c>
      <c r="AJ1825">
        <v>1473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</row>
    <row r="1826" spans="1:44">
      <c r="A1826">
        <f>ROW(Source!A1397)</f>
        <v>1397</v>
      </c>
      <c r="B1826">
        <v>33361151</v>
      </c>
      <c r="C1826">
        <v>33361134</v>
      </c>
      <c r="D1826">
        <v>31201861</v>
      </c>
      <c r="E1826">
        <v>1</v>
      </c>
      <c r="F1826">
        <v>1</v>
      </c>
      <c r="G1826">
        <v>1</v>
      </c>
      <c r="H1826">
        <v>3</v>
      </c>
      <c r="I1826" t="s">
        <v>909</v>
      </c>
      <c r="J1826" t="s">
        <v>910</v>
      </c>
      <c r="K1826" t="s">
        <v>911</v>
      </c>
      <c r="L1826">
        <v>1348</v>
      </c>
      <c r="N1826">
        <v>1009</v>
      </c>
      <c r="O1826" t="s">
        <v>32</v>
      </c>
      <c r="P1826" t="s">
        <v>32</v>
      </c>
      <c r="Q1826">
        <v>1000</v>
      </c>
      <c r="X1826">
        <v>4.7300000000000002E-2</v>
      </c>
      <c r="Y1826">
        <v>7590</v>
      </c>
      <c r="Z1826">
        <v>0</v>
      </c>
      <c r="AA1826">
        <v>0</v>
      </c>
      <c r="AB1826">
        <v>0</v>
      </c>
      <c r="AC1826">
        <v>0</v>
      </c>
      <c r="AD1826">
        <v>1</v>
      </c>
      <c r="AE1826">
        <v>0</v>
      </c>
      <c r="AF1826" t="s">
        <v>3</v>
      </c>
      <c r="AG1826">
        <v>4.7300000000000002E-2</v>
      </c>
      <c r="AH1826">
        <v>2</v>
      </c>
      <c r="AI1826">
        <v>33361142</v>
      </c>
      <c r="AJ1826">
        <v>1474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</row>
    <row r="1827" spans="1:44">
      <c r="A1827">
        <f>ROW(Source!A1397)</f>
        <v>1397</v>
      </c>
      <c r="B1827">
        <v>33361152</v>
      </c>
      <c r="C1827">
        <v>33361134</v>
      </c>
      <c r="D1827">
        <v>31173467</v>
      </c>
      <c r="E1827">
        <v>17</v>
      </c>
      <c r="F1827">
        <v>1</v>
      </c>
      <c r="G1827">
        <v>1</v>
      </c>
      <c r="H1827">
        <v>3</v>
      </c>
      <c r="I1827" t="s">
        <v>940</v>
      </c>
      <c r="J1827" t="s">
        <v>3</v>
      </c>
      <c r="K1827" t="s">
        <v>941</v>
      </c>
      <c r="L1827">
        <v>1327</v>
      </c>
      <c r="N1827">
        <v>1005</v>
      </c>
      <c r="O1827" t="s">
        <v>47</v>
      </c>
      <c r="P1827" t="s">
        <v>47</v>
      </c>
      <c r="Q1827">
        <v>1</v>
      </c>
      <c r="X1827">
        <v>115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 t="s">
        <v>3</v>
      </c>
      <c r="AG1827">
        <v>115</v>
      </c>
      <c r="AH1827">
        <v>3</v>
      </c>
      <c r="AI1827">
        <v>-1</v>
      </c>
      <c r="AJ1827" t="s">
        <v>3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</row>
    <row r="1828" spans="1:44">
      <c r="A1828">
        <f>ROW(Source!A1397)</f>
        <v>1397</v>
      </c>
      <c r="B1828">
        <v>33361153</v>
      </c>
      <c r="C1828">
        <v>33361134</v>
      </c>
      <c r="D1828">
        <v>31214657</v>
      </c>
      <c r="E1828">
        <v>1</v>
      </c>
      <c r="F1828">
        <v>1</v>
      </c>
      <c r="G1828">
        <v>1</v>
      </c>
      <c r="H1828">
        <v>3</v>
      </c>
      <c r="I1828" t="s">
        <v>912</v>
      </c>
      <c r="J1828" t="s">
        <v>913</v>
      </c>
      <c r="K1828" t="s">
        <v>914</v>
      </c>
      <c r="L1828">
        <v>1348</v>
      </c>
      <c r="N1828">
        <v>1009</v>
      </c>
      <c r="O1828" t="s">
        <v>32</v>
      </c>
      <c r="P1828" t="s">
        <v>32</v>
      </c>
      <c r="Q1828">
        <v>1000</v>
      </c>
      <c r="X1828">
        <v>1.2600000000000001E-3</v>
      </c>
      <c r="Y1828">
        <v>9550.01</v>
      </c>
      <c r="Z1828">
        <v>0</v>
      </c>
      <c r="AA1828">
        <v>0</v>
      </c>
      <c r="AB1828">
        <v>0</v>
      </c>
      <c r="AC1828">
        <v>0</v>
      </c>
      <c r="AD1828">
        <v>1</v>
      </c>
      <c r="AE1828">
        <v>0</v>
      </c>
      <c r="AF1828" t="s">
        <v>3</v>
      </c>
      <c r="AG1828">
        <v>1.2600000000000001E-3</v>
      </c>
      <c r="AH1828">
        <v>2</v>
      </c>
      <c r="AI1828">
        <v>33361143</v>
      </c>
      <c r="AJ1828">
        <v>1475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</row>
    <row r="1829" spans="1:44">
      <c r="A1829">
        <f>ROW(Source!A1398)</f>
        <v>1398</v>
      </c>
      <c r="B1829">
        <v>33361144</v>
      </c>
      <c r="C1829">
        <v>33361134</v>
      </c>
      <c r="D1829">
        <v>31172059</v>
      </c>
      <c r="E1829">
        <v>1</v>
      </c>
      <c r="F1829">
        <v>1</v>
      </c>
      <c r="G1829">
        <v>1</v>
      </c>
      <c r="H1829">
        <v>1</v>
      </c>
      <c r="I1829" t="s">
        <v>895</v>
      </c>
      <c r="J1829" t="s">
        <v>3</v>
      </c>
      <c r="K1829" t="s">
        <v>896</v>
      </c>
      <c r="L1829">
        <v>1191</v>
      </c>
      <c r="N1829">
        <v>1013</v>
      </c>
      <c r="O1829" t="s">
        <v>831</v>
      </c>
      <c r="P1829" t="s">
        <v>831</v>
      </c>
      <c r="Q1829">
        <v>1</v>
      </c>
      <c r="X1829">
        <v>31.98</v>
      </c>
      <c r="Y1829">
        <v>0</v>
      </c>
      <c r="Z1829">
        <v>0</v>
      </c>
      <c r="AA1829">
        <v>0</v>
      </c>
      <c r="AB1829">
        <v>8.64</v>
      </c>
      <c r="AC1829">
        <v>0</v>
      </c>
      <c r="AD1829">
        <v>1</v>
      </c>
      <c r="AE1829">
        <v>1</v>
      </c>
      <c r="AF1829" t="s">
        <v>22</v>
      </c>
      <c r="AG1829">
        <v>44.132399999999997</v>
      </c>
      <c r="AH1829">
        <v>2</v>
      </c>
      <c r="AI1829">
        <v>33361135</v>
      </c>
      <c r="AJ1829">
        <v>1476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</row>
    <row r="1830" spans="1:44">
      <c r="A1830">
        <f>ROW(Source!A1398)</f>
        <v>1398</v>
      </c>
      <c r="B1830">
        <v>33361145</v>
      </c>
      <c r="C1830">
        <v>33361134</v>
      </c>
      <c r="D1830">
        <v>31172011</v>
      </c>
      <c r="E1830">
        <v>1</v>
      </c>
      <c r="F1830">
        <v>1</v>
      </c>
      <c r="G1830">
        <v>1</v>
      </c>
      <c r="H1830">
        <v>1</v>
      </c>
      <c r="I1830" t="s">
        <v>832</v>
      </c>
      <c r="J1830" t="s">
        <v>3</v>
      </c>
      <c r="K1830" t="s">
        <v>833</v>
      </c>
      <c r="L1830">
        <v>1191</v>
      </c>
      <c r="N1830">
        <v>1013</v>
      </c>
      <c r="O1830" t="s">
        <v>831</v>
      </c>
      <c r="P1830" t="s">
        <v>831</v>
      </c>
      <c r="Q1830">
        <v>1</v>
      </c>
      <c r="X1830">
        <v>0.47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1</v>
      </c>
      <c r="AE1830">
        <v>2</v>
      </c>
      <c r="AF1830" t="s">
        <v>21</v>
      </c>
      <c r="AG1830">
        <v>0.70499999999999996</v>
      </c>
      <c r="AH1830">
        <v>2</v>
      </c>
      <c r="AI1830">
        <v>33361136</v>
      </c>
      <c r="AJ1830">
        <v>1477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</row>
    <row r="1831" spans="1:44">
      <c r="A1831">
        <f>ROW(Source!A1398)</f>
        <v>1398</v>
      </c>
      <c r="B1831">
        <v>33361146</v>
      </c>
      <c r="C1831">
        <v>33361134</v>
      </c>
      <c r="D1831">
        <v>31259116</v>
      </c>
      <c r="E1831">
        <v>1</v>
      </c>
      <c r="F1831">
        <v>1</v>
      </c>
      <c r="G1831">
        <v>1</v>
      </c>
      <c r="H1831">
        <v>2</v>
      </c>
      <c r="I1831" t="s">
        <v>897</v>
      </c>
      <c r="J1831" t="s">
        <v>898</v>
      </c>
      <c r="K1831" t="s">
        <v>899</v>
      </c>
      <c r="L1831">
        <v>1368</v>
      </c>
      <c r="N1831">
        <v>1011</v>
      </c>
      <c r="O1831" t="s">
        <v>837</v>
      </c>
      <c r="P1831" t="s">
        <v>837</v>
      </c>
      <c r="Q1831">
        <v>1</v>
      </c>
      <c r="X1831">
        <v>0.23</v>
      </c>
      <c r="Y1831">
        <v>0</v>
      </c>
      <c r="Z1831">
        <v>30</v>
      </c>
      <c r="AA1831">
        <v>0</v>
      </c>
      <c r="AB1831">
        <v>0</v>
      </c>
      <c r="AC1831">
        <v>0</v>
      </c>
      <c r="AD1831">
        <v>1</v>
      </c>
      <c r="AE1831">
        <v>0</v>
      </c>
      <c r="AF1831" t="s">
        <v>21</v>
      </c>
      <c r="AG1831">
        <v>0.34500000000000003</v>
      </c>
      <c r="AH1831">
        <v>2</v>
      </c>
      <c r="AI1831">
        <v>33361137</v>
      </c>
      <c r="AJ1831">
        <v>1478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</row>
    <row r="1832" spans="1:44">
      <c r="A1832">
        <f>ROW(Source!A1398)</f>
        <v>1398</v>
      </c>
      <c r="B1832">
        <v>33361147</v>
      </c>
      <c r="C1832">
        <v>33361134</v>
      </c>
      <c r="D1832">
        <v>31259879</v>
      </c>
      <c r="E1832">
        <v>1</v>
      </c>
      <c r="F1832">
        <v>1</v>
      </c>
      <c r="G1832">
        <v>1</v>
      </c>
      <c r="H1832">
        <v>2</v>
      </c>
      <c r="I1832" t="s">
        <v>841</v>
      </c>
      <c r="J1832" t="s">
        <v>842</v>
      </c>
      <c r="K1832" t="s">
        <v>843</v>
      </c>
      <c r="L1832">
        <v>1368</v>
      </c>
      <c r="N1832">
        <v>1011</v>
      </c>
      <c r="O1832" t="s">
        <v>837</v>
      </c>
      <c r="P1832" t="s">
        <v>837</v>
      </c>
      <c r="Q1832">
        <v>1</v>
      </c>
      <c r="X1832">
        <v>0.47</v>
      </c>
      <c r="Y1832">
        <v>0</v>
      </c>
      <c r="Z1832">
        <v>65.709999999999994</v>
      </c>
      <c r="AA1832">
        <v>11.6</v>
      </c>
      <c r="AB1832">
        <v>0</v>
      </c>
      <c r="AC1832">
        <v>0</v>
      </c>
      <c r="AD1832">
        <v>1</v>
      </c>
      <c r="AE1832">
        <v>0</v>
      </c>
      <c r="AF1832" t="s">
        <v>21</v>
      </c>
      <c r="AG1832">
        <v>0.70499999999999996</v>
      </c>
      <c r="AH1832">
        <v>2</v>
      </c>
      <c r="AI1832">
        <v>33361138</v>
      </c>
      <c r="AJ1832">
        <v>1479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</row>
    <row r="1833" spans="1:44">
      <c r="A1833">
        <f>ROW(Source!A1398)</f>
        <v>1398</v>
      </c>
      <c r="B1833">
        <v>33361148</v>
      </c>
      <c r="C1833">
        <v>33361134</v>
      </c>
      <c r="D1833">
        <v>31260961</v>
      </c>
      <c r="E1833">
        <v>1</v>
      </c>
      <c r="F1833">
        <v>1</v>
      </c>
      <c r="G1833">
        <v>1</v>
      </c>
      <c r="H1833">
        <v>2</v>
      </c>
      <c r="I1833" t="s">
        <v>900</v>
      </c>
      <c r="J1833" t="s">
        <v>901</v>
      </c>
      <c r="K1833" t="s">
        <v>902</v>
      </c>
      <c r="L1833">
        <v>1368</v>
      </c>
      <c r="N1833">
        <v>1011</v>
      </c>
      <c r="O1833" t="s">
        <v>837</v>
      </c>
      <c r="P1833" t="s">
        <v>837</v>
      </c>
      <c r="Q1833">
        <v>1</v>
      </c>
      <c r="X1833">
        <v>1.26</v>
      </c>
      <c r="Y1833">
        <v>0</v>
      </c>
      <c r="Z1833">
        <v>2.16</v>
      </c>
      <c r="AA1833">
        <v>0</v>
      </c>
      <c r="AB1833">
        <v>0</v>
      </c>
      <c r="AC1833">
        <v>0</v>
      </c>
      <c r="AD1833">
        <v>1</v>
      </c>
      <c r="AE1833">
        <v>0</v>
      </c>
      <c r="AF1833" t="s">
        <v>21</v>
      </c>
      <c r="AG1833">
        <v>1.8900000000000001</v>
      </c>
      <c r="AH1833">
        <v>2</v>
      </c>
      <c r="AI1833">
        <v>33361139</v>
      </c>
      <c r="AJ1833">
        <v>1480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</row>
    <row r="1834" spans="1:44">
      <c r="A1834">
        <f>ROW(Source!A1398)</f>
        <v>1398</v>
      </c>
      <c r="B1834">
        <v>33361149</v>
      </c>
      <c r="C1834">
        <v>33361134</v>
      </c>
      <c r="D1834">
        <v>31176145</v>
      </c>
      <c r="E1834">
        <v>1</v>
      </c>
      <c r="F1834">
        <v>1</v>
      </c>
      <c r="G1834">
        <v>1</v>
      </c>
      <c r="H1834">
        <v>3</v>
      </c>
      <c r="I1834" t="s">
        <v>903</v>
      </c>
      <c r="J1834" t="s">
        <v>904</v>
      </c>
      <c r="K1834" t="s">
        <v>905</v>
      </c>
      <c r="L1834">
        <v>1348</v>
      </c>
      <c r="N1834">
        <v>1009</v>
      </c>
      <c r="O1834" t="s">
        <v>32</v>
      </c>
      <c r="P1834" t="s">
        <v>32</v>
      </c>
      <c r="Q1834">
        <v>1000</v>
      </c>
      <c r="X1834">
        <v>1.26E-2</v>
      </c>
      <c r="Y1834">
        <v>1412.5</v>
      </c>
      <c r="Z1834">
        <v>0</v>
      </c>
      <c r="AA1834">
        <v>0</v>
      </c>
      <c r="AB1834">
        <v>0</v>
      </c>
      <c r="AC1834">
        <v>0</v>
      </c>
      <c r="AD1834">
        <v>1</v>
      </c>
      <c r="AE1834">
        <v>0</v>
      </c>
      <c r="AF1834" t="s">
        <v>3</v>
      </c>
      <c r="AG1834">
        <v>1.26E-2</v>
      </c>
      <c r="AH1834">
        <v>2</v>
      </c>
      <c r="AI1834">
        <v>33361140</v>
      </c>
      <c r="AJ1834">
        <v>1481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</row>
    <row r="1835" spans="1:44">
      <c r="A1835">
        <f>ROW(Source!A1398)</f>
        <v>1398</v>
      </c>
      <c r="B1835">
        <v>33361150</v>
      </c>
      <c r="C1835">
        <v>33361134</v>
      </c>
      <c r="D1835">
        <v>31176252</v>
      </c>
      <c r="E1835">
        <v>1</v>
      </c>
      <c r="F1835">
        <v>1</v>
      </c>
      <c r="G1835">
        <v>1</v>
      </c>
      <c r="H1835">
        <v>3</v>
      </c>
      <c r="I1835" t="s">
        <v>906</v>
      </c>
      <c r="J1835" t="s">
        <v>907</v>
      </c>
      <c r="K1835" t="s">
        <v>908</v>
      </c>
      <c r="L1835">
        <v>1348</v>
      </c>
      <c r="N1835">
        <v>1009</v>
      </c>
      <c r="O1835" t="s">
        <v>32</v>
      </c>
      <c r="P1835" t="s">
        <v>32</v>
      </c>
      <c r="Q1835">
        <v>1000</v>
      </c>
      <c r="X1835">
        <v>0.03</v>
      </c>
      <c r="Y1835">
        <v>3960</v>
      </c>
      <c r="Z1835">
        <v>0</v>
      </c>
      <c r="AA1835">
        <v>0</v>
      </c>
      <c r="AB1835">
        <v>0</v>
      </c>
      <c r="AC1835">
        <v>0</v>
      </c>
      <c r="AD1835">
        <v>1</v>
      </c>
      <c r="AE1835">
        <v>0</v>
      </c>
      <c r="AF1835" t="s">
        <v>3</v>
      </c>
      <c r="AG1835">
        <v>0.03</v>
      </c>
      <c r="AH1835">
        <v>2</v>
      </c>
      <c r="AI1835">
        <v>33361141</v>
      </c>
      <c r="AJ1835">
        <v>1482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</row>
    <row r="1836" spans="1:44">
      <c r="A1836">
        <f>ROW(Source!A1398)</f>
        <v>1398</v>
      </c>
      <c r="B1836">
        <v>33361151</v>
      </c>
      <c r="C1836">
        <v>33361134</v>
      </c>
      <c r="D1836">
        <v>31201861</v>
      </c>
      <c r="E1836">
        <v>1</v>
      </c>
      <c r="F1836">
        <v>1</v>
      </c>
      <c r="G1836">
        <v>1</v>
      </c>
      <c r="H1836">
        <v>3</v>
      </c>
      <c r="I1836" t="s">
        <v>909</v>
      </c>
      <c r="J1836" t="s">
        <v>910</v>
      </c>
      <c r="K1836" t="s">
        <v>911</v>
      </c>
      <c r="L1836">
        <v>1348</v>
      </c>
      <c r="N1836">
        <v>1009</v>
      </c>
      <c r="O1836" t="s">
        <v>32</v>
      </c>
      <c r="P1836" t="s">
        <v>32</v>
      </c>
      <c r="Q1836">
        <v>1000</v>
      </c>
      <c r="X1836">
        <v>4.7300000000000002E-2</v>
      </c>
      <c r="Y1836">
        <v>7590</v>
      </c>
      <c r="Z1836">
        <v>0</v>
      </c>
      <c r="AA1836">
        <v>0</v>
      </c>
      <c r="AB1836">
        <v>0</v>
      </c>
      <c r="AC1836">
        <v>0</v>
      </c>
      <c r="AD1836">
        <v>1</v>
      </c>
      <c r="AE1836">
        <v>0</v>
      </c>
      <c r="AF1836" t="s">
        <v>3</v>
      </c>
      <c r="AG1836">
        <v>4.7300000000000002E-2</v>
      </c>
      <c r="AH1836">
        <v>2</v>
      </c>
      <c r="AI1836">
        <v>33361142</v>
      </c>
      <c r="AJ1836">
        <v>1483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</row>
    <row r="1837" spans="1:44">
      <c r="A1837">
        <f>ROW(Source!A1398)</f>
        <v>1398</v>
      </c>
      <c r="B1837">
        <v>33361152</v>
      </c>
      <c r="C1837">
        <v>33361134</v>
      </c>
      <c r="D1837">
        <v>31173467</v>
      </c>
      <c r="E1837">
        <v>17</v>
      </c>
      <c r="F1837">
        <v>1</v>
      </c>
      <c r="G1837">
        <v>1</v>
      </c>
      <c r="H1837">
        <v>3</v>
      </c>
      <c r="I1837" t="s">
        <v>940</v>
      </c>
      <c r="J1837" t="s">
        <v>3</v>
      </c>
      <c r="K1837" t="s">
        <v>941</v>
      </c>
      <c r="L1837">
        <v>1327</v>
      </c>
      <c r="N1837">
        <v>1005</v>
      </c>
      <c r="O1837" t="s">
        <v>47</v>
      </c>
      <c r="P1837" t="s">
        <v>47</v>
      </c>
      <c r="Q1837">
        <v>1</v>
      </c>
      <c r="X1837">
        <v>115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 t="s">
        <v>3</v>
      </c>
      <c r="AG1837">
        <v>115</v>
      </c>
      <c r="AH1837">
        <v>3</v>
      </c>
      <c r="AI1837">
        <v>-1</v>
      </c>
      <c r="AJ1837" t="s">
        <v>3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</row>
    <row r="1838" spans="1:44">
      <c r="A1838">
        <f>ROW(Source!A1398)</f>
        <v>1398</v>
      </c>
      <c r="B1838">
        <v>33361153</v>
      </c>
      <c r="C1838">
        <v>33361134</v>
      </c>
      <c r="D1838">
        <v>31214657</v>
      </c>
      <c r="E1838">
        <v>1</v>
      </c>
      <c r="F1838">
        <v>1</v>
      </c>
      <c r="G1838">
        <v>1</v>
      </c>
      <c r="H1838">
        <v>3</v>
      </c>
      <c r="I1838" t="s">
        <v>912</v>
      </c>
      <c r="J1838" t="s">
        <v>913</v>
      </c>
      <c r="K1838" t="s">
        <v>914</v>
      </c>
      <c r="L1838">
        <v>1348</v>
      </c>
      <c r="N1838">
        <v>1009</v>
      </c>
      <c r="O1838" t="s">
        <v>32</v>
      </c>
      <c r="P1838" t="s">
        <v>32</v>
      </c>
      <c r="Q1838">
        <v>1000</v>
      </c>
      <c r="X1838">
        <v>1.2600000000000001E-3</v>
      </c>
      <c r="Y1838">
        <v>9550.01</v>
      </c>
      <c r="Z1838">
        <v>0</v>
      </c>
      <c r="AA1838">
        <v>0</v>
      </c>
      <c r="AB1838">
        <v>0</v>
      </c>
      <c r="AC1838">
        <v>0</v>
      </c>
      <c r="AD1838">
        <v>1</v>
      </c>
      <c r="AE1838">
        <v>0</v>
      </c>
      <c r="AF1838" t="s">
        <v>3</v>
      </c>
      <c r="AG1838">
        <v>1.2600000000000001E-3</v>
      </c>
      <c r="AH1838">
        <v>2</v>
      </c>
      <c r="AI1838">
        <v>33361143</v>
      </c>
      <c r="AJ1838">
        <v>1484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</row>
    <row r="1839" spans="1:44">
      <c r="A1839">
        <f>ROW(Source!A1401)</f>
        <v>1401</v>
      </c>
      <c r="B1839">
        <v>33361167</v>
      </c>
      <c r="C1839">
        <v>33361155</v>
      </c>
      <c r="D1839">
        <v>31172061</v>
      </c>
      <c r="E1839">
        <v>1</v>
      </c>
      <c r="F1839">
        <v>1</v>
      </c>
      <c r="G1839">
        <v>1</v>
      </c>
      <c r="H1839">
        <v>1</v>
      </c>
      <c r="I1839" t="s">
        <v>850</v>
      </c>
      <c r="J1839" t="s">
        <v>3</v>
      </c>
      <c r="K1839" t="s">
        <v>851</v>
      </c>
      <c r="L1839">
        <v>1191</v>
      </c>
      <c r="N1839">
        <v>1013</v>
      </c>
      <c r="O1839" t="s">
        <v>831</v>
      </c>
      <c r="P1839" t="s">
        <v>831</v>
      </c>
      <c r="Q1839">
        <v>1</v>
      </c>
      <c r="X1839">
        <v>132.97999999999999</v>
      </c>
      <c r="Y1839">
        <v>0</v>
      </c>
      <c r="Z1839">
        <v>0</v>
      </c>
      <c r="AA1839">
        <v>0</v>
      </c>
      <c r="AB1839">
        <v>8.74</v>
      </c>
      <c r="AC1839">
        <v>0</v>
      </c>
      <c r="AD1839">
        <v>1</v>
      </c>
      <c r="AE1839">
        <v>1</v>
      </c>
      <c r="AF1839" t="s">
        <v>22</v>
      </c>
      <c r="AG1839">
        <v>183.51239999999999</v>
      </c>
      <c r="AH1839">
        <v>2</v>
      </c>
      <c r="AI1839">
        <v>33361156</v>
      </c>
      <c r="AJ1839">
        <v>1485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</row>
    <row r="1840" spans="1:44">
      <c r="A1840">
        <f>ROW(Source!A1401)</f>
        <v>1401</v>
      </c>
      <c r="B1840">
        <v>33361168</v>
      </c>
      <c r="C1840">
        <v>33361155</v>
      </c>
      <c r="D1840">
        <v>31172011</v>
      </c>
      <c r="E1840">
        <v>1</v>
      </c>
      <c r="F1840">
        <v>1</v>
      </c>
      <c r="G1840">
        <v>1</v>
      </c>
      <c r="H1840">
        <v>1</v>
      </c>
      <c r="I1840" t="s">
        <v>832</v>
      </c>
      <c r="J1840" t="s">
        <v>3</v>
      </c>
      <c r="K1840" t="s">
        <v>833</v>
      </c>
      <c r="L1840">
        <v>1191</v>
      </c>
      <c r="N1840">
        <v>1013</v>
      </c>
      <c r="O1840" t="s">
        <v>831</v>
      </c>
      <c r="P1840" t="s">
        <v>831</v>
      </c>
      <c r="Q1840">
        <v>1</v>
      </c>
      <c r="X1840">
        <v>0.95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1</v>
      </c>
      <c r="AE1840">
        <v>2</v>
      </c>
      <c r="AF1840" t="s">
        <v>21</v>
      </c>
      <c r="AG1840">
        <v>1.4249999999999998</v>
      </c>
      <c r="AH1840">
        <v>2</v>
      </c>
      <c r="AI1840">
        <v>33361157</v>
      </c>
      <c r="AJ1840">
        <v>1486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</row>
    <row r="1841" spans="1:44">
      <c r="A1841">
        <f>ROW(Source!A1401)</f>
        <v>1401</v>
      </c>
      <c r="B1841">
        <v>33361169</v>
      </c>
      <c r="C1841">
        <v>33361155</v>
      </c>
      <c r="D1841">
        <v>31258491</v>
      </c>
      <c r="E1841">
        <v>1</v>
      </c>
      <c r="F1841">
        <v>1</v>
      </c>
      <c r="G1841">
        <v>1</v>
      </c>
      <c r="H1841">
        <v>2</v>
      </c>
      <c r="I1841" t="s">
        <v>834</v>
      </c>
      <c r="J1841" t="s">
        <v>835</v>
      </c>
      <c r="K1841" t="s">
        <v>836</v>
      </c>
      <c r="L1841">
        <v>1368</v>
      </c>
      <c r="N1841">
        <v>1011</v>
      </c>
      <c r="O1841" t="s">
        <v>837</v>
      </c>
      <c r="P1841" t="s">
        <v>837</v>
      </c>
      <c r="Q1841">
        <v>1</v>
      </c>
      <c r="X1841">
        <v>0.38</v>
      </c>
      <c r="Y1841">
        <v>0</v>
      </c>
      <c r="Z1841">
        <v>111.99</v>
      </c>
      <c r="AA1841">
        <v>13.5</v>
      </c>
      <c r="AB1841">
        <v>0</v>
      </c>
      <c r="AC1841">
        <v>0</v>
      </c>
      <c r="AD1841">
        <v>1</v>
      </c>
      <c r="AE1841">
        <v>0</v>
      </c>
      <c r="AF1841" t="s">
        <v>21</v>
      </c>
      <c r="AG1841">
        <v>0.56999999999999995</v>
      </c>
      <c r="AH1841">
        <v>2</v>
      </c>
      <c r="AI1841">
        <v>33361158</v>
      </c>
      <c r="AJ1841">
        <v>1487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</row>
    <row r="1842" spans="1:44">
      <c r="A1842">
        <f>ROW(Source!A1401)</f>
        <v>1401</v>
      </c>
      <c r="B1842">
        <v>33361170</v>
      </c>
      <c r="C1842">
        <v>33361155</v>
      </c>
      <c r="D1842">
        <v>31258646</v>
      </c>
      <c r="E1842">
        <v>1</v>
      </c>
      <c r="F1842">
        <v>1</v>
      </c>
      <c r="G1842">
        <v>1</v>
      </c>
      <c r="H1842">
        <v>2</v>
      </c>
      <c r="I1842" t="s">
        <v>866</v>
      </c>
      <c r="J1842" t="s">
        <v>867</v>
      </c>
      <c r="K1842" t="s">
        <v>868</v>
      </c>
      <c r="L1842">
        <v>1368</v>
      </c>
      <c r="N1842">
        <v>1011</v>
      </c>
      <c r="O1842" t="s">
        <v>837</v>
      </c>
      <c r="P1842" t="s">
        <v>837</v>
      </c>
      <c r="Q1842">
        <v>1</v>
      </c>
      <c r="X1842">
        <v>0.39</v>
      </c>
      <c r="Y1842">
        <v>0</v>
      </c>
      <c r="Z1842">
        <v>6.66</v>
      </c>
      <c r="AA1842">
        <v>0</v>
      </c>
      <c r="AB1842">
        <v>0</v>
      </c>
      <c r="AC1842">
        <v>0</v>
      </c>
      <c r="AD1842">
        <v>1</v>
      </c>
      <c r="AE1842">
        <v>0</v>
      </c>
      <c r="AF1842" t="s">
        <v>21</v>
      </c>
      <c r="AG1842">
        <v>0.58499999999999996</v>
      </c>
      <c r="AH1842">
        <v>2</v>
      </c>
      <c r="AI1842">
        <v>33361159</v>
      </c>
      <c r="AJ1842">
        <v>1488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</row>
    <row r="1843" spans="1:44">
      <c r="A1843">
        <f>ROW(Source!A1401)</f>
        <v>1401</v>
      </c>
      <c r="B1843">
        <v>33361171</v>
      </c>
      <c r="C1843">
        <v>33361155</v>
      </c>
      <c r="D1843">
        <v>31259879</v>
      </c>
      <c r="E1843">
        <v>1</v>
      </c>
      <c r="F1843">
        <v>1</v>
      </c>
      <c r="G1843">
        <v>1</v>
      </c>
      <c r="H1843">
        <v>2</v>
      </c>
      <c r="I1843" t="s">
        <v>841</v>
      </c>
      <c r="J1843" t="s">
        <v>842</v>
      </c>
      <c r="K1843" t="s">
        <v>843</v>
      </c>
      <c r="L1843">
        <v>1368</v>
      </c>
      <c r="N1843">
        <v>1011</v>
      </c>
      <c r="O1843" t="s">
        <v>837</v>
      </c>
      <c r="P1843" t="s">
        <v>837</v>
      </c>
      <c r="Q1843">
        <v>1</v>
      </c>
      <c r="X1843">
        <v>0.56999999999999995</v>
      </c>
      <c r="Y1843">
        <v>0</v>
      </c>
      <c r="Z1843">
        <v>65.709999999999994</v>
      </c>
      <c r="AA1843">
        <v>11.6</v>
      </c>
      <c r="AB1843">
        <v>0</v>
      </c>
      <c r="AC1843">
        <v>0</v>
      </c>
      <c r="AD1843">
        <v>1</v>
      </c>
      <c r="AE1843">
        <v>0</v>
      </c>
      <c r="AF1843" t="s">
        <v>21</v>
      </c>
      <c r="AG1843">
        <v>0.85499999999999998</v>
      </c>
      <c r="AH1843">
        <v>2</v>
      </c>
      <c r="AI1843">
        <v>33361160</v>
      </c>
      <c r="AJ1843">
        <v>1489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</row>
    <row r="1844" spans="1:44">
      <c r="A1844">
        <f>ROW(Source!A1401)</f>
        <v>1401</v>
      </c>
      <c r="B1844">
        <v>33361172</v>
      </c>
      <c r="C1844">
        <v>33361155</v>
      </c>
      <c r="D1844">
        <v>31260100</v>
      </c>
      <c r="E1844">
        <v>1</v>
      </c>
      <c r="F1844">
        <v>1</v>
      </c>
      <c r="G1844">
        <v>1</v>
      </c>
      <c r="H1844">
        <v>2</v>
      </c>
      <c r="I1844" t="s">
        <v>858</v>
      </c>
      <c r="J1844" t="s">
        <v>859</v>
      </c>
      <c r="K1844" t="s">
        <v>860</v>
      </c>
      <c r="L1844">
        <v>1368</v>
      </c>
      <c r="N1844">
        <v>1011</v>
      </c>
      <c r="O1844" t="s">
        <v>837</v>
      </c>
      <c r="P1844" t="s">
        <v>837</v>
      </c>
      <c r="Q1844">
        <v>1</v>
      </c>
      <c r="X1844">
        <v>1.54</v>
      </c>
      <c r="Y1844">
        <v>0</v>
      </c>
      <c r="Z1844">
        <v>8.1</v>
      </c>
      <c r="AA1844">
        <v>0</v>
      </c>
      <c r="AB1844">
        <v>0</v>
      </c>
      <c r="AC1844">
        <v>0</v>
      </c>
      <c r="AD1844">
        <v>1</v>
      </c>
      <c r="AE1844">
        <v>0</v>
      </c>
      <c r="AF1844" t="s">
        <v>21</v>
      </c>
      <c r="AG1844">
        <v>2.3099999999999996</v>
      </c>
      <c r="AH1844">
        <v>2</v>
      </c>
      <c r="AI1844">
        <v>33361161</v>
      </c>
      <c r="AJ1844">
        <v>1490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</row>
    <row r="1845" spans="1:44">
      <c r="A1845">
        <f>ROW(Source!A1401)</f>
        <v>1401</v>
      </c>
      <c r="B1845">
        <v>33361173</v>
      </c>
      <c r="C1845">
        <v>33361155</v>
      </c>
      <c r="D1845">
        <v>31178369</v>
      </c>
      <c r="E1845">
        <v>1</v>
      </c>
      <c r="F1845">
        <v>1</v>
      </c>
      <c r="G1845">
        <v>1</v>
      </c>
      <c r="H1845">
        <v>3</v>
      </c>
      <c r="I1845" t="s">
        <v>915</v>
      </c>
      <c r="J1845" t="s">
        <v>916</v>
      </c>
      <c r="K1845" t="s">
        <v>917</v>
      </c>
      <c r="L1845">
        <v>1346</v>
      </c>
      <c r="N1845">
        <v>1009</v>
      </c>
      <c r="O1845" t="s">
        <v>78</v>
      </c>
      <c r="P1845" t="s">
        <v>78</v>
      </c>
      <c r="Q1845">
        <v>1</v>
      </c>
      <c r="X1845">
        <v>1.58</v>
      </c>
      <c r="Y1845">
        <v>39.020000000000003</v>
      </c>
      <c r="Z1845">
        <v>0</v>
      </c>
      <c r="AA1845">
        <v>0</v>
      </c>
      <c r="AB1845">
        <v>0</v>
      </c>
      <c r="AC1845">
        <v>0</v>
      </c>
      <c r="AD1845">
        <v>1</v>
      </c>
      <c r="AE1845">
        <v>0</v>
      </c>
      <c r="AF1845" t="s">
        <v>3</v>
      </c>
      <c r="AG1845">
        <v>1.58</v>
      </c>
      <c r="AH1845">
        <v>2</v>
      </c>
      <c r="AI1845">
        <v>33361162</v>
      </c>
      <c r="AJ1845">
        <v>1491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</row>
    <row r="1846" spans="1:44">
      <c r="A1846">
        <f>ROW(Source!A1401)</f>
        <v>1401</v>
      </c>
      <c r="B1846">
        <v>33361174</v>
      </c>
      <c r="C1846">
        <v>33361155</v>
      </c>
      <c r="D1846">
        <v>31178391</v>
      </c>
      <c r="E1846">
        <v>1</v>
      </c>
      <c r="F1846">
        <v>1</v>
      </c>
      <c r="G1846">
        <v>1</v>
      </c>
      <c r="H1846">
        <v>3</v>
      </c>
      <c r="I1846" t="s">
        <v>921</v>
      </c>
      <c r="J1846" t="s">
        <v>922</v>
      </c>
      <c r="K1846" t="s">
        <v>923</v>
      </c>
      <c r="L1846">
        <v>1346</v>
      </c>
      <c r="N1846">
        <v>1009</v>
      </c>
      <c r="O1846" t="s">
        <v>78</v>
      </c>
      <c r="P1846" t="s">
        <v>78</v>
      </c>
      <c r="Q1846">
        <v>1</v>
      </c>
      <c r="X1846">
        <v>8.1999999999999993</v>
      </c>
      <c r="Y1846">
        <v>91.29</v>
      </c>
      <c r="Z1846">
        <v>0</v>
      </c>
      <c r="AA1846">
        <v>0</v>
      </c>
      <c r="AB1846">
        <v>0</v>
      </c>
      <c r="AC1846">
        <v>0</v>
      </c>
      <c r="AD1846">
        <v>1</v>
      </c>
      <c r="AE1846">
        <v>0</v>
      </c>
      <c r="AF1846" t="s">
        <v>3</v>
      </c>
      <c r="AG1846">
        <v>8.1999999999999993</v>
      </c>
      <c r="AH1846">
        <v>2</v>
      </c>
      <c r="AI1846">
        <v>33361163</v>
      </c>
      <c r="AJ1846">
        <v>1492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</row>
    <row r="1847" spans="1:44">
      <c r="A1847">
        <f>ROW(Source!A1401)</f>
        <v>1401</v>
      </c>
      <c r="B1847">
        <v>33361175</v>
      </c>
      <c r="C1847">
        <v>33361155</v>
      </c>
      <c r="D1847">
        <v>31179550</v>
      </c>
      <c r="E1847">
        <v>1</v>
      </c>
      <c r="F1847">
        <v>1</v>
      </c>
      <c r="G1847">
        <v>1</v>
      </c>
      <c r="H1847">
        <v>3</v>
      </c>
      <c r="I1847" t="s">
        <v>861</v>
      </c>
      <c r="J1847" t="s">
        <v>862</v>
      </c>
      <c r="K1847" t="s">
        <v>863</v>
      </c>
      <c r="L1847">
        <v>1348</v>
      </c>
      <c r="N1847">
        <v>1009</v>
      </c>
      <c r="O1847" t="s">
        <v>32</v>
      </c>
      <c r="P1847" t="s">
        <v>32</v>
      </c>
      <c r="Q1847">
        <v>1000</v>
      </c>
      <c r="X1847">
        <v>3.8999999999999999E-4</v>
      </c>
      <c r="Y1847">
        <v>10362</v>
      </c>
      <c r="Z1847">
        <v>0</v>
      </c>
      <c r="AA1847">
        <v>0</v>
      </c>
      <c r="AB1847">
        <v>0</v>
      </c>
      <c r="AC1847">
        <v>0</v>
      </c>
      <c r="AD1847">
        <v>1</v>
      </c>
      <c r="AE1847">
        <v>0</v>
      </c>
      <c r="AF1847" t="s">
        <v>3</v>
      </c>
      <c r="AG1847">
        <v>3.8999999999999999E-4</v>
      </c>
      <c r="AH1847">
        <v>2</v>
      </c>
      <c r="AI1847">
        <v>33361164</v>
      </c>
      <c r="AJ1847">
        <v>1493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</row>
    <row r="1848" spans="1:44">
      <c r="A1848">
        <f>ROW(Source!A1401)</f>
        <v>1401</v>
      </c>
      <c r="B1848">
        <v>33361176</v>
      </c>
      <c r="C1848">
        <v>33361155</v>
      </c>
      <c r="D1848">
        <v>31180727</v>
      </c>
      <c r="E1848">
        <v>1</v>
      </c>
      <c r="F1848">
        <v>1</v>
      </c>
      <c r="G1848">
        <v>1</v>
      </c>
      <c r="H1848">
        <v>3</v>
      </c>
      <c r="I1848" t="s">
        <v>844</v>
      </c>
      <c r="J1848" t="s">
        <v>845</v>
      </c>
      <c r="K1848" t="s">
        <v>846</v>
      </c>
      <c r="L1848">
        <v>1348</v>
      </c>
      <c r="N1848">
        <v>1009</v>
      </c>
      <c r="O1848" t="s">
        <v>32</v>
      </c>
      <c r="P1848" t="s">
        <v>32</v>
      </c>
      <c r="Q1848">
        <v>1000</v>
      </c>
      <c r="X1848">
        <v>1.0999999999999999E-2</v>
      </c>
      <c r="Y1848">
        <v>9040.01</v>
      </c>
      <c r="Z1848">
        <v>0</v>
      </c>
      <c r="AA1848">
        <v>0</v>
      </c>
      <c r="AB1848">
        <v>0</v>
      </c>
      <c r="AC1848">
        <v>0</v>
      </c>
      <c r="AD1848">
        <v>1</v>
      </c>
      <c r="AE1848">
        <v>0</v>
      </c>
      <c r="AF1848" t="s">
        <v>3</v>
      </c>
      <c r="AG1848">
        <v>1.0999999999999999E-2</v>
      </c>
      <c r="AH1848">
        <v>2</v>
      </c>
      <c r="AI1848">
        <v>33361165</v>
      </c>
      <c r="AJ1848">
        <v>1494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</row>
    <row r="1849" spans="1:44">
      <c r="A1849">
        <f>ROW(Source!A1401)</f>
        <v>1401</v>
      </c>
      <c r="B1849">
        <v>33361177</v>
      </c>
      <c r="C1849">
        <v>33361155</v>
      </c>
      <c r="D1849">
        <v>31181610</v>
      </c>
      <c r="E1849">
        <v>1</v>
      </c>
      <c r="F1849">
        <v>1</v>
      </c>
      <c r="G1849">
        <v>1</v>
      </c>
      <c r="H1849">
        <v>3</v>
      </c>
      <c r="I1849" t="s">
        <v>847</v>
      </c>
      <c r="J1849" t="s">
        <v>848</v>
      </c>
      <c r="K1849" t="s">
        <v>849</v>
      </c>
      <c r="L1849">
        <v>1346</v>
      </c>
      <c r="N1849">
        <v>1009</v>
      </c>
      <c r="O1849" t="s">
        <v>78</v>
      </c>
      <c r="P1849" t="s">
        <v>78</v>
      </c>
      <c r="Q1849">
        <v>1</v>
      </c>
      <c r="X1849">
        <v>7.58</v>
      </c>
      <c r="Y1849">
        <v>23.09</v>
      </c>
      <c r="Z1849">
        <v>0</v>
      </c>
      <c r="AA1849">
        <v>0</v>
      </c>
      <c r="AB1849">
        <v>0</v>
      </c>
      <c r="AC1849">
        <v>0</v>
      </c>
      <c r="AD1849">
        <v>1</v>
      </c>
      <c r="AE1849">
        <v>0</v>
      </c>
      <c r="AF1849" t="s">
        <v>3</v>
      </c>
      <c r="AG1849">
        <v>7.58</v>
      </c>
      <c r="AH1849">
        <v>2</v>
      </c>
      <c r="AI1849">
        <v>33361166</v>
      </c>
      <c r="AJ1849">
        <v>1495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</row>
    <row r="1850" spans="1:44">
      <c r="A1850">
        <f>ROW(Source!A1401)</f>
        <v>1401</v>
      </c>
      <c r="B1850">
        <v>33361178</v>
      </c>
      <c r="C1850">
        <v>33361155</v>
      </c>
      <c r="D1850">
        <v>31174136</v>
      </c>
      <c r="E1850">
        <v>17</v>
      </c>
      <c r="F1850">
        <v>1</v>
      </c>
      <c r="G1850">
        <v>1</v>
      </c>
      <c r="H1850">
        <v>3</v>
      </c>
      <c r="I1850" t="s">
        <v>942</v>
      </c>
      <c r="J1850" t="s">
        <v>3</v>
      </c>
      <c r="K1850" t="s">
        <v>943</v>
      </c>
      <c r="L1850">
        <v>1327</v>
      </c>
      <c r="N1850">
        <v>1005</v>
      </c>
      <c r="O1850" t="s">
        <v>47</v>
      </c>
      <c r="P1850" t="s">
        <v>47</v>
      </c>
      <c r="Q1850">
        <v>1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1</v>
      </c>
      <c r="AD1850">
        <v>0</v>
      </c>
      <c r="AE1850">
        <v>0</v>
      </c>
      <c r="AF1850" t="s">
        <v>3</v>
      </c>
      <c r="AG1850">
        <v>0</v>
      </c>
      <c r="AH1850">
        <v>3</v>
      </c>
      <c r="AI1850">
        <v>-1</v>
      </c>
      <c r="AJ1850" t="s">
        <v>3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</row>
    <row r="1851" spans="1:44">
      <c r="A1851">
        <f>ROW(Source!A1401)</f>
        <v>1401</v>
      </c>
      <c r="B1851">
        <v>33361179</v>
      </c>
      <c r="C1851">
        <v>33361155</v>
      </c>
      <c r="D1851">
        <v>31173940</v>
      </c>
      <c r="E1851">
        <v>17</v>
      </c>
      <c r="F1851">
        <v>1</v>
      </c>
      <c r="G1851">
        <v>1</v>
      </c>
      <c r="H1851">
        <v>3</v>
      </c>
      <c r="I1851" t="s">
        <v>944</v>
      </c>
      <c r="J1851" t="s">
        <v>3</v>
      </c>
      <c r="K1851" t="s">
        <v>945</v>
      </c>
      <c r="L1851">
        <v>1346</v>
      </c>
      <c r="N1851">
        <v>1009</v>
      </c>
      <c r="O1851" t="s">
        <v>78</v>
      </c>
      <c r="P1851" t="s">
        <v>78</v>
      </c>
      <c r="Q1851">
        <v>1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1</v>
      </c>
      <c r="AD1851">
        <v>0</v>
      </c>
      <c r="AE1851">
        <v>0</v>
      </c>
      <c r="AF1851" t="s">
        <v>3</v>
      </c>
      <c r="AG1851">
        <v>0</v>
      </c>
      <c r="AH1851">
        <v>3</v>
      </c>
      <c r="AI1851">
        <v>-1</v>
      </c>
      <c r="AJ1851" t="s">
        <v>3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</row>
    <row r="1852" spans="1:44">
      <c r="A1852">
        <f>ROW(Source!A1401)</f>
        <v>1401</v>
      </c>
      <c r="B1852">
        <v>33361180</v>
      </c>
      <c r="C1852">
        <v>33361155</v>
      </c>
      <c r="D1852">
        <v>31174137</v>
      </c>
      <c r="E1852">
        <v>17</v>
      </c>
      <c r="F1852">
        <v>1</v>
      </c>
      <c r="G1852">
        <v>1</v>
      </c>
      <c r="H1852">
        <v>3</v>
      </c>
      <c r="I1852" t="s">
        <v>946</v>
      </c>
      <c r="J1852" t="s">
        <v>3</v>
      </c>
      <c r="K1852" t="s">
        <v>947</v>
      </c>
      <c r="L1852">
        <v>1327</v>
      </c>
      <c r="N1852">
        <v>1005</v>
      </c>
      <c r="O1852" t="s">
        <v>47</v>
      </c>
      <c r="P1852" t="s">
        <v>47</v>
      </c>
      <c r="Q1852">
        <v>1</v>
      </c>
      <c r="X1852">
        <v>100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 t="s">
        <v>3</v>
      </c>
      <c r="AG1852">
        <v>100</v>
      </c>
      <c r="AH1852">
        <v>3</v>
      </c>
      <c r="AI1852">
        <v>-1</v>
      </c>
      <c r="AJ1852" t="s">
        <v>3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</row>
    <row r="1853" spans="1:44">
      <c r="A1853">
        <f>ROW(Source!A1401)</f>
        <v>1401</v>
      </c>
      <c r="B1853">
        <v>33361181</v>
      </c>
      <c r="C1853">
        <v>33361155</v>
      </c>
      <c r="D1853">
        <v>31174140</v>
      </c>
      <c r="E1853">
        <v>17</v>
      </c>
      <c r="F1853">
        <v>1</v>
      </c>
      <c r="G1853">
        <v>1</v>
      </c>
      <c r="H1853">
        <v>3</v>
      </c>
      <c r="I1853" t="s">
        <v>948</v>
      </c>
      <c r="J1853" t="s">
        <v>3</v>
      </c>
      <c r="K1853" t="s">
        <v>949</v>
      </c>
      <c r="L1853">
        <v>1354</v>
      </c>
      <c r="N1853">
        <v>1010</v>
      </c>
      <c r="O1853" t="s">
        <v>40</v>
      </c>
      <c r="P1853" t="s">
        <v>40</v>
      </c>
      <c r="Q1853">
        <v>1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1</v>
      </c>
      <c r="AD1853">
        <v>0</v>
      </c>
      <c r="AE1853">
        <v>0</v>
      </c>
      <c r="AF1853" t="s">
        <v>3</v>
      </c>
      <c r="AG1853">
        <v>0</v>
      </c>
      <c r="AH1853">
        <v>3</v>
      </c>
      <c r="AI1853">
        <v>-1</v>
      </c>
      <c r="AJ1853" t="s">
        <v>3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</row>
    <row r="1854" spans="1:44">
      <c r="A1854">
        <f>ROW(Source!A1401)</f>
        <v>1401</v>
      </c>
      <c r="B1854">
        <v>33361182</v>
      </c>
      <c r="C1854">
        <v>33361155</v>
      </c>
      <c r="D1854">
        <v>31174146</v>
      </c>
      <c r="E1854">
        <v>17</v>
      </c>
      <c r="F1854">
        <v>1</v>
      </c>
      <c r="G1854">
        <v>1</v>
      </c>
      <c r="H1854">
        <v>3</v>
      </c>
      <c r="I1854" t="s">
        <v>950</v>
      </c>
      <c r="J1854" t="s">
        <v>3</v>
      </c>
      <c r="K1854" t="s">
        <v>951</v>
      </c>
      <c r="L1854">
        <v>1354</v>
      </c>
      <c r="N1854">
        <v>1010</v>
      </c>
      <c r="O1854" t="s">
        <v>40</v>
      </c>
      <c r="P1854" t="s">
        <v>40</v>
      </c>
      <c r="Q1854">
        <v>1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1</v>
      </c>
      <c r="AD1854">
        <v>0</v>
      </c>
      <c r="AE1854">
        <v>0</v>
      </c>
      <c r="AF1854" t="s">
        <v>3</v>
      </c>
      <c r="AG1854">
        <v>0</v>
      </c>
      <c r="AH1854">
        <v>3</v>
      </c>
      <c r="AI1854">
        <v>-1</v>
      </c>
      <c r="AJ1854" t="s">
        <v>3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</row>
    <row r="1855" spans="1:44">
      <c r="A1855">
        <f>ROW(Source!A1402)</f>
        <v>1402</v>
      </c>
      <c r="B1855">
        <v>33361167</v>
      </c>
      <c r="C1855">
        <v>33361155</v>
      </c>
      <c r="D1855">
        <v>31172061</v>
      </c>
      <c r="E1855">
        <v>1</v>
      </c>
      <c r="F1855">
        <v>1</v>
      </c>
      <c r="G1855">
        <v>1</v>
      </c>
      <c r="H1855">
        <v>1</v>
      </c>
      <c r="I1855" t="s">
        <v>850</v>
      </c>
      <c r="J1855" t="s">
        <v>3</v>
      </c>
      <c r="K1855" t="s">
        <v>851</v>
      </c>
      <c r="L1855">
        <v>1191</v>
      </c>
      <c r="N1855">
        <v>1013</v>
      </c>
      <c r="O1855" t="s">
        <v>831</v>
      </c>
      <c r="P1855" t="s">
        <v>831</v>
      </c>
      <c r="Q1855">
        <v>1</v>
      </c>
      <c r="X1855">
        <v>132.97999999999999</v>
      </c>
      <c r="Y1855">
        <v>0</v>
      </c>
      <c r="Z1855">
        <v>0</v>
      </c>
      <c r="AA1855">
        <v>0</v>
      </c>
      <c r="AB1855">
        <v>8.74</v>
      </c>
      <c r="AC1855">
        <v>0</v>
      </c>
      <c r="AD1855">
        <v>1</v>
      </c>
      <c r="AE1855">
        <v>1</v>
      </c>
      <c r="AF1855" t="s">
        <v>22</v>
      </c>
      <c r="AG1855">
        <v>183.51239999999999</v>
      </c>
      <c r="AH1855">
        <v>2</v>
      </c>
      <c r="AI1855">
        <v>33361156</v>
      </c>
      <c r="AJ1855">
        <v>1496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</row>
    <row r="1856" spans="1:44">
      <c r="A1856">
        <f>ROW(Source!A1402)</f>
        <v>1402</v>
      </c>
      <c r="B1856">
        <v>33361168</v>
      </c>
      <c r="C1856">
        <v>33361155</v>
      </c>
      <c r="D1856">
        <v>31172011</v>
      </c>
      <c r="E1856">
        <v>1</v>
      </c>
      <c r="F1856">
        <v>1</v>
      </c>
      <c r="G1856">
        <v>1</v>
      </c>
      <c r="H1856">
        <v>1</v>
      </c>
      <c r="I1856" t="s">
        <v>832</v>
      </c>
      <c r="J1856" t="s">
        <v>3</v>
      </c>
      <c r="K1856" t="s">
        <v>833</v>
      </c>
      <c r="L1856">
        <v>1191</v>
      </c>
      <c r="N1856">
        <v>1013</v>
      </c>
      <c r="O1856" t="s">
        <v>831</v>
      </c>
      <c r="P1856" t="s">
        <v>831</v>
      </c>
      <c r="Q1856">
        <v>1</v>
      </c>
      <c r="X1856">
        <v>0.95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1</v>
      </c>
      <c r="AE1856">
        <v>2</v>
      </c>
      <c r="AF1856" t="s">
        <v>21</v>
      </c>
      <c r="AG1856">
        <v>1.4249999999999998</v>
      </c>
      <c r="AH1856">
        <v>2</v>
      </c>
      <c r="AI1856">
        <v>33361157</v>
      </c>
      <c r="AJ1856">
        <v>1497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</row>
    <row r="1857" spans="1:44">
      <c r="A1857">
        <f>ROW(Source!A1402)</f>
        <v>1402</v>
      </c>
      <c r="B1857">
        <v>33361169</v>
      </c>
      <c r="C1857">
        <v>33361155</v>
      </c>
      <c r="D1857">
        <v>31258491</v>
      </c>
      <c r="E1857">
        <v>1</v>
      </c>
      <c r="F1857">
        <v>1</v>
      </c>
      <c r="G1857">
        <v>1</v>
      </c>
      <c r="H1857">
        <v>2</v>
      </c>
      <c r="I1857" t="s">
        <v>834</v>
      </c>
      <c r="J1857" t="s">
        <v>835</v>
      </c>
      <c r="K1857" t="s">
        <v>836</v>
      </c>
      <c r="L1857">
        <v>1368</v>
      </c>
      <c r="N1857">
        <v>1011</v>
      </c>
      <c r="O1857" t="s">
        <v>837</v>
      </c>
      <c r="P1857" t="s">
        <v>837</v>
      </c>
      <c r="Q1857">
        <v>1</v>
      </c>
      <c r="X1857">
        <v>0.38</v>
      </c>
      <c r="Y1857">
        <v>0</v>
      </c>
      <c r="Z1857">
        <v>111.99</v>
      </c>
      <c r="AA1857">
        <v>13.5</v>
      </c>
      <c r="AB1857">
        <v>0</v>
      </c>
      <c r="AC1857">
        <v>0</v>
      </c>
      <c r="AD1857">
        <v>1</v>
      </c>
      <c r="AE1857">
        <v>0</v>
      </c>
      <c r="AF1857" t="s">
        <v>21</v>
      </c>
      <c r="AG1857">
        <v>0.56999999999999995</v>
      </c>
      <c r="AH1857">
        <v>2</v>
      </c>
      <c r="AI1857">
        <v>33361158</v>
      </c>
      <c r="AJ1857">
        <v>1498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</row>
    <row r="1858" spans="1:44">
      <c r="A1858">
        <f>ROW(Source!A1402)</f>
        <v>1402</v>
      </c>
      <c r="B1858">
        <v>33361170</v>
      </c>
      <c r="C1858">
        <v>33361155</v>
      </c>
      <c r="D1858">
        <v>31258646</v>
      </c>
      <c r="E1858">
        <v>1</v>
      </c>
      <c r="F1858">
        <v>1</v>
      </c>
      <c r="G1858">
        <v>1</v>
      </c>
      <c r="H1858">
        <v>2</v>
      </c>
      <c r="I1858" t="s">
        <v>866</v>
      </c>
      <c r="J1858" t="s">
        <v>867</v>
      </c>
      <c r="K1858" t="s">
        <v>868</v>
      </c>
      <c r="L1858">
        <v>1368</v>
      </c>
      <c r="N1858">
        <v>1011</v>
      </c>
      <c r="O1858" t="s">
        <v>837</v>
      </c>
      <c r="P1858" t="s">
        <v>837</v>
      </c>
      <c r="Q1858">
        <v>1</v>
      </c>
      <c r="X1858">
        <v>0.39</v>
      </c>
      <c r="Y1858">
        <v>0</v>
      </c>
      <c r="Z1858">
        <v>6.66</v>
      </c>
      <c r="AA1858">
        <v>0</v>
      </c>
      <c r="AB1858">
        <v>0</v>
      </c>
      <c r="AC1858">
        <v>0</v>
      </c>
      <c r="AD1858">
        <v>1</v>
      </c>
      <c r="AE1858">
        <v>0</v>
      </c>
      <c r="AF1858" t="s">
        <v>21</v>
      </c>
      <c r="AG1858">
        <v>0.58499999999999996</v>
      </c>
      <c r="AH1858">
        <v>2</v>
      </c>
      <c r="AI1858">
        <v>33361159</v>
      </c>
      <c r="AJ1858">
        <v>1499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</row>
    <row r="1859" spans="1:44">
      <c r="A1859">
        <f>ROW(Source!A1402)</f>
        <v>1402</v>
      </c>
      <c r="B1859">
        <v>33361171</v>
      </c>
      <c r="C1859">
        <v>33361155</v>
      </c>
      <c r="D1859">
        <v>31259879</v>
      </c>
      <c r="E1859">
        <v>1</v>
      </c>
      <c r="F1859">
        <v>1</v>
      </c>
      <c r="G1859">
        <v>1</v>
      </c>
      <c r="H1859">
        <v>2</v>
      </c>
      <c r="I1859" t="s">
        <v>841</v>
      </c>
      <c r="J1859" t="s">
        <v>842</v>
      </c>
      <c r="K1859" t="s">
        <v>843</v>
      </c>
      <c r="L1859">
        <v>1368</v>
      </c>
      <c r="N1859">
        <v>1011</v>
      </c>
      <c r="O1859" t="s">
        <v>837</v>
      </c>
      <c r="P1859" t="s">
        <v>837</v>
      </c>
      <c r="Q1859">
        <v>1</v>
      </c>
      <c r="X1859">
        <v>0.56999999999999995</v>
      </c>
      <c r="Y1859">
        <v>0</v>
      </c>
      <c r="Z1859">
        <v>65.709999999999994</v>
      </c>
      <c r="AA1859">
        <v>11.6</v>
      </c>
      <c r="AB1859">
        <v>0</v>
      </c>
      <c r="AC1859">
        <v>0</v>
      </c>
      <c r="AD1859">
        <v>1</v>
      </c>
      <c r="AE1859">
        <v>0</v>
      </c>
      <c r="AF1859" t="s">
        <v>21</v>
      </c>
      <c r="AG1859">
        <v>0.85499999999999998</v>
      </c>
      <c r="AH1859">
        <v>2</v>
      </c>
      <c r="AI1859">
        <v>33361160</v>
      </c>
      <c r="AJ1859">
        <v>1500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</row>
    <row r="1860" spans="1:44">
      <c r="A1860">
        <f>ROW(Source!A1402)</f>
        <v>1402</v>
      </c>
      <c r="B1860">
        <v>33361172</v>
      </c>
      <c r="C1860">
        <v>33361155</v>
      </c>
      <c r="D1860">
        <v>31260100</v>
      </c>
      <c r="E1860">
        <v>1</v>
      </c>
      <c r="F1860">
        <v>1</v>
      </c>
      <c r="G1860">
        <v>1</v>
      </c>
      <c r="H1860">
        <v>2</v>
      </c>
      <c r="I1860" t="s">
        <v>858</v>
      </c>
      <c r="J1860" t="s">
        <v>859</v>
      </c>
      <c r="K1860" t="s">
        <v>860</v>
      </c>
      <c r="L1860">
        <v>1368</v>
      </c>
      <c r="N1860">
        <v>1011</v>
      </c>
      <c r="O1860" t="s">
        <v>837</v>
      </c>
      <c r="P1860" t="s">
        <v>837</v>
      </c>
      <c r="Q1860">
        <v>1</v>
      </c>
      <c r="X1860">
        <v>1.54</v>
      </c>
      <c r="Y1860">
        <v>0</v>
      </c>
      <c r="Z1860">
        <v>8.1</v>
      </c>
      <c r="AA1860">
        <v>0</v>
      </c>
      <c r="AB1860">
        <v>0</v>
      </c>
      <c r="AC1860">
        <v>0</v>
      </c>
      <c r="AD1860">
        <v>1</v>
      </c>
      <c r="AE1860">
        <v>0</v>
      </c>
      <c r="AF1860" t="s">
        <v>21</v>
      </c>
      <c r="AG1860">
        <v>2.3099999999999996</v>
      </c>
      <c r="AH1860">
        <v>2</v>
      </c>
      <c r="AI1860">
        <v>33361161</v>
      </c>
      <c r="AJ1860">
        <v>1501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</row>
    <row r="1861" spans="1:44">
      <c r="A1861">
        <f>ROW(Source!A1402)</f>
        <v>1402</v>
      </c>
      <c r="B1861">
        <v>33361173</v>
      </c>
      <c r="C1861">
        <v>33361155</v>
      </c>
      <c r="D1861">
        <v>31178369</v>
      </c>
      <c r="E1861">
        <v>1</v>
      </c>
      <c r="F1861">
        <v>1</v>
      </c>
      <c r="G1861">
        <v>1</v>
      </c>
      <c r="H1861">
        <v>3</v>
      </c>
      <c r="I1861" t="s">
        <v>915</v>
      </c>
      <c r="J1861" t="s">
        <v>916</v>
      </c>
      <c r="K1861" t="s">
        <v>917</v>
      </c>
      <c r="L1861">
        <v>1346</v>
      </c>
      <c r="N1861">
        <v>1009</v>
      </c>
      <c r="O1861" t="s">
        <v>78</v>
      </c>
      <c r="P1861" t="s">
        <v>78</v>
      </c>
      <c r="Q1861">
        <v>1</v>
      </c>
      <c r="X1861">
        <v>1.58</v>
      </c>
      <c r="Y1861">
        <v>39.020000000000003</v>
      </c>
      <c r="Z1861">
        <v>0</v>
      </c>
      <c r="AA1861">
        <v>0</v>
      </c>
      <c r="AB1861">
        <v>0</v>
      </c>
      <c r="AC1861">
        <v>0</v>
      </c>
      <c r="AD1861">
        <v>1</v>
      </c>
      <c r="AE1861">
        <v>0</v>
      </c>
      <c r="AF1861" t="s">
        <v>3</v>
      </c>
      <c r="AG1861">
        <v>1.58</v>
      </c>
      <c r="AH1861">
        <v>2</v>
      </c>
      <c r="AI1861">
        <v>33361162</v>
      </c>
      <c r="AJ1861">
        <v>1502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</row>
    <row r="1862" spans="1:44">
      <c r="A1862">
        <f>ROW(Source!A1402)</f>
        <v>1402</v>
      </c>
      <c r="B1862">
        <v>33361174</v>
      </c>
      <c r="C1862">
        <v>33361155</v>
      </c>
      <c r="D1862">
        <v>31178391</v>
      </c>
      <c r="E1862">
        <v>1</v>
      </c>
      <c r="F1862">
        <v>1</v>
      </c>
      <c r="G1862">
        <v>1</v>
      </c>
      <c r="H1862">
        <v>3</v>
      </c>
      <c r="I1862" t="s">
        <v>921</v>
      </c>
      <c r="J1862" t="s">
        <v>922</v>
      </c>
      <c r="K1862" t="s">
        <v>923</v>
      </c>
      <c r="L1862">
        <v>1346</v>
      </c>
      <c r="N1862">
        <v>1009</v>
      </c>
      <c r="O1862" t="s">
        <v>78</v>
      </c>
      <c r="P1862" t="s">
        <v>78</v>
      </c>
      <c r="Q1862">
        <v>1</v>
      </c>
      <c r="X1862">
        <v>8.1999999999999993</v>
      </c>
      <c r="Y1862">
        <v>91.29</v>
      </c>
      <c r="Z1862">
        <v>0</v>
      </c>
      <c r="AA1862">
        <v>0</v>
      </c>
      <c r="AB1862">
        <v>0</v>
      </c>
      <c r="AC1862">
        <v>0</v>
      </c>
      <c r="AD1862">
        <v>1</v>
      </c>
      <c r="AE1862">
        <v>0</v>
      </c>
      <c r="AF1862" t="s">
        <v>3</v>
      </c>
      <c r="AG1862">
        <v>8.1999999999999993</v>
      </c>
      <c r="AH1862">
        <v>2</v>
      </c>
      <c r="AI1862">
        <v>33361163</v>
      </c>
      <c r="AJ1862">
        <v>1503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</row>
    <row r="1863" spans="1:44">
      <c r="A1863">
        <f>ROW(Source!A1402)</f>
        <v>1402</v>
      </c>
      <c r="B1863">
        <v>33361175</v>
      </c>
      <c r="C1863">
        <v>33361155</v>
      </c>
      <c r="D1863">
        <v>31179550</v>
      </c>
      <c r="E1863">
        <v>1</v>
      </c>
      <c r="F1863">
        <v>1</v>
      </c>
      <c r="G1863">
        <v>1</v>
      </c>
      <c r="H1863">
        <v>3</v>
      </c>
      <c r="I1863" t="s">
        <v>861</v>
      </c>
      <c r="J1863" t="s">
        <v>862</v>
      </c>
      <c r="K1863" t="s">
        <v>863</v>
      </c>
      <c r="L1863">
        <v>1348</v>
      </c>
      <c r="N1863">
        <v>1009</v>
      </c>
      <c r="O1863" t="s">
        <v>32</v>
      </c>
      <c r="P1863" t="s">
        <v>32</v>
      </c>
      <c r="Q1863">
        <v>1000</v>
      </c>
      <c r="X1863">
        <v>3.8999999999999999E-4</v>
      </c>
      <c r="Y1863">
        <v>10362</v>
      </c>
      <c r="Z1863">
        <v>0</v>
      </c>
      <c r="AA1863">
        <v>0</v>
      </c>
      <c r="AB1863">
        <v>0</v>
      </c>
      <c r="AC1863">
        <v>0</v>
      </c>
      <c r="AD1863">
        <v>1</v>
      </c>
      <c r="AE1863">
        <v>0</v>
      </c>
      <c r="AF1863" t="s">
        <v>3</v>
      </c>
      <c r="AG1863">
        <v>3.8999999999999999E-4</v>
      </c>
      <c r="AH1863">
        <v>2</v>
      </c>
      <c r="AI1863">
        <v>33361164</v>
      </c>
      <c r="AJ1863">
        <v>1504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</row>
    <row r="1864" spans="1:44">
      <c r="A1864">
        <f>ROW(Source!A1402)</f>
        <v>1402</v>
      </c>
      <c r="B1864">
        <v>33361176</v>
      </c>
      <c r="C1864">
        <v>33361155</v>
      </c>
      <c r="D1864">
        <v>31180727</v>
      </c>
      <c r="E1864">
        <v>1</v>
      </c>
      <c r="F1864">
        <v>1</v>
      </c>
      <c r="G1864">
        <v>1</v>
      </c>
      <c r="H1864">
        <v>3</v>
      </c>
      <c r="I1864" t="s">
        <v>844</v>
      </c>
      <c r="J1864" t="s">
        <v>845</v>
      </c>
      <c r="K1864" t="s">
        <v>846</v>
      </c>
      <c r="L1864">
        <v>1348</v>
      </c>
      <c r="N1864">
        <v>1009</v>
      </c>
      <c r="O1864" t="s">
        <v>32</v>
      </c>
      <c r="P1864" t="s">
        <v>32</v>
      </c>
      <c r="Q1864">
        <v>1000</v>
      </c>
      <c r="X1864">
        <v>1.0999999999999999E-2</v>
      </c>
      <c r="Y1864">
        <v>9040.01</v>
      </c>
      <c r="Z1864">
        <v>0</v>
      </c>
      <c r="AA1864">
        <v>0</v>
      </c>
      <c r="AB1864">
        <v>0</v>
      </c>
      <c r="AC1864">
        <v>0</v>
      </c>
      <c r="AD1864">
        <v>1</v>
      </c>
      <c r="AE1864">
        <v>0</v>
      </c>
      <c r="AF1864" t="s">
        <v>3</v>
      </c>
      <c r="AG1864">
        <v>1.0999999999999999E-2</v>
      </c>
      <c r="AH1864">
        <v>2</v>
      </c>
      <c r="AI1864">
        <v>33361165</v>
      </c>
      <c r="AJ1864">
        <v>1505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</row>
    <row r="1865" spans="1:44">
      <c r="A1865">
        <f>ROW(Source!A1402)</f>
        <v>1402</v>
      </c>
      <c r="B1865">
        <v>33361177</v>
      </c>
      <c r="C1865">
        <v>33361155</v>
      </c>
      <c r="D1865">
        <v>31181610</v>
      </c>
      <c r="E1865">
        <v>1</v>
      </c>
      <c r="F1865">
        <v>1</v>
      </c>
      <c r="G1865">
        <v>1</v>
      </c>
      <c r="H1865">
        <v>3</v>
      </c>
      <c r="I1865" t="s">
        <v>847</v>
      </c>
      <c r="J1865" t="s">
        <v>848</v>
      </c>
      <c r="K1865" t="s">
        <v>849</v>
      </c>
      <c r="L1865">
        <v>1346</v>
      </c>
      <c r="N1865">
        <v>1009</v>
      </c>
      <c r="O1865" t="s">
        <v>78</v>
      </c>
      <c r="P1865" t="s">
        <v>78</v>
      </c>
      <c r="Q1865">
        <v>1</v>
      </c>
      <c r="X1865">
        <v>7.58</v>
      </c>
      <c r="Y1865">
        <v>23.09</v>
      </c>
      <c r="Z1865">
        <v>0</v>
      </c>
      <c r="AA1865">
        <v>0</v>
      </c>
      <c r="AB1865">
        <v>0</v>
      </c>
      <c r="AC1865">
        <v>0</v>
      </c>
      <c r="AD1865">
        <v>1</v>
      </c>
      <c r="AE1865">
        <v>0</v>
      </c>
      <c r="AF1865" t="s">
        <v>3</v>
      </c>
      <c r="AG1865">
        <v>7.58</v>
      </c>
      <c r="AH1865">
        <v>2</v>
      </c>
      <c r="AI1865">
        <v>33361166</v>
      </c>
      <c r="AJ1865">
        <v>1506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</row>
    <row r="1866" spans="1:44">
      <c r="A1866">
        <f>ROW(Source!A1402)</f>
        <v>1402</v>
      </c>
      <c r="B1866">
        <v>33361178</v>
      </c>
      <c r="C1866">
        <v>33361155</v>
      </c>
      <c r="D1866">
        <v>31174136</v>
      </c>
      <c r="E1866">
        <v>17</v>
      </c>
      <c r="F1866">
        <v>1</v>
      </c>
      <c r="G1866">
        <v>1</v>
      </c>
      <c r="H1866">
        <v>3</v>
      </c>
      <c r="I1866" t="s">
        <v>942</v>
      </c>
      <c r="J1866" t="s">
        <v>3</v>
      </c>
      <c r="K1866" t="s">
        <v>943</v>
      </c>
      <c r="L1866">
        <v>1327</v>
      </c>
      <c r="N1866">
        <v>1005</v>
      </c>
      <c r="O1866" t="s">
        <v>47</v>
      </c>
      <c r="P1866" t="s">
        <v>47</v>
      </c>
      <c r="Q1866">
        <v>1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1</v>
      </c>
      <c r="AD1866">
        <v>0</v>
      </c>
      <c r="AE1866">
        <v>0</v>
      </c>
      <c r="AF1866" t="s">
        <v>3</v>
      </c>
      <c r="AG1866">
        <v>0</v>
      </c>
      <c r="AH1866">
        <v>3</v>
      </c>
      <c r="AI1866">
        <v>-1</v>
      </c>
      <c r="AJ1866" t="s">
        <v>3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</row>
    <row r="1867" spans="1:44">
      <c r="A1867">
        <f>ROW(Source!A1402)</f>
        <v>1402</v>
      </c>
      <c r="B1867">
        <v>33361179</v>
      </c>
      <c r="C1867">
        <v>33361155</v>
      </c>
      <c r="D1867">
        <v>31173940</v>
      </c>
      <c r="E1867">
        <v>17</v>
      </c>
      <c r="F1867">
        <v>1</v>
      </c>
      <c r="G1867">
        <v>1</v>
      </c>
      <c r="H1867">
        <v>3</v>
      </c>
      <c r="I1867" t="s">
        <v>944</v>
      </c>
      <c r="J1867" t="s">
        <v>3</v>
      </c>
      <c r="K1867" t="s">
        <v>945</v>
      </c>
      <c r="L1867">
        <v>1346</v>
      </c>
      <c r="N1867">
        <v>1009</v>
      </c>
      <c r="O1867" t="s">
        <v>78</v>
      </c>
      <c r="P1867" t="s">
        <v>78</v>
      </c>
      <c r="Q1867">
        <v>1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1</v>
      </c>
      <c r="AD1867">
        <v>0</v>
      </c>
      <c r="AE1867">
        <v>0</v>
      </c>
      <c r="AF1867" t="s">
        <v>3</v>
      </c>
      <c r="AG1867">
        <v>0</v>
      </c>
      <c r="AH1867">
        <v>3</v>
      </c>
      <c r="AI1867">
        <v>-1</v>
      </c>
      <c r="AJ1867" t="s">
        <v>3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</row>
    <row r="1868" spans="1:44">
      <c r="A1868">
        <f>ROW(Source!A1402)</f>
        <v>1402</v>
      </c>
      <c r="B1868">
        <v>33361180</v>
      </c>
      <c r="C1868">
        <v>33361155</v>
      </c>
      <c r="D1868">
        <v>31174137</v>
      </c>
      <c r="E1868">
        <v>17</v>
      </c>
      <c r="F1868">
        <v>1</v>
      </c>
      <c r="G1868">
        <v>1</v>
      </c>
      <c r="H1868">
        <v>3</v>
      </c>
      <c r="I1868" t="s">
        <v>946</v>
      </c>
      <c r="J1868" t="s">
        <v>3</v>
      </c>
      <c r="K1868" t="s">
        <v>947</v>
      </c>
      <c r="L1868">
        <v>1327</v>
      </c>
      <c r="N1868">
        <v>1005</v>
      </c>
      <c r="O1868" t="s">
        <v>47</v>
      </c>
      <c r="P1868" t="s">
        <v>47</v>
      </c>
      <c r="Q1868">
        <v>1</v>
      </c>
      <c r="X1868">
        <v>100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 t="s">
        <v>3</v>
      </c>
      <c r="AG1868">
        <v>100</v>
      </c>
      <c r="AH1868">
        <v>3</v>
      </c>
      <c r="AI1868">
        <v>-1</v>
      </c>
      <c r="AJ1868" t="s">
        <v>3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</row>
    <row r="1869" spans="1:44">
      <c r="A1869">
        <f>ROW(Source!A1402)</f>
        <v>1402</v>
      </c>
      <c r="B1869">
        <v>33361181</v>
      </c>
      <c r="C1869">
        <v>33361155</v>
      </c>
      <c r="D1869">
        <v>31174140</v>
      </c>
      <c r="E1869">
        <v>17</v>
      </c>
      <c r="F1869">
        <v>1</v>
      </c>
      <c r="G1869">
        <v>1</v>
      </c>
      <c r="H1869">
        <v>3</v>
      </c>
      <c r="I1869" t="s">
        <v>948</v>
      </c>
      <c r="J1869" t="s">
        <v>3</v>
      </c>
      <c r="K1869" t="s">
        <v>949</v>
      </c>
      <c r="L1869">
        <v>1354</v>
      </c>
      <c r="N1869">
        <v>1010</v>
      </c>
      <c r="O1869" t="s">
        <v>40</v>
      </c>
      <c r="P1869" t="s">
        <v>40</v>
      </c>
      <c r="Q1869">
        <v>1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1</v>
      </c>
      <c r="AD1869">
        <v>0</v>
      </c>
      <c r="AE1869">
        <v>0</v>
      </c>
      <c r="AF1869" t="s">
        <v>3</v>
      </c>
      <c r="AG1869">
        <v>0</v>
      </c>
      <c r="AH1869">
        <v>3</v>
      </c>
      <c r="AI1869">
        <v>-1</v>
      </c>
      <c r="AJ1869" t="s">
        <v>3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</row>
    <row r="1870" spans="1:44">
      <c r="A1870">
        <f>ROW(Source!A1402)</f>
        <v>1402</v>
      </c>
      <c r="B1870">
        <v>33361182</v>
      </c>
      <c r="C1870">
        <v>33361155</v>
      </c>
      <c r="D1870">
        <v>31174146</v>
      </c>
      <c r="E1870">
        <v>17</v>
      </c>
      <c r="F1870">
        <v>1</v>
      </c>
      <c r="G1870">
        <v>1</v>
      </c>
      <c r="H1870">
        <v>3</v>
      </c>
      <c r="I1870" t="s">
        <v>950</v>
      </c>
      <c r="J1870" t="s">
        <v>3</v>
      </c>
      <c r="K1870" t="s">
        <v>951</v>
      </c>
      <c r="L1870">
        <v>1354</v>
      </c>
      <c r="N1870">
        <v>1010</v>
      </c>
      <c r="O1870" t="s">
        <v>40</v>
      </c>
      <c r="P1870" t="s">
        <v>40</v>
      </c>
      <c r="Q1870">
        <v>1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1</v>
      </c>
      <c r="AD1870">
        <v>0</v>
      </c>
      <c r="AE1870">
        <v>0</v>
      </c>
      <c r="AF1870" t="s">
        <v>3</v>
      </c>
      <c r="AG1870">
        <v>0</v>
      </c>
      <c r="AH1870">
        <v>3</v>
      </c>
      <c r="AI1870">
        <v>-1</v>
      </c>
      <c r="AJ1870" t="s">
        <v>3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</row>
    <row r="1871" spans="1:44">
      <c r="A1871">
        <f>ROW(Source!A1405)</f>
        <v>1405</v>
      </c>
      <c r="B1871">
        <v>33361196</v>
      </c>
      <c r="C1871">
        <v>33361184</v>
      </c>
      <c r="D1871">
        <v>31172061</v>
      </c>
      <c r="E1871">
        <v>1</v>
      </c>
      <c r="F1871">
        <v>1</v>
      </c>
      <c r="G1871">
        <v>1</v>
      </c>
      <c r="H1871">
        <v>1</v>
      </c>
      <c r="I1871" t="s">
        <v>850</v>
      </c>
      <c r="J1871" t="s">
        <v>3</v>
      </c>
      <c r="K1871" t="s">
        <v>851</v>
      </c>
      <c r="L1871">
        <v>1191</v>
      </c>
      <c r="N1871">
        <v>1013</v>
      </c>
      <c r="O1871" t="s">
        <v>831</v>
      </c>
      <c r="P1871" t="s">
        <v>831</v>
      </c>
      <c r="Q1871">
        <v>1</v>
      </c>
      <c r="X1871">
        <v>80.88</v>
      </c>
      <c r="Y1871">
        <v>0</v>
      </c>
      <c r="Z1871">
        <v>0</v>
      </c>
      <c r="AA1871">
        <v>0</v>
      </c>
      <c r="AB1871">
        <v>8.74</v>
      </c>
      <c r="AC1871">
        <v>0</v>
      </c>
      <c r="AD1871">
        <v>1</v>
      </c>
      <c r="AE1871">
        <v>1</v>
      </c>
      <c r="AF1871" t="s">
        <v>22</v>
      </c>
      <c r="AG1871">
        <v>111.61439999999999</v>
      </c>
      <c r="AH1871">
        <v>2</v>
      </c>
      <c r="AI1871">
        <v>33361185</v>
      </c>
      <c r="AJ1871">
        <v>1507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</row>
    <row r="1872" spans="1:44">
      <c r="A1872">
        <f>ROW(Source!A1405)</f>
        <v>1405</v>
      </c>
      <c r="B1872">
        <v>33361197</v>
      </c>
      <c r="C1872">
        <v>33361184</v>
      </c>
      <c r="D1872">
        <v>31172011</v>
      </c>
      <c r="E1872">
        <v>1</v>
      </c>
      <c r="F1872">
        <v>1</v>
      </c>
      <c r="G1872">
        <v>1</v>
      </c>
      <c r="H1872">
        <v>1</v>
      </c>
      <c r="I1872" t="s">
        <v>832</v>
      </c>
      <c r="J1872" t="s">
        <v>3</v>
      </c>
      <c r="K1872" t="s">
        <v>833</v>
      </c>
      <c r="L1872">
        <v>1191</v>
      </c>
      <c r="N1872">
        <v>1013</v>
      </c>
      <c r="O1872" t="s">
        <v>831</v>
      </c>
      <c r="P1872" t="s">
        <v>831</v>
      </c>
      <c r="Q1872">
        <v>1</v>
      </c>
      <c r="X1872">
        <v>0.69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1</v>
      </c>
      <c r="AE1872">
        <v>2</v>
      </c>
      <c r="AF1872" t="s">
        <v>21</v>
      </c>
      <c r="AG1872">
        <v>1.0349999999999999</v>
      </c>
      <c r="AH1872">
        <v>2</v>
      </c>
      <c r="AI1872">
        <v>33361186</v>
      </c>
      <c r="AJ1872">
        <v>1508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</row>
    <row r="1873" spans="1:44">
      <c r="A1873">
        <f>ROW(Source!A1405)</f>
        <v>1405</v>
      </c>
      <c r="B1873">
        <v>33361198</v>
      </c>
      <c r="C1873">
        <v>33361184</v>
      </c>
      <c r="D1873">
        <v>31258491</v>
      </c>
      <c r="E1873">
        <v>1</v>
      </c>
      <c r="F1873">
        <v>1</v>
      </c>
      <c r="G1873">
        <v>1</v>
      </c>
      <c r="H1873">
        <v>2</v>
      </c>
      <c r="I1873" t="s">
        <v>834</v>
      </c>
      <c r="J1873" t="s">
        <v>835</v>
      </c>
      <c r="K1873" t="s">
        <v>836</v>
      </c>
      <c r="L1873">
        <v>1368</v>
      </c>
      <c r="N1873">
        <v>1011</v>
      </c>
      <c r="O1873" t="s">
        <v>837</v>
      </c>
      <c r="P1873" t="s">
        <v>837</v>
      </c>
      <c r="Q1873">
        <v>1</v>
      </c>
      <c r="X1873">
        <v>0.28000000000000003</v>
      </c>
      <c r="Y1873">
        <v>0</v>
      </c>
      <c r="Z1873">
        <v>111.99</v>
      </c>
      <c r="AA1873">
        <v>13.5</v>
      </c>
      <c r="AB1873">
        <v>0</v>
      </c>
      <c r="AC1873">
        <v>0</v>
      </c>
      <c r="AD1873">
        <v>1</v>
      </c>
      <c r="AE1873">
        <v>0</v>
      </c>
      <c r="AF1873" t="s">
        <v>21</v>
      </c>
      <c r="AG1873">
        <v>0.42000000000000004</v>
      </c>
      <c r="AH1873">
        <v>2</v>
      </c>
      <c r="AI1873">
        <v>33361187</v>
      </c>
      <c r="AJ1873">
        <v>1509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</row>
    <row r="1874" spans="1:44">
      <c r="A1874">
        <f>ROW(Source!A1405)</f>
        <v>1405</v>
      </c>
      <c r="B1874">
        <v>33361199</v>
      </c>
      <c r="C1874">
        <v>33361184</v>
      </c>
      <c r="D1874">
        <v>31258691</v>
      </c>
      <c r="E1874">
        <v>1</v>
      </c>
      <c r="F1874">
        <v>1</v>
      </c>
      <c r="G1874">
        <v>1</v>
      </c>
      <c r="H1874">
        <v>2</v>
      </c>
      <c r="I1874" t="s">
        <v>838</v>
      </c>
      <c r="J1874" t="s">
        <v>839</v>
      </c>
      <c r="K1874" t="s">
        <v>840</v>
      </c>
      <c r="L1874">
        <v>1368</v>
      </c>
      <c r="N1874">
        <v>1011</v>
      </c>
      <c r="O1874" t="s">
        <v>837</v>
      </c>
      <c r="P1874" t="s">
        <v>837</v>
      </c>
      <c r="Q1874">
        <v>1</v>
      </c>
      <c r="X1874">
        <v>10.050000000000001</v>
      </c>
      <c r="Y1874">
        <v>0</v>
      </c>
      <c r="Z1874">
        <v>3.12</v>
      </c>
      <c r="AA1874">
        <v>0</v>
      </c>
      <c r="AB1874">
        <v>0</v>
      </c>
      <c r="AC1874">
        <v>0</v>
      </c>
      <c r="AD1874">
        <v>1</v>
      </c>
      <c r="AE1874">
        <v>0</v>
      </c>
      <c r="AF1874" t="s">
        <v>21</v>
      </c>
      <c r="AG1874">
        <v>15.075000000000001</v>
      </c>
      <c r="AH1874">
        <v>2</v>
      </c>
      <c r="AI1874">
        <v>33361188</v>
      </c>
      <c r="AJ1874">
        <v>1510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</row>
    <row r="1875" spans="1:44">
      <c r="A1875">
        <f>ROW(Source!A1405)</f>
        <v>1405</v>
      </c>
      <c r="B1875">
        <v>33361200</v>
      </c>
      <c r="C1875">
        <v>33361184</v>
      </c>
      <c r="D1875">
        <v>31258646</v>
      </c>
      <c r="E1875">
        <v>1</v>
      </c>
      <c r="F1875">
        <v>1</v>
      </c>
      <c r="G1875">
        <v>1</v>
      </c>
      <c r="H1875">
        <v>2</v>
      </c>
      <c r="I1875" t="s">
        <v>866</v>
      </c>
      <c r="J1875" t="s">
        <v>867</v>
      </c>
      <c r="K1875" t="s">
        <v>868</v>
      </c>
      <c r="L1875">
        <v>1368</v>
      </c>
      <c r="N1875">
        <v>1011</v>
      </c>
      <c r="O1875" t="s">
        <v>837</v>
      </c>
      <c r="P1875" t="s">
        <v>837</v>
      </c>
      <c r="Q1875">
        <v>1</v>
      </c>
      <c r="X1875">
        <v>0.15</v>
      </c>
      <c r="Y1875">
        <v>0</v>
      </c>
      <c r="Z1875">
        <v>6.66</v>
      </c>
      <c r="AA1875">
        <v>0</v>
      </c>
      <c r="AB1875">
        <v>0</v>
      </c>
      <c r="AC1875">
        <v>0</v>
      </c>
      <c r="AD1875">
        <v>1</v>
      </c>
      <c r="AE1875">
        <v>0</v>
      </c>
      <c r="AF1875" t="s">
        <v>21</v>
      </c>
      <c r="AG1875">
        <v>0.22499999999999998</v>
      </c>
      <c r="AH1875">
        <v>2</v>
      </c>
      <c r="AI1875">
        <v>33361189</v>
      </c>
      <c r="AJ1875">
        <v>1511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</row>
    <row r="1876" spans="1:44">
      <c r="A1876">
        <f>ROW(Source!A1405)</f>
        <v>1405</v>
      </c>
      <c r="B1876">
        <v>33361201</v>
      </c>
      <c r="C1876">
        <v>33361184</v>
      </c>
      <c r="D1876">
        <v>31259879</v>
      </c>
      <c r="E1876">
        <v>1</v>
      </c>
      <c r="F1876">
        <v>1</v>
      </c>
      <c r="G1876">
        <v>1</v>
      </c>
      <c r="H1876">
        <v>2</v>
      </c>
      <c r="I1876" t="s">
        <v>841</v>
      </c>
      <c r="J1876" t="s">
        <v>842</v>
      </c>
      <c r="K1876" t="s">
        <v>843</v>
      </c>
      <c r="L1876">
        <v>1368</v>
      </c>
      <c r="N1876">
        <v>1011</v>
      </c>
      <c r="O1876" t="s">
        <v>837</v>
      </c>
      <c r="P1876" t="s">
        <v>837</v>
      </c>
      <c r="Q1876">
        <v>1</v>
      </c>
      <c r="X1876">
        <v>0.41</v>
      </c>
      <c r="Y1876">
        <v>0</v>
      </c>
      <c r="Z1876">
        <v>65.709999999999994</v>
      </c>
      <c r="AA1876">
        <v>11.6</v>
      </c>
      <c r="AB1876">
        <v>0</v>
      </c>
      <c r="AC1876">
        <v>0</v>
      </c>
      <c r="AD1876">
        <v>1</v>
      </c>
      <c r="AE1876">
        <v>0</v>
      </c>
      <c r="AF1876" t="s">
        <v>21</v>
      </c>
      <c r="AG1876">
        <v>0.61499999999999988</v>
      </c>
      <c r="AH1876">
        <v>2</v>
      </c>
      <c r="AI1876">
        <v>33361190</v>
      </c>
      <c r="AJ1876">
        <v>1512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</row>
    <row r="1877" spans="1:44">
      <c r="A1877">
        <f>ROW(Source!A1405)</f>
        <v>1405</v>
      </c>
      <c r="B1877">
        <v>33361202</v>
      </c>
      <c r="C1877">
        <v>33361184</v>
      </c>
      <c r="D1877">
        <v>31260100</v>
      </c>
      <c r="E1877">
        <v>1</v>
      </c>
      <c r="F1877">
        <v>1</v>
      </c>
      <c r="G1877">
        <v>1</v>
      </c>
      <c r="H1877">
        <v>2</v>
      </c>
      <c r="I1877" t="s">
        <v>858</v>
      </c>
      <c r="J1877" t="s">
        <v>859</v>
      </c>
      <c r="K1877" t="s">
        <v>860</v>
      </c>
      <c r="L1877">
        <v>1368</v>
      </c>
      <c r="N1877">
        <v>1011</v>
      </c>
      <c r="O1877" t="s">
        <v>837</v>
      </c>
      <c r="P1877" t="s">
        <v>837</v>
      </c>
      <c r="Q1877">
        <v>1</v>
      </c>
      <c r="X1877">
        <v>1.31</v>
      </c>
      <c r="Y1877">
        <v>0</v>
      </c>
      <c r="Z1877">
        <v>8.1</v>
      </c>
      <c r="AA1877">
        <v>0</v>
      </c>
      <c r="AB1877">
        <v>0</v>
      </c>
      <c r="AC1877">
        <v>0</v>
      </c>
      <c r="AD1877">
        <v>1</v>
      </c>
      <c r="AE1877">
        <v>0</v>
      </c>
      <c r="AF1877" t="s">
        <v>21</v>
      </c>
      <c r="AG1877">
        <v>1.9650000000000001</v>
      </c>
      <c r="AH1877">
        <v>2</v>
      </c>
      <c r="AI1877">
        <v>33361191</v>
      </c>
      <c r="AJ1877">
        <v>1513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</row>
    <row r="1878" spans="1:44">
      <c r="A1878">
        <f>ROW(Source!A1405)</f>
        <v>1405</v>
      </c>
      <c r="B1878">
        <v>33361203</v>
      </c>
      <c r="C1878">
        <v>33361184</v>
      </c>
      <c r="D1878">
        <v>31178369</v>
      </c>
      <c r="E1878">
        <v>1</v>
      </c>
      <c r="F1878">
        <v>1</v>
      </c>
      <c r="G1878">
        <v>1</v>
      </c>
      <c r="H1878">
        <v>3</v>
      </c>
      <c r="I1878" t="s">
        <v>915</v>
      </c>
      <c r="J1878" t="s">
        <v>916</v>
      </c>
      <c r="K1878" t="s">
        <v>917</v>
      </c>
      <c r="L1878">
        <v>1346</v>
      </c>
      <c r="N1878">
        <v>1009</v>
      </c>
      <c r="O1878" t="s">
        <v>78</v>
      </c>
      <c r="P1878" t="s">
        <v>78</v>
      </c>
      <c r="Q1878">
        <v>1</v>
      </c>
      <c r="X1878">
        <v>7.95</v>
      </c>
      <c r="Y1878">
        <v>39.020000000000003</v>
      </c>
      <c r="Z1878">
        <v>0</v>
      </c>
      <c r="AA1878">
        <v>0</v>
      </c>
      <c r="AB1878">
        <v>0</v>
      </c>
      <c r="AC1878">
        <v>0</v>
      </c>
      <c r="AD1878">
        <v>1</v>
      </c>
      <c r="AE1878">
        <v>0</v>
      </c>
      <c r="AF1878" t="s">
        <v>3</v>
      </c>
      <c r="AG1878">
        <v>7.95</v>
      </c>
      <c r="AH1878">
        <v>2</v>
      </c>
      <c r="AI1878">
        <v>33361192</v>
      </c>
      <c r="AJ1878">
        <v>1514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</row>
    <row r="1879" spans="1:44">
      <c r="A1879">
        <f>ROW(Source!A1405)</f>
        <v>1405</v>
      </c>
      <c r="B1879">
        <v>33361204</v>
      </c>
      <c r="C1879">
        <v>33361184</v>
      </c>
      <c r="D1879">
        <v>31179550</v>
      </c>
      <c r="E1879">
        <v>1</v>
      </c>
      <c r="F1879">
        <v>1</v>
      </c>
      <c r="G1879">
        <v>1</v>
      </c>
      <c r="H1879">
        <v>3</v>
      </c>
      <c r="I1879" t="s">
        <v>861</v>
      </c>
      <c r="J1879" t="s">
        <v>862</v>
      </c>
      <c r="K1879" t="s">
        <v>863</v>
      </c>
      <c r="L1879">
        <v>1348</v>
      </c>
      <c r="N1879">
        <v>1009</v>
      </c>
      <c r="O1879" t="s">
        <v>32</v>
      </c>
      <c r="P1879" t="s">
        <v>32</v>
      </c>
      <c r="Q1879">
        <v>1000</v>
      </c>
      <c r="X1879">
        <v>3.3E-4</v>
      </c>
      <c r="Y1879">
        <v>10362</v>
      </c>
      <c r="Z1879">
        <v>0</v>
      </c>
      <c r="AA1879">
        <v>0</v>
      </c>
      <c r="AB1879">
        <v>0</v>
      </c>
      <c r="AC1879">
        <v>0</v>
      </c>
      <c r="AD1879">
        <v>1</v>
      </c>
      <c r="AE1879">
        <v>0</v>
      </c>
      <c r="AF1879" t="s">
        <v>3</v>
      </c>
      <c r="AG1879">
        <v>3.3E-4</v>
      </c>
      <c r="AH1879">
        <v>2</v>
      </c>
      <c r="AI1879">
        <v>33361193</v>
      </c>
      <c r="AJ1879">
        <v>1515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</row>
    <row r="1880" spans="1:44">
      <c r="A1880">
        <f>ROW(Source!A1405)</f>
        <v>1405</v>
      </c>
      <c r="B1880">
        <v>33361205</v>
      </c>
      <c r="C1880">
        <v>33361184</v>
      </c>
      <c r="D1880">
        <v>31180727</v>
      </c>
      <c r="E1880">
        <v>1</v>
      </c>
      <c r="F1880">
        <v>1</v>
      </c>
      <c r="G1880">
        <v>1</v>
      </c>
      <c r="H1880">
        <v>3</v>
      </c>
      <c r="I1880" t="s">
        <v>844</v>
      </c>
      <c r="J1880" t="s">
        <v>845</v>
      </c>
      <c r="K1880" t="s">
        <v>846</v>
      </c>
      <c r="L1880">
        <v>1348</v>
      </c>
      <c r="N1880">
        <v>1009</v>
      </c>
      <c r="O1880" t="s">
        <v>32</v>
      </c>
      <c r="P1880" t="s">
        <v>32</v>
      </c>
      <c r="Q1880">
        <v>1000</v>
      </c>
      <c r="X1880">
        <v>6.0000000000000001E-3</v>
      </c>
      <c r="Y1880">
        <v>9040.01</v>
      </c>
      <c r="Z1880">
        <v>0</v>
      </c>
      <c r="AA1880">
        <v>0</v>
      </c>
      <c r="AB1880">
        <v>0</v>
      </c>
      <c r="AC1880">
        <v>0</v>
      </c>
      <c r="AD1880">
        <v>1</v>
      </c>
      <c r="AE1880">
        <v>0</v>
      </c>
      <c r="AF1880" t="s">
        <v>3</v>
      </c>
      <c r="AG1880">
        <v>6.0000000000000001E-3</v>
      </c>
      <c r="AH1880">
        <v>2</v>
      </c>
      <c r="AI1880">
        <v>33361194</v>
      </c>
      <c r="AJ1880">
        <v>1516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</row>
    <row r="1881" spans="1:44">
      <c r="A1881">
        <f>ROW(Source!A1405)</f>
        <v>1405</v>
      </c>
      <c r="B1881">
        <v>33361206</v>
      </c>
      <c r="C1881">
        <v>33361184</v>
      </c>
      <c r="D1881">
        <v>31181610</v>
      </c>
      <c r="E1881">
        <v>1</v>
      </c>
      <c r="F1881">
        <v>1</v>
      </c>
      <c r="G1881">
        <v>1</v>
      </c>
      <c r="H1881">
        <v>3</v>
      </c>
      <c r="I1881" t="s">
        <v>847</v>
      </c>
      <c r="J1881" t="s">
        <v>848</v>
      </c>
      <c r="K1881" t="s">
        <v>849</v>
      </c>
      <c r="L1881">
        <v>1346</v>
      </c>
      <c r="N1881">
        <v>1009</v>
      </c>
      <c r="O1881" t="s">
        <v>78</v>
      </c>
      <c r="P1881" t="s">
        <v>78</v>
      </c>
      <c r="Q1881">
        <v>1</v>
      </c>
      <c r="X1881">
        <v>9.09</v>
      </c>
      <c r="Y1881">
        <v>23.09</v>
      </c>
      <c r="Z1881">
        <v>0</v>
      </c>
      <c r="AA1881">
        <v>0</v>
      </c>
      <c r="AB1881">
        <v>0</v>
      </c>
      <c r="AC1881">
        <v>0</v>
      </c>
      <c r="AD1881">
        <v>1</v>
      </c>
      <c r="AE1881">
        <v>0</v>
      </c>
      <c r="AF1881" t="s">
        <v>3</v>
      </c>
      <c r="AG1881">
        <v>9.09</v>
      </c>
      <c r="AH1881">
        <v>2</v>
      </c>
      <c r="AI1881">
        <v>33361195</v>
      </c>
      <c r="AJ1881">
        <v>1517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</row>
    <row r="1882" spans="1:44">
      <c r="A1882">
        <f>ROW(Source!A1405)</f>
        <v>1405</v>
      </c>
      <c r="B1882">
        <v>33361207</v>
      </c>
      <c r="C1882">
        <v>33361184</v>
      </c>
      <c r="D1882">
        <v>31174136</v>
      </c>
      <c r="E1882">
        <v>17</v>
      </c>
      <c r="F1882">
        <v>1</v>
      </c>
      <c r="G1882">
        <v>1</v>
      </c>
      <c r="H1882">
        <v>3</v>
      </c>
      <c r="I1882" t="s">
        <v>942</v>
      </c>
      <c r="J1882" t="s">
        <v>3</v>
      </c>
      <c r="K1882" t="s">
        <v>943</v>
      </c>
      <c r="L1882">
        <v>1327</v>
      </c>
      <c r="N1882">
        <v>1005</v>
      </c>
      <c r="O1882" t="s">
        <v>47</v>
      </c>
      <c r="P1882" t="s">
        <v>47</v>
      </c>
      <c r="Q1882">
        <v>1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1</v>
      </c>
      <c r="AD1882">
        <v>0</v>
      </c>
      <c r="AE1882">
        <v>0</v>
      </c>
      <c r="AF1882" t="s">
        <v>3</v>
      </c>
      <c r="AG1882">
        <v>0</v>
      </c>
      <c r="AH1882">
        <v>3</v>
      </c>
      <c r="AI1882">
        <v>-1</v>
      </c>
      <c r="AJ1882" t="s">
        <v>3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</row>
    <row r="1883" spans="1:44">
      <c r="A1883">
        <f>ROW(Source!A1405)</f>
        <v>1405</v>
      </c>
      <c r="B1883">
        <v>33361208</v>
      </c>
      <c r="C1883">
        <v>33361184</v>
      </c>
      <c r="D1883">
        <v>31173940</v>
      </c>
      <c r="E1883">
        <v>17</v>
      </c>
      <c r="F1883">
        <v>1</v>
      </c>
      <c r="G1883">
        <v>1</v>
      </c>
      <c r="H1883">
        <v>3</v>
      </c>
      <c r="I1883" t="s">
        <v>944</v>
      </c>
      <c r="J1883" t="s">
        <v>3</v>
      </c>
      <c r="K1883" t="s">
        <v>945</v>
      </c>
      <c r="L1883">
        <v>1346</v>
      </c>
      <c r="N1883">
        <v>1009</v>
      </c>
      <c r="O1883" t="s">
        <v>78</v>
      </c>
      <c r="P1883" t="s">
        <v>78</v>
      </c>
      <c r="Q1883">
        <v>1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1</v>
      </c>
      <c r="AD1883">
        <v>0</v>
      </c>
      <c r="AE1883">
        <v>0</v>
      </c>
      <c r="AF1883" t="s">
        <v>3</v>
      </c>
      <c r="AG1883">
        <v>0</v>
      </c>
      <c r="AH1883">
        <v>3</v>
      </c>
      <c r="AI1883">
        <v>-1</v>
      </c>
      <c r="AJ1883" t="s">
        <v>3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</row>
    <row r="1884" spans="1:44">
      <c r="A1884">
        <f>ROW(Source!A1405)</f>
        <v>1405</v>
      </c>
      <c r="B1884">
        <v>33361209</v>
      </c>
      <c r="C1884">
        <v>33361184</v>
      </c>
      <c r="D1884">
        <v>31174137</v>
      </c>
      <c r="E1884">
        <v>17</v>
      </c>
      <c r="F1884">
        <v>1</v>
      </c>
      <c r="G1884">
        <v>1</v>
      </c>
      <c r="H1884">
        <v>3</v>
      </c>
      <c r="I1884" t="s">
        <v>946</v>
      </c>
      <c r="J1884" t="s">
        <v>3</v>
      </c>
      <c r="K1884" t="s">
        <v>947</v>
      </c>
      <c r="L1884">
        <v>1327</v>
      </c>
      <c r="N1884">
        <v>1005</v>
      </c>
      <c r="O1884" t="s">
        <v>47</v>
      </c>
      <c r="P1884" t="s">
        <v>47</v>
      </c>
      <c r="Q1884">
        <v>1</v>
      </c>
      <c r="X1884">
        <v>100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 t="s">
        <v>3</v>
      </c>
      <c r="AG1884">
        <v>100</v>
      </c>
      <c r="AH1884">
        <v>3</v>
      </c>
      <c r="AI1884">
        <v>-1</v>
      </c>
      <c r="AJ1884" t="s">
        <v>3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</row>
    <row r="1885" spans="1:44">
      <c r="A1885">
        <f>ROW(Source!A1405)</f>
        <v>1405</v>
      </c>
      <c r="B1885">
        <v>33361210</v>
      </c>
      <c r="C1885">
        <v>33361184</v>
      </c>
      <c r="D1885">
        <v>31174140</v>
      </c>
      <c r="E1885">
        <v>17</v>
      </c>
      <c r="F1885">
        <v>1</v>
      </c>
      <c r="G1885">
        <v>1</v>
      </c>
      <c r="H1885">
        <v>3</v>
      </c>
      <c r="I1885" t="s">
        <v>948</v>
      </c>
      <c r="J1885" t="s">
        <v>3</v>
      </c>
      <c r="K1885" t="s">
        <v>949</v>
      </c>
      <c r="L1885">
        <v>1354</v>
      </c>
      <c r="N1885">
        <v>1010</v>
      </c>
      <c r="O1885" t="s">
        <v>40</v>
      </c>
      <c r="P1885" t="s">
        <v>40</v>
      </c>
      <c r="Q1885">
        <v>1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1</v>
      </c>
      <c r="AD1885">
        <v>0</v>
      </c>
      <c r="AE1885">
        <v>0</v>
      </c>
      <c r="AF1885" t="s">
        <v>3</v>
      </c>
      <c r="AG1885">
        <v>0</v>
      </c>
      <c r="AH1885">
        <v>3</v>
      </c>
      <c r="AI1885">
        <v>-1</v>
      </c>
      <c r="AJ1885" t="s">
        <v>3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</row>
    <row r="1886" spans="1:44">
      <c r="A1886">
        <f>ROW(Source!A1405)</f>
        <v>1405</v>
      </c>
      <c r="B1886">
        <v>33361211</v>
      </c>
      <c r="C1886">
        <v>33361184</v>
      </c>
      <c r="D1886">
        <v>31174146</v>
      </c>
      <c r="E1886">
        <v>17</v>
      </c>
      <c r="F1886">
        <v>1</v>
      </c>
      <c r="G1886">
        <v>1</v>
      </c>
      <c r="H1886">
        <v>3</v>
      </c>
      <c r="I1886" t="s">
        <v>950</v>
      </c>
      <c r="J1886" t="s">
        <v>3</v>
      </c>
      <c r="K1886" t="s">
        <v>951</v>
      </c>
      <c r="L1886">
        <v>1354</v>
      </c>
      <c r="N1886">
        <v>1010</v>
      </c>
      <c r="O1886" t="s">
        <v>40</v>
      </c>
      <c r="P1886" t="s">
        <v>40</v>
      </c>
      <c r="Q1886">
        <v>1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1</v>
      </c>
      <c r="AD1886">
        <v>0</v>
      </c>
      <c r="AE1886">
        <v>0</v>
      </c>
      <c r="AF1886" t="s">
        <v>3</v>
      </c>
      <c r="AG1886">
        <v>0</v>
      </c>
      <c r="AH1886">
        <v>3</v>
      </c>
      <c r="AI1886">
        <v>-1</v>
      </c>
      <c r="AJ1886" t="s">
        <v>3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</row>
    <row r="1887" spans="1:44">
      <c r="A1887">
        <f>ROW(Source!A1406)</f>
        <v>1406</v>
      </c>
      <c r="B1887">
        <v>33361196</v>
      </c>
      <c r="C1887">
        <v>33361184</v>
      </c>
      <c r="D1887">
        <v>31172061</v>
      </c>
      <c r="E1887">
        <v>1</v>
      </c>
      <c r="F1887">
        <v>1</v>
      </c>
      <c r="G1887">
        <v>1</v>
      </c>
      <c r="H1887">
        <v>1</v>
      </c>
      <c r="I1887" t="s">
        <v>850</v>
      </c>
      <c r="J1887" t="s">
        <v>3</v>
      </c>
      <c r="K1887" t="s">
        <v>851</v>
      </c>
      <c r="L1887">
        <v>1191</v>
      </c>
      <c r="N1887">
        <v>1013</v>
      </c>
      <c r="O1887" t="s">
        <v>831</v>
      </c>
      <c r="P1887" t="s">
        <v>831</v>
      </c>
      <c r="Q1887">
        <v>1</v>
      </c>
      <c r="X1887">
        <v>80.88</v>
      </c>
      <c r="Y1887">
        <v>0</v>
      </c>
      <c r="Z1887">
        <v>0</v>
      </c>
      <c r="AA1887">
        <v>0</v>
      </c>
      <c r="AB1887">
        <v>8.74</v>
      </c>
      <c r="AC1887">
        <v>0</v>
      </c>
      <c r="AD1887">
        <v>1</v>
      </c>
      <c r="AE1887">
        <v>1</v>
      </c>
      <c r="AF1887" t="s">
        <v>22</v>
      </c>
      <c r="AG1887">
        <v>111.61439999999999</v>
      </c>
      <c r="AH1887">
        <v>2</v>
      </c>
      <c r="AI1887">
        <v>33361185</v>
      </c>
      <c r="AJ1887">
        <v>1518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</row>
    <row r="1888" spans="1:44">
      <c r="A1888">
        <f>ROW(Source!A1406)</f>
        <v>1406</v>
      </c>
      <c r="B1888">
        <v>33361197</v>
      </c>
      <c r="C1888">
        <v>33361184</v>
      </c>
      <c r="D1888">
        <v>31172011</v>
      </c>
      <c r="E1888">
        <v>1</v>
      </c>
      <c r="F1888">
        <v>1</v>
      </c>
      <c r="G1888">
        <v>1</v>
      </c>
      <c r="H1888">
        <v>1</v>
      </c>
      <c r="I1888" t="s">
        <v>832</v>
      </c>
      <c r="J1888" t="s">
        <v>3</v>
      </c>
      <c r="K1888" t="s">
        <v>833</v>
      </c>
      <c r="L1888">
        <v>1191</v>
      </c>
      <c r="N1888">
        <v>1013</v>
      </c>
      <c r="O1888" t="s">
        <v>831</v>
      </c>
      <c r="P1888" t="s">
        <v>831</v>
      </c>
      <c r="Q1888">
        <v>1</v>
      </c>
      <c r="X1888">
        <v>0.69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1</v>
      </c>
      <c r="AE1888">
        <v>2</v>
      </c>
      <c r="AF1888" t="s">
        <v>21</v>
      </c>
      <c r="AG1888">
        <v>1.0349999999999999</v>
      </c>
      <c r="AH1888">
        <v>2</v>
      </c>
      <c r="AI1888">
        <v>33361186</v>
      </c>
      <c r="AJ1888">
        <v>1519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</row>
    <row r="1889" spans="1:44">
      <c r="A1889">
        <f>ROW(Source!A1406)</f>
        <v>1406</v>
      </c>
      <c r="B1889">
        <v>33361198</v>
      </c>
      <c r="C1889">
        <v>33361184</v>
      </c>
      <c r="D1889">
        <v>31258491</v>
      </c>
      <c r="E1889">
        <v>1</v>
      </c>
      <c r="F1889">
        <v>1</v>
      </c>
      <c r="G1889">
        <v>1</v>
      </c>
      <c r="H1889">
        <v>2</v>
      </c>
      <c r="I1889" t="s">
        <v>834</v>
      </c>
      <c r="J1889" t="s">
        <v>835</v>
      </c>
      <c r="K1889" t="s">
        <v>836</v>
      </c>
      <c r="L1889">
        <v>1368</v>
      </c>
      <c r="N1889">
        <v>1011</v>
      </c>
      <c r="O1889" t="s">
        <v>837</v>
      </c>
      <c r="P1889" t="s">
        <v>837</v>
      </c>
      <c r="Q1889">
        <v>1</v>
      </c>
      <c r="X1889">
        <v>0.28000000000000003</v>
      </c>
      <c r="Y1889">
        <v>0</v>
      </c>
      <c r="Z1889">
        <v>111.99</v>
      </c>
      <c r="AA1889">
        <v>13.5</v>
      </c>
      <c r="AB1889">
        <v>0</v>
      </c>
      <c r="AC1889">
        <v>0</v>
      </c>
      <c r="AD1889">
        <v>1</v>
      </c>
      <c r="AE1889">
        <v>0</v>
      </c>
      <c r="AF1889" t="s">
        <v>21</v>
      </c>
      <c r="AG1889">
        <v>0.42000000000000004</v>
      </c>
      <c r="AH1889">
        <v>2</v>
      </c>
      <c r="AI1889">
        <v>33361187</v>
      </c>
      <c r="AJ1889">
        <v>1520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</row>
    <row r="1890" spans="1:44">
      <c r="A1890">
        <f>ROW(Source!A1406)</f>
        <v>1406</v>
      </c>
      <c r="B1890">
        <v>33361199</v>
      </c>
      <c r="C1890">
        <v>33361184</v>
      </c>
      <c r="D1890">
        <v>31258691</v>
      </c>
      <c r="E1890">
        <v>1</v>
      </c>
      <c r="F1890">
        <v>1</v>
      </c>
      <c r="G1890">
        <v>1</v>
      </c>
      <c r="H1890">
        <v>2</v>
      </c>
      <c r="I1890" t="s">
        <v>838</v>
      </c>
      <c r="J1890" t="s">
        <v>839</v>
      </c>
      <c r="K1890" t="s">
        <v>840</v>
      </c>
      <c r="L1890">
        <v>1368</v>
      </c>
      <c r="N1890">
        <v>1011</v>
      </c>
      <c r="O1890" t="s">
        <v>837</v>
      </c>
      <c r="P1890" t="s">
        <v>837</v>
      </c>
      <c r="Q1890">
        <v>1</v>
      </c>
      <c r="X1890">
        <v>10.050000000000001</v>
      </c>
      <c r="Y1890">
        <v>0</v>
      </c>
      <c r="Z1890">
        <v>3.12</v>
      </c>
      <c r="AA1890">
        <v>0</v>
      </c>
      <c r="AB1890">
        <v>0</v>
      </c>
      <c r="AC1890">
        <v>0</v>
      </c>
      <c r="AD1890">
        <v>1</v>
      </c>
      <c r="AE1890">
        <v>0</v>
      </c>
      <c r="AF1890" t="s">
        <v>21</v>
      </c>
      <c r="AG1890">
        <v>15.075000000000001</v>
      </c>
      <c r="AH1890">
        <v>2</v>
      </c>
      <c r="AI1890">
        <v>33361188</v>
      </c>
      <c r="AJ1890">
        <v>1521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</row>
    <row r="1891" spans="1:44">
      <c r="A1891">
        <f>ROW(Source!A1406)</f>
        <v>1406</v>
      </c>
      <c r="B1891">
        <v>33361200</v>
      </c>
      <c r="C1891">
        <v>33361184</v>
      </c>
      <c r="D1891">
        <v>31258646</v>
      </c>
      <c r="E1891">
        <v>1</v>
      </c>
      <c r="F1891">
        <v>1</v>
      </c>
      <c r="G1891">
        <v>1</v>
      </c>
      <c r="H1891">
        <v>2</v>
      </c>
      <c r="I1891" t="s">
        <v>866</v>
      </c>
      <c r="J1891" t="s">
        <v>867</v>
      </c>
      <c r="K1891" t="s">
        <v>868</v>
      </c>
      <c r="L1891">
        <v>1368</v>
      </c>
      <c r="N1891">
        <v>1011</v>
      </c>
      <c r="O1891" t="s">
        <v>837</v>
      </c>
      <c r="P1891" t="s">
        <v>837</v>
      </c>
      <c r="Q1891">
        <v>1</v>
      </c>
      <c r="X1891">
        <v>0.15</v>
      </c>
      <c r="Y1891">
        <v>0</v>
      </c>
      <c r="Z1891">
        <v>6.66</v>
      </c>
      <c r="AA1891">
        <v>0</v>
      </c>
      <c r="AB1891">
        <v>0</v>
      </c>
      <c r="AC1891">
        <v>0</v>
      </c>
      <c r="AD1891">
        <v>1</v>
      </c>
      <c r="AE1891">
        <v>0</v>
      </c>
      <c r="AF1891" t="s">
        <v>21</v>
      </c>
      <c r="AG1891">
        <v>0.22499999999999998</v>
      </c>
      <c r="AH1891">
        <v>2</v>
      </c>
      <c r="AI1891">
        <v>33361189</v>
      </c>
      <c r="AJ1891">
        <v>1522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</row>
    <row r="1892" spans="1:44">
      <c r="A1892">
        <f>ROW(Source!A1406)</f>
        <v>1406</v>
      </c>
      <c r="B1892">
        <v>33361201</v>
      </c>
      <c r="C1892">
        <v>33361184</v>
      </c>
      <c r="D1892">
        <v>31259879</v>
      </c>
      <c r="E1892">
        <v>1</v>
      </c>
      <c r="F1892">
        <v>1</v>
      </c>
      <c r="G1892">
        <v>1</v>
      </c>
      <c r="H1892">
        <v>2</v>
      </c>
      <c r="I1892" t="s">
        <v>841</v>
      </c>
      <c r="J1892" t="s">
        <v>842</v>
      </c>
      <c r="K1892" t="s">
        <v>843</v>
      </c>
      <c r="L1892">
        <v>1368</v>
      </c>
      <c r="N1892">
        <v>1011</v>
      </c>
      <c r="O1892" t="s">
        <v>837</v>
      </c>
      <c r="P1892" t="s">
        <v>837</v>
      </c>
      <c r="Q1892">
        <v>1</v>
      </c>
      <c r="X1892">
        <v>0.41</v>
      </c>
      <c r="Y1892">
        <v>0</v>
      </c>
      <c r="Z1892">
        <v>65.709999999999994</v>
      </c>
      <c r="AA1892">
        <v>11.6</v>
      </c>
      <c r="AB1892">
        <v>0</v>
      </c>
      <c r="AC1892">
        <v>0</v>
      </c>
      <c r="AD1892">
        <v>1</v>
      </c>
      <c r="AE1892">
        <v>0</v>
      </c>
      <c r="AF1892" t="s">
        <v>21</v>
      </c>
      <c r="AG1892">
        <v>0.61499999999999988</v>
      </c>
      <c r="AH1892">
        <v>2</v>
      </c>
      <c r="AI1892">
        <v>33361190</v>
      </c>
      <c r="AJ1892">
        <v>1523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</row>
    <row r="1893" spans="1:44">
      <c r="A1893">
        <f>ROW(Source!A1406)</f>
        <v>1406</v>
      </c>
      <c r="B1893">
        <v>33361202</v>
      </c>
      <c r="C1893">
        <v>33361184</v>
      </c>
      <c r="D1893">
        <v>31260100</v>
      </c>
      <c r="E1893">
        <v>1</v>
      </c>
      <c r="F1893">
        <v>1</v>
      </c>
      <c r="G1893">
        <v>1</v>
      </c>
      <c r="H1893">
        <v>2</v>
      </c>
      <c r="I1893" t="s">
        <v>858</v>
      </c>
      <c r="J1893" t="s">
        <v>859</v>
      </c>
      <c r="K1893" t="s">
        <v>860</v>
      </c>
      <c r="L1893">
        <v>1368</v>
      </c>
      <c r="N1893">
        <v>1011</v>
      </c>
      <c r="O1893" t="s">
        <v>837</v>
      </c>
      <c r="P1893" t="s">
        <v>837</v>
      </c>
      <c r="Q1893">
        <v>1</v>
      </c>
      <c r="X1893">
        <v>1.31</v>
      </c>
      <c r="Y1893">
        <v>0</v>
      </c>
      <c r="Z1893">
        <v>8.1</v>
      </c>
      <c r="AA1893">
        <v>0</v>
      </c>
      <c r="AB1893">
        <v>0</v>
      </c>
      <c r="AC1893">
        <v>0</v>
      </c>
      <c r="AD1893">
        <v>1</v>
      </c>
      <c r="AE1893">
        <v>0</v>
      </c>
      <c r="AF1893" t="s">
        <v>21</v>
      </c>
      <c r="AG1893">
        <v>1.9650000000000001</v>
      </c>
      <c r="AH1893">
        <v>2</v>
      </c>
      <c r="AI1893">
        <v>33361191</v>
      </c>
      <c r="AJ1893">
        <v>1524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</row>
    <row r="1894" spans="1:44">
      <c r="A1894">
        <f>ROW(Source!A1406)</f>
        <v>1406</v>
      </c>
      <c r="B1894">
        <v>33361203</v>
      </c>
      <c r="C1894">
        <v>33361184</v>
      </c>
      <c r="D1894">
        <v>31178369</v>
      </c>
      <c r="E1894">
        <v>1</v>
      </c>
      <c r="F1894">
        <v>1</v>
      </c>
      <c r="G1894">
        <v>1</v>
      </c>
      <c r="H1894">
        <v>3</v>
      </c>
      <c r="I1894" t="s">
        <v>915</v>
      </c>
      <c r="J1894" t="s">
        <v>916</v>
      </c>
      <c r="K1894" t="s">
        <v>917</v>
      </c>
      <c r="L1894">
        <v>1346</v>
      </c>
      <c r="N1894">
        <v>1009</v>
      </c>
      <c r="O1894" t="s">
        <v>78</v>
      </c>
      <c r="P1894" t="s">
        <v>78</v>
      </c>
      <c r="Q1894">
        <v>1</v>
      </c>
      <c r="X1894">
        <v>7.95</v>
      </c>
      <c r="Y1894">
        <v>39.020000000000003</v>
      </c>
      <c r="Z1894">
        <v>0</v>
      </c>
      <c r="AA1894">
        <v>0</v>
      </c>
      <c r="AB1894">
        <v>0</v>
      </c>
      <c r="AC1894">
        <v>0</v>
      </c>
      <c r="AD1894">
        <v>1</v>
      </c>
      <c r="AE1894">
        <v>0</v>
      </c>
      <c r="AF1894" t="s">
        <v>3</v>
      </c>
      <c r="AG1894">
        <v>7.95</v>
      </c>
      <c r="AH1894">
        <v>2</v>
      </c>
      <c r="AI1894">
        <v>33361192</v>
      </c>
      <c r="AJ1894">
        <v>1525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</row>
    <row r="1895" spans="1:44">
      <c r="A1895">
        <f>ROW(Source!A1406)</f>
        <v>1406</v>
      </c>
      <c r="B1895">
        <v>33361204</v>
      </c>
      <c r="C1895">
        <v>33361184</v>
      </c>
      <c r="D1895">
        <v>31179550</v>
      </c>
      <c r="E1895">
        <v>1</v>
      </c>
      <c r="F1895">
        <v>1</v>
      </c>
      <c r="G1895">
        <v>1</v>
      </c>
      <c r="H1895">
        <v>3</v>
      </c>
      <c r="I1895" t="s">
        <v>861</v>
      </c>
      <c r="J1895" t="s">
        <v>862</v>
      </c>
      <c r="K1895" t="s">
        <v>863</v>
      </c>
      <c r="L1895">
        <v>1348</v>
      </c>
      <c r="N1895">
        <v>1009</v>
      </c>
      <c r="O1895" t="s">
        <v>32</v>
      </c>
      <c r="P1895" t="s">
        <v>32</v>
      </c>
      <c r="Q1895">
        <v>1000</v>
      </c>
      <c r="X1895">
        <v>3.3E-4</v>
      </c>
      <c r="Y1895">
        <v>10362</v>
      </c>
      <c r="Z1895">
        <v>0</v>
      </c>
      <c r="AA1895">
        <v>0</v>
      </c>
      <c r="AB1895">
        <v>0</v>
      </c>
      <c r="AC1895">
        <v>0</v>
      </c>
      <c r="AD1895">
        <v>1</v>
      </c>
      <c r="AE1895">
        <v>0</v>
      </c>
      <c r="AF1895" t="s">
        <v>3</v>
      </c>
      <c r="AG1895">
        <v>3.3E-4</v>
      </c>
      <c r="AH1895">
        <v>2</v>
      </c>
      <c r="AI1895">
        <v>33361193</v>
      </c>
      <c r="AJ1895">
        <v>1526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</row>
    <row r="1896" spans="1:44">
      <c r="A1896">
        <f>ROW(Source!A1406)</f>
        <v>1406</v>
      </c>
      <c r="B1896">
        <v>33361205</v>
      </c>
      <c r="C1896">
        <v>33361184</v>
      </c>
      <c r="D1896">
        <v>31180727</v>
      </c>
      <c r="E1896">
        <v>1</v>
      </c>
      <c r="F1896">
        <v>1</v>
      </c>
      <c r="G1896">
        <v>1</v>
      </c>
      <c r="H1896">
        <v>3</v>
      </c>
      <c r="I1896" t="s">
        <v>844</v>
      </c>
      <c r="J1896" t="s">
        <v>845</v>
      </c>
      <c r="K1896" t="s">
        <v>846</v>
      </c>
      <c r="L1896">
        <v>1348</v>
      </c>
      <c r="N1896">
        <v>1009</v>
      </c>
      <c r="O1896" t="s">
        <v>32</v>
      </c>
      <c r="P1896" t="s">
        <v>32</v>
      </c>
      <c r="Q1896">
        <v>1000</v>
      </c>
      <c r="X1896">
        <v>6.0000000000000001E-3</v>
      </c>
      <c r="Y1896">
        <v>9040.01</v>
      </c>
      <c r="Z1896">
        <v>0</v>
      </c>
      <c r="AA1896">
        <v>0</v>
      </c>
      <c r="AB1896">
        <v>0</v>
      </c>
      <c r="AC1896">
        <v>0</v>
      </c>
      <c r="AD1896">
        <v>1</v>
      </c>
      <c r="AE1896">
        <v>0</v>
      </c>
      <c r="AF1896" t="s">
        <v>3</v>
      </c>
      <c r="AG1896">
        <v>6.0000000000000001E-3</v>
      </c>
      <c r="AH1896">
        <v>2</v>
      </c>
      <c r="AI1896">
        <v>33361194</v>
      </c>
      <c r="AJ1896">
        <v>1527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</row>
    <row r="1897" spans="1:44">
      <c r="A1897">
        <f>ROW(Source!A1406)</f>
        <v>1406</v>
      </c>
      <c r="B1897">
        <v>33361206</v>
      </c>
      <c r="C1897">
        <v>33361184</v>
      </c>
      <c r="D1897">
        <v>31181610</v>
      </c>
      <c r="E1897">
        <v>1</v>
      </c>
      <c r="F1897">
        <v>1</v>
      </c>
      <c r="G1897">
        <v>1</v>
      </c>
      <c r="H1897">
        <v>3</v>
      </c>
      <c r="I1897" t="s">
        <v>847</v>
      </c>
      <c r="J1897" t="s">
        <v>848</v>
      </c>
      <c r="K1897" t="s">
        <v>849</v>
      </c>
      <c r="L1897">
        <v>1346</v>
      </c>
      <c r="N1897">
        <v>1009</v>
      </c>
      <c r="O1897" t="s">
        <v>78</v>
      </c>
      <c r="P1897" t="s">
        <v>78</v>
      </c>
      <c r="Q1897">
        <v>1</v>
      </c>
      <c r="X1897">
        <v>9.09</v>
      </c>
      <c r="Y1897">
        <v>23.09</v>
      </c>
      <c r="Z1897">
        <v>0</v>
      </c>
      <c r="AA1897">
        <v>0</v>
      </c>
      <c r="AB1897">
        <v>0</v>
      </c>
      <c r="AC1897">
        <v>0</v>
      </c>
      <c r="AD1897">
        <v>1</v>
      </c>
      <c r="AE1897">
        <v>0</v>
      </c>
      <c r="AF1897" t="s">
        <v>3</v>
      </c>
      <c r="AG1897">
        <v>9.09</v>
      </c>
      <c r="AH1897">
        <v>2</v>
      </c>
      <c r="AI1897">
        <v>33361195</v>
      </c>
      <c r="AJ1897">
        <v>1528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</row>
    <row r="1898" spans="1:44">
      <c r="A1898">
        <f>ROW(Source!A1406)</f>
        <v>1406</v>
      </c>
      <c r="B1898">
        <v>33361207</v>
      </c>
      <c r="C1898">
        <v>33361184</v>
      </c>
      <c r="D1898">
        <v>31174136</v>
      </c>
      <c r="E1898">
        <v>17</v>
      </c>
      <c r="F1898">
        <v>1</v>
      </c>
      <c r="G1898">
        <v>1</v>
      </c>
      <c r="H1898">
        <v>3</v>
      </c>
      <c r="I1898" t="s">
        <v>942</v>
      </c>
      <c r="J1898" t="s">
        <v>3</v>
      </c>
      <c r="K1898" t="s">
        <v>943</v>
      </c>
      <c r="L1898">
        <v>1327</v>
      </c>
      <c r="N1898">
        <v>1005</v>
      </c>
      <c r="O1898" t="s">
        <v>47</v>
      </c>
      <c r="P1898" t="s">
        <v>47</v>
      </c>
      <c r="Q1898">
        <v>1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1</v>
      </c>
      <c r="AD1898">
        <v>0</v>
      </c>
      <c r="AE1898">
        <v>0</v>
      </c>
      <c r="AF1898" t="s">
        <v>3</v>
      </c>
      <c r="AG1898">
        <v>0</v>
      </c>
      <c r="AH1898">
        <v>3</v>
      </c>
      <c r="AI1898">
        <v>-1</v>
      </c>
      <c r="AJ1898" t="s">
        <v>3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</row>
    <row r="1899" spans="1:44">
      <c r="A1899">
        <f>ROW(Source!A1406)</f>
        <v>1406</v>
      </c>
      <c r="B1899">
        <v>33361208</v>
      </c>
      <c r="C1899">
        <v>33361184</v>
      </c>
      <c r="D1899">
        <v>31173940</v>
      </c>
      <c r="E1899">
        <v>17</v>
      </c>
      <c r="F1899">
        <v>1</v>
      </c>
      <c r="G1899">
        <v>1</v>
      </c>
      <c r="H1899">
        <v>3</v>
      </c>
      <c r="I1899" t="s">
        <v>944</v>
      </c>
      <c r="J1899" t="s">
        <v>3</v>
      </c>
      <c r="K1899" t="s">
        <v>945</v>
      </c>
      <c r="L1899">
        <v>1346</v>
      </c>
      <c r="N1899">
        <v>1009</v>
      </c>
      <c r="O1899" t="s">
        <v>78</v>
      </c>
      <c r="P1899" t="s">
        <v>78</v>
      </c>
      <c r="Q1899">
        <v>1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1</v>
      </c>
      <c r="AD1899">
        <v>0</v>
      </c>
      <c r="AE1899">
        <v>0</v>
      </c>
      <c r="AF1899" t="s">
        <v>3</v>
      </c>
      <c r="AG1899">
        <v>0</v>
      </c>
      <c r="AH1899">
        <v>3</v>
      </c>
      <c r="AI1899">
        <v>-1</v>
      </c>
      <c r="AJ1899" t="s">
        <v>3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</row>
    <row r="1900" spans="1:44">
      <c r="A1900">
        <f>ROW(Source!A1406)</f>
        <v>1406</v>
      </c>
      <c r="B1900">
        <v>33361209</v>
      </c>
      <c r="C1900">
        <v>33361184</v>
      </c>
      <c r="D1900">
        <v>31174137</v>
      </c>
      <c r="E1900">
        <v>17</v>
      </c>
      <c r="F1900">
        <v>1</v>
      </c>
      <c r="G1900">
        <v>1</v>
      </c>
      <c r="H1900">
        <v>3</v>
      </c>
      <c r="I1900" t="s">
        <v>946</v>
      </c>
      <c r="J1900" t="s">
        <v>3</v>
      </c>
      <c r="K1900" t="s">
        <v>947</v>
      </c>
      <c r="L1900">
        <v>1327</v>
      </c>
      <c r="N1900">
        <v>1005</v>
      </c>
      <c r="O1900" t="s">
        <v>47</v>
      </c>
      <c r="P1900" t="s">
        <v>47</v>
      </c>
      <c r="Q1900">
        <v>1</v>
      </c>
      <c r="X1900">
        <v>100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 t="s">
        <v>3</v>
      </c>
      <c r="AG1900">
        <v>100</v>
      </c>
      <c r="AH1900">
        <v>3</v>
      </c>
      <c r="AI1900">
        <v>-1</v>
      </c>
      <c r="AJ1900" t="s">
        <v>3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</row>
    <row r="1901" spans="1:44">
      <c r="A1901">
        <f>ROW(Source!A1406)</f>
        <v>1406</v>
      </c>
      <c r="B1901">
        <v>33361210</v>
      </c>
      <c r="C1901">
        <v>33361184</v>
      </c>
      <c r="D1901">
        <v>31174140</v>
      </c>
      <c r="E1901">
        <v>17</v>
      </c>
      <c r="F1901">
        <v>1</v>
      </c>
      <c r="G1901">
        <v>1</v>
      </c>
      <c r="H1901">
        <v>3</v>
      </c>
      <c r="I1901" t="s">
        <v>948</v>
      </c>
      <c r="J1901" t="s">
        <v>3</v>
      </c>
      <c r="K1901" t="s">
        <v>949</v>
      </c>
      <c r="L1901">
        <v>1354</v>
      </c>
      <c r="N1901">
        <v>1010</v>
      </c>
      <c r="O1901" t="s">
        <v>40</v>
      </c>
      <c r="P1901" t="s">
        <v>40</v>
      </c>
      <c r="Q1901">
        <v>1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1</v>
      </c>
      <c r="AD1901">
        <v>0</v>
      </c>
      <c r="AE1901">
        <v>0</v>
      </c>
      <c r="AF1901" t="s">
        <v>3</v>
      </c>
      <c r="AG1901">
        <v>0</v>
      </c>
      <c r="AH1901">
        <v>3</v>
      </c>
      <c r="AI1901">
        <v>-1</v>
      </c>
      <c r="AJ1901" t="s">
        <v>3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</row>
    <row r="1902" spans="1:44">
      <c r="A1902">
        <f>ROW(Source!A1406)</f>
        <v>1406</v>
      </c>
      <c r="B1902">
        <v>33361211</v>
      </c>
      <c r="C1902">
        <v>33361184</v>
      </c>
      <c r="D1902">
        <v>31174146</v>
      </c>
      <c r="E1902">
        <v>17</v>
      </c>
      <c r="F1902">
        <v>1</v>
      </c>
      <c r="G1902">
        <v>1</v>
      </c>
      <c r="H1902">
        <v>3</v>
      </c>
      <c r="I1902" t="s">
        <v>950</v>
      </c>
      <c r="J1902" t="s">
        <v>3</v>
      </c>
      <c r="K1902" t="s">
        <v>951</v>
      </c>
      <c r="L1902">
        <v>1354</v>
      </c>
      <c r="N1902">
        <v>1010</v>
      </c>
      <c r="O1902" t="s">
        <v>40</v>
      </c>
      <c r="P1902" t="s">
        <v>40</v>
      </c>
      <c r="Q1902">
        <v>1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1</v>
      </c>
      <c r="AD1902">
        <v>0</v>
      </c>
      <c r="AE1902">
        <v>0</v>
      </c>
      <c r="AF1902" t="s">
        <v>3</v>
      </c>
      <c r="AG1902">
        <v>0</v>
      </c>
      <c r="AH1902">
        <v>3</v>
      </c>
      <c r="AI1902">
        <v>-1</v>
      </c>
      <c r="AJ1902" t="s">
        <v>3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</row>
    <row r="1903" spans="1:44">
      <c r="A1903">
        <f>ROW(Source!A1450)</f>
        <v>1450</v>
      </c>
      <c r="B1903">
        <v>33361462</v>
      </c>
      <c r="C1903">
        <v>33361452</v>
      </c>
      <c r="D1903">
        <v>31172061</v>
      </c>
      <c r="E1903">
        <v>1</v>
      </c>
      <c r="F1903">
        <v>1</v>
      </c>
      <c r="G1903">
        <v>1</v>
      </c>
      <c r="H1903">
        <v>1</v>
      </c>
      <c r="I1903" t="s">
        <v>850</v>
      </c>
      <c r="J1903" t="s">
        <v>3</v>
      </c>
      <c r="K1903" t="s">
        <v>851</v>
      </c>
      <c r="L1903">
        <v>1191</v>
      </c>
      <c r="N1903">
        <v>1013</v>
      </c>
      <c r="O1903" t="s">
        <v>831</v>
      </c>
      <c r="P1903" t="s">
        <v>831</v>
      </c>
      <c r="Q1903">
        <v>1</v>
      </c>
      <c r="X1903">
        <v>5.95</v>
      </c>
      <c r="Y1903">
        <v>0</v>
      </c>
      <c r="Z1903">
        <v>0</v>
      </c>
      <c r="AA1903">
        <v>0</v>
      </c>
      <c r="AB1903">
        <v>8.74</v>
      </c>
      <c r="AC1903">
        <v>0</v>
      </c>
      <c r="AD1903">
        <v>1</v>
      </c>
      <c r="AE1903">
        <v>1</v>
      </c>
      <c r="AF1903" t="s">
        <v>22</v>
      </c>
      <c r="AG1903">
        <v>8.2109999999999985</v>
      </c>
      <c r="AH1903">
        <v>2</v>
      </c>
      <c r="AI1903">
        <v>33361453</v>
      </c>
      <c r="AJ1903">
        <v>1529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</row>
    <row r="1904" spans="1:44">
      <c r="A1904">
        <f>ROW(Source!A1450)</f>
        <v>1450</v>
      </c>
      <c r="B1904">
        <v>33361463</v>
      </c>
      <c r="C1904">
        <v>33361452</v>
      </c>
      <c r="D1904">
        <v>31172011</v>
      </c>
      <c r="E1904">
        <v>1</v>
      </c>
      <c r="F1904">
        <v>1</v>
      </c>
      <c r="G1904">
        <v>1</v>
      </c>
      <c r="H1904">
        <v>1</v>
      </c>
      <c r="I1904" t="s">
        <v>832</v>
      </c>
      <c r="J1904" t="s">
        <v>3</v>
      </c>
      <c r="K1904" t="s">
        <v>833</v>
      </c>
      <c r="L1904">
        <v>1191</v>
      </c>
      <c r="N1904">
        <v>1013</v>
      </c>
      <c r="O1904" t="s">
        <v>831</v>
      </c>
      <c r="P1904" t="s">
        <v>831</v>
      </c>
      <c r="Q1904">
        <v>1</v>
      </c>
      <c r="X1904">
        <v>0.04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1</v>
      </c>
      <c r="AE1904">
        <v>2</v>
      </c>
      <c r="AF1904" t="s">
        <v>21</v>
      </c>
      <c r="AG1904">
        <v>0.06</v>
      </c>
      <c r="AH1904">
        <v>2</v>
      </c>
      <c r="AI1904">
        <v>33361454</v>
      </c>
      <c r="AJ1904">
        <v>1530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</row>
    <row r="1905" spans="1:44">
      <c r="A1905">
        <f>ROW(Source!A1450)</f>
        <v>1450</v>
      </c>
      <c r="B1905">
        <v>33361464</v>
      </c>
      <c r="C1905">
        <v>33361452</v>
      </c>
      <c r="D1905">
        <v>31258491</v>
      </c>
      <c r="E1905">
        <v>1</v>
      </c>
      <c r="F1905">
        <v>1</v>
      </c>
      <c r="G1905">
        <v>1</v>
      </c>
      <c r="H1905">
        <v>2</v>
      </c>
      <c r="I1905" t="s">
        <v>834</v>
      </c>
      <c r="J1905" t="s">
        <v>835</v>
      </c>
      <c r="K1905" t="s">
        <v>836</v>
      </c>
      <c r="L1905">
        <v>1368</v>
      </c>
      <c r="N1905">
        <v>1011</v>
      </c>
      <c r="O1905" t="s">
        <v>837</v>
      </c>
      <c r="P1905" t="s">
        <v>837</v>
      </c>
      <c r="Q1905">
        <v>1</v>
      </c>
      <c r="X1905">
        <v>0.01</v>
      </c>
      <c r="Y1905">
        <v>0</v>
      </c>
      <c r="Z1905">
        <v>111.99</v>
      </c>
      <c r="AA1905">
        <v>13.5</v>
      </c>
      <c r="AB1905">
        <v>0</v>
      </c>
      <c r="AC1905">
        <v>0</v>
      </c>
      <c r="AD1905">
        <v>1</v>
      </c>
      <c r="AE1905">
        <v>0</v>
      </c>
      <c r="AF1905" t="s">
        <v>21</v>
      </c>
      <c r="AG1905">
        <v>1.4999999999999999E-2</v>
      </c>
      <c r="AH1905">
        <v>2</v>
      </c>
      <c r="AI1905">
        <v>33361455</v>
      </c>
      <c r="AJ1905">
        <v>1531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</row>
    <row r="1906" spans="1:44">
      <c r="A1906">
        <f>ROW(Source!A1450)</f>
        <v>1450</v>
      </c>
      <c r="B1906">
        <v>33361465</v>
      </c>
      <c r="C1906">
        <v>33361452</v>
      </c>
      <c r="D1906">
        <v>31258691</v>
      </c>
      <c r="E1906">
        <v>1</v>
      </c>
      <c r="F1906">
        <v>1</v>
      </c>
      <c r="G1906">
        <v>1</v>
      </c>
      <c r="H1906">
        <v>2</v>
      </c>
      <c r="I1906" t="s">
        <v>838</v>
      </c>
      <c r="J1906" t="s">
        <v>839</v>
      </c>
      <c r="K1906" t="s">
        <v>840</v>
      </c>
      <c r="L1906">
        <v>1368</v>
      </c>
      <c r="N1906">
        <v>1011</v>
      </c>
      <c r="O1906" t="s">
        <v>837</v>
      </c>
      <c r="P1906" t="s">
        <v>837</v>
      </c>
      <c r="Q1906">
        <v>1</v>
      </c>
      <c r="X1906">
        <v>1.36</v>
      </c>
      <c r="Y1906">
        <v>0</v>
      </c>
      <c r="Z1906">
        <v>3.12</v>
      </c>
      <c r="AA1906">
        <v>0</v>
      </c>
      <c r="AB1906">
        <v>0</v>
      </c>
      <c r="AC1906">
        <v>0</v>
      </c>
      <c r="AD1906">
        <v>1</v>
      </c>
      <c r="AE1906">
        <v>0</v>
      </c>
      <c r="AF1906" t="s">
        <v>21</v>
      </c>
      <c r="AG1906">
        <v>2.04</v>
      </c>
      <c r="AH1906">
        <v>2</v>
      </c>
      <c r="AI1906">
        <v>33361456</v>
      </c>
      <c r="AJ1906">
        <v>1532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</row>
    <row r="1907" spans="1:44">
      <c r="A1907">
        <f>ROW(Source!A1450)</f>
        <v>1450</v>
      </c>
      <c r="B1907">
        <v>33361466</v>
      </c>
      <c r="C1907">
        <v>33361452</v>
      </c>
      <c r="D1907">
        <v>31259879</v>
      </c>
      <c r="E1907">
        <v>1</v>
      </c>
      <c r="F1907">
        <v>1</v>
      </c>
      <c r="G1907">
        <v>1</v>
      </c>
      <c r="H1907">
        <v>2</v>
      </c>
      <c r="I1907" t="s">
        <v>841</v>
      </c>
      <c r="J1907" t="s">
        <v>842</v>
      </c>
      <c r="K1907" t="s">
        <v>843</v>
      </c>
      <c r="L1907">
        <v>1368</v>
      </c>
      <c r="N1907">
        <v>1011</v>
      </c>
      <c r="O1907" t="s">
        <v>837</v>
      </c>
      <c r="P1907" t="s">
        <v>837</v>
      </c>
      <c r="Q1907">
        <v>1</v>
      </c>
      <c r="X1907">
        <v>0.03</v>
      </c>
      <c r="Y1907">
        <v>0</v>
      </c>
      <c r="Z1907">
        <v>65.709999999999994</v>
      </c>
      <c r="AA1907">
        <v>11.6</v>
      </c>
      <c r="AB1907">
        <v>0</v>
      </c>
      <c r="AC1907">
        <v>0</v>
      </c>
      <c r="AD1907">
        <v>1</v>
      </c>
      <c r="AE1907">
        <v>0</v>
      </c>
      <c r="AF1907" t="s">
        <v>21</v>
      </c>
      <c r="AG1907">
        <v>4.4999999999999998E-2</v>
      </c>
      <c r="AH1907">
        <v>2</v>
      </c>
      <c r="AI1907">
        <v>33361457</v>
      </c>
      <c r="AJ1907">
        <v>1533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</row>
    <row r="1908" spans="1:44">
      <c r="A1908">
        <f>ROW(Source!A1450)</f>
        <v>1450</v>
      </c>
      <c r="B1908">
        <v>33361467</v>
      </c>
      <c r="C1908">
        <v>33361452</v>
      </c>
      <c r="D1908">
        <v>31175973</v>
      </c>
      <c r="E1908">
        <v>1</v>
      </c>
      <c r="F1908">
        <v>1</v>
      </c>
      <c r="G1908">
        <v>1</v>
      </c>
      <c r="H1908">
        <v>3</v>
      </c>
      <c r="I1908" t="s">
        <v>889</v>
      </c>
      <c r="J1908" t="s">
        <v>890</v>
      </c>
      <c r="K1908" t="s">
        <v>891</v>
      </c>
      <c r="L1908">
        <v>1348</v>
      </c>
      <c r="N1908">
        <v>1009</v>
      </c>
      <c r="O1908" t="s">
        <v>32</v>
      </c>
      <c r="P1908" t="s">
        <v>32</v>
      </c>
      <c r="Q1908">
        <v>1000</v>
      </c>
      <c r="X1908">
        <v>2.9999999999999997E-4</v>
      </c>
      <c r="Y1908">
        <v>26499</v>
      </c>
      <c r="Z1908">
        <v>0</v>
      </c>
      <c r="AA1908">
        <v>0</v>
      </c>
      <c r="AB1908">
        <v>0</v>
      </c>
      <c r="AC1908">
        <v>0</v>
      </c>
      <c r="AD1908">
        <v>1</v>
      </c>
      <c r="AE1908">
        <v>0</v>
      </c>
      <c r="AF1908" t="s">
        <v>3</v>
      </c>
      <c r="AG1908">
        <v>2.9999999999999997E-4</v>
      </c>
      <c r="AH1908">
        <v>2</v>
      </c>
      <c r="AI1908">
        <v>33361458</v>
      </c>
      <c r="AJ1908">
        <v>1534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</row>
    <row r="1909" spans="1:44">
      <c r="A1909">
        <f>ROW(Source!A1450)</f>
        <v>1450</v>
      </c>
      <c r="B1909">
        <v>33361468</v>
      </c>
      <c r="C1909">
        <v>33361452</v>
      </c>
      <c r="D1909">
        <v>31180727</v>
      </c>
      <c r="E1909">
        <v>1</v>
      </c>
      <c r="F1909">
        <v>1</v>
      </c>
      <c r="G1909">
        <v>1</v>
      </c>
      <c r="H1909">
        <v>3</v>
      </c>
      <c r="I1909" t="s">
        <v>844</v>
      </c>
      <c r="J1909" t="s">
        <v>845</v>
      </c>
      <c r="K1909" t="s">
        <v>846</v>
      </c>
      <c r="L1909">
        <v>1348</v>
      </c>
      <c r="N1909">
        <v>1009</v>
      </c>
      <c r="O1909" t="s">
        <v>32</v>
      </c>
      <c r="P1909" t="s">
        <v>32</v>
      </c>
      <c r="Q1909">
        <v>1000</v>
      </c>
      <c r="X1909">
        <v>8.0000000000000004E-4</v>
      </c>
      <c r="Y1909">
        <v>9040.01</v>
      </c>
      <c r="Z1909">
        <v>0</v>
      </c>
      <c r="AA1909">
        <v>0</v>
      </c>
      <c r="AB1909">
        <v>0</v>
      </c>
      <c r="AC1909">
        <v>0</v>
      </c>
      <c r="AD1909">
        <v>1</v>
      </c>
      <c r="AE1909">
        <v>0</v>
      </c>
      <c r="AF1909" t="s">
        <v>3</v>
      </c>
      <c r="AG1909">
        <v>8.0000000000000004E-4</v>
      </c>
      <c r="AH1909">
        <v>2</v>
      </c>
      <c r="AI1909">
        <v>33361459</v>
      </c>
      <c r="AJ1909">
        <v>1535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</row>
    <row r="1910" spans="1:44">
      <c r="A1910">
        <f>ROW(Source!A1450)</f>
        <v>1450</v>
      </c>
      <c r="B1910">
        <v>33361469</v>
      </c>
      <c r="C1910">
        <v>33361452</v>
      </c>
      <c r="D1910">
        <v>31181610</v>
      </c>
      <c r="E1910">
        <v>1</v>
      </c>
      <c r="F1910">
        <v>1</v>
      </c>
      <c r="G1910">
        <v>1</v>
      </c>
      <c r="H1910">
        <v>3</v>
      </c>
      <c r="I1910" t="s">
        <v>847</v>
      </c>
      <c r="J1910" t="s">
        <v>848</v>
      </c>
      <c r="K1910" t="s">
        <v>849</v>
      </c>
      <c r="L1910">
        <v>1346</v>
      </c>
      <c r="N1910">
        <v>1009</v>
      </c>
      <c r="O1910" t="s">
        <v>78</v>
      </c>
      <c r="P1910" t="s">
        <v>78</v>
      </c>
      <c r="Q1910">
        <v>1</v>
      </c>
      <c r="X1910">
        <v>0.43</v>
      </c>
      <c r="Y1910">
        <v>23.09</v>
      </c>
      <c r="Z1910">
        <v>0</v>
      </c>
      <c r="AA1910">
        <v>0</v>
      </c>
      <c r="AB1910">
        <v>0</v>
      </c>
      <c r="AC1910">
        <v>0</v>
      </c>
      <c r="AD1910">
        <v>1</v>
      </c>
      <c r="AE1910">
        <v>0</v>
      </c>
      <c r="AF1910" t="s">
        <v>3</v>
      </c>
      <c r="AG1910">
        <v>0.43</v>
      </c>
      <c r="AH1910">
        <v>2</v>
      </c>
      <c r="AI1910">
        <v>33361460</v>
      </c>
      <c r="AJ1910">
        <v>1536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</row>
    <row r="1911" spans="1:44">
      <c r="A1911">
        <f>ROW(Source!A1450)</f>
        <v>1450</v>
      </c>
      <c r="B1911">
        <v>33361470</v>
      </c>
      <c r="C1911">
        <v>33361452</v>
      </c>
      <c r="D1911">
        <v>31174155</v>
      </c>
      <c r="E1911">
        <v>17</v>
      </c>
      <c r="F1911">
        <v>1</v>
      </c>
      <c r="G1911">
        <v>1</v>
      </c>
      <c r="H1911">
        <v>3</v>
      </c>
      <c r="I1911" t="s">
        <v>937</v>
      </c>
      <c r="J1911" t="s">
        <v>3</v>
      </c>
      <c r="K1911" t="s">
        <v>269</v>
      </c>
      <c r="L1911">
        <v>1354</v>
      </c>
      <c r="N1911">
        <v>1010</v>
      </c>
      <c r="O1911" t="s">
        <v>40</v>
      </c>
      <c r="P1911" t="s">
        <v>40</v>
      </c>
      <c r="Q1911">
        <v>1</v>
      </c>
      <c r="X1911">
        <v>2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 t="s">
        <v>3</v>
      </c>
      <c r="AG1911">
        <v>2</v>
      </c>
      <c r="AH1911">
        <v>3</v>
      </c>
      <c r="AI1911">
        <v>-1</v>
      </c>
      <c r="AJ1911" t="s">
        <v>3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</row>
    <row r="1912" spans="1:44">
      <c r="A1912">
        <f>ROW(Source!A1450)</f>
        <v>1450</v>
      </c>
      <c r="B1912">
        <v>33361471</v>
      </c>
      <c r="C1912">
        <v>33361452</v>
      </c>
      <c r="D1912">
        <v>31173712</v>
      </c>
      <c r="E1912">
        <v>17</v>
      </c>
      <c r="F1912">
        <v>1</v>
      </c>
      <c r="G1912">
        <v>1</v>
      </c>
      <c r="H1912">
        <v>3</v>
      </c>
      <c r="I1912" t="s">
        <v>929</v>
      </c>
      <c r="J1912" t="s">
        <v>3</v>
      </c>
      <c r="K1912" t="s">
        <v>930</v>
      </c>
      <c r="L1912">
        <v>1354</v>
      </c>
      <c r="N1912">
        <v>1010</v>
      </c>
      <c r="O1912" t="s">
        <v>40</v>
      </c>
      <c r="P1912" t="s">
        <v>40</v>
      </c>
      <c r="Q1912">
        <v>1</v>
      </c>
      <c r="X1912">
        <v>1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 t="s">
        <v>3</v>
      </c>
      <c r="AG1912">
        <v>1</v>
      </c>
      <c r="AH1912">
        <v>3</v>
      </c>
      <c r="AI1912">
        <v>-1</v>
      </c>
      <c r="AJ1912" t="s">
        <v>3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</row>
    <row r="1913" spans="1:44">
      <c r="A1913">
        <f>ROW(Source!A1450)</f>
        <v>1450</v>
      </c>
      <c r="B1913">
        <v>33361472</v>
      </c>
      <c r="C1913">
        <v>33361452</v>
      </c>
      <c r="D1913">
        <v>31172599</v>
      </c>
      <c r="E1913">
        <v>17</v>
      </c>
      <c r="F1913">
        <v>1</v>
      </c>
      <c r="G1913">
        <v>1</v>
      </c>
      <c r="H1913">
        <v>3</v>
      </c>
      <c r="I1913" t="s">
        <v>938</v>
      </c>
      <c r="J1913" t="s">
        <v>3</v>
      </c>
      <c r="K1913" t="s">
        <v>939</v>
      </c>
      <c r="L1913">
        <v>1301</v>
      </c>
      <c r="N1913">
        <v>1003</v>
      </c>
      <c r="O1913" t="s">
        <v>275</v>
      </c>
      <c r="P1913" t="s">
        <v>275</v>
      </c>
      <c r="Q1913">
        <v>1</v>
      </c>
      <c r="X1913">
        <v>9.3000000000000007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 t="s">
        <v>3</v>
      </c>
      <c r="AG1913">
        <v>9.3000000000000007</v>
      </c>
      <c r="AH1913">
        <v>3</v>
      </c>
      <c r="AI1913">
        <v>-1</v>
      </c>
      <c r="AJ1913" t="s">
        <v>3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</row>
    <row r="1914" spans="1:44">
      <c r="A1914">
        <f>ROW(Source!A1450)</f>
        <v>1450</v>
      </c>
      <c r="B1914">
        <v>33361473</v>
      </c>
      <c r="C1914">
        <v>33361452</v>
      </c>
      <c r="D1914">
        <v>31238438</v>
      </c>
      <c r="E1914">
        <v>1</v>
      </c>
      <c r="F1914">
        <v>1</v>
      </c>
      <c r="G1914">
        <v>1</v>
      </c>
      <c r="H1914">
        <v>3</v>
      </c>
      <c r="I1914" t="s">
        <v>892</v>
      </c>
      <c r="J1914" t="s">
        <v>893</v>
      </c>
      <c r="K1914" t="s">
        <v>894</v>
      </c>
      <c r="L1914">
        <v>1301</v>
      </c>
      <c r="N1914">
        <v>1003</v>
      </c>
      <c r="O1914" t="s">
        <v>275</v>
      </c>
      <c r="P1914" t="s">
        <v>275</v>
      </c>
      <c r="Q1914">
        <v>1</v>
      </c>
      <c r="X1914">
        <v>0.39</v>
      </c>
      <c r="Y1914">
        <v>15.33</v>
      </c>
      <c r="Z1914">
        <v>0</v>
      </c>
      <c r="AA1914">
        <v>0</v>
      </c>
      <c r="AB1914">
        <v>0</v>
      </c>
      <c r="AC1914">
        <v>0</v>
      </c>
      <c r="AD1914">
        <v>1</v>
      </c>
      <c r="AE1914">
        <v>0</v>
      </c>
      <c r="AF1914" t="s">
        <v>3</v>
      </c>
      <c r="AG1914">
        <v>0.39</v>
      </c>
      <c r="AH1914">
        <v>2</v>
      </c>
      <c r="AI1914">
        <v>33361461</v>
      </c>
      <c r="AJ1914">
        <v>1537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</row>
    <row r="1915" spans="1:44">
      <c r="A1915">
        <f>ROW(Source!A1451)</f>
        <v>1451</v>
      </c>
      <c r="B1915">
        <v>33361462</v>
      </c>
      <c r="C1915">
        <v>33361452</v>
      </c>
      <c r="D1915">
        <v>31172061</v>
      </c>
      <c r="E1915">
        <v>1</v>
      </c>
      <c r="F1915">
        <v>1</v>
      </c>
      <c r="G1915">
        <v>1</v>
      </c>
      <c r="H1915">
        <v>1</v>
      </c>
      <c r="I1915" t="s">
        <v>850</v>
      </c>
      <c r="J1915" t="s">
        <v>3</v>
      </c>
      <c r="K1915" t="s">
        <v>851</v>
      </c>
      <c r="L1915">
        <v>1191</v>
      </c>
      <c r="N1915">
        <v>1013</v>
      </c>
      <c r="O1915" t="s">
        <v>831</v>
      </c>
      <c r="P1915" t="s">
        <v>831</v>
      </c>
      <c r="Q1915">
        <v>1</v>
      </c>
      <c r="X1915">
        <v>5.95</v>
      </c>
      <c r="Y1915">
        <v>0</v>
      </c>
      <c r="Z1915">
        <v>0</v>
      </c>
      <c r="AA1915">
        <v>0</v>
      </c>
      <c r="AB1915">
        <v>8.74</v>
      </c>
      <c r="AC1915">
        <v>0</v>
      </c>
      <c r="AD1915">
        <v>1</v>
      </c>
      <c r="AE1915">
        <v>1</v>
      </c>
      <c r="AF1915" t="s">
        <v>22</v>
      </c>
      <c r="AG1915">
        <v>8.2109999999999985</v>
      </c>
      <c r="AH1915">
        <v>2</v>
      </c>
      <c r="AI1915">
        <v>33361453</v>
      </c>
      <c r="AJ1915">
        <v>1538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</row>
    <row r="1916" spans="1:44">
      <c r="A1916">
        <f>ROW(Source!A1451)</f>
        <v>1451</v>
      </c>
      <c r="B1916">
        <v>33361463</v>
      </c>
      <c r="C1916">
        <v>33361452</v>
      </c>
      <c r="D1916">
        <v>31172011</v>
      </c>
      <c r="E1916">
        <v>1</v>
      </c>
      <c r="F1916">
        <v>1</v>
      </c>
      <c r="G1916">
        <v>1</v>
      </c>
      <c r="H1916">
        <v>1</v>
      </c>
      <c r="I1916" t="s">
        <v>832</v>
      </c>
      <c r="J1916" t="s">
        <v>3</v>
      </c>
      <c r="K1916" t="s">
        <v>833</v>
      </c>
      <c r="L1916">
        <v>1191</v>
      </c>
      <c r="N1916">
        <v>1013</v>
      </c>
      <c r="O1916" t="s">
        <v>831</v>
      </c>
      <c r="P1916" t="s">
        <v>831</v>
      </c>
      <c r="Q1916">
        <v>1</v>
      </c>
      <c r="X1916">
        <v>0.04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1</v>
      </c>
      <c r="AE1916">
        <v>2</v>
      </c>
      <c r="AF1916" t="s">
        <v>21</v>
      </c>
      <c r="AG1916">
        <v>0.06</v>
      </c>
      <c r="AH1916">
        <v>2</v>
      </c>
      <c r="AI1916">
        <v>33361454</v>
      </c>
      <c r="AJ1916">
        <v>1539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</row>
    <row r="1917" spans="1:44">
      <c r="A1917">
        <f>ROW(Source!A1451)</f>
        <v>1451</v>
      </c>
      <c r="B1917">
        <v>33361464</v>
      </c>
      <c r="C1917">
        <v>33361452</v>
      </c>
      <c r="D1917">
        <v>31258491</v>
      </c>
      <c r="E1917">
        <v>1</v>
      </c>
      <c r="F1917">
        <v>1</v>
      </c>
      <c r="G1917">
        <v>1</v>
      </c>
      <c r="H1917">
        <v>2</v>
      </c>
      <c r="I1917" t="s">
        <v>834</v>
      </c>
      <c r="J1917" t="s">
        <v>835</v>
      </c>
      <c r="K1917" t="s">
        <v>836</v>
      </c>
      <c r="L1917">
        <v>1368</v>
      </c>
      <c r="N1917">
        <v>1011</v>
      </c>
      <c r="O1917" t="s">
        <v>837</v>
      </c>
      <c r="P1917" t="s">
        <v>837</v>
      </c>
      <c r="Q1917">
        <v>1</v>
      </c>
      <c r="X1917">
        <v>0.01</v>
      </c>
      <c r="Y1917">
        <v>0</v>
      </c>
      <c r="Z1917">
        <v>111.99</v>
      </c>
      <c r="AA1917">
        <v>13.5</v>
      </c>
      <c r="AB1917">
        <v>0</v>
      </c>
      <c r="AC1917">
        <v>0</v>
      </c>
      <c r="AD1917">
        <v>1</v>
      </c>
      <c r="AE1917">
        <v>0</v>
      </c>
      <c r="AF1917" t="s">
        <v>21</v>
      </c>
      <c r="AG1917">
        <v>1.4999999999999999E-2</v>
      </c>
      <c r="AH1917">
        <v>2</v>
      </c>
      <c r="AI1917">
        <v>33361455</v>
      </c>
      <c r="AJ1917">
        <v>1540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</row>
    <row r="1918" spans="1:44">
      <c r="A1918">
        <f>ROW(Source!A1451)</f>
        <v>1451</v>
      </c>
      <c r="B1918">
        <v>33361465</v>
      </c>
      <c r="C1918">
        <v>33361452</v>
      </c>
      <c r="D1918">
        <v>31258691</v>
      </c>
      <c r="E1918">
        <v>1</v>
      </c>
      <c r="F1918">
        <v>1</v>
      </c>
      <c r="G1918">
        <v>1</v>
      </c>
      <c r="H1918">
        <v>2</v>
      </c>
      <c r="I1918" t="s">
        <v>838</v>
      </c>
      <c r="J1918" t="s">
        <v>839</v>
      </c>
      <c r="K1918" t="s">
        <v>840</v>
      </c>
      <c r="L1918">
        <v>1368</v>
      </c>
      <c r="N1918">
        <v>1011</v>
      </c>
      <c r="O1918" t="s">
        <v>837</v>
      </c>
      <c r="P1918" t="s">
        <v>837</v>
      </c>
      <c r="Q1918">
        <v>1</v>
      </c>
      <c r="X1918">
        <v>1.36</v>
      </c>
      <c r="Y1918">
        <v>0</v>
      </c>
      <c r="Z1918">
        <v>3.12</v>
      </c>
      <c r="AA1918">
        <v>0</v>
      </c>
      <c r="AB1918">
        <v>0</v>
      </c>
      <c r="AC1918">
        <v>0</v>
      </c>
      <c r="AD1918">
        <v>1</v>
      </c>
      <c r="AE1918">
        <v>0</v>
      </c>
      <c r="AF1918" t="s">
        <v>21</v>
      </c>
      <c r="AG1918">
        <v>2.04</v>
      </c>
      <c r="AH1918">
        <v>2</v>
      </c>
      <c r="AI1918">
        <v>33361456</v>
      </c>
      <c r="AJ1918">
        <v>1541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</row>
    <row r="1919" spans="1:44">
      <c r="A1919">
        <f>ROW(Source!A1451)</f>
        <v>1451</v>
      </c>
      <c r="B1919">
        <v>33361466</v>
      </c>
      <c r="C1919">
        <v>33361452</v>
      </c>
      <c r="D1919">
        <v>31259879</v>
      </c>
      <c r="E1919">
        <v>1</v>
      </c>
      <c r="F1919">
        <v>1</v>
      </c>
      <c r="G1919">
        <v>1</v>
      </c>
      <c r="H1919">
        <v>2</v>
      </c>
      <c r="I1919" t="s">
        <v>841</v>
      </c>
      <c r="J1919" t="s">
        <v>842</v>
      </c>
      <c r="K1919" t="s">
        <v>843</v>
      </c>
      <c r="L1919">
        <v>1368</v>
      </c>
      <c r="N1919">
        <v>1011</v>
      </c>
      <c r="O1919" t="s">
        <v>837</v>
      </c>
      <c r="P1919" t="s">
        <v>837</v>
      </c>
      <c r="Q1919">
        <v>1</v>
      </c>
      <c r="X1919">
        <v>0.03</v>
      </c>
      <c r="Y1919">
        <v>0</v>
      </c>
      <c r="Z1919">
        <v>65.709999999999994</v>
      </c>
      <c r="AA1919">
        <v>11.6</v>
      </c>
      <c r="AB1919">
        <v>0</v>
      </c>
      <c r="AC1919">
        <v>0</v>
      </c>
      <c r="AD1919">
        <v>1</v>
      </c>
      <c r="AE1919">
        <v>0</v>
      </c>
      <c r="AF1919" t="s">
        <v>21</v>
      </c>
      <c r="AG1919">
        <v>4.4999999999999998E-2</v>
      </c>
      <c r="AH1919">
        <v>2</v>
      </c>
      <c r="AI1919">
        <v>33361457</v>
      </c>
      <c r="AJ1919">
        <v>1542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</row>
    <row r="1920" spans="1:44">
      <c r="A1920">
        <f>ROW(Source!A1451)</f>
        <v>1451</v>
      </c>
      <c r="B1920">
        <v>33361467</v>
      </c>
      <c r="C1920">
        <v>33361452</v>
      </c>
      <c r="D1920">
        <v>31175973</v>
      </c>
      <c r="E1920">
        <v>1</v>
      </c>
      <c r="F1920">
        <v>1</v>
      </c>
      <c r="G1920">
        <v>1</v>
      </c>
      <c r="H1920">
        <v>3</v>
      </c>
      <c r="I1920" t="s">
        <v>889</v>
      </c>
      <c r="J1920" t="s">
        <v>890</v>
      </c>
      <c r="K1920" t="s">
        <v>891</v>
      </c>
      <c r="L1920">
        <v>1348</v>
      </c>
      <c r="N1920">
        <v>1009</v>
      </c>
      <c r="O1920" t="s">
        <v>32</v>
      </c>
      <c r="P1920" t="s">
        <v>32</v>
      </c>
      <c r="Q1920">
        <v>1000</v>
      </c>
      <c r="X1920">
        <v>2.9999999999999997E-4</v>
      </c>
      <c r="Y1920">
        <v>26499</v>
      </c>
      <c r="Z1920">
        <v>0</v>
      </c>
      <c r="AA1920">
        <v>0</v>
      </c>
      <c r="AB1920">
        <v>0</v>
      </c>
      <c r="AC1920">
        <v>0</v>
      </c>
      <c r="AD1920">
        <v>1</v>
      </c>
      <c r="AE1920">
        <v>0</v>
      </c>
      <c r="AF1920" t="s">
        <v>3</v>
      </c>
      <c r="AG1920">
        <v>2.9999999999999997E-4</v>
      </c>
      <c r="AH1920">
        <v>2</v>
      </c>
      <c r="AI1920">
        <v>33361458</v>
      </c>
      <c r="AJ1920">
        <v>1543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</row>
    <row r="1921" spans="1:44">
      <c r="A1921">
        <f>ROW(Source!A1451)</f>
        <v>1451</v>
      </c>
      <c r="B1921">
        <v>33361468</v>
      </c>
      <c r="C1921">
        <v>33361452</v>
      </c>
      <c r="D1921">
        <v>31180727</v>
      </c>
      <c r="E1921">
        <v>1</v>
      </c>
      <c r="F1921">
        <v>1</v>
      </c>
      <c r="G1921">
        <v>1</v>
      </c>
      <c r="H1921">
        <v>3</v>
      </c>
      <c r="I1921" t="s">
        <v>844</v>
      </c>
      <c r="J1921" t="s">
        <v>845</v>
      </c>
      <c r="K1921" t="s">
        <v>846</v>
      </c>
      <c r="L1921">
        <v>1348</v>
      </c>
      <c r="N1921">
        <v>1009</v>
      </c>
      <c r="O1921" t="s">
        <v>32</v>
      </c>
      <c r="P1921" t="s">
        <v>32</v>
      </c>
      <c r="Q1921">
        <v>1000</v>
      </c>
      <c r="X1921">
        <v>8.0000000000000004E-4</v>
      </c>
      <c r="Y1921">
        <v>9040.01</v>
      </c>
      <c r="Z1921">
        <v>0</v>
      </c>
      <c r="AA1921">
        <v>0</v>
      </c>
      <c r="AB1921">
        <v>0</v>
      </c>
      <c r="AC1921">
        <v>0</v>
      </c>
      <c r="AD1921">
        <v>1</v>
      </c>
      <c r="AE1921">
        <v>0</v>
      </c>
      <c r="AF1921" t="s">
        <v>3</v>
      </c>
      <c r="AG1921">
        <v>8.0000000000000004E-4</v>
      </c>
      <c r="AH1921">
        <v>2</v>
      </c>
      <c r="AI1921">
        <v>33361459</v>
      </c>
      <c r="AJ1921">
        <v>1544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</row>
    <row r="1922" spans="1:44">
      <c r="A1922">
        <f>ROW(Source!A1451)</f>
        <v>1451</v>
      </c>
      <c r="B1922">
        <v>33361469</v>
      </c>
      <c r="C1922">
        <v>33361452</v>
      </c>
      <c r="D1922">
        <v>31181610</v>
      </c>
      <c r="E1922">
        <v>1</v>
      </c>
      <c r="F1922">
        <v>1</v>
      </c>
      <c r="G1922">
        <v>1</v>
      </c>
      <c r="H1922">
        <v>3</v>
      </c>
      <c r="I1922" t="s">
        <v>847</v>
      </c>
      <c r="J1922" t="s">
        <v>848</v>
      </c>
      <c r="K1922" t="s">
        <v>849</v>
      </c>
      <c r="L1922">
        <v>1346</v>
      </c>
      <c r="N1922">
        <v>1009</v>
      </c>
      <c r="O1922" t="s">
        <v>78</v>
      </c>
      <c r="P1922" t="s">
        <v>78</v>
      </c>
      <c r="Q1922">
        <v>1</v>
      </c>
      <c r="X1922">
        <v>0.43</v>
      </c>
      <c r="Y1922">
        <v>23.09</v>
      </c>
      <c r="Z1922">
        <v>0</v>
      </c>
      <c r="AA1922">
        <v>0</v>
      </c>
      <c r="AB1922">
        <v>0</v>
      </c>
      <c r="AC1922">
        <v>0</v>
      </c>
      <c r="AD1922">
        <v>1</v>
      </c>
      <c r="AE1922">
        <v>0</v>
      </c>
      <c r="AF1922" t="s">
        <v>3</v>
      </c>
      <c r="AG1922">
        <v>0.43</v>
      </c>
      <c r="AH1922">
        <v>2</v>
      </c>
      <c r="AI1922">
        <v>33361460</v>
      </c>
      <c r="AJ1922">
        <v>1545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</row>
    <row r="1923" spans="1:44">
      <c r="A1923">
        <f>ROW(Source!A1451)</f>
        <v>1451</v>
      </c>
      <c r="B1923">
        <v>33361470</v>
      </c>
      <c r="C1923">
        <v>33361452</v>
      </c>
      <c r="D1923">
        <v>31174155</v>
      </c>
      <c r="E1923">
        <v>17</v>
      </c>
      <c r="F1923">
        <v>1</v>
      </c>
      <c r="G1923">
        <v>1</v>
      </c>
      <c r="H1923">
        <v>3</v>
      </c>
      <c r="I1923" t="s">
        <v>937</v>
      </c>
      <c r="J1923" t="s">
        <v>3</v>
      </c>
      <c r="K1923" t="s">
        <v>269</v>
      </c>
      <c r="L1923">
        <v>1354</v>
      </c>
      <c r="N1923">
        <v>1010</v>
      </c>
      <c r="O1923" t="s">
        <v>40</v>
      </c>
      <c r="P1923" t="s">
        <v>40</v>
      </c>
      <c r="Q1923">
        <v>1</v>
      </c>
      <c r="X1923">
        <v>2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 t="s">
        <v>3</v>
      </c>
      <c r="AG1923">
        <v>2</v>
      </c>
      <c r="AH1923">
        <v>3</v>
      </c>
      <c r="AI1923">
        <v>-1</v>
      </c>
      <c r="AJ1923" t="s">
        <v>3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</row>
    <row r="1924" spans="1:44">
      <c r="A1924">
        <f>ROW(Source!A1451)</f>
        <v>1451</v>
      </c>
      <c r="B1924">
        <v>33361471</v>
      </c>
      <c r="C1924">
        <v>33361452</v>
      </c>
      <c r="D1924">
        <v>31173712</v>
      </c>
      <c r="E1924">
        <v>17</v>
      </c>
      <c r="F1924">
        <v>1</v>
      </c>
      <c r="G1924">
        <v>1</v>
      </c>
      <c r="H1924">
        <v>3</v>
      </c>
      <c r="I1924" t="s">
        <v>929</v>
      </c>
      <c r="J1924" t="s">
        <v>3</v>
      </c>
      <c r="K1924" t="s">
        <v>930</v>
      </c>
      <c r="L1924">
        <v>1354</v>
      </c>
      <c r="N1924">
        <v>1010</v>
      </c>
      <c r="O1924" t="s">
        <v>40</v>
      </c>
      <c r="P1924" t="s">
        <v>40</v>
      </c>
      <c r="Q1924">
        <v>1</v>
      </c>
      <c r="X1924">
        <v>1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 t="s">
        <v>3</v>
      </c>
      <c r="AG1924">
        <v>1</v>
      </c>
      <c r="AH1924">
        <v>3</v>
      </c>
      <c r="AI1924">
        <v>-1</v>
      </c>
      <c r="AJ1924" t="s">
        <v>3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</row>
    <row r="1925" spans="1:44">
      <c r="A1925">
        <f>ROW(Source!A1451)</f>
        <v>1451</v>
      </c>
      <c r="B1925">
        <v>33361472</v>
      </c>
      <c r="C1925">
        <v>33361452</v>
      </c>
      <c r="D1925">
        <v>31172599</v>
      </c>
      <c r="E1925">
        <v>17</v>
      </c>
      <c r="F1925">
        <v>1</v>
      </c>
      <c r="G1925">
        <v>1</v>
      </c>
      <c r="H1925">
        <v>3</v>
      </c>
      <c r="I1925" t="s">
        <v>938</v>
      </c>
      <c r="J1925" t="s">
        <v>3</v>
      </c>
      <c r="K1925" t="s">
        <v>939</v>
      </c>
      <c r="L1925">
        <v>1301</v>
      </c>
      <c r="N1925">
        <v>1003</v>
      </c>
      <c r="O1925" t="s">
        <v>275</v>
      </c>
      <c r="P1925" t="s">
        <v>275</v>
      </c>
      <c r="Q1925">
        <v>1</v>
      </c>
      <c r="X1925">
        <v>9.3000000000000007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 t="s">
        <v>3</v>
      </c>
      <c r="AG1925">
        <v>9.3000000000000007</v>
      </c>
      <c r="AH1925">
        <v>3</v>
      </c>
      <c r="AI1925">
        <v>-1</v>
      </c>
      <c r="AJ1925" t="s">
        <v>3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</row>
    <row r="1926" spans="1:44">
      <c r="A1926">
        <f>ROW(Source!A1451)</f>
        <v>1451</v>
      </c>
      <c r="B1926">
        <v>33361473</v>
      </c>
      <c r="C1926">
        <v>33361452</v>
      </c>
      <c r="D1926">
        <v>31238438</v>
      </c>
      <c r="E1926">
        <v>1</v>
      </c>
      <c r="F1926">
        <v>1</v>
      </c>
      <c r="G1926">
        <v>1</v>
      </c>
      <c r="H1926">
        <v>3</v>
      </c>
      <c r="I1926" t="s">
        <v>892</v>
      </c>
      <c r="J1926" t="s">
        <v>893</v>
      </c>
      <c r="K1926" t="s">
        <v>894</v>
      </c>
      <c r="L1926">
        <v>1301</v>
      </c>
      <c r="N1926">
        <v>1003</v>
      </c>
      <c r="O1926" t="s">
        <v>275</v>
      </c>
      <c r="P1926" t="s">
        <v>275</v>
      </c>
      <c r="Q1926">
        <v>1</v>
      </c>
      <c r="X1926">
        <v>0.39</v>
      </c>
      <c r="Y1926">
        <v>15.33</v>
      </c>
      <c r="Z1926">
        <v>0</v>
      </c>
      <c r="AA1926">
        <v>0</v>
      </c>
      <c r="AB1926">
        <v>0</v>
      </c>
      <c r="AC1926">
        <v>0</v>
      </c>
      <c r="AD1926">
        <v>1</v>
      </c>
      <c r="AE1926">
        <v>0</v>
      </c>
      <c r="AF1926" t="s">
        <v>3</v>
      </c>
      <c r="AG1926">
        <v>0.39</v>
      </c>
      <c r="AH1926">
        <v>2</v>
      </c>
      <c r="AI1926">
        <v>33361461</v>
      </c>
      <c r="AJ1926">
        <v>1546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</row>
    <row r="1927" spans="1:44">
      <c r="A1927">
        <f>ROW(Source!A1458)</f>
        <v>1458</v>
      </c>
      <c r="B1927">
        <v>33361487</v>
      </c>
      <c r="C1927">
        <v>33361477</v>
      </c>
      <c r="D1927">
        <v>31172059</v>
      </c>
      <c r="E1927">
        <v>1</v>
      </c>
      <c r="F1927">
        <v>1</v>
      </c>
      <c r="G1927">
        <v>1</v>
      </c>
      <c r="H1927">
        <v>1</v>
      </c>
      <c r="I1927" t="s">
        <v>895</v>
      </c>
      <c r="J1927" t="s">
        <v>3</v>
      </c>
      <c r="K1927" t="s">
        <v>896</v>
      </c>
      <c r="L1927">
        <v>1191</v>
      </c>
      <c r="N1927">
        <v>1013</v>
      </c>
      <c r="O1927" t="s">
        <v>831</v>
      </c>
      <c r="P1927" t="s">
        <v>831</v>
      </c>
      <c r="Q1927">
        <v>1</v>
      </c>
      <c r="X1927">
        <v>31.98</v>
      </c>
      <c r="Y1927">
        <v>0</v>
      </c>
      <c r="Z1927">
        <v>0</v>
      </c>
      <c r="AA1927">
        <v>0</v>
      </c>
      <c r="AB1927">
        <v>8.64</v>
      </c>
      <c r="AC1927">
        <v>0</v>
      </c>
      <c r="AD1927">
        <v>1</v>
      </c>
      <c r="AE1927">
        <v>1</v>
      </c>
      <c r="AF1927" t="s">
        <v>22</v>
      </c>
      <c r="AG1927">
        <v>44.132399999999997</v>
      </c>
      <c r="AH1927">
        <v>2</v>
      </c>
      <c r="AI1927">
        <v>33361478</v>
      </c>
      <c r="AJ1927">
        <v>1547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</row>
    <row r="1928" spans="1:44">
      <c r="A1928">
        <f>ROW(Source!A1458)</f>
        <v>1458</v>
      </c>
      <c r="B1928">
        <v>33361488</v>
      </c>
      <c r="C1928">
        <v>33361477</v>
      </c>
      <c r="D1928">
        <v>31172011</v>
      </c>
      <c r="E1928">
        <v>1</v>
      </c>
      <c r="F1928">
        <v>1</v>
      </c>
      <c r="G1928">
        <v>1</v>
      </c>
      <c r="H1928">
        <v>1</v>
      </c>
      <c r="I1928" t="s">
        <v>832</v>
      </c>
      <c r="J1928" t="s">
        <v>3</v>
      </c>
      <c r="K1928" t="s">
        <v>833</v>
      </c>
      <c r="L1928">
        <v>1191</v>
      </c>
      <c r="N1928">
        <v>1013</v>
      </c>
      <c r="O1928" t="s">
        <v>831</v>
      </c>
      <c r="P1928" t="s">
        <v>831</v>
      </c>
      <c r="Q1928">
        <v>1</v>
      </c>
      <c r="X1928">
        <v>0.47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1</v>
      </c>
      <c r="AE1928">
        <v>2</v>
      </c>
      <c r="AF1928" t="s">
        <v>21</v>
      </c>
      <c r="AG1928">
        <v>0.70499999999999996</v>
      </c>
      <c r="AH1928">
        <v>2</v>
      </c>
      <c r="AI1928">
        <v>33361479</v>
      </c>
      <c r="AJ1928">
        <v>1548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</row>
    <row r="1929" spans="1:44">
      <c r="A1929">
        <f>ROW(Source!A1458)</f>
        <v>1458</v>
      </c>
      <c r="B1929">
        <v>33361489</v>
      </c>
      <c r="C1929">
        <v>33361477</v>
      </c>
      <c r="D1929">
        <v>31259116</v>
      </c>
      <c r="E1929">
        <v>1</v>
      </c>
      <c r="F1929">
        <v>1</v>
      </c>
      <c r="G1929">
        <v>1</v>
      </c>
      <c r="H1929">
        <v>2</v>
      </c>
      <c r="I1929" t="s">
        <v>897</v>
      </c>
      <c r="J1929" t="s">
        <v>898</v>
      </c>
      <c r="K1929" t="s">
        <v>899</v>
      </c>
      <c r="L1929">
        <v>1368</v>
      </c>
      <c r="N1929">
        <v>1011</v>
      </c>
      <c r="O1929" t="s">
        <v>837</v>
      </c>
      <c r="P1929" t="s">
        <v>837</v>
      </c>
      <c r="Q1929">
        <v>1</v>
      </c>
      <c r="X1929">
        <v>0.23</v>
      </c>
      <c r="Y1929">
        <v>0</v>
      </c>
      <c r="Z1929">
        <v>30</v>
      </c>
      <c r="AA1929">
        <v>0</v>
      </c>
      <c r="AB1929">
        <v>0</v>
      </c>
      <c r="AC1929">
        <v>0</v>
      </c>
      <c r="AD1929">
        <v>1</v>
      </c>
      <c r="AE1929">
        <v>0</v>
      </c>
      <c r="AF1929" t="s">
        <v>21</v>
      </c>
      <c r="AG1929">
        <v>0.34500000000000003</v>
      </c>
      <c r="AH1929">
        <v>2</v>
      </c>
      <c r="AI1929">
        <v>33361480</v>
      </c>
      <c r="AJ1929">
        <v>1549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</row>
    <row r="1930" spans="1:44">
      <c r="A1930">
        <f>ROW(Source!A1458)</f>
        <v>1458</v>
      </c>
      <c r="B1930">
        <v>33361490</v>
      </c>
      <c r="C1930">
        <v>33361477</v>
      </c>
      <c r="D1930">
        <v>31259879</v>
      </c>
      <c r="E1930">
        <v>1</v>
      </c>
      <c r="F1930">
        <v>1</v>
      </c>
      <c r="G1930">
        <v>1</v>
      </c>
      <c r="H1930">
        <v>2</v>
      </c>
      <c r="I1930" t="s">
        <v>841</v>
      </c>
      <c r="J1930" t="s">
        <v>842</v>
      </c>
      <c r="K1930" t="s">
        <v>843</v>
      </c>
      <c r="L1930">
        <v>1368</v>
      </c>
      <c r="N1930">
        <v>1011</v>
      </c>
      <c r="O1930" t="s">
        <v>837</v>
      </c>
      <c r="P1930" t="s">
        <v>837</v>
      </c>
      <c r="Q1930">
        <v>1</v>
      </c>
      <c r="X1930">
        <v>0.47</v>
      </c>
      <c r="Y1930">
        <v>0</v>
      </c>
      <c r="Z1930">
        <v>65.709999999999994</v>
      </c>
      <c r="AA1930">
        <v>11.6</v>
      </c>
      <c r="AB1930">
        <v>0</v>
      </c>
      <c r="AC1930">
        <v>0</v>
      </c>
      <c r="AD1930">
        <v>1</v>
      </c>
      <c r="AE1930">
        <v>0</v>
      </c>
      <c r="AF1930" t="s">
        <v>21</v>
      </c>
      <c r="AG1930">
        <v>0.70499999999999996</v>
      </c>
      <c r="AH1930">
        <v>2</v>
      </c>
      <c r="AI1930">
        <v>33361481</v>
      </c>
      <c r="AJ1930">
        <v>1550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</row>
    <row r="1931" spans="1:44">
      <c r="A1931">
        <f>ROW(Source!A1458)</f>
        <v>1458</v>
      </c>
      <c r="B1931">
        <v>33361491</v>
      </c>
      <c r="C1931">
        <v>33361477</v>
      </c>
      <c r="D1931">
        <v>31260961</v>
      </c>
      <c r="E1931">
        <v>1</v>
      </c>
      <c r="F1931">
        <v>1</v>
      </c>
      <c r="G1931">
        <v>1</v>
      </c>
      <c r="H1931">
        <v>2</v>
      </c>
      <c r="I1931" t="s">
        <v>900</v>
      </c>
      <c r="J1931" t="s">
        <v>901</v>
      </c>
      <c r="K1931" t="s">
        <v>902</v>
      </c>
      <c r="L1931">
        <v>1368</v>
      </c>
      <c r="N1931">
        <v>1011</v>
      </c>
      <c r="O1931" t="s">
        <v>837</v>
      </c>
      <c r="P1931" t="s">
        <v>837</v>
      </c>
      <c r="Q1931">
        <v>1</v>
      </c>
      <c r="X1931">
        <v>1.26</v>
      </c>
      <c r="Y1931">
        <v>0</v>
      </c>
      <c r="Z1931">
        <v>2.16</v>
      </c>
      <c r="AA1931">
        <v>0</v>
      </c>
      <c r="AB1931">
        <v>0</v>
      </c>
      <c r="AC1931">
        <v>0</v>
      </c>
      <c r="AD1931">
        <v>1</v>
      </c>
      <c r="AE1931">
        <v>0</v>
      </c>
      <c r="AF1931" t="s">
        <v>21</v>
      </c>
      <c r="AG1931">
        <v>1.8900000000000001</v>
      </c>
      <c r="AH1931">
        <v>2</v>
      </c>
      <c r="AI1931">
        <v>33361482</v>
      </c>
      <c r="AJ1931">
        <v>1551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</row>
    <row r="1932" spans="1:44">
      <c r="A1932">
        <f>ROW(Source!A1458)</f>
        <v>1458</v>
      </c>
      <c r="B1932">
        <v>33361492</v>
      </c>
      <c r="C1932">
        <v>33361477</v>
      </c>
      <c r="D1932">
        <v>31176145</v>
      </c>
      <c r="E1932">
        <v>1</v>
      </c>
      <c r="F1932">
        <v>1</v>
      </c>
      <c r="G1932">
        <v>1</v>
      </c>
      <c r="H1932">
        <v>3</v>
      </c>
      <c r="I1932" t="s">
        <v>903</v>
      </c>
      <c r="J1932" t="s">
        <v>904</v>
      </c>
      <c r="K1932" t="s">
        <v>905</v>
      </c>
      <c r="L1932">
        <v>1348</v>
      </c>
      <c r="N1932">
        <v>1009</v>
      </c>
      <c r="O1932" t="s">
        <v>32</v>
      </c>
      <c r="P1932" t="s">
        <v>32</v>
      </c>
      <c r="Q1932">
        <v>1000</v>
      </c>
      <c r="X1932">
        <v>1.26E-2</v>
      </c>
      <c r="Y1932">
        <v>1412.5</v>
      </c>
      <c r="Z1932">
        <v>0</v>
      </c>
      <c r="AA1932">
        <v>0</v>
      </c>
      <c r="AB1932">
        <v>0</v>
      </c>
      <c r="AC1932">
        <v>0</v>
      </c>
      <c r="AD1932">
        <v>1</v>
      </c>
      <c r="AE1932">
        <v>0</v>
      </c>
      <c r="AF1932" t="s">
        <v>3</v>
      </c>
      <c r="AG1932">
        <v>1.26E-2</v>
      </c>
      <c r="AH1932">
        <v>2</v>
      </c>
      <c r="AI1932">
        <v>33361483</v>
      </c>
      <c r="AJ1932">
        <v>1552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</row>
    <row r="1933" spans="1:44">
      <c r="A1933">
        <f>ROW(Source!A1458)</f>
        <v>1458</v>
      </c>
      <c r="B1933">
        <v>33361493</v>
      </c>
      <c r="C1933">
        <v>33361477</v>
      </c>
      <c r="D1933">
        <v>31176252</v>
      </c>
      <c r="E1933">
        <v>1</v>
      </c>
      <c r="F1933">
        <v>1</v>
      </c>
      <c r="G1933">
        <v>1</v>
      </c>
      <c r="H1933">
        <v>3</v>
      </c>
      <c r="I1933" t="s">
        <v>906</v>
      </c>
      <c r="J1933" t="s">
        <v>907</v>
      </c>
      <c r="K1933" t="s">
        <v>908</v>
      </c>
      <c r="L1933">
        <v>1348</v>
      </c>
      <c r="N1933">
        <v>1009</v>
      </c>
      <c r="O1933" t="s">
        <v>32</v>
      </c>
      <c r="P1933" t="s">
        <v>32</v>
      </c>
      <c r="Q1933">
        <v>1000</v>
      </c>
      <c r="X1933">
        <v>0.03</v>
      </c>
      <c r="Y1933">
        <v>3960</v>
      </c>
      <c r="Z1933">
        <v>0</v>
      </c>
      <c r="AA1933">
        <v>0</v>
      </c>
      <c r="AB1933">
        <v>0</v>
      </c>
      <c r="AC1933">
        <v>0</v>
      </c>
      <c r="AD1933">
        <v>1</v>
      </c>
      <c r="AE1933">
        <v>0</v>
      </c>
      <c r="AF1933" t="s">
        <v>3</v>
      </c>
      <c r="AG1933">
        <v>0.03</v>
      </c>
      <c r="AH1933">
        <v>2</v>
      </c>
      <c r="AI1933">
        <v>33361484</v>
      </c>
      <c r="AJ1933">
        <v>1553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</row>
    <row r="1934" spans="1:44">
      <c r="A1934">
        <f>ROW(Source!A1458)</f>
        <v>1458</v>
      </c>
      <c r="B1934">
        <v>33361494</v>
      </c>
      <c r="C1934">
        <v>33361477</v>
      </c>
      <c r="D1934">
        <v>31201861</v>
      </c>
      <c r="E1934">
        <v>1</v>
      </c>
      <c r="F1934">
        <v>1</v>
      </c>
      <c r="G1934">
        <v>1</v>
      </c>
      <c r="H1934">
        <v>3</v>
      </c>
      <c r="I1934" t="s">
        <v>909</v>
      </c>
      <c r="J1934" t="s">
        <v>910</v>
      </c>
      <c r="K1934" t="s">
        <v>911</v>
      </c>
      <c r="L1934">
        <v>1348</v>
      </c>
      <c r="N1934">
        <v>1009</v>
      </c>
      <c r="O1934" t="s">
        <v>32</v>
      </c>
      <c r="P1934" t="s">
        <v>32</v>
      </c>
      <c r="Q1934">
        <v>1000</v>
      </c>
      <c r="X1934">
        <v>4.7300000000000002E-2</v>
      </c>
      <c r="Y1934">
        <v>7590</v>
      </c>
      <c r="Z1934">
        <v>0</v>
      </c>
      <c r="AA1934">
        <v>0</v>
      </c>
      <c r="AB1934">
        <v>0</v>
      </c>
      <c r="AC1934">
        <v>0</v>
      </c>
      <c r="AD1934">
        <v>1</v>
      </c>
      <c r="AE1934">
        <v>0</v>
      </c>
      <c r="AF1934" t="s">
        <v>3</v>
      </c>
      <c r="AG1934">
        <v>4.7300000000000002E-2</v>
      </c>
      <c r="AH1934">
        <v>2</v>
      </c>
      <c r="AI1934">
        <v>33361485</v>
      </c>
      <c r="AJ1934">
        <v>1554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</row>
    <row r="1935" spans="1:44">
      <c r="A1935">
        <f>ROW(Source!A1458)</f>
        <v>1458</v>
      </c>
      <c r="B1935">
        <v>33361495</v>
      </c>
      <c r="C1935">
        <v>33361477</v>
      </c>
      <c r="D1935">
        <v>31173467</v>
      </c>
      <c r="E1935">
        <v>17</v>
      </c>
      <c r="F1935">
        <v>1</v>
      </c>
      <c r="G1935">
        <v>1</v>
      </c>
      <c r="H1935">
        <v>3</v>
      </c>
      <c r="I1935" t="s">
        <v>940</v>
      </c>
      <c r="J1935" t="s">
        <v>3</v>
      </c>
      <c r="K1935" t="s">
        <v>941</v>
      </c>
      <c r="L1935">
        <v>1327</v>
      </c>
      <c r="N1935">
        <v>1005</v>
      </c>
      <c r="O1935" t="s">
        <v>47</v>
      </c>
      <c r="P1935" t="s">
        <v>47</v>
      </c>
      <c r="Q1935">
        <v>1</v>
      </c>
      <c r="X1935">
        <v>115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 t="s">
        <v>3</v>
      </c>
      <c r="AG1935">
        <v>115</v>
      </c>
      <c r="AH1935">
        <v>3</v>
      </c>
      <c r="AI1935">
        <v>-1</v>
      </c>
      <c r="AJ1935" t="s">
        <v>3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</row>
    <row r="1936" spans="1:44">
      <c r="A1936">
        <f>ROW(Source!A1458)</f>
        <v>1458</v>
      </c>
      <c r="B1936">
        <v>33361496</v>
      </c>
      <c r="C1936">
        <v>33361477</v>
      </c>
      <c r="D1936">
        <v>31214657</v>
      </c>
      <c r="E1936">
        <v>1</v>
      </c>
      <c r="F1936">
        <v>1</v>
      </c>
      <c r="G1936">
        <v>1</v>
      </c>
      <c r="H1936">
        <v>3</v>
      </c>
      <c r="I1936" t="s">
        <v>912</v>
      </c>
      <c r="J1936" t="s">
        <v>913</v>
      </c>
      <c r="K1936" t="s">
        <v>914</v>
      </c>
      <c r="L1936">
        <v>1348</v>
      </c>
      <c r="N1936">
        <v>1009</v>
      </c>
      <c r="O1936" t="s">
        <v>32</v>
      </c>
      <c r="P1936" t="s">
        <v>32</v>
      </c>
      <c r="Q1936">
        <v>1000</v>
      </c>
      <c r="X1936">
        <v>1.2600000000000001E-3</v>
      </c>
      <c r="Y1936">
        <v>9550.01</v>
      </c>
      <c r="Z1936">
        <v>0</v>
      </c>
      <c r="AA1936">
        <v>0</v>
      </c>
      <c r="AB1936">
        <v>0</v>
      </c>
      <c r="AC1936">
        <v>0</v>
      </c>
      <c r="AD1936">
        <v>1</v>
      </c>
      <c r="AE1936">
        <v>0</v>
      </c>
      <c r="AF1936" t="s">
        <v>3</v>
      </c>
      <c r="AG1936">
        <v>1.2600000000000001E-3</v>
      </c>
      <c r="AH1936">
        <v>2</v>
      </c>
      <c r="AI1936">
        <v>33361486</v>
      </c>
      <c r="AJ1936">
        <v>1555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</row>
    <row r="1937" spans="1:44">
      <c r="A1937">
        <f>ROW(Source!A1459)</f>
        <v>1459</v>
      </c>
      <c r="B1937">
        <v>33361487</v>
      </c>
      <c r="C1937">
        <v>33361477</v>
      </c>
      <c r="D1937">
        <v>31172059</v>
      </c>
      <c r="E1937">
        <v>1</v>
      </c>
      <c r="F1937">
        <v>1</v>
      </c>
      <c r="G1937">
        <v>1</v>
      </c>
      <c r="H1937">
        <v>1</v>
      </c>
      <c r="I1937" t="s">
        <v>895</v>
      </c>
      <c r="J1937" t="s">
        <v>3</v>
      </c>
      <c r="K1937" t="s">
        <v>896</v>
      </c>
      <c r="L1937">
        <v>1191</v>
      </c>
      <c r="N1937">
        <v>1013</v>
      </c>
      <c r="O1937" t="s">
        <v>831</v>
      </c>
      <c r="P1937" t="s">
        <v>831</v>
      </c>
      <c r="Q1937">
        <v>1</v>
      </c>
      <c r="X1937">
        <v>31.98</v>
      </c>
      <c r="Y1937">
        <v>0</v>
      </c>
      <c r="Z1937">
        <v>0</v>
      </c>
      <c r="AA1937">
        <v>0</v>
      </c>
      <c r="AB1937">
        <v>8.64</v>
      </c>
      <c r="AC1937">
        <v>0</v>
      </c>
      <c r="AD1937">
        <v>1</v>
      </c>
      <c r="AE1937">
        <v>1</v>
      </c>
      <c r="AF1937" t="s">
        <v>22</v>
      </c>
      <c r="AG1937">
        <v>44.132399999999997</v>
      </c>
      <c r="AH1937">
        <v>2</v>
      </c>
      <c r="AI1937">
        <v>33361478</v>
      </c>
      <c r="AJ1937">
        <v>1556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</row>
    <row r="1938" spans="1:44">
      <c r="A1938">
        <f>ROW(Source!A1459)</f>
        <v>1459</v>
      </c>
      <c r="B1938">
        <v>33361488</v>
      </c>
      <c r="C1938">
        <v>33361477</v>
      </c>
      <c r="D1938">
        <v>31172011</v>
      </c>
      <c r="E1938">
        <v>1</v>
      </c>
      <c r="F1938">
        <v>1</v>
      </c>
      <c r="G1938">
        <v>1</v>
      </c>
      <c r="H1938">
        <v>1</v>
      </c>
      <c r="I1938" t="s">
        <v>832</v>
      </c>
      <c r="J1938" t="s">
        <v>3</v>
      </c>
      <c r="K1938" t="s">
        <v>833</v>
      </c>
      <c r="L1938">
        <v>1191</v>
      </c>
      <c r="N1938">
        <v>1013</v>
      </c>
      <c r="O1938" t="s">
        <v>831</v>
      </c>
      <c r="P1938" t="s">
        <v>831</v>
      </c>
      <c r="Q1938">
        <v>1</v>
      </c>
      <c r="X1938">
        <v>0.47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1</v>
      </c>
      <c r="AE1938">
        <v>2</v>
      </c>
      <c r="AF1938" t="s">
        <v>21</v>
      </c>
      <c r="AG1938">
        <v>0.70499999999999996</v>
      </c>
      <c r="AH1938">
        <v>2</v>
      </c>
      <c r="AI1938">
        <v>33361479</v>
      </c>
      <c r="AJ1938">
        <v>1557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</row>
    <row r="1939" spans="1:44">
      <c r="A1939">
        <f>ROW(Source!A1459)</f>
        <v>1459</v>
      </c>
      <c r="B1939">
        <v>33361489</v>
      </c>
      <c r="C1939">
        <v>33361477</v>
      </c>
      <c r="D1939">
        <v>31259116</v>
      </c>
      <c r="E1939">
        <v>1</v>
      </c>
      <c r="F1939">
        <v>1</v>
      </c>
      <c r="G1939">
        <v>1</v>
      </c>
      <c r="H1939">
        <v>2</v>
      </c>
      <c r="I1939" t="s">
        <v>897</v>
      </c>
      <c r="J1939" t="s">
        <v>898</v>
      </c>
      <c r="K1939" t="s">
        <v>899</v>
      </c>
      <c r="L1939">
        <v>1368</v>
      </c>
      <c r="N1939">
        <v>1011</v>
      </c>
      <c r="O1939" t="s">
        <v>837</v>
      </c>
      <c r="P1939" t="s">
        <v>837</v>
      </c>
      <c r="Q1939">
        <v>1</v>
      </c>
      <c r="X1939">
        <v>0.23</v>
      </c>
      <c r="Y1939">
        <v>0</v>
      </c>
      <c r="Z1939">
        <v>30</v>
      </c>
      <c r="AA1939">
        <v>0</v>
      </c>
      <c r="AB1939">
        <v>0</v>
      </c>
      <c r="AC1939">
        <v>0</v>
      </c>
      <c r="AD1939">
        <v>1</v>
      </c>
      <c r="AE1939">
        <v>0</v>
      </c>
      <c r="AF1939" t="s">
        <v>21</v>
      </c>
      <c r="AG1939">
        <v>0.34500000000000003</v>
      </c>
      <c r="AH1939">
        <v>2</v>
      </c>
      <c r="AI1939">
        <v>33361480</v>
      </c>
      <c r="AJ1939">
        <v>1558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</row>
    <row r="1940" spans="1:44">
      <c r="A1940">
        <f>ROW(Source!A1459)</f>
        <v>1459</v>
      </c>
      <c r="B1940">
        <v>33361490</v>
      </c>
      <c r="C1940">
        <v>33361477</v>
      </c>
      <c r="D1940">
        <v>31259879</v>
      </c>
      <c r="E1940">
        <v>1</v>
      </c>
      <c r="F1940">
        <v>1</v>
      </c>
      <c r="G1940">
        <v>1</v>
      </c>
      <c r="H1940">
        <v>2</v>
      </c>
      <c r="I1940" t="s">
        <v>841</v>
      </c>
      <c r="J1940" t="s">
        <v>842</v>
      </c>
      <c r="K1940" t="s">
        <v>843</v>
      </c>
      <c r="L1940">
        <v>1368</v>
      </c>
      <c r="N1940">
        <v>1011</v>
      </c>
      <c r="O1940" t="s">
        <v>837</v>
      </c>
      <c r="P1940" t="s">
        <v>837</v>
      </c>
      <c r="Q1940">
        <v>1</v>
      </c>
      <c r="X1940">
        <v>0.47</v>
      </c>
      <c r="Y1940">
        <v>0</v>
      </c>
      <c r="Z1940">
        <v>65.709999999999994</v>
      </c>
      <c r="AA1940">
        <v>11.6</v>
      </c>
      <c r="AB1940">
        <v>0</v>
      </c>
      <c r="AC1940">
        <v>0</v>
      </c>
      <c r="AD1940">
        <v>1</v>
      </c>
      <c r="AE1940">
        <v>0</v>
      </c>
      <c r="AF1940" t="s">
        <v>21</v>
      </c>
      <c r="AG1940">
        <v>0.70499999999999996</v>
      </c>
      <c r="AH1940">
        <v>2</v>
      </c>
      <c r="AI1940">
        <v>33361481</v>
      </c>
      <c r="AJ1940">
        <v>1559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</row>
    <row r="1941" spans="1:44">
      <c r="A1941">
        <f>ROW(Source!A1459)</f>
        <v>1459</v>
      </c>
      <c r="B1941">
        <v>33361491</v>
      </c>
      <c r="C1941">
        <v>33361477</v>
      </c>
      <c r="D1941">
        <v>31260961</v>
      </c>
      <c r="E1941">
        <v>1</v>
      </c>
      <c r="F1941">
        <v>1</v>
      </c>
      <c r="G1941">
        <v>1</v>
      </c>
      <c r="H1941">
        <v>2</v>
      </c>
      <c r="I1941" t="s">
        <v>900</v>
      </c>
      <c r="J1941" t="s">
        <v>901</v>
      </c>
      <c r="K1941" t="s">
        <v>902</v>
      </c>
      <c r="L1941">
        <v>1368</v>
      </c>
      <c r="N1941">
        <v>1011</v>
      </c>
      <c r="O1941" t="s">
        <v>837</v>
      </c>
      <c r="P1941" t="s">
        <v>837</v>
      </c>
      <c r="Q1941">
        <v>1</v>
      </c>
      <c r="X1941">
        <v>1.26</v>
      </c>
      <c r="Y1941">
        <v>0</v>
      </c>
      <c r="Z1941">
        <v>2.16</v>
      </c>
      <c r="AA1941">
        <v>0</v>
      </c>
      <c r="AB1941">
        <v>0</v>
      </c>
      <c r="AC1941">
        <v>0</v>
      </c>
      <c r="AD1941">
        <v>1</v>
      </c>
      <c r="AE1941">
        <v>0</v>
      </c>
      <c r="AF1941" t="s">
        <v>21</v>
      </c>
      <c r="AG1941">
        <v>1.8900000000000001</v>
      </c>
      <c r="AH1941">
        <v>2</v>
      </c>
      <c r="AI1941">
        <v>33361482</v>
      </c>
      <c r="AJ1941">
        <v>1560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</row>
    <row r="1942" spans="1:44">
      <c r="A1942">
        <f>ROW(Source!A1459)</f>
        <v>1459</v>
      </c>
      <c r="B1942">
        <v>33361492</v>
      </c>
      <c r="C1942">
        <v>33361477</v>
      </c>
      <c r="D1942">
        <v>31176145</v>
      </c>
      <c r="E1942">
        <v>1</v>
      </c>
      <c r="F1942">
        <v>1</v>
      </c>
      <c r="G1942">
        <v>1</v>
      </c>
      <c r="H1942">
        <v>3</v>
      </c>
      <c r="I1942" t="s">
        <v>903</v>
      </c>
      <c r="J1942" t="s">
        <v>904</v>
      </c>
      <c r="K1942" t="s">
        <v>905</v>
      </c>
      <c r="L1942">
        <v>1348</v>
      </c>
      <c r="N1942">
        <v>1009</v>
      </c>
      <c r="O1942" t="s">
        <v>32</v>
      </c>
      <c r="P1942" t="s">
        <v>32</v>
      </c>
      <c r="Q1942">
        <v>1000</v>
      </c>
      <c r="X1942">
        <v>1.26E-2</v>
      </c>
      <c r="Y1942">
        <v>1412.5</v>
      </c>
      <c r="Z1942">
        <v>0</v>
      </c>
      <c r="AA1942">
        <v>0</v>
      </c>
      <c r="AB1942">
        <v>0</v>
      </c>
      <c r="AC1942">
        <v>0</v>
      </c>
      <c r="AD1942">
        <v>1</v>
      </c>
      <c r="AE1942">
        <v>0</v>
      </c>
      <c r="AF1942" t="s">
        <v>3</v>
      </c>
      <c r="AG1942">
        <v>1.26E-2</v>
      </c>
      <c r="AH1942">
        <v>2</v>
      </c>
      <c r="AI1942">
        <v>33361483</v>
      </c>
      <c r="AJ1942">
        <v>1561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</row>
    <row r="1943" spans="1:44">
      <c r="A1943">
        <f>ROW(Source!A1459)</f>
        <v>1459</v>
      </c>
      <c r="B1943">
        <v>33361493</v>
      </c>
      <c r="C1943">
        <v>33361477</v>
      </c>
      <c r="D1943">
        <v>31176252</v>
      </c>
      <c r="E1943">
        <v>1</v>
      </c>
      <c r="F1943">
        <v>1</v>
      </c>
      <c r="G1943">
        <v>1</v>
      </c>
      <c r="H1943">
        <v>3</v>
      </c>
      <c r="I1943" t="s">
        <v>906</v>
      </c>
      <c r="J1943" t="s">
        <v>907</v>
      </c>
      <c r="K1943" t="s">
        <v>908</v>
      </c>
      <c r="L1943">
        <v>1348</v>
      </c>
      <c r="N1943">
        <v>1009</v>
      </c>
      <c r="O1943" t="s">
        <v>32</v>
      </c>
      <c r="P1943" t="s">
        <v>32</v>
      </c>
      <c r="Q1943">
        <v>1000</v>
      </c>
      <c r="X1943">
        <v>0.03</v>
      </c>
      <c r="Y1943">
        <v>3960</v>
      </c>
      <c r="Z1943">
        <v>0</v>
      </c>
      <c r="AA1943">
        <v>0</v>
      </c>
      <c r="AB1943">
        <v>0</v>
      </c>
      <c r="AC1943">
        <v>0</v>
      </c>
      <c r="AD1943">
        <v>1</v>
      </c>
      <c r="AE1943">
        <v>0</v>
      </c>
      <c r="AF1943" t="s">
        <v>3</v>
      </c>
      <c r="AG1943">
        <v>0.03</v>
      </c>
      <c r="AH1943">
        <v>2</v>
      </c>
      <c r="AI1943">
        <v>33361484</v>
      </c>
      <c r="AJ1943">
        <v>1562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</row>
    <row r="1944" spans="1:44">
      <c r="A1944">
        <f>ROW(Source!A1459)</f>
        <v>1459</v>
      </c>
      <c r="B1944">
        <v>33361494</v>
      </c>
      <c r="C1944">
        <v>33361477</v>
      </c>
      <c r="D1944">
        <v>31201861</v>
      </c>
      <c r="E1944">
        <v>1</v>
      </c>
      <c r="F1944">
        <v>1</v>
      </c>
      <c r="G1944">
        <v>1</v>
      </c>
      <c r="H1944">
        <v>3</v>
      </c>
      <c r="I1944" t="s">
        <v>909</v>
      </c>
      <c r="J1944" t="s">
        <v>910</v>
      </c>
      <c r="K1944" t="s">
        <v>911</v>
      </c>
      <c r="L1944">
        <v>1348</v>
      </c>
      <c r="N1944">
        <v>1009</v>
      </c>
      <c r="O1944" t="s">
        <v>32</v>
      </c>
      <c r="P1944" t="s">
        <v>32</v>
      </c>
      <c r="Q1944">
        <v>1000</v>
      </c>
      <c r="X1944">
        <v>4.7300000000000002E-2</v>
      </c>
      <c r="Y1944">
        <v>7590</v>
      </c>
      <c r="Z1944">
        <v>0</v>
      </c>
      <c r="AA1944">
        <v>0</v>
      </c>
      <c r="AB1944">
        <v>0</v>
      </c>
      <c r="AC1944">
        <v>0</v>
      </c>
      <c r="AD1944">
        <v>1</v>
      </c>
      <c r="AE1944">
        <v>0</v>
      </c>
      <c r="AF1944" t="s">
        <v>3</v>
      </c>
      <c r="AG1944">
        <v>4.7300000000000002E-2</v>
      </c>
      <c r="AH1944">
        <v>2</v>
      </c>
      <c r="AI1944">
        <v>33361485</v>
      </c>
      <c r="AJ1944">
        <v>1563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</row>
    <row r="1945" spans="1:44">
      <c r="A1945">
        <f>ROW(Source!A1459)</f>
        <v>1459</v>
      </c>
      <c r="B1945">
        <v>33361495</v>
      </c>
      <c r="C1945">
        <v>33361477</v>
      </c>
      <c r="D1945">
        <v>31173467</v>
      </c>
      <c r="E1945">
        <v>17</v>
      </c>
      <c r="F1945">
        <v>1</v>
      </c>
      <c r="G1945">
        <v>1</v>
      </c>
      <c r="H1945">
        <v>3</v>
      </c>
      <c r="I1945" t="s">
        <v>940</v>
      </c>
      <c r="J1945" t="s">
        <v>3</v>
      </c>
      <c r="K1945" t="s">
        <v>941</v>
      </c>
      <c r="L1945">
        <v>1327</v>
      </c>
      <c r="N1945">
        <v>1005</v>
      </c>
      <c r="O1945" t="s">
        <v>47</v>
      </c>
      <c r="P1945" t="s">
        <v>47</v>
      </c>
      <c r="Q1945">
        <v>1</v>
      </c>
      <c r="X1945">
        <v>115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 t="s">
        <v>3</v>
      </c>
      <c r="AG1945">
        <v>115</v>
      </c>
      <c r="AH1945">
        <v>3</v>
      </c>
      <c r="AI1945">
        <v>-1</v>
      </c>
      <c r="AJ1945" t="s">
        <v>3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</row>
    <row r="1946" spans="1:44">
      <c r="A1946">
        <f>ROW(Source!A1459)</f>
        <v>1459</v>
      </c>
      <c r="B1946">
        <v>33361496</v>
      </c>
      <c r="C1946">
        <v>33361477</v>
      </c>
      <c r="D1946">
        <v>31214657</v>
      </c>
      <c r="E1946">
        <v>1</v>
      </c>
      <c r="F1946">
        <v>1</v>
      </c>
      <c r="G1946">
        <v>1</v>
      </c>
      <c r="H1946">
        <v>3</v>
      </c>
      <c r="I1946" t="s">
        <v>912</v>
      </c>
      <c r="J1946" t="s">
        <v>913</v>
      </c>
      <c r="K1946" t="s">
        <v>914</v>
      </c>
      <c r="L1946">
        <v>1348</v>
      </c>
      <c r="N1946">
        <v>1009</v>
      </c>
      <c r="O1946" t="s">
        <v>32</v>
      </c>
      <c r="P1946" t="s">
        <v>32</v>
      </c>
      <c r="Q1946">
        <v>1000</v>
      </c>
      <c r="X1946">
        <v>1.2600000000000001E-3</v>
      </c>
      <c r="Y1946">
        <v>9550.01</v>
      </c>
      <c r="Z1946">
        <v>0</v>
      </c>
      <c r="AA1946">
        <v>0</v>
      </c>
      <c r="AB1946">
        <v>0</v>
      </c>
      <c r="AC1946">
        <v>0</v>
      </c>
      <c r="AD1946">
        <v>1</v>
      </c>
      <c r="AE1946">
        <v>0</v>
      </c>
      <c r="AF1946" t="s">
        <v>3</v>
      </c>
      <c r="AG1946">
        <v>1.2600000000000001E-3</v>
      </c>
      <c r="AH1946">
        <v>2</v>
      </c>
      <c r="AI1946">
        <v>33361486</v>
      </c>
      <c r="AJ1946">
        <v>1564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</row>
    <row r="1947" spans="1:44">
      <c r="A1947">
        <f>ROW(Source!A1462)</f>
        <v>1462</v>
      </c>
      <c r="B1947">
        <v>33361510</v>
      </c>
      <c r="C1947">
        <v>33361498</v>
      </c>
      <c r="D1947">
        <v>31172061</v>
      </c>
      <c r="E1947">
        <v>1</v>
      </c>
      <c r="F1947">
        <v>1</v>
      </c>
      <c r="G1947">
        <v>1</v>
      </c>
      <c r="H1947">
        <v>1</v>
      </c>
      <c r="I1947" t="s">
        <v>850</v>
      </c>
      <c r="J1947" t="s">
        <v>3</v>
      </c>
      <c r="K1947" t="s">
        <v>851</v>
      </c>
      <c r="L1947">
        <v>1191</v>
      </c>
      <c r="N1947">
        <v>1013</v>
      </c>
      <c r="O1947" t="s">
        <v>831</v>
      </c>
      <c r="P1947" t="s">
        <v>831</v>
      </c>
      <c r="Q1947">
        <v>1</v>
      </c>
      <c r="X1947">
        <v>80.88</v>
      </c>
      <c r="Y1947">
        <v>0</v>
      </c>
      <c r="Z1947">
        <v>0</v>
      </c>
      <c r="AA1947">
        <v>0</v>
      </c>
      <c r="AB1947">
        <v>8.74</v>
      </c>
      <c r="AC1947">
        <v>0</v>
      </c>
      <c r="AD1947">
        <v>1</v>
      </c>
      <c r="AE1947">
        <v>1</v>
      </c>
      <c r="AF1947" t="s">
        <v>22</v>
      </c>
      <c r="AG1947">
        <v>111.61439999999999</v>
      </c>
      <c r="AH1947">
        <v>2</v>
      </c>
      <c r="AI1947">
        <v>33361499</v>
      </c>
      <c r="AJ1947">
        <v>1565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</row>
    <row r="1948" spans="1:44">
      <c r="A1948">
        <f>ROW(Source!A1462)</f>
        <v>1462</v>
      </c>
      <c r="B1948">
        <v>33361511</v>
      </c>
      <c r="C1948">
        <v>33361498</v>
      </c>
      <c r="D1948">
        <v>31172011</v>
      </c>
      <c r="E1948">
        <v>1</v>
      </c>
      <c r="F1948">
        <v>1</v>
      </c>
      <c r="G1948">
        <v>1</v>
      </c>
      <c r="H1948">
        <v>1</v>
      </c>
      <c r="I1948" t="s">
        <v>832</v>
      </c>
      <c r="J1948" t="s">
        <v>3</v>
      </c>
      <c r="K1948" t="s">
        <v>833</v>
      </c>
      <c r="L1948">
        <v>1191</v>
      </c>
      <c r="N1948">
        <v>1013</v>
      </c>
      <c r="O1948" t="s">
        <v>831</v>
      </c>
      <c r="P1948" t="s">
        <v>831</v>
      </c>
      <c r="Q1948">
        <v>1</v>
      </c>
      <c r="X1948">
        <v>0.76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1</v>
      </c>
      <c r="AE1948">
        <v>2</v>
      </c>
      <c r="AF1948" t="s">
        <v>21</v>
      </c>
      <c r="AG1948">
        <v>1.1399999999999999</v>
      </c>
      <c r="AH1948">
        <v>2</v>
      </c>
      <c r="AI1948">
        <v>33361500</v>
      </c>
      <c r="AJ1948">
        <v>1566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</row>
    <row r="1949" spans="1:44">
      <c r="A1949">
        <f>ROW(Source!A1462)</f>
        <v>1462</v>
      </c>
      <c r="B1949">
        <v>33361512</v>
      </c>
      <c r="C1949">
        <v>33361498</v>
      </c>
      <c r="D1949">
        <v>31258491</v>
      </c>
      <c r="E1949">
        <v>1</v>
      </c>
      <c r="F1949">
        <v>1</v>
      </c>
      <c r="G1949">
        <v>1</v>
      </c>
      <c r="H1949">
        <v>2</v>
      </c>
      <c r="I1949" t="s">
        <v>834</v>
      </c>
      <c r="J1949" t="s">
        <v>835</v>
      </c>
      <c r="K1949" t="s">
        <v>836</v>
      </c>
      <c r="L1949">
        <v>1368</v>
      </c>
      <c r="N1949">
        <v>1011</v>
      </c>
      <c r="O1949" t="s">
        <v>837</v>
      </c>
      <c r="P1949" t="s">
        <v>837</v>
      </c>
      <c r="Q1949">
        <v>1</v>
      </c>
      <c r="X1949">
        <v>0.31</v>
      </c>
      <c r="Y1949">
        <v>0</v>
      </c>
      <c r="Z1949">
        <v>111.99</v>
      </c>
      <c r="AA1949">
        <v>13.5</v>
      </c>
      <c r="AB1949">
        <v>0</v>
      </c>
      <c r="AC1949">
        <v>0</v>
      </c>
      <c r="AD1949">
        <v>1</v>
      </c>
      <c r="AE1949">
        <v>0</v>
      </c>
      <c r="AF1949" t="s">
        <v>21</v>
      </c>
      <c r="AG1949">
        <v>0.46499999999999997</v>
      </c>
      <c r="AH1949">
        <v>2</v>
      </c>
      <c r="AI1949">
        <v>33361501</v>
      </c>
      <c r="AJ1949">
        <v>1567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</row>
    <row r="1950" spans="1:44">
      <c r="A1950">
        <f>ROW(Source!A1462)</f>
        <v>1462</v>
      </c>
      <c r="B1950">
        <v>33361513</v>
      </c>
      <c r="C1950">
        <v>33361498</v>
      </c>
      <c r="D1950">
        <v>31258691</v>
      </c>
      <c r="E1950">
        <v>1</v>
      </c>
      <c r="F1950">
        <v>1</v>
      </c>
      <c r="G1950">
        <v>1</v>
      </c>
      <c r="H1950">
        <v>2</v>
      </c>
      <c r="I1950" t="s">
        <v>838</v>
      </c>
      <c r="J1950" t="s">
        <v>839</v>
      </c>
      <c r="K1950" t="s">
        <v>840</v>
      </c>
      <c r="L1950">
        <v>1368</v>
      </c>
      <c r="N1950">
        <v>1011</v>
      </c>
      <c r="O1950" t="s">
        <v>837</v>
      </c>
      <c r="P1950" t="s">
        <v>837</v>
      </c>
      <c r="Q1950">
        <v>1</v>
      </c>
      <c r="X1950">
        <v>10.050000000000001</v>
      </c>
      <c r="Y1950">
        <v>0</v>
      </c>
      <c r="Z1950">
        <v>3.12</v>
      </c>
      <c r="AA1950">
        <v>0</v>
      </c>
      <c r="AB1950">
        <v>0</v>
      </c>
      <c r="AC1950">
        <v>0</v>
      </c>
      <c r="AD1950">
        <v>1</v>
      </c>
      <c r="AE1950">
        <v>0</v>
      </c>
      <c r="AF1950" t="s">
        <v>21</v>
      </c>
      <c r="AG1950">
        <v>15.075000000000001</v>
      </c>
      <c r="AH1950">
        <v>2</v>
      </c>
      <c r="AI1950">
        <v>33361502</v>
      </c>
      <c r="AJ1950">
        <v>1568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</row>
    <row r="1951" spans="1:44">
      <c r="A1951">
        <f>ROW(Source!A1462)</f>
        <v>1462</v>
      </c>
      <c r="B1951">
        <v>33361514</v>
      </c>
      <c r="C1951">
        <v>33361498</v>
      </c>
      <c r="D1951">
        <v>31258646</v>
      </c>
      <c r="E1951">
        <v>1</v>
      </c>
      <c r="F1951">
        <v>1</v>
      </c>
      <c r="G1951">
        <v>1</v>
      </c>
      <c r="H1951">
        <v>2</v>
      </c>
      <c r="I1951" t="s">
        <v>866</v>
      </c>
      <c r="J1951" t="s">
        <v>867</v>
      </c>
      <c r="K1951" t="s">
        <v>868</v>
      </c>
      <c r="L1951">
        <v>1368</v>
      </c>
      <c r="N1951">
        <v>1011</v>
      </c>
      <c r="O1951" t="s">
        <v>837</v>
      </c>
      <c r="P1951" t="s">
        <v>837</v>
      </c>
      <c r="Q1951">
        <v>1</v>
      </c>
      <c r="X1951">
        <v>0.2</v>
      </c>
      <c r="Y1951">
        <v>0</v>
      </c>
      <c r="Z1951">
        <v>6.66</v>
      </c>
      <c r="AA1951">
        <v>0</v>
      </c>
      <c r="AB1951">
        <v>0</v>
      </c>
      <c r="AC1951">
        <v>0</v>
      </c>
      <c r="AD1951">
        <v>1</v>
      </c>
      <c r="AE1951">
        <v>0</v>
      </c>
      <c r="AF1951" t="s">
        <v>21</v>
      </c>
      <c r="AG1951">
        <v>0.3</v>
      </c>
      <c r="AH1951">
        <v>2</v>
      </c>
      <c r="AI1951">
        <v>33361503</v>
      </c>
      <c r="AJ1951">
        <v>1569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</row>
    <row r="1952" spans="1:44">
      <c r="A1952">
        <f>ROW(Source!A1462)</f>
        <v>1462</v>
      </c>
      <c r="B1952">
        <v>33361515</v>
      </c>
      <c r="C1952">
        <v>33361498</v>
      </c>
      <c r="D1952">
        <v>31259879</v>
      </c>
      <c r="E1952">
        <v>1</v>
      </c>
      <c r="F1952">
        <v>1</v>
      </c>
      <c r="G1952">
        <v>1</v>
      </c>
      <c r="H1952">
        <v>2</v>
      </c>
      <c r="I1952" t="s">
        <v>841</v>
      </c>
      <c r="J1952" t="s">
        <v>842</v>
      </c>
      <c r="K1952" t="s">
        <v>843</v>
      </c>
      <c r="L1952">
        <v>1368</v>
      </c>
      <c r="N1952">
        <v>1011</v>
      </c>
      <c r="O1952" t="s">
        <v>837</v>
      </c>
      <c r="P1952" t="s">
        <v>837</v>
      </c>
      <c r="Q1952">
        <v>1</v>
      </c>
      <c r="X1952">
        <v>0.45</v>
      </c>
      <c r="Y1952">
        <v>0</v>
      </c>
      <c r="Z1952">
        <v>65.709999999999994</v>
      </c>
      <c r="AA1952">
        <v>11.6</v>
      </c>
      <c r="AB1952">
        <v>0</v>
      </c>
      <c r="AC1952">
        <v>0</v>
      </c>
      <c r="AD1952">
        <v>1</v>
      </c>
      <c r="AE1952">
        <v>0</v>
      </c>
      <c r="AF1952" t="s">
        <v>21</v>
      </c>
      <c r="AG1952">
        <v>0.67500000000000004</v>
      </c>
      <c r="AH1952">
        <v>2</v>
      </c>
      <c r="AI1952">
        <v>33361504</v>
      </c>
      <c r="AJ1952">
        <v>1570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</row>
    <row r="1953" spans="1:44">
      <c r="A1953">
        <f>ROW(Source!A1462)</f>
        <v>1462</v>
      </c>
      <c r="B1953">
        <v>33361516</v>
      </c>
      <c r="C1953">
        <v>33361498</v>
      </c>
      <c r="D1953">
        <v>31260100</v>
      </c>
      <c r="E1953">
        <v>1</v>
      </c>
      <c r="F1953">
        <v>1</v>
      </c>
      <c r="G1953">
        <v>1</v>
      </c>
      <c r="H1953">
        <v>2</v>
      </c>
      <c r="I1953" t="s">
        <v>858</v>
      </c>
      <c r="J1953" t="s">
        <v>859</v>
      </c>
      <c r="K1953" t="s">
        <v>860</v>
      </c>
      <c r="L1953">
        <v>1368</v>
      </c>
      <c r="N1953">
        <v>1011</v>
      </c>
      <c r="O1953" t="s">
        <v>837</v>
      </c>
      <c r="P1953" t="s">
        <v>837</v>
      </c>
      <c r="Q1953">
        <v>1</v>
      </c>
      <c r="X1953">
        <v>1.31</v>
      </c>
      <c r="Y1953">
        <v>0</v>
      </c>
      <c r="Z1953">
        <v>8.1</v>
      </c>
      <c r="AA1953">
        <v>0</v>
      </c>
      <c r="AB1953">
        <v>0</v>
      </c>
      <c r="AC1953">
        <v>0</v>
      </c>
      <c r="AD1953">
        <v>1</v>
      </c>
      <c r="AE1953">
        <v>0</v>
      </c>
      <c r="AF1953" t="s">
        <v>21</v>
      </c>
      <c r="AG1953">
        <v>1.9650000000000001</v>
      </c>
      <c r="AH1953">
        <v>2</v>
      </c>
      <c r="AI1953">
        <v>33361505</v>
      </c>
      <c r="AJ1953">
        <v>1571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</row>
    <row r="1954" spans="1:44">
      <c r="A1954">
        <f>ROW(Source!A1462)</f>
        <v>1462</v>
      </c>
      <c r="B1954">
        <v>33361517</v>
      </c>
      <c r="C1954">
        <v>33361498</v>
      </c>
      <c r="D1954">
        <v>31178369</v>
      </c>
      <c r="E1954">
        <v>1</v>
      </c>
      <c r="F1954">
        <v>1</v>
      </c>
      <c r="G1954">
        <v>1</v>
      </c>
      <c r="H1954">
        <v>3</v>
      </c>
      <c r="I1954" t="s">
        <v>915</v>
      </c>
      <c r="J1954" t="s">
        <v>916</v>
      </c>
      <c r="K1954" t="s">
        <v>917</v>
      </c>
      <c r="L1954">
        <v>1346</v>
      </c>
      <c r="N1954">
        <v>1009</v>
      </c>
      <c r="O1954" t="s">
        <v>78</v>
      </c>
      <c r="P1954" t="s">
        <v>78</v>
      </c>
      <c r="Q1954">
        <v>1</v>
      </c>
      <c r="X1954">
        <v>7.95</v>
      </c>
      <c r="Y1954">
        <v>39.020000000000003</v>
      </c>
      <c r="Z1954">
        <v>0</v>
      </c>
      <c r="AA1954">
        <v>0</v>
      </c>
      <c r="AB1954">
        <v>0</v>
      </c>
      <c r="AC1954">
        <v>0</v>
      </c>
      <c r="AD1954">
        <v>1</v>
      </c>
      <c r="AE1954">
        <v>0</v>
      </c>
      <c r="AF1954" t="s">
        <v>3</v>
      </c>
      <c r="AG1954">
        <v>7.95</v>
      </c>
      <c r="AH1954">
        <v>2</v>
      </c>
      <c r="AI1954">
        <v>33361506</v>
      </c>
      <c r="AJ1954">
        <v>1572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</row>
    <row r="1955" spans="1:44">
      <c r="A1955">
        <f>ROW(Source!A1462)</f>
        <v>1462</v>
      </c>
      <c r="B1955">
        <v>33361518</v>
      </c>
      <c r="C1955">
        <v>33361498</v>
      </c>
      <c r="D1955">
        <v>31179550</v>
      </c>
      <c r="E1955">
        <v>1</v>
      </c>
      <c r="F1955">
        <v>1</v>
      </c>
      <c r="G1955">
        <v>1</v>
      </c>
      <c r="H1955">
        <v>3</v>
      </c>
      <c r="I1955" t="s">
        <v>861</v>
      </c>
      <c r="J1955" t="s">
        <v>862</v>
      </c>
      <c r="K1955" t="s">
        <v>863</v>
      </c>
      <c r="L1955">
        <v>1348</v>
      </c>
      <c r="N1955">
        <v>1009</v>
      </c>
      <c r="O1955" t="s">
        <v>32</v>
      </c>
      <c r="P1955" t="s">
        <v>32</v>
      </c>
      <c r="Q1955">
        <v>1000</v>
      </c>
      <c r="X1955">
        <v>3.3E-4</v>
      </c>
      <c r="Y1955">
        <v>10362</v>
      </c>
      <c r="Z1955">
        <v>0</v>
      </c>
      <c r="AA1955">
        <v>0</v>
      </c>
      <c r="AB1955">
        <v>0</v>
      </c>
      <c r="AC1955">
        <v>0</v>
      </c>
      <c r="AD1955">
        <v>1</v>
      </c>
      <c r="AE1955">
        <v>0</v>
      </c>
      <c r="AF1955" t="s">
        <v>3</v>
      </c>
      <c r="AG1955">
        <v>3.3E-4</v>
      </c>
      <c r="AH1955">
        <v>2</v>
      </c>
      <c r="AI1955">
        <v>33361507</v>
      </c>
      <c r="AJ1955">
        <v>1573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</row>
    <row r="1956" spans="1:44">
      <c r="A1956">
        <f>ROW(Source!A1462)</f>
        <v>1462</v>
      </c>
      <c r="B1956">
        <v>33361519</v>
      </c>
      <c r="C1956">
        <v>33361498</v>
      </c>
      <c r="D1956">
        <v>31180727</v>
      </c>
      <c r="E1956">
        <v>1</v>
      </c>
      <c r="F1956">
        <v>1</v>
      </c>
      <c r="G1956">
        <v>1</v>
      </c>
      <c r="H1956">
        <v>3</v>
      </c>
      <c r="I1956" t="s">
        <v>844</v>
      </c>
      <c r="J1956" t="s">
        <v>845</v>
      </c>
      <c r="K1956" t="s">
        <v>846</v>
      </c>
      <c r="L1956">
        <v>1348</v>
      </c>
      <c r="N1956">
        <v>1009</v>
      </c>
      <c r="O1956" t="s">
        <v>32</v>
      </c>
      <c r="P1956" t="s">
        <v>32</v>
      </c>
      <c r="Q1956">
        <v>1000</v>
      </c>
      <c r="X1956">
        <v>6.0000000000000001E-3</v>
      </c>
      <c r="Y1956">
        <v>9040.01</v>
      </c>
      <c r="Z1956">
        <v>0</v>
      </c>
      <c r="AA1956">
        <v>0</v>
      </c>
      <c r="AB1956">
        <v>0</v>
      </c>
      <c r="AC1956">
        <v>0</v>
      </c>
      <c r="AD1956">
        <v>1</v>
      </c>
      <c r="AE1956">
        <v>0</v>
      </c>
      <c r="AF1956" t="s">
        <v>3</v>
      </c>
      <c r="AG1956">
        <v>6.0000000000000001E-3</v>
      </c>
      <c r="AH1956">
        <v>2</v>
      </c>
      <c r="AI1956">
        <v>33361508</v>
      </c>
      <c r="AJ1956">
        <v>1574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</row>
    <row r="1957" spans="1:44">
      <c r="A1957">
        <f>ROW(Source!A1462)</f>
        <v>1462</v>
      </c>
      <c r="B1957">
        <v>33361520</v>
      </c>
      <c r="C1957">
        <v>33361498</v>
      </c>
      <c r="D1957">
        <v>31181610</v>
      </c>
      <c r="E1957">
        <v>1</v>
      </c>
      <c r="F1957">
        <v>1</v>
      </c>
      <c r="G1957">
        <v>1</v>
      </c>
      <c r="H1957">
        <v>3</v>
      </c>
      <c r="I1957" t="s">
        <v>847</v>
      </c>
      <c r="J1957" t="s">
        <v>848</v>
      </c>
      <c r="K1957" t="s">
        <v>849</v>
      </c>
      <c r="L1957">
        <v>1346</v>
      </c>
      <c r="N1957">
        <v>1009</v>
      </c>
      <c r="O1957" t="s">
        <v>78</v>
      </c>
      <c r="P1957" t="s">
        <v>78</v>
      </c>
      <c r="Q1957">
        <v>1</v>
      </c>
      <c r="X1957">
        <v>9.09</v>
      </c>
      <c r="Y1957">
        <v>23.09</v>
      </c>
      <c r="Z1957">
        <v>0</v>
      </c>
      <c r="AA1957">
        <v>0</v>
      </c>
      <c r="AB1957">
        <v>0</v>
      </c>
      <c r="AC1957">
        <v>0</v>
      </c>
      <c r="AD1957">
        <v>1</v>
      </c>
      <c r="AE1957">
        <v>0</v>
      </c>
      <c r="AF1957" t="s">
        <v>3</v>
      </c>
      <c r="AG1957">
        <v>9.09</v>
      </c>
      <c r="AH1957">
        <v>2</v>
      </c>
      <c r="AI1957">
        <v>33361509</v>
      </c>
      <c r="AJ1957">
        <v>1575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</row>
    <row r="1958" spans="1:44">
      <c r="A1958">
        <f>ROW(Source!A1462)</f>
        <v>1462</v>
      </c>
      <c r="B1958">
        <v>33361521</v>
      </c>
      <c r="C1958">
        <v>33361498</v>
      </c>
      <c r="D1958">
        <v>31174136</v>
      </c>
      <c r="E1958">
        <v>17</v>
      </c>
      <c r="F1958">
        <v>1</v>
      </c>
      <c r="G1958">
        <v>1</v>
      </c>
      <c r="H1958">
        <v>3</v>
      </c>
      <c r="I1958" t="s">
        <v>942</v>
      </c>
      <c r="J1958" t="s">
        <v>3</v>
      </c>
      <c r="K1958" t="s">
        <v>943</v>
      </c>
      <c r="L1958">
        <v>1327</v>
      </c>
      <c r="N1958">
        <v>1005</v>
      </c>
      <c r="O1958" t="s">
        <v>47</v>
      </c>
      <c r="P1958" t="s">
        <v>47</v>
      </c>
      <c r="Q1958">
        <v>1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1</v>
      </c>
      <c r="AD1958">
        <v>0</v>
      </c>
      <c r="AE1958">
        <v>0</v>
      </c>
      <c r="AF1958" t="s">
        <v>3</v>
      </c>
      <c r="AG1958">
        <v>0</v>
      </c>
      <c r="AH1958">
        <v>3</v>
      </c>
      <c r="AI1958">
        <v>-1</v>
      </c>
      <c r="AJ1958" t="s">
        <v>3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</row>
    <row r="1959" spans="1:44">
      <c r="A1959">
        <f>ROW(Source!A1462)</f>
        <v>1462</v>
      </c>
      <c r="B1959">
        <v>33361522</v>
      </c>
      <c r="C1959">
        <v>33361498</v>
      </c>
      <c r="D1959">
        <v>31173940</v>
      </c>
      <c r="E1959">
        <v>17</v>
      </c>
      <c r="F1959">
        <v>1</v>
      </c>
      <c r="G1959">
        <v>1</v>
      </c>
      <c r="H1959">
        <v>3</v>
      </c>
      <c r="I1959" t="s">
        <v>944</v>
      </c>
      <c r="J1959" t="s">
        <v>3</v>
      </c>
      <c r="K1959" t="s">
        <v>945</v>
      </c>
      <c r="L1959">
        <v>1346</v>
      </c>
      <c r="N1959">
        <v>1009</v>
      </c>
      <c r="O1959" t="s">
        <v>78</v>
      </c>
      <c r="P1959" t="s">
        <v>78</v>
      </c>
      <c r="Q1959">
        <v>1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1</v>
      </c>
      <c r="AD1959">
        <v>0</v>
      </c>
      <c r="AE1959">
        <v>0</v>
      </c>
      <c r="AF1959" t="s">
        <v>3</v>
      </c>
      <c r="AG1959">
        <v>0</v>
      </c>
      <c r="AH1959">
        <v>3</v>
      </c>
      <c r="AI1959">
        <v>-1</v>
      </c>
      <c r="AJ1959" t="s">
        <v>3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</row>
    <row r="1960" spans="1:44">
      <c r="A1960">
        <f>ROW(Source!A1462)</f>
        <v>1462</v>
      </c>
      <c r="B1960">
        <v>33361523</v>
      </c>
      <c r="C1960">
        <v>33361498</v>
      </c>
      <c r="D1960">
        <v>31174137</v>
      </c>
      <c r="E1960">
        <v>17</v>
      </c>
      <c r="F1960">
        <v>1</v>
      </c>
      <c r="G1960">
        <v>1</v>
      </c>
      <c r="H1960">
        <v>3</v>
      </c>
      <c r="I1960" t="s">
        <v>946</v>
      </c>
      <c r="J1960" t="s">
        <v>3</v>
      </c>
      <c r="K1960" t="s">
        <v>947</v>
      </c>
      <c r="L1960">
        <v>1327</v>
      </c>
      <c r="N1960">
        <v>1005</v>
      </c>
      <c r="O1960" t="s">
        <v>47</v>
      </c>
      <c r="P1960" t="s">
        <v>47</v>
      </c>
      <c r="Q1960">
        <v>1</v>
      </c>
      <c r="X1960">
        <v>100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 t="s">
        <v>3</v>
      </c>
      <c r="AG1960">
        <v>100</v>
      </c>
      <c r="AH1960">
        <v>3</v>
      </c>
      <c r="AI1960">
        <v>-1</v>
      </c>
      <c r="AJ1960" t="s">
        <v>3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</row>
    <row r="1961" spans="1:44">
      <c r="A1961">
        <f>ROW(Source!A1462)</f>
        <v>1462</v>
      </c>
      <c r="B1961">
        <v>33361524</v>
      </c>
      <c r="C1961">
        <v>33361498</v>
      </c>
      <c r="D1961">
        <v>31174140</v>
      </c>
      <c r="E1961">
        <v>17</v>
      </c>
      <c r="F1961">
        <v>1</v>
      </c>
      <c r="G1961">
        <v>1</v>
      </c>
      <c r="H1961">
        <v>3</v>
      </c>
      <c r="I1961" t="s">
        <v>948</v>
      </c>
      <c r="J1961" t="s">
        <v>3</v>
      </c>
      <c r="K1961" t="s">
        <v>949</v>
      </c>
      <c r="L1961">
        <v>1354</v>
      </c>
      <c r="N1961">
        <v>1010</v>
      </c>
      <c r="O1961" t="s">
        <v>40</v>
      </c>
      <c r="P1961" t="s">
        <v>40</v>
      </c>
      <c r="Q1961">
        <v>1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</v>
      </c>
      <c r="AD1961">
        <v>0</v>
      </c>
      <c r="AE1961">
        <v>0</v>
      </c>
      <c r="AF1961" t="s">
        <v>3</v>
      </c>
      <c r="AG1961">
        <v>0</v>
      </c>
      <c r="AH1961">
        <v>3</v>
      </c>
      <c r="AI1961">
        <v>-1</v>
      </c>
      <c r="AJ1961" t="s">
        <v>3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</row>
    <row r="1962" spans="1:44">
      <c r="A1962">
        <f>ROW(Source!A1462)</f>
        <v>1462</v>
      </c>
      <c r="B1962">
        <v>33361525</v>
      </c>
      <c r="C1962">
        <v>33361498</v>
      </c>
      <c r="D1962">
        <v>31174146</v>
      </c>
      <c r="E1962">
        <v>17</v>
      </c>
      <c r="F1962">
        <v>1</v>
      </c>
      <c r="G1962">
        <v>1</v>
      </c>
      <c r="H1962">
        <v>3</v>
      </c>
      <c r="I1962" t="s">
        <v>950</v>
      </c>
      <c r="J1962" t="s">
        <v>3</v>
      </c>
      <c r="K1962" t="s">
        <v>951</v>
      </c>
      <c r="L1962">
        <v>1354</v>
      </c>
      <c r="N1962">
        <v>1010</v>
      </c>
      <c r="O1962" t="s">
        <v>40</v>
      </c>
      <c r="P1962" t="s">
        <v>40</v>
      </c>
      <c r="Q1962">
        <v>1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1</v>
      </c>
      <c r="AD1962">
        <v>0</v>
      </c>
      <c r="AE1962">
        <v>0</v>
      </c>
      <c r="AF1962" t="s">
        <v>3</v>
      </c>
      <c r="AG1962">
        <v>0</v>
      </c>
      <c r="AH1962">
        <v>3</v>
      </c>
      <c r="AI1962">
        <v>-1</v>
      </c>
      <c r="AJ1962" t="s">
        <v>3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</row>
    <row r="1963" spans="1:44">
      <c r="A1963">
        <f>ROW(Source!A1463)</f>
        <v>1463</v>
      </c>
      <c r="B1963">
        <v>33361510</v>
      </c>
      <c r="C1963">
        <v>33361498</v>
      </c>
      <c r="D1963">
        <v>31172061</v>
      </c>
      <c r="E1963">
        <v>1</v>
      </c>
      <c r="F1963">
        <v>1</v>
      </c>
      <c r="G1963">
        <v>1</v>
      </c>
      <c r="H1963">
        <v>1</v>
      </c>
      <c r="I1963" t="s">
        <v>850</v>
      </c>
      <c r="J1963" t="s">
        <v>3</v>
      </c>
      <c r="K1963" t="s">
        <v>851</v>
      </c>
      <c r="L1963">
        <v>1191</v>
      </c>
      <c r="N1963">
        <v>1013</v>
      </c>
      <c r="O1963" t="s">
        <v>831</v>
      </c>
      <c r="P1963" t="s">
        <v>831</v>
      </c>
      <c r="Q1963">
        <v>1</v>
      </c>
      <c r="X1963">
        <v>80.88</v>
      </c>
      <c r="Y1963">
        <v>0</v>
      </c>
      <c r="Z1963">
        <v>0</v>
      </c>
      <c r="AA1963">
        <v>0</v>
      </c>
      <c r="AB1963">
        <v>8.74</v>
      </c>
      <c r="AC1963">
        <v>0</v>
      </c>
      <c r="AD1963">
        <v>1</v>
      </c>
      <c r="AE1963">
        <v>1</v>
      </c>
      <c r="AF1963" t="s">
        <v>22</v>
      </c>
      <c r="AG1963">
        <v>111.61439999999999</v>
      </c>
      <c r="AH1963">
        <v>2</v>
      </c>
      <c r="AI1963">
        <v>33361499</v>
      </c>
      <c r="AJ1963">
        <v>1576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</row>
    <row r="1964" spans="1:44">
      <c r="A1964">
        <f>ROW(Source!A1463)</f>
        <v>1463</v>
      </c>
      <c r="B1964">
        <v>33361511</v>
      </c>
      <c r="C1964">
        <v>33361498</v>
      </c>
      <c r="D1964">
        <v>31172011</v>
      </c>
      <c r="E1964">
        <v>1</v>
      </c>
      <c r="F1964">
        <v>1</v>
      </c>
      <c r="G1964">
        <v>1</v>
      </c>
      <c r="H1964">
        <v>1</v>
      </c>
      <c r="I1964" t="s">
        <v>832</v>
      </c>
      <c r="J1964" t="s">
        <v>3</v>
      </c>
      <c r="K1964" t="s">
        <v>833</v>
      </c>
      <c r="L1964">
        <v>1191</v>
      </c>
      <c r="N1964">
        <v>1013</v>
      </c>
      <c r="O1964" t="s">
        <v>831</v>
      </c>
      <c r="P1964" t="s">
        <v>831</v>
      </c>
      <c r="Q1964">
        <v>1</v>
      </c>
      <c r="X1964">
        <v>0.76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1</v>
      </c>
      <c r="AE1964">
        <v>2</v>
      </c>
      <c r="AF1964" t="s">
        <v>21</v>
      </c>
      <c r="AG1964">
        <v>1.1399999999999999</v>
      </c>
      <c r="AH1964">
        <v>2</v>
      </c>
      <c r="AI1964">
        <v>33361500</v>
      </c>
      <c r="AJ1964">
        <v>1577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</row>
    <row r="1965" spans="1:44">
      <c r="A1965">
        <f>ROW(Source!A1463)</f>
        <v>1463</v>
      </c>
      <c r="B1965">
        <v>33361512</v>
      </c>
      <c r="C1965">
        <v>33361498</v>
      </c>
      <c r="D1965">
        <v>31258491</v>
      </c>
      <c r="E1965">
        <v>1</v>
      </c>
      <c r="F1965">
        <v>1</v>
      </c>
      <c r="G1965">
        <v>1</v>
      </c>
      <c r="H1965">
        <v>2</v>
      </c>
      <c r="I1965" t="s">
        <v>834</v>
      </c>
      <c r="J1965" t="s">
        <v>835</v>
      </c>
      <c r="K1965" t="s">
        <v>836</v>
      </c>
      <c r="L1965">
        <v>1368</v>
      </c>
      <c r="N1965">
        <v>1011</v>
      </c>
      <c r="O1965" t="s">
        <v>837</v>
      </c>
      <c r="P1965" t="s">
        <v>837</v>
      </c>
      <c r="Q1965">
        <v>1</v>
      </c>
      <c r="X1965">
        <v>0.31</v>
      </c>
      <c r="Y1965">
        <v>0</v>
      </c>
      <c r="Z1965">
        <v>111.99</v>
      </c>
      <c r="AA1965">
        <v>13.5</v>
      </c>
      <c r="AB1965">
        <v>0</v>
      </c>
      <c r="AC1965">
        <v>0</v>
      </c>
      <c r="AD1965">
        <v>1</v>
      </c>
      <c r="AE1965">
        <v>0</v>
      </c>
      <c r="AF1965" t="s">
        <v>21</v>
      </c>
      <c r="AG1965">
        <v>0.46499999999999997</v>
      </c>
      <c r="AH1965">
        <v>2</v>
      </c>
      <c r="AI1965">
        <v>33361501</v>
      </c>
      <c r="AJ1965">
        <v>1578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</row>
    <row r="1966" spans="1:44">
      <c r="A1966">
        <f>ROW(Source!A1463)</f>
        <v>1463</v>
      </c>
      <c r="B1966">
        <v>33361513</v>
      </c>
      <c r="C1966">
        <v>33361498</v>
      </c>
      <c r="D1966">
        <v>31258691</v>
      </c>
      <c r="E1966">
        <v>1</v>
      </c>
      <c r="F1966">
        <v>1</v>
      </c>
      <c r="G1966">
        <v>1</v>
      </c>
      <c r="H1966">
        <v>2</v>
      </c>
      <c r="I1966" t="s">
        <v>838</v>
      </c>
      <c r="J1966" t="s">
        <v>839</v>
      </c>
      <c r="K1966" t="s">
        <v>840</v>
      </c>
      <c r="L1966">
        <v>1368</v>
      </c>
      <c r="N1966">
        <v>1011</v>
      </c>
      <c r="O1966" t="s">
        <v>837</v>
      </c>
      <c r="P1966" t="s">
        <v>837</v>
      </c>
      <c r="Q1966">
        <v>1</v>
      </c>
      <c r="X1966">
        <v>10.050000000000001</v>
      </c>
      <c r="Y1966">
        <v>0</v>
      </c>
      <c r="Z1966">
        <v>3.12</v>
      </c>
      <c r="AA1966">
        <v>0</v>
      </c>
      <c r="AB1966">
        <v>0</v>
      </c>
      <c r="AC1966">
        <v>0</v>
      </c>
      <c r="AD1966">
        <v>1</v>
      </c>
      <c r="AE1966">
        <v>0</v>
      </c>
      <c r="AF1966" t="s">
        <v>21</v>
      </c>
      <c r="AG1966">
        <v>15.075000000000001</v>
      </c>
      <c r="AH1966">
        <v>2</v>
      </c>
      <c r="AI1966">
        <v>33361502</v>
      </c>
      <c r="AJ1966">
        <v>1579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</row>
    <row r="1967" spans="1:44">
      <c r="A1967">
        <f>ROW(Source!A1463)</f>
        <v>1463</v>
      </c>
      <c r="B1967">
        <v>33361514</v>
      </c>
      <c r="C1967">
        <v>33361498</v>
      </c>
      <c r="D1967">
        <v>31258646</v>
      </c>
      <c r="E1967">
        <v>1</v>
      </c>
      <c r="F1967">
        <v>1</v>
      </c>
      <c r="G1967">
        <v>1</v>
      </c>
      <c r="H1967">
        <v>2</v>
      </c>
      <c r="I1967" t="s">
        <v>866</v>
      </c>
      <c r="J1967" t="s">
        <v>867</v>
      </c>
      <c r="K1967" t="s">
        <v>868</v>
      </c>
      <c r="L1967">
        <v>1368</v>
      </c>
      <c r="N1967">
        <v>1011</v>
      </c>
      <c r="O1967" t="s">
        <v>837</v>
      </c>
      <c r="P1967" t="s">
        <v>837</v>
      </c>
      <c r="Q1967">
        <v>1</v>
      </c>
      <c r="X1967">
        <v>0.2</v>
      </c>
      <c r="Y1967">
        <v>0</v>
      </c>
      <c r="Z1967">
        <v>6.66</v>
      </c>
      <c r="AA1967">
        <v>0</v>
      </c>
      <c r="AB1967">
        <v>0</v>
      </c>
      <c r="AC1967">
        <v>0</v>
      </c>
      <c r="AD1967">
        <v>1</v>
      </c>
      <c r="AE1967">
        <v>0</v>
      </c>
      <c r="AF1967" t="s">
        <v>21</v>
      </c>
      <c r="AG1967">
        <v>0.3</v>
      </c>
      <c r="AH1967">
        <v>2</v>
      </c>
      <c r="AI1967">
        <v>33361503</v>
      </c>
      <c r="AJ1967">
        <v>1580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</row>
    <row r="1968" spans="1:44">
      <c r="A1968">
        <f>ROW(Source!A1463)</f>
        <v>1463</v>
      </c>
      <c r="B1968">
        <v>33361515</v>
      </c>
      <c r="C1968">
        <v>33361498</v>
      </c>
      <c r="D1968">
        <v>31259879</v>
      </c>
      <c r="E1968">
        <v>1</v>
      </c>
      <c r="F1968">
        <v>1</v>
      </c>
      <c r="G1968">
        <v>1</v>
      </c>
      <c r="H1968">
        <v>2</v>
      </c>
      <c r="I1968" t="s">
        <v>841</v>
      </c>
      <c r="J1968" t="s">
        <v>842</v>
      </c>
      <c r="K1968" t="s">
        <v>843</v>
      </c>
      <c r="L1968">
        <v>1368</v>
      </c>
      <c r="N1968">
        <v>1011</v>
      </c>
      <c r="O1968" t="s">
        <v>837</v>
      </c>
      <c r="P1968" t="s">
        <v>837</v>
      </c>
      <c r="Q1968">
        <v>1</v>
      </c>
      <c r="X1968">
        <v>0.45</v>
      </c>
      <c r="Y1968">
        <v>0</v>
      </c>
      <c r="Z1968">
        <v>65.709999999999994</v>
      </c>
      <c r="AA1968">
        <v>11.6</v>
      </c>
      <c r="AB1968">
        <v>0</v>
      </c>
      <c r="AC1968">
        <v>0</v>
      </c>
      <c r="AD1968">
        <v>1</v>
      </c>
      <c r="AE1968">
        <v>0</v>
      </c>
      <c r="AF1968" t="s">
        <v>21</v>
      </c>
      <c r="AG1968">
        <v>0.67500000000000004</v>
      </c>
      <c r="AH1968">
        <v>2</v>
      </c>
      <c r="AI1968">
        <v>33361504</v>
      </c>
      <c r="AJ1968">
        <v>1581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</row>
    <row r="1969" spans="1:44">
      <c r="A1969">
        <f>ROW(Source!A1463)</f>
        <v>1463</v>
      </c>
      <c r="B1969">
        <v>33361516</v>
      </c>
      <c r="C1969">
        <v>33361498</v>
      </c>
      <c r="D1969">
        <v>31260100</v>
      </c>
      <c r="E1969">
        <v>1</v>
      </c>
      <c r="F1969">
        <v>1</v>
      </c>
      <c r="G1969">
        <v>1</v>
      </c>
      <c r="H1969">
        <v>2</v>
      </c>
      <c r="I1969" t="s">
        <v>858</v>
      </c>
      <c r="J1969" t="s">
        <v>859</v>
      </c>
      <c r="K1969" t="s">
        <v>860</v>
      </c>
      <c r="L1969">
        <v>1368</v>
      </c>
      <c r="N1969">
        <v>1011</v>
      </c>
      <c r="O1969" t="s">
        <v>837</v>
      </c>
      <c r="P1969" t="s">
        <v>837</v>
      </c>
      <c r="Q1969">
        <v>1</v>
      </c>
      <c r="X1969">
        <v>1.31</v>
      </c>
      <c r="Y1969">
        <v>0</v>
      </c>
      <c r="Z1969">
        <v>8.1</v>
      </c>
      <c r="AA1969">
        <v>0</v>
      </c>
      <c r="AB1969">
        <v>0</v>
      </c>
      <c r="AC1969">
        <v>0</v>
      </c>
      <c r="AD1969">
        <v>1</v>
      </c>
      <c r="AE1969">
        <v>0</v>
      </c>
      <c r="AF1969" t="s">
        <v>21</v>
      </c>
      <c r="AG1969">
        <v>1.9650000000000001</v>
      </c>
      <c r="AH1969">
        <v>2</v>
      </c>
      <c r="AI1969">
        <v>33361505</v>
      </c>
      <c r="AJ1969">
        <v>1582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</row>
    <row r="1970" spans="1:44">
      <c r="A1970">
        <f>ROW(Source!A1463)</f>
        <v>1463</v>
      </c>
      <c r="B1970">
        <v>33361517</v>
      </c>
      <c r="C1970">
        <v>33361498</v>
      </c>
      <c r="D1970">
        <v>31178369</v>
      </c>
      <c r="E1970">
        <v>1</v>
      </c>
      <c r="F1970">
        <v>1</v>
      </c>
      <c r="G1970">
        <v>1</v>
      </c>
      <c r="H1970">
        <v>3</v>
      </c>
      <c r="I1970" t="s">
        <v>915</v>
      </c>
      <c r="J1970" t="s">
        <v>916</v>
      </c>
      <c r="K1970" t="s">
        <v>917</v>
      </c>
      <c r="L1970">
        <v>1346</v>
      </c>
      <c r="N1970">
        <v>1009</v>
      </c>
      <c r="O1970" t="s">
        <v>78</v>
      </c>
      <c r="P1970" t="s">
        <v>78</v>
      </c>
      <c r="Q1970">
        <v>1</v>
      </c>
      <c r="X1970">
        <v>7.95</v>
      </c>
      <c r="Y1970">
        <v>39.020000000000003</v>
      </c>
      <c r="Z1970">
        <v>0</v>
      </c>
      <c r="AA1970">
        <v>0</v>
      </c>
      <c r="AB1970">
        <v>0</v>
      </c>
      <c r="AC1970">
        <v>0</v>
      </c>
      <c r="AD1970">
        <v>1</v>
      </c>
      <c r="AE1970">
        <v>0</v>
      </c>
      <c r="AF1970" t="s">
        <v>3</v>
      </c>
      <c r="AG1970">
        <v>7.95</v>
      </c>
      <c r="AH1970">
        <v>2</v>
      </c>
      <c r="AI1970">
        <v>33361506</v>
      </c>
      <c r="AJ1970">
        <v>1583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</row>
    <row r="1971" spans="1:44">
      <c r="A1971">
        <f>ROW(Source!A1463)</f>
        <v>1463</v>
      </c>
      <c r="B1971">
        <v>33361518</v>
      </c>
      <c r="C1971">
        <v>33361498</v>
      </c>
      <c r="D1971">
        <v>31179550</v>
      </c>
      <c r="E1971">
        <v>1</v>
      </c>
      <c r="F1971">
        <v>1</v>
      </c>
      <c r="G1971">
        <v>1</v>
      </c>
      <c r="H1971">
        <v>3</v>
      </c>
      <c r="I1971" t="s">
        <v>861</v>
      </c>
      <c r="J1971" t="s">
        <v>862</v>
      </c>
      <c r="K1971" t="s">
        <v>863</v>
      </c>
      <c r="L1971">
        <v>1348</v>
      </c>
      <c r="N1971">
        <v>1009</v>
      </c>
      <c r="O1971" t="s">
        <v>32</v>
      </c>
      <c r="P1971" t="s">
        <v>32</v>
      </c>
      <c r="Q1971">
        <v>1000</v>
      </c>
      <c r="X1971">
        <v>3.3E-4</v>
      </c>
      <c r="Y1971">
        <v>10362</v>
      </c>
      <c r="Z1971">
        <v>0</v>
      </c>
      <c r="AA1971">
        <v>0</v>
      </c>
      <c r="AB1971">
        <v>0</v>
      </c>
      <c r="AC1971">
        <v>0</v>
      </c>
      <c r="AD1971">
        <v>1</v>
      </c>
      <c r="AE1971">
        <v>0</v>
      </c>
      <c r="AF1971" t="s">
        <v>3</v>
      </c>
      <c r="AG1971">
        <v>3.3E-4</v>
      </c>
      <c r="AH1971">
        <v>2</v>
      </c>
      <c r="AI1971">
        <v>33361507</v>
      </c>
      <c r="AJ1971">
        <v>1584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</row>
    <row r="1972" spans="1:44">
      <c r="A1972">
        <f>ROW(Source!A1463)</f>
        <v>1463</v>
      </c>
      <c r="B1972">
        <v>33361519</v>
      </c>
      <c r="C1972">
        <v>33361498</v>
      </c>
      <c r="D1972">
        <v>31180727</v>
      </c>
      <c r="E1972">
        <v>1</v>
      </c>
      <c r="F1972">
        <v>1</v>
      </c>
      <c r="G1972">
        <v>1</v>
      </c>
      <c r="H1972">
        <v>3</v>
      </c>
      <c r="I1972" t="s">
        <v>844</v>
      </c>
      <c r="J1972" t="s">
        <v>845</v>
      </c>
      <c r="K1972" t="s">
        <v>846</v>
      </c>
      <c r="L1972">
        <v>1348</v>
      </c>
      <c r="N1972">
        <v>1009</v>
      </c>
      <c r="O1972" t="s">
        <v>32</v>
      </c>
      <c r="P1972" t="s">
        <v>32</v>
      </c>
      <c r="Q1972">
        <v>1000</v>
      </c>
      <c r="X1972">
        <v>6.0000000000000001E-3</v>
      </c>
      <c r="Y1972">
        <v>9040.01</v>
      </c>
      <c r="Z1972">
        <v>0</v>
      </c>
      <c r="AA1972">
        <v>0</v>
      </c>
      <c r="AB1972">
        <v>0</v>
      </c>
      <c r="AC1972">
        <v>0</v>
      </c>
      <c r="AD1972">
        <v>1</v>
      </c>
      <c r="AE1972">
        <v>0</v>
      </c>
      <c r="AF1972" t="s">
        <v>3</v>
      </c>
      <c r="AG1972">
        <v>6.0000000000000001E-3</v>
      </c>
      <c r="AH1972">
        <v>2</v>
      </c>
      <c r="AI1972">
        <v>33361508</v>
      </c>
      <c r="AJ1972">
        <v>1585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</row>
    <row r="1973" spans="1:44">
      <c r="A1973">
        <f>ROW(Source!A1463)</f>
        <v>1463</v>
      </c>
      <c r="B1973">
        <v>33361520</v>
      </c>
      <c r="C1973">
        <v>33361498</v>
      </c>
      <c r="D1973">
        <v>31181610</v>
      </c>
      <c r="E1973">
        <v>1</v>
      </c>
      <c r="F1973">
        <v>1</v>
      </c>
      <c r="G1973">
        <v>1</v>
      </c>
      <c r="H1973">
        <v>3</v>
      </c>
      <c r="I1973" t="s">
        <v>847</v>
      </c>
      <c r="J1973" t="s">
        <v>848</v>
      </c>
      <c r="K1973" t="s">
        <v>849</v>
      </c>
      <c r="L1973">
        <v>1346</v>
      </c>
      <c r="N1973">
        <v>1009</v>
      </c>
      <c r="O1973" t="s">
        <v>78</v>
      </c>
      <c r="P1973" t="s">
        <v>78</v>
      </c>
      <c r="Q1973">
        <v>1</v>
      </c>
      <c r="X1973">
        <v>9.09</v>
      </c>
      <c r="Y1973">
        <v>23.09</v>
      </c>
      <c r="Z1973">
        <v>0</v>
      </c>
      <c r="AA1973">
        <v>0</v>
      </c>
      <c r="AB1973">
        <v>0</v>
      </c>
      <c r="AC1973">
        <v>0</v>
      </c>
      <c r="AD1973">
        <v>1</v>
      </c>
      <c r="AE1973">
        <v>0</v>
      </c>
      <c r="AF1973" t="s">
        <v>3</v>
      </c>
      <c r="AG1973">
        <v>9.09</v>
      </c>
      <c r="AH1973">
        <v>2</v>
      </c>
      <c r="AI1973">
        <v>33361509</v>
      </c>
      <c r="AJ1973">
        <v>1586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</row>
    <row r="1974" spans="1:44">
      <c r="A1974">
        <f>ROW(Source!A1463)</f>
        <v>1463</v>
      </c>
      <c r="B1974">
        <v>33361521</v>
      </c>
      <c r="C1974">
        <v>33361498</v>
      </c>
      <c r="D1974">
        <v>31174136</v>
      </c>
      <c r="E1974">
        <v>17</v>
      </c>
      <c r="F1974">
        <v>1</v>
      </c>
      <c r="G1974">
        <v>1</v>
      </c>
      <c r="H1974">
        <v>3</v>
      </c>
      <c r="I1974" t="s">
        <v>942</v>
      </c>
      <c r="J1974" t="s">
        <v>3</v>
      </c>
      <c r="K1974" t="s">
        <v>943</v>
      </c>
      <c r="L1974">
        <v>1327</v>
      </c>
      <c r="N1974">
        <v>1005</v>
      </c>
      <c r="O1974" t="s">
        <v>47</v>
      </c>
      <c r="P1974" t="s">
        <v>47</v>
      </c>
      <c r="Q1974">
        <v>1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1</v>
      </c>
      <c r="AD1974">
        <v>0</v>
      </c>
      <c r="AE1974">
        <v>0</v>
      </c>
      <c r="AF1974" t="s">
        <v>3</v>
      </c>
      <c r="AG1974">
        <v>0</v>
      </c>
      <c r="AH1974">
        <v>3</v>
      </c>
      <c r="AI1974">
        <v>-1</v>
      </c>
      <c r="AJ1974" t="s">
        <v>3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</row>
    <row r="1975" spans="1:44">
      <c r="A1975">
        <f>ROW(Source!A1463)</f>
        <v>1463</v>
      </c>
      <c r="B1975">
        <v>33361522</v>
      </c>
      <c r="C1975">
        <v>33361498</v>
      </c>
      <c r="D1975">
        <v>31173940</v>
      </c>
      <c r="E1975">
        <v>17</v>
      </c>
      <c r="F1975">
        <v>1</v>
      </c>
      <c r="G1975">
        <v>1</v>
      </c>
      <c r="H1975">
        <v>3</v>
      </c>
      <c r="I1975" t="s">
        <v>944</v>
      </c>
      <c r="J1975" t="s">
        <v>3</v>
      </c>
      <c r="K1975" t="s">
        <v>945</v>
      </c>
      <c r="L1975">
        <v>1346</v>
      </c>
      <c r="N1975">
        <v>1009</v>
      </c>
      <c r="O1975" t="s">
        <v>78</v>
      </c>
      <c r="P1975" t="s">
        <v>78</v>
      </c>
      <c r="Q1975">
        <v>1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1</v>
      </c>
      <c r="AD1975">
        <v>0</v>
      </c>
      <c r="AE1975">
        <v>0</v>
      </c>
      <c r="AF1975" t="s">
        <v>3</v>
      </c>
      <c r="AG1975">
        <v>0</v>
      </c>
      <c r="AH1975">
        <v>3</v>
      </c>
      <c r="AI1975">
        <v>-1</v>
      </c>
      <c r="AJ1975" t="s">
        <v>3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</row>
    <row r="1976" spans="1:44">
      <c r="A1976">
        <f>ROW(Source!A1463)</f>
        <v>1463</v>
      </c>
      <c r="B1976">
        <v>33361523</v>
      </c>
      <c r="C1976">
        <v>33361498</v>
      </c>
      <c r="D1976">
        <v>31174137</v>
      </c>
      <c r="E1976">
        <v>17</v>
      </c>
      <c r="F1976">
        <v>1</v>
      </c>
      <c r="G1976">
        <v>1</v>
      </c>
      <c r="H1976">
        <v>3</v>
      </c>
      <c r="I1976" t="s">
        <v>946</v>
      </c>
      <c r="J1976" t="s">
        <v>3</v>
      </c>
      <c r="K1976" t="s">
        <v>947</v>
      </c>
      <c r="L1976">
        <v>1327</v>
      </c>
      <c r="N1976">
        <v>1005</v>
      </c>
      <c r="O1976" t="s">
        <v>47</v>
      </c>
      <c r="P1976" t="s">
        <v>47</v>
      </c>
      <c r="Q1976">
        <v>1</v>
      </c>
      <c r="X1976">
        <v>100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 t="s">
        <v>3</v>
      </c>
      <c r="AG1976">
        <v>100</v>
      </c>
      <c r="AH1976">
        <v>3</v>
      </c>
      <c r="AI1976">
        <v>-1</v>
      </c>
      <c r="AJ1976" t="s">
        <v>3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</row>
    <row r="1977" spans="1:44">
      <c r="A1977">
        <f>ROW(Source!A1463)</f>
        <v>1463</v>
      </c>
      <c r="B1977">
        <v>33361524</v>
      </c>
      <c r="C1977">
        <v>33361498</v>
      </c>
      <c r="D1977">
        <v>31174140</v>
      </c>
      <c r="E1977">
        <v>17</v>
      </c>
      <c r="F1977">
        <v>1</v>
      </c>
      <c r="G1977">
        <v>1</v>
      </c>
      <c r="H1977">
        <v>3</v>
      </c>
      <c r="I1977" t="s">
        <v>948</v>
      </c>
      <c r="J1977" t="s">
        <v>3</v>
      </c>
      <c r="K1977" t="s">
        <v>949</v>
      </c>
      <c r="L1977">
        <v>1354</v>
      </c>
      <c r="N1977">
        <v>1010</v>
      </c>
      <c r="O1977" t="s">
        <v>40</v>
      </c>
      <c r="P1977" t="s">
        <v>40</v>
      </c>
      <c r="Q1977">
        <v>1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1</v>
      </c>
      <c r="AD1977">
        <v>0</v>
      </c>
      <c r="AE1977">
        <v>0</v>
      </c>
      <c r="AF1977" t="s">
        <v>3</v>
      </c>
      <c r="AG1977">
        <v>0</v>
      </c>
      <c r="AH1977">
        <v>3</v>
      </c>
      <c r="AI1977">
        <v>-1</v>
      </c>
      <c r="AJ1977" t="s">
        <v>3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</row>
    <row r="1978" spans="1:44">
      <c r="A1978">
        <f>ROW(Source!A1463)</f>
        <v>1463</v>
      </c>
      <c r="B1978">
        <v>33361525</v>
      </c>
      <c r="C1978">
        <v>33361498</v>
      </c>
      <c r="D1978">
        <v>31174146</v>
      </c>
      <c r="E1978">
        <v>17</v>
      </c>
      <c r="F1978">
        <v>1</v>
      </c>
      <c r="G1978">
        <v>1</v>
      </c>
      <c r="H1978">
        <v>3</v>
      </c>
      <c r="I1978" t="s">
        <v>950</v>
      </c>
      <c r="J1978" t="s">
        <v>3</v>
      </c>
      <c r="K1978" t="s">
        <v>951</v>
      </c>
      <c r="L1978">
        <v>1354</v>
      </c>
      <c r="N1978">
        <v>1010</v>
      </c>
      <c r="O1978" t="s">
        <v>40</v>
      </c>
      <c r="P1978" t="s">
        <v>40</v>
      </c>
      <c r="Q1978">
        <v>1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1</v>
      </c>
      <c r="AD1978">
        <v>0</v>
      </c>
      <c r="AE1978">
        <v>0</v>
      </c>
      <c r="AF1978" t="s">
        <v>3</v>
      </c>
      <c r="AG1978">
        <v>0</v>
      </c>
      <c r="AH1978">
        <v>3</v>
      </c>
      <c r="AI1978">
        <v>-1</v>
      </c>
      <c r="AJ1978" t="s">
        <v>3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</row>
    <row r="1979" spans="1:44">
      <c r="A1979">
        <f>ROW(Source!A1466)</f>
        <v>1466</v>
      </c>
      <c r="B1979">
        <v>33361539</v>
      </c>
      <c r="C1979">
        <v>33361527</v>
      </c>
      <c r="D1979">
        <v>31172061</v>
      </c>
      <c r="E1979">
        <v>1</v>
      </c>
      <c r="F1979">
        <v>1</v>
      </c>
      <c r="G1979">
        <v>1</v>
      </c>
      <c r="H1979">
        <v>1</v>
      </c>
      <c r="I1979" t="s">
        <v>850</v>
      </c>
      <c r="J1979" t="s">
        <v>3</v>
      </c>
      <c r="K1979" t="s">
        <v>851</v>
      </c>
      <c r="L1979">
        <v>1191</v>
      </c>
      <c r="N1979">
        <v>1013</v>
      </c>
      <c r="O1979" t="s">
        <v>831</v>
      </c>
      <c r="P1979" t="s">
        <v>831</v>
      </c>
      <c r="Q1979">
        <v>1</v>
      </c>
      <c r="X1979">
        <v>80.88</v>
      </c>
      <c r="Y1979">
        <v>0</v>
      </c>
      <c r="Z1979">
        <v>0</v>
      </c>
      <c r="AA1979">
        <v>0</v>
      </c>
      <c r="AB1979">
        <v>8.74</v>
      </c>
      <c r="AC1979">
        <v>0</v>
      </c>
      <c r="AD1979">
        <v>1</v>
      </c>
      <c r="AE1979">
        <v>1</v>
      </c>
      <c r="AF1979" t="s">
        <v>22</v>
      </c>
      <c r="AG1979">
        <v>111.61439999999999</v>
      </c>
      <c r="AH1979">
        <v>2</v>
      </c>
      <c r="AI1979">
        <v>33361528</v>
      </c>
      <c r="AJ1979">
        <v>1587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</row>
    <row r="1980" spans="1:44">
      <c r="A1980">
        <f>ROW(Source!A1466)</f>
        <v>1466</v>
      </c>
      <c r="B1980">
        <v>33361540</v>
      </c>
      <c r="C1980">
        <v>33361527</v>
      </c>
      <c r="D1980">
        <v>31172011</v>
      </c>
      <c r="E1980">
        <v>1</v>
      </c>
      <c r="F1980">
        <v>1</v>
      </c>
      <c r="G1980">
        <v>1</v>
      </c>
      <c r="H1980">
        <v>1</v>
      </c>
      <c r="I1980" t="s">
        <v>832</v>
      </c>
      <c r="J1980" t="s">
        <v>3</v>
      </c>
      <c r="K1980" t="s">
        <v>833</v>
      </c>
      <c r="L1980">
        <v>1191</v>
      </c>
      <c r="N1980">
        <v>1013</v>
      </c>
      <c r="O1980" t="s">
        <v>831</v>
      </c>
      <c r="P1980" t="s">
        <v>831</v>
      </c>
      <c r="Q1980">
        <v>1</v>
      </c>
      <c r="X1980">
        <v>0.69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1</v>
      </c>
      <c r="AE1980">
        <v>2</v>
      </c>
      <c r="AF1980" t="s">
        <v>21</v>
      </c>
      <c r="AG1980">
        <v>1.0349999999999999</v>
      </c>
      <c r="AH1980">
        <v>2</v>
      </c>
      <c r="AI1980">
        <v>33361529</v>
      </c>
      <c r="AJ1980">
        <v>1588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</row>
    <row r="1981" spans="1:44">
      <c r="A1981">
        <f>ROW(Source!A1466)</f>
        <v>1466</v>
      </c>
      <c r="B1981">
        <v>33361541</v>
      </c>
      <c r="C1981">
        <v>33361527</v>
      </c>
      <c r="D1981">
        <v>31258491</v>
      </c>
      <c r="E1981">
        <v>1</v>
      </c>
      <c r="F1981">
        <v>1</v>
      </c>
      <c r="G1981">
        <v>1</v>
      </c>
      <c r="H1981">
        <v>2</v>
      </c>
      <c r="I1981" t="s">
        <v>834</v>
      </c>
      <c r="J1981" t="s">
        <v>835</v>
      </c>
      <c r="K1981" t="s">
        <v>836</v>
      </c>
      <c r="L1981">
        <v>1368</v>
      </c>
      <c r="N1981">
        <v>1011</v>
      </c>
      <c r="O1981" t="s">
        <v>837</v>
      </c>
      <c r="P1981" t="s">
        <v>837</v>
      </c>
      <c r="Q1981">
        <v>1</v>
      </c>
      <c r="X1981">
        <v>0.28000000000000003</v>
      </c>
      <c r="Y1981">
        <v>0</v>
      </c>
      <c r="Z1981">
        <v>111.99</v>
      </c>
      <c r="AA1981">
        <v>13.5</v>
      </c>
      <c r="AB1981">
        <v>0</v>
      </c>
      <c r="AC1981">
        <v>0</v>
      </c>
      <c r="AD1981">
        <v>1</v>
      </c>
      <c r="AE1981">
        <v>0</v>
      </c>
      <c r="AF1981" t="s">
        <v>21</v>
      </c>
      <c r="AG1981">
        <v>0.42000000000000004</v>
      </c>
      <c r="AH1981">
        <v>2</v>
      </c>
      <c r="AI1981">
        <v>33361530</v>
      </c>
      <c r="AJ1981">
        <v>1589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</row>
    <row r="1982" spans="1:44">
      <c r="A1982">
        <f>ROW(Source!A1466)</f>
        <v>1466</v>
      </c>
      <c r="B1982">
        <v>33361542</v>
      </c>
      <c r="C1982">
        <v>33361527</v>
      </c>
      <c r="D1982">
        <v>31258691</v>
      </c>
      <c r="E1982">
        <v>1</v>
      </c>
      <c r="F1982">
        <v>1</v>
      </c>
      <c r="G1982">
        <v>1</v>
      </c>
      <c r="H1982">
        <v>2</v>
      </c>
      <c r="I1982" t="s">
        <v>838</v>
      </c>
      <c r="J1982" t="s">
        <v>839</v>
      </c>
      <c r="K1982" t="s">
        <v>840</v>
      </c>
      <c r="L1982">
        <v>1368</v>
      </c>
      <c r="N1982">
        <v>1011</v>
      </c>
      <c r="O1982" t="s">
        <v>837</v>
      </c>
      <c r="P1982" t="s">
        <v>837</v>
      </c>
      <c r="Q1982">
        <v>1</v>
      </c>
      <c r="X1982">
        <v>10.050000000000001</v>
      </c>
      <c r="Y1982">
        <v>0</v>
      </c>
      <c r="Z1982">
        <v>3.12</v>
      </c>
      <c r="AA1982">
        <v>0</v>
      </c>
      <c r="AB1982">
        <v>0</v>
      </c>
      <c r="AC1982">
        <v>0</v>
      </c>
      <c r="AD1982">
        <v>1</v>
      </c>
      <c r="AE1982">
        <v>0</v>
      </c>
      <c r="AF1982" t="s">
        <v>21</v>
      </c>
      <c r="AG1982">
        <v>15.075000000000001</v>
      </c>
      <c r="AH1982">
        <v>2</v>
      </c>
      <c r="AI1982">
        <v>33361531</v>
      </c>
      <c r="AJ1982">
        <v>1590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</row>
    <row r="1983" spans="1:44">
      <c r="A1983">
        <f>ROW(Source!A1466)</f>
        <v>1466</v>
      </c>
      <c r="B1983">
        <v>33361543</v>
      </c>
      <c r="C1983">
        <v>33361527</v>
      </c>
      <c r="D1983">
        <v>31258646</v>
      </c>
      <c r="E1983">
        <v>1</v>
      </c>
      <c r="F1983">
        <v>1</v>
      </c>
      <c r="G1983">
        <v>1</v>
      </c>
      <c r="H1983">
        <v>2</v>
      </c>
      <c r="I1983" t="s">
        <v>866</v>
      </c>
      <c r="J1983" t="s">
        <v>867</v>
      </c>
      <c r="K1983" t="s">
        <v>868</v>
      </c>
      <c r="L1983">
        <v>1368</v>
      </c>
      <c r="N1983">
        <v>1011</v>
      </c>
      <c r="O1983" t="s">
        <v>837</v>
      </c>
      <c r="P1983" t="s">
        <v>837</v>
      </c>
      <c r="Q1983">
        <v>1</v>
      </c>
      <c r="X1983">
        <v>0.15</v>
      </c>
      <c r="Y1983">
        <v>0</v>
      </c>
      <c r="Z1983">
        <v>6.66</v>
      </c>
      <c r="AA1983">
        <v>0</v>
      </c>
      <c r="AB1983">
        <v>0</v>
      </c>
      <c r="AC1983">
        <v>0</v>
      </c>
      <c r="AD1983">
        <v>1</v>
      </c>
      <c r="AE1983">
        <v>0</v>
      </c>
      <c r="AF1983" t="s">
        <v>21</v>
      </c>
      <c r="AG1983">
        <v>0.22499999999999998</v>
      </c>
      <c r="AH1983">
        <v>2</v>
      </c>
      <c r="AI1983">
        <v>33361532</v>
      </c>
      <c r="AJ1983">
        <v>1591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</row>
    <row r="1984" spans="1:44">
      <c r="A1984">
        <f>ROW(Source!A1466)</f>
        <v>1466</v>
      </c>
      <c r="B1984">
        <v>33361544</v>
      </c>
      <c r="C1984">
        <v>33361527</v>
      </c>
      <c r="D1984">
        <v>31259879</v>
      </c>
      <c r="E1984">
        <v>1</v>
      </c>
      <c r="F1984">
        <v>1</v>
      </c>
      <c r="G1984">
        <v>1</v>
      </c>
      <c r="H1984">
        <v>2</v>
      </c>
      <c r="I1984" t="s">
        <v>841</v>
      </c>
      <c r="J1984" t="s">
        <v>842</v>
      </c>
      <c r="K1984" t="s">
        <v>843</v>
      </c>
      <c r="L1984">
        <v>1368</v>
      </c>
      <c r="N1984">
        <v>1011</v>
      </c>
      <c r="O1984" t="s">
        <v>837</v>
      </c>
      <c r="P1984" t="s">
        <v>837</v>
      </c>
      <c r="Q1984">
        <v>1</v>
      </c>
      <c r="X1984">
        <v>0.41</v>
      </c>
      <c r="Y1984">
        <v>0</v>
      </c>
      <c r="Z1984">
        <v>65.709999999999994</v>
      </c>
      <c r="AA1984">
        <v>11.6</v>
      </c>
      <c r="AB1984">
        <v>0</v>
      </c>
      <c r="AC1984">
        <v>0</v>
      </c>
      <c r="AD1984">
        <v>1</v>
      </c>
      <c r="AE1984">
        <v>0</v>
      </c>
      <c r="AF1984" t="s">
        <v>21</v>
      </c>
      <c r="AG1984">
        <v>0.61499999999999988</v>
      </c>
      <c r="AH1984">
        <v>2</v>
      </c>
      <c r="AI1984">
        <v>33361533</v>
      </c>
      <c r="AJ1984">
        <v>1592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</row>
    <row r="1985" spans="1:44">
      <c r="A1985">
        <f>ROW(Source!A1466)</f>
        <v>1466</v>
      </c>
      <c r="B1985">
        <v>33361545</v>
      </c>
      <c r="C1985">
        <v>33361527</v>
      </c>
      <c r="D1985">
        <v>31260100</v>
      </c>
      <c r="E1985">
        <v>1</v>
      </c>
      <c r="F1985">
        <v>1</v>
      </c>
      <c r="G1985">
        <v>1</v>
      </c>
      <c r="H1985">
        <v>2</v>
      </c>
      <c r="I1985" t="s">
        <v>858</v>
      </c>
      <c r="J1985" t="s">
        <v>859</v>
      </c>
      <c r="K1985" t="s">
        <v>860</v>
      </c>
      <c r="L1985">
        <v>1368</v>
      </c>
      <c r="N1985">
        <v>1011</v>
      </c>
      <c r="O1985" t="s">
        <v>837</v>
      </c>
      <c r="P1985" t="s">
        <v>837</v>
      </c>
      <c r="Q1985">
        <v>1</v>
      </c>
      <c r="X1985">
        <v>1.31</v>
      </c>
      <c r="Y1985">
        <v>0</v>
      </c>
      <c r="Z1985">
        <v>8.1</v>
      </c>
      <c r="AA1985">
        <v>0</v>
      </c>
      <c r="AB1985">
        <v>0</v>
      </c>
      <c r="AC1985">
        <v>0</v>
      </c>
      <c r="AD1985">
        <v>1</v>
      </c>
      <c r="AE1985">
        <v>0</v>
      </c>
      <c r="AF1985" t="s">
        <v>21</v>
      </c>
      <c r="AG1985">
        <v>1.9650000000000001</v>
      </c>
      <c r="AH1985">
        <v>2</v>
      </c>
      <c r="AI1985">
        <v>33361534</v>
      </c>
      <c r="AJ1985">
        <v>1593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</row>
    <row r="1986" spans="1:44">
      <c r="A1986">
        <f>ROW(Source!A1466)</f>
        <v>1466</v>
      </c>
      <c r="B1986">
        <v>33361546</v>
      </c>
      <c r="C1986">
        <v>33361527</v>
      </c>
      <c r="D1986">
        <v>31178369</v>
      </c>
      <c r="E1986">
        <v>1</v>
      </c>
      <c r="F1986">
        <v>1</v>
      </c>
      <c r="G1986">
        <v>1</v>
      </c>
      <c r="H1986">
        <v>3</v>
      </c>
      <c r="I1986" t="s">
        <v>915</v>
      </c>
      <c r="J1986" t="s">
        <v>916</v>
      </c>
      <c r="K1986" t="s">
        <v>917</v>
      </c>
      <c r="L1986">
        <v>1346</v>
      </c>
      <c r="N1986">
        <v>1009</v>
      </c>
      <c r="O1986" t="s">
        <v>78</v>
      </c>
      <c r="P1986" t="s">
        <v>78</v>
      </c>
      <c r="Q1986">
        <v>1</v>
      </c>
      <c r="X1986">
        <v>7.95</v>
      </c>
      <c r="Y1986">
        <v>39.020000000000003</v>
      </c>
      <c r="Z1986">
        <v>0</v>
      </c>
      <c r="AA1986">
        <v>0</v>
      </c>
      <c r="AB1986">
        <v>0</v>
      </c>
      <c r="AC1986">
        <v>0</v>
      </c>
      <c r="AD1986">
        <v>1</v>
      </c>
      <c r="AE1986">
        <v>0</v>
      </c>
      <c r="AF1986" t="s">
        <v>3</v>
      </c>
      <c r="AG1986">
        <v>7.95</v>
      </c>
      <c r="AH1986">
        <v>2</v>
      </c>
      <c r="AI1986">
        <v>33361535</v>
      </c>
      <c r="AJ1986">
        <v>1594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</row>
    <row r="1987" spans="1:44">
      <c r="A1987">
        <f>ROW(Source!A1466)</f>
        <v>1466</v>
      </c>
      <c r="B1987">
        <v>33361547</v>
      </c>
      <c r="C1987">
        <v>33361527</v>
      </c>
      <c r="D1987">
        <v>31179550</v>
      </c>
      <c r="E1987">
        <v>1</v>
      </c>
      <c r="F1987">
        <v>1</v>
      </c>
      <c r="G1987">
        <v>1</v>
      </c>
      <c r="H1987">
        <v>3</v>
      </c>
      <c r="I1987" t="s">
        <v>861</v>
      </c>
      <c r="J1987" t="s">
        <v>862</v>
      </c>
      <c r="K1987" t="s">
        <v>863</v>
      </c>
      <c r="L1987">
        <v>1348</v>
      </c>
      <c r="N1987">
        <v>1009</v>
      </c>
      <c r="O1987" t="s">
        <v>32</v>
      </c>
      <c r="P1987" t="s">
        <v>32</v>
      </c>
      <c r="Q1987">
        <v>1000</v>
      </c>
      <c r="X1987">
        <v>3.3E-4</v>
      </c>
      <c r="Y1987">
        <v>10362</v>
      </c>
      <c r="Z1987">
        <v>0</v>
      </c>
      <c r="AA1987">
        <v>0</v>
      </c>
      <c r="AB1987">
        <v>0</v>
      </c>
      <c r="AC1987">
        <v>0</v>
      </c>
      <c r="AD1987">
        <v>1</v>
      </c>
      <c r="AE1987">
        <v>0</v>
      </c>
      <c r="AF1987" t="s">
        <v>3</v>
      </c>
      <c r="AG1987">
        <v>3.3E-4</v>
      </c>
      <c r="AH1987">
        <v>2</v>
      </c>
      <c r="AI1987">
        <v>33361536</v>
      </c>
      <c r="AJ1987">
        <v>1595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</row>
    <row r="1988" spans="1:44">
      <c r="A1988">
        <f>ROW(Source!A1466)</f>
        <v>1466</v>
      </c>
      <c r="B1988">
        <v>33361548</v>
      </c>
      <c r="C1988">
        <v>33361527</v>
      </c>
      <c r="D1988">
        <v>31180727</v>
      </c>
      <c r="E1988">
        <v>1</v>
      </c>
      <c r="F1988">
        <v>1</v>
      </c>
      <c r="G1988">
        <v>1</v>
      </c>
      <c r="H1988">
        <v>3</v>
      </c>
      <c r="I1988" t="s">
        <v>844</v>
      </c>
      <c r="J1988" t="s">
        <v>845</v>
      </c>
      <c r="K1988" t="s">
        <v>846</v>
      </c>
      <c r="L1988">
        <v>1348</v>
      </c>
      <c r="N1988">
        <v>1009</v>
      </c>
      <c r="O1988" t="s">
        <v>32</v>
      </c>
      <c r="P1988" t="s">
        <v>32</v>
      </c>
      <c r="Q1988">
        <v>1000</v>
      </c>
      <c r="X1988">
        <v>6.0000000000000001E-3</v>
      </c>
      <c r="Y1988">
        <v>9040.01</v>
      </c>
      <c r="Z1988">
        <v>0</v>
      </c>
      <c r="AA1988">
        <v>0</v>
      </c>
      <c r="AB1988">
        <v>0</v>
      </c>
      <c r="AC1988">
        <v>0</v>
      </c>
      <c r="AD1988">
        <v>1</v>
      </c>
      <c r="AE1988">
        <v>0</v>
      </c>
      <c r="AF1988" t="s">
        <v>3</v>
      </c>
      <c r="AG1988">
        <v>6.0000000000000001E-3</v>
      </c>
      <c r="AH1988">
        <v>2</v>
      </c>
      <c r="AI1988">
        <v>33361537</v>
      </c>
      <c r="AJ1988">
        <v>1596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</row>
    <row r="1989" spans="1:44">
      <c r="A1989">
        <f>ROW(Source!A1466)</f>
        <v>1466</v>
      </c>
      <c r="B1989">
        <v>33361549</v>
      </c>
      <c r="C1989">
        <v>33361527</v>
      </c>
      <c r="D1989">
        <v>31181610</v>
      </c>
      <c r="E1989">
        <v>1</v>
      </c>
      <c r="F1989">
        <v>1</v>
      </c>
      <c r="G1989">
        <v>1</v>
      </c>
      <c r="H1989">
        <v>3</v>
      </c>
      <c r="I1989" t="s">
        <v>847</v>
      </c>
      <c r="J1989" t="s">
        <v>848</v>
      </c>
      <c r="K1989" t="s">
        <v>849</v>
      </c>
      <c r="L1989">
        <v>1346</v>
      </c>
      <c r="N1989">
        <v>1009</v>
      </c>
      <c r="O1989" t="s">
        <v>78</v>
      </c>
      <c r="P1989" t="s">
        <v>78</v>
      </c>
      <c r="Q1989">
        <v>1</v>
      </c>
      <c r="X1989">
        <v>9.09</v>
      </c>
      <c r="Y1989">
        <v>23.09</v>
      </c>
      <c r="Z1989">
        <v>0</v>
      </c>
      <c r="AA1989">
        <v>0</v>
      </c>
      <c r="AB1989">
        <v>0</v>
      </c>
      <c r="AC1989">
        <v>0</v>
      </c>
      <c r="AD1989">
        <v>1</v>
      </c>
      <c r="AE1989">
        <v>0</v>
      </c>
      <c r="AF1989" t="s">
        <v>3</v>
      </c>
      <c r="AG1989">
        <v>9.09</v>
      </c>
      <c r="AH1989">
        <v>2</v>
      </c>
      <c r="AI1989">
        <v>33361538</v>
      </c>
      <c r="AJ1989">
        <v>1597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</row>
    <row r="1990" spans="1:44">
      <c r="A1990">
        <f>ROW(Source!A1466)</f>
        <v>1466</v>
      </c>
      <c r="B1990">
        <v>33361550</v>
      </c>
      <c r="C1990">
        <v>33361527</v>
      </c>
      <c r="D1990">
        <v>31174136</v>
      </c>
      <c r="E1990">
        <v>17</v>
      </c>
      <c r="F1990">
        <v>1</v>
      </c>
      <c r="G1990">
        <v>1</v>
      </c>
      <c r="H1990">
        <v>3</v>
      </c>
      <c r="I1990" t="s">
        <v>942</v>
      </c>
      <c r="J1990" t="s">
        <v>3</v>
      </c>
      <c r="K1990" t="s">
        <v>943</v>
      </c>
      <c r="L1990">
        <v>1327</v>
      </c>
      <c r="N1990">
        <v>1005</v>
      </c>
      <c r="O1990" t="s">
        <v>47</v>
      </c>
      <c r="P1990" t="s">
        <v>47</v>
      </c>
      <c r="Q1990">
        <v>1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1</v>
      </c>
      <c r="AD1990">
        <v>0</v>
      </c>
      <c r="AE1990">
        <v>0</v>
      </c>
      <c r="AF1990" t="s">
        <v>3</v>
      </c>
      <c r="AG1990">
        <v>0</v>
      </c>
      <c r="AH1990">
        <v>3</v>
      </c>
      <c r="AI1990">
        <v>-1</v>
      </c>
      <c r="AJ1990" t="s">
        <v>3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</row>
    <row r="1991" spans="1:44">
      <c r="A1991">
        <f>ROW(Source!A1466)</f>
        <v>1466</v>
      </c>
      <c r="B1991">
        <v>33361551</v>
      </c>
      <c r="C1991">
        <v>33361527</v>
      </c>
      <c r="D1991">
        <v>31173940</v>
      </c>
      <c r="E1991">
        <v>17</v>
      </c>
      <c r="F1991">
        <v>1</v>
      </c>
      <c r="G1991">
        <v>1</v>
      </c>
      <c r="H1991">
        <v>3</v>
      </c>
      <c r="I1991" t="s">
        <v>944</v>
      </c>
      <c r="J1991" t="s">
        <v>3</v>
      </c>
      <c r="K1991" t="s">
        <v>945</v>
      </c>
      <c r="L1991">
        <v>1346</v>
      </c>
      <c r="N1991">
        <v>1009</v>
      </c>
      <c r="O1991" t="s">
        <v>78</v>
      </c>
      <c r="P1991" t="s">
        <v>78</v>
      </c>
      <c r="Q1991">
        <v>1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1</v>
      </c>
      <c r="AD1991">
        <v>0</v>
      </c>
      <c r="AE1991">
        <v>0</v>
      </c>
      <c r="AF1991" t="s">
        <v>3</v>
      </c>
      <c r="AG1991">
        <v>0</v>
      </c>
      <c r="AH1991">
        <v>3</v>
      </c>
      <c r="AI1991">
        <v>-1</v>
      </c>
      <c r="AJ1991" t="s">
        <v>3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</row>
    <row r="1992" spans="1:44">
      <c r="A1992">
        <f>ROW(Source!A1466)</f>
        <v>1466</v>
      </c>
      <c r="B1992">
        <v>33361552</v>
      </c>
      <c r="C1992">
        <v>33361527</v>
      </c>
      <c r="D1992">
        <v>31174137</v>
      </c>
      <c r="E1992">
        <v>17</v>
      </c>
      <c r="F1992">
        <v>1</v>
      </c>
      <c r="G1992">
        <v>1</v>
      </c>
      <c r="H1992">
        <v>3</v>
      </c>
      <c r="I1992" t="s">
        <v>946</v>
      </c>
      <c r="J1992" t="s">
        <v>3</v>
      </c>
      <c r="K1992" t="s">
        <v>947</v>
      </c>
      <c r="L1992">
        <v>1327</v>
      </c>
      <c r="N1992">
        <v>1005</v>
      </c>
      <c r="O1992" t="s">
        <v>47</v>
      </c>
      <c r="P1992" t="s">
        <v>47</v>
      </c>
      <c r="Q1992">
        <v>1</v>
      </c>
      <c r="X1992">
        <v>100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 t="s">
        <v>3</v>
      </c>
      <c r="AG1992">
        <v>100</v>
      </c>
      <c r="AH1992">
        <v>3</v>
      </c>
      <c r="AI1992">
        <v>-1</v>
      </c>
      <c r="AJ1992" t="s">
        <v>3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</row>
    <row r="1993" spans="1:44">
      <c r="A1993">
        <f>ROW(Source!A1466)</f>
        <v>1466</v>
      </c>
      <c r="B1993">
        <v>33361553</v>
      </c>
      <c r="C1993">
        <v>33361527</v>
      </c>
      <c r="D1993">
        <v>31174140</v>
      </c>
      <c r="E1993">
        <v>17</v>
      </c>
      <c r="F1993">
        <v>1</v>
      </c>
      <c r="G1993">
        <v>1</v>
      </c>
      <c r="H1993">
        <v>3</v>
      </c>
      <c r="I1993" t="s">
        <v>948</v>
      </c>
      <c r="J1993" t="s">
        <v>3</v>
      </c>
      <c r="K1993" t="s">
        <v>949</v>
      </c>
      <c r="L1993">
        <v>1354</v>
      </c>
      <c r="N1993">
        <v>1010</v>
      </c>
      <c r="O1993" t="s">
        <v>40</v>
      </c>
      <c r="P1993" t="s">
        <v>40</v>
      </c>
      <c r="Q1993">
        <v>1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1</v>
      </c>
      <c r="AD1993">
        <v>0</v>
      </c>
      <c r="AE1993">
        <v>0</v>
      </c>
      <c r="AF1993" t="s">
        <v>3</v>
      </c>
      <c r="AG1993">
        <v>0</v>
      </c>
      <c r="AH1993">
        <v>3</v>
      </c>
      <c r="AI1993">
        <v>-1</v>
      </c>
      <c r="AJ1993" t="s">
        <v>3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</row>
    <row r="1994" spans="1:44">
      <c r="A1994">
        <f>ROW(Source!A1466)</f>
        <v>1466</v>
      </c>
      <c r="B1994">
        <v>33361554</v>
      </c>
      <c r="C1994">
        <v>33361527</v>
      </c>
      <c r="D1994">
        <v>31174146</v>
      </c>
      <c r="E1994">
        <v>17</v>
      </c>
      <c r="F1994">
        <v>1</v>
      </c>
      <c r="G1994">
        <v>1</v>
      </c>
      <c r="H1994">
        <v>3</v>
      </c>
      <c r="I1994" t="s">
        <v>950</v>
      </c>
      <c r="J1994" t="s">
        <v>3</v>
      </c>
      <c r="K1994" t="s">
        <v>951</v>
      </c>
      <c r="L1994">
        <v>1354</v>
      </c>
      <c r="N1994">
        <v>1010</v>
      </c>
      <c r="O1994" t="s">
        <v>40</v>
      </c>
      <c r="P1994" t="s">
        <v>40</v>
      </c>
      <c r="Q1994">
        <v>1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1</v>
      </c>
      <c r="AD1994">
        <v>0</v>
      </c>
      <c r="AE1994">
        <v>0</v>
      </c>
      <c r="AF1994" t="s">
        <v>3</v>
      </c>
      <c r="AG1994">
        <v>0</v>
      </c>
      <c r="AH1994">
        <v>3</v>
      </c>
      <c r="AI1994">
        <v>-1</v>
      </c>
      <c r="AJ1994" t="s">
        <v>3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</row>
    <row r="1995" spans="1:44">
      <c r="A1995">
        <f>ROW(Source!A1467)</f>
        <v>1467</v>
      </c>
      <c r="B1995">
        <v>33361539</v>
      </c>
      <c r="C1995">
        <v>33361527</v>
      </c>
      <c r="D1995">
        <v>31172061</v>
      </c>
      <c r="E1995">
        <v>1</v>
      </c>
      <c r="F1995">
        <v>1</v>
      </c>
      <c r="G1995">
        <v>1</v>
      </c>
      <c r="H1995">
        <v>1</v>
      </c>
      <c r="I1995" t="s">
        <v>850</v>
      </c>
      <c r="J1995" t="s">
        <v>3</v>
      </c>
      <c r="K1995" t="s">
        <v>851</v>
      </c>
      <c r="L1995">
        <v>1191</v>
      </c>
      <c r="N1995">
        <v>1013</v>
      </c>
      <c r="O1995" t="s">
        <v>831</v>
      </c>
      <c r="P1995" t="s">
        <v>831</v>
      </c>
      <c r="Q1995">
        <v>1</v>
      </c>
      <c r="X1995">
        <v>80.88</v>
      </c>
      <c r="Y1995">
        <v>0</v>
      </c>
      <c r="Z1995">
        <v>0</v>
      </c>
      <c r="AA1995">
        <v>0</v>
      </c>
      <c r="AB1995">
        <v>8.74</v>
      </c>
      <c r="AC1995">
        <v>0</v>
      </c>
      <c r="AD1995">
        <v>1</v>
      </c>
      <c r="AE1995">
        <v>1</v>
      </c>
      <c r="AF1995" t="s">
        <v>22</v>
      </c>
      <c r="AG1995">
        <v>111.61439999999999</v>
      </c>
      <c r="AH1995">
        <v>2</v>
      </c>
      <c r="AI1995">
        <v>33361528</v>
      </c>
      <c r="AJ1995">
        <v>1598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</row>
    <row r="1996" spans="1:44">
      <c r="A1996">
        <f>ROW(Source!A1467)</f>
        <v>1467</v>
      </c>
      <c r="B1996">
        <v>33361540</v>
      </c>
      <c r="C1996">
        <v>33361527</v>
      </c>
      <c r="D1996">
        <v>31172011</v>
      </c>
      <c r="E1996">
        <v>1</v>
      </c>
      <c r="F1996">
        <v>1</v>
      </c>
      <c r="G1996">
        <v>1</v>
      </c>
      <c r="H1996">
        <v>1</v>
      </c>
      <c r="I1996" t="s">
        <v>832</v>
      </c>
      <c r="J1996" t="s">
        <v>3</v>
      </c>
      <c r="K1996" t="s">
        <v>833</v>
      </c>
      <c r="L1996">
        <v>1191</v>
      </c>
      <c r="N1996">
        <v>1013</v>
      </c>
      <c r="O1996" t="s">
        <v>831</v>
      </c>
      <c r="P1996" t="s">
        <v>831</v>
      </c>
      <c r="Q1996">
        <v>1</v>
      </c>
      <c r="X1996">
        <v>0.69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1</v>
      </c>
      <c r="AE1996">
        <v>2</v>
      </c>
      <c r="AF1996" t="s">
        <v>21</v>
      </c>
      <c r="AG1996">
        <v>1.0349999999999999</v>
      </c>
      <c r="AH1996">
        <v>2</v>
      </c>
      <c r="AI1996">
        <v>33361529</v>
      </c>
      <c r="AJ1996">
        <v>1599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</row>
    <row r="1997" spans="1:44">
      <c r="A1997">
        <f>ROW(Source!A1467)</f>
        <v>1467</v>
      </c>
      <c r="B1997">
        <v>33361541</v>
      </c>
      <c r="C1997">
        <v>33361527</v>
      </c>
      <c r="D1997">
        <v>31258491</v>
      </c>
      <c r="E1997">
        <v>1</v>
      </c>
      <c r="F1997">
        <v>1</v>
      </c>
      <c r="G1997">
        <v>1</v>
      </c>
      <c r="H1997">
        <v>2</v>
      </c>
      <c r="I1997" t="s">
        <v>834</v>
      </c>
      <c r="J1997" t="s">
        <v>835</v>
      </c>
      <c r="K1997" t="s">
        <v>836</v>
      </c>
      <c r="L1997">
        <v>1368</v>
      </c>
      <c r="N1997">
        <v>1011</v>
      </c>
      <c r="O1997" t="s">
        <v>837</v>
      </c>
      <c r="P1997" t="s">
        <v>837</v>
      </c>
      <c r="Q1997">
        <v>1</v>
      </c>
      <c r="X1997">
        <v>0.28000000000000003</v>
      </c>
      <c r="Y1997">
        <v>0</v>
      </c>
      <c r="Z1997">
        <v>111.99</v>
      </c>
      <c r="AA1997">
        <v>13.5</v>
      </c>
      <c r="AB1997">
        <v>0</v>
      </c>
      <c r="AC1997">
        <v>0</v>
      </c>
      <c r="AD1997">
        <v>1</v>
      </c>
      <c r="AE1997">
        <v>0</v>
      </c>
      <c r="AF1997" t="s">
        <v>21</v>
      </c>
      <c r="AG1997">
        <v>0.42000000000000004</v>
      </c>
      <c r="AH1997">
        <v>2</v>
      </c>
      <c r="AI1997">
        <v>33361530</v>
      </c>
      <c r="AJ1997">
        <v>1600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</row>
    <row r="1998" spans="1:44">
      <c r="A1998">
        <f>ROW(Source!A1467)</f>
        <v>1467</v>
      </c>
      <c r="B1998">
        <v>33361542</v>
      </c>
      <c r="C1998">
        <v>33361527</v>
      </c>
      <c r="D1998">
        <v>31258691</v>
      </c>
      <c r="E1998">
        <v>1</v>
      </c>
      <c r="F1998">
        <v>1</v>
      </c>
      <c r="G1998">
        <v>1</v>
      </c>
      <c r="H1998">
        <v>2</v>
      </c>
      <c r="I1998" t="s">
        <v>838</v>
      </c>
      <c r="J1998" t="s">
        <v>839</v>
      </c>
      <c r="K1998" t="s">
        <v>840</v>
      </c>
      <c r="L1998">
        <v>1368</v>
      </c>
      <c r="N1998">
        <v>1011</v>
      </c>
      <c r="O1998" t="s">
        <v>837</v>
      </c>
      <c r="P1998" t="s">
        <v>837</v>
      </c>
      <c r="Q1998">
        <v>1</v>
      </c>
      <c r="X1998">
        <v>10.050000000000001</v>
      </c>
      <c r="Y1998">
        <v>0</v>
      </c>
      <c r="Z1998">
        <v>3.12</v>
      </c>
      <c r="AA1998">
        <v>0</v>
      </c>
      <c r="AB1998">
        <v>0</v>
      </c>
      <c r="AC1998">
        <v>0</v>
      </c>
      <c r="AD1998">
        <v>1</v>
      </c>
      <c r="AE1998">
        <v>0</v>
      </c>
      <c r="AF1998" t="s">
        <v>21</v>
      </c>
      <c r="AG1998">
        <v>15.075000000000001</v>
      </c>
      <c r="AH1998">
        <v>2</v>
      </c>
      <c r="AI1998">
        <v>33361531</v>
      </c>
      <c r="AJ1998">
        <v>1601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</row>
    <row r="1999" spans="1:44">
      <c r="A1999">
        <f>ROW(Source!A1467)</f>
        <v>1467</v>
      </c>
      <c r="B1999">
        <v>33361543</v>
      </c>
      <c r="C1999">
        <v>33361527</v>
      </c>
      <c r="D1999">
        <v>31258646</v>
      </c>
      <c r="E1999">
        <v>1</v>
      </c>
      <c r="F1999">
        <v>1</v>
      </c>
      <c r="G1999">
        <v>1</v>
      </c>
      <c r="H1999">
        <v>2</v>
      </c>
      <c r="I1999" t="s">
        <v>866</v>
      </c>
      <c r="J1999" t="s">
        <v>867</v>
      </c>
      <c r="K1999" t="s">
        <v>868</v>
      </c>
      <c r="L1999">
        <v>1368</v>
      </c>
      <c r="N1999">
        <v>1011</v>
      </c>
      <c r="O1999" t="s">
        <v>837</v>
      </c>
      <c r="P1999" t="s">
        <v>837</v>
      </c>
      <c r="Q1999">
        <v>1</v>
      </c>
      <c r="X1999">
        <v>0.15</v>
      </c>
      <c r="Y1999">
        <v>0</v>
      </c>
      <c r="Z1999">
        <v>6.66</v>
      </c>
      <c r="AA1999">
        <v>0</v>
      </c>
      <c r="AB1999">
        <v>0</v>
      </c>
      <c r="AC1999">
        <v>0</v>
      </c>
      <c r="AD1999">
        <v>1</v>
      </c>
      <c r="AE1999">
        <v>0</v>
      </c>
      <c r="AF1999" t="s">
        <v>21</v>
      </c>
      <c r="AG1999">
        <v>0.22499999999999998</v>
      </c>
      <c r="AH1999">
        <v>2</v>
      </c>
      <c r="AI1999">
        <v>33361532</v>
      </c>
      <c r="AJ1999">
        <v>1602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</row>
    <row r="2000" spans="1:44">
      <c r="A2000">
        <f>ROW(Source!A1467)</f>
        <v>1467</v>
      </c>
      <c r="B2000">
        <v>33361544</v>
      </c>
      <c r="C2000">
        <v>33361527</v>
      </c>
      <c r="D2000">
        <v>31259879</v>
      </c>
      <c r="E2000">
        <v>1</v>
      </c>
      <c r="F2000">
        <v>1</v>
      </c>
      <c r="G2000">
        <v>1</v>
      </c>
      <c r="H2000">
        <v>2</v>
      </c>
      <c r="I2000" t="s">
        <v>841</v>
      </c>
      <c r="J2000" t="s">
        <v>842</v>
      </c>
      <c r="K2000" t="s">
        <v>843</v>
      </c>
      <c r="L2000">
        <v>1368</v>
      </c>
      <c r="N2000">
        <v>1011</v>
      </c>
      <c r="O2000" t="s">
        <v>837</v>
      </c>
      <c r="P2000" t="s">
        <v>837</v>
      </c>
      <c r="Q2000">
        <v>1</v>
      </c>
      <c r="X2000">
        <v>0.41</v>
      </c>
      <c r="Y2000">
        <v>0</v>
      </c>
      <c r="Z2000">
        <v>65.709999999999994</v>
      </c>
      <c r="AA2000">
        <v>11.6</v>
      </c>
      <c r="AB2000">
        <v>0</v>
      </c>
      <c r="AC2000">
        <v>0</v>
      </c>
      <c r="AD2000">
        <v>1</v>
      </c>
      <c r="AE2000">
        <v>0</v>
      </c>
      <c r="AF2000" t="s">
        <v>21</v>
      </c>
      <c r="AG2000">
        <v>0.61499999999999988</v>
      </c>
      <c r="AH2000">
        <v>2</v>
      </c>
      <c r="AI2000">
        <v>33361533</v>
      </c>
      <c r="AJ2000">
        <v>1603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</row>
    <row r="2001" spans="1:44">
      <c r="A2001">
        <f>ROW(Source!A1467)</f>
        <v>1467</v>
      </c>
      <c r="B2001">
        <v>33361545</v>
      </c>
      <c r="C2001">
        <v>33361527</v>
      </c>
      <c r="D2001">
        <v>31260100</v>
      </c>
      <c r="E2001">
        <v>1</v>
      </c>
      <c r="F2001">
        <v>1</v>
      </c>
      <c r="G2001">
        <v>1</v>
      </c>
      <c r="H2001">
        <v>2</v>
      </c>
      <c r="I2001" t="s">
        <v>858</v>
      </c>
      <c r="J2001" t="s">
        <v>859</v>
      </c>
      <c r="K2001" t="s">
        <v>860</v>
      </c>
      <c r="L2001">
        <v>1368</v>
      </c>
      <c r="N2001">
        <v>1011</v>
      </c>
      <c r="O2001" t="s">
        <v>837</v>
      </c>
      <c r="P2001" t="s">
        <v>837</v>
      </c>
      <c r="Q2001">
        <v>1</v>
      </c>
      <c r="X2001">
        <v>1.31</v>
      </c>
      <c r="Y2001">
        <v>0</v>
      </c>
      <c r="Z2001">
        <v>8.1</v>
      </c>
      <c r="AA2001">
        <v>0</v>
      </c>
      <c r="AB2001">
        <v>0</v>
      </c>
      <c r="AC2001">
        <v>0</v>
      </c>
      <c r="AD2001">
        <v>1</v>
      </c>
      <c r="AE2001">
        <v>0</v>
      </c>
      <c r="AF2001" t="s">
        <v>21</v>
      </c>
      <c r="AG2001">
        <v>1.9650000000000001</v>
      </c>
      <c r="AH2001">
        <v>2</v>
      </c>
      <c r="AI2001">
        <v>33361534</v>
      </c>
      <c r="AJ2001">
        <v>1604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</row>
    <row r="2002" spans="1:44">
      <c r="A2002">
        <f>ROW(Source!A1467)</f>
        <v>1467</v>
      </c>
      <c r="B2002">
        <v>33361546</v>
      </c>
      <c r="C2002">
        <v>33361527</v>
      </c>
      <c r="D2002">
        <v>31178369</v>
      </c>
      <c r="E2002">
        <v>1</v>
      </c>
      <c r="F2002">
        <v>1</v>
      </c>
      <c r="G2002">
        <v>1</v>
      </c>
      <c r="H2002">
        <v>3</v>
      </c>
      <c r="I2002" t="s">
        <v>915</v>
      </c>
      <c r="J2002" t="s">
        <v>916</v>
      </c>
      <c r="K2002" t="s">
        <v>917</v>
      </c>
      <c r="L2002">
        <v>1346</v>
      </c>
      <c r="N2002">
        <v>1009</v>
      </c>
      <c r="O2002" t="s">
        <v>78</v>
      </c>
      <c r="P2002" t="s">
        <v>78</v>
      </c>
      <c r="Q2002">
        <v>1</v>
      </c>
      <c r="X2002">
        <v>7.95</v>
      </c>
      <c r="Y2002">
        <v>39.020000000000003</v>
      </c>
      <c r="Z2002">
        <v>0</v>
      </c>
      <c r="AA2002">
        <v>0</v>
      </c>
      <c r="AB2002">
        <v>0</v>
      </c>
      <c r="AC2002">
        <v>0</v>
      </c>
      <c r="AD2002">
        <v>1</v>
      </c>
      <c r="AE2002">
        <v>0</v>
      </c>
      <c r="AF2002" t="s">
        <v>3</v>
      </c>
      <c r="AG2002">
        <v>7.95</v>
      </c>
      <c r="AH2002">
        <v>2</v>
      </c>
      <c r="AI2002">
        <v>33361535</v>
      </c>
      <c r="AJ2002">
        <v>1605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</row>
    <row r="2003" spans="1:44">
      <c r="A2003">
        <f>ROW(Source!A1467)</f>
        <v>1467</v>
      </c>
      <c r="B2003">
        <v>33361547</v>
      </c>
      <c r="C2003">
        <v>33361527</v>
      </c>
      <c r="D2003">
        <v>31179550</v>
      </c>
      <c r="E2003">
        <v>1</v>
      </c>
      <c r="F2003">
        <v>1</v>
      </c>
      <c r="G2003">
        <v>1</v>
      </c>
      <c r="H2003">
        <v>3</v>
      </c>
      <c r="I2003" t="s">
        <v>861</v>
      </c>
      <c r="J2003" t="s">
        <v>862</v>
      </c>
      <c r="K2003" t="s">
        <v>863</v>
      </c>
      <c r="L2003">
        <v>1348</v>
      </c>
      <c r="N2003">
        <v>1009</v>
      </c>
      <c r="O2003" t="s">
        <v>32</v>
      </c>
      <c r="P2003" t="s">
        <v>32</v>
      </c>
      <c r="Q2003">
        <v>1000</v>
      </c>
      <c r="X2003">
        <v>3.3E-4</v>
      </c>
      <c r="Y2003">
        <v>10362</v>
      </c>
      <c r="Z2003">
        <v>0</v>
      </c>
      <c r="AA2003">
        <v>0</v>
      </c>
      <c r="AB2003">
        <v>0</v>
      </c>
      <c r="AC2003">
        <v>0</v>
      </c>
      <c r="AD2003">
        <v>1</v>
      </c>
      <c r="AE2003">
        <v>0</v>
      </c>
      <c r="AF2003" t="s">
        <v>3</v>
      </c>
      <c r="AG2003">
        <v>3.3E-4</v>
      </c>
      <c r="AH2003">
        <v>2</v>
      </c>
      <c r="AI2003">
        <v>33361536</v>
      </c>
      <c r="AJ2003">
        <v>1606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</row>
    <row r="2004" spans="1:44">
      <c r="A2004">
        <f>ROW(Source!A1467)</f>
        <v>1467</v>
      </c>
      <c r="B2004">
        <v>33361548</v>
      </c>
      <c r="C2004">
        <v>33361527</v>
      </c>
      <c r="D2004">
        <v>31180727</v>
      </c>
      <c r="E2004">
        <v>1</v>
      </c>
      <c r="F2004">
        <v>1</v>
      </c>
      <c r="G2004">
        <v>1</v>
      </c>
      <c r="H2004">
        <v>3</v>
      </c>
      <c r="I2004" t="s">
        <v>844</v>
      </c>
      <c r="J2004" t="s">
        <v>845</v>
      </c>
      <c r="K2004" t="s">
        <v>846</v>
      </c>
      <c r="L2004">
        <v>1348</v>
      </c>
      <c r="N2004">
        <v>1009</v>
      </c>
      <c r="O2004" t="s">
        <v>32</v>
      </c>
      <c r="P2004" t="s">
        <v>32</v>
      </c>
      <c r="Q2004">
        <v>1000</v>
      </c>
      <c r="X2004">
        <v>6.0000000000000001E-3</v>
      </c>
      <c r="Y2004">
        <v>9040.01</v>
      </c>
      <c r="Z2004">
        <v>0</v>
      </c>
      <c r="AA2004">
        <v>0</v>
      </c>
      <c r="AB2004">
        <v>0</v>
      </c>
      <c r="AC2004">
        <v>0</v>
      </c>
      <c r="AD2004">
        <v>1</v>
      </c>
      <c r="AE2004">
        <v>0</v>
      </c>
      <c r="AF2004" t="s">
        <v>3</v>
      </c>
      <c r="AG2004">
        <v>6.0000000000000001E-3</v>
      </c>
      <c r="AH2004">
        <v>2</v>
      </c>
      <c r="AI2004">
        <v>33361537</v>
      </c>
      <c r="AJ2004">
        <v>1607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</row>
    <row r="2005" spans="1:44">
      <c r="A2005">
        <f>ROW(Source!A1467)</f>
        <v>1467</v>
      </c>
      <c r="B2005">
        <v>33361549</v>
      </c>
      <c r="C2005">
        <v>33361527</v>
      </c>
      <c r="D2005">
        <v>31181610</v>
      </c>
      <c r="E2005">
        <v>1</v>
      </c>
      <c r="F2005">
        <v>1</v>
      </c>
      <c r="G2005">
        <v>1</v>
      </c>
      <c r="H2005">
        <v>3</v>
      </c>
      <c r="I2005" t="s">
        <v>847</v>
      </c>
      <c r="J2005" t="s">
        <v>848</v>
      </c>
      <c r="K2005" t="s">
        <v>849</v>
      </c>
      <c r="L2005">
        <v>1346</v>
      </c>
      <c r="N2005">
        <v>1009</v>
      </c>
      <c r="O2005" t="s">
        <v>78</v>
      </c>
      <c r="P2005" t="s">
        <v>78</v>
      </c>
      <c r="Q2005">
        <v>1</v>
      </c>
      <c r="X2005">
        <v>9.09</v>
      </c>
      <c r="Y2005">
        <v>23.09</v>
      </c>
      <c r="Z2005">
        <v>0</v>
      </c>
      <c r="AA2005">
        <v>0</v>
      </c>
      <c r="AB2005">
        <v>0</v>
      </c>
      <c r="AC2005">
        <v>0</v>
      </c>
      <c r="AD2005">
        <v>1</v>
      </c>
      <c r="AE2005">
        <v>0</v>
      </c>
      <c r="AF2005" t="s">
        <v>3</v>
      </c>
      <c r="AG2005">
        <v>9.09</v>
      </c>
      <c r="AH2005">
        <v>2</v>
      </c>
      <c r="AI2005">
        <v>33361538</v>
      </c>
      <c r="AJ2005">
        <v>1608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</row>
    <row r="2006" spans="1:44">
      <c r="A2006">
        <f>ROW(Source!A1467)</f>
        <v>1467</v>
      </c>
      <c r="B2006">
        <v>33361550</v>
      </c>
      <c r="C2006">
        <v>33361527</v>
      </c>
      <c r="D2006">
        <v>31174136</v>
      </c>
      <c r="E2006">
        <v>17</v>
      </c>
      <c r="F2006">
        <v>1</v>
      </c>
      <c r="G2006">
        <v>1</v>
      </c>
      <c r="H2006">
        <v>3</v>
      </c>
      <c r="I2006" t="s">
        <v>942</v>
      </c>
      <c r="J2006" t="s">
        <v>3</v>
      </c>
      <c r="K2006" t="s">
        <v>943</v>
      </c>
      <c r="L2006">
        <v>1327</v>
      </c>
      <c r="N2006">
        <v>1005</v>
      </c>
      <c r="O2006" t="s">
        <v>47</v>
      </c>
      <c r="P2006" t="s">
        <v>47</v>
      </c>
      <c r="Q2006">
        <v>1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1</v>
      </c>
      <c r="AD2006">
        <v>0</v>
      </c>
      <c r="AE2006">
        <v>0</v>
      </c>
      <c r="AF2006" t="s">
        <v>3</v>
      </c>
      <c r="AG2006">
        <v>0</v>
      </c>
      <c r="AH2006">
        <v>3</v>
      </c>
      <c r="AI2006">
        <v>-1</v>
      </c>
      <c r="AJ2006" t="s">
        <v>3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</row>
    <row r="2007" spans="1:44">
      <c r="A2007">
        <f>ROW(Source!A1467)</f>
        <v>1467</v>
      </c>
      <c r="B2007">
        <v>33361551</v>
      </c>
      <c r="C2007">
        <v>33361527</v>
      </c>
      <c r="D2007">
        <v>31173940</v>
      </c>
      <c r="E2007">
        <v>17</v>
      </c>
      <c r="F2007">
        <v>1</v>
      </c>
      <c r="G2007">
        <v>1</v>
      </c>
      <c r="H2007">
        <v>3</v>
      </c>
      <c r="I2007" t="s">
        <v>944</v>
      </c>
      <c r="J2007" t="s">
        <v>3</v>
      </c>
      <c r="K2007" t="s">
        <v>945</v>
      </c>
      <c r="L2007">
        <v>1346</v>
      </c>
      <c r="N2007">
        <v>1009</v>
      </c>
      <c r="O2007" t="s">
        <v>78</v>
      </c>
      <c r="P2007" t="s">
        <v>78</v>
      </c>
      <c r="Q2007">
        <v>1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1</v>
      </c>
      <c r="AD2007">
        <v>0</v>
      </c>
      <c r="AE2007">
        <v>0</v>
      </c>
      <c r="AF2007" t="s">
        <v>3</v>
      </c>
      <c r="AG2007">
        <v>0</v>
      </c>
      <c r="AH2007">
        <v>3</v>
      </c>
      <c r="AI2007">
        <v>-1</v>
      </c>
      <c r="AJ2007" t="s">
        <v>3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</row>
    <row r="2008" spans="1:44">
      <c r="A2008">
        <f>ROW(Source!A1467)</f>
        <v>1467</v>
      </c>
      <c r="B2008">
        <v>33361552</v>
      </c>
      <c r="C2008">
        <v>33361527</v>
      </c>
      <c r="D2008">
        <v>31174137</v>
      </c>
      <c r="E2008">
        <v>17</v>
      </c>
      <c r="F2008">
        <v>1</v>
      </c>
      <c r="G2008">
        <v>1</v>
      </c>
      <c r="H2008">
        <v>3</v>
      </c>
      <c r="I2008" t="s">
        <v>946</v>
      </c>
      <c r="J2008" t="s">
        <v>3</v>
      </c>
      <c r="K2008" t="s">
        <v>947</v>
      </c>
      <c r="L2008">
        <v>1327</v>
      </c>
      <c r="N2008">
        <v>1005</v>
      </c>
      <c r="O2008" t="s">
        <v>47</v>
      </c>
      <c r="P2008" t="s">
        <v>47</v>
      </c>
      <c r="Q2008">
        <v>1</v>
      </c>
      <c r="X2008">
        <v>100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 t="s">
        <v>3</v>
      </c>
      <c r="AG2008">
        <v>100</v>
      </c>
      <c r="AH2008">
        <v>3</v>
      </c>
      <c r="AI2008">
        <v>-1</v>
      </c>
      <c r="AJ2008" t="s">
        <v>3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</row>
    <row r="2009" spans="1:44">
      <c r="A2009">
        <f>ROW(Source!A1467)</f>
        <v>1467</v>
      </c>
      <c r="B2009">
        <v>33361553</v>
      </c>
      <c r="C2009">
        <v>33361527</v>
      </c>
      <c r="D2009">
        <v>31174140</v>
      </c>
      <c r="E2009">
        <v>17</v>
      </c>
      <c r="F2009">
        <v>1</v>
      </c>
      <c r="G2009">
        <v>1</v>
      </c>
      <c r="H2009">
        <v>3</v>
      </c>
      <c r="I2009" t="s">
        <v>948</v>
      </c>
      <c r="J2009" t="s">
        <v>3</v>
      </c>
      <c r="K2009" t="s">
        <v>949</v>
      </c>
      <c r="L2009">
        <v>1354</v>
      </c>
      <c r="N2009">
        <v>1010</v>
      </c>
      <c r="O2009" t="s">
        <v>40</v>
      </c>
      <c r="P2009" t="s">
        <v>40</v>
      </c>
      <c r="Q2009">
        <v>1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1</v>
      </c>
      <c r="AD2009">
        <v>0</v>
      </c>
      <c r="AE2009">
        <v>0</v>
      </c>
      <c r="AF2009" t="s">
        <v>3</v>
      </c>
      <c r="AG2009">
        <v>0</v>
      </c>
      <c r="AH2009">
        <v>3</v>
      </c>
      <c r="AI2009">
        <v>-1</v>
      </c>
      <c r="AJ2009" t="s">
        <v>3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</row>
    <row r="2010" spans="1:44">
      <c r="A2010">
        <f>ROW(Source!A1467)</f>
        <v>1467</v>
      </c>
      <c r="B2010">
        <v>33361554</v>
      </c>
      <c r="C2010">
        <v>33361527</v>
      </c>
      <c r="D2010">
        <v>31174146</v>
      </c>
      <c r="E2010">
        <v>17</v>
      </c>
      <c r="F2010">
        <v>1</v>
      </c>
      <c r="G2010">
        <v>1</v>
      </c>
      <c r="H2010">
        <v>3</v>
      </c>
      <c r="I2010" t="s">
        <v>950</v>
      </c>
      <c r="J2010" t="s">
        <v>3</v>
      </c>
      <c r="K2010" t="s">
        <v>951</v>
      </c>
      <c r="L2010">
        <v>1354</v>
      </c>
      <c r="N2010">
        <v>1010</v>
      </c>
      <c r="O2010" t="s">
        <v>40</v>
      </c>
      <c r="P2010" t="s">
        <v>40</v>
      </c>
      <c r="Q2010">
        <v>1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1</v>
      </c>
      <c r="AD2010">
        <v>0</v>
      </c>
      <c r="AE2010">
        <v>0</v>
      </c>
      <c r="AF2010" t="s">
        <v>3</v>
      </c>
      <c r="AG2010">
        <v>0</v>
      </c>
      <c r="AH2010">
        <v>3</v>
      </c>
      <c r="AI2010">
        <v>-1</v>
      </c>
      <c r="AJ2010" t="s">
        <v>3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</row>
    <row r="2011" spans="1:44">
      <c r="A2011">
        <f>ROW(Source!A1507)</f>
        <v>1507</v>
      </c>
      <c r="B2011">
        <v>33361776</v>
      </c>
      <c r="C2011">
        <v>33361766</v>
      </c>
      <c r="D2011">
        <v>31172061</v>
      </c>
      <c r="E2011">
        <v>1</v>
      </c>
      <c r="F2011">
        <v>1</v>
      </c>
      <c r="G2011">
        <v>1</v>
      </c>
      <c r="H2011">
        <v>1</v>
      </c>
      <c r="I2011" t="s">
        <v>850</v>
      </c>
      <c r="J2011" t="s">
        <v>3</v>
      </c>
      <c r="K2011" t="s">
        <v>851</v>
      </c>
      <c r="L2011">
        <v>1191</v>
      </c>
      <c r="N2011">
        <v>1013</v>
      </c>
      <c r="O2011" t="s">
        <v>831</v>
      </c>
      <c r="P2011" t="s">
        <v>831</v>
      </c>
      <c r="Q2011">
        <v>1</v>
      </c>
      <c r="X2011">
        <v>5.95</v>
      </c>
      <c r="Y2011">
        <v>0</v>
      </c>
      <c r="Z2011">
        <v>0</v>
      </c>
      <c r="AA2011">
        <v>0</v>
      </c>
      <c r="AB2011">
        <v>8.74</v>
      </c>
      <c r="AC2011">
        <v>0</v>
      </c>
      <c r="AD2011">
        <v>1</v>
      </c>
      <c r="AE2011">
        <v>1</v>
      </c>
      <c r="AF2011" t="s">
        <v>22</v>
      </c>
      <c r="AG2011">
        <v>8.2109999999999985</v>
      </c>
      <c r="AH2011">
        <v>2</v>
      </c>
      <c r="AI2011">
        <v>33361767</v>
      </c>
      <c r="AJ2011">
        <v>1609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</row>
    <row r="2012" spans="1:44">
      <c r="A2012">
        <f>ROW(Source!A1507)</f>
        <v>1507</v>
      </c>
      <c r="B2012">
        <v>33361777</v>
      </c>
      <c r="C2012">
        <v>33361766</v>
      </c>
      <c r="D2012">
        <v>31172011</v>
      </c>
      <c r="E2012">
        <v>1</v>
      </c>
      <c r="F2012">
        <v>1</v>
      </c>
      <c r="G2012">
        <v>1</v>
      </c>
      <c r="H2012">
        <v>1</v>
      </c>
      <c r="I2012" t="s">
        <v>832</v>
      </c>
      <c r="J2012" t="s">
        <v>3</v>
      </c>
      <c r="K2012" t="s">
        <v>833</v>
      </c>
      <c r="L2012">
        <v>1191</v>
      </c>
      <c r="N2012">
        <v>1013</v>
      </c>
      <c r="O2012" t="s">
        <v>831</v>
      </c>
      <c r="P2012" t="s">
        <v>831</v>
      </c>
      <c r="Q2012">
        <v>1</v>
      </c>
      <c r="X2012">
        <v>0.04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1</v>
      </c>
      <c r="AE2012">
        <v>2</v>
      </c>
      <c r="AF2012" t="s">
        <v>21</v>
      </c>
      <c r="AG2012">
        <v>0.06</v>
      </c>
      <c r="AH2012">
        <v>2</v>
      </c>
      <c r="AI2012">
        <v>33361768</v>
      </c>
      <c r="AJ2012">
        <v>1610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</row>
    <row r="2013" spans="1:44">
      <c r="A2013">
        <f>ROW(Source!A1507)</f>
        <v>1507</v>
      </c>
      <c r="B2013">
        <v>33361778</v>
      </c>
      <c r="C2013">
        <v>33361766</v>
      </c>
      <c r="D2013">
        <v>31258491</v>
      </c>
      <c r="E2013">
        <v>1</v>
      </c>
      <c r="F2013">
        <v>1</v>
      </c>
      <c r="G2013">
        <v>1</v>
      </c>
      <c r="H2013">
        <v>2</v>
      </c>
      <c r="I2013" t="s">
        <v>834</v>
      </c>
      <c r="J2013" t="s">
        <v>835</v>
      </c>
      <c r="K2013" t="s">
        <v>836</v>
      </c>
      <c r="L2013">
        <v>1368</v>
      </c>
      <c r="N2013">
        <v>1011</v>
      </c>
      <c r="O2013" t="s">
        <v>837</v>
      </c>
      <c r="P2013" t="s">
        <v>837</v>
      </c>
      <c r="Q2013">
        <v>1</v>
      </c>
      <c r="X2013">
        <v>0.01</v>
      </c>
      <c r="Y2013">
        <v>0</v>
      </c>
      <c r="Z2013">
        <v>111.99</v>
      </c>
      <c r="AA2013">
        <v>13.5</v>
      </c>
      <c r="AB2013">
        <v>0</v>
      </c>
      <c r="AC2013">
        <v>0</v>
      </c>
      <c r="AD2013">
        <v>1</v>
      </c>
      <c r="AE2013">
        <v>0</v>
      </c>
      <c r="AF2013" t="s">
        <v>21</v>
      </c>
      <c r="AG2013">
        <v>1.4999999999999999E-2</v>
      </c>
      <c r="AH2013">
        <v>2</v>
      </c>
      <c r="AI2013">
        <v>33361769</v>
      </c>
      <c r="AJ2013">
        <v>1611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</row>
    <row r="2014" spans="1:44">
      <c r="A2014">
        <f>ROW(Source!A1507)</f>
        <v>1507</v>
      </c>
      <c r="B2014">
        <v>33361779</v>
      </c>
      <c r="C2014">
        <v>33361766</v>
      </c>
      <c r="D2014">
        <v>31258691</v>
      </c>
      <c r="E2014">
        <v>1</v>
      </c>
      <c r="F2014">
        <v>1</v>
      </c>
      <c r="G2014">
        <v>1</v>
      </c>
      <c r="H2014">
        <v>2</v>
      </c>
      <c r="I2014" t="s">
        <v>838</v>
      </c>
      <c r="J2014" t="s">
        <v>839</v>
      </c>
      <c r="K2014" t="s">
        <v>840</v>
      </c>
      <c r="L2014">
        <v>1368</v>
      </c>
      <c r="N2014">
        <v>1011</v>
      </c>
      <c r="O2014" t="s">
        <v>837</v>
      </c>
      <c r="P2014" t="s">
        <v>837</v>
      </c>
      <c r="Q2014">
        <v>1</v>
      </c>
      <c r="X2014">
        <v>1.36</v>
      </c>
      <c r="Y2014">
        <v>0</v>
      </c>
      <c r="Z2014">
        <v>3.12</v>
      </c>
      <c r="AA2014">
        <v>0</v>
      </c>
      <c r="AB2014">
        <v>0</v>
      </c>
      <c r="AC2014">
        <v>0</v>
      </c>
      <c r="AD2014">
        <v>1</v>
      </c>
      <c r="AE2014">
        <v>0</v>
      </c>
      <c r="AF2014" t="s">
        <v>21</v>
      </c>
      <c r="AG2014">
        <v>2.04</v>
      </c>
      <c r="AH2014">
        <v>2</v>
      </c>
      <c r="AI2014">
        <v>33361770</v>
      </c>
      <c r="AJ2014">
        <v>1612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</row>
    <row r="2015" spans="1:44">
      <c r="A2015">
        <f>ROW(Source!A1507)</f>
        <v>1507</v>
      </c>
      <c r="B2015">
        <v>33361780</v>
      </c>
      <c r="C2015">
        <v>33361766</v>
      </c>
      <c r="D2015">
        <v>31259879</v>
      </c>
      <c r="E2015">
        <v>1</v>
      </c>
      <c r="F2015">
        <v>1</v>
      </c>
      <c r="G2015">
        <v>1</v>
      </c>
      <c r="H2015">
        <v>2</v>
      </c>
      <c r="I2015" t="s">
        <v>841</v>
      </c>
      <c r="J2015" t="s">
        <v>842</v>
      </c>
      <c r="K2015" t="s">
        <v>843</v>
      </c>
      <c r="L2015">
        <v>1368</v>
      </c>
      <c r="N2015">
        <v>1011</v>
      </c>
      <c r="O2015" t="s">
        <v>837</v>
      </c>
      <c r="P2015" t="s">
        <v>837</v>
      </c>
      <c r="Q2015">
        <v>1</v>
      </c>
      <c r="X2015">
        <v>0.03</v>
      </c>
      <c r="Y2015">
        <v>0</v>
      </c>
      <c r="Z2015">
        <v>65.709999999999994</v>
      </c>
      <c r="AA2015">
        <v>11.6</v>
      </c>
      <c r="AB2015">
        <v>0</v>
      </c>
      <c r="AC2015">
        <v>0</v>
      </c>
      <c r="AD2015">
        <v>1</v>
      </c>
      <c r="AE2015">
        <v>0</v>
      </c>
      <c r="AF2015" t="s">
        <v>21</v>
      </c>
      <c r="AG2015">
        <v>4.4999999999999998E-2</v>
      </c>
      <c r="AH2015">
        <v>2</v>
      </c>
      <c r="AI2015">
        <v>33361771</v>
      </c>
      <c r="AJ2015">
        <v>1613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</row>
    <row r="2016" spans="1:44">
      <c r="A2016">
        <f>ROW(Source!A1507)</f>
        <v>1507</v>
      </c>
      <c r="B2016">
        <v>33361781</v>
      </c>
      <c r="C2016">
        <v>33361766</v>
      </c>
      <c r="D2016">
        <v>31175973</v>
      </c>
      <c r="E2016">
        <v>1</v>
      </c>
      <c r="F2016">
        <v>1</v>
      </c>
      <c r="G2016">
        <v>1</v>
      </c>
      <c r="H2016">
        <v>3</v>
      </c>
      <c r="I2016" t="s">
        <v>889</v>
      </c>
      <c r="J2016" t="s">
        <v>890</v>
      </c>
      <c r="K2016" t="s">
        <v>891</v>
      </c>
      <c r="L2016">
        <v>1348</v>
      </c>
      <c r="N2016">
        <v>1009</v>
      </c>
      <c r="O2016" t="s">
        <v>32</v>
      </c>
      <c r="P2016" t="s">
        <v>32</v>
      </c>
      <c r="Q2016">
        <v>1000</v>
      </c>
      <c r="X2016">
        <v>2.9999999999999997E-4</v>
      </c>
      <c r="Y2016">
        <v>26499</v>
      </c>
      <c r="Z2016">
        <v>0</v>
      </c>
      <c r="AA2016">
        <v>0</v>
      </c>
      <c r="AB2016">
        <v>0</v>
      </c>
      <c r="AC2016">
        <v>0</v>
      </c>
      <c r="AD2016">
        <v>1</v>
      </c>
      <c r="AE2016">
        <v>0</v>
      </c>
      <c r="AF2016" t="s">
        <v>3</v>
      </c>
      <c r="AG2016">
        <v>2.9999999999999997E-4</v>
      </c>
      <c r="AH2016">
        <v>2</v>
      </c>
      <c r="AI2016">
        <v>33361772</v>
      </c>
      <c r="AJ2016">
        <v>1614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</row>
    <row r="2017" spans="1:44">
      <c r="A2017">
        <f>ROW(Source!A1507)</f>
        <v>1507</v>
      </c>
      <c r="B2017">
        <v>33361782</v>
      </c>
      <c r="C2017">
        <v>33361766</v>
      </c>
      <c r="D2017">
        <v>31180727</v>
      </c>
      <c r="E2017">
        <v>1</v>
      </c>
      <c r="F2017">
        <v>1</v>
      </c>
      <c r="G2017">
        <v>1</v>
      </c>
      <c r="H2017">
        <v>3</v>
      </c>
      <c r="I2017" t="s">
        <v>844</v>
      </c>
      <c r="J2017" t="s">
        <v>845</v>
      </c>
      <c r="K2017" t="s">
        <v>846</v>
      </c>
      <c r="L2017">
        <v>1348</v>
      </c>
      <c r="N2017">
        <v>1009</v>
      </c>
      <c r="O2017" t="s">
        <v>32</v>
      </c>
      <c r="P2017" t="s">
        <v>32</v>
      </c>
      <c r="Q2017">
        <v>1000</v>
      </c>
      <c r="X2017">
        <v>8.0000000000000004E-4</v>
      </c>
      <c r="Y2017">
        <v>9040.01</v>
      </c>
      <c r="Z2017">
        <v>0</v>
      </c>
      <c r="AA2017">
        <v>0</v>
      </c>
      <c r="AB2017">
        <v>0</v>
      </c>
      <c r="AC2017">
        <v>0</v>
      </c>
      <c r="AD2017">
        <v>1</v>
      </c>
      <c r="AE2017">
        <v>0</v>
      </c>
      <c r="AF2017" t="s">
        <v>3</v>
      </c>
      <c r="AG2017">
        <v>8.0000000000000004E-4</v>
      </c>
      <c r="AH2017">
        <v>2</v>
      </c>
      <c r="AI2017">
        <v>33361773</v>
      </c>
      <c r="AJ2017">
        <v>1615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</row>
    <row r="2018" spans="1:44">
      <c r="A2018">
        <f>ROW(Source!A1507)</f>
        <v>1507</v>
      </c>
      <c r="B2018">
        <v>33361783</v>
      </c>
      <c r="C2018">
        <v>33361766</v>
      </c>
      <c r="D2018">
        <v>31181610</v>
      </c>
      <c r="E2018">
        <v>1</v>
      </c>
      <c r="F2018">
        <v>1</v>
      </c>
      <c r="G2018">
        <v>1</v>
      </c>
      <c r="H2018">
        <v>3</v>
      </c>
      <c r="I2018" t="s">
        <v>847</v>
      </c>
      <c r="J2018" t="s">
        <v>848</v>
      </c>
      <c r="K2018" t="s">
        <v>849</v>
      </c>
      <c r="L2018">
        <v>1346</v>
      </c>
      <c r="N2018">
        <v>1009</v>
      </c>
      <c r="O2018" t="s">
        <v>78</v>
      </c>
      <c r="P2018" t="s">
        <v>78</v>
      </c>
      <c r="Q2018">
        <v>1</v>
      </c>
      <c r="X2018">
        <v>0.43</v>
      </c>
      <c r="Y2018">
        <v>23.09</v>
      </c>
      <c r="Z2018">
        <v>0</v>
      </c>
      <c r="AA2018">
        <v>0</v>
      </c>
      <c r="AB2018">
        <v>0</v>
      </c>
      <c r="AC2018">
        <v>0</v>
      </c>
      <c r="AD2018">
        <v>1</v>
      </c>
      <c r="AE2018">
        <v>0</v>
      </c>
      <c r="AF2018" t="s">
        <v>3</v>
      </c>
      <c r="AG2018">
        <v>0.43</v>
      </c>
      <c r="AH2018">
        <v>2</v>
      </c>
      <c r="AI2018">
        <v>33361774</v>
      </c>
      <c r="AJ2018">
        <v>1616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</row>
    <row r="2019" spans="1:44">
      <c r="A2019">
        <f>ROW(Source!A1507)</f>
        <v>1507</v>
      </c>
      <c r="B2019">
        <v>33361784</v>
      </c>
      <c r="C2019">
        <v>33361766</v>
      </c>
      <c r="D2019">
        <v>31174155</v>
      </c>
      <c r="E2019">
        <v>17</v>
      </c>
      <c r="F2019">
        <v>1</v>
      </c>
      <c r="G2019">
        <v>1</v>
      </c>
      <c r="H2019">
        <v>3</v>
      </c>
      <c r="I2019" t="s">
        <v>937</v>
      </c>
      <c r="J2019" t="s">
        <v>3</v>
      </c>
      <c r="K2019" t="s">
        <v>269</v>
      </c>
      <c r="L2019">
        <v>1354</v>
      </c>
      <c r="N2019">
        <v>1010</v>
      </c>
      <c r="O2019" t="s">
        <v>40</v>
      </c>
      <c r="P2019" t="s">
        <v>40</v>
      </c>
      <c r="Q2019">
        <v>1</v>
      </c>
      <c r="X2019">
        <v>2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 t="s">
        <v>3</v>
      </c>
      <c r="AG2019">
        <v>2</v>
      </c>
      <c r="AH2019">
        <v>3</v>
      </c>
      <c r="AI2019">
        <v>-1</v>
      </c>
      <c r="AJ2019" t="s">
        <v>3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</row>
    <row r="2020" spans="1:44">
      <c r="A2020">
        <f>ROW(Source!A1507)</f>
        <v>1507</v>
      </c>
      <c r="B2020">
        <v>33361785</v>
      </c>
      <c r="C2020">
        <v>33361766</v>
      </c>
      <c r="D2020">
        <v>31173712</v>
      </c>
      <c r="E2020">
        <v>17</v>
      </c>
      <c r="F2020">
        <v>1</v>
      </c>
      <c r="G2020">
        <v>1</v>
      </c>
      <c r="H2020">
        <v>3</v>
      </c>
      <c r="I2020" t="s">
        <v>929</v>
      </c>
      <c r="J2020" t="s">
        <v>3</v>
      </c>
      <c r="K2020" t="s">
        <v>930</v>
      </c>
      <c r="L2020">
        <v>1354</v>
      </c>
      <c r="N2020">
        <v>1010</v>
      </c>
      <c r="O2020" t="s">
        <v>40</v>
      </c>
      <c r="P2020" t="s">
        <v>40</v>
      </c>
      <c r="Q2020">
        <v>1</v>
      </c>
      <c r="X2020">
        <v>1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 t="s">
        <v>3</v>
      </c>
      <c r="AG2020">
        <v>1</v>
      </c>
      <c r="AH2020">
        <v>3</v>
      </c>
      <c r="AI2020">
        <v>-1</v>
      </c>
      <c r="AJ2020" t="s">
        <v>3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</row>
    <row r="2021" spans="1:44">
      <c r="A2021">
        <f>ROW(Source!A1507)</f>
        <v>1507</v>
      </c>
      <c r="B2021">
        <v>33361786</v>
      </c>
      <c r="C2021">
        <v>33361766</v>
      </c>
      <c r="D2021">
        <v>31172599</v>
      </c>
      <c r="E2021">
        <v>17</v>
      </c>
      <c r="F2021">
        <v>1</v>
      </c>
      <c r="G2021">
        <v>1</v>
      </c>
      <c r="H2021">
        <v>3</v>
      </c>
      <c r="I2021" t="s">
        <v>938</v>
      </c>
      <c r="J2021" t="s">
        <v>3</v>
      </c>
      <c r="K2021" t="s">
        <v>939</v>
      </c>
      <c r="L2021">
        <v>1301</v>
      </c>
      <c r="N2021">
        <v>1003</v>
      </c>
      <c r="O2021" t="s">
        <v>275</v>
      </c>
      <c r="P2021" t="s">
        <v>275</v>
      </c>
      <c r="Q2021">
        <v>1</v>
      </c>
      <c r="X2021">
        <v>9.3000000000000007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 t="s">
        <v>3</v>
      </c>
      <c r="AG2021">
        <v>9.3000000000000007</v>
      </c>
      <c r="AH2021">
        <v>3</v>
      </c>
      <c r="AI2021">
        <v>-1</v>
      </c>
      <c r="AJ2021" t="s">
        <v>3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</row>
    <row r="2022" spans="1:44">
      <c r="A2022">
        <f>ROW(Source!A1507)</f>
        <v>1507</v>
      </c>
      <c r="B2022">
        <v>33361787</v>
      </c>
      <c r="C2022">
        <v>33361766</v>
      </c>
      <c r="D2022">
        <v>31238438</v>
      </c>
      <c r="E2022">
        <v>1</v>
      </c>
      <c r="F2022">
        <v>1</v>
      </c>
      <c r="G2022">
        <v>1</v>
      </c>
      <c r="H2022">
        <v>3</v>
      </c>
      <c r="I2022" t="s">
        <v>892</v>
      </c>
      <c r="J2022" t="s">
        <v>893</v>
      </c>
      <c r="K2022" t="s">
        <v>894</v>
      </c>
      <c r="L2022">
        <v>1301</v>
      </c>
      <c r="N2022">
        <v>1003</v>
      </c>
      <c r="O2022" t="s">
        <v>275</v>
      </c>
      <c r="P2022" t="s">
        <v>275</v>
      </c>
      <c r="Q2022">
        <v>1</v>
      </c>
      <c r="X2022">
        <v>0.39</v>
      </c>
      <c r="Y2022">
        <v>15.33</v>
      </c>
      <c r="Z2022">
        <v>0</v>
      </c>
      <c r="AA2022">
        <v>0</v>
      </c>
      <c r="AB2022">
        <v>0</v>
      </c>
      <c r="AC2022">
        <v>0</v>
      </c>
      <c r="AD2022">
        <v>1</v>
      </c>
      <c r="AE2022">
        <v>0</v>
      </c>
      <c r="AF2022" t="s">
        <v>3</v>
      </c>
      <c r="AG2022">
        <v>0.39</v>
      </c>
      <c r="AH2022">
        <v>2</v>
      </c>
      <c r="AI2022">
        <v>33361775</v>
      </c>
      <c r="AJ2022">
        <v>1617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</row>
    <row r="2023" spans="1:44">
      <c r="A2023">
        <f>ROW(Source!A1508)</f>
        <v>1508</v>
      </c>
      <c r="B2023">
        <v>33361776</v>
      </c>
      <c r="C2023">
        <v>33361766</v>
      </c>
      <c r="D2023">
        <v>31172061</v>
      </c>
      <c r="E2023">
        <v>1</v>
      </c>
      <c r="F2023">
        <v>1</v>
      </c>
      <c r="G2023">
        <v>1</v>
      </c>
      <c r="H2023">
        <v>1</v>
      </c>
      <c r="I2023" t="s">
        <v>850</v>
      </c>
      <c r="J2023" t="s">
        <v>3</v>
      </c>
      <c r="K2023" t="s">
        <v>851</v>
      </c>
      <c r="L2023">
        <v>1191</v>
      </c>
      <c r="N2023">
        <v>1013</v>
      </c>
      <c r="O2023" t="s">
        <v>831</v>
      </c>
      <c r="P2023" t="s">
        <v>831</v>
      </c>
      <c r="Q2023">
        <v>1</v>
      </c>
      <c r="X2023">
        <v>5.95</v>
      </c>
      <c r="Y2023">
        <v>0</v>
      </c>
      <c r="Z2023">
        <v>0</v>
      </c>
      <c r="AA2023">
        <v>0</v>
      </c>
      <c r="AB2023">
        <v>8.74</v>
      </c>
      <c r="AC2023">
        <v>0</v>
      </c>
      <c r="AD2023">
        <v>1</v>
      </c>
      <c r="AE2023">
        <v>1</v>
      </c>
      <c r="AF2023" t="s">
        <v>22</v>
      </c>
      <c r="AG2023">
        <v>8.2109999999999985</v>
      </c>
      <c r="AH2023">
        <v>2</v>
      </c>
      <c r="AI2023">
        <v>33361767</v>
      </c>
      <c r="AJ2023">
        <v>1618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</row>
    <row r="2024" spans="1:44">
      <c r="A2024">
        <f>ROW(Source!A1508)</f>
        <v>1508</v>
      </c>
      <c r="B2024">
        <v>33361777</v>
      </c>
      <c r="C2024">
        <v>33361766</v>
      </c>
      <c r="D2024">
        <v>31172011</v>
      </c>
      <c r="E2024">
        <v>1</v>
      </c>
      <c r="F2024">
        <v>1</v>
      </c>
      <c r="G2024">
        <v>1</v>
      </c>
      <c r="H2024">
        <v>1</v>
      </c>
      <c r="I2024" t="s">
        <v>832</v>
      </c>
      <c r="J2024" t="s">
        <v>3</v>
      </c>
      <c r="K2024" t="s">
        <v>833</v>
      </c>
      <c r="L2024">
        <v>1191</v>
      </c>
      <c r="N2024">
        <v>1013</v>
      </c>
      <c r="O2024" t="s">
        <v>831</v>
      </c>
      <c r="P2024" t="s">
        <v>831</v>
      </c>
      <c r="Q2024">
        <v>1</v>
      </c>
      <c r="X2024">
        <v>0.04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1</v>
      </c>
      <c r="AE2024">
        <v>2</v>
      </c>
      <c r="AF2024" t="s">
        <v>21</v>
      </c>
      <c r="AG2024">
        <v>0.06</v>
      </c>
      <c r="AH2024">
        <v>2</v>
      </c>
      <c r="AI2024">
        <v>33361768</v>
      </c>
      <c r="AJ2024">
        <v>1619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</row>
    <row r="2025" spans="1:44">
      <c r="A2025">
        <f>ROW(Source!A1508)</f>
        <v>1508</v>
      </c>
      <c r="B2025">
        <v>33361778</v>
      </c>
      <c r="C2025">
        <v>33361766</v>
      </c>
      <c r="D2025">
        <v>31258491</v>
      </c>
      <c r="E2025">
        <v>1</v>
      </c>
      <c r="F2025">
        <v>1</v>
      </c>
      <c r="G2025">
        <v>1</v>
      </c>
      <c r="H2025">
        <v>2</v>
      </c>
      <c r="I2025" t="s">
        <v>834</v>
      </c>
      <c r="J2025" t="s">
        <v>835</v>
      </c>
      <c r="K2025" t="s">
        <v>836</v>
      </c>
      <c r="L2025">
        <v>1368</v>
      </c>
      <c r="N2025">
        <v>1011</v>
      </c>
      <c r="O2025" t="s">
        <v>837</v>
      </c>
      <c r="P2025" t="s">
        <v>837</v>
      </c>
      <c r="Q2025">
        <v>1</v>
      </c>
      <c r="X2025">
        <v>0.01</v>
      </c>
      <c r="Y2025">
        <v>0</v>
      </c>
      <c r="Z2025">
        <v>111.99</v>
      </c>
      <c r="AA2025">
        <v>13.5</v>
      </c>
      <c r="AB2025">
        <v>0</v>
      </c>
      <c r="AC2025">
        <v>0</v>
      </c>
      <c r="AD2025">
        <v>1</v>
      </c>
      <c r="AE2025">
        <v>0</v>
      </c>
      <c r="AF2025" t="s">
        <v>21</v>
      </c>
      <c r="AG2025">
        <v>1.4999999999999999E-2</v>
      </c>
      <c r="AH2025">
        <v>2</v>
      </c>
      <c r="AI2025">
        <v>33361769</v>
      </c>
      <c r="AJ2025">
        <v>1620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</row>
    <row r="2026" spans="1:44">
      <c r="A2026">
        <f>ROW(Source!A1508)</f>
        <v>1508</v>
      </c>
      <c r="B2026">
        <v>33361779</v>
      </c>
      <c r="C2026">
        <v>33361766</v>
      </c>
      <c r="D2026">
        <v>31258691</v>
      </c>
      <c r="E2026">
        <v>1</v>
      </c>
      <c r="F2026">
        <v>1</v>
      </c>
      <c r="G2026">
        <v>1</v>
      </c>
      <c r="H2026">
        <v>2</v>
      </c>
      <c r="I2026" t="s">
        <v>838</v>
      </c>
      <c r="J2026" t="s">
        <v>839</v>
      </c>
      <c r="K2026" t="s">
        <v>840</v>
      </c>
      <c r="L2026">
        <v>1368</v>
      </c>
      <c r="N2026">
        <v>1011</v>
      </c>
      <c r="O2026" t="s">
        <v>837</v>
      </c>
      <c r="P2026" t="s">
        <v>837</v>
      </c>
      <c r="Q2026">
        <v>1</v>
      </c>
      <c r="X2026">
        <v>1.36</v>
      </c>
      <c r="Y2026">
        <v>0</v>
      </c>
      <c r="Z2026">
        <v>3.12</v>
      </c>
      <c r="AA2026">
        <v>0</v>
      </c>
      <c r="AB2026">
        <v>0</v>
      </c>
      <c r="AC2026">
        <v>0</v>
      </c>
      <c r="AD2026">
        <v>1</v>
      </c>
      <c r="AE2026">
        <v>0</v>
      </c>
      <c r="AF2026" t="s">
        <v>21</v>
      </c>
      <c r="AG2026">
        <v>2.04</v>
      </c>
      <c r="AH2026">
        <v>2</v>
      </c>
      <c r="AI2026">
        <v>33361770</v>
      </c>
      <c r="AJ2026">
        <v>1621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</row>
    <row r="2027" spans="1:44">
      <c r="A2027">
        <f>ROW(Source!A1508)</f>
        <v>1508</v>
      </c>
      <c r="B2027">
        <v>33361780</v>
      </c>
      <c r="C2027">
        <v>33361766</v>
      </c>
      <c r="D2027">
        <v>31259879</v>
      </c>
      <c r="E2027">
        <v>1</v>
      </c>
      <c r="F2027">
        <v>1</v>
      </c>
      <c r="G2027">
        <v>1</v>
      </c>
      <c r="H2027">
        <v>2</v>
      </c>
      <c r="I2027" t="s">
        <v>841</v>
      </c>
      <c r="J2027" t="s">
        <v>842</v>
      </c>
      <c r="K2027" t="s">
        <v>843</v>
      </c>
      <c r="L2027">
        <v>1368</v>
      </c>
      <c r="N2027">
        <v>1011</v>
      </c>
      <c r="O2027" t="s">
        <v>837</v>
      </c>
      <c r="P2027" t="s">
        <v>837</v>
      </c>
      <c r="Q2027">
        <v>1</v>
      </c>
      <c r="X2027">
        <v>0.03</v>
      </c>
      <c r="Y2027">
        <v>0</v>
      </c>
      <c r="Z2027">
        <v>65.709999999999994</v>
      </c>
      <c r="AA2027">
        <v>11.6</v>
      </c>
      <c r="AB2027">
        <v>0</v>
      </c>
      <c r="AC2027">
        <v>0</v>
      </c>
      <c r="AD2027">
        <v>1</v>
      </c>
      <c r="AE2027">
        <v>0</v>
      </c>
      <c r="AF2027" t="s">
        <v>21</v>
      </c>
      <c r="AG2027">
        <v>4.4999999999999998E-2</v>
      </c>
      <c r="AH2027">
        <v>2</v>
      </c>
      <c r="AI2027">
        <v>33361771</v>
      </c>
      <c r="AJ2027">
        <v>1622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</row>
    <row r="2028" spans="1:44">
      <c r="A2028">
        <f>ROW(Source!A1508)</f>
        <v>1508</v>
      </c>
      <c r="B2028">
        <v>33361781</v>
      </c>
      <c r="C2028">
        <v>33361766</v>
      </c>
      <c r="D2028">
        <v>31175973</v>
      </c>
      <c r="E2028">
        <v>1</v>
      </c>
      <c r="F2028">
        <v>1</v>
      </c>
      <c r="G2028">
        <v>1</v>
      </c>
      <c r="H2028">
        <v>3</v>
      </c>
      <c r="I2028" t="s">
        <v>889</v>
      </c>
      <c r="J2028" t="s">
        <v>890</v>
      </c>
      <c r="K2028" t="s">
        <v>891</v>
      </c>
      <c r="L2028">
        <v>1348</v>
      </c>
      <c r="N2028">
        <v>1009</v>
      </c>
      <c r="O2028" t="s">
        <v>32</v>
      </c>
      <c r="P2028" t="s">
        <v>32</v>
      </c>
      <c r="Q2028">
        <v>1000</v>
      </c>
      <c r="X2028">
        <v>2.9999999999999997E-4</v>
      </c>
      <c r="Y2028">
        <v>26499</v>
      </c>
      <c r="Z2028">
        <v>0</v>
      </c>
      <c r="AA2028">
        <v>0</v>
      </c>
      <c r="AB2028">
        <v>0</v>
      </c>
      <c r="AC2028">
        <v>0</v>
      </c>
      <c r="AD2028">
        <v>1</v>
      </c>
      <c r="AE2028">
        <v>0</v>
      </c>
      <c r="AF2028" t="s">
        <v>3</v>
      </c>
      <c r="AG2028">
        <v>2.9999999999999997E-4</v>
      </c>
      <c r="AH2028">
        <v>2</v>
      </c>
      <c r="AI2028">
        <v>33361772</v>
      </c>
      <c r="AJ2028">
        <v>1623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</row>
    <row r="2029" spans="1:44">
      <c r="A2029">
        <f>ROW(Source!A1508)</f>
        <v>1508</v>
      </c>
      <c r="B2029">
        <v>33361782</v>
      </c>
      <c r="C2029">
        <v>33361766</v>
      </c>
      <c r="D2029">
        <v>31180727</v>
      </c>
      <c r="E2029">
        <v>1</v>
      </c>
      <c r="F2029">
        <v>1</v>
      </c>
      <c r="G2029">
        <v>1</v>
      </c>
      <c r="H2029">
        <v>3</v>
      </c>
      <c r="I2029" t="s">
        <v>844</v>
      </c>
      <c r="J2029" t="s">
        <v>845</v>
      </c>
      <c r="K2029" t="s">
        <v>846</v>
      </c>
      <c r="L2029">
        <v>1348</v>
      </c>
      <c r="N2029">
        <v>1009</v>
      </c>
      <c r="O2029" t="s">
        <v>32</v>
      </c>
      <c r="P2029" t="s">
        <v>32</v>
      </c>
      <c r="Q2029">
        <v>1000</v>
      </c>
      <c r="X2029">
        <v>8.0000000000000004E-4</v>
      </c>
      <c r="Y2029">
        <v>9040.01</v>
      </c>
      <c r="Z2029">
        <v>0</v>
      </c>
      <c r="AA2029">
        <v>0</v>
      </c>
      <c r="AB2029">
        <v>0</v>
      </c>
      <c r="AC2029">
        <v>0</v>
      </c>
      <c r="AD2029">
        <v>1</v>
      </c>
      <c r="AE2029">
        <v>0</v>
      </c>
      <c r="AF2029" t="s">
        <v>3</v>
      </c>
      <c r="AG2029">
        <v>8.0000000000000004E-4</v>
      </c>
      <c r="AH2029">
        <v>2</v>
      </c>
      <c r="AI2029">
        <v>33361773</v>
      </c>
      <c r="AJ2029">
        <v>1624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</row>
    <row r="2030" spans="1:44">
      <c r="A2030">
        <f>ROW(Source!A1508)</f>
        <v>1508</v>
      </c>
      <c r="B2030">
        <v>33361783</v>
      </c>
      <c r="C2030">
        <v>33361766</v>
      </c>
      <c r="D2030">
        <v>31181610</v>
      </c>
      <c r="E2030">
        <v>1</v>
      </c>
      <c r="F2030">
        <v>1</v>
      </c>
      <c r="G2030">
        <v>1</v>
      </c>
      <c r="H2030">
        <v>3</v>
      </c>
      <c r="I2030" t="s">
        <v>847</v>
      </c>
      <c r="J2030" t="s">
        <v>848</v>
      </c>
      <c r="K2030" t="s">
        <v>849</v>
      </c>
      <c r="L2030">
        <v>1346</v>
      </c>
      <c r="N2030">
        <v>1009</v>
      </c>
      <c r="O2030" t="s">
        <v>78</v>
      </c>
      <c r="P2030" t="s">
        <v>78</v>
      </c>
      <c r="Q2030">
        <v>1</v>
      </c>
      <c r="X2030">
        <v>0.43</v>
      </c>
      <c r="Y2030">
        <v>23.09</v>
      </c>
      <c r="Z2030">
        <v>0</v>
      </c>
      <c r="AA2030">
        <v>0</v>
      </c>
      <c r="AB2030">
        <v>0</v>
      </c>
      <c r="AC2030">
        <v>0</v>
      </c>
      <c r="AD2030">
        <v>1</v>
      </c>
      <c r="AE2030">
        <v>0</v>
      </c>
      <c r="AF2030" t="s">
        <v>3</v>
      </c>
      <c r="AG2030">
        <v>0.43</v>
      </c>
      <c r="AH2030">
        <v>2</v>
      </c>
      <c r="AI2030">
        <v>33361774</v>
      </c>
      <c r="AJ2030">
        <v>1625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</row>
    <row r="2031" spans="1:44">
      <c r="A2031">
        <f>ROW(Source!A1508)</f>
        <v>1508</v>
      </c>
      <c r="B2031">
        <v>33361784</v>
      </c>
      <c r="C2031">
        <v>33361766</v>
      </c>
      <c r="D2031">
        <v>31174155</v>
      </c>
      <c r="E2031">
        <v>17</v>
      </c>
      <c r="F2031">
        <v>1</v>
      </c>
      <c r="G2031">
        <v>1</v>
      </c>
      <c r="H2031">
        <v>3</v>
      </c>
      <c r="I2031" t="s">
        <v>937</v>
      </c>
      <c r="J2031" t="s">
        <v>3</v>
      </c>
      <c r="K2031" t="s">
        <v>269</v>
      </c>
      <c r="L2031">
        <v>1354</v>
      </c>
      <c r="N2031">
        <v>1010</v>
      </c>
      <c r="O2031" t="s">
        <v>40</v>
      </c>
      <c r="P2031" t="s">
        <v>40</v>
      </c>
      <c r="Q2031">
        <v>1</v>
      </c>
      <c r="X2031">
        <v>2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 t="s">
        <v>3</v>
      </c>
      <c r="AG2031">
        <v>2</v>
      </c>
      <c r="AH2031">
        <v>3</v>
      </c>
      <c r="AI2031">
        <v>-1</v>
      </c>
      <c r="AJ2031" t="s">
        <v>3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</row>
    <row r="2032" spans="1:44">
      <c r="A2032">
        <f>ROW(Source!A1508)</f>
        <v>1508</v>
      </c>
      <c r="B2032">
        <v>33361785</v>
      </c>
      <c r="C2032">
        <v>33361766</v>
      </c>
      <c r="D2032">
        <v>31173712</v>
      </c>
      <c r="E2032">
        <v>17</v>
      </c>
      <c r="F2032">
        <v>1</v>
      </c>
      <c r="G2032">
        <v>1</v>
      </c>
      <c r="H2032">
        <v>3</v>
      </c>
      <c r="I2032" t="s">
        <v>929</v>
      </c>
      <c r="J2032" t="s">
        <v>3</v>
      </c>
      <c r="K2032" t="s">
        <v>930</v>
      </c>
      <c r="L2032">
        <v>1354</v>
      </c>
      <c r="N2032">
        <v>1010</v>
      </c>
      <c r="O2032" t="s">
        <v>40</v>
      </c>
      <c r="P2032" t="s">
        <v>40</v>
      </c>
      <c r="Q2032">
        <v>1</v>
      </c>
      <c r="X2032">
        <v>1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 t="s">
        <v>3</v>
      </c>
      <c r="AG2032">
        <v>1</v>
      </c>
      <c r="AH2032">
        <v>3</v>
      </c>
      <c r="AI2032">
        <v>-1</v>
      </c>
      <c r="AJ2032" t="s">
        <v>3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</row>
    <row r="2033" spans="1:44">
      <c r="A2033">
        <f>ROW(Source!A1508)</f>
        <v>1508</v>
      </c>
      <c r="B2033">
        <v>33361786</v>
      </c>
      <c r="C2033">
        <v>33361766</v>
      </c>
      <c r="D2033">
        <v>31172599</v>
      </c>
      <c r="E2033">
        <v>17</v>
      </c>
      <c r="F2033">
        <v>1</v>
      </c>
      <c r="G2033">
        <v>1</v>
      </c>
      <c r="H2033">
        <v>3</v>
      </c>
      <c r="I2033" t="s">
        <v>938</v>
      </c>
      <c r="J2033" t="s">
        <v>3</v>
      </c>
      <c r="K2033" t="s">
        <v>939</v>
      </c>
      <c r="L2033">
        <v>1301</v>
      </c>
      <c r="N2033">
        <v>1003</v>
      </c>
      <c r="O2033" t="s">
        <v>275</v>
      </c>
      <c r="P2033" t="s">
        <v>275</v>
      </c>
      <c r="Q2033">
        <v>1</v>
      </c>
      <c r="X2033">
        <v>9.3000000000000007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 t="s">
        <v>3</v>
      </c>
      <c r="AG2033">
        <v>9.3000000000000007</v>
      </c>
      <c r="AH2033">
        <v>3</v>
      </c>
      <c r="AI2033">
        <v>-1</v>
      </c>
      <c r="AJ2033" t="s">
        <v>3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</row>
    <row r="2034" spans="1:44">
      <c r="A2034">
        <f>ROW(Source!A1508)</f>
        <v>1508</v>
      </c>
      <c r="B2034">
        <v>33361787</v>
      </c>
      <c r="C2034">
        <v>33361766</v>
      </c>
      <c r="D2034">
        <v>31238438</v>
      </c>
      <c r="E2034">
        <v>1</v>
      </c>
      <c r="F2034">
        <v>1</v>
      </c>
      <c r="G2034">
        <v>1</v>
      </c>
      <c r="H2034">
        <v>3</v>
      </c>
      <c r="I2034" t="s">
        <v>892</v>
      </c>
      <c r="J2034" t="s">
        <v>893</v>
      </c>
      <c r="K2034" t="s">
        <v>894</v>
      </c>
      <c r="L2034">
        <v>1301</v>
      </c>
      <c r="N2034">
        <v>1003</v>
      </c>
      <c r="O2034" t="s">
        <v>275</v>
      </c>
      <c r="P2034" t="s">
        <v>275</v>
      </c>
      <c r="Q2034">
        <v>1</v>
      </c>
      <c r="X2034">
        <v>0.39</v>
      </c>
      <c r="Y2034">
        <v>15.33</v>
      </c>
      <c r="Z2034">
        <v>0</v>
      </c>
      <c r="AA2034">
        <v>0</v>
      </c>
      <c r="AB2034">
        <v>0</v>
      </c>
      <c r="AC2034">
        <v>0</v>
      </c>
      <c r="AD2034">
        <v>1</v>
      </c>
      <c r="AE2034">
        <v>0</v>
      </c>
      <c r="AF2034" t="s">
        <v>3</v>
      </c>
      <c r="AG2034">
        <v>0.39</v>
      </c>
      <c r="AH2034">
        <v>2</v>
      </c>
      <c r="AI2034">
        <v>33361775</v>
      </c>
      <c r="AJ2034">
        <v>1626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</row>
    <row r="2035" spans="1:44">
      <c r="A2035">
        <f>ROW(Source!A1515)</f>
        <v>1515</v>
      </c>
      <c r="B2035">
        <v>33361801</v>
      </c>
      <c r="C2035">
        <v>33361791</v>
      </c>
      <c r="D2035">
        <v>31172059</v>
      </c>
      <c r="E2035">
        <v>1</v>
      </c>
      <c r="F2035">
        <v>1</v>
      </c>
      <c r="G2035">
        <v>1</v>
      </c>
      <c r="H2035">
        <v>1</v>
      </c>
      <c r="I2035" t="s">
        <v>895</v>
      </c>
      <c r="J2035" t="s">
        <v>3</v>
      </c>
      <c r="K2035" t="s">
        <v>896</v>
      </c>
      <c r="L2035">
        <v>1191</v>
      </c>
      <c r="N2035">
        <v>1013</v>
      </c>
      <c r="O2035" t="s">
        <v>831</v>
      </c>
      <c r="P2035" t="s">
        <v>831</v>
      </c>
      <c r="Q2035">
        <v>1</v>
      </c>
      <c r="X2035">
        <v>31.98</v>
      </c>
      <c r="Y2035">
        <v>0</v>
      </c>
      <c r="Z2035">
        <v>0</v>
      </c>
      <c r="AA2035">
        <v>0</v>
      </c>
      <c r="AB2035">
        <v>8.64</v>
      </c>
      <c r="AC2035">
        <v>0</v>
      </c>
      <c r="AD2035">
        <v>1</v>
      </c>
      <c r="AE2035">
        <v>1</v>
      </c>
      <c r="AF2035" t="s">
        <v>22</v>
      </c>
      <c r="AG2035">
        <v>44.132399999999997</v>
      </c>
      <c r="AH2035">
        <v>2</v>
      </c>
      <c r="AI2035">
        <v>33361792</v>
      </c>
      <c r="AJ2035">
        <v>1627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</row>
    <row r="2036" spans="1:44">
      <c r="A2036">
        <f>ROW(Source!A1515)</f>
        <v>1515</v>
      </c>
      <c r="B2036">
        <v>33361802</v>
      </c>
      <c r="C2036">
        <v>33361791</v>
      </c>
      <c r="D2036">
        <v>31172011</v>
      </c>
      <c r="E2036">
        <v>1</v>
      </c>
      <c r="F2036">
        <v>1</v>
      </c>
      <c r="G2036">
        <v>1</v>
      </c>
      <c r="H2036">
        <v>1</v>
      </c>
      <c r="I2036" t="s">
        <v>832</v>
      </c>
      <c r="J2036" t="s">
        <v>3</v>
      </c>
      <c r="K2036" t="s">
        <v>833</v>
      </c>
      <c r="L2036">
        <v>1191</v>
      </c>
      <c r="N2036">
        <v>1013</v>
      </c>
      <c r="O2036" t="s">
        <v>831</v>
      </c>
      <c r="P2036" t="s">
        <v>831</v>
      </c>
      <c r="Q2036">
        <v>1</v>
      </c>
      <c r="X2036">
        <v>0.47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1</v>
      </c>
      <c r="AE2036">
        <v>2</v>
      </c>
      <c r="AF2036" t="s">
        <v>21</v>
      </c>
      <c r="AG2036">
        <v>0.70499999999999996</v>
      </c>
      <c r="AH2036">
        <v>2</v>
      </c>
      <c r="AI2036">
        <v>33361793</v>
      </c>
      <c r="AJ2036">
        <v>1628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</row>
    <row r="2037" spans="1:44">
      <c r="A2037">
        <f>ROW(Source!A1515)</f>
        <v>1515</v>
      </c>
      <c r="B2037">
        <v>33361803</v>
      </c>
      <c r="C2037">
        <v>33361791</v>
      </c>
      <c r="D2037">
        <v>31259116</v>
      </c>
      <c r="E2037">
        <v>1</v>
      </c>
      <c r="F2037">
        <v>1</v>
      </c>
      <c r="G2037">
        <v>1</v>
      </c>
      <c r="H2037">
        <v>2</v>
      </c>
      <c r="I2037" t="s">
        <v>897</v>
      </c>
      <c r="J2037" t="s">
        <v>898</v>
      </c>
      <c r="K2037" t="s">
        <v>899</v>
      </c>
      <c r="L2037">
        <v>1368</v>
      </c>
      <c r="N2037">
        <v>1011</v>
      </c>
      <c r="O2037" t="s">
        <v>837</v>
      </c>
      <c r="P2037" t="s">
        <v>837</v>
      </c>
      <c r="Q2037">
        <v>1</v>
      </c>
      <c r="X2037">
        <v>0.23</v>
      </c>
      <c r="Y2037">
        <v>0</v>
      </c>
      <c r="Z2037">
        <v>30</v>
      </c>
      <c r="AA2037">
        <v>0</v>
      </c>
      <c r="AB2037">
        <v>0</v>
      </c>
      <c r="AC2037">
        <v>0</v>
      </c>
      <c r="AD2037">
        <v>1</v>
      </c>
      <c r="AE2037">
        <v>0</v>
      </c>
      <c r="AF2037" t="s">
        <v>21</v>
      </c>
      <c r="AG2037">
        <v>0.34500000000000003</v>
      </c>
      <c r="AH2037">
        <v>2</v>
      </c>
      <c r="AI2037">
        <v>33361794</v>
      </c>
      <c r="AJ2037">
        <v>1629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</row>
    <row r="2038" spans="1:44">
      <c r="A2038">
        <f>ROW(Source!A1515)</f>
        <v>1515</v>
      </c>
      <c r="B2038">
        <v>33361804</v>
      </c>
      <c r="C2038">
        <v>33361791</v>
      </c>
      <c r="D2038">
        <v>31259879</v>
      </c>
      <c r="E2038">
        <v>1</v>
      </c>
      <c r="F2038">
        <v>1</v>
      </c>
      <c r="G2038">
        <v>1</v>
      </c>
      <c r="H2038">
        <v>2</v>
      </c>
      <c r="I2038" t="s">
        <v>841</v>
      </c>
      <c r="J2038" t="s">
        <v>842</v>
      </c>
      <c r="K2038" t="s">
        <v>843</v>
      </c>
      <c r="L2038">
        <v>1368</v>
      </c>
      <c r="N2038">
        <v>1011</v>
      </c>
      <c r="O2038" t="s">
        <v>837</v>
      </c>
      <c r="P2038" t="s">
        <v>837</v>
      </c>
      <c r="Q2038">
        <v>1</v>
      </c>
      <c r="X2038">
        <v>0.47</v>
      </c>
      <c r="Y2038">
        <v>0</v>
      </c>
      <c r="Z2038">
        <v>65.709999999999994</v>
      </c>
      <c r="AA2038">
        <v>11.6</v>
      </c>
      <c r="AB2038">
        <v>0</v>
      </c>
      <c r="AC2038">
        <v>0</v>
      </c>
      <c r="AD2038">
        <v>1</v>
      </c>
      <c r="AE2038">
        <v>0</v>
      </c>
      <c r="AF2038" t="s">
        <v>21</v>
      </c>
      <c r="AG2038">
        <v>0.70499999999999996</v>
      </c>
      <c r="AH2038">
        <v>2</v>
      </c>
      <c r="AI2038">
        <v>33361795</v>
      </c>
      <c r="AJ2038">
        <v>1630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</row>
    <row r="2039" spans="1:44">
      <c r="A2039">
        <f>ROW(Source!A1515)</f>
        <v>1515</v>
      </c>
      <c r="B2039">
        <v>33361805</v>
      </c>
      <c r="C2039">
        <v>33361791</v>
      </c>
      <c r="D2039">
        <v>31260961</v>
      </c>
      <c r="E2039">
        <v>1</v>
      </c>
      <c r="F2039">
        <v>1</v>
      </c>
      <c r="G2039">
        <v>1</v>
      </c>
      <c r="H2039">
        <v>2</v>
      </c>
      <c r="I2039" t="s">
        <v>900</v>
      </c>
      <c r="J2039" t="s">
        <v>901</v>
      </c>
      <c r="K2039" t="s">
        <v>902</v>
      </c>
      <c r="L2039">
        <v>1368</v>
      </c>
      <c r="N2039">
        <v>1011</v>
      </c>
      <c r="O2039" t="s">
        <v>837</v>
      </c>
      <c r="P2039" t="s">
        <v>837</v>
      </c>
      <c r="Q2039">
        <v>1</v>
      </c>
      <c r="X2039">
        <v>1.26</v>
      </c>
      <c r="Y2039">
        <v>0</v>
      </c>
      <c r="Z2039">
        <v>2.16</v>
      </c>
      <c r="AA2039">
        <v>0</v>
      </c>
      <c r="AB2039">
        <v>0</v>
      </c>
      <c r="AC2039">
        <v>0</v>
      </c>
      <c r="AD2039">
        <v>1</v>
      </c>
      <c r="AE2039">
        <v>0</v>
      </c>
      <c r="AF2039" t="s">
        <v>21</v>
      </c>
      <c r="AG2039">
        <v>1.8900000000000001</v>
      </c>
      <c r="AH2039">
        <v>2</v>
      </c>
      <c r="AI2039">
        <v>33361796</v>
      </c>
      <c r="AJ2039">
        <v>1631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</row>
    <row r="2040" spans="1:44">
      <c r="A2040">
        <f>ROW(Source!A1515)</f>
        <v>1515</v>
      </c>
      <c r="B2040">
        <v>33361806</v>
      </c>
      <c r="C2040">
        <v>33361791</v>
      </c>
      <c r="D2040">
        <v>31176145</v>
      </c>
      <c r="E2040">
        <v>1</v>
      </c>
      <c r="F2040">
        <v>1</v>
      </c>
      <c r="G2040">
        <v>1</v>
      </c>
      <c r="H2040">
        <v>3</v>
      </c>
      <c r="I2040" t="s">
        <v>903</v>
      </c>
      <c r="J2040" t="s">
        <v>904</v>
      </c>
      <c r="K2040" t="s">
        <v>905</v>
      </c>
      <c r="L2040">
        <v>1348</v>
      </c>
      <c r="N2040">
        <v>1009</v>
      </c>
      <c r="O2040" t="s">
        <v>32</v>
      </c>
      <c r="P2040" t="s">
        <v>32</v>
      </c>
      <c r="Q2040">
        <v>1000</v>
      </c>
      <c r="X2040">
        <v>1.26E-2</v>
      </c>
      <c r="Y2040">
        <v>1412.5</v>
      </c>
      <c r="Z2040">
        <v>0</v>
      </c>
      <c r="AA2040">
        <v>0</v>
      </c>
      <c r="AB2040">
        <v>0</v>
      </c>
      <c r="AC2040">
        <v>0</v>
      </c>
      <c r="AD2040">
        <v>1</v>
      </c>
      <c r="AE2040">
        <v>0</v>
      </c>
      <c r="AF2040" t="s">
        <v>3</v>
      </c>
      <c r="AG2040">
        <v>1.26E-2</v>
      </c>
      <c r="AH2040">
        <v>2</v>
      </c>
      <c r="AI2040">
        <v>33361797</v>
      </c>
      <c r="AJ2040">
        <v>1632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</row>
    <row r="2041" spans="1:44">
      <c r="A2041">
        <f>ROW(Source!A1515)</f>
        <v>1515</v>
      </c>
      <c r="B2041">
        <v>33361807</v>
      </c>
      <c r="C2041">
        <v>33361791</v>
      </c>
      <c r="D2041">
        <v>31176252</v>
      </c>
      <c r="E2041">
        <v>1</v>
      </c>
      <c r="F2041">
        <v>1</v>
      </c>
      <c r="G2041">
        <v>1</v>
      </c>
      <c r="H2041">
        <v>3</v>
      </c>
      <c r="I2041" t="s">
        <v>906</v>
      </c>
      <c r="J2041" t="s">
        <v>907</v>
      </c>
      <c r="K2041" t="s">
        <v>908</v>
      </c>
      <c r="L2041">
        <v>1348</v>
      </c>
      <c r="N2041">
        <v>1009</v>
      </c>
      <c r="O2041" t="s">
        <v>32</v>
      </c>
      <c r="P2041" t="s">
        <v>32</v>
      </c>
      <c r="Q2041">
        <v>1000</v>
      </c>
      <c r="X2041">
        <v>0.03</v>
      </c>
      <c r="Y2041">
        <v>3960</v>
      </c>
      <c r="Z2041">
        <v>0</v>
      </c>
      <c r="AA2041">
        <v>0</v>
      </c>
      <c r="AB2041">
        <v>0</v>
      </c>
      <c r="AC2041">
        <v>0</v>
      </c>
      <c r="AD2041">
        <v>1</v>
      </c>
      <c r="AE2041">
        <v>0</v>
      </c>
      <c r="AF2041" t="s">
        <v>3</v>
      </c>
      <c r="AG2041">
        <v>0.03</v>
      </c>
      <c r="AH2041">
        <v>2</v>
      </c>
      <c r="AI2041">
        <v>33361798</v>
      </c>
      <c r="AJ2041">
        <v>1633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</row>
    <row r="2042" spans="1:44">
      <c r="A2042">
        <f>ROW(Source!A1515)</f>
        <v>1515</v>
      </c>
      <c r="B2042">
        <v>33361808</v>
      </c>
      <c r="C2042">
        <v>33361791</v>
      </c>
      <c r="D2042">
        <v>31201861</v>
      </c>
      <c r="E2042">
        <v>1</v>
      </c>
      <c r="F2042">
        <v>1</v>
      </c>
      <c r="G2042">
        <v>1</v>
      </c>
      <c r="H2042">
        <v>3</v>
      </c>
      <c r="I2042" t="s">
        <v>909</v>
      </c>
      <c r="J2042" t="s">
        <v>910</v>
      </c>
      <c r="K2042" t="s">
        <v>911</v>
      </c>
      <c r="L2042">
        <v>1348</v>
      </c>
      <c r="N2042">
        <v>1009</v>
      </c>
      <c r="O2042" t="s">
        <v>32</v>
      </c>
      <c r="P2042" t="s">
        <v>32</v>
      </c>
      <c r="Q2042">
        <v>1000</v>
      </c>
      <c r="X2042">
        <v>4.7300000000000002E-2</v>
      </c>
      <c r="Y2042">
        <v>7590</v>
      </c>
      <c r="Z2042">
        <v>0</v>
      </c>
      <c r="AA2042">
        <v>0</v>
      </c>
      <c r="AB2042">
        <v>0</v>
      </c>
      <c r="AC2042">
        <v>0</v>
      </c>
      <c r="AD2042">
        <v>1</v>
      </c>
      <c r="AE2042">
        <v>0</v>
      </c>
      <c r="AF2042" t="s">
        <v>3</v>
      </c>
      <c r="AG2042">
        <v>4.7300000000000002E-2</v>
      </c>
      <c r="AH2042">
        <v>2</v>
      </c>
      <c r="AI2042">
        <v>33361799</v>
      </c>
      <c r="AJ2042">
        <v>1634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</row>
    <row r="2043" spans="1:44">
      <c r="A2043">
        <f>ROW(Source!A1515)</f>
        <v>1515</v>
      </c>
      <c r="B2043">
        <v>33361809</v>
      </c>
      <c r="C2043">
        <v>33361791</v>
      </c>
      <c r="D2043">
        <v>31173467</v>
      </c>
      <c r="E2043">
        <v>17</v>
      </c>
      <c r="F2043">
        <v>1</v>
      </c>
      <c r="G2043">
        <v>1</v>
      </c>
      <c r="H2043">
        <v>3</v>
      </c>
      <c r="I2043" t="s">
        <v>940</v>
      </c>
      <c r="J2043" t="s">
        <v>3</v>
      </c>
      <c r="K2043" t="s">
        <v>941</v>
      </c>
      <c r="L2043">
        <v>1327</v>
      </c>
      <c r="N2043">
        <v>1005</v>
      </c>
      <c r="O2043" t="s">
        <v>47</v>
      </c>
      <c r="P2043" t="s">
        <v>47</v>
      </c>
      <c r="Q2043">
        <v>1</v>
      </c>
      <c r="X2043">
        <v>115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 t="s">
        <v>3</v>
      </c>
      <c r="AG2043">
        <v>115</v>
      </c>
      <c r="AH2043">
        <v>3</v>
      </c>
      <c r="AI2043">
        <v>-1</v>
      </c>
      <c r="AJ2043" t="s">
        <v>3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</row>
    <row r="2044" spans="1:44">
      <c r="A2044">
        <f>ROW(Source!A1515)</f>
        <v>1515</v>
      </c>
      <c r="B2044">
        <v>33361810</v>
      </c>
      <c r="C2044">
        <v>33361791</v>
      </c>
      <c r="D2044">
        <v>31214657</v>
      </c>
      <c r="E2044">
        <v>1</v>
      </c>
      <c r="F2044">
        <v>1</v>
      </c>
      <c r="G2044">
        <v>1</v>
      </c>
      <c r="H2044">
        <v>3</v>
      </c>
      <c r="I2044" t="s">
        <v>912</v>
      </c>
      <c r="J2044" t="s">
        <v>913</v>
      </c>
      <c r="K2044" t="s">
        <v>914</v>
      </c>
      <c r="L2044">
        <v>1348</v>
      </c>
      <c r="N2044">
        <v>1009</v>
      </c>
      <c r="O2044" t="s">
        <v>32</v>
      </c>
      <c r="P2044" t="s">
        <v>32</v>
      </c>
      <c r="Q2044">
        <v>1000</v>
      </c>
      <c r="X2044">
        <v>1.2600000000000001E-3</v>
      </c>
      <c r="Y2044">
        <v>9550.01</v>
      </c>
      <c r="Z2044">
        <v>0</v>
      </c>
      <c r="AA2044">
        <v>0</v>
      </c>
      <c r="AB2044">
        <v>0</v>
      </c>
      <c r="AC2044">
        <v>0</v>
      </c>
      <c r="AD2044">
        <v>1</v>
      </c>
      <c r="AE2044">
        <v>0</v>
      </c>
      <c r="AF2044" t="s">
        <v>3</v>
      </c>
      <c r="AG2044">
        <v>1.2600000000000001E-3</v>
      </c>
      <c r="AH2044">
        <v>2</v>
      </c>
      <c r="AI2044">
        <v>33361800</v>
      </c>
      <c r="AJ2044">
        <v>1635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</row>
    <row r="2045" spans="1:44">
      <c r="A2045">
        <f>ROW(Source!A1516)</f>
        <v>1516</v>
      </c>
      <c r="B2045">
        <v>33361801</v>
      </c>
      <c r="C2045">
        <v>33361791</v>
      </c>
      <c r="D2045">
        <v>31172059</v>
      </c>
      <c r="E2045">
        <v>1</v>
      </c>
      <c r="F2045">
        <v>1</v>
      </c>
      <c r="G2045">
        <v>1</v>
      </c>
      <c r="H2045">
        <v>1</v>
      </c>
      <c r="I2045" t="s">
        <v>895</v>
      </c>
      <c r="J2045" t="s">
        <v>3</v>
      </c>
      <c r="K2045" t="s">
        <v>896</v>
      </c>
      <c r="L2045">
        <v>1191</v>
      </c>
      <c r="N2045">
        <v>1013</v>
      </c>
      <c r="O2045" t="s">
        <v>831</v>
      </c>
      <c r="P2045" t="s">
        <v>831</v>
      </c>
      <c r="Q2045">
        <v>1</v>
      </c>
      <c r="X2045">
        <v>31.98</v>
      </c>
      <c r="Y2045">
        <v>0</v>
      </c>
      <c r="Z2045">
        <v>0</v>
      </c>
      <c r="AA2045">
        <v>0</v>
      </c>
      <c r="AB2045">
        <v>8.64</v>
      </c>
      <c r="AC2045">
        <v>0</v>
      </c>
      <c r="AD2045">
        <v>1</v>
      </c>
      <c r="AE2045">
        <v>1</v>
      </c>
      <c r="AF2045" t="s">
        <v>22</v>
      </c>
      <c r="AG2045">
        <v>44.132399999999997</v>
      </c>
      <c r="AH2045">
        <v>2</v>
      </c>
      <c r="AI2045">
        <v>33361792</v>
      </c>
      <c r="AJ2045">
        <v>1636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</row>
    <row r="2046" spans="1:44">
      <c r="A2046">
        <f>ROW(Source!A1516)</f>
        <v>1516</v>
      </c>
      <c r="B2046">
        <v>33361802</v>
      </c>
      <c r="C2046">
        <v>33361791</v>
      </c>
      <c r="D2046">
        <v>31172011</v>
      </c>
      <c r="E2046">
        <v>1</v>
      </c>
      <c r="F2046">
        <v>1</v>
      </c>
      <c r="G2046">
        <v>1</v>
      </c>
      <c r="H2046">
        <v>1</v>
      </c>
      <c r="I2046" t="s">
        <v>832</v>
      </c>
      <c r="J2046" t="s">
        <v>3</v>
      </c>
      <c r="K2046" t="s">
        <v>833</v>
      </c>
      <c r="L2046">
        <v>1191</v>
      </c>
      <c r="N2046">
        <v>1013</v>
      </c>
      <c r="O2046" t="s">
        <v>831</v>
      </c>
      <c r="P2046" t="s">
        <v>831</v>
      </c>
      <c r="Q2046">
        <v>1</v>
      </c>
      <c r="X2046">
        <v>0.47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1</v>
      </c>
      <c r="AE2046">
        <v>2</v>
      </c>
      <c r="AF2046" t="s">
        <v>21</v>
      </c>
      <c r="AG2046">
        <v>0.70499999999999996</v>
      </c>
      <c r="AH2046">
        <v>2</v>
      </c>
      <c r="AI2046">
        <v>33361793</v>
      </c>
      <c r="AJ2046">
        <v>1637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</row>
    <row r="2047" spans="1:44">
      <c r="A2047">
        <f>ROW(Source!A1516)</f>
        <v>1516</v>
      </c>
      <c r="B2047">
        <v>33361803</v>
      </c>
      <c r="C2047">
        <v>33361791</v>
      </c>
      <c r="D2047">
        <v>31259116</v>
      </c>
      <c r="E2047">
        <v>1</v>
      </c>
      <c r="F2047">
        <v>1</v>
      </c>
      <c r="G2047">
        <v>1</v>
      </c>
      <c r="H2047">
        <v>2</v>
      </c>
      <c r="I2047" t="s">
        <v>897</v>
      </c>
      <c r="J2047" t="s">
        <v>898</v>
      </c>
      <c r="K2047" t="s">
        <v>899</v>
      </c>
      <c r="L2047">
        <v>1368</v>
      </c>
      <c r="N2047">
        <v>1011</v>
      </c>
      <c r="O2047" t="s">
        <v>837</v>
      </c>
      <c r="P2047" t="s">
        <v>837</v>
      </c>
      <c r="Q2047">
        <v>1</v>
      </c>
      <c r="X2047">
        <v>0.23</v>
      </c>
      <c r="Y2047">
        <v>0</v>
      </c>
      <c r="Z2047">
        <v>30</v>
      </c>
      <c r="AA2047">
        <v>0</v>
      </c>
      <c r="AB2047">
        <v>0</v>
      </c>
      <c r="AC2047">
        <v>0</v>
      </c>
      <c r="AD2047">
        <v>1</v>
      </c>
      <c r="AE2047">
        <v>0</v>
      </c>
      <c r="AF2047" t="s">
        <v>21</v>
      </c>
      <c r="AG2047">
        <v>0.34500000000000003</v>
      </c>
      <c r="AH2047">
        <v>2</v>
      </c>
      <c r="AI2047">
        <v>33361794</v>
      </c>
      <c r="AJ2047">
        <v>1638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</row>
    <row r="2048" spans="1:44">
      <c r="A2048">
        <f>ROW(Source!A1516)</f>
        <v>1516</v>
      </c>
      <c r="B2048">
        <v>33361804</v>
      </c>
      <c r="C2048">
        <v>33361791</v>
      </c>
      <c r="D2048">
        <v>31259879</v>
      </c>
      <c r="E2048">
        <v>1</v>
      </c>
      <c r="F2048">
        <v>1</v>
      </c>
      <c r="G2048">
        <v>1</v>
      </c>
      <c r="H2048">
        <v>2</v>
      </c>
      <c r="I2048" t="s">
        <v>841</v>
      </c>
      <c r="J2048" t="s">
        <v>842</v>
      </c>
      <c r="K2048" t="s">
        <v>843</v>
      </c>
      <c r="L2048">
        <v>1368</v>
      </c>
      <c r="N2048">
        <v>1011</v>
      </c>
      <c r="O2048" t="s">
        <v>837</v>
      </c>
      <c r="P2048" t="s">
        <v>837</v>
      </c>
      <c r="Q2048">
        <v>1</v>
      </c>
      <c r="X2048">
        <v>0.47</v>
      </c>
      <c r="Y2048">
        <v>0</v>
      </c>
      <c r="Z2048">
        <v>65.709999999999994</v>
      </c>
      <c r="AA2048">
        <v>11.6</v>
      </c>
      <c r="AB2048">
        <v>0</v>
      </c>
      <c r="AC2048">
        <v>0</v>
      </c>
      <c r="AD2048">
        <v>1</v>
      </c>
      <c r="AE2048">
        <v>0</v>
      </c>
      <c r="AF2048" t="s">
        <v>21</v>
      </c>
      <c r="AG2048">
        <v>0.70499999999999996</v>
      </c>
      <c r="AH2048">
        <v>2</v>
      </c>
      <c r="AI2048">
        <v>33361795</v>
      </c>
      <c r="AJ2048">
        <v>1639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</row>
    <row r="2049" spans="1:44">
      <c r="A2049">
        <f>ROW(Source!A1516)</f>
        <v>1516</v>
      </c>
      <c r="B2049">
        <v>33361805</v>
      </c>
      <c r="C2049">
        <v>33361791</v>
      </c>
      <c r="D2049">
        <v>31260961</v>
      </c>
      <c r="E2049">
        <v>1</v>
      </c>
      <c r="F2049">
        <v>1</v>
      </c>
      <c r="G2049">
        <v>1</v>
      </c>
      <c r="H2049">
        <v>2</v>
      </c>
      <c r="I2049" t="s">
        <v>900</v>
      </c>
      <c r="J2049" t="s">
        <v>901</v>
      </c>
      <c r="K2049" t="s">
        <v>902</v>
      </c>
      <c r="L2049">
        <v>1368</v>
      </c>
      <c r="N2049">
        <v>1011</v>
      </c>
      <c r="O2049" t="s">
        <v>837</v>
      </c>
      <c r="P2049" t="s">
        <v>837</v>
      </c>
      <c r="Q2049">
        <v>1</v>
      </c>
      <c r="X2049">
        <v>1.26</v>
      </c>
      <c r="Y2049">
        <v>0</v>
      </c>
      <c r="Z2049">
        <v>2.16</v>
      </c>
      <c r="AA2049">
        <v>0</v>
      </c>
      <c r="AB2049">
        <v>0</v>
      </c>
      <c r="AC2049">
        <v>0</v>
      </c>
      <c r="AD2049">
        <v>1</v>
      </c>
      <c r="AE2049">
        <v>0</v>
      </c>
      <c r="AF2049" t="s">
        <v>21</v>
      </c>
      <c r="AG2049">
        <v>1.8900000000000001</v>
      </c>
      <c r="AH2049">
        <v>2</v>
      </c>
      <c r="AI2049">
        <v>33361796</v>
      </c>
      <c r="AJ2049">
        <v>1640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</row>
    <row r="2050" spans="1:44">
      <c r="A2050">
        <f>ROW(Source!A1516)</f>
        <v>1516</v>
      </c>
      <c r="B2050">
        <v>33361806</v>
      </c>
      <c r="C2050">
        <v>33361791</v>
      </c>
      <c r="D2050">
        <v>31176145</v>
      </c>
      <c r="E2050">
        <v>1</v>
      </c>
      <c r="F2050">
        <v>1</v>
      </c>
      <c r="G2050">
        <v>1</v>
      </c>
      <c r="H2050">
        <v>3</v>
      </c>
      <c r="I2050" t="s">
        <v>903</v>
      </c>
      <c r="J2050" t="s">
        <v>904</v>
      </c>
      <c r="K2050" t="s">
        <v>905</v>
      </c>
      <c r="L2050">
        <v>1348</v>
      </c>
      <c r="N2050">
        <v>1009</v>
      </c>
      <c r="O2050" t="s">
        <v>32</v>
      </c>
      <c r="P2050" t="s">
        <v>32</v>
      </c>
      <c r="Q2050">
        <v>1000</v>
      </c>
      <c r="X2050">
        <v>1.26E-2</v>
      </c>
      <c r="Y2050">
        <v>1412.5</v>
      </c>
      <c r="Z2050">
        <v>0</v>
      </c>
      <c r="AA2050">
        <v>0</v>
      </c>
      <c r="AB2050">
        <v>0</v>
      </c>
      <c r="AC2050">
        <v>0</v>
      </c>
      <c r="AD2050">
        <v>1</v>
      </c>
      <c r="AE2050">
        <v>0</v>
      </c>
      <c r="AF2050" t="s">
        <v>3</v>
      </c>
      <c r="AG2050">
        <v>1.26E-2</v>
      </c>
      <c r="AH2050">
        <v>2</v>
      </c>
      <c r="AI2050">
        <v>33361797</v>
      </c>
      <c r="AJ2050">
        <v>1641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</row>
    <row r="2051" spans="1:44">
      <c r="A2051">
        <f>ROW(Source!A1516)</f>
        <v>1516</v>
      </c>
      <c r="B2051">
        <v>33361807</v>
      </c>
      <c r="C2051">
        <v>33361791</v>
      </c>
      <c r="D2051">
        <v>31176252</v>
      </c>
      <c r="E2051">
        <v>1</v>
      </c>
      <c r="F2051">
        <v>1</v>
      </c>
      <c r="G2051">
        <v>1</v>
      </c>
      <c r="H2051">
        <v>3</v>
      </c>
      <c r="I2051" t="s">
        <v>906</v>
      </c>
      <c r="J2051" t="s">
        <v>907</v>
      </c>
      <c r="K2051" t="s">
        <v>908</v>
      </c>
      <c r="L2051">
        <v>1348</v>
      </c>
      <c r="N2051">
        <v>1009</v>
      </c>
      <c r="O2051" t="s">
        <v>32</v>
      </c>
      <c r="P2051" t="s">
        <v>32</v>
      </c>
      <c r="Q2051">
        <v>1000</v>
      </c>
      <c r="X2051">
        <v>0.03</v>
      </c>
      <c r="Y2051">
        <v>3960</v>
      </c>
      <c r="Z2051">
        <v>0</v>
      </c>
      <c r="AA2051">
        <v>0</v>
      </c>
      <c r="AB2051">
        <v>0</v>
      </c>
      <c r="AC2051">
        <v>0</v>
      </c>
      <c r="AD2051">
        <v>1</v>
      </c>
      <c r="AE2051">
        <v>0</v>
      </c>
      <c r="AF2051" t="s">
        <v>3</v>
      </c>
      <c r="AG2051">
        <v>0.03</v>
      </c>
      <c r="AH2051">
        <v>2</v>
      </c>
      <c r="AI2051">
        <v>33361798</v>
      </c>
      <c r="AJ2051">
        <v>1642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</row>
    <row r="2052" spans="1:44">
      <c r="A2052">
        <f>ROW(Source!A1516)</f>
        <v>1516</v>
      </c>
      <c r="B2052">
        <v>33361808</v>
      </c>
      <c r="C2052">
        <v>33361791</v>
      </c>
      <c r="D2052">
        <v>31201861</v>
      </c>
      <c r="E2052">
        <v>1</v>
      </c>
      <c r="F2052">
        <v>1</v>
      </c>
      <c r="G2052">
        <v>1</v>
      </c>
      <c r="H2052">
        <v>3</v>
      </c>
      <c r="I2052" t="s">
        <v>909</v>
      </c>
      <c r="J2052" t="s">
        <v>910</v>
      </c>
      <c r="K2052" t="s">
        <v>911</v>
      </c>
      <c r="L2052">
        <v>1348</v>
      </c>
      <c r="N2052">
        <v>1009</v>
      </c>
      <c r="O2052" t="s">
        <v>32</v>
      </c>
      <c r="P2052" t="s">
        <v>32</v>
      </c>
      <c r="Q2052">
        <v>1000</v>
      </c>
      <c r="X2052">
        <v>4.7300000000000002E-2</v>
      </c>
      <c r="Y2052">
        <v>7590</v>
      </c>
      <c r="Z2052">
        <v>0</v>
      </c>
      <c r="AA2052">
        <v>0</v>
      </c>
      <c r="AB2052">
        <v>0</v>
      </c>
      <c r="AC2052">
        <v>0</v>
      </c>
      <c r="AD2052">
        <v>1</v>
      </c>
      <c r="AE2052">
        <v>0</v>
      </c>
      <c r="AF2052" t="s">
        <v>3</v>
      </c>
      <c r="AG2052">
        <v>4.7300000000000002E-2</v>
      </c>
      <c r="AH2052">
        <v>2</v>
      </c>
      <c r="AI2052">
        <v>33361799</v>
      </c>
      <c r="AJ2052">
        <v>1643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</row>
    <row r="2053" spans="1:44">
      <c r="A2053">
        <f>ROW(Source!A1516)</f>
        <v>1516</v>
      </c>
      <c r="B2053">
        <v>33361809</v>
      </c>
      <c r="C2053">
        <v>33361791</v>
      </c>
      <c r="D2053">
        <v>31173467</v>
      </c>
      <c r="E2053">
        <v>17</v>
      </c>
      <c r="F2053">
        <v>1</v>
      </c>
      <c r="G2053">
        <v>1</v>
      </c>
      <c r="H2053">
        <v>3</v>
      </c>
      <c r="I2053" t="s">
        <v>940</v>
      </c>
      <c r="J2053" t="s">
        <v>3</v>
      </c>
      <c r="K2053" t="s">
        <v>941</v>
      </c>
      <c r="L2053">
        <v>1327</v>
      </c>
      <c r="N2053">
        <v>1005</v>
      </c>
      <c r="O2053" t="s">
        <v>47</v>
      </c>
      <c r="P2053" t="s">
        <v>47</v>
      </c>
      <c r="Q2053">
        <v>1</v>
      </c>
      <c r="X2053">
        <v>115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 t="s">
        <v>3</v>
      </c>
      <c r="AG2053">
        <v>115</v>
      </c>
      <c r="AH2053">
        <v>3</v>
      </c>
      <c r="AI2053">
        <v>-1</v>
      </c>
      <c r="AJ2053" t="s">
        <v>3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</row>
    <row r="2054" spans="1:44">
      <c r="A2054">
        <f>ROW(Source!A1516)</f>
        <v>1516</v>
      </c>
      <c r="B2054">
        <v>33361810</v>
      </c>
      <c r="C2054">
        <v>33361791</v>
      </c>
      <c r="D2054">
        <v>31214657</v>
      </c>
      <c r="E2054">
        <v>1</v>
      </c>
      <c r="F2054">
        <v>1</v>
      </c>
      <c r="G2054">
        <v>1</v>
      </c>
      <c r="H2054">
        <v>3</v>
      </c>
      <c r="I2054" t="s">
        <v>912</v>
      </c>
      <c r="J2054" t="s">
        <v>913</v>
      </c>
      <c r="K2054" t="s">
        <v>914</v>
      </c>
      <c r="L2054">
        <v>1348</v>
      </c>
      <c r="N2054">
        <v>1009</v>
      </c>
      <c r="O2054" t="s">
        <v>32</v>
      </c>
      <c r="P2054" t="s">
        <v>32</v>
      </c>
      <c r="Q2054">
        <v>1000</v>
      </c>
      <c r="X2054">
        <v>1.2600000000000001E-3</v>
      </c>
      <c r="Y2054">
        <v>9550.01</v>
      </c>
      <c r="Z2054">
        <v>0</v>
      </c>
      <c r="AA2054">
        <v>0</v>
      </c>
      <c r="AB2054">
        <v>0</v>
      </c>
      <c r="AC2054">
        <v>0</v>
      </c>
      <c r="AD2054">
        <v>1</v>
      </c>
      <c r="AE2054">
        <v>0</v>
      </c>
      <c r="AF2054" t="s">
        <v>3</v>
      </c>
      <c r="AG2054">
        <v>1.2600000000000001E-3</v>
      </c>
      <c r="AH2054">
        <v>2</v>
      </c>
      <c r="AI2054">
        <v>33361800</v>
      </c>
      <c r="AJ2054">
        <v>1644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</row>
    <row r="2055" spans="1:44">
      <c r="A2055">
        <f>ROW(Source!A1519)</f>
        <v>1519</v>
      </c>
      <c r="B2055">
        <v>33361824</v>
      </c>
      <c r="C2055">
        <v>33361812</v>
      </c>
      <c r="D2055">
        <v>31172061</v>
      </c>
      <c r="E2055">
        <v>1</v>
      </c>
      <c r="F2055">
        <v>1</v>
      </c>
      <c r="G2055">
        <v>1</v>
      </c>
      <c r="H2055">
        <v>1</v>
      </c>
      <c r="I2055" t="s">
        <v>850</v>
      </c>
      <c r="J2055" t="s">
        <v>3</v>
      </c>
      <c r="K2055" t="s">
        <v>851</v>
      </c>
      <c r="L2055">
        <v>1191</v>
      </c>
      <c r="N2055">
        <v>1013</v>
      </c>
      <c r="O2055" t="s">
        <v>831</v>
      </c>
      <c r="P2055" t="s">
        <v>831</v>
      </c>
      <c r="Q2055">
        <v>1</v>
      </c>
      <c r="X2055">
        <v>80.88</v>
      </c>
      <c r="Y2055">
        <v>0</v>
      </c>
      <c r="Z2055">
        <v>0</v>
      </c>
      <c r="AA2055">
        <v>0</v>
      </c>
      <c r="AB2055">
        <v>8.74</v>
      </c>
      <c r="AC2055">
        <v>0</v>
      </c>
      <c r="AD2055">
        <v>1</v>
      </c>
      <c r="AE2055">
        <v>1</v>
      </c>
      <c r="AF2055" t="s">
        <v>22</v>
      </c>
      <c r="AG2055">
        <v>111.61439999999999</v>
      </c>
      <c r="AH2055">
        <v>2</v>
      </c>
      <c r="AI2055">
        <v>33361813</v>
      </c>
      <c r="AJ2055">
        <v>1645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</row>
    <row r="2056" spans="1:44">
      <c r="A2056">
        <f>ROW(Source!A1519)</f>
        <v>1519</v>
      </c>
      <c r="B2056">
        <v>33361825</v>
      </c>
      <c r="C2056">
        <v>33361812</v>
      </c>
      <c r="D2056">
        <v>31172011</v>
      </c>
      <c r="E2056">
        <v>1</v>
      </c>
      <c r="F2056">
        <v>1</v>
      </c>
      <c r="G2056">
        <v>1</v>
      </c>
      <c r="H2056">
        <v>1</v>
      </c>
      <c r="I2056" t="s">
        <v>832</v>
      </c>
      <c r="J2056" t="s">
        <v>3</v>
      </c>
      <c r="K2056" t="s">
        <v>833</v>
      </c>
      <c r="L2056">
        <v>1191</v>
      </c>
      <c r="N2056">
        <v>1013</v>
      </c>
      <c r="O2056" t="s">
        <v>831</v>
      </c>
      <c r="P2056" t="s">
        <v>831</v>
      </c>
      <c r="Q2056">
        <v>1</v>
      </c>
      <c r="X2056">
        <v>0.76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1</v>
      </c>
      <c r="AE2056">
        <v>2</v>
      </c>
      <c r="AF2056" t="s">
        <v>21</v>
      </c>
      <c r="AG2056">
        <v>1.1399999999999999</v>
      </c>
      <c r="AH2056">
        <v>2</v>
      </c>
      <c r="AI2056">
        <v>33361814</v>
      </c>
      <c r="AJ2056">
        <v>1646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</row>
    <row r="2057" spans="1:44">
      <c r="A2057">
        <f>ROW(Source!A1519)</f>
        <v>1519</v>
      </c>
      <c r="B2057">
        <v>33361826</v>
      </c>
      <c r="C2057">
        <v>33361812</v>
      </c>
      <c r="D2057">
        <v>31258491</v>
      </c>
      <c r="E2057">
        <v>1</v>
      </c>
      <c r="F2057">
        <v>1</v>
      </c>
      <c r="G2057">
        <v>1</v>
      </c>
      <c r="H2057">
        <v>2</v>
      </c>
      <c r="I2057" t="s">
        <v>834</v>
      </c>
      <c r="J2057" t="s">
        <v>835</v>
      </c>
      <c r="K2057" t="s">
        <v>836</v>
      </c>
      <c r="L2057">
        <v>1368</v>
      </c>
      <c r="N2057">
        <v>1011</v>
      </c>
      <c r="O2057" t="s">
        <v>837</v>
      </c>
      <c r="P2057" t="s">
        <v>837</v>
      </c>
      <c r="Q2057">
        <v>1</v>
      </c>
      <c r="X2057">
        <v>0.31</v>
      </c>
      <c r="Y2057">
        <v>0</v>
      </c>
      <c r="Z2057">
        <v>111.99</v>
      </c>
      <c r="AA2057">
        <v>13.5</v>
      </c>
      <c r="AB2057">
        <v>0</v>
      </c>
      <c r="AC2057">
        <v>0</v>
      </c>
      <c r="AD2057">
        <v>1</v>
      </c>
      <c r="AE2057">
        <v>0</v>
      </c>
      <c r="AF2057" t="s">
        <v>21</v>
      </c>
      <c r="AG2057">
        <v>0.46499999999999997</v>
      </c>
      <c r="AH2057">
        <v>2</v>
      </c>
      <c r="AI2057">
        <v>33361815</v>
      </c>
      <c r="AJ2057">
        <v>1647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</row>
    <row r="2058" spans="1:44">
      <c r="A2058">
        <f>ROW(Source!A1519)</f>
        <v>1519</v>
      </c>
      <c r="B2058">
        <v>33361827</v>
      </c>
      <c r="C2058">
        <v>33361812</v>
      </c>
      <c r="D2058">
        <v>31258691</v>
      </c>
      <c r="E2058">
        <v>1</v>
      </c>
      <c r="F2058">
        <v>1</v>
      </c>
      <c r="G2058">
        <v>1</v>
      </c>
      <c r="H2058">
        <v>2</v>
      </c>
      <c r="I2058" t="s">
        <v>838</v>
      </c>
      <c r="J2058" t="s">
        <v>839</v>
      </c>
      <c r="K2058" t="s">
        <v>840</v>
      </c>
      <c r="L2058">
        <v>1368</v>
      </c>
      <c r="N2058">
        <v>1011</v>
      </c>
      <c r="O2058" t="s">
        <v>837</v>
      </c>
      <c r="P2058" t="s">
        <v>837</v>
      </c>
      <c r="Q2058">
        <v>1</v>
      </c>
      <c r="X2058">
        <v>10.050000000000001</v>
      </c>
      <c r="Y2058">
        <v>0</v>
      </c>
      <c r="Z2058">
        <v>3.12</v>
      </c>
      <c r="AA2058">
        <v>0</v>
      </c>
      <c r="AB2058">
        <v>0</v>
      </c>
      <c r="AC2058">
        <v>0</v>
      </c>
      <c r="AD2058">
        <v>1</v>
      </c>
      <c r="AE2058">
        <v>0</v>
      </c>
      <c r="AF2058" t="s">
        <v>21</v>
      </c>
      <c r="AG2058">
        <v>15.075000000000001</v>
      </c>
      <c r="AH2058">
        <v>2</v>
      </c>
      <c r="AI2058">
        <v>33361816</v>
      </c>
      <c r="AJ2058">
        <v>1648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</row>
    <row r="2059" spans="1:44">
      <c r="A2059">
        <f>ROW(Source!A1519)</f>
        <v>1519</v>
      </c>
      <c r="B2059">
        <v>33361828</v>
      </c>
      <c r="C2059">
        <v>33361812</v>
      </c>
      <c r="D2059">
        <v>31258646</v>
      </c>
      <c r="E2059">
        <v>1</v>
      </c>
      <c r="F2059">
        <v>1</v>
      </c>
      <c r="G2059">
        <v>1</v>
      </c>
      <c r="H2059">
        <v>2</v>
      </c>
      <c r="I2059" t="s">
        <v>866</v>
      </c>
      <c r="J2059" t="s">
        <v>867</v>
      </c>
      <c r="K2059" t="s">
        <v>868</v>
      </c>
      <c r="L2059">
        <v>1368</v>
      </c>
      <c r="N2059">
        <v>1011</v>
      </c>
      <c r="O2059" t="s">
        <v>837</v>
      </c>
      <c r="P2059" t="s">
        <v>837</v>
      </c>
      <c r="Q2059">
        <v>1</v>
      </c>
      <c r="X2059">
        <v>0.2</v>
      </c>
      <c r="Y2059">
        <v>0</v>
      </c>
      <c r="Z2059">
        <v>6.66</v>
      </c>
      <c r="AA2059">
        <v>0</v>
      </c>
      <c r="AB2059">
        <v>0</v>
      </c>
      <c r="AC2059">
        <v>0</v>
      </c>
      <c r="AD2059">
        <v>1</v>
      </c>
      <c r="AE2059">
        <v>0</v>
      </c>
      <c r="AF2059" t="s">
        <v>21</v>
      </c>
      <c r="AG2059">
        <v>0.3</v>
      </c>
      <c r="AH2059">
        <v>2</v>
      </c>
      <c r="AI2059">
        <v>33361817</v>
      </c>
      <c r="AJ2059">
        <v>1649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</row>
    <row r="2060" spans="1:44">
      <c r="A2060">
        <f>ROW(Source!A1519)</f>
        <v>1519</v>
      </c>
      <c r="B2060">
        <v>33361829</v>
      </c>
      <c r="C2060">
        <v>33361812</v>
      </c>
      <c r="D2060">
        <v>31259879</v>
      </c>
      <c r="E2060">
        <v>1</v>
      </c>
      <c r="F2060">
        <v>1</v>
      </c>
      <c r="G2060">
        <v>1</v>
      </c>
      <c r="H2060">
        <v>2</v>
      </c>
      <c r="I2060" t="s">
        <v>841</v>
      </c>
      <c r="J2060" t="s">
        <v>842</v>
      </c>
      <c r="K2060" t="s">
        <v>843</v>
      </c>
      <c r="L2060">
        <v>1368</v>
      </c>
      <c r="N2060">
        <v>1011</v>
      </c>
      <c r="O2060" t="s">
        <v>837</v>
      </c>
      <c r="P2060" t="s">
        <v>837</v>
      </c>
      <c r="Q2060">
        <v>1</v>
      </c>
      <c r="X2060">
        <v>0.45</v>
      </c>
      <c r="Y2060">
        <v>0</v>
      </c>
      <c r="Z2060">
        <v>65.709999999999994</v>
      </c>
      <c r="AA2060">
        <v>11.6</v>
      </c>
      <c r="AB2060">
        <v>0</v>
      </c>
      <c r="AC2060">
        <v>0</v>
      </c>
      <c r="AD2060">
        <v>1</v>
      </c>
      <c r="AE2060">
        <v>0</v>
      </c>
      <c r="AF2060" t="s">
        <v>21</v>
      </c>
      <c r="AG2060">
        <v>0.67500000000000004</v>
      </c>
      <c r="AH2060">
        <v>2</v>
      </c>
      <c r="AI2060">
        <v>33361818</v>
      </c>
      <c r="AJ2060">
        <v>1650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</row>
    <row r="2061" spans="1:44">
      <c r="A2061">
        <f>ROW(Source!A1519)</f>
        <v>1519</v>
      </c>
      <c r="B2061">
        <v>33361830</v>
      </c>
      <c r="C2061">
        <v>33361812</v>
      </c>
      <c r="D2061">
        <v>31260100</v>
      </c>
      <c r="E2061">
        <v>1</v>
      </c>
      <c r="F2061">
        <v>1</v>
      </c>
      <c r="G2061">
        <v>1</v>
      </c>
      <c r="H2061">
        <v>2</v>
      </c>
      <c r="I2061" t="s">
        <v>858</v>
      </c>
      <c r="J2061" t="s">
        <v>859</v>
      </c>
      <c r="K2061" t="s">
        <v>860</v>
      </c>
      <c r="L2061">
        <v>1368</v>
      </c>
      <c r="N2061">
        <v>1011</v>
      </c>
      <c r="O2061" t="s">
        <v>837</v>
      </c>
      <c r="P2061" t="s">
        <v>837</v>
      </c>
      <c r="Q2061">
        <v>1</v>
      </c>
      <c r="X2061">
        <v>1.31</v>
      </c>
      <c r="Y2061">
        <v>0</v>
      </c>
      <c r="Z2061">
        <v>8.1</v>
      </c>
      <c r="AA2061">
        <v>0</v>
      </c>
      <c r="AB2061">
        <v>0</v>
      </c>
      <c r="AC2061">
        <v>0</v>
      </c>
      <c r="AD2061">
        <v>1</v>
      </c>
      <c r="AE2061">
        <v>0</v>
      </c>
      <c r="AF2061" t="s">
        <v>21</v>
      </c>
      <c r="AG2061">
        <v>1.9650000000000001</v>
      </c>
      <c r="AH2061">
        <v>2</v>
      </c>
      <c r="AI2061">
        <v>33361819</v>
      </c>
      <c r="AJ2061">
        <v>1651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</row>
    <row r="2062" spans="1:44">
      <c r="A2062">
        <f>ROW(Source!A1519)</f>
        <v>1519</v>
      </c>
      <c r="B2062">
        <v>33361831</v>
      </c>
      <c r="C2062">
        <v>33361812</v>
      </c>
      <c r="D2062">
        <v>31178369</v>
      </c>
      <c r="E2062">
        <v>1</v>
      </c>
      <c r="F2062">
        <v>1</v>
      </c>
      <c r="G2062">
        <v>1</v>
      </c>
      <c r="H2062">
        <v>3</v>
      </c>
      <c r="I2062" t="s">
        <v>915</v>
      </c>
      <c r="J2062" t="s">
        <v>916</v>
      </c>
      <c r="K2062" t="s">
        <v>917</v>
      </c>
      <c r="L2062">
        <v>1346</v>
      </c>
      <c r="N2062">
        <v>1009</v>
      </c>
      <c r="O2062" t="s">
        <v>78</v>
      </c>
      <c r="P2062" t="s">
        <v>78</v>
      </c>
      <c r="Q2062">
        <v>1</v>
      </c>
      <c r="X2062">
        <v>7.95</v>
      </c>
      <c r="Y2062">
        <v>39.020000000000003</v>
      </c>
      <c r="Z2062">
        <v>0</v>
      </c>
      <c r="AA2062">
        <v>0</v>
      </c>
      <c r="AB2062">
        <v>0</v>
      </c>
      <c r="AC2062">
        <v>0</v>
      </c>
      <c r="AD2062">
        <v>1</v>
      </c>
      <c r="AE2062">
        <v>0</v>
      </c>
      <c r="AF2062" t="s">
        <v>3</v>
      </c>
      <c r="AG2062">
        <v>7.95</v>
      </c>
      <c r="AH2062">
        <v>2</v>
      </c>
      <c r="AI2062">
        <v>33361820</v>
      </c>
      <c r="AJ2062">
        <v>1652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</row>
    <row r="2063" spans="1:44">
      <c r="A2063">
        <f>ROW(Source!A1519)</f>
        <v>1519</v>
      </c>
      <c r="B2063">
        <v>33361832</v>
      </c>
      <c r="C2063">
        <v>33361812</v>
      </c>
      <c r="D2063">
        <v>31179550</v>
      </c>
      <c r="E2063">
        <v>1</v>
      </c>
      <c r="F2063">
        <v>1</v>
      </c>
      <c r="G2063">
        <v>1</v>
      </c>
      <c r="H2063">
        <v>3</v>
      </c>
      <c r="I2063" t="s">
        <v>861</v>
      </c>
      <c r="J2063" t="s">
        <v>862</v>
      </c>
      <c r="K2063" t="s">
        <v>863</v>
      </c>
      <c r="L2063">
        <v>1348</v>
      </c>
      <c r="N2063">
        <v>1009</v>
      </c>
      <c r="O2063" t="s">
        <v>32</v>
      </c>
      <c r="P2063" t="s">
        <v>32</v>
      </c>
      <c r="Q2063">
        <v>1000</v>
      </c>
      <c r="X2063">
        <v>3.3E-4</v>
      </c>
      <c r="Y2063">
        <v>10362</v>
      </c>
      <c r="Z2063">
        <v>0</v>
      </c>
      <c r="AA2063">
        <v>0</v>
      </c>
      <c r="AB2063">
        <v>0</v>
      </c>
      <c r="AC2063">
        <v>0</v>
      </c>
      <c r="AD2063">
        <v>1</v>
      </c>
      <c r="AE2063">
        <v>0</v>
      </c>
      <c r="AF2063" t="s">
        <v>3</v>
      </c>
      <c r="AG2063">
        <v>3.3E-4</v>
      </c>
      <c r="AH2063">
        <v>2</v>
      </c>
      <c r="AI2063">
        <v>33361821</v>
      </c>
      <c r="AJ2063">
        <v>1653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</row>
    <row r="2064" spans="1:44">
      <c r="A2064">
        <f>ROW(Source!A1519)</f>
        <v>1519</v>
      </c>
      <c r="B2064">
        <v>33361833</v>
      </c>
      <c r="C2064">
        <v>33361812</v>
      </c>
      <c r="D2064">
        <v>31180727</v>
      </c>
      <c r="E2064">
        <v>1</v>
      </c>
      <c r="F2064">
        <v>1</v>
      </c>
      <c r="G2064">
        <v>1</v>
      </c>
      <c r="H2064">
        <v>3</v>
      </c>
      <c r="I2064" t="s">
        <v>844</v>
      </c>
      <c r="J2064" t="s">
        <v>845</v>
      </c>
      <c r="K2064" t="s">
        <v>846</v>
      </c>
      <c r="L2064">
        <v>1348</v>
      </c>
      <c r="N2064">
        <v>1009</v>
      </c>
      <c r="O2064" t="s">
        <v>32</v>
      </c>
      <c r="P2064" t="s">
        <v>32</v>
      </c>
      <c r="Q2064">
        <v>1000</v>
      </c>
      <c r="X2064">
        <v>6.0000000000000001E-3</v>
      </c>
      <c r="Y2064">
        <v>9040.01</v>
      </c>
      <c r="Z2064">
        <v>0</v>
      </c>
      <c r="AA2064">
        <v>0</v>
      </c>
      <c r="AB2064">
        <v>0</v>
      </c>
      <c r="AC2064">
        <v>0</v>
      </c>
      <c r="AD2064">
        <v>1</v>
      </c>
      <c r="AE2064">
        <v>0</v>
      </c>
      <c r="AF2064" t="s">
        <v>3</v>
      </c>
      <c r="AG2064">
        <v>6.0000000000000001E-3</v>
      </c>
      <c r="AH2064">
        <v>2</v>
      </c>
      <c r="AI2064">
        <v>33361822</v>
      </c>
      <c r="AJ2064">
        <v>1654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</row>
    <row r="2065" spans="1:44">
      <c r="A2065">
        <f>ROW(Source!A1519)</f>
        <v>1519</v>
      </c>
      <c r="B2065">
        <v>33361834</v>
      </c>
      <c r="C2065">
        <v>33361812</v>
      </c>
      <c r="D2065">
        <v>31181610</v>
      </c>
      <c r="E2065">
        <v>1</v>
      </c>
      <c r="F2065">
        <v>1</v>
      </c>
      <c r="G2065">
        <v>1</v>
      </c>
      <c r="H2065">
        <v>3</v>
      </c>
      <c r="I2065" t="s">
        <v>847</v>
      </c>
      <c r="J2065" t="s">
        <v>848</v>
      </c>
      <c r="K2065" t="s">
        <v>849</v>
      </c>
      <c r="L2065">
        <v>1346</v>
      </c>
      <c r="N2065">
        <v>1009</v>
      </c>
      <c r="O2065" t="s">
        <v>78</v>
      </c>
      <c r="P2065" t="s">
        <v>78</v>
      </c>
      <c r="Q2065">
        <v>1</v>
      </c>
      <c r="X2065">
        <v>9.09</v>
      </c>
      <c r="Y2065">
        <v>23.09</v>
      </c>
      <c r="Z2065">
        <v>0</v>
      </c>
      <c r="AA2065">
        <v>0</v>
      </c>
      <c r="AB2065">
        <v>0</v>
      </c>
      <c r="AC2065">
        <v>0</v>
      </c>
      <c r="AD2065">
        <v>1</v>
      </c>
      <c r="AE2065">
        <v>0</v>
      </c>
      <c r="AF2065" t="s">
        <v>3</v>
      </c>
      <c r="AG2065">
        <v>9.09</v>
      </c>
      <c r="AH2065">
        <v>2</v>
      </c>
      <c r="AI2065">
        <v>33361823</v>
      </c>
      <c r="AJ2065">
        <v>1655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</row>
    <row r="2066" spans="1:44">
      <c r="A2066">
        <f>ROW(Source!A1519)</f>
        <v>1519</v>
      </c>
      <c r="B2066">
        <v>33361835</v>
      </c>
      <c r="C2066">
        <v>33361812</v>
      </c>
      <c r="D2066">
        <v>31174136</v>
      </c>
      <c r="E2066">
        <v>17</v>
      </c>
      <c r="F2066">
        <v>1</v>
      </c>
      <c r="G2066">
        <v>1</v>
      </c>
      <c r="H2066">
        <v>3</v>
      </c>
      <c r="I2066" t="s">
        <v>942</v>
      </c>
      <c r="J2066" t="s">
        <v>3</v>
      </c>
      <c r="K2066" t="s">
        <v>943</v>
      </c>
      <c r="L2066">
        <v>1327</v>
      </c>
      <c r="N2066">
        <v>1005</v>
      </c>
      <c r="O2066" t="s">
        <v>47</v>
      </c>
      <c r="P2066" t="s">
        <v>47</v>
      </c>
      <c r="Q2066">
        <v>1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1</v>
      </c>
      <c r="AD2066">
        <v>0</v>
      </c>
      <c r="AE2066">
        <v>0</v>
      </c>
      <c r="AF2066" t="s">
        <v>3</v>
      </c>
      <c r="AG2066">
        <v>0</v>
      </c>
      <c r="AH2066">
        <v>3</v>
      </c>
      <c r="AI2066">
        <v>-1</v>
      </c>
      <c r="AJ2066" t="s">
        <v>3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</row>
    <row r="2067" spans="1:44">
      <c r="A2067">
        <f>ROW(Source!A1519)</f>
        <v>1519</v>
      </c>
      <c r="B2067">
        <v>33361836</v>
      </c>
      <c r="C2067">
        <v>33361812</v>
      </c>
      <c r="D2067">
        <v>31173940</v>
      </c>
      <c r="E2067">
        <v>17</v>
      </c>
      <c r="F2067">
        <v>1</v>
      </c>
      <c r="G2067">
        <v>1</v>
      </c>
      <c r="H2067">
        <v>3</v>
      </c>
      <c r="I2067" t="s">
        <v>944</v>
      </c>
      <c r="J2067" t="s">
        <v>3</v>
      </c>
      <c r="K2067" t="s">
        <v>945</v>
      </c>
      <c r="L2067">
        <v>1346</v>
      </c>
      <c r="N2067">
        <v>1009</v>
      </c>
      <c r="O2067" t="s">
        <v>78</v>
      </c>
      <c r="P2067" t="s">
        <v>78</v>
      </c>
      <c r="Q2067">
        <v>1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1</v>
      </c>
      <c r="AD2067">
        <v>0</v>
      </c>
      <c r="AE2067">
        <v>0</v>
      </c>
      <c r="AF2067" t="s">
        <v>3</v>
      </c>
      <c r="AG2067">
        <v>0</v>
      </c>
      <c r="AH2067">
        <v>3</v>
      </c>
      <c r="AI2067">
        <v>-1</v>
      </c>
      <c r="AJ2067" t="s">
        <v>3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</row>
    <row r="2068" spans="1:44">
      <c r="A2068">
        <f>ROW(Source!A1519)</f>
        <v>1519</v>
      </c>
      <c r="B2068">
        <v>33361837</v>
      </c>
      <c r="C2068">
        <v>33361812</v>
      </c>
      <c r="D2068">
        <v>31174137</v>
      </c>
      <c r="E2068">
        <v>17</v>
      </c>
      <c r="F2068">
        <v>1</v>
      </c>
      <c r="G2068">
        <v>1</v>
      </c>
      <c r="H2068">
        <v>3</v>
      </c>
      <c r="I2068" t="s">
        <v>946</v>
      </c>
      <c r="J2068" t="s">
        <v>3</v>
      </c>
      <c r="K2068" t="s">
        <v>947</v>
      </c>
      <c r="L2068">
        <v>1327</v>
      </c>
      <c r="N2068">
        <v>1005</v>
      </c>
      <c r="O2068" t="s">
        <v>47</v>
      </c>
      <c r="P2068" t="s">
        <v>47</v>
      </c>
      <c r="Q2068">
        <v>1</v>
      </c>
      <c r="X2068">
        <v>100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 t="s">
        <v>3</v>
      </c>
      <c r="AG2068">
        <v>100</v>
      </c>
      <c r="AH2068">
        <v>3</v>
      </c>
      <c r="AI2068">
        <v>-1</v>
      </c>
      <c r="AJ2068" t="s">
        <v>3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</row>
    <row r="2069" spans="1:44">
      <c r="A2069">
        <f>ROW(Source!A1519)</f>
        <v>1519</v>
      </c>
      <c r="B2069">
        <v>33361838</v>
      </c>
      <c r="C2069">
        <v>33361812</v>
      </c>
      <c r="D2069">
        <v>31174140</v>
      </c>
      <c r="E2069">
        <v>17</v>
      </c>
      <c r="F2069">
        <v>1</v>
      </c>
      <c r="G2069">
        <v>1</v>
      </c>
      <c r="H2069">
        <v>3</v>
      </c>
      <c r="I2069" t="s">
        <v>948</v>
      </c>
      <c r="J2069" t="s">
        <v>3</v>
      </c>
      <c r="K2069" t="s">
        <v>949</v>
      </c>
      <c r="L2069">
        <v>1354</v>
      </c>
      <c r="N2069">
        <v>1010</v>
      </c>
      <c r="O2069" t="s">
        <v>40</v>
      </c>
      <c r="P2069" t="s">
        <v>40</v>
      </c>
      <c r="Q2069">
        <v>1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1</v>
      </c>
      <c r="AD2069">
        <v>0</v>
      </c>
      <c r="AE2069">
        <v>0</v>
      </c>
      <c r="AF2069" t="s">
        <v>3</v>
      </c>
      <c r="AG2069">
        <v>0</v>
      </c>
      <c r="AH2069">
        <v>3</v>
      </c>
      <c r="AI2069">
        <v>-1</v>
      </c>
      <c r="AJ2069" t="s">
        <v>3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</row>
    <row r="2070" spans="1:44">
      <c r="A2070">
        <f>ROW(Source!A1519)</f>
        <v>1519</v>
      </c>
      <c r="B2070">
        <v>33361839</v>
      </c>
      <c r="C2070">
        <v>33361812</v>
      </c>
      <c r="D2070">
        <v>31174146</v>
      </c>
      <c r="E2070">
        <v>17</v>
      </c>
      <c r="F2070">
        <v>1</v>
      </c>
      <c r="G2070">
        <v>1</v>
      </c>
      <c r="H2070">
        <v>3</v>
      </c>
      <c r="I2070" t="s">
        <v>950</v>
      </c>
      <c r="J2070" t="s">
        <v>3</v>
      </c>
      <c r="K2070" t="s">
        <v>951</v>
      </c>
      <c r="L2070">
        <v>1354</v>
      </c>
      <c r="N2070">
        <v>1010</v>
      </c>
      <c r="O2070" t="s">
        <v>40</v>
      </c>
      <c r="P2070" t="s">
        <v>40</v>
      </c>
      <c r="Q2070">
        <v>1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1</v>
      </c>
      <c r="AD2070">
        <v>0</v>
      </c>
      <c r="AE2070">
        <v>0</v>
      </c>
      <c r="AF2070" t="s">
        <v>3</v>
      </c>
      <c r="AG2070">
        <v>0</v>
      </c>
      <c r="AH2070">
        <v>3</v>
      </c>
      <c r="AI2070">
        <v>-1</v>
      </c>
      <c r="AJ2070" t="s">
        <v>3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</row>
    <row r="2071" spans="1:44">
      <c r="A2071">
        <f>ROW(Source!A1520)</f>
        <v>1520</v>
      </c>
      <c r="B2071">
        <v>33361824</v>
      </c>
      <c r="C2071">
        <v>33361812</v>
      </c>
      <c r="D2071">
        <v>31172061</v>
      </c>
      <c r="E2071">
        <v>1</v>
      </c>
      <c r="F2071">
        <v>1</v>
      </c>
      <c r="G2071">
        <v>1</v>
      </c>
      <c r="H2071">
        <v>1</v>
      </c>
      <c r="I2071" t="s">
        <v>850</v>
      </c>
      <c r="J2071" t="s">
        <v>3</v>
      </c>
      <c r="K2071" t="s">
        <v>851</v>
      </c>
      <c r="L2071">
        <v>1191</v>
      </c>
      <c r="N2071">
        <v>1013</v>
      </c>
      <c r="O2071" t="s">
        <v>831</v>
      </c>
      <c r="P2071" t="s">
        <v>831</v>
      </c>
      <c r="Q2071">
        <v>1</v>
      </c>
      <c r="X2071">
        <v>80.88</v>
      </c>
      <c r="Y2071">
        <v>0</v>
      </c>
      <c r="Z2071">
        <v>0</v>
      </c>
      <c r="AA2071">
        <v>0</v>
      </c>
      <c r="AB2071">
        <v>8.74</v>
      </c>
      <c r="AC2071">
        <v>0</v>
      </c>
      <c r="AD2071">
        <v>1</v>
      </c>
      <c r="AE2071">
        <v>1</v>
      </c>
      <c r="AF2071" t="s">
        <v>22</v>
      </c>
      <c r="AG2071">
        <v>111.61439999999999</v>
      </c>
      <c r="AH2071">
        <v>2</v>
      </c>
      <c r="AI2071">
        <v>33361813</v>
      </c>
      <c r="AJ2071">
        <v>1656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</row>
    <row r="2072" spans="1:44">
      <c r="A2072">
        <f>ROW(Source!A1520)</f>
        <v>1520</v>
      </c>
      <c r="B2072">
        <v>33361825</v>
      </c>
      <c r="C2072">
        <v>33361812</v>
      </c>
      <c r="D2072">
        <v>31172011</v>
      </c>
      <c r="E2072">
        <v>1</v>
      </c>
      <c r="F2072">
        <v>1</v>
      </c>
      <c r="G2072">
        <v>1</v>
      </c>
      <c r="H2072">
        <v>1</v>
      </c>
      <c r="I2072" t="s">
        <v>832</v>
      </c>
      <c r="J2072" t="s">
        <v>3</v>
      </c>
      <c r="K2072" t="s">
        <v>833</v>
      </c>
      <c r="L2072">
        <v>1191</v>
      </c>
      <c r="N2072">
        <v>1013</v>
      </c>
      <c r="O2072" t="s">
        <v>831</v>
      </c>
      <c r="P2072" t="s">
        <v>831</v>
      </c>
      <c r="Q2072">
        <v>1</v>
      </c>
      <c r="X2072">
        <v>0.76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1</v>
      </c>
      <c r="AE2072">
        <v>2</v>
      </c>
      <c r="AF2072" t="s">
        <v>21</v>
      </c>
      <c r="AG2072">
        <v>1.1399999999999999</v>
      </c>
      <c r="AH2072">
        <v>2</v>
      </c>
      <c r="AI2072">
        <v>33361814</v>
      </c>
      <c r="AJ2072">
        <v>1657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</row>
    <row r="2073" spans="1:44">
      <c r="A2073">
        <f>ROW(Source!A1520)</f>
        <v>1520</v>
      </c>
      <c r="B2073">
        <v>33361826</v>
      </c>
      <c r="C2073">
        <v>33361812</v>
      </c>
      <c r="D2073">
        <v>31258491</v>
      </c>
      <c r="E2073">
        <v>1</v>
      </c>
      <c r="F2073">
        <v>1</v>
      </c>
      <c r="G2073">
        <v>1</v>
      </c>
      <c r="H2073">
        <v>2</v>
      </c>
      <c r="I2073" t="s">
        <v>834</v>
      </c>
      <c r="J2073" t="s">
        <v>835</v>
      </c>
      <c r="K2073" t="s">
        <v>836</v>
      </c>
      <c r="L2073">
        <v>1368</v>
      </c>
      <c r="N2073">
        <v>1011</v>
      </c>
      <c r="O2073" t="s">
        <v>837</v>
      </c>
      <c r="P2073" t="s">
        <v>837</v>
      </c>
      <c r="Q2073">
        <v>1</v>
      </c>
      <c r="X2073">
        <v>0.31</v>
      </c>
      <c r="Y2073">
        <v>0</v>
      </c>
      <c r="Z2073">
        <v>111.99</v>
      </c>
      <c r="AA2073">
        <v>13.5</v>
      </c>
      <c r="AB2073">
        <v>0</v>
      </c>
      <c r="AC2073">
        <v>0</v>
      </c>
      <c r="AD2073">
        <v>1</v>
      </c>
      <c r="AE2073">
        <v>0</v>
      </c>
      <c r="AF2073" t="s">
        <v>21</v>
      </c>
      <c r="AG2073">
        <v>0.46499999999999997</v>
      </c>
      <c r="AH2073">
        <v>2</v>
      </c>
      <c r="AI2073">
        <v>33361815</v>
      </c>
      <c r="AJ2073">
        <v>1658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</row>
    <row r="2074" spans="1:44">
      <c r="A2074">
        <f>ROW(Source!A1520)</f>
        <v>1520</v>
      </c>
      <c r="B2074">
        <v>33361827</v>
      </c>
      <c r="C2074">
        <v>33361812</v>
      </c>
      <c r="D2074">
        <v>31258691</v>
      </c>
      <c r="E2074">
        <v>1</v>
      </c>
      <c r="F2074">
        <v>1</v>
      </c>
      <c r="G2074">
        <v>1</v>
      </c>
      <c r="H2074">
        <v>2</v>
      </c>
      <c r="I2074" t="s">
        <v>838</v>
      </c>
      <c r="J2074" t="s">
        <v>839</v>
      </c>
      <c r="K2074" t="s">
        <v>840</v>
      </c>
      <c r="L2074">
        <v>1368</v>
      </c>
      <c r="N2074">
        <v>1011</v>
      </c>
      <c r="O2074" t="s">
        <v>837</v>
      </c>
      <c r="P2074" t="s">
        <v>837</v>
      </c>
      <c r="Q2074">
        <v>1</v>
      </c>
      <c r="X2074">
        <v>10.050000000000001</v>
      </c>
      <c r="Y2074">
        <v>0</v>
      </c>
      <c r="Z2074">
        <v>3.12</v>
      </c>
      <c r="AA2074">
        <v>0</v>
      </c>
      <c r="AB2074">
        <v>0</v>
      </c>
      <c r="AC2074">
        <v>0</v>
      </c>
      <c r="AD2074">
        <v>1</v>
      </c>
      <c r="AE2074">
        <v>0</v>
      </c>
      <c r="AF2074" t="s">
        <v>21</v>
      </c>
      <c r="AG2074">
        <v>15.075000000000001</v>
      </c>
      <c r="AH2074">
        <v>2</v>
      </c>
      <c r="AI2074">
        <v>33361816</v>
      </c>
      <c r="AJ2074">
        <v>1659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</row>
    <row r="2075" spans="1:44">
      <c r="A2075">
        <f>ROW(Source!A1520)</f>
        <v>1520</v>
      </c>
      <c r="B2075">
        <v>33361828</v>
      </c>
      <c r="C2075">
        <v>33361812</v>
      </c>
      <c r="D2075">
        <v>31258646</v>
      </c>
      <c r="E2075">
        <v>1</v>
      </c>
      <c r="F2075">
        <v>1</v>
      </c>
      <c r="G2075">
        <v>1</v>
      </c>
      <c r="H2075">
        <v>2</v>
      </c>
      <c r="I2075" t="s">
        <v>866</v>
      </c>
      <c r="J2075" t="s">
        <v>867</v>
      </c>
      <c r="K2075" t="s">
        <v>868</v>
      </c>
      <c r="L2075">
        <v>1368</v>
      </c>
      <c r="N2075">
        <v>1011</v>
      </c>
      <c r="O2075" t="s">
        <v>837</v>
      </c>
      <c r="P2075" t="s">
        <v>837</v>
      </c>
      <c r="Q2075">
        <v>1</v>
      </c>
      <c r="X2075">
        <v>0.2</v>
      </c>
      <c r="Y2075">
        <v>0</v>
      </c>
      <c r="Z2075">
        <v>6.66</v>
      </c>
      <c r="AA2075">
        <v>0</v>
      </c>
      <c r="AB2075">
        <v>0</v>
      </c>
      <c r="AC2075">
        <v>0</v>
      </c>
      <c r="AD2075">
        <v>1</v>
      </c>
      <c r="AE2075">
        <v>0</v>
      </c>
      <c r="AF2075" t="s">
        <v>21</v>
      </c>
      <c r="AG2075">
        <v>0.3</v>
      </c>
      <c r="AH2075">
        <v>2</v>
      </c>
      <c r="AI2075">
        <v>33361817</v>
      </c>
      <c r="AJ2075">
        <v>1660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</row>
    <row r="2076" spans="1:44">
      <c r="A2076">
        <f>ROW(Source!A1520)</f>
        <v>1520</v>
      </c>
      <c r="B2076">
        <v>33361829</v>
      </c>
      <c r="C2076">
        <v>33361812</v>
      </c>
      <c r="D2076">
        <v>31259879</v>
      </c>
      <c r="E2076">
        <v>1</v>
      </c>
      <c r="F2076">
        <v>1</v>
      </c>
      <c r="G2076">
        <v>1</v>
      </c>
      <c r="H2076">
        <v>2</v>
      </c>
      <c r="I2076" t="s">
        <v>841</v>
      </c>
      <c r="J2076" t="s">
        <v>842</v>
      </c>
      <c r="K2076" t="s">
        <v>843</v>
      </c>
      <c r="L2076">
        <v>1368</v>
      </c>
      <c r="N2076">
        <v>1011</v>
      </c>
      <c r="O2076" t="s">
        <v>837</v>
      </c>
      <c r="P2076" t="s">
        <v>837</v>
      </c>
      <c r="Q2076">
        <v>1</v>
      </c>
      <c r="X2076">
        <v>0.45</v>
      </c>
      <c r="Y2076">
        <v>0</v>
      </c>
      <c r="Z2076">
        <v>65.709999999999994</v>
      </c>
      <c r="AA2076">
        <v>11.6</v>
      </c>
      <c r="AB2076">
        <v>0</v>
      </c>
      <c r="AC2076">
        <v>0</v>
      </c>
      <c r="AD2076">
        <v>1</v>
      </c>
      <c r="AE2076">
        <v>0</v>
      </c>
      <c r="AF2076" t="s">
        <v>21</v>
      </c>
      <c r="AG2076">
        <v>0.67500000000000004</v>
      </c>
      <c r="AH2076">
        <v>2</v>
      </c>
      <c r="AI2076">
        <v>33361818</v>
      </c>
      <c r="AJ2076">
        <v>1661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</row>
    <row r="2077" spans="1:44">
      <c r="A2077">
        <f>ROW(Source!A1520)</f>
        <v>1520</v>
      </c>
      <c r="B2077">
        <v>33361830</v>
      </c>
      <c r="C2077">
        <v>33361812</v>
      </c>
      <c r="D2077">
        <v>31260100</v>
      </c>
      <c r="E2077">
        <v>1</v>
      </c>
      <c r="F2077">
        <v>1</v>
      </c>
      <c r="G2077">
        <v>1</v>
      </c>
      <c r="H2077">
        <v>2</v>
      </c>
      <c r="I2077" t="s">
        <v>858</v>
      </c>
      <c r="J2077" t="s">
        <v>859</v>
      </c>
      <c r="K2077" t="s">
        <v>860</v>
      </c>
      <c r="L2077">
        <v>1368</v>
      </c>
      <c r="N2077">
        <v>1011</v>
      </c>
      <c r="O2077" t="s">
        <v>837</v>
      </c>
      <c r="P2077" t="s">
        <v>837</v>
      </c>
      <c r="Q2077">
        <v>1</v>
      </c>
      <c r="X2077">
        <v>1.31</v>
      </c>
      <c r="Y2077">
        <v>0</v>
      </c>
      <c r="Z2077">
        <v>8.1</v>
      </c>
      <c r="AA2077">
        <v>0</v>
      </c>
      <c r="AB2077">
        <v>0</v>
      </c>
      <c r="AC2077">
        <v>0</v>
      </c>
      <c r="AD2077">
        <v>1</v>
      </c>
      <c r="AE2077">
        <v>0</v>
      </c>
      <c r="AF2077" t="s">
        <v>21</v>
      </c>
      <c r="AG2077">
        <v>1.9650000000000001</v>
      </c>
      <c r="AH2077">
        <v>2</v>
      </c>
      <c r="AI2077">
        <v>33361819</v>
      </c>
      <c r="AJ2077">
        <v>1662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</row>
    <row r="2078" spans="1:44">
      <c r="A2078">
        <f>ROW(Source!A1520)</f>
        <v>1520</v>
      </c>
      <c r="B2078">
        <v>33361831</v>
      </c>
      <c r="C2078">
        <v>33361812</v>
      </c>
      <c r="D2078">
        <v>31178369</v>
      </c>
      <c r="E2078">
        <v>1</v>
      </c>
      <c r="F2078">
        <v>1</v>
      </c>
      <c r="G2078">
        <v>1</v>
      </c>
      <c r="H2078">
        <v>3</v>
      </c>
      <c r="I2078" t="s">
        <v>915</v>
      </c>
      <c r="J2078" t="s">
        <v>916</v>
      </c>
      <c r="K2078" t="s">
        <v>917</v>
      </c>
      <c r="L2078">
        <v>1346</v>
      </c>
      <c r="N2078">
        <v>1009</v>
      </c>
      <c r="O2078" t="s">
        <v>78</v>
      </c>
      <c r="P2078" t="s">
        <v>78</v>
      </c>
      <c r="Q2078">
        <v>1</v>
      </c>
      <c r="X2078">
        <v>7.95</v>
      </c>
      <c r="Y2078">
        <v>39.020000000000003</v>
      </c>
      <c r="Z2078">
        <v>0</v>
      </c>
      <c r="AA2078">
        <v>0</v>
      </c>
      <c r="AB2078">
        <v>0</v>
      </c>
      <c r="AC2078">
        <v>0</v>
      </c>
      <c r="AD2078">
        <v>1</v>
      </c>
      <c r="AE2078">
        <v>0</v>
      </c>
      <c r="AF2078" t="s">
        <v>3</v>
      </c>
      <c r="AG2078">
        <v>7.95</v>
      </c>
      <c r="AH2078">
        <v>2</v>
      </c>
      <c r="AI2078">
        <v>33361820</v>
      </c>
      <c r="AJ2078">
        <v>1663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</row>
    <row r="2079" spans="1:44">
      <c r="A2079">
        <f>ROW(Source!A1520)</f>
        <v>1520</v>
      </c>
      <c r="B2079">
        <v>33361832</v>
      </c>
      <c r="C2079">
        <v>33361812</v>
      </c>
      <c r="D2079">
        <v>31179550</v>
      </c>
      <c r="E2079">
        <v>1</v>
      </c>
      <c r="F2079">
        <v>1</v>
      </c>
      <c r="G2079">
        <v>1</v>
      </c>
      <c r="H2079">
        <v>3</v>
      </c>
      <c r="I2079" t="s">
        <v>861</v>
      </c>
      <c r="J2079" t="s">
        <v>862</v>
      </c>
      <c r="K2079" t="s">
        <v>863</v>
      </c>
      <c r="L2079">
        <v>1348</v>
      </c>
      <c r="N2079">
        <v>1009</v>
      </c>
      <c r="O2079" t="s">
        <v>32</v>
      </c>
      <c r="P2079" t="s">
        <v>32</v>
      </c>
      <c r="Q2079">
        <v>1000</v>
      </c>
      <c r="X2079">
        <v>3.3E-4</v>
      </c>
      <c r="Y2079">
        <v>10362</v>
      </c>
      <c r="Z2079">
        <v>0</v>
      </c>
      <c r="AA2079">
        <v>0</v>
      </c>
      <c r="AB2079">
        <v>0</v>
      </c>
      <c r="AC2079">
        <v>0</v>
      </c>
      <c r="AD2079">
        <v>1</v>
      </c>
      <c r="AE2079">
        <v>0</v>
      </c>
      <c r="AF2079" t="s">
        <v>3</v>
      </c>
      <c r="AG2079">
        <v>3.3E-4</v>
      </c>
      <c r="AH2079">
        <v>2</v>
      </c>
      <c r="AI2079">
        <v>33361821</v>
      </c>
      <c r="AJ2079">
        <v>1664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</row>
    <row r="2080" spans="1:44">
      <c r="A2080">
        <f>ROW(Source!A1520)</f>
        <v>1520</v>
      </c>
      <c r="B2080">
        <v>33361833</v>
      </c>
      <c r="C2080">
        <v>33361812</v>
      </c>
      <c r="D2080">
        <v>31180727</v>
      </c>
      <c r="E2080">
        <v>1</v>
      </c>
      <c r="F2080">
        <v>1</v>
      </c>
      <c r="G2080">
        <v>1</v>
      </c>
      <c r="H2080">
        <v>3</v>
      </c>
      <c r="I2080" t="s">
        <v>844</v>
      </c>
      <c r="J2080" t="s">
        <v>845</v>
      </c>
      <c r="K2080" t="s">
        <v>846</v>
      </c>
      <c r="L2080">
        <v>1348</v>
      </c>
      <c r="N2080">
        <v>1009</v>
      </c>
      <c r="O2080" t="s">
        <v>32</v>
      </c>
      <c r="P2080" t="s">
        <v>32</v>
      </c>
      <c r="Q2080">
        <v>1000</v>
      </c>
      <c r="X2080">
        <v>6.0000000000000001E-3</v>
      </c>
      <c r="Y2080">
        <v>9040.01</v>
      </c>
      <c r="Z2080">
        <v>0</v>
      </c>
      <c r="AA2080">
        <v>0</v>
      </c>
      <c r="AB2080">
        <v>0</v>
      </c>
      <c r="AC2080">
        <v>0</v>
      </c>
      <c r="AD2080">
        <v>1</v>
      </c>
      <c r="AE2080">
        <v>0</v>
      </c>
      <c r="AF2080" t="s">
        <v>3</v>
      </c>
      <c r="AG2080">
        <v>6.0000000000000001E-3</v>
      </c>
      <c r="AH2080">
        <v>2</v>
      </c>
      <c r="AI2080">
        <v>33361822</v>
      </c>
      <c r="AJ2080">
        <v>1665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</row>
    <row r="2081" spans="1:44">
      <c r="A2081">
        <f>ROW(Source!A1520)</f>
        <v>1520</v>
      </c>
      <c r="B2081">
        <v>33361834</v>
      </c>
      <c r="C2081">
        <v>33361812</v>
      </c>
      <c r="D2081">
        <v>31181610</v>
      </c>
      <c r="E2081">
        <v>1</v>
      </c>
      <c r="F2081">
        <v>1</v>
      </c>
      <c r="G2081">
        <v>1</v>
      </c>
      <c r="H2081">
        <v>3</v>
      </c>
      <c r="I2081" t="s">
        <v>847</v>
      </c>
      <c r="J2081" t="s">
        <v>848</v>
      </c>
      <c r="K2081" t="s">
        <v>849</v>
      </c>
      <c r="L2081">
        <v>1346</v>
      </c>
      <c r="N2081">
        <v>1009</v>
      </c>
      <c r="O2081" t="s">
        <v>78</v>
      </c>
      <c r="P2081" t="s">
        <v>78</v>
      </c>
      <c r="Q2081">
        <v>1</v>
      </c>
      <c r="X2081">
        <v>9.09</v>
      </c>
      <c r="Y2081">
        <v>23.09</v>
      </c>
      <c r="Z2081">
        <v>0</v>
      </c>
      <c r="AA2081">
        <v>0</v>
      </c>
      <c r="AB2081">
        <v>0</v>
      </c>
      <c r="AC2081">
        <v>0</v>
      </c>
      <c r="AD2081">
        <v>1</v>
      </c>
      <c r="AE2081">
        <v>0</v>
      </c>
      <c r="AF2081" t="s">
        <v>3</v>
      </c>
      <c r="AG2081">
        <v>9.09</v>
      </c>
      <c r="AH2081">
        <v>2</v>
      </c>
      <c r="AI2081">
        <v>33361823</v>
      </c>
      <c r="AJ2081">
        <v>1666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</row>
    <row r="2082" spans="1:44">
      <c r="A2082">
        <f>ROW(Source!A1520)</f>
        <v>1520</v>
      </c>
      <c r="B2082">
        <v>33361835</v>
      </c>
      <c r="C2082">
        <v>33361812</v>
      </c>
      <c r="D2082">
        <v>31174136</v>
      </c>
      <c r="E2082">
        <v>17</v>
      </c>
      <c r="F2082">
        <v>1</v>
      </c>
      <c r="G2082">
        <v>1</v>
      </c>
      <c r="H2082">
        <v>3</v>
      </c>
      <c r="I2082" t="s">
        <v>942</v>
      </c>
      <c r="J2082" t="s">
        <v>3</v>
      </c>
      <c r="K2082" t="s">
        <v>943</v>
      </c>
      <c r="L2082">
        <v>1327</v>
      </c>
      <c r="N2082">
        <v>1005</v>
      </c>
      <c r="O2082" t="s">
        <v>47</v>
      </c>
      <c r="P2082" t="s">
        <v>47</v>
      </c>
      <c r="Q2082">
        <v>1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1</v>
      </c>
      <c r="AD2082">
        <v>0</v>
      </c>
      <c r="AE2082">
        <v>0</v>
      </c>
      <c r="AF2082" t="s">
        <v>3</v>
      </c>
      <c r="AG2082">
        <v>0</v>
      </c>
      <c r="AH2082">
        <v>3</v>
      </c>
      <c r="AI2082">
        <v>-1</v>
      </c>
      <c r="AJ2082" t="s">
        <v>3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</row>
    <row r="2083" spans="1:44">
      <c r="A2083">
        <f>ROW(Source!A1520)</f>
        <v>1520</v>
      </c>
      <c r="B2083">
        <v>33361836</v>
      </c>
      <c r="C2083">
        <v>33361812</v>
      </c>
      <c r="D2083">
        <v>31173940</v>
      </c>
      <c r="E2083">
        <v>17</v>
      </c>
      <c r="F2083">
        <v>1</v>
      </c>
      <c r="G2083">
        <v>1</v>
      </c>
      <c r="H2083">
        <v>3</v>
      </c>
      <c r="I2083" t="s">
        <v>944</v>
      </c>
      <c r="J2083" t="s">
        <v>3</v>
      </c>
      <c r="K2083" t="s">
        <v>945</v>
      </c>
      <c r="L2083">
        <v>1346</v>
      </c>
      <c r="N2083">
        <v>1009</v>
      </c>
      <c r="O2083" t="s">
        <v>78</v>
      </c>
      <c r="P2083" t="s">
        <v>78</v>
      </c>
      <c r="Q2083">
        <v>1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1</v>
      </c>
      <c r="AD2083">
        <v>0</v>
      </c>
      <c r="AE2083">
        <v>0</v>
      </c>
      <c r="AF2083" t="s">
        <v>3</v>
      </c>
      <c r="AG2083">
        <v>0</v>
      </c>
      <c r="AH2083">
        <v>3</v>
      </c>
      <c r="AI2083">
        <v>-1</v>
      </c>
      <c r="AJ2083" t="s">
        <v>3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</row>
    <row r="2084" spans="1:44">
      <c r="A2084">
        <f>ROW(Source!A1520)</f>
        <v>1520</v>
      </c>
      <c r="B2084">
        <v>33361837</v>
      </c>
      <c r="C2084">
        <v>33361812</v>
      </c>
      <c r="D2084">
        <v>31174137</v>
      </c>
      <c r="E2084">
        <v>17</v>
      </c>
      <c r="F2084">
        <v>1</v>
      </c>
      <c r="G2084">
        <v>1</v>
      </c>
      <c r="H2084">
        <v>3</v>
      </c>
      <c r="I2084" t="s">
        <v>946</v>
      </c>
      <c r="J2084" t="s">
        <v>3</v>
      </c>
      <c r="K2084" t="s">
        <v>947</v>
      </c>
      <c r="L2084">
        <v>1327</v>
      </c>
      <c r="N2084">
        <v>1005</v>
      </c>
      <c r="O2084" t="s">
        <v>47</v>
      </c>
      <c r="P2084" t="s">
        <v>47</v>
      </c>
      <c r="Q2084">
        <v>1</v>
      </c>
      <c r="X2084">
        <v>100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 t="s">
        <v>3</v>
      </c>
      <c r="AG2084">
        <v>100</v>
      </c>
      <c r="AH2084">
        <v>3</v>
      </c>
      <c r="AI2084">
        <v>-1</v>
      </c>
      <c r="AJ2084" t="s">
        <v>3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</row>
    <row r="2085" spans="1:44">
      <c r="A2085">
        <f>ROW(Source!A1520)</f>
        <v>1520</v>
      </c>
      <c r="B2085">
        <v>33361838</v>
      </c>
      <c r="C2085">
        <v>33361812</v>
      </c>
      <c r="D2085">
        <v>31174140</v>
      </c>
      <c r="E2085">
        <v>17</v>
      </c>
      <c r="F2085">
        <v>1</v>
      </c>
      <c r="G2085">
        <v>1</v>
      </c>
      <c r="H2085">
        <v>3</v>
      </c>
      <c r="I2085" t="s">
        <v>948</v>
      </c>
      <c r="J2085" t="s">
        <v>3</v>
      </c>
      <c r="K2085" t="s">
        <v>949</v>
      </c>
      <c r="L2085">
        <v>1354</v>
      </c>
      <c r="N2085">
        <v>1010</v>
      </c>
      <c r="O2085" t="s">
        <v>40</v>
      </c>
      <c r="P2085" t="s">
        <v>40</v>
      </c>
      <c r="Q2085">
        <v>1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1</v>
      </c>
      <c r="AD2085">
        <v>0</v>
      </c>
      <c r="AE2085">
        <v>0</v>
      </c>
      <c r="AF2085" t="s">
        <v>3</v>
      </c>
      <c r="AG2085">
        <v>0</v>
      </c>
      <c r="AH2085">
        <v>3</v>
      </c>
      <c r="AI2085">
        <v>-1</v>
      </c>
      <c r="AJ2085" t="s">
        <v>3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</row>
    <row r="2086" spans="1:44">
      <c r="A2086">
        <f>ROW(Source!A1520)</f>
        <v>1520</v>
      </c>
      <c r="B2086">
        <v>33361839</v>
      </c>
      <c r="C2086">
        <v>33361812</v>
      </c>
      <c r="D2086">
        <v>31174146</v>
      </c>
      <c r="E2086">
        <v>17</v>
      </c>
      <c r="F2086">
        <v>1</v>
      </c>
      <c r="G2086">
        <v>1</v>
      </c>
      <c r="H2086">
        <v>3</v>
      </c>
      <c r="I2086" t="s">
        <v>950</v>
      </c>
      <c r="J2086" t="s">
        <v>3</v>
      </c>
      <c r="K2086" t="s">
        <v>951</v>
      </c>
      <c r="L2086">
        <v>1354</v>
      </c>
      <c r="N2086">
        <v>1010</v>
      </c>
      <c r="O2086" t="s">
        <v>40</v>
      </c>
      <c r="P2086" t="s">
        <v>40</v>
      </c>
      <c r="Q2086">
        <v>1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1</v>
      </c>
      <c r="AD2086">
        <v>0</v>
      </c>
      <c r="AE2086">
        <v>0</v>
      </c>
      <c r="AF2086" t="s">
        <v>3</v>
      </c>
      <c r="AG2086">
        <v>0</v>
      </c>
      <c r="AH2086">
        <v>3</v>
      </c>
      <c r="AI2086">
        <v>-1</v>
      </c>
      <c r="AJ2086" t="s">
        <v>3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</row>
    <row r="2087" spans="1:44">
      <c r="A2087">
        <f>ROW(Source!A1523)</f>
        <v>1523</v>
      </c>
      <c r="B2087">
        <v>33361882</v>
      </c>
      <c r="C2087">
        <v>33361870</v>
      </c>
      <c r="D2087">
        <v>31172061</v>
      </c>
      <c r="E2087">
        <v>1</v>
      </c>
      <c r="F2087">
        <v>1</v>
      </c>
      <c r="G2087">
        <v>1</v>
      </c>
      <c r="H2087">
        <v>1</v>
      </c>
      <c r="I2087" t="s">
        <v>850</v>
      </c>
      <c r="J2087" t="s">
        <v>3</v>
      </c>
      <c r="K2087" t="s">
        <v>851</v>
      </c>
      <c r="L2087">
        <v>1191</v>
      </c>
      <c r="N2087">
        <v>1013</v>
      </c>
      <c r="O2087" t="s">
        <v>831</v>
      </c>
      <c r="P2087" t="s">
        <v>831</v>
      </c>
      <c r="Q2087">
        <v>1</v>
      </c>
      <c r="X2087">
        <v>80.88</v>
      </c>
      <c r="Y2087">
        <v>0</v>
      </c>
      <c r="Z2087">
        <v>0</v>
      </c>
      <c r="AA2087">
        <v>0</v>
      </c>
      <c r="AB2087">
        <v>8.74</v>
      </c>
      <c r="AC2087">
        <v>0</v>
      </c>
      <c r="AD2087">
        <v>1</v>
      </c>
      <c r="AE2087">
        <v>1</v>
      </c>
      <c r="AF2087" t="s">
        <v>22</v>
      </c>
      <c r="AG2087">
        <v>111.61439999999999</v>
      </c>
      <c r="AH2087">
        <v>2</v>
      </c>
      <c r="AI2087">
        <v>33361871</v>
      </c>
      <c r="AJ2087">
        <v>1667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</row>
    <row r="2088" spans="1:44">
      <c r="A2088">
        <f>ROW(Source!A1523)</f>
        <v>1523</v>
      </c>
      <c r="B2088">
        <v>33361883</v>
      </c>
      <c r="C2088">
        <v>33361870</v>
      </c>
      <c r="D2088">
        <v>31172011</v>
      </c>
      <c r="E2088">
        <v>1</v>
      </c>
      <c r="F2088">
        <v>1</v>
      </c>
      <c r="G2088">
        <v>1</v>
      </c>
      <c r="H2088">
        <v>1</v>
      </c>
      <c r="I2088" t="s">
        <v>832</v>
      </c>
      <c r="J2088" t="s">
        <v>3</v>
      </c>
      <c r="K2088" t="s">
        <v>833</v>
      </c>
      <c r="L2088">
        <v>1191</v>
      </c>
      <c r="N2088">
        <v>1013</v>
      </c>
      <c r="O2088" t="s">
        <v>831</v>
      </c>
      <c r="P2088" t="s">
        <v>831</v>
      </c>
      <c r="Q2088">
        <v>1</v>
      </c>
      <c r="X2088">
        <v>0.69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1</v>
      </c>
      <c r="AE2088">
        <v>2</v>
      </c>
      <c r="AF2088" t="s">
        <v>21</v>
      </c>
      <c r="AG2088">
        <v>1.0349999999999999</v>
      </c>
      <c r="AH2088">
        <v>2</v>
      </c>
      <c r="AI2088">
        <v>33361872</v>
      </c>
      <c r="AJ2088">
        <v>1668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</row>
    <row r="2089" spans="1:44">
      <c r="A2089">
        <f>ROW(Source!A1523)</f>
        <v>1523</v>
      </c>
      <c r="B2089">
        <v>33361884</v>
      </c>
      <c r="C2089">
        <v>33361870</v>
      </c>
      <c r="D2089">
        <v>31258491</v>
      </c>
      <c r="E2089">
        <v>1</v>
      </c>
      <c r="F2089">
        <v>1</v>
      </c>
      <c r="G2089">
        <v>1</v>
      </c>
      <c r="H2089">
        <v>2</v>
      </c>
      <c r="I2089" t="s">
        <v>834</v>
      </c>
      <c r="J2089" t="s">
        <v>835</v>
      </c>
      <c r="K2089" t="s">
        <v>836</v>
      </c>
      <c r="L2089">
        <v>1368</v>
      </c>
      <c r="N2089">
        <v>1011</v>
      </c>
      <c r="O2089" t="s">
        <v>837</v>
      </c>
      <c r="P2089" t="s">
        <v>837</v>
      </c>
      <c r="Q2089">
        <v>1</v>
      </c>
      <c r="X2089">
        <v>0.28000000000000003</v>
      </c>
      <c r="Y2089">
        <v>0</v>
      </c>
      <c r="Z2089">
        <v>111.99</v>
      </c>
      <c r="AA2089">
        <v>13.5</v>
      </c>
      <c r="AB2089">
        <v>0</v>
      </c>
      <c r="AC2089">
        <v>0</v>
      </c>
      <c r="AD2089">
        <v>1</v>
      </c>
      <c r="AE2089">
        <v>0</v>
      </c>
      <c r="AF2089" t="s">
        <v>21</v>
      </c>
      <c r="AG2089">
        <v>0.42000000000000004</v>
      </c>
      <c r="AH2089">
        <v>2</v>
      </c>
      <c r="AI2089">
        <v>33361873</v>
      </c>
      <c r="AJ2089">
        <v>1669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</row>
    <row r="2090" spans="1:44">
      <c r="A2090">
        <f>ROW(Source!A1523)</f>
        <v>1523</v>
      </c>
      <c r="B2090">
        <v>33361885</v>
      </c>
      <c r="C2090">
        <v>33361870</v>
      </c>
      <c r="D2090">
        <v>31258691</v>
      </c>
      <c r="E2090">
        <v>1</v>
      </c>
      <c r="F2090">
        <v>1</v>
      </c>
      <c r="G2090">
        <v>1</v>
      </c>
      <c r="H2090">
        <v>2</v>
      </c>
      <c r="I2090" t="s">
        <v>838</v>
      </c>
      <c r="J2090" t="s">
        <v>839</v>
      </c>
      <c r="K2090" t="s">
        <v>840</v>
      </c>
      <c r="L2090">
        <v>1368</v>
      </c>
      <c r="N2090">
        <v>1011</v>
      </c>
      <c r="O2090" t="s">
        <v>837</v>
      </c>
      <c r="P2090" t="s">
        <v>837</v>
      </c>
      <c r="Q2090">
        <v>1</v>
      </c>
      <c r="X2090">
        <v>10.050000000000001</v>
      </c>
      <c r="Y2090">
        <v>0</v>
      </c>
      <c r="Z2090">
        <v>3.12</v>
      </c>
      <c r="AA2090">
        <v>0</v>
      </c>
      <c r="AB2090">
        <v>0</v>
      </c>
      <c r="AC2090">
        <v>0</v>
      </c>
      <c r="AD2090">
        <v>1</v>
      </c>
      <c r="AE2090">
        <v>0</v>
      </c>
      <c r="AF2090" t="s">
        <v>21</v>
      </c>
      <c r="AG2090">
        <v>15.075000000000001</v>
      </c>
      <c r="AH2090">
        <v>2</v>
      </c>
      <c r="AI2090">
        <v>33361874</v>
      </c>
      <c r="AJ2090">
        <v>1670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</row>
    <row r="2091" spans="1:44">
      <c r="A2091">
        <f>ROW(Source!A1523)</f>
        <v>1523</v>
      </c>
      <c r="B2091">
        <v>33361886</v>
      </c>
      <c r="C2091">
        <v>33361870</v>
      </c>
      <c r="D2091">
        <v>31258646</v>
      </c>
      <c r="E2091">
        <v>1</v>
      </c>
      <c r="F2091">
        <v>1</v>
      </c>
      <c r="G2091">
        <v>1</v>
      </c>
      <c r="H2091">
        <v>2</v>
      </c>
      <c r="I2091" t="s">
        <v>866</v>
      </c>
      <c r="J2091" t="s">
        <v>867</v>
      </c>
      <c r="K2091" t="s">
        <v>868</v>
      </c>
      <c r="L2091">
        <v>1368</v>
      </c>
      <c r="N2091">
        <v>1011</v>
      </c>
      <c r="O2091" t="s">
        <v>837</v>
      </c>
      <c r="P2091" t="s">
        <v>837</v>
      </c>
      <c r="Q2091">
        <v>1</v>
      </c>
      <c r="X2091">
        <v>0.15</v>
      </c>
      <c r="Y2091">
        <v>0</v>
      </c>
      <c r="Z2091">
        <v>6.66</v>
      </c>
      <c r="AA2091">
        <v>0</v>
      </c>
      <c r="AB2091">
        <v>0</v>
      </c>
      <c r="AC2091">
        <v>0</v>
      </c>
      <c r="AD2091">
        <v>1</v>
      </c>
      <c r="AE2091">
        <v>0</v>
      </c>
      <c r="AF2091" t="s">
        <v>21</v>
      </c>
      <c r="AG2091">
        <v>0.22499999999999998</v>
      </c>
      <c r="AH2091">
        <v>2</v>
      </c>
      <c r="AI2091">
        <v>33361875</v>
      </c>
      <c r="AJ2091">
        <v>1671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</row>
    <row r="2092" spans="1:44">
      <c r="A2092">
        <f>ROW(Source!A1523)</f>
        <v>1523</v>
      </c>
      <c r="B2092">
        <v>33361887</v>
      </c>
      <c r="C2092">
        <v>33361870</v>
      </c>
      <c r="D2092">
        <v>31259879</v>
      </c>
      <c r="E2092">
        <v>1</v>
      </c>
      <c r="F2092">
        <v>1</v>
      </c>
      <c r="G2092">
        <v>1</v>
      </c>
      <c r="H2092">
        <v>2</v>
      </c>
      <c r="I2092" t="s">
        <v>841</v>
      </c>
      <c r="J2092" t="s">
        <v>842</v>
      </c>
      <c r="K2092" t="s">
        <v>843</v>
      </c>
      <c r="L2092">
        <v>1368</v>
      </c>
      <c r="N2092">
        <v>1011</v>
      </c>
      <c r="O2092" t="s">
        <v>837</v>
      </c>
      <c r="P2092" t="s">
        <v>837</v>
      </c>
      <c r="Q2092">
        <v>1</v>
      </c>
      <c r="X2092">
        <v>0.41</v>
      </c>
      <c r="Y2092">
        <v>0</v>
      </c>
      <c r="Z2092">
        <v>65.709999999999994</v>
      </c>
      <c r="AA2092">
        <v>11.6</v>
      </c>
      <c r="AB2092">
        <v>0</v>
      </c>
      <c r="AC2092">
        <v>0</v>
      </c>
      <c r="AD2092">
        <v>1</v>
      </c>
      <c r="AE2092">
        <v>0</v>
      </c>
      <c r="AF2092" t="s">
        <v>21</v>
      </c>
      <c r="AG2092">
        <v>0.61499999999999988</v>
      </c>
      <c r="AH2092">
        <v>2</v>
      </c>
      <c r="AI2092">
        <v>33361876</v>
      </c>
      <c r="AJ2092">
        <v>1672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</row>
    <row r="2093" spans="1:44">
      <c r="A2093">
        <f>ROW(Source!A1523)</f>
        <v>1523</v>
      </c>
      <c r="B2093">
        <v>33361888</v>
      </c>
      <c r="C2093">
        <v>33361870</v>
      </c>
      <c r="D2093">
        <v>31260100</v>
      </c>
      <c r="E2093">
        <v>1</v>
      </c>
      <c r="F2093">
        <v>1</v>
      </c>
      <c r="G2093">
        <v>1</v>
      </c>
      <c r="H2093">
        <v>2</v>
      </c>
      <c r="I2093" t="s">
        <v>858</v>
      </c>
      <c r="J2093" t="s">
        <v>859</v>
      </c>
      <c r="K2093" t="s">
        <v>860</v>
      </c>
      <c r="L2093">
        <v>1368</v>
      </c>
      <c r="N2093">
        <v>1011</v>
      </c>
      <c r="O2093" t="s">
        <v>837</v>
      </c>
      <c r="P2093" t="s">
        <v>837</v>
      </c>
      <c r="Q2093">
        <v>1</v>
      </c>
      <c r="X2093">
        <v>1.31</v>
      </c>
      <c r="Y2093">
        <v>0</v>
      </c>
      <c r="Z2093">
        <v>8.1</v>
      </c>
      <c r="AA2093">
        <v>0</v>
      </c>
      <c r="AB2093">
        <v>0</v>
      </c>
      <c r="AC2093">
        <v>0</v>
      </c>
      <c r="AD2093">
        <v>1</v>
      </c>
      <c r="AE2093">
        <v>0</v>
      </c>
      <c r="AF2093" t="s">
        <v>21</v>
      </c>
      <c r="AG2093">
        <v>1.9650000000000001</v>
      </c>
      <c r="AH2093">
        <v>2</v>
      </c>
      <c r="AI2093">
        <v>33361877</v>
      </c>
      <c r="AJ2093">
        <v>1673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</row>
    <row r="2094" spans="1:44">
      <c r="A2094">
        <f>ROW(Source!A1523)</f>
        <v>1523</v>
      </c>
      <c r="B2094">
        <v>33361889</v>
      </c>
      <c r="C2094">
        <v>33361870</v>
      </c>
      <c r="D2094">
        <v>31178369</v>
      </c>
      <c r="E2094">
        <v>1</v>
      </c>
      <c r="F2094">
        <v>1</v>
      </c>
      <c r="G2094">
        <v>1</v>
      </c>
      <c r="H2094">
        <v>3</v>
      </c>
      <c r="I2094" t="s">
        <v>915</v>
      </c>
      <c r="J2094" t="s">
        <v>916</v>
      </c>
      <c r="K2094" t="s">
        <v>917</v>
      </c>
      <c r="L2094">
        <v>1346</v>
      </c>
      <c r="N2094">
        <v>1009</v>
      </c>
      <c r="O2094" t="s">
        <v>78</v>
      </c>
      <c r="P2094" t="s">
        <v>78</v>
      </c>
      <c r="Q2094">
        <v>1</v>
      </c>
      <c r="X2094">
        <v>7.95</v>
      </c>
      <c r="Y2094">
        <v>39.020000000000003</v>
      </c>
      <c r="Z2094">
        <v>0</v>
      </c>
      <c r="AA2094">
        <v>0</v>
      </c>
      <c r="AB2094">
        <v>0</v>
      </c>
      <c r="AC2094">
        <v>0</v>
      </c>
      <c r="AD2094">
        <v>1</v>
      </c>
      <c r="AE2094">
        <v>0</v>
      </c>
      <c r="AF2094" t="s">
        <v>3</v>
      </c>
      <c r="AG2094">
        <v>7.95</v>
      </c>
      <c r="AH2094">
        <v>2</v>
      </c>
      <c r="AI2094">
        <v>33361878</v>
      </c>
      <c r="AJ2094">
        <v>1674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</row>
    <row r="2095" spans="1:44">
      <c r="A2095">
        <f>ROW(Source!A1523)</f>
        <v>1523</v>
      </c>
      <c r="B2095">
        <v>33361890</v>
      </c>
      <c r="C2095">
        <v>33361870</v>
      </c>
      <c r="D2095">
        <v>31179550</v>
      </c>
      <c r="E2095">
        <v>1</v>
      </c>
      <c r="F2095">
        <v>1</v>
      </c>
      <c r="G2095">
        <v>1</v>
      </c>
      <c r="H2095">
        <v>3</v>
      </c>
      <c r="I2095" t="s">
        <v>861</v>
      </c>
      <c r="J2095" t="s">
        <v>862</v>
      </c>
      <c r="K2095" t="s">
        <v>863</v>
      </c>
      <c r="L2095">
        <v>1348</v>
      </c>
      <c r="N2095">
        <v>1009</v>
      </c>
      <c r="O2095" t="s">
        <v>32</v>
      </c>
      <c r="P2095" t="s">
        <v>32</v>
      </c>
      <c r="Q2095">
        <v>1000</v>
      </c>
      <c r="X2095">
        <v>3.3E-4</v>
      </c>
      <c r="Y2095">
        <v>10362</v>
      </c>
      <c r="Z2095">
        <v>0</v>
      </c>
      <c r="AA2095">
        <v>0</v>
      </c>
      <c r="AB2095">
        <v>0</v>
      </c>
      <c r="AC2095">
        <v>0</v>
      </c>
      <c r="AD2095">
        <v>1</v>
      </c>
      <c r="AE2095">
        <v>0</v>
      </c>
      <c r="AF2095" t="s">
        <v>3</v>
      </c>
      <c r="AG2095">
        <v>3.3E-4</v>
      </c>
      <c r="AH2095">
        <v>2</v>
      </c>
      <c r="AI2095">
        <v>33361879</v>
      </c>
      <c r="AJ2095">
        <v>1675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</row>
    <row r="2096" spans="1:44">
      <c r="A2096">
        <f>ROW(Source!A1523)</f>
        <v>1523</v>
      </c>
      <c r="B2096">
        <v>33361891</v>
      </c>
      <c r="C2096">
        <v>33361870</v>
      </c>
      <c r="D2096">
        <v>31180727</v>
      </c>
      <c r="E2096">
        <v>1</v>
      </c>
      <c r="F2096">
        <v>1</v>
      </c>
      <c r="G2096">
        <v>1</v>
      </c>
      <c r="H2096">
        <v>3</v>
      </c>
      <c r="I2096" t="s">
        <v>844</v>
      </c>
      <c r="J2096" t="s">
        <v>845</v>
      </c>
      <c r="K2096" t="s">
        <v>846</v>
      </c>
      <c r="L2096">
        <v>1348</v>
      </c>
      <c r="N2096">
        <v>1009</v>
      </c>
      <c r="O2096" t="s">
        <v>32</v>
      </c>
      <c r="P2096" t="s">
        <v>32</v>
      </c>
      <c r="Q2096">
        <v>1000</v>
      </c>
      <c r="X2096">
        <v>6.0000000000000001E-3</v>
      </c>
      <c r="Y2096">
        <v>9040.01</v>
      </c>
      <c r="Z2096">
        <v>0</v>
      </c>
      <c r="AA2096">
        <v>0</v>
      </c>
      <c r="AB2096">
        <v>0</v>
      </c>
      <c r="AC2096">
        <v>0</v>
      </c>
      <c r="AD2096">
        <v>1</v>
      </c>
      <c r="AE2096">
        <v>0</v>
      </c>
      <c r="AF2096" t="s">
        <v>3</v>
      </c>
      <c r="AG2096">
        <v>6.0000000000000001E-3</v>
      </c>
      <c r="AH2096">
        <v>2</v>
      </c>
      <c r="AI2096">
        <v>33361880</v>
      </c>
      <c r="AJ2096">
        <v>1676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</row>
    <row r="2097" spans="1:44">
      <c r="A2097">
        <f>ROW(Source!A1523)</f>
        <v>1523</v>
      </c>
      <c r="B2097">
        <v>33361892</v>
      </c>
      <c r="C2097">
        <v>33361870</v>
      </c>
      <c r="D2097">
        <v>31181610</v>
      </c>
      <c r="E2097">
        <v>1</v>
      </c>
      <c r="F2097">
        <v>1</v>
      </c>
      <c r="G2097">
        <v>1</v>
      </c>
      <c r="H2097">
        <v>3</v>
      </c>
      <c r="I2097" t="s">
        <v>847</v>
      </c>
      <c r="J2097" t="s">
        <v>848</v>
      </c>
      <c r="K2097" t="s">
        <v>849</v>
      </c>
      <c r="L2097">
        <v>1346</v>
      </c>
      <c r="N2097">
        <v>1009</v>
      </c>
      <c r="O2097" t="s">
        <v>78</v>
      </c>
      <c r="P2097" t="s">
        <v>78</v>
      </c>
      <c r="Q2097">
        <v>1</v>
      </c>
      <c r="X2097">
        <v>9.09</v>
      </c>
      <c r="Y2097">
        <v>23.09</v>
      </c>
      <c r="Z2097">
        <v>0</v>
      </c>
      <c r="AA2097">
        <v>0</v>
      </c>
      <c r="AB2097">
        <v>0</v>
      </c>
      <c r="AC2097">
        <v>0</v>
      </c>
      <c r="AD2097">
        <v>1</v>
      </c>
      <c r="AE2097">
        <v>0</v>
      </c>
      <c r="AF2097" t="s">
        <v>3</v>
      </c>
      <c r="AG2097">
        <v>9.09</v>
      </c>
      <c r="AH2097">
        <v>2</v>
      </c>
      <c r="AI2097">
        <v>33361881</v>
      </c>
      <c r="AJ2097">
        <v>1677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</row>
    <row r="2098" spans="1:44">
      <c r="A2098">
        <f>ROW(Source!A1523)</f>
        <v>1523</v>
      </c>
      <c r="B2098">
        <v>33361893</v>
      </c>
      <c r="C2098">
        <v>33361870</v>
      </c>
      <c r="D2098">
        <v>31174136</v>
      </c>
      <c r="E2098">
        <v>17</v>
      </c>
      <c r="F2098">
        <v>1</v>
      </c>
      <c r="G2098">
        <v>1</v>
      </c>
      <c r="H2098">
        <v>3</v>
      </c>
      <c r="I2098" t="s">
        <v>942</v>
      </c>
      <c r="J2098" t="s">
        <v>3</v>
      </c>
      <c r="K2098" t="s">
        <v>943</v>
      </c>
      <c r="L2098">
        <v>1327</v>
      </c>
      <c r="N2098">
        <v>1005</v>
      </c>
      <c r="O2098" t="s">
        <v>47</v>
      </c>
      <c r="P2098" t="s">
        <v>47</v>
      </c>
      <c r="Q2098">
        <v>1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1</v>
      </c>
      <c r="AD2098">
        <v>0</v>
      </c>
      <c r="AE2098">
        <v>0</v>
      </c>
      <c r="AF2098" t="s">
        <v>3</v>
      </c>
      <c r="AG2098">
        <v>0</v>
      </c>
      <c r="AH2098">
        <v>3</v>
      </c>
      <c r="AI2098">
        <v>-1</v>
      </c>
      <c r="AJ2098" t="s">
        <v>3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</row>
    <row r="2099" spans="1:44">
      <c r="A2099">
        <f>ROW(Source!A1523)</f>
        <v>1523</v>
      </c>
      <c r="B2099">
        <v>33361894</v>
      </c>
      <c r="C2099">
        <v>33361870</v>
      </c>
      <c r="D2099">
        <v>31173940</v>
      </c>
      <c r="E2099">
        <v>17</v>
      </c>
      <c r="F2099">
        <v>1</v>
      </c>
      <c r="G2099">
        <v>1</v>
      </c>
      <c r="H2099">
        <v>3</v>
      </c>
      <c r="I2099" t="s">
        <v>944</v>
      </c>
      <c r="J2099" t="s">
        <v>3</v>
      </c>
      <c r="K2099" t="s">
        <v>945</v>
      </c>
      <c r="L2099">
        <v>1346</v>
      </c>
      <c r="N2099">
        <v>1009</v>
      </c>
      <c r="O2099" t="s">
        <v>78</v>
      </c>
      <c r="P2099" t="s">
        <v>78</v>
      </c>
      <c r="Q2099">
        <v>1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</v>
      </c>
      <c r="AD2099">
        <v>0</v>
      </c>
      <c r="AE2099">
        <v>0</v>
      </c>
      <c r="AF2099" t="s">
        <v>3</v>
      </c>
      <c r="AG2099">
        <v>0</v>
      </c>
      <c r="AH2099">
        <v>3</v>
      </c>
      <c r="AI2099">
        <v>-1</v>
      </c>
      <c r="AJ2099" t="s">
        <v>3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</row>
    <row r="2100" spans="1:44">
      <c r="A2100">
        <f>ROW(Source!A1523)</f>
        <v>1523</v>
      </c>
      <c r="B2100">
        <v>33361895</v>
      </c>
      <c r="C2100">
        <v>33361870</v>
      </c>
      <c r="D2100">
        <v>31174137</v>
      </c>
      <c r="E2100">
        <v>17</v>
      </c>
      <c r="F2100">
        <v>1</v>
      </c>
      <c r="G2100">
        <v>1</v>
      </c>
      <c r="H2100">
        <v>3</v>
      </c>
      <c r="I2100" t="s">
        <v>946</v>
      </c>
      <c r="J2100" t="s">
        <v>3</v>
      </c>
      <c r="K2100" t="s">
        <v>947</v>
      </c>
      <c r="L2100">
        <v>1327</v>
      </c>
      <c r="N2100">
        <v>1005</v>
      </c>
      <c r="O2100" t="s">
        <v>47</v>
      </c>
      <c r="P2100" t="s">
        <v>47</v>
      </c>
      <c r="Q2100">
        <v>1</v>
      </c>
      <c r="X2100">
        <v>100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 t="s">
        <v>3</v>
      </c>
      <c r="AG2100">
        <v>100</v>
      </c>
      <c r="AH2100">
        <v>3</v>
      </c>
      <c r="AI2100">
        <v>-1</v>
      </c>
      <c r="AJ2100" t="s">
        <v>3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</row>
    <row r="2101" spans="1:44">
      <c r="A2101">
        <f>ROW(Source!A1523)</f>
        <v>1523</v>
      </c>
      <c r="B2101">
        <v>33361896</v>
      </c>
      <c r="C2101">
        <v>33361870</v>
      </c>
      <c r="D2101">
        <v>31174140</v>
      </c>
      <c r="E2101">
        <v>17</v>
      </c>
      <c r="F2101">
        <v>1</v>
      </c>
      <c r="G2101">
        <v>1</v>
      </c>
      <c r="H2101">
        <v>3</v>
      </c>
      <c r="I2101" t="s">
        <v>948</v>
      </c>
      <c r="J2101" t="s">
        <v>3</v>
      </c>
      <c r="K2101" t="s">
        <v>949</v>
      </c>
      <c r="L2101">
        <v>1354</v>
      </c>
      <c r="N2101">
        <v>1010</v>
      </c>
      <c r="O2101" t="s">
        <v>40</v>
      </c>
      <c r="P2101" t="s">
        <v>40</v>
      </c>
      <c r="Q2101">
        <v>1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1</v>
      </c>
      <c r="AD2101">
        <v>0</v>
      </c>
      <c r="AE2101">
        <v>0</v>
      </c>
      <c r="AF2101" t="s">
        <v>3</v>
      </c>
      <c r="AG2101">
        <v>0</v>
      </c>
      <c r="AH2101">
        <v>3</v>
      </c>
      <c r="AI2101">
        <v>-1</v>
      </c>
      <c r="AJ2101" t="s">
        <v>3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</row>
    <row r="2102" spans="1:44">
      <c r="A2102">
        <f>ROW(Source!A1523)</f>
        <v>1523</v>
      </c>
      <c r="B2102">
        <v>33361897</v>
      </c>
      <c r="C2102">
        <v>33361870</v>
      </c>
      <c r="D2102">
        <v>31174146</v>
      </c>
      <c r="E2102">
        <v>17</v>
      </c>
      <c r="F2102">
        <v>1</v>
      </c>
      <c r="G2102">
        <v>1</v>
      </c>
      <c r="H2102">
        <v>3</v>
      </c>
      <c r="I2102" t="s">
        <v>950</v>
      </c>
      <c r="J2102" t="s">
        <v>3</v>
      </c>
      <c r="K2102" t="s">
        <v>951</v>
      </c>
      <c r="L2102">
        <v>1354</v>
      </c>
      <c r="N2102">
        <v>1010</v>
      </c>
      <c r="O2102" t="s">
        <v>40</v>
      </c>
      <c r="P2102" t="s">
        <v>40</v>
      </c>
      <c r="Q2102">
        <v>1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1</v>
      </c>
      <c r="AD2102">
        <v>0</v>
      </c>
      <c r="AE2102">
        <v>0</v>
      </c>
      <c r="AF2102" t="s">
        <v>3</v>
      </c>
      <c r="AG2102">
        <v>0</v>
      </c>
      <c r="AH2102">
        <v>3</v>
      </c>
      <c r="AI2102">
        <v>-1</v>
      </c>
      <c r="AJ2102" t="s">
        <v>3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</row>
    <row r="2103" spans="1:44">
      <c r="A2103">
        <f>ROW(Source!A1524)</f>
        <v>1524</v>
      </c>
      <c r="B2103">
        <v>33361882</v>
      </c>
      <c r="C2103">
        <v>33361870</v>
      </c>
      <c r="D2103">
        <v>31172061</v>
      </c>
      <c r="E2103">
        <v>1</v>
      </c>
      <c r="F2103">
        <v>1</v>
      </c>
      <c r="G2103">
        <v>1</v>
      </c>
      <c r="H2103">
        <v>1</v>
      </c>
      <c r="I2103" t="s">
        <v>850</v>
      </c>
      <c r="J2103" t="s">
        <v>3</v>
      </c>
      <c r="K2103" t="s">
        <v>851</v>
      </c>
      <c r="L2103">
        <v>1191</v>
      </c>
      <c r="N2103">
        <v>1013</v>
      </c>
      <c r="O2103" t="s">
        <v>831</v>
      </c>
      <c r="P2103" t="s">
        <v>831</v>
      </c>
      <c r="Q2103">
        <v>1</v>
      </c>
      <c r="X2103">
        <v>80.88</v>
      </c>
      <c r="Y2103">
        <v>0</v>
      </c>
      <c r="Z2103">
        <v>0</v>
      </c>
      <c r="AA2103">
        <v>0</v>
      </c>
      <c r="AB2103">
        <v>8.74</v>
      </c>
      <c r="AC2103">
        <v>0</v>
      </c>
      <c r="AD2103">
        <v>1</v>
      </c>
      <c r="AE2103">
        <v>1</v>
      </c>
      <c r="AF2103" t="s">
        <v>22</v>
      </c>
      <c r="AG2103">
        <v>111.61439999999999</v>
      </c>
      <c r="AH2103">
        <v>2</v>
      </c>
      <c r="AI2103">
        <v>33361871</v>
      </c>
      <c r="AJ2103">
        <v>1678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</row>
    <row r="2104" spans="1:44">
      <c r="A2104">
        <f>ROW(Source!A1524)</f>
        <v>1524</v>
      </c>
      <c r="B2104">
        <v>33361883</v>
      </c>
      <c r="C2104">
        <v>33361870</v>
      </c>
      <c r="D2104">
        <v>31172011</v>
      </c>
      <c r="E2104">
        <v>1</v>
      </c>
      <c r="F2104">
        <v>1</v>
      </c>
      <c r="G2104">
        <v>1</v>
      </c>
      <c r="H2104">
        <v>1</v>
      </c>
      <c r="I2104" t="s">
        <v>832</v>
      </c>
      <c r="J2104" t="s">
        <v>3</v>
      </c>
      <c r="K2104" t="s">
        <v>833</v>
      </c>
      <c r="L2104">
        <v>1191</v>
      </c>
      <c r="N2104">
        <v>1013</v>
      </c>
      <c r="O2104" t="s">
        <v>831</v>
      </c>
      <c r="P2104" t="s">
        <v>831</v>
      </c>
      <c r="Q2104">
        <v>1</v>
      </c>
      <c r="X2104">
        <v>0.69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1</v>
      </c>
      <c r="AE2104">
        <v>2</v>
      </c>
      <c r="AF2104" t="s">
        <v>21</v>
      </c>
      <c r="AG2104">
        <v>1.0349999999999999</v>
      </c>
      <c r="AH2104">
        <v>2</v>
      </c>
      <c r="AI2104">
        <v>33361872</v>
      </c>
      <c r="AJ2104">
        <v>1679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</row>
    <row r="2105" spans="1:44">
      <c r="A2105">
        <f>ROW(Source!A1524)</f>
        <v>1524</v>
      </c>
      <c r="B2105">
        <v>33361884</v>
      </c>
      <c r="C2105">
        <v>33361870</v>
      </c>
      <c r="D2105">
        <v>31258491</v>
      </c>
      <c r="E2105">
        <v>1</v>
      </c>
      <c r="F2105">
        <v>1</v>
      </c>
      <c r="G2105">
        <v>1</v>
      </c>
      <c r="H2105">
        <v>2</v>
      </c>
      <c r="I2105" t="s">
        <v>834</v>
      </c>
      <c r="J2105" t="s">
        <v>835</v>
      </c>
      <c r="K2105" t="s">
        <v>836</v>
      </c>
      <c r="L2105">
        <v>1368</v>
      </c>
      <c r="N2105">
        <v>1011</v>
      </c>
      <c r="O2105" t="s">
        <v>837</v>
      </c>
      <c r="P2105" t="s">
        <v>837</v>
      </c>
      <c r="Q2105">
        <v>1</v>
      </c>
      <c r="X2105">
        <v>0.28000000000000003</v>
      </c>
      <c r="Y2105">
        <v>0</v>
      </c>
      <c r="Z2105">
        <v>111.99</v>
      </c>
      <c r="AA2105">
        <v>13.5</v>
      </c>
      <c r="AB2105">
        <v>0</v>
      </c>
      <c r="AC2105">
        <v>0</v>
      </c>
      <c r="AD2105">
        <v>1</v>
      </c>
      <c r="AE2105">
        <v>0</v>
      </c>
      <c r="AF2105" t="s">
        <v>21</v>
      </c>
      <c r="AG2105">
        <v>0.42000000000000004</v>
      </c>
      <c r="AH2105">
        <v>2</v>
      </c>
      <c r="AI2105">
        <v>33361873</v>
      </c>
      <c r="AJ2105">
        <v>1680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</row>
    <row r="2106" spans="1:44">
      <c r="A2106">
        <f>ROW(Source!A1524)</f>
        <v>1524</v>
      </c>
      <c r="B2106">
        <v>33361885</v>
      </c>
      <c r="C2106">
        <v>33361870</v>
      </c>
      <c r="D2106">
        <v>31258691</v>
      </c>
      <c r="E2106">
        <v>1</v>
      </c>
      <c r="F2106">
        <v>1</v>
      </c>
      <c r="G2106">
        <v>1</v>
      </c>
      <c r="H2106">
        <v>2</v>
      </c>
      <c r="I2106" t="s">
        <v>838</v>
      </c>
      <c r="J2106" t="s">
        <v>839</v>
      </c>
      <c r="K2106" t="s">
        <v>840</v>
      </c>
      <c r="L2106">
        <v>1368</v>
      </c>
      <c r="N2106">
        <v>1011</v>
      </c>
      <c r="O2106" t="s">
        <v>837</v>
      </c>
      <c r="P2106" t="s">
        <v>837</v>
      </c>
      <c r="Q2106">
        <v>1</v>
      </c>
      <c r="X2106">
        <v>10.050000000000001</v>
      </c>
      <c r="Y2106">
        <v>0</v>
      </c>
      <c r="Z2106">
        <v>3.12</v>
      </c>
      <c r="AA2106">
        <v>0</v>
      </c>
      <c r="AB2106">
        <v>0</v>
      </c>
      <c r="AC2106">
        <v>0</v>
      </c>
      <c r="AD2106">
        <v>1</v>
      </c>
      <c r="AE2106">
        <v>0</v>
      </c>
      <c r="AF2106" t="s">
        <v>21</v>
      </c>
      <c r="AG2106">
        <v>15.075000000000001</v>
      </c>
      <c r="AH2106">
        <v>2</v>
      </c>
      <c r="AI2106">
        <v>33361874</v>
      </c>
      <c r="AJ2106">
        <v>1681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</row>
    <row r="2107" spans="1:44">
      <c r="A2107">
        <f>ROW(Source!A1524)</f>
        <v>1524</v>
      </c>
      <c r="B2107">
        <v>33361886</v>
      </c>
      <c r="C2107">
        <v>33361870</v>
      </c>
      <c r="D2107">
        <v>31258646</v>
      </c>
      <c r="E2107">
        <v>1</v>
      </c>
      <c r="F2107">
        <v>1</v>
      </c>
      <c r="G2107">
        <v>1</v>
      </c>
      <c r="H2107">
        <v>2</v>
      </c>
      <c r="I2107" t="s">
        <v>866</v>
      </c>
      <c r="J2107" t="s">
        <v>867</v>
      </c>
      <c r="K2107" t="s">
        <v>868</v>
      </c>
      <c r="L2107">
        <v>1368</v>
      </c>
      <c r="N2107">
        <v>1011</v>
      </c>
      <c r="O2107" t="s">
        <v>837</v>
      </c>
      <c r="P2107" t="s">
        <v>837</v>
      </c>
      <c r="Q2107">
        <v>1</v>
      </c>
      <c r="X2107">
        <v>0.15</v>
      </c>
      <c r="Y2107">
        <v>0</v>
      </c>
      <c r="Z2107">
        <v>6.66</v>
      </c>
      <c r="AA2107">
        <v>0</v>
      </c>
      <c r="AB2107">
        <v>0</v>
      </c>
      <c r="AC2107">
        <v>0</v>
      </c>
      <c r="AD2107">
        <v>1</v>
      </c>
      <c r="AE2107">
        <v>0</v>
      </c>
      <c r="AF2107" t="s">
        <v>21</v>
      </c>
      <c r="AG2107">
        <v>0.22499999999999998</v>
      </c>
      <c r="AH2107">
        <v>2</v>
      </c>
      <c r="AI2107">
        <v>33361875</v>
      </c>
      <c r="AJ2107">
        <v>1682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</row>
    <row r="2108" spans="1:44">
      <c r="A2108">
        <f>ROW(Source!A1524)</f>
        <v>1524</v>
      </c>
      <c r="B2108">
        <v>33361887</v>
      </c>
      <c r="C2108">
        <v>33361870</v>
      </c>
      <c r="D2108">
        <v>31259879</v>
      </c>
      <c r="E2108">
        <v>1</v>
      </c>
      <c r="F2108">
        <v>1</v>
      </c>
      <c r="G2108">
        <v>1</v>
      </c>
      <c r="H2108">
        <v>2</v>
      </c>
      <c r="I2108" t="s">
        <v>841</v>
      </c>
      <c r="J2108" t="s">
        <v>842</v>
      </c>
      <c r="K2108" t="s">
        <v>843</v>
      </c>
      <c r="L2108">
        <v>1368</v>
      </c>
      <c r="N2108">
        <v>1011</v>
      </c>
      <c r="O2108" t="s">
        <v>837</v>
      </c>
      <c r="P2108" t="s">
        <v>837</v>
      </c>
      <c r="Q2108">
        <v>1</v>
      </c>
      <c r="X2108">
        <v>0.41</v>
      </c>
      <c r="Y2108">
        <v>0</v>
      </c>
      <c r="Z2108">
        <v>65.709999999999994</v>
      </c>
      <c r="AA2108">
        <v>11.6</v>
      </c>
      <c r="AB2108">
        <v>0</v>
      </c>
      <c r="AC2108">
        <v>0</v>
      </c>
      <c r="AD2108">
        <v>1</v>
      </c>
      <c r="AE2108">
        <v>0</v>
      </c>
      <c r="AF2108" t="s">
        <v>21</v>
      </c>
      <c r="AG2108">
        <v>0.61499999999999988</v>
      </c>
      <c r="AH2108">
        <v>2</v>
      </c>
      <c r="AI2108">
        <v>33361876</v>
      </c>
      <c r="AJ2108">
        <v>1683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</row>
    <row r="2109" spans="1:44">
      <c r="A2109">
        <f>ROW(Source!A1524)</f>
        <v>1524</v>
      </c>
      <c r="B2109">
        <v>33361888</v>
      </c>
      <c r="C2109">
        <v>33361870</v>
      </c>
      <c r="D2109">
        <v>31260100</v>
      </c>
      <c r="E2109">
        <v>1</v>
      </c>
      <c r="F2109">
        <v>1</v>
      </c>
      <c r="G2109">
        <v>1</v>
      </c>
      <c r="H2109">
        <v>2</v>
      </c>
      <c r="I2109" t="s">
        <v>858</v>
      </c>
      <c r="J2109" t="s">
        <v>859</v>
      </c>
      <c r="K2109" t="s">
        <v>860</v>
      </c>
      <c r="L2109">
        <v>1368</v>
      </c>
      <c r="N2109">
        <v>1011</v>
      </c>
      <c r="O2109" t="s">
        <v>837</v>
      </c>
      <c r="P2109" t="s">
        <v>837</v>
      </c>
      <c r="Q2109">
        <v>1</v>
      </c>
      <c r="X2109">
        <v>1.31</v>
      </c>
      <c r="Y2109">
        <v>0</v>
      </c>
      <c r="Z2109">
        <v>8.1</v>
      </c>
      <c r="AA2109">
        <v>0</v>
      </c>
      <c r="AB2109">
        <v>0</v>
      </c>
      <c r="AC2109">
        <v>0</v>
      </c>
      <c r="AD2109">
        <v>1</v>
      </c>
      <c r="AE2109">
        <v>0</v>
      </c>
      <c r="AF2109" t="s">
        <v>21</v>
      </c>
      <c r="AG2109">
        <v>1.9650000000000001</v>
      </c>
      <c r="AH2109">
        <v>2</v>
      </c>
      <c r="AI2109">
        <v>33361877</v>
      </c>
      <c r="AJ2109">
        <v>1684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</row>
    <row r="2110" spans="1:44">
      <c r="A2110">
        <f>ROW(Source!A1524)</f>
        <v>1524</v>
      </c>
      <c r="B2110">
        <v>33361889</v>
      </c>
      <c r="C2110">
        <v>33361870</v>
      </c>
      <c r="D2110">
        <v>31178369</v>
      </c>
      <c r="E2110">
        <v>1</v>
      </c>
      <c r="F2110">
        <v>1</v>
      </c>
      <c r="G2110">
        <v>1</v>
      </c>
      <c r="H2110">
        <v>3</v>
      </c>
      <c r="I2110" t="s">
        <v>915</v>
      </c>
      <c r="J2110" t="s">
        <v>916</v>
      </c>
      <c r="K2110" t="s">
        <v>917</v>
      </c>
      <c r="L2110">
        <v>1346</v>
      </c>
      <c r="N2110">
        <v>1009</v>
      </c>
      <c r="O2110" t="s">
        <v>78</v>
      </c>
      <c r="P2110" t="s">
        <v>78</v>
      </c>
      <c r="Q2110">
        <v>1</v>
      </c>
      <c r="X2110">
        <v>7.95</v>
      </c>
      <c r="Y2110">
        <v>39.020000000000003</v>
      </c>
      <c r="Z2110">
        <v>0</v>
      </c>
      <c r="AA2110">
        <v>0</v>
      </c>
      <c r="AB2110">
        <v>0</v>
      </c>
      <c r="AC2110">
        <v>0</v>
      </c>
      <c r="AD2110">
        <v>1</v>
      </c>
      <c r="AE2110">
        <v>0</v>
      </c>
      <c r="AF2110" t="s">
        <v>3</v>
      </c>
      <c r="AG2110">
        <v>7.95</v>
      </c>
      <c r="AH2110">
        <v>2</v>
      </c>
      <c r="AI2110">
        <v>33361878</v>
      </c>
      <c r="AJ2110">
        <v>1685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</row>
    <row r="2111" spans="1:44">
      <c r="A2111">
        <f>ROW(Source!A1524)</f>
        <v>1524</v>
      </c>
      <c r="B2111">
        <v>33361890</v>
      </c>
      <c r="C2111">
        <v>33361870</v>
      </c>
      <c r="D2111">
        <v>31179550</v>
      </c>
      <c r="E2111">
        <v>1</v>
      </c>
      <c r="F2111">
        <v>1</v>
      </c>
      <c r="G2111">
        <v>1</v>
      </c>
      <c r="H2111">
        <v>3</v>
      </c>
      <c r="I2111" t="s">
        <v>861</v>
      </c>
      <c r="J2111" t="s">
        <v>862</v>
      </c>
      <c r="K2111" t="s">
        <v>863</v>
      </c>
      <c r="L2111">
        <v>1348</v>
      </c>
      <c r="N2111">
        <v>1009</v>
      </c>
      <c r="O2111" t="s">
        <v>32</v>
      </c>
      <c r="P2111" t="s">
        <v>32</v>
      </c>
      <c r="Q2111">
        <v>1000</v>
      </c>
      <c r="X2111">
        <v>3.3E-4</v>
      </c>
      <c r="Y2111">
        <v>10362</v>
      </c>
      <c r="Z2111">
        <v>0</v>
      </c>
      <c r="AA2111">
        <v>0</v>
      </c>
      <c r="AB2111">
        <v>0</v>
      </c>
      <c r="AC2111">
        <v>0</v>
      </c>
      <c r="AD2111">
        <v>1</v>
      </c>
      <c r="AE2111">
        <v>0</v>
      </c>
      <c r="AF2111" t="s">
        <v>3</v>
      </c>
      <c r="AG2111">
        <v>3.3E-4</v>
      </c>
      <c r="AH2111">
        <v>2</v>
      </c>
      <c r="AI2111">
        <v>33361879</v>
      </c>
      <c r="AJ2111">
        <v>1686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</row>
    <row r="2112" spans="1:44">
      <c r="A2112">
        <f>ROW(Source!A1524)</f>
        <v>1524</v>
      </c>
      <c r="B2112">
        <v>33361891</v>
      </c>
      <c r="C2112">
        <v>33361870</v>
      </c>
      <c r="D2112">
        <v>31180727</v>
      </c>
      <c r="E2112">
        <v>1</v>
      </c>
      <c r="F2112">
        <v>1</v>
      </c>
      <c r="G2112">
        <v>1</v>
      </c>
      <c r="H2112">
        <v>3</v>
      </c>
      <c r="I2112" t="s">
        <v>844</v>
      </c>
      <c r="J2112" t="s">
        <v>845</v>
      </c>
      <c r="K2112" t="s">
        <v>846</v>
      </c>
      <c r="L2112">
        <v>1348</v>
      </c>
      <c r="N2112">
        <v>1009</v>
      </c>
      <c r="O2112" t="s">
        <v>32</v>
      </c>
      <c r="P2112" t="s">
        <v>32</v>
      </c>
      <c r="Q2112">
        <v>1000</v>
      </c>
      <c r="X2112">
        <v>6.0000000000000001E-3</v>
      </c>
      <c r="Y2112">
        <v>9040.01</v>
      </c>
      <c r="Z2112">
        <v>0</v>
      </c>
      <c r="AA2112">
        <v>0</v>
      </c>
      <c r="AB2112">
        <v>0</v>
      </c>
      <c r="AC2112">
        <v>0</v>
      </c>
      <c r="AD2112">
        <v>1</v>
      </c>
      <c r="AE2112">
        <v>0</v>
      </c>
      <c r="AF2112" t="s">
        <v>3</v>
      </c>
      <c r="AG2112">
        <v>6.0000000000000001E-3</v>
      </c>
      <c r="AH2112">
        <v>2</v>
      </c>
      <c r="AI2112">
        <v>33361880</v>
      </c>
      <c r="AJ2112">
        <v>1687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</row>
    <row r="2113" spans="1:44">
      <c r="A2113">
        <f>ROW(Source!A1524)</f>
        <v>1524</v>
      </c>
      <c r="B2113">
        <v>33361892</v>
      </c>
      <c r="C2113">
        <v>33361870</v>
      </c>
      <c r="D2113">
        <v>31181610</v>
      </c>
      <c r="E2113">
        <v>1</v>
      </c>
      <c r="F2113">
        <v>1</v>
      </c>
      <c r="G2113">
        <v>1</v>
      </c>
      <c r="H2113">
        <v>3</v>
      </c>
      <c r="I2113" t="s">
        <v>847</v>
      </c>
      <c r="J2113" t="s">
        <v>848</v>
      </c>
      <c r="K2113" t="s">
        <v>849</v>
      </c>
      <c r="L2113">
        <v>1346</v>
      </c>
      <c r="N2113">
        <v>1009</v>
      </c>
      <c r="O2113" t="s">
        <v>78</v>
      </c>
      <c r="P2113" t="s">
        <v>78</v>
      </c>
      <c r="Q2113">
        <v>1</v>
      </c>
      <c r="X2113">
        <v>9.09</v>
      </c>
      <c r="Y2113">
        <v>23.09</v>
      </c>
      <c r="Z2113">
        <v>0</v>
      </c>
      <c r="AA2113">
        <v>0</v>
      </c>
      <c r="AB2113">
        <v>0</v>
      </c>
      <c r="AC2113">
        <v>0</v>
      </c>
      <c r="AD2113">
        <v>1</v>
      </c>
      <c r="AE2113">
        <v>0</v>
      </c>
      <c r="AF2113" t="s">
        <v>3</v>
      </c>
      <c r="AG2113">
        <v>9.09</v>
      </c>
      <c r="AH2113">
        <v>2</v>
      </c>
      <c r="AI2113">
        <v>33361881</v>
      </c>
      <c r="AJ2113">
        <v>1688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</row>
    <row r="2114" spans="1:44">
      <c r="A2114">
        <f>ROW(Source!A1524)</f>
        <v>1524</v>
      </c>
      <c r="B2114">
        <v>33361893</v>
      </c>
      <c r="C2114">
        <v>33361870</v>
      </c>
      <c r="D2114">
        <v>31174136</v>
      </c>
      <c r="E2114">
        <v>17</v>
      </c>
      <c r="F2114">
        <v>1</v>
      </c>
      <c r="G2114">
        <v>1</v>
      </c>
      <c r="H2114">
        <v>3</v>
      </c>
      <c r="I2114" t="s">
        <v>942</v>
      </c>
      <c r="J2114" t="s">
        <v>3</v>
      </c>
      <c r="K2114" t="s">
        <v>943</v>
      </c>
      <c r="L2114">
        <v>1327</v>
      </c>
      <c r="N2114">
        <v>1005</v>
      </c>
      <c r="O2114" t="s">
        <v>47</v>
      </c>
      <c r="P2114" t="s">
        <v>47</v>
      </c>
      <c r="Q2114">
        <v>1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1</v>
      </c>
      <c r="AD2114">
        <v>0</v>
      </c>
      <c r="AE2114">
        <v>0</v>
      </c>
      <c r="AF2114" t="s">
        <v>3</v>
      </c>
      <c r="AG2114">
        <v>0</v>
      </c>
      <c r="AH2114">
        <v>3</v>
      </c>
      <c r="AI2114">
        <v>-1</v>
      </c>
      <c r="AJ2114" t="s">
        <v>3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</row>
    <row r="2115" spans="1:44">
      <c r="A2115">
        <f>ROW(Source!A1524)</f>
        <v>1524</v>
      </c>
      <c r="B2115">
        <v>33361894</v>
      </c>
      <c r="C2115">
        <v>33361870</v>
      </c>
      <c r="D2115">
        <v>31173940</v>
      </c>
      <c r="E2115">
        <v>17</v>
      </c>
      <c r="F2115">
        <v>1</v>
      </c>
      <c r="G2115">
        <v>1</v>
      </c>
      <c r="H2115">
        <v>3</v>
      </c>
      <c r="I2115" t="s">
        <v>944</v>
      </c>
      <c r="J2115" t="s">
        <v>3</v>
      </c>
      <c r="K2115" t="s">
        <v>945</v>
      </c>
      <c r="L2115">
        <v>1346</v>
      </c>
      <c r="N2115">
        <v>1009</v>
      </c>
      <c r="O2115" t="s">
        <v>78</v>
      </c>
      <c r="P2115" t="s">
        <v>78</v>
      </c>
      <c r="Q2115">
        <v>1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1</v>
      </c>
      <c r="AD2115">
        <v>0</v>
      </c>
      <c r="AE2115">
        <v>0</v>
      </c>
      <c r="AF2115" t="s">
        <v>3</v>
      </c>
      <c r="AG2115">
        <v>0</v>
      </c>
      <c r="AH2115">
        <v>3</v>
      </c>
      <c r="AI2115">
        <v>-1</v>
      </c>
      <c r="AJ2115" t="s">
        <v>3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</row>
    <row r="2116" spans="1:44">
      <c r="A2116">
        <f>ROW(Source!A1524)</f>
        <v>1524</v>
      </c>
      <c r="B2116">
        <v>33361895</v>
      </c>
      <c r="C2116">
        <v>33361870</v>
      </c>
      <c r="D2116">
        <v>31174137</v>
      </c>
      <c r="E2116">
        <v>17</v>
      </c>
      <c r="F2116">
        <v>1</v>
      </c>
      <c r="G2116">
        <v>1</v>
      </c>
      <c r="H2116">
        <v>3</v>
      </c>
      <c r="I2116" t="s">
        <v>946</v>
      </c>
      <c r="J2116" t="s">
        <v>3</v>
      </c>
      <c r="K2116" t="s">
        <v>947</v>
      </c>
      <c r="L2116">
        <v>1327</v>
      </c>
      <c r="N2116">
        <v>1005</v>
      </c>
      <c r="O2116" t="s">
        <v>47</v>
      </c>
      <c r="P2116" t="s">
        <v>47</v>
      </c>
      <c r="Q2116">
        <v>1</v>
      </c>
      <c r="X2116">
        <v>100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 t="s">
        <v>3</v>
      </c>
      <c r="AG2116">
        <v>100</v>
      </c>
      <c r="AH2116">
        <v>3</v>
      </c>
      <c r="AI2116">
        <v>-1</v>
      </c>
      <c r="AJ2116" t="s">
        <v>3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</row>
    <row r="2117" spans="1:44">
      <c r="A2117">
        <f>ROW(Source!A1524)</f>
        <v>1524</v>
      </c>
      <c r="B2117">
        <v>33361896</v>
      </c>
      <c r="C2117">
        <v>33361870</v>
      </c>
      <c r="D2117">
        <v>31174140</v>
      </c>
      <c r="E2117">
        <v>17</v>
      </c>
      <c r="F2117">
        <v>1</v>
      </c>
      <c r="G2117">
        <v>1</v>
      </c>
      <c r="H2117">
        <v>3</v>
      </c>
      <c r="I2117" t="s">
        <v>948</v>
      </c>
      <c r="J2117" t="s">
        <v>3</v>
      </c>
      <c r="K2117" t="s">
        <v>949</v>
      </c>
      <c r="L2117">
        <v>1354</v>
      </c>
      <c r="N2117">
        <v>1010</v>
      </c>
      <c r="O2117" t="s">
        <v>40</v>
      </c>
      <c r="P2117" t="s">
        <v>40</v>
      </c>
      <c r="Q2117">
        <v>1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1</v>
      </c>
      <c r="AD2117">
        <v>0</v>
      </c>
      <c r="AE2117">
        <v>0</v>
      </c>
      <c r="AF2117" t="s">
        <v>3</v>
      </c>
      <c r="AG2117">
        <v>0</v>
      </c>
      <c r="AH2117">
        <v>3</v>
      </c>
      <c r="AI2117">
        <v>-1</v>
      </c>
      <c r="AJ2117" t="s">
        <v>3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</row>
    <row r="2118" spans="1:44">
      <c r="A2118">
        <f>ROW(Source!A1524)</f>
        <v>1524</v>
      </c>
      <c r="B2118">
        <v>33361897</v>
      </c>
      <c r="C2118">
        <v>33361870</v>
      </c>
      <c r="D2118">
        <v>31174146</v>
      </c>
      <c r="E2118">
        <v>17</v>
      </c>
      <c r="F2118">
        <v>1</v>
      </c>
      <c r="G2118">
        <v>1</v>
      </c>
      <c r="H2118">
        <v>3</v>
      </c>
      <c r="I2118" t="s">
        <v>950</v>
      </c>
      <c r="J2118" t="s">
        <v>3</v>
      </c>
      <c r="K2118" t="s">
        <v>951</v>
      </c>
      <c r="L2118">
        <v>1354</v>
      </c>
      <c r="N2118">
        <v>1010</v>
      </c>
      <c r="O2118" t="s">
        <v>40</v>
      </c>
      <c r="P2118" t="s">
        <v>40</v>
      </c>
      <c r="Q2118">
        <v>1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1</v>
      </c>
      <c r="AD2118">
        <v>0</v>
      </c>
      <c r="AE2118">
        <v>0</v>
      </c>
      <c r="AF2118" t="s">
        <v>3</v>
      </c>
      <c r="AG2118">
        <v>0</v>
      </c>
      <c r="AH2118">
        <v>3</v>
      </c>
      <c r="AI2118">
        <v>-1</v>
      </c>
      <c r="AJ2118" t="s">
        <v>3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</row>
    <row r="2119" spans="1:44">
      <c r="A2119">
        <f>ROW(Source!A1564)</f>
        <v>1564</v>
      </c>
      <c r="B2119">
        <v>33361938</v>
      </c>
      <c r="C2119">
        <v>33361929</v>
      </c>
      <c r="D2119">
        <v>31172067</v>
      </c>
      <c r="E2119">
        <v>1</v>
      </c>
      <c r="F2119">
        <v>1</v>
      </c>
      <c r="G2119">
        <v>1</v>
      </c>
      <c r="H2119">
        <v>1</v>
      </c>
      <c r="I2119" t="s">
        <v>887</v>
      </c>
      <c r="J2119" t="s">
        <v>3</v>
      </c>
      <c r="K2119" t="s">
        <v>888</v>
      </c>
      <c r="L2119">
        <v>1191</v>
      </c>
      <c r="N2119">
        <v>1013</v>
      </c>
      <c r="O2119" t="s">
        <v>831</v>
      </c>
      <c r="P2119" t="s">
        <v>831</v>
      </c>
      <c r="Q2119">
        <v>1</v>
      </c>
      <c r="X2119">
        <v>4.0199999999999996</v>
      </c>
      <c r="Y2119">
        <v>0</v>
      </c>
      <c r="Z2119">
        <v>0</v>
      </c>
      <c r="AA2119">
        <v>0</v>
      </c>
      <c r="AB2119">
        <v>9.07</v>
      </c>
      <c r="AC2119">
        <v>0</v>
      </c>
      <c r="AD2119">
        <v>1</v>
      </c>
      <c r="AE2119">
        <v>1</v>
      </c>
      <c r="AF2119" t="s">
        <v>22</v>
      </c>
      <c r="AG2119">
        <v>5.5475999999999983</v>
      </c>
      <c r="AH2119">
        <v>2</v>
      </c>
      <c r="AI2119">
        <v>33361930</v>
      </c>
      <c r="AJ2119">
        <v>1689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</row>
    <row r="2120" spans="1:44">
      <c r="A2120">
        <f>ROW(Source!A1564)</f>
        <v>1564</v>
      </c>
      <c r="B2120">
        <v>33361939</v>
      </c>
      <c r="C2120">
        <v>33361929</v>
      </c>
      <c r="D2120">
        <v>31172011</v>
      </c>
      <c r="E2120">
        <v>1</v>
      </c>
      <c r="F2120">
        <v>1</v>
      </c>
      <c r="G2120">
        <v>1</v>
      </c>
      <c r="H2120">
        <v>1</v>
      </c>
      <c r="I2120" t="s">
        <v>832</v>
      </c>
      <c r="J2120" t="s">
        <v>3</v>
      </c>
      <c r="K2120" t="s">
        <v>833</v>
      </c>
      <c r="L2120">
        <v>1191</v>
      </c>
      <c r="N2120">
        <v>1013</v>
      </c>
      <c r="O2120" t="s">
        <v>831</v>
      </c>
      <c r="P2120" t="s">
        <v>831</v>
      </c>
      <c r="Q2120">
        <v>1</v>
      </c>
      <c r="X2120">
        <v>0.01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1</v>
      </c>
      <c r="AE2120">
        <v>2</v>
      </c>
      <c r="AF2120" t="s">
        <v>21</v>
      </c>
      <c r="AG2120">
        <v>1.4999999999999999E-2</v>
      </c>
      <c r="AH2120">
        <v>2</v>
      </c>
      <c r="AI2120">
        <v>33361931</v>
      </c>
      <c r="AJ2120">
        <v>1690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</row>
    <row r="2121" spans="1:44">
      <c r="A2121">
        <f>ROW(Source!A1564)</f>
        <v>1564</v>
      </c>
      <c r="B2121">
        <v>33361940</v>
      </c>
      <c r="C2121">
        <v>33361929</v>
      </c>
      <c r="D2121">
        <v>31258691</v>
      </c>
      <c r="E2121">
        <v>1</v>
      </c>
      <c r="F2121">
        <v>1</v>
      </c>
      <c r="G2121">
        <v>1</v>
      </c>
      <c r="H2121">
        <v>2</v>
      </c>
      <c r="I2121" t="s">
        <v>838</v>
      </c>
      <c r="J2121" t="s">
        <v>839</v>
      </c>
      <c r="K2121" t="s">
        <v>840</v>
      </c>
      <c r="L2121">
        <v>1368</v>
      </c>
      <c r="N2121">
        <v>1011</v>
      </c>
      <c r="O2121" t="s">
        <v>837</v>
      </c>
      <c r="P2121" t="s">
        <v>837</v>
      </c>
      <c r="Q2121">
        <v>1</v>
      </c>
      <c r="X2121">
        <v>1.01</v>
      </c>
      <c r="Y2121">
        <v>0</v>
      </c>
      <c r="Z2121">
        <v>3.12</v>
      </c>
      <c r="AA2121">
        <v>0</v>
      </c>
      <c r="AB2121">
        <v>0</v>
      </c>
      <c r="AC2121">
        <v>0</v>
      </c>
      <c r="AD2121">
        <v>1</v>
      </c>
      <c r="AE2121">
        <v>0</v>
      </c>
      <c r="AF2121" t="s">
        <v>21</v>
      </c>
      <c r="AG2121">
        <v>1.5149999999999999</v>
      </c>
      <c r="AH2121">
        <v>2</v>
      </c>
      <c r="AI2121">
        <v>33361932</v>
      </c>
      <c r="AJ2121">
        <v>1691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</row>
    <row r="2122" spans="1:44">
      <c r="A2122">
        <f>ROW(Source!A1564)</f>
        <v>1564</v>
      </c>
      <c r="B2122">
        <v>33361941</v>
      </c>
      <c r="C2122">
        <v>33361929</v>
      </c>
      <c r="D2122">
        <v>31259879</v>
      </c>
      <c r="E2122">
        <v>1</v>
      </c>
      <c r="F2122">
        <v>1</v>
      </c>
      <c r="G2122">
        <v>1</v>
      </c>
      <c r="H2122">
        <v>2</v>
      </c>
      <c r="I2122" t="s">
        <v>841</v>
      </c>
      <c r="J2122" t="s">
        <v>842</v>
      </c>
      <c r="K2122" t="s">
        <v>843</v>
      </c>
      <c r="L2122">
        <v>1368</v>
      </c>
      <c r="N2122">
        <v>1011</v>
      </c>
      <c r="O2122" t="s">
        <v>837</v>
      </c>
      <c r="P2122" t="s">
        <v>837</v>
      </c>
      <c r="Q2122">
        <v>1</v>
      </c>
      <c r="X2122">
        <v>0.01</v>
      </c>
      <c r="Y2122">
        <v>0</v>
      </c>
      <c r="Z2122">
        <v>65.709999999999994</v>
      </c>
      <c r="AA2122">
        <v>11.6</v>
      </c>
      <c r="AB2122">
        <v>0</v>
      </c>
      <c r="AC2122">
        <v>0</v>
      </c>
      <c r="AD2122">
        <v>1</v>
      </c>
      <c r="AE2122">
        <v>0</v>
      </c>
      <c r="AF2122" t="s">
        <v>21</v>
      </c>
      <c r="AG2122">
        <v>1.4999999999999999E-2</v>
      </c>
      <c r="AH2122">
        <v>2</v>
      </c>
      <c r="AI2122">
        <v>33361933</v>
      </c>
      <c r="AJ2122">
        <v>1692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</row>
    <row r="2123" spans="1:44">
      <c r="A2123">
        <f>ROW(Source!A1564)</f>
        <v>1564</v>
      </c>
      <c r="B2123">
        <v>33361942</v>
      </c>
      <c r="C2123">
        <v>33361929</v>
      </c>
      <c r="D2123">
        <v>31175973</v>
      </c>
      <c r="E2123">
        <v>1</v>
      </c>
      <c r="F2123">
        <v>1</v>
      </c>
      <c r="G2123">
        <v>1</v>
      </c>
      <c r="H2123">
        <v>3</v>
      </c>
      <c r="I2123" t="s">
        <v>889</v>
      </c>
      <c r="J2123" t="s">
        <v>890</v>
      </c>
      <c r="K2123" t="s">
        <v>891</v>
      </c>
      <c r="L2123">
        <v>1348</v>
      </c>
      <c r="N2123">
        <v>1009</v>
      </c>
      <c r="O2123" t="s">
        <v>32</v>
      </c>
      <c r="P2123" t="s">
        <v>32</v>
      </c>
      <c r="Q2123">
        <v>1000</v>
      </c>
      <c r="X2123">
        <v>1.2999999999999999E-4</v>
      </c>
      <c r="Y2123">
        <v>26499</v>
      </c>
      <c r="Z2123">
        <v>0</v>
      </c>
      <c r="AA2123">
        <v>0</v>
      </c>
      <c r="AB2123">
        <v>0</v>
      </c>
      <c r="AC2123">
        <v>0</v>
      </c>
      <c r="AD2123">
        <v>1</v>
      </c>
      <c r="AE2123">
        <v>0</v>
      </c>
      <c r="AF2123" t="s">
        <v>3</v>
      </c>
      <c r="AG2123">
        <v>1.2999999999999999E-4</v>
      </c>
      <c r="AH2123">
        <v>2</v>
      </c>
      <c r="AI2123">
        <v>33361934</v>
      </c>
      <c r="AJ2123">
        <v>1693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</row>
    <row r="2124" spans="1:44">
      <c r="A2124">
        <f>ROW(Source!A1564)</f>
        <v>1564</v>
      </c>
      <c r="B2124">
        <v>33361943</v>
      </c>
      <c r="C2124">
        <v>33361929</v>
      </c>
      <c r="D2124">
        <v>31180727</v>
      </c>
      <c r="E2124">
        <v>1</v>
      </c>
      <c r="F2124">
        <v>1</v>
      </c>
      <c r="G2124">
        <v>1</v>
      </c>
      <c r="H2124">
        <v>3</v>
      </c>
      <c r="I2124" t="s">
        <v>844</v>
      </c>
      <c r="J2124" t="s">
        <v>845</v>
      </c>
      <c r="K2124" t="s">
        <v>846</v>
      </c>
      <c r="L2124">
        <v>1348</v>
      </c>
      <c r="N2124">
        <v>1009</v>
      </c>
      <c r="O2124" t="s">
        <v>32</v>
      </c>
      <c r="P2124" t="s">
        <v>32</v>
      </c>
      <c r="Q2124">
        <v>1000</v>
      </c>
      <c r="X2124">
        <v>1.8000000000000001E-4</v>
      </c>
      <c r="Y2124">
        <v>9040.01</v>
      </c>
      <c r="Z2124">
        <v>0</v>
      </c>
      <c r="AA2124">
        <v>0</v>
      </c>
      <c r="AB2124">
        <v>0</v>
      </c>
      <c r="AC2124">
        <v>0</v>
      </c>
      <c r="AD2124">
        <v>1</v>
      </c>
      <c r="AE2124">
        <v>0</v>
      </c>
      <c r="AF2124" t="s">
        <v>3</v>
      </c>
      <c r="AG2124">
        <v>1.8000000000000001E-4</v>
      </c>
      <c r="AH2124">
        <v>2</v>
      </c>
      <c r="AI2124">
        <v>33361935</v>
      </c>
      <c r="AJ2124">
        <v>1694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</row>
    <row r="2125" spans="1:44">
      <c r="A2125">
        <f>ROW(Source!A1564)</f>
        <v>1564</v>
      </c>
      <c r="B2125">
        <v>33361944</v>
      </c>
      <c r="C2125">
        <v>33361929</v>
      </c>
      <c r="D2125">
        <v>31181610</v>
      </c>
      <c r="E2125">
        <v>1</v>
      </c>
      <c r="F2125">
        <v>1</v>
      </c>
      <c r="G2125">
        <v>1</v>
      </c>
      <c r="H2125">
        <v>3</v>
      </c>
      <c r="I2125" t="s">
        <v>847</v>
      </c>
      <c r="J2125" t="s">
        <v>848</v>
      </c>
      <c r="K2125" t="s">
        <v>849</v>
      </c>
      <c r="L2125">
        <v>1346</v>
      </c>
      <c r="N2125">
        <v>1009</v>
      </c>
      <c r="O2125" t="s">
        <v>78</v>
      </c>
      <c r="P2125" t="s">
        <v>78</v>
      </c>
      <c r="Q2125">
        <v>1</v>
      </c>
      <c r="X2125">
        <v>0.16</v>
      </c>
      <c r="Y2125">
        <v>23.09</v>
      </c>
      <c r="Z2125">
        <v>0</v>
      </c>
      <c r="AA2125">
        <v>0</v>
      </c>
      <c r="AB2125">
        <v>0</v>
      </c>
      <c r="AC2125">
        <v>0</v>
      </c>
      <c r="AD2125">
        <v>1</v>
      </c>
      <c r="AE2125">
        <v>0</v>
      </c>
      <c r="AF2125" t="s">
        <v>3</v>
      </c>
      <c r="AG2125">
        <v>0.16</v>
      </c>
      <c r="AH2125">
        <v>2</v>
      </c>
      <c r="AI2125">
        <v>33361936</v>
      </c>
      <c r="AJ2125">
        <v>1695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</row>
    <row r="2126" spans="1:44">
      <c r="A2126">
        <f>ROW(Source!A1564)</f>
        <v>1564</v>
      </c>
      <c r="B2126">
        <v>33361945</v>
      </c>
      <c r="C2126">
        <v>33361929</v>
      </c>
      <c r="D2126">
        <v>31174155</v>
      </c>
      <c r="E2126">
        <v>17</v>
      </c>
      <c r="F2126">
        <v>1</v>
      </c>
      <c r="G2126">
        <v>1</v>
      </c>
      <c r="H2126">
        <v>3</v>
      </c>
      <c r="I2126" t="s">
        <v>937</v>
      </c>
      <c r="J2126" t="s">
        <v>3</v>
      </c>
      <c r="K2126" t="s">
        <v>269</v>
      </c>
      <c r="L2126">
        <v>1354</v>
      </c>
      <c r="N2126">
        <v>1010</v>
      </c>
      <c r="O2126" t="s">
        <v>40</v>
      </c>
      <c r="P2126" t="s">
        <v>40</v>
      </c>
      <c r="Q2126">
        <v>1</v>
      </c>
      <c r="X2126">
        <v>2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 t="s">
        <v>3</v>
      </c>
      <c r="AG2126">
        <v>2</v>
      </c>
      <c r="AH2126">
        <v>3</v>
      </c>
      <c r="AI2126">
        <v>-1</v>
      </c>
      <c r="AJ2126" t="s">
        <v>3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</row>
    <row r="2127" spans="1:44">
      <c r="A2127">
        <f>ROW(Source!A1564)</f>
        <v>1564</v>
      </c>
      <c r="B2127">
        <v>33361946</v>
      </c>
      <c r="C2127">
        <v>33361929</v>
      </c>
      <c r="D2127">
        <v>31173712</v>
      </c>
      <c r="E2127">
        <v>17</v>
      </c>
      <c r="F2127">
        <v>1</v>
      </c>
      <c r="G2127">
        <v>1</v>
      </c>
      <c r="H2127">
        <v>3</v>
      </c>
      <c r="I2127" t="s">
        <v>929</v>
      </c>
      <c r="J2127" t="s">
        <v>3</v>
      </c>
      <c r="K2127" t="s">
        <v>930</v>
      </c>
      <c r="L2127">
        <v>1354</v>
      </c>
      <c r="N2127">
        <v>1010</v>
      </c>
      <c r="O2127" t="s">
        <v>40</v>
      </c>
      <c r="P2127" t="s">
        <v>40</v>
      </c>
      <c r="Q2127">
        <v>1</v>
      </c>
      <c r="X2127">
        <v>1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 t="s">
        <v>3</v>
      </c>
      <c r="AG2127">
        <v>1</v>
      </c>
      <c r="AH2127">
        <v>3</v>
      </c>
      <c r="AI2127">
        <v>-1</v>
      </c>
      <c r="AJ2127" t="s">
        <v>3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</row>
    <row r="2128" spans="1:44">
      <c r="A2128">
        <f>ROW(Source!A1564)</f>
        <v>1564</v>
      </c>
      <c r="B2128">
        <v>33361947</v>
      </c>
      <c r="C2128">
        <v>33361929</v>
      </c>
      <c r="D2128">
        <v>31172599</v>
      </c>
      <c r="E2128">
        <v>17</v>
      </c>
      <c r="F2128">
        <v>1</v>
      </c>
      <c r="G2128">
        <v>1</v>
      </c>
      <c r="H2128">
        <v>3</v>
      </c>
      <c r="I2128" t="s">
        <v>938</v>
      </c>
      <c r="J2128" t="s">
        <v>3</v>
      </c>
      <c r="K2128" t="s">
        <v>939</v>
      </c>
      <c r="L2128">
        <v>1301</v>
      </c>
      <c r="N2128">
        <v>1003</v>
      </c>
      <c r="O2128" t="s">
        <v>275</v>
      </c>
      <c r="P2128" t="s">
        <v>275</v>
      </c>
      <c r="Q2128">
        <v>1</v>
      </c>
      <c r="X2128">
        <v>9.3000000000000007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 t="s">
        <v>3</v>
      </c>
      <c r="AG2128">
        <v>9.3000000000000007</v>
      </c>
      <c r="AH2128">
        <v>3</v>
      </c>
      <c r="AI2128">
        <v>-1</v>
      </c>
      <c r="AJ2128" t="s">
        <v>3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</row>
    <row r="2129" spans="1:44">
      <c r="A2129">
        <f>ROW(Source!A1564)</f>
        <v>1564</v>
      </c>
      <c r="B2129">
        <v>33361948</v>
      </c>
      <c r="C2129">
        <v>33361929</v>
      </c>
      <c r="D2129">
        <v>31238438</v>
      </c>
      <c r="E2129">
        <v>1</v>
      </c>
      <c r="F2129">
        <v>1</v>
      </c>
      <c r="G2129">
        <v>1</v>
      </c>
      <c r="H2129">
        <v>3</v>
      </c>
      <c r="I2129" t="s">
        <v>892</v>
      </c>
      <c r="J2129" t="s">
        <v>893</v>
      </c>
      <c r="K2129" t="s">
        <v>894</v>
      </c>
      <c r="L2129">
        <v>1301</v>
      </c>
      <c r="N2129">
        <v>1003</v>
      </c>
      <c r="O2129" t="s">
        <v>275</v>
      </c>
      <c r="P2129" t="s">
        <v>275</v>
      </c>
      <c r="Q2129">
        <v>1</v>
      </c>
      <c r="X2129">
        <v>0.39</v>
      </c>
      <c r="Y2129">
        <v>15.33</v>
      </c>
      <c r="Z2129">
        <v>0</v>
      </c>
      <c r="AA2129">
        <v>0</v>
      </c>
      <c r="AB2129">
        <v>0</v>
      </c>
      <c r="AC2129">
        <v>0</v>
      </c>
      <c r="AD2129">
        <v>1</v>
      </c>
      <c r="AE2129">
        <v>0</v>
      </c>
      <c r="AF2129" t="s">
        <v>3</v>
      </c>
      <c r="AG2129">
        <v>0.39</v>
      </c>
      <c r="AH2129">
        <v>2</v>
      </c>
      <c r="AI2129">
        <v>33361937</v>
      </c>
      <c r="AJ2129">
        <v>1696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</row>
    <row r="2130" spans="1:44">
      <c r="A2130">
        <f>ROW(Source!A1565)</f>
        <v>1565</v>
      </c>
      <c r="B2130">
        <v>33361938</v>
      </c>
      <c r="C2130">
        <v>33361929</v>
      </c>
      <c r="D2130">
        <v>31172067</v>
      </c>
      <c r="E2130">
        <v>1</v>
      </c>
      <c r="F2130">
        <v>1</v>
      </c>
      <c r="G2130">
        <v>1</v>
      </c>
      <c r="H2130">
        <v>1</v>
      </c>
      <c r="I2130" t="s">
        <v>887</v>
      </c>
      <c r="J2130" t="s">
        <v>3</v>
      </c>
      <c r="K2130" t="s">
        <v>888</v>
      </c>
      <c r="L2130">
        <v>1191</v>
      </c>
      <c r="N2130">
        <v>1013</v>
      </c>
      <c r="O2130" t="s">
        <v>831</v>
      </c>
      <c r="P2130" t="s">
        <v>831</v>
      </c>
      <c r="Q2130">
        <v>1</v>
      </c>
      <c r="X2130">
        <v>4.0199999999999996</v>
      </c>
      <c r="Y2130">
        <v>0</v>
      </c>
      <c r="Z2130">
        <v>0</v>
      </c>
      <c r="AA2130">
        <v>0</v>
      </c>
      <c r="AB2130">
        <v>9.07</v>
      </c>
      <c r="AC2130">
        <v>0</v>
      </c>
      <c r="AD2130">
        <v>1</v>
      </c>
      <c r="AE2130">
        <v>1</v>
      </c>
      <c r="AF2130" t="s">
        <v>22</v>
      </c>
      <c r="AG2130">
        <v>5.5475999999999983</v>
      </c>
      <c r="AH2130">
        <v>2</v>
      </c>
      <c r="AI2130">
        <v>33361930</v>
      </c>
      <c r="AJ2130">
        <v>1697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</row>
    <row r="2131" spans="1:44">
      <c r="A2131">
        <f>ROW(Source!A1565)</f>
        <v>1565</v>
      </c>
      <c r="B2131">
        <v>33361939</v>
      </c>
      <c r="C2131">
        <v>33361929</v>
      </c>
      <c r="D2131">
        <v>31172011</v>
      </c>
      <c r="E2131">
        <v>1</v>
      </c>
      <c r="F2131">
        <v>1</v>
      </c>
      <c r="G2131">
        <v>1</v>
      </c>
      <c r="H2131">
        <v>1</v>
      </c>
      <c r="I2131" t="s">
        <v>832</v>
      </c>
      <c r="J2131" t="s">
        <v>3</v>
      </c>
      <c r="K2131" t="s">
        <v>833</v>
      </c>
      <c r="L2131">
        <v>1191</v>
      </c>
      <c r="N2131">
        <v>1013</v>
      </c>
      <c r="O2131" t="s">
        <v>831</v>
      </c>
      <c r="P2131" t="s">
        <v>831</v>
      </c>
      <c r="Q2131">
        <v>1</v>
      </c>
      <c r="X2131">
        <v>0.01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1</v>
      </c>
      <c r="AE2131">
        <v>2</v>
      </c>
      <c r="AF2131" t="s">
        <v>21</v>
      </c>
      <c r="AG2131">
        <v>1.4999999999999999E-2</v>
      </c>
      <c r="AH2131">
        <v>2</v>
      </c>
      <c r="AI2131">
        <v>33361931</v>
      </c>
      <c r="AJ2131">
        <v>1698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</row>
    <row r="2132" spans="1:44">
      <c r="A2132">
        <f>ROW(Source!A1565)</f>
        <v>1565</v>
      </c>
      <c r="B2132">
        <v>33361940</v>
      </c>
      <c r="C2132">
        <v>33361929</v>
      </c>
      <c r="D2132">
        <v>31258691</v>
      </c>
      <c r="E2132">
        <v>1</v>
      </c>
      <c r="F2132">
        <v>1</v>
      </c>
      <c r="G2132">
        <v>1</v>
      </c>
      <c r="H2132">
        <v>2</v>
      </c>
      <c r="I2132" t="s">
        <v>838</v>
      </c>
      <c r="J2132" t="s">
        <v>839</v>
      </c>
      <c r="K2132" t="s">
        <v>840</v>
      </c>
      <c r="L2132">
        <v>1368</v>
      </c>
      <c r="N2132">
        <v>1011</v>
      </c>
      <c r="O2132" t="s">
        <v>837</v>
      </c>
      <c r="P2132" t="s">
        <v>837</v>
      </c>
      <c r="Q2132">
        <v>1</v>
      </c>
      <c r="X2132">
        <v>1.01</v>
      </c>
      <c r="Y2132">
        <v>0</v>
      </c>
      <c r="Z2132">
        <v>3.12</v>
      </c>
      <c r="AA2132">
        <v>0</v>
      </c>
      <c r="AB2132">
        <v>0</v>
      </c>
      <c r="AC2132">
        <v>0</v>
      </c>
      <c r="AD2132">
        <v>1</v>
      </c>
      <c r="AE2132">
        <v>0</v>
      </c>
      <c r="AF2132" t="s">
        <v>21</v>
      </c>
      <c r="AG2132">
        <v>1.5149999999999999</v>
      </c>
      <c r="AH2132">
        <v>2</v>
      </c>
      <c r="AI2132">
        <v>33361932</v>
      </c>
      <c r="AJ2132">
        <v>1699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</row>
    <row r="2133" spans="1:44">
      <c r="A2133">
        <f>ROW(Source!A1565)</f>
        <v>1565</v>
      </c>
      <c r="B2133">
        <v>33361941</v>
      </c>
      <c r="C2133">
        <v>33361929</v>
      </c>
      <c r="D2133">
        <v>31259879</v>
      </c>
      <c r="E2133">
        <v>1</v>
      </c>
      <c r="F2133">
        <v>1</v>
      </c>
      <c r="G2133">
        <v>1</v>
      </c>
      <c r="H2133">
        <v>2</v>
      </c>
      <c r="I2133" t="s">
        <v>841</v>
      </c>
      <c r="J2133" t="s">
        <v>842</v>
      </c>
      <c r="K2133" t="s">
        <v>843</v>
      </c>
      <c r="L2133">
        <v>1368</v>
      </c>
      <c r="N2133">
        <v>1011</v>
      </c>
      <c r="O2133" t="s">
        <v>837</v>
      </c>
      <c r="P2133" t="s">
        <v>837</v>
      </c>
      <c r="Q2133">
        <v>1</v>
      </c>
      <c r="X2133">
        <v>0.01</v>
      </c>
      <c r="Y2133">
        <v>0</v>
      </c>
      <c r="Z2133">
        <v>65.709999999999994</v>
      </c>
      <c r="AA2133">
        <v>11.6</v>
      </c>
      <c r="AB2133">
        <v>0</v>
      </c>
      <c r="AC2133">
        <v>0</v>
      </c>
      <c r="AD2133">
        <v>1</v>
      </c>
      <c r="AE2133">
        <v>0</v>
      </c>
      <c r="AF2133" t="s">
        <v>21</v>
      </c>
      <c r="AG2133">
        <v>1.4999999999999999E-2</v>
      </c>
      <c r="AH2133">
        <v>2</v>
      </c>
      <c r="AI2133">
        <v>33361933</v>
      </c>
      <c r="AJ2133">
        <v>1700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</row>
    <row r="2134" spans="1:44">
      <c r="A2134">
        <f>ROW(Source!A1565)</f>
        <v>1565</v>
      </c>
      <c r="B2134">
        <v>33361942</v>
      </c>
      <c r="C2134">
        <v>33361929</v>
      </c>
      <c r="D2134">
        <v>31175973</v>
      </c>
      <c r="E2134">
        <v>1</v>
      </c>
      <c r="F2134">
        <v>1</v>
      </c>
      <c r="G2134">
        <v>1</v>
      </c>
      <c r="H2134">
        <v>3</v>
      </c>
      <c r="I2134" t="s">
        <v>889</v>
      </c>
      <c r="J2134" t="s">
        <v>890</v>
      </c>
      <c r="K2134" t="s">
        <v>891</v>
      </c>
      <c r="L2134">
        <v>1348</v>
      </c>
      <c r="N2134">
        <v>1009</v>
      </c>
      <c r="O2134" t="s">
        <v>32</v>
      </c>
      <c r="P2134" t="s">
        <v>32</v>
      </c>
      <c r="Q2134">
        <v>1000</v>
      </c>
      <c r="X2134">
        <v>1.2999999999999999E-4</v>
      </c>
      <c r="Y2134">
        <v>26499</v>
      </c>
      <c r="Z2134">
        <v>0</v>
      </c>
      <c r="AA2134">
        <v>0</v>
      </c>
      <c r="AB2134">
        <v>0</v>
      </c>
      <c r="AC2134">
        <v>0</v>
      </c>
      <c r="AD2134">
        <v>1</v>
      </c>
      <c r="AE2134">
        <v>0</v>
      </c>
      <c r="AF2134" t="s">
        <v>3</v>
      </c>
      <c r="AG2134">
        <v>1.2999999999999999E-4</v>
      </c>
      <c r="AH2134">
        <v>2</v>
      </c>
      <c r="AI2134">
        <v>33361934</v>
      </c>
      <c r="AJ2134">
        <v>1701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</row>
    <row r="2135" spans="1:44">
      <c r="A2135">
        <f>ROW(Source!A1565)</f>
        <v>1565</v>
      </c>
      <c r="B2135">
        <v>33361943</v>
      </c>
      <c r="C2135">
        <v>33361929</v>
      </c>
      <c r="D2135">
        <v>31180727</v>
      </c>
      <c r="E2135">
        <v>1</v>
      </c>
      <c r="F2135">
        <v>1</v>
      </c>
      <c r="G2135">
        <v>1</v>
      </c>
      <c r="H2135">
        <v>3</v>
      </c>
      <c r="I2135" t="s">
        <v>844</v>
      </c>
      <c r="J2135" t="s">
        <v>845</v>
      </c>
      <c r="K2135" t="s">
        <v>846</v>
      </c>
      <c r="L2135">
        <v>1348</v>
      </c>
      <c r="N2135">
        <v>1009</v>
      </c>
      <c r="O2135" t="s">
        <v>32</v>
      </c>
      <c r="P2135" t="s">
        <v>32</v>
      </c>
      <c r="Q2135">
        <v>1000</v>
      </c>
      <c r="X2135">
        <v>1.8000000000000001E-4</v>
      </c>
      <c r="Y2135">
        <v>9040.01</v>
      </c>
      <c r="Z2135">
        <v>0</v>
      </c>
      <c r="AA2135">
        <v>0</v>
      </c>
      <c r="AB2135">
        <v>0</v>
      </c>
      <c r="AC2135">
        <v>0</v>
      </c>
      <c r="AD2135">
        <v>1</v>
      </c>
      <c r="AE2135">
        <v>0</v>
      </c>
      <c r="AF2135" t="s">
        <v>3</v>
      </c>
      <c r="AG2135">
        <v>1.8000000000000001E-4</v>
      </c>
      <c r="AH2135">
        <v>2</v>
      </c>
      <c r="AI2135">
        <v>33361935</v>
      </c>
      <c r="AJ2135">
        <v>1702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</row>
    <row r="2136" spans="1:44">
      <c r="A2136">
        <f>ROW(Source!A1565)</f>
        <v>1565</v>
      </c>
      <c r="B2136">
        <v>33361944</v>
      </c>
      <c r="C2136">
        <v>33361929</v>
      </c>
      <c r="D2136">
        <v>31181610</v>
      </c>
      <c r="E2136">
        <v>1</v>
      </c>
      <c r="F2136">
        <v>1</v>
      </c>
      <c r="G2136">
        <v>1</v>
      </c>
      <c r="H2136">
        <v>3</v>
      </c>
      <c r="I2136" t="s">
        <v>847</v>
      </c>
      <c r="J2136" t="s">
        <v>848</v>
      </c>
      <c r="K2136" t="s">
        <v>849</v>
      </c>
      <c r="L2136">
        <v>1346</v>
      </c>
      <c r="N2136">
        <v>1009</v>
      </c>
      <c r="O2136" t="s">
        <v>78</v>
      </c>
      <c r="P2136" t="s">
        <v>78</v>
      </c>
      <c r="Q2136">
        <v>1</v>
      </c>
      <c r="X2136">
        <v>0.16</v>
      </c>
      <c r="Y2136">
        <v>23.09</v>
      </c>
      <c r="Z2136">
        <v>0</v>
      </c>
      <c r="AA2136">
        <v>0</v>
      </c>
      <c r="AB2136">
        <v>0</v>
      </c>
      <c r="AC2136">
        <v>0</v>
      </c>
      <c r="AD2136">
        <v>1</v>
      </c>
      <c r="AE2136">
        <v>0</v>
      </c>
      <c r="AF2136" t="s">
        <v>3</v>
      </c>
      <c r="AG2136">
        <v>0.16</v>
      </c>
      <c r="AH2136">
        <v>2</v>
      </c>
      <c r="AI2136">
        <v>33361936</v>
      </c>
      <c r="AJ2136">
        <v>1703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</row>
    <row r="2137" spans="1:44">
      <c r="A2137">
        <f>ROW(Source!A1565)</f>
        <v>1565</v>
      </c>
      <c r="B2137">
        <v>33361945</v>
      </c>
      <c r="C2137">
        <v>33361929</v>
      </c>
      <c r="D2137">
        <v>31174155</v>
      </c>
      <c r="E2137">
        <v>17</v>
      </c>
      <c r="F2137">
        <v>1</v>
      </c>
      <c r="G2137">
        <v>1</v>
      </c>
      <c r="H2137">
        <v>3</v>
      </c>
      <c r="I2137" t="s">
        <v>937</v>
      </c>
      <c r="J2137" t="s">
        <v>3</v>
      </c>
      <c r="K2137" t="s">
        <v>269</v>
      </c>
      <c r="L2137">
        <v>1354</v>
      </c>
      <c r="N2137">
        <v>1010</v>
      </c>
      <c r="O2137" t="s">
        <v>40</v>
      </c>
      <c r="P2137" t="s">
        <v>40</v>
      </c>
      <c r="Q2137">
        <v>1</v>
      </c>
      <c r="X2137">
        <v>2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 t="s">
        <v>3</v>
      </c>
      <c r="AG2137">
        <v>2</v>
      </c>
      <c r="AH2137">
        <v>3</v>
      </c>
      <c r="AI2137">
        <v>-1</v>
      </c>
      <c r="AJ2137" t="s">
        <v>3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</row>
    <row r="2138" spans="1:44">
      <c r="A2138">
        <f>ROW(Source!A1565)</f>
        <v>1565</v>
      </c>
      <c r="B2138">
        <v>33361946</v>
      </c>
      <c r="C2138">
        <v>33361929</v>
      </c>
      <c r="D2138">
        <v>31173712</v>
      </c>
      <c r="E2138">
        <v>17</v>
      </c>
      <c r="F2138">
        <v>1</v>
      </c>
      <c r="G2138">
        <v>1</v>
      </c>
      <c r="H2138">
        <v>3</v>
      </c>
      <c r="I2138" t="s">
        <v>929</v>
      </c>
      <c r="J2138" t="s">
        <v>3</v>
      </c>
      <c r="K2138" t="s">
        <v>930</v>
      </c>
      <c r="L2138">
        <v>1354</v>
      </c>
      <c r="N2138">
        <v>1010</v>
      </c>
      <c r="O2138" t="s">
        <v>40</v>
      </c>
      <c r="P2138" t="s">
        <v>40</v>
      </c>
      <c r="Q2138">
        <v>1</v>
      </c>
      <c r="X2138">
        <v>1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 t="s">
        <v>3</v>
      </c>
      <c r="AG2138">
        <v>1</v>
      </c>
      <c r="AH2138">
        <v>3</v>
      </c>
      <c r="AI2138">
        <v>-1</v>
      </c>
      <c r="AJ2138" t="s">
        <v>3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</row>
    <row r="2139" spans="1:44">
      <c r="A2139">
        <f>ROW(Source!A1565)</f>
        <v>1565</v>
      </c>
      <c r="B2139">
        <v>33361947</v>
      </c>
      <c r="C2139">
        <v>33361929</v>
      </c>
      <c r="D2139">
        <v>31172599</v>
      </c>
      <c r="E2139">
        <v>17</v>
      </c>
      <c r="F2139">
        <v>1</v>
      </c>
      <c r="G2139">
        <v>1</v>
      </c>
      <c r="H2139">
        <v>3</v>
      </c>
      <c r="I2139" t="s">
        <v>938</v>
      </c>
      <c r="J2139" t="s">
        <v>3</v>
      </c>
      <c r="K2139" t="s">
        <v>939</v>
      </c>
      <c r="L2139">
        <v>1301</v>
      </c>
      <c r="N2139">
        <v>1003</v>
      </c>
      <c r="O2139" t="s">
        <v>275</v>
      </c>
      <c r="P2139" t="s">
        <v>275</v>
      </c>
      <c r="Q2139">
        <v>1</v>
      </c>
      <c r="X2139">
        <v>9.3000000000000007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 t="s">
        <v>3</v>
      </c>
      <c r="AG2139">
        <v>9.3000000000000007</v>
      </c>
      <c r="AH2139">
        <v>3</v>
      </c>
      <c r="AI2139">
        <v>-1</v>
      </c>
      <c r="AJ2139" t="s">
        <v>3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</row>
    <row r="2140" spans="1:44">
      <c r="A2140">
        <f>ROW(Source!A1565)</f>
        <v>1565</v>
      </c>
      <c r="B2140">
        <v>33361948</v>
      </c>
      <c r="C2140">
        <v>33361929</v>
      </c>
      <c r="D2140">
        <v>31238438</v>
      </c>
      <c r="E2140">
        <v>1</v>
      </c>
      <c r="F2140">
        <v>1</v>
      </c>
      <c r="G2140">
        <v>1</v>
      </c>
      <c r="H2140">
        <v>3</v>
      </c>
      <c r="I2140" t="s">
        <v>892</v>
      </c>
      <c r="J2140" t="s">
        <v>893</v>
      </c>
      <c r="K2140" t="s">
        <v>894</v>
      </c>
      <c r="L2140">
        <v>1301</v>
      </c>
      <c r="N2140">
        <v>1003</v>
      </c>
      <c r="O2140" t="s">
        <v>275</v>
      </c>
      <c r="P2140" t="s">
        <v>275</v>
      </c>
      <c r="Q2140">
        <v>1</v>
      </c>
      <c r="X2140">
        <v>0.39</v>
      </c>
      <c r="Y2140">
        <v>15.33</v>
      </c>
      <c r="Z2140">
        <v>0</v>
      </c>
      <c r="AA2140">
        <v>0</v>
      </c>
      <c r="AB2140">
        <v>0</v>
      </c>
      <c r="AC2140">
        <v>0</v>
      </c>
      <c r="AD2140">
        <v>1</v>
      </c>
      <c r="AE2140">
        <v>0</v>
      </c>
      <c r="AF2140" t="s">
        <v>3</v>
      </c>
      <c r="AG2140">
        <v>0.39</v>
      </c>
      <c r="AH2140">
        <v>2</v>
      </c>
      <c r="AI2140">
        <v>33361937</v>
      </c>
      <c r="AJ2140">
        <v>1704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</row>
    <row r="2141" spans="1:44">
      <c r="A2141">
        <f>ROW(Source!A1572)</f>
        <v>1572</v>
      </c>
      <c r="B2141">
        <v>33361963</v>
      </c>
      <c r="C2141">
        <v>33361953</v>
      </c>
      <c r="D2141">
        <v>31172059</v>
      </c>
      <c r="E2141">
        <v>1</v>
      </c>
      <c r="F2141">
        <v>1</v>
      </c>
      <c r="G2141">
        <v>1</v>
      </c>
      <c r="H2141">
        <v>1</v>
      </c>
      <c r="I2141" t="s">
        <v>895</v>
      </c>
      <c r="J2141" t="s">
        <v>3</v>
      </c>
      <c r="K2141" t="s">
        <v>896</v>
      </c>
      <c r="L2141">
        <v>1191</v>
      </c>
      <c r="N2141">
        <v>1013</v>
      </c>
      <c r="O2141" t="s">
        <v>831</v>
      </c>
      <c r="P2141" t="s">
        <v>831</v>
      </c>
      <c r="Q2141">
        <v>1</v>
      </c>
      <c r="X2141">
        <v>31.98</v>
      </c>
      <c r="Y2141">
        <v>0</v>
      </c>
      <c r="Z2141">
        <v>0</v>
      </c>
      <c r="AA2141">
        <v>0</v>
      </c>
      <c r="AB2141">
        <v>8.64</v>
      </c>
      <c r="AC2141">
        <v>0</v>
      </c>
      <c r="AD2141">
        <v>1</v>
      </c>
      <c r="AE2141">
        <v>1</v>
      </c>
      <c r="AF2141" t="s">
        <v>22</v>
      </c>
      <c r="AG2141">
        <v>44.132399999999997</v>
      </c>
      <c r="AH2141">
        <v>2</v>
      </c>
      <c r="AI2141">
        <v>33361954</v>
      </c>
      <c r="AJ2141">
        <v>1705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</row>
    <row r="2142" spans="1:44">
      <c r="A2142">
        <f>ROW(Source!A1572)</f>
        <v>1572</v>
      </c>
      <c r="B2142">
        <v>33361964</v>
      </c>
      <c r="C2142">
        <v>33361953</v>
      </c>
      <c r="D2142">
        <v>31172011</v>
      </c>
      <c r="E2142">
        <v>1</v>
      </c>
      <c r="F2142">
        <v>1</v>
      </c>
      <c r="G2142">
        <v>1</v>
      </c>
      <c r="H2142">
        <v>1</v>
      </c>
      <c r="I2142" t="s">
        <v>832</v>
      </c>
      <c r="J2142" t="s">
        <v>3</v>
      </c>
      <c r="K2142" t="s">
        <v>833</v>
      </c>
      <c r="L2142">
        <v>1191</v>
      </c>
      <c r="N2142">
        <v>1013</v>
      </c>
      <c r="O2142" t="s">
        <v>831</v>
      </c>
      <c r="P2142" t="s">
        <v>831</v>
      </c>
      <c r="Q2142">
        <v>1</v>
      </c>
      <c r="X2142">
        <v>0.47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1</v>
      </c>
      <c r="AE2142">
        <v>2</v>
      </c>
      <c r="AF2142" t="s">
        <v>21</v>
      </c>
      <c r="AG2142">
        <v>0.70499999999999996</v>
      </c>
      <c r="AH2142">
        <v>2</v>
      </c>
      <c r="AI2142">
        <v>33361955</v>
      </c>
      <c r="AJ2142">
        <v>1706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</row>
    <row r="2143" spans="1:44">
      <c r="A2143">
        <f>ROW(Source!A1572)</f>
        <v>1572</v>
      </c>
      <c r="B2143">
        <v>33361965</v>
      </c>
      <c r="C2143">
        <v>33361953</v>
      </c>
      <c r="D2143">
        <v>31259116</v>
      </c>
      <c r="E2143">
        <v>1</v>
      </c>
      <c r="F2143">
        <v>1</v>
      </c>
      <c r="G2143">
        <v>1</v>
      </c>
      <c r="H2143">
        <v>2</v>
      </c>
      <c r="I2143" t="s">
        <v>897</v>
      </c>
      <c r="J2143" t="s">
        <v>898</v>
      </c>
      <c r="K2143" t="s">
        <v>899</v>
      </c>
      <c r="L2143">
        <v>1368</v>
      </c>
      <c r="N2143">
        <v>1011</v>
      </c>
      <c r="O2143" t="s">
        <v>837</v>
      </c>
      <c r="P2143" t="s">
        <v>837</v>
      </c>
      <c r="Q2143">
        <v>1</v>
      </c>
      <c r="X2143">
        <v>0.23</v>
      </c>
      <c r="Y2143">
        <v>0</v>
      </c>
      <c r="Z2143">
        <v>30</v>
      </c>
      <c r="AA2143">
        <v>0</v>
      </c>
      <c r="AB2143">
        <v>0</v>
      </c>
      <c r="AC2143">
        <v>0</v>
      </c>
      <c r="AD2143">
        <v>1</v>
      </c>
      <c r="AE2143">
        <v>0</v>
      </c>
      <c r="AF2143" t="s">
        <v>21</v>
      </c>
      <c r="AG2143">
        <v>0.34500000000000003</v>
      </c>
      <c r="AH2143">
        <v>2</v>
      </c>
      <c r="AI2143">
        <v>33361956</v>
      </c>
      <c r="AJ2143">
        <v>1707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</row>
    <row r="2144" spans="1:44">
      <c r="A2144">
        <f>ROW(Source!A1572)</f>
        <v>1572</v>
      </c>
      <c r="B2144">
        <v>33361966</v>
      </c>
      <c r="C2144">
        <v>33361953</v>
      </c>
      <c r="D2144">
        <v>31259879</v>
      </c>
      <c r="E2144">
        <v>1</v>
      </c>
      <c r="F2144">
        <v>1</v>
      </c>
      <c r="G2144">
        <v>1</v>
      </c>
      <c r="H2144">
        <v>2</v>
      </c>
      <c r="I2144" t="s">
        <v>841</v>
      </c>
      <c r="J2144" t="s">
        <v>842</v>
      </c>
      <c r="K2144" t="s">
        <v>843</v>
      </c>
      <c r="L2144">
        <v>1368</v>
      </c>
      <c r="N2144">
        <v>1011</v>
      </c>
      <c r="O2144" t="s">
        <v>837</v>
      </c>
      <c r="P2144" t="s">
        <v>837</v>
      </c>
      <c r="Q2144">
        <v>1</v>
      </c>
      <c r="X2144">
        <v>0.47</v>
      </c>
      <c r="Y2144">
        <v>0</v>
      </c>
      <c r="Z2144">
        <v>65.709999999999994</v>
      </c>
      <c r="AA2144">
        <v>11.6</v>
      </c>
      <c r="AB2144">
        <v>0</v>
      </c>
      <c r="AC2144">
        <v>0</v>
      </c>
      <c r="AD2144">
        <v>1</v>
      </c>
      <c r="AE2144">
        <v>0</v>
      </c>
      <c r="AF2144" t="s">
        <v>21</v>
      </c>
      <c r="AG2144">
        <v>0.70499999999999996</v>
      </c>
      <c r="AH2144">
        <v>2</v>
      </c>
      <c r="AI2144">
        <v>33361957</v>
      </c>
      <c r="AJ2144">
        <v>1708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</row>
    <row r="2145" spans="1:44">
      <c r="A2145">
        <f>ROW(Source!A1572)</f>
        <v>1572</v>
      </c>
      <c r="B2145">
        <v>33361967</v>
      </c>
      <c r="C2145">
        <v>33361953</v>
      </c>
      <c r="D2145">
        <v>31260961</v>
      </c>
      <c r="E2145">
        <v>1</v>
      </c>
      <c r="F2145">
        <v>1</v>
      </c>
      <c r="G2145">
        <v>1</v>
      </c>
      <c r="H2145">
        <v>2</v>
      </c>
      <c r="I2145" t="s">
        <v>900</v>
      </c>
      <c r="J2145" t="s">
        <v>901</v>
      </c>
      <c r="K2145" t="s">
        <v>902</v>
      </c>
      <c r="L2145">
        <v>1368</v>
      </c>
      <c r="N2145">
        <v>1011</v>
      </c>
      <c r="O2145" t="s">
        <v>837</v>
      </c>
      <c r="P2145" t="s">
        <v>837</v>
      </c>
      <c r="Q2145">
        <v>1</v>
      </c>
      <c r="X2145">
        <v>1.26</v>
      </c>
      <c r="Y2145">
        <v>0</v>
      </c>
      <c r="Z2145">
        <v>2.16</v>
      </c>
      <c r="AA2145">
        <v>0</v>
      </c>
      <c r="AB2145">
        <v>0</v>
      </c>
      <c r="AC2145">
        <v>0</v>
      </c>
      <c r="AD2145">
        <v>1</v>
      </c>
      <c r="AE2145">
        <v>0</v>
      </c>
      <c r="AF2145" t="s">
        <v>21</v>
      </c>
      <c r="AG2145">
        <v>1.8900000000000001</v>
      </c>
      <c r="AH2145">
        <v>2</v>
      </c>
      <c r="AI2145">
        <v>33361958</v>
      </c>
      <c r="AJ2145">
        <v>1709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</row>
    <row r="2146" spans="1:44">
      <c r="A2146">
        <f>ROW(Source!A1572)</f>
        <v>1572</v>
      </c>
      <c r="B2146">
        <v>33361968</v>
      </c>
      <c r="C2146">
        <v>33361953</v>
      </c>
      <c r="D2146">
        <v>31176145</v>
      </c>
      <c r="E2146">
        <v>1</v>
      </c>
      <c r="F2146">
        <v>1</v>
      </c>
      <c r="G2146">
        <v>1</v>
      </c>
      <c r="H2146">
        <v>3</v>
      </c>
      <c r="I2146" t="s">
        <v>903</v>
      </c>
      <c r="J2146" t="s">
        <v>904</v>
      </c>
      <c r="K2146" t="s">
        <v>905</v>
      </c>
      <c r="L2146">
        <v>1348</v>
      </c>
      <c r="N2146">
        <v>1009</v>
      </c>
      <c r="O2146" t="s">
        <v>32</v>
      </c>
      <c r="P2146" t="s">
        <v>32</v>
      </c>
      <c r="Q2146">
        <v>1000</v>
      </c>
      <c r="X2146">
        <v>1.26E-2</v>
      </c>
      <c r="Y2146">
        <v>1412.5</v>
      </c>
      <c r="Z2146">
        <v>0</v>
      </c>
      <c r="AA2146">
        <v>0</v>
      </c>
      <c r="AB2146">
        <v>0</v>
      </c>
      <c r="AC2146">
        <v>0</v>
      </c>
      <c r="AD2146">
        <v>1</v>
      </c>
      <c r="AE2146">
        <v>0</v>
      </c>
      <c r="AF2146" t="s">
        <v>3</v>
      </c>
      <c r="AG2146">
        <v>1.26E-2</v>
      </c>
      <c r="AH2146">
        <v>2</v>
      </c>
      <c r="AI2146">
        <v>33361959</v>
      </c>
      <c r="AJ2146">
        <v>1710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</row>
    <row r="2147" spans="1:44">
      <c r="A2147">
        <f>ROW(Source!A1572)</f>
        <v>1572</v>
      </c>
      <c r="B2147">
        <v>33361969</v>
      </c>
      <c r="C2147">
        <v>33361953</v>
      </c>
      <c r="D2147">
        <v>31176252</v>
      </c>
      <c r="E2147">
        <v>1</v>
      </c>
      <c r="F2147">
        <v>1</v>
      </c>
      <c r="G2147">
        <v>1</v>
      </c>
      <c r="H2147">
        <v>3</v>
      </c>
      <c r="I2147" t="s">
        <v>906</v>
      </c>
      <c r="J2147" t="s">
        <v>907</v>
      </c>
      <c r="K2147" t="s">
        <v>908</v>
      </c>
      <c r="L2147">
        <v>1348</v>
      </c>
      <c r="N2147">
        <v>1009</v>
      </c>
      <c r="O2147" t="s">
        <v>32</v>
      </c>
      <c r="P2147" t="s">
        <v>32</v>
      </c>
      <c r="Q2147">
        <v>1000</v>
      </c>
      <c r="X2147">
        <v>0.03</v>
      </c>
      <c r="Y2147">
        <v>3960</v>
      </c>
      <c r="Z2147">
        <v>0</v>
      </c>
      <c r="AA2147">
        <v>0</v>
      </c>
      <c r="AB2147">
        <v>0</v>
      </c>
      <c r="AC2147">
        <v>0</v>
      </c>
      <c r="AD2147">
        <v>1</v>
      </c>
      <c r="AE2147">
        <v>0</v>
      </c>
      <c r="AF2147" t="s">
        <v>3</v>
      </c>
      <c r="AG2147">
        <v>0.03</v>
      </c>
      <c r="AH2147">
        <v>2</v>
      </c>
      <c r="AI2147">
        <v>33361960</v>
      </c>
      <c r="AJ2147">
        <v>1711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</row>
    <row r="2148" spans="1:44">
      <c r="A2148">
        <f>ROW(Source!A1572)</f>
        <v>1572</v>
      </c>
      <c r="B2148">
        <v>33361970</v>
      </c>
      <c r="C2148">
        <v>33361953</v>
      </c>
      <c r="D2148">
        <v>31201861</v>
      </c>
      <c r="E2148">
        <v>1</v>
      </c>
      <c r="F2148">
        <v>1</v>
      </c>
      <c r="G2148">
        <v>1</v>
      </c>
      <c r="H2148">
        <v>3</v>
      </c>
      <c r="I2148" t="s">
        <v>909</v>
      </c>
      <c r="J2148" t="s">
        <v>910</v>
      </c>
      <c r="K2148" t="s">
        <v>911</v>
      </c>
      <c r="L2148">
        <v>1348</v>
      </c>
      <c r="N2148">
        <v>1009</v>
      </c>
      <c r="O2148" t="s">
        <v>32</v>
      </c>
      <c r="P2148" t="s">
        <v>32</v>
      </c>
      <c r="Q2148">
        <v>1000</v>
      </c>
      <c r="X2148">
        <v>4.7300000000000002E-2</v>
      </c>
      <c r="Y2148">
        <v>7590</v>
      </c>
      <c r="Z2148">
        <v>0</v>
      </c>
      <c r="AA2148">
        <v>0</v>
      </c>
      <c r="AB2148">
        <v>0</v>
      </c>
      <c r="AC2148">
        <v>0</v>
      </c>
      <c r="AD2148">
        <v>1</v>
      </c>
      <c r="AE2148">
        <v>0</v>
      </c>
      <c r="AF2148" t="s">
        <v>3</v>
      </c>
      <c r="AG2148">
        <v>4.7300000000000002E-2</v>
      </c>
      <c r="AH2148">
        <v>2</v>
      </c>
      <c r="AI2148">
        <v>33361961</v>
      </c>
      <c r="AJ2148">
        <v>1712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</row>
    <row r="2149" spans="1:44">
      <c r="A2149">
        <f>ROW(Source!A1572)</f>
        <v>1572</v>
      </c>
      <c r="B2149">
        <v>33361971</v>
      </c>
      <c r="C2149">
        <v>33361953</v>
      </c>
      <c r="D2149">
        <v>31173467</v>
      </c>
      <c r="E2149">
        <v>17</v>
      </c>
      <c r="F2149">
        <v>1</v>
      </c>
      <c r="G2149">
        <v>1</v>
      </c>
      <c r="H2149">
        <v>3</v>
      </c>
      <c r="I2149" t="s">
        <v>940</v>
      </c>
      <c r="J2149" t="s">
        <v>3</v>
      </c>
      <c r="K2149" t="s">
        <v>941</v>
      </c>
      <c r="L2149">
        <v>1327</v>
      </c>
      <c r="N2149">
        <v>1005</v>
      </c>
      <c r="O2149" t="s">
        <v>47</v>
      </c>
      <c r="P2149" t="s">
        <v>47</v>
      </c>
      <c r="Q2149">
        <v>1</v>
      </c>
      <c r="X2149">
        <v>115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 t="s">
        <v>3</v>
      </c>
      <c r="AG2149">
        <v>115</v>
      </c>
      <c r="AH2149">
        <v>3</v>
      </c>
      <c r="AI2149">
        <v>-1</v>
      </c>
      <c r="AJ2149" t="s">
        <v>3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</row>
    <row r="2150" spans="1:44">
      <c r="A2150">
        <f>ROW(Source!A1572)</f>
        <v>1572</v>
      </c>
      <c r="B2150">
        <v>33361972</v>
      </c>
      <c r="C2150">
        <v>33361953</v>
      </c>
      <c r="D2150">
        <v>31214657</v>
      </c>
      <c r="E2150">
        <v>1</v>
      </c>
      <c r="F2150">
        <v>1</v>
      </c>
      <c r="G2150">
        <v>1</v>
      </c>
      <c r="H2150">
        <v>3</v>
      </c>
      <c r="I2150" t="s">
        <v>912</v>
      </c>
      <c r="J2150" t="s">
        <v>913</v>
      </c>
      <c r="K2150" t="s">
        <v>914</v>
      </c>
      <c r="L2150">
        <v>1348</v>
      </c>
      <c r="N2150">
        <v>1009</v>
      </c>
      <c r="O2150" t="s">
        <v>32</v>
      </c>
      <c r="P2150" t="s">
        <v>32</v>
      </c>
      <c r="Q2150">
        <v>1000</v>
      </c>
      <c r="X2150">
        <v>1.2600000000000001E-3</v>
      </c>
      <c r="Y2150">
        <v>9550.01</v>
      </c>
      <c r="Z2150">
        <v>0</v>
      </c>
      <c r="AA2150">
        <v>0</v>
      </c>
      <c r="AB2150">
        <v>0</v>
      </c>
      <c r="AC2150">
        <v>0</v>
      </c>
      <c r="AD2150">
        <v>1</v>
      </c>
      <c r="AE2150">
        <v>0</v>
      </c>
      <c r="AF2150" t="s">
        <v>3</v>
      </c>
      <c r="AG2150">
        <v>1.2600000000000001E-3</v>
      </c>
      <c r="AH2150">
        <v>2</v>
      </c>
      <c r="AI2150">
        <v>33361962</v>
      </c>
      <c r="AJ2150">
        <v>1713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</row>
    <row r="2151" spans="1:44">
      <c r="A2151">
        <f>ROW(Source!A1573)</f>
        <v>1573</v>
      </c>
      <c r="B2151">
        <v>33361963</v>
      </c>
      <c r="C2151">
        <v>33361953</v>
      </c>
      <c r="D2151">
        <v>31172059</v>
      </c>
      <c r="E2151">
        <v>1</v>
      </c>
      <c r="F2151">
        <v>1</v>
      </c>
      <c r="G2151">
        <v>1</v>
      </c>
      <c r="H2151">
        <v>1</v>
      </c>
      <c r="I2151" t="s">
        <v>895</v>
      </c>
      <c r="J2151" t="s">
        <v>3</v>
      </c>
      <c r="K2151" t="s">
        <v>896</v>
      </c>
      <c r="L2151">
        <v>1191</v>
      </c>
      <c r="N2151">
        <v>1013</v>
      </c>
      <c r="O2151" t="s">
        <v>831</v>
      </c>
      <c r="P2151" t="s">
        <v>831</v>
      </c>
      <c r="Q2151">
        <v>1</v>
      </c>
      <c r="X2151">
        <v>31.98</v>
      </c>
      <c r="Y2151">
        <v>0</v>
      </c>
      <c r="Z2151">
        <v>0</v>
      </c>
      <c r="AA2151">
        <v>0</v>
      </c>
      <c r="AB2151">
        <v>8.64</v>
      </c>
      <c r="AC2151">
        <v>0</v>
      </c>
      <c r="AD2151">
        <v>1</v>
      </c>
      <c r="AE2151">
        <v>1</v>
      </c>
      <c r="AF2151" t="s">
        <v>22</v>
      </c>
      <c r="AG2151">
        <v>44.132399999999997</v>
      </c>
      <c r="AH2151">
        <v>2</v>
      </c>
      <c r="AI2151">
        <v>33361954</v>
      </c>
      <c r="AJ2151">
        <v>1714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</row>
    <row r="2152" spans="1:44">
      <c r="A2152">
        <f>ROW(Source!A1573)</f>
        <v>1573</v>
      </c>
      <c r="B2152">
        <v>33361964</v>
      </c>
      <c r="C2152">
        <v>33361953</v>
      </c>
      <c r="D2152">
        <v>31172011</v>
      </c>
      <c r="E2152">
        <v>1</v>
      </c>
      <c r="F2152">
        <v>1</v>
      </c>
      <c r="G2152">
        <v>1</v>
      </c>
      <c r="H2152">
        <v>1</v>
      </c>
      <c r="I2152" t="s">
        <v>832</v>
      </c>
      <c r="J2152" t="s">
        <v>3</v>
      </c>
      <c r="K2152" t="s">
        <v>833</v>
      </c>
      <c r="L2152">
        <v>1191</v>
      </c>
      <c r="N2152">
        <v>1013</v>
      </c>
      <c r="O2152" t="s">
        <v>831</v>
      </c>
      <c r="P2152" t="s">
        <v>831</v>
      </c>
      <c r="Q2152">
        <v>1</v>
      </c>
      <c r="X2152">
        <v>0.47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1</v>
      </c>
      <c r="AE2152">
        <v>2</v>
      </c>
      <c r="AF2152" t="s">
        <v>21</v>
      </c>
      <c r="AG2152">
        <v>0.70499999999999996</v>
      </c>
      <c r="AH2152">
        <v>2</v>
      </c>
      <c r="AI2152">
        <v>33361955</v>
      </c>
      <c r="AJ2152">
        <v>1715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</row>
    <row r="2153" spans="1:44">
      <c r="A2153">
        <f>ROW(Source!A1573)</f>
        <v>1573</v>
      </c>
      <c r="B2153">
        <v>33361965</v>
      </c>
      <c r="C2153">
        <v>33361953</v>
      </c>
      <c r="D2153">
        <v>31259116</v>
      </c>
      <c r="E2153">
        <v>1</v>
      </c>
      <c r="F2153">
        <v>1</v>
      </c>
      <c r="G2153">
        <v>1</v>
      </c>
      <c r="H2153">
        <v>2</v>
      </c>
      <c r="I2153" t="s">
        <v>897</v>
      </c>
      <c r="J2153" t="s">
        <v>898</v>
      </c>
      <c r="K2153" t="s">
        <v>899</v>
      </c>
      <c r="L2153">
        <v>1368</v>
      </c>
      <c r="N2153">
        <v>1011</v>
      </c>
      <c r="O2153" t="s">
        <v>837</v>
      </c>
      <c r="P2153" t="s">
        <v>837</v>
      </c>
      <c r="Q2153">
        <v>1</v>
      </c>
      <c r="X2153">
        <v>0.23</v>
      </c>
      <c r="Y2153">
        <v>0</v>
      </c>
      <c r="Z2153">
        <v>30</v>
      </c>
      <c r="AA2153">
        <v>0</v>
      </c>
      <c r="AB2153">
        <v>0</v>
      </c>
      <c r="AC2153">
        <v>0</v>
      </c>
      <c r="AD2153">
        <v>1</v>
      </c>
      <c r="AE2153">
        <v>0</v>
      </c>
      <c r="AF2153" t="s">
        <v>21</v>
      </c>
      <c r="AG2153">
        <v>0.34500000000000003</v>
      </c>
      <c r="AH2153">
        <v>2</v>
      </c>
      <c r="AI2153">
        <v>33361956</v>
      </c>
      <c r="AJ2153">
        <v>1716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</row>
    <row r="2154" spans="1:44">
      <c r="A2154">
        <f>ROW(Source!A1573)</f>
        <v>1573</v>
      </c>
      <c r="B2154">
        <v>33361966</v>
      </c>
      <c r="C2154">
        <v>33361953</v>
      </c>
      <c r="D2154">
        <v>31259879</v>
      </c>
      <c r="E2154">
        <v>1</v>
      </c>
      <c r="F2154">
        <v>1</v>
      </c>
      <c r="G2154">
        <v>1</v>
      </c>
      <c r="H2154">
        <v>2</v>
      </c>
      <c r="I2154" t="s">
        <v>841</v>
      </c>
      <c r="J2154" t="s">
        <v>842</v>
      </c>
      <c r="K2154" t="s">
        <v>843</v>
      </c>
      <c r="L2154">
        <v>1368</v>
      </c>
      <c r="N2154">
        <v>1011</v>
      </c>
      <c r="O2154" t="s">
        <v>837</v>
      </c>
      <c r="P2154" t="s">
        <v>837</v>
      </c>
      <c r="Q2154">
        <v>1</v>
      </c>
      <c r="X2154">
        <v>0.47</v>
      </c>
      <c r="Y2154">
        <v>0</v>
      </c>
      <c r="Z2154">
        <v>65.709999999999994</v>
      </c>
      <c r="AA2154">
        <v>11.6</v>
      </c>
      <c r="AB2154">
        <v>0</v>
      </c>
      <c r="AC2154">
        <v>0</v>
      </c>
      <c r="AD2154">
        <v>1</v>
      </c>
      <c r="AE2154">
        <v>0</v>
      </c>
      <c r="AF2154" t="s">
        <v>21</v>
      </c>
      <c r="AG2154">
        <v>0.70499999999999996</v>
      </c>
      <c r="AH2154">
        <v>2</v>
      </c>
      <c r="AI2154">
        <v>33361957</v>
      </c>
      <c r="AJ2154">
        <v>1717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</row>
    <row r="2155" spans="1:44">
      <c r="A2155">
        <f>ROW(Source!A1573)</f>
        <v>1573</v>
      </c>
      <c r="B2155">
        <v>33361967</v>
      </c>
      <c r="C2155">
        <v>33361953</v>
      </c>
      <c r="D2155">
        <v>31260961</v>
      </c>
      <c r="E2155">
        <v>1</v>
      </c>
      <c r="F2155">
        <v>1</v>
      </c>
      <c r="G2155">
        <v>1</v>
      </c>
      <c r="H2155">
        <v>2</v>
      </c>
      <c r="I2155" t="s">
        <v>900</v>
      </c>
      <c r="J2155" t="s">
        <v>901</v>
      </c>
      <c r="K2155" t="s">
        <v>902</v>
      </c>
      <c r="L2155">
        <v>1368</v>
      </c>
      <c r="N2155">
        <v>1011</v>
      </c>
      <c r="O2155" t="s">
        <v>837</v>
      </c>
      <c r="P2155" t="s">
        <v>837</v>
      </c>
      <c r="Q2155">
        <v>1</v>
      </c>
      <c r="X2155">
        <v>1.26</v>
      </c>
      <c r="Y2155">
        <v>0</v>
      </c>
      <c r="Z2155">
        <v>2.16</v>
      </c>
      <c r="AA2155">
        <v>0</v>
      </c>
      <c r="AB2155">
        <v>0</v>
      </c>
      <c r="AC2155">
        <v>0</v>
      </c>
      <c r="AD2155">
        <v>1</v>
      </c>
      <c r="AE2155">
        <v>0</v>
      </c>
      <c r="AF2155" t="s">
        <v>21</v>
      </c>
      <c r="AG2155">
        <v>1.8900000000000001</v>
      </c>
      <c r="AH2155">
        <v>2</v>
      </c>
      <c r="AI2155">
        <v>33361958</v>
      </c>
      <c r="AJ2155">
        <v>1718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</row>
    <row r="2156" spans="1:44">
      <c r="A2156">
        <f>ROW(Source!A1573)</f>
        <v>1573</v>
      </c>
      <c r="B2156">
        <v>33361968</v>
      </c>
      <c r="C2156">
        <v>33361953</v>
      </c>
      <c r="D2156">
        <v>31176145</v>
      </c>
      <c r="E2156">
        <v>1</v>
      </c>
      <c r="F2156">
        <v>1</v>
      </c>
      <c r="G2156">
        <v>1</v>
      </c>
      <c r="H2156">
        <v>3</v>
      </c>
      <c r="I2156" t="s">
        <v>903</v>
      </c>
      <c r="J2156" t="s">
        <v>904</v>
      </c>
      <c r="K2156" t="s">
        <v>905</v>
      </c>
      <c r="L2156">
        <v>1348</v>
      </c>
      <c r="N2156">
        <v>1009</v>
      </c>
      <c r="O2156" t="s">
        <v>32</v>
      </c>
      <c r="P2156" t="s">
        <v>32</v>
      </c>
      <c r="Q2156">
        <v>1000</v>
      </c>
      <c r="X2156">
        <v>1.26E-2</v>
      </c>
      <c r="Y2156">
        <v>1412.5</v>
      </c>
      <c r="Z2156">
        <v>0</v>
      </c>
      <c r="AA2156">
        <v>0</v>
      </c>
      <c r="AB2156">
        <v>0</v>
      </c>
      <c r="AC2156">
        <v>0</v>
      </c>
      <c r="AD2156">
        <v>1</v>
      </c>
      <c r="AE2156">
        <v>0</v>
      </c>
      <c r="AF2156" t="s">
        <v>3</v>
      </c>
      <c r="AG2156">
        <v>1.26E-2</v>
      </c>
      <c r="AH2156">
        <v>2</v>
      </c>
      <c r="AI2156">
        <v>33361959</v>
      </c>
      <c r="AJ2156">
        <v>1719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</row>
    <row r="2157" spans="1:44">
      <c r="A2157">
        <f>ROW(Source!A1573)</f>
        <v>1573</v>
      </c>
      <c r="B2157">
        <v>33361969</v>
      </c>
      <c r="C2157">
        <v>33361953</v>
      </c>
      <c r="D2157">
        <v>31176252</v>
      </c>
      <c r="E2157">
        <v>1</v>
      </c>
      <c r="F2157">
        <v>1</v>
      </c>
      <c r="G2157">
        <v>1</v>
      </c>
      <c r="H2157">
        <v>3</v>
      </c>
      <c r="I2157" t="s">
        <v>906</v>
      </c>
      <c r="J2157" t="s">
        <v>907</v>
      </c>
      <c r="K2157" t="s">
        <v>908</v>
      </c>
      <c r="L2157">
        <v>1348</v>
      </c>
      <c r="N2157">
        <v>1009</v>
      </c>
      <c r="O2157" t="s">
        <v>32</v>
      </c>
      <c r="P2157" t="s">
        <v>32</v>
      </c>
      <c r="Q2157">
        <v>1000</v>
      </c>
      <c r="X2157">
        <v>0.03</v>
      </c>
      <c r="Y2157">
        <v>3960</v>
      </c>
      <c r="Z2157">
        <v>0</v>
      </c>
      <c r="AA2157">
        <v>0</v>
      </c>
      <c r="AB2157">
        <v>0</v>
      </c>
      <c r="AC2157">
        <v>0</v>
      </c>
      <c r="AD2157">
        <v>1</v>
      </c>
      <c r="AE2157">
        <v>0</v>
      </c>
      <c r="AF2157" t="s">
        <v>3</v>
      </c>
      <c r="AG2157">
        <v>0.03</v>
      </c>
      <c r="AH2157">
        <v>2</v>
      </c>
      <c r="AI2157">
        <v>33361960</v>
      </c>
      <c r="AJ2157">
        <v>1720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</row>
    <row r="2158" spans="1:44">
      <c r="A2158">
        <f>ROW(Source!A1573)</f>
        <v>1573</v>
      </c>
      <c r="B2158">
        <v>33361970</v>
      </c>
      <c r="C2158">
        <v>33361953</v>
      </c>
      <c r="D2158">
        <v>31201861</v>
      </c>
      <c r="E2158">
        <v>1</v>
      </c>
      <c r="F2158">
        <v>1</v>
      </c>
      <c r="G2158">
        <v>1</v>
      </c>
      <c r="H2158">
        <v>3</v>
      </c>
      <c r="I2158" t="s">
        <v>909</v>
      </c>
      <c r="J2158" t="s">
        <v>910</v>
      </c>
      <c r="K2158" t="s">
        <v>911</v>
      </c>
      <c r="L2158">
        <v>1348</v>
      </c>
      <c r="N2158">
        <v>1009</v>
      </c>
      <c r="O2158" t="s">
        <v>32</v>
      </c>
      <c r="P2158" t="s">
        <v>32</v>
      </c>
      <c r="Q2158">
        <v>1000</v>
      </c>
      <c r="X2158">
        <v>4.7300000000000002E-2</v>
      </c>
      <c r="Y2158">
        <v>7590</v>
      </c>
      <c r="Z2158">
        <v>0</v>
      </c>
      <c r="AA2158">
        <v>0</v>
      </c>
      <c r="AB2158">
        <v>0</v>
      </c>
      <c r="AC2158">
        <v>0</v>
      </c>
      <c r="AD2158">
        <v>1</v>
      </c>
      <c r="AE2158">
        <v>0</v>
      </c>
      <c r="AF2158" t="s">
        <v>3</v>
      </c>
      <c r="AG2158">
        <v>4.7300000000000002E-2</v>
      </c>
      <c r="AH2158">
        <v>2</v>
      </c>
      <c r="AI2158">
        <v>33361961</v>
      </c>
      <c r="AJ2158">
        <v>1721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</row>
    <row r="2159" spans="1:44">
      <c r="A2159">
        <f>ROW(Source!A1573)</f>
        <v>1573</v>
      </c>
      <c r="B2159">
        <v>33361971</v>
      </c>
      <c r="C2159">
        <v>33361953</v>
      </c>
      <c r="D2159">
        <v>31173467</v>
      </c>
      <c r="E2159">
        <v>17</v>
      </c>
      <c r="F2159">
        <v>1</v>
      </c>
      <c r="G2159">
        <v>1</v>
      </c>
      <c r="H2159">
        <v>3</v>
      </c>
      <c r="I2159" t="s">
        <v>940</v>
      </c>
      <c r="J2159" t="s">
        <v>3</v>
      </c>
      <c r="K2159" t="s">
        <v>941</v>
      </c>
      <c r="L2159">
        <v>1327</v>
      </c>
      <c r="N2159">
        <v>1005</v>
      </c>
      <c r="O2159" t="s">
        <v>47</v>
      </c>
      <c r="P2159" t="s">
        <v>47</v>
      </c>
      <c r="Q2159">
        <v>1</v>
      </c>
      <c r="X2159">
        <v>115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 t="s">
        <v>3</v>
      </c>
      <c r="AG2159">
        <v>115</v>
      </c>
      <c r="AH2159">
        <v>3</v>
      </c>
      <c r="AI2159">
        <v>-1</v>
      </c>
      <c r="AJ2159" t="s">
        <v>3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</row>
    <row r="2160" spans="1:44">
      <c r="A2160">
        <f>ROW(Source!A1573)</f>
        <v>1573</v>
      </c>
      <c r="B2160">
        <v>33361972</v>
      </c>
      <c r="C2160">
        <v>33361953</v>
      </c>
      <c r="D2160">
        <v>31214657</v>
      </c>
      <c r="E2160">
        <v>1</v>
      </c>
      <c r="F2160">
        <v>1</v>
      </c>
      <c r="G2160">
        <v>1</v>
      </c>
      <c r="H2160">
        <v>3</v>
      </c>
      <c r="I2160" t="s">
        <v>912</v>
      </c>
      <c r="J2160" t="s">
        <v>913</v>
      </c>
      <c r="K2160" t="s">
        <v>914</v>
      </c>
      <c r="L2160">
        <v>1348</v>
      </c>
      <c r="N2160">
        <v>1009</v>
      </c>
      <c r="O2160" t="s">
        <v>32</v>
      </c>
      <c r="P2160" t="s">
        <v>32</v>
      </c>
      <c r="Q2160">
        <v>1000</v>
      </c>
      <c r="X2160">
        <v>1.2600000000000001E-3</v>
      </c>
      <c r="Y2160">
        <v>9550.01</v>
      </c>
      <c r="Z2160">
        <v>0</v>
      </c>
      <c r="AA2160">
        <v>0</v>
      </c>
      <c r="AB2160">
        <v>0</v>
      </c>
      <c r="AC2160">
        <v>0</v>
      </c>
      <c r="AD2160">
        <v>1</v>
      </c>
      <c r="AE2160">
        <v>0</v>
      </c>
      <c r="AF2160" t="s">
        <v>3</v>
      </c>
      <c r="AG2160">
        <v>1.2600000000000001E-3</v>
      </c>
      <c r="AH2160">
        <v>2</v>
      </c>
      <c r="AI2160">
        <v>33361962</v>
      </c>
      <c r="AJ2160">
        <v>1722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</row>
    <row r="2161" spans="1:44">
      <c r="A2161">
        <f>ROW(Source!A1576)</f>
        <v>1576</v>
      </c>
      <c r="B2161">
        <v>33362081</v>
      </c>
      <c r="C2161">
        <v>33361974</v>
      </c>
      <c r="D2161">
        <v>31172061</v>
      </c>
      <c r="E2161">
        <v>1</v>
      </c>
      <c r="F2161">
        <v>1</v>
      </c>
      <c r="G2161">
        <v>1</v>
      </c>
      <c r="H2161">
        <v>1</v>
      </c>
      <c r="I2161" t="s">
        <v>850</v>
      </c>
      <c r="J2161" t="s">
        <v>3</v>
      </c>
      <c r="K2161" t="s">
        <v>851</v>
      </c>
      <c r="L2161">
        <v>1191</v>
      </c>
      <c r="N2161">
        <v>1013</v>
      </c>
      <c r="O2161" t="s">
        <v>831</v>
      </c>
      <c r="P2161" t="s">
        <v>831</v>
      </c>
      <c r="Q2161">
        <v>1</v>
      </c>
      <c r="X2161">
        <v>100.06</v>
      </c>
      <c r="Y2161">
        <v>0</v>
      </c>
      <c r="Z2161">
        <v>0</v>
      </c>
      <c r="AA2161">
        <v>0</v>
      </c>
      <c r="AB2161">
        <v>8.74</v>
      </c>
      <c r="AC2161">
        <v>0</v>
      </c>
      <c r="AD2161">
        <v>1</v>
      </c>
      <c r="AE2161">
        <v>1</v>
      </c>
      <c r="AF2161" t="s">
        <v>22</v>
      </c>
      <c r="AG2161">
        <v>138.08279999999999</v>
      </c>
      <c r="AH2161">
        <v>2</v>
      </c>
      <c r="AI2161">
        <v>33362081</v>
      </c>
      <c r="AJ2161">
        <v>1723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</row>
    <row r="2162" spans="1:44">
      <c r="A2162">
        <f>ROW(Source!A1576)</f>
        <v>1576</v>
      </c>
      <c r="B2162">
        <v>33362082</v>
      </c>
      <c r="C2162">
        <v>33361974</v>
      </c>
      <c r="D2162">
        <v>31172011</v>
      </c>
      <c r="E2162">
        <v>1</v>
      </c>
      <c r="F2162">
        <v>1</v>
      </c>
      <c r="G2162">
        <v>1</v>
      </c>
      <c r="H2162">
        <v>1</v>
      </c>
      <c r="I2162" t="s">
        <v>832</v>
      </c>
      <c r="J2162" t="s">
        <v>3</v>
      </c>
      <c r="K2162" t="s">
        <v>833</v>
      </c>
      <c r="L2162">
        <v>1191</v>
      </c>
      <c r="N2162">
        <v>1013</v>
      </c>
      <c r="O2162" t="s">
        <v>831</v>
      </c>
      <c r="P2162" t="s">
        <v>831</v>
      </c>
      <c r="Q2162">
        <v>1</v>
      </c>
      <c r="X2162">
        <v>0.83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1</v>
      </c>
      <c r="AE2162">
        <v>2</v>
      </c>
      <c r="AF2162" t="s">
        <v>21</v>
      </c>
      <c r="AG2162">
        <v>1.2449999999999999</v>
      </c>
      <c r="AH2162">
        <v>2</v>
      </c>
      <c r="AI2162">
        <v>33362082</v>
      </c>
      <c r="AJ2162">
        <v>1724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</row>
    <row r="2163" spans="1:44">
      <c r="A2163">
        <f>ROW(Source!A1576)</f>
        <v>1576</v>
      </c>
      <c r="B2163">
        <v>33362083</v>
      </c>
      <c r="C2163">
        <v>33361974</v>
      </c>
      <c r="D2163">
        <v>31258491</v>
      </c>
      <c r="E2163">
        <v>1</v>
      </c>
      <c r="F2163">
        <v>1</v>
      </c>
      <c r="G2163">
        <v>1</v>
      </c>
      <c r="H2163">
        <v>2</v>
      </c>
      <c r="I2163" t="s">
        <v>834</v>
      </c>
      <c r="J2163" t="s">
        <v>835</v>
      </c>
      <c r="K2163" t="s">
        <v>836</v>
      </c>
      <c r="L2163">
        <v>1368</v>
      </c>
      <c r="N2163">
        <v>1011</v>
      </c>
      <c r="O2163" t="s">
        <v>837</v>
      </c>
      <c r="P2163" t="s">
        <v>837</v>
      </c>
      <c r="Q2163">
        <v>1</v>
      </c>
      <c r="X2163">
        <v>0.36</v>
      </c>
      <c r="Y2163">
        <v>0</v>
      </c>
      <c r="Z2163">
        <v>111.99</v>
      </c>
      <c r="AA2163">
        <v>13.5</v>
      </c>
      <c r="AB2163">
        <v>0</v>
      </c>
      <c r="AC2163">
        <v>0</v>
      </c>
      <c r="AD2163">
        <v>1</v>
      </c>
      <c r="AE2163">
        <v>0</v>
      </c>
      <c r="AF2163" t="s">
        <v>21</v>
      </c>
      <c r="AG2163">
        <v>0.54</v>
      </c>
      <c r="AH2163">
        <v>2</v>
      </c>
      <c r="AI2163">
        <v>33362083</v>
      </c>
      <c r="AJ2163">
        <v>1725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</row>
    <row r="2164" spans="1:44">
      <c r="A2164">
        <f>ROW(Source!A1576)</f>
        <v>1576</v>
      </c>
      <c r="B2164">
        <v>33362084</v>
      </c>
      <c r="C2164">
        <v>33361974</v>
      </c>
      <c r="D2164">
        <v>31258691</v>
      </c>
      <c r="E2164">
        <v>1</v>
      </c>
      <c r="F2164">
        <v>1</v>
      </c>
      <c r="G2164">
        <v>1</v>
      </c>
      <c r="H2164">
        <v>2</v>
      </c>
      <c r="I2164" t="s">
        <v>838</v>
      </c>
      <c r="J2164" t="s">
        <v>839</v>
      </c>
      <c r="K2164" t="s">
        <v>840</v>
      </c>
      <c r="L2164">
        <v>1368</v>
      </c>
      <c r="N2164">
        <v>1011</v>
      </c>
      <c r="O2164" t="s">
        <v>837</v>
      </c>
      <c r="P2164" t="s">
        <v>837</v>
      </c>
      <c r="Q2164">
        <v>1</v>
      </c>
      <c r="X2164">
        <v>15.79</v>
      </c>
      <c r="Y2164">
        <v>0</v>
      </c>
      <c r="Z2164">
        <v>3.12</v>
      </c>
      <c r="AA2164">
        <v>0</v>
      </c>
      <c r="AB2164">
        <v>0</v>
      </c>
      <c r="AC2164">
        <v>0</v>
      </c>
      <c r="AD2164">
        <v>1</v>
      </c>
      <c r="AE2164">
        <v>0</v>
      </c>
      <c r="AF2164" t="s">
        <v>21</v>
      </c>
      <c r="AG2164">
        <v>23.684999999999995</v>
      </c>
      <c r="AH2164">
        <v>2</v>
      </c>
      <c r="AI2164">
        <v>33362084</v>
      </c>
      <c r="AJ2164">
        <v>1726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</row>
    <row r="2165" spans="1:44">
      <c r="A2165">
        <f>ROW(Source!A1576)</f>
        <v>1576</v>
      </c>
      <c r="B2165">
        <v>33362085</v>
      </c>
      <c r="C2165">
        <v>33361974</v>
      </c>
      <c r="D2165">
        <v>31258646</v>
      </c>
      <c r="E2165">
        <v>1</v>
      </c>
      <c r="F2165">
        <v>1</v>
      </c>
      <c r="G2165">
        <v>1</v>
      </c>
      <c r="H2165">
        <v>2</v>
      </c>
      <c r="I2165" t="s">
        <v>866</v>
      </c>
      <c r="J2165" t="s">
        <v>867</v>
      </c>
      <c r="K2165" t="s">
        <v>868</v>
      </c>
      <c r="L2165">
        <v>1368</v>
      </c>
      <c r="N2165">
        <v>1011</v>
      </c>
      <c r="O2165" t="s">
        <v>837</v>
      </c>
      <c r="P2165" t="s">
        <v>837</v>
      </c>
      <c r="Q2165">
        <v>1</v>
      </c>
      <c r="X2165">
        <v>0.2</v>
      </c>
      <c r="Y2165">
        <v>0</v>
      </c>
      <c r="Z2165">
        <v>6.66</v>
      </c>
      <c r="AA2165">
        <v>0</v>
      </c>
      <c r="AB2165">
        <v>0</v>
      </c>
      <c r="AC2165">
        <v>0</v>
      </c>
      <c r="AD2165">
        <v>1</v>
      </c>
      <c r="AE2165">
        <v>0</v>
      </c>
      <c r="AF2165" t="s">
        <v>21</v>
      </c>
      <c r="AG2165">
        <v>0.3</v>
      </c>
      <c r="AH2165">
        <v>2</v>
      </c>
      <c r="AI2165">
        <v>33362085</v>
      </c>
      <c r="AJ2165">
        <v>1727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</row>
    <row r="2166" spans="1:44">
      <c r="A2166">
        <f>ROW(Source!A1576)</f>
        <v>1576</v>
      </c>
      <c r="B2166">
        <v>33362086</v>
      </c>
      <c r="C2166">
        <v>33361974</v>
      </c>
      <c r="D2166">
        <v>31259879</v>
      </c>
      <c r="E2166">
        <v>1</v>
      </c>
      <c r="F2166">
        <v>1</v>
      </c>
      <c r="G2166">
        <v>1</v>
      </c>
      <c r="H2166">
        <v>2</v>
      </c>
      <c r="I2166" t="s">
        <v>841</v>
      </c>
      <c r="J2166" t="s">
        <v>842</v>
      </c>
      <c r="K2166" t="s">
        <v>843</v>
      </c>
      <c r="L2166">
        <v>1368</v>
      </c>
      <c r="N2166">
        <v>1011</v>
      </c>
      <c r="O2166" t="s">
        <v>837</v>
      </c>
      <c r="P2166" t="s">
        <v>837</v>
      </c>
      <c r="Q2166">
        <v>1</v>
      </c>
      <c r="X2166">
        <v>0.47</v>
      </c>
      <c r="Y2166">
        <v>0</v>
      </c>
      <c r="Z2166">
        <v>65.709999999999994</v>
      </c>
      <c r="AA2166">
        <v>11.6</v>
      </c>
      <c r="AB2166">
        <v>0</v>
      </c>
      <c r="AC2166">
        <v>0</v>
      </c>
      <c r="AD2166">
        <v>1</v>
      </c>
      <c r="AE2166">
        <v>0</v>
      </c>
      <c r="AF2166" t="s">
        <v>21</v>
      </c>
      <c r="AG2166">
        <v>0.70499999999999996</v>
      </c>
      <c r="AH2166">
        <v>2</v>
      </c>
      <c r="AI2166">
        <v>33362086</v>
      </c>
      <c r="AJ2166">
        <v>1728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</row>
    <row r="2167" spans="1:44">
      <c r="A2167">
        <f>ROW(Source!A1576)</f>
        <v>1576</v>
      </c>
      <c r="B2167">
        <v>33362087</v>
      </c>
      <c r="C2167">
        <v>33361974</v>
      </c>
      <c r="D2167">
        <v>31260100</v>
      </c>
      <c r="E2167">
        <v>1</v>
      </c>
      <c r="F2167">
        <v>1</v>
      </c>
      <c r="G2167">
        <v>1</v>
      </c>
      <c r="H2167">
        <v>2</v>
      </c>
      <c r="I2167" t="s">
        <v>858</v>
      </c>
      <c r="J2167" t="s">
        <v>859</v>
      </c>
      <c r="K2167" t="s">
        <v>860</v>
      </c>
      <c r="L2167">
        <v>1368</v>
      </c>
      <c r="N2167">
        <v>1011</v>
      </c>
      <c r="O2167" t="s">
        <v>837</v>
      </c>
      <c r="P2167" t="s">
        <v>837</v>
      </c>
      <c r="Q2167">
        <v>1</v>
      </c>
      <c r="X2167">
        <v>1.31</v>
      </c>
      <c r="Y2167">
        <v>0</v>
      </c>
      <c r="Z2167">
        <v>8.1</v>
      </c>
      <c r="AA2167">
        <v>0</v>
      </c>
      <c r="AB2167">
        <v>0</v>
      </c>
      <c r="AC2167">
        <v>0</v>
      </c>
      <c r="AD2167">
        <v>1</v>
      </c>
      <c r="AE2167">
        <v>0</v>
      </c>
      <c r="AF2167" t="s">
        <v>21</v>
      </c>
      <c r="AG2167">
        <v>1.9650000000000001</v>
      </c>
      <c r="AH2167">
        <v>2</v>
      </c>
      <c r="AI2167">
        <v>33362087</v>
      </c>
      <c r="AJ2167">
        <v>1729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</row>
    <row r="2168" spans="1:44">
      <c r="A2168">
        <f>ROW(Source!A1576)</f>
        <v>1576</v>
      </c>
      <c r="B2168">
        <v>33362088</v>
      </c>
      <c r="C2168">
        <v>33361974</v>
      </c>
      <c r="D2168">
        <v>31178369</v>
      </c>
      <c r="E2168">
        <v>1</v>
      </c>
      <c r="F2168">
        <v>1</v>
      </c>
      <c r="G2168">
        <v>1</v>
      </c>
      <c r="H2168">
        <v>3</v>
      </c>
      <c r="I2168" t="s">
        <v>915</v>
      </c>
      <c r="J2168" t="s">
        <v>916</v>
      </c>
      <c r="K2168" t="s">
        <v>917</v>
      </c>
      <c r="L2168">
        <v>1346</v>
      </c>
      <c r="N2168">
        <v>1009</v>
      </c>
      <c r="O2168" t="s">
        <v>78</v>
      </c>
      <c r="P2168" t="s">
        <v>78</v>
      </c>
      <c r="Q2168">
        <v>1</v>
      </c>
      <c r="X2168">
        <v>7.08</v>
      </c>
      <c r="Y2168">
        <v>39.020000000000003</v>
      </c>
      <c r="Z2168">
        <v>0</v>
      </c>
      <c r="AA2168">
        <v>0</v>
      </c>
      <c r="AB2168">
        <v>0</v>
      </c>
      <c r="AC2168">
        <v>0</v>
      </c>
      <c r="AD2168">
        <v>1</v>
      </c>
      <c r="AE2168">
        <v>0</v>
      </c>
      <c r="AF2168" t="s">
        <v>3</v>
      </c>
      <c r="AG2168">
        <v>7.08</v>
      </c>
      <c r="AH2168">
        <v>2</v>
      </c>
      <c r="AI2168">
        <v>33362088</v>
      </c>
      <c r="AJ2168">
        <v>1730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</row>
    <row r="2169" spans="1:44">
      <c r="A2169">
        <f>ROW(Source!A1576)</f>
        <v>1576</v>
      </c>
      <c r="B2169">
        <v>33362089</v>
      </c>
      <c r="C2169">
        <v>33361974</v>
      </c>
      <c r="D2169">
        <v>31179550</v>
      </c>
      <c r="E2169">
        <v>1</v>
      </c>
      <c r="F2169">
        <v>1</v>
      </c>
      <c r="G2169">
        <v>1</v>
      </c>
      <c r="H2169">
        <v>3</v>
      </c>
      <c r="I2169" t="s">
        <v>861</v>
      </c>
      <c r="J2169" t="s">
        <v>862</v>
      </c>
      <c r="K2169" t="s">
        <v>863</v>
      </c>
      <c r="L2169">
        <v>1348</v>
      </c>
      <c r="N2169">
        <v>1009</v>
      </c>
      <c r="O2169" t="s">
        <v>32</v>
      </c>
      <c r="P2169" t="s">
        <v>32</v>
      </c>
      <c r="Q2169">
        <v>1000</v>
      </c>
      <c r="X2169">
        <v>3.3E-4</v>
      </c>
      <c r="Y2169">
        <v>10362</v>
      </c>
      <c r="Z2169">
        <v>0</v>
      </c>
      <c r="AA2169">
        <v>0</v>
      </c>
      <c r="AB2169">
        <v>0</v>
      </c>
      <c r="AC2169">
        <v>0</v>
      </c>
      <c r="AD2169">
        <v>1</v>
      </c>
      <c r="AE2169">
        <v>0</v>
      </c>
      <c r="AF2169" t="s">
        <v>3</v>
      </c>
      <c r="AG2169">
        <v>3.3E-4</v>
      </c>
      <c r="AH2169">
        <v>2</v>
      </c>
      <c r="AI2169">
        <v>33362089</v>
      </c>
      <c r="AJ2169">
        <v>1731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</row>
    <row r="2170" spans="1:44">
      <c r="A2170">
        <f>ROW(Source!A1576)</f>
        <v>1576</v>
      </c>
      <c r="B2170">
        <v>33362090</v>
      </c>
      <c r="C2170">
        <v>33361974</v>
      </c>
      <c r="D2170">
        <v>31180727</v>
      </c>
      <c r="E2170">
        <v>1</v>
      </c>
      <c r="F2170">
        <v>1</v>
      </c>
      <c r="G2170">
        <v>1</v>
      </c>
      <c r="H2170">
        <v>3</v>
      </c>
      <c r="I2170" t="s">
        <v>844</v>
      </c>
      <c r="J2170" t="s">
        <v>845</v>
      </c>
      <c r="K2170" t="s">
        <v>846</v>
      </c>
      <c r="L2170">
        <v>1348</v>
      </c>
      <c r="N2170">
        <v>1009</v>
      </c>
      <c r="O2170" t="s">
        <v>32</v>
      </c>
      <c r="P2170" t="s">
        <v>32</v>
      </c>
      <c r="Q2170">
        <v>1000</v>
      </c>
      <c r="X2170">
        <v>8.0000000000000002E-3</v>
      </c>
      <c r="Y2170">
        <v>9040.01</v>
      </c>
      <c r="Z2170">
        <v>0</v>
      </c>
      <c r="AA2170">
        <v>0</v>
      </c>
      <c r="AB2170">
        <v>0</v>
      </c>
      <c r="AC2170">
        <v>0</v>
      </c>
      <c r="AD2170">
        <v>1</v>
      </c>
      <c r="AE2170">
        <v>0</v>
      </c>
      <c r="AF2170" t="s">
        <v>3</v>
      </c>
      <c r="AG2170">
        <v>8.0000000000000002E-3</v>
      </c>
      <c r="AH2170">
        <v>2</v>
      </c>
      <c r="AI2170">
        <v>33362090</v>
      </c>
      <c r="AJ2170">
        <v>1732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</row>
    <row r="2171" spans="1:44">
      <c r="A2171">
        <f>ROW(Source!A1576)</f>
        <v>1576</v>
      </c>
      <c r="B2171">
        <v>33362091</v>
      </c>
      <c r="C2171">
        <v>33361974</v>
      </c>
      <c r="D2171">
        <v>31181610</v>
      </c>
      <c r="E2171">
        <v>1</v>
      </c>
      <c r="F2171">
        <v>1</v>
      </c>
      <c r="G2171">
        <v>1</v>
      </c>
      <c r="H2171">
        <v>3</v>
      </c>
      <c r="I2171" t="s">
        <v>847</v>
      </c>
      <c r="J2171" t="s">
        <v>848</v>
      </c>
      <c r="K2171" t="s">
        <v>849</v>
      </c>
      <c r="L2171">
        <v>1346</v>
      </c>
      <c r="N2171">
        <v>1009</v>
      </c>
      <c r="O2171" t="s">
        <v>78</v>
      </c>
      <c r="P2171" t="s">
        <v>78</v>
      </c>
      <c r="Q2171">
        <v>1</v>
      </c>
      <c r="X2171">
        <v>9.91</v>
      </c>
      <c r="Y2171">
        <v>23.09</v>
      </c>
      <c r="Z2171">
        <v>0</v>
      </c>
      <c r="AA2171">
        <v>0</v>
      </c>
      <c r="AB2171">
        <v>0</v>
      </c>
      <c r="AC2171">
        <v>0</v>
      </c>
      <c r="AD2171">
        <v>1</v>
      </c>
      <c r="AE2171">
        <v>0</v>
      </c>
      <c r="AF2171" t="s">
        <v>3</v>
      </c>
      <c r="AG2171">
        <v>9.91</v>
      </c>
      <c r="AH2171">
        <v>2</v>
      </c>
      <c r="AI2171">
        <v>33362091</v>
      </c>
      <c r="AJ2171">
        <v>1733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</row>
    <row r="2172" spans="1:44">
      <c r="A2172">
        <f>ROW(Source!A1576)</f>
        <v>1576</v>
      </c>
      <c r="B2172">
        <v>33362092</v>
      </c>
      <c r="C2172">
        <v>33361974</v>
      </c>
      <c r="D2172">
        <v>31174136</v>
      </c>
      <c r="E2172">
        <v>17</v>
      </c>
      <c r="F2172">
        <v>1</v>
      </c>
      <c r="G2172">
        <v>1</v>
      </c>
      <c r="H2172">
        <v>3</v>
      </c>
      <c r="I2172" t="s">
        <v>942</v>
      </c>
      <c r="J2172" t="s">
        <v>3</v>
      </c>
      <c r="K2172" t="s">
        <v>943</v>
      </c>
      <c r="L2172">
        <v>1327</v>
      </c>
      <c r="N2172">
        <v>1005</v>
      </c>
      <c r="O2172" t="s">
        <v>47</v>
      </c>
      <c r="P2172" t="s">
        <v>47</v>
      </c>
      <c r="Q2172">
        <v>1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1</v>
      </c>
      <c r="AD2172">
        <v>0</v>
      </c>
      <c r="AE2172">
        <v>0</v>
      </c>
      <c r="AF2172" t="s">
        <v>3</v>
      </c>
      <c r="AG2172">
        <v>0</v>
      </c>
      <c r="AH2172">
        <v>3</v>
      </c>
      <c r="AI2172">
        <v>-1</v>
      </c>
      <c r="AJ2172" t="s">
        <v>3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</row>
    <row r="2173" spans="1:44">
      <c r="A2173">
        <f>ROW(Source!A1576)</f>
        <v>1576</v>
      </c>
      <c r="B2173">
        <v>33362093</v>
      </c>
      <c r="C2173">
        <v>33361974</v>
      </c>
      <c r="D2173">
        <v>31173940</v>
      </c>
      <c r="E2173">
        <v>17</v>
      </c>
      <c r="F2173">
        <v>1</v>
      </c>
      <c r="G2173">
        <v>1</v>
      </c>
      <c r="H2173">
        <v>3</v>
      </c>
      <c r="I2173" t="s">
        <v>944</v>
      </c>
      <c r="J2173" t="s">
        <v>3</v>
      </c>
      <c r="K2173" t="s">
        <v>945</v>
      </c>
      <c r="L2173">
        <v>1346</v>
      </c>
      <c r="N2173">
        <v>1009</v>
      </c>
      <c r="O2173" t="s">
        <v>78</v>
      </c>
      <c r="P2173" t="s">
        <v>78</v>
      </c>
      <c r="Q2173">
        <v>1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1</v>
      </c>
      <c r="AD2173">
        <v>0</v>
      </c>
      <c r="AE2173">
        <v>0</v>
      </c>
      <c r="AF2173" t="s">
        <v>3</v>
      </c>
      <c r="AG2173">
        <v>0</v>
      </c>
      <c r="AH2173">
        <v>3</v>
      </c>
      <c r="AI2173">
        <v>-1</v>
      </c>
      <c r="AJ2173" t="s">
        <v>3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</row>
    <row r="2174" spans="1:44">
      <c r="A2174">
        <f>ROW(Source!A1576)</f>
        <v>1576</v>
      </c>
      <c r="B2174">
        <v>33362094</v>
      </c>
      <c r="C2174">
        <v>33361974</v>
      </c>
      <c r="D2174">
        <v>31174137</v>
      </c>
      <c r="E2174">
        <v>17</v>
      </c>
      <c r="F2174">
        <v>1</v>
      </c>
      <c r="G2174">
        <v>1</v>
      </c>
      <c r="H2174">
        <v>3</v>
      </c>
      <c r="I2174" t="s">
        <v>946</v>
      </c>
      <c r="J2174" t="s">
        <v>3</v>
      </c>
      <c r="K2174" t="s">
        <v>947</v>
      </c>
      <c r="L2174">
        <v>1327</v>
      </c>
      <c r="N2174">
        <v>1005</v>
      </c>
      <c r="O2174" t="s">
        <v>47</v>
      </c>
      <c r="P2174" t="s">
        <v>47</v>
      </c>
      <c r="Q2174">
        <v>1</v>
      </c>
      <c r="X2174">
        <v>100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 t="s">
        <v>3</v>
      </c>
      <c r="AG2174">
        <v>100</v>
      </c>
      <c r="AH2174">
        <v>3</v>
      </c>
      <c r="AI2174">
        <v>-1</v>
      </c>
      <c r="AJ2174" t="s">
        <v>3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</row>
    <row r="2175" spans="1:44">
      <c r="A2175">
        <f>ROW(Source!A1576)</f>
        <v>1576</v>
      </c>
      <c r="B2175">
        <v>33362095</v>
      </c>
      <c r="C2175">
        <v>33361974</v>
      </c>
      <c r="D2175">
        <v>31174140</v>
      </c>
      <c r="E2175">
        <v>17</v>
      </c>
      <c r="F2175">
        <v>1</v>
      </c>
      <c r="G2175">
        <v>1</v>
      </c>
      <c r="H2175">
        <v>3</v>
      </c>
      <c r="I2175" t="s">
        <v>948</v>
      </c>
      <c r="J2175" t="s">
        <v>3</v>
      </c>
      <c r="K2175" t="s">
        <v>949</v>
      </c>
      <c r="L2175">
        <v>1354</v>
      </c>
      <c r="N2175">
        <v>1010</v>
      </c>
      <c r="O2175" t="s">
        <v>40</v>
      </c>
      <c r="P2175" t="s">
        <v>40</v>
      </c>
      <c r="Q2175">
        <v>1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1</v>
      </c>
      <c r="AD2175">
        <v>0</v>
      </c>
      <c r="AE2175">
        <v>0</v>
      </c>
      <c r="AF2175" t="s">
        <v>3</v>
      </c>
      <c r="AG2175">
        <v>0</v>
      </c>
      <c r="AH2175">
        <v>3</v>
      </c>
      <c r="AI2175">
        <v>-1</v>
      </c>
      <c r="AJ2175" t="s">
        <v>3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</row>
    <row r="2176" spans="1:44">
      <c r="A2176">
        <f>ROW(Source!A1576)</f>
        <v>1576</v>
      </c>
      <c r="B2176">
        <v>33362096</v>
      </c>
      <c r="C2176">
        <v>33361974</v>
      </c>
      <c r="D2176">
        <v>31174143</v>
      </c>
      <c r="E2176">
        <v>17</v>
      </c>
      <c r="F2176">
        <v>1</v>
      </c>
      <c r="G2176">
        <v>1</v>
      </c>
      <c r="H2176">
        <v>3</v>
      </c>
      <c r="I2176" t="s">
        <v>952</v>
      </c>
      <c r="J2176" t="s">
        <v>3</v>
      </c>
      <c r="K2176" t="s">
        <v>953</v>
      </c>
      <c r="L2176">
        <v>1354</v>
      </c>
      <c r="N2176">
        <v>1010</v>
      </c>
      <c r="O2176" t="s">
        <v>40</v>
      </c>
      <c r="P2176" t="s">
        <v>40</v>
      </c>
      <c r="Q2176">
        <v>1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1</v>
      </c>
      <c r="AD2176">
        <v>0</v>
      </c>
      <c r="AE2176">
        <v>0</v>
      </c>
      <c r="AF2176" t="s">
        <v>3</v>
      </c>
      <c r="AG2176">
        <v>0</v>
      </c>
      <c r="AH2176">
        <v>3</v>
      </c>
      <c r="AI2176">
        <v>-1</v>
      </c>
      <c r="AJ2176" t="s">
        <v>3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</row>
    <row r="2177" spans="1:44">
      <c r="A2177">
        <f>ROW(Source!A1576)</f>
        <v>1576</v>
      </c>
      <c r="B2177">
        <v>33362097</v>
      </c>
      <c r="C2177">
        <v>33361974</v>
      </c>
      <c r="D2177">
        <v>31174146</v>
      </c>
      <c r="E2177">
        <v>17</v>
      </c>
      <c r="F2177">
        <v>1</v>
      </c>
      <c r="G2177">
        <v>1</v>
      </c>
      <c r="H2177">
        <v>3</v>
      </c>
      <c r="I2177" t="s">
        <v>950</v>
      </c>
      <c r="J2177" t="s">
        <v>3</v>
      </c>
      <c r="K2177" t="s">
        <v>951</v>
      </c>
      <c r="L2177">
        <v>1354</v>
      </c>
      <c r="N2177">
        <v>1010</v>
      </c>
      <c r="O2177" t="s">
        <v>40</v>
      </c>
      <c r="P2177" t="s">
        <v>40</v>
      </c>
      <c r="Q2177">
        <v>1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1</v>
      </c>
      <c r="AD2177">
        <v>0</v>
      </c>
      <c r="AE2177">
        <v>0</v>
      </c>
      <c r="AF2177" t="s">
        <v>3</v>
      </c>
      <c r="AG2177">
        <v>0</v>
      </c>
      <c r="AH2177">
        <v>3</v>
      </c>
      <c r="AI2177">
        <v>-1</v>
      </c>
      <c r="AJ2177" t="s">
        <v>3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</row>
    <row r="2178" spans="1:44">
      <c r="A2178">
        <f>ROW(Source!A1577)</f>
        <v>1577</v>
      </c>
      <c r="B2178">
        <v>33362081</v>
      </c>
      <c r="C2178">
        <v>33361974</v>
      </c>
      <c r="D2178">
        <v>31172061</v>
      </c>
      <c r="E2178">
        <v>1</v>
      </c>
      <c r="F2178">
        <v>1</v>
      </c>
      <c r="G2178">
        <v>1</v>
      </c>
      <c r="H2178">
        <v>1</v>
      </c>
      <c r="I2178" t="s">
        <v>850</v>
      </c>
      <c r="J2178" t="s">
        <v>3</v>
      </c>
      <c r="K2178" t="s">
        <v>851</v>
      </c>
      <c r="L2178">
        <v>1191</v>
      </c>
      <c r="N2178">
        <v>1013</v>
      </c>
      <c r="O2178" t="s">
        <v>831</v>
      </c>
      <c r="P2178" t="s">
        <v>831</v>
      </c>
      <c r="Q2178">
        <v>1</v>
      </c>
      <c r="X2178">
        <v>100.06</v>
      </c>
      <c r="Y2178">
        <v>0</v>
      </c>
      <c r="Z2178">
        <v>0</v>
      </c>
      <c r="AA2178">
        <v>0</v>
      </c>
      <c r="AB2178">
        <v>8.74</v>
      </c>
      <c r="AC2178">
        <v>0</v>
      </c>
      <c r="AD2178">
        <v>1</v>
      </c>
      <c r="AE2178">
        <v>1</v>
      </c>
      <c r="AF2178" t="s">
        <v>22</v>
      </c>
      <c r="AG2178">
        <v>138.08279999999999</v>
      </c>
      <c r="AH2178">
        <v>2</v>
      </c>
      <c r="AI2178">
        <v>33362081</v>
      </c>
      <c r="AJ2178">
        <v>1734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</row>
    <row r="2179" spans="1:44">
      <c r="A2179">
        <f>ROW(Source!A1577)</f>
        <v>1577</v>
      </c>
      <c r="B2179">
        <v>33362082</v>
      </c>
      <c r="C2179">
        <v>33361974</v>
      </c>
      <c r="D2179">
        <v>31172011</v>
      </c>
      <c r="E2179">
        <v>1</v>
      </c>
      <c r="F2179">
        <v>1</v>
      </c>
      <c r="G2179">
        <v>1</v>
      </c>
      <c r="H2179">
        <v>1</v>
      </c>
      <c r="I2179" t="s">
        <v>832</v>
      </c>
      <c r="J2179" t="s">
        <v>3</v>
      </c>
      <c r="K2179" t="s">
        <v>833</v>
      </c>
      <c r="L2179">
        <v>1191</v>
      </c>
      <c r="N2179">
        <v>1013</v>
      </c>
      <c r="O2179" t="s">
        <v>831</v>
      </c>
      <c r="P2179" t="s">
        <v>831</v>
      </c>
      <c r="Q2179">
        <v>1</v>
      </c>
      <c r="X2179">
        <v>0.83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1</v>
      </c>
      <c r="AE2179">
        <v>2</v>
      </c>
      <c r="AF2179" t="s">
        <v>21</v>
      </c>
      <c r="AG2179">
        <v>1.2449999999999999</v>
      </c>
      <c r="AH2179">
        <v>2</v>
      </c>
      <c r="AI2179">
        <v>33362082</v>
      </c>
      <c r="AJ2179">
        <v>1735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</row>
    <row r="2180" spans="1:44">
      <c r="A2180">
        <f>ROW(Source!A1577)</f>
        <v>1577</v>
      </c>
      <c r="B2180">
        <v>33362083</v>
      </c>
      <c r="C2180">
        <v>33361974</v>
      </c>
      <c r="D2180">
        <v>31258491</v>
      </c>
      <c r="E2180">
        <v>1</v>
      </c>
      <c r="F2180">
        <v>1</v>
      </c>
      <c r="G2180">
        <v>1</v>
      </c>
      <c r="H2180">
        <v>2</v>
      </c>
      <c r="I2180" t="s">
        <v>834</v>
      </c>
      <c r="J2180" t="s">
        <v>835</v>
      </c>
      <c r="K2180" t="s">
        <v>836</v>
      </c>
      <c r="L2180">
        <v>1368</v>
      </c>
      <c r="N2180">
        <v>1011</v>
      </c>
      <c r="O2180" t="s">
        <v>837</v>
      </c>
      <c r="P2180" t="s">
        <v>837</v>
      </c>
      <c r="Q2180">
        <v>1</v>
      </c>
      <c r="X2180">
        <v>0.36</v>
      </c>
      <c r="Y2180">
        <v>0</v>
      </c>
      <c r="Z2180">
        <v>111.99</v>
      </c>
      <c r="AA2180">
        <v>13.5</v>
      </c>
      <c r="AB2180">
        <v>0</v>
      </c>
      <c r="AC2180">
        <v>0</v>
      </c>
      <c r="AD2180">
        <v>1</v>
      </c>
      <c r="AE2180">
        <v>0</v>
      </c>
      <c r="AF2180" t="s">
        <v>21</v>
      </c>
      <c r="AG2180">
        <v>0.54</v>
      </c>
      <c r="AH2180">
        <v>2</v>
      </c>
      <c r="AI2180">
        <v>33362083</v>
      </c>
      <c r="AJ2180">
        <v>1736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</row>
    <row r="2181" spans="1:44">
      <c r="A2181">
        <f>ROW(Source!A1577)</f>
        <v>1577</v>
      </c>
      <c r="B2181">
        <v>33362084</v>
      </c>
      <c r="C2181">
        <v>33361974</v>
      </c>
      <c r="D2181">
        <v>31258691</v>
      </c>
      <c r="E2181">
        <v>1</v>
      </c>
      <c r="F2181">
        <v>1</v>
      </c>
      <c r="G2181">
        <v>1</v>
      </c>
      <c r="H2181">
        <v>2</v>
      </c>
      <c r="I2181" t="s">
        <v>838</v>
      </c>
      <c r="J2181" t="s">
        <v>839</v>
      </c>
      <c r="K2181" t="s">
        <v>840</v>
      </c>
      <c r="L2181">
        <v>1368</v>
      </c>
      <c r="N2181">
        <v>1011</v>
      </c>
      <c r="O2181" t="s">
        <v>837</v>
      </c>
      <c r="P2181" t="s">
        <v>837</v>
      </c>
      <c r="Q2181">
        <v>1</v>
      </c>
      <c r="X2181">
        <v>15.79</v>
      </c>
      <c r="Y2181">
        <v>0</v>
      </c>
      <c r="Z2181">
        <v>3.12</v>
      </c>
      <c r="AA2181">
        <v>0</v>
      </c>
      <c r="AB2181">
        <v>0</v>
      </c>
      <c r="AC2181">
        <v>0</v>
      </c>
      <c r="AD2181">
        <v>1</v>
      </c>
      <c r="AE2181">
        <v>0</v>
      </c>
      <c r="AF2181" t="s">
        <v>21</v>
      </c>
      <c r="AG2181">
        <v>23.684999999999995</v>
      </c>
      <c r="AH2181">
        <v>2</v>
      </c>
      <c r="AI2181">
        <v>33362084</v>
      </c>
      <c r="AJ2181">
        <v>1737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</row>
    <row r="2182" spans="1:44">
      <c r="A2182">
        <f>ROW(Source!A1577)</f>
        <v>1577</v>
      </c>
      <c r="B2182">
        <v>33362085</v>
      </c>
      <c r="C2182">
        <v>33361974</v>
      </c>
      <c r="D2182">
        <v>31258646</v>
      </c>
      <c r="E2182">
        <v>1</v>
      </c>
      <c r="F2182">
        <v>1</v>
      </c>
      <c r="G2182">
        <v>1</v>
      </c>
      <c r="H2182">
        <v>2</v>
      </c>
      <c r="I2182" t="s">
        <v>866</v>
      </c>
      <c r="J2182" t="s">
        <v>867</v>
      </c>
      <c r="K2182" t="s">
        <v>868</v>
      </c>
      <c r="L2182">
        <v>1368</v>
      </c>
      <c r="N2182">
        <v>1011</v>
      </c>
      <c r="O2182" t="s">
        <v>837</v>
      </c>
      <c r="P2182" t="s">
        <v>837</v>
      </c>
      <c r="Q2182">
        <v>1</v>
      </c>
      <c r="X2182">
        <v>0.2</v>
      </c>
      <c r="Y2182">
        <v>0</v>
      </c>
      <c r="Z2182">
        <v>6.66</v>
      </c>
      <c r="AA2182">
        <v>0</v>
      </c>
      <c r="AB2182">
        <v>0</v>
      </c>
      <c r="AC2182">
        <v>0</v>
      </c>
      <c r="AD2182">
        <v>1</v>
      </c>
      <c r="AE2182">
        <v>0</v>
      </c>
      <c r="AF2182" t="s">
        <v>21</v>
      </c>
      <c r="AG2182">
        <v>0.3</v>
      </c>
      <c r="AH2182">
        <v>2</v>
      </c>
      <c r="AI2182">
        <v>33362085</v>
      </c>
      <c r="AJ2182">
        <v>1738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</row>
    <row r="2183" spans="1:44">
      <c r="A2183">
        <f>ROW(Source!A1577)</f>
        <v>1577</v>
      </c>
      <c r="B2183">
        <v>33362086</v>
      </c>
      <c r="C2183">
        <v>33361974</v>
      </c>
      <c r="D2183">
        <v>31259879</v>
      </c>
      <c r="E2183">
        <v>1</v>
      </c>
      <c r="F2183">
        <v>1</v>
      </c>
      <c r="G2183">
        <v>1</v>
      </c>
      <c r="H2183">
        <v>2</v>
      </c>
      <c r="I2183" t="s">
        <v>841</v>
      </c>
      <c r="J2183" t="s">
        <v>842</v>
      </c>
      <c r="K2183" t="s">
        <v>843</v>
      </c>
      <c r="L2183">
        <v>1368</v>
      </c>
      <c r="N2183">
        <v>1011</v>
      </c>
      <c r="O2183" t="s">
        <v>837</v>
      </c>
      <c r="P2183" t="s">
        <v>837</v>
      </c>
      <c r="Q2183">
        <v>1</v>
      </c>
      <c r="X2183">
        <v>0.47</v>
      </c>
      <c r="Y2183">
        <v>0</v>
      </c>
      <c r="Z2183">
        <v>65.709999999999994</v>
      </c>
      <c r="AA2183">
        <v>11.6</v>
      </c>
      <c r="AB2183">
        <v>0</v>
      </c>
      <c r="AC2183">
        <v>0</v>
      </c>
      <c r="AD2183">
        <v>1</v>
      </c>
      <c r="AE2183">
        <v>0</v>
      </c>
      <c r="AF2183" t="s">
        <v>21</v>
      </c>
      <c r="AG2183">
        <v>0.70499999999999996</v>
      </c>
      <c r="AH2183">
        <v>2</v>
      </c>
      <c r="AI2183">
        <v>33362086</v>
      </c>
      <c r="AJ2183">
        <v>1739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</row>
    <row r="2184" spans="1:44">
      <c r="A2184">
        <f>ROW(Source!A1577)</f>
        <v>1577</v>
      </c>
      <c r="B2184">
        <v>33362087</v>
      </c>
      <c r="C2184">
        <v>33361974</v>
      </c>
      <c r="D2184">
        <v>31260100</v>
      </c>
      <c r="E2184">
        <v>1</v>
      </c>
      <c r="F2184">
        <v>1</v>
      </c>
      <c r="G2184">
        <v>1</v>
      </c>
      <c r="H2184">
        <v>2</v>
      </c>
      <c r="I2184" t="s">
        <v>858</v>
      </c>
      <c r="J2184" t="s">
        <v>859</v>
      </c>
      <c r="K2184" t="s">
        <v>860</v>
      </c>
      <c r="L2184">
        <v>1368</v>
      </c>
      <c r="N2184">
        <v>1011</v>
      </c>
      <c r="O2184" t="s">
        <v>837</v>
      </c>
      <c r="P2184" t="s">
        <v>837</v>
      </c>
      <c r="Q2184">
        <v>1</v>
      </c>
      <c r="X2184">
        <v>1.31</v>
      </c>
      <c r="Y2184">
        <v>0</v>
      </c>
      <c r="Z2184">
        <v>8.1</v>
      </c>
      <c r="AA2184">
        <v>0</v>
      </c>
      <c r="AB2184">
        <v>0</v>
      </c>
      <c r="AC2184">
        <v>0</v>
      </c>
      <c r="AD2184">
        <v>1</v>
      </c>
      <c r="AE2184">
        <v>0</v>
      </c>
      <c r="AF2184" t="s">
        <v>21</v>
      </c>
      <c r="AG2184">
        <v>1.9650000000000001</v>
      </c>
      <c r="AH2184">
        <v>2</v>
      </c>
      <c r="AI2184">
        <v>33362087</v>
      </c>
      <c r="AJ2184">
        <v>1740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</row>
    <row r="2185" spans="1:44">
      <c r="A2185">
        <f>ROW(Source!A1577)</f>
        <v>1577</v>
      </c>
      <c r="B2185">
        <v>33362088</v>
      </c>
      <c r="C2185">
        <v>33361974</v>
      </c>
      <c r="D2185">
        <v>31178369</v>
      </c>
      <c r="E2185">
        <v>1</v>
      </c>
      <c r="F2185">
        <v>1</v>
      </c>
      <c r="G2185">
        <v>1</v>
      </c>
      <c r="H2185">
        <v>3</v>
      </c>
      <c r="I2185" t="s">
        <v>915</v>
      </c>
      <c r="J2185" t="s">
        <v>916</v>
      </c>
      <c r="K2185" t="s">
        <v>917</v>
      </c>
      <c r="L2185">
        <v>1346</v>
      </c>
      <c r="N2185">
        <v>1009</v>
      </c>
      <c r="O2185" t="s">
        <v>78</v>
      </c>
      <c r="P2185" t="s">
        <v>78</v>
      </c>
      <c r="Q2185">
        <v>1</v>
      </c>
      <c r="X2185">
        <v>7.08</v>
      </c>
      <c r="Y2185">
        <v>39.020000000000003</v>
      </c>
      <c r="Z2185">
        <v>0</v>
      </c>
      <c r="AA2185">
        <v>0</v>
      </c>
      <c r="AB2185">
        <v>0</v>
      </c>
      <c r="AC2185">
        <v>0</v>
      </c>
      <c r="AD2185">
        <v>1</v>
      </c>
      <c r="AE2185">
        <v>0</v>
      </c>
      <c r="AF2185" t="s">
        <v>3</v>
      </c>
      <c r="AG2185">
        <v>7.08</v>
      </c>
      <c r="AH2185">
        <v>2</v>
      </c>
      <c r="AI2185">
        <v>33362088</v>
      </c>
      <c r="AJ2185">
        <v>1741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</row>
    <row r="2186" spans="1:44">
      <c r="A2186">
        <f>ROW(Source!A1577)</f>
        <v>1577</v>
      </c>
      <c r="B2186">
        <v>33362089</v>
      </c>
      <c r="C2186">
        <v>33361974</v>
      </c>
      <c r="D2186">
        <v>31179550</v>
      </c>
      <c r="E2186">
        <v>1</v>
      </c>
      <c r="F2186">
        <v>1</v>
      </c>
      <c r="G2186">
        <v>1</v>
      </c>
      <c r="H2186">
        <v>3</v>
      </c>
      <c r="I2186" t="s">
        <v>861</v>
      </c>
      <c r="J2186" t="s">
        <v>862</v>
      </c>
      <c r="K2186" t="s">
        <v>863</v>
      </c>
      <c r="L2186">
        <v>1348</v>
      </c>
      <c r="N2186">
        <v>1009</v>
      </c>
      <c r="O2186" t="s">
        <v>32</v>
      </c>
      <c r="P2186" t="s">
        <v>32</v>
      </c>
      <c r="Q2186">
        <v>1000</v>
      </c>
      <c r="X2186">
        <v>3.3E-4</v>
      </c>
      <c r="Y2186">
        <v>10362</v>
      </c>
      <c r="Z2186">
        <v>0</v>
      </c>
      <c r="AA2186">
        <v>0</v>
      </c>
      <c r="AB2186">
        <v>0</v>
      </c>
      <c r="AC2186">
        <v>0</v>
      </c>
      <c r="AD2186">
        <v>1</v>
      </c>
      <c r="AE2186">
        <v>0</v>
      </c>
      <c r="AF2186" t="s">
        <v>3</v>
      </c>
      <c r="AG2186">
        <v>3.3E-4</v>
      </c>
      <c r="AH2186">
        <v>2</v>
      </c>
      <c r="AI2186">
        <v>33362089</v>
      </c>
      <c r="AJ2186">
        <v>1742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</row>
    <row r="2187" spans="1:44">
      <c r="A2187">
        <f>ROW(Source!A1577)</f>
        <v>1577</v>
      </c>
      <c r="B2187">
        <v>33362090</v>
      </c>
      <c r="C2187">
        <v>33361974</v>
      </c>
      <c r="D2187">
        <v>31180727</v>
      </c>
      <c r="E2187">
        <v>1</v>
      </c>
      <c r="F2187">
        <v>1</v>
      </c>
      <c r="G2187">
        <v>1</v>
      </c>
      <c r="H2187">
        <v>3</v>
      </c>
      <c r="I2187" t="s">
        <v>844</v>
      </c>
      <c r="J2187" t="s">
        <v>845</v>
      </c>
      <c r="K2187" t="s">
        <v>846</v>
      </c>
      <c r="L2187">
        <v>1348</v>
      </c>
      <c r="N2187">
        <v>1009</v>
      </c>
      <c r="O2187" t="s">
        <v>32</v>
      </c>
      <c r="P2187" t="s">
        <v>32</v>
      </c>
      <c r="Q2187">
        <v>1000</v>
      </c>
      <c r="X2187">
        <v>8.0000000000000002E-3</v>
      </c>
      <c r="Y2187">
        <v>9040.01</v>
      </c>
      <c r="Z2187">
        <v>0</v>
      </c>
      <c r="AA2187">
        <v>0</v>
      </c>
      <c r="AB2187">
        <v>0</v>
      </c>
      <c r="AC2187">
        <v>0</v>
      </c>
      <c r="AD2187">
        <v>1</v>
      </c>
      <c r="AE2187">
        <v>0</v>
      </c>
      <c r="AF2187" t="s">
        <v>3</v>
      </c>
      <c r="AG2187">
        <v>8.0000000000000002E-3</v>
      </c>
      <c r="AH2187">
        <v>2</v>
      </c>
      <c r="AI2187">
        <v>33362090</v>
      </c>
      <c r="AJ2187">
        <v>1743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</row>
    <row r="2188" spans="1:44">
      <c r="A2188">
        <f>ROW(Source!A1577)</f>
        <v>1577</v>
      </c>
      <c r="B2188">
        <v>33362091</v>
      </c>
      <c r="C2188">
        <v>33361974</v>
      </c>
      <c r="D2188">
        <v>31181610</v>
      </c>
      <c r="E2188">
        <v>1</v>
      </c>
      <c r="F2188">
        <v>1</v>
      </c>
      <c r="G2188">
        <v>1</v>
      </c>
      <c r="H2188">
        <v>3</v>
      </c>
      <c r="I2188" t="s">
        <v>847</v>
      </c>
      <c r="J2188" t="s">
        <v>848</v>
      </c>
      <c r="K2188" t="s">
        <v>849</v>
      </c>
      <c r="L2188">
        <v>1346</v>
      </c>
      <c r="N2188">
        <v>1009</v>
      </c>
      <c r="O2188" t="s">
        <v>78</v>
      </c>
      <c r="P2188" t="s">
        <v>78</v>
      </c>
      <c r="Q2188">
        <v>1</v>
      </c>
      <c r="X2188">
        <v>9.91</v>
      </c>
      <c r="Y2188">
        <v>23.09</v>
      </c>
      <c r="Z2188">
        <v>0</v>
      </c>
      <c r="AA2188">
        <v>0</v>
      </c>
      <c r="AB2188">
        <v>0</v>
      </c>
      <c r="AC2188">
        <v>0</v>
      </c>
      <c r="AD2188">
        <v>1</v>
      </c>
      <c r="AE2188">
        <v>0</v>
      </c>
      <c r="AF2188" t="s">
        <v>3</v>
      </c>
      <c r="AG2188">
        <v>9.91</v>
      </c>
      <c r="AH2188">
        <v>2</v>
      </c>
      <c r="AI2188">
        <v>33362091</v>
      </c>
      <c r="AJ2188">
        <v>1744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</row>
    <row r="2189" spans="1:44">
      <c r="A2189">
        <f>ROW(Source!A1577)</f>
        <v>1577</v>
      </c>
      <c r="B2189">
        <v>33362092</v>
      </c>
      <c r="C2189">
        <v>33361974</v>
      </c>
      <c r="D2189">
        <v>31174136</v>
      </c>
      <c r="E2189">
        <v>17</v>
      </c>
      <c r="F2189">
        <v>1</v>
      </c>
      <c r="G2189">
        <v>1</v>
      </c>
      <c r="H2189">
        <v>3</v>
      </c>
      <c r="I2189" t="s">
        <v>942</v>
      </c>
      <c r="J2189" t="s">
        <v>3</v>
      </c>
      <c r="K2189" t="s">
        <v>943</v>
      </c>
      <c r="L2189">
        <v>1327</v>
      </c>
      <c r="N2189">
        <v>1005</v>
      </c>
      <c r="O2189" t="s">
        <v>47</v>
      </c>
      <c r="P2189" t="s">
        <v>47</v>
      </c>
      <c r="Q2189">
        <v>1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1</v>
      </c>
      <c r="AD2189">
        <v>0</v>
      </c>
      <c r="AE2189">
        <v>0</v>
      </c>
      <c r="AF2189" t="s">
        <v>3</v>
      </c>
      <c r="AG2189">
        <v>0</v>
      </c>
      <c r="AH2189">
        <v>3</v>
      </c>
      <c r="AI2189">
        <v>-1</v>
      </c>
      <c r="AJ2189" t="s">
        <v>3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</row>
    <row r="2190" spans="1:44">
      <c r="A2190">
        <f>ROW(Source!A1577)</f>
        <v>1577</v>
      </c>
      <c r="B2190">
        <v>33362093</v>
      </c>
      <c r="C2190">
        <v>33361974</v>
      </c>
      <c r="D2190">
        <v>31173940</v>
      </c>
      <c r="E2190">
        <v>17</v>
      </c>
      <c r="F2190">
        <v>1</v>
      </c>
      <c r="G2190">
        <v>1</v>
      </c>
      <c r="H2190">
        <v>3</v>
      </c>
      <c r="I2190" t="s">
        <v>944</v>
      </c>
      <c r="J2190" t="s">
        <v>3</v>
      </c>
      <c r="K2190" t="s">
        <v>945</v>
      </c>
      <c r="L2190">
        <v>1346</v>
      </c>
      <c r="N2190">
        <v>1009</v>
      </c>
      <c r="O2190" t="s">
        <v>78</v>
      </c>
      <c r="P2190" t="s">
        <v>78</v>
      </c>
      <c r="Q2190">
        <v>1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1</v>
      </c>
      <c r="AD2190">
        <v>0</v>
      </c>
      <c r="AE2190">
        <v>0</v>
      </c>
      <c r="AF2190" t="s">
        <v>3</v>
      </c>
      <c r="AG2190">
        <v>0</v>
      </c>
      <c r="AH2190">
        <v>3</v>
      </c>
      <c r="AI2190">
        <v>-1</v>
      </c>
      <c r="AJ2190" t="s">
        <v>3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</row>
    <row r="2191" spans="1:44">
      <c r="A2191">
        <f>ROW(Source!A1577)</f>
        <v>1577</v>
      </c>
      <c r="B2191">
        <v>33362094</v>
      </c>
      <c r="C2191">
        <v>33361974</v>
      </c>
      <c r="D2191">
        <v>31174137</v>
      </c>
      <c r="E2191">
        <v>17</v>
      </c>
      <c r="F2191">
        <v>1</v>
      </c>
      <c r="G2191">
        <v>1</v>
      </c>
      <c r="H2191">
        <v>3</v>
      </c>
      <c r="I2191" t="s">
        <v>946</v>
      </c>
      <c r="J2191" t="s">
        <v>3</v>
      </c>
      <c r="K2191" t="s">
        <v>947</v>
      </c>
      <c r="L2191">
        <v>1327</v>
      </c>
      <c r="N2191">
        <v>1005</v>
      </c>
      <c r="O2191" t="s">
        <v>47</v>
      </c>
      <c r="P2191" t="s">
        <v>47</v>
      </c>
      <c r="Q2191">
        <v>1</v>
      </c>
      <c r="X2191">
        <v>100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 t="s">
        <v>3</v>
      </c>
      <c r="AG2191">
        <v>100</v>
      </c>
      <c r="AH2191">
        <v>3</v>
      </c>
      <c r="AI2191">
        <v>-1</v>
      </c>
      <c r="AJ2191" t="s">
        <v>3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</row>
    <row r="2192" spans="1:44">
      <c r="A2192">
        <f>ROW(Source!A1577)</f>
        <v>1577</v>
      </c>
      <c r="B2192">
        <v>33362095</v>
      </c>
      <c r="C2192">
        <v>33361974</v>
      </c>
      <c r="D2192">
        <v>31174140</v>
      </c>
      <c r="E2192">
        <v>17</v>
      </c>
      <c r="F2192">
        <v>1</v>
      </c>
      <c r="G2192">
        <v>1</v>
      </c>
      <c r="H2192">
        <v>3</v>
      </c>
      <c r="I2192" t="s">
        <v>948</v>
      </c>
      <c r="J2192" t="s">
        <v>3</v>
      </c>
      <c r="K2192" t="s">
        <v>949</v>
      </c>
      <c r="L2192">
        <v>1354</v>
      </c>
      <c r="N2192">
        <v>1010</v>
      </c>
      <c r="O2192" t="s">
        <v>40</v>
      </c>
      <c r="P2192" t="s">
        <v>40</v>
      </c>
      <c r="Q2192">
        <v>1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1</v>
      </c>
      <c r="AD2192">
        <v>0</v>
      </c>
      <c r="AE2192">
        <v>0</v>
      </c>
      <c r="AF2192" t="s">
        <v>3</v>
      </c>
      <c r="AG2192">
        <v>0</v>
      </c>
      <c r="AH2192">
        <v>3</v>
      </c>
      <c r="AI2192">
        <v>-1</v>
      </c>
      <c r="AJ2192" t="s">
        <v>3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</row>
    <row r="2193" spans="1:44">
      <c r="A2193">
        <f>ROW(Source!A1577)</f>
        <v>1577</v>
      </c>
      <c r="B2193">
        <v>33362096</v>
      </c>
      <c r="C2193">
        <v>33361974</v>
      </c>
      <c r="D2193">
        <v>31174143</v>
      </c>
      <c r="E2193">
        <v>17</v>
      </c>
      <c r="F2193">
        <v>1</v>
      </c>
      <c r="G2193">
        <v>1</v>
      </c>
      <c r="H2193">
        <v>3</v>
      </c>
      <c r="I2193" t="s">
        <v>952</v>
      </c>
      <c r="J2193" t="s">
        <v>3</v>
      </c>
      <c r="K2193" t="s">
        <v>953</v>
      </c>
      <c r="L2193">
        <v>1354</v>
      </c>
      <c r="N2193">
        <v>1010</v>
      </c>
      <c r="O2193" t="s">
        <v>40</v>
      </c>
      <c r="P2193" t="s">
        <v>40</v>
      </c>
      <c r="Q2193">
        <v>1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1</v>
      </c>
      <c r="AD2193">
        <v>0</v>
      </c>
      <c r="AE2193">
        <v>0</v>
      </c>
      <c r="AF2193" t="s">
        <v>3</v>
      </c>
      <c r="AG2193">
        <v>0</v>
      </c>
      <c r="AH2193">
        <v>3</v>
      </c>
      <c r="AI2193">
        <v>-1</v>
      </c>
      <c r="AJ2193" t="s">
        <v>3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</row>
    <row r="2194" spans="1:44">
      <c r="A2194">
        <f>ROW(Source!A1577)</f>
        <v>1577</v>
      </c>
      <c r="B2194">
        <v>33362097</v>
      </c>
      <c r="C2194">
        <v>33361974</v>
      </c>
      <c r="D2194">
        <v>31174146</v>
      </c>
      <c r="E2194">
        <v>17</v>
      </c>
      <c r="F2194">
        <v>1</v>
      </c>
      <c r="G2194">
        <v>1</v>
      </c>
      <c r="H2194">
        <v>3</v>
      </c>
      <c r="I2194" t="s">
        <v>950</v>
      </c>
      <c r="J2194" t="s">
        <v>3</v>
      </c>
      <c r="K2194" t="s">
        <v>951</v>
      </c>
      <c r="L2194">
        <v>1354</v>
      </c>
      <c r="N2194">
        <v>1010</v>
      </c>
      <c r="O2194" t="s">
        <v>40</v>
      </c>
      <c r="P2194" t="s">
        <v>40</v>
      </c>
      <c r="Q2194">
        <v>1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1</v>
      </c>
      <c r="AD2194">
        <v>0</v>
      </c>
      <c r="AE2194">
        <v>0</v>
      </c>
      <c r="AF2194" t="s">
        <v>3</v>
      </c>
      <c r="AG2194">
        <v>0</v>
      </c>
      <c r="AH2194">
        <v>3</v>
      </c>
      <c r="AI2194">
        <v>-1</v>
      </c>
      <c r="AJ2194" t="s">
        <v>3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</row>
    <row r="2195" spans="1:44">
      <c r="A2195">
        <f>ROW(Source!A1580)</f>
        <v>1580</v>
      </c>
      <c r="B2195">
        <v>33362015</v>
      </c>
      <c r="C2195">
        <v>33362003</v>
      </c>
      <c r="D2195">
        <v>31172061</v>
      </c>
      <c r="E2195">
        <v>1</v>
      </c>
      <c r="F2195">
        <v>1</v>
      </c>
      <c r="G2195">
        <v>1</v>
      </c>
      <c r="H2195">
        <v>1</v>
      </c>
      <c r="I2195" t="s">
        <v>850</v>
      </c>
      <c r="J2195" t="s">
        <v>3</v>
      </c>
      <c r="K2195" t="s">
        <v>851</v>
      </c>
      <c r="L2195">
        <v>1191</v>
      </c>
      <c r="N2195">
        <v>1013</v>
      </c>
      <c r="O2195" t="s">
        <v>831</v>
      </c>
      <c r="P2195" t="s">
        <v>831</v>
      </c>
      <c r="Q2195">
        <v>1</v>
      </c>
      <c r="X2195">
        <v>80.88</v>
      </c>
      <c r="Y2195">
        <v>0</v>
      </c>
      <c r="Z2195">
        <v>0</v>
      </c>
      <c r="AA2195">
        <v>0</v>
      </c>
      <c r="AB2195">
        <v>8.74</v>
      </c>
      <c r="AC2195">
        <v>0</v>
      </c>
      <c r="AD2195">
        <v>1</v>
      </c>
      <c r="AE2195">
        <v>1</v>
      </c>
      <c r="AF2195" t="s">
        <v>22</v>
      </c>
      <c r="AG2195">
        <v>111.61439999999999</v>
      </c>
      <c r="AH2195">
        <v>2</v>
      </c>
      <c r="AI2195">
        <v>33362004</v>
      </c>
      <c r="AJ2195">
        <v>1745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</row>
    <row r="2196" spans="1:44">
      <c r="A2196">
        <f>ROW(Source!A1580)</f>
        <v>1580</v>
      </c>
      <c r="B2196">
        <v>33362016</v>
      </c>
      <c r="C2196">
        <v>33362003</v>
      </c>
      <c r="D2196">
        <v>31172011</v>
      </c>
      <c r="E2196">
        <v>1</v>
      </c>
      <c r="F2196">
        <v>1</v>
      </c>
      <c r="G2196">
        <v>1</v>
      </c>
      <c r="H2196">
        <v>1</v>
      </c>
      <c r="I2196" t="s">
        <v>832</v>
      </c>
      <c r="J2196" t="s">
        <v>3</v>
      </c>
      <c r="K2196" t="s">
        <v>833</v>
      </c>
      <c r="L2196">
        <v>1191</v>
      </c>
      <c r="N2196">
        <v>1013</v>
      </c>
      <c r="O2196" t="s">
        <v>831</v>
      </c>
      <c r="P2196" t="s">
        <v>831</v>
      </c>
      <c r="Q2196">
        <v>1</v>
      </c>
      <c r="X2196">
        <v>0.69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1</v>
      </c>
      <c r="AE2196">
        <v>2</v>
      </c>
      <c r="AF2196" t="s">
        <v>21</v>
      </c>
      <c r="AG2196">
        <v>1.0349999999999999</v>
      </c>
      <c r="AH2196">
        <v>2</v>
      </c>
      <c r="AI2196">
        <v>33362005</v>
      </c>
      <c r="AJ2196">
        <v>1746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</row>
    <row r="2197" spans="1:44">
      <c r="A2197">
        <f>ROW(Source!A1580)</f>
        <v>1580</v>
      </c>
      <c r="B2197">
        <v>33362017</v>
      </c>
      <c r="C2197">
        <v>33362003</v>
      </c>
      <c r="D2197">
        <v>31258491</v>
      </c>
      <c r="E2197">
        <v>1</v>
      </c>
      <c r="F2197">
        <v>1</v>
      </c>
      <c r="G2197">
        <v>1</v>
      </c>
      <c r="H2197">
        <v>2</v>
      </c>
      <c r="I2197" t="s">
        <v>834</v>
      </c>
      <c r="J2197" t="s">
        <v>835</v>
      </c>
      <c r="K2197" t="s">
        <v>836</v>
      </c>
      <c r="L2197">
        <v>1368</v>
      </c>
      <c r="N2197">
        <v>1011</v>
      </c>
      <c r="O2197" t="s">
        <v>837</v>
      </c>
      <c r="P2197" t="s">
        <v>837</v>
      </c>
      <c r="Q2197">
        <v>1</v>
      </c>
      <c r="X2197">
        <v>0.28000000000000003</v>
      </c>
      <c r="Y2197">
        <v>0</v>
      </c>
      <c r="Z2197">
        <v>111.99</v>
      </c>
      <c r="AA2197">
        <v>13.5</v>
      </c>
      <c r="AB2197">
        <v>0</v>
      </c>
      <c r="AC2197">
        <v>0</v>
      </c>
      <c r="AD2197">
        <v>1</v>
      </c>
      <c r="AE2197">
        <v>0</v>
      </c>
      <c r="AF2197" t="s">
        <v>21</v>
      </c>
      <c r="AG2197">
        <v>0.42000000000000004</v>
      </c>
      <c r="AH2197">
        <v>2</v>
      </c>
      <c r="AI2197">
        <v>33362006</v>
      </c>
      <c r="AJ2197">
        <v>1747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</row>
    <row r="2198" spans="1:44">
      <c r="A2198">
        <f>ROW(Source!A1580)</f>
        <v>1580</v>
      </c>
      <c r="B2198">
        <v>33362018</v>
      </c>
      <c r="C2198">
        <v>33362003</v>
      </c>
      <c r="D2198">
        <v>31258691</v>
      </c>
      <c r="E2198">
        <v>1</v>
      </c>
      <c r="F2198">
        <v>1</v>
      </c>
      <c r="G2198">
        <v>1</v>
      </c>
      <c r="H2198">
        <v>2</v>
      </c>
      <c r="I2198" t="s">
        <v>838</v>
      </c>
      <c r="J2198" t="s">
        <v>839</v>
      </c>
      <c r="K2198" t="s">
        <v>840</v>
      </c>
      <c r="L2198">
        <v>1368</v>
      </c>
      <c r="N2198">
        <v>1011</v>
      </c>
      <c r="O2198" t="s">
        <v>837</v>
      </c>
      <c r="P2198" t="s">
        <v>837</v>
      </c>
      <c r="Q2198">
        <v>1</v>
      </c>
      <c r="X2198">
        <v>10.050000000000001</v>
      </c>
      <c r="Y2198">
        <v>0</v>
      </c>
      <c r="Z2198">
        <v>3.12</v>
      </c>
      <c r="AA2198">
        <v>0</v>
      </c>
      <c r="AB2198">
        <v>0</v>
      </c>
      <c r="AC2198">
        <v>0</v>
      </c>
      <c r="AD2198">
        <v>1</v>
      </c>
      <c r="AE2198">
        <v>0</v>
      </c>
      <c r="AF2198" t="s">
        <v>21</v>
      </c>
      <c r="AG2198">
        <v>15.075000000000001</v>
      </c>
      <c r="AH2198">
        <v>2</v>
      </c>
      <c r="AI2198">
        <v>33362007</v>
      </c>
      <c r="AJ2198">
        <v>1748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</row>
    <row r="2199" spans="1:44">
      <c r="A2199">
        <f>ROW(Source!A1580)</f>
        <v>1580</v>
      </c>
      <c r="B2199">
        <v>33362019</v>
      </c>
      <c r="C2199">
        <v>33362003</v>
      </c>
      <c r="D2199">
        <v>31258646</v>
      </c>
      <c r="E2199">
        <v>1</v>
      </c>
      <c r="F2199">
        <v>1</v>
      </c>
      <c r="G2199">
        <v>1</v>
      </c>
      <c r="H2199">
        <v>2</v>
      </c>
      <c r="I2199" t="s">
        <v>866</v>
      </c>
      <c r="J2199" t="s">
        <v>867</v>
      </c>
      <c r="K2199" t="s">
        <v>868</v>
      </c>
      <c r="L2199">
        <v>1368</v>
      </c>
      <c r="N2199">
        <v>1011</v>
      </c>
      <c r="O2199" t="s">
        <v>837</v>
      </c>
      <c r="P2199" t="s">
        <v>837</v>
      </c>
      <c r="Q2199">
        <v>1</v>
      </c>
      <c r="X2199">
        <v>0.15</v>
      </c>
      <c r="Y2199">
        <v>0</v>
      </c>
      <c r="Z2199">
        <v>6.66</v>
      </c>
      <c r="AA2199">
        <v>0</v>
      </c>
      <c r="AB2199">
        <v>0</v>
      </c>
      <c r="AC2199">
        <v>0</v>
      </c>
      <c r="AD2199">
        <v>1</v>
      </c>
      <c r="AE2199">
        <v>0</v>
      </c>
      <c r="AF2199" t="s">
        <v>21</v>
      </c>
      <c r="AG2199">
        <v>0.22499999999999998</v>
      </c>
      <c r="AH2199">
        <v>2</v>
      </c>
      <c r="AI2199">
        <v>33362008</v>
      </c>
      <c r="AJ2199">
        <v>1749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</row>
    <row r="2200" spans="1:44">
      <c r="A2200">
        <f>ROW(Source!A1580)</f>
        <v>1580</v>
      </c>
      <c r="B2200">
        <v>33362020</v>
      </c>
      <c r="C2200">
        <v>33362003</v>
      </c>
      <c r="D2200">
        <v>31259879</v>
      </c>
      <c r="E2200">
        <v>1</v>
      </c>
      <c r="F2200">
        <v>1</v>
      </c>
      <c r="G2200">
        <v>1</v>
      </c>
      <c r="H2200">
        <v>2</v>
      </c>
      <c r="I2200" t="s">
        <v>841</v>
      </c>
      <c r="J2200" t="s">
        <v>842</v>
      </c>
      <c r="K2200" t="s">
        <v>843</v>
      </c>
      <c r="L2200">
        <v>1368</v>
      </c>
      <c r="N2200">
        <v>1011</v>
      </c>
      <c r="O2200" t="s">
        <v>837</v>
      </c>
      <c r="P2200" t="s">
        <v>837</v>
      </c>
      <c r="Q2200">
        <v>1</v>
      </c>
      <c r="X2200">
        <v>0.41</v>
      </c>
      <c r="Y2200">
        <v>0</v>
      </c>
      <c r="Z2200">
        <v>65.709999999999994</v>
      </c>
      <c r="AA2200">
        <v>11.6</v>
      </c>
      <c r="AB2200">
        <v>0</v>
      </c>
      <c r="AC2200">
        <v>0</v>
      </c>
      <c r="AD2200">
        <v>1</v>
      </c>
      <c r="AE2200">
        <v>0</v>
      </c>
      <c r="AF2200" t="s">
        <v>21</v>
      </c>
      <c r="AG2200">
        <v>0.61499999999999988</v>
      </c>
      <c r="AH2200">
        <v>2</v>
      </c>
      <c r="AI2200">
        <v>33362009</v>
      </c>
      <c r="AJ2200">
        <v>1750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</row>
    <row r="2201" spans="1:44">
      <c r="A2201">
        <f>ROW(Source!A1580)</f>
        <v>1580</v>
      </c>
      <c r="B2201">
        <v>33362021</v>
      </c>
      <c r="C2201">
        <v>33362003</v>
      </c>
      <c r="D2201">
        <v>31260100</v>
      </c>
      <c r="E2201">
        <v>1</v>
      </c>
      <c r="F2201">
        <v>1</v>
      </c>
      <c r="G2201">
        <v>1</v>
      </c>
      <c r="H2201">
        <v>2</v>
      </c>
      <c r="I2201" t="s">
        <v>858</v>
      </c>
      <c r="J2201" t="s">
        <v>859</v>
      </c>
      <c r="K2201" t="s">
        <v>860</v>
      </c>
      <c r="L2201">
        <v>1368</v>
      </c>
      <c r="N2201">
        <v>1011</v>
      </c>
      <c r="O2201" t="s">
        <v>837</v>
      </c>
      <c r="P2201" t="s">
        <v>837</v>
      </c>
      <c r="Q2201">
        <v>1</v>
      </c>
      <c r="X2201">
        <v>1.31</v>
      </c>
      <c r="Y2201">
        <v>0</v>
      </c>
      <c r="Z2201">
        <v>8.1</v>
      </c>
      <c r="AA2201">
        <v>0</v>
      </c>
      <c r="AB2201">
        <v>0</v>
      </c>
      <c r="AC2201">
        <v>0</v>
      </c>
      <c r="AD2201">
        <v>1</v>
      </c>
      <c r="AE2201">
        <v>0</v>
      </c>
      <c r="AF2201" t="s">
        <v>21</v>
      </c>
      <c r="AG2201">
        <v>1.9650000000000001</v>
      </c>
      <c r="AH2201">
        <v>2</v>
      </c>
      <c r="AI2201">
        <v>33362010</v>
      </c>
      <c r="AJ2201">
        <v>1751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</row>
    <row r="2202" spans="1:44">
      <c r="A2202">
        <f>ROW(Source!A1580)</f>
        <v>1580</v>
      </c>
      <c r="B2202">
        <v>33362022</v>
      </c>
      <c r="C2202">
        <v>33362003</v>
      </c>
      <c r="D2202">
        <v>31178369</v>
      </c>
      <c r="E2202">
        <v>1</v>
      </c>
      <c r="F2202">
        <v>1</v>
      </c>
      <c r="G2202">
        <v>1</v>
      </c>
      <c r="H2202">
        <v>3</v>
      </c>
      <c r="I2202" t="s">
        <v>915</v>
      </c>
      <c r="J2202" t="s">
        <v>916</v>
      </c>
      <c r="K2202" t="s">
        <v>917</v>
      </c>
      <c r="L2202">
        <v>1346</v>
      </c>
      <c r="N2202">
        <v>1009</v>
      </c>
      <c r="O2202" t="s">
        <v>78</v>
      </c>
      <c r="P2202" t="s">
        <v>78</v>
      </c>
      <c r="Q2202">
        <v>1</v>
      </c>
      <c r="X2202">
        <v>7.95</v>
      </c>
      <c r="Y2202">
        <v>39.020000000000003</v>
      </c>
      <c r="Z2202">
        <v>0</v>
      </c>
      <c r="AA2202">
        <v>0</v>
      </c>
      <c r="AB2202">
        <v>0</v>
      </c>
      <c r="AC2202">
        <v>0</v>
      </c>
      <c r="AD2202">
        <v>1</v>
      </c>
      <c r="AE2202">
        <v>0</v>
      </c>
      <c r="AF2202" t="s">
        <v>3</v>
      </c>
      <c r="AG2202">
        <v>7.95</v>
      </c>
      <c r="AH2202">
        <v>2</v>
      </c>
      <c r="AI2202">
        <v>33362011</v>
      </c>
      <c r="AJ2202">
        <v>1752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</row>
    <row r="2203" spans="1:44">
      <c r="A2203">
        <f>ROW(Source!A1580)</f>
        <v>1580</v>
      </c>
      <c r="B2203">
        <v>33362023</v>
      </c>
      <c r="C2203">
        <v>33362003</v>
      </c>
      <c r="D2203">
        <v>31179550</v>
      </c>
      <c r="E2203">
        <v>1</v>
      </c>
      <c r="F2203">
        <v>1</v>
      </c>
      <c r="G2203">
        <v>1</v>
      </c>
      <c r="H2203">
        <v>3</v>
      </c>
      <c r="I2203" t="s">
        <v>861</v>
      </c>
      <c r="J2203" t="s">
        <v>862</v>
      </c>
      <c r="K2203" t="s">
        <v>863</v>
      </c>
      <c r="L2203">
        <v>1348</v>
      </c>
      <c r="N2203">
        <v>1009</v>
      </c>
      <c r="O2203" t="s">
        <v>32</v>
      </c>
      <c r="P2203" t="s">
        <v>32</v>
      </c>
      <c r="Q2203">
        <v>1000</v>
      </c>
      <c r="X2203">
        <v>3.3E-4</v>
      </c>
      <c r="Y2203">
        <v>10362</v>
      </c>
      <c r="Z2203">
        <v>0</v>
      </c>
      <c r="AA2203">
        <v>0</v>
      </c>
      <c r="AB2203">
        <v>0</v>
      </c>
      <c r="AC2203">
        <v>0</v>
      </c>
      <c r="AD2203">
        <v>1</v>
      </c>
      <c r="AE2203">
        <v>0</v>
      </c>
      <c r="AF2203" t="s">
        <v>3</v>
      </c>
      <c r="AG2203">
        <v>3.3E-4</v>
      </c>
      <c r="AH2203">
        <v>2</v>
      </c>
      <c r="AI2203">
        <v>33362012</v>
      </c>
      <c r="AJ2203">
        <v>1753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</row>
    <row r="2204" spans="1:44">
      <c r="A2204">
        <f>ROW(Source!A1580)</f>
        <v>1580</v>
      </c>
      <c r="B2204">
        <v>33362024</v>
      </c>
      <c r="C2204">
        <v>33362003</v>
      </c>
      <c r="D2204">
        <v>31180727</v>
      </c>
      <c r="E2204">
        <v>1</v>
      </c>
      <c r="F2204">
        <v>1</v>
      </c>
      <c r="G2204">
        <v>1</v>
      </c>
      <c r="H2204">
        <v>3</v>
      </c>
      <c r="I2204" t="s">
        <v>844</v>
      </c>
      <c r="J2204" t="s">
        <v>845</v>
      </c>
      <c r="K2204" t="s">
        <v>846</v>
      </c>
      <c r="L2204">
        <v>1348</v>
      </c>
      <c r="N2204">
        <v>1009</v>
      </c>
      <c r="O2204" t="s">
        <v>32</v>
      </c>
      <c r="P2204" t="s">
        <v>32</v>
      </c>
      <c r="Q2204">
        <v>1000</v>
      </c>
      <c r="X2204">
        <v>6.0000000000000001E-3</v>
      </c>
      <c r="Y2204">
        <v>9040.01</v>
      </c>
      <c r="Z2204">
        <v>0</v>
      </c>
      <c r="AA2204">
        <v>0</v>
      </c>
      <c r="AB2204">
        <v>0</v>
      </c>
      <c r="AC2204">
        <v>0</v>
      </c>
      <c r="AD2204">
        <v>1</v>
      </c>
      <c r="AE2204">
        <v>0</v>
      </c>
      <c r="AF2204" t="s">
        <v>3</v>
      </c>
      <c r="AG2204">
        <v>6.0000000000000001E-3</v>
      </c>
      <c r="AH2204">
        <v>2</v>
      </c>
      <c r="AI2204">
        <v>33362013</v>
      </c>
      <c r="AJ2204">
        <v>1754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</row>
    <row r="2205" spans="1:44">
      <c r="A2205">
        <f>ROW(Source!A1580)</f>
        <v>1580</v>
      </c>
      <c r="B2205">
        <v>33362025</v>
      </c>
      <c r="C2205">
        <v>33362003</v>
      </c>
      <c r="D2205">
        <v>31181610</v>
      </c>
      <c r="E2205">
        <v>1</v>
      </c>
      <c r="F2205">
        <v>1</v>
      </c>
      <c r="G2205">
        <v>1</v>
      </c>
      <c r="H2205">
        <v>3</v>
      </c>
      <c r="I2205" t="s">
        <v>847</v>
      </c>
      <c r="J2205" t="s">
        <v>848</v>
      </c>
      <c r="K2205" t="s">
        <v>849</v>
      </c>
      <c r="L2205">
        <v>1346</v>
      </c>
      <c r="N2205">
        <v>1009</v>
      </c>
      <c r="O2205" t="s">
        <v>78</v>
      </c>
      <c r="P2205" t="s">
        <v>78</v>
      </c>
      <c r="Q2205">
        <v>1</v>
      </c>
      <c r="X2205">
        <v>9.09</v>
      </c>
      <c r="Y2205">
        <v>23.09</v>
      </c>
      <c r="Z2205">
        <v>0</v>
      </c>
      <c r="AA2205">
        <v>0</v>
      </c>
      <c r="AB2205">
        <v>0</v>
      </c>
      <c r="AC2205">
        <v>0</v>
      </c>
      <c r="AD2205">
        <v>1</v>
      </c>
      <c r="AE2205">
        <v>0</v>
      </c>
      <c r="AF2205" t="s">
        <v>3</v>
      </c>
      <c r="AG2205">
        <v>9.09</v>
      </c>
      <c r="AH2205">
        <v>2</v>
      </c>
      <c r="AI2205">
        <v>33362014</v>
      </c>
      <c r="AJ2205">
        <v>1755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</row>
    <row r="2206" spans="1:44">
      <c r="A2206">
        <f>ROW(Source!A1580)</f>
        <v>1580</v>
      </c>
      <c r="B2206">
        <v>33362026</v>
      </c>
      <c r="C2206">
        <v>33362003</v>
      </c>
      <c r="D2206">
        <v>31174136</v>
      </c>
      <c r="E2206">
        <v>17</v>
      </c>
      <c r="F2206">
        <v>1</v>
      </c>
      <c r="G2206">
        <v>1</v>
      </c>
      <c r="H2206">
        <v>3</v>
      </c>
      <c r="I2206" t="s">
        <v>942</v>
      </c>
      <c r="J2206" t="s">
        <v>3</v>
      </c>
      <c r="K2206" t="s">
        <v>943</v>
      </c>
      <c r="L2206">
        <v>1327</v>
      </c>
      <c r="N2206">
        <v>1005</v>
      </c>
      <c r="O2206" t="s">
        <v>47</v>
      </c>
      <c r="P2206" t="s">
        <v>47</v>
      </c>
      <c r="Q2206">
        <v>1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1</v>
      </c>
      <c r="AD2206">
        <v>0</v>
      </c>
      <c r="AE2206">
        <v>0</v>
      </c>
      <c r="AF2206" t="s">
        <v>3</v>
      </c>
      <c r="AG2206">
        <v>0</v>
      </c>
      <c r="AH2206">
        <v>3</v>
      </c>
      <c r="AI2206">
        <v>-1</v>
      </c>
      <c r="AJ2206" t="s">
        <v>3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</row>
    <row r="2207" spans="1:44">
      <c r="A2207">
        <f>ROW(Source!A1580)</f>
        <v>1580</v>
      </c>
      <c r="B2207">
        <v>33362027</v>
      </c>
      <c r="C2207">
        <v>33362003</v>
      </c>
      <c r="D2207">
        <v>31173940</v>
      </c>
      <c r="E2207">
        <v>17</v>
      </c>
      <c r="F2207">
        <v>1</v>
      </c>
      <c r="G2207">
        <v>1</v>
      </c>
      <c r="H2207">
        <v>3</v>
      </c>
      <c r="I2207" t="s">
        <v>944</v>
      </c>
      <c r="J2207" t="s">
        <v>3</v>
      </c>
      <c r="K2207" t="s">
        <v>945</v>
      </c>
      <c r="L2207">
        <v>1346</v>
      </c>
      <c r="N2207">
        <v>1009</v>
      </c>
      <c r="O2207" t="s">
        <v>78</v>
      </c>
      <c r="P2207" t="s">
        <v>78</v>
      </c>
      <c r="Q2207">
        <v>1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1</v>
      </c>
      <c r="AD2207">
        <v>0</v>
      </c>
      <c r="AE2207">
        <v>0</v>
      </c>
      <c r="AF2207" t="s">
        <v>3</v>
      </c>
      <c r="AG2207">
        <v>0</v>
      </c>
      <c r="AH2207">
        <v>3</v>
      </c>
      <c r="AI2207">
        <v>-1</v>
      </c>
      <c r="AJ2207" t="s">
        <v>3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</row>
    <row r="2208" spans="1:44">
      <c r="A2208">
        <f>ROW(Source!A1580)</f>
        <v>1580</v>
      </c>
      <c r="B2208">
        <v>33362028</v>
      </c>
      <c r="C2208">
        <v>33362003</v>
      </c>
      <c r="D2208">
        <v>31174137</v>
      </c>
      <c r="E2208">
        <v>17</v>
      </c>
      <c r="F2208">
        <v>1</v>
      </c>
      <c r="G2208">
        <v>1</v>
      </c>
      <c r="H2208">
        <v>3</v>
      </c>
      <c r="I2208" t="s">
        <v>946</v>
      </c>
      <c r="J2208" t="s">
        <v>3</v>
      </c>
      <c r="K2208" t="s">
        <v>947</v>
      </c>
      <c r="L2208">
        <v>1327</v>
      </c>
      <c r="N2208">
        <v>1005</v>
      </c>
      <c r="O2208" t="s">
        <v>47</v>
      </c>
      <c r="P2208" t="s">
        <v>47</v>
      </c>
      <c r="Q2208">
        <v>1</v>
      </c>
      <c r="X2208">
        <v>100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 t="s">
        <v>3</v>
      </c>
      <c r="AG2208">
        <v>100</v>
      </c>
      <c r="AH2208">
        <v>3</v>
      </c>
      <c r="AI2208">
        <v>-1</v>
      </c>
      <c r="AJ2208" t="s">
        <v>3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</row>
    <row r="2209" spans="1:44">
      <c r="A2209">
        <f>ROW(Source!A1580)</f>
        <v>1580</v>
      </c>
      <c r="B2209">
        <v>33362029</v>
      </c>
      <c r="C2209">
        <v>33362003</v>
      </c>
      <c r="D2209">
        <v>31174140</v>
      </c>
      <c r="E2209">
        <v>17</v>
      </c>
      <c r="F2209">
        <v>1</v>
      </c>
      <c r="G2209">
        <v>1</v>
      </c>
      <c r="H2209">
        <v>3</v>
      </c>
      <c r="I2209" t="s">
        <v>948</v>
      </c>
      <c r="J2209" t="s">
        <v>3</v>
      </c>
      <c r="K2209" t="s">
        <v>949</v>
      </c>
      <c r="L2209">
        <v>1354</v>
      </c>
      <c r="N2209">
        <v>1010</v>
      </c>
      <c r="O2209" t="s">
        <v>40</v>
      </c>
      <c r="P2209" t="s">
        <v>40</v>
      </c>
      <c r="Q2209">
        <v>1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1</v>
      </c>
      <c r="AD2209">
        <v>0</v>
      </c>
      <c r="AE2209">
        <v>0</v>
      </c>
      <c r="AF2209" t="s">
        <v>3</v>
      </c>
      <c r="AG2209">
        <v>0</v>
      </c>
      <c r="AH2209">
        <v>3</v>
      </c>
      <c r="AI2209">
        <v>-1</v>
      </c>
      <c r="AJ2209" t="s">
        <v>3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</row>
    <row r="2210" spans="1:44">
      <c r="A2210">
        <f>ROW(Source!A1580)</f>
        <v>1580</v>
      </c>
      <c r="B2210">
        <v>33362030</v>
      </c>
      <c r="C2210">
        <v>33362003</v>
      </c>
      <c r="D2210">
        <v>31174146</v>
      </c>
      <c r="E2210">
        <v>17</v>
      </c>
      <c r="F2210">
        <v>1</v>
      </c>
      <c r="G2210">
        <v>1</v>
      </c>
      <c r="H2210">
        <v>3</v>
      </c>
      <c r="I2210" t="s">
        <v>950</v>
      </c>
      <c r="J2210" t="s">
        <v>3</v>
      </c>
      <c r="K2210" t="s">
        <v>951</v>
      </c>
      <c r="L2210">
        <v>1354</v>
      </c>
      <c r="N2210">
        <v>1010</v>
      </c>
      <c r="O2210" t="s">
        <v>40</v>
      </c>
      <c r="P2210" t="s">
        <v>40</v>
      </c>
      <c r="Q2210">
        <v>1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1</v>
      </c>
      <c r="AD2210">
        <v>0</v>
      </c>
      <c r="AE2210">
        <v>0</v>
      </c>
      <c r="AF2210" t="s">
        <v>3</v>
      </c>
      <c r="AG2210">
        <v>0</v>
      </c>
      <c r="AH2210">
        <v>3</v>
      </c>
      <c r="AI2210">
        <v>-1</v>
      </c>
      <c r="AJ2210" t="s">
        <v>3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</row>
    <row r="2211" spans="1:44">
      <c r="A2211">
        <f>ROW(Source!A1581)</f>
        <v>1581</v>
      </c>
      <c r="B2211">
        <v>33362015</v>
      </c>
      <c r="C2211">
        <v>33362003</v>
      </c>
      <c r="D2211">
        <v>31172061</v>
      </c>
      <c r="E2211">
        <v>1</v>
      </c>
      <c r="F2211">
        <v>1</v>
      </c>
      <c r="G2211">
        <v>1</v>
      </c>
      <c r="H2211">
        <v>1</v>
      </c>
      <c r="I2211" t="s">
        <v>850</v>
      </c>
      <c r="J2211" t="s">
        <v>3</v>
      </c>
      <c r="K2211" t="s">
        <v>851</v>
      </c>
      <c r="L2211">
        <v>1191</v>
      </c>
      <c r="N2211">
        <v>1013</v>
      </c>
      <c r="O2211" t="s">
        <v>831</v>
      </c>
      <c r="P2211" t="s">
        <v>831</v>
      </c>
      <c r="Q2211">
        <v>1</v>
      </c>
      <c r="X2211">
        <v>80.88</v>
      </c>
      <c r="Y2211">
        <v>0</v>
      </c>
      <c r="Z2211">
        <v>0</v>
      </c>
      <c r="AA2211">
        <v>0</v>
      </c>
      <c r="AB2211">
        <v>8.74</v>
      </c>
      <c r="AC2211">
        <v>0</v>
      </c>
      <c r="AD2211">
        <v>1</v>
      </c>
      <c r="AE2211">
        <v>1</v>
      </c>
      <c r="AF2211" t="s">
        <v>22</v>
      </c>
      <c r="AG2211">
        <v>111.61439999999999</v>
      </c>
      <c r="AH2211">
        <v>2</v>
      </c>
      <c r="AI2211">
        <v>33362004</v>
      </c>
      <c r="AJ2211">
        <v>1756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</row>
    <row r="2212" spans="1:44">
      <c r="A2212">
        <f>ROW(Source!A1581)</f>
        <v>1581</v>
      </c>
      <c r="B2212">
        <v>33362016</v>
      </c>
      <c r="C2212">
        <v>33362003</v>
      </c>
      <c r="D2212">
        <v>31172011</v>
      </c>
      <c r="E2212">
        <v>1</v>
      </c>
      <c r="F2212">
        <v>1</v>
      </c>
      <c r="G2212">
        <v>1</v>
      </c>
      <c r="H2212">
        <v>1</v>
      </c>
      <c r="I2212" t="s">
        <v>832</v>
      </c>
      <c r="J2212" t="s">
        <v>3</v>
      </c>
      <c r="K2212" t="s">
        <v>833</v>
      </c>
      <c r="L2212">
        <v>1191</v>
      </c>
      <c r="N2212">
        <v>1013</v>
      </c>
      <c r="O2212" t="s">
        <v>831</v>
      </c>
      <c r="P2212" t="s">
        <v>831</v>
      </c>
      <c r="Q2212">
        <v>1</v>
      </c>
      <c r="X2212">
        <v>0.69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1</v>
      </c>
      <c r="AE2212">
        <v>2</v>
      </c>
      <c r="AF2212" t="s">
        <v>21</v>
      </c>
      <c r="AG2212">
        <v>1.0349999999999999</v>
      </c>
      <c r="AH2212">
        <v>2</v>
      </c>
      <c r="AI2212">
        <v>33362005</v>
      </c>
      <c r="AJ2212">
        <v>1757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</row>
    <row r="2213" spans="1:44">
      <c r="A2213">
        <f>ROW(Source!A1581)</f>
        <v>1581</v>
      </c>
      <c r="B2213">
        <v>33362017</v>
      </c>
      <c r="C2213">
        <v>33362003</v>
      </c>
      <c r="D2213">
        <v>31258491</v>
      </c>
      <c r="E2213">
        <v>1</v>
      </c>
      <c r="F2213">
        <v>1</v>
      </c>
      <c r="G2213">
        <v>1</v>
      </c>
      <c r="H2213">
        <v>2</v>
      </c>
      <c r="I2213" t="s">
        <v>834</v>
      </c>
      <c r="J2213" t="s">
        <v>835</v>
      </c>
      <c r="K2213" t="s">
        <v>836</v>
      </c>
      <c r="L2213">
        <v>1368</v>
      </c>
      <c r="N2213">
        <v>1011</v>
      </c>
      <c r="O2213" t="s">
        <v>837</v>
      </c>
      <c r="P2213" t="s">
        <v>837</v>
      </c>
      <c r="Q2213">
        <v>1</v>
      </c>
      <c r="X2213">
        <v>0.28000000000000003</v>
      </c>
      <c r="Y2213">
        <v>0</v>
      </c>
      <c r="Z2213">
        <v>111.99</v>
      </c>
      <c r="AA2213">
        <v>13.5</v>
      </c>
      <c r="AB2213">
        <v>0</v>
      </c>
      <c r="AC2213">
        <v>0</v>
      </c>
      <c r="AD2213">
        <v>1</v>
      </c>
      <c r="AE2213">
        <v>0</v>
      </c>
      <c r="AF2213" t="s">
        <v>21</v>
      </c>
      <c r="AG2213">
        <v>0.42000000000000004</v>
      </c>
      <c r="AH2213">
        <v>2</v>
      </c>
      <c r="AI2213">
        <v>33362006</v>
      </c>
      <c r="AJ2213">
        <v>1758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</row>
    <row r="2214" spans="1:44">
      <c r="A2214">
        <f>ROW(Source!A1581)</f>
        <v>1581</v>
      </c>
      <c r="B2214">
        <v>33362018</v>
      </c>
      <c r="C2214">
        <v>33362003</v>
      </c>
      <c r="D2214">
        <v>31258691</v>
      </c>
      <c r="E2214">
        <v>1</v>
      </c>
      <c r="F2214">
        <v>1</v>
      </c>
      <c r="G2214">
        <v>1</v>
      </c>
      <c r="H2214">
        <v>2</v>
      </c>
      <c r="I2214" t="s">
        <v>838</v>
      </c>
      <c r="J2214" t="s">
        <v>839</v>
      </c>
      <c r="K2214" t="s">
        <v>840</v>
      </c>
      <c r="L2214">
        <v>1368</v>
      </c>
      <c r="N2214">
        <v>1011</v>
      </c>
      <c r="O2214" t="s">
        <v>837</v>
      </c>
      <c r="P2214" t="s">
        <v>837</v>
      </c>
      <c r="Q2214">
        <v>1</v>
      </c>
      <c r="X2214">
        <v>10.050000000000001</v>
      </c>
      <c r="Y2214">
        <v>0</v>
      </c>
      <c r="Z2214">
        <v>3.12</v>
      </c>
      <c r="AA2214">
        <v>0</v>
      </c>
      <c r="AB2214">
        <v>0</v>
      </c>
      <c r="AC2214">
        <v>0</v>
      </c>
      <c r="AD2214">
        <v>1</v>
      </c>
      <c r="AE2214">
        <v>0</v>
      </c>
      <c r="AF2214" t="s">
        <v>21</v>
      </c>
      <c r="AG2214">
        <v>15.075000000000001</v>
      </c>
      <c r="AH2214">
        <v>2</v>
      </c>
      <c r="AI2214">
        <v>33362007</v>
      </c>
      <c r="AJ2214">
        <v>1759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</row>
    <row r="2215" spans="1:44">
      <c r="A2215">
        <f>ROW(Source!A1581)</f>
        <v>1581</v>
      </c>
      <c r="B2215">
        <v>33362019</v>
      </c>
      <c r="C2215">
        <v>33362003</v>
      </c>
      <c r="D2215">
        <v>31258646</v>
      </c>
      <c r="E2215">
        <v>1</v>
      </c>
      <c r="F2215">
        <v>1</v>
      </c>
      <c r="G2215">
        <v>1</v>
      </c>
      <c r="H2215">
        <v>2</v>
      </c>
      <c r="I2215" t="s">
        <v>866</v>
      </c>
      <c r="J2215" t="s">
        <v>867</v>
      </c>
      <c r="K2215" t="s">
        <v>868</v>
      </c>
      <c r="L2215">
        <v>1368</v>
      </c>
      <c r="N2215">
        <v>1011</v>
      </c>
      <c r="O2215" t="s">
        <v>837</v>
      </c>
      <c r="P2215" t="s">
        <v>837</v>
      </c>
      <c r="Q2215">
        <v>1</v>
      </c>
      <c r="X2215">
        <v>0.15</v>
      </c>
      <c r="Y2215">
        <v>0</v>
      </c>
      <c r="Z2215">
        <v>6.66</v>
      </c>
      <c r="AA2215">
        <v>0</v>
      </c>
      <c r="AB2215">
        <v>0</v>
      </c>
      <c r="AC2215">
        <v>0</v>
      </c>
      <c r="AD2215">
        <v>1</v>
      </c>
      <c r="AE2215">
        <v>0</v>
      </c>
      <c r="AF2215" t="s">
        <v>21</v>
      </c>
      <c r="AG2215">
        <v>0.22499999999999998</v>
      </c>
      <c r="AH2215">
        <v>2</v>
      </c>
      <c r="AI2215">
        <v>33362008</v>
      </c>
      <c r="AJ2215">
        <v>1760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</row>
    <row r="2216" spans="1:44">
      <c r="A2216">
        <f>ROW(Source!A1581)</f>
        <v>1581</v>
      </c>
      <c r="B2216">
        <v>33362020</v>
      </c>
      <c r="C2216">
        <v>33362003</v>
      </c>
      <c r="D2216">
        <v>31259879</v>
      </c>
      <c r="E2216">
        <v>1</v>
      </c>
      <c r="F2216">
        <v>1</v>
      </c>
      <c r="G2216">
        <v>1</v>
      </c>
      <c r="H2216">
        <v>2</v>
      </c>
      <c r="I2216" t="s">
        <v>841</v>
      </c>
      <c r="J2216" t="s">
        <v>842</v>
      </c>
      <c r="K2216" t="s">
        <v>843</v>
      </c>
      <c r="L2216">
        <v>1368</v>
      </c>
      <c r="N2216">
        <v>1011</v>
      </c>
      <c r="O2216" t="s">
        <v>837</v>
      </c>
      <c r="P2216" t="s">
        <v>837</v>
      </c>
      <c r="Q2216">
        <v>1</v>
      </c>
      <c r="X2216">
        <v>0.41</v>
      </c>
      <c r="Y2216">
        <v>0</v>
      </c>
      <c r="Z2216">
        <v>65.709999999999994</v>
      </c>
      <c r="AA2216">
        <v>11.6</v>
      </c>
      <c r="AB2216">
        <v>0</v>
      </c>
      <c r="AC2216">
        <v>0</v>
      </c>
      <c r="AD2216">
        <v>1</v>
      </c>
      <c r="AE2216">
        <v>0</v>
      </c>
      <c r="AF2216" t="s">
        <v>21</v>
      </c>
      <c r="AG2216">
        <v>0.61499999999999988</v>
      </c>
      <c r="AH2216">
        <v>2</v>
      </c>
      <c r="AI2216">
        <v>33362009</v>
      </c>
      <c r="AJ2216">
        <v>1761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</row>
    <row r="2217" spans="1:44">
      <c r="A2217">
        <f>ROW(Source!A1581)</f>
        <v>1581</v>
      </c>
      <c r="B2217">
        <v>33362021</v>
      </c>
      <c r="C2217">
        <v>33362003</v>
      </c>
      <c r="D2217">
        <v>31260100</v>
      </c>
      <c r="E2217">
        <v>1</v>
      </c>
      <c r="F2217">
        <v>1</v>
      </c>
      <c r="G2217">
        <v>1</v>
      </c>
      <c r="H2217">
        <v>2</v>
      </c>
      <c r="I2217" t="s">
        <v>858</v>
      </c>
      <c r="J2217" t="s">
        <v>859</v>
      </c>
      <c r="K2217" t="s">
        <v>860</v>
      </c>
      <c r="L2217">
        <v>1368</v>
      </c>
      <c r="N2217">
        <v>1011</v>
      </c>
      <c r="O2217" t="s">
        <v>837</v>
      </c>
      <c r="P2217" t="s">
        <v>837</v>
      </c>
      <c r="Q2217">
        <v>1</v>
      </c>
      <c r="X2217">
        <v>1.31</v>
      </c>
      <c r="Y2217">
        <v>0</v>
      </c>
      <c r="Z2217">
        <v>8.1</v>
      </c>
      <c r="AA2217">
        <v>0</v>
      </c>
      <c r="AB2217">
        <v>0</v>
      </c>
      <c r="AC2217">
        <v>0</v>
      </c>
      <c r="AD2217">
        <v>1</v>
      </c>
      <c r="AE2217">
        <v>0</v>
      </c>
      <c r="AF2217" t="s">
        <v>21</v>
      </c>
      <c r="AG2217">
        <v>1.9650000000000001</v>
      </c>
      <c r="AH2217">
        <v>2</v>
      </c>
      <c r="AI2217">
        <v>33362010</v>
      </c>
      <c r="AJ2217">
        <v>1762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</row>
    <row r="2218" spans="1:44">
      <c r="A2218">
        <f>ROW(Source!A1581)</f>
        <v>1581</v>
      </c>
      <c r="B2218">
        <v>33362022</v>
      </c>
      <c r="C2218">
        <v>33362003</v>
      </c>
      <c r="D2218">
        <v>31178369</v>
      </c>
      <c r="E2218">
        <v>1</v>
      </c>
      <c r="F2218">
        <v>1</v>
      </c>
      <c r="G2218">
        <v>1</v>
      </c>
      <c r="H2218">
        <v>3</v>
      </c>
      <c r="I2218" t="s">
        <v>915</v>
      </c>
      <c r="J2218" t="s">
        <v>916</v>
      </c>
      <c r="K2218" t="s">
        <v>917</v>
      </c>
      <c r="L2218">
        <v>1346</v>
      </c>
      <c r="N2218">
        <v>1009</v>
      </c>
      <c r="O2218" t="s">
        <v>78</v>
      </c>
      <c r="P2218" t="s">
        <v>78</v>
      </c>
      <c r="Q2218">
        <v>1</v>
      </c>
      <c r="X2218">
        <v>7.95</v>
      </c>
      <c r="Y2218">
        <v>39.020000000000003</v>
      </c>
      <c r="Z2218">
        <v>0</v>
      </c>
      <c r="AA2218">
        <v>0</v>
      </c>
      <c r="AB2218">
        <v>0</v>
      </c>
      <c r="AC2218">
        <v>0</v>
      </c>
      <c r="AD2218">
        <v>1</v>
      </c>
      <c r="AE2218">
        <v>0</v>
      </c>
      <c r="AF2218" t="s">
        <v>3</v>
      </c>
      <c r="AG2218">
        <v>7.95</v>
      </c>
      <c r="AH2218">
        <v>2</v>
      </c>
      <c r="AI2218">
        <v>33362011</v>
      </c>
      <c r="AJ2218">
        <v>1763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</row>
    <row r="2219" spans="1:44">
      <c r="A2219">
        <f>ROW(Source!A1581)</f>
        <v>1581</v>
      </c>
      <c r="B2219">
        <v>33362023</v>
      </c>
      <c r="C2219">
        <v>33362003</v>
      </c>
      <c r="D2219">
        <v>31179550</v>
      </c>
      <c r="E2219">
        <v>1</v>
      </c>
      <c r="F2219">
        <v>1</v>
      </c>
      <c r="G2219">
        <v>1</v>
      </c>
      <c r="H2219">
        <v>3</v>
      </c>
      <c r="I2219" t="s">
        <v>861</v>
      </c>
      <c r="J2219" t="s">
        <v>862</v>
      </c>
      <c r="K2219" t="s">
        <v>863</v>
      </c>
      <c r="L2219">
        <v>1348</v>
      </c>
      <c r="N2219">
        <v>1009</v>
      </c>
      <c r="O2219" t="s">
        <v>32</v>
      </c>
      <c r="P2219" t="s">
        <v>32</v>
      </c>
      <c r="Q2219">
        <v>1000</v>
      </c>
      <c r="X2219">
        <v>3.3E-4</v>
      </c>
      <c r="Y2219">
        <v>10362</v>
      </c>
      <c r="Z2219">
        <v>0</v>
      </c>
      <c r="AA2219">
        <v>0</v>
      </c>
      <c r="AB2219">
        <v>0</v>
      </c>
      <c r="AC2219">
        <v>0</v>
      </c>
      <c r="AD2219">
        <v>1</v>
      </c>
      <c r="AE2219">
        <v>0</v>
      </c>
      <c r="AF2219" t="s">
        <v>3</v>
      </c>
      <c r="AG2219">
        <v>3.3E-4</v>
      </c>
      <c r="AH2219">
        <v>2</v>
      </c>
      <c r="AI2219">
        <v>33362012</v>
      </c>
      <c r="AJ2219">
        <v>1764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</row>
    <row r="2220" spans="1:44">
      <c r="A2220">
        <f>ROW(Source!A1581)</f>
        <v>1581</v>
      </c>
      <c r="B2220">
        <v>33362024</v>
      </c>
      <c r="C2220">
        <v>33362003</v>
      </c>
      <c r="D2220">
        <v>31180727</v>
      </c>
      <c r="E2220">
        <v>1</v>
      </c>
      <c r="F2220">
        <v>1</v>
      </c>
      <c r="G2220">
        <v>1</v>
      </c>
      <c r="H2220">
        <v>3</v>
      </c>
      <c r="I2220" t="s">
        <v>844</v>
      </c>
      <c r="J2220" t="s">
        <v>845</v>
      </c>
      <c r="K2220" t="s">
        <v>846</v>
      </c>
      <c r="L2220">
        <v>1348</v>
      </c>
      <c r="N2220">
        <v>1009</v>
      </c>
      <c r="O2220" t="s">
        <v>32</v>
      </c>
      <c r="P2220" t="s">
        <v>32</v>
      </c>
      <c r="Q2220">
        <v>1000</v>
      </c>
      <c r="X2220">
        <v>6.0000000000000001E-3</v>
      </c>
      <c r="Y2220">
        <v>9040.01</v>
      </c>
      <c r="Z2220">
        <v>0</v>
      </c>
      <c r="AA2220">
        <v>0</v>
      </c>
      <c r="AB2220">
        <v>0</v>
      </c>
      <c r="AC2220">
        <v>0</v>
      </c>
      <c r="AD2220">
        <v>1</v>
      </c>
      <c r="AE2220">
        <v>0</v>
      </c>
      <c r="AF2220" t="s">
        <v>3</v>
      </c>
      <c r="AG2220">
        <v>6.0000000000000001E-3</v>
      </c>
      <c r="AH2220">
        <v>2</v>
      </c>
      <c r="AI2220">
        <v>33362013</v>
      </c>
      <c r="AJ2220">
        <v>1765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</row>
    <row r="2221" spans="1:44">
      <c r="A2221">
        <f>ROW(Source!A1581)</f>
        <v>1581</v>
      </c>
      <c r="B2221">
        <v>33362025</v>
      </c>
      <c r="C2221">
        <v>33362003</v>
      </c>
      <c r="D2221">
        <v>31181610</v>
      </c>
      <c r="E2221">
        <v>1</v>
      </c>
      <c r="F2221">
        <v>1</v>
      </c>
      <c r="G2221">
        <v>1</v>
      </c>
      <c r="H2221">
        <v>3</v>
      </c>
      <c r="I2221" t="s">
        <v>847</v>
      </c>
      <c r="J2221" t="s">
        <v>848</v>
      </c>
      <c r="K2221" t="s">
        <v>849</v>
      </c>
      <c r="L2221">
        <v>1346</v>
      </c>
      <c r="N2221">
        <v>1009</v>
      </c>
      <c r="O2221" t="s">
        <v>78</v>
      </c>
      <c r="P2221" t="s">
        <v>78</v>
      </c>
      <c r="Q2221">
        <v>1</v>
      </c>
      <c r="X2221">
        <v>9.09</v>
      </c>
      <c r="Y2221">
        <v>23.09</v>
      </c>
      <c r="Z2221">
        <v>0</v>
      </c>
      <c r="AA2221">
        <v>0</v>
      </c>
      <c r="AB2221">
        <v>0</v>
      </c>
      <c r="AC2221">
        <v>0</v>
      </c>
      <c r="AD2221">
        <v>1</v>
      </c>
      <c r="AE2221">
        <v>0</v>
      </c>
      <c r="AF2221" t="s">
        <v>3</v>
      </c>
      <c r="AG2221">
        <v>9.09</v>
      </c>
      <c r="AH2221">
        <v>2</v>
      </c>
      <c r="AI2221">
        <v>33362014</v>
      </c>
      <c r="AJ2221">
        <v>1766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</row>
    <row r="2222" spans="1:44">
      <c r="A2222">
        <f>ROW(Source!A1581)</f>
        <v>1581</v>
      </c>
      <c r="B2222">
        <v>33362026</v>
      </c>
      <c r="C2222">
        <v>33362003</v>
      </c>
      <c r="D2222">
        <v>31174136</v>
      </c>
      <c r="E2222">
        <v>17</v>
      </c>
      <c r="F2222">
        <v>1</v>
      </c>
      <c r="G2222">
        <v>1</v>
      </c>
      <c r="H2222">
        <v>3</v>
      </c>
      <c r="I2222" t="s">
        <v>942</v>
      </c>
      <c r="J2222" t="s">
        <v>3</v>
      </c>
      <c r="K2222" t="s">
        <v>943</v>
      </c>
      <c r="L2222">
        <v>1327</v>
      </c>
      <c r="N2222">
        <v>1005</v>
      </c>
      <c r="O2222" t="s">
        <v>47</v>
      </c>
      <c r="P2222" t="s">
        <v>47</v>
      </c>
      <c r="Q2222">
        <v>1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1</v>
      </c>
      <c r="AD2222">
        <v>0</v>
      </c>
      <c r="AE2222">
        <v>0</v>
      </c>
      <c r="AF2222" t="s">
        <v>3</v>
      </c>
      <c r="AG2222">
        <v>0</v>
      </c>
      <c r="AH2222">
        <v>3</v>
      </c>
      <c r="AI2222">
        <v>-1</v>
      </c>
      <c r="AJ2222" t="s">
        <v>3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</row>
    <row r="2223" spans="1:44">
      <c r="A2223">
        <f>ROW(Source!A1581)</f>
        <v>1581</v>
      </c>
      <c r="B2223">
        <v>33362027</v>
      </c>
      <c r="C2223">
        <v>33362003</v>
      </c>
      <c r="D2223">
        <v>31173940</v>
      </c>
      <c r="E2223">
        <v>17</v>
      </c>
      <c r="F2223">
        <v>1</v>
      </c>
      <c r="G2223">
        <v>1</v>
      </c>
      <c r="H2223">
        <v>3</v>
      </c>
      <c r="I2223" t="s">
        <v>944</v>
      </c>
      <c r="J2223" t="s">
        <v>3</v>
      </c>
      <c r="K2223" t="s">
        <v>945</v>
      </c>
      <c r="L2223">
        <v>1346</v>
      </c>
      <c r="N2223">
        <v>1009</v>
      </c>
      <c r="O2223" t="s">
        <v>78</v>
      </c>
      <c r="P2223" t="s">
        <v>78</v>
      </c>
      <c r="Q2223">
        <v>1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1</v>
      </c>
      <c r="AD2223">
        <v>0</v>
      </c>
      <c r="AE2223">
        <v>0</v>
      </c>
      <c r="AF2223" t="s">
        <v>3</v>
      </c>
      <c r="AG2223">
        <v>0</v>
      </c>
      <c r="AH2223">
        <v>3</v>
      </c>
      <c r="AI2223">
        <v>-1</v>
      </c>
      <c r="AJ2223" t="s">
        <v>3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</row>
    <row r="2224" spans="1:44">
      <c r="A2224">
        <f>ROW(Source!A1581)</f>
        <v>1581</v>
      </c>
      <c r="B2224">
        <v>33362028</v>
      </c>
      <c r="C2224">
        <v>33362003</v>
      </c>
      <c r="D2224">
        <v>31174137</v>
      </c>
      <c r="E2224">
        <v>17</v>
      </c>
      <c r="F2224">
        <v>1</v>
      </c>
      <c r="G2224">
        <v>1</v>
      </c>
      <c r="H2224">
        <v>3</v>
      </c>
      <c r="I2224" t="s">
        <v>946</v>
      </c>
      <c r="J2224" t="s">
        <v>3</v>
      </c>
      <c r="K2224" t="s">
        <v>947</v>
      </c>
      <c r="L2224">
        <v>1327</v>
      </c>
      <c r="N2224">
        <v>1005</v>
      </c>
      <c r="O2224" t="s">
        <v>47</v>
      </c>
      <c r="P2224" t="s">
        <v>47</v>
      </c>
      <c r="Q2224">
        <v>1</v>
      </c>
      <c r="X2224">
        <v>100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 t="s">
        <v>3</v>
      </c>
      <c r="AG2224">
        <v>100</v>
      </c>
      <c r="AH2224">
        <v>3</v>
      </c>
      <c r="AI2224">
        <v>-1</v>
      </c>
      <c r="AJ2224" t="s">
        <v>3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</row>
    <row r="2225" spans="1:44">
      <c r="A2225">
        <f>ROW(Source!A1581)</f>
        <v>1581</v>
      </c>
      <c r="B2225">
        <v>33362029</v>
      </c>
      <c r="C2225">
        <v>33362003</v>
      </c>
      <c r="D2225">
        <v>31174140</v>
      </c>
      <c r="E2225">
        <v>17</v>
      </c>
      <c r="F2225">
        <v>1</v>
      </c>
      <c r="G2225">
        <v>1</v>
      </c>
      <c r="H2225">
        <v>3</v>
      </c>
      <c r="I2225" t="s">
        <v>948</v>
      </c>
      <c r="J2225" t="s">
        <v>3</v>
      </c>
      <c r="K2225" t="s">
        <v>949</v>
      </c>
      <c r="L2225">
        <v>1354</v>
      </c>
      <c r="N2225">
        <v>1010</v>
      </c>
      <c r="O2225" t="s">
        <v>40</v>
      </c>
      <c r="P2225" t="s">
        <v>40</v>
      </c>
      <c r="Q2225">
        <v>1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1</v>
      </c>
      <c r="AD2225">
        <v>0</v>
      </c>
      <c r="AE2225">
        <v>0</v>
      </c>
      <c r="AF2225" t="s">
        <v>3</v>
      </c>
      <c r="AG2225">
        <v>0</v>
      </c>
      <c r="AH2225">
        <v>3</v>
      </c>
      <c r="AI2225">
        <v>-1</v>
      </c>
      <c r="AJ2225" t="s">
        <v>3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</row>
    <row r="2226" spans="1:44">
      <c r="A2226">
        <f>ROW(Source!A1581)</f>
        <v>1581</v>
      </c>
      <c r="B2226">
        <v>33362030</v>
      </c>
      <c r="C2226">
        <v>33362003</v>
      </c>
      <c r="D2226">
        <v>31174146</v>
      </c>
      <c r="E2226">
        <v>17</v>
      </c>
      <c r="F2226">
        <v>1</v>
      </c>
      <c r="G2226">
        <v>1</v>
      </c>
      <c r="H2226">
        <v>3</v>
      </c>
      <c r="I2226" t="s">
        <v>950</v>
      </c>
      <c r="J2226" t="s">
        <v>3</v>
      </c>
      <c r="K2226" t="s">
        <v>951</v>
      </c>
      <c r="L2226">
        <v>1354</v>
      </c>
      <c r="N2226">
        <v>1010</v>
      </c>
      <c r="O2226" t="s">
        <v>40</v>
      </c>
      <c r="P2226" t="s">
        <v>40</v>
      </c>
      <c r="Q2226">
        <v>1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1</v>
      </c>
      <c r="AD2226">
        <v>0</v>
      </c>
      <c r="AE2226">
        <v>0</v>
      </c>
      <c r="AF2226" t="s">
        <v>3</v>
      </c>
      <c r="AG2226">
        <v>0</v>
      </c>
      <c r="AH2226">
        <v>3</v>
      </c>
      <c r="AI2226">
        <v>-1</v>
      </c>
      <c r="AJ2226" t="s">
        <v>3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</row>
    <row r="2227" spans="1:44">
      <c r="A2227">
        <f>ROW(Source!A1623)</f>
        <v>1623</v>
      </c>
      <c r="B2227">
        <v>33362115</v>
      </c>
      <c r="C2227">
        <v>33362106</v>
      </c>
      <c r="D2227">
        <v>31172067</v>
      </c>
      <c r="E2227">
        <v>1</v>
      </c>
      <c r="F2227">
        <v>1</v>
      </c>
      <c r="G2227">
        <v>1</v>
      </c>
      <c r="H2227">
        <v>1</v>
      </c>
      <c r="I2227" t="s">
        <v>887</v>
      </c>
      <c r="J2227" t="s">
        <v>3</v>
      </c>
      <c r="K2227" t="s">
        <v>888</v>
      </c>
      <c r="L2227">
        <v>1191</v>
      </c>
      <c r="N2227">
        <v>1013</v>
      </c>
      <c r="O2227" t="s">
        <v>831</v>
      </c>
      <c r="P2227" t="s">
        <v>831</v>
      </c>
      <c r="Q2227">
        <v>1</v>
      </c>
      <c r="X2227">
        <v>4.0199999999999996</v>
      </c>
      <c r="Y2227">
        <v>0</v>
      </c>
      <c r="Z2227">
        <v>0</v>
      </c>
      <c r="AA2227">
        <v>0</v>
      </c>
      <c r="AB2227">
        <v>9.07</v>
      </c>
      <c r="AC2227">
        <v>0</v>
      </c>
      <c r="AD2227">
        <v>1</v>
      </c>
      <c r="AE2227">
        <v>1</v>
      </c>
      <c r="AF2227" t="s">
        <v>22</v>
      </c>
      <c r="AG2227">
        <v>5.5475999999999983</v>
      </c>
      <c r="AH2227">
        <v>2</v>
      </c>
      <c r="AI2227">
        <v>33362107</v>
      </c>
      <c r="AJ2227">
        <v>1767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</row>
    <row r="2228" spans="1:44">
      <c r="A2228">
        <f>ROW(Source!A1623)</f>
        <v>1623</v>
      </c>
      <c r="B2228">
        <v>33362116</v>
      </c>
      <c r="C2228">
        <v>33362106</v>
      </c>
      <c r="D2228">
        <v>31172011</v>
      </c>
      <c r="E2228">
        <v>1</v>
      </c>
      <c r="F2228">
        <v>1</v>
      </c>
      <c r="G2228">
        <v>1</v>
      </c>
      <c r="H2228">
        <v>1</v>
      </c>
      <c r="I2228" t="s">
        <v>832</v>
      </c>
      <c r="J2228" t="s">
        <v>3</v>
      </c>
      <c r="K2228" t="s">
        <v>833</v>
      </c>
      <c r="L2228">
        <v>1191</v>
      </c>
      <c r="N2228">
        <v>1013</v>
      </c>
      <c r="O2228" t="s">
        <v>831</v>
      </c>
      <c r="P2228" t="s">
        <v>831</v>
      </c>
      <c r="Q2228">
        <v>1</v>
      </c>
      <c r="X2228">
        <v>0.01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1</v>
      </c>
      <c r="AE2228">
        <v>2</v>
      </c>
      <c r="AF2228" t="s">
        <v>21</v>
      </c>
      <c r="AG2228">
        <v>1.4999999999999999E-2</v>
      </c>
      <c r="AH2228">
        <v>2</v>
      </c>
      <c r="AI2228">
        <v>33362108</v>
      </c>
      <c r="AJ2228">
        <v>1768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</row>
    <row r="2229" spans="1:44">
      <c r="A2229">
        <f>ROW(Source!A1623)</f>
        <v>1623</v>
      </c>
      <c r="B2229">
        <v>33362117</v>
      </c>
      <c r="C2229">
        <v>33362106</v>
      </c>
      <c r="D2229">
        <v>31258691</v>
      </c>
      <c r="E2229">
        <v>1</v>
      </c>
      <c r="F2229">
        <v>1</v>
      </c>
      <c r="G2229">
        <v>1</v>
      </c>
      <c r="H2229">
        <v>2</v>
      </c>
      <c r="I2229" t="s">
        <v>838</v>
      </c>
      <c r="J2229" t="s">
        <v>839</v>
      </c>
      <c r="K2229" t="s">
        <v>840</v>
      </c>
      <c r="L2229">
        <v>1368</v>
      </c>
      <c r="N2229">
        <v>1011</v>
      </c>
      <c r="O2229" t="s">
        <v>837</v>
      </c>
      <c r="P2229" t="s">
        <v>837</v>
      </c>
      <c r="Q2229">
        <v>1</v>
      </c>
      <c r="X2229">
        <v>1.01</v>
      </c>
      <c r="Y2229">
        <v>0</v>
      </c>
      <c r="Z2229">
        <v>3.12</v>
      </c>
      <c r="AA2229">
        <v>0</v>
      </c>
      <c r="AB2229">
        <v>0</v>
      </c>
      <c r="AC2229">
        <v>0</v>
      </c>
      <c r="AD2229">
        <v>1</v>
      </c>
      <c r="AE2229">
        <v>0</v>
      </c>
      <c r="AF2229" t="s">
        <v>21</v>
      </c>
      <c r="AG2229">
        <v>1.5149999999999999</v>
      </c>
      <c r="AH2229">
        <v>2</v>
      </c>
      <c r="AI2229">
        <v>33362109</v>
      </c>
      <c r="AJ2229">
        <v>1769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</row>
    <row r="2230" spans="1:44">
      <c r="A2230">
        <f>ROW(Source!A1623)</f>
        <v>1623</v>
      </c>
      <c r="B2230">
        <v>33362118</v>
      </c>
      <c r="C2230">
        <v>33362106</v>
      </c>
      <c r="D2230">
        <v>31259879</v>
      </c>
      <c r="E2230">
        <v>1</v>
      </c>
      <c r="F2230">
        <v>1</v>
      </c>
      <c r="G2230">
        <v>1</v>
      </c>
      <c r="H2230">
        <v>2</v>
      </c>
      <c r="I2230" t="s">
        <v>841</v>
      </c>
      <c r="J2230" t="s">
        <v>842</v>
      </c>
      <c r="K2230" t="s">
        <v>843</v>
      </c>
      <c r="L2230">
        <v>1368</v>
      </c>
      <c r="N2230">
        <v>1011</v>
      </c>
      <c r="O2230" t="s">
        <v>837</v>
      </c>
      <c r="P2230" t="s">
        <v>837</v>
      </c>
      <c r="Q2230">
        <v>1</v>
      </c>
      <c r="X2230">
        <v>0.01</v>
      </c>
      <c r="Y2230">
        <v>0</v>
      </c>
      <c r="Z2230">
        <v>65.709999999999994</v>
      </c>
      <c r="AA2230">
        <v>11.6</v>
      </c>
      <c r="AB2230">
        <v>0</v>
      </c>
      <c r="AC2230">
        <v>0</v>
      </c>
      <c r="AD2230">
        <v>1</v>
      </c>
      <c r="AE2230">
        <v>0</v>
      </c>
      <c r="AF2230" t="s">
        <v>21</v>
      </c>
      <c r="AG2230">
        <v>1.4999999999999999E-2</v>
      </c>
      <c r="AH2230">
        <v>2</v>
      </c>
      <c r="AI2230">
        <v>33362110</v>
      </c>
      <c r="AJ2230">
        <v>1770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</row>
    <row r="2231" spans="1:44">
      <c r="A2231">
        <f>ROW(Source!A1623)</f>
        <v>1623</v>
      </c>
      <c r="B2231">
        <v>33362119</v>
      </c>
      <c r="C2231">
        <v>33362106</v>
      </c>
      <c r="D2231">
        <v>31175973</v>
      </c>
      <c r="E2231">
        <v>1</v>
      </c>
      <c r="F2231">
        <v>1</v>
      </c>
      <c r="G2231">
        <v>1</v>
      </c>
      <c r="H2231">
        <v>3</v>
      </c>
      <c r="I2231" t="s">
        <v>889</v>
      </c>
      <c r="J2231" t="s">
        <v>890</v>
      </c>
      <c r="K2231" t="s">
        <v>891</v>
      </c>
      <c r="L2231">
        <v>1348</v>
      </c>
      <c r="N2231">
        <v>1009</v>
      </c>
      <c r="O2231" t="s">
        <v>32</v>
      </c>
      <c r="P2231" t="s">
        <v>32</v>
      </c>
      <c r="Q2231">
        <v>1000</v>
      </c>
      <c r="X2231">
        <v>1.2999999999999999E-4</v>
      </c>
      <c r="Y2231">
        <v>26499</v>
      </c>
      <c r="Z2231">
        <v>0</v>
      </c>
      <c r="AA2231">
        <v>0</v>
      </c>
      <c r="AB2231">
        <v>0</v>
      </c>
      <c r="AC2231">
        <v>0</v>
      </c>
      <c r="AD2231">
        <v>1</v>
      </c>
      <c r="AE2231">
        <v>0</v>
      </c>
      <c r="AF2231" t="s">
        <v>3</v>
      </c>
      <c r="AG2231">
        <v>1.2999999999999999E-4</v>
      </c>
      <c r="AH2231">
        <v>2</v>
      </c>
      <c r="AI2231">
        <v>33362111</v>
      </c>
      <c r="AJ2231">
        <v>1771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</row>
    <row r="2232" spans="1:44">
      <c r="A2232">
        <f>ROW(Source!A1623)</f>
        <v>1623</v>
      </c>
      <c r="B2232">
        <v>33362120</v>
      </c>
      <c r="C2232">
        <v>33362106</v>
      </c>
      <c r="D2232">
        <v>31180727</v>
      </c>
      <c r="E2232">
        <v>1</v>
      </c>
      <c r="F2232">
        <v>1</v>
      </c>
      <c r="G2232">
        <v>1</v>
      </c>
      <c r="H2232">
        <v>3</v>
      </c>
      <c r="I2232" t="s">
        <v>844</v>
      </c>
      <c r="J2232" t="s">
        <v>845</v>
      </c>
      <c r="K2232" t="s">
        <v>846</v>
      </c>
      <c r="L2232">
        <v>1348</v>
      </c>
      <c r="N2232">
        <v>1009</v>
      </c>
      <c r="O2232" t="s">
        <v>32</v>
      </c>
      <c r="P2232" t="s">
        <v>32</v>
      </c>
      <c r="Q2232">
        <v>1000</v>
      </c>
      <c r="X2232">
        <v>1.8000000000000001E-4</v>
      </c>
      <c r="Y2232">
        <v>9040.01</v>
      </c>
      <c r="Z2232">
        <v>0</v>
      </c>
      <c r="AA2232">
        <v>0</v>
      </c>
      <c r="AB2232">
        <v>0</v>
      </c>
      <c r="AC2232">
        <v>0</v>
      </c>
      <c r="AD2232">
        <v>1</v>
      </c>
      <c r="AE2232">
        <v>0</v>
      </c>
      <c r="AF2232" t="s">
        <v>3</v>
      </c>
      <c r="AG2232">
        <v>1.8000000000000001E-4</v>
      </c>
      <c r="AH2232">
        <v>2</v>
      </c>
      <c r="AI2232">
        <v>33362112</v>
      </c>
      <c r="AJ2232">
        <v>1772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</row>
    <row r="2233" spans="1:44">
      <c r="A2233">
        <f>ROW(Source!A1623)</f>
        <v>1623</v>
      </c>
      <c r="B2233">
        <v>33362121</v>
      </c>
      <c r="C2233">
        <v>33362106</v>
      </c>
      <c r="D2233">
        <v>31181610</v>
      </c>
      <c r="E2233">
        <v>1</v>
      </c>
      <c r="F2233">
        <v>1</v>
      </c>
      <c r="G2233">
        <v>1</v>
      </c>
      <c r="H2233">
        <v>3</v>
      </c>
      <c r="I2233" t="s">
        <v>847</v>
      </c>
      <c r="J2233" t="s">
        <v>848</v>
      </c>
      <c r="K2233" t="s">
        <v>849</v>
      </c>
      <c r="L2233">
        <v>1346</v>
      </c>
      <c r="N2233">
        <v>1009</v>
      </c>
      <c r="O2233" t="s">
        <v>78</v>
      </c>
      <c r="P2233" t="s">
        <v>78</v>
      </c>
      <c r="Q2233">
        <v>1</v>
      </c>
      <c r="X2233">
        <v>0.16</v>
      </c>
      <c r="Y2233">
        <v>23.09</v>
      </c>
      <c r="Z2233">
        <v>0</v>
      </c>
      <c r="AA2233">
        <v>0</v>
      </c>
      <c r="AB2233">
        <v>0</v>
      </c>
      <c r="AC2233">
        <v>0</v>
      </c>
      <c r="AD2233">
        <v>1</v>
      </c>
      <c r="AE2233">
        <v>0</v>
      </c>
      <c r="AF2233" t="s">
        <v>3</v>
      </c>
      <c r="AG2233">
        <v>0.16</v>
      </c>
      <c r="AH2233">
        <v>2</v>
      </c>
      <c r="AI2233">
        <v>33362113</v>
      </c>
      <c r="AJ2233">
        <v>1773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</row>
    <row r="2234" spans="1:44">
      <c r="A2234">
        <f>ROW(Source!A1623)</f>
        <v>1623</v>
      </c>
      <c r="B2234">
        <v>33362122</v>
      </c>
      <c r="C2234">
        <v>33362106</v>
      </c>
      <c r="D2234">
        <v>31174155</v>
      </c>
      <c r="E2234">
        <v>17</v>
      </c>
      <c r="F2234">
        <v>1</v>
      </c>
      <c r="G2234">
        <v>1</v>
      </c>
      <c r="H2234">
        <v>3</v>
      </c>
      <c r="I2234" t="s">
        <v>937</v>
      </c>
      <c r="J2234" t="s">
        <v>3</v>
      </c>
      <c r="K2234" t="s">
        <v>269</v>
      </c>
      <c r="L2234">
        <v>1354</v>
      </c>
      <c r="N2234">
        <v>1010</v>
      </c>
      <c r="O2234" t="s">
        <v>40</v>
      </c>
      <c r="P2234" t="s">
        <v>40</v>
      </c>
      <c r="Q2234">
        <v>1</v>
      </c>
      <c r="X2234">
        <v>2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 t="s">
        <v>3</v>
      </c>
      <c r="AG2234">
        <v>2</v>
      </c>
      <c r="AH2234">
        <v>3</v>
      </c>
      <c r="AI2234">
        <v>-1</v>
      </c>
      <c r="AJ2234" t="s">
        <v>3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</row>
    <row r="2235" spans="1:44">
      <c r="A2235">
        <f>ROW(Source!A1623)</f>
        <v>1623</v>
      </c>
      <c r="B2235">
        <v>33362123</v>
      </c>
      <c r="C2235">
        <v>33362106</v>
      </c>
      <c r="D2235">
        <v>31173712</v>
      </c>
      <c r="E2235">
        <v>17</v>
      </c>
      <c r="F2235">
        <v>1</v>
      </c>
      <c r="G2235">
        <v>1</v>
      </c>
      <c r="H2235">
        <v>3</v>
      </c>
      <c r="I2235" t="s">
        <v>929</v>
      </c>
      <c r="J2235" t="s">
        <v>3</v>
      </c>
      <c r="K2235" t="s">
        <v>930</v>
      </c>
      <c r="L2235">
        <v>1354</v>
      </c>
      <c r="N2235">
        <v>1010</v>
      </c>
      <c r="O2235" t="s">
        <v>40</v>
      </c>
      <c r="P2235" t="s">
        <v>40</v>
      </c>
      <c r="Q2235">
        <v>1</v>
      </c>
      <c r="X2235">
        <v>1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 t="s">
        <v>3</v>
      </c>
      <c r="AG2235">
        <v>1</v>
      </c>
      <c r="AH2235">
        <v>3</v>
      </c>
      <c r="AI2235">
        <v>-1</v>
      </c>
      <c r="AJ2235" t="s">
        <v>3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</row>
    <row r="2236" spans="1:44">
      <c r="A2236">
        <f>ROW(Source!A1623)</f>
        <v>1623</v>
      </c>
      <c r="B2236">
        <v>33362124</v>
      </c>
      <c r="C2236">
        <v>33362106</v>
      </c>
      <c r="D2236">
        <v>31172599</v>
      </c>
      <c r="E2236">
        <v>17</v>
      </c>
      <c r="F2236">
        <v>1</v>
      </c>
      <c r="G2236">
        <v>1</v>
      </c>
      <c r="H2236">
        <v>3</v>
      </c>
      <c r="I2236" t="s">
        <v>938</v>
      </c>
      <c r="J2236" t="s">
        <v>3</v>
      </c>
      <c r="K2236" t="s">
        <v>939</v>
      </c>
      <c r="L2236">
        <v>1301</v>
      </c>
      <c r="N2236">
        <v>1003</v>
      </c>
      <c r="O2236" t="s">
        <v>275</v>
      </c>
      <c r="P2236" t="s">
        <v>275</v>
      </c>
      <c r="Q2236">
        <v>1</v>
      </c>
      <c r="X2236">
        <v>9.3000000000000007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 t="s">
        <v>3</v>
      </c>
      <c r="AG2236">
        <v>9.3000000000000007</v>
      </c>
      <c r="AH2236">
        <v>3</v>
      </c>
      <c r="AI2236">
        <v>-1</v>
      </c>
      <c r="AJ2236" t="s">
        <v>3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</row>
    <row r="2237" spans="1:44">
      <c r="A2237">
        <f>ROW(Source!A1623)</f>
        <v>1623</v>
      </c>
      <c r="B2237">
        <v>33362125</v>
      </c>
      <c r="C2237">
        <v>33362106</v>
      </c>
      <c r="D2237">
        <v>31238438</v>
      </c>
      <c r="E2237">
        <v>1</v>
      </c>
      <c r="F2237">
        <v>1</v>
      </c>
      <c r="G2237">
        <v>1</v>
      </c>
      <c r="H2237">
        <v>3</v>
      </c>
      <c r="I2237" t="s">
        <v>892</v>
      </c>
      <c r="J2237" t="s">
        <v>893</v>
      </c>
      <c r="K2237" t="s">
        <v>894</v>
      </c>
      <c r="L2237">
        <v>1301</v>
      </c>
      <c r="N2237">
        <v>1003</v>
      </c>
      <c r="O2237" t="s">
        <v>275</v>
      </c>
      <c r="P2237" t="s">
        <v>275</v>
      </c>
      <c r="Q2237">
        <v>1</v>
      </c>
      <c r="X2237">
        <v>0.39</v>
      </c>
      <c r="Y2237">
        <v>15.33</v>
      </c>
      <c r="Z2237">
        <v>0</v>
      </c>
      <c r="AA2237">
        <v>0</v>
      </c>
      <c r="AB2237">
        <v>0</v>
      </c>
      <c r="AC2237">
        <v>0</v>
      </c>
      <c r="AD2237">
        <v>1</v>
      </c>
      <c r="AE2237">
        <v>0</v>
      </c>
      <c r="AF2237" t="s">
        <v>3</v>
      </c>
      <c r="AG2237">
        <v>0.39</v>
      </c>
      <c r="AH2237">
        <v>2</v>
      </c>
      <c r="AI2237">
        <v>33362114</v>
      </c>
      <c r="AJ2237">
        <v>1774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</row>
    <row r="2238" spans="1:44">
      <c r="A2238">
        <f>ROW(Source!A1624)</f>
        <v>1624</v>
      </c>
      <c r="B2238">
        <v>33362115</v>
      </c>
      <c r="C2238">
        <v>33362106</v>
      </c>
      <c r="D2238">
        <v>31172067</v>
      </c>
      <c r="E2238">
        <v>1</v>
      </c>
      <c r="F2238">
        <v>1</v>
      </c>
      <c r="G2238">
        <v>1</v>
      </c>
      <c r="H2238">
        <v>1</v>
      </c>
      <c r="I2238" t="s">
        <v>887</v>
      </c>
      <c r="J2238" t="s">
        <v>3</v>
      </c>
      <c r="K2238" t="s">
        <v>888</v>
      </c>
      <c r="L2238">
        <v>1191</v>
      </c>
      <c r="N2238">
        <v>1013</v>
      </c>
      <c r="O2238" t="s">
        <v>831</v>
      </c>
      <c r="P2238" t="s">
        <v>831</v>
      </c>
      <c r="Q2238">
        <v>1</v>
      </c>
      <c r="X2238">
        <v>4.0199999999999996</v>
      </c>
      <c r="Y2238">
        <v>0</v>
      </c>
      <c r="Z2238">
        <v>0</v>
      </c>
      <c r="AA2238">
        <v>0</v>
      </c>
      <c r="AB2238">
        <v>9.07</v>
      </c>
      <c r="AC2238">
        <v>0</v>
      </c>
      <c r="AD2238">
        <v>1</v>
      </c>
      <c r="AE2238">
        <v>1</v>
      </c>
      <c r="AF2238" t="s">
        <v>22</v>
      </c>
      <c r="AG2238">
        <v>5.5475999999999983</v>
      </c>
      <c r="AH2238">
        <v>2</v>
      </c>
      <c r="AI2238">
        <v>33362107</v>
      </c>
      <c r="AJ2238">
        <v>1775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</row>
    <row r="2239" spans="1:44">
      <c r="A2239">
        <f>ROW(Source!A1624)</f>
        <v>1624</v>
      </c>
      <c r="B2239">
        <v>33362116</v>
      </c>
      <c r="C2239">
        <v>33362106</v>
      </c>
      <c r="D2239">
        <v>31172011</v>
      </c>
      <c r="E2239">
        <v>1</v>
      </c>
      <c r="F2239">
        <v>1</v>
      </c>
      <c r="G2239">
        <v>1</v>
      </c>
      <c r="H2239">
        <v>1</v>
      </c>
      <c r="I2239" t="s">
        <v>832</v>
      </c>
      <c r="J2239" t="s">
        <v>3</v>
      </c>
      <c r="K2239" t="s">
        <v>833</v>
      </c>
      <c r="L2239">
        <v>1191</v>
      </c>
      <c r="N2239">
        <v>1013</v>
      </c>
      <c r="O2239" t="s">
        <v>831</v>
      </c>
      <c r="P2239" t="s">
        <v>831</v>
      </c>
      <c r="Q2239">
        <v>1</v>
      </c>
      <c r="X2239">
        <v>0.01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1</v>
      </c>
      <c r="AE2239">
        <v>2</v>
      </c>
      <c r="AF2239" t="s">
        <v>21</v>
      </c>
      <c r="AG2239">
        <v>1.4999999999999999E-2</v>
      </c>
      <c r="AH2239">
        <v>2</v>
      </c>
      <c r="AI2239">
        <v>33362108</v>
      </c>
      <c r="AJ2239">
        <v>1776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</row>
    <row r="2240" spans="1:44">
      <c r="A2240">
        <f>ROW(Source!A1624)</f>
        <v>1624</v>
      </c>
      <c r="B2240">
        <v>33362117</v>
      </c>
      <c r="C2240">
        <v>33362106</v>
      </c>
      <c r="D2240">
        <v>31258691</v>
      </c>
      <c r="E2240">
        <v>1</v>
      </c>
      <c r="F2240">
        <v>1</v>
      </c>
      <c r="G2240">
        <v>1</v>
      </c>
      <c r="H2240">
        <v>2</v>
      </c>
      <c r="I2240" t="s">
        <v>838</v>
      </c>
      <c r="J2240" t="s">
        <v>839</v>
      </c>
      <c r="K2240" t="s">
        <v>840</v>
      </c>
      <c r="L2240">
        <v>1368</v>
      </c>
      <c r="N2240">
        <v>1011</v>
      </c>
      <c r="O2240" t="s">
        <v>837</v>
      </c>
      <c r="P2240" t="s">
        <v>837</v>
      </c>
      <c r="Q2240">
        <v>1</v>
      </c>
      <c r="X2240">
        <v>1.01</v>
      </c>
      <c r="Y2240">
        <v>0</v>
      </c>
      <c r="Z2240">
        <v>3.12</v>
      </c>
      <c r="AA2240">
        <v>0</v>
      </c>
      <c r="AB2240">
        <v>0</v>
      </c>
      <c r="AC2240">
        <v>0</v>
      </c>
      <c r="AD2240">
        <v>1</v>
      </c>
      <c r="AE2240">
        <v>0</v>
      </c>
      <c r="AF2240" t="s">
        <v>21</v>
      </c>
      <c r="AG2240">
        <v>1.5149999999999999</v>
      </c>
      <c r="AH2240">
        <v>2</v>
      </c>
      <c r="AI2240">
        <v>33362109</v>
      </c>
      <c r="AJ2240">
        <v>1777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</row>
    <row r="2241" spans="1:44">
      <c r="A2241">
        <f>ROW(Source!A1624)</f>
        <v>1624</v>
      </c>
      <c r="B2241">
        <v>33362118</v>
      </c>
      <c r="C2241">
        <v>33362106</v>
      </c>
      <c r="D2241">
        <v>31259879</v>
      </c>
      <c r="E2241">
        <v>1</v>
      </c>
      <c r="F2241">
        <v>1</v>
      </c>
      <c r="G2241">
        <v>1</v>
      </c>
      <c r="H2241">
        <v>2</v>
      </c>
      <c r="I2241" t="s">
        <v>841</v>
      </c>
      <c r="J2241" t="s">
        <v>842</v>
      </c>
      <c r="K2241" t="s">
        <v>843</v>
      </c>
      <c r="L2241">
        <v>1368</v>
      </c>
      <c r="N2241">
        <v>1011</v>
      </c>
      <c r="O2241" t="s">
        <v>837</v>
      </c>
      <c r="P2241" t="s">
        <v>837</v>
      </c>
      <c r="Q2241">
        <v>1</v>
      </c>
      <c r="X2241">
        <v>0.01</v>
      </c>
      <c r="Y2241">
        <v>0</v>
      </c>
      <c r="Z2241">
        <v>65.709999999999994</v>
      </c>
      <c r="AA2241">
        <v>11.6</v>
      </c>
      <c r="AB2241">
        <v>0</v>
      </c>
      <c r="AC2241">
        <v>0</v>
      </c>
      <c r="AD2241">
        <v>1</v>
      </c>
      <c r="AE2241">
        <v>0</v>
      </c>
      <c r="AF2241" t="s">
        <v>21</v>
      </c>
      <c r="AG2241">
        <v>1.4999999999999999E-2</v>
      </c>
      <c r="AH2241">
        <v>2</v>
      </c>
      <c r="AI2241">
        <v>33362110</v>
      </c>
      <c r="AJ2241">
        <v>1778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</row>
    <row r="2242" spans="1:44">
      <c r="A2242">
        <f>ROW(Source!A1624)</f>
        <v>1624</v>
      </c>
      <c r="B2242">
        <v>33362119</v>
      </c>
      <c r="C2242">
        <v>33362106</v>
      </c>
      <c r="D2242">
        <v>31175973</v>
      </c>
      <c r="E2242">
        <v>1</v>
      </c>
      <c r="F2242">
        <v>1</v>
      </c>
      <c r="G2242">
        <v>1</v>
      </c>
      <c r="H2242">
        <v>3</v>
      </c>
      <c r="I2242" t="s">
        <v>889</v>
      </c>
      <c r="J2242" t="s">
        <v>890</v>
      </c>
      <c r="K2242" t="s">
        <v>891</v>
      </c>
      <c r="L2242">
        <v>1348</v>
      </c>
      <c r="N2242">
        <v>1009</v>
      </c>
      <c r="O2242" t="s">
        <v>32</v>
      </c>
      <c r="P2242" t="s">
        <v>32</v>
      </c>
      <c r="Q2242">
        <v>1000</v>
      </c>
      <c r="X2242">
        <v>1.2999999999999999E-4</v>
      </c>
      <c r="Y2242">
        <v>26499</v>
      </c>
      <c r="Z2242">
        <v>0</v>
      </c>
      <c r="AA2242">
        <v>0</v>
      </c>
      <c r="AB2242">
        <v>0</v>
      </c>
      <c r="AC2242">
        <v>0</v>
      </c>
      <c r="AD2242">
        <v>1</v>
      </c>
      <c r="AE2242">
        <v>0</v>
      </c>
      <c r="AF2242" t="s">
        <v>3</v>
      </c>
      <c r="AG2242">
        <v>1.2999999999999999E-4</v>
      </c>
      <c r="AH2242">
        <v>2</v>
      </c>
      <c r="AI2242">
        <v>33362111</v>
      </c>
      <c r="AJ2242">
        <v>1779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</row>
    <row r="2243" spans="1:44">
      <c r="A2243">
        <f>ROW(Source!A1624)</f>
        <v>1624</v>
      </c>
      <c r="B2243">
        <v>33362120</v>
      </c>
      <c r="C2243">
        <v>33362106</v>
      </c>
      <c r="D2243">
        <v>31180727</v>
      </c>
      <c r="E2243">
        <v>1</v>
      </c>
      <c r="F2243">
        <v>1</v>
      </c>
      <c r="G2243">
        <v>1</v>
      </c>
      <c r="H2243">
        <v>3</v>
      </c>
      <c r="I2243" t="s">
        <v>844</v>
      </c>
      <c r="J2243" t="s">
        <v>845</v>
      </c>
      <c r="K2243" t="s">
        <v>846</v>
      </c>
      <c r="L2243">
        <v>1348</v>
      </c>
      <c r="N2243">
        <v>1009</v>
      </c>
      <c r="O2243" t="s">
        <v>32</v>
      </c>
      <c r="P2243" t="s">
        <v>32</v>
      </c>
      <c r="Q2243">
        <v>1000</v>
      </c>
      <c r="X2243">
        <v>1.8000000000000001E-4</v>
      </c>
      <c r="Y2243">
        <v>9040.01</v>
      </c>
      <c r="Z2243">
        <v>0</v>
      </c>
      <c r="AA2243">
        <v>0</v>
      </c>
      <c r="AB2243">
        <v>0</v>
      </c>
      <c r="AC2243">
        <v>0</v>
      </c>
      <c r="AD2243">
        <v>1</v>
      </c>
      <c r="AE2243">
        <v>0</v>
      </c>
      <c r="AF2243" t="s">
        <v>3</v>
      </c>
      <c r="AG2243">
        <v>1.8000000000000001E-4</v>
      </c>
      <c r="AH2243">
        <v>2</v>
      </c>
      <c r="AI2243">
        <v>33362112</v>
      </c>
      <c r="AJ2243">
        <v>1780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</row>
    <row r="2244" spans="1:44">
      <c r="A2244">
        <f>ROW(Source!A1624)</f>
        <v>1624</v>
      </c>
      <c r="B2244">
        <v>33362121</v>
      </c>
      <c r="C2244">
        <v>33362106</v>
      </c>
      <c r="D2244">
        <v>31181610</v>
      </c>
      <c r="E2244">
        <v>1</v>
      </c>
      <c r="F2244">
        <v>1</v>
      </c>
      <c r="G2244">
        <v>1</v>
      </c>
      <c r="H2244">
        <v>3</v>
      </c>
      <c r="I2244" t="s">
        <v>847</v>
      </c>
      <c r="J2244" t="s">
        <v>848</v>
      </c>
      <c r="K2244" t="s">
        <v>849</v>
      </c>
      <c r="L2244">
        <v>1346</v>
      </c>
      <c r="N2244">
        <v>1009</v>
      </c>
      <c r="O2244" t="s">
        <v>78</v>
      </c>
      <c r="P2244" t="s">
        <v>78</v>
      </c>
      <c r="Q2244">
        <v>1</v>
      </c>
      <c r="X2244">
        <v>0.16</v>
      </c>
      <c r="Y2244">
        <v>23.09</v>
      </c>
      <c r="Z2244">
        <v>0</v>
      </c>
      <c r="AA2244">
        <v>0</v>
      </c>
      <c r="AB2244">
        <v>0</v>
      </c>
      <c r="AC2244">
        <v>0</v>
      </c>
      <c r="AD2244">
        <v>1</v>
      </c>
      <c r="AE2244">
        <v>0</v>
      </c>
      <c r="AF2244" t="s">
        <v>3</v>
      </c>
      <c r="AG2244">
        <v>0.16</v>
      </c>
      <c r="AH2244">
        <v>2</v>
      </c>
      <c r="AI2244">
        <v>33362113</v>
      </c>
      <c r="AJ2244">
        <v>1781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</row>
    <row r="2245" spans="1:44">
      <c r="A2245">
        <f>ROW(Source!A1624)</f>
        <v>1624</v>
      </c>
      <c r="B2245">
        <v>33362122</v>
      </c>
      <c r="C2245">
        <v>33362106</v>
      </c>
      <c r="D2245">
        <v>31174155</v>
      </c>
      <c r="E2245">
        <v>17</v>
      </c>
      <c r="F2245">
        <v>1</v>
      </c>
      <c r="G2245">
        <v>1</v>
      </c>
      <c r="H2245">
        <v>3</v>
      </c>
      <c r="I2245" t="s">
        <v>937</v>
      </c>
      <c r="J2245" t="s">
        <v>3</v>
      </c>
      <c r="K2245" t="s">
        <v>269</v>
      </c>
      <c r="L2245">
        <v>1354</v>
      </c>
      <c r="N2245">
        <v>1010</v>
      </c>
      <c r="O2245" t="s">
        <v>40</v>
      </c>
      <c r="P2245" t="s">
        <v>40</v>
      </c>
      <c r="Q2245">
        <v>1</v>
      </c>
      <c r="X2245">
        <v>2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 t="s">
        <v>3</v>
      </c>
      <c r="AG2245">
        <v>2</v>
      </c>
      <c r="AH2245">
        <v>3</v>
      </c>
      <c r="AI2245">
        <v>-1</v>
      </c>
      <c r="AJ2245" t="s">
        <v>3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</row>
    <row r="2246" spans="1:44">
      <c r="A2246">
        <f>ROW(Source!A1624)</f>
        <v>1624</v>
      </c>
      <c r="B2246">
        <v>33362123</v>
      </c>
      <c r="C2246">
        <v>33362106</v>
      </c>
      <c r="D2246">
        <v>31173712</v>
      </c>
      <c r="E2246">
        <v>17</v>
      </c>
      <c r="F2246">
        <v>1</v>
      </c>
      <c r="G2246">
        <v>1</v>
      </c>
      <c r="H2246">
        <v>3</v>
      </c>
      <c r="I2246" t="s">
        <v>929</v>
      </c>
      <c r="J2246" t="s">
        <v>3</v>
      </c>
      <c r="K2246" t="s">
        <v>930</v>
      </c>
      <c r="L2246">
        <v>1354</v>
      </c>
      <c r="N2246">
        <v>1010</v>
      </c>
      <c r="O2246" t="s">
        <v>40</v>
      </c>
      <c r="P2246" t="s">
        <v>40</v>
      </c>
      <c r="Q2246">
        <v>1</v>
      </c>
      <c r="X2246">
        <v>1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 t="s">
        <v>3</v>
      </c>
      <c r="AG2246">
        <v>1</v>
      </c>
      <c r="AH2246">
        <v>3</v>
      </c>
      <c r="AI2246">
        <v>-1</v>
      </c>
      <c r="AJ2246" t="s">
        <v>3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</row>
    <row r="2247" spans="1:44">
      <c r="A2247">
        <f>ROW(Source!A1624)</f>
        <v>1624</v>
      </c>
      <c r="B2247">
        <v>33362124</v>
      </c>
      <c r="C2247">
        <v>33362106</v>
      </c>
      <c r="D2247">
        <v>31172599</v>
      </c>
      <c r="E2247">
        <v>17</v>
      </c>
      <c r="F2247">
        <v>1</v>
      </c>
      <c r="G2247">
        <v>1</v>
      </c>
      <c r="H2247">
        <v>3</v>
      </c>
      <c r="I2247" t="s">
        <v>938</v>
      </c>
      <c r="J2247" t="s">
        <v>3</v>
      </c>
      <c r="K2247" t="s">
        <v>939</v>
      </c>
      <c r="L2247">
        <v>1301</v>
      </c>
      <c r="N2247">
        <v>1003</v>
      </c>
      <c r="O2247" t="s">
        <v>275</v>
      </c>
      <c r="P2247" t="s">
        <v>275</v>
      </c>
      <c r="Q2247">
        <v>1</v>
      </c>
      <c r="X2247">
        <v>9.3000000000000007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 t="s">
        <v>3</v>
      </c>
      <c r="AG2247">
        <v>9.3000000000000007</v>
      </c>
      <c r="AH2247">
        <v>3</v>
      </c>
      <c r="AI2247">
        <v>-1</v>
      </c>
      <c r="AJ2247" t="s">
        <v>3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</row>
    <row r="2248" spans="1:44">
      <c r="A2248">
        <f>ROW(Source!A1624)</f>
        <v>1624</v>
      </c>
      <c r="B2248">
        <v>33362125</v>
      </c>
      <c r="C2248">
        <v>33362106</v>
      </c>
      <c r="D2248">
        <v>31238438</v>
      </c>
      <c r="E2248">
        <v>1</v>
      </c>
      <c r="F2248">
        <v>1</v>
      </c>
      <c r="G2248">
        <v>1</v>
      </c>
      <c r="H2248">
        <v>3</v>
      </c>
      <c r="I2248" t="s">
        <v>892</v>
      </c>
      <c r="J2248" t="s">
        <v>893</v>
      </c>
      <c r="K2248" t="s">
        <v>894</v>
      </c>
      <c r="L2248">
        <v>1301</v>
      </c>
      <c r="N2248">
        <v>1003</v>
      </c>
      <c r="O2248" t="s">
        <v>275</v>
      </c>
      <c r="P2248" t="s">
        <v>275</v>
      </c>
      <c r="Q2248">
        <v>1</v>
      </c>
      <c r="X2248">
        <v>0.39</v>
      </c>
      <c r="Y2248">
        <v>15.33</v>
      </c>
      <c r="Z2248">
        <v>0</v>
      </c>
      <c r="AA2248">
        <v>0</v>
      </c>
      <c r="AB2248">
        <v>0</v>
      </c>
      <c r="AC2248">
        <v>0</v>
      </c>
      <c r="AD2248">
        <v>1</v>
      </c>
      <c r="AE2248">
        <v>0</v>
      </c>
      <c r="AF2248" t="s">
        <v>3</v>
      </c>
      <c r="AG2248">
        <v>0.39</v>
      </c>
      <c r="AH2248">
        <v>2</v>
      </c>
      <c r="AI2248">
        <v>33362114</v>
      </c>
      <c r="AJ2248">
        <v>1782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</row>
    <row r="2249" spans="1:44">
      <c r="A2249">
        <f>ROW(Source!A1633)</f>
        <v>1633</v>
      </c>
      <c r="B2249">
        <v>33362140</v>
      </c>
      <c r="C2249">
        <v>33362130</v>
      </c>
      <c r="D2249">
        <v>31172059</v>
      </c>
      <c r="E2249">
        <v>1</v>
      </c>
      <c r="F2249">
        <v>1</v>
      </c>
      <c r="G2249">
        <v>1</v>
      </c>
      <c r="H2249">
        <v>1</v>
      </c>
      <c r="I2249" t="s">
        <v>895</v>
      </c>
      <c r="J2249" t="s">
        <v>3</v>
      </c>
      <c r="K2249" t="s">
        <v>896</v>
      </c>
      <c r="L2249">
        <v>1191</v>
      </c>
      <c r="N2249">
        <v>1013</v>
      </c>
      <c r="O2249" t="s">
        <v>831</v>
      </c>
      <c r="P2249" t="s">
        <v>831</v>
      </c>
      <c r="Q2249">
        <v>1</v>
      </c>
      <c r="X2249">
        <v>31.98</v>
      </c>
      <c r="Y2249">
        <v>0</v>
      </c>
      <c r="Z2249">
        <v>0</v>
      </c>
      <c r="AA2249">
        <v>0</v>
      </c>
      <c r="AB2249">
        <v>8.64</v>
      </c>
      <c r="AC2249">
        <v>0</v>
      </c>
      <c r="AD2249">
        <v>1</v>
      </c>
      <c r="AE2249">
        <v>1</v>
      </c>
      <c r="AF2249" t="s">
        <v>22</v>
      </c>
      <c r="AG2249">
        <v>44.132399999999997</v>
      </c>
      <c r="AH2249">
        <v>2</v>
      </c>
      <c r="AI2249">
        <v>33362131</v>
      </c>
      <c r="AJ2249">
        <v>1783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</row>
    <row r="2250" spans="1:44">
      <c r="A2250">
        <f>ROW(Source!A1633)</f>
        <v>1633</v>
      </c>
      <c r="B2250">
        <v>33362141</v>
      </c>
      <c r="C2250">
        <v>33362130</v>
      </c>
      <c r="D2250">
        <v>31172011</v>
      </c>
      <c r="E2250">
        <v>1</v>
      </c>
      <c r="F2250">
        <v>1</v>
      </c>
      <c r="G2250">
        <v>1</v>
      </c>
      <c r="H2250">
        <v>1</v>
      </c>
      <c r="I2250" t="s">
        <v>832</v>
      </c>
      <c r="J2250" t="s">
        <v>3</v>
      </c>
      <c r="K2250" t="s">
        <v>833</v>
      </c>
      <c r="L2250">
        <v>1191</v>
      </c>
      <c r="N2250">
        <v>1013</v>
      </c>
      <c r="O2250" t="s">
        <v>831</v>
      </c>
      <c r="P2250" t="s">
        <v>831</v>
      </c>
      <c r="Q2250">
        <v>1</v>
      </c>
      <c r="X2250">
        <v>0.47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1</v>
      </c>
      <c r="AE2250">
        <v>2</v>
      </c>
      <c r="AF2250" t="s">
        <v>21</v>
      </c>
      <c r="AG2250">
        <v>0.70499999999999996</v>
      </c>
      <c r="AH2250">
        <v>2</v>
      </c>
      <c r="AI2250">
        <v>33362132</v>
      </c>
      <c r="AJ2250">
        <v>1784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</row>
    <row r="2251" spans="1:44">
      <c r="A2251">
        <f>ROW(Source!A1633)</f>
        <v>1633</v>
      </c>
      <c r="B2251">
        <v>33362142</v>
      </c>
      <c r="C2251">
        <v>33362130</v>
      </c>
      <c r="D2251">
        <v>31259116</v>
      </c>
      <c r="E2251">
        <v>1</v>
      </c>
      <c r="F2251">
        <v>1</v>
      </c>
      <c r="G2251">
        <v>1</v>
      </c>
      <c r="H2251">
        <v>2</v>
      </c>
      <c r="I2251" t="s">
        <v>897</v>
      </c>
      <c r="J2251" t="s">
        <v>898</v>
      </c>
      <c r="K2251" t="s">
        <v>899</v>
      </c>
      <c r="L2251">
        <v>1368</v>
      </c>
      <c r="N2251">
        <v>1011</v>
      </c>
      <c r="O2251" t="s">
        <v>837</v>
      </c>
      <c r="P2251" t="s">
        <v>837</v>
      </c>
      <c r="Q2251">
        <v>1</v>
      </c>
      <c r="X2251">
        <v>0.23</v>
      </c>
      <c r="Y2251">
        <v>0</v>
      </c>
      <c r="Z2251">
        <v>30</v>
      </c>
      <c r="AA2251">
        <v>0</v>
      </c>
      <c r="AB2251">
        <v>0</v>
      </c>
      <c r="AC2251">
        <v>0</v>
      </c>
      <c r="AD2251">
        <v>1</v>
      </c>
      <c r="AE2251">
        <v>0</v>
      </c>
      <c r="AF2251" t="s">
        <v>21</v>
      </c>
      <c r="AG2251">
        <v>0.34500000000000003</v>
      </c>
      <c r="AH2251">
        <v>2</v>
      </c>
      <c r="AI2251">
        <v>33362133</v>
      </c>
      <c r="AJ2251">
        <v>1785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</row>
    <row r="2252" spans="1:44">
      <c r="A2252">
        <f>ROW(Source!A1633)</f>
        <v>1633</v>
      </c>
      <c r="B2252">
        <v>33362143</v>
      </c>
      <c r="C2252">
        <v>33362130</v>
      </c>
      <c r="D2252">
        <v>31259879</v>
      </c>
      <c r="E2252">
        <v>1</v>
      </c>
      <c r="F2252">
        <v>1</v>
      </c>
      <c r="G2252">
        <v>1</v>
      </c>
      <c r="H2252">
        <v>2</v>
      </c>
      <c r="I2252" t="s">
        <v>841</v>
      </c>
      <c r="J2252" t="s">
        <v>842</v>
      </c>
      <c r="K2252" t="s">
        <v>843</v>
      </c>
      <c r="L2252">
        <v>1368</v>
      </c>
      <c r="N2252">
        <v>1011</v>
      </c>
      <c r="O2252" t="s">
        <v>837</v>
      </c>
      <c r="P2252" t="s">
        <v>837</v>
      </c>
      <c r="Q2252">
        <v>1</v>
      </c>
      <c r="X2252">
        <v>0.47</v>
      </c>
      <c r="Y2252">
        <v>0</v>
      </c>
      <c r="Z2252">
        <v>65.709999999999994</v>
      </c>
      <c r="AA2252">
        <v>11.6</v>
      </c>
      <c r="AB2252">
        <v>0</v>
      </c>
      <c r="AC2252">
        <v>0</v>
      </c>
      <c r="AD2252">
        <v>1</v>
      </c>
      <c r="AE2252">
        <v>0</v>
      </c>
      <c r="AF2252" t="s">
        <v>21</v>
      </c>
      <c r="AG2252">
        <v>0.70499999999999996</v>
      </c>
      <c r="AH2252">
        <v>2</v>
      </c>
      <c r="AI2252">
        <v>33362134</v>
      </c>
      <c r="AJ2252">
        <v>1786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</row>
    <row r="2253" spans="1:44">
      <c r="A2253">
        <f>ROW(Source!A1633)</f>
        <v>1633</v>
      </c>
      <c r="B2253">
        <v>33362144</v>
      </c>
      <c r="C2253">
        <v>33362130</v>
      </c>
      <c r="D2253">
        <v>31260961</v>
      </c>
      <c r="E2253">
        <v>1</v>
      </c>
      <c r="F2253">
        <v>1</v>
      </c>
      <c r="G2253">
        <v>1</v>
      </c>
      <c r="H2253">
        <v>2</v>
      </c>
      <c r="I2253" t="s">
        <v>900</v>
      </c>
      <c r="J2253" t="s">
        <v>901</v>
      </c>
      <c r="K2253" t="s">
        <v>902</v>
      </c>
      <c r="L2253">
        <v>1368</v>
      </c>
      <c r="N2253">
        <v>1011</v>
      </c>
      <c r="O2253" t="s">
        <v>837</v>
      </c>
      <c r="P2253" t="s">
        <v>837</v>
      </c>
      <c r="Q2253">
        <v>1</v>
      </c>
      <c r="X2253">
        <v>1.26</v>
      </c>
      <c r="Y2253">
        <v>0</v>
      </c>
      <c r="Z2253">
        <v>2.16</v>
      </c>
      <c r="AA2253">
        <v>0</v>
      </c>
      <c r="AB2253">
        <v>0</v>
      </c>
      <c r="AC2253">
        <v>0</v>
      </c>
      <c r="AD2253">
        <v>1</v>
      </c>
      <c r="AE2253">
        <v>0</v>
      </c>
      <c r="AF2253" t="s">
        <v>21</v>
      </c>
      <c r="AG2253">
        <v>1.8900000000000001</v>
      </c>
      <c r="AH2253">
        <v>2</v>
      </c>
      <c r="AI2253">
        <v>33362135</v>
      </c>
      <c r="AJ2253">
        <v>1787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</row>
    <row r="2254" spans="1:44">
      <c r="A2254">
        <f>ROW(Source!A1633)</f>
        <v>1633</v>
      </c>
      <c r="B2254">
        <v>33362145</v>
      </c>
      <c r="C2254">
        <v>33362130</v>
      </c>
      <c r="D2254">
        <v>31176145</v>
      </c>
      <c r="E2254">
        <v>1</v>
      </c>
      <c r="F2254">
        <v>1</v>
      </c>
      <c r="G2254">
        <v>1</v>
      </c>
      <c r="H2254">
        <v>3</v>
      </c>
      <c r="I2254" t="s">
        <v>903</v>
      </c>
      <c r="J2254" t="s">
        <v>904</v>
      </c>
      <c r="K2254" t="s">
        <v>905</v>
      </c>
      <c r="L2254">
        <v>1348</v>
      </c>
      <c r="N2254">
        <v>1009</v>
      </c>
      <c r="O2254" t="s">
        <v>32</v>
      </c>
      <c r="P2254" t="s">
        <v>32</v>
      </c>
      <c r="Q2254">
        <v>1000</v>
      </c>
      <c r="X2254">
        <v>1.26E-2</v>
      </c>
      <c r="Y2254">
        <v>1412.5</v>
      </c>
      <c r="Z2254">
        <v>0</v>
      </c>
      <c r="AA2254">
        <v>0</v>
      </c>
      <c r="AB2254">
        <v>0</v>
      </c>
      <c r="AC2254">
        <v>0</v>
      </c>
      <c r="AD2254">
        <v>1</v>
      </c>
      <c r="AE2254">
        <v>0</v>
      </c>
      <c r="AF2254" t="s">
        <v>3</v>
      </c>
      <c r="AG2254">
        <v>1.26E-2</v>
      </c>
      <c r="AH2254">
        <v>2</v>
      </c>
      <c r="AI2254">
        <v>33362136</v>
      </c>
      <c r="AJ2254">
        <v>1788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</row>
    <row r="2255" spans="1:44">
      <c r="A2255">
        <f>ROW(Source!A1633)</f>
        <v>1633</v>
      </c>
      <c r="B2255">
        <v>33362146</v>
      </c>
      <c r="C2255">
        <v>33362130</v>
      </c>
      <c r="D2255">
        <v>31176252</v>
      </c>
      <c r="E2255">
        <v>1</v>
      </c>
      <c r="F2255">
        <v>1</v>
      </c>
      <c r="G2255">
        <v>1</v>
      </c>
      <c r="H2255">
        <v>3</v>
      </c>
      <c r="I2255" t="s">
        <v>906</v>
      </c>
      <c r="J2255" t="s">
        <v>907</v>
      </c>
      <c r="K2255" t="s">
        <v>908</v>
      </c>
      <c r="L2255">
        <v>1348</v>
      </c>
      <c r="N2255">
        <v>1009</v>
      </c>
      <c r="O2255" t="s">
        <v>32</v>
      </c>
      <c r="P2255" t="s">
        <v>32</v>
      </c>
      <c r="Q2255">
        <v>1000</v>
      </c>
      <c r="X2255">
        <v>0.03</v>
      </c>
      <c r="Y2255">
        <v>3960</v>
      </c>
      <c r="Z2255">
        <v>0</v>
      </c>
      <c r="AA2255">
        <v>0</v>
      </c>
      <c r="AB2255">
        <v>0</v>
      </c>
      <c r="AC2255">
        <v>0</v>
      </c>
      <c r="AD2255">
        <v>1</v>
      </c>
      <c r="AE2255">
        <v>0</v>
      </c>
      <c r="AF2255" t="s">
        <v>3</v>
      </c>
      <c r="AG2255">
        <v>0.03</v>
      </c>
      <c r="AH2255">
        <v>2</v>
      </c>
      <c r="AI2255">
        <v>33362137</v>
      </c>
      <c r="AJ2255">
        <v>1789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</row>
    <row r="2256" spans="1:44">
      <c r="A2256">
        <f>ROW(Source!A1633)</f>
        <v>1633</v>
      </c>
      <c r="B2256">
        <v>33362147</v>
      </c>
      <c r="C2256">
        <v>33362130</v>
      </c>
      <c r="D2256">
        <v>31201861</v>
      </c>
      <c r="E2256">
        <v>1</v>
      </c>
      <c r="F2256">
        <v>1</v>
      </c>
      <c r="G2256">
        <v>1</v>
      </c>
      <c r="H2256">
        <v>3</v>
      </c>
      <c r="I2256" t="s">
        <v>909</v>
      </c>
      <c r="J2256" t="s">
        <v>910</v>
      </c>
      <c r="K2256" t="s">
        <v>911</v>
      </c>
      <c r="L2256">
        <v>1348</v>
      </c>
      <c r="N2256">
        <v>1009</v>
      </c>
      <c r="O2256" t="s">
        <v>32</v>
      </c>
      <c r="P2256" t="s">
        <v>32</v>
      </c>
      <c r="Q2256">
        <v>1000</v>
      </c>
      <c r="X2256">
        <v>4.7300000000000002E-2</v>
      </c>
      <c r="Y2256">
        <v>7590</v>
      </c>
      <c r="Z2256">
        <v>0</v>
      </c>
      <c r="AA2256">
        <v>0</v>
      </c>
      <c r="AB2256">
        <v>0</v>
      </c>
      <c r="AC2256">
        <v>0</v>
      </c>
      <c r="AD2256">
        <v>1</v>
      </c>
      <c r="AE2256">
        <v>0</v>
      </c>
      <c r="AF2256" t="s">
        <v>3</v>
      </c>
      <c r="AG2256">
        <v>4.7300000000000002E-2</v>
      </c>
      <c r="AH2256">
        <v>2</v>
      </c>
      <c r="AI2256">
        <v>33362138</v>
      </c>
      <c r="AJ2256">
        <v>1790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</row>
    <row r="2257" spans="1:44">
      <c r="A2257">
        <f>ROW(Source!A1633)</f>
        <v>1633</v>
      </c>
      <c r="B2257">
        <v>33362148</v>
      </c>
      <c r="C2257">
        <v>33362130</v>
      </c>
      <c r="D2257">
        <v>31173467</v>
      </c>
      <c r="E2257">
        <v>17</v>
      </c>
      <c r="F2257">
        <v>1</v>
      </c>
      <c r="G2257">
        <v>1</v>
      </c>
      <c r="H2257">
        <v>3</v>
      </c>
      <c r="I2257" t="s">
        <v>940</v>
      </c>
      <c r="J2257" t="s">
        <v>3</v>
      </c>
      <c r="K2257" t="s">
        <v>941</v>
      </c>
      <c r="L2257">
        <v>1327</v>
      </c>
      <c r="N2257">
        <v>1005</v>
      </c>
      <c r="O2257" t="s">
        <v>47</v>
      </c>
      <c r="P2257" t="s">
        <v>47</v>
      </c>
      <c r="Q2257">
        <v>1</v>
      </c>
      <c r="X2257">
        <v>115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 t="s">
        <v>3</v>
      </c>
      <c r="AG2257">
        <v>115</v>
      </c>
      <c r="AH2257">
        <v>3</v>
      </c>
      <c r="AI2257">
        <v>-1</v>
      </c>
      <c r="AJ2257" t="s">
        <v>3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</row>
    <row r="2258" spans="1:44">
      <c r="A2258">
        <f>ROW(Source!A1633)</f>
        <v>1633</v>
      </c>
      <c r="B2258">
        <v>33362149</v>
      </c>
      <c r="C2258">
        <v>33362130</v>
      </c>
      <c r="D2258">
        <v>31214657</v>
      </c>
      <c r="E2258">
        <v>1</v>
      </c>
      <c r="F2258">
        <v>1</v>
      </c>
      <c r="G2258">
        <v>1</v>
      </c>
      <c r="H2258">
        <v>3</v>
      </c>
      <c r="I2258" t="s">
        <v>912</v>
      </c>
      <c r="J2258" t="s">
        <v>913</v>
      </c>
      <c r="K2258" t="s">
        <v>914</v>
      </c>
      <c r="L2258">
        <v>1348</v>
      </c>
      <c r="N2258">
        <v>1009</v>
      </c>
      <c r="O2258" t="s">
        <v>32</v>
      </c>
      <c r="P2258" t="s">
        <v>32</v>
      </c>
      <c r="Q2258">
        <v>1000</v>
      </c>
      <c r="X2258">
        <v>1.2600000000000001E-3</v>
      </c>
      <c r="Y2258">
        <v>9550.01</v>
      </c>
      <c r="Z2258">
        <v>0</v>
      </c>
      <c r="AA2258">
        <v>0</v>
      </c>
      <c r="AB2258">
        <v>0</v>
      </c>
      <c r="AC2258">
        <v>0</v>
      </c>
      <c r="AD2258">
        <v>1</v>
      </c>
      <c r="AE2258">
        <v>0</v>
      </c>
      <c r="AF2258" t="s">
        <v>3</v>
      </c>
      <c r="AG2258">
        <v>1.2600000000000001E-3</v>
      </c>
      <c r="AH2258">
        <v>2</v>
      </c>
      <c r="AI2258">
        <v>33362139</v>
      </c>
      <c r="AJ2258">
        <v>1791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</row>
    <row r="2259" spans="1:44">
      <c r="A2259">
        <f>ROW(Source!A1634)</f>
        <v>1634</v>
      </c>
      <c r="B2259">
        <v>33362140</v>
      </c>
      <c r="C2259">
        <v>33362130</v>
      </c>
      <c r="D2259">
        <v>31172059</v>
      </c>
      <c r="E2259">
        <v>1</v>
      </c>
      <c r="F2259">
        <v>1</v>
      </c>
      <c r="G2259">
        <v>1</v>
      </c>
      <c r="H2259">
        <v>1</v>
      </c>
      <c r="I2259" t="s">
        <v>895</v>
      </c>
      <c r="J2259" t="s">
        <v>3</v>
      </c>
      <c r="K2259" t="s">
        <v>896</v>
      </c>
      <c r="L2259">
        <v>1191</v>
      </c>
      <c r="N2259">
        <v>1013</v>
      </c>
      <c r="O2259" t="s">
        <v>831</v>
      </c>
      <c r="P2259" t="s">
        <v>831</v>
      </c>
      <c r="Q2259">
        <v>1</v>
      </c>
      <c r="X2259">
        <v>31.98</v>
      </c>
      <c r="Y2259">
        <v>0</v>
      </c>
      <c r="Z2259">
        <v>0</v>
      </c>
      <c r="AA2259">
        <v>0</v>
      </c>
      <c r="AB2259">
        <v>8.64</v>
      </c>
      <c r="AC2259">
        <v>0</v>
      </c>
      <c r="AD2259">
        <v>1</v>
      </c>
      <c r="AE2259">
        <v>1</v>
      </c>
      <c r="AF2259" t="s">
        <v>22</v>
      </c>
      <c r="AG2259">
        <v>44.132399999999997</v>
      </c>
      <c r="AH2259">
        <v>2</v>
      </c>
      <c r="AI2259">
        <v>33362131</v>
      </c>
      <c r="AJ2259">
        <v>1792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</row>
    <row r="2260" spans="1:44">
      <c r="A2260">
        <f>ROW(Source!A1634)</f>
        <v>1634</v>
      </c>
      <c r="B2260">
        <v>33362141</v>
      </c>
      <c r="C2260">
        <v>33362130</v>
      </c>
      <c r="D2260">
        <v>31172011</v>
      </c>
      <c r="E2260">
        <v>1</v>
      </c>
      <c r="F2260">
        <v>1</v>
      </c>
      <c r="G2260">
        <v>1</v>
      </c>
      <c r="H2260">
        <v>1</v>
      </c>
      <c r="I2260" t="s">
        <v>832</v>
      </c>
      <c r="J2260" t="s">
        <v>3</v>
      </c>
      <c r="K2260" t="s">
        <v>833</v>
      </c>
      <c r="L2260">
        <v>1191</v>
      </c>
      <c r="N2260">
        <v>1013</v>
      </c>
      <c r="O2260" t="s">
        <v>831</v>
      </c>
      <c r="P2260" t="s">
        <v>831</v>
      </c>
      <c r="Q2260">
        <v>1</v>
      </c>
      <c r="X2260">
        <v>0.47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1</v>
      </c>
      <c r="AE2260">
        <v>2</v>
      </c>
      <c r="AF2260" t="s">
        <v>21</v>
      </c>
      <c r="AG2260">
        <v>0.70499999999999996</v>
      </c>
      <c r="AH2260">
        <v>2</v>
      </c>
      <c r="AI2260">
        <v>33362132</v>
      </c>
      <c r="AJ2260">
        <v>1793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</row>
    <row r="2261" spans="1:44">
      <c r="A2261">
        <f>ROW(Source!A1634)</f>
        <v>1634</v>
      </c>
      <c r="B2261">
        <v>33362142</v>
      </c>
      <c r="C2261">
        <v>33362130</v>
      </c>
      <c r="D2261">
        <v>31259116</v>
      </c>
      <c r="E2261">
        <v>1</v>
      </c>
      <c r="F2261">
        <v>1</v>
      </c>
      <c r="G2261">
        <v>1</v>
      </c>
      <c r="H2261">
        <v>2</v>
      </c>
      <c r="I2261" t="s">
        <v>897</v>
      </c>
      <c r="J2261" t="s">
        <v>898</v>
      </c>
      <c r="K2261" t="s">
        <v>899</v>
      </c>
      <c r="L2261">
        <v>1368</v>
      </c>
      <c r="N2261">
        <v>1011</v>
      </c>
      <c r="O2261" t="s">
        <v>837</v>
      </c>
      <c r="P2261" t="s">
        <v>837</v>
      </c>
      <c r="Q2261">
        <v>1</v>
      </c>
      <c r="X2261">
        <v>0.23</v>
      </c>
      <c r="Y2261">
        <v>0</v>
      </c>
      <c r="Z2261">
        <v>30</v>
      </c>
      <c r="AA2261">
        <v>0</v>
      </c>
      <c r="AB2261">
        <v>0</v>
      </c>
      <c r="AC2261">
        <v>0</v>
      </c>
      <c r="AD2261">
        <v>1</v>
      </c>
      <c r="AE2261">
        <v>0</v>
      </c>
      <c r="AF2261" t="s">
        <v>21</v>
      </c>
      <c r="AG2261">
        <v>0.34500000000000003</v>
      </c>
      <c r="AH2261">
        <v>2</v>
      </c>
      <c r="AI2261">
        <v>33362133</v>
      </c>
      <c r="AJ2261">
        <v>1794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</row>
    <row r="2262" spans="1:44">
      <c r="A2262">
        <f>ROW(Source!A1634)</f>
        <v>1634</v>
      </c>
      <c r="B2262">
        <v>33362143</v>
      </c>
      <c r="C2262">
        <v>33362130</v>
      </c>
      <c r="D2262">
        <v>31259879</v>
      </c>
      <c r="E2262">
        <v>1</v>
      </c>
      <c r="F2262">
        <v>1</v>
      </c>
      <c r="G2262">
        <v>1</v>
      </c>
      <c r="H2262">
        <v>2</v>
      </c>
      <c r="I2262" t="s">
        <v>841</v>
      </c>
      <c r="J2262" t="s">
        <v>842</v>
      </c>
      <c r="K2262" t="s">
        <v>843</v>
      </c>
      <c r="L2262">
        <v>1368</v>
      </c>
      <c r="N2262">
        <v>1011</v>
      </c>
      <c r="O2262" t="s">
        <v>837</v>
      </c>
      <c r="P2262" t="s">
        <v>837</v>
      </c>
      <c r="Q2262">
        <v>1</v>
      </c>
      <c r="X2262">
        <v>0.47</v>
      </c>
      <c r="Y2262">
        <v>0</v>
      </c>
      <c r="Z2262">
        <v>65.709999999999994</v>
      </c>
      <c r="AA2262">
        <v>11.6</v>
      </c>
      <c r="AB2262">
        <v>0</v>
      </c>
      <c r="AC2262">
        <v>0</v>
      </c>
      <c r="AD2262">
        <v>1</v>
      </c>
      <c r="AE2262">
        <v>0</v>
      </c>
      <c r="AF2262" t="s">
        <v>21</v>
      </c>
      <c r="AG2262">
        <v>0.70499999999999996</v>
      </c>
      <c r="AH2262">
        <v>2</v>
      </c>
      <c r="AI2262">
        <v>33362134</v>
      </c>
      <c r="AJ2262">
        <v>1795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</row>
    <row r="2263" spans="1:44">
      <c r="A2263">
        <f>ROW(Source!A1634)</f>
        <v>1634</v>
      </c>
      <c r="B2263">
        <v>33362144</v>
      </c>
      <c r="C2263">
        <v>33362130</v>
      </c>
      <c r="D2263">
        <v>31260961</v>
      </c>
      <c r="E2263">
        <v>1</v>
      </c>
      <c r="F2263">
        <v>1</v>
      </c>
      <c r="G2263">
        <v>1</v>
      </c>
      <c r="H2263">
        <v>2</v>
      </c>
      <c r="I2263" t="s">
        <v>900</v>
      </c>
      <c r="J2263" t="s">
        <v>901</v>
      </c>
      <c r="K2263" t="s">
        <v>902</v>
      </c>
      <c r="L2263">
        <v>1368</v>
      </c>
      <c r="N2263">
        <v>1011</v>
      </c>
      <c r="O2263" t="s">
        <v>837</v>
      </c>
      <c r="P2263" t="s">
        <v>837</v>
      </c>
      <c r="Q2263">
        <v>1</v>
      </c>
      <c r="X2263">
        <v>1.26</v>
      </c>
      <c r="Y2263">
        <v>0</v>
      </c>
      <c r="Z2263">
        <v>2.16</v>
      </c>
      <c r="AA2263">
        <v>0</v>
      </c>
      <c r="AB2263">
        <v>0</v>
      </c>
      <c r="AC2263">
        <v>0</v>
      </c>
      <c r="AD2263">
        <v>1</v>
      </c>
      <c r="AE2263">
        <v>0</v>
      </c>
      <c r="AF2263" t="s">
        <v>21</v>
      </c>
      <c r="AG2263">
        <v>1.8900000000000001</v>
      </c>
      <c r="AH2263">
        <v>2</v>
      </c>
      <c r="AI2263">
        <v>33362135</v>
      </c>
      <c r="AJ2263">
        <v>1796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</row>
    <row r="2264" spans="1:44">
      <c r="A2264">
        <f>ROW(Source!A1634)</f>
        <v>1634</v>
      </c>
      <c r="B2264">
        <v>33362145</v>
      </c>
      <c r="C2264">
        <v>33362130</v>
      </c>
      <c r="D2264">
        <v>31176145</v>
      </c>
      <c r="E2264">
        <v>1</v>
      </c>
      <c r="F2264">
        <v>1</v>
      </c>
      <c r="G2264">
        <v>1</v>
      </c>
      <c r="H2264">
        <v>3</v>
      </c>
      <c r="I2264" t="s">
        <v>903</v>
      </c>
      <c r="J2264" t="s">
        <v>904</v>
      </c>
      <c r="K2264" t="s">
        <v>905</v>
      </c>
      <c r="L2264">
        <v>1348</v>
      </c>
      <c r="N2264">
        <v>1009</v>
      </c>
      <c r="O2264" t="s">
        <v>32</v>
      </c>
      <c r="P2264" t="s">
        <v>32</v>
      </c>
      <c r="Q2264">
        <v>1000</v>
      </c>
      <c r="X2264">
        <v>1.26E-2</v>
      </c>
      <c r="Y2264">
        <v>1412.5</v>
      </c>
      <c r="Z2264">
        <v>0</v>
      </c>
      <c r="AA2264">
        <v>0</v>
      </c>
      <c r="AB2264">
        <v>0</v>
      </c>
      <c r="AC2264">
        <v>0</v>
      </c>
      <c r="AD2264">
        <v>1</v>
      </c>
      <c r="AE2264">
        <v>0</v>
      </c>
      <c r="AF2264" t="s">
        <v>3</v>
      </c>
      <c r="AG2264">
        <v>1.26E-2</v>
      </c>
      <c r="AH2264">
        <v>2</v>
      </c>
      <c r="AI2264">
        <v>33362136</v>
      </c>
      <c r="AJ2264">
        <v>1797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</row>
    <row r="2265" spans="1:44">
      <c r="A2265">
        <f>ROW(Source!A1634)</f>
        <v>1634</v>
      </c>
      <c r="B2265">
        <v>33362146</v>
      </c>
      <c r="C2265">
        <v>33362130</v>
      </c>
      <c r="D2265">
        <v>31176252</v>
      </c>
      <c r="E2265">
        <v>1</v>
      </c>
      <c r="F2265">
        <v>1</v>
      </c>
      <c r="G2265">
        <v>1</v>
      </c>
      <c r="H2265">
        <v>3</v>
      </c>
      <c r="I2265" t="s">
        <v>906</v>
      </c>
      <c r="J2265" t="s">
        <v>907</v>
      </c>
      <c r="K2265" t="s">
        <v>908</v>
      </c>
      <c r="L2265">
        <v>1348</v>
      </c>
      <c r="N2265">
        <v>1009</v>
      </c>
      <c r="O2265" t="s">
        <v>32</v>
      </c>
      <c r="P2265" t="s">
        <v>32</v>
      </c>
      <c r="Q2265">
        <v>1000</v>
      </c>
      <c r="X2265">
        <v>0.03</v>
      </c>
      <c r="Y2265">
        <v>3960</v>
      </c>
      <c r="Z2265">
        <v>0</v>
      </c>
      <c r="AA2265">
        <v>0</v>
      </c>
      <c r="AB2265">
        <v>0</v>
      </c>
      <c r="AC2265">
        <v>0</v>
      </c>
      <c r="AD2265">
        <v>1</v>
      </c>
      <c r="AE2265">
        <v>0</v>
      </c>
      <c r="AF2265" t="s">
        <v>3</v>
      </c>
      <c r="AG2265">
        <v>0.03</v>
      </c>
      <c r="AH2265">
        <v>2</v>
      </c>
      <c r="AI2265">
        <v>33362137</v>
      </c>
      <c r="AJ2265">
        <v>1798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</row>
    <row r="2266" spans="1:44">
      <c r="A2266">
        <f>ROW(Source!A1634)</f>
        <v>1634</v>
      </c>
      <c r="B2266">
        <v>33362147</v>
      </c>
      <c r="C2266">
        <v>33362130</v>
      </c>
      <c r="D2266">
        <v>31201861</v>
      </c>
      <c r="E2266">
        <v>1</v>
      </c>
      <c r="F2266">
        <v>1</v>
      </c>
      <c r="G2266">
        <v>1</v>
      </c>
      <c r="H2266">
        <v>3</v>
      </c>
      <c r="I2266" t="s">
        <v>909</v>
      </c>
      <c r="J2266" t="s">
        <v>910</v>
      </c>
      <c r="K2266" t="s">
        <v>911</v>
      </c>
      <c r="L2266">
        <v>1348</v>
      </c>
      <c r="N2266">
        <v>1009</v>
      </c>
      <c r="O2266" t="s">
        <v>32</v>
      </c>
      <c r="P2266" t="s">
        <v>32</v>
      </c>
      <c r="Q2266">
        <v>1000</v>
      </c>
      <c r="X2266">
        <v>4.7300000000000002E-2</v>
      </c>
      <c r="Y2266">
        <v>7590</v>
      </c>
      <c r="Z2266">
        <v>0</v>
      </c>
      <c r="AA2266">
        <v>0</v>
      </c>
      <c r="AB2266">
        <v>0</v>
      </c>
      <c r="AC2266">
        <v>0</v>
      </c>
      <c r="AD2266">
        <v>1</v>
      </c>
      <c r="AE2266">
        <v>0</v>
      </c>
      <c r="AF2266" t="s">
        <v>3</v>
      </c>
      <c r="AG2266">
        <v>4.7300000000000002E-2</v>
      </c>
      <c r="AH2266">
        <v>2</v>
      </c>
      <c r="AI2266">
        <v>33362138</v>
      </c>
      <c r="AJ2266">
        <v>1799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</row>
    <row r="2267" spans="1:44">
      <c r="A2267">
        <f>ROW(Source!A1634)</f>
        <v>1634</v>
      </c>
      <c r="B2267">
        <v>33362148</v>
      </c>
      <c r="C2267">
        <v>33362130</v>
      </c>
      <c r="D2267">
        <v>31173467</v>
      </c>
      <c r="E2267">
        <v>17</v>
      </c>
      <c r="F2267">
        <v>1</v>
      </c>
      <c r="G2267">
        <v>1</v>
      </c>
      <c r="H2267">
        <v>3</v>
      </c>
      <c r="I2267" t="s">
        <v>940</v>
      </c>
      <c r="J2267" t="s">
        <v>3</v>
      </c>
      <c r="K2267" t="s">
        <v>941</v>
      </c>
      <c r="L2267">
        <v>1327</v>
      </c>
      <c r="N2267">
        <v>1005</v>
      </c>
      <c r="O2267" t="s">
        <v>47</v>
      </c>
      <c r="P2267" t="s">
        <v>47</v>
      </c>
      <c r="Q2267">
        <v>1</v>
      </c>
      <c r="X2267">
        <v>115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 t="s">
        <v>3</v>
      </c>
      <c r="AG2267">
        <v>115</v>
      </c>
      <c r="AH2267">
        <v>3</v>
      </c>
      <c r="AI2267">
        <v>-1</v>
      </c>
      <c r="AJ2267" t="s">
        <v>3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</row>
    <row r="2268" spans="1:44">
      <c r="A2268">
        <f>ROW(Source!A1634)</f>
        <v>1634</v>
      </c>
      <c r="B2268">
        <v>33362149</v>
      </c>
      <c r="C2268">
        <v>33362130</v>
      </c>
      <c r="D2268">
        <v>31214657</v>
      </c>
      <c r="E2268">
        <v>1</v>
      </c>
      <c r="F2268">
        <v>1</v>
      </c>
      <c r="G2268">
        <v>1</v>
      </c>
      <c r="H2268">
        <v>3</v>
      </c>
      <c r="I2268" t="s">
        <v>912</v>
      </c>
      <c r="J2268" t="s">
        <v>913</v>
      </c>
      <c r="K2268" t="s">
        <v>914</v>
      </c>
      <c r="L2268">
        <v>1348</v>
      </c>
      <c r="N2268">
        <v>1009</v>
      </c>
      <c r="O2268" t="s">
        <v>32</v>
      </c>
      <c r="P2268" t="s">
        <v>32</v>
      </c>
      <c r="Q2268">
        <v>1000</v>
      </c>
      <c r="X2268">
        <v>1.2600000000000001E-3</v>
      </c>
      <c r="Y2268">
        <v>9550.01</v>
      </c>
      <c r="Z2268">
        <v>0</v>
      </c>
      <c r="AA2268">
        <v>0</v>
      </c>
      <c r="AB2268">
        <v>0</v>
      </c>
      <c r="AC2268">
        <v>0</v>
      </c>
      <c r="AD2268">
        <v>1</v>
      </c>
      <c r="AE2268">
        <v>0</v>
      </c>
      <c r="AF2268" t="s">
        <v>3</v>
      </c>
      <c r="AG2268">
        <v>1.2600000000000001E-3</v>
      </c>
      <c r="AH2268">
        <v>2</v>
      </c>
      <c r="AI2268">
        <v>33362139</v>
      </c>
      <c r="AJ2268">
        <v>1800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</row>
    <row r="2269" spans="1:44">
      <c r="A2269">
        <f>ROW(Source!A1637)</f>
        <v>1637</v>
      </c>
      <c r="B2269">
        <v>33362163</v>
      </c>
      <c r="C2269">
        <v>33362151</v>
      </c>
      <c r="D2269">
        <v>31172061</v>
      </c>
      <c r="E2269">
        <v>1</v>
      </c>
      <c r="F2269">
        <v>1</v>
      </c>
      <c r="G2269">
        <v>1</v>
      </c>
      <c r="H2269">
        <v>1</v>
      </c>
      <c r="I2269" t="s">
        <v>850</v>
      </c>
      <c r="J2269" t="s">
        <v>3</v>
      </c>
      <c r="K2269" t="s">
        <v>851</v>
      </c>
      <c r="L2269">
        <v>1191</v>
      </c>
      <c r="N2269">
        <v>1013</v>
      </c>
      <c r="O2269" t="s">
        <v>831</v>
      </c>
      <c r="P2269" t="s">
        <v>831</v>
      </c>
      <c r="Q2269">
        <v>1</v>
      </c>
      <c r="X2269">
        <v>132.97999999999999</v>
      </c>
      <c r="Y2269">
        <v>0</v>
      </c>
      <c r="Z2269">
        <v>0</v>
      </c>
      <c r="AA2269">
        <v>0</v>
      </c>
      <c r="AB2269">
        <v>8.74</v>
      </c>
      <c r="AC2269">
        <v>0</v>
      </c>
      <c r="AD2269">
        <v>1</v>
      </c>
      <c r="AE2269">
        <v>1</v>
      </c>
      <c r="AF2269" t="s">
        <v>22</v>
      </c>
      <c r="AG2269">
        <v>183.51239999999999</v>
      </c>
      <c r="AH2269">
        <v>2</v>
      </c>
      <c r="AI2269">
        <v>33362152</v>
      </c>
      <c r="AJ2269">
        <v>1801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</row>
    <row r="2270" spans="1:44">
      <c r="A2270">
        <f>ROW(Source!A1637)</f>
        <v>1637</v>
      </c>
      <c r="B2270">
        <v>33362164</v>
      </c>
      <c r="C2270">
        <v>33362151</v>
      </c>
      <c r="D2270">
        <v>31172011</v>
      </c>
      <c r="E2270">
        <v>1</v>
      </c>
      <c r="F2270">
        <v>1</v>
      </c>
      <c r="G2270">
        <v>1</v>
      </c>
      <c r="H2270">
        <v>1</v>
      </c>
      <c r="I2270" t="s">
        <v>832</v>
      </c>
      <c r="J2270" t="s">
        <v>3</v>
      </c>
      <c r="K2270" t="s">
        <v>833</v>
      </c>
      <c r="L2270">
        <v>1191</v>
      </c>
      <c r="N2270">
        <v>1013</v>
      </c>
      <c r="O2270" t="s">
        <v>831</v>
      </c>
      <c r="P2270" t="s">
        <v>831</v>
      </c>
      <c r="Q2270">
        <v>1</v>
      </c>
      <c r="X2270">
        <v>0.95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1</v>
      </c>
      <c r="AE2270">
        <v>2</v>
      </c>
      <c r="AF2270" t="s">
        <v>21</v>
      </c>
      <c r="AG2270">
        <v>1.4249999999999998</v>
      </c>
      <c r="AH2270">
        <v>2</v>
      </c>
      <c r="AI2270">
        <v>33362153</v>
      </c>
      <c r="AJ2270">
        <v>1802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</row>
    <row r="2271" spans="1:44">
      <c r="A2271">
        <f>ROW(Source!A1637)</f>
        <v>1637</v>
      </c>
      <c r="B2271">
        <v>33362165</v>
      </c>
      <c r="C2271">
        <v>33362151</v>
      </c>
      <c r="D2271">
        <v>31258491</v>
      </c>
      <c r="E2271">
        <v>1</v>
      </c>
      <c r="F2271">
        <v>1</v>
      </c>
      <c r="G2271">
        <v>1</v>
      </c>
      <c r="H2271">
        <v>2</v>
      </c>
      <c r="I2271" t="s">
        <v>834</v>
      </c>
      <c r="J2271" t="s">
        <v>835</v>
      </c>
      <c r="K2271" t="s">
        <v>836</v>
      </c>
      <c r="L2271">
        <v>1368</v>
      </c>
      <c r="N2271">
        <v>1011</v>
      </c>
      <c r="O2271" t="s">
        <v>837</v>
      </c>
      <c r="P2271" t="s">
        <v>837</v>
      </c>
      <c r="Q2271">
        <v>1</v>
      </c>
      <c r="X2271">
        <v>0.38</v>
      </c>
      <c r="Y2271">
        <v>0</v>
      </c>
      <c r="Z2271">
        <v>111.99</v>
      </c>
      <c r="AA2271">
        <v>13.5</v>
      </c>
      <c r="AB2271">
        <v>0</v>
      </c>
      <c r="AC2271">
        <v>0</v>
      </c>
      <c r="AD2271">
        <v>1</v>
      </c>
      <c r="AE2271">
        <v>0</v>
      </c>
      <c r="AF2271" t="s">
        <v>21</v>
      </c>
      <c r="AG2271">
        <v>0.56999999999999995</v>
      </c>
      <c r="AH2271">
        <v>2</v>
      </c>
      <c r="AI2271">
        <v>33362154</v>
      </c>
      <c r="AJ2271">
        <v>1803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</row>
    <row r="2272" spans="1:44">
      <c r="A2272">
        <f>ROW(Source!A1637)</f>
        <v>1637</v>
      </c>
      <c r="B2272">
        <v>33362166</v>
      </c>
      <c r="C2272">
        <v>33362151</v>
      </c>
      <c r="D2272">
        <v>31258646</v>
      </c>
      <c r="E2272">
        <v>1</v>
      </c>
      <c r="F2272">
        <v>1</v>
      </c>
      <c r="G2272">
        <v>1</v>
      </c>
      <c r="H2272">
        <v>2</v>
      </c>
      <c r="I2272" t="s">
        <v>866</v>
      </c>
      <c r="J2272" t="s">
        <v>867</v>
      </c>
      <c r="K2272" t="s">
        <v>868</v>
      </c>
      <c r="L2272">
        <v>1368</v>
      </c>
      <c r="N2272">
        <v>1011</v>
      </c>
      <c r="O2272" t="s">
        <v>837</v>
      </c>
      <c r="P2272" t="s">
        <v>837</v>
      </c>
      <c r="Q2272">
        <v>1</v>
      </c>
      <c r="X2272">
        <v>0.39</v>
      </c>
      <c r="Y2272">
        <v>0</v>
      </c>
      <c r="Z2272">
        <v>6.66</v>
      </c>
      <c r="AA2272">
        <v>0</v>
      </c>
      <c r="AB2272">
        <v>0</v>
      </c>
      <c r="AC2272">
        <v>0</v>
      </c>
      <c r="AD2272">
        <v>1</v>
      </c>
      <c r="AE2272">
        <v>0</v>
      </c>
      <c r="AF2272" t="s">
        <v>21</v>
      </c>
      <c r="AG2272">
        <v>0.58499999999999996</v>
      </c>
      <c r="AH2272">
        <v>2</v>
      </c>
      <c r="AI2272">
        <v>33362155</v>
      </c>
      <c r="AJ2272">
        <v>1804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</row>
    <row r="2273" spans="1:44">
      <c r="A2273">
        <f>ROW(Source!A1637)</f>
        <v>1637</v>
      </c>
      <c r="B2273">
        <v>33362167</v>
      </c>
      <c r="C2273">
        <v>33362151</v>
      </c>
      <c r="D2273">
        <v>31259879</v>
      </c>
      <c r="E2273">
        <v>1</v>
      </c>
      <c r="F2273">
        <v>1</v>
      </c>
      <c r="G2273">
        <v>1</v>
      </c>
      <c r="H2273">
        <v>2</v>
      </c>
      <c r="I2273" t="s">
        <v>841</v>
      </c>
      <c r="J2273" t="s">
        <v>842</v>
      </c>
      <c r="K2273" t="s">
        <v>843</v>
      </c>
      <c r="L2273">
        <v>1368</v>
      </c>
      <c r="N2273">
        <v>1011</v>
      </c>
      <c r="O2273" t="s">
        <v>837</v>
      </c>
      <c r="P2273" t="s">
        <v>837</v>
      </c>
      <c r="Q2273">
        <v>1</v>
      </c>
      <c r="X2273">
        <v>0.56999999999999995</v>
      </c>
      <c r="Y2273">
        <v>0</v>
      </c>
      <c r="Z2273">
        <v>65.709999999999994</v>
      </c>
      <c r="AA2273">
        <v>11.6</v>
      </c>
      <c r="AB2273">
        <v>0</v>
      </c>
      <c r="AC2273">
        <v>0</v>
      </c>
      <c r="AD2273">
        <v>1</v>
      </c>
      <c r="AE2273">
        <v>0</v>
      </c>
      <c r="AF2273" t="s">
        <v>21</v>
      </c>
      <c r="AG2273">
        <v>0.85499999999999998</v>
      </c>
      <c r="AH2273">
        <v>2</v>
      </c>
      <c r="AI2273">
        <v>33362156</v>
      </c>
      <c r="AJ2273">
        <v>1805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</row>
    <row r="2274" spans="1:44">
      <c r="A2274">
        <f>ROW(Source!A1637)</f>
        <v>1637</v>
      </c>
      <c r="B2274">
        <v>33362168</v>
      </c>
      <c r="C2274">
        <v>33362151</v>
      </c>
      <c r="D2274">
        <v>31260100</v>
      </c>
      <c r="E2274">
        <v>1</v>
      </c>
      <c r="F2274">
        <v>1</v>
      </c>
      <c r="G2274">
        <v>1</v>
      </c>
      <c r="H2274">
        <v>2</v>
      </c>
      <c r="I2274" t="s">
        <v>858</v>
      </c>
      <c r="J2274" t="s">
        <v>859</v>
      </c>
      <c r="K2274" t="s">
        <v>860</v>
      </c>
      <c r="L2274">
        <v>1368</v>
      </c>
      <c r="N2274">
        <v>1011</v>
      </c>
      <c r="O2274" t="s">
        <v>837</v>
      </c>
      <c r="P2274" t="s">
        <v>837</v>
      </c>
      <c r="Q2274">
        <v>1</v>
      </c>
      <c r="X2274">
        <v>1.54</v>
      </c>
      <c r="Y2274">
        <v>0</v>
      </c>
      <c r="Z2274">
        <v>8.1</v>
      </c>
      <c r="AA2274">
        <v>0</v>
      </c>
      <c r="AB2274">
        <v>0</v>
      </c>
      <c r="AC2274">
        <v>0</v>
      </c>
      <c r="AD2274">
        <v>1</v>
      </c>
      <c r="AE2274">
        <v>0</v>
      </c>
      <c r="AF2274" t="s">
        <v>21</v>
      </c>
      <c r="AG2274">
        <v>2.3099999999999996</v>
      </c>
      <c r="AH2274">
        <v>2</v>
      </c>
      <c r="AI2274">
        <v>33362157</v>
      </c>
      <c r="AJ2274">
        <v>1806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</row>
    <row r="2275" spans="1:44">
      <c r="A2275">
        <f>ROW(Source!A1637)</f>
        <v>1637</v>
      </c>
      <c r="B2275">
        <v>33362169</v>
      </c>
      <c r="C2275">
        <v>33362151</v>
      </c>
      <c r="D2275">
        <v>31178369</v>
      </c>
      <c r="E2275">
        <v>1</v>
      </c>
      <c r="F2275">
        <v>1</v>
      </c>
      <c r="G2275">
        <v>1</v>
      </c>
      <c r="H2275">
        <v>3</v>
      </c>
      <c r="I2275" t="s">
        <v>915</v>
      </c>
      <c r="J2275" t="s">
        <v>916</v>
      </c>
      <c r="K2275" t="s">
        <v>917</v>
      </c>
      <c r="L2275">
        <v>1346</v>
      </c>
      <c r="N2275">
        <v>1009</v>
      </c>
      <c r="O2275" t="s">
        <v>78</v>
      </c>
      <c r="P2275" t="s">
        <v>78</v>
      </c>
      <c r="Q2275">
        <v>1</v>
      </c>
      <c r="X2275">
        <v>1.58</v>
      </c>
      <c r="Y2275">
        <v>39.020000000000003</v>
      </c>
      <c r="Z2275">
        <v>0</v>
      </c>
      <c r="AA2275">
        <v>0</v>
      </c>
      <c r="AB2275">
        <v>0</v>
      </c>
      <c r="AC2275">
        <v>0</v>
      </c>
      <c r="AD2275">
        <v>1</v>
      </c>
      <c r="AE2275">
        <v>0</v>
      </c>
      <c r="AF2275" t="s">
        <v>3</v>
      </c>
      <c r="AG2275">
        <v>1.58</v>
      </c>
      <c r="AH2275">
        <v>2</v>
      </c>
      <c r="AI2275">
        <v>33362158</v>
      </c>
      <c r="AJ2275">
        <v>1807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</row>
    <row r="2276" spans="1:44">
      <c r="A2276">
        <f>ROW(Source!A1637)</f>
        <v>1637</v>
      </c>
      <c r="B2276">
        <v>33362170</v>
      </c>
      <c r="C2276">
        <v>33362151</v>
      </c>
      <c r="D2276">
        <v>31178391</v>
      </c>
      <c r="E2276">
        <v>1</v>
      </c>
      <c r="F2276">
        <v>1</v>
      </c>
      <c r="G2276">
        <v>1</v>
      </c>
      <c r="H2276">
        <v>3</v>
      </c>
      <c r="I2276" t="s">
        <v>921</v>
      </c>
      <c r="J2276" t="s">
        <v>922</v>
      </c>
      <c r="K2276" t="s">
        <v>923</v>
      </c>
      <c r="L2276">
        <v>1346</v>
      </c>
      <c r="N2276">
        <v>1009</v>
      </c>
      <c r="O2276" t="s">
        <v>78</v>
      </c>
      <c r="P2276" t="s">
        <v>78</v>
      </c>
      <c r="Q2276">
        <v>1</v>
      </c>
      <c r="X2276">
        <v>8.1999999999999993</v>
      </c>
      <c r="Y2276">
        <v>91.29</v>
      </c>
      <c r="Z2276">
        <v>0</v>
      </c>
      <c r="AA2276">
        <v>0</v>
      </c>
      <c r="AB2276">
        <v>0</v>
      </c>
      <c r="AC2276">
        <v>0</v>
      </c>
      <c r="AD2276">
        <v>1</v>
      </c>
      <c r="AE2276">
        <v>0</v>
      </c>
      <c r="AF2276" t="s">
        <v>3</v>
      </c>
      <c r="AG2276">
        <v>8.1999999999999993</v>
      </c>
      <c r="AH2276">
        <v>2</v>
      </c>
      <c r="AI2276">
        <v>33362159</v>
      </c>
      <c r="AJ2276">
        <v>1808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</row>
    <row r="2277" spans="1:44">
      <c r="A2277">
        <f>ROW(Source!A1637)</f>
        <v>1637</v>
      </c>
      <c r="B2277">
        <v>33362171</v>
      </c>
      <c r="C2277">
        <v>33362151</v>
      </c>
      <c r="D2277">
        <v>31179550</v>
      </c>
      <c r="E2277">
        <v>1</v>
      </c>
      <c r="F2277">
        <v>1</v>
      </c>
      <c r="G2277">
        <v>1</v>
      </c>
      <c r="H2277">
        <v>3</v>
      </c>
      <c r="I2277" t="s">
        <v>861</v>
      </c>
      <c r="J2277" t="s">
        <v>862</v>
      </c>
      <c r="K2277" t="s">
        <v>863</v>
      </c>
      <c r="L2277">
        <v>1348</v>
      </c>
      <c r="N2277">
        <v>1009</v>
      </c>
      <c r="O2277" t="s">
        <v>32</v>
      </c>
      <c r="P2277" t="s">
        <v>32</v>
      </c>
      <c r="Q2277">
        <v>1000</v>
      </c>
      <c r="X2277">
        <v>3.8999999999999999E-4</v>
      </c>
      <c r="Y2277">
        <v>10362</v>
      </c>
      <c r="Z2277">
        <v>0</v>
      </c>
      <c r="AA2277">
        <v>0</v>
      </c>
      <c r="AB2277">
        <v>0</v>
      </c>
      <c r="AC2277">
        <v>0</v>
      </c>
      <c r="AD2277">
        <v>1</v>
      </c>
      <c r="AE2277">
        <v>0</v>
      </c>
      <c r="AF2277" t="s">
        <v>3</v>
      </c>
      <c r="AG2277">
        <v>3.8999999999999999E-4</v>
      </c>
      <c r="AH2277">
        <v>2</v>
      </c>
      <c r="AI2277">
        <v>33362160</v>
      </c>
      <c r="AJ2277">
        <v>1809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</row>
    <row r="2278" spans="1:44">
      <c r="A2278">
        <f>ROW(Source!A1637)</f>
        <v>1637</v>
      </c>
      <c r="B2278">
        <v>33362172</v>
      </c>
      <c r="C2278">
        <v>33362151</v>
      </c>
      <c r="D2278">
        <v>31180727</v>
      </c>
      <c r="E2278">
        <v>1</v>
      </c>
      <c r="F2278">
        <v>1</v>
      </c>
      <c r="G2278">
        <v>1</v>
      </c>
      <c r="H2278">
        <v>3</v>
      </c>
      <c r="I2278" t="s">
        <v>844</v>
      </c>
      <c r="J2278" t="s">
        <v>845</v>
      </c>
      <c r="K2278" t="s">
        <v>846</v>
      </c>
      <c r="L2278">
        <v>1348</v>
      </c>
      <c r="N2278">
        <v>1009</v>
      </c>
      <c r="O2278" t="s">
        <v>32</v>
      </c>
      <c r="P2278" t="s">
        <v>32</v>
      </c>
      <c r="Q2278">
        <v>1000</v>
      </c>
      <c r="X2278">
        <v>1.0999999999999999E-2</v>
      </c>
      <c r="Y2278">
        <v>9040.01</v>
      </c>
      <c r="Z2278">
        <v>0</v>
      </c>
      <c r="AA2278">
        <v>0</v>
      </c>
      <c r="AB2278">
        <v>0</v>
      </c>
      <c r="AC2278">
        <v>0</v>
      </c>
      <c r="AD2278">
        <v>1</v>
      </c>
      <c r="AE2278">
        <v>0</v>
      </c>
      <c r="AF2278" t="s">
        <v>3</v>
      </c>
      <c r="AG2278">
        <v>1.0999999999999999E-2</v>
      </c>
      <c r="AH2278">
        <v>2</v>
      </c>
      <c r="AI2278">
        <v>33362161</v>
      </c>
      <c r="AJ2278">
        <v>1810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</row>
    <row r="2279" spans="1:44">
      <c r="A2279">
        <f>ROW(Source!A1637)</f>
        <v>1637</v>
      </c>
      <c r="B2279">
        <v>33362173</v>
      </c>
      <c r="C2279">
        <v>33362151</v>
      </c>
      <c r="D2279">
        <v>31181610</v>
      </c>
      <c r="E2279">
        <v>1</v>
      </c>
      <c r="F2279">
        <v>1</v>
      </c>
      <c r="G2279">
        <v>1</v>
      </c>
      <c r="H2279">
        <v>3</v>
      </c>
      <c r="I2279" t="s">
        <v>847</v>
      </c>
      <c r="J2279" t="s">
        <v>848</v>
      </c>
      <c r="K2279" t="s">
        <v>849</v>
      </c>
      <c r="L2279">
        <v>1346</v>
      </c>
      <c r="N2279">
        <v>1009</v>
      </c>
      <c r="O2279" t="s">
        <v>78</v>
      </c>
      <c r="P2279" t="s">
        <v>78</v>
      </c>
      <c r="Q2279">
        <v>1</v>
      </c>
      <c r="X2279">
        <v>7.58</v>
      </c>
      <c r="Y2279">
        <v>23.09</v>
      </c>
      <c r="Z2279">
        <v>0</v>
      </c>
      <c r="AA2279">
        <v>0</v>
      </c>
      <c r="AB2279">
        <v>0</v>
      </c>
      <c r="AC2279">
        <v>0</v>
      </c>
      <c r="AD2279">
        <v>1</v>
      </c>
      <c r="AE2279">
        <v>0</v>
      </c>
      <c r="AF2279" t="s">
        <v>3</v>
      </c>
      <c r="AG2279">
        <v>7.58</v>
      </c>
      <c r="AH2279">
        <v>2</v>
      </c>
      <c r="AI2279">
        <v>33362162</v>
      </c>
      <c r="AJ2279">
        <v>1811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</row>
    <row r="2280" spans="1:44">
      <c r="A2280">
        <f>ROW(Source!A1637)</f>
        <v>1637</v>
      </c>
      <c r="B2280">
        <v>33362174</v>
      </c>
      <c r="C2280">
        <v>33362151</v>
      </c>
      <c r="D2280">
        <v>31174136</v>
      </c>
      <c r="E2280">
        <v>17</v>
      </c>
      <c r="F2280">
        <v>1</v>
      </c>
      <c r="G2280">
        <v>1</v>
      </c>
      <c r="H2280">
        <v>3</v>
      </c>
      <c r="I2280" t="s">
        <v>942</v>
      </c>
      <c r="J2280" t="s">
        <v>3</v>
      </c>
      <c r="K2280" t="s">
        <v>943</v>
      </c>
      <c r="L2280">
        <v>1327</v>
      </c>
      <c r="N2280">
        <v>1005</v>
      </c>
      <c r="O2280" t="s">
        <v>47</v>
      </c>
      <c r="P2280" t="s">
        <v>47</v>
      </c>
      <c r="Q2280">
        <v>1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1</v>
      </c>
      <c r="AD2280">
        <v>0</v>
      </c>
      <c r="AE2280">
        <v>0</v>
      </c>
      <c r="AF2280" t="s">
        <v>3</v>
      </c>
      <c r="AG2280">
        <v>0</v>
      </c>
      <c r="AH2280">
        <v>3</v>
      </c>
      <c r="AI2280">
        <v>-1</v>
      </c>
      <c r="AJ2280" t="s">
        <v>3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</row>
    <row r="2281" spans="1:44">
      <c r="A2281">
        <f>ROW(Source!A1637)</f>
        <v>1637</v>
      </c>
      <c r="B2281">
        <v>33362175</v>
      </c>
      <c r="C2281">
        <v>33362151</v>
      </c>
      <c r="D2281">
        <v>31173940</v>
      </c>
      <c r="E2281">
        <v>17</v>
      </c>
      <c r="F2281">
        <v>1</v>
      </c>
      <c r="G2281">
        <v>1</v>
      </c>
      <c r="H2281">
        <v>3</v>
      </c>
      <c r="I2281" t="s">
        <v>944</v>
      </c>
      <c r="J2281" t="s">
        <v>3</v>
      </c>
      <c r="K2281" t="s">
        <v>945</v>
      </c>
      <c r="L2281">
        <v>1346</v>
      </c>
      <c r="N2281">
        <v>1009</v>
      </c>
      <c r="O2281" t="s">
        <v>78</v>
      </c>
      <c r="P2281" t="s">
        <v>78</v>
      </c>
      <c r="Q2281">
        <v>1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1</v>
      </c>
      <c r="AD2281">
        <v>0</v>
      </c>
      <c r="AE2281">
        <v>0</v>
      </c>
      <c r="AF2281" t="s">
        <v>3</v>
      </c>
      <c r="AG2281">
        <v>0</v>
      </c>
      <c r="AH2281">
        <v>3</v>
      </c>
      <c r="AI2281">
        <v>-1</v>
      </c>
      <c r="AJ2281" t="s">
        <v>3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</row>
    <row r="2282" spans="1:44">
      <c r="A2282">
        <f>ROW(Source!A1637)</f>
        <v>1637</v>
      </c>
      <c r="B2282">
        <v>33362176</v>
      </c>
      <c r="C2282">
        <v>33362151</v>
      </c>
      <c r="D2282">
        <v>31174137</v>
      </c>
      <c r="E2282">
        <v>17</v>
      </c>
      <c r="F2282">
        <v>1</v>
      </c>
      <c r="G2282">
        <v>1</v>
      </c>
      <c r="H2282">
        <v>3</v>
      </c>
      <c r="I2282" t="s">
        <v>946</v>
      </c>
      <c r="J2282" t="s">
        <v>3</v>
      </c>
      <c r="K2282" t="s">
        <v>947</v>
      </c>
      <c r="L2282">
        <v>1327</v>
      </c>
      <c r="N2282">
        <v>1005</v>
      </c>
      <c r="O2282" t="s">
        <v>47</v>
      </c>
      <c r="P2282" t="s">
        <v>47</v>
      </c>
      <c r="Q2282">
        <v>1</v>
      </c>
      <c r="X2282">
        <v>100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 t="s">
        <v>3</v>
      </c>
      <c r="AG2282">
        <v>100</v>
      </c>
      <c r="AH2282">
        <v>3</v>
      </c>
      <c r="AI2282">
        <v>-1</v>
      </c>
      <c r="AJ2282" t="s">
        <v>3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</row>
    <row r="2283" spans="1:44">
      <c r="A2283">
        <f>ROW(Source!A1637)</f>
        <v>1637</v>
      </c>
      <c r="B2283">
        <v>33362177</v>
      </c>
      <c r="C2283">
        <v>33362151</v>
      </c>
      <c r="D2283">
        <v>31174140</v>
      </c>
      <c r="E2283">
        <v>17</v>
      </c>
      <c r="F2283">
        <v>1</v>
      </c>
      <c r="G2283">
        <v>1</v>
      </c>
      <c r="H2283">
        <v>3</v>
      </c>
      <c r="I2283" t="s">
        <v>948</v>
      </c>
      <c r="J2283" t="s">
        <v>3</v>
      </c>
      <c r="K2283" t="s">
        <v>949</v>
      </c>
      <c r="L2283">
        <v>1354</v>
      </c>
      <c r="N2283">
        <v>1010</v>
      </c>
      <c r="O2283" t="s">
        <v>40</v>
      </c>
      <c r="P2283" t="s">
        <v>40</v>
      </c>
      <c r="Q2283">
        <v>1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1</v>
      </c>
      <c r="AD2283">
        <v>0</v>
      </c>
      <c r="AE2283">
        <v>0</v>
      </c>
      <c r="AF2283" t="s">
        <v>3</v>
      </c>
      <c r="AG2283">
        <v>0</v>
      </c>
      <c r="AH2283">
        <v>3</v>
      </c>
      <c r="AI2283">
        <v>-1</v>
      </c>
      <c r="AJ2283" t="s">
        <v>3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</row>
    <row r="2284" spans="1:44">
      <c r="A2284">
        <f>ROW(Source!A1637)</f>
        <v>1637</v>
      </c>
      <c r="B2284">
        <v>33362178</v>
      </c>
      <c r="C2284">
        <v>33362151</v>
      </c>
      <c r="D2284">
        <v>31174146</v>
      </c>
      <c r="E2284">
        <v>17</v>
      </c>
      <c r="F2284">
        <v>1</v>
      </c>
      <c r="G2284">
        <v>1</v>
      </c>
      <c r="H2284">
        <v>3</v>
      </c>
      <c r="I2284" t="s">
        <v>950</v>
      </c>
      <c r="J2284" t="s">
        <v>3</v>
      </c>
      <c r="K2284" t="s">
        <v>951</v>
      </c>
      <c r="L2284">
        <v>1354</v>
      </c>
      <c r="N2284">
        <v>1010</v>
      </c>
      <c r="O2284" t="s">
        <v>40</v>
      </c>
      <c r="P2284" t="s">
        <v>40</v>
      </c>
      <c r="Q2284">
        <v>1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1</v>
      </c>
      <c r="AD2284">
        <v>0</v>
      </c>
      <c r="AE2284">
        <v>0</v>
      </c>
      <c r="AF2284" t="s">
        <v>3</v>
      </c>
      <c r="AG2284">
        <v>0</v>
      </c>
      <c r="AH2284">
        <v>3</v>
      </c>
      <c r="AI2284">
        <v>-1</v>
      </c>
      <c r="AJ2284" t="s">
        <v>3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</row>
    <row r="2285" spans="1:44">
      <c r="A2285">
        <f>ROW(Source!A1638)</f>
        <v>1638</v>
      </c>
      <c r="B2285">
        <v>33362163</v>
      </c>
      <c r="C2285">
        <v>33362151</v>
      </c>
      <c r="D2285">
        <v>31172061</v>
      </c>
      <c r="E2285">
        <v>1</v>
      </c>
      <c r="F2285">
        <v>1</v>
      </c>
      <c r="G2285">
        <v>1</v>
      </c>
      <c r="H2285">
        <v>1</v>
      </c>
      <c r="I2285" t="s">
        <v>850</v>
      </c>
      <c r="J2285" t="s">
        <v>3</v>
      </c>
      <c r="K2285" t="s">
        <v>851</v>
      </c>
      <c r="L2285">
        <v>1191</v>
      </c>
      <c r="N2285">
        <v>1013</v>
      </c>
      <c r="O2285" t="s">
        <v>831</v>
      </c>
      <c r="P2285" t="s">
        <v>831</v>
      </c>
      <c r="Q2285">
        <v>1</v>
      </c>
      <c r="X2285">
        <v>132.97999999999999</v>
      </c>
      <c r="Y2285">
        <v>0</v>
      </c>
      <c r="Z2285">
        <v>0</v>
      </c>
      <c r="AA2285">
        <v>0</v>
      </c>
      <c r="AB2285">
        <v>8.74</v>
      </c>
      <c r="AC2285">
        <v>0</v>
      </c>
      <c r="AD2285">
        <v>1</v>
      </c>
      <c r="AE2285">
        <v>1</v>
      </c>
      <c r="AF2285" t="s">
        <v>22</v>
      </c>
      <c r="AG2285">
        <v>183.51239999999999</v>
      </c>
      <c r="AH2285">
        <v>2</v>
      </c>
      <c r="AI2285">
        <v>33362152</v>
      </c>
      <c r="AJ2285">
        <v>1812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</row>
    <row r="2286" spans="1:44">
      <c r="A2286">
        <f>ROW(Source!A1638)</f>
        <v>1638</v>
      </c>
      <c r="B2286">
        <v>33362164</v>
      </c>
      <c r="C2286">
        <v>33362151</v>
      </c>
      <c r="D2286">
        <v>31172011</v>
      </c>
      <c r="E2286">
        <v>1</v>
      </c>
      <c r="F2286">
        <v>1</v>
      </c>
      <c r="G2286">
        <v>1</v>
      </c>
      <c r="H2286">
        <v>1</v>
      </c>
      <c r="I2286" t="s">
        <v>832</v>
      </c>
      <c r="J2286" t="s">
        <v>3</v>
      </c>
      <c r="K2286" t="s">
        <v>833</v>
      </c>
      <c r="L2286">
        <v>1191</v>
      </c>
      <c r="N2286">
        <v>1013</v>
      </c>
      <c r="O2286" t="s">
        <v>831</v>
      </c>
      <c r="P2286" t="s">
        <v>831</v>
      </c>
      <c r="Q2286">
        <v>1</v>
      </c>
      <c r="X2286">
        <v>0.95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1</v>
      </c>
      <c r="AE2286">
        <v>2</v>
      </c>
      <c r="AF2286" t="s">
        <v>21</v>
      </c>
      <c r="AG2286">
        <v>1.4249999999999998</v>
      </c>
      <c r="AH2286">
        <v>2</v>
      </c>
      <c r="AI2286">
        <v>33362153</v>
      </c>
      <c r="AJ2286">
        <v>1813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</row>
    <row r="2287" spans="1:44">
      <c r="A2287">
        <f>ROW(Source!A1638)</f>
        <v>1638</v>
      </c>
      <c r="B2287">
        <v>33362165</v>
      </c>
      <c r="C2287">
        <v>33362151</v>
      </c>
      <c r="D2287">
        <v>31258491</v>
      </c>
      <c r="E2287">
        <v>1</v>
      </c>
      <c r="F2287">
        <v>1</v>
      </c>
      <c r="G2287">
        <v>1</v>
      </c>
      <c r="H2287">
        <v>2</v>
      </c>
      <c r="I2287" t="s">
        <v>834</v>
      </c>
      <c r="J2287" t="s">
        <v>835</v>
      </c>
      <c r="K2287" t="s">
        <v>836</v>
      </c>
      <c r="L2287">
        <v>1368</v>
      </c>
      <c r="N2287">
        <v>1011</v>
      </c>
      <c r="O2287" t="s">
        <v>837</v>
      </c>
      <c r="P2287" t="s">
        <v>837</v>
      </c>
      <c r="Q2287">
        <v>1</v>
      </c>
      <c r="X2287">
        <v>0.38</v>
      </c>
      <c r="Y2287">
        <v>0</v>
      </c>
      <c r="Z2287">
        <v>111.99</v>
      </c>
      <c r="AA2287">
        <v>13.5</v>
      </c>
      <c r="AB2287">
        <v>0</v>
      </c>
      <c r="AC2287">
        <v>0</v>
      </c>
      <c r="AD2287">
        <v>1</v>
      </c>
      <c r="AE2287">
        <v>0</v>
      </c>
      <c r="AF2287" t="s">
        <v>21</v>
      </c>
      <c r="AG2287">
        <v>0.56999999999999995</v>
      </c>
      <c r="AH2287">
        <v>2</v>
      </c>
      <c r="AI2287">
        <v>33362154</v>
      </c>
      <c r="AJ2287">
        <v>1814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</row>
    <row r="2288" spans="1:44">
      <c r="A2288">
        <f>ROW(Source!A1638)</f>
        <v>1638</v>
      </c>
      <c r="B2288">
        <v>33362166</v>
      </c>
      <c r="C2288">
        <v>33362151</v>
      </c>
      <c r="D2288">
        <v>31258646</v>
      </c>
      <c r="E2288">
        <v>1</v>
      </c>
      <c r="F2288">
        <v>1</v>
      </c>
      <c r="G2288">
        <v>1</v>
      </c>
      <c r="H2288">
        <v>2</v>
      </c>
      <c r="I2288" t="s">
        <v>866</v>
      </c>
      <c r="J2288" t="s">
        <v>867</v>
      </c>
      <c r="K2288" t="s">
        <v>868</v>
      </c>
      <c r="L2288">
        <v>1368</v>
      </c>
      <c r="N2288">
        <v>1011</v>
      </c>
      <c r="O2288" t="s">
        <v>837</v>
      </c>
      <c r="P2288" t="s">
        <v>837</v>
      </c>
      <c r="Q2288">
        <v>1</v>
      </c>
      <c r="X2288">
        <v>0.39</v>
      </c>
      <c r="Y2288">
        <v>0</v>
      </c>
      <c r="Z2288">
        <v>6.66</v>
      </c>
      <c r="AA2288">
        <v>0</v>
      </c>
      <c r="AB2288">
        <v>0</v>
      </c>
      <c r="AC2288">
        <v>0</v>
      </c>
      <c r="AD2288">
        <v>1</v>
      </c>
      <c r="AE2288">
        <v>0</v>
      </c>
      <c r="AF2288" t="s">
        <v>21</v>
      </c>
      <c r="AG2288">
        <v>0.58499999999999996</v>
      </c>
      <c r="AH2288">
        <v>2</v>
      </c>
      <c r="AI2288">
        <v>33362155</v>
      </c>
      <c r="AJ2288">
        <v>1815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</row>
    <row r="2289" spans="1:44">
      <c r="A2289">
        <f>ROW(Source!A1638)</f>
        <v>1638</v>
      </c>
      <c r="B2289">
        <v>33362167</v>
      </c>
      <c r="C2289">
        <v>33362151</v>
      </c>
      <c r="D2289">
        <v>31259879</v>
      </c>
      <c r="E2289">
        <v>1</v>
      </c>
      <c r="F2289">
        <v>1</v>
      </c>
      <c r="G2289">
        <v>1</v>
      </c>
      <c r="H2289">
        <v>2</v>
      </c>
      <c r="I2289" t="s">
        <v>841</v>
      </c>
      <c r="J2289" t="s">
        <v>842</v>
      </c>
      <c r="K2289" t="s">
        <v>843</v>
      </c>
      <c r="L2289">
        <v>1368</v>
      </c>
      <c r="N2289">
        <v>1011</v>
      </c>
      <c r="O2289" t="s">
        <v>837</v>
      </c>
      <c r="P2289" t="s">
        <v>837</v>
      </c>
      <c r="Q2289">
        <v>1</v>
      </c>
      <c r="X2289">
        <v>0.56999999999999995</v>
      </c>
      <c r="Y2289">
        <v>0</v>
      </c>
      <c r="Z2289">
        <v>65.709999999999994</v>
      </c>
      <c r="AA2289">
        <v>11.6</v>
      </c>
      <c r="AB2289">
        <v>0</v>
      </c>
      <c r="AC2289">
        <v>0</v>
      </c>
      <c r="AD2289">
        <v>1</v>
      </c>
      <c r="AE2289">
        <v>0</v>
      </c>
      <c r="AF2289" t="s">
        <v>21</v>
      </c>
      <c r="AG2289">
        <v>0.85499999999999998</v>
      </c>
      <c r="AH2289">
        <v>2</v>
      </c>
      <c r="AI2289">
        <v>33362156</v>
      </c>
      <c r="AJ2289">
        <v>1816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</row>
    <row r="2290" spans="1:44">
      <c r="A2290">
        <f>ROW(Source!A1638)</f>
        <v>1638</v>
      </c>
      <c r="B2290">
        <v>33362168</v>
      </c>
      <c r="C2290">
        <v>33362151</v>
      </c>
      <c r="D2290">
        <v>31260100</v>
      </c>
      <c r="E2290">
        <v>1</v>
      </c>
      <c r="F2290">
        <v>1</v>
      </c>
      <c r="G2290">
        <v>1</v>
      </c>
      <c r="H2290">
        <v>2</v>
      </c>
      <c r="I2290" t="s">
        <v>858</v>
      </c>
      <c r="J2290" t="s">
        <v>859</v>
      </c>
      <c r="K2290" t="s">
        <v>860</v>
      </c>
      <c r="L2290">
        <v>1368</v>
      </c>
      <c r="N2290">
        <v>1011</v>
      </c>
      <c r="O2290" t="s">
        <v>837</v>
      </c>
      <c r="P2290" t="s">
        <v>837</v>
      </c>
      <c r="Q2290">
        <v>1</v>
      </c>
      <c r="X2290">
        <v>1.54</v>
      </c>
      <c r="Y2290">
        <v>0</v>
      </c>
      <c r="Z2290">
        <v>8.1</v>
      </c>
      <c r="AA2290">
        <v>0</v>
      </c>
      <c r="AB2290">
        <v>0</v>
      </c>
      <c r="AC2290">
        <v>0</v>
      </c>
      <c r="AD2290">
        <v>1</v>
      </c>
      <c r="AE2290">
        <v>0</v>
      </c>
      <c r="AF2290" t="s">
        <v>21</v>
      </c>
      <c r="AG2290">
        <v>2.3099999999999996</v>
      </c>
      <c r="AH2290">
        <v>2</v>
      </c>
      <c r="AI2290">
        <v>33362157</v>
      </c>
      <c r="AJ2290">
        <v>1817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</row>
    <row r="2291" spans="1:44">
      <c r="A2291">
        <f>ROW(Source!A1638)</f>
        <v>1638</v>
      </c>
      <c r="B2291">
        <v>33362169</v>
      </c>
      <c r="C2291">
        <v>33362151</v>
      </c>
      <c r="D2291">
        <v>31178369</v>
      </c>
      <c r="E2291">
        <v>1</v>
      </c>
      <c r="F2291">
        <v>1</v>
      </c>
      <c r="G2291">
        <v>1</v>
      </c>
      <c r="H2291">
        <v>3</v>
      </c>
      <c r="I2291" t="s">
        <v>915</v>
      </c>
      <c r="J2291" t="s">
        <v>916</v>
      </c>
      <c r="K2291" t="s">
        <v>917</v>
      </c>
      <c r="L2291">
        <v>1346</v>
      </c>
      <c r="N2291">
        <v>1009</v>
      </c>
      <c r="O2291" t="s">
        <v>78</v>
      </c>
      <c r="P2291" t="s">
        <v>78</v>
      </c>
      <c r="Q2291">
        <v>1</v>
      </c>
      <c r="X2291">
        <v>1.58</v>
      </c>
      <c r="Y2291">
        <v>39.020000000000003</v>
      </c>
      <c r="Z2291">
        <v>0</v>
      </c>
      <c r="AA2291">
        <v>0</v>
      </c>
      <c r="AB2291">
        <v>0</v>
      </c>
      <c r="AC2291">
        <v>0</v>
      </c>
      <c r="AD2291">
        <v>1</v>
      </c>
      <c r="AE2291">
        <v>0</v>
      </c>
      <c r="AF2291" t="s">
        <v>3</v>
      </c>
      <c r="AG2291">
        <v>1.58</v>
      </c>
      <c r="AH2291">
        <v>2</v>
      </c>
      <c r="AI2291">
        <v>33362158</v>
      </c>
      <c r="AJ2291">
        <v>1818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</row>
    <row r="2292" spans="1:44">
      <c r="A2292">
        <f>ROW(Source!A1638)</f>
        <v>1638</v>
      </c>
      <c r="B2292">
        <v>33362170</v>
      </c>
      <c r="C2292">
        <v>33362151</v>
      </c>
      <c r="D2292">
        <v>31178391</v>
      </c>
      <c r="E2292">
        <v>1</v>
      </c>
      <c r="F2292">
        <v>1</v>
      </c>
      <c r="G2292">
        <v>1</v>
      </c>
      <c r="H2292">
        <v>3</v>
      </c>
      <c r="I2292" t="s">
        <v>921</v>
      </c>
      <c r="J2292" t="s">
        <v>922</v>
      </c>
      <c r="K2292" t="s">
        <v>923</v>
      </c>
      <c r="L2292">
        <v>1346</v>
      </c>
      <c r="N2292">
        <v>1009</v>
      </c>
      <c r="O2292" t="s">
        <v>78</v>
      </c>
      <c r="P2292" t="s">
        <v>78</v>
      </c>
      <c r="Q2292">
        <v>1</v>
      </c>
      <c r="X2292">
        <v>8.1999999999999993</v>
      </c>
      <c r="Y2292">
        <v>91.29</v>
      </c>
      <c r="Z2292">
        <v>0</v>
      </c>
      <c r="AA2292">
        <v>0</v>
      </c>
      <c r="AB2292">
        <v>0</v>
      </c>
      <c r="AC2292">
        <v>0</v>
      </c>
      <c r="AD2292">
        <v>1</v>
      </c>
      <c r="AE2292">
        <v>0</v>
      </c>
      <c r="AF2292" t="s">
        <v>3</v>
      </c>
      <c r="AG2292">
        <v>8.1999999999999993</v>
      </c>
      <c r="AH2292">
        <v>2</v>
      </c>
      <c r="AI2292">
        <v>33362159</v>
      </c>
      <c r="AJ2292">
        <v>1819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</row>
    <row r="2293" spans="1:44">
      <c r="A2293">
        <f>ROW(Source!A1638)</f>
        <v>1638</v>
      </c>
      <c r="B2293">
        <v>33362171</v>
      </c>
      <c r="C2293">
        <v>33362151</v>
      </c>
      <c r="D2293">
        <v>31179550</v>
      </c>
      <c r="E2293">
        <v>1</v>
      </c>
      <c r="F2293">
        <v>1</v>
      </c>
      <c r="G2293">
        <v>1</v>
      </c>
      <c r="H2293">
        <v>3</v>
      </c>
      <c r="I2293" t="s">
        <v>861</v>
      </c>
      <c r="J2293" t="s">
        <v>862</v>
      </c>
      <c r="K2293" t="s">
        <v>863</v>
      </c>
      <c r="L2293">
        <v>1348</v>
      </c>
      <c r="N2293">
        <v>1009</v>
      </c>
      <c r="O2293" t="s">
        <v>32</v>
      </c>
      <c r="P2293" t="s">
        <v>32</v>
      </c>
      <c r="Q2293">
        <v>1000</v>
      </c>
      <c r="X2293">
        <v>3.8999999999999999E-4</v>
      </c>
      <c r="Y2293">
        <v>10362</v>
      </c>
      <c r="Z2293">
        <v>0</v>
      </c>
      <c r="AA2293">
        <v>0</v>
      </c>
      <c r="AB2293">
        <v>0</v>
      </c>
      <c r="AC2293">
        <v>0</v>
      </c>
      <c r="AD2293">
        <v>1</v>
      </c>
      <c r="AE2293">
        <v>0</v>
      </c>
      <c r="AF2293" t="s">
        <v>3</v>
      </c>
      <c r="AG2293">
        <v>3.8999999999999999E-4</v>
      </c>
      <c r="AH2293">
        <v>2</v>
      </c>
      <c r="AI2293">
        <v>33362160</v>
      </c>
      <c r="AJ2293">
        <v>1820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</row>
    <row r="2294" spans="1:44">
      <c r="A2294">
        <f>ROW(Source!A1638)</f>
        <v>1638</v>
      </c>
      <c r="B2294">
        <v>33362172</v>
      </c>
      <c r="C2294">
        <v>33362151</v>
      </c>
      <c r="D2294">
        <v>31180727</v>
      </c>
      <c r="E2294">
        <v>1</v>
      </c>
      <c r="F2294">
        <v>1</v>
      </c>
      <c r="G2294">
        <v>1</v>
      </c>
      <c r="H2294">
        <v>3</v>
      </c>
      <c r="I2294" t="s">
        <v>844</v>
      </c>
      <c r="J2294" t="s">
        <v>845</v>
      </c>
      <c r="K2294" t="s">
        <v>846</v>
      </c>
      <c r="L2294">
        <v>1348</v>
      </c>
      <c r="N2294">
        <v>1009</v>
      </c>
      <c r="O2294" t="s">
        <v>32</v>
      </c>
      <c r="P2294" t="s">
        <v>32</v>
      </c>
      <c r="Q2294">
        <v>1000</v>
      </c>
      <c r="X2294">
        <v>1.0999999999999999E-2</v>
      </c>
      <c r="Y2294">
        <v>9040.01</v>
      </c>
      <c r="Z2294">
        <v>0</v>
      </c>
      <c r="AA2294">
        <v>0</v>
      </c>
      <c r="AB2294">
        <v>0</v>
      </c>
      <c r="AC2294">
        <v>0</v>
      </c>
      <c r="AD2294">
        <v>1</v>
      </c>
      <c r="AE2294">
        <v>0</v>
      </c>
      <c r="AF2294" t="s">
        <v>3</v>
      </c>
      <c r="AG2294">
        <v>1.0999999999999999E-2</v>
      </c>
      <c r="AH2294">
        <v>2</v>
      </c>
      <c r="AI2294">
        <v>33362161</v>
      </c>
      <c r="AJ2294">
        <v>1821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</row>
    <row r="2295" spans="1:44">
      <c r="A2295">
        <f>ROW(Source!A1638)</f>
        <v>1638</v>
      </c>
      <c r="B2295">
        <v>33362173</v>
      </c>
      <c r="C2295">
        <v>33362151</v>
      </c>
      <c r="D2295">
        <v>31181610</v>
      </c>
      <c r="E2295">
        <v>1</v>
      </c>
      <c r="F2295">
        <v>1</v>
      </c>
      <c r="G2295">
        <v>1</v>
      </c>
      <c r="H2295">
        <v>3</v>
      </c>
      <c r="I2295" t="s">
        <v>847</v>
      </c>
      <c r="J2295" t="s">
        <v>848</v>
      </c>
      <c r="K2295" t="s">
        <v>849</v>
      </c>
      <c r="L2295">
        <v>1346</v>
      </c>
      <c r="N2295">
        <v>1009</v>
      </c>
      <c r="O2295" t="s">
        <v>78</v>
      </c>
      <c r="P2295" t="s">
        <v>78</v>
      </c>
      <c r="Q2295">
        <v>1</v>
      </c>
      <c r="X2295">
        <v>7.58</v>
      </c>
      <c r="Y2295">
        <v>23.09</v>
      </c>
      <c r="Z2295">
        <v>0</v>
      </c>
      <c r="AA2295">
        <v>0</v>
      </c>
      <c r="AB2295">
        <v>0</v>
      </c>
      <c r="AC2295">
        <v>0</v>
      </c>
      <c r="AD2295">
        <v>1</v>
      </c>
      <c r="AE2295">
        <v>0</v>
      </c>
      <c r="AF2295" t="s">
        <v>3</v>
      </c>
      <c r="AG2295">
        <v>7.58</v>
      </c>
      <c r="AH2295">
        <v>2</v>
      </c>
      <c r="AI2295">
        <v>33362162</v>
      </c>
      <c r="AJ2295">
        <v>1822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</row>
    <row r="2296" spans="1:44">
      <c r="A2296">
        <f>ROW(Source!A1638)</f>
        <v>1638</v>
      </c>
      <c r="B2296">
        <v>33362174</v>
      </c>
      <c r="C2296">
        <v>33362151</v>
      </c>
      <c r="D2296">
        <v>31174136</v>
      </c>
      <c r="E2296">
        <v>17</v>
      </c>
      <c r="F2296">
        <v>1</v>
      </c>
      <c r="G2296">
        <v>1</v>
      </c>
      <c r="H2296">
        <v>3</v>
      </c>
      <c r="I2296" t="s">
        <v>942</v>
      </c>
      <c r="J2296" t="s">
        <v>3</v>
      </c>
      <c r="K2296" t="s">
        <v>943</v>
      </c>
      <c r="L2296">
        <v>1327</v>
      </c>
      <c r="N2296">
        <v>1005</v>
      </c>
      <c r="O2296" t="s">
        <v>47</v>
      </c>
      <c r="P2296" t="s">
        <v>47</v>
      </c>
      <c r="Q2296">
        <v>1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1</v>
      </c>
      <c r="AD2296">
        <v>0</v>
      </c>
      <c r="AE2296">
        <v>0</v>
      </c>
      <c r="AF2296" t="s">
        <v>3</v>
      </c>
      <c r="AG2296">
        <v>0</v>
      </c>
      <c r="AH2296">
        <v>3</v>
      </c>
      <c r="AI2296">
        <v>-1</v>
      </c>
      <c r="AJ2296" t="s">
        <v>3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</row>
    <row r="2297" spans="1:44">
      <c r="A2297">
        <f>ROW(Source!A1638)</f>
        <v>1638</v>
      </c>
      <c r="B2297">
        <v>33362175</v>
      </c>
      <c r="C2297">
        <v>33362151</v>
      </c>
      <c r="D2297">
        <v>31173940</v>
      </c>
      <c r="E2297">
        <v>17</v>
      </c>
      <c r="F2297">
        <v>1</v>
      </c>
      <c r="G2297">
        <v>1</v>
      </c>
      <c r="H2297">
        <v>3</v>
      </c>
      <c r="I2297" t="s">
        <v>944</v>
      </c>
      <c r="J2297" t="s">
        <v>3</v>
      </c>
      <c r="K2297" t="s">
        <v>945</v>
      </c>
      <c r="L2297">
        <v>1346</v>
      </c>
      <c r="N2297">
        <v>1009</v>
      </c>
      <c r="O2297" t="s">
        <v>78</v>
      </c>
      <c r="P2297" t="s">
        <v>78</v>
      </c>
      <c r="Q2297">
        <v>1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1</v>
      </c>
      <c r="AD2297">
        <v>0</v>
      </c>
      <c r="AE2297">
        <v>0</v>
      </c>
      <c r="AF2297" t="s">
        <v>3</v>
      </c>
      <c r="AG2297">
        <v>0</v>
      </c>
      <c r="AH2297">
        <v>3</v>
      </c>
      <c r="AI2297">
        <v>-1</v>
      </c>
      <c r="AJ2297" t="s">
        <v>3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</row>
    <row r="2298" spans="1:44">
      <c r="A2298">
        <f>ROW(Source!A1638)</f>
        <v>1638</v>
      </c>
      <c r="B2298">
        <v>33362176</v>
      </c>
      <c r="C2298">
        <v>33362151</v>
      </c>
      <c r="D2298">
        <v>31174137</v>
      </c>
      <c r="E2298">
        <v>17</v>
      </c>
      <c r="F2298">
        <v>1</v>
      </c>
      <c r="G2298">
        <v>1</v>
      </c>
      <c r="H2298">
        <v>3</v>
      </c>
      <c r="I2298" t="s">
        <v>946</v>
      </c>
      <c r="J2298" t="s">
        <v>3</v>
      </c>
      <c r="K2298" t="s">
        <v>947</v>
      </c>
      <c r="L2298">
        <v>1327</v>
      </c>
      <c r="N2298">
        <v>1005</v>
      </c>
      <c r="O2298" t="s">
        <v>47</v>
      </c>
      <c r="P2298" t="s">
        <v>47</v>
      </c>
      <c r="Q2298">
        <v>1</v>
      </c>
      <c r="X2298">
        <v>100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 t="s">
        <v>3</v>
      </c>
      <c r="AG2298">
        <v>100</v>
      </c>
      <c r="AH2298">
        <v>3</v>
      </c>
      <c r="AI2298">
        <v>-1</v>
      </c>
      <c r="AJ2298" t="s">
        <v>3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</row>
    <row r="2299" spans="1:44">
      <c r="A2299">
        <f>ROW(Source!A1638)</f>
        <v>1638</v>
      </c>
      <c r="B2299">
        <v>33362177</v>
      </c>
      <c r="C2299">
        <v>33362151</v>
      </c>
      <c r="D2299">
        <v>31174140</v>
      </c>
      <c r="E2299">
        <v>17</v>
      </c>
      <c r="F2299">
        <v>1</v>
      </c>
      <c r="G2299">
        <v>1</v>
      </c>
      <c r="H2299">
        <v>3</v>
      </c>
      <c r="I2299" t="s">
        <v>948</v>
      </c>
      <c r="J2299" t="s">
        <v>3</v>
      </c>
      <c r="K2299" t="s">
        <v>949</v>
      </c>
      <c r="L2299">
        <v>1354</v>
      </c>
      <c r="N2299">
        <v>1010</v>
      </c>
      <c r="O2299" t="s">
        <v>40</v>
      </c>
      <c r="P2299" t="s">
        <v>40</v>
      </c>
      <c r="Q2299">
        <v>1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1</v>
      </c>
      <c r="AD2299">
        <v>0</v>
      </c>
      <c r="AE2299">
        <v>0</v>
      </c>
      <c r="AF2299" t="s">
        <v>3</v>
      </c>
      <c r="AG2299">
        <v>0</v>
      </c>
      <c r="AH2299">
        <v>3</v>
      </c>
      <c r="AI2299">
        <v>-1</v>
      </c>
      <c r="AJ2299" t="s">
        <v>3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</row>
    <row r="2300" spans="1:44">
      <c r="A2300">
        <f>ROW(Source!A1638)</f>
        <v>1638</v>
      </c>
      <c r="B2300">
        <v>33362178</v>
      </c>
      <c r="C2300">
        <v>33362151</v>
      </c>
      <c r="D2300">
        <v>31174146</v>
      </c>
      <c r="E2300">
        <v>17</v>
      </c>
      <c r="F2300">
        <v>1</v>
      </c>
      <c r="G2300">
        <v>1</v>
      </c>
      <c r="H2300">
        <v>3</v>
      </c>
      <c r="I2300" t="s">
        <v>950</v>
      </c>
      <c r="J2300" t="s">
        <v>3</v>
      </c>
      <c r="K2300" t="s">
        <v>951</v>
      </c>
      <c r="L2300">
        <v>1354</v>
      </c>
      <c r="N2300">
        <v>1010</v>
      </c>
      <c r="O2300" t="s">
        <v>40</v>
      </c>
      <c r="P2300" t="s">
        <v>40</v>
      </c>
      <c r="Q2300">
        <v>1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1</v>
      </c>
      <c r="AD2300">
        <v>0</v>
      </c>
      <c r="AE2300">
        <v>0</v>
      </c>
      <c r="AF2300" t="s">
        <v>3</v>
      </c>
      <c r="AG2300">
        <v>0</v>
      </c>
      <c r="AH2300">
        <v>3</v>
      </c>
      <c r="AI2300">
        <v>-1</v>
      </c>
      <c r="AJ2300" t="s">
        <v>3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</row>
    <row r="2301" spans="1:44">
      <c r="A2301">
        <f>ROW(Source!A1641)</f>
        <v>1641</v>
      </c>
      <c r="B2301">
        <v>33362192</v>
      </c>
      <c r="C2301">
        <v>33362180</v>
      </c>
      <c r="D2301">
        <v>31172061</v>
      </c>
      <c r="E2301">
        <v>1</v>
      </c>
      <c r="F2301">
        <v>1</v>
      </c>
      <c r="G2301">
        <v>1</v>
      </c>
      <c r="H2301">
        <v>1</v>
      </c>
      <c r="I2301" t="s">
        <v>850</v>
      </c>
      <c r="J2301" t="s">
        <v>3</v>
      </c>
      <c r="K2301" t="s">
        <v>851</v>
      </c>
      <c r="L2301">
        <v>1191</v>
      </c>
      <c r="N2301">
        <v>1013</v>
      </c>
      <c r="O2301" t="s">
        <v>831</v>
      </c>
      <c r="P2301" t="s">
        <v>831</v>
      </c>
      <c r="Q2301">
        <v>1</v>
      </c>
      <c r="X2301">
        <v>80.88</v>
      </c>
      <c r="Y2301">
        <v>0</v>
      </c>
      <c r="Z2301">
        <v>0</v>
      </c>
      <c r="AA2301">
        <v>0</v>
      </c>
      <c r="AB2301">
        <v>8.74</v>
      </c>
      <c r="AC2301">
        <v>0</v>
      </c>
      <c r="AD2301">
        <v>1</v>
      </c>
      <c r="AE2301">
        <v>1</v>
      </c>
      <c r="AF2301" t="s">
        <v>22</v>
      </c>
      <c r="AG2301">
        <v>111.61439999999999</v>
      </c>
      <c r="AH2301">
        <v>2</v>
      </c>
      <c r="AI2301">
        <v>33362181</v>
      </c>
      <c r="AJ2301">
        <v>1823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</row>
    <row r="2302" spans="1:44">
      <c r="A2302">
        <f>ROW(Source!A1641)</f>
        <v>1641</v>
      </c>
      <c r="B2302">
        <v>33362193</v>
      </c>
      <c r="C2302">
        <v>33362180</v>
      </c>
      <c r="D2302">
        <v>31172011</v>
      </c>
      <c r="E2302">
        <v>1</v>
      </c>
      <c r="F2302">
        <v>1</v>
      </c>
      <c r="G2302">
        <v>1</v>
      </c>
      <c r="H2302">
        <v>1</v>
      </c>
      <c r="I2302" t="s">
        <v>832</v>
      </c>
      <c r="J2302" t="s">
        <v>3</v>
      </c>
      <c r="K2302" t="s">
        <v>833</v>
      </c>
      <c r="L2302">
        <v>1191</v>
      </c>
      <c r="N2302">
        <v>1013</v>
      </c>
      <c r="O2302" t="s">
        <v>831</v>
      </c>
      <c r="P2302" t="s">
        <v>831</v>
      </c>
      <c r="Q2302">
        <v>1</v>
      </c>
      <c r="X2302">
        <v>0.69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1</v>
      </c>
      <c r="AE2302">
        <v>2</v>
      </c>
      <c r="AF2302" t="s">
        <v>21</v>
      </c>
      <c r="AG2302">
        <v>1.0349999999999999</v>
      </c>
      <c r="AH2302">
        <v>2</v>
      </c>
      <c r="AI2302">
        <v>33362182</v>
      </c>
      <c r="AJ2302">
        <v>1824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</row>
    <row r="2303" spans="1:44">
      <c r="A2303">
        <f>ROW(Source!A1641)</f>
        <v>1641</v>
      </c>
      <c r="B2303">
        <v>33362194</v>
      </c>
      <c r="C2303">
        <v>33362180</v>
      </c>
      <c r="D2303">
        <v>31258491</v>
      </c>
      <c r="E2303">
        <v>1</v>
      </c>
      <c r="F2303">
        <v>1</v>
      </c>
      <c r="G2303">
        <v>1</v>
      </c>
      <c r="H2303">
        <v>2</v>
      </c>
      <c r="I2303" t="s">
        <v>834</v>
      </c>
      <c r="J2303" t="s">
        <v>835</v>
      </c>
      <c r="K2303" t="s">
        <v>836</v>
      </c>
      <c r="L2303">
        <v>1368</v>
      </c>
      <c r="N2303">
        <v>1011</v>
      </c>
      <c r="O2303" t="s">
        <v>837</v>
      </c>
      <c r="P2303" t="s">
        <v>837</v>
      </c>
      <c r="Q2303">
        <v>1</v>
      </c>
      <c r="X2303">
        <v>0.28000000000000003</v>
      </c>
      <c r="Y2303">
        <v>0</v>
      </c>
      <c r="Z2303">
        <v>111.99</v>
      </c>
      <c r="AA2303">
        <v>13.5</v>
      </c>
      <c r="AB2303">
        <v>0</v>
      </c>
      <c r="AC2303">
        <v>0</v>
      </c>
      <c r="AD2303">
        <v>1</v>
      </c>
      <c r="AE2303">
        <v>0</v>
      </c>
      <c r="AF2303" t="s">
        <v>21</v>
      </c>
      <c r="AG2303">
        <v>0.42000000000000004</v>
      </c>
      <c r="AH2303">
        <v>2</v>
      </c>
      <c r="AI2303">
        <v>33362183</v>
      </c>
      <c r="AJ2303">
        <v>1825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</row>
    <row r="2304" spans="1:44">
      <c r="A2304">
        <f>ROW(Source!A1641)</f>
        <v>1641</v>
      </c>
      <c r="B2304">
        <v>33362195</v>
      </c>
      <c r="C2304">
        <v>33362180</v>
      </c>
      <c r="D2304">
        <v>31258691</v>
      </c>
      <c r="E2304">
        <v>1</v>
      </c>
      <c r="F2304">
        <v>1</v>
      </c>
      <c r="G2304">
        <v>1</v>
      </c>
      <c r="H2304">
        <v>2</v>
      </c>
      <c r="I2304" t="s">
        <v>838</v>
      </c>
      <c r="J2304" t="s">
        <v>839</v>
      </c>
      <c r="K2304" t="s">
        <v>840</v>
      </c>
      <c r="L2304">
        <v>1368</v>
      </c>
      <c r="N2304">
        <v>1011</v>
      </c>
      <c r="O2304" t="s">
        <v>837</v>
      </c>
      <c r="P2304" t="s">
        <v>837</v>
      </c>
      <c r="Q2304">
        <v>1</v>
      </c>
      <c r="X2304">
        <v>10.050000000000001</v>
      </c>
      <c r="Y2304">
        <v>0</v>
      </c>
      <c r="Z2304">
        <v>3.12</v>
      </c>
      <c r="AA2304">
        <v>0</v>
      </c>
      <c r="AB2304">
        <v>0</v>
      </c>
      <c r="AC2304">
        <v>0</v>
      </c>
      <c r="AD2304">
        <v>1</v>
      </c>
      <c r="AE2304">
        <v>0</v>
      </c>
      <c r="AF2304" t="s">
        <v>21</v>
      </c>
      <c r="AG2304">
        <v>15.075000000000001</v>
      </c>
      <c r="AH2304">
        <v>2</v>
      </c>
      <c r="AI2304">
        <v>33362184</v>
      </c>
      <c r="AJ2304">
        <v>1826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</row>
    <row r="2305" spans="1:44">
      <c r="A2305">
        <f>ROW(Source!A1641)</f>
        <v>1641</v>
      </c>
      <c r="B2305">
        <v>33362196</v>
      </c>
      <c r="C2305">
        <v>33362180</v>
      </c>
      <c r="D2305">
        <v>31258646</v>
      </c>
      <c r="E2305">
        <v>1</v>
      </c>
      <c r="F2305">
        <v>1</v>
      </c>
      <c r="G2305">
        <v>1</v>
      </c>
      <c r="H2305">
        <v>2</v>
      </c>
      <c r="I2305" t="s">
        <v>866</v>
      </c>
      <c r="J2305" t="s">
        <v>867</v>
      </c>
      <c r="K2305" t="s">
        <v>868</v>
      </c>
      <c r="L2305">
        <v>1368</v>
      </c>
      <c r="N2305">
        <v>1011</v>
      </c>
      <c r="O2305" t="s">
        <v>837</v>
      </c>
      <c r="P2305" t="s">
        <v>837</v>
      </c>
      <c r="Q2305">
        <v>1</v>
      </c>
      <c r="X2305">
        <v>0.15</v>
      </c>
      <c r="Y2305">
        <v>0</v>
      </c>
      <c r="Z2305">
        <v>6.66</v>
      </c>
      <c r="AA2305">
        <v>0</v>
      </c>
      <c r="AB2305">
        <v>0</v>
      </c>
      <c r="AC2305">
        <v>0</v>
      </c>
      <c r="AD2305">
        <v>1</v>
      </c>
      <c r="AE2305">
        <v>0</v>
      </c>
      <c r="AF2305" t="s">
        <v>21</v>
      </c>
      <c r="AG2305">
        <v>0.22499999999999998</v>
      </c>
      <c r="AH2305">
        <v>2</v>
      </c>
      <c r="AI2305">
        <v>33362185</v>
      </c>
      <c r="AJ2305">
        <v>1827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</row>
    <row r="2306" spans="1:44">
      <c r="A2306">
        <f>ROW(Source!A1641)</f>
        <v>1641</v>
      </c>
      <c r="B2306">
        <v>33362197</v>
      </c>
      <c r="C2306">
        <v>33362180</v>
      </c>
      <c r="D2306">
        <v>31259879</v>
      </c>
      <c r="E2306">
        <v>1</v>
      </c>
      <c r="F2306">
        <v>1</v>
      </c>
      <c r="G2306">
        <v>1</v>
      </c>
      <c r="H2306">
        <v>2</v>
      </c>
      <c r="I2306" t="s">
        <v>841</v>
      </c>
      <c r="J2306" t="s">
        <v>842</v>
      </c>
      <c r="K2306" t="s">
        <v>843</v>
      </c>
      <c r="L2306">
        <v>1368</v>
      </c>
      <c r="N2306">
        <v>1011</v>
      </c>
      <c r="O2306" t="s">
        <v>837</v>
      </c>
      <c r="P2306" t="s">
        <v>837</v>
      </c>
      <c r="Q2306">
        <v>1</v>
      </c>
      <c r="X2306">
        <v>0.41</v>
      </c>
      <c r="Y2306">
        <v>0</v>
      </c>
      <c r="Z2306">
        <v>65.709999999999994</v>
      </c>
      <c r="AA2306">
        <v>11.6</v>
      </c>
      <c r="AB2306">
        <v>0</v>
      </c>
      <c r="AC2306">
        <v>0</v>
      </c>
      <c r="AD2306">
        <v>1</v>
      </c>
      <c r="AE2306">
        <v>0</v>
      </c>
      <c r="AF2306" t="s">
        <v>21</v>
      </c>
      <c r="AG2306">
        <v>0.61499999999999988</v>
      </c>
      <c r="AH2306">
        <v>2</v>
      </c>
      <c r="AI2306">
        <v>33362186</v>
      </c>
      <c r="AJ2306">
        <v>1828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</row>
    <row r="2307" spans="1:44">
      <c r="A2307">
        <f>ROW(Source!A1641)</f>
        <v>1641</v>
      </c>
      <c r="B2307">
        <v>33362198</v>
      </c>
      <c r="C2307">
        <v>33362180</v>
      </c>
      <c r="D2307">
        <v>31260100</v>
      </c>
      <c r="E2307">
        <v>1</v>
      </c>
      <c r="F2307">
        <v>1</v>
      </c>
      <c r="G2307">
        <v>1</v>
      </c>
      <c r="H2307">
        <v>2</v>
      </c>
      <c r="I2307" t="s">
        <v>858</v>
      </c>
      <c r="J2307" t="s">
        <v>859</v>
      </c>
      <c r="K2307" t="s">
        <v>860</v>
      </c>
      <c r="L2307">
        <v>1368</v>
      </c>
      <c r="N2307">
        <v>1011</v>
      </c>
      <c r="O2307" t="s">
        <v>837</v>
      </c>
      <c r="P2307" t="s">
        <v>837</v>
      </c>
      <c r="Q2307">
        <v>1</v>
      </c>
      <c r="X2307">
        <v>1.31</v>
      </c>
      <c r="Y2307">
        <v>0</v>
      </c>
      <c r="Z2307">
        <v>8.1</v>
      </c>
      <c r="AA2307">
        <v>0</v>
      </c>
      <c r="AB2307">
        <v>0</v>
      </c>
      <c r="AC2307">
        <v>0</v>
      </c>
      <c r="AD2307">
        <v>1</v>
      </c>
      <c r="AE2307">
        <v>0</v>
      </c>
      <c r="AF2307" t="s">
        <v>21</v>
      </c>
      <c r="AG2307">
        <v>1.9650000000000001</v>
      </c>
      <c r="AH2307">
        <v>2</v>
      </c>
      <c r="AI2307">
        <v>33362187</v>
      </c>
      <c r="AJ2307">
        <v>1829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</row>
    <row r="2308" spans="1:44">
      <c r="A2308">
        <f>ROW(Source!A1641)</f>
        <v>1641</v>
      </c>
      <c r="B2308">
        <v>33362199</v>
      </c>
      <c r="C2308">
        <v>33362180</v>
      </c>
      <c r="D2308">
        <v>31178369</v>
      </c>
      <c r="E2308">
        <v>1</v>
      </c>
      <c r="F2308">
        <v>1</v>
      </c>
      <c r="G2308">
        <v>1</v>
      </c>
      <c r="H2308">
        <v>3</v>
      </c>
      <c r="I2308" t="s">
        <v>915</v>
      </c>
      <c r="J2308" t="s">
        <v>916</v>
      </c>
      <c r="K2308" t="s">
        <v>917</v>
      </c>
      <c r="L2308">
        <v>1346</v>
      </c>
      <c r="N2308">
        <v>1009</v>
      </c>
      <c r="O2308" t="s">
        <v>78</v>
      </c>
      <c r="P2308" t="s">
        <v>78</v>
      </c>
      <c r="Q2308">
        <v>1</v>
      </c>
      <c r="X2308">
        <v>7.95</v>
      </c>
      <c r="Y2308">
        <v>39.020000000000003</v>
      </c>
      <c r="Z2308">
        <v>0</v>
      </c>
      <c r="AA2308">
        <v>0</v>
      </c>
      <c r="AB2308">
        <v>0</v>
      </c>
      <c r="AC2308">
        <v>0</v>
      </c>
      <c r="AD2308">
        <v>1</v>
      </c>
      <c r="AE2308">
        <v>0</v>
      </c>
      <c r="AF2308" t="s">
        <v>3</v>
      </c>
      <c r="AG2308">
        <v>7.95</v>
      </c>
      <c r="AH2308">
        <v>2</v>
      </c>
      <c r="AI2308">
        <v>33362188</v>
      </c>
      <c r="AJ2308">
        <v>1830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</row>
    <row r="2309" spans="1:44">
      <c r="A2309">
        <f>ROW(Source!A1641)</f>
        <v>1641</v>
      </c>
      <c r="B2309">
        <v>33362200</v>
      </c>
      <c r="C2309">
        <v>33362180</v>
      </c>
      <c r="D2309">
        <v>31179550</v>
      </c>
      <c r="E2309">
        <v>1</v>
      </c>
      <c r="F2309">
        <v>1</v>
      </c>
      <c r="G2309">
        <v>1</v>
      </c>
      <c r="H2309">
        <v>3</v>
      </c>
      <c r="I2309" t="s">
        <v>861</v>
      </c>
      <c r="J2309" t="s">
        <v>862</v>
      </c>
      <c r="K2309" t="s">
        <v>863</v>
      </c>
      <c r="L2309">
        <v>1348</v>
      </c>
      <c r="N2309">
        <v>1009</v>
      </c>
      <c r="O2309" t="s">
        <v>32</v>
      </c>
      <c r="P2309" t="s">
        <v>32</v>
      </c>
      <c r="Q2309">
        <v>1000</v>
      </c>
      <c r="X2309">
        <v>3.3E-4</v>
      </c>
      <c r="Y2309">
        <v>10362</v>
      </c>
      <c r="Z2309">
        <v>0</v>
      </c>
      <c r="AA2309">
        <v>0</v>
      </c>
      <c r="AB2309">
        <v>0</v>
      </c>
      <c r="AC2309">
        <v>0</v>
      </c>
      <c r="AD2309">
        <v>1</v>
      </c>
      <c r="AE2309">
        <v>0</v>
      </c>
      <c r="AF2309" t="s">
        <v>3</v>
      </c>
      <c r="AG2309">
        <v>3.3E-4</v>
      </c>
      <c r="AH2309">
        <v>2</v>
      </c>
      <c r="AI2309">
        <v>33362189</v>
      </c>
      <c r="AJ2309">
        <v>1831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</row>
    <row r="2310" spans="1:44">
      <c r="A2310">
        <f>ROW(Source!A1641)</f>
        <v>1641</v>
      </c>
      <c r="B2310">
        <v>33362201</v>
      </c>
      <c r="C2310">
        <v>33362180</v>
      </c>
      <c r="D2310">
        <v>31180727</v>
      </c>
      <c r="E2310">
        <v>1</v>
      </c>
      <c r="F2310">
        <v>1</v>
      </c>
      <c r="G2310">
        <v>1</v>
      </c>
      <c r="H2310">
        <v>3</v>
      </c>
      <c r="I2310" t="s">
        <v>844</v>
      </c>
      <c r="J2310" t="s">
        <v>845</v>
      </c>
      <c r="K2310" t="s">
        <v>846</v>
      </c>
      <c r="L2310">
        <v>1348</v>
      </c>
      <c r="N2310">
        <v>1009</v>
      </c>
      <c r="O2310" t="s">
        <v>32</v>
      </c>
      <c r="P2310" t="s">
        <v>32</v>
      </c>
      <c r="Q2310">
        <v>1000</v>
      </c>
      <c r="X2310">
        <v>6.0000000000000001E-3</v>
      </c>
      <c r="Y2310">
        <v>9040.01</v>
      </c>
      <c r="Z2310">
        <v>0</v>
      </c>
      <c r="AA2310">
        <v>0</v>
      </c>
      <c r="AB2310">
        <v>0</v>
      </c>
      <c r="AC2310">
        <v>0</v>
      </c>
      <c r="AD2310">
        <v>1</v>
      </c>
      <c r="AE2310">
        <v>0</v>
      </c>
      <c r="AF2310" t="s">
        <v>3</v>
      </c>
      <c r="AG2310">
        <v>6.0000000000000001E-3</v>
      </c>
      <c r="AH2310">
        <v>2</v>
      </c>
      <c r="AI2310">
        <v>33362190</v>
      </c>
      <c r="AJ2310">
        <v>1832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</row>
    <row r="2311" spans="1:44">
      <c r="A2311">
        <f>ROW(Source!A1641)</f>
        <v>1641</v>
      </c>
      <c r="B2311">
        <v>33362202</v>
      </c>
      <c r="C2311">
        <v>33362180</v>
      </c>
      <c r="D2311">
        <v>31181610</v>
      </c>
      <c r="E2311">
        <v>1</v>
      </c>
      <c r="F2311">
        <v>1</v>
      </c>
      <c r="G2311">
        <v>1</v>
      </c>
      <c r="H2311">
        <v>3</v>
      </c>
      <c r="I2311" t="s">
        <v>847</v>
      </c>
      <c r="J2311" t="s">
        <v>848</v>
      </c>
      <c r="K2311" t="s">
        <v>849</v>
      </c>
      <c r="L2311">
        <v>1346</v>
      </c>
      <c r="N2311">
        <v>1009</v>
      </c>
      <c r="O2311" t="s">
        <v>78</v>
      </c>
      <c r="P2311" t="s">
        <v>78</v>
      </c>
      <c r="Q2311">
        <v>1</v>
      </c>
      <c r="X2311">
        <v>9.09</v>
      </c>
      <c r="Y2311">
        <v>23.09</v>
      </c>
      <c r="Z2311">
        <v>0</v>
      </c>
      <c r="AA2311">
        <v>0</v>
      </c>
      <c r="AB2311">
        <v>0</v>
      </c>
      <c r="AC2311">
        <v>0</v>
      </c>
      <c r="AD2311">
        <v>1</v>
      </c>
      <c r="AE2311">
        <v>0</v>
      </c>
      <c r="AF2311" t="s">
        <v>3</v>
      </c>
      <c r="AG2311">
        <v>9.09</v>
      </c>
      <c r="AH2311">
        <v>2</v>
      </c>
      <c r="AI2311">
        <v>33362191</v>
      </c>
      <c r="AJ2311">
        <v>1833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</row>
    <row r="2312" spans="1:44">
      <c r="A2312">
        <f>ROW(Source!A1641)</f>
        <v>1641</v>
      </c>
      <c r="B2312">
        <v>33362203</v>
      </c>
      <c r="C2312">
        <v>33362180</v>
      </c>
      <c r="D2312">
        <v>31174136</v>
      </c>
      <c r="E2312">
        <v>17</v>
      </c>
      <c r="F2312">
        <v>1</v>
      </c>
      <c r="G2312">
        <v>1</v>
      </c>
      <c r="H2312">
        <v>3</v>
      </c>
      <c r="I2312" t="s">
        <v>942</v>
      </c>
      <c r="J2312" t="s">
        <v>3</v>
      </c>
      <c r="K2312" t="s">
        <v>943</v>
      </c>
      <c r="L2312">
        <v>1327</v>
      </c>
      <c r="N2312">
        <v>1005</v>
      </c>
      <c r="O2312" t="s">
        <v>47</v>
      </c>
      <c r="P2312" t="s">
        <v>47</v>
      </c>
      <c r="Q2312">
        <v>1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1</v>
      </c>
      <c r="AD2312">
        <v>0</v>
      </c>
      <c r="AE2312">
        <v>0</v>
      </c>
      <c r="AF2312" t="s">
        <v>3</v>
      </c>
      <c r="AG2312">
        <v>0</v>
      </c>
      <c r="AH2312">
        <v>3</v>
      </c>
      <c r="AI2312">
        <v>-1</v>
      </c>
      <c r="AJ2312" t="s">
        <v>3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</row>
    <row r="2313" spans="1:44">
      <c r="A2313">
        <f>ROW(Source!A1641)</f>
        <v>1641</v>
      </c>
      <c r="B2313">
        <v>33362204</v>
      </c>
      <c r="C2313">
        <v>33362180</v>
      </c>
      <c r="D2313">
        <v>31173940</v>
      </c>
      <c r="E2313">
        <v>17</v>
      </c>
      <c r="F2313">
        <v>1</v>
      </c>
      <c r="G2313">
        <v>1</v>
      </c>
      <c r="H2313">
        <v>3</v>
      </c>
      <c r="I2313" t="s">
        <v>944</v>
      </c>
      <c r="J2313" t="s">
        <v>3</v>
      </c>
      <c r="K2313" t="s">
        <v>945</v>
      </c>
      <c r="L2313">
        <v>1346</v>
      </c>
      <c r="N2313">
        <v>1009</v>
      </c>
      <c r="O2313" t="s">
        <v>78</v>
      </c>
      <c r="P2313" t="s">
        <v>78</v>
      </c>
      <c r="Q2313">
        <v>1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1</v>
      </c>
      <c r="AD2313">
        <v>0</v>
      </c>
      <c r="AE2313">
        <v>0</v>
      </c>
      <c r="AF2313" t="s">
        <v>3</v>
      </c>
      <c r="AG2313">
        <v>0</v>
      </c>
      <c r="AH2313">
        <v>3</v>
      </c>
      <c r="AI2313">
        <v>-1</v>
      </c>
      <c r="AJ2313" t="s">
        <v>3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</row>
    <row r="2314" spans="1:44">
      <c r="A2314">
        <f>ROW(Source!A1641)</f>
        <v>1641</v>
      </c>
      <c r="B2314">
        <v>33362205</v>
      </c>
      <c r="C2314">
        <v>33362180</v>
      </c>
      <c r="D2314">
        <v>31174137</v>
      </c>
      <c r="E2314">
        <v>17</v>
      </c>
      <c r="F2314">
        <v>1</v>
      </c>
      <c r="G2314">
        <v>1</v>
      </c>
      <c r="H2314">
        <v>3</v>
      </c>
      <c r="I2314" t="s">
        <v>946</v>
      </c>
      <c r="J2314" t="s">
        <v>3</v>
      </c>
      <c r="K2314" t="s">
        <v>947</v>
      </c>
      <c r="L2314">
        <v>1327</v>
      </c>
      <c r="N2314">
        <v>1005</v>
      </c>
      <c r="O2314" t="s">
        <v>47</v>
      </c>
      <c r="P2314" t="s">
        <v>47</v>
      </c>
      <c r="Q2314">
        <v>1</v>
      </c>
      <c r="X2314">
        <v>100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 t="s">
        <v>3</v>
      </c>
      <c r="AG2314">
        <v>100</v>
      </c>
      <c r="AH2314">
        <v>3</v>
      </c>
      <c r="AI2314">
        <v>-1</v>
      </c>
      <c r="AJ2314" t="s">
        <v>3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</row>
    <row r="2315" spans="1:44">
      <c r="A2315">
        <f>ROW(Source!A1641)</f>
        <v>1641</v>
      </c>
      <c r="B2315">
        <v>33362206</v>
      </c>
      <c r="C2315">
        <v>33362180</v>
      </c>
      <c r="D2315">
        <v>31174140</v>
      </c>
      <c r="E2315">
        <v>17</v>
      </c>
      <c r="F2315">
        <v>1</v>
      </c>
      <c r="G2315">
        <v>1</v>
      </c>
      <c r="H2315">
        <v>3</v>
      </c>
      <c r="I2315" t="s">
        <v>948</v>
      </c>
      <c r="J2315" t="s">
        <v>3</v>
      </c>
      <c r="K2315" t="s">
        <v>949</v>
      </c>
      <c r="L2315">
        <v>1354</v>
      </c>
      <c r="N2315">
        <v>1010</v>
      </c>
      <c r="O2315" t="s">
        <v>40</v>
      </c>
      <c r="P2315" t="s">
        <v>40</v>
      </c>
      <c r="Q2315">
        <v>1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1</v>
      </c>
      <c r="AD2315">
        <v>0</v>
      </c>
      <c r="AE2315">
        <v>0</v>
      </c>
      <c r="AF2315" t="s">
        <v>3</v>
      </c>
      <c r="AG2315">
        <v>0</v>
      </c>
      <c r="AH2315">
        <v>3</v>
      </c>
      <c r="AI2315">
        <v>-1</v>
      </c>
      <c r="AJ2315" t="s">
        <v>3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</row>
    <row r="2316" spans="1:44">
      <c r="A2316">
        <f>ROW(Source!A1641)</f>
        <v>1641</v>
      </c>
      <c r="B2316">
        <v>33362207</v>
      </c>
      <c r="C2316">
        <v>33362180</v>
      </c>
      <c r="D2316">
        <v>31174146</v>
      </c>
      <c r="E2316">
        <v>17</v>
      </c>
      <c r="F2316">
        <v>1</v>
      </c>
      <c r="G2316">
        <v>1</v>
      </c>
      <c r="H2316">
        <v>3</v>
      </c>
      <c r="I2316" t="s">
        <v>950</v>
      </c>
      <c r="J2316" t="s">
        <v>3</v>
      </c>
      <c r="K2316" t="s">
        <v>951</v>
      </c>
      <c r="L2316">
        <v>1354</v>
      </c>
      <c r="N2316">
        <v>1010</v>
      </c>
      <c r="O2316" t="s">
        <v>40</v>
      </c>
      <c r="P2316" t="s">
        <v>40</v>
      </c>
      <c r="Q2316">
        <v>1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1</v>
      </c>
      <c r="AD2316">
        <v>0</v>
      </c>
      <c r="AE2316">
        <v>0</v>
      </c>
      <c r="AF2316" t="s">
        <v>3</v>
      </c>
      <c r="AG2316">
        <v>0</v>
      </c>
      <c r="AH2316">
        <v>3</v>
      </c>
      <c r="AI2316">
        <v>-1</v>
      </c>
      <c r="AJ2316" t="s">
        <v>3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</row>
    <row r="2317" spans="1:44">
      <c r="A2317">
        <f>ROW(Source!A1642)</f>
        <v>1642</v>
      </c>
      <c r="B2317">
        <v>33362192</v>
      </c>
      <c r="C2317">
        <v>33362180</v>
      </c>
      <c r="D2317">
        <v>31172061</v>
      </c>
      <c r="E2317">
        <v>1</v>
      </c>
      <c r="F2317">
        <v>1</v>
      </c>
      <c r="G2317">
        <v>1</v>
      </c>
      <c r="H2317">
        <v>1</v>
      </c>
      <c r="I2317" t="s">
        <v>850</v>
      </c>
      <c r="J2317" t="s">
        <v>3</v>
      </c>
      <c r="K2317" t="s">
        <v>851</v>
      </c>
      <c r="L2317">
        <v>1191</v>
      </c>
      <c r="N2317">
        <v>1013</v>
      </c>
      <c r="O2317" t="s">
        <v>831</v>
      </c>
      <c r="P2317" t="s">
        <v>831</v>
      </c>
      <c r="Q2317">
        <v>1</v>
      </c>
      <c r="X2317">
        <v>80.88</v>
      </c>
      <c r="Y2317">
        <v>0</v>
      </c>
      <c r="Z2317">
        <v>0</v>
      </c>
      <c r="AA2317">
        <v>0</v>
      </c>
      <c r="AB2317">
        <v>8.74</v>
      </c>
      <c r="AC2317">
        <v>0</v>
      </c>
      <c r="AD2317">
        <v>1</v>
      </c>
      <c r="AE2317">
        <v>1</v>
      </c>
      <c r="AF2317" t="s">
        <v>22</v>
      </c>
      <c r="AG2317">
        <v>111.61439999999999</v>
      </c>
      <c r="AH2317">
        <v>2</v>
      </c>
      <c r="AI2317">
        <v>33362181</v>
      </c>
      <c r="AJ2317">
        <v>1834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</row>
    <row r="2318" spans="1:44">
      <c r="A2318">
        <f>ROW(Source!A1642)</f>
        <v>1642</v>
      </c>
      <c r="B2318">
        <v>33362193</v>
      </c>
      <c r="C2318">
        <v>33362180</v>
      </c>
      <c r="D2318">
        <v>31172011</v>
      </c>
      <c r="E2318">
        <v>1</v>
      </c>
      <c r="F2318">
        <v>1</v>
      </c>
      <c r="G2318">
        <v>1</v>
      </c>
      <c r="H2318">
        <v>1</v>
      </c>
      <c r="I2318" t="s">
        <v>832</v>
      </c>
      <c r="J2318" t="s">
        <v>3</v>
      </c>
      <c r="K2318" t="s">
        <v>833</v>
      </c>
      <c r="L2318">
        <v>1191</v>
      </c>
      <c r="N2318">
        <v>1013</v>
      </c>
      <c r="O2318" t="s">
        <v>831</v>
      </c>
      <c r="P2318" t="s">
        <v>831</v>
      </c>
      <c r="Q2318">
        <v>1</v>
      </c>
      <c r="X2318">
        <v>0.69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1</v>
      </c>
      <c r="AE2318">
        <v>2</v>
      </c>
      <c r="AF2318" t="s">
        <v>21</v>
      </c>
      <c r="AG2318">
        <v>1.0349999999999999</v>
      </c>
      <c r="AH2318">
        <v>2</v>
      </c>
      <c r="AI2318">
        <v>33362182</v>
      </c>
      <c r="AJ2318">
        <v>1835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</row>
    <row r="2319" spans="1:44">
      <c r="A2319">
        <f>ROW(Source!A1642)</f>
        <v>1642</v>
      </c>
      <c r="B2319">
        <v>33362194</v>
      </c>
      <c r="C2319">
        <v>33362180</v>
      </c>
      <c r="D2319">
        <v>31258491</v>
      </c>
      <c r="E2319">
        <v>1</v>
      </c>
      <c r="F2319">
        <v>1</v>
      </c>
      <c r="G2319">
        <v>1</v>
      </c>
      <c r="H2319">
        <v>2</v>
      </c>
      <c r="I2319" t="s">
        <v>834</v>
      </c>
      <c r="J2319" t="s">
        <v>835</v>
      </c>
      <c r="K2319" t="s">
        <v>836</v>
      </c>
      <c r="L2319">
        <v>1368</v>
      </c>
      <c r="N2319">
        <v>1011</v>
      </c>
      <c r="O2319" t="s">
        <v>837</v>
      </c>
      <c r="P2319" t="s">
        <v>837</v>
      </c>
      <c r="Q2319">
        <v>1</v>
      </c>
      <c r="X2319">
        <v>0.28000000000000003</v>
      </c>
      <c r="Y2319">
        <v>0</v>
      </c>
      <c r="Z2319">
        <v>111.99</v>
      </c>
      <c r="AA2319">
        <v>13.5</v>
      </c>
      <c r="AB2319">
        <v>0</v>
      </c>
      <c r="AC2319">
        <v>0</v>
      </c>
      <c r="AD2319">
        <v>1</v>
      </c>
      <c r="AE2319">
        <v>0</v>
      </c>
      <c r="AF2319" t="s">
        <v>21</v>
      </c>
      <c r="AG2319">
        <v>0.42000000000000004</v>
      </c>
      <c r="AH2319">
        <v>2</v>
      </c>
      <c r="AI2319">
        <v>33362183</v>
      </c>
      <c r="AJ2319">
        <v>1836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</row>
    <row r="2320" spans="1:44">
      <c r="A2320">
        <f>ROW(Source!A1642)</f>
        <v>1642</v>
      </c>
      <c r="B2320">
        <v>33362195</v>
      </c>
      <c r="C2320">
        <v>33362180</v>
      </c>
      <c r="D2320">
        <v>31258691</v>
      </c>
      <c r="E2320">
        <v>1</v>
      </c>
      <c r="F2320">
        <v>1</v>
      </c>
      <c r="G2320">
        <v>1</v>
      </c>
      <c r="H2320">
        <v>2</v>
      </c>
      <c r="I2320" t="s">
        <v>838</v>
      </c>
      <c r="J2320" t="s">
        <v>839</v>
      </c>
      <c r="K2320" t="s">
        <v>840</v>
      </c>
      <c r="L2320">
        <v>1368</v>
      </c>
      <c r="N2320">
        <v>1011</v>
      </c>
      <c r="O2320" t="s">
        <v>837</v>
      </c>
      <c r="P2320" t="s">
        <v>837</v>
      </c>
      <c r="Q2320">
        <v>1</v>
      </c>
      <c r="X2320">
        <v>10.050000000000001</v>
      </c>
      <c r="Y2320">
        <v>0</v>
      </c>
      <c r="Z2320">
        <v>3.12</v>
      </c>
      <c r="AA2320">
        <v>0</v>
      </c>
      <c r="AB2320">
        <v>0</v>
      </c>
      <c r="AC2320">
        <v>0</v>
      </c>
      <c r="AD2320">
        <v>1</v>
      </c>
      <c r="AE2320">
        <v>0</v>
      </c>
      <c r="AF2320" t="s">
        <v>21</v>
      </c>
      <c r="AG2320">
        <v>15.075000000000001</v>
      </c>
      <c r="AH2320">
        <v>2</v>
      </c>
      <c r="AI2320">
        <v>33362184</v>
      </c>
      <c r="AJ2320">
        <v>1837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</row>
    <row r="2321" spans="1:44">
      <c r="A2321">
        <f>ROW(Source!A1642)</f>
        <v>1642</v>
      </c>
      <c r="B2321">
        <v>33362196</v>
      </c>
      <c r="C2321">
        <v>33362180</v>
      </c>
      <c r="D2321">
        <v>31258646</v>
      </c>
      <c r="E2321">
        <v>1</v>
      </c>
      <c r="F2321">
        <v>1</v>
      </c>
      <c r="G2321">
        <v>1</v>
      </c>
      <c r="H2321">
        <v>2</v>
      </c>
      <c r="I2321" t="s">
        <v>866</v>
      </c>
      <c r="J2321" t="s">
        <v>867</v>
      </c>
      <c r="K2321" t="s">
        <v>868</v>
      </c>
      <c r="L2321">
        <v>1368</v>
      </c>
      <c r="N2321">
        <v>1011</v>
      </c>
      <c r="O2321" t="s">
        <v>837</v>
      </c>
      <c r="P2321" t="s">
        <v>837</v>
      </c>
      <c r="Q2321">
        <v>1</v>
      </c>
      <c r="X2321">
        <v>0.15</v>
      </c>
      <c r="Y2321">
        <v>0</v>
      </c>
      <c r="Z2321">
        <v>6.66</v>
      </c>
      <c r="AA2321">
        <v>0</v>
      </c>
      <c r="AB2321">
        <v>0</v>
      </c>
      <c r="AC2321">
        <v>0</v>
      </c>
      <c r="AD2321">
        <v>1</v>
      </c>
      <c r="AE2321">
        <v>0</v>
      </c>
      <c r="AF2321" t="s">
        <v>21</v>
      </c>
      <c r="AG2321">
        <v>0.22499999999999998</v>
      </c>
      <c r="AH2321">
        <v>2</v>
      </c>
      <c r="AI2321">
        <v>33362185</v>
      </c>
      <c r="AJ2321">
        <v>1838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</row>
    <row r="2322" spans="1:44">
      <c r="A2322">
        <f>ROW(Source!A1642)</f>
        <v>1642</v>
      </c>
      <c r="B2322">
        <v>33362197</v>
      </c>
      <c r="C2322">
        <v>33362180</v>
      </c>
      <c r="D2322">
        <v>31259879</v>
      </c>
      <c r="E2322">
        <v>1</v>
      </c>
      <c r="F2322">
        <v>1</v>
      </c>
      <c r="G2322">
        <v>1</v>
      </c>
      <c r="H2322">
        <v>2</v>
      </c>
      <c r="I2322" t="s">
        <v>841</v>
      </c>
      <c r="J2322" t="s">
        <v>842</v>
      </c>
      <c r="K2322" t="s">
        <v>843</v>
      </c>
      <c r="L2322">
        <v>1368</v>
      </c>
      <c r="N2322">
        <v>1011</v>
      </c>
      <c r="O2322" t="s">
        <v>837</v>
      </c>
      <c r="P2322" t="s">
        <v>837</v>
      </c>
      <c r="Q2322">
        <v>1</v>
      </c>
      <c r="X2322">
        <v>0.41</v>
      </c>
      <c r="Y2322">
        <v>0</v>
      </c>
      <c r="Z2322">
        <v>65.709999999999994</v>
      </c>
      <c r="AA2322">
        <v>11.6</v>
      </c>
      <c r="AB2322">
        <v>0</v>
      </c>
      <c r="AC2322">
        <v>0</v>
      </c>
      <c r="AD2322">
        <v>1</v>
      </c>
      <c r="AE2322">
        <v>0</v>
      </c>
      <c r="AF2322" t="s">
        <v>21</v>
      </c>
      <c r="AG2322">
        <v>0.61499999999999988</v>
      </c>
      <c r="AH2322">
        <v>2</v>
      </c>
      <c r="AI2322">
        <v>33362186</v>
      </c>
      <c r="AJ2322">
        <v>1839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</row>
    <row r="2323" spans="1:44">
      <c r="A2323">
        <f>ROW(Source!A1642)</f>
        <v>1642</v>
      </c>
      <c r="B2323">
        <v>33362198</v>
      </c>
      <c r="C2323">
        <v>33362180</v>
      </c>
      <c r="D2323">
        <v>31260100</v>
      </c>
      <c r="E2323">
        <v>1</v>
      </c>
      <c r="F2323">
        <v>1</v>
      </c>
      <c r="G2323">
        <v>1</v>
      </c>
      <c r="H2323">
        <v>2</v>
      </c>
      <c r="I2323" t="s">
        <v>858</v>
      </c>
      <c r="J2323" t="s">
        <v>859</v>
      </c>
      <c r="K2323" t="s">
        <v>860</v>
      </c>
      <c r="L2323">
        <v>1368</v>
      </c>
      <c r="N2323">
        <v>1011</v>
      </c>
      <c r="O2323" t="s">
        <v>837</v>
      </c>
      <c r="P2323" t="s">
        <v>837</v>
      </c>
      <c r="Q2323">
        <v>1</v>
      </c>
      <c r="X2323">
        <v>1.31</v>
      </c>
      <c r="Y2323">
        <v>0</v>
      </c>
      <c r="Z2323">
        <v>8.1</v>
      </c>
      <c r="AA2323">
        <v>0</v>
      </c>
      <c r="AB2323">
        <v>0</v>
      </c>
      <c r="AC2323">
        <v>0</v>
      </c>
      <c r="AD2323">
        <v>1</v>
      </c>
      <c r="AE2323">
        <v>0</v>
      </c>
      <c r="AF2323" t="s">
        <v>21</v>
      </c>
      <c r="AG2323">
        <v>1.9650000000000001</v>
      </c>
      <c r="AH2323">
        <v>2</v>
      </c>
      <c r="AI2323">
        <v>33362187</v>
      </c>
      <c r="AJ2323">
        <v>1840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</row>
    <row r="2324" spans="1:44">
      <c r="A2324">
        <f>ROW(Source!A1642)</f>
        <v>1642</v>
      </c>
      <c r="B2324">
        <v>33362199</v>
      </c>
      <c r="C2324">
        <v>33362180</v>
      </c>
      <c r="D2324">
        <v>31178369</v>
      </c>
      <c r="E2324">
        <v>1</v>
      </c>
      <c r="F2324">
        <v>1</v>
      </c>
      <c r="G2324">
        <v>1</v>
      </c>
      <c r="H2324">
        <v>3</v>
      </c>
      <c r="I2324" t="s">
        <v>915</v>
      </c>
      <c r="J2324" t="s">
        <v>916</v>
      </c>
      <c r="K2324" t="s">
        <v>917</v>
      </c>
      <c r="L2324">
        <v>1346</v>
      </c>
      <c r="N2324">
        <v>1009</v>
      </c>
      <c r="O2324" t="s">
        <v>78</v>
      </c>
      <c r="P2324" t="s">
        <v>78</v>
      </c>
      <c r="Q2324">
        <v>1</v>
      </c>
      <c r="X2324">
        <v>7.95</v>
      </c>
      <c r="Y2324">
        <v>39.020000000000003</v>
      </c>
      <c r="Z2324">
        <v>0</v>
      </c>
      <c r="AA2324">
        <v>0</v>
      </c>
      <c r="AB2324">
        <v>0</v>
      </c>
      <c r="AC2324">
        <v>0</v>
      </c>
      <c r="AD2324">
        <v>1</v>
      </c>
      <c r="AE2324">
        <v>0</v>
      </c>
      <c r="AF2324" t="s">
        <v>3</v>
      </c>
      <c r="AG2324">
        <v>7.95</v>
      </c>
      <c r="AH2324">
        <v>2</v>
      </c>
      <c r="AI2324">
        <v>33362188</v>
      </c>
      <c r="AJ2324">
        <v>1841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</row>
    <row r="2325" spans="1:44">
      <c r="A2325">
        <f>ROW(Source!A1642)</f>
        <v>1642</v>
      </c>
      <c r="B2325">
        <v>33362200</v>
      </c>
      <c r="C2325">
        <v>33362180</v>
      </c>
      <c r="D2325">
        <v>31179550</v>
      </c>
      <c r="E2325">
        <v>1</v>
      </c>
      <c r="F2325">
        <v>1</v>
      </c>
      <c r="G2325">
        <v>1</v>
      </c>
      <c r="H2325">
        <v>3</v>
      </c>
      <c r="I2325" t="s">
        <v>861</v>
      </c>
      <c r="J2325" t="s">
        <v>862</v>
      </c>
      <c r="K2325" t="s">
        <v>863</v>
      </c>
      <c r="L2325">
        <v>1348</v>
      </c>
      <c r="N2325">
        <v>1009</v>
      </c>
      <c r="O2325" t="s">
        <v>32</v>
      </c>
      <c r="P2325" t="s">
        <v>32</v>
      </c>
      <c r="Q2325">
        <v>1000</v>
      </c>
      <c r="X2325">
        <v>3.3E-4</v>
      </c>
      <c r="Y2325">
        <v>10362</v>
      </c>
      <c r="Z2325">
        <v>0</v>
      </c>
      <c r="AA2325">
        <v>0</v>
      </c>
      <c r="AB2325">
        <v>0</v>
      </c>
      <c r="AC2325">
        <v>0</v>
      </c>
      <c r="AD2325">
        <v>1</v>
      </c>
      <c r="AE2325">
        <v>0</v>
      </c>
      <c r="AF2325" t="s">
        <v>3</v>
      </c>
      <c r="AG2325">
        <v>3.3E-4</v>
      </c>
      <c r="AH2325">
        <v>2</v>
      </c>
      <c r="AI2325">
        <v>33362189</v>
      </c>
      <c r="AJ2325">
        <v>1842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</row>
    <row r="2326" spans="1:44">
      <c r="A2326">
        <f>ROW(Source!A1642)</f>
        <v>1642</v>
      </c>
      <c r="B2326">
        <v>33362201</v>
      </c>
      <c r="C2326">
        <v>33362180</v>
      </c>
      <c r="D2326">
        <v>31180727</v>
      </c>
      <c r="E2326">
        <v>1</v>
      </c>
      <c r="F2326">
        <v>1</v>
      </c>
      <c r="G2326">
        <v>1</v>
      </c>
      <c r="H2326">
        <v>3</v>
      </c>
      <c r="I2326" t="s">
        <v>844</v>
      </c>
      <c r="J2326" t="s">
        <v>845</v>
      </c>
      <c r="K2326" t="s">
        <v>846</v>
      </c>
      <c r="L2326">
        <v>1348</v>
      </c>
      <c r="N2326">
        <v>1009</v>
      </c>
      <c r="O2326" t="s">
        <v>32</v>
      </c>
      <c r="P2326" t="s">
        <v>32</v>
      </c>
      <c r="Q2326">
        <v>1000</v>
      </c>
      <c r="X2326">
        <v>6.0000000000000001E-3</v>
      </c>
      <c r="Y2326">
        <v>9040.01</v>
      </c>
      <c r="Z2326">
        <v>0</v>
      </c>
      <c r="AA2326">
        <v>0</v>
      </c>
      <c r="AB2326">
        <v>0</v>
      </c>
      <c r="AC2326">
        <v>0</v>
      </c>
      <c r="AD2326">
        <v>1</v>
      </c>
      <c r="AE2326">
        <v>0</v>
      </c>
      <c r="AF2326" t="s">
        <v>3</v>
      </c>
      <c r="AG2326">
        <v>6.0000000000000001E-3</v>
      </c>
      <c r="AH2326">
        <v>2</v>
      </c>
      <c r="AI2326">
        <v>33362190</v>
      </c>
      <c r="AJ2326">
        <v>1843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</row>
    <row r="2327" spans="1:44">
      <c r="A2327">
        <f>ROW(Source!A1642)</f>
        <v>1642</v>
      </c>
      <c r="B2327">
        <v>33362202</v>
      </c>
      <c r="C2327">
        <v>33362180</v>
      </c>
      <c r="D2327">
        <v>31181610</v>
      </c>
      <c r="E2327">
        <v>1</v>
      </c>
      <c r="F2327">
        <v>1</v>
      </c>
      <c r="G2327">
        <v>1</v>
      </c>
      <c r="H2327">
        <v>3</v>
      </c>
      <c r="I2327" t="s">
        <v>847</v>
      </c>
      <c r="J2327" t="s">
        <v>848</v>
      </c>
      <c r="K2327" t="s">
        <v>849</v>
      </c>
      <c r="L2327">
        <v>1346</v>
      </c>
      <c r="N2327">
        <v>1009</v>
      </c>
      <c r="O2327" t="s">
        <v>78</v>
      </c>
      <c r="P2327" t="s">
        <v>78</v>
      </c>
      <c r="Q2327">
        <v>1</v>
      </c>
      <c r="X2327">
        <v>9.09</v>
      </c>
      <c r="Y2327">
        <v>23.09</v>
      </c>
      <c r="Z2327">
        <v>0</v>
      </c>
      <c r="AA2327">
        <v>0</v>
      </c>
      <c r="AB2327">
        <v>0</v>
      </c>
      <c r="AC2327">
        <v>0</v>
      </c>
      <c r="AD2327">
        <v>1</v>
      </c>
      <c r="AE2327">
        <v>0</v>
      </c>
      <c r="AF2327" t="s">
        <v>3</v>
      </c>
      <c r="AG2327">
        <v>9.09</v>
      </c>
      <c r="AH2327">
        <v>2</v>
      </c>
      <c r="AI2327">
        <v>33362191</v>
      </c>
      <c r="AJ2327">
        <v>1844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</row>
    <row r="2328" spans="1:44">
      <c r="A2328">
        <f>ROW(Source!A1642)</f>
        <v>1642</v>
      </c>
      <c r="B2328">
        <v>33362203</v>
      </c>
      <c r="C2328">
        <v>33362180</v>
      </c>
      <c r="D2328">
        <v>31174136</v>
      </c>
      <c r="E2328">
        <v>17</v>
      </c>
      <c r="F2328">
        <v>1</v>
      </c>
      <c r="G2328">
        <v>1</v>
      </c>
      <c r="H2328">
        <v>3</v>
      </c>
      <c r="I2328" t="s">
        <v>942</v>
      </c>
      <c r="J2328" t="s">
        <v>3</v>
      </c>
      <c r="K2328" t="s">
        <v>943</v>
      </c>
      <c r="L2328">
        <v>1327</v>
      </c>
      <c r="N2328">
        <v>1005</v>
      </c>
      <c r="O2328" t="s">
        <v>47</v>
      </c>
      <c r="P2328" t="s">
        <v>47</v>
      </c>
      <c r="Q2328">
        <v>1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1</v>
      </c>
      <c r="AD2328">
        <v>0</v>
      </c>
      <c r="AE2328">
        <v>0</v>
      </c>
      <c r="AF2328" t="s">
        <v>3</v>
      </c>
      <c r="AG2328">
        <v>0</v>
      </c>
      <c r="AH2328">
        <v>3</v>
      </c>
      <c r="AI2328">
        <v>-1</v>
      </c>
      <c r="AJ2328" t="s">
        <v>3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</row>
    <row r="2329" spans="1:44">
      <c r="A2329">
        <f>ROW(Source!A1642)</f>
        <v>1642</v>
      </c>
      <c r="B2329">
        <v>33362204</v>
      </c>
      <c r="C2329">
        <v>33362180</v>
      </c>
      <c r="D2329">
        <v>31173940</v>
      </c>
      <c r="E2329">
        <v>17</v>
      </c>
      <c r="F2329">
        <v>1</v>
      </c>
      <c r="G2329">
        <v>1</v>
      </c>
      <c r="H2329">
        <v>3</v>
      </c>
      <c r="I2329" t="s">
        <v>944</v>
      </c>
      <c r="J2329" t="s">
        <v>3</v>
      </c>
      <c r="K2329" t="s">
        <v>945</v>
      </c>
      <c r="L2329">
        <v>1346</v>
      </c>
      <c r="N2329">
        <v>1009</v>
      </c>
      <c r="O2329" t="s">
        <v>78</v>
      </c>
      <c r="P2329" t="s">
        <v>78</v>
      </c>
      <c r="Q2329">
        <v>1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1</v>
      </c>
      <c r="AD2329">
        <v>0</v>
      </c>
      <c r="AE2329">
        <v>0</v>
      </c>
      <c r="AF2329" t="s">
        <v>3</v>
      </c>
      <c r="AG2329">
        <v>0</v>
      </c>
      <c r="AH2329">
        <v>3</v>
      </c>
      <c r="AI2329">
        <v>-1</v>
      </c>
      <c r="AJ2329" t="s">
        <v>3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</row>
    <row r="2330" spans="1:44">
      <c r="A2330">
        <f>ROW(Source!A1642)</f>
        <v>1642</v>
      </c>
      <c r="B2330">
        <v>33362205</v>
      </c>
      <c r="C2330">
        <v>33362180</v>
      </c>
      <c r="D2330">
        <v>31174137</v>
      </c>
      <c r="E2330">
        <v>17</v>
      </c>
      <c r="F2330">
        <v>1</v>
      </c>
      <c r="G2330">
        <v>1</v>
      </c>
      <c r="H2330">
        <v>3</v>
      </c>
      <c r="I2330" t="s">
        <v>946</v>
      </c>
      <c r="J2330" t="s">
        <v>3</v>
      </c>
      <c r="K2330" t="s">
        <v>947</v>
      </c>
      <c r="L2330">
        <v>1327</v>
      </c>
      <c r="N2330">
        <v>1005</v>
      </c>
      <c r="O2330" t="s">
        <v>47</v>
      </c>
      <c r="P2330" t="s">
        <v>47</v>
      </c>
      <c r="Q2330">
        <v>1</v>
      </c>
      <c r="X2330">
        <v>100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 t="s">
        <v>3</v>
      </c>
      <c r="AG2330">
        <v>100</v>
      </c>
      <c r="AH2330">
        <v>3</v>
      </c>
      <c r="AI2330">
        <v>-1</v>
      </c>
      <c r="AJ2330" t="s">
        <v>3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</row>
    <row r="2331" spans="1:44">
      <c r="A2331">
        <f>ROW(Source!A1642)</f>
        <v>1642</v>
      </c>
      <c r="B2331">
        <v>33362206</v>
      </c>
      <c r="C2331">
        <v>33362180</v>
      </c>
      <c r="D2331">
        <v>31174140</v>
      </c>
      <c r="E2331">
        <v>17</v>
      </c>
      <c r="F2331">
        <v>1</v>
      </c>
      <c r="G2331">
        <v>1</v>
      </c>
      <c r="H2331">
        <v>3</v>
      </c>
      <c r="I2331" t="s">
        <v>948</v>
      </c>
      <c r="J2331" t="s">
        <v>3</v>
      </c>
      <c r="K2331" t="s">
        <v>949</v>
      </c>
      <c r="L2331">
        <v>1354</v>
      </c>
      <c r="N2331">
        <v>1010</v>
      </c>
      <c r="O2331" t="s">
        <v>40</v>
      </c>
      <c r="P2331" t="s">
        <v>40</v>
      </c>
      <c r="Q2331">
        <v>1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1</v>
      </c>
      <c r="AD2331">
        <v>0</v>
      </c>
      <c r="AE2331">
        <v>0</v>
      </c>
      <c r="AF2331" t="s">
        <v>3</v>
      </c>
      <c r="AG2331">
        <v>0</v>
      </c>
      <c r="AH2331">
        <v>3</v>
      </c>
      <c r="AI2331">
        <v>-1</v>
      </c>
      <c r="AJ2331" t="s">
        <v>3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</row>
    <row r="2332" spans="1:44">
      <c r="A2332">
        <f>ROW(Source!A1642)</f>
        <v>1642</v>
      </c>
      <c r="B2332">
        <v>33362207</v>
      </c>
      <c r="C2332">
        <v>33362180</v>
      </c>
      <c r="D2332">
        <v>31174146</v>
      </c>
      <c r="E2332">
        <v>17</v>
      </c>
      <c r="F2332">
        <v>1</v>
      </c>
      <c r="G2332">
        <v>1</v>
      </c>
      <c r="H2332">
        <v>3</v>
      </c>
      <c r="I2332" t="s">
        <v>950</v>
      </c>
      <c r="J2332" t="s">
        <v>3</v>
      </c>
      <c r="K2332" t="s">
        <v>951</v>
      </c>
      <c r="L2332">
        <v>1354</v>
      </c>
      <c r="N2332">
        <v>1010</v>
      </c>
      <c r="O2332" t="s">
        <v>40</v>
      </c>
      <c r="P2332" t="s">
        <v>40</v>
      </c>
      <c r="Q2332">
        <v>1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1</v>
      </c>
      <c r="AD2332">
        <v>0</v>
      </c>
      <c r="AE2332">
        <v>0</v>
      </c>
      <c r="AF2332" t="s">
        <v>3</v>
      </c>
      <c r="AG2332">
        <v>0</v>
      </c>
      <c r="AH2332">
        <v>3</v>
      </c>
      <c r="AI2332">
        <v>-1</v>
      </c>
      <c r="AJ2332" t="s">
        <v>3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</row>
    <row r="2333" spans="1:44">
      <c r="A2333">
        <f>ROW(Source!A1686)</f>
        <v>1686</v>
      </c>
      <c r="B2333">
        <v>33362223</v>
      </c>
      <c r="C2333">
        <v>33362213</v>
      </c>
      <c r="D2333">
        <v>31172061</v>
      </c>
      <c r="E2333">
        <v>1</v>
      </c>
      <c r="F2333">
        <v>1</v>
      </c>
      <c r="G2333">
        <v>1</v>
      </c>
      <c r="H2333">
        <v>1</v>
      </c>
      <c r="I2333" t="s">
        <v>850</v>
      </c>
      <c r="J2333" t="s">
        <v>3</v>
      </c>
      <c r="K2333" t="s">
        <v>851</v>
      </c>
      <c r="L2333">
        <v>1191</v>
      </c>
      <c r="N2333">
        <v>1013</v>
      </c>
      <c r="O2333" t="s">
        <v>831</v>
      </c>
      <c r="P2333" t="s">
        <v>831</v>
      </c>
      <c r="Q2333">
        <v>1</v>
      </c>
      <c r="X2333">
        <v>5.95</v>
      </c>
      <c r="Y2333">
        <v>0</v>
      </c>
      <c r="Z2333">
        <v>0</v>
      </c>
      <c r="AA2333">
        <v>0</v>
      </c>
      <c r="AB2333">
        <v>8.74</v>
      </c>
      <c r="AC2333">
        <v>0</v>
      </c>
      <c r="AD2333">
        <v>1</v>
      </c>
      <c r="AE2333">
        <v>1</v>
      </c>
      <c r="AF2333" t="s">
        <v>22</v>
      </c>
      <c r="AG2333">
        <v>8.2109999999999985</v>
      </c>
      <c r="AH2333">
        <v>2</v>
      </c>
      <c r="AI2333">
        <v>33362214</v>
      </c>
      <c r="AJ2333">
        <v>1845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</row>
    <row r="2334" spans="1:44">
      <c r="A2334">
        <f>ROW(Source!A1686)</f>
        <v>1686</v>
      </c>
      <c r="B2334">
        <v>33362224</v>
      </c>
      <c r="C2334">
        <v>33362213</v>
      </c>
      <c r="D2334">
        <v>31172011</v>
      </c>
      <c r="E2334">
        <v>1</v>
      </c>
      <c r="F2334">
        <v>1</v>
      </c>
      <c r="G2334">
        <v>1</v>
      </c>
      <c r="H2334">
        <v>1</v>
      </c>
      <c r="I2334" t="s">
        <v>832</v>
      </c>
      <c r="J2334" t="s">
        <v>3</v>
      </c>
      <c r="K2334" t="s">
        <v>833</v>
      </c>
      <c r="L2334">
        <v>1191</v>
      </c>
      <c r="N2334">
        <v>1013</v>
      </c>
      <c r="O2334" t="s">
        <v>831</v>
      </c>
      <c r="P2334" t="s">
        <v>831</v>
      </c>
      <c r="Q2334">
        <v>1</v>
      </c>
      <c r="X2334">
        <v>0.04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1</v>
      </c>
      <c r="AE2334">
        <v>2</v>
      </c>
      <c r="AF2334" t="s">
        <v>21</v>
      </c>
      <c r="AG2334">
        <v>0.06</v>
      </c>
      <c r="AH2334">
        <v>2</v>
      </c>
      <c r="AI2334">
        <v>33362215</v>
      </c>
      <c r="AJ2334">
        <v>1846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</row>
    <row r="2335" spans="1:44">
      <c r="A2335">
        <f>ROW(Source!A1686)</f>
        <v>1686</v>
      </c>
      <c r="B2335">
        <v>33362225</v>
      </c>
      <c r="C2335">
        <v>33362213</v>
      </c>
      <c r="D2335">
        <v>31258491</v>
      </c>
      <c r="E2335">
        <v>1</v>
      </c>
      <c r="F2335">
        <v>1</v>
      </c>
      <c r="G2335">
        <v>1</v>
      </c>
      <c r="H2335">
        <v>2</v>
      </c>
      <c r="I2335" t="s">
        <v>834</v>
      </c>
      <c r="J2335" t="s">
        <v>835</v>
      </c>
      <c r="K2335" t="s">
        <v>836</v>
      </c>
      <c r="L2335">
        <v>1368</v>
      </c>
      <c r="N2335">
        <v>1011</v>
      </c>
      <c r="O2335" t="s">
        <v>837</v>
      </c>
      <c r="P2335" t="s">
        <v>837</v>
      </c>
      <c r="Q2335">
        <v>1</v>
      </c>
      <c r="X2335">
        <v>0.01</v>
      </c>
      <c r="Y2335">
        <v>0</v>
      </c>
      <c r="Z2335">
        <v>111.99</v>
      </c>
      <c r="AA2335">
        <v>13.5</v>
      </c>
      <c r="AB2335">
        <v>0</v>
      </c>
      <c r="AC2335">
        <v>0</v>
      </c>
      <c r="AD2335">
        <v>1</v>
      </c>
      <c r="AE2335">
        <v>0</v>
      </c>
      <c r="AF2335" t="s">
        <v>21</v>
      </c>
      <c r="AG2335">
        <v>1.4999999999999999E-2</v>
      </c>
      <c r="AH2335">
        <v>2</v>
      </c>
      <c r="AI2335">
        <v>33362216</v>
      </c>
      <c r="AJ2335">
        <v>1847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</row>
    <row r="2336" spans="1:44">
      <c r="A2336">
        <f>ROW(Source!A1686)</f>
        <v>1686</v>
      </c>
      <c r="B2336">
        <v>33362226</v>
      </c>
      <c r="C2336">
        <v>33362213</v>
      </c>
      <c r="D2336">
        <v>31258691</v>
      </c>
      <c r="E2336">
        <v>1</v>
      </c>
      <c r="F2336">
        <v>1</v>
      </c>
      <c r="G2336">
        <v>1</v>
      </c>
      <c r="H2336">
        <v>2</v>
      </c>
      <c r="I2336" t="s">
        <v>838</v>
      </c>
      <c r="J2336" t="s">
        <v>839</v>
      </c>
      <c r="K2336" t="s">
        <v>840</v>
      </c>
      <c r="L2336">
        <v>1368</v>
      </c>
      <c r="N2336">
        <v>1011</v>
      </c>
      <c r="O2336" t="s">
        <v>837</v>
      </c>
      <c r="P2336" t="s">
        <v>837</v>
      </c>
      <c r="Q2336">
        <v>1</v>
      </c>
      <c r="X2336">
        <v>1.36</v>
      </c>
      <c r="Y2336">
        <v>0</v>
      </c>
      <c r="Z2336">
        <v>3.12</v>
      </c>
      <c r="AA2336">
        <v>0</v>
      </c>
      <c r="AB2336">
        <v>0</v>
      </c>
      <c r="AC2336">
        <v>0</v>
      </c>
      <c r="AD2336">
        <v>1</v>
      </c>
      <c r="AE2336">
        <v>0</v>
      </c>
      <c r="AF2336" t="s">
        <v>21</v>
      </c>
      <c r="AG2336">
        <v>2.04</v>
      </c>
      <c r="AH2336">
        <v>2</v>
      </c>
      <c r="AI2336">
        <v>33362217</v>
      </c>
      <c r="AJ2336">
        <v>1848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</row>
    <row r="2337" spans="1:44">
      <c r="A2337">
        <f>ROW(Source!A1686)</f>
        <v>1686</v>
      </c>
      <c r="B2337">
        <v>33362227</v>
      </c>
      <c r="C2337">
        <v>33362213</v>
      </c>
      <c r="D2337">
        <v>31259879</v>
      </c>
      <c r="E2337">
        <v>1</v>
      </c>
      <c r="F2337">
        <v>1</v>
      </c>
      <c r="G2337">
        <v>1</v>
      </c>
      <c r="H2337">
        <v>2</v>
      </c>
      <c r="I2337" t="s">
        <v>841</v>
      </c>
      <c r="J2337" t="s">
        <v>842</v>
      </c>
      <c r="K2337" t="s">
        <v>843</v>
      </c>
      <c r="L2337">
        <v>1368</v>
      </c>
      <c r="N2337">
        <v>1011</v>
      </c>
      <c r="O2337" t="s">
        <v>837</v>
      </c>
      <c r="P2337" t="s">
        <v>837</v>
      </c>
      <c r="Q2337">
        <v>1</v>
      </c>
      <c r="X2337">
        <v>0.03</v>
      </c>
      <c r="Y2337">
        <v>0</v>
      </c>
      <c r="Z2337">
        <v>65.709999999999994</v>
      </c>
      <c r="AA2337">
        <v>11.6</v>
      </c>
      <c r="AB2337">
        <v>0</v>
      </c>
      <c r="AC2337">
        <v>0</v>
      </c>
      <c r="AD2337">
        <v>1</v>
      </c>
      <c r="AE2337">
        <v>0</v>
      </c>
      <c r="AF2337" t="s">
        <v>21</v>
      </c>
      <c r="AG2337">
        <v>4.4999999999999998E-2</v>
      </c>
      <c r="AH2337">
        <v>2</v>
      </c>
      <c r="AI2337">
        <v>33362218</v>
      </c>
      <c r="AJ2337">
        <v>1849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</row>
    <row r="2338" spans="1:44">
      <c r="A2338">
        <f>ROW(Source!A1686)</f>
        <v>1686</v>
      </c>
      <c r="B2338">
        <v>33362228</v>
      </c>
      <c r="C2338">
        <v>33362213</v>
      </c>
      <c r="D2338">
        <v>31175973</v>
      </c>
      <c r="E2338">
        <v>1</v>
      </c>
      <c r="F2338">
        <v>1</v>
      </c>
      <c r="G2338">
        <v>1</v>
      </c>
      <c r="H2338">
        <v>3</v>
      </c>
      <c r="I2338" t="s">
        <v>889</v>
      </c>
      <c r="J2338" t="s">
        <v>890</v>
      </c>
      <c r="K2338" t="s">
        <v>891</v>
      </c>
      <c r="L2338">
        <v>1348</v>
      </c>
      <c r="N2338">
        <v>1009</v>
      </c>
      <c r="O2338" t="s">
        <v>32</v>
      </c>
      <c r="P2338" t="s">
        <v>32</v>
      </c>
      <c r="Q2338">
        <v>1000</v>
      </c>
      <c r="X2338">
        <v>2.9999999999999997E-4</v>
      </c>
      <c r="Y2338">
        <v>26499</v>
      </c>
      <c r="Z2338">
        <v>0</v>
      </c>
      <c r="AA2338">
        <v>0</v>
      </c>
      <c r="AB2338">
        <v>0</v>
      </c>
      <c r="AC2338">
        <v>0</v>
      </c>
      <c r="AD2338">
        <v>1</v>
      </c>
      <c r="AE2338">
        <v>0</v>
      </c>
      <c r="AF2338" t="s">
        <v>3</v>
      </c>
      <c r="AG2338">
        <v>2.9999999999999997E-4</v>
      </c>
      <c r="AH2338">
        <v>2</v>
      </c>
      <c r="AI2338">
        <v>33362219</v>
      </c>
      <c r="AJ2338">
        <v>1850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</row>
    <row r="2339" spans="1:44">
      <c r="A2339">
        <f>ROW(Source!A1686)</f>
        <v>1686</v>
      </c>
      <c r="B2339">
        <v>33362229</v>
      </c>
      <c r="C2339">
        <v>33362213</v>
      </c>
      <c r="D2339">
        <v>31180727</v>
      </c>
      <c r="E2339">
        <v>1</v>
      </c>
      <c r="F2339">
        <v>1</v>
      </c>
      <c r="G2339">
        <v>1</v>
      </c>
      <c r="H2339">
        <v>3</v>
      </c>
      <c r="I2339" t="s">
        <v>844</v>
      </c>
      <c r="J2339" t="s">
        <v>845</v>
      </c>
      <c r="K2339" t="s">
        <v>846</v>
      </c>
      <c r="L2339">
        <v>1348</v>
      </c>
      <c r="N2339">
        <v>1009</v>
      </c>
      <c r="O2339" t="s">
        <v>32</v>
      </c>
      <c r="P2339" t="s">
        <v>32</v>
      </c>
      <c r="Q2339">
        <v>1000</v>
      </c>
      <c r="X2339">
        <v>8.0000000000000004E-4</v>
      </c>
      <c r="Y2339">
        <v>9040.01</v>
      </c>
      <c r="Z2339">
        <v>0</v>
      </c>
      <c r="AA2339">
        <v>0</v>
      </c>
      <c r="AB2339">
        <v>0</v>
      </c>
      <c r="AC2339">
        <v>0</v>
      </c>
      <c r="AD2339">
        <v>1</v>
      </c>
      <c r="AE2339">
        <v>0</v>
      </c>
      <c r="AF2339" t="s">
        <v>3</v>
      </c>
      <c r="AG2339">
        <v>8.0000000000000004E-4</v>
      </c>
      <c r="AH2339">
        <v>2</v>
      </c>
      <c r="AI2339">
        <v>33362220</v>
      </c>
      <c r="AJ2339">
        <v>1851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</row>
    <row r="2340" spans="1:44">
      <c r="A2340">
        <f>ROW(Source!A1686)</f>
        <v>1686</v>
      </c>
      <c r="B2340">
        <v>33362230</v>
      </c>
      <c r="C2340">
        <v>33362213</v>
      </c>
      <c r="D2340">
        <v>31181610</v>
      </c>
      <c r="E2340">
        <v>1</v>
      </c>
      <c r="F2340">
        <v>1</v>
      </c>
      <c r="G2340">
        <v>1</v>
      </c>
      <c r="H2340">
        <v>3</v>
      </c>
      <c r="I2340" t="s">
        <v>847</v>
      </c>
      <c r="J2340" t="s">
        <v>848</v>
      </c>
      <c r="K2340" t="s">
        <v>849</v>
      </c>
      <c r="L2340">
        <v>1346</v>
      </c>
      <c r="N2340">
        <v>1009</v>
      </c>
      <c r="O2340" t="s">
        <v>78</v>
      </c>
      <c r="P2340" t="s">
        <v>78</v>
      </c>
      <c r="Q2340">
        <v>1</v>
      </c>
      <c r="X2340">
        <v>0.43</v>
      </c>
      <c r="Y2340">
        <v>23.09</v>
      </c>
      <c r="Z2340">
        <v>0</v>
      </c>
      <c r="AA2340">
        <v>0</v>
      </c>
      <c r="AB2340">
        <v>0</v>
      </c>
      <c r="AC2340">
        <v>0</v>
      </c>
      <c r="AD2340">
        <v>1</v>
      </c>
      <c r="AE2340">
        <v>0</v>
      </c>
      <c r="AF2340" t="s">
        <v>3</v>
      </c>
      <c r="AG2340">
        <v>0.43</v>
      </c>
      <c r="AH2340">
        <v>2</v>
      </c>
      <c r="AI2340">
        <v>33362221</v>
      </c>
      <c r="AJ2340">
        <v>1852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</row>
    <row r="2341" spans="1:44">
      <c r="A2341">
        <f>ROW(Source!A1686)</f>
        <v>1686</v>
      </c>
      <c r="B2341">
        <v>33362231</v>
      </c>
      <c r="C2341">
        <v>33362213</v>
      </c>
      <c r="D2341">
        <v>31174155</v>
      </c>
      <c r="E2341">
        <v>17</v>
      </c>
      <c r="F2341">
        <v>1</v>
      </c>
      <c r="G2341">
        <v>1</v>
      </c>
      <c r="H2341">
        <v>3</v>
      </c>
      <c r="I2341" t="s">
        <v>937</v>
      </c>
      <c r="J2341" t="s">
        <v>3</v>
      </c>
      <c r="K2341" t="s">
        <v>269</v>
      </c>
      <c r="L2341">
        <v>1354</v>
      </c>
      <c r="N2341">
        <v>1010</v>
      </c>
      <c r="O2341" t="s">
        <v>40</v>
      </c>
      <c r="P2341" t="s">
        <v>40</v>
      </c>
      <c r="Q2341">
        <v>1</v>
      </c>
      <c r="X2341">
        <v>2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 t="s">
        <v>3</v>
      </c>
      <c r="AG2341">
        <v>2</v>
      </c>
      <c r="AH2341">
        <v>3</v>
      </c>
      <c r="AI2341">
        <v>-1</v>
      </c>
      <c r="AJ2341" t="s">
        <v>3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</row>
    <row r="2342" spans="1:44">
      <c r="A2342">
        <f>ROW(Source!A1686)</f>
        <v>1686</v>
      </c>
      <c r="B2342">
        <v>33362232</v>
      </c>
      <c r="C2342">
        <v>33362213</v>
      </c>
      <c r="D2342">
        <v>31173712</v>
      </c>
      <c r="E2342">
        <v>17</v>
      </c>
      <c r="F2342">
        <v>1</v>
      </c>
      <c r="G2342">
        <v>1</v>
      </c>
      <c r="H2342">
        <v>3</v>
      </c>
      <c r="I2342" t="s">
        <v>929</v>
      </c>
      <c r="J2342" t="s">
        <v>3</v>
      </c>
      <c r="K2342" t="s">
        <v>930</v>
      </c>
      <c r="L2342">
        <v>1354</v>
      </c>
      <c r="N2342">
        <v>1010</v>
      </c>
      <c r="O2342" t="s">
        <v>40</v>
      </c>
      <c r="P2342" t="s">
        <v>40</v>
      </c>
      <c r="Q2342">
        <v>1</v>
      </c>
      <c r="X2342">
        <v>1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 t="s">
        <v>3</v>
      </c>
      <c r="AG2342">
        <v>1</v>
      </c>
      <c r="AH2342">
        <v>3</v>
      </c>
      <c r="AI2342">
        <v>-1</v>
      </c>
      <c r="AJ2342" t="s">
        <v>3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</row>
    <row r="2343" spans="1:44">
      <c r="A2343">
        <f>ROW(Source!A1686)</f>
        <v>1686</v>
      </c>
      <c r="B2343">
        <v>33362233</v>
      </c>
      <c r="C2343">
        <v>33362213</v>
      </c>
      <c r="D2343">
        <v>31172599</v>
      </c>
      <c r="E2343">
        <v>17</v>
      </c>
      <c r="F2343">
        <v>1</v>
      </c>
      <c r="G2343">
        <v>1</v>
      </c>
      <c r="H2343">
        <v>3</v>
      </c>
      <c r="I2343" t="s">
        <v>938</v>
      </c>
      <c r="J2343" t="s">
        <v>3</v>
      </c>
      <c r="K2343" t="s">
        <v>939</v>
      </c>
      <c r="L2343">
        <v>1301</v>
      </c>
      <c r="N2343">
        <v>1003</v>
      </c>
      <c r="O2343" t="s">
        <v>275</v>
      </c>
      <c r="P2343" t="s">
        <v>275</v>
      </c>
      <c r="Q2343">
        <v>1</v>
      </c>
      <c r="X2343">
        <v>9.3000000000000007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 t="s">
        <v>3</v>
      </c>
      <c r="AG2343">
        <v>9.3000000000000007</v>
      </c>
      <c r="AH2343">
        <v>3</v>
      </c>
      <c r="AI2343">
        <v>-1</v>
      </c>
      <c r="AJ2343" t="s">
        <v>3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</row>
    <row r="2344" spans="1:44">
      <c r="A2344">
        <f>ROW(Source!A1686)</f>
        <v>1686</v>
      </c>
      <c r="B2344">
        <v>33362234</v>
      </c>
      <c r="C2344">
        <v>33362213</v>
      </c>
      <c r="D2344">
        <v>31238438</v>
      </c>
      <c r="E2344">
        <v>1</v>
      </c>
      <c r="F2344">
        <v>1</v>
      </c>
      <c r="G2344">
        <v>1</v>
      </c>
      <c r="H2344">
        <v>3</v>
      </c>
      <c r="I2344" t="s">
        <v>892</v>
      </c>
      <c r="J2344" t="s">
        <v>893</v>
      </c>
      <c r="K2344" t="s">
        <v>894</v>
      </c>
      <c r="L2344">
        <v>1301</v>
      </c>
      <c r="N2344">
        <v>1003</v>
      </c>
      <c r="O2344" t="s">
        <v>275</v>
      </c>
      <c r="P2344" t="s">
        <v>275</v>
      </c>
      <c r="Q2344">
        <v>1</v>
      </c>
      <c r="X2344">
        <v>0.39</v>
      </c>
      <c r="Y2344">
        <v>15.33</v>
      </c>
      <c r="Z2344">
        <v>0</v>
      </c>
      <c r="AA2344">
        <v>0</v>
      </c>
      <c r="AB2344">
        <v>0</v>
      </c>
      <c r="AC2344">
        <v>0</v>
      </c>
      <c r="AD2344">
        <v>1</v>
      </c>
      <c r="AE2344">
        <v>0</v>
      </c>
      <c r="AF2344" t="s">
        <v>3</v>
      </c>
      <c r="AG2344">
        <v>0.39</v>
      </c>
      <c r="AH2344">
        <v>2</v>
      </c>
      <c r="AI2344">
        <v>33362222</v>
      </c>
      <c r="AJ2344">
        <v>1853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</row>
    <row r="2345" spans="1:44">
      <c r="A2345">
        <f>ROW(Source!A1687)</f>
        <v>1687</v>
      </c>
      <c r="B2345">
        <v>33362223</v>
      </c>
      <c r="C2345">
        <v>33362213</v>
      </c>
      <c r="D2345">
        <v>31172061</v>
      </c>
      <c r="E2345">
        <v>1</v>
      </c>
      <c r="F2345">
        <v>1</v>
      </c>
      <c r="G2345">
        <v>1</v>
      </c>
      <c r="H2345">
        <v>1</v>
      </c>
      <c r="I2345" t="s">
        <v>850</v>
      </c>
      <c r="J2345" t="s">
        <v>3</v>
      </c>
      <c r="K2345" t="s">
        <v>851</v>
      </c>
      <c r="L2345">
        <v>1191</v>
      </c>
      <c r="N2345">
        <v>1013</v>
      </c>
      <c r="O2345" t="s">
        <v>831</v>
      </c>
      <c r="P2345" t="s">
        <v>831</v>
      </c>
      <c r="Q2345">
        <v>1</v>
      </c>
      <c r="X2345">
        <v>5.95</v>
      </c>
      <c r="Y2345">
        <v>0</v>
      </c>
      <c r="Z2345">
        <v>0</v>
      </c>
      <c r="AA2345">
        <v>0</v>
      </c>
      <c r="AB2345">
        <v>8.74</v>
      </c>
      <c r="AC2345">
        <v>0</v>
      </c>
      <c r="AD2345">
        <v>1</v>
      </c>
      <c r="AE2345">
        <v>1</v>
      </c>
      <c r="AF2345" t="s">
        <v>22</v>
      </c>
      <c r="AG2345">
        <v>8.2109999999999985</v>
      </c>
      <c r="AH2345">
        <v>2</v>
      </c>
      <c r="AI2345">
        <v>33362214</v>
      </c>
      <c r="AJ2345">
        <v>1854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</row>
    <row r="2346" spans="1:44">
      <c r="A2346">
        <f>ROW(Source!A1687)</f>
        <v>1687</v>
      </c>
      <c r="B2346">
        <v>33362224</v>
      </c>
      <c r="C2346">
        <v>33362213</v>
      </c>
      <c r="D2346">
        <v>31172011</v>
      </c>
      <c r="E2346">
        <v>1</v>
      </c>
      <c r="F2346">
        <v>1</v>
      </c>
      <c r="G2346">
        <v>1</v>
      </c>
      <c r="H2346">
        <v>1</v>
      </c>
      <c r="I2346" t="s">
        <v>832</v>
      </c>
      <c r="J2346" t="s">
        <v>3</v>
      </c>
      <c r="K2346" t="s">
        <v>833</v>
      </c>
      <c r="L2346">
        <v>1191</v>
      </c>
      <c r="N2346">
        <v>1013</v>
      </c>
      <c r="O2346" t="s">
        <v>831</v>
      </c>
      <c r="P2346" t="s">
        <v>831</v>
      </c>
      <c r="Q2346">
        <v>1</v>
      </c>
      <c r="X2346">
        <v>0.04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1</v>
      </c>
      <c r="AE2346">
        <v>2</v>
      </c>
      <c r="AF2346" t="s">
        <v>21</v>
      </c>
      <c r="AG2346">
        <v>0.06</v>
      </c>
      <c r="AH2346">
        <v>2</v>
      </c>
      <c r="AI2346">
        <v>33362215</v>
      </c>
      <c r="AJ2346">
        <v>1855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</row>
    <row r="2347" spans="1:44">
      <c r="A2347">
        <f>ROW(Source!A1687)</f>
        <v>1687</v>
      </c>
      <c r="B2347">
        <v>33362225</v>
      </c>
      <c r="C2347">
        <v>33362213</v>
      </c>
      <c r="D2347">
        <v>31258491</v>
      </c>
      <c r="E2347">
        <v>1</v>
      </c>
      <c r="F2347">
        <v>1</v>
      </c>
      <c r="G2347">
        <v>1</v>
      </c>
      <c r="H2347">
        <v>2</v>
      </c>
      <c r="I2347" t="s">
        <v>834</v>
      </c>
      <c r="J2347" t="s">
        <v>835</v>
      </c>
      <c r="K2347" t="s">
        <v>836</v>
      </c>
      <c r="L2347">
        <v>1368</v>
      </c>
      <c r="N2347">
        <v>1011</v>
      </c>
      <c r="O2347" t="s">
        <v>837</v>
      </c>
      <c r="P2347" t="s">
        <v>837</v>
      </c>
      <c r="Q2347">
        <v>1</v>
      </c>
      <c r="X2347">
        <v>0.01</v>
      </c>
      <c r="Y2347">
        <v>0</v>
      </c>
      <c r="Z2347">
        <v>111.99</v>
      </c>
      <c r="AA2347">
        <v>13.5</v>
      </c>
      <c r="AB2347">
        <v>0</v>
      </c>
      <c r="AC2347">
        <v>0</v>
      </c>
      <c r="AD2347">
        <v>1</v>
      </c>
      <c r="AE2347">
        <v>0</v>
      </c>
      <c r="AF2347" t="s">
        <v>21</v>
      </c>
      <c r="AG2347">
        <v>1.4999999999999999E-2</v>
      </c>
      <c r="AH2347">
        <v>2</v>
      </c>
      <c r="AI2347">
        <v>33362216</v>
      </c>
      <c r="AJ2347">
        <v>1856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</row>
    <row r="2348" spans="1:44">
      <c r="A2348">
        <f>ROW(Source!A1687)</f>
        <v>1687</v>
      </c>
      <c r="B2348">
        <v>33362226</v>
      </c>
      <c r="C2348">
        <v>33362213</v>
      </c>
      <c r="D2348">
        <v>31258691</v>
      </c>
      <c r="E2348">
        <v>1</v>
      </c>
      <c r="F2348">
        <v>1</v>
      </c>
      <c r="G2348">
        <v>1</v>
      </c>
      <c r="H2348">
        <v>2</v>
      </c>
      <c r="I2348" t="s">
        <v>838</v>
      </c>
      <c r="J2348" t="s">
        <v>839</v>
      </c>
      <c r="K2348" t="s">
        <v>840</v>
      </c>
      <c r="L2348">
        <v>1368</v>
      </c>
      <c r="N2348">
        <v>1011</v>
      </c>
      <c r="O2348" t="s">
        <v>837</v>
      </c>
      <c r="P2348" t="s">
        <v>837</v>
      </c>
      <c r="Q2348">
        <v>1</v>
      </c>
      <c r="X2348">
        <v>1.36</v>
      </c>
      <c r="Y2348">
        <v>0</v>
      </c>
      <c r="Z2348">
        <v>3.12</v>
      </c>
      <c r="AA2348">
        <v>0</v>
      </c>
      <c r="AB2348">
        <v>0</v>
      </c>
      <c r="AC2348">
        <v>0</v>
      </c>
      <c r="AD2348">
        <v>1</v>
      </c>
      <c r="AE2348">
        <v>0</v>
      </c>
      <c r="AF2348" t="s">
        <v>21</v>
      </c>
      <c r="AG2348">
        <v>2.04</v>
      </c>
      <c r="AH2348">
        <v>2</v>
      </c>
      <c r="AI2348">
        <v>33362217</v>
      </c>
      <c r="AJ2348">
        <v>1857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</row>
    <row r="2349" spans="1:44">
      <c r="A2349">
        <f>ROW(Source!A1687)</f>
        <v>1687</v>
      </c>
      <c r="B2349">
        <v>33362227</v>
      </c>
      <c r="C2349">
        <v>33362213</v>
      </c>
      <c r="D2349">
        <v>31259879</v>
      </c>
      <c r="E2349">
        <v>1</v>
      </c>
      <c r="F2349">
        <v>1</v>
      </c>
      <c r="G2349">
        <v>1</v>
      </c>
      <c r="H2349">
        <v>2</v>
      </c>
      <c r="I2349" t="s">
        <v>841</v>
      </c>
      <c r="J2349" t="s">
        <v>842</v>
      </c>
      <c r="K2349" t="s">
        <v>843</v>
      </c>
      <c r="L2349">
        <v>1368</v>
      </c>
      <c r="N2349">
        <v>1011</v>
      </c>
      <c r="O2349" t="s">
        <v>837</v>
      </c>
      <c r="P2349" t="s">
        <v>837</v>
      </c>
      <c r="Q2349">
        <v>1</v>
      </c>
      <c r="X2349">
        <v>0.03</v>
      </c>
      <c r="Y2349">
        <v>0</v>
      </c>
      <c r="Z2349">
        <v>65.709999999999994</v>
      </c>
      <c r="AA2349">
        <v>11.6</v>
      </c>
      <c r="AB2349">
        <v>0</v>
      </c>
      <c r="AC2349">
        <v>0</v>
      </c>
      <c r="AD2349">
        <v>1</v>
      </c>
      <c r="AE2349">
        <v>0</v>
      </c>
      <c r="AF2349" t="s">
        <v>21</v>
      </c>
      <c r="AG2349">
        <v>4.4999999999999998E-2</v>
      </c>
      <c r="AH2349">
        <v>2</v>
      </c>
      <c r="AI2349">
        <v>33362218</v>
      </c>
      <c r="AJ2349">
        <v>1858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</row>
    <row r="2350" spans="1:44">
      <c r="A2350">
        <f>ROW(Source!A1687)</f>
        <v>1687</v>
      </c>
      <c r="B2350">
        <v>33362228</v>
      </c>
      <c r="C2350">
        <v>33362213</v>
      </c>
      <c r="D2350">
        <v>31175973</v>
      </c>
      <c r="E2350">
        <v>1</v>
      </c>
      <c r="F2350">
        <v>1</v>
      </c>
      <c r="G2350">
        <v>1</v>
      </c>
      <c r="H2350">
        <v>3</v>
      </c>
      <c r="I2350" t="s">
        <v>889</v>
      </c>
      <c r="J2350" t="s">
        <v>890</v>
      </c>
      <c r="K2350" t="s">
        <v>891</v>
      </c>
      <c r="L2350">
        <v>1348</v>
      </c>
      <c r="N2350">
        <v>1009</v>
      </c>
      <c r="O2350" t="s">
        <v>32</v>
      </c>
      <c r="P2350" t="s">
        <v>32</v>
      </c>
      <c r="Q2350">
        <v>1000</v>
      </c>
      <c r="X2350">
        <v>2.9999999999999997E-4</v>
      </c>
      <c r="Y2350">
        <v>26499</v>
      </c>
      <c r="Z2350">
        <v>0</v>
      </c>
      <c r="AA2350">
        <v>0</v>
      </c>
      <c r="AB2350">
        <v>0</v>
      </c>
      <c r="AC2350">
        <v>0</v>
      </c>
      <c r="AD2350">
        <v>1</v>
      </c>
      <c r="AE2350">
        <v>0</v>
      </c>
      <c r="AF2350" t="s">
        <v>3</v>
      </c>
      <c r="AG2350">
        <v>2.9999999999999997E-4</v>
      </c>
      <c r="AH2350">
        <v>2</v>
      </c>
      <c r="AI2350">
        <v>33362219</v>
      </c>
      <c r="AJ2350">
        <v>1859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</row>
    <row r="2351" spans="1:44">
      <c r="A2351">
        <f>ROW(Source!A1687)</f>
        <v>1687</v>
      </c>
      <c r="B2351">
        <v>33362229</v>
      </c>
      <c r="C2351">
        <v>33362213</v>
      </c>
      <c r="D2351">
        <v>31180727</v>
      </c>
      <c r="E2351">
        <v>1</v>
      </c>
      <c r="F2351">
        <v>1</v>
      </c>
      <c r="G2351">
        <v>1</v>
      </c>
      <c r="H2351">
        <v>3</v>
      </c>
      <c r="I2351" t="s">
        <v>844</v>
      </c>
      <c r="J2351" t="s">
        <v>845</v>
      </c>
      <c r="K2351" t="s">
        <v>846</v>
      </c>
      <c r="L2351">
        <v>1348</v>
      </c>
      <c r="N2351">
        <v>1009</v>
      </c>
      <c r="O2351" t="s">
        <v>32</v>
      </c>
      <c r="P2351" t="s">
        <v>32</v>
      </c>
      <c r="Q2351">
        <v>1000</v>
      </c>
      <c r="X2351">
        <v>8.0000000000000004E-4</v>
      </c>
      <c r="Y2351">
        <v>9040.01</v>
      </c>
      <c r="Z2351">
        <v>0</v>
      </c>
      <c r="AA2351">
        <v>0</v>
      </c>
      <c r="AB2351">
        <v>0</v>
      </c>
      <c r="AC2351">
        <v>0</v>
      </c>
      <c r="AD2351">
        <v>1</v>
      </c>
      <c r="AE2351">
        <v>0</v>
      </c>
      <c r="AF2351" t="s">
        <v>3</v>
      </c>
      <c r="AG2351">
        <v>8.0000000000000004E-4</v>
      </c>
      <c r="AH2351">
        <v>2</v>
      </c>
      <c r="AI2351">
        <v>33362220</v>
      </c>
      <c r="AJ2351">
        <v>1860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</row>
    <row r="2352" spans="1:44">
      <c r="A2352">
        <f>ROW(Source!A1687)</f>
        <v>1687</v>
      </c>
      <c r="B2352">
        <v>33362230</v>
      </c>
      <c r="C2352">
        <v>33362213</v>
      </c>
      <c r="D2352">
        <v>31181610</v>
      </c>
      <c r="E2352">
        <v>1</v>
      </c>
      <c r="F2352">
        <v>1</v>
      </c>
      <c r="G2352">
        <v>1</v>
      </c>
      <c r="H2352">
        <v>3</v>
      </c>
      <c r="I2352" t="s">
        <v>847</v>
      </c>
      <c r="J2352" t="s">
        <v>848</v>
      </c>
      <c r="K2352" t="s">
        <v>849</v>
      </c>
      <c r="L2352">
        <v>1346</v>
      </c>
      <c r="N2352">
        <v>1009</v>
      </c>
      <c r="O2352" t="s">
        <v>78</v>
      </c>
      <c r="P2352" t="s">
        <v>78</v>
      </c>
      <c r="Q2352">
        <v>1</v>
      </c>
      <c r="X2352">
        <v>0.43</v>
      </c>
      <c r="Y2352">
        <v>23.09</v>
      </c>
      <c r="Z2352">
        <v>0</v>
      </c>
      <c r="AA2352">
        <v>0</v>
      </c>
      <c r="AB2352">
        <v>0</v>
      </c>
      <c r="AC2352">
        <v>0</v>
      </c>
      <c r="AD2352">
        <v>1</v>
      </c>
      <c r="AE2352">
        <v>0</v>
      </c>
      <c r="AF2352" t="s">
        <v>3</v>
      </c>
      <c r="AG2352">
        <v>0.43</v>
      </c>
      <c r="AH2352">
        <v>2</v>
      </c>
      <c r="AI2352">
        <v>33362221</v>
      </c>
      <c r="AJ2352">
        <v>1861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</row>
    <row r="2353" spans="1:44">
      <c r="A2353">
        <f>ROW(Source!A1687)</f>
        <v>1687</v>
      </c>
      <c r="B2353">
        <v>33362231</v>
      </c>
      <c r="C2353">
        <v>33362213</v>
      </c>
      <c r="D2353">
        <v>31174155</v>
      </c>
      <c r="E2353">
        <v>17</v>
      </c>
      <c r="F2353">
        <v>1</v>
      </c>
      <c r="G2353">
        <v>1</v>
      </c>
      <c r="H2353">
        <v>3</v>
      </c>
      <c r="I2353" t="s">
        <v>937</v>
      </c>
      <c r="J2353" t="s">
        <v>3</v>
      </c>
      <c r="K2353" t="s">
        <v>269</v>
      </c>
      <c r="L2353">
        <v>1354</v>
      </c>
      <c r="N2353">
        <v>1010</v>
      </c>
      <c r="O2353" t="s">
        <v>40</v>
      </c>
      <c r="P2353" t="s">
        <v>40</v>
      </c>
      <c r="Q2353">
        <v>1</v>
      </c>
      <c r="X2353">
        <v>2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 t="s">
        <v>3</v>
      </c>
      <c r="AG2353">
        <v>2</v>
      </c>
      <c r="AH2353">
        <v>3</v>
      </c>
      <c r="AI2353">
        <v>-1</v>
      </c>
      <c r="AJ2353" t="s">
        <v>3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</row>
    <row r="2354" spans="1:44">
      <c r="A2354">
        <f>ROW(Source!A1687)</f>
        <v>1687</v>
      </c>
      <c r="B2354">
        <v>33362232</v>
      </c>
      <c r="C2354">
        <v>33362213</v>
      </c>
      <c r="D2354">
        <v>31173712</v>
      </c>
      <c r="E2354">
        <v>17</v>
      </c>
      <c r="F2354">
        <v>1</v>
      </c>
      <c r="G2354">
        <v>1</v>
      </c>
      <c r="H2354">
        <v>3</v>
      </c>
      <c r="I2354" t="s">
        <v>929</v>
      </c>
      <c r="J2354" t="s">
        <v>3</v>
      </c>
      <c r="K2354" t="s">
        <v>930</v>
      </c>
      <c r="L2354">
        <v>1354</v>
      </c>
      <c r="N2354">
        <v>1010</v>
      </c>
      <c r="O2354" t="s">
        <v>40</v>
      </c>
      <c r="P2354" t="s">
        <v>40</v>
      </c>
      <c r="Q2354">
        <v>1</v>
      </c>
      <c r="X2354">
        <v>1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 t="s">
        <v>3</v>
      </c>
      <c r="AG2354">
        <v>1</v>
      </c>
      <c r="AH2354">
        <v>3</v>
      </c>
      <c r="AI2354">
        <v>-1</v>
      </c>
      <c r="AJ2354" t="s">
        <v>3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</row>
    <row r="2355" spans="1:44">
      <c r="A2355">
        <f>ROW(Source!A1687)</f>
        <v>1687</v>
      </c>
      <c r="B2355">
        <v>33362233</v>
      </c>
      <c r="C2355">
        <v>33362213</v>
      </c>
      <c r="D2355">
        <v>31172599</v>
      </c>
      <c r="E2355">
        <v>17</v>
      </c>
      <c r="F2355">
        <v>1</v>
      </c>
      <c r="G2355">
        <v>1</v>
      </c>
      <c r="H2355">
        <v>3</v>
      </c>
      <c r="I2355" t="s">
        <v>938</v>
      </c>
      <c r="J2355" t="s">
        <v>3</v>
      </c>
      <c r="K2355" t="s">
        <v>939</v>
      </c>
      <c r="L2355">
        <v>1301</v>
      </c>
      <c r="N2355">
        <v>1003</v>
      </c>
      <c r="O2355" t="s">
        <v>275</v>
      </c>
      <c r="P2355" t="s">
        <v>275</v>
      </c>
      <c r="Q2355">
        <v>1</v>
      </c>
      <c r="X2355">
        <v>9.3000000000000007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 t="s">
        <v>3</v>
      </c>
      <c r="AG2355">
        <v>9.3000000000000007</v>
      </c>
      <c r="AH2355">
        <v>3</v>
      </c>
      <c r="AI2355">
        <v>-1</v>
      </c>
      <c r="AJ2355" t="s">
        <v>3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</row>
    <row r="2356" spans="1:44">
      <c r="A2356">
        <f>ROW(Source!A1687)</f>
        <v>1687</v>
      </c>
      <c r="B2356">
        <v>33362234</v>
      </c>
      <c r="C2356">
        <v>33362213</v>
      </c>
      <c r="D2356">
        <v>31238438</v>
      </c>
      <c r="E2356">
        <v>1</v>
      </c>
      <c r="F2356">
        <v>1</v>
      </c>
      <c r="G2356">
        <v>1</v>
      </c>
      <c r="H2356">
        <v>3</v>
      </c>
      <c r="I2356" t="s">
        <v>892</v>
      </c>
      <c r="J2356" t="s">
        <v>893</v>
      </c>
      <c r="K2356" t="s">
        <v>894</v>
      </c>
      <c r="L2356">
        <v>1301</v>
      </c>
      <c r="N2356">
        <v>1003</v>
      </c>
      <c r="O2356" t="s">
        <v>275</v>
      </c>
      <c r="P2356" t="s">
        <v>275</v>
      </c>
      <c r="Q2356">
        <v>1</v>
      </c>
      <c r="X2356">
        <v>0.39</v>
      </c>
      <c r="Y2356">
        <v>15.33</v>
      </c>
      <c r="Z2356">
        <v>0</v>
      </c>
      <c r="AA2356">
        <v>0</v>
      </c>
      <c r="AB2356">
        <v>0</v>
      </c>
      <c r="AC2356">
        <v>0</v>
      </c>
      <c r="AD2356">
        <v>1</v>
      </c>
      <c r="AE2356">
        <v>0</v>
      </c>
      <c r="AF2356" t="s">
        <v>3</v>
      </c>
      <c r="AG2356">
        <v>0.39</v>
      </c>
      <c r="AH2356">
        <v>2</v>
      </c>
      <c r="AI2356">
        <v>33362222</v>
      </c>
      <c r="AJ2356">
        <v>1862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</row>
    <row r="2357" spans="1:44">
      <c r="A2357">
        <f>ROW(Source!A1694)</f>
        <v>1694</v>
      </c>
      <c r="B2357">
        <v>33362248</v>
      </c>
      <c r="C2357">
        <v>33362238</v>
      </c>
      <c r="D2357">
        <v>31172059</v>
      </c>
      <c r="E2357">
        <v>1</v>
      </c>
      <c r="F2357">
        <v>1</v>
      </c>
      <c r="G2357">
        <v>1</v>
      </c>
      <c r="H2357">
        <v>1</v>
      </c>
      <c r="I2357" t="s">
        <v>895</v>
      </c>
      <c r="J2357" t="s">
        <v>3</v>
      </c>
      <c r="K2357" t="s">
        <v>896</v>
      </c>
      <c r="L2357">
        <v>1191</v>
      </c>
      <c r="N2357">
        <v>1013</v>
      </c>
      <c r="O2357" t="s">
        <v>831</v>
      </c>
      <c r="P2357" t="s">
        <v>831</v>
      </c>
      <c r="Q2357">
        <v>1</v>
      </c>
      <c r="X2357">
        <v>31.98</v>
      </c>
      <c r="Y2357">
        <v>0</v>
      </c>
      <c r="Z2357">
        <v>0</v>
      </c>
      <c r="AA2357">
        <v>0</v>
      </c>
      <c r="AB2357">
        <v>8.64</v>
      </c>
      <c r="AC2357">
        <v>0</v>
      </c>
      <c r="AD2357">
        <v>1</v>
      </c>
      <c r="AE2357">
        <v>1</v>
      </c>
      <c r="AF2357" t="s">
        <v>22</v>
      </c>
      <c r="AG2357">
        <v>44.132399999999997</v>
      </c>
      <c r="AH2357">
        <v>2</v>
      </c>
      <c r="AI2357">
        <v>33362239</v>
      </c>
      <c r="AJ2357">
        <v>1863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</row>
    <row r="2358" spans="1:44">
      <c r="A2358">
        <f>ROW(Source!A1694)</f>
        <v>1694</v>
      </c>
      <c r="B2358">
        <v>33362249</v>
      </c>
      <c r="C2358">
        <v>33362238</v>
      </c>
      <c r="D2358">
        <v>31172011</v>
      </c>
      <c r="E2358">
        <v>1</v>
      </c>
      <c r="F2358">
        <v>1</v>
      </c>
      <c r="G2358">
        <v>1</v>
      </c>
      <c r="H2358">
        <v>1</v>
      </c>
      <c r="I2358" t="s">
        <v>832</v>
      </c>
      <c r="J2358" t="s">
        <v>3</v>
      </c>
      <c r="K2358" t="s">
        <v>833</v>
      </c>
      <c r="L2358">
        <v>1191</v>
      </c>
      <c r="N2358">
        <v>1013</v>
      </c>
      <c r="O2358" t="s">
        <v>831</v>
      </c>
      <c r="P2358" t="s">
        <v>831</v>
      </c>
      <c r="Q2358">
        <v>1</v>
      </c>
      <c r="X2358">
        <v>0.47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1</v>
      </c>
      <c r="AE2358">
        <v>2</v>
      </c>
      <c r="AF2358" t="s">
        <v>21</v>
      </c>
      <c r="AG2358">
        <v>0.70499999999999996</v>
      </c>
      <c r="AH2358">
        <v>2</v>
      </c>
      <c r="AI2358">
        <v>33362240</v>
      </c>
      <c r="AJ2358">
        <v>1864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</row>
    <row r="2359" spans="1:44">
      <c r="A2359">
        <f>ROW(Source!A1694)</f>
        <v>1694</v>
      </c>
      <c r="B2359">
        <v>33362250</v>
      </c>
      <c r="C2359">
        <v>33362238</v>
      </c>
      <c r="D2359">
        <v>31259116</v>
      </c>
      <c r="E2359">
        <v>1</v>
      </c>
      <c r="F2359">
        <v>1</v>
      </c>
      <c r="G2359">
        <v>1</v>
      </c>
      <c r="H2359">
        <v>2</v>
      </c>
      <c r="I2359" t="s">
        <v>897</v>
      </c>
      <c r="J2359" t="s">
        <v>898</v>
      </c>
      <c r="K2359" t="s">
        <v>899</v>
      </c>
      <c r="L2359">
        <v>1368</v>
      </c>
      <c r="N2359">
        <v>1011</v>
      </c>
      <c r="O2359" t="s">
        <v>837</v>
      </c>
      <c r="P2359" t="s">
        <v>837</v>
      </c>
      <c r="Q2359">
        <v>1</v>
      </c>
      <c r="X2359">
        <v>0.23</v>
      </c>
      <c r="Y2359">
        <v>0</v>
      </c>
      <c r="Z2359">
        <v>30</v>
      </c>
      <c r="AA2359">
        <v>0</v>
      </c>
      <c r="AB2359">
        <v>0</v>
      </c>
      <c r="AC2359">
        <v>0</v>
      </c>
      <c r="AD2359">
        <v>1</v>
      </c>
      <c r="AE2359">
        <v>0</v>
      </c>
      <c r="AF2359" t="s">
        <v>21</v>
      </c>
      <c r="AG2359">
        <v>0.34500000000000003</v>
      </c>
      <c r="AH2359">
        <v>2</v>
      </c>
      <c r="AI2359">
        <v>33362241</v>
      </c>
      <c r="AJ2359">
        <v>1865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</row>
    <row r="2360" spans="1:44">
      <c r="A2360">
        <f>ROW(Source!A1694)</f>
        <v>1694</v>
      </c>
      <c r="B2360">
        <v>33362251</v>
      </c>
      <c r="C2360">
        <v>33362238</v>
      </c>
      <c r="D2360">
        <v>31259879</v>
      </c>
      <c r="E2360">
        <v>1</v>
      </c>
      <c r="F2360">
        <v>1</v>
      </c>
      <c r="G2360">
        <v>1</v>
      </c>
      <c r="H2360">
        <v>2</v>
      </c>
      <c r="I2360" t="s">
        <v>841</v>
      </c>
      <c r="J2360" t="s">
        <v>842</v>
      </c>
      <c r="K2360" t="s">
        <v>843</v>
      </c>
      <c r="L2360">
        <v>1368</v>
      </c>
      <c r="N2360">
        <v>1011</v>
      </c>
      <c r="O2360" t="s">
        <v>837</v>
      </c>
      <c r="P2360" t="s">
        <v>837</v>
      </c>
      <c r="Q2360">
        <v>1</v>
      </c>
      <c r="X2360">
        <v>0.47</v>
      </c>
      <c r="Y2360">
        <v>0</v>
      </c>
      <c r="Z2360">
        <v>65.709999999999994</v>
      </c>
      <c r="AA2360">
        <v>11.6</v>
      </c>
      <c r="AB2360">
        <v>0</v>
      </c>
      <c r="AC2360">
        <v>0</v>
      </c>
      <c r="AD2360">
        <v>1</v>
      </c>
      <c r="AE2360">
        <v>0</v>
      </c>
      <c r="AF2360" t="s">
        <v>21</v>
      </c>
      <c r="AG2360">
        <v>0.70499999999999996</v>
      </c>
      <c r="AH2360">
        <v>2</v>
      </c>
      <c r="AI2360">
        <v>33362242</v>
      </c>
      <c r="AJ2360">
        <v>1866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</row>
    <row r="2361" spans="1:44">
      <c r="A2361">
        <f>ROW(Source!A1694)</f>
        <v>1694</v>
      </c>
      <c r="B2361">
        <v>33362252</v>
      </c>
      <c r="C2361">
        <v>33362238</v>
      </c>
      <c r="D2361">
        <v>31260961</v>
      </c>
      <c r="E2361">
        <v>1</v>
      </c>
      <c r="F2361">
        <v>1</v>
      </c>
      <c r="G2361">
        <v>1</v>
      </c>
      <c r="H2361">
        <v>2</v>
      </c>
      <c r="I2361" t="s">
        <v>900</v>
      </c>
      <c r="J2361" t="s">
        <v>901</v>
      </c>
      <c r="K2361" t="s">
        <v>902</v>
      </c>
      <c r="L2361">
        <v>1368</v>
      </c>
      <c r="N2361">
        <v>1011</v>
      </c>
      <c r="O2361" t="s">
        <v>837</v>
      </c>
      <c r="P2361" t="s">
        <v>837</v>
      </c>
      <c r="Q2361">
        <v>1</v>
      </c>
      <c r="X2361">
        <v>1.26</v>
      </c>
      <c r="Y2361">
        <v>0</v>
      </c>
      <c r="Z2361">
        <v>2.16</v>
      </c>
      <c r="AA2361">
        <v>0</v>
      </c>
      <c r="AB2361">
        <v>0</v>
      </c>
      <c r="AC2361">
        <v>0</v>
      </c>
      <c r="AD2361">
        <v>1</v>
      </c>
      <c r="AE2361">
        <v>0</v>
      </c>
      <c r="AF2361" t="s">
        <v>21</v>
      </c>
      <c r="AG2361">
        <v>1.8900000000000001</v>
      </c>
      <c r="AH2361">
        <v>2</v>
      </c>
      <c r="AI2361">
        <v>33362243</v>
      </c>
      <c r="AJ2361">
        <v>1867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</row>
    <row r="2362" spans="1:44">
      <c r="A2362">
        <f>ROW(Source!A1694)</f>
        <v>1694</v>
      </c>
      <c r="B2362">
        <v>33362253</v>
      </c>
      <c r="C2362">
        <v>33362238</v>
      </c>
      <c r="D2362">
        <v>31176145</v>
      </c>
      <c r="E2362">
        <v>1</v>
      </c>
      <c r="F2362">
        <v>1</v>
      </c>
      <c r="G2362">
        <v>1</v>
      </c>
      <c r="H2362">
        <v>3</v>
      </c>
      <c r="I2362" t="s">
        <v>903</v>
      </c>
      <c r="J2362" t="s">
        <v>904</v>
      </c>
      <c r="K2362" t="s">
        <v>905</v>
      </c>
      <c r="L2362">
        <v>1348</v>
      </c>
      <c r="N2362">
        <v>1009</v>
      </c>
      <c r="O2362" t="s">
        <v>32</v>
      </c>
      <c r="P2362" t="s">
        <v>32</v>
      </c>
      <c r="Q2362">
        <v>1000</v>
      </c>
      <c r="X2362">
        <v>1.26E-2</v>
      </c>
      <c r="Y2362">
        <v>1412.5</v>
      </c>
      <c r="Z2362">
        <v>0</v>
      </c>
      <c r="AA2362">
        <v>0</v>
      </c>
      <c r="AB2362">
        <v>0</v>
      </c>
      <c r="AC2362">
        <v>0</v>
      </c>
      <c r="AD2362">
        <v>1</v>
      </c>
      <c r="AE2362">
        <v>0</v>
      </c>
      <c r="AF2362" t="s">
        <v>3</v>
      </c>
      <c r="AG2362">
        <v>1.26E-2</v>
      </c>
      <c r="AH2362">
        <v>2</v>
      </c>
      <c r="AI2362">
        <v>33362244</v>
      </c>
      <c r="AJ2362">
        <v>1868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</row>
    <row r="2363" spans="1:44">
      <c r="A2363">
        <f>ROW(Source!A1694)</f>
        <v>1694</v>
      </c>
      <c r="B2363">
        <v>33362254</v>
      </c>
      <c r="C2363">
        <v>33362238</v>
      </c>
      <c r="D2363">
        <v>31176252</v>
      </c>
      <c r="E2363">
        <v>1</v>
      </c>
      <c r="F2363">
        <v>1</v>
      </c>
      <c r="G2363">
        <v>1</v>
      </c>
      <c r="H2363">
        <v>3</v>
      </c>
      <c r="I2363" t="s">
        <v>906</v>
      </c>
      <c r="J2363" t="s">
        <v>907</v>
      </c>
      <c r="K2363" t="s">
        <v>908</v>
      </c>
      <c r="L2363">
        <v>1348</v>
      </c>
      <c r="N2363">
        <v>1009</v>
      </c>
      <c r="O2363" t="s">
        <v>32</v>
      </c>
      <c r="P2363" t="s">
        <v>32</v>
      </c>
      <c r="Q2363">
        <v>1000</v>
      </c>
      <c r="X2363">
        <v>0.03</v>
      </c>
      <c r="Y2363">
        <v>3960</v>
      </c>
      <c r="Z2363">
        <v>0</v>
      </c>
      <c r="AA2363">
        <v>0</v>
      </c>
      <c r="AB2363">
        <v>0</v>
      </c>
      <c r="AC2363">
        <v>0</v>
      </c>
      <c r="AD2363">
        <v>1</v>
      </c>
      <c r="AE2363">
        <v>0</v>
      </c>
      <c r="AF2363" t="s">
        <v>3</v>
      </c>
      <c r="AG2363">
        <v>0.03</v>
      </c>
      <c r="AH2363">
        <v>2</v>
      </c>
      <c r="AI2363">
        <v>33362245</v>
      </c>
      <c r="AJ2363">
        <v>1869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</row>
    <row r="2364" spans="1:44">
      <c r="A2364">
        <f>ROW(Source!A1694)</f>
        <v>1694</v>
      </c>
      <c r="B2364">
        <v>33362255</v>
      </c>
      <c r="C2364">
        <v>33362238</v>
      </c>
      <c r="D2364">
        <v>31201861</v>
      </c>
      <c r="E2364">
        <v>1</v>
      </c>
      <c r="F2364">
        <v>1</v>
      </c>
      <c r="G2364">
        <v>1</v>
      </c>
      <c r="H2364">
        <v>3</v>
      </c>
      <c r="I2364" t="s">
        <v>909</v>
      </c>
      <c r="J2364" t="s">
        <v>910</v>
      </c>
      <c r="K2364" t="s">
        <v>911</v>
      </c>
      <c r="L2364">
        <v>1348</v>
      </c>
      <c r="N2364">
        <v>1009</v>
      </c>
      <c r="O2364" t="s">
        <v>32</v>
      </c>
      <c r="P2364" t="s">
        <v>32</v>
      </c>
      <c r="Q2364">
        <v>1000</v>
      </c>
      <c r="X2364">
        <v>4.7300000000000002E-2</v>
      </c>
      <c r="Y2364">
        <v>7590</v>
      </c>
      <c r="Z2364">
        <v>0</v>
      </c>
      <c r="AA2364">
        <v>0</v>
      </c>
      <c r="AB2364">
        <v>0</v>
      </c>
      <c r="AC2364">
        <v>0</v>
      </c>
      <c r="AD2364">
        <v>1</v>
      </c>
      <c r="AE2364">
        <v>0</v>
      </c>
      <c r="AF2364" t="s">
        <v>3</v>
      </c>
      <c r="AG2364">
        <v>4.7300000000000002E-2</v>
      </c>
      <c r="AH2364">
        <v>2</v>
      </c>
      <c r="AI2364">
        <v>33362246</v>
      </c>
      <c r="AJ2364">
        <v>1870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</row>
    <row r="2365" spans="1:44">
      <c r="A2365">
        <f>ROW(Source!A1694)</f>
        <v>1694</v>
      </c>
      <c r="B2365">
        <v>33362256</v>
      </c>
      <c r="C2365">
        <v>33362238</v>
      </c>
      <c r="D2365">
        <v>31173467</v>
      </c>
      <c r="E2365">
        <v>17</v>
      </c>
      <c r="F2365">
        <v>1</v>
      </c>
      <c r="G2365">
        <v>1</v>
      </c>
      <c r="H2365">
        <v>3</v>
      </c>
      <c r="I2365" t="s">
        <v>940</v>
      </c>
      <c r="J2365" t="s">
        <v>3</v>
      </c>
      <c r="K2365" t="s">
        <v>941</v>
      </c>
      <c r="L2365">
        <v>1327</v>
      </c>
      <c r="N2365">
        <v>1005</v>
      </c>
      <c r="O2365" t="s">
        <v>47</v>
      </c>
      <c r="P2365" t="s">
        <v>47</v>
      </c>
      <c r="Q2365">
        <v>1</v>
      </c>
      <c r="X2365">
        <v>115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 t="s">
        <v>3</v>
      </c>
      <c r="AG2365">
        <v>115</v>
      </c>
      <c r="AH2365">
        <v>3</v>
      </c>
      <c r="AI2365">
        <v>-1</v>
      </c>
      <c r="AJ2365" t="s">
        <v>3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</row>
    <row r="2366" spans="1:44">
      <c r="A2366">
        <f>ROW(Source!A1694)</f>
        <v>1694</v>
      </c>
      <c r="B2366">
        <v>33362257</v>
      </c>
      <c r="C2366">
        <v>33362238</v>
      </c>
      <c r="D2366">
        <v>31214657</v>
      </c>
      <c r="E2366">
        <v>1</v>
      </c>
      <c r="F2366">
        <v>1</v>
      </c>
      <c r="G2366">
        <v>1</v>
      </c>
      <c r="H2366">
        <v>3</v>
      </c>
      <c r="I2366" t="s">
        <v>912</v>
      </c>
      <c r="J2366" t="s">
        <v>913</v>
      </c>
      <c r="K2366" t="s">
        <v>914</v>
      </c>
      <c r="L2366">
        <v>1348</v>
      </c>
      <c r="N2366">
        <v>1009</v>
      </c>
      <c r="O2366" t="s">
        <v>32</v>
      </c>
      <c r="P2366" t="s">
        <v>32</v>
      </c>
      <c r="Q2366">
        <v>1000</v>
      </c>
      <c r="X2366">
        <v>1.2600000000000001E-3</v>
      </c>
      <c r="Y2366">
        <v>9550.01</v>
      </c>
      <c r="Z2366">
        <v>0</v>
      </c>
      <c r="AA2366">
        <v>0</v>
      </c>
      <c r="AB2366">
        <v>0</v>
      </c>
      <c r="AC2366">
        <v>0</v>
      </c>
      <c r="AD2366">
        <v>1</v>
      </c>
      <c r="AE2366">
        <v>0</v>
      </c>
      <c r="AF2366" t="s">
        <v>3</v>
      </c>
      <c r="AG2366">
        <v>1.2600000000000001E-3</v>
      </c>
      <c r="AH2366">
        <v>2</v>
      </c>
      <c r="AI2366">
        <v>33362247</v>
      </c>
      <c r="AJ2366">
        <v>1871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</row>
    <row r="2367" spans="1:44">
      <c r="A2367">
        <f>ROW(Source!A1695)</f>
        <v>1695</v>
      </c>
      <c r="B2367">
        <v>33362248</v>
      </c>
      <c r="C2367">
        <v>33362238</v>
      </c>
      <c r="D2367">
        <v>31172059</v>
      </c>
      <c r="E2367">
        <v>1</v>
      </c>
      <c r="F2367">
        <v>1</v>
      </c>
      <c r="G2367">
        <v>1</v>
      </c>
      <c r="H2367">
        <v>1</v>
      </c>
      <c r="I2367" t="s">
        <v>895</v>
      </c>
      <c r="J2367" t="s">
        <v>3</v>
      </c>
      <c r="K2367" t="s">
        <v>896</v>
      </c>
      <c r="L2367">
        <v>1191</v>
      </c>
      <c r="N2367">
        <v>1013</v>
      </c>
      <c r="O2367" t="s">
        <v>831</v>
      </c>
      <c r="P2367" t="s">
        <v>831</v>
      </c>
      <c r="Q2367">
        <v>1</v>
      </c>
      <c r="X2367">
        <v>31.98</v>
      </c>
      <c r="Y2367">
        <v>0</v>
      </c>
      <c r="Z2367">
        <v>0</v>
      </c>
      <c r="AA2367">
        <v>0</v>
      </c>
      <c r="AB2367">
        <v>8.64</v>
      </c>
      <c r="AC2367">
        <v>0</v>
      </c>
      <c r="AD2367">
        <v>1</v>
      </c>
      <c r="AE2367">
        <v>1</v>
      </c>
      <c r="AF2367" t="s">
        <v>22</v>
      </c>
      <c r="AG2367">
        <v>44.132399999999997</v>
      </c>
      <c r="AH2367">
        <v>2</v>
      </c>
      <c r="AI2367">
        <v>33362239</v>
      </c>
      <c r="AJ2367">
        <v>1872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</row>
    <row r="2368" spans="1:44">
      <c r="A2368">
        <f>ROW(Source!A1695)</f>
        <v>1695</v>
      </c>
      <c r="B2368">
        <v>33362249</v>
      </c>
      <c r="C2368">
        <v>33362238</v>
      </c>
      <c r="D2368">
        <v>31172011</v>
      </c>
      <c r="E2368">
        <v>1</v>
      </c>
      <c r="F2368">
        <v>1</v>
      </c>
      <c r="G2368">
        <v>1</v>
      </c>
      <c r="H2368">
        <v>1</v>
      </c>
      <c r="I2368" t="s">
        <v>832</v>
      </c>
      <c r="J2368" t="s">
        <v>3</v>
      </c>
      <c r="K2368" t="s">
        <v>833</v>
      </c>
      <c r="L2368">
        <v>1191</v>
      </c>
      <c r="N2368">
        <v>1013</v>
      </c>
      <c r="O2368" t="s">
        <v>831</v>
      </c>
      <c r="P2368" t="s">
        <v>831</v>
      </c>
      <c r="Q2368">
        <v>1</v>
      </c>
      <c r="X2368">
        <v>0.47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1</v>
      </c>
      <c r="AE2368">
        <v>2</v>
      </c>
      <c r="AF2368" t="s">
        <v>21</v>
      </c>
      <c r="AG2368">
        <v>0.70499999999999996</v>
      </c>
      <c r="AH2368">
        <v>2</v>
      </c>
      <c r="AI2368">
        <v>33362240</v>
      </c>
      <c r="AJ2368">
        <v>1873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</row>
    <row r="2369" spans="1:44">
      <c r="A2369">
        <f>ROW(Source!A1695)</f>
        <v>1695</v>
      </c>
      <c r="B2369">
        <v>33362250</v>
      </c>
      <c r="C2369">
        <v>33362238</v>
      </c>
      <c r="D2369">
        <v>31259116</v>
      </c>
      <c r="E2369">
        <v>1</v>
      </c>
      <c r="F2369">
        <v>1</v>
      </c>
      <c r="G2369">
        <v>1</v>
      </c>
      <c r="H2369">
        <v>2</v>
      </c>
      <c r="I2369" t="s">
        <v>897</v>
      </c>
      <c r="J2369" t="s">
        <v>898</v>
      </c>
      <c r="K2369" t="s">
        <v>899</v>
      </c>
      <c r="L2369">
        <v>1368</v>
      </c>
      <c r="N2369">
        <v>1011</v>
      </c>
      <c r="O2369" t="s">
        <v>837</v>
      </c>
      <c r="P2369" t="s">
        <v>837</v>
      </c>
      <c r="Q2369">
        <v>1</v>
      </c>
      <c r="X2369">
        <v>0.23</v>
      </c>
      <c r="Y2369">
        <v>0</v>
      </c>
      <c r="Z2369">
        <v>30</v>
      </c>
      <c r="AA2369">
        <v>0</v>
      </c>
      <c r="AB2369">
        <v>0</v>
      </c>
      <c r="AC2369">
        <v>0</v>
      </c>
      <c r="AD2369">
        <v>1</v>
      </c>
      <c r="AE2369">
        <v>0</v>
      </c>
      <c r="AF2369" t="s">
        <v>21</v>
      </c>
      <c r="AG2369">
        <v>0.34500000000000003</v>
      </c>
      <c r="AH2369">
        <v>2</v>
      </c>
      <c r="AI2369">
        <v>33362241</v>
      </c>
      <c r="AJ2369">
        <v>1874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</row>
    <row r="2370" spans="1:44">
      <c r="A2370">
        <f>ROW(Source!A1695)</f>
        <v>1695</v>
      </c>
      <c r="B2370">
        <v>33362251</v>
      </c>
      <c r="C2370">
        <v>33362238</v>
      </c>
      <c r="D2370">
        <v>31259879</v>
      </c>
      <c r="E2370">
        <v>1</v>
      </c>
      <c r="F2370">
        <v>1</v>
      </c>
      <c r="G2370">
        <v>1</v>
      </c>
      <c r="H2370">
        <v>2</v>
      </c>
      <c r="I2370" t="s">
        <v>841</v>
      </c>
      <c r="J2370" t="s">
        <v>842</v>
      </c>
      <c r="K2370" t="s">
        <v>843</v>
      </c>
      <c r="L2370">
        <v>1368</v>
      </c>
      <c r="N2370">
        <v>1011</v>
      </c>
      <c r="O2370" t="s">
        <v>837</v>
      </c>
      <c r="P2370" t="s">
        <v>837</v>
      </c>
      <c r="Q2370">
        <v>1</v>
      </c>
      <c r="X2370">
        <v>0.47</v>
      </c>
      <c r="Y2370">
        <v>0</v>
      </c>
      <c r="Z2370">
        <v>65.709999999999994</v>
      </c>
      <c r="AA2370">
        <v>11.6</v>
      </c>
      <c r="AB2370">
        <v>0</v>
      </c>
      <c r="AC2370">
        <v>0</v>
      </c>
      <c r="AD2370">
        <v>1</v>
      </c>
      <c r="AE2370">
        <v>0</v>
      </c>
      <c r="AF2370" t="s">
        <v>21</v>
      </c>
      <c r="AG2370">
        <v>0.70499999999999996</v>
      </c>
      <c r="AH2370">
        <v>2</v>
      </c>
      <c r="AI2370">
        <v>33362242</v>
      </c>
      <c r="AJ2370">
        <v>1875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</row>
    <row r="2371" spans="1:44">
      <c r="A2371">
        <f>ROW(Source!A1695)</f>
        <v>1695</v>
      </c>
      <c r="B2371">
        <v>33362252</v>
      </c>
      <c r="C2371">
        <v>33362238</v>
      </c>
      <c r="D2371">
        <v>31260961</v>
      </c>
      <c r="E2371">
        <v>1</v>
      </c>
      <c r="F2371">
        <v>1</v>
      </c>
      <c r="G2371">
        <v>1</v>
      </c>
      <c r="H2371">
        <v>2</v>
      </c>
      <c r="I2371" t="s">
        <v>900</v>
      </c>
      <c r="J2371" t="s">
        <v>901</v>
      </c>
      <c r="K2371" t="s">
        <v>902</v>
      </c>
      <c r="L2371">
        <v>1368</v>
      </c>
      <c r="N2371">
        <v>1011</v>
      </c>
      <c r="O2371" t="s">
        <v>837</v>
      </c>
      <c r="P2371" t="s">
        <v>837</v>
      </c>
      <c r="Q2371">
        <v>1</v>
      </c>
      <c r="X2371">
        <v>1.26</v>
      </c>
      <c r="Y2371">
        <v>0</v>
      </c>
      <c r="Z2371">
        <v>2.16</v>
      </c>
      <c r="AA2371">
        <v>0</v>
      </c>
      <c r="AB2371">
        <v>0</v>
      </c>
      <c r="AC2371">
        <v>0</v>
      </c>
      <c r="AD2371">
        <v>1</v>
      </c>
      <c r="AE2371">
        <v>0</v>
      </c>
      <c r="AF2371" t="s">
        <v>21</v>
      </c>
      <c r="AG2371">
        <v>1.8900000000000001</v>
      </c>
      <c r="AH2371">
        <v>2</v>
      </c>
      <c r="AI2371">
        <v>33362243</v>
      </c>
      <c r="AJ2371">
        <v>1876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</row>
    <row r="2372" spans="1:44">
      <c r="A2372">
        <f>ROW(Source!A1695)</f>
        <v>1695</v>
      </c>
      <c r="B2372">
        <v>33362253</v>
      </c>
      <c r="C2372">
        <v>33362238</v>
      </c>
      <c r="D2372">
        <v>31176145</v>
      </c>
      <c r="E2372">
        <v>1</v>
      </c>
      <c r="F2372">
        <v>1</v>
      </c>
      <c r="G2372">
        <v>1</v>
      </c>
      <c r="H2372">
        <v>3</v>
      </c>
      <c r="I2372" t="s">
        <v>903</v>
      </c>
      <c r="J2372" t="s">
        <v>904</v>
      </c>
      <c r="K2372" t="s">
        <v>905</v>
      </c>
      <c r="L2372">
        <v>1348</v>
      </c>
      <c r="N2372">
        <v>1009</v>
      </c>
      <c r="O2372" t="s">
        <v>32</v>
      </c>
      <c r="P2372" t="s">
        <v>32</v>
      </c>
      <c r="Q2372">
        <v>1000</v>
      </c>
      <c r="X2372">
        <v>1.26E-2</v>
      </c>
      <c r="Y2372">
        <v>1412.5</v>
      </c>
      <c r="Z2372">
        <v>0</v>
      </c>
      <c r="AA2372">
        <v>0</v>
      </c>
      <c r="AB2372">
        <v>0</v>
      </c>
      <c r="AC2372">
        <v>0</v>
      </c>
      <c r="AD2372">
        <v>1</v>
      </c>
      <c r="AE2372">
        <v>0</v>
      </c>
      <c r="AF2372" t="s">
        <v>3</v>
      </c>
      <c r="AG2372">
        <v>1.26E-2</v>
      </c>
      <c r="AH2372">
        <v>2</v>
      </c>
      <c r="AI2372">
        <v>33362244</v>
      </c>
      <c r="AJ2372">
        <v>1877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</row>
    <row r="2373" spans="1:44">
      <c r="A2373">
        <f>ROW(Source!A1695)</f>
        <v>1695</v>
      </c>
      <c r="B2373">
        <v>33362254</v>
      </c>
      <c r="C2373">
        <v>33362238</v>
      </c>
      <c r="D2373">
        <v>31176252</v>
      </c>
      <c r="E2373">
        <v>1</v>
      </c>
      <c r="F2373">
        <v>1</v>
      </c>
      <c r="G2373">
        <v>1</v>
      </c>
      <c r="H2373">
        <v>3</v>
      </c>
      <c r="I2373" t="s">
        <v>906</v>
      </c>
      <c r="J2373" t="s">
        <v>907</v>
      </c>
      <c r="K2373" t="s">
        <v>908</v>
      </c>
      <c r="L2373">
        <v>1348</v>
      </c>
      <c r="N2373">
        <v>1009</v>
      </c>
      <c r="O2373" t="s">
        <v>32</v>
      </c>
      <c r="P2373" t="s">
        <v>32</v>
      </c>
      <c r="Q2373">
        <v>1000</v>
      </c>
      <c r="X2373">
        <v>0.03</v>
      </c>
      <c r="Y2373">
        <v>3960</v>
      </c>
      <c r="Z2373">
        <v>0</v>
      </c>
      <c r="AA2373">
        <v>0</v>
      </c>
      <c r="AB2373">
        <v>0</v>
      </c>
      <c r="AC2373">
        <v>0</v>
      </c>
      <c r="AD2373">
        <v>1</v>
      </c>
      <c r="AE2373">
        <v>0</v>
      </c>
      <c r="AF2373" t="s">
        <v>3</v>
      </c>
      <c r="AG2373">
        <v>0.03</v>
      </c>
      <c r="AH2373">
        <v>2</v>
      </c>
      <c r="AI2373">
        <v>33362245</v>
      </c>
      <c r="AJ2373">
        <v>1878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</row>
    <row r="2374" spans="1:44">
      <c r="A2374">
        <f>ROW(Source!A1695)</f>
        <v>1695</v>
      </c>
      <c r="B2374">
        <v>33362255</v>
      </c>
      <c r="C2374">
        <v>33362238</v>
      </c>
      <c r="D2374">
        <v>31201861</v>
      </c>
      <c r="E2374">
        <v>1</v>
      </c>
      <c r="F2374">
        <v>1</v>
      </c>
      <c r="G2374">
        <v>1</v>
      </c>
      <c r="H2374">
        <v>3</v>
      </c>
      <c r="I2374" t="s">
        <v>909</v>
      </c>
      <c r="J2374" t="s">
        <v>910</v>
      </c>
      <c r="K2374" t="s">
        <v>911</v>
      </c>
      <c r="L2374">
        <v>1348</v>
      </c>
      <c r="N2374">
        <v>1009</v>
      </c>
      <c r="O2374" t="s">
        <v>32</v>
      </c>
      <c r="P2374" t="s">
        <v>32</v>
      </c>
      <c r="Q2374">
        <v>1000</v>
      </c>
      <c r="X2374">
        <v>4.7300000000000002E-2</v>
      </c>
      <c r="Y2374">
        <v>7590</v>
      </c>
      <c r="Z2374">
        <v>0</v>
      </c>
      <c r="AA2374">
        <v>0</v>
      </c>
      <c r="AB2374">
        <v>0</v>
      </c>
      <c r="AC2374">
        <v>0</v>
      </c>
      <c r="AD2374">
        <v>1</v>
      </c>
      <c r="AE2374">
        <v>0</v>
      </c>
      <c r="AF2374" t="s">
        <v>3</v>
      </c>
      <c r="AG2374">
        <v>4.7300000000000002E-2</v>
      </c>
      <c r="AH2374">
        <v>2</v>
      </c>
      <c r="AI2374">
        <v>33362246</v>
      </c>
      <c r="AJ2374">
        <v>1879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</row>
    <row r="2375" spans="1:44">
      <c r="A2375">
        <f>ROW(Source!A1695)</f>
        <v>1695</v>
      </c>
      <c r="B2375">
        <v>33362256</v>
      </c>
      <c r="C2375">
        <v>33362238</v>
      </c>
      <c r="D2375">
        <v>31173467</v>
      </c>
      <c r="E2375">
        <v>17</v>
      </c>
      <c r="F2375">
        <v>1</v>
      </c>
      <c r="G2375">
        <v>1</v>
      </c>
      <c r="H2375">
        <v>3</v>
      </c>
      <c r="I2375" t="s">
        <v>940</v>
      </c>
      <c r="J2375" t="s">
        <v>3</v>
      </c>
      <c r="K2375" t="s">
        <v>941</v>
      </c>
      <c r="L2375">
        <v>1327</v>
      </c>
      <c r="N2375">
        <v>1005</v>
      </c>
      <c r="O2375" t="s">
        <v>47</v>
      </c>
      <c r="P2375" t="s">
        <v>47</v>
      </c>
      <c r="Q2375">
        <v>1</v>
      </c>
      <c r="X2375">
        <v>115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 t="s">
        <v>3</v>
      </c>
      <c r="AG2375">
        <v>115</v>
      </c>
      <c r="AH2375">
        <v>3</v>
      </c>
      <c r="AI2375">
        <v>-1</v>
      </c>
      <c r="AJ2375" t="s">
        <v>3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</row>
    <row r="2376" spans="1:44">
      <c r="A2376">
        <f>ROW(Source!A1695)</f>
        <v>1695</v>
      </c>
      <c r="B2376">
        <v>33362257</v>
      </c>
      <c r="C2376">
        <v>33362238</v>
      </c>
      <c r="D2376">
        <v>31214657</v>
      </c>
      <c r="E2376">
        <v>1</v>
      </c>
      <c r="F2376">
        <v>1</v>
      </c>
      <c r="G2376">
        <v>1</v>
      </c>
      <c r="H2376">
        <v>3</v>
      </c>
      <c r="I2376" t="s">
        <v>912</v>
      </c>
      <c r="J2376" t="s">
        <v>913</v>
      </c>
      <c r="K2376" t="s">
        <v>914</v>
      </c>
      <c r="L2376">
        <v>1348</v>
      </c>
      <c r="N2376">
        <v>1009</v>
      </c>
      <c r="O2376" t="s">
        <v>32</v>
      </c>
      <c r="P2376" t="s">
        <v>32</v>
      </c>
      <c r="Q2376">
        <v>1000</v>
      </c>
      <c r="X2376">
        <v>1.2600000000000001E-3</v>
      </c>
      <c r="Y2376">
        <v>9550.01</v>
      </c>
      <c r="Z2376">
        <v>0</v>
      </c>
      <c r="AA2376">
        <v>0</v>
      </c>
      <c r="AB2376">
        <v>0</v>
      </c>
      <c r="AC2376">
        <v>0</v>
      </c>
      <c r="AD2376">
        <v>1</v>
      </c>
      <c r="AE2376">
        <v>0</v>
      </c>
      <c r="AF2376" t="s">
        <v>3</v>
      </c>
      <c r="AG2376">
        <v>1.2600000000000001E-3</v>
      </c>
      <c r="AH2376">
        <v>2</v>
      </c>
      <c r="AI2376">
        <v>33362247</v>
      </c>
      <c r="AJ2376">
        <v>1880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</row>
    <row r="2377" spans="1:44">
      <c r="A2377">
        <f>ROW(Source!A1698)</f>
        <v>1698</v>
      </c>
      <c r="B2377">
        <v>33362271</v>
      </c>
      <c r="C2377">
        <v>33362259</v>
      </c>
      <c r="D2377">
        <v>31172061</v>
      </c>
      <c r="E2377">
        <v>1</v>
      </c>
      <c r="F2377">
        <v>1</v>
      </c>
      <c r="G2377">
        <v>1</v>
      </c>
      <c r="H2377">
        <v>1</v>
      </c>
      <c r="I2377" t="s">
        <v>850</v>
      </c>
      <c r="J2377" t="s">
        <v>3</v>
      </c>
      <c r="K2377" t="s">
        <v>851</v>
      </c>
      <c r="L2377">
        <v>1191</v>
      </c>
      <c r="N2377">
        <v>1013</v>
      </c>
      <c r="O2377" t="s">
        <v>831</v>
      </c>
      <c r="P2377" t="s">
        <v>831</v>
      </c>
      <c r="Q2377">
        <v>1</v>
      </c>
      <c r="X2377">
        <v>80.88</v>
      </c>
      <c r="Y2377">
        <v>0</v>
      </c>
      <c r="Z2377">
        <v>0</v>
      </c>
      <c r="AA2377">
        <v>0</v>
      </c>
      <c r="AB2377">
        <v>8.74</v>
      </c>
      <c r="AC2377">
        <v>0</v>
      </c>
      <c r="AD2377">
        <v>1</v>
      </c>
      <c r="AE2377">
        <v>1</v>
      </c>
      <c r="AF2377" t="s">
        <v>22</v>
      </c>
      <c r="AG2377">
        <v>111.61439999999999</v>
      </c>
      <c r="AH2377">
        <v>2</v>
      </c>
      <c r="AI2377">
        <v>33362260</v>
      </c>
      <c r="AJ2377">
        <v>1881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</row>
    <row r="2378" spans="1:44">
      <c r="A2378">
        <f>ROW(Source!A1698)</f>
        <v>1698</v>
      </c>
      <c r="B2378">
        <v>33362272</v>
      </c>
      <c r="C2378">
        <v>33362259</v>
      </c>
      <c r="D2378">
        <v>31172011</v>
      </c>
      <c r="E2378">
        <v>1</v>
      </c>
      <c r="F2378">
        <v>1</v>
      </c>
      <c r="G2378">
        <v>1</v>
      </c>
      <c r="H2378">
        <v>1</v>
      </c>
      <c r="I2378" t="s">
        <v>832</v>
      </c>
      <c r="J2378" t="s">
        <v>3</v>
      </c>
      <c r="K2378" t="s">
        <v>833</v>
      </c>
      <c r="L2378">
        <v>1191</v>
      </c>
      <c r="N2378">
        <v>1013</v>
      </c>
      <c r="O2378" t="s">
        <v>831</v>
      </c>
      <c r="P2378" t="s">
        <v>831</v>
      </c>
      <c r="Q2378">
        <v>1</v>
      </c>
      <c r="X2378">
        <v>0.76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1</v>
      </c>
      <c r="AE2378">
        <v>2</v>
      </c>
      <c r="AF2378" t="s">
        <v>21</v>
      </c>
      <c r="AG2378">
        <v>1.1399999999999999</v>
      </c>
      <c r="AH2378">
        <v>2</v>
      </c>
      <c r="AI2378">
        <v>33362261</v>
      </c>
      <c r="AJ2378">
        <v>1882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</row>
    <row r="2379" spans="1:44">
      <c r="A2379">
        <f>ROW(Source!A1698)</f>
        <v>1698</v>
      </c>
      <c r="B2379">
        <v>33362273</v>
      </c>
      <c r="C2379">
        <v>33362259</v>
      </c>
      <c r="D2379">
        <v>31258491</v>
      </c>
      <c r="E2379">
        <v>1</v>
      </c>
      <c r="F2379">
        <v>1</v>
      </c>
      <c r="G2379">
        <v>1</v>
      </c>
      <c r="H2379">
        <v>2</v>
      </c>
      <c r="I2379" t="s">
        <v>834</v>
      </c>
      <c r="J2379" t="s">
        <v>835</v>
      </c>
      <c r="K2379" t="s">
        <v>836</v>
      </c>
      <c r="L2379">
        <v>1368</v>
      </c>
      <c r="N2379">
        <v>1011</v>
      </c>
      <c r="O2379" t="s">
        <v>837</v>
      </c>
      <c r="P2379" t="s">
        <v>837</v>
      </c>
      <c r="Q2379">
        <v>1</v>
      </c>
      <c r="X2379">
        <v>0.31</v>
      </c>
      <c r="Y2379">
        <v>0</v>
      </c>
      <c r="Z2379">
        <v>111.99</v>
      </c>
      <c r="AA2379">
        <v>13.5</v>
      </c>
      <c r="AB2379">
        <v>0</v>
      </c>
      <c r="AC2379">
        <v>0</v>
      </c>
      <c r="AD2379">
        <v>1</v>
      </c>
      <c r="AE2379">
        <v>0</v>
      </c>
      <c r="AF2379" t="s">
        <v>21</v>
      </c>
      <c r="AG2379">
        <v>0.46499999999999997</v>
      </c>
      <c r="AH2379">
        <v>2</v>
      </c>
      <c r="AI2379">
        <v>33362262</v>
      </c>
      <c r="AJ2379">
        <v>1883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</row>
    <row r="2380" spans="1:44">
      <c r="A2380">
        <f>ROW(Source!A1698)</f>
        <v>1698</v>
      </c>
      <c r="B2380">
        <v>33362274</v>
      </c>
      <c r="C2380">
        <v>33362259</v>
      </c>
      <c r="D2380">
        <v>31258691</v>
      </c>
      <c r="E2380">
        <v>1</v>
      </c>
      <c r="F2380">
        <v>1</v>
      </c>
      <c r="G2380">
        <v>1</v>
      </c>
      <c r="H2380">
        <v>2</v>
      </c>
      <c r="I2380" t="s">
        <v>838</v>
      </c>
      <c r="J2380" t="s">
        <v>839</v>
      </c>
      <c r="K2380" t="s">
        <v>840</v>
      </c>
      <c r="L2380">
        <v>1368</v>
      </c>
      <c r="N2380">
        <v>1011</v>
      </c>
      <c r="O2380" t="s">
        <v>837</v>
      </c>
      <c r="P2380" t="s">
        <v>837</v>
      </c>
      <c r="Q2380">
        <v>1</v>
      </c>
      <c r="X2380">
        <v>10.050000000000001</v>
      </c>
      <c r="Y2380">
        <v>0</v>
      </c>
      <c r="Z2380">
        <v>3.12</v>
      </c>
      <c r="AA2380">
        <v>0</v>
      </c>
      <c r="AB2380">
        <v>0</v>
      </c>
      <c r="AC2380">
        <v>0</v>
      </c>
      <c r="AD2380">
        <v>1</v>
      </c>
      <c r="AE2380">
        <v>0</v>
      </c>
      <c r="AF2380" t="s">
        <v>21</v>
      </c>
      <c r="AG2380">
        <v>15.075000000000001</v>
      </c>
      <c r="AH2380">
        <v>2</v>
      </c>
      <c r="AI2380">
        <v>33362263</v>
      </c>
      <c r="AJ2380">
        <v>1884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</row>
    <row r="2381" spans="1:44">
      <c r="A2381">
        <f>ROW(Source!A1698)</f>
        <v>1698</v>
      </c>
      <c r="B2381">
        <v>33362275</v>
      </c>
      <c r="C2381">
        <v>33362259</v>
      </c>
      <c r="D2381">
        <v>31258646</v>
      </c>
      <c r="E2381">
        <v>1</v>
      </c>
      <c r="F2381">
        <v>1</v>
      </c>
      <c r="G2381">
        <v>1</v>
      </c>
      <c r="H2381">
        <v>2</v>
      </c>
      <c r="I2381" t="s">
        <v>866</v>
      </c>
      <c r="J2381" t="s">
        <v>867</v>
      </c>
      <c r="K2381" t="s">
        <v>868</v>
      </c>
      <c r="L2381">
        <v>1368</v>
      </c>
      <c r="N2381">
        <v>1011</v>
      </c>
      <c r="O2381" t="s">
        <v>837</v>
      </c>
      <c r="P2381" t="s">
        <v>837</v>
      </c>
      <c r="Q2381">
        <v>1</v>
      </c>
      <c r="X2381">
        <v>0.2</v>
      </c>
      <c r="Y2381">
        <v>0</v>
      </c>
      <c r="Z2381">
        <v>6.66</v>
      </c>
      <c r="AA2381">
        <v>0</v>
      </c>
      <c r="AB2381">
        <v>0</v>
      </c>
      <c r="AC2381">
        <v>0</v>
      </c>
      <c r="AD2381">
        <v>1</v>
      </c>
      <c r="AE2381">
        <v>0</v>
      </c>
      <c r="AF2381" t="s">
        <v>21</v>
      </c>
      <c r="AG2381">
        <v>0.3</v>
      </c>
      <c r="AH2381">
        <v>2</v>
      </c>
      <c r="AI2381">
        <v>33362264</v>
      </c>
      <c r="AJ2381">
        <v>1885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</row>
    <row r="2382" spans="1:44">
      <c r="A2382">
        <f>ROW(Source!A1698)</f>
        <v>1698</v>
      </c>
      <c r="B2382">
        <v>33362276</v>
      </c>
      <c r="C2382">
        <v>33362259</v>
      </c>
      <c r="D2382">
        <v>31259879</v>
      </c>
      <c r="E2382">
        <v>1</v>
      </c>
      <c r="F2382">
        <v>1</v>
      </c>
      <c r="G2382">
        <v>1</v>
      </c>
      <c r="H2382">
        <v>2</v>
      </c>
      <c r="I2382" t="s">
        <v>841</v>
      </c>
      <c r="J2382" t="s">
        <v>842</v>
      </c>
      <c r="K2382" t="s">
        <v>843</v>
      </c>
      <c r="L2382">
        <v>1368</v>
      </c>
      <c r="N2382">
        <v>1011</v>
      </c>
      <c r="O2382" t="s">
        <v>837</v>
      </c>
      <c r="P2382" t="s">
        <v>837</v>
      </c>
      <c r="Q2382">
        <v>1</v>
      </c>
      <c r="X2382">
        <v>0.45</v>
      </c>
      <c r="Y2382">
        <v>0</v>
      </c>
      <c r="Z2382">
        <v>65.709999999999994</v>
      </c>
      <c r="AA2382">
        <v>11.6</v>
      </c>
      <c r="AB2382">
        <v>0</v>
      </c>
      <c r="AC2382">
        <v>0</v>
      </c>
      <c r="AD2382">
        <v>1</v>
      </c>
      <c r="AE2382">
        <v>0</v>
      </c>
      <c r="AF2382" t="s">
        <v>21</v>
      </c>
      <c r="AG2382">
        <v>0.67500000000000004</v>
      </c>
      <c r="AH2382">
        <v>2</v>
      </c>
      <c r="AI2382">
        <v>33362265</v>
      </c>
      <c r="AJ2382">
        <v>1886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</row>
    <row r="2383" spans="1:44">
      <c r="A2383">
        <f>ROW(Source!A1698)</f>
        <v>1698</v>
      </c>
      <c r="B2383">
        <v>33362277</v>
      </c>
      <c r="C2383">
        <v>33362259</v>
      </c>
      <c r="D2383">
        <v>31260100</v>
      </c>
      <c r="E2383">
        <v>1</v>
      </c>
      <c r="F2383">
        <v>1</v>
      </c>
      <c r="G2383">
        <v>1</v>
      </c>
      <c r="H2383">
        <v>2</v>
      </c>
      <c r="I2383" t="s">
        <v>858</v>
      </c>
      <c r="J2383" t="s">
        <v>859</v>
      </c>
      <c r="K2383" t="s">
        <v>860</v>
      </c>
      <c r="L2383">
        <v>1368</v>
      </c>
      <c r="N2383">
        <v>1011</v>
      </c>
      <c r="O2383" t="s">
        <v>837</v>
      </c>
      <c r="P2383" t="s">
        <v>837</v>
      </c>
      <c r="Q2383">
        <v>1</v>
      </c>
      <c r="X2383">
        <v>1.31</v>
      </c>
      <c r="Y2383">
        <v>0</v>
      </c>
      <c r="Z2383">
        <v>8.1</v>
      </c>
      <c r="AA2383">
        <v>0</v>
      </c>
      <c r="AB2383">
        <v>0</v>
      </c>
      <c r="AC2383">
        <v>0</v>
      </c>
      <c r="AD2383">
        <v>1</v>
      </c>
      <c r="AE2383">
        <v>0</v>
      </c>
      <c r="AF2383" t="s">
        <v>21</v>
      </c>
      <c r="AG2383">
        <v>1.9650000000000001</v>
      </c>
      <c r="AH2383">
        <v>2</v>
      </c>
      <c r="AI2383">
        <v>33362266</v>
      </c>
      <c r="AJ2383">
        <v>1887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</row>
    <row r="2384" spans="1:44">
      <c r="A2384">
        <f>ROW(Source!A1698)</f>
        <v>1698</v>
      </c>
      <c r="B2384">
        <v>33362278</v>
      </c>
      <c r="C2384">
        <v>33362259</v>
      </c>
      <c r="D2384">
        <v>31178369</v>
      </c>
      <c r="E2384">
        <v>1</v>
      </c>
      <c r="F2384">
        <v>1</v>
      </c>
      <c r="G2384">
        <v>1</v>
      </c>
      <c r="H2384">
        <v>3</v>
      </c>
      <c r="I2384" t="s">
        <v>915</v>
      </c>
      <c r="J2384" t="s">
        <v>916</v>
      </c>
      <c r="K2384" t="s">
        <v>917</v>
      </c>
      <c r="L2384">
        <v>1346</v>
      </c>
      <c r="N2384">
        <v>1009</v>
      </c>
      <c r="O2384" t="s">
        <v>78</v>
      </c>
      <c r="P2384" t="s">
        <v>78</v>
      </c>
      <c r="Q2384">
        <v>1</v>
      </c>
      <c r="X2384">
        <v>7.95</v>
      </c>
      <c r="Y2384">
        <v>39.020000000000003</v>
      </c>
      <c r="Z2384">
        <v>0</v>
      </c>
      <c r="AA2384">
        <v>0</v>
      </c>
      <c r="AB2384">
        <v>0</v>
      </c>
      <c r="AC2384">
        <v>0</v>
      </c>
      <c r="AD2384">
        <v>1</v>
      </c>
      <c r="AE2384">
        <v>0</v>
      </c>
      <c r="AF2384" t="s">
        <v>3</v>
      </c>
      <c r="AG2384">
        <v>7.95</v>
      </c>
      <c r="AH2384">
        <v>2</v>
      </c>
      <c r="AI2384">
        <v>33362267</v>
      </c>
      <c r="AJ2384">
        <v>1888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</row>
    <row r="2385" spans="1:44">
      <c r="A2385">
        <f>ROW(Source!A1698)</f>
        <v>1698</v>
      </c>
      <c r="B2385">
        <v>33362279</v>
      </c>
      <c r="C2385">
        <v>33362259</v>
      </c>
      <c r="D2385">
        <v>31179550</v>
      </c>
      <c r="E2385">
        <v>1</v>
      </c>
      <c r="F2385">
        <v>1</v>
      </c>
      <c r="G2385">
        <v>1</v>
      </c>
      <c r="H2385">
        <v>3</v>
      </c>
      <c r="I2385" t="s">
        <v>861</v>
      </c>
      <c r="J2385" t="s">
        <v>862</v>
      </c>
      <c r="K2385" t="s">
        <v>863</v>
      </c>
      <c r="L2385">
        <v>1348</v>
      </c>
      <c r="N2385">
        <v>1009</v>
      </c>
      <c r="O2385" t="s">
        <v>32</v>
      </c>
      <c r="P2385" t="s">
        <v>32</v>
      </c>
      <c r="Q2385">
        <v>1000</v>
      </c>
      <c r="X2385">
        <v>3.3E-4</v>
      </c>
      <c r="Y2385">
        <v>10362</v>
      </c>
      <c r="Z2385">
        <v>0</v>
      </c>
      <c r="AA2385">
        <v>0</v>
      </c>
      <c r="AB2385">
        <v>0</v>
      </c>
      <c r="AC2385">
        <v>0</v>
      </c>
      <c r="AD2385">
        <v>1</v>
      </c>
      <c r="AE2385">
        <v>0</v>
      </c>
      <c r="AF2385" t="s">
        <v>3</v>
      </c>
      <c r="AG2385">
        <v>3.3E-4</v>
      </c>
      <c r="AH2385">
        <v>2</v>
      </c>
      <c r="AI2385">
        <v>33362268</v>
      </c>
      <c r="AJ2385">
        <v>1889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</row>
    <row r="2386" spans="1:44">
      <c r="A2386">
        <f>ROW(Source!A1698)</f>
        <v>1698</v>
      </c>
      <c r="B2386">
        <v>33362280</v>
      </c>
      <c r="C2386">
        <v>33362259</v>
      </c>
      <c r="D2386">
        <v>31180727</v>
      </c>
      <c r="E2386">
        <v>1</v>
      </c>
      <c r="F2386">
        <v>1</v>
      </c>
      <c r="G2386">
        <v>1</v>
      </c>
      <c r="H2386">
        <v>3</v>
      </c>
      <c r="I2386" t="s">
        <v>844</v>
      </c>
      <c r="J2386" t="s">
        <v>845</v>
      </c>
      <c r="K2386" t="s">
        <v>846</v>
      </c>
      <c r="L2386">
        <v>1348</v>
      </c>
      <c r="N2386">
        <v>1009</v>
      </c>
      <c r="O2386" t="s">
        <v>32</v>
      </c>
      <c r="P2386" t="s">
        <v>32</v>
      </c>
      <c r="Q2386">
        <v>1000</v>
      </c>
      <c r="X2386">
        <v>6.0000000000000001E-3</v>
      </c>
      <c r="Y2386">
        <v>9040.01</v>
      </c>
      <c r="Z2386">
        <v>0</v>
      </c>
      <c r="AA2386">
        <v>0</v>
      </c>
      <c r="AB2386">
        <v>0</v>
      </c>
      <c r="AC2386">
        <v>0</v>
      </c>
      <c r="AD2386">
        <v>1</v>
      </c>
      <c r="AE2386">
        <v>0</v>
      </c>
      <c r="AF2386" t="s">
        <v>3</v>
      </c>
      <c r="AG2386">
        <v>6.0000000000000001E-3</v>
      </c>
      <c r="AH2386">
        <v>2</v>
      </c>
      <c r="AI2386">
        <v>33362269</v>
      </c>
      <c r="AJ2386">
        <v>1890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</row>
    <row r="2387" spans="1:44">
      <c r="A2387">
        <f>ROW(Source!A1698)</f>
        <v>1698</v>
      </c>
      <c r="B2387">
        <v>33362281</v>
      </c>
      <c r="C2387">
        <v>33362259</v>
      </c>
      <c r="D2387">
        <v>31181610</v>
      </c>
      <c r="E2387">
        <v>1</v>
      </c>
      <c r="F2387">
        <v>1</v>
      </c>
      <c r="G2387">
        <v>1</v>
      </c>
      <c r="H2387">
        <v>3</v>
      </c>
      <c r="I2387" t="s">
        <v>847</v>
      </c>
      <c r="J2387" t="s">
        <v>848</v>
      </c>
      <c r="K2387" t="s">
        <v>849</v>
      </c>
      <c r="L2387">
        <v>1346</v>
      </c>
      <c r="N2387">
        <v>1009</v>
      </c>
      <c r="O2387" t="s">
        <v>78</v>
      </c>
      <c r="P2387" t="s">
        <v>78</v>
      </c>
      <c r="Q2387">
        <v>1</v>
      </c>
      <c r="X2387">
        <v>9.09</v>
      </c>
      <c r="Y2387">
        <v>23.09</v>
      </c>
      <c r="Z2387">
        <v>0</v>
      </c>
      <c r="AA2387">
        <v>0</v>
      </c>
      <c r="AB2387">
        <v>0</v>
      </c>
      <c r="AC2387">
        <v>0</v>
      </c>
      <c r="AD2387">
        <v>1</v>
      </c>
      <c r="AE2387">
        <v>0</v>
      </c>
      <c r="AF2387" t="s">
        <v>3</v>
      </c>
      <c r="AG2387">
        <v>9.09</v>
      </c>
      <c r="AH2387">
        <v>2</v>
      </c>
      <c r="AI2387">
        <v>33362270</v>
      </c>
      <c r="AJ2387">
        <v>1891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</row>
    <row r="2388" spans="1:44">
      <c r="A2388">
        <f>ROW(Source!A1698)</f>
        <v>1698</v>
      </c>
      <c r="B2388">
        <v>33362282</v>
      </c>
      <c r="C2388">
        <v>33362259</v>
      </c>
      <c r="D2388">
        <v>31174136</v>
      </c>
      <c r="E2388">
        <v>17</v>
      </c>
      <c r="F2388">
        <v>1</v>
      </c>
      <c r="G2388">
        <v>1</v>
      </c>
      <c r="H2388">
        <v>3</v>
      </c>
      <c r="I2388" t="s">
        <v>942</v>
      </c>
      <c r="J2388" t="s">
        <v>3</v>
      </c>
      <c r="K2388" t="s">
        <v>943</v>
      </c>
      <c r="L2388">
        <v>1327</v>
      </c>
      <c r="N2388">
        <v>1005</v>
      </c>
      <c r="O2388" t="s">
        <v>47</v>
      </c>
      <c r="P2388" t="s">
        <v>47</v>
      </c>
      <c r="Q2388">
        <v>1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1</v>
      </c>
      <c r="AD2388">
        <v>0</v>
      </c>
      <c r="AE2388">
        <v>0</v>
      </c>
      <c r="AF2388" t="s">
        <v>3</v>
      </c>
      <c r="AG2388">
        <v>0</v>
      </c>
      <c r="AH2388">
        <v>3</v>
      </c>
      <c r="AI2388">
        <v>-1</v>
      </c>
      <c r="AJ2388" t="s">
        <v>3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</row>
    <row r="2389" spans="1:44">
      <c r="A2389">
        <f>ROW(Source!A1698)</f>
        <v>1698</v>
      </c>
      <c r="B2389">
        <v>33362283</v>
      </c>
      <c r="C2389">
        <v>33362259</v>
      </c>
      <c r="D2389">
        <v>31173940</v>
      </c>
      <c r="E2389">
        <v>17</v>
      </c>
      <c r="F2389">
        <v>1</v>
      </c>
      <c r="G2389">
        <v>1</v>
      </c>
      <c r="H2389">
        <v>3</v>
      </c>
      <c r="I2389" t="s">
        <v>944</v>
      </c>
      <c r="J2389" t="s">
        <v>3</v>
      </c>
      <c r="K2389" t="s">
        <v>945</v>
      </c>
      <c r="L2389">
        <v>1346</v>
      </c>
      <c r="N2389">
        <v>1009</v>
      </c>
      <c r="O2389" t="s">
        <v>78</v>
      </c>
      <c r="P2389" t="s">
        <v>78</v>
      </c>
      <c r="Q2389">
        <v>1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1</v>
      </c>
      <c r="AD2389">
        <v>0</v>
      </c>
      <c r="AE2389">
        <v>0</v>
      </c>
      <c r="AF2389" t="s">
        <v>3</v>
      </c>
      <c r="AG2389">
        <v>0</v>
      </c>
      <c r="AH2389">
        <v>3</v>
      </c>
      <c r="AI2389">
        <v>-1</v>
      </c>
      <c r="AJ2389" t="s">
        <v>3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</row>
    <row r="2390" spans="1:44">
      <c r="A2390">
        <f>ROW(Source!A1698)</f>
        <v>1698</v>
      </c>
      <c r="B2390">
        <v>33362284</v>
      </c>
      <c r="C2390">
        <v>33362259</v>
      </c>
      <c r="D2390">
        <v>31174137</v>
      </c>
      <c r="E2390">
        <v>17</v>
      </c>
      <c r="F2390">
        <v>1</v>
      </c>
      <c r="G2390">
        <v>1</v>
      </c>
      <c r="H2390">
        <v>3</v>
      </c>
      <c r="I2390" t="s">
        <v>946</v>
      </c>
      <c r="J2390" t="s">
        <v>3</v>
      </c>
      <c r="K2390" t="s">
        <v>947</v>
      </c>
      <c r="L2390">
        <v>1327</v>
      </c>
      <c r="N2390">
        <v>1005</v>
      </c>
      <c r="O2390" t="s">
        <v>47</v>
      </c>
      <c r="P2390" t="s">
        <v>47</v>
      </c>
      <c r="Q2390">
        <v>1</v>
      </c>
      <c r="X2390">
        <v>100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 t="s">
        <v>3</v>
      </c>
      <c r="AG2390">
        <v>100</v>
      </c>
      <c r="AH2390">
        <v>3</v>
      </c>
      <c r="AI2390">
        <v>-1</v>
      </c>
      <c r="AJ2390" t="s">
        <v>3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</row>
    <row r="2391" spans="1:44">
      <c r="A2391">
        <f>ROW(Source!A1698)</f>
        <v>1698</v>
      </c>
      <c r="B2391">
        <v>33362285</v>
      </c>
      <c r="C2391">
        <v>33362259</v>
      </c>
      <c r="D2391">
        <v>31174140</v>
      </c>
      <c r="E2391">
        <v>17</v>
      </c>
      <c r="F2391">
        <v>1</v>
      </c>
      <c r="G2391">
        <v>1</v>
      </c>
      <c r="H2391">
        <v>3</v>
      </c>
      <c r="I2391" t="s">
        <v>948</v>
      </c>
      <c r="J2391" t="s">
        <v>3</v>
      </c>
      <c r="K2391" t="s">
        <v>949</v>
      </c>
      <c r="L2391">
        <v>1354</v>
      </c>
      <c r="N2391">
        <v>1010</v>
      </c>
      <c r="O2391" t="s">
        <v>40</v>
      </c>
      <c r="P2391" t="s">
        <v>40</v>
      </c>
      <c r="Q2391">
        <v>1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1</v>
      </c>
      <c r="AD2391">
        <v>0</v>
      </c>
      <c r="AE2391">
        <v>0</v>
      </c>
      <c r="AF2391" t="s">
        <v>3</v>
      </c>
      <c r="AG2391">
        <v>0</v>
      </c>
      <c r="AH2391">
        <v>3</v>
      </c>
      <c r="AI2391">
        <v>-1</v>
      </c>
      <c r="AJ2391" t="s">
        <v>3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</row>
    <row r="2392" spans="1:44">
      <c r="A2392">
        <f>ROW(Source!A1698)</f>
        <v>1698</v>
      </c>
      <c r="B2392">
        <v>33362286</v>
      </c>
      <c r="C2392">
        <v>33362259</v>
      </c>
      <c r="D2392">
        <v>31174146</v>
      </c>
      <c r="E2392">
        <v>17</v>
      </c>
      <c r="F2392">
        <v>1</v>
      </c>
      <c r="G2392">
        <v>1</v>
      </c>
      <c r="H2392">
        <v>3</v>
      </c>
      <c r="I2392" t="s">
        <v>950</v>
      </c>
      <c r="J2392" t="s">
        <v>3</v>
      </c>
      <c r="K2392" t="s">
        <v>951</v>
      </c>
      <c r="L2392">
        <v>1354</v>
      </c>
      <c r="N2392">
        <v>1010</v>
      </c>
      <c r="O2392" t="s">
        <v>40</v>
      </c>
      <c r="P2392" t="s">
        <v>40</v>
      </c>
      <c r="Q2392">
        <v>1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1</v>
      </c>
      <c r="AD2392">
        <v>0</v>
      </c>
      <c r="AE2392">
        <v>0</v>
      </c>
      <c r="AF2392" t="s">
        <v>3</v>
      </c>
      <c r="AG2392">
        <v>0</v>
      </c>
      <c r="AH2392">
        <v>3</v>
      </c>
      <c r="AI2392">
        <v>-1</v>
      </c>
      <c r="AJ2392" t="s">
        <v>3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</row>
    <row r="2393" spans="1:44">
      <c r="A2393">
        <f>ROW(Source!A1699)</f>
        <v>1699</v>
      </c>
      <c r="B2393">
        <v>33362271</v>
      </c>
      <c r="C2393">
        <v>33362259</v>
      </c>
      <c r="D2393">
        <v>31172061</v>
      </c>
      <c r="E2393">
        <v>1</v>
      </c>
      <c r="F2393">
        <v>1</v>
      </c>
      <c r="G2393">
        <v>1</v>
      </c>
      <c r="H2393">
        <v>1</v>
      </c>
      <c r="I2393" t="s">
        <v>850</v>
      </c>
      <c r="J2393" t="s">
        <v>3</v>
      </c>
      <c r="K2393" t="s">
        <v>851</v>
      </c>
      <c r="L2393">
        <v>1191</v>
      </c>
      <c r="N2393">
        <v>1013</v>
      </c>
      <c r="O2393" t="s">
        <v>831</v>
      </c>
      <c r="P2393" t="s">
        <v>831</v>
      </c>
      <c r="Q2393">
        <v>1</v>
      </c>
      <c r="X2393">
        <v>80.88</v>
      </c>
      <c r="Y2393">
        <v>0</v>
      </c>
      <c r="Z2393">
        <v>0</v>
      </c>
      <c r="AA2393">
        <v>0</v>
      </c>
      <c r="AB2393">
        <v>8.74</v>
      </c>
      <c r="AC2393">
        <v>0</v>
      </c>
      <c r="AD2393">
        <v>1</v>
      </c>
      <c r="AE2393">
        <v>1</v>
      </c>
      <c r="AF2393" t="s">
        <v>22</v>
      </c>
      <c r="AG2393">
        <v>111.61439999999999</v>
      </c>
      <c r="AH2393">
        <v>2</v>
      </c>
      <c r="AI2393">
        <v>33362260</v>
      </c>
      <c r="AJ2393">
        <v>1892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</row>
    <row r="2394" spans="1:44">
      <c r="A2394">
        <f>ROW(Source!A1699)</f>
        <v>1699</v>
      </c>
      <c r="B2394">
        <v>33362272</v>
      </c>
      <c r="C2394">
        <v>33362259</v>
      </c>
      <c r="D2394">
        <v>31172011</v>
      </c>
      <c r="E2394">
        <v>1</v>
      </c>
      <c r="F2394">
        <v>1</v>
      </c>
      <c r="G2394">
        <v>1</v>
      </c>
      <c r="H2394">
        <v>1</v>
      </c>
      <c r="I2394" t="s">
        <v>832</v>
      </c>
      <c r="J2394" t="s">
        <v>3</v>
      </c>
      <c r="K2394" t="s">
        <v>833</v>
      </c>
      <c r="L2394">
        <v>1191</v>
      </c>
      <c r="N2394">
        <v>1013</v>
      </c>
      <c r="O2394" t="s">
        <v>831</v>
      </c>
      <c r="P2394" t="s">
        <v>831</v>
      </c>
      <c r="Q2394">
        <v>1</v>
      </c>
      <c r="X2394">
        <v>0.76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1</v>
      </c>
      <c r="AE2394">
        <v>2</v>
      </c>
      <c r="AF2394" t="s">
        <v>21</v>
      </c>
      <c r="AG2394">
        <v>1.1399999999999999</v>
      </c>
      <c r="AH2394">
        <v>2</v>
      </c>
      <c r="AI2394">
        <v>33362261</v>
      </c>
      <c r="AJ2394">
        <v>1893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</row>
    <row r="2395" spans="1:44">
      <c r="A2395">
        <f>ROW(Source!A1699)</f>
        <v>1699</v>
      </c>
      <c r="B2395">
        <v>33362273</v>
      </c>
      <c r="C2395">
        <v>33362259</v>
      </c>
      <c r="D2395">
        <v>31258491</v>
      </c>
      <c r="E2395">
        <v>1</v>
      </c>
      <c r="F2395">
        <v>1</v>
      </c>
      <c r="G2395">
        <v>1</v>
      </c>
      <c r="H2395">
        <v>2</v>
      </c>
      <c r="I2395" t="s">
        <v>834</v>
      </c>
      <c r="J2395" t="s">
        <v>835</v>
      </c>
      <c r="K2395" t="s">
        <v>836</v>
      </c>
      <c r="L2395">
        <v>1368</v>
      </c>
      <c r="N2395">
        <v>1011</v>
      </c>
      <c r="O2395" t="s">
        <v>837</v>
      </c>
      <c r="P2395" t="s">
        <v>837</v>
      </c>
      <c r="Q2395">
        <v>1</v>
      </c>
      <c r="X2395">
        <v>0.31</v>
      </c>
      <c r="Y2395">
        <v>0</v>
      </c>
      <c r="Z2395">
        <v>111.99</v>
      </c>
      <c r="AA2395">
        <v>13.5</v>
      </c>
      <c r="AB2395">
        <v>0</v>
      </c>
      <c r="AC2395">
        <v>0</v>
      </c>
      <c r="AD2395">
        <v>1</v>
      </c>
      <c r="AE2395">
        <v>0</v>
      </c>
      <c r="AF2395" t="s">
        <v>21</v>
      </c>
      <c r="AG2395">
        <v>0.46499999999999997</v>
      </c>
      <c r="AH2395">
        <v>2</v>
      </c>
      <c r="AI2395">
        <v>33362262</v>
      </c>
      <c r="AJ2395">
        <v>1894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</row>
    <row r="2396" spans="1:44">
      <c r="A2396">
        <f>ROW(Source!A1699)</f>
        <v>1699</v>
      </c>
      <c r="B2396">
        <v>33362274</v>
      </c>
      <c r="C2396">
        <v>33362259</v>
      </c>
      <c r="D2396">
        <v>31258691</v>
      </c>
      <c r="E2396">
        <v>1</v>
      </c>
      <c r="F2396">
        <v>1</v>
      </c>
      <c r="G2396">
        <v>1</v>
      </c>
      <c r="H2396">
        <v>2</v>
      </c>
      <c r="I2396" t="s">
        <v>838</v>
      </c>
      <c r="J2396" t="s">
        <v>839</v>
      </c>
      <c r="K2396" t="s">
        <v>840</v>
      </c>
      <c r="L2396">
        <v>1368</v>
      </c>
      <c r="N2396">
        <v>1011</v>
      </c>
      <c r="O2396" t="s">
        <v>837</v>
      </c>
      <c r="P2396" t="s">
        <v>837</v>
      </c>
      <c r="Q2396">
        <v>1</v>
      </c>
      <c r="X2396">
        <v>10.050000000000001</v>
      </c>
      <c r="Y2396">
        <v>0</v>
      </c>
      <c r="Z2396">
        <v>3.12</v>
      </c>
      <c r="AA2396">
        <v>0</v>
      </c>
      <c r="AB2396">
        <v>0</v>
      </c>
      <c r="AC2396">
        <v>0</v>
      </c>
      <c r="AD2396">
        <v>1</v>
      </c>
      <c r="AE2396">
        <v>0</v>
      </c>
      <c r="AF2396" t="s">
        <v>21</v>
      </c>
      <c r="AG2396">
        <v>15.075000000000001</v>
      </c>
      <c r="AH2396">
        <v>2</v>
      </c>
      <c r="AI2396">
        <v>33362263</v>
      </c>
      <c r="AJ2396">
        <v>1895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</row>
    <row r="2397" spans="1:44">
      <c r="A2397">
        <f>ROW(Source!A1699)</f>
        <v>1699</v>
      </c>
      <c r="B2397">
        <v>33362275</v>
      </c>
      <c r="C2397">
        <v>33362259</v>
      </c>
      <c r="D2397">
        <v>31258646</v>
      </c>
      <c r="E2397">
        <v>1</v>
      </c>
      <c r="F2397">
        <v>1</v>
      </c>
      <c r="G2397">
        <v>1</v>
      </c>
      <c r="H2397">
        <v>2</v>
      </c>
      <c r="I2397" t="s">
        <v>866</v>
      </c>
      <c r="J2397" t="s">
        <v>867</v>
      </c>
      <c r="K2397" t="s">
        <v>868</v>
      </c>
      <c r="L2397">
        <v>1368</v>
      </c>
      <c r="N2397">
        <v>1011</v>
      </c>
      <c r="O2397" t="s">
        <v>837</v>
      </c>
      <c r="P2397" t="s">
        <v>837</v>
      </c>
      <c r="Q2397">
        <v>1</v>
      </c>
      <c r="X2397">
        <v>0.2</v>
      </c>
      <c r="Y2397">
        <v>0</v>
      </c>
      <c r="Z2397">
        <v>6.66</v>
      </c>
      <c r="AA2397">
        <v>0</v>
      </c>
      <c r="AB2397">
        <v>0</v>
      </c>
      <c r="AC2397">
        <v>0</v>
      </c>
      <c r="AD2397">
        <v>1</v>
      </c>
      <c r="AE2397">
        <v>0</v>
      </c>
      <c r="AF2397" t="s">
        <v>21</v>
      </c>
      <c r="AG2397">
        <v>0.3</v>
      </c>
      <c r="AH2397">
        <v>2</v>
      </c>
      <c r="AI2397">
        <v>33362264</v>
      </c>
      <c r="AJ2397">
        <v>1896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</row>
    <row r="2398" spans="1:44">
      <c r="A2398">
        <f>ROW(Source!A1699)</f>
        <v>1699</v>
      </c>
      <c r="B2398">
        <v>33362276</v>
      </c>
      <c r="C2398">
        <v>33362259</v>
      </c>
      <c r="D2398">
        <v>31259879</v>
      </c>
      <c r="E2398">
        <v>1</v>
      </c>
      <c r="F2398">
        <v>1</v>
      </c>
      <c r="G2398">
        <v>1</v>
      </c>
      <c r="H2398">
        <v>2</v>
      </c>
      <c r="I2398" t="s">
        <v>841</v>
      </c>
      <c r="J2398" t="s">
        <v>842</v>
      </c>
      <c r="K2398" t="s">
        <v>843</v>
      </c>
      <c r="L2398">
        <v>1368</v>
      </c>
      <c r="N2398">
        <v>1011</v>
      </c>
      <c r="O2398" t="s">
        <v>837</v>
      </c>
      <c r="P2398" t="s">
        <v>837</v>
      </c>
      <c r="Q2398">
        <v>1</v>
      </c>
      <c r="X2398">
        <v>0.45</v>
      </c>
      <c r="Y2398">
        <v>0</v>
      </c>
      <c r="Z2398">
        <v>65.709999999999994</v>
      </c>
      <c r="AA2398">
        <v>11.6</v>
      </c>
      <c r="AB2398">
        <v>0</v>
      </c>
      <c r="AC2398">
        <v>0</v>
      </c>
      <c r="AD2398">
        <v>1</v>
      </c>
      <c r="AE2398">
        <v>0</v>
      </c>
      <c r="AF2398" t="s">
        <v>21</v>
      </c>
      <c r="AG2398">
        <v>0.67500000000000004</v>
      </c>
      <c r="AH2398">
        <v>2</v>
      </c>
      <c r="AI2398">
        <v>33362265</v>
      </c>
      <c r="AJ2398">
        <v>1897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</row>
    <row r="2399" spans="1:44">
      <c r="A2399">
        <f>ROW(Source!A1699)</f>
        <v>1699</v>
      </c>
      <c r="B2399">
        <v>33362277</v>
      </c>
      <c r="C2399">
        <v>33362259</v>
      </c>
      <c r="D2399">
        <v>31260100</v>
      </c>
      <c r="E2399">
        <v>1</v>
      </c>
      <c r="F2399">
        <v>1</v>
      </c>
      <c r="G2399">
        <v>1</v>
      </c>
      <c r="H2399">
        <v>2</v>
      </c>
      <c r="I2399" t="s">
        <v>858</v>
      </c>
      <c r="J2399" t="s">
        <v>859</v>
      </c>
      <c r="K2399" t="s">
        <v>860</v>
      </c>
      <c r="L2399">
        <v>1368</v>
      </c>
      <c r="N2399">
        <v>1011</v>
      </c>
      <c r="O2399" t="s">
        <v>837</v>
      </c>
      <c r="P2399" t="s">
        <v>837</v>
      </c>
      <c r="Q2399">
        <v>1</v>
      </c>
      <c r="X2399">
        <v>1.31</v>
      </c>
      <c r="Y2399">
        <v>0</v>
      </c>
      <c r="Z2399">
        <v>8.1</v>
      </c>
      <c r="AA2399">
        <v>0</v>
      </c>
      <c r="AB2399">
        <v>0</v>
      </c>
      <c r="AC2399">
        <v>0</v>
      </c>
      <c r="AD2399">
        <v>1</v>
      </c>
      <c r="AE2399">
        <v>0</v>
      </c>
      <c r="AF2399" t="s">
        <v>21</v>
      </c>
      <c r="AG2399">
        <v>1.9650000000000001</v>
      </c>
      <c r="AH2399">
        <v>2</v>
      </c>
      <c r="AI2399">
        <v>33362266</v>
      </c>
      <c r="AJ2399">
        <v>1898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</row>
    <row r="2400" spans="1:44">
      <c r="A2400">
        <f>ROW(Source!A1699)</f>
        <v>1699</v>
      </c>
      <c r="B2400">
        <v>33362278</v>
      </c>
      <c r="C2400">
        <v>33362259</v>
      </c>
      <c r="D2400">
        <v>31178369</v>
      </c>
      <c r="E2400">
        <v>1</v>
      </c>
      <c r="F2400">
        <v>1</v>
      </c>
      <c r="G2400">
        <v>1</v>
      </c>
      <c r="H2400">
        <v>3</v>
      </c>
      <c r="I2400" t="s">
        <v>915</v>
      </c>
      <c r="J2400" t="s">
        <v>916</v>
      </c>
      <c r="K2400" t="s">
        <v>917</v>
      </c>
      <c r="L2400">
        <v>1346</v>
      </c>
      <c r="N2400">
        <v>1009</v>
      </c>
      <c r="O2400" t="s">
        <v>78</v>
      </c>
      <c r="P2400" t="s">
        <v>78</v>
      </c>
      <c r="Q2400">
        <v>1</v>
      </c>
      <c r="X2400">
        <v>7.95</v>
      </c>
      <c r="Y2400">
        <v>39.020000000000003</v>
      </c>
      <c r="Z2400">
        <v>0</v>
      </c>
      <c r="AA2400">
        <v>0</v>
      </c>
      <c r="AB2400">
        <v>0</v>
      </c>
      <c r="AC2400">
        <v>0</v>
      </c>
      <c r="AD2400">
        <v>1</v>
      </c>
      <c r="AE2400">
        <v>0</v>
      </c>
      <c r="AF2400" t="s">
        <v>3</v>
      </c>
      <c r="AG2400">
        <v>7.95</v>
      </c>
      <c r="AH2400">
        <v>2</v>
      </c>
      <c r="AI2400">
        <v>33362267</v>
      </c>
      <c r="AJ2400">
        <v>1899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</row>
    <row r="2401" spans="1:44">
      <c r="A2401">
        <f>ROW(Source!A1699)</f>
        <v>1699</v>
      </c>
      <c r="B2401">
        <v>33362279</v>
      </c>
      <c r="C2401">
        <v>33362259</v>
      </c>
      <c r="D2401">
        <v>31179550</v>
      </c>
      <c r="E2401">
        <v>1</v>
      </c>
      <c r="F2401">
        <v>1</v>
      </c>
      <c r="G2401">
        <v>1</v>
      </c>
      <c r="H2401">
        <v>3</v>
      </c>
      <c r="I2401" t="s">
        <v>861</v>
      </c>
      <c r="J2401" t="s">
        <v>862</v>
      </c>
      <c r="K2401" t="s">
        <v>863</v>
      </c>
      <c r="L2401">
        <v>1348</v>
      </c>
      <c r="N2401">
        <v>1009</v>
      </c>
      <c r="O2401" t="s">
        <v>32</v>
      </c>
      <c r="P2401" t="s">
        <v>32</v>
      </c>
      <c r="Q2401">
        <v>1000</v>
      </c>
      <c r="X2401">
        <v>3.3E-4</v>
      </c>
      <c r="Y2401">
        <v>10362</v>
      </c>
      <c r="Z2401">
        <v>0</v>
      </c>
      <c r="AA2401">
        <v>0</v>
      </c>
      <c r="AB2401">
        <v>0</v>
      </c>
      <c r="AC2401">
        <v>0</v>
      </c>
      <c r="AD2401">
        <v>1</v>
      </c>
      <c r="AE2401">
        <v>0</v>
      </c>
      <c r="AF2401" t="s">
        <v>3</v>
      </c>
      <c r="AG2401">
        <v>3.3E-4</v>
      </c>
      <c r="AH2401">
        <v>2</v>
      </c>
      <c r="AI2401">
        <v>33362268</v>
      </c>
      <c r="AJ2401">
        <v>1900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</row>
    <row r="2402" spans="1:44">
      <c r="A2402">
        <f>ROW(Source!A1699)</f>
        <v>1699</v>
      </c>
      <c r="B2402">
        <v>33362280</v>
      </c>
      <c r="C2402">
        <v>33362259</v>
      </c>
      <c r="D2402">
        <v>31180727</v>
      </c>
      <c r="E2402">
        <v>1</v>
      </c>
      <c r="F2402">
        <v>1</v>
      </c>
      <c r="G2402">
        <v>1</v>
      </c>
      <c r="H2402">
        <v>3</v>
      </c>
      <c r="I2402" t="s">
        <v>844</v>
      </c>
      <c r="J2402" t="s">
        <v>845</v>
      </c>
      <c r="K2402" t="s">
        <v>846</v>
      </c>
      <c r="L2402">
        <v>1348</v>
      </c>
      <c r="N2402">
        <v>1009</v>
      </c>
      <c r="O2402" t="s">
        <v>32</v>
      </c>
      <c r="P2402" t="s">
        <v>32</v>
      </c>
      <c r="Q2402">
        <v>1000</v>
      </c>
      <c r="X2402">
        <v>6.0000000000000001E-3</v>
      </c>
      <c r="Y2402">
        <v>9040.01</v>
      </c>
      <c r="Z2402">
        <v>0</v>
      </c>
      <c r="AA2402">
        <v>0</v>
      </c>
      <c r="AB2402">
        <v>0</v>
      </c>
      <c r="AC2402">
        <v>0</v>
      </c>
      <c r="AD2402">
        <v>1</v>
      </c>
      <c r="AE2402">
        <v>0</v>
      </c>
      <c r="AF2402" t="s">
        <v>3</v>
      </c>
      <c r="AG2402">
        <v>6.0000000000000001E-3</v>
      </c>
      <c r="AH2402">
        <v>2</v>
      </c>
      <c r="AI2402">
        <v>33362269</v>
      </c>
      <c r="AJ2402">
        <v>1901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</row>
    <row r="2403" spans="1:44">
      <c r="A2403">
        <f>ROW(Source!A1699)</f>
        <v>1699</v>
      </c>
      <c r="B2403">
        <v>33362281</v>
      </c>
      <c r="C2403">
        <v>33362259</v>
      </c>
      <c r="D2403">
        <v>31181610</v>
      </c>
      <c r="E2403">
        <v>1</v>
      </c>
      <c r="F2403">
        <v>1</v>
      </c>
      <c r="G2403">
        <v>1</v>
      </c>
      <c r="H2403">
        <v>3</v>
      </c>
      <c r="I2403" t="s">
        <v>847</v>
      </c>
      <c r="J2403" t="s">
        <v>848</v>
      </c>
      <c r="K2403" t="s">
        <v>849</v>
      </c>
      <c r="L2403">
        <v>1346</v>
      </c>
      <c r="N2403">
        <v>1009</v>
      </c>
      <c r="O2403" t="s">
        <v>78</v>
      </c>
      <c r="P2403" t="s">
        <v>78</v>
      </c>
      <c r="Q2403">
        <v>1</v>
      </c>
      <c r="X2403">
        <v>9.09</v>
      </c>
      <c r="Y2403">
        <v>23.09</v>
      </c>
      <c r="Z2403">
        <v>0</v>
      </c>
      <c r="AA2403">
        <v>0</v>
      </c>
      <c r="AB2403">
        <v>0</v>
      </c>
      <c r="AC2403">
        <v>0</v>
      </c>
      <c r="AD2403">
        <v>1</v>
      </c>
      <c r="AE2403">
        <v>0</v>
      </c>
      <c r="AF2403" t="s">
        <v>3</v>
      </c>
      <c r="AG2403">
        <v>9.09</v>
      </c>
      <c r="AH2403">
        <v>2</v>
      </c>
      <c r="AI2403">
        <v>33362270</v>
      </c>
      <c r="AJ2403">
        <v>1902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</row>
    <row r="2404" spans="1:44">
      <c r="A2404">
        <f>ROW(Source!A1699)</f>
        <v>1699</v>
      </c>
      <c r="B2404">
        <v>33362282</v>
      </c>
      <c r="C2404">
        <v>33362259</v>
      </c>
      <c r="D2404">
        <v>31174136</v>
      </c>
      <c r="E2404">
        <v>17</v>
      </c>
      <c r="F2404">
        <v>1</v>
      </c>
      <c r="G2404">
        <v>1</v>
      </c>
      <c r="H2404">
        <v>3</v>
      </c>
      <c r="I2404" t="s">
        <v>942</v>
      </c>
      <c r="J2404" t="s">
        <v>3</v>
      </c>
      <c r="K2404" t="s">
        <v>943</v>
      </c>
      <c r="L2404">
        <v>1327</v>
      </c>
      <c r="N2404">
        <v>1005</v>
      </c>
      <c r="O2404" t="s">
        <v>47</v>
      </c>
      <c r="P2404" t="s">
        <v>47</v>
      </c>
      <c r="Q2404">
        <v>1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1</v>
      </c>
      <c r="AD2404">
        <v>0</v>
      </c>
      <c r="AE2404">
        <v>0</v>
      </c>
      <c r="AF2404" t="s">
        <v>3</v>
      </c>
      <c r="AG2404">
        <v>0</v>
      </c>
      <c r="AH2404">
        <v>3</v>
      </c>
      <c r="AI2404">
        <v>-1</v>
      </c>
      <c r="AJ2404" t="s">
        <v>3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</row>
    <row r="2405" spans="1:44">
      <c r="A2405">
        <f>ROW(Source!A1699)</f>
        <v>1699</v>
      </c>
      <c r="B2405">
        <v>33362283</v>
      </c>
      <c r="C2405">
        <v>33362259</v>
      </c>
      <c r="D2405">
        <v>31173940</v>
      </c>
      <c r="E2405">
        <v>17</v>
      </c>
      <c r="F2405">
        <v>1</v>
      </c>
      <c r="G2405">
        <v>1</v>
      </c>
      <c r="H2405">
        <v>3</v>
      </c>
      <c r="I2405" t="s">
        <v>944</v>
      </c>
      <c r="J2405" t="s">
        <v>3</v>
      </c>
      <c r="K2405" t="s">
        <v>945</v>
      </c>
      <c r="L2405">
        <v>1346</v>
      </c>
      <c r="N2405">
        <v>1009</v>
      </c>
      <c r="O2405" t="s">
        <v>78</v>
      </c>
      <c r="P2405" t="s">
        <v>78</v>
      </c>
      <c r="Q2405">
        <v>1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1</v>
      </c>
      <c r="AD2405">
        <v>0</v>
      </c>
      <c r="AE2405">
        <v>0</v>
      </c>
      <c r="AF2405" t="s">
        <v>3</v>
      </c>
      <c r="AG2405">
        <v>0</v>
      </c>
      <c r="AH2405">
        <v>3</v>
      </c>
      <c r="AI2405">
        <v>-1</v>
      </c>
      <c r="AJ2405" t="s">
        <v>3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</row>
    <row r="2406" spans="1:44">
      <c r="A2406">
        <f>ROW(Source!A1699)</f>
        <v>1699</v>
      </c>
      <c r="B2406">
        <v>33362284</v>
      </c>
      <c r="C2406">
        <v>33362259</v>
      </c>
      <c r="D2406">
        <v>31174137</v>
      </c>
      <c r="E2406">
        <v>17</v>
      </c>
      <c r="F2406">
        <v>1</v>
      </c>
      <c r="G2406">
        <v>1</v>
      </c>
      <c r="H2406">
        <v>3</v>
      </c>
      <c r="I2406" t="s">
        <v>946</v>
      </c>
      <c r="J2406" t="s">
        <v>3</v>
      </c>
      <c r="K2406" t="s">
        <v>947</v>
      </c>
      <c r="L2406">
        <v>1327</v>
      </c>
      <c r="N2406">
        <v>1005</v>
      </c>
      <c r="O2406" t="s">
        <v>47</v>
      </c>
      <c r="P2406" t="s">
        <v>47</v>
      </c>
      <c r="Q2406">
        <v>1</v>
      </c>
      <c r="X2406">
        <v>100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 t="s">
        <v>3</v>
      </c>
      <c r="AG2406">
        <v>100</v>
      </c>
      <c r="AH2406">
        <v>3</v>
      </c>
      <c r="AI2406">
        <v>-1</v>
      </c>
      <c r="AJ2406" t="s">
        <v>3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</row>
    <row r="2407" spans="1:44">
      <c r="A2407">
        <f>ROW(Source!A1699)</f>
        <v>1699</v>
      </c>
      <c r="B2407">
        <v>33362285</v>
      </c>
      <c r="C2407">
        <v>33362259</v>
      </c>
      <c r="D2407">
        <v>31174140</v>
      </c>
      <c r="E2407">
        <v>17</v>
      </c>
      <c r="F2407">
        <v>1</v>
      </c>
      <c r="G2407">
        <v>1</v>
      </c>
      <c r="H2407">
        <v>3</v>
      </c>
      <c r="I2407" t="s">
        <v>948</v>
      </c>
      <c r="J2407" t="s">
        <v>3</v>
      </c>
      <c r="K2407" t="s">
        <v>949</v>
      </c>
      <c r="L2407">
        <v>1354</v>
      </c>
      <c r="N2407">
        <v>1010</v>
      </c>
      <c r="O2407" t="s">
        <v>40</v>
      </c>
      <c r="P2407" t="s">
        <v>40</v>
      </c>
      <c r="Q2407">
        <v>1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1</v>
      </c>
      <c r="AD2407">
        <v>0</v>
      </c>
      <c r="AE2407">
        <v>0</v>
      </c>
      <c r="AF2407" t="s">
        <v>3</v>
      </c>
      <c r="AG2407">
        <v>0</v>
      </c>
      <c r="AH2407">
        <v>3</v>
      </c>
      <c r="AI2407">
        <v>-1</v>
      </c>
      <c r="AJ2407" t="s">
        <v>3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</row>
    <row r="2408" spans="1:44">
      <c r="A2408">
        <f>ROW(Source!A1699)</f>
        <v>1699</v>
      </c>
      <c r="B2408">
        <v>33362286</v>
      </c>
      <c r="C2408">
        <v>33362259</v>
      </c>
      <c r="D2408">
        <v>31174146</v>
      </c>
      <c r="E2408">
        <v>17</v>
      </c>
      <c r="F2408">
        <v>1</v>
      </c>
      <c r="G2408">
        <v>1</v>
      </c>
      <c r="H2408">
        <v>3</v>
      </c>
      <c r="I2408" t="s">
        <v>950</v>
      </c>
      <c r="J2408" t="s">
        <v>3</v>
      </c>
      <c r="K2408" t="s">
        <v>951</v>
      </c>
      <c r="L2408">
        <v>1354</v>
      </c>
      <c r="N2408">
        <v>1010</v>
      </c>
      <c r="O2408" t="s">
        <v>40</v>
      </c>
      <c r="P2408" t="s">
        <v>40</v>
      </c>
      <c r="Q2408">
        <v>1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1</v>
      </c>
      <c r="AD2408">
        <v>0</v>
      </c>
      <c r="AE2408">
        <v>0</v>
      </c>
      <c r="AF2408" t="s">
        <v>3</v>
      </c>
      <c r="AG2408">
        <v>0</v>
      </c>
      <c r="AH2408">
        <v>3</v>
      </c>
      <c r="AI2408">
        <v>-1</v>
      </c>
      <c r="AJ2408" t="s">
        <v>3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</row>
    <row r="2409" spans="1:44">
      <c r="A2409">
        <f>ROW(Source!A1702)</f>
        <v>1702</v>
      </c>
      <c r="B2409">
        <v>33362300</v>
      </c>
      <c r="C2409">
        <v>33362288</v>
      </c>
      <c r="D2409">
        <v>31172061</v>
      </c>
      <c r="E2409">
        <v>1</v>
      </c>
      <c r="F2409">
        <v>1</v>
      </c>
      <c r="G2409">
        <v>1</v>
      </c>
      <c r="H2409">
        <v>1</v>
      </c>
      <c r="I2409" t="s">
        <v>850</v>
      </c>
      <c r="J2409" t="s">
        <v>3</v>
      </c>
      <c r="K2409" t="s">
        <v>851</v>
      </c>
      <c r="L2409">
        <v>1191</v>
      </c>
      <c r="N2409">
        <v>1013</v>
      </c>
      <c r="O2409" t="s">
        <v>831</v>
      </c>
      <c r="P2409" t="s">
        <v>831</v>
      </c>
      <c r="Q2409">
        <v>1</v>
      </c>
      <c r="X2409">
        <v>80.88</v>
      </c>
      <c r="Y2409">
        <v>0</v>
      </c>
      <c r="Z2409">
        <v>0</v>
      </c>
      <c r="AA2409">
        <v>0</v>
      </c>
      <c r="AB2409">
        <v>8.74</v>
      </c>
      <c r="AC2409">
        <v>0</v>
      </c>
      <c r="AD2409">
        <v>1</v>
      </c>
      <c r="AE2409">
        <v>1</v>
      </c>
      <c r="AF2409" t="s">
        <v>22</v>
      </c>
      <c r="AG2409">
        <v>111.61439999999999</v>
      </c>
      <c r="AH2409">
        <v>2</v>
      </c>
      <c r="AI2409">
        <v>33362289</v>
      </c>
      <c r="AJ2409">
        <v>1903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</row>
    <row r="2410" spans="1:44">
      <c r="A2410">
        <f>ROW(Source!A1702)</f>
        <v>1702</v>
      </c>
      <c r="B2410">
        <v>33362301</v>
      </c>
      <c r="C2410">
        <v>33362288</v>
      </c>
      <c r="D2410">
        <v>31172011</v>
      </c>
      <c r="E2410">
        <v>1</v>
      </c>
      <c r="F2410">
        <v>1</v>
      </c>
      <c r="G2410">
        <v>1</v>
      </c>
      <c r="H2410">
        <v>1</v>
      </c>
      <c r="I2410" t="s">
        <v>832</v>
      </c>
      <c r="J2410" t="s">
        <v>3</v>
      </c>
      <c r="K2410" t="s">
        <v>833</v>
      </c>
      <c r="L2410">
        <v>1191</v>
      </c>
      <c r="N2410">
        <v>1013</v>
      </c>
      <c r="O2410" t="s">
        <v>831</v>
      </c>
      <c r="P2410" t="s">
        <v>831</v>
      </c>
      <c r="Q2410">
        <v>1</v>
      </c>
      <c r="X2410">
        <v>0.69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1</v>
      </c>
      <c r="AE2410">
        <v>2</v>
      </c>
      <c r="AF2410" t="s">
        <v>21</v>
      </c>
      <c r="AG2410">
        <v>1.0349999999999999</v>
      </c>
      <c r="AH2410">
        <v>2</v>
      </c>
      <c r="AI2410">
        <v>33362290</v>
      </c>
      <c r="AJ2410">
        <v>1904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</row>
    <row r="2411" spans="1:44">
      <c r="A2411">
        <f>ROW(Source!A1702)</f>
        <v>1702</v>
      </c>
      <c r="B2411">
        <v>33362302</v>
      </c>
      <c r="C2411">
        <v>33362288</v>
      </c>
      <c r="D2411">
        <v>31258491</v>
      </c>
      <c r="E2411">
        <v>1</v>
      </c>
      <c r="F2411">
        <v>1</v>
      </c>
      <c r="G2411">
        <v>1</v>
      </c>
      <c r="H2411">
        <v>2</v>
      </c>
      <c r="I2411" t="s">
        <v>834</v>
      </c>
      <c r="J2411" t="s">
        <v>835</v>
      </c>
      <c r="K2411" t="s">
        <v>836</v>
      </c>
      <c r="L2411">
        <v>1368</v>
      </c>
      <c r="N2411">
        <v>1011</v>
      </c>
      <c r="O2411" t="s">
        <v>837</v>
      </c>
      <c r="P2411" t="s">
        <v>837</v>
      </c>
      <c r="Q2411">
        <v>1</v>
      </c>
      <c r="X2411">
        <v>0.28000000000000003</v>
      </c>
      <c r="Y2411">
        <v>0</v>
      </c>
      <c r="Z2411">
        <v>111.99</v>
      </c>
      <c r="AA2411">
        <v>13.5</v>
      </c>
      <c r="AB2411">
        <v>0</v>
      </c>
      <c r="AC2411">
        <v>0</v>
      </c>
      <c r="AD2411">
        <v>1</v>
      </c>
      <c r="AE2411">
        <v>0</v>
      </c>
      <c r="AF2411" t="s">
        <v>21</v>
      </c>
      <c r="AG2411">
        <v>0.42000000000000004</v>
      </c>
      <c r="AH2411">
        <v>2</v>
      </c>
      <c r="AI2411">
        <v>33362291</v>
      </c>
      <c r="AJ2411">
        <v>1905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</row>
    <row r="2412" spans="1:44">
      <c r="A2412">
        <f>ROW(Source!A1702)</f>
        <v>1702</v>
      </c>
      <c r="B2412">
        <v>33362303</v>
      </c>
      <c r="C2412">
        <v>33362288</v>
      </c>
      <c r="D2412">
        <v>31258691</v>
      </c>
      <c r="E2412">
        <v>1</v>
      </c>
      <c r="F2412">
        <v>1</v>
      </c>
      <c r="G2412">
        <v>1</v>
      </c>
      <c r="H2412">
        <v>2</v>
      </c>
      <c r="I2412" t="s">
        <v>838</v>
      </c>
      <c r="J2412" t="s">
        <v>839</v>
      </c>
      <c r="K2412" t="s">
        <v>840</v>
      </c>
      <c r="L2412">
        <v>1368</v>
      </c>
      <c r="N2412">
        <v>1011</v>
      </c>
      <c r="O2412" t="s">
        <v>837</v>
      </c>
      <c r="P2412" t="s">
        <v>837</v>
      </c>
      <c r="Q2412">
        <v>1</v>
      </c>
      <c r="X2412">
        <v>10.050000000000001</v>
      </c>
      <c r="Y2412">
        <v>0</v>
      </c>
      <c r="Z2412">
        <v>3.12</v>
      </c>
      <c r="AA2412">
        <v>0</v>
      </c>
      <c r="AB2412">
        <v>0</v>
      </c>
      <c r="AC2412">
        <v>0</v>
      </c>
      <c r="AD2412">
        <v>1</v>
      </c>
      <c r="AE2412">
        <v>0</v>
      </c>
      <c r="AF2412" t="s">
        <v>21</v>
      </c>
      <c r="AG2412">
        <v>15.075000000000001</v>
      </c>
      <c r="AH2412">
        <v>2</v>
      </c>
      <c r="AI2412">
        <v>33362292</v>
      </c>
      <c r="AJ2412">
        <v>1906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</row>
    <row r="2413" spans="1:44">
      <c r="A2413">
        <f>ROW(Source!A1702)</f>
        <v>1702</v>
      </c>
      <c r="B2413">
        <v>33362304</v>
      </c>
      <c r="C2413">
        <v>33362288</v>
      </c>
      <c r="D2413">
        <v>31258646</v>
      </c>
      <c r="E2413">
        <v>1</v>
      </c>
      <c r="F2413">
        <v>1</v>
      </c>
      <c r="G2413">
        <v>1</v>
      </c>
      <c r="H2413">
        <v>2</v>
      </c>
      <c r="I2413" t="s">
        <v>866</v>
      </c>
      <c r="J2413" t="s">
        <v>867</v>
      </c>
      <c r="K2413" t="s">
        <v>868</v>
      </c>
      <c r="L2413">
        <v>1368</v>
      </c>
      <c r="N2413">
        <v>1011</v>
      </c>
      <c r="O2413" t="s">
        <v>837</v>
      </c>
      <c r="P2413" t="s">
        <v>837</v>
      </c>
      <c r="Q2413">
        <v>1</v>
      </c>
      <c r="X2413">
        <v>0.15</v>
      </c>
      <c r="Y2413">
        <v>0</v>
      </c>
      <c r="Z2413">
        <v>6.66</v>
      </c>
      <c r="AA2413">
        <v>0</v>
      </c>
      <c r="AB2413">
        <v>0</v>
      </c>
      <c r="AC2413">
        <v>0</v>
      </c>
      <c r="AD2413">
        <v>1</v>
      </c>
      <c r="AE2413">
        <v>0</v>
      </c>
      <c r="AF2413" t="s">
        <v>21</v>
      </c>
      <c r="AG2413">
        <v>0.22499999999999998</v>
      </c>
      <c r="AH2413">
        <v>2</v>
      </c>
      <c r="AI2413">
        <v>33362293</v>
      </c>
      <c r="AJ2413">
        <v>1907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</row>
    <row r="2414" spans="1:44">
      <c r="A2414">
        <f>ROW(Source!A1702)</f>
        <v>1702</v>
      </c>
      <c r="B2414">
        <v>33362305</v>
      </c>
      <c r="C2414">
        <v>33362288</v>
      </c>
      <c r="D2414">
        <v>31259879</v>
      </c>
      <c r="E2414">
        <v>1</v>
      </c>
      <c r="F2414">
        <v>1</v>
      </c>
      <c r="G2414">
        <v>1</v>
      </c>
      <c r="H2414">
        <v>2</v>
      </c>
      <c r="I2414" t="s">
        <v>841</v>
      </c>
      <c r="J2414" t="s">
        <v>842</v>
      </c>
      <c r="K2414" t="s">
        <v>843</v>
      </c>
      <c r="L2414">
        <v>1368</v>
      </c>
      <c r="N2414">
        <v>1011</v>
      </c>
      <c r="O2414" t="s">
        <v>837</v>
      </c>
      <c r="P2414" t="s">
        <v>837</v>
      </c>
      <c r="Q2414">
        <v>1</v>
      </c>
      <c r="X2414">
        <v>0.41</v>
      </c>
      <c r="Y2414">
        <v>0</v>
      </c>
      <c r="Z2414">
        <v>65.709999999999994</v>
      </c>
      <c r="AA2414">
        <v>11.6</v>
      </c>
      <c r="AB2414">
        <v>0</v>
      </c>
      <c r="AC2414">
        <v>0</v>
      </c>
      <c r="AD2414">
        <v>1</v>
      </c>
      <c r="AE2414">
        <v>0</v>
      </c>
      <c r="AF2414" t="s">
        <v>21</v>
      </c>
      <c r="AG2414">
        <v>0.61499999999999988</v>
      </c>
      <c r="AH2414">
        <v>2</v>
      </c>
      <c r="AI2414">
        <v>33362294</v>
      </c>
      <c r="AJ2414">
        <v>1908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</row>
    <row r="2415" spans="1:44">
      <c r="A2415">
        <f>ROW(Source!A1702)</f>
        <v>1702</v>
      </c>
      <c r="B2415">
        <v>33362306</v>
      </c>
      <c r="C2415">
        <v>33362288</v>
      </c>
      <c r="D2415">
        <v>31260100</v>
      </c>
      <c r="E2415">
        <v>1</v>
      </c>
      <c r="F2415">
        <v>1</v>
      </c>
      <c r="G2415">
        <v>1</v>
      </c>
      <c r="H2415">
        <v>2</v>
      </c>
      <c r="I2415" t="s">
        <v>858</v>
      </c>
      <c r="J2415" t="s">
        <v>859</v>
      </c>
      <c r="K2415" t="s">
        <v>860</v>
      </c>
      <c r="L2415">
        <v>1368</v>
      </c>
      <c r="N2415">
        <v>1011</v>
      </c>
      <c r="O2415" t="s">
        <v>837</v>
      </c>
      <c r="P2415" t="s">
        <v>837</v>
      </c>
      <c r="Q2415">
        <v>1</v>
      </c>
      <c r="X2415">
        <v>1.31</v>
      </c>
      <c r="Y2415">
        <v>0</v>
      </c>
      <c r="Z2415">
        <v>8.1</v>
      </c>
      <c r="AA2415">
        <v>0</v>
      </c>
      <c r="AB2415">
        <v>0</v>
      </c>
      <c r="AC2415">
        <v>0</v>
      </c>
      <c r="AD2415">
        <v>1</v>
      </c>
      <c r="AE2415">
        <v>0</v>
      </c>
      <c r="AF2415" t="s">
        <v>21</v>
      </c>
      <c r="AG2415">
        <v>1.9650000000000001</v>
      </c>
      <c r="AH2415">
        <v>2</v>
      </c>
      <c r="AI2415">
        <v>33362295</v>
      </c>
      <c r="AJ2415">
        <v>1909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</row>
    <row r="2416" spans="1:44">
      <c r="A2416">
        <f>ROW(Source!A1702)</f>
        <v>1702</v>
      </c>
      <c r="B2416">
        <v>33362307</v>
      </c>
      <c r="C2416">
        <v>33362288</v>
      </c>
      <c r="D2416">
        <v>31178369</v>
      </c>
      <c r="E2416">
        <v>1</v>
      </c>
      <c r="F2416">
        <v>1</v>
      </c>
      <c r="G2416">
        <v>1</v>
      </c>
      <c r="H2416">
        <v>3</v>
      </c>
      <c r="I2416" t="s">
        <v>915</v>
      </c>
      <c r="J2416" t="s">
        <v>916</v>
      </c>
      <c r="K2416" t="s">
        <v>917</v>
      </c>
      <c r="L2416">
        <v>1346</v>
      </c>
      <c r="N2416">
        <v>1009</v>
      </c>
      <c r="O2416" t="s">
        <v>78</v>
      </c>
      <c r="P2416" t="s">
        <v>78</v>
      </c>
      <c r="Q2416">
        <v>1</v>
      </c>
      <c r="X2416">
        <v>7.95</v>
      </c>
      <c r="Y2416">
        <v>39.020000000000003</v>
      </c>
      <c r="Z2416">
        <v>0</v>
      </c>
      <c r="AA2416">
        <v>0</v>
      </c>
      <c r="AB2416">
        <v>0</v>
      </c>
      <c r="AC2416">
        <v>0</v>
      </c>
      <c r="AD2416">
        <v>1</v>
      </c>
      <c r="AE2416">
        <v>0</v>
      </c>
      <c r="AF2416" t="s">
        <v>3</v>
      </c>
      <c r="AG2416">
        <v>7.95</v>
      </c>
      <c r="AH2416">
        <v>2</v>
      </c>
      <c r="AI2416">
        <v>33362296</v>
      </c>
      <c r="AJ2416">
        <v>1910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</row>
    <row r="2417" spans="1:44">
      <c r="A2417">
        <f>ROW(Source!A1702)</f>
        <v>1702</v>
      </c>
      <c r="B2417">
        <v>33362308</v>
      </c>
      <c r="C2417">
        <v>33362288</v>
      </c>
      <c r="D2417">
        <v>31179550</v>
      </c>
      <c r="E2417">
        <v>1</v>
      </c>
      <c r="F2417">
        <v>1</v>
      </c>
      <c r="G2417">
        <v>1</v>
      </c>
      <c r="H2417">
        <v>3</v>
      </c>
      <c r="I2417" t="s">
        <v>861</v>
      </c>
      <c r="J2417" t="s">
        <v>862</v>
      </c>
      <c r="K2417" t="s">
        <v>863</v>
      </c>
      <c r="L2417">
        <v>1348</v>
      </c>
      <c r="N2417">
        <v>1009</v>
      </c>
      <c r="O2417" t="s">
        <v>32</v>
      </c>
      <c r="P2417" t="s">
        <v>32</v>
      </c>
      <c r="Q2417">
        <v>1000</v>
      </c>
      <c r="X2417">
        <v>3.3E-4</v>
      </c>
      <c r="Y2417">
        <v>10362</v>
      </c>
      <c r="Z2417">
        <v>0</v>
      </c>
      <c r="AA2417">
        <v>0</v>
      </c>
      <c r="AB2417">
        <v>0</v>
      </c>
      <c r="AC2417">
        <v>0</v>
      </c>
      <c r="AD2417">
        <v>1</v>
      </c>
      <c r="AE2417">
        <v>0</v>
      </c>
      <c r="AF2417" t="s">
        <v>3</v>
      </c>
      <c r="AG2417">
        <v>3.3E-4</v>
      </c>
      <c r="AH2417">
        <v>2</v>
      </c>
      <c r="AI2417">
        <v>33362297</v>
      </c>
      <c r="AJ2417">
        <v>1911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</row>
    <row r="2418" spans="1:44">
      <c r="A2418">
        <f>ROW(Source!A1702)</f>
        <v>1702</v>
      </c>
      <c r="B2418">
        <v>33362309</v>
      </c>
      <c r="C2418">
        <v>33362288</v>
      </c>
      <c r="D2418">
        <v>31180727</v>
      </c>
      <c r="E2418">
        <v>1</v>
      </c>
      <c r="F2418">
        <v>1</v>
      </c>
      <c r="G2418">
        <v>1</v>
      </c>
      <c r="H2418">
        <v>3</v>
      </c>
      <c r="I2418" t="s">
        <v>844</v>
      </c>
      <c r="J2418" t="s">
        <v>845</v>
      </c>
      <c r="K2418" t="s">
        <v>846</v>
      </c>
      <c r="L2418">
        <v>1348</v>
      </c>
      <c r="N2418">
        <v>1009</v>
      </c>
      <c r="O2418" t="s">
        <v>32</v>
      </c>
      <c r="P2418" t="s">
        <v>32</v>
      </c>
      <c r="Q2418">
        <v>1000</v>
      </c>
      <c r="X2418">
        <v>6.0000000000000001E-3</v>
      </c>
      <c r="Y2418">
        <v>9040.01</v>
      </c>
      <c r="Z2418">
        <v>0</v>
      </c>
      <c r="AA2418">
        <v>0</v>
      </c>
      <c r="AB2418">
        <v>0</v>
      </c>
      <c r="AC2418">
        <v>0</v>
      </c>
      <c r="AD2418">
        <v>1</v>
      </c>
      <c r="AE2418">
        <v>0</v>
      </c>
      <c r="AF2418" t="s">
        <v>3</v>
      </c>
      <c r="AG2418">
        <v>6.0000000000000001E-3</v>
      </c>
      <c r="AH2418">
        <v>2</v>
      </c>
      <c r="AI2418">
        <v>33362298</v>
      </c>
      <c r="AJ2418">
        <v>1912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</row>
    <row r="2419" spans="1:44">
      <c r="A2419">
        <f>ROW(Source!A1702)</f>
        <v>1702</v>
      </c>
      <c r="B2419">
        <v>33362310</v>
      </c>
      <c r="C2419">
        <v>33362288</v>
      </c>
      <c r="D2419">
        <v>31181610</v>
      </c>
      <c r="E2419">
        <v>1</v>
      </c>
      <c r="F2419">
        <v>1</v>
      </c>
      <c r="G2419">
        <v>1</v>
      </c>
      <c r="H2419">
        <v>3</v>
      </c>
      <c r="I2419" t="s">
        <v>847</v>
      </c>
      <c r="J2419" t="s">
        <v>848</v>
      </c>
      <c r="K2419" t="s">
        <v>849</v>
      </c>
      <c r="L2419">
        <v>1346</v>
      </c>
      <c r="N2419">
        <v>1009</v>
      </c>
      <c r="O2419" t="s">
        <v>78</v>
      </c>
      <c r="P2419" t="s">
        <v>78</v>
      </c>
      <c r="Q2419">
        <v>1</v>
      </c>
      <c r="X2419">
        <v>9.09</v>
      </c>
      <c r="Y2419">
        <v>23.09</v>
      </c>
      <c r="Z2419">
        <v>0</v>
      </c>
      <c r="AA2419">
        <v>0</v>
      </c>
      <c r="AB2419">
        <v>0</v>
      </c>
      <c r="AC2419">
        <v>0</v>
      </c>
      <c r="AD2419">
        <v>1</v>
      </c>
      <c r="AE2419">
        <v>0</v>
      </c>
      <c r="AF2419" t="s">
        <v>3</v>
      </c>
      <c r="AG2419">
        <v>9.09</v>
      </c>
      <c r="AH2419">
        <v>2</v>
      </c>
      <c r="AI2419">
        <v>33362299</v>
      </c>
      <c r="AJ2419">
        <v>1913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</row>
    <row r="2420" spans="1:44">
      <c r="A2420">
        <f>ROW(Source!A1702)</f>
        <v>1702</v>
      </c>
      <c r="B2420">
        <v>33362311</v>
      </c>
      <c r="C2420">
        <v>33362288</v>
      </c>
      <c r="D2420">
        <v>31174136</v>
      </c>
      <c r="E2420">
        <v>17</v>
      </c>
      <c r="F2420">
        <v>1</v>
      </c>
      <c r="G2420">
        <v>1</v>
      </c>
      <c r="H2420">
        <v>3</v>
      </c>
      <c r="I2420" t="s">
        <v>942</v>
      </c>
      <c r="J2420" t="s">
        <v>3</v>
      </c>
      <c r="K2420" t="s">
        <v>943</v>
      </c>
      <c r="L2420">
        <v>1327</v>
      </c>
      <c r="N2420">
        <v>1005</v>
      </c>
      <c r="O2420" t="s">
        <v>47</v>
      </c>
      <c r="P2420" t="s">
        <v>47</v>
      </c>
      <c r="Q2420">
        <v>1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1</v>
      </c>
      <c r="AD2420">
        <v>0</v>
      </c>
      <c r="AE2420">
        <v>0</v>
      </c>
      <c r="AF2420" t="s">
        <v>3</v>
      </c>
      <c r="AG2420">
        <v>0</v>
      </c>
      <c r="AH2420">
        <v>3</v>
      </c>
      <c r="AI2420">
        <v>-1</v>
      </c>
      <c r="AJ2420" t="s">
        <v>3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</row>
    <row r="2421" spans="1:44">
      <c r="A2421">
        <f>ROW(Source!A1702)</f>
        <v>1702</v>
      </c>
      <c r="B2421">
        <v>33362312</v>
      </c>
      <c r="C2421">
        <v>33362288</v>
      </c>
      <c r="D2421">
        <v>31173940</v>
      </c>
      <c r="E2421">
        <v>17</v>
      </c>
      <c r="F2421">
        <v>1</v>
      </c>
      <c r="G2421">
        <v>1</v>
      </c>
      <c r="H2421">
        <v>3</v>
      </c>
      <c r="I2421" t="s">
        <v>944</v>
      </c>
      <c r="J2421" t="s">
        <v>3</v>
      </c>
      <c r="K2421" t="s">
        <v>945</v>
      </c>
      <c r="L2421">
        <v>1346</v>
      </c>
      <c r="N2421">
        <v>1009</v>
      </c>
      <c r="O2421" t="s">
        <v>78</v>
      </c>
      <c r="P2421" t="s">
        <v>78</v>
      </c>
      <c r="Q2421">
        <v>1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1</v>
      </c>
      <c r="AD2421">
        <v>0</v>
      </c>
      <c r="AE2421">
        <v>0</v>
      </c>
      <c r="AF2421" t="s">
        <v>3</v>
      </c>
      <c r="AG2421">
        <v>0</v>
      </c>
      <c r="AH2421">
        <v>3</v>
      </c>
      <c r="AI2421">
        <v>-1</v>
      </c>
      <c r="AJ2421" t="s">
        <v>3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</row>
    <row r="2422" spans="1:44">
      <c r="A2422">
        <f>ROW(Source!A1702)</f>
        <v>1702</v>
      </c>
      <c r="B2422">
        <v>33362313</v>
      </c>
      <c r="C2422">
        <v>33362288</v>
      </c>
      <c r="D2422">
        <v>31174137</v>
      </c>
      <c r="E2422">
        <v>17</v>
      </c>
      <c r="F2422">
        <v>1</v>
      </c>
      <c r="G2422">
        <v>1</v>
      </c>
      <c r="H2422">
        <v>3</v>
      </c>
      <c r="I2422" t="s">
        <v>946</v>
      </c>
      <c r="J2422" t="s">
        <v>3</v>
      </c>
      <c r="K2422" t="s">
        <v>947</v>
      </c>
      <c r="L2422">
        <v>1327</v>
      </c>
      <c r="N2422">
        <v>1005</v>
      </c>
      <c r="O2422" t="s">
        <v>47</v>
      </c>
      <c r="P2422" t="s">
        <v>47</v>
      </c>
      <c r="Q2422">
        <v>1</v>
      </c>
      <c r="X2422">
        <v>100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 t="s">
        <v>3</v>
      </c>
      <c r="AG2422">
        <v>100</v>
      </c>
      <c r="AH2422">
        <v>3</v>
      </c>
      <c r="AI2422">
        <v>-1</v>
      </c>
      <c r="AJ2422" t="s">
        <v>3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</row>
    <row r="2423" spans="1:44">
      <c r="A2423">
        <f>ROW(Source!A1702)</f>
        <v>1702</v>
      </c>
      <c r="B2423">
        <v>33362314</v>
      </c>
      <c r="C2423">
        <v>33362288</v>
      </c>
      <c r="D2423">
        <v>31174140</v>
      </c>
      <c r="E2423">
        <v>17</v>
      </c>
      <c r="F2423">
        <v>1</v>
      </c>
      <c r="G2423">
        <v>1</v>
      </c>
      <c r="H2423">
        <v>3</v>
      </c>
      <c r="I2423" t="s">
        <v>948</v>
      </c>
      <c r="J2423" t="s">
        <v>3</v>
      </c>
      <c r="K2423" t="s">
        <v>949</v>
      </c>
      <c r="L2423">
        <v>1354</v>
      </c>
      <c r="N2423">
        <v>1010</v>
      </c>
      <c r="O2423" t="s">
        <v>40</v>
      </c>
      <c r="P2423" t="s">
        <v>40</v>
      </c>
      <c r="Q2423">
        <v>1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1</v>
      </c>
      <c r="AD2423">
        <v>0</v>
      </c>
      <c r="AE2423">
        <v>0</v>
      </c>
      <c r="AF2423" t="s">
        <v>3</v>
      </c>
      <c r="AG2423">
        <v>0</v>
      </c>
      <c r="AH2423">
        <v>3</v>
      </c>
      <c r="AI2423">
        <v>-1</v>
      </c>
      <c r="AJ2423" t="s">
        <v>3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</row>
    <row r="2424" spans="1:44">
      <c r="A2424">
        <f>ROW(Source!A1702)</f>
        <v>1702</v>
      </c>
      <c r="B2424">
        <v>33362315</v>
      </c>
      <c r="C2424">
        <v>33362288</v>
      </c>
      <c r="D2424">
        <v>31174146</v>
      </c>
      <c r="E2424">
        <v>17</v>
      </c>
      <c r="F2424">
        <v>1</v>
      </c>
      <c r="G2424">
        <v>1</v>
      </c>
      <c r="H2424">
        <v>3</v>
      </c>
      <c r="I2424" t="s">
        <v>950</v>
      </c>
      <c r="J2424" t="s">
        <v>3</v>
      </c>
      <c r="K2424" t="s">
        <v>951</v>
      </c>
      <c r="L2424">
        <v>1354</v>
      </c>
      <c r="N2424">
        <v>1010</v>
      </c>
      <c r="O2424" t="s">
        <v>40</v>
      </c>
      <c r="P2424" t="s">
        <v>40</v>
      </c>
      <c r="Q2424">
        <v>1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1</v>
      </c>
      <c r="AD2424">
        <v>0</v>
      </c>
      <c r="AE2424">
        <v>0</v>
      </c>
      <c r="AF2424" t="s">
        <v>3</v>
      </c>
      <c r="AG2424">
        <v>0</v>
      </c>
      <c r="AH2424">
        <v>3</v>
      </c>
      <c r="AI2424">
        <v>-1</v>
      </c>
      <c r="AJ2424" t="s">
        <v>3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</row>
    <row r="2425" spans="1:44">
      <c r="A2425">
        <f>ROW(Source!A1703)</f>
        <v>1703</v>
      </c>
      <c r="B2425">
        <v>33362300</v>
      </c>
      <c r="C2425">
        <v>33362288</v>
      </c>
      <c r="D2425">
        <v>31172061</v>
      </c>
      <c r="E2425">
        <v>1</v>
      </c>
      <c r="F2425">
        <v>1</v>
      </c>
      <c r="G2425">
        <v>1</v>
      </c>
      <c r="H2425">
        <v>1</v>
      </c>
      <c r="I2425" t="s">
        <v>850</v>
      </c>
      <c r="J2425" t="s">
        <v>3</v>
      </c>
      <c r="K2425" t="s">
        <v>851</v>
      </c>
      <c r="L2425">
        <v>1191</v>
      </c>
      <c r="N2425">
        <v>1013</v>
      </c>
      <c r="O2425" t="s">
        <v>831</v>
      </c>
      <c r="P2425" t="s">
        <v>831</v>
      </c>
      <c r="Q2425">
        <v>1</v>
      </c>
      <c r="X2425">
        <v>80.88</v>
      </c>
      <c r="Y2425">
        <v>0</v>
      </c>
      <c r="Z2425">
        <v>0</v>
      </c>
      <c r="AA2425">
        <v>0</v>
      </c>
      <c r="AB2425">
        <v>8.74</v>
      </c>
      <c r="AC2425">
        <v>0</v>
      </c>
      <c r="AD2425">
        <v>1</v>
      </c>
      <c r="AE2425">
        <v>1</v>
      </c>
      <c r="AF2425" t="s">
        <v>22</v>
      </c>
      <c r="AG2425">
        <v>111.61439999999999</v>
      </c>
      <c r="AH2425">
        <v>2</v>
      </c>
      <c r="AI2425">
        <v>33362289</v>
      </c>
      <c r="AJ2425">
        <v>1914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</row>
    <row r="2426" spans="1:44">
      <c r="A2426">
        <f>ROW(Source!A1703)</f>
        <v>1703</v>
      </c>
      <c r="B2426">
        <v>33362301</v>
      </c>
      <c r="C2426">
        <v>33362288</v>
      </c>
      <c r="D2426">
        <v>31172011</v>
      </c>
      <c r="E2426">
        <v>1</v>
      </c>
      <c r="F2426">
        <v>1</v>
      </c>
      <c r="G2426">
        <v>1</v>
      </c>
      <c r="H2426">
        <v>1</v>
      </c>
      <c r="I2426" t="s">
        <v>832</v>
      </c>
      <c r="J2426" t="s">
        <v>3</v>
      </c>
      <c r="K2426" t="s">
        <v>833</v>
      </c>
      <c r="L2426">
        <v>1191</v>
      </c>
      <c r="N2426">
        <v>1013</v>
      </c>
      <c r="O2426" t="s">
        <v>831</v>
      </c>
      <c r="P2426" t="s">
        <v>831</v>
      </c>
      <c r="Q2426">
        <v>1</v>
      </c>
      <c r="X2426">
        <v>0.69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1</v>
      </c>
      <c r="AE2426">
        <v>2</v>
      </c>
      <c r="AF2426" t="s">
        <v>21</v>
      </c>
      <c r="AG2426">
        <v>1.0349999999999999</v>
      </c>
      <c r="AH2426">
        <v>2</v>
      </c>
      <c r="AI2426">
        <v>33362290</v>
      </c>
      <c r="AJ2426">
        <v>1915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</row>
    <row r="2427" spans="1:44">
      <c r="A2427">
        <f>ROW(Source!A1703)</f>
        <v>1703</v>
      </c>
      <c r="B2427">
        <v>33362302</v>
      </c>
      <c r="C2427">
        <v>33362288</v>
      </c>
      <c r="D2427">
        <v>31258491</v>
      </c>
      <c r="E2427">
        <v>1</v>
      </c>
      <c r="F2427">
        <v>1</v>
      </c>
      <c r="G2427">
        <v>1</v>
      </c>
      <c r="H2427">
        <v>2</v>
      </c>
      <c r="I2427" t="s">
        <v>834</v>
      </c>
      <c r="J2427" t="s">
        <v>835</v>
      </c>
      <c r="K2427" t="s">
        <v>836</v>
      </c>
      <c r="L2427">
        <v>1368</v>
      </c>
      <c r="N2427">
        <v>1011</v>
      </c>
      <c r="O2427" t="s">
        <v>837</v>
      </c>
      <c r="P2427" t="s">
        <v>837</v>
      </c>
      <c r="Q2427">
        <v>1</v>
      </c>
      <c r="X2427">
        <v>0.28000000000000003</v>
      </c>
      <c r="Y2427">
        <v>0</v>
      </c>
      <c r="Z2427">
        <v>111.99</v>
      </c>
      <c r="AA2427">
        <v>13.5</v>
      </c>
      <c r="AB2427">
        <v>0</v>
      </c>
      <c r="AC2427">
        <v>0</v>
      </c>
      <c r="AD2427">
        <v>1</v>
      </c>
      <c r="AE2427">
        <v>0</v>
      </c>
      <c r="AF2427" t="s">
        <v>21</v>
      </c>
      <c r="AG2427">
        <v>0.42000000000000004</v>
      </c>
      <c r="AH2427">
        <v>2</v>
      </c>
      <c r="AI2427">
        <v>33362291</v>
      </c>
      <c r="AJ2427">
        <v>1916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</row>
    <row r="2428" spans="1:44">
      <c r="A2428">
        <f>ROW(Source!A1703)</f>
        <v>1703</v>
      </c>
      <c r="B2428">
        <v>33362303</v>
      </c>
      <c r="C2428">
        <v>33362288</v>
      </c>
      <c r="D2428">
        <v>31258691</v>
      </c>
      <c r="E2428">
        <v>1</v>
      </c>
      <c r="F2428">
        <v>1</v>
      </c>
      <c r="G2428">
        <v>1</v>
      </c>
      <c r="H2428">
        <v>2</v>
      </c>
      <c r="I2428" t="s">
        <v>838</v>
      </c>
      <c r="J2428" t="s">
        <v>839</v>
      </c>
      <c r="K2428" t="s">
        <v>840</v>
      </c>
      <c r="L2428">
        <v>1368</v>
      </c>
      <c r="N2428">
        <v>1011</v>
      </c>
      <c r="O2428" t="s">
        <v>837</v>
      </c>
      <c r="P2428" t="s">
        <v>837</v>
      </c>
      <c r="Q2428">
        <v>1</v>
      </c>
      <c r="X2428">
        <v>10.050000000000001</v>
      </c>
      <c r="Y2428">
        <v>0</v>
      </c>
      <c r="Z2428">
        <v>3.12</v>
      </c>
      <c r="AA2428">
        <v>0</v>
      </c>
      <c r="AB2428">
        <v>0</v>
      </c>
      <c r="AC2428">
        <v>0</v>
      </c>
      <c r="AD2428">
        <v>1</v>
      </c>
      <c r="AE2428">
        <v>0</v>
      </c>
      <c r="AF2428" t="s">
        <v>21</v>
      </c>
      <c r="AG2428">
        <v>15.075000000000001</v>
      </c>
      <c r="AH2428">
        <v>2</v>
      </c>
      <c r="AI2428">
        <v>33362292</v>
      </c>
      <c r="AJ2428">
        <v>1917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</row>
    <row r="2429" spans="1:44">
      <c r="A2429">
        <f>ROW(Source!A1703)</f>
        <v>1703</v>
      </c>
      <c r="B2429">
        <v>33362304</v>
      </c>
      <c r="C2429">
        <v>33362288</v>
      </c>
      <c r="D2429">
        <v>31258646</v>
      </c>
      <c r="E2429">
        <v>1</v>
      </c>
      <c r="F2429">
        <v>1</v>
      </c>
      <c r="G2429">
        <v>1</v>
      </c>
      <c r="H2429">
        <v>2</v>
      </c>
      <c r="I2429" t="s">
        <v>866</v>
      </c>
      <c r="J2429" t="s">
        <v>867</v>
      </c>
      <c r="K2429" t="s">
        <v>868</v>
      </c>
      <c r="L2429">
        <v>1368</v>
      </c>
      <c r="N2429">
        <v>1011</v>
      </c>
      <c r="O2429" t="s">
        <v>837</v>
      </c>
      <c r="P2429" t="s">
        <v>837</v>
      </c>
      <c r="Q2429">
        <v>1</v>
      </c>
      <c r="X2429">
        <v>0.15</v>
      </c>
      <c r="Y2429">
        <v>0</v>
      </c>
      <c r="Z2429">
        <v>6.66</v>
      </c>
      <c r="AA2429">
        <v>0</v>
      </c>
      <c r="AB2429">
        <v>0</v>
      </c>
      <c r="AC2429">
        <v>0</v>
      </c>
      <c r="AD2429">
        <v>1</v>
      </c>
      <c r="AE2429">
        <v>0</v>
      </c>
      <c r="AF2429" t="s">
        <v>21</v>
      </c>
      <c r="AG2429">
        <v>0.22499999999999998</v>
      </c>
      <c r="AH2429">
        <v>2</v>
      </c>
      <c r="AI2429">
        <v>33362293</v>
      </c>
      <c r="AJ2429">
        <v>1918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</row>
    <row r="2430" spans="1:44">
      <c r="A2430">
        <f>ROW(Source!A1703)</f>
        <v>1703</v>
      </c>
      <c r="B2430">
        <v>33362305</v>
      </c>
      <c r="C2430">
        <v>33362288</v>
      </c>
      <c r="D2430">
        <v>31259879</v>
      </c>
      <c r="E2430">
        <v>1</v>
      </c>
      <c r="F2430">
        <v>1</v>
      </c>
      <c r="G2430">
        <v>1</v>
      </c>
      <c r="H2430">
        <v>2</v>
      </c>
      <c r="I2430" t="s">
        <v>841</v>
      </c>
      <c r="J2430" t="s">
        <v>842</v>
      </c>
      <c r="K2430" t="s">
        <v>843</v>
      </c>
      <c r="L2430">
        <v>1368</v>
      </c>
      <c r="N2430">
        <v>1011</v>
      </c>
      <c r="O2430" t="s">
        <v>837</v>
      </c>
      <c r="P2430" t="s">
        <v>837</v>
      </c>
      <c r="Q2430">
        <v>1</v>
      </c>
      <c r="X2430">
        <v>0.41</v>
      </c>
      <c r="Y2430">
        <v>0</v>
      </c>
      <c r="Z2430">
        <v>65.709999999999994</v>
      </c>
      <c r="AA2430">
        <v>11.6</v>
      </c>
      <c r="AB2430">
        <v>0</v>
      </c>
      <c r="AC2430">
        <v>0</v>
      </c>
      <c r="AD2430">
        <v>1</v>
      </c>
      <c r="AE2430">
        <v>0</v>
      </c>
      <c r="AF2430" t="s">
        <v>21</v>
      </c>
      <c r="AG2430">
        <v>0.61499999999999988</v>
      </c>
      <c r="AH2430">
        <v>2</v>
      </c>
      <c r="AI2430">
        <v>33362294</v>
      </c>
      <c r="AJ2430">
        <v>1919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</row>
    <row r="2431" spans="1:44">
      <c r="A2431">
        <f>ROW(Source!A1703)</f>
        <v>1703</v>
      </c>
      <c r="B2431">
        <v>33362306</v>
      </c>
      <c r="C2431">
        <v>33362288</v>
      </c>
      <c r="D2431">
        <v>31260100</v>
      </c>
      <c r="E2431">
        <v>1</v>
      </c>
      <c r="F2431">
        <v>1</v>
      </c>
      <c r="G2431">
        <v>1</v>
      </c>
      <c r="H2431">
        <v>2</v>
      </c>
      <c r="I2431" t="s">
        <v>858</v>
      </c>
      <c r="J2431" t="s">
        <v>859</v>
      </c>
      <c r="K2431" t="s">
        <v>860</v>
      </c>
      <c r="L2431">
        <v>1368</v>
      </c>
      <c r="N2431">
        <v>1011</v>
      </c>
      <c r="O2431" t="s">
        <v>837</v>
      </c>
      <c r="P2431" t="s">
        <v>837</v>
      </c>
      <c r="Q2431">
        <v>1</v>
      </c>
      <c r="X2431">
        <v>1.31</v>
      </c>
      <c r="Y2431">
        <v>0</v>
      </c>
      <c r="Z2431">
        <v>8.1</v>
      </c>
      <c r="AA2431">
        <v>0</v>
      </c>
      <c r="AB2431">
        <v>0</v>
      </c>
      <c r="AC2431">
        <v>0</v>
      </c>
      <c r="AD2431">
        <v>1</v>
      </c>
      <c r="AE2431">
        <v>0</v>
      </c>
      <c r="AF2431" t="s">
        <v>21</v>
      </c>
      <c r="AG2431">
        <v>1.9650000000000001</v>
      </c>
      <c r="AH2431">
        <v>2</v>
      </c>
      <c r="AI2431">
        <v>33362295</v>
      </c>
      <c r="AJ2431">
        <v>1920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</row>
    <row r="2432" spans="1:44">
      <c r="A2432">
        <f>ROW(Source!A1703)</f>
        <v>1703</v>
      </c>
      <c r="B2432">
        <v>33362307</v>
      </c>
      <c r="C2432">
        <v>33362288</v>
      </c>
      <c r="D2432">
        <v>31178369</v>
      </c>
      <c r="E2432">
        <v>1</v>
      </c>
      <c r="F2432">
        <v>1</v>
      </c>
      <c r="G2432">
        <v>1</v>
      </c>
      <c r="H2432">
        <v>3</v>
      </c>
      <c r="I2432" t="s">
        <v>915</v>
      </c>
      <c r="J2432" t="s">
        <v>916</v>
      </c>
      <c r="K2432" t="s">
        <v>917</v>
      </c>
      <c r="L2432">
        <v>1346</v>
      </c>
      <c r="N2432">
        <v>1009</v>
      </c>
      <c r="O2432" t="s">
        <v>78</v>
      </c>
      <c r="P2432" t="s">
        <v>78</v>
      </c>
      <c r="Q2432">
        <v>1</v>
      </c>
      <c r="X2432">
        <v>7.95</v>
      </c>
      <c r="Y2432">
        <v>39.020000000000003</v>
      </c>
      <c r="Z2432">
        <v>0</v>
      </c>
      <c r="AA2432">
        <v>0</v>
      </c>
      <c r="AB2432">
        <v>0</v>
      </c>
      <c r="AC2432">
        <v>0</v>
      </c>
      <c r="AD2432">
        <v>1</v>
      </c>
      <c r="AE2432">
        <v>0</v>
      </c>
      <c r="AF2432" t="s">
        <v>3</v>
      </c>
      <c r="AG2432">
        <v>7.95</v>
      </c>
      <c r="AH2432">
        <v>2</v>
      </c>
      <c r="AI2432">
        <v>33362296</v>
      </c>
      <c r="AJ2432">
        <v>1921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</row>
    <row r="2433" spans="1:44">
      <c r="A2433">
        <f>ROW(Source!A1703)</f>
        <v>1703</v>
      </c>
      <c r="B2433">
        <v>33362308</v>
      </c>
      <c r="C2433">
        <v>33362288</v>
      </c>
      <c r="D2433">
        <v>31179550</v>
      </c>
      <c r="E2433">
        <v>1</v>
      </c>
      <c r="F2433">
        <v>1</v>
      </c>
      <c r="G2433">
        <v>1</v>
      </c>
      <c r="H2433">
        <v>3</v>
      </c>
      <c r="I2433" t="s">
        <v>861</v>
      </c>
      <c r="J2433" t="s">
        <v>862</v>
      </c>
      <c r="K2433" t="s">
        <v>863</v>
      </c>
      <c r="L2433">
        <v>1348</v>
      </c>
      <c r="N2433">
        <v>1009</v>
      </c>
      <c r="O2433" t="s">
        <v>32</v>
      </c>
      <c r="P2433" t="s">
        <v>32</v>
      </c>
      <c r="Q2433">
        <v>1000</v>
      </c>
      <c r="X2433">
        <v>3.3E-4</v>
      </c>
      <c r="Y2433">
        <v>10362</v>
      </c>
      <c r="Z2433">
        <v>0</v>
      </c>
      <c r="AA2433">
        <v>0</v>
      </c>
      <c r="AB2433">
        <v>0</v>
      </c>
      <c r="AC2433">
        <v>0</v>
      </c>
      <c r="AD2433">
        <v>1</v>
      </c>
      <c r="AE2433">
        <v>0</v>
      </c>
      <c r="AF2433" t="s">
        <v>3</v>
      </c>
      <c r="AG2433">
        <v>3.3E-4</v>
      </c>
      <c r="AH2433">
        <v>2</v>
      </c>
      <c r="AI2433">
        <v>33362297</v>
      </c>
      <c r="AJ2433">
        <v>1922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</row>
    <row r="2434" spans="1:44">
      <c r="A2434">
        <f>ROW(Source!A1703)</f>
        <v>1703</v>
      </c>
      <c r="B2434">
        <v>33362309</v>
      </c>
      <c r="C2434">
        <v>33362288</v>
      </c>
      <c r="D2434">
        <v>31180727</v>
      </c>
      <c r="E2434">
        <v>1</v>
      </c>
      <c r="F2434">
        <v>1</v>
      </c>
      <c r="G2434">
        <v>1</v>
      </c>
      <c r="H2434">
        <v>3</v>
      </c>
      <c r="I2434" t="s">
        <v>844</v>
      </c>
      <c r="J2434" t="s">
        <v>845</v>
      </c>
      <c r="K2434" t="s">
        <v>846</v>
      </c>
      <c r="L2434">
        <v>1348</v>
      </c>
      <c r="N2434">
        <v>1009</v>
      </c>
      <c r="O2434" t="s">
        <v>32</v>
      </c>
      <c r="P2434" t="s">
        <v>32</v>
      </c>
      <c r="Q2434">
        <v>1000</v>
      </c>
      <c r="X2434">
        <v>6.0000000000000001E-3</v>
      </c>
      <c r="Y2434">
        <v>9040.01</v>
      </c>
      <c r="Z2434">
        <v>0</v>
      </c>
      <c r="AA2434">
        <v>0</v>
      </c>
      <c r="AB2434">
        <v>0</v>
      </c>
      <c r="AC2434">
        <v>0</v>
      </c>
      <c r="AD2434">
        <v>1</v>
      </c>
      <c r="AE2434">
        <v>0</v>
      </c>
      <c r="AF2434" t="s">
        <v>3</v>
      </c>
      <c r="AG2434">
        <v>6.0000000000000001E-3</v>
      </c>
      <c r="AH2434">
        <v>2</v>
      </c>
      <c r="AI2434">
        <v>33362298</v>
      </c>
      <c r="AJ2434">
        <v>1923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</row>
    <row r="2435" spans="1:44">
      <c r="A2435">
        <f>ROW(Source!A1703)</f>
        <v>1703</v>
      </c>
      <c r="B2435">
        <v>33362310</v>
      </c>
      <c r="C2435">
        <v>33362288</v>
      </c>
      <c r="D2435">
        <v>31181610</v>
      </c>
      <c r="E2435">
        <v>1</v>
      </c>
      <c r="F2435">
        <v>1</v>
      </c>
      <c r="G2435">
        <v>1</v>
      </c>
      <c r="H2435">
        <v>3</v>
      </c>
      <c r="I2435" t="s">
        <v>847</v>
      </c>
      <c r="J2435" t="s">
        <v>848</v>
      </c>
      <c r="K2435" t="s">
        <v>849</v>
      </c>
      <c r="L2435">
        <v>1346</v>
      </c>
      <c r="N2435">
        <v>1009</v>
      </c>
      <c r="O2435" t="s">
        <v>78</v>
      </c>
      <c r="P2435" t="s">
        <v>78</v>
      </c>
      <c r="Q2435">
        <v>1</v>
      </c>
      <c r="X2435">
        <v>9.09</v>
      </c>
      <c r="Y2435">
        <v>23.09</v>
      </c>
      <c r="Z2435">
        <v>0</v>
      </c>
      <c r="AA2435">
        <v>0</v>
      </c>
      <c r="AB2435">
        <v>0</v>
      </c>
      <c r="AC2435">
        <v>0</v>
      </c>
      <c r="AD2435">
        <v>1</v>
      </c>
      <c r="AE2435">
        <v>0</v>
      </c>
      <c r="AF2435" t="s">
        <v>3</v>
      </c>
      <c r="AG2435">
        <v>9.09</v>
      </c>
      <c r="AH2435">
        <v>2</v>
      </c>
      <c r="AI2435">
        <v>33362299</v>
      </c>
      <c r="AJ2435">
        <v>1924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</row>
    <row r="2436" spans="1:44">
      <c r="A2436">
        <f>ROW(Source!A1703)</f>
        <v>1703</v>
      </c>
      <c r="B2436">
        <v>33362311</v>
      </c>
      <c r="C2436">
        <v>33362288</v>
      </c>
      <c r="D2436">
        <v>31174136</v>
      </c>
      <c r="E2436">
        <v>17</v>
      </c>
      <c r="F2436">
        <v>1</v>
      </c>
      <c r="G2436">
        <v>1</v>
      </c>
      <c r="H2436">
        <v>3</v>
      </c>
      <c r="I2436" t="s">
        <v>942</v>
      </c>
      <c r="J2436" t="s">
        <v>3</v>
      </c>
      <c r="K2436" t="s">
        <v>943</v>
      </c>
      <c r="L2436">
        <v>1327</v>
      </c>
      <c r="N2436">
        <v>1005</v>
      </c>
      <c r="O2436" t="s">
        <v>47</v>
      </c>
      <c r="P2436" t="s">
        <v>47</v>
      </c>
      <c r="Q2436">
        <v>1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1</v>
      </c>
      <c r="AD2436">
        <v>0</v>
      </c>
      <c r="AE2436">
        <v>0</v>
      </c>
      <c r="AF2436" t="s">
        <v>3</v>
      </c>
      <c r="AG2436">
        <v>0</v>
      </c>
      <c r="AH2436">
        <v>3</v>
      </c>
      <c r="AI2436">
        <v>-1</v>
      </c>
      <c r="AJ2436" t="s">
        <v>3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</row>
    <row r="2437" spans="1:44">
      <c r="A2437">
        <f>ROW(Source!A1703)</f>
        <v>1703</v>
      </c>
      <c r="B2437">
        <v>33362312</v>
      </c>
      <c r="C2437">
        <v>33362288</v>
      </c>
      <c r="D2437">
        <v>31173940</v>
      </c>
      <c r="E2437">
        <v>17</v>
      </c>
      <c r="F2437">
        <v>1</v>
      </c>
      <c r="G2437">
        <v>1</v>
      </c>
      <c r="H2437">
        <v>3</v>
      </c>
      <c r="I2437" t="s">
        <v>944</v>
      </c>
      <c r="J2437" t="s">
        <v>3</v>
      </c>
      <c r="K2437" t="s">
        <v>945</v>
      </c>
      <c r="L2437">
        <v>1346</v>
      </c>
      <c r="N2437">
        <v>1009</v>
      </c>
      <c r="O2437" t="s">
        <v>78</v>
      </c>
      <c r="P2437" t="s">
        <v>78</v>
      </c>
      <c r="Q2437">
        <v>1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1</v>
      </c>
      <c r="AD2437">
        <v>0</v>
      </c>
      <c r="AE2437">
        <v>0</v>
      </c>
      <c r="AF2437" t="s">
        <v>3</v>
      </c>
      <c r="AG2437">
        <v>0</v>
      </c>
      <c r="AH2437">
        <v>3</v>
      </c>
      <c r="AI2437">
        <v>-1</v>
      </c>
      <c r="AJ2437" t="s">
        <v>3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</row>
    <row r="2438" spans="1:44">
      <c r="A2438">
        <f>ROW(Source!A1703)</f>
        <v>1703</v>
      </c>
      <c r="B2438">
        <v>33362313</v>
      </c>
      <c r="C2438">
        <v>33362288</v>
      </c>
      <c r="D2438">
        <v>31174137</v>
      </c>
      <c r="E2438">
        <v>17</v>
      </c>
      <c r="F2438">
        <v>1</v>
      </c>
      <c r="G2438">
        <v>1</v>
      </c>
      <c r="H2438">
        <v>3</v>
      </c>
      <c r="I2438" t="s">
        <v>946</v>
      </c>
      <c r="J2438" t="s">
        <v>3</v>
      </c>
      <c r="K2438" t="s">
        <v>947</v>
      </c>
      <c r="L2438">
        <v>1327</v>
      </c>
      <c r="N2438">
        <v>1005</v>
      </c>
      <c r="O2438" t="s">
        <v>47</v>
      </c>
      <c r="P2438" t="s">
        <v>47</v>
      </c>
      <c r="Q2438">
        <v>1</v>
      </c>
      <c r="X2438">
        <v>100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 t="s">
        <v>3</v>
      </c>
      <c r="AG2438">
        <v>100</v>
      </c>
      <c r="AH2438">
        <v>3</v>
      </c>
      <c r="AI2438">
        <v>-1</v>
      </c>
      <c r="AJ2438" t="s">
        <v>3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</row>
    <row r="2439" spans="1:44">
      <c r="A2439">
        <f>ROW(Source!A1703)</f>
        <v>1703</v>
      </c>
      <c r="B2439">
        <v>33362314</v>
      </c>
      <c r="C2439">
        <v>33362288</v>
      </c>
      <c r="D2439">
        <v>31174140</v>
      </c>
      <c r="E2439">
        <v>17</v>
      </c>
      <c r="F2439">
        <v>1</v>
      </c>
      <c r="G2439">
        <v>1</v>
      </c>
      <c r="H2439">
        <v>3</v>
      </c>
      <c r="I2439" t="s">
        <v>948</v>
      </c>
      <c r="J2439" t="s">
        <v>3</v>
      </c>
      <c r="K2439" t="s">
        <v>949</v>
      </c>
      <c r="L2439">
        <v>1354</v>
      </c>
      <c r="N2439">
        <v>1010</v>
      </c>
      <c r="O2439" t="s">
        <v>40</v>
      </c>
      <c r="P2439" t="s">
        <v>40</v>
      </c>
      <c r="Q2439">
        <v>1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1</v>
      </c>
      <c r="AD2439">
        <v>0</v>
      </c>
      <c r="AE2439">
        <v>0</v>
      </c>
      <c r="AF2439" t="s">
        <v>3</v>
      </c>
      <c r="AG2439">
        <v>0</v>
      </c>
      <c r="AH2439">
        <v>3</v>
      </c>
      <c r="AI2439">
        <v>-1</v>
      </c>
      <c r="AJ2439" t="s">
        <v>3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</row>
    <row r="2440" spans="1:44">
      <c r="A2440">
        <f>ROW(Source!A1703)</f>
        <v>1703</v>
      </c>
      <c r="B2440">
        <v>33362315</v>
      </c>
      <c r="C2440">
        <v>33362288</v>
      </c>
      <c r="D2440">
        <v>31174146</v>
      </c>
      <c r="E2440">
        <v>17</v>
      </c>
      <c r="F2440">
        <v>1</v>
      </c>
      <c r="G2440">
        <v>1</v>
      </c>
      <c r="H2440">
        <v>3</v>
      </c>
      <c r="I2440" t="s">
        <v>950</v>
      </c>
      <c r="J2440" t="s">
        <v>3</v>
      </c>
      <c r="K2440" t="s">
        <v>951</v>
      </c>
      <c r="L2440">
        <v>1354</v>
      </c>
      <c r="N2440">
        <v>1010</v>
      </c>
      <c r="O2440" t="s">
        <v>40</v>
      </c>
      <c r="P2440" t="s">
        <v>40</v>
      </c>
      <c r="Q2440">
        <v>1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1</v>
      </c>
      <c r="AD2440">
        <v>0</v>
      </c>
      <c r="AE2440">
        <v>0</v>
      </c>
      <c r="AF2440" t="s">
        <v>3</v>
      </c>
      <c r="AG2440">
        <v>0</v>
      </c>
      <c r="AH2440">
        <v>3</v>
      </c>
      <c r="AI2440">
        <v>-1</v>
      </c>
      <c r="AJ2440" t="s">
        <v>3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8</vt:i4>
      </vt:variant>
    </vt:vector>
  </HeadingPairs>
  <TitlesOfParts>
    <vt:vector size="17" baseType="lpstr">
      <vt:lpstr>Смета 12 гр. по ФЕР</vt:lpstr>
      <vt:lpstr>RV_DATA</vt:lpstr>
      <vt:lpstr>Расчет стоимости ресурсов</vt:lpstr>
      <vt:lpstr>Акт КС-2 13 гр. по ФЕР</vt:lpstr>
      <vt:lpstr>Ведомость объемов работ</vt:lpstr>
      <vt:lpstr>Source</vt:lpstr>
      <vt:lpstr>SourceObSm</vt:lpstr>
      <vt:lpstr>SmtRes</vt:lpstr>
      <vt:lpstr>EtalonRes</vt:lpstr>
      <vt:lpstr>'Акт КС-2 13 гр. по ФЕР'!Заголовки_для_печати</vt:lpstr>
      <vt:lpstr>'Ведомость объемов работ'!Заголовки_для_печати</vt:lpstr>
      <vt:lpstr>'Расчет стоимости ресурсов'!Заголовки_для_печати</vt:lpstr>
      <vt:lpstr>'Смета 12 гр. по ФЕР'!Заголовки_для_печати</vt:lpstr>
      <vt:lpstr>'Акт КС-2 13 гр. по ФЕР'!Область_печати</vt:lpstr>
      <vt:lpstr>'Ведомость объемов работ'!Область_печати</vt:lpstr>
      <vt:lpstr>'Расчет стоимости ресурсов'!Область_печати</vt:lpstr>
      <vt:lpstr>'Смета 12 гр. по ФЕР'!Область_печати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2021-04-28T13:46:01Z</cp:lastPrinted>
  <dcterms:created xsi:type="dcterms:W3CDTF">2021-02-05T10:44:17Z</dcterms:created>
  <dcterms:modified xsi:type="dcterms:W3CDTF">2021-05-21T10:25:28Z</dcterms:modified>
</cp:coreProperties>
</file>